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0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1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2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3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4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5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7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kylej\CP Dropbox\Display360\Reports\AMOLED Materials Report\2025 1H\"/>
    </mc:Choice>
  </mc:AlternateContent>
  <xr:revisionPtr revIDLastSave="0" documentId="13_ncr:1_{6DF501C4-A574-45AC-A187-228BD7D4FC6E}" xr6:coauthVersionLast="47" xr6:coauthVersionMax="47" xr10:uidLastSave="{00000000-0000-0000-0000-000000000000}"/>
  <bookViews>
    <workbookView xWindow="34452" yWindow="-108" windowWidth="30936" windowHeight="16776" tabRatio="938" xr2:uid="{00000000-000D-0000-FFFF-FFFF00000000}"/>
  </bookViews>
  <sheets>
    <sheet name="Cover" sheetId="4" r:id="rId1"/>
    <sheet name="Notice" sheetId="5" r:id="rId2"/>
    <sheet name="Parameter" sheetId="7" state="veryHidden" r:id="rId3"/>
    <sheet name="Tables" sheetId="11" r:id="rId4"/>
    <sheet name="RevenuePivot" sheetId="41" r:id="rId5"/>
    <sheet name="WeightPivot" sheetId="42" r:id="rId6"/>
    <sheet name="Mobile_SingleLayer" sheetId="163" r:id="rId7"/>
    <sheet name="Mobile_SingleLayer_SDC" sheetId="162" r:id="rId8"/>
    <sheet name="Mobile_SingleLayer_LGD_BOE" sheetId="164" r:id="rId9"/>
    <sheet name="Mobile_Tandem" sheetId="165" r:id="rId10"/>
    <sheet name="Mobile_Tandem_SDC" sheetId="166" r:id="rId11"/>
    <sheet name="Mobile_Total" sheetId="147" r:id="rId12"/>
    <sheet name="IT_SingleLayer" sheetId="167" r:id="rId13"/>
    <sheet name="RGB_IJP" sheetId="20" r:id="rId14"/>
    <sheet name="IT_Tandem" sheetId="168" r:id="rId15"/>
    <sheet name="IT_Total" sheetId="173" r:id="rId16"/>
    <sheet name="TV_WOLED_WBC" sheetId="19" r:id="rId17"/>
    <sheet name="TV_WOLED_WBE" sheetId="144" r:id="rId18"/>
    <sheet name="TV_WOLED_WBH" sheetId="172" r:id="rId19"/>
    <sheet name="TV_QD_OLED" sheetId="21" r:id="rId20"/>
    <sheet name="TV_Polymer_IJP" sheetId="174" r:id="rId21"/>
    <sheet name="PrepTotalAMOLED" sheetId="26" state="veryHidden" r:id="rId22"/>
    <sheet name="TV_Total" sheetId="175" r:id="rId23"/>
    <sheet name="AMOLED_Total" sheetId="23" r:id="rId24"/>
    <sheet name="ValueChain1" sheetId="157" r:id="rId25"/>
    <sheet name="ValueChain2" sheetId="31" r:id="rId26"/>
    <sheet name="SupplierData1" sheetId="32" r:id="rId27"/>
    <sheet name="SupplierData2" sheetId="33" r:id="rId28"/>
    <sheet name="NewSupplyDB" sheetId="37" state="veryHidden" r:id="rId29"/>
    <sheet name="ChartIndex" sheetId="44" r:id="rId30"/>
    <sheet name="ChData01" sheetId="177" r:id="rId31"/>
    <sheet name="001" sheetId="45" r:id="rId32"/>
    <sheet name="002" sheetId="46" r:id="rId33"/>
    <sheet name="003" sheetId="47" r:id="rId34"/>
    <sheet name="004" sheetId="48" r:id="rId35"/>
    <sheet name="005" sheetId="138" r:id="rId36"/>
    <sheet name="006" sheetId="186" r:id="rId37"/>
    <sheet name="007" sheetId="139" r:id="rId38"/>
    <sheet name="008" sheetId="49" r:id="rId39"/>
    <sheet name="009" sheetId="50" r:id="rId40"/>
    <sheet name="010" sheetId="51" r:id="rId41"/>
    <sheet name="011" sheetId="52" r:id="rId42"/>
    <sheet name="012" sheetId="53" r:id="rId43"/>
    <sheet name="013" sheetId="54" r:id="rId44"/>
    <sheet name="SupplierGraph1" sheetId="38" state="veryHidden" r:id="rId45"/>
    <sheet name="SupplierGraph2" sheetId="39" state="veryHidden" r:id="rId46"/>
  </sheets>
  <definedNames>
    <definedName name="_xlnm._FilterDatabase" localSheetId="28" hidden="1">NewSupplyDB!$C$7:$AA$4075</definedName>
    <definedName name="_xlnm._FilterDatabase" localSheetId="2" hidden="1">Parameter!$N$78:$N$121</definedName>
    <definedName name="A2cm" hidden="1">Parameter!$N$1</definedName>
    <definedName name="AMOLED_App" hidden="1">AMOLED_Total!$D$55:$AB$60</definedName>
    <definedName name="AMOLED_Total" hidden="1">AMOLED_Total!$D$5:$AB$20</definedName>
    <definedName name="ApertureTable" hidden="1">Tables!$AI$6:$BM$56</definedName>
    <definedName name="App" hidden="1">NewSupplyDB!$F$7:$F$4075</definedName>
    <definedName name="App2Cat" hidden="1">Parameter!$M$7:$N$36</definedName>
    <definedName name="ApplicationList2" localSheetId="24" hidden="1">Parameter!$R$146:$AU$166</definedName>
    <definedName name="ApplicationList2" hidden="1">Parameter!$R$146:$AU$166</definedName>
    <definedName name="Area_RGB_IJP" hidden="1">RGB_IJP!$D$5:$L$19</definedName>
    <definedName name="AreaIT_SingleLayer" hidden="1">IT_SingleLayer!$D$5:$L$19</definedName>
    <definedName name="AreaIT_Tandem" hidden="1">IT_Tandem!$D$5:$L$19</definedName>
    <definedName name="AreaMobile_SingleLayer" hidden="1">Mobile_SingleLayer!$D$5:$L$19</definedName>
    <definedName name="AreaMobile_SingleLayer_LGD_BOE" hidden="1">Mobile_SingleLayer_LGD_BOE!$D$5:$L$25</definedName>
    <definedName name="AreaMobile_SingleLayer_SDC" hidden="1">Mobile_SingleLayer_SDC!$D$5:$L$25</definedName>
    <definedName name="AreaMobile_Tandem" hidden="1">Mobile_Tandem!$D$5:$L$25</definedName>
    <definedName name="AreaMobile_Tandem_SDC" hidden="1">Mobile_Tandem_SDC!$D$5:$L$25</definedName>
    <definedName name="AreaTV_Polymer_IJP" hidden="1">TV_Polymer_IJP!$D$5:$L$19</definedName>
    <definedName name="AreaTV_QD_OLED" hidden="1">TV_QD_OLED!$D$5:$L$19</definedName>
    <definedName name="AreaTV_WOLED_WBC" hidden="1">TV_WOLED_WBC!$D$5:$L$19</definedName>
    <definedName name="AreaTV_WOLED_WBE" hidden="1">TV_WOLED_WBE!$D$5:$L$19</definedName>
    <definedName name="AreaTV_WOLED_WBH" hidden="1">TV_WOLED_WBH!$D$5:$L$19</definedName>
    <definedName name="ChoiceSupplier1" hidden="1">SupplierGraph1!$D$4</definedName>
    <definedName name="ChoiceSupplier2" localSheetId="45" hidden="1">SupplierGraph2!$D$4</definedName>
    <definedName name="ColorDepo2Mask" hidden="1">Parameter!$O$41:$P$45</definedName>
    <definedName name="Common" hidden="1">Parameter!$C$116:$C$137</definedName>
    <definedName name="Config" hidden="1">NewSupplyDB!$E$7:$E$4075</definedName>
    <definedName name="Cost_RGB_IJP" hidden="1">#REF!</definedName>
    <definedName name="CostIT_SingleLayer" hidden="1">#REF!</definedName>
    <definedName name="CostIT_Tandem" hidden="1">#REF!</definedName>
    <definedName name="CostMobile_SingleLayer" hidden="1">#REF!</definedName>
    <definedName name="CostMobile_SingleLayer_LGD_BOE" hidden="1">#REF!</definedName>
    <definedName name="CostMobile_SingleLayer_SDC" hidden="1">#REF!</definedName>
    <definedName name="CostMobile_Tandem" hidden="1">#REF!</definedName>
    <definedName name="CostMobile_Tandem_SDC" hidden="1">#REF!</definedName>
    <definedName name="CostPerGram" hidden="1">Tables!$C$63:$AG$113</definedName>
    <definedName name="CostTablePanelName" hidden="1">Tables!$C$6:$AG$6</definedName>
    <definedName name="CostTV_Polymer_IJP" hidden="1">#REF!</definedName>
    <definedName name="CostTV_QD_OLED" hidden="1">#REF!</definedName>
    <definedName name="CostTV_WOLED_WBC" hidden="1">#REF!</definedName>
    <definedName name="CostTV_WOLED_WBE" hidden="1">#REF!</definedName>
    <definedName name="CostTV_WOLED_WBH" hidden="1">#REF!</definedName>
    <definedName name="CPG_RGB_IJP" hidden="1">#REF!</definedName>
    <definedName name="CPGCPGTV_WOLED_WBH" hidden="1">#REF!</definedName>
    <definedName name="CPGIT_SingleLayer" hidden="1">#REF!</definedName>
    <definedName name="CPGIT_Tandem" hidden="1">#REF!</definedName>
    <definedName name="CPGMobile_SingleLayer" hidden="1">#REF!</definedName>
    <definedName name="CPGMobile_SingleLayer_LGD_BOE" hidden="1">#REF!</definedName>
    <definedName name="CPGMobile_SingleLayer_SDC" hidden="1">#REF!</definedName>
    <definedName name="CPGMobile_Tandem" hidden="1">#REF!</definedName>
    <definedName name="CPGMobile_Tandem_SDC" hidden="1">#REF!</definedName>
    <definedName name="CPGTV_Polymer_IJP" hidden="1">#REF!</definedName>
    <definedName name="CPGTV_QD_OLED" hidden="1">#REF!</definedName>
    <definedName name="CPGTV_WOLED_WBC" hidden="1">#REF!</definedName>
    <definedName name="CPGTV_WOLED_WBE" hidden="1">#REF!</definedName>
    <definedName name="CPGTV_WOLED_WBH" hidden="1">#REF!</definedName>
    <definedName name="CurrentYear" hidden="1">Parameter!$C$2</definedName>
    <definedName name="Dep" hidden="1">NewSupplyDB!$H$7:$H$4075</definedName>
    <definedName name="DollarPerGram" hidden="1">#REF!</definedName>
    <definedName name="DollarPerM2" hidden="1">#REF!</definedName>
    <definedName name="EML" hidden="1">Parameter!$B$116:$B$137</definedName>
    <definedName name="GenArea" hidden="1">Parameter!$R$60:$U$73</definedName>
    <definedName name="GramsPerM2" hidden="1">#REF!</definedName>
    <definedName name="IJPSheet2Area" hidden="1">Parameter!$M$60:$O$66</definedName>
    <definedName name="InputAreaMobile_SingleLayer" localSheetId="24" hidden="1">#REF!</definedName>
    <definedName name="InputAreaMobile_Tandem" localSheetId="24" hidden="1">#REF!</definedName>
    <definedName name="IT_SingleLayer_Area" hidden="1">IT_SingleLayer!$E$5:$AB$20</definedName>
    <definedName name="IT_Tandem_Area" hidden="1">IT_Tandem!$E$5:$AB$20</definedName>
    <definedName name="IT_Total" hidden="1">IT_Total!$D$5:$AB$20</definedName>
    <definedName name="KeySupplydB" localSheetId="24" hidden="1">#REF!</definedName>
    <definedName name="KeySupplydB" hidden="1">#REF!</definedName>
    <definedName name="Kilo" hidden="1">NewSupplyDB!$N$7:$N$4075</definedName>
    <definedName name="Layer" hidden="1">NewSupplyDB!$J$7:$J$4075</definedName>
    <definedName name="LayerConv" hidden="1">Parameter!$B$61:$E$111</definedName>
    <definedName name="LayerGroup" localSheetId="24" hidden="1">Parameter!$B$115:$C$115</definedName>
    <definedName name="LayerGroup" hidden="1">Parameter!$B$115:$C$115</definedName>
    <definedName name="LayerNumTable" hidden="1">Tables!#REF!</definedName>
    <definedName name="LCat" hidden="1">NewSupplyDB!$O$7:$O$4075</definedName>
    <definedName name="ListLayer" hidden="1">Parameter!$G$62:$G$111</definedName>
    <definedName name="ListPanelMaker" localSheetId="24" hidden="1">Parameter!$T$8:$T$13</definedName>
    <definedName name="ListPanelMaker" hidden="1">Parameter!$T$8:$T$13</definedName>
    <definedName name="ListSubstrate" hidden="1">Parameter!$P$8:$P$11</definedName>
    <definedName name="ListSupplier" localSheetId="24" hidden="1">Parameter!$K$7:$K$56</definedName>
    <definedName name="ListSupplier" hidden="1">Parameter!$K$7:$K$56</definedName>
    <definedName name="LType" hidden="1">NewSupplyDB!$P$7:$P$4075</definedName>
    <definedName name="MatDensity" hidden="1">Tables!$C$118</definedName>
    <definedName name="Mobile_SingleLayer_Area" hidden="1">Mobile_SingleLayer!$E$5:$AB$20</definedName>
    <definedName name="Mobile_SingleLayer_LGD_BOE_Area" hidden="1">Mobile_SingleLayer_LGD_BOE!$E$5:$AB$26</definedName>
    <definedName name="Mobile_SingleLayer_SDC_Area" hidden="1">Mobile_SingleLayer_SDC!$E$5:$AB$26</definedName>
    <definedName name="Mobile_Tandem_Area" hidden="1">Mobile_Tandem!$E$5:$AB$26</definedName>
    <definedName name="Mobile_Tandem_SDC_Area" hidden="1">Mobile_Tandem_SDC!$E$5:$AB$26</definedName>
    <definedName name="Mobile_Total" hidden="1">Mobile_Total!$D$5:$AB$20</definedName>
    <definedName name="MSup" hidden="1">NewSupplyDB!$K$7:$K$4075</definedName>
    <definedName name="NamaPanelMaker" localSheetId="24" hidden="1">Parameter!$T$8:$T$27</definedName>
    <definedName name="NamaPanelMaker" hidden="1">Parameter!$T$8:$T$27</definedName>
    <definedName name="NameApplication" localSheetId="24" hidden="1">Parameter!$S$88:$S$117</definedName>
    <definedName name="NameApplication" hidden="1">Parameter!$S$88:$S$117</definedName>
    <definedName name="NameLayer" localSheetId="24" hidden="1">Parameter!$B$62:$B$111</definedName>
    <definedName name="NameLayer" hidden="1">Parameter!$B$62:$B$111</definedName>
    <definedName name="NamePanel" localSheetId="24" hidden="1">Parameter!$R$88:$R$117</definedName>
    <definedName name="NamePanel" hidden="1">Parameter!$R$88:$R$117</definedName>
    <definedName name="NameYear" localSheetId="24" hidden="1">Parameter!$R$7:$R$18</definedName>
    <definedName name="NameYear" hidden="1">Parameter!$R$7:$R$18</definedName>
    <definedName name="P" hidden="1">NewSupplyDB!$D$7:$D$4075</definedName>
    <definedName name="P_Y" localSheetId="24" hidden="1">NewSupplyDB!$T$7:$T$4075</definedName>
    <definedName name="P_Y" hidden="1">NewSupplyDB!$T$7:$T$4075</definedName>
    <definedName name="PanelAttributes" localSheetId="24" hidden="1">Parameter!$R$88:$W$117</definedName>
    <definedName name="PanelAttributes" hidden="1">Parameter!$R$88:$W$117</definedName>
    <definedName name="PanelCountry" localSheetId="24" hidden="1">Parameter!$B$7:$C$56</definedName>
    <definedName name="PanelCountry" hidden="1">Parameter!$B$7:$C$56</definedName>
    <definedName name="PanelMakerByApp" localSheetId="24" hidden="1">Parameter!$R$122:$AU$142</definedName>
    <definedName name="PanelMakerByApp" hidden="1">Parameter!$R$122:$AU$142</definedName>
    <definedName name="PivotDB" hidden="1">NewSupplyDB!$C$7:$N$4075</definedName>
    <definedName name="PriceReduction" hidden="1">Tables!$C$124:$AG$174</definedName>
    <definedName name="RecoveryTable" hidden="1">Tables!$AI$63:$BM$113</definedName>
    <definedName name="Rev" localSheetId="24" hidden="1">NewSupplyDB!$M$7:$M$4075</definedName>
    <definedName name="Rev" hidden="1">NewSupplyDB!$M$7:$M$4075</definedName>
    <definedName name="RGB_IJP_Area" hidden="1">RGB_IJP!$E$5:$AB$20</definedName>
    <definedName name="S_Y" localSheetId="24" hidden="1">NewSupplyDB!$Q$7:$Q$4075</definedName>
    <definedName name="S_Y" hidden="1">NewSupplyDB!$Q$7:$Q$4075</definedName>
    <definedName name="S_Y_Cat" hidden="1">NewSupplyDB!$R$7:$R$4075</definedName>
    <definedName name="S_Y_P" localSheetId="24" hidden="1">NewSupplyDB!$W$7:$W$4075</definedName>
    <definedName name="S_Y_P" hidden="1">NewSupplyDB!$W$7:$W$4075</definedName>
    <definedName name="S_Y_P_Cat" hidden="1">NewSupplyDB!$X$7:$X$4075</definedName>
    <definedName name="S_Y_P_Size" localSheetId="24" hidden="1">NewSupplyDB!$X$7:$X$4075</definedName>
    <definedName name="S_Y_Size" localSheetId="24" hidden="1">NewSupplyDB!$R$7:$R$4075</definedName>
    <definedName name="S_Y_T" localSheetId="24" hidden="1">NewSupplyDB!$U$7:$U$4075</definedName>
    <definedName name="S_Y_T" hidden="1">NewSupplyDB!$U$7:$U$4075</definedName>
    <definedName name="S_Y_T_Cat" hidden="1">NewSupplyDB!$V$7:$V$4075</definedName>
    <definedName name="S_Y_T_Size" localSheetId="24" hidden="1">NewSupplyDB!$V$7:$V$4075</definedName>
    <definedName name="Share" localSheetId="24" hidden="1">NewSupplyDB!$L$7:$L$4075</definedName>
    <definedName name="Share" hidden="1">NewSupplyDB!$L$7:$L$4075</definedName>
    <definedName name="SupData1AllApp" localSheetId="24" hidden="1">SupplierData1!$D$7:$I$57</definedName>
    <definedName name="SupData1AllApp" hidden="1">SupplierData1!$D$7:$I$57</definedName>
    <definedName name="SupData1MobileApp" localSheetId="24" hidden="1">SupplierData1!$D$63:$I$113</definedName>
    <definedName name="SupData1MobileApp" hidden="1">SupplierData1!$D$63:$I$113</definedName>
    <definedName name="SupData1TVLargeApp" localSheetId="24" hidden="1">SupplierData1!$D$120:$I$170</definedName>
    <definedName name="SupData1TVLargeApp" hidden="1">SupplierData1!$D$120:$I$170</definedName>
    <definedName name="SupData2Material" localSheetId="24" hidden="1">SupplierData2!$D$7:$I$43</definedName>
    <definedName name="SupData2Material" hidden="1">SupplierData2!$D$7:$I$43</definedName>
    <definedName name="T_Y" localSheetId="24" hidden="1">NewSupplyDB!$S$7:$S$4075</definedName>
    <definedName name="T_Y" hidden="1">NewSupplyDB!$S$7:$S$4075</definedName>
    <definedName name="T_Y_P" localSheetId="24" hidden="1">NewSupplyDB!$Y$7:$Y$4075</definedName>
    <definedName name="T_Y_P" hidden="1">NewSupplyDB!$Y$7:$Y$4075</definedName>
    <definedName name="Temp" hidden="1">Parameter!$M$79:$N$106</definedName>
    <definedName name="ThicknessTable" hidden="1">Tables!$C$6:$AG$56</definedName>
    <definedName name="TV_Polymer_IJP_Area" hidden="1">TV_Polymer_IJP!$E$5:$AB$20</definedName>
    <definedName name="TV_QD_OLED_Area" hidden="1">TV_QD_OLED!$E$5:$AB$20</definedName>
    <definedName name="TV_Total" hidden="1">TV_Total!$D$5:$AB$21</definedName>
    <definedName name="TV_WOLED_WBC_Area" hidden="1">TV_WOLED_WBC!$E$5:$AB$20</definedName>
    <definedName name="TV_WOLED_WBE_Area" hidden="1">TV_WOLED_WBE!$E$5:$AB$20</definedName>
    <definedName name="TV_WOLED_WBH_Area" hidden="1">TV_WOLED_WBH!$E$5:$AB$20</definedName>
    <definedName name="UtilTable" hidden="1">Tables!#REF!</definedName>
    <definedName name="Wgt" hidden="1">NewSupplyDB!$N$7:$N$4075</definedName>
    <definedName name="Wt_2016" localSheetId="24" hidden="1">#REF!</definedName>
    <definedName name="Wt_2017" localSheetId="24" hidden="1">#REF!</definedName>
    <definedName name="Wt_2018" localSheetId="24" hidden="1">#REF!</definedName>
    <definedName name="Wt_2022SM" hidden="1">#REF!</definedName>
    <definedName name="Wt_2022TV" hidden="1">#REF!</definedName>
    <definedName name="Wt_2023SM" hidden="1">#REF!</definedName>
    <definedName name="Wt_2023TV" hidden="1">#REF!</definedName>
    <definedName name="Wt_2024SM" hidden="1">#REF!</definedName>
    <definedName name="Wt_2024TV" hidden="1">#REF!</definedName>
    <definedName name="Wt_2025" hidden="1">#REF!</definedName>
    <definedName name="Wt_2025SM" hidden="1">#REF!</definedName>
    <definedName name="Wt_2025TV" hidden="1">#REF!</definedName>
    <definedName name="Wt_2026" hidden="1">#REF!</definedName>
    <definedName name="Wt_2026SM" hidden="1">#REF!</definedName>
    <definedName name="Wt_2026TV" hidden="1">#REF!</definedName>
    <definedName name="Wt_2027" localSheetId="24" hidden="1">#REF!</definedName>
    <definedName name="Wt_2027" hidden="1">#REF!</definedName>
    <definedName name="Wt_2027SM" localSheetId="24" hidden="1">#REF!</definedName>
    <definedName name="Wt_2027SM" hidden="1">#REF!</definedName>
    <definedName name="Wt_2027TV" localSheetId="24" hidden="1">#REF!</definedName>
    <definedName name="Wt_2027TV" hidden="1">#REF!</definedName>
    <definedName name="Wt_2028" localSheetId="24" hidden="1">#REF!</definedName>
    <definedName name="Wt_2028" hidden="1">#REF!</definedName>
    <definedName name="Wt_2028SM" localSheetId="24" hidden="1">#REF!</definedName>
    <definedName name="Wt_2028SM" hidden="1">#REF!</definedName>
    <definedName name="Wt_2028TV" localSheetId="24" hidden="1">#REF!</definedName>
    <definedName name="Wt_2028TV" hidden="1">#REF!</definedName>
    <definedName name="Wt_2029" localSheetId="24" hidden="1">#REF!</definedName>
    <definedName name="Wt_2029" hidden="1">#REF!</definedName>
    <definedName name="Wt_2029SM" localSheetId="24" hidden="1">#REF!</definedName>
    <definedName name="Wt_2029SM" hidden="1">#REF!</definedName>
    <definedName name="Wt_2029TV" localSheetId="24" hidden="1">#REF!</definedName>
    <definedName name="Wt_2029TV" hidden="1">#REF!</definedName>
    <definedName name="Wt_Type" hidden="1">#REF!</definedName>
    <definedName name="Wt_Type4SM" hidden="1">#REF!</definedName>
    <definedName name="Wt_Type4TV" hidden="1">#REF!</definedName>
    <definedName name="Y" hidden="1">NewSupplyDB!$C$7:$C$4075</definedName>
    <definedName name="Y_A_P_T_S" localSheetId="24" hidden="1">NewSupplyDB!$Z$7:$Z$4075</definedName>
    <definedName name="Y_A_P_T_S" hidden="1">NewSupplyDB!$Z$7:$Z$4075</definedName>
    <definedName name="YACDMTS" hidden="1">NewSupplyDB!$AA$7:$AA$4075</definedName>
  </definedNames>
  <calcPr calcId="191029"/>
  <pivotCaches>
    <pivotCache cacheId="15" r:id="rId4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70" i="32" l="1"/>
  <c r="AE13" i="177"/>
  <c r="AD13" i="177"/>
  <c r="G135" i="177"/>
  <c r="G109" i="177"/>
  <c r="G84" i="177"/>
  <c r="G28" i="177"/>
  <c r="AA18" i="177"/>
  <c r="Q18" i="177"/>
  <c r="AA9" i="177"/>
  <c r="Q9" i="177"/>
  <c r="G9" i="177"/>
  <c r="F9" i="177" s="1"/>
  <c r="E9" i="177" l="1"/>
  <c r="E135" i="177" s="1"/>
  <c r="Z9" i="177"/>
  <c r="P18" i="177"/>
  <c r="F109" i="177"/>
  <c r="E109" i="177"/>
  <c r="F135" i="177"/>
  <c r="F28" i="177"/>
  <c r="Z18" i="177"/>
  <c r="P9" i="177"/>
  <c r="F84" i="177"/>
  <c r="H9" i="177"/>
  <c r="O9" i="177" l="1"/>
  <c r="E28" i="177"/>
  <c r="Y18" i="177"/>
  <c r="O18" i="177"/>
  <c r="Y9" i="177"/>
  <c r="E84" i="177"/>
  <c r="I9" i="177"/>
  <c r="H84" i="177"/>
  <c r="R9" i="177"/>
  <c r="AB18" i="177"/>
  <c r="H135" i="177"/>
  <c r="R18" i="177"/>
  <c r="H28" i="177"/>
  <c r="AB9" i="177"/>
  <c r="H109" i="17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J9" i="177" l="1"/>
  <c r="AC9" i="177"/>
  <c r="I84" i="177"/>
  <c r="AC18" i="177"/>
  <c r="I135" i="177"/>
  <c r="S18" i="177"/>
  <c r="S9" i="177"/>
  <c r="I28" i="177"/>
  <c r="I109" i="177"/>
  <c r="O45" i="7"/>
  <c r="O44" i="7"/>
  <c r="O43" i="7"/>
  <c r="O42" i="7"/>
  <c r="K9" i="177" l="1"/>
  <c r="AD9" i="177"/>
  <c r="J84" i="177"/>
  <c r="AD18" i="177"/>
  <c r="J135" i="177"/>
  <c r="T18" i="177"/>
  <c r="J28" i="177"/>
  <c r="T9" i="177"/>
  <c r="J109" i="177"/>
  <c r="AE9" i="177" l="1"/>
  <c r="K84" i="177"/>
  <c r="AE18" i="177"/>
  <c r="K135" i="177"/>
  <c r="U9" i="177"/>
  <c r="K28" i="177"/>
  <c r="K109" i="177"/>
  <c r="U18" i="177"/>
  <c r="D163" i="177" l="1"/>
  <c r="D164" i="177"/>
  <c r="E165" i="177"/>
  <c r="F165" i="177"/>
  <c r="G165" i="177"/>
  <c r="H165" i="177"/>
  <c r="I165" i="177"/>
  <c r="J165" i="177"/>
  <c r="K165" i="177"/>
  <c r="L165" i="177"/>
  <c r="D176" i="177"/>
  <c r="D177" i="177"/>
  <c r="D181" i="177"/>
  <c r="D182" i="177"/>
  <c r="E183" i="177"/>
  <c r="F183" i="177"/>
  <c r="G183" i="177"/>
  <c r="H183" i="177"/>
  <c r="I183" i="177"/>
  <c r="J183" i="177"/>
  <c r="K183" i="177"/>
  <c r="L183" i="177"/>
  <c r="D194" i="177"/>
  <c r="D195" i="177"/>
  <c r="D199" i="177"/>
  <c r="D200" i="177"/>
  <c r="E201" i="177"/>
  <c r="F201" i="177"/>
  <c r="G201" i="177"/>
  <c r="H201" i="177"/>
  <c r="I201" i="177"/>
  <c r="J201" i="177"/>
  <c r="K201" i="177"/>
  <c r="L201" i="177"/>
  <c r="D212" i="177"/>
  <c r="D213" i="177"/>
  <c r="D217" i="177"/>
  <c r="D218" i="177"/>
  <c r="E219" i="177"/>
  <c r="F219" i="177"/>
  <c r="G219" i="177"/>
  <c r="H219" i="177"/>
  <c r="I219" i="177"/>
  <c r="J219" i="177"/>
  <c r="K219" i="177"/>
  <c r="L219" i="177"/>
  <c r="D230" i="177"/>
  <c r="D231" i="177"/>
  <c r="D83" i="39" l="1"/>
  <c r="D82" i="39"/>
  <c r="D81" i="39"/>
  <c r="D80" i="39"/>
  <c r="D79" i="39"/>
  <c r="D78" i="39"/>
  <c r="D77" i="39"/>
  <c r="D76" i="39"/>
  <c r="D75" i="39"/>
  <c r="D74" i="39"/>
  <c r="D73" i="39"/>
  <c r="D72" i="39"/>
  <c r="D71" i="39"/>
  <c r="D70" i="39"/>
  <c r="D69" i="39"/>
  <c r="D68" i="39"/>
  <c r="D67" i="39"/>
  <c r="D66" i="39"/>
  <c r="D65" i="39"/>
  <c r="D55" i="39"/>
  <c r="D54" i="39"/>
  <c r="D53" i="39"/>
  <c r="D52" i="39"/>
  <c r="D51" i="39"/>
  <c r="D50" i="39"/>
  <c r="D49" i="39"/>
  <c r="D48" i="39"/>
  <c r="D47" i="39"/>
  <c r="D46" i="39"/>
  <c r="D45" i="39"/>
  <c r="D44" i="39"/>
  <c r="D43" i="39"/>
  <c r="D42" i="39"/>
  <c r="D41" i="39"/>
  <c r="D40" i="39"/>
  <c r="D39" i="39"/>
  <c r="D38" i="39"/>
  <c r="D37" i="39"/>
  <c r="D27" i="39"/>
  <c r="D26" i="39"/>
  <c r="D25" i="39"/>
  <c r="D24" i="39"/>
  <c r="D23" i="39"/>
  <c r="D22" i="39"/>
  <c r="D21" i="39"/>
  <c r="D20" i="39"/>
  <c r="D19" i="39"/>
  <c r="D18" i="39"/>
  <c r="D17" i="39"/>
  <c r="D16" i="39"/>
  <c r="D15" i="39"/>
  <c r="D14" i="39"/>
  <c r="D13" i="39"/>
  <c r="D12" i="39"/>
  <c r="D11" i="39"/>
  <c r="D10" i="39"/>
  <c r="D9" i="39"/>
  <c r="D131" i="38"/>
  <c r="D130" i="38"/>
  <c r="D129" i="38"/>
  <c r="D128" i="38"/>
  <c r="D127" i="38"/>
  <c r="D126" i="38"/>
  <c r="D125" i="38"/>
  <c r="D124" i="38"/>
  <c r="D123" i="38"/>
  <c r="D122" i="38"/>
  <c r="D121" i="38"/>
  <c r="D120" i="38"/>
  <c r="D119" i="38"/>
  <c r="D118" i="38"/>
  <c r="D117" i="38"/>
  <c r="D116" i="38"/>
  <c r="D115" i="38"/>
  <c r="D114" i="38"/>
  <c r="D113" i="38"/>
  <c r="D112" i="38"/>
  <c r="D111" i="38"/>
  <c r="D110" i="38"/>
  <c r="D109" i="38"/>
  <c r="D108" i="38"/>
  <c r="D107" i="38"/>
  <c r="D106" i="38"/>
  <c r="D105" i="38"/>
  <c r="D104" i="38"/>
  <c r="D103" i="38"/>
  <c r="D102" i="38"/>
  <c r="D101" i="38"/>
  <c r="D100" i="38"/>
  <c r="D99" i="38"/>
  <c r="D98" i="38"/>
  <c r="D97" i="38"/>
  <c r="D96" i="38"/>
  <c r="D87" i="38"/>
  <c r="D86" i="38"/>
  <c r="D85" i="38"/>
  <c r="D84" i="38"/>
  <c r="D83" i="38"/>
  <c r="D82" i="38"/>
  <c r="D81" i="38"/>
  <c r="D80" i="38"/>
  <c r="D79" i="38"/>
  <c r="D78" i="38"/>
  <c r="D77" i="38"/>
  <c r="D76" i="38"/>
  <c r="D75" i="38"/>
  <c r="D74" i="38"/>
  <c r="D73" i="38"/>
  <c r="D72" i="38"/>
  <c r="D71" i="38"/>
  <c r="D70" i="38"/>
  <c r="D69" i="38"/>
  <c r="D68" i="38"/>
  <c r="D67" i="38"/>
  <c r="D66" i="38"/>
  <c r="D65" i="38"/>
  <c r="D64" i="38"/>
  <c r="D63" i="38"/>
  <c r="D62" i="38"/>
  <c r="D61" i="38"/>
  <c r="D60" i="38"/>
  <c r="D59" i="38"/>
  <c r="D58" i="38"/>
  <c r="D57" i="38"/>
  <c r="D56" i="38"/>
  <c r="D55" i="38"/>
  <c r="D54" i="38"/>
  <c r="D53" i="38"/>
  <c r="D52" i="38"/>
  <c r="D43" i="38"/>
  <c r="D42" i="38"/>
  <c r="D41" i="38"/>
  <c r="D40" i="38"/>
  <c r="D39" i="38"/>
  <c r="D38" i="38"/>
  <c r="D37" i="38"/>
  <c r="D36" i="38"/>
  <c r="D35" i="38"/>
  <c r="D34" i="38"/>
  <c r="D33" i="38"/>
  <c r="D32" i="38"/>
  <c r="D31" i="38"/>
  <c r="D30" i="38"/>
  <c r="D29" i="38"/>
  <c r="D28" i="38"/>
  <c r="D27" i="38"/>
  <c r="D26" i="38"/>
  <c r="D25" i="38"/>
  <c r="D24" i="38"/>
  <c r="D23" i="38"/>
  <c r="D22" i="38"/>
  <c r="D21" i="38"/>
  <c r="D20" i="38"/>
  <c r="D19" i="38"/>
  <c r="D18" i="38"/>
  <c r="D17" i="38"/>
  <c r="D16" i="38"/>
  <c r="D15" i="38"/>
  <c r="D14" i="38"/>
  <c r="D13" i="38"/>
  <c r="D12" i="38"/>
  <c r="D11" i="38"/>
  <c r="D10" i="38"/>
  <c r="D9" i="38"/>
  <c r="D8" i="38"/>
  <c r="D54" i="33" l="1"/>
  <c r="O114" i="33"/>
  <c r="O113" i="33"/>
  <c r="O112" i="33"/>
  <c r="O111" i="33"/>
  <c r="O110" i="33"/>
  <c r="O109" i="33"/>
  <c r="O108" i="33"/>
  <c r="O107" i="33"/>
  <c r="O106" i="33"/>
  <c r="O105" i="33"/>
  <c r="O104" i="33"/>
  <c r="O103" i="33"/>
  <c r="O102" i="33"/>
  <c r="O101" i="33"/>
  <c r="O100" i="33"/>
  <c r="O99" i="33"/>
  <c r="O98" i="33"/>
  <c r="O97" i="33"/>
  <c r="O96" i="33"/>
  <c r="O43" i="33"/>
  <c r="O42" i="33"/>
  <c r="O41" i="33"/>
  <c r="O40" i="33"/>
  <c r="O39" i="33"/>
  <c r="O38" i="33"/>
  <c r="O37" i="33"/>
  <c r="O36" i="33"/>
  <c r="O35" i="33"/>
  <c r="O34" i="33"/>
  <c r="O33" i="33"/>
  <c r="O32" i="33"/>
  <c r="O31" i="33"/>
  <c r="O30" i="33"/>
  <c r="O29" i="33"/>
  <c r="O28" i="33"/>
  <c r="O27" i="33"/>
  <c r="O26" i="33"/>
  <c r="O25" i="33"/>
  <c r="O24" i="33"/>
  <c r="O23" i="33"/>
  <c r="O22" i="33"/>
  <c r="O21" i="33"/>
  <c r="O20" i="33"/>
  <c r="O19" i="33"/>
  <c r="O18" i="33"/>
  <c r="O17" i="33"/>
  <c r="O16" i="33"/>
  <c r="O15" i="33"/>
  <c r="O14" i="33"/>
  <c r="O13" i="33"/>
  <c r="O12" i="33"/>
  <c r="O11" i="33"/>
  <c r="O10" i="33"/>
  <c r="O9" i="33"/>
  <c r="O8" i="33"/>
  <c r="D1241" i="31" l="1"/>
  <c r="D1206" i="31"/>
  <c r="D1171" i="31"/>
  <c r="D1136" i="31"/>
  <c r="D1101" i="31"/>
  <c r="D1066" i="31"/>
  <c r="D1031" i="31"/>
  <c r="D996" i="31"/>
  <c r="D961" i="31"/>
  <c r="D926" i="31"/>
  <c r="D891" i="31"/>
  <c r="D856" i="31"/>
  <c r="D821" i="31"/>
  <c r="D786" i="31"/>
  <c r="D751" i="31"/>
  <c r="D716" i="31"/>
  <c r="D681" i="31"/>
  <c r="D646" i="31"/>
  <c r="D611" i="31"/>
  <c r="D576" i="31"/>
  <c r="D541" i="31"/>
  <c r="D506" i="31"/>
  <c r="D471" i="31"/>
  <c r="D436" i="31"/>
  <c r="D401" i="31"/>
  <c r="D366" i="31"/>
  <c r="D331" i="31"/>
  <c r="D296" i="31"/>
  <c r="D261" i="31"/>
  <c r="D226" i="31"/>
  <c r="D191" i="31"/>
  <c r="D156" i="31"/>
  <c r="D121" i="31"/>
  <c r="D86" i="31"/>
  <c r="D51" i="31"/>
  <c r="D16" i="31"/>
  <c r="D17" i="31" s="1"/>
  <c r="D1241" i="157"/>
  <c r="D1242" i="157" s="1"/>
  <c r="D1206" i="157"/>
  <c r="D1207" i="157" s="1"/>
  <c r="D1171" i="157"/>
  <c r="D1172" i="157" s="1"/>
  <c r="D1136" i="157"/>
  <c r="D1137" i="157" s="1"/>
  <c r="D1101" i="157"/>
  <c r="D1102" i="157" s="1"/>
  <c r="D1066" i="157"/>
  <c r="D1067" i="157" s="1"/>
  <c r="D1031" i="157"/>
  <c r="D1032" i="157" s="1"/>
  <c r="D996" i="157"/>
  <c r="D997" i="157" s="1"/>
  <c r="D961" i="157"/>
  <c r="D962" i="157" s="1"/>
  <c r="D926" i="157"/>
  <c r="D927" i="157" s="1"/>
  <c r="D891" i="157"/>
  <c r="D892" i="157" s="1"/>
  <c r="D856" i="157"/>
  <c r="D857" i="157" s="1"/>
  <c r="D821" i="157"/>
  <c r="D822" i="157" s="1"/>
  <c r="D786" i="157"/>
  <c r="D787" i="157" s="1"/>
  <c r="D751" i="157"/>
  <c r="D752" i="157" s="1"/>
  <c r="D716" i="157"/>
  <c r="D717" i="157" s="1"/>
  <c r="D681" i="157"/>
  <c r="D682" i="157" s="1"/>
  <c r="D646" i="157"/>
  <c r="D647" i="157" s="1"/>
  <c r="D611" i="157"/>
  <c r="D612" i="157" s="1"/>
  <c r="D576" i="157"/>
  <c r="D577" i="157" s="1"/>
  <c r="D541" i="157"/>
  <c r="D542" i="157" s="1"/>
  <c r="D543" i="157" s="1"/>
  <c r="D506" i="157"/>
  <c r="D507" i="157" s="1"/>
  <c r="D471" i="157"/>
  <c r="D472" i="157" s="1"/>
  <c r="D436" i="157"/>
  <c r="D437" i="157" s="1"/>
  <c r="D401" i="157"/>
  <c r="D402" i="157" s="1"/>
  <c r="D366" i="157"/>
  <c r="D367" i="157" s="1"/>
  <c r="D331" i="157"/>
  <c r="D332" i="157" s="1"/>
  <c r="D296" i="157"/>
  <c r="D297" i="157" s="1"/>
  <c r="D261" i="157"/>
  <c r="D262" i="157" s="1"/>
  <c r="D226" i="157"/>
  <c r="D227" i="157" s="1"/>
  <c r="D191" i="157"/>
  <c r="D192" i="157" s="1"/>
  <c r="D156" i="157"/>
  <c r="D157" i="157" s="1"/>
  <c r="D121" i="157"/>
  <c r="D122" i="157" s="1"/>
  <c r="D86" i="157"/>
  <c r="D87" i="157" s="1"/>
  <c r="D51" i="157"/>
  <c r="D52" i="157" s="1"/>
  <c r="D16" i="157"/>
  <c r="D17" i="157" s="1"/>
  <c r="BK10" i="157"/>
  <c r="BI10" i="157"/>
  <c r="D52" i="31" l="1"/>
  <c r="D122" i="31"/>
  <c r="D822" i="31"/>
  <c r="D157" i="31"/>
  <c r="D857" i="31"/>
  <c r="D227" i="31"/>
  <c r="D927" i="31"/>
  <c r="D18" i="31"/>
  <c r="D332" i="31"/>
  <c r="D1032" i="31"/>
  <c r="D612" i="31"/>
  <c r="D647" i="31"/>
  <c r="D717" i="31"/>
  <c r="D752" i="31"/>
  <c r="D402" i="31"/>
  <c r="D1102" i="31"/>
  <c r="D682" i="31"/>
  <c r="D787" i="31"/>
  <c r="D297" i="31"/>
  <c r="D577" i="31"/>
  <c r="D997" i="31"/>
  <c r="D87" i="31"/>
  <c r="D192" i="31"/>
  <c r="D892" i="31"/>
  <c r="D262" i="31"/>
  <c r="D962" i="31"/>
  <c r="D367" i="31"/>
  <c r="D1067" i="31"/>
  <c r="D1137" i="31"/>
  <c r="D437" i="31"/>
  <c r="D472" i="31"/>
  <c r="D1172" i="31"/>
  <c r="D507" i="31"/>
  <c r="D1207" i="31"/>
  <c r="D542" i="31"/>
  <c r="D1242" i="31"/>
  <c r="D438" i="157"/>
  <c r="D1103" i="157"/>
  <c r="D1138" i="157"/>
  <c r="D473" i="157"/>
  <c r="D508" i="157"/>
  <c r="D1068" i="157"/>
  <c r="D18" i="157"/>
  <c r="D403" i="157"/>
  <c r="D1033" i="157"/>
  <c r="D1173" i="157"/>
  <c r="D1208" i="157"/>
  <c r="D123" i="157"/>
  <c r="D613" i="157"/>
  <c r="D648" i="157"/>
  <c r="D578" i="157"/>
  <c r="D1243" i="157"/>
  <c r="D158" i="157"/>
  <c r="D683" i="157"/>
  <c r="D88" i="157"/>
  <c r="D718" i="157"/>
  <c r="D193" i="157"/>
  <c r="D753" i="157"/>
  <c r="D228" i="157"/>
  <c r="D263" i="157"/>
  <c r="D858" i="157"/>
  <c r="D823" i="157"/>
  <c r="D298" i="157"/>
  <c r="D333" i="157"/>
  <c r="D928" i="157"/>
  <c r="D788" i="157"/>
  <c r="D893" i="157"/>
  <c r="D963" i="157"/>
  <c r="D368" i="157"/>
  <c r="D998" i="157"/>
  <c r="D53" i="157"/>
  <c r="D544" i="157"/>
  <c r="D823" i="31" l="1"/>
  <c r="D858" i="31"/>
  <c r="D788" i="31"/>
  <c r="D508" i="31"/>
  <c r="D333" i="31"/>
  <c r="D123" i="31"/>
  <c r="D543" i="31"/>
  <c r="D263" i="31"/>
  <c r="D613" i="31"/>
  <c r="D1138" i="31"/>
  <c r="D1033" i="31"/>
  <c r="D193" i="31"/>
  <c r="D998" i="31"/>
  <c r="D963" i="31"/>
  <c r="D1103" i="31"/>
  <c r="D1068" i="31"/>
  <c r="D403" i="31"/>
  <c r="D228" i="31"/>
  <c r="D53" i="31"/>
  <c r="D1243" i="31"/>
  <c r="D718" i="31"/>
  <c r="D19" i="31"/>
  <c r="D368" i="31"/>
  <c r="D578" i="31"/>
  <c r="D438" i="31"/>
  <c r="D88" i="31"/>
  <c r="D683" i="31"/>
  <c r="D648" i="31"/>
  <c r="D753" i="31"/>
  <c r="D1173" i="31"/>
  <c r="D298" i="31"/>
  <c r="D928" i="31"/>
  <c r="D473" i="31"/>
  <c r="D158" i="31"/>
  <c r="D1208" i="31"/>
  <c r="D893" i="31"/>
  <c r="D474" i="157"/>
  <c r="D369" i="157"/>
  <c r="D299" i="157"/>
  <c r="D859" i="157"/>
  <c r="D1034" i="157"/>
  <c r="D19" i="157"/>
  <c r="D1104" i="157"/>
  <c r="D894" i="157"/>
  <c r="D159" i="157"/>
  <c r="D929" i="157"/>
  <c r="D264" i="157"/>
  <c r="D194" i="157"/>
  <c r="D124" i="157"/>
  <c r="D404" i="157"/>
  <c r="D509" i="157"/>
  <c r="D754" i="157"/>
  <c r="D579" i="157"/>
  <c r="D1174" i="157"/>
  <c r="D1139" i="157"/>
  <c r="D89" i="157"/>
  <c r="D334" i="157"/>
  <c r="D999" i="157"/>
  <c r="D789" i="157"/>
  <c r="D824" i="157"/>
  <c r="D229" i="157"/>
  <c r="D439" i="157"/>
  <c r="D614" i="157"/>
  <c r="D1244" i="157"/>
  <c r="D649" i="157"/>
  <c r="D684" i="157"/>
  <c r="D719" i="157"/>
  <c r="D964" i="157"/>
  <c r="D545" i="157"/>
  <c r="D54" i="157"/>
  <c r="D1069" i="157"/>
  <c r="D1209" i="157"/>
  <c r="D299" i="31" l="1"/>
  <c r="D1034" i="31"/>
  <c r="D789" i="31"/>
  <c r="D964" i="31"/>
  <c r="D754" i="31"/>
  <c r="D20" i="31"/>
  <c r="D474" i="31"/>
  <c r="D999" i="31"/>
  <c r="D439" i="31"/>
  <c r="D509" i="31"/>
  <c r="D89" i="31"/>
  <c r="D124" i="31"/>
  <c r="D894" i="31"/>
  <c r="D1069" i="31"/>
  <c r="D334" i="31"/>
  <c r="D544" i="31"/>
  <c r="D614" i="31"/>
  <c r="D649" i="31"/>
  <c r="D264" i="31"/>
  <c r="D369" i="31"/>
  <c r="D684" i="31"/>
  <c r="D229" i="31"/>
  <c r="D1244" i="31"/>
  <c r="D54" i="31"/>
  <c r="D929" i="31"/>
  <c r="D159" i="31"/>
  <c r="D579" i="31"/>
  <c r="D1209" i="31"/>
  <c r="D404" i="31"/>
  <c r="D1174" i="31"/>
  <c r="D1139" i="31"/>
  <c r="D194" i="31"/>
  <c r="D859" i="31"/>
  <c r="D1104" i="31"/>
  <c r="D719" i="31"/>
  <c r="D824" i="31"/>
  <c r="D230" i="157"/>
  <c r="D685" i="157"/>
  <c r="D440" i="157"/>
  <c r="D546" i="157"/>
  <c r="D930" i="157"/>
  <c r="D195" i="157"/>
  <c r="D1070" i="157"/>
  <c r="D20" i="157"/>
  <c r="D125" i="157"/>
  <c r="D1210" i="157"/>
  <c r="D720" i="157"/>
  <c r="D650" i="157"/>
  <c r="D965" i="157"/>
  <c r="D580" i="157"/>
  <c r="D1140" i="157"/>
  <c r="D1245" i="157"/>
  <c r="D895" i="157"/>
  <c r="D510" i="157"/>
  <c r="D825" i="157"/>
  <c r="D860" i="157"/>
  <c r="D1000" i="157"/>
  <c r="D370" i="157"/>
  <c r="D265" i="157"/>
  <c r="D90" i="157"/>
  <c r="D160" i="157"/>
  <c r="D1175" i="157"/>
  <c r="D615" i="157"/>
  <c r="D1105" i="157"/>
  <c r="D755" i="157"/>
  <c r="D1035" i="157"/>
  <c r="D55" i="157"/>
  <c r="D405" i="157"/>
  <c r="D790" i="157"/>
  <c r="D300" i="157"/>
  <c r="D335" i="157"/>
  <c r="D475" i="157"/>
  <c r="D125" i="31" l="1"/>
  <c r="D1245" i="31"/>
  <c r="D1140" i="31"/>
  <c r="D90" i="31"/>
  <c r="D650" i="31"/>
  <c r="D1035" i="31"/>
  <c r="D860" i="31"/>
  <c r="D895" i="31"/>
  <c r="D755" i="31"/>
  <c r="D825" i="31"/>
  <c r="D440" i="31"/>
  <c r="D55" i="31"/>
  <c r="D160" i="31"/>
  <c r="D21" i="31"/>
  <c r="D1105" i="31"/>
  <c r="D1070" i="31"/>
  <c r="D580" i="31"/>
  <c r="D720" i="31"/>
  <c r="D195" i="31"/>
  <c r="D930" i="31"/>
  <c r="D545" i="31"/>
  <c r="D615" i="31"/>
  <c r="D1210" i="31"/>
  <c r="D1000" i="31"/>
  <c r="D370" i="31"/>
  <c r="D230" i="31"/>
  <c r="D335" i="31"/>
  <c r="D265" i="31"/>
  <c r="D510" i="31"/>
  <c r="D790" i="31"/>
  <c r="D475" i="31"/>
  <c r="D405" i="31"/>
  <c r="D965" i="31"/>
  <c r="D1175" i="31"/>
  <c r="D685" i="31"/>
  <c r="D300" i="31"/>
  <c r="D1106" i="157"/>
  <c r="D826" i="157"/>
  <c r="D21" i="157"/>
  <c r="D336" i="157"/>
  <c r="D196" i="157"/>
  <c r="D91" i="157"/>
  <c r="D966" i="157"/>
  <c r="D371" i="157"/>
  <c r="D686" i="157"/>
  <c r="D56" i="157"/>
  <c r="D721" i="157"/>
  <c r="D1176" i="157"/>
  <c r="D791" i="157"/>
  <c r="D547" i="157"/>
  <c r="D756" i="157"/>
  <c r="D861" i="157"/>
  <c r="D126" i="157"/>
  <c r="D511" i="157"/>
  <c r="D1071" i="157"/>
  <c r="D1246" i="157"/>
  <c r="D931" i="157"/>
  <c r="D161" i="157"/>
  <c r="D581" i="157"/>
  <c r="D1211" i="157"/>
  <c r="D896" i="157"/>
  <c r="D476" i="157"/>
  <c r="D301" i="157"/>
  <c r="D406" i="157"/>
  <c r="D266" i="157"/>
  <c r="D441" i="157"/>
  <c r="D1141" i="157"/>
  <c r="D616" i="157"/>
  <c r="D651" i="157"/>
  <c r="D1036" i="157"/>
  <c r="D1001" i="157"/>
  <c r="D231" i="157"/>
  <c r="D371" i="31" l="1"/>
  <c r="D476" i="31"/>
  <c r="D441" i="31"/>
  <c r="D651" i="31"/>
  <c r="D966" i="31"/>
  <c r="D161" i="31"/>
  <c r="D56" i="31"/>
  <c r="D1141" i="31"/>
  <c r="D1071" i="31"/>
  <c r="D231" i="31"/>
  <c r="D1036" i="31"/>
  <c r="D861" i="31"/>
  <c r="D686" i="31"/>
  <c r="D581" i="31"/>
  <c r="D1211" i="31"/>
  <c r="D1176" i="31"/>
  <c r="D721" i="31"/>
  <c r="D756" i="31"/>
  <c r="D616" i="31"/>
  <c r="D91" i="31"/>
  <c r="D266" i="31"/>
  <c r="D896" i="31"/>
  <c r="D301" i="31"/>
  <c r="D336" i="31"/>
  <c r="D1246" i="31"/>
  <c r="D196" i="31"/>
  <c r="D406" i="31"/>
  <c r="D22" i="31"/>
  <c r="D1001" i="31"/>
  <c r="D791" i="31"/>
  <c r="D826" i="31"/>
  <c r="D511" i="31"/>
  <c r="D931" i="31"/>
  <c r="D1106" i="31"/>
  <c r="D546" i="31"/>
  <c r="D126" i="31"/>
  <c r="D57" i="157"/>
  <c r="D1072" i="157"/>
  <c r="D407" i="157"/>
  <c r="D372" i="157"/>
  <c r="D477" i="157"/>
  <c r="D92" i="157"/>
  <c r="D792" i="157"/>
  <c r="D827" i="157"/>
  <c r="D722" i="157"/>
  <c r="D652" i="157"/>
  <c r="D162" i="157"/>
  <c r="D1142" i="157"/>
  <c r="D1247" i="157"/>
  <c r="D757" i="157"/>
  <c r="D1212" i="157"/>
  <c r="D267" i="157"/>
  <c r="D687" i="157"/>
  <c r="D442" i="157"/>
  <c r="D967" i="157"/>
  <c r="D232" i="157"/>
  <c r="D862" i="157"/>
  <c r="D1002" i="157"/>
  <c r="D197" i="157"/>
  <c r="D548" i="157"/>
  <c r="D337" i="157"/>
  <c r="D512" i="157"/>
  <c r="D302" i="157"/>
  <c r="D897" i="157"/>
  <c r="D1037" i="157"/>
  <c r="D582" i="157"/>
  <c r="D22" i="157"/>
  <c r="D617" i="157"/>
  <c r="D1177" i="157"/>
  <c r="D127" i="157"/>
  <c r="D932" i="157"/>
  <c r="D1107" i="157"/>
  <c r="D967" i="31" l="1"/>
  <c r="D92" i="31"/>
  <c r="D827" i="31"/>
  <c r="D1037" i="31"/>
  <c r="D582" i="31"/>
  <c r="D1247" i="31"/>
  <c r="D757" i="31"/>
  <c r="D932" i="31"/>
  <c r="D687" i="31"/>
  <c r="D302" i="31"/>
  <c r="D1107" i="31"/>
  <c r="D407" i="31"/>
  <c r="D477" i="31"/>
  <c r="D197" i="31"/>
  <c r="D162" i="31"/>
  <c r="D127" i="31"/>
  <c r="D1002" i="31"/>
  <c r="D57" i="31"/>
  <c r="D897" i="31"/>
  <c r="D722" i="31"/>
  <c r="D23" i="31"/>
  <c r="D1142" i="31"/>
  <c r="D862" i="31"/>
  <c r="D442" i="31"/>
  <c r="D1177" i="31"/>
  <c r="D337" i="31"/>
  <c r="D652" i="31"/>
  <c r="D1212" i="31"/>
  <c r="D617" i="31"/>
  <c r="D512" i="31"/>
  <c r="D1072" i="31"/>
  <c r="D547" i="31"/>
  <c r="D792" i="31"/>
  <c r="D232" i="31"/>
  <c r="D267" i="31"/>
  <c r="D372" i="31"/>
  <c r="D93" i="157"/>
  <c r="D898" i="157"/>
  <c r="D513" i="157"/>
  <c r="D1213" i="157"/>
  <c r="D549" i="157"/>
  <c r="D1248" i="157"/>
  <c r="D373" i="157"/>
  <c r="D1003" i="157"/>
  <c r="D23" i="157"/>
  <c r="D163" i="157"/>
  <c r="D1073" i="157"/>
  <c r="D933" i="157"/>
  <c r="D233" i="157"/>
  <c r="D1178" i="157"/>
  <c r="D723" i="157"/>
  <c r="D443" i="157"/>
  <c r="D688" i="157"/>
  <c r="D303" i="157"/>
  <c r="D1038" i="157"/>
  <c r="D1108" i="157"/>
  <c r="D268" i="157"/>
  <c r="D793" i="157"/>
  <c r="D968" i="157"/>
  <c r="D338" i="157"/>
  <c r="D128" i="157"/>
  <c r="D758" i="157"/>
  <c r="D478" i="157"/>
  <c r="D828" i="157"/>
  <c r="D198" i="157"/>
  <c r="D618" i="157"/>
  <c r="D1143" i="157"/>
  <c r="D408" i="157"/>
  <c r="D863" i="157"/>
  <c r="D583" i="157"/>
  <c r="D653" i="157"/>
  <c r="D58" i="157"/>
  <c r="D408" i="31" l="1"/>
  <c r="D653" i="31"/>
  <c r="D723" i="31"/>
  <c r="D1073" i="31"/>
  <c r="D1108" i="31"/>
  <c r="D548" i="31"/>
  <c r="D793" i="31"/>
  <c r="D478" i="31"/>
  <c r="D863" i="31"/>
  <c r="D163" i="31"/>
  <c r="D338" i="31"/>
  <c r="D1248" i="31"/>
  <c r="D1143" i="31"/>
  <c r="D1038" i="31"/>
  <c r="D198" i="31"/>
  <c r="D1178" i="31"/>
  <c r="D583" i="31"/>
  <c r="D128" i="31"/>
  <c r="D758" i="31"/>
  <c r="D58" i="31"/>
  <c r="D688" i="31"/>
  <c r="D1213" i="31"/>
  <c r="D933" i="31"/>
  <c r="D898" i="31"/>
  <c r="D233" i="31"/>
  <c r="D373" i="31"/>
  <c r="D93" i="31"/>
  <c r="D268" i="31"/>
  <c r="D513" i="31"/>
  <c r="D303" i="31"/>
  <c r="D828" i="31"/>
  <c r="D618" i="31"/>
  <c r="D443" i="31"/>
  <c r="D1003" i="31"/>
  <c r="D24" i="31"/>
  <c r="D968" i="31"/>
  <c r="D619" i="157"/>
  <c r="D164" i="157"/>
  <c r="D899" i="157"/>
  <c r="D1039" i="157"/>
  <c r="D829" i="157"/>
  <c r="D1004" i="157"/>
  <c r="D759" i="157"/>
  <c r="D1249" i="157"/>
  <c r="D339" i="157"/>
  <c r="D1214" i="157"/>
  <c r="D234" i="157"/>
  <c r="D864" i="157"/>
  <c r="D794" i="157"/>
  <c r="D1074" i="157"/>
  <c r="D689" i="157"/>
  <c r="D1144" i="157"/>
  <c r="D1109" i="157"/>
  <c r="D724" i="157"/>
  <c r="D199" i="157"/>
  <c r="D24" i="157"/>
  <c r="D304" i="157"/>
  <c r="D479" i="157"/>
  <c r="D374" i="157"/>
  <c r="D59" i="157"/>
  <c r="D444" i="157"/>
  <c r="D654" i="157"/>
  <c r="D129" i="157"/>
  <c r="D550" i="157"/>
  <c r="D584" i="157"/>
  <c r="D1179" i="157"/>
  <c r="D969" i="157"/>
  <c r="D514" i="157"/>
  <c r="D409" i="157"/>
  <c r="D934" i="157"/>
  <c r="D269" i="157"/>
  <c r="D94" i="157"/>
  <c r="D234" i="31" l="1"/>
  <c r="D969" i="31"/>
  <c r="D59" i="31"/>
  <c r="D829" i="31"/>
  <c r="D339" i="31"/>
  <c r="D724" i="31"/>
  <c r="D1004" i="31"/>
  <c r="D1039" i="31"/>
  <c r="D444" i="31"/>
  <c r="D1144" i="31"/>
  <c r="D619" i="31"/>
  <c r="D934" i="31"/>
  <c r="D1074" i="31"/>
  <c r="D199" i="31"/>
  <c r="D374" i="31"/>
  <c r="D549" i="31"/>
  <c r="D1249" i="31"/>
  <c r="D1109" i="31"/>
  <c r="D514" i="31"/>
  <c r="D654" i="31"/>
  <c r="D864" i="31"/>
  <c r="D584" i="31"/>
  <c r="D269" i="31"/>
  <c r="D479" i="31"/>
  <c r="D94" i="31"/>
  <c r="D794" i="31"/>
  <c r="D129" i="31"/>
  <c r="D759" i="31"/>
  <c r="D1179" i="31"/>
  <c r="D1214" i="31"/>
  <c r="D304" i="31"/>
  <c r="D164" i="31"/>
  <c r="D899" i="31"/>
  <c r="D25" i="31"/>
  <c r="D689" i="31"/>
  <c r="D409" i="31"/>
  <c r="D551" i="157"/>
  <c r="D1250" i="157"/>
  <c r="D1110" i="157"/>
  <c r="D690" i="157"/>
  <c r="D480" i="157"/>
  <c r="D235" i="157"/>
  <c r="D165" i="157"/>
  <c r="D25" i="157"/>
  <c r="D1040" i="157"/>
  <c r="D340" i="157"/>
  <c r="D655" i="157"/>
  <c r="D585" i="157"/>
  <c r="D725" i="157"/>
  <c r="D1145" i="157"/>
  <c r="D1005" i="157"/>
  <c r="D60" i="157"/>
  <c r="D410" i="157"/>
  <c r="D795" i="157"/>
  <c r="D130" i="157"/>
  <c r="D445" i="157"/>
  <c r="D830" i="157"/>
  <c r="D970" i="157"/>
  <c r="D760" i="157"/>
  <c r="D95" i="157"/>
  <c r="D935" i="157"/>
  <c r="D1075" i="157"/>
  <c r="D270" i="157"/>
  <c r="D375" i="157"/>
  <c r="D515" i="157"/>
  <c r="D865" i="157"/>
  <c r="D900" i="157"/>
  <c r="D305" i="157"/>
  <c r="D200" i="157"/>
  <c r="D1180" i="157"/>
  <c r="D1215" i="157"/>
  <c r="D620" i="157"/>
  <c r="D305" i="31" l="1"/>
  <c r="D620" i="31"/>
  <c r="D1005" i="31"/>
  <c r="D1110" i="31"/>
  <c r="D445" i="31"/>
  <c r="D900" i="31"/>
  <c r="D1075" i="31"/>
  <c r="D130" i="31"/>
  <c r="D585" i="31"/>
  <c r="D480" i="31"/>
  <c r="D375" i="31"/>
  <c r="D795" i="31"/>
  <c r="D725" i="31"/>
  <c r="D95" i="31"/>
  <c r="D410" i="31"/>
  <c r="D26" i="31"/>
  <c r="D550" i="31"/>
  <c r="D1250" i="31"/>
  <c r="D760" i="31"/>
  <c r="D1040" i="31"/>
  <c r="D270" i="31"/>
  <c r="D60" i="31"/>
  <c r="D200" i="31"/>
  <c r="D340" i="31"/>
  <c r="D655" i="31"/>
  <c r="D970" i="31"/>
  <c r="D830" i="31"/>
  <c r="D690" i="31"/>
  <c r="D515" i="31"/>
  <c r="D165" i="31"/>
  <c r="D1215" i="31"/>
  <c r="D1145" i="31"/>
  <c r="D935" i="31"/>
  <c r="D1180" i="31"/>
  <c r="D865" i="31"/>
  <c r="D235" i="31"/>
  <c r="D341" i="157"/>
  <c r="D131" i="157"/>
  <c r="D376" i="157"/>
  <c r="D26" i="157"/>
  <c r="D1076" i="157"/>
  <c r="D236" i="157"/>
  <c r="D1216" i="157"/>
  <c r="D201" i="157"/>
  <c r="D726" i="157"/>
  <c r="D971" i="157"/>
  <c r="D1251" i="157"/>
  <c r="D866" i="157"/>
  <c r="D96" i="157"/>
  <c r="D691" i="157"/>
  <c r="D656" i="157"/>
  <c r="D1006" i="157"/>
  <c r="D901" i="157"/>
  <c r="D446" i="157"/>
  <c r="D516" i="157"/>
  <c r="D1041" i="157"/>
  <c r="D166" i="157"/>
  <c r="D621" i="157"/>
  <c r="D61" i="157"/>
  <c r="D481" i="157"/>
  <c r="D1181" i="157"/>
  <c r="D1146" i="157"/>
  <c r="D936" i="157"/>
  <c r="D761" i="157"/>
  <c r="D1111" i="157"/>
  <c r="D271" i="157"/>
  <c r="D306" i="157"/>
  <c r="D586" i="157"/>
  <c r="D411" i="157"/>
  <c r="D796" i="157"/>
  <c r="D831" i="157"/>
  <c r="D552" i="157"/>
  <c r="D96" i="31" l="1"/>
  <c r="D1041" i="31"/>
  <c r="D1216" i="31"/>
  <c r="D376" i="31"/>
  <c r="D796" i="31"/>
  <c r="D1006" i="31"/>
  <c r="D656" i="31"/>
  <c r="D936" i="31"/>
  <c r="D726" i="31"/>
  <c r="D1076" i="31"/>
  <c r="D1251" i="31"/>
  <c r="D621" i="31"/>
  <c r="D971" i="31"/>
  <c r="D901" i="31"/>
  <c r="D201" i="31"/>
  <c r="D341" i="31"/>
  <c r="D866" i="31"/>
  <c r="D516" i="31"/>
  <c r="D586" i="31"/>
  <c r="D411" i="31"/>
  <c r="D551" i="31"/>
  <c r="D691" i="31"/>
  <c r="D131" i="31"/>
  <c r="D446" i="31"/>
  <c r="D831" i="31"/>
  <c r="D1111" i="31"/>
  <c r="D761" i="31"/>
  <c r="D1181" i="31"/>
  <c r="D236" i="31"/>
  <c r="D27" i="31"/>
  <c r="D61" i="31"/>
  <c r="D166" i="31"/>
  <c r="D481" i="31"/>
  <c r="D1146" i="31"/>
  <c r="D271" i="31"/>
  <c r="D306" i="31"/>
  <c r="D272" i="157"/>
  <c r="D762" i="157"/>
  <c r="D202" i="157"/>
  <c r="D1147" i="157"/>
  <c r="D237" i="157"/>
  <c r="D97" i="157"/>
  <c r="D517" i="157"/>
  <c r="D622" i="157"/>
  <c r="D132" i="157"/>
  <c r="D972" i="157"/>
  <c r="D1252" i="157"/>
  <c r="D307" i="157"/>
  <c r="D1042" i="157"/>
  <c r="D1112" i="157"/>
  <c r="D727" i="157"/>
  <c r="D447" i="157"/>
  <c r="D937" i="157"/>
  <c r="D1217" i="157"/>
  <c r="D553" i="157"/>
  <c r="D1007" i="157"/>
  <c r="D27" i="157"/>
  <c r="D412" i="157"/>
  <c r="D1077" i="157"/>
  <c r="D832" i="157"/>
  <c r="D657" i="157"/>
  <c r="D482" i="157"/>
  <c r="D797" i="157"/>
  <c r="D692" i="157"/>
  <c r="D902" i="157"/>
  <c r="D1182" i="157"/>
  <c r="D62" i="157"/>
  <c r="D377" i="157"/>
  <c r="D587" i="157"/>
  <c r="D867" i="157"/>
  <c r="D167" i="157"/>
  <c r="D342" i="157"/>
  <c r="D902" i="31" l="1"/>
  <c r="D762" i="31"/>
  <c r="D62" i="31"/>
  <c r="D1252" i="31"/>
  <c r="D657" i="31"/>
  <c r="D517" i="31"/>
  <c r="D482" i="31"/>
  <c r="D972" i="31"/>
  <c r="D797" i="31"/>
  <c r="D237" i="31"/>
  <c r="D1112" i="31"/>
  <c r="D1007" i="31"/>
  <c r="D832" i="31"/>
  <c r="D307" i="31"/>
  <c r="D867" i="31"/>
  <c r="D622" i="31"/>
  <c r="D377" i="31"/>
  <c r="D202" i="31"/>
  <c r="D1182" i="31"/>
  <c r="D937" i="31"/>
  <c r="D167" i="31"/>
  <c r="D412" i="31"/>
  <c r="D692" i="31"/>
  <c r="D587" i="31"/>
  <c r="D1217" i="31"/>
  <c r="D342" i="31"/>
  <c r="D727" i="31"/>
  <c r="D1042" i="31"/>
  <c r="D447" i="31"/>
  <c r="D272" i="31"/>
  <c r="D28" i="31"/>
  <c r="D1077" i="31"/>
  <c r="D132" i="31"/>
  <c r="D1147" i="31"/>
  <c r="D552" i="31"/>
  <c r="D97" i="31"/>
  <c r="D973" i="157"/>
  <c r="D554" i="157"/>
  <c r="D693" i="157"/>
  <c r="D623" i="157"/>
  <c r="D1183" i="157"/>
  <c r="D98" i="157"/>
  <c r="D168" i="157"/>
  <c r="D728" i="157"/>
  <c r="D1043" i="157"/>
  <c r="D1148" i="157"/>
  <c r="D588" i="157"/>
  <c r="D413" i="157"/>
  <c r="D763" i="157"/>
  <c r="D63" i="157"/>
  <c r="D1253" i="157"/>
  <c r="D1008" i="157"/>
  <c r="D133" i="157"/>
  <c r="D273" i="157"/>
  <c r="D1218" i="157"/>
  <c r="D798" i="157"/>
  <c r="D518" i="157"/>
  <c r="D658" i="157"/>
  <c r="D238" i="157"/>
  <c r="D868" i="157"/>
  <c r="D1113" i="157"/>
  <c r="D938" i="157"/>
  <c r="D903" i="157"/>
  <c r="D448" i="157"/>
  <c r="D1078" i="157"/>
  <c r="D203" i="157"/>
  <c r="D343" i="157"/>
  <c r="D378" i="157"/>
  <c r="D308" i="157"/>
  <c r="D483" i="157"/>
  <c r="D833" i="157"/>
  <c r="D28" i="157"/>
  <c r="D1008" i="31" l="1"/>
  <c r="D693" i="31"/>
  <c r="D938" i="31"/>
  <c r="D29" i="31"/>
  <c r="D1113" i="31"/>
  <c r="D658" i="31"/>
  <c r="D623" i="31"/>
  <c r="D763" i="31"/>
  <c r="D133" i="31"/>
  <c r="D833" i="31"/>
  <c r="D1078" i="31"/>
  <c r="D63" i="31"/>
  <c r="D1148" i="31"/>
  <c r="D308" i="31"/>
  <c r="D798" i="31"/>
  <c r="D343" i="31"/>
  <c r="D518" i="31"/>
  <c r="D203" i="31"/>
  <c r="D378" i="31"/>
  <c r="D1043" i="31"/>
  <c r="D973" i="31"/>
  <c r="D98" i="31"/>
  <c r="D483" i="31"/>
  <c r="D413" i="31"/>
  <c r="D553" i="31"/>
  <c r="D1183" i="31"/>
  <c r="D728" i="31"/>
  <c r="D448" i="31"/>
  <c r="D1253" i="31"/>
  <c r="D868" i="31"/>
  <c r="D273" i="31"/>
  <c r="D238" i="31"/>
  <c r="D1218" i="31"/>
  <c r="D588" i="31"/>
  <c r="D168" i="31"/>
  <c r="D903" i="31"/>
  <c r="D204" i="157"/>
  <c r="D1149" i="157"/>
  <c r="D1219" i="157"/>
  <c r="D449" i="157"/>
  <c r="D729" i="157"/>
  <c r="D134" i="157"/>
  <c r="D1254" i="157"/>
  <c r="D624" i="157"/>
  <c r="D764" i="157"/>
  <c r="D869" i="157"/>
  <c r="D659" i="157"/>
  <c r="D555" i="157"/>
  <c r="D309" i="157"/>
  <c r="D344" i="157"/>
  <c r="D589" i="157"/>
  <c r="D799" i="157"/>
  <c r="D834" i="157"/>
  <c r="D1079" i="157"/>
  <c r="D1044" i="157"/>
  <c r="D99" i="157"/>
  <c r="D274" i="157"/>
  <c r="D904" i="157"/>
  <c r="D169" i="157"/>
  <c r="D1114" i="157"/>
  <c r="D1184" i="157"/>
  <c r="D1009" i="157"/>
  <c r="D484" i="157"/>
  <c r="D64" i="157"/>
  <c r="D939" i="157"/>
  <c r="D239" i="157"/>
  <c r="D694" i="157"/>
  <c r="D29" i="157"/>
  <c r="D379" i="157"/>
  <c r="D414" i="157"/>
  <c r="D519" i="157"/>
  <c r="D974" i="157"/>
  <c r="D1044" i="31" l="1"/>
  <c r="D274" i="31"/>
  <c r="D1079" i="31"/>
  <c r="D589" i="31"/>
  <c r="D624" i="31"/>
  <c r="D1219" i="31"/>
  <c r="D1149" i="31"/>
  <c r="D134" i="31"/>
  <c r="D99" i="31"/>
  <c r="D799" i="31"/>
  <c r="D1184" i="31"/>
  <c r="D659" i="31"/>
  <c r="D484" i="31"/>
  <c r="D1114" i="31"/>
  <c r="D904" i="31"/>
  <c r="D729" i="31"/>
  <c r="D204" i="31"/>
  <c r="D694" i="31"/>
  <c r="D169" i="31"/>
  <c r="D449" i="31"/>
  <c r="D764" i="31"/>
  <c r="D309" i="31"/>
  <c r="D554" i="31"/>
  <c r="D1254" i="31"/>
  <c r="D379" i="31"/>
  <c r="D239" i="31"/>
  <c r="D414" i="31"/>
  <c r="D869" i="31"/>
  <c r="D834" i="31"/>
  <c r="D64" i="31"/>
  <c r="D939" i="31"/>
  <c r="D344" i="31"/>
  <c r="D30" i="31"/>
  <c r="D519" i="31"/>
  <c r="D974" i="31"/>
  <c r="D1009" i="31"/>
  <c r="D975" i="157"/>
  <c r="D240" i="157"/>
  <c r="D870" i="157"/>
  <c r="D65" i="157"/>
  <c r="D625" i="157"/>
  <c r="D835" i="157"/>
  <c r="D1010" i="157"/>
  <c r="D135" i="157"/>
  <c r="D1045" i="157"/>
  <c r="D520" i="157"/>
  <c r="D590" i="157"/>
  <c r="D1115" i="157"/>
  <c r="D450" i="157"/>
  <c r="D380" i="157"/>
  <c r="D310" i="157"/>
  <c r="D905" i="157"/>
  <c r="D1150" i="157"/>
  <c r="D695" i="157"/>
  <c r="D660" i="157"/>
  <c r="D100" i="157"/>
  <c r="D940" i="157"/>
  <c r="D765" i="157"/>
  <c r="D1080" i="157"/>
  <c r="D485" i="157"/>
  <c r="D1255" i="157"/>
  <c r="D800" i="157"/>
  <c r="D1185" i="157"/>
  <c r="D730" i="157"/>
  <c r="D345" i="157"/>
  <c r="D415" i="157"/>
  <c r="D170" i="157"/>
  <c r="D1220" i="157"/>
  <c r="D30" i="157"/>
  <c r="D556" i="157"/>
  <c r="D275" i="157"/>
  <c r="D205" i="157"/>
  <c r="D450" i="31" l="1"/>
  <c r="D940" i="31"/>
  <c r="D1185" i="31"/>
  <c r="D835" i="31"/>
  <c r="D31" i="31"/>
  <c r="D485" i="31"/>
  <c r="D1010" i="31"/>
  <c r="D415" i="31"/>
  <c r="D905" i="31"/>
  <c r="D240" i="31"/>
  <c r="D1220" i="31"/>
  <c r="D275" i="31"/>
  <c r="D205" i="31"/>
  <c r="D1080" i="31"/>
  <c r="D520" i="31"/>
  <c r="D625" i="31"/>
  <c r="D730" i="31"/>
  <c r="D695" i="31"/>
  <c r="D870" i="31"/>
  <c r="D135" i="31"/>
  <c r="D660" i="31"/>
  <c r="D555" i="31"/>
  <c r="D1115" i="31"/>
  <c r="D380" i="31"/>
  <c r="D1150" i="31"/>
  <c r="D170" i="31"/>
  <c r="D345" i="31"/>
  <c r="D100" i="31"/>
  <c r="D1255" i="31"/>
  <c r="D975" i="31"/>
  <c r="D65" i="31"/>
  <c r="D800" i="31"/>
  <c r="D310" i="31"/>
  <c r="D590" i="31"/>
  <c r="D765" i="31"/>
  <c r="D1045" i="31"/>
  <c r="D416" i="157"/>
  <c r="D521" i="157"/>
  <c r="D731" i="157"/>
  <c r="D136" i="157"/>
  <c r="D1151" i="157"/>
  <c r="D801" i="157"/>
  <c r="D836" i="157"/>
  <c r="D311" i="157"/>
  <c r="D276" i="157"/>
  <c r="D486" i="157"/>
  <c r="D66" i="157"/>
  <c r="D31" i="157"/>
  <c r="D451" i="157"/>
  <c r="D766" i="157"/>
  <c r="D241" i="157"/>
  <c r="D171" i="157"/>
  <c r="D591" i="157"/>
  <c r="D346" i="157"/>
  <c r="D1046" i="157"/>
  <c r="D696" i="157"/>
  <c r="D1186" i="157"/>
  <c r="D1011" i="157"/>
  <c r="D906" i="157"/>
  <c r="D101" i="157"/>
  <c r="D1256" i="157"/>
  <c r="D626" i="157"/>
  <c r="D206" i="157"/>
  <c r="D557" i="157"/>
  <c r="D381" i="157"/>
  <c r="D661" i="157"/>
  <c r="D1081" i="157"/>
  <c r="D871" i="157"/>
  <c r="D1221" i="157"/>
  <c r="D1116" i="157"/>
  <c r="D941" i="157"/>
  <c r="D976" i="157"/>
  <c r="D1046" i="31" l="1"/>
  <c r="D346" i="31"/>
  <c r="D136" i="31"/>
  <c r="D66" i="31"/>
  <c r="D1221" i="31"/>
  <c r="D1186" i="31"/>
  <c r="D591" i="31"/>
  <c r="D696" i="31"/>
  <c r="D311" i="31"/>
  <c r="D206" i="31"/>
  <c r="D32" i="31"/>
  <c r="D171" i="31"/>
  <c r="D486" i="31"/>
  <c r="D801" i="31"/>
  <c r="D276" i="31"/>
  <c r="D1081" i="31"/>
  <c r="D1256" i="31"/>
  <c r="D731" i="31"/>
  <c r="D1116" i="31"/>
  <c r="D1151" i="31"/>
  <c r="D381" i="31"/>
  <c r="D521" i="31"/>
  <c r="D101" i="31"/>
  <c r="D416" i="31"/>
  <c r="D626" i="31"/>
  <c r="D906" i="31"/>
  <c r="D556" i="31"/>
  <c r="D941" i="31"/>
  <c r="D871" i="31"/>
  <c r="D976" i="31"/>
  <c r="D241" i="31"/>
  <c r="D1011" i="31"/>
  <c r="D836" i="31"/>
  <c r="D766" i="31"/>
  <c r="D661" i="31"/>
  <c r="D451" i="31"/>
  <c r="D662" i="157"/>
  <c r="D487" i="157"/>
  <c r="D558" i="157"/>
  <c r="D312" i="157"/>
  <c r="D592" i="157"/>
  <c r="D627" i="157"/>
  <c r="D802" i="157"/>
  <c r="D942" i="157"/>
  <c r="D242" i="157"/>
  <c r="D102" i="157"/>
  <c r="D137" i="157"/>
  <c r="D1047" i="157"/>
  <c r="D1222" i="157"/>
  <c r="D452" i="157"/>
  <c r="D1012" i="157"/>
  <c r="D522" i="157"/>
  <c r="D1082" i="157"/>
  <c r="D67" i="157"/>
  <c r="D697" i="157"/>
  <c r="D382" i="157"/>
  <c r="D277" i="157"/>
  <c r="D347" i="157"/>
  <c r="D837" i="157"/>
  <c r="D172" i="157"/>
  <c r="D207" i="157"/>
  <c r="D1257" i="157"/>
  <c r="D1152" i="157"/>
  <c r="D767" i="157"/>
  <c r="D977" i="157"/>
  <c r="D907" i="157"/>
  <c r="D732" i="157"/>
  <c r="D872" i="157"/>
  <c r="D32" i="157"/>
  <c r="D1117" i="157"/>
  <c r="D1187" i="157"/>
  <c r="D417" i="157"/>
  <c r="D1012" i="31" l="1"/>
  <c r="D627" i="31"/>
  <c r="D452" i="31"/>
  <c r="D1152" i="31"/>
  <c r="D242" i="31"/>
  <c r="D33" i="31"/>
  <c r="D102" i="31"/>
  <c r="D592" i="31"/>
  <c r="D872" i="31"/>
  <c r="D837" i="31"/>
  <c r="D487" i="31"/>
  <c r="D172" i="31"/>
  <c r="D1222" i="31"/>
  <c r="D67" i="31"/>
  <c r="D907" i="31"/>
  <c r="D1187" i="31"/>
  <c r="D137" i="31"/>
  <c r="D767" i="31"/>
  <c r="D1082" i="31"/>
  <c r="D347" i="31"/>
  <c r="D1257" i="31"/>
  <c r="D942" i="31"/>
  <c r="D697" i="31"/>
  <c r="D557" i="31"/>
  <c r="D732" i="31"/>
  <c r="D522" i="31"/>
  <c r="D1117" i="31"/>
  <c r="D802" i="31"/>
  <c r="D312" i="31"/>
  <c r="D417" i="31"/>
  <c r="D662" i="31"/>
  <c r="D277" i="31"/>
  <c r="D977" i="31"/>
  <c r="D207" i="31"/>
  <c r="D382" i="31"/>
  <c r="D1047" i="31"/>
  <c r="D908" i="157"/>
  <c r="D103" i="157"/>
  <c r="D698" i="157"/>
  <c r="D768" i="157"/>
  <c r="D943" i="157"/>
  <c r="D1083" i="157"/>
  <c r="D1258" i="157"/>
  <c r="D628" i="157"/>
  <c r="D1188" i="157"/>
  <c r="D1013" i="157"/>
  <c r="D173" i="157"/>
  <c r="D313" i="157"/>
  <c r="D33" i="157"/>
  <c r="D1223" i="157"/>
  <c r="D348" i="157"/>
  <c r="D488" i="157"/>
  <c r="D733" i="157"/>
  <c r="D138" i="157"/>
  <c r="D383" i="157"/>
  <c r="D978" i="157"/>
  <c r="D243" i="157"/>
  <c r="D68" i="157"/>
  <c r="D1153" i="157"/>
  <c r="D803" i="157"/>
  <c r="D418" i="157"/>
  <c r="D523" i="157"/>
  <c r="D208" i="157"/>
  <c r="D593" i="157"/>
  <c r="D1118" i="157"/>
  <c r="D453" i="157"/>
  <c r="D838" i="157"/>
  <c r="D559" i="157"/>
  <c r="D873" i="157"/>
  <c r="D1048" i="157"/>
  <c r="D278" i="157"/>
  <c r="D663" i="157"/>
  <c r="D1118" i="31" l="1"/>
  <c r="D348" i="31"/>
  <c r="D663" i="31"/>
  <c r="D488" i="31"/>
  <c r="D243" i="31"/>
  <c r="D978" i="31"/>
  <c r="D1223" i="31"/>
  <c r="D278" i="31"/>
  <c r="D68" i="31"/>
  <c r="D733" i="31"/>
  <c r="D313" i="31"/>
  <c r="D943" i="31"/>
  <c r="D523" i="31"/>
  <c r="D34" i="31"/>
  <c r="D873" i="31"/>
  <c r="D453" i="31"/>
  <c r="D103" i="31"/>
  <c r="D628" i="31"/>
  <c r="D1153" i="31"/>
  <c r="D138" i="31"/>
  <c r="D803" i="31"/>
  <c r="D593" i="31"/>
  <c r="D208" i="31"/>
  <c r="D383" i="31"/>
  <c r="D1083" i="31"/>
  <c r="D173" i="31"/>
  <c r="D558" i="31"/>
  <c r="D418" i="31"/>
  <c r="D838" i="31"/>
  <c r="D698" i="31"/>
  <c r="D1048" i="31"/>
  <c r="D1188" i="31"/>
  <c r="D768" i="31"/>
  <c r="D908" i="31"/>
  <c r="D1258" i="31"/>
  <c r="D1013" i="31"/>
  <c r="D454" i="157"/>
  <c r="D1014" i="157"/>
  <c r="D594" i="157"/>
  <c r="D629" i="157"/>
  <c r="D734" i="157"/>
  <c r="D524" i="157"/>
  <c r="D1084" i="157"/>
  <c r="D279" i="157"/>
  <c r="D349" i="157"/>
  <c r="D804" i="157"/>
  <c r="D769" i="157"/>
  <c r="D874" i="157"/>
  <c r="D34" i="157"/>
  <c r="D384" i="157"/>
  <c r="D69" i="157"/>
  <c r="D104" i="157"/>
  <c r="D839" i="157"/>
  <c r="D174" i="157"/>
  <c r="D979" i="157"/>
  <c r="D1119" i="157"/>
  <c r="D1189" i="157"/>
  <c r="D139" i="157"/>
  <c r="D209" i="157"/>
  <c r="D1259" i="157"/>
  <c r="D664" i="157"/>
  <c r="D489" i="157"/>
  <c r="D419" i="157"/>
  <c r="D944" i="157"/>
  <c r="D1049" i="157"/>
  <c r="D1224" i="157"/>
  <c r="D1154" i="157"/>
  <c r="D699" i="157"/>
  <c r="D560" i="157"/>
  <c r="D314" i="157"/>
  <c r="D244" i="157"/>
  <c r="D909" i="157"/>
  <c r="D909" i="31" l="1"/>
  <c r="D1084" i="31"/>
  <c r="D139" i="31"/>
  <c r="D1049" i="31"/>
  <c r="D314" i="31"/>
  <c r="D769" i="31"/>
  <c r="D524" i="31"/>
  <c r="D664" i="31"/>
  <c r="D244" i="31"/>
  <c r="D559" i="31"/>
  <c r="D629" i="31"/>
  <c r="D594" i="31"/>
  <c r="D174" i="31"/>
  <c r="D979" i="31"/>
  <c r="D104" i="31"/>
  <c r="D839" i="31"/>
  <c r="D349" i="31"/>
  <c r="D419" i="31"/>
  <c r="D279" i="31"/>
  <c r="D209" i="31"/>
  <c r="D1014" i="31"/>
  <c r="D69" i="31"/>
  <c r="D1259" i="31"/>
  <c r="D1154" i="31"/>
  <c r="D944" i="31"/>
  <c r="D384" i="31"/>
  <c r="D734" i="31"/>
  <c r="D1189" i="31"/>
  <c r="D35" i="31"/>
  <c r="D454" i="31"/>
  <c r="D1224" i="31"/>
  <c r="D489" i="31"/>
  <c r="D874" i="31"/>
  <c r="D699" i="31"/>
  <c r="D804" i="31"/>
  <c r="D1119" i="31"/>
  <c r="D1225" i="157"/>
  <c r="D805" i="157"/>
  <c r="D980" i="157"/>
  <c r="D945" i="157"/>
  <c r="D280" i="157"/>
  <c r="D840" i="157"/>
  <c r="D490" i="157"/>
  <c r="D525" i="157"/>
  <c r="D245" i="157"/>
  <c r="D70" i="157"/>
  <c r="D1260" i="157"/>
  <c r="D630" i="157"/>
  <c r="D561" i="157"/>
  <c r="D35" i="157"/>
  <c r="D140" i="157"/>
  <c r="D1015" i="157"/>
  <c r="D1155" i="157"/>
  <c r="D770" i="157"/>
  <c r="D1120" i="157"/>
  <c r="D1050" i="157"/>
  <c r="D350" i="157"/>
  <c r="D175" i="157"/>
  <c r="D420" i="157"/>
  <c r="D1085" i="157"/>
  <c r="D910" i="157"/>
  <c r="D105" i="157"/>
  <c r="D665" i="157"/>
  <c r="D735" i="157"/>
  <c r="D315" i="157"/>
  <c r="D385" i="157"/>
  <c r="D210" i="157"/>
  <c r="D595" i="157"/>
  <c r="D700" i="157"/>
  <c r="D875" i="157"/>
  <c r="D1190" i="157"/>
  <c r="D455" i="157"/>
  <c r="D700" i="31" l="1"/>
  <c r="D315" i="31"/>
  <c r="D210" i="31"/>
  <c r="D1225" i="31"/>
  <c r="D630" i="31"/>
  <c r="D945" i="31"/>
  <c r="D1120" i="31"/>
  <c r="D70" i="31"/>
  <c r="D1085" i="31"/>
  <c r="D875" i="31"/>
  <c r="D175" i="31"/>
  <c r="D595" i="31"/>
  <c r="D525" i="31"/>
  <c r="D105" i="31"/>
  <c r="D385" i="31"/>
  <c r="D770" i="31"/>
  <c r="D980" i="31"/>
  <c r="D245" i="31"/>
  <c r="D350" i="31"/>
  <c r="D1260" i="31"/>
  <c r="D840" i="31"/>
  <c r="D735" i="31"/>
  <c r="D1190" i="31"/>
  <c r="D665" i="31"/>
  <c r="D420" i="31"/>
  <c r="D805" i="31"/>
  <c r="D280" i="31"/>
  <c r="D140" i="31"/>
  <c r="D1155" i="31"/>
  <c r="D1050" i="31"/>
  <c r="D455" i="31"/>
  <c r="D560" i="31"/>
  <c r="D490" i="31"/>
  <c r="D36" i="31"/>
  <c r="D1015" i="31"/>
  <c r="D910" i="31"/>
  <c r="D456" i="157"/>
  <c r="D386" i="157"/>
  <c r="D71" i="157"/>
  <c r="D1121" i="157"/>
  <c r="D736" i="157"/>
  <c r="D526" i="157"/>
  <c r="D211" i="157"/>
  <c r="D1156" i="157"/>
  <c r="D106" i="157"/>
  <c r="D841" i="157"/>
  <c r="D1191" i="157"/>
  <c r="D141" i="157"/>
  <c r="D1086" i="157"/>
  <c r="D946" i="157"/>
  <c r="D701" i="157"/>
  <c r="D562" i="157"/>
  <c r="D176" i="157"/>
  <c r="D806" i="157"/>
  <c r="D1261" i="157"/>
  <c r="D1051" i="157"/>
  <c r="D246" i="157"/>
  <c r="D666" i="157"/>
  <c r="D491" i="157"/>
  <c r="D1016" i="157"/>
  <c r="D281" i="157"/>
  <c r="D771" i="157"/>
  <c r="D876" i="157"/>
  <c r="D36" i="157"/>
  <c r="D911" i="157"/>
  <c r="D421" i="157"/>
  <c r="D981" i="157"/>
  <c r="D596" i="157"/>
  <c r="D631" i="157"/>
  <c r="D316" i="157"/>
  <c r="D351" i="157"/>
  <c r="D1226" i="157"/>
  <c r="D211" i="31" l="1"/>
  <c r="D281" i="31"/>
  <c r="D1261" i="31"/>
  <c r="D456" i="31"/>
  <c r="D176" i="31"/>
  <c r="D106" i="31"/>
  <c r="D911" i="31"/>
  <c r="D491" i="31"/>
  <c r="D526" i="31"/>
  <c r="D596" i="31"/>
  <c r="D1191" i="31"/>
  <c r="D1086" i="31"/>
  <c r="D316" i="31"/>
  <c r="D806" i="31"/>
  <c r="D946" i="31"/>
  <c r="D561" i="31"/>
  <c r="D1156" i="31"/>
  <c r="D666" i="31"/>
  <c r="D386" i="31"/>
  <c r="D141" i="31"/>
  <c r="D71" i="31"/>
  <c r="D1226" i="31"/>
  <c r="D981" i="31"/>
  <c r="D351" i="31"/>
  <c r="D421" i="31"/>
  <c r="D631" i="31"/>
  <c r="D771" i="31"/>
  <c r="D246" i="31"/>
  <c r="D736" i="31"/>
  <c r="D1051" i="31"/>
  <c r="D876" i="31"/>
  <c r="D37" i="31"/>
  <c r="D1121" i="31"/>
  <c r="D1016" i="31"/>
  <c r="D841" i="31"/>
  <c r="D701" i="31"/>
  <c r="D842" i="157"/>
  <c r="D1262" i="157"/>
  <c r="D37" i="157"/>
  <c r="D1157" i="157"/>
  <c r="D177" i="157"/>
  <c r="D772" i="157"/>
  <c r="D527" i="157"/>
  <c r="D702" i="157"/>
  <c r="D422" i="157"/>
  <c r="D352" i="157"/>
  <c r="D1017" i="157"/>
  <c r="D1122" i="157"/>
  <c r="D1087" i="157"/>
  <c r="D667" i="157"/>
  <c r="D387" i="157"/>
  <c r="D982" i="157"/>
  <c r="D1192" i="157"/>
  <c r="D632" i="157"/>
  <c r="D1052" i="157"/>
  <c r="D912" i="157"/>
  <c r="D107" i="157"/>
  <c r="D807" i="157"/>
  <c r="D877" i="157"/>
  <c r="D212" i="157"/>
  <c r="D1227" i="157"/>
  <c r="D563" i="157"/>
  <c r="D282" i="157"/>
  <c r="D737" i="157"/>
  <c r="D947" i="157"/>
  <c r="D317" i="157"/>
  <c r="D492" i="157"/>
  <c r="D72" i="157"/>
  <c r="D597" i="157"/>
  <c r="D142" i="157"/>
  <c r="D247" i="157"/>
  <c r="D457" i="157"/>
  <c r="D1262" i="31" l="1"/>
  <c r="D177" i="31"/>
  <c r="D667" i="31"/>
  <c r="D527" i="31"/>
  <c r="D142" i="31"/>
  <c r="D877" i="31"/>
  <c r="D1192" i="31"/>
  <c r="D562" i="31"/>
  <c r="D38" i="31"/>
  <c r="D982" i="31"/>
  <c r="D1087" i="31"/>
  <c r="D807" i="31"/>
  <c r="D632" i="31"/>
  <c r="D107" i="31"/>
  <c r="D1227" i="31"/>
  <c r="D282" i="31"/>
  <c r="D457" i="31"/>
  <c r="D1157" i="31"/>
  <c r="D1017" i="31"/>
  <c r="D842" i="31"/>
  <c r="D247" i="31"/>
  <c r="D492" i="31"/>
  <c r="D422" i="31"/>
  <c r="D772" i="31"/>
  <c r="D317" i="31"/>
  <c r="D352" i="31"/>
  <c r="D387" i="31"/>
  <c r="D702" i="31"/>
  <c r="D912" i="31"/>
  <c r="D737" i="31"/>
  <c r="D1122" i="31"/>
  <c r="D947" i="31"/>
  <c r="D1052" i="31"/>
  <c r="D597" i="31"/>
  <c r="D72" i="31"/>
  <c r="D212" i="31"/>
  <c r="D948" i="157"/>
  <c r="D318" i="157"/>
  <c r="D353" i="157"/>
  <c r="D1053" i="157"/>
  <c r="D458" i="157"/>
  <c r="D738" i="157"/>
  <c r="D703" i="157"/>
  <c r="D1193" i="157"/>
  <c r="D564" i="157"/>
  <c r="D773" i="157"/>
  <c r="D248" i="157"/>
  <c r="D388" i="157"/>
  <c r="D213" i="157"/>
  <c r="D1158" i="157"/>
  <c r="D598" i="157"/>
  <c r="D1088" i="157"/>
  <c r="D808" i="157"/>
  <c r="D1263" i="157"/>
  <c r="D493" i="157"/>
  <c r="D1018" i="157"/>
  <c r="D913" i="157"/>
  <c r="D423" i="157"/>
  <c r="D633" i="157"/>
  <c r="D283" i="157"/>
  <c r="D528" i="157"/>
  <c r="D983" i="157"/>
  <c r="D178" i="157"/>
  <c r="D668" i="157"/>
  <c r="D878" i="157"/>
  <c r="D38" i="157"/>
  <c r="D73" i="157"/>
  <c r="D1123" i="157"/>
  <c r="D1228" i="157"/>
  <c r="D143" i="157"/>
  <c r="D108" i="157"/>
  <c r="D843" i="157"/>
  <c r="D283" i="31" l="1"/>
  <c r="D948" i="31"/>
  <c r="D1158" i="31"/>
  <c r="D843" i="31"/>
  <c r="D493" i="31"/>
  <c r="D178" i="31"/>
  <c r="D668" i="31"/>
  <c r="D598" i="31"/>
  <c r="D213" i="31"/>
  <c r="D1053" i="31"/>
  <c r="D633" i="31"/>
  <c r="D388" i="31"/>
  <c r="D1228" i="31"/>
  <c r="D1123" i="31"/>
  <c r="D73" i="31"/>
  <c r="D353" i="31"/>
  <c r="D878" i="31"/>
  <c r="D108" i="31"/>
  <c r="D913" i="31"/>
  <c r="D528" i="31"/>
  <c r="D458" i="31"/>
  <c r="D808" i="31"/>
  <c r="D318" i="31"/>
  <c r="D1193" i="31"/>
  <c r="D773" i="31"/>
  <c r="D1018" i="31"/>
  <c r="D423" i="31"/>
  <c r="D563" i="31"/>
  <c r="D738" i="31"/>
  <c r="D983" i="31"/>
  <c r="D143" i="31"/>
  <c r="D39" i="31"/>
  <c r="D1088" i="31"/>
  <c r="D703" i="31"/>
  <c r="D248" i="31"/>
  <c r="D1263" i="31"/>
  <c r="D39" i="157"/>
  <c r="D774" i="157"/>
  <c r="D494" i="157"/>
  <c r="D669" i="157"/>
  <c r="D1194" i="157"/>
  <c r="D809" i="157"/>
  <c r="D144" i="157"/>
  <c r="D1124" i="157"/>
  <c r="D984" i="157"/>
  <c r="D739" i="157"/>
  <c r="D599" i="157"/>
  <c r="D109" i="157"/>
  <c r="D284" i="157"/>
  <c r="D1054" i="157"/>
  <c r="D844" i="157"/>
  <c r="D1229" i="157"/>
  <c r="D214" i="157"/>
  <c r="D424" i="157"/>
  <c r="D319" i="157"/>
  <c r="D74" i="157"/>
  <c r="D249" i="157"/>
  <c r="D1019" i="157"/>
  <c r="D879" i="157"/>
  <c r="D575" i="157"/>
  <c r="D565" i="157"/>
  <c r="D1264" i="157"/>
  <c r="D179" i="157"/>
  <c r="D704" i="157"/>
  <c r="D1089" i="157"/>
  <c r="D529" i="157"/>
  <c r="D459" i="157"/>
  <c r="D1159" i="157"/>
  <c r="D634" i="157"/>
  <c r="D354" i="157"/>
  <c r="D389" i="157"/>
  <c r="D914" i="157"/>
  <c r="D949" i="157"/>
  <c r="D1159" i="31" l="1"/>
  <c r="D1124" i="31"/>
  <c r="D809" i="31"/>
  <c r="D949" i="31"/>
  <c r="D319" i="31"/>
  <c r="D669" i="31"/>
  <c r="D1089" i="31"/>
  <c r="D1229" i="31"/>
  <c r="D494" i="31"/>
  <c r="D1264" i="31"/>
  <c r="D424" i="31"/>
  <c r="D739" i="31"/>
  <c r="D144" i="31"/>
  <c r="D1019" i="31"/>
  <c r="D179" i="31"/>
  <c r="D109" i="31"/>
  <c r="D214" i="31"/>
  <c r="D529" i="31"/>
  <c r="D249" i="31"/>
  <c r="D74" i="31"/>
  <c r="D774" i="31"/>
  <c r="D879" i="31"/>
  <c r="D599" i="31"/>
  <c r="D40" i="31"/>
  <c r="D50" i="31"/>
  <c r="D1194" i="31"/>
  <c r="D844" i="31"/>
  <c r="D914" i="31"/>
  <c r="D564" i="31"/>
  <c r="D984" i="31"/>
  <c r="D1054" i="31"/>
  <c r="D389" i="31"/>
  <c r="D704" i="31"/>
  <c r="D354" i="31"/>
  <c r="D634" i="31"/>
  <c r="D459" i="31"/>
  <c r="D284" i="31"/>
  <c r="D750" i="157"/>
  <c r="D740" i="157"/>
  <c r="D320" i="157"/>
  <c r="D330" i="157"/>
  <c r="D1100" i="157"/>
  <c r="D1090" i="157"/>
  <c r="D1125" i="157"/>
  <c r="D1135" i="157"/>
  <c r="D180" i="157"/>
  <c r="D190" i="157"/>
  <c r="D225" i="157"/>
  <c r="D215" i="157"/>
  <c r="D915" i="157"/>
  <c r="D925" i="157"/>
  <c r="D820" i="157"/>
  <c r="D810" i="157"/>
  <c r="D855" i="157"/>
  <c r="D845" i="157"/>
  <c r="D530" i="157"/>
  <c r="D540" i="157"/>
  <c r="D680" i="157"/>
  <c r="D670" i="157"/>
  <c r="D355" i="157"/>
  <c r="D365" i="157"/>
  <c r="D295" i="157"/>
  <c r="D285" i="157"/>
  <c r="D1160" i="157"/>
  <c r="D1170" i="157"/>
  <c r="D1020" i="157"/>
  <c r="D1030" i="157"/>
  <c r="D785" i="157"/>
  <c r="D775" i="157"/>
  <c r="D610" i="157"/>
  <c r="D600" i="157"/>
  <c r="D75" i="157"/>
  <c r="D995" i="157"/>
  <c r="D985" i="157"/>
  <c r="D715" i="157"/>
  <c r="D705" i="157"/>
  <c r="D435" i="157"/>
  <c r="D425" i="157"/>
  <c r="D960" i="157"/>
  <c r="D950" i="157"/>
  <c r="D155" i="157"/>
  <c r="D145" i="157"/>
  <c r="D1265" i="157"/>
  <c r="D1275" i="157"/>
  <c r="D1240" i="157"/>
  <c r="D1230" i="157"/>
  <c r="D566" i="157"/>
  <c r="D1195" i="157"/>
  <c r="D1205" i="157"/>
  <c r="D1055" i="157"/>
  <c r="D1065" i="157"/>
  <c r="D635" i="157"/>
  <c r="D645" i="157"/>
  <c r="D890" i="157"/>
  <c r="D880" i="157"/>
  <c r="D495" i="157"/>
  <c r="D505" i="157"/>
  <c r="D120" i="157"/>
  <c r="D110" i="157"/>
  <c r="D390" i="157"/>
  <c r="D400" i="157"/>
  <c r="D460" i="157"/>
  <c r="D470" i="157"/>
  <c r="D260" i="157"/>
  <c r="D250" i="157"/>
  <c r="D40" i="157"/>
  <c r="D1195" i="31" l="1"/>
  <c r="D1205" i="31"/>
  <c r="D41" i="31"/>
  <c r="D120" i="31"/>
  <c r="D110" i="31"/>
  <c r="D985" i="31"/>
  <c r="D995" i="31"/>
  <c r="D530" i="31"/>
  <c r="D540" i="31"/>
  <c r="D390" i="31"/>
  <c r="D400" i="31"/>
  <c r="D75" i="31"/>
  <c r="D435" i="31"/>
  <c r="D425" i="31"/>
  <c r="D820" i="31"/>
  <c r="D810" i="31"/>
  <c r="D915" i="31"/>
  <c r="D925" i="31"/>
  <c r="D155" i="31"/>
  <c r="D145" i="31"/>
  <c r="D680" i="31"/>
  <c r="D670" i="31"/>
  <c r="D190" i="31"/>
  <c r="D180" i="31"/>
  <c r="D565" i="31"/>
  <c r="D575" i="31"/>
  <c r="D225" i="31"/>
  <c r="D215" i="31"/>
  <c r="D460" i="31"/>
  <c r="D470" i="31"/>
  <c r="D1240" i="31"/>
  <c r="D1230" i="31"/>
  <c r="D645" i="31"/>
  <c r="D635" i="31"/>
  <c r="D890" i="31"/>
  <c r="D880" i="31"/>
  <c r="D1055" i="31"/>
  <c r="D1065" i="31"/>
  <c r="D250" i="31"/>
  <c r="D260" i="31"/>
  <c r="D750" i="31"/>
  <c r="D740" i="31"/>
  <c r="D295" i="31"/>
  <c r="D285" i="31"/>
  <c r="D365" i="31"/>
  <c r="D355" i="31"/>
  <c r="D1125" i="31"/>
  <c r="D1135" i="31"/>
  <c r="D960" i="31"/>
  <c r="D950" i="31"/>
  <c r="D1265" i="31"/>
  <c r="D1275" i="31"/>
  <c r="D610" i="31"/>
  <c r="D600" i="31"/>
  <c r="D1030" i="31"/>
  <c r="D1020" i="31"/>
  <c r="D330" i="31"/>
  <c r="D320" i="31"/>
  <c r="D1090" i="31"/>
  <c r="D1100" i="31"/>
  <c r="D495" i="31"/>
  <c r="D505" i="31"/>
  <c r="D855" i="31"/>
  <c r="D845" i="31"/>
  <c r="D715" i="31"/>
  <c r="D705" i="31"/>
  <c r="D775" i="31"/>
  <c r="D785" i="31"/>
  <c r="D1160" i="31"/>
  <c r="D1170" i="31"/>
  <c r="D567" i="157"/>
  <c r="D496" i="157"/>
  <c r="D1231" i="157"/>
  <c r="D706" i="157"/>
  <c r="D1021" i="157"/>
  <c r="D531" i="157"/>
  <c r="D181" i="157"/>
  <c r="D286" i="157"/>
  <c r="D811" i="157"/>
  <c r="D1091" i="157"/>
  <c r="D461" i="157"/>
  <c r="D636" i="157"/>
  <c r="D146" i="157"/>
  <c r="D111" i="157"/>
  <c r="D776" i="157"/>
  <c r="D671" i="157"/>
  <c r="D216" i="157"/>
  <c r="D741" i="157"/>
  <c r="D426" i="157"/>
  <c r="D41" i="157"/>
  <c r="D251" i="157"/>
  <c r="D881" i="157"/>
  <c r="D846" i="157"/>
  <c r="D986" i="157"/>
  <c r="D1161" i="157"/>
  <c r="D1126" i="157"/>
  <c r="D1266" i="157"/>
  <c r="D76" i="157"/>
  <c r="D601" i="157"/>
  <c r="D391" i="157"/>
  <c r="D1056" i="157"/>
  <c r="D951" i="157"/>
  <c r="D356" i="157"/>
  <c r="D916" i="157"/>
  <c r="D321" i="157"/>
  <c r="D1196" i="157"/>
  <c r="D671" i="31" l="1"/>
  <c r="D1091" i="31"/>
  <c r="D1126" i="31"/>
  <c r="D42" i="31"/>
  <c r="D391" i="31"/>
  <c r="D461" i="31"/>
  <c r="D111" i="31"/>
  <c r="D1196" i="31"/>
  <c r="D636" i="31"/>
  <c r="D846" i="31"/>
  <c r="D776" i="31"/>
  <c r="D216" i="31"/>
  <c r="D146" i="31"/>
  <c r="D706" i="31"/>
  <c r="D321" i="31"/>
  <c r="D601" i="31"/>
  <c r="D951" i="31"/>
  <c r="D356" i="31"/>
  <c r="D741" i="31"/>
  <c r="D286" i="31"/>
  <c r="D811" i="31"/>
  <c r="D496" i="31"/>
  <c r="D1056" i="31"/>
  <c r="D986" i="31"/>
  <c r="D916" i="31"/>
  <c r="D181" i="31"/>
  <c r="D251" i="31"/>
  <c r="D1231" i="31"/>
  <c r="D531" i="31"/>
  <c r="D76" i="31"/>
  <c r="D426" i="31"/>
  <c r="D1021" i="31"/>
  <c r="D1161" i="31"/>
  <c r="D566" i="31"/>
  <c r="D881" i="31"/>
  <c r="D1266" i="31"/>
  <c r="D392" i="157"/>
  <c r="D42" i="157"/>
  <c r="D1092" i="157"/>
  <c r="D602" i="157"/>
  <c r="D427" i="157"/>
  <c r="D77" i="157"/>
  <c r="D742" i="157"/>
  <c r="D287" i="157"/>
  <c r="D1267" i="157"/>
  <c r="D357" i="157"/>
  <c r="D1197" i="157"/>
  <c r="D672" i="157"/>
  <c r="D532" i="157"/>
  <c r="D987" i="157"/>
  <c r="D112" i="157"/>
  <c r="D707" i="157"/>
  <c r="D917" i="157"/>
  <c r="D147" i="157"/>
  <c r="D497" i="157"/>
  <c r="D1057" i="157"/>
  <c r="D252" i="157"/>
  <c r="D462" i="157"/>
  <c r="D568" i="157"/>
  <c r="D812" i="157"/>
  <c r="D217" i="157"/>
  <c r="D182" i="157"/>
  <c r="D1127" i="157"/>
  <c r="D322" i="157"/>
  <c r="D1162" i="157"/>
  <c r="D777" i="157"/>
  <c r="D1022" i="157"/>
  <c r="D847" i="157"/>
  <c r="D1232" i="157"/>
  <c r="D952" i="157"/>
  <c r="D882" i="157"/>
  <c r="D637" i="157"/>
  <c r="D287" i="31" l="1"/>
  <c r="D602" i="31"/>
  <c r="D777" i="31"/>
  <c r="D112" i="31"/>
  <c r="D1022" i="31"/>
  <c r="D147" i="31"/>
  <c r="D43" i="31"/>
  <c r="D707" i="31"/>
  <c r="D882" i="31"/>
  <c r="D637" i="31"/>
  <c r="D532" i="31"/>
  <c r="D917" i="31"/>
  <c r="D392" i="31"/>
  <c r="D427" i="31"/>
  <c r="D1092" i="31"/>
  <c r="D497" i="31"/>
  <c r="D1267" i="31"/>
  <c r="D252" i="31"/>
  <c r="D322" i="31"/>
  <c r="D217" i="31"/>
  <c r="D1197" i="31"/>
  <c r="D357" i="31"/>
  <c r="D1057" i="31"/>
  <c r="D1127" i="31"/>
  <c r="D567" i="31"/>
  <c r="D77" i="31"/>
  <c r="D182" i="31"/>
  <c r="D462" i="31"/>
  <c r="D742" i="31"/>
  <c r="D1232" i="31"/>
  <c r="D987" i="31"/>
  <c r="D847" i="31"/>
  <c r="D1162" i="31"/>
  <c r="D812" i="31"/>
  <c r="D952" i="31"/>
  <c r="D672" i="31"/>
  <c r="D778" i="157"/>
  <c r="D358" i="157"/>
  <c r="D498" i="157"/>
  <c r="D323" i="157"/>
  <c r="D288" i="157"/>
  <c r="D918" i="157"/>
  <c r="D183" i="157"/>
  <c r="D78" i="157"/>
  <c r="D113" i="157"/>
  <c r="D813" i="157"/>
  <c r="D603" i="157"/>
  <c r="D533" i="157"/>
  <c r="D463" i="157"/>
  <c r="D43" i="157"/>
  <c r="D1023" i="157"/>
  <c r="D1198" i="157"/>
  <c r="D1058" i="157"/>
  <c r="D1163" i="157"/>
  <c r="D1268" i="157"/>
  <c r="D148" i="157"/>
  <c r="D1128" i="157"/>
  <c r="D743" i="157"/>
  <c r="D883" i="157"/>
  <c r="D1233" i="157"/>
  <c r="D708" i="157"/>
  <c r="D638" i="157"/>
  <c r="D218" i="157"/>
  <c r="D428" i="157"/>
  <c r="D953" i="157"/>
  <c r="D988" i="157"/>
  <c r="D569" i="157"/>
  <c r="D1093" i="157"/>
  <c r="D848" i="157"/>
  <c r="D673" i="157"/>
  <c r="D253" i="157"/>
  <c r="D393" i="157"/>
  <c r="D848" i="31" l="1"/>
  <c r="D1023" i="31"/>
  <c r="D218" i="31"/>
  <c r="D988" i="31"/>
  <c r="D533" i="31"/>
  <c r="D568" i="31"/>
  <c r="D673" i="31"/>
  <c r="D1163" i="31"/>
  <c r="D393" i="31"/>
  <c r="D1093" i="31"/>
  <c r="D78" i="31"/>
  <c r="D148" i="31"/>
  <c r="D253" i="31"/>
  <c r="D1058" i="31"/>
  <c r="D778" i="31"/>
  <c r="D183" i="31"/>
  <c r="D743" i="31"/>
  <c r="D603" i="31"/>
  <c r="D1128" i="31"/>
  <c r="D113" i="31"/>
  <c r="D953" i="31"/>
  <c r="D463" i="31"/>
  <c r="D708" i="31"/>
  <c r="D918" i="31"/>
  <c r="D813" i="31"/>
  <c r="D428" i="31"/>
  <c r="D323" i="31"/>
  <c r="D883" i="31"/>
  <c r="D358" i="31"/>
  <c r="D1268" i="31"/>
  <c r="D1233" i="31"/>
  <c r="D638" i="31"/>
  <c r="D498" i="31"/>
  <c r="D44" i="31"/>
  <c r="D1198" i="31"/>
  <c r="D288" i="31"/>
  <c r="D989" i="157"/>
  <c r="D814" i="157"/>
  <c r="D570" i="157"/>
  <c r="D1269" i="157"/>
  <c r="D429" i="157"/>
  <c r="D79" i="157"/>
  <c r="D1059" i="157"/>
  <c r="D639" i="157"/>
  <c r="D919" i="157"/>
  <c r="D254" i="157"/>
  <c r="D1024" i="157"/>
  <c r="D1234" i="157"/>
  <c r="D324" i="157"/>
  <c r="D849" i="157"/>
  <c r="D464" i="157"/>
  <c r="D744" i="157"/>
  <c r="D359" i="157"/>
  <c r="D604" i="157"/>
  <c r="D149" i="157"/>
  <c r="D954" i="157"/>
  <c r="D114" i="157"/>
  <c r="D184" i="157"/>
  <c r="D219" i="157"/>
  <c r="D1199" i="157"/>
  <c r="D709" i="157"/>
  <c r="D289" i="157"/>
  <c r="D1164" i="157"/>
  <c r="D44" i="157"/>
  <c r="D884" i="157"/>
  <c r="D499" i="157"/>
  <c r="D394" i="157"/>
  <c r="D674" i="157"/>
  <c r="D1094" i="157"/>
  <c r="D534" i="157"/>
  <c r="D1129" i="157"/>
  <c r="D779" i="157"/>
  <c r="D359" i="31" l="1"/>
  <c r="D114" i="31"/>
  <c r="D1234" i="31"/>
  <c r="D79" i="31"/>
  <c r="D149" i="31"/>
  <c r="D499" i="31"/>
  <c r="D254" i="31"/>
  <c r="D429" i="31"/>
  <c r="D569" i="31"/>
  <c r="D709" i="31"/>
  <c r="D184" i="31"/>
  <c r="D674" i="31"/>
  <c r="D464" i="31"/>
  <c r="D919" i="31"/>
  <c r="D1199" i="31"/>
  <c r="D219" i="31"/>
  <c r="D814" i="31"/>
  <c r="D604" i="31"/>
  <c r="D779" i="31"/>
  <c r="D884" i="31"/>
  <c r="D1164" i="31"/>
  <c r="D1129" i="31"/>
  <c r="D639" i="31"/>
  <c r="D45" i="31"/>
  <c r="D1059" i="31"/>
  <c r="D289" i="31"/>
  <c r="D1024" i="31"/>
  <c r="D1269" i="31"/>
  <c r="D1094" i="31"/>
  <c r="D534" i="31"/>
  <c r="D324" i="31"/>
  <c r="D394" i="31"/>
  <c r="D989" i="31"/>
  <c r="D744" i="31"/>
  <c r="D954" i="31"/>
  <c r="D849" i="31"/>
  <c r="D500" i="157"/>
  <c r="D255" i="157"/>
  <c r="D150" i="157"/>
  <c r="D45" i="157"/>
  <c r="D640" i="157"/>
  <c r="D360" i="157"/>
  <c r="D290" i="157"/>
  <c r="D80" i="157"/>
  <c r="D465" i="157"/>
  <c r="D1130" i="157"/>
  <c r="D1200" i="157"/>
  <c r="D1270" i="157"/>
  <c r="D1095" i="157"/>
  <c r="D325" i="157"/>
  <c r="D185" i="157"/>
  <c r="D815" i="157"/>
  <c r="D535" i="157"/>
  <c r="D395" i="157"/>
  <c r="D1025" i="157"/>
  <c r="D955" i="157"/>
  <c r="D885" i="157"/>
  <c r="D920" i="157"/>
  <c r="D605" i="157"/>
  <c r="D1165" i="157"/>
  <c r="D1060" i="157"/>
  <c r="D780" i="157"/>
  <c r="D745" i="157"/>
  <c r="D710" i="157"/>
  <c r="D430" i="157"/>
  <c r="D850" i="157"/>
  <c r="D220" i="157"/>
  <c r="D571" i="157"/>
  <c r="D675" i="157"/>
  <c r="D1235" i="157"/>
  <c r="D115" i="157"/>
  <c r="D990" i="157"/>
  <c r="D1235" i="31" l="1"/>
  <c r="D920" i="31"/>
  <c r="D885" i="31"/>
  <c r="D325" i="31"/>
  <c r="D185" i="31"/>
  <c r="D395" i="31"/>
  <c r="D150" i="31"/>
  <c r="D255" i="31"/>
  <c r="D1095" i="31"/>
  <c r="D990" i="31"/>
  <c r="D465" i="31"/>
  <c r="D220" i="31"/>
  <c r="D290" i="31"/>
  <c r="D500" i="31"/>
  <c r="D745" i="31"/>
  <c r="D1060" i="31"/>
  <c r="D570" i="31"/>
  <c r="D640" i="31"/>
  <c r="D815" i="31"/>
  <c r="D1270" i="31"/>
  <c r="D430" i="31"/>
  <c r="D850" i="31"/>
  <c r="D605" i="31"/>
  <c r="D46" i="31"/>
  <c r="D80" i="31"/>
  <c r="D955" i="31"/>
  <c r="D780" i="31"/>
  <c r="D675" i="31"/>
  <c r="D1130" i="31"/>
  <c r="D1200" i="31"/>
  <c r="D535" i="31"/>
  <c r="D710" i="31"/>
  <c r="D1025" i="31"/>
  <c r="D115" i="31"/>
  <c r="D1165" i="31"/>
  <c r="D360" i="31"/>
  <c r="D851" i="157"/>
  <c r="D1131" i="157"/>
  <c r="D1026" i="157"/>
  <c r="D711" i="157"/>
  <c r="D81" i="157"/>
  <c r="D536" i="157"/>
  <c r="D781" i="157"/>
  <c r="D361" i="157"/>
  <c r="D116" i="157"/>
  <c r="D186" i="157"/>
  <c r="D1166" i="157"/>
  <c r="D46" i="157"/>
  <c r="D676" i="157"/>
  <c r="D1096" i="157"/>
  <c r="D921" i="157"/>
  <c r="D256" i="157"/>
  <c r="D221" i="157"/>
  <c r="D1201" i="157"/>
  <c r="D956" i="157"/>
  <c r="D431" i="157"/>
  <c r="D466" i="157"/>
  <c r="D396" i="157"/>
  <c r="D746" i="157"/>
  <c r="D291" i="157"/>
  <c r="D991" i="157"/>
  <c r="D816" i="157"/>
  <c r="D1061" i="157"/>
  <c r="D641" i="157"/>
  <c r="D1236" i="157"/>
  <c r="D326" i="157"/>
  <c r="D606" i="157"/>
  <c r="D151" i="157"/>
  <c r="D572" i="157"/>
  <c r="D1271" i="157"/>
  <c r="D886" i="157"/>
  <c r="D501" i="157"/>
  <c r="D1271" i="31" l="1"/>
  <c r="D536" i="31"/>
  <c r="D466" i="31"/>
  <c r="D711" i="31"/>
  <c r="D151" i="31"/>
  <c r="D1096" i="31"/>
  <c r="D1026" i="31"/>
  <c r="D291" i="31"/>
  <c r="D501" i="31"/>
  <c r="D186" i="31"/>
  <c r="D47" i="31"/>
  <c r="D746" i="31"/>
  <c r="D956" i="31"/>
  <c r="D396" i="31"/>
  <c r="D606" i="31"/>
  <c r="D361" i="31"/>
  <c r="D641" i="31"/>
  <c r="D851" i="31"/>
  <c r="D921" i="31"/>
  <c r="D81" i="31"/>
  <c r="D781" i="31"/>
  <c r="D676" i="31"/>
  <c r="D256" i="31"/>
  <c r="D116" i="31"/>
  <c r="D571" i="31"/>
  <c r="D816" i="31"/>
  <c r="D1061" i="31"/>
  <c r="D1201" i="31"/>
  <c r="D991" i="31"/>
  <c r="D221" i="31"/>
  <c r="D886" i="31"/>
  <c r="D1131" i="31"/>
  <c r="D326" i="31"/>
  <c r="D1166" i="31"/>
  <c r="D431" i="31"/>
  <c r="D1236" i="31"/>
  <c r="D327" i="157"/>
  <c r="D187" i="157"/>
  <c r="D957" i="157"/>
  <c r="D642" i="157"/>
  <c r="D362" i="157"/>
  <c r="D222" i="157"/>
  <c r="D817" i="157"/>
  <c r="D537" i="157"/>
  <c r="D887" i="157"/>
  <c r="D922" i="157"/>
  <c r="D292" i="157"/>
  <c r="D712" i="157"/>
  <c r="D573" i="157"/>
  <c r="D677" i="157"/>
  <c r="D397" i="157"/>
  <c r="D1132" i="157"/>
  <c r="D607" i="157"/>
  <c r="D1167" i="157"/>
  <c r="D432" i="157"/>
  <c r="D1237" i="157"/>
  <c r="D117" i="157"/>
  <c r="D1202" i="157"/>
  <c r="D1062" i="157"/>
  <c r="D782" i="157"/>
  <c r="D502" i="157"/>
  <c r="D257" i="157"/>
  <c r="D992" i="157"/>
  <c r="D82" i="157"/>
  <c r="D1272" i="157"/>
  <c r="D1097" i="157"/>
  <c r="D747" i="157"/>
  <c r="D1027" i="157"/>
  <c r="D152" i="157"/>
  <c r="D47" i="157"/>
  <c r="D467" i="157"/>
  <c r="D852" i="157"/>
  <c r="D467" i="31" l="1"/>
  <c r="D572" i="31"/>
  <c r="D82" i="31"/>
  <c r="D887" i="31"/>
  <c r="D48" i="31"/>
  <c r="D327" i="31"/>
  <c r="D957" i="31"/>
  <c r="D397" i="31"/>
  <c r="D1027" i="31"/>
  <c r="D852" i="31"/>
  <c r="D537" i="31"/>
  <c r="D817" i="31"/>
  <c r="D1097" i="31"/>
  <c r="D1167" i="31"/>
  <c r="D992" i="31"/>
  <c r="D432" i="31"/>
  <c r="D502" i="31"/>
  <c r="D712" i="31"/>
  <c r="D1202" i="31"/>
  <c r="D292" i="31"/>
  <c r="D1062" i="31"/>
  <c r="D677" i="31"/>
  <c r="D117" i="31"/>
  <c r="D607" i="31"/>
  <c r="D642" i="31"/>
  <c r="D922" i="31"/>
  <c r="D1132" i="31"/>
  <c r="D1237" i="31"/>
  <c r="D362" i="31"/>
  <c r="D222" i="31"/>
  <c r="D187" i="31"/>
  <c r="D747" i="31"/>
  <c r="D257" i="31"/>
  <c r="D152" i="31"/>
  <c r="D782" i="31"/>
  <c r="D1272" i="31"/>
  <c r="D1098" i="157"/>
  <c r="D923" i="157"/>
  <c r="D433" i="157"/>
  <c r="D83" i="157"/>
  <c r="D538" i="157"/>
  <c r="D608" i="157"/>
  <c r="D258" i="157"/>
  <c r="D223" i="157"/>
  <c r="D468" i="157"/>
  <c r="D398" i="157"/>
  <c r="D783" i="157"/>
  <c r="D643" i="157"/>
  <c r="D153" i="157"/>
  <c r="D574" i="157"/>
  <c r="D1203" i="157"/>
  <c r="D188" i="157"/>
  <c r="D748" i="157"/>
  <c r="D293" i="157"/>
  <c r="D1238" i="157"/>
  <c r="D1273" i="157"/>
  <c r="D888" i="157"/>
  <c r="D1168" i="157"/>
  <c r="D993" i="157"/>
  <c r="D818" i="157"/>
  <c r="D1133" i="157"/>
  <c r="D503" i="157"/>
  <c r="D363" i="157"/>
  <c r="D48" i="157"/>
  <c r="D678" i="157"/>
  <c r="D853" i="157"/>
  <c r="D1063" i="157"/>
  <c r="D958" i="157"/>
  <c r="D1028" i="157"/>
  <c r="D713" i="157"/>
  <c r="D118" i="157"/>
  <c r="D328" i="157"/>
  <c r="D1273" i="31" l="1"/>
  <c r="D293" i="31"/>
  <c r="D188" i="31"/>
  <c r="D538" i="31"/>
  <c r="D118" i="31"/>
  <c r="D433" i="31"/>
  <c r="D258" i="31"/>
  <c r="D1098" i="31"/>
  <c r="D83" i="31"/>
  <c r="D363" i="31"/>
  <c r="D888" i="31"/>
  <c r="D783" i="31"/>
  <c r="D923" i="31"/>
  <c r="D328" i="31"/>
  <c r="D1028" i="31"/>
  <c r="D643" i="31"/>
  <c r="D713" i="31"/>
  <c r="D993" i="31"/>
  <c r="D1238" i="31"/>
  <c r="D398" i="31"/>
  <c r="D748" i="31"/>
  <c r="D153" i="31"/>
  <c r="D958" i="31"/>
  <c r="D573" i="31"/>
  <c r="D503" i="31"/>
  <c r="D1203" i="31"/>
  <c r="D1133" i="31"/>
  <c r="D223" i="31"/>
  <c r="D853" i="31"/>
  <c r="D818" i="31"/>
  <c r="D1168" i="31"/>
  <c r="D49" i="31"/>
  <c r="D678" i="31"/>
  <c r="D608" i="31"/>
  <c r="D1063" i="31"/>
  <c r="D468" i="31"/>
  <c r="D854" i="157"/>
  <c r="D399" i="157"/>
  <c r="D1239" i="157"/>
  <c r="D49" i="157"/>
  <c r="D224" i="157"/>
  <c r="D749" i="157"/>
  <c r="D504" i="157"/>
  <c r="D609" i="157"/>
  <c r="D119" i="157"/>
  <c r="D1204" i="157"/>
  <c r="D819" i="157"/>
  <c r="D84" i="157"/>
  <c r="D1029" i="157"/>
  <c r="D154" i="157"/>
  <c r="D1169" i="157"/>
  <c r="D924" i="157"/>
  <c r="D1064" i="157"/>
  <c r="D784" i="157"/>
  <c r="D1274" i="157"/>
  <c r="D679" i="157"/>
  <c r="D469" i="157"/>
  <c r="D294" i="157"/>
  <c r="D364" i="157"/>
  <c r="D259" i="157"/>
  <c r="D329" i="157"/>
  <c r="D189" i="157"/>
  <c r="D1134" i="157"/>
  <c r="D539" i="157"/>
  <c r="D714" i="157"/>
  <c r="D994" i="157"/>
  <c r="D434" i="157"/>
  <c r="D959" i="157"/>
  <c r="D644" i="157"/>
  <c r="D889" i="157"/>
  <c r="D1099" i="157"/>
  <c r="D609" i="31" l="1"/>
  <c r="D854" i="31"/>
  <c r="D399" i="31"/>
  <c r="D1169" i="31"/>
  <c r="D889" i="31"/>
  <c r="D84" i="31"/>
  <c r="D294" i="31"/>
  <c r="D679" i="31"/>
  <c r="D924" i="31"/>
  <c r="D504" i="31"/>
  <c r="D259" i="31"/>
  <c r="D1204" i="31"/>
  <c r="D434" i="31"/>
  <c r="D784" i="31"/>
  <c r="D1134" i="31"/>
  <c r="D574" i="31"/>
  <c r="D994" i="31"/>
  <c r="D154" i="31"/>
  <c r="D224" i="31"/>
  <c r="D1099" i="31"/>
  <c r="D959" i="31"/>
  <c r="D1064" i="31"/>
  <c r="D1029" i="31"/>
  <c r="D1239" i="31"/>
  <c r="D329" i="31"/>
  <c r="D469" i="31"/>
  <c r="D714" i="31"/>
  <c r="D819" i="31"/>
  <c r="D364" i="31"/>
  <c r="D189" i="31"/>
  <c r="D119" i="31"/>
  <c r="D644" i="31"/>
  <c r="D539" i="31"/>
  <c r="D749" i="31"/>
  <c r="D1274" i="31"/>
  <c r="D50" i="157"/>
  <c r="D85" i="157"/>
  <c r="D85" i="31" l="1"/>
  <c r="F133" i="177" l="1"/>
  <c r="G133" i="177" s="1"/>
  <c r="H133" i="177" s="1"/>
  <c r="I133" i="177" s="1"/>
  <c r="AH156" i="177"/>
  <c r="AH155" i="177"/>
  <c r="AH154" i="177"/>
  <c r="AH153" i="177"/>
  <c r="AH152" i="177"/>
  <c r="AH151" i="177"/>
  <c r="AH150" i="177"/>
  <c r="AH149" i="177"/>
  <c r="AH148" i="177"/>
  <c r="AH147" i="177"/>
  <c r="AH146" i="177"/>
  <c r="AH145" i="177"/>
  <c r="AH144" i="177"/>
  <c r="AH143" i="177"/>
  <c r="AH142" i="177"/>
  <c r="AH141" i="177"/>
  <c r="AH140" i="177"/>
  <c r="AH139" i="177"/>
  <c r="AH138" i="177"/>
  <c r="AH137" i="177"/>
  <c r="AH136" i="177"/>
  <c r="AH85" i="177"/>
  <c r="AH130" i="177"/>
  <c r="AH129" i="177"/>
  <c r="AH128" i="177"/>
  <c r="AH127" i="177"/>
  <c r="AH126" i="177"/>
  <c r="AH125" i="177"/>
  <c r="AH124" i="177"/>
  <c r="AH123" i="177"/>
  <c r="AH122" i="177"/>
  <c r="AH121" i="177"/>
  <c r="AH120" i="177"/>
  <c r="AH119" i="177"/>
  <c r="AH118" i="177"/>
  <c r="AH117" i="177"/>
  <c r="AH116" i="177"/>
  <c r="AH115" i="177"/>
  <c r="AH114" i="177"/>
  <c r="AH113" i="177"/>
  <c r="AH112" i="177"/>
  <c r="AH111" i="177"/>
  <c r="AH110" i="177"/>
  <c r="AH105" i="177" l="1"/>
  <c r="AH86" i="177"/>
  <c r="AH87" i="177"/>
  <c r="AH88" i="177"/>
  <c r="AH89" i="177"/>
  <c r="AH90" i="177"/>
  <c r="AH91" i="177"/>
  <c r="AH92" i="177"/>
  <c r="AH93" i="177"/>
  <c r="AH94" i="177"/>
  <c r="AH95" i="177"/>
  <c r="AH96" i="177"/>
  <c r="AH97" i="177"/>
  <c r="AH98" i="177"/>
  <c r="AH99" i="177"/>
  <c r="AH100" i="177"/>
  <c r="AH101" i="177"/>
  <c r="AH102" i="177"/>
  <c r="AH103" i="177"/>
  <c r="AH104" i="177"/>
  <c r="AH78" i="177"/>
  <c r="AI78" i="177" s="1"/>
  <c r="AH77" i="177"/>
  <c r="AI77" i="177" s="1"/>
  <c r="AH76" i="177"/>
  <c r="AI76" i="177" s="1"/>
  <c r="AH75" i="177"/>
  <c r="AI75" i="177" s="1"/>
  <c r="AH74" i="177"/>
  <c r="AI74" i="177" s="1"/>
  <c r="AH73" i="177"/>
  <c r="AI73" i="177" s="1"/>
  <c r="AH72" i="177"/>
  <c r="AI72" i="177" s="1"/>
  <c r="AH71" i="177"/>
  <c r="AI71" i="177" s="1"/>
  <c r="AH70" i="177"/>
  <c r="AI70" i="177" s="1"/>
  <c r="AH69" i="177"/>
  <c r="AI69" i="177" s="1"/>
  <c r="AH68" i="177"/>
  <c r="AI68" i="177" s="1"/>
  <c r="AH67" i="177"/>
  <c r="AI67" i="177" s="1"/>
  <c r="AH66" i="177"/>
  <c r="AI66" i="177" s="1"/>
  <c r="AH65" i="177"/>
  <c r="AI65" i="177" s="1"/>
  <c r="AH64" i="177"/>
  <c r="AI64" i="177" s="1"/>
  <c r="AH63" i="177"/>
  <c r="AI63" i="177" s="1"/>
  <c r="AH62" i="177"/>
  <c r="AI62" i="177" s="1"/>
  <c r="AH61" i="177"/>
  <c r="AI61" i="177" s="1"/>
  <c r="AH60" i="177"/>
  <c r="AI60" i="177" s="1"/>
  <c r="AH59" i="177"/>
  <c r="AI59" i="177" s="1"/>
  <c r="AH58" i="177"/>
  <c r="AI58" i="177" s="1"/>
  <c r="AH57" i="177"/>
  <c r="AI57" i="177" s="1"/>
  <c r="AH56" i="177"/>
  <c r="AI56" i="177" s="1"/>
  <c r="AH55" i="177"/>
  <c r="AI55" i="177" s="1"/>
  <c r="AH54" i="177"/>
  <c r="AI54" i="177" s="1"/>
  <c r="AH53" i="177"/>
  <c r="AI53" i="177" s="1"/>
  <c r="AH52" i="177"/>
  <c r="AI52" i="177" s="1"/>
  <c r="AH51" i="177"/>
  <c r="AI51" i="177" s="1"/>
  <c r="AH50" i="177"/>
  <c r="AI50" i="177" s="1"/>
  <c r="AH49" i="177"/>
  <c r="AI49" i="177" s="1"/>
  <c r="AH48" i="177"/>
  <c r="AI48" i="177" s="1"/>
  <c r="AH47" i="177"/>
  <c r="AI47" i="177" s="1"/>
  <c r="AH46" i="177"/>
  <c r="AI46" i="177" s="1"/>
  <c r="AH45" i="177"/>
  <c r="AI45" i="177" s="1"/>
  <c r="AH44" i="177"/>
  <c r="AI44" i="177" s="1"/>
  <c r="AH43" i="177"/>
  <c r="AI43" i="177" s="1"/>
  <c r="AH42" i="177"/>
  <c r="AI42" i="177" s="1"/>
  <c r="AH41" i="177"/>
  <c r="AI41" i="177" s="1"/>
  <c r="AH40" i="177"/>
  <c r="AI40" i="177" s="1"/>
  <c r="AH39" i="177"/>
  <c r="AI39" i="177" s="1"/>
  <c r="AH38" i="177"/>
  <c r="AI38" i="177" s="1"/>
  <c r="AH37" i="177"/>
  <c r="AI37" i="177" s="1"/>
  <c r="AH36" i="177"/>
  <c r="AI36" i="177" s="1"/>
  <c r="AH35" i="177"/>
  <c r="AI35" i="177" s="1"/>
  <c r="AH34" i="177"/>
  <c r="AI34" i="177" s="1"/>
  <c r="AH33" i="177"/>
  <c r="AI33" i="177" s="1"/>
  <c r="AH32" i="177"/>
  <c r="AI32" i="177" s="1"/>
  <c r="AH31" i="177"/>
  <c r="AI31" i="177" s="1"/>
  <c r="AH30" i="177"/>
  <c r="AI30" i="177" s="1"/>
  <c r="AH29" i="177"/>
  <c r="AI29" i="177" s="1"/>
  <c r="AJ78" i="177" l="1"/>
  <c r="AK78" i="177" s="1"/>
  <c r="AL78" i="177" s="1"/>
  <c r="D78" i="177" s="1"/>
  <c r="AJ46" i="177"/>
  <c r="AK46" i="177" s="1"/>
  <c r="AL46" i="177" s="1"/>
  <c r="D46" i="177" s="1"/>
  <c r="AJ30" i="177"/>
  <c r="AK30" i="177" s="1"/>
  <c r="AL30" i="177" s="1"/>
  <c r="D30" i="177" s="1"/>
  <c r="AJ50" i="177"/>
  <c r="AK50" i="177" s="1"/>
  <c r="AL50" i="177" s="1"/>
  <c r="D50" i="177" s="1"/>
  <c r="AJ70" i="177"/>
  <c r="AK70" i="177" s="1"/>
  <c r="AL70" i="177" s="1"/>
  <c r="D70" i="177" s="1"/>
  <c r="AJ61" i="177"/>
  <c r="AK61" i="177" s="1"/>
  <c r="AL61" i="177" s="1"/>
  <c r="D61" i="177" s="1"/>
  <c r="AJ44" i="177"/>
  <c r="AK44" i="177" s="1"/>
  <c r="AL44" i="177" s="1"/>
  <c r="D44" i="177" s="1"/>
  <c r="AJ47" i="177"/>
  <c r="AK47" i="177" s="1"/>
  <c r="AL47" i="177" s="1"/>
  <c r="D47" i="177" s="1"/>
  <c r="AJ67" i="177"/>
  <c r="AK67" i="177" s="1"/>
  <c r="AL67" i="177" s="1"/>
  <c r="D67" i="177" s="1"/>
  <c r="AJ29" i="177"/>
  <c r="AK29" i="177" s="1"/>
  <c r="AL29" i="177" s="1"/>
  <c r="D29" i="177" s="1"/>
  <c r="AJ49" i="177"/>
  <c r="AK49" i="177" s="1"/>
  <c r="AL49" i="177" s="1"/>
  <c r="D49" i="177" s="1"/>
  <c r="AJ69" i="177"/>
  <c r="AK69" i="177" s="1"/>
  <c r="AL69" i="177" s="1"/>
  <c r="D69" i="177" s="1"/>
  <c r="AJ31" i="177"/>
  <c r="AK31" i="177" s="1"/>
  <c r="AL31" i="177" s="1"/>
  <c r="D31" i="177" s="1"/>
  <c r="AJ51" i="177"/>
  <c r="AK51" i="177" s="1"/>
  <c r="AL51" i="177" s="1"/>
  <c r="D51" i="177" s="1"/>
  <c r="AJ71" i="177"/>
  <c r="AK71" i="177" s="1"/>
  <c r="AL71" i="177" s="1"/>
  <c r="D71" i="177" s="1"/>
  <c r="AJ45" i="177"/>
  <c r="AK45" i="177" s="1"/>
  <c r="AL45" i="177" s="1"/>
  <c r="D45" i="177" s="1"/>
  <c r="AJ32" i="177"/>
  <c r="AK32" i="177" s="1"/>
  <c r="AL32" i="177" s="1"/>
  <c r="D32" i="177" s="1"/>
  <c r="AJ52" i="177"/>
  <c r="AK52" i="177" s="1"/>
  <c r="AL52" i="177" s="1"/>
  <c r="D52" i="177" s="1"/>
  <c r="AJ72" i="177"/>
  <c r="AK72" i="177" s="1"/>
  <c r="AL72" i="177" s="1"/>
  <c r="D72" i="177" s="1"/>
  <c r="AJ42" i="177"/>
  <c r="AK42" i="177" s="1"/>
  <c r="AL42" i="177" s="1"/>
  <c r="D42" i="177" s="1"/>
  <c r="AJ66" i="177"/>
  <c r="AK66" i="177" s="1"/>
  <c r="AL66" i="177" s="1"/>
  <c r="D66" i="177" s="1"/>
  <c r="AJ33" i="177"/>
  <c r="AK33" i="177" s="1"/>
  <c r="AL33" i="177" s="1"/>
  <c r="D33" i="177" s="1"/>
  <c r="AJ53" i="177"/>
  <c r="AK53" i="177" s="1"/>
  <c r="AL53" i="177" s="1"/>
  <c r="D53" i="177" s="1"/>
  <c r="AJ73" i="177"/>
  <c r="AK73" i="177" s="1"/>
  <c r="AL73" i="177" s="1"/>
  <c r="D73" i="177" s="1"/>
  <c r="AJ34" i="177"/>
  <c r="AK34" i="177" s="1"/>
  <c r="AL34" i="177" s="1"/>
  <c r="D34" i="177" s="1"/>
  <c r="AJ54" i="177"/>
  <c r="AK54" i="177" s="1"/>
  <c r="AL54" i="177" s="1"/>
  <c r="D54" i="177" s="1"/>
  <c r="AJ74" i="177"/>
  <c r="AK74" i="177" s="1"/>
  <c r="AL74" i="177" s="1"/>
  <c r="D74" i="177" s="1"/>
  <c r="AJ39" i="177"/>
  <c r="AK39" i="177" s="1"/>
  <c r="AL39" i="177" s="1"/>
  <c r="D39" i="177" s="1"/>
  <c r="AJ43" i="177"/>
  <c r="AK43" i="177" s="1"/>
  <c r="AL43" i="177" s="1"/>
  <c r="D43" i="177" s="1"/>
  <c r="AJ63" i="177"/>
  <c r="AK63" i="177" s="1"/>
  <c r="AL63" i="177" s="1"/>
  <c r="D63" i="177" s="1"/>
  <c r="AJ35" i="177"/>
  <c r="AK35" i="177" s="1"/>
  <c r="AL35" i="177" s="1"/>
  <c r="D35" i="177" s="1"/>
  <c r="AJ55" i="177"/>
  <c r="AK55" i="177" s="1"/>
  <c r="AL55" i="177" s="1"/>
  <c r="D55" i="177" s="1"/>
  <c r="AJ75" i="177"/>
  <c r="AK75" i="177" s="1"/>
  <c r="AL75" i="177" s="1"/>
  <c r="D75" i="177" s="1"/>
  <c r="AJ60" i="177"/>
  <c r="AK60" i="177" s="1"/>
  <c r="AL60" i="177" s="1"/>
  <c r="D60" i="177" s="1"/>
  <c r="AJ64" i="177"/>
  <c r="AK64" i="177" s="1"/>
  <c r="AL64" i="177" s="1"/>
  <c r="D64" i="177" s="1"/>
  <c r="AJ36" i="177"/>
  <c r="AK36" i="177" s="1"/>
  <c r="AL36" i="177" s="1"/>
  <c r="D36" i="177" s="1"/>
  <c r="AJ56" i="177"/>
  <c r="AK56" i="177" s="1"/>
  <c r="AL56" i="177" s="1"/>
  <c r="D56" i="177" s="1"/>
  <c r="AJ76" i="177"/>
  <c r="AK76" i="177" s="1"/>
  <c r="AL76" i="177" s="1"/>
  <c r="D76" i="177" s="1"/>
  <c r="AJ62" i="177"/>
  <c r="AK62" i="177" s="1"/>
  <c r="AL62" i="177" s="1"/>
  <c r="D62" i="177" s="1"/>
  <c r="AJ48" i="177"/>
  <c r="AK48" i="177" s="1"/>
  <c r="AL48" i="177" s="1"/>
  <c r="D48" i="177" s="1"/>
  <c r="AJ68" i="177"/>
  <c r="AK68" i="177" s="1"/>
  <c r="AL68" i="177" s="1"/>
  <c r="D68" i="177" s="1"/>
  <c r="AJ37" i="177"/>
  <c r="AK37" i="177" s="1"/>
  <c r="AL37" i="177" s="1"/>
  <c r="D37" i="177" s="1"/>
  <c r="AJ57" i="177"/>
  <c r="AK57" i="177" s="1"/>
  <c r="AL57" i="177" s="1"/>
  <c r="D57" i="177" s="1"/>
  <c r="AJ77" i="177"/>
  <c r="AK77" i="177" s="1"/>
  <c r="AL77" i="177" s="1"/>
  <c r="D77" i="177" s="1"/>
  <c r="AJ59" i="177"/>
  <c r="AK59" i="177" s="1"/>
  <c r="AL59" i="177" s="1"/>
  <c r="D59" i="177" s="1"/>
  <c r="AJ40" i="177"/>
  <c r="AK40" i="177" s="1"/>
  <c r="AL40" i="177" s="1"/>
  <c r="D40" i="177" s="1"/>
  <c r="AJ41" i="177"/>
  <c r="AK41" i="177" s="1"/>
  <c r="AL41" i="177" s="1"/>
  <c r="D41" i="177" s="1"/>
  <c r="AJ65" i="177"/>
  <c r="AK65" i="177" s="1"/>
  <c r="AL65" i="177" s="1"/>
  <c r="D65" i="177" s="1"/>
  <c r="AJ38" i="177"/>
  <c r="AK38" i="177" s="1"/>
  <c r="AL38" i="177" s="1"/>
  <c r="D38" i="177" s="1"/>
  <c r="AJ58" i="177"/>
  <c r="AK58" i="177" s="1"/>
  <c r="AL58" i="177" s="1"/>
  <c r="D58" i="177" s="1"/>
  <c r="AI79" i="177"/>
  <c r="J33" i="177" l="1"/>
  <c r="K33" i="177"/>
  <c r="J74" i="177"/>
  <c r="K74" i="177"/>
  <c r="J72" i="177"/>
  <c r="K72" i="177"/>
  <c r="J52" i="177"/>
  <c r="K52" i="177"/>
  <c r="J73" i="177"/>
  <c r="K73" i="177"/>
  <c r="J32" i="177"/>
  <c r="K32" i="177"/>
  <c r="J34" i="177"/>
  <c r="K34" i="177"/>
  <c r="J45" i="177"/>
  <c r="K45" i="177"/>
  <c r="J43" i="177"/>
  <c r="K43" i="177"/>
  <c r="J65" i="177"/>
  <c r="K65" i="177"/>
  <c r="J71" i="177"/>
  <c r="K71" i="177"/>
  <c r="J66" i="177"/>
  <c r="K66" i="177"/>
  <c r="J51" i="177"/>
  <c r="K51" i="177"/>
  <c r="J35" i="177"/>
  <c r="K35" i="177"/>
  <c r="J59" i="177"/>
  <c r="K59" i="177"/>
  <c r="J31" i="177"/>
  <c r="K31" i="177"/>
  <c r="J63" i="177"/>
  <c r="K63" i="177"/>
  <c r="J77" i="177"/>
  <c r="K77" i="177"/>
  <c r="J69" i="177"/>
  <c r="K69" i="177"/>
  <c r="J40" i="177"/>
  <c r="K40" i="177"/>
  <c r="J49" i="177"/>
  <c r="K49" i="177"/>
  <c r="J41" i="177"/>
  <c r="K41" i="177"/>
  <c r="J37" i="177"/>
  <c r="K37" i="177"/>
  <c r="J29" i="177"/>
  <c r="K29" i="177"/>
  <c r="J42" i="177"/>
  <c r="K42" i="177"/>
  <c r="J68" i="177"/>
  <c r="K68" i="177"/>
  <c r="J67" i="177"/>
  <c r="K67" i="177"/>
  <c r="J39" i="177"/>
  <c r="K39" i="177"/>
  <c r="J38" i="177"/>
  <c r="K38" i="177"/>
  <c r="J48" i="177"/>
  <c r="K48" i="177"/>
  <c r="J47" i="177"/>
  <c r="K47" i="177"/>
  <c r="J53" i="177"/>
  <c r="K53" i="177"/>
  <c r="J62" i="177"/>
  <c r="K62" i="177"/>
  <c r="J44" i="177"/>
  <c r="K44" i="177"/>
  <c r="J61" i="177"/>
  <c r="K61" i="177"/>
  <c r="J70" i="177"/>
  <c r="K70" i="177"/>
  <c r="J50" i="177"/>
  <c r="K50" i="177"/>
  <c r="J30" i="177"/>
  <c r="K30" i="177"/>
  <c r="J46" i="177"/>
  <c r="K46" i="177"/>
  <c r="J75" i="177"/>
  <c r="K75" i="177"/>
  <c r="J54" i="177"/>
  <c r="K54" i="177"/>
  <c r="J58" i="177"/>
  <c r="K58" i="177"/>
  <c r="J57" i="177"/>
  <c r="K57" i="177"/>
  <c r="J76" i="177"/>
  <c r="K76" i="177"/>
  <c r="J56" i="177"/>
  <c r="K56" i="177"/>
  <c r="J36" i="177"/>
  <c r="K36" i="177"/>
  <c r="J64" i="177"/>
  <c r="K64" i="177"/>
  <c r="J60" i="177"/>
  <c r="K60" i="177"/>
  <c r="J78" i="177"/>
  <c r="K78" i="177"/>
  <c r="J55" i="177"/>
  <c r="K55" i="177"/>
  <c r="O341" i="32"/>
  <c r="P341" i="32" s="1"/>
  <c r="O340" i="32"/>
  <c r="P340" i="32" s="1"/>
  <c r="O339" i="32"/>
  <c r="P339" i="32" s="1"/>
  <c r="O338" i="32"/>
  <c r="P338" i="32" s="1"/>
  <c r="O337" i="32"/>
  <c r="P337" i="32" s="1"/>
  <c r="O336" i="32"/>
  <c r="P336" i="32" s="1"/>
  <c r="O335" i="32"/>
  <c r="P335" i="32" s="1"/>
  <c r="O334" i="32"/>
  <c r="P334" i="32" s="1"/>
  <c r="O333" i="32"/>
  <c r="P333" i="32" s="1"/>
  <c r="O332" i="32"/>
  <c r="P332" i="32" s="1"/>
  <c r="O331" i="32"/>
  <c r="P331" i="32" s="1"/>
  <c r="O330" i="32"/>
  <c r="P330" i="32" s="1"/>
  <c r="O329" i="32"/>
  <c r="P329" i="32" s="1"/>
  <c r="O328" i="32"/>
  <c r="P328" i="32" s="1"/>
  <c r="O327" i="32"/>
  <c r="P327" i="32" s="1"/>
  <c r="O326" i="32"/>
  <c r="P326" i="32" s="1"/>
  <c r="O325" i="32"/>
  <c r="P325" i="32" s="1"/>
  <c r="O324" i="32"/>
  <c r="P324" i="32" s="1"/>
  <c r="O323" i="32"/>
  <c r="P323" i="32" s="1"/>
  <c r="O322" i="32"/>
  <c r="P322" i="32" s="1"/>
  <c r="O321" i="32"/>
  <c r="P321" i="32" s="1"/>
  <c r="O320" i="32"/>
  <c r="P320" i="32" s="1"/>
  <c r="O319" i="32"/>
  <c r="P319" i="32" s="1"/>
  <c r="O318" i="32"/>
  <c r="P318" i="32" s="1"/>
  <c r="O317" i="32"/>
  <c r="P317" i="32" s="1"/>
  <c r="O316" i="32"/>
  <c r="P316" i="32" s="1"/>
  <c r="O315" i="32"/>
  <c r="P315" i="32" s="1"/>
  <c r="O314" i="32"/>
  <c r="P314" i="32" s="1"/>
  <c r="O313" i="32"/>
  <c r="P313" i="32" s="1"/>
  <c r="O312" i="32"/>
  <c r="P312" i="32" s="1"/>
  <c r="O311" i="32"/>
  <c r="P311" i="32" s="1"/>
  <c r="O310" i="32"/>
  <c r="P310" i="32" s="1"/>
  <c r="O309" i="32"/>
  <c r="P309" i="32" s="1"/>
  <c r="O308" i="32"/>
  <c r="P308" i="32" s="1"/>
  <c r="O307" i="32"/>
  <c r="P307" i="32" s="1"/>
  <c r="O306" i="32"/>
  <c r="P306" i="32" s="1"/>
  <c r="O305" i="32"/>
  <c r="P305" i="32" s="1"/>
  <c r="O304" i="32"/>
  <c r="P304" i="32" s="1"/>
  <c r="O303" i="32"/>
  <c r="P303" i="32" s="1"/>
  <c r="O302" i="32"/>
  <c r="P302" i="32" s="1"/>
  <c r="O301" i="32"/>
  <c r="P301" i="32" s="1"/>
  <c r="O300" i="32"/>
  <c r="P300" i="32" s="1"/>
  <c r="O299" i="32"/>
  <c r="P299" i="32" s="1"/>
  <c r="O298" i="32"/>
  <c r="P298" i="32" s="1"/>
  <c r="O297" i="32"/>
  <c r="P297" i="32" s="1"/>
  <c r="O296" i="32"/>
  <c r="P296" i="32" s="1"/>
  <c r="O295" i="32"/>
  <c r="P295" i="32" s="1"/>
  <c r="O294" i="32"/>
  <c r="P294" i="32" s="1"/>
  <c r="O293" i="32"/>
  <c r="P293" i="32" s="1"/>
  <c r="O292" i="32"/>
  <c r="P292" i="32" s="1"/>
  <c r="K79" i="177" l="1"/>
  <c r="J79" i="177"/>
  <c r="Q304" i="32"/>
  <c r="R304" i="32" s="1"/>
  <c r="Q341" i="32"/>
  <c r="R341" i="32" s="1"/>
  <c r="Q306" i="32"/>
  <c r="R306" i="32" s="1"/>
  <c r="Q324" i="32"/>
  <c r="R324" i="32" s="1"/>
  <c r="Q325" i="32"/>
  <c r="R325" i="32" s="1"/>
  <c r="Q326" i="32"/>
  <c r="R326" i="32" s="1"/>
  <c r="Q327" i="32"/>
  <c r="R327" i="32" s="1"/>
  <c r="Q340" i="32"/>
  <c r="R340" i="32" s="1"/>
  <c r="Q320" i="32"/>
  <c r="R320" i="32" s="1"/>
  <c r="Q300" i="32"/>
  <c r="R300" i="32" s="1"/>
  <c r="Q339" i="32"/>
  <c r="R339" i="32" s="1"/>
  <c r="Q319" i="32"/>
  <c r="R319" i="32" s="1"/>
  <c r="Q299" i="32"/>
  <c r="R299" i="32" s="1"/>
  <c r="Q338" i="32"/>
  <c r="R338" i="32" s="1"/>
  <c r="Q318" i="32"/>
  <c r="R318" i="32" s="1"/>
  <c r="Q298" i="32"/>
  <c r="R298" i="32" s="1"/>
  <c r="Q337" i="32"/>
  <c r="R337" i="32" s="1"/>
  <c r="Q317" i="32"/>
  <c r="R317" i="32" s="1"/>
  <c r="Q297" i="32"/>
  <c r="R297" i="32" s="1"/>
  <c r="Q336" i="32"/>
  <c r="R336" i="32" s="1"/>
  <c r="Q316" i="32"/>
  <c r="R316" i="32" s="1"/>
  <c r="Q296" i="32"/>
  <c r="R296" i="32" s="1"/>
  <c r="Q335" i="32"/>
  <c r="R335" i="32" s="1"/>
  <c r="Q315" i="32"/>
  <c r="R315" i="32" s="1"/>
  <c r="Q295" i="32"/>
  <c r="R295" i="32" s="1"/>
  <c r="Q334" i="32"/>
  <c r="R334" i="32" s="1"/>
  <c r="Q314" i="32"/>
  <c r="R314" i="32" s="1"/>
  <c r="Q294" i="32"/>
  <c r="R294" i="32" s="1"/>
  <c r="Q333" i="32"/>
  <c r="R333" i="32" s="1"/>
  <c r="Q313" i="32"/>
  <c r="R313" i="32" s="1"/>
  <c r="Q293" i="32"/>
  <c r="R293" i="32" s="1"/>
  <c r="Q332" i="32"/>
  <c r="R332" i="32" s="1"/>
  <c r="Q312" i="32"/>
  <c r="R312" i="32" s="1"/>
  <c r="Q331" i="32"/>
  <c r="R331" i="32" s="1"/>
  <c r="Q311" i="32"/>
  <c r="R311" i="32" s="1"/>
  <c r="Q330" i="32"/>
  <c r="R330" i="32" s="1"/>
  <c r="Q310" i="32"/>
  <c r="R310" i="32" s="1"/>
  <c r="Q328" i="32"/>
  <c r="R328" i="32" s="1"/>
  <c r="Q308" i="32"/>
  <c r="R308" i="32" s="1"/>
  <c r="Q329" i="32"/>
  <c r="R329" i="32" s="1"/>
  <c r="Q309" i="32"/>
  <c r="R309" i="32" s="1"/>
  <c r="Q323" i="32"/>
  <c r="R323" i="32" s="1"/>
  <c r="Q305" i="32"/>
  <c r="R305" i="32" s="1"/>
  <c r="Q307" i="32"/>
  <c r="R307" i="32" s="1"/>
  <c r="Q322" i="32"/>
  <c r="R322" i="32" s="1"/>
  <c r="Q301" i="32"/>
  <c r="R301" i="32" s="1"/>
  <c r="Q302" i="32"/>
  <c r="R302" i="32" s="1"/>
  <c r="Q321" i="32"/>
  <c r="R321" i="32" s="1"/>
  <c r="Q303" i="32"/>
  <c r="R303" i="32" s="1"/>
  <c r="S294" i="32" l="1"/>
  <c r="D294" i="32" s="1"/>
  <c r="S314" i="32"/>
  <c r="D314" i="32" s="1"/>
  <c r="S296" i="32"/>
  <c r="D296" i="32" s="1"/>
  <c r="S316" i="32"/>
  <c r="D316" i="32" s="1"/>
  <c r="S334" i="32"/>
  <c r="D334" i="32" s="1"/>
  <c r="S336" i="32"/>
  <c r="D336" i="32" s="1"/>
  <c r="S321" i="32"/>
  <c r="D321" i="32" s="1"/>
  <c r="S303" i="32"/>
  <c r="D303" i="32" s="1"/>
  <c r="S335" i="32"/>
  <c r="D335" i="32" s="1"/>
  <c r="S301" i="32"/>
  <c r="D301" i="32" s="1"/>
  <c r="S338" i="32"/>
  <c r="D338" i="32" s="1"/>
  <c r="S299" i="32"/>
  <c r="D299" i="32" s="1"/>
  <c r="S337" i="32"/>
  <c r="D337" i="32" s="1"/>
  <c r="S319" i="32"/>
  <c r="D319" i="32" s="1"/>
  <c r="S305" i="32"/>
  <c r="D305" i="32" s="1"/>
  <c r="S339" i="32"/>
  <c r="D339" i="32" s="1"/>
  <c r="S307" i="32"/>
  <c r="D307" i="32" s="1"/>
  <c r="S333" i="32"/>
  <c r="D333" i="32" s="1"/>
  <c r="S322" i="32"/>
  <c r="D322" i="32" s="1"/>
  <c r="S320" i="32"/>
  <c r="D320" i="32" s="1"/>
  <c r="S308" i="32"/>
  <c r="D308" i="32" s="1"/>
  <c r="S327" i="32"/>
  <c r="D327" i="32" s="1"/>
  <c r="S300" i="32"/>
  <c r="D300" i="32" s="1"/>
  <c r="S302" i="32"/>
  <c r="D302" i="32" s="1"/>
  <c r="S310" i="32"/>
  <c r="D310" i="32" s="1"/>
  <c r="S297" i="32"/>
  <c r="D297" i="32" s="1"/>
  <c r="S326" i="32"/>
  <c r="D326" i="32" s="1"/>
  <c r="S318" i="32"/>
  <c r="D318" i="32" s="1"/>
  <c r="S328" i="32"/>
  <c r="D328" i="32" s="1"/>
  <c r="S295" i="32"/>
  <c r="D295" i="32" s="1"/>
  <c r="S324" i="32"/>
  <c r="D324" i="32" s="1"/>
  <c r="S313" i="32"/>
  <c r="D313" i="32" s="1"/>
  <c r="S298" i="32"/>
  <c r="D298" i="32" s="1"/>
  <c r="S311" i="32"/>
  <c r="D311" i="32" s="1"/>
  <c r="S317" i="32"/>
  <c r="D317" i="32" s="1"/>
  <c r="S330" i="32"/>
  <c r="D330" i="32" s="1"/>
  <c r="S315" i="32"/>
  <c r="D315" i="32" s="1"/>
  <c r="S323" i="32"/>
  <c r="D323" i="32" s="1"/>
  <c r="S309" i="32"/>
  <c r="D309" i="32" s="1"/>
  <c r="S329" i="32"/>
  <c r="D329" i="32" s="1"/>
  <c r="S340" i="32"/>
  <c r="D340" i="32" s="1"/>
  <c r="S325" i="32"/>
  <c r="D325" i="32" s="1"/>
  <c r="S306" i="32"/>
  <c r="D306" i="32" s="1"/>
  <c r="S331" i="32"/>
  <c r="D331" i="32" s="1"/>
  <c r="S341" i="32"/>
  <c r="D341" i="32" s="1"/>
  <c r="S312" i="32"/>
  <c r="D312" i="32" s="1"/>
  <c r="S304" i="32"/>
  <c r="D304" i="32" s="1"/>
  <c r="S332" i="32"/>
  <c r="D332" i="32" s="1"/>
  <c r="S293" i="32"/>
  <c r="D293" i="32" s="1"/>
  <c r="H300" i="32" l="1"/>
  <c r="L300" i="32"/>
  <c r="J300" i="32"/>
  <c r="I300" i="32"/>
  <c r="E300" i="32"/>
  <c r="F300" i="32"/>
  <c r="G300" i="32"/>
  <c r="K300" i="32"/>
  <c r="K318" i="32"/>
  <c r="J318" i="32"/>
  <c r="G318" i="32"/>
  <c r="E318" i="32"/>
  <c r="L318" i="32"/>
  <c r="I318" i="32"/>
  <c r="H318" i="32"/>
  <c r="F318" i="32"/>
  <c r="H307" i="32"/>
  <c r="G307" i="32"/>
  <c r="L307" i="32"/>
  <c r="E307" i="32"/>
  <c r="F307" i="32"/>
  <c r="I307" i="32"/>
  <c r="K307" i="32"/>
  <c r="J307" i="32"/>
  <c r="E324" i="32"/>
  <c r="H324" i="32"/>
  <c r="F324" i="32"/>
  <c r="K324" i="32"/>
  <c r="G324" i="32"/>
  <c r="I324" i="32"/>
  <c r="L324" i="32"/>
  <c r="J324" i="32"/>
  <c r="H310" i="32"/>
  <c r="F310" i="32"/>
  <c r="G310" i="32"/>
  <c r="E310" i="32"/>
  <c r="I310" i="32"/>
  <c r="L310" i="32"/>
  <c r="K310" i="32"/>
  <c r="J310" i="32"/>
  <c r="L322" i="32"/>
  <c r="E322" i="32"/>
  <c r="G322" i="32"/>
  <c r="F322" i="32"/>
  <c r="K322" i="32"/>
  <c r="H322" i="32"/>
  <c r="J322" i="32"/>
  <c r="I322" i="32"/>
  <c r="H304" i="32"/>
  <c r="L304" i="32"/>
  <c r="F304" i="32"/>
  <c r="G304" i="32"/>
  <c r="I304" i="32"/>
  <c r="E304" i="32"/>
  <c r="K304" i="32"/>
  <c r="J304" i="32"/>
  <c r="I303" i="32"/>
  <c r="H303" i="32"/>
  <c r="K303" i="32"/>
  <c r="L303" i="32"/>
  <c r="J303" i="32"/>
  <c r="E303" i="32"/>
  <c r="G303" i="32"/>
  <c r="F303" i="32"/>
  <c r="G297" i="32"/>
  <c r="I297" i="32"/>
  <c r="L297" i="32"/>
  <c r="J297" i="32"/>
  <c r="H297" i="32"/>
  <c r="F297" i="32"/>
  <c r="E297" i="32"/>
  <c r="K297" i="32"/>
  <c r="H320" i="32"/>
  <c r="E320" i="32"/>
  <c r="I320" i="32"/>
  <c r="L320" i="32"/>
  <c r="J320" i="32"/>
  <c r="K320" i="32"/>
  <c r="F320" i="32"/>
  <c r="G320" i="32"/>
  <c r="L333" i="32"/>
  <c r="K333" i="32"/>
  <c r="J333" i="32"/>
  <c r="I333" i="32"/>
  <c r="H333" i="32"/>
  <c r="G333" i="32"/>
  <c r="E333" i="32"/>
  <c r="F333" i="32"/>
  <c r="L332" i="32"/>
  <c r="K332" i="32"/>
  <c r="E332" i="32"/>
  <c r="I332" i="32"/>
  <c r="J332" i="32"/>
  <c r="G332" i="32"/>
  <c r="H332" i="32"/>
  <c r="F332" i="32"/>
  <c r="L305" i="32"/>
  <c r="K305" i="32"/>
  <c r="J305" i="32"/>
  <c r="H305" i="32"/>
  <c r="I305" i="32"/>
  <c r="F305" i="32"/>
  <c r="E305" i="32"/>
  <c r="G305" i="32"/>
  <c r="G337" i="32"/>
  <c r="L337" i="32"/>
  <c r="K337" i="32"/>
  <c r="E337" i="32"/>
  <c r="J337" i="32"/>
  <c r="I337" i="32"/>
  <c r="H337" i="32"/>
  <c r="F337" i="32"/>
  <c r="L306" i="32"/>
  <c r="G306" i="32"/>
  <c r="I306" i="32"/>
  <c r="J306" i="32"/>
  <c r="F306" i="32"/>
  <c r="K306" i="32"/>
  <c r="H306" i="32"/>
  <c r="E306" i="32"/>
  <c r="E325" i="32"/>
  <c r="I325" i="32"/>
  <c r="H325" i="32"/>
  <c r="L325" i="32"/>
  <c r="G325" i="32"/>
  <c r="J325" i="32"/>
  <c r="F325" i="32"/>
  <c r="K325" i="32"/>
  <c r="J329" i="32"/>
  <c r="K329" i="32"/>
  <c r="G329" i="32"/>
  <c r="I329" i="32"/>
  <c r="F329" i="32"/>
  <c r="E329" i="32"/>
  <c r="H329" i="32"/>
  <c r="L329" i="32"/>
  <c r="J296" i="32"/>
  <c r="G296" i="32"/>
  <c r="F296" i="32"/>
  <c r="H296" i="32"/>
  <c r="K296" i="32"/>
  <c r="L296" i="32"/>
  <c r="I296" i="32"/>
  <c r="E296" i="32"/>
  <c r="E295" i="32"/>
  <c r="K295" i="32"/>
  <c r="I295" i="32"/>
  <c r="L295" i="32"/>
  <c r="J295" i="32"/>
  <c r="H295" i="32"/>
  <c r="G295" i="32"/>
  <c r="F295" i="32"/>
  <c r="L326" i="32"/>
  <c r="H326" i="32"/>
  <c r="G326" i="32"/>
  <c r="J326" i="32"/>
  <c r="K326" i="32"/>
  <c r="I326" i="32"/>
  <c r="F326" i="32"/>
  <c r="E326" i="32"/>
  <c r="L308" i="32"/>
  <c r="K308" i="32"/>
  <c r="J308" i="32"/>
  <c r="I308" i="32"/>
  <c r="H308" i="32"/>
  <c r="G308" i="32"/>
  <c r="F308" i="32"/>
  <c r="E308" i="32"/>
  <c r="F319" i="32"/>
  <c r="J319" i="32"/>
  <c r="L319" i="32"/>
  <c r="G319" i="32"/>
  <c r="E319" i="32"/>
  <c r="H319" i="32"/>
  <c r="K319" i="32"/>
  <c r="I319" i="32"/>
  <c r="L341" i="32"/>
  <c r="G341" i="32"/>
  <c r="F341" i="32"/>
  <c r="J341" i="32"/>
  <c r="H341" i="32"/>
  <c r="I341" i="32"/>
  <c r="E341" i="32"/>
  <c r="K341" i="32"/>
  <c r="K331" i="32"/>
  <c r="L331" i="32"/>
  <c r="J331" i="32"/>
  <c r="G331" i="32"/>
  <c r="I331" i="32"/>
  <c r="F331" i="32"/>
  <c r="H331" i="32"/>
  <c r="E331" i="32"/>
  <c r="E301" i="32"/>
  <c r="L301" i="32"/>
  <c r="K301" i="32"/>
  <c r="J301" i="32"/>
  <c r="I301" i="32"/>
  <c r="H301" i="32"/>
  <c r="F301" i="32"/>
  <c r="G301" i="32"/>
  <c r="J335" i="32"/>
  <c r="K335" i="32"/>
  <c r="H335" i="32"/>
  <c r="I335" i="32"/>
  <c r="L335" i="32"/>
  <c r="F335" i="32"/>
  <c r="E335" i="32"/>
  <c r="G335" i="32"/>
  <c r="H321" i="32"/>
  <c r="I321" i="32"/>
  <c r="G321" i="32"/>
  <c r="F321" i="32"/>
  <c r="E321" i="32"/>
  <c r="L321" i="32"/>
  <c r="K321" i="32"/>
  <c r="J321" i="32"/>
  <c r="L336" i="32"/>
  <c r="K336" i="32"/>
  <c r="J336" i="32"/>
  <c r="I336" i="32"/>
  <c r="H336" i="32"/>
  <c r="E336" i="32"/>
  <c r="G336" i="32"/>
  <c r="F336" i="32"/>
  <c r="H334" i="32"/>
  <c r="G334" i="32"/>
  <c r="E334" i="32"/>
  <c r="L334" i="32"/>
  <c r="F334" i="32"/>
  <c r="J334" i="32"/>
  <c r="I334" i="32"/>
  <c r="K334" i="32"/>
  <c r="I330" i="32"/>
  <c r="H330" i="32"/>
  <c r="L330" i="32"/>
  <c r="K330" i="32"/>
  <c r="G330" i="32"/>
  <c r="J330" i="32"/>
  <c r="F330" i="32"/>
  <c r="E330" i="32"/>
  <c r="L311" i="32"/>
  <c r="I311" i="32"/>
  <c r="J311" i="32"/>
  <c r="H311" i="32"/>
  <c r="K311" i="32"/>
  <c r="G311" i="32"/>
  <c r="F311" i="32"/>
  <c r="E311" i="32"/>
  <c r="H314" i="32"/>
  <c r="J314" i="32"/>
  <c r="G314" i="32"/>
  <c r="E314" i="32"/>
  <c r="F314" i="32"/>
  <c r="K314" i="32"/>
  <c r="I314" i="32"/>
  <c r="L314" i="32"/>
  <c r="H313" i="32"/>
  <c r="I313" i="32"/>
  <c r="G313" i="32"/>
  <c r="J313" i="32"/>
  <c r="L313" i="32"/>
  <c r="E313" i="32"/>
  <c r="F313" i="32"/>
  <c r="K313" i="32"/>
  <c r="G328" i="32"/>
  <c r="J328" i="32"/>
  <c r="K328" i="32"/>
  <c r="I328" i="32"/>
  <c r="F328" i="32"/>
  <c r="L328" i="32"/>
  <c r="H328" i="32"/>
  <c r="E328" i="32"/>
  <c r="J302" i="32"/>
  <c r="K302" i="32"/>
  <c r="G302" i="32"/>
  <c r="F302" i="32"/>
  <c r="L302" i="32"/>
  <c r="I302" i="32"/>
  <c r="E302" i="32"/>
  <c r="H302" i="32"/>
  <c r="F327" i="32"/>
  <c r="G327" i="32"/>
  <c r="H327" i="32"/>
  <c r="I327" i="32"/>
  <c r="L327" i="32"/>
  <c r="E327" i="32"/>
  <c r="J327" i="32"/>
  <c r="K327" i="32"/>
  <c r="L293" i="32"/>
  <c r="K293" i="32"/>
  <c r="G293" i="32"/>
  <c r="E293" i="32"/>
  <c r="J293" i="32"/>
  <c r="I293" i="32"/>
  <c r="H293" i="32"/>
  <c r="F293" i="32"/>
  <c r="G339" i="32"/>
  <c r="E339" i="32"/>
  <c r="H339" i="32"/>
  <c r="K339" i="32"/>
  <c r="F339" i="32"/>
  <c r="J339" i="32"/>
  <c r="L339" i="32"/>
  <c r="I339" i="32"/>
  <c r="H312" i="32"/>
  <c r="E312" i="32"/>
  <c r="G312" i="32"/>
  <c r="L312" i="32"/>
  <c r="F312" i="32"/>
  <c r="J312" i="32"/>
  <c r="K312" i="32"/>
  <c r="I312" i="32"/>
  <c r="H299" i="32"/>
  <c r="G299" i="32"/>
  <c r="K299" i="32"/>
  <c r="F299" i="32"/>
  <c r="E299" i="32"/>
  <c r="L299" i="32"/>
  <c r="J299" i="32"/>
  <c r="I299" i="32"/>
  <c r="G338" i="32"/>
  <c r="E338" i="32"/>
  <c r="F338" i="32"/>
  <c r="K338" i="32"/>
  <c r="I338" i="32"/>
  <c r="H338" i="32"/>
  <c r="J338" i="32"/>
  <c r="L338" i="32"/>
  <c r="F340" i="32"/>
  <c r="I340" i="32"/>
  <c r="H340" i="32"/>
  <c r="L340" i="32"/>
  <c r="K340" i="32"/>
  <c r="J340" i="32"/>
  <c r="G340" i="32"/>
  <c r="E340" i="32"/>
  <c r="G309" i="32"/>
  <c r="J309" i="32"/>
  <c r="L309" i="32"/>
  <c r="F309" i="32"/>
  <c r="I309" i="32"/>
  <c r="K309" i="32"/>
  <c r="E309" i="32"/>
  <c r="H309" i="32"/>
  <c r="J323" i="32"/>
  <c r="H323" i="32"/>
  <c r="F323" i="32"/>
  <c r="K323" i="32"/>
  <c r="G323" i="32"/>
  <c r="I323" i="32"/>
  <c r="E323" i="32"/>
  <c r="L323" i="32"/>
  <c r="H315" i="32"/>
  <c r="E315" i="32"/>
  <c r="J315" i="32"/>
  <c r="G315" i="32"/>
  <c r="F315" i="32"/>
  <c r="K315" i="32"/>
  <c r="L315" i="32"/>
  <c r="I315" i="32"/>
  <c r="L316" i="32"/>
  <c r="I316" i="32"/>
  <c r="K316" i="32"/>
  <c r="J316" i="32"/>
  <c r="G316" i="32"/>
  <c r="H316" i="32"/>
  <c r="E316" i="32"/>
  <c r="F316" i="32"/>
  <c r="J317" i="32"/>
  <c r="H317" i="32"/>
  <c r="G317" i="32"/>
  <c r="K317" i="32"/>
  <c r="I317" i="32"/>
  <c r="E317" i="32"/>
  <c r="L317" i="32"/>
  <c r="F317" i="32"/>
  <c r="L298" i="32"/>
  <c r="E298" i="32"/>
  <c r="K298" i="32"/>
  <c r="J298" i="32"/>
  <c r="I298" i="32"/>
  <c r="H298" i="32"/>
  <c r="G298" i="32"/>
  <c r="F298" i="32"/>
  <c r="H294" i="32"/>
  <c r="F294" i="32"/>
  <c r="L294" i="32"/>
  <c r="G294" i="32"/>
  <c r="E294" i="32"/>
  <c r="K294" i="32"/>
  <c r="I294" i="32"/>
  <c r="J294" i="32"/>
  <c r="C328" i="32" l="1"/>
  <c r="C330" i="32"/>
  <c r="C318" i="32"/>
  <c r="C320" i="32"/>
  <c r="C322" i="32"/>
  <c r="C313" i="32"/>
  <c r="C334" i="32"/>
  <c r="C319" i="32"/>
  <c r="C321" i="32"/>
  <c r="C333" i="32"/>
  <c r="C324" i="32"/>
  <c r="C307" i="32"/>
  <c r="C311" i="32"/>
  <c r="C306" i="32"/>
  <c r="C327" i="32"/>
  <c r="C314" i="32"/>
  <c r="C331" i="32"/>
  <c r="C326" i="32"/>
  <c r="C325" i="32"/>
  <c r="C332" i="32"/>
  <c r="C312" i="32"/>
  <c r="C309" i="32"/>
  <c r="C315" i="32"/>
  <c r="C308" i="32"/>
  <c r="C329" i="32"/>
  <c r="C305" i="32"/>
  <c r="C310" i="32"/>
  <c r="C323" i="32"/>
  <c r="C317" i="32"/>
  <c r="C316" i="32"/>
  <c r="O286" i="32"/>
  <c r="O285" i="32"/>
  <c r="O284" i="32"/>
  <c r="O283" i="32"/>
  <c r="O282" i="32"/>
  <c r="O281" i="32"/>
  <c r="O280" i="32"/>
  <c r="O279" i="32"/>
  <c r="O278" i="32"/>
  <c r="O277" i="32"/>
  <c r="O276" i="32"/>
  <c r="O275" i="32"/>
  <c r="O274" i="32"/>
  <c r="O273" i="32"/>
  <c r="O272" i="32"/>
  <c r="O271" i="32"/>
  <c r="O270" i="32"/>
  <c r="O269" i="32"/>
  <c r="O268" i="32"/>
  <c r="O267" i="32"/>
  <c r="O266" i="32"/>
  <c r="O265" i="32"/>
  <c r="O264" i="32"/>
  <c r="O263" i="32"/>
  <c r="O262" i="32"/>
  <c r="O261" i="32"/>
  <c r="O260" i="32"/>
  <c r="O259" i="32"/>
  <c r="O258" i="32"/>
  <c r="O257" i="32"/>
  <c r="O256" i="32"/>
  <c r="O255" i="32"/>
  <c r="O254" i="32"/>
  <c r="O253" i="32"/>
  <c r="O252" i="32"/>
  <c r="O251" i="32"/>
  <c r="O250" i="32"/>
  <c r="O249" i="32"/>
  <c r="O248" i="32"/>
  <c r="O247" i="32"/>
  <c r="O246" i="32"/>
  <c r="O245" i="32"/>
  <c r="O244" i="32"/>
  <c r="O243" i="32"/>
  <c r="O242" i="32"/>
  <c r="O241" i="32"/>
  <c r="O240" i="32"/>
  <c r="O239" i="32"/>
  <c r="O238" i="32"/>
  <c r="O237" i="32"/>
  <c r="O227" i="32" l="1"/>
  <c r="O226" i="32"/>
  <c r="P226" i="32" s="1"/>
  <c r="O225" i="32"/>
  <c r="P225" i="32" s="1"/>
  <c r="O224" i="32"/>
  <c r="P224" i="32" s="1"/>
  <c r="O223" i="32"/>
  <c r="P223" i="32" s="1"/>
  <c r="O222" i="32"/>
  <c r="P222" i="32" s="1"/>
  <c r="O221" i="32"/>
  <c r="P221" i="32" s="1"/>
  <c r="O220" i="32"/>
  <c r="P220" i="32" s="1"/>
  <c r="O219" i="32"/>
  <c r="P219" i="32" s="1"/>
  <c r="O218" i="32"/>
  <c r="P218" i="32" s="1"/>
  <c r="O217" i="32"/>
  <c r="P217" i="32" s="1"/>
  <c r="O216" i="32"/>
  <c r="P216" i="32" s="1"/>
  <c r="O215" i="32"/>
  <c r="P215" i="32" s="1"/>
  <c r="O214" i="32"/>
  <c r="P214" i="32" s="1"/>
  <c r="O213" i="32"/>
  <c r="P213" i="32" s="1"/>
  <c r="O212" i="32"/>
  <c r="P212" i="32" s="1"/>
  <c r="O211" i="32"/>
  <c r="P211" i="32" s="1"/>
  <c r="O210" i="32"/>
  <c r="P210" i="32" s="1"/>
  <c r="O209" i="32"/>
  <c r="P209" i="32" s="1"/>
  <c r="O208" i="32"/>
  <c r="P208" i="32" s="1"/>
  <c r="O207" i="32"/>
  <c r="P207" i="32" s="1"/>
  <c r="O206" i="32"/>
  <c r="P206" i="32" s="1"/>
  <c r="O205" i="32"/>
  <c r="P205" i="32" s="1"/>
  <c r="O204" i="32"/>
  <c r="P204" i="32" s="1"/>
  <c r="O203" i="32"/>
  <c r="P203" i="32" s="1"/>
  <c r="O202" i="32"/>
  <c r="P202" i="32" s="1"/>
  <c r="O201" i="32"/>
  <c r="P201" i="32" s="1"/>
  <c r="O200" i="32"/>
  <c r="P200" i="32" s="1"/>
  <c r="O199" i="32"/>
  <c r="O198" i="32"/>
  <c r="P198" i="32" s="1"/>
  <c r="O197" i="32"/>
  <c r="O196" i="32"/>
  <c r="O195" i="32"/>
  <c r="O194" i="32"/>
  <c r="O193" i="32"/>
  <c r="O192" i="32"/>
  <c r="O191" i="32"/>
  <c r="O190" i="32"/>
  <c r="O189" i="32"/>
  <c r="O188" i="32"/>
  <c r="O187" i="32"/>
  <c r="O186" i="32"/>
  <c r="O185" i="32"/>
  <c r="O184" i="32"/>
  <c r="O183" i="32"/>
  <c r="O182" i="32"/>
  <c r="O181" i="32"/>
  <c r="O180" i="32"/>
  <c r="O179" i="32"/>
  <c r="O178" i="32"/>
  <c r="D227" i="32"/>
  <c r="L227" i="32" s="1"/>
  <c r="P157" i="32"/>
  <c r="P156" i="32"/>
  <c r="P155" i="32"/>
  <c r="P154" i="32"/>
  <c r="P153" i="32"/>
  <c r="P152" i="32"/>
  <c r="P151" i="32"/>
  <c r="P150" i="32"/>
  <c r="P149" i="32"/>
  <c r="P148" i="32"/>
  <c r="P147" i="32"/>
  <c r="P146" i="32"/>
  <c r="P145" i="32"/>
  <c r="P144" i="32"/>
  <c r="P143" i="32"/>
  <c r="O112" i="32"/>
  <c r="P112" i="32" s="1"/>
  <c r="O111" i="32"/>
  <c r="P111" i="32" s="1"/>
  <c r="O110" i="32"/>
  <c r="P110" i="32" s="1"/>
  <c r="O109" i="32"/>
  <c r="P109" i="32" s="1"/>
  <c r="O108" i="32"/>
  <c r="P108" i="32" s="1"/>
  <c r="O107" i="32"/>
  <c r="P107" i="32" s="1"/>
  <c r="O106" i="32"/>
  <c r="P106" i="32" s="1"/>
  <c r="O105" i="32"/>
  <c r="P105" i="32" s="1"/>
  <c r="O104" i="32"/>
  <c r="P104" i="32" s="1"/>
  <c r="O103" i="32"/>
  <c r="P103" i="32" s="1"/>
  <c r="O102" i="32"/>
  <c r="P102" i="32" s="1"/>
  <c r="O101" i="32"/>
  <c r="P101" i="32" s="1"/>
  <c r="O100" i="32"/>
  <c r="P100" i="32" s="1"/>
  <c r="O99" i="32"/>
  <c r="P99" i="32" s="1"/>
  <c r="O98" i="32"/>
  <c r="P98" i="32" s="1"/>
  <c r="O97" i="32"/>
  <c r="P97" i="32" s="1"/>
  <c r="O96" i="32"/>
  <c r="P96" i="32" s="1"/>
  <c r="O95" i="32"/>
  <c r="P95" i="32" s="1"/>
  <c r="O94" i="32"/>
  <c r="P94" i="32" s="1"/>
  <c r="O93" i="32"/>
  <c r="P93" i="32" s="1"/>
  <c r="O92" i="32"/>
  <c r="P92" i="32" s="1"/>
  <c r="O91" i="32"/>
  <c r="P91" i="32" s="1"/>
  <c r="O90" i="32"/>
  <c r="P90" i="32" s="1"/>
  <c r="O89" i="32"/>
  <c r="P89" i="32" s="1"/>
  <c r="O88" i="32"/>
  <c r="P88" i="32" s="1"/>
  <c r="O87" i="32"/>
  <c r="P87" i="32" s="1"/>
  <c r="O86" i="32"/>
  <c r="P86" i="32" s="1"/>
  <c r="K227" i="32" l="1"/>
  <c r="O56" i="32" l="1"/>
  <c r="P56" i="32" s="1"/>
  <c r="O57" i="32"/>
  <c r="P57" i="32" s="1"/>
  <c r="O55" i="32"/>
  <c r="P55" i="32" s="1"/>
  <c r="O54" i="32"/>
  <c r="P54" i="32" s="1"/>
  <c r="O53" i="32"/>
  <c r="P53" i="32" s="1"/>
  <c r="O52" i="32"/>
  <c r="P52" i="32" s="1"/>
  <c r="O51" i="32"/>
  <c r="P51" i="32" s="1"/>
  <c r="O50" i="32"/>
  <c r="P50" i="32" s="1"/>
  <c r="O49" i="32"/>
  <c r="P49" i="32" s="1"/>
  <c r="O48" i="32"/>
  <c r="P48" i="32" s="1"/>
  <c r="O47" i="32"/>
  <c r="P47" i="32" s="1"/>
  <c r="O46" i="32"/>
  <c r="P46" i="32" s="1"/>
  <c r="O45" i="32"/>
  <c r="P45" i="32" s="1"/>
  <c r="O44" i="32"/>
  <c r="P44" i="32" s="1"/>
  <c r="O43" i="32"/>
  <c r="P43" i="32" s="1"/>
  <c r="O42" i="32"/>
  <c r="P42" i="32" s="1"/>
  <c r="O41" i="32"/>
  <c r="P41" i="32" s="1"/>
  <c r="O40" i="32"/>
  <c r="P40" i="32" s="1"/>
  <c r="O39" i="32"/>
  <c r="P39" i="32" s="1"/>
  <c r="O38" i="32"/>
  <c r="P38" i="32" s="1"/>
  <c r="O37" i="32"/>
  <c r="P37" i="32" s="1"/>
  <c r="O36" i="32"/>
  <c r="P36" i="32" s="1"/>
  <c r="O35" i="32"/>
  <c r="P35" i="32" s="1"/>
  <c r="O34" i="32"/>
  <c r="P34" i="32" s="1"/>
  <c r="O33" i="32"/>
  <c r="P33" i="32" s="1"/>
  <c r="O32" i="32"/>
  <c r="P32" i="32" s="1"/>
  <c r="O31" i="32"/>
  <c r="P31" i="32" s="1"/>
  <c r="O30" i="32"/>
  <c r="P30" i="32" s="1"/>
  <c r="O29" i="32"/>
  <c r="P29" i="32" s="1"/>
  <c r="O28" i="32"/>
  <c r="P28" i="32" s="1"/>
  <c r="O27" i="32"/>
  <c r="P27" i="32" s="1"/>
  <c r="O26" i="32"/>
  <c r="P26" i="32" s="1"/>
  <c r="O25" i="32"/>
  <c r="P25" i="32" s="1"/>
  <c r="O24" i="32"/>
  <c r="P24" i="32" s="1"/>
  <c r="O23" i="32"/>
  <c r="P23" i="32" s="1"/>
  <c r="O22" i="32"/>
  <c r="P22" i="32" s="1"/>
  <c r="O21" i="32"/>
  <c r="P21" i="32" s="1"/>
  <c r="O20" i="32"/>
  <c r="P20" i="32" s="1"/>
  <c r="O19" i="32"/>
  <c r="P19" i="32" s="1"/>
  <c r="O18" i="32"/>
  <c r="P18" i="32" s="1"/>
  <c r="O17" i="32"/>
  <c r="P17" i="32" s="1"/>
  <c r="O16" i="32"/>
  <c r="P16" i="32" s="1"/>
  <c r="O15" i="32"/>
  <c r="P15" i="32" s="1"/>
  <c r="O14" i="32"/>
  <c r="P14" i="32" s="1"/>
  <c r="O13" i="32"/>
  <c r="P13" i="32" s="1"/>
  <c r="O12" i="32"/>
  <c r="P12" i="32" s="1"/>
  <c r="O11" i="32"/>
  <c r="P11" i="32" s="1"/>
  <c r="O10" i="32"/>
  <c r="P10" i="32" s="1"/>
  <c r="O9" i="32"/>
  <c r="P9" i="32" s="1"/>
  <c r="AE19" i="177"/>
  <c r="Y13" i="177"/>
  <c r="Z13" i="177"/>
  <c r="AA13" i="177"/>
  <c r="AB13" i="177"/>
  <c r="AC13" i="177"/>
  <c r="N14" i="177"/>
  <c r="X14" i="177" s="1"/>
  <c r="C13" i="177"/>
  <c r="D10" i="177"/>
  <c r="N10" i="177" s="1"/>
  <c r="X10" i="177" s="1"/>
  <c r="D11" i="177"/>
  <c r="N11" i="177" s="1"/>
  <c r="X11" i="177" s="1"/>
  <c r="D12" i="177"/>
  <c r="N12" i="177" s="1"/>
  <c r="X12" i="177" s="1"/>
  <c r="T19" i="177" l="1"/>
  <c r="AD20" i="177"/>
  <c r="AD21" i="177"/>
  <c r="T20" i="177"/>
  <c r="T21" i="177"/>
  <c r="U21" i="177"/>
  <c r="AD19" i="177"/>
  <c r="U20" i="177"/>
  <c r="AE21" i="177"/>
  <c r="U19" i="177"/>
  <c r="AE20" i="177"/>
  <c r="P14" i="33"/>
  <c r="P12" i="33"/>
  <c r="P31" i="33"/>
  <c r="P27" i="33"/>
  <c r="P11" i="33"/>
  <c r="P26" i="33"/>
  <c r="P20" i="33"/>
  <c r="P32" i="33"/>
  <c r="P28" i="33"/>
  <c r="P19" i="33"/>
  <c r="P29" i="33"/>
  <c r="P9" i="33"/>
  <c r="P8" i="33"/>
  <c r="P21" i="33"/>
  <c r="P25" i="33"/>
  <c r="P24" i="33"/>
  <c r="P13" i="33"/>
  <c r="P17" i="33"/>
  <c r="P10" i="33"/>
  <c r="P30" i="33"/>
  <c r="P15" i="33"/>
  <c r="P18" i="33"/>
  <c r="P16" i="33"/>
  <c r="P23" i="33"/>
  <c r="P22" i="33"/>
  <c r="S21" i="177"/>
  <c r="R19" i="177"/>
  <c r="Q21" i="177"/>
  <c r="P21" i="177"/>
  <c r="O21" i="177"/>
  <c r="P249" i="32"/>
  <c r="P258" i="32"/>
  <c r="P278" i="32"/>
  <c r="P269" i="32"/>
  <c r="P285" i="32"/>
  <c r="P250" i="32"/>
  <c r="P239" i="32"/>
  <c r="P270" i="32"/>
  <c r="P259" i="32"/>
  <c r="P246" i="32"/>
  <c r="P279" i="32"/>
  <c r="P267" i="32"/>
  <c r="P251" i="32"/>
  <c r="P266" i="32"/>
  <c r="P271" i="32"/>
  <c r="P240" i="32"/>
  <c r="P252" i="32"/>
  <c r="P260" i="32"/>
  <c r="P272" i="32"/>
  <c r="P280" i="32"/>
  <c r="P253" i="32"/>
  <c r="P241" i="32"/>
  <c r="P273" i="32"/>
  <c r="P261" i="32"/>
  <c r="P254" i="32"/>
  <c r="P281" i="32"/>
  <c r="P274" i="32"/>
  <c r="P242" i="32"/>
  <c r="P282" i="32"/>
  <c r="P248" i="32"/>
  <c r="P255" i="32"/>
  <c r="P262" i="32"/>
  <c r="P283" i="32"/>
  <c r="P268" i="32"/>
  <c r="P275" i="32"/>
  <c r="P245" i="32"/>
  <c r="P256" i="32"/>
  <c r="P243" i="32"/>
  <c r="P263" i="32"/>
  <c r="P276" i="32"/>
  <c r="P286" i="32"/>
  <c r="P237" i="32"/>
  <c r="P247" i="32"/>
  <c r="P257" i="32"/>
  <c r="P244" i="32"/>
  <c r="P277" i="32"/>
  <c r="P264" i="32"/>
  <c r="P238" i="32"/>
  <c r="P284" i="32"/>
  <c r="P265" i="32"/>
  <c r="AE22" i="177" l="1"/>
  <c r="U22" i="177"/>
  <c r="AD22" i="177"/>
  <c r="T22" i="177"/>
  <c r="R20" i="177"/>
  <c r="R21" i="177"/>
  <c r="S19" i="177"/>
  <c r="S20" i="177"/>
  <c r="E69" i="177"/>
  <c r="E72" i="177"/>
  <c r="E62" i="177"/>
  <c r="E52" i="177"/>
  <c r="E42" i="177"/>
  <c r="E32" i="177"/>
  <c r="E59" i="177"/>
  <c r="E39" i="177"/>
  <c r="E75" i="177"/>
  <c r="E65" i="177"/>
  <c r="E55" i="177"/>
  <c r="E45" i="177"/>
  <c r="E35" i="177"/>
  <c r="E60" i="177"/>
  <c r="E50" i="177"/>
  <c r="E40" i="177"/>
  <c r="E30" i="177"/>
  <c r="E73" i="177"/>
  <c r="E63" i="177"/>
  <c r="E53" i="177"/>
  <c r="E43" i="177"/>
  <c r="E78" i="177"/>
  <c r="E68" i="177"/>
  <c r="E58" i="177"/>
  <c r="E48" i="177"/>
  <c r="E38" i="177"/>
  <c r="E70" i="177"/>
  <c r="E49" i="177"/>
  <c r="E29" i="177"/>
  <c r="E76" i="177"/>
  <c r="E66" i="177"/>
  <c r="E56" i="177"/>
  <c r="E46" i="177"/>
  <c r="E36" i="177"/>
  <c r="E71" i="177"/>
  <c r="E61" i="177"/>
  <c r="E51" i="177"/>
  <c r="E41" i="177"/>
  <c r="E31" i="177"/>
  <c r="E33" i="177"/>
  <c r="E74" i="177"/>
  <c r="E64" i="177"/>
  <c r="E54" i="177"/>
  <c r="E44" i="177"/>
  <c r="E34" i="177"/>
  <c r="E77" i="177"/>
  <c r="E67" i="177"/>
  <c r="E57" i="177"/>
  <c r="E47" i="177"/>
  <c r="E37" i="177"/>
  <c r="F72" i="177"/>
  <c r="F62" i="177"/>
  <c r="F52" i="177"/>
  <c r="F42" i="177"/>
  <c r="F32" i="177"/>
  <c r="F70" i="177"/>
  <c r="F50" i="177"/>
  <c r="F40" i="177"/>
  <c r="F30" i="177"/>
  <c r="F75" i="177"/>
  <c r="F65" i="177"/>
  <c r="F55" i="177"/>
  <c r="F45" i="177"/>
  <c r="F35" i="177"/>
  <c r="F77" i="177"/>
  <c r="F67" i="177"/>
  <c r="F57" i="177"/>
  <c r="F47" i="177"/>
  <c r="F37" i="177"/>
  <c r="F78" i="177"/>
  <c r="F68" i="177"/>
  <c r="F58" i="177"/>
  <c r="F48" i="177"/>
  <c r="F38" i="177"/>
  <c r="F73" i="177"/>
  <c r="F63" i="177"/>
  <c r="F53" i="177"/>
  <c r="F43" i="177"/>
  <c r="F33" i="177"/>
  <c r="F71" i="177"/>
  <c r="F61" i="177"/>
  <c r="F51" i="177"/>
  <c r="F41" i="177"/>
  <c r="F31" i="177"/>
  <c r="F60" i="177"/>
  <c r="F69" i="177"/>
  <c r="F59" i="177"/>
  <c r="F49" i="177"/>
  <c r="F39" i="177"/>
  <c r="F29" i="177"/>
  <c r="F76" i="177"/>
  <c r="F66" i="177"/>
  <c r="F56" i="177"/>
  <c r="F46" i="177"/>
  <c r="F36" i="177"/>
  <c r="F74" i="177"/>
  <c r="F64" i="177"/>
  <c r="F54" i="177"/>
  <c r="F44" i="177"/>
  <c r="F34" i="177"/>
  <c r="G69" i="177"/>
  <c r="G75" i="177"/>
  <c r="G65" i="177"/>
  <c r="G55" i="177"/>
  <c r="G45" i="177"/>
  <c r="G35" i="177"/>
  <c r="G49" i="177"/>
  <c r="G39" i="177"/>
  <c r="G72" i="177"/>
  <c r="G52" i="177"/>
  <c r="G32" i="177"/>
  <c r="G78" i="177"/>
  <c r="G68" i="177"/>
  <c r="G58" i="177"/>
  <c r="G48" i="177"/>
  <c r="G38" i="177"/>
  <c r="G73" i="177"/>
  <c r="G63" i="177"/>
  <c r="G53" i="177"/>
  <c r="G43" i="177"/>
  <c r="G33" i="177"/>
  <c r="G66" i="177"/>
  <c r="G56" i="177"/>
  <c r="G46" i="177"/>
  <c r="G36" i="177"/>
  <c r="G71" i="177"/>
  <c r="G61" i="177"/>
  <c r="G51" i="177"/>
  <c r="G41" i="177"/>
  <c r="G31" i="177"/>
  <c r="G62" i="177"/>
  <c r="G42" i="177"/>
  <c r="G59" i="177"/>
  <c r="G29" i="177"/>
  <c r="G74" i="177"/>
  <c r="G64" i="177"/>
  <c r="G54" i="177"/>
  <c r="G44" i="177"/>
  <c r="G34" i="177"/>
  <c r="G76" i="177"/>
  <c r="G77" i="177"/>
  <c r="G67" i="177"/>
  <c r="G57" i="177"/>
  <c r="G47" i="177"/>
  <c r="G37" i="177"/>
  <c r="G70" i="177"/>
  <c r="G60" i="177"/>
  <c r="G50" i="177"/>
  <c r="G40" i="177"/>
  <c r="G30" i="177"/>
  <c r="H75" i="177"/>
  <c r="H65" i="177"/>
  <c r="H55" i="177"/>
  <c r="H45" i="177"/>
  <c r="H35" i="177"/>
  <c r="H73" i="177"/>
  <c r="H63" i="177"/>
  <c r="H53" i="177"/>
  <c r="H43" i="177"/>
  <c r="H33" i="177"/>
  <c r="H78" i="177"/>
  <c r="H68" i="177"/>
  <c r="H58" i="177"/>
  <c r="H48" i="177"/>
  <c r="H38" i="177"/>
  <c r="H70" i="177"/>
  <c r="H60" i="177"/>
  <c r="H50" i="177"/>
  <c r="H40" i="177"/>
  <c r="H30" i="177"/>
  <c r="H72" i="177"/>
  <c r="H71" i="177"/>
  <c r="H61" i="177"/>
  <c r="H51" i="177"/>
  <c r="H41" i="177"/>
  <c r="H31" i="177"/>
  <c r="H76" i="177"/>
  <c r="H66" i="177"/>
  <c r="H56" i="177"/>
  <c r="H46" i="177"/>
  <c r="H36" i="177"/>
  <c r="H74" i="177"/>
  <c r="H64" i="177"/>
  <c r="H54" i="177"/>
  <c r="H44" i="177"/>
  <c r="H34" i="177"/>
  <c r="H62" i="177"/>
  <c r="H52" i="177"/>
  <c r="H42" i="177"/>
  <c r="H32" i="177"/>
  <c r="H69" i="177"/>
  <c r="H59" i="177"/>
  <c r="H49" i="177"/>
  <c r="H39" i="177"/>
  <c r="H29" i="177"/>
  <c r="H77" i="177"/>
  <c r="H67" i="177"/>
  <c r="H57" i="177"/>
  <c r="H47" i="177"/>
  <c r="H37" i="177"/>
  <c r="I78" i="177"/>
  <c r="I68" i="177"/>
  <c r="I58" i="177"/>
  <c r="I48" i="177"/>
  <c r="I38" i="177"/>
  <c r="I72" i="177"/>
  <c r="I32" i="177"/>
  <c r="I65" i="177"/>
  <c r="I45" i="177"/>
  <c r="I71" i="177"/>
  <c r="I61" i="177"/>
  <c r="I51" i="177"/>
  <c r="I41" i="177"/>
  <c r="I31" i="177"/>
  <c r="I76" i="177"/>
  <c r="I66" i="177"/>
  <c r="I56" i="177"/>
  <c r="I46" i="177"/>
  <c r="I36" i="177"/>
  <c r="I69" i="177"/>
  <c r="I59" i="177"/>
  <c r="I49" i="177"/>
  <c r="I39" i="177"/>
  <c r="I29" i="177"/>
  <c r="I74" i="177"/>
  <c r="I64" i="177"/>
  <c r="I54" i="177"/>
  <c r="I44" i="177"/>
  <c r="I34" i="177"/>
  <c r="I75" i="177"/>
  <c r="I55" i="177"/>
  <c r="I35" i="177"/>
  <c r="I62" i="177"/>
  <c r="I52" i="177"/>
  <c r="I42" i="177"/>
  <c r="I77" i="177"/>
  <c r="I67" i="177"/>
  <c r="I57" i="177"/>
  <c r="I47" i="177"/>
  <c r="I37" i="177"/>
  <c r="I70" i="177"/>
  <c r="I60" i="177"/>
  <c r="I50" i="177"/>
  <c r="I40" i="177"/>
  <c r="I30" i="177"/>
  <c r="I73" i="177"/>
  <c r="I63" i="177"/>
  <c r="I53" i="177"/>
  <c r="I43" i="177"/>
  <c r="I33" i="177"/>
  <c r="O19" i="177"/>
  <c r="O20" i="177"/>
  <c r="P19" i="177"/>
  <c r="P20" i="177"/>
  <c r="Q19" i="177"/>
  <c r="Q20" i="177"/>
  <c r="Y20" i="177"/>
  <c r="Y19" i="177"/>
  <c r="Y21" i="177"/>
  <c r="Z19" i="177"/>
  <c r="Z21" i="177"/>
  <c r="Z20" i="177"/>
  <c r="AA19" i="177"/>
  <c r="AA21" i="177"/>
  <c r="AA20" i="177"/>
  <c r="AB19" i="177"/>
  <c r="AB21" i="177"/>
  <c r="AB20" i="177"/>
  <c r="AC21" i="177"/>
  <c r="AC20" i="177"/>
  <c r="AC19" i="177"/>
  <c r="Q241" i="32"/>
  <c r="R241" i="32" s="1"/>
  <c r="S241" i="32" s="1"/>
  <c r="Q266" i="32"/>
  <c r="R266" i="32" s="1"/>
  <c r="S266" i="32" s="1"/>
  <c r="Q246" i="32"/>
  <c r="R246" i="32" s="1"/>
  <c r="S246" i="32" s="1"/>
  <c r="Q263" i="32"/>
  <c r="R263" i="32" s="1"/>
  <c r="S263" i="32" s="1"/>
  <c r="Q286" i="32"/>
  <c r="R286" i="32" s="1"/>
  <c r="Q240" i="32"/>
  <c r="R240" i="32" s="1"/>
  <c r="S240" i="32" s="1"/>
  <c r="Q252" i="32"/>
  <c r="R252" i="32" s="1"/>
  <c r="S252" i="32" s="1"/>
  <c r="Q278" i="32"/>
  <c r="R278" i="32" s="1"/>
  <c r="S278" i="32" s="1"/>
  <c r="D278" i="32" s="1"/>
  <c r="Q249" i="32"/>
  <c r="R249" i="32" s="1"/>
  <c r="S249" i="32" s="1"/>
  <c r="Q265" i="32"/>
  <c r="R265" i="32" s="1"/>
  <c r="S265" i="32" s="1"/>
  <c r="Q243" i="32"/>
  <c r="R243" i="32" s="1"/>
  <c r="S243" i="32" s="1"/>
  <c r="Q273" i="32"/>
  <c r="R273" i="32" s="1"/>
  <c r="S273" i="32" s="1"/>
  <c r="D273" i="32" s="1"/>
  <c r="Q270" i="32"/>
  <c r="R270" i="32" s="1"/>
  <c r="S270" i="32" s="1"/>
  <c r="Q238" i="32"/>
  <c r="R238" i="32" s="1"/>
  <c r="S238" i="32" s="1"/>
  <c r="Q248" i="32"/>
  <c r="R248" i="32" s="1"/>
  <c r="S248" i="32" s="1"/>
  <c r="Q245" i="32"/>
  <c r="R245" i="32" s="1"/>
  <c r="S245" i="32" s="1"/>
  <c r="Q282" i="32"/>
  <c r="R282" i="32" s="1"/>
  <c r="S282" i="32" s="1"/>
  <c r="D282" i="32" s="1"/>
  <c r="Q276" i="32"/>
  <c r="R276" i="32" s="1"/>
  <c r="S276" i="32" s="1"/>
  <c r="D276" i="32" s="1"/>
  <c r="Q242" i="32"/>
  <c r="R242" i="32" s="1"/>
  <c r="S242" i="32" s="1"/>
  <c r="Q269" i="32"/>
  <c r="R269" i="32" s="1"/>
  <c r="S269" i="32" s="1"/>
  <c r="Q284" i="32"/>
  <c r="R284" i="32" s="1"/>
  <c r="S284" i="32" s="1"/>
  <c r="D284" i="32" s="1"/>
  <c r="Q259" i="32"/>
  <c r="R259" i="32" s="1"/>
  <c r="S259" i="32" s="1"/>
  <c r="Q274" i="32"/>
  <c r="R274" i="32" s="1"/>
  <c r="S274" i="32" s="1"/>
  <c r="D274" i="32" s="1"/>
  <c r="Q277" i="32"/>
  <c r="R277" i="32" s="1"/>
  <c r="S277" i="32" s="1"/>
  <c r="D277" i="32" s="1"/>
  <c r="Q247" i="32"/>
  <c r="R247" i="32" s="1"/>
  <c r="S247" i="32" s="1"/>
  <c r="Q264" i="32"/>
  <c r="R264" i="32" s="1"/>
  <c r="S264" i="32" s="1"/>
  <c r="Q258" i="32"/>
  <c r="R258" i="32" s="1"/>
  <c r="S258" i="32" s="1"/>
  <c r="Q272" i="32"/>
  <c r="R272" i="32" s="1"/>
  <c r="S272" i="32" s="1"/>
  <c r="D272" i="32" s="1"/>
  <c r="Q244" i="32"/>
  <c r="R244" i="32" s="1"/>
  <c r="S244" i="32" s="1"/>
  <c r="Q257" i="32"/>
  <c r="R257" i="32" s="1"/>
  <c r="S257" i="32" s="1"/>
  <c r="Q271" i="32"/>
  <c r="R271" i="32" s="1"/>
  <c r="S271" i="32" s="1"/>
  <c r="Q262" i="32"/>
  <c r="R262" i="32" s="1"/>
  <c r="S262" i="32" s="1"/>
  <c r="Q268" i="32"/>
  <c r="R268" i="32" s="1"/>
  <c r="S268" i="32" s="1"/>
  <c r="Q280" i="32"/>
  <c r="R280" i="32" s="1"/>
  <c r="S280" i="32" s="1"/>
  <c r="D280" i="32" s="1"/>
  <c r="Q254" i="32"/>
  <c r="R254" i="32" s="1"/>
  <c r="S254" i="32" s="1"/>
  <c r="Q275" i="32"/>
  <c r="R275" i="32" s="1"/>
  <c r="S275" i="32" s="1"/>
  <c r="D275" i="32" s="1"/>
  <c r="Q261" i="32"/>
  <c r="R261" i="32" s="1"/>
  <c r="S261" i="32" s="1"/>
  <c r="Q267" i="32"/>
  <c r="R267" i="32" s="1"/>
  <c r="S267" i="32" s="1"/>
  <c r="Q256" i="32"/>
  <c r="R256" i="32" s="1"/>
  <c r="S256" i="32" s="1"/>
  <c r="Q260" i="32"/>
  <c r="R260" i="32" s="1"/>
  <c r="S260" i="32" s="1"/>
  <c r="Q253" i="32"/>
  <c r="R253" i="32" s="1"/>
  <c r="S253" i="32" s="1"/>
  <c r="Q279" i="32"/>
  <c r="R279" i="32" s="1"/>
  <c r="S279" i="32" s="1"/>
  <c r="D279" i="32" s="1"/>
  <c r="Q251" i="32"/>
  <c r="R251" i="32" s="1"/>
  <c r="S251" i="32" s="1"/>
  <c r="Q239" i="32"/>
  <c r="R239" i="32" s="1"/>
  <c r="S239" i="32" s="1"/>
  <c r="Q250" i="32"/>
  <c r="R250" i="32" s="1"/>
  <c r="S250" i="32" s="1"/>
  <c r="Q281" i="32"/>
  <c r="R281" i="32" s="1"/>
  <c r="S281" i="32" s="1"/>
  <c r="D281" i="32" s="1"/>
  <c r="Q255" i="32"/>
  <c r="R255" i="32" s="1"/>
  <c r="S255" i="32" s="1"/>
  <c r="Q283" i="32"/>
  <c r="R283" i="32" s="1"/>
  <c r="S283" i="32" s="1"/>
  <c r="D283" i="32" s="1"/>
  <c r="Q285" i="32"/>
  <c r="R285" i="32" s="1"/>
  <c r="S285" i="32" s="1"/>
  <c r="D285" i="32" s="1"/>
  <c r="K272" i="32" l="1"/>
  <c r="G272" i="32"/>
  <c r="E272" i="32"/>
  <c r="F272" i="32"/>
  <c r="J272" i="32"/>
  <c r="H272" i="32"/>
  <c r="I272" i="32"/>
  <c r="L272" i="32"/>
  <c r="L277" i="32"/>
  <c r="I277" i="32"/>
  <c r="K277" i="32"/>
  <c r="G277" i="32"/>
  <c r="E277" i="32"/>
  <c r="F277" i="32"/>
  <c r="J277" i="32"/>
  <c r="H277" i="32"/>
  <c r="E274" i="32"/>
  <c r="G274" i="32"/>
  <c r="L274" i="32"/>
  <c r="F274" i="32"/>
  <c r="J274" i="32"/>
  <c r="H274" i="32"/>
  <c r="K274" i="32"/>
  <c r="I274" i="32"/>
  <c r="G284" i="32"/>
  <c r="I284" i="32"/>
  <c r="L284" i="32"/>
  <c r="E284" i="32"/>
  <c r="F284" i="32"/>
  <c r="J284" i="32"/>
  <c r="H284" i="32"/>
  <c r="K284" i="32"/>
  <c r="I283" i="32"/>
  <c r="G283" i="32"/>
  <c r="L283" i="32"/>
  <c r="E283" i="32"/>
  <c r="K283" i="32"/>
  <c r="J283" i="32"/>
  <c r="F283" i="32"/>
  <c r="H283" i="32"/>
  <c r="F273" i="32"/>
  <c r="G273" i="32"/>
  <c r="E273" i="32"/>
  <c r="L273" i="32"/>
  <c r="K273" i="32"/>
  <c r="J273" i="32"/>
  <c r="H273" i="32"/>
  <c r="I273" i="32"/>
  <c r="E285" i="32"/>
  <c r="G285" i="32"/>
  <c r="F285" i="32"/>
  <c r="K285" i="32"/>
  <c r="L285" i="32"/>
  <c r="H285" i="32"/>
  <c r="J285" i="32"/>
  <c r="I285" i="32"/>
  <c r="E278" i="32"/>
  <c r="G278" i="32"/>
  <c r="F278" i="32"/>
  <c r="L278" i="32"/>
  <c r="J278" i="32"/>
  <c r="K278" i="32"/>
  <c r="H278" i="32"/>
  <c r="I278" i="32"/>
  <c r="I279" i="32"/>
  <c r="F279" i="32"/>
  <c r="G279" i="32"/>
  <c r="E279" i="32"/>
  <c r="K279" i="32"/>
  <c r="L279" i="32"/>
  <c r="J279" i="32"/>
  <c r="H279" i="32"/>
  <c r="H281" i="32"/>
  <c r="K281" i="32"/>
  <c r="E281" i="32"/>
  <c r="F281" i="32"/>
  <c r="G281" i="32"/>
  <c r="J281" i="32"/>
  <c r="I281" i="32"/>
  <c r="L281" i="32"/>
  <c r="H275" i="32"/>
  <c r="G275" i="32"/>
  <c r="E275" i="32"/>
  <c r="F275" i="32"/>
  <c r="L275" i="32"/>
  <c r="J275" i="32"/>
  <c r="I275" i="32"/>
  <c r="K275" i="32"/>
  <c r="L276" i="32"/>
  <c r="G276" i="32"/>
  <c r="E276" i="32"/>
  <c r="F276" i="32"/>
  <c r="K276" i="32"/>
  <c r="J276" i="32"/>
  <c r="I276" i="32"/>
  <c r="H276" i="32"/>
  <c r="I280" i="32"/>
  <c r="E280" i="32"/>
  <c r="G280" i="32"/>
  <c r="L280" i="32"/>
  <c r="F280" i="32"/>
  <c r="K280" i="32"/>
  <c r="H280" i="32"/>
  <c r="J280" i="32"/>
  <c r="I282" i="32"/>
  <c r="K282" i="32"/>
  <c r="E282" i="32"/>
  <c r="L282" i="32"/>
  <c r="F282" i="32"/>
  <c r="G282" i="32"/>
  <c r="H282" i="32"/>
  <c r="J282" i="32"/>
  <c r="S22" i="177"/>
  <c r="R22" i="177"/>
  <c r="P22" i="177"/>
  <c r="C41" i="177"/>
  <c r="C73" i="177"/>
  <c r="C51" i="177"/>
  <c r="C30" i="177"/>
  <c r="C61" i="177"/>
  <c r="C40" i="177"/>
  <c r="C71" i="177"/>
  <c r="C50" i="177"/>
  <c r="C36" i="177"/>
  <c r="C60" i="177"/>
  <c r="C46" i="177"/>
  <c r="C35" i="177"/>
  <c r="C56" i="177"/>
  <c r="C45" i="177"/>
  <c r="C66" i="177"/>
  <c r="C55" i="177"/>
  <c r="C37" i="177"/>
  <c r="C76" i="177"/>
  <c r="C65" i="177"/>
  <c r="C47" i="177"/>
  <c r="C29" i="177"/>
  <c r="C75" i="177"/>
  <c r="C57" i="177"/>
  <c r="C49" i="177"/>
  <c r="C39" i="177"/>
  <c r="C67" i="177"/>
  <c r="C70" i="177"/>
  <c r="C59" i="177"/>
  <c r="C77" i="177"/>
  <c r="C38" i="177"/>
  <c r="C32" i="177"/>
  <c r="C34" i="177"/>
  <c r="C48" i="177"/>
  <c r="C42" i="177"/>
  <c r="C44" i="177"/>
  <c r="C58" i="177"/>
  <c r="C52" i="177"/>
  <c r="C54" i="177"/>
  <c r="C68" i="177"/>
  <c r="C62" i="177"/>
  <c r="C64" i="177"/>
  <c r="C78" i="177"/>
  <c r="C72" i="177"/>
  <c r="C74" i="177"/>
  <c r="C43" i="177"/>
  <c r="C69" i="177"/>
  <c r="C33" i="177"/>
  <c r="C53" i="177"/>
  <c r="C31" i="177"/>
  <c r="C63" i="177"/>
  <c r="O22" i="177"/>
  <c r="Q22" i="177"/>
  <c r="H79" i="177"/>
  <c r="G79" i="177"/>
  <c r="F79" i="177"/>
  <c r="E79" i="177"/>
  <c r="I79" i="177"/>
  <c r="AC22" i="177"/>
  <c r="AB22" i="177"/>
  <c r="Z22" i="177"/>
  <c r="AA22" i="177"/>
  <c r="Y22" i="177"/>
  <c r="C284" i="32" l="1"/>
  <c r="C276" i="32"/>
  <c r="C278" i="32"/>
  <c r="C275" i="32"/>
  <c r="C285" i="32"/>
  <c r="C274" i="32"/>
  <c r="C277" i="32"/>
  <c r="C281" i="32"/>
  <c r="C273" i="32"/>
  <c r="C282" i="32"/>
  <c r="C279" i="32"/>
  <c r="C283" i="32"/>
  <c r="C272" i="32"/>
  <c r="C280" i="32"/>
  <c r="AI120" i="177" l="1"/>
  <c r="AI115" i="177"/>
  <c r="AI125" i="177"/>
  <c r="AI128" i="177"/>
  <c r="AI116" i="177"/>
  <c r="AI121" i="177"/>
  <c r="AI126" i="177"/>
  <c r="AI113" i="177"/>
  <c r="AI118" i="177"/>
  <c r="AI124" i="177"/>
  <c r="AI129" i="177"/>
  <c r="AI110" i="177"/>
  <c r="AI114" i="177"/>
  <c r="AI119" i="177"/>
  <c r="AI112" i="177"/>
  <c r="AI122" i="177"/>
  <c r="AI127" i="177"/>
  <c r="AI123" i="177"/>
  <c r="AI117" i="177"/>
  <c r="J12" i="177" l="1"/>
  <c r="K12" i="177"/>
  <c r="K11" i="177" l="1"/>
  <c r="I11" i="177"/>
  <c r="AI98" i="177"/>
  <c r="AI103" i="177"/>
  <c r="AI88" i="177"/>
  <c r="AI93" i="177"/>
  <c r="AI90" i="177"/>
  <c r="AI100" i="177"/>
  <c r="AI91" i="177"/>
  <c r="AI96" i="177"/>
  <c r="AI101" i="177"/>
  <c r="AI89" i="177"/>
  <c r="AI94" i="177"/>
  <c r="AI99" i="177"/>
  <c r="AI87" i="177"/>
  <c r="AI92" i="177"/>
  <c r="AI97" i="177"/>
  <c r="AI102" i="177"/>
  <c r="AI104" i="177"/>
  <c r="AI85" i="177"/>
  <c r="AI95" i="177"/>
  <c r="I12" i="177"/>
  <c r="AI111" i="177"/>
  <c r="AI86" i="177"/>
  <c r="J11" i="177" l="1"/>
  <c r="H11" i="177"/>
  <c r="G11" i="177"/>
  <c r="F12" i="177"/>
  <c r="E12" i="177"/>
  <c r="AJ104" i="177"/>
  <c r="AK104" i="177" s="1"/>
  <c r="AL104" i="177" s="1"/>
  <c r="D104" i="177" s="1"/>
  <c r="G12" i="177"/>
  <c r="H12" i="177"/>
  <c r="AJ117" i="177"/>
  <c r="AK117" i="177" s="1"/>
  <c r="AL117" i="177" s="1"/>
  <c r="D117" i="177" s="1"/>
  <c r="AI130" i="177"/>
  <c r="AJ111" i="177"/>
  <c r="AK111" i="177" s="1"/>
  <c r="AL111" i="177" s="1"/>
  <c r="D111" i="177" s="1"/>
  <c r="AJ125" i="177"/>
  <c r="AK125" i="177" s="1"/>
  <c r="AL125" i="177" s="1"/>
  <c r="D125" i="177" s="1"/>
  <c r="AJ119" i="177"/>
  <c r="AK119" i="177" s="1"/>
  <c r="AL119" i="177" s="1"/>
  <c r="D119" i="177" s="1"/>
  <c r="AJ122" i="177"/>
  <c r="AK122" i="177" s="1"/>
  <c r="AL122" i="177" s="1"/>
  <c r="D122" i="177" s="1"/>
  <c r="AJ127" i="177"/>
  <c r="AK127" i="177" s="1"/>
  <c r="AL127" i="177" s="1"/>
  <c r="D127" i="177" s="1"/>
  <c r="AJ124" i="177"/>
  <c r="AK124" i="177" s="1"/>
  <c r="AL124" i="177" s="1"/>
  <c r="D124" i="177" s="1"/>
  <c r="AJ115" i="177"/>
  <c r="AK115" i="177" s="1"/>
  <c r="AL115" i="177" s="1"/>
  <c r="D115" i="177" s="1"/>
  <c r="AJ116" i="177"/>
  <c r="AK116" i="177" s="1"/>
  <c r="AL116" i="177" s="1"/>
  <c r="D116" i="177" s="1"/>
  <c r="AJ129" i="177"/>
  <c r="AK129" i="177" s="1"/>
  <c r="AL129" i="177" s="1"/>
  <c r="D129" i="177" s="1"/>
  <c r="AJ114" i="177"/>
  <c r="AK114" i="177" s="1"/>
  <c r="AL114" i="177" s="1"/>
  <c r="D114" i="177" s="1"/>
  <c r="AJ126" i="177"/>
  <c r="AK126" i="177" s="1"/>
  <c r="AL126" i="177" s="1"/>
  <c r="D126" i="177" s="1"/>
  <c r="AJ110" i="177"/>
  <c r="AK110" i="177" s="1"/>
  <c r="AL110" i="177" s="1"/>
  <c r="D110" i="177" s="1"/>
  <c r="AJ121" i="177"/>
  <c r="AK121" i="177" s="1"/>
  <c r="AL121" i="177" s="1"/>
  <c r="D121" i="177" s="1"/>
  <c r="AJ118" i="177"/>
  <c r="AK118" i="177" s="1"/>
  <c r="AL118" i="177" s="1"/>
  <c r="D118" i="177" s="1"/>
  <c r="AJ123" i="177"/>
  <c r="AK123" i="177" s="1"/>
  <c r="AL123" i="177" s="1"/>
  <c r="D123" i="177" s="1"/>
  <c r="AJ112" i="177"/>
  <c r="AK112" i="177" s="1"/>
  <c r="AL112" i="177" s="1"/>
  <c r="D112" i="177" s="1"/>
  <c r="AJ113" i="177"/>
  <c r="AK113" i="177" s="1"/>
  <c r="AL113" i="177" s="1"/>
  <c r="D113" i="177" s="1"/>
  <c r="AJ128" i="177"/>
  <c r="AK128" i="177" s="1"/>
  <c r="AL128" i="177" s="1"/>
  <c r="D128" i="177" s="1"/>
  <c r="AJ120" i="177"/>
  <c r="AK120" i="177" s="1"/>
  <c r="AL120" i="177" s="1"/>
  <c r="D120" i="177" s="1"/>
  <c r="AI105" i="177"/>
  <c r="AJ103" i="177"/>
  <c r="AK103" i="177" s="1"/>
  <c r="AL103" i="177" s="1"/>
  <c r="D103" i="177" s="1"/>
  <c r="AJ100" i="177"/>
  <c r="AK100" i="177" s="1"/>
  <c r="AL100" i="177" s="1"/>
  <c r="D100" i="177" s="1"/>
  <c r="AJ87" i="177"/>
  <c r="AK87" i="177" s="1"/>
  <c r="AL87" i="177" s="1"/>
  <c r="D87" i="177" s="1"/>
  <c r="AJ99" i="177"/>
  <c r="AK99" i="177" s="1"/>
  <c r="AL99" i="177" s="1"/>
  <c r="D99" i="177" s="1"/>
  <c r="AJ96" i="177"/>
  <c r="AK96" i="177" s="1"/>
  <c r="AL96" i="177" s="1"/>
  <c r="D96" i="177" s="1"/>
  <c r="AJ86" i="177"/>
  <c r="AK86" i="177" s="1"/>
  <c r="AL86" i="177" s="1"/>
  <c r="D86" i="177" s="1"/>
  <c r="AJ90" i="177"/>
  <c r="AK90" i="177" s="1"/>
  <c r="AL90" i="177" s="1"/>
  <c r="D90" i="177" s="1"/>
  <c r="AJ95" i="177"/>
  <c r="AK95" i="177" s="1"/>
  <c r="AL95" i="177" s="1"/>
  <c r="D95" i="177" s="1"/>
  <c r="AJ93" i="177"/>
  <c r="AK93" i="177" s="1"/>
  <c r="AL93" i="177" s="1"/>
  <c r="D93" i="177" s="1"/>
  <c r="AJ85" i="177"/>
  <c r="AK85" i="177" s="1"/>
  <c r="AL85" i="177" s="1"/>
  <c r="D85" i="177" s="1"/>
  <c r="AJ102" i="177"/>
  <c r="AK102" i="177" s="1"/>
  <c r="AL102" i="177" s="1"/>
  <c r="D102" i="177" s="1"/>
  <c r="AJ98" i="177"/>
  <c r="AK98" i="177" s="1"/>
  <c r="AL98" i="177" s="1"/>
  <c r="D98" i="177" s="1"/>
  <c r="AJ97" i="177"/>
  <c r="AK97" i="177" s="1"/>
  <c r="AL97" i="177" s="1"/>
  <c r="D97" i="177" s="1"/>
  <c r="AJ94" i="177"/>
  <c r="AK94" i="177" s="1"/>
  <c r="AL94" i="177" s="1"/>
  <c r="D94" i="177" s="1"/>
  <c r="AJ88" i="177"/>
  <c r="AK88" i="177" s="1"/>
  <c r="AL88" i="177" s="1"/>
  <c r="D88" i="177" s="1"/>
  <c r="AJ91" i="177"/>
  <c r="AK91" i="177" s="1"/>
  <c r="AL91" i="177" s="1"/>
  <c r="D91" i="177" s="1"/>
  <c r="AJ101" i="177"/>
  <c r="AK101" i="177" s="1"/>
  <c r="AL101" i="177" s="1"/>
  <c r="D101" i="177" s="1"/>
  <c r="AJ89" i="177"/>
  <c r="AK89" i="177" s="1"/>
  <c r="AL89" i="177" s="1"/>
  <c r="D89" i="177" s="1"/>
  <c r="AJ92" i="177"/>
  <c r="AK92" i="177" s="1"/>
  <c r="AL92" i="177" s="1"/>
  <c r="D92" i="177" s="1"/>
  <c r="K123" i="177" l="1"/>
  <c r="J123" i="177"/>
  <c r="I123" i="177"/>
  <c r="K110" i="177"/>
  <c r="J110" i="177"/>
  <c r="I110" i="177"/>
  <c r="K116" i="177"/>
  <c r="J116" i="177"/>
  <c r="I116" i="177"/>
  <c r="J121" i="177"/>
  <c r="I121" i="177"/>
  <c r="K121" i="177"/>
  <c r="J124" i="177"/>
  <c r="I124" i="177"/>
  <c r="K124" i="177"/>
  <c r="K113" i="177"/>
  <c r="J113" i="177"/>
  <c r="I113" i="177"/>
  <c r="K118" i="177"/>
  <c r="J118" i="177"/>
  <c r="I118" i="177"/>
  <c r="K129" i="177"/>
  <c r="J129" i="177"/>
  <c r="I129" i="177"/>
  <c r="K127" i="177"/>
  <c r="J127" i="177"/>
  <c r="I127" i="177"/>
  <c r="K120" i="177"/>
  <c r="J120" i="177"/>
  <c r="I120" i="177"/>
  <c r="K125" i="177"/>
  <c r="J125" i="177"/>
  <c r="I125" i="177"/>
  <c r="K112" i="177"/>
  <c r="I112" i="177"/>
  <c r="J112" i="177"/>
  <c r="K126" i="177"/>
  <c r="J126" i="177"/>
  <c r="I126" i="177"/>
  <c r="K122" i="177"/>
  <c r="J122" i="177"/>
  <c r="I122" i="177"/>
  <c r="K128" i="177"/>
  <c r="J128" i="177"/>
  <c r="I128" i="177"/>
  <c r="I115" i="177"/>
  <c r="K115" i="177"/>
  <c r="J115" i="177"/>
  <c r="I119" i="177"/>
  <c r="K119" i="177"/>
  <c r="J119" i="177"/>
  <c r="K117" i="177"/>
  <c r="I117" i="177"/>
  <c r="J117" i="177"/>
  <c r="K114" i="177"/>
  <c r="J114" i="177"/>
  <c r="I114" i="177"/>
  <c r="I111" i="177"/>
  <c r="K111" i="177"/>
  <c r="J111" i="177"/>
  <c r="K92" i="177"/>
  <c r="J92" i="177"/>
  <c r="J97" i="177"/>
  <c r="K97" i="177"/>
  <c r="K98" i="177"/>
  <c r="J98" i="177"/>
  <c r="K102" i="177"/>
  <c r="J102" i="177"/>
  <c r="K85" i="177"/>
  <c r="J85" i="177"/>
  <c r="K104" i="177"/>
  <c r="J104" i="177"/>
  <c r="K93" i="177"/>
  <c r="J93" i="177"/>
  <c r="K103" i="177"/>
  <c r="J103" i="177"/>
  <c r="K95" i="177"/>
  <c r="J95" i="177"/>
  <c r="J90" i="177"/>
  <c r="K90" i="177"/>
  <c r="K100" i="177"/>
  <c r="J100" i="177"/>
  <c r="K91" i="177"/>
  <c r="J91" i="177"/>
  <c r="K86" i="177"/>
  <c r="J86" i="177"/>
  <c r="K89" i="177"/>
  <c r="J89" i="177"/>
  <c r="K94" i="177"/>
  <c r="J94" i="177"/>
  <c r="K96" i="177"/>
  <c r="J96" i="177"/>
  <c r="K88" i="177"/>
  <c r="J88" i="177"/>
  <c r="K99" i="177"/>
  <c r="J99" i="177"/>
  <c r="K101" i="177"/>
  <c r="J101" i="177"/>
  <c r="K87" i="177"/>
  <c r="J87" i="177"/>
  <c r="E104" i="177"/>
  <c r="F104" i="177"/>
  <c r="G104" i="177"/>
  <c r="H104" i="177"/>
  <c r="I104" i="177"/>
  <c r="H116" i="177"/>
  <c r="G116" i="177"/>
  <c r="F116" i="177"/>
  <c r="E116" i="177"/>
  <c r="G123" i="177"/>
  <c r="F123" i="177"/>
  <c r="E123" i="177"/>
  <c r="H123" i="177"/>
  <c r="G114" i="177"/>
  <c r="E114" i="177"/>
  <c r="H114" i="177"/>
  <c r="F114" i="177"/>
  <c r="H119" i="177"/>
  <c r="G119" i="177"/>
  <c r="F119" i="177"/>
  <c r="E119" i="177"/>
  <c r="H129" i="177"/>
  <c r="G129" i="177"/>
  <c r="F129" i="177"/>
  <c r="E129" i="177"/>
  <c r="F124" i="177"/>
  <c r="E124" i="177"/>
  <c r="H124" i="177"/>
  <c r="G124" i="177"/>
  <c r="H112" i="177"/>
  <c r="G112" i="177"/>
  <c r="F112" i="177"/>
  <c r="E112" i="177"/>
  <c r="H118" i="177"/>
  <c r="F118" i="177"/>
  <c r="E118" i="177"/>
  <c r="G118" i="177"/>
  <c r="E111" i="177"/>
  <c r="H111" i="177"/>
  <c r="G111" i="177"/>
  <c r="F111" i="177"/>
  <c r="E120" i="177"/>
  <c r="G120" i="177"/>
  <c r="F120" i="177"/>
  <c r="H120" i="177"/>
  <c r="H127" i="177"/>
  <c r="G127" i="177"/>
  <c r="E127" i="177"/>
  <c r="F127" i="177"/>
  <c r="E121" i="177"/>
  <c r="H121" i="177"/>
  <c r="G121" i="177"/>
  <c r="F121" i="177"/>
  <c r="G113" i="177"/>
  <c r="F113" i="177"/>
  <c r="E113" i="177"/>
  <c r="H113" i="177"/>
  <c r="H125" i="177"/>
  <c r="G125" i="177"/>
  <c r="F125" i="177"/>
  <c r="E125" i="177"/>
  <c r="G117" i="177"/>
  <c r="H117" i="177"/>
  <c r="F117" i="177"/>
  <c r="E117" i="177"/>
  <c r="H128" i="177"/>
  <c r="F128" i="177"/>
  <c r="E128" i="177"/>
  <c r="G128" i="177"/>
  <c r="H115" i="177"/>
  <c r="G115" i="177"/>
  <c r="F115" i="177"/>
  <c r="E115" i="177"/>
  <c r="G122" i="177"/>
  <c r="H122" i="177"/>
  <c r="F122" i="177"/>
  <c r="E122" i="177"/>
  <c r="H126" i="177"/>
  <c r="G126" i="177"/>
  <c r="F126" i="177"/>
  <c r="E126" i="177"/>
  <c r="E110" i="177"/>
  <c r="H110" i="177"/>
  <c r="G110" i="177"/>
  <c r="F110" i="177"/>
  <c r="C12" i="177"/>
  <c r="I97" i="177"/>
  <c r="H97" i="177"/>
  <c r="G97" i="177"/>
  <c r="F97" i="177"/>
  <c r="E97" i="177"/>
  <c r="I102" i="177"/>
  <c r="E102" i="177"/>
  <c r="H102" i="177"/>
  <c r="G102" i="177"/>
  <c r="F102" i="177"/>
  <c r="H85" i="177"/>
  <c r="G85" i="177"/>
  <c r="F85" i="177"/>
  <c r="I85" i="177"/>
  <c r="E85" i="177"/>
  <c r="F93" i="177"/>
  <c r="E93" i="177"/>
  <c r="H93" i="177"/>
  <c r="I93" i="177"/>
  <c r="G93" i="177"/>
  <c r="G95" i="177"/>
  <c r="F95" i="177"/>
  <c r="I95" i="177"/>
  <c r="H95" i="177"/>
  <c r="E95" i="177"/>
  <c r="F90" i="177"/>
  <c r="I90" i="177"/>
  <c r="H90" i="177"/>
  <c r="G90" i="177"/>
  <c r="E90" i="177"/>
  <c r="E86" i="177"/>
  <c r="H86" i="177"/>
  <c r="G86" i="177"/>
  <c r="F86" i="177"/>
  <c r="I86" i="177"/>
  <c r="E96" i="177"/>
  <c r="H96" i="177"/>
  <c r="G96" i="177"/>
  <c r="F96" i="177"/>
  <c r="I96" i="177"/>
  <c r="G99" i="177"/>
  <c r="I99" i="177"/>
  <c r="F99" i="177"/>
  <c r="E99" i="177"/>
  <c r="H99" i="177"/>
  <c r="I87" i="177"/>
  <c r="H87" i="177"/>
  <c r="G87" i="177"/>
  <c r="F87" i="177"/>
  <c r="E87" i="177"/>
  <c r="F100" i="177"/>
  <c r="I100" i="177"/>
  <c r="H100" i="177"/>
  <c r="G100" i="177"/>
  <c r="E100" i="177"/>
  <c r="F103" i="177"/>
  <c r="E103" i="177"/>
  <c r="H103" i="177"/>
  <c r="G103" i="177"/>
  <c r="I103" i="177"/>
  <c r="I98" i="177"/>
  <c r="H98" i="177"/>
  <c r="G98" i="177"/>
  <c r="F98" i="177"/>
  <c r="E98" i="177"/>
  <c r="I92" i="177"/>
  <c r="F92" i="177"/>
  <c r="E92" i="177"/>
  <c r="H92" i="177"/>
  <c r="G92" i="177"/>
  <c r="G89" i="177"/>
  <c r="I89" i="177"/>
  <c r="F89" i="177"/>
  <c r="E89" i="177"/>
  <c r="H89" i="177"/>
  <c r="I101" i="177"/>
  <c r="H101" i="177"/>
  <c r="G101" i="177"/>
  <c r="F101" i="177"/>
  <c r="E101" i="177"/>
  <c r="I91" i="177"/>
  <c r="H91" i="177"/>
  <c r="G91" i="177"/>
  <c r="F91" i="177"/>
  <c r="E91" i="177"/>
  <c r="I88" i="177"/>
  <c r="H88" i="177"/>
  <c r="G88" i="177"/>
  <c r="F88" i="177"/>
  <c r="E88" i="177"/>
  <c r="I94" i="177"/>
  <c r="H94" i="177"/>
  <c r="G94" i="177"/>
  <c r="F94" i="177"/>
  <c r="E94" i="177"/>
  <c r="F11" i="177"/>
  <c r="E11" i="177"/>
  <c r="I130" i="177" l="1"/>
  <c r="J130" i="177"/>
  <c r="K130" i="177"/>
  <c r="J105" i="177"/>
  <c r="K105" i="177"/>
  <c r="C104" i="177"/>
  <c r="C11" i="177"/>
  <c r="C100" i="177"/>
  <c r="C101" i="177"/>
  <c r="C97" i="177"/>
  <c r="C117" i="177"/>
  <c r="C98" i="177"/>
  <c r="C88" i="177"/>
  <c r="C95" i="177"/>
  <c r="C114" i="177"/>
  <c r="C118" i="177"/>
  <c r="C122" i="177"/>
  <c r="C129" i="177"/>
  <c r="E130" i="177"/>
  <c r="C110" i="177"/>
  <c r="F130" i="177"/>
  <c r="C125" i="177"/>
  <c r="G130" i="177"/>
  <c r="C115" i="177"/>
  <c r="C124" i="177"/>
  <c r="H130" i="177"/>
  <c r="C127" i="177"/>
  <c r="C111" i="177"/>
  <c r="C119" i="177"/>
  <c r="C116" i="177"/>
  <c r="C123" i="177"/>
  <c r="C120" i="177"/>
  <c r="C113" i="177"/>
  <c r="C121" i="177"/>
  <c r="C128" i="177"/>
  <c r="C87" i="177"/>
  <c r="C93" i="177"/>
  <c r="C126" i="177"/>
  <c r="C112" i="177"/>
  <c r="I105" i="177"/>
  <c r="H105" i="177"/>
  <c r="F105" i="177"/>
  <c r="C86" i="177"/>
  <c r="C102" i="177"/>
  <c r="E105" i="177"/>
  <c r="C85" i="177"/>
  <c r="G105" i="177"/>
  <c r="C94" i="177"/>
  <c r="C96" i="177"/>
  <c r="C89" i="177"/>
  <c r="C91" i="177"/>
  <c r="C90" i="177"/>
  <c r="C99" i="177"/>
  <c r="C103" i="177"/>
  <c r="C92" i="177"/>
  <c r="D2" i="33" l="1"/>
  <c r="D2" i="32" l="1"/>
  <c r="E50" i="157" l="1"/>
  <c r="E49" i="157"/>
  <c r="E48" i="157"/>
  <c r="E47" i="157"/>
  <c r="E46" i="157"/>
  <c r="E45" i="157"/>
  <c r="E44" i="157"/>
  <c r="E43" i="157"/>
  <c r="E42" i="157"/>
  <c r="E41" i="157"/>
  <c r="E40" i="157"/>
  <c r="E39" i="157"/>
  <c r="E38" i="157"/>
  <c r="E49" i="31"/>
  <c r="E48" i="31"/>
  <c r="E47" i="31"/>
  <c r="E46" i="31"/>
  <c r="E45" i="31"/>
  <c r="E44" i="31"/>
  <c r="E43" i="31"/>
  <c r="E42" i="31"/>
  <c r="E41" i="31"/>
  <c r="E40" i="31"/>
  <c r="E39" i="31"/>
  <c r="E38" i="31"/>
  <c r="E37" i="31"/>
  <c r="E36" i="31"/>
  <c r="E35" i="31"/>
  <c r="E34" i="31"/>
  <c r="E33" i="31"/>
  <c r="E32" i="31"/>
  <c r="E31" i="31"/>
  <c r="E30" i="31"/>
  <c r="E29" i="31"/>
  <c r="E28" i="31"/>
  <c r="E27" i="31"/>
  <c r="E26" i="31"/>
  <c r="E25" i="31"/>
  <c r="E24" i="31"/>
  <c r="E23" i="31"/>
  <c r="E22" i="31"/>
  <c r="E21" i="31"/>
  <c r="E20" i="31"/>
  <c r="E19" i="31"/>
  <c r="E18" i="31"/>
  <c r="E17" i="31"/>
  <c r="O170" i="32"/>
  <c r="D170" i="32" s="1"/>
  <c r="O169" i="32"/>
  <c r="P169" i="32" s="1"/>
  <c r="O168" i="32"/>
  <c r="P168" i="32" s="1"/>
  <c r="O167" i="32"/>
  <c r="P167" i="32" s="1"/>
  <c r="O166" i="32"/>
  <c r="P166" i="32" s="1"/>
  <c r="O165" i="32"/>
  <c r="P165" i="32" s="1"/>
  <c r="O164" i="32"/>
  <c r="P164" i="32" s="1"/>
  <c r="O163" i="32"/>
  <c r="P163" i="32" s="1"/>
  <c r="O162" i="32"/>
  <c r="P162" i="32" s="1"/>
  <c r="O161" i="32"/>
  <c r="P161" i="32" s="1"/>
  <c r="O160" i="32"/>
  <c r="P160" i="32" s="1"/>
  <c r="O159" i="32"/>
  <c r="P159" i="32" s="1"/>
  <c r="O158" i="32"/>
  <c r="P158" i="32" s="1"/>
  <c r="O142" i="32"/>
  <c r="O141" i="32"/>
  <c r="P141" i="32" s="1"/>
  <c r="O140" i="32"/>
  <c r="O139" i="32"/>
  <c r="O138" i="32"/>
  <c r="O137" i="32"/>
  <c r="O136" i="32"/>
  <c r="O135" i="32"/>
  <c r="O134" i="32"/>
  <c r="O133" i="32"/>
  <c r="O132" i="32"/>
  <c r="O131" i="32"/>
  <c r="O130" i="32"/>
  <c r="O129" i="32"/>
  <c r="O128" i="32"/>
  <c r="O127" i="32"/>
  <c r="O126" i="32"/>
  <c r="O125" i="32"/>
  <c r="O124" i="32"/>
  <c r="O123" i="32"/>
  <c r="O122" i="32"/>
  <c r="O121" i="32"/>
  <c r="O113" i="32"/>
  <c r="S113" i="32" s="1"/>
  <c r="D113" i="32" s="1"/>
  <c r="O85" i="32"/>
  <c r="O84" i="32"/>
  <c r="P84" i="32" s="1"/>
  <c r="O83" i="32"/>
  <c r="O82" i="32"/>
  <c r="O81" i="32"/>
  <c r="O80" i="32"/>
  <c r="O79" i="32"/>
  <c r="O78" i="32"/>
  <c r="O77" i="32"/>
  <c r="O76" i="32"/>
  <c r="O75" i="32"/>
  <c r="O74" i="32"/>
  <c r="O73" i="32"/>
  <c r="O72" i="32"/>
  <c r="O71" i="32"/>
  <c r="O70" i="32"/>
  <c r="O69" i="32"/>
  <c r="O68" i="32"/>
  <c r="O67" i="32"/>
  <c r="O66" i="32"/>
  <c r="O65" i="32"/>
  <c r="O64" i="32"/>
  <c r="O8" i="32"/>
  <c r="P8" i="32" s="1"/>
  <c r="C86" i="33"/>
  <c r="C85" i="33"/>
  <c r="C84" i="33"/>
  <c r="C83" i="33"/>
  <c r="C82" i="33"/>
  <c r="C81" i="33"/>
  <c r="C80" i="33"/>
  <c r="C79" i="33"/>
  <c r="C78" i="33"/>
  <c r="C77" i="33"/>
  <c r="O95" i="33"/>
  <c r="S114" i="33"/>
  <c r="D114" i="33" s="1"/>
  <c r="O89" i="33"/>
  <c r="O88" i="33"/>
  <c r="P88" i="33" s="1"/>
  <c r="O87" i="33"/>
  <c r="P87" i="33" s="1"/>
  <c r="O86" i="33"/>
  <c r="P86" i="33" s="1"/>
  <c r="O85" i="33"/>
  <c r="P85" i="33" s="1"/>
  <c r="O84" i="33"/>
  <c r="P84" i="33" s="1"/>
  <c r="O83" i="33"/>
  <c r="P83" i="33" s="1"/>
  <c r="O82" i="33"/>
  <c r="P82" i="33" s="1"/>
  <c r="O81" i="33"/>
  <c r="P81" i="33" s="1"/>
  <c r="O80" i="33"/>
  <c r="P80" i="33" s="1"/>
  <c r="O79" i="33"/>
  <c r="P79" i="33" s="1"/>
  <c r="O78" i="33"/>
  <c r="P78" i="33" s="1"/>
  <c r="O77" i="33"/>
  <c r="P77" i="33" s="1"/>
  <c r="O76" i="33"/>
  <c r="P76" i="33" s="1"/>
  <c r="O75" i="33"/>
  <c r="P75" i="33" s="1"/>
  <c r="O74" i="33"/>
  <c r="P74" i="33" s="1"/>
  <c r="O73" i="33"/>
  <c r="P73" i="33" s="1"/>
  <c r="O72" i="33"/>
  <c r="P72" i="33" s="1"/>
  <c r="O71" i="33"/>
  <c r="P71" i="33" s="1"/>
  <c r="O70" i="33"/>
  <c r="P70" i="33" s="1"/>
  <c r="O69" i="33"/>
  <c r="P69" i="33" s="1"/>
  <c r="O68" i="33"/>
  <c r="P68" i="33" s="1"/>
  <c r="O67" i="33"/>
  <c r="P67" i="33" s="1"/>
  <c r="O66" i="33"/>
  <c r="P66" i="33" s="1"/>
  <c r="O65" i="33"/>
  <c r="P65" i="33" s="1"/>
  <c r="O64" i="33"/>
  <c r="P64" i="33" s="1"/>
  <c r="O63" i="33"/>
  <c r="P63" i="33" s="1"/>
  <c r="O62" i="33"/>
  <c r="P62" i="33" s="1"/>
  <c r="O61" i="33"/>
  <c r="P61" i="33" s="1"/>
  <c r="O60" i="33"/>
  <c r="P60" i="33" s="1"/>
  <c r="O59" i="33"/>
  <c r="P59" i="33" s="1"/>
  <c r="O58" i="33"/>
  <c r="P58" i="33" s="1"/>
  <c r="O57" i="33"/>
  <c r="P57" i="33" s="1"/>
  <c r="O56" i="33"/>
  <c r="P56" i="33" s="1"/>
  <c r="O55" i="33"/>
  <c r="P55" i="33" s="1"/>
  <c r="Q77" i="33" l="1"/>
  <c r="R77" i="33" s="1"/>
  <c r="S77" i="33" s="1"/>
  <c r="Q87" i="33"/>
  <c r="R87" i="33" s="1"/>
  <c r="S87" i="33" s="1"/>
  <c r="Q78" i="33"/>
  <c r="R78" i="33" s="1"/>
  <c r="S78" i="33" s="1"/>
  <c r="Q88" i="33"/>
  <c r="R88" i="33" s="1"/>
  <c r="S88" i="33" s="1"/>
  <c r="Q69" i="33"/>
  <c r="R69" i="33" s="1"/>
  <c r="S69" i="33" s="1"/>
  <c r="Q61" i="33"/>
  <c r="R61" i="33" s="1"/>
  <c r="S61" i="33" s="1"/>
  <c r="Q73" i="33"/>
  <c r="R73" i="33" s="1"/>
  <c r="S73" i="33" s="1"/>
  <c r="Q82" i="33"/>
  <c r="R82" i="33" s="1"/>
  <c r="S82" i="33" s="1"/>
  <c r="Q75" i="33"/>
  <c r="R75" i="33" s="1"/>
  <c r="S75" i="33" s="1"/>
  <c r="Q63" i="33"/>
  <c r="R63" i="33" s="1"/>
  <c r="S63" i="33" s="1"/>
  <c r="Q58" i="33"/>
  <c r="R58" i="33" s="1"/>
  <c r="S58" i="33" s="1"/>
  <c r="Q68" i="33"/>
  <c r="R68" i="33" s="1"/>
  <c r="S68" i="33" s="1"/>
  <c r="Q80" i="33"/>
  <c r="R80" i="33" s="1"/>
  <c r="S80" i="33" s="1"/>
  <c r="Q72" i="33"/>
  <c r="R72" i="33" s="1"/>
  <c r="S72" i="33" s="1"/>
  <c r="Q62" i="33"/>
  <c r="R62" i="33" s="1"/>
  <c r="S62" i="33" s="1"/>
  <c r="Q55" i="33"/>
  <c r="R55" i="33" s="1"/>
  <c r="S55" i="33" s="1"/>
  <c r="Q64" i="33"/>
  <c r="R64" i="33" s="1"/>
  <c r="S64" i="33" s="1"/>
  <c r="Q59" i="33"/>
  <c r="R59" i="33" s="1"/>
  <c r="S59" i="33" s="1"/>
  <c r="Q79" i="33"/>
  <c r="R79" i="33" s="1"/>
  <c r="S79" i="33" s="1"/>
  <c r="Q70" i="33"/>
  <c r="R70" i="33" s="1"/>
  <c r="S70" i="33" s="1"/>
  <c r="Q60" i="33"/>
  <c r="R60" i="33" s="1"/>
  <c r="S60" i="33" s="1"/>
  <c r="Q71" i="33"/>
  <c r="R71" i="33" s="1"/>
  <c r="S71" i="33" s="1"/>
  <c r="Q81" i="33"/>
  <c r="R81" i="33" s="1"/>
  <c r="S81" i="33" s="1"/>
  <c r="Q74" i="33"/>
  <c r="R74" i="33" s="1"/>
  <c r="S74" i="33" s="1"/>
  <c r="Q84" i="33"/>
  <c r="R84" i="33" s="1"/>
  <c r="S84" i="33" s="1"/>
  <c r="Q65" i="33"/>
  <c r="R65" i="33" s="1"/>
  <c r="S65" i="33" s="1"/>
  <c r="Q56" i="33"/>
  <c r="R56" i="33" s="1"/>
  <c r="S56" i="33" s="1"/>
  <c r="Q83" i="33"/>
  <c r="R83" i="33" s="1"/>
  <c r="S83" i="33" s="1"/>
  <c r="Q85" i="33"/>
  <c r="R85" i="33" s="1"/>
  <c r="S85" i="33" s="1"/>
  <c r="Q66" i="33"/>
  <c r="R66" i="33" s="1"/>
  <c r="S66" i="33" s="1"/>
  <c r="Q76" i="33"/>
  <c r="R76" i="33" s="1"/>
  <c r="S76" i="33" s="1"/>
  <c r="Q86" i="33"/>
  <c r="R86" i="33" s="1"/>
  <c r="S86" i="33" s="1"/>
  <c r="Q57" i="33"/>
  <c r="R57" i="33" s="1"/>
  <c r="S57" i="33" s="1"/>
  <c r="Q67" i="33"/>
  <c r="R67" i="33" s="1"/>
  <c r="S67" i="33" s="1"/>
  <c r="S89" i="33"/>
  <c r="D89" i="33" s="1"/>
  <c r="P89" i="33"/>
  <c r="K31" i="31"/>
  <c r="M31" i="31"/>
  <c r="L31" i="31"/>
  <c r="G31" i="31"/>
  <c r="H31" i="31"/>
  <c r="J31" i="31"/>
  <c r="I31" i="31"/>
  <c r="F31" i="31"/>
  <c r="K20" i="31"/>
  <c r="J20" i="31"/>
  <c r="H20" i="31"/>
  <c r="M20" i="31"/>
  <c r="F20" i="31"/>
  <c r="I20" i="31"/>
  <c r="L20" i="31"/>
  <c r="G20" i="31"/>
  <c r="E75" i="31"/>
  <c r="G40" i="31"/>
  <c r="J40" i="31"/>
  <c r="I40" i="31"/>
  <c r="L40" i="31"/>
  <c r="K40" i="31"/>
  <c r="F40" i="31"/>
  <c r="M40" i="31"/>
  <c r="H40" i="31"/>
  <c r="K21" i="31"/>
  <c r="M21" i="31"/>
  <c r="L21" i="31"/>
  <c r="G21" i="31"/>
  <c r="F21" i="31"/>
  <c r="I21" i="31"/>
  <c r="J21" i="31"/>
  <c r="H21" i="31"/>
  <c r="E76" i="31"/>
  <c r="K41" i="31"/>
  <c r="J41" i="31"/>
  <c r="L41" i="31"/>
  <c r="I41" i="31"/>
  <c r="G41" i="31"/>
  <c r="M41" i="31"/>
  <c r="H41" i="31"/>
  <c r="F41" i="31"/>
  <c r="E77" i="31"/>
  <c r="G42" i="31"/>
  <c r="F42" i="31"/>
  <c r="H42" i="31"/>
  <c r="L42" i="31"/>
  <c r="M42" i="31"/>
  <c r="K42" i="31"/>
  <c r="J42" i="31"/>
  <c r="I42" i="31"/>
  <c r="M22" i="31"/>
  <c r="L22" i="31"/>
  <c r="J22" i="31"/>
  <c r="I22" i="31"/>
  <c r="H22" i="31"/>
  <c r="G22" i="31"/>
  <c r="K22" i="31"/>
  <c r="F22" i="31"/>
  <c r="I23" i="31"/>
  <c r="G23" i="31"/>
  <c r="K23" i="31"/>
  <c r="L23" i="31"/>
  <c r="M23" i="31"/>
  <c r="J23" i="31"/>
  <c r="H23" i="31"/>
  <c r="F23" i="31"/>
  <c r="E113" i="31"/>
  <c r="K43" i="31"/>
  <c r="J43" i="31"/>
  <c r="G43" i="31"/>
  <c r="H43" i="31"/>
  <c r="F43" i="31"/>
  <c r="M43" i="31"/>
  <c r="I43" i="31"/>
  <c r="L43" i="31"/>
  <c r="H25" i="31"/>
  <c r="L25" i="31"/>
  <c r="I25" i="31"/>
  <c r="J25" i="31"/>
  <c r="G25" i="31"/>
  <c r="K25" i="31"/>
  <c r="F25" i="31"/>
  <c r="M25" i="31"/>
  <c r="E80" i="31"/>
  <c r="F45" i="31"/>
  <c r="G45" i="31"/>
  <c r="K45" i="31"/>
  <c r="L45" i="31"/>
  <c r="J45" i="31"/>
  <c r="I45" i="31"/>
  <c r="M45" i="31"/>
  <c r="H45" i="31"/>
  <c r="I26" i="31"/>
  <c r="L26" i="31"/>
  <c r="K26" i="31"/>
  <c r="J26" i="31"/>
  <c r="H26" i="31"/>
  <c r="M26" i="31"/>
  <c r="F26" i="31"/>
  <c r="G26" i="31"/>
  <c r="E116" i="31"/>
  <c r="H46" i="31"/>
  <c r="F46" i="31"/>
  <c r="K46" i="31"/>
  <c r="G46" i="31"/>
  <c r="M46" i="31"/>
  <c r="I46" i="31"/>
  <c r="J46" i="31"/>
  <c r="L46" i="31"/>
  <c r="L27" i="31"/>
  <c r="I27" i="31"/>
  <c r="G27" i="31"/>
  <c r="J27" i="31"/>
  <c r="K27" i="31"/>
  <c r="M27" i="31"/>
  <c r="H27" i="31"/>
  <c r="F27" i="31"/>
  <c r="E117" i="31"/>
  <c r="L47" i="31"/>
  <c r="I47" i="31"/>
  <c r="H47" i="31"/>
  <c r="G47" i="31"/>
  <c r="K47" i="31"/>
  <c r="F47" i="31"/>
  <c r="J47" i="31"/>
  <c r="M47" i="31"/>
  <c r="H28" i="31"/>
  <c r="J28" i="31"/>
  <c r="M28" i="31"/>
  <c r="K28" i="31"/>
  <c r="I28" i="31"/>
  <c r="G28" i="31"/>
  <c r="F28" i="31"/>
  <c r="L28" i="31"/>
  <c r="E83" i="31"/>
  <c r="M48" i="31"/>
  <c r="L48" i="31"/>
  <c r="J48" i="31"/>
  <c r="I48" i="31"/>
  <c r="G48" i="31"/>
  <c r="H48" i="31"/>
  <c r="F48" i="31"/>
  <c r="K48" i="31"/>
  <c r="I29" i="31"/>
  <c r="F29" i="31"/>
  <c r="H29" i="31"/>
  <c r="M29" i="31"/>
  <c r="G29" i="31"/>
  <c r="L29" i="31"/>
  <c r="K29" i="31"/>
  <c r="J29" i="31"/>
  <c r="E119" i="31"/>
  <c r="J49" i="31"/>
  <c r="M49" i="31"/>
  <c r="K49" i="31"/>
  <c r="L49" i="31"/>
  <c r="I49" i="31"/>
  <c r="H49" i="31"/>
  <c r="F49" i="31"/>
  <c r="G49" i="31"/>
  <c r="J30" i="31"/>
  <c r="F30" i="31"/>
  <c r="H30" i="31"/>
  <c r="I30" i="31"/>
  <c r="L30" i="31"/>
  <c r="G30" i="31"/>
  <c r="M30" i="31"/>
  <c r="K30" i="31"/>
  <c r="F24" i="31"/>
  <c r="G24" i="31"/>
  <c r="H24" i="31"/>
  <c r="J24" i="31"/>
  <c r="L24" i="31"/>
  <c r="M24" i="31"/>
  <c r="I24" i="31"/>
  <c r="K24" i="31"/>
  <c r="E79" i="31"/>
  <c r="H44" i="31"/>
  <c r="I44" i="31"/>
  <c r="G44" i="31"/>
  <c r="K44" i="31"/>
  <c r="L44" i="31"/>
  <c r="J44" i="31"/>
  <c r="M44" i="31"/>
  <c r="F44" i="31"/>
  <c r="I32" i="31"/>
  <c r="F32" i="31"/>
  <c r="L32" i="31"/>
  <c r="J32" i="31"/>
  <c r="H32" i="31"/>
  <c r="G32" i="31"/>
  <c r="M32" i="31"/>
  <c r="K32" i="31"/>
  <c r="G33" i="31"/>
  <c r="H33" i="31"/>
  <c r="F33" i="31"/>
  <c r="K33" i="31"/>
  <c r="M33" i="31"/>
  <c r="J33" i="31"/>
  <c r="I33" i="31"/>
  <c r="L33" i="31"/>
  <c r="J34" i="31"/>
  <c r="H34" i="31"/>
  <c r="K34" i="31"/>
  <c r="G34" i="31"/>
  <c r="I34" i="31"/>
  <c r="L34" i="31"/>
  <c r="F34" i="31"/>
  <c r="M34" i="31"/>
  <c r="K35" i="31"/>
  <c r="J35" i="31"/>
  <c r="I35" i="31"/>
  <c r="L35" i="31"/>
  <c r="F35" i="31"/>
  <c r="G35" i="31"/>
  <c r="H35" i="31"/>
  <c r="M35" i="31"/>
  <c r="L17" i="31"/>
  <c r="G17" i="31"/>
  <c r="J17" i="31"/>
  <c r="K17" i="31"/>
  <c r="F17" i="31"/>
  <c r="H17" i="31"/>
  <c r="M17" i="31"/>
  <c r="I17" i="31"/>
  <c r="F36" i="31"/>
  <c r="I36" i="31"/>
  <c r="G36" i="31"/>
  <c r="J36" i="31"/>
  <c r="H36" i="31"/>
  <c r="M36" i="31"/>
  <c r="K36" i="31"/>
  <c r="L36" i="31"/>
  <c r="G37" i="31"/>
  <c r="H37" i="31"/>
  <c r="I37" i="31"/>
  <c r="M37" i="31"/>
  <c r="J37" i="31"/>
  <c r="K37" i="31"/>
  <c r="L37" i="31"/>
  <c r="F37" i="31"/>
  <c r="G18" i="31"/>
  <c r="M18" i="31"/>
  <c r="J18" i="31"/>
  <c r="K18" i="31"/>
  <c r="I18" i="31"/>
  <c r="H18" i="31"/>
  <c r="F18" i="31"/>
  <c r="L18" i="31"/>
  <c r="K38" i="31"/>
  <c r="L38" i="31"/>
  <c r="J38" i="31"/>
  <c r="I38" i="31"/>
  <c r="H38" i="31"/>
  <c r="F38" i="31"/>
  <c r="G38" i="31"/>
  <c r="M38" i="31"/>
  <c r="K19" i="31"/>
  <c r="M19" i="31"/>
  <c r="F19" i="31"/>
  <c r="G19" i="31"/>
  <c r="J19" i="31"/>
  <c r="L19" i="31"/>
  <c r="I19" i="31"/>
  <c r="H19" i="31"/>
  <c r="K39" i="31"/>
  <c r="L39" i="31"/>
  <c r="F39" i="31"/>
  <c r="G39" i="31"/>
  <c r="H39" i="31"/>
  <c r="I39" i="31"/>
  <c r="M39" i="31"/>
  <c r="J39" i="31"/>
  <c r="AW39" i="157"/>
  <c r="X39" i="157"/>
  <c r="R39" i="157"/>
  <c r="BD39" i="157"/>
  <c r="AT39" i="157"/>
  <c r="M39" i="157"/>
  <c r="AE39" i="157"/>
  <c r="BL39" i="157"/>
  <c r="BF39" i="157"/>
  <c r="AZ39" i="157"/>
  <c r="BB39" i="157"/>
  <c r="H39" i="157"/>
  <c r="AL39" i="157"/>
  <c r="AK39" i="157"/>
  <c r="AU39" i="157"/>
  <c r="AJ39" i="157"/>
  <c r="U39" i="157"/>
  <c r="T39" i="157"/>
  <c r="K39" i="157"/>
  <c r="AF39" i="157"/>
  <c r="BH39" i="157"/>
  <c r="L39" i="157"/>
  <c r="G39" i="157"/>
  <c r="AS39" i="157"/>
  <c r="AI39" i="157"/>
  <c r="AH39" i="157"/>
  <c r="AR39" i="157"/>
  <c r="AO39" i="157"/>
  <c r="O39" i="157"/>
  <c r="AD39" i="157"/>
  <c r="J39" i="157"/>
  <c r="AQ39" i="157"/>
  <c r="BC39" i="157"/>
  <c r="AV39" i="157"/>
  <c r="BN39" i="157"/>
  <c r="P39" i="157"/>
  <c r="AN39" i="157"/>
  <c r="AG39" i="157"/>
  <c r="BA39" i="157"/>
  <c r="AY39" i="157"/>
  <c r="AX39" i="157"/>
  <c r="Z39" i="157"/>
  <c r="W39" i="157"/>
  <c r="AB39" i="157"/>
  <c r="BJ39" i="157"/>
  <c r="BO39" i="157"/>
  <c r="N39" i="157"/>
  <c r="AC39" i="157"/>
  <c r="AM39" i="157"/>
  <c r="I39" i="157"/>
  <c r="E84" i="157"/>
  <c r="BB84" i="157" s="1"/>
  <c r="AU49" i="157"/>
  <c r="AL49" i="157"/>
  <c r="M49" i="157"/>
  <c r="AB49" i="157"/>
  <c r="AO49" i="157"/>
  <c r="AM49" i="157"/>
  <c r="AK49" i="157"/>
  <c r="AJ49" i="157"/>
  <c r="AI49" i="157"/>
  <c r="AC49" i="157"/>
  <c r="AS49" i="157"/>
  <c r="AD49" i="157"/>
  <c r="AG49" i="157"/>
  <c r="AF49" i="157"/>
  <c r="U49" i="157"/>
  <c r="T49" i="157"/>
  <c r="AN49" i="157"/>
  <c r="BN49" i="157"/>
  <c r="AE49" i="157"/>
  <c r="O49" i="157"/>
  <c r="N49" i="157"/>
  <c r="L49" i="157"/>
  <c r="J49" i="157"/>
  <c r="BD49" i="157"/>
  <c r="K49" i="157"/>
  <c r="I49" i="157"/>
  <c r="P49" i="157"/>
  <c r="AQ49" i="157"/>
  <c r="AW49" i="157"/>
  <c r="AY49" i="157"/>
  <c r="BO49" i="157"/>
  <c r="BH49" i="157"/>
  <c r="BJ49" i="157"/>
  <c r="H49" i="157"/>
  <c r="BB49" i="157"/>
  <c r="X49" i="157"/>
  <c r="AR49" i="157"/>
  <c r="BC49" i="157"/>
  <c r="BA49" i="157"/>
  <c r="BL49" i="157"/>
  <c r="BF49" i="157"/>
  <c r="G49" i="157"/>
  <c r="AZ49" i="157"/>
  <c r="Z49" i="157"/>
  <c r="R49" i="157"/>
  <c r="AV49" i="157"/>
  <c r="AT49" i="157"/>
  <c r="AH49" i="157"/>
  <c r="AX49" i="157"/>
  <c r="W49" i="157"/>
  <c r="E85" i="157"/>
  <c r="K85" i="157" s="1"/>
  <c r="BO50" i="157"/>
  <c r="AK50" i="157"/>
  <c r="J50" i="157"/>
  <c r="N50" i="157"/>
  <c r="AN50" i="157"/>
  <c r="AW50" i="157"/>
  <c r="BN50" i="157"/>
  <c r="AH50" i="157"/>
  <c r="I50" i="157"/>
  <c r="AT50" i="157"/>
  <c r="AV50" i="157"/>
  <c r="BL50" i="157"/>
  <c r="AF50" i="157"/>
  <c r="H50" i="157"/>
  <c r="AS50" i="157"/>
  <c r="AX50" i="157"/>
  <c r="T50" i="157"/>
  <c r="BJ50" i="157"/>
  <c r="AC50" i="157"/>
  <c r="G50" i="157"/>
  <c r="AG50" i="157"/>
  <c r="U50" i="157"/>
  <c r="BA50" i="157"/>
  <c r="BF50" i="157"/>
  <c r="AL50" i="157"/>
  <c r="R50" i="157"/>
  <c r="AI50" i="157"/>
  <c r="AU50" i="157"/>
  <c r="AY50" i="157"/>
  <c r="BH50" i="157"/>
  <c r="AJ50" i="157"/>
  <c r="O50" i="157"/>
  <c r="P50" i="157"/>
  <c r="AO50" i="157"/>
  <c r="W50" i="157"/>
  <c r="AR50" i="157"/>
  <c r="Z50" i="157"/>
  <c r="M50" i="157"/>
  <c r="AQ50" i="157"/>
  <c r="AE50" i="157"/>
  <c r="L50" i="157"/>
  <c r="BD50" i="157"/>
  <c r="AD50" i="157"/>
  <c r="AB50" i="157"/>
  <c r="K50" i="157"/>
  <c r="BC50" i="157"/>
  <c r="X50" i="157"/>
  <c r="BB50" i="157"/>
  <c r="AM50" i="157"/>
  <c r="AZ50" i="157"/>
  <c r="E75" i="157"/>
  <c r="BN75" i="157" s="1"/>
  <c r="BL40" i="157"/>
  <c r="AK40" i="157"/>
  <c r="K40" i="157"/>
  <c r="I40" i="157"/>
  <c r="AC40" i="157"/>
  <c r="BJ40" i="157"/>
  <c r="AN40" i="157"/>
  <c r="AM40" i="157"/>
  <c r="O40" i="157"/>
  <c r="M40" i="157"/>
  <c r="X40" i="157"/>
  <c r="U40" i="157"/>
  <c r="AV40" i="157"/>
  <c r="BO40" i="157"/>
  <c r="AH40" i="157"/>
  <c r="J40" i="157"/>
  <c r="H40" i="157"/>
  <c r="AO40" i="157"/>
  <c r="BF40" i="157"/>
  <c r="AS40" i="157"/>
  <c r="L40" i="157"/>
  <c r="AY40" i="157"/>
  <c r="AX40" i="157"/>
  <c r="BA40" i="157"/>
  <c r="AU40" i="157"/>
  <c r="Z40" i="157"/>
  <c r="BN40" i="157"/>
  <c r="AF40" i="157"/>
  <c r="G40" i="157"/>
  <c r="N40" i="157"/>
  <c r="P40" i="157"/>
  <c r="AL40" i="157"/>
  <c r="BD40" i="157"/>
  <c r="BC40" i="157"/>
  <c r="AW40" i="157"/>
  <c r="BH40" i="157"/>
  <c r="AT40" i="157"/>
  <c r="BB40" i="157"/>
  <c r="AZ40" i="157"/>
  <c r="AB40" i="157"/>
  <c r="W40" i="157"/>
  <c r="R40" i="157"/>
  <c r="AQ40" i="157"/>
  <c r="T40" i="157"/>
  <c r="AG40" i="157"/>
  <c r="AD40" i="157"/>
  <c r="AE40" i="157"/>
  <c r="AI40" i="157"/>
  <c r="AJ40" i="157"/>
  <c r="AR40" i="157"/>
  <c r="AS38" i="157"/>
  <c r="T38" i="157"/>
  <c r="BN38" i="157"/>
  <c r="I38" i="157"/>
  <c r="H38" i="157"/>
  <c r="BL38" i="157"/>
  <c r="AN38" i="157"/>
  <c r="K38" i="157"/>
  <c r="AC38" i="157"/>
  <c r="BO38" i="157"/>
  <c r="AK38" i="157"/>
  <c r="J38" i="157"/>
  <c r="AI38" i="157"/>
  <c r="BH38" i="157"/>
  <c r="BF38" i="157"/>
  <c r="G38" i="157"/>
  <c r="BJ38" i="157"/>
  <c r="M38" i="157"/>
  <c r="AE38" i="157"/>
  <c r="AT38" i="157"/>
  <c r="P38" i="157"/>
  <c r="BC38" i="157"/>
  <c r="AW38" i="157"/>
  <c r="AM38" i="157"/>
  <c r="AL38" i="157"/>
  <c r="BB38" i="157"/>
  <c r="L38" i="157"/>
  <c r="AD38" i="157"/>
  <c r="AQ38" i="157"/>
  <c r="AB38" i="157"/>
  <c r="AV38" i="157"/>
  <c r="AJ38" i="157"/>
  <c r="AY38" i="157"/>
  <c r="AO38" i="157"/>
  <c r="N38" i="157"/>
  <c r="AG38" i="157"/>
  <c r="BA38" i="157"/>
  <c r="AR38" i="157"/>
  <c r="Z38" i="157"/>
  <c r="AX38" i="157"/>
  <c r="W38" i="157"/>
  <c r="O38" i="157"/>
  <c r="X38" i="157"/>
  <c r="R38" i="157"/>
  <c r="AF38" i="157"/>
  <c r="U38" i="157"/>
  <c r="BD38" i="157"/>
  <c r="AH38" i="157"/>
  <c r="AZ38" i="157"/>
  <c r="AU38" i="157"/>
  <c r="E76" i="157"/>
  <c r="N76" i="157" s="1"/>
  <c r="BA41" i="157"/>
  <c r="AF41" i="157"/>
  <c r="J41" i="157"/>
  <c r="I41" i="157"/>
  <c r="H41" i="157"/>
  <c r="AG41" i="157"/>
  <c r="P41" i="157"/>
  <c r="AB41" i="157"/>
  <c r="K41" i="157"/>
  <c r="L41" i="157"/>
  <c r="X41" i="157"/>
  <c r="AT41" i="157"/>
  <c r="AH41" i="157"/>
  <c r="AX41" i="157"/>
  <c r="M41" i="157"/>
  <c r="AI41" i="157"/>
  <c r="BL41" i="157"/>
  <c r="AC41" i="157"/>
  <c r="AZ41" i="157"/>
  <c r="AR41" i="157"/>
  <c r="W41" i="157"/>
  <c r="AK41" i="157"/>
  <c r="BD41" i="157"/>
  <c r="BN41" i="157"/>
  <c r="AN41" i="157"/>
  <c r="BJ41" i="157"/>
  <c r="G41" i="157"/>
  <c r="BF41" i="157"/>
  <c r="AY41" i="157"/>
  <c r="O41" i="157"/>
  <c r="AV41" i="157"/>
  <c r="U41" i="157"/>
  <c r="AJ41" i="157"/>
  <c r="T41" i="157"/>
  <c r="BO41" i="157"/>
  <c r="AL41" i="157"/>
  <c r="BH41" i="157"/>
  <c r="AO41" i="157"/>
  <c r="AD41" i="157"/>
  <c r="N41" i="157"/>
  <c r="AU41" i="157"/>
  <c r="AM41" i="157"/>
  <c r="AQ41" i="157"/>
  <c r="AE41" i="157"/>
  <c r="Z41" i="157"/>
  <c r="AW41" i="157"/>
  <c r="AS41" i="157"/>
  <c r="BB41" i="157"/>
  <c r="BC41" i="157"/>
  <c r="R41" i="157"/>
  <c r="E77" i="157"/>
  <c r="BF77" i="157" s="1"/>
  <c r="AX42" i="157"/>
  <c r="AJ42" i="157"/>
  <c r="P42" i="157"/>
  <c r="AD42" i="157"/>
  <c r="AZ42" i="157"/>
  <c r="AT42" i="157"/>
  <c r="AV42" i="157"/>
  <c r="U42" i="157"/>
  <c r="AC42" i="157"/>
  <c r="BN42" i="157"/>
  <c r="G42" i="157"/>
  <c r="L42" i="157"/>
  <c r="BD42" i="157"/>
  <c r="AI42" i="157"/>
  <c r="O42" i="157"/>
  <c r="M42" i="157"/>
  <c r="N42" i="157"/>
  <c r="AB42" i="157"/>
  <c r="AW42" i="157"/>
  <c r="AS42" i="157"/>
  <c r="AQ42" i="157"/>
  <c r="T42" i="157"/>
  <c r="K42" i="157"/>
  <c r="J42" i="157"/>
  <c r="AM42" i="157"/>
  <c r="BJ42" i="157"/>
  <c r="BC42" i="157"/>
  <c r="AF42" i="157"/>
  <c r="AG42" i="157"/>
  <c r="AE42" i="157"/>
  <c r="AH42" i="157"/>
  <c r="Z42" i="157"/>
  <c r="AR42" i="157"/>
  <c r="BO42" i="157"/>
  <c r="I42" i="157"/>
  <c r="AL42" i="157"/>
  <c r="BB42" i="157"/>
  <c r="AU42" i="157"/>
  <c r="W42" i="157"/>
  <c r="AY42" i="157"/>
  <c r="X42" i="157"/>
  <c r="R42" i="157"/>
  <c r="BL42" i="157"/>
  <c r="H42" i="157"/>
  <c r="AK42" i="157"/>
  <c r="BA42" i="157"/>
  <c r="AO42" i="157"/>
  <c r="BH42" i="157"/>
  <c r="BF42" i="157"/>
  <c r="AN42" i="157"/>
  <c r="E78" i="157"/>
  <c r="BJ78" i="157" s="1"/>
  <c r="BB43" i="157"/>
  <c r="AK43" i="157"/>
  <c r="BH43" i="157"/>
  <c r="K43" i="157"/>
  <c r="BD43" i="157"/>
  <c r="G43" i="157"/>
  <c r="AL43" i="157"/>
  <c r="BA43" i="157"/>
  <c r="AJ43" i="157"/>
  <c r="AX43" i="157"/>
  <c r="BO43" i="157"/>
  <c r="AO43" i="157"/>
  <c r="AY43" i="157"/>
  <c r="AE43" i="157"/>
  <c r="AD43" i="157"/>
  <c r="X43" i="157"/>
  <c r="I43" i="157"/>
  <c r="Z43" i="157"/>
  <c r="AM43" i="157"/>
  <c r="AV43" i="157"/>
  <c r="AH43" i="157"/>
  <c r="T43" i="157"/>
  <c r="O43" i="157"/>
  <c r="BF43" i="157"/>
  <c r="AQ43" i="157"/>
  <c r="H43" i="157"/>
  <c r="AS43" i="157"/>
  <c r="AU43" i="157"/>
  <c r="AG43" i="157"/>
  <c r="R43" i="157"/>
  <c r="N43" i="157"/>
  <c r="J43" i="157"/>
  <c r="AT43" i="157"/>
  <c r="BC43" i="157"/>
  <c r="AZ43" i="157"/>
  <c r="U43" i="157"/>
  <c r="AW43" i="157"/>
  <c r="AB43" i="157"/>
  <c r="W43" i="157"/>
  <c r="BN43" i="157"/>
  <c r="AI43" i="157"/>
  <c r="M43" i="157"/>
  <c r="BJ43" i="157"/>
  <c r="AF43" i="157"/>
  <c r="L43" i="157"/>
  <c r="P43" i="157"/>
  <c r="BL43" i="157"/>
  <c r="AR43" i="157"/>
  <c r="AN43" i="157"/>
  <c r="AC43" i="157"/>
  <c r="E80" i="157"/>
  <c r="AS80" i="157" s="1"/>
  <c r="BB45" i="157"/>
  <c r="T45" i="157"/>
  <c r="J45" i="157"/>
  <c r="H45" i="157"/>
  <c r="AJ45" i="157"/>
  <c r="BA45" i="157"/>
  <c r="AD45" i="157"/>
  <c r="AF45" i="157"/>
  <c r="AE45" i="157"/>
  <c r="AC45" i="157"/>
  <c r="AX45" i="157"/>
  <c r="X45" i="157"/>
  <c r="AW45" i="157"/>
  <c r="BF45" i="157"/>
  <c r="BC45" i="157"/>
  <c r="AV45" i="157"/>
  <c r="W45" i="157"/>
  <c r="AO45" i="157"/>
  <c r="AB45" i="157"/>
  <c r="AZ45" i="157"/>
  <c r="U45" i="157"/>
  <c r="Z45" i="157"/>
  <c r="K45" i="157"/>
  <c r="AY45" i="157"/>
  <c r="AG45" i="157"/>
  <c r="AR45" i="157"/>
  <c r="L45" i="157"/>
  <c r="AT45" i="157"/>
  <c r="AI45" i="157"/>
  <c r="AS45" i="157"/>
  <c r="M45" i="157"/>
  <c r="BL45" i="157"/>
  <c r="AQ45" i="157"/>
  <c r="R45" i="157"/>
  <c r="G45" i="157"/>
  <c r="AU45" i="157"/>
  <c r="AH45" i="157"/>
  <c r="AK45" i="157"/>
  <c r="BN45" i="157"/>
  <c r="AM45" i="157"/>
  <c r="P45" i="157"/>
  <c r="BO45" i="157"/>
  <c r="O45" i="157"/>
  <c r="BJ45" i="157"/>
  <c r="AN45" i="157"/>
  <c r="N45" i="157"/>
  <c r="BH45" i="157"/>
  <c r="AL45" i="157"/>
  <c r="I45" i="157"/>
  <c r="BD45" i="157"/>
  <c r="E82" i="157"/>
  <c r="AY82" i="157" s="1"/>
  <c r="BC47" i="157"/>
  <c r="X47" i="157"/>
  <c r="I47" i="157"/>
  <c r="BB47" i="157"/>
  <c r="W47" i="157"/>
  <c r="K47" i="157"/>
  <c r="AX47" i="157"/>
  <c r="U47" i="157"/>
  <c r="AF47" i="157"/>
  <c r="AR47" i="157"/>
  <c r="AZ47" i="157"/>
  <c r="Z47" i="157"/>
  <c r="AW47" i="157"/>
  <c r="AY47" i="157"/>
  <c r="AV47" i="157"/>
  <c r="BD47" i="157"/>
  <c r="AQ47" i="157"/>
  <c r="T47" i="157"/>
  <c r="AB47" i="157"/>
  <c r="AS47" i="157"/>
  <c r="R47" i="157"/>
  <c r="BA47" i="157"/>
  <c r="AG47" i="157"/>
  <c r="AL47" i="157"/>
  <c r="AI47" i="157"/>
  <c r="BL47" i="157"/>
  <c r="AM47" i="157"/>
  <c r="M47" i="157"/>
  <c r="BJ47" i="157"/>
  <c r="AJ47" i="157"/>
  <c r="H47" i="157"/>
  <c r="AD47" i="157"/>
  <c r="BO47" i="157"/>
  <c r="AH47" i="157"/>
  <c r="G47" i="157"/>
  <c r="N47" i="157"/>
  <c r="BN47" i="157"/>
  <c r="AE47" i="157"/>
  <c r="P47" i="157"/>
  <c r="AN47" i="157"/>
  <c r="BH47" i="157"/>
  <c r="AC47" i="157"/>
  <c r="O47" i="157"/>
  <c r="BF47" i="157"/>
  <c r="AU47" i="157"/>
  <c r="AK47" i="157"/>
  <c r="J47" i="157"/>
  <c r="AT47" i="157"/>
  <c r="AO47" i="157"/>
  <c r="L47" i="157"/>
  <c r="E79" i="157"/>
  <c r="K79" i="157" s="1"/>
  <c r="AV44" i="157"/>
  <c r="U44" i="157"/>
  <c r="AG44" i="157"/>
  <c r="AT44" i="157"/>
  <c r="T44" i="157"/>
  <c r="BF44" i="157"/>
  <c r="AY44" i="157"/>
  <c r="AR44" i="157"/>
  <c r="Z44" i="157"/>
  <c r="AJ44" i="157"/>
  <c r="AI44" i="157"/>
  <c r="BD44" i="157"/>
  <c r="R44" i="157"/>
  <c r="I44" i="157"/>
  <c r="H44" i="157"/>
  <c r="AZ44" i="157"/>
  <c r="AC44" i="157"/>
  <c r="BO44" i="157"/>
  <c r="AO44" i="157"/>
  <c r="K44" i="157"/>
  <c r="BA44" i="157"/>
  <c r="BN44" i="157"/>
  <c r="AL44" i="157"/>
  <c r="J44" i="157"/>
  <c r="BH44" i="157"/>
  <c r="AH44" i="157"/>
  <c r="BL44" i="157"/>
  <c r="AE44" i="157"/>
  <c r="G44" i="157"/>
  <c r="BJ44" i="157"/>
  <c r="X44" i="157"/>
  <c r="L44" i="157"/>
  <c r="AX44" i="157"/>
  <c r="AN44" i="157"/>
  <c r="M44" i="157"/>
  <c r="N44" i="157"/>
  <c r="AW44" i="157"/>
  <c r="W44" i="157"/>
  <c r="P44" i="157"/>
  <c r="AK44" i="157"/>
  <c r="BC44" i="157"/>
  <c r="AM44" i="157"/>
  <c r="O44" i="157"/>
  <c r="BB44" i="157"/>
  <c r="AU44" i="157"/>
  <c r="AF44" i="157"/>
  <c r="AS44" i="157"/>
  <c r="AD44" i="157"/>
  <c r="AQ44" i="157"/>
  <c r="AB44" i="157"/>
  <c r="E81" i="157"/>
  <c r="AM81" i="157" s="1"/>
  <c r="BD46" i="157"/>
  <c r="AJ46" i="157"/>
  <c r="P46" i="157"/>
  <c r="N46" i="157"/>
  <c r="AN46" i="157"/>
  <c r="W46" i="157"/>
  <c r="AT46" i="157"/>
  <c r="AB46" i="157"/>
  <c r="BB46" i="157"/>
  <c r="AI46" i="157"/>
  <c r="O46" i="157"/>
  <c r="AO46" i="157"/>
  <c r="AF46" i="157"/>
  <c r="AU46" i="157"/>
  <c r="X46" i="157"/>
  <c r="BC46" i="157"/>
  <c r="AR46" i="157"/>
  <c r="AV46" i="157"/>
  <c r="K46" i="157"/>
  <c r="G46" i="157"/>
  <c r="BA46" i="157"/>
  <c r="AH46" i="157"/>
  <c r="M46" i="157"/>
  <c r="AY46" i="157"/>
  <c r="R46" i="157"/>
  <c r="BN46" i="157"/>
  <c r="BJ46" i="157"/>
  <c r="AK46" i="157"/>
  <c r="AZ46" i="157"/>
  <c r="AC46" i="157"/>
  <c r="AW46" i="157"/>
  <c r="AQ46" i="157"/>
  <c r="T46" i="157"/>
  <c r="BO46" i="157"/>
  <c r="I46" i="157"/>
  <c r="BF46" i="157"/>
  <c r="AE46" i="157"/>
  <c r="U46" i="157"/>
  <c r="AG46" i="157"/>
  <c r="J46" i="157"/>
  <c r="AM46" i="157"/>
  <c r="BH46" i="157"/>
  <c r="AX46" i="157"/>
  <c r="AS46" i="157"/>
  <c r="Z46" i="157"/>
  <c r="AD46" i="157"/>
  <c r="H46" i="157"/>
  <c r="BL46" i="157"/>
  <c r="L46" i="157"/>
  <c r="AL46" i="157"/>
  <c r="E83" i="157"/>
  <c r="T83" i="157" s="1"/>
  <c r="AR48" i="157"/>
  <c r="T48" i="157"/>
  <c r="K48" i="157"/>
  <c r="AN48" i="157"/>
  <c r="AK48" i="157"/>
  <c r="AI48" i="157"/>
  <c r="G48" i="157"/>
  <c r="P48" i="157"/>
  <c r="BB48" i="157"/>
  <c r="AE48" i="157"/>
  <c r="L48" i="157"/>
  <c r="AT48" i="157"/>
  <c r="AC48" i="157"/>
  <c r="AW48" i="157"/>
  <c r="W48" i="157"/>
  <c r="BO48" i="157"/>
  <c r="BN48" i="157"/>
  <c r="AL48" i="157"/>
  <c r="BF48" i="157"/>
  <c r="AG48" i="157"/>
  <c r="N48" i="157"/>
  <c r="AX48" i="157"/>
  <c r="AS48" i="157"/>
  <c r="U48" i="157"/>
  <c r="J48" i="157"/>
  <c r="BL48" i="157"/>
  <c r="BJ48" i="157"/>
  <c r="R48" i="157"/>
  <c r="AZ48" i="157"/>
  <c r="AB48" i="157"/>
  <c r="BD48" i="157"/>
  <c r="X48" i="157"/>
  <c r="AQ48" i="157"/>
  <c r="I48" i="157"/>
  <c r="H48" i="157"/>
  <c r="AH48" i="157"/>
  <c r="O48" i="157"/>
  <c r="M48" i="157"/>
  <c r="Z48" i="157"/>
  <c r="AV48" i="157"/>
  <c r="AD48" i="157"/>
  <c r="AJ48" i="157"/>
  <c r="BA48" i="157"/>
  <c r="AY48" i="157"/>
  <c r="AO48" i="157"/>
  <c r="BC48" i="157"/>
  <c r="BH48" i="157"/>
  <c r="AF48" i="157"/>
  <c r="AM48" i="157"/>
  <c r="AU48" i="157"/>
  <c r="AI84" i="157"/>
  <c r="AH84" i="157"/>
  <c r="I75" i="157"/>
  <c r="BH75" i="157"/>
  <c r="O75" i="157"/>
  <c r="AN75" i="157"/>
  <c r="BH76" i="157"/>
  <c r="K170" i="32"/>
  <c r="L170" i="32"/>
  <c r="L113" i="32"/>
  <c r="K113" i="32"/>
  <c r="Q45" i="32"/>
  <c r="R45" i="32" s="1"/>
  <c r="Q25" i="32"/>
  <c r="R25" i="32" s="1"/>
  <c r="Q42" i="32"/>
  <c r="R42" i="32" s="1"/>
  <c r="Q20" i="32"/>
  <c r="R20" i="32" s="1"/>
  <c r="Q32" i="32"/>
  <c r="R32" i="32" s="1"/>
  <c r="Q51" i="32"/>
  <c r="R51" i="32" s="1"/>
  <c r="Q11" i="32"/>
  <c r="R11" i="32" s="1"/>
  <c r="Q49" i="32"/>
  <c r="R49" i="32" s="1"/>
  <c r="Q29" i="32"/>
  <c r="R29" i="32" s="1"/>
  <c r="Q44" i="32"/>
  <c r="R44" i="32" s="1"/>
  <c r="Q24" i="32"/>
  <c r="R24" i="32" s="1"/>
  <c r="Q22" i="32"/>
  <c r="R22" i="32" s="1"/>
  <c r="Q31" i="32"/>
  <c r="R31" i="32" s="1"/>
  <c r="Q43" i="32"/>
  <c r="R43" i="32" s="1"/>
  <c r="Q23" i="32"/>
  <c r="R23" i="32" s="1"/>
  <c r="Q19" i="32"/>
  <c r="R19" i="32" s="1"/>
  <c r="Q41" i="32"/>
  <c r="R41" i="32" s="1"/>
  <c r="Q21" i="32"/>
  <c r="R21" i="32" s="1"/>
  <c r="Q40" i="32"/>
  <c r="R40" i="32" s="1"/>
  <c r="Q39" i="32"/>
  <c r="R39" i="32" s="1"/>
  <c r="Q52" i="32"/>
  <c r="R52" i="32" s="1"/>
  <c r="Q50" i="32"/>
  <c r="R50" i="32" s="1"/>
  <c r="Q9" i="32"/>
  <c r="R9" i="32" s="1"/>
  <c r="Q48" i="32"/>
  <c r="R48" i="32" s="1"/>
  <c r="Q28" i="32"/>
  <c r="R28" i="32" s="1"/>
  <c r="Q8" i="32"/>
  <c r="Q10" i="32"/>
  <c r="R10" i="32" s="1"/>
  <c r="Q47" i="32"/>
  <c r="R47" i="32" s="1"/>
  <c r="Q27" i="32"/>
  <c r="R27" i="32" s="1"/>
  <c r="Q38" i="32"/>
  <c r="R38" i="32" s="1"/>
  <c r="Q18" i="32"/>
  <c r="R18" i="32" s="1"/>
  <c r="Q12" i="32"/>
  <c r="R12" i="32" s="1"/>
  <c r="S12" i="32" s="1"/>
  <c r="Q30" i="32"/>
  <c r="R30" i="32" s="1"/>
  <c r="Q37" i="32"/>
  <c r="R37" i="32" s="1"/>
  <c r="Q17" i="32"/>
  <c r="R17" i="32" s="1"/>
  <c r="Q56" i="32"/>
  <c r="R56" i="32" s="1"/>
  <c r="Q36" i="32"/>
  <c r="R36" i="32" s="1"/>
  <c r="Q16" i="32"/>
  <c r="R16" i="32" s="1"/>
  <c r="Q55" i="32"/>
  <c r="R55" i="32" s="1"/>
  <c r="Q35" i="32"/>
  <c r="R35" i="32" s="1"/>
  <c r="Q15" i="32"/>
  <c r="R15" i="32" s="1"/>
  <c r="Q54" i="32"/>
  <c r="R54" i="32" s="1"/>
  <c r="Q34" i="32"/>
  <c r="R34" i="32" s="1"/>
  <c r="Q14" i="32"/>
  <c r="R14" i="32" s="1"/>
  <c r="Q53" i="32"/>
  <c r="R53" i="32" s="1"/>
  <c r="Q33" i="32"/>
  <c r="R33" i="32" s="1"/>
  <c r="Q13" i="32"/>
  <c r="R13" i="32" s="1"/>
  <c r="Q26" i="32"/>
  <c r="R26" i="32" s="1"/>
  <c r="Q46" i="32"/>
  <c r="R46" i="32" s="1"/>
  <c r="D57" i="32"/>
  <c r="E84" i="31"/>
  <c r="E81" i="31"/>
  <c r="E82" i="31"/>
  <c r="E112" i="31"/>
  <c r="E114" i="31"/>
  <c r="E78" i="31"/>
  <c r="E111" i="31"/>
  <c r="E110" i="31"/>
  <c r="E115" i="31"/>
  <c r="E118" i="31"/>
  <c r="AK75" i="157" l="1"/>
  <c r="BL75" i="157"/>
  <c r="BJ75" i="157"/>
  <c r="AJ75" i="157"/>
  <c r="AB75" i="157"/>
  <c r="AQ84" i="157"/>
  <c r="S50" i="32"/>
  <c r="D50" i="32" s="1"/>
  <c r="S52" i="32"/>
  <c r="D52" i="32" s="1"/>
  <c r="G52" i="32" s="1"/>
  <c r="S48" i="32"/>
  <c r="D48" i="32" s="1"/>
  <c r="S40" i="32"/>
  <c r="D40" i="32" s="1"/>
  <c r="S21" i="32"/>
  <c r="D21" i="32" s="1"/>
  <c r="S46" i="32"/>
  <c r="D46" i="32" s="1"/>
  <c r="S41" i="32"/>
  <c r="D41" i="32" s="1"/>
  <c r="S26" i="32"/>
  <c r="D26" i="32" s="1"/>
  <c r="S23" i="32"/>
  <c r="D23" i="32" s="1"/>
  <c r="S19" i="32"/>
  <c r="D19" i="32" s="1"/>
  <c r="S43" i="32"/>
  <c r="D43" i="32" s="1"/>
  <c r="S31" i="32"/>
  <c r="D31" i="32" s="1"/>
  <c r="S22" i="32"/>
  <c r="D22" i="32" s="1"/>
  <c r="S24" i="32"/>
  <c r="D24" i="32" s="1"/>
  <c r="S44" i="32"/>
  <c r="D44" i="32" s="1"/>
  <c r="S29" i="32"/>
  <c r="D29" i="32" s="1"/>
  <c r="S13" i="32"/>
  <c r="D13" i="32" s="1"/>
  <c r="S49" i="32"/>
  <c r="D49" i="32" s="1"/>
  <c r="L49" i="32" s="1"/>
  <c r="S55" i="32"/>
  <c r="D55" i="32" s="1"/>
  <c r="S11" i="32"/>
  <c r="D11" i="32" s="1"/>
  <c r="S9" i="32"/>
  <c r="D9" i="32" s="1"/>
  <c r="S16" i="32"/>
  <c r="D16" i="32" s="1"/>
  <c r="S51" i="32"/>
  <c r="D51" i="32" s="1"/>
  <c r="S36" i="32"/>
  <c r="D36" i="32" s="1"/>
  <c r="S32" i="32"/>
  <c r="D32" i="32" s="1"/>
  <c r="S33" i="32"/>
  <c r="D33" i="32" s="1"/>
  <c r="S56" i="32"/>
  <c r="D56" i="32" s="1"/>
  <c r="S20" i="32"/>
  <c r="D20" i="32" s="1"/>
  <c r="S14" i="32"/>
  <c r="D14" i="32" s="1"/>
  <c r="S42" i="32"/>
  <c r="D42" i="32" s="1"/>
  <c r="S15" i="32"/>
  <c r="D15" i="32" s="1"/>
  <c r="S25" i="32"/>
  <c r="D25" i="32" s="1"/>
  <c r="S53" i="32"/>
  <c r="D53" i="32" s="1"/>
  <c r="S30" i="32"/>
  <c r="D30" i="32" s="1"/>
  <c r="H30" i="32" s="1"/>
  <c r="S39" i="32"/>
  <c r="D39" i="32" s="1"/>
  <c r="S54" i="32"/>
  <c r="D54" i="32" s="1"/>
  <c r="S35" i="32"/>
  <c r="D35" i="32" s="1"/>
  <c r="S18" i="32"/>
  <c r="D18" i="32" s="1"/>
  <c r="S27" i="32"/>
  <c r="D27" i="32" s="1"/>
  <c r="S47" i="32"/>
  <c r="D47" i="32" s="1"/>
  <c r="S34" i="32"/>
  <c r="D34" i="32" s="1"/>
  <c r="S17" i="32"/>
  <c r="D17" i="32" s="1"/>
  <c r="S37" i="32"/>
  <c r="D37" i="32" s="1"/>
  <c r="S45" i="32"/>
  <c r="D45" i="32" s="1"/>
  <c r="S38" i="32"/>
  <c r="D38" i="32" s="1"/>
  <c r="S10" i="32"/>
  <c r="D10" i="32" s="1"/>
  <c r="S28" i="32"/>
  <c r="D28" i="32" s="1"/>
  <c r="AM75" i="157"/>
  <c r="K75" i="157"/>
  <c r="AN76" i="157"/>
  <c r="P75" i="157"/>
  <c r="W75" i="157"/>
  <c r="BO75" i="157"/>
  <c r="AS75" i="157"/>
  <c r="AY75" i="157"/>
  <c r="T75" i="157"/>
  <c r="AV75" i="157"/>
  <c r="G75" i="157"/>
  <c r="AU75" i="157"/>
  <c r="AE75" i="157"/>
  <c r="BL76" i="157"/>
  <c r="BB75" i="157"/>
  <c r="BA75" i="157"/>
  <c r="BN76" i="157"/>
  <c r="BC75" i="157"/>
  <c r="G76" i="157"/>
  <c r="R75" i="157"/>
  <c r="AC75" i="157"/>
  <c r="AR75" i="157"/>
  <c r="Z75" i="157"/>
  <c r="H75" i="157"/>
  <c r="AW76" i="157"/>
  <c r="L75" i="157"/>
  <c r="AZ75" i="157"/>
  <c r="P76" i="157"/>
  <c r="AI75" i="157"/>
  <c r="AW75" i="157"/>
  <c r="X76" i="157"/>
  <c r="BD75" i="157"/>
  <c r="AL76" i="157"/>
  <c r="BF75" i="157"/>
  <c r="AJ84" i="157"/>
  <c r="BN84" i="157"/>
  <c r="AD84" i="157"/>
  <c r="BF84" i="157"/>
  <c r="AV84" i="157"/>
  <c r="G84" i="157"/>
  <c r="AR84" i="157"/>
  <c r="L84" i="157"/>
  <c r="T84" i="157"/>
  <c r="BJ84" i="157"/>
  <c r="AW84" i="157"/>
  <c r="U85" i="157"/>
  <c r="AD75" i="157"/>
  <c r="J75" i="157"/>
  <c r="E110" i="157"/>
  <c r="AT75" i="157"/>
  <c r="AG75" i="157"/>
  <c r="BA81" i="157"/>
  <c r="AK85" i="157"/>
  <c r="AT81" i="157"/>
  <c r="X75" i="157"/>
  <c r="AO75" i="157"/>
  <c r="N75" i="157"/>
  <c r="AY85" i="157"/>
  <c r="AQ75" i="157"/>
  <c r="AH75" i="157"/>
  <c r="AL75" i="157"/>
  <c r="AX75" i="157"/>
  <c r="AF75" i="157"/>
  <c r="M75" i="157"/>
  <c r="U75" i="157"/>
  <c r="AX85" i="157"/>
  <c r="BC85" i="157"/>
  <c r="AL85" i="157"/>
  <c r="AQ85" i="157"/>
  <c r="BH85" i="157"/>
  <c r="BJ85" i="157"/>
  <c r="AM85" i="157"/>
  <c r="G85" i="157"/>
  <c r="BD85" i="157"/>
  <c r="AR85" i="157"/>
  <c r="AN85" i="157"/>
  <c r="AC85" i="157"/>
  <c r="AM77" i="157"/>
  <c r="AX77" i="157"/>
  <c r="M77" i="157"/>
  <c r="AI77" i="157"/>
  <c r="P77" i="157"/>
  <c r="AK77" i="157"/>
  <c r="BC77" i="157"/>
  <c r="AY77" i="157"/>
  <c r="Z77" i="157"/>
  <c r="L77" i="157"/>
  <c r="K77" i="157"/>
  <c r="AQ77" i="157"/>
  <c r="AL77" i="157"/>
  <c r="U77" i="157"/>
  <c r="AW77" i="157"/>
  <c r="N77" i="157"/>
  <c r="T77" i="157"/>
  <c r="AC77" i="157"/>
  <c r="BL77" i="157"/>
  <c r="AS77" i="157"/>
  <c r="AZ77" i="157"/>
  <c r="BJ77" i="157"/>
  <c r="AB77" i="157"/>
  <c r="O77" i="157"/>
  <c r="BA77" i="157"/>
  <c r="AE77" i="157"/>
  <c r="W77" i="157"/>
  <c r="BH77" i="157"/>
  <c r="AD77" i="157"/>
  <c r="H77" i="157"/>
  <c r="AF77" i="157"/>
  <c r="AU77" i="157"/>
  <c r="AT77" i="157"/>
  <c r="G77" i="157"/>
  <c r="E112" i="157"/>
  <c r="AY112" i="157" s="1"/>
  <c r="BO77" i="157"/>
  <c r="AG77" i="157"/>
  <c r="E185" i="31"/>
  <c r="L115" i="31"/>
  <c r="F115" i="31"/>
  <c r="I115" i="31"/>
  <c r="K115" i="31"/>
  <c r="J115" i="31"/>
  <c r="G115" i="31"/>
  <c r="H115" i="31"/>
  <c r="M115" i="31"/>
  <c r="E180" i="31"/>
  <c r="M110" i="31"/>
  <c r="K110" i="31"/>
  <c r="F110" i="31"/>
  <c r="L110" i="31"/>
  <c r="H110" i="31"/>
  <c r="J110" i="31"/>
  <c r="G110" i="31"/>
  <c r="I110" i="31"/>
  <c r="E187" i="31"/>
  <c r="H117" i="31"/>
  <c r="F117" i="31"/>
  <c r="G117" i="31"/>
  <c r="J117" i="31"/>
  <c r="I117" i="31"/>
  <c r="M117" i="31"/>
  <c r="K117" i="31"/>
  <c r="L117" i="31"/>
  <c r="E149" i="31"/>
  <c r="F79" i="31"/>
  <c r="K79" i="31"/>
  <c r="H79" i="31"/>
  <c r="J79" i="31"/>
  <c r="I79" i="31"/>
  <c r="M79" i="31"/>
  <c r="G79" i="31"/>
  <c r="L79" i="31"/>
  <c r="E181" i="31"/>
  <c r="I111" i="31"/>
  <c r="J111" i="31"/>
  <c r="H111" i="31"/>
  <c r="G111" i="31"/>
  <c r="M111" i="31"/>
  <c r="K111" i="31"/>
  <c r="F111" i="31"/>
  <c r="L111" i="31"/>
  <c r="E145" i="31"/>
  <c r="G75" i="31"/>
  <c r="M75" i="31"/>
  <c r="L75" i="31"/>
  <c r="J75" i="31"/>
  <c r="I75" i="31"/>
  <c r="K75" i="31"/>
  <c r="F75" i="31"/>
  <c r="H75" i="31"/>
  <c r="E153" i="31"/>
  <c r="I83" i="31"/>
  <c r="J83" i="31"/>
  <c r="H83" i="31"/>
  <c r="M83" i="31"/>
  <c r="L83" i="31"/>
  <c r="K83" i="31"/>
  <c r="G83" i="31"/>
  <c r="F83" i="31"/>
  <c r="E148" i="31"/>
  <c r="M78" i="31"/>
  <c r="J78" i="31"/>
  <c r="K78" i="31"/>
  <c r="H78" i="31"/>
  <c r="F78" i="31"/>
  <c r="G78" i="31"/>
  <c r="I78" i="31"/>
  <c r="L78" i="31"/>
  <c r="E184" i="31"/>
  <c r="J114" i="31"/>
  <c r="G114" i="31"/>
  <c r="M114" i="31"/>
  <c r="L114" i="31"/>
  <c r="K114" i="31"/>
  <c r="I114" i="31"/>
  <c r="H114" i="31"/>
  <c r="F114" i="31"/>
  <c r="E152" i="31"/>
  <c r="F82" i="31"/>
  <c r="I82" i="31"/>
  <c r="M82" i="31"/>
  <c r="G82" i="31"/>
  <c r="L82" i="31"/>
  <c r="H82" i="31"/>
  <c r="K82" i="31"/>
  <c r="J82" i="31"/>
  <c r="E146" i="31"/>
  <c r="F76" i="31"/>
  <c r="I76" i="31"/>
  <c r="M76" i="31"/>
  <c r="G76" i="31"/>
  <c r="L76" i="31"/>
  <c r="J76" i="31"/>
  <c r="H76" i="31"/>
  <c r="K76" i="31"/>
  <c r="E182" i="31"/>
  <c r="F112" i="31"/>
  <c r="K112" i="31"/>
  <c r="I112" i="31"/>
  <c r="L112" i="31"/>
  <c r="M112" i="31"/>
  <c r="J112" i="31"/>
  <c r="H112" i="31"/>
  <c r="G112" i="31"/>
  <c r="E151" i="31"/>
  <c r="H81" i="31"/>
  <c r="G81" i="31"/>
  <c r="F81" i="31"/>
  <c r="M81" i="31"/>
  <c r="L81" i="31"/>
  <c r="K81" i="31"/>
  <c r="J81" i="31"/>
  <c r="I81" i="31"/>
  <c r="E189" i="31"/>
  <c r="H119" i="31"/>
  <c r="M119" i="31"/>
  <c r="K119" i="31"/>
  <c r="F119" i="31"/>
  <c r="L119" i="31"/>
  <c r="J119" i="31"/>
  <c r="G119" i="31"/>
  <c r="I119" i="31"/>
  <c r="E188" i="31"/>
  <c r="K118" i="31"/>
  <c r="J118" i="31"/>
  <c r="I118" i="31"/>
  <c r="G118" i="31"/>
  <c r="H118" i="31"/>
  <c r="L118" i="31"/>
  <c r="F118" i="31"/>
  <c r="M118" i="31"/>
  <c r="E154" i="31"/>
  <c r="H84" i="31"/>
  <c r="F84" i="31"/>
  <c r="J84" i="31"/>
  <c r="I84" i="31"/>
  <c r="G84" i="31"/>
  <c r="L84" i="31"/>
  <c r="K84" i="31"/>
  <c r="M84" i="31"/>
  <c r="E183" i="31"/>
  <c r="I113" i="31"/>
  <c r="H113" i="31"/>
  <c r="K113" i="31"/>
  <c r="J113" i="31"/>
  <c r="M113" i="31"/>
  <c r="L113" i="31"/>
  <c r="G113" i="31"/>
  <c r="F113" i="31"/>
  <c r="E150" i="31"/>
  <c r="K80" i="31"/>
  <c r="M80" i="31"/>
  <c r="F80" i="31"/>
  <c r="G80" i="31"/>
  <c r="I80" i="31"/>
  <c r="J80" i="31"/>
  <c r="L80" i="31"/>
  <c r="H80" i="31"/>
  <c r="E147" i="31"/>
  <c r="L77" i="31"/>
  <c r="J77" i="31"/>
  <c r="M77" i="31"/>
  <c r="I77" i="31"/>
  <c r="H77" i="31"/>
  <c r="F77" i="31"/>
  <c r="G77" i="31"/>
  <c r="K77" i="31"/>
  <c r="E186" i="31"/>
  <c r="I116" i="31"/>
  <c r="L116" i="31"/>
  <c r="H116" i="31"/>
  <c r="J116" i="31"/>
  <c r="M116" i="31"/>
  <c r="F116" i="31"/>
  <c r="K116" i="31"/>
  <c r="G116" i="31"/>
  <c r="Z82" i="157"/>
  <c r="AS82" i="157"/>
  <c r="X82" i="157"/>
  <c r="AJ77" i="157"/>
  <c r="AR77" i="157"/>
  <c r="J77" i="157"/>
  <c r="X77" i="157"/>
  <c r="AV77" i="157"/>
  <c r="AH77" i="157"/>
  <c r="BD77" i="157"/>
  <c r="I77" i="157"/>
  <c r="BN77" i="157"/>
  <c r="BB77" i="157"/>
  <c r="AN77" i="157"/>
  <c r="R77" i="157"/>
  <c r="AO77" i="157"/>
  <c r="AL83" i="157"/>
  <c r="G80" i="157"/>
  <c r="AX80" i="157"/>
  <c r="BH80" i="157"/>
  <c r="T80" i="157"/>
  <c r="AY78" i="157"/>
  <c r="BA78" i="157"/>
  <c r="U80" i="157"/>
  <c r="E115" i="157"/>
  <c r="AK115" i="157" s="1"/>
  <c r="AK84" i="157"/>
  <c r="X84" i="157"/>
  <c r="AX84" i="157"/>
  <c r="AB84" i="157"/>
  <c r="AV80" i="157"/>
  <c r="BD84" i="157"/>
  <c r="M84" i="157"/>
  <c r="L80" i="157"/>
  <c r="O80" i="157"/>
  <c r="AC84" i="157"/>
  <c r="O84" i="157"/>
  <c r="BD80" i="157"/>
  <c r="AM80" i="157"/>
  <c r="H84" i="157"/>
  <c r="AY84" i="157"/>
  <c r="BA84" i="157"/>
  <c r="BO84" i="157"/>
  <c r="AO80" i="157"/>
  <c r="BC84" i="157"/>
  <c r="R84" i="157"/>
  <c r="AY80" i="157"/>
  <c r="BJ80" i="157"/>
  <c r="AN84" i="157"/>
  <c r="AL84" i="157"/>
  <c r="I84" i="157"/>
  <c r="AM83" i="157"/>
  <c r="AC80" i="157"/>
  <c r="N84" i="157"/>
  <c r="AU84" i="157"/>
  <c r="AS84" i="157"/>
  <c r="BJ83" i="157"/>
  <c r="P83" i="157"/>
  <c r="H80" i="157"/>
  <c r="Z84" i="157"/>
  <c r="U84" i="157"/>
  <c r="AG84" i="157"/>
  <c r="AE84" i="157"/>
  <c r="AF84" i="157"/>
  <c r="AO84" i="157"/>
  <c r="AH80" i="157"/>
  <c r="BL80" i="157"/>
  <c r="AM84" i="157"/>
  <c r="AZ84" i="157"/>
  <c r="J84" i="157"/>
  <c r="BO80" i="157"/>
  <c r="AT84" i="157"/>
  <c r="P84" i="157"/>
  <c r="K84" i="157"/>
  <c r="BL84" i="157"/>
  <c r="W84" i="157"/>
  <c r="E119" i="157"/>
  <c r="AO119" i="157" s="1"/>
  <c r="AJ80" i="157"/>
  <c r="AD80" i="157"/>
  <c r="AT80" i="157"/>
  <c r="BC80" i="157"/>
  <c r="BH84" i="157"/>
  <c r="AM76" i="157"/>
  <c r="AG85" i="157"/>
  <c r="BB85" i="157"/>
  <c r="AI85" i="157"/>
  <c r="AV85" i="157"/>
  <c r="L85" i="157"/>
  <c r="BF85" i="157"/>
  <c r="AV76" i="157"/>
  <c r="AE76" i="157"/>
  <c r="W85" i="157"/>
  <c r="AF85" i="157"/>
  <c r="M85" i="157"/>
  <c r="AF76" i="157"/>
  <c r="X85" i="157"/>
  <c r="N85" i="157"/>
  <c r="BN85" i="157"/>
  <c r="AY76" i="157"/>
  <c r="AZ85" i="157"/>
  <c r="Z85" i="157"/>
  <c r="P85" i="157"/>
  <c r="O76" i="157"/>
  <c r="BA85" i="157"/>
  <c r="O85" i="157"/>
  <c r="BO85" i="157"/>
  <c r="AK76" i="157"/>
  <c r="R85" i="157"/>
  <c r="AH85" i="157"/>
  <c r="AJ85" i="157"/>
  <c r="H85" i="157"/>
  <c r="BJ76" i="157"/>
  <c r="BF76" i="157"/>
  <c r="AS85" i="157"/>
  <c r="I85" i="157"/>
  <c r="T85" i="157"/>
  <c r="AO85" i="157"/>
  <c r="J76" i="157"/>
  <c r="AD76" i="157"/>
  <c r="AT85" i="157"/>
  <c r="BL85" i="157"/>
  <c r="AD85" i="157"/>
  <c r="J85" i="157"/>
  <c r="K76" i="157"/>
  <c r="AY79" i="157"/>
  <c r="AU85" i="157"/>
  <c r="AB85" i="157"/>
  <c r="R76" i="157"/>
  <c r="AW85" i="157"/>
  <c r="AE85" i="157"/>
  <c r="AQ83" i="157"/>
  <c r="L83" i="157"/>
  <c r="U83" i="157"/>
  <c r="BB83" i="157"/>
  <c r="N83" i="157"/>
  <c r="E118" i="157"/>
  <c r="K118" i="157" s="1"/>
  <c r="BC83" i="157"/>
  <c r="N80" i="157"/>
  <c r="I80" i="157"/>
  <c r="AB83" i="157"/>
  <c r="BH83" i="157"/>
  <c r="AN80" i="157"/>
  <c r="AK80" i="157"/>
  <c r="BD83" i="157"/>
  <c r="O83" i="157"/>
  <c r="Z83" i="157"/>
  <c r="AO83" i="157"/>
  <c r="P80" i="157"/>
  <c r="J80" i="157"/>
  <c r="AU83" i="157"/>
  <c r="AJ83" i="157"/>
  <c r="BB80" i="157"/>
  <c r="AB80" i="157"/>
  <c r="Z80" i="157"/>
  <c r="AR83" i="157"/>
  <c r="BF83" i="157"/>
  <c r="BL83" i="157"/>
  <c r="AG80" i="157"/>
  <c r="AZ80" i="157"/>
  <c r="AV83" i="157"/>
  <c r="J83" i="157"/>
  <c r="AI80" i="157"/>
  <c r="M80" i="157"/>
  <c r="R80" i="157"/>
  <c r="AC83" i="157"/>
  <c r="I83" i="157"/>
  <c r="AE80" i="157"/>
  <c r="AU80" i="157"/>
  <c r="K80" i="157"/>
  <c r="AG83" i="157"/>
  <c r="BF80" i="157"/>
  <c r="H83" i="157"/>
  <c r="AD83" i="157"/>
  <c r="AR80" i="157"/>
  <c r="AL80" i="157"/>
  <c r="BA80" i="157"/>
  <c r="AW83" i="157"/>
  <c r="M83" i="157"/>
  <c r="G83" i="157"/>
  <c r="AF83" i="157"/>
  <c r="AI83" i="157"/>
  <c r="BA83" i="157"/>
  <c r="W83" i="157"/>
  <c r="BO83" i="157"/>
  <c r="W80" i="157"/>
  <c r="AF80" i="157"/>
  <c r="AE83" i="157"/>
  <c r="AY83" i="157"/>
  <c r="AZ83" i="157"/>
  <c r="AW80" i="157"/>
  <c r="BN80" i="157"/>
  <c r="AH83" i="157"/>
  <c r="AS83" i="157"/>
  <c r="AT83" i="157"/>
  <c r="K83" i="157"/>
  <c r="X83" i="157"/>
  <c r="AE79" i="157"/>
  <c r="BL79" i="157"/>
  <c r="T79" i="157"/>
  <c r="AX79" i="157"/>
  <c r="AV79" i="157"/>
  <c r="AU78" i="157"/>
  <c r="AW79" i="157"/>
  <c r="G78" i="157"/>
  <c r="BA79" i="157"/>
  <c r="AG79" i="157"/>
  <c r="L79" i="157"/>
  <c r="AR79" i="157"/>
  <c r="AL79" i="157"/>
  <c r="AN79" i="157"/>
  <c r="BN79" i="157"/>
  <c r="M81" i="157"/>
  <c r="X81" i="157"/>
  <c r="BF81" i="157"/>
  <c r="U82" i="157"/>
  <c r="P78" i="157"/>
  <c r="W81" i="157"/>
  <c r="AL81" i="157"/>
  <c r="AN81" i="157"/>
  <c r="AC81" i="157"/>
  <c r="N81" i="157"/>
  <c r="L82" i="157"/>
  <c r="BC79" i="157"/>
  <c r="BN81" i="157"/>
  <c r="AY81" i="157"/>
  <c r="AG81" i="157"/>
  <c r="M82" i="157"/>
  <c r="N79" i="157"/>
  <c r="K81" i="157"/>
  <c r="J81" i="157"/>
  <c r="P81" i="157"/>
  <c r="AW81" i="157"/>
  <c r="BO81" i="157"/>
  <c r="BB82" i="157"/>
  <c r="R81" i="157"/>
  <c r="G81" i="157"/>
  <c r="BH81" i="157"/>
  <c r="AN82" i="157"/>
  <c r="O79" i="157"/>
  <c r="AX81" i="157"/>
  <c r="BB81" i="157"/>
  <c r="AQ81" i="157"/>
  <c r="AH81" i="157"/>
  <c r="O81" i="157"/>
  <c r="AR82" i="157"/>
  <c r="AO81" i="157"/>
  <c r="AU81" i="157"/>
  <c r="AU82" i="157"/>
  <c r="BL81" i="157"/>
  <c r="Z81" i="157"/>
  <c r="AE81" i="157"/>
  <c r="AG82" i="157"/>
  <c r="T81" i="157"/>
  <c r="AI81" i="157"/>
  <c r="E117" i="157"/>
  <c r="AK117" i="157" s="1"/>
  <c r="AF81" i="157"/>
  <c r="AJ81" i="157"/>
  <c r="E116" i="157"/>
  <c r="AF116" i="157" s="1"/>
  <c r="AF79" i="157"/>
  <c r="AV81" i="157"/>
  <c r="BC81" i="157"/>
  <c r="N82" i="157"/>
  <c r="I79" i="157"/>
  <c r="R83" i="157"/>
  <c r="AX83" i="157"/>
  <c r="BN83" i="157"/>
  <c r="AB81" i="157"/>
  <c r="I81" i="157"/>
  <c r="AD82" i="157"/>
  <c r="AQ80" i="157"/>
  <c r="X80" i="157"/>
  <c r="AI78" i="157"/>
  <c r="AM79" i="157"/>
  <c r="AZ81" i="157"/>
  <c r="H81" i="157"/>
  <c r="BJ81" i="157"/>
  <c r="AR81" i="157"/>
  <c r="AK81" i="157"/>
  <c r="AK82" i="157"/>
  <c r="AK78" i="157"/>
  <c r="BO79" i="157"/>
  <c r="BJ79" i="157"/>
  <c r="AD81" i="157"/>
  <c r="BD81" i="157"/>
  <c r="BJ82" i="157"/>
  <c r="BN78" i="157"/>
  <c r="AS81" i="157"/>
  <c r="L81" i="157"/>
  <c r="H82" i="157"/>
  <c r="W78" i="157"/>
  <c r="U81" i="157"/>
  <c r="AM82" i="157"/>
  <c r="X78" i="157"/>
  <c r="AN78" i="157"/>
  <c r="AE78" i="157"/>
  <c r="E113" i="157"/>
  <c r="BN113" i="157" s="1"/>
  <c r="U78" i="157"/>
  <c r="L78" i="157"/>
  <c r="AV78" i="157"/>
  <c r="AF78" i="157"/>
  <c r="AQ78" i="157"/>
  <c r="O78" i="157"/>
  <c r="AS78" i="157"/>
  <c r="BB78" i="157"/>
  <c r="T78" i="157"/>
  <c r="AG78" i="157"/>
  <c r="Z78" i="157"/>
  <c r="M78" i="157"/>
  <c r="BD79" i="157"/>
  <c r="AT78" i="157"/>
  <c r="AM78" i="157"/>
  <c r="H78" i="157"/>
  <c r="R78" i="157"/>
  <c r="BD78" i="157"/>
  <c r="AO78" i="157"/>
  <c r="AR78" i="157"/>
  <c r="N78" i="157"/>
  <c r="BF78" i="157"/>
  <c r="AB78" i="157"/>
  <c r="AH78" i="157"/>
  <c r="AK83" i="157"/>
  <c r="AN83" i="157"/>
  <c r="I78" i="157"/>
  <c r="AX78" i="157"/>
  <c r="BC78" i="157"/>
  <c r="P79" i="157"/>
  <c r="BH79" i="157"/>
  <c r="BO78" i="157"/>
  <c r="AZ78" i="157"/>
  <c r="AJ78" i="157"/>
  <c r="J78" i="157"/>
  <c r="AC78" i="157"/>
  <c r="BH78" i="157"/>
  <c r="BL78" i="157"/>
  <c r="AD78" i="157"/>
  <c r="AL78" i="157"/>
  <c r="K78" i="157"/>
  <c r="AW78" i="157"/>
  <c r="AU79" i="157"/>
  <c r="BN82" i="157"/>
  <c r="AF82" i="157"/>
  <c r="K82" i="157"/>
  <c r="O82" i="157"/>
  <c r="T76" i="157"/>
  <c r="AO76" i="157"/>
  <c r="AS79" i="157"/>
  <c r="AJ79" i="157"/>
  <c r="BA82" i="157"/>
  <c r="AJ82" i="157"/>
  <c r="AX76" i="157"/>
  <c r="BD76" i="157"/>
  <c r="U79" i="157"/>
  <c r="AQ79" i="157"/>
  <c r="AB82" i="157"/>
  <c r="AT82" i="157"/>
  <c r="P82" i="157"/>
  <c r="BC76" i="157"/>
  <c r="AJ76" i="157"/>
  <c r="R79" i="157"/>
  <c r="AK79" i="157"/>
  <c r="BF82" i="157"/>
  <c r="AH82" i="157"/>
  <c r="AL82" i="157"/>
  <c r="H76" i="157"/>
  <c r="AC76" i="157"/>
  <c r="AR76" i="157"/>
  <c r="R82" i="157"/>
  <c r="AZ82" i="157"/>
  <c r="BD82" i="157"/>
  <c r="AH76" i="157"/>
  <c r="AS76" i="157"/>
  <c r="L76" i="157"/>
  <c r="AC79" i="157"/>
  <c r="G79" i="157"/>
  <c r="BH82" i="157"/>
  <c r="BC82" i="157"/>
  <c r="AE82" i="157"/>
  <c r="I76" i="157"/>
  <c r="AU76" i="157"/>
  <c r="AQ76" i="157"/>
  <c r="M79" i="157"/>
  <c r="X79" i="157"/>
  <c r="BF79" i="157"/>
  <c r="G82" i="157"/>
  <c r="T82" i="157"/>
  <c r="AQ82" i="157"/>
  <c r="AB76" i="157"/>
  <c r="Z76" i="157"/>
  <c r="M76" i="157"/>
  <c r="AB79" i="157"/>
  <c r="AZ79" i="157"/>
  <c r="H79" i="157"/>
  <c r="BL82" i="157"/>
  <c r="AV82" i="157"/>
  <c r="I82" i="157"/>
  <c r="W82" i="157"/>
  <c r="AG76" i="157"/>
  <c r="W76" i="157"/>
  <c r="E111" i="157"/>
  <c r="Z111" i="157" s="1"/>
  <c r="AT79" i="157"/>
  <c r="AH79" i="157"/>
  <c r="J79" i="157"/>
  <c r="AO82" i="157"/>
  <c r="AW82" i="157"/>
  <c r="BO76" i="157"/>
  <c r="BA76" i="157"/>
  <c r="Z79" i="157"/>
  <c r="BB79" i="157"/>
  <c r="AO79" i="157"/>
  <c r="J82" i="157"/>
  <c r="AX82" i="157"/>
  <c r="AZ76" i="157"/>
  <c r="AI76" i="157"/>
  <c r="AD79" i="157"/>
  <c r="AI79" i="157"/>
  <c r="E114" i="157"/>
  <c r="BC114" i="157" s="1"/>
  <c r="AC82" i="157"/>
  <c r="AI82" i="157"/>
  <c r="U76" i="157"/>
  <c r="BB76" i="157"/>
  <c r="BO82" i="157"/>
  <c r="AT76" i="157"/>
  <c r="W79" i="157"/>
  <c r="BD112" i="157"/>
  <c r="AE112" i="157"/>
  <c r="AZ112" i="157"/>
  <c r="AD112" i="157"/>
  <c r="AX112" i="157"/>
  <c r="U112" i="157"/>
  <c r="AW112" i="157"/>
  <c r="AM112" i="157"/>
  <c r="AV112" i="157"/>
  <c r="W112" i="157"/>
  <c r="BB112" i="157"/>
  <c r="AK112" i="157"/>
  <c r="I112" i="157"/>
  <c r="BN112" i="157"/>
  <c r="AN112" i="157"/>
  <c r="BL112" i="157"/>
  <c r="AH112" i="157"/>
  <c r="X112" i="157"/>
  <c r="AF112" i="157"/>
  <c r="AO112" i="157"/>
  <c r="M112" i="157"/>
  <c r="AQ112" i="157"/>
  <c r="AC112" i="157"/>
  <c r="N112" i="157"/>
  <c r="BC112" i="157"/>
  <c r="R112" i="157"/>
  <c r="T112" i="157"/>
  <c r="BA112" i="157"/>
  <c r="AI112" i="157"/>
  <c r="E145" i="157"/>
  <c r="AU110" i="157"/>
  <c r="Z110" i="157"/>
  <c r="O110" i="157"/>
  <c r="AZ110" i="157"/>
  <c r="AN110" i="157"/>
  <c r="N110" i="157"/>
  <c r="AY110" i="157"/>
  <c r="X110" i="157"/>
  <c r="M110" i="157"/>
  <c r="AX110" i="157"/>
  <c r="AK110" i="157"/>
  <c r="P110" i="157"/>
  <c r="AW110" i="157"/>
  <c r="AJ110" i="157"/>
  <c r="AV110" i="157"/>
  <c r="AI110" i="157"/>
  <c r="AS110" i="157"/>
  <c r="U110" i="157"/>
  <c r="AQ110" i="157"/>
  <c r="R110" i="157"/>
  <c r="BD110" i="157"/>
  <c r="AL110" i="157"/>
  <c r="BC110" i="157"/>
  <c r="AH110" i="157"/>
  <c r="BB110" i="157"/>
  <c r="AG110" i="157"/>
  <c r="AT110" i="157"/>
  <c r="W110" i="157"/>
  <c r="AR110" i="157"/>
  <c r="AD110" i="157"/>
  <c r="BA110" i="157"/>
  <c r="T110" i="157"/>
  <c r="BL110" i="157"/>
  <c r="AE110" i="157"/>
  <c r="K110" i="157"/>
  <c r="BN110" i="157"/>
  <c r="AC110" i="157"/>
  <c r="J110" i="157"/>
  <c r="BO110" i="157"/>
  <c r="AB110" i="157"/>
  <c r="I110" i="157"/>
  <c r="BH110" i="157"/>
  <c r="AO110" i="157"/>
  <c r="H110" i="157"/>
  <c r="BJ110" i="157"/>
  <c r="AM110" i="157"/>
  <c r="G110" i="157"/>
  <c r="BF110" i="157"/>
  <c r="AF110" i="157"/>
  <c r="L110" i="157"/>
  <c r="E152" i="157"/>
  <c r="AD117" i="157"/>
  <c r="N117" i="157"/>
  <c r="AW117" i="157"/>
  <c r="AM117" i="157"/>
  <c r="L117" i="157"/>
  <c r="BD117" i="157"/>
  <c r="AC117" i="157"/>
  <c r="K117" i="157"/>
  <c r="BC117" i="157"/>
  <c r="AZ117" i="157"/>
  <c r="AR117" i="157"/>
  <c r="M117" i="157"/>
  <c r="BH117" i="157"/>
  <c r="X115" i="157"/>
  <c r="AZ115" i="157"/>
  <c r="W115" i="157"/>
  <c r="AX115" i="157"/>
  <c r="AC115" i="157"/>
  <c r="U115" i="157"/>
  <c r="R115" i="157"/>
  <c r="AT115" i="157"/>
  <c r="AM115" i="157"/>
  <c r="AW115" i="157"/>
  <c r="BB115" i="157"/>
  <c r="AD115" i="157"/>
  <c r="AY115" i="157"/>
  <c r="Z115" i="157"/>
  <c r="BN115" i="157"/>
  <c r="AJ115" i="157"/>
  <c r="P115" i="157"/>
  <c r="BL115" i="157"/>
  <c r="AN115" i="157"/>
  <c r="M115" i="157"/>
  <c r="BO115" i="157"/>
  <c r="O115" i="157"/>
  <c r="BH115" i="157"/>
  <c r="BF115" i="157"/>
  <c r="AO115" i="157"/>
  <c r="N115" i="157"/>
  <c r="AS115" i="157"/>
  <c r="AL115" i="157"/>
  <c r="AR115" i="157"/>
  <c r="K115" i="157"/>
  <c r="AQ115" i="157"/>
  <c r="AG115" i="157"/>
  <c r="H115" i="157"/>
  <c r="AB115" i="157"/>
  <c r="G115" i="157"/>
  <c r="BA115" i="157"/>
  <c r="T115" i="157"/>
  <c r="AC111" i="157"/>
  <c r="L111" i="157"/>
  <c r="K111" i="157"/>
  <c r="BD111" i="157"/>
  <c r="AK111" i="157"/>
  <c r="AV111" i="157"/>
  <c r="AH111" i="157"/>
  <c r="P111" i="157"/>
  <c r="G111" i="157"/>
  <c r="BO111" i="157"/>
  <c r="E154" i="157"/>
  <c r="AW119" i="157"/>
  <c r="AD119" i="157"/>
  <c r="O119" i="157"/>
  <c r="AV119" i="157"/>
  <c r="AT119" i="157"/>
  <c r="X119" i="157"/>
  <c r="U119" i="157"/>
  <c r="BB119" i="157"/>
  <c r="R119" i="157"/>
  <c r="BC119" i="157"/>
  <c r="T119" i="157"/>
  <c r="BO119" i="157"/>
  <c r="AN119" i="157"/>
  <c r="BN119" i="157"/>
  <c r="J119" i="157"/>
  <c r="BH119" i="157"/>
  <c r="AF119" i="157"/>
  <c r="G119" i="157"/>
  <c r="AZ119" i="157"/>
  <c r="AI119" i="157"/>
  <c r="N119" i="157"/>
  <c r="AY119" i="157"/>
  <c r="L119" i="157"/>
  <c r="C341" i="32"/>
  <c r="D12" i="32"/>
  <c r="H57" i="32"/>
  <c r="L57" i="32"/>
  <c r="K57" i="32"/>
  <c r="J57" i="32"/>
  <c r="I57" i="32"/>
  <c r="G57" i="32"/>
  <c r="F57" i="32"/>
  <c r="E57" i="32"/>
  <c r="BF117" i="157" l="1"/>
  <c r="AL117" i="157"/>
  <c r="BL117" i="157"/>
  <c r="AI117" i="157"/>
  <c r="BN117" i="157"/>
  <c r="P117" i="157"/>
  <c r="AB117" i="157"/>
  <c r="U117" i="157"/>
  <c r="Z117" i="157"/>
  <c r="AS117" i="157"/>
  <c r="H116" i="157"/>
  <c r="AN117" i="157"/>
  <c r="R117" i="157"/>
  <c r="BO116" i="157"/>
  <c r="AU117" i="157"/>
  <c r="AX117" i="157"/>
  <c r="W118" i="157"/>
  <c r="R114" i="157"/>
  <c r="BC115" i="157"/>
  <c r="AE115" i="157"/>
  <c r="AQ117" i="157"/>
  <c r="AQ113" i="157"/>
  <c r="AI115" i="157"/>
  <c r="AU115" i="157"/>
  <c r="AE117" i="157"/>
  <c r="AH114" i="157"/>
  <c r="O113" i="157"/>
  <c r="I115" i="157"/>
  <c r="AV115" i="157"/>
  <c r="T117" i="157"/>
  <c r="BL113" i="157"/>
  <c r="X117" i="157"/>
  <c r="AX113" i="157"/>
  <c r="M111" i="157"/>
  <c r="AT117" i="157"/>
  <c r="BD113" i="157"/>
  <c r="BH113" i="157"/>
  <c r="AF117" i="157"/>
  <c r="AL111" i="157"/>
  <c r="L115" i="157"/>
  <c r="BD115" i="157"/>
  <c r="AH117" i="157"/>
  <c r="BL111" i="157"/>
  <c r="AF115" i="157"/>
  <c r="E150" i="157"/>
  <c r="BC150" i="157" s="1"/>
  <c r="AV117" i="157"/>
  <c r="R111" i="157"/>
  <c r="AH115" i="157"/>
  <c r="BO117" i="157"/>
  <c r="W117" i="157"/>
  <c r="AQ111" i="157"/>
  <c r="BJ115" i="157"/>
  <c r="H117" i="157"/>
  <c r="BA117" i="157"/>
  <c r="AZ114" i="157"/>
  <c r="AQ114" i="157"/>
  <c r="BB111" i="157"/>
  <c r="U111" i="157"/>
  <c r="J115" i="157"/>
  <c r="AJ117" i="157"/>
  <c r="I117" i="157"/>
  <c r="L118" i="157"/>
  <c r="AY116" i="157"/>
  <c r="BB117" i="157"/>
  <c r="J117" i="157"/>
  <c r="AY117" i="157"/>
  <c r="AG117" i="157"/>
  <c r="G117" i="157"/>
  <c r="AT111" i="157"/>
  <c r="BJ117" i="157"/>
  <c r="AO117" i="157"/>
  <c r="H118" i="157"/>
  <c r="AN116" i="157"/>
  <c r="J56" i="32"/>
  <c r="E56" i="32"/>
  <c r="F56" i="32"/>
  <c r="G56" i="32"/>
  <c r="K56" i="32"/>
  <c r="L56" i="32"/>
  <c r="I56" i="32"/>
  <c r="H56" i="32"/>
  <c r="G36" i="32"/>
  <c r="F36" i="32"/>
  <c r="I36" i="32"/>
  <c r="H36" i="32"/>
  <c r="L36" i="32"/>
  <c r="J36" i="32"/>
  <c r="K36" i="32"/>
  <c r="E36" i="32"/>
  <c r="F28" i="32"/>
  <c r="E28" i="32"/>
  <c r="K28" i="32"/>
  <c r="G28" i="32"/>
  <c r="H28" i="32"/>
  <c r="I28" i="32"/>
  <c r="L28" i="32"/>
  <c r="J28" i="32"/>
  <c r="G13" i="32"/>
  <c r="L13" i="32"/>
  <c r="K13" i="32"/>
  <c r="J13" i="32"/>
  <c r="H13" i="32"/>
  <c r="E13" i="32"/>
  <c r="F13" i="32"/>
  <c r="I13" i="32"/>
  <c r="L10" i="32"/>
  <c r="H10" i="32"/>
  <c r="G10" i="32"/>
  <c r="F10" i="32"/>
  <c r="K10" i="32"/>
  <c r="J10" i="32"/>
  <c r="I10" i="32"/>
  <c r="E10" i="32"/>
  <c r="K29" i="32"/>
  <c r="J29" i="32"/>
  <c r="I29" i="32"/>
  <c r="H29" i="32"/>
  <c r="L29" i="32"/>
  <c r="E29" i="32"/>
  <c r="G29" i="32"/>
  <c r="F29" i="32"/>
  <c r="F20" i="32"/>
  <c r="J20" i="32"/>
  <c r="G20" i="32"/>
  <c r="I20" i="32"/>
  <c r="E20" i="32"/>
  <c r="K20" i="32"/>
  <c r="L20" i="32"/>
  <c r="H20" i="32"/>
  <c r="J32" i="32"/>
  <c r="K32" i="32"/>
  <c r="I32" i="32"/>
  <c r="G32" i="32"/>
  <c r="F32" i="32"/>
  <c r="H32" i="32"/>
  <c r="L32" i="32"/>
  <c r="E32" i="32"/>
  <c r="E38" i="32"/>
  <c r="I38" i="32"/>
  <c r="G38" i="32"/>
  <c r="L38" i="32"/>
  <c r="J38" i="32"/>
  <c r="K38" i="32"/>
  <c r="H38" i="32"/>
  <c r="F38" i="32"/>
  <c r="F44" i="32"/>
  <c r="K44" i="32"/>
  <c r="H44" i="32"/>
  <c r="L44" i="32"/>
  <c r="G44" i="32"/>
  <c r="I44" i="32"/>
  <c r="J44" i="32"/>
  <c r="E44" i="32"/>
  <c r="L45" i="32"/>
  <c r="J45" i="32"/>
  <c r="I45" i="32"/>
  <c r="K45" i="32"/>
  <c r="H45" i="32"/>
  <c r="G45" i="32"/>
  <c r="E45" i="32"/>
  <c r="F45" i="32"/>
  <c r="K24" i="32"/>
  <c r="J24" i="32"/>
  <c r="H24" i="32"/>
  <c r="L24" i="32"/>
  <c r="G24" i="32"/>
  <c r="F24" i="32"/>
  <c r="I24" i="32"/>
  <c r="E24" i="32"/>
  <c r="J37" i="32"/>
  <c r="G37" i="32"/>
  <c r="L37" i="32"/>
  <c r="K37" i="32"/>
  <c r="I37" i="32"/>
  <c r="H37" i="32"/>
  <c r="F37" i="32"/>
  <c r="E37" i="32"/>
  <c r="H22" i="32"/>
  <c r="L22" i="32"/>
  <c r="K22" i="32"/>
  <c r="J22" i="32"/>
  <c r="I22" i="32"/>
  <c r="G22" i="32"/>
  <c r="F22" i="32"/>
  <c r="E22" i="32"/>
  <c r="G55" i="32"/>
  <c r="F55" i="32"/>
  <c r="K55" i="32"/>
  <c r="J55" i="32"/>
  <c r="I55" i="32"/>
  <c r="L55" i="32"/>
  <c r="H55" i="32"/>
  <c r="E55" i="32"/>
  <c r="L17" i="32"/>
  <c r="K17" i="32"/>
  <c r="J17" i="32"/>
  <c r="I17" i="32"/>
  <c r="H17" i="32"/>
  <c r="G17" i="32"/>
  <c r="F17" i="32"/>
  <c r="E17" i="32"/>
  <c r="K31" i="32"/>
  <c r="I31" i="32"/>
  <c r="H31" i="32"/>
  <c r="G31" i="32"/>
  <c r="F31" i="32"/>
  <c r="J31" i="32"/>
  <c r="L31" i="32"/>
  <c r="E31" i="32"/>
  <c r="J34" i="32"/>
  <c r="I34" i="32"/>
  <c r="G34" i="32"/>
  <c r="F34" i="32"/>
  <c r="E34" i="32"/>
  <c r="K34" i="32"/>
  <c r="L34" i="32"/>
  <c r="H34" i="32"/>
  <c r="J43" i="32"/>
  <c r="H43" i="32"/>
  <c r="I43" i="32"/>
  <c r="G43" i="32"/>
  <c r="F43" i="32"/>
  <c r="L43" i="32"/>
  <c r="E43" i="32"/>
  <c r="K43" i="32"/>
  <c r="L51" i="32"/>
  <c r="J51" i="32"/>
  <c r="I51" i="32"/>
  <c r="F51" i="32"/>
  <c r="E51" i="32"/>
  <c r="K51" i="32"/>
  <c r="G51" i="32"/>
  <c r="H51" i="32"/>
  <c r="K47" i="32"/>
  <c r="L47" i="32"/>
  <c r="J47" i="32"/>
  <c r="I47" i="32"/>
  <c r="G47" i="32"/>
  <c r="H47" i="32"/>
  <c r="F47" i="32"/>
  <c r="E47" i="32"/>
  <c r="K19" i="32"/>
  <c r="I19" i="32"/>
  <c r="F19" i="32"/>
  <c r="J19" i="32"/>
  <c r="E19" i="32"/>
  <c r="L19" i="32"/>
  <c r="H19" i="32"/>
  <c r="G19" i="32"/>
  <c r="J42" i="32"/>
  <c r="K42" i="32"/>
  <c r="H42" i="32"/>
  <c r="E42" i="32"/>
  <c r="G42" i="32"/>
  <c r="I42" i="32"/>
  <c r="L42" i="32"/>
  <c r="F42" i="32"/>
  <c r="L27" i="32"/>
  <c r="H27" i="32"/>
  <c r="K27" i="32"/>
  <c r="J27" i="32"/>
  <c r="I27" i="32"/>
  <c r="G27" i="32"/>
  <c r="F27" i="32"/>
  <c r="E27" i="32"/>
  <c r="I23" i="32"/>
  <c r="K23" i="32"/>
  <c r="H23" i="32"/>
  <c r="J23" i="32"/>
  <c r="E23" i="32"/>
  <c r="L23" i="32"/>
  <c r="G23" i="32"/>
  <c r="F23" i="32"/>
  <c r="K16" i="32"/>
  <c r="F16" i="32"/>
  <c r="L16" i="32"/>
  <c r="I16" i="32"/>
  <c r="H16" i="32"/>
  <c r="G16" i="32"/>
  <c r="E16" i="32"/>
  <c r="J16" i="32"/>
  <c r="L18" i="32"/>
  <c r="J18" i="32"/>
  <c r="I18" i="32"/>
  <c r="K18" i="32"/>
  <c r="H18" i="32"/>
  <c r="G18" i="32"/>
  <c r="F18" i="32"/>
  <c r="E18" i="32"/>
  <c r="J26" i="32"/>
  <c r="E26" i="32"/>
  <c r="G26" i="32"/>
  <c r="K26" i="32"/>
  <c r="I26" i="32"/>
  <c r="H26" i="32"/>
  <c r="L26" i="32"/>
  <c r="F26" i="32"/>
  <c r="F35" i="32"/>
  <c r="G35" i="32"/>
  <c r="I35" i="32"/>
  <c r="E35" i="32"/>
  <c r="L35" i="32"/>
  <c r="K35" i="32"/>
  <c r="H35" i="32"/>
  <c r="J35" i="32"/>
  <c r="F41" i="32"/>
  <c r="H41" i="32"/>
  <c r="J41" i="32"/>
  <c r="G41" i="32"/>
  <c r="L41" i="32"/>
  <c r="K41" i="32"/>
  <c r="I41" i="32"/>
  <c r="E41" i="32"/>
  <c r="E14" i="32"/>
  <c r="I14" i="32"/>
  <c r="G14" i="32"/>
  <c r="H14" i="32"/>
  <c r="F14" i="32"/>
  <c r="K14" i="32"/>
  <c r="L14" i="32"/>
  <c r="J14" i="32"/>
  <c r="L33" i="32"/>
  <c r="I33" i="32"/>
  <c r="F33" i="32"/>
  <c r="E33" i="32"/>
  <c r="H33" i="32"/>
  <c r="J33" i="32"/>
  <c r="G33" i="32"/>
  <c r="K33" i="32"/>
  <c r="K9" i="32"/>
  <c r="E9" i="32"/>
  <c r="L9" i="32"/>
  <c r="I9" i="32"/>
  <c r="J9" i="32"/>
  <c r="G9" i="32"/>
  <c r="H9" i="32"/>
  <c r="F9" i="32"/>
  <c r="I39" i="32"/>
  <c r="L39" i="32"/>
  <c r="K39" i="32"/>
  <c r="J39" i="32"/>
  <c r="E39" i="32"/>
  <c r="H39" i="32"/>
  <c r="G39" i="32"/>
  <c r="F39" i="32"/>
  <c r="H21" i="32"/>
  <c r="F21" i="32"/>
  <c r="K21" i="32"/>
  <c r="J21" i="32"/>
  <c r="G21" i="32"/>
  <c r="L21" i="32"/>
  <c r="I21" i="32"/>
  <c r="E21" i="32"/>
  <c r="L40" i="32"/>
  <c r="K40" i="32"/>
  <c r="J40" i="32"/>
  <c r="F40" i="32"/>
  <c r="G40" i="32"/>
  <c r="E40" i="32"/>
  <c r="H40" i="32"/>
  <c r="I40" i="32"/>
  <c r="H48" i="32"/>
  <c r="I48" i="32"/>
  <c r="J48" i="32"/>
  <c r="G48" i="32"/>
  <c r="K48" i="32"/>
  <c r="L48" i="32"/>
  <c r="F48" i="32"/>
  <c r="E48" i="32"/>
  <c r="K54" i="32"/>
  <c r="J54" i="32"/>
  <c r="I54" i="32"/>
  <c r="E54" i="32"/>
  <c r="H54" i="32"/>
  <c r="F54" i="32"/>
  <c r="L54" i="32"/>
  <c r="G54" i="32"/>
  <c r="H53" i="32"/>
  <c r="I53" i="32"/>
  <c r="L53" i="32"/>
  <c r="K53" i="32"/>
  <c r="F53" i="32"/>
  <c r="G53" i="32"/>
  <c r="J53" i="32"/>
  <c r="E53" i="32"/>
  <c r="K11" i="32"/>
  <c r="I11" i="32"/>
  <c r="H11" i="32"/>
  <c r="G11" i="32"/>
  <c r="J11" i="32"/>
  <c r="F11" i="32"/>
  <c r="L11" i="32"/>
  <c r="E11" i="32"/>
  <c r="F46" i="32"/>
  <c r="J46" i="32"/>
  <c r="H46" i="32"/>
  <c r="L46" i="32"/>
  <c r="I46" i="32"/>
  <c r="E46" i="32"/>
  <c r="K46" i="32"/>
  <c r="G46" i="32"/>
  <c r="I25" i="32"/>
  <c r="L25" i="32"/>
  <c r="K25" i="32"/>
  <c r="J25" i="32"/>
  <c r="G25" i="32"/>
  <c r="F25" i="32"/>
  <c r="E25" i="32"/>
  <c r="H25" i="32"/>
  <c r="H15" i="32"/>
  <c r="G15" i="32"/>
  <c r="F15" i="32"/>
  <c r="L15" i="32"/>
  <c r="E15" i="32"/>
  <c r="K15" i="32"/>
  <c r="I15" i="32"/>
  <c r="J15" i="32"/>
  <c r="H50" i="32"/>
  <c r="G50" i="32"/>
  <c r="F50" i="32"/>
  <c r="K50" i="32"/>
  <c r="E50" i="32"/>
  <c r="L50" i="32"/>
  <c r="J50" i="32"/>
  <c r="I50" i="32"/>
  <c r="J52" i="32"/>
  <c r="I52" i="32"/>
  <c r="L52" i="32"/>
  <c r="K52" i="32"/>
  <c r="E52" i="32"/>
  <c r="F52" i="32"/>
  <c r="H52" i="32"/>
  <c r="I30" i="32"/>
  <c r="J30" i="32"/>
  <c r="K30" i="32"/>
  <c r="L30" i="32"/>
  <c r="E30" i="32"/>
  <c r="F30" i="32"/>
  <c r="G30" i="32"/>
  <c r="F49" i="32"/>
  <c r="H49" i="32"/>
  <c r="I49" i="32"/>
  <c r="E49" i="32"/>
  <c r="J49" i="32"/>
  <c r="G49" i="32"/>
  <c r="K49" i="32"/>
  <c r="BF112" i="157"/>
  <c r="BJ112" i="157"/>
  <c r="G112" i="157"/>
  <c r="AJ112" i="157"/>
  <c r="AG111" i="157"/>
  <c r="H112" i="157"/>
  <c r="BF111" i="157"/>
  <c r="O111" i="157"/>
  <c r="AY111" i="157"/>
  <c r="AM111" i="157"/>
  <c r="AM116" i="157"/>
  <c r="AI111" i="157"/>
  <c r="AD111" i="157"/>
  <c r="BA111" i="157"/>
  <c r="M116" i="157"/>
  <c r="AJ111" i="157"/>
  <c r="AR111" i="157"/>
  <c r="BJ111" i="157"/>
  <c r="BH111" i="157"/>
  <c r="AE111" i="157"/>
  <c r="E146" i="157"/>
  <c r="AF111" i="157"/>
  <c r="AX111" i="157"/>
  <c r="AR112" i="157"/>
  <c r="AL112" i="157"/>
  <c r="E147" i="157"/>
  <c r="AD147" i="157" s="1"/>
  <c r="BN111" i="157"/>
  <c r="H111" i="157"/>
  <c r="O112" i="157"/>
  <c r="BO112" i="157"/>
  <c r="T116" i="157"/>
  <c r="W111" i="157"/>
  <c r="AZ111" i="157"/>
  <c r="Z112" i="157"/>
  <c r="AG112" i="157"/>
  <c r="Z116" i="157"/>
  <c r="X111" i="157"/>
  <c r="I111" i="157"/>
  <c r="AS112" i="157"/>
  <c r="AU112" i="157"/>
  <c r="AU116" i="157"/>
  <c r="AS111" i="157"/>
  <c r="AN111" i="157"/>
  <c r="P112" i="157"/>
  <c r="J112" i="157"/>
  <c r="R116" i="157"/>
  <c r="AB111" i="157"/>
  <c r="BC111" i="157"/>
  <c r="AB112" i="157"/>
  <c r="AT112" i="157"/>
  <c r="AH116" i="157"/>
  <c r="AW111" i="157"/>
  <c r="J111" i="157"/>
  <c r="BH112" i="157"/>
  <c r="K112" i="157"/>
  <c r="AI116" i="157"/>
  <c r="N111" i="157"/>
  <c r="T111" i="157"/>
  <c r="AO111" i="157"/>
  <c r="L112" i="157"/>
  <c r="AK116" i="157"/>
  <c r="J116" i="157"/>
  <c r="O116" i="157"/>
  <c r="AC118" i="157"/>
  <c r="AK118" i="157"/>
  <c r="AZ118" i="157"/>
  <c r="G114" i="157"/>
  <c r="Z114" i="157"/>
  <c r="BD114" i="157"/>
  <c r="AG113" i="157"/>
  <c r="G113" i="157"/>
  <c r="AG114" i="157"/>
  <c r="BB114" i="157"/>
  <c r="K114" i="157"/>
  <c r="AT113" i="157"/>
  <c r="AM113" i="157"/>
  <c r="AQ118" i="157"/>
  <c r="BH118" i="157"/>
  <c r="X118" i="157"/>
  <c r="BH114" i="157"/>
  <c r="O114" i="157"/>
  <c r="AI113" i="157"/>
  <c r="T118" i="157"/>
  <c r="I118" i="157"/>
  <c r="BB118" i="157"/>
  <c r="AD118" i="157"/>
  <c r="AN118" i="157"/>
  <c r="AL118" i="157"/>
  <c r="AR118" i="157"/>
  <c r="BJ118" i="157"/>
  <c r="BA118" i="157"/>
  <c r="AK114" i="157"/>
  <c r="BF113" i="157"/>
  <c r="AB114" i="157"/>
  <c r="AL113" i="157"/>
  <c r="AJ114" i="157"/>
  <c r="AT114" i="157"/>
  <c r="P114" i="157"/>
  <c r="AW113" i="157"/>
  <c r="BO113" i="157"/>
  <c r="M118" i="157"/>
  <c r="J118" i="157"/>
  <c r="E153" i="157"/>
  <c r="AB153" i="157" s="1"/>
  <c r="H114" i="157"/>
  <c r="AU114" i="157"/>
  <c r="AM114" i="157"/>
  <c r="AV113" i="157"/>
  <c r="H113" i="157"/>
  <c r="I114" i="157"/>
  <c r="AY114" i="157"/>
  <c r="AO113" i="157"/>
  <c r="BN114" i="157"/>
  <c r="AE114" i="157"/>
  <c r="AC114" i="157"/>
  <c r="N113" i="157"/>
  <c r="I113" i="157"/>
  <c r="AG118" i="157"/>
  <c r="AH118" i="157"/>
  <c r="J114" i="157"/>
  <c r="AV114" i="157"/>
  <c r="BF114" i="157"/>
  <c r="AN113" i="157"/>
  <c r="AB113" i="157"/>
  <c r="AS118" i="157"/>
  <c r="BN118" i="157"/>
  <c r="N118" i="157"/>
  <c r="AW118" i="157"/>
  <c r="BC118" i="157"/>
  <c r="AJ118" i="157"/>
  <c r="O118" i="157"/>
  <c r="AU118" i="157"/>
  <c r="AI114" i="157"/>
  <c r="AX114" i="157"/>
  <c r="AU113" i="157"/>
  <c r="W113" i="157"/>
  <c r="AC113" i="157"/>
  <c r="BO114" i="157"/>
  <c r="L114" i="157"/>
  <c r="AH113" i="157"/>
  <c r="AY113" i="157"/>
  <c r="BJ113" i="157"/>
  <c r="AO118" i="157"/>
  <c r="Z118" i="157"/>
  <c r="T114" i="157"/>
  <c r="AF114" i="157"/>
  <c r="BA113" i="157"/>
  <c r="K113" i="157"/>
  <c r="P113" i="157"/>
  <c r="BO118" i="157"/>
  <c r="AY118" i="157"/>
  <c r="BL114" i="157"/>
  <c r="U113" i="157"/>
  <c r="M113" i="157"/>
  <c r="P118" i="157"/>
  <c r="U118" i="157"/>
  <c r="BA114" i="157"/>
  <c r="AJ113" i="157"/>
  <c r="X113" i="157"/>
  <c r="AE113" i="157"/>
  <c r="AF118" i="157"/>
  <c r="AT118" i="157"/>
  <c r="AD114" i="157"/>
  <c r="AL114" i="157"/>
  <c r="E149" i="157"/>
  <c r="N149" i="157" s="1"/>
  <c r="AS114" i="157"/>
  <c r="BJ114" i="157"/>
  <c r="BB113" i="157"/>
  <c r="AZ113" i="157"/>
  <c r="T113" i="157"/>
  <c r="AN114" i="157"/>
  <c r="M114" i="157"/>
  <c r="AK113" i="157"/>
  <c r="Z113" i="157"/>
  <c r="AR113" i="157"/>
  <c r="BF118" i="157"/>
  <c r="R118" i="157"/>
  <c r="W114" i="157"/>
  <c r="J113" i="157"/>
  <c r="U114" i="157"/>
  <c r="AR114" i="157"/>
  <c r="X114" i="157"/>
  <c r="R113" i="157"/>
  <c r="AS113" i="157"/>
  <c r="E148" i="157"/>
  <c r="AN148" i="157" s="1"/>
  <c r="G118" i="157"/>
  <c r="AV118" i="157"/>
  <c r="AB118" i="157"/>
  <c r="AI118" i="157"/>
  <c r="AE118" i="157"/>
  <c r="AO114" i="157"/>
  <c r="N114" i="157"/>
  <c r="AD113" i="157"/>
  <c r="AF113" i="157"/>
  <c r="BD118" i="157"/>
  <c r="BL118" i="157"/>
  <c r="AX118" i="157"/>
  <c r="AC116" i="157"/>
  <c r="I116" i="157"/>
  <c r="AS116" i="157"/>
  <c r="AW114" i="157"/>
  <c r="BC113" i="157"/>
  <c r="L113" i="157"/>
  <c r="AU111" i="157"/>
  <c r="O117" i="157"/>
  <c r="AM118" i="157"/>
  <c r="AL116" i="157"/>
  <c r="E252" i="31"/>
  <c r="F182" i="31"/>
  <c r="J182" i="31"/>
  <c r="M182" i="31"/>
  <c r="G182" i="31"/>
  <c r="L182" i="31"/>
  <c r="K182" i="31"/>
  <c r="I182" i="31"/>
  <c r="H182" i="31"/>
  <c r="E257" i="31"/>
  <c r="J187" i="31"/>
  <c r="I187" i="31"/>
  <c r="H187" i="31"/>
  <c r="F187" i="31"/>
  <c r="M187" i="31"/>
  <c r="L187" i="31"/>
  <c r="G187" i="31"/>
  <c r="K187" i="31"/>
  <c r="E259" i="31"/>
  <c r="J189" i="31"/>
  <c r="M189" i="31"/>
  <c r="F189" i="31"/>
  <c r="K189" i="31"/>
  <c r="I189" i="31"/>
  <c r="H189" i="31"/>
  <c r="G189" i="31"/>
  <c r="L189" i="31"/>
  <c r="E251" i="31"/>
  <c r="H181" i="31"/>
  <c r="I181" i="31"/>
  <c r="L181" i="31"/>
  <c r="G181" i="31"/>
  <c r="M181" i="31"/>
  <c r="J181" i="31"/>
  <c r="F181" i="31"/>
  <c r="K181" i="31"/>
  <c r="E224" i="31"/>
  <c r="F154" i="31"/>
  <c r="M154" i="31"/>
  <c r="I154" i="31"/>
  <c r="G154" i="31"/>
  <c r="H154" i="31"/>
  <c r="L154" i="31"/>
  <c r="K154" i="31"/>
  <c r="J154" i="31"/>
  <c r="E223" i="31"/>
  <c r="M153" i="31"/>
  <c r="I153" i="31"/>
  <c r="H153" i="31"/>
  <c r="F153" i="31"/>
  <c r="L153" i="31"/>
  <c r="J153" i="31"/>
  <c r="G153" i="31"/>
  <c r="K153" i="31"/>
  <c r="E220" i="31"/>
  <c r="I150" i="31"/>
  <c r="G150" i="31"/>
  <c r="F150" i="31"/>
  <c r="H150" i="31"/>
  <c r="L150" i="31"/>
  <c r="M150" i="31"/>
  <c r="K150" i="31"/>
  <c r="J150" i="31"/>
  <c r="E254" i="31"/>
  <c r="G184" i="31"/>
  <c r="F184" i="31"/>
  <c r="I184" i="31"/>
  <c r="L184" i="31"/>
  <c r="H184" i="31"/>
  <c r="M184" i="31"/>
  <c r="J184" i="31"/>
  <c r="K184" i="31"/>
  <c r="E256" i="31"/>
  <c r="K186" i="31"/>
  <c r="G186" i="31"/>
  <c r="I186" i="31"/>
  <c r="F186" i="31"/>
  <c r="J186" i="31"/>
  <c r="H186" i="31"/>
  <c r="L186" i="31"/>
  <c r="M186" i="31"/>
  <c r="E216" i="31"/>
  <c r="G146" i="31"/>
  <c r="K146" i="31"/>
  <c r="J146" i="31"/>
  <c r="I146" i="31"/>
  <c r="H146" i="31"/>
  <c r="L146" i="31"/>
  <c r="M146" i="31"/>
  <c r="F146" i="31"/>
  <c r="E250" i="31"/>
  <c r="H180" i="31"/>
  <c r="G180" i="31"/>
  <c r="F180" i="31"/>
  <c r="J180" i="31"/>
  <c r="L180" i="31"/>
  <c r="I180" i="31"/>
  <c r="K180" i="31"/>
  <c r="M180" i="31"/>
  <c r="E221" i="31"/>
  <c r="L151" i="31"/>
  <c r="F151" i="31"/>
  <c r="H151" i="31"/>
  <c r="G151" i="31"/>
  <c r="J151" i="31"/>
  <c r="K151" i="31"/>
  <c r="M151" i="31"/>
  <c r="I151" i="31"/>
  <c r="E219" i="31"/>
  <c r="H149" i="31"/>
  <c r="F149" i="31"/>
  <c r="K149" i="31"/>
  <c r="L149" i="31"/>
  <c r="G149" i="31"/>
  <c r="I149" i="31"/>
  <c r="M149" i="31"/>
  <c r="J149" i="31"/>
  <c r="E258" i="31"/>
  <c r="K188" i="31"/>
  <c r="I188" i="31"/>
  <c r="H188" i="31"/>
  <c r="G188" i="31"/>
  <c r="F188" i="31"/>
  <c r="J188" i="31"/>
  <c r="M188" i="31"/>
  <c r="L188" i="31"/>
  <c r="E215" i="31"/>
  <c r="I145" i="31"/>
  <c r="H145" i="31"/>
  <c r="K145" i="31"/>
  <c r="G145" i="31"/>
  <c r="J145" i="31"/>
  <c r="M145" i="31"/>
  <c r="F145" i="31"/>
  <c r="L145" i="31"/>
  <c r="E253" i="31"/>
  <c r="L183" i="31"/>
  <c r="F183" i="31"/>
  <c r="I183" i="31"/>
  <c r="J183" i="31"/>
  <c r="K183" i="31"/>
  <c r="G183" i="31"/>
  <c r="M183" i="31"/>
  <c r="H183" i="31"/>
  <c r="E218" i="31"/>
  <c r="J148" i="31"/>
  <c r="G148" i="31"/>
  <c r="I148" i="31"/>
  <c r="K148" i="31"/>
  <c r="H148" i="31"/>
  <c r="M148" i="31"/>
  <c r="L148" i="31"/>
  <c r="F148" i="31"/>
  <c r="E217" i="31"/>
  <c r="K147" i="31"/>
  <c r="L147" i="31"/>
  <c r="J147" i="31"/>
  <c r="I147" i="31"/>
  <c r="F147" i="31"/>
  <c r="H147" i="31"/>
  <c r="G147" i="31"/>
  <c r="M147" i="31"/>
  <c r="E222" i="31"/>
  <c r="G152" i="31"/>
  <c r="M152" i="31"/>
  <c r="L152" i="31"/>
  <c r="I152" i="31"/>
  <c r="F152" i="31"/>
  <c r="K152" i="31"/>
  <c r="J152" i="31"/>
  <c r="H152" i="31"/>
  <c r="E255" i="31"/>
  <c r="H185" i="31"/>
  <c r="L185" i="31"/>
  <c r="G185" i="31"/>
  <c r="F185" i="31"/>
  <c r="M185" i="31"/>
  <c r="K185" i="31"/>
  <c r="J185" i="31"/>
  <c r="I185" i="31"/>
  <c r="AH119" i="157"/>
  <c r="P119" i="157"/>
  <c r="AJ119" i="157"/>
  <c r="H119" i="157"/>
  <c r="BA119" i="157"/>
  <c r="AM119" i="157"/>
  <c r="BD119" i="157"/>
  <c r="BJ119" i="157"/>
  <c r="W119" i="157"/>
  <c r="I119" i="157"/>
  <c r="AQ119" i="157"/>
  <c r="AB119" i="157"/>
  <c r="AK119" i="157"/>
  <c r="BF119" i="157"/>
  <c r="AS119" i="157"/>
  <c r="AU119" i="157"/>
  <c r="K119" i="157"/>
  <c r="AC119" i="157"/>
  <c r="AG119" i="157"/>
  <c r="BL119" i="157"/>
  <c r="AL119" i="157"/>
  <c r="AX119" i="157"/>
  <c r="M119" i="157"/>
  <c r="AR119" i="157"/>
  <c r="Z119" i="157"/>
  <c r="AE119" i="157"/>
  <c r="W116" i="157"/>
  <c r="BF116" i="157"/>
  <c r="AT116" i="157"/>
  <c r="L116" i="157"/>
  <c r="AV116" i="157"/>
  <c r="BH116" i="157"/>
  <c r="AW116" i="157"/>
  <c r="AO116" i="157"/>
  <c r="U116" i="157"/>
  <c r="BL116" i="157"/>
  <c r="AJ116" i="157"/>
  <c r="G116" i="157"/>
  <c r="K116" i="157"/>
  <c r="AX116" i="157"/>
  <c r="AB116" i="157"/>
  <c r="BC116" i="157"/>
  <c r="N116" i="157"/>
  <c r="BJ116" i="157"/>
  <c r="AD116" i="157"/>
  <c r="AZ116" i="157"/>
  <c r="AE116" i="157"/>
  <c r="BA116" i="157"/>
  <c r="P116" i="157"/>
  <c r="BN116" i="157"/>
  <c r="BB116" i="157"/>
  <c r="AQ116" i="157"/>
  <c r="BD116" i="157"/>
  <c r="AG116" i="157"/>
  <c r="X116" i="157"/>
  <c r="E151" i="157"/>
  <c r="X151" i="157" s="1"/>
  <c r="AR116" i="157"/>
  <c r="AE148" i="157"/>
  <c r="I148" i="157"/>
  <c r="BL148" i="157"/>
  <c r="AO148" i="157"/>
  <c r="BO148" i="157"/>
  <c r="R148" i="157"/>
  <c r="E185" i="157"/>
  <c r="AX150" i="157"/>
  <c r="AQ150" i="157"/>
  <c r="I150" i="157"/>
  <c r="E180" i="157"/>
  <c r="AW145" i="157"/>
  <c r="AC145" i="157"/>
  <c r="J145" i="157"/>
  <c r="AT145" i="157"/>
  <c r="AB145" i="157"/>
  <c r="I145" i="157"/>
  <c r="AS145" i="157"/>
  <c r="AO145" i="157"/>
  <c r="H145" i="157"/>
  <c r="AR145" i="157"/>
  <c r="AL145" i="157"/>
  <c r="AQ145" i="157"/>
  <c r="AD145" i="157"/>
  <c r="BD145" i="157"/>
  <c r="Z145" i="157"/>
  <c r="BC145" i="157"/>
  <c r="T145" i="157"/>
  <c r="AZ145" i="157"/>
  <c r="X145" i="157"/>
  <c r="AX145" i="157"/>
  <c r="W145" i="157"/>
  <c r="AU145" i="157"/>
  <c r="AF145" i="157"/>
  <c r="BA145" i="157"/>
  <c r="AH145" i="157"/>
  <c r="AY145" i="157"/>
  <c r="R145" i="157"/>
  <c r="AV145" i="157"/>
  <c r="P145" i="157"/>
  <c r="BO145" i="157"/>
  <c r="AJ145" i="157"/>
  <c r="M145" i="157"/>
  <c r="BN145" i="157"/>
  <c r="AI145" i="157"/>
  <c r="U145" i="157"/>
  <c r="BL145" i="157"/>
  <c r="AG145" i="157"/>
  <c r="O145" i="157"/>
  <c r="BF145" i="157"/>
  <c r="AN145" i="157"/>
  <c r="G145" i="157"/>
  <c r="BJ145" i="157"/>
  <c r="AM145" i="157"/>
  <c r="N145" i="157"/>
  <c r="BH145" i="157"/>
  <c r="AK145" i="157"/>
  <c r="L145" i="157"/>
  <c r="BB145" i="157"/>
  <c r="AE145" i="157"/>
  <c r="K145" i="157"/>
  <c r="E189" i="157"/>
  <c r="BC154" i="157"/>
  <c r="AI154" i="157"/>
  <c r="P154" i="157"/>
  <c r="AO154" i="157"/>
  <c r="AX154" i="157"/>
  <c r="AU154" i="157"/>
  <c r="AZ154" i="157"/>
  <c r="BA154" i="157"/>
  <c r="X154" i="157"/>
  <c r="AW154" i="157"/>
  <c r="AM154" i="157"/>
  <c r="R154" i="157"/>
  <c r="AJ154" i="157"/>
  <c r="BD154" i="157"/>
  <c r="AG154" i="157"/>
  <c r="T154" i="157"/>
  <c r="BB154" i="157"/>
  <c r="Z154" i="157"/>
  <c r="U154" i="157"/>
  <c r="BO154" i="157"/>
  <c r="AS154" i="157"/>
  <c r="K154" i="157"/>
  <c r="BN154" i="157"/>
  <c r="AC154" i="157"/>
  <c r="J154" i="157"/>
  <c r="AH154" i="157"/>
  <c r="BL154" i="157"/>
  <c r="AF154" i="157"/>
  <c r="I154" i="157"/>
  <c r="BH154" i="157"/>
  <c r="AE154" i="157"/>
  <c r="H154" i="157"/>
  <c r="BF154" i="157"/>
  <c r="AD154" i="157"/>
  <c r="G154" i="157"/>
  <c r="BJ154" i="157"/>
  <c r="AB154" i="157"/>
  <c r="L154" i="157"/>
  <c r="W154" i="157"/>
  <c r="AY154" i="157"/>
  <c r="AN154" i="157"/>
  <c r="O154" i="157"/>
  <c r="AV154" i="157"/>
  <c r="AL154" i="157"/>
  <c r="N154" i="157"/>
  <c r="AQ154" i="157"/>
  <c r="AK154" i="157"/>
  <c r="M154" i="157"/>
  <c r="AR154" i="157"/>
  <c r="AT154" i="157"/>
  <c r="E181" i="157"/>
  <c r="AY146" i="157"/>
  <c r="W146" i="157"/>
  <c r="AW146" i="157"/>
  <c r="Z146" i="157"/>
  <c r="AU146" i="157"/>
  <c r="X146" i="157"/>
  <c r="AS146" i="157"/>
  <c r="AN146" i="157"/>
  <c r="AR146" i="157"/>
  <c r="R146" i="157"/>
  <c r="AX146" i="157"/>
  <c r="K146" i="157"/>
  <c r="AV146" i="157"/>
  <c r="J146" i="157"/>
  <c r="AT146" i="157"/>
  <c r="I146" i="157"/>
  <c r="BN146" i="157"/>
  <c r="AO146" i="157"/>
  <c r="H146" i="157"/>
  <c r="BJ146" i="157"/>
  <c r="AM146" i="157"/>
  <c r="G146" i="157"/>
  <c r="BL146" i="157"/>
  <c r="AB146" i="157"/>
  <c r="T146" i="157"/>
  <c r="BO146" i="157"/>
  <c r="AL146" i="157"/>
  <c r="N146" i="157"/>
  <c r="BH146" i="157"/>
  <c r="AK146" i="157"/>
  <c r="P146" i="157"/>
  <c r="BF146" i="157"/>
  <c r="AJ146" i="157"/>
  <c r="O146" i="157"/>
  <c r="AQ146" i="157"/>
  <c r="AC146" i="157"/>
  <c r="L146" i="157"/>
  <c r="BC146" i="157"/>
  <c r="AG146" i="157"/>
  <c r="M146" i="157"/>
  <c r="BD146" i="157"/>
  <c r="AF146" i="157"/>
  <c r="AI146" i="157"/>
  <c r="BB146" i="157"/>
  <c r="AE146" i="157"/>
  <c r="U146" i="157"/>
  <c r="BA146" i="157"/>
  <c r="AD146" i="157"/>
  <c r="AZ146" i="157"/>
  <c r="AH146" i="157"/>
  <c r="U149" i="157"/>
  <c r="BO149" i="157"/>
  <c r="BL149" i="157"/>
  <c r="AK149" i="157"/>
  <c r="K149" i="157"/>
  <c r="BH149" i="157"/>
  <c r="AF149" i="157"/>
  <c r="I149" i="157"/>
  <c r="AB149" i="157"/>
  <c r="AV149" i="157"/>
  <c r="AZ149" i="157"/>
  <c r="W149" i="157"/>
  <c r="AX149" i="157"/>
  <c r="X149" i="157"/>
  <c r="AT149" i="157"/>
  <c r="T149" i="157"/>
  <c r="E187" i="157"/>
  <c r="AY152" i="157"/>
  <c r="AF152" i="157"/>
  <c r="N152" i="157"/>
  <c r="AQ152" i="157"/>
  <c r="AC152" i="157"/>
  <c r="M152" i="157"/>
  <c r="BB152" i="157"/>
  <c r="AN152" i="157"/>
  <c r="L152" i="157"/>
  <c r="BA152" i="157"/>
  <c r="AG152" i="157"/>
  <c r="AZ152" i="157"/>
  <c r="Z152" i="157"/>
  <c r="BC152" i="157"/>
  <c r="AE152" i="157"/>
  <c r="AX152" i="157"/>
  <c r="AD152" i="157"/>
  <c r="AV152" i="157"/>
  <c r="AB152" i="157"/>
  <c r="AT152" i="157"/>
  <c r="R152" i="157"/>
  <c r="AR152" i="157"/>
  <c r="U152" i="157"/>
  <c r="AU152" i="157"/>
  <c r="X152" i="157"/>
  <c r="AS152" i="157"/>
  <c r="W152" i="157"/>
  <c r="AW152" i="157"/>
  <c r="K152" i="157"/>
  <c r="BO152" i="157"/>
  <c r="AL152" i="157"/>
  <c r="J152" i="157"/>
  <c r="BN152" i="157"/>
  <c r="AK152" i="157"/>
  <c r="I152" i="157"/>
  <c r="BL152" i="157"/>
  <c r="AJ152" i="157"/>
  <c r="H152" i="157"/>
  <c r="BH152" i="157"/>
  <c r="AI152" i="157"/>
  <c r="G152" i="157"/>
  <c r="BF152" i="157"/>
  <c r="AO152" i="157"/>
  <c r="T152" i="157"/>
  <c r="BJ152" i="157"/>
  <c r="AM152" i="157"/>
  <c r="P152" i="157"/>
  <c r="BD152" i="157"/>
  <c r="AH152" i="157"/>
  <c r="O152" i="157"/>
  <c r="E188" i="157"/>
  <c r="BO153" i="157"/>
  <c r="BN153" i="157"/>
  <c r="AN153" i="157"/>
  <c r="BL153" i="157"/>
  <c r="I153" i="157"/>
  <c r="BH153" i="157"/>
  <c r="AK153" i="157"/>
  <c r="O153" i="157"/>
  <c r="L153" i="157"/>
  <c r="H153" i="157"/>
  <c r="AY153" i="157"/>
  <c r="AF153" i="157"/>
  <c r="AO153" i="157"/>
  <c r="J153" i="157"/>
  <c r="AW153" i="157"/>
  <c r="AD153" i="157"/>
  <c r="AU153" i="157"/>
  <c r="AV151" i="157"/>
  <c r="R151" i="157"/>
  <c r="AT151" i="157"/>
  <c r="BL151" i="157"/>
  <c r="AD151" i="157"/>
  <c r="AO151" i="157"/>
  <c r="L151" i="157"/>
  <c r="BF151" i="157"/>
  <c r="AN151" i="157"/>
  <c r="L12" i="32"/>
  <c r="K12" i="32"/>
  <c r="J12" i="32"/>
  <c r="I12" i="32"/>
  <c r="H12" i="32"/>
  <c r="G12" i="32"/>
  <c r="F12" i="32"/>
  <c r="E12" i="32"/>
  <c r="C57" i="32"/>
  <c r="C25" i="32" l="1"/>
  <c r="C43" i="32"/>
  <c r="C45" i="32"/>
  <c r="C28" i="32"/>
  <c r="C41" i="32"/>
  <c r="C19" i="32"/>
  <c r="C22" i="32"/>
  <c r="C44" i="32"/>
  <c r="C29" i="32"/>
  <c r="C36" i="32"/>
  <c r="C39" i="32"/>
  <c r="C34" i="32"/>
  <c r="C9" i="32"/>
  <c r="C23" i="32"/>
  <c r="C47" i="32"/>
  <c r="C31" i="32"/>
  <c r="C37" i="32"/>
  <c r="C10" i="32"/>
  <c r="C38" i="32"/>
  <c r="C35" i="32"/>
  <c r="C16" i="32"/>
  <c r="C20" i="32"/>
  <c r="C48" i="32"/>
  <c r="C56" i="32"/>
  <c r="C14" i="32"/>
  <c r="C55" i="32"/>
  <c r="BH148" i="157"/>
  <c r="H148" i="157"/>
  <c r="BJ148" i="157"/>
  <c r="AH148" i="157"/>
  <c r="K148" i="157"/>
  <c r="AQ151" i="157"/>
  <c r="BB148" i="157"/>
  <c r="T151" i="157"/>
  <c r="AD148" i="157"/>
  <c r="BD148" i="157"/>
  <c r="AG151" i="157"/>
  <c r="BB151" i="157"/>
  <c r="AB148" i="157"/>
  <c r="AI151" i="157"/>
  <c r="AR148" i="157"/>
  <c r="AX148" i="157"/>
  <c r="U148" i="157"/>
  <c r="AU148" i="157"/>
  <c r="AZ148" i="157"/>
  <c r="O148" i="157"/>
  <c r="AJ151" i="157"/>
  <c r="AF148" i="157"/>
  <c r="AI148" i="157"/>
  <c r="AK151" i="157"/>
  <c r="AR151" i="157"/>
  <c r="T148" i="157"/>
  <c r="Z151" i="157"/>
  <c r="Z148" i="157"/>
  <c r="BC148" i="157"/>
  <c r="AY151" i="157"/>
  <c r="AW148" i="157"/>
  <c r="AS151" i="157"/>
  <c r="U151" i="157"/>
  <c r="BA148" i="157"/>
  <c r="AZ151" i="157"/>
  <c r="N148" i="157"/>
  <c r="P148" i="157"/>
  <c r="J151" i="157"/>
  <c r="AJ148" i="157"/>
  <c r="AD149" i="157"/>
  <c r="AE150" i="157"/>
  <c r="BO150" i="157"/>
  <c r="BJ149" i="157"/>
  <c r="AK150" i="157"/>
  <c r="T150" i="157"/>
  <c r="AS150" i="157"/>
  <c r="AL149" i="157"/>
  <c r="W151" i="157"/>
  <c r="BC149" i="157"/>
  <c r="AM149" i="157"/>
  <c r="AM151" i="157"/>
  <c r="AH151" i="157"/>
  <c r="AU149" i="157"/>
  <c r="P149" i="157"/>
  <c r="P150" i="157"/>
  <c r="AK148" i="157"/>
  <c r="AL148" i="157"/>
  <c r="AL150" i="157"/>
  <c r="M149" i="157"/>
  <c r="O150" i="157"/>
  <c r="X150" i="157"/>
  <c r="O151" i="157"/>
  <c r="AU151" i="157"/>
  <c r="AO149" i="157"/>
  <c r="BN149" i="157"/>
  <c r="AT150" i="157"/>
  <c r="AQ148" i="157"/>
  <c r="G148" i="157"/>
  <c r="BA151" i="157"/>
  <c r="AW151" i="157"/>
  <c r="AJ149" i="157"/>
  <c r="AN149" i="157"/>
  <c r="Z150" i="157"/>
  <c r="AS148" i="157"/>
  <c r="BF148" i="157"/>
  <c r="BH150" i="157"/>
  <c r="AV150" i="157"/>
  <c r="AR150" i="157"/>
  <c r="AZ150" i="157"/>
  <c r="AD150" i="157"/>
  <c r="BJ150" i="157"/>
  <c r="AU150" i="157"/>
  <c r="W148" i="157"/>
  <c r="J148" i="157"/>
  <c r="AW149" i="157"/>
  <c r="AS149" i="157"/>
  <c r="W150" i="157"/>
  <c r="M150" i="157"/>
  <c r="BH151" i="157"/>
  <c r="BC151" i="157"/>
  <c r="I151" i="157"/>
  <c r="H151" i="157"/>
  <c r="L149" i="157"/>
  <c r="AR149" i="157"/>
  <c r="AC151" i="157"/>
  <c r="AL151" i="157"/>
  <c r="AH149" i="157"/>
  <c r="E184" i="157"/>
  <c r="N184" i="157" s="1"/>
  <c r="BJ151" i="157"/>
  <c r="BD151" i="157"/>
  <c r="BB149" i="157"/>
  <c r="U150" i="157"/>
  <c r="AG150" i="157"/>
  <c r="X148" i="157"/>
  <c r="BN148" i="157"/>
  <c r="G149" i="157"/>
  <c r="AE149" i="157"/>
  <c r="AQ149" i="157"/>
  <c r="AY149" i="157"/>
  <c r="R149" i="157"/>
  <c r="BL150" i="157"/>
  <c r="G150" i="157"/>
  <c r="AT148" i="157"/>
  <c r="AG148" i="157"/>
  <c r="K151" i="157"/>
  <c r="G151" i="157"/>
  <c r="J149" i="157"/>
  <c r="BB150" i="157"/>
  <c r="BF150" i="157"/>
  <c r="AV148" i="157"/>
  <c r="E183" i="157"/>
  <c r="AY183" i="157" s="1"/>
  <c r="AI149" i="157"/>
  <c r="AB150" i="157"/>
  <c r="H150" i="157"/>
  <c r="AC148" i="157"/>
  <c r="BN151" i="157"/>
  <c r="AX151" i="157"/>
  <c r="H149" i="157"/>
  <c r="AI147" i="157"/>
  <c r="AH150" i="157"/>
  <c r="K150" i="157"/>
  <c r="AM148" i="157"/>
  <c r="AC150" i="157"/>
  <c r="M151" i="157"/>
  <c r="N151" i="157"/>
  <c r="O149" i="157"/>
  <c r="AE151" i="157"/>
  <c r="AB151" i="157"/>
  <c r="AG149" i="157"/>
  <c r="AX147" i="157"/>
  <c r="P151" i="157"/>
  <c r="E186" i="157"/>
  <c r="E221" i="157" s="1"/>
  <c r="AF151" i="157"/>
  <c r="AC149" i="157"/>
  <c r="R147" i="157"/>
  <c r="AW150" i="157"/>
  <c r="AO150" i="157"/>
  <c r="AY148" i="157"/>
  <c r="AN150" i="157"/>
  <c r="L150" i="157"/>
  <c r="AY150" i="157"/>
  <c r="N150" i="157"/>
  <c r="AF150" i="157"/>
  <c r="AM150" i="157"/>
  <c r="BO151" i="157"/>
  <c r="BF149" i="157"/>
  <c r="AI150" i="157"/>
  <c r="R150" i="157"/>
  <c r="L148" i="157"/>
  <c r="Z149" i="157"/>
  <c r="BD149" i="157"/>
  <c r="AJ150" i="157"/>
  <c r="J150" i="157"/>
  <c r="BA149" i="157"/>
  <c r="BA150" i="157"/>
  <c r="BN150" i="157"/>
  <c r="M148" i="157"/>
  <c r="BD150" i="157"/>
  <c r="C26" i="32"/>
  <c r="C27" i="32"/>
  <c r="C32" i="32"/>
  <c r="C24" i="32"/>
  <c r="C40" i="32"/>
  <c r="C13" i="32"/>
  <c r="C17" i="32"/>
  <c r="C51" i="32"/>
  <c r="C30" i="32"/>
  <c r="C54" i="32"/>
  <c r="C33" i="32"/>
  <c r="C50" i="32"/>
  <c r="C11" i="32"/>
  <c r="C52" i="32"/>
  <c r="C53" i="32"/>
  <c r="C21" i="32"/>
  <c r="C18" i="32"/>
  <c r="C42" i="32"/>
  <c r="C15" i="32"/>
  <c r="C49" i="32"/>
  <c r="C46" i="32"/>
  <c r="BB147" i="157"/>
  <c r="G147" i="157"/>
  <c r="AE147" i="157"/>
  <c r="AN147" i="157"/>
  <c r="H147" i="157"/>
  <c r="W147" i="157"/>
  <c r="I147" i="157"/>
  <c r="BO147" i="157"/>
  <c r="AQ147" i="157"/>
  <c r="BD147" i="157"/>
  <c r="AK147" i="157"/>
  <c r="AZ147" i="157"/>
  <c r="J147" i="157"/>
  <c r="BJ147" i="157"/>
  <c r="AY147" i="157"/>
  <c r="AO147" i="157"/>
  <c r="M147" i="157"/>
  <c r="X147" i="157"/>
  <c r="AT147" i="157"/>
  <c r="AB147" i="157"/>
  <c r="BA147" i="157"/>
  <c r="K147" i="157"/>
  <c r="BL147" i="157"/>
  <c r="E182" i="157"/>
  <c r="BA182" i="157" s="1"/>
  <c r="AL147" i="157"/>
  <c r="P147" i="157"/>
  <c r="AW147" i="157"/>
  <c r="AR147" i="157"/>
  <c r="AC147" i="157"/>
  <c r="AS147" i="157"/>
  <c r="BF147" i="157"/>
  <c r="T147" i="157"/>
  <c r="N147" i="157"/>
  <c r="Z147" i="157"/>
  <c r="BH147" i="157"/>
  <c r="BC147" i="157"/>
  <c r="AJ147" i="157"/>
  <c r="U147" i="157"/>
  <c r="AF147" i="157"/>
  <c r="AU147" i="157"/>
  <c r="O147" i="157"/>
  <c r="AG147" i="157"/>
  <c r="L147" i="157"/>
  <c r="AH147" i="157"/>
  <c r="AV147" i="157"/>
  <c r="AM147" i="157"/>
  <c r="BN147" i="157"/>
  <c r="U153" i="157"/>
  <c r="Z153" i="157"/>
  <c r="P153" i="157"/>
  <c r="BA153" i="157"/>
  <c r="AS153" i="157"/>
  <c r="BD153" i="157"/>
  <c r="AI153" i="157"/>
  <c r="N153" i="157"/>
  <c r="AG153" i="157"/>
  <c r="AQ153" i="157"/>
  <c r="AC153" i="157"/>
  <c r="BB153" i="157"/>
  <c r="AM153" i="157"/>
  <c r="BJ153" i="157"/>
  <c r="AE153" i="157"/>
  <c r="AT153" i="157"/>
  <c r="G153" i="157"/>
  <c r="BC153" i="157"/>
  <c r="R153" i="157"/>
  <c r="AJ153" i="157"/>
  <c r="AH153" i="157"/>
  <c r="AV153" i="157"/>
  <c r="BF153" i="157"/>
  <c r="AR153" i="157"/>
  <c r="AX153" i="157"/>
  <c r="AL153" i="157"/>
  <c r="W153" i="157"/>
  <c r="K153" i="157"/>
  <c r="X153" i="157"/>
  <c r="M153" i="157"/>
  <c r="T153" i="157"/>
  <c r="AZ153" i="157"/>
  <c r="E329" i="31"/>
  <c r="F259" i="31"/>
  <c r="M259" i="31"/>
  <c r="K259" i="31"/>
  <c r="J259" i="31"/>
  <c r="H259" i="31"/>
  <c r="I259" i="31"/>
  <c r="G259" i="31"/>
  <c r="L259" i="31"/>
  <c r="E328" i="31"/>
  <c r="F258" i="31"/>
  <c r="K258" i="31"/>
  <c r="I258" i="31"/>
  <c r="M258" i="31"/>
  <c r="J258" i="31"/>
  <c r="G258" i="31"/>
  <c r="L258" i="31"/>
  <c r="H258" i="31"/>
  <c r="E294" i="31"/>
  <c r="K224" i="31"/>
  <c r="L224" i="31"/>
  <c r="M224" i="31"/>
  <c r="J224" i="31"/>
  <c r="I224" i="31"/>
  <c r="H224" i="31"/>
  <c r="G224" i="31"/>
  <c r="F224" i="31"/>
  <c r="E323" i="31"/>
  <c r="L253" i="31"/>
  <c r="K253" i="31"/>
  <c r="J253" i="31"/>
  <c r="G253" i="31"/>
  <c r="F253" i="31"/>
  <c r="I253" i="31"/>
  <c r="H253" i="31"/>
  <c r="M253" i="31"/>
  <c r="E291" i="31"/>
  <c r="G221" i="31"/>
  <c r="L221" i="31"/>
  <c r="J221" i="31"/>
  <c r="H221" i="31"/>
  <c r="K221" i="31"/>
  <c r="F221" i="31"/>
  <c r="I221" i="31"/>
  <c r="M221" i="31"/>
  <c r="E290" i="31"/>
  <c r="H220" i="31"/>
  <c r="L220" i="31"/>
  <c r="I220" i="31"/>
  <c r="F220" i="31"/>
  <c r="K220" i="31"/>
  <c r="G220" i="31"/>
  <c r="M220" i="31"/>
  <c r="J220" i="31"/>
  <c r="E287" i="31"/>
  <c r="J217" i="31"/>
  <c r="H217" i="31"/>
  <c r="K217" i="31"/>
  <c r="G217" i="31"/>
  <c r="I217" i="31"/>
  <c r="L217" i="31"/>
  <c r="F217" i="31"/>
  <c r="M217" i="31"/>
  <c r="E326" i="31"/>
  <c r="J256" i="31"/>
  <c r="H256" i="31"/>
  <c r="G256" i="31"/>
  <c r="K256" i="31"/>
  <c r="F256" i="31"/>
  <c r="I256" i="31"/>
  <c r="M256" i="31"/>
  <c r="L256" i="31"/>
  <c r="E325" i="31"/>
  <c r="M255" i="31"/>
  <c r="F255" i="31"/>
  <c r="K255" i="31"/>
  <c r="G255" i="31"/>
  <c r="J255" i="31"/>
  <c r="H255" i="31"/>
  <c r="L255" i="31"/>
  <c r="I255" i="31"/>
  <c r="E320" i="31"/>
  <c r="L250" i="31"/>
  <c r="M250" i="31"/>
  <c r="J250" i="31"/>
  <c r="G250" i="31"/>
  <c r="K250" i="31"/>
  <c r="F250" i="31"/>
  <c r="I250" i="31"/>
  <c r="H250" i="31"/>
  <c r="E327" i="31"/>
  <c r="G257" i="31"/>
  <c r="L257" i="31"/>
  <c r="F257" i="31"/>
  <c r="I257" i="31"/>
  <c r="M257" i="31"/>
  <c r="K257" i="31"/>
  <c r="J257" i="31"/>
  <c r="H257" i="31"/>
  <c r="E289" i="31"/>
  <c r="G219" i="31"/>
  <c r="F219" i="31"/>
  <c r="L219" i="31"/>
  <c r="I219" i="31"/>
  <c r="K219" i="31"/>
  <c r="H219" i="31"/>
  <c r="M219" i="31"/>
  <c r="J219" i="31"/>
  <c r="E321" i="31"/>
  <c r="J251" i="31"/>
  <c r="H251" i="31"/>
  <c r="I251" i="31"/>
  <c r="F251" i="31"/>
  <c r="L251" i="31"/>
  <c r="M251" i="31"/>
  <c r="G251" i="31"/>
  <c r="K251" i="31"/>
  <c r="E285" i="31"/>
  <c r="L215" i="31"/>
  <c r="M215" i="31"/>
  <c r="I215" i="31"/>
  <c r="F215" i="31"/>
  <c r="G215" i="31"/>
  <c r="H215" i="31"/>
  <c r="K215" i="31"/>
  <c r="J215" i="31"/>
  <c r="E293" i="31"/>
  <c r="H223" i="31"/>
  <c r="J223" i="31"/>
  <c r="L223" i="31"/>
  <c r="K223" i="31"/>
  <c r="I223" i="31"/>
  <c r="G223" i="31"/>
  <c r="M223" i="31"/>
  <c r="F223" i="31"/>
  <c r="E288" i="31"/>
  <c r="F218" i="31"/>
  <c r="M218" i="31"/>
  <c r="L218" i="31"/>
  <c r="K218" i="31"/>
  <c r="H218" i="31"/>
  <c r="G218" i="31"/>
  <c r="I218" i="31"/>
  <c r="J218" i="31"/>
  <c r="E324" i="31"/>
  <c r="M254" i="31"/>
  <c r="J254" i="31"/>
  <c r="L254" i="31"/>
  <c r="K254" i="31"/>
  <c r="I254" i="31"/>
  <c r="H254" i="31"/>
  <c r="G254" i="31"/>
  <c r="F254" i="31"/>
  <c r="E292" i="31"/>
  <c r="G222" i="31"/>
  <c r="F222" i="31"/>
  <c r="H222" i="31"/>
  <c r="K222" i="31"/>
  <c r="I222" i="31"/>
  <c r="J222" i="31"/>
  <c r="M222" i="31"/>
  <c r="L222" i="31"/>
  <c r="E286" i="31"/>
  <c r="H216" i="31"/>
  <c r="J216" i="31"/>
  <c r="I216" i="31"/>
  <c r="L216" i="31"/>
  <c r="G216" i="31"/>
  <c r="F216" i="31"/>
  <c r="K216" i="31"/>
  <c r="M216" i="31"/>
  <c r="E322" i="31"/>
  <c r="M252" i="31"/>
  <c r="I252" i="31"/>
  <c r="L252" i="31"/>
  <c r="G252" i="31"/>
  <c r="F252" i="31"/>
  <c r="J252" i="31"/>
  <c r="K252" i="31"/>
  <c r="H252" i="31"/>
  <c r="AR186" i="157"/>
  <c r="BD186" i="157"/>
  <c r="R186" i="157"/>
  <c r="AW186" i="157"/>
  <c r="X186" i="157"/>
  <c r="K186" i="157"/>
  <c r="BN186" i="157"/>
  <c r="AC186" i="157"/>
  <c r="BO186" i="157"/>
  <c r="AB186" i="157"/>
  <c r="AQ186" i="157"/>
  <c r="O186" i="157"/>
  <c r="BC186" i="157"/>
  <c r="E222" i="157"/>
  <c r="AZ187" i="157"/>
  <c r="R187" i="157"/>
  <c r="AY187" i="157"/>
  <c r="Z187" i="157"/>
  <c r="AX187" i="157"/>
  <c r="T187" i="157"/>
  <c r="BA187" i="157"/>
  <c r="U187" i="157"/>
  <c r="AR187" i="157"/>
  <c r="X187" i="157"/>
  <c r="BC187" i="157"/>
  <c r="P187" i="157"/>
  <c r="BL187" i="157"/>
  <c r="AI187" i="157"/>
  <c r="M187" i="157"/>
  <c r="BJ187" i="157"/>
  <c r="AH187" i="157"/>
  <c r="K187" i="157"/>
  <c r="BN187" i="157"/>
  <c r="AF187" i="157"/>
  <c r="I187" i="157"/>
  <c r="BO187" i="157"/>
  <c r="AG187" i="157"/>
  <c r="N187" i="157"/>
  <c r="BH187" i="157"/>
  <c r="AE187" i="157"/>
  <c r="AN187" i="157"/>
  <c r="BF187" i="157"/>
  <c r="AD187" i="157"/>
  <c r="J187" i="157"/>
  <c r="AW187" i="157"/>
  <c r="AC187" i="157"/>
  <c r="H187" i="157"/>
  <c r="AV187" i="157"/>
  <c r="AJ187" i="157"/>
  <c r="G187" i="157"/>
  <c r="AU187" i="157"/>
  <c r="AM187" i="157"/>
  <c r="O187" i="157"/>
  <c r="AT187" i="157"/>
  <c r="AK187" i="157"/>
  <c r="L187" i="157"/>
  <c r="AS187" i="157"/>
  <c r="AO187" i="157"/>
  <c r="AQ187" i="157"/>
  <c r="AL187" i="157"/>
  <c r="BD187" i="157"/>
  <c r="AB187" i="157"/>
  <c r="BB187" i="157"/>
  <c r="W187" i="157"/>
  <c r="E216" i="157"/>
  <c r="BJ181" i="157"/>
  <c r="AO181" i="157"/>
  <c r="O181" i="157"/>
  <c r="BF181" i="157"/>
  <c r="AN181" i="157"/>
  <c r="N181" i="157"/>
  <c r="BA181" i="157"/>
  <c r="AF181" i="157"/>
  <c r="L181" i="157"/>
  <c r="BB181" i="157"/>
  <c r="AZ181" i="157"/>
  <c r="AH181" i="157"/>
  <c r="J181" i="157"/>
  <c r="AX181" i="157"/>
  <c r="AG181" i="157"/>
  <c r="H181" i="157"/>
  <c r="AU181" i="157"/>
  <c r="T181" i="157"/>
  <c r="AS181" i="157"/>
  <c r="AD181" i="157"/>
  <c r="G181" i="157"/>
  <c r="Z181" i="157"/>
  <c r="W181" i="157"/>
  <c r="BC181" i="157"/>
  <c r="AC181" i="157"/>
  <c r="AY181" i="157"/>
  <c r="AB181" i="157"/>
  <c r="AV181" i="157"/>
  <c r="AK181" i="157"/>
  <c r="BD181" i="157"/>
  <c r="U181" i="157"/>
  <c r="AT181" i="157"/>
  <c r="AI181" i="157"/>
  <c r="AM181" i="157"/>
  <c r="AQ181" i="157"/>
  <c r="X181" i="157"/>
  <c r="AR181" i="157"/>
  <c r="P181" i="157"/>
  <c r="BL181" i="157"/>
  <c r="AW181" i="157"/>
  <c r="R181" i="157"/>
  <c r="BO181" i="157"/>
  <c r="AL181" i="157"/>
  <c r="M181" i="157"/>
  <c r="BN181" i="157"/>
  <c r="AJ181" i="157"/>
  <c r="K181" i="157"/>
  <c r="BH181" i="157"/>
  <c r="AE181" i="157"/>
  <c r="I181" i="157"/>
  <c r="E217" i="157"/>
  <c r="BB182" i="157"/>
  <c r="W182" i="157"/>
  <c r="T182" i="157"/>
  <c r="AX182" i="157"/>
  <c r="U182" i="157"/>
  <c r="K182" i="157"/>
  <c r="BJ182" i="157"/>
  <c r="BH182" i="157"/>
  <c r="AF182" i="157"/>
  <c r="P182" i="157"/>
  <c r="BD182" i="157"/>
  <c r="AD182" i="157"/>
  <c r="M182" i="157"/>
  <c r="AU182" i="157"/>
  <c r="AM182" i="157"/>
  <c r="R182" i="157"/>
  <c r="AE182" i="157"/>
  <c r="AR182" i="157"/>
  <c r="AQ182" i="157"/>
  <c r="E220" i="157"/>
  <c r="BN185" i="157"/>
  <c r="AN185" i="157"/>
  <c r="P185" i="157"/>
  <c r="BO185" i="157"/>
  <c r="AI185" i="157"/>
  <c r="M185" i="157"/>
  <c r="BJ185" i="157"/>
  <c r="AJ185" i="157"/>
  <c r="K185" i="157"/>
  <c r="BF185" i="157"/>
  <c r="AH185" i="157"/>
  <c r="I185" i="157"/>
  <c r="BL185" i="157"/>
  <c r="AG185" i="157"/>
  <c r="N185" i="157"/>
  <c r="BH185" i="157"/>
  <c r="AF185" i="157"/>
  <c r="L185" i="157"/>
  <c r="BD185" i="157"/>
  <c r="AO185" i="157"/>
  <c r="O185" i="157"/>
  <c r="BC185" i="157"/>
  <c r="AD185" i="157"/>
  <c r="J185" i="157"/>
  <c r="BB185" i="157"/>
  <c r="AB185" i="157"/>
  <c r="H185" i="157"/>
  <c r="AY185" i="157"/>
  <c r="Z185" i="157"/>
  <c r="G185" i="157"/>
  <c r="AW185" i="157"/>
  <c r="AC185" i="157"/>
  <c r="AZ185" i="157"/>
  <c r="AM185" i="157"/>
  <c r="AV185" i="157"/>
  <c r="T185" i="157"/>
  <c r="AT185" i="157"/>
  <c r="AL185" i="157"/>
  <c r="AS185" i="157"/>
  <c r="AK185" i="157"/>
  <c r="AR185" i="157"/>
  <c r="AE185" i="157"/>
  <c r="AX185" i="157"/>
  <c r="X185" i="157"/>
  <c r="AQ185" i="157"/>
  <c r="R185" i="157"/>
  <c r="AU185" i="157"/>
  <c r="U185" i="157"/>
  <c r="BA185" i="157"/>
  <c r="W185" i="157"/>
  <c r="E223" i="157"/>
  <c r="BJ188" i="157"/>
  <c r="AH188" i="157"/>
  <c r="AB188" i="157"/>
  <c r="BF188" i="157"/>
  <c r="AJ188" i="157"/>
  <c r="P188" i="157"/>
  <c r="H188" i="157"/>
  <c r="BC188" i="157"/>
  <c r="AI188" i="157"/>
  <c r="O188" i="157"/>
  <c r="BB188" i="157"/>
  <c r="AF188" i="157"/>
  <c r="N188" i="157"/>
  <c r="G188" i="157"/>
  <c r="BA188" i="157"/>
  <c r="AE188" i="157"/>
  <c r="L188" i="157"/>
  <c r="AZ188" i="157"/>
  <c r="AD188" i="157"/>
  <c r="M188" i="157"/>
  <c r="K188" i="157"/>
  <c r="BH188" i="157"/>
  <c r="AY188" i="157"/>
  <c r="AM188" i="157"/>
  <c r="AW188" i="157"/>
  <c r="AK188" i="157"/>
  <c r="AO188" i="157"/>
  <c r="AU188" i="157"/>
  <c r="Z188" i="157"/>
  <c r="AL188" i="157"/>
  <c r="AS188" i="157"/>
  <c r="X188" i="157"/>
  <c r="BD188" i="157"/>
  <c r="W188" i="157"/>
  <c r="J188" i="157"/>
  <c r="AX188" i="157"/>
  <c r="R188" i="157"/>
  <c r="AQ188" i="157"/>
  <c r="AV188" i="157"/>
  <c r="U188" i="157"/>
  <c r="AR188" i="157"/>
  <c r="AT188" i="157"/>
  <c r="T188" i="157"/>
  <c r="AC188" i="157"/>
  <c r="BN188" i="157"/>
  <c r="BO188" i="157"/>
  <c r="AN188" i="157"/>
  <c r="I188" i="157"/>
  <c r="BL188" i="157"/>
  <c r="AG188" i="157"/>
  <c r="P184" i="157"/>
  <c r="AX184" i="157"/>
  <c r="O184" i="157"/>
  <c r="AW184" i="157"/>
  <c r="J184" i="157"/>
  <c r="BN184" i="157"/>
  <c r="I184" i="157"/>
  <c r="BL184" i="157"/>
  <c r="E224" i="157"/>
  <c r="AZ189" i="157"/>
  <c r="AL189" i="157"/>
  <c r="AX189" i="157"/>
  <c r="AN189" i="157"/>
  <c r="AV189" i="157"/>
  <c r="AJ189" i="157"/>
  <c r="BD189" i="157"/>
  <c r="AG189" i="157"/>
  <c r="AW189" i="157"/>
  <c r="X189" i="157"/>
  <c r="AR189" i="157"/>
  <c r="W189" i="157"/>
  <c r="AU189" i="157"/>
  <c r="R189" i="157"/>
  <c r="AS189" i="157"/>
  <c r="Z189" i="157"/>
  <c r="AT189" i="157"/>
  <c r="T189" i="157"/>
  <c r="AQ189" i="157"/>
  <c r="U189" i="157"/>
  <c r="BO189" i="157"/>
  <c r="AM189" i="157"/>
  <c r="P189" i="157"/>
  <c r="BJ189" i="157"/>
  <c r="AE189" i="157"/>
  <c r="M189" i="157"/>
  <c r="BH189" i="157"/>
  <c r="AD189" i="157"/>
  <c r="K189" i="157"/>
  <c r="BN189" i="157"/>
  <c r="AC189" i="157"/>
  <c r="I189" i="157"/>
  <c r="BL189" i="157"/>
  <c r="AB189" i="157"/>
  <c r="N189" i="157"/>
  <c r="BF189" i="157"/>
  <c r="AK189" i="157"/>
  <c r="O189" i="157"/>
  <c r="BC189" i="157"/>
  <c r="AI189" i="157"/>
  <c r="J189" i="157"/>
  <c r="BA189" i="157"/>
  <c r="AH189" i="157"/>
  <c r="L189" i="157"/>
  <c r="AY189" i="157"/>
  <c r="AF189" i="157"/>
  <c r="H189" i="157"/>
  <c r="BB189" i="157"/>
  <c r="AO189" i="157"/>
  <c r="G189" i="157"/>
  <c r="E215" i="157"/>
  <c r="AQ180" i="157"/>
  <c r="AM180" i="157"/>
  <c r="BC180" i="157"/>
  <c r="AL180" i="157"/>
  <c r="BB180" i="157"/>
  <c r="T180" i="157"/>
  <c r="BA180" i="157"/>
  <c r="R180" i="157"/>
  <c r="BD180" i="157"/>
  <c r="AO180" i="157"/>
  <c r="AZ180" i="157"/>
  <c r="W180" i="157"/>
  <c r="AS180" i="157"/>
  <c r="AK180" i="157"/>
  <c r="BL180" i="157"/>
  <c r="AG180" i="157"/>
  <c r="K180" i="157"/>
  <c r="BN180" i="157"/>
  <c r="AF180" i="157"/>
  <c r="J180" i="157"/>
  <c r="BJ180" i="157"/>
  <c r="AD180" i="157"/>
  <c r="I180" i="157"/>
  <c r="BO180" i="157"/>
  <c r="AE180" i="157"/>
  <c r="H180" i="157"/>
  <c r="BH180" i="157"/>
  <c r="AC180" i="157"/>
  <c r="G180" i="157"/>
  <c r="BF180" i="157"/>
  <c r="AB180" i="157"/>
  <c r="N180" i="157"/>
  <c r="AU180" i="157"/>
  <c r="AH180" i="157"/>
  <c r="P180" i="157"/>
  <c r="AR180" i="157"/>
  <c r="AI180" i="157"/>
  <c r="O180" i="157"/>
  <c r="AY180" i="157"/>
  <c r="X180" i="157"/>
  <c r="L180" i="157"/>
  <c r="AX180" i="157"/>
  <c r="AJ180" i="157"/>
  <c r="M180" i="157"/>
  <c r="AW180" i="157"/>
  <c r="Z180" i="157"/>
  <c r="AV180" i="157"/>
  <c r="AN180" i="157"/>
  <c r="AT180" i="157"/>
  <c r="U180" i="157"/>
  <c r="AV183" i="157"/>
  <c r="AG183" i="157"/>
  <c r="AU183" i="157"/>
  <c r="AF183" i="157"/>
  <c r="AT183" i="157"/>
  <c r="Z183" i="157"/>
  <c r="BA183" i="157"/>
  <c r="R183" i="157"/>
  <c r="N183" i="157"/>
  <c r="AR183" i="157"/>
  <c r="AC183" i="157"/>
  <c r="L183" i="157"/>
  <c r="C12" i="32"/>
  <c r="J186" i="157" l="1"/>
  <c r="AX186" i="157"/>
  <c r="AS183" i="157"/>
  <c r="AX183" i="157"/>
  <c r="T186" i="157"/>
  <c r="AY186" i="157"/>
  <c r="AK183" i="157"/>
  <c r="AZ183" i="157"/>
  <c r="G183" i="157"/>
  <c r="X183" i="157"/>
  <c r="U186" i="157"/>
  <c r="BF183" i="157"/>
  <c r="AH183" i="157"/>
  <c r="AO182" i="157"/>
  <c r="AZ186" i="157"/>
  <c r="N186" i="157"/>
  <c r="Z186" i="157"/>
  <c r="AG186" i="157"/>
  <c r="BB186" i="157"/>
  <c r="AJ186" i="157"/>
  <c r="AI186" i="157"/>
  <c r="AI183" i="157"/>
  <c r="AN183" i="157"/>
  <c r="AM186" i="157"/>
  <c r="AS186" i="157"/>
  <c r="AJ183" i="157"/>
  <c r="W183" i="157"/>
  <c r="H183" i="157"/>
  <c r="AH186" i="157"/>
  <c r="BL186" i="157"/>
  <c r="AL186" i="157"/>
  <c r="BB183" i="157"/>
  <c r="I183" i="157"/>
  <c r="O183" i="157"/>
  <c r="BJ183" i="157"/>
  <c r="BD183" i="157"/>
  <c r="K183" i="157"/>
  <c r="BL183" i="157"/>
  <c r="AQ183" i="157"/>
  <c r="L182" i="157"/>
  <c r="BH186" i="157"/>
  <c r="AU186" i="157"/>
  <c r="G186" i="157"/>
  <c r="AT186" i="157"/>
  <c r="BO183" i="157"/>
  <c r="P183" i="157"/>
  <c r="AG182" i="157"/>
  <c r="W186" i="157"/>
  <c r="L186" i="157"/>
  <c r="J183" i="157"/>
  <c r="AK186" i="157"/>
  <c r="AE186" i="157"/>
  <c r="BN183" i="157"/>
  <c r="N182" i="157"/>
  <c r="BF186" i="157"/>
  <c r="AV186" i="157"/>
  <c r="I182" i="157"/>
  <c r="H186" i="157"/>
  <c r="M186" i="157"/>
  <c r="AL183" i="157"/>
  <c r="AB183" i="157"/>
  <c r="AO183" i="157"/>
  <c r="U183" i="157"/>
  <c r="AK182" i="157"/>
  <c r="AO186" i="157"/>
  <c r="AF186" i="157"/>
  <c r="P186" i="157"/>
  <c r="M183" i="157"/>
  <c r="E218" i="157"/>
  <c r="AD183" i="157"/>
  <c r="BO182" i="157"/>
  <c r="BJ186" i="157"/>
  <c r="BA186" i="157"/>
  <c r="BH183" i="157"/>
  <c r="BC183" i="157"/>
  <c r="AM183" i="157"/>
  <c r="AN186" i="157"/>
  <c r="AD186" i="157"/>
  <c r="AE183" i="157"/>
  <c r="AW183" i="157"/>
  <c r="T183" i="157"/>
  <c r="J182" i="157"/>
  <c r="I186" i="157"/>
  <c r="AH184" i="157"/>
  <c r="AF184" i="157"/>
  <c r="AJ184" i="157"/>
  <c r="AI184" i="157"/>
  <c r="AK184" i="157"/>
  <c r="AL184" i="157"/>
  <c r="K184" i="157"/>
  <c r="AZ184" i="157"/>
  <c r="E219" i="157"/>
  <c r="AN219" i="157" s="1"/>
  <c r="T184" i="157"/>
  <c r="BA184" i="157"/>
  <c r="AD184" i="157"/>
  <c r="BC184" i="157"/>
  <c r="AY184" i="157"/>
  <c r="AE184" i="157"/>
  <c r="AU184" i="157"/>
  <c r="AN184" i="157"/>
  <c r="U184" i="157"/>
  <c r="AG184" i="157"/>
  <c r="M184" i="157"/>
  <c r="AQ184" i="157"/>
  <c r="X184" i="157"/>
  <c r="AO184" i="157"/>
  <c r="AM184" i="157"/>
  <c r="BB184" i="157"/>
  <c r="W184" i="157"/>
  <c r="AR184" i="157"/>
  <c r="BJ184" i="157"/>
  <c r="AS184" i="157"/>
  <c r="G184" i="157"/>
  <c r="R184" i="157"/>
  <c r="L184" i="157"/>
  <c r="AC184" i="157"/>
  <c r="AB184" i="157"/>
  <c r="Z184" i="157"/>
  <c r="BH184" i="157"/>
  <c r="BD184" i="157"/>
  <c r="AT184" i="157"/>
  <c r="BF184" i="157"/>
  <c r="AV184" i="157"/>
  <c r="BO184" i="157"/>
  <c r="H184" i="157"/>
  <c r="AI182" i="157"/>
  <c r="AB182" i="157"/>
  <c r="BL182" i="157"/>
  <c r="G182" i="157"/>
  <c r="BF182" i="157"/>
  <c r="AC182" i="157"/>
  <c r="H182" i="157"/>
  <c r="X182" i="157"/>
  <c r="BN182" i="157"/>
  <c r="AS182" i="157"/>
  <c r="BC182" i="157"/>
  <c r="AT182" i="157"/>
  <c r="AN182" i="157"/>
  <c r="AH182" i="157"/>
  <c r="AV182" i="157"/>
  <c r="AL182" i="157"/>
  <c r="AW182" i="157"/>
  <c r="AJ182" i="157"/>
  <c r="AZ182" i="157"/>
  <c r="AY182" i="157"/>
  <c r="Z182" i="157"/>
  <c r="O182" i="157"/>
  <c r="E359" i="31"/>
  <c r="H289" i="31"/>
  <c r="L289" i="31"/>
  <c r="J289" i="31"/>
  <c r="I289" i="31"/>
  <c r="F289" i="31"/>
  <c r="M289" i="31"/>
  <c r="K289" i="31"/>
  <c r="G289" i="31"/>
  <c r="E364" i="31"/>
  <c r="K294" i="31"/>
  <c r="J294" i="31"/>
  <c r="F294" i="31"/>
  <c r="I294" i="31"/>
  <c r="H294" i="31"/>
  <c r="M294" i="31"/>
  <c r="L294" i="31"/>
  <c r="G294" i="31"/>
  <c r="E355" i="31"/>
  <c r="H285" i="31"/>
  <c r="G285" i="31"/>
  <c r="K285" i="31"/>
  <c r="I285" i="31"/>
  <c r="F285" i="31"/>
  <c r="J285" i="31"/>
  <c r="L285" i="31"/>
  <c r="M285" i="31"/>
  <c r="E361" i="31"/>
  <c r="K291" i="31"/>
  <c r="I291" i="31"/>
  <c r="G291" i="31"/>
  <c r="H291" i="31"/>
  <c r="M291" i="31"/>
  <c r="L291" i="31"/>
  <c r="F291" i="31"/>
  <c r="J291" i="31"/>
  <c r="E358" i="31"/>
  <c r="M288" i="31"/>
  <c r="L288" i="31"/>
  <c r="F288" i="31"/>
  <c r="J288" i="31"/>
  <c r="G288" i="31"/>
  <c r="H288" i="31"/>
  <c r="K288" i="31"/>
  <c r="I288" i="31"/>
  <c r="E357" i="31"/>
  <c r="L287" i="31"/>
  <c r="I287" i="31"/>
  <c r="J287" i="31"/>
  <c r="K287" i="31"/>
  <c r="H287" i="31"/>
  <c r="G287" i="31"/>
  <c r="F287" i="31"/>
  <c r="M287" i="31"/>
  <c r="E362" i="31"/>
  <c r="J292" i="31"/>
  <c r="K292" i="31"/>
  <c r="I292" i="31"/>
  <c r="H292" i="31"/>
  <c r="F292" i="31"/>
  <c r="M292" i="31"/>
  <c r="L292" i="31"/>
  <c r="G292" i="31"/>
  <c r="E395" i="31"/>
  <c r="L325" i="31"/>
  <c r="K325" i="31"/>
  <c r="H325" i="31"/>
  <c r="F325" i="31"/>
  <c r="G325" i="31"/>
  <c r="M325" i="31"/>
  <c r="J325" i="31"/>
  <c r="I325" i="31"/>
  <c r="E392" i="31"/>
  <c r="G322" i="31"/>
  <c r="F322" i="31"/>
  <c r="J322" i="31"/>
  <c r="K322" i="31"/>
  <c r="L322" i="31"/>
  <c r="I322" i="31"/>
  <c r="H322" i="31"/>
  <c r="M322" i="31"/>
  <c r="E397" i="31"/>
  <c r="K327" i="31"/>
  <c r="F327" i="31"/>
  <c r="L327" i="31"/>
  <c r="I327" i="31"/>
  <c r="H327" i="31"/>
  <c r="G327" i="31"/>
  <c r="J327" i="31"/>
  <c r="M327" i="31"/>
  <c r="E398" i="31"/>
  <c r="G328" i="31"/>
  <c r="J328" i="31"/>
  <c r="I328" i="31"/>
  <c r="H328" i="31"/>
  <c r="F328" i="31"/>
  <c r="K328" i="31"/>
  <c r="M328" i="31"/>
  <c r="L328" i="31"/>
  <c r="E391" i="31"/>
  <c r="J321" i="31"/>
  <c r="L321" i="31"/>
  <c r="K321" i="31"/>
  <c r="I321" i="31"/>
  <c r="G321" i="31"/>
  <c r="M321" i="31"/>
  <c r="H321" i="31"/>
  <c r="F321" i="31"/>
  <c r="E393" i="31"/>
  <c r="G323" i="31"/>
  <c r="K323" i="31"/>
  <c r="F323" i="31"/>
  <c r="M323" i="31"/>
  <c r="I323" i="31"/>
  <c r="H323" i="31"/>
  <c r="L323" i="31"/>
  <c r="J323" i="31"/>
  <c r="E363" i="31"/>
  <c r="L293" i="31"/>
  <c r="K293" i="31"/>
  <c r="M293" i="31"/>
  <c r="F293" i="31"/>
  <c r="H293" i="31"/>
  <c r="J293" i="31"/>
  <c r="I293" i="31"/>
  <c r="G293" i="31"/>
  <c r="E360" i="31"/>
  <c r="L290" i="31"/>
  <c r="F290" i="31"/>
  <c r="J290" i="31"/>
  <c r="G290" i="31"/>
  <c r="H290" i="31"/>
  <c r="I290" i="31"/>
  <c r="M290" i="31"/>
  <c r="K290" i="31"/>
  <c r="E394" i="31"/>
  <c r="K324" i="31"/>
  <c r="M324" i="31"/>
  <c r="J324" i="31"/>
  <c r="G324" i="31"/>
  <c r="F324" i="31"/>
  <c r="H324" i="31"/>
  <c r="L324" i="31"/>
  <c r="I324" i="31"/>
  <c r="E396" i="31"/>
  <c r="L326" i="31"/>
  <c r="K326" i="31"/>
  <c r="H326" i="31"/>
  <c r="M326" i="31"/>
  <c r="I326" i="31"/>
  <c r="J326" i="31"/>
  <c r="G326" i="31"/>
  <c r="F326" i="31"/>
  <c r="E356" i="31"/>
  <c r="L286" i="31"/>
  <c r="F286" i="31"/>
  <c r="I286" i="31"/>
  <c r="H286" i="31"/>
  <c r="J286" i="31"/>
  <c r="G286" i="31"/>
  <c r="M286" i="31"/>
  <c r="K286" i="31"/>
  <c r="E390" i="31"/>
  <c r="L320" i="31"/>
  <c r="F320" i="31"/>
  <c r="J320" i="31"/>
  <c r="M320" i="31"/>
  <c r="K320" i="31"/>
  <c r="I320" i="31"/>
  <c r="H320" i="31"/>
  <c r="G320" i="31"/>
  <c r="E399" i="31"/>
  <c r="K329" i="31"/>
  <c r="J329" i="31"/>
  <c r="H329" i="31"/>
  <c r="I329" i="31"/>
  <c r="F329" i="31"/>
  <c r="M329" i="31"/>
  <c r="G329" i="31"/>
  <c r="L329" i="31"/>
  <c r="E253" i="157"/>
  <c r="AR218" i="157"/>
  <c r="U218" i="157"/>
  <c r="AX218" i="157"/>
  <c r="T218" i="157"/>
  <c r="AQ218" i="157"/>
  <c r="R218" i="157"/>
  <c r="BN218" i="157"/>
  <c r="AO218" i="157"/>
  <c r="K218" i="157"/>
  <c r="BO218" i="157"/>
  <c r="AN218" i="157"/>
  <c r="J218" i="157"/>
  <c r="BH218" i="157"/>
  <c r="AM218" i="157"/>
  <c r="I218" i="157"/>
  <c r="BJ218" i="157"/>
  <c r="AL218" i="157"/>
  <c r="H218" i="157"/>
  <c r="BL218" i="157"/>
  <c r="AG218" i="157"/>
  <c r="G218" i="157"/>
  <c r="BF218" i="157"/>
  <c r="AF218" i="157"/>
  <c r="M218" i="157"/>
  <c r="BC218" i="157"/>
  <c r="AK218" i="157"/>
  <c r="N218" i="157"/>
  <c r="BB218" i="157"/>
  <c r="AJ218" i="157"/>
  <c r="P218" i="157"/>
  <c r="BA218" i="157"/>
  <c r="AI218" i="157"/>
  <c r="O218" i="157"/>
  <c r="AZ218" i="157"/>
  <c r="AD218" i="157"/>
  <c r="L218" i="157"/>
  <c r="AY218" i="157"/>
  <c r="AC218" i="157"/>
  <c r="AW218" i="157"/>
  <c r="AB218" i="157"/>
  <c r="AU218" i="157"/>
  <c r="Z218" i="157"/>
  <c r="AS218" i="157"/>
  <c r="X218" i="157"/>
  <c r="BD218" i="157"/>
  <c r="W218" i="157"/>
  <c r="AV218" i="157"/>
  <c r="AH218" i="157"/>
  <c r="AT218" i="157"/>
  <c r="AE218" i="157"/>
  <c r="E259" i="157"/>
  <c r="BD224" i="157"/>
  <c r="R224" i="157"/>
  <c r="BN224" i="157"/>
  <c r="K224" i="157"/>
  <c r="O224" i="157"/>
  <c r="AK224" i="157"/>
  <c r="BF224" i="157"/>
  <c r="AJ224" i="157"/>
  <c r="J224" i="157"/>
  <c r="AI224" i="157"/>
  <c r="AG224" i="157"/>
  <c r="AN224" i="157"/>
  <c r="AH224" i="157"/>
  <c r="N224" i="157"/>
  <c r="AW224" i="157"/>
  <c r="BO224" i="157"/>
  <c r="AC224" i="157"/>
  <c r="G224" i="157"/>
  <c r="AO224" i="157"/>
  <c r="AF224" i="157"/>
  <c r="BL224" i="157"/>
  <c r="AB224" i="157"/>
  <c r="L224" i="157"/>
  <c r="AY224" i="157"/>
  <c r="AV224" i="157"/>
  <c r="AU224" i="157"/>
  <c r="AE224" i="157"/>
  <c r="AS224" i="157"/>
  <c r="AD224" i="157"/>
  <c r="I224" i="157"/>
  <c r="BH224" i="157"/>
  <c r="P224" i="157"/>
  <c r="AQ224" i="157"/>
  <c r="X224" i="157"/>
  <c r="BJ224" i="157"/>
  <c r="M224" i="157"/>
  <c r="AZ224" i="157"/>
  <c r="W224" i="157"/>
  <c r="H224" i="157"/>
  <c r="AT224" i="157"/>
  <c r="AM224" i="157"/>
  <c r="AR224" i="157"/>
  <c r="AL224" i="157"/>
  <c r="BC224" i="157"/>
  <c r="U224" i="157"/>
  <c r="AX224" i="157"/>
  <c r="BB224" i="157"/>
  <c r="T224" i="157"/>
  <c r="BA224" i="157"/>
  <c r="Z224" i="157"/>
  <c r="E258" i="157"/>
  <c r="AU223" i="157"/>
  <c r="AG223" i="157"/>
  <c r="AT223" i="157"/>
  <c r="AF223" i="157"/>
  <c r="BA223" i="157"/>
  <c r="T223" i="157"/>
  <c r="AY223" i="157"/>
  <c r="R223" i="157"/>
  <c r="AW223" i="157"/>
  <c r="U223" i="157"/>
  <c r="BN223" i="157"/>
  <c r="AE223" i="157"/>
  <c r="P223" i="157"/>
  <c r="BO223" i="157"/>
  <c r="AD223" i="157"/>
  <c r="M223" i="157"/>
  <c r="BH223" i="157"/>
  <c r="AC223" i="157"/>
  <c r="K223" i="157"/>
  <c r="BJ223" i="157"/>
  <c r="AB223" i="157"/>
  <c r="I223" i="157"/>
  <c r="BF223" i="157"/>
  <c r="AM223" i="157"/>
  <c r="H223" i="157"/>
  <c r="BL223" i="157"/>
  <c r="AL223" i="157"/>
  <c r="G223" i="157"/>
  <c r="AS223" i="157"/>
  <c r="AK223" i="157"/>
  <c r="N223" i="157"/>
  <c r="AR223" i="157"/>
  <c r="AJ223" i="157"/>
  <c r="L223" i="157"/>
  <c r="AQ223" i="157"/>
  <c r="AH223" i="157"/>
  <c r="J223" i="157"/>
  <c r="BC223" i="157"/>
  <c r="AO223" i="157"/>
  <c r="O223" i="157"/>
  <c r="BD223" i="157"/>
  <c r="X223" i="157"/>
  <c r="BB223" i="157"/>
  <c r="W223" i="157"/>
  <c r="AZ223" i="157"/>
  <c r="Z223" i="157"/>
  <c r="AX223" i="157"/>
  <c r="AN223" i="157"/>
  <c r="AV223" i="157"/>
  <c r="AI223" i="157"/>
  <c r="E252" i="157"/>
  <c r="AR217" i="157"/>
  <c r="Z217" i="157"/>
  <c r="BC217" i="157"/>
  <c r="BH217" i="157"/>
  <c r="BD217" i="157"/>
  <c r="X217" i="157"/>
  <c r="R217" i="157"/>
  <c r="U217" i="157"/>
  <c r="P217" i="157"/>
  <c r="BB217" i="157"/>
  <c r="W217" i="157"/>
  <c r="AZ217" i="157"/>
  <c r="AC217" i="157"/>
  <c r="AY217" i="157"/>
  <c r="T217" i="157"/>
  <c r="K217" i="157"/>
  <c r="BN217" i="157"/>
  <c r="BL217" i="157"/>
  <c r="AF217" i="157"/>
  <c r="BO217" i="157"/>
  <c r="AH217" i="157"/>
  <c r="M217" i="157"/>
  <c r="BJ217" i="157"/>
  <c r="AM217" i="157"/>
  <c r="O217" i="157"/>
  <c r="BF217" i="157"/>
  <c r="AL217" i="157"/>
  <c r="G217" i="157"/>
  <c r="AW217" i="157"/>
  <c r="AK217" i="157"/>
  <c r="N217" i="157"/>
  <c r="AV217" i="157"/>
  <c r="AJ217" i="157"/>
  <c r="L217" i="157"/>
  <c r="AG217" i="157"/>
  <c r="I217" i="157"/>
  <c r="AU217" i="157"/>
  <c r="AD217" i="157"/>
  <c r="J217" i="157"/>
  <c r="AO217" i="157"/>
  <c r="AN217" i="157"/>
  <c r="AT217" i="157"/>
  <c r="H217" i="157"/>
  <c r="AS217" i="157"/>
  <c r="AI217" i="157"/>
  <c r="AQ217" i="157"/>
  <c r="AE217" i="157"/>
  <c r="AX217" i="157"/>
  <c r="AB217" i="157"/>
  <c r="BA217" i="157"/>
  <c r="E257" i="157"/>
  <c r="BF222" i="157"/>
  <c r="AM222" i="157"/>
  <c r="I222" i="157"/>
  <c r="BJ222" i="157"/>
  <c r="AH222" i="157"/>
  <c r="H222" i="157"/>
  <c r="BH222" i="157"/>
  <c r="AF222" i="157"/>
  <c r="G222" i="157"/>
  <c r="BL222" i="157"/>
  <c r="AE222" i="157"/>
  <c r="L222" i="157"/>
  <c r="BD222" i="157"/>
  <c r="AD222" i="157"/>
  <c r="P222" i="157"/>
  <c r="BC222" i="157"/>
  <c r="AC222" i="157"/>
  <c r="O222" i="157"/>
  <c r="BA222" i="157"/>
  <c r="AX222" i="157"/>
  <c r="N222" i="157"/>
  <c r="AY222" i="157"/>
  <c r="AN222" i="157"/>
  <c r="M222" i="157"/>
  <c r="AW222" i="157"/>
  <c r="AI222" i="157"/>
  <c r="AR222" i="157"/>
  <c r="AL222" i="157"/>
  <c r="AQ222" i="157"/>
  <c r="AB222" i="157"/>
  <c r="AZ222" i="157"/>
  <c r="Z222" i="157"/>
  <c r="BB222" i="157"/>
  <c r="X222" i="157"/>
  <c r="AV222" i="157"/>
  <c r="W222" i="157"/>
  <c r="AT222" i="157"/>
  <c r="AG222" i="157"/>
  <c r="AS222" i="157"/>
  <c r="T222" i="157"/>
  <c r="AU222" i="157"/>
  <c r="U222" i="157"/>
  <c r="AK222" i="157"/>
  <c r="R222" i="157"/>
  <c r="BO222" i="157"/>
  <c r="AJ222" i="157"/>
  <c r="K222" i="157"/>
  <c r="BN222" i="157"/>
  <c r="AO222" i="157"/>
  <c r="J222" i="157"/>
  <c r="E250" i="157"/>
  <c r="AX215" i="157"/>
  <c r="Z215" i="157"/>
  <c r="AS215" i="157"/>
  <c r="R215" i="157"/>
  <c r="AT215" i="157"/>
  <c r="U215" i="157"/>
  <c r="AR215" i="157"/>
  <c r="X215" i="157"/>
  <c r="AQ215" i="157"/>
  <c r="W215" i="157"/>
  <c r="AZ215" i="157"/>
  <c r="AE215" i="157"/>
  <c r="AV215" i="157"/>
  <c r="P215" i="157"/>
  <c r="BO215" i="157"/>
  <c r="AO215" i="157"/>
  <c r="M215" i="157"/>
  <c r="BJ215" i="157"/>
  <c r="AN215" i="157"/>
  <c r="K215" i="157"/>
  <c r="BN215" i="157"/>
  <c r="AI215" i="157"/>
  <c r="AC215" i="157"/>
  <c r="BH215" i="157"/>
  <c r="AH215" i="157"/>
  <c r="I215" i="157"/>
  <c r="BL215" i="157"/>
  <c r="AK215" i="157"/>
  <c r="O215" i="157"/>
  <c r="BF215" i="157"/>
  <c r="AJ215" i="157"/>
  <c r="N215" i="157"/>
  <c r="BD215" i="157"/>
  <c r="AG215" i="157"/>
  <c r="L215" i="157"/>
  <c r="BC215" i="157"/>
  <c r="AF215" i="157"/>
  <c r="H215" i="157"/>
  <c r="BB215" i="157"/>
  <c r="AD215" i="157"/>
  <c r="J215" i="157"/>
  <c r="BA215" i="157"/>
  <c r="AM215" i="157"/>
  <c r="G215" i="157"/>
  <c r="AY215" i="157"/>
  <c r="AL215" i="157"/>
  <c r="AW215" i="157"/>
  <c r="AB215" i="157"/>
  <c r="AU215" i="157"/>
  <c r="T215" i="157"/>
  <c r="E254" i="157"/>
  <c r="AX219" i="157"/>
  <c r="AD219" i="157"/>
  <c r="N219" i="157"/>
  <c r="AW219" i="157"/>
  <c r="AB219" i="157"/>
  <c r="AV219" i="157"/>
  <c r="AU219" i="157"/>
  <c r="AO219" i="157"/>
  <c r="AE219" i="157"/>
  <c r="AR219" i="157"/>
  <c r="X219" i="157"/>
  <c r="AZ219" i="157"/>
  <c r="Z219" i="157"/>
  <c r="AS219" i="157"/>
  <c r="W219" i="157"/>
  <c r="AQ219" i="157"/>
  <c r="U219" i="157"/>
  <c r="BB219" i="157"/>
  <c r="T219" i="157"/>
  <c r="BD219" i="157"/>
  <c r="R219" i="157"/>
  <c r="BN219" i="157"/>
  <c r="AM219" i="157"/>
  <c r="P219" i="157"/>
  <c r="BF219" i="157"/>
  <c r="BO219" i="157"/>
  <c r="AL219" i="157"/>
  <c r="M219" i="157"/>
  <c r="AJ219" i="157"/>
  <c r="AH219" i="157"/>
  <c r="BL219" i="157"/>
  <c r="AK219" i="157"/>
  <c r="K219" i="157"/>
  <c r="I219" i="157"/>
  <c r="BH219" i="157"/>
  <c r="BJ219" i="157"/>
  <c r="L219" i="157"/>
  <c r="J219" i="157"/>
  <c r="AF219" i="157"/>
  <c r="H219" i="157"/>
  <c r="BA219" i="157"/>
  <c r="AC219" i="157"/>
  <c r="G219" i="157"/>
  <c r="AY219" i="157"/>
  <c r="AG219" i="157"/>
  <c r="O219" i="157"/>
  <c r="E255" i="157"/>
  <c r="BL220" i="157"/>
  <c r="AO220" i="157"/>
  <c r="H220" i="157"/>
  <c r="BJ220" i="157"/>
  <c r="AM220" i="157"/>
  <c r="G220" i="157"/>
  <c r="BF220" i="157"/>
  <c r="AN220" i="157"/>
  <c r="P220" i="157"/>
  <c r="AU220" i="157"/>
  <c r="BC220" i="157"/>
  <c r="O220" i="157"/>
  <c r="AT220" i="157"/>
  <c r="AL220" i="157"/>
  <c r="N220" i="157"/>
  <c r="AS220" i="157"/>
  <c r="AK220" i="157"/>
  <c r="L220" i="157"/>
  <c r="AR220" i="157"/>
  <c r="AB220" i="157"/>
  <c r="M220" i="157"/>
  <c r="AQ220" i="157"/>
  <c r="AJ220" i="157"/>
  <c r="BD220" i="157"/>
  <c r="AI220" i="157"/>
  <c r="BB220" i="157"/>
  <c r="AH220" i="157"/>
  <c r="BA220" i="157"/>
  <c r="AC220" i="157"/>
  <c r="AZ220" i="157"/>
  <c r="X220" i="157"/>
  <c r="AX220" i="157"/>
  <c r="U220" i="157"/>
  <c r="AW220" i="157"/>
  <c r="T220" i="157"/>
  <c r="AY220" i="157"/>
  <c r="Z220" i="157"/>
  <c r="AV220" i="157"/>
  <c r="W220" i="157"/>
  <c r="AG220" i="157"/>
  <c r="R220" i="157"/>
  <c r="BN220" i="157"/>
  <c r="AF220" i="157"/>
  <c r="K220" i="157"/>
  <c r="BO220" i="157"/>
  <c r="AE220" i="157"/>
  <c r="J220" i="157"/>
  <c r="BH220" i="157"/>
  <c r="AD220" i="157"/>
  <c r="I220" i="157"/>
  <c r="E251" i="157"/>
  <c r="AS216" i="157"/>
  <c r="R216" i="157"/>
  <c r="M216" i="157"/>
  <c r="AR216" i="157"/>
  <c r="U216" i="157"/>
  <c r="BC216" i="157"/>
  <c r="AD216" i="157"/>
  <c r="AY216" i="157"/>
  <c r="T216" i="157"/>
  <c r="L216" i="157"/>
  <c r="AW216" i="157"/>
  <c r="AF216" i="157"/>
  <c r="AM216" i="157"/>
  <c r="AU216" i="157"/>
  <c r="X216" i="157"/>
  <c r="O216" i="157"/>
  <c r="BO216" i="157"/>
  <c r="AC216" i="157"/>
  <c r="K216" i="157"/>
  <c r="BN216" i="157"/>
  <c r="AB216" i="157"/>
  <c r="J216" i="157"/>
  <c r="G216" i="157"/>
  <c r="BH216" i="157"/>
  <c r="AO216" i="157"/>
  <c r="I216" i="157"/>
  <c r="BL216" i="157"/>
  <c r="AN216" i="157"/>
  <c r="H216" i="157"/>
  <c r="AZ216" i="157"/>
  <c r="BJ216" i="157"/>
  <c r="BF216" i="157"/>
  <c r="AK216" i="157"/>
  <c r="P216" i="157"/>
  <c r="AQ216" i="157"/>
  <c r="AG216" i="157"/>
  <c r="N216" i="157"/>
  <c r="AE216" i="157"/>
  <c r="BA216" i="157"/>
  <c r="BD216" i="157"/>
  <c r="AJ216" i="157"/>
  <c r="BB216" i="157"/>
  <c r="AH216" i="157"/>
  <c r="AL216" i="157"/>
  <c r="AX216" i="157"/>
  <c r="AI216" i="157"/>
  <c r="AV216" i="157"/>
  <c r="Z216" i="157"/>
  <c r="AT216" i="157"/>
  <c r="W216" i="157"/>
  <c r="E256" i="157"/>
  <c r="BH221" i="157"/>
  <c r="AE221" i="157"/>
  <c r="O221" i="157"/>
  <c r="BL221" i="157"/>
  <c r="AD221" i="157"/>
  <c r="N221" i="157"/>
  <c r="BA221" i="157"/>
  <c r="AO221" i="157"/>
  <c r="L221" i="157"/>
  <c r="AZ221" i="157"/>
  <c r="AN221" i="157"/>
  <c r="J221" i="157"/>
  <c r="AY221" i="157"/>
  <c r="AI221" i="157"/>
  <c r="H221" i="157"/>
  <c r="AX221" i="157"/>
  <c r="AH221" i="157"/>
  <c r="G221" i="157"/>
  <c r="AW221" i="157"/>
  <c r="AF221" i="157"/>
  <c r="AU221" i="157"/>
  <c r="AC221" i="157"/>
  <c r="AS221" i="157"/>
  <c r="AB221" i="157"/>
  <c r="AQ221" i="157"/>
  <c r="Z221" i="157"/>
  <c r="BD221" i="157"/>
  <c r="AG221" i="157"/>
  <c r="BC221" i="157"/>
  <c r="U221" i="157"/>
  <c r="BB221" i="157"/>
  <c r="T221" i="157"/>
  <c r="AT221" i="157"/>
  <c r="X221" i="157"/>
  <c r="AV221" i="157"/>
  <c r="W221" i="157"/>
  <c r="AR221" i="157"/>
  <c r="R221" i="157"/>
  <c r="BO221" i="157"/>
  <c r="AM221" i="157"/>
  <c r="P221" i="157"/>
  <c r="BN221" i="157"/>
  <c r="AL221" i="157"/>
  <c r="M221" i="157"/>
  <c r="BJ221" i="157"/>
  <c r="AK221" i="157"/>
  <c r="K221" i="157"/>
  <c r="BF221" i="157"/>
  <c r="AJ221" i="157"/>
  <c r="I221" i="157"/>
  <c r="N33" i="33"/>
  <c r="P33" i="33" s="1"/>
  <c r="BP10" i="157"/>
  <c r="BM10" i="157"/>
  <c r="BG10" i="157"/>
  <c r="AP10" i="157"/>
  <c r="AA10" i="157"/>
  <c r="S10" i="157"/>
  <c r="Q10" i="157"/>
  <c r="E37" i="157"/>
  <c r="E36" i="157"/>
  <c r="E35" i="157"/>
  <c r="E34" i="157"/>
  <c r="E33" i="157"/>
  <c r="E32" i="157"/>
  <c r="E31" i="157"/>
  <c r="E30" i="157"/>
  <c r="E29" i="157"/>
  <c r="E28" i="157"/>
  <c r="E27" i="157"/>
  <c r="E26" i="157"/>
  <c r="E25" i="157"/>
  <c r="E24" i="157"/>
  <c r="E23" i="157"/>
  <c r="E22" i="157"/>
  <c r="E21" i="157"/>
  <c r="E20" i="157"/>
  <c r="E19" i="157"/>
  <c r="E18" i="157"/>
  <c r="E17" i="157"/>
  <c r="E16" i="157"/>
  <c r="D9" i="157"/>
  <c r="BC219" i="157" l="1"/>
  <c r="AT219" i="157"/>
  <c r="AI219" i="157"/>
  <c r="E461" i="31"/>
  <c r="K391" i="31"/>
  <c r="I391" i="31"/>
  <c r="J391" i="31"/>
  <c r="M391" i="31"/>
  <c r="H391" i="31"/>
  <c r="G391" i="31"/>
  <c r="F391" i="31"/>
  <c r="L391" i="31"/>
  <c r="E425" i="31"/>
  <c r="L355" i="31"/>
  <c r="F355" i="31"/>
  <c r="I355" i="31"/>
  <c r="M355" i="31"/>
  <c r="J355" i="31"/>
  <c r="G355" i="31"/>
  <c r="H355" i="31"/>
  <c r="K355" i="31"/>
  <c r="E433" i="31"/>
  <c r="G363" i="31"/>
  <c r="J363" i="31"/>
  <c r="F363" i="31"/>
  <c r="H363" i="31"/>
  <c r="M363" i="31"/>
  <c r="L363" i="31"/>
  <c r="K363" i="31"/>
  <c r="I363" i="31"/>
  <c r="E428" i="31"/>
  <c r="L358" i="31"/>
  <c r="I358" i="31"/>
  <c r="G358" i="31"/>
  <c r="M358" i="31"/>
  <c r="F358" i="31"/>
  <c r="K358" i="31"/>
  <c r="J358" i="31"/>
  <c r="H358" i="31"/>
  <c r="E464" i="31"/>
  <c r="L394" i="31"/>
  <c r="J394" i="31"/>
  <c r="K394" i="31"/>
  <c r="G394" i="31"/>
  <c r="F394" i="31"/>
  <c r="M394" i="31"/>
  <c r="I394" i="31"/>
  <c r="H394" i="31"/>
  <c r="E432" i="31"/>
  <c r="H362" i="31"/>
  <c r="G362" i="31"/>
  <c r="K362" i="31"/>
  <c r="F362" i="31"/>
  <c r="J362" i="31"/>
  <c r="I362" i="31"/>
  <c r="L362" i="31"/>
  <c r="M362" i="31"/>
  <c r="E426" i="31"/>
  <c r="G356" i="31"/>
  <c r="K356" i="31"/>
  <c r="M356" i="31"/>
  <c r="I356" i="31"/>
  <c r="H356" i="31"/>
  <c r="F356" i="31"/>
  <c r="J356" i="31"/>
  <c r="L356" i="31"/>
  <c r="E462" i="31"/>
  <c r="L392" i="31"/>
  <c r="K392" i="31"/>
  <c r="J392" i="31"/>
  <c r="H392" i="31"/>
  <c r="I392" i="31"/>
  <c r="G392" i="31"/>
  <c r="F392" i="31"/>
  <c r="M392" i="31"/>
  <c r="E469" i="31"/>
  <c r="M399" i="31"/>
  <c r="L399" i="31"/>
  <c r="F399" i="31"/>
  <c r="K399" i="31"/>
  <c r="J399" i="31"/>
  <c r="I399" i="31"/>
  <c r="H399" i="31"/>
  <c r="G399" i="31"/>
  <c r="E468" i="31"/>
  <c r="J398" i="31"/>
  <c r="H398" i="31"/>
  <c r="K398" i="31"/>
  <c r="I398" i="31"/>
  <c r="G398" i="31"/>
  <c r="F398" i="31"/>
  <c r="L398" i="31"/>
  <c r="M398" i="31"/>
  <c r="E434" i="31"/>
  <c r="I364" i="31"/>
  <c r="L364" i="31"/>
  <c r="H364" i="31"/>
  <c r="K364" i="31"/>
  <c r="M364" i="31"/>
  <c r="G364" i="31"/>
  <c r="J364" i="31"/>
  <c r="F364" i="31"/>
  <c r="E463" i="31"/>
  <c r="K393" i="31"/>
  <c r="J393" i="31"/>
  <c r="I393" i="31"/>
  <c r="H393" i="31"/>
  <c r="G393" i="31"/>
  <c r="L393" i="31"/>
  <c r="M393" i="31"/>
  <c r="F393" i="31"/>
  <c r="E431" i="31"/>
  <c r="F361" i="31"/>
  <c r="M361" i="31"/>
  <c r="L361" i="31"/>
  <c r="G361" i="31"/>
  <c r="H361" i="31"/>
  <c r="I361" i="31"/>
  <c r="J361" i="31"/>
  <c r="K361" i="31"/>
  <c r="E430" i="31"/>
  <c r="M360" i="31"/>
  <c r="K360" i="31"/>
  <c r="H360" i="31"/>
  <c r="F360" i="31"/>
  <c r="G360" i="31"/>
  <c r="J360" i="31"/>
  <c r="L360" i="31"/>
  <c r="I360" i="31"/>
  <c r="E427" i="31"/>
  <c r="G357" i="31"/>
  <c r="J357" i="31"/>
  <c r="K357" i="31"/>
  <c r="M357" i="31"/>
  <c r="H357" i="31"/>
  <c r="F357" i="31"/>
  <c r="I357" i="31"/>
  <c r="L357" i="31"/>
  <c r="E466" i="31"/>
  <c r="I396" i="31"/>
  <c r="M396" i="31"/>
  <c r="H396" i="31"/>
  <c r="K396" i="31"/>
  <c r="J396" i="31"/>
  <c r="G396" i="31"/>
  <c r="F396" i="31"/>
  <c r="L396" i="31"/>
  <c r="E465" i="31"/>
  <c r="J395" i="31"/>
  <c r="H395" i="31"/>
  <c r="I395" i="31"/>
  <c r="K395" i="31"/>
  <c r="F395" i="31"/>
  <c r="L395" i="31"/>
  <c r="G395" i="31"/>
  <c r="M395" i="31"/>
  <c r="E460" i="31"/>
  <c r="I390" i="31"/>
  <c r="L390" i="31"/>
  <c r="J390" i="31"/>
  <c r="G390" i="31"/>
  <c r="H390" i="31"/>
  <c r="F390" i="31"/>
  <c r="M390" i="31"/>
  <c r="K390" i="31"/>
  <c r="E467" i="31"/>
  <c r="H397" i="31"/>
  <c r="J397" i="31"/>
  <c r="F397" i="31"/>
  <c r="M397" i="31"/>
  <c r="L397" i="31"/>
  <c r="G397" i="31"/>
  <c r="K397" i="31"/>
  <c r="I397" i="31"/>
  <c r="E429" i="31"/>
  <c r="F359" i="31"/>
  <c r="I359" i="31"/>
  <c r="K359" i="31"/>
  <c r="J359" i="31"/>
  <c r="M359" i="31"/>
  <c r="H359" i="31"/>
  <c r="L359" i="31"/>
  <c r="G359" i="31"/>
  <c r="W16" i="157"/>
  <c r="U16" i="157"/>
  <c r="AR16" i="157"/>
  <c r="AQ16" i="157"/>
  <c r="AB16" i="157"/>
  <c r="AU16" i="157"/>
  <c r="AS16" i="157"/>
  <c r="R16" i="157"/>
  <c r="AW16" i="157"/>
  <c r="Z16" i="157"/>
  <c r="AV16" i="157"/>
  <c r="X16" i="157"/>
  <c r="AT16" i="157"/>
  <c r="T16" i="157"/>
  <c r="BH16" i="157"/>
  <c r="AF16" i="157"/>
  <c r="AD16" i="157"/>
  <c r="AH16" i="157"/>
  <c r="AE16" i="157"/>
  <c r="N16" i="157"/>
  <c r="AZ16" i="157"/>
  <c r="AM16" i="157"/>
  <c r="G16" i="157"/>
  <c r="BL16" i="157"/>
  <c r="BA16" i="157"/>
  <c r="O16" i="157"/>
  <c r="P16" i="157"/>
  <c r="BO16" i="157"/>
  <c r="H16" i="157"/>
  <c r="L16" i="157"/>
  <c r="AG16" i="157"/>
  <c r="AI16" i="157"/>
  <c r="AJ16" i="157"/>
  <c r="BB16" i="157"/>
  <c r="AN16" i="157"/>
  <c r="BC16" i="157"/>
  <c r="K16" i="157"/>
  <c r="AC16" i="157"/>
  <c r="BN16" i="157"/>
  <c r="AL16" i="157"/>
  <c r="J16" i="157"/>
  <c r="AO16" i="157"/>
  <c r="AY16" i="157"/>
  <c r="AK16" i="157"/>
  <c r="BJ16" i="157"/>
  <c r="I16" i="157"/>
  <c r="M16" i="157"/>
  <c r="BD16" i="157"/>
  <c r="BF16" i="157"/>
  <c r="AX16" i="157"/>
  <c r="BA36" i="157"/>
  <c r="AL36" i="157"/>
  <c r="AG36" i="157"/>
  <c r="BH36" i="157"/>
  <c r="R36" i="157"/>
  <c r="AV36" i="157"/>
  <c r="Z36" i="157"/>
  <c r="AK36" i="157"/>
  <c r="AZ36" i="157"/>
  <c r="K36" i="157"/>
  <c r="I36" i="157"/>
  <c r="AD36" i="157"/>
  <c r="G36" i="157"/>
  <c r="U36" i="157"/>
  <c r="AN36" i="157"/>
  <c r="M36" i="157"/>
  <c r="AH36" i="157"/>
  <c r="P36" i="157"/>
  <c r="L36" i="157"/>
  <c r="W36" i="157"/>
  <c r="X36" i="157"/>
  <c r="T36" i="157"/>
  <c r="AR36" i="157"/>
  <c r="J36" i="157"/>
  <c r="H36" i="157"/>
  <c r="AO36" i="157"/>
  <c r="BJ36" i="157"/>
  <c r="BB36" i="157"/>
  <c r="AT36" i="157"/>
  <c r="AC36" i="157"/>
  <c r="AI36" i="157"/>
  <c r="BO36" i="157"/>
  <c r="N36" i="157"/>
  <c r="AJ36" i="157"/>
  <c r="AF36" i="157"/>
  <c r="AX36" i="157"/>
  <c r="BN36" i="157"/>
  <c r="BF36" i="157"/>
  <c r="AW36" i="157"/>
  <c r="AE36" i="157"/>
  <c r="AQ36" i="157"/>
  <c r="AY36" i="157"/>
  <c r="BD36" i="157"/>
  <c r="BL36" i="157"/>
  <c r="AB36" i="157"/>
  <c r="AM36" i="157"/>
  <c r="O36" i="157"/>
  <c r="AU36" i="157"/>
  <c r="AS36" i="157"/>
  <c r="BC36" i="157"/>
  <c r="AW35" i="157"/>
  <c r="AL35" i="157"/>
  <c r="BN35" i="157"/>
  <c r="BD35" i="157"/>
  <c r="AH35" i="157"/>
  <c r="O35" i="157"/>
  <c r="BB35" i="157"/>
  <c r="Z35" i="157"/>
  <c r="AK35" i="157"/>
  <c r="I35" i="157"/>
  <c r="BC35" i="157"/>
  <c r="AZ35" i="157"/>
  <c r="AJ35" i="157"/>
  <c r="AR35" i="157"/>
  <c r="K35" i="157"/>
  <c r="AV35" i="157"/>
  <c r="AQ35" i="157"/>
  <c r="AI35" i="157"/>
  <c r="AB35" i="157"/>
  <c r="AN35" i="157"/>
  <c r="AT35" i="157"/>
  <c r="W35" i="157"/>
  <c r="R35" i="157"/>
  <c r="X35" i="157"/>
  <c r="AG35" i="157"/>
  <c r="G35" i="157"/>
  <c r="AS35" i="157"/>
  <c r="U35" i="157"/>
  <c r="AU35" i="157"/>
  <c r="BL35" i="157"/>
  <c r="AC35" i="157"/>
  <c r="P35" i="157"/>
  <c r="AY35" i="157"/>
  <c r="BA35" i="157"/>
  <c r="BO35" i="157"/>
  <c r="AM35" i="157"/>
  <c r="M35" i="157"/>
  <c r="L35" i="157"/>
  <c r="N35" i="157"/>
  <c r="AO35" i="157"/>
  <c r="BJ35" i="157"/>
  <c r="AF35" i="157"/>
  <c r="J35" i="157"/>
  <c r="AD35" i="157"/>
  <c r="BH35" i="157"/>
  <c r="AE35" i="157"/>
  <c r="H35" i="157"/>
  <c r="BF35" i="157"/>
  <c r="AX35" i="157"/>
  <c r="T35" i="157"/>
  <c r="K17" i="157"/>
  <c r="AT17" i="157"/>
  <c r="AK17" i="157"/>
  <c r="T17" i="157"/>
  <c r="AW17" i="157"/>
  <c r="AS17" i="157"/>
  <c r="AJ17" i="157"/>
  <c r="H17" i="157"/>
  <c r="BC17" i="157"/>
  <c r="AN17" i="157"/>
  <c r="AZ17" i="157"/>
  <c r="AR17" i="157"/>
  <c r="U17" i="157"/>
  <c r="AQ17" i="157"/>
  <c r="X17" i="157"/>
  <c r="AY17" i="157"/>
  <c r="W17" i="157"/>
  <c r="AI17" i="157"/>
  <c r="G17" i="157"/>
  <c r="Z17" i="157"/>
  <c r="AX17" i="157"/>
  <c r="BL17" i="157"/>
  <c r="AM17" i="157"/>
  <c r="M17" i="157"/>
  <c r="BH17" i="157"/>
  <c r="BO17" i="157"/>
  <c r="AH17" i="157"/>
  <c r="N17" i="157"/>
  <c r="AF17" i="157"/>
  <c r="AU17" i="157"/>
  <c r="BD17" i="157"/>
  <c r="J17" i="157"/>
  <c r="BN17" i="157"/>
  <c r="AC17" i="157"/>
  <c r="L17" i="157"/>
  <c r="BJ17" i="157"/>
  <c r="BB17" i="157"/>
  <c r="O17" i="157"/>
  <c r="AV17" i="157"/>
  <c r="AG17" i="157"/>
  <c r="AO17" i="157"/>
  <c r="I17" i="157"/>
  <c r="AL17" i="157"/>
  <c r="BF17" i="157"/>
  <c r="AE17" i="157"/>
  <c r="P17" i="157"/>
  <c r="AD17" i="157"/>
  <c r="AB17" i="157"/>
  <c r="BA17" i="157"/>
  <c r="R17" i="157"/>
  <c r="BB37" i="157"/>
  <c r="W37" i="157"/>
  <c r="AN37" i="157"/>
  <c r="R37" i="157"/>
  <c r="X37" i="157"/>
  <c r="AL37" i="157"/>
  <c r="T37" i="157"/>
  <c r="AQ37" i="157"/>
  <c r="M37" i="157"/>
  <c r="AJ37" i="157"/>
  <c r="AH37" i="157"/>
  <c r="AV37" i="157"/>
  <c r="Z37" i="157"/>
  <c r="AZ37" i="157"/>
  <c r="AO37" i="157"/>
  <c r="AR37" i="157"/>
  <c r="BA37" i="157"/>
  <c r="AY37" i="157"/>
  <c r="AM37" i="157"/>
  <c r="BN37" i="157"/>
  <c r="BH37" i="157"/>
  <c r="L37" i="157"/>
  <c r="AG37" i="157"/>
  <c r="AX37" i="157"/>
  <c r="AS37" i="157"/>
  <c r="AK37" i="157"/>
  <c r="BL37" i="157"/>
  <c r="P37" i="157"/>
  <c r="BJ37" i="157"/>
  <c r="AF37" i="157"/>
  <c r="I37" i="157"/>
  <c r="G37" i="157"/>
  <c r="AT37" i="157"/>
  <c r="U37" i="157"/>
  <c r="AW37" i="157"/>
  <c r="K37" i="157"/>
  <c r="AC37" i="157"/>
  <c r="BF37" i="157"/>
  <c r="AD37" i="157"/>
  <c r="AB37" i="157"/>
  <c r="H37" i="157"/>
  <c r="AI37" i="157"/>
  <c r="BO37" i="157"/>
  <c r="AE37" i="157"/>
  <c r="J37" i="157"/>
  <c r="BD37" i="157"/>
  <c r="BC37" i="157"/>
  <c r="O37" i="157"/>
  <c r="N37" i="157"/>
  <c r="AU37" i="157"/>
  <c r="AG26" i="157"/>
  <c r="I26" i="157"/>
  <c r="AB26" i="157"/>
  <c r="AF26" i="157"/>
  <c r="P26" i="157"/>
  <c r="AC26" i="157"/>
  <c r="BF26" i="157"/>
  <c r="AZ26" i="157"/>
  <c r="BB26" i="157"/>
  <c r="AO26" i="157"/>
  <c r="AH26" i="157"/>
  <c r="AU26" i="157"/>
  <c r="AT26" i="157"/>
  <c r="AS26" i="157"/>
  <c r="AR26" i="157"/>
  <c r="AJ26" i="157"/>
  <c r="R26" i="157"/>
  <c r="J26" i="157"/>
  <c r="BO26" i="157"/>
  <c r="AD26" i="157"/>
  <c r="H26" i="157"/>
  <c r="BN26" i="157"/>
  <c r="U26" i="157"/>
  <c r="BJ26" i="157"/>
  <c r="T26" i="157"/>
  <c r="AE26" i="157"/>
  <c r="BH26" i="157"/>
  <c r="O26" i="157"/>
  <c r="BL26" i="157"/>
  <c r="AV26" i="157"/>
  <c r="G26" i="157"/>
  <c r="AL26" i="157"/>
  <c r="Z26" i="157"/>
  <c r="W26" i="157"/>
  <c r="BA26" i="157"/>
  <c r="AX26" i="157"/>
  <c r="BC26" i="157"/>
  <c r="K26" i="157"/>
  <c r="N26" i="157"/>
  <c r="M26" i="157"/>
  <c r="L26" i="157"/>
  <c r="AN26" i="157"/>
  <c r="AM26" i="157"/>
  <c r="BD26" i="157"/>
  <c r="X26" i="157"/>
  <c r="AI26" i="157"/>
  <c r="AK26" i="157"/>
  <c r="AQ26" i="157"/>
  <c r="AW26" i="157"/>
  <c r="AY26" i="157"/>
  <c r="AX18" i="157"/>
  <c r="W18" i="157"/>
  <c r="AV18" i="157"/>
  <c r="T18" i="157"/>
  <c r="AW18" i="157"/>
  <c r="AU18" i="157"/>
  <c r="AJ18" i="157"/>
  <c r="U18" i="157"/>
  <c r="AR18" i="157"/>
  <c r="AB18" i="157"/>
  <c r="AQ18" i="157"/>
  <c r="K18" i="157"/>
  <c r="AN18" i="157"/>
  <c r="BO18" i="157"/>
  <c r="I18" i="157"/>
  <c r="BL18" i="157"/>
  <c r="J18" i="157"/>
  <c r="AI18" i="157"/>
  <c r="BN18" i="157"/>
  <c r="AO18" i="157"/>
  <c r="H18" i="157"/>
  <c r="AK18" i="157"/>
  <c r="BH18" i="157"/>
  <c r="AM18" i="157"/>
  <c r="AH18" i="157"/>
  <c r="P18" i="157"/>
  <c r="BB18" i="157"/>
  <c r="BJ18" i="157"/>
  <c r="AL18" i="157"/>
  <c r="O18" i="157"/>
  <c r="BF18" i="157"/>
  <c r="AG18" i="157"/>
  <c r="N18" i="157"/>
  <c r="BA18" i="157"/>
  <c r="AE18" i="157"/>
  <c r="M18" i="157"/>
  <c r="AT18" i="157"/>
  <c r="AD18" i="157"/>
  <c r="L18" i="157"/>
  <c r="BC18" i="157"/>
  <c r="AC18" i="157"/>
  <c r="G18" i="157"/>
  <c r="AZ18" i="157"/>
  <c r="AF18" i="157"/>
  <c r="AY18" i="157"/>
  <c r="Z18" i="157"/>
  <c r="BD18" i="157"/>
  <c r="R18" i="157"/>
  <c r="AS18" i="157"/>
  <c r="X18" i="157"/>
  <c r="AS19" i="157"/>
  <c r="AH19" i="157"/>
  <c r="AQ19" i="157"/>
  <c r="AG19" i="157"/>
  <c r="U19" i="157"/>
  <c r="W19" i="157"/>
  <c r="BC19" i="157"/>
  <c r="BD19" i="157"/>
  <c r="M19" i="157"/>
  <c r="L19" i="157"/>
  <c r="K19" i="157"/>
  <c r="J19" i="157"/>
  <c r="I19" i="157"/>
  <c r="AN19" i="157"/>
  <c r="G19" i="157"/>
  <c r="N19" i="157"/>
  <c r="P19" i="157"/>
  <c r="AV19" i="157"/>
  <c r="BB19" i="157"/>
  <c r="R19" i="157"/>
  <c r="AT19" i="157"/>
  <c r="Z19" i="157"/>
  <c r="AE19" i="157"/>
  <c r="BL19" i="157"/>
  <c r="AO19" i="157"/>
  <c r="BH19" i="157"/>
  <c r="AC19" i="157"/>
  <c r="H19" i="157"/>
  <c r="AM19" i="157"/>
  <c r="AF19" i="157"/>
  <c r="AL19" i="157"/>
  <c r="AK19" i="157"/>
  <c r="AI19" i="157"/>
  <c r="BA19" i="157"/>
  <c r="X19" i="157"/>
  <c r="AR19" i="157"/>
  <c r="T19" i="157"/>
  <c r="BO19" i="157"/>
  <c r="AB19" i="157"/>
  <c r="BJ19" i="157"/>
  <c r="AD19" i="157"/>
  <c r="BF19" i="157"/>
  <c r="BN19" i="157"/>
  <c r="AZ19" i="157"/>
  <c r="AX19" i="157"/>
  <c r="AW19" i="157"/>
  <c r="O19" i="157"/>
  <c r="AU19" i="157"/>
  <c r="AY19" i="157"/>
  <c r="AJ19" i="157"/>
  <c r="AU20" i="157"/>
  <c r="AG20" i="157"/>
  <c r="AR20" i="157"/>
  <c r="BO20" i="157"/>
  <c r="K20" i="157"/>
  <c r="BN20" i="157"/>
  <c r="J20" i="157"/>
  <c r="I20" i="157"/>
  <c r="AO20" i="157"/>
  <c r="AN20" i="157"/>
  <c r="M20" i="157"/>
  <c r="AT20" i="157"/>
  <c r="AJ20" i="157"/>
  <c r="BB20" i="157"/>
  <c r="AB20" i="157"/>
  <c r="U20" i="157"/>
  <c r="AC20" i="157"/>
  <c r="AQ20" i="157"/>
  <c r="R20" i="157"/>
  <c r="AE20" i="157"/>
  <c r="AK20" i="157"/>
  <c r="AH20" i="157"/>
  <c r="BJ20" i="157"/>
  <c r="BL20" i="157"/>
  <c r="H20" i="157"/>
  <c r="L20" i="157"/>
  <c r="BF20" i="157"/>
  <c r="P20" i="157"/>
  <c r="AS20" i="157"/>
  <c r="BD20" i="157"/>
  <c r="AD20" i="157"/>
  <c r="BA20" i="157"/>
  <c r="BH20" i="157"/>
  <c r="AI20" i="157"/>
  <c r="AZ20" i="157"/>
  <c r="AL20" i="157"/>
  <c r="AX20" i="157"/>
  <c r="W20" i="157"/>
  <c r="T20" i="157"/>
  <c r="AF20" i="157"/>
  <c r="AM20" i="157"/>
  <c r="N20" i="157"/>
  <c r="O20" i="157"/>
  <c r="G20" i="157"/>
  <c r="X20" i="157"/>
  <c r="Z20" i="157"/>
  <c r="BC20" i="157"/>
  <c r="AV20" i="157"/>
  <c r="AY20" i="157"/>
  <c r="AW20" i="157"/>
  <c r="AX34" i="157"/>
  <c r="W34" i="157"/>
  <c r="M34" i="157"/>
  <c r="AF34" i="157"/>
  <c r="R34" i="157"/>
  <c r="AR34" i="157"/>
  <c r="AN34" i="157"/>
  <c r="AQ34" i="157"/>
  <c r="BD34" i="157"/>
  <c r="BO34" i="157"/>
  <c r="BL34" i="157"/>
  <c r="H34" i="157"/>
  <c r="X34" i="157"/>
  <c r="AW34" i="157"/>
  <c r="AK34" i="157"/>
  <c r="L34" i="157"/>
  <c r="AZ34" i="157"/>
  <c r="AT34" i="157"/>
  <c r="AC34" i="157"/>
  <c r="BC34" i="157"/>
  <c r="J34" i="157"/>
  <c r="I34" i="157"/>
  <c r="BF34" i="157"/>
  <c r="BB34" i="157"/>
  <c r="AH34" i="157"/>
  <c r="G34" i="157"/>
  <c r="Z34" i="157"/>
  <c r="U34" i="157"/>
  <c r="AU34" i="157"/>
  <c r="AM34" i="157"/>
  <c r="AL34" i="157"/>
  <c r="AJ34" i="157"/>
  <c r="P34" i="157"/>
  <c r="BA34" i="157"/>
  <c r="O34" i="157"/>
  <c r="AV34" i="157"/>
  <c r="AS34" i="157"/>
  <c r="AI34" i="157"/>
  <c r="K34" i="157"/>
  <c r="N34" i="157"/>
  <c r="AD34" i="157"/>
  <c r="AB34" i="157"/>
  <c r="BJ34" i="157"/>
  <c r="AG34" i="157"/>
  <c r="BN34" i="157"/>
  <c r="AY34" i="157"/>
  <c r="T34" i="157"/>
  <c r="AO34" i="157"/>
  <c r="BH34" i="157"/>
  <c r="AE34" i="157"/>
  <c r="AU21" i="157"/>
  <c r="AO21" i="157"/>
  <c r="G21" i="157"/>
  <c r="X21" i="157"/>
  <c r="AS21" i="157"/>
  <c r="AI21" i="157"/>
  <c r="AH21" i="157"/>
  <c r="AX21" i="157"/>
  <c r="T21" i="157"/>
  <c r="BC21" i="157"/>
  <c r="BA21" i="157"/>
  <c r="BD21" i="157"/>
  <c r="AT21" i="157"/>
  <c r="W21" i="157"/>
  <c r="BB21" i="157"/>
  <c r="AL21" i="157"/>
  <c r="BF21" i="157"/>
  <c r="O21" i="157"/>
  <c r="J21" i="157"/>
  <c r="AB21" i="157"/>
  <c r="AF21" i="157"/>
  <c r="R21" i="157"/>
  <c r="P21" i="157"/>
  <c r="L21" i="157"/>
  <c r="U21" i="157"/>
  <c r="AQ21" i="157"/>
  <c r="AE21" i="157"/>
  <c r="AC21" i="157"/>
  <c r="AV21" i="157"/>
  <c r="M21" i="157"/>
  <c r="K21" i="157"/>
  <c r="AM21" i="157"/>
  <c r="AZ21" i="157"/>
  <c r="H21" i="157"/>
  <c r="AK21" i="157"/>
  <c r="AW21" i="157"/>
  <c r="AD21" i="157"/>
  <c r="BN21" i="157"/>
  <c r="BO21" i="157"/>
  <c r="AG21" i="157"/>
  <c r="BH21" i="157"/>
  <c r="I21" i="157"/>
  <c r="AN21" i="157"/>
  <c r="N21" i="157"/>
  <c r="BJ21" i="157"/>
  <c r="Z21" i="157"/>
  <c r="AR21" i="157"/>
  <c r="BL21" i="157"/>
  <c r="AJ21" i="157"/>
  <c r="AY21" i="157"/>
  <c r="AZ22" i="157"/>
  <c r="X22" i="157"/>
  <c r="AU22" i="157"/>
  <c r="Z22" i="157"/>
  <c r="AR22" i="157"/>
  <c r="U22" i="157"/>
  <c r="J22" i="157"/>
  <c r="AM22" i="157"/>
  <c r="BF22" i="157"/>
  <c r="AG22" i="157"/>
  <c r="P22" i="157"/>
  <c r="O22" i="157"/>
  <c r="AW22" i="157"/>
  <c r="W22" i="157"/>
  <c r="AO22" i="157"/>
  <c r="T22" i="157"/>
  <c r="AQ22" i="157"/>
  <c r="AD22" i="157"/>
  <c r="K22" i="157"/>
  <c r="BN22" i="157"/>
  <c r="AK22" i="157"/>
  <c r="H22" i="157"/>
  <c r="AJ22" i="157"/>
  <c r="AX22" i="157"/>
  <c r="AF22" i="157"/>
  <c r="AB22" i="157"/>
  <c r="N22" i="157"/>
  <c r="AE22" i="157"/>
  <c r="R22" i="157"/>
  <c r="BO22" i="157"/>
  <c r="BH22" i="157"/>
  <c r="AI22" i="157"/>
  <c r="G22" i="157"/>
  <c r="BB22" i="157"/>
  <c r="AS22" i="157"/>
  <c r="AV22" i="157"/>
  <c r="AT22" i="157"/>
  <c r="AC22" i="157"/>
  <c r="I22" i="157"/>
  <c r="AN22" i="157"/>
  <c r="L22" i="157"/>
  <c r="BJ22" i="157"/>
  <c r="BD22" i="157"/>
  <c r="AL22" i="157"/>
  <c r="AY22" i="157"/>
  <c r="BL22" i="157"/>
  <c r="AH22" i="157"/>
  <c r="M22" i="157"/>
  <c r="BC22" i="157"/>
  <c r="BA22" i="157"/>
  <c r="BN23" i="157"/>
  <c r="AI23" i="157"/>
  <c r="H23" i="157"/>
  <c r="X23" i="157"/>
  <c r="W23" i="157"/>
  <c r="AM23" i="157"/>
  <c r="AR23" i="157"/>
  <c r="L23" i="157"/>
  <c r="Z23" i="157"/>
  <c r="AJ23" i="157"/>
  <c r="AH23" i="157"/>
  <c r="AZ23" i="157"/>
  <c r="AG23" i="157"/>
  <c r="AE23" i="157"/>
  <c r="AC23" i="157"/>
  <c r="AT23" i="157"/>
  <c r="AS23" i="157"/>
  <c r="AX23" i="157"/>
  <c r="R23" i="157"/>
  <c r="BO23" i="157"/>
  <c r="AF23" i="157"/>
  <c r="U23" i="157"/>
  <c r="O23" i="157"/>
  <c r="G23" i="157"/>
  <c r="BF23" i="157"/>
  <c r="AK23" i="157"/>
  <c r="J23" i="157"/>
  <c r="I23" i="157"/>
  <c r="AN23" i="157"/>
  <c r="AL23" i="157"/>
  <c r="BC23" i="157"/>
  <c r="AO23" i="157"/>
  <c r="BJ23" i="157"/>
  <c r="AD23" i="157"/>
  <c r="P23" i="157"/>
  <c r="BL23" i="157"/>
  <c r="BH23" i="157"/>
  <c r="N23" i="157"/>
  <c r="AQ23" i="157"/>
  <c r="BD23" i="157"/>
  <c r="BB23" i="157"/>
  <c r="BA23" i="157"/>
  <c r="AY23" i="157"/>
  <c r="AV23" i="157"/>
  <c r="M23" i="157"/>
  <c r="K23" i="157"/>
  <c r="AW23" i="157"/>
  <c r="AB23" i="157"/>
  <c r="T23" i="157"/>
  <c r="AU23" i="157"/>
  <c r="AU24" i="157"/>
  <c r="AI24" i="157"/>
  <c r="AN24" i="157"/>
  <c r="AM24" i="157"/>
  <c r="BB24" i="157"/>
  <c r="R24" i="157"/>
  <c r="AO24" i="157"/>
  <c r="J24" i="157"/>
  <c r="I24" i="157"/>
  <c r="BJ24" i="157"/>
  <c r="AX24" i="157"/>
  <c r="G24" i="157"/>
  <c r="AF24" i="157"/>
  <c r="AY24" i="157"/>
  <c r="AS24" i="157"/>
  <c r="U24" i="157"/>
  <c r="AR24" i="157"/>
  <c r="BD24" i="157"/>
  <c r="BO24" i="157"/>
  <c r="BN24" i="157"/>
  <c r="H24" i="157"/>
  <c r="M24" i="157"/>
  <c r="BA24" i="157"/>
  <c r="AC24" i="157"/>
  <c r="AB24" i="157"/>
  <c r="AQ24" i="157"/>
  <c r="T24" i="157"/>
  <c r="AK24" i="157"/>
  <c r="BL24" i="157"/>
  <c r="AE24" i="157"/>
  <c r="O24" i="157"/>
  <c r="N24" i="157"/>
  <c r="AG24" i="157"/>
  <c r="L24" i="157"/>
  <c r="P24" i="157"/>
  <c r="AT24" i="157"/>
  <c r="BC24" i="157"/>
  <c r="K24" i="157"/>
  <c r="AL24" i="157"/>
  <c r="BF24" i="157"/>
  <c r="BH24" i="157"/>
  <c r="W24" i="157"/>
  <c r="AZ24" i="157"/>
  <c r="Z24" i="157"/>
  <c r="AJ24" i="157"/>
  <c r="AH24" i="157"/>
  <c r="X24" i="157"/>
  <c r="AW24" i="157"/>
  <c r="AD24" i="157"/>
  <c r="AV24" i="157"/>
  <c r="AT25" i="157"/>
  <c r="W25" i="157"/>
  <c r="BO25" i="157"/>
  <c r="AN25" i="157"/>
  <c r="Z25" i="157"/>
  <c r="BC25" i="157"/>
  <c r="K25" i="157"/>
  <c r="AJ25" i="157"/>
  <c r="AC25" i="157"/>
  <c r="AR25" i="157"/>
  <c r="X25" i="157"/>
  <c r="U25" i="157"/>
  <c r="G25" i="157"/>
  <c r="L25" i="157"/>
  <c r="N25" i="157"/>
  <c r="O25" i="157"/>
  <c r="P25" i="157"/>
  <c r="AV25" i="157"/>
  <c r="I25" i="157"/>
  <c r="AX25" i="157"/>
  <c r="AU25" i="157"/>
  <c r="AQ25" i="157"/>
  <c r="R25" i="157"/>
  <c r="AK25" i="157"/>
  <c r="BF25" i="157"/>
  <c r="BH25" i="157"/>
  <c r="H25" i="157"/>
  <c r="J25" i="157"/>
  <c r="T25" i="157"/>
  <c r="AH25" i="157"/>
  <c r="AY25" i="157"/>
  <c r="AS25" i="157"/>
  <c r="M25" i="157"/>
  <c r="AO25" i="157"/>
  <c r="BN25" i="157"/>
  <c r="BJ25" i="157"/>
  <c r="AG25" i="157"/>
  <c r="AE25" i="157"/>
  <c r="AZ25" i="157"/>
  <c r="AD25" i="157"/>
  <c r="BL25" i="157"/>
  <c r="AM25" i="157"/>
  <c r="AI25" i="157"/>
  <c r="BD25" i="157"/>
  <c r="AF25" i="157"/>
  <c r="BB25" i="157"/>
  <c r="AL25" i="157"/>
  <c r="AW25" i="157"/>
  <c r="BA25" i="157"/>
  <c r="AB25" i="157"/>
  <c r="BC30" i="157"/>
  <c r="AJ30" i="157"/>
  <c r="O30" i="157"/>
  <c r="AQ30" i="157"/>
  <c r="I30" i="157"/>
  <c r="P30" i="157"/>
  <c r="BA30" i="157"/>
  <c r="AN30" i="157"/>
  <c r="N30" i="157"/>
  <c r="AD30" i="157"/>
  <c r="R30" i="157"/>
  <c r="T30" i="157"/>
  <c r="K30" i="157"/>
  <c r="AH30" i="157"/>
  <c r="Z30" i="157"/>
  <c r="X30" i="157"/>
  <c r="AL30" i="157"/>
  <c r="AY30" i="157"/>
  <c r="AE30" i="157"/>
  <c r="AK30" i="157"/>
  <c r="J30" i="157"/>
  <c r="BH30" i="157"/>
  <c r="AX30" i="157"/>
  <c r="AC30" i="157"/>
  <c r="AV30" i="157"/>
  <c r="AI30" i="157"/>
  <c r="BN30" i="157"/>
  <c r="AM30" i="157"/>
  <c r="AW30" i="157"/>
  <c r="U30" i="157"/>
  <c r="AZ30" i="157"/>
  <c r="BL30" i="157"/>
  <c r="AO30" i="157"/>
  <c r="AT30" i="157"/>
  <c r="BD30" i="157"/>
  <c r="AB30" i="157"/>
  <c r="AR30" i="157"/>
  <c r="BF30" i="157"/>
  <c r="BB30" i="157"/>
  <c r="AG30" i="157"/>
  <c r="W30" i="157"/>
  <c r="M30" i="157"/>
  <c r="G30" i="157"/>
  <c r="AU30" i="157"/>
  <c r="AF30" i="157"/>
  <c r="BJ30" i="157"/>
  <c r="H30" i="157"/>
  <c r="BO30" i="157"/>
  <c r="L30" i="157"/>
  <c r="AS30" i="157"/>
  <c r="BA29" i="157"/>
  <c r="AI29" i="157"/>
  <c r="H29" i="157"/>
  <c r="AG29" i="157"/>
  <c r="T29" i="157"/>
  <c r="AQ29" i="157"/>
  <c r="AU29" i="157"/>
  <c r="BL29" i="157"/>
  <c r="AJ29" i="157"/>
  <c r="AY29" i="157"/>
  <c r="AH29" i="157"/>
  <c r="G29" i="157"/>
  <c r="AS29" i="157"/>
  <c r="AB29" i="157"/>
  <c r="AM29" i="157"/>
  <c r="BJ29" i="157"/>
  <c r="AX29" i="157"/>
  <c r="AD29" i="157"/>
  <c r="N29" i="157"/>
  <c r="AT29" i="157"/>
  <c r="BC29" i="157"/>
  <c r="BB29" i="157"/>
  <c r="AC29" i="157"/>
  <c r="AO29" i="157"/>
  <c r="AL29" i="157"/>
  <c r="AW29" i="157"/>
  <c r="AN29" i="157"/>
  <c r="U29" i="157"/>
  <c r="BO29" i="157"/>
  <c r="J29" i="157"/>
  <c r="O29" i="157"/>
  <c r="AV29" i="157"/>
  <c r="Z29" i="157"/>
  <c r="M29" i="157"/>
  <c r="BH29" i="157"/>
  <c r="BF29" i="157"/>
  <c r="AF29" i="157"/>
  <c r="AE29" i="157"/>
  <c r="AZ29" i="157"/>
  <c r="AR29" i="157"/>
  <c r="W29" i="157"/>
  <c r="R29" i="157"/>
  <c r="X29" i="157"/>
  <c r="BN29" i="157"/>
  <c r="L29" i="157"/>
  <c r="I29" i="157"/>
  <c r="K29" i="157"/>
  <c r="BD29" i="157"/>
  <c r="P29" i="157"/>
  <c r="AK29" i="157"/>
  <c r="AY31" i="157"/>
  <c r="AE31" i="157"/>
  <c r="L31" i="157"/>
  <c r="AR31" i="157"/>
  <c r="AD31" i="157"/>
  <c r="K31" i="157"/>
  <c r="AV31" i="157"/>
  <c r="AX31" i="157"/>
  <c r="J31" i="157"/>
  <c r="AU31" i="157"/>
  <c r="AK31" i="157"/>
  <c r="P31" i="157"/>
  <c r="AJ31" i="157"/>
  <c r="AT31" i="157"/>
  <c r="AO31" i="157"/>
  <c r="AS31" i="157"/>
  <c r="AM31" i="157"/>
  <c r="T31" i="157"/>
  <c r="BH31" i="157"/>
  <c r="BF31" i="157"/>
  <c r="AQ31" i="157"/>
  <c r="AC31" i="157"/>
  <c r="AI31" i="157"/>
  <c r="BA31" i="157"/>
  <c r="AB31" i="157"/>
  <c r="BB31" i="157"/>
  <c r="AG31" i="157"/>
  <c r="BC31" i="157"/>
  <c r="U31" i="157"/>
  <c r="H31" i="157"/>
  <c r="O31" i="157"/>
  <c r="BO31" i="157"/>
  <c r="AW31" i="157"/>
  <c r="R31" i="157"/>
  <c r="AL31" i="157"/>
  <c r="BD31" i="157"/>
  <c r="M31" i="157"/>
  <c r="BN31" i="157"/>
  <c r="AN31" i="157"/>
  <c r="X31" i="157"/>
  <c r="W31" i="157"/>
  <c r="BJ31" i="157"/>
  <c r="AH31" i="157"/>
  <c r="I31" i="157"/>
  <c r="BL31" i="157"/>
  <c r="Z31" i="157"/>
  <c r="N31" i="157"/>
  <c r="AZ31" i="157"/>
  <c r="AF31" i="157"/>
  <c r="G31" i="157"/>
  <c r="BF27" i="157"/>
  <c r="AO27" i="157"/>
  <c r="U27" i="157"/>
  <c r="L27" i="157"/>
  <c r="K27" i="157"/>
  <c r="H27" i="157"/>
  <c r="J27" i="157"/>
  <c r="BH27" i="157"/>
  <c r="AN27" i="157"/>
  <c r="I27" i="157"/>
  <c r="BJ27" i="157"/>
  <c r="AC27" i="157"/>
  <c r="AV27" i="157"/>
  <c r="AL27" i="157"/>
  <c r="G27" i="157"/>
  <c r="AR27" i="157"/>
  <c r="AT27" i="157"/>
  <c r="AJ27" i="157"/>
  <c r="AH27" i="157"/>
  <c r="AU27" i="157"/>
  <c r="AK27" i="157"/>
  <c r="N27" i="157"/>
  <c r="AI27" i="157"/>
  <c r="BD27" i="157"/>
  <c r="AF27" i="157"/>
  <c r="P27" i="157"/>
  <c r="BO27" i="157"/>
  <c r="BC27" i="157"/>
  <c r="AD27" i="157"/>
  <c r="O27" i="157"/>
  <c r="BA27" i="157"/>
  <c r="AE27" i="157"/>
  <c r="W27" i="157"/>
  <c r="M27" i="157"/>
  <c r="BB27" i="157"/>
  <c r="AB27" i="157"/>
  <c r="AS27" i="157"/>
  <c r="AM27" i="157"/>
  <c r="BN27" i="157"/>
  <c r="AY27" i="157"/>
  <c r="AG27" i="157"/>
  <c r="AW27" i="157"/>
  <c r="X27" i="157"/>
  <c r="BL27" i="157"/>
  <c r="AQ27" i="157"/>
  <c r="Z27" i="157"/>
  <c r="AZ27" i="157"/>
  <c r="T27" i="157"/>
  <c r="AX27" i="157"/>
  <c r="R27" i="157"/>
  <c r="AT28" i="157"/>
  <c r="AD28" i="157"/>
  <c r="AG28" i="157"/>
  <c r="AX28" i="157"/>
  <c r="AK28" i="157"/>
  <c r="J28" i="157"/>
  <c r="L28" i="157"/>
  <c r="AQ28" i="157"/>
  <c r="AE28" i="157"/>
  <c r="G28" i="157"/>
  <c r="AV28" i="157"/>
  <c r="H28" i="157"/>
  <c r="M28" i="157"/>
  <c r="AL28" i="157"/>
  <c r="BD28" i="157"/>
  <c r="X28" i="157"/>
  <c r="R28" i="157"/>
  <c r="K28" i="157"/>
  <c r="BJ28" i="157"/>
  <c r="BO28" i="157"/>
  <c r="BA28" i="157"/>
  <c r="BC28" i="157"/>
  <c r="W28" i="157"/>
  <c r="T28" i="157"/>
  <c r="AW28" i="157"/>
  <c r="AH28" i="157"/>
  <c r="AI28" i="157"/>
  <c r="AB28" i="157"/>
  <c r="Z28" i="157"/>
  <c r="AZ28" i="157"/>
  <c r="AF28" i="157"/>
  <c r="AJ28" i="157"/>
  <c r="BL28" i="157"/>
  <c r="BN28" i="157"/>
  <c r="BB28" i="157"/>
  <c r="AU28" i="157"/>
  <c r="U28" i="157"/>
  <c r="AY28" i="157"/>
  <c r="AN28" i="157"/>
  <c r="I28" i="157"/>
  <c r="BF28" i="157"/>
  <c r="N28" i="157"/>
  <c r="AM28" i="157"/>
  <c r="AC28" i="157"/>
  <c r="AS28" i="157"/>
  <c r="BH28" i="157"/>
  <c r="AO28" i="157"/>
  <c r="AR28" i="157"/>
  <c r="P28" i="157"/>
  <c r="O28" i="157"/>
  <c r="BD32" i="157"/>
  <c r="AG32" i="157"/>
  <c r="N32" i="157"/>
  <c r="I32" i="157"/>
  <c r="BC32" i="157"/>
  <c r="AB32" i="157"/>
  <c r="L32" i="157"/>
  <c r="BB32" i="157"/>
  <c r="AD32" i="157"/>
  <c r="R32" i="157"/>
  <c r="BN32" i="157"/>
  <c r="AI32" i="157"/>
  <c r="BA32" i="157"/>
  <c r="AN32" i="157"/>
  <c r="AY32" i="157"/>
  <c r="AL32" i="157"/>
  <c r="AV32" i="157"/>
  <c r="U32" i="157"/>
  <c r="J32" i="157"/>
  <c r="AT32" i="157"/>
  <c r="AJ32" i="157"/>
  <c r="O32" i="157"/>
  <c r="AS32" i="157"/>
  <c r="AF32" i="157"/>
  <c r="BH32" i="157"/>
  <c r="AR32" i="157"/>
  <c r="X32" i="157"/>
  <c r="AW32" i="157"/>
  <c r="W32" i="157"/>
  <c r="AU32" i="157"/>
  <c r="AE32" i="157"/>
  <c r="AZ32" i="157"/>
  <c r="T32" i="157"/>
  <c r="AC32" i="157"/>
  <c r="AQ32" i="157"/>
  <c r="K32" i="157"/>
  <c r="BO32" i="157"/>
  <c r="BL32" i="157"/>
  <c r="AM32" i="157"/>
  <c r="H32" i="157"/>
  <c r="BJ32" i="157"/>
  <c r="Z32" i="157"/>
  <c r="P32" i="157"/>
  <c r="BF32" i="157"/>
  <c r="AK32" i="157"/>
  <c r="M32" i="157"/>
  <c r="AX32" i="157"/>
  <c r="AH32" i="157"/>
  <c r="G32" i="157"/>
  <c r="AO32" i="157"/>
  <c r="AQ33" i="157"/>
  <c r="X33" i="157"/>
  <c r="K33" i="157"/>
  <c r="BC33" i="157"/>
  <c r="BA33" i="157"/>
  <c r="AK33" i="157"/>
  <c r="AZ33" i="157"/>
  <c r="AM33" i="157"/>
  <c r="AV33" i="157"/>
  <c r="AI33" i="157"/>
  <c r="BO33" i="157"/>
  <c r="BH33" i="157"/>
  <c r="BL33" i="157"/>
  <c r="BD33" i="157"/>
  <c r="AE33" i="157"/>
  <c r="J33" i="157"/>
  <c r="AX33" i="157"/>
  <c r="AL33" i="157"/>
  <c r="AW33" i="157"/>
  <c r="AD33" i="157"/>
  <c r="Z33" i="157"/>
  <c r="H33" i="157"/>
  <c r="AS33" i="157"/>
  <c r="W33" i="157"/>
  <c r="I33" i="157"/>
  <c r="AC33" i="157"/>
  <c r="AO33" i="157"/>
  <c r="AU33" i="157"/>
  <c r="AT33" i="157"/>
  <c r="AY33" i="157"/>
  <c r="BN33" i="157"/>
  <c r="AH33" i="157"/>
  <c r="BB33" i="157"/>
  <c r="AB33" i="157"/>
  <c r="AN33" i="157"/>
  <c r="U33" i="157"/>
  <c r="G33" i="157"/>
  <c r="AF33" i="157"/>
  <c r="L33" i="157"/>
  <c r="BF33" i="157"/>
  <c r="AR33" i="157"/>
  <c r="M33" i="157"/>
  <c r="BJ33" i="157"/>
  <c r="R33" i="157"/>
  <c r="O33" i="157"/>
  <c r="AG33" i="157"/>
  <c r="T33" i="157"/>
  <c r="AJ33" i="157"/>
  <c r="N33" i="157"/>
  <c r="P33" i="157"/>
  <c r="E294" i="157"/>
  <c r="AS259" i="157"/>
  <c r="AB259" i="157"/>
  <c r="AR259" i="157"/>
  <c r="AO259" i="157"/>
  <c r="AQ259" i="157"/>
  <c r="AF259" i="157"/>
  <c r="BA259" i="157"/>
  <c r="AE259" i="157"/>
  <c r="BC259" i="157"/>
  <c r="X259" i="157"/>
  <c r="AY259" i="157"/>
  <c r="W259" i="157"/>
  <c r="AT259" i="157"/>
  <c r="U259" i="157"/>
  <c r="AU259" i="157"/>
  <c r="T259" i="157"/>
  <c r="AW259" i="157"/>
  <c r="R259" i="157"/>
  <c r="AV259" i="157"/>
  <c r="Z259" i="157"/>
  <c r="BN259" i="157"/>
  <c r="AM259" i="157"/>
  <c r="P259" i="157"/>
  <c r="BL259" i="157"/>
  <c r="AL259" i="157"/>
  <c r="M259" i="157"/>
  <c r="BO259" i="157"/>
  <c r="AK259" i="157"/>
  <c r="K259" i="157"/>
  <c r="BJ259" i="157"/>
  <c r="AI259" i="157"/>
  <c r="J259" i="157"/>
  <c r="BH259" i="157"/>
  <c r="AN259" i="157"/>
  <c r="I259" i="157"/>
  <c r="BF259" i="157"/>
  <c r="AJ259" i="157"/>
  <c r="O259" i="157"/>
  <c r="BD259" i="157"/>
  <c r="AH259" i="157"/>
  <c r="N259" i="157"/>
  <c r="BB259" i="157"/>
  <c r="AG259" i="157"/>
  <c r="L259" i="157"/>
  <c r="AZ259" i="157"/>
  <c r="AD259" i="157"/>
  <c r="G259" i="157"/>
  <c r="AX259" i="157"/>
  <c r="AC259" i="157"/>
  <c r="H259" i="157"/>
  <c r="E291" i="157"/>
  <c r="BF256" i="157"/>
  <c r="AI256" i="157"/>
  <c r="G256" i="157"/>
  <c r="BJ256" i="157"/>
  <c r="AH256" i="157"/>
  <c r="L256" i="157"/>
  <c r="BD256" i="157"/>
  <c r="AG256" i="157"/>
  <c r="O256" i="157"/>
  <c r="BB256" i="157"/>
  <c r="AF256" i="157"/>
  <c r="N256" i="157"/>
  <c r="AZ256" i="157"/>
  <c r="AD256" i="157"/>
  <c r="M256" i="157"/>
  <c r="AX256" i="157"/>
  <c r="AM256" i="157"/>
  <c r="P256" i="157"/>
  <c r="AW256" i="157"/>
  <c r="AL256" i="157"/>
  <c r="AV256" i="157"/>
  <c r="AK256" i="157"/>
  <c r="AU256" i="157"/>
  <c r="AJ256" i="157"/>
  <c r="AT256" i="157"/>
  <c r="AE256" i="157"/>
  <c r="AS256" i="157"/>
  <c r="Z256" i="157"/>
  <c r="AQ256" i="157"/>
  <c r="X256" i="157"/>
  <c r="BC256" i="157"/>
  <c r="U256" i="157"/>
  <c r="BA256" i="157"/>
  <c r="R256" i="157"/>
  <c r="AR256" i="157"/>
  <c r="T256" i="157"/>
  <c r="AY256" i="157"/>
  <c r="K256" i="157"/>
  <c r="BO256" i="157"/>
  <c r="AC256" i="157"/>
  <c r="J256" i="157"/>
  <c r="BN256" i="157"/>
  <c r="AB256" i="157"/>
  <c r="W256" i="157"/>
  <c r="BL256" i="157"/>
  <c r="AO256" i="157"/>
  <c r="I256" i="157"/>
  <c r="BH256" i="157"/>
  <c r="AN256" i="157"/>
  <c r="H256" i="157"/>
  <c r="E290" i="157"/>
  <c r="AQ255" i="157"/>
  <c r="T255" i="157"/>
  <c r="BC255" i="157"/>
  <c r="X255" i="157"/>
  <c r="AT255" i="157"/>
  <c r="W255" i="157"/>
  <c r="AR255" i="157"/>
  <c r="R255" i="157"/>
  <c r="AV255" i="157"/>
  <c r="U255" i="157"/>
  <c r="BD255" i="157"/>
  <c r="AB255" i="157"/>
  <c r="BO255" i="157"/>
  <c r="AO255" i="157"/>
  <c r="P255" i="157"/>
  <c r="BN255" i="157"/>
  <c r="AN255" i="157"/>
  <c r="M255" i="157"/>
  <c r="BJ255" i="157"/>
  <c r="AI255" i="157"/>
  <c r="K255" i="157"/>
  <c r="BL255" i="157"/>
  <c r="AH255" i="157"/>
  <c r="J255" i="157"/>
  <c r="BF255" i="157"/>
  <c r="AK255" i="157"/>
  <c r="I255" i="157"/>
  <c r="BH255" i="157"/>
  <c r="AG255" i="157"/>
  <c r="O255" i="157"/>
  <c r="BB255" i="157"/>
  <c r="AL255" i="157"/>
  <c r="N255" i="157"/>
  <c r="BA255" i="157"/>
  <c r="AJ255" i="157"/>
  <c r="L255" i="157"/>
  <c r="AZ255" i="157"/>
  <c r="AF255" i="157"/>
  <c r="H255" i="157"/>
  <c r="AY255" i="157"/>
  <c r="AE255" i="157"/>
  <c r="G255" i="157"/>
  <c r="AX255" i="157"/>
  <c r="AD255" i="157"/>
  <c r="AW255" i="157"/>
  <c r="AM255" i="157"/>
  <c r="AU255" i="157"/>
  <c r="AC255" i="157"/>
  <c r="AS255" i="157"/>
  <c r="Z255" i="157"/>
  <c r="E285" i="157"/>
  <c r="AZ250" i="157"/>
  <c r="AL250" i="157"/>
  <c r="L250" i="157"/>
  <c r="AX250" i="157"/>
  <c r="AK250" i="157"/>
  <c r="BA250" i="157"/>
  <c r="AJ250" i="157"/>
  <c r="AW250" i="157"/>
  <c r="AO250" i="157"/>
  <c r="AU250" i="157"/>
  <c r="Z250" i="157"/>
  <c r="AT250" i="157"/>
  <c r="AM250" i="157"/>
  <c r="AS250" i="157"/>
  <c r="X250" i="157"/>
  <c r="BC250" i="157"/>
  <c r="U250" i="157"/>
  <c r="AV250" i="157"/>
  <c r="W250" i="157"/>
  <c r="AY250" i="157"/>
  <c r="T250" i="157"/>
  <c r="AQ250" i="157"/>
  <c r="K250" i="157"/>
  <c r="BN250" i="157"/>
  <c r="AG250" i="157"/>
  <c r="J250" i="157"/>
  <c r="BO250" i="157"/>
  <c r="AF250" i="157"/>
  <c r="I250" i="157"/>
  <c r="BH250" i="157"/>
  <c r="AE250" i="157"/>
  <c r="H250" i="157"/>
  <c r="BF250" i="157"/>
  <c r="AD250" i="157"/>
  <c r="G250" i="157"/>
  <c r="BL250" i="157"/>
  <c r="AI250" i="157"/>
  <c r="R250" i="157"/>
  <c r="BJ250" i="157"/>
  <c r="AH250" i="157"/>
  <c r="P250" i="157"/>
  <c r="AR250" i="157"/>
  <c r="AC250" i="157"/>
  <c r="O250" i="157"/>
  <c r="BD250" i="157"/>
  <c r="AB250" i="157"/>
  <c r="N250" i="157"/>
  <c r="BB250" i="157"/>
  <c r="AN250" i="157"/>
  <c r="M250" i="157"/>
  <c r="E287" i="157"/>
  <c r="BF252" i="157"/>
  <c r="AD252" i="157"/>
  <c r="M252" i="157"/>
  <c r="L252" i="157"/>
  <c r="AM252" i="157"/>
  <c r="AZ252" i="157"/>
  <c r="N252" i="157"/>
  <c r="AQ252" i="157"/>
  <c r="BD252" i="157"/>
  <c r="AB252" i="157"/>
  <c r="BA252" i="157"/>
  <c r="AL252" i="157"/>
  <c r="AY252" i="157"/>
  <c r="P252" i="157"/>
  <c r="O252" i="157"/>
  <c r="AI252" i="157"/>
  <c r="AW252" i="157"/>
  <c r="AU252" i="157"/>
  <c r="AS252" i="157"/>
  <c r="AR252" i="157"/>
  <c r="Z252" i="157"/>
  <c r="R252" i="157"/>
  <c r="BC252" i="157"/>
  <c r="AT252" i="157"/>
  <c r="T252" i="157"/>
  <c r="AV252" i="157"/>
  <c r="U252" i="157"/>
  <c r="AG252" i="157"/>
  <c r="BO252" i="157"/>
  <c r="AK252" i="157"/>
  <c r="K252" i="157"/>
  <c r="BJ252" i="157"/>
  <c r="AJ252" i="157"/>
  <c r="BL252" i="157"/>
  <c r="AO252" i="157"/>
  <c r="W252" i="157"/>
  <c r="J252" i="157"/>
  <c r="I252" i="157"/>
  <c r="AH252" i="157"/>
  <c r="X252" i="157"/>
  <c r="BN252" i="157"/>
  <c r="AF252" i="157"/>
  <c r="H252" i="157"/>
  <c r="BB252" i="157"/>
  <c r="BH252" i="157"/>
  <c r="AE252" i="157"/>
  <c r="G252" i="157"/>
  <c r="AX252" i="157"/>
  <c r="AC252" i="157"/>
  <c r="AN252" i="157"/>
  <c r="E286" i="157"/>
  <c r="BA251" i="157"/>
  <c r="T251" i="157"/>
  <c r="BL251" i="157"/>
  <c r="AM251" i="157"/>
  <c r="P251" i="157"/>
  <c r="BO251" i="157"/>
  <c r="AL251" i="157"/>
  <c r="M251" i="157"/>
  <c r="BH251" i="157"/>
  <c r="AK251" i="157"/>
  <c r="K251" i="157"/>
  <c r="AZ251" i="157"/>
  <c r="BN251" i="157"/>
  <c r="AJ251" i="157"/>
  <c r="I251" i="157"/>
  <c r="BJ251" i="157"/>
  <c r="AE251" i="157"/>
  <c r="O251" i="157"/>
  <c r="BF251" i="157"/>
  <c r="AD251" i="157"/>
  <c r="N251" i="157"/>
  <c r="AX251" i="157"/>
  <c r="AI251" i="157"/>
  <c r="H251" i="157"/>
  <c r="AT251" i="157"/>
  <c r="AG251" i="157"/>
  <c r="L251" i="157"/>
  <c r="AS251" i="157"/>
  <c r="AC251" i="157"/>
  <c r="J251" i="157"/>
  <c r="AR251" i="157"/>
  <c r="AO251" i="157"/>
  <c r="G251" i="157"/>
  <c r="AH251" i="157"/>
  <c r="AQ251" i="157"/>
  <c r="AN251" i="157"/>
  <c r="AY251" i="157"/>
  <c r="Z251" i="157"/>
  <c r="AW251" i="157"/>
  <c r="AF251" i="157"/>
  <c r="AV251" i="157"/>
  <c r="AB251" i="157"/>
  <c r="AU251" i="157"/>
  <c r="U251" i="157"/>
  <c r="BD251" i="157"/>
  <c r="X251" i="157"/>
  <c r="BC251" i="157"/>
  <c r="W251" i="157"/>
  <c r="BB251" i="157"/>
  <c r="R251" i="157"/>
  <c r="E289" i="157"/>
  <c r="AS254" i="157"/>
  <c r="AD254" i="157"/>
  <c r="M254" i="157"/>
  <c r="AR254" i="157"/>
  <c r="BC254" i="157"/>
  <c r="L254" i="157"/>
  <c r="AQ254" i="157"/>
  <c r="AM254" i="157"/>
  <c r="AU254" i="157"/>
  <c r="X254" i="157"/>
  <c r="BD254" i="157"/>
  <c r="W254" i="157"/>
  <c r="BB254" i="157"/>
  <c r="Z254" i="157"/>
  <c r="BA254" i="157"/>
  <c r="R254" i="157"/>
  <c r="AZ254" i="157"/>
  <c r="U254" i="157"/>
  <c r="AY254" i="157"/>
  <c r="T254" i="157"/>
  <c r="AX254" i="157"/>
  <c r="AO254" i="157"/>
  <c r="AW254" i="157"/>
  <c r="AN254" i="157"/>
  <c r="AK254" i="157"/>
  <c r="AL254" i="157"/>
  <c r="BO254" i="157"/>
  <c r="AJ254" i="157"/>
  <c r="K254" i="157"/>
  <c r="BN254" i="157"/>
  <c r="AI254" i="157"/>
  <c r="J254" i="157"/>
  <c r="BH254" i="157"/>
  <c r="AH254" i="157"/>
  <c r="I254" i="157"/>
  <c r="BJ254" i="157"/>
  <c r="AC254" i="157"/>
  <c r="H254" i="157"/>
  <c r="BL254" i="157"/>
  <c r="AB254" i="157"/>
  <c r="G254" i="157"/>
  <c r="BF254" i="157"/>
  <c r="AG254" i="157"/>
  <c r="O254" i="157"/>
  <c r="AV254" i="157"/>
  <c r="AF254" i="157"/>
  <c r="P254" i="157"/>
  <c r="AT254" i="157"/>
  <c r="AE254" i="157"/>
  <c r="N254" i="157"/>
  <c r="E292" i="157"/>
  <c r="BA257" i="157"/>
  <c r="X257" i="157"/>
  <c r="AZ257" i="157"/>
  <c r="W257" i="157"/>
  <c r="AX257" i="157"/>
  <c r="AN257" i="157"/>
  <c r="AY257" i="157"/>
  <c r="AL257" i="157"/>
  <c r="AW257" i="157"/>
  <c r="U257" i="157"/>
  <c r="AV257" i="157"/>
  <c r="R257" i="157"/>
  <c r="BC257" i="157"/>
  <c r="T257" i="157"/>
  <c r="BL257" i="157"/>
  <c r="AI257" i="157"/>
  <c r="P257" i="157"/>
  <c r="BN257" i="157"/>
  <c r="AH257" i="157"/>
  <c r="M257" i="157"/>
  <c r="BO257" i="157"/>
  <c r="AG257" i="157"/>
  <c r="K257" i="157"/>
  <c r="BJ257" i="157"/>
  <c r="AF257" i="157"/>
  <c r="J257" i="157"/>
  <c r="BF257" i="157"/>
  <c r="AM257" i="157"/>
  <c r="I257" i="157"/>
  <c r="BH257" i="157"/>
  <c r="AK257" i="157"/>
  <c r="L257" i="157"/>
  <c r="AT257" i="157"/>
  <c r="AC257" i="157"/>
  <c r="O257" i="157"/>
  <c r="AU257" i="157"/>
  <c r="AJ257" i="157"/>
  <c r="N257" i="157"/>
  <c r="AS257" i="157"/>
  <c r="AD257" i="157"/>
  <c r="H257" i="157"/>
  <c r="AR257" i="157"/>
  <c r="AO257" i="157"/>
  <c r="G257" i="157"/>
  <c r="AQ257" i="157"/>
  <c r="AE257" i="157"/>
  <c r="BD257" i="157"/>
  <c r="AB257" i="157"/>
  <c r="BB257" i="157"/>
  <c r="Z257" i="157"/>
  <c r="E293" i="157"/>
  <c r="AZ258" i="157"/>
  <c r="AI258" i="157"/>
  <c r="Z258" i="157"/>
  <c r="P258" i="157"/>
  <c r="BB258" i="157"/>
  <c r="AH258" i="157"/>
  <c r="N258" i="157"/>
  <c r="BN258" i="157"/>
  <c r="BA258" i="157"/>
  <c r="AE258" i="157"/>
  <c r="M258" i="157"/>
  <c r="I258" i="157"/>
  <c r="AY258" i="157"/>
  <c r="AD258" i="157"/>
  <c r="L258" i="157"/>
  <c r="AX258" i="157"/>
  <c r="AB258" i="157"/>
  <c r="AO258" i="157"/>
  <c r="H258" i="157"/>
  <c r="AW258" i="157"/>
  <c r="AK258" i="157"/>
  <c r="BJ258" i="157"/>
  <c r="AU258" i="157"/>
  <c r="AJ258" i="157"/>
  <c r="AM258" i="157"/>
  <c r="AS258" i="157"/>
  <c r="AC258" i="157"/>
  <c r="AQ258" i="157"/>
  <c r="W258" i="157"/>
  <c r="J258" i="157"/>
  <c r="BD258" i="157"/>
  <c r="X258" i="157"/>
  <c r="BC258" i="157"/>
  <c r="U258" i="157"/>
  <c r="BO258" i="157"/>
  <c r="AT258" i="157"/>
  <c r="T258" i="157"/>
  <c r="AG258" i="157"/>
  <c r="AV258" i="157"/>
  <c r="R258" i="157"/>
  <c r="AN258" i="157"/>
  <c r="AR258" i="157"/>
  <c r="K258" i="157"/>
  <c r="BF258" i="157"/>
  <c r="BL258" i="157"/>
  <c r="AL258" i="157"/>
  <c r="G258" i="157"/>
  <c r="BH258" i="157"/>
  <c r="AF258" i="157"/>
  <c r="O258" i="157"/>
  <c r="E288" i="157"/>
  <c r="BL253" i="157"/>
  <c r="AE253" i="157"/>
  <c r="P253" i="157"/>
  <c r="BO253" i="157"/>
  <c r="AD253" i="157"/>
  <c r="M253" i="157"/>
  <c r="BN253" i="157"/>
  <c r="AC253" i="157"/>
  <c r="K253" i="157"/>
  <c r="BJ253" i="157"/>
  <c r="AB253" i="157"/>
  <c r="I253" i="157"/>
  <c r="BH253" i="157"/>
  <c r="AN253" i="157"/>
  <c r="H253" i="157"/>
  <c r="BF253" i="157"/>
  <c r="AK253" i="157"/>
  <c r="O253" i="157"/>
  <c r="BD253" i="157"/>
  <c r="AI253" i="157"/>
  <c r="L253" i="157"/>
  <c r="BB253" i="157"/>
  <c r="AM253" i="157"/>
  <c r="N253" i="157"/>
  <c r="AZ253" i="157"/>
  <c r="AJ253" i="157"/>
  <c r="J253" i="157"/>
  <c r="AX253" i="157"/>
  <c r="AH253" i="157"/>
  <c r="G253" i="157"/>
  <c r="BC253" i="157"/>
  <c r="AG253" i="157"/>
  <c r="BA253" i="157"/>
  <c r="AF253" i="157"/>
  <c r="AY253" i="157"/>
  <c r="AO253" i="157"/>
  <c r="AW253" i="157"/>
  <c r="Z253" i="157"/>
  <c r="AU253" i="157"/>
  <c r="X253" i="157"/>
  <c r="AS253" i="157"/>
  <c r="W253" i="157"/>
  <c r="AQ253" i="157"/>
  <c r="R253" i="157"/>
  <c r="AT253" i="157"/>
  <c r="U253" i="157"/>
  <c r="AV253" i="157"/>
  <c r="T253" i="157"/>
  <c r="AR253" i="157"/>
  <c r="AL253" i="157"/>
  <c r="E60" i="157"/>
  <c r="E61" i="157"/>
  <c r="E53" i="157"/>
  <c r="N34" i="33"/>
  <c r="P34" i="33" s="1"/>
  <c r="E544" i="157"/>
  <c r="E509" i="157"/>
  <c r="E474" i="157"/>
  <c r="E439" i="157"/>
  <c r="E404" i="157"/>
  <c r="E369" i="157"/>
  <c r="E334" i="157"/>
  <c r="E299" i="157"/>
  <c r="E264" i="157"/>
  <c r="E229" i="157"/>
  <c r="E194" i="157"/>
  <c r="E159" i="157"/>
  <c r="E124" i="157"/>
  <c r="E89" i="157"/>
  <c r="E556" i="157"/>
  <c r="E521" i="157"/>
  <c r="E486" i="157"/>
  <c r="E451" i="157"/>
  <c r="E416" i="157"/>
  <c r="E381" i="157"/>
  <c r="E346" i="157"/>
  <c r="E311" i="157"/>
  <c r="E276" i="157"/>
  <c r="E241" i="157"/>
  <c r="E206" i="157"/>
  <c r="E171" i="157"/>
  <c r="E136" i="157"/>
  <c r="E101" i="157"/>
  <c r="E66" i="157"/>
  <c r="E545" i="157"/>
  <c r="E510" i="157"/>
  <c r="E475" i="157"/>
  <c r="E440" i="157"/>
  <c r="E405" i="157"/>
  <c r="E370" i="157"/>
  <c r="E335" i="157"/>
  <c r="E265" i="157"/>
  <c r="E230" i="157"/>
  <c r="E300" i="157"/>
  <c r="E195" i="157"/>
  <c r="E160" i="157"/>
  <c r="E125" i="157"/>
  <c r="E90" i="157"/>
  <c r="E557" i="157"/>
  <c r="E522" i="157"/>
  <c r="E487" i="157"/>
  <c r="E452" i="157"/>
  <c r="E417" i="157"/>
  <c r="E382" i="157"/>
  <c r="E347" i="157"/>
  <c r="E312" i="157"/>
  <c r="E277" i="157"/>
  <c r="E242" i="157"/>
  <c r="E207" i="157"/>
  <c r="E172" i="157"/>
  <c r="E137" i="157"/>
  <c r="E102" i="157"/>
  <c r="E67" i="157"/>
  <c r="E54" i="157"/>
  <c r="E546" i="157"/>
  <c r="E511" i="157"/>
  <c r="E476" i="157"/>
  <c r="E406" i="157"/>
  <c r="E441" i="157"/>
  <c r="E371" i="157"/>
  <c r="E336" i="157"/>
  <c r="E231" i="157"/>
  <c r="E301" i="157"/>
  <c r="E266" i="157"/>
  <c r="E196" i="157"/>
  <c r="E161" i="157"/>
  <c r="E126" i="157"/>
  <c r="E91" i="157"/>
  <c r="E558" i="157"/>
  <c r="E523" i="157"/>
  <c r="E488" i="157"/>
  <c r="E453" i="157"/>
  <c r="E418" i="157"/>
  <c r="E383" i="157"/>
  <c r="E348" i="157"/>
  <c r="E313" i="157"/>
  <c r="E243" i="157"/>
  <c r="E278" i="157"/>
  <c r="E208" i="157"/>
  <c r="E173" i="157"/>
  <c r="E103" i="157"/>
  <c r="E68" i="157"/>
  <c r="E138" i="157"/>
  <c r="E55" i="157"/>
  <c r="E547" i="157"/>
  <c r="E477" i="157"/>
  <c r="E512" i="157"/>
  <c r="E442" i="157"/>
  <c r="E407" i="157"/>
  <c r="E372" i="157"/>
  <c r="E337" i="157"/>
  <c r="E302" i="157"/>
  <c r="E267" i="157"/>
  <c r="E232" i="157"/>
  <c r="E197" i="157"/>
  <c r="E162" i="157"/>
  <c r="E92" i="157"/>
  <c r="E127" i="157"/>
  <c r="E524" i="157"/>
  <c r="E559" i="157"/>
  <c r="E489" i="157"/>
  <c r="E454" i="157"/>
  <c r="E384" i="157"/>
  <c r="E419" i="157"/>
  <c r="E349" i="157"/>
  <c r="E314" i="157"/>
  <c r="E279" i="157"/>
  <c r="E244" i="157"/>
  <c r="E209" i="157"/>
  <c r="E174" i="157"/>
  <c r="E139" i="157"/>
  <c r="E104" i="157"/>
  <c r="E69" i="157"/>
  <c r="E56" i="157"/>
  <c r="E548" i="157"/>
  <c r="E513" i="157"/>
  <c r="E478" i="157"/>
  <c r="E443" i="157"/>
  <c r="E408" i="157"/>
  <c r="E373" i="157"/>
  <c r="E338" i="157"/>
  <c r="E303" i="157"/>
  <c r="E268" i="157"/>
  <c r="E233" i="157"/>
  <c r="E198" i="157"/>
  <c r="E163" i="157"/>
  <c r="E128" i="157"/>
  <c r="E93" i="157"/>
  <c r="E560" i="157"/>
  <c r="E455" i="157"/>
  <c r="E525" i="157"/>
  <c r="E490" i="157"/>
  <c r="E420" i="157"/>
  <c r="E385" i="157"/>
  <c r="E350" i="157"/>
  <c r="E315" i="157"/>
  <c r="E280" i="157"/>
  <c r="E245" i="157"/>
  <c r="E210" i="157"/>
  <c r="E175" i="157"/>
  <c r="E140" i="157"/>
  <c r="E70" i="157"/>
  <c r="E105" i="157"/>
  <c r="E57" i="157"/>
  <c r="E549" i="157"/>
  <c r="E514" i="157"/>
  <c r="E479" i="157"/>
  <c r="E444" i="157"/>
  <c r="E409" i="157"/>
  <c r="E374" i="157"/>
  <c r="E339" i="157"/>
  <c r="E304" i="157"/>
  <c r="E269" i="157"/>
  <c r="E234" i="157"/>
  <c r="E199" i="157"/>
  <c r="E164" i="157"/>
  <c r="E129" i="157"/>
  <c r="E94" i="157"/>
  <c r="E561" i="157"/>
  <c r="E526" i="157"/>
  <c r="E491" i="157"/>
  <c r="E456" i="157"/>
  <c r="E421" i="157"/>
  <c r="E386" i="157"/>
  <c r="E351" i="157"/>
  <c r="E316" i="157"/>
  <c r="E281" i="157"/>
  <c r="E246" i="157"/>
  <c r="E211" i="157"/>
  <c r="E176" i="157"/>
  <c r="E141" i="157"/>
  <c r="E106" i="157"/>
  <c r="E71" i="157"/>
  <c r="E58" i="157"/>
  <c r="E550" i="157"/>
  <c r="E515" i="157"/>
  <c r="E480" i="157"/>
  <c r="E445" i="157"/>
  <c r="E410" i="157"/>
  <c r="E375" i="157"/>
  <c r="E340" i="157"/>
  <c r="E305" i="157"/>
  <c r="E270" i="157"/>
  <c r="E235" i="157"/>
  <c r="E200" i="157"/>
  <c r="E165" i="157"/>
  <c r="E130" i="157"/>
  <c r="E95" i="157"/>
  <c r="E562" i="157"/>
  <c r="E527" i="157"/>
  <c r="E492" i="157"/>
  <c r="E457" i="157"/>
  <c r="E422" i="157"/>
  <c r="E387" i="157"/>
  <c r="E352" i="157"/>
  <c r="E317" i="157"/>
  <c r="E282" i="157"/>
  <c r="E247" i="157"/>
  <c r="E212" i="157"/>
  <c r="E177" i="157"/>
  <c r="E142" i="157"/>
  <c r="E107" i="157"/>
  <c r="E72" i="157"/>
  <c r="E59" i="157"/>
  <c r="E551" i="157"/>
  <c r="E516" i="157"/>
  <c r="E481" i="157"/>
  <c r="E446" i="157"/>
  <c r="E411" i="157"/>
  <c r="E341" i="157"/>
  <c r="E306" i="157"/>
  <c r="E376" i="157"/>
  <c r="E271" i="157"/>
  <c r="E236" i="157"/>
  <c r="E201" i="157"/>
  <c r="E166" i="157"/>
  <c r="E131" i="157"/>
  <c r="E96" i="157"/>
  <c r="E563" i="157"/>
  <c r="E528" i="157"/>
  <c r="E493" i="157"/>
  <c r="E458" i="157"/>
  <c r="E423" i="157"/>
  <c r="E388" i="157"/>
  <c r="E353" i="157"/>
  <c r="E318" i="157"/>
  <c r="E283" i="157"/>
  <c r="E248" i="157"/>
  <c r="E213" i="157"/>
  <c r="E178" i="157"/>
  <c r="E143" i="157"/>
  <c r="E108" i="157"/>
  <c r="E73" i="157"/>
  <c r="E552" i="157"/>
  <c r="E517" i="157"/>
  <c r="E482" i="157"/>
  <c r="E447" i="157"/>
  <c r="E412" i="157"/>
  <c r="E377" i="157"/>
  <c r="E342" i="157"/>
  <c r="E307" i="157"/>
  <c r="E272" i="157"/>
  <c r="E237" i="157"/>
  <c r="E202" i="157"/>
  <c r="E167" i="157"/>
  <c r="E132" i="157"/>
  <c r="E97" i="157"/>
  <c r="E564" i="157"/>
  <c r="E529" i="157"/>
  <c r="E494" i="157"/>
  <c r="E459" i="157"/>
  <c r="E424" i="157"/>
  <c r="E389" i="157"/>
  <c r="E354" i="157"/>
  <c r="E319" i="157"/>
  <c r="E284" i="157"/>
  <c r="E249" i="157"/>
  <c r="E214" i="157"/>
  <c r="E179" i="157"/>
  <c r="E144" i="157"/>
  <c r="E109" i="157"/>
  <c r="E74" i="157"/>
  <c r="E541" i="157"/>
  <c r="E506" i="157"/>
  <c r="E471" i="157"/>
  <c r="E436" i="157"/>
  <c r="E401" i="157"/>
  <c r="E366" i="157"/>
  <c r="E331" i="157"/>
  <c r="E296" i="157"/>
  <c r="E261" i="157"/>
  <c r="E156" i="157"/>
  <c r="E226" i="157"/>
  <c r="E191" i="157"/>
  <c r="E121" i="157"/>
  <c r="E86" i="157"/>
  <c r="E553" i="157"/>
  <c r="E518" i="157"/>
  <c r="E483" i="157"/>
  <c r="E448" i="157"/>
  <c r="E413" i="157"/>
  <c r="E378" i="157"/>
  <c r="E308" i="157"/>
  <c r="E343" i="157"/>
  <c r="E273" i="157"/>
  <c r="E238" i="157"/>
  <c r="E168" i="157"/>
  <c r="E203" i="157"/>
  <c r="E133" i="157"/>
  <c r="E98" i="157"/>
  <c r="E63" i="157"/>
  <c r="E575" i="157"/>
  <c r="E540" i="157"/>
  <c r="E505" i="157"/>
  <c r="E470" i="157"/>
  <c r="E435" i="157"/>
  <c r="E400" i="157"/>
  <c r="E330" i="157"/>
  <c r="E365" i="157"/>
  <c r="E295" i="157"/>
  <c r="E260" i="157"/>
  <c r="E190" i="157"/>
  <c r="E155" i="157"/>
  <c r="E225" i="157"/>
  <c r="E120" i="157"/>
  <c r="E62" i="157"/>
  <c r="E542" i="157"/>
  <c r="E507" i="157"/>
  <c r="E472" i="157"/>
  <c r="E437" i="157"/>
  <c r="E402" i="157"/>
  <c r="E367" i="157"/>
  <c r="E332" i="157"/>
  <c r="E297" i="157"/>
  <c r="E262" i="157"/>
  <c r="E227" i="157"/>
  <c r="E192" i="157"/>
  <c r="E157" i="157"/>
  <c r="E122" i="157"/>
  <c r="E87" i="157"/>
  <c r="E554" i="157"/>
  <c r="E519" i="157"/>
  <c r="E484" i="157"/>
  <c r="E414" i="157"/>
  <c r="E379" i="157"/>
  <c r="E449" i="157"/>
  <c r="E344" i="157"/>
  <c r="E309" i="157"/>
  <c r="E274" i="157"/>
  <c r="E239" i="157"/>
  <c r="E204" i="157"/>
  <c r="E169" i="157"/>
  <c r="E134" i="157"/>
  <c r="E99" i="157"/>
  <c r="E64" i="157"/>
  <c r="E51" i="157"/>
  <c r="E543" i="157"/>
  <c r="E508" i="157"/>
  <c r="E473" i="157"/>
  <c r="E438" i="157"/>
  <c r="E403" i="157"/>
  <c r="E368" i="157"/>
  <c r="E333" i="157"/>
  <c r="E298" i="157"/>
  <c r="E263" i="157"/>
  <c r="E228" i="157"/>
  <c r="E193" i="157"/>
  <c r="E158" i="157"/>
  <c r="E123" i="157"/>
  <c r="E88" i="157"/>
  <c r="E555" i="157"/>
  <c r="E520" i="157"/>
  <c r="E485" i="157"/>
  <c r="E415" i="157"/>
  <c r="E380" i="157"/>
  <c r="E450" i="157"/>
  <c r="E345" i="157"/>
  <c r="E310" i="157"/>
  <c r="E275" i="157"/>
  <c r="E240" i="157"/>
  <c r="E205" i="157"/>
  <c r="E170" i="157"/>
  <c r="E135" i="157"/>
  <c r="E100" i="157"/>
  <c r="E65" i="157"/>
  <c r="E52" i="157"/>
  <c r="E533" i="31" l="1"/>
  <c r="M463" i="31"/>
  <c r="L463" i="31"/>
  <c r="K463" i="31"/>
  <c r="F463" i="31"/>
  <c r="G463" i="31"/>
  <c r="H463" i="31"/>
  <c r="J463" i="31"/>
  <c r="I463" i="31"/>
  <c r="E503" i="31"/>
  <c r="M433" i="31"/>
  <c r="I433" i="31"/>
  <c r="K433" i="31"/>
  <c r="J433" i="31"/>
  <c r="H433" i="31"/>
  <c r="L433" i="31"/>
  <c r="G433" i="31"/>
  <c r="F433" i="31"/>
  <c r="E500" i="31"/>
  <c r="H430" i="31"/>
  <c r="I430" i="31"/>
  <c r="G430" i="31"/>
  <c r="M430" i="31"/>
  <c r="F430" i="31"/>
  <c r="L430" i="31"/>
  <c r="J430" i="31"/>
  <c r="K430" i="31"/>
  <c r="E534" i="31"/>
  <c r="J464" i="31"/>
  <c r="I464" i="31"/>
  <c r="H464" i="31"/>
  <c r="M464" i="31"/>
  <c r="G464" i="31"/>
  <c r="L464" i="31"/>
  <c r="K464" i="31"/>
  <c r="F464" i="31"/>
  <c r="E536" i="31"/>
  <c r="G466" i="31"/>
  <c r="I466" i="31"/>
  <c r="H466" i="31"/>
  <c r="J466" i="31"/>
  <c r="K466" i="31"/>
  <c r="M466" i="31"/>
  <c r="F466" i="31"/>
  <c r="L466" i="31"/>
  <c r="E496" i="31"/>
  <c r="M426" i="31"/>
  <c r="L426" i="31"/>
  <c r="J426" i="31"/>
  <c r="I426" i="31"/>
  <c r="K426" i="31"/>
  <c r="H426" i="31"/>
  <c r="F426" i="31"/>
  <c r="G426" i="31"/>
  <c r="E530" i="31"/>
  <c r="G460" i="31"/>
  <c r="L460" i="31"/>
  <c r="F460" i="31"/>
  <c r="K460" i="31"/>
  <c r="M460" i="31"/>
  <c r="I460" i="31"/>
  <c r="J460" i="31"/>
  <c r="H460" i="31"/>
  <c r="E539" i="31"/>
  <c r="K469" i="31"/>
  <c r="G469" i="31"/>
  <c r="F469" i="31"/>
  <c r="M469" i="31"/>
  <c r="I469" i="31"/>
  <c r="H469" i="31"/>
  <c r="L469" i="31"/>
  <c r="J469" i="31"/>
  <c r="E499" i="31"/>
  <c r="F429" i="31"/>
  <c r="K429" i="31"/>
  <c r="I429" i="31"/>
  <c r="H429" i="31"/>
  <c r="G429" i="31"/>
  <c r="J429" i="31"/>
  <c r="L429" i="31"/>
  <c r="M429" i="31"/>
  <c r="E504" i="31"/>
  <c r="M434" i="31"/>
  <c r="H434" i="31"/>
  <c r="F434" i="31"/>
  <c r="I434" i="31"/>
  <c r="K434" i="31"/>
  <c r="L434" i="31"/>
  <c r="G434" i="31"/>
  <c r="J434" i="31"/>
  <c r="E495" i="31"/>
  <c r="H425" i="31"/>
  <c r="M425" i="31"/>
  <c r="L425" i="31"/>
  <c r="J425" i="31"/>
  <c r="G425" i="31"/>
  <c r="K425" i="31"/>
  <c r="F425" i="31"/>
  <c r="I425" i="31"/>
  <c r="E501" i="31"/>
  <c r="M431" i="31"/>
  <c r="H431" i="31"/>
  <c r="J431" i="31"/>
  <c r="G431" i="31"/>
  <c r="L431" i="31"/>
  <c r="I431" i="31"/>
  <c r="F431" i="31"/>
  <c r="K431" i="31"/>
  <c r="E498" i="31"/>
  <c r="M428" i="31"/>
  <c r="J428" i="31"/>
  <c r="K428" i="31"/>
  <c r="G428" i="31"/>
  <c r="L428" i="31"/>
  <c r="I428" i="31"/>
  <c r="H428" i="31"/>
  <c r="F428" i="31"/>
  <c r="E497" i="31"/>
  <c r="H427" i="31"/>
  <c r="K427" i="31"/>
  <c r="M427" i="31"/>
  <c r="I427" i="31"/>
  <c r="G427" i="31"/>
  <c r="L427" i="31"/>
  <c r="F427" i="31"/>
  <c r="J427" i="31"/>
  <c r="E502" i="31"/>
  <c r="H432" i="31"/>
  <c r="F432" i="31"/>
  <c r="K432" i="31"/>
  <c r="G432" i="31"/>
  <c r="L432" i="31"/>
  <c r="M432" i="31"/>
  <c r="J432" i="31"/>
  <c r="I432" i="31"/>
  <c r="E535" i="31"/>
  <c r="F465" i="31"/>
  <c r="M465" i="31"/>
  <c r="L465" i="31"/>
  <c r="K465" i="31"/>
  <c r="I465" i="31"/>
  <c r="H465" i="31"/>
  <c r="G465" i="31"/>
  <c r="J465" i="31"/>
  <c r="E532" i="31"/>
  <c r="F462" i="31"/>
  <c r="I462" i="31"/>
  <c r="L462" i="31"/>
  <c r="K462" i="31"/>
  <c r="M462" i="31"/>
  <c r="H462" i="31"/>
  <c r="G462" i="31"/>
  <c r="J462" i="31"/>
  <c r="E537" i="31"/>
  <c r="I467" i="31"/>
  <c r="K467" i="31"/>
  <c r="F467" i="31"/>
  <c r="J467" i="31"/>
  <c r="M467" i="31"/>
  <c r="G467" i="31"/>
  <c r="H467" i="31"/>
  <c r="L467" i="31"/>
  <c r="E538" i="31"/>
  <c r="H468" i="31"/>
  <c r="G468" i="31"/>
  <c r="J468" i="31"/>
  <c r="K468" i="31"/>
  <c r="F468" i="31"/>
  <c r="L468" i="31"/>
  <c r="I468" i="31"/>
  <c r="M468" i="31"/>
  <c r="E531" i="31"/>
  <c r="H461" i="31"/>
  <c r="F461" i="31"/>
  <c r="G461" i="31"/>
  <c r="L461" i="31"/>
  <c r="I461" i="31"/>
  <c r="J461" i="31"/>
  <c r="K461" i="31"/>
  <c r="M461" i="31"/>
  <c r="BH442" i="157"/>
  <c r="AM442" i="157"/>
  <c r="L442" i="157"/>
  <c r="BL442" i="157"/>
  <c r="AL442" i="157"/>
  <c r="I442" i="157"/>
  <c r="BC442" i="157"/>
  <c r="H442" i="157"/>
  <c r="AX442" i="157"/>
  <c r="AK442" i="157"/>
  <c r="K442" i="157"/>
  <c r="AC442" i="157"/>
  <c r="AU442" i="157"/>
  <c r="AI442" i="157"/>
  <c r="W442" i="157"/>
  <c r="BD442" i="157"/>
  <c r="J442" i="157"/>
  <c r="BB442" i="157"/>
  <c r="AO442" i="157"/>
  <c r="AB442" i="157"/>
  <c r="AZ442" i="157"/>
  <c r="AF442" i="157"/>
  <c r="AY442" i="157"/>
  <c r="AD442" i="157"/>
  <c r="U442" i="157"/>
  <c r="T442" i="157"/>
  <c r="X442" i="157"/>
  <c r="AW442" i="157"/>
  <c r="AV442" i="157"/>
  <c r="AS442" i="157"/>
  <c r="R442" i="157"/>
  <c r="AR442" i="157"/>
  <c r="AQ442" i="157"/>
  <c r="Z442" i="157"/>
  <c r="BN442" i="157"/>
  <c r="AH442" i="157"/>
  <c r="P442" i="157"/>
  <c r="BO442" i="157"/>
  <c r="AG442" i="157"/>
  <c r="O442" i="157"/>
  <c r="BF442" i="157"/>
  <c r="AE442" i="157"/>
  <c r="N442" i="157"/>
  <c r="BJ442" i="157"/>
  <c r="AN442" i="157"/>
  <c r="M442" i="157"/>
  <c r="BA442" i="157"/>
  <c r="AT442" i="157"/>
  <c r="AJ442" i="157"/>
  <c r="G442" i="157"/>
  <c r="BJ132" i="157"/>
  <c r="AI132" i="157"/>
  <c r="H132" i="157"/>
  <c r="AK132" i="157"/>
  <c r="AL132" i="157"/>
  <c r="AJ132" i="157"/>
  <c r="BH132" i="157"/>
  <c r="AG132" i="157"/>
  <c r="G132" i="157"/>
  <c r="BF132" i="157"/>
  <c r="AD132" i="157"/>
  <c r="N132" i="157"/>
  <c r="BL132" i="157"/>
  <c r="BD132" i="157"/>
  <c r="AB132" i="157"/>
  <c r="O132" i="157"/>
  <c r="W132" i="157"/>
  <c r="AY132" i="157"/>
  <c r="AN132" i="157"/>
  <c r="P132" i="157"/>
  <c r="AV132" i="157"/>
  <c r="BB132" i="157"/>
  <c r="Z132" i="157"/>
  <c r="L132" i="157"/>
  <c r="AZ132" i="157"/>
  <c r="AC132" i="157"/>
  <c r="M132" i="157"/>
  <c r="AQ132" i="157"/>
  <c r="AW132" i="157"/>
  <c r="X132" i="157"/>
  <c r="BC132" i="157"/>
  <c r="R132" i="157"/>
  <c r="BA132" i="157"/>
  <c r="AE132" i="157"/>
  <c r="K132" i="157"/>
  <c r="AX132" i="157"/>
  <c r="AF132" i="157"/>
  <c r="AU132" i="157"/>
  <c r="U132" i="157"/>
  <c r="AS132" i="157"/>
  <c r="T132" i="157"/>
  <c r="AT132" i="157"/>
  <c r="AH132" i="157"/>
  <c r="BO132" i="157"/>
  <c r="AR132" i="157"/>
  <c r="AO132" i="157"/>
  <c r="BN132" i="157"/>
  <c r="AM132" i="157"/>
  <c r="J132" i="157"/>
  <c r="I132" i="157"/>
  <c r="AQ62" i="157"/>
  <c r="T62" i="157"/>
  <c r="AT62" i="157"/>
  <c r="AK62" i="157"/>
  <c r="AR62" i="157"/>
  <c r="W62" i="157"/>
  <c r="AW62" i="157"/>
  <c r="U62" i="157"/>
  <c r="BJ62" i="157"/>
  <c r="AC62" i="157"/>
  <c r="K62" i="157"/>
  <c r="BN62" i="157"/>
  <c r="AO62" i="157"/>
  <c r="J62" i="157"/>
  <c r="L62" i="157"/>
  <c r="BO62" i="157"/>
  <c r="AM62" i="157"/>
  <c r="I62" i="157"/>
  <c r="BH62" i="157"/>
  <c r="AD62" i="157"/>
  <c r="H62" i="157"/>
  <c r="X62" i="157"/>
  <c r="BF62" i="157"/>
  <c r="AB62" i="157"/>
  <c r="G62" i="157"/>
  <c r="AG62" i="157"/>
  <c r="BL62" i="157"/>
  <c r="AN62" i="157"/>
  <c r="M62" i="157"/>
  <c r="BA62" i="157"/>
  <c r="BD62" i="157"/>
  <c r="AL62" i="157"/>
  <c r="P62" i="157"/>
  <c r="AZ62" i="157"/>
  <c r="AJ62" i="157"/>
  <c r="BC62" i="157"/>
  <c r="AE62" i="157"/>
  <c r="O62" i="157"/>
  <c r="BB62" i="157"/>
  <c r="Z62" i="157"/>
  <c r="N62" i="157"/>
  <c r="AS62" i="157"/>
  <c r="AX62" i="157"/>
  <c r="AI62" i="157"/>
  <c r="AV62" i="157"/>
  <c r="AH62" i="157"/>
  <c r="AY62" i="157"/>
  <c r="R62" i="157"/>
  <c r="AU62" i="157"/>
  <c r="AF62" i="157"/>
  <c r="BA447" i="157"/>
  <c r="AC447" i="157"/>
  <c r="BB447" i="157"/>
  <c r="AB447" i="157"/>
  <c r="BF447" i="157"/>
  <c r="AZ447" i="157"/>
  <c r="X447" i="157"/>
  <c r="AK447" i="157"/>
  <c r="BC447" i="157"/>
  <c r="AX447" i="157"/>
  <c r="W447" i="157"/>
  <c r="AW447" i="157"/>
  <c r="R447" i="157"/>
  <c r="AR447" i="157"/>
  <c r="U447" i="157"/>
  <c r="AT447" i="157"/>
  <c r="T447" i="157"/>
  <c r="AQ447" i="157"/>
  <c r="Z447" i="157"/>
  <c r="AD447" i="157"/>
  <c r="BO447" i="157"/>
  <c r="AO447" i="157"/>
  <c r="P447" i="157"/>
  <c r="G447" i="157"/>
  <c r="H447" i="157"/>
  <c r="BN447" i="157"/>
  <c r="AJ447" i="157"/>
  <c r="O447" i="157"/>
  <c r="AH447" i="157"/>
  <c r="AS447" i="157"/>
  <c r="BL447" i="157"/>
  <c r="AI447" i="157"/>
  <c r="N447" i="157"/>
  <c r="BJ447" i="157"/>
  <c r="AM447" i="157"/>
  <c r="L447" i="157"/>
  <c r="BH447" i="157"/>
  <c r="AL447" i="157"/>
  <c r="I447" i="157"/>
  <c r="AV447" i="157"/>
  <c r="AG447" i="157"/>
  <c r="M447" i="157"/>
  <c r="AU447" i="157"/>
  <c r="AN447" i="157"/>
  <c r="K447" i="157"/>
  <c r="AY447" i="157"/>
  <c r="AF447" i="157"/>
  <c r="J447" i="157"/>
  <c r="BD447" i="157"/>
  <c r="AE447" i="157"/>
  <c r="BC92" i="157"/>
  <c r="K92" i="157"/>
  <c r="BL92" i="157"/>
  <c r="AL92" i="157"/>
  <c r="J92" i="157"/>
  <c r="Z92" i="157"/>
  <c r="AN92" i="157"/>
  <c r="BO92" i="157"/>
  <c r="AD92" i="157"/>
  <c r="I92" i="157"/>
  <c r="AE92" i="157"/>
  <c r="N92" i="157"/>
  <c r="BJ92" i="157"/>
  <c r="AO92" i="157"/>
  <c r="H92" i="157"/>
  <c r="BH92" i="157"/>
  <c r="P92" i="157"/>
  <c r="AY92" i="157"/>
  <c r="BN92" i="157"/>
  <c r="AM92" i="157"/>
  <c r="G92" i="157"/>
  <c r="BF92" i="157"/>
  <c r="O92" i="157"/>
  <c r="AX92" i="157"/>
  <c r="AK92" i="157"/>
  <c r="L92" i="157"/>
  <c r="AQ92" i="157"/>
  <c r="AW92" i="157"/>
  <c r="AJ92" i="157"/>
  <c r="U92" i="157"/>
  <c r="AV92" i="157"/>
  <c r="AI92" i="157"/>
  <c r="M92" i="157"/>
  <c r="X92" i="157"/>
  <c r="AU92" i="157"/>
  <c r="AF92" i="157"/>
  <c r="AS92" i="157"/>
  <c r="AB92" i="157"/>
  <c r="BA92" i="157"/>
  <c r="AH92" i="157"/>
  <c r="AZ92" i="157"/>
  <c r="AG92" i="157"/>
  <c r="AT92" i="157"/>
  <c r="AC92" i="157"/>
  <c r="BD92" i="157"/>
  <c r="AR92" i="157"/>
  <c r="W92" i="157"/>
  <c r="T92" i="157"/>
  <c r="BB92" i="157"/>
  <c r="R92" i="157"/>
  <c r="BF243" i="157"/>
  <c r="AN243" i="157"/>
  <c r="T243" i="157"/>
  <c r="J243" i="157"/>
  <c r="BA243" i="157"/>
  <c r="AL243" i="157"/>
  <c r="L243" i="157"/>
  <c r="AI243" i="157"/>
  <c r="AZ243" i="157"/>
  <c r="AY243" i="157"/>
  <c r="AG243" i="157"/>
  <c r="H243" i="157"/>
  <c r="AX243" i="157"/>
  <c r="AM243" i="157"/>
  <c r="G243" i="157"/>
  <c r="X243" i="157"/>
  <c r="Z243" i="157"/>
  <c r="R243" i="157"/>
  <c r="I243" i="157"/>
  <c r="BO243" i="157"/>
  <c r="AS243" i="157"/>
  <c r="AQ243" i="157"/>
  <c r="AH243" i="157"/>
  <c r="AV243" i="157"/>
  <c r="AD243" i="157"/>
  <c r="AC243" i="157"/>
  <c r="AW243" i="157"/>
  <c r="AK243" i="157"/>
  <c r="P243" i="157"/>
  <c r="AE243" i="157"/>
  <c r="AU243" i="157"/>
  <c r="AF243" i="157"/>
  <c r="AJ243" i="157"/>
  <c r="BD243" i="157"/>
  <c r="W243" i="157"/>
  <c r="M243" i="157"/>
  <c r="AR243" i="157"/>
  <c r="BC243" i="157"/>
  <c r="BB243" i="157"/>
  <c r="AB243" i="157"/>
  <c r="AT243" i="157"/>
  <c r="U243" i="157"/>
  <c r="BN243" i="157"/>
  <c r="BL243" i="157"/>
  <c r="K243" i="157"/>
  <c r="BJ243" i="157"/>
  <c r="AO243" i="157"/>
  <c r="N243" i="157"/>
  <c r="BH243" i="157"/>
  <c r="O243" i="157"/>
  <c r="BC162" i="157"/>
  <c r="AO162" i="157"/>
  <c r="BB162" i="157"/>
  <c r="AL162" i="157"/>
  <c r="AU162" i="157"/>
  <c r="BA162" i="157"/>
  <c r="AH162" i="157"/>
  <c r="AF162" i="157"/>
  <c r="AX162" i="157"/>
  <c r="Z162" i="157"/>
  <c r="AW162" i="157"/>
  <c r="AT162" i="157"/>
  <c r="R162" i="157"/>
  <c r="W162" i="157"/>
  <c r="AV162" i="157"/>
  <c r="T162" i="157"/>
  <c r="AZ162" i="157"/>
  <c r="X162" i="157"/>
  <c r="AK162" i="157"/>
  <c r="BL162" i="157"/>
  <c r="J162" i="157"/>
  <c r="I162" i="157"/>
  <c r="BO162" i="157"/>
  <c r="K162" i="157"/>
  <c r="AE162" i="157"/>
  <c r="BJ162" i="157"/>
  <c r="BF162" i="157"/>
  <c r="AC162" i="157"/>
  <c r="H162" i="157"/>
  <c r="AD162" i="157"/>
  <c r="BH162" i="157"/>
  <c r="AM162" i="157"/>
  <c r="N162" i="157"/>
  <c r="BD162" i="157"/>
  <c r="AJ162" i="157"/>
  <c r="P162" i="157"/>
  <c r="AY162" i="157"/>
  <c r="AI162" i="157"/>
  <c r="O162" i="157"/>
  <c r="AR162" i="157"/>
  <c r="AG162" i="157"/>
  <c r="M162" i="157"/>
  <c r="AQ162" i="157"/>
  <c r="AN162" i="157"/>
  <c r="L162" i="157"/>
  <c r="BN162" i="157"/>
  <c r="AS162" i="157"/>
  <c r="U162" i="157"/>
  <c r="G162" i="157"/>
  <c r="AB162" i="157"/>
  <c r="AX313" i="157"/>
  <c r="R313" i="157"/>
  <c r="U313" i="157"/>
  <c r="AQ313" i="157"/>
  <c r="AG313" i="157"/>
  <c r="AW313" i="157"/>
  <c r="AY313" i="157"/>
  <c r="T313" i="157"/>
  <c r="BO313" i="157"/>
  <c r="AE313" i="157"/>
  <c r="P313" i="157"/>
  <c r="AB313" i="157"/>
  <c r="J313" i="157"/>
  <c r="BF313" i="157"/>
  <c r="H313" i="157"/>
  <c r="O313" i="157"/>
  <c r="L313" i="157"/>
  <c r="AM313" i="157"/>
  <c r="BN313" i="157"/>
  <c r="AD313" i="157"/>
  <c r="M313" i="157"/>
  <c r="BB313" i="157"/>
  <c r="BD313" i="157"/>
  <c r="BJ313" i="157"/>
  <c r="AC313" i="157"/>
  <c r="K313" i="157"/>
  <c r="BL313" i="157"/>
  <c r="I313" i="157"/>
  <c r="BC313" i="157"/>
  <c r="AH313" i="157"/>
  <c r="AR313" i="157"/>
  <c r="AK313" i="157"/>
  <c r="AV313" i="157"/>
  <c r="AF313" i="157"/>
  <c r="AT313" i="157"/>
  <c r="BH313" i="157"/>
  <c r="AJ313" i="157"/>
  <c r="Z313" i="157"/>
  <c r="AI313" i="157"/>
  <c r="AS313" i="157"/>
  <c r="BA313" i="157"/>
  <c r="N313" i="157"/>
  <c r="AN313" i="157"/>
  <c r="AO313" i="157"/>
  <c r="AL313" i="157"/>
  <c r="AU313" i="157"/>
  <c r="G313" i="157"/>
  <c r="X313" i="157"/>
  <c r="AZ313" i="157"/>
  <c r="W313" i="157"/>
  <c r="BA482" i="157"/>
  <c r="U482" i="157"/>
  <c r="H482" i="157"/>
  <c r="AL482" i="157"/>
  <c r="AZ482" i="157"/>
  <c r="T482" i="157"/>
  <c r="BB482" i="157"/>
  <c r="AY482" i="157"/>
  <c r="G482" i="157"/>
  <c r="AW482" i="157"/>
  <c r="W482" i="157"/>
  <c r="AS482" i="157"/>
  <c r="Z482" i="157"/>
  <c r="BO482" i="157"/>
  <c r="AH482" i="157"/>
  <c r="P482" i="157"/>
  <c r="BN482" i="157"/>
  <c r="AG482" i="157"/>
  <c r="O482" i="157"/>
  <c r="BL482" i="157"/>
  <c r="AF482" i="157"/>
  <c r="N482" i="157"/>
  <c r="BF482" i="157"/>
  <c r="AE482" i="157"/>
  <c r="M482" i="157"/>
  <c r="BJ482" i="157"/>
  <c r="AC482" i="157"/>
  <c r="L482" i="157"/>
  <c r="AT482" i="157"/>
  <c r="BH482" i="157"/>
  <c r="AK482" i="157"/>
  <c r="R482" i="157"/>
  <c r="AO482" i="157"/>
  <c r="AU482" i="157"/>
  <c r="AB482" i="157"/>
  <c r="AR482" i="157"/>
  <c r="AJ482" i="157"/>
  <c r="I482" i="157"/>
  <c r="AQ482" i="157"/>
  <c r="AI482" i="157"/>
  <c r="K482" i="157"/>
  <c r="AX482" i="157"/>
  <c r="AD482" i="157"/>
  <c r="J482" i="157"/>
  <c r="AV482" i="157"/>
  <c r="AM482" i="157"/>
  <c r="BD482" i="157"/>
  <c r="AN482" i="157"/>
  <c r="BC482" i="157"/>
  <c r="X482" i="157"/>
  <c r="AQ517" i="157"/>
  <c r="R517" i="157"/>
  <c r="W517" i="157"/>
  <c r="BL517" i="157"/>
  <c r="AO517" i="157"/>
  <c r="P517" i="157"/>
  <c r="BN517" i="157"/>
  <c r="AM517" i="157"/>
  <c r="O517" i="157"/>
  <c r="AR517" i="157"/>
  <c r="BO517" i="157"/>
  <c r="AJ517" i="157"/>
  <c r="N517" i="157"/>
  <c r="BJ517" i="157"/>
  <c r="AI517" i="157"/>
  <c r="L517" i="157"/>
  <c r="BF517" i="157"/>
  <c r="AK517" i="157"/>
  <c r="I517" i="157"/>
  <c r="BH517" i="157"/>
  <c r="AH517" i="157"/>
  <c r="G517" i="157"/>
  <c r="BB517" i="157"/>
  <c r="AG517" i="157"/>
  <c r="H517" i="157"/>
  <c r="BA517" i="157"/>
  <c r="AF517" i="157"/>
  <c r="J517" i="157"/>
  <c r="AX517" i="157"/>
  <c r="AD517" i="157"/>
  <c r="M517" i="157"/>
  <c r="AL517" i="157"/>
  <c r="AS517" i="157"/>
  <c r="AC517" i="157"/>
  <c r="K517" i="157"/>
  <c r="BD517" i="157"/>
  <c r="AB517" i="157"/>
  <c r="BC517" i="157"/>
  <c r="AN517" i="157"/>
  <c r="AZ517" i="157"/>
  <c r="AW517" i="157"/>
  <c r="AU517" i="157"/>
  <c r="AE517" i="157"/>
  <c r="AT517" i="157"/>
  <c r="X517" i="157"/>
  <c r="AV517" i="157"/>
  <c r="T517" i="157"/>
  <c r="AY517" i="157"/>
  <c r="Z517" i="157"/>
  <c r="U517" i="157"/>
  <c r="AQ197" i="157"/>
  <c r="AE197" i="157"/>
  <c r="AD197" i="157"/>
  <c r="BD197" i="157"/>
  <c r="AX197" i="157"/>
  <c r="BC197" i="157"/>
  <c r="AB197" i="157"/>
  <c r="W197" i="157"/>
  <c r="BB197" i="157"/>
  <c r="X197" i="157"/>
  <c r="AZ197" i="157"/>
  <c r="BA197" i="157"/>
  <c r="T197" i="157"/>
  <c r="Z197" i="157"/>
  <c r="AR197" i="157"/>
  <c r="R197" i="157"/>
  <c r="BL197" i="157"/>
  <c r="AI197" i="157"/>
  <c r="P197" i="157"/>
  <c r="AH197" i="157"/>
  <c r="AF197" i="157"/>
  <c r="AO197" i="157"/>
  <c r="BO197" i="157"/>
  <c r="M197" i="157"/>
  <c r="BH197" i="157"/>
  <c r="K197" i="157"/>
  <c r="BN197" i="157"/>
  <c r="I197" i="157"/>
  <c r="AN197" i="157"/>
  <c r="N197" i="157"/>
  <c r="BJ197" i="157"/>
  <c r="AV197" i="157"/>
  <c r="AL197" i="157"/>
  <c r="H197" i="157"/>
  <c r="AU197" i="157"/>
  <c r="AC197" i="157"/>
  <c r="G197" i="157"/>
  <c r="O197" i="157"/>
  <c r="AT197" i="157"/>
  <c r="AK197" i="157"/>
  <c r="BF197" i="157"/>
  <c r="AY197" i="157"/>
  <c r="AW197" i="157"/>
  <c r="AS197" i="157"/>
  <c r="AG197" i="157"/>
  <c r="AM197" i="157"/>
  <c r="AJ197" i="157"/>
  <c r="U197" i="157"/>
  <c r="L197" i="157"/>
  <c r="J197" i="157"/>
  <c r="BN348" i="157"/>
  <c r="AN348" i="157"/>
  <c r="R348" i="157"/>
  <c r="AQ348" i="157"/>
  <c r="BJ348" i="157"/>
  <c r="AM348" i="157"/>
  <c r="K348" i="157"/>
  <c r="BL348" i="157"/>
  <c r="AL348" i="157"/>
  <c r="J348" i="157"/>
  <c r="X348" i="157"/>
  <c r="BH348" i="157"/>
  <c r="AJ348" i="157"/>
  <c r="I348" i="157"/>
  <c r="BF348" i="157"/>
  <c r="AG348" i="157"/>
  <c r="H348" i="157"/>
  <c r="AZ348" i="157"/>
  <c r="AF348" i="157"/>
  <c r="M348" i="157"/>
  <c r="AY348" i="157"/>
  <c r="AC348" i="157"/>
  <c r="P348" i="157"/>
  <c r="AW348" i="157"/>
  <c r="AB348" i="157"/>
  <c r="O348" i="157"/>
  <c r="AI348" i="157"/>
  <c r="U348" i="157"/>
  <c r="AV348" i="157"/>
  <c r="AH348" i="157"/>
  <c r="N348" i="157"/>
  <c r="AS348" i="157"/>
  <c r="AE348" i="157"/>
  <c r="BD348" i="157"/>
  <c r="AD348" i="157"/>
  <c r="AU348" i="157"/>
  <c r="BC348" i="157"/>
  <c r="Z348" i="157"/>
  <c r="BB348" i="157"/>
  <c r="AK348" i="157"/>
  <c r="AX348" i="157"/>
  <c r="AT348" i="157"/>
  <c r="W348" i="157"/>
  <c r="BA348" i="157"/>
  <c r="T348" i="157"/>
  <c r="AR348" i="157"/>
  <c r="G348" i="157"/>
  <c r="BO348" i="157"/>
  <c r="AO348" i="157"/>
  <c r="L348" i="157"/>
  <c r="BC412" i="157"/>
  <c r="AN412" i="157"/>
  <c r="N412" i="157"/>
  <c r="I412" i="157"/>
  <c r="AO412" i="157"/>
  <c r="BB412" i="157"/>
  <c r="AB412" i="157"/>
  <c r="M412" i="157"/>
  <c r="AG412" i="157"/>
  <c r="BA412" i="157"/>
  <c r="AM412" i="157"/>
  <c r="BJ412" i="157"/>
  <c r="BL412" i="157"/>
  <c r="AZ412" i="157"/>
  <c r="AL412" i="157"/>
  <c r="BD412" i="157"/>
  <c r="AW412" i="157"/>
  <c r="AK412" i="157"/>
  <c r="L412" i="157"/>
  <c r="AT412" i="157"/>
  <c r="AJ412" i="157"/>
  <c r="AY412" i="157"/>
  <c r="Z412" i="157"/>
  <c r="AS412" i="157"/>
  <c r="R412" i="157"/>
  <c r="AR412" i="157"/>
  <c r="X412" i="157"/>
  <c r="AF412" i="157"/>
  <c r="AQ412" i="157"/>
  <c r="W412" i="157"/>
  <c r="AV412" i="157"/>
  <c r="U412" i="157"/>
  <c r="AU412" i="157"/>
  <c r="T412" i="157"/>
  <c r="O412" i="157"/>
  <c r="BO412" i="157"/>
  <c r="AH412" i="157"/>
  <c r="G412" i="157"/>
  <c r="BN412" i="157"/>
  <c r="AE412" i="157"/>
  <c r="K412" i="157"/>
  <c r="BH412" i="157"/>
  <c r="AI412" i="157"/>
  <c r="J412" i="157"/>
  <c r="BF412" i="157"/>
  <c r="AD412" i="157"/>
  <c r="H412" i="157"/>
  <c r="AX412" i="157"/>
  <c r="AC412" i="157"/>
  <c r="P412" i="157"/>
  <c r="AU127" i="157"/>
  <c r="AH127" i="157"/>
  <c r="Z127" i="157"/>
  <c r="AT127" i="157"/>
  <c r="BO127" i="157"/>
  <c r="P127" i="157"/>
  <c r="BA127" i="157"/>
  <c r="AF127" i="157"/>
  <c r="BC127" i="157"/>
  <c r="AZ127" i="157"/>
  <c r="AE127" i="157"/>
  <c r="W127" i="157"/>
  <c r="BN127" i="157"/>
  <c r="AN127" i="157"/>
  <c r="M127" i="157"/>
  <c r="AB127" i="157"/>
  <c r="BJ127" i="157"/>
  <c r="AI127" i="157"/>
  <c r="O127" i="157"/>
  <c r="BH127" i="157"/>
  <c r="AG127" i="157"/>
  <c r="L127" i="157"/>
  <c r="AC127" i="157"/>
  <c r="AO127" i="157"/>
  <c r="AS127" i="157"/>
  <c r="BF127" i="157"/>
  <c r="N127" i="157"/>
  <c r="AW127" i="157"/>
  <c r="J127" i="157"/>
  <c r="I127" i="157"/>
  <c r="AR127" i="157"/>
  <c r="R127" i="157"/>
  <c r="AD127" i="157"/>
  <c r="H127" i="157"/>
  <c r="BB127" i="157"/>
  <c r="AL127" i="157"/>
  <c r="AY127" i="157"/>
  <c r="U127" i="157"/>
  <c r="AX127" i="157"/>
  <c r="AJ127" i="157"/>
  <c r="BD127" i="157"/>
  <c r="AV127" i="157"/>
  <c r="T127" i="157"/>
  <c r="AK127" i="157"/>
  <c r="AM127" i="157"/>
  <c r="X127" i="157"/>
  <c r="K127" i="157"/>
  <c r="G127" i="157"/>
  <c r="BL127" i="157"/>
  <c r="AQ127" i="157"/>
  <c r="BL552" i="157"/>
  <c r="AG552" i="157"/>
  <c r="O552" i="157"/>
  <c r="BH552" i="157"/>
  <c r="AF552" i="157"/>
  <c r="H552" i="157"/>
  <c r="BO552" i="157"/>
  <c r="AE552" i="157"/>
  <c r="P552" i="157"/>
  <c r="R552" i="157"/>
  <c r="BJ552" i="157"/>
  <c r="AC552" i="157"/>
  <c r="N552" i="157"/>
  <c r="U552" i="157"/>
  <c r="AR552" i="157"/>
  <c r="AN552" i="157"/>
  <c r="M552" i="157"/>
  <c r="BF552" i="157"/>
  <c r="AM552" i="157"/>
  <c r="J552" i="157"/>
  <c r="AQ552" i="157"/>
  <c r="AL552" i="157"/>
  <c r="L552" i="157"/>
  <c r="BD552" i="157"/>
  <c r="AK552" i="157"/>
  <c r="K552" i="157"/>
  <c r="AX552" i="157"/>
  <c r="X552" i="157"/>
  <c r="BC552" i="157"/>
  <c r="AI552" i="157"/>
  <c r="I552" i="157"/>
  <c r="BB552" i="157"/>
  <c r="AV552" i="157"/>
  <c r="AJ552" i="157"/>
  <c r="Z552" i="157"/>
  <c r="AY552" i="157"/>
  <c r="AU552" i="157"/>
  <c r="AD552" i="157"/>
  <c r="AW552" i="157"/>
  <c r="AT552" i="157"/>
  <c r="AB552" i="157"/>
  <c r="BA552" i="157"/>
  <c r="AS552" i="157"/>
  <c r="AO552" i="157"/>
  <c r="BN552" i="157"/>
  <c r="AH552" i="157"/>
  <c r="G552" i="157"/>
  <c r="AZ552" i="157"/>
  <c r="T552" i="157"/>
  <c r="W552" i="157"/>
  <c r="AR232" i="157"/>
  <c r="AM232" i="157"/>
  <c r="AQ232" i="157"/>
  <c r="T232" i="157"/>
  <c r="BL232" i="157"/>
  <c r="I232" i="157"/>
  <c r="BB232" i="157"/>
  <c r="AD232" i="157"/>
  <c r="J232" i="157"/>
  <c r="BO232" i="157"/>
  <c r="AK232" i="157"/>
  <c r="K232" i="157"/>
  <c r="BN232" i="157"/>
  <c r="AJ232" i="157"/>
  <c r="BJ232" i="157"/>
  <c r="AB232" i="157"/>
  <c r="H232" i="157"/>
  <c r="AC232" i="157"/>
  <c r="BH232" i="157"/>
  <c r="AE232" i="157"/>
  <c r="P232" i="157"/>
  <c r="BD232" i="157"/>
  <c r="AH232" i="157"/>
  <c r="O232" i="157"/>
  <c r="Z232" i="157"/>
  <c r="BC232" i="157"/>
  <c r="AF232" i="157"/>
  <c r="N232" i="157"/>
  <c r="BA232" i="157"/>
  <c r="M232" i="157"/>
  <c r="AN232" i="157"/>
  <c r="AW232" i="157"/>
  <c r="AL232" i="157"/>
  <c r="AY232" i="157"/>
  <c r="L232" i="157"/>
  <c r="AX232" i="157"/>
  <c r="AG232" i="157"/>
  <c r="AV232" i="157"/>
  <c r="X232" i="157"/>
  <c r="AT232" i="157"/>
  <c r="W232" i="157"/>
  <c r="AU232" i="157"/>
  <c r="R232" i="157"/>
  <c r="AS232" i="157"/>
  <c r="U232" i="157"/>
  <c r="AI232" i="157"/>
  <c r="G232" i="157"/>
  <c r="BF232" i="157"/>
  <c r="AO232" i="157"/>
  <c r="AZ232" i="157"/>
  <c r="BB383" i="157"/>
  <c r="AO383" i="157"/>
  <c r="AZ383" i="157"/>
  <c r="R383" i="157"/>
  <c r="AY383" i="157"/>
  <c r="T383" i="157"/>
  <c r="AX383" i="157"/>
  <c r="U383" i="157"/>
  <c r="BL383" i="157"/>
  <c r="AN383" i="157"/>
  <c r="P383" i="157"/>
  <c r="BF383" i="157"/>
  <c r="L383" i="157"/>
  <c r="BA383" i="157"/>
  <c r="AL383" i="157"/>
  <c r="J383" i="157"/>
  <c r="AD383" i="157"/>
  <c r="AB383" i="157"/>
  <c r="BO383" i="157"/>
  <c r="AK383" i="157"/>
  <c r="O383" i="157"/>
  <c r="AG383" i="157"/>
  <c r="AF383" i="157"/>
  <c r="BC383" i="157"/>
  <c r="BN383" i="157"/>
  <c r="AM383" i="157"/>
  <c r="N383" i="157"/>
  <c r="AT383" i="157"/>
  <c r="BJ383" i="157"/>
  <c r="AI383" i="157"/>
  <c r="I383" i="157"/>
  <c r="AQ383" i="157"/>
  <c r="AU383" i="157"/>
  <c r="BH383" i="157"/>
  <c r="AH383" i="157"/>
  <c r="G383" i="157"/>
  <c r="AR383" i="157"/>
  <c r="AJ383" i="157"/>
  <c r="K383" i="157"/>
  <c r="BD383" i="157"/>
  <c r="AE383" i="157"/>
  <c r="H383" i="157"/>
  <c r="AS383" i="157"/>
  <c r="AC383" i="157"/>
  <c r="M383" i="157"/>
  <c r="AW383" i="157"/>
  <c r="W383" i="157"/>
  <c r="AV383" i="157"/>
  <c r="Z383" i="157"/>
  <c r="X383" i="157"/>
  <c r="BJ477" i="157"/>
  <c r="AI477" i="157"/>
  <c r="I477" i="157"/>
  <c r="AN477" i="157"/>
  <c r="BH477" i="157"/>
  <c r="G477" i="157"/>
  <c r="AD477" i="157"/>
  <c r="BF477" i="157"/>
  <c r="AL477" i="157"/>
  <c r="H477" i="157"/>
  <c r="BA477" i="157"/>
  <c r="M477" i="157"/>
  <c r="BB477" i="157"/>
  <c r="AH477" i="157"/>
  <c r="R477" i="157"/>
  <c r="AE477" i="157"/>
  <c r="AY477" i="157"/>
  <c r="AB477" i="157"/>
  <c r="J477" i="157"/>
  <c r="AZ477" i="157"/>
  <c r="K477" i="157"/>
  <c r="AW477" i="157"/>
  <c r="AG477" i="157"/>
  <c r="AV477" i="157"/>
  <c r="AF477" i="157"/>
  <c r="AK477" i="157"/>
  <c r="AQ477" i="157"/>
  <c r="BC477" i="157"/>
  <c r="AR477" i="157"/>
  <c r="W477" i="157"/>
  <c r="X477" i="157"/>
  <c r="AS477" i="157"/>
  <c r="T477" i="157"/>
  <c r="BD477" i="157"/>
  <c r="P477" i="157"/>
  <c r="BN477" i="157"/>
  <c r="AO477" i="157"/>
  <c r="O477" i="157"/>
  <c r="N477" i="157"/>
  <c r="BL477" i="157"/>
  <c r="AM477" i="157"/>
  <c r="L477" i="157"/>
  <c r="AJ477" i="157"/>
  <c r="U477" i="157"/>
  <c r="BO477" i="157"/>
  <c r="AT477" i="157"/>
  <c r="AC477" i="157"/>
  <c r="Z477" i="157"/>
  <c r="AX477" i="157"/>
  <c r="AU477" i="157"/>
  <c r="AZ342" i="157"/>
  <c r="AD342" i="157"/>
  <c r="P342" i="157"/>
  <c r="AW342" i="157"/>
  <c r="AO342" i="157"/>
  <c r="BB342" i="157"/>
  <c r="AL342" i="157"/>
  <c r="I342" i="157"/>
  <c r="AE342" i="157"/>
  <c r="AX342" i="157"/>
  <c r="AH342" i="157"/>
  <c r="AU342" i="157"/>
  <c r="Z342" i="157"/>
  <c r="AT342" i="157"/>
  <c r="X342" i="157"/>
  <c r="BJ342" i="157"/>
  <c r="BA342" i="157"/>
  <c r="AS342" i="157"/>
  <c r="W342" i="157"/>
  <c r="AF342" i="157"/>
  <c r="AQ342" i="157"/>
  <c r="T342" i="157"/>
  <c r="AY342" i="157"/>
  <c r="U342" i="157"/>
  <c r="AV342" i="157"/>
  <c r="R342" i="157"/>
  <c r="AJ342" i="157"/>
  <c r="AI342" i="157"/>
  <c r="AR342" i="157"/>
  <c r="G342" i="157"/>
  <c r="J342" i="157"/>
  <c r="AG342" i="157"/>
  <c r="BN342" i="157"/>
  <c r="AN342" i="157"/>
  <c r="N342" i="157"/>
  <c r="L342" i="157"/>
  <c r="BO342" i="157"/>
  <c r="AK342" i="157"/>
  <c r="M342" i="157"/>
  <c r="BF342" i="157"/>
  <c r="BL342" i="157"/>
  <c r="AM342" i="157"/>
  <c r="K342" i="157"/>
  <c r="BH342" i="157"/>
  <c r="BD342" i="157"/>
  <c r="AB342" i="157"/>
  <c r="O342" i="157"/>
  <c r="BC342" i="157"/>
  <c r="AC342" i="157"/>
  <c r="H342" i="157"/>
  <c r="BJ173" i="157"/>
  <c r="AF173" i="157"/>
  <c r="K173" i="157"/>
  <c r="AU173" i="157"/>
  <c r="BL173" i="157"/>
  <c r="AE173" i="157"/>
  <c r="I173" i="157"/>
  <c r="AD173" i="157"/>
  <c r="BH173" i="157"/>
  <c r="H173" i="157"/>
  <c r="BF173" i="157"/>
  <c r="AH173" i="157"/>
  <c r="O173" i="157"/>
  <c r="AS173" i="157"/>
  <c r="AI173" i="157"/>
  <c r="L173" i="157"/>
  <c r="W173" i="157"/>
  <c r="G173" i="157"/>
  <c r="U173" i="157"/>
  <c r="AZ173" i="157"/>
  <c r="AR173" i="157"/>
  <c r="BB173" i="157"/>
  <c r="Z173" i="157"/>
  <c r="J173" i="157"/>
  <c r="AW173" i="157"/>
  <c r="AJ173" i="157"/>
  <c r="T173" i="157"/>
  <c r="BA173" i="157"/>
  <c r="X173" i="157"/>
  <c r="N173" i="157"/>
  <c r="AY173" i="157"/>
  <c r="AO173" i="157"/>
  <c r="R173" i="157"/>
  <c r="BD173" i="157"/>
  <c r="AL173" i="157"/>
  <c r="AX173" i="157"/>
  <c r="AN173" i="157"/>
  <c r="AQ173" i="157"/>
  <c r="AV173" i="157"/>
  <c r="AK173" i="157"/>
  <c r="AT173" i="157"/>
  <c r="AC173" i="157"/>
  <c r="AM173" i="157"/>
  <c r="BC173" i="157"/>
  <c r="BO173" i="157"/>
  <c r="AB173" i="157"/>
  <c r="P173" i="157"/>
  <c r="BN173" i="157"/>
  <c r="AG173" i="157"/>
  <c r="M173" i="157"/>
  <c r="AU377" i="157"/>
  <c r="T377" i="157"/>
  <c r="AZ377" i="157"/>
  <c r="AB377" i="157"/>
  <c r="W377" i="157"/>
  <c r="AS377" i="157"/>
  <c r="P377" i="157"/>
  <c r="AX377" i="157"/>
  <c r="BL377" i="157"/>
  <c r="AO377" i="157"/>
  <c r="O377" i="157"/>
  <c r="AJ377" i="157"/>
  <c r="BO377" i="157"/>
  <c r="AN377" i="157"/>
  <c r="N377" i="157"/>
  <c r="BN377" i="157"/>
  <c r="AM377" i="157"/>
  <c r="L377" i="157"/>
  <c r="AW377" i="157"/>
  <c r="BJ377" i="157"/>
  <c r="AK377" i="157"/>
  <c r="I377" i="157"/>
  <c r="BF377" i="157"/>
  <c r="AH377" i="157"/>
  <c r="G377" i="157"/>
  <c r="BH377" i="157"/>
  <c r="AG377" i="157"/>
  <c r="J377" i="157"/>
  <c r="AV377" i="157"/>
  <c r="AE377" i="157"/>
  <c r="M377" i="157"/>
  <c r="AT377" i="157"/>
  <c r="BD377" i="157"/>
  <c r="AD377" i="157"/>
  <c r="K377" i="157"/>
  <c r="BB377" i="157"/>
  <c r="AI377" i="157"/>
  <c r="H377" i="157"/>
  <c r="BC377" i="157"/>
  <c r="AC377" i="157"/>
  <c r="R377" i="157"/>
  <c r="BA377" i="157"/>
  <c r="AL377" i="157"/>
  <c r="AY377" i="157"/>
  <c r="AF377" i="157"/>
  <c r="AR377" i="157"/>
  <c r="Z377" i="157"/>
  <c r="AQ377" i="157"/>
  <c r="X377" i="157"/>
  <c r="U377" i="157"/>
  <c r="BD278" i="157"/>
  <c r="AD278" i="157"/>
  <c r="BC278" i="157"/>
  <c r="AB278" i="157"/>
  <c r="AJ278" i="157"/>
  <c r="BB278" i="157"/>
  <c r="X278" i="157"/>
  <c r="AY278" i="157"/>
  <c r="R278" i="157"/>
  <c r="BA278" i="157"/>
  <c r="W278" i="157"/>
  <c r="AF278" i="157"/>
  <c r="M278" i="157"/>
  <c r="AW278" i="157"/>
  <c r="Z278" i="157"/>
  <c r="N278" i="157"/>
  <c r="AV278" i="157"/>
  <c r="K278" i="157"/>
  <c r="AX278" i="157"/>
  <c r="J278" i="157"/>
  <c r="BL278" i="157"/>
  <c r="AO278" i="157"/>
  <c r="I278" i="157"/>
  <c r="BN278" i="157"/>
  <c r="AN278" i="157"/>
  <c r="H278" i="157"/>
  <c r="BO278" i="157"/>
  <c r="AM278" i="157"/>
  <c r="G278" i="157"/>
  <c r="O278" i="157"/>
  <c r="BF278" i="157"/>
  <c r="AL278" i="157"/>
  <c r="U278" i="157"/>
  <c r="BJ278" i="157"/>
  <c r="AU278" i="157"/>
  <c r="AT278" i="157"/>
  <c r="BH278" i="157"/>
  <c r="AG278" i="157"/>
  <c r="T278" i="157"/>
  <c r="AZ278" i="157"/>
  <c r="AK278" i="157"/>
  <c r="P278" i="157"/>
  <c r="AH278" i="157"/>
  <c r="AS278" i="157"/>
  <c r="AC278" i="157"/>
  <c r="L278" i="157"/>
  <c r="AR278" i="157"/>
  <c r="AI278" i="157"/>
  <c r="AQ278" i="157"/>
  <c r="AE278" i="157"/>
  <c r="AR267" i="157"/>
  <c r="W267" i="157"/>
  <c r="BO267" i="157"/>
  <c r="P267" i="157"/>
  <c r="AI267" i="157"/>
  <c r="AO267" i="157"/>
  <c r="BN267" i="157"/>
  <c r="AH267" i="157"/>
  <c r="M267" i="157"/>
  <c r="BJ267" i="157"/>
  <c r="J267" i="157"/>
  <c r="BL267" i="157"/>
  <c r="AG267" i="157"/>
  <c r="K267" i="157"/>
  <c r="AF267" i="157"/>
  <c r="BF267" i="157"/>
  <c r="AM267" i="157"/>
  <c r="O267" i="157"/>
  <c r="BH267" i="157"/>
  <c r="I267" i="157"/>
  <c r="BB267" i="157"/>
  <c r="AL267" i="157"/>
  <c r="N267" i="157"/>
  <c r="BA267" i="157"/>
  <c r="AC267" i="157"/>
  <c r="L267" i="157"/>
  <c r="AZ267" i="157"/>
  <c r="G267" i="157"/>
  <c r="AJ267" i="157"/>
  <c r="AK267" i="157"/>
  <c r="AY267" i="157"/>
  <c r="AX267" i="157"/>
  <c r="AE267" i="157"/>
  <c r="AV267" i="157"/>
  <c r="AD267" i="157"/>
  <c r="AQ267" i="157"/>
  <c r="BC267" i="157"/>
  <c r="Z267" i="157"/>
  <c r="BD267" i="157"/>
  <c r="X267" i="157"/>
  <c r="AU267" i="157"/>
  <c r="U267" i="157"/>
  <c r="AW267" i="157"/>
  <c r="T267" i="157"/>
  <c r="AS267" i="157"/>
  <c r="AN267" i="157"/>
  <c r="R267" i="157"/>
  <c r="H267" i="157"/>
  <c r="AB267" i="157"/>
  <c r="AT267" i="157"/>
  <c r="AQ418" i="157"/>
  <c r="AJ418" i="157"/>
  <c r="O418" i="157"/>
  <c r="AZ418" i="157"/>
  <c r="X418" i="157"/>
  <c r="AY418" i="157"/>
  <c r="AH418" i="157"/>
  <c r="W418" i="157"/>
  <c r="AX418" i="157"/>
  <c r="Z418" i="157"/>
  <c r="AW418" i="157"/>
  <c r="U418" i="157"/>
  <c r="BN418" i="157"/>
  <c r="AD418" i="157"/>
  <c r="K418" i="157"/>
  <c r="AB418" i="157"/>
  <c r="I418" i="157"/>
  <c r="AF418" i="157"/>
  <c r="G418" i="157"/>
  <c r="AE418" i="157"/>
  <c r="J418" i="157"/>
  <c r="AM418" i="157"/>
  <c r="P418" i="157"/>
  <c r="N418" i="157"/>
  <c r="AL418" i="157"/>
  <c r="AV418" i="157"/>
  <c r="T418" i="157"/>
  <c r="H418" i="157"/>
  <c r="BA418" i="157"/>
  <c r="AS418" i="157"/>
  <c r="BD418" i="157"/>
  <c r="R418" i="157"/>
  <c r="BF418" i="157"/>
  <c r="AN418" i="157"/>
  <c r="BO418" i="157"/>
  <c r="AC418" i="157"/>
  <c r="M418" i="157"/>
  <c r="BJ418" i="157"/>
  <c r="BL418" i="157"/>
  <c r="AO418" i="157"/>
  <c r="L418" i="157"/>
  <c r="BB418" i="157"/>
  <c r="AU418" i="157"/>
  <c r="BH418" i="157"/>
  <c r="AT418" i="157"/>
  <c r="AI418" i="157"/>
  <c r="AG418" i="157"/>
  <c r="BC418" i="157"/>
  <c r="AR418" i="157"/>
  <c r="AK418" i="157"/>
  <c r="AQ307" i="157"/>
  <c r="AD307" i="157"/>
  <c r="L307" i="157"/>
  <c r="J307" i="157"/>
  <c r="AE307" i="157"/>
  <c r="BD307" i="157"/>
  <c r="AB307" i="157"/>
  <c r="H307" i="157"/>
  <c r="AI307" i="157"/>
  <c r="AG307" i="157"/>
  <c r="BC307" i="157"/>
  <c r="AN307" i="157"/>
  <c r="G307" i="157"/>
  <c r="AF307" i="157"/>
  <c r="AT307" i="157"/>
  <c r="N307" i="157"/>
  <c r="BB307" i="157"/>
  <c r="AL307" i="157"/>
  <c r="BA307" i="157"/>
  <c r="AC307" i="157"/>
  <c r="BN307" i="157"/>
  <c r="AZ307" i="157"/>
  <c r="AM307" i="157"/>
  <c r="AX307" i="157"/>
  <c r="AO307" i="157"/>
  <c r="AV307" i="157"/>
  <c r="R307" i="157"/>
  <c r="AS307" i="157"/>
  <c r="Z307" i="157"/>
  <c r="P307" i="157"/>
  <c r="K307" i="157"/>
  <c r="AR307" i="157"/>
  <c r="X307" i="157"/>
  <c r="BO307" i="157"/>
  <c r="AY307" i="157"/>
  <c r="W307" i="157"/>
  <c r="AU307" i="157"/>
  <c r="U307" i="157"/>
  <c r="AW307" i="157"/>
  <c r="T307" i="157"/>
  <c r="BL307" i="157"/>
  <c r="AH307" i="157"/>
  <c r="M307" i="157"/>
  <c r="BJ307" i="157"/>
  <c r="BH307" i="157"/>
  <c r="AK307" i="157"/>
  <c r="I307" i="157"/>
  <c r="BF307" i="157"/>
  <c r="AJ307" i="157"/>
  <c r="O307" i="157"/>
  <c r="AW103" i="157"/>
  <c r="AD103" i="157"/>
  <c r="AV103" i="157"/>
  <c r="AC103" i="157"/>
  <c r="AU103" i="157"/>
  <c r="AB103" i="157"/>
  <c r="BB103" i="157"/>
  <c r="R103" i="157"/>
  <c r="AZ103" i="157"/>
  <c r="T103" i="157"/>
  <c r="BF103" i="157"/>
  <c r="AM103" i="157"/>
  <c r="M103" i="157"/>
  <c r="L103" i="157"/>
  <c r="W103" i="157"/>
  <c r="AL103" i="157"/>
  <c r="I103" i="157"/>
  <c r="AY103" i="157"/>
  <c r="U103" i="157"/>
  <c r="K103" i="157"/>
  <c r="BH103" i="157"/>
  <c r="AO103" i="157"/>
  <c r="P103" i="157"/>
  <c r="BO103" i="157"/>
  <c r="AJ103" i="157"/>
  <c r="O103" i="157"/>
  <c r="AI103" i="157"/>
  <c r="BJ103" i="157"/>
  <c r="AH103" i="157"/>
  <c r="N103" i="157"/>
  <c r="BN103" i="157"/>
  <c r="AF103" i="157"/>
  <c r="H103" i="157"/>
  <c r="AR103" i="157"/>
  <c r="Z103" i="157"/>
  <c r="BA103" i="157"/>
  <c r="AE103" i="157"/>
  <c r="BL103" i="157"/>
  <c r="X103" i="157"/>
  <c r="G103" i="157"/>
  <c r="AQ103" i="157"/>
  <c r="J103" i="157"/>
  <c r="AG103" i="157"/>
  <c r="AS103" i="157"/>
  <c r="BC103" i="157"/>
  <c r="AT103" i="157"/>
  <c r="BD103" i="157"/>
  <c r="AN103" i="157"/>
  <c r="AX103" i="157"/>
  <c r="AK103" i="157"/>
  <c r="AT208" i="157"/>
  <c r="U208" i="157"/>
  <c r="AU208" i="157"/>
  <c r="AR208" i="157"/>
  <c r="AB208" i="157"/>
  <c r="AQ208" i="157"/>
  <c r="X208" i="157"/>
  <c r="BO208" i="157"/>
  <c r="AO208" i="157"/>
  <c r="K208" i="157"/>
  <c r="BJ208" i="157"/>
  <c r="AN208" i="157"/>
  <c r="J208" i="157"/>
  <c r="G208" i="157"/>
  <c r="AF208" i="157"/>
  <c r="BA208" i="157"/>
  <c r="AH208" i="157"/>
  <c r="AY208" i="157"/>
  <c r="AS208" i="157"/>
  <c r="R208" i="157"/>
  <c r="BL208" i="157"/>
  <c r="AL208" i="157"/>
  <c r="I208" i="157"/>
  <c r="BN208" i="157"/>
  <c r="AG208" i="157"/>
  <c r="H208" i="157"/>
  <c r="BH208" i="157"/>
  <c r="M208" i="157"/>
  <c r="L208" i="157"/>
  <c r="AZ208" i="157"/>
  <c r="BF208" i="157"/>
  <c r="AM208" i="157"/>
  <c r="O208" i="157"/>
  <c r="AI208" i="157"/>
  <c r="P208" i="157"/>
  <c r="BC208" i="157"/>
  <c r="AJ208" i="157"/>
  <c r="N208" i="157"/>
  <c r="BB208" i="157"/>
  <c r="AK208" i="157"/>
  <c r="Z208" i="157"/>
  <c r="AE208" i="157"/>
  <c r="T208" i="157"/>
  <c r="AW208" i="157"/>
  <c r="AD208" i="157"/>
  <c r="AC208" i="157"/>
  <c r="AV208" i="157"/>
  <c r="AX208" i="157"/>
  <c r="W208" i="157"/>
  <c r="BD208" i="157"/>
  <c r="AV302" i="157"/>
  <c r="AB302" i="157"/>
  <c r="AU302" i="157"/>
  <c r="AO302" i="157"/>
  <c r="Z302" i="157"/>
  <c r="AT302" i="157"/>
  <c r="X302" i="157"/>
  <c r="BC302" i="157"/>
  <c r="AR302" i="157"/>
  <c r="W302" i="157"/>
  <c r="R302" i="157"/>
  <c r="AS302" i="157"/>
  <c r="T302" i="157"/>
  <c r="BB302" i="157"/>
  <c r="BN302" i="157"/>
  <c r="AK302" i="157"/>
  <c r="K302" i="157"/>
  <c r="BH302" i="157"/>
  <c r="AJ302" i="157"/>
  <c r="J302" i="157"/>
  <c r="AN302" i="157"/>
  <c r="AI302" i="157"/>
  <c r="G302" i="157"/>
  <c r="BF302" i="157"/>
  <c r="I302" i="157"/>
  <c r="BL302" i="157"/>
  <c r="H302" i="157"/>
  <c r="BJ302" i="157"/>
  <c r="BO302" i="157"/>
  <c r="AM302" i="157"/>
  <c r="AG302" i="157"/>
  <c r="O302" i="157"/>
  <c r="BA302" i="157"/>
  <c r="AH302" i="157"/>
  <c r="N302" i="157"/>
  <c r="AZ302" i="157"/>
  <c r="AF302" i="157"/>
  <c r="M302" i="157"/>
  <c r="AW302" i="157"/>
  <c r="AE302" i="157"/>
  <c r="L302" i="157"/>
  <c r="AY302" i="157"/>
  <c r="AD302" i="157"/>
  <c r="AX302" i="157"/>
  <c r="AC302" i="157"/>
  <c r="P302" i="157"/>
  <c r="BD302" i="157"/>
  <c r="AL302" i="157"/>
  <c r="U302" i="157"/>
  <c r="AQ302" i="157"/>
  <c r="AS453" i="157"/>
  <c r="T453" i="157"/>
  <c r="W453" i="157"/>
  <c r="BO453" i="157"/>
  <c r="AN453" i="157"/>
  <c r="P453" i="157"/>
  <c r="BN453" i="157"/>
  <c r="AM453" i="157"/>
  <c r="O453" i="157"/>
  <c r="BL453" i="157"/>
  <c r="AK453" i="157"/>
  <c r="N453" i="157"/>
  <c r="BJ453" i="157"/>
  <c r="AF453" i="157"/>
  <c r="L453" i="157"/>
  <c r="AX453" i="157"/>
  <c r="BF453" i="157"/>
  <c r="AE453" i="157"/>
  <c r="I453" i="157"/>
  <c r="AZ453" i="157"/>
  <c r="BH453" i="157"/>
  <c r="AO453" i="157"/>
  <c r="G453" i="157"/>
  <c r="AR453" i="157"/>
  <c r="AI453" i="157"/>
  <c r="M453" i="157"/>
  <c r="AB453" i="157"/>
  <c r="AV453" i="157"/>
  <c r="AQ453" i="157"/>
  <c r="AH453" i="157"/>
  <c r="J453" i="157"/>
  <c r="X453" i="157"/>
  <c r="BD453" i="157"/>
  <c r="AD453" i="157"/>
  <c r="K453" i="157"/>
  <c r="BC453" i="157"/>
  <c r="AC453" i="157"/>
  <c r="H453" i="157"/>
  <c r="BB453" i="157"/>
  <c r="AJ453" i="157"/>
  <c r="BA453" i="157"/>
  <c r="AG453" i="157"/>
  <c r="AY453" i="157"/>
  <c r="Z453" i="157"/>
  <c r="AU453" i="157"/>
  <c r="AL453" i="157"/>
  <c r="AW453" i="157"/>
  <c r="R453" i="157"/>
  <c r="AT453" i="157"/>
  <c r="U453" i="157"/>
  <c r="AV372" i="157"/>
  <c r="AB372" i="157"/>
  <c r="AT372" i="157"/>
  <c r="Z372" i="157"/>
  <c r="AW372" i="157"/>
  <c r="AS372" i="157"/>
  <c r="R372" i="157"/>
  <c r="AZ372" i="157"/>
  <c r="AR372" i="157"/>
  <c r="W372" i="157"/>
  <c r="T372" i="157"/>
  <c r="BO372" i="157"/>
  <c r="AH372" i="157"/>
  <c r="AU372" i="157"/>
  <c r="X372" i="157"/>
  <c r="G372" i="157"/>
  <c r="BN372" i="157"/>
  <c r="AE372" i="157"/>
  <c r="L372" i="157"/>
  <c r="AG372" i="157"/>
  <c r="BL372" i="157"/>
  <c r="AO372" i="157"/>
  <c r="K372" i="157"/>
  <c r="AX372" i="157"/>
  <c r="BH372" i="157"/>
  <c r="AL372" i="157"/>
  <c r="J372" i="157"/>
  <c r="M372" i="157"/>
  <c r="BF372" i="157"/>
  <c r="AK372" i="157"/>
  <c r="I372" i="157"/>
  <c r="BJ372" i="157"/>
  <c r="AI372" i="157"/>
  <c r="H372" i="157"/>
  <c r="BD372" i="157"/>
  <c r="AM372" i="157"/>
  <c r="O372" i="157"/>
  <c r="BC372" i="157"/>
  <c r="AJ372" i="157"/>
  <c r="N372" i="157"/>
  <c r="BB372" i="157"/>
  <c r="AF372" i="157"/>
  <c r="AD372" i="157"/>
  <c r="BA372" i="157"/>
  <c r="AC372" i="157"/>
  <c r="AY372" i="157"/>
  <c r="P372" i="157"/>
  <c r="AN372" i="157"/>
  <c r="U372" i="157"/>
  <c r="AQ372" i="157"/>
  <c r="BF523" i="157"/>
  <c r="AI523" i="157"/>
  <c r="I523" i="157"/>
  <c r="BJ523" i="157"/>
  <c r="AF523" i="157"/>
  <c r="G523" i="157"/>
  <c r="BO523" i="157"/>
  <c r="AX523" i="157"/>
  <c r="AE523" i="157"/>
  <c r="M523" i="157"/>
  <c r="AW523" i="157"/>
  <c r="AO523" i="157"/>
  <c r="K523" i="157"/>
  <c r="BC523" i="157"/>
  <c r="AY523" i="157"/>
  <c r="AT523" i="157"/>
  <c r="AG523" i="157"/>
  <c r="J523" i="157"/>
  <c r="AV523" i="157"/>
  <c r="AD523" i="157"/>
  <c r="H523" i="157"/>
  <c r="AN523" i="157"/>
  <c r="AU523" i="157"/>
  <c r="AB523" i="157"/>
  <c r="AS523" i="157"/>
  <c r="AH523" i="157"/>
  <c r="AR523" i="157"/>
  <c r="X523" i="157"/>
  <c r="T523" i="157"/>
  <c r="AQ523" i="157"/>
  <c r="AJ523" i="157"/>
  <c r="BD523" i="157"/>
  <c r="W523" i="157"/>
  <c r="R523" i="157"/>
  <c r="BA523" i="157"/>
  <c r="AC523" i="157"/>
  <c r="AZ523" i="157"/>
  <c r="Z523" i="157"/>
  <c r="P523" i="157"/>
  <c r="BB523" i="157"/>
  <c r="U523" i="157"/>
  <c r="BN523" i="157"/>
  <c r="AM523" i="157"/>
  <c r="O523" i="157"/>
  <c r="BL523" i="157"/>
  <c r="AL523" i="157"/>
  <c r="N523" i="157"/>
  <c r="BH523" i="157"/>
  <c r="AK523" i="157"/>
  <c r="L523" i="157"/>
  <c r="AT337" i="157"/>
  <c r="AB337" i="157"/>
  <c r="H337" i="157"/>
  <c r="L337" i="157"/>
  <c r="AS337" i="157"/>
  <c r="AK337" i="157"/>
  <c r="AX337" i="157"/>
  <c r="AQ337" i="157"/>
  <c r="AN337" i="157"/>
  <c r="P337" i="157"/>
  <c r="AL337" i="157"/>
  <c r="AZ337" i="157"/>
  <c r="AM337" i="157"/>
  <c r="M337" i="157"/>
  <c r="AY337" i="157"/>
  <c r="AW337" i="157"/>
  <c r="AE337" i="157"/>
  <c r="AJ337" i="157"/>
  <c r="AR337" i="157"/>
  <c r="R337" i="157"/>
  <c r="BC337" i="157"/>
  <c r="X337" i="157"/>
  <c r="W337" i="157"/>
  <c r="AU337" i="157"/>
  <c r="BD337" i="157"/>
  <c r="BA337" i="157"/>
  <c r="Z337" i="157"/>
  <c r="U337" i="157"/>
  <c r="T337" i="157"/>
  <c r="BB337" i="157"/>
  <c r="BO337" i="157"/>
  <c r="AG337" i="157"/>
  <c r="I337" i="157"/>
  <c r="BJ337" i="157"/>
  <c r="AF337" i="157"/>
  <c r="G337" i="157"/>
  <c r="BF337" i="157"/>
  <c r="AD337" i="157"/>
  <c r="K337" i="157"/>
  <c r="BH337" i="157"/>
  <c r="AC337" i="157"/>
  <c r="N337" i="157"/>
  <c r="O337" i="157"/>
  <c r="J337" i="157"/>
  <c r="BL337" i="157"/>
  <c r="BN337" i="157"/>
  <c r="AV337" i="157"/>
  <c r="AI337" i="157"/>
  <c r="AH337" i="157"/>
  <c r="AO337" i="157"/>
  <c r="BH488" i="157"/>
  <c r="AN488" i="157"/>
  <c r="M488" i="157"/>
  <c r="AL488" i="157"/>
  <c r="BF488" i="157"/>
  <c r="AM488" i="157"/>
  <c r="J488" i="157"/>
  <c r="BD488" i="157"/>
  <c r="H488" i="157"/>
  <c r="BC488" i="157"/>
  <c r="AJ488" i="157"/>
  <c r="L488" i="157"/>
  <c r="BB488" i="157"/>
  <c r="K488" i="157"/>
  <c r="AV488" i="157"/>
  <c r="AZ488" i="157"/>
  <c r="AU488" i="157"/>
  <c r="BJ488" i="157"/>
  <c r="AG488" i="157"/>
  <c r="AH488" i="157"/>
  <c r="AQ488" i="157"/>
  <c r="BA488" i="157"/>
  <c r="AF488" i="157"/>
  <c r="I488" i="157"/>
  <c r="AR488" i="157"/>
  <c r="BO488" i="157"/>
  <c r="AW488" i="157"/>
  <c r="AI488" i="157"/>
  <c r="U488" i="157"/>
  <c r="AS488" i="157"/>
  <c r="AE488" i="157"/>
  <c r="AT488" i="157"/>
  <c r="R488" i="157"/>
  <c r="AX488" i="157"/>
  <c r="Z488" i="157"/>
  <c r="X488" i="157"/>
  <c r="W488" i="157"/>
  <c r="G488" i="157"/>
  <c r="AK488" i="157"/>
  <c r="AD488" i="157"/>
  <c r="AY488" i="157"/>
  <c r="AC488" i="157"/>
  <c r="O488" i="157"/>
  <c r="T488" i="157"/>
  <c r="P488" i="157"/>
  <c r="AB488" i="157"/>
  <c r="BN488" i="157"/>
  <c r="AO488" i="157"/>
  <c r="N488" i="157"/>
  <c r="BL488" i="157"/>
  <c r="AQ407" i="157"/>
  <c r="T407" i="157"/>
  <c r="AR407" i="157"/>
  <c r="Z407" i="157"/>
  <c r="BJ407" i="157"/>
  <c r="L407" i="157"/>
  <c r="AL407" i="157"/>
  <c r="BO407" i="157"/>
  <c r="AO407" i="157"/>
  <c r="P407" i="157"/>
  <c r="AI407" i="157"/>
  <c r="N407" i="157"/>
  <c r="BN407" i="157"/>
  <c r="AJ407" i="157"/>
  <c r="O407" i="157"/>
  <c r="BL407" i="157"/>
  <c r="BH407" i="157"/>
  <c r="I407" i="157"/>
  <c r="AM407" i="157"/>
  <c r="AV407" i="157"/>
  <c r="AG407" i="157"/>
  <c r="M407" i="157"/>
  <c r="AU407" i="157"/>
  <c r="AN407" i="157"/>
  <c r="K407" i="157"/>
  <c r="BD407" i="157"/>
  <c r="J407" i="157"/>
  <c r="AF407" i="157"/>
  <c r="AD407" i="157"/>
  <c r="AK407" i="157"/>
  <c r="BC407" i="157"/>
  <c r="H407" i="157"/>
  <c r="BB407" i="157"/>
  <c r="AE407" i="157"/>
  <c r="BA407" i="157"/>
  <c r="AS407" i="157"/>
  <c r="R407" i="157"/>
  <c r="AY407" i="157"/>
  <c r="X407" i="157"/>
  <c r="W407" i="157"/>
  <c r="AW407" i="157"/>
  <c r="AC407" i="157"/>
  <c r="U407" i="157"/>
  <c r="AX407" i="157"/>
  <c r="G407" i="157"/>
  <c r="AZ407" i="157"/>
  <c r="AT407" i="157"/>
  <c r="AH407" i="157"/>
  <c r="AB407" i="157"/>
  <c r="BF407" i="157"/>
  <c r="AU558" i="157"/>
  <c r="R558" i="157"/>
  <c r="AR558" i="157"/>
  <c r="AS558" i="157"/>
  <c r="G558" i="157"/>
  <c r="BO558" i="157"/>
  <c r="AD558" i="157"/>
  <c r="Z558" i="157"/>
  <c r="AE558" i="157"/>
  <c r="AW558" i="157"/>
  <c r="BN558" i="157"/>
  <c r="AC558" i="157"/>
  <c r="O558" i="157"/>
  <c r="AM558" i="157"/>
  <c r="M558" i="157"/>
  <c r="AH558" i="157"/>
  <c r="BJ558" i="157"/>
  <c r="AB558" i="157"/>
  <c r="H558" i="157"/>
  <c r="BF558" i="157"/>
  <c r="BL558" i="157"/>
  <c r="AO558" i="157"/>
  <c r="P558" i="157"/>
  <c r="N558" i="157"/>
  <c r="AX558" i="157"/>
  <c r="AK558" i="157"/>
  <c r="AV558" i="157"/>
  <c r="BH558" i="157"/>
  <c r="AJ558" i="157"/>
  <c r="BD558" i="157"/>
  <c r="AI558" i="157"/>
  <c r="L558" i="157"/>
  <c r="AZ558" i="157"/>
  <c r="AG558" i="157"/>
  <c r="J558" i="157"/>
  <c r="AY558" i="157"/>
  <c r="AF558" i="157"/>
  <c r="K558" i="157"/>
  <c r="BB558" i="157"/>
  <c r="AL558" i="157"/>
  <c r="I558" i="157"/>
  <c r="BA558" i="157"/>
  <c r="W558" i="157"/>
  <c r="AQ558" i="157"/>
  <c r="U558" i="157"/>
  <c r="BC558" i="157"/>
  <c r="T558" i="157"/>
  <c r="AT558" i="157"/>
  <c r="X558" i="157"/>
  <c r="AN558" i="157"/>
  <c r="BO202" i="157"/>
  <c r="AK202" i="157"/>
  <c r="K202" i="157"/>
  <c r="AX202" i="157"/>
  <c r="AR202" i="157"/>
  <c r="R202" i="157"/>
  <c r="BN202" i="157"/>
  <c r="AJ202" i="157"/>
  <c r="J202" i="157"/>
  <c r="AF202" i="157"/>
  <c r="BJ202" i="157"/>
  <c r="AB202" i="157"/>
  <c r="I202" i="157"/>
  <c r="AI202" i="157"/>
  <c r="AS202" i="157"/>
  <c r="BL202" i="157"/>
  <c r="AN202" i="157"/>
  <c r="H202" i="157"/>
  <c r="BF202" i="157"/>
  <c r="AD202" i="157"/>
  <c r="G202" i="157"/>
  <c r="BH202" i="157"/>
  <c r="AO202" i="157"/>
  <c r="O202" i="157"/>
  <c r="BD202" i="157"/>
  <c r="AG202" i="157"/>
  <c r="P202" i="157"/>
  <c r="BC202" i="157"/>
  <c r="AE202" i="157"/>
  <c r="N202" i="157"/>
  <c r="BA202" i="157"/>
  <c r="AM202" i="157"/>
  <c r="M202" i="157"/>
  <c r="AY202" i="157"/>
  <c r="X202" i="157"/>
  <c r="L202" i="157"/>
  <c r="AC202" i="157"/>
  <c r="AW202" i="157"/>
  <c r="W202" i="157"/>
  <c r="BB202" i="157"/>
  <c r="Z202" i="157"/>
  <c r="AZ202" i="157"/>
  <c r="AL202" i="157"/>
  <c r="AV202" i="157"/>
  <c r="AH202" i="157"/>
  <c r="AT202" i="157"/>
  <c r="AU202" i="157"/>
  <c r="U202" i="157"/>
  <c r="AQ202" i="157"/>
  <c r="T202" i="157"/>
  <c r="BF57" i="157"/>
  <c r="AC57" i="157"/>
  <c r="N57" i="157"/>
  <c r="BO57" i="157"/>
  <c r="J57" i="157"/>
  <c r="AO57" i="157"/>
  <c r="AD57" i="157"/>
  <c r="AV57" i="157"/>
  <c r="AN57" i="157"/>
  <c r="I57" i="157"/>
  <c r="AF57" i="157"/>
  <c r="AU57" i="157"/>
  <c r="AI57" i="157"/>
  <c r="H57" i="157"/>
  <c r="AT57" i="157"/>
  <c r="G57" i="157"/>
  <c r="O57" i="157"/>
  <c r="AB57" i="157"/>
  <c r="AS57" i="157"/>
  <c r="AR57" i="157"/>
  <c r="BC57" i="157"/>
  <c r="Z57" i="157"/>
  <c r="BA57" i="157"/>
  <c r="AL57" i="157"/>
  <c r="AK57" i="157"/>
  <c r="R57" i="157"/>
  <c r="W57" i="157"/>
  <c r="AY57" i="157"/>
  <c r="AW57" i="157"/>
  <c r="AQ57" i="157"/>
  <c r="BB57" i="157"/>
  <c r="X57" i="157"/>
  <c r="BL57" i="157"/>
  <c r="AM57" i="157"/>
  <c r="M57" i="157"/>
  <c r="BN57" i="157"/>
  <c r="AJ57" i="157"/>
  <c r="K57" i="157"/>
  <c r="AH57" i="157"/>
  <c r="BH57" i="157"/>
  <c r="P57" i="157"/>
  <c r="BJ57" i="157"/>
  <c r="U57" i="157"/>
  <c r="L57" i="157"/>
  <c r="BD57" i="157"/>
  <c r="AZ57" i="157"/>
  <c r="AX57" i="157"/>
  <c r="T57" i="157"/>
  <c r="AG57" i="157"/>
  <c r="AE57" i="157"/>
  <c r="AU97" i="157"/>
  <c r="W97" i="157"/>
  <c r="AE97" i="157"/>
  <c r="X97" i="157"/>
  <c r="AS97" i="157"/>
  <c r="Z97" i="157"/>
  <c r="BA97" i="157"/>
  <c r="AC97" i="157"/>
  <c r="AT97" i="157"/>
  <c r="R97" i="157"/>
  <c r="BD97" i="157"/>
  <c r="U97" i="157"/>
  <c r="BB97" i="157"/>
  <c r="T97" i="157"/>
  <c r="BL97" i="157"/>
  <c r="AB97" i="157"/>
  <c r="P97" i="157"/>
  <c r="BH97" i="157"/>
  <c r="AO97" i="157"/>
  <c r="M97" i="157"/>
  <c r="BO97" i="157"/>
  <c r="AM97" i="157"/>
  <c r="N97" i="157"/>
  <c r="J97" i="157"/>
  <c r="BN97" i="157"/>
  <c r="AJ97" i="157"/>
  <c r="L97" i="157"/>
  <c r="AZ97" i="157"/>
  <c r="BF97" i="157"/>
  <c r="AH97" i="157"/>
  <c r="G97" i="157"/>
  <c r="BJ97" i="157"/>
  <c r="AF97" i="157"/>
  <c r="K97" i="157"/>
  <c r="AK97" i="157"/>
  <c r="AW97" i="157"/>
  <c r="AL97" i="157"/>
  <c r="I97" i="157"/>
  <c r="AR97" i="157"/>
  <c r="AQ97" i="157"/>
  <c r="AI97" i="157"/>
  <c r="H97" i="157"/>
  <c r="BC97" i="157"/>
  <c r="AG97" i="157"/>
  <c r="O97" i="157"/>
  <c r="AY97" i="157"/>
  <c r="AD97" i="157"/>
  <c r="AX97" i="157"/>
  <c r="AN97" i="157"/>
  <c r="AV97" i="157"/>
  <c r="AQ512" i="157"/>
  <c r="AJ512" i="157"/>
  <c r="L512" i="157"/>
  <c r="BC512" i="157"/>
  <c r="AI512" i="157"/>
  <c r="I512" i="157"/>
  <c r="AZ512" i="157"/>
  <c r="AB512" i="157"/>
  <c r="K512" i="157"/>
  <c r="AN512" i="157"/>
  <c r="AV512" i="157"/>
  <c r="AY512" i="157"/>
  <c r="AK512" i="157"/>
  <c r="AW512" i="157"/>
  <c r="BD512" i="157"/>
  <c r="Z512" i="157"/>
  <c r="AX512" i="157"/>
  <c r="AD512" i="157"/>
  <c r="AL512" i="157"/>
  <c r="BB512" i="157"/>
  <c r="R512" i="157"/>
  <c r="BA512" i="157"/>
  <c r="X512" i="157"/>
  <c r="BO512" i="157"/>
  <c r="AU512" i="157"/>
  <c r="U512" i="157"/>
  <c r="W512" i="157"/>
  <c r="AS512" i="157"/>
  <c r="T512" i="157"/>
  <c r="AT512" i="157"/>
  <c r="G512" i="157"/>
  <c r="AH512" i="157"/>
  <c r="BH512" i="157"/>
  <c r="AF512" i="157"/>
  <c r="H512" i="157"/>
  <c r="BL512" i="157"/>
  <c r="AE512" i="157"/>
  <c r="P512" i="157"/>
  <c r="BJ512" i="157"/>
  <c r="AC512" i="157"/>
  <c r="N512" i="157"/>
  <c r="AR512" i="157"/>
  <c r="J512" i="157"/>
  <c r="BF512" i="157"/>
  <c r="AO512" i="157"/>
  <c r="M512" i="157"/>
  <c r="AM512" i="157"/>
  <c r="BN512" i="157"/>
  <c r="AG512" i="157"/>
  <c r="O512" i="157"/>
  <c r="BN167" i="157"/>
  <c r="AC167" i="157"/>
  <c r="I167" i="157"/>
  <c r="U167" i="157"/>
  <c r="BH167" i="157"/>
  <c r="AN167" i="157"/>
  <c r="L167" i="157"/>
  <c r="AO167" i="157"/>
  <c r="BF167" i="157"/>
  <c r="AM167" i="157"/>
  <c r="O167" i="157"/>
  <c r="BJ167" i="157"/>
  <c r="AW167" i="157"/>
  <c r="AL167" i="157"/>
  <c r="N167" i="157"/>
  <c r="AS167" i="157"/>
  <c r="AT167" i="157"/>
  <c r="AD167" i="157"/>
  <c r="H167" i="157"/>
  <c r="AR167" i="157"/>
  <c r="AH167" i="157"/>
  <c r="G167" i="157"/>
  <c r="AQ167" i="157"/>
  <c r="AG167" i="157"/>
  <c r="J167" i="157"/>
  <c r="BD167" i="157"/>
  <c r="AE167" i="157"/>
  <c r="BC167" i="157"/>
  <c r="AI167" i="157"/>
  <c r="BB167" i="157"/>
  <c r="AJ167" i="157"/>
  <c r="AX167" i="157"/>
  <c r="AZ167" i="157"/>
  <c r="R167" i="157"/>
  <c r="BA167" i="157"/>
  <c r="X167" i="157"/>
  <c r="AY167" i="157"/>
  <c r="AK167" i="157"/>
  <c r="AV167" i="157"/>
  <c r="T167" i="157"/>
  <c r="AU167" i="157"/>
  <c r="W167" i="157"/>
  <c r="Z167" i="157"/>
  <c r="K167" i="157"/>
  <c r="BL167" i="157"/>
  <c r="AF167" i="157"/>
  <c r="P167" i="157"/>
  <c r="BO167" i="157"/>
  <c r="AB167" i="157"/>
  <c r="M167" i="157"/>
  <c r="AV547" i="157"/>
  <c r="R547" i="157"/>
  <c r="BO547" i="157"/>
  <c r="AO547" i="157"/>
  <c r="O547" i="157"/>
  <c r="AU547" i="157"/>
  <c r="Z547" i="157"/>
  <c r="AR547" i="157"/>
  <c r="U547" i="157"/>
  <c r="AQ547" i="157"/>
  <c r="P547" i="157"/>
  <c r="BL547" i="157"/>
  <c r="AM547" i="157"/>
  <c r="N547" i="157"/>
  <c r="BJ547" i="157"/>
  <c r="AJ547" i="157"/>
  <c r="L547" i="157"/>
  <c r="BH547" i="157"/>
  <c r="AI547" i="157"/>
  <c r="T547" i="157"/>
  <c r="AW547" i="157"/>
  <c r="W547" i="157"/>
  <c r="BN547" i="157"/>
  <c r="AN547" i="157"/>
  <c r="I547" i="157"/>
  <c r="BB547" i="157"/>
  <c r="AG547" i="157"/>
  <c r="M547" i="157"/>
  <c r="AZ547" i="157"/>
  <c r="AD547" i="157"/>
  <c r="K547" i="157"/>
  <c r="X547" i="157"/>
  <c r="BF547" i="157"/>
  <c r="AH547" i="157"/>
  <c r="G547" i="157"/>
  <c r="BC547" i="157"/>
  <c r="BA547" i="157"/>
  <c r="AE547" i="157"/>
  <c r="J547" i="157"/>
  <c r="AT547" i="157"/>
  <c r="AY547" i="157"/>
  <c r="AL547" i="157"/>
  <c r="H547" i="157"/>
  <c r="AK547" i="157"/>
  <c r="AS547" i="157"/>
  <c r="AC547" i="157"/>
  <c r="AX547" i="157"/>
  <c r="AF547" i="157"/>
  <c r="BD547" i="157"/>
  <c r="AB547" i="157"/>
  <c r="BA237" i="157"/>
  <c r="AE237" i="157"/>
  <c r="H237" i="157"/>
  <c r="AI237" i="157"/>
  <c r="I237" i="157"/>
  <c r="AL237" i="157"/>
  <c r="AZ237" i="157"/>
  <c r="AC237" i="157"/>
  <c r="G237" i="157"/>
  <c r="J237" i="157"/>
  <c r="AY237" i="157"/>
  <c r="AM237" i="157"/>
  <c r="O237" i="157"/>
  <c r="BL237" i="157"/>
  <c r="AT237" i="157"/>
  <c r="AX237" i="157"/>
  <c r="AK237" i="157"/>
  <c r="AW237" i="157"/>
  <c r="AJ237" i="157"/>
  <c r="P237" i="157"/>
  <c r="AU237" i="157"/>
  <c r="AB237" i="157"/>
  <c r="AR237" i="157"/>
  <c r="Z237" i="157"/>
  <c r="BD237" i="157"/>
  <c r="AD237" i="157"/>
  <c r="BC237" i="157"/>
  <c r="R237" i="157"/>
  <c r="AF237" i="157"/>
  <c r="BB237" i="157"/>
  <c r="T237" i="157"/>
  <c r="BO237" i="157"/>
  <c r="AS237" i="157"/>
  <c r="W237" i="157"/>
  <c r="AV237" i="157"/>
  <c r="U237" i="157"/>
  <c r="AG237" i="157"/>
  <c r="AQ237" i="157"/>
  <c r="X237" i="157"/>
  <c r="BN237" i="157"/>
  <c r="AH237" i="157"/>
  <c r="M237" i="157"/>
  <c r="BJ237" i="157"/>
  <c r="K237" i="157"/>
  <c r="BH237" i="157"/>
  <c r="AO237" i="157"/>
  <c r="N237" i="157"/>
  <c r="BF237" i="157"/>
  <c r="AN237" i="157"/>
  <c r="L237" i="157"/>
  <c r="AU138" i="157"/>
  <c r="AM138" i="157"/>
  <c r="L138" i="157"/>
  <c r="AX138" i="157"/>
  <c r="AL138" i="157"/>
  <c r="N138" i="157"/>
  <c r="AW138" i="157"/>
  <c r="BJ138" i="157"/>
  <c r="AJ138" i="157"/>
  <c r="AV138" i="157"/>
  <c r="Z138" i="157"/>
  <c r="AT138" i="157"/>
  <c r="R138" i="157"/>
  <c r="X138" i="157"/>
  <c r="K138" i="157"/>
  <c r="J138" i="157"/>
  <c r="BH138" i="157"/>
  <c r="AB138" i="157"/>
  <c r="BB138" i="157"/>
  <c r="BL138" i="157"/>
  <c r="G138" i="157"/>
  <c r="AS138" i="157"/>
  <c r="AO138" i="157"/>
  <c r="BN138" i="157"/>
  <c r="H138" i="157"/>
  <c r="O138" i="157"/>
  <c r="AQ138" i="157"/>
  <c r="T138" i="157"/>
  <c r="AN138" i="157"/>
  <c r="AY138" i="157"/>
  <c r="W138" i="157"/>
  <c r="I138" i="157"/>
  <c r="AE138" i="157"/>
  <c r="AR138" i="157"/>
  <c r="AC138" i="157"/>
  <c r="AI138" i="157"/>
  <c r="BA138" i="157"/>
  <c r="U138" i="157"/>
  <c r="BO138" i="157"/>
  <c r="AG138" i="157"/>
  <c r="AK138" i="157"/>
  <c r="BD138" i="157"/>
  <c r="AH138" i="157"/>
  <c r="P138" i="157"/>
  <c r="BF138" i="157"/>
  <c r="BC138" i="157"/>
  <c r="AF138" i="157"/>
  <c r="AZ138" i="157"/>
  <c r="AD138" i="157"/>
  <c r="M138" i="157"/>
  <c r="AW272" i="157"/>
  <c r="AB272" i="157"/>
  <c r="AH272" i="157"/>
  <c r="AD272" i="157"/>
  <c r="AV272" i="157"/>
  <c r="Z272" i="157"/>
  <c r="BC272" i="157"/>
  <c r="R272" i="157"/>
  <c r="AQ272" i="157"/>
  <c r="BA272" i="157"/>
  <c r="W272" i="157"/>
  <c r="AY272" i="157"/>
  <c r="AN272" i="157"/>
  <c r="AX272" i="157"/>
  <c r="U272" i="157"/>
  <c r="AZ272" i="157"/>
  <c r="T272" i="157"/>
  <c r="AO272" i="157"/>
  <c r="BB272" i="157"/>
  <c r="K272" i="157"/>
  <c r="AT272" i="157"/>
  <c r="BO272" i="157"/>
  <c r="AK272" i="157"/>
  <c r="J272" i="157"/>
  <c r="O272" i="157"/>
  <c r="N272" i="157"/>
  <c r="M272" i="157"/>
  <c r="BN272" i="157"/>
  <c r="AJ272" i="157"/>
  <c r="I272" i="157"/>
  <c r="BL272" i="157"/>
  <c r="AU272" i="157"/>
  <c r="BH272" i="157"/>
  <c r="AM272" i="157"/>
  <c r="H272" i="157"/>
  <c r="BJ272" i="157"/>
  <c r="AL272" i="157"/>
  <c r="G272" i="157"/>
  <c r="BF272" i="157"/>
  <c r="AI272" i="157"/>
  <c r="L272" i="157"/>
  <c r="BD272" i="157"/>
  <c r="AF272" i="157"/>
  <c r="X272" i="157"/>
  <c r="AC272" i="157"/>
  <c r="AS272" i="157"/>
  <c r="AG272" i="157"/>
  <c r="P272" i="157"/>
  <c r="AR272" i="157"/>
  <c r="AE272" i="157"/>
  <c r="BF68" i="157"/>
  <c r="AL68" i="157"/>
  <c r="P68" i="157"/>
  <c r="I68" i="157"/>
  <c r="BB68" i="157"/>
  <c r="AJ68" i="157"/>
  <c r="L68" i="157"/>
  <c r="AH68" i="157"/>
  <c r="AN68" i="157"/>
  <c r="BA68" i="157"/>
  <c r="O68" i="157"/>
  <c r="AZ68" i="157"/>
  <c r="X68" i="157"/>
  <c r="N68" i="157"/>
  <c r="AY68" i="157"/>
  <c r="W68" i="157"/>
  <c r="M68" i="157"/>
  <c r="AT68" i="157"/>
  <c r="AC68" i="157"/>
  <c r="G68" i="157"/>
  <c r="AX68" i="157"/>
  <c r="AM68" i="157"/>
  <c r="BO68" i="157"/>
  <c r="AI68" i="157"/>
  <c r="AV68" i="157"/>
  <c r="AE68" i="157"/>
  <c r="R68" i="157"/>
  <c r="AR68" i="157"/>
  <c r="AB68" i="157"/>
  <c r="AQ68" i="157"/>
  <c r="AU68" i="157"/>
  <c r="AD68" i="157"/>
  <c r="BN68" i="157"/>
  <c r="BJ68" i="157"/>
  <c r="BD68" i="157"/>
  <c r="U68" i="157"/>
  <c r="AS68" i="157"/>
  <c r="AW68" i="157"/>
  <c r="T68" i="157"/>
  <c r="K68" i="157"/>
  <c r="BC68" i="157"/>
  <c r="J68" i="157"/>
  <c r="H68" i="157"/>
  <c r="AK68" i="157"/>
  <c r="BL68" i="157"/>
  <c r="Z68" i="157"/>
  <c r="AG68" i="157"/>
  <c r="BH68" i="157"/>
  <c r="AO68" i="157"/>
  <c r="AF68" i="157"/>
  <c r="BD123" i="157"/>
  <c r="X123" i="157"/>
  <c r="L123" i="157"/>
  <c r="BA123" i="157"/>
  <c r="AO123" i="157"/>
  <c r="H123" i="157"/>
  <c r="AY123" i="157"/>
  <c r="AH123" i="157"/>
  <c r="AU123" i="157"/>
  <c r="Z123" i="157"/>
  <c r="AZ123" i="157"/>
  <c r="AC123" i="157"/>
  <c r="AV123" i="157"/>
  <c r="AK123" i="157"/>
  <c r="AT123" i="157"/>
  <c r="AN123" i="157"/>
  <c r="AR123" i="157"/>
  <c r="AF123" i="157"/>
  <c r="BB123" i="157"/>
  <c r="U123" i="157"/>
  <c r="AX123" i="157"/>
  <c r="R123" i="157"/>
  <c r="BO123" i="157"/>
  <c r="AL123" i="157"/>
  <c r="P123" i="157"/>
  <c r="BL123" i="157"/>
  <c r="AJ123" i="157"/>
  <c r="M123" i="157"/>
  <c r="BF123" i="157"/>
  <c r="AD123" i="157"/>
  <c r="O123" i="157"/>
  <c r="AM123" i="157"/>
  <c r="W123" i="157"/>
  <c r="AE123" i="157"/>
  <c r="AB123" i="157"/>
  <c r="T123" i="157"/>
  <c r="J123" i="157"/>
  <c r="I123" i="157"/>
  <c r="K123" i="157"/>
  <c r="N123" i="157"/>
  <c r="G123" i="157"/>
  <c r="AI123" i="157"/>
  <c r="AG123" i="157"/>
  <c r="BN123" i="157"/>
  <c r="BH123" i="157"/>
  <c r="BJ123" i="157"/>
  <c r="AS123" i="157"/>
  <c r="AW123" i="157"/>
  <c r="AQ123" i="157"/>
  <c r="BC123" i="157"/>
  <c r="BJ133" i="157"/>
  <c r="Z133" i="157"/>
  <c r="O133" i="157"/>
  <c r="BF133" i="157"/>
  <c r="X133" i="157"/>
  <c r="K133" i="157"/>
  <c r="AS133" i="157"/>
  <c r="W133" i="157"/>
  <c r="J133" i="157"/>
  <c r="AX133" i="157"/>
  <c r="AO133" i="157"/>
  <c r="I133" i="157"/>
  <c r="AW133" i="157"/>
  <c r="AM133" i="157"/>
  <c r="H133" i="157"/>
  <c r="AV133" i="157"/>
  <c r="AH133" i="157"/>
  <c r="G133" i="157"/>
  <c r="AU133" i="157"/>
  <c r="AE133" i="157"/>
  <c r="AT133" i="157"/>
  <c r="AD133" i="157"/>
  <c r="AQ133" i="157"/>
  <c r="AC133" i="157"/>
  <c r="AY133" i="157"/>
  <c r="R133" i="157"/>
  <c r="AR133" i="157"/>
  <c r="AL133" i="157"/>
  <c r="BC133" i="157"/>
  <c r="AJ133" i="157"/>
  <c r="BD133" i="157"/>
  <c r="AF133" i="157"/>
  <c r="BB133" i="157"/>
  <c r="T133" i="157"/>
  <c r="BA133" i="157"/>
  <c r="U133" i="157"/>
  <c r="AZ133" i="157"/>
  <c r="AB133" i="157"/>
  <c r="BO133" i="157"/>
  <c r="BN133" i="157"/>
  <c r="AN133" i="157"/>
  <c r="P133" i="157"/>
  <c r="AI133" i="157"/>
  <c r="BL133" i="157"/>
  <c r="AK133" i="157"/>
  <c r="M133" i="157"/>
  <c r="N133" i="157"/>
  <c r="BH133" i="157"/>
  <c r="AG133" i="157"/>
  <c r="L133" i="157"/>
  <c r="E1124" i="157"/>
  <c r="AW529" i="157"/>
  <c r="AF529" i="157"/>
  <c r="AV529" i="157"/>
  <c r="AD529" i="157"/>
  <c r="BD529" i="157"/>
  <c r="X529" i="157"/>
  <c r="AZ529" i="157"/>
  <c r="W529" i="157"/>
  <c r="AY529" i="157"/>
  <c r="Z529" i="157"/>
  <c r="AU529" i="157"/>
  <c r="U529" i="157"/>
  <c r="AR529" i="157"/>
  <c r="T529" i="157"/>
  <c r="AQ529" i="157"/>
  <c r="R529" i="157"/>
  <c r="BN529" i="157"/>
  <c r="AJ529" i="157"/>
  <c r="P529" i="157"/>
  <c r="BO529" i="157"/>
  <c r="AI529" i="157"/>
  <c r="O529" i="157"/>
  <c r="BH529" i="157"/>
  <c r="AH529" i="157"/>
  <c r="N529" i="157"/>
  <c r="BJ529" i="157"/>
  <c r="AG529" i="157"/>
  <c r="L529" i="157"/>
  <c r="BF529" i="157"/>
  <c r="AE529" i="157"/>
  <c r="I529" i="157"/>
  <c r="BL529" i="157"/>
  <c r="AB529" i="157"/>
  <c r="G529" i="157"/>
  <c r="AT529" i="157"/>
  <c r="AO529" i="157"/>
  <c r="M529" i="157"/>
  <c r="AS529" i="157"/>
  <c r="AM529" i="157"/>
  <c r="K529" i="157"/>
  <c r="BB529" i="157"/>
  <c r="AL529" i="157"/>
  <c r="J529" i="157"/>
  <c r="BA529" i="157"/>
  <c r="AC529" i="157"/>
  <c r="H529" i="157"/>
  <c r="AX529" i="157"/>
  <c r="AN529" i="157"/>
  <c r="BC529" i="157"/>
  <c r="AK529" i="157"/>
  <c r="AR411" i="157"/>
  <c r="AH411" i="157"/>
  <c r="K411" i="157"/>
  <c r="L411" i="157"/>
  <c r="AY411" i="157"/>
  <c r="AV411" i="157"/>
  <c r="AE411" i="157"/>
  <c r="J411" i="157"/>
  <c r="BO411" i="157"/>
  <c r="AU411" i="157"/>
  <c r="AD411" i="157"/>
  <c r="BC411" i="157"/>
  <c r="X411" i="157"/>
  <c r="AO411" i="157"/>
  <c r="I411" i="157"/>
  <c r="AT411" i="157"/>
  <c r="AC411" i="157"/>
  <c r="AQ411" i="157"/>
  <c r="Z411" i="157"/>
  <c r="O411" i="157"/>
  <c r="AS411" i="157"/>
  <c r="AL411" i="157"/>
  <c r="AN411" i="157"/>
  <c r="BD411" i="157"/>
  <c r="U411" i="157"/>
  <c r="H411" i="157"/>
  <c r="BB411" i="157"/>
  <c r="W411" i="157"/>
  <c r="BF411" i="157"/>
  <c r="AJ411" i="157"/>
  <c r="BA411" i="157"/>
  <c r="R411" i="157"/>
  <c r="AX411" i="157"/>
  <c r="AK411" i="157"/>
  <c r="BJ411" i="157"/>
  <c r="P411" i="157"/>
  <c r="BN411" i="157"/>
  <c r="AW411" i="157"/>
  <c r="T411" i="157"/>
  <c r="AB411" i="157"/>
  <c r="BL411" i="157"/>
  <c r="AM411" i="157"/>
  <c r="N411" i="157"/>
  <c r="AF411" i="157"/>
  <c r="BH411" i="157"/>
  <c r="AI411" i="157"/>
  <c r="G411" i="157"/>
  <c r="AZ411" i="157"/>
  <c r="AG411" i="157"/>
  <c r="M411" i="157"/>
  <c r="BJ409" i="157"/>
  <c r="AB409" i="157"/>
  <c r="L409" i="157"/>
  <c r="BF409" i="157"/>
  <c r="AM409" i="157"/>
  <c r="I409" i="157"/>
  <c r="H409" i="157"/>
  <c r="AK409" i="157"/>
  <c r="AW409" i="157"/>
  <c r="BB409" i="157"/>
  <c r="BH409" i="157"/>
  <c r="AL409" i="157"/>
  <c r="G409" i="157"/>
  <c r="AF409" i="157"/>
  <c r="AZ409" i="157"/>
  <c r="AH409" i="157"/>
  <c r="J409" i="157"/>
  <c r="BA409" i="157"/>
  <c r="AX409" i="157"/>
  <c r="M409" i="157"/>
  <c r="AY409" i="157"/>
  <c r="AN409" i="157"/>
  <c r="K409" i="157"/>
  <c r="BL409" i="157"/>
  <c r="AE409" i="157"/>
  <c r="AV409" i="157"/>
  <c r="AO409" i="157"/>
  <c r="AU409" i="157"/>
  <c r="AD409" i="157"/>
  <c r="U409" i="157"/>
  <c r="Z409" i="157"/>
  <c r="AS409" i="157"/>
  <c r="AC409" i="157"/>
  <c r="P409" i="157"/>
  <c r="N409" i="157"/>
  <c r="AQ409" i="157"/>
  <c r="X409" i="157"/>
  <c r="AT409" i="157"/>
  <c r="AR409" i="157"/>
  <c r="BC409" i="157"/>
  <c r="W409" i="157"/>
  <c r="BD409" i="157"/>
  <c r="R409" i="157"/>
  <c r="BN409" i="157"/>
  <c r="AJ409" i="157"/>
  <c r="T409" i="157"/>
  <c r="AG409" i="157"/>
  <c r="BO409" i="157"/>
  <c r="AI409" i="157"/>
  <c r="O409" i="157"/>
  <c r="BA207" i="157"/>
  <c r="Z207" i="157"/>
  <c r="AZ207" i="157"/>
  <c r="AN207" i="157"/>
  <c r="AY207" i="157"/>
  <c r="R207" i="157"/>
  <c r="AX207" i="157"/>
  <c r="X207" i="157"/>
  <c r="BD207" i="157"/>
  <c r="W207" i="157"/>
  <c r="AQ207" i="157"/>
  <c r="AR207" i="157"/>
  <c r="U207" i="157"/>
  <c r="BC207" i="157"/>
  <c r="T207" i="157"/>
  <c r="BL207" i="157"/>
  <c r="AI207" i="157"/>
  <c r="P207" i="157"/>
  <c r="BJ207" i="157"/>
  <c r="AH207" i="157"/>
  <c r="M207" i="157"/>
  <c r="BO207" i="157"/>
  <c r="AF207" i="157"/>
  <c r="K207" i="157"/>
  <c r="BH207" i="157"/>
  <c r="AL207" i="157"/>
  <c r="I207" i="157"/>
  <c r="BN207" i="157"/>
  <c r="AK207" i="157"/>
  <c r="L207" i="157"/>
  <c r="BF207" i="157"/>
  <c r="AJ207" i="157"/>
  <c r="O207" i="157"/>
  <c r="AW207" i="157"/>
  <c r="AG207" i="157"/>
  <c r="N207" i="157"/>
  <c r="AV207" i="157"/>
  <c r="AE207" i="157"/>
  <c r="J207" i="157"/>
  <c r="AU207" i="157"/>
  <c r="AC207" i="157"/>
  <c r="H207" i="157"/>
  <c r="AT207" i="157"/>
  <c r="AB207" i="157"/>
  <c r="G207" i="157"/>
  <c r="AS207" i="157"/>
  <c r="AO207" i="157"/>
  <c r="AM207" i="157"/>
  <c r="BB207" i="157"/>
  <c r="AD207" i="157"/>
  <c r="G52" i="157"/>
  <c r="P52" i="157"/>
  <c r="O52" i="157"/>
  <c r="U52" i="157"/>
  <c r="N52" i="157"/>
  <c r="M52" i="157"/>
  <c r="L52" i="157"/>
  <c r="AR52" i="157"/>
  <c r="T52" i="157"/>
  <c r="AQ52" i="157"/>
  <c r="BJ52" i="157"/>
  <c r="AI52" i="157"/>
  <c r="BN52" i="157"/>
  <c r="AC52" i="157"/>
  <c r="AO52" i="157"/>
  <c r="AL52" i="157"/>
  <c r="W52" i="157"/>
  <c r="BO52" i="157"/>
  <c r="BF52" i="157"/>
  <c r="AM52" i="157"/>
  <c r="BL52" i="157"/>
  <c r="AH52" i="157"/>
  <c r="AV52" i="157"/>
  <c r="BH52" i="157"/>
  <c r="Z52" i="157"/>
  <c r="BD52" i="157"/>
  <c r="AG52" i="157"/>
  <c r="H52" i="157"/>
  <c r="BC52" i="157"/>
  <c r="AF52" i="157"/>
  <c r="I52" i="157"/>
  <c r="AE52" i="157"/>
  <c r="J52" i="157"/>
  <c r="AD52" i="157"/>
  <c r="AX52" i="157"/>
  <c r="X52" i="157"/>
  <c r="BA52" i="157"/>
  <c r="BB52" i="157"/>
  <c r="AZ52" i="157"/>
  <c r="K52" i="157"/>
  <c r="AJ52" i="157"/>
  <c r="AN52" i="157"/>
  <c r="AT52" i="157"/>
  <c r="AY52" i="157"/>
  <c r="AU52" i="157"/>
  <c r="AK52" i="157"/>
  <c r="AS52" i="157"/>
  <c r="R52" i="157"/>
  <c r="AW52" i="157"/>
  <c r="AB52" i="157"/>
  <c r="BN238" i="157"/>
  <c r="AO238" i="157"/>
  <c r="I238" i="157"/>
  <c r="BO238" i="157"/>
  <c r="AN238" i="157"/>
  <c r="H238" i="157"/>
  <c r="BL238" i="157"/>
  <c r="AM238" i="157"/>
  <c r="G238" i="157"/>
  <c r="BH238" i="157"/>
  <c r="AL238" i="157"/>
  <c r="P238" i="157"/>
  <c r="BJ238" i="157"/>
  <c r="AG238" i="157"/>
  <c r="U238" i="157"/>
  <c r="BF238" i="157"/>
  <c r="AF238" i="157"/>
  <c r="T238" i="157"/>
  <c r="AZ238" i="157"/>
  <c r="AC238" i="157"/>
  <c r="O238" i="157"/>
  <c r="BD238" i="157"/>
  <c r="AB238" i="157"/>
  <c r="M238" i="157"/>
  <c r="BB238" i="157"/>
  <c r="AH238" i="157"/>
  <c r="L238" i="157"/>
  <c r="AY238" i="157"/>
  <c r="AD238" i="157"/>
  <c r="N238" i="157"/>
  <c r="AW238" i="157"/>
  <c r="AK238" i="157"/>
  <c r="BC238" i="157"/>
  <c r="AI238" i="157"/>
  <c r="BA238" i="157"/>
  <c r="AJ238" i="157"/>
  <c r="AQ238" i="157"/>
  <c r="AX238" i="157"/>
  <c r="AE238" i="157"/>
  <c r="AV238" i="157"/>
  <c r="X238" i="157"/>
  <c r="AT238" i="157"/>
  <c r="R238" i="157"/>
  <c r="AR238" i="157"/>
  <c r="W238" i="157"/>
  <c r="K238" i="157"/>
  <c r="AS238" i="157"/>
  <c r="Z238" i="157"/>
  <c r="AU238" i="157"/>
  <c r="J238" i="157"/>
  <c r="BC170" i="157"/>
  <c r="AG170" i="157"/>
  <c r="BB170" i="157"/>
  <c r="X170" i="157"/>
  <c r="AZ170" i="157"/>
  <c r="W170" i="157"/>
  <c r="AQ170" i="157"/>
  <c r="U170" i="157"/>
  <c r="BA170" i="157"/>
  <c r="R170" i="157"/>
  <c r="AY170" i="157"/>
  <c r="K170" i="157"/>
  <c r="BO170" i="157"/>
  <c r="AD170" i="157"/>
  <c r="J170" i="157"/>
  <c r="BL170" i="157"/>
  <c r="AE170" i="157"/>
  <c r="I170" i="157"/>
  <c r="BN170" i="157"/>
  <c r="AC170" i="157"/>
  <c r="H170" i="157"/>
  <c r="BH170" i="157"/>
  <c r="AB170" i="157"/>
  <c r="G170" i="157"/>
  <c r="BJ170" i="157"/>
  <c r="AN170" i="157"/>
  <c r="P170" i="157"/>
  <c r="BF170" i="157"/>
  <c r="AM170" i="157"/>
  <c r="O170" i="157"/>
  <c r="AU170" i="157"/>
  <c r="AK170" i="157"/>
  <c r="N170" i="157"/>
  <c r="AR170" i="157"/>
  <c r="AH170" i="157"/>
  <c r="M170" i="157"/>
  <c r="AX170" i="157"/>
  <c r="AF170" i="157"/>
  <c r="T170" i="157"/>
  <c r="AS170" i="157"/>
  <c r="AW170" i="157"/>
  <c r="AO170" i="157"/>
  <c r="L170" i="157"/>
  <c r="Z170" i="157"/>
  <c r="AV170" i="157"/>
  <c r="AL170" i="157"/>
  <c r="AT170" i="157"/>
  <c r="AJ170" i="157"/>
  <c r="BD170" i="157"/>
  <c r="AI170" i="157"/>
  <c r="BC368" i="157"/>
  <c r="AF368" i="157"/>
  <c r="K368" i="157"/>
  <c r="BA368" i="157"/>
  <c r="AO368" i="157"/>
  <c r="I368" i="157"/>
  <c r="AZ368" i="157"/>
  <c r="AM368" i="157"/>
  <c r="AY368" i="157"/>
  <c r="AB368" i="157"/>
  <c r="AX368" i="157"/>
  <c r="Z368" i="157"/>
  <c r="AW368" i="157"/>
  <c r="AC368" i="157"/>
  <c r="AU368" i="157"/>
  <c r="X368" i="157"/>
  <c r="AS368" i="157"/>
  <c r="W368" i="157"/>
  <c r="AR368" i="157"/>
  <c r="T368" i="157"/>
  <c r="AQ368" i="157"/>
  <c r="U368" i="157"/>
  <c r="BD368" i="157"/>
  <c r="R368" i="157"/>
  <c r="AV368" i="157"/>
  <c r="AK368" i="157"/>
  <c r="BO368" i="157"/>
  <c r="AD368" i="157"/>
  <c r="G368" i="157"/>
  <c r="BN368" i="157"/>
  <c r="AJ368" i="157"/>
  <c r="P368" i="157"/>
  <c r="BL368" i="157"/>
  <c r="AI368" i="157"/>
  <c r="O368" i="157"/>
  <c r="BF368" i="157"/>
  <c r="AE368" i="157"/>
  <c r="J368" i="157"/>
  <c r="BB368" i="157"/>
  <c r="AN368" i="157"/>
  <c r="H368" i="157"/>
  <c r="AT368" i="157"/>
  <c r="AL368" i="157"/>
  <c r="L368" i="157"/>
  <c r="BJ368" i="157"/>
  <c r="BH368" i="157"/>
  <c r="AH368" i="157"/>
  <c r="AG368" i="157"/>
  <c r="N368" i="157"/>
  <c r="M368" i="157"/>
  <c r="BN519" i="157"/>
  <c r="AJ519" i="157"/>
  <c r="O519" i="157"/>
  <c r="BO519" i="157"/>
  <c r="AI519" i="157"/>
  <c r="N519" i="157"/>
  <c r="BH519" i="157"/>
  <c r="AH519" i="157"/>
  <c r="L519" i="157"/>
  <c r="BL519" i="157"/>
  <c r="AG519" i="157"/>
  <c r="I519" i="157"/>
  <c r="BJ519" i="157"/>
  <c r="AE519" i="157"/>
  <c r="G519" i="157"/>
  <c r="BF519" i="157"/>
  <c r="AB519" i="157"/>
  <c r="J519" i="157"/>
  <c r="AT519" i="157"/>
  <c r="AO519" i="157"/>
  <c r="U519" i="157"/>
  <c r="AS519" i="157"/>
  <c r="AN519" i="157"/>
  <c r="H519" i="157"/>
  <c r="BB519" i="157"/>
  <c r="AM519" i="157"/>
  <c r="M519" i="157"/>
  <c r="BA519" i="157"/>
  <c r="AL519" i="157"/>
  <c r="K519" i="157"/>
  <c r="AZ519" i="157"/>
  <c r="AF519" i="157"/>
  <c r="AU519" i="157"/>
  <c r="AY519" i="157"/>
  <c r="AK519" i="157"/>
  <c r="AX519" i="157"/>
  <c r="AD519" i="157"/>
  <c r="AR519" i="157"/>
  <c r="X519" i="157"/>
  <c r="AQ519" i="157"/>
  <c r="AC519" i="157"/>
  <c r="Z519" i="157"/>
  <c r="BD519" i="157"/>
  <c r="W519" i="157"/>
  <c r="AW519" i="157"/>
  <c r="R519" i="157"/>
  <c r="AV519" i="157"/>
  <c r="T519" i="157"/>
  <c r="BC519" i="157"/>
  <c r="P519" i="157"/>
  <c r="AY190" i="157"/>
  <c r="T190" i="157"/>
  <c r="BO190" i="157"/>
  <c r="AG190" i="157"/>
  <c r="K190" i="157"/>
  <c r="BN190" i="157"/>
  <c r="AF190" i="157"/>
  <c r="J190" i="157"/>
  <c r="BL190" i="157"/>
  <c r="AD190" i="157"/>
  <c r="I190" i="157"/>
  <c r="BH190" i="157"/>
  <c r="AO190" i="157"/>
  <c r="H190" i="157"/>
  <c r="BF190" i="157"/>
  <c r="AN190" i="157"/>
  <c r="G190" i="157"/>
  <c r="BJ190" i="157"/>
  <c r="AM190" i="157"/>
  <c r="N190" i="157"/>
  <c r="AU190" i="157"/>
  <c r="AL190" i="157"/>
  <c r="M190" i="157"/>
  <c r="AT190" i="157"/>
  <c r="AE190" i="157"/>
  <c r="L190" i="157"/>
  <c r="AS190" i="157"/>
  <c r="AK190" i="157"/>
  <c r="P190" i="157"/>
  <c r="AR190" i="157"/>
  <c r="AJ190" i="157"/>
  <c r="O190" i="157"/>
  <c r="AQ190" i="157"/>
  <c r="AB190" i="157"/>
  <c r="BD190" i="157"/>
  <c r="Z190" i="157"/>
  <c r="BC190" i="157"/>
  <c r="X190" i="157"/>
  <c r="BB190" i="157"/>
  <c r="AC190" i="157"/>
  <c r="BA190" i="157"/>
  <c r="W190" i="157"/>
  <c r="AZ190" i="157"/>
  <c r="U190" i="157"/>
  <c r="AX190" i="157"/>
  <c r="AI190" i="157"/>
  <c r="AV190" i="157"/>
  <c r="AH190" i="157"/>
  <c r="AW190" i="157"/>
  <c r="R190" i="157"/>
  <c r="AT378" i="157"/>
  <c r="AI378" i="157"/>
  <c r="N378" i="157"/>
  <c r="O378" i="157"/>
  <c r="AS378" i="157"/>
  <c r="AK378" i="157"/>
  <c r="AQ378" i="157"/>
  <c r="AN378" i="157"/>
  <c r="BD378" i="157"/>
  <c r="AY378" i="157"/>
  <c r="AV378" i="157"/>
  <c r="AH378" i="157"/>
  <c r="P378" i="157"/>
  <c r="AU378" i="157"/>
  <c r="AR378" i="157"/>
  <c r="AX378" i="157"/>
  <c r="BC378" i="157"/>
  <c r="U378" i="157"/>
  <c r="AZ378" i="157"/>
  <c r="T378" i="157"/>
  <c r="BA378" i="157"/>
  <c r="R378" i="157"/>
  <c r="BN378" i="157"/>
  <c r="AD378" i="157"/>
  <c r="G378" i="157"/>
  <c r="BL378" i="157"/>
  <c r="BO378" i="157"/>
  <c r="AC378" i="157"/>
  <c r="M378" i="157"/>
  <c r="AL378" i="157"/>
  <c r="BJ378" i="157"/>
  <c r="AB378" i="157"/>
  <c r="L378" i="157"/>
  <c r="BH378" i="157"/>
  <c r="AO378" i="157"/>
  <c r="K378" i="157"/>
  <c r="BF378" i="157"/>
  <c r="AM378" i="157"/>
  <c r="J378" i="157"/>
  <c r="I378" i="157"/>
  <c r="BB378" i="157"/>
  <c r="AJ378" i="157"/>
  <c r="H378" i="157"/>
  <c r="AG378" i="157"/>
  <c r="AE378" i="157"/>
  <c r="AF378" i="157"/>
  <c r="AW378" i="157"/>
  <c r="Z378" i="157"/>
  <c r="X378" i="157"/>
  <c r="W378" i="157"/>
  <c r="BB74" i="157"/>
  <c r="AB74" i="157"/>
  <c r="AZ74" i="157"/>
  <c r="U74" i="157"/>
  <c r="AQ74" i="157"/>
  <c r="T74" i="157"/>
  <c r="BA74" i="157"/>
  <c r="AF74" i="157"/>
  <c r="AS74" i="157"/>
  <c r="AM74" i="157"/>
  <c r="BJ74" i="157"/>
  <c r="AO74" i="157"/>
  <c r="K74" i="157"/>
  <c r="BH74" i="157"/>
  <c r="AL74" i="157"/>
  <c r="J74" i="157"/>
  <c r="BF74" i="157"/>
  <c r="AJ74" i="157"/>
  <c r="I74" i="157"/>
  <c r="BL74" i="157"/>
  <c r="AG74" i="157"/>
  <c r="H74" i="157"/>
  <c r="BN74" i="157"/>
  <c r="AE74" i="157"/>
  <c r="G74" i="157"/>
  <c r="BO74" i="157"/>
  <c r="X74" i="157"/>
  <c r="L74" i="157"/>
  <c r="AY74" i="157"/>
  <c r="W74" i="157"/>
  <c r="P74" i="157"/>
  <c r="AX74" i="157"/>
  <c r="AN74" i="157"/>
  <c r="M74" i="157"/>
  <c r="AW74" i="157"/>
  <c r="AK74" i="157"/>
  <c r="O74" i="157"/>
  <c r="AV74" i="157"/>
  <c r="AI74" i="157"/>
  <c r="N74" i="157"/>
  <c r="AU74" i="157"/>
  <c r="AH74" i="157"/>
  <c r="AT74" i="157"/>
  <c r="Z74" i="157"/>
  <c r="AR74" i="157"/>
  <c r="AD74" i="157"/>
  <c r="BD74" i="157"/>
  <c r="AC74" i="157"/>
  <c r="BC74" i="157"/>
  <c r="R74" i="157"/>
  <c r="E1053" i="157"/>
  <c r="AV458" i="157"/>
  <c r="G458" i="157"/>
  <c r="BO458" i="157"/>
  <c r="R458" i="157"/>
  <c r="M458" i="157"/>
  <c r="AD458" i="157"/>
  <c r="AC458" i="157"/>
  <c r="BJ458" i="157"/>
  <c r="H458" i="157"/>
  <c r="BA458" i="157"/>
  <c r="O458" i="157"/>
  <c r="AH458" i="157"/>
  <c r="BL458" i="157"/>
  <c r="AB458" i="157"/>
  <c r="L458" i="157"/>
  <c r="BF458" i="157"/>
  <c r="AT458" i="157"/>
  <c r="K458" i="157"/>
  <c r="AM458" i="157"/>
  <c r="BH458" i="157"/>
  <c r="AG458" i="157"/>
  <c r="I458" i="157"/>
  <c r="N458" i="157"/>
  <c r="P458" i="157"/>
  <c r="AS458" i="157"/>
  <c r="AJ458" i="157"/>
  <c r="BD458" i="157"/>
  <c r="AI458" i="157"/>
  <c r="AN458" i="157"/>
  <c r="AQ458" i="157"/>
  <c r="BC458" i="157"/>
  <c r="AZ458" i="157"/>
  <c r="AL458" i="157"/>
  <c r="U458" i="157"/>
  <c r="AO458" i="157"/>
  <c r="J458" i="157"/>
  <c r="AW458" i="157"/>
  <c r="W458" i="157"/>
  <c r="AF458" i="157"/>
  <c r="AU458" i="157"/>
  <c r="Z458" i="157"/>
  <c r="BB458" i="157"/>
  <c r="AE458" i="157"/>
  <c r="AR458" i="157"/>
  <c r="X458" i="157"/>
  <c r="AX458" i="157"/>
  <c r="T458" i="157"/>
  <c r="BN458" i="157"/>
  <c r="AY458" i="157"/>
  <c r="AK458" i="157"/>
  <c r="I107" i="157"/>
  <c r="L107" i="157"/>
  <c r="W107" i="157"/>
  <c r="AU107" i="157"/>
  <c r="AL107" i="157"/>
  <c r="R107" i="157"/>
  <c r="AT107" i="157"/>
  <c r="AI107" i="157"/>
  <c r="AD107" i="157"/>
  <c r="AH107" i="157"/>
  <c r="T107" i="157"/>
  <c r="BC107" i="157"/>
  <c r="AG107" i="157"/>
  <c r="U107" i="157"/>
  <c r="AR107" i="157"/>
  <c r="AQ107" i="157"/>
  <c r="BA107" i="157"/>
  <c r="AJ107" i="157"/>
  <c r="AK107" i="157"/>
  <c r="BD107" i="157"/>
  <c r="BO107" i="157"/>
  <c r="AB107" i="157"/>
  <c r="P107" i="157"/>
  <c r="AE107" i="157"/>
  <c r="M107" i="157"/>
  <c r="BN107" i="157"/>
  <c r="N107" i="157"/>
  <c r="AN107" i="157"/>
  <c r="AV107" i="157"/>
  <c r="AS107" i="157"/>
  <c r="BL107" i="157"/>
  <c r="AM107" i="157"/>
  <c r="AW107" i="157"/>
  <c r="BJ107" i="157"/>
  <c r="AO107" i="157"/>
  <c r="H107" i="157"/>
  <c r="BF107" i="157"/>
  <c r="K107" i="157"/>
  <c r="AY107" i="157"/>
  <c r="AX107" i="157"/>
  <c r="G107" i="157"/>
  <c r="J107" i="157"/>
  <c r="BB107" i="157"/>
  <c r="BH107" i="157"/>
  <c r="AF107" i="157"/>
  <c r="O107" i="157"/>
  <c r="AC107" i="157"/>
  <c r="AZ107" i="157"/>
  <c r="Z107" i="157"/>
  <c r="X107" i="157"/>
  <c r="AU305" i="157"/>
  <c r="AM305" i="157"/>
  <c r="H305" i="157"/>
  <c r="BD305" i="157"/>
  <c r="AL305" i="157"/>
  <c r="BA305" i="157"/>
  <c r="AK305" i="157"/>
  <c r="X305" i="157"/>
  <c r="BF305" i="157"/>
  <c r="AY305" i="157"/>
  <c r="L305" i="157"/>
  <c r="AW305" i="157"/>
  <c r="Z305" i="157"/>
  <c r="AT305" i="157"/>
  <c r="BO305" i="157"/>
  <c r="K305" i="157"/>
  <c r="J305" i="157"/>
  <c r="AB305" i="157"/>
  <c r="BC305" i="157"/>
  <c r="AF305" i="157"/>
  <c r="AD305" i="157"/>
  <c r="AS305" i="157"/>
  <c r="W305" i="157"/>
  <c r="AR305" i="157"/>
  <c r="R305" i="157"/>
  <c r="AN305" i="157"/>
  <c r="AH305" i="157"/>
  <c r="G305" i="157"/>
  <c r="T305" i="157"/>
  <c r="AJ305" i="157"/>
  <c r="AO305" i="157"/>
  <c r="AI305" i="157"/>
  <c r="AV305" i="157"/>
  <c r="AC305" i="157"/>
  <c r="AZ305" i="157"/>
  <c r="U305" i="157"/>
  <c r="AQ305" i="157"/>
  <c r="P305" i="157"/>
  <c r="M305" i="157"/>
  <c r="BH305" i="157"/>
  <c r="N305" i="157"/>
  <c r="AX305" i="157"/>
  <c r="BN305" i="157"/>
  <c r="BJ305" i="157"/>
  <c r="BL305" i="157"/>
  <c r="AG305" i="157"/>
  <c r="I305" i="157"/>
  <c r="BB305" i="157"/>
  <c r="AE305" i="157"/>
  <c r="O305" i="157"/>
  <c r="BD456" i="157"/>
  <c r="X456" i="157"/>
  <c r="BA456" i="157"/>
  <c r="AZ456" i="157"/>
  <c r="AY456" i="157"/>
  <c r="G456" i="157"/>
  <c r="Z456" i="157"/>
  <c r="U456" i="157"/>
  <c r="R456" i="157"/>
  <c r="BO456" i="157"/>
  <c r="BL456" i="157"/>
  <c r="AC456" i="157"/>
  <c r="AK456" i="157"/>
  <c r="BN456" i="157"/>
  <c r="AL456" i="157"/>
  <c r="W456" i="157"/>
  <c r="K456" i="157"/>
  <c r="BH456" i="157"/>
  <c r="AD456" i="157"/>
  <c r="L456" i="157"/>
  <c r="BB456" i="157"/>
  <c r="AE456" i="157"/>
  <c r="J456" i="157"/>
  <c r="AI456" i="157"/>
  <c r="AW456" i="157"/>
  <c r="AB456" i="157"/>
  <c r="I456" i="157"/>
  <c r="AM456" i="157"/>
  <c r="AS456" i="157"/>
  <c r="H456" i="157"/>
  <c r="BJ456" i="157"/>
  <c r="AR456" i="157"/>
  <c r="AH456" i="157"/>
  <c r="M456" i="157"/>
  <c r="AQ456" i="157"/>
  <c r="P456" i="157"/>
  <c r="AG456" i="157"/>
  <c r="AV456" i="157"/>
  <c r="AF456" i="157"/>
  <c r="AO456" i="157"/>
  <c r="AX456" i="157"/>
  <c r="AJ456" i="157"/>
  <c r="BF456" i="157"/>
  <c r="AU456" i="157"/>
  <c r="BC456" i="157"/>
  <c r="O456" i="157"/>
  <c r="N456" i="157"/>
  <c r="AT456" i="157"/>
  <c r="AN456" i="157"/>
  <c r="T456" i="157"/>
  <c r="BB70" i="157"/>
  <c r="AE70" i="157"/>
  <c r="AY70" i="157"/>
  <c r="R70" i="157"/>
  <c r="AX70" i="157"/>
  <c r="T70" i="157"/>
  <c r="BL70" i="157"/>
  <c r="AK70" i="157"/>
  <c r="K70" i="157"/>
  <c r="BO70" i="157"/>
  <c r="AH70" i="157"/>
  <c r="J70" i="157"/>
  <c r="BN70" i="157"/>
  <c r="AF70" i="157"/>
  <c r="I70" i="157"/>
  <c r="BH70" i="157"/>
  <c r="AC70" i="157"/>
  <c r="H70" i="157"/>
  <c r="BJ70" i="157"/>
  <c r="Z70" i="157"/>
  <c r="G70" i="157"/>
  <c r="BF70" i="157"/>
  <c r="AN70" i="157"/>
  <c r="L70" i="157"/>
  <c r="AT70" i="157"/>
  <c r="X70" i="157"/>
  <c r="M70" i="157"/>
  <c r="AS70" i="157"/>
  <c r="AL70" i="157"/>
  <c r="N70" i="157"/>
  <c r="AR70" i="157"/>
  <c r="AJ70" i="157"/>
  <c r="O70" i="157"/>
  <c r="AQ70" i="157"/>
  <c r="AI70" i="157"/>
  <c r="P70" i="157"/>
  <c r="BD70" i="157"/>
  <c r="AB70" i="157"/>
  <c r="AW70" i="157"/>
  <c r="U70" i="157"/>
  <c r="AV70" i="157"/>
  <c r="AD70" i="157"/>
  <c r="AU70" i="157"/>
  <c r="AO70" i="157"/>
  <c r="BA70" i="157"/>
  <c r="W70" i="157"/>
  <c r="AZ70" i="157"/>
  <c r="AM70" i="157"/>
  <c r="BC70" i="157"/>
  <c r="AG70" i="157"/>
  <c r="AU303" i="157"/>
  <c r="T303" i="157"/>
  <c r="AY303" i="157"/>
  <c r="U303" i="157"/>
  <c r="BO303" i="157"/>
  <c r="AE303" i="157"/>
  <c r="P303" i="157"/>
  <c r="BH303" i="157"/>
  <c r="AC303" i="157"/>
  <c r="K303" i="157"/>
  <c r="AH303" i="157"/>
  <c r="AL303" i="157"/>
  <c r="W303" i="157"/>
  <c r="BJ303" i="157"/>
  <c r="AD303" i="157"/>
  <c r="M303" i="157"/>
  <c r="BN303" i="157"/>
  <c r="AK303" i="157"/>
  <c r="AV303" i="157"/>
  <c r="R303" i="157"/>
  <c r="BL303" i="157"/>
  <c r="AB303" i="157"/>
  <c r="J303" i="157"/>
  <c r="BF303" i="157"/>
  <c r="AI303" i="157"/>
  <c r="I303" i="157"/>
  <c r="O303" i="157"/>
  <c r="BC303" i="157"/>
  <c r="AG303" i="157"/>
  <c r="H303" i="157"/>
  <c r="BB303" i="157"/>
  <c r="AF303" i="157"/>
  <c r="N303" i="157"/>
  <c r="AZ303" i="157"/>
  <c r="AO303" i="157"/>
  <c r="L303" i="157"/>
  <c r="AN303" i="157"/>
  <c r="AX303" i="157"/>
  <c r="G303" i="157"/>
  <c r="AT303" i="157"/>
  <c r="AW303" i="157"/>
  <c r="AM303" i="157"/>
  <c r="AR303" i="157"/>
  <c r="BA303" i="157"/>
  <c r="X303" i="157"/>
  <c r="AQ303" i="157"/>
  <c r="Z303" i="157"/>
  <c r="BD303" i="157"/>
  <c r="AJ303" i="157"/>
  <c r="AS303" i="157"/>
  <c r="BB454" i="157"/>
  <c r="Z454" i="157"/>
  <c r="AB454" i="157"/>
  <c r="G454" i="157"/>
  <c r="K454" i="157"/>
  <c r="AY454" i="157"/>
  <c r="R454" i="157"/>
  <c r="BC454" i="157"/>
  <c r="BN454" i="157"/>
  <c r="AD454" i="157"/>
  <c r="AV454" i="157"/>
  <c r="U454" i="157"/>
  <c r="AZ454" i="157"/>
  <c r="AF454" i="157"/>
  <c r="AT454" i="157"/>
  <c r="T454" i="157"/>
  <c r="AG454" i="157"/>
  <c r="BO454" i="157"/>
  <c r="N454" i="157"/>
  <c r="BF454" i="157"/>
  <c r="AC454" i="157"/>
  <c r="I454" i="157"/>
  <c r="J454" i="157"/>
  <c r="AX454" i="157"/>
  <c r="AO454" i="157"/>
  <c r="H454" i="157"/>
  <c r="AM454" i="157"/>
  <c r="AW454" i="157"/>
  <c r="AU454" i="157"/>
  <c r="AJ454" i="157"/>
  <c r="M454" i="157"/>
  <c r="P454" i="157"/>
  <c r="O454" i="157"/>
  <c r="AE454" i="157"/>
  <c r="BA454" i="157"/>
  <c r="AI454" i="157"/>
  <c r="L454" i="157"/>
  <c r="AN454" i="157"/>
  <c r="AK454" i="157"/>
  <c r="AS454" i="157"/>
  <c r="BL454" i="157"/>
  <c r="BJ454" i="157"/>
  <c r="AR454" i="157"/>
  <c r="AH454" i="157"/>
  <c r="X454" i="157"/>
  <c r="AQ454" i="157"/>
  <c r="AL454" i="157"/>
  <c r="BD454" i="157"/>
  <c r="W454" i="157"/>
  <c r="BH454" i="157"/>
  <c r="AX231" i="157"/>
  <c r="AC231" i="157"/>
  <c r="H231" i="157"/>
  <c r="AW231" i="157"/>
  <c r="AI231" i="157"/>
  <c r="AU231" i="157"/>
  <c r="AG231" i="157"/>
  <c r="T231" i="157"/>
  <c r="O231" i="157"/>
  <c r="AS231" i="157"/>
  <c r="AF231" i="157"/>
  <c r="AZ231" i="157"/>
  <c r="AQ231" i="157"/>
  <c r="AB231" i="157"/>
  <c r="BB231" i="157"/>
  <c r="Z231" i="157"/>
  <c r="AV231" i="157"/>
  <c r="X231" i="157"/>
  <c r="BF231" i="157"/>
  <c r="AT231" i="157"/>
  <c r="W231" i="157"/>
  <c r="AO231" i="157"/>
  <c r="AR231" i="157"/>
  <c r="U231" i="157"/>
  <c r="BA231" i="157"/>
  <c r="AN231" i="157"/>
  <c r="BD231" i="157"/>
  <c r="BC231" i="157"/>
  <c r="P231" i="157"/>
  <c r="AH231" i="157"/>
  <c r="BJ231" i="157"/>
  <c r="AM231" i="157"/>
  <c r="M231" i="157"/>
  <c r="BN231" i="157"/>
  <c r="AL231" i="157"/>
  <c r="K231" i="157"/>
  <c r="AD231" i="157"/>
  <c r="BL231" i="157"/>
  <c r="AK231" i="157"/>
  <c r="I231" i="157"/>
  <c r="BO231" i="157"/>
  <c r="AJ231" i="157"/>
  <c r="J231" i="157"/>
  <c r="AE231" i="157"/>
  <c r="L231" i="157"/>
  <c r="N231" i="157"/>
  <c r="AY231" i="157"/>
  <c r="BH231" i="157"/>
  <c r="R231" i="157"/>
  <c r="G231" i="157"/>
  <c r="BN452" i="157"/>
  <c r="AH452" i="157"/>
  <c r="G452" i="157"/>
  <c r="BO452" i="157"/>
  <c r="AG452" i="157"/>
  <c r="L452" i="157"/>
  <c r="BJ452" i="157"/>
  <c r="AE452" i="157"/>
  <c r="K452" i="157"/>
  <c r="BL452" i="157"/>
  <c r="AI452" i="157"/>
  <c r="J452" i="157"/>
  <c r="BF452" i="157"/>
  <c r="AF452" i="157"/>
  <c r="I452" i="157"/>
  <c r="BH452" i="157"/>
  <c r="AD452" i="157"/>
  <c r="H452" i="157"/>
  <c r="BC452" i="157"/>
  <c r="AC452" i="157"/>
  <c r="M452" i="157"/>
  <c r="AX452" i="157"/>
  <c r="AO452" i="157"/>
  <c r="P452" i="157"/>
  <c r="BB452" i="157"/>
  <c r="AN452" i="157"/>
  <c r="O452" i="157"/>
  <c r="AZ452" i="157"/>
  <c r="AU452" i="157"/>
  <c r="AM452" i="157"/>
  <c r="N452" i="157"/>
  <c r="AT452" i="157"/>
  <c r="AL452" i="157"/>
  <c r="AS452" i="157"/>
  <c r="AJ452" i="157"/>
  <c r="T452" i="157"/>
  <c r="AR452" i="157"/>
  <c r="AK452" i="157"/>
  <c r="AQ452" i="157"/>
  <c r="AB452" i="157"/>
  <c r="AY452" i="157"/>
  <c r="Z452" i="157"/>
  <c r="AW452" i="157"/>
  <c r="R452" i="157"/>
  <c r="AV452" i="157"/>
  <c r="X452" i="157"/>
  <c r="BA452" i="157"/>
  <c r="U452" i="157"/>
  <c r="BD452" i="157"/>
  <c r="W452" i="157"/>
  <c r="BA136" i="157"/>
  <c r="AE136" i="157"/>
  <c r="L136" i="157"/>
  <c r="AZ136" i="157"/>
  <c r="AC136" i="157"/>
  <c r="AY136" i="157"/>
  <c r="W136" i="157"/>
  <c r="AX136" i="157"/>
  <c r="AG136" i="157"/>
  <c r="AV136" i="157"/>
  <c r="AF136" i="157"/>
  <c r="AT136" i="157"/>
  <c r="AD136" i="157"/>
  <c r="AR136" i="157"/>
  <c r="X136" i="157"/>
  <c r="BD136" i="157"/>
  <c r="Z136" i="157"/>
  <c r="AW136" i="157"/>
  <c r="U136" i="157"/>
  <c r="AU136" i="157"/>
  <c r="T136" i="157"/>
  <c r="AS136" i="157"/>
  <c r="K136" i="157"/>
  <c r="BN136" i="157"/>
  <c r="AO136" i="157"/>
  <c r="J136" i="157"/>
  <c r="BL136" i="157"/>
  <c r="AM136" i="157"/>
  <c r="I136" i="157"/>
  <c r="BJ136" i="157"/>
  <c r="AN136" i="157"/>
  <c r="R136" i="157"/>
  <c r="BO136" i="157"/>
  <c r="AK136" i="157"/>
  <c r="H136" i="157"/>
  <c r="AJ136" i="157"/>
  <c r="BF136" i="157"/>
  <c r="AI136" i="157"/>
  <c r="G136" i="157"/>
  <c r="N136" i="157"/>
  <c r="BH136" i="157"/>
  <c r="AB136" i="157"/>
  <c r="P136" i="157"/>
  <c r="BC136" i="157"/>
  <c r="AQ136" i="157"/>
  <c r="AL136" i="157"/>
  <c r="O136" i="157"/>
  <c r="BB136" i="157"/>
  <c r="AH136" i="157"/>
  <c r="M136" i="157"/>
  <c r="BJ334" i="157"/>
  <c r="AF334" i="157"/>
  <c r="K334" i="157"/>
  <c r="BD334" i="157"/>
  <c r="BF334" i="157"/>
  <c r="BL334" i="157"/>
  <c r="AC334" i="157"/>
  <c r="J334" i="157"/>
  <c r="BO334" i="157"/>
  <c r="AV334" i="157"/>
  <c r="AB334" i="157"/>
  <c r="I334" i="157"/>
  <c r="AS334" i="157"/>
  <c r="AK334" i="157"/>
  <c r="AU334" i="157"/>
  <c r="AO334" i="157"/>
  <c r="P334" i="157"/>
  <c r="AN334" i="157"/>
  <c r="AG334" i="157"/>
  <c r="AE334" i="157"/>
  <c r="U334" i="157"/>
  <c r="L334" i="157"/>
  <c r="O334" i="157"/>
  <c r="AT334" i="157"/>
  <c r="AR334" i="157"/>
  <c r="AM334" i="157"/>
  <c r="H334" i="157"/>
  <c r="BB334" i="157"/>
  <c r="BA334" i="157"/>
  <c r="AL334" i="157"/>
  <c r="AZ334" i="157"/>
  <c r="X334" i="157"/>
  <c r="AD334" i="157"/>
  <c r="W334" i="157"/>
  <c r="AY334" i="157"/>
  <c r="Z334" i="157"/>
  <c r="R334" i="157"/>
  <c r="G334" i="157"/>
  <c r="AH334" i="157"/>
  <c r="AX334" i="157"/>
  <c r="BC334" i="157"/>
  <c r="AW334" i="157"/>
  <c r="AQ334" i="157"/>
  <c r="T334" i="157"/>
  <c r="BN334" i="157"/>
  <c r="AJ334" i="157"/>
  <c r="N334" i="157"/>
  <c r="BH334" i="157"/>
  <c r="M334" i="157"/>
  <c r="AI334" i="157"/>
  <c r="AT205" i="157"/>
  <c r="Z205" i="157"/>
  <c r="AR205" i="157"/>
  <c r="AS205" i="157"/>
  <c r="X205" i="157"/>
  <c r="W205" i="157"/>
  <c r="R205" i="157"/>
  <c r="AQ205" i="157"/>
  <c r="T205" i="157"/>
  <c r="AZ205" i="157"/>
  <c r="AX205" i="157"/>
  <c r="U205" i="157"/>
  <c r="AV205" i="157"/>
  <c r="BO205" i="157"/>
  <c r="AN205" i="157"/>
  <c r="P205" i="157"/>
  <c r="BN205" i="157"/>
  <c r="AI205" i="157"/>
  <c r="M205" i="157"/>
  <c r="BL205" i="157"/>
  <c r="AH205" i="157"/>
  <c r="K205" i="157"/>
  <c r="BF205" i="157"/>
  <c r="AL205" i="157"/>
  <c r="I205" i="157"/>
  <c r="BJ205" i="157"/>
  <c r="AK205" i="157"/>
  <c r="G205" i="157"/>
  <c r="BH205" i="157"/>
  <c r="AJ205" i="157"/>
  <c r="O205" i="157"/>
  <c r="BD205" i="157"/>
  <c r="AG205" i="157"/>
  <c r="L205" i="157"/>
  <c r="AF205" i="157"/>
  <c r="BC205" i="157"/>
  <c r="AB205" i="157"/>
  <c r="J205" i="157"/>
  <c r="BB205" i="157"/>
  <c r="AO205" i="157"/>
  <c r="H205" i="157"/>
  <c r="AW205" i="157"/>
  <c r="BA205" i="157"/>
  <c r="AC205" i="157"/>
  <c r="N205" i="157"/>
  <c r="AY205" i="157"/>
  <c r="AM205" i="157"/>
  <c r="AU205" i="157"/>
  <c r="AE205" i="157"/>
  <c r="AD205" i="157"/>
  <c r="AZ403" i="157"/>
  <c r="Z403" i="157"/>
  <c r="BA403" i="157"/>
  <c r="U403" i="157"/>
  <c r="AY403" i="157"/>
  <c r="P403" i="157"/>
  <c r="BL403" i="157"/>
  <c r="AM403" i="157"/>
  <c r="T403" i="157"/>
  <c r="BN403" i="157"/>
  <c r="AK403" i="157"/>
  <c r="N403" i="157"/>
  <c r="BH403" i="157"/>
  <c r="AF403" i="157"/>
  <c r="L403" i="157"/>
  <c r="BF403" i="157"/>
  <c r="AE403" i="157"/>
  <c r="I403" i="157"/>
  <c r="BJ403" i="157"/>
  <c r="AL403" i="157"/>
  <c r="G403" i="157"/>
  <c r="AR403" i="157"/>
  <c r="AJ403" i="157"/>
  <c r="H403" i="157"/>
  <c r="AQ403" i="157"/>
  <c r="AI403" i="157"/>
  <c r="J403" i="157"/>
  <c r="BB403" i="157"/>
  <c r="AB403" i="157"/>
  <c r="K403" i="157"/>
  <c r="AX403" i="157"/>
  <c r="AH403" i="157"/>
  <c r="AU403" i="157"/>
  <c r="X403" i="157"/>
  <c r="AC403" i="157"/>
  <c r="AN403" i="157"/>
  <c r="W403" i="157"/>
  <c r="AO403" i="157"/>
  <c r="R403" i="157"/>
  <c r="O403" i="157"/>
  <c r="M403" i="157"/>
  <c r="AG403" i="157"/>
  <c r="BO403" i="157"/>
  <c r="AD403" i="157"/>
  <c r="BD403" i="157"/>
  <c r="AW403" i="157"/>
  <c r="AV403" i="157"/>
  <c r="AT403" i="157"/>
  <c r="AS403" i="157"/>
  <c r="BC403" i="157"/>
  <c r="AX554" i="157"/>
  <c r="T554" i="157"/>
  <c r="AY554" i="157"/>
  <c r="AI554" i="157"/>
  <c r="BN554" i="157"/>
  <c r="AO554" i="157"/>
  <c r="G554" i="157"/>
  <c r="BO554" i="157"/>
  <c r="AL554" i="157"/>
  <c r="O554" i="157"/>
  <c r="BH554" i="157"/>
  <c r="AK554" i="157"/>
  <c r="H554" i="157"/>
  <c r="BL554" i="157"/>
  <c r="AN554" i="157"/>
  <c r="P554" i="157"/>
  <c r="BJ554" i="157"/>
  <c r="AM554" i="157"/>
  <c r="N554" i="157"/>
  <c r="BF554" i="157"/>
  <c r="AJ554" i="157"/>
  <c r="M554" i="157"/>
  <c r="BD554" i="157"/>
  <c r="AH554" i="157"/>
  <c r="K554" i="157"/>
  <c r="BC554" i="157"/>
  <c r="AE554" i="157"/>
  <c r="J554" i="157"/>
  <c r="BB554" i="157"/>
  <c r="AD554" i="157"/>
  <c r="I554" i="157"/>
  <c r="BA554" i="157"/>
  <c r="AB554" i="157"/>
  <c r="L554" i="157"/>
  <c r="AZ554" i="157"/>
  <c r="AG554" i="157"/>
  <c r="AV554" i="157"/>
  <c r="AF554" i="157"/>
  <c r="AU554" i="157"/>
  <c r="AC554" i="157"/>
  <c r="AR554" i="157"/>
  <c r="AW554" i="157"/>
  <c r="X554" i="157"/>
  <c r="AT554" i="157"/>
  <c r="W554" i="157"/>
  <c r="AS554" i="157"/>
  <c r="Z554" i="157"/>
  <c r="R554" i="157"/>
  <c r="AQ554" i="157"/>
  <c r="U554" i="157"/>
  <c r="E855" i="157"/>
  <c r="BC260" i="157"/>
  <c r="T260" i="157"/>
  <c r="AY260" i="157"/>
  <c r="Z260" i="157"/>
  <c r="BA260" i="157"/>
  <c r="R260" i="157"/>
  <c r="BN260" i="157"/>
  <c r="AG260" i="157"/>
  <c r="K260" i="157"/>
  <c r="BO260" i="157"/>
  <c r="AF260" i="157"/>
  <c r="J260" i="157"/>
  <c r="BH260" i="157"/>
  <c r="AE260" i="157"/>
  <c r="I260" i="157"/>
  <c r="BL260" i="157"/>
  <c r="AD260" i="157"/>
  <c r="H260" i="157"/>
  <c r="BF260" i="157"/>
  <c r="AK260" i="157"/>
  <c r="G260" i="157"/>
  <c r="BJ260" i="157"/>
  <c r="AJ260" i="157"/>
  <c r="L260" i="157"/>
  <c r="AR260" i="157"/>
  <c r="AI260" i="157"/>
  <c r="O260" i="157"/>
  <c r="AU260" i="157"/>
  <c r="AH260" i="157"/>
  <c r="N260" i="157"/>
  <c r="AT260" i="157"/>
  <c r="AB260" i="157"/>
  <c r="M260" i="157"/>
  <c r="AS260" i="157"/>
  <c r="AC260" i="157"/>
  <c r="P260" i="157"/>
  <c r="AQ260" i="157"/>
  <c r="AN260" i="157"/>
  <c r="BD260" i="157"/>
  <c r="AL260" i="157"/>
  <c r="BB260" i="157"/>
  <c r="AM260" i="157"/>
  <c r="AZ260" i="157"/>
  <c r="X260" i="157"/>
  <c r="AX260" i="157"/>
  <c r="AO260" i="157"/>
  <c r="AW260" i="157"/>
  <c r="W260" i="157"/>
  <c r="AV260" i="157"/>
  <c r="U260" i="157"/>
  <c r="BB413" i="157"/>
  <c r="W413" i="157"/>
  <c r="T413" i="157"/>
  <c r="AN413" i="157"/>
  <c r="AM413" i="157"/>
  <c r="AK413" i="157"/>
  <c r="I413" i="157"/>
  <c r="BH413" i="157"/>
  <c r="G413" i="157"/>
  <c r="AX413" i="157"/>
  <c r="R413" i="157"/>
  <c r="AT413" i="157"/>
  <c r="U413" i="157"/>
  <c r="BO413" i="157"/>
  <c r="BJ413" i="157"/>
  <c r="BF413" i="157"/>
  <c r="BL413" i="157"/>
  <c r="AF413" i="157"/>
  <c r="AE413" i="157"/>
  <c r="AO413" i="157"/>
  <c r="AR413" i="157"/>
  <c r="AI413" i="157"/>
  <c r="M413" i="157"/>
  <c r="AQ413" i="157"/>
  <c r="AH413" i="157"/>
  <c r="K413" i="157"/>
  <c r="BD413" i="157"/>
  <c r="AD413" i="157"/>
  <c r="J413" i="157"/>
  <c r="AS413" i="157"/>
  <c r="AC413" i="157"/>
  <c r="H413" i="157"/>
  <c r="Z413" i="157"/>
  <c r="AV413" i="157"/>
  <c r="BC413" i="157"/>
  <c r="AJ413" i="157"/>
  <c r="BA413" i="157"/>
  <c r="AB413" i="157"/>
  <c r="AY413" i="157"/>
  <c r="AG413" i="157"/>
  <c r="AW413" i="157"/>
  <c r="AL413" i="157"/>
  <c r="AU413" i="157"/>
  <c r="X413" i="157"/>
  <c r="AZ413" i="157"/>
  <c r="BN413" i="157"/>
  <c r="P413" i="157"/>
  <c r="O413" i="157"/>
  <c r="N413" i="157"/>
  <c r="L413" i="157"/>
  <c r="BO109" i="157"/>
  <c r="AN109" i="157"/>
  <c r="M109" i="157"/>
  <c r="BN109" i="157"/>
  <c r="AM109" i="157"/>
  <c r="O109" i="157"/>
  <c r="BL109" i="157"/>
  <c r="AJ109" i="157"/>
  <c r="N109" i="157"/>
  <c r="BH109" i="157"/>
  <c r="AH109" i="157"/>
  <c r="L109" i="157"/>
  <c r="BJ109" i="157"/>
  <c r="AF109" i="157"/>
  <c r="K109" i="157"/>
  <c r="BF109" i="157"/>
  <c r="AG109" i="157"/>
  <c r="J109" i="157"/>
  <c r="AS109" i="157"/>
  <c r="AE109" i="157"/>
  <c r="I109" i="157"/>
  <c r="AR109" i="157"/>
  <c r="AD109" i="157"/>
  <c r="H109" i="157"/>
  <c r="AQ109" i="157"/>
  <c r="AC109" i="157"/>
  <c r="G109" i="157"/>
  <c r="BC109" i="157"/>
  <c r="AB109" i="157"/>
  <c r="U109" i="157"/>
  <c r="BA109" i="157"/>
  <c r="AI109" i="157"/>
  <c r="BD109" i="157"/>
  <c r="AK109" i="157"/>
  <c r="AZ109" i="157"/>
  <c r="AL109" i="157"/>
  <c r="AY109" i="157"/>
  <c r="Z109" i="157"/>
  <c r="AX109" i="157"/>
  <c r="W109" i="157"/>
  <c r="AT109" i="157"/>
  <c r="T109" i="157"/>
  <c r="AV109" i="157"/>
  <c r="X109" i="157"/>
  <c r="AU109" i="157"/>
  <c r="R109" i="157"/>
  <c r="BB109" i="157"/>
  <c r="AO109" i="157"/>
  <c r="AW109" i="157"/>
  <c r="P109" i="157"/>
  <c r="E1088" i="157"/>
  <c r="AU493" i="157"/>
  <c r="R493" i="157"/>
  <c r="AS493" i="157"/>
  <c r="T493" i="157"/>
  <c r="AZ493" i="157"/>
  <c r="U493" i="157"/>
  <c r="BL493" i="157"/>
  <c r="AN493" i="157"/>
  <c r="P493" i="157"/>
  <c r="BO493" i="157"/>
  <c r="AM493" i="157"/>
  <c r="O493" i="157"/>
  <c r="BN493" i="157"/>
  <c r="AL493" i="157"/>
  <c r="N493" i="157"/>
  <c r="BH493" i="157"/>
  <c r="AK493" i="157"/>
  <c r="L493" i="157"/>
  <c r="BJ493" i="157"/>
  <c r="AI493" i="157"/>
  <c r="I493" i="157"/>
  <c r="BF493" i="157"/>
  <c r="AF493" i="157"/>
  <c r="G493" i="157"/>
  <c r="AX493" i="157"/>
  <c r="AE493" i="157"/>
  <c r="M493" i="157"/>
  <c r="AW493" i="157"/>
  <c r="AH493" i="157"/>
  <c r="K493" i="157"/>
  <c r="AT493" i="157"/>
  <c r="AG493" i="157"/>
  <c r="J493" i="157"/>
  <c r="BD493" i="157"/>
  <c r="AD493" i="157"/>
  <c r="H493" i="157"/>
  <c r="BC493" i="157"/>
  <c r="AC493" i="157"/>
  <c r="AY493" i="157"/>
  <c r="AB493" i="157"/>
  <c r="AV493" i="157"/>
  <c r="AO493" i="157"/>
  <c r="AR493" i="157"/>
  <c r="AJ493" i="157"/>
  <c r="AQ493" i="157"/>
  <c r="Z493" i="157"/>
  <c r="BB493" i="157"/>
  <c r="X493" i="157"/>
  <c r="BA493" i="157"/>
  <c r="W493" i="157"/>
  <c r="AT142" i="157"/>
  <c r="J142" i="157"/>
  <c r="P142" i="157"/>
  <c r="G142" i="157"/>
  <c r="AD142" i="157"/>
  <c r="AR142" i="157"/>
  <c r="AG142" i="157"/>
  <c r="BL142" i="157"/>
  <c r="AJ142" i="157"/>
  <c r="H142" i="157"/>
  <c r="AY142" i="157"/>
  <c r="AM142" i="157"/>
  <c r="U142" i="157"/>
  <c r="I142" i="157"/>
  <c r="BC142" i="157"/>
  <c r="AO142" i="157"/>
  <c r="M142" i="157"/>
  <c r="BA142" i="157"/>
  <c r="AN142" i="157"/>
  <c r="L142" i="157"/>
  <c r="AC142" i="157"/>
  <c r="W142" i="157"/>
  <c r="BO142" i="157"/>
  <c r="BH142" i="157"/>
  <c r="AZ142" i="157"/>
  <c r="AX142" i="157"/>
  <c r="Z142" i="157"/>
  <c r="BB142" i="157"/>
  <c r="AH142" i="157"/>
  <c r="O142" i="157"/>
  <c r="T142" i="157"/>
  <c r="K142" i="157"/>
  <c r="AK142" i="157"/>
  <c r="AI142" i="157"/>
  <c r="BF142" i="157"/>
  <c r="AW142" i="157"/>
  <c r="AE142" i="157"/>
  <c r="AU142" i="157"/>
  <c r="X142" i="157"/>
  <c r="N142" i="157"/>
  <c r="R142" i="157"/>
  <c r="AL142" i="157"/>
  <c r="BN142" i="157"/>
  <c r="AF142" i="157"/>
  <c r="AS142" i="157"/>
  <c r="AB142" i="157"/>
  <c r="AQ142" i="157"/>
  <c r="AV142" i="157"/>
  <c r="BJ142" i="157"/>
  <c r="BD142" i="157"/>
  <c r="AS340" i="157"/>
  <c r="G340" i="157"/>
  <c r="BN340" i="157"/>
  <c r="AG340" i="157"/>
  <c r="I340" i="157"/>
  <c r="BL340" i="157"/>
  <c r="AF340" i="157"/>
  <c r="H340" i="157"/>
  <c r="BH340" i="157"/>
  <c r="AE340" i="157"/>
  <c r="N340" i="157"/>
  <c r="AV340" i="157"/>
  <c r="AU340" i="157"/>
  <c r="BJ340" i="157"/>
  <c r="AD340" i="157"/>
  <c r="M340" i="157"/>
  <c r="BO340" i="157"/>
  <c r="AB340" i="157"/>
  <c r="AI340" i="157"/>
  <c r="BF340" i="157"/>
  <c r="AO340" i="157"/>
  <c r="P340" i="157"/>
  <c r="AR340" i="157"/>
  <c r="AL340" i="157"/>
  <c r="O340" i="157"/>
  <c r="AK340" i="157"/>
  <c r="U340" i="157"/>
  <c r="AQ340" i="157"/>
  <c r="AJ340" i="157"/>
  <c r="L340" i="157"/>
  <c r="AW340" i="157"/>
  <c r="X340" i="157"/>
  <c r="T340" i="157"/>
  <c r="BD340" i="157"/>
  <c r="AH340" i="157"/>
  <c r="K340" i="157"/>
  <c r="BB340" i="157"/>
  <c r="AN340" i="157"/>
  <c r="J340" i="157"/>
  <c r="AZ340" i="157"/>
  <c r="AM340" i="157"/>
  <c r="AX340" i="157"/>
  <c r="AC340" i="157"/>
  <c r="BA340" i="157"/>
  <c r="AT340" i="157"/>
  <c r="W340" i="157"/>
  <c r="BC340" i="157"/>
  <c r="Z340" i="157"/>
  <c r="AY340" i="157"/>
  <c r="R340" i="157"/>
  <c r="AW491" i="157"/>
  <c r="AJ491" i="157"/>
  <c r="J491" i="157"/>
  <c r="AT491" i="157"/>
  <c r="BD491" i="157"/>
  <c r="AC491" i="157"/>
  <c r="AH491" i="157"/>
  <c r="AK491" i="157"/>
  <c r="BC491" i="157"/>
  <c r="AI491" i="157"/>
  <c r="AU491" i="157"/>
  <c r="Z491" i="157"/>
  <c r="AR491" i="157"/>
  <c r="T491" i="157"/>
  <c r="X491" i="157"/>
  <c r="AY491" i="157"/>
  <c r="AQ491" i="157"/>
  <c r="U491" i="157"/>
  <c r="AV491" i="157"/>
  <c r="AX491" i="157"/>
  <c r="R491" i="157"/>
  <c r="BO491" i="157"/>
  <c r="AB491" i="157"/>
  <c r="P491" i="157"/>
  <c r="BN491" i="157"/>
  <c r="AN491" i="157"/>
  <c r="O491" i="157"/>
  <c r="BH491" i="157"/>
  <c r="AM491" i="157"/>
  <c r="N491" i="157"/>
  <c r="AG491" i="157"/>
  <c r="BL491" i="157"/>
  <c r="L491" i="157"/>
  <c r="BJ491" i="157"/>
  <c r="AF491" i="157"/>
  <c r="I491" i="157"/>
  <c r="AE491" i="157"/>
  <c r="G491" i="157"/>
  <c r="BF491" i="157"/>
  <c r="BB491" i="157"/>
  <c r="AD491" i="157"/>
  <c r="M491" i="157"/>
  <c r="BA491" i="157"/>
  <c r="H491" i="157"/>
  <c r="W491" i="157"/>
  <c r="AO491" i="157"/>
  <c r="AZ491" i="157"/>
  <c r="AL491" i="157"/>
  <c r="K491" i="157"/>
  <c r="AS491" i="157"/>
  <c r="AW140" i="157"/>
  <c r="R140" i="157"/>
  <c r="AX140" i="157"/>
  <c r="T140" i="157"/>
  <c r="BH140" i="157"/>
  <c r="AN140" i="157"/>
  <c r="K140" i="157"/>
  <c r="BF140" i="157"/>
  <c r="AL140" i="157"/>
  <c r="J140" i="157"/>
  <c r="BJ140" i="157"/>
  <c r="AK140" i="157"/>
  <c r="I140" i="157"/>
  <c r="BL140" i="157"/>
  <c r="AI140" i="157"/>
  <c r="H140" i="157"/>
  <c r="BN140" i="157"/>
  <c r="AF140" i="157"/>
  <c r="G140" i="157"/>
  <c r="BO140" i="157"/>
  <c r="AD140" i="157"/>
  <c r="P140" i="157"/>
  <c r="AU140" i="157"/>
  <c r="AC140" i="157"/>
  <c r="O140" i="157"/>
  <c r="AR140" i="157"/>
  <c r="AB140" i="157"/>
  <c r="N140" i="157"/>
  <c r="AT140" i="157"/>
  <c r="AO140" i="157"/>
  <c r="M140" i="157"/>
  <c r="AS140" i="157"/>
  <c r="AG140" i="157"/>
  <c r="L140" i="157"/>
  <c r="AQ140" i="157"/>
  <c r="AE140" i="157"/>
  <c r="BD140" i="157"/>
  <c r="X140" i="157"/>
  <c r="BC140" i="157"/>
  <c r="AH140" i="157"/>
  <c r="AV140" i="157"/>
  <c r="Z140" i="157"/>
  <c r="AZ140" i="157"/>
  <c r="U140" i="157"/>
  <c r="BB140" i="157"/>
  <c r="AM140" i="157"/>
  <c r="BA140" i="157"/>
  <c r="AJ140" i="157"/>
  <c r="AY140" i="157"/>
  <c r="W140" i="157"/>
  <c r="AS338" i="157"/>
  <c r="AE338" i="157"/>
  <c r="BC338" i="157"/>
  <c r="AK338" i="157"/>
  <c r="BA338" i="157"/>
  <c r="AI338" i="157"/>
  <c r="BF338" i="157"/>
  <c r="K338" i="157"/>
  <c r="AX338" i="157"/>
  <c r="X338" i="157"/>
  <c r="AL338" i="157"/>
  <c r="AF338" i="157"/>
  <c r="AU338" i="157"/>
  <c r="R338" i="157"/>
  <c r="BB338" i="157"/>
  <c r="AR338" i="157"/>
  <c r="U338" i="157"/>
  <c r="Z338" i="157"/>
  <c r="M338" i="157"/>
  <c r="AJ338" i="157"/>
  <c r="AZ338" i="157"/>
  <c r="BD338" i="157"/>
  <c r="T338" i="157"/>
  <c r="L338" i="157"/>
  <c r="AT338" i="157"/>
  <c r="AC338" i="157"/>
  <c r="AQ338" i="157"/>
  <c r="G338" i="157"/>
  <c r="BO338" i="157"/>
  <c r="AO338" i="157"/>
  <c r="W338" i="157"/>
  <c r="BN338" i="157"/>
  <c r="BJ338" i="157"/>
  <c r="AN338" i="157"/>
  <c r="P338" i="157"/>
  <c r="BH338" i="157"/>
  <c r="AM338" i="157"/>
  <c r="N338" i="157"/>
  <c r="BL338" i="157"/>
  <c r="AG338" i="157"/>
  <c r="O338" i="157"/>
  <c r="AY338" i="157"/>
  <c r="AH338" i="157"/>
  <c r="J338" i="157"/>
  <c r="AB338" i="157"/>
  <c r="AW338" i="157"/>
  <c r="AD338" i="157"/>
  <c r="H338" i="157"/>
  <c r="AV338" i="157"/>
  <c r="I338" i="157"/>
  <c r="AW489" i="157"/>
  <c r="X489" i="157"/>
  <c r="AV489" i="157"/>
  <c r="W489" i="157"/>
  <c r="BA489" i="157"/>
  <c r="Z489" i="157"/>
  <c r="AZ489" i="157"/>
  <c r="R489" i="157"/>
  <c r="AY489" i="157"/>
  <c r="AL489" i="157"/>
  <c r="AU489" i="157"/>
  <c r="U489" i="157"/>
  <c r="AX489" i="157"/>
  <c r="T489" i="157"/>
  <c r="BO489" i="157"/>
  <c r="AJ489" i="157"/>
  <c r="P489" i="157"/>
  <c r="BN489" i="157"/>
  <c r="AI489" i="157"/>
  <c r="O489" i="157"/>
  <c r="BH489" i="157"/>
  <c r="AH489" i="157"/>
  <c r="N489" i="157"/>
  <c r="BL489" i="157"/>
  <c r="AG489" i="157"/>
  <c r="L489" i="157"/>
  <c r="BJ489" i="157"/>
  <c r="AE489" i="157"/>
  <c r="I489" i="157"/>
  <c r="BF489" i="157"/>
  <c r="AB489" i="157"/>
  <c r="G489" i="157"/>
  <c r="AT489" i="157"/>
  <c r="AC489" i="157"/>
  <c r="J489" i="157"/>
  <c r="AS489" i="157"/>
  <c r="AO489" i="157"/>
  <c r="H489" i="157"/>
  <c r="AR489" i="157"/>
  <c r="AF489" i="157"/>
  <c r="K489" i="157"/>
  <c r="AQ489" i="157"/>
  <c r="AD489" i="157"/>
  <c r="M489" i="157"/>
  <c r="BB489" i="157"/>
  <c r="AN489" i="157"/>
  <c r="BD489" i="157"/>
  <c r="AM489" i="157"/>
  <c r="BC489" i="157"/>
  <c r="AK489" i="157"/>
  <c r="AV336" i="157"/>
  <c r="U336" i="157"/>
  <c r="AZ336" i="157"/>
  <c r="T336" i="157"/>
  <c r="AS336" i="157"/>
  <c r="X336" i="157"/>
  <c r="N336" i="157"/>
  <c r="AK336" i="157"/>
  <c r="AR336" i="157"/>
  <c r="W336" i="157"/>
  <c r="AQ336" i="157"/>
  <c r="G336" i="157"/>
  <c r="AU336" i="157"/>
  <c r="AT336" i="157"/>
  <c r="Z336" i="157"/>
  <c r="AY336" i="157"/>
  <c r="BL336" i="157"/>
  <c r="AC336" i="157"/>
  <c r="R336" i="157"/>
  <c r="BN336" i="157"/>
  <c r="AN336" i="157"/>
  <c r="AG336" i="157"/>
  <c r="AF336" i="157"/>
  <c r="BJ336" i="157"/>
  <c r="AB336" i="157"/>
  <c r="P336" i="157"/>
  <c r="BA336" i="157"/>
  <c r="J336" i="157"/>
  <c r="BO336" i="157"/>
  <c r="AO336" i="157"/>
  <c r="O336" i="157"/>
  <c r="AD336" i="157"/>
  <c r="BH336" i="157"/>
  <c r="AM336" i="157"/>
  <c r="K336" i="157"/>
  <c r="BC336" i="157"/>
  <c r="BF336" i="157"/>
  <c r="AL336" i="157"/>
  <c r="I336" i="157"/>
  <c r="M336" i="157"/>
  <c r="AW336" i="157"/>
  <c r="BD336" i="157"/>
  <c r="AJ336" i="157"/>
  <c r="H336" i="157"/>
  <c r="AX336" i="157"/>
  <c r="AI336" i="157"/>
  <c r="BB336" i="157"/>
  <c r="AE336" i="157"/>
  <c r="L336" i="157"/>
  <c r="AH336" i="157"/>
  <c r="AZ487" i="157"/>
  <c r="R487" i="157"/>
  <c r="AY487" i="157"/>
  <c r="Z487" i="157"/>
  <c r="AW487" i="157"/>
  <c r="U487" i="157"/>
  <c r="AS487" i="157"/>
  <c r="AQ487" i="157"/>
  <c r="T487" i="157"/>
  <c r="BC487" i="157"/>
  <c r="X487" i="157"/>
  <c r="BD487" i="157"/>
  <c r="AE487" i="157"/>
  <c r="BN487" i="157"/>
  <c r="AO487" i="157"/>
  <c r="P487" i="157"/>
  <c r="BL487" i="157"/>
  <c r="AM487" i="157"/>
  <c r="O487" i="157"/>
  <c r="BO487" i="157"/>
  <c r="AJ487" i="157"/>
  <c r="N487" i="157"/>
  <c r="BJ487" i="157"/>
  <c r="AI487" i="157"/>
  <c r="L487" i="157"/>
  <c r="AH487" i="157"/>
  <c r="BF487" i="157"/>
  <c r="AB487" i="157"/>
  <c r="I487" i="157"/>
  <c r="BH487" i="157"/>
  <c r="AN487" i="157"/>
  <c r="G487" i="157"/>
  <c r="BB487" i="157"/>
  <c r="AL487" i="157"/>
  <c r="M487" i="157"/>
  <c r="BA487" i="157"/>
  <c r="AK487" i="157"/>
  <c r="K487" i="157"/>
  <c r="AX487" i="157"/>
  <c r="AG487" i="157"/>
  <c r="J487" i="157"/>
  <c r="AV487" i="157"/>
  <c r="AD487" i="157"/>
  <c r="H487" i="157"/>
  <c r="AU487" i="157"/>
  <c r="AF487" i="157"/>
  <c r="AT487" i="157"/>
  <c r="AC487" i="157"/>
  <c r="AR487" i="157"/>
  <c r="W487" i="157"/>
  <c r="BA171" i="157"/>
  <c r="AC171" i="157"/>
  <c r="G171" i="157"/>
  <c r="AX171" i="157"/>
  <c r="AB171" i="157"/>
  <c r="N171" i="157"/>
  <c r="BJ171" i="157"/>
  <c r="AS171" i="157"/>
  <c r="AD171" i="157"/>
  <c r="J171" i="157"/>
  <c r="BD171" i="157"/>
  <c r="AF171" i="157"/>
  <c r="H171" i="157"/>
  <c r="BC171" i="157"/>
  <c r="Z171" i="157"/>
  <c r="AZ171" i="157"/>
  <c r="AG171" i="157"/>
  <c r="AW171" i="157"/>
  <c r="U171" i="157"/>
  <c r="AU171" i="157"/>
  <c r="AN171" i="157"/>
  <c r="AT171" i="157"/>
  <c r="AH171" i="157"/>
  <c r="AR171" i="157"/>
  <c r="X171" i="157"/>
  <c r="AY171" i="157"/>
  <c r="W171" i="157"/>
  <c r="AV171" i="157"/>
  <c r="T171" i="157"/>
  <c r="AQ171" i="157"/>
  <c r="AO171" i="157"/>
  <c r="O171" i="157"/>
  <c r="BB171" i="157"/>
  <c r="R171" i="157"/>
  <c r="BO171" i="157"/>
  <c r="AJ171" i="157"/>
  <c r="P171" i="157"/>
  <c r="AK171" i="157"/>
  <c r="BN171" i="157"/>
  <c r="AE171" i="157"/>
  <c r="M171" i="157"/>
  <c r="BL171" i="157"/>
  <c r="AM171" i="157"/>
  <c r="K171" i="157"/>
  <c r="BF171" i="157"/>
  <c r="AL171" i="157"/>
  <c r="I171" i="157"/>
  <c r="BH171" i="157"/>
  <c r="AI171" i="157"/>
  <c r="L171" i="157"/>
  <c r="BD369" i="157"/>
  <c r="AN369" i="157"/>
  <c r="M369" i="157"/>
  <c r="H369" i="157"/>
  <c r="BA369" i="157"/>
  <c r="AL369" i="157"/>
  <c r="K369" i="157"/>
  <c r="AV369" i="157"/>
  <c r="X369" i="157"/>
  <c r="AD369" i="157"/>
  <c r="AX369" i="157"/>
  <c r="AK369" i="157"/>
  <c r="BJ369" i="157"/>
  <c r="I369" i="157"/>
  <c r="AW369" i="157"/>
  <c r="AC369" i="157"/>
  <c r="AF369" i="157"/>
  <c r="BB369" i="157"/>
  <c r="Z369" i="157"/>
  <c r="AO369" i="157"/>
  <c r="AT369" i="157"/>
  <c r="AB369" i="157"/>
  <c r="AU369" i="157"/>
  <c r="BH369" i="157"/>
  <c r="AS369" i="157"/>
  <c r="U369" i="157"/>
  <c r="AR369" i="157"/>
  <c r="AG369" i="157"/>
  <c r="AI369" i="157"/>
  <c r="R369" i="157"/>
  <c r="AY369" i="157"/>
  <c r="T369" i="157"/>
  <c r="BL369" i="157"/>
  <c r="AQ369" i="157"/>
  <c r="W369" i="157"/>
  <c r="BC369" i="157"/>
  <c r="BN369" i="157"/>
  <c r="AJ369" i="157"/>
  <c r="P369" i="157"/>
  <c r="O369" i="157"/>
  <c r="N369" i="157"/>
  <c r="BO369" i="157"/>
  <c r="AM369" i="157"/>
  <c r="L369" i="157"/>
  <c r="BF369" i="157"/>
  <c r="AH369" i="157"/>
  <c r="G369" i="157"/>
  <c r="J369" i="157"/>
  <c r="AZ369" i="157"/>
  <c r="AE369" i="157"/>
  <c r="E323" i="157"/>
  <c r="BN288" i="157"/>
  <c r="AG288" i="157"/>
  <c r="G288" i="157"/>
  <c r="BF288" i="157"/>
  <c r="AF288" i="157"/>
  <c r="L288" i="157"/>
  <c r="AZ288" i="157"/>
  <c r="AJ288" i="157"/>
  <c r="O288" i="157"/>
  <c r="AV288" i="157"/>
  <c r="AE288" i="157"/>
  <c r="N288" i="157"/>
  <c r="BD288" i="157"/>
  <c r="AC288" i="157"/>
  <c r="M288" i="157"/>
  <c r="BC288" i="157"/>
  <c r="AH288" i="157"/>
  <c r="P288" i="157"/>
  <c r="BB288" i="157"/>
  <c r="AD288" i="157"/>
  <c r="AY288" i="157"/>
  <c r="AB288" i="157"/>
  <c r="AW288" i="157"/>
  <c r="AI288" i="157"/>
  <c r="AT288" i="157"/>
  <c r="Z288" i="157"/>
  <c r="AS288" i="157"/>
  <c r="AK288" i="157"/>
  <c r="BA288" i="157"/>
  <c r="X288" i="157"/>
  <c r="AX288" i="157"/>
  <c r="W288" i="157"/>
  <c r="AU288" i="157"/>
  <c r="T288" i="157"/>
  <c r="AR288" i="157"/>
  <c r="R288" i="157"/>
  <c r="AQ288" i="157"/>
  <c r="U288" i="157"/>
  <c r="BO288" i="157"/>
  <c r="AO288" i="157"/>
  <c r="K288" i="157"/>
  <c r="BJ288" i="157"/>
  <c r="AN288" i="157"/>
  <c r="J288" i="157"/>
  <c r="BH288" i="157"/>
  <c r="AM288" i="157"/>
  <c r="I288" i="157"/>
  <c r="BL288" i="157"/>
  <c r="AL288" i="157"/>
  <c r="H288" i="157"/>
  <c r="BN63" i="157"/>
  <c r="AD63" i="157"/>
  <c r="O63" i="157"/>
  <c r="BJ63" i="157"/>
  <c r="AO63" i="157"/>
  <c r="J63" i="157"/>
  <c r="BH63" i="157"/>
  <c r="AN63" i="157"/>
  <c r="N63" i="157"/>
  <c r="BF63" i="157"/>
  <c r="AM63" i="157"/>
  <c r="L63" i="157"/>
  <c r="AR63" i="157"/>
  <c r="X63" i="157"/>
  <c r="K63" i="157"/>
  <c r="AQ63" i="157"/>
  <c r="AL63" i="157"/>
  <c r="I63" i="157"/>
  <c r="BD63" i="157"/>
  <c r="W63" i="157"/>
  <c r="H63" i="157"/>
  <c r="BB63" i="157"/>
  <c r="AK63" i="157"/>
  <c r="G63" i="157"/>
  <c r="AU63" i="157"/>
  <c r="AJ63" i="157"/>
  <c r="AT63" i="157"/>
  <c r="AE63" i="157"/>
  <c r="AS63" i="157"/>
  <c r="AB63" i="157"/>
  <c r="AY63" i="157"/>
  <c r="Z63" i="157"/>
  <c r="BC63" i="157"/>
  <c r="AH63" i="157"/>
  <c r="BL63" i="157"/>
  <c r="BA63" i="157"/>
  <c r="AG63" i="157"/>
  <c r="AZ63" i="157"/>
  <c r="AC63" i="157"/>
  <c r="M63" i="157"/>
  <c r="AW63" i="157"/>
  <c r="R63" i="157"/>
  <c r="AI63" i="157"/>
  <c r="AX63" i="157"/>
  <c r="T63" i="157"/>
  <c r="AV63" i="157"/>
  <c r="U63" i="157"/>
  <c r="BO63" i="157"/>
  <c r="AF63" i="157"/>
  <c r="P63" i="157"/>
  <c r="AZ143" i="157"/>
  <c r="AI143" i="157"/>
  <c r="AT143" i="157"/>
  <c r="AN143" i="157"/>
  <c r="AQ143" i="157"/>
  <c r="AL143" i="157"/>
  <c r="BD143" i="157"/>
  <c r="AK143" i="157"/>
  <c r="BC143" i="157"/>
  <c r="T143" i="157"/>
  <c r="BB143" i="157"/>
  <c r="R143" i="157"/>
  <c r="BA143" i="157"/>
  <c r="P143" i="157"/>
  <c r="BO143" i="157"/>
  <c r="AO143" i="157"/>
  <c r="M143" i="157"/>
  <c r="BL143" i="157"/>
  <c r="AM143" i="157"/>
  <c r="U143" i="157"/>
  <c r="BJ143" i="157"/>
  <c r="AJ143" i="157"/>
  <c r="O143" i="157"/>
  <c r="BH143" i="157"/>
  <c r="AH143" i="157"/>
  <c r="N143" i="157"/>
  <c r="BF143" i="157"/>
  <c r="AG143" i="157"/>
  <c r="L143" i="157"/>
  <c r="BN143" i="157"/>
  <c r="AF143" i="157"/>
  <c r="H143" i="157"/>
  <c r="AS143" i="157"/>
  <c r="AE143" i="157"/>
  <c r="K143" i="157"/>
  <c r="AY143" i="157"/>
  <c r="AD143" i="157"/>
  <c r="J143" i="157"/>
  <c r="AX143" i="157"/>
  <c r="AC143" i="157"/>
  <c r="I143" i="157"/>
  <c r="AW143" i="157"/>
  <c r="X143" i="157"/>
  <c r="G143" i="157"/>
  <c r="AV143" i="157"/>
  <c r="AB143" i="157"/>
  <c r="AU143" i="157"/>
  <c r="W143" i="157"/>
  <c r="AR143" i="157"/>
  <c r="Z143" i="157"/>
  <c r="BO339" i="157"/>
  <c r="AM339" i="157"/>
  <c r="O339" i="157"/>
  <c r="BB339" i="157"/>
  <c r="AJ339" i="157"/>
  <c r="BL339" i="157"/>
  <c r="AL339" i="157"/>
  <c r="N339" i="157"/>
  <c r="P339" i="157"/>
  <c r="BC339" i="157"/>
  <c r="AB339" i="157"/>
  <c r="L339" i="157"/>
  <c r="K339" i="157"/>
  <c r="BJ339" i="157"/>
  <c r="AG339" i="157"/>
  <c r="I339" i="157"/>
  <c r="BN339" i="157"/>
  <c r="AF339" i="157"/>
  <c r="G339" i="157"/>
  <c r="AX339" i="157"/>
  <c r="BF339" i="157"/>
  <c r="AE339" i="157"/>
  <c r="BH339" i="157"/>
  <c r="AD339" i="157"/>
  <c r="M339" i="157"/>
  <c r="AY339" i="157"/>
  <c r="AO339" i="157"/>
  <c r="J339" i="157"/>
  <c r="AW339" i="157"/>
  <c r="AN339" i="157"/>
  <c r="H339" i="157"/>
  <c r="AS339" i="157"/>
  <c r="AC339" i="157"/>
  <c r="AV339" i="157"/>
  <c r="AK339" i="157"/>
  <c r="X339" i="157"/>
  <c r="AU339" i="157"/>
  <c r="AI339" i="157"/>
  <c r="AQ339" i="157"/>
  <c r="AT339" i="157"/>
  <c r="AH339" i="157"/>
  <c r="R339" i="157"/>
  <c r="AZ339" i="157"/>
  <c r="W339" i="157"/>
  <c r="AR339" i="157"/>
  <c r="U339" i="157"/>
  <c r="BD339" i="157"/>
  <c r="T339" i="157"/>
  <c r="BA339" i="157"/>
  <c r="Z339" i="157"/>
  <c r="BD137" i="157"/>
  <c r="Z137" i="157"/>
  <c r="AM137" i="157"/>
  <c r="AU137" i="157"/>
  <c r="AN137" i="157"/>
  <c r="BB137" i="157"/>
  <c r="R137" i="157"/>
  <c r="AV137" i="157"/>
  <c r="AO137" i="157"/>
  <c r="AS137" i="157"/>
  <c r="X137" i="157"/>
  <c r="AX137" i="157"/>
  <c r="W137" i="157"/>
  <c r="AR137" i="157"/>
  <c r="T137" i="157"/>
  <c r="AQ137" i="157"/>
  <c r="U137" i="157"/>
  <c r="BL137" i="157"/>
  <c r="AB137" i="157"/>
  <c r="P137" i="157"/>
  <c r="BO137" i="157"/>
  <c r="AJ137" i="157"/>
  <c r="M137" i="157"/>
  <c r="BN137" i="157"/>
  <c r="AH137" i="157"/>
  <c r="N137" i="157"/>
  <c r="BJ137" i="157"/>
  <c r="AG137" i="157"/>
  <c r="L137" i="157"/>
  <c r="BH137" i="157"/>
  <c r="AE137" i="157"/>
  <c r="K137" i="157"/>
  <c r="BF137" i="157"/>
  <c r="AK137" i="157"/>
  <c r="I137" i="157"/>
  <c r="AW137" i="157"/>
  <c r="AF137" i="157"/>
  <c r="J137" i="157"/>
  <c r="AT137" i="157"/>
  <c r="AD137" i="157"/>
  <c r="H137" i="157"/>
  <c r="BC137" i="157"/>
  <c r="AC137" i="157"/>
  <c r="G137" i="157"/>
  <c r="BA137" i="157"/>
  <c r="AI137" i="157"/>
  <c r="O137" i="157"/>
  <c r="AY137" i="157"/>
  <c r="AL137" i="157"/>
  <c r="AZ137" i="157"/>
  <c r="BA88" i="157"/>
  <c r="Z88" i="157"/>
  <c r="AY88" i="157"/>
  <c r="AO88" i="157"/>
  <c r="AU88" i="157"/>
  <c r="AM88" i="157"/>
  <c r="AW88" i="157"/>
  <c r="X88" i="157"/>
  <c r="BD88" i="157"/>
  <c r="W88" i="157"/>
  <c r="AV88" i="157"/>
  <c r="T88" i="157"/>
  <c r="AS88" i="157"/>
  <c r="R88" i="157"/>
  <c r="AT88" i="157"/>
  <c r="U88" i="157"/>
  <c r="BO88" i="157"/>
  <c r="AN88" i="157"/>
  <c r="K88" i="157"/>
  <c r="BL88" i="157"/>
  <c r="AK88" i="157"/>
  <c r="J88" i="157"/>
  <c r="BH88" i="157"/>
  <c r="AG88" i="157"/>
  <c r="H88" i="157"/>
  <c r="BJ88" i="157"/>
  <c r="AJ88" i="157"/>
  <c r="G88" i="157"/>
  <c r="AR88" i="157"/>
  <c r="AE88" i="157"/>
  <c r="M88" i="157"/>
  <c r="BN88" i="157"/>
  <c r="BF88" i="157"/>
  <c r="BC88" i="157"/>
  <c r="AF88" i="157"/>
  <c r="AQ88" i="157"/>
  <c r="BB88" i="157"/>
  <c r="AZ88" i="157"/>
  <c r="AX88" i="157"/>
  <c r="AD88" i="157"/>
  <c r="AI88" i="157"/>
  <c r="AH88" i="157"/>
  <c r="P88" i="157"/>
  <c r="AC88" i="157"/>
  <c r="N88" i="157"/>
  <c r="AL88" i="157"/>
  <c r="AB88" i="157"/>
  <c r="I88" i="157"/>
  <c r="O88" i="157"/>
  <c r="L88" i="157"/>
  <c r="E1089" i="157"/>
  <c r="BB494" i="157"/>
  <c r="AC494" i="157"/>
  <c r="BA494" i="157"/>
  <c r="AB494" i="157"/>
  <c r="AY494" i="157"/>
  <c r="X494" i="157"/>
  <c r="AX494" i="157"/>
  <c r="W494" i="157"/>
  <c r="AW494" i="157"/>
  <c r="Z494" i="157"/>
  <c r="AV494" i="157"/>
  <c r="R494" i="157"/>
  <c r="AU494" i="157"/>
  <c r="U494" i="157"/>
  <c r="AT494" i="157"/>
  <c r="T494" i="157"/>
  <c r="BN494" i="157"/>
  <c r="AO494" i="157"/>
  <c r="G494" i="157"/>
  <c r="BO494" i="157"/>
  <c r="AL494" i="157"/>
  <c r="H494" i="157"/>
  <c r="BH494" i="157"/>
  <c r="AK494" i="157"/>
  <c r="P494" i="157"/>
  <c r="BJ494" i="157"/>
  <c r="AM494" i="157"/>
  <c r="O494" i="157"/>
  <c r="BF494" i="157"/>
  <c r="AJ494" i="157"/>
  <c r="L494" i="157"/>
  <c r="BL494" i="157"/>
  <c r="AH494" i="157"/>
  <c r="J494" i="157"/>
  <c r="BD494" i="157"/>
  <c r="AG494" i="157"/>
  <c r="I494" i="157"/>
  <c r="BC494" i="157"/>
  <c r="AN494" i="157"/>
  <c r="N494" i="157"/>
  <c r="AZ494" i="157"/>
  <c r="AF494" i="157"/>
  <c r="M494" i="157"/>
  <c r="AS494" i="157"/>
  <c r="AE494" i="157"/>
  <c r="K494" i="157"/>
  <c r="AR494" i="157"/>
  <c r="AD494" i="157"/>
  <c r="AQ494" i="157"/>
  <c r="AI494" i="157"/>
  <c r="AQ455" i="157"/>
  <c r="U455" i="157"/>
  <c r="BO455" i="157"/>
  <c r="AF455" i="157"/>
  <c r="P455" i="157"/>
  <c r="BN455" i="157"/>
  <c r="AE455" i="157"/>
  <c r="O455" i="157"/>
  <c r="BL455" i="157"/>
  <c r="AC455" i="157"/>
  <c r="N455" i="157"/>
  <c r="BJ455" i="157"/>
  <c r="AO455" i="157"/>
  <c r="L455" i="157"/>
  <c r="BH455" i="157"/>
  <c r="AN455" i="157"/>
  <c r="I455" i="157"/>
  <c r="BF455" i="157"/>
  <c r="AL455" i="157"/>
  <c r="G455" i="157"/>
  <c r="BD455" i="157"/>
  <c r="AI455" i="157"/>
  <c r="K455" i="157"/>
  <c r="BC455" i="157"/>
  <c r="AH455" i="157"/>
  <c r="J455" i="157"/>
  <c r="BA455" i="157"/>
  <c r="AD455" i="157"/>
  <c r="H455" i="157"/>
  <c r="AV455" i="157"/>
  <c r="AB455" i="157"/>
  <c r="M455" i="157"/>
  <c r="BB455" i="157"/>
  <c r="AK455" i="157"/>
  <c r="AZ455" i="157"/>
  <c r="AM455" i="157"/>
  <c r="AY455" i="157"/>
  <c r="AJ455" i="157"/>
  <c r="AX455" i="157"/>
  <c r="AG455" i="157"/>
  <c r="AW455" i="157"/>
  <c r="T455" i="157"/>
  <c r="AU455" i="157"/>
  <c r="X455" i="157"/>
  <c r="AS455" i="157"/>
  <c r="Z455" i="157"/>
  <c r="AT455" i="157"/>
  <c r="W455" i="157"/>
  <c r="AR455" i="157"/>
  <c r="R455" i="157"/>
  <c r="BL556" i="157"/>
  <c r="AJ556" i="157"/>
  <c r="H556" i="157"/>
  <c r="N556" i="157"/>
  <c r="AC556" i="157"/>
  <c r="AN556" i="157"/>
  <c r="BH556" i="157"/>
  <c r="AI556" i="157"/>
  <c r="P556" i="157"/>
  <c r="AG556" i="157"/>
  <c r="AD556" i="157"/>
  <c r="AU556" i="157"/>
  <c r="BF556" i="157"/>
  <c r="AV556" i="157"/>
  <c r="BJ556" i="157"/>
  <c r="M556" i="157"/>
  <c r="K556" i="157"/>
  <c r="AE556" i="157"/>
  <c r="AF556" i="157"/>
  <c r="AT556" i="157"/>
  <c r="J556" i="157"/>
  <c r="AR556" i="157"/>
  <c r="AH556" i="157"/>
  <c r="BA556" i="157"/>
  <c r="AB556" i="157"/>
  <c r="AZ556" i="157"/>
  <c r="AO556" i="157"/>
  <c r="AY556" i="157"/>
  <c r="AM556" i="157"/>
  <c r="AX556" i="157"/>
  <c r="X556" i="157"/>
  <c r="BO556" i="157"/>
  <c r="AW556" i="157"/>
  <c r="U556" i="157"/>
  <c r="AS556" i="157"/>
  <c r="BC556" i="157"/>
  <c r="R556" i="157"/>
  <c r="AL556" i="157"/>
  <c r="I556" i="157"/>
  <c r="BB556" i="157"/>
  <c r="Z556" i="157"/>
  <c r="G556" i="157"/>
  <c r="AQ556" i="157"/>
  <c r="T556" i="157"/>
  <c r="BD556" i="157"/>
  <c r="W556" i="157"/>
  <c r="BN556" i="157"/>
  <c r="AK556" i="157"/>
  <c r="O556" i="157"/>
  <c r="L556" i="157"/>
  <c r="E890" i="157"/>
  <c r="AZ295" i="157"/>
  <c r="R295" i="157"/>
  <c r="BC295" i="157"/>
  <c r="AK295" i="157"/>
  <c r="BA295" i="157"/>
  <c r="P295" i="157"/>
  <c r="BL295" i="157"/>
  <c r="AO295" i="157"/>
  <c r="M295" i="157"/>
  <c r="BJ295" i="157"/>
  <c r="AN295" i="157"/>
  <c r="K295" i="157"/>
  <c r="BO295" i="157"/>
  <c r="AI295" i="157"/>
  <c r="J295" i="157"/>
  <c r="BN295" i="157"/>
  <c r="AH295" i="157"/>
  <c r="I295" i="157"/>
  <c r="BH295" i="157"/>
  <c r="AE295" i="157"/>
  <c r="O295" i="157"/>
  <c r="BF295" i="157"/>
  <c r="AD295" i="157"/>
  <c r="N295" i="157"/>
  <c r="BB295" i="157"/>
  <c r="AC295" i="157"/>
  <c r="L295" i="157"/>
  <c r="AX295" i="157"/>
  <c r="AB295" i="157"/>
  <c r="H295" i="157"/>
  <c r="AU295" i="157"/>
  <c r="AG295" i="157"/>
  <c r="AF295" i="157"/>
  <c r="AY295" i="157"/>
  <c r="T295" i="157"/>
  <c r="G295" i="157"/>
  <c r="AW295" i="157"/>
  <c r="AM295" i="157"/>
  <c r="AV295" i="157"/>
  <c r="AJ295" i="157"/>
  <c r="AT295" i="157"/>
  <c r="Z295" i="157"/>
  <c r="AS295" i="157"/>
  <c r="U295" i="157"/>
  <c r="AQ295" i="157"/>
  <c r="AL295" i="157"/>
  <c r="AR295" i="157"/>
  <c r="W295" i="157"/>
  <c r="BD295" i="157"/>
  <c r="X295" i="157"/>
  <c r="BA177" i="157"/>
  <c r="W177" i="157"/>
  <c r="BB177" i="157"/>
  <c r="AO177" i="157"/>
  <c r="AY177" i="157"/>
  <c r="AB177" i="157"/>
  <c r="AV177" i="157"/>
  <c r="X177" i="157"/>
  <c r="AU177" i="157"/>
  <c r="U177" i="157"/>
  <c r="AZ177" i="157"/>
  <c r="T177" i="157"/>
  <c r="AX177" i="157"/>
  <c r="P177" i="157"/>
  <c r="BN177" i="157"/>
  <c r="AI177" i="157"/>
  <c r="M177" i="157"/>
  <c r="BL177" i="157"/>
  <c r="AH177" i="157"/>
  <c r="K177" i="157"/>
  <c r="BO177" i="157"/>
  <c r="AF177" i="157"/>
  <c r="I177" i="157"/>
  <c r="BH177" i="157"/>
  <c r="AM177" i="157"/>
  <c r="R177" i="157"/>
  <c r="BJ177" i="157"/>
  <c r="AL177" i="157"/>
  <c r="G177" i="157"/>
  <c r="BF177" i="157"/>
  <c r="AJ177" i="157"/>
  <c r="O177" i="157"/>
  <c r="AW177" i="157"/>
  <c r="AG177" i="157"/>
  <c r="N177" i="157"/>
  <c r="AT177" i="157"/>
  <c r="AD177" i="157"/>
  <c r="L177" i="157"/>
  <c r="AS177" i="157"/>
  <c r="AN177" i="157"/>
  <c r="J177" i="157"/>
  <c r="AR177" i="157"/>
  <c r="AK177" i="157"/>
  <c r="H177" i="157"/>
  <c r="AQ177" i="157"/>
  <c r="AE177" i="157"/>
  <c r="BD177" i="157"/>
  <c r="AC177" i="157"/>
  <c r="BC177" i="157"/>
  <c r="Z177" i="157"/>
  <c r="AZ526" i="157"/>
  <c r="AO526" i="157"/>
  <c r="AT526" i="157"/>
  <c r="Z526" i="157"/>
  <c r="AS526" i="157"/>
  <c r="X526" i="157"/>
  <c r="AX526" i="157"/>
  <c r="W526" i="157"/>
  <c r="AW526" i="157"/>
  <c r="T526" i="157"/>
  <c r="AY526" i="157"/>
  <c r="R526" i="157"/>
  <c r="AQ526" i="157"/>
  <c r="G526" i="157"/>
  <c r="BO526" i="157"/>
  <c r="AL526" i="157"/>
  <c r="U526" i="157"/>
  <c r="BL526" i="157"/>
  <c r="AK526" i="157"/>
  <c r="O526" i="157"/>
  <c r="BN526" i="157"/>
  <c r="AJ526" i="157"/>
  <c r="H526" i="157"/>
  <c r="BH526" i="157"/>
  <c r="AI526" i="157"/>
  <c r="M526" i="157"/>
  <c r="BF526" i="157"/>
  <c r="AG526" i="157"/>
  <c r="K526" i="157"/>
  <c r="BJ526" i="157"/>
  <c r="AD526" i="157"/>
  <c r="J526" i="157"/>
  <c r="AV526" i="157"/>
  <c r="AC526" i="157"/>
  <c r="I526" i="157"/>
  <c r="AU526" i="157"/>
  <c r="AH526" i="157"/>
  <c r="P526" i="157"/>
  <c r="AR526" i="157"/>
  <c r="AF526" i="157"/>
  <c r="N526" i="157"/>
  <c r="BD526" i="157"/>
  <c r="AE526" i="157"/>
  <c r="L526" i="157"/>
  <c r="BC526" i="157"/>
  <c r="AB526" i="157"/>
  <c r="BB526" i="157"/>
  <c r="AN526" i="157"/>
  <c r="BA526" i="157"/>
  <c r="AM526" i="157"/>
  <c r="AS559" i="157"/>
  <c r="AF559" i="157"/>
  <c r="M559" i="157"/>
  <c r="AR559" i="157"/>
  <c r="AD559" i="157"/>
  <c r="K559" i="157"/>
  <c r="T559" i="157"/>
  <c r="AQ559" i="157"/>
  <c r="AC559" i="157"/>
  <c r="H559" i="157"/>
  <c r="BD559" i="157"/>
  <c r="AO559" i="157"/>
  <c r="BA559" i="157"/>
  <c r="AM559" i="157"/>
  <c r="Z559" i="157"/>
  <c r="AZ559" i="157"/>
  <c r="X559" i="157"/>
  <c r="BC559" i="157"/>
  <c r="AY559" i="157"/>
  <c r="W559" i="157"/>
  <c r="AN559" i="157"/>
  <c r="BB559" i="157"/>
  <c r="AL559" i="157"/>
  <c r="AW559" i="157"/>
  <c r="AU559" i="157"/>
  <c r="AV559" i="157"/>
  <c r="U559" i="157"/>
  <c r="P559" i="157"/>
  <c r="AX559" i="157"/>
  <c r="BO559" i="157"/>
  <c r="AJ559" i="157"/>
  <c r="O559" i="157"/>
  <c r="BL559" i="157"/>
  <c r="AI559" i="157"/>
  <c r="N559" i="157"/>
  <c r="BN559" i="157"/>
  <c r="AH559" i="157"/>
  <c r="L559" i="157"/>
  <c r="BJ559" i="157"/>
  <c r="AG559" i="157"/>
  <c r="I559" i="157"/>
  <c r="BF559" i="157"/>
  <c r="AE559" i="157"/>
  <c r="G559" i="157"/>
  <c r="BH559" i="157"/>
  <c r="AB559" i="157"/>
  <c r="R559" i="157"/>
  <c r="AT559" i="157"/>
  <c r="AK559" i="157"/>
  <c r="J559" i="157"/>
  <c r="AZ371" i="157"/>
  <c r="AD371" i="157"/>
  <c r="M371" i="157"/>
  <c r="AR371" i="157"/>
  <c r="AC371" i="157"/>
  <c r="H371" i="157"/>
  <c r="BL371" i="157"/>
  <c r="G371" i="157"/>
  <c r="R371" i="157"/>
  <c r="BD371" i="157"/>
  <c r="AN371" i="157"/>
  <c r="K371" i="157"/>
  <c r="AI371" i="157"/>
  <c r="BC371" i="157"/>
  <c r="AH371" i="157"/>
  <c r="J371" i="157"/>
  <c r="BO371" i="157"/>
  <c r="BF371" i="157"/>
  <c r="AG371" i="157"/>
  <c r="BB371" i="157"/>
  <c r="AE371" i="157"/>
  <c r="BA371" i="157"/>
  <c r="AO371" i="157"/>
  <c r="AY371" i="157"/>
  <c r="AM371" i="157"/>
  <c r="AW371" i="157"/>
  <c r="Z371" i="157"/>
  <c r="AV371" i="157"/>
  <c r="AF371" i="157"/>
  <c r="AX371" i="157"/>
  <c r="U371" i="157"/>
  <c r="AU371" i="157"/>
  <c r="X371" i="157"/>
  <c r="AT371" i="157"/>
  <c r="W371" i="157"/>
  <c r="AS371" i="157"/>
  <c r="P371" i="157"/>
  <c r="BH371" i="157"/>
  <c r="AQ371" i="157"/>
  <c r="O371" i="157"/>
  <c r="AK371" i="157"/>
  <c r="T371" i="157"/>
  <c r="BJ371" i="157"/>
  <c r="AB371" i="157"/>
  <c r="N371" i="157"/>
  <c r="BN371" i="157"/>
  <c r="AL371" i="157"/>
  <c r="L371" i="157"/>
  <c r="I371" i="157"/>
  <c r="AJ371" i="157"/>
  <c r="AY206" i="157"/>
  <c r="X206" i="157"/>
  <c r="AS206" i="157"/>
  <c r="Z206" i="157"/>
  <c r="AR206" i="157"/>
  <c r="U206" i="157"/>
  <c r="AU206" i="157"/>
  <c r="R206" i="157"/>
  <c r="BB206" i="157"/>
  <c r="K206" i="157"/>
  <c r="BO206" i="157"/>
  <c r="AC206" i="157"/>
  <c r="J206" i="157"/>
  <c r="AV206" i="157"/>
  <c r="BL206" i="157"/>
  <c r="AB206" i="157"/>
  <c r="I206" i="157"/>
  <c r="BJ206" i="157"/>
  <c r="AO206" i="157"/>
  <c r="H206" i="157"/>
  <c r="BN206" i="157"/>
  <c r="AN206" i="157"/>
  <c r="G206" i="157"/>
  <c r="BF206" i="157"/>
  <c r="AM206" i="157"/>
  <c r="L206" i="157"/>
  <c r="BH206" i="157"/>
  <c r="AK206" i="157"/>
  <c r="M206" i="157"/>
  <c r="AQ206" i="157"/>
  <c r="AJ206" i="157"/>
  <c r="T206" i="157"/>
  <c r="BC206" i="157"/>
  <c r="AG206" i="157"/>
  <c r="P206" i="157"/>
  <c r="BA206" i="157"/>
  <c r="AF206" i="157"/>
  <c r="O206" i="157"/>
  <c r="BD206" i="157"/>
  <c r="AE206" i="157"/>
  <c r="N206" i="157"/>
  <c r="AZ206" i="157"/>
  <c r="AD206" i="157"/>
  <c r="AX206" i="157"/>
  <c r="AL206" i="157"/>
  <c r="AH206" i="157"/>
  <c r="AW206" i="157"/>
  <c r="AI206" i="157"/>
  <c r="AT206" i="157"/>
  <c r="W206" i="157"/>
  <c r="E327" i="157"/>
  <c r="BC292" i="157"/>
  <c r="AF292" i="157"/>
  <c r="BA292" i="157"/>
  <c r="AD292" i="157"/>
  <c r="BB292" i="157"/>
  <c r="AB292" i="157"/>
  <c r="AY292" i="157"/>
  <c r="R292" i="157"/>
  <c r="AW292" i="157"/>
  <c r="X292" i="157"/>
  <c r="AU292" i="157"/>
  <c r="W292" i="157"/>
  <c r="AX292" i="157"/>
  <c r="U292" i="157"/>
  <c r="AV292" i="157"/>
  <c r="T292" i="157"/>
  <c r="BO292" i="157"/>
  <c r="AK292" i="157"/>
  <c r="K292" i="157"/>
  <c r="BN292" i="157"/>
  <c r="AJ292" i="157"/>
  <c r="J292" i="157"/>
  <c r="BL292" i="157"/>
  <c r="AO292" i="157"/>
  <c r="I292" i="157"/>
  <c r="BH292" i="157"/>
  <c r="AN292" i="157"/>
  <c r="H292" i="157"/>
  <c r="BF292" i="157"/>
  <c r="AL292" i="157"/>
  <c r="G292" i="157"/>
  <c r="BJ292" i="157"/>
  <c r="AG292" i="157"/>
  <c r="L292" i="157"/>
  <c r="BD292" i="157"/>
  <c r="AE292" i="157"/>
  <c r="O292" i="157"/>
  <c r="AZ292" i="157"/>
  <c r="AM292" i="157"/>
  <c r="N292" i="157"/>
  <c r="AT292" i="157"/>
  <c r="AC292" i="157"/>
  <c r="M292" i="157"/>
  <c r="AS292" i="157"/>
  <c r="AI292" i="157"/>
  <c r="P292" i="157"/>
  <c r="AR292" i="157"/>
  <c r="Z292" i="157"/>
  <c r="AQ292" i="157"/>
  <c r="AH292" i="157"/>
  <c r="AR239" i="157"/>
  <c r="AI239" i="157"/>
  <c r="G239" i="157"/>
  <c r="AQ239" i="157"/>
  <c r="AH239" i="157"/>
  <c r="H239" i="157"/>
  <c r="BD239" i="157"/>
  <c r="X239" i="157"/>
  <c r="AU239" i="157"/>
  <c r="AF239" i="157"/>
  <c r="BC239" i="157"/>
  <c r="AC239" i="157"/>
  <c r="BA239" i="157"/>
  <c r="Z239" i="157"/>
  <c r="BB239" i="157"/>
  <c r="W239" i="157"/>
  <c r="AZ239" i="157"/>
  <c r="AD239" i="157"/>
  <c r="AX239" i="157"/>
  <c r="AB239" i="157"/>
  <c r="AV239" i="157"/>
  <c r="R239" i="157"/>
  <c r="AW239" i="157"/>
  <c r="U239" i="157"/>
  <c r="AY239" i="157"/>
  <c r="T239" i="157"/>
  <c r="BO239" i="157"/>
  <c r="AM239" i="157"/>
  <c r="P239" i="157"/>
  <c r="BN239" i="157"/>
  <c r="AL239" i="157"/>
  <c r="M239" i="157"/>
  <c r="AE239" i="157"/>
  <c r="BJ239" i="157"/>
  <c r="AO239" i="157"/>
  <c r="K239" i="157"/>
  <c r="AT239" i="157"/>
  <c r="L239" i="157"/>
  <c r="BH239" i="157"/>
  <c r="AN239" i="157"/>
  <c r="I239" i="157"/>
  <c r="BL239" i="157"/>
  <c r="AJ239" i="157"/>
  <c r="O239" i="157"/>
  <c r="BF239" i="157"/>
  <c r="AG239" i="157"/>
  <c r="N239" i="157"/>
  <c r="AS239" i="157"/>
  <c r="AK239" i="157"/>
  <c r="J239" i="157"/>
  <c r="BO296" i="157"/>
  <c r="BN296" i="157"/>
  <c r="BH296" i="157"/>
  <c r="BJ296" i="157"/>
  <c r="BL296" i="157"/>
  <c r="BF296" i="157"/>
  <c r="BD296" i="157"/>
  <c r="BA296" i="157"/>
  <c r="BC296" i="157"/>
  <c r="AZ296" i="157"/>
  <c r="AX296" i="157"/>
  <c r="AV296" i="157"/>
  <c r="AU296" i="157"/>
  <c r="AT296" i="157"/>
  <c r="BB296" i="157"/>
  <c r="AY296" i="157"/>
  <c r="AW296" i="157"/>
  <c r="AR296" i="157"/>
  <c r="AQ296" i="157"/>
  <c r="AS296" i="157"/>
  <c r="AC296" i="157"/>
  <c r="AB296" i="157"/>
  <c r="AO296" i="157"/>
  <c r="AN296" i="157"/>
  <c r="AL296" i="157"/>
  <c r="AI296" i="157"/>
  <c r="AG296" i="157"/>
  <c r="AJ296" i="157"/>
  <c r="AH296" i="157"/>
  <c r="AF296" i="157"/>
  <c r="AE296" i="157"/>
  <c r="AD296" i="157"/>
  <c r="AM296" i="157"/>
  <c r="AK296" i="157"/>
  <c r="X296" i="157"/>
  <c r="Z296" i="157"/>
  <c r="U296" i="157"/>
  <c r="T296" i="157"/>
  <c r="W296" i="157"/>
  <c r="R296" i="157"/>
  <c r="K296" i="157"/>
  <c r="J296" i="157"/>
  <c r="I296" i="157"/>
  <c r="H296" i="157"/>
  <c r="G296" i="157"/>
  <c r="L296" i="157"/>
  <c r="O296" i="157"/>
  <c r="N296" i="157"/>
  <c r="M296" i="157"/>
  <c r="P296" i="157"/>
  <c r="AR341" i="157"/>
  <c r="Z341" i="157"/>
  <c r="AL341" i="157"/>
  <c r="G341" i="157"/>
  <c r="AC341" i="157"/>
  <c r="BD341" i="157"/>
  <c r="X341" i="157"/>
  <c r="O341" i="157"/>
  <c r="I341" i="157"/>
  <c r="AQ341" i="157"/>
  <c r="BB341" i="157"/>
  <c r="U341" i="157"/>
  <c r="R341" i="157"/>
  <c r="BL341" i="157"/>
  <c r="BN341" i="157"/>
  <c r="AI341" i="157"/>
  <c r="W341" i="157"/>
  <c r="AB341" i="157"/>
  <c r="BA341" i="157"/>
  <c r="T341" i="157"/>
  <c r="AZ341" i="157"/>
  <c r="BC341" i="157"/>
  <c r="AF341" i="157"/>
  <c r="AK341" i="157"/>
  <c r="BO341" i="157"/>
  <c r="AM341" i="157"/>
  <c r="N341" i="157"/>
  <c r="AW341" i="157"/>
  <c r="AS341" i="157"/>
  <c r="AT341" i="157"/>
  <c r="BH341" i="157"/>
  <c r="AJ341" i="157"/>
  <c r="M341" i="157"/>
  <c r="BF341" i="157"/>
  <c r="AH341" i="157"/>
  <c r="K341" i="157"/>
  <c r="BJ341" i="157"/>
  <c r="AE341" i="157"/>
  <c r="J341" i="157"/>
  <c r="P341" i="157"/>
  <c r="AX341" i="157"/>
  <c r="AD341" i="157"/>
  <c r="H341" i="157"/>
  <c r="AU341" i="157"/>
  <c r="AG341" i="157"/>
  <c r="L341" i="157"/>
  <c r="AY341" i="157"/>
  <c r="AO341" i="157"/>
  <c r="AV341" i="157"/>
  <c r="AN341" i="157"/>
  <c r="AR176" i="157"/>
  <c r="AD176" i="157"/>
  <c r="BA176" i="157"/>
  <c r="AE176" i="157"/>
  <c r="AW176" i="157"/>
  <c r="U176" i="157"/>
  <c r="AS176" i="157"/>
  <c r="T176" i="157"/>
  <c r="AY176" i="157"/>
  <c r="R176" i="157"/>
  <c r="BN176" i="157"/>
  <c r="AC176" i="157"/>
  <c r="K176" i="157"/>
  <c r="BO176" i="157"/>
  <c r="AB176" i="157"/>
  <c r="J176" i="157"/>
  <c r="BL176" i="157"/>
  <c r="AO176" i="157"/>
  <c r="I176" i="157"/>
  <c r="BJ176" i="157"/>
  <c r="AK176" i="157"/>
  <c r="H176" i="157"/>
  <c r="BH176" i="157"/>
  <c r="AJ176" i="157"/>
  <c r="G176" i="157"/>
  <c r="BF176" i="157"/>
  <c r="AI176" i="157"/>
  <c r="P176" i="157"/>
  <c r="AQ176" i="157"/>
  <c r="AH176" i="157"/>
  <c r="N176" i="157"/>
  <c r="BC176" i="157"/>
  <c r="AN176" i="157"/>
  <c r="M176" i="157"/>
  <c r="BD176" i="157"/>
  <c r="AM176" i="157"/>
  <c r="L176" i="157"/>
  <c r="BB176" i="157"/>
  <c r="AL176" i="157"/>
  <c r="O176" i="157"/>
  <c r="AZ176" i="157"/>
  <c r="AG176" i="157"/>
  <c r="AX176" i="157"/>
  <c r="AF176" i="157"/>
  <c r="AV176" i="157"/>
  <c r="X176" i="157"/>
  <c r="AU176" i="157"/>
  <c r="W176" i="157"/>
  <c r="AT176" i="157"/>
  <c r="Z176" i="157"/>
  <c r="AQ174" i="157"/>
  <c r="AG174" i="157"/>
  <c r="M174" i="157"/>
  <c r="W174" i="157"/>
  <c r="BD174" i="157"/>
  <c r="U174" i="157"/>
  <c r="BC174" i="157"/>
  <c r="AE174" i="157"/>
  <c r="L174" i="157"/>
  <c r="AX174" i="157"/>
  <c r="BA174" i="157"/>
  <c r="AD174" i="157"/>
  <c r="X174" i="157"/>
  <c r="AU174" i="157"/>
  <c r="AJ174" i="157"/>
  <c r="AW174" i="157"/>
  <c r="AZ174" i="157"/>
  <c r="AB174" i="157"/>
  <c r="AK174" i="157"/>
  <c r="AS174" i="157"/>
  <c r="AT174" i="157"/>
  <c r="T174" i="157"/>
  <c r="BN174" i="157"/>
  <c r="AH174" i="157"/>
  <c r="K174" i="157"/>
  <c r="BO174" i="157"/>
  <c r="AC174" i="157"/>
  <c r="J174" i="157"/>
  <c r="BJ174" i="157"/>
  <c r="AO174" i="157"/>
  <c r="I174" i="157"/>
  <c r="BH174" i="157"/>
  <c r="AN174" i="157"/>
  <c r="H174" i="157"/>
  <c r="R174" i="157"/>
  <c r="AR174" i="157"/>
  <c r="BL174" i="157"/>
  <c r="AM174" i="157"/>
  <c r="G174" i="157"/>
  <c r="BF174" i="157"/>
  <c r="AL174" i="157"/>
  <c r="P174" i="157"/>
  <c r="AY174" i="157"/>
  <c r="AF174" i="157"/>
  <c r="O174" i="157"/>
  <c r="BB174" i="157"/>
  <c r="AV174" i="157"/>
  <c r="AI174" i="157"/>
  <c r="N174" i="157"/>
  <c r="Z174" i="157"/>
  <c r="AR172" i="157"/>
  <c r="Z172" i="157"/>
  <c r="N172" i="157"/>
  <c r="P172" i="157"/>
  <c r="AQ172" i="157"/>
  <c r="AM172" i="157"/>
  <c r="BC172" i="157"/>
  <c r="AI172" i="157"/>
  <c r="AY172" i="157"/>
  <c r="BB172" i="157"/>
  <c r="R172" i="157"/>
  <c r="AZ172" i="157"/>
  <c r="W172" i="157"/>
  <c r="AV172" i="157"/>
  <c r="AB172" i="157"/>
  <c r="AX172" i="157"/>
  <c r="X172" i="157"/>
  <c r="AW172" i="157"/>
  <c r="AH172" i="157"/>
  <c r="AU172" i="157"/>
  <c r="AF172" i="157"/>
  <c r="AD172" i="157"/>
  <c r="AT172" i="157"/>
  <c r="K172" i="157"/>
  <c r="BA172" i="157"/>
  <c r="J172" i="157"/>
  <c r="BO172" i="157"/>
  <c r="AK172" i="157"/>
  <c r="I172" i="157"/>
  <c r="BN172" i="157"/>
  <c r="AL172" i="157"/>
  <c r="H172" i="157"/>
  <c r="BL172" i="157"/>
  <c r="AO172" i="157"/>
  <c r="G172" i="157"/>
  <c r="BF172" i="157"/>
  <c r="AN172" i="157"/>
  <c r="U172" i="157"/>
  <c r="BH172" i="157"/>
  <c r="AJ172" i="157"/>
  <c r="M172" i="157"/>
  <c r="BJ172" i="157"/>
  <c r="AG172" i="157"/>
  <c r="L172" i="157"/>
  <c r="BD172" i="157"/>
  <c r="AE172" i="157"/>
  <c r="T172" i="157"/>
  <c r="AS172" i="157"/>
  <c r="AC172" i="157"/>
  <c r="O172" i="157"/>
  <c r="BH438" i="157"/>
  <c r="AM438" i="157"/>
  <c r="K438" i="157"/>
  <c r="BB438" i="157"/>
  <c r="AJ438" i="157"/>
  <c r="N438" i="157"/>
  <c r="BA438" i="157"/>
  <c r="AG438" i="157"/>
  <c r="J438" i="157"/>
  <c r="BC438" i="157"/>
  <c r="AK438" i="157"/>
  <c r="AY438" i="157"/>
  <c r="AH438" i="157"/>
  <c r="AQ438" i="157"/>
  <c r="AI438" i="157"/>
  <c r="AX438" i="157"/>
  <c r="AE438" i="157"/>
  <c r="AZ438" i="157"/>
  <c r="X438" i="157"/>
  <c r="AV438" i="157"/>
  <c r="Z438" i="157"/>
  <c r="AS438" i="157"/>
  <c r="W438" i="157"/>
  <c r="AW438" i="157"/>
  <c r="U438" i="157"/>
  <c r="BO438" i="157"/>
  <c r="AC438" i="157"/>
  <c r="O438" i="157"/>
  <c r="BD438" i="157"/>
  <c r="AU438" i="157"/>
  <c r="AR438" i="157"/>
  <c r="T438" i="157"/>
  <c r="AD438" i="157"/>
  <c r="AO438" i="157"/>
  <c r="AN438" i="157"/>
  <c r="AL438" i="157"/>
  <c r="R438" i="157"/>
  <c r="AF438" i="157"/>
  <c r="AB438" i="157"/>
  <c r="G438" i="157"/>
  <c r="M438" i="157"/>
  <c r="L438" i="157"/>
  <c r="H438" i="157"/>
  <c r="BF438" i="157"/>
  <c r="AT438" i="157"/>
  <c r="P438" i="157"/>
  <c r="BN438" i="157"/>
  <c r="I438" i="157"/>
  <c r="BL438" i="157"/>
  <c r="BJ438" i="157"/>
  <c r="BB448" i="157"/>
  <c r="AG448" i="157"/>
  <c r="R448" i="157"/>
  <c r="BA448" i="157"/>
  <c r="AE448" i="157"/>
  <c r="L448" i="157"/>
  <c r="AY448" i="157"/>
  <c r="AM448" i="157"/>
  <c r="K448" i="157"/>
  <c r="AT448" i="157"/>
  <c r="AF448" i="157"/>
  <c r="I448" i="157"/>
  <c r="AX448" i="157"/>
  <c r="AK448" i="157"/>
  <c r="AW448" i="157"/>
  <c r="AB448" i="157"/>
  <c r="AV448" i="157"/>
  <c r="AN448" i="157"/>
  <c r="AU448" i="157"/>
  <c r="AL448" i="157"/>
  <c r="AS448" i="157"/>
  <c r="Z448" i="157"/>
  <c r="AR448" i="157"/>
  <c r="W448" i="157"/>
  <c r="AQ448" i="157"/>
  <c r="T448" i="157"/>
  <c r="BD448" i="157"/>
  <c r="X448" i="157"/>
  <c r="BC448" i="157"/>
  <c r="U448" i="157"/>
  <c r="AZ448" i="157"/>
  <c r="G448" i="157"/>
  <c r="J448" i="157"/>
  <c r="BO448" i="157"/>
  <c r="AD448" i="157"/>
  <c r="P448" i="157"/>
  <c r="BN448" i="157"/>
  <c r="AC448" i="157"/>
  <c r="O448" i="157"/>
  <c r="BJ448" i="157"/>
  <c r="BL448" i="157"/>
  <c r="AO448" i="157"/>
  <c r="N448" i="157"/>
  <c r="BH448" i="157"/>
  <c r="AJ448" i="157"/>
  <c r="M448" i="157"/>
  <c r="AI448" i="157"/>
  <c r="BF448" i="157"/>
  <c r="AH448" i="157"/>
  <c r="H448" i="157"/>
  <c r="BL310" i="157"/>
  <c r="AE310" i="157"/>
  <c r="I310" i="157"/>
  <c r="BF310" i="157"/>
  <c r="AD310" i="157"/>
  <c r="H310" i="157"/>
  <c r="BH310" i="157"/>
  <c r="AM310" i="157"/>
  <c r="G310" i="157"/>
  <c r="BJ310" i="157"/>
  <c r="AK310" i="157"/>
  <c r="O310" i="157"/>
  <c r="AR310" i="157"/>
  <c r="AL310" i="157"/>
  <c r="P310" i="157"/>
  <c r="BD310" i="157"/>
  <c r="AJ310" i="157"/>
  <c r="N310" i="157"/>
  <c r="BB310" i="157"/>
  <c r="AI310" i="157"/>
  <c r="M310" i="157"/>
  <c r="AZ310" i="157"/>
  <c r="AH310" i="157"/>
  <c r="L310" i="157"/>
  <c r="AY310" i="157"/>
  <c r="AC310" i="157"/>
  <c r="AX310" i="157"/>
  <c r="AB310" i="157"/>
  <c r="AV310" i="157"/>
  <c r="AN310" i="157"/>
  <c r="AW310" i="157"/>
  <c r="AO310" i="157"/>
  <c r="AU310" i="157"/>
  <c r="Z310" i="157"/>
  <c r="AT310" i="157"/>
  <c r="X310" i="157"/>
  <c r="AS310" i="157"/>
  <c r="U310" i="157"/>
  <c r="AQ310" i="157"/>
  <c r="W310" i="157"/>
  <c r="K310" i="157"/>
  <c r="BC310" i="157"/>
  <c r="R310" i="157"/>
  <c r="AG310" i="157"/>
  <c r="BA310" i="157"/>
  <c r="T310" i="157"/>
  <c r="BN310" i="157"/>
  <c r="BO310" i="157"/>
  <c r="AF310" i="157"/>
  <c r="J310" i="157"/>
  <c r="AX245" i="157"/>
  <c r="P245" i="157"/>
  <c r="BN245" i="157"/>
  <c r="AO245" i="157"/>
  <c r="M245" i="157"/>
  <c r="BO245" i="157"/>
  <c r="AN245" i="157"/>
  <c r="K245" i="157"/>
  <c r="BL245" i="157"/>
  <c r="AI245" i="157"/>
  <c r="R245" i="157"/>
  <c r="BF245" i="157"/>
  <c r="AH245" i="157"/>
  <c r="I245" i="157"/>
  <c r="BH245" i="157"/>
  <c r="AL245" i="157"/>
  <c r="G245" i="157"/>
  <c r="BJ245" i="157"/>
  <c r="AG245" i="157"/>
  <c r="O245" i="157"/>
  <c r="BB245" i="157"/>
  <c r="AE245" i="157"/>
  <c r="L245" i="157"/>
  <c r="AT245" i="157"/>
  <c r="AM245" i="157"/>
  <c r="J245" i="157"/>
  <c r="AS245" i="157"/>
  <c r="AK245" i="157"/>
  <c r="H245" i="157"/>
  <c r="AR245" i="157"/>
  <c r="AB245" i="157"/>
  <c r="N245" i="157"/>
  <c r="AQ245" i="157"/>
  <c r="Z245" i="157"/>
  <c r="BD245" i="157"/>
  <c r="AC245" i="157"/>
  <c r="BA245" i="157"/>
  <c r="AJ245" i="157"/>
  <c r="AY245" i="157"/>
  <c r="T245" i="157"/>
  <c r="AW245" i="157"/>
  <c r="AF245" i="157"/>
  <c r="AV245" i="157"/>
  <c r="AD245" i="157"/>
  <c r="AU245" i="157"/>
  <c r="W245" i="157"/>
  <c r="BC245" i="157"/>
  <c r="U245" i="157"/>
  <c r="AZ245" i="157"/>
  <c r="X245" i="157"/>
  <c r="AZ406" i="157"/>
  <c r="T406" i="157"/>
  <c r="BD406" i="157"/>
  <c r="Z406" i="157"/>
  <c r="BC406" i="157"/>
  <c r="G406" i="157"/>
  <c r="BO406" i="157"/>
  <c r="AL406" i="157"/>
  <c r="R406" i="157"/>
  <c r="BN406" i="157"/>
  <c r="AK406" i="157"/>
  <c r="K406" i="157"/>
  <c r="AY406" i="157"/>
  <c r="BL406" i="157"/>
  <c r="AI406" i="157"/>
  <c r="J406" i="157"/>
  <c r="U406" i="157"/>
  <c r="BJ406" i="157"/>
  <c r="AD406" i="157"/>
  <c r="I406" i="157"/>
  <c r="AX406" i="157"/>
  <c r="BF406" i="157"/>
  <c r="AC406" i="157"/>
  <c r="H406" i="157"/>
  <c r="BH406" i="157"/>
  <c r="AM406" i="157"/>
  <c r="P406" i="157"/>
  <c r="AW406" i="157"/>
  <c r="X406" i="157"/>
  <c r="BB406" i="157"/>
  <c r="AJ406" i="157"/>
  <c r="O406" i="157"/>
  <c r="AV406" i="157"/>
  <c r="AH406" i="157"/>
  <c r="N406" i="157"/>
  <c r="AU406" i="157"/>
  <c r="AG406" i="157"/>
  <c r="M406" i="157"/>
  <c r="W406" i="157"/>
  <c r="AT406" i="157"/>
  <c r="AE406" i="157"/>
  <c r="L406" i="157"/>
  <c r="AS406" i="157"/>
  <c r="AO406" i="157"/>
  <c r="AR406" i="157"/>
  <c r="AF406" i="157"/>
  <c r="AQ406" i="157"/>
  <c r="AB406" i="157"/>
  <c r="AN406" i="157"/>
  <c r="BA406" i="157"/>
  <c r="BL90" i="157"/>
  <c r="AL90" i="157"/>
  <c r="G90" i="157"/>
  <c r="AX90" i="157"/>
  <c r="AK90" i="157"/>
  <c r="BF90" i="157"/>
  <c r="AN90" i="157"/>
  <c r="O90" i="157"/>
  <c r="M90" i="157"/>
  <c r="K90" i="157"/>
  <c r="AU90" i="157"/>
  <c r="AM90" i="157"/>
  <c r="P90" i="157"/>
  <c r="AI90" i="157"/>
  <c r="AE90" i="157"/>
  <c r="BA90" i="157"/>
  <c r="R90" i="157"/>
  <c r="BO90" i="157"/>
  <c r="BD90" i="157"/>
  <c r="AJ90" i="157"/>
  <c r="N90" i="157"/>
  <c r="BC90" i="157"/>
  <c r="BB90" i="157"/>
  <c r="Z90" i="157"/>
  <c r="L90" i="157"/>
  <c r="AZ90" i="157"/>
  <c r="AG90" i="157"/>
  <c r="AV90" i="157"/>
  <c r="X90" i="157"/>
  <c r="W90" i="157"/>
  <c r="AT90" i="157"/>
  <c r="AR90" i="157"/>
  <c r="AO90" i="157"/>
  <c r="AQ90" i="157"/>
  <c r="U90" i="157"/>
  <c r="AY90" i="157"/>
  <c r="AD90" i="157"/>
  <c r="AW90" i="157"/>
  <c r="AB90" i="157"/>
  <c r="AS90" i="157"/>
  <c r="T90" i="157"/>
  <c r="BN90" i="157"/>
  <c r="AH90" i="157"/>
  <c r="J90" i="157"/>
  <c r="AC90" i="157"/>
  <c r="BJ90" i="157"/>
  <c r="AF90" i="157"/>
  <c r="I90" i="157"/>
  <c r="BH90" i="157"/>
  <c r="H90" i="157"/>
  <c r="BD276" i="157"/>
  <c r="J276" i="157"/>
  <c r="BO276" i="157"/>
  <c r="AC276" i="157"/>
  <c r="I276" i="157"/>
  <c r="BN276" i="157"/>
  <c r="AB276" i="157"/>
  <c r="H276" i="157"/>
  <c r="T276" i="157"/>
  <c r="BL276" i="157"/>
  <c r="AO276" i="157"/>
  <c r="G276" i="157"/>
  <c r="BH276" i="157"/>
  <c r="AN276" i="157"/>
  <c r="L276" i="157"/>
  <c r="BJ276" i="157"/>
  <c r="AM276" i="157"/>
  <c r="U276" i="157"/>
  <c r="BF276" i="157"/>
  <c r="AL276" i="157"/>
  <c r="Z276" i="157"/>
  <c r="BB276" i="157"/>
  <c r="AK276" i="157"/>
  <c r="O276" i="157"/>
  <c r="BA276" i="157"/>
  <c r="AJ276" i="157"/>
  <c r="N276" i="157"/>
  <c r="AZ276" i="157"/>
  <c r="AH276" i="157"/>
  <c r="M276" i="157"/>
  <c r="AY276" i="157"/>
  <c r="AE276" i="157"/>
  <c r="P276" i="157"/>
  <c r="AX276" i="157"/>
  <c r="AG276" i="157"/>
  <c r="AV276" i="157"/>
  <c r="AD276" i="157"/>
  <c r="AT276" i="157"/>
  <c r="AF276" i="157"/>
  <c r="AR276" i="157"/>
  <c r="AI276" i="157"/>
  <c r="AQ276" i="157"/>
  <c r="X276" i="157"/>
  <c r="BC276" i="157"/>
  <c r="W276" i="157"/>
  <c r="AS276" i="157"/>
  <c r="AU276" i="157"/>
  <c r="R276" i="157"/>
  <c r="AW276" i="157"/>
  <c r="K276" i="157"/>
  <c r="AR474" i="157"/>
  <c r="AH474" i="157"/>
  <c r="AE474" i="157"/>
  <c r="AQ474" i="157"/>
  <c r="W474" i="157"/>
  <c r="R474" i="157"/>
  <c r="AY474" i="157"/>
  <c r="BN474" i="157"/>
  <c r="AG474" i="157"/>
  <c r="AW474" i="157"/>
  <c r="BB474" i="157"/>
  <c r="AD474" i="157"/>
  <c r="AZ474" i="157"/>
  <c r="L474" i="157"/>
  <c r="BA474" i="157"/>
  <c r="Z474" i="157"/>
  <c r="G474" i="157"/>
  <c r="J474" i="157"/>
  <c r="AS474" i="157"/>
  <c r="U474" i="157"/>
  <c r="T474" i="157"/>
  <c r="AO474" i="157"/>
  <c r="BC474" i="157"/>
  <c r="BO474" i="157"/>
  <c r="AL474" i="157"/>
  <c r="I474" i="157"/>
  <c r="BH474" i="157"/>
  <c r="H474" i="157"/>
  <c r="AN474" i="157"/>
  <c r="N474" i="157"/>
  <c r="AJ474" i="157"/>
  <c r="AI474" i="157"/>
  <c r="M474" i="157"/>
  <c r="AK474" i="157"/>
  <c r="BJ474" i="157"/>
  <c r="P474" i="157"/>
  <c r="X474" i="157"/>
  <c r="BF474" i="157"/>
  <c r="BD474" i="157"/>
  <c r="BL474" i="157"/>
  <c r="O474" i="157"/>
  <c r="AM474" i="157"/>
  <c r="AT474" i="157"/>
  <c r="AX474" i="157"/>
  <c r="AF474" i="157"/>
  <c r="K474" i="157"/>
  <c r="AV474" i="157"/>
  <c r="AC474" i="157"/>
  <c r="AB474" i="157"/>
  <c r="AU474" i="157"/>
  <c r="E321" i="157"/>
  <c r="BL286" i="157"/>
  <c r="AO286" i="157"/>
  <c r="I286" i="157"/>
  <c r="BH286" i="157"/>
  <c r="AN286" i="157"/>
  <c r="H286" i="157"/>
  <c r="BJ286" i="157"/>
  <c r="AM286" i="157"/>
  <c r="G286" i="157"/>
  <c r="BF286" i="157"/>
  <c r="AL286" i="157"/>
  <c r="P286" i="157"/>
  <c r="BD286" i="157"/>
  <c r="AJ286" i="157"/>
  <c r="O286" i="157"/>
  <c r="BB286" i="157"/>
  <c r="AG286" i="157"/>
  <c r="N286" i="157"/>
  <c r="AZ286" i="157"/>
  <c r="AE286" i="157"/>
  <c r="M286" i="157"/>
  <c r="AY286" i="157"/>
  <c r="AK286" i="157"/>
  <c r="L286" i="157"/>
  <c r="AS286" i="157"/>
  <c r="AI286" i="157"/>
  <c r="AR286" i="157"/>
  <c r="Z286" i="157"/>
  <c r="AQ286" i="157"/>
  <c r="R286" i="157"/>
  <c r="BA286" i="157"/>
  <c r="U286" i="157"/>
  <c r="BC286" i="157"/>
  <c r="X286" i="157"/>
  <c r="AX286" i="157"/>
  <c r="T286" i="157"/>
  <c r="AW286" i="157"/>
  <c r="W286" i="157"/>
  <c r="AV286" i="157"/>
  <c r="AH286" i="157"/>
  <c r="AT286" i="157"/>
  <c r="AD286" i="157"/>
  <c r="AU286" i="157"/>
  <c r="AF286" i="157"/>
  <c r="BN286" i="157"/>
  <c r="AC286" i="157"/>
  <c r="K286" i="157"/>
  <c r="BO286" i="157"/>
  <c r="AB286" i="157"/>
  <c r="J286" i="157"/>
  <c r="AY169" i="157"/>
  <c r="X169" i="157"/>
  <c r="J169" i="157"/>
  <c r="AX169" i="157"/>
  <c r="AE169" i="157"/>
  <c r="AW169" i="157"/>
  <c r="AB169" i="157"/>
  <c r="AU169" i="157"/>
  <c r="AK169" i="157"/>
  <c r="AZ169" i="157"/>
  <c r="AG169" i="157"/>
  <c r="AV169" i="157"/>
  <c r="Z169" i="157"/>
  <c r="AQ169" i="157"/>
  <c r="AT169" i="157"/>
  <c r="U169" i="157"/>
  <c r="AH169" i="157"/>
  <c r="AS169" i="157"/>
  <c r="R169" i="157"/>
  <c r="H169" i="157"/>
  <c r="AR169" i="157"/>
  <c r="AJ169" i="157"/>
  <c r="W169" i="157"/>
  <c r="BC169" i="157"/>
  <c r="T169" i="157"/>
  <c r="BH169" i="157"/>
  <c r="AM169" i="157"/>
  <c r="P169" i="157"/>
  <c r="BJ169" i="157"/>
  <c r="AO169" i="157"/>
  <c r="M169" i="157"/>
  <c r="BL169" i="157"/>
  <c r="AI169" i="157"/>
  <c r="K169" i="157"/>
  <c r="BD169" i="157"/>
  <c r="BO169" i="157"/>
  <c r="AC169" i="157"/>
  <c r="I169" i="157"/>
  <c r="BN169" i="157"/>
  <c r="AN169" i="157"/>
  <c r="L169" i="157"/>
  <c r="BF169" i="157"/>
  <c r="AL169" i="157"/>
  <c r="N169" i="157"/>
  <c r="BA169" i="157"/>
  <c r="AD169" i="157"/>
  <c r="O169" i="157"/>
  <c r="BB169" i="157"/>
  <c r="AF169" i="157"/>
  <c r="G169" i="157"/>
  <c r="E1019" i="157"/>
  <c r="BN424" i="157"/>
  <c r="AK424" i="157"/>
  <c r="N424" i="157"/>
  <c r="BH424" i="157"/>
  <c r="AO424" i="157"/>
  <c r="M424" i="157"/>
  <c r="BF424" i="157"/>
  <c r="AN424" i="157"/>
  <c r="L424" i="157"/>
  <c r="BJ424" i="157"/>
  <c r="AJ424" i="157"/>
  <c r="K424" i="157"/>
  <c r="BL424" i="157"/>
  <c r="AI424" i="157"/>
  <c r="J424" i="157"/>
  <c r="AX424" i="157"/>
  <c r="AM424" i="157"/>
  <c r="I424" i="157"/>
  <c r="AW424" i="157"/>
  <c r="AG424" i="157"/>
  <c r="P424" i="157"/>
  <c r="BD424" i="157"/>
  <c r="AD424" i="157"/>
  <c r="O424" i="157"/>
  <c r="BC424" i="157"/>
  <c r="AB424" i="157"/>
  <c r="H424" i="157"/>
  <c r="BB424" i="157"/>
  <c r="AH424" i="157"/>
  <c r="AY424" i="157"/>
  <c r="AF424" i="157"/>
  <c r="AS424" i="157"/>
  <c r="AE424" i="157"/>
  <c r="AR424" i="157"/>
  <c r="AC424" i="157"/>
  <c r="AQ424" i="157"/>
  <c r="X424" i="157"/>
  <c r="BA424" i="157"/>
  <c r="W424" i="157"/>
  <c r="AZ424" i="157"/>
  <c r="U424" i="157"/>
  <c r="AV424" i="157"/>
  <c r="T424" i="157"/>
  <c r="AU424" i="157"/>
  <c r="Z424" i="157"/>
  <c r="AT424" i="157"/>
  <c r="R424" i="157"/>
  <c r="BO424" i="157"/>
  <c r="AL424" i="157"/>
  <c r="G424" i="157"/>
  <c r="AY304" i="157"/>
  <c r="AO304" i="157"/>
  <c r="G304" i="157"/>
  <c r="AB304" i="157"/>
  <c r="BD304" i="157"/>
  <c r="BB304" i="157"/>
  <c r="AN304" i="157"/>
  <c r="L304" i="157"/>
  <c r="AZ304" i="157"/>
  <c r="BO304" i="157"/>
  <c r="AK304" i="157"/>
  <c r="K304" i="157"/>
  <c r="BF304" i="157"/>
  <c r="T304" i="157"/>
  <c r="BN304" i="157"/>
  <c r="AJ304" i="157"/>
  <c r="J304" i="157"/>
  <c r="AI304" i="157"/>
  <c r="I304" i="157"/>
  <c r="AC304" i="157"/>
  <c r="BL304" i="157"/>
  <c r="BH304" i="157"/>
  <c r="AH304" i="157"/>
  <c r="H304" i="157"/>
  <c r="BJ304" i="157"/>
  <c r="W304" i="157"/>
  <c r="AV304" i="157"/>
  <c r="AM304" i="157"/>
  <c r="O304" i="157"/>
  <c r="AS304" i="157"/>
  <c r="AG304" i="157"/>
  <c r="AD304" i="157"/>
  <c r="M304" i="157"/>
  <c r="P304" i="157"/>
  <c r="AU304" i="157"/>
  <c r="N304" i="157"/>
  <c r="AR304" i="157"/>
  <c r="X304" i="157"/>
  <c r="AL304" i="157"/>
  <c r="AX304" i="157"/>
  <c r="AT304" i="157"/>
  <c r="R304" i="157"/>
  <c r="AW304" i="157"/>
  <c r="AE304" i="157"/>
  <c r="AQ304" i="157"/>
  <c r="U304" i="157"/>
  <c r="BC304" i="157"/>
  <c r="Z304" i="157"/>
  <c r="BA304" i="157"/>
  <c r="AF304" i="157"/>
  <c r="J543" i="157"/>
  <c r="M543" i="157"/>
  <c r="K543" i="157"/>
  <c r="H543" i="157"/>
  <c r="BB543" i="157"/>
  <c r="U543" i="157"/>
  <c r="AR543" i="157"/>
  <c r="BA543" i="157"/>
  <c r="R543" i="157"/>
  <c r="BO543" i="157"/>
  <c r="P543" i="157"/>
  <c r="BN543" i="157"/>
  <c r="AI543" i="157"/>
  <c r="AY543" i="157"/>
  <c r="X543" i="157"/>
  <c r="T543" i="157"/>
  <c r="AN543" i="157"/>
  <c r="O543" i="157"/>
  <c r="AK543" i="157"/>
  <c r="BF543" i="157"/>
  <c r="AM543" i="157"/>
  <c r="BL543" i="157"/>
  <c r="BJ543" i="157"/>
  <c r="AL543" i="157"/>
  <c r="N543" i="157"/>
  <c r="L543" i="157"/>
  <c r="I543" i="157"/>
  <c r="BH543" i="157"/>
  <c r="AF543" i="157"/>
  <c r="G543" i="157"/>
  <c r="AX543" i="157"/>
  <c r="AE543" i="157"/>
  <c r="AZ543" i="157"/>
  <c r="AW543" i="157"/>
  <c r="AO543" i="157"/>
  <c r="AV543" i="157"/>
  <c r="AC543" i="157"/>
  <c r="AB543" i="157"/>
  <c r="AJ543" i="157"/>
  <c r="AH543" i="157"/>
  <c r="AG543" i="157"/>
  <c r="AU543" i="157"/>
  <c r="AT543" i="157"/>
  <c r="BC543" i="157"/>
  <c r="AS543" i="157"/>
  <c r="AD543" i="157"/>
  <c r="AQ543" i="157"/>
  <c r="W543" i="157"/>
  <c r="BD543" i="157"/>
  <c r="Z543" i="157"/>
  <c r="AV553" i="157"/>
  <c r="AC553" i="157"/>
  <c r="H553" i="157"/>
  <c r="AU553" i="157"/>
  <c r="AB553" i="157"/>
  <c r="M553" i="157"/>
  <c r="BH553" i="157"/>
  <c r="AT553" i="157"/>
  <c r="AH553" i="157"/>
  <c r="L553" i="157"/>
  <c r="BA553" i="157"/>
  <c r="AG553" i="157"/>
  <c r="AZ553" i="157"/>
  <c r="AD553" i="157"/>
  <c r="AK553" i="157"/>
  <c r="AR553" i="157"/>
  <c r="Z553" i="157"/>
  <c r="BC553" i="157"/>
  <c r="X553" i="157"/>
  <c r="BB553" i="157"/>
  <c r="W553" i="157"/>
  <c r="AY553" i="157"/>
  <c r="AJ553" i="157"/>
  <c r="AS553" i="157"/>
  <c r="R553" i="157"/>
  <c r="AQ553" i="157"/>
  <c r="T553" i="157"/>
  <c r="BD553" i="157"/>
  <c r="U553" i="157"/>
  <c r="BN553" i="157"/>
  <c r="AN553" i="157"/>
  <c r="P553" i="157"/>
  <c r="BO553" i="157"/>
  <c r="AM553" i="157"/>
  <c r="O553" i="157"/>
  <c r="BL553" i="157"/>
  <c r="AL553" i="157"/>
  <c r="N553" i="157"/>
  <c r="BJ553" i="157"/>
  <c r="AI553" i="157"/>
  <c r="I553" i="157"/>
  <c r="BF553" i="157"/>
  <c r="AF553" i="157"/>
  <c r="G553" i="157"/>
  <c r="AX553" i="157"/>
  <c r="AE553" i="157"/>
  <c r="K553" i="157"/>
  <c r="AW553" i="157"/>
  <c r="AO553" i="157"/>
  <c r="J553" i="157"/>
  <c r="AZ480" i="157"/>
  <c r="AE480" i="157"/>
  <c r="N480" i="157"/>
  <c r="AY480" i="157"/>
  <c r="AD480" i="157"/>
  <c r="M480" i="157"/>
  <c r="AG480" i="157"/>
  <c r="BD480" i="157"/>
  <c r="AC480" i="157"/>
  <c r="L480" i="157"/>
  <c r="BB480" i="157"/>
  <c r="AO480" i="157"/>
  <c r="BJ480" i="157"/>
  <c r="BC480" i="157"/>
  <c r="AB480" i="157"/>
  <c r="K480" i="157"/>
  <c r="AJ480" i="157"/>
  <c r="AU480" i="157"/>
  <c r="J480" i="157"/>
  <c r="AM480" i="157"/>
  <c r="P480" i="157"/>
  <c r="AQ480" i="157"/>
  <c r="BO480" i="157"/>
  <c r="BA480" i="157"/>
  <c r="AI480" i="157"/>
  <c r="AX480" i="157"/>
  <c r="AF480" i="157"/>
  <c r="BH480" i="157"/>
  <c r="Z480" i="157"/>
  <c r="BF480" i="157"/>
  <c r="R480" i="157"/>
  <c r="AT480" i="157"/>
  <c r="X480" i="157"/>
  <c r="AS480" i="157"/>
  <c r="U480" i="157"/>
  <c r="AW480" i="157"/>
  <c r="AL480" i="157"/>
  <c r="AV480" i="157"/>
  <c r="W480" i="157"/>
  <c r="G480" i="157"/>
  <c r="H480" i="157"/>
  <c r="AH480" i="157"/>
  <c r="AR480" i="157"/>
  <c r="T480" i="157"/>
  <c r="BN480" i="157"/>
  <c r="AN480" i="157"/>
  <c r="I480" i="157"/>
  <c r="BL480" i="157"/>
  <c r="AK480" i="157"/>
  <c r="O480" i="157"/>
  <c r="J367" i="157"/>
  <c r="H367" i="157"/>
  <c r="BJ367" i="157"/>
  <c r="AB367" i="157"/>
  <c r="O367" i="157"/>
  <c r="T367" i="157"/>
  <c r="BL367" i="157"/>
  <c r="BN367" i="157"/>
  <c r="AN367" i="157"/>
  <c r="N367" i="157"/>
  <c r="I367" i="157"/>
  <c r="K367" i="157"/>
  <c r="BO367" i="157"/>
  <c r="AM367" i="157"/>
  <c r="L367" i="157"/>
  <c r="AK367" i="157"/>
  <c r="AV367" i="157"/>
  <c r="AD367" i="157"/>
  <c r="AX367" i="157"/>
  <c r="BH367" i="157"/>
  <c r="AE367" i="157"/>
  <c r="BF367" i="157"/>
  <c r="AJ367" i="157"/>
  <c r="G367" i="157"/>
  <c r="M367" i="157"/>
  <c r="AT367" i="157"/>
  <c r="AY367" i="157"/>
  <c r="AW367" i="157"/>
  <c r="AS367" i="157"/>
  <c r="AC367" i="157"/>
  <c r="AR367" i="157"/>
  <c r="AH367" i="157"/>
  <c r="P367" i="157"/>
  <c r="AO367" i="157"/>
  <c r="AQ367" i="157"/>
  <c r="AL367" i="157"/>
  <c r="AI367" i="157"/>
  <c r="AG367" i="157"/>
  <c r="BD367" i="157"/>
  <c r="BC367" i="157"/>
  <c r="AF367" i="157"/>
  <c r="X367" i="157"/>
  <c r="BA367" i="157"/>
  <c r="R367" i="157"/>
  <c r="AU367" i="157"/>
  <c r="U367" i="157"/>
  <c r="AZ367" i="157"/>
  <c r="Z367" i="157"/>
  <c r="BB367" i="157"/>
  <c r="W367" i="157"/>
  <c r="AR345" i="157"/>
  <c r="AD345" i="157"/>
  <c r="AQ345" i="157"/>
  <c r="AB345" i="157"/>
  <c r="BD345" i="157"/>
  <c r="Z345" i="157"/>
  <c r="BC345" i="157"/>
  <c r="T345" i="157"/>
  <c r="AZ345" i="157"/>
  <c r="W345" i="157"/>
  <c r="AW345" i="157"/>
  <c r="X345" i="157"/>
  <c r="AT345" i="157"/>
  <c r="U345" i="157"/>
  <c r="AV345" i="157"/>
  <c r="P345" i="157"/>
  <c r="BL345" i="157"/>
  <c r="AO345" i="157"/>
  <c r="O345" i="157"/>
  <c r="BN345" i="157"/>
  <c r="AN345" i="157"/>
  <c r="N345" i="157"/>
  <c r="BO345" i="157"/>
  <c r="AL345" i="157"/>
  <c r="I345" i="157"/>
  <c r="BF345" i="157"/>
  <c r="AI345" i="157"/>
  <c r="G345" i="157"/>
  <c r="BH345" i="157"/>
  <c r="AH345" i="157"/>
  <c r="L345" i="157"/>
  <c r="BJ345" i="157"/>
  <c r="AM345" i="157"/>
  <c r="K345" i="157"/>
  <c r="BB345" i="157"/>
  <c r="AK345" i="157"/>
  <c r="R345" i="157"/>
  <c r="AU345" i="157"/>
  <c r="BA345" i="157"/>
  <c r="AJ345" i="157"/>
  <c r="J345" i="157"/>
  <c r="AG345" i="157"/>
  <c r="AY345" i="157"/>
  <c r="AF345" i="157"/>
  <c r="H345" i="157"/>
  <c r="AX345" i="157"/>
  <c r="AC345" i="157"/>
  <c r="M345" i="157"/>
  <c r="AS345" i="157"/>
  <c r="AE345" i="157"/>
  <c r="P192" i="157"/>
  <c r="AY192" i="157"/>
  <c r="Z192" i="157"/>
  <c r="BL192" i="157"/>
  <c r="AW192" i="157"/>
  <c r="AO192" i="157"/>
  <c r="AG192" i="157"/>
  <c r="AI192" i="157"/>
  <c r="AZ192" i="157"/>
  <c r="AM192" i="157"/>
  <c r="AV192" i="157"/>
  <c r="BA192" i="157"/>
  <c r="AT192" i="157"/>
  <c r="AE192" i="157"/>
  <c r="AS192" i="157"/>
  <c r="R192" i="157"/>
  <c r="O192" i="157"/>
  <c r="H192" i="157"/>
  <c r="BF192" i="157"/>
  <c r="AD192" i="157"/>
  <c r="AC192" i="157"/>
  <c r="AR192" i="157"/>
  <c r="U192" i="157"/>
  <c r="BB192" i="157"/>
  <c r="AN192" i="157"/>
  <c r="N192" i="157"/>
  <c r="AX192" i="157"/>
  <c r="X192" i="157"/>
  <c r="M192" i="157"/>
  <c r="AU192" i="157"/>
  <c r="W192" i="157"/>
  <c r="AQ192" i="157"/>
  <c r="T192" i="157"/>
  <c r="I192" i="157"/>
  <c r="BO192" i="157"/>
  <c r="AK192" i="157"/>
  <c r="K192" i="157"/>
  <c r="AJ192" i="157"/>
  <c r="BH192" i="157"/>
  <c r="AL192" i="157"/>
  <c r="J192" i="157"/>
  <c r="BN192" i="157"/>
  <c r="L192" i="157"/>
  <c r="BJ192" i="157"/>
  <c r="AH192" i="157"/>
  <c r="G192" i="157"/>
  <c r="BD192" i="157"/>
  <c r="AB192" i="157"/>
  <c r="BC192" i="157"/>
  <c r="AF192" i="157"/>
  <c r="E995" i="157"/>
  <c r="AF400" i="157"/>
  <c r="AX400" i="157"/>
  <c r="X400" i="157"/>
  <c r="W400" i="157"/>
  <c r="AW400" i="157"/>
  <c r="AB400" i="157"/>
  <c r="AV400" i="157"/>
  <c r="U400" i="157"/>
  <c r="AR400" i="157"/>
  <c r="Z400" i="157"/>
  <c r="AQ400" i="157"/>
  <c r="R400" i="157"/>
  <c r="BB400" i="157"/>
  <c r="T400" i="157"/>
  <c r="BN400" i="157"/>
  <c r="AO400" i="157"/>
  <c r="G400" i="157"/>
  <c r="BL400" i="157"/>
  <c r="AM400" i="157"/>
  <c r="J400" i="157"/>
  <c r="BH400" i="157"/>
  <c r="AH400" i="157"/>
  <c r="I400" i="157"/>
  <c r="BF400" i="157"/>
  <c r="AG400" i="157"/>
  <c r="H400" i="157"/>
  <c r="BJ400" i="157"/>
  <c r="AN400" i="157"/>
  <c r="O400" i="157"/>
  <c r="BO400" i="157"/>
  <c r="AL400" i="157"/>
  <c r="N400" i="157"/>
  <c r="AT400" i="157"/>
  <c r="AK400" i="157"/>
  <c r="P400" i="157"/>
  <c r="AS400" i="157"/>
  <c r="AI400" i="157"/>
  <c r="M400" i="157"/>
  <c r="AD400" i="157"/>
  <c r="AU400" i="157"/>
  <c r="BD400" i="157"/>
  <c r="L400" i="157"/>
  <c r="BC400" i="157"/>
  <c r="AC400" i="157"/>
  <c r="K400" i="157"/>
  <c r="BA400" i="157"/>
  <c r="AJ400" i="157"/>
  <c r="AZ400" i="157"/>
  <c r="AE400" i="157"/>
  <c r="AY400" i="157"/>
  <c r="E844" i="157"/>
  <c r="BF249" i="157"/>
  <c r="AG249" i="157"/>
  <c r="L249" i="157"/>
  <c r="BJ249" i="157"/>
  <c r="AO249" i="157"/>
  <c r="O249" i="157"/>
  <c r="BA249" i="157"/>
  <c r="AH249" i="157"/>
  <c r="N249" i="157"/>
  <c r="AZ249" i="157"/>
  <c r="AF249" i="157"/>
  <c r="H249" i="157"/>
  <c r="AY249" i="157"/>
  <c r="AE249" i="157"/>
  <c r="G249" i="157"/>
  <c r="AX249" i="157"/>
  <c r="AD249" i="157"/>
  <c r="J249" i="157"/>
  <c r="AW249" i="157"/>
  <c r="AC249" i="157"/>
  <c r="AU249" i="157"/>
  <c r="AB249" i="157"/>
  <c r="AS249" i="157"/>
  <c r="X249" i="157"/>
  <c r="AQ249" i="157"/>
  <c r="Z249" i="157"/>
  <c r="BD249" i="157"/>
  <c r="W249" i="157"/>
  <c r="BC249" i="157"/>
  <c r="R249" i="157"/>
  <c r="AV249" i="157"/>
  <c r="U249" i="157"/>
  <c r="AT249" i="157"/>
  <c r="AK249" i="157"/>
  <c r="AR249" i="157"/>
  <c r="AJ249" i="157"/>
  <c r="BB249" i="157"/>
  <c r="T249" i="157"/>
  <c r="BN249" i="157"/>
  <c r="AM249" i="157"/>
  <c r="P249" i="157"/>
  <c r="BO249" i="157"/>
  <c r="AL249" i="157"/>
  <c r="M249" i="157"/>
  <c r="BL249" i="157"/>
  <c r="AN249" i="157"/>
  <c r="K249" i="157"/>
  <c r="BH249" i="157"/>
  <c r="AI249" i="157"/>
  <c r="I249" i="157"/>
  <c r="AZ131" i="157"/>
  <c r="AJ131" i="157"/>
  <c r="AY131" i="157"/>
  <c r="AI131" i="157"/>
  <c r="AW131" i="157"/>
  <c r="AH131" i="157"/>
  <c r="AU131" i="157"/>
  <c r="AD131" i="157"/>
  <c r="BD131" i="157"/>
  <c r="AR131" i="157"/>
  <c r="X131" i="157"/>
  <c r="U131" i="157"/>
  <c r="AV131" i="157"/>
  <c r="T131" i="157"/>
  <c r="AQ131" i="157"/>
  <c r="W131" i="157"/>
  <c r="AT131" i="157"/>
  <c r="R131" i="157"/>
  <c r="BO131" i="157"/>
  <c r="AF131" i="157"/>
  <c r="P131" i="157"/>
  <c r="BN131" i="157"/>
  <c r="AE131" i="157"/>
  <c r="M131" i="157"/>
  <c r="AO131" i="157"/>
  <c r="BJ131" i="157"/>
  <c r="AC131" i="157"/>
  <c r="L131" i="157"/>
  <c r="AN131" i="157"/>
  <c r="AX131" i="157"/>
  <c r="BL131" i="157"/>
  <c r="AB131" i="157"/>
  <c r="K131" i="157"/>
  <c r="BH131" i="157"/>
  <c r="J131" i="157"/>
  <c r="G131" i="157"/>
  <c r="BF131" i="157"/>
  <c r="AG131" i="157"/>
  <c r="I131" i="157"/>
  <c r="BA131" i="157"/>
  <c r="H131" i="157"/>
  <c r="AM131" i="157"/>
  <c r="AS131" i="157"/>
  <c r="AL131" i="157"/>
  <c r="O131" i="157"/>
  <c r="AK131" i="157"/>
  <c r="BC131" i="157"/>
  <c r="Z131" i="157"/>
  <c r="N131" i="157"/>
  <c r="BB131" i="157"/>
  <c r="BD282" i="157"/>
  <c r="AH282" i="157"/>
  <c r="P282" i="157"/>
  <c r="BB282" i="157"/>
  <c r="AE282" i="157"/>
  <c r="N282" i="157"/>
  <c r="BA282" i="157"/>
  <c r="AC282" i="157"/>
  <c r="M282" i="157"/>
  <c r="AZ282" i="157"/>
  <c r="AD282" i="157"/>
  <c r="L282" i="157"/>
  <c r="AY282" i="157"/>
  <c r="AB282" i="157"/>
  <c r="AX282" i="157"/>
  <c r="AI282" i="157"/>
  <c r="AV282" i="157"/>
  <c r="AF282" i="157"/>
  <c r="AT282" i="157"/>
  <c r="Z282" i="157"/>
  <c r="AR282" i="157"/>
  <c r="X282" i="157"/>
  <c r="AQ282" i="157"/>
  <c r="W282" i="157"/>
  <c r="BC282" i="157"/>
  <c r="AG282" i="157"/>
  <c r="AU282" i="157"/>
  <c r="U282" i="157"/>
  <c r="AW282" i="157"/>
  <c r="T282" i="157"/>
  <c r="AS282" i="157"/>
  <c r="K282" i="157"/>
  <c r="BL282" i="157"/>
  <c r="AK282" i="157"/>
  <c r="J282" i="157"/>
  <c r="BO282" i="157"/>
  <c r="AJ282" i="157"/>
  <c r="I282" i="157"/>
  <c r="BN282" i="157"/>
  <c r="AO282" i="157"/>
  <c r="H282" i="157"/>
  <c r="BF282" i="157"/>
  <c r="AN282" i="157"/>
  <c r="G282" i="157"/>
  <c r="BH282" i="157"/>
  <c r="AM282" i="157"/>
  <c r="R282" i="157"/>
  <c r="BJ282" i="157"/>
  <c r="AL282" i="157"/>
  <c r="O282" i="157"/>
  <c r="BN129" i="157"/>
  <c r="AL129" i="157"/>
  <c r="M129" i="157"/>
  <c r="AH129" i="157"/>
  <c r="U129" i="157"/>
  <c r="AN129" i="157"/>
  <c r="BH129" i="157"/>
  <c r="AJ129" i="157"/>
  <c r="J129" i="157"/>
  <c r="BC129" i="157"/>
  <c r="H129" i="157"/>
  <c r="BL129" i="157"/>
  <c r="AI129" i="157"/>
  <c r="K129" i="157"/>
  <c r="AD129" i="157"/>
  <c r="BO129" i="157"/>
  <c r="BJ129" i="157"/>
  <c r="AG129" i="157"/>
  <c r="O129" i="157"/>
  <c r="BF129" i="157"/>
  <c r="N129" i="157"/>
  <c r="AT129" i="157"/>
  <c r="AM129" i="157"/>
  <c r="BD129" i="157"/>
  <c r="AB129" i="157"/>
  <c r="L129" i="157"/>
  <c r="BA129" i="157"/>
  <c r="G129" i="157"/>
  <c r="AY129" i="157"/>
  <c r="AF129" i="157"/>
  <c r="I129" i="157"/>
  <c r="AW129" i="157"/>
  <c r="AE129" i="157"/>
  <c r="Z129" i="157"/>
  <c r="AU129" i="157"/>
  <c r="AC129" i="157"/>
  <c r="AV129" i="157"/>
  <c r="BB129" i="157"/>
  <c r="AK129" i="157"/>
  <c r="X129" i="157"/>
  <c r="P129" i="157"/>
  <c r="AZ129" i="157"/>
  <c r="AO129" i="157"/>
  <c r="AS129" i="157"/>
  <c r="AQ129" i="157"/>
  <c r="R129" i="157"/>
  <c r="AR129" i="157"/>
  <c r="W129" i="157"/>
  <c r="AX129" i="157"/>
  <c r="T129" i="157"/>
  <c r="AQ280" i="157"/>
  <c r="Z280" i="157"/>
  <c r="BD280" i="157"/>
  <c r="U280" i="157"/>
  <c r="BB280" i="157"/>
  <c r="W280" i="157"/>
  <c r="AZ280" i="157"/>
  <c r="R280" i="157"/>
  <c r="AW280" i="157"/>
  <c r="T280" i="157"/>
  <c r="BN280" i="157"/>
  <c r="AG280" i="157"/>
  <c r="K280" i="157"/>
  <c r="BO280" i="157"/>
  <c r="AF280" i="157"/>
  <c r="J280" i="157"/>
  <c r="BJ280" i="157"/>
  <c r="AE280" i="157"/>
  <c r="I280" i="157"/>
  <c r="BH280" i="157"/>
  <c r="AD280" i="157"/>
  <c r="H280" i="157"/>
  <c r="BL280" i="157"/>
  <c r="AO280" i="157"/>
  <c r="G280" i="157"/>
  <c r="BF280" i="157"/>
  <c r="AN280" i="157"/>
  <c r="L280" i="157"/>
  <c r="AR280" i="157"/>
  <c r="AM280" i="157"/>
  <c r="O280" i="157"/>
  <c r="BC280" i="157"/>
  <c r="AL280" i="157"/>
  <c r="N280" i="157"/>
  <c r="BA280" i="157"/>
  <c r="AJ280" i="157"/>
  <c r="M280" i="157"/>
  <c r="AY280" i="157"/>
  <c r="AC280" i="157"/>
  <c r="P280" i="157"/>
  <c r="AX280" i="157"/>
  <c r="AK280" i="157"/>
  <c r="AV280" i="157"/>
  <c r="AI280" i="157"/>
  <c r="AU280" i="157"/>
  <c r="AH280" i="157"/>
  <c r="AT280" i="157"/>
  <c r="X280" i="157"/>
  <c r="AS280" i="157"/>
  <c r="AB280" i="157"/>
  <c r="AZ478" i="157"/>
  <c r="AL478" i="157"/>
  <c r="J478" i="157"/>
  <c r="P478" i="157"/>
  <c r="AY478" i="157"/>
  <c r="AJ478" i="157"/>
  <c r="I478" i="157"/>
  <c r="M478" i="157"/>
  <c r="AO478" i="157"/>
  <c r="AV478" i="157"/>
  <c r="AI478" i="157"/>
  <c r="H478" i="157"/>
  <c r="AK478" i="157"/>
  <c r="BN478" i="157"/>
  <c r="BC478" i="157"/>
  <c r="AH478" i="157"/>
  <c r="BA478" i="157"/>
  <c r="AU478" i="157"/>
  <c r="X478" i="157"/>
  <c r="AT478" i="157"/>
  <c r="AG478" i="157"/>
  <c r="BB478" i="157"/>
  <c r="AM478" i="157"/>
  <c r="AD478" i="157"/>
  <c r="AC478" i="157"/>
  <c r="O478" i="157"/>
  <c r="AX478" i="157"/>
  <c r="R478" i="157"/>
  <c r="AW478" i="157"/>
  <c r="W478" i="157"/>
  <c r="AS478" i="157"/>
  <c r="T478" i="157"/>
  <c r="BJ478" i="157"/>
  <c r="G478" i="157"/>
  <c r="BO478" i="157"/>
  <c r="AR478" i="157"/>
  <c r="AQ478" i="157"/>
  <c r="U478" i="157"/>
  <c r="BL478" i="157"/>
  <c r="AB478" i="157"/>
  <c r="L478" i="157"/>
  <c r="K478" i="157"/>
  <c r="BF478" i="157"/>
  <c r="AF478" i="157"/>
  <c r="Z478" i="157"/>
  <c r="BH478" i="157"/>
  <c r="AE478" i="157"/>
  <c r="N478" i="157"/>
  <c r="BD478" i="157"/>
  <c r="AN478" i="157"/>
  <c r="AY476" i="157"/>
  <c r="W476" i="157"/>
  <c r="AT476" i="157"/>
  <c r="Z476" i="157"/>
  <c r="AW476" i="157"/>
  <c r="R476" i="157"/>
  <c r="AZ476" i="157"/>
  <c r="BC476" i="157"/>
  <c r="T476" i="157"/>
  <c r="BA476" i="157"/>
  <c r="AX476" i="157"/>
  <c r="X476" i="157"/>
  <c r="AS476" i="157"/>
  <c r="U476" i="157"/>
  <c r="BO476" i="157"/>
  <c r="AL476" i="157"/>
  <c r="G476" i="157"/>
  <c r="BL476" i="157"/>
  <c r="AK476" i="157"/>
  <c r="P476" i="157"/>
  <c r="AM476" i="157"/>
  <c r="BJ476" i="157"/>
  <c r="AJ476" i="157"/>
  <c r="O476" i="157"/>
  <c r="BH476" i="157"/>
  <c r="AI476" i="157"/>
  <c r="N476" i="157"/>
  <c r="BN476" i="157"/>
  <c r="AG476" i="157"/>
  <c r="M476" i="157"/>
  <c r="BF476" i="157"/>
  <c r="AD476" i="157"/>
  <c r="L476" i="157"/>
  <c r="AV476" i="157"/>
  <c r="AC476" i="157"/>
  <c r="K476" i="157"/>
  <c r="AU476" i="157"/>
  <c r="AO476" i="157"/>
  <c r="H476" i="157"/>
  <c r="AR476" i="157"/>
  <c r="AH476" i="157"/>
  <c r="J476" i="157"/>
  <c r="AB476" i="157"/>
  <c r="AQ476" i="157"/>
  <c r="AF476" i="157"/>
  <c r="I476" i="157"/>
  <c r="BB476" i="157"/>
  <c r="AE476" i="157"/>
  <c r="AN476" i="157"/>
  <c r="BD476" i="157"/>
  <c r="BO125" i="157"/>
  <c r="AB125" i="157"/>
  <c r="J125" i="157"/>
  <c r="AW125" i="157"/>
  <c r="BH125" i="157"/>
  <c r="AN125" i="157"/>
  <c r="I125" i="157"/>
  <c r="AK125" i="157"/>
  <c r="BB125" i="157"/>
  <c r="BF125" i="157"/>
  <c r="AF125" i="157"/>
  <c r="H125" i="157"/>
  <c r="AY125" i="157"/>
  <c r="N125" i="157"/>
  <c r="AV125" i="157"/>
  <c r="AS125" i="157"/>
  <c r="AZ125" i="157"/>
  <c r="AO125" i="157"/>
  <c r="O125" i="157"/>
  <c r="Z125" i="157"/>
  <c r="G125" i="157"/>
  <c r="AI125" i="157"/>
  <c r="AX125" i="157"/>
  <c r="AL125" i="157"/>
  <c r="L125" i="157"/>
  <c r="X125" i="157"/>
  <c r="R125" i="157"/>
  <c r="AT125" i="157"/>
  <c r="AM125" i="157"/>
  <c r="AR125" i="157"/>
  <c r="AH125" i="157"/>
  <c r="BD125" i="157"/>
  <c r="T125" i="157"/>
  <c r="AQ125" i="157"/>
  <c r="AU125" i="157"/>
  <c r="AG125" i="157"/>
  <c r="W125" i="157"/>
  <c r="BC125" i="157"/>
  <c r="AD125" i="157"/>
  <c r="BA125" i="157"/>
  <c r="U125" i="157"/>
  <c r="BN125" i="157"/>
  <c r="AJ125" i="157"/>
  <c r="P125" i="157"/>
  <c r="BL125" i="157"/>
  <c r="K125" i="157"/>
  <c r="BJ125" i="157"/>
  <c r="AE125" i="157"/>
  <c r="M125" i="157"/>
  <c r="AC125" i="157"/>
  <c r="AX311" i="157"/>
  <c r="AI311" i="157"/>
  <c r="N311" i="157"/>
  <c r="AU311" i="157"/>
  <c r="AH311" i="157"/>
  <c r="L311" i="157"/>
  <c r="AT311" i="157"/>
  <c r="AG311" i="157"/>
  <c r="H311" i="157"/>
  <c r="AQ311" i="157"/>
  <c r="AF311" i="157"/>
  <c r="G311" i="157"/>
  <c r="AZ311" i="157"/>
  <c r="AB311" i="157"/>
  <c r="AY311" i="157"/>
  <c r="AC311" i="157"/>
  <c r="AW311" i="157"/>
  <c r="AO311" i="157"/>
  <c r="AV311" i="157"/>
  <c r="AN311" i="157"/>
  <c r="AS311" i="157"/>
  <c r="Z311" i="157"/>
  <c r="BC311" i="157"/>
  <c r="U311" i="157"/>
  <c r="BA311" i="157"/>
  <c r="X311" i="157"/>
  <c r="AR311" i="157"/>
  <c r="W311" i="157"/>
  <c r="BD311" i="157"/>
  <c r="R311" i="157"/>
  <c r="BB311" i="157"/>
  <c r="T311" i="157"/>
  <c r="BO311" i="157"/>
  <c r="AM311" i="157"/>
  <c r="P311" i="157"/>
  <c r="BN311" i="157"/>
  <c r="AL311" i="157"/>
  <c r="M311" i="157"/>
  <c r="BF311" i="157"/>
  <c r="BL311" i="157"/>
  <c r="AK311" i="157"/>
  <c r="K311" i="157"/>
  <c r="I311" i="157"/>
  <c r="BH311" i="157"/>
  <c r="AJ311" i="157"/>
  <c r="J311" i="157"/>
  <c r="AE311" i="157"/>
  <c r="BJ311" i="157"/>
  <c r="AD311" i="157"/>
  <c r="O311" i="157"/>
  <c r="BD509" i="157"/>
  <c r="X509" i="157"/>
  <c r="AQ509" i="157"/>
  <c r="BC509" i="157"/>
  <c r="AL509" i="157"/>
  <c r="AZ509" i="157"/>
  <c r="AY509" i="157"/>
  <c r="AT509" i="157"/>
  <c r="W509" i="157"/>
  <c r="BB509" i="157"/>
  <c r="Z509" i="157"/>
  <c r="AD509" i="157"/>
  <c r="AF509" i="157"/>
  <c r="BA509" i="157"/>
  <c r="U509" i="157"/>
  <c r="T509" i="157"/>
  <c r="AW509" i="157"/>
  <c r="K509" i="157"/>
  <c r="AX509" i="157"/>
  <c r="AM509" i="157"/>
  <c r="R509" i="157"/>
  <c r="P509" i="157"/>
  <c r="AV509" i="157"/>
  <c r="BO509" i="157"/>
  <c r="AJ509" i="157"/>
  <c r="O509" i="157"/>
  <c r="BN509" i="157"/>
  <c r="N509" i="157"/>
  <c r="AI509" i="157"/>
  <c r="BL509" i="157"/>
  <c r="AH509" i="157"/>
  <c r="L509" i="157"/>
  <c r="BH509" i="157"/>
  <c r="BJ509" i="157"/>
  <c r="AG509" i="157"/>
  <c r="I509" i="157"/>
  <c r="M509" i="157"/>
  <c r="BF509" i="157"/>
  <c r="AE509" i="157"/>
  <c r="G509" i="157"/>
  <c r="AB509" i="157"/>
  <c r="AO509" i="157"/>
  <c r="AS509" i="157"/>
  <c r="AN509" i="157"/>
  <c r="J509" i="157"/>
  <c r="AU509" i="157"/>
  <c r="AC509" i="157"/>
  <c r="H509" i="157"/>
  <c r="AR509" i="157"/>
  <c r="AK509" i="157"/>
  <c r="E320" i="157"/>
  <c r="BJ285" i="157"/>
  <c r="AI285" i="157"/>
  <c r="K285" i="157"/>
  <c r="BH285" i="157"/>
  <c r="AH285" i="157"/>
  <c r="J285" i="157"/>
  <c r="BF285" i="157"/>
  <c r="AC285" i="157"/>
  <c r="I285" i="157"/>
  <c r="BL285" i="157"/>
  <c r="AB285" i="157"/>
  <c r="H285" i="157"/>
  <c r="BB285" i="157"/>
  <c r="AG285" i="157"/>
  <c r="G285" i="157"/>
  <c r="AX285" i="157"/>
  <c r="AF285" i="157"/>
  <c r="L285" i="157"/>
  <c r="BD285" i="157"/>
  <c r="AE285" i="157"/>
  <c r="O285" i="157"/>
  <c r="BC285" i="157"/>
  <c r="AD285" i="157"/>
  <c r="N285" i="157"/>
  <c r="BA285" i="157"/>
  <c r="AL285" i="157"/>
  <c r="AZ285" i="157"/>
  <c r="AJ285" i="157"/>
  <c r="AY285" i="157"/>
  <c r="Z285" i="157"/>
  <c r="AV285" i="157"/>
  <c r="AK285" i="157"/>
  <c r="AT285" i="157"/>
  <c r="T285" i="157"/>
  <c r="AR285" i="157"/>
  <c r="X285" i="157"/>
  <c r="AQ285" i="157"/>
  <c r="AM285" i="157"/>
  <c r="AW285" i="157"/>
  <c r="R285" i="157"/>
  <c r="AU285" i="157"/>
  <c r="U285" i="157"/>
  <c r="AS285" i="157"/>
  <c r="W285" i="157"/>
  <c r="BN285" i="157"/>
  <c r="AO285" i="157"/>
  <c r="P285" i="157"/>
  <c r="BO285" i="157"/>
  <c r="AN285" i="157"/>
  <c r="M285" i="157"/>
  <c r="AQ275" i="157"/>
  <c r="AK275" i="157"/>
  <c r="BD275" i="157"/>
  <c r="AD275" i="157"/>
  <c r="BA275" i="157"/>
  <c r="AC275" i="157"/>
  <c r="AX275" i="157"/>
  <c r="T275" i="157"/>
  <c r="AW275" i="157"/>
  <c r="X275" i="157"/>
  <c r="AV275" i="157"/>
  <c r="W275" i="157"/>
  <c r="BC275" i="157"/>
  <c r="Z275" i="157"/>
  <c r="AZ275" i="157"/>
  <c r="U275" i="157"/>
  <c r="AY275" i="157"/>
  <c r="R275" i="157"/>
  <c r="BO275" i="157"/>
  <c r="AO275" i="157"/>
  <c r="P275" i="157"/>
  <c r="BN275" i="157"/>
  <c r="AN275" i="157"/>
  <c r="M275" i="157"/>
  <c r="BL275" i="157"/>
  <c r="AI275" i="157"/>
  <c r="K275" i="157"/>
  <c r="BF275" i="157"/>
  <c r="AH275" i="157"/>
  <c r="J275" i="157"/>
  <c r="BJ275" i="157"/>
  <c r="AM275" i="157"/>
  <c r="I275" i="157"/>
  <c r="BH275" i="157"/>
  <c r="AL275" i="157"/>
  <c r="O275" i="157"/>
  <c r="BB275" i="157"/>
  <c r="AJ275" i="157"/>
  <c r="N275" i="157"/>
  <c r="AE275" i="157"/>
  <c r="AU275" i="157"/>
  <c r="AG275" i="157"/>
  <c r="H275" i="157"/>
  <c r="G275" i="157"/>
  <c r="AT275" i="157"/>
  <c r="AF275" i="157"/>
  <c r="L275" i="157"/>
  <c r="AS275" i="157"/>
  <c r="AR275" i="157"/>
  <c r="AB275" i="157"/>
  <c r="BB473" i="157"/>
  <c r="T473" i="157"/>
  <c r="BN473" i="157"/>
  <c r="AN473" i="157"/>
  <c r="P473" i="157"/>
  <c r="BL473" i="157"/>
  <c r="AM473" i="157"/>
  <c r="O473" i="157"/>
  <c r="BH473" i="157"/>
  <c r="AL473" i="157"/>
  <c r="N473" i="157"/>
  <c r="BJ473" i="157"/>
  <c r="AK473" i="157"/>
  <c r="L473" i="157"/>
  <c r="BO473" i="157"/>
  <c r="AI473" i="157"/>
  <c r="I473" i="157"/>
  <c r="BF473" i="157"/>
  <c r="AF473" i="157"/>
  <c r="G473" i="157"/>
  <c r="AR473" i="157"/>
  <c r="AE473" i="157"/>
  <c r="M473" i="157"/>
  <c r="AQ473" i="157"/>
  <c r="AO473" i="157"/>
  <c r="K473" i="157"/>
  <c r="BD473" i="157"/>
  <c r="AJ473" i="157"/>
  <c r="J473" i="157"/>
  <c r="BC473" i="157"/>
  <c r="AH473" i="157"/>
  <c r="H473" i="157"/>
  <c r="AZ473" i="157"/>
  <c r="AG473" i="157"/>
  <c r="BA473" i="157"/>
  <c r="AC473" i="157"/>
  <c r="AX473" i="157"/>
  <c r="AB473" i="157"/>
  <c r="AY473" i="157"/>
  <c r="AD473" i="157"/>
  <c r="AU473" i="157"/>
  <c r="W473" i="157"/>
  <c r="AT473" i="157"/>
  <c r="R473" i="157"/>
  <c r="AS473" i="157"/>
  <c r="U473" i="157"/>
  <c r="AW473" i="157"/>
  <c r="AV473" i="157"/>
  <c r="Z473" i="157"/>
  <c r="X473" i="157"/>
  <c r="P122" i="157"/>
  <c r="AW122" i="157"/>
  <c r="AK122" i="157"/>
  <c r="BH122" i="157"/>
  <c r="AV122" i="157"/>
  <c r="AJ122" i="157"/>
  <c r="L122" i="157"/>
  <c r="AR122" i="157"/>
  <c r="AF122" i="157"/>
  <c r="AT122" i="157"/>
  <c r="Z122" i="157"/>
  <c r="I122" i="157"/>
  <c r="W122" i="157"/>
  <c r="AQ122" i="157"/>
  <c r="X122" i="157"/>
  <c r="U122" i="157"/>
  <c r="AC122" i="157"/>
  <c r="AX122" i="157"/>
  <c r="BB122" i="157"/>
  <c r="M122" i="157"/>
  <c r="BJ122" i="157"/>
  <c r="BA122" i="157"/>
  <c r="T122" i="157"/>
  <c r="BN122" i="157"/>
  <c r="BD122" i="157"/>
  <c r="AI122" i="157"/>
  <c r="BC122" i="157"/>
  <c r="AH122" i="157"/>
  <c r="AS122" i="157"/>
  <c r="AG122" i="157"/>
  <c r="AL122" i="157"/>
  <c r="R122" i="157"/>
  <c r="BO122" i="157"/>
  <c r="AU122" i="157"/>
  <c r="K122" i="157"/>
  <c r="H122" i="157"/>
  <c r="BL122" i="157"/>
  <c r="AE122" i="157"/>
  <c r="J122" i="157"/>
  <c r="AB122" i="157"/>
  <c r="N122" i="157"/>
  <c r="BF122" i="157"/>
  <c r="AN122" i="157"/>
  <c r="G122" i="157"/>
  <c r="O122" i="157"/>
  <c r="AZ122" i="157"/>
  <c r="AO122" i="157"/>
  <c r="AY122" i="157"/>
  <c r="AD122" i="157"/>
  <c r="AM122" i="157"/>
  <c r="E960" i="157"/>
  <c r="Z365" i="157"/>
  <c r="AU365" i="157"/>
  <c r="AO365" i="157"/>
  <c r="BD365" i="157"/>
  <c r="AM365" i="157"/>
  <c r="BC365" i="157"/>
  <c r="AI365" i="157"/>
  <c r="AT365" i="157"/>
  <c r="T365" i="157"/>
  <c r="AV365" i="157"/>
  <c r="X365" i="157"/>
  <c r="AS365" i="157"/>
  <c r="AQ365" i="157"/>
  <c r="R365" i="157"/>
  <c r="BO365" i="157"/>
  <c r="AF365" i="157"/>
  <c r="P365" i="157"/>
  <c r="BN365" i="157"/>
  <c r="AC365" i="157"/>
  <c r="O365" i="157"/>
  <c r="BH365" i="157"/>
  <c r="AH365" i="157"/>
  <c r="N365" i="157"/>
  <c r="AR365" i="157"/>
  <c r="BF365" i="157"/>
  <c r="AG365" i="157"/>
  <c r="L365" i="157"/>
  <c r="AE365" i="157"/>
  <c r="W365" i="157"/>
  <c r="BL365" i="157"/>
  <c r="I365" i="157"/>
  <c r="BJ365" i="157"/>
  <c r="AD365" i="157"/>
  <c r="G365" i="157"/>
  <c r="U365" i="157"/>
  <c r="BB365" i="157"/>
  <c r="AN365" i="157"/>
  <c r="M365" i="157"/>
  <c r="BA365" i="157"/>
  <c r="K365" i="157"/>
  <c r="AL365" i="157"/>
  <c r="AZ365" i="157"/>
  <c r="AJ365" i="157"/>
  <c r="J365" i="157"/>
  <c r="AY365" i="157"/>
  <c r="AK365" i="157"/>
  <c r="H365" i="157"/>
  <c r="AX365" i="157"/>
  <c r="AB365" i="157"/>
  <c r="AW365" i="157"/>
  <c r="AR483" i="157"/>
  <c r="W483" i="157"/>
  <c r="AZ483" i="157"/>
  <c r="Z483" i="157"/>
  <c r="AY483" i="157"/>
  <c r="AC483" i="157"/>
  <c r="AQ483" i="157"/>
  <c r="R483" i="157"/>
  <c r="BA483" i="157"/>
  <c r="U483" i="157"/>
  <c r="AT483" i="157"/>
  <c r="P483" i="157"/>
  <c r="AS483" i="157"/>
  <c r="T483" i="157"/>
  <c r="BO483" i="157"/>
  <c r="AN483" i="157"/>
  <c r="O483" i="157"/>
  <c r="BN483" i="157"/>
  <c r="AM483" i="157"/>
  <c r="N483" i="157"/>
  <c r="BJ483" i="157"/>
  <c r="AL483" i="157"/>
  <c r="L483" i="157"/>
  <c r="BH483" i="157"/>
  <c r="AK483" i="157"/>
  <c r="I483" i="157"/>
  <c r="BL483" i="157"/>
  <c r="AI483" i="157"/>
  <c r="G483" i="157"/>
  <c r="BF483" i="157"/>
  <c r="AF483" i="157"/>
  <c r="H483" i="157"/>
  <c r="AX483" i="157"/>
  <c r="AE483" i="157"/>
  <c r="AB483" i="157"/>
  <c r="AV483" i="157"/>
  <c r="AW483" i="157"/>
  <c r="AO483" i="157"/>
  <c r="J483" i="157"/>
  <c r="BD483" i="157"/>
  <c r="AH483" i="157"/>
  <c r="M483" i="157"/>
  <c r="BC483" i="157"/>
  <c r="AG483" i="157"/>
  <c r="K483" i="157"/>
  <c r="AJ483" i="157"/>
  <c r="BB483" i="157"/>
  <c r="AD483" i="157"/>
  <c r="AU483" i="157"/>
  <c r="X483" i="157"/>
  <c r="AS179" i="157"/>
  <c r="AG179" i="157"/>
  <c r="AR179" i="157"/>
  <c r="AF179" i="157"/>
  <c r="AQ179" i="157"/>
  <c r="X179" i="157"/>
  <c r="BB179" i="157"/>
  <c r="Z179" i="157"/>
  <c r="BD179" i="157"/>
  <c r="U179" i="157"/>
  <c r="AU179" i="157"/>
  <c r="T179" i="157"/>
  <c r="AW179" i="157"/>
  <c r="R179" i="157"/>
  <c r="AT179" i="157"/>
  <c r="W179" i="157"/>
  <c r="BJ179" i="157"/>
  <c r="AM179" i="157"/>
  <c r="P179" i="157"/>
  <c r="BN179" i="157"/>
  <c r="AO179" i="157"/>
  <c r="M179" i="157"/>
  <c r="BO179" i="157"/>
  <c r="AI179" i="157"/>
  <c r="K179" i="157"/>
  <c r="BL179" i="157"/>
  <c r="AL179" i="157"/>
  <c r="I179" i="157"/>
  <c r="BH179" i="157"/>
  <c r="AK179" i="157"/>
  <c r="L179" i="157"/>
  <c r="BF179" i="157"/>
  <c r="AH179" i="157"/>
  <c r="J179" i="157"/>
  <c r="BA179" i="157"/>
  <c r="AE179" i="157"/>
  <c r="H179" i="157"/>
  <c r="BC179" i="157"/>
  <c r="AD179" i="157"/>
  <c r="G179" i="157"/>
  <c r="AZ179" i="157"/>
  <c r="AC179" i="157"/>
  <c r="O179" i="157"/>
  <c r="AY179" i="157"/>
  <c r="AB179" i="157"/>
  <c r="N179" i="157"/>
  <c r="AX179" i="157"/>
  <c r="AN179" i="157"/>
  <c r="AV179" i="157"/>
  <c r="AJ179" i="157"/>
  <c r="E1158" i="157"/>
  <c r="AS563" i="157"/>
  <c r="AD563" i="157"/>
  <c r="AR563" i="157"/>
  <c r="X563" i="157"/>
  <c r="AQ563" i="157"/>
  <c r="W563" i="157"/>
  <c r="BD563" i="157"/>
  <c r="Z563" i="157"/>
  <c r="BA563" i="157"/>
  <c r="AM563" i="157"/>
  <c r="AZ563" i="157"/>
  <c r="AK563" i="157"/>
  <c r="BB563" i="157"/>
  <c r="T563" i="157"/>
  <c r="BC563" i="157"/>
  <c r="R563" i="157"/>
  <c r="AY563" i="157"/>
  <c r="P563" i="157"/>
  <c r="BN563" i="157"/>
  <c r="AC563" i="157"/>
  <c r="U563" i="157"/>
  <c r="BO563" i="157"/>
  <c r="AO563" i="157"/>
  <c r="O563" i="157"/>
  <c r="BL563" i="157"/>
  <c r="AN563" i="157"/>
  <c r="N563" i="157"/>
  <c r="BJ563" i="157"/>
  <c r="AL563" i="157"/>
  <c r="L563" i="157"/>
  <c r="BF563" i="157"/>
  <c r="AI563" i="157"/>
  <c r="I563" i="157"/>
  <c r="BH563" i="157"/>
  <c r="AH563" i="157"/>
  <c r="G563" i="157"/>
  <c r="AX563" i="157"/>
  <c r="AF563" i="157"/>
  <c r="M563" i="157"/>
  <c r="AW563" i="157"/>
  <c r="AE563" i="157"/>
  <c r="K563" i="157"/>
  <c r="AV563" i="157"/>
  <c r="AJ563" i="157"/>
  <c r="J563" i="157"/>
  <c r="AU563" i="157"/>
  <c r="AG563" i="157"/>
  <c r="H563" i="157"/>
  <c r="AT563" i="157"/>
  <c r="AB563" i="157"/>
  <c r="BC212" i="157"/>
  <c r="AF212" i="157"/>
  <c r="P212" i="157"/>
  <c r="BA212" i="157"/>
  <c r="AC212" i="157"/>
  <c r="O212" i="157"/>
  <c r="AY212" i="157"/>
  <c r="AB212" i="157"/>
  <c r="N212" i="157"/>
  <c r="AW212" i="157"/>
  <c r="AN212" i="157"/>
  <c r="AV212" i="157"/>
  <c r="Z212" i="157"/>
  <c r="AU212" i="157"/>
  <c r="AG212" i="157"/>
  <c r="AT212" i="157"/>
  <c r="AE212" i="157"/>
  <c r="AS212" i="157"/>
  <c r="AD212" i="157"/>
  <c r="AR212" i="157"/>
  <c r="R212" i="157"/>
  <c r="AZ212" i="157"/>
  <c r="X212" i="157"/>
  <c r="AQ212" i="157"/>
  <c r="U212" i="157"/>
  <c r="AX212" i="157"/>
  <c r="W212" i="157"/>
  <c r="BB212" i="157"/>
  <c r="K212" i="157"/>
  <c r="BO212" i="157"/>
  <c r="AK212" i="157"/>
  <c r="J212" i="157"/>
  <c r="BN212" i="157"/>
  <c r="AJ212" i="157"/>
  <c r="I212" i="157"/>
  <c r="BL212" i="157"/>
  <c r="AM212" i="157"/>
  <c r="H212" i="157"/>
  <c r="BH212" i="157"/>
  <c r="AI212" i="157"/>
  <c r="G212" i="157"/>
  <c r="BF212" i="157"/>
  <c r="AO212" i="157"/>
  <c r="M212" i="157"/>
  <c r="BJ212" i="157"/>
  <c r="AL212" i="157"/>
  <c r="L212" i="157"/>
  <c r="BD212" i="157"/>
  <c r="AH212" i="157"/>
  <c r="T212" i="157"/>
  <c r="AS410" i="157"/>
  <c r="AD410" i="157"/>
  <c r="I410" i="157"/>
  <c r="BD410" i="157"/>
  <c r="AB410" i="157"/>
  <c r="H410" i="157"/>
  <c r="BB410" i="157"/>
  <c r="AL410" i="157"/>
  <c r="J410" i="157"/>
  <c r="AK410" i="157"/>
  <c r="AV410" i="157"/>
  <c r="AO410" i="157"/>
  <c r="O410" i="157"/>
  <c r="AY410" i="157"/>
  <c r="AC410" i="157"/>
  <c r="X410" i="157"/>
  <c r="AX410" i="157"/>
  <c r="G410" i="157"/>
  <c r="AE410" i="157"/>
  <c r="BC410" i="157"/>
  <c r="W410" i="157"/>
  <c r="BO410" i="157"/>
  <c r="AZ410" i="157"/>
  <c r="AJ410" i="157"/>
  <c r="AW410" i="157"/>
  <c r="T410" i="157"/>
  <c r="BH410" i="157"/>
  <c r="Z410" i="157"/>
  <c r="BA410" i="157"/>
  <c r="AR410" i="157"/>
  <c r="BN410" i="157"/>
  <c r="M410" i="157"/>
  <c r="L410" i="157"/>
  <c r="AU410" i="157"/>
  <c r="AN410" i="157"/>
  <c r="AQ410" i="157"/>
  <c r="U410" i="157"/>
  <c r="AH410" i="157"/>
  <c r="BJ410" i="157"/>
  <c r="P410" i="157"/>
  <c r="R410" i="157"/>
  <c r="AG410" i="157"/>
  <c r="AF410" i="157"/>
  <c r="AM410" i="157"/>
  <c r="N410" i="157"/>
  <c r="BL410" i="157"/>
  <c r="AI410" i="157"/>
  <c r="K410" i="157"/>
  <c r="BF410" i="157"/>
  <c r="AT410" i="157"/>
  <c r="AT561" i="157"/>
  <c r="Z561" i="157"/>
  <c r="AS561" i="157"/>
  <c r="X561" i="157"/>
  <c r="BA561" i="157"/>
  <c r="W561" i="157"/>
  <c r="AZ561" i="157"/>
  <c r="U561" i="157"/>
  <c r="AY561" i="157"/>
  <c r="T561" i="157"/>
  <c r="AV561" i="157"/>
  <c r="R561" i="157"/>
  <c r="BN561" i="157"/>
  <c r="AK561" i="157"/>
  <c r="P561" i="157"/>
  <c r="BO561" i="157"/>
  <c r="AC561" i="157"/>
  <c r="O561" i="157"/>
  <c r="BJ561" i="157"/>
  <c r="AB561" i="157"/>
  <c r="N561" i="157"/>
  <c r="BL561" i="157"/>
  <c r="AO561" i="157"/>
  <c r="L561" i="157"/>
  <c r="BF561" i="157"/>
  <c r="AM561" i="157"/>
  <c r="I561" i="157"/>
  <c r="BH561" i="157"/>
  <c r="AL561" i="157"/>
  <c r="G561" i="157"/>
  <c r="BD561" i="157"/>
  <c r="AN561" i="157"/>
  <c r="K561" i="157"/>
  <c r="BC561" i="157"/>
  <c r="AJ561" i="157"/>
  <c r="J561" i="157"/>
  <c r="BB561" i="157"/>
  <c r="AI561" i="157"/>
  <c r="H561" i="157"/>
  <c r="AX561" i="157"/>
  <c r="AH561" i="157"/>
  <c r="M561" i="157"/>
  <c r="AW561" i="157"/>
  <c r="AF561" i="157"/>
  <c r="AR561" i="157"/>
  <c r="AE561" i="157"/>
  <c r="AQ561" i="157"/>
  <c r="AD561" i="157"/>
  <c r="AU561" i="157"/>
  <c r="AG561" i="157"/>
  <c r="BB210" i="157"/>
  <c r="AO210" i="157"/>
  <c r="BC210" i="157"/>
  <c r="AN210" i="157"/>
  <c r="BA210" i="157"/>
  <c r="AI210" i="157"/>
  <c r="AW210" i="157"/>
  <c r="U210" i="157"/>
  <c r="AY210" i="157"/>
  <c r="W210" i="157"/>
  <c r="AX210" i="157"/>
  <c r="R210" i="157"/>
  <c r="AZ210" i="157"/>
  <c r="T210" i="157"/>
  <c r="BN210" i="157"/>
  <c r="AG210" i="157"/>
  <c r="K210" i="157"/>
  <c r="BJ210" i="157"/>
  <c r="AF210" i="157"/>
  <c r="J210" i="157"/>
  <c r="BO210" i="157"/>
  <c r="AE210" i="157"/>
  <c r="I210" i="157"/>
  <c r="BL210" i="157"/>
  <c r="AD210" i="157"/>
  <c r="H210" i="157"/>
  <c r="BF210" i="157"/>
  <c r="AM210" i="157"/>
  <c r="G210" i="157"/>
  <c r="BH210" i="157"/>
  <c r="AK210" i="157"/>
  <c r="P210" i="157"/>
  <c r="AU210" i="157"/>
  <c r="AC210" i="157"/>
  <c r="O210" i="157"/>
  <c r="AT210" i="157"/>
  <c r="AJ210" i="157"/>
  <c r="N210" i="157"/>
  <c r="AS210" i="157"/>
  <c r="AH210" i="157"/>
  <c r="M210" i="157"/>
  <c r="AR210" i="157"/>
  <c r="Z210" i="157"/>
  <c r="L210" i="157"/>
  <c r="AQ210" i="157"/>
  <c r="AL210" i="157"/>
  <c r="AV210" i="157"/>
  <c r="X210" i="157"/>
  <c r="BD210" i="157"/>
  <c r="AB210" i="157"/>
  <c r="BB408" i="157"/>
  <c r="AG408" i="157"/>
  <c r="H408" i="157"/>
  <c r="BN408" i="157"/>
  <c r="O408" i="157"/>
  <c r="BA408" i="157"/>
  <c r="AE408" i="157"/>
  <c r="L408" i="157"/>
  <c r="AD408" i="157"/>
  <c r="AO408" i="157"/>
  <c r="J408" i="157"/>
  <c r="AT408" i="157"/>
  <c r="AB408" i="157"/>
  <c r="K408" i="157"/>
  <c r="AM408" i="157"/>
  <c r="AF408" i="157"/>
  <c r="AY408" i="157"/>
  <c r="U408" i="157"/>
  <c r="BO408" i="157"/>
  <c r="AQ408" i="157"/>
  <c r="AL408" i="157"/>
  <c r="I408" i="157"/>
  <c r="BD408" i="157"/>
  <c r="AZ408" i="157"/>
  <c r="Z408" i="157"/>
  <c r="BJ408" i="157"/>
  <c r="BC408" i="157"/>
  <c r="AK408" i="157"/>
  <c r="G408" i="157"/>
  <c r="BL408" i="157"/>
  <c r="X408" i="157"/>
  <c r="AX408" i="157"/>
  <c r="AN408" i="157"/>
  <c r="AV408" i="157"/>
  <c r="T408" i="157"/>
  <c r="AS408" i="157"/>
  <c r="R408" i="157"/>
  <c r="P408" i="157"/>
  <c r="AH408" i="157"/>
  <c r="W408" i="157"/>
  <c r="AU408" i="157"/>
  <c r="AW408" i="157"/>
  <c r="AC408" i="157"/>
  <c r="AR408" i="157"/>
  <c r="BF408" i="157"/>
  <c r="AJ408" i="157"/>
  <c r="N408" i="157"/>
  <c r="BH408" i="157"/>
  <c r="AI408" i="157"/>
  <c r="M408" i="157"/>
  <c r="BL524" i="157"/>
  <c r="AK524" i="157"/>
  <c r="H524" i="157"/>
  <c r="BJ524" i="157"/>
  <c r="AF524" i="157"/>
  <c r="L524" i="157"/>
  <c r="BF524" i="157"/>
  <c r="AE524" i="157"/>
  <c r="K524" i="157"/>
  <c r="BH524" i="157"/>
  <c r="AD524" i="157"/>
  <c r="J524" i="157"/>
  <c r="BD524" i="157"/>
  <c r="AC524" i="157"/>
  <c r="I524" i="157"/>
  <c r="BC524" i="157"/>
  <c r="AI524" i="157"/>
  <c r="M524" i="157"/>
  <c r="AZ524" i="157"/>
  <c r="AH524" i="157"/>
  <c r="P524" i="157"/>
  <c r="AU524" i="157"/>
  <c r="AG524" i="157"/>
  <c r="N524" i="157"/>
  <c r="BB524" i="157"/>
  <c r="AB524" i="157"/>
  <c r="AW524" i="157"/>
  <c r="AN524" i="157"/>
  <c r="AV524" i="157"/>
  <c r="AM524" i="157"/>
  <c r="AR524" i="157"/>
  <c r="X524" i="157"/>
  <c r="AY524" i="157"/>
  <c r="W524" i="157"/>
  <c r="AX524" i="157"/>
  <c r="AJ524" i="157"/>
  <c r="AT524" i="157"/>
  <c r="U524" i="157"/>
  <c r="AS524" i="157"/>
  <c r="T524" i="157"/>
  <c r="BA524" i="157"/>
  <c r="Z524" i="157"/>
  <c r="AQ524" i="157"/>
  <c r="R524" i="157"/>
  <c r="BN524" i="157"/>
  <c r="AO524" i="157"/>
  <c r="G524" i="157"/>
  <c r="BO524" i="157"/>
  <c r="AL524" i="157"/>
  <c r="O524" i="157"/>
  <c r="AS441" i="157"/>
  <c r="AI441" i="157"/>
  <c r="AQ441" i="157"/>
  <c r="AF441" i="157"/>
  <c r="AE441" i="157"/>
  <c r="AX441" i="157"/>
  <c r="Z441" i="157"/>
  <c r="J441" i="157"/>
  <c r="H441" i="157"/>
  <c r="AW441" i="157"/>
  <c r="X441" i="157"/>
  <c r="O441" i="157"/>
  <c r="AY441" i="157"/>
  <c r="AO441" i="157"/>
  <c r="AV441" i="157"/>
  <c r="U441" i="157"/>
  <c r="AU441" i="157"/>
  <c r="BD441" i="157"/>
  <c r="AH441" i="157"/>
  <c r="BC441" i="157"/>
  <c r="T441" i="157"/>
  <c r="AG441" i="157"/>
  <c r="BB441" i="157"/>
  <c r="R441" i="157"/>
  <c r="K441" i="157"/>
  <c r="BA441" i="157"/>
  <c r="P441" i="157"/>
  <c r="AR441" i="157"/>
  <c r="BN441" i="157"/>
  <c r="AB441" i="157"/>
  <c r="AD441" i="157"/>
  <c r="BO441" i="157"/>
  <c r="AN441" i="157"/>
  <c r="N441" i="157"/>
  <c r="BJ441" i="157"/>
  <c r="AM441" i="157"/>
  <c r="L441" i="157"/>
  <c r="BL441" i="157"/>
  <c r="AC441" i="157"/>
  <c r="I441" i="157"/>
  <c r="BH441" i="157"/>
  <c r="AL441" i="157"/>
  <c r="G441" i="157"/>
  <c r="BF441" i="157"/>
  <c r="AK441" i="157"/>
  <c r="W441" i="157"/>
  <c r="AJ441" i="157"/>
  <c r="AT441" i="157"/>
  <c r="AZ441" i="157"/>
  <c r="M441" i="157"/>
  <c r="AQ557" i="157"/>
  <c r="Z557" i="157"/>
  <c r="BD557" i="157"/>
  <c r="W557" i="157"/>
  <c r="BC557" i="157"/>
  <c r="P557" i="157"/>
  <c r="BO557" i="157"/>
  <c r="AO557" i="157"/>
  <c r="O557" i="157"/>
  <c r="BL557" i="157"/>
  <c r="AM557" i="157"/>
  <c r="N557" i="157"/>
  <c r="BN557" i="157"/>
  <c r="AJ557" i="157"/>
  <c r="L557" i="157"/>
  <c r="BJ557" i="157"/>
  <c r="AI557" i="157"/>
  <c r="I557" i="157"/>
  <c r="BF557" i="157"/>
  <c r="AE557" i="157"/>
  <c r="G557" i="157"/>
  <c r="BH557" i="157"/>
  <c r="AD557" i="157"/>
  <c r="X557" i="157"/>
  <c r="BB557" i="157"/>
  <c r="AC557" i="157"/>
  <c r="H557" i="157"/>
  <c r="BA557" i="157"/>
  <c r="AB557" i="157"/>
  <c r="M557" i="157"/>
  <c r="AZ557" i="157"/>
  <c r="AN557" i="157"/>
  <c r="K557" i="157"/>
  <c r="AY557" i="157"/>
  <c r="AF557" i="157"/>
  <c r="J557" i="157"/>
  <c r="AX557" i="157"/>
  <c r="AH557" i="157"/>
  <c r="AT557" i="157"/>
  <c r="AG557" i="157"/>
  <c r="R557" i="157"/>
  <c r="AS557" i="157"/>
  <c r="AK557" i="157"/>
  <c r="AW557" i="157"/>
  <c r="U557" i="157"/>
  <c r="AU557" i="157"/>
  <c r="AV557" i="157"/>
  <c r="T557" i="157"/>
  <c r="AR557" i="157"/>
  <c r="AL557" i="157"/>
  <c r="AV241" i="157"/>
  <c r="AH241" i="157"/>
  <c r="AU241" i="157"/>
  <c r="AI241" i="157"/>
  <c r="AT241" i="157"/>
  <c r="Z241" i="157"/>
  <c r="AS241" i="157"/>
  <c r="X241" i="157"/>
  <c r="AR241" i="157"/>
  <c r="U241" i="157"/>
  <c r="AQ241" i="157"/>
  <c r="T241" i="157"/>
  <c r="BA241" i="157"/>
  <c r="AB241" i="157"/>
  <c r="BC241" i="157"/>
  <c r="R241" i="157"/>
  <c r="AY241" i="157"/>
  <c r="W241" i="157"/>
  <c r="BO241" i="157"/>
  <c r="AM241" i="157"/>
  <c r="P241" i="157"/>
  <c r="BN241" i="157"/>
  <c r="AL241" i="157"/>
  <c r="M241" i="157"/>
  <c r="BL241" i="157"/>
  <c r="AK241" i="157"/>
  <c r="K241" i="157"/>
  <c r="BH241" i="157"/>
  <c r="AJ241" i="157"/>
  <c r="I241" i="157"/>
  <c r="BJ241" i="157"/>
  <c r="AE241" i="157"/>
  <c r="J241" i="157"/>
  <c r="BF241" i="157"/>
  <c r="AD241" i="157"/>
  <c r="H241" i="157"/>
  <c r="L241" i="157"/>
  <c r="AX241" i="157"/>
  <c r="AN241" i="157"/>
  <c r="G241" i="157"/>
  <c r="BD241" i="157"/>
  <c r="AG241" i="157"/>
  <c r="O241" i="157"/>
  <c r="AF241" i="157"/>
  <c r="BB241" i="157"/>
  <c r="AC241" i="157"/>
  <c r="N241" i="157"/>
  <c r="AZ241" i="157"/>
  <c r="AW241" i="157"/>
  <c r="AO241" i="157"/>
  <c r="BA439" i="157"/>
  <c r="Z439" i="157"/>
  <c r="AY439" i="157"/>
  <c r="U439" i="157"/>
  <c r="AK439" i="157"/>
  <c r="BC439" i="157"/>
  <c r="P439" i="157"/>
  <c r="BN439" i="157"/>
  <c r="AJ439" i="157"/>
  <c r="O439" i="157"/>
  <c r="G439" i="157"/>
  <c r="BL439" i="157"/>
  <c r="AI439" i="157"/>
  <c r="N439" i="157"/>
  <c r="BO439" i="157"/>
  <c r="AG439" i="157"/>
  <c r="L439" i="157"/>
  <c r="BJ439" i="157"/>
  <c r="AB439" i="157"/>
  <c r="I439" i="157"/>
  <c r="BH439" i="157"/>
  <c r="AC439" i="157"/>
  <c r="AU439" i="157"/>
  <c r="BF439" i="157"/>
  <c r="AO439" i="157"/>
  <c r="M439" i="157"/>
  <c r="AL439" i="157"/>
  <c r="AZ439" i="157"/>
  <c r="AN439" i="157"/>
  <c r="K439" i="157"/>
  <c r="AQ439" i="157"/>
  <c r="AF439" i="157"/>
  <c r="J439" i="157"/>
  <c r="AV439" i="157"/>
  <c r="AX439" i="157"/>
  <c r="AE439" i="157"/>
  <c r="T439" i="157"/>
  <c r="AW439" i="157"/>
  <c r="AD439" i="157"/>
  <c r="H439" i="157"/>
  <c r="AT439" i="157"/>
  <c r="AM439" i="157"/>
  <c r="AS439" i="157"/>
  <c r="AH439" i="157"/>
  <c r="AR439" i="157"/>
  <c r="X439" i="157"/>
  <c r="BB439" i="157"/>
  <c r="BD439" i="157"/>
  <c r="W439" i="157"/>
  <c r="R439" i="157"/>
  <c r="AS450" i="157"/>
  <c r="AD450" i="157"/>
  <c r="L450" i="157"/>
  <c r="AQ450" i="157"/>
  <c r="AB450" i="157"/>
  <c r="K450" i="157"/>
  <c r="AX450" i="157"/>
  <c r="AC450" i="157"/>
  <c r="H450" i="157"/>
  <c r="AW450" i="157"/>
  <c r="AN450" i="157"/>
  <c r="AV450" i="157"/>
  <c r="AL450" i="157"/>
  <c r="AU450" i="157"/>
  <c r="AK450" i="157"/>
  <c r="AR450" i="157"/>
  <c r="AJ450" i="157"/>
  <c r="BC450" i="157"/>
  <c r="Z450" i="157"/>
  <c r="BA450" i="157"/>
  <c r="X450" i="157"/>
  <c r="AZ450" i="157"/>
  <c r="U450" i="157"/>
  <c r="AY450" i="157"/>
  <c r="W450" i="157"/>
  <c r="BD450" i="157"/>
  <c r="T450" i="157"/>
  <c r="BB450" i="157"/>
  <c r="G450" i="157"/>
  <c r="BO450" i="157"/>
  <c r="AO450" i="157"/>
  <c r="R450" i="157"/>
  <c r="BN450" i="157"/>
  <c r="AM450" i="157"/>
  <c r="O450" i="157"/>
  <c r="BJ450" i="157"/>
  <c r="AH450" i="157"/>
  <c r="N450" i="157"/>
  <c r="BL450" i="157"/>
  <c r="AF450" i="157"/>
  <c r="I450" i="157"/>
  <c r="BH450" i="157"/>
  <c r="AG450" i="157"/>
  <c r="M450" i="157"/>
  <c r="BF450" i="157"/>
  <c r="AI450" i="157"/>
  <c r="J450" i="157"/>
  <c r="AT450" i="157"/>
  <c r="AE450" i="157"/>
  <c r="P450" i="157"/>
  <c r="BN51" i="157"/>
  <c r="BO51" i="157"/>
  <c r="BL51" i="157"/>
  <c r="BF51" i="157"/>
  <c r="BJ51" i="157"/>
  <c r="BH51" i="157"/>
  <c r="AZ51" i="157"/>
  <c r="AY51" i="157"/>
  <c r="AX51" i="157"/>
  <c r="AW51" i="157"/>
  <c r="AV51" i="157"/>
  <c r="AT51" i="157"/>
  <c r="AR51" i="157"/>
  <c r="AS51" i="157"/>
  <c r="AQ51" i="157"/>
  <c r="BC51" i="157"/>
  <c r="BD51" i="157"/>
  <c r="BB51" i="157"/>
  <c r="AU51" i="157"/>
  <c r="BA51" i="157"/>
  <c r="AN51" i="157"/>
  <c r="AL51" i="157"/>
  <c r="AI51" i="157"/>
  <c r="AG51" i="157"/>
  <c r="Z51" i="157"/>
  <c r="AM51" i="157"/>
  <c r="AJ51" i="157"/>
  <c r="AH51" i="157"/>
  <c r="AF51" i="157"/>
  <c r="AO51" i="157"/>
  <c r="X51" i="157"/>
  <c r="AD51" i="157"/>
  <c r="U51" i="157"/>
  <c r="AB51" i="157"/>
  <c r="AK51" i="157"/>
  <c r="AE51" i="157"/>
  <c r="AC51" i="157"/>
  <c r="R51" i="157"/>
  <c r="W51" i="157"/>
  <c r="M51" i="157"/>
  <c r="O51" i="157"/>
  <c r="T51" i="157"/>
  <c r="P51" i="157"/>
  <c r="N51" i="157"/>
  <c r="L51" i="157"/>
  <c r="K51" i="157"/>
  <c r="J51" i="157"/>
  <c r="I51" i="157"/>
  <c r="H51" i="157"/>
  <c r="G51" i="157"/>
  <c r="N227" i="157"/>
  <c r="O227" i="157"/>
  <c r="J227" i="157"/>
  <c r="H227" i="157"/>
  <c r="L227" i="157"/>
  <c r="BD227" i="157"/>
  <c r="AD227" i="157"/>
  <c r="BC227" i="157"/>
  <c r="AB227" i="157"/>
  <c r="BH227" i="157"/>
  <c r="AQ227" i="157"/>
  <c r="BB227" i="157"/>
  <c r="X227" i="157"/>
  <c r="R227" i="157"/>
  <c r="W227" i="157"/>
  <c r="AZ227" i="157"/>
  <c r="AR227" i="157"/>
  <c r="BA227" i="157"/>
  <c r="U227" i="157"/>
  <c r="AX227" i="157"/>
  <c r="T227" i="157"/>
  <c r="AM227" i="157"/>
  <c r="AN227" i="157"/>
  <c r="AY227" i="157"/>
  <c r="Z227" i="157"/>
  <c r="BO227" i="157"/>
  <c r="AI227" i="157"/>
  <c r="P227" i="157"/>
  <c r="AE227" i="157"/>
  <c r="BN227" i="157"/>
  <c r="AH227" i="157"/>
  <c r="M227" i="157"/>
  <c r="BL227" i="157"/>
  <c r="AG227" i="157"/>
  <c r="K227" i="157"/>
  <c r="BJ227" i="157"/>
  <c r="AF227" i="157"/>
  <c r="I227" i="157"/>
  <c r="AW227" i="157"/>
  <c r="AU227" i="157"/>
  <c r="BF227" i="157"/>
  <c r="AO227" i="157"/>
  <c r="AJ227" i="157"/>
  <c r="G227" i="157"/>
  <c r="AV227" i="157"/>
  <c r="AL227" i="157"/>
  <c r="AT227" i="157"/>
  <c r="AC227" i="157"/>
  <c r="AS227" i="157"/>
  <c r="AK227" i="157"/>
  <c r="E1030" i="157"/>
  <c r="BA435" i="157"/>
  <c r="AN435" i="157"/>
  <c r="AZ435" i="157"/>
  <c r="AM435" i="157"/>
  <c r="AX435" i="157"/>
  <c r="AH435" i="157"/>
  <c r="AW435" i="157"/>
  <c r="T435" i="157"/>
  <c r="AU435" i="157"/>
  <c r="Z435" i="157"/>
  <c r="AT435" i="157"/>
  <c r="W435" i="157"/>
  <c r="AR435" i="157"/>
  <c r="U435" i="157"/>
  <c r="AQ435" i="157"/>
  <c r="X435" i="157"/>
  <c r="AS435" i="157"/>
  <c r="R435" i="157"/>
  <c r="BO435" i="157"/>
  <c r="AF435" i="157"/>
  <c r="P435" i="157"/>
  <c r="BL435" i="157"/>
  <c r="AE435" i="157"/>
  <c r="O435" i="157"/>
  <c r="BJ435" i="157"/>
  <c r="AC435" i="157"/>
  <c r="N435" i="157"/>
  <c r="BF435" i="157"/>
  <c r="AG435" i="157"/>
  <c r="L435" i="157"/>
  <c r="BN435" i="157"/>
  <c r="AD435" i="157"/>
  <c r="I435" i="157"/>
  <c r="BH435" i="157"/>
  <c r="AB435" i="157"/>
  <c r="G435" i="157"/>
  <c r="BD435" i="157"/>
  <c r="AO435" i="157"/>
  <c r="K435" i="157"/>
  <c r="BC435" i="157"/>
  <c r="AL435" i="157"/>
  <c r="J435" i="157"/>
  <c r="AV435" i="157"/>
  <c r="AK435" i="157"/>
  <c r="H435" i="157"/>
  <c r="AY435" i="157"/>
  <c r="AJ435" i="157"/>
  <c r="M435" i="157"/>
  <c r="BB435" i="157"/>
  <c r="AI435" i="157"/>
  <c r="BO86" i="157"/>
  <c r="BN86" i="157"/>
  <c r="BL86" i="157"/>
  <c r="BJ86" i="157"/>
  <c r="BH86" i="157"/>
  <c r="BF86" i="157"/>
  <c r="AQ86" i="157"/>
  <c r="AY86" i="157"/>
  <c r="AX86" i="157"/>
  <c r="AW86" i="157"/>
  <c r="AV86" i="157"/>
  <c r="AU86" i="157"/>
  <c r="AS86" i="157"/>
  <c r="BD86" i="157"/>
  <c r="BB86" i="157"/>
  <c r="AZ86" i="157"/>
  <c r="AT86" i="157"/>
  <c r="AR86" i="157"/>
  <c r="BA86" i="157"/>
  <c r="BC86" i="157"/>
  <c r="AG86" i="157"/>
  <c r="AD86" i="157"/>
  <c r="AB86" i="157"/>
  <c r="AO86" i="157"/>
  <c r="AH86" i="157"/>
  <c r="AI86" i="157"/>
  <c r="AF86" i="157"/>
  <c r="AE86" i="157"/>
  <c r="AC86" i="157"/>
  <c r="AJ86" i="157"/>
  <c r="AM86" i="157"/>
  <c r="AK86" i="157"/>
  <c r="Z86" i="157"/>
  <c r="R86" i="157"/>
  <c r="U86" i="157"/>
  <c r="X86" i="157"/>
  <c r="W86" i="157"/>
  <c r="AN86" i="157"/>
  <c r="AL86" i="157"/>
  <c r="T86" i="157"/>
  <c r="K86" i="157"/>
  <c r="J86" i="157"/>
  <c r="I86" i="157"/>
  <c r="H86" i="157"/>
  <c r="G86" i="157"/>
  <c r="M86" i="157"/>
  <c r="N86" i="157"/>
  <c r="O86" i="157"/>
  <c r="P86" i="157"/>
  <c r="L86" i="157"/>
  <c r="E879" i="157"/>
  <c r="AX284" i="157"/>
  <c r="U284" i="157"/>
  <c r="BC284" i="157"/>
  <c r="Z284" i="157"/>
  <c r="AW284" i="157"/>
  <c r="T284" i="157"/>
  <c r="BA284" i="157"/>
  <c r="K284" i="157"/>
  <c r="BO284" i="157"/>
  <c r="AK284" i="157"/>
  <c r="J284" i="157"/>
  <c r="BN284" i="157"/>
  <c r="AJ284" i="157"/>
  <c r="I284" i="157"/>
  <c r="BJ284" i="157"/>
  <c r="AI284" i="157"/>
  <c r="H284" i="157"/>
  <c r="BL284" i="157"/>
  <c r="AH284" i="157"/>
  <c r="G284" i="157"/>
  <c r="BF284" i="157"/>
  <c r="AC284" i="157"/>
  <c r="L284" i="157"/>
  <c r="BH284" i="157"/>
  <c r="AB284" i="157"/>
  <c r="R284" i="157"/>
  <c r="AV284" i="157"/>
  <c r="AO284" i="157"/>
  <c r="O284" i="157"/>
  <c r="AU284" i="157"/>
  <c r="AN284" i="157"/>
  <c r="N284" i="157"/>
  <c r="AT284" i="157"/>
  <c r="AL284" i="157"/>
  <c r="M284" i="157"/>
  <c r="AS284" i="157"/>
  <c r="AE284" i="157"/>
  <c r="P284" i="157"/>
  <c r="AR284" i="157"/>
  <c r="AM284" i="157"/>
  <c r="AQ284" i="157"/>
  <c r="AG284" i="157"/>
  <c r="BD284" i="157"/>
  <c r="AF284" i="157"/>
  <c r="BB284" i="157"/>
  <c r="X284" i="157"/>
  <c r="AZ284" i="157"/>
  <c r="AD284" i="157"/>
  <c r="AY284" i="157"/>
  <c r="W284" i="157"/>
  <c r="BF166" i="157"/>
  <c r="AJ166" i="157"/>
  <c r="P166" i="157"/>
  <c r="G166" i="157"/>
  <c r="AQ166" i="157"/>
  <c r="AI166" i="157"/>
  <c r="O166" i="157"/>
  <c r="AW166" i="157"/>
  <c r="T166" i="157"/>
  <c r="BC166" i="157"/>
  <c r="AF166" i="157"/>
  <c r="N166" i="157"/>
  <c r="AK166" i="157"/>
  <c r="BN166" i="157"/>
  <c r="AN166" i="157"/>
  <c r="AG166" i="157"/>
  <c r="BD166" i="157"/>
  <c r="AC166" i="157"/>
  <c r="L166" i="157"/>
  <c r="BB166" i="157"/>
  <c r="BA166" i="157"/>
  <c r="AD166" i="157"/>
  <c r="AB166" i="157"/>
  <c r="M166" i="157"/>
  <c r="AH166" i="157"/>
  <c r="AU166" i="157"/>
  <c r="AX166" i="157"/>
  <c r="AY166" i="157"/>
  <c r="AE166" i="157"/>
  <c r="BO166" i="157"/>
  <c r="AT166" i="157"/>
  <c r="Z166" i="157"/>
  <c r="J166" i="157"/>
  <c r="AS166" i="157"/>
  <c r="U166" i="157"/>
  <c r="AZ166" i="157"/>
  <c r="X166" i="157"/>
  <c r="W166" i="157"/>
  <c r="AV166" i="157"/>
  <c r="K166" i="157"/>
  <c r="AR166" i="157"/>
  <c r="R166" i="157"/>
  <c r="AO166" i="157"/>
  <c r="BJ166" i="157"/>
  <c r="BL166" i="157"/>
  <c r="AM166" i="157"/>
  <c r="I166" i="157"/>
  <c r="BH166" i="157"/>
  <c r="AL166" i="157"/>
  <c r="H166" i="157"/>
  <c r="BD317" i="157"/>
  <c r="AD317" i="157"/>
  <c r="L317" i="157"/>
  <c r="BB317" i="157"/>
  <c r="AO317" i="157"/>
  <c r="P317" i="157"/>
  <c r="BA317" i="157"/>
  <c r="AN317" i="157"/>
  <c r="AZ317" i="157"/>
  <c r="AE317" i="157"/>
  <c r="AX317" i="157"/>
  <c r="AC317" i="157"/>
  <c r="BC317" i="157"/>
  <c r="AB317" i="157"/>
  <c r="AY317" i="157"/>
  <c r="X317" i="157"/>
  <c r="AV317" i="157"/>
  <c r="W317" i="157"/>
  <c r="AS317" i="157"/>
  <c r="T317" i="157"/>
  <c r="AW317" i="157"/>
  <c r="R317" i="157"/>
  <c r="AR317" i="157"/>
  <c r="Z317" i="157"/>
  <c r="AU317" i="157"/>
  <c r="O317" i="157"/>
  <c r="BO317" i="157"/>
  <c r="AI317" i="157"/>
  <c r="N317" i="157"/>
  <c r="BL317" i="157"/>
  <c r="AH317" i="157"/>
  <c r="U317" i="157"/>
  <c r="BH317" i="157"/>
  <c r="AG317" i="157"/>
  <c r="M317" i="157"/>
  <c r="BJ317" i="157"/>
  <c r="AF317" i="157"/>
  <c r="K317" i="157"/>
  <c r="BN317" i="157"/>
  <c r="AM317" i="157"/>
  <c r="J317" i="157"/>
  <c r="BF317" i="157"/>
  <c r="AL317" i="157"/>
  <c r="I317" i="157"/>
  <c r="AT317" i="157"/>
  <c r="AK317" i="157"/>
  <c r="G317" i="157"/>
  <c r="AQ317" i="157"/>
  <c r="AJ317" i="157"/>
  <c r="H317" i="157"/>
  <c r="BN515" i="157"/>
  <c r="AE515" i="157"/>
  <c r="N515" i="157"/>
  <c r="BJ515" i="157"/>
  <c r="AD515" i="157"/>
  <c r="L515" i="157"/>
  <c r="BL515" i="157"/>
  <c r="AC515" i="157"/>
  <c r="AK515" i="157"/>
  <c r="G515" i="157"/>
  <c r="BH515" i="157"/>
  <c r="AJ515" i="157"/>
  <c r="I515" i="157"/>
  <c r="AI515" i="157"/>
  <c r="AU515" i="157"/>
  <c r="O515" i="157"/>
  <c r="BF515" i="157"/>
  <c r="BA515" i="157"/>
  <c r="AH515" i="157"/>
  <c r="M515" i="157"/>
  <c r="R515" i="157"/>
  <c r="W515" i="157"/>
  <c r="BD515" i="157"/>
  <c r="AG515" i="157"/>
  <c r="J515" i="157"/>
  <c r="BC515" i="157"/>
  <c r="AO515" i="157"/>
  <c r="H515" i="157"/>
  <c r="U515" i="157"/>
  <c r="BB515" i="157"/>
  <c r="AX515" i="157"/>
  <c r="AN515" i="157"/>
  <c r="K515" i="157"/>
  <c r="AL515" i="157"/>
  <c r="BO515" i="157"/>
  <c r="AW515" i="157"/>
  <c r="AM515" i="157"/>
  <c r="AT515" i="157"/>
  <c r="AF515" i="157"/>
  <c r="AZ515" i="157"/>
  <c r="AB515" i="157"/>
  <c r="AY515" i="157"/>
  <c r="T515" i="157"/>
  <c r="AV515" i="157"/>
  <c r="AR515" i="157"/>
  <c r="X515" i="157"/>
  <c r="AS515" i="157"/>
  <c r="Z515" i="157"/>
  <c r="P515" i="157"/>
  <c r="AQ515" i="157"/>
  <c r="AW164" i="157"/>
  <c r="AO164" i="157"/>
  <c r="K164" i="157"/>
  <c r="AT164" i="157"/>
  <c r="AK164" i="157"/>
  <c r="AH164" i="157"/>
  <c r="AR164" i="157"/>
  <c r="AD164" i="157"/>
  <c r="BC164" i="157"/>
  <c r="R164" i="157"/>
  <c r="BA164" i="157"/>
  <c r="AG164" i="157"/>
  <c r="AU164" i="157"/>
  <c r="AE164" i="157"/>
  <c r="AS164" i="157"/>
  <c r="Z164" i="157"/>
  <c r="BO164" i="157"/>
  <c r="BN164" i="157"/>
  <c r="AC164" i="157"/>
  <c r="J164" i="157"/>
  <c r="M164" i="157"/>
  <c r="BF164" i="157"/>
  <c r="AM164" i="157"/>
  <c r="I164" i="157"/>
  <c r="AV164" i="157"/>
  <c r="BH164" i="157"/>
  <c r="AL164" i="157"/>
  <c r="H164" i="157"/>
  <c r="AF164" i="157"/>
  <c r="BJ164" i="157"/>
  <c r="AJ164" i="157"/>
  <c r="G164" i="157"/>
  <c r="AY164" i="157"/>
  <c r="O164" i="157"/>
  <c r="BL164" i="157"/>
  <c r="AI164" i="157"/>
  <c r="P164" i="157"/>
  <c r="AB164" i="157"/>
  <c r="AQ164" i="157"/>
  <c r="AN164" i="157"/>
  <c r="N164" i="157"/>
  <c r="BD164" i="157"/>
  <c r="X164" i="157"/>
  <c r="L164" i="157"/>
  <c r="BB164" i="157"/>
  <c r="W164" i="157"/>
  <c r="AZ164" i="157"/>
  <c r="U164" i="157"/>
  <c r="AX164" i="157"/>
  <c r="T164" i="157"/>
  <c r="AV315" i="157"/>
  <c r="AL315" i="157"/>
  <c r="AT315" i="157"/>
  <c r="AE315" i="157"/>
  <c r="X315" i="157"/>
  <c r="AS315" i="157"/>
  <c r="BC315" i="157"/>
  <c r="W315" i="157"/>
  <c r="BJ315" i="157"/>
  <c r="AO315" i="157"/>
  <c r="P315" i="157"/>
  <c r="BO315" i="157"/>
  <c r="M315" i="157"/>
  <c r="BN315" i="157"/>
  <c r="AN315" i="157"/>
  <c r="J315" i="157"/>
  <c r="BH315" i="157"/>
  <c r="AI315" i="157"/>
  <c r="K315" i="157"/>
  <c r="AH315" i="157"/>
  <c r="BL315" i="157"/>
  <c r="AK315" i="157"/>
  <c r="I315" i="157"/>
  <c r="BF315" i="157"/>
  <c r="AJ315" i="157"/>
  <c r="O315" i="157"/>
  <c r="H315" i="157"/>
  <c r="BB315" i="157"/>
  <c r="AG315" i="157"/>
  <c r="N315" i="157"/>
  <c r="AX315" i="157"/>
  <c r="AY315" i="157"/>
  <c r="AF315" i="157"/>
  <c r="L315" i="157"/>
  <c r="AD315" i="157"/>
  <c r="AU315" i="157"/>
  <c r="AB315" i="157"/>
  <c r="G315" i="157"/>
  <c r="AR315" i="157"/>
  <c r="AM315" i="157"/>
  <c r="R315" i="157"/>
  <c r="AQ315" i="157"/>
  <c r="T315" i="157"/>
  <c r="BD315" i="157"/>
  <c r="AC315" i="157"/>
  <c r="AW315" i="157"/>
  <c r="BA315" i="157"/>
  <c r="Z315" i="157"/>
  <c r="AZ315" i="157"/>
  <c r="U315" i="157"/>
  <c r="AY513" i="157"/>
  <c r="R513" i="157"/>
  <c r="AO513" i="157"/>
  <c r="AS513" i="157"/>
  <c r="T513" i="157"/>
  <c r="AR513" i="157"/>
  <c r="U513" i="157"/>
  <c r="BN513" i="157"/>
  <c r="O513" i="157"/>
  <c r="L513" i="157"/>
  <c r="AT513" i="157"/>
  <c r="AG513" i="157"/>
  <c r="AH513" i="157"/>
  <c r="AJ513" i="157"/>
  <c r="AU513" i="157"/>
  <c r="BO513" i="157"/>
  <c r="AN513" i="157"/>
  <c r="P513" i="157"/>
  <c r="BH513" i="157"/>
  <c r="AI513" i="157"/>
  <c r="M513" i="157"/>
  <c r="AQ513" i="157"/>
  <c r="AM513" i="157"/>
  <c r="BF513" i="157"/>
  <c r="BA513" i="157"/>
  <c r="BJ513" i="157"/>
  <c r="AL513" i="157"/>
  <c r="N513" i="157"/>
  <c r="AK513" i="157"/>
  <c r="I513" i="157"/>
  <c r="H513" i="157"/>
  <c r="AB513" i="157"/>
  <c r="BL513" i="157"/>
  <c r="AF513" i="157"/>
  <c r="G513" i="157"/>
  <c r="AX513" i="157"/>
  <c r="AE513" i="157"/>
  <c r="K513" i="157"/>
  <c r="AW513" i="157"/>
  <c r="AD513" i="157"/>
  <c r="J513" i="157"/>
  <c r="BD513" i="157"/>
  <c r="AC513" i="157"/>
  <c r="BB513" i="157"/>
  <c r="AV513" i="157"/>
  <c r="Z513" i="157"/>
  <c r="BC513" i="157"/>
  <c r="X513" i="157"/>
  <c r="AZ513" i="157"/>
  <c r="W513" i="157"/>
  <c r="BL511" i="157"/>
  <c r="AE511" i="157"/>
  <c r="I511" i="157"/>
  <c r="BF511" i="157"/>
  <c r="AD511" i="157"/>
  <c r="G511" i="157"/>
  <c r="P511" i="157"/>
  <c r="AM511" i="157"/>
  <c r="BH511" i="157"/>
  <c r="AC511" i="157"/>
  <c r="M511" i="157"/>
  <c r="BN511" i="157"/>
  <c r="BB511" i="157"/>
  <c r="AO511" i="157"/>
  <c r="K511" i="157"/>
  <c r="AQ511" i="157"/>
  <c r="AL511" i="157"/>
  <c r="J511" i="157"/>
  <c r="AB511" i="157"/>
  <c r="BD511" i="157"/>
  <c r="AK511" i="157"/>
  <c r="T511" i="157"/>
  <c r="R511" i="157"/>
  <c r="O511" i="157"/>
  <c r="BC511" i="157"/>
  <c r="AI511" i="157"/>
  <c r="H511" i="157"/>
  <c r="AH511" i="157"/>
  <c r="AN511" i="157"/>
  <c r="BO511" i="157"/>
  <c r="AY511" i="157"/>
  <c r="AF511" i="157"/>
  <c r="AX511" i="157"/>
  <c r="AJ511" i="157"/>
  <c r="X511" i="157"/>
  <c r="AW511" i="157"/>
  <c r="AU511" i="157"/>
  <c r="AS511" i="157"/>
  <c r="L511" i="157"/>
  <c r="BA511" i="157"/>
  <c r="AG511" i="157"/>
  <c r="BJ511" i="157"/>
  <c r="AZ511" i="157"/>
  <c r="Z511" i="157"/>
  <c r="AV511" i="157"/>
  <c r="U511" i="157"/>
  <c r="N511" i="157"/>
  <c r="AT511" i="157"/>
  <c r="W511" i="157"/>
  <c r="AR511" i="157"/>
  <c r="AW160" i="157"/>
  <c r="AE160" i="157"/>
  <c r="L160" i="157"/>
  <c r="AF160" i="157"/>
  <c r="BN160" i="157"/>
  <c r="AV160" i="157"/>
  <c r="AO160" i="157"/>
  <c r="N160" i="157"/>
  <c r="AY160" i="157"/>
  <c r="AT160" i="157"/>
  <c r="X160" i="157"/>
  <c r="W160" i="157"/>
  <c r="I160" i="157"/>
  <c r="BH160" i="157"/>
  <c r="AS160" i="157"/>
  <c r="AB160" i="157"/>
  <c r="AQ160" i="157"/>
  <c r="Z160" i="157"/>
  <c r="AX160" i="157"/>
  <c r="AH160" i="157"/>
  <c r="BL160" i="157"/>
  <c r="BC160" i="157"/>
  <c r="U160" i="157"/>
  <c r="J160" i="157"/>
  <c r="BD160" i="157"/>
  <c r="AC160" i="157"/>
  <c r="BB160" i="157"/>
  <c r="AK160" i="157"/>
  <c r="AJ160" i="157"/>
  <c r="G160" i="157"/>
  <c r="AM160" i="157"/>
  <c r="AZ160" i="157"/>
  <c r="T160" i="157"/>
  <c r="AD160" i="157"/>
  <c r="R160" i="157"/>
  <c r="BO160" i="157"/>
  <c r="BA160" i="157"/>
  <c r="K160" i="157"/>
  <c r="BJ160" i="157"/>
  <c r="AI160" i="157"/>
  <c r="H160" i="157"/>
  <c r="BF160" i="157"/>
  <c r="AN160" i="157"/>
  <c r="O160" i="157"/>
  <c r="AG160" i="157"/>
  <c r="AU160" i="157"/>
  <c r="AL160" i="157"/>
  <c r="P160" i="157"/>
  <c r="AR160" i="157"/>
  <c r="M160" i="157"/>
  <c r="BC346" i="157"/>
  <c r="AI346" i="157"/>
  <c r="I346" i="157"/>
  <c r="BB346" i="157"/>
  <c r="AF346" i="157"/>
  <c r="H346" i="157"/>
  <c r="AZ346" i="157"/>
  <c r="AH346" i="157"/>
  <c r="AX346" i="157"/>
  <c r="AJ346" i="157"/>
  <c r="AV346" i="157"/>
  <c r="X346" i="157"/>
  <c r="AT346" i="157"/>
  <c r="AM346" i="157"/>
  <c r="AS346" i="157"/>
  <c r="W346" i="157"/>
  <c r="AR346" i="157"/>
  <c r="AK346" i="157"/>
  <c r="AY346" i="157"/>
  <c r="Z346" i="157"/>
  <c r="AU346" i="157"/>
  <c r="R346" i="157"/>
  <c r="AW346" i="157"/>
  <c r="T346" i="157"/>
  <c r="AQ346" i="157"/>
  <c r="G346" i="157"/>
  <c r="BO346" i="157"/>
  <c r="AC346" i="157"/>
  <c r="U346" i="157"/>
  <c r="BL346" i="157"/>
  <c r="AB346" i="157"/>
  <c r="P346" i="157"/>
  <c r="BJ346" i="157"/>
  <c r="AO346" i="157"/>
  <c r="O346" i="157"/>
  <c r="AG346" i="157"/>
  <c r="BH346" i="157"/>
  <c r="AN346" i="157"/>
  <c r="N346" i="157"/>
  <c r="BD346" i="157"/>
  <c r="BN346" i="157"/>
  <c r="AD346" i="157"/>
  <c r="J346" i="157"/>
  <c r="BF346" i="157"/>
  <c r="AL346" i="157"/>
  <c r="M346" i="157"/>
  <c r="L346" i="157"/>
  <c r="BA346" i="157"/>
  <c r="AE346" i="157"/>
  <c r="K346" i="157"/>
  <c r="BC544" i="157"/>
  <c r="AH544" i="157"/>
  <c r="P544" i="157"/>
  <c r="BA544" i="157"/>
  <c r="AF544" i="157"/>
  <c r="I544" i="157"/>
  <c r="AZ544" i="157"/>
  <c r="AE544" i="157"/>
  <c r="AY544" i="157"/>
  <c r="AI544" i="157"/>
  <c r="AW544" i="157"/>
  <c r="Z544" i="157"/>
  <c r="BN544" i="157"/>
  <c r="AO544" i="157"/>
  <c r="G544" i="157"/>
  <c r="BJ544" i="157"/>
  <c r="AG544" i="157"/>
  <c r="BF544" i="157"/>
  <c r="AM544" i="157"/>
  <c r="AC544" i="157"/>
  <c r="BH544" i="157"/>
  <c r="AJ544" i="157"/>
  <c r="H544" i="157"/>
  <c r="BL544" i="157"/>
  <c r="X544" i="157"/>
  <c r="BO544" i="157"/>
  <c r="W544" i="157"/>
  <c r="AT544" i="157"/>
  <c r="AX544" i="157"/>
  <c r="AN544" i="157"/>
  <c r="BD544" i="157"/>
  <c r="U544" i="157"/>
  <c r="BB544" i="157"/>
  <c r="T544" i="157"/>
  <c r="AV544" i="157"/>
  <c r="R544" i="157"/>
  <c r="AB544" i="157"/>
  <c r="AU544" i="157"/>
  <c r="O544" i="157"/>
  <c r="AD544" i="157"/>
  <c r="N544" i="157"/>
  <c r="AS544" i="157"/>
  <c r="L544" i="157"/>
  <c r="AR544" i="157"/>
  <c r="K544" i="157"/>
  <c r="AK544" i="157"/>
  <c r="AQ544" i="157"/>
  <c r="J544" i="157"/>
  <c r="AL544" i="157"/>
  <c r="M544" i="157"/>
  <c r="E1065" i="157"/>
  <c r="BH470" i="157"/>
  <c r="AK470" i="157"/>
  <c r="L470" i="157"/>
  <c r="BJ470" i="157"/>
  <c r="AH470" i="157"/>
  <c r="T470" i="157"/>
  <c r="BF470" i="157"/>
  <c r="AG470" i="157"/>
  <c r="K470" i="157"/>
  <c r="AT470" i="157"/>
  <c r="AJ470" i="157"/>
  <c r="J470" i="157"/>
  <c r="AS470" i="157"/>
  <c r="AI470" i="157"/>
  <c r="P470" i="157"/>
  <c r="AR470" i="157"/>
  <c r="AE470" i="157"/>
  <c r="I470" i="157"/>
  <c r="AQ470" i="157"/>
  <c r="AD470" i="157"/>
  <c r="H470" i="157"/>
  <c r="AV470" i="157"/>
  <c r="AF470" i="157"/>
  <c r="AU470" i="157"/>
  <c r="AC470" i="157"/>
  <c r="BC470" i="157"/>
  <c r="AB470" i="157"/>
  <c r="BB470" i="157"/>
  <c r="Z470" i="157"/>
  <c r="BA470" i="157"/>
  <c r="AL470" i="157"/>
  <c r="AZ470" i="157"/>
  <c r="X470" i="157"/>
  <c r="AX470" i="157"/>
  <c r="W470" i="157"/>
  <c r="BD470" i="157"/>
  <c r="U470" i="157"/>
  <c r="AY470" i="157"/>
  <c r="R470" i="157"/>
  <c r="AW470" i="157"/>
  <c r="G470" i="157"/>
  <c r="BO470" i="157"/>
  <c r="AO470" i="157"/>
  <c r="O470" i="157"/>
  <c r="BL470" i="157"/>
  <c r="AN470" i="157"/>
  <c r="N470" i="157"/>
  <c r="BN470" i="157"/>
  <c r="AM470" i="157"/>
  <c r="M470" i="157"/>
  <c r="BA550" i="157"/>
  <c r="R550" i="157"/>
  <c r="AJ550" i="157"/>
  <c r="BO550" i="157"/>
  <c r="AO550" i="157"/>
  <c r="G550" i="157"/>
  <c r="BN550" i="157"/>
  <c r="AN550" i="157"/>
  <c r="O550" i="157"/>
  <c r="BL550" i="157"/>
  <c r="AM550" i="157"/>
  <c r="H550" i="157"/>
  <c r="BJ550" i="157"/>
  <c r="AK550" i="157"/>
  <c r="I550" i="157"/>
  <c r="N550" i="157"/>
  <c r="BH550" i="157"/>
  <c r="AH550" i="157"/>
  <c r="M550" i="157"/>
  <c r="BF550" i="157"/>
  <c r="AG550" i="157"/>
  <c r="P550" i="157"/>
  <c r="AZ550" i="157"/>
  <c r="AY550" i="157"/>
  <c r="AI550" i="157"/>
  <c r="L550" i="157"/>
  <c r="AQ550" i="157"/>
  <c r="AU550" i="157"/>
  <c r="AX550" i="157"/>
  <c r="AF550" i="157"/>
  <c r="K550" i="157"/>
  <c r="AD550" i="157"/>
  <c r="AW550" i="157"/>
  <c r="AE550" i="157"/>
  <c r="J550" i="157"/>
  <c r="AV550" i="157"/>
  <c r="AC550" i="157"/>
  <c r="AB550" i="157"/>
  <c r="AR550" i="157"/>
  <c r="AL550" i="157"/>
  <c r="AT550" i="157"/>
  <c r="Z550" i="157"/>
  <c r="AS550" i="157"/>
  <c r="X550" i="157"/>
  <c r="BD550" i="157"/>
  <c r="U550" i="157"/>
  <c r="BC550" i="157"/>
  <c r="W550" i="157"/>
  <c r="BB550" i="157"/>
  <c r="T550" i="157"/>
  <c r="AV548" i="157"/>
  <c r="W548" i="157"/>
  <c r="AT548" i="157"/>
  <c r="X548" i="157"/>
  <c r="AR548" i="157"/>
  <c r="R548" i="157"/>
  <c r="AS548" i="157"/>
  <c r="G548" i="157"/>
  <c r="AU548" i="157"/>
  <c r="O548" i="157"/>
  <c r="BO548" i="157"/>
  <c r="AD548" i="157"/>
  <c r="H548" i="157"/>
  <c r="BJ548" i="157"/>
  <c r="AC548" i="157"/>
  <c r="P548" i="157"/>
  <c r="BH548" i="157"/>
  <c r="AB548" i="157"/>
  <c r="L548" i="157"/>
  <c r="BF548" i="157"/>
  <c r="AO548" i="157"/>
  <c r="J548" i="157"/>
  <c r="AQ548" i="157"/>
  <c r="AJ548" i="157"/>
  <c r="M548" i="157"/>
  <c r="BL548" i="157"/>
  <c r="AI548" i="157"/>
  <c r="I548" i="157"/>
  <c r="BN548" i="157"/>
  <c r="AH548" i="157"/>
  <c r="U548" i="157"/>
  <c r="BD548" i="157"/>
  <c r="AG548" i="157"/>
  <c r="T548" i="157"/>
  <c r="AZ548" i="157"/>
  <c r="AF548" i="157"/>
  <c r="N548" i="157"/>
  <c r="AX548" i="157"/>
  <c r="AY548" i="157"/>
  <c r="AK548" i="157"/>
  <c r="K548" i="157"/>
  <c r="BA548" i="157"/>
  <c r="AE548" i="157"/>
  <c r="AW548" i="157"/>
  <c r="AM548" i="157"/>
  <c r="AN548" i="157"/>
  <c r="BC548" i="157"/>
  <c r="AL548" i="157"/>
  <c r="BB548" i="157"/>
  <c r="Z548" i="157"/>
  <c r="AV381" i="157"/>
  <c r="AG381" i="157"/>
  <c r="AU381" i="157"/>
  <c r="AM381" i="157"/>
  <c r="AT381" i="157"/>
  <c r="AK381" i="157"/>
  <c r="AS381" i="157"/>
  <c r="AL381" i="157"/>
  <c r="BD381" i="157"/>
  <c r="Z381" i="157"/>
  <c r="BC381" i="157"/>
  <c r="U381" i="157"/>
  <c r="BB381" i="157"/>
  <c r="X381" i="157"/>
  <c r="AY381" i="157"/>
  <c r="T381" i="157"/>
  <c r="BA381" i="157"/>
  <c r="W381" i="157"/>
  <c r="AQ381" i="157"/>
  <c r="P381" i="157"/>
  <c r="BO381" i="157"/>
  <c r="AB381" i="157"/>
  <c r="O381" i="157"/>
  <c r="BN381" i="157"/>
  <c r="AF381" i="157"/>
  <c r="N381" i="157"/>
  <c r="BL381" i="157"/>
  <c r="AE381" i="157"/>
  <c r="L381" i="157"/>
  <c r="BJ381" i="157"/>
  <c r="AD381" i="157"/>
  <c r="R381" i="157"/>
  <c r="BF381" i="157"/>
  <c r="AC381" i="157"/>
  <c r="I381" i="157"/>
  <c r="AI381" i="157"/>
  <c r="BH381" i="157"/>
  <c r="AO381" i="157"/>
  <c r="G381" i="157"/>
  <c r="AX381" i="157"/>
  <c r="AZ381" i="157"/>
  <c r="AN381" i="157"/>
  <c r="M381" i="157"/>
  <c r="AR381" i="157"/>
  <c r="AJ381" i="157"/>
  <c r="K381" i="157"/>
  <c r="J381" i="157"/>
  <c r="AW381" i="157"/>
  <c r="AH381" i="157"/>
  <c r="H381" i="157"/>
  <c r="G297" i="157"/>
  <c r="H297" i="157"/>
  <c r="L297" i="157"/>
  <c r="N297" i="157"/>
  <c r="BL297" i="157"/>
  <c r="AH297" i="157"/>
  <c r="M297" i="157"/>
  <c r="BA297" i="157"/>
  <c r="BN297" i="157"/>
  <c r="AG297" i="157"/>
  <c r="K297" i="157"/>
  <c r="I297" i="157"/>
  <c r="AQ297" i="157"/>
  <c r="P297" i="157"/>
  <c r="BJ297" i="157"/>
  <c r="AF297" i="157"/>
  <c r="J297" i="157"/>
  <c r="AE297" i="157"/>
  <c r="AB297" i="157"/>
  <c r="BF297" i="157"/>
  <c r="BH297" i="157"/>
  <c r="AD297" i="157"/>
  <c r="AC297" i="157"/>
  <c r="AT297" i="157"/>
  <c r="BB297" i="157"/>
  <c r="W297" i="157"/>
  <c r="O297" i="157"/>
  <c r="AV297" i="157"/>
  <c r="AO297" i="157"/>
  <c r="AU297" i="157"/>
  <c r="AN297" i="157"/>
  <c r="AZ297" i="157"/>
  <c r="T297" i="157"/>
  <c r="AS297" i="157"/>
  <c r="AM297" i="157"/>
  <c r="AR297" i="157"/>
  <c r="AL297" i="157"/>
  <c r="BD297" i="157"/>
  <c r="AK297" i="157"/>
  <c r="BO297" i="157"/>
  <c r="BC297" i="157"/>
  <c r="AJ297" i="157"/>
  <c r="X297" i="157"/>
  <c r="AX297" i="157"/>
  <c r="Z297" i="157"/>
  <c r="AY297" i="157"/>
  <c r="R297" i="157"/>
  <c r="AI297" i="157"/>
  <c r="AW297" i="157"/>
  <c r="U297" i="157"/>
  <c r="AU236" i="157"/>
  <c r="X236" i="157"/>
  <c r="AY236" i="157"/>
  <c r="BA236" i="157"/>
  <c r="W236" i="157"/>
  <c r="BC236" i="157"/>
  <c r="T236" i="157"/>
  <c r="AC236" i="157"/>
  <c r="AH236" i="157"/>
  <c r="AZ236" i="157"/>
  <c r="K236" i="157"/>
  <c r="I236" i="157"/>
  <c r="BB236" i="157"/>
  <c r="J236" i="157"/>
  <c r="BN236" i="157"/>
  <c r="AI236" i="157"/>
  <c r="BJ236" i="157"/>
  <c r="AB236" i="157"/>
  <c r="H236" i="157"/>
  <c r="BO236" i="157"/>
  <c r="AO236" i="157"/>
  <c r="G236" i="157"/>
  <c r="BH236" i="157"/>
  <c r="AN236" i="157"/>
  <c r="O236" i="157"/>
  <c r="BF236" i="157"/>
  <c r="AE236" i="157"/>
  <c r="N236" i="157"/>
  <c r="BL236" i="157"/>
  <c r="AD236" i="157"/>
  <c r="P236" i="157"/>
  <c r="AT236" i="157"/>
  <c r="AM236" i="157"/>
  <c r="U236" i="157"/>
  <c r="AK236" i="157"/>
  <c r="AS236" i="157"/>
  <c r="AL236" i="157"/>
  <c r="M236" i="157"/>
  <c r="AR236" i="157"/>
  <c r="L236" i="157"/>
  <c r="AQ236" i="157"/>
  <c r="AJ236" i="157"/>
  <c r="R236" i="157"/>
  <c r="BD236" i="157"/>
  <c r="AX236" i="157"/>
  <c r="AG236" i="157"/>
  <c r="AV236" i="157"/>
  <c r="AW236" i="157"/>
  <c r="AF236" i="157"/>
  <c r="Z236" i="157"/>
  <c r="BC385" i="157"/>
  <c r="AD385" i="157"/>
  <c r="H385" i="157"/>
  <c r="BA385" i="157"/>
  <c r="AM385" i="157"/>
  <c r="K385" i="157"/>
  <c r="AW385" i="157"/>
  <c r="AK385" i="157"/>
  <c r="AU385" i="157"/>
  <c r="AJ385" i="157"/>
  <c r="AT385" i="157"/>
  <c r="AG385" i="157"/>
  <c r="AS385" i="157"/>
  <c r="AB385" i="157"/>
  <c r="AR385" i="157"/>
  <c r="Z385" i="157"/>
  <c r="AZ385" i="157"/>
  <c r="T385" i="157"/>
  <c r="AY385" i="157"/>
  <c r="X385" i="157"/>
  <c r="AX385" i="157"/>
  <c r="R385" i="157"/>
  <c r="AQ385" i="157"/>
  <c r="W385" i="157"/>
  <c r="BB385" i="157"/>
  <c r="U385" i="157"/>
  <c r="BO385" i="157"/>
  <c r="AF385" i="157"/>
  <c r="P385" i="157"/>
  <c r="BN385" i="157"/>
  <c r="AC385" i="157"/>
  <c r="O385" i="157"/>
  <c r="BF385" i="157"/>
  <c r="AO385" i="157"/>
  <c r="N385" i="157"/>
  <c r="BJ385" i="157"/>
  <c r="AN385" i="157"/>
  <c r="L385" i="157"/>
  <c r="BH385" i="157"/>
  <c r="AL385" i="157"/>
  <c r="I385" i="157"/>
  <c r="BL385" i="157"/>
  <c r="AI385" i="157"/>
  <c r="G385" i="157"/>
  <c r="BD385" i="157"/>
  <c r="AH385" i="157"/>
  <c r="M385" i="157"/>
  <c r="AV385" i="157"/>
  <c r="AE385" i="157"/>
  <c r="J385" i="157"/>
  <c r="AT300" i="157"/>
  <c r="AB300" i="157"/>
  <c r="AQ300" i="157"/>
  <c r="X300" i="157"/>
  <c r="BB300" i="157"/>
  <c r="BC300" i="157"/>
  <c r="U300" i="157"/>
  <c r="AW300" i="157"/>
  <c r="T300" i="157"/>
  <c r="BN300" i="157"/>
  <c r="AG300" i="157"/>
  <c r="AR300" i="157"/>
  <c r="Z300" i="157"/>
  <c r="AU300" i="157"/>
  <c r="W300" i="157"/>
  <c r="K300" i="157"/>
  <c r="AO300" i="157"/>
  <c r="AL300" i="157"/>
  <c r="P300" i="157"/>
  <c r="AV300" i="157"/>
  <c r="BD300" i="157"/>
  <c r="R300" i="157"/>
  <c r="AS300" i="157"/>
  <c r="AC300" i="157"/>
  <c r="AZ300" i="157"/>
  <c r="BO300" i="157"/>
  <c r="AF300" i="157"/>
  <c r="J300" i="157"/>
  <c r="BL300" i="157"/>
  <c r="I300" i="157"/>
  <c r="H300" i="157"/>
  <c r="AN300" i="157"/>
  <c r="AE300" i="157"/>
  <c r="G300" i="157"/>
  <c r="AI300" i="157"/>
  <c r="BJ300" i="157"/>
  <c r="AD300" i="157"/>
  <c r="BF300" i="157"/>
  <c r="O300" i="157"/>
  <c r="N300" i="157"/>
  <c r="BH300" i="157"/>
  <c r="AK300" i="157"/>
  <c r="L300" i="157"/>
  <c r="BA300" i="157"/>
  <c r="AM300" i="157"/>
  <c r="M300" i="157"/>
  <c r="AY300" i="157"/>
  <c r="AJ300" i="157"/>
  <c r="AX300" i="157"/>
  <c r="AH300" i="157"/>
  <c r="BB204" i="157"/>
  <c r="U204" i="157"/>
  <c r="AZ204" i="157"/>
  <c r="T204" i="157"/>
  <c r="AR204" i="157"/>
  <c r="AO204" i="157"/>
  <c r="AC204" i="157"/>
  <c r="BA204" i="157"/>
  <c r="AE204" i="157"/>
  <c r="Z204" i="157"/>
  <c r="AT204" i="157"/>
  <c r="K204" i="157"/>
  <c r="AJ204" i="157"/>
  <c r="AQ204" i="157"/>
  <c r="BC204" i="157"/>
  <c r="R204" i="157"/>
  <c r="BN204" i="157"/>
  <c r="AK204" i="157"/>
  <c r="BL204" i="157"/>
  <c r="J204" i="157"/>
  <c r="H204" i="157"/>
  <c r="BF204" i="157"/>
  <c r="BJ204" i="157"/>
  <c r="AH204" i="157"/>
  <c r="I204" i="157"/>
  <c r="BH204" i="157"/>
  <c r="AB204" i="157"/>
  <c r="G204" i="157"/>
  <c r="P204" i="157"/>
  <c r="O204" i="157"/>
  <c r="AW204" i="157"/>
  <c r="N204" i="157"/>
  <c r="AV204" i="157"/>
  <c r="L204" i="157"/>
  <c r="AU204" i="157"/>
  <c r="X204" i="157"/>
  <c r="BO204" i="157"/>
  <c r="AN204" i="157"/>
  <c r="AG204" i="157"/>
  <c r="AY204" i="157"/>
  <c r="AL204" i="157"/>
  <c r="M204" i="157"/>
  <c r="W204" i="157"/>
  <c r="AX204" i="157"/>
  <c r="AF204" i="157"/>
  <c r="AD204" i="157"/>
  <c r="AM204" i="157"/>
  <c r="AS204" i="157"/>
  <c r="BD204" i="157"/>
  <c r="AI204" i="157"/>
  <c r="BN261" i="157"/>
  <c r="BO261" i="157"/>
  <c r="BL261" i="157"/>
  <c r="BJ261" i="157"/>
  <c r="BF261" i="157"/>
  <c r="BH261" i="157"/>
  <c r="AX261" i="157"/>
  <c r="BB261" i="157"/>
  <c r="BA261" i="157"/>
  <c r="AZ261" i="157"/>
  <c r="AY261" i="157"/>
  <c r="AW261" i="157"/>
  <c r="AU261" i="157"/>
  <c r="AS261" i="157"/>
  <c r="AQ261" i="157"/>
  <c r="BC261" i="157"/>
  <c r="AV261" i="157"/>
  <c r="AT261" i="157"/>
  <c r="AR261" i="157"/>
  <c r="BD261" i="157"/>
  <c r="AM261" i="157"/>
  <c r="AL261" i="157"/>
  <c r="AK261" i="157"/>
  <c r="AJ261" i="157"/>
  <c r="AE261" i="157"/>
  <c r="AD261" i="157"/>
  <c r="AO261" i="157"/>
  <c r="AI261" i="157"/>
  <c r="AN261" i="157"/>
  <c r="AH261" i="157"/>
  <c r="AG261" i="157"/>
  <c r="Z261" i="157"/>
  <c r="X261" i="157"/>
  <c r="W261" i="157"/>
  <c r="AF261" i="157"/>
  <c r="AC261" i="157"/>
  <c r="AB261" i="157"/>
  <c r="U261" i="157"/>
  <c r="T261" i="157"/>
  <c r="R261" i="157"/>
  <c r="P261" i="157"/>
  <c r="M261" i="157"/>
  <c r="K261" i="157"/>
  <c r="J261" i="157"/>
  <c r="I261" i="157"/>
  <c r="H261" i="157"/>
  <c r="O261" i="157"/>
  <c r="N261" i="157"/>
  <c r="L261" i="157"/>
  <c r="G261" i="157"/>
  <c r="BL492" i="157"/>
  <c r="AG492" i="157"/>
  <c r="L492" i="157"/>
  <c r="BN492" i="157"/>
  <c r="AF492" i="157"/>
  <c r="K492" i="157"/>
  <c r="BJ492" i="157"/>
  <c r="AE492" i="157"/>
  <c r="J492" i="157"/>
  <c r="BH492" i="157"/>
  <c r="AC492" i="157"/>
  <c r="I492" i="157"/>
  <c r="BF492" i="157"/>
  <c r="AO492" i="157"/>
  <c r="H492" i="157"/>
  <c r="AR492" i="157"/>
  <c r="AL492" i="157"/>
  <c r="P492" i="157"/>
  <c r="AQ492" i="157"/>
  <c r="AK492" i="157"/>
  <c r="O492" i="157"/>
  <c r="AX492" i="157"/>
  <c r="AI492" i="157"/>
  <c r="N492" i="157"/>
  <c r="AW492" i="157"/>
  <c r="AD492" i="157"/>
  <c r="M492" i="157"/>
  <c r="AV492" i="157"/>
  <c r="AJ492" i="157"/>
  <c r="AU492" i="157"/>
  <c r="AB492" i="157"/>
  <c r="AT492" i="157"/>
  <c r="AN492" i="157"/>
  <c r="BD492" i="157"/>
  <c r="Z492" i="157"/>
  <c r="BC492" i="157"/>
  <c r="R492" i="157"/>
  <c r="BB492" i="157"/>
  <c r="X492" i="157"/>
  <c r="AZ492" i="157"/>
  <c r="W492" i="157"/>
  <c r="BA492" i="157"/>
  <c r="AM492" i="157"/>
  <c r="AY492" i="157"/>
  <c r="U492" i="157"/>
  <c r="AS492" i="157"/>
  <c r="T492" i="157"/>
  <c r="BO492" i="157"/>
  <c r="AH492" i="157"/>
  <c r="G492" i="157"/>
  <c r="BL525" i="157"/>
  <c r="AN525" i="157"/>
  <c r="G525" i="157"/>
  <c r="BF525" i="157"/>
  <c r="AK525" i="157"/>
  <c r="R525" i="157"/>
  <c r="BA525" i="157"/>
  <c r="AJ525" i="157"/>
  <c r="M525" i="157"/>
  <c r="AT525" i="157"/>
  <c r="AH525" i="157"/>
  <c r="K525" i="157"/>
  <c r="AS525" i="157"/>
  <c r="AG525" i="157"/>
  <c r="H525" i="157"/>
  <c r="AR525" i="157"/>
  <c r="AO525" i="157"/>
  <c r="J525" i="157"/>
  <c r="AQ525" i="157"/>
  <c r="AM525" i="157"/>
  <c r="BC525" i="157"/>
  <c r="AL525" i="157"/>
  <c r="BD525" i="157"/>
  <c r="AI525" i="157"/>
  <c r="BB525" i="157"/>
  <c r="AB525" i="157"/>
  <c r="AZ525" i="157"/>
  <c r="Z525" i="157"/>
  <c r="AY525" i="157"/>
  <c r="T525" i="157"/>
  <c r="AX525" i="157"/>
  <c r="X525" i="157"/>
  <c r="AW525" i="157"/>
  <c r="U525" i="157"/>
  <c r="AV525" i="157"/>
  <c r="W525" i="157"/>
  <c r="AU525" i="157"/>
  <c r="P525" i="157"/>
  <c r="BO525" i="157"/>
  <c r="AF525" i="157"/>
  <c r="O525" i="157"/>
  <c r="BN525" i="157"/>
  <c r="AE525" i="157"/>
  <c r="N525" i="157"/>
  <c r="BJ525" i="157"/>
  <c r="AD525" i="157"/>
  <c r="L525" i="157"/>
  <c r="BH525" i="157"/>
  <c r="AC525" i="157"/>
  <c r="I525" i="157"/>
  <c r="BA521" i="157"/>
  <c r="Z521" i="157"/>
  <c r="AZ521" i="157"/>
  <c r="U521" i="157"/>
  <c r="AS521" i="157"/>
  <c r="X521" i="157"/>
  <c r="AQ521" i="157"/>
  <c r="W521" i="157"/>
  <c r="BD521" i="157"/>
  <c r="R521" i="157"/>
  <c r="AR521" i="157"/>
  <c r="P521" i="157"/>
  <c r="BO521" i="157"/>
  <c r="AB521" i="157"/>
  <c r="O521" i="157"/>
  <c r="BN521" i="157"/>
  <c r="AN521" i="157"/>
  <c r="N521" i="157"/>
  <c r="BL521" i="157"/>
  <c r="AM521" i="157"/>
  <c r="L521" i="157"/>
  <c r="BJ521" i="157"/>
  <c r="AO521" i="157"/>
  <c r="I521" i="157"/>
  <c r="BF521" i="157"/>
  <c r="AL521" i="157"/>
  <c r="G521" i="157"/>
  <c r="BH521" i="157"/>
  <c r="AK521" i="157"/>
  <c r="T521" i="157"/>
  <c r="BB521" i="157"/>
  <c r="AI521" i="157"/>
  <c r="M521" i="157"/>
  <c r="AW521" i="157"/>
  <c r="AF521" i="157"/>
  <c r="K521" i="157"/>
  <c r="AY521" i="157"/>
  <c r="AE521" i="157"/>
  <c r="J521" i="157"/>
  <c r="AX521" i="157"/>
  <c r="AC521" i="157"/>
  <c r="H521" i="157"/>
  <c r="AH521" i="157"/>
  <c r="AV521" i="157"/>
  <c r="AD521" i="157"/>
  <c r="AT521" i="157"/>
  <c r="AU521" i="157"/>
  <c r="AJ521" i="157"/>
  <c r="BC521" i="157"/>
  <c r="AG521" i="157"/>
  <c r="AV98" i="157"/>
  <c r="AG98" i="157"/>
  <c r="AU98" i="157"/>
  <c r="AF98" i="157"/>
  <c r="AS98" i="157"/>
  <c r="AC98" i="157"/>
  <c r="AQ98" i="157"/>
  <c r="AB98" i="157"/>
  <c r="BD98" i="157"/>
  <c r="W98" i="157"/>
  <c r="BB98" i="157"/>
  <c r="T98" i="157"/>
  <c r="AR98" i="157"/>
  <c r="Z98" i="157"/>
  <c r="AT98" i="157"/>
  <c r="X98" i="157"/>
  <c r="BA98" i="157"/>
  <c r="U98" i="157"/>
  <c r="AZ98" i="157"/>
  <c r="R98" i="157"/>
  <c r="BO98" i="157"/>
  <c r="AH98" i="157"/>
  <c r="K98" i="157"/>
  <c r="BN98" i="157"/>
  <c r="AD98" i="157"/>
  <c r="J98" i="157"/>
  <c r="BL98" i="157"/>
  <c r="AO98" i="157"/>
  <c r="I98" i="157"/>
  <c r="BF98" i="157"/>
  <c r="AM98" i="157"/>
  <c r="H98" i="157"/>
  <c r="BH98" i="157"/>
  <c r="AE98" i="157"/>
  <c r="G98" i="157"/>
  <c r="BJ98" i="157"/>
  <c r="AN98" i="157"/>
  <c r="P98" i="157"/>
  <c r="L98" i="157"/>
  <c r="BC98" i="157"/>
  <c r="AL98" i="157"/>
  <c r="O98" i="157"/>
  <c r="AJ98" i="157"/>
  <c r="AY98" i="157"/>
  <c r="AK98" i="157"/>
  <c r="M98" i="157"/>
  <c r="AX98" i="157"/>
  <c r="AW98" i="157"/>
  <c r="AI98" i="157"/>
  <c r="N98" i="157"/>
  <c r="BH178" i="157"/>
  <c r="AG178" i="157"/>
  <c r="H178" i="157"/>
  <c r="AH178" i="157"/>
  <c r="BF178" i="157"/>
  <c r="G178" i="157"/>
  <c r="BJ178" i="157"/>
  <c r="AF178" i="157"/>
  <c r="M178" i="157"/>
  <c r="BC178" i="157"/>
  <c r="AE178" i="157"/>
  <c r="N178" i="157"/>
  <c r="AZ178" i="157"/>
  <c r="AD178" i="157"/>
  <c r="P178" i="157"/>
  <c r="AU178" i="157"/>
  <c r="AX178" i="157"/>
  <c r="BD178" i="157"/>
  <c r="AK178" i="157"/>
  <c r="L178" i="157"/>
  <c r="AC178" i="157"/>
  <c r="BA178" i="157"/>
  <c r="AB178" i="157"/>
  <c r="AY178" i="157"/>
  <c r="Z178" i="157"/>
  <c r="AV178" i="157"/>
  <c r="X178" i="157"/>
  <c r="AS178" i="157"/>
  <c r="W178" i="157"/>
  <c r="AQ178" i="157"/>
  <c r="T178" i="157"/>
  <c r="O178" i="157"/>
  <c r="AJ178" i="157"/>
  <c r="AW178" i="157"/>
  <c r="R178" i="157"/>
  <c r="AT178" i="157"/>
  <c r="AI178" i="157"/>
  <c r="BB178" i="157"/>
  <c r="AR178" i="157"/>
  <c r="U178" i="157"/>
  <c r="BN178" i="157"/>
  <c r="AO178" i="157"/>
  <c r="K178" i="157"/>
  <c r="AM178" i="157"/>
  <c r="BL178" i="157"/>
  <c r="AN178" i="157"/>
  <c r="J178" i="157"/>
  <c r="BO178" i="157"/>
  <c r="AL178" i="157"/>
  <c r="I178" i="157"/>
  <c r="BH374" i="157"/>
  <c r="AL374" i="157"/>
  <c r="O374" i="157"/>
  <c r="U374" i="157"/>
  <c r="BN374" i="157"/>
  <c r="BL374" i="157"/>
  <c r="AK374" i="157"/>
  <c r="N374" i="157"/>
  <c r="AB374" i="157"/>
  <c r="AJ374" i="157"/>
  <c r="BJ374" i="157"/>
  <c r="AI374" i="157"/>
  <c r="K374" i="157"/>
  <c r="AX374" i="157"/>
  <c r="AS374" i="157"/>
  <c r="BF374" i="157"/>
  <c r="AF374" i="157"/>
  <c r="I374" i="157"/>
  <c r="AE374" i="157"/>
  <c r="L374" i="157"/>
  <c r="H374" i="157"/>
  <c r="BC374" i="157"/>
  <c r="BD374" i="157"/>
  <c r="AC374" i="157"/>
  <c r="M374" i="157"/>
  <c r="J374" i="157"/>
  <c r="BB374" i="157"/>
  <c r="AZ374" i="157"/>
  <c r="AG374" i="157"/>
  <c r="AY374" i="157"/>
  <c r="AO374" i="157"/>
  <c r="AH374" i="157"/>
  <c r="AD374" i="157"/>
  <c r="W374" i="157"/>
  <c r="BA374" i="157"/>
  <c r="P374" i="157"/>
  <c r="AV374" i="157"/>
  <c r="AU374" i="157"/>
  <c r="AR374" i="157"/>
  <c r="AT374" i="157"/>
  <c r="X374" i="157"/>
  <c r="Z374" i="157"/>
  <c r="AM374" i="157"/>
  <c r="AW374" i="157"/>
  <c r="R374" i="157"/>
  <c r="AQ374" i="157"/>
  <c r="T374" i="157"/>
  <c r="BO374" i="157"/>
  <c r="G374" i="157"/>
  <c r="AN374" i="157"/>
  <c r="BO370" i="157"/>
  <c r="AC370" i="157"/>
  <c r="N370" i="157"/>
  <c r="AZ370" i="157"/>
  <c r="BH370" i="157"/>
  <c r="AB370" i="157"/>
  <c r="M370" i="157"/>
  <c r="BJ370" i="157"/>
  <c r="AN370" i="157"/>
  <c r="J370" i="157"/>
  <c r="AT370" i="157"/>
  <c r="P370" i="157"/>
  <c r="AF370" i="157"/>
  <c r="X370" i="157"/>
  <c r="W370" i="157"/>
  <c r="BF370" i="157"/>
  <c r="AL370" i="157"/>
  <c r="I370" i="157"/>
  <c r="AE370" i="157"/>
  <c r="AU370" i="157"/>
  <c r="H370" i="157"/>
  <c r="AW370" i="157"/>
  <c r="AH370" i="157"/>
  <c r="L370" i="157"/>
  <c r="AV370" i="157"/>
  <c r="AG370" i="157"/>
  <c r="K370" i="157"/>
  <c r="BA370" i="157"/>
  <c r="AS370" i="157"/>
  <c r="AK370" i="157"/>
  <c r="AR370" i="157"/>
  <c r="AI370" i="157"/>
  <c r="AQ370" i="157"/>
  <c r="Z370" i="157"/>
  <c r="BC370" i="157"/>
  <c r="AO370" i="157"/>
  <c r="R370" i="157"/>
  <c r="BB370" i="157"/>
  <c r="AJ370" i="157"/>
  <c r="AY370" i="157"/>
  <c r="U370" i="157"/>
  <c r="BD370" i="157"/>
  <c r="AX370" i="157"/>
  <c r="G370" i="157"/>
  <c r="BL370" i="157"/>
  <c r="O370" i="157"/>
  <c r="BN370" i="157"/>
  <c r="AM370" i="157"/>
  <c r="T370" i="157"/>
  <c r="AD370" i="157"/>
  <c r="BF240" i="157"/>
  <c r="AB240" i="157"/>
  <c r="L240" i="157"/>
  <c r="AR240" i="157"/>
  <c r="AO240" i="157"/>
  <c r="P240" i="157"/>
  <c r="BA240" i="157"/>
  <c r="AN240" i="157"/>
  <c r="M240" i="157"/>
  <c r="AZ240" i="157"/>
  <c r="AM240" i="157"/>
  <c r="N240" i="157"/>
  <c r="AY240" i="157"/>
  <c r="AL240" i="157"/>
  <c r="Z240" i="157"/>
  <c r="AX240" i="157"/>
  <c r="AI240" i="157"/>
  <c r="AW240" i="157"/>
  <c r="AH240" i="157"/>
  <c r="AU240" i="157"/>
  <c r="X240" i="157"/>
  <c r="AS240" i="157"/>
  <c r="AK240" i="157"/>
  <c r="BD240" i="157"/>
  <c r="AJ240" i="157"/>
  <c r="BB240" i="157"/>
  <c r="W240" i="157"/>
  <c r="AT240" i="157"/>
  <c r="U240" i="157"/>
  <c r="AQ240" i="157"/>
  <c r="R240" i="157"/>
  <c r="BC240" i="157"/>
  <c r="T240" i="157"/>
  <c r="AD240" i="157"/>
  <c r="AV240" i="157"/>
  <c r="K240" i="157"/>
  <c r="BN240" i="157"/>
  <c r="AG240" i="157"/>
  <c r="J240" i="157"/>
  <c r="BJ240" i="157"/>
  <c r="G240" i="157"/>
  <c r="BO240" i="157"/>
  <c r="AF240" i="157"/>
  <c r="I240" i="157"/>
  <c r="BL240" i="157"/>
  <c r="AE240" i="157"/>
  <c r="H240" i="157"/>
  <c r="BH240" i="157"/>
  <c r="AC240" i="157"/>
  <c r="O240" i="157"/>
  <c r="K87" i="157"/>
  <c r="AW87" i="157"/>
  <c r="AL87" i="157"/>
  <c r="BA87" i="157"/>
  <c r="BF87" i="157"/>
  <c r="BD87" i="157"/>
  <c r="AI87" i="157"/>
  <c r="AF87" i="157"/>
  <c r="P87" i="157"/>
  <c r="BC87" i="157"/>
  <c r="AG87" i="157"/>
  <c r="BB87" i="157"/>
  <c r="N87" i="157"/>
  <c r="G87" i="157"/>
  <c r="AU87" i="157"/>
  <c r="AZ87" i="157"/>
  <c r="AO87" i="157"/>
  <c r="AX87" i="157"/>
  <c r="J87" i="157"/>
  <c r="AD87" i="157"/>
  <c r="AK87" i="157"/>
  <c r="BL87" i="157"/>
  <c r="W87" i="157"/>
  <c r="AM87" i="157"/>
  <c r="L87" i="157"/>
  <c r="AY87" i="157"/>
  <c r="R87" i="157"/>
  <c r="I87" i="157"/>
  <c r="O87" i="157"/>
  <c r="AV87" i="157"/>
  <c r="Z87" i="157"/>
  <c r="AN87" i="157"/>
  <c r="AT87" i="157"/>
  <c r="X87" i="157"/>
  <c r="H87" i="157"/>
  <c r="AH87" i="157"/>
  <c r="AS87" i="157"/>
  <c r="U87" i="157"/>
  <c r="AR87" i="157"/>
  <c r="T87" i="157"/>
  <c r="AQ87" i="157"/>
  <c r="AB87" i="157"/>
  <c r="BO87" i="157"/>
  <c r="BJ87" i="157"/>
  <c r="AJ87" i="157"/>
  <c r="M87" i="157"/>
  <c r="BN87" i="157"/>
  <c r="AE87" i="157"/>
  <c r="BH87" i="157"/>
  <c r="AC87" i="157"/>
  <c r="BA144" i="157"/>
  <c r="AI144" i="157"/>
  <c r="AX144" i="157"/>
  <c r="AJ144" i="157"/>
  <c r="AS144" i="157"/>
  <c r="R144" i="157"/>
  <c r="AR144" i="157"/>
  <c r="AN144" i="157"/>
  <c r="BO144" i="157"/>
  <c r="AD144" i="157"/>
  <c r="K144" i="157"/>
  <c r="BL144" i="157"/>
  <c r="AC144" i="157"/>
  <c r="J144" i="157"/>
  <c r="BN144" i="157"/>
  <c r="AG144" i="157"/>
  <c r="I144" i="157"/>
  <c r="BF144" i="157"/>
  <c r="AE144" i="157"/>
  <c r="H144" i="157"/>
  <c r="BJ144" i="157"/>
  <c r="AB144" i="157"/>
  <c r="G144" i="157"/>
  <c r="BH144" i="157"/>
  <c r="AO144" i="157"/>
  <c r="P144" i="157"/>
  <c r="AY144" i="157"/>
  <c r="AH144" i="157"/>
  <c r="N144" i="157"/>
  <c r="AV144" i="157"/>
  <c r="X144" i="157"/>
  <c r="M144" i="157"/>
  <c r="AQ144" i="157"/>
  <c r="W144" i="157"/>
  <c r="L144" i="157"/>
  <c r="BD144" i="157"/>
  <c r="AM144" i="157"/>
  <c r="O144" i="157"/>
  <c r="BB144" i="157"/>
  <c r="AL144" i="157"/>
  <c r="AZ144" i="157"/>
  <c r="AK144" i="157"/>
  <c r="AW144" i="157"/>
  <c r="AF144" i="157"/>
  <c r="AU144" i="157"/>
  <c r="Z144" i="157"/>
  <c r="AT144" i="157"/>
  <c r="U144" i="157"/>
  <c r="BC144" i="157"/>
  <c r="T144" i="157"/>
  <c r="E1123" i="157"/>
  <c r="AX528" i="157"/>
  <c r="AG528" i="157"/>
  <c r="AW528" i="157"/>
  <c r="BO528" i="157"/>
  <c r="AE528" i="157"/>
  <c r="AV528" i="157"/>
  <c r="AN528" i="157"/>
  <c r="Z528" i="157"/>
  <c r="AT528" i="157"/>
  <c r="AR528" i="157"/>
  <c r="AM528" i="157"/>
  <c r="AQ528" i="157"/>
  <c r="R528" i="157"/>
  <c r="AU528" i="157"/>
  <c r="AS528" i="157"/>
  <c r="T528" i="157"/>
  <c r="G528" i="157"/>
  <c r="BN528" i="157"/>
  <c r="AC528" i="157"/>
  <c r="O528" i="157"/>
  <c r="BA528" i="157"/>
  <c r="BH528" i="157"/>
  <c r="AB528" i="157"/>
  <c r="H528" i="157"/>
  <c r="BJ528" i="157"/>
  <c r="J528" i="157"/>
  <c r="I528" i="157"/>
  <c r="BB528" i="157"/>
  <c r="AD528" i="157"/>
  <c r="AO528" i="157"/>
  <c r="BL528" i="157"/>
  <c r="AK528" i="157"/>
  <c r="W528" i="157"/>
  <c r="BF528" i="157"/>
  <c r="AJ528" i="157"/>
  <c r="P528" i="157"/>
  <c r="X528" i="157"/>
  <c r="BD528" i="157"/>
  <c r="AI528" i="157"/>
  <c r="M528" i="157"/>
  <c r="AY528" i="157"/>
  <c r="AH528" i="157"/>
  <c r="L528" i="157"/>
  <c r="K528" i="157"/>
  <c r="AF528" i="157"/>
  <c r="BC528" i="157"/>
  <c r="AZ528" i="157"/>
  <c r="AL528" i="157"/>
  <c r="N528" i="157"/>
  <c r="U528" i="157"/>
  <c r="BB375" i="157"/>
  <c r="Z375" i="157"/>
  <c r="BC375" i="157"/>
  <c r="U375" i="157"/>
  <c r="AU375" i="157"/>
  <c r="P375" i="157"/>
  <c r="BO375" i="157"/>
  <c r="AF375" i="157"/>
  <c r="O375" i="157"/>
  <c r="BN375" i="157"/>
  <c r="AC375" i="157"/>
  <c r="N375" i="157"/>
  <c r="BA375" i="157"/>
  <c r="AO375" i="157"/>
  <c r="BL375" i="157"/>
  <c r="AN375" i="157"/>
  <c r="L375" i="157"/>
  <c r="AD375" i="157"/>
  <c r="BJ375" i="157"/>
  <c r="AM375" i="157"/>
  <c r="I375" i="157"/>
  <c r="BF375" i="157"/>
  <c r="AK375" i="157"/>
  <c r="R375" i="157"/>
  <c r="AE375" i="157"/>
  <c r="BH375" i="157"/>
  <c r="AJ375" i="157"/>
  <c r="G375" i="157"/>
  <c r="AY375" i="157"/>
  <c r="BD375" i="157"/>
  <c r="AL375" i="157"/>
  <c r="K375" i="157"/>
  <c r="AV375" i="157"/>
  <c r="AI375" i="157"/>
  <c r="J375" i="157"/>
  <c r="W375" i="157"/>
  <c r="AS375" i="157"/>
  <c r="AH375" i="157"/>
  <c r="H375" i="157"/>
  <c r="AQ375" i="157"/>
  <c r="AR375" i="157"/>
  <c r="AG375" i="157"/>
  <c r="M375" i="157"/>
  <c r="AZ375" i="157"/>
  <c r="AB375" i="157"/>
  <c r="AX375" i="157"/>
  <c r="T375" i="157"/>
  <c r="AW375" i="157"/>
  <c r="X375" i="157"/>
  <c r="AT375" i="157"/>
  <c r="BN175" i="157"/>
  <c r="AG175" i="157"/>
  <c r="I175" i="157"/>
  <c r="BH175" i="157"/>
  <c r="AE175" i="157"/>
  <c r="O175" i="157"/>
  <c r="BF175" i="157"/>
  <c r="AD175" i="157"/>
  <c r="N175" i="157"/>
  <c r="BB175" i="157"/>
  <c r="AB175" i="157"/>
  <c r="L175" i="157"/>
  <c r="AW175" i="157"/>
  <c r="AH175" i="157"/>
  <c r="J175" i="157"/>
  <c r="AX175" i="157"/>
  <c r="AF175" i="157"/>
  <c r="H175" i="157"/>
  <c r="AV175" i="157"/>
  <c r="AC175" i="157"/>
  <c r="G175" i="157"/>
  <c r="AU175" i="157"/>
  <c r="AJ175" i="157"/>
  <c r="AT175" i="157"/>
  <c r="AM175" i="157"/>
  <c r="AS175" i="157"/>
  <c r="AL175" i="157"/>
  <c r="AQ175" i="157"/>
  <c r="T175" i="157"/>
  <c r="AY175" i="157"/>
  <c r="AK175" i="157"/>
  <c r="AR175" i="157"/>
  <c r="X175" i="157"/>
  <c r="BD175" i="157"/>
  <c r="W175" i="157"/>
  <c r="BA175" i="157"/>
  <c r="Z175" i="157"/>
  <c r="AZ175" i="157"/>
  <c r="U175" i="157"/>
  <c r="BC175" i="157"/>
  <c r="R175" i="157"/>
  <c r="BO175" i="157"/>
  <c r="AN175" i="157"/>
  <c r="P175" i="157"/>
  <c r="BL175" i="157"/>
  <c r="AI175" i="157"/>
  <c r="M175" i="157"/>
  <c r="BJ175" i="157"/>
  <c r="AO175" i="157"/>
  <c r="K175" i="157"/>
  <c r="BC373" i="157"/>
  <c r="AL373" i="157"/>
  <c r="H373" i="157"/>
  <c r="AW373" i="157"/>
  <c r="AU373" i="157"/>
  <c r="BA373" i="157"/>
  <c r="R373" i="157"/>
  <c r="AZ373" i="157"/>
  <c r="U373" i="157"/>
  <c r="BO373" i="157"/>
  <c r="AK373" i="157"/>
  <c r="P373" i="157"/>
  <c r="BH373" i="157"/>
  <c r="AI373" i="157"/>
  <c r="AG373" i="157"/>
  <c r="AJ373" i="157"/>
  <c r="AS373" i="157"/>
  <c r="AN373" i="157"/>
  <c r="T373" i="157"/>
  <c r="L373" i="157"/>
  <c r="BN373" i="157"/>
  <c r="AF373" i="157"/>
  <c r="O373" i="157"/>
  <c r="BL373" i="157"/>
  <c r="AE373" i="157"/>
  <c r="N373" i="157"/>
  <c r="AD373" i="157"/>
  <c r="BF373" i="157"/>
  <c r="AC373" i="157"/>
  <c r="I373" i="157"/>
  <c r="BJ373" i="157"/>
  <c r="BB373" i="157"/>
  <c r="G373" i="157"/>
  <c r="AR373" i="157"/>
  <c r="AO373" i="157"/>
  <c r="M373" i="157"/>
  <c r="W373" i="157"/>
  <c r="BD373" i="157"/>
  <c r="AX373" i="157"/>
  <c r="J373" i="157"/>
  <c r="AH373" i="157"/>
  <c r="AY373" i="157"/>
  <c r="AM373" i="157"/>
  <c r="K373" i="157"/>
  <c r="AV373" i="157"/>
  <c r="AB373" i="157"/>
  <c r="AT373" i="157"/>
  <c r="Z373" i="157"/>
  <c r="AQ373" i="157"/>
  <c r="X373" i="157"/>
  <c r="BJ522" i="157"/>
  <c r="BB522" i="157"/>
  <c r="M522" i="157"/>
  <c r="AE522" i="157"/>
  <c r="BH522" i="157"/>
  <c r="AB522" i="157"/>
  <c r="L522" i="157"/>
  <c r="AR522" i="157"/>
  <c r="AO522" i="157"/>
  <c r="K522" i="157"/>
  <c r="AQ522" i="157"/>
  <c r="AM522" i="157"/>
  <c r="N522" i="157"/>
  <c r="BL522" i="157"/>
  <c r="BC522" i="157"/>
  <c r="AK522" i="157"/>
  <c r="J522" i="157"/>
  <c r="AZ522" i="157"/>
  <c r="AJ522" i="157"/>
  <c r="I522" i="157"/>
  <c r="AY522" i="157"/>
  <c r="AI522" i="157"/>
  <c r="AV522" i="157"/>
  <c r="AN522" i="157"/>
  <c r="AS522" i="157"/>
  <c r="AD522" i="157"/>
  <c r="BD522" i="157"/>
  <c r="AL522" i="157"/>
  <c r="BA522" i="157"/>
  <c r="Z522" i="157"/>
  <c r="AT522" i="157"/>
  <c r="U522" i="157"/>
  <c r="AW522" i="157"/>
  <c r="T522" i="157"/>
  <c r="AU522" i="157"/>
  <c r="W522" i="157"/>
  <c r="AX522" i="157"/>
  <c r="G522" i="157"/>
  <c r="X522" i="157"/>
  <c r="AH522" i="157"/>
  <c r="R522" i="157"/>
  <c r="BO522" i="157"/>
  <c r="AG522" i="157"/>
  <c r="O522" i="157"/>
  <c r="BN522" i="157"/>
  <c r="AF522" i="157"/>
  <c r="H522" i="157"/>
  <c r="BF522" i="157"/>
  <c r="AC522" i="157"/>
  <c r="P522" i="157"/>
  <c r="AS404" i="157"/>
  <c r="T404" i="157"/>
  <c r="BB404" i="157"/>
  <c r="R404" i="157"/>
  <c r="AK404" i="157"/>
  <c r="BH404" i="157"/>
  <c r="AT404" i="157"/>
  <c r="AQ404" i="157"/>
  <c r="Z404" i="157"/>
  <c r="BJ404" i="157"/>
  <c r="BL404" i="157"/>
  <c r="AL404" i="157"/>
  <c r="G404" i="157"/>
  <c r="P404" i="157"/>
  <c r="AJ404" i="157"/>
  <c r="BO404" i="157"/>
  <c r="L404" i="157"/>
  <c r="BF404" i="157"/>
  <c r="AM404" i="157"/>
  <c r="N404" i="157"/>
  <c r="M404" i="157"/>
  <c r="AI404" i="157"/>
  <c r="AE404" i="157"/>
  <c r="BN404" i="157"/>
  <c r="AH404" i="157"/>
  <c r="J404" i="157"/>
  <c r="AX404" i="157"/>
  <c r="AF404" i="157"/>
  <c r="K404" i="157"/>
  <c r="AW404" i="157"/>
  <c r="H404" i="157"/>
  <c r="AN404" i="157"/>
  <c r="I404" i="157"/>
  <c r="AV404" i="157"/>
  <c r="AC404" i="157"/>
  <c r="AB404" i="157"/>
  <c r="AZ404" i="157"/>
  <c r="O404" i="157"/>
  <c r="BA404" i="157"/>
  <c r="AY404" i="157"/>
  <c r="BC404" i="157"/>
  <c r="U404" i="157"/>
  <c r="AG404" i="157"/>
  <c r="X404" i="157"/>
  <c r="AU404" i="157"/>
  <c r="AD404" i="157"/>
  <c r="AR404" i="157"/>
  <c r="W404" i="157"/>
  <c r="BD404" i="157"/>
  <c r="AO404" i="157"/>
  <c r="BH508" i="157"/>
  <c r="AL508" i="157"/>
  <c r="J508" i="157"/>
  <c r="BC508" i="157"/>
  <c r="AJ508" i="157"/>
  <c r="N508" i="157"/>
  <c r="AY508" i="157"/>
  <c r="AH508" i="157"/>
  <c r="M508" i="157"/>
  <c r="AU508" i="157"/>
  <c r="AI508" i="157"/>
  <c r="BA508" i="157"/>
  <c r="AG508" i="157"/>
  <c r="AZ508" i="157"/>
  <c r="AF508" i="157"/>
  <c r="AS508" i="157"/>
  <c r="AN508" i="157"/>
  <c r="AR508" i="157"/>
  <c r="Z508" i="157"/>
  <c r="AQ508" i="157"/>
  <c r="R508" i="157"/>
  <c r="BB508" i="157"/>
  <c r="X508" i="157"/>
  <c r="AV508" i="157"/>
  <c r="U508" i="157"/>
  <c r="AT508" i="157"/>
  <c r="T508" i="157"/>
  <c r="BO508" i="157"/>
  <c r="AB508" i="157"/>
  <c r="H508" i="157"/>
  <c r="W508" i="157"/>
  <c r="BJ508" i="157"/>
  <c r="G508" i="157"/>
  <c r="O508" i="157"/>
  <c r="P508" i="157"/>
  <c r="L508" i="157"/>
  <c r="I508" i="157"/>
  <c r="AK508" i="157"/>
  <c r="K508" i="157"/>
  <c r="BN508" i="157"/>
  <c r="BL508" i="157"/>
  <c r="AM508" i="157"/>
  <c r="BF508" i="157"/>
  <c r="AE508" i="157"/>
  <c r="BD508" i="157"/>
  <c r="AX508" i="157"/>
  <c r="AW508" i="157"/>
  <c r="AD508" i="157"/>
  <c r="AC508" i="157"/>
  <c r="AO508" i="157"/>
  <c r="G157" i="157"/>
  <c r="BF157" i="157"/>
  <c r="AN157" i="157"/>
  <c r="L157" i="157"/>
  <c r="AW157" i="157"/>
  <c r="AM157" i="157"/>
  <c r="AQ157" i="157"/>
  <c r="AT157" i="157"/>
  <c r="AL157" i="157"/>
  <c r="J157" i="157"/>
  <c r="Z157" i="157"/>
  <c r="AO157" i="157"/>
  <c r="BC157" i="157"/>
  <c r="AK157" i="157"/>
  <c r="H157" i="157"/>
  <c r="BB157" i="157"/>
  <c r="U157" i="157"/>
  <c r="BN157" i="157"/>
  <c r="AJ157" i="157"/>
  <c r="O157" i="157"/>
  <c r="BA157" i="157"/>
  <c r="AD157" i="157"/>
  <c r="AR157" i="157"/>
  <c r="AC157" i="157"/>
  <c r="AX157" i="157"/>
  <c r="AB157" i="157"/>
  <c r="M157" i="157"/>
  <c r="AS157" i="157"/>
  <c r="W157" i="157"/>
  <c r="AY157" i="157"/>
  <c r="T157" i="157"/>
  <c r="AV157" i="157"/>
  <c r="BD157" i="157"/>
  <c r="X157" i="157"/>
  <c r="AU157" i="157"/>
  <c r="AI157" i="157"/>
  <c r="AZ157" i="157"/>
  <c r="R157" i="157"/>
  <c r="BL157" i="157"/>
  <c r="AF157" i="157"/>
  <c r="P157" i="157"/>
  <c r="BO157" i="157"/>
  <c r="AH157" i="157"/>
  <c r="K157" i="157"/>
  <c r="N157" i="157"/>
  <c r="BJ157" i="157"/>
  <c r="BH157" i="157"/>
  <c r="AG157" i="157"/>
  <c r="I157" i="157"/>
  <c r="AE157" i="157"/>
  <c r="E925" i="157"/>
  <c r="AY330" i="157"/>
  <c r="AC330" i="157"/>
  <c r="BD330" i="157"/>
  <c r="X330" i="157"/>
  <c r="AZ330" i="157"/>
  <c r="U330" i="157"/>
  <c r="AU330" i="157"/>
  <c r="AX330" i="157"/>
  <c r="AM330" i="157"/>
  <c r="AV330" i="157"/>
  <c r="W330" i="157"/>
  <c r="AT330" i="157"/>
  <c r="R330" i="157"/>
  <c r="BN330" i="157"/>
  <c r="AG330" i="157"/>
  <c r="AO330" i="157"/>
  <c r="BO330" i="157"/>
  <c r="AF330" i="157"/>
  <c r="P330" i="157"/>
  <c r="BL330" i="157"/>
  <c r="AE330" i="157"/>
  <c r="N330" i="157"/>
  <c r="BJ330" i="157"/>
  <c r="AD330" i="157"/>
  <c r="M330" i="157"/>
  <c r="BF330" i="157"/>
  <c r="L330" i="157"/>
  <c r="AB330" i="157"/>
  <c r="G330" i="157"/>
  <c r="BH330" i="157"/>
  <c r="AK330" i="157"/>
  <c r="I330" i="157"/>
  <c r="AW330" i="157"/>
  <c r="AR330" i="157"/>
  <c r="AJ330" i="157"/>
  <c r="O330" i="157"/>
  <c r="AQ330" i="157"/>
  <c r="K330" i="157"/>
  <c r="AI330" i="157"/>
  <c r="T330" i="157"/>
  <c r="AS330" i="157"/>
  <c r="AH330" i="157"/>
  <c r="J330" i="157"/>
  <c r="Z330" i="157"/>
  <c r="BC330" i="157"/>
  <c r="AN330" i="157"/>
  <c r="H330" i="157"/>
  <c r="BA330" i="157"/>
  <c r="BB330" i="157"/>
  <c r="AL330" i="157"/>
  <c r="BH518" i="157"/>
  <c r="AM518" i="157"/>
  <c r="M518" i="157"/>
  <c r="AJ518" i="157"/>
  <c r="I518" i="157"/>
  <c r="AH518" i="157"/>
  <c r="BA518" i="157"/>
  <c r="AF518" i="157"/>
  <c r="BD518" i="157"/>
  <c r="AK518" i="157"/>
  <c r="K518" i="157"/>
  <c r="L518" i="157"/>
  <c r="AR518" i="157"/>
  <c r="AQ518" i="157"/>
  <c r="AG518" i="157"/>
  <c r="AZ518" i="157"/>
  <c r="AE518" i="157"/>
  <c r="X518" i="157"/>
  <c r="AV518" i="157"/>
  <c r="AX518" i="157"/>
  <c r="W518" i="157"/>
  <c r="AT518" i="157"/>
  <c r="AI518" i="157"/>
  <c r="BC518" i="157"/>
  <c r="BB518" i="157"/>
  <c r="R518" i="157"/>
  <c r="AU518" i="157"/>
  <c r="T518" i="157"/>
  <c r="U518" i="157"/>
  <c r="P518" i="157"/>
  <c r="AS518" i="157"/>
  <c r="Z518" i="157"/>
  <c r="AO518" i="157"/>
  <c r="BN518" i="157"/>
  <c r="AD518" i="157"/>
  <c r="G518" i="157"/>
  <c r="BO518" i="157"/>
  <c r="AC518" i="157"/>
  <c r="O518" i="157"/>
  <c r="BF518" i="157"/>
  <c r="AB518" i="157"/>
  <c r="H518" i="157"/>
  <c r="BL518" i="157"/>
  <c r="BJ518" i="157"/>
  <c r="AN518" i="157"/>
  <c r="N518" i="157"/>
  <c r="AY518" i="157"/>
  <c r="AL518" i="157"/>
  <c r="J518" i="157"/>
  <c r="AW518" i="157"/>
  <c r="E809" i="157"/>
  <c r="BH214" i="157"/>
  <c r="AK214" i="157"/>
  <c r="K214" i="157"/>
  <c r="BO214" i="157"/>
  <c r="AJ214" i="157"/>
  <c r="J214" i="157"/>
  <c r="BL214" i="157"/>
  <c r="AI214" i="157"/>
  <c r="I214" i="157"/>
  <c r="BJ214" i="157"/>
  <c r="AH214" i="157"/>
  <c r="H214" i="157"/>
  <c r="BN214" i="157"/>
  <c r="AC214" i="157"/>
  <c r="G214" i="157"/>
  <c r="BF214" i="157"/>
  <c r="AB214" i="157"/>
  <c r="O214" i="157"/>
  <c r="AY214" i="157"/>
  <c r="AO214" i="157"/>
  <c r="P214" i="157"/>
  <c r="AX214" i="157"/>
  <c r="AM214" i="157"/>
  <c r="N214" i="157"/>
  <c r="AW214" i="157"/>
  <c r="AN214" i="157"/>
  <c r="M214" i="157"/>
  <c r="AV214" i="157"/>
  <c r="AL214" i="157"/>
  <c r="L214" i="157"/>
  <c r="AU214" i="157"/>
  <c r="AG214" i="157"/>
  <c r="AS214" i="157"/>
  <c r="AF214" i="157"/>
  <c r="AQ214" i="157"/>
  <c r="X214" i="157"/>
  <c r="BD214" i="157"/>
  <c r="W214" i="157"/>
  <c r="BC214" i="157"/>
  <c r="Z214" i="157"/>
  <c r="BB214" i="157"/>
  <c r="R214" i="157"/>
  <c r="BA214" i="157"/>
  <c r="U214" i="157"/>
  <c r="AZ214" i="157"/>
  <c r="T214" i="157"/>
  <c r="AR214" i="157"/>
  <c r="AE214" i="157"/>
  <c r="AT214" i="157"/>
  <c r="AD214" i="157"/>
  <c r="BH96" i="157"/>
  <c r="AL96" i="157"/>
  <c r="AE96" i="157"/>
  <c r="BJ96" i="157"/>
  <c r="AN96" i="157"/>
  <c r="P96" i="157"/>
  <c r="AR96" i="157"/>
  <c r="AQ96" i="157"/>
  <c r="AJ96" i="157"/>
  <c r="O96" i="157"/>
  <c r="W96" i="157"/>
  <c r="AK96" i="157"/>
  <c r="BD96" i="157"/>
  <c r="AI96" i="157"/>
  <c r="N96" i="157"/>
  <c r="L96" i="157"/>
  <c r="BO96" i="157"/>
  <c r="BC96" i="157"/>
  <c r="AG96" i="157"/>
  <c r="M96" i="157"/>
  <c r="BB96" i="157"/>
  <c r="AZ96" i="157"/>
  <c r="AM96" i="157"/>
  <c r="AX96" i="157"/>
  <c r="Z96" i="157"/>
  <c r="K96" i="157"/>
  <c r="AV96" i="157"/>
  <c r="AD96" i="157"/>
  <c r="AY96" i="157"/>
  <c r="AB96" i="157"/>
  <c r="J96" i="157"/>
  <c r="AU96" i="157"/>
  <c r="X96" i="157"/>
  <c r="AT96" i="157"/>
  <c r="U96" i="157"/>
  <c r="BA96" i="157"/>
  <c r="AS96" i="157"/>
  <c r="T96" i="157"/>
  <c r="R96" i="157"/>
  <c r="AW96" i="157"/>
  <c r="AO96" i="157"/>
  <c r="BN96" i="157"/>
  <c r="AH96" i="157"/>
  <c r="I96" i="157"/>
  <c r="BF96" i="157"/>
  <c r="BL96" i="157"/>
  <c r="AF96" i="157"/>
  <c r="H96" i="157"/>
  <c r="AC96" i="157"/>
  <c r="G96" i="157"/>
  <c r="AZ247" i="157"/>
  <c r="AB247" i="157"/>
  <c r="G247" i="157"/>
  <c r="AX247" i="157"/>
  <c r="AS247" i="157"/>
  <c r="BA247" i="157"/>
  <c r="AM247" i="157"/>
  <c r="AY247" i="157"/>
  <c r="AO247" i="157"/>
  <c r="AW247" i="157"/>
  <c r="X247" i="157"/>
  <c r="AU247" i="157"/>
  <c r="W247" i="157"/>
  <c r="AV247" i="157"/>
  <c r="Z247" i="157"/>
  <c r="AR247" i="157"/>
  <c r="R247" i="157"/>
  <c r="AQ247" i="157"/>
  <c r="U247" i="157"/>
  <c r="BC247" i="157"/>
  <c r="T247" i="157"/>
  <c r="AI247" i="157"/>
  <c r="AJ247" i="157"/>
  <c r="BO247" i="157"/>
  <c r="AH247" i="157"/>
  <c r="P247" i="157"/>
  <c r="BN247" i="157"/>
  <c r="AG247" i="157"/>
  <c r="M247" i="157"/>
  <c r="BL247" i="157"/>
  <c r="AF247" i="157"/>
  <c r="K247" i="157"/>
  <c r="BJ247" i="157"/>
  <c r="AN247" i="157"/>
  <c r="I247" i="157"/>
  <c r="BH247" i="157"/>
  <c r="AK247" i="157"/>
  <c r="L247" i="157"/>
  <c r="BF247" i="157"/>
  <c r="AE247" i="157"/>
  <c r="O247" i="157"/>
  <c r="AT247" i="157"/>
  <c r="AL247" i="157"/>
  <c r="J247" i="157"/>
  <c r="BD247" i="157"/>
  <c r="AD247" i="157"/>
  <c r="N247" i="157"/>
  <c r="BB247" i="157"/>
  <c r="AC247" i="157"/>
  <c r="H247" i="157"/>
  <c r="AR445" i="157"/>
  <c r="Z445" i="157"/>
  <c r="AQ445" i="157"/>
  <c r="T445" i="157"/>
  <c r="AY445" i="157"/>
  <c r="W445" i="157"/>
  <c r="BD445" i="157"/>
  <c r="BA445" i="157"/>
  <c r="AW445" i="157"/>
  <c r="AH445" i="157"/>
  <c r="AD445" i="157"/>
  <c r="BH445" i="157"/>
  <c r="AL445" i="157"/>
  <c r="AX445" i="157"/>
  <c r="J445" i="157"/>
  <c r="AT445" i="157"/>
  <c r="U445" i="157"/>
  <c r="K445" i="157"/>
  <c r="AB445" i="157"/>
  <c r="AS445" i="157"/>
  <c r="X445" i="157"/>
  <c r="AF445" i="157"/>
  <c r="P445" i="157"/>
  <c r="M445" i="157"/>
  <c r="BO445" i="157"/>
  <c r="AE445" i="157"/>
  <c r="O445" i="157"/>
  <c r="BN445" i="157"/>
  <c r="AC445" i="157"/>
  <c r="N445" i="157"/>
  <c r="AU445" i="157"/>
  <c r="AK445" i="157"/>
  <c r="AJ445" i="157"/>
  <c r="AG445" i="157"/>
  <c r="BL445" i="157"/>
  <c r="L445" i="157"/>
  <c r="BF445" i="157"/>
  <c r="AN445" i="157"/>
  <c r="I445" i="157"/>
  <c r="BJ445" i="157"/>
  <c r="AM445" i="157"/>
  <c r="G445" i="157"/>
  <c r="BC445" i="157"/>
  <c r="AO445" i="157"/>
  <c r="R445" i="157"/>
  <c r="AV445" i="157"/>
  <c r="AI445" i="157"/>
  <c r="H445" i="157"/>
  <c r="AZ445" i="157"/>
  <c r="BB445" i="157"/>
  <c r="AY94" i="157"/>
  <c r="X94" i="157"/>
  <c r="L94" i="157"/>
  <c r="AR94" i="157"/>
  <c r="W94" i="157"/>
  <c r="O94" i="157"/>
  <c r="BA94" i="157"/>
  <c r="BJ94" i="157"/>
  <c r="AF94" i="157"/>
  <c r="AQ94" i="157"/>
  <c r="AN94" i="157"/>
  <c r="N94" i="157"/>
  <c r="BD94" i="157"/>
  <c r="BC94" i="157"/>
  <c r="AI94" i="157"/>
  <c r="M94" i="157"/>
  <c r="AE94" i="157"/>
  <c r="AZ94" i="157"/>
  <c r="K94" i="157"/>
  <c r="AB94" i="157"/>
  <c r="BB94" i="157"/>
  <c r="AC94" i="157"/>
  <c r="AM94" i="157"/>
  <c r="Z94" i="157"/>
  <c r="AW94" i="157"/>
  <c r="R94" i="157"/>
  <c r="AU94" i="157"/>
  <c r="U94" i="157"/>
  <c r="AV94" i="157"/>
  <c r="AS94" i="157"/>
  <c r="T94" i="157"/>
  <c r="AX94" i="157"/>
  <c r="P94" i="157"/>
  <c r="AL94" i="157"/>
  <c r="AK94" i="157"/>
  <c r="AD94" i="157"/>
  <c r="AT94" i="157"/>
  <c r="AG94" i="157"/>
  <c r="BN94" i="157"/>
  <c r="I94" i="157"/>
  <c r="BO94" i="157"/>
  <c r="AO94" i="157"/>
  <c r="J94" i="157"/>
  <c r="BL94" i="157"/>
  <c r="AJ94" i="157"/>
  <c r="H94" i="157"/>
  <c r="BH94" i="157"/>
  <c r="AH94" i="157"/>
  <c r="G94" i="157"/>
  <c r="BF94" i="157"/>
  <c r="AX443" i="157"/>
  <c r="X443" i="157"/>
  <c r="AH443" i="157"/>
  <c r="AV443" i="157"/>
  <c r="W443" i="157"/>
  <c r="BD443" i="157"/>
  <c r="AU443" i="157"/>
  <c r="Z443" i="157"/>
  <c r="AY443" i="157"/>
  <c r="R443" i="157"/>
  <c r="AL443" i="157"/>
  <c r="H443" i="157"/>
  <c r="AD443" i="157"/>
  <c r="K443" i="157"/>
  <c r="J443" i="157"/>
  <c r="BC443" i="157"/>
  <c r="AZ443" i="157"/>
  <c r="AT443" i="157"/>
  <c r="T443" i="157"/>
  <c r="AM443" i="157"/>
  <c r="AR443" i="157"/>
  <c r="N443" i="157"/>
  <c r="AQ443" i="157"/>
  <c r="AW443" i="157"/>
  <c r="P443" i="157"/>
  <c r="BN443" i="157"/>
  <c r="AN443" i="157"/>
  <c r="O443" i="157"/>
  <c r="BO443" i="157"/>
  <c r="AJ443" i="157"/>
  <c r="AI443" i="157"/>
  <c r="BJ443" i="157"/>
  <c r="AK443" i="157"/>
  <c r="L443" i="157"/>
  <c r="BL443" i="157"/>
  <c r="AF443" i="157"/>
  <c r="I443" i="157"/>
  <c r="BF443" i="157"/>
  <c r="AE443" i="157"/>
  <c r="G443" i="157"/>
  <c r="AO443" i="157"/>
  <c r="AC443" i="157"/>
  <c r="BH443" i="157"/>
  <c r="U443" i="157"/>
  <c r="M443" i="157"/>
  <c r="AS443" i="157"/>
  <c r="BB443" i="157"/>
  <c r="AG443" i="157"/>
  <c r="BA443" i="157"/>
  <c r="AB443" i="157"/>
  <c r="AV380" i="157"/>
  <c r="AB380" i="157"/>
  <c r="X380" i="157"/>
  <c r="BC380" i="157"/>
  <c r="AU380" i="157"/>
  <c r="AK380" i="157"/>
  <c r="AR380" i="157"/>
  <c r="Z380" i="157"/>
  <c r="BB380" i="157"/>
  <c r="U380" i="157"/>
  <c r="T380" i="157"/>
  <c r="AO380" i="157"/>
  <c r="AZ380" i="157"/>
  <c r="AQ380" i="157"/>
  <c r="AS380" i="157"/>
  <c r="BA380" i="157"/>
  <c r="G380" i="157"/>
  <c r="BN380" i="157"/>
  <c r="AM380" i="157"/>
  <c r="W380" i="157"/>
  <c r="BO380" i="157"/>
  <c r="AN380" i="157"/>
  <c r="P380" i="157"/>
  <c r="BJ380" i="157"/>
  <c r="AJ380" i="157"/>
  <c r="O380" i="157"/>
  <c r="BL380" i="157"/>
  <c r="AI380" i="157"/>
  <c r="L380" i="157"/>
  <c r="AH380" i="157"/>
  <c r="BH380" i="157"/>
  <c r="AG380" i="157"/>
  <c r="J380" i="157"/>
  <c r="AX380" i="157"/>
  <c r="BF380" i="157"/>
  <c r="AF380" i="157"/>
  <c r="I380" i="157"/>
  <c r="AT380" i="157"/>
  <c r="AL380" i="157"/>
  <c r="H380" i="157"/>
  <c r="K380" i="157"/>
  <c r="R380" i="157"/>
  <c r="BD380" i="157"/>
  <c r="AE380" i="157"/>
  <c r="N380" i="157"/>
  <c r="AY380" i="157"/>
  <c r="AC380" i="157"/>
  <c r="M380" i="157"/>
  <c r="AW380" i="157"/>
  <c r="AD380" i="157"/>
  <c r="AX64" i="157"/>
  <c r="W64" i="157"/>
  <c r="M64" i="157"/>
  <c r="AW64" i="157"/>
  <c r="AN64" i="157"/>
  <c r="P64" i="157"/>
  <c r="AV64" i="157"/>
  <c r="AM64" i="157"/>
  <c r="O64" i="157"/>
  <c r="AU64" i="157"/>
  <c r="AB64" i="157"/>
  <c r="N64" i="157"/>
  <c r="AT64" i="157"/>
  <c r="U64" i="157"/>
  <c r="BH64" i="157"/>
  <c r="AR64" i="157"/>
  <c r="T64" i="157"/>
  <c r="BC64" i="157"/>
  <c r="AK64" i="157"/>
  <c r="BA64" i="157"/>
  <c r="Z64" i="157"/>
  <c r="AY64" i="157"/>
  <c r="AI64" i="157"/>
  <c r="AS64" i="157"/>
  <c r="AD64" i="157"/>
  <c r="AQ64" i="157"/>
  <c r="R64" i="157"/>
  <c r="AZ64" i="157"/>
  <c r="AC64" i="157"/>
  <c r="BD64" i="157"/>
  <c r="AF64" i="157"/>
  <c r="BB64" i="157"/>
  <c r="AH64" i="157"/>
  <c r="G64" i="157"/>
  <c r="BO64" i="157"/>
  <c r="AO64" i="157"/>
  <c r="K64" i="157"/>
  <c r="AE64" i="157"/>
  <c r="BL64" i="157"/>
  <c r="AL64" i="157"/>
  <c r="J64" i="157"/>
  <c r="BN64" i="157"/>
  <c r="AJ64" i="157"/>
  <c r="I64" i="157"/>
  <c r="BF64" i="157"/>
  <c r="AG64" i="157"/>
  <c r="H64" i="157"/>
  <c r="BJ64" i="157"/>
  <c r="X64" i="157"/>
  <c r="L64" i="157"/>
  <c r="P262" i="157"/>
  <c r="O262" i="157"/>
  <c r="M262" i="157"/>
  <c r="BB262" i="157"/>
  <c r="AO262" i="157"/>
  <c r="BO262" i="157"/>
  <c r="J262" i="157"/>
  <c r="BF262" i="157"/>
  <c r="AD262" i="157"/>
  <c r="AZ262" i="157"/>
  <c r="AN262" i="157"/>
  <c r="BA262" i="157"/>
  <c r="AJ262" i="157"/>
  <c r="AH262" i="157"/>
  <c r="AX262" i="157"/>
  <c r="AM262" i="157"/>
  <c r="BN262" i="157"/>
  <c r="AC262" i="157"/>
  <c r="AK262" i="157"/>
  <c r="N262" i="157"/>
  <c r="AY262" i="157"/>
  <c r="AB262" i="157"/>
  <c r="AL262" i="157"/>
  <c r="AE262" i="157"/>
  <c r="AW262" i="157"/>
  <c r="AU262" i="157"/>
  <c r="BC262" i="157"/>
  <c r="W262" i="157"/>
  <c r="AV262" i="157"/>
  <c r="X262" i="157"/>
  <c r="K262" i="157"/>
  <c r="BD262" i="157"/>
  <c r="AT262" i="157"/>
  <c r="R262" i="157"/>
  <c r="H262" i="157"/>
  <c r="L262" i="157"/>
  <c r="AS262" i="157"/>
  <c r="Z262" i="157"/>
  <c r="AQ262" i="157"/>
  <c r="T262" i="157"/>
  <c r="AR262" i="157"/>
  <c r="U262" i="157"/>
  <c r="BH262" i="157"/>
  <c r="AI262" i="157"/>
  <c r="I262" i="157"/>
  <c r="BL262" i="157"/>
  <c r="AG262" i="157"/>
  <c r="G262" i="157"/>
  <c r="BJ262" i="157"/>
  <c r="AF262" i="157"/>
  <c r="BO121" i="157"/>
  <c r="BN121" i="157"/>
  <c r="BL121" i="157"/>
  <c r="BJ121" i="157"/>
  <c r="BH121" i="157"/>
  <c r="BF121" i="157"/>
  <c r="BA121" i="157"/>
  <c r="AS121" i="157"/>
  <c r="AR121" i="157"/>
  <c r="AQ121" i="157"/>
  <c r="BD121" i="157"/>
  <c r="BB121" i="157"/>
  <c r="BC121" i="157"/>
  <c r="AZ121" i="157"/>
  <c r="AY121" i="157"/>
  <c r="AX121" i="157"/>
  <c r="AV121" i="157"/>
  <c r="AT121" i="157"/>
  <c r="AW121" i="157"/>
  <c r="AU121" i="157"/>
  <c r="AF121" i="157"/>
  <c r="AN121" i="157"/>
  <c r="AK121" i="157"/>
  <c r="AI121" i="157"/>
  <c r="AG121" i="157"/>
  <c r="AO121" i="157"/>
  <c r="AM121" i="157"/>
  <c r="AL121" i="157"/>
  <c r="AJ121" i="157"/>
  <c r="AH121" i="157"/>
  <c r="AE121" i="157"/>
  <c r="AB121" i="157"/>
  <c r="Z121" i="157"/>
  <c r="X121" i="157"/>
  <c r="W121" i="157"/>
  <c r="U121" i="157"/>
  <c r="T121" i="157"/>
  <c r="AD121" i="157"/>
  <c r="AC121" i="157"/>
  <c r="R121" i="157"/>
  <c r="P121" i="157"/>
  <c r="M121" i="157"/>
  <c r="K121" i="157"/>
  <c r="O121" i="157"/>
  <c r="N121" i="157"/>
  <c r="L121" i="157"/>
  <c r="J121" i="157"/>
  <c r="I121" i="157"/>
  <c r="H121" i="157"/>
  <c r="G121" i="157"/>
  <c r="E914" i="157"/>
  <c r="AY319" i="157"/>
  <c r="AO319" i="157"/>
  <c r="L319" i="157"/>
  <c r="BA319" i="157"/>
  <c r="AN319" i="157"/>
  <c r="H319" i="157"/>
  <c r="AX319" i="157"/>
  <c r="AG319" i="157"/>
  <c r="AW319" i="157"/>
  <c r="AB319" i="157"/>
  <c r="AV319" i="157"/>
  <c r="X319" i="157"/>
  <c r="AT319" i="157"/>
  <c r="AE319" i="157"/>
  <c r="AZ319" i="157"/>
  <c r="AD319" i="157"/>
  <c r="BD319" i="157"/>
  <c r="Z319" i="157"/>
  <c r="AU319" i="157"/>
  <c r="W319" i="157"/>
  <c r="AS319" i="157"/>
  <c r="U319" i="157"/>
  <c r="AR319" i="157"/>
  <c r="R319" i="157"/>
  <c r="AQ319" i="157"/>
  <c r="T319" i="157"/>
  <c r="BO319" i="157"/>
  <c r="AM319" i="157"/>
  <c r="O319" i="157"/>
  <c r="BN319" i="157"/>
  <c r="AL319" i="157"/>
  <c r="N319" i="157"/>
  <c r="BH319" i="157"/>
  <c r="AK319" i="157"/>
  <c r="I319" i="157"/>
  <c r="BJ319" i="157"/>
  <c r="AJ319" i="157"/>
  <c r="G319" i="157"/>
  <c r="BL319" i="157"/>
  <c r="AI319" i="157"/>
  <c r="P319" i="157"/>
  <c r="BF319" i="157"/>
  <c r="AH319" i="157"/>
  <c r="K319" i="157"/>
  <c r="BC319" i="157"/>
  <c r="AF319" i="157"/>
  <c r="M319" i="157"/>
  <c r="BB319" i="157"/>
  <c r="AC319" i="157"/>
  <c r="J319" i="157"/>
  <c r="AT201" i="157"/>
  <c r="AG201" i="157"/>
  <c r="AR201" i="157"/>
  <c r="T201" i="157"/>
  <c r="AV201" i="157"/>
  <c r="R201" i="157"/>
  <c r="BL201" i="157"/>
  <c r="BO201" i="157"/>
  <c r="AM201" i="157"/>
  <c r="P201" i="157"/>
  <c r="AJ201" i="157"/>
  <c r="BN201" i="157"/>
  <c r="AL201" i="157"/>
  <c r="M201" i="157"/>
  <c r="K201" i="157"/>
  <c r="BF201" i="157"/>
  <c r="AE201" i="157"/>
  <c r="I201" i="157"/>
  <c r="BH201" i="157"/>
  <c r="AD201" i="157"/>
  <c r="J201" i="157"/>
  <c r="BJ201" i="157"/>
  <c r="AO201" i="157"/>
  <c r="H201" i="157"/>
  <c r="BA201" i="157"/>
  <c r="AN201" i="157"/>
  <c r="G201" i="157"/>
  <c r="AB201" i="157"/>
  <c r="AZ201" i="157"/>
  <c r="AK201" i="157"/>
  <c r="O201" i="157"/>
  <c r="AY201" i="157"/>
  <c r="AC201" i="157"/>
  <c r="N201" i="157"/>
  <c r="AW201" i="157"/>
  <c r="AX201" i="157"/>
  <c r="AI201" i="157"/>
  <c r="L201" i="157"/>
  <c r="AH201" i="157"/>
  <c r="AQ201" i="157"/>
  <c r="AU201" i="157"/>
  <c r="AF201" i="157"/>
  <c r="AS201" i="157"/>
  <c r="Z201" i="157"/>
  <c r="BD201" i="157"/>
  <c r="W201" i="157"/>
  <c r="X201" i="157"/>
  <c r="BC201" i="157"/>
  <c r="U201" i="157"/>
  <c r="BB201" i="157"/>
  <c r="AS352" i="157"/>
  <c r="U352" i="157"/>
  <c r="AQ352" i="157"/>
  <c r="T352" i="157"/>
  <c r="AU352" i="157"/>
  <c r="W352" i="157"/>
  <c r="BO352" i="157"/>
  <c r="AN352" i="157"/>
  <c r="G352" i="157"/>
  <c r="BN352" i="157"/>
  <c r="AK352" i="157"/>
  <c r="P352" i="157"/>
  <c r="BL352" i="157"/>
  <c r="AJ352" i="157"/>
  <c r="N352" i="157"/>
  <c r="BF352" i="157"/>
  <c r="AH352" i="157"/>
  <c r="M352" i="157"/>
  <c r="BJ352" i="157"/>
  <c r="AG352" i="157"/>
  <c r="L352" i="157"/>
  <c r="BH352" i="157"/>
  <c r="AO352" i="157"/>
  <c r="O352" i="157"/>
  <c r="BD352" i="157"/>
  <c r="AM352" i="157"/>
  <c r="K352" i="157"/>
  <c r="BC352" i="157"/>
  <c r="AI352" i="157"/>
  <c r="I352" i="157"/>
  <c r="BB352" i="157"/>
  <c r="AD352" i="157"/>
  <c r="H352" i="157"/>
  <c r="BA352" i="157"/>
  <c r="AB352" i="157"/>
  <c r="J352" i="157"/>
  <c r="AZ352" i="157"/>
  <c r="AL352" i="157"/>
  <c r="AW352" i="157"/>
  <c r="AF352" i="157"/>
  <c r="AY352" i="157"/>
  <c r="AE352" i="157"/>
  <c r="AX352" i="157"/>
  <c r="AC352" i="157"/>
  <c r="AV352" i="157"/>
  <c r="Z352" i="157"/>
  <c r="AT352" i="157"/>
  <c r="R352" i="157"/>
  <c r="AR352" i="157"/>
  <c r="X352" i="157"/>
  <c r="BA199" i="157"/>
  <c r="AC199" i="157"/>
  <c r="H199" i="157"/>
  <c r="AL199" i="157"/>
  <c r="AY199" i="157"/>
  <c r="AB199" i="157"/>
  <c r="G199" i="157"/>
  <c r="X199" i="157"/>
  <c r="K199" i="157"/>
  <c r="BB199" i="157"/>
  <c r="AI199" i="157"/>
  <c r="R199" i="157"/>
  <c r="AV199" i="157"/>
  <c r="AX199" i="157"/>
  <c r="AG199" i="157"/>
  <c r="AJ199" i="157"/>
  <c r="Z199" i="157"/>
  <c r="BL199" i="157"/>
  <c r="AN199" i="157"/>
  <c r="AT199" i="157"/>
  <c r="AU199" i="157"/>
  <c r="AH199" i="157"/>
  <c r="BF199" i="157"/>
  <c r="AE199" i="157"/>
  <c r="AR199" i="157"/>
  <c r="AS199" i="157"/>
  <c r="AD199" i="157"/>
  <c r="BD199" i="157"/>
  <c r="W199" i="157"/>
  <c r="T199" i="157"/>
  <c r="AZ199" i="157"/>
  <c r="AM199" i="157"/>
  <c r="U199" i="157"/>
  <c r="AW199" i="157"/>
  <c r="AQ199" i="157"/>
  <c r="BN199" i="157"/>
  <c r="O199" i="157"/>
  <c r="BC199" i="157"/>
  <c r="M199" i="157"/>
  <c r="P199" i="157"/>
  <c r="BO199" i="157"/>
  <c r="AO199" i="157"/>
  <c r="I199" i="157"/>
  <c r="J199" i="157"/>
  <c r="BH199" i="157"/>
  <c r="AK199" i="157"/>
  <c r="N199" i="157"/>
  <c r="AF199" i="157"/>
  <c r="L199" i="157"/>
  <c r="BJ199" i="157"/>
  <c r="BF350" i="157"/>
  <c r="AO350" i="157"/>
  <c r="J350" i="157"/>
  <c r="AR350" i="157"/>
  <c r="AK350" i="157"/>
  <c r="H350" i="157"/>
  <c r="AJ350" i="157"/>
  <c r="L350" i="157"/>
  <c r="AI350" i="157"/>
  <c r="AQ350" i="157"/>
  <c r="I350" i="157"/>
  <c r="BC350" i="157"/>
  <c r="BB350" i="157"/>
  <c r="AH350" i="157"/>
  <c r="K350" i="157"/>
  <c r="AN350" i="157"/>
  <c r="BA350" i="157"/>
  <c r="AZ350" i="157"/>
  <c r="AM350" i="157"/>
  <c r="AY350" i="157"/>
  <c r="AC350" i="157"/>
  <c r="AW350" i="157"/>
  <c r="Z350" i="157"/>
  <c r="U350" i="157"/>
  <c r="AT350" i="157"/>
  <c r="AU350" i="157"/>
  <c r="X350" i="157"/>
  <c r="AS350" i="157"/>
  <c r="AX350" i="157"/>
  <c r="AL350" i="157"/>
  <c r="AB350" i="157"/>
  <c r="W350" i="157"/>
  <c r="BD350" i="157"/>
  <c r="G350" i="157"/>
  <c r="AV350" i="157"/>
  <c r="AD350" i="157"/>
  <c r="R350" i="157"/>
  <c r="BN350" i="157"/>
  <c r="AG350" i="157"/>
  <c r="T350" i="157"/>
  <c r="BO350" i="157"/>
  <c r="AF350" i="157"/>
  <c r="P350" i="157"/>
  <c r="N350" i="157"/>
  <c r="M350" i="157"/>
  <c r="BJ350" i="157"/>
  <c r="AE350" i="157"/>
  <c r="O350" i="157"/>
  <c r="BL350" i="157"/>
  <c r="BH350" i="157"/>
  <c r="AW546" i="157"/>
  <c r="Z546" i="157"/>
  <c r="K546" i="157"/>
  <c r="AI546" i="157"/>
  <c r="AQ546" i="157"/>
  <c r="T546" i="157"/>
  <c r="AM546" i="157"/>
  <c r="BA546" i="157"/>
  <c r="U546" i="157"/>
  <c r="BN546" i="157"/>
  <c r="O546" i="157"/>
  <c r="BL546" i="157"/>
  <c r="BB546" i="157"/>
  <c r="G546" i="157"/>
  <c r="AL546" i="157"/>
  <c r="BO546" i="157"/>
  <c r="J546" i="157"/>
  <c r="BJ546" i="157"/>
  <c r="AK546" i="157"/>
  <c r="H546" i="157"/>
  <c r="AJ546" i="157"/>
  <c r="AR546" i="157"/>
  <c r="AF546" i="157"/>
  <c r="BH546" i="157"/>
  <c r="AG546" i="157"/>
  <c r="R546" i="157"/>
  <c r="I546" i="157"/>
  <c r="AS546" i="157"/>
  <c r="BC546" i="157"/>
  <c r="BF546" i="157"/>
  <c r="AD546" i="157"/>
  <c r="AV546" i="157"/>
  <c r="AC546" i="157"/>
  <c r="L546" i="157"/>
  <c r="AO546" i="157"/>
  <c r="AU546" i="157"/>
  <c r="AE546" i="157"/>
  <c r="P546" i="157"/>
  <c r="AT546" i="157"/>
  <c r="AB546" i="157"/>
  <c r="N546" i="157"/>
  <c r="M546" i="157"/>
  <c r="BD546" i="157"/>
  <c r="AH546" i="157"/>
  <c r="AZ546" i="157"/>
  <c r="AN546" i="157"/>
  <c r="AX546" i="157"/>
  <c r="AY546" i="157"/>
  <c r="X546" i="157"/>
  <c r="W546" i="157"/>
  <c r="AV195" i="157"/>
  <c r="X195" i="157"/>
  <c r="AI195" i="157"/>
  <c r="AC195" i="157"/>
  <c r="AT195" i="157"/>
  <c r="W195" i="157"/>
  <c r="AR195" i="157"/>
  <c r="Z195" i="157"/>
  <c r="R195" i="157"/>
  <c r="AJ195" i="157"/>
  <c r="BB195" i="157"/>
  <c r="N195" i="157"/>
  <c r="BA195" i="157"/>
  <c r="AS195" i="157"/>
  <c r="AM195" i="157"/>
  <c r="AQ195" i="157"/>
  <c r="BN195" i="157"/>
  <c r="BL195" i="157"/>
  <c r="K195" i="157"/>
  <c r="AW195" i="157"/>
  <c r="BO195" i="157"/>
  <c r="AN195" i="157"/>
  <c r="P195" i="157"/>
  <c r="M195" i="157"/>
  <c r="AE195" i="157"/>
  <c r="BJ195" i="157"/>
  <c r="AL195" i="157"/>
  <c r="I195" i="157"/>
  <c r="BH195" i="157"/>
  <c r="AK195" i="157"/>
  <c r="H195" i="157"/>
  <c r="BF195" i="157"/>
  <c r="AH195" i="157"/>
  <c r="G195" i="157"/>
  <c r="AD195" i="157"/>
  <c r="L195" i="157"/>
  <c r="BD195" i="157"/>
  <c r="AG195" i="157"/>
  <c r="O195" i="157"/>
  <c r="BC195" i="157"/>
  <c r="AF195" i="157"/>
  <c r="J195" i="157"/>
  <c r="AY195" i="157"/>
  <c r="AB195" i="157"/>
  <c r="AU195" i="157"/>
  <c r="T195" i="157"/>
  <c r="U195" i="157"/>
  <c r="AZ195" i="157"/>
  <c r="AO195" i="157"/>
  <c r="AX195" i="157"/>
  <c r="AU415" i="157"/>
  <c r="X415" i="157"/>
  <c r="BO415" i="157"/>
  <c r="AF415" i="157"/>
  <c r="P415" i="157"/>
  <c r="BL415" i="157"/>
  <c r="AE415" i="157"/>
  <c r="O415" i="157"/>
  <c r="BN415" i="157"/>
  <c r="AC415" i="157"/>
  <c r="N415" i="157"/>
  <c r="BF415" i="157"/>
  <c r="AO415" i="157"/>
  <c r="L415" i="157"/>
  <c r="BJ415" i="157"/>
  <c r="AN415" i="157"/>
  <c r="I415" i="157"/>
  <c r="BH415" i="157"/>
  <c r="AL415" i="157"/>
  <c r="G415" i="157"/>
  <c r="BD415" i="157"/>
  <c r="AI415" i="157"/>
  <c r="K415" i="157"/>
  <c r="BC415" i="157"/>
  <c r="AH415" i="157"/>
  <c r="J415" i="157"/>
  <c r="AV415" i="157"/>
  <c r="AD415" i="157"/>
  <c r="H415" i="157"/>
  <c r="AW415" i="157"/>
  <c r="AB415" i="157"/>
  <c r="M415" i="157"/>
  <c r="AZ415" i="157"/>
  <c r="AJ415" i="157"/>
  <c r="BB415" i="157"/>
  <c r="AM415" i="157"/>
  <c r="BA415" i="157"/>
  <c r="T415" i="157"/>
  <c r="AX415" i="157"/>
  <c r="AK415" i="157"/>
  <c r="AY415" i="157"/>
  <c r="AG415" i="157"/>
  <c r="AR415" i="157"/>
  <c r="AT415" i="157"/>
  <c r="R415" i="157"/>
  <c r="AS415" i="157"/>
  <c r="U415" i="157"/>
  <c r="Z415" i="157"/>
  <c r="AQ415" i="157"/>
  <c r="W415" i="157"/>
  <c r="AX99" i="157"/>
  <c r="AD99" i="157"/>
  <c r="AV99" i="157"/>
  <c r="Z99" i="157"/>
  <c r="BA99" i="157"/>
  <c r="AB99" i="157"/>
  <c r="AY99" i="157"/>
  <c r="U99" i="157"/>
  <c r="P99" i="157"/>
  <c r="AU99" i="157"/>
  <c r="T99" i="157"/>
  <c r="AR99" i="157"/>
  <c r="BB99" i="157"/>
  <c r="AS99" i="157"/>
  <c r="AG99" i="157"/>
  <c r="AQ99" i="157"/>
  <c r="AE99" i="157"/>
  <c r="H99" i="157"/>
  <c r="AW99" i="157"/>
  <c r="X99" i="157"/>
  <c r="AJ99" i="157"/>
  <c r="AT99" i="157"/>
  <c r="W99" i="157"/>
  <c r="BN99" i="157"/>
  <c r="AN99" i="157"/>
  <c r="M99" i="157"/>
  <c r="BO99" i="157"/>
  <c r="AK99" i="157"/>
  <c r="R99" i="157"/>
  <c r="BL99" i="157"/>
  <c r="AH99" i="157"/>
  <c r="N99" i="157"/>
  <c r="BJ99" i="157"/>
  <c r="AF99" i="157"/>
  <c r="O99" i="157"/>
  <c r="BH99" i="157"/>
  <c r="AC99" i="157"/>
  <c r="L99" i="157"/>
  <c r="BF99" i="157"/>
  <c r="AL99" i="157"/>
  <c r="K99" i="157"/>
  <c r="BD99" i="157"/>
  <c r="AO99" i="157"/>
  <c r="J99" i="157"/>
  <c r="BC99" i="157"/>
  <c r="AM99" i="157"/>
  <c r="I99" i="157"/>
  <c r="AZ99" i="157"/>
  <c r="AI99" i="157"/>
  <c r="G99" i="157"/>
  <c r="E1100" i="157"/>
  <c r="BO505" i="157"/>
  <c r="AF505" i="157"/>
  <c r="P505" i="157"/>
  <c r="BN505" i="157"/>
  <c r="AE505" i="157"/>
  <c r="O505" i="157"/>
  <c r="BF505" i="157"/>
  <c r="AD505" i="157"/>
  <c r="N505" i="157"/>
  <c r="BL505" i="157"/>
  <c r="AC505" i="157"/>
  <c r="L505" i="157"/>
  <c r="BJ505" i="157"/>
  <c r="AM505" i="157"/>
  <c r="I505" i="157"/>
  <c r="BH505" i="157"/>
  <c r="AL505" i="157"/>
  <c r="G505" i="157"/>
  <c r="BC505" i="157"/>
  <c r="AJ505" i="157"/>
  <c r="M505" i="157"/>
  <c r="BB505" i="157"/>
  <c r="AI505" i="157"/>
  <c r="K505" i="157"/>
  <c r="BA505" i="157"/>
  <c r="AO505" i="157"/>
  <c r="J505" i="157"/>
  <c r="AZ505" i="157"/>
  <c r="AB505" i="157"/>
  <c r="H505" i="157"/>
  <c r="AY505" i="157"/>
  <c r="AH505" i="157"/>
  <c r="AU505" i="157"/>
  <c r="Z505" i="157"/>
  <c r="AT505" i="157"/>
  <c r="AG505" i="157"/>
  <c r="AQ505" i="157"/>
  <c r="X505" i="157"/>
  <c r="BD505" i="157"/>
  <c r="W505" i="157"/>
  <c r="AV505" i="157"/>
  <c r="T505" i="157"/>
  <c r="AW505" i="157"/>
  <c r="AN505" i="157"/>
  <c r="AR505" i="157"/>
  <c r="AK505" i="157"/>
  <c r="AX505" i="157"/>
  <c r="U505" i="157"/>
  <c r="AS505" i="157"/>
  <c r="R505" i="157"/>
  <c r="BJ191" i="157"/>
  <c r="BL191" i="157"/>
  <c r="BH191" i="157"/>
  <c r="BO191" i="157"/>
  <c r="BN191" i="157"/>
  <c r="BF191" i="157"/>
  <c r="BA191" i="157"/>
  <c r="AZ191" i="157"/>
  <c r="AY191" i="157"/>
  <c r="AX191" i="157"/>
  <c r="AW191" i="157"/>
  <c r="AU191" i="157"/>
  <c r="AS191" i="157"/>
  <c r="AQ191" i="157"/>
  <c r="BD191" i="157"/>
  <c r="BC191" i="157"/>
  <c r="AV191" i="157"/>
  <c r="AR191" i="157"/>
  <c r="BB191" i="157"/>
  <c r="AT191" i="157"/>
  <c r="AM191" i="157"/>
  <c r="AL191" i="157"/>
  <c r="AJ191" i="157"/>
  <c r="AE191" i="157"/>
  <c r="AN191" i="157"/>
  <c r="AK191" i="157"/>
  <c r="AH191" i="157"/>
  <c r="AD191" i="157"/>
  <c r="AC191" i="157"/>
  <c r="AB191" i="157"/>
  <c r="Z191" i="157"/>
  <c r="U191" i="157"/>
  <c r="AO191" i="157"/>
  <c r="AI191" i="157"/>
  <c r="AG191" i="157"/>
  <c r="W191" i="157"/>
  <c r="T191" i="157"/>
  <c r="AF191" i="157"/>
  <c r="X191" i="157"/>
  <c r="R191" i="157"/>
  <c r="P191" i="157"/>
  <c r="M191" i="157"/>
  <c r="K191" i="157"/>
  <c r="I191" i="157"/>
  <c r="L191" i="157"/>
  <c r="J191" i="157"/>
  <c r="O191" i="157"/>
  <c r="N191" i="157"/>
  <c r="G191" i="157"/>
  <c r="H191" i="157"/>
  <c r="E949" i="157"/>
  <c r="AT354" i="157"/>
  <c r="AL354" i="157"/>
  <c r="L354" i="157"/>
  <c r="AS354" i="157"/>
  <c r="AE354" i="157"/>
  <c r="O354" i="157"/>
  <c r="AR354" i="157"/>
  <c r="AM354" i="157"/>
  <c r="AQ354" i="157"/>
  <c r="AG354" i="157"/>
  <c r="BD354" i="157"/>
  <c r="AD354" i="157"/>
  <c r="BC354" i="157"/>
  <c r="AO354" i="157"/>
  <c r="BB354" i="157"/>
  <c r="X354" i="157"/>
  <c r="BA354" i="157"/>
  <c r="W354" i="157"/>
  <c r="AY354" i="157"/>
  <c r="Z354" i="157"/>
  <c r="AW354" i="157"/>
  <c r="R354" i="157"/>
  <c r="AZ354" i="157"/>
  <c r="U354" i="157"/>
  <c r="AX354" i="157"/>
  <c r="T354" i="157"/>
  <c r="BO354" i="157"/>
  <c r="AK354" i="157"/>
  <c r="G354" i="157"/>
  <c r="BN354" i="157"/>
  <c r="AJ354" i="157"/>
  <c r="J354" i="157"/>
  <c r="BH354" i="157"/>
  <c r="AI354" i="157"/>
  <c r="I354" i="157"/>
  <c r="BL354" i="157"/>
  <c r="AH354" i="157"/>
  <c r="H354" i="157"/>
  <c r="BJ354" i="157"/>
  <c r="AF354" i="157"/>
  <c r="K354" i="157"/>
  <c r="BF354" i="157"/>
  <c r="AC354" i="157"/>
  <c r="P354" i="157"/>
  <c r="AV354" i="157"/>
  <c r="AB354" i="157"/>
  <c r="N354" i="157"/>
  <c r="AU354" i="157"/>
  <c r="AN354" i="157"/>
  <c r="M354" i="157"/>
  <c r="AS387" i="157"/>
  <c r="X387" i="157"/>
  <c r="AQ387" i="157"/>
  <c r="P387" i="157"/>
  <c r="BL387" i="157"/>
  <c r="AO387" i="157"/>
  <c r="O387" i="157"/>
  <c r="BJ387" i="157"/>
  <c r="AI387" i="157"/>
  <c r="N387" i="157"/>
  <c r="BO387" i="157"/>
  <c r="AM387" i="157"/>
  <c r="L387" i="157"/>
  <c r="BN387" i="157"/>
  <c r="AL387" i="157"/>
  <c r="I387" i="157"/>
  <c r="BH387" i="157"/>
  <c r="AK387" i="157"/>
  <c r="G387" i="157"/>
  <c r="BF387" i="157"/>
  <c r="AJ387" i="157"/>
  <c r="M387" i="157"/>
  <c r="AV387" i="157"/>
  <c r="AG387" i="157"/>
  <c r="K387" i="157"/>
  <c r="BC387" i="157"/>
  <c r="AD387" i="157"/>
  <c r="J387" i="157"/>
  <c r="BB387" i="157"/>
  <c r="AC387" i="157"/>
  <c r="H387" i="157"/>
  <c r="BA387" i="157"/>
  <c r="AH387" i="157"/>
  <c r="Z387" i="157"/>
  <c r="AZ387" i="157"/>
  <c r="AF387" i="157"/>
  <c r="AY387" i="157"/>
  <c r="AE387" i="157"/>
  <c r="AX387" i="157"/>
  <c r="AB387" i="157"/>
  <c r="AU387" i="157"/>
  <c r="AN387" i="157"/>
  <c r="BD387" i="157"/>
  <c r="W387" i="157"/>
  <c r="AW387" i="157"/>
  <c r="R387" i="157"/>
  <c r="AT387" i="157"/>
  <c r="U387" i="157"/>
  <c r="AR387" i="157"/>
  <c r="T387" i="157"/>
  <c r="BF58" i="157"/>
  <c r="AC58" i="157"/>
  <c r="N58" i="157"/>
  <c r="R58" i="157"/>
  <c r="BB58" i="157"/>
  <c r="AB58" i="157"/>
  <c r="M58" i="157"/>
  <c r="BC58" i="157"/>
  <c r="J58" i="157"/>
  <c r="BJ58" i="157"/>
  <c r="BA58" i="157"/>
  <c r="AF58" i="157"/>
  <c r="L58" i="157"/>
  <c r="AO58" i="157"/>
  <c r="P58" i="157"/>
  <c r="AT58" i="157"/>
  <c r="AZ58" i="157"/>
  <c r="Z58" i="157"/>
  <c r="O58" i="157"/>
  <c r="AJ58" i="157"/>
  <c r="AW58" i="157"/>
  <c r="K58" i="157"/>
  <c r="AY58" i="157"/>
  <c r="G58" i="157"/>
  <c r="AX58" i="157"/>
  <c r="AM58" i="157"/>
  <c r="AV58" i="157"/>
  <c r="T58" i="157"/>
  <c r="U58" i="157"/>
  <c r="AR58" i="157"/>
  <c r="AH58" i="157"/>
  <c r="AU58" i="157"/>
  <c r="AG58" i="157"/>
  <c r="AS58" i="157"/>
  <c r="X58" i="157"/>
  <c r="AN58" i="157"/>
  <c r="BH58" i="157"/>
  <c r="AQ58" i="157"/>
  <c r="W58" i="157"/>
  <c r="AK58" i="157"/>
  <c r="BD58" i="157"/>
  <c r="AL58" i="157"/>
  <c r="BO58" i="157"/>
  <c r="BN58" i="157"/>
  <c r="AI58" i="157"/>
  <c r="I58" i="157"/>
  <c r="BL58" i="157"/>
  <c r="AE58" i="157"/>
  <c r="H58" i="157"/>
  <c r="AD58" i="157"/>
  <c r="BF234" i="157"/>
  <c r="AC234" i="157"/>
  <c r="G234" i="157"/>
  <c r="BJ234" i="157"/>
  <c r="AB234" i="157"/>
  <c r="L234" i="157"/>
  <c r="AV234" i="157"/>
  <c r="AN234" i="157"/>
  <c r="O234" i="157"/>
  <c r="BA234" i="157"/>
  <c r="AM234" i="157"/>
  <c r="N234" i="157"/>
  <c r="AZ234" i="157"/>
  <c r="AL234" i="157"/>
  <c r="M234" i="157"/>
  <c r="X234" i="157"/>
  <c r="AY234" i="157"/>
  <c r="AG234" i="157"/>
  <c r="P234" i="157"/>
  <c r="AX234" i="157"/>
  <c r="AD234" i="157"/>
  <c r="AW234" i="157"/>
  <c r="AT234" i="157"/>
  <c r="W234" i="157"/>
  <c r="T234" i="157"/>
  <c r="AF234" i="157"/>
  <c r="AR234" i="157"/>
  <c r="AO234" i="157"/>
  <c r="AU234" i="157"/>
  <c r="BD234" i="157"/>
  <c r="Z234" i="157"/>
  <c r="AQ234" i="157"/>
  <c r="BC234" i="157"/>
  <c r="R234" i="157"/>
  <c r="BB234" i="157"/>
  <c r="U234" i="157"/>
  <c r="AS234" i="157"/>
  <c r="AE234" i="157"/>
  <c r="BO234" i="157"/>
  <c r="AK234" i="157"/>
  <c r="K234" i="157"/>
  <c r="BN234" i="157"/>
  <c r="AJ234" i="157"/>
  <c r="J234" i="157"/>
  <c r="BH234" i="157"/>
  <c r="AI234" i="157"/>
  <c r="I234" i="157"/>
  <c r="BL234" i="157"/>
  <c r="AH234" i="157"/>
  <c r="H234" i="157"/>
  <c r="AT56" i="157"/>
  <c r="T56" i="157"/>
  <c r="BO56" i="157"/>
  <c r="AG56" i="157"/>
  <c r="K56" i="157"/>
  <c r="AX56" i="157"/>
  <c r="BN56" i="157"/>
  <c r="AD56" i="157"/>
  <c r="J56" i="157"/>
  <c r="AV56" i="157"/>
  <c r="BJ56" i="157"/>
  <c r="AB56" i="157"/>
  <c r="I56" i="157"/>
  <c r="AY56" i="157"/>
  <c r="U56" i="157"/>
  <c r="BL56" i="157"/>
  <c r="AH56" i="157"/>
  <c r="H56" i="157"/>
  <c r="BF56" i="157"/>
  <c r="AF56" i="157"/>
  <c r="G56" i="157"/>
  <c r="BH56" i="157"/>
  <c r="AE56" i="157"/>
  <c r="N56" i="157"/>
  <c r="AU56" i="157"/>
  <c r="BD56" i="157"/>
  <c r="AC56" i="157"/>
  <c r="M56" i="157"/>
  <c r="BB56" i="157"/>
  <c r="AI56" i="157"/>
  <c r="O56" i="157"/>
  <c r="AZ56" i="157"/>
  <c r="AO56" i="157"/>
  <c r="P56" i="157"/>
  <c r="AS56" i="157"/>
  <c r="W56" i="157"/>
  <c r="L56" i="157"/>
  <c r="AR56" i="157"/>
  <c r="AN56" i="157"/>
  <c r="AQ56" i="157"/>
  <c r="AM56" i="157"/>
  <c r="BC56" i="157"/>
  <c r="AL56" i="157"/>
  <c r="Z56" i="157"/>
  <c r="AW56" i="157"/>
  <c r="AK56" i="157"/>
  <c r="R56" i="157"/>
  <c r="BA56" i="157"/>
  <c r="AJ56" i="157"/>
  <c r="X56" i="157"/>
  <c r="AV54" i="157"/>
  <c r="W54" i="157"/>
  <c r="M54" i="157"/>
  <c r="R54" i="157"/>
  <c r="AU54" i="157"/>
  <c r="AD54" i="157"/>
  <c r="L54" i="157"/>
  <c r="AT54" i="157"/>
  <c r="AC54" i="157"/>
  <c r="AJ54" i="157"/>
  <c r="AR54" i="157"/>
  <c r="AB54" i="157"/>
  <c r="AI54" i="157"/>
  <c r="AQ54" i="157"/>
  <c r="BJ54" i="157"/>
  <c r="AF54" i="157"/>
  <c r="BC54" i="157"/>
  <c r="BB54" i="157"/>
  <c r="Z54" i="157"/>
  <c r="BA54" i="157"/>
  <c r="U54" i="157"/>
  <c r="AE54" i="157"/>
  <c r="AZ54" i="157"/>
  <c r="T54" i="157"/>
  <c r="BD54" i="157"/>
  <c r="AY54" i="157"/>
  <c r="AK54" i="157"/>
  <c r="AS54" i="157"/>
  <c r="AM54" i="157"/>
  <c r="AO54" i="157"/>
  <c r="BO54" i="157"/>
  <c r="J54" i="157"/>
  <c r="BH54" i="157"/>
  <c r="AW54" i="157"/>
  <c r="AN54" i="157"/>
  <c r="I54" i="157"/>
  <c r="G54" i="157"/>
  <c r="BN54" i="157"/>
  <c r="AL54" i="157"/>
  <c r="K54" i="157"/>
  <c r="BF54" i="157"/>
  <c r="AG54" i="157"/>
  <c r="H54" i="157"/>
  <c r="N54" i="157"/>
  <c r="BL54" i="157"/>
  <c r="AH54" i="157"/>
  <c r="O54" i="157"/>
  <c r="AX54" i="157"/>
  <c r="X54" i="157"/>
  <c r="P54" i="157"/>
  <c r="BC416" i="157"/>
  <c r="W416" i="157"/>
  <c r="AZ416" i="157"/>
  <c r="Z416" i="157"/>
  <c r="AR416" i="157"/>
  <c r="R416" i="157"/>
  <c r="BD416" i="157"/>
  <c r="U416" i="157"/>
  <c r="AX416" i="157"/>
  <c r="BA416" i="157"/>
  <c r="T416" i="157"/>
  <c r="AY416" i="157"/>
  <c r="G416" i="157"/>
  <c r="BO416" i="157"/>
  <c r="AL416" i="157"/>
  <c r="P416" i="157"/>
  <c r="AO416" i="157"/>
  <c r="BN416" i="157"/>
  <c r="AK416" i="157"/>
  <c r="O416" i="157"/>
  <c r="I416" i="157"/>
  <c r="BL416" i="157"/>
  <c r="AI416" i="157"/>
  <c r="X416" i="157"/>
  <c r="BJ416" i="157"/>
  <c r="AD416" i="157"/>
  <c r="N416" i="157"/>
  <c r="BH416" i="157"/>
  <c r="AC416" i="157"/>
  <c r="L416" i="157"/>
  <c r="BF416" i="157"/>
  <c r="AE416" i="157"/>
  <c r="M416" i="157"/>
  <c r="BB416" i="157"/>
  <c r="AB416" i="157"/>
  <c r="J416" i="157"/>
  <c r="AW416" i="157"/>
  <c r="AM416" i="157"/>
  <c r="H416" i="157"/>
  <c r="AV416" i="157"/>
  <c r="AJ416" i="157"/>
  <c r="K416" i="157"/>
  <c r="AU416" i="157"/>
  <c r="AH416" i="157"/>
  <c r="AG416" i="157"/>
  <c r="AT416" i="157"/>
  <c r="AN416" i="157"/>
  <c r="AQ416" i="157"/>
  <c r="AF416" i="157"/>
  <c r="AS416" i="157"/>
  <c r="BC53" i="157"/>
  <c r="T53" i="157"/>
  <c r="AZ53" i="157"/>
  <c r="U53" i="157"/>
  <c r="AT53" i="157"/>
  <c r="M53" i="157"/>
  <c r="BJ53" i="157"/>
  <c r="AD53" i="157"/>
  <c r="N53" i="157"/>
  <c r="BH53" i="157"/>
  <c r="W53" i="157"/>
  <c r="O53" i="157"/>
  <c r="BB53" i="157"/>
  <c r="AH53" i="157"/>
  <c r="H53" i="157"/>
  <c r="AR53" i="157"/>
  <c r="AC53" i="157"/>
  <c r="AN53" i="157"/>
  <c r="AG53" i="157"/>
  <c r="AQ53" i="157"/>
  <c r="AK53" i="157"/>
  <c r="AX53" i="157"/>
  <c r="BA53" i="157"/>
  <c r="BO53" i="157"/>
  <c r="BD53" i="157"/>
  <c r="AE53" i="157"/>
  <c r="AB53" i="157"/>
  <c r="AY53" i="157"/>
  <c r="AM53" i="157"/>
  <c r="J53" i="157"/>
  <c r="BN53" i="157"/>
  <c r="AW53" i="157"/>
  <c r="K53" i="157"/>
  <c r="AV53" i="157"/>
  <c r="BF53" i="157"/>
  <c r="P53" i="157"/>
  <c r="AU53" i="157"/>
  <c r="L53" i="157"/>
  <c r="I53" i="157"/>
  <c r="AI53" i="157"/>
  <c r="AS53" i="157"/>
  <c r="G53" i="157"/>
  <c r="R53" i="157"/>
  <c r="AF53" i="157"/>
  <c r="AL53" i="157"/>
  <c r="Z53" i="157"/>
  <c r="X53" i="157"/>
  <c r="AO53" i="157"/>
  <c r="AJ53" i="157"/>
  <c r="BL53" i="157"/>
  <c r="BO485" i="157"/>
  <c r="AF485" i="157"/>
  <c r="P485" i="157"/>
  <c r="BN485" i="157"/>
  <c r="AE485" i="157"/>
  <c r="O485" i="157"/>
  <c r="BL485" i="157"/>
  <c r="AD485" i="157"/>
  <c r="N485" i="157"/>
  <c r="BJ485" i="157"/>
  <c r="AC485" i="157"/>
  <c r="L485" i="157"/>
  <c r="BF485" i="157"/>
  <c r="AO485" i="157"/>
  <c r="I485" i="157"/>
  <c r="BH485" i="157"/>
  <c r="AN485" i="157"/>
  <c r="G485" i="157"/>
  <c r="BA485" i="157"/>
  <c r="AL485" i="157"/>
  <c r="M485" i="157"/>
  <c r="AZ485" i="157"/>
  <c r="AK485" i="157"/>
  <c r="K485" i="157"/>
  <c r="AY485" i="157"/>
  <c r="AG485" i="157"/>
  <c r="J485" i="157"/>
  <c r="AX485" i="157"/>
  <c r="AB485" i="157"/>
  <c r="H485" i="157"/>
  <c r="AW485" i="157"/>
  <c r="AM485" i="157"/>
  <c r="AS485" i="157"/>
  <c r="AJ485" i="157"/>
  <c r="AR485" i="157"/>
  <c r="AI485" i="157"/>
  <c r="BD485" i="157"/>
  <c r="AH485" i="157"/>
  <c r="BC485" i="157"/>
  <c r="Z485" i="157"/>
  <c r="BB485" i="157"/>
  <c r="T485" i="157"/>
  <c r="U485" i="157"/>
  <c r="AU485" i="157"/>
  <c r="X485" i="157"/>
  <c r="AV485" i="157"/>
  <c r="R485" i="157"/>
  <c r="AT485" i="157"/>
  <c r="AQ485" i="157"/>
  <c r="W485" i="157"/>
  <c r="BH134" i="157"/>
  <c r="AC134" i="157"/>
  <c r="I134" i="157"/>
  <c r="BN134" i="157"/>
  <c r="AB134" i="157"/>
  <c r="H134" i="157"/>
  <c r="BJ134" i="157"/>
  <c r="AN134" i="157"/>
  <c r="G134" i="157"/>
  <c r="BF134" i="157"/>
  <c r="AG134" i="157"/>
  <c r="P134" i="157"/>
  <c r="AY134" i="157"/>
  <c r="AJ134" i="157"/>
  <c r="O134" i="157"/>
  <c r="AV134" i="157"/>
  <c r="X134" i="157"/>
  <c r="L134" i="157"/>
  <c r="K134" i="157"/>
  <c r="AQ134" i="157"/>
  <c r="AI134" i="157"/>
  <c r="N134" i="157"/>
  <c r="BL134" i="157"/>
  <c r="BD134" i="157"/>
  <c r="W134" i="157"/>
  <c r="M134" i="157"/>
  <c r="AD134" i="157"/>
  <c r="BC134" i="157"/>
  <c r="AH134" i="157"/>
  <c r="BA134" i="157"/>
  <c r="AE134" i="157"/>
  <c r="AX134" i="157"/>
  <c r="AK134" i="157"/>
  <c r="AU134" i="157"/>
  <c r="Z134" i="157"/>
  <c r="AT134" i="157"/>
  <c r="R134" i="157"/>
  <c r="AS134" i="157"/>
  <c r="U134" i="157"/>
  <c r="BB134" i="157"/>
  <c r="T134" i="157"/>
  <c r="AZ134" i="157"/>
  <c r="AO134" i="157"/>
  <c r="AW134" i="157"/>
  <c r="AL134" i="157"/>
  <c r="AR134" i="157"/>
  <c r="AM134" i="157"/>
  <c r="BO134" i="157"/>
  <c r="AF134" i="157"/>
  <c r="J134" i="157"/>
  <c r="O332" i="157"/>
  <c r="P332" i="157"/>
  <c r="M332" i="157"/>
  <c r="L332" i="157"/>
  <c r="N332" i="157"/>
  <c r="BB332" i="157"/>
  <c r="AC332" i="157"/>
  <c r="AH332" i="157"/>
  <c r="K332" i="157"/>
  <c r="AY332" i="157"/>
  <c r="Z332" i="157"/>
  <c r="AE332" i="157"/>
  <c r="AV332" i="157"/>
  <c r="AM332" i="157"/>
  <c r="AF332" i="157"/>
  <c r="BJ332" i="157"/>
  <c r="AX332" i="157"/>
  <c r="AD332" i="157"/>
  <c r="AT332" i="157"/>
  <c r="X332" i="157"/>
  <c r="W332" i="157"/>
  <c r="AR332" i="157"/>
  <c r="BH332" i="157"/>
  <c r="AW332" i="157"/>
  <c r="AU332" i="157"/>
  <c r="R332" i="157"/>
  <c r="AQ332" i="157"/>
  <c r="U332" i="157"/>
  <c r="AS332" i="157"/>
  <c r="G332" i="157"/>
  <c r="BO332" i="157"/>
  <c r="AN332" i="157"/>
  <c r="T332" i="157"/>
  <c r="BC332" i="157"/>
  <c r="BN332" i="157"/>
  <c r="AK332" i="157"/>
  <c r="I332" i="157"/>
  <c r="BF332" i="157"/>
  <c r="AJ332" i="157"/>
  <c r="H332" i="157"/>
  <c r="AI332" i="157"/>
  <c r="BL332" i="157"/>
  <c r="AL332" i="157"/>
  <c r="BD332" i="157"/>
  <c r="AG332" i="157"/>
  <c r="BA332" i="157"/>
  <c r="AB332" i="157"/>
  <c r="AZ332" i="157"/>
  <c r="AO332" i="157"/>
  <c r="J332" i="157"/>
  <c r="E1135" i="157"/>
  <c r="AQ540" i="157"/>
  <c r="AD540" i="157"/>
  <c r="I540" i="157"/>
  <c r="BD540" i="157"/>
  <c r="AC540" i="157"/>
  <c r="AX540" i="157"/>
  <c r="AB540" i="157"/>
  <c r="AW540" i="157"/>
  <c r="AL540" i="157"/>
  <c r="AS540" i="157"/>
  <c r="X540" i="157"/>
  <c r="AR540" i="157"/>
  <c r="AF540" i="157"/>
  <c r="BC540" i="157"/>
  <c r="Z540" i="157"/>
  <c r="BB540" i="157"/>
  <c r="W540" i="157"/>
  <c r="BA540" i="157"/>
  <c r="U540" i="157"/>
  <c r="AU540" i="157"/>
  <c r="R540" i="157"/>
  <c r="AT540" i="157"/>
  <c r="G540" i="157"/>
  <c r="BN540" i="157"/>
  <c r="AO540" i="157"/>
  <c r="O540" i="157"/>
  <c r="BO540" i="157"/>
  <c r="AN540" i="157"/>
  <c r="H540" i="157"/>
  <c r="BL540" i="157"/>
  <c r="AM540" i="157"/>
  <c r="N540" i="157"/>
  <c r="BJ540" i="157"/>
  <c r="AK540" i="157"/>
  <c r="M540" i="157"/>
  <c r="BF540" i="157"/>
  <c r="AH540" i="157"/>
  <c r="L540" i="157"/>
  <c r="BH540" i="157"/>
  <c r="AG540" i="157"/>
  <c r="J540" i="157"/>
  <c r="AZ540" i="157"/>
  <c r="AJ540" i="157"/>
  <c r="K540" i="157"/>
  <c r="AY540" i="157"/>
  <c r="AI540" i="157"/>
  <c r="T540" i="157"/>
  <c r="AV540" i="157"/>
  <c r="AE540" i="157"/>
  <c r="P540" i="157"/>
  <c r="BO226" i="157"/>
  <c r="BN226" i="157"/>
  <c r="BL226" i="157"/>
  <c r="BJ226" i="157"/>
  <c r="BF226" i="157"/>
  <c r="BH226" i="157"/>
  <c r="AQ226" i="157"/>
  <c r="BC226" i="157"/>
  <c r="BA226" i="157"/>
  <c r="AZ226" i="157"/>
  <c r="AY226" i="157"/>
  <c r="AX226" i="157"/>
  <c r="AW226" i="157"/>
  <c r="AV226" i="157"/>
  <c r="AT226" i="157"/>
  <c r="AR226" i="157"/>
  <c r="BD226" i="157"/>
  <c r="BB226" i="157"/>
  <c r="AU226" i="157"/>
  <c r="AS226" i="157"/>
  <c r="AC226" i="157"/>
  <c r="AB226" i="157"/>
  <c r="AO226" i="157"/>
  <c r="AN226" i="157"/>
  <c r="AM226" i="157"/>
  <c r="AD226" i="157"/>
  <c r="AL226" i="157"/>
  <c r="AG226" i="157"/>
  <c r="AE226" i="157"/>
  <c r="AK226" i="157"/>
  <c r="AJ226" i="157"/>
  <c r="AF226" i="157"/>
  <c r="AI226" i="157"/>
  <c r="AH226" i="157"/>
  <c r="X226" i="157"/>
  <c r="W226" i="157"/>
  <c r="R226" i="157"/>
  <c r="Z226" i="157"/>
  <c r="U226" i="157"/>
  <c r="T226" i="157"/>
  <c r="K226" i="157"/>
  <c r="J226" i="157"/>
  <c r="I226" i="157"/>
  <c r="H226" i="157"/>
  <c r="G226" i="157"/>
  <c r="P226" i="157"/>
  <c r="L226" i="157"/>
  <c r="O226" i="157"/>
  <c r="N226" i="157"/>
  <c r="M226" i="157"/>
  <c r="E984" i="157"/>
  <c r="AW389" i="157"/>
  <c r="AO389" i="157"/>
  <c r="K389" i="157"/>
  <c r="AV389" i="157"/>
  <c r="AL389" i="157"/>
  <c r="U389" i="157"/>
  <c r="AU389" i="157"/>
  <c r="AB389" i="157"/>
  <c r="AT389" i="157"/>
  <c r="AN389" i="157"/>
  <c r="AS389" i="157"/>
  <c r="AM389" i="157"/>
  <c r="AQ389" i="157"/>
  <c r="AD389" i="157"/>
  <c r="BC389" i="157"/>
  <c r="X389" i="157"/>
  <c r="BA389" i="157"/>
  <c r="W389" i="157"/>
  <c r="AR389" i="157"/>
  <c r="Z389" i="157"/>
  <c r="BD389" i="157"/>
  <c r="R389" i="157"/>
  <c r="BB389" i="157"/>
  <c r="T389" i="157"/>
  <c r="AY389" i="157"/>
  <c r="P389" i="157"/>
  <c r="BO389" i="157"/>
  <c r="AJ389" i="157"/>
  <c r="O389" i="157"/>
  <c r="BN389" i="157"/>
  <c r="AI389" i="157"/>
  <c r="N389" i="157"/>
  <c r="BJ389" i="157"/>
  <c r="AG389" i="157"/>
  <c r="L389" i="157"/>
  <c r="BF389" i="157"/>
  <c r="AK389" i="157"/>
  <c r="I389" i="157"/>
  <c r="BL389" i="157"/>
  <c r="AH389" i="157"/>
  <c r="G389" i="157"/>
  <c r="BH389" i="157"/>
  <c r="AF389" i="157"/>
  <c r="M389" i="157"/>
  <c r="AZ389" i="157"/>
  <c r="AE389" i="157"/>
  <c r="J389" i="157"/>
  <c r="AX389" i="157"/>
  <c r="AC389" i="157"/>
  <c r="H389" i="157"/>
  <c r="BA73" i="157"/>
  <c r="W73" i="157"/>
  <c r="AZ73" i="157"/>
  <c r="AE73" i="157"/>
  <c r="AB73" i="157"/>
  <c r="AY73" i="157"/>
  <c r="AC73" i="157"/>
  <c r="AU73" i="157"/>
  <c r="AM73" i="157"/>
  <c r="AX73" i="157"/>
  <c r="R73" i="157"/>
  <c r="AT73" i="157"/>
  <c r="AO73" i="157"/>
  <c r="AS73" i="157"/>
  <c r="AN73" i="157"/>
  <c r="AW73" i="157"/>
  <c r="U73" i="157"/>
  <c r="AV73" i="157"/>
  <c r="T73" i="157"/>
  <c r="BO73" i="157"/>
  <c r="AI73" i="157"/>
  <c r="P73" i="157"/>
  <c r="BN73" i="157"/>
  <c r="AF73" i="157"/>
  <c r="M73" i="157"/>
  <c r="BL73" i="157"/>
  <c r="AD73" i="157"/>
  <c r="I73" i="157"/>
  <c r="BC73" i="157"/>
  <c r="BH73" i="157"/>
  <c r="AJ73" i="157"/>
  <c r="H73" i="157"/>
  <c r="BF73" i="157"/>
  <c r="AL73" i="157"/>
  <c r="G73" i="157"/>
  <c r="BJ73" i="157"/>
  <c r="Z73" i="157"/>
  <c r="O73" i="157"/>
  <c r="AR73" i="157"/>
  <c r="AK73" i="157"/>
  <c r="K73" i="157"/>
  <c r="AQ73" i="157"/>
  <c r="AH73" i="157"/>
  <c r="J73" i="157"/>
  <c r="BD73" i="157"/>
  <c r="X73" i="157"/>
  <c r="L73" i="157"/>
  <c r="BB73" i="157"/>
  <c r="AG73" i="157"/>
  <c r="N73" i="157"/>
  <c r="BO271" i="157"/>
  <c r="AM271" i="157"/>
  <c r="K271" i="157"/>
  <c r="BN271" i="157"/>
  <c r="AL271" i="157"/>
  <c r="J271" i="157"/>
  <c r="BL271" i="157"/>
  <c r="AK271" i="157"/>
  <c r="I271" i="157"/>
  <c r="AD271" i="157"/>
  <c r="BJ271" i="157"/>
  <c r="AJ271" i="157"/>
  <c r="W271" i="157"/>
  <c r="BF271" i="157"/>
  <c r="T271" i="157"/>
  <c r="BH271" i="157"/>
  <c r="AE271" i="157"/>
  <c r="O271" i="157"/>
  <c r="N271" i="157"/>
  <c r="AX271" i="157"/>
  <c r="AO271" i="157"/>
  <c r="L271" i="157"/>
  <c r="BC271" i="157"/>
  <c r="AH271" i="157"/>
  <c r="H271" i="157"/>
  <c r="BA271" i="157"/>
  <c r="AG271" i="157"/>
  <c r="AY271" i="157"/>
  <c r="AF271" i="157"/>
  <c r="G271" i="157"/>
  <c r="AW271" i="157"/>
  <c r="AC271" i="157"/>
  <c r="X271" i="157"/>
  <c r="BD271" i="157"/>
  <c r="AB271" i="157"/>
  <c r="AZ271" i="157"/>
  <c r="AQ271" i="157"/>
  <c r="BB271" i="157"/>
  <c r="Z271" i="157"/>
  <c r="AN271" i="157"/>
  <c r="AU271" i="157"/>
  <c r="AI271" i="157"/>
  <c r="AS271" i="157"/>
  <c r="U271" i="157"/>
  <c r="AV271" i="157"/>
  <c r="R271" i="157"/>
  <c r="M271" i="157"/>
  <c r="AT271" i="157"/>
  <c r="P271" i="157"/>
  <c r="AR271" i="157"/>
  <c r="BD422" i="157"/>
  <c r="AI422" i="157"/>
  <c r="I422" i="157"/>
  <c r="BA422" i="157"/>
  <c r="AF422" i="157"/>
  <c r="L422" i="157"/>
  <c r="BC422" i="157"/>
  <c r="AD422" i="157"/>
  <c r="AZ422" i="157"/>
  <c r="AJ422" i="157"/>
  <c r="AW422" i="157"/>
  <c r="AN422" i="157"/>
  <c r="AV422" i="157"/>
  <c r="AK422" i="157"/>
  <c r="AU422" i="157"/>
  <c r="X422" i="157"/>
  <c r="AR422" i="157"/>
  <c r="W422" i="157"/>
  <c r="BB422" i="157"/>
  <c r="Z422" i="157"/>
  <c r="AT422" i="157"/>
  <c r="T422" i="157"/>
  <c r="AQ422" i="157"/>
  <c r="U422" i="157"/>
  <c r="AH422" i="157"/>
  <c r="G422" i="157"/>
  <c r="BO422" i="157"/>
  <c r="AG422" i="157"/>
  <c r="R422" i="157"/>
  <c r="BJ422" i="157"/>
  <c r="AE422" i="157"/>
  <c r="P422" i="157"/>
  <c r="BN422" i="157"/>
  <c r="AY422" i="157"/>
  <c r="O422" i="157"/>
  <c r="BL422" i="157"/>
  <c r="AO422" i="157"/>
  <c r="H422" i="157"/>
  <c r="BH422" i="157"/>
  <c r="AM422" i="157"/>
  <c r="M422" i="157"/>
  <c r="BF422" i="157"/>
  <c r="AL422" i="157"/>
  <c r="N422" i="157"/>
  <c r="AX422" i="157"/>
  <c r="AC422" i="157"/>
  <c r="K422" i="157"/>
  <c r="AS422" i="157"/>
  <c r="AB422" i="157"/>
  <c r="J422" i="157"/>
  <c r="AQ71" i="157"/>
  <c r="T71" i="157"/>
  <c r="BB71" i="157"/>
  <c r="AL71" i="157"/>
  <c r="BL71" i="157"/>
  <c r="R71" i="157"/>
  <c r="BN71" i="157"/>
  <c r="AN71" i="157"/>
  <c r="P71" i="157"/>
  <c r="M71" i="157"/>
  <c r="O71" i="157"/>
  <c r="BO71" i="157"/>
  <c r="AI71" i="157"/>
  <c r="AF71" i="157"/>
  <c r="BH71" i="157"/>
  <c r="AJ71" i="157"/>
  <c r="N71" i="157"/>
  <c r="Z71" i="157"/>
  <c r="BF71" i="157"/>
  <c r="AZ71" i="157"/>
  <c r="AX71" i="157"/>
  <c r="AE71" i="157"/>
  <c r="J71" i="157"/>
  <c r="AW71" i="157"/>
  <c r="AD71" i="157"/>
  <c r="I71" i="157"/>
  <c r="AV71" i="157"/>
  <c r="AC71" i="157"/>
  <c r="AT71" i="157"/>
  <c r="AK71" i="157"/>
  <c r="AR71" i="157"/>
  <c r="U71" i="157"/>
  <c r="AY71" i="157"/>
  <c r="BC71" i="157"/>
  <c r="AO71" i="157"/>
  <c r="AM71" i="157"/>
  <c r="AH71" i="157"/>
  <c r="BA71" i="157"/>
  <c r="AU71" i="157"/>
  <c r="X71" i="157"/>
  <c r="AB71" i="157"/>
  <c r="G71" i="157"/>
  <c r="BJ71" i="157"/>
  <c r="AS71" i="157"/>
  <c r="AG71" i="157"/>
  <c r="H71" i="157"/>
  <c r="BD71" i="157"/>
  <c r="W71" i="157"/>
  <c r="L71" i="157"/>
  <c r="K71" i="157"/>
  <c r="AX269" i="157"/>
  <c r="AN269" i="157"/>
  <c r="P269" i="157"/>
  <c r="AW269" i="157"/>
  <c r="T269" i="157"/>
  <c r="AJ269" i="157"/>
  <c r="AV269" i="157"/>
  <c r="R269" i="157"/>
  <c r="BC269" i="157"/>
  <c r="Z269" i="157"/>
  <c r="AZ269" i="157"/>
  <c r="U269" i="157"/>
  <c r="AH269" i="157"/>
  <c r="AM269" i="157"/>
  <c r="BB269" i="157"/>
  <c r="AC269" i="157"/>
  <c r="BA269" i="157"/>
  <c r="BO269" i="157"/>
  <c r="H269" i="157"/>
  <c r="L269" i="157"/>
  <c r="W269" i="157"/>
  <c r="BN269" i="157"/>
  <c r="AL269" i="157"/>
  <c r="M269" i="157"/>
  <c r="BL269" i="157"/>
  <c r="K269" i="157"/>
  <c r="BH269" i="157"/>
  <c r="AK269" i="157"/>
  <c r="J269" i="157"/>
  <c r="AI269" i="157"/>
  <c r="AU269" i="157"/>
  <c r="AO269" i="157"/>
  <c r="I269" i="157"/>
  <c r="AF269" i="157"/>
  <c r="BJ269" i="157"/>
  <c r="O269" i="157"/>
  <c r="AE269" i="157"/>
  <c r="AR269" i="157"/>
  <c r="BF269" i="157"/>
  <c r="AG269" i="157"/>
  <c r="G269" i="157"/>
  <c r="AT269" i="157"/>
  <c r="AS269" i="157"/>
  <c r="AD269" i="157"/>
  <c r="N269" i="157"/>
  <c r="AQ269" i="157"/>
  <c r="X269" i="157"/>
  <c r="BD269" i="157"/>
  <c r="AB269" i="157"/>
  <c r="AY269" i="157"/>
  <c r="BN420" i="157"/>
  <c r="AO420" i="157"/>
  <c r="G420" i="157"/>
  <c r="BJ420" i="157"/>
  <c r="AM420" i="157"/>
  <c r="P420" i="157"/>
  <c r="BO420" i="157"/>
  <c r="AH420" i="157"/>
  <c r="O420" i="157"/>
  <c r="BH420" i="157"/>
  <c r="AG420" i="157"/>
  <c r="L420" i="157"/>
  <c r="BL420" i="157"/>
  <c r="AB420" i="157"/>
  <c r="J420" i="157"/>
  <c r="BF420" i="157"/>
  <c r="AN420" i="157"/>
  <c r="I420" i="157"/>
  <c r="AT420" i="157"/>
  <c r="AL420" i="157"/>
  <c r="H420" i="157"/>
  <c r="AS420" i="157"/>
  <c r="AI420" i="157"/>
  <c r="N420" i="157"/>
  <c r="AX420" i="157"/>
  <c r="AE420" i="157"/>
  <c r="M420" i="157"/>
  <c r="AQ420" i="157"/>
  <c r="AD420" i="157"/>
  <c r="K420" i="157"/>
  <c r="BD420" i="157"/>
  <c r="AC420" i="157"/>
  <c r="BB420" i="157"/>
  <c r="AJ420" i="157"/>
  <c r="BA420" i="157"/>
  <c r="R420" i="157"/>
  <c r="AF420" i="157"/>
  <c r="AZ420" i="157"/>
  <c r="AK420" i="157"/>
  <c r="AY420" i="157"/>
  <c r="X420" i="157"/>
  <c r="AW420" i="157"/>
  <c r="Z420" i="157"/>
  <c r="AU420" i="157"/>
  <c r="U420" i="157"/>
  <c r="AR420" i="157"/>
  <c r="BC420" i="157"/>
  <c r="T420" i="157"/>
  <c r="AV420" i="157"/>
  <c r="W420" i="157"/>
  <c r="BO69" i="157"/>
  <c r="AE69" i="157"/>
  <c r="P69" i="157"/>
  <c r="BN69" i="157"/>
  <c r="AB69" i="157"/>
  <c r="M69" i="157"/>
  <c r="BH69" i="157"/>
  <c r="AO69" i="157"/>
  <c r="O69" i="157"/>
  <c r="BL69" i="157"/>
  <c r="AK69" i="157"/>
  <c r="N69" i="157"/>
  <c r="BF69" i="157"/>
  <c r="AJ69" i="157"/>
  <c r="H69" i="157"/>
  <c r="BJ69" i="157"/>
  <c r="AI69" i="157"/>
  <c r="L69" i="157"/>
  <c r="BD69" i="157"/>
  <c r="AH69" i="157"/>
  <c r="J69" i="157"/>
  <c r="BB69" i="157"/>
  <c r="AG69" i="157"/>
  <c r="I69" i="157"/>
  <c r="AZ69" i="157"/>
  <c r="AF69" i="157"/>
  <c r="G69" i="157"/>
  <c r="AX69" i="157"/>
  <c r="AL69" i="157"/>
  <c r="K69" i="157"/>
  <c r="BC69" i="157"/>
  <c r="AN69" i="157"/>
  <c r="BA69" i="157"/>
  <c r="Z69" i="157"/>
  <c r="AW69" i="157"/>
  <c r="AM69" i="157"/>
  <c r="AU69" i="157"/>
  <c r="AD69" i="157"/>
  <c r="AS69" i="157"/>
  <c r="AC69" i="157"/>
  <c r="AR69" i="157"/>
  <c r="W69" i="157"/>
  <c r="AQ69" i="157"/>
  <c r="X69" i="157"/>
  <c r="AY69" i="157"/>
  <c r="T69" i="157"/>
  <c r="AV69" i="157"/>
  <c r="R69" i="157"/>
  <c r="AT69" i="157"/>
  <c r="U69" i="157"/>
  <c r="AT67" i="157"/>
  <c r="AI67" i="157"/>
  <c r="K67" i="157"/>
  <c r="AS67" i="157"/>
  <c r="AG67" i="157"/>
  <c r="L67" i="157"/>
  <c r="AR67" i="157"/>
  <c r="AF67" i="157"/>
  <c r="BC67" i="157"/>
  <c r="AO67" i="157"/>
  <c r="BB67" i="157"/>
  <c r="Z67" i="157"/>
  <c r="BA67" i="157"/>
  <c r="X67" i="157"/>
  <c r="AZ67" i="157"/>
  <c r="W67" i="157"/>
  <c r="AL67" i="157"/>
  <c r="AY67" i="157"/>
  <c r="R67" i="157"/>
  <c r="AW67" i="157"/>
  <c r="AD67" i="157"/>
  <c r="BD67" i="157"/>
  <c r="AB67" i="157"/>
  <c r="AX67" i="157"/>
  <c r="T67" i="157"/>
  <c r="AQ67" i="157"/>
  <c r="U67" i="157"/>
  <c r="I67" i="157"/>
  <c r="BL67" i="157"/>
  <c r="AM67" i="157"/>
  <c r="P67" i="157"/>
  <c r="BJ67" i="157"/>
  <c r="AJ67" i="157"/>
  <c r="M67" i="157"/>
  <c r="BO67" i="157"/>
  <c r="AH67" i="157"/>
  <c r="H67" i="157"/>
  <c r="AV67" i="157"/>
  <c r="BN67" i="157"/>
  <c r="AE67" i="157"/>
  <c r="G67" i="157"/>
  <c r="BH67" i="157"/>
  <c r="AC67" i="157"/>
  <c r="O67" i="157"/>
  <c r="BF67" i="157"/>
  <c r="AN67" i="157"/>
  <c r="N67" i="157"/>
  <c r="AU67" i="157"/>
  <c r="AK67" i="157"/>
  <c r="J67" i="157"/>
  <c r="AX230" i="157"/>
  <c r="AC230" i="157"/>
  <c r="AN230" i="157"/>
  <c r="I230" i="157"/>
  <c r="AJ230" i="157"/>
  <c r="AI230" i="157"/>
  <c r="AW230" i="157"/>
  <c r="W230" i="157"/>
  <c r="AV230" i="157"/>
  <c r="AM230" i="157"/>
  <c r="BC230" i="157"/>
  <c r="T230" i="157"/>
  <c r="J230" i="157"/>
  <c r="AF230" i="157"/>
  <c r="AT230" i="157"/>
  <c r="U230" i="157"/>
  <c r="AY230" i="157"/>
  <c r="BN230" i="157"/>
  <c r="O230" i="157"/>
  <c r="BA230" i="157"/>
  <c r="K230" i="157"/>
  <c r="AG230" i="157"/>
  <c r="BO230" i="157"/>
  <c r="AQ230" i="157"/>
  <c r="BL230" i="157"/>
  <c r="AE230" i="157"/>
  <c r="H230" i="157"/>
  <c r="AD230" i="157"/>
  <c r="G230" i="157"/>
  <c r="BH230" i="157"/>
  <c r="N230" i="157"/>
  <c r="BF230" i="157"/>
  <c r="M230" i="157"/>
  <c r="L230" i="157"/>
  <c r="AZ230" i="157"/>
  <c r="BJ230" i="157"/>
  <c r="AO230" i="157"/>
  <c r="AL230" i="157"/>
  <c r="AK230" i="157"/>
  <c r="P230" i="157"/>
  <c r="AS230" i="157"/>
  <c r="Z230" i="157"/>
  <c r="AU230" i="157"/>
  <c r="AR230" i="157"/>
  <c r="AH230" i="157"/>
  <c r="R230" i="157"/>
  <c r="BD230" i="157"/>
  <c r="X230" i="157"/>
  <c r="AB230" i="157"/>
  <c r="BB230" i="157"/>
  <c r="AX451" i="157"/>
  <c r="X451" i="157"/>
  <c r="AU451" i="157"/>
  <c r="W451" i="157"/>
  <c r="AT451" i="157"/>
  <c r="R451" i="157"/>
  <c r="AS451" i="157"/>
  <c r="P451" i="157"/>
  <c r="BO451" i="157"/>
  <c r="AB451" i="157"/>
  <c r="O451" i="157"/>
  <c r="BN451" i="157"/>
  <c r="AN451" i="157"/>
  <c r="N451" i="157"/>
  <c r="BJ451" i="157"/>
  <c r="AM451" i="157"/>
  <c r="L451" i="157"/>
  <c r="BH451" i="157"/>
  <c r="AO451" i="157"/>
  <c r="I451" i="157"/>
  <c r="BF451" i="157"/>
  <c r="AJ451" i="157"/>
  <c r="T451" i="157"/>
  <c r="BL451" i="157"/>
  <c r="AI451" i="157"/>
  <c r="G451" i="157"/>
  <c r="AZ451" i="157"/>
  <c r="AG451" i="157"/>
  <c r="M451" i="157"/>
  <c r="AY451" i="157"/>
  <c r="AF451" i="157"/>
  <c r="H451" i="157"/>
  <c r="AW451" i="157"/>
  <c r="AK451" i="157"/>
  <c r="K451" i="157"/>
  <c r="AR451" i="157"/>
  <c r="AE451" i="157"/>
  <c r="J451" i="157"/>
  <c r="Z451" i="157"/>
  <c r="AQ451" i="157"/>
  <c r="AD451" i="157"/>
  <c r="BD451" i="157"/>
  <c r="AC451" i="157"/>
  <c r="BC451" i="157"/>
  <c r="AH451" i="157"/>
  <c r="BA451" i="157"/>
  <c r="BB451" i="157"/>
  <c r="AL451" i="157"/>
  <c r="AV451" i="157"/>
  <c r="U451" i="157"/>
  <c r="AW61" i="157"/>
  <c r="AC61" i="157"/>
  <c r="N61" i="157"/>
  <c r="BH61" i="157"/>
  <c r="AV61" i="157"/>
  <c r="AB61" i="157"/>
  <c r="BC61" i="157"/>
  <c r="BA61" i="157"/>
  <c r="AU61" i="157"/>
  <c r="AT61" i="157"/>
  <c r="Z61" i="157"/>
  <c r="AH61" i="157"/>
  <c r="AI61" i="157"/>
  <c r="G61" i="157"/>
  <c r="BJ61" i="157"/>
  <c r="AE61" i="157"/>
  <c r="AR61" i="157"/>
  <c r="AF61" i="157"/>
  <c r="AD61" i="157"/>
  <c r="T61" i="157"/>
  <c r="I61" i="157"/>
  <c r="AO61" i="157"/>
  <c r="BD61" i="157"/>
  <c r="U61" i="157"/>
  <c r="AS61" i="157"/>
  <c r="X61" i="157"/>
  <c r="K61" i="157"/>
  <c r="AX61" i="157"/>
  <c r="L61" i="157"/>
  <c r="AQ61" i="157"/>
  <c r="R61" i="157"/>
  <c r="BB61" i="157"/>
  <c r="W61" i="157"/>
  <c r="BN61" i="157"/>
  <c r="AN61" i="157"/>
  <c r="AM61" i="157"/>
  <c r="M61" i="157"/>
  <c r="BO61" i="157"/>
  <c r="AL61" i="157"/>
  <c r="J61" i="157"/>
  <c r="BL61" i="157"/>
  <c r="AG61" i="157"/>
  <c r="H61" i="157"/>
  <c r="BF61" i="157"/>
  <c r="AZ61" i="157"/>
  <c r="AK61" i="157"/>
  <c r="P61" i="157"/>
  <c r="AY61" i="157"/>
  <c r="AJ61" i="157"/>
  <c r="O61" i="157"/>
  <c r="E326" i="157"/>
  <c r="BB291" i="157"/>
  <c r="AI291" i="157"/>
  <c r="G291" i="157"/>
  <c r="AZ291" i="157"/>
  <c r="AH291" i="157"/>
  <c r="AW291" i="157"/>
  <c r="AG291" i="157"/>
  <c r="AV291" i="157"/>
  <c r="AF291" i="157"/>
  <c r="AU291" i="157"/>
  <c r="AO291" i="157"/>
  <c r="BC291" i="157"/>
  <c r="Z291" i="157"/>
  <c r="BA291" i="157"/>
  <c r="U291" i="157"/>
  <c r="AY291" i="157"/>
  <c r="W291" i="157"/>
  <c r="AS291" i="157"/>
  <c r="X291" i="157"/>
  <c r="AR291" i="157"/>
  <c r="T291" i="157"/>
  <c r="AQ291" i="157"/>
  <c r="R291" i="157"/>
  <c r="BN291" i="157"/>
  <c r="AM291" i="157"/>
  <c r="P291" i="157"/>
  <c r="BO291" i="157"/>
  <c r="AL291" i="157"/>
  <c r="M291" i="157"/>
  <c r="BH291" i="157"/>
  <c r="AK291" i="157"/>
  <c r="K291" i="157"/>
  <c r="BL291" i="157"/>
  <c r="AJ291" i="157"/>
  <c r="J291" i="157"/>
  <c r="BJ291" i="157"/>
  <c r="AE291" i="157"/>
  <c r="I291" i="157"/>
  <c r="BF291" i="157"/>
  <c r="AD291" i="157"/>
  <c r="O291" i="157"/>
  <c r="AX291" i="157"/>
  <c r="AC291" i="157"/>
  <c r="N291" i="157"/>
  <c r="AT291" i="157"/>
  <c r="AB291" i="157"/>
  <c r="L291" i="157"/>
  <c r="BD291" i="157"/>
  <c r="AN291" i="157"/>
  <c r="H291" i="157"/>
  <c r="E328" i="157"/>
  <c r="BA293" i="157"/>
  <c r="AK293" i="157"/>
  <c r="H293" i="157"/>
  <c r="AG293" i="157"/>
  <c r="AZ293" i="157"/>
  <c r="AJ293" i="157"/>
  <c r="G293" i="157"/>
  <c r="AY293" i="157"/>
  <c r="AI293" i="157"/>
  <c r="AX293" i="157"/>
  <c r="AH293" i="157"/>
  <c r="BH293" i="157"/>
  <c r="AV293" i="157"/>
  <c r="AL293" i="157"/>
  <c r="AT293" i="157"/>
  <c r="Z293" i="157"/>
  <c r="AR293" i="157"/>
  <c r="X293" i="157"/>
  <c r="AQ293" i="157"/>
  <c r="W293" i="157"/>
  <c r="AW293" i="157"/>
  <c r="AM293" i="157"/>
  <c r="AU293" i="157"/>
  <c r="R293" i="157"/>
  <c r="AS293" i="157"/>
  <c r="U293" i="157"/>
  <c r="BD293" i="157"/>
  <c r="T293" i="157"/>
  <c r="BO293" i="157"/>
  <c r="AE293" i="157"/>
  <c r="P293" i="157"/>
  <c r="AC293" i="157"/>
  <c r="BJ293" i="157"/>
  <c r="BN293" i="157"/>
  <c r="AD293" i="157"/>
  <c r="M293" i="157"/>
  <c r="K293" i="157"/>
  <c r="I293" i="157"/>
  <c r="BL293" i="157"/>
  <c r="AB293" i="157"/>
  <c r="J293" i="157"/>
  <c r="BF293" i="157"/>
  <c r="AF293" i="157"/>
  <c r="O293" i="157"/>
  <c r="BC293" i="157"/>
  <c r="AO293" i="157"/>
  <c r="L293" i="157"/>
  <c r="BB293" i="157"/>
  <c r="AN293" i="157"/>
  <c r="N293" i="157"/>
  <c r="E324" i="157"/>
  <c r="AY289" i="157"/>
  <c r="AG289" i="157"/>
  <c r="AZ289" i="157"/>
  <c r="Z289" i="157"/>
  <c r="AU289" i="157"/>
  <c r="W289" i="157"/>
  <c r="AX289" i="157"/>
  <c r="AI289" i="157"/>
  <c r="AW289" i="157"/>
  <c r="R289" i="157"/>
  <c r="AV289" i="157"/>
  <c r="U289" i="157"/>
  <c r="AT289" i="157"/>
  <c r="T289" i="157"/>
  <c r="BO289" i="157"/>
  <c r="AM289" i="157"/>
  <c r="P289" i="157"/>
  <c r="BN289" i="157"/>
  <c r="AL289" i="157"/>
  <c r="M289" i="157"/>
  <c r="BL289" i="157"/>
  <c r="AE289" i="157"/>
  <c r="K289" i="157"/>
  <c r="BJ289" i="157"/>
  <c r="AD289" i="157"/>
  <c r="J289" i="157"/>
  <c r="BH289" i="157"/>
  <c r="AC289" i="157"/>
  <c r="I289" i="157"/>
  <c r="BF289" i="157"/>
  <c r="AB289" i="157"/>
  <c r="G289" i="157"/>
  <c r="BB289" i="157"/>
  <c r="AO289" i="157"/>
  <c r="H289" i="157"/>
  <c r="AR289" i="157"/>
  <c r="AN289" i="157"/>
  <c r="O289" i="157"/>
  <c r="AQ289" i="157"/>
  <c r="AK289" i="157"/>
  <c r="N289" i="157"/>
  <c r="BC289" i="157"/>
  <c r="AF289" i="157"/>
  <c r="L289" i="157"/>
  <c r="BA289" i="157"/>
  <c r="AJ289" i="157"/>
  <c r="AS289" i="157"/>
  <c r="AH289" i="157"/>
  <c r="BD289" i="157"/>
  <c r="X289" i="157"/>
  <c r="BJ274" i="157"/>
  <c r="AB274" i="157"/>
  <c r="P274" i="157"/>
  <c r="AV274" i="157"/>
  <c r="O274" i="157"/>
  <c r="AO274" i="157"/>
  <c r="BC274" i="157"/>
  <c r="AN274" i="157"/>
  <c r="N274" i="157"/>
  <c r="BA274" i="157"/>
  <c r="AM274" i="157"/>
  <c r="M274" i="157"/>
  <c r="AY274" i="157"/>
  <c r="AL274" i="157"/>
  <c r="L274" i="157"/>
  <c r="AF274" i="157"/>
  <c r="AG274" i="157"/>
  <c r="AE274" i="157"/>
  <c r="X274" i="157"/>
  <c r="AX274" i="157"/>
  <c r="BD274" i="157"/>
  <c r="BB274" i="157"/>
  <c r="BN274" i="157"/>
  <c r="AZ274" i="157"/>
  <c r="AD274" i="157"/>
  <c r="AW274" i="157"/>
  <c r="AU274" i="157"/>
  <c r="W274" i="157"/>
  <c r="U274" i="157"/>
  <c r="AR274" i="157"/>
  <c r="AK274" i="157"/>
  <c r="BH274" i="157"/>
  <c r="J274" i="157"/>
  <c r="BL274" i="157"/>
  <c r="I274" i="157"/>
  <c r="AS274" i="157"/>
  <c r="Z274" i="157"/>
  <c r="AT274" i="157"/>
  <c r="AQ274" i="157"/>
  <c r="R274" i="157"/>
  <c r="T274" i="157"/>
  <c r="BO274" i="157"/>
  <c r="K274" i="157"/>
  <c r="AJ274" i="157"/>
  <c r="AI274" i="157"/>
  <c r="AH274" i="157"/>
  <c r="H274" i="157"/>
  <c r="BF274" i="157"/>
  <c r="AC274" i="157"/>
  <c r="G274" i="157"/>
  <c r="E808" i="157"/>
  <c r="BJ213" i="157"/>
  <c r="AB213" i="157"/>
  <c r="I213" i="157"/>
  <c r="BH213" i="157"/>
  <c r="AK213" i="157"/>
  <c r="H213" i="157"/>
  <c r="BF213" i="157"/>
  <c r="AJ213" i="157"/>
  <c r="O213" i="157"/>
  <c r="AS213" i="157"/>
  <c r="AI213" i="157"/>
  <c r="N213" i="157"/>
  <c r="AR213" i="157"/>
  <c r="AH213" i="157"/>
  <c r="L213" i="157"/>
  <c r="AQ213" i="157"/>
  <c r="AF213" i="157"/>
  <c r="J213" i="157"/>
  <c r="BC213" i="157"/>
  <c r="AM213" i="157"/>
  <c r="G213" i="157"/>
  <c r="BB213" i="157"/>
  <c r="AG213" i="157"/>
  <c r="AZ213" i="157"/>
  <c r="AL213" i="157"/>
  <c r="AY213" i="157"/>
  <c r="Z213" i="157"/>
  <c r="AX213" i="157"/>
  <c r="X213" i="157"/>
  <c r="AV213" i="157"/>
  <c r="W213" i="157"/>
  <c r="BD213" i="157"/>
  <c r="AN213" i="157"/>
  <c r="BA213" i="157"/>
  <c r="R213" i="157"/>
  <c r="AW213" i="157"/>
  <c r="AO213" i="157"/>
  <c r="AU213" i="157"/>
  <c r="U213" i="157"/>
  <c r="AT213" i="157"/>
  <c r="T213" i="157"/>
  <c r="BO213" i="157"/>
  <c r="AE213" i="157"/>
  <c r="P213" i="157"/>
  <c r="BN213" i="157"/>
  <c r="AD213" i="157"/>
  <c r="M213" i="157"/>
  <c r="BL213" i="157"/>
  <c r="AC213" i="157"/>
  <c r="K213" i="157"/>
  <c r="AY560" i="157"/>
  <c r="AK560" i="157"/>
  <c r="J560" i="157"/>
  <c r="AX560" i="157"/>
  <c r="AG560" i="157"/>
  <c r="I560" i="157"/>
  <c r="AW560" i="157"/>
  <c r="AF560" i="157"/>
  <c r="P560" i="157"/>
  <c r="AV560" i="157"/>
  <c r="AD560" i="157"/>
  <c r="AR560" i="157"/>
  <c r="AC560" i="157"/>
  <c r="AQ560" i="157"/>
  <c r="AB560" i="157"/>
  <c r="BD560" i="157"/>
  <c r="X560" i="157"/>
  <c r="BC560" i="157"/>
  <c r="W560" i="157"/>
  <c r="BB560" i="157"/>
  <c r="U560" i="157"/>
  <c r="AS560" i="157"/>
  <c r="Z560" i="157"/>
  <c r="BA560" i="157"/>
  <c r="R560" i="157"/>
  <c r="AT560" i="157"/>
  <c r="AJ560" i="157"/>
  <c r="AU560" i="157"/>
  <c r="T560" i="157"/>
  <c r="BO560" i="157"/>
  <c r="AE560" i="157"/>
  <c r="G560" i="157"/>
  <c r="BJ560" i="157"/>
  <c r="AO560" i="157"/>
  <c r="O560" i="157"/>
  <c r="BN560" i="157"/>
  <c r="AN560" i="157"/>
  <c r="H560" i="157"/>
  <c r="BF560" i="157"/>
  <c r="AL560" i="157"/>
  <c r="N560" i="157"/>
  <c r="BH560" i="157"/>
  <c r="AI560" i="157"/>
  <c r="M560" i="157"/>
  <c r="BL560" i="157"/>
  <c r="AH560" i="157"/>
  <c r="L560" i="157"/>
  <c r="AZ560" i="157"/>
  <c r="AM560" i="157"/>
  <c r="K560" i="157"/>
  <c r="AY89" i="157"/>
  <c r="AK89" i="157"/>
  <c r="J89" i="157"/>
  <c r="AX89" i="157"/>
  <c r="AJ89" i="157"/>
  <c r="H89" i="157"/>
  <c r="R89" i="157"/>
  <c r="K89" i="157"/>
  <c r="AW89" i="157"/>
  <c r="AI89" i="157"/>
  <c r="G89" i="157"/>
  <c r="Z89" i="157"/>
  <c r="AO89" i="157"/>
  <c r="AV89" i="157"/>
  <c r="X89" i="157"/>
  <c r="I89" i="157"/>
  <c r="AQ89" i="157"/>
  <c r="BD89" i="157"/>
  <c r="M89" i="157"/>
  <c r="AU89" i="157"/>
  <c r="BO89" i="157"/>
  <c r="BF89" i="157"/>
  <c r="AS89" i="157"/>
  <c r="AC89" i="157"/>
  <c r="AG89" i="157"/>
  <c r="AN89" i="157"/>
  <c r="BC89" i="157"/>
  <c r="AD89" i="157"/>
  <c r="BB89" i="157"/>
  <c r="BA89" i="157"/>
  <c r="AE89" i="157"/>
  <c r="BL89" i="157"/>
  <c r="U89" i="157"/>
  <c r="AL89" i="157"/>
  <c r="AZ89" i="157"/>
  <c r="AR89" i="157"/>
  <c r="AT89" i="157"/>
  <c r="L89" i="157"/>
  <c r="W89" i="157"/>
  <c r="P89" i="157"/>
  <c r="AH89" i="157"/>
  <c r="BN89" i="157"/>
  <c r="AB89" i="157"/>
  <c r="T89" i="157"/>
  <c r="BH89" i="157"/>
  <c r="AM89" i="157"/>
  <c r="O89" i="157"/>
  <c r="BJ89" i="157"/>
  <c r="AF89" i="157"/>
  <c r="N89" i="157"/>
  <c r="E1170" i="157"/>
  <c r="AS575" i="157"/>
  <c r="U575" i="157"/>
  <c r="AQ575" i="157"/>
  <c r="R575" i="157"/>
  <c r="BO575" i="157"/>
  <c r="AO575" i="157"/>
  <c r="P575" i="157"/>
  <c r="BN575" i="157"/>
  <c r="AL575" i="157"/>
  <c r="O575" i="157"/>
  <c r="BJ575" i="157"/>
  <c r="AE575" i="157"/>
  <c r="N575" i="157"/>
  <c r="BL575" i="157"/>
  <c r="AD575" i="157"/>
  <c r="L575" i="157"/>
  <c r="BF575" i="157"/>
  <c r="AC575" i="157"/>
  <c r="I575" i="157"/>
  <c r="BH575" i="157"/>
  <c r="AB575" i="157"/>
  <c r="G575" i="157"/>
  <c r="BB575" i="157"/>
  <c r="AN575" i="157"/>
  <c r="J575" i="157"/>
  <c r="BA575" i="157"/>
  <c r="AM575" i="157"/>
  <c r="H575" i="157"/>
  <c r="BD575" i="157"/>
  <c r="AK575" i="157"/>
  <c r="K575" i="157"/>
  <c r="AX575" i="157"/>
  <c r="AI575" i="157"/>
  <c r="M575" i="157"/>
  <c r="AW575" i="157"/>
  <c r="AF575" i="157"/>
  <c r="AT575" i="157"/>
  <c r="AJ575" i="157"/>
  <c r="AZ575" i="157"/>
  <c r="AH575" i="157"/>
  <c r="AY575" i="157"/>
  <c r="AG575" i="157"/>
  <c r="AV575" i="157"/>
  <c r="T575" i="157"/>
  <c r="AU575" i="157"/>
  <c r="X575" i="157"/>
  <c r="AR575" i="157"/>
  <c r="W575" i="157"/>
  <c r="BC575" i="157"/>
  <c r="Z575" i="157"/>
  <c r="AY108" i="157"/>
  <c r="U108" i="157"/>
  <c r="AW108" i="157"/>
  <c r="T108" i="157"/>
  <c r="BN108" i="157"/>
  <c r="AH108" i="157"/>
  <c r="K108" i="157"/>
  <c r="BO108" i="157"/>
  <c r="AL108" i="157"/>
  <c r="J108" i="157"/>
  <c r="BJ108" i="157"/>
  <c r="AJ108" i="157"/>
  <c r="I108" i="157"/>
  <c r="BH108" i="157"/>
  <c r="AI108" i="157"/>
  <c r="H108" i="157"/>
  <c r="BL108" i="157"/>
  <c r="AF108" i="157"/>
  <c r="G108" i="157"/>
  <c r="BF108" i="157"/>
  <c r="AC108" i="157"/>
  <c r="P108" i="157"/>
  <c r="BC108" i="157"/>
  <c r="AM108" i="157"/>
  <c r="O108" i="157"/>
  <c r="BD108" i="157"/>
  <c r="AO108" i="157"/>
  <c r="L108" i="157"/>
  <c r="BB108" i="157"/>
  <c r="Z108" i="157"/>
  <c r="N108" i="157"/>
  <c r="AZ108" i="157"/>
  <c r="AG108" i="157"/>
  <c r="M108" i="157"/>
  <c r="AX108" i="157"/>
  <c r="AD108" i="157"/>
  <c r="AV108" i="157"/>
  <c r="AB108" i="157"/>
  <c r="AT108" i="157"/>
  <c r="X108" i="157"/>
  <c r="AU108" i="157"/>
  <c r="AN108" i="157"/>
  <c r="AS108" i="157"/>
  <c r="W108" i="157"/>
  <c r="AR108" i="157"/>
  <c r="AK108" i="157"/>
  <c r="AQ108" i="157"/>
  <c r="AE108" i="157"/>
  <c r="BA108" i="157"/>
  <c r="R108" i="157"/>
  <c r="AR376" i="157"/>
  <c r="T376" i="157"/>
  <c r="M376" i="157"/>
  <c r="AT376" i="157"/>
  <c r="AQ376" i="157"/>
  <c r="R376" i="157"/>
  <c r="AG376" i="157"/>
  <c r="L376" i="157"/>
  <c r="W376" i="157"/>
  <c r="BD376" i="157"/>
  <c r="BO376" i="157"/>
  <c r="AL376" i="157"/>
  <c r="G376" i="157"/>
  <c r="AE376" i="157"/>
  <c r="BB376" i="157"/>
  <c r="BN376" i="157"/>
  <c r="AI376" i="157"/>
  <c r="P376" i="157"/>
  <c r="BJ376" i="157"/>
  <c r="O376" i="157"/>
  <c r="BL376" i="157"/>
  <c r="BH376" i="157"/>
  <c r="AH376" i="157"/>
  <c r="N376" i="157"/>
  <c r="AC376" i="157"/>
  <c r="AW376" i="157"/>
  <c r="BF376" i="157"/>
  <c r="AF376" i="157"/>
  <c r="J376" i="157"/>
  <c r="U376" i="157"/>
  <c r="BA376" i="157"/>
  <c r="AO376" i="157"/>
  <c r="K376" i="157"/>
  <c r="AK376" i="157"/>
  <c r="AZ376" i="157"/>
  <c r="AD376" i="157"/>
  <c r="I376" i="157"/>
  <c r="AY376" i="157"/>
  <c r="AJ376" i="157"/>
  <c r="H376" i="157"/>
  <c r="AX376" i="157"/>
  <c r="X376" i="157"/>
  <c r="AM376" i="157"/>
  <c r="AV376" i="157"/>
  <c r="AN376" i="157"/>
  <c r="AS376" i="157"/>
  <c r="AU376" i="157"/>
  <c r="Z376" i="157"/>
  <c r="BC376" i="157"/>
  <c r="AB376" i="157"/>
  <c r="AX457" i="157"/>
  <c r="W457" i="157"/>
  <c r="AW457" i="157"/>
  <c r="AE457" i="157"/>
  <c r="AT457" i="157"/>
  <c r="U457" i="157"/>
  <c r="AQ457" i="157"/>
  <c r="T457" i="157"/>
  <c r="AR457" i="157"/>
  <c r="R457" i="157"/>
  <c r="BO457" i="157"/>
  <c r="AO457" i="157"/>
  <c r="P457" i="157"/>
  <c r="BL457" i="157"/>
  <c r="AM457" i="157"/>
  <c r="O457" i="157"/>
  <c r="BN457" i="157"/>
  <c r="AJ457" i="157"/>
  <c r="N457" i="157"/>
  <c r="BH457" i="157"/>
  <c r="AI457" i="157"/>
  <c r="L457" i="157"/>
  <c r="BF457" i="157"/>
  <c r="AL457" i="157"/>
  <c r="I457" i="157"/>
  <c r="BJ457" i="157"/>
  <c r="AG457" i="157"/>
  <c r="G457" i="157"/>
  <c r="AV457" i="157"/>
  <c r="AF457" i="157"/>
  <c r="J457" i="157"/>
  <c r="AU457" i="157"/>
  <c r="AD457" i="157"/>
  <c r="M457" i="157"/>
  <c r="AS457" i="157"/>
  <c r="AC457" i="157"/>
  <c r="K457" i="157"/>
  <c r="BD457" i="157"/>
  <c r="AB457" i="157"/>
  <c r="H457" i="157"/>
  <c r="BC457" i="157"/>
  <c r="AN457" i="157"/>
  <c r="BB457" i="157"/>
  <c r="AK457" i="157"/>
  <c r="BA457" i="157"/>
  <c r="AH457" i="157"/>
  <c r="AZ457" i="157"/>
  <c r="Z457" i="157"/>
  <c r="AY457" i="157"/>
  <c r="X457" i="157"/>
  <c r="AW106" i="157"/>
  <c r="K106" i="157"/>
  <c r="BL106" i="157"/>
  <c r="AF106" i="157"/>
  <c r="BO106" i="157"/>
  <c r="AO106" i="157"/>
  <c r="J106" i="157"/>
  <c r="G106" i="157"/>
  <c r="L106" i="157"/>
  <c r="BN106" i="157"/>
  <c r="AM106" i="157"/>
  <c r="I106" i="157"/>
  <c r="BJ106" i="157"/>
  <c r="AJ106" i="157"/>
  <c r="H106" i="157"/>
  <c r="BH106" i="157"/>
  <c r="AH106" i="157"/>
  <c r="N106" i="157"/>
  <c r="BF106" i="157"/>
  <c r="AN106" i="157"/>
  <c r="P106" i="157"/>
  <c r="AQ106" i="157"/>
  <c r="AS106" i="157"/>
  <c r="AK106" i="157"/>
  <c r="X106" i="157"/>
  <c r="AR106" i="157"/>
  <c r="AI106" i="157"/>
  <c r="O106" i="157"/>
  <c r="BC106" i="157"/>
  <c r="AG106" i="157"/>
  <c r="M106" i="157"/>
  <c r="BA106" i="157"/>
  <c r="AC106" i="157"/>
  <c r="BD106" i="157"/>
  <c r="Z106" i="157"/>
  <c r="BB106" i="157"/>
  <c r="W106" i="157"/>
  <c r="AZ106" i="157"/>
  <c r="AE106" i="157"/>
  <c r="AV106" i="157"/>
  <c r="AD106" i="157"/>
  <c r="AY106" i="157"/>
  <c r="AB106" i="157"/>
  <c r="AX106" i="157"/>
  <c r="U106" i="157"/>
  <c r="AL106" i="157"/>
  <c r="AU106" i="157"/>
  <c r="T106" i="157"/>
  <c r="AT106" i="157"/>
  <c r="R106" i="157"/>
  <c r="AS490" i="157"/>
  <c r="U490" i="157"/>
  <c r="BD490" i="157"/>
  <c r="R490" i="157"/>
  <c r="AU490" i="157"/>
  <c r="T490" i="157"/>
  <c r="BN490" i="157"/>
  <c r="AO490" i="157"/>
  <c r="G490" i="157"/>
  <c r="BO490" i="157"/>
  <c r="AN490" i="157"/>
  <c r="O490" i="157"/>
  <c r="BL490" i="157"/>
  <c r="AM490" i="157"/>
  <c r="N490" i="157"/>
  <c r="BJ490" i="157"/>
  <c r="AK490" i="157"/>
  <c r="M490" i="157"/>
  <c r="BH490" i="157"/>
  <c r="AH490" i="157"/>
  <c r="P490" i="157"/>
  <c r="BF490" i="157"/>
  <c r="AG490" i="157"/>
  <c r="K490" i="157"/>
  <c r="AZ490" i="157"/>
  <c r="AL490" i="157"/>
  <c r="L490" i="157"/>
  <c r="AY490" i="157"/>
  <c r="AF490" i="157"/>
  <c r="I490" i="157"/>
  <c r="AV490" i="157"/>
  <c r="AE490" i="157"/>
  <c r="H490" i="157"/>
  <c r="BC490" i="157"/>
  <c r="AC490" i="157"/>
  <c r="J490" i="157"/>
  <c r="BB490" i="157"/>
  <c r="AB490" i="157"/>
  <c r="BA490" i="157"/>
  <c r="AI490" i="157"/>
  <c r="AX490" i="157"/>
  <c r="AD490" i="157"/>
  <c r="AW490" i="157"/>
  <c r="AJ490" i="157"/>
  <c r="AR490" i="157"/>
  <c r="Z490" i="157"/>
  <c r="AQ490" i="157"/>
  <c r="X490" i="157"/>
  <c r="AT490" i="157"/>
  <c r="W490" i="157"/>
  <c r="BL104" i="157"/>
  <c r="AF104" i="157"/>
  <c r="G104" i="157"/>
  <c r="W104" i="157"/>
  <c r="BH104" i="157"/>
  <c r="AK104" i="157"/>
  <c r="P104" i="157"/>
  <c r="AH104" i="157"/>
  <c r="AG104" i="157"/>
  <c r="AY104" i="157"/>
  <c r="X104" i="157"/>
  <c r="N104" i="157"/>
  <c r="AX104" i="157"/>
  <c r="AI104" i="157"/>
  <c r="AZ104" i="157"/>
  <c r="AJ104" i="157"/>
  <c r="M104" i="157"/>
  <c r="L104" i="157"/>
  <c r="AV104" i="157"/>
  <c r="AQ104" i="157"/>
  <c r="O104" i="157"/>
  <c r="Z104" i="157"/>
  <c r="AU104" i="157"/>
  <c r="AC104" i="157"/>
  <c r="BD104" i="157"/>
  <c r="BB104" i="157"/>
  <c r="U104" i="157"/>
  <c r="AT104" i="157"/>
  <c r="T104" i="157"/>
  <c r="AR104" i="157"/>
  <c r="AB104" i="157"/>
  <c r="BC104" i="157"/>
  <c r="AN104" i="157"/>
  <c r="BA104" i="157"/>
  <c r="R104" i="157"/>
  <c r="BJ104" i="157"/>
  <c r="K104" i="157"/>
  <c r="AS104" i="157"/>
  <c r="AD104" i="157"/>
  <c r="BN104" i="157"/>
  <c r="AE104" i="157"/>
  <c r="J104" i="157"/>
  <c r="BO104" i="157"/>
  <c r="AO104" i="157"/>
  <c r="I104" i="157"/>
  <c r="BF104" i="157"/>
  <c r="AM104" i="157"/>
  <c r="H104" i="157"/>
  <c r="AW104" i="157"/>
  <c r="AL104" i="157"/>
  <c r="BB102" i="157"/>
  <c r="AD102" i="157"/>
  <c r="M102" i="157"/>
  <c r="AZ102" i="157"/>
  <c r="AB102" i="157"/>
  <c r="L102" i="157"/>
  <c r="AX102" i="157"/>
  <c r="AI102" i="157"/>
  <c r="AV102" i="157"/>
  <c r="Z102" i="157"/>
  <c r="AT102" i="157"/>
  <c r="AO102" i="157"/>
  <c r="BA102" i="157"/>
  <c r="X102" i="157"/>
  <c r="AY102" i="157"/>
  <c r="AN102" i="157"/>
  <c r="AW102" i="157"/>
  <c r="AJ102" i="157"/>
  <c r="BD102" i="157"/>
  <c r="AU102" i="157"/>
  <c r="R102" i="157"/>
  <c r="AR102" i="157"/>
  <c r="T102" i="157"/>
  <c r="AG102" i="157"/>
  <c r="AS102" i="157"/>
  <c r="U102" i="157"/>
  <c r="AQ102" i="157"/>
  <c r="K102" i="157"/>
  <c r="BO102" i="157"/>
  <c r="AL102" i="157"/>
  <c r="J102" i="157"/>
  <c r="BL102" i="157"/>
  <c r="AK102" i="157"/>
  <c r="I102" i="157"/>
  <c r="BJ102" i="157"/>
  <c r="AH102" i="157"/>
  <c r="H102" i="157"/>
  <c r="O102" i="157"/>
  <c r="BH102" i="157"/>
  <c r="AF102" i="157"/>
  <c r="G102" i="157"/>
  <c r="BF102" i="157"/>
  <c r="AC102" i="157"/>
  <c r="W102" i="157"/>
  <c r="BN102" i="157"/>
  <c r="AM102" i="157"/>
  <c r="P102" i="157"/>
  <c r="BC102" i="157"/>
  <c r="AE102" i="157"/>
  <c r="N102" i="157"/>
  <c r="BD265" i="157"/>
  <c r="AB265" i="157"/>
  <c r="R265" i="157"/>
  <c r="AY265" i="157"/>
  <c r="Z265" i="157"/>
  <c r="AS265" i="157"/>
  <c r="O265" i="157"/>
  <c r="AU265" i="157"/>
  <c r="T265" i="157"/>
  <c r="X265" i="157"/>
  <c r="AF265" i="157"/>
  <c r="AV265" i="157"/>
  <c r="AM265" i="157"/>
  <c r="BH265" i="157"/>
  <c r="AT265" i="157"/>
  <c r="W265" i="157"/>
  <c r="BA265" i="157"/>
  <c r="AK265" i="157"/>
  <c r="AQ265" i="157"/>
  <c r="AG265" i="157"/>
  <c r="BJ265" i="157"/>
  <c r="AJ265" i="157"/>
  <c r="AR265" i="157"/>
  <c r="U265" i="157"/>
  <c r="AO265" i="157"/>
  <c r="P265" i="157"/>
  <c r="AN265" i="157"/>
  <c r="AI265" i="157"/>
  <c r="I265" i="157"/>
  <c r="H265" i="157"/>
  <c r="BC265" i="157"/>
  <c r="BN265" i="157"/>
  <c r="K265" i="157"/>
  <c r="BL265" i="157"/>
  <c r="M265" i="157"/>
  <c r="AW265" i="157"/>
  <c r="BO265" i="157"/>
  <c r="BF265" i="157"/>
  <c r="AH265" i="157"/>
  <c r="J265" i="157"/>
  <c r="BB265" i="157"/>
  <c r="AL265" i="157"/>
  <c r="G265" i="157"/>
  <c r="AZ265" i="157"/>
  <c r="AE265" i="157"/>
  <c r="L265" i="157"/>
  <c r="AC265" i="157"/>
  <c r="AX265" i="157"/>
  <c r="AD265" i="157"/>
  <c r="N265" i="157"/>
  <c r="AR486" i="157"/>
  <c r="AN486" i="157"/>
  <c r="M486" i="157"/>
  <c r="BB486" i="157"/>
  <c r="AM486" i="157"/>
  <c r="L486" i="157"/>
  <c r="BA486" i="157"/>
  <c r="AF486" i="157"/>
  <c r="AX486" i="157"/>
  <c r="AH486" i="157"/>
  <c r="AW486" i="157"/>
  <c r="AE486" i="157"/>
  <c r="AT486" i="157"/>
  <c r="AB486" i="157"/>
  <c r="BD486" i="157"/>
  <c r="Z486" i="157"/>
  <c r="BC486" i="157"/>
  <c r="R486" i="157"/>
  <c r="AZ486" i="157"/>
  <c r="U486" i="157"/>
  <c r="AY486" i="157"/>
  <c r="X486" i="157"/>
  <c r="AS486" i="157"/>
  <c r="T486" i="157"/>
  <c r="AQ486" i="157"/>
  <c r="W486" i="157"/>
  <c r="BN486" i="157"/>
  <c r="AL486" i="157"/>
  <c r="G486" i="157"/>
  <c r="BO486" i="157"/>
  <c r="AK486" i="157"/>
  <c r="K486" i="157"/>
  <c r="BL486" i="157"/>
  <c r="AJ486" i="157"/>
  <c r="J486" i="157"/>
  <c r="AC486" i="157"/>
  <c r="BJ486" i="157"/>
  <c r="AI486" i="157"/>
  <c r="I486" i="157"/>
  <c r="AV486" i="157"/>
  <c r="BF486" i="157"/>
  <c r="AG486" i="157"/>
  <c r="H486" i="157"/>
  <c r="P486" i="157"/>
  <c r="BH486" i="157"/>
  <c r="AD486" i="157"/>
  <c r="O486" i="157"/>
  <c r="AU486" i="157"/>
  <c r="AO486" i="157"/>
  <c r="N486" i="157"/>
  <c r="BC60" i="157"/>
  <c r="AG60" i="157"/>
  <c r="BB60" i="157"/>
  <c r="Z60" i="157"/>
  <c r="AV60" i="157"/>
  <c r="R60" i="157"/>
  <c r="BN60" i="157"/>
  <c r="AE60" i="157"/>
  <c r="AM60" i="157"/>
  <c r="BO60" i="157"/>
  <c r="AK60" i="157"/>
  <c r="K60" i="157"/>
  <c r="AH60" i="157"/>
  <c r="AW60" i="157"/>
  <c r="J60" i="157"/>
  <c r="M60" i="157"/>
  <c r="U60" i="157"/>
  <c r="BH60" i="157"/>
  <c r="AF60" i="157"/>
  <c r="I60" i="157"/>
  <c r="BJ60" i="157"/>
  <c r="AC60" i="157"/>
  <c r="H60" i="157"/>
  <c r="AI60" i="157"/>
  <c r="BL60" i="157"/>
  <c r="AD60" i="157"/>
  <c r="G60" i="157"/>
  <c r="BD60" i="157"/>
  <c r="BA60" i="157"/>
  <c r="AY60" i="157"/>
  <c r="T60" i="157"/>
  <c r="BF60" i="157"/>
  <c r="AB60" i="157"/>
  <c r="N60" i="157"/>
  <c r="AT60" i="157"/>
  <c r="X60" i="157"/>
  <c r="AS60" i="157"/>
  <c r="AO60" i="157"/>
  <c r="AL60" i="157"/>
  <c r="AU60" i="157"/>
  <c r="P60" i="157"/>
  <c r="O60" i="157"/>
  <c r="AR60" i="157"/>
  <c r="AQ60" i="157"/>
  <c r="AN60" i="157"/>
  <c r="L60" i="157"/>
  <c r="AZ60" i="157"/>
  <c r="AJ60" i="157"/>
  <c r="AX60" i="157"/>
  <c r="W60" i="157"/>
  <c r="AT555" i="157"/>
  <c r="W555" i="157"/>
  <c r="AS555" i="157"/>
  <c r="R555" i="157"/>
  <c r="AO555" i="157"/>
  <c r="AW555" i="157"/>
  <c r="AR555" i="157"/>
  <c r="Z555" i="157"/>
  <c r="AQ555" i="157"/>
  <c r="U555" i="157"/>
  <c r="BO555" i="157"/>
  <c r="AF555" i="157"/>
  <c r="P555" i="157"/>
  <c r="BN555" i="157"/>
  <c r="AE555" i="157"/>
  <c r="O555" i="157"/>
  <c r="BL555" i="157"/>
  <c r="N555" i="157"/>
  <c r="AC555" i="157"/>
  <c r="L555" i="157"/>
  <c r="AD555" i="157"/>
  <c r="BH555" i="157"/>
  <c r="BF555" i="157"/>
  <c r="G555" i="157"/>
  <c r="BJ555" i="157"/>
  <c r="AB555" i="157"/>
  <c r="I555" i="157"/>
  <c r="BB555" i="157"/>
  <c r="AN555" i="157"/>
  <c r="M555" i="157"/>
  <c r="AJ555" i="157"/>
  <c r="AV555" i="157"/>
  <c r="AK555" i="157"/>
  <c r="BC555" i="157"/>
  <c r="AX555" i="157"/>
  <c r="BA555" i="157"/>
  <c r="AM555" i="157"/>
  <c r="J555" i="157"/>
  <c r="AY555" i="157"/>
  <c r="K555" i="157"/>
  <c r="AZ555" i="157"/>
  <c r="AL555" i="157"/>
  <c r="H555" i="157"/>
  <c r="AG555" i="157"/>
  <c r="BD555" i="157"/>
  <c r="AI555" i="157"/>
  <c r="AH555" i="157"/>
  <c r="T555" i="157"/>
  <c r="AU555" i="157"/>
  <c r="X555" i="157"/>
  <c r="BB402" i="157"/>
  <c r="AB402" i="157"/>
  <c r="L402" i="157"/>
  <c r="BA402" i="157"/>
  <c r="AO402" i="157"/>
  <c r="J402" i="157"/>
  <c r="BF402" i="157"/>
  <c r="AZ402" i="157"/>
  <c r="AJ402" i="157"/>
  <c r="AN402" i="157"/>
  <c r="AY402" i="157"/>
  <c r="AF402" i="157"/>
  <c r="AV402" i="157"/>
  <c r="AD402" i="157"/>
  <c r="H402" i="157"/>
  <c r="AL402" i="157"/>
  <c r="AW402" i="157"/>
  <c r="X402" i="157"/>
  <c r="BJ402" i="157"/>
  <c r="AT402" i="157"/>
  <c r="W402" i="157"/>
  <c r="N402" i="157"/>
  <c r="AR402" i="157"/>
  <c r="U402" i="157"/>
  <c r="AQ402" i="157"/>
  <c r="T402" i="157"/>
  <c r="AU402" i="157"/>
  <c r="R402" i="157"/>
  <c r="AS402" i="157"/>
  <c r="Z402" i="157"/>
  <c r="AE402" i="157"/>
  <c r="BO402" i="157"/>
  <c r="AH402" i="157"/>
  <c r="G402" i="157"/>
  <c r="O402" i="157"/>
  <c r="BN402" i="157"/>
  <c r="AG402" i="157"/>
  <c r="P402" i="157"/>
  <c r="BL402" i="157"/>
  <c r="BH402" i="157"/>
  <c r="AM402" i="157"/>
  <c r="M402" i="157"/>
  <c r="AX402" i="157"/>
  <c r="AK402" i="157"/>
  <c r="I402" i="157"/>
  <c r="K402" i="157"/>
  <c r="BD402" i="157"/>
  <c r="AI402" i="157"/>
  <c r="BC402" i="157"/>
  <c r="AC402" i="157"/>
  <c r="E1054" i="157"/>
  <c r="AS459" i="157"/>
  <c r="Z459" i="157"/>
  <c r="AQ459" i="157"/>
  <c r="U459" i="157"/>
  <c r="BC459" i="157"/>
  <c r="T459" i="157"/>
  <c r="AR459" i="157"/>
  <c r="R459" i="157"/>
  <c r="BO459" i="157"/>
  <c r="AJ459" i="157"/>
  <c r="P459" i="157"/>
  <c r="BN459" i="157"/>
  <c r="AI459" i="157"/>
  <c r="O459" i="157"/>
  <c r="BL459" i="157"/>
  <c r="AH459" i="157"/>
  <c r="N459" i="157"/>
  <c r="BF459" i="157"/>
  <c r="AG459" i="157"/>
  <c r="L459" i="157"/>
  <c r="BH459" i="157"/>
  <c r="AE459" i="157"/>
  <c r="I459" i="157"/>
  <c r="BJ459" i="157"/>
  <c r="AB459" i="157"/>
  <c r="G459" i="157"/>
  <c r="AZ459" i="157"/>
  <c r="AM459" i="157"/>
  <c r="K459" i="157"/>
  <c r="BD459" i="157"/>
  <c r="AL459" i="157"/>
  <c r="M459" i="157"/>
  <c r="BB459" i="157"/>
  <c r="AF459" i="157"/>
  <c r="H459" i="157"/>
  <c r="BA459" i="157"/>
  <c r="AD459" i="157"/>
  <c r="J459" i="157"/>
  <c r="AY459" i="157"/>
  <c r="AO459" i="157"/>
  <c r="AX459" i="157"/>
  <c r="AK459" i="157"/>
  <c r="AW459" i="157"/>
  <c r="AC459" i="157"/>
  <c r="AV459" i="157"/>
  <c r="AN459" i="157"/>
  <c r="AU459" i="157"/>
  <c r="X459" i="157"/>
  <c r="AT459" i="157"/>
  <c r="W459" i="157"/>
  <c r="BB306" i="157"/>
  <c r="U306" i="157"/>
  <c r="AY306" i="157"/>
  <c r="R306" i="157"/>
  <c r="BN306" i="157"/>
  <c r="AC306" i="157"/>
  <c r="K306" i="157"/>
  <c r="AN306" i="157"/>
  <c r="AX306" i="157"/>
  <c r="BL306" i="157"/>
  <c r="AB306" i="157"/>
  <c r="J306" i="157"/>
  <c r="H306" i="157"/>
  <c r="Z306" i="157"/>
  <c r="BH306" i="157"/>
  <c r="AO306" i="157"/>
  <c r="I306" i="157"/>
  <c r="BJ306" i="157"/>
  <c r="AZ306" i="157"/>
  <c r="BO306" i="157"/>
  <c r="AK306" i="157"/>
  <c r="G306" i="157"/>
  <c r="BF306" i="157"/>
  <c r="AI306" i="157"/>
  <c r="P306" i="157"/>
  <c r="AF306" i="157"/>
  <c r="BD306" i="157"/>
  <c r="AM306" i="157"/>
  <c r="O306" i="157"/>
  <c r="BA306" i="157"/>
  <c r="AL306" i="157"/>
  <c r="N306" i="157"/>
  <c r="AT306" i="157"/>
  <c r="AJ306" i="157"/>
  <c r="M306" i="157"/>
  <c r="AQ306" i="157"/>
  <c r="AS306" i="157"/>
  <c r="AH306" i="157"/>
  <c r="L306" i="157"/>
  <c r="AR306" i="157"/>
  <c r="AE306" i="157"/>
  <c r="AD306" i="157"/>
  <c r="BC306" i="157"/>
  <c r="AG306" i="157"/>
  <c r="AW306" i="157"/>
  <c r="W306" i="157"/>
  <c r="AU306" i="157"/>
  <c r="AV306" i="157"/>
  <c r="X306" i="157"/>
  <c r="T306" i="157"/>
  <c r="AQ141" i="157"/>
  <c r="T141" i="157"/>
  <c r="AH141" i="157"/>
  <c r="R141" i="157"/>
  <c r="AF141" i="157"/>
  <c r="BJ141" i="157"/>
  <c r="AW141" i="157"/>
  <c r="M141" i="157"/>
  <c r="O141" i="157"/>
  <c r="AU141" i="157"/>
  <c r="AD141" i="157"/>
  <c r="AR141" i="157"/>
  <c r="BL141" i="157"/>
  <c r="P141" i="157"/>
  <c r="AO141" i="157"/>
  <c r="AM141" i="157"/>
  <c r="N141" i="157"/>
  <c r="BF141" i="157"/>
  <c r="BN141" i="157"/>
  <c r="AC141" i="157"/>
  <c r="G141" i="157"/>
  <c r="AL141" i="157"/>
  <c r="BA141" i="157"/>
  <c r="AK141" i="157"/>
  <c r="J141" i="157"/>
  <c r="AN141" i="157"/>
  <c r="AS141" i="157"/>
  <c r="AJ141" i="157"/>
  <c r="H141" i="157"/>
  <c r="BD141" i="157"/>
  <c r="AI141" i="157"/>
  <c r="K141" i="157"/>
  <c r="BC141" i="157"/>
  <c r="Z141" i="157"/>
  <c r="L141" i="157"/>
  <c r="BH141" i="157"/>
  <c r="BB141" i="157"/>
  <c r="AG141" i="157"/>
  <c r="AZ141" i="157"/>
  <c r="AX141" i="157"/>
  <c r="U141" i="157"/>
  <c r="AY141" i="157"/>
  <c r="AB141" i="157"/>
  <c r="X141" i="157"/>
  <c r="AV141" i="157"/>
  <c r="AT141" i="157"/>
  <c r="W141" i="157"/>
  <c r="BO141" i="157"/>
  <c r="AE141" i="157"/>
  <c r="I141" i="157"/>
  <c r="BL139" i="157"/>
  <c r="AB139" i="157"/>
  <c r="K139" i="157"/>
  <c r="BA139" i="157"/>
  <c r="AF139" i="157"/>
  <c r="J139" i="157"/>
  <c r="BD139" i="157"/>
  <c r="AO139" i="157"/>
  <c r="G139" i="157"/>
  <c r="BC139" i="157"/>
  <c r="AL139" i="157"/>
  <c r="I139" i="157"/>
  <c r="AZ139" i="157"/>
  <c r="AJ139" i="157"/>
  <c r="H139" i="157"/>
  <c r="AX139" i="157"/>
  <c r="AI139" i="157"/>
  <c r="AV139" i="157"/>
  <c r="AD139" i="157"/>
  <c r="AT139" i="157"/>
  <c r="R139" i="157"/>
  <c r="BB139" i="157"/>
  <c r="U139" i="157"/>
  <c r="AY139" i="157"/>
  <c r="AH139" i="157"/>
  <c r="AW139" i="157"/>
  <c r="T139" i="157"/>
  <c r="AS139" i="157"/>
  <c r="AG139" i="157"/>
  <c r="AQ139" i="157"/>
  <c r="W139" i="157"/>
  <c r="AR139" i="157"/>
  <c r="X139" i="157"/>
  <c r="BN139" i="157"/>
  <c r="AN139" i="157"/>
  <c r="P139" i="157"/>
  <c r="Z139" i="157"/>
  <c r="BO139" i="157"/>
  <c r="AM139" i="157"/>
  <c r="M139" i="157"/>
  <c r="AU139" i="157"/>
  <c r="BH139" i="157"/>
  <c r="AK139" i="157"/>
  <c r="O139" i="157"/>
  <c r="BJ139" i="157"/>
  <c r="AE139" i="157"/>
  <c r="N139" i="157"/>
  <c r="BF139" i="157"/>
  <c r="AC139" i="157"/>
  <c r="L139" i="157"/>
  <c r="BB335" i="157"/>
  <c r="AM335" i="157"/>
  <c r="K335" i="157"/>
  <c r="AF335" i="157"/>
  <c r="BD335" i="157"/>
  <c r="BA335" i="157"/>
  <c r="AE335" i="157"/>
  <c r="L335" i="157"/>
  <c r="T335" i="157"/>
  <c r="AY335" i="157"/>
  <c r="AK335" i="157"/>
  <c r="J335" i="157"/>
  <c r="AU335" i="157"/>
  <c r="AZ335" i="157"/>
  <c r="AW335" i="157"/>
  <c r="AX335" i="157"/>
  <c r="AJ335" i="157"/>
  <c r="H335" i="157"/>
  <c r="AG335" i="157"/>
  <c r="BC335" i="157"/>
  <c r="AC335" i="157"/>
  <c r="Z335" i="157"/>
  <c r="O335" i="157"/>
  <c r="AV335" i="157"/>
  <c r="W335" i="157"/>
  <c r="AO335" i="157"/>
  <c r="AL335" i="157"/>
  <c r="AT335" i="157"/>
  <c r="R335" i="157"/>
  <c r="AR335" i="157"/>
  <c r="U335" i="157"/>
  <c r="AS335" i="157"/>
  <c r="X335" i="157"/>
  <c r="BN335" i="157"/>
  <c r="AQ335" i="157"/>
  <c r="AD335" i="157"/>
  <c r="BO335" i="157"/>
  <c r="AN335" i="157"/>
  <c r="N335" i="157"/>
  <c r="BL335" i="157"/>
  <c r="I335" i="157"/>
  <c r="BF335" i="157"/>
  <c r="AI335" i="157"/>
  <c r="G335" i="157"/>
  <c r="BH335" i="157"/>
  <c r="AB335" i="157"/>
  <c r="M335" i="157"/>
  <c r="BJ335" i="157"/>
  <c r="AH335" i="157"/>
  <c r="P335" i="157"/>
  <c r="AX437" i="157"/>
  <c r="R437" i="157"/>
  <c r="AL437" i="157"/>
  <c r="AW437" i="157"/>
  <c r="AM437" i="157"/>
  <c r="AS437" i="157"/>
  <c r="AK437" i="157"/>
  <c r="AR437" i="157"/>
  <c r="T437" i="157"/>
  <c r="AU437" i="157"/>
  <c r="AQ437" i="157"/>
  <c r="W437" i="157"/>
  <c r="BD437" i="157"/>
  <c r="U437" i="157"/>
  <c r="BC437" i="157"/>
  <c r="P437" i="157"/>
  <c r="BO437" i="157"/>
  <c r="AO437" i="157"/>
  <c r="O437" i="157"/>
  <c r="J437" i="157"/>
  <c r="BL437" i="157"/>
  <c r="AJ437" i="157"/>
  <c r="N437" i="157"/>
  <c r="BN437" i="157"/>
  <c r="AI437" i="157"/>
  <c r="L437" i="157"/>
  <c r="AV437" i="157"/>
  <c r="BJ437" i="157"/>
  <c r="AD437" i="157"/>
  <c r="I437" i="157"/>
  <c r="K437" i="157"/>
  <c r="BH437" i="157"/>
  <c r="AC437" i="157"/>
  <c r="G437" i="157"/>
  <c r="AN437" i="157"/>
  <c r="BF437" i="157"/>
  <c r="AB437" i="157"/>
  <c r="M437" i="157"/>
  <c r="AT437" i="157"/>
  <c r="AH437" i="157"/>
  <c r="H437" i="157"/>
  <c r="BB437" i="157"/>
  <c r="AG437" i="157"/>
  <c r="X437" i="157"/>
  <c r="BA437" i="157"/>
  <c r="AF437" i="157"/>
  <c r="AZ437" i="157"/>
  <c r="AE437" i="157"/>
  <c r="AY437" i="157"/>
  <c r="Z437" i="157"/>
  <c r="AR527" i="157"/>
  <c r="R527" i="157"/>
  <c r="BD527" i="157"/>
  <c r="Z527" i="157"/>
  <c r="BC527" i="157"/>
  <c r="U527" i="157"/>
  <c r="AT527" i="157"/>
  <c r="T527" i="157"/>
  <c r="AQ527" i="157"/>
  <c r="P527" i="157"/>
  <c r="BL527" i="157"/>
  <c r="AO527" i="157"/>
  <c r="O527" i="157"/>
  <c r="BJ527" i="157"/>
  <c r="AM527" i="157"/>
  <c r="W527" i="157"/>
  <c r="BO527" i="157"/>
  <c r="AJ527" i="157"/>
  <c r="N527" i="157"/>
  <c r="BH527" i="157"/>
  <c r="AI527" i="157"/>
  <c r="L527" i="157"/>
  <c r="BN527" i="157"/>
  <c r="AL527" i="157"/>
  <c r="I527" i="157"/>
  <c r="BF527" i="157"/>
  <c r="AK527" i="157"/>
  <c r="G527" i="157"/>
  <c r="BB527" i="157"/>
  <c r="AG527" i="157"/>
  <c r="M527" i="157"/>
  <c r="BA527" i="157"/>
  <c r="AF527" i="157"/>
  <c r="K527" i="157"/>
  <c r="AX527" i="157"/>
  <c r="AN527" i="157"/>
  <c r="J527" i="157"/>
  <c r="AS527" i="157"/>
  <c r="AE527" i="157"/>
  <c r="H527" i="157"/>
  <c r="AZ527" i="157"/>
  <c r="AB527" i="157"/>
  <c r="AY527" i="157"/>
  <c r="AC527" i="157"/>
  <c r="AW527" i="157"/>
  <c r="AD527" i="157"/>
  <c r="AV527" i="157"/>
  <c r="AH527" i="157"/>
  <c r="AU527" i="157"/>
  <c r="X527" i="157"/>
  <c r="AZ193" i="157"/>
  <c r="T193" i="157"/>
  <c r="BO193" i="157"/>
  <c r="AE193" i="157"/>
  <c r="P193" i="157"/>
  <c r="BN193" i="157"/>
  <c r="AD193" i="157"/>
  <c r="M193" i="157"/>
  <c r="BL193" i="157"/>
  <c r="AM193" i="157"/>
  <c r="I193" i="157"/>
  <c r="BF193" i="157"/>
  <c r="AO193" i="157"/>
  <c r="O193" i="157"/>
  <c r="BH193" i="157"/>
  <c r="AL193" i="157"/>
  <c r="N193" i="157"/>
  <c r="AS193" i="157"/>
  <c r="AI193" i="157"/>
  <c r="L193" i="157"/>
  <c r="AR193" i="157"/>
  <c r="AH193" i="157"/>
  <c r="G193" i="157"/>
  <c r="AQ193" i="157"/>
  <c r="AG193" i="157"/>
  <c r="H193" i="157"/>
  <c r="BC193" i="157"/>
  <c r="AF193" i="157"/>
  <c r="J193" i="157"/>
  <c r="AW193" i="157"/>
  <c r="Z193" i="157"/>
  <c r="AV193" i="157"/>
  <c r="X193" i="157"/>
  <c r="BB193" i="157"/>
  <c r="R193" i="157"/>
  <c r="AY193" i="157"/>
  <c r="BA193" i="157"/>
  <c r="AB193" i="157"/>
  <c r="AC193" i="157"/>
  <c r="AT193" i="157"/>
  <c r="W193" i="157"/>
  <c r="AN193" i="157"/>
  <c r="AJ193" i="157"/>
  <c r="U193" i="157"/>
  <c r="AK193" i="157"/>
  <c r="K193" i="157"/>
  <c r="BD193" i="157"/>
  <c r="BJ193" i="157"/>
  <c r="AX193" i="157"/>
  <c r="AU193" i="157"/>
  <c r="BC344" i="157"/>
  <c r="AD344" i="157"/>
  <c r="BA344" i="157"/>
  <c r="X344" i="157"/>
  <c r="AY344" i="157"/>
  <c r="AL344" i="157"/>
  <c r="BO344" i="157"/>
  <c r="AR344" i="157"/>
  <c r="AW344" i="157"/>
  <c r="W344" i="157"/>
  <c r="AJ344" i="157"/>
  <c r="AT344" i="157"/>
  <c r="AG344" i="157"/>
  <c r="G344" i="157"/>
  <c r="K344" i="157"/>
  <c r="AQ344" i="157"/>
  <c r="U344" i="157"/>
  <c r="AZ344" i="157"/>
  <c r="T344" i="157"/>
  <c r="AX344" i="157"/>
  <c r="Z344" i="157"/>
  <c r="AK344" i="157"/>
  <c r="R344" i="157"/>
  <c r="AN344" i="157"/>
  <c r="BN344" i="157"/>
  <c r="AI344" i="157"/>
  <c r="P344" i="157"/>
  <c r="BL344" i="157"/>
  <c r="AH344" i="157"/>
  <c r="O344" i="157"/>
  <c r="BH344" i="157"/>
  <c r="AF344" i="157"/>
  <c r="L344" i="157"/>
  <c r="BF344" i="157"/>
  <c r="AC344" i="157"/>
  <c r="J344" i="157"/>
  <c r="BJ344" i="157"/>
  <c r="AB344" i="157"/>
  <c r="I344" i="157"/>
  <c r="AV344" i="157"/>
  <c r="BB344" i="157"/>
  <c r="H344" i="157"/>
  <c r="AU344" i="157"/>
  <c r="AO344" i="157"/>
  <c r="N344" i="157"/>
  <c r="AS344" i="157"/>
  <c r="AM344" i="157"/>
  <c r="M344" i="157"/>
  <c r="BD344" i="157"/>
  <c r="AE344" i="157"/>
  <c r="BN542" i="157"/>
  <c r="BO542" i="157"/>
  <c r="BH542" i="157"/>
  <c r="BL542" i="157"/>
  <c r="BJ542" i="157"/>
  <c r="BF542" i="157"/>
  <c r="AR542" i="157"/>
  <c r="AQ542" i="157"/>
  <c r="BD542" i="157"/>
  <c r="BC542" i="157"/>
  <c r="AY542" i="157"/>
  <c r="AX542" i="157"/>
  <c r="AU542" i="157"/>
  <c r="BA542" i="157"/>
  <c r="AZ542" i="157"/>
  <c r="AW542" i="157"/>
  <c r="AV542" i="157"/>
  <c r="AS542" i="157"/>
  <c r="BB542" i="157"/>
  <c r="AT542" i="157"/>
  <c r="AH542" i="157"/>
  <c r="AG542" i="157"/>
  <c r="AF542" i="157"/>
  <c r="AE542" i="157"/>
  <c r="AC542" i="157"/>
  <c r="AN542" i="157"/>
  <c r="AM542" i="157"/>
  <c r="AL542" i="157"/>
  <c r="AJ542" i="157"/>
  <c r="AI542" i="157"/>
  <c r="AD542" i="157"/>
  <c r="AO542" i="157"/>
  <c r="AB542" i="157"/>
  <c r="Z542" i="157"/>
  <c r="U542" i="157"/>
  <c r="X542" i="157"/>
  <c r="T542" i="157"/>
  <c r="W542" i="157"/>
  <c r="R542" i="157"/>
  <c r="G542" i="157"/>
  <c r="O542" i="157"/>
  <c r="H542" i="157"/>
  <c r="M542" i="157"/>
  <c r="L542" i="157"/>
  <c r="K542" i="157"/>
  <c r="AK542" i="157"/>
  <c r="J542" i="157"/>
  <c r="I542" i="157"/>
  <c r="P542" i="157"/>
  <c r="N542" i="157"/>
  <c r="AV168" i="157"/>
  <c r="AB168" i="157"/>
  <c r="AS168" i="157"/>
  <c r="U168" i="157"/>
  <c r="AQ168" i="157"/>
  <c r="R168" i="157"/>
  <c r="BJ168" i="157"/>
  <c r="AL168" i="157"/>
  <c r="K168" i="157"/>
  <c r="BN168" i="157"/>
  <c r="AG168" i="157"/>
  <c r="J168" i="157"/>
  <c r="BH168" i="157"/>
  <c r="AJ168" i="157"/>
  <c r="I168" i="157"/>
  <c r="BO168" i="157"/>
  <c r="AI168" i="157"/>
  <c r="H168" i="157"/>
  <c r="BL168" i="157"/>
  <c r="AH168" i="157"/>
  <c r="G168" i="157"/>
  <c r="BF168" i="157"/>
  <c r="AF168" i="157"/>
  <c r="O168" i="157"/>
  <c r="BC168" i="157"/>
  <c r="AO168" i="157"/>
  <c r="N168" i="157"/>
  <c r="AZ168" i="157"/>
  <c r="AN168" i="157"/>
  <c r="M168" i="157"/>
  <c r="AU168" i="157"/>
  <c r="AK168" i="157"/>
  <c r="L168" i="157"/>
  <c r="BB168" i="157"/>
  <c r="AC168" i="157"/>
  <c r="P168" i="157"/>
  <c r="BA168" i="157"/>
  <c r="Z168" i="157"/>
  <c r="AY168" i="157"/>
  <c r="X168" i="157"/>
  <c r="AE168" i="157"/>
  <c r="AX168" i="157"/>
  <c r="W168" i="157"/>
  <c r="AR168" i="157"/>
  <c r="AW168" i="157"/>
  <c r="T168" i="157"/>
  <c r="AT168" i="157"/>
  <c r="AM168" i="157"/>
  <c r="BD168" i="157"/>
  <c r="AD168" i="157"/>
  <c r="BO401" i="157"/>
  <c r="BN401" i="157"/>
  <c r="BL401" i="157"/>
  <c r="BH401" i="157"/>
  <c r="BF401" i="157"/>
  <c r="BJ401" i="157"/>
  <c r="AZ401" i="157"/>
  <c r="AY401" i="157"/>
  <c r="AR401" i="157"/>
  <c r="AU401" i="157"/>
  <c r="AT401" i="157"/>
  <c r="AS401" i="157"/>
  <c r="AQ401" i="157"/>
  <c r="BD401" i="157"/>
  <c r="BB401" i="157"/>
  <c r="BA401" i="157"/>
  <c r="BC401" i="157"/>
  <c r="AW401" i="157"/>
  <c r="AX401" i="157"/>
  <c r="AV401" i="157"/>
  <c r="AB401" i="157"/>
  <c r="AN401" i="157"/>
  <c r="AM401" i="157"/>
  <c r="AC401" i="157"/>
  <c r="AL401" i="157"/>
  <c r="AK401" i="157"/>
  <c r="AF401" i="157"/>
  <c r="AE401" i="157"/>
  <c r="AD401" i="157"/>
  <c r="AI401" i="157"/>
  <c r="AH401" i="157"/>
  <c r="Z401" i="157"/>
  <c r="W401" i="157"/>
  <c r="U401" i="157"/>
  <c r="AJ401" i="157"/>
  <c r="AG401" i="157"/>
  <c r="X401" i="157"/>
  <c r="T401" i="157"/>
  <c r="AO401" i="157"/>
  <c r="P401" i="157"/>
  <c r="O401" i="157"/>
  <c r="R401" i="157"/>
  <c r="N401" i="157"/>
  <c r="L401" i="157"/>
  <c r="I401" i="157"/>
  <c r="G401" i="157"/>
  <c r="M401" i="157"/>
  <c r="K401" i="157"/>
  <c r="J401" i="157"/>
  <c r="H401" i="157"/>
  <c r="E878" i="157"/>
  <c r="BA283" i="157"/>
  <c r="AL283" i="157"/>
  <c r="L283" i="157"/>
  <c r="AY283" i="157"/>
  <c r="AK283" i="157"/>
  <c r="H283" i="157"/>
  <c r="AX283" i="157"/>
  <c r="AJ283" i="157"/>
  <c r="G283" i="157"/>
  <c r="AT283" i="157"/>
  <c r="AI283" i="157"/>
  <c r="AS283" i="157"/>
  <c r="X283" i="157"/>
  <c r="AR283" i="157"/>
  <c r="AH283" i="157"/>
  <c r="AQ283" i="157"/>
  <c r="W283" i="157"/>
  <c r="BD283" i="157"/>
  <c r="AG283" i="157"/>
  <c r="BB283" i="157"/>
  <c r="AF283" i="157"/>
  <c r="AZ283" i="157"/>
  <c r="Z283" i="157"/>
  <c r="AV283" i="157"/>
  <c r="R283" i="157"/>
  <c r="AU283" i="157"/>
  <c r="U283" i="157"/>
  <c r="AW283" i="157"/>
  <c r="T283" i="157"/>
  <c r="BO283" i="157"/>
  <c r="AE283" i="157"/>
  <c r="P283" i="157"/>
  <c r="BN283" i="157"/>
  <c r="AD283" i="157"/>
  <c r="M283" i="157"/>
  <c r="BL283" i="157"/>
  <c r="AC283" i="157"/>
  <c r="K283" i="157"/>
  <c r="BJ283" i="157"/>
  <c r="AB283" i="157"/>
  <c r="J283" i="157"/>
  <c r="BF283" i="157"/>
  <c r="AO283" i="157"/>
  <c r="I283" i="157"/>
  <c r="BH283" i="157"/>
  <c r="AN283" i="157"/>
  <c r="O283" i="157"/>
  <c r="BC283" i="157"/>
  <c r="AM283" i="157"/>
  <c r="N283" i="157"/>
  <c r="BF481" i="157"/>
  <c r="AJ481" i="157"/>
  <c r="I481" i="157"/>
  <c r="T481" i="157"/>
  <c r="O481" i="157"/>
  <c r="BH481" i="157"/>
  <c r="AI481" i="157"/>
  <c r="G481" i="157"/>
  <c r="AC481" i="157"/>
  <c r="AK481" i="157"/>
  <c r="BB481" i="157"/>
  <c r="AG481" i="157"/>
  <c r="M481" i="157"/>
  <c r="AZ481" i="157"/>
  <c r="AQ481" i="157"/>
  <c r="BA481" i="157"/>
  <c r="AF481" i="157"/>
  <c r="K481" i="157"/>
  <c r="BD481" i="157"/>
  <c r="AY481" i="157"/>
  <c r="P481" i="157"/>
  <c r="AX481" i="157"/>
  <c r="AD481" i="157"/>
  <c r="J481" i="157"/>
  <c r="H481" i="157"/>
  <c r="BC481" i="157"/>
  <c r="AL481" i="157"/>
  <c r="BJ481" i="157"/>
  <c r="AH481" i="157"/>
  <c r="AV481" i="157"/>
  <c r="AB481" i="157"/>
  <c r="R481" i="157"/>
  <c r="AS481" i="157"/>
  <c r="AE481" i="157"/>
  <c r="AR481" i="157"/>
  <c r="Z481" i="157"/>
  <c r="U481" i="157"/>
  <c r="AU481" i="157"/>
  <c r="X481" i="157"/>
  <c r="BO481" i="157"/>
  <c r="AW481" i="157"/>
  <c r="AT481" i="157"/>
  <c r="W481" i="157"/>
  <c r="AO481" i="157"/>
  <c r="BN481" i="157"/>
  <c r="AN481" i="157"/>
  <c r="N481" i="157"/>
  <c r="BL481" i="157"/>
  <c r="AM481" i="157"/>
  <c r="L481" i="157"/>
  <c r="AR130" i="157"/>
  <c r="AJ130" i="157"/>
  <c r="M130" i="157"/>
  <c r="AI130" i="157"/>
  <c r="AQ130" i="157"/>
  <c r="AH130" i="157"/>
  <c r="L130" i="157"/>
  <c r="BD130" i="157"/>
  <c r="AM130" i="157"/>
  <c r="BN130" i="157"/>
  <c r="H130" i="157"/>
  <c r="Z130" i="157"/>
  <c r="AS130" i="157"/>
  <c r="BB130" i="157"/>
  <c r="AF130" i="157"/>
  <c r="I130" i="157"/>
  <c r="BL130" i="157"/>
  <c r="AW130" i="157"/>
  <c r="AE130" i="157"/>
  <c r="AV130" i="157"/>
  <c r="AD130" i="157"/>
  <c r="BJ130" i="157"/>
  <c r="R130" i="157"/>
  <c r="AL130" i="157"/>
  <c r="AT130" i="157"/>
  <c r="U130" i="157"/>
  <c r="AK130" i="157"/>
  <c r="BA130" i="157"/>
  <c r="AB130" i="157"/>
  <c r="N130" i="157"/>
  <c r="BC130" i="157"/>
  <c r="T130" i="157"/>
  <c r="AY130" i="157"/>
  <c r="W130" i="157"/>
  <c r="AX130" i="157"/>
  <c r="AC130" i="157"/>
  <c r="AZ130" i="157"/>
  <c r="K130" i="157"/>
  <c r="BO130" i="157"/>
  <c r="AN130" i="157"/>
  <c r="J130" i="157"/>
  <c r="BH130" i="157"/>
  <c r="AG130" i="157"/>
  <c r="G130" i="157"/>
  <c r="BF130" i="157"/>
  <c r="AO130" i="157"/>
  <c r="O130" i="157"/>
  <c r="AU130" i="157"/>
  <c r="X130" i="157"/>
  <c r="P130" i="157"/>
  <c r="BB281" i="157"/>
  <c r="Z281" i="157"/>
  <c r="AV281" i="157"/>
  <c r="M281" i="157"/>
  <c r="BA281" i="157"/>
  <c r="AG281" i="157"/>
  <c r="AW281" i="157"/>
  <c r="AZ281" i="157"/>
  <c r="U281" i="157"/>
  <c r="AY281" i="157"/>
  <c r="X281" i="157"/>
  <c r="W281" i="157"/>
  <c r="BC281" i="157"/>
  <c r="R281" i="157"/>
  <c r="BN281" i="157"/>
  <c r="BH281" i="157"/>
  <c r="BO281" i="157"/>
  <c r="AK281" i="157"/>
  <c r="K281" i="157"/>
  <c r="BJ281" i="157"/>
  <c r="AJ281" i="157"/>
  <c r="J281" i="157"/>
  <c r="BF281" i="157"/>
  <c r="AE281" i="157"/>
  <c r="I281" i="157"/>
  <c r="BL281" i="157"/>
  <c r="AD281" i="157"/>
  <c r="G281" i="157"/>
  <c r="AX281" i="157"/>
  <c r="AO281" i="157"/>
  <c r="H281" i="157"/>
  <c r="O281" i="157"/>
  <c r="AU281" i="157"/>
  <c r="AN281" i="157"/>
  <c r="AT281" i="157"/>
  <c r="AI281" i="157"/>
  <c r="L281" i="157"/>
  <c r="AS281" i="157"/>
  <c r="N281" i="157"/>
  <c r="AM281" i="157"/>
  <c r="AH281" i="157"/>
  <c r="AR281" i="157"/>
  <c r="AC281" i="157"/>
  <c r="T281" i="157"/>
  <c r="AQ281" i="157"/>
  <c r="AB281" i="157"/>
  <c r="AL281" i="157"/>
  <c r="BD281" i="157"/>
  <c r="AF281" i="157"/>
  <c r="P281" i="157"/>
  <c r="AW479" i="157"/>
  <c r="W479" i="157"/>
  <c r="N479" i="157"/>
  <c r="BA479" i="157"/>
  <c r="R479" i="157"/>
  <c r="AH479" i="157"/>
  <c r="AZ479" i="157"/>
  <c r="U479" i="157"/>
  <c r="BB479" i="157"/>
  <c r="Z479" i="157"/>
  <c r="BC479" i="157"/>
  <c r="T479" i="157"/>
  <c r="BL479" i="157"/>
  <c r="AJ479" i="157"/>
  <c r="P479" i="157"/>
  <c r="BJ479" i="157"/>
  <c r="AI479" i="157"/>
  <c r="O479" i="157"/>
  <c r="BH479" i="157"/>
  <c r="BO479" i="157"/>
  <c r="AG479" i="157"/>
  <c r="L479" i="157"/>
  <c r="AV479" i="157"/>
  <c r="AC479" i="157"/>
  <c r="H479" i="157"/>
  <c r="BN479" i="157"/>
  <c r="AE479" i="157"/>
  <c r="I479" i="157"/>
  <c r="BF479" i="157"/>
  <c r="AB479" i="157"/>
  <c r="G479" i="157"/>
  <c r="AF479" i="157"/>
  <c r="AU479" i="157"/>
  <c r="AT479" i="157"/>
  <c r="AN479" i="157"/>
  <c r="M479" i="157"/>
  <c r="AS479" i="157"/>
  <c r="AK479" i="157"/>
  <c r="K479" i="157"/>
  <c r="J479" i="157"/>
  <c r="AR479" i="157"/>
  <c r="AO479" i="157"/>
  <c r="AQ479" i="157"/>
  <c r="AL479" i="157"/>
  <c r="BD479" i="157"/>
  <c r="X479" i="157"/>
  <c r="AY479" i="157"/>
  <c r="AM479" i="157"/>
  <c r="AX479" i="157"/>
  <c r="AD479" i="157"/>
  <c r="AT128" i="157"/>
  <c r="AK128" i="157"/>
  <c r="O128" i="157"/>
  <c r="AO128" i="157"/>
  <c r="L128" i="157"/>
  <c r="AR128" i="157"/>
  <c r="X128" i="157"/>
  <c r="Z128" i="157"/>
  <c r="AD128" i="157"/>
  <c r="BD128" i="157"/>
  <c r="AI128" i="157"/>
  <c r="AQ128" i="157"/>
  <c r="AL128" i="157"/>
  <c r="AS128" i="157"/>
  <c r="N128" i="157"/>
  <c r="AV128" i="157"/>
  <c r="BB128" i="157"/>
  <c r="W128" i="157"/>
  <c r="R128" i="157"/>
  <c r="U128" i="157"/>
  <c r="G128" i="157"/>
  <c r="BC128" i="157"/>
  <c r="AB128" i="157"/>
  <c r="AU128" i="157"/>
  <c r="T128" i="157"/>
  <c r="BA128" i="157"/>
  <c r="BJ128" i="157"/>
  <c r="AF128" i="157"/>
  <c r="BF128" i="157"/>
  <c r="BO128" i="157"/>
  <c r="AH128" i="157"/>
  <c r="K128" i="157"/>
  <c r="BL128" i="157"/>
  <c r="AE128" i="157"/>
  <c r="J128" i="157"/>
  <c r="BN128" i="157"/>
  <c r="AC128" i="157"/>
  <c r="I128" i="157"/>
  <c r="M128" i="157"/>
  <c r="AY128" i="157"/>
  <c r="H128" i="157"/>
  <c r="AN128" i="157"/>
  <c r="BH128" i="157"/>
  <c r="AZ128" i="157"/>
  <c r="AM128" i="157"/>
  <c r="AX128" i="157"/>
  <c r="AJ128" i="157"/>
  <c r="P128" i="157"/>
  <c r="AW128" i="157"/>
  <c r="AG128" i="157"/>
  <c r="BC279" i="157"/>
  <c r="Z279" i="157"/>
  <c r="AU279" i="157"/>
  <c r="W279" i="157"/>
  <c r="AW279" i="157"/>
  <c r="R279" i="157"/>
  <c r="AS279" i="157"/>
  <c r="U279" i="157"/>
  <c r="BD279" i="157"/>
  <c r="P279" i="157"/>
  <c r="BO279" i="157"/>
  <c r="AM279" i="157"/>
  <c r="M279" i="157"/>
  <c r="BN279" i="157"/>
  <c r="AL279" i="157"/>
  <c r="K279" i="157"/>
  <c r="BL279" i="157"/>
  <c r="AC279" i="157"/>
  <c r="J279" i="157"/>
  <c r="BJ279" i="157"/>
  <c r="AB279" i="157"/>
  <c r="I279" i="157"/>
  <c r="BF279" i="157"/>
  <c r="AO279" i="157"/>
  <c r="O279" i="157"/>
  <c r="BH279" i="157"/>
  <c r="AF279" i="157"/>
  <c r="N279" i="157"/>
  <c r="BB279" i="157"/>
  <c r="AE279" i="157"/>
  <c r="T279" i="157"/>
  <c r="BA279" i="157"/>
  <c r="AD279" i="157"/>
  <c r="L279" i="157"/>
  <c r="AZ279" i="157"/>
  <c r="AI279" i="157"/>
  <c r="H279" i="157"/>
  <c r="AY279" i="157"/>
  <c r="AG279" i="157"/>
  <c r="G279" i="157"/>
  <c r="AX279" i="157"/>
  <c r="AN279" i="157"/>
  <c r="AV279" i="157"/>
  <c r="X279" i="157"/>
  <c r="AT279" i="157"/>
  <c r="AK279" i="157"/>
  <c r="AR279" i="157"/>
  <c r="AJ279" i="157"/>
  <c r="AQ279" i="157"/>
  <c r="AH279" i="157"/>
  <c r="AR126" i="157"/>
  <c r="W126" i="157"/>
  <c r="BB126" i="157"/>
  <c r="X126" i="157"/>
  <c r="BC126" i="157"/>
  <c r="AN126" i="157"/>
  <c r="AF126" i="157"/>
  <c r="AX126" i="157"/>
  <c r="AE126" i="157"/>
  <c r="BN126" i="157"/>
  <c r="AL126" i="157"/>
  <c r="K126" i="157"/>
  <c r="BJ126" i="157"/>
  <c r="H126" i="157"/>
  <c r="AU126" i="157"/>
  <c r="AC126" i="157"/>
  <c r="AT126" i="157"/>
  <c r="T126" i="157"/>
  <c r="BF126" i="157"/>
  <c r="BO126" i="157"/>
  <c r="AJ126" i="157"/>
  <c r="J126" i="157"/>
  <c r="BH126" i="157"/>
  <c r="AI126" i="157"/>
  <c r="I126" i="157"/>
  <c r="AG126" i="157"/>
  <c r="U126" i="157"/>
  <c r="R126" i="157"/>
  <c r="BL126" i="157"/>
  <c r="O126" i="157"/>
  <c r="AQ126" i="157"/>
  <c r="AH126" i="157"/>
  <c r="AD126" i="157"/>
  <c r="AB126" i="157"/>
  <c r="AM126" i="157"/>
  <c r="P126" i="157"/>
  <c r="G126" i="157"/>
  <c r="N126" i="157"/>
  <c r="BD126" i="157"/>
  <c r="M126" i="157"/>
  <c r="AV126" i="157"/>
  <c r="AS126" i="157"/>
  <c r="AO126" i="157"/>
  <c r="Z126" i="157"/>
  <c r="AY126" i="157"/>
  <c r="BA126" i="157"/>
  <c r="AK126" i="157"/>
  <c r="L126" i="157"/>
  <c r="AZ126" i="157"/>
  <c r="AW126" i="157"/>
  <c r="BF277" i="157"/>
  <c r="AM277" i="157"/>
  <c r="G277" i="157"/>
  <c r="AH277" i="157"/>
  <c r="BJ277" i="157"/>
  <c r="AT277" i="157"/>
  <c r="AL277" i="157"/>
  <c r="O277" i="157"/>
  <c r="BC277" i="157"/>
  <c r="AK277" i="157"/>
  <c r="R277" i="157"/>
  <c r="BA277" i="157"/>
  <c r="AJ277" i="157"/>
  <c r="N277" i="157"/>
  <c r="AY277" i="157"/>
  <c r="AE277" i="157"/>
  <c r="L277" i="157"/>
  <c r="AX277" i="157"/>
  <c r="AN277" i="157"/>
  <c r="BN277" i="157"/>
  <c r="AZ277" i="157"/>
  <c r="AD277" i="157"/>
  <c r="AW277" i="157"/>
  <c r="Z277" i="157"/>
  <c r="K277" i="157"/>
  <c r="AV277" i="157"/>
  <c r="W277" i="157"/>
  <c r="AU277" i="157"/>
  <c r="AC277" i="157"/>
  <c r="I277" i="157"/>
  <c r="AS277" i="157"/>
  <c r="AB277" i="157"/>
  <c r="AQ277" i="157"/>
  <c r="X277" i="157"/>
  <c r="M277" i="157"/>
  <c r="BD277" i="157"/>
  <c r="T277" i="157"/>
  <c r="AR277" i="157"/>
  <c r="P277" i="157"/>
  <c r="AI277" i="157"/>
  <c r="BL277" i="157"/>
  <c r="AG277" i="157"/>
  <c r="J277" i="157"/>
  <c r="BO277" i="157"/>
  <c r="AF277" i="157"/>
  <c r="U277" i="157"/>
  <c r="BB277" i="157"/>
  <c r="BH277" i="157"/>
  <c r="AO277" i="157"/>
  <c r="H277" i="157"/>
  <c r="BF475" i="157"/>
  <c r="AN475" i="157"/>
  <c r="R475" i="157"/>
  <c r="AI475" i="157"/>
  <c r="AW475" i="157"/>
  <c r="AT475" i="157"/>
  <c r="AR475" i="157"/>
  <c r="BJ475" i="157"/>
  <c r="AM475" i="157"/>
  <c r="G475" i="157"/>
  <c r="H475" i="157"/>
  <c r="AJ475" i="157"/>
  <c r="BD475" i="157"/>
  <c r="AL475" i="157"/>
  <c r="K475" i="157"/>
  <c r="BC475" i="157"/>
  <c r="J475" i="157"/>
  <c r="BB475" i="157"/>
  <c r="AC475" i="157"/>
  <c r="AK475" i="157"/>
  <c r="AO475" i="157"/>
  <c r="I475" i="157"/>
  <c r="AX475" i="157"/>
  <c r="AB475" i="157"/>
  <c r="M475" i="157"/>
  <c r="AZ475" i="157"/>
  <c r="AH475" i="157"/>
  <c r="AY475" i="157"/>
  <c r="AG475" i="157"/>
  <c r="T475" i="157"/>
  <c r="W475" i="157"/>
  <c r="U475" i="157"/>
  <c r="BO475" i="157"/>
  <c r="BN475" i="157"/>
  <c r="BA475" i="157"/>
  <c r="Z475" i="157"/>
  <c r="O475" i="157"/>
  <c r="AV475" i="157"/>
  <c r="AU475" i="157"/>
  <c r="X475" i="157"/>
  <c r="AS475" i="157"/>
  <c r="AQ475" i="157"/>
  <c r="P475" i="157"/>
  <c r="AF475" i="157"/>
  <c r="BL475" i="157"/>
  <c r="AE475" i="157"/>
  <c r="N475" i="157"/>
  <c r="BH475" i="157"/>
  <c r="AD475" i="157"/>
  <c r="L475" i="157"/>
  <c r="AY159" i="157"/>
  <c r="AD159" i="157"/>
  <c r="AX159" i="157"/>
  <c r="AS159" i="157"/>
  <c r="R159" i="157"/>
  <c r="AR159" i="157"/>
  <c r="AC159" i="157"/>
  <c r="H159" i="157"/>
  <c r="BB159" i="157"/>
  <c r="AQ159" i="157"/>
  <c r="U159" i="157"/>
  <c r="AH159" i="157"/>
  <c r="AU159" i="157"/>
  <c r="W159" i="157"/>
  <c r="T159" i="157"/>
  <c r="BN159" i="157"/>
  <c r="BO159" i="157"/>
  <c r="K159" i="157"/>
  <c r="BL159" i="157"/>
  <c r="AM159" i="157"/>
  <c r="P159" i="157"/>
  <c r="M159" i="157"/>
  <c r="AB159" i="157"/>
  <c r="AF159" i="157"/>
  <c r="BH159" i="157"/>
  <c r="AO159" i="157"/>
  <c r="I159" i="157"/>
  <c r="BJ159" i="157"/>
  <c r="AL159" i="157"/>
  <c r="O159" i="157"/>
  <c r="AK159" i="157"/>
  <c r="N159" i="157"/>
  <c r="BA159" i="157"/>
  <c r="L159" i="157"/>
  <c r="Z159" i="157"/>
  <c r="AN159" i="157"/>
  <c r="AV159" i="157"/>
  <c r="BF159" i="157"/>
  <c r="BC159" i="157"/>
  <c r="AI159" i="157"/>
  <c r="AJ159" i="157"/>
  <c r="J159" i="157"/>
  <c r="AZ159" i="157"/>
  <c r="G159" i="157"/>
  <c r="AW159" i="157"/>
  <c r="AG159" i="157"/>
  <c r="AT159" i="157"/>
  <c r="AE159" i="157"/>
  <c r="BD159" i="157"/>
  <c r="X159" i="157"/>
  <c r="AV228" i="157"/>
  <c r="X228" i="157"/>
  <c r="AT228" i="157"/>
  <c r="U228" i="157"/>
  <c r="AX228" i="157"/>
  <c r="R228" i="157"/>
  <c r="BO228" i="157"/>
  <c r="AN228" i="157"/>
  <c r="J228" i="157"/>
  <c r="BN228" i="157"/>
  <c r="AM228" i="157"/>
  <c r="I228" i="157"/>
  <c r="BH228" i="157"/>
  <c r="AL228" i="157"/>
  <c r="H228" i="157"/>
  <c r="BJ228" i="157"/>
  <c r="AG228" i="157"/>
  <c r="G228" i="157"/>
  <c r="BF228" i="157"/>
  <c r="AF228" i="157"/>
  <c r="P228" i="157"/>
  <c r="BC228" i="157"/>
  <c r="AK228" i="157"/>
  <c r="O228" i="157"/>
  <c r="BA228" i="157"/>
  <c r="AH228" i="157"/>
  <c r="M228" i="157"/>
  <c r="AZ228" i="157"/>
  <c r="AE228" i="157"/>
  <c r="L228" i="157"/>
  <c r="AU228" i="157"/>
  <c r="AC228" i="157"/>
  <c r="AS228" i="157"/>
  <c r="BD228" i="157"/>
  <c r="AR228" i="157"/>
  <c r="AQ228" i="157"/>
  <c r="AO228" i="157"/>
  <c r="W228" i="157"/>
  <c r="AI228" i="157"/>
  <c r="AD228" i="157"/>
  <c r="Z228" i="157"/>
  <c r="AJ228" i="157"/>
  <c r="AY228" i="157"/>
  <c r="AB228" i="157"/>
  <c r="BB228" i="157"/>
  <c r="T228" i="157"/>
  <c r="K228" i="157"/>
  <c r="N228" i="157"/>
  <c r="BL228" i="157"/>
  <c r="AW228" i="157"/>
  <c r="AV514" i="157"/>
  <c r="AC514" i="157"/>
  <c r="AQ514" i="157"/>
  <c r="AT514" i="157"/>
  <c r="AB514" i="157"/>
  <c r="BB514" i="157"/>
  <c r="AW514" i="157"/>
  <c r="AS514" i="157"/>
  <c r="X514" i="157"/>
  <c r="BA514" i="157"/>
  <c r="AR514" i="157"/>
  <c r="W514" i="157"/>
  <c r="AJ514" i="157"/>
  <c r="N514" i="157"/>
  <c r="AE514" i="157"/>
  <c r="R514" i="157"/>
  <c r="AY514" i="157"/>
  <c r="Z514" i="157"/>
  <c r="AH514" i="157"/>
  <c r="AD514" i="157"/>
  <c r="U514" i="157"/>
  <c r="AX514" i="157"/>
  <c r="T514" i="157"/>
  <c r="BN514" i="157"/>
  <c r="G514" i="157"/>
  <c r="AL514" i="157"/>
  <c r="O514" i="157"/>
  <c r="AK514" i="157"/>
  <c r="AO514" i="157"/>
  <c r="BO514" i="157"/>
  <c r="H514" i="157"/>
  <c r="BJ514" i="157"/>
  <c r="K514" i="157"/>
  <c r="BC514" i="157"/>
  <c r="BL514" i="157"/>
  <c r="AI514" i="157"/>
  <c r="BF514" i="157"/>
  <c r="BH514" i="157"/>
  <c r="AN514" i="157"/>
  <c r="P514" i="157"/>
  <c r="BD514" i="157"/>
  <c r="AF514" i="157"/>
  <c r="M514" i="157"/>
  <c r="L514" i="157"/>
  <c r="AZ514" i="157"/>
  <c r="AM514" i="157"/>
  <c r="J514" i="157"/>
  <c r="AG514" i="157"/>
  <c r="AU514" i="157"/>
  <c r="I514" i="157"/>
  <c r="BA510" i="157"/>
  <c r="AB510" i="157"/>
  <c r="AR510" i="157"/>
  <c r="P510" i="157"/>
  <c r="AT510" i="157"/>
  <c r="AJ510" i="157"/>
  <c r="AS510" i="157"/>
  <c r="Z510" i="157"/>
  <c r="U510" i="157"/>
  <c r="AX510" i="157"/>
  <c r="AL510" i="157"/>
  <c r="AD510" i="157"/>
  <c r="AW510" i="157"/>
  <c r="X510" i="157"/>
  <c r="AQ510" i="157"/>
  <c r="T510" i="157"/>
  <c r="K510" i="157"/>
  <c r="AU510" i="157"/>
  <c r="W510" i="157"/>
  <c r="R510" i="157"/>
  <c r="AZ510" i="157"/>
  <c r="BN510" i="157"/>
  <c r="AO510" i="157"/>
  <c r="G510" i="157"/>
  <c r="BO510" i="157"/>
  <c r="O510" i="157"/>
  <c r="BH510" i="157"/>
  <c r="M510" i="157"/>
  <c r="AV510" i="157"/>
  <c r="AN510" i="157"/>
  <c r="BL510" i="157"/>
  <c r="AM510" i="157"/>
  <c r="H510" i="157"/>
  <c r="AG510" i="157"/>
  <c r="BJ510" i="157"/>
  <c r="AK510" i="157"/>
  <c r="I510" i="157"/>
  <c r="BF510" i="157"/>
  <c r="AH510" i="157"/>
  <c r="J510" i="157"/>
  <c r="AY510" i="157"/>
  <c r="AI510" i="157"/>
  <c r="L510" i="157"/>
  <c r="BD510" i="157"/>
  <c r="AC510" i="157"/>
  <c r="N510" i="157"/>
  <c r="AE510" i="157"/>
  <c r="BC510" i="157"/>
  <c r="AF510" i="157"/>
  <c r="BB510" i="157"/>
  <c r="E322" i="157"/>
  <c r="AZ287" i="157"/>
  <c r="U287" i="157"/>
  <c r="AY287" i="157"/>
  <c r="T287" i="157"/>
  <c r="AR287" i="157"/>
  <c r="X287" i="157"/>
  <c r="BA287" i="157"/>
  <c r="P287" i="157"/>
  <c r="BC287" i="157"/>
  <c r="M287" i="157"/>
  <c r="BN287" i="157"/>
  <c r="AI287" i="157"/>
  <c r="AL287" i="157"/>
  <c r="BL287" i="157"/>
  <c r="AH287" i="157"/>
  <c r="K287" i="157"/>
  <c r="BJ287" i="157"/>
  <c r="AG287" i="157"/>
  <c r="AK287" i="157"/>
  <c r="BO287" i="157"/>
  <c r="AF287" i="157"/>
  <c r="J287" i="157"/>
  <c r="BF287" i="157"/>
  <c r="AC287" i="157"/>
  <c r="I287" i="157"/>
  <c r="BH287" i="157"/>
  <c r="AB287" i="157"/>
  <c r="O287" i="157"/>
  <c r="AT287" i="157"/>
  <c r="AO287" i="157"/>
  <c r="N287" i="157"/>
  <c r="AX287" i="157"/>
  <c r="AN287" i="157"/>
  <c r="L287" i="157"/>
  <c r="AW287" i="157"/>
  <c r="AM287" i="157"/>
  <c r="H287" i="157"/>
  <c r="AV287" i="157"/>
  <c r="AJ287" i="157"/>
  <c r="G287" i="157"/>
  <c r="AU287" i="157"/>
  <c r="AE287" i="157"/>
  <c r="AS287" i="157"/>
  <c r="AD287" i="157"/>
  <c r="AQ287" i="157"/>
  <c r="Z287" i="157"/>
  <c r="BD287" i="157"/>
  <c r="W287" i="157"/>
  <c r="BB287" i="157"/>
  <c r="R287" i="157"/>
  <c r="BN472" i="157"/>
  <c r="AH472" i="157"/>
  <c r="N472" i="157"/>
  <c r="BO472" i="157"/>
  <c r="AG472" i="157"/>
  <c r="L472" i="157"/>
  <c r="AL472" i="157"/>
  <c r="BL472" i="157"/>
  <c r="AF472" i="157"/>
  <c r="K472" i="157"/>
  <c r="BH472" i="157"/>
  <c r="AE472" i="157"/>
  <c r="J472" i="157"/>
  <c r="BJ472" i="157"/>
  <c r="AC472" i="157"/>
  <c r="H472" i="157"/>
  <c r="AV472" i="157"/>
  <c r="BF472" i="157"/>
  <c r="AN472" i="157"/>
  <c r="X472" i="157"/>
  <c r="AU472" i="157"/>
  <c r="BD472" i="157"/>
  <c r="AM472" i="157"/>
  <c r="P472" i="157"/>
  <c r="BC472" i="157"/>
  <c r="AK472" i="157"/>
  <c r="I472" i="157"/>
  <c r="BB472" i="157"/>
  <c r="AJ472" i="157"/>
  <c r="O472" i="157"/>
  <c r="AX472" i="157"/>
  <c r="AI472" i="157"/>
  <c r="M472" i="157"/>
  <c r="AW472" i="157"/>
  <c r="AD472" i="157"/>
  <c r="AZ472" i="157"/>
  <c r="AB472" i="157"/>
  <c r="AY472" i="157"/>
  <c r="AO472" i="157"/>
  <c r="Z472" i="157"/>
  <c r="AT472" i="157"/>
  <c r="R472" i="157"/>
  <c r="AS472" i="157"/>
  <c r="W472" i="157"/>
  <c r="AR472" i="157"/>
  <c r="U472" i="157"/>
  <c r="AQ472" i="157"/>
  <c r="T472" i="157"/>
  <c r="BA472" i="157"/>
  <c r="G472" i="157"/>
  <c r="BO331" i="157"/>
  <c r="BN331" i="157"/>
  <c r="BH331" i="157"/>
  <c r="BJ331" i="157"/>
  <c r="BF331" i="157"/>
  <c r="BL331" i="157"/>
  <c r="AX331" i="157"/>
  <c r="AW331" i="157"/>
  <c r="AU331" i="157"/>
  <c r="AT331" i="157"/>
  <c r="AQ331" i="157"/>
  <c r="BD331" i="157"/>
  <c r="BC331" i="157"/>
  <c r="BB331" i="157"/>
  <c r="BA331" i="157"/>
  <c r="AZ331" i="157"/>
  <c r="AV331" i="157"/>
  <c r="AR331" i="157"/>
  <c r="AY331" i="157"/>
  <c r="AS331" i="157"/>
  <c r="AM331" i="157"/>
  <c r="AL331" i="157"/>
  <c r="AK331" i="157"/>
  <c r="AJ331" i="157"/>
  <c r="AH331" i="157"/>
  <c r="AE331" i="157"/>
  <c r="AD331" i="157"/>
  <c r="AN331" i="157"/>
  <c r="AG331" i="157"/>
  <c r="AO331" i="157"/>
  <c r="AI331" i="157"/>
  <c r="AF331" i="157"/>
  <c r="Z331" i="157"/>
  <c r="AC331" i="157"/>
  <c r="AB331" i="157"/>
  <c r="X331" i="157"/>
  <c r="W331" i="157"/>
  <c r="U331" i="157"/>
  <c r="T331" i="157"/>
  <c r="O331" i="157"/>
  <c r="N331" i="157"/>
  <c r="I331" i="157"/>
  <c r="G331" i="157"/>
  <c r="P331" i="157"/>
  <c r="M331" i="157"/>
  <c r="R331" i="157"/>
  <c r="L331" i="157"/>
  <c r="K331" i="157"/>
  <c r="J331" i="157"/>
  <c r="H331" i="157"/>
  <c r="BL562" i="157"/>
  <c r="AE562" i="157"/>
  <c r="M562" i="157"/>
  <c r="J562" i="157"/>
  <c r="BC562" i="157"/>
  <c r="BH562" i="157"/>
  <c r="AB562" i="157"/>
  <c r="L562" i="157"/>
  <c r="AL562" i="157"/>
  <c r="AK562" i="157"/>
  <c r="AR562" i="157"/>
  <c r="AO562" i="157"/>
  <c r="K562" i="157"/>
  <c r="AQ562" i="157"/>
  <c r="AM562" i="157"/>
  <c r="BD562" i="157"/>
  <c r="AF562" i="157"/>
  <c r="BB562" i="157"/>
  <c r="AN562" i="157"/>
  <c r="BA562" i="157"/>
  <c r="AW562" i="157"/>
  <c r="AD562" i="157"/>
  <c r="AV562" i="157"/>
  <c r="AC562" i="157"/>
  <c r="AS562" i="157"/>
  <c r="Z562" i="157"/>
  <c r="AU562" i="157"/>
  <c r="W562" i="157"/>
  <c r="AT562" i="157"/>
  <c r="R562" i="157"/>
  <c r="AZ562" i="157"/>
  <c r="X562" i="157"/>
  <c r="U562" i="157"/>
  <c r="AY562" i="157"/>
  <c r="AX562" i="157"/>
  <c r="G562" i="157"/>
  <c r="BN562" i="157"/>
  <c r="T562" i="157"/>
  <c r="AJ562" i="157"/>
  <c r="BO562" i="157"/>
  <c r="AI562" i="157"/>
  <c r="O562" i="157"/>
  <c r="BF562" i="157"/>
  <c r="AH562" i="157"/>
  <c r="H562" i="157"/>
  <c r="I562" i="157"/>
  <c r="BJ562" i="157"/>
  <c r="AG562" i="157"/>
  <c r="P562" i="157"/>
  <c r="N562" i="157"/>
  <c r="BA211" i="157"/>
  <c r="AI211" i="157"/>
  <c r="N211" i="157"/>
  <c r="Z211" i="157"/>
  <c r="AZ211" i="157"/>
  <c r="AH211" i="157"/>
  <c r="L211" i="157"/>
  <c r="AW211" i="157"/>
  <c r="AY211" i="157"/>
  <c r="AG211" i="157"/>
  <c r="H211" i="157"/>
  <c r="AX211" i="157"/>
  <c r="AF211" i="157"/>
  <c r="J211" i="157"/>
  <c r="AU211" i="157"/>
  <c r="AN211" i="157"/>
  <c r="AS211" i="157"/>
  <c r="AC211" i="157"/>
  <c r="BD211" i="157"/>
  <c r="AB211" i="157"/>
  <c r="BB211" i="157"/>
  <c r="U211" i="157"/>
  <c r="AT211" i="157"/>
  <c r="X211" i="157"/>
  <c r="AR211" i="157"/>
  <c r="W211" i="157"/>
  <c r="AV211" i="157"/>
  <c r="R211" i="157"/>
  <c r="BC211" i="157"/>
  <c r="T211" i="157"/>
  <c r="BN211" i="157"/>
  <c r="AM211" i="157"/>
  <c r="P211" i="157"/>
  <c r="BO211" i="157"/>
  <c r="AL211" i="157"/>
  <c r="M211" i="157"/>
  <c r="BL211" i="157"/>
  <c r="K211" i="157"/>
  <c r="AQ211" i="157"/>
  <c r="AK211" i="157"/>
  <c r="BF211" i="157"/>
  <c r="AJ211" i="157"/>
  <c r="I211" i="157"/>
  <c r="BH211" i="157"/>
  <c r="AE211" i="157"/>
  <c r="G211" i="157"/>
  <c r="BJ211" i="157"/>
  <c r="AD211" i="157"/>
  <c r="O211" i="157"/>
  <c r="AO211" i="157"/>
  <c r="BD209" i="157"/>
  <c r="AC209" i="157"/>
  <c r="J209" i="157"/>
  <c r="AE209" i="157"/>
  <c r="Z209" i="157"/>
  <c r="BB209" i="157"/>
  <c r="AB209" i="157"/>
  <c r="AR209" i="157"/>
  <c r="AZ209" i="157"/>
  <c r="X209" i="157"/>
  <c r="AT209" i="157"/>
  <c r="AX209" i="157"/>
  <c r="AK209" i="157"/>
  <c r="AU209" i="157"/>
  <c r="AV209" i="157"/>
  <c r="AD209" i="157"/>
  <c r="T209" i="157"/>
  <c r="BO209" i="157"/>
  <c r="AM209" i="157"/>
  <c r="P209" i="157"/>
  <c r="BH209" i="157"/>
  <c r="AL209" i="157"/>
  <c r="M209" i="157"/>
  <c r="BJ209" i="157"/>
  <c r="AI209" i="157"/>
  <c r="K209" i="157"/>
  <c r="BL209" i="157"/>
  <c r="AH209" i="157"/>
  <c r="I209" i="157"/>
  <c r="W209" i="157"/>
  <c r="U209" i="157"/>
  <c r="BF209" i="157"/>
  <c r="AG209" i="157"/>
  <c r="N209" i="157"/>
  <c r="BN209" i="157"/>
  <c r="O209" i="157"/>
  <c r="AF209" i="157"/>
  <c r="AS209" i="157"/>
  <c r="BC209" i="157"/>
  <c r="AO209" i="157"/>
  <c r="L209" i="157"/>
  <c r="AQ209" i="157"/>
  <c r="R209" i="157"/>
  <c r="BA209" i="157"/>
  <c r="AN209" i="157"/>
  <c r="H209" i="157"/>
  <c r="AY209" i="157"/>
  <c r="AJ209" i="157"/>
  <c r="G209" i="157"/>
  <c r="AW209" i="157"/>
  <c r="BL405" i="157"/>
  <c r="AC405" i="157"/>
  <c r="N405" i="157"/>
  <c r="AJ405" i="157"/>
  <c r="J405" i="157"/>
  <c r="BA405" i="157"/>
  <c r="X405" i="157"/>
  <c r="W405" i="157"/>
  <c r="BN405" i="157"/>
  <c r="BF405" i="157"/>
  <c r="AN405" i="157"/>
  <c r="L405" i="157"/>
  <c r="AD405" i="157"/>
  <c r="AE405" i="157"/>
  <c r="BJ405" i="157"/>
  <c r="AM405" i="157"/>
  <c r="I405" i="157"/>
  <c r="BH405" i="157"/>
  <c r="G405" i="157"/>
  <c r="M405" i="157"/>
  <c r="AV405" i="157"/>
  <c r="AL405" i="157"/>
  <c r="AT405" i="157"/>
  <c r="AK405" i="157"/>
  <c r="BD405" i="157"/>
  <c r="H405" i="157"/>
  <c r="BC405" i="157"/>
  <c r="AO405" i="157"/>
  <c r="K405" i="157"/>
  <c r="AX405" i="157"/>
  <c r="AI405" i="157"/>
  <c r="BB405" i="157"/>
  <c r="AH405" i="157"/>
  <c r="AY405" i="157"/>
  <c r="AS405" i="157"/>
  <c r="AZ405" i="157"/>
  <c r="AG405" i="157"/>
  <c r="AB405" i="157"/>
  <c r="AQ405" i="157"/>
  <c r="U405" i="157"/>
  <c r="AU405" i="157"/>
  <c r="Z405" i="157"/>
  <c r="AW405" i="157"/>
  <c r="T405" i="157"/>
  <c r="AR405" i="157"/>
  <c r="R405" i="157"/>
  <c r="BO405" i="157"/>
  <c r="AF405" i="157"/>
  <c r="P405" i="157"/>
  <c r="O405" i="157"/>
  <c r="AU449" i="157"/>
  <c r="AF449" i="157"/>
  <c r="H449" i="157"/>
  <c r="BD449" i="157"/>
  <c r="AK449" i="157"/>
  <c r="M449" i="157"/>
  <c r="BC449" i="157"/>
  <c r="AE449" i="157"/>
  <c r="K449" i="157"/>
  <c r="BB449" i="157"/>
  <c r="AD449" i="157"/>
  <c r="W449" i="157"/>
  <c r="BA449" i="157"/>
  <c r="AC449" i="157"/>
  <c r="AX449" i="157"/>
  <c r="AO449" i="157"/>
  <c r="AW449" i="157"/>
  <c r="AN449" i="157"/>
  <c r="AY449" i="157"/>
  <c r="X449" i="157"/>
  <c r="AV449" i="157"/>
  <c r="Z449" i="157"/>
  <c r="AT449" i="157"/>
  <c r="AR449" i="157"/>
  <c r="R449" i="157"/>
  <c r="T449" i="157"/>
  <c r="AS449" i="157"/>
  <c r="U449" i="157"/>
  <c r="AQ449" i="157"/>
  <c r="P449" i="157"/>
  <c r="BO449" i="157"/>
  <c r="AJ449" i="157"/>
  <c r="O449" i="157"/>
  <c r="BF449" i="157"/>
  <c r="BN449" i="157"/>
  <c r="AI449" i="157"/>
  <c r="N449" i="157"/>
  <c r="AL449" i="157"/>
  <c r="BH449" i="157"/>
  <c r="AG449" i="157"/>
  <c r="L449" i="157"/>
  <c r="BL449" i="157"/>
  <c r="AB449" i="157"/>
  <c r="I449" i="157"/>
  <c r="BJ449" i="157"/>
  <c r="AM449" i="157"/>
  <c r="G449" i="157"/>
  <c r="AZ449" i="157"/>
  <c r="AH449" i="157"/>
  <c r="J449" i="157"/>
  <c r="BO436" i="157"/>
  <c r="BJ436" i="157"/>
  <c r="BL436" i="157"/>
  <c r="BN436" i="157"/>
  <c r="BH436" i="157"/>
  <c r="BF436" i="157"/>
  <c r="BB436" i="157"/>
  <c r="AR436" i="157"/>
  <c r="AQ436" i="157"/>
  <c r="BC436" i="157"/>
  <c r="BD436" i="157"/>
  <c r="BA436" i="157"/>
  <c r="AZ436" i="157"/>
  <c r="AY436" i="157"/>
  <c r="AW436" i="157"/>
  <c r="AU436" i="157"/>
  <c r="AT436" i="157"/>
  <c r="AS436" i="157"/>
  <c r="AX436" i="157"/>
  <c r="AV436" i="157"/>
  <c r="AL436" i="157"/>
  <c r="AK436" i="157"/>
  <c r="AI436" i="157"/>
  <c r="AD436" i="157"/>
  <c r="AC436" i="157"/>
  <c r="AO436" i="157"/>
  <c r="AM436" i="157"/>
  <c r="AG436" i="157"/>
  <c r="AF436" i="157"/>
  <c r="AB436" i="157"/>
  <c r="AE436" i="157"/>
  <c r="AH436" i="157"/>
  <c r="AJ436" i="157"/>
  <c r="Z436" i="157"/>
  <c r="X436" i="157"/>
  <c r="W436" i="157"/>
  <c r="T436" i="157"/>
  <c r="G436" i="157"/>
  <c r="AN436" i="157"/>
  <c r="P436" i="157"/>
  <c r="O436" i="157"/>
  <c r="N436" i="157"/>
  <c r="M436" i="157"/>
  <c r="L436" i="157"/>
  <c r="K436" i="157"/>
  <c r="H436" i="157"/>
  <c r="R436" i="157"/>
  <c r="J436" i="157"/>
  <c r="I436" i="157"/>
  <c r="U436" i="157"/>
  <c r="E913" i="157"/>
  <c r="BN318" i="157"/>
  <c r="AN318" i="157"/>
  <c r="M318" i="157"/>
  <c r="O318" i="157"/>
  <c r="BL318" i="157"/>
  <c r="AM318" i="157"/>
  <c r="L318" i="157"/>
  <c r="BH318" i="157"/>
  <c r="AL318" i="157"/>
  <c r="K318" i="157"/>
  <c r="BF318" i="157"/>
  <c r="AG318" i="157"/>
  <c r="U318" i="157"/>
  <c r="AB318" i="157"/>
  <c r="BJ318" i="157"/>
  <c r="AF318" i="157"/>
  <c r="J318" i="157"/>
  <c r="AZ318" i="157"/>
  <c r="AK318" i="157"/>
  <c r="I318" i="157"/>
  <c r="AW318" i="157"/>
  <c r="AI318" i="157"/>
  <c r="P318" i="157"/>
  <c r="AV318" i="157"/>
  <c r="AS318" i="157"/>
  <c r="AD318" i="157"/>
  <c r="H318" i="157"/>
  <c r="BB318" i="157"/>
  <c r="AC318" i="157"/>
  <c r="BA318" i="157"/>
  <c r="AJ318" i="157"/>
  <c r="AY318" i="157"/>
  <c r="AE318" i="157"/>
  <c r="AX318" i="157"/>
  <c r="X318" i="157"/>
  <c r="AU318" i="157"/>
  <c r="W318" i="157"/>
  <c r="AR318" i="157"/>
  <c r="AH318" i="157"/>
  <c r="BC318" i="157"/>
  <c r="Z318" i="157"/>
  <c r="AT318" i="157"/>
  <c r="R318" i="157"/>
  <c r="AQ318" i="157"/>
  <c r="G318" i="157"/>
  <c r="BD318" i="157"/>
  <c r="T318" i="157"/>
  <c r="BO318" i="157"/>
  <c r="AO318" i="157"/>
  <c r="N318" i="157"/>
  <c r="BC516" i="157"/>
  <c r="AM516" i="157"/>
  <c r="AN516" i="157"/>
  <c r="AH516" i="157"/>
  <c r="BB516" i="157"/>
  <c r="W516" i="157"/>
  <c r="BA516" i="157"/>
  <c r="R516" i="157"/>
  <c r="X516" i="157"/>
  <c r="AZ516" i="157"/>
  <c r="U516" i="157"/>
  <c r="AR516" i="157"/>
  <c r="I516" i="157"/>
  <c r="AY516" i="157"/>
  <c r="T516" i="157"/>
  <c r="AX516" i="157"/>
  <c r="AW516" i="157"/>
  <c r="Z516" i="157"/>
  <c r="BO516" i="157"/>
  <c r="AL516" i="157"/>
  <c r="G516" i="157"/>
  <c r="BN516" i="157"/>
  <c r="AK516" i="157"/>
  <c r="O516" i="157"/>
  <c r="J516" i="157"/>
  <c r="AT516" i="157"/>
  <c r="BJ516" i="157"/>
  <c r="AJ516" i="157"/>
  <c r="H516" i="157"/>
  <c r="BL516" i="157"/>
  <c r="AI516" i="157"/>
  <c r="P516" i="157"/>
  <c r="BH516" i="157"/>
  <c r="AG516" i="157"/>
  <c r="N516" i="157"/>
  <c r="AV516" i="157"/>
  <c r="L516" i="157"/>
  <c r="BF516" i="157"/>
  <c r="AD516" i="157"/>
  <c r="M516" i="157"/>
  <c r="AC516" i="157"/>
  <c r="AU516" i="157"/>
  <c r="AO516" i="157"/>
  <c r="K516" i="157"/>
  <c r="AS516" i="157"/>
  <c r="AF516" i="157"/>
  <c r="BD516" i="157"/>
  <c r="AQ516" i="157"/>
  <c r="AE516" i="157"/>
  <c r="AB516" i="157"/>
  <c r="AX165" i="157"/>
  <c r="R165" i="157"/>
  <c r="BO165" i="157"/>
  <c r="AN165" i="157"/>
  <c r="P165" i="157"/>
  <c r="BJ165" i="157"/>
  <c r="AI165" i="157"/>
  <c r="M165" i="157"/>
  <c r="AF165" i="157"/>
  <c r="AB165" i="157"/>
  <c r="AY165" i="157"/>
  <c r="BF165" i="157"/>
  <c r="AG165" i="157"/>
  <c r="K165" i="157"/>
  <c r="I165" i="157"/>
  <c r="BH165" i="157"/>
  <c r="BN165" i="157"/>
  <c r="AE165" i="157"/>
  <c r="G165" i="157"/>
  <c r="BL165" i="157"/>
  <c r="O165" i="157"/>
  <c r="AD165" i="157"/>
  <c r="AR165" i="157"/>
  <c r="BB165" i="157"/>
  <c r="AO165" i="157"/>
  <c r="L165" i="157"/>
  <c r="AW165" i="157"/>
  <c r="AM165" i="157"/>
  <c r="J165" i="157"/>
  <c r="AV165" i="157"/>
  <c r="H165" i="157"/>
  <c r="AU165" i="157"/>
  <c r="AK165" i="157"/>
  <c r="AC165" i="157"/>
  <c r="AJ165" i="157"/>
  <c r="X165" i="157"/>
  <c r="AQ165" i="157"/>
  <c r="AL165" i="157"/>
  <c r="N165" i="157"/>
  <c r="AT165" i="157"/>
  <c r="Z165" i="157"/>
  <c r="AS165" i="157"/>
  <c r="AH165" i="157"/>
  <c r="BD165" i="157"/>
  <c r="BA165" i="157"/>
  <c r="BC165" i="157"/>
  <c r="T165" i="157"/>
  <c r="AZ165" i="157"/>
  <c r="U165" i="157"/>
  <c r="W165" i="157"/>
  <c r="BO316" i="157"/>
  <c r="AC316" i="157"/>
  <c r="J316" i="157"/>
  <c r="BF316" i="157"/>
  <c r="AK316" i="157"/>
  <c r="BN316" i="157"/>
  <c r="AB316" i="157"/>
  <c r="I316" i="157"/>
  <c r="BJ316" i="157"/>
  <c r="L316" i="157"/>
  <c r="N316" i="157"/>
  <c r="M316" i="157"/>
  <c r="BL316" i="157"/>
  <c r="AO316" i="157"/>
  <c r="H316" i="157"/>
  <c r="AN316" i="157"/>
  <c r="AM316" i="157"/>
  <c r="BH316" i="157"/>
  <c r="G316" i="157"/>
  <c r="BC316" i="157"/>
  <c r="BD316" i="157"/>
  <c r="AI316" i="157"/>
  <c r="O316" i="157"/>
  <c r="P316" i="157"/>
  <c r="AH316" i="157"/>
  <c r="AZ316" i="157"/>
  <c r="AG316" i="157"/>
  <c r="AY316" i="157"/>
  <c r="AF316" i="157"/>
  <c r="AX316" i="157"/>
  <c r="AE316" i="157"/>
  <c r="BB316" i="157"/>
  <c r="AV316" i="157"/>
  <c r="AL316" i="157"/>
  <c r="W316" i="157"/>
  <c r="AD316" i="157"/>
  <c r="AT316" i="157"/>
  <c r="AR316" i="157"/>
  <c r="R316" i="157"/>
  <c r="AQ316" i="157"/>
  <c r="X316" i="157"/>
  <c r="AJ316" i="157"/>
  <c r="BA316" i="157"/>
  <c r="AW316" i="157"/>
  <c r="Z316" i="157"/>
  <c r="AU316" i="157"/>
  <c r="T316" i="157"/>
  <c r="AS316" i="157"/>
  <c r="K316" i="157"/>
  <c r="U316" i="157"/>
  <c r="AZ163" i="157"/>
  <c r="AF163" i="157"/>
  <c r="H163" i="157"/>
  <c r="K163" i="157"/>
  <c r="AY163" i="157"/>
  <c r="AE163" i="157"/>
  <c r="G163" i="157"/>
  <c r="AG163" i="157"/>
  <c r="AL163" i="157"/>
  <c r="BJ163" i="157"/>
  <c r="AX163" i="157"/>
  <c r="AD163" i="157"/>
  <c r="AW163" i="157"/>
  <c r="X163" i="157"/>
  <c r="BN163" i="157"/>
  <c r="O163" i="157"/>
  <c r="AU163" i="157"/>
  <c r="AC163" i="157"/>
  <c r="M163" i="157"/>
  <c r="BL163" i="157"/>
  <c r="AR163" i="157"/>
  <c r="W163" i="157"/>
  <c r="BC163" i="157"/>
  <c r="BD163" i="157"/>
  <c r="Z163" i="157"/>
  <c r="BB163" i="157"/>
  <c r="R163" i="157"/>
  <c r="AJ163" i="157"/>
  <c r="AV163" i="157"/>
  <c r="U163" i="157"/>
  <c r="AQ163" i="157"/>
  <c r="AO163" i="157"/>
  <c r="AM163" i="157"/>
  <c r="AT163" i="157"/>
  <c r="T163" i="157"/>
  <c r="BO163" i="157"/>
  <c r="AB163" i="157"/>
  <c r="P163" i="157"/>
  <c r="BH163" i="157"/>
  <c r="AK163" i="157"/>
  <c r="I163" i="157"/>
  <c r="BF163" i="157"/>
  <c r="AN163" i="157"/>
  <c r="N163" i="157"/>
  <c r="BA163" i="157"/>
  <c r="AS163" i="157"/>
  <c r="AI163" i="157"/>
  <c r="L163" i="157"/>
  <c r="AH163" i="157"/>
  <c r="J163" i="157"/>
  <c r="BB314" i="157"/>
  <c r="AD314" i="157"/>
  <c r="Z314" i="157"/>
  <c r="T314" i="157"/>
  <c r="AZ314" i="157"/>
  <c r="AL314" i="157"/>
  <c r="AT314" i="157"/>
  <c r="AJ314" i="157"/>
  <c r="AX314" i="157"/>
  <c r="X314" i="157"/>
  <c r="AN314" i="157"/>
  <c r="AU314" i="157"/>
  <c r="W314" i="157"/>
  <c r="AK314" i="157"/>
  <c r="J314" i="157"/>
  <c r="AQ314" i="157"/>
  <c r="AW314" i="157"/>
  <c r="K314" i="157"/>
  <c r="R314" i="157"/>
  <c r="AY314" i="157"/>
  <c r="BO314" i="157"/>
  <c r="BL314" i="157"/>
  <c r="AI314" i="157"/>
  <c r="I314" i="157"/>
  <c r="BH314" i="157"/>
  <c r="AH314" i="157"/>
  <c r="H314" i="157"/>
  <c r="BJ314" i="157"/>
  <c r="AC314" i="157"/>
  <c r="G314" i="157"/>
  <c r="BF314" i="157"/>
  <c r="AB314" i="157"/>
  <c r="P314" i="157"/>
  <c r="AV314" i="157"/>
  <c r="AO314" i="157"/>
  <c r="O314" i="157"/>
  <c r="AM314" i="157"/>
  <c r="N314" i="157"/>
  <c r="AS314" i="157"/>
  <c r="AR314" i="157"/>
  <c r="AG314" i="157"/>
  <c r="M314" i="157"/>
  <c r="BD314" i="157"/>
  <c r="AF314" i="157"/>
  <c r="L314" i="157"/>
  <c r="U314" i="157"/>
  <c r="BN314" i="157"/>
  <c r="BC314" i="157"/>
  <c r="AE314" i="157"/>
  <c r="BA314" i="157"/>
  <c r="AS161" i="157"/>
  <c r="AG161" i="157"/>
  <c r="N161" i="157"/>
  <c r="BD161" i="157"/>
  <c r="AF161" i="157"/>
  <c r="L161" i="157"/>
  <c r="BC161" i="157"/>
  <c r="Z161" i="157"/>
  <c r="H161" i="157"/>
  <c r="BB161" i="157"/>
  <c r="X161" i="157"/>
  <c r="O161" i="157"/>
  <c r="AY161" i="157"/>
  <c r="W161" i="157"/>
  <c r="G161" i="157"/>
  <c r="AV161" i="157"/>
  <c r="U161" i="157"/>
  <c r="AT161" i="157"/>
  <c r="AM161" i="157"/>
  <c r="AR161" i="157"/>
  <c r="R161" i="157"/>
  <c r="AQ161" i="157"/>
  <c r="T161" i="157"/>
  <c r="BJ161" i="157"/>
  <c r="AO161" i="157"/>
  <c r="AU161" i="157"/>
  <c r="AC161" i="157"/>
  <c r="AZ161" i="157"/>
  <c r="AD161" i="157"/>
  <c r="AK161" i="157"/>
  <c r="AW161" i="157"/>
  <c r="AB161" i="157"/>
  <c r="AI161" i="157"/>
  <c r="BL161" i="157"/>
  <c r="AJ161" i="157"/>
  <c r="P161" i="157"/>
  <c r="J161" i="157"/>
  <c r="BA161" i="157"/>
  <c r="BO161" i="157"/>
  <c r="AE161" i="157"/>
  <c r="M161" i="157"/>
  <c r="BH161" i="157"/>
  <c r="BN161" i="157"/>
  <c r="AN161" i="157"/>
  <c r="K161" i="157"/>
  <c r="AH161" i="157"/>
  <c r="BF161" i="157"/>
  <c r="AL161" i="157"/>
  <c r="I161" i="157"/>
  <c r="AX161" i="157"/>
  <c r="AQ312" i="157"/>
  <c r="T312" i="157"/>
  <c r="BB312" i="157"/>
  <c r="K312" i="157"/>
  <c r="BN312" i="157"/>
  <c r="AK312" i="157"/>
  <c r="J312" i="157"/>
  <c r="BL312" i="157"/>
  <c r="AJ312" i="157"/>
  <c r="I312" i="157"/>
  <c r="BO312" i="157"/>
  <c r="AM312" i="157"/>
  <c r="H312" i="157"/>
  <c r="BJ312" i="157"/>
  <c r="AI312" i="157"/>
  <c r="G312" i="157"/>
  <c r="AX312" i="157"/>
  <c r="BH312" i="157"/>
  <c r="AG312" i="157"/>
  <c r="L312" i="157"/>
  <c r="BF312" i="157"/>
  <c r="AB312" i="157"/>
  <c r="W312" i="157"/>
  <c r="BD312" i="157"/>
  <c r="AN312" i="157"/>
  <c r="O312" i="157"/>
  <c r="BA312" i="157"/>
  <c r="AL312" i="157"/>
  <c r="N312" i="157"/>
  <c r="AZ312" i="157"/>
  <c r="AH312" i="157"/>
  <c r="M312" i="157"/>
  <c r="AW312" i="157"/>
  <c r="AF312" i="157"/>
  <c r="P312" i="157"/>
  <c r="AO312" i="157"/>
  <c r="BC312" i="157"/>
  <c r="AE312" i="157"/>
  <c r="AY312" i="157"/>
  <c r="AC312" i="157"/>
  <c r="AV312" i="157"/>
  <c r="Z312" i="157"/>
  <c r="AU312" i="157"/>
  <c r="AD312" i="157"/>
  <c r="AT312" i="157"/>
  <c r="R312" i="157"/>
  <c r="AR312" i="157"/>
  <c r="X312" i="157"/>
  <c r="AS312" i="157"/>
  <c r="U312" i="157"/>
  <c r="BH194" i="157"/>
  <c r="AI194" i="157"/>
  <c r="G194" i="157"/>
  <c r="BF194" i="157"/>
  <c r="AG194" i="157"/>
  <c r="L194" i="157"/>
  <c r="AM194" i="157"/>
  <c r="AY194" i="157"/>
  <c r="AF194" i="157"/>
  <c r="O194" i="157"/>
  <c r="AX194" i="157"/>
  <c r="AE194" i="157"/>
  <c r="N194" i="157"/>
  <c r="AO194" i="157"/>
  <c r="AS194" i="157"/>
  <c r="AW194" i="157"/>
  <c r="AL194" i="157"/>
  <c r="M194" i="157"/>
  <c r="AV194" i="157"/>
  <c r="AB194" i="157"/>
  <c r="P194" i="157"/>
  <c r="AU194" i="157"/>
  <c r="AQ194" i="157"/>
  <c r="X194" i="157"/>
  <c r="AR194" i="157"/>
  <c r="U194" i="157"/>
  <c r="BD194" i="157"/>
  <c r="W194" i="157"/>
  <c r="BB194" i="157"/>
  <c r="AN194" i="157"/>
  <c r="R194" i="157"/>
  <c r="BC194" i="157"/>
  <c r="BA194" i="157"/>
  <c r="AD194" i="157"/>
  <c r="AZ194" i="157"/>
  <c r="Z194" i="157"/>
  <c r="AT194" i="157"/>
  <c r="T194" i="157"/>
  <c r="BN194" i="157"/>
  <c r="AK194" i="157"/>
  <c r="K194" i="157"/>
  <c r="BO194" i="157"/>
  <c r="AJ194" i="157"/>
  <c r="J194" i="157"/>
  <c r="AC194" i="157"/>
  <c r="H194" i="157"/>
  <c r="BJ194" i="157"/>
  <c r="AH194" i="157"/>
  <c r="I194" i="157"/>
  <c r="BL194" i="157"/>
  <c r="AX158" i="157"/>
  <c r="AC158" i="157"/>
  <c r="AV158" i="157"/>
  <c r="AD158" i="157"/>
  <c r="AS158" i="157"/>
  <c r="X158" i="157"/>
  <c r="BB158" i="157"/>
  <c r="Z158" i="157"/>
  <c r="AT158" i="157"/>
  <c r="U158" i="157"/>
  <c r="AR158" i="157"/>
  <c r="T158" i="157"/>
  <c r="BD158" i="157"/>
  <c r="R158" i="157"/>
  <c r="BO158" i="157"/>
  <c r="AL158" i="157"/>
  <c r="K158" i="157"/>
  <c r="BN158" i="157"/>
  <c r="AG158" i="157"/>
  <c r="J158" i="157"/>
  <c r="BL158" i="157"/>
  <c r="AO158" i="157"/>
  <c r="I158" i="157"/>
  <c r="BF158" i="157"/>
  <c r="AK158" i="157"/>
  <c r="G158" i="157"/>
  <c r="BH158" i="157"/>
  <c r="AI158" i="157"/>
  <c r="P158" i="157"/>
  <c r="AU158" i="157"/>
  <c r="AB158" i="157"/>
  <c r="O158" i="157"/>
  <c r="AZ158" i="157"/>
  <c r="BA158" i="157"/>
  <c r="AJ158" i="157"/>
  <c r="AY158" i="157"/>
  <c r="AW158" i="157"/>
  <c r="AQ158" i="157"/>
  <c r="AN158" i="157"/>
  <c r="AF158" i="157"/>
  <c r="AH158" i="157"/>
  <c r="AE158" i="157"/>
  <c r="BC158" i="157"/>
  <c r="AM158" i="157"/>
  <c r="W158" i="157"/>
  <c r="H158" i="157"/>
  <c r="M158" i="157"/>
  <c r="L158" i="157"/>
  <c r="N158" i="157"/>
  <c r="BJ158" i="157"/>
  <c r="AY507" i="157"/>
  <c r="AC507" i="157"/>
  <c r="J507" i="157"/>
  <c r="AW507" i="157"/>
  <c r="AG507" i="157"/>
  <c r="AV507" i="157"/>
  <c r="AE507" i="157"/>
  <c r="AJ507" i="157"/>
  <c r="G507" i="157"/>
  <c r="AU507" i="157"/>
  <c r="Z507" i="157"/>
  <c r="AT507" i="157"/>
  <c r="R507" i="157"/>
  <c r="AR507" i="157"/>
  <c r="AB507" i="157"/>
  <c r="AQ507" i="157"/>
  <c r="AD507" i="157"/>
  <c r="BJ507" i="157"/>
  <c r="AI507" i="157"/>
  <c r="BD507" i="157"/>
  <c r="X507" i="157"/>
  <c r="BC507" i="157"/>
  <c r="W507" i="157"/>
  <c r="AZ507" i="157"/>
  <c r="P507" i="157"/>
  <c r="AS507" i="157"/>
  <c r="O507" i="157"/>
  <c r="BN507" i="157"/>
  <c r="AO507" i="157"/>
  <c r="N507" i="157"/>
  <c r="BO507" i="157"/>
  <c r="BL507" i="157"/>
  <c r="AM507" i="157"/>
  <c r="L507" i="157"/>
  <c r="I507" i="157"/>
  <c r="BH507" i="157"/>
  <c r="AN507" i="157"/>
  <c r="U507" i="157"/>
  <c r="BF507" i="157"/>
  <c r="AK507" i="157"/>
  <c r="T507" i="157"/>
  <c r="BB507" i="157"/>
  <c r="AH507" i="157"/>
  <c r="M507" i="157"/>
  <c r="BA507" i="157"/>
  <c r="AL507" i="157"/>
  <c r="K507" i="157"/>
  <c r="AX507" i="157"/>
  <c r="AF507" i="157"/>
  <c r="H507" i="157"/>
  <c r="AY203" i="157"/>
  <c r="T203" i="157"/>
  <c r="BN203" i="157"/>
  <c r="AE203" i="157"/>
  <c r="P203" i="157"/>
  <c r="BO203" i="157"/>
  <c r="AD203" i="157"/>
  <c r="M203" i="157"/>
  <c r="BL203" i="157"/>
  <c r="AB203" i="157"/>
  <c r="K203" i="157"/>
  <c r="BJ203" i="157"/>
  <c r="AM203" i="157"/>
  <c r="I203" i="157"/>
  <c r="BF203" i="157"/>
  <c r="AL203" i="157"/>
  <c r="O203" i="157"/>
  <c r="BH203" i="157"/>
  <c r="AK203" i="157"/>
  <c r="N203" i="157"/>
  <c r="AS203" i="157"/>
  <c r="AJ203" i="157"/>
  <c r="L203" i="157"/>
  <c r="AR203" i="157"/>
  <c r="AC203" i="157"/>
  <c r="J203" i="157"/>
  <c r="AQ203" i="157"/>
  <c r="AI203" i="157"/>
  <c r="H203" i="157"/>
  <c r="BC203" i="157"/>
  <c r="AH203" i="157"/>
  <c r="G203" i="157"/>
  <c r="AT203" i="157"/>
  <c r="AG203" i="157"/>
  <c r="BD203" i="157"/>
  <c r="AF203" i="157"/>
  <c r="BB203" i="157"/>
  <c r="X203" i="157"/>
  <c r="AZ203" i="157"/>
  <c r="W203" i="157"/>
  <c r="AX203" i="157"/>
  <c r="AO203" i="157"/>
  <c r="AU203" i="157"/>
  <c r="AW203" i="157"/>
  <c r="Z203" i="157"/>
  <c r="R203" i="157"/>
  <c r="AV203" i="157"/>
  <c r="AN203" i="157"/>
  <c r="BA203" i="157"/>
  <c r="U203" i="157"/>
  <c r="E1159" i="157"/>
  <c r="BC564" i="157"/>
  <c r="AJ564" i="157"/>
  <c r="P564" i="157"/>
  <c r="BB564" i="157"/>
  <c r="N564" i="157"/>
  <c r="AH564" i="157"/>
  <c r="BA564" i="157"/>
  <c r="AG564" i="157"/>
  <c r="M564" i="157"/>
  <c r="AZ564" i="157"/>
  <c r="AD564" i="157"/>
  <c r="AV564" i="157"/>
  <c r="AO564" i="157"/>
  <c r="AU564" i="157"/>
  <c r="AE564" i="157"/>
  <c r="AX564" i="157"/>
  <c r="AL564" i="157"/>
  <c r="AR564" i="157"/>
  <c r="W564" i="157"/>
  <c r="AY564" i="157"/>
  <c r="U564" i="157"/>
  <c r="AT564" i="157"/>
  <c r="AS564" i="157"/>
  <c r="R564" i="157"/>
  <c r="AQ564" i="157"/>
  <c r="Z564" i="157"/>
  <c r="BN564" i="157"/>
  <c r="AI564" i="157"/>
  <c r="G564" i="157"/>
  <c r="AW564" i="157"/>
  <c r="BO564" i="157"/>
  <c r="AF564" i="157"/>
  <c r="O564" i="157"/>
  <c r="BL564" i="157"/>
  <c r="AC564" i="157"/>
  <c r="H564" i="157"/>
  <c r="BF564" i="157"/>
  <c r="AB564" i="157"/>
  <c r="L564" i="157"/>
  <c r="BH564" i="157"/>
  <c r="AN564" i="157"/>
  <c r="K564" i="157"/>
  <c r="T564" i="157"/>
  <c r="BJ564" i="157"/>
  <c r="AM564" i="157"/>
  <c r="J564" i="157"/>
  <c r="X564" i="157"/>
  <c r="BD564" i="157"/>
  <c r="AK564" i="157"/>
  <c r="I564" i="157"/>
  <c r="E843" i="157"/>
  <c r="AX248" i="157"/>
  <c r="K248" i="157"/>
  <c r="BO248" i="157"/>
  <c r="AO248" i="157"/>
  <c r="J248" i="157"/>
  <c r="BN248" i="157"/>
  <c r="AN248" i="157"/>
  <c r="I248" i="157"/>
  <c r="BL248" i="157"/>
  <c r="AM248" i="157"/>
  <c r="H248" i="157"/>
  <c r="BH248" i="157"/>
  <c r="AL248" i="157"/>
  <c r="G248" i="157"/>
  <c r="AE248" i="157"/>
  <c r="BJ248" i="157"/>
  <c r="AG248" i="157"/>
  <c r="R248" i="157"/>
  <c r="BF248" i="157"/>
  <c r="AF248" i="157"/>
  <c r="O248" i="157"/>
  <c r="AT248" i="157"/>
  <c r="AD248" i="157"/>
  <c r="M248" i="157"/>
  <c r="AS248" i="157"/>
  <c r="AC248" i="157"/>
  <c r="L248" i="157"/>
  <c r="AR248" i="157"/>
  <c r="AB248" i="157"/>
  <c r="P248" i="157"/>
  <c r="AQ248" i="157"/>
  <c r="AH248" i="157"/>
  <c r="BD248" i="157"/>
  <c r="Z248" i="157"/>
  <c r="BC248" i="157"/>
  <c r="AJ248" i="157"/>
  <c r="BB248" i="157"/>
  <c r="AI248" i="157"/>
  <c r="N248" i="157"/>
  <c r="BA248" i="157"/>
  <c r="W248" i="157"/>
  <c r="AY248" i="157"/>
  <c r="T248" i="157"/>
  <c r="AZ248" i="157"/>
  <c r="AW248" i="157"/>
  <c r="X248" i="157"/>
  <c r="AU248" i="157"/>
  <c r="AK248" i="157"/>
  <c r="AV248" i="157"/>
  <c r="U248" i="157"/>
  <c r="AX95" i="157"/>
  <c r="AC95" i="157"/>
  <c r="H95" i="157"/>
  <c r="AW95" i="157"/>
  <c r="AB95" i="157"/>
  <c r="G95" i="157"/>
  <c r="AV95" i="157"/>
  <c r="BC95" i="157"/>
  <c r="J95" i="157"/>
  <c r="BO95" i="157"/>
  <c r="BN95" i="157"/>
  <c r="I95" i="157"/>
  <c r="AU95" i="157"/>
  <c r="AI95" i="157"/>
  <c r="P95" i="157"/>
  <c r="BL95" i="157"/>
  <c r="AY95" i="157"/>
  <c r="AS95" i="157"/>
  <c r="X95" i="157"/>
  <c r="AQ95" i="157"/>
  <c r="T95" i="157"/>
  <c r="AD95" i="157"/>
  <c r="N95" i="157"/>
  <c r="AR95" i="157"/>
  <c r="W95" i="157"/>
  <c r="BB95" i="157"/>
  <c r="AN95" i="157"/>
  <c r="M95" i="157"/>
  <c r="BD95" i="157"/>
  <c r="U95" i="157"/>
  <c r="Z95" i="157"/>
  <c r="AO95" i="157"/>
  <c r="O95" i="157"/>
  <c r="AZ95" i="157"/>
  <c r="AT95" i="157"/>
  <c r="R95" i="157"/>
  <c r="BA95" i="157"/>
  <c r="AL95" i="157"/>
  <c r="AJ95" i="157"/>
  <c r="AK95" i="157"/>
  <c r="AE95" i="157"/>
  <c r="BJ95" i="157"/>
  <c r="AM95" i="157"/>
  <c r="K95" i="157"/>
  <c r="BF95" i="157"/>
  <c r="AH95" i="157"/>
  <c r="L95" i="157"/>
  <c r="BH95" i="157"/>
  <c r="AG95" i="157"/>
  <c r="AF95" i="157"/>
  <c r="BJ246" i="157"/>
  <c r="AF246" i="157"/>
  <c r="L246" i="157"/>
  <c r="BA246" i="157"/>
  <c r="P246" i="157"/>
  <c r="AZ246" i="157"/>
  <c r="AQ246" i="157"/>
  <c r="AE246" i="157"/>
  <c r="AD246" i="157"/>
  <c r="AY246" i="157"/>
  <c r="M246" i="157"/>
  <c r="O246" i="157"/>
  <c r="N246" i="157"/>
  <c r="AJ246" i="157"/>
  <c r="AI246" i="157"/>
  <c r="AS246" i="157"/>
  <c r="AM246" i="157"/>
  <c r="AW246" i="157"/>
  <c r="AU246" i="157"/>
  <c r="AH246" i="157"/>
  <c r="AK246" i="157"/>
  <c r="AT246" i="157"/>
  <c r="AV246" i="157"/>
  <c r="Z246" i="157"/>
  <c r="AR246" i="157"/>
  <c r="U246" i="157"/>
  <c r="BD246" i="157"/>
  <c r="T246" i="157"/>
  <c r="R246" i="157"/>
  <c r="BC246" i="157"/>
  <c r="BO246" i="157"/>
  <c r="AC246" i="157"/>
  <c r="K246" i="157"/>
  <c r="BN246" i="157"/>
  <c r="AB246" i="157"/>
  <c r="X246" i="157"/>
  <c r="BB246" i="157"/>
  <c r="J246" i="157"/>
  <c r="W246" i="157"/>
  <c r="BH246" i="157"/>
  <c r="AO246" i="157"/>
  <c r="I246" i="157"/>
  <c r="BL246" i="157"/>
  <c r="H246" i="157"/>
  <c r="AL246" i="157"/>
  <c r="AN246" i="157"/>
  <c r="AX246" i="157"/>
  <c r="BF246" i="157"/>
  <c r="AG246" i="157"/>
  <c r="G246" i="157"/>
  <c r="BA93" i="157"/>
  <c r="AI93" i="157"/>
  <c r="W93" i="157"/>
  <c r="AY93" i="157"/>
  <c r="R93" i="157"/>
  <c r="AJ93" i="157"/>
  <c r="AR93" i="157"/>
  <c r="AG93" i="157"/>
  <c r="AT93" i="157"/>
  <c r="AO93" i="157"/>
  <c r="AW93" i="157"/>
  <c r="BN93" i="157"/>
  <c r="L93" i="157"/>
  <c r="BJ93" i="157"/>
  <c r="I93" i="157"/>
  <c r="BB93" i="157"/>
  <c r="AU93" i="157"/>
  <c r="AN93" i="157"/>
  <c r="U93" i="157"/>
  <c r="P93" i="157"/>
  <c r="K93" i="157"/>
  <c r="H93" i="157"/>
  <c r="BL93" i="157"/>
  <c r="AV93" i="157"/>
  <c r="AQ93" i="157"/>
  <c r="T93" i="157"/>
  <c r="AK93" i="157"/>
  <c r="AS93" i="157"/>
  <c r="BD93" i="157"/>
  <c r="BC93" i="157"/>
  <c r="BO93" i="157"/>
  <c r="AH93" i="157"/>
  <c r="M93" i="157"/>
  <c r="BH93" i="157"/>
  <c r="AF93" i="157"/>
  <c r="N93" i="157"/>
  <c r="BF93" i="157"/>
  <c r="AC93" i="157"/>
  <c r="O93" i="157"/>
  <c r="X93" i="157"/>
  <c r="G93" i="157"/>
  <c r="AD93" i="157"/>
  <c r="Z93" i="157"/>
  <c r="AB93" i="157"/>
  <c r="AL93" i="157"/>
  <c r="J93" i="157"/>
  <c r="AZ93" i="157"/>
  <c r="AE93" i="157"/>
  <c r="AX93" i="157"/>
  <c r="AM93" i="157"/>
  <c r="AR244" i="157"/>
  <c r="AN244" i="157"/>
  <c r="AQ244" i="157"/>
  <c r="AO244" i="157"/>
  <c r="BA244" i="157"/>
  <c r="X244" i="157"/>
  <c r="AY244" i="157"/>
  <c r="AL244" i="157"/>
  <c r="AU244" i="157"/>
  <c r="W244" i="157"/>
  <c r="AS244" i="157"/>
  <c r="U244" i="157"/>
  <c r="AW244" i="157"/>
  <c r="T244" i="157"/>
  <c r="AT244" i="157"/>
  <c r="Z244" i="157"/>
  <c r="BC244" i="157"/>
  <c r="R244" i="157"/>
  <c r="BN244" i="157"/>
  <c r="AK244" i="157"/>
  <c r="K244" i="157"/>
  <c r="BO244" i="157"/>
  <c r="AJ244" i="157"/>
  <c r="J244" i="157"/>
  <c r="BL244" i="157"/>
  <c r="AI244" i="157"/>
  <c r="I244" i="157"/>
  <c r="BF244" i="157"/>
  <c r="AH244" i="157"/>
  <c r="H244" i="157"/>
  <c r="BH244" i="157"/>
  <c r="AC244" i="157"/>
  <c r="G244" i="157"/>
  <c r="BJ244" i="157"/>
  <c r="AB244" i="157"/>
  <c r="P244" i="157"/>
  <c r="AV244" i="157"/>
  <c r="AE244" i="157"/>
  <c r="O244" i="157"/>
  <c r="BD244" i="157"/>
  <c r="AD244" i="157"/>
  <c r="N244" i="157"/>
  <c r="BB244" i="157"/>
  <c r="AM244" i="157"/>
  <c r="M244" i="157"/>
  <c r="AZ244" i="157"/>
  <c r="AG244" i="157"/>
  <c r="L244" i="157"/>
  <c r="AX244" i="157"/>
  <c r="AF244" i="157"/>
  <c r="BJ91" i="157"/>
  <c r="AH91" i="157"/>
  <c r="J91" i="157"/>
  <c r="BL91" i="157"/>
  <c r="AE91" i="157"/>
  <c r="I91" i="157"/>
  <c r="AF91" i="157"/>
  <c r="BH91" i="157"/>
  <c r="BA91" i="157"/>
  <c r="Z91" i="157"/>
  <c r="H91" i="157"/>
  <c r="AM91" i="157"/>
  <c r="AR91" i="157"/>
  <c r="AN91" i="157"/>
  <c r="G91" i="157"/>
  <c r="P91" i="157"/>
  <c r="L91" i="157"/>
  <c r="K91" i="157"/>
  <c r="AQ91" i="157"/>
  <c r="AL91" i="157"/>
  <c r="O91" i="157"/>
  <c r="BC91" i="157"/>
  <c r="X91" i="157"/>
  <c r="N91" i="157"/>
  <c r="BB91" i="157"/>
  <c r="AI91" i="157"/>
  <c r="AY91" i="157"/>
  <c r="U91" i="157"/>
  <c r="AO91" i="157"/>
  <c r="AW91" i="157"/>
  <c r="AD91" i="157"/>
  <c r="BO91" i="157"/>
  <c r="AV91" i="157"/>
  <c r="AC91" i="157"/>
  <c r="BF91" i="157"/>
  <c r="AU91" i="157"/>
  <c r="AB91" i="157"/>
  <c r="AZ91" i="157"/>
  <c r="AK91" i="157"/>
  <c r="AX91" i="157"/>
  <c r="AG91" i="157"/>
  <c r="M91" i="157"/>
  <c r="AT91" i="157"/>
  <c r="W91" i="157"/>
  <c r="AS91" i="157"/>
  <c r="T91" i="157"/>
  <c r="AJ91" i="157"/>
  <c r="BD91" i="157"/>
  <c r="R91" i="157"/>
  <c r="BN91" i="157"/>
  <c r="BB242" i="157"/>
  <c r="K242" i="157"/>
  <c r="BO242" i="157"/>
  <c r="AK242" i="157"/>
  <c r="J242" i="157"/>
  <c r="BN242" i="157"/>
  <c r="AJ242" i="157"/>
  <c r="I242" i="157"/>
  <c r="BL242" i="157"/>
  <c r="AE242" i="157"/>
  <c r="H242" i="157"/>
  <c r="AX242" i="157"/>
  <c r="BJ242" i="157"/>
  <c r="AD242" i="157"/>
  <c r="G242" i="157"/>
  <c r="BH242" i="157"/>
  <c r="AC242" i="157"/>
  <c r="M242" i="157"/>
  <c r="BF242" i="157"/>
  <c r="AB242" i="157"/>
  <c r="Z242" i="157"/>
  <c r="BD242" i="157"/>
  <c r="AO242" i="157"/>
  <c r="O242" i="157"/>
  <c r="AT242" i="157"/>
  <c r="AN242" i="157"/>
  <c r="N242" i="157"/>
  <c r="AS242" i="157"/>
  <c r="AM242" i="157"/>
  <c r="P242" i="157"/>
  <c r="AR242" i="157"/>
  <c r="AL242" i="157"/>
  <c r="L242" i="157"/>
  <c r="AQ242" i="157"/>
  <c r="AI242" i="157"/>
  <c r="BC242" i="157"/>
  <c r="AH242" i="157"/>
  <c r="BA242" i="157"/>
  <c r="AG242" i="157"/>
  <c r="AZ242" i="157"/>
  <c r="AF242" i="157"/>
  <c r="AY242" i="157"/>
  <c r="U242" i="157"/>
  <c r="AW242" i="157"/>
  <c r="T242" i="157"/>
  <c r="W242" i="157"/>
  <c r="AU242" i="157"/>
  <c r="X242" i="157"/>
  <c r="AV242" i="157"/>
  <c r="R242" i="157"/>
  <c r="BO440" i="157"/>
  <c r="AO440" i="157"/>
  <c r="G440" i="157"/>
  <c r="AN440" i="157"/>
  <c r="N440" i="157"/>
  <c r="AV440" i="157"/>
  <c r="BL440" i="157"/>
  <c r="AM440" i="157"/>
  <c r="J440" i="157"/>
  <c r="BJ440" i="157"/>
  <c r="AH440" i="157"/>
  <c r="I440" i="157"/>
  <c r="BN440" i="157"/>
  <c r="H440" i="157"/>
  <c r="BH440" i="157"/>
  <c r="K440" i="157"/>
  <c r="AI440" i="157"/>
  <c r="AG440" i="157"/>
  <c r="AK440" i="157"/>
  <c r="AS440" i="157"/>
  <c r="M440" i="157"/>
  <c r="X440" i="157"/>
  <c r="U440" i="157"/>
  <c r="Z440" i="157"/>
  <c r="BF440" i="157"/>
  <c r="AL440" i="157"/>
  <c r="P440" i="157"/>
  <c r="AT440" i="157"/>
  <c r="AW440" i="157"/>
  <c r="AQ440" i="157"/>
  <c r="AZ440" i="157"/>
  <c r="AD440" i="157"/>
  <c r="L440" i="157"/>
  <c r="BD440" i="157"/>
  <c r="O440" i="157"/>
  <c r="BC440" i="157"/>
  <c r="AJ440" i="157"/>
  <c r="BB440" i="157"/>
  <c r="AF440" i="157"/>
  <c r="AB440" i="157"/>
  <c r="AC440" i="157"/>
  <c r="AY440" i="157"/>
  <c r="BA440" i="157"/>
  <c r="AE440" i="157"/>
  <c r="AX440" i="157"/>
  <c r="W440" i="157"/>
  <c r="AU440" i="157"/>
  <c r="R440" i="157"/>
  <c r="AR440" i="157"/>
  <c r="T440" i="157"/>
  <c r="BB124" i="157"/>
  <c r="AB124" i="157"/>
  <c r="BA124" i="157"/>
  <c r="AJ124" i="157"/>
  <c r="AO124" i="157"/>
  <c r="AT124" i="157"/>
  <c r="AF124" i="157"/>
  <c r="AC124" i="157"/>
  <c r="AZ124" i="157"/>
  <c r="U124" i="157"/>
  <c r="P124" i="157"/>
  <c r="AX124" i="157"/>
  <c r="T124" i="157"/>
  <c r="AW124" i="157"/>
  <c r="Z124" i="157"/>
  <c r="AU124" i="157"/>
  <c r="AV124" i="157"/>
  <c r="AM124" i="157"/>
  <c r="R124" i="157"/>
  <c r="BC124" i="157"/>
  <c r="AL124" i="157"/>
  <c r="AD124" i="157"/>
  <c r="BJ124" i="157"/>
  <c r="N124" i="157"/>
  <c r="AS124" i="157"/>
  <c r="BD124" i="157"/>
  <c r="BO124" i="157"/>
  <c r="K124" i="157"/>
  <c r="BN124" i="157"/>
  <c r="AN124" i="157"/>
  <c r="J124" i="157"/>
  <c r="BL124" i="157"/>
  <c r="BF124" i="157"/>
  <c r="AK124" i="157"/>
  <c r="I124" i="157"/>
  <c r="G124" i="157"/>
  <c r="BH124" i="157"/>
  <c r="AI124" i="157"/>
  <c r="H124" i="157"/>
  <c r="AG124" i="157"/>
  <c r="AH124" i="157"/>
  <c r="AY124" i="157"/>
  <c r="X124" i="157"/>
  <c r="O124" i="157"/>
  <c r="AR124" i="157"/>
  <c r="W124" i="157"/>
  <c r="M124" i="157"/>
  <c r="AQ124" i="157"/>
  <c r="AE124" i="157"/>
  <c r="L124" i="157"/>
  <c r="BA65" i="157"/>
  <c r="Z65" i="157"/>
  <c r="I65" i="157"/>
  <c r="AZ65" i="157"/>
  <c r="AB65" i="157"/>
  <c r="AX65" i="157"/>
  <c r="AO65" i="157"/>
  <c r="AV65" i="157"/>
  <c r="AF65" i="157"/>
  <c r="AT65" i="157"/>
  <c r="T65" i="157"/>
  <c r="AW65" i="157"/>
  <c r="AE65" i="157"/>
  <c r="AU65" i="157"/>
  <c r="AC65" i="157"/>
  <c r="AS65" i="157"/>
  <c r="X65" i="157"/>
  <c r="AR65" i="157"/>
  <c r="R65" i="157"/>
  <c r="AQ65" i="157"/>
  <c r="W65" i="157"/>
  <c r="AY65" i="157"/>
  <c r="U65" i="157"/>
  <c r="BO65" i="157"/>
  <c r="AM65" i="157"/>
  <c r="M65" i="157"/>
  <c r="BN65" i="157"/>
  <c r="AK65" i="157"/>
  <c r="P65" i="157"/>
  <c r="BL65" i="157"/>
  <c r="AN65" i="157"/>
  <c r="H65" i="157"/>
  <c r="BJ65" i="157"/>
  <c r="AL65" i="157"/>
  <c r="O65" i="157"/>
  <c r="BF65" i="157"/>
  <c r="AJ65" i="157"/>
  <c r="G65" i="157"/>
  <c r="K65" i="157"/>
  <c r="BH65" i="157"/>
  <c r="AI65" i="157"/>
  <c r="N65" i="157"/>
  <c r="AG65" i="157"/>
  <c r="BD65" i="157"/>
  <c r="AH65" i="157"/>
  <c r="L65" i="157"/>
  <c r="BC65" i="157"/>
  <c r="BB65" i="157"/>
  <c r="AD65" i="157"/>
  <c r="J65" i="157"/>
  <c r="AR263" i="157"/>
  <c r="AI263" i="157"/>
  <c r="G263" i="157"/>
  <c r="BD263" i="157"/>
  <c r="W263" i="157"/>
  <c r="BC263" i="157"/>
  <c r="AO263" i="157"/>
  <c r="BA263" i="157"/>
  <c r="AN263" i="157"/>
  <c r="AZ263" i="157"/>
  <c r="AJ263" i="157"/>
  <c r="AX263" i="157"/>
  <c r="AG263" i="157"/>
  <c r="AV263" i="157"/>
  <c r="R263" i="157"/>
  <c r="AW263" i="157"/>
  <c r="T263" i="157"/>
  <c r="AY263" i="157"/>
  <c r="U263" i="157"/>
  <c r="BO263" i="157"/>
  <c r="AE263" i="157"/>
  <c r="P263" i="157"/>
  <c r="BJ263" i="157"/>
  <c r="AC263" i="157"/>
  <c r="K263" i="157"/>
  <c r="BL263" i="157"/>
  <c r="AB263" i="157"/>
  <c r="J263" i="157"/>
  <c r="AU263" i="157"/>
  <c r="AH263" i="157"/>
  <c r="N263" i="157"/>
  <c r="BB263" i="157"/>
  <c r="AD263" i="157"/>
  <c r="I263" i="157"/>
  <c r="AM263" i="157"/>
  <c r="AK263" i="157"/>
  <c r="AF263" i="157"/>
  <c r="AL263" i="157"/>
  <c r="X263" i="157"/>
  <c r="O263" i="157"/>
  <c r="AT263" i="157"/>
  <c r="Z263" i="157"/>
  <c r="AS263" i="157"/>
  <c r="M263" i="157"/>
  <c r="L263" i="157"/>
  <c r="H263" i="157"/>
  <c r="BN263" i="157"/>
  <c r="BH263" i="157"/>
  <c r="AQ263" i="157"/>
  <c r="BF263" i="157"/>
  <c r="AS379" i="157"/>
  <c r="U379" i="157"/>
  <c r="AH379" i="157"/>
  <c r="AR379" i="157"/>
  <c r="T379" i="157"/>
  <c r="BL379" i="157"/>
  <c r="AQ379" i="157"/>
  <c r="R379" i="157"/>
  <c r="AU379" i="157"/>
  <c r="W379" i="157"/>
  <c r="BO379" i="157"/>
  <c r="AJ379" i="157"/>
  <c r="P379" i="157"/>
  <c r="BN379" i="157"/>
  <c r="AG379" i="157"/>
  <c r="O379" i="157"/>
  <c r="BH379" i="157"/>
  <c r="AL379" i="157"/>
  <c r="N379" i="157"/>
  <c r="BF379" i="157"/>
  <c r="AK379" i="157"/>
  <c r="L379" i="157"/>
  <c r="G379" i="157"/>
  <c r="BJ379" i="157"/>
  <c r="AI379" i="157"/>
  <c r="I379" i="157"/>
  <c r="AZ379" i="157"/>
  <c r="AE379" i="157"/>
  <c r="K379" i="157"/>
  <c r="BD379" i="157"/>
  <c r="AB379" i="157"/>
  <c r="M379" i="157"/>
  <c r="BC379" i="157"/>
  <c r="AO379" i="157"/>
  <c r="H379" i="157"/>
  <c r="BB379" i="157"/>
  <c r="AC379" i="157"/>
  <c r="J379" i="157"/>
  <c r="AD379" i="157"/>
  <c r="BA379" i="157"/>
  <c r="AN379" i="157"/>
  <c r="AY379" i="157"/>
  <c r="AM379" i="157"/>
  <c r="AW379" i="157"/>
  <c r="AX379" i="157"/>
  <c r="AF379" i="157"/>
  <c r="AV379" i="157"/>
  <c r="X379" i="157"/>
  <c r="AT379" i="157"/>
  <c r="Z379" i="157"/>
  <c r="AT120" i="157"/>
  <c r="AC120" i="157"/>
  <c r="AZ120" i="157"/>
  <c r="W120" i="157"/>
  <c r="AX120" i="157"/>
  <c r="U120" i="157"/>
  <c r="AV120" i="157"/>
  <c r="AF120" i="157"/>
  <c r="BB120" i="157"/>
  <c r="Z120" i="157"/>
  <c r="AS120" i="157"/>
  <c r="R120" i="157"/>
  <c r="AQ120" i="157"/>
  <c r="AO120" i="157"/>
  <c r="AR120" i="157"/>
  <c r="T120" i="157"/>
  <c r="BN120" i="157"/>
  <c r="AL120" i="157"/>
  <c r="K120" i="157"/>
  <c r="BO120" i="157"/>
  <c r="AJ120" i="157"/>
  <c r="J120" i="157"/>
  <c r="BL120" i="157"/>
  <c r="AI120" i="157"/>
  <c r="I120" i="157"/>
  <c r="BF120" i="157"/>
  <c r="AG120" i="157"/>
  <c r="H120" i="157"/>
  <c r="BJ120" i="157"/>
  <c r="AD120" i="157"/>
  <c r="G120" i="157"/>
  <c r="BH120" i="157"/>
  <c r="AB120" i="157"/>
  <c r="L120" i="157"/>
  <c r="AU120" i="157"/>
  <c r="AM120" i="157"/>
  <c r="P120" i="157"/>
  <c r="BD120" i="157"/>
  <c r="X120" i="157"/>
  <c r="N120" i="157"/>
  <c r="BC120" i="157"/>
  <c r="AN120" i="157"/>
  <c r="M120" i="157"/>
  <c r="BA120" i="157"/>
  <c r="AK120" i="157"/>
  <c r="O120" i="157"/>
  <c r="AY120" i="157"/>
  <c r="AH120" i="157"/>
  <c r="AW120" i="157"/>
  <c r="AE120" i="157"/>
  <c r="BD273" i="157"/>
  <c r="AI273" i="157"/>
  <c r="BN273" i="157"/>
  <c r="AE273" i="157"/>
  <c r="P273" i="157"/>
  <c r="BJ273" i="157"/>
  <c r="AD273" i="157"/>
  <c r="M273" i="157"/>
  <c r="BL273" i="157"/>
  <c r="AC273" i="157"/>
  <c r="K273" i="157"/>
  <c r="BO273" i="157"/>
  <c r="AB273" i="157"/>
  <c r="J273" i="157"/>
  <c r="BH273" i="157"/>
  <c r="AO273" i="157"/>
  <c r="I273" i="157"/>
  <c r="BF273" i="157"/>
  <c r="AM273" i="157"/>
  <c r="G273" i="157"/>
  <c r="BB273" i="157"/>
  <c r="AN273" i="157"/>
  <c r="L273" i="157"/>
  <c r="BA273" i="157"/>
  <c r="AH273" i="157"/>
  <c r="H273" i="157"/>
  <c r="AZ273" i="157"/>
  <c r="AF273" i="157"/>
  <c r="O273" i="157"/>
  <c r="AY273" i="157"/>
  <c r="Z273" i="157"/>
  <c r="N273" i="157"/>
  <c r="AX273" i="157"/>
  <c r="X273" i="157"/>
  <c r="AV273" i="157"/>
  <c r="W273" i="157"/>
  <c r="AT273" i="157"/>
  <c r="AL273" i="157"/>
  <c r="AU273" i="157"/>
  <c r="AR273" i="157"/>
  <c r="AK273" i="157"/>
  <c r="U273" i="157"/>
  <c r="AQ273" i="157"/>
  <c r="AG273" i="157"/>
  <c r="BC273" i="157"/>
  <c r="R273" i="157"/>
  <c r="AW273" i="157"/>
  <c r="AJ273" i="157"/>
  <c r="AS273" i="157"/>
  <c r="T273" i="157"/>
  <c r="BN471" i="157"/>
  <c r="BL471" i="157"/>
  <c r="BJ471" i="157"/>
  <c r="BO471" i="157"/>
  <c r="BH471" i="157"/>
  <c r="BF471" i="157"/>
  <c r="AZ471" i="157"/>
  <c r="AY471" i="157"/>
  <c r="AX471" i="157"/>
  <c r="AW471" i="157"/>
  <c r="AV471" i="157"/>
  <c r="AR471" i="157"/>
  <c r="AQ471" i="157"/>
  <c r="BD471" i="157"/>
  <c r="BC471" i="157"/>
  <c r="BA471" i="157"/>
  <c r="BB471" i="157"/>
  <c r="AT471" i="157"/>
  <c r="AS471" i="157"/>
  <c r="AU471" i="157"/>
  <c r="AB471" i="157"/>
  <c r="AN471" i="157"/>
  <c r="AM471" i="157"/>
  <c r="AI471" i="157"/>
  <c r="AH471" i="157"/>
  <c r="AG471" i="157"/>
  <c r="AF471" i="157"/>
  <c r="AD471" i="157"/>
  <c r="AO471" i="157"/>
  <c r="AK471" i="157"/>
  <c r="AC471" i="157"/>
  <c r="AL471" i="157"/>
  <c r="Z471" i="157"/>
  <c r="AJ471" i="157"/>
  <c r="AE471" i="157"/>
  <c r="U471" i="157"/>
  <c r="T471" i="157"/>
  <c r="X471" i="157"/>
  <c r="P471" i="157"/>
  <c r="O471" i="157"/>
  <c r="N471" i="157"/>
  <c r="L471" i="157"/>
  <c r="I471" i="157"/>
  <c r="W471" i="157"/>
  <c r="G471" i="157"/>
  <c r="R471" i="157"/>
  <c r="K471" i="157"/>
  <c r="J471" i="157"/>
  <c r="H471" i="157"/>
  <c r="M471" i="157"/>
  <c r="E948" i="157"/>
  <c r="BC353" i="157"/>
  <c r="AG353" i="157"/>
  <c r="L353" i="157"/>
  <c r="AR353" i="157"/>
  <c r="K353" i="157"/>
  <c r="AJ353" i="157"/>
  <c r="H353" i="157"/>
  <c r="AK353" i="157"/>
  <c r="AF353" i="157"/>
  <c r="J353" i="157"/>
  <c r="AQ353" i="157"/>
  <c r="AO353" i="157"/>
  <c r="AY353" i="157"/>
  <c r="BB353" i="157"/>
  <c r="AW353" i="157"/>
  <c r="AS353" i="157"/>
  <c r="AX353" i="157"/>
  <c r="Z353" i="157"/>
  <c r="AV353" i="157"/>
  <c r="U353" i="157"/>
  <c r="AL353" i="157"/>
  <c r="AU353" i="157"/>
  <c r="T353" i="157"/>
  <c r="AI353" i="157"/>
  <c r="AE353" i="157"/>
  <c r="AZ353" i="157"/>
  <c r="AT353" i="157"/>
  <c r="BO353" i="157"/>
  <c r="P353" i="157"/>
  <c r="G353" i="157"/>
  <c r="BD353" i="157"/>
  <c r="AN353" i="157"/>
  <c r="X353" i="157"/>
  <c r="BN353" i="157"/>
  <c r="AD353" i="157"/>
  <c r="O353" i="157"/>
  <c r="BH353" i="157"/>
  <c r="R353" i="157"/>
  <c r="BJ353" i="157"/>
  <c r="AC353" i="157"/>
  <c r="N353" i="157"/>
  <c r="BL353" i="157"/>
  <c r="AB353" i="157"/>
  <c r="I353" i="157"/>
  <c r="W353" i="157"/>
  <c r="AH353" i="157"/>
  <c r="BA353" i="157"/>
  <c r="BF353" i="157"/>
  <c r="AM353" i="157"/>
  <c r="M353" i="157"/>
  <c r="AQ551" i="157"/>
  <c r="Z551" i="157"/>
  <c r="AR551" i="157"/>
  <c r="U551" i="157"/>
  <c r="AI551" i="157"/>
  <c r="AT551" i="157"/>
  <c r="AZ551" i="157"/>
  <c r="T551" i="157"/>
  <c r="AS551" i="157"/>
  <c r="AB551" i="157"/>
  <c r="AN551" i="157"/>
  <c r="R551" i="157"/>
  <c r="AK551" i="157"/>
  <c r="AG551" i="157"/>
  <c r="H551" i="157"/>
  <c r="AY551" i="157"/>
  <c r="W551" i="157"/>
  <c r="BN551" i="157"/>
  <c r="N551" i="157"/>
  <c r="BL551" i="157"/>
  <c r="M551" i="157"/>
  <c r="J551" i="157"/>
  <c r="AX551" i="157"/>
  <c r="AH551" i="157"/>
  <c r="X551" i="157"/>
  <c r="AJ551" i="157"/>
  <c r="BB551" i="157"/>
  <c r="AE551" i="157"/>
  <c r="AV551" i="157"/>
  <c r="P551" i="157"/>
  <c r="O551" i="157"/>
  <c r="G551" i="157"/>
  <c r="BD551" i="157"/>
  <c r="BJ551" i="157"/>
  <c r="AC551" i="157"/>
  <c r="BO551" i="157"/>
  <c r="AL551" i="157"/>
  <c r="BC551" i="157"/>
  <c r="BH551" i="157"/>
  <c r="AM551" i="157"/>
  <c r="L551" i="157"/>
  <c r="BF551" i="157"/>
  <c r="AO551" i="157"/>
  <c r="AD551" i="157"/>
  <c r="I551" i="157"/>
  <c r="AW551" i="157"/>
  <c r="K551" i="157"/>
  <c r="BA551" i="157"/>
  <c r="AF551" i="157"/>
  <c r="AU551" i="157"/>
  <c r="BJ200" i="157"/>
  <c r="AD200" i="157"/>
  <c r="I200" i="157"/>
  <c r="BH200" i="157"/>
  <c r="AB200" i="157"/>
  <c r="H200" i="157"/>
  <c r="BL200" i="157"/>
  <c r="AO200" i="157"/>
  <c r="G200" i="157"/>
  <c r="R200" i="157"/>
  <c r="AF200" i="157"/>
  <c r="BF200" i="157"/>
  <c r="AM200" i="157"/>
  <c r="O200" i="157"/>
  <c r="BO200" i="157"/>
  <c r="AU200" i="157"/>
  <c r="AL200" i="157"/>
  <c r="M200" i="157"/>
  <c r="AT200" i="157"/>
  <c r="AK200" i="157"/>
  <c r="L200" i="157"/>
  <c r="AS200" i="157"/>
  <c r="AJ200" i="157"/>
  <c r="P200" i="157"/>
  <c r="AR200" i="157"/>
  <c r="AI200" i="157"/>
  <c r="N200" i="157"/>
  <c r="BC200" i="157"/>
  <c r="BA200" i="157"/>
  <c r="AQ200" i="157"/>
  <c r="AN200" i="157"/>
  <c r="U200" i="157"/>
  <c r="W200" i="157"/>
  <c r="AZ200" i="157"/>
  <c r="AH200" i="157"/>
  <c r="AV200" i="157"/>
  <c r="AY200" i="157"/>
  <c r="AE200" i="157"/>
  <c r="AX200" i="157"/>
  <c r="AC200" i="157"/>
  <c r="AW200" i="157"/>
  <c r="X200" i="157"/>
  <c r="BB200" i="157"/>
  <c r="Z200" i="157"/>
  <c r="BD200" i="157"/>
  <c r="K200" i="157"/>
  <c r="BN200" i="157"/>
  <c r="AG200" i="157"/>
  <c r="J200" i="157"/>
  <c r="T200" i="157"/>
  <c r="BN351" i="157"/>
  <c r="AM351" i="157"/>
  <c r="O351" i="157"/>
  <c r="BO351" i="157"/>
  <c r="AL351" i="157"/>
  <c r="N351" i="157"/>
  <c r="BL351" i="157"/>
  <c r="AK351" i="157"/>
  <c r="I351" i="157"/>
  <c r="BJ351" i="157"/>
  <c r="AJ351" i="157"/>
  <c r="G351" i="157"/>
  <c r="BH351" i="157"/>
  <c r="AH351" i="157"/>
  <c r="J351" i="157"/>
  <c r="BF351" i="157"/>
  <c r="AE351" i="157"/>
  <c r="H351" i="157"/>
  <c r="AX351" i="157"/>
  <c r="AD351" i="157"/>
  <c r="X351" i="157"/>
  <c r="AW351" i="157"/>
  <c r="AB351" i="157"/>
  <c r="M351" i="157"/>
  <c r="AU351" i="157"/>
  <c r="AN351" i="157"/>
  <c r="L351" i="157"/>
  <c r="AT351" i="157"/>
  <c r="AO351" i="157"/>
  <c r="K351" i="157"/>
  <c r="AQ351" i="157"/>
  <c r="Z351" i="157"/>
  <c r="BD351" i="157"/>
  <c r="AG351" i="157"/>
  <c r="BC351" i="157"/>
  <c r="AF351" i="157"/>
  <c r="BB351" i="157"/>
  <c r="AC351" i="157"/>
  <c r="AZ351" i="157"/>
  <c r="U351" i="157"/>
  <c r="BA351" i="157"/>
  <c r="T351" i="157"/>
  <c r="AY351" i="157"/>
  <c r="R351" i="157"/>
  <c r="AV351" i="157"/>
  <c r="W351" i="157"/>
  <c r="AS351" i="157"/>
  <c r="AI351" i="157"/>
  <c r="AR351" i="157"/>
  <c r="P351" i="157"/>
  <c r="BN549" i="157"/>
  <c r="AI549" i="157"/>
  <c r="L549" i="157"/>
  <c r="BL549" i="157"/>
  <c r="AH549" i="157"/>
  <c r="I549" i="157"/>
  <c r="AZ549" i="157"/>
  <c r="AV549" i="157"/>
  <c r="BJ549" i="157"/>
  <c r="AG549" i="157"/>
  <c r="G549" i="157"/>
  <c r="AB549" i="157"/>
  <c r="M549" i="157"/>
  <c r="AK549" i="157"/>
  <c r="P549" i="157"/>
  <c r="T549" i="157"/>
  <c r="BH549" i="157"/>
  <c r="AE549" i="157"/>
  <c r="R549" i="157"/>
  <c r="AT549" i="157"/>
  <c r="BF549" i="157"/>
  <c r="H549" i="157"/>
  <c r="X549" i="157"/>
  <c r="BO549" i="157"/>
  <c r="AS549" i="157"/>
  <c r="AN549" i="157"/>
  <c r="K549" i="157"/>
  <c r="AM549" i="157"/>
  <c r="J549" i="157"/>
  <c r="AR549" i="157"/>
  <c r="AD549" i="157"/>
  <c r="Z549" i="157"/>
  <c r="W549" i="157"/>
  <c r="AQ549" i="157"/>
  <c r="AF549" i="157"/>
  <c r="U549" i="157"/>
  <c r="BD549" i="157"/>
  <c r="AL549" i="157"/>
  <c r="BC549" i="157"/>
  <c r="AC549" i="157"/>
  <c r="AJ549" i="157"/>
  <c r="AU549" i="157"/>
  <c r="BB549" i="157"/>
  <c r="AO549" i="157"/>
  <c r="BA549" i="157"/>
  <c r="AY549" i="157"/>
  <c r="AW549" i="157"/>
  <c r="O549" i="157"/>
  <c r="AX549" i="157"/>
  <c r="N549" i="157"/>
  <c r="BN198" i="157"/>
  <c r="AN198" i="157"/>
  <c r="K198" i="157"/>
  <c r="AV198" i="157"/>
  <c r="BL198" i="157"/>
  <c r="AX198" i="157"/>
  <c r="J198" i="157"/>
  <c r="AO198" i="157"/>
  <c r="BO198" i="157"/>
  <c r="AL198" i="157"/>
  <c r="I198" i="157"/>
  <c r="BB198" i="157"/>
  <c r="AS198" i="157"/>
  <c r="AR198" i="157"/>
  <c r="BH198" i="157"/>
  <c r="AG198" i="157"/>
  <c r="H198" i="157"/>
  <c r="AK198" i="157"/>
  <c r="BF198" i="157"/>
  <c r="AF198" i="157"/>
  <c r="G198" i="157"/>
  <c r="M198" i="157"/>
  <c r="BJ198" i="157"/>
  <c r="AC198" i="157"/>
  <c r="O198" i="157"/>
  <c r="X198" i="157"/>
  <c r="BC198" i="157"/>
  <c r="AB198" i="157"/>
  <c r="P198" i="157"/>
  <c r="BA198" i="157"/>
  <c r="AH198" i="157"/>
  <c r="L198" i="157"/>
  <c r="R198" i="157"/>
  <c r="AZ198" i="157"/>
  <c r="AE198" i="157"/>
  <c r="N198" i="157"/>
  <c r="Z198" i="157"/>
  <c r="AY198" i="157"/>
  <c r="AD198" i="157"/>
  <c r="AW198" i="157"/>
  <c r="AJ198" i="157"/>
  <c r="AU198" i="157"/>
  <c r="AI198" i="157"/>
  <c r="AQ198" i="157"/>
  <c r="AM198" i="157"/>
  <c r="U198" i="157"/>
  <c r="AT198" i="157"/>
  <c r="W198" i="157"/>
  <c r="BD198" i="157"/>
  <c r="T198" i="157"/>
  <c r="AT349" i="157"/>
  <c r="P349" i="157"/>
  <c r="BL349" i="157"/>
  <c r="BC349" i="157"/>
  <c r="BO349" i="157"/>
  <c r="AM349" i="157"/>
  <c r="O349" i="157"/>
  <c r="L349" i="157"/>
  <c r="AR349" i="157"/>
  <c r="BN349" i="157"/>
  <c r="AL349" i="157"/>
  <c r="N349" i="157"/>
  <c r="AK349" i="157"/>
  <c r="BJ349" i="157"/>
  <c r="AJ349" i="157"/>
  <c r="I349" i="157"/>
  <c r="AI349" i="157"/>
  <c r="AO349" i="157"/>
  <c r="G349" i="157"/>
  <c r="BF349" i="157"/>
  <c r="U349" i="157"/>
  <c r="BH349" i="157"/>
  <c r="AH349" i="157"/>
  <c r="M349" i="157"/>
  <c r="BB349" i="157"/>
  <c r="AD349" i="157"/>
  <c r="AY349" i="157"/>
  <c r="AN349" i="157"/>
  <c r="K349" i="157"/>
  <c r="AQ349" i="157"/>
  <c r="AG349" i="157"/>
  <c r="BD349" i="157"/>
  <c r="AE349" i="157"/>
  <c r="BA349" i="157"/>
  <c r="AC349" i="157"/>
  <c r="AX349" i="157"/>
  <c r="AB349" i="157"/>
  <c r="AZ349" i="157"/>
  <c r="X349" i="157"/>
  <c r="W349" i="157"/>
  <c r="AW349" i="157"/>
  <c r="J349" i="157"/>
  <c r="H349" i="157"/>
  <c r="AU349" i="157"/>
  <c r="Z349" i="157"/>
  <c r="AF349" i="157"/>
  <c r="AV349" i="157"/>
  <c r="T349" i="157"/>
  <c r="AS349" i="157"/>
  <c r="R349" i="157"/>
  <c r="AS196" i="157"/>
  <c r="U196" i="157"/>
  <c r="AY196" i="157"/>
  <c r="R196" i="157"/>
  <c r="AU196" i="157"/>
  <c r="AV196" i="157"/>
  <c r="Z196" i="157"/>
  <c r="AX196" i="157"/>
  <c r="AT196" i="157"/>
  <c r="W196" i="157"/>
  <c r="AW196" i="157"/>
  <c r="BN196" i="157"/>
  <c r="AC196" i="157"/>
  <c r="K196" i="157"/>
  <c r="BO196" i="157"/>
  <c r="AB196" i="157"/>
  <c r="J196" i="157"/>
  <c r="BF196" i="157"/>
  <c r="BL196" i="157"/>
  <c r="AO196" i="157"/>
  <c r="I196" i="157"/>
  <c r="AE196" i="157"/>
  <c r="AL196" i="157"/>
  <c r="X196" i="157"/>
  <c r="BJ196" i="157"/>
  <c r="AG196" i="157"/>
  <c r="H196" i="157"/>
  <c r="AZ196" i="157"/>
  <c r="BH196" i="157"/>
  <c r="AF196" i="157"/>
  <c r="G196" i="157"/>
  <c r="P196" i="157"/>
  <c r="AQ196" i="157"/>
  <c r="AD196" i="157"/>
  <c r="O196" i="157"/>
  <c r="BC196" i="157"/>
  <c r="AM196" i="157"/>
  <c r="N196" i="157"/>
  <c r="BA196" i="157"/>
  <c r="AK196" i="157"/>
  <c r="M196" i="157"/>
  <c r="AI196" i="157"/>
  <c r="AR196" i="157"/>
  <c r="AJ196" i="157"/>
  <c r="L196" i="157"/>
  <c r="BD196" i="157"/>
  <c r="AH196" i="157"/>
  <c r="BB196" i="157"/>
  <c r="T196" i="157"/>
  <c r="AN196" i="157"/>
  <c r="BF347" i="157"/>
  <c r="AO347" i="157"/>
  <c r="M347" i="157"/>
  <c r="AT347" i="157"/>
  <c r="AN347" i="157"/>
  <c r="J347" i="157"/>
  <c r="AS347" i="157"/>
  <c r="AL347" i="157"/>
  <c r="L347" i="157"/>
  <c r="AQ347" i="157"/>
  <c r="AE347" i="157"/>
  <c r="K347" i="157"/>
  <c r="AU347" i="157"/>
  <c r="AB347" i="157"/>
  <c r="H347" i="157"/>
  <c r="BN347" i="157"/>
  <c r="AR347" i="157"/>
  <c r="AM347" i="157"/>
  <c r="BD347" i="157"/>
  <c r="AK347" i="157"/>
  <c r="BC347" i="157"/>
  <c r="AJ347" i="157"/>
  <c r="BA347" i="157"/>
  <c r="X347" i="157"/>
  <c r="BB347" i="157"/>
  <c r="W347" i="157"/>
  <c r="AZ347" i="157"/>
  <c r="AC347" i="157"/>
  <c r="AY347" i="157"/>
  <c r="Z347" i="157"/>
  <c r="AX347" i="157"/>
  <c r="R347" i="157"/>
  <c r="AW347" i="157"/>
  <c r="U347" i="157"/>
  <c r="AV347" i="157"/>
  <c r="T347" i="157"/>
  <c r="AF347" i="157"/>
  <c r="BO347" i="157"/>
  <c r="AI347" i="157"/>
  <c r="P347" i="157"/>
  <c r="BL347" i="157"/>
  <c r="AH347" i="157"/>
  <c r="O347" i="157"/>
  <c r="BJ347" i="157"/>
  <c r="AG347" i="157"/>
  <c r="N347" i="157"/>
  <c r="I347" i="157"/>
  <c r="BH347" i="157"/>
  <c r="AD347" i="157"/>
  <c r="G347" i="157"/>
  <c r="BB545" i="157"/>
  <c r="AL545" i="157"/>
  <c r="M545" i="157"/>
  <c r="BA545" i="157"/>
  <c r="AI545" i="157"/>
  <c r="K545" i="157"/>
  <c r="Z545" i="157"/>
  <c r="AY545" i="157"/>
  <c r="AH545" i="157"/>
  <c r="J545" i="157"/>
  <c r="AX545" i="157"/>
  <c r="AB545" i="157"/>
  <c r="H545" i="157"/>
  <c r="AW545" i="157"/>
  <c r="AM545" i="157"/>
  <c r="AV545" i="157"/>
  <c r="AG545" i="157"/>
  <c r="AU545" i="157"/>
  <c r="AK545" i="157"/>
  <c r="AQ545" i="157"/>
  <c r="BC545" i="157"/>
  <c r="T545" i="157"/>
  <c r="AJ545" i="157"/>
  <c r="BO545" i="157"/>
  <c r="P545" i="157"/>
  <c r="AS545" i="157"/>
  <c r="W545" i="157"/>
  <c r="AR545" i="157"/>
  <c r="R545" i="157"/>
  <c r="AZ545" i="157"/>
  <c r="AF545" i="157"/>
  <c r="AT545" i="157"/>
  <c r="U545" i="157"/>
  <c r="BD545" i="157"/>
  <c r="X545" i="157"/>
  <c r="BN545" i="157"/>
  <c r="AE545" i="157"/>
  <c r="O545" i="157"/>
  <c r="BJ545" i="157"/>
  <c r="AD545" i="157"/>
  <c r="N545" i="157"/>
  <c r="BF545" i="157"/>
  <c r="AC545" i="157"/>
  <c r="L545" i="157"/>
  <c r="BL545" i="157"/>
  <c r="G545" i="157"/>
  <c r="BH545" i="157"/>
  <c r="AO545" i="157"/>
  <c r="I545" i="157"/>
  <c r="AN545" i="157"/>
  <c r="BD229" i="157"/>
  <c r="U229" i="157"/>
  <c r="BC229" i="157"/>
  <c r="BO229" i="157"/>
  <c r="AM229" i="157"/>
  <c r="P229" i="157"/>
  <c r="L229" i="157"/>
  <c r="BL229" i="157"/>
  <c r="AL229" i="157"/>
  <c r="M229" i="157"/>
  <c r="BJ229" i="157"/>
  <c r="AO229" i="157"/>
  <c r="K229" i="157"/>
  <c r="AH229" i="157"/>
  <c r="BH229" i="157"/>
  <c r="AN229" i="157"/>
  <c r="I229" i="157"/>
  <c r="BN229" i="157"/>
  <c r="AK229" i="157"/>
  <c r="O229" i="157"/>
  <c r="BF229" i="157"/>
  <c r="AJ229" i="157"/>
  <c r="N229" i="157"/>
  <c r="BA229" i="157"/>
  <c r="AE229" i="157"/>
  <c r="J229" i="157"/>
  <c r="AQ229" i="157"/>
  <c r="BB229" i="157"/>
  <c r="AY229" i="157"/>
  <c r="AC229" i="157"/>
  <c r="H229" i="157"/>
  <c r="X229" i="157"/>
  <c r="AT229" i="157"/>
  <c r="AF229" i="157"/>
  <c r="G229" i="157"/>
  <c r="AG229" i="157"/>
  <c r="AS229" i="157"/>
  <c r="AB229" i="157"/>
  <c r="AR229" i="157"/>
  <c r="AD229" i="157"/>
  <c r="AZ229" i="157"/>
  <c r="AI229" i="157"/>
  <c r="AX229" i="157"/>
  <c r="W229" i="157"/>
  <c r="AW229" i="157"/>
  <c r="T229" i="157"/>
  <c r="AU229" i="157"/>
  <c r="AV229" i="157"/>
  <c r="R229" i="157"/>
  <c r="Z229" i="157"/>
  <c r="AU100" i="157"/>
  <c r="AB100" i="157"/>
  <c r="O100" i="157"/>
  <c r="AR100" i="157"/>
  <c r="X100" i="157"/>
  <c r="N100" i="157"/>
  <c r="AD100" i="157"/>
  <c r="AQ100" i="157"/>
  <c r="M100" i="157"/>
  <c r="BC100" i="157"/>
  <c r="Z100" i="157"/>
  <c r="L100" i="157"/>
  <c r="BA100" i="157"/>
  <c r="U100" i="157"/>
  <c r="AV100" i="157"/>
  <c r="AN100" i="157"/>
  <c r="AT100" i="157"/>
  <c r="AL100" i="157"/>
  <c r="AS100" i="157"/>
  <c r="W100" i="157"/>
  <c r="AZ100" i="157"/>
  <c r="T100" i="157"/>
  <c r="BB100" i="157"/>
  <c r="AG100" i="157"/>
  <c r="AY100" i="157"/>
  <c r="AE100" i="157"/>
  <c r="AW100" i="157"/>
  <c r="R100" i="157"/>
  <c r="AX100" i="157"/>
  <c r="K100" i="157"/>
  <c r="BD100" i="157"/>
  <c r="J100" i="157"/>
  <c r="BF100" i="157"/>
  <c r="BO100" i="157"/>
  <c r="AO100" i="157"/>
  <c r="I100" i="157"/>
  <c r="G100" i="157"/>
  <c r="BN100" i="157"/>
  <c r="AM100" i="157"/>
  <c r="AK100" i="157"/>
  <c r="AF100" i="157"/>
  <c r="BJ100" i="157"/>
  <c r="AJ100" i="157"/>
  <c r="H100" i="157"/>
  <c r="BL100" i="157"/>
  <c r="AH100" i="157"/>
  <c r="AI100" i="157"/>
  <c r="BH100" i="157"/>
  <c r="AC100" i="157"/>
  <c r="P100" i="157"/>
  <c r="BA298" i="157"/>
  <c r="T298" i="157"/>
  <c r="AX298" i="157"/>
  <c r="R298" i="157"/>
  <c r="AT298" i="157"/>
  <c r="W298" i="157"/>
  <c r="BN298" i="157"/>
  <c r="AO298" i="157"/>
  <c r="K298" i="157"/>
  <c r="BO298" i="157"/>
  <c r="AN298" i="157"/>
  <c r="J298" i="157"/>
  <c r="BL298" i="157"/>
  <c r="AM298" i="157"/>
  <c r="I298" i="157"/>
  <c r="BJ298" i="157"/>
  <c r="AL298" i="157"/>
  <c r="H298" i="157"/>
  <c r="BF298" i="157"/>
  <c r="AG298" i="157"/>
  <c r="G298" i="157"/>
  <c r="BH298" i="157"/>
  <c r="AF298" i="157"/>
  <c r="P298" i="157"/>
  <c r="AZ298" i="157"/>
  <c r="AI298" i="157"/>
  <c r="O298" i="157"/>
  <c r="AW298" i="157"/>
  <c r="AE298" i="157"/>
  <c r="N298" i="157"/>
  <c r="AV298" i="157"/>
  <c r="AD298" i="157"/>
  <c r="M298" i="157"/>
  <c r="AS298" i="157"/>
  <c r="AB298" i="157"/>
  <c r="L298" i="157"/>
  <c r="BD298" i="157"/>
  <c r="AK298" i="157"/>
  <c r="BC298" i="157"/>
  <c r="AH298" i="157"/>
  <c r="AU298" i="157"/>
  <c r="X298" i="157"/>
  <c r="AR298" i="157"/>
  <c r="Z298" i="157"/>
  <c r="AQ298" i="157"/>
  <c r="U298" i="157"/>
  <c r="BB298" i="157"/>
  <c r="AY298" i="157"/>
  <c r="AC298" i="157"/>
  <c r="AJ298" i="157"/>
  <c r="BO414" i="157"/>
  <c r="AL414" i="157"/>
  <c r="G414" i="157"/>
  <c r="J414" i="157"/>
  <c r="BN414" i="157"/>
  <c r="AK414" i="157"/>
  <c r="P414" i="157"/>
  <c r="BH414" i="157"/>
  <c r="AF414" i="157"/>
  <c r="O414" i="157"/>
  <c r="BL414" i="157"/>
  <c r="AE414" i="157"/>
  <c r="N414" i="157"/>
  <c r="BJ414" i="157"/>
  <c r="AD414" i="157"/>
  <c r="K414" i="157"/>
  <c r="BF414" i="157"/>
  <c r="AC414" i="157"/>
  <c r="I414" i="157"/>
  <c r="AX414" i="157"/>
  <c r="AN414" i="157"/>
  <c r="H414" i="157"/>
  <c r="AI414" i="157"/>
  <c r="AW414" i="157"/>
  <c r="AM414" i="157"/>
  <c r="M414" i="157"/>
  <c r="BA414" i="157"/>
  <c r="BB414" i="157"/>
  <c r="AJ414" i="157"/>
  <c r="L414" i="157"/>
  <c r="AZ414" i="157"/>
  <c r="AG414" i="157"/>
  <c r="AY414" i="157"/>
  <c r="AH414" i="157"/>
  <c r="AV414" i="157"/>
  <c r="X414" i="157"/>
  <c r="AO414" i="157"/>
  <c r="AU414" i="157"/>
  <c r="W414" i="157"/>
  <c r="AS414" i="157"/>
  <c r="Z414" i="157"/>
  <c r="AR414" i="157"/>
  <c r="BD414" i="157"/>
  <c r="R414" i="157"/>
  <c r="BC414" i="157"/>
  <c r="U414" i="157"/>
  <c r="AT414" i="157"/>
  <c r="T414" i="157"/>
  <c r="AQ414" i="157"/>
  <c r="AB414" i="157"/>
  <c r="E820" i="157"/>
  <c r="AW225" i="157"/>
  <c r="AD225" i="157"/>
  <c r="AU225" i="157"/>
  <c r="AB225" i="157"/>
  <c r="AX225" i="157"/>
  <c r="Z225" i="157"/>
  <c r="AV225" i="157"/>
  <c r="T225" i="157"/>
  <c r="AT225" i="157"/>
  <c r="AG225" i="157"/>
  <c r="AR225" i="157"/>
  <c r="X225" i="157"/>
  <c r="AZ225" i="157"/>
  <c r="U225" i="157"/>
  <c r="AS225" i="157"/>
  <c r="W225" i="157"/>
  <c r="AQ225" i="157"/>
  <c r="R225" i="157"/>
  <c r="BL225" i="157"/>
  <c r="AO225" i="157"/>
  <c r="P225" i="157"/>
  <c r="BF225" i="157"/>
  <c r="AN225" i="157"/>
  <c r="M225" i="157"/>
  <c r="BJ225" i="157"/>
  <c r="AI225" i="157"/>
  <c r="K225" i="157"/>
  <c r="BH225" i="157"/>
  <c r="AH225" i="157"/>
  <c r="I225" i="157"/>
  <c r="BO225" i="157"/>
  <c r="AM225" i="157"/>
  <c r="N225" i="157"/>
  <c r="BN225" i="157"/>
  <c r="AL225" i="157"/>
  <c r="L225" i="157"/>
  <c r="BD225" i="157"/>
  <c r="AK225" i="157"/>
  <c r="O225" i="157"/>
  <c r="BC225" i="157"/>
  <c r="AJ225" i="157"/>
  <c r="J225" i="157"/>
  <c r="BB225" i="157"/>
  <c r="AF225" i="157"/>
  <c r="H225" i="157"/>
  <c r="BA225" i="157"/>
  <c r="AC225" i="157"/>
  <c r="G225" i="157"/>
  <c r="AY225" i="157"/>
  <c r="AE225" i="157"/>
  <c r="AW343" i="157"/>
  <c r="Z343" i="157"/>
  <c r="AQ343" i="157"/>
  <c r="T343" i="157"/>
  <c r="BD343" i="157"/>
  <c r="U343" i="157"/>
  <c r="BA343" i="157"/>
  <c r="R343" i="157"/>
  <c r="BO343" i="157"/>
  <c r="AE343" i="157"/>
  <c r="P343" i="157"/>
  <c r="BN343" i="157"/>
  <c r="AD343" i="157"/>
  <c r="O343" i="157"/>
  <c r="BH343" i="157"/>
  <c r="AC343" i="157"/>
  <c r="N343" i="157"/>
  <c r="BL343" i="157"/>
  <c r="AB343" i="157"/>
  <c r="I343" i="157"/>
  <c r="BJ343" i="157"/>
  <c r="AL343" i="157"/>
  <c r="G343" i="157"/>
  <c r="BF343" i="157"/>
  <c r="AK343" i="157"/>
  <c r="L343" i="157"/>
  <c r="BC343" i="157"/>
  <c r="AJ343" i="157"/>
  <c r="M343" i="157"/>
  <c r="AV343" i="157"/>
  <c r="AI343" i="157"/>
  <c r="J343" i="157"/>
  <c r="AU343" i="157"/>
  <c r="AG343" i="157"/>
  <c r="H343" i="157"/>
  <c r="AT343" i="157"/>
  <c r="AO343" i="157"/>
  <c r="K343" i="157"/>
  <c r="AS343" i="157"/>
  <c r="AN343" i="157"/>
  <c r="AR343" i="157"/>
  <c r="AM343" i="157"/>
  <c r="AF343" i="157"/>
  <c r="BB343" i="157"/>
  <c r="AH343" i="157"/>
  <c r="AZ343" i="157"/>
  <c r="X343" i="157"/>
  <c r="AY343" i="157"/>
  <c r="AX343" i="157"/>
  <c r="W343" i="157"/>
  <c r="BO506" i="157"/>
  <c r="BN506" i="157"/>
  <c r="BL506" i="157"/>
  <c r="BF506" i="157"/>
  <c r="BH506" i="157"/>
  <c r="BJ506" i="157"/>
  <c r="AV506" i="157"/>
  <c r="AU506" i="157"/>
  <c r="AR506" i="157"/>
  <c r="BD506" i="157"/>
  <c r="BC506" i="157"/>
  <c r="AZ506" i="157"/>
  <c r="BB506" i="157"/>
  <c r="BA506" i="157"/>
  <c r="AX506" i="157"/>
  <c r="AS506" i="157"/>
  <c r="AQ506" i="157"/>
  <c r="AY506" i="157"/>
  <c r="AW506" i="157"/>
  <c r="AT506" i="157"/>
  <c r="AL506" i="157"/>
  <c r="AK506" i="157"/>
  <c r="AJ506" i="157"/>
  <c r="AI506" i="157"/>
  <c r="AG506" i="157"/>
  <c r="AD506" i="157"/>
  <c r="AC506" i="157"/>
  <c r="AN506" i="157"/>
  <c r="AM506" i="157"/>
  <c r="AH506" i="157"/>
  <c r="AF506" i="157"/>
  <c r="AB506" i="157"/>
  <c r="AO506" i="157"/>
  <c r="AE506" i="157"/>
  <c r="Z506" i="157"/>
  <c r="W506" i="157"/>
  <c r="X506" i="157"/>
  <c r="G506" i="157"/>
  <c r="R506" i="157"/>
  <c r="O506" i="157"/>
  <c r="H506" i="157"/>
  <c r="K506" i="157"/>
  <c r="J506" i="157"/>
  <c r="U506" i="157"/>
  <c r="I506" i="157"/>
  <c r="T506" i="157"/>
  <c r="P506" i="157"/>
  <c r="N506" i="157"/>
  <c r="M506" i="157"/>
  <c r="L506" i="157"/>
  <c r="E983" i="157"/>
  <c r="AV388" i="157"/>
  <c r="X388" i="157"/>
  <c r="W388" i="157"/>
  <c r="R388" i="157"/>
  <c r="M388" i="157"/>
  <c r="AU388" i="157"/>
  <c r="U388" i="157"/>
  <c r="BO388" i="157"/>
  <c r="T388" i="157"/>
  <c r="O388" i="157"/>
  <c r="P388" i="157"/>
  <c r="BN388" i="157"/>
  <c r="AO388" i="157"/>
  <c r="H388" i="157"/>
  <c r="AJ388" i="157"/>
  <c r="BB388" i="157"/>
  <c r="AN388" i="157"/>
  <c r="N388" i="157"/>
  <c r="AB388" i="157"/>
  <c r="BJ388" i="157"/>
  <c r="BH388" i="157"/>
  <c r="BF388" i="157"/>
  <c r="BL388" i="157"/>
  <c r="BA388" i="157"/>
  <c r="AK388" i="157"/>
  <c r="K388" i="157"/>
  <c r="AT388" i="157"/>
  <c r="J388" i="157"/>
  <c r="AH388" i="157"/>
  <c r="AG388" i="157"/>
  <c r="AL388" i="157"/>
  <c r="AC388" i="157"/>
  <c r="I388" i="157"/>
  <c r="AR388" i="157"/>
  <c r="AQ388" i="157"/>
  <c r="L388" i="157"/>
  <c r="BD388" i="157"/>
  <c r="AF388" i="157"/>
  <c r="AI388" i="157"/>
  <c r="BC388" i="157"/>
  <c r="AE388" i="157"/>
  <c r="AY388" i="157"/>
  <c r="AD388" i="157"/>
  <c r="AW388" i="157"/>
  <c r="Z388" i="157"/>
  <c r="AS388" i="157"/>
  <c r="AZ388" i="157"/>
  <c r="AX388" i="157"/>
  <c r="G388" i="157"/>
  <c r="AM388" i="157"/>
  <c r="AQ59" i="157"/>
  <c r="U59" i="157"/>
  <c r="AB59" i="157"/>
  <c r="AS59" i="157"/>
  <c r="T59" i="157"/>
  <c r="BO59" i="157"/>
  <c r="M59" i="157"/>
  <c r="AR59" i="157"/>
  <c r="R59" i="157"/>
  <c r="AY59" i="157"/>
  <c r="BC59" i="157"/>
  <c r="X59" i="157"/>
  <c r="W59" i="157"/>
  <c r="J59" i="157"/>
  <c r="AE59" i="157"/>
  <c r="AT59" i="157"/>
  <c r="AI59" i="157"/>
  <c r="BA59" i="157"/>
  <c r="BN59" i="157"/>
  <c r="BH59" i="157"/>
  <c r="AO59" i="157"/>
  <c r="I59" i="157"/>
  <c r="BJ59" i="157"/>
  <c r="P59" i="157"/>
  <c r="AN59" i="157"/>
  <c r="AH59" i="157"/>
  <c r="AF59" i="157"/>
  <c r="BF59" i="157"/>
  <c r="AM59" i="157"/>
  <c r="O59" i="157"/>
  <c r="L59" i="157"/>
  <c r="BL59" i="157"/>
  <c r="AL59" i="157"/>
  <c r="N59" i="157"/>
  <c r="BB59" i="157"/>
  <c r="AZ59" i="157"/>
  <c r="BD59" i="157"/>
  <c r="AK59" i="157"/>
  <c r="K59" i="157"/>
  <c r="H59" i="157"/>
  <c r="AC59" i="157"/>
  <c r="AX59" i="157"/>
  <c r="AD59" i="157"/>
  <c r="G59" i="157"/>
  <c r="AW59" i="157"/>
  <c r="AJ59" i="157"/>
  <c r="AV59" i="157"/>
  <c r="AG59" i="157"/>
  <c r="AU59" i="157"/>
  <c r="Z59" i="157"/>
  <c r="BF235" i="157"/>
  <c r="AM235" i="157"/>
  <c r="G235" i="157"/>
  <c r="BH235" i="157"/>
  <c r="AL235" i="157"/>
  <c r="J235" i="157"/>
  <c r="BL235" i="157"/>
  <c r="BB235" i="157"/>
  <c r="AJ235" i="157"/>
  <c r="O235" i="157"/>
  <c r="AO235" i="157"/>
  <c r="BD235" i="157"/>
  <c r="AE235" i="157"/>
  <c r="N235" i="157"/>
  <c r="BN235" i="157"/>
  <c r="BA235" i="157"/>
  <c r="AC235" i="157"/>
  <c r="H235" i="157"/>
  <c r="AQ235" i="157"/>
  <c r="X235" i="157"/>
  <c r="P235" i="157"/>
  <c r="AY235" i="157"/>
  <c r="AB235" i="157"/>
  <c r="L235" i="157"/>
  <c r="U235" i="157"/>
  <c r="AW235" i="157"/>
  <c r="AG235" i="157"/>
  <c r="AH235" i="157"/>
  <c r="AZ235" i="157"/>
  <c r="AD235" i="157"/>
  <c r="AV235" i="157"/>
  <c r="AK235" i="157"/>
  <c r="BC235" i="157"/>
  <c r="I235" i="157"/>
  <c r="AT235" i="157"/>
  <c r="AF235" i="157"/>
  <c r="AS235" i="157"/>
  <c r="T235" i="157"/>
  <c r="AR235" i="157"/>
  <c r="Z235" i="157"/>
  <c r="AU235" i="157"/>
  <c r="W235" i="157"/>
  <c r="AX235" i="157"/>
  <c r="R235" i="157"/>
  <c r="BO235" i="157"/>
  <c r="AN235" i="157"/>
  <c r="M235" i="157"/>
  <c r="BJ235" i="157"/>
  <c r="AI235" i="157"/>
  <c r="K235" i="157"/>
  <c r="BF386" i="157"/>
  <c r="AO386" i="157"/>
  <c r="L386" i="157"/>
  <c r="BB386" i="157"/>
  <c r="AN386" i="157"/>
  <c r="O386" i="157"/>
  <c r="AU386" i="157"/>
  <c r="AK386" i="157"/>
  <c r="N386" i="157"/>
  <c r="AT386" i="157"/>
  <c r="AG386" i="157"/>
  <c r="H386" i="157"/>
  <c r="AS386" i="157"/>
  <c r="AE386" i="157"/>
  <c r="T386" i="157"/>
  <c r="AR386" i="157"/>
  <c r="AF386" i="157"/>
  <c r="AQ386" i="157"/>
  <c r="AM386" i="157"/>
  <c r="BD386" i="157"/>
  <c r="AH386" i="157"/>
  <c r="BA386" i="157"/>
  <c r="AJ386" i="157"/>
  <c r="AZ386" i="157"/>
  <c r="R386" i="157"/>
  <c r="AY386" i="157"/>
  <c r="Z386" i="157"/>
  <c r="AW386" i="157"/>
  <c r="X386" i="157"/>
  <c r="BC386" i="157"/>
  <c r="G386" i="157"/>
  <c r="AV386" i="157"/>
  <c r="W386" i="157"/>
  <c r="AX386" i="157"/>
  <c r="U386" i="157"/>
  <c r="BO386" i="157"/>
  <c r="AL386" i="157"/>
  <c r="P386" i="157"/>
  <c r="BL386" i="157"/>
  <c r="AI386" i="157"/>
  <c r="M386" i="157"/>
  <c r="BJ386" i="157"/>
  <c r="AC386" i="157"/>
  <c r="K386" i="157"/>
  <c r="BH386" i="157"/>
  <c r="AD386" i="157"/>
  <c r="J386" i="157"/>
  <c r="BN386" i="157"/>
  <c r="AB386" i="157"/>
  <c r="I386" i="157"/>
  <c r="AR233" i="157"/>
  <c r="AJ233" i="157"/>
  <c r="G233" i="157"/>
  <c r="BL233" i="157"/>
  <c r="AQ233" i="157"/>
  <c r="AG233" i="157"/>
  <c r="H233" i="157"/>
  <c r="AC233" i="157"/>
  <c r="BD233" i="157"/>
  <c r="AK233" i="157"/>
  <c r="BC233" i="157"/>
  <c r="AI233" i="157"/>
  <c r="AY233" i="157"/>
  <c r="O233" i="157"/>
  <c r="BB233" i="157"/>
  <c r="AH233" i="157"/>
  <c r="AD233" i="157"/>
  <c r="BA233" i="157"/>
  <c r="AF233" i="157"/>
  <c r="X233" i="157"/>
  <c r="K233" i="157"/>
  <c r="AO233" i="157"/>
  <c r="AZ233" i="157"/>
  <c r="Z233" i="157"/>
  <c r="M233" i="157"/>
  <c r="AW233" i="157"/>
  <c r="W233" i="157"/>
  <c r="BF233" i="157"/>
  <c r="AU233" i="157"/>
  <c r="R233" i="157"/>
  <c r="AV233" i="157"/>
  <c r="U233" i="157"/>
  <c r="BN233" i="157"/>
  <c r="AX233" i="157"/>
  <c r="T233" i="157"/>
  <c r="BO233" i="157"/>
  <c r="AE233" i="157"/>
  <c r="P233" i="157"/>
  <c r="BH233" i="157"/>
  <c r="AB233" i="157"/>
  <c r="I233" i="157"/>
  <c r="BJ233" i="157"/>
  <c r="AN233" i="157"/>
  <c r="N233" i="157"/>
  <c r="L233" i="157"/>
  <c r="AT233" i="157"/>
  <c r="AM233" i="157"/>
  <c r="J233" i="157"/>
  <c r="AS233" i="157"/>
  <c r="AL233" i="157"/>
  <c r="AR419" i="157"/>
  <c r="T419" i="157"/>
  <c r="BN419" i="157"/>
  <c r="AQ419" i="157"/>
  <c r="Z419" i="157"/>
  <c r="O419" i="157"/>
  <c r="BJ419" i="157"/>
  <c r="BL419" i="157"/>
  <c r="AU419" i="157"/>
  <c r="R419" i="157"/>
  <c r="BO419" i="157"/>
  <c r="AJ419" i="157"/>
  <c r="P419" i="157"/>
  <c r="AI419" i="157"/>
  <c r="AB419" i="157"/>
  <c r="BF419" i="157"/>
  <c r="H419" i="157"/>
  <c r="N419" i="157"/>
  <c r="AO419" i="157"/>
  <c r="G419" i="157"/>
  <c r="BD419" i="157"/>
  <c r="AG419" i="157"/>
  <c r="AZ419" i="157"/>
  <c r="J419" i="157"/>
  <c r="AM419" i="157"/>
  <c r="BC419" i="157"/>
  <c r="AE419" i="157"/>
  <c r="M419" i="157"/>
  <c r="BB419" i="157"/>
  <c r="AD419" i="157"/>
  <c r="K419" i="157"/>
  <c r="BA419" i="157"/>
  <c r="AL419" i="157"/>
  <c r="AY419" i="157"/>
  <c r="AH419" i="157"/>
  <c r="AX419" i="157"/>
  <c r="AF419" i="157"/>
  <c r="AC419" i="157"/>
  <c r="I419" i="157"/>
  <c r="AW419" i="157"/>
  <c r="AT419" i="157"/>
  <c r="X419" i="157"/>
  <c r="AV419" i="157"/>
  <c r="W419" i="157"/>
  <c r="AN419" i="157"/>
  <c r="AK419" i="157"/>
  <c r="AS419" i="157"/>
  <c r="U419" i="157"/>
  <c r="L419" i="157"/>
  <c r="BH419" i="157"/>
  <c r="BL55" i="157"/>
  <c r="AM55" i="157"/>
  <c r="M55" i="157"/>
  <c r="BC55" i="157"/>
  <c r="BN55" i="157"/>
  <c r="AK55" i="157"/>
  <c r="L55" i="157"/>
  <c r="BJ55" i="157"/>
  <c r="AO55" i="157"/>
  <c r="H55" i="157"/>
  <c r="AI55" i="157"/>
  <c r="N55" i="157"/>
  <c r="AT55" i="157"/>
  <c r="AY55" i="157"/>
  <c r="BH55" i="157"/>
  <c r="AN55" i="157"/>
  <c r="K55" i="157"/>
  <c r="BF55" i="157"/>
  <c r="J55" i="157"/>
  <c r="AE55" i="157"/>
  <c r="BO55" i="157"/>
  <c r="AG55" i="157"/>
  <c r="I55" i="157"/>
  <c r="BD55" i="157"/>
  <c r="AF55" i="157"/>
  <c r="G55" i="157"/>
  <c r="U55" i="157"/>
  <c r="BB55" i="157"/>
  <c r="X55" i="157"/>
  <c r="O55" i="157"/>
  <c r="P55" i="157"/>
  <c r="Z55" i="157"/>
  <c r="BA55" i="157"/>
  <c r="T55" i="157"/>
  <c r="AB55" i="157"/>
  <c r="AZ55" i="157"/>
  <c r="W55" i="157"/>
  <c r="AX55" i="157"/>
  <c r="AH55" i="157"/>
  <c r="AV55" i="157"/>
  <c r="AC55" i="157"/>
  <c r="AW55" i="157"/>
  <c r="R55" i="157"/>
  <c r="AS55" i="157"/>
  <c r="AQ55" i="157"/>
  <c r="AL55" i="157"/>
  <c r="AU55" i="157"/>
  <c r="AR55" i="157"/>
  <c r="AD55" i="157"/>
  <c r="AJ55" i="157"/>
  <c r="AZ266" i="157"/>
  <c r="AG266" i="157"/>
  <c r="AY266" i="157"/>
  <c r="Z266" i="157"/>
  <c r="AX266" i="157"/>
  <c r="W266" i="157"/>
  <c r="AW266" i="157"/>
  <c r="U266" i="157"/>
  <c r="AR266" i="157"/>
  <c r="AM266" i="157"/>
  <c r="BC266" i="157"/>
  <c r="T266" i="157"/>
  <c r="AV266" i="157"/>
  <c r="R266" i="157"/>
  <c r="AE266" i="157"/>
  <c r="BB266" i="157"/>
  <c r="K266" i="157"/>
  <c r="AL266" i="157"/>
  <c r="BD266" i="157"/>
  <c r="BN266" i="157"/>
  <c r="AC266" i="157"/>
  <c r="X266" i="157"/>
  <c r="BJ266" i="157"/>
  <c r="AB266" i="157"/>
  <c r="J266" i="157"/>
  <c r="BH266" i="157"/>
  <c r="AO266" i="157"/>
  <c r="I266" i="157"/>
  <c r="BO266" i="157"/>
  <c r="AN266" i="157"/>
  <c r="H266" i="157"/>
  <c r="BL266" i="157"/>
  <c r="AK266" i="157"/>
  <c r="G266" i="157"/>
  <c r="BF266" i="157"/>
  <c r="AJ266" i="157"/>
  <c r="P266" i="157"/>
  <c r="AQ266" i="157"/>
  <c r="AD266" i="157"/>
  <c r="AU266" i="157"/>
  <c r="AI266" i="157"/>
  <c r="O266" i="157"/>
  <c r="L266" i="157"/>
  <c r="AT266" i="157"/>
  <c r="AH266" i="157"/>
  <c r="N266" i="157"/>
  <c r="BA266" i="157"/>
  <c r="AS266" i="157"/>
  <c r="AF266" i="157"/>
  <c r="M266" i="157"/>
  <c r="BO382" i="157"/>
  <c r="AE382" i="157"/>
  <c r="O382" i="157"/>
  <c r="BF382" i="157"/>
  <c r="AN382" i="157"/>
  <c r="L382" i="157"/>
  <c r="BL382" i="157"/>
  <c r="AM382" i="157"/>
  <c r="N382" i="157"/>
  <c r="BH382" i="157"/>
  <c r="AL382" i="157"/>
  <c r="M382" i="157"/>
  <c r="BJ382" i="157"/>
  <c r="AK382" i="157"/>
  <c r="K382" i="157"/>
  <c r="AX382" i="157"/>
  <c r="AI382" i="157"/>
  <c r="J382" i="157"/>
  <c r="AQ382" i="157"/>
  <c r="BD382" i="157"/>
  <c r="AD382" i="157"/>
  <c r="R382" i="157"/>
  <c r="BC382" i="157"/>
  <c r="AC382" i="157"/>
  <c r="I382" i="157"/>
  <c r="BB382" i="157"/>
  <c r="AO382" i="157"/>
  <c r="H382" i="157"/>
  <c r="BA382" i="157"/>
  <c r="AJ382" i="157"/>
  <c r="AY382" i="157"/>
  <c r="AF382" i="157"/>
  <c r="AZ382" i="157"/>
  <c r="AB382" i="157"/>
  <c r="AW382" i="157"/>
  <c r="X382" i="157"/>
  <c r="AV382" i="157"/>
  <c r="W382" i="157"/>
  <c r="AT382" i="157"/>
  <c r="AG382" i="157"/>
  <c r="AR382" i="157"/>
  <c r="Z382" i="157"/>
  <c r="AU382" i="157"/>
  <c r="T382" i="157"/>
  <c r="AS382" i="157"/>
  <c r="U382" i="157"/>
  <c r="G382" i="157"/>
  <c r="BN382" i="157"/>
  <c r="AH382" i="157"/>
  <c r="P382" i="157"/>
  <c r="AW66" i="157"/>
  <c r="AN66" i="157"/>
  <c r="AS66" i="157"/>
  <c r="AJ66" i="157"/>
  <c r="BA66" i="157"/>
  <c r="AI66" i="157"/>
  <c r="AV66" i="157"/>
  <c r="R66" i="157"/>
  <c r="AU66" i="157"/>
  <c r="T66" i="157"/>
  <c r="AR66" i="157"/>
  <c r="AF66" i="157"/>
  <c r="AQ66" i="157"/>
  <c r="U66" i="157"/>
  <c r="AT66" i="157"/>
  <c r="AH66" i="157"/>
  <c r="BO66" i="157"/>
  <c r="AG66" i="157"/>
  <c r="K66" i="157"/>
  <c r="BN66" i="157"/>
  <c r="AD66" i="157"/>
  <c r="J66" i="157"/>
  <c r="BL66" i="157"/>
  <c r="AB66" i="157"/>
  <c r="I66" i="157"/>
  <c r="BJ66" i="157"/>
  <c r="AO66" i="157"/>
  <c r="H66" i="157"/>
  <c r="BH66" i="157"/>
  <c r="AM66" i="157"/>
  <c r="G66" i="157"/>
  <c r="BF66" i="157"/>
  <c r="AL66" i="157"/>
  <c r="N66" i="157"/>
  <c r="BD66" i="157"/>
  <c r="AK66" i="157"/>
  <c r="P66" i="157"/>
  <c r="AE66" i="157"/>
  <c r="BB66" i="157"/>
  <c r="AC66" i="157"/>
  <c r="O66" i="157"/>
  <c r="AY66" i="157"/>
  <c r="AZ66" i="157"/>
  <c r="Z66" i="157"/>
  <c r="M66" i="157"/>
  <c r="BC66" i="157"/>
  <c r="W66" i="157"/>
  <c r="L66" i="157"/>
  <c r="AX66" i="157"/>
  <c r="X66" i="157"/>
  <c r="AR264" i="157"/>
  <c r="AE264" i="157"/>
  <c r="AS264" i="157"/>
  <c r="BD264" i="157"/>
  <c r="R264" i="157"/>
  <c r="AI264" i="157"/>
  <c r="H264" i="157"/>
  <c r="AO264" i="157"/>
  <c r="W264" i="157"/>
  <c r="AK264" i="157"/>
  <c r="Z264" i="157"/>
  <c r="BJ264" i="157"/>
  <c r="T264" i="157"/>
  <c r="BN264" i="157"/>
  <c r="AJ264" i="157"/>
  <c r="K264" i="157"/>
  <c r="J264" i="157"/>
  <c r="AC264" i="157"/>
  <c r="AB264" i="157"/>
  <c r="BF264" i="157"/>
  <c r="AH264" i="157"/>
  <c r="I264" i="157"/>
  <c r="BO264" i="157"/>
  <c r="BL264" i="157"/>
  <c r="G264" i="157"/>
  <c r="AX264" i="157"/>
  <c r="BH264" i="157"/>
  <c r="AM264" i="157"/>
  <c r="L264" i="157"/>
  <c r="AV264" i="157"/>
  <c r="AL264" i="157"/>
  <c r="O264" i="157"/>
  <c r="AG264" i="157"/>
  <c r="BA264" i="157"/>
  <c r="AT264" i="157"/>
  <c r="M264" i="157"/>
  <c r="BB264" i="157"/>
  <c r="N264" i="157"/>
  <c r="BC264" i="157"/>
  <c r="AF264" i="157"/>
  <c r="AY264" i="157"/>
  <c r="AZ264" i="157"/>
  <c r="AD264" i="157"/>
  <c r="P264" i="157"/>
  <c r="AU264" i="157"/>
  <c r="X264" i="157"/>
  <c r="AQ264" i="157"/>
  <c r="AN264" i="157"/>
  <c r="AW264" i="157"/>
  <c r="U264" i="157"/>
  <c r="E325" i="157"/>
  <c r="AR290" i="157"/>
  <c r="AL290" i="157"/>
  <c r="P290" i="157"/>
  <c r="AZ290" i="157"/>
  <c r="AI290" i="157"/>
  <c r="N290" i="157"/>
  <c r="AY290" i="157"/>
  <c r="AC290" i="157"/>
  <c r="M290" i="157"/>
  <c r="AX290" i="157"/>
  <c r="AM290" i="157"/>
  <c r="L290" i="157"/>
  <c r="AW290" i="157"/>
  <c r="AH290" i="157"/>
  <c r="AV290" i="157"/>
  <c r="AB290" i="157"/>
  <c r="AT290" i="157"/>
  <c r="Z290" i="157"/>
  <c r="AQ290" i="157"/>
  <c r="X290" i="157"/>
  <c r="BD290" i="157"/>
  <c r="W290" i="157"/>
  <c r="BB290" i="157"/>
  <c r="AK290" i="157"/>
  <c r="AU290" i="157"/>
  <c r="U290" i="157"/>
  <c r="AS290" i="157"/>
  <c r="AJ290" i="157"/>
  <c r="BC290" i="157"/>
  <c r="R290" i="157"/>
  <c r="BA290" i="157"/>
  <c r="K290" i="157"/>
  <c r="BN290" i="157"/>
  <c r="AG290" i="157"/>
  <c r="J290" i="157"/>
  <c r="BO290" i="157"/>
  <c r="AF290" i="157"/>
  <c r="I290" i="157"/>
  <c r="BH290" i="157"/>
  <c r="AE290" i="157"/>
  <c r="H290" i="157"/>
  <c r="BJ290" i="157"/>
  <c r="AD290" i="157"/>
  <c r="G290" i="157"/>
  <c r="BL290" i="157"/>
  <c r="AO290" i="157"/>
  <c r="T290" i="157"/>
  <c r="BF290" i="157"/>
  <c r="AN290" i="157"/>
  <c r="O290" i="157"/>
  <c r="AV520" i="157"/>
  <c r="AE520" i="157"/>
  <c r="I520" i="157"/>
  <c r="AQ520" i="157"/>
  <c r="AD520" i="157"/>
  <c r="P520" i="157"/>
  <c r="BD520" i="157"/>
  <c r="AC520" i="157"/>
  <c r="BC520" i="157"/>
  <c r="AJ520" i="157"/>
  <c r="AX520" i="157"/>
  <c r="AI520" i="157"/>
  <c r="AW520" i="157"/>
  <c r="AB520" i="157"/>
  <c r="AU520" i="157"/>
  <c r="X520" i="157"/>
  <c r="BB520" i="157"/>
  <c r="U520" i="157"/>
  <c r="BA520" i="157"/>
  <c r="W520" i="157"/>
  <c r="AT520" i="157"/>
  <c r="Z520" i="157"/>
  <c r="AS520" i="157"/>
  <c r="R520" i="157"/>
  <c r="AR520" i="157"/>
  <c r="T520" i="157"/>
  <c r="BO520" i="157"/>
  <c r="AO520" i="157"/>
  <c r="G520" i="157"/>
  <c r="K520" i="157"/>
  <c r="BN520" i="157"/>
  <c r="AN520" i="157"/>
  <c r="O520" i="157"/>
  <c r="BH520" i="157"/>
  <c r="AM520" i="157"/>
  <c r="H520" i="157"/>
  <c r="BL520" i="157"/>
  <c r="AK520" i="157"/>
  <c r="N520" i="157"/>
  <c r="AL520" i="157"/>
  <c r="BJ520" i="157"/>
  <c r="AH520" i="157"/>
  <c r="M520" i="157"/>
  <c r="AZ520" i="157"/>
  <c r="BF520" i="157"/>
  <c r="AG520" i="157"/>
  <c r="L520" i="157"/>
  <c r="AY520" i="157"/>
  <c r="AF520" i="157"/>
  <c r="J520" i="157"/>
  <c r="BN156" i="157"/>
  <c r="BL156" i="157"/>
  <c r="BO156" i="157"/>
  <c r="BF156" i="157"/>
  <c r="BJ156" i="157"/>
  <c r="BH156" i="157"/>
  <c r="AQ156" i="157"/>
  <c r="BC156" i="157"/>
  <c r="BD156" i="157"/>
  <c r="BB156" i="157"/>
  <c r="BA156" i="157"/>
  <c r="AZ156" i="157"/>
  <c r="AX156" i="157"/>
  <c r="AV156" i="157"/>
  <c r="AT156" i="157"/>
  <c r="AS156" i="157"/>
  <c r="AR156" i="157"/>
  <c r="AY156" i="157"/>
  <c r="AW156" i="157"/>
  <c r="AU156" i="157"/>
  <c r="AO156" i="157"/>
  <c r="AL156" i="157"/>
  <c r="AJ156" i="157"/>
  <c r="AI156" i="157"/>
  <c r="AG156" i="157"/>
  <c r="AD156" i="157"/>
  <c r="AB156" i="157"/>
  <c r="AM156" i="157"/>
  <c r="AF156" i="157"/>
  <c r="AE156" i="157"/>
  <c r="AC156" i="157"/>
  <c r="AH156" i="157"/>
  <c r="W156" i="157"/>
  <c r="AN156" i="157"/>
  <c r="AK156" i="157"/>
  <c r="R156" i="157"/>
  <c r="Z156" i="157"/>
  <c r="T156" i="157"/>
  <c r="U156" i="157"/>
  <c r="K156" i="157"/>
  <c r="J156" i="157"/>
  <c r="I156" i="157"/>
  <c r="H156" i="157"/>
  <c r="G156" i="157"/>
  <c r="X156" i="157"/>
  <c r="P156" i="157"/>
  <c r="N156" i="157"/>
  <c r="O156" i="157"/>
  <c r="M156" i="157"/>
  <c r="L156" i="157"/>
  <c r="BH309" i="157"/>
  <c r="AF309" i="157"/>
  <c r="G309" i="157"/>
  <c r="BC309" i="157"/>
  <c r="AD309" i="157"/>
  <c r="O309" i="157"/>
  <c r="BB309" i="157"/>
  <c r="AN309" i="157"/>
  <c r="L309" i="157"/>
  <c r="BF309" i="157"/>
  <c r="AY309" i="157"/>
  <c r="AJ309" i="157"/>
  <c r="N309" i="157"/>
  <c r="AH309" i="157"/>
  <c r="BA309" i="157"/>
  <c r="AE309" i="157"/>
  <c r="H309" i="157"/>
  <c r="I309" i="157"/>
  <c r="AZ309" i="157"/>
  <c r="AC309" i="157"/>
  <c r="AX309" i="157"/>
  <c r="AB309" i="157"/>
  <c r="AT309" i="157"/>
  <c r="AW309" i="157"/>
  <c r="AO309" i="157"/>
  <c r="AV309" i="157"/>
  <c r="AK309" i="157"/>
  <c r="X309" i="157"/>
  <c r="AR309" i="157"/>
  <c r="T309" i="157"/>
  <c r="AU309" i="157"/>
  <c r="R309" i="157"/>
  <c r="AQ309" i="157"/>
  <c r="W309" i="157"/>
  <c r="BD309" i="157"/>
  <c r="Z309" i="157"/>
  <c r="AS309" i="157"/>
  <c r="P309" i="157"/>
  <c r="BN309" i="157"/>
  <c r="AM309" i="157"/>
  <c r="M309" i="157"/>
  <c r="BL309" i="157"/>
  <c r="AL309" i="157"/>
  <c r="K309" i="157"/>
  <c r="BO309" i="157"/>
  <c r="AI309" i="157"/>
  <c r="J309" i="157"/>
  <c r="BJ309" i="157"/>
  <c r="AG309" i="157"/>
  <c r="U309" i="157"/>
  <c r="BO366" i="157"/>
  <c r="BN366" i="157"/>
  <c r="BJ366" i="157"/>
  <c r="BL366" i="157"/>
  <c r="BH366" i="157"/>
  <c r="BF366" i="157"/>
  <c r="BD366" i="157"/>
  <c r="BC366" i="157"/>
  <c r="BA366" i="157"/>
  <c r="AS366" i="157"/>
  <c r="AR366" i="157"/>
  <c r="AQ366" i="157"/>
  <c r="BB366" i="157"/>
  <c r="AY366" i="157"/>
  <c r="AX366" i="157"/>
  <c r="AW366" i="157"/>
  <c r="AV366" i="157"/>
  <c r="AU366" i="157"/>
  <c r="AT366" i="157"/>
  <c r="AZ366" i="157"/>
  <c r="AL366" i="157"/>
  <c r="AI366" i="157"/>
  <c r="AO366" i="157"/>
  <c r="AN366" i="157"/>
  <c r="AM366" i="157"/>
  <c r="AJ366" i="157"/>
  <c r="AF366" i="157"/>
  <c r="AE366" i="157"/>
  <c r="AC366" i="157"/>
  <c r="AB366" i="157"/>
  <c r="AK366" i="157"/>
  <c r="AG366" i="157"/>
  <c r="AH366" i="157"/>
  <c r="U366" i="157"/>
  <c r="T366" i="157"/>
  <c r="X366" i="157"/>
  <c r="W366" i="157"/>
  <c r="R366" i="157"/>
  <c r="Z366" i="157"/>
  <c r="G366" i="157"/>
  <c r="AD366" i="157"/>
  <c r="K366" i="157"/>
  <c r="J366" i="157"/>
  <c r="I366" i="157"/>
  <c r="H366" i="157"/>
  <c r="L366" i="157"/>
  <c r="O366" i="157"/>
  <c r="N366" i="157"/>
  <c r="M366" i="157"/>
  <c r="P366" i="157"/>
  <c r="AS446" i="157"/>
  <c r="X446" i="157"/>
  <c r="AR446" i="157"/>
  <c r="W446" i="157"/>
  <c r="AX446" i="157"/>
  <c r="AB446" i="157"/>
  <c r="BD446" i="157"/>
  <c r="U446" i="157"/>
  <c r="BC446" i="157"/>
  <c r="Z446" i="157"/>
  <c r="AQ446" i="157"/>
  <c r="BA446" i="157"/>
  <c r="T446" i="157"/>
  <c r="R446" i="157"/>
  <c r="BN446" i="157"/>
  <c r="AL446" i="157"/>
  <c r="G446" i="157"/>
  <c r="BO446" i="157"/>
  <c r="AK446" i="157"/>
  <c r="K446" i="157"/>
  <c r="BL446" i="157"/>
  <c r="AI446" i="157"/>
  <c r="J446" i="157"/>
  <c r="AE446" i="157"/>
  <c r="BJ446" i="157"/>
  <c r="AD446" i="157"/>
  <c r="I446" i="157"/>
  <c r="AW446" i="157"/>
  <c r="BH446" i="157"/>
  <c r="AC446" i="157"/>
  <c r="H446" i="157"/>
  <c r="AZ446" i="157"/>
  <c r="AH446" i="157"/>
  <c r="P446" i="157"/>
  <c r="BF446" i="157"/>
  <c r="AM446" i="157"/>
  <c r="L446" i="157"/>
  <c r="BB446" i="157"/>
  <c r="AJ446" i="157"/>
  <c r="O446" i="157"/>
  <c r="N446" i="157"/>
  <c r="AY446" i="157"/>
  <c r="AG446" i="157"/>
  <c r="M446" i="157"/>
  <c r="AV446" i="157"/>
  <c r="AO446" i="157"/>
  <c r="AF446" i="157"/>
  <c r="AU446" i="157"/>
  <c r="AN446" i="157"/>
  <c r="AT446" i="157"/>
  <c r="BB444" i="157"/>
  <c r="AG444" i="157"/>
  <c r="BA444" i="157"/>
  <c r="AE444" i="157"/>
  <c r="U444" i="157"/>
  <c r="AS444" i="157"/>
  <c r="O444" i="157"/>
  <c r="AZ444" i="157"/>
  <c r="AD444" i="157"/>
  <c r="AV444" i="157"/>
  <c r="AY444" i="157"/>
  <c r="X444" i="157"/>
  <c r="W444" i="157"/>
  <c r="T444" i="157"/>
  <c r="BC444" i="157"/>
  <c r="AT444" i="157"/>
  <c r="AU444" i="157"/>
  <c r="AN444" i="157"/>
  <c r="AX444" i="157"/>
  <c r="BD444" i="157"/>
  <c r="Z444" i="157"/>
  <c r="AR444" i="157"/>
  <c r="R444" i="157"/>
  <c r="M444" i="157"/>
  <c r="BH444" i="157"/>
  <c r="BN444" i="157"/>
  <c r="AL444" i="157"/>
  <c r="G444" i="157"/>
  <c r="AJ444" i="157"/>
  <c r="BO444" i="157"/>
  <c r="AK444" i="157"/>
  <c r="P444" i="157"/>
  <c r="BF444" i="157"/>
  <c r="L444" i="157"/>
  <c r="BL444" i="157"/>
  <c r="AM444" i="157"/>
  <c r="N444" i="157"/>
  <c r="AI444" i="157"/>
  <c r="AF444" i="157"/>
  <c r="J444" i="157"/>
  <c r="BJ444" i="157"/>
  <c r="AH444" i="157"/>
  <c r="H444" i="157"/>
  <c r="AW444" i="157"/>
  <c r="AC444" i="157"/>
  <c r="K444" i="157"/>
  <c r="AO444" i="157"/>
  <c r="AQ444" i="157"/>
  <c r="AB444" i="157"/>
  <c r="I444" i="157"/>
  <c r="BB135" i="157"/>
  <c r="AH135" i="157"/>
  <c r="I135" i="157"/>
  <c r="AW135" i="157"/>
  <c r="AD135" i="157"/>
  <c r="H135" i="157"/>
  <c r="AS135" i="157"/>
  <c r="AB135" i="157"/>
  <c r="G135" i="157"/>
  <c r="AR135" i="157"/>
  <c r="AN135" i="157"/>
  <c r="J135" i="157"/>
  <c r="AQ135" i="157"/>
  <c r="AK135" i="157"/>
  <c r="BD135" i="157"/>
  <c r="X135" i="157"/>
  <c r="BC135" i="157"/>
  <c r="T135" i="157"/>
  <c r="BA135" i="157"/>
  <c r="W135" i="157"/>
  <c r="AY135" i="157"/>
  <c r="AF135" i="157"/>
  <c r="AV135" i="157"/>
  <c r="Z135" i="157"/>
  <c r="AT135" i="157"/>
  <c r="R135" i="157"/>
  <c r="AU135" i="157"/>
  <c r="AE135" i="157"/>
  <c r="AZ135" i="157"/>
  <c r="AC135" i="157"/>
  <c r="AX135" i="157"/>
  <c r="U135" i="157"/>
  <c r="BL135" i="157"/>
  <c r="AJ135" i="157"/>
  <c r="P135" i="157"/>
  <c r="BN135" i="157"/>
  <c r="AI135" i="157"/>
  <c r="M135" i="157"/>
  <c r="AM135" i="157"/>
  <c r="BJ135" i="157"/>
  <c r="AG135" i="157"/>
  <c r="K135" i="157"/>
  <c r="BF135" i="157"/>
  <c r="AO135" i="157"/>
  <c r="L135" i="157"/>
  <c r="BH135" i="157"/>
  <c r="N135" i="157"/>
  <c r="BO135" i="157"/>
  <c r="AL135" i="157"/>
  <c r="O135" i="157"/>
  <c r="AV333" i="157"/>
  <c r="T333" i="157"/>
  <c r="BO333" i="157"/>
  <c r="AD333" i="157"/>
  <c r="N333" i="157"/>
  <c r="BH333" i="157"/>
  <c r="AC333" i="157"/>
  <c r="I333" i="157"/>
  <c r="BL333" i="157"/>
  <c r="AO333" i="157"/>
  <c r="M333" i="157"/>
  <c r="BJ333" i="157"/>
  <c r="AM333" i="157"/>
  <c r="K333" i="157"/>
  <c r="BC333" i="157"/>
  <c r="AK333" i="157"/>
  <c r="J333" i="157"/>
  <c r="BA333" i="157"/>
  <c r="AF333" i="157"/>
  <c r="H333" i="157"/>
  <c r="AZ333" i="157"/>
  <c r="AL333" i="157"/>
  <c r="P333" i="157"/>
  <c r="AY333" i="157"/>
  <c r="AJ333" i="157"/>
  <c r="L333" i="157"/>
  <c r="AX333" i="157"/>
  <c r="AI333" i="157"/>
  <c r="AU333" i="157"/>
  <c r="AG333" i="157"/>
  <c r="AS333" i="157"/>
  <c r="AN333" i="157"/>
  <c r="AT333" i="157"/>
  <c r="W333" i="157"/>
  <c r="BN333" i="157"/>
  <c r="BF333" i="157"/>
  <c r="AW333" i="157"/>
  <c r="AQ333" i="157"/>
  <c r="BB333" i="157"/>
  <c r="Z333" i="157"/>
  <c r="AR333" i="157"/>
  <c r="BD333" i="157"/>
  <c r="AH333" i="157"/>
  <c r="AE333" i="157"/>
  <c r="AB333" i="157"/>
  <c r="X333" i="157"/>
  <c r="R333" i="157"/>
  <c r="U333" i="157"/>
  <c r="O333" i="157"/>
  <c r="G333" i="157"/>
  <c r="BD484" i="157"/>
  <c r="AG484" i="157"/>
  <c r="O484" i="157"/>
  <c r="BC484" i="157"/>
  <c r="AE484" i="157"/>
  <c r="H484" i="157"/>
  <c r="AZ484" i="157"/>
  <c r="AB484" i="157"/>
  <c r="K484" i="157"/>
  <c r="AV484" i="157"/>
  <c r="AR484" i="157"/>
  <c r="AM484" i="157"/>
  <c r="I484" i="157"/>
  <c r="R484" i="157"/>
  <c r="AQ484" i="157"/>
  <c r="AF484" i="157"/>
  <c r="BA484" i="157"/>
  <c r="AD484" i="157"/>
  <c r="AY484" i="157"/>
  <c r="AC484" i="157"/>
  <c r="AX484" i="157"/>
  <c r="AN484" i="157"/>
  <c r="AW484" i="157"/>
  <c r="X484" i="157"/>
  <c r="W484" i="157"/>
  <c r="BB484" i="157"/>
  <c r="U484" i="157"/>
  <c r="AI484" i="157"/>
  <c r="AU484" i="157"/>
  <c r="T484" i="157"/>
  <c r="AS484" i="157"/>
  <c r="G484" i="157"/>
  <c r="BH484" i="157"/>
  <c r="AT484" i="157"/>
  <c r="P484" i="157"/>
  <c r="BN484" i="157"/>
  <c r="AO484" i="157"/>
  <c r="N484" i="157"/>
  <c r="BO484" i="157"/>
  <c r="AL484" i="157"/>
  <c r="M484" i="157"/>
  <c r="BL484" i="157"/>
  <c r="AK484" i="157"/>
  <c r="Z484" i="157"/>
  <c r="BF484" i="157"/>
  <c r="AJ484" i="157"/>
  <c r="L484" i="157"/>
  <c r="BJ484" i="157"/>
  <c r="AH484" i="157"/>
  <c r="J484" i="157"/>
  <c r="AQ155" i="157"/>
  <c r="BD155" i="157"/>
  <c r="AD155" i="157"/>
  <c r="Z155" i="157"/>
  <c r="BA155" i="157"/>
  <c r="X155" i="157"/>
  <c r="AX155" i="157"/>
  <c r="AY155" i="157"/>
  <c r="W155" i="157"/>
  <c r="AV155" i="157"/>
  <c r="U155" i="157"/>
  <c r="AZ155" i="157"/>
  <c r="R155" i="157"/>
  <c r="BO155" i="157"/>
  <c r="AN155" i="157"/>
  <c r="P155" i="157"/>
  <c r="BN155" i="157"/>
  <c r="AI155" i="157"/>
  <c r="M155" i="157"/>
  <c r="BJ155" i="157"/>
  <c r="AO155" i="157"/>
  <c r="K155" i="157"/>
  <c r="BH155" i="157"/>
  <c r="AM155" i="157"/>
  <c r="I155" i="157"/>
  <c r="BF155" i="157"/>
  <c r="AL155" i="157"/>
  <c r="G155" i="157"/>
  <c r="BL155" i="157"/>
  <c r="AK155" i="157"/>
  <c r="O155" i="157"/>
  <c r="BB155" i="157"/>
  <c r="AJ155" i="157"/>
  <c r="J155" i="157"/>
  <c r="AW155" i="157"/>
  <c r="AH155" i="157"/>
  <c r="N155" i="157"/>
  <c r="AU155" i="157"/>
  <c r="AG155" i="157"/>
  <c r="L155" i="157"/>
  <c r="AT155" i="157"/>
  <c r="AF155" i="157"/>
  <c r="H155" i="157"/>
  <c r="AS155" i="157"/>
  <c r="AE155" i="157"/>
  <c r="BC155" i="157"/>
  <c r="AR155" i="157"/>
  <c r="AB155" i="157"/>
  <c r="T155" i="157"/>
  <c r="AC155" i="157"/>
  <c r="AW308" i="157"/>
  <c r="AI308" i="157"/>
  <c r="N308" i="157"/>
  <c r="AV308" i="157"/>
  <c r="AJ308" i="157"/>
  <c r="M308" i="157"/>
  <c r="AS308" i="157"/>
  <c r="AB308" i="157"/>
  <c r="P308" i="157"/>
  <c r="BD308" i="157"/>
  <c r="Z308" i="157"/>
  <c r="BC308" i="157"/>
  <c r="AD308" i="157"/>
  <c r="BB308" i="157"/>
  <c r="AH308" i="157"/>
  <c r="AY308" i="157"/>
  <c r="R308" i="157"/>
  <c r="AX308" i="157"/>
  <c r="X308" i="157"/>
  <c r="AU308" i="157"/>
  <c r="W308" i="157"/>
  <c r="AT308" i="157"/>
  <c r="U308" i="157"/>
  <c r="AQ308" i="157"/>
  <c r="T308" i="157"/>
  <c r="BA308" i="157"/>
  <c r="AE308" i="157"/>
  <c r="AR308" i="157"/>
  <c r="AC308" i="157"/>
  <c r="BN308" i="157"/>
  <c r="AO308" i="157"/>
  <c r="K308" i="157"/>
  <c r="BO308" i="157"/>
  <c r="AN308" i="157"/>
  <c r="J308" i="157"/>
  <c r="L308" i="157"/>
  <c r="BL308" i="157"/>
  <c r="AM308" i="157"/>
  <c r="I308" i="157"/>
  <c r="AF308" i="157"/>
  <c r="BH308" i="157"/>
  <c r="AL308" i="157"/>
  <c r="H308" i="157"/>
  <c r="BJ308" i="157"/>
  <c r="BF308" i="157"/>
  <c r="AG308" i="157"/>
  <c r="G308" i="157"/>
  <c r="AZ308" i="157"/>
  <c r="AK308" i="157"/>
  <c r="O308" i="157"/>
  <c r="BN541" i="157"/>
  <c r="BO541" i="157"/>
  <c r="BL541" i="157"/>
  <c r="BJ541" i="157"/>
  <c r="BH541" i="157"/>
  <c r="BF541" i="157"/>
  <c r="BD541" i="157"/>
  <c r="BC541" i="157"/>
  <c r="BB541" i="157"/>
  <c r="AX541" i="157"/>
  <c r="AW541" i="157"/>
  <c r="AT541" i="157"/>
  <c r="AS541" i="157"/>
  <c r="AR541" i="157"/>
  <c r="AQ541" i="157"/>
  <c r="AY541" i="157"/>
  <c r="AV541" i="157"/>
  <c r="BA541" i="157"/>
  <c r="AZ541" i="157"/>
  <c r="AU541" i="157"/>
  <c r="AB541" i="157"/>
  <c r="AN541" i="157"/>
  <c r="AM541" i="157"/>
  <c r="AL541" i="157"/>
  <c r="AK541" i="157"/>
  <c r="AJ541" i="157"/>
  <c r="AI541" i="157"/>
  <c r="AG541" i="157"/>
  <c r="AD541" i="157"/>
  <c r="AC541" i="157"/>
  <c r="AE541" i="157"/>
  <c r="AF541" i="157"/>
  <c r="AH541" i="157"/>
  <c r="Z541" i="157"/>
  <c r="X541" i="157"/>
  <c r="U541" i="157"/>
  <c r="T541" i="157"/>
  <c r="R541" i="157"/>
  <c r="W541" i="157"/>
  <c r="P541" i="157"/>
  <c r="O541" i="157"/>
  <c r="N541" i="157"/>
  <c r="L541" i="157"/>
  <c r="I541" i="157"/>
  <c r="G541" i="157"/>
  <c r="AO541" i="157"/>
  <c r="M541" i="157"/>
  <c r="H541" i="157"/>
  <c r="K541" i="157"/>
  <c r="J541" i="157"/>
  <c r="E1018" i="157"/>
  <c r="AW423" i="157"/>
  <c r="AD423" i="157"/>
  <c r="AV423" i="157"/>
  <c r="X423" i="157"/>
  <c r="AU423" i="157"/>
  <c r="W423" i="157"/>
  <c r="AT423" i="157"/>
  <c r="AC423" i="157"/>
  <c r="AS423" i="157"/>
  <c r="Z423" i="157"/>
  <c r="BC423" i="157"/>
  <c r="T423" i="157"/>
  <c r="BA423" i="157"/>
  <c r="U423" i="157"/>
  <c r="AZ423" i="157"/>
  <c r="R423" i="157"/>
  <c r="BO423" i="157"/>
  <c r="AN423" i="157"/>
  <c r="P423" i="157"/>
  <c r="BN423" i="157"/>
  <c r="AM423" i="157"/>
  <c r="O423" i="157"/>
  <c r="BL423" i="157"/>
  <c r="AK423" i="157"/>
  <c r="N423" i="157"/>
  <c r="BH423" i="157"/>
  <c r="AF423" i="157"/>
  <c r="L423" i="157"/>
  <c r="BJ423" i="157"/>
  <c r="AE423" i="157"/>
  <c r="I423" i="157"/>
  <c r="BF423" i="157"/>
  <c r="AO423" i="157"/>
  <c r="G423" i="157"/>
  <c r="AR423" i="157"/>
  <c r="AL423" i="157"/>
  <c r="K423" i="157"/>
  <c r="AQ423" i="157"/>
  <c r="AJ423" i="157"/>
  <c r="H423" i="157"/>
  <c r="BD423" i="157"/>
  <c r="AI423" i="157"/>
  <c r="M423" i="157"/>
  <c r="BB423" i="157"/>
  <c r="AG423" i="157"/>
  <c r="J423" i="157"/>
  <c r="AY423" i="157"/>
  <c r="AB423" i="157"/>
  <c r="AX423" i="157"/>
  <c r="AH423" i="157"/>
  <c r="AN72" i="157"/>
  <c r="AR72" i="157"/>
  <c r="AW72" i="157"/>
  <c r="U72" i="157"/>
  <c r="AT72" i="157"/>
  <c r="AF72" i="157"/>
  <c r="AS72" i="157"/>
  <c r="W72" i="157"/>
  <c r="AC72" i="157"/>
  <c r="K72" i="157"/>
  <c r="BO72" i="157"/>
  <c r="AO72" i="157"/>
  <c r="J72" i="157"/>
  <c r="BN72" i="157"/>
  <c r="AM72" i="157"/>
  <c r="I72" i="157"/>
  <c r="BJ72" i="157"/>
  <c r="AD72" i="157"/>
  <c r="H72" i="157"/>
  <c r="AY72" i="157"/>
  <c r="X72" i="157"/>
  <c r="BL72" i="157"/>
  <c r="Z72" i="157"/>
  <c r="G72" i="157"/>
  <c r="AB72" i="157"/>
  <c r="AU72" i="157"/>
  <c r="BH72" i="157"/>
  <c r="AL72" i="157"/>
  <c r="M72" i="157"/>
  <c r="BF72" i="157"/>
  <c r="AJ72" i="157"/>
  <c r="P72" i="157"/>
  <c r="AV72" i="157"/>
  <c r="AQ72" i="157"/>
  <c r="AE72" i="157"/>
  <c r="BD72" i="157"/>
  <c r="AI72" i="157"/>
  <c r="O72" i="157"/>
  <c r="AH72" i="157"/>
  <c r="T72" i="157"/>
  <c r="BC72" i="157"/>
  <c r="N72" i="157"/>
  <c r="AX72" i="157"/>
  <c r="BB72" i="157"/>
  <c r="R72" i="157"/>
  <c r="L72" i="157"/>
  <c r="AZ72" i="157"/>
  <c r="BA72" i="157"/>
  <c r="AK72" i="157"/>
  <c r="AG72" i="157"/>
  <c r="BN270" i="157"/>
  <c r="AG270" i="157"/>
  <c r="K270" i="157"/>
  <c r="AQ270" i="157"/>
  <c r="BO270" i="157"/>
  <c r="AF270" i="157"/>
  <c r="J270" i="157"/>
  <c r="AV270" i="157"/>
  <c r="T270" i="157"/>
  <c r="BL270" i="157"/>
  <c r="AE270" i="157"/>
  <c r="I270" i="157"/>
  <c r="AM270" i="157"/>
  <c r="N270" i="157"/>
  <c r="AO270" i="157"/>
  <c r="AT270" i="157"/>
  <c r="BJ270" i="157"/>
  <c r="AD270" i="157"/>
  <c r="H270" i="157"/>
  <c r="G270" i="157"/>
  <c r="AJ270" i="157"/>
  <c r="AI270" i="157"/>
  <c r="BF270" i="157"/>
  <c r="AX270" i="157"/>
  <c r="BH270" i="157"/>
  <c r="AL270" i="157"/>
  <c r="O270" i="157"/>
  <c r="AR270" i="157"/>
  <c r="P270" i="157"/>
  <c r="BB270" i="157"/>
  <c r="AK270" i="157"/>
  <c r="X270" i="157"/>
  <c r="AW270" i="157"/>
  <c r="BC270" i="157"/>
  <c r="BA270" i="157"/>
  <c r="AH270" i="157"/>
  <c r="M270" i="157"/>
  <c r="AZ270" i="157"/>
  <c r="AB270" i="157"/>
  <c r="Z270" i="157"/>
  <c r="W270" i="157"/>
  <c r="U270" i="157"/>
  <c r="L270" i="157"/>
  <c r="AY270" i="157"/>
  <c r="AS270" i="157"/>
  <c r="BD270" i="157"/>
  <c r="AN270" i="157"/>
  <c r="AU270" i="157"/>
  <c r="AC270" i="157"/>
  <c r="R270" i="157"/>
  <c r="BA421" i="157"/>
  <c r="AG421" i="157"/>
  <c r="AX421" i="157"/>
  <c r="AC421" i="157"/>
  <c r="AW421" i="157"/>
  <c r="Z421" i="157"/>
  <c r="AV421" i="157"/>
  <c r="AF421" i="157"/>
  <c r="AU421" i="157"/>
  <c r="U421" i="157"/>
  <c r="AT421" i="157"/>
  <c r="T421" i="157"/>
  <c r="BD421" i="157"/>
  <c r="X421" i="157"/>
  <c r="AQ421" i="157"/>
  <c r="W421" i="157"/>
  <c r="AS421" i="157"/>
  <c r="R421" i="157"/>
  <c r="BN421" i="157"/>
  <c r="AB421" i="157"/>
  <c r="P421" i="157"/>
  <c r="BO421" i="157"/>
  <c r="AN421" i="157"/>
  <c r="O421" i="157"/>
  <c r="BJ421" i="157"/>
  <c r="AM421" i="157"/>
  <c r="N421" i="157"/>
  <c r="BL421" i="157"/>
  <c r="AO421" i="157"/>
  <c r="L421" i="157"/>
  <c r="BH421" i="157"/>
  <c r="AL421" i="157"/>
  <c r="I421" i="157"/>
  <c r="BF421" i="157"/>
  <c r="AK421" i="157"/>
  <c r="G421" i="157"/>
  <c r="AZ421" i="157"/>
  <c r="AJ421" i="157"/>
  <c r="M421" i="157"/>
  <c r="AY421" i="157"/>
  <c r="AH421" i="157"/>
  <c r="K421" i="157"/>
  <c r="AR421" i="157"/>
  <c r="AE421" i="157"/>
  <c r="J421" i="157"/>
  <c r="BC421" i="157"/>
  <c r="AD421" i="157"/>
  <c r="H421" i="157"/>
  <c r="BB421" i="157"/>
  <c r="AI421" i="157"/>
  <c r="AV105" i="157"/>
  <c r="AD105" i="157"/>
  <c r="AT105" i="157"/>
  <c r="AB105" i="157"/>
  <c r="AY105" i="157"/>
  <c r="AI105" i="157"/>
  <c r="AW105" i="157"/>
  <c r="AE105" i="157"/>
  <c r="AU105" i="157"/>
  <c r="U105" i="157"/>
  <c r="AS105" i="157"/>
  <c r="R105" i="157"/>
  <c r="AR105" i="157"/>
  <c r="AG105" i="157"/>
  <c r="AQ105" i="157"/>
  <c r="P105" i="157"/>
  <c r="BA105" i="157"/>
  <c r="M105" i="157"/>
  <c r="BO105" i="157"/>
  <c r="AJ105" i="157"/>
  <c r="X105" i="157"/>
  <c r="BN105" i="157"/>
  <c r="AL105" i="157"/>
  <c r="W105" i="157"/>
  <c r="BL105" i="157"/>
  <c r="AH105" i="157"/>
  <c r="O105" i="157"/>
  <c r="BF105" i="157"/>
  <c r="AF105" i="157"/>
  <c r="G105" i="157"/>
  <c r="BJ105" i="157"/>
  <c r="AC105" i="157"/>
  <c r="N105" i="157"/>
  <c r="BH105" i="157"/>
  <c r="AM105" i="157"/>
  <c r="L105" i="157"/>
  <c r="BD105" i="157"/>
  <c r="Z105" i="157"/>
  <c r="K105" i="157"/>
  <c r="BC105" i="157"/>
  <c r="AO105" i="157"/>
  <c r="J105" i="157"/>
  <c r="BB105" i="157"/>
  <c r="AN105" i="157"/>
  <c r="H105" i="157"/>
  <c r="AZ105" i="157"/>
  <c r="AK105" i="157"/>
  <c r="I105" i="157"/>
  <c r="AX105" i="157"/>
  <c r="T105" i="157"/>
  <c r="BN268" i="157"/>
  <c r="AG268" i="157"/>
  <c r="G268" i="157"/>
  <c r="AV268" i="157"/>
  <c r="H268" i="157"/>
  <c r="BF268" i="157"/>
  <c r="AF268" i="157"/>
  <c r="L268" i="157"/>
  <c r="T268" i="157"/>
  <c r="AO268" i="157"/>
  <c r="AZ268" i="157"/>
  <c r="AK268" i="157"/>
  <c r="O268" i="157"/>
  <c r="BA268" i="157"/>
  <c r="AI268" i="157"/>
  <c r="AW268" i="157"/>
  <c r="U268" i="157"/>
  <c r="AT268" i="157"/>
  <c r="AL268" i="157"/>
  <c r="BC268" i="157"/>
  <c r="AJ268" i="157"/>
  <c r="N268" i="157"/>
  <c r="AD268" i="157"/>
  <c r="AE268" i="157"/>
  <c r="X268" i="157"/>
  <c r="M268" i="157"/>
  <c r="BD268" i="157"/>
  <c r="W268" i="157"/>
  <c r="BB268" i="157"/>
  <c r="AX268" i="157"/>
  <c r="AH268" i="157"/>
  <c r="P268" i="157"/>
  <c r="AR268" i="157"/>
  <c r="AQ268" i="157"/>
  <c r="AY268" i="157"/>
  <c r="AC268" i="157"/>
  <c r="AU268" i="157"/>
  <c r="AB268" i="157"/>
  <c r="Z268" i="157"/>
  <c r="BO268" i="157"/>
  <c r="R268" i="157"/>
  <c r="AS268" i="157"/>
  <c r="BJ268" i="157"/>
  <c r="K268" i="157"/>
  <c r="BL268" i="157"/>
  <c r="AN268" i="157"/>
  <c r="J268" i="157"/>
  <c r="BH268" i="157"/>
  <c r="AM268" i="157"/>
  <c r="I268" i="157"/>
  <c r="BN384" i="157"/>
  <c r="AK384" i="157"/>
  <c r="N384" i="157"/>
  <c r="AC384" i="157"/>
  <c r="AW384" i="157"/>
  <c r="BO384" i="157"/>
  <c r="AH384" i="157"/>
  <c r="M384" i="157"/>
  <c r="J384" i="157"/>
  <c r="BH384" i="157"/>
  <c r="AI384" i="157"/>
  <c r="AD384" i="157"/>
  <c r="BF384" i="157"/>
  <c r="AG384" i="157"/>
  <c r="L384" i="157"/>
  <c r="AE384" i="157"/>
  <c r="AX384" i="157"/>
  <c r="AB384" i="157"/>
  <c r="BL384" i="157"/>
  <c r="AF384" i="157"/>
  <c r="K384" i="157"/>
  <c r="BJ384" i="157"/>
  <c r="I384" i="157"/>
  <c r="AJ384" i="157"/>
  <c r="H384" i="157"/>
  <c r="AY384" i="157"/>
  <c r="AV384" i="157"/>
  <c r="AO384" i="157"/>
  <c r="AU384" i="157"/>
  <c r="AM384" i="157"/>
  <c r="AS384" i="157"/>
  <c r="X384" i="157"/>
  <c r="BD384" i="157"/>
  <c r="W384" i="157"/>
  <c r="P384" i="157"/>
  <c r="BB384" i="157"/>
  <c r="AL384" i="157"/>
  <c r="U384" i="157"/>
  <c r="BA384" i="157"/>
  <c r="R384" i="157"/>
  <c r="AR384" i="157"/>
  <c r="AQ384" i="157"/>
  <c r="T384" i="157"/>
  <c r="AZ384" i="157"/>
  <c r="AN384" i="157"/>
  <c r="BC384" i="157"/>
  <c r="Z384" i="157"/>
  <c r="AT384" i="157"/>
  <c r="G384" i="157"/>
  <c r="O384" i="157"/>
  <c r="BA301" i="157"/>
  <c r="AO301" i="157"/>
  <c r="AZ301" i="157"/>
  <c r="AI301" i="157"/>
  <c r="AW301" i="157"/>
  <c r="Z301" i="157"/>
  <c r="AU301" i="157"/>
  <c r="BC301" i="157"/>
  <c r="W301" i="157"/>
  <c r="AV301" i="157"/>
  <c r="U301" i="157"/>
  <c r="BD301" i="157"/>
  <c r="AR301" i="157"/>
  <c r="T301" i="157"/>
  <c r="O301" i="157"/>
  <c r="AY301" i="157"/>
  <c r="R301" i="157"/>
  <c r="M301" i="157"/>
  <c r="H301" i="157"/>
  <c r="AT301" i="157"/>
  <c r="AS301" i="157"/>
  <c r="X301" i="157"/>
  <c r="BN301" i="157"/>
  <c r="AD301" i="157"/>
  <c r="AF301" i="157"/>
  <c r="N301" i="157"/>
  <c r="BO301" i="157"/>
  <c r="AM301" i="157"/>
  <c r="P301" i="157"/>
  <c r="AL301" i="157"/>
  <c r="BJ301" i="157"/>
  <c r="G301" i="157"/>
  <c r="AN301" i="157"/>
  <c r="BL301" i="157"/>
  <c r="AK301" i="157"/>
  <c r="K301" i="157"/>
  <c r="BH301" i="157"/>
  <c r="AJ301" i="157"/>
  <c r="J301" i="157"/>
  <c r="BF301" i="157"/>
  <c r="AE301" i="157"/>
  <c r="I301" i="157"/>
  <c r="AQ301" i="157"/>
  <c r="AX301" i="157"/>
  <c r="AG301" i="157"/>
  <c r="L301" i="157"/>
  <c r="AC301" i="157"/>
  <c r="AB301" i="157"/>
  <c r="BB301" i="157"/>
  <c r="AH301" i="157"/>
  <c r="AW417" i="157"/>
  <c r="W417" i="157"/>
  <c r="AT417" i="157"/>
  <c r="Z417" i="157"/>
  <c r="AS417" i="157"/>
  <c r="R417" i="157"/>
  <c r="AQ417" i="157"/>
  <c r="U417" i="157"/>
  <c r="AZ417" i="157"/>
  <c r="T417" i="157"/>
  <c r="BL417" i="157"/>
  <c r="AO417" i="157"/>
  <c r="P417" i="157"/>
  <c r="AX417" i="157"/>
  <c r="BO417" i="157"/>
  <c r="AJ417" i="157"/>
  <c r="O417" i="157"/>
  <c r="BJ417" i="157"/>
  <c r="AI417" i="157"/>
  <c r="N417" i="157"/>
  <c r="BN417" i="157"/>
  <c r="AN417" i="157"/>
  <c r="L417" i="157"/>
  <c r="BH417" i="157"/>
  <c r="AM417" i="157"/>
  <c r="I417" i="157"/>
  <c r="BF417" i="157"/>
  <c r="AK417" i="157"/>
  <c r="G417" i="157"/>
  <c r="AV417" i="157"/>
  <c r="AF417" i="157"/>
  <c r="J417" i="157"/>
  <c r="AL417" i="157"/>
  <c r="AU417" i="157"/>
  <c r="AE417" i="157"/>
  <c r="M417" i="157"/>
  <c r="AR417" i="157"/>
  <c r="AC417" i="157"/>
  <c r="K417" i="157"/>
  <c r="BD417" i="157"/>
  <c r="AB417" i="157"/>
  <c r="H417" i="157"/>
  <c r="BC417" i="157"/>
  <c r="AH417" i="157"/>
  <c r="BB417" i="157"/>
  <c r="AG417" i="157"/>
  <c r="BA417" i="157"/>
  <c r="AD417" i="157"/>
  <c r="AY417" i="157"/>
  <c r="X417" i="157"/>
  <c r="BN101" i="157"/>
  <c r="AF101" i="157"/>
  <c r="P101" i="157"/>
  <c r="BO101" i="157"/>
  <c r="AD101" i="157"/>
  <c r="M101" i="157"/>
  <c r="BL101" i="157"/>
  <c r="AO101" i="157"/>
  <c r="G101" i="157"/>
  <c r="BJ101" i="157"/>
  <c r="AM101" i="157"/>
  <c r="N101" i="157"/>
  <c r="BH101" i="157"/>
  <c r="AE101" i="157"/>
  <c r="O101" i="157"/>
  <c r="BF101" i="157"/>
  <c r="AN101" i="157"/>
  <c r="L101" i="157"/>
  <c r="BA101" i="157"/>
  <c r="AL101" i="157"/>
  <c r="J101" i="157"/>
  <c r="AY101" i="157"/>
  <c r="AI101" i="157"/>
  <c r="I101" i="157"/>
  <c r="AX101" i="157"/>
  <c r="AG101" i="157"/>
  <c r="H101" i="157"/>
  <c r="AW101" i="157"/>
  <c r="AC101" i="157"/>
  <c r="K101" i="157"/>
  <c r="AV101" i="157"/>
  <c r="AB101" i="157"/>
  <c r="AU101" i="157"/>
  <c r="Z101" i="157"/>
  <c r="AS101" i="157"/>
  <c r="AK101" i="157"/>
  <c r="AQ101" i="157"/>
  <c r="U101" i="157"/>
  <c r="BD101" i="157"/>
  <c r="AH101" i="157"/>
  <c r="BB101" i="157"/>
  <c r="X101" i="157"/>
  <c r="BC101" i="157"/>
  <c r="AZ101" i="157"/>
  <c r="W101" i="157"/>
  <c r="AT101" i="157"/>
  <c r="T101" i="157"/>
  <c r="AJ101" i="157"/>
  <c r="AR101" i="157"/>
  <c r="R101" i="157"/>
  <c r="AW299" i="157"/>
  <c r="Z299" i="157"/>
  <c r="R299" i="157"/>
  <c r="BD299" i="157"/>
  <c r="AU299" i="157"/>
  <c r="U299" i="157"/>
  <c r="P299" i="157"/>
  <c r="K299" i="157"/>
  <c r="AC299" i="157"/>
  <c r="AS299" i="157"/>
  <c r="T299" i="157"/>
  <c r="AT299" i="157"/>
  <c r="W299" i="157"/>
  <c r="AV299" i="157"/>
  <c r="BN299" i="157"/>
  <c r="BL299" i="157"/>
  <c r="J299" i="157"/>
  <c r="AZ299" i="157"/>
  <c r="BO299" i="157"/>
  <c r="AM299" i="157"/>
  <c r="M299" i="157"/>
  <c r="AL299" i="157"/>
  <c r="AG299" i="157"/>
  <c r="AH299" i="157"/>
  <c r="BJ299" i="157"/>
  <c r="AF299" i="157"/>
  <c r="I299" i="157"/>
  <c r="BF299" i="157"/>
  <c r="AE299" i="157"/>
  <c r="BH299" i="157"/>
  <c r="N299" i="157"/>
  <c r="BC299" i="157"/>
  <c r="L299" i="157"/>
  <c r="BB299" i="157"/>
  <c r="G299" i="157"/>
  <c r="AJ299" i="157"/>
  <c r="O299" i="157"/>
  <c r="AD299" i="157"/>
  <c r="AB299" i="157"/>
  <c r="AN299" i="157"/>
  <c r="AY299" i="157"/>
  <c r="H299" i="157"/>
  <c r="AK299" i="157"/>
  <c r="AR299" i="157"/>
  <c r="AQ299" i="157"/>
  <c r="AI299" i="157"/>
  <c r="BA299" i="157"/>
  <c r="X299" i="157"/>
  <c r="AX299" i="157"/>
  <c r="AO299" i="157"/>
  <c r="E329" i="157"/>
  <c r="AS294" i="157"/>
  <c r="T294" i="157"/>
  <c r="AK294" i="157"/>
  <c r="BJ294" i="157"/>
  <c r="K294" i="157"/>
  <c r="BH294" i="157"/>
  <c r="AJ294" i="157"/>
  <c r="J294" i="157"/>
  <c r="BO294" i="157"/>
  <c r="AI294" i="157"/>
  <c r="I294" i="157"/>
  <c r="BN294" i="157"/>
  <c r="AH294" i="157"/>
  <c r="H294" i="157"/>
  <c r="BL294" i="157"/>
  <c r="AC294" i="157"/>
  <c r="G294" i="157"/>
  <c r="BF294" i="157"/>
  <c r="AB294" i="157"/>
  <c r="P294" i="157"/>
  <c r="AV294" i="157"/>
  <c r="AN294" i="157"/>
  <c r="O294" i="157"/>
  <c r="AR294" i="157"/>
  <c r="AG294" i="157"/>
  <c r="N294" i="157"/>
  <c r="BC294" i="157"/>
  <c r="AE294" i="157"/>
  <c r="M294" i="157"/>
  <c r="BA294" i="157"/>
  <c r="AM294" i="157"/>
  <c r="L294" i="157"/>
  <c r="AZ294" i="157"/>
  <c r="AL294" i="157"/>
  <c r="AY294" i="157"/>
  <c r="AF294" i="157"/>
  <c r="BD294" i="157"/>
  <c r="AD294" i="157"/>
  <c r="BB294" i="157"/>
  <c r="AO294" i="157"/>
  <c r="AX294" i="157"/>
  <c r="X294" i="157"/>
  <c r="AW294" i="157"/>
  <c r="W294" i="157"/>
  <c r="AT294" i="157"/>
  <c r="Z294" i="157"/>
  <c r="AQ294" i="157"/>
  <c r="R294" i="157"/>
  <c r="AU294" i="157"/>
  <c r="U294" i="157"/>
  <c r="E937" i="157"/>
  <c r="E970" i="157"/>
  <c r="E1154" i="157"/>
  <c r="E1117" i="157"/>
  <c r="E1068" i="157"/>
  <c r="E972" i="157"/>
  <c r="E1003" i="157"/>
  <c r="E1034" i="157"/>
  <c r="E1040" i="157"/>
  <c r="E840" i="157"/>
  <c r="E873" i="157"/>
  <c r="E871" i="157"/>
  <c r="E1148" i="157"/>
  <c r="E877" i="157"/>
  <c r="E875" i="157"/>
  <c r="E1071" i="157"/>
  <c r="E1045" i="157"/>
  <c r="E912" i="157"/>
  <c r="E1137" i="157"/>
  <c r="E1076" i="157"/>
  <c r="E876" i="157"/>
  <c r="E1074" i="157"/>
  <c r="E874" i="157"/>
  <c r="E1070" i="157"/>
  <c r="E857" i="157"/>
  <c r="E796" i="157"/>
  <c r="E945" i="157"/>
  <c r="E1141" i="157"/>
  <c r="E968" i="157"/>
  <c r="E999" i="157"/>
  <c r="E805" i="157"/>
  <c r="E836" i="157"/>
  <c r="E1103" i="157"/>
  <c r="E1007" i="157"/>
  <c r="E940" i="157"/>
  <c r="E1104" i="157"/>
  <c r="E1110" i="157"/>
  <c r="E910" i="157"/>
  <c r="E1108" i="157"/>
  <c r="E908" i="157"/>
  <c r="E941" i="157"/>
  <c r="E975" i="157"/>
  <c r="E1112" i="157"/>
  <c r="E1145" i="157"/>
  <c r="E794" i="157"/>
  <c r="E1143" i="157"/>
  <c r="E943" i="157"/>
  <c r="E790" i="157"/>
  <c r="E1010" i="157"/>
  <c r="E892" i="157"/>
  <c r="E1147" i="157"/>
  <c r="E831" i="157"/>
  <c r="E982" i="157"/>
  <c r="E829" i="157"/>
  <c r="E980" i="157"/>
  <c r="E827" i="157"/>
  <c r="E978" i="157"/>
  <c r="E895" i="157"/>
  <c r="E1011" i="157"/>
  <c r="E1080" i="157"/>
  <c r="E866" i="157"/>
  <c r="E1017" i="157"/>
  <c r="E864" i="157"/>
  <c r="E1015" i="157"/>
  <c r="E862" i="157"/>
  <c r="E1013" i="157"/>
  <c r="E825" i="157"/>
  <c r="E1046" i="157"/>
  <c r="E1115" i="157"/>
  <c r="E962" i="157"/>
  <c r="E971" i="157"/>
  <c r="E1052" i="157"/>
  <c r="E899" i="157"/>
  <c r="E1085" i="157"/>
  <c r="E897" i="157"/>
  <c r="E1048" i="157"/>
  <c r="E860" i="157"/>
  <c r="E1081" i="157"/>
  <c r="E1150" i="157"/>
  <c r="E799" i="157"/>
  <c r="E997" i="157"/>
  <c r="E901" i="157"/>
  <c r="E1087" i="157"/>
  <c r="E934" i="157"/>
  <c r="E1120" i="157"/>
  <c r="E932" i="157"/>
  <c r="E1083" i="157"/>
  <c r="E930" i="157"/>
  <c r="E1116" i="157"/>
  <c r="E834" i="157"/>
  <c r="E1032" i="157"/>
  <c r="E936" i="157"/>
  <c r="E1122" i="157"/>
  <c r="E969" i="157"/>
  <c r="E1050" i="157"/>
  <c r="E967" i="157"/>
  <c r="E1118" i="157"/>
  <c r="E965" i="157"/>
  <c r="E1151" i="157"/>
  <c r="E869" i="157"/>
  <c r="E1006" i="157"/>
  <c r="E1157" i="157"/>
  <c r="E806" i="157"/>
  <c r="E1004" i="157"/>
  <c r="E1155" i="157"/>
  <c r="E804" i="157"/>
  <c r="E1002" i="157"/>
  <c r="E1153" i="157"/>
  <c r="E802" i="157"/>
  <c r="E1000" i="157"/>
  <c r="E904" i="157"/>
  <c r="E1102" i="157"/>
  <c r="E798" i="157"/>
  <c r="E1041" i="157"/>
  <c r="E841" i="157"/>
  <c r="E1039" i="157"/>
  <c r="E839" i="157"/>
  <c r="E1037" i="157"/>
  <c r="E837" i="157"/>
  <c r="E1035" i="157"/>
  <c r="E833" i="157"/>
  <c r="E858" i="157"/>
  <c r="E974" i="157"/>
  <c r="E868" i="157"/>
  <c r="E1146" i="157"/>
  <c r="E795" i="157"/>
  <c r="E946" i="157"/>
  <c r="E1144" i="157"/>
  <c r="E793" i="157"/>
  <c r="E944" i="157"/>
  <c r="E1142" i="157"/>
  <c r="E791" i="157"/>
  <c r="E942" i="157"/>
  <c r="E1140" i="157"/>
  <c r="E824" i="157"/>
  <c r="E823" i="157"/>
  <c r="E1044" i="157"/>
  <c r="E1111" i="157"/>
  <c r="E911" i="157"/>
  <c r="E1109" i="157"/>
  <c r="E909" i="157"/>
  <c r="E1072" i="157"/>
  <c r="E907" i="157"/>
  <c r="E1105" i="157"/>
  <c r="E789" i="157"/>
  <c r="E893" i="157"/>
  <c r="E1009" i="157"/>
  <c r="E938" i="157"/>
  <c r="E797" i="157"/>
  <c r="E830" i="157"/>
  <c r="E981" i="157"/>
  <c r="E828" i="157"/>
  <c r="E1014" i="157"/>
  <c r="E861" i="157"/>
  <c r="E977" i="157"/>
  <c r="E859" i="157"/>
  <c r="E928" i="157"/>
  <c r="E1016" i="157"/>
  <c r="E863" i="157"/>
  <c r="E979" i="157"/>
  <c r="E896" i="157"/>
  <c r="E1012" i="157"/>
  <c r="E894" i="157"/>
  <c r="E963" i="157"/>
  <c r="E1114" i="157"/>
  <c r="E973" i="157"/>
  <c r="E867" i="157"/>
  <c r="E900" i="157"/>
  <c r="E1051" i="157"/>
  <c r="E898" i="157"/>
  <c r="E1049" i="157"/>
  <c r="E826" i="157"/>
  <c r="E1047" i="157"/>
  <c r="E929" i="157"/>
  <c r="E1079" i="157"/>
  <c r="E903" i="157"/>
  <c r="E832" i="157"/>
  <c r="E865" i="157"/>
  <c r="E800" i="157"/>
  <c r="E998" i="157"/>
  <c r="E1149" i="157"/>
  <c r="E1008" i="157"/>
  <c r="E902" i="157"/>
  <c r="E935" i="157"/>
  <c r="E1086" i="157"/>
  <c r="E933" i="157"/>
  <c r="E1084" i="157"/>
  <c r="E931" i="157"/>
  <c r="E1082" i="157"/>
  <c r="E964" i="157"/>
  <c r="E788" i="157"/>
  <c r="E1107" i="157"/>
  <c r="E872" i="157"/>
  <c r="E835" i="157"/>
  <c r="E966" i="157"/>
  <c r="E1005" i="157"/>
  <c r="E803" i="157"/>
  <c r="E1001" i="157"/>
  <c r="E1138" i="157"/>
  <c r="E1042" i="157"/>
  <c r="E1077" i="157"/>
  <c r="E1139" i="157"/>
  <c r="E1043" i="157"/>
  <c r="E1121" i="157"/>
  <c r="E801" i="157"/>
  <c r="E870" i="157"/>
  <c r="E1078" i="157"/>
  <c r="E1156" i="157"/>
  <c r="E1119" i="157"/>
  <c r="E1152" i="157"/>
  <c r="E905" i="157"/>
  <c r="E1113" i="157"/>
  <c r="E842" i="157"/>
  <c r="E1038" i="157"/>
  <c r="E1069" i="157"/>
  <c r="E1075" i="157"/>
  <c r="E1073" i="157"/>
  <c r="E838" i="157"/>
  <c r="E906" i="157"/>
  <c r="E1106" i="157"/>
  <c r="E947" i="157"/>
  <c r="E792" i="157"/>
  <c r="E976" i="157"/>
  <c r="E939" i="157"/>
  <c r="E1033" i="157"/>
  <c r="E807" i="157"/>
  <c r="E1036" i="157"/>
  <c r="N35" i="33"/>
  <c r="P35" i="33" s="1"/>
  <c r="E1066" i="157"/>
  <c r="E785" i="157"/>
  <c r="E750" i="157"/>
  <c r="E715" i="157"/>
  <c r="E610" i="157"/>
  <c r="E680" i="157"/>
  <c r="E645" i="157"/>
  <c r="E1101" i="157"/>
  <c r="E1067" i="157"/>
  <c r="E1136" i="157"/>
  <c r="E786" i="157"/>
  <c r="E821" i="157"/>
  <c r="E753" i="157"/>
  <c r="E718" i="157"/>
  <c r="E683" i="157"/>
  <c r="E648" i="157"/>
  <c r="E613" i="157"/>
  <c r="E578" i="157"/>
  <c r="E682" i="157"/>
  <c r="E752" i="157"/>
  <c r="E717" i="157"/>
  <c r="E647" i="157"/>
  <c r="E612" i="157"/>
  <c r="E577" i="157"/>
  <c r="E774" i="157"/>
  <c r="E739" i="157"/>
  <c r="E704" i="157"/>
  <c r="E634" i="157"/>
  <c r="E599" i="157"/>
  <c r="E669" i="157"/>
  <c r="E787" i="157"/>
  <c r="E856" i="157"/>
  <c r="E822" i="157"/>
  <c r="E891" i="157"/>
  <c r="E765" i="157"/>
  <c r="E730" i="157"/>
  <c r="E695" i="157"/>
  <c r="E660" i="157"/>
  <c r="E625" i="157"/>
  <c r="E590" i="157"/>
  <c r="E764" i="157"/>
  <c r="E694" i="157"/>
  <c r="E729" i="157"/>
  <c r="E659" i="157"/>
  <c r="E624" i="157"/>
  <c r="E589" i="157"/>
  <c r="E926" i="157"/>
  <c r="E763" i="157"/>
  <c r="E728" i="157"/>
  <c r="E693" i="157"/>
  <c r="E658" i="157"/>
  <c r="E623" i="157"/>
  <c r="E588" i="157"/>
  <c r="E961" i="157"/>
  <c r="E927" i="157"/>
  <c r="E996" i="157"/>
  <c r="E716" i="157"/>
  <c r="E681" i="157"/>
  <c r="E751" i="157"/>
  <c r="E646" i="157"/>
  <c r="E611" i="157"/>
  <c r="E576" i="157"/>
  <c r="E760" i="157"/>
  <c r="E725" i="157"/>
  <c r="E690" i="157"/>
  <c r="E655" i="157"/>
  <c r="E620" i="157"/>
  <c r="E585" i="157"/>
  <c r="E773" i="157"/>
  <c r="E738" i="157"/>
  <c r="E703" i="157"/>
  <c r="E668" i="157"/>
  <c r="E633" i="157"/>
  <c r="E598" i="157"/>
  <c r="E772" i="157"/>
  <c r="E737" i="157"/>
  <c r="E702" i="157"/>
  <c r="E667" i="157"/>
  <c r="E632" i="157"/>
  <c r="E597" i="157"/>
  <c r="E1031" i="157"/>
  <c r="E762" i="157"/>
  <c r="E727" i="157"/>
  <c r="E692" i="157"/>
  <c r="E622" i="157"/>
  <c r="E657" i="157"/>
  <c r="E587" i="157"/>
  <c r="E761" i="157"/>
  <c r="E726" i="157"/>
  <c r="E691" i="157"/>
  <c r="E656" i="157"/>
  <c r="E621" i="157"/>
  <c r="E586" i="157"/>
  <c r="E723" i="157"/>
  <c r="E688" i="157"/>
  <c r="E758" i="157"/>
  <c r="E653" i="157"/>
  <c r="E618" i="157"/>
  <c r="E583" i="157"/>
  <c r="E759" i="157"/>
  <c r="E724" i="157"/>
  <c r="E689" i="157"/>
  <c r="E654" i="157"/>
  <c r="E619" i="157"/>
  <c r="E584" i="157"/>
  <c r="E770" i="157"/>
  <c r="E735" i="157"/>
  <c r="E700" i="157"/>
  <c r="E665" i="157"/>
  <c r="E630" i="157"/>
  <c r="E595" i="157"/>
  <c r="E768" i="157"/>
  <c r="E733" i="157"/>
  <c r="E698" i="157"/>
  <c r="E663" i="157"/>
  <c r="E628" i="157"/>
  <c r="E593" i="157"/>
  <c r="E771" i="157"/>
  <c r="E736" i="157"/>
  <c r="E701" i="157"/>
  <c r="E666" i="157"/>
  <c r="E631" i="157"/>
  <c r="E596" i="157"/>
  <c r="E757" i="157"/>
  <c r="E722" i="157"/>
  <c r="E687" i="157"/>
  <c r="E652" i="157"/>
  <c r="E617" i="157"/>
  <c r="E582" i="157"/>
  <c r="E756" i="157"/>
  <c r="E721" i="157"/>
  <c r="E686" i="157"/>
  <c r="E651" i="157"/>
  <c r="E616" i="157"/>
  <c r="E581" i="157"/>
  <c r="E755" i="157"/>
  <c r="E720" i="157"/>
  <c r="E685" i="157"/>
  <c r="E650" i="157"/>
  <c r="E615" i="157"/>
  <c r="E580" i="157"/>
  <c r="E769" i="157"/>
  <c r="E734" i="157"/>
  <c r="E699" i="157"/>
  <c r="E664" i="157"/>
  <c r="E629" i="157"/>
  <c r="E594" i="157"/>
  <c r="E767" i="157"/>
  <c r="E732" i="157"/>
  <c r="E697" i="157"/>
  <c r="E662" i="157"/>
  <c r="E627" i="157"/>
  <c r="E592" i="157"/>
  <c r="E754" i="157"/>
  <c r="E719" i="157"/>
  <c r="E684" i="157"/>
  <c r="E649" i="157"/>
  <c r="E579" i="157"/>
  <c r="E614" i="157"/>
  <c r="E766" i="157"/>
  <c r="E731" i="157"/>
  <c r="E696" i="157"/>
  <c r="E661" i="157"/>
  <c r="E626" i="157"/>
  <c r="E591" i="157"/>
  <c r="E571" i="31" l="1"/>
  <c r="K501" i="31"/>
  <c r="F501" i="31"/>
  <c r="M501" i="31"/>
  <c r="G501" i="31"/>
  <c r="I501" i="31"/>
  <c r="L501" i="31"/>
  <c r="H501" i="31"/>
  <c r="J501" i="31"/>
  <c r="E570" i="31"/>
  <c r="L500" i="31"/>
  <c r="J500" i="31"/>
  <c r="I500" i="31"/>
  <c r="F500" i="31"/>
  <c r="M500" i="31"/>
  <c r="H500" i="31"/>
  <c r="K500" i="31"/>
  <c r="G500" i="31"/>
  <c r="E567" i="31"/>
  <c r="F497" i="31"/>
  <c r="G497" i="31"/>
  <c r="J497" i="31"/>
  <c r="L497" i="31"/>
  <c r="I497" i="31"/>
  <c r="H497" i="31"/>
  <c r="K497" i="31"/>
  <c r="M497" i="31"/>
  <c r="E606" i="31"/>
  <c r="J536" i="31"/>
  <c r="I536" i="31"/>
  <c r="M536" i="31"/>
  <c r="H536" i="31"/>
  <c r="F536" i="31"/>
  <c r="L536" i="31"/>
  <c r="G536" i="31"/>
  <c r="K536" i="31"/>
  <c r="E605" i="31"/>
  <c r="M535" i="31"/>
  <c r="F535" i="31"/>
  <c r="I535" i="31"/>
  <c r="G535" i="31"/>
  <c r="J535" i="31"/>
  <c r="H535" i="31"/>
  <c r="L535" i="31"/>
  <c r="K535" i="31"/>
  <c r="E600" i="31"/>
  <c r="L530" i="31"/>
  <c r="G530" i="31"/>
  <c r="F530" i="31"/>
  <c r="J530" i="31"/>
  <c r="H530" i="31"/>
  <c r="I530" i="31"/>
  <c r="M530" i="31"/>
  <c r="K530" i="31"/>
  <c r="E607" i="31"/>
  <c r="J537" i="31"/>
  <c r="I537" i="31"/>
  <c r="M537" i="31"/>
  <c r="F537" i="31"/>
  <c r="G537" i="31"/>
  <c r="K537" i="31"/>
  <c r="H537" i="31"/>
  <c r="L537" i="31"/>
  <c r="E569" i="31"/>
  <c r="J499" i="31"/>
  <c r="M499" i="31"/>
  <c r="L499" i="31"/>
  <c r="G499" i="31"/>
  <c r="I499" i="31"/>
  <c r="H499" i="31"/>
  <c r="K499" i="31"/>
  <c r="F499" i="31"/>
  <c r="E601" i="31"/>
  <c r="F531" i="31"/>
  <c r="L531" i="31"/>
  <c r="J531" i="31"/>
  <c r="H531" i="31"/>
  <c r="M531" i="31"/>
  <c r="K531" i="31"/>
  <c r="G531" i="31"/>
  <c r="I531" i="31"/>
  <c r="E565" i="31"/>
  <c r="K495" i="31"/>
  <c r="H495" i="31"/>
  <c r="G495" i="31"/>
  <c r="J495" i="31"/>
  <c r="F495" i="31"/>
  <c r="L495" i="31"/>
  <c r="M495" i="31"/>
  <c r="I495" i="31"/>
  <c r="E573" i="31"/>
  <c r="F503" i="31"/>
  <c r="J503" i="31"/>
  <c r="H503" i="31"/>
  <c r="K503" i="31"/>
  <c r="M503" i="31"/>
  <c r="L503" i="31"/>
  <c r="I503" i="31"/>
  <c r="G503" i="31"/>
  <c r="E568" i="31"/>
  <c r="I498" i="31"/>
  <c r="J498" i="31"/>
  <c r="L498" i="31"/>
  <c r="K498" i="31"/>
  <c r="G498" i="31"/>
  <c r="M498" i="31"/>
  <c r="H498" i="31"/>
  <c r="F498" i="31"/>
  <c r="E604" i="31"/>
  <c r="M534" i="31"/>
  <c r="K534" i="31"/>
  <c r="J534" i="31"/>
  <c r="H534" i="31"/>
  <c r="I534" i="31"/>
  <c r="L534" i="31"/>
  <c r="F534" i="31"/>
  <c r="G534" i="31"/>
  <c r="E572" i="31"/>
  <c r="K502" i="31"/>
  <c r="F502" i="31"/>
  <c r="J502" i="31"/>
  <c r="M502" i="31"/>
  <c r="I502" i="31"/>
  <c r="L502" i="31"/>
  <c r="H502" i="31"/>
  <c r="G502" i="31"/>
  <c r="E566" i="31"/>
  <c r="I496" i="31"/>
  <c r="H496" i="31"/>
  <c r="G496" i="31"/>
  <c r="M496" i="31"/>
  <c r="F496" i="31"/>
  <c r="J496" i="31"/>
  <c r="K496" i="31"/>
  <c r="L496" i="31"/>
  <c r="E602" i="31"/>
  <c r="K532" i="31"/>
  <c r="I532" i="31"/>
  <c r="H532" i="31"/>
  <c r="M532" i="31"/>
  <c r="L532" i="31"/>
  <c r="J532" i="31"/>
  <c r="F532" i="31"/>
  <c r="G532" i="31"/>
  <c r="E609" i="31"/>
  <c r="G539" i="31"/>
  <c r="I539" i="31"/>
  <c r="M539" i="31"/>
  <c r="K539" i="31"/>
  <c r="J539" i="31"/>
  <c r="L539" i="31"/>
  <c r="H539" i="31"/>
  <c r="F539" i="31"/>
  <c r="E608" i="31"/>
  <c r="H538" i="31"/>
  <c r="G538" i="31"/>
  <c r="F538" i="31"/>
  <c r="I538" i="31"/>
  <c r="M538" i="31"/>
  <c r="L538" i="31"/>
  <c r="J538" i="31"/>
  <c r="K538" i="31"/>
  <c r="E574" i="31"/>
  <c r="K504" i="31"/>
  <c r="G504" i="31"/>
  <c r="I504" i="31"/>
  <c r="M504" i="31"/>
  <c r="J504" i="31"/>
  <c r="F504" i="31"/>
  <c r="L504" i="31"/>
  <c r="H504" i="31"/>
  <c r="E603" i="31"/>
  <c r="H533" i="31"/>
  <c r="I533" i="31"/>
  <c r="J533" i="31"/>
  <c r="M533" i="31"/>
  <c r="K533" i="31"/>
  <c r="F533" i="31"/>
  <c r="G533" i="31"/>
  <c r="L533" i="31"/>
  <c r="BJ732" i="157"/>
  <c r="AI732" i="157"/>
  <c r="I732" i="157"/>
  <c r="BH732" i="157"/>
  <c r="AH732" i="157"/>
  <c r="T732" i="157"/>
  <c r="BF732" i="157"/>
  <c r="AE732" i="157"/>
  <c r="P732" i="157"/>
  <c r="BD732" i="157"/>
  <c r="AD732" i="157"/>
  <c r="G732" i="157"/>
  <c r="BB732" i="157"/>
  <c r="AC732" i="157"/>
  <c r="O732" i="157"/>
  <c r="AZ732" i="157"/>
  <c r="AB732" i="157"/>
  <c r="J732" i="157"/>
  <c r="AT732" i="157"/>
  <c r="AK732" i="157"/>
  <c r="H732" i="157"/>
  <c r="BO732" i="157"/>
  <c r="AS732" i="157"/>
  <c r="AF732" i="157"/>
  <c r="L732" i="157"/>
  <c r="AR732" i="157"/>
  <c r="AM732" i="157"/>
  <c r="AN732" i="157"/>
  <c r="AQ732" i="157"/>
  <c r="AJ732" i="157"/>
  <c r="BC732" i="157"/>
  <c r="AG732" i="157"/>
  <c r="AY732" i="157"/>
  <c r="Z732" i="157"/>
  <c r="AX732" i="157"/>
  <c r="X732" i="157"/>
  <c r="AU732" i="157"/>
  <c r="W732" i="157"/>
  <c r="BA732" i="157"/>
  <c r="R732" i="157"/>
  <c r="AV732" i="157"/>
  <c r="U732" i="157"/>
  <c r="AW732" i="157"/>
  <c r="N732" i="157"/>
  <c r="BN732" i="157"/>
  <c r="AO732" i="157"/>
  <c r="M732" i="157"/>
  <c r="BL732" i="157"/>
  <c r="AL732" i="157"/>
  <c r="K732" i="157"/>
  <c r="AR773" i="157"/>
  <c r="AG773" i="157"/>
  <c r="M773" i="157"/>
  <c r="AQ773" i="157"/>
  <c r="AE773" i="157"/>
  <c r="O773" i="157"/>
  <c r="BC773" i="157"/>
  <c r="AD773" i="157"/>
  <c r="BB773" i="157"/>
  <c r="AI773" i="157"/>
  <c r="BA773" i="157"/>
  <c r="AF773" i="157"/>
  <c r="AZ773" i="157"/>
  <c r="Z773" i="157"/>
  <c r="AY773" i="157"/>
  <c r="X773" i="157"/>
  <c r="AU773" i="157"/>
  <c r="W773" i="157"/>
  <c r="BD773" i="157"/>
  <c r="AJ773" i="157"/>
  <c r="AX773" i="157"/>
  <c r="R773" i="157"/>
  <c r="AW773" i="157"/>
  <c r="T773" i="157"/>
  <c r="AV773" i="157"/>
  <c r="U773" i="157"/>
  <c r="BJ773" i="157"/>
  <c r="AC773" i="157"/>
  <c r="P773" i="157"/>
  <c r="BO773" i="157"/>
  <c r="AB773" i="157"/>
  <c r="N773" i="157"/>
  <c r="BL773" i="157"/>
  <c r="AO773" i="157"/>
  <c r="L773" i="157"/>
  <c r="BF773" i="157"/>
  <c r="AN773" i="157"/>
  <c r="J773" i="157"/>
  <c r="BN773" i="157"/>
  <c r="AL773" i="157"/>
  <c r="I773" i="157"/>
  <c r="BH773" i="157"/>
  <c r="AK773" i="157"/>
  <c r="H773" i="157"/>
  <c r="AT773" i="157"/>
  <c r="AM773" i="157"/>
  <c r="K773" i="157"/>
  <c r="AS773" i="157"/>
  <c r="AH773" i="157"/>
  <c r="G773" i="157"/>
  <c r="BF832" i="157"/>
  <c r="AF832" i="157"/>
  <c r="O832" i="157"/>
  <c r="AU832" i="157"/>
  <c r="BD832" i="157"/>
  <c r="AC832" i="157"/>
  <c r="J832" i="157"/>
  <c r="BA832" i="157"/>
  <c r="AE832" i="157"/>
  <c r="BB832" i="157"/>
  <c r="AN832" i="157"/>
  <c r="G832" i="157"/>
  <c r="N832" i="157"/>
  <c r="AZ832" i="157"/>
  <c r="AL832" i="157"/>
  <c r="H832" i="157"/>
  <c r="AH832" i="157"/>
  <c r="BJ832" i="157"/>
  <c r="BC832" i="157"/>
  <c r="AK832" i="157"/>
  <c r="P832" i="157"/>
  <c r="AO832" i="157"/>
  <c r="AV832" i="157"/>
  <c r="AD832" i="157"/>
  <c r="AI832" i="157"/>
  <c r="AS832" i="157"/>
  <c r="AB832" i="157"/>
  <c r="T832" i="157"/>
  <c r="AY832" i="157"/>
  <c r="Z832" i="157"/>
  <c r="AX832" i="157"/>
  <c r="W832" i="157"/>
  <c r="AQ832" i="157"/>
  <c r="U832" i="157"/>
  <c r="AW832" i="157"/>
  <c r="X832" i="157"/>
  <c r="BL832" i="157"/>
  <c r="AG832" i="157"/>
  <c r="AR832" i="157"/>
  <c r="R832" i="157"/>
  <c r="AT832" i="157"/>
  <c r="BO832" i="157"/>
  <c r="I832" i="157"/>
  <c r="BN832" i="157"/>
  <c r="AM832" i="157"/>
  <c r="M832" i="157"/>
  <c r="K832" i="157"/>
  <c r="BH832" i="157"/>
  <c r="AJ832" i="157"/>
  <c r="L832" i="157"/>
  <c r="BL839" i="157"/>
  <c r="AO839" i="157"/>
  <c r="G839" i="157"/>
  <c r="BF839" i="157"/>
  <c r="AN839" i="157"/>
  <c r="K839" i="157"/>
  <c r="BD839" i="157"/>
  <c r="AK839" i="157"/>
  <c r="H839" i="157"/>
  <c r="BB839" i="157"/>
  <c r="AB839" i="157"/>
  <c r="T839" i="157"/>
  <c r="AY839" i="157"/>
  <c r="AJ839" i="157"/>
  <c r="J839" i="157"/>
  <c r="BC839" i="157"/>
  <c r="AG839" i="157"/>
  <c r="M839" i="157"/>
  <c r="BA839" i="157"/>
  <c r="AI839" i="157"/>
  <c r="AZ839" i="157"/>
  <c r="AH839" i="157"/>
  <c r="AU839" i="157"/>
  <c r="AM839" i="157"/>
  <c r="AT839" i="157"/>
  <c r="AL839" i="157"/>
  <c r="AR839" i="157"/>
  <c r="X839" i="157"/>
  <c r="AX839" i="157"/>
  <c r="W839" i="157"/>
  <c r="AW839" i="157"/>
  <c r="Z839" i="157"/>
  <c r="AV839" i="157"/>
  <c r="U839" i="157"/>
  <c r="AS839" i="157"/>
  <c r="R839" i="157"/>
  <c r="AQ839" i="157"/>
  <c r="P839" i="157"/>
  <c r="BN839" i="157"/>
  <c r="AF839" i="157"/>
  <c r="N839" i="157"/>
  <c r="BO839" i="157"/>
  <c r="AE839" i="157"/>
  <c r="O839" i="157"/>
  <c r="BJ839" i="157"/>
  <c r="AD839" i="157"/>
  <c r="L839" i="157"/>
  <c r="BH839" i="157"/>
  <c r="AC839" i="157"/>
  <c r="I839" i="157"/>
  <c r="BJ978" i="157"/>
  <c r="AO978" i="157"/>
  <c r="M978" i="157"/>
  <c r="BN978" i="157"/>
  <c r="AK978" i="157"/>
  <c r="L978" i="157"/>
  <c r="BH978" i="157"/>
  <c r="AJ978" i="157"/>
  <c r="K978" i="157"/>
  <c r="BO978" i="157"/>
  <c r="AN978" i="157"/>
  <c r="I978" i="157"/>
  <c r="AQ978" i="157"/>
  <c r="AM978" i="157"/>
  <c r="O978" i="157"/>
  <c r="BB978" i="157"/>
  <c r="AH978" i="157"/>
  <c r="P978" i="157"/>
  <c r="AZ978" i="157"/>
  <c r="AE978" i="157"/>
  <c r="J978" i="157"/>
  <c r="AY978" i="157"/>
  <c r="AD978" i="157"/>
  <c r="G978" i="157"/>
  <c r="AX978" i="157"/>
  <c r="AB978" i="157"/>
  <c r="H978" i="157"/>
  <c r="AW978" i="157"/>
  <c r="AI978" i="157"/>
  <c r="AR978" i="157"/>
  <c r="AC978" i="157"/>
  <c r="BF978" i="157"/>
  <c r="AF978" i="157"/>
  <c r="BD978" i="157"/>
  <c r="Z978" i="157"/>
  <c r="BA978" i="157"/>
  <c r="X978" i="157"/>
  <c r="AU978" i="157"/>
  <c r="U978" i="157"/>
  <c r="BC978" i="157"/>
  <c r="AG978" i="157"/>
  <c r="AT978" i="157"/>
  <c r="T978" i="157"/>
  <c r="AV978" i="157"/>
  <c r="W978" i="157"/>
  <c r="AS978" i="157"/>
  <c r="R978" i="157"/>
  <c r="BL978" i="157"/>
  <c r="AL978" i="157"/>
  <c r="N978" i="157"/>
  <c r="BF652" i="157"/>
  <c r="AJ652" i="157"/>
  <c r="M652" i="157"/>
  <c r="T652" i="157"/>
  <c r="BN652" i="157"/>
  <c r="AN652" i="157"/>
  <c r="P652" i="157"/>
  <c r="AR652" i="157"/>
  <c r="AG652" i="157"/>
  <c r="L652" i="157"/>
  <c r="U652" i="157"/>
  <c r="AQ652" i="157"/>
  <c r="AC652" i="157"/>
  <c r="K652" i="157"/>
  <c r="BA652" i="157"/>
  <c r="BD652" i="157"/>
  <c r="AF652" i="157"/>
  <c r="J652" i="157"/>
  <c r="BC652" i="157"/>
  <c r="AE652" i="157"/>
  <c r="I652" i="157"/>
  <c r="AX652" i="157"/>
  <c r="AB652" i="157"/>
  <c r="AO652" i="157"/>
  <c r="AY652" i="157"/>
  <c r="AW652" i="157"/>
  <c r="W652" i="157"/>
  <c r="BB652" i="157"/>
  <c r="AD652" i="157"/>
  <c r="AU652" i="157"/>
  <c r="AK652" i="157"/>
  <c r="Z652" i="157"/>
  <c r="AV652" i="157"/>
  <c r="R652" i="157"/>
  <c r="BO652" i="157"/>
  <c r="AT652" i="157"/>
  <c r="X652" i="157"/>
  <c r="AS652" i="157"/>
  <c r="G652" i="157"/>
  <c r="AI652" i="157"/>
  <c r="BJ652" i="157"/>
  <c r="AH652" i="157"/>
  <c r="O652" i="157"/>
  <c r="BL652" i="157"/>
  <c r="AM652" i="157"/>
  <c r="H652" i="157"/>
  <c r="AZ652" i="157"/>
  <c r="BH652" i="157"/>
  <c r="AL652" i="157"/>
  <c r="N652" i="157"/>
  <c r="BC1069" i="157"/>
  <c r="AD1069" i="157"/>
  <c r="AU1069" i="157"/>
  <c r="X1069" i="157"/>
  <c r="J1069" i="157"/>
  <c r="BB1069" i="157"/>
  <c r="Z1069" i="157"/>
  <c r="AM1069" i="157"/>
  <c r="BA1069" i="157"/>
  <c r="W1069" i="157"/>
  <c r="U1069" i="157"/>
  <c r="AR1069" i="157"/>
  <c r="R1069" i="157"/>
  <c r="AO1069" i="157"/>
  <c r="AS1069" i="157"/>
  <c r="L1069" i="157"/>
  <c r="AQ1069" i="157"/>
  <c r="BO1069" i="157"/>
  <c r="BN1069" i="157"/>
  <c r="AJ1069" i="157"/>
  <c r="T1069" i="157"/>
  <c r="BH1069" i="157"/>
  <c r="O1069" i="157"/>
  <c r="BL1069" i="157"/>
  <c r="AI1069" i="157"/>
  <c r="P1069" i="157"/>
  <c r="AX1069" i="157"/>
  <c r="AH1069" i="157"/>
  <c r="N1069" i="157"/>
  <c r="BD1069" i="157"/>
  <c r="AG1069" i="157"/>
  <c r="M1069" i="157"/>
  <c r="H1069" i="157"/>
  <c r="BF1069" i="157"/>
  <c r="AC1069" i="157"/>
  <c r="K1069" i="157"/>
  <c r="AB1069" i="157"/>
  <c r="AT1069" i="157"/>
  <c r="AZ1069" i="157"/>
  <c r="AN1069" i="157"/>
  <c r="G1069" i="157"/>
  <c r="AY1069" i="157"/>
  <c r="AL1069" i="157"/>
  <c r="I1069" i="157"/>
  <c r="AW1069" i="157"/>
  <c r="AK1069" i="157"/>
  <c r="AF1069" i="157"/>
  <c r="BJ1069" i="157"/>
  <c r="AE1069" i="157"/>
  <c r="AV1069" i="157"/>
  <c r="AU897" i="157"/>
  <c r="AB897" i="157"/>
  <c r="J897" i="157"/>
  <c r="AT897" i="157"/>
  <c r="AJ897" i="157"/>
  <c r="O897" i="157"/>
  <c r="AS897" i="157"/>
  <c r="AD897" i="157"/>
  <c r="AQ897" i="157"/>
  <c r="AK897" i="157"/>
  <c r="AR897" i="157"/>
  <c r="AC897" i="157"/>
  <c r="BA897" i="157"/>
  <c r="W897" i="157"/>
  <c r="AZ897" i="157"/>
  <c r="U897" i="157"/>
  <c r="AY897" i="157"/>
  <c r="T897" i="157"/>
  <c r="BD897" i="157"/>
  <c r="X897" i="157"/>
  <c r="I897" i="157"/>
  <c r="BB897" i="157"/>
  <c r="P897" i="157"/>
  <c r="BC897" i="157"/>
  <c r="N897" i="157"/>
  <c r="BO897" i="157"/>
  <c r="BN897" i="157"/>
  <c r="AF897" i="157"/>
  <c r="L897" i="157"/>
  <c r="BL897" i="157"/>
  <c r="AN897" i="157"/>
  <c r="M897" i="157"/>
  <c r="BH897" i="157"/>
  <c r="BJ897" i="157"/>
  <c r="AL897" i="157"/>
  <c r="Z897" i="157"/>
  <c r="BF897" i="157"/>
  <c r="AH897" i="157"/>
  <c r="R897" i="157"/>
  <c r="AV897" i="157"/>
  <c r="AM897" i="157"/>
  <c r="K897" i="157"/>
  <c r="AI897" i="157"/>
  <c r="AO897" i="157"/>
  <c r="AX897" i="157"/>
  <c r="AG897" i="157"/>
  <c r="H897" i="157"/>
  <c r="G897" i="157"/>
  <c r="AW897" i="157"/>
  <c r="AE897" i="157"/>
  <c r="AU591" i="157"/>
  <c r="U591" i="157"/>
  <c r="AQ591" i="157"/>
  <c r="W591" i="157"/>
  <c r="AS591" i="157"/>
  <c r="R591" i="157"/>
  <c r="AR591" i="157"/>
  <c r="X591" i="157"/>
  <c r="AT591" i="157"/>
  <c r="P591" i="157"/>
  <c r="BO591" i="157"/>
  <c r="AK591" i="157"/>
  <c r="O591" i="157"/>
  <c r="BN591" i="157"/>
  <c r="AH591" i="157"/>
  <c r="N591" i="157"/>
  <c r="BL591" i="157"/>
  <c r="AC591" i="157"/>
  <c r="L591" i="157"/>
  <c r="BJ591" i="157"/>
  <c r="AL591" i="157"/>
  <c r="I591" i="157"/>
  <c r="BF591" i="157"/>
  <c r="AJ591" i="157"/>
  <c r="G591" i="157"/>
  <c r="BH591" i="157"/>
  <c r="AI591" i="157"/>
  <c r="T591" i="157"/>
  <c r="BD591" i="157"/>
  <c r="AG591" i="157"/>
  <c r="M591" i="157"/>
  <c r="BC591" i="157"/>
  <c r="AE591" i="157"/>
  <c r="K591" i="157"/>
  <c r="BB591" i="157"/>
  <c r="AD591" i="157"/>
  <c r="J591" i="157"/>
  <c r="AX591" i="157"/>
  <c r="AB591" i="157"/>
  <c r="H591" i="157"/>
  <c r="AY591" i="157"/>
  <c r="AW591" i="157"/>
  <c r="AO591" i="157"/>
  <c r="AM591" i="157"/>
  <c r="BA591" i="157"/>
  <c r="AN591" i="157"/>
  <c r="AZ591" i="157"/>
  <c r="AF591" i="157"/>
  <c r="AV591" i="157"/>
  <c r="Z591" i="157"/>
  <c r="AQ584" i="157"/>
  <c r="Z584" i="157"/>
  <c r="AL584" i="157"/>
  <c r="AY584" i="157"/>
  <c r="G584" i="157"/>
  <c r="BH584" i="157"/>
  <c r="K584" i="157"/>
  <c r="BL584" i="157"/>
  <c r="AS584" i="157"/>
  <c r="BN584" i="157"/>
  <c r="AI584" i="157"/>
  <c r="O584" i="157"/>
  <c r="BO584" i="157"/>
  <c r="AF584" i="157"/>
  <c r="H584" i="157"/>
  <c r="N584" i="157"/>
  <c r="BJ584" i="157"/>
  <c r="AO584" i="157"/>
  <c r="AM584" i="157"/>
  <c r="BF584" i="157"/>
  <c r="AN584" i="157"/>
  <c r="L584" i="157"/>
  <c r="X584" i="157"/>
  <c r="J584" i="157"/>
  <c r="BD584" i="157"/>
  <c r="AJ584" i="157"/>
  <c r="M584" i="157"/>
  <c r="BC584" i="157"/>
  <c r="AE584" i="157"/>
  <c r="I584" i="157"/>
  <c r="AV584" i="157"/>
  <c r="AU584" i="157"/>
  <c r="BB584" i="157"/>
  <c r="AD584" i="157"/>
  <c r="P584" i="157"/>
  <c r="BA584" i="157"/>
  <c r="AB584" i="157"/>
  <c r="R584" i="157"/>
  <c r="AG584" i="157"/>
  <c r="AH584" i="157"/>
  <c r="AZ584" i="157"/>
  <c r="AK584" i="157"/>
  <c r="AT584" i="157"/>
  <c r="AC584" i="157"/>
  <c r="AX584" i="157"/>
  <c r="W584" i="157"/>
  <c r="AW584" i="157"/>
  <c r="U584" i="157"/>
  <c r="AR584" i="157"/>
  <c r="T584" i="157"/>
  <c r="AW690" i="157"/>
  <c r="W690" i="157"/>
  <c r="AT690" i="157"/>
  <c r="U690" i="157"/>
  <c r="AZ690" i="157"/>
  <c r="N690" i="157"/>
  <c r="AF690" i="157"/>
  <c r="AS690" i="157"/>
  <c r="AQ690" i="157"/>
  <c r="M690" i="157"/>
  <c r="BO690" i="157"/>
  <c r="AE690" i="157"/>
  <c r="L690" i="157"/>
  <c r="H690" i="157"/>
  <c r="AY690" i="157"/>
  <c r="BN690" i="157"/>
  <c r="AD690" i="157"/>
  <c r="K690" i="157"/>
  <c r="X690" i="157"/>
  <c r="BL690" i="157"/>
  <c r="AC690" i="157"/>
  <c r="R690" i="157"/>
  <c r="BH690" i="157"/>
  <c r="AB690" i="157"/>
  <c r="T690" i="157"/>
  <c r="AK690" i="157"/>
  <c r="Z690" i="157"/>
  <c r="BJ690" i="157"/>
  <c r="AJ690" i="157"/>
  <c r="P690" i="157"/>
  <c r="BB690" i="157"/>
  <c r="BF690" i="157"/>
  <c r="AI690" i="157"/>
  <c r="O690" i="157"/>
  <c r="AV690" i="157"/>
  <c r="AH690" i="157"/>
  <c r="I690" i="157"/>
  <c r="AR690" i="157"/>
  <c r="AU690" i="157"/>
  <c r="AG690" i="157"/>
  <c r="J690" i="157"/>
  <c r="BD690" i="157"/>
  <c r="AN690" i="157"/>
  <c r="G690" i="157"/>
  <c r="BC690" i="157"/>
  <c r="AM690" i="157"/>
  <c r="AX690" i="157"/>
  <c r="AL690" i="157"/>
  <c r="BA690" i="157"/>
  <c r="AO690" i="157"/>
  <c r="BN774" i="157"/>
  <c r="AI774" i="157"/>
  <c r="N774" i="157"/>
  <c r="BO774" i="157"/>
  <c r="AH774" i="157"/>
  <c r="M774" i="157"/>
  <c r="BH774" i="157"/>
  <c r="AG774" i="157"/>
  <c r="L774" i="157"/>
  <c r="BJ774" i="157"/>
  <c r="AF774" i="157"/>
  <c r="K774" i="157"/>
  <c r="BL774" i="157"/>
  <c r="AD774" i="157"/>
  <c r="I774" i="157"/>
  <c r="BF774" i="157"/>
  <c r="AK774" i="157"/>
  <c r="P774" i="157"/>
  <c r="AZ774" i="157"/>
  <c r="AJ774" i="157"/>
  <c r="O774" i="157"/>
  <c r="AY774" i="157"/>
  <c r="AE774" i="157"/>
  <c r="J774" i="157"/>
  <c r="AX774" i="157"/>
  <c r="AC774" i="157"/>
  <c r="G774" i="157"/>
  <c r="AW774" i="157"/>
  <c r="AO774" i="157"/>
  <c r="H774" i="157"/>
  <c r="AV774" i="157"/>
  <c r="AL774" i="157"/>
  <c r="AT774" i="157"/>
  <c r="AM774" i="157"/>
  <c r="AR774" i="157"/>
  <c r="AB774" i="157"/>
  <c r="AS774" i="157"/>
  <c r="X774" i="157"/>
  <c r="AQ774" i="157"/>
  <c r="W774" i="157"/>
  <c r="AU774" i="157"/>
  <c r="Z774" i="157"/>
  <c r="BC774" i="157"/>
  <c r="R774" i="157"/>
  <c r="BD774" i="157"/>
  <c r="U774" i="157"/>
  <c r="BB774" i="157"/>
  <c r="T774" i="157"/>
  <c r="BA774" i="157"/>
  <c r="AN774" i="157"/>
  <c r="T842" i="157"/>
  <c r="BN842" i="157"/>
  <c r="BO842" i="157"/>
  <c r="AN842" i="157"/>
  <c r="I842" i="157"/>
  <c r="U842" i="157"/>
  <c r="BL842" i="157"/>
  <c r="BJ842" i="157"/>
  <c r="AD842" i="157"/>
  <c r="P842" i="157"/>
  <c r="L842" i="157"/>
  <c r="BD842" i="157"/>
  <c r="AO842" i="157"/>
  <c r="H842" i="157"/>
  <c r="BB842" i="157"/>
  <c r="AE842" i="157"/>
  <c r="G842" i="157"/>
  <c r="AC842" i="157"/>
  <c r="AR842" i="157"/>
  <c r="R842" i="157"/>
  <c r="AZ842" i="157"/>
  <c r="J842" i="157"/>
  <c r="M842" i="157"/>
  <c r="AQ842" i="157"/>
  <c r="BF842" i="157"/>
  <c r="AW842" i="157"/>
  <c r="AB842" i="157"/>
  <c r="Z842" i="157"/>
  <c r="AX842" i="157"/>
  <c r="AL842" i="157"/>
  <c r="BC842" i="157"/>
  <c r="N842" i="157"/>
  <c r="O842" i="157"/>
  <c r="AF842" i="157"/>
  <c r="AM842" i="157"/>
  <c r="AS842" i="157"/>
  <c r="AY842" i="157"/>
  <c r="AV842" i="157"/>
  <c r="AJ842" i="157"/>
  <c r="AU842" i="157"/>
  <c r="W842" i="157"/>
  <c r="BA842" i="157"/>
  <c r="AI842" i="157"/>
  <c r="AH842" i="157"/>
  <c r="AG842" i="157"/>
  <c r="AT842" i="157"/>
  <c r="AK842" i="157"/>
  <c r="X842" i="157"/>
  <c r="K842" i="157"/>
  <c r="BH842" i="157"/>
  <c r="BC1014" i="157"/>
  <c r="X1014" i="157"/>
  <c r="BA1014" i="157"/>
  <c r="U1014" i="157"/>
  <c r="AZ1014" i="157"/>
  <c r="Z1014" i="157"/>
  <c r="AY1014" i="157"/>
  <c r="W1014" i="157"/>
  <c r="T1014" i="157"/>
  <c r="AX1014" i="157"/>
  <c r="AG1014" i="157"/>
  <c r="BB1014" i="157"/>
  <c r="R1014" i="157"/>
  <c r="BH1014" i="157"/>
  <c r="BN1014" i="157"/>
  <c r="AH1014" i="157"/>
  <c r="N1014" i="157"/>
  <c r="BO1014" i="157"/>
  <c r="AB1014" i="157"/>
  <c r="L1014" i="157"/>
  <c r="BL1014" i="157"/>
  <c r="AO1014" i="157"/>
  <c r="K1014" i="157"/>
  <c r="BF1014" i="157"/>
  <c r="AL1014" i="157"/>
  <c r="I1014" i="157"/>
  <c r="BJ1014" i="157"/>
  <c r="AM1014" i="157"/>
  <c r="O1014" i="157"/>
  <c r="BD1014" i="157"/>
  <c r="AK1014" i="157"/>
  <c r="P1014" i="157"/>
  <c r="AU1014" i="157"/>
  <c r="AI1014" i="157"/>
  <c r="J1014" i="157"/>
  <c r="AT1014" i="157"/>
  <c r="AF1014" i="157"/>
  <c r="G1014" i="157"/>
  <c r="M1014" i="157"/>
  <c r="AS1014" i="157"/>
  <c r="AC1014" i="157"/>
  <c r="H1014" i="157"/>
  <c r="AR1014" i="157"/>
  <c r="AN1014" i="157"/>
  <c r="AW1014" i="157"/>
  <c r="AJ1014" i="157"/>
  <c r="AV1014" i="157"/>
  <c r="AE1014" i="157"/>
  <c r="AQ1014" i="157"/>
  <c r="AD1014" i="157"/>
  <c r="AY942" i="157"/>
  <c r="Z942" i="157"/>
  <c r="AW942" i="157"/>
  <c r="U942" i="157"/>
  <c r="BD942" i="157"/>
  <c r="T942" i="157"/>
  <c r="BA942" i="157"/>
  <c r="AX942" i="157"/>
  <c r="X942" i="157"/>
  <c r="AR942" i="157"/>
  <c r="N942" i="157"/>
  <c r="BO942" i="157"/>
  <c r="AO942" i="157"/>
  <c r="M942" i="157"/>
  <c r="BN942" i="157"/>
  <c r="AM942" i="157"/>
  <c r="R942" i="157"/>
  <c r="BL942" i="157"/>
  <c r="AJ942" i="157"/>
  <c r="L942" i="157"/>
  <c r="BJ942" i="157"/>
  <c r="AI942" i="157"/>
  <c r="K942" i="157"/>
  <c r="BF942" i="157"/>
  <c r="AD942" i="157"/>
  <c r="I942" i="157"/>
  <c r="BH942" i="157"/>
  <c r="AC942" i="157"/>
  <c r="O942" i="157"/>
  <c r="AU942" i="157"/>
  <c r="AB942" i="157"/>
  <c r="H942" i="157"/>
  <c r="AS942" i="157"/>
  <c r="AK942" i="157"/>
  <c r="G942" i="157"/>
  <c r="AN942" i="157"/>
  <c r="AV942" i="157"/>
  <c r="AL942" i="157"/>
  <c r="J942" i="157"/>
  <c r="AT942" i="157"/>
  <c r="AF942" i="157"/>
  <c r="P942" i="157"/>
  <c r="AQ942" i="157"/>
  <c r="AE942" i="157"/>
  <c r="BC942" i="157"/>
  <c r="AH942" i="157"/>
  <c r="BB942" i="157"/>
  <c r="AG942" i="157"/>
  <c r="AZ942" i="157"/>
  <c r="W942" i="157"/>
  <c r="M1122" i="157"/>
  <c r="R1122" i="157"/>
  <c r="BN1122" i="157"/>
  <c r="AF1122" i="157"/>
  <c r="AJ1122" i="157"/>
  <c r="AL1122" i="157"/>
  <c r="BL1122" i="157"/>
  <c r="AZ1122" i="157"/>
  <c r="AU1122" i="157"/>
  <c r="AH1122" i="157"/>
  <c r="P1122" i="157"/>
  <c r="AW1122" i="157"/>
  <c r="AG1122" i="157"/>
  <c r="BF1122" i="157"/>
  <c r="AE1122" i="157"/>
  <c r="K1122" i="157"/>
  <c r="AN1122" i="157"/>
  <c r="O1122" i="157"/>
  <c r="BD1122" i="157"/>
  <c r="AC1122" i="157"/>
  <c r="BB1122" i="157"/>
  <c r="AB1122" i="157"/>
  <c r="AO1122" i="157"/>
  <c r="AI1122" i="157"/>
  <c r="BH1122" i="157"/>
  <c r="AY1122" i="157"/>
  <c r="BJ1122" i="157"/>
  <c r="BA1122" i="157"/>
  <c r="AD1122" i="157"/>
  <c r="AX1122" i="157"/>
  <c r="W1122" i="157"/>
  <c r="U1122" i="157"/>
  <c r="AR1122" i="157"/>
  <c r="L1122" i="157"/>
  <c r="AS1122" i="157"/>
  <c r="Z1122" i="157"/>
  <c r="AQ1122" i="157"/>
  <c r="H1122" i="157"/>
  <c r="AM1122" i="157"/>
  <c r="AK1122" i="157"/>
  <c r="AV1122" i="157"/>
  <c r="X1122" i="157"/>
  <c r="BO1122" i="157"/>
  <c r="AT1122" i="157"/>
  <c r="J1122" i="157"/>
  <c r="BC1122" i="157"/>
  <c r="I1122" i="157"/>
  <c r="G1122" i="157"/>
  <c r="T1122" i="157"/>
  <c r="N1122" i="157"/>
  <c r="AU982" i="157"/>
  <c r="AC982" i="157"/>
  <c r="X982" i="157"/>
  <c r="AT982" i="157"/>
  <c r="AN982" i="157"/>
  <c r="O982" i="157"/>
  <c r="BH982" i="157"/>
  <c r="AM982" i="157"/>
  <c r="P982" i="157"/>
  <c r="AS982" i="157"/>
  <c r="AK982" i="157"/>
  <c r="J982" i="157"/>
  <c r="AV982" i="157"/>
  <c r="AJ982" i="157"/>
  <c r="G982" i="157"/>
  <c r="AR982" i="157"/>
  <c r="AG982" i="157"/>
  <c r="H982" i="157"/>
  <c r="AQ982" i="157"/>
  <c r="AI982" i="157"/>
  <c r="BL982" i="157"/>
  <c r="AH982" i="157"/>
  <c r="AX982" i="157"/>
  <c r="AB982" i="157"/>
  <c r="AW982" i="157"/>
  <c r="AL982" i="157"/>
  <c r="BD982" i="157"/>
  <c r="W982" i="157"/>
  <c r="BC982" i="157"/>
  <c r="Z982" i="157"/>
  <c r="BB982" i="157"/>
  <c r="U982" i="157"/>
  <c r="BA982" i="157"/>
  <c r="T982" i="157"/>
  <c r="AY982" i="157"/>
  <c r="R982" i="157"/>
  <c r="AZ982" i="157"/>
  <c r="N982" i="157"/>
  <c r="BN982" i="157"/>
  <c r="AO982" i="157"/>
  <c r="M982" i="157"/>
  <c r="BO982" i="157"/>
  <c r="AF982" i="157"/>
  <c r="L982" i="157"/>
  <c r="BJ982" i="157"/>
  <c r="AE982" i="157"/>
  <c r="K982" i="157"/>
  <c r="BF982" i="157"/>
  <c r="AD982" i="157"/>
  <c r="I982" i="157"/>
  <c r="BH1148" i="157"/>
  <c r="AM1148" i="157"/>
  <c r="N1148" i="157"/>
  <c r="BC1148" i="157"/>
  <c r="AC1148" i="157"/>
  <c r="O1148" i="157"/>
  <c r="BB1148" i="157"/>
  <c r="AB1148" i="157"/>
  <c r="BA1148" i="157"/>
  <c r="AE1148" i="157"/>
  <c r="AZ1148" i="157"/>
  <c r="AL1148" i="157"/>
  <c r="AS1148" i="157"/>
  <c r="AN1148" i="157"/>
  <c r="AV1148" i="157"/>
  <c r="X1148" i="157"/>
  <c r="AU1148" i="157"/>
  <c r="Z1148" i="157"/>
  <c r="BD1148" i="157"/>
  <c r="W1148" i="157"/>
  <c r="AW1148" i="157"/>
  <c r="J1148" i="157"/>
  <c r="AT1148" i="157"/>
  <c r="I1148" i="157"/>
  <c r="BF1148" i="157"/>
  <c r="H1148" i="157"/>
  <c r="BO1148" i="157"/>
  <c r="AI1148" i="157"/>
  <c r="G1148" i="157"/>
  <c r="R1148" i="157"/>
  <c r="BN1148" i="157"/>
  <c r="AG1148" i="157"/>
  <c r="T1148" i="157"/>
  <c r="BL1148" i="157"/>
  <c r="AK1148" i="157"/>
  <c r="U1148" i="157"/>
  <c r="AD1148" i="157"/>
  <c r="BJ1148" i="157"/>
  <c r="AJ1148" i="157"/>
  <c r="P1148" i="157"/>
  <c r="AR1148" i="157"/>
  <c r="AH1148" i="157"/>
  <c r="L1148" i="157"/>
  <c r="AQ1148" i="157"/>
  <c r="AF1148" i="157"/>
  <c r="K1148" i="157"/>
  <c r="AY1148" i="157"/>
  <c r="AX1148" i="157"/>
  <c r="AO1148" i="157"/>
  <c r="M1148" i="157"/>
  <c r="AR699" i="157"/>
  <c r="AL699" i="157"/>
  <c r="I699" i="157"/>
  <c r="BB699" i="157"/>
  <c r="R699" i="157"/>
  <c r="AQ699" i="157"/>
  <c r="AG699" i="157"/>
  <c r="H699" i="157"/>
  <c r="BD699" i="157"/>
  <c r="AO699" i="157"/>
  <c r="G699" i="157"/>
  <c r="BC699" i="157"/>
  <c r="AM699" i="157"/>
  <c r="AI699" i="157"/>
  <c r="AH699" i="157"/>
  <c r="X699" i="157"/>
  <c r="AZ699" i="157"/>
  <c r="Z699" i="157"/>
  <c r="U699" i="157"/>
  <c r="AW699" i="157"/>
  <c r="BA699" i="157"/>
  <c r="AV699" i="157"/>
  <c r="T699" i="157"/>
  <c r="AT699" i="157"/>
  <c r="P699" i="157"/>
  <c r="W699" i="157"/>
  <c r="BN699" i="157"/>
  <c r="AN699" i="157"/>
  <c r="BO699" i="157"/>
  <c r="AK699" i="157"/>
  <c r="N699" i="157"/>
  <c r="AF699" i="157"/>
  <c r="AB699" i="157"/>
  <c r="BL699" i="157"/>
  <c r="AJ699" i="157"/>
  <c r="M699" i="157"/>
  <c r="BJ699" i="157"/>
  <c r="AY699" i="157"/>
  <c r="L699" i="157"/>
  <c r="BH699" i="157"/>
  <c r="AE699" i="157"/>
  <c r="K699" i="157"/>
  <c r="BF699" i="157"/>
  <c r="O699" i="157"/>
  <c r="AD699" i="157"/>
  <c r="AS699" i="157"/>
  <c r="AC699" i="157"/>
  <c r="J699" i="157"/>
  <c r="AX699" i="157"/>
  <c r="AU699" i="157"/>
  <c r="BH659" i="157"/>
  <c r="AJ659" i="157"/>
  <c r="N659" i="157"/>
  <c r="BN659" i="157"/>
  <c r="AF659" i="157"/>
  <c r="L659" i="157"/>
  <c r="BL659" i="157"/>
  <c r="AE659" i="157"/>
  <c r="I659" i="157"/>
  <c r="BJ659" i="157"/>
  <c r="AD659" i="157"/>
  <c r="G659" i="157"/>
  <c r="BC659" i="157"/>
  <c r="BF659" i="157"/>
  <c r="AC659" i="157"/>
  <c r="K659" i="157"/>
  <c r="AT659" i="157"/>
  <c r="AL659" i="157"/>
  <c r="R659" i="157"/>
  <c r="AS659" i="157"/>
  <c r="AG659" i="157"/>
  <c r="H659" i="157"/>
  <c r="AR659" i="157"/>
  <c r="AO659" i="157"/>
  <c r="M659" i="157"/>
  <c r="AQ659" i="157"/>
  <c r="AN659" i="157"/>
  <c r="J659" i="157"/>
  <c r="AM659" i="157"/>
  <c r="P659" i="157"/>
  <c r="BB659" i="157"/>
  <c r="AI659" i="157"/>
  <c r="BA659" i="157"/>
  <c r="AH659" i="157"/>
  <c r="AZ659" i="157"/>
  <c r="AB659" i="157"/>
  <c r="AY659" i="157"/>
  <c r="X659" i="157"/>
  <c r="AX659" i="157"/>
  <c r="AU659" i="157"/>
  <c r="W659" i="157"/>
  <c r="BD659" i="157"/>
  <c r="T659" i="157"/>
  <c r="AW659" i="157"/>
  <c r="U659" i="157"/>
  <c r="AV659" i="157"/>
  <c r="Z659" i="157"/>
  <c r="BO659" i="157"/>
  <c r="AK659" i="157"/>
  <c r="O659" i="157"/>
  <c r="BJ734" i="157"/>
  <c r="AG734" i="157"/>
  <c r="L734" i="157"/>
  <c r="AJ734" i="157"/>
  <c r="AE734" i="157"/>
  <c r="AX734" i="157"/>
  <c r="BO734" i="157"/>
  <c r="AF734" i="157"/>
  <c r="K734" i="157"/>
  <c r="BL734" i="157"/>
  <c r="AD734" i="157"/>
  <c r="I734" i="157"/>
  <c r="AZ734" i="157"/>
  <c r="J734" i="157"/>
  <c r="AO734" i="157"/>
  <c r="BF734" i="157"/>
  <c r="AK734" i="157"/>
  <c r="P734" i="157"/>
  <c r="O734" i="157"/>
  <c r="AY734" i="157"/>
  <c r="H734" i="157"/>
  <c r="AC734" i="157"/>
  <c r="AV734" i="157"/>
  <c r="G734" i="157"/>
  <c r="AL734" i="157"/>
  <c r="AN734" i="157"/>
  <c r="AU734" i="157"/>
  <c r="AB734" i="157"/>
  <c r="AS734" i="157"/>
  <c r="X734" i="157"/>
  <c r="AQ734" i="157"/>
  <c r="W734" i="157"/>
  <c r="BD734" i="157"/>
  <c r="Z734" i="157"/>
  <c r="AR734" i="157"/>
  <c r="BC734" i="157"/>
  <c r="R734" i="157"/>
  <c r="U734" i="157"/>
  <c r="AM734" i="157"/>
  <c r="BB734" i="157"/>
  <c r="BA734" i="157"/>
  <c r="T734" i="157"/>
  <c r="BN734" i="157"/>
  <c r="AI734" i="157"/>
  <c r="N734" i="157"/>
  <c r="BH734" i="157"/>
  <c r="AH734" i="157"/>
  <c r="M734" i="157"/>
  <c r="AW734" i="157"/>
  <c r="AT734" i="157"/>
  <c r="BN727" i="157"/>
  <c r="AE727" i="157"/>
  <c r="K727" i="157"/>
  <c r="BJ727" i="157"/>
  <c r="AD727" i="157"/>
  <c r="I727" i="157"/>
  <c r="AW727" i="157"/>
  <c r="BH727" i="157"/>
  <c r="AB727" i="157"/>
  <c r="H727" i="157"/>
  <c r="M727" i="157"/>
  <c r="AS727" i="157"/>
  <c r="U727" i="157"/>
  <c r="BF727" i="157"/>
  <c r="AN727" i="157"/>
  <c r="G727" i="157"/>
  <c r="AL727" i="157"/>
  <c r="AX727" i="157"/>
  <c r="AM727" i="157"/>
  <c r="W727" i="157"/>
  <c r="AV727" i="157"/>
  <c r="AK727" i="157"/>
  <c r="J727" i="157"/>
  <c r="AU727" i="157"/>
  <c r="AI727" i="157"/>
  <c r="L727" i="157"/>
  <c r="AT727" i="157"/>
  <c r="AO727" i="157"/>
  <c r="AR727" i="157"/>
  <c r="AJ727" i="157"/>
  <c r="BC727" i="157"/>
  <c r="AC727" i="157"/>
  <c r="BB727" i="157"/>
  <c r="AH727" i="157"/>
  <c r="BA727" i="157"/>
  <c r="X727" i="157"/>
  <c r="AZ727" i="157"/>
  <c r="R727" i="157"/>
  <c r="AY727" i="157"/>
  <c r="Z727" i="157"/>
  <c r="AQ727" i="157"/>
  <c r="P727" i="157"/>
  <c r="BD727" i="157"/>
  <c r="N727" i="157"/>
  <c r="BL727" i="157"/>
  <c r="AG727" i="157"/>
  <c r="T727" i="157"/>
  <c r="BO727" i="157"/>
  <c r="AF727" i="157"/>
  <c r="O727" i="157"/>
  <c r="BJ729" i="157"/>
  <c r="AJ729" i="157"/>
  <c r="G729" i="157"/>
  <c r="AN729" i="157"/>
  <c r="BL729" i="157"/>
  <c r="AO729" i="157"/>
  <c r="M729" i="157"/>
  <c r="BH729" i="157"/>
  <c r="AM729" i="157"/>
  <c r="L729" i="157"/>
  <c r="BF729" i="157"/>
  <c r="AL729" i="157"/>
  <c r="K729" i="157"/>
  <c r="BD729" i="157"/>
  <c r="AH729" i="157"/>
  <c r="J729" i="157"/>
  <c r="BB729" i="157"/>
  <c r="AE729" i="157"/>
  <c r="I729" i="157"/>
  <c r="BC729" i="157"/>
  <c r="AD729" i="157"/>
  <c r="Z729" i="157"/>
  <c r="BA729" i="157"/>
  <c r="AB729" i="157"/>
  <c r="H729" i="157"/>
  <c r="AZ729" i="157"/>
  <c r="AI729" i="157"/>
  <c r="AY729" i="157"/>
  <c r="AG729" i="157"/>
  <c r="AX729" i="157"/>
  <c r="AF729" i="157"/>
  <c r="BO729" i="157"/>
  <c r="AT729" i="157"/>
  <c r="AC729" i="157"/>
  <c r="AS729" i="157"/>
  <c r="X729" i="157"/>
  <c r="AQ729" i="157"/>
  <c r="W729" i="157"/>
  <c r="AW729" i="157"/>
  <c r="U729" i="157"/>
  <c r="AV729" i="157"/>
  <c r="T729" i="157"/>
  <c r="AR729" i="157"/>
  <c r="R729" i="157"/>
  <c r="AU729" i="157"/>
  <c r="P729" i="157"/>
  <c r="BN729" i="157"/>
  <c r="AK729" i="157"/>
  <c r="O729" i="157"/>
  <c r="N729" i="157"/>
  <c r="P612" i="157"/>
  <c r="N612" i="157"/>
  <c r="L612" i="157"/>
  <c r="K612" i="157"/>
  <c r="M612" i="157"/>
  <c r="BH612" i="157"/>
  <c r="AM612" i="157"/>
  <c r="H612" i="157"/>
  <c r="BJ612" i="157"/>
  <c r="AL612" i="157"/>
  <c r="AU612" i="157"/>
  <c r="J612" i="157"/>
  <c r="BF612" i="157"/>
  <c r="AJ612" i="157"/>
  <c r="AR612" i="157"/>
  <c r="W612" i="157"/>
  <c r="AG612" i="157"/>
  <c r="X612" i="157"/>
  <c r="AQ612" i="157"/>
  <c r="AO612" i="157"/>
  <c r="AF612" i="157"/>
  <c r="BD612" i="157"/>
  <c r="AT612" i="157"/>
  <c r="AH612" i="157"/>
  <c r="BC612" i="157"/>
  <c r="AE612" i="157"/>
  <c r="U612" i="157"/>
  <c r="BB612" i="157"/>
  <c r="AB612" i="157"/>
  <c r="BA612" i="157"/>
  <c r="AK612" i="157"/>
  <c r="AY612" i="157"/>
  <c r="AD612" i="157"/>
  <c r="AW612" i="157"/>
  <c r="BL612" i="157"/>
  <c r="AX612" i="157"/>
  <c r="AC612" i="157"/>
  <c r="AZ612" i="157"/>
  <c r="Z612" i="157"/>
  <c r="AV612" i="157"/>
  <c r="R612" i="157"/>
  <c r="AS612" i="157"/>
  <c r="T612" i="157"/>
  <c r="BO612" i="157"/>
  <c r="AN612" i="157"/>
  <c r="G612" i="157"/>
  <c r="I612" i="157"/>
  <c r="BN612" i="157"/>
  <c r="AI612" i="157"/>
  <c r="O612" i="157"/>
  <c r="AQ788" i="157"/>
  <c r="U788" i="157"/>
  <c r="AS788" i="157"/>
  <c r="M788" i="157"/>
  <c r="BO788" i="157"/>
  <c r="AM788" i="157"/>
  <c r="L788" i="157"/>
  <c r="BH788" i="157"/>
  <c r="AK788" i="157"/>
  <c r="I788" i="157"/>
  <c r="BL788" i="157"/>
  <c r="AJ788" i="157"/>
  <c r="X788" i="157"/>
  <c r="BJ788" i="157"/>
  <c r="AH788" i="157"/>
  <c r="P788" i="157"/>
  <c r="BF788" i="157"/>
  <c r="AE788" i="157"/>
  <c r="R788" i="157"/>
  <c r="BD788" i="157"/>
  <c r="AD788" i="157"/>
  <c r="O788" i="157"/>
  <c r="BC788" i="157"/>
  <c r="AB788" i="157"/>
  <c r="J788" i="157"/>
  <c r="BB788" i="157"/>
  <c r="AN788" i="157"/>
  <c r="H788" i="157"/>
  <c r="AZ788" i="157"/>
  <c r="AF788" i="157"/>
  <c r="AX788" i="157"/>
  <c r="AC788" i="157"/>
  <c r="AT788" i="157"/>
  <c r="Z788" i="157"/>
  <c r="AV788" i="157"/>
  <c r="AU788" i="157"/>
  <c r="BN788" i="157"/>
  <c r="AR788" i="157"/>
  <c r="AY788" i="157"/>
  <c r="AW788" i="157"/>
  <c r="W788" i="157"/>
  <c r="BA788" i="157"/>
  <c r="AL788" i="157"/>
  <c r="AI788" i="157"/>
  <c r="AO788" i="157"/>
  <c r="T788" i="157"/>
  <c r="AG788" i="157"/>
  <c r="N788" i="157"/>
  <c r="K788" i="157"/>
  <c r="G788" i="157"/>
  <c r="AS981" i="157"/>
  <c r="Z981" i="157"/>
  <c r="AQ981" i="157"/>
  <c r="U981" i="157"/>
  <c r="AV981" i="157"/>
  <c r="T981" i="157"/>
  <c r="AR981" i="157"/>
  <c r="X981" i="157"/>
  <c r="AT981" i="157"/>
  <c r="W981" i="157"/>
  <c r="BC981" i="157"/>
  <c r="R981" i="157"/>
  <c r="BO981" i="157"/>
  <c r="AJ981" i="157"/>
  <c r="P981" i="157"/>
  <c r="BN981" i="157"/>
  <c r="AO981" i="157"/>
  <c r="N981" i="157"/>
  <c r="BL981" i="157"/>
  <c r="AL981" i="157"/>
  <c r="M981" i="157"/>
  <c r="BF981" i="157"/>
  <c r="AK981" i="157"/>
  <c r="L981" i="157"/>
  <c r="BH981" i="157"/>
  <c r="AG981" i="157"/>
  <c r="J981" i="157"/>
  <c r="BJ981" i="157"/>
  <c r="AH981" i="157"/>
  <c r="H981" i="157"/>
  <c r="AZ981" i="157"/>
  <c r="AF981" i="157"/>
  <c r="G981" i="157"/>
  <c r="BD981" i="157"/>
  <c r="AE981" i="157"/>
  <c r="I981" i="157"/>
  <c r="AX981" i="157"/>
  <c r="AD981" i="157"/>
  <c r="K981" i="157"/>
  <c r="AW981" i="157"/>
  <c r="AB981" i="157"/>
  <c r="O981" i="157"/>
  <c r="AU981" i="157"/>
  <c r="AI981" i="157"/>
  <c r="BB981" i="157"/>
  <c r="AC981" i="157"/>
  <c r="BA981" i="157"/>
  <c r="AN981" i="157"/>
  <c r="AY981" i="157"/>
  <c r="AM981" i="157"/>
  <c r="P1032" i="157"/>
  <c r="BL1032" i="157"/>
  <c r="AN1032" i="157"/>
  <c r="N1032" i="157"/>
  <c r="BD1032" i="157"/>
  <c r="BN1032" i="157"/>
  <c r="AM1032" i="157"/>
  <c r="L1032" i="157"/>
  <c r="Z1032" i="157"/>
  <c r="BH1032" i="157"/>
  <c r="AK1032" i="157"/>
  <c r="K1032" i="157"/>
  <c r="I1032" i="157"/>
  <c r="BJ1032" i="157"/>
  <c r="AH1032" i="157"/>
  <c r="J1032" i="157"/>
  <c r="BF1032" i="157"/>
  <c r="AG1032" i="157"/>
  <c r="O1032" i="157"/>
  <c r="AD1032" i="157"/>
  <c r="AR1032" i="157"/>
  <c r="U1032" i="157"/>
  <c r="AV1032" i="157"/>
  <c r="AL1032" i="157"/>
  <c r="T1032" i="157"/>
  <c r="W1032" i="157"/>
  <c r="AU1032" i="157"/>
  <c r="AF1032" i="157"/>
  <c r="M1032" i="157"/>
  <c r="AT1032" i="157"/>
  <c r="AJ1032" i="157"/>
  <c r="AS1032" i="157"/>
  <c r="AI1032" i="157"/>
  <c r="AX1032" i="157"/>
  <c r="BB1032" i="157"/>
  <c r="AE1032" i="157"/>
  <c r="BA1032" i="157"/>
  <c r="AC1032" i="157"/>
  <c r="AZ1032" i="157"/>
  <c r="AB1032" i="157"/>
  <c r="AY1032" i="157"/>
  <c r="BC1032" i="157"/>
  <c r="R1032" i="157"/>
  <c r="AW1032" i="157"/>
  <c r="X1032" i="157"/>
  <c r="BO1032" i="157"/>
  <c r="AQ1032" i="157"/>
  <c r="H1032" i="157"/>
  <c r="AO1032" i="157"/>
  <c r="G1032" i="157"/>
  <c r="BO1147" i="157"/>
  <c r="AC1147" i="157"/>
  <c r="T1147" i="157"/>
  <c r="BN1147" i="157"/>
  <c r="AB1147" i="157"/>
  <c r="M1147" i="157"/>
  <c r="AK1147" i="157"/>
  <c r="BJ1147" i="157"/>
  <c r="AO1147" i="157"/>
  <c r="Z1147" i="157"/>
  <c r="AT1147" i="157"/>
  <c r="BL1147" i="157"/>
  <c r="AN1147" i="157"/>
  <c r="K1147" i="157"/>
  <c r="AQ1147" i="157"/>
  <c r="H1147" i="157"/>
  <c r="BF1147" i="157"/>
  <c r="AL1147" i="157"/>
  <c r="I1147" i="157"/>
  <c r="BH1147" i="157"/>
  <c r="AJ1147" i="157"/>
  <c r="U1147" i="157"/>
  <c r="BB1147" i="157"/>
  <c r="AG1147" i="157"/>
  <c r="N1147" i="157"/>
  <c r="AR1147" i="157"/>
  <c r="AM1147" i="157"/>
  <c r="P1147" i="157"/>
  <c r="BD1147" i="157"/>
  <c r="AI1147" i="157"/>
  <c r="G1147" i="157"/>
  <c r="BA1147" i="157"/>
  <c r="AH1147" i="157"/>
  <c r="BC1147" i="157"/>
  <c r="AE1147" i="157"/>
  <c r="AZ1147" i="157"/>
  <c r="AF1147" i="157"/>
  <c r="AW1147" i="157"/>
  <c r="AD1147" i="157"/>
  <c r="X1147" i="157"/>
  <c r="AU1147" i="157"/>
  <c r="R1147" i="157"/>
  <c r="AS1147" i="157"/>
  <c r="O1147" i="157"/>
  <c r="AV1147" i="157"/>
  <c r="L1147" i="157"/>
  <c r="AY1147" i="157"/>
  <c r="J1147" i="157"/>
  <c r="AX1147" i="157"/>
  <c r="W1147" i="157"/>
  <c r="AR805" i="157"/>
  <c r="AD805" i="157"/>
  <c r="AQ805" i="157"/>
  <c r="AB805" i="157"/>
  <c r="AS805" i="157"/>
  <c r="Z805" i="157"/>
  <c r="AW805" i="157"/>
  <c r="W805" i="157"/>
  <c r="AV805" i="157"/>
  <c r="T805" i="157"/>
  <c r="AU805" i="157"/>
  <c r="R805" i="157"/>
  <c r="AT805" i="157"/>
  <c r="X805" i="157"/>
  <c r="BA805" i="157"/>
  <c r="U805" i="157"/>
  <c r="BO805" i="157"/>
  <c r="AO805" i="157"/>
  <c r="P805" i="157"/>
  <c r="BN805" i="157"/>
  <c r="AN805" i="157"/>
  <c r="N805" i="157"/>
  <c r="BJ805" i="157"/>
  <c r="AL805" i="157"/>
  <c r="L805" i="157"/>
  <c r="BH805" i="157"/>
  <c r="AI805" i="157"/>
  <c r="K805" i="157"/>
  <c r="BF805" i="157"/>
  <c r="AH805" i="157"/>
  <c r="J805" i="157"/>
  <c r="BL805" i="157"/>
  <c r="AF805" i="157"/>
  <c r="I805" i="157"/>
  <c r="BD805" i="157"/>
  <c r="AE805" i="157"/>
  <c r="G805" i="157"/>
  <c r="BC805" i="157"/>
  <c r="AM805" i="157"/>
  <c r="M805" i="157"/>
  <c r="BB805" i="157"/>
  <c r="AK805" i="157"/>
  <c r="O805" i="157"/>
  <c r="AZ805" i="157"/>
  <c r="AJ805" i="157"/>
  <c r="H805" i="157"/>
  <c r="AX805" i="157"/>
  <c r="AG805" i="157"/>
  <c r="AY805" i="157"/>
  <c r="AC805" i="157"/>
  <c r="AU615" i="157"/>
  <c r="X615" i="157"/>
  <c r="N615" i="157"/>
  <c r="G615" i="157"/>
  <c r="AV615" i="157"/>
  <c r="AR615" i="157"/>
  <c r="W615" i="157"/>
  <c r="R615" i="157"/>
  <c r="BO615" i="157"/>
  <c r="AO615" i="157"/>
  <c r="P615" i="157"/>
  <c r="BN615" i="157"/>
  <c r="AN615" i="157"/>
  <c r="BH615" i="157"/>
  <c r="I615" i="157"/>
  <c r="AI615" i="157"/>
  <c r="AX615" i="157"/>
  <c r="O615" i="157"/>
  <c r="AL615" i="157"/>
  <c r="AF615" i="157"/>
  <c r="BL615" i="157"/>
  <c r="T615" i="157"/>
  <c r="BJ615" i="157"/>
  <c r="AG615" i="157"/>
  <c r="L615" i="157"/>
  <c r="BF615" i="157"/>
  <c r="BB615" i="157"/>
  <c r="AH615" i="157"/>
  <c r="J615" i="157"/>
  <c r="BA615" i="157"/>
  <c r="AE615" i="157"/>
  <c r="H615" i="157"/>
  <c r="BD615" i="157"/>
  <c r="M615" i="157"/>
  <c r="AB615" i="157"/>
  <c r="AM615" i="157"/>
  <c r="AC615" i="157"/>
  <c r="AK615" i="157"/>
  <c r="AD615" i="157"/>
  <c r="K615" i="157"/>
  <c r="AS615" i="157"/>
  <c r="BC615" i="157"/>
  <c r="AY615" i="157"/>
  <c r="AZ615" i="157"/>
  <c r="AT615" i="157"/>
  <c r="AJ615" i="157"/>
  <c r="AQ615" i="157"/>
  <c r="Z615" i="157"/>
  <c r="U615" i="157"/>
  <c r="AW615" i="157"/>
  <c r="BF808" i="157"/>
  <c r="AH808" i="157"/>
  <c r="I808" i="157"/>
  <c r="BJ808" i="157"/>
  <c r="AF808" i="157"/>
  <c r="P808" i="157"/>
  <c r="BD808" i="157"/>
  <c r="AE808" i="157"/>
  <c r="O808" i="157"/>
  <c r="BC808" i="157"/>
  <c r="AB808" i="157"/>
  <c r="J808" i="157"/>
  <c r="BB808" i="157"/>
  <c r="AN808" i="157"/>
  <c r="H808" i="157"/>
  <c r="BA808" i="157"/>
  <c r="AK808" i="157"/>
  <c r="G808" i="157"/>
  <c r="AZ808" i="157"/>
  <c r="AJ808" i="157"/>
  <c r="AX808" i="157"/>
  <c r="AG808" i="157"/>
  <c r="AV808" i="157"/>
  <c r="AC808" i="157"/>
  <c r="AY808" i="157"/>
  <c r="AD808" i="157"/>
  <c r="AS808" i="157"/>
  <c r="Z808" i="157"/>
  <c r="AR808" i="157"/>
  <c r="X808" i="157"/>
  <c r="AW808" i="157"/>
  <c r="W808" i="157"/>
  <c r="AU808" i="157"/>
  <c r="U808" i="157"/>
  <c r="AT808" i="157"/>
  <c r="T808" i="157"/>
  <c r="AQ808" i="157"/>
  <c r="R808" i="157"/>
  <c r="BN808" i="157"/>
  <c r="AM808" i="157"/>
  <c r="N808" i="157"/>
  <c r="BO808" i="157"/>
  <c r="AO808" i="157"/>
  <c r="M808" i="157"/>
  <c r="BH808" i="157"/>
  <c r="AL808" i="157"/>
  <c r="L808" i="157"/>
  <c r="BL808" i="157"/>
  <c r="AI808" i="157"/>
  <c r="K808" i="157"/>
  <c r="AW763" i="157"/>
  <c r="AI763" i="157"/>
  <c r="BA763" i="157"/>
  <c r="AG763" i="157"/>
  <c r="AZ763" i="157"/>
  <c r="X763" i="157"/>
  <c r="AX763" i="157"/>
  <c r="W763" i="157"/>
  <c r="AV763" i="157"/>
  <c r="Z763" i="157"/>
  <c r="AY763" i="157"/>
  <c r="AF763" i="157"/>
  <c r="AU763" i="157"/>
  <c r="T763" i="157"/>
  <c r="BB763" i="157"/>
  <c r="R763" i="157"/>
  <c r="BD763" i="157"/>
  <c r="P763" i="157"/>
  <c r="BN763" i="157"/>
  <c r="AC763" i="157"/>
  <c r="N763" i="157"/>
  <c r="BO763" i="157"/>
  <c r="AB763" i="157"/>
  <c r="O763" i="157"/>
  <c r="BL763" i="157"/>
  <c r="AO763" i="157"/>
  <c r="M763" i="157"/>
  <c r="BJ763" i="157"/>
  <c r="AN763" i="157"/>
  <c r="U763" i="157"/>
  <c r="BH763" i="157"/>
  <c r="AL763" i="157"/>
  <c r="L763" i="157"/>
  <c r="BF763" i="157"/>
  <c r="AK763" i="157"/>
  <c r="K763" i="157"/>
  <c r="AQ763" i="157"/>
  <c r="AT763" i="157"/>
  <c r="AM763" i="157"/>
  <c r="I763" i="157"/>
  <c r="H763" i="157"/>
  <c r="AS763" i="157"/>
  <c r="AJ763" i="157"/>
  <c r="J763" i="157"/>
  <c r="AR763" i="157"/>
  <c r="AH763" i="157"/>
  <c r="G763" i="157"/>
  <c r="AE763" i="157"/>
  <c r="BC763" i="157"/>
  <c r="AD763" i="157"/>
  <c r="AT664" i="157"/>
  <c r="AL664" i="157"/>
  <c r="AS664" i="157"/>
  <c r="X664" i="157"/>
  <c r="AW664" i="157"/>
  <c r="Z664" i="157"/>
  <c r="AR664" i="157"/>
  <c r="W664" i="157"/>
  <c r="BL664" i="157"/>
  <c r="AQ664" i="157"/>
  <c r="U664" i="157"/>
  <c r="T664" i="157"/>
  <c r="AY664" i="157"/>
  <c r="AO664" i="157"/>
  <c r="L664" i="157"/>
  <c r="BJ664" i="157"/>
  <c r="M664" i="157"/>
  <c r="K664" i="157"/>
  <c r="H664" i="157"/>
  <c r="BF664" i="157"/>
  <c r="AN664" i="157"/>
  <c r="G664" i="157"/>
  <c r="BH664" i="157"/>
  <c r="AM664" i="157"/>
  <c r="R664" i="157"/>
  <c r="BD664" i="157"/>
  <c r="AK664" i="157"/>
  <c r="I664" i="157"/>
  <c r="BC664" i="157"/>
  <c r="AE664" i="157"/>
  <c r="P664" i="157"/>
  <c r="BO664" i="157"/>
  <c r="AF664" i="157"/>
  <c r="BB664" i="157"/>
  <c r="AD664" i="157"/>
  <c r="O664" i="157"/>
  <c r="BA664" i="157"/>
  <c r="J664" i="157"/>
  <c r="AH664" i="157"/>
  <c r="AB664" i="157"/>
  <c r="AZ664" i="157"/>
  <c r="AJ664" i="157"/>
  <c r="N664" i="157"/>
  <c r="BN664" i="157"/>
  <c r="AV664" i="157"/>
  <c r="AG664" i="157"/>
  <c r="AI664" i="157"/>
  <c r="AU664" i="157"/>
  <c r="AC664" i="157"/>
  <c r="AX664" i="157"/>
  <c r="AR622" i="157"/>
  <c r="AF622" i="157"/>
  <c r="J622" i="157"/>
  <c r="O622" i="157"/>
  <c r="AQ622" i="157"/>
  <c r="AE622" i="157"/>
  <c r="I622" i="157"/>
  <c r="BD622" i="157"/>
  <c r="AC622" i="157"/>
  <c r="P622" i="157"/>
  <c r="BC622" i="157"/>
  <c r="AB622" i="157"/>
  <c r="N622" i="157"/>
  <c r="AY622" i="157"/>
  <c r="AL622" i="157"/>
  <c r="AX622" i="157"/>
  <c r="AG622" i="157"/>
  <c r="AW622" i="157"/>
  <c r="AD622" i="157"/>
  <c r="AV622" i="157"/>
  <c r="AJ622" i="157"/>
  <c r="AU622" i="157"/>
  <c r="Z622" i="157"/>
  <c r="AI622" i="157"/>
  <c r="BA622" i="157"/>
  <c r="X622" i="157"/>
  <c r="BN622" i="157"/>
  <c r="AZ622" i="157"/>
  <c r="W622" i="157"/>
  <c r="AT622" i="157"/>
  <c r="U622" i="157"/>
  <c r="AS622" i="157"/>
  <c r="T622" i="157"/>
  <c r="BB622" i="157"/>
  <c r="R622" i="157"/>
  <c r="BO622" i="157"/>
  <c r="AN622" i="157"/>
  <c r="G622" i="157"/>
  <c r="BJ622" i="157"/>
  <c r="AH622" i="157"/>
  <c r="H622" i="157"/>
  <c r="BH622" i="157"/>
  <c r="AO622" i="157"/>
  <c r="M622" i="157"/>
  <c r="BF622" i="157"/>
  <c r="AM622" i="157"/>
  <c r="L622" i="157"/>
  <c r="BL622" i="157"/>
  <c r="AK622" i="157"/>
  <c r="K622" i="157"/>
  <c r="E1205" i="157"/>
  <c r="AX610" i="157"/>
  <c r="AW610" i="157"/>
  <c r="AI610" i="157"/>
  <c r="J610" i="157"/>
  <c r="AU610" i="157"/>
  <c r="AH610" i="157"/>
  <c r="AR610" i="157"/>
  <c r="AG610" i="157"/>
  <c r="AQ610" i="157"/>
  <c r="AF610" i="157"/>
  <c r="BB610" i="157"/>
  <c r="Z610" i="157"/>
  <c r="AT610" i="157"/>
  <c r="U610" i="157"/>
  <c r="BA610" i="157"/>
  <c r="W610" i="157"/>
  <c r="AS610" i="157"/>
  <c r="T610" i="157"/>
  <c r="BD610" i="157"/>
  <c r="R610" i="157"/>
  <c r="BO610" i="157"/>
  <c r="AE610" i="157"/>
  <c r="G610" i="157"/>
  <c r="BJ610" i="157"/>
  <c r="O610" i="157"/>
  <c r="BL610" i="157"/>
  <c r="BC610" i="157"/>
  <c r="AD610" i="157"/>
  <c r="AB610" i="157"/>
  <c r="H610" i="157"/>
  <c r="BN610" i="157"/>
  <c r="AN610" i="157"/>
  <c r="P610" i="157"/>
  <c r="BF610" i="157"/>
  <c r="AM610" i="157"/>
  <c r="N610" i="157"/>
  <c r="AV610" i="157"/>
  <c r="BH610" i="157"/>
  <c r="AK610" i="157"/>
  <c r="K610" i="157"/>
  <c r="AJ610" i="157"/>
  <c r="I610" i="157"/>
  <c r="AZ610" i="157"/>
  <c r="L610" i="157"/>
  <c r="AC610" i="157"/>
  <c r="AY610" i="157"/>
  <c r="AO610" i="157"/>
  <c r="M610" i="157"/>
  <c r="AL610" i="157"/>
  <c r="X610" i="157"/>
  <c r="AY1047" i="157"/>
  <c r="W1047" i="157"/>
  <c r="AW1047" i="157"/>
  <c r="R1047" i="157"/>
  <c r="AN1047" i="157"/>
  <c r="AR1047" i="157"/>
  <c r="L1047" i="157"/>
  <c r="AQ1047" i="157"/>
  <c r="U1047" i="157"/>
  <c r="J1047" i="157"/>
  <c r="BO1047" i="157"/>
  <c r="AF1047" i="157"/>
  <c r="BN1047" i="157"/>
  <c r="AE1047" i="157"/>
  <c r="T1047" i="157"/>
  <c r="BL1047" i="157"/>
  <c r="AD1047" i="157"/>
  <c r="G1047" i="157"/>
  <c r="BF1047" i="157"/>
  <c r="AL1047" i="157"/>
  <c r="H1047" i="157"/>
  <c r="BC1047" i="157"/>
  <c r="BH1047" i="157"/>
  <c r="AK1047" i="157"/>
  <c r="O1047" i="157"/>
  <c r="BB1047" i="157"/>
  <c r="AJ1047" i="157"/>
  <c r="M1047" i="157"/>
  <c r="BJ1047" i="157"/>
  <c r="AI1047" i="157"/>
  <c r="K1047" i="157"/>
  <c r="AV1047" i="157"/>
  <c r="AG1047" i="157"/>
  <c r="I1047" i="157"/>
  <c r="Z1047" i="157"/>
  <c r="AU1047" i="157"/>
  <c r="AO1047" i="157"/>
  <c r="N1047" i="157"/>
  <c r="AT1047" i="157"/>
  <c r="AH1047" i="157"/>
  <c r="P1047" i="157"/>
  <c r="BD1047" i="157"/>
  <c r="AS1047" i="157"/>
  <c r="AC1047" i="157"/>
  <c r="BA1047" i="157"/>
  <c r="AM1047" i="157"/>
  <c r="AX1047" i="157"/>
  <c r="AB1047" i="157"/>
  <c r="AZ1047" i="157"/>
  <c r="X1047" i="157"/>
  <c r="AQ798" i="157"/>
  <c r="Z798" i="157"/>
  <c r="AU798" i="157"/>
  <c r="U798" i="157"/>
  <c r="AS798" i="157"/>
  <c r="X798" i="157"/>
  <c r="AY798" i="157"/>
  <c r="W798" i="157"/>
  <c r="AW798" i="157"/>
  <c r="N798" i="157"/>
  <c r="AT798" i="157"/>
  <c r="M798" i="157"/>
  <c r="BN798" i="157"/>
  <c r="AM798" i="157"/>
  <c r="L798" i="157"/>
  <c r="BO798" i="157"/>
  <c r="AL798" i="157"/>
  <c r="K798" i="157"/>
  <c r="BL798" i="157"/>
  <c r="AK798" i="157"/>
  <c r="I798" i="157"/>
  <c r="BJ798" i="157"/>
  <c r="AJ798" i="157"/>
  <c r="T798" i="157"/>
  <c r="BH798" i="157"/>
  <c r="AH798" i="157"/>
  <c r="P798" i="157"/>
  <c r="BF798" i="157"/>
  <c r="AE798" i="157"/>
  <c r="R798" i="157"/>
  <c r="BD798" i="157"/>
  <c r="AD798" i="157"/>
  <c r="H798" i="157"/>
  <c r="AF798" i="157"/>
  <c r="BC798" i="157"/>
  <c r="AB798" i="157"/>
  <c r="G798" i="157"/>
  <c r="BB798" i="157"/>
  <c r="AG798" i="157"/>
  <c r="J798" i="157"/>
  <c r="BA798" i="157"/>
  <c r="AO798" i="157"/>
  <c r="O798" i="157"/>
  <c r="AV798" i="157"/>
  <c r="AZ798" i="157"/>
  <c r="AN798" i="157"/>
  <c r="AX798" i="157"/>
  <c r="AI798" i="157"/>
  <c r="AR798" i="157"/>
  <c r="AC798" i="157"/>
  <c r="AR1103" i="157"/>
  <c r="AF1103" i="157"/>
  <c r="AZ1103" i="157"/>
  <c r="U1103" i="157"/>
  <c r="AX1103" i="157"/>
  <c r="W1103" i="157"/>
  <c r="AV1103" i="157"/>
  <c r="Z1103" i="157"/>
  <c r="AQ1103" i="157"/>
  <c r="L1103" i="157"/>
  <c r="BO1103" i="157"/>
  <c r="AO1103" i="157"/>
  <c r="J1103" i="157"/>
  <c r="BN1103" i="157"/>
  <c r="AM1103" i="157"/>
  <c r="R1103" i="157"/>
  <c r="BL1103" i="157"/>
  <c r="AJ1103" i="157"/>
  <c r="O1103" i="157"/>
  <c r="BH1103" i="157"/>
  <c r="AI1103" i="157"/>
  <c r="M1103" i="157"/>
  <c r="BF1103" i="157"/>
  <c r="AG1103" i="157"/>
  <c r="K1103" i="157"/>
  <c r="BJ1103" i="157"/>
  <c r="AK1103" i="157"/>
  <c r="P1103" i="157"/>
  <c r="BC1103" i="157"/>
  <c r="AE1103" i="157"/>
  <c r="G1103" i="157"/>
  <c r="AU1103" i="157"/>
  <c r="AL1103" i="157"/>
  <c r="BB1103" i="157"/>
  <c r="H1103" i="157"/>
  <c r="BA1103" i="157"/>
  <c r="AY1103" i="157"/>
  <c r="AT1103" i="157"/>
  <c r="AB1103" i="157"/>
  <c r="AS1103" i="157"/>
  <c r="BD1103" i="157"/>
  <c r="AW1103" i="157"/>
  <c r="AN1103" i="157"/>
  <c r="AD1103" i="157"/>
  <c r="AH1103" i="157"/>
  <c r="AC1103" i="157"/>
  <c r="X1103" i="157"/>
  <c r="N1103" i="157"/>
  <c r="T1103" i="157"/>
  <c r="I1103" i="157"/>
  <c r="AU614" i="157"/>
  <c r="AK614" i="157"/>
  <c r="BB614" i="157"/>
  <c r="AY614" i="157"/>
  <c r="X614" i="157"/>
  <c r="L614" i="157"/>
  <c r="K614" i="157"/>
  <c r="AW614" i="157"/>
  <c r="W614" i="157"/>
  <c r="AS614" i="157"/>
  <c r="AX614" i="157"/>
  <c r="AD614" i="157"/>
  <c r="AT614" i="157"/>
  <c r="AO614" i="157"/>
  <c r="T614" i="157"/>
  <c r="BD614" i="157"/>
  <c r="Z614" i="157"/>
  <c r="AR614" i="157"/>
  <c r="R614" i="157"/>
  <c r="U614" i="157"/>
  <c r="AQ614" i="157"/>
  <c r="BN614" i="157"/>
  <c r="AI614" i="157"/>
  <c r="G614" i="157"/>
  <c r="BO614" i="157"/>
  <c r="AH614" i="157"/>
  <c r="O614" i="157"/>
  <c r="BH614" i="157"/>
  <c r="AF614" i="157"/>
  <c r="H614" i="157"/>
  <c r="BJ614" i="157"/>
  <c r="N614" i="157"/>
  <c r="AN614" i="157"/>
  <c r="AM614" i="157"/>
  <c r="AL614" i="157"/>
  <c r="BF614" i="157"/>
  <c r="P614" i="157"/>
  <c r="M614" i="157"/>
  <c r="BL614" i="157"/>
  <c r="AJ614" i="157"/>
  <c r="AG614" i="157"/>
  <c r="AV614" i="157"/>
  <c r="BC614" i="157"/>
  <c r="AE614" i="157"/>
  <c r="I614" i="157"/>
  <c r="BA614" i="157"/>
  <c r="AC614" i="157"/>
  <c r="J614" i="157"/>
  <c r="AB614" i="157"/>
  <c r="AZ614" i="157"/>
  <c r="AY650" i="157"/>
  <c r="AF650" i="157"/>
  <c r="K650" i="157"/>
  <c r="BD650" i="157"/>
  <c r="AX650" i="157"/>
  <c r="AO650" i="157"/>
  <c r="I650" i="157"/>
  <c r="AG650" i="157"/>
  <c r="AC650" i="157"/>
  <c r="AW650" i="157"/>
  <c r="AL650" i="157"/>
  <c r="J650" i="157"/>
  <c r="AV650" i="157"/>
  <c r="AH650" i="157"/>
  <c r="AR650" i="157"/>
  <c r="Z650" i="157"/>
  <c r="BC650" i="157"/>
  <c r="BN650" i="157"/>
  <c r="AQ650" i="157"/>
  <c r="AI650" i="157"/>
  <c r="P650" i="157"/>
  <c r="BJ650" i="157"/>
  <c r="AD650" i="157"/>
  <c r="AJ650" i="157"/>
  <c r="AT650" i="157"/>
  <c r="X650" i="157"/>
  <c r="U650" i="157"/>
  <c r="BA650" i="157"/>
  <c r="BB650" i="157"/>
  <c r="H650" i="157"/>
  <c r="AS650" i="157"/>
  <c r="W650" i="157"/>
  <c r="T650" i="157"/>
  <c r="AE650" i="157"/>
  <c r="AU650" i="157"/>
  <c r="G650" i="157"/>
  <c r="L650" i="157"/>
  <c r="R650" i="157"/>
  <c r="BO650" i="157"/>
  <c r="BL650" i="157"/>
  <c r="AB650" i="157"/>
  <c r="O650" i="157"/>
  <c r="AN650" i="157"/>
  <c r="BH650" i="157"/>
  <c r="AM650" i="157"/>
  <c r="N650" i="157"/>
  <c r="AK650" i="157"/>
  <c r="BF650" i="157"/>
  <c r="M650" i="157"/>
  <c r="AZ650" i="157"/>
  <c r="BL736" i="157"/>
  <c r="AJ736" i="157"/>
  <c r="I736" i="157"/>
  <c r="AO736" i="157"/>
  <c r="BH736" i="157"/>
  <c r="AI736" i="157"/>
  <c r="R736" i="157"/>
  <c r="AE736" i="157"/>
  <c r="G736" i="157"/>
  <c r="BJ736" i="157"/>
  <c r="AH736" i="157"/>
  <c r="P736" i="157"/>
  <c r="AG736" i="157"/>
  <c r="BF736" i="157"/>
  <c r="J736" i="157"/>
  <c r="H736" i="157"/>
  <c r="Z736" i="157"/>
  <c r="AR736" i="157"/>
  <c r="AB736" i="157"/>
  <c r="BD736" i="157"/>
  <c r="AK736" i="157"/>
  <c r="O736" i="157"/>
  <c r="AN736" i="157"/>
  <c r="AW736" i="157"/>
  <c r="AF736" i="157"/>
  <c r="AV736" i="157"/>
  <c r="AC736" i="157"/>
  <c r="AU736" i="157"/>
  <c r="AD736" i="157"/>
  <c r="BC736" i="157"/>
  <c r="X736" i="157"/>
  <c r="BB736" i="157"/>
  <c r="W736" i="157"/>
  <c r="N736" i="157"/>
  <c r="AZ736" i="157"/>
  <c r="AT736" i="157"/>
  <c r="M736" i="157"/>
  <c r="AS736" i="157"/>
  <c r="U736" i="157"/>
  <c r="BA736" i="157"/>
  <c r="L736" i="157"/>
  <c r="AX736" i="157"/>
  <c r="BO736" i="157"/>
  <c r="AM736" i="157"/>
  <c r="T736" i="157"/>
  <c r="AY736" i="157"/>
  <c r="BN736" i="157"/>
  <c r="AL736" i="157"/>
  <c r="K736" i="157"/>
  <c r="AQ736" i="157"/>
  <c r="AT583" i="157"/>
  <c r="AH583" i="157"/>
  <c r="G583" i="157"/>
  <c r="AU583" i="157"/>
  <c r="AQ583" i="157"/>
  <c r="AM583" i="157"/>
  <c r="BD583" i="157"/>
  <c r="AJ583" i="157"/>
  <c r="AS583" i="157"/>
  <c r="AO583" i="157"/>
  <c r="AF583" i="157"/>
  <c r="BL583" i="157"/>
  <c r="BF583" i="157"/>
  <c r="U583" i="157"/>
  <c r="AN583" i="157"/>
  <c r="AY583" i="157"/>
  <c r="AG583" i="157"/>
  <c r="BC583" i="157"/>
  <c r="BB583" i="157"/>
  <c r="R583" i="157"/>
  <c r="AD583" i="157"/>
  <c r="AB583" i="157"/>
  <c r="X583" i="157"/>
  <c r="AR583" i="157"/>
  <c r="W583" i="157"/>
  <c r="Z583" i="157"/>
  <c r="T583" i="157"/>
  <c r="L583" i="157"/>
  <c r="BA583" i="157"/>
  <c r="P583" i="157"/>
  <c r="AZ583" i="157"/>
  <c r="O583" i="157"/>
  <c r="BO583" i="157"/>
  <c r="AC583" i="157"/>
  <c r="N583" i="157"/>
  <c r="BH583" i="157"/>
  <c r="AX583" i="157"/>
  <c r="AI583" i="157"/>
  <c r="BJ583" i="157"/>
  <c r="AE583" i="157"/>
  <c r="I583" i="157"/>
  <c r="M583" i="157"/>
  <c r="BN583" i="157"/>
  <c r="AW583" i="157"/>
  <c r="AL583" i="157"/>
  <c r="J583" i="157"/>
  <c r="AV583" i="157"/>
  <c r="AK583" i="157"/>
  <c r="H583" i="157"/>
  <c r="K583" i="157"/>
  <c r="AX632" i="157"/>
  <c r="R632" i="157"/>
  <c r="AS632" i="157"/>
  <c r="U632" i="157"/>
  <c r="AT632" i="157"/>
  <c r="G632" i="157"/>
  <c r="BO632" i="157"/>
  <c r="AN632" i="157"/>
  <c r="O632" i="157"/>
  <c r="BN632" i="157"/>
  <c r="AI632" i="157"/>
  <c r="H632" i="157"/>
  <c r="BL632" i="157"/>
  <c r="AH632" i="157"/>
  <c r="P632" i="157"/>
  <c r="BJ632" i="157"/>
  <c r="AK632" i="157"/>
  <c r="N632" i="157"/>
  <c r="BH632" i="157"/>
  <c r="AJ632" i="157"/>
  <c r="T632" i="157"/>
  <c r="BF632" i="157"/>
  <c r="AG632" i="157"/>
  <c r="M632" i="157"/>
  <c r="AR632" i="157"/>
  <c r="AF632" i="157"/>
  <c r="J632" i="157"/>
  <c r="AQ632" i="157"/>
  <c r="AD632" i="157"/>
  <c r="L632" i="157"/>
  <c r="BD632" i="157"/>
  <c r="AO632" i="157"/>
  <c r="K632" i="157"/>
  <c r="BC632" i="157"/>
  <c r="AM632" i="157"/>
  <c r="I632" i="157"/>
  <c r="AZ632" i="157"/>
  <c r="AL632" i="157"/>
  <c r="AY632" i="157"/>
  <c r="AB632" i="157"/>
  <c r="AW632" i="157"/>
  <c r="AE632" i="157"/>
  <c r="AV632" i="157"/>
  <c r="AC632" i="157"/>
  <c r="BB632" i="157"/>
  <c r="Z632" i="157"/>
  <c r="BA632" i="157"/>
  <c r="X632" i="157"/>
  <c r="AU632" i="157"/>
  <c r="W632" i="157"/>
  <c r="BN751" i="157"/>
  <c r="BO751" i="157"/>
  <c r="BJ751" i="157"/>
  <c r="BL751" i="157"/>
  <c r="BH751" i="157"/>
  <c r="BF751" i="157"/>
  <c r="BB751" i="157"/>
  <c r="BA751" i="157"/>
  <c r="AZ751" i="157"/>
  <c r="AY751" i="157"/>
  <c r="AX751" i="157"/>
  <c r="AV751" i="157"/>
  <c r="AT751" i="157"/>
  <c r="BD751" i="157"/>
  <c r="BC751" i="157"/>
  <c r="AW751" i="157"/>
  <c r="AQ751" i="157"/>
  <c r="AU751" i="157"/>
  <c r="AR751" i="157"/>
  <c r="AS751" i="157"/>
  <c r="AK751" i="157"/>
  <c r="AJ751" i="157"/>
  <c r="AI751" i="157"/>
  <c r="AH751" i="157"/>
  <c r="AF751" i="157"/>
  <c r="AC751" i="157"/>
  <c r="AB751" i="157"/>
  <c r="AO751" i="157"/>
  <c r="AN751" i="157"/>
  <c r="AL751" i="157"/>
  <c r="AD751" i="157"/>
  <c r="AG751" i="157"/>
  <c r="AE751" i="157"/>
  <c r="AM751" i="157"/>
  <c r="Z751" i="157"/>
  <c r="U751" i="157"/>
  <c r="R751" i="157"/>
  <c r="T751" i="157"/>
  <c r="W751" i="157"/>
  <c r="P751" i="157"/>
  <c r="N751" i="157"/>
  <c r="M751" i="157"/>
  <c r="L751" i="157"/>
  <c r="K751" i="157"/>
  <c r="O751" i="157"/>
  <c r="J751" i="157"/>
  <c r="X751" i="157"/>
  <c r="I751" i="157"/>
  <c r="G751" i="157"/>
  <c r="H751" i="157"/>
  <c r="BH625" i="157"/>
  <c r="AF625" i="157"/>
  <c r="I625" i="157"/>
  <c r="J625" i="157"/>
  <c r="BJ625" i="157"/>
  <c r="AB625" i="157"/>
  <c r="G625" i="157"/>
  <c r="AM625" i="157"/>
  <c r="AK625" i="157"/>
  <c r="AZ625" i="157"/>
  <c r="BB625" i="157"/>
  <c r="M625" i="157"/>
  <c r="BA625" i="157"/>
  <c r="AH625" i="157"/>
  <c r="K625" i="157"/>
  <c r="BD625" i="157"/>
  <c r="AJ625" i="157"/>
  <c r="H625" i="157"/>
  <c r="AY625" i="157"/>
  <c r="AE625" i="157"/>
  <c r="BC625" i="157"/>
  <c r="AD625" i="157"/>
  <c r="AW625" i="157"/>
  <c r="AC625" i="157"/>
  <c r="AT625" i="157"/>
  <c r="Z625" i="157"/>
  <c r="AS625" i="157"/>
  <c r="T625" i="157"/>
  <c r="AX625" i="157"/>
  <c r="R625" i="157"/>
  <c r="N625" i="157"/>
  <c r="AV625" i="157"/>
  <c r="X625" i="157"/>
  <c r="BL625" i="157"/>
  <c r="AU625" i="157"/>
  <c r="U625" i="157"/>
  <c r="AL625" i="157"/>
  <c r="AR625" i="157"/>
  <c r="W625" i="157"/>
  <c r="BO625" i="157"/>
  <c r="AO625" i="157"/>
  <c r="P625" i="157"/>
  <c r="BN625" i="157"/>
  <c r="AN625" i="157"/>
  <c r="O625" i="157"/>
  <c r="BF625" i="157"/>
  <c r="AG625" i="157"/>
  <c r="L625" i="157"/>
  <c r="AQ625" i="157"/>
  <c r="AI625" i="157"/>
  <c r="BO682" i="157"/>
  <c r="AN682" i="157"/>
  <c r="L682" i="157"/>
  <c r="Z682" i="157"/>
  <c r="AV682" i="157"/>
  <c r="BN682" i="157"/>
  <c r="AI682" i="157"/>
  <c r="K682" i="157"/>
  <c r="AD682" i="157"/>
  <c r="AO682" i="157"/>
  <c r="BJ682" i="157"/>
  <c r="AH682" i="157"/>
  <c r="R682" i="157"/>
  <c r="BH682" i="157"/>
  <c r="P682" i="157"/>
  <c r="O682" i="157"/>
  <c r="AF682" i="157"/>
  <c r="BL682" i="157"/>
  <c r="AC682" i="157"/>
  <c r="J682" i="157"/>
  <c r="BF682" i="157"/>
  <c r="I682" i="157"/>
  <c r="AX682" i="157"/>
  <c r="AB682" i="157"/>
  <c r="AT682" i="157"/>
  <c r="AR682" i="157"/>
  <c r="AQ682" i="157"/>
  <c r="AJ682" i="157"/>
  <c r="H682" i="157"/>
  <c r="BD682" i="157"/>
  <c r="AE682" i="157"/>
  <c r="G682" i="157"/>
  <c r="M682" i="157"/>
  <c r="W682" i="157"/>
  <c r="BC682" i="157"/>
  <c r="AK682" i="157"/>
  <c r="AY682" i="157"/>
  <c r="AS682" i="157"/>
  <c r="AG682" i="157"/>
  <c r="BB682" i="157"/>
  <c r="AM682" i="157"/>
  <c r="BA682" i="157"/>
  <c r="AL682" i="157"/>
  <c r="AW682" i="157"/>
  <c r="X682" i="157"/>
  <c r="U682" i="157"/>
  <c r="AU682" i="157"/>
  <c r="T682" i="157"/>
  <c r="AZ682" i="157"/>
  <c r="N682" i="157"/>
  <c r="AZ1036" i="157"/>
  <c r="AB1036" i="157"/>
  <c r="AT1036" i="157"/>
  <c r="AH1036" i="157"/>
  <c r="AS1036" i="157"/>
  <c r="AG1036" i="157"/>
  <c r="AV1036" i="157"/>
  <c r="BC1036" i="157"/>
  <c r="AQ1036" i="157"/>
  <c r="AJ1036" i="157"/>
  <c r="AX1036" i="157"/>
  <c r="Z1036" i="157"/>
  <c r="AL1036" i="157"/>
  <c r="BB1036" i="157"/>
  <c r="AW1036" i="157"/>
  <c r="W1036" i="157"/>
  <c r="AO1036" i="157"/>
  <c r="AR1036" i="157"/>
  <c r="I1036" i="157"/>
  <c r="AY1036" i="157"/>
  <c r="T1036" i="157"/>
  <c r="AC1036" i="157"/>
  <c r="AK1036" i="157"/>
  <c r="U1036" i="157"/>
  <c r="AI1036" i="157"/>
  <c r="AU1036" i="157"/>
  <c r="H1036" i="157"/>
  <c r="L1036" i="157"/>
  <c r="P1036" i="157"/>
  <c r="BD1036" i="157"/>
  <c r="J1036" i="157"/>
  <c r="N1036" i="157"/>
  <c r="BO1036" i="157"/>
  <c r="AF1036" i="157"/>
  <c r="G1036" i="157"/>
  <c r="BA1036" i="157"/>
  <c r="BN1036" i="157"/>
  <c r="AE1036" i="157"/>
  <c r="R1036" i="157"/>
  <c r="BJ1036" i="157"/>
  <c r="BF1036" i="157"/>
  <c r="BL1036" i="157"/>
  <c r="AD1036" i="157"/>
  <c r="X1036" i="157"/>
  <c r="AM1036" i="157"/>
  <c r="BH1036" i="157"/>
  <c r="AN1036" i="157"/>
  <c r="K1036" i="157"/>
  <c r="M1036" i="157"/>
  <c r="O1036" i="157"/>
  <c r="BB1078" i="157"/>
  <c r="AN1078" i="157"/>
  <c r="BA1078" i="157"/>
  <c r="AO1078" i="157"/>
  <c r="AT1078" i="157"/>
  <c r="Z1078" i="157"/>
  <c r="BF1078" i="157"/>
  <c r="X1078" i="157"/>
  <c r="AV1078" i="157"/>
  <c r="U1078" i="157"/>
  <c r="AU1078" i="157"/>
  <c r="W1078" i="157"/>
  <c r="AZ1078" i="157"/>
  <c r="J1078" i="157"/>
  <c r="AX1078" i="157"/>
  <c r="I1078" i="157"/>
  <c r="BN1078" i="157"/>
  <c r="AG1078" i="157"/>
  <c r="H1078" i="157"/>
  <c r="BO1078" i="157"/>
  <c r="AK1078" i="157"/>
  <c r="G1078" i="157"/>
  <c r="AR1078" i="157"/>
  <c r="AJ1078" i="157"/>
  <c r="R1078" i="157"/>
  <c r="BH1078" i="157"/>
  <c r="AI1078" i="157"/>
  <c r="P1078" i="157"/>
  <c r="AY1078" i="157"/>
  <c r="AH1078" i="157"/>
  <c r="N1078" i="157"/>
  <c r="BJ1078" i="157"/>
  <c r="AE1078" i="157"/>
  <c r="K1078" i="157"/>
  <c r="AW1078" i="157"/>
  <c r="AD1078" i="157"/>
  <c r="O1078" i="157"/>
  <c r="AS1078" i="157"/>
  <c r="AC1078" i="157"/>
  <c r="M1078" i="157"/>
  <c r="AQ1078" i="157"/>
  <c r="AB1078" i="157"/>
  <c r="L1078" i="157"/>
  <c r="AL1078" i="157"/>
  <c r="BL1078" i="157"/>
  <c r="AM1078" i="157"/>
  <c r="T1078" i="157"/>
  <c r="BD1078" i="157"/>
  <c r="BC1078" i="157"/>
  <c r="AF1078" i="157"/>
  <c r="BD1084" i="157"/>
  <c r="AO1084" i="157"/>
  <c r="Z1084" i="157"/>
  <c r="AT1084" i="157"/>
  <c r="BC1084" i="157"/>
  <c r="AW1084" i="157"/>
  <c r="AM1084" i="157"/>
  <c r="M1084" i="157"/>
  <c r="AR1084" i="157"/>
  <c r="BF1084" i="157"/>
  <c r="AE1084" i="157"/>
  <c r="K1084" i="157"/>
  <c r="AU1084" i="157"/>
  <c r="AV1084" i="157"/>
  <c r="AD1084" i="157"/>
  <c r="R1084" i="157"/>
  <c r="AS1084" i="157"/>
  <c r="AL1084" i="157"/>
  <c r="AB1084" i="157"/>
  <c r="AX1084" i="157"/>
  <c r="AG1084" i="157"/>
  <c r="W1084" i="157"/>
  <c r="AZ1084" i="157"/>
  <c r="T1084" i="157"/>
  <c r="AQ1084" i="157"/>
  <c r="J1084" i="157"/>
  <c r="BL1084" i="157"/>
  <c r="I1084" i="157"/>
  <c r="BN1084" i="157"/>
  <c r="AC1084" i="157"/>
  <c r="H1084" i="157"/>
  <c r="AN1084" i="157"/>
  <c r="BA1084" i="157"/>
  <c r="BJ1084" i="157"/>
  <c r="AK1084" i="157"/>
  <c r="G1084" i="157"/>
  <c r="BO1084" i="157"/>
  <c r="P1084" i="157"/>
  <c r="AJ1084" i="157"/>
  <c r="BH1084" i="157"/>
  <c r="AI1084" i="157"/>
  <c r="O1084" i="157"/>
  <c r="X1084" i="157"/>
  <c r="AY1084" i="157"/>
  <c r="AH1084" i="157"/>
  <c r="N1084" i="157"/>
  <c r="U1084" i="157"/>
  <c r="BB1084" i="157"/>
  <c r="AF1084" i="157"/>
  <c r="L1084" i="157"/>
  <c r="AW867" i="157"/>
  <c r="AH867" i="157"/>
  <c r="O867" i="157"/>
  <c r="AV867" i="157"/>
  <c r="AE867" i="157"/>
  <c r="I867" i="157"/>
  <c r="BD867" i="157"/>
  <c r="AM867" i="157"/>
  <c r="H867" i="157"/>
  <c r="AZ867" i="157"/>
  <c r="AI867" i="157"/>
  <c r="BJ867" i="157"/>
  <c r="BC867" i="157"/>
  <c r="AL867" i="157"/>
  <c r="G867" i="157"/>
  <c r="AS867" i="157"/>
  <c r="BB867" i="157"/>
  <c r="AO867" i="157"/>
  <c r="AX867" i="157"/>
  <c r="AC867" i="157"/>
  <c r="AB867" i="157"/>
  <c r="AT867" i="157"/>
  <c r="X867" i="157"/>
  <c r="AR867" i="157"/>
  <c r="W867" i="157"/>
  <c r="AF867" i="157"/>
  <c r="N867" i="157"/>
  <c r="BA867" i="157"/>
  <c r="Z867" i="157"/>
  <c r="AY867" i="157"/>
  <c r="R867" i="157"/>
  <c r="AQ867" i="157"/>
  <c r="T867" i="157"/>
  <c r="AU867" i="157"/>
  <c r="U867" i="157"/>
  <c r="BL867" i="157"/>
  <c r="AG867" i="157"/>
  <c r="P867" i="157"/>
  <c r="BO867" i="157"/>
  <c r="AD867" i="157"/>
  <c r="L867" i="157"/>
  <c r="BN867" i="157"/>
  <c r="AN867" i="157"/>
  <c r="M867" i="157"/>
  <c r="BH867" i="157"/>
  <c r="AK867" i="157"/>
  <c r="K867" i="157"/>
  <c r="BF867" i="157"/>
  <c r="AJ867" i="157"/>
  <c r="J867" i="157"/>
  <c r="AX1009" i="157"/>
  <c r="AL1009" i="157"/>
  <c r="AW1009" i="157"/>
  <c r="X1009" i="157"/>
  <c r="AV1009" i="157"/>
  <c r="Z1009" i="157"/>
  <c r="BH1009" i="157"/>
  <c r="R1009" i="157"/>
  <c r="AU1009" i="157"/>
  <c r="U1009" i="157"/>
  <c r="BJ1009" i="157"/>
  <c r="AQ1009" i="157"/>
  <c r="T1009" i="157"/>
  <c r="BD1009" i="157"/>
  <c r="W1009" i="157"/>
  <c r="BO1009" i="157"/>
  <c r="AF1009" i="157"/>
  <c r="P1009" i="157"/>
  <c r="BN1009" i="157"/>
  <c r="AE1009" i="157"/>
  <c r="N1009" i="157"/>
  <c r="AD1009" i="157"/>
  <c r="M1009" i="157"/>
  <c r="BL1009" i="157"/>
  <c r="AC1009" i="157"/>
  <c r="L1009" i="157"/>
  <c r="BF1009" i="157"/>
  <c r="AN1009" i="157"/>
  <c r="J1009" i="157"/>
  <c r="AT1009" i="157"/>
  <c r="AM1009" i="157"/>
  <c r="H1009" i="157"/>
  <c r="BB1009" i="157"/>
  <c r="AJ1009" i="157"/>
  <c r="G1009" i="157"/>
  <c r="AK1009" i="157"/>
  <c r="BA1009" i="157"/>
  <c r="AI1009" i="157"/>
  <c r="O1009" i="157"/>
  <c r="AR1009" i="157"/>
  <c r="AZ1009" i="157"/>
  <c r="AG1009" i="157"/>
  <c r="I1009" i="157"/>
  <c r="AY1009" i="157"/>
  <c r="AB1009" i="157"/>
  <c r="K1009" i="157"/>
  <c r="AS1009" i="157"/>
  <c r="AH1009" i="157"/>
  <c r="BC1009" i="157"/>
  <c r="AO1009" i="157"/>
  <c r="AR946" i="157"/>
  <c r="AH946" i="157"/>
  <c r="Z946" i="157"/>
  <c r="BF946" i="157"/>
  <c r="AF946" i="157"/>
  <c r="AQ946" i="157"/>
  <c r="AN946" i="157"/>
  <c r="N946" i="157"/>
  <c r="BD946" i="157"/>
  <c r="AV946" i="157"/>
  <c r="AT946" i="157"/>
  <c r="W946" i="157"/>
  <c r="BO946" i="157"/>
  <c r="AE946" i="157"/>
  <c r="L946" i="157"/>
  <c r="BL946" i="157"/>
  <c r="AD946" i="157"/>
  <c r="K946" i="157"/>
  <c r="BH946" i="157"/>
  <c r="AC946" i="157"/>
  <c r="I946" i="157"/>
  <c r="BJ946" i="157"/>
  <c r="AB946" i="157"/>
  <c r="R946" i="157"/>
  <c r="BN946" i="157"/>
  <c r="AL946" i="157"/>
  <c r="O946" i="157"/>
  <c r="AK946" i="157"/>
  <c r="G946" i="157"/>
  <c r="M946" i="157"/>
  <c r="AY946" i="157"/>
  <c r="AS946" i="157"/>
  <c r="AX946" i="157"/>
  <c r="AJ946" i="157"/>
  <c r="T946" i="157"/>
  <c r="BB946" i="157"/>
  <c r="AI946" i="157"/>
  <c r="P946" i="157"/>
  <c r="BA946" i="157"/>
  <c r="AG946" i="157"/>
  <c r="J946" i="157"/>
  <c r="H946" i="157"/>
  <c r="AU946" i="157"/>
  <c r="AZ946" i="157"/>
  <c r="AM946" i="157"/>
  <c r="U946" i="157"/>
  <c r="X946" i="157"/>
  <c r="AW946" i="157"/>
  <c r="AO946" i="157"/>
  <c r="BC946" i="157"/>
  <c r="BJ1002" i="157"/>
  <c r="AM1002" i="157"/>
  <c r="K1002" i="157"/>
  <c r="BH1002" i="157"/>
  <c r="AL1002" i="157"/>
  <c r="I1002" i="157"/>
  <c r="BF1002" i="157"/>
  <c r="AK1002" i="157"/>
  <c r="O1002" i="157"/>
  <c r="BN1002" i="157"/>
  <c r="AI1002" i="157"/>
  <c r="P1002" i="157"/>
  <c r="AU1002" i="157"/>
  <c r="AF1002" i="157"/>
  <c r="J1002" i="157"/>
  <c r="AT1002" i="157"/>
  <c r="AE1002" i="157"/>
  <c r="G1002" i="157"/>
  <c r="BC1002" i="157"/>
  <c r="AS1002" i="157"/>
  <c r="AB1002" i="157"/>
  <c r="R1002" i="157"/>
  <c r="AQ1002" i="157"/>
  <c r="AR1002" i="157"/>
  <c r="AJ1002" i="157"/>
  <c r="H1002" i="157"/>
  <c r="BD1002" i="157"/>
  <c r="AH1002" i="157"/>
  <c r="BA1002" i="157"/>
  <c r="AG1002" i="157"/>
  <c r="AZ1002" i="157"/>
  <c r="AD1002" i="157"/>
  <c r="AY1002" i="157"/>
  <c r="AC1002" i="157"/>
  <c r="AX1002" i="157"/>
  <c r="W1002" i="157"/>
  <c r="BB1002" i="157"/>
  <c r="U1002" i="157"/>
  <c r="AV1002" i="157"/>
  <c r="T1002" i="157"/>
  <c r="AW1002" i="157"/>
  <c r="N1002" i="157"/>
  <c r="X1002" i="157"/>
  <c r="BO1002" i="157"/>
  <c r="AO1002" i="157"/>
  <c r="M1002" i="157"/>
  <c r="Z1002" i="157"/>
  <c r="BL1002" i="157"/>
  <c r="AN1002" i="157"/>
  <c r="L1002" i="157"/>
  <c r="AY1083" i="157"/>
  <c r="AI1083" i="157"/>
  <c r="BF1083" i="157"/>
  <c r="X1083" i="157"/>
  <c r="AX1083" i="157"/>
  <c r="U1083" i="157"/>
  <c r="BA1083" i="157"/>
  <c r="W1083" i="157"/>
  <c r="BC1083" i="157"/>
  <c r="T1083" i="157"/>
  <c r="AQ1083" i="157"/>
  <c r="L1083" i="157"/>
  <c r="AZ1083" i="157"/>
  <c r="J1083" i="157"/>
  <c r="BN1083" i="157"/>
  <c r="AD1083" i="157"/>
  <c r="R1083" i="157"/>
  <c r="BO1083" i="157"/>
  <c r="AC1083" i="157"/>
  <c r="Z1083" i="157"/>
  <c r="BB1083" i="157"/>
  <c r="AB1083" i="157"/>
  <c r="O1083" i="157"/>
  <c r="AR1083" i="157"/>
  <c r="AO1083" i="157"/>
  <c r="M1083" i="157"/>
  <c r="BL1083" i="157"/>
  <c r="AM1083" i="157"/>
  <c r="K1083" i="157"/>
  <c r="BJ1083" i="157"/>
  <c r="AN1083" i="157"/>
  <c r="I1083" i="157"/>
  <c r="BD1083" i="157"/>
  <c r="AL1083" i="157"/>
  <c r="P1083" i="157"/>
  <c r="AT1083" i="157"/>
  <c r="AE1083" i="157"/>
  <c r="N1083" i="157"/>
  <c r="AW1083" i="157"/>
  <c r="AJ1083" i="157"/>
  <c r="H1083" i="157"/>
  <c r="AV1083" i="157"/>
  <c r="AF1083" i="157"/>
  <c r="G1083" i="157"/>
  <c r="AU1083" i="157"/>
  <c r="AH1083" i="157"/>
  <c r="AS1083" i="157"/>
  <c r="AG1083" i="157"/>
  <c r="BH1083" i="157"/>
  <c r="AK1083" i="157"/>
  <c r="BB825" i="157"/>
  <c r="AM825" i="157"/>
  <c r="H825" i="157"/>
  <c r="AJ825" i="157"/>
  <c r="AZ825" i="157"/>
  <c r="AL825" i="157"/>
  <c r="G825" i="157"/>
  <c r="AR825" i="157"/>
  <c r="AX825" i="157"/>
  <c r="AE825" i="157"/>
  <c r="BL825" i="157"/>
  <c r="BA825" i="157"/>
  <c r="AD825" i="157"/>
  <c r="AY825" i="157"/>
  <c r="AN825" i="157"/>
  <c r="AV825" i="157"/>
  <c r="AG825" i="157"/>
  <c r="W825" i="157"/>
  <c r="AW825" i="157"/>
  <c r="Z825" i="157"/>
  <c r="AQ825" i="157"/>
  <c r="U825" i="157"/>
  <c r="AU825" i="157"/>
  <c r="T825" i="157"/>
  <c r="BN825" i="157"/>
  <c r="AT825" i="157"/>
  <c r="X825" i="157"/>
  <c r="AK825" i="157"/>
  <c r="O825" i="157"/>
  <c r="AS825" i="157"/>
  <c r="R825" i="157"/>
  <c r="BO825" i="157"/>
  <c r="AO825" i="157"/>
  <c r="P825" i="157"/>
  <c r="N825" i="157"/>
  <c r="BH825" i="157"/>
  <c r="AI825" i="157"/>
  <c r="L825" i="157"/>
  <c r="BJ825" i="157"/>
  <c r="AH825" i="157"/>
  <c r="K825" i="157"/>
  <c r="BF825" i="157"/>
  <c r="AF825" i="157"/>
  <c r="J825" i="157"/>
  <c r="BD825" i="157"/>
  <c r="AC825" i="157"/>
  <c r="M825" i="157"/>
  <c r="BC825" i="157"/>
  <c r="AB825" i="157"/>
  <c r="I825" i="157"/>
  <c r="BJ943" i="157"/>
  <c r="AD943" i="157"/>
  <c r="L943" i="157"/>
  <c r="BL943" i="157"/>
  <c r="AC943" i="157"/>
  <c r="O943" i="157"/>
  <c r="BF943" i="157"/>
  <c r="AO943" i="157"/>
  <c r="M943" i="157"/>
  <c r="BA943" i="157"/>
  <c r="AM943" i="157"/>
  <c r="K943" i="157"/>
  <c r="AZ943" i="157"/>
  <c r="AJ943" i="157"/>
  <c r="J943" i="157"/>
  <c r="AL943" i="157"/>
  <c r="AY943" i="157"/>
  <c r="AI943" i="157"/>
  <c r="I943" i="157"/>
  <c r="AW943" i="157"/>
  <c r="G943" i="157"/>
  <c r="AX943" i="157"/>
  <c r="AG943" i="157"/>
  <c r="H943" i="157"/>
  <c r="AF943" i="157"/>
  <c r="AR943" i="157"/>
  <c r="AN943" i="157"/>
  <c r="AQ943" i="157"/>
  <c r="BH943" i="157"/>
  <c r="AK943" i="157"/>
  <c r="AS943" i="157"/>
  <c r="AH943" i="157"/>
  <c r="BC943" i="157"/>
  <c r="X943" i="157"/>
  <c r="BB943" i="157"/>
  <c r="W943" i="157"/>
  <c r="AU943" i="157"/>
  <c r="T943" i="157"/>
  <c r="AT943" i="157"/>
  <c r="Z943" i="157"/>
  <c r="AV943" i="157"/>
  <c r="U943" i="157"/>
  <c r="BD943" i="157"/>
  <c r="R943" i="157"/>
  <c r="BO943" i="157"/>
  <c r="AB943" i="157"/>
  <c r="P943" i="157"/>
  <c r="BN943" i="157"/>
  <c r="AE943" i="157"/>
  <c r="N943" i="157"/>
  <c r="BD945" i="157"/>
  <c r="R945" i="157"/>
  <c r="BA945" i="157"/>
  <c r="T945" i="157"/>
  <c r="BB945" i="157"/>
  <c r="X945" i="157"/>
  <c r="AU945" i="157"/>
  <c r="P945" i="157"/>
  <c r="BO945" i="157"/>
  <c r="AN945" i="157"/>
  <c r="U945" i="157"/>
  <c r="BN945" i="157"/>
  <c r="AM945" i="157"/>
  <c r="N945" i="157"/>
  <c r="BH945" i="157"/>
  <c r="AJ945" i="157"/>
  <c r="L945" i="157"/>
  <c r="BF945" i="157"/>
  <c r="AI945" i="157"/>
  <c r="O945" i="157"/>
  <c r="BL945" i="157"/>
  <c r="AL945" i="157"/>
  <c r="M945" i="157"/>
  <c r="AS945" i="157"/>
  <c r="AK945" i="157"/>
  <c r="K945" i="157"/>
  <c r="AT945" i="157"/>
  <c r="AG945" i="157"/>
  <c r="J945" i="157"/>
  <c r="AR945" i="157"/>
  <c r="AF945" i="157"/>
  <c r="H945" i="157"/>
  <c r="AQ945" i="157"/>
  <c r="AC945" i="157"/>
  <c r="I945" i="157"/>
  <c r="BJ945" i="157"/>
  <c r="AD945" i="157"/>
  <c r="G945" i="157"/>
  <c r="BC945" i="157"/>
  <c r="AE945" i="157"/>
  <c r="AZ945" i="157"/>
  <c r="AO945" i="157"/>
  <c r="AY945" i="157"/>
  <c r="AH945" i="157"/>
  <c r="AX945" i="157"/>
  <c r="Z945" i="157"/>
  <c r="AW945" i="157"/>
  <c r="AB945" i="157"/>
  <c r="AV945" i="157"/>
  <c r="W945" i="157"/>
  <c r="BH1003" i="157"/>
  <c r="AJ1003" i="157"/>
  <c r="L1003" i="157"/>
  <c r="BJ1003" i="157"/>
  <c r="AL1003" i="157"/>
  <c r="H1003" i="157"/>
  <c r="W1003" i="157"/>
  <c r="AX1003" i="157"/>
  <c r="AK1003" i="157"/>
  <c r="G1003" i="157"/>
  <c r="AY1003" i="157"/>
  <c r="BF1003" i="157"/>
  <c r="AG1003" i="157"/>
  <c r="I1003" i="157"/>
  <c r="AE1003" i="157"/>
  <c r="AW1003" i="157"/>
  <c r="BB1003" i="157"/>
  <c r="AC1003" i="157"/>
  <c r="O1003" i="157"/>
  <c r="T1003" i="157"/>
  <c r="BA1003" i="157"/>
  <c r="AH1003" i="157"/>
  <c r="K1003" i="157"/>
  <c r="R1003" i="157"/>
  <c r="AZ1003" i="157"/>
  <c r="AF1003" i="157"/>
  <c r="J1003" i="157"/>
  <c r="AS1003" i="157"/>
  <c r="AD1003" i="157"/>
  <c r="AT1003" i="157"/>
  <c r="AR1003" i="157"/>
  <c r="AI1003" i="157"/>
  <c r="BD1003" i="157"/>
  <c r="AO1003" i="157"/>
  <c r="AU1003" i="157"/>
  <c r="BC1003" i="157"/>
  <c r="X1003" i="157"/>
  <c r="AV1003" i="157"/>
  <c r="U1003" i="157"/>
  <c r="AQ1003" i="157"/>
  <c r="Z1003" i="157"/>
  <c r="BO1003" i="157"/>
  <c r="AB1003" i="157"/>
  <c r="P1003" i="157"/>
  <c r="BL1003" i="157"/>
  <c r="AN1003" i="157"/>
  <c r="N1003" i="157"/>
  <c r="BN1003" i="157"/>
  <c r="AM1003" i="157"/>
  <c r="M1003" i="157"/>
  <c r="AU579" i="157"/>
  <c r="U579" i="157"/>
  <c r="Z579" i="157"/>
  <c r="AZ579" i="157"/>
  <c r="T579" i="157"/>
  <c r="AO579" i="157"/>
  <c r="BJ579" i="157"/>
  <c r="L579" i="157"/>
  <c r="AE579" i="157"/>
  <c r="BD579" i="157"/>
  <c r="W579" i="157"/>
  <c r="AH579" i="157"/>
  <c r="AV579" i="157"/>
  <c r="BA579" i="157"/>
  <c r="P579" i="157"/>
  <c r="O579" i="157"/>
  <c r="AM579" i="157"/>
  <c r="BO579" i="157"/>
  <c r="I579" i="157"/>
  <c r="BL579" i="157"/>
  <c r="AY579" i="157"/>
  <c r="BN579" i="157"/>
  <c r="AN579" i="157"/>
  <c r="N579" i="157"/>
  <c r="AL579" i="157"/>
  <c r="BH579" i="157"/>
  <c r="AJ579" i="157"/>
  <c r="G579" i="157"/>
  <c r="AG579" i="157"/>
  <c r="R579" i="157"/>
  <c r="BF579" i="157"/>
  <c r="AT579" i="157"/>
  <c r="AF579" i="157"/>
  <c r="M579" i="157"/>
  <c r="H579" i="157"/>
  <c r="AS579" i="157"/>
  <c r="AD579" i="157"/>
  <c r="K579" i="157"/>
  <c r="AB579" i="157"/>
  <c r="AR579" i="157"/>
  <c r="AC579" i="157"/>
  <c r="J579" i="157"/>
  <c r="AQ579" i="157"/>
  <c r="BC579" i="157"/>
  <c r="BB579" i="157"/>
  <c r="AI579" i="157"/>
  <c r="AX579" i="157"/>
  <c r="AK579" i="157"/>
  <c r="AW579" i="157"/>
  <c r="X579" i="157"/>
  <c r="AV685" i="157"/>
  <c r="AH685" i="157"/>
  <c r="AJ685" i="157"/>
  <c r="AT685" i="157"/>
  <c r="AE685" i="157"/>
  <c r="AS685" i="157"/>
  <c r="AB685" i="157"/>
  <c r="T685" i="157"/>
  <c r="U685" i="157"/>
  <c r="AY685" i="157"/>
  <c r="Z685" i="157"/>
  <c r="AR685" i="157"/>
  <c r="AX685" i="157"/>
  <c r="AQ685" i="157"/>
  <c r="X685" i="157"/>
  <c r="AZ685" i="157"/>
  <c r="R685" i="157"/>
  <c r="BF685" i="157"/>
  <c r="AU685" i="157"/>
  <c r="P685" i="157"/>
  <c r="BH685" i="157"/>
  <c r="AG685" i="157"/>
  <c r="BO685" i="157"/>
  <c r="AO685" i="157"/>
  <c r="N685" i="157"/>
  <c r="BN685" i="157"/>
  <c r="AN685" i="157"/>
  <c r="W685" i="157"/>
  <c r="I685" i="157"/>
  <c r="BJ685" i="157"/>
  <c r="AM685" i="157"/>
  <c r="M685" i="157"/>
  <c r="BL685" i="157"/>
  <c r="AL685" i="157"/>
  <c r="K685" i="157"/>
  <c r="J685" i="157"/>
  <c r="BB685" i="157"/>
  <c r="AF685" i="157"/>
  <c r="L685" i="157"/>
  <c r="BA685" i="157"/>
  <c r="AI685" i="157"/>
  <c r="H685" i="157"/>
  <c r="BD685" i="157"/>
  <c r="AD685" i="157"/>
  <c r="G685" i="157"/>
  <c r="AK685" i="157"/>
  <c r="BC685" i="157"/>
  <c r="AC685" i="157"/>
  <c r="O685" i="157"/>
  <c r="AW685" i="157"/>
  <c r="BF771" i="157"/>
  <c r="AF771" i="157"/>
  <c r="J771" i="157"/>
  <c r="BH771" i="157"/>
  <c r="AC771" i="157"/>
  <c r="H771" i="157"/>
  <c r="BB771" i="157"/>
  <c r="AB771" i="157"/>
  <c r="R771" i="157"/>
  <c r="BA771" i="157"/>
  <c r="AO771" i="157"/>
  <c r="O771" i="157"/>
  <c r="AZ771" i="157"/>
  <c r="AN771" i="157"/>
  <c r="G771" i="157"/>
  <c r="AY771" i="157"/>
  <c r="AM771" i="157"/>
  <c r="I771" i="157"/>
  <c r="AX771" i="157"/>
  <c r="AL771" i="157"/>
  <c r="AV771" i="157"/>
  <c r="AE771" i="157"/>
  <c r="AT771" i="157"/>
  <c r="AG771" i="157"/>
  <c r="BD771" i="157"/>
  <c r="AD771" i="157"/>
  <c r="BC771" i="157"/>
  <c r="Z771" i="157"/>
  <c r="AW771" i="157"/>
  <c r="U771" i="157"/>
  <c r="AU771" i="157"/>
  <c r="W771" i="157"/>
  <c r="AS771" i="157"/>
  <c r="T771" i="157"/>
  <c r="AR771" i="157"/>
  <c r="P771" i="157"/>
  <c r="AQ771" i="157"/>
  <c r="N771" i="157"/>
  <c r="BO771" i="157"/>
  <c r="AK771" i="157"/>
  <c r="X771" i="157"/>
  <c r="BN771" i="157"/>
  <c r="AJ771" i="157"/>
  <c r="M771" i="157"/>
  <c r="BL771" i="157"/>
  <c r="AI771" i="157"/>
  <c r="L771" i="157"/>
  <c r="BJ771" i="157"/>
  <c r="AH771" i="157"/>
  <c r="K771" i="157"/>
  <c r="BA618" i="157"/>
  <c r="T618" i="157"/>
  <c r="X618" i="157"/>
  <c r="BO618" i="157"/>
  <c r="AM618" i="157"/>
  <c r="G618" i="157"/>
  <c r="BH618" i="157"/>
  <c r="AL618" i="157"/>
  <c r="O618" i="157"/>
  <c r="L618" i="157"/>
  <c r="AQ618" i="157"/>
  <c r="AX618" i="157"/>
  <c r="AV618" i="157"/>
  <c r="BN618" i="157"/>
  <c r="AJ618" i="157"/>
  <c r="H618" i="157"/>
  <c r="AI618" i="157"/>
  <c r="BL618" i="157"/>
  <c r="AE618" i="157"/>
  <c r="P618" i="157"/>
  <c r="BD618" i="157"/>
  <c r="BF618" i="157"/>
  <c r="AD618" i="157"/>
  <c r="N618" i="157"/>
  <c r="AG618" i="157"/>
  <c r="BJ618" i="157"/>
  <c r="AO618" i="157"/>
  <c r="M618" i="157"/>
  <c r="AN618" i="157"/>
  <c r="AZ618" i="157"/>
  <c r="AH618" i="157"/>
  <c r="K618" i="157"/>
  <c r="AY618" i="157"/>
  <c r="AF618" i="157"/>
  <c r="J618" i="157"/>
  <c r="AT618" i="157"/>
  <c r="AC618" i="157"/>
  <c r="I618" i="157"/>
  <c r="AS618" i="157"/>
  <c r="AB618" i="157"/>
  <c r="AR618" i="157"/>
  <c r="AK618" i="157"/>
  <c r="AW618" i="157"/>
  <c r="Z618" i="157"/>
  <c r="AU618" i="157"/>
  <c r="W618" i="157"/>
  <c r="BC618" i="157"/>
  <c r="R618" i="157"/>
  <c r="BB618" i="157"/>
  <c r="U618" i="157"/>
  <c r="BL667" i="157"/>
  <c r="AD667" i="157"/>
  <c r="G667" i="157"/>
  <c r="BJ667" i="157"/>
  <c r="AO667" i="157"/>
  <c r="H667" i="157"/>
  <c r="BH667" i="157"/>
  <c r="AM667" i="157"/>
  <c r="O667" i="157"/>
  <c r="BF667" i="157"/>
  <c r="AL667" i="157"/>
  <c r="M667" i="157"/>
  <c r="BB667" i="157"/>
  <c r="AH667" i="157"/>
  <c r="K667" i="157"/>
  <c r="BA667" i="157"/>
  <c r="AB667" i="157"/>
  <c r="L667" i="157"/>
  <c r="AZ667" i="157"/>
  <c r="AN667" i="157"/>
  <c r="I667" i="157"/>
  <c r="AY667" i="157"/>
  <c r="AK667" i="157"/>
  <c r="J667" i="157"/>
  <c r="AX667" i="157"/>
  <c r="AE667" i="157"/>
  <c r="AT667" i="157"/>
  <c r="AC667" i="157"/>
  <c r="AS667" i="157"/>
  <c r="AJ667" i="157"/>
  <c r="BD667" i="157"/>
  <c r="AI667" i="157"/>
  <c r="AW667" i="157"/>
  <c r="R667" i="157"/>
  <c r="AV667" i="157"/>
  <c r="Z667" i="157"/>
  <c r="AU667" i="157"/>
  <c r="X667" i="157"/>
  <c r="AR667" i="157"/>
  <c r="U667" i="157"/>
  <c r="BC667" i="157"/>
  <c r="T667" i="157"/>
  <c r="AQ667" i="157"/>
  <c r="W667" i="157"/>
  <c r="BN667" i="157"/>
  <c r="AG667" i="157"/>
  <c r="P667" i="157"/>
  <c r="BO667" i="157"/>
  <c r="AF667" i="157"/>
  <c r="N667" i="157"/>
  <c r="BO681" i="157"/>
  <c r="BN681" i="157"/>
  <c r="BH681" i="157"/>
  <c r="BJ681" i="157"/>
  <c r="BL681" i="157"/>
  <c r="BF681" i="157"/>
  <c r="BD681" i="157"/>
  <c r="BC681" i="157"/>
  <c r="BB681" i="157"/>
  <c r="AX681" i="157"/>
  <c r="AW681" i="157"/>
  <c r="BA681" i="157"/>
  <c r="AZ681" i="157"/>
  <c r="AY681" i="157"/>
  <c r="AV681" i="157"/>
  <c r="AR681" i="157"/>
  <c r="AQ681" i="157"/>
  <c r="AT681" i="157"/>
  <c r="AS681" i="157"/>
  <c r="AU681" i="157"/>
  <c r="AK681" i="157"/>
  <c r="AJ681" i="157"/>
  <c r="AH681" i="157"/>
  <c r="AC681" i="157"/>
  <c r="AB681" i="157"/>
  <c r="AO681" i="157"/>
  <c r="AM681" i="157"/>
  <c r="AG681" i="157"/>
  <c r="AF681" i="157"/>
  <c r="AD681" i="157"/>
  <c r="AI681" i="157"/>
  <c r="AE681" i="157"/>
  <c r="AN681" i="157"/>
  <c r="AL681" i="157"/>
  <c r="Z681" i="157"/>
  <c r="U681" i="157"/>
  <c r="X681" i="157"/>
  <c r="T681" i="157"/>
  <c r="P681" i="157"/>
  <c r="N681" i="157"/>
  <c r="I681" i="157"/>
  <c r="H681" i="157"/>
  <c r="G681" i="157"/>
  <c r="R681" i="157"/>
  <c r="J681" i="157"/>
  <c r="O681" i="157"/>
  <c r="M681" i="157"/>
  <c r="L681" i="157"/>
  <c r="W681" i="157"/>
  <c r="K681" i="157"/>
  <c r="BN660" i="157"/>
  <c r="AE660" i="157"/>
  <c r="G660" i="157"/>
  <c r="BO660" i="157"/>
  <c r="O660" i="157"/>
  <c r="BJ660" i="157"/>
  <c r="M660" i="157"/>
  <c r="AD660" i="157"/>
  <c r="P660" i="157"/>
  <c r="AB660" i="157"/>
  <c r="H660" i="157"/>
  <c r="AZ660" i="157"/>
  <c r="BH660" i="157"/>
  <c r="AY660" i="157"/>
  <c r="BL660" i="157"/>
  <c r="N660" i="157"/>
  <c r="L660" i="157"/>
  <c r="AN660" i="157"/>
  <c r="AL660" i="157"/>
  <c r="K660" i="157"/>
  <c r="BF660" i="157"/>
  <c r="AH660" i="157"/>
  <c r="AX660" i="157"/>
  <c r="AF660" i="157"/>
  <c r="J660" i="157"/>
  <c r="AW660" i="157"/>
  <c r="AC660" i="157"/>
  <c r="I660" i="157"/>
  <c r="AV660" i="157"/>
  <c r="AG660" i="157"/>
  <c r="AR660" i="157"/>
  <c r="AK660" i="157"/>
  <c r="AQ660" i="157"/>
  <c r="AJ660" i="157"/>
  <c r="BD660" i="157"/>
  <c r="AM660" i="157"/>
  <c r="Z660" i="157"/>
  <c r="BA660" i="157"/>
  <c r="X660" i="157"/>
  <c r="BC660" i="157"/>
  <c r="AU660" i="157"/>
  <c r="W660" i="157"/>
  <c r="AT660" i="157"/>
  <c r="U660" i="157"/>
  <c r="AS660" i="157"/>
  <c r="R660" i="157"/>
  <c r="BB660" i="157"/>
  <c r="T660" i="157"/>
  <c r="AO660" i="157"/>
  <c r="AI660" i="157"/>
  <c r="BF578" i="157"/>
  <c r="AF578" i="157"/>
  <c r="P578" i="157"/>
  <c r="BJ578" i="157"/>
  <c r="AD578" i="157"/>
  <c r="M578" i="157"/>
  <c r="BD578" i="157"/>
  <c r="AB578" i="157"/>
  <c r="L578" i="157"/>
  <c r="AY578" i="157"/>
  <c r="AN578" i="157"/>
  <c r="J578" i="157"/>
  <c r="AX578" i="157"/>
  <c r="AL578" i="157"/>
  <c r="I578" i="157"/>
  <c r="AW578" i="157"/>
  <c r="AI578" i="157"/>
  <c r="AV578" i="157"/>
  <c r="AK578" i="157"/>
  <c r="AU578" i="157"/>
  <c r="AH578" i="157"/>
  <c r="AT578" i="157"/>
  <c r="AC578" i="157"/>
  <c r="BB578" i="157"/>
  <c r="Z578" i="157"/>
  <c r="AQ578" i="157"/>
  <c r="W578" i="157"/>
  <c r="BC578" i="157"/>
  <c r="R578" i="157"/>
  <c r="BL578" i="157"/>
  <c r="AM578" i="157"/>
  <c r="G578" i="157"/>
  <c r="H578" i="157"/>
  <c r="N578" i="157"/>
  <c r="AR578" i="157"/>
  <c r="K578" i="157"/>
  <c r="BN578" i="157"/>
  <c r="O578" i="157"/>
  <c r="BH578" i="157"/>
  <c r="BO578" i="157"/>
  <c r="BA578" i="157"/>
  <c r="AZ578" i="157"/>
  <c r="AS578" i="157"/>
  <c r="AJ578" i="157"/>
  <c r="AG578" i="157"/>
  <c r="U578" i="157"/>
  <c r="AE578" i="157"/>
  <c r="X578" i="157"/>
  <c r="T578" i="157"/>
  <c r="AO578" i="157"/>
  <c r="BH807" i="157"/>
  <c r="AI807" i="157"/>
  <c r="I807" i="157"/>
  <c r="BF807" i="157"/>
  <c r="AH807" i="157"/>
  <c r="Z807" i="157"/>
  <c r="BJ807" i="157"/>
  <c r="AE807" i="157"/>
  <c r="H807" i="157"/>
  <c r="AX807" i="157"/>
  <c r="AB807" i="157"/>
  <c r="G807" i="157"/>
  <c r="AW807" i="157"/>
  <c r="AM807" i="157"/>
  <c r="M807" i="157"/>
  <c r="AV807" i="157"/>
  <c r="AL807" i="157"/>
  <c r="J807" i="157"/>
  <c r="AU807" i="157"/>
  <c r="AD807" i="157"/>
  <c r="L807" i="157"/>
  <c r="AT807" i="157"/>
  <c r="AC807" i="157"/>
  <c r="AR807" i="157"/>
  <c r="AF807" i="157"/>
  <c r="BD807" i="157"/>
  <c r="AO807" i="157"/>
  <c r="AS807" i="157"/>
  <c r="AN807" i="157"/>
  <c r="AZ807" i="157"/>
  <c r="W807" i="157"/>
  <c r="AY807" i="157"/>
  <c r="R807" i="157"/>
  <c r="AQ807" i="157"/>
  <c r="X807" i="157"/>
  <c r="BC807" i="157"/>
  <c r="T807" i="157"/>
  <c r="BB807" i="157"/>
  <c r="P807" i="157"/>
  <c r="BA807" i="157"/>
  <c r="N807" i="157"/>
  <c r="BO807" i="157"/>
  <c r="AG807" i="157"/>
  <c r="U807" i="157"/>
  <c r="BN807" i="157"/>
  <c r="AK807" i="157"/>
  <c r="O807" i="157"/>
  <c r="BL807" i="157"/>
  <c r="AJ807" i="157"/>
  <c r="K807" i="157"/>
  <c r="AU870" i="157"/>
  <c r="R870" i="157"/>
  <c r="AS870" i="157"/>
  <c r="N870" i="157"/>
  <c r="AB870" i="157"/>
  <c r="U870" i="157"/>
  <c r="AE870" i="157"/>
  <c r="AD870" i="157"/>
  <c r="BN870" i="157"/>
  <c r="BH870" i="157"/>
  <c r="BO870" i="157"/>
  <c r="M870" i="157"/>
  <c r="K870" i="157"/>
  <c r="I870" i="157"/>
  <c r="BL870" i="157"/>
  <c r="L870" i="157"/>
  <c r="O870" i="157"/>
  <c r="BJ870" i="157"/>
  <c r="AN870" i="157"/>
  <c r="AT870" i="157"/>
  <c r="BF870" i="157"/>
  <c r="AJ870" i="157"/>
  <c r="P870" i="157"/>
  <c r="AW870" i="157"/>
  <c r="AI870" i="157"/>
  <c r="J870" i="157"/>
  <c r="AV870" i="157"/>
  <c r="AF870" i="157"/>
  <c r="H870" i="157"/>
  <c r="AG870" i="157"/>
  <c r="BD870" i="157"/>
  <c r="G870" i="157"/>
  <c r="BB870" i="157"/>
  <c r="AO870" i="157"/>
  <c r="AM870" i="157"/>
  <c r="AY870" i="157"/>
  <c r="AK870" i="157"/>
  <c r="BC870" i="157"/>
  <c r="AH870" i="157"/>
  <c r="AQ870" i="157"/>
  <c r="BA870" i="157"/>
  <c r="AL870" i="157"/>
  <c r="T870" i="157"/>
  <c r="AZ870" i="157"/>
  <c r="Z870" i="157"/>
  <c r="AR870" i="157"/>
  <c r="X870" i="157"/>
  <c r="AX870" i="157"/>
  <c r="W870" i="157"/>
  <c r="AC870" i="157"/>
  <c r="AR933" i="157"/>
  <c r="X933" i="157"/>
  <c r="AD933" i="157"/>
  <c r="AH933" i="157"/>
  <c r="BB933" i="157"/>
  <c r="W933" i="157"/>
  <c r="J933" i="157"/>
  <c r="AZ933" i="157"/>
  <c r="AY933" i="157"/>
  <c r="T933" i="157"/>
  <c r="AQ933" i="157"/>
  <c r="AM933" i="157"/>
  <c r="G933" i="157"/>
  <c r="AK933" i="157"/>
  <c r="AC933" i="157"/>
  <c r="Z933" i="157"/>
  <c r="AX933" i="157"/>
  <c r="R933" i="157"/>
  <c r="AO933" i="157"/>
  <c r="BL933" i="157"/>
  <c r="AS933" i="157"/>
  <c r="AE933" i="157"/>
  <c r="BC933" i="157"/>
  <c r="M933" i="157"/>
  <c r="U933" i="157"/>
  <c r="BN933" i="157"/>
  <c r="AF933" i="157"/>
  <c r="BO933" i="157"/>
  <c r="AB933" i="157"/>
  <c r="P933" i="157"/>
  <c r="N933" i="157"/>
  <c r="L933" i="157"/>
  <c r="BH933" i="157"/>
  <c r="AJ933" i="157"/>
  <c r="K933" i="157"/>
  <c r="BA933" i="157"/>
  <c r="AI933" i="157"/>
  <c r="I933" i="157"/>
  <c r="BF933" i="157"/>
  <c r="AG933" i="157"/>
  <c r="H933" i="157"/>
  <c r="AW933" i="157"/>
  <c r="O933" i="157"/>
  <c r="BJ933" i="157"/>
  <c r="BD933" i="157"/>
  <c r="AV933" i="157"/>
  <c r="AN933" i="157"/>
  <c r="AU933" i="157"/>
  <c r="AL933" i="157"/>
  <c r="AT933" i="157"/>
  <c r="BD973" i="157"/>
  <c r="Z973" i="157"/>
  <c r="AX973" i="157"/>
  <c r="R973" i="157"/>
  <c r="BO973" i="157"/>
  <c r="L973" i="157"/>
  <c r="AD973" i="157"/>
  <c r="BB973" i="157"/>
  <c r="X973" i="157"/>
  <c r="BC973" i="157"/>
  <c r="AW973" i="157"/>
  <c r="AB973" i="157"/>
  <c r="N973" i="157"/>
  <c r="K973" i="157"/>
  <c r="BJ973" i="157"/>
  <c r="H973" i="157"/>
  <c r="BF973" i="157"/>
  <c r="AC973" i="157"/>
  <c r="I973" i="157"/>
  <c r="BA973" i="157"/>
  <c r="AK973" i="157"/>
  <c r="G973" i="157"/>
  <c r="AZ973" i="157"/>
  <c r="AJ973" i="157"/>
  <c r="J973" i="157"/>
  <c r="AM973" i="157"/>
  <c r="AY973" i="157"/>
  <c r="AH973" i="157"/>
  <c r="O973" i="157"/>
  <c r="AN973" i="157"/>
  <c r="AR973" i="157"/>
  <c r="AG973" i="157"/>
  <c r="M973" i="157"/>
  <c r="AU973" i="157"/>
  <c r="AO973" i="157"/>
  <c r="AL973" i="157"/>
  <c r="AT973" i="157"/>
  <c r="AS973" i="157"/>
  <c r="BH973" i="157"/>
  <c r="AQ973" i="157"/>
  <c r="AI973" i="157"/>
  <c r="U973" i="157"/>
  <c r="W973" i="157"/>
  <c r="T973" i="157"/>
  <c r="AV973" i="157"/>
  <c r="BN973" i="157"/>
  <c r="P973" i="157"/>
  <c r="AF973" i="157"/>
  <c r="AE973" i="157"/>
  <c r="BL973" i="157"/>
  <c r="BJ893" i="157"/>
  <c r="AI893" i="157"/>
  <c r="L893" i="157"/>
  <c r="BH893" i="157"/>
  <c r="AE893" i="157"/>
  <c r="I893" i="157"/>
  <c r="BF893" i="157"/>
  <c r="AO893" i="157"/>
  <c r="H893" i="157"/>
  <c r="AS893" i="157"/>
  <c r="AL893" i="157"/>
  <c r="J893" i="157"/>
  <c r="AQ893" i="157"/>
  <c r="AK893" i="157"/>
  <c r="M893" i="157"/>
  <c r="BC893" i="157"/>
  <c r="AD893" i="157"/>
  <c r="O893" i="157"/>
  <c r="BB893" i="157"/>
  <c r="AC893" i="157"/>
  <c r="BA893" i="157"/>
  <c r="AM893" i="157"/>
  <c r="AV893" i="157"/>
  <c r="AH893" i="157"/>
  <c r="AU893" i="157"/>
  <c r="AF893" i="157"/>
  <c r="AY893" i="157"/>
  <c r="X893" i="157"/>
  <c r="AW893" i="157"/>
  <c r="W893" i="157"/>
  <c r="AX893" i="157"/>
  <c r="U893" i="157"/>
  <c r="BN893" i="157"/>
  <c r="BL893" i="157"/>
  <c r="AR893" i="157"/>
  <c r="AT893" i="157"/>
  <c r="BD893" i="157"/>
  <c r="AN893" i="157"/>
  <c r="AZ893" i="157"/>
  <c r="AB893" i="157"/>
  <c r="AJ893" i="157"/>
  <c r="Z893" i="157"/>
  <c r="AG893" i="157"/>
  <c r="T893" i="157"/>
  <c r="R893" i="157"/>
  <c r="P893" i="157"/>
  <c r="N893" i="157"/>
  <c r="K893" i="157"/>
  <c r="G893" i="157"/>
  <c r="BO893" i="157"/>
  <c r="AQ795" i="157"/>
  <c r="X795" i="157"/>
  <c r="J795" i="157"/>
  <c r="AX795" i="157"/>
  <c r="BA795" i="157"/>
  <c r="AU795" i="157"/>
  <c r="Z795" i="157"/>
  <c r="AT795" i="157"/>
  <c r="R795" i="157"/>
  <c r="P795" i="157"/>
  <c r="O795" i="157"/>
  <c r="AL795" i="157"/>
  <c r="AC795" i="157"/>
  <c r="AH795" i="157"/>
  <c r="AK795" i="157"/>
  <c r="W795" i="157"/>
  <c r="AR795" i="157"/>
  <c r="AS795" i="157"/>
  <c r="U795" i="157"/>
  <c r="BO795" i="157"/>
  <c r="AO795" i="157"/>
  <c r="AM795" i="157"/>
  <c r="L795" i="157"/>
  <c r="AE795" i="157"/>
  <c r="BL795" i="157"/>
  <c r="AN795" i="157"/>
  <c r="N795" i="157"/>
  <c r="BN795" i="157"/>
  <c r="AD795" i="157"/>
  <c r="AB795" i="157"/>
  <c r="AY795" i="157"/>
  <c r="BJ795" i="157"/>
  <c r="BD795" i="157"/>
  <c r="AV795" i="157"/>
  <c r="BF795" i="157"/>
  <c r="AJ795" i="157"/>
  <c r="I795" i="157"/>
  <c r="BH795" i="157"/>
  <c r="AG795" i="157"/>
  <c r="M795" i="157"/>
  <c r="T795" i="157"/>
  <c r="G795" i="157"/>
  <c r="AF795" i="157"/>
  <c r="AZ795" i="157"/>
  <c r="K795" i="157"/>
  <c r="H795" i="157"/>
  <c r="BB795" i="157"/>
  <c r="BC795" i="157"/>
  <c r="AW795" i="157"/>
  <c r="AI795" i="157"/>
  <c r="AX804" i="157"/>
  <c r="AM804" i="157"/>
  <c r="P804" i="157"/>
  <c r="AW804" i="157"/>
  <c r="AF804" i="157"/>
  <c r="O804" i="157"/>
  <c r="AV804" i="157"/>
  <c r="AD804" i="157"/>
  <c r="AT804" i="157"/>
  <c r="AO804" i="157"/>
  <c r="AR804" i="157"/>
  <c r="AL804" i="157"/>
  <c r="BC804" i="157"/>
  <c r="AC804" i="157"/>
  <c r="BB804" i="157"/>
  <c r="X804" i="157"/>
  <c r="BA804" i="157"/>
  <c r="W804" i="157"/>
  <c r="AU804" i="157"/>
  <c r="U804" i="157"/>
  <c r="AS804" i="157"/>
  <c r="T804" i="157"/>
  <c r="BD804" i="157"/>
  <c r="R804" i="157"/>
  <c r="AQ804" i="157"/>
  <c r="Z804" i="157"/>
  <c r="BN804" i="157"/>
  <c r="AI804" i="157"/>
  <c r="N804" i="157"/>
  <c r="BO804" i="157"/>
  <c r="AK804" i="157"/>
  <c r="M804" i="157"/>
  <c r="BL804" i="157"/>
  <c r="AJ804" i="157"/>
  <c r="L804" i="157"/>
  <c r="BF804" i="157"/>
  <c r="AH804" i="157"/>
  <c r="K804" i="157"/>
  <c r="BJ804" i="157"/>
  <c r="AG804" i="157"/>
  <c r="I804" i="157"/>
  <c r="BH804" i="157"/>
  <c r="AE804" i="157"/>
  <c r="J804" i="157"/>
  <c r="AZ804" i="157"/>
  <c r="AB804" i="157"/>
  <c r="G804" i="157"/>
  <c r="AY804" i="157"/>
  <c r="AN804" i="157"/>
  <c r="H804" i="157"/>
  <c r="BJ932" i="157"/>
  <c r="U932" i="157"/>
  <c r="BF932" i="157"/>
  <c r="T932" i="157"/>
  <c r="Z932" i="157"/>
  <c r="BO932" i="157"/>
  <c r="AK932" i="157"/>
  <c r="N932" i="157"/>
  <c r="BN932" i="157"/>
  <c r="AJ932" i="157"/>
  <c r="M932" i="157"/>
  <c r="BL932" i="157"/>
  <c r="AH932" i="157"/>
  <c r="L932" i="157"/>
  <c r="BH932" i="157"/>
  <c r="AF932" i="157"/>
  <c r="K932" i="157"/>
  <c r="AV932" i="157"/>
  <c r="AU932" i="157"/>
  <c r="AC932" i="157"/>
  <c r="I932" i="157"/>
  <c r="AX932" i="157"/>
  <c r="AB932" i="157"/>
  <c r="O932" i="157"/>
  <c r="AT932" i="157"/>
  <c r="AO932" i="157"/>
  <c r="P932" i="157"/>
  <c r="AM932" i="157"/>
  <c r="AS932" i="157"/>
  <c r="AL932" i="157"/>
  <c r="J932" i="157"/>
  <c r="AQ932" i="157"/>
  <c r="AI932" i="157"/>
  <c r="H932" i="157"/>
  <c r="BC932" i="157"/>
  <c r="AE932" i="157"/>
  <c r="G932" i="157"/>
  <c r="BB932" i="157"/>
  <c r="AD932" i="157"/>
  <c r="AZ932" i="157"/>
  <c r="BA932" i="157"/>
  <c r="AN932" i="157"/>
  <c r="AY932" i="157"/>
  <c r="AG932" i="157"/>
  <c r="BD932" i="157"/>
  <c r="W932" i="157"/>
  <c r="AR932" i="157"/>
  <c r="R932" i="157"/>
  <c r="AW932" i="157"/>
  <c r="X932" i="157"/>
  <c r="AZ1013" i="157"/>
  <c r="AE1013" i="157"/>
  <c r="K1013" i="157"/>
  <c r="AW1013" i="157"/>
  <c r="AC1013" i="157"/>
  <c r="O1013" i="157"/>
  <c r="BD1013" i="157"/>
  <c r="AF1013" i="157"/>
  <c r="AU1013" i="157"/>
  <c r="AL1013" i="157"/>
  <c r="AT1013" i="157"/>
  <c r="AJ1013" i="157"/>
  <c r="AR1013" i="157"/>
  <c r="AI1013" i="157"/>
  <c r="AV1013" i="157"/>
  <c r="Z1013" i="157"/>
  <c r="BC1013" i="157"/>
  <c r="X1013" i="157"/>
  <c r="BB1013" i="157"/>
  <c r="U1013" i="157"/>
  <c r="AY1013" i="157"/>
  <c r="W1013" i="157"/>
  <c r="AQ1013" i="157"/>
  <c r="T1013" i="157"/>
  <c r="AS1013" i="157"/>
  <c r="R1013" i="157"/>
  <c r="BO1013" i="157"/>
  <c r="AB1013" i="157"/>
  <c r="P1013" i="157"/>
  <c r="BN1013" i="157"/>
  <c r="AO1013" i="157"/>
  <c r="N1013" i="157"/>
  <c r="BL1013" i="157"/>
  <c r="AN1013" i="157"/>
  <c r="M1013" i="157"/>
  <c r="BF1013" i="157"/>
  <c r="AM1013" i="157"/>
  <c r="L1013" i="157"/>
  <c r="BJ1013" i="157"/>
  <c r="AK1013" i="157"/>
  <c r="J1013" i="157"/>
  <c r="BH1013" i="157"/>
  <c r="AH1013" i="157"/>
  <c r="H1013" i="157"/>
  <c r="AX1013" i="157"/>
  <c r="AG1013" i="157"/>
  <c r="G1013" i="157"/>
  <c r="BA1013" i="157"/>
  <c r="AD1013" i="157"/>
  <c r="I1013" i="157"/>
  <c r="AY1143" i="157"/>
  <c r="AG1143" i="157"/>
  <c r="AX1143" i="157"/>
  <c r="X1143" i="157"/>
  <c r="BL1143" i="157"/>
  <c r="U1143" i="157"/>
  <c r="AZ1143" i="157"/>
  <c r="AT1143" i="157"/>
  <c r="AW1143" i="157"/>
  <c r="W1143" i="157"/>
  <c r="BC1143" i="157"/>
  <c r="AN1143" i="157"/>
  <c r="BF1143" i="157"/>
  <c r="T1143" i="157"/>
  <c r="AM1143" i="157"/>
  <c r="AU1143" i="157"/>
  <c r="Z1143" i="157"/>
  <c r="L1143" i="157"/>
  <c r="H1143" i="157"/>
  <c r="AV1143" i="157"/>
  <c r="O1143" i="157"/>
  <c r="BN1143" i="157"/>
  <c r="M1143" i="157"/>
  <c r="BO1143" i="157"/>
  <c r="AL1143" i="157"/>
  <c r="J1143" i="157"/>
  <c r="BJ1143" i="157"/>
  <c r="AK1143" i="157"/>
  <c r="N1143" i="157"/>
  <c r="BH1143" i="157"/>
  <c r="AJ1143" i="157"/>
  <c r="R1143" i="157"/>
  <c r="AD1143" i="157"/>
  <c r="AB1143" i="157"/>
  <c r="BB1143" i="157"/>
  <c r="AH1143" i="157"/>
  <c r="I1143" i="157"/>
  <c r="P1143" i="157"/>
  <c r="BA1143" i="157"/>
  <c r="AE1143" i="157"/>
  <c r="G1143" i="157"/>
  <c r="AR1143" i="157"/>
  <c r="AO1143" i="157"/>
  <c r="K1143" i="157"/>
  <c r="AS1143" i="157"/>
  <c r="AI1143" i="157"/>
  <c r="AC1143" i="157"/>
  <c r="AQ1143" i="157"/>
  <c r="AF1143" i="157"/>
  <c r="BD1143" i="157"/>
  <c r="AU796" i="157"/>
  <c r="AC796" i="157"/>
  <c r="M796" i="157"/>
  <c r="O796" i="157"/>
  <c r="AW796" i="157"/>
  <c r="X796" i="157"/>
  <c r="R796" i="157"/>
  <c r="AL796" i="157"/>
  <c r="AG796" i="157"/>
  <c r="AS796" i="157"/>
  <c r="BA796" i="157"/>
  <c r="W796" i="157"/>
  <c r="AM796" i="157"/>
  <c r="N796" i="157"/>
  <c r="BJ796" i="157"/>
  <c r="AB796" i="157"/>
  <c r="AH796" i="157"/>
  <c r="AD796" i="157"/>
  <c r="AZ796" i="157"/>
  <c r="Z796" i="157"/>
  <c r="AX796" i="157"/>
  <c r="BN796" i="157"/>
  <c r="AQ796" i="157"/>
  <c r="AY796" i="157"/>
  <c r="U796" i="157"/>
  <c r="H796" i="157"/>
  <c r="BC796" i="157"/>
  <c r="T796" i="157"/>
  <c r="AT796" i="157"/>
  <c r="BL796" i="157"/>
  <c r="AJ796" i="157"/>
  <c r="L796" i="157"/>
  <c r="P796" i="157"/>
  <c r="BO796" i="157"/>
  <c r="AI796" i="157"/>
  <c r="K796" i="157"/>
  <c r="BF796" i="157"/>
  <c r="AN796" i="157"/>
  <c r="I796" i="157"/>
  <c r="AR796" i="157"/>
  <c r="J796" i="157"/>
  <c r="AK796" i="157"/>
  <c r="BD796" i="157"/>
  <c r="AF796" i="157"/>
  <c r="G796" i="157"/>
  <c r="BH796" i="157"/>
  <c r="BB796" i="157"/>
  <c r="AE796" i="157"/>
  <c r="AV796" i="157"/>
  <c r="AO796" i="157"/>
  <c r="BC972" i="157"/>
  <c r="M972" i="157"/>
  <c r="BO972" i="157"/>
  <c r="AN972" i="157"/>
  <c r="L972" i="157"/>
  <c r="BN972" i="157"/>
  <c r="AK972" i="157"/>
  <c r="K972" i="157"/>
  <c r="BL972" i="157"/>
  <c r="AJ972" i="157"/>
  <c r="I972" i="157"/>
  <c r="BF972" i="157"/>
  <c r="AE972" i="157"/>
  <c r="X972" i="157"/>
  <c r="BJ972" i="157"/>
  <c r="AD972" i="157"/>
  <c r="O972" i="157"/>
  <c r="AU972" i="157"/>
  <c r="AC972" i="157"/>
  <c r="T972" i="157"/>
  <c r="AX972" i="157"/>
  <c r="AT972" i="157"/>
  <c r="AB972" i="157"/>
  <c r="P972" i="157"/>
  <c r="AS972" i="157"/>
  <c r="AL972" i="157"/>
  <c r="J972" i="157"/>
  <c r="BH972" i="157"/>
  <c r="AF972" i="157"/>
  <c r="H972" i="157"/>
  <c r="AZ972" i="157"/>
  <c r="AM972" i="157"/>
  <c r="G972" i="157"/>
  <c r="Z972" i="157"/>
  <c r="AY972" i="157"/>
  <c r="AI972" i="157"/>
  <c r="AW972" i="157"/>
  <c r="AG972" i="157"/>
  <c r="BB972" i="157"/>
  <c r="AH972" i="157"/>
  <c r="BA972" i="157"/>
  <c r="AO972" i="157"/>
  <c r="AV972" i="157"/>
  <c r="W972" i="157"/>
  <c r="AR972" i="157"/>
  <c r="R972" i="157"/>
  <c r="BD972" i="157"/>
  <c r="U972" i="157"/>
  <c r="AQ972" i="157"/>
  <c r="N972" i="157"/>
  <c r="AU820" i="157"/>
  <c r="AB820" i="157"/>
  <c r="H820" i="157"/>
  <c r="AT820" i="157"/>
  <c r="AN820" i="157"/>
  <c r="G820" i="157"/>
  <c r="AS820" i="157"/>
  <c r="AL820" i="157"/>
  <c r="J820" i="157"/>
  <c r="AR820" i="157"/>
  <c r="AK820" i="157"/>
  <c r="AQ820" i="157"/>
  <c r="AH820" i="157"/>
  <c r="AY820" i="157"/>
  <c r="AC820" i="157"/>
  <c r="AW820" i="157"/>
  <c r="AD820" i="157"/>
  <c r="BA820" i="157"/>
  <c r="X820" i="157"/>
  <c r="AZ820" i="157"/>
  <c r="Z820" i="157"/>
  <c r="BC820" i="157"/>
  <c r="U820" i="157"/>
  <c r="BB820" i="157"/>
  <c r="W820" i="157"/>
  <c r="AX820" i="157"/>
  <c r="R820" i="157"/>
  <c r="BD820" i="157"/>
  <c r="N820" i="157"/>
  <c r="BO820" i="157"/>
  <c r="AE820" i="157"/>
  <c r="T820" i="157"/>
  <c r="BN820" i="157"/>
  <c r="AO820" i="157"/>
  <c r="M820" i="157"/>
  <c r="BH820" i="157"/>
  <c r="AM820" i="157"/>
  <c r="L820" i="157"/>
  <c r="BJ820" i="157"/>
  <c r="AJ820" i="157"/>
  <c r="K820" i="157"/>
  <c r="BL820" i="157"/>
  <c r="AI820" i="157"/>
  <c r="I820" i="157"/>
  <c r="BF820" i="157"/>
  <c r="AG820" i="157"/>
  <c r="P820" i="157"/>
  <c r="AV820" i="157"/>
  <c r="AF820" i="157"/>
  <c r="O820" i="157"/>
  <c r="E359" i="157"/>
  <c r="AZ324" i="157"/>
  <c r="Z324" i="157"/>
  <c r="AY324" i="157"/>
  <c r="U324" i="157"/>
  <c r="BB324" i="157"/>
  <c r="T324" i="157"/>
  <c r="AX324" i="157"/>
  <c r="R324" i="157"/>
  <c r="BN324" i="157"/>
  <c r="AK324" i="157"/>
  <c r="G324" i="157"/>
  <c r="BL324" i="157"/>
  <c r="AJ324" i="157"/>
  <c r="I324" i="157"/>
  <c r="BF324" i="157"/>
  <c r="AI324" i="157"/>
  <c r="H324" i="157"/>
  <c r="BO324" i="157"/>
  <c r="AH324" i="157"/>
  <c r="N324" i="157"/>
  <c r="BH324" i="157"/>
  <c r="AF324" i="157"/>
  <c r="M324" i="157"/>
  <c r="BJ324" i="157"/>
  <c r="AC324" i="157"/>
  <c r="P324" i="157"/>
  <c r="AV324" i="157"/>
  <c r="AB324" i="157"/>
  <c r="O324" i="157"/>
  <c r="AU324" i="157"/>
  <c r="AO324" i="157"/>
  <c r="L324" i="157"/>
  <c r="AS324" i="157"/>
  <c r="AE324" i="157"/>
  <c r="K324" i="157"/>
  <c r="AR324" i="157"/>
  <c r="AN324" i="157"/>
  <c r="J324" i="157"/>
  <c r="AW324" i="157"/>
  <c r="AG324" i="157"/>
  <c r="AT324" i="157"/>
  <c r="AD324" i="157"/>
  <c r="AQ324" i="157"/>
  <c r="X324" i="157"/>
  <c r="BC324" i="157"/>
  <c r="W324" i="157"/>
  <c r="BD324" i="157"/>
  <c r="AM324" i="157"/>
  <c r="BA324" i="157"/>
  <c r="AL324" i="157"/>
  <c r="AY587" i="157"/>
  <c r="AL587" i="157"/>
  <c r="H587" i="157"/>
  <c r="AX587" i="157"/>
  <c r="AE587" i="157"/>
  <c r="AU587" i="157"/>
  <c r="AT587" i="157"/>
  <c r="AI587" i="157"/>
  <c r="BH587" i="157"/>
  <c r="AS587" i="157"/>
  <c r="AC587" i="157"/>
  <c r="W587" i="157"/>
  <c r="AV587" i="157"/>
  <c r="AB587" i="157"/>
  <c r="AR587" i="157"/>
  <c r="R587" i="157"/>
  <c r="AQ587" i="157"/>
  <c r="U587" i="157"/>
  <c r="BD587" i="157"/>
  <c r="T587" i="157"/>
  <c r="BC587" i="157"/>
  <c r="Z587" i="157"/>
  <c r="AW587" i="157"/>
  <c r="P587" i="157"/>
  <c r="BN587" i="157"/>
  <c r="AG587" i="157"/>
  <c r="O587" i="157"/>
  <c r="BL587" i="157"/>
  <c r="AD587" i="157"/>
  <c r="N587" i="157"/>
  <c r="BJ587" i="157"/>
  <c r="AN587" i="157"/>
  <c r="L587" i="157"/>
  <c r="AJ587" i="157"/>
  <c r="G587" i="157"/>
  <c r="BO587" i="157"/>
  <c r="AK587" i="157"/>
  <c r="I587" i="157"/>
  <c r="BF587" i="157"/>
  <c r="AH587" i="157"/>
  <c r="X587" i="157"/>
  <c r="BB587" i="157"/>
  <c r="AF587" i="157"/>
  <c r="M587" i="157"/>
  <c r="BA587" i="157"/>
  <c r="AO587" i="157"/>
  <c r="K587" i="157"/>
  <c r="AZ587" i="157"/>
  <c r="AM587" i="157"/>
  <c r="J587" i="157"/>
  <c r="AU841" i="157"/>
  <c r="N841" i="157"/>
  <c r="BN841" i="157"/>
  <c r="AK841" i="157"/>
  <c r="L841" i="157"/>
  <c r="BJ841" i="157"/>
  <c r="AJ841" i="157"/>
  <c r="R841" i="157"/>
  <c r="BO841" i="157"/>
  <c r="AH841" i="157"/>
  <c r="W841" i="157"/>
  <c r="BL841" i="157"/>
  <c r="AO841" i="157"/>
  <c r="O841" i="157"/>
  <c r="BH841" i="157"/>
  <c r="AN841" i="157"/>
  <c r="M841" i="157"/>
  <c r="BF841" i="157"/>
  <c r="AL841" i="157"/>
  <c r="K841" i="157"/>
  <c r="BB841" i="157"/>
  <c r="AI841" i="157"/>
  <c r="J841" i="157"/>
  <c r="BA841" i="157"/>
  <c r="AE841" i="157"/>
  <c r="I841" i="157"/>
  <c r="AZ841" i="157"/>
  <c r="AM841" i="157"/>
  <c r="H841" i="157"/>
  <c r="AY841" i="157"/>
  <c r="AF841" i="157"/>
  <c r="G841" i="157"/>
  <c r="AX841" i="157"/>
  <c r="AB841" i="157"/>
  <c r="AV841" i="157"/>
  <c r="AG841" i="157"/>
  <c r="AT841" i="157"/>
  <c r="AC841" i="157"/>
  <c r="AQ841" i="157"/>
  <c r="AD841" i="157"/>
  <c r="BC841" i="157"/>
  <c r="Z841" i="157"/>
  <c r="AW841" i="157"/>
  <c r="X841" i="157"/>
  <c r="AS841" i="157"/>
  <c r="U841" i="157"/>
  <c r="AR841" i="157"/>
  <c r="T841" i="157"/>
  <c r="BD841" i="157"/>
  <c r="P841" i="157"/>
  <c r="BA948" i="157"/>
  <c r="AE948" i="157"/>
  <c r="AZ948" i="157"/>
  <c r="AY948" i="157"/>
  <c r="W948" i="157"/>
  <c r="AJ948" i="157"/>
  <c r="X948" i="157"/>
  <c r="AX948" i="157"/>
  <c r="BJ948" i="157"/>
  <c r="BN948" i="157"/>
  <c r="M948" i="157"/>
  <c r="BF948" i="157"/>
  <c r="BD948" i="157"/>
  <c r="N948" i="157"/>
  <c r="AL948" i="157"/>
  <c r="AI948" i="157"/>
  <c r="BH948" i="157"/>
  <c r="AO948" i="157"/>
  <c r="O948" i="157"/>
  <c r="T948" i="157"/>
  <c r="L948" i="157"/>
  <c r="BL948" i="157"/>
  <c r="AM948" i="157"/>
  <c r="R948" i="157"/>
  <c r="AQ948" i="157"/>
  <c r="AK948" i="157"/>
  <c r="P948" i="157"/>
  <c r="AG948" i="157"/>
  <c r="AD948" i="157"/>
  <c r="U948" i="157"/>
  <c r="G948" i="157"/>
  <c r="AV948" i="157"/>
  <c r="I948" i="157"/>
  <c r="AW948" i="157"/>
  <c r="J948" i="157"/>
  <c r="AS948" i="157"/>
  <c r="K948" i="157"/>
  <c r="BC948" i="157"/>
  <c r="AR948" i="157"/>
  <c r="BO948" i="157"/>
  <c r="AU948" i="157"/>
  <c r="AC948" i="157"/>
  <c r="H948" i="157"/>
  <c r="AT948" i="157"/>
  <c r="AH948" i="157"/>
  <c r="AF948" i="157"/>
  <c r="AN948" i="157"/>
  <c r="BB948" i="157"/>
  <c r="AB948" i="157"/>
  <c r="Z948" i="157"/>
  <c r="E362" i="157"/>
  <c r="AW327" i="157"/>
  <c r="X327" i="157"/>
  <c r="AU327" i="157"/>
  <c r="R327" i="157"/>
  <c r="AR327" i="157"/>
  <c r="Z327" i="157"/>
  <c r="AZ327" i="157"/>
  <c r="U327" i="157"/>
  <c r="AV327" i="157"/>
  <c r="T327" i="157"/>
  <c r="AX327" i="157"/>
  <c r="W327" i="157"/>
  <c r="BO327" i="157"/>
  <c r="AI327" i="157"/>
  <c r="O327" i="157"/>
  <c r="BN327" i="157"/>
  <c r="N327" i="157"/>
  <c r="AH327" i="157"/>
  <c r="BL327" i="157"/>
  <c r="AG327" i="157"/>
  <c r="I327" i="157"/>
  <c r="BJ327" i="157"/>
  <c r="AF327" i="157"/>
  <c r="G327" i="157"/>
  <c r="BH327" i="157"/>
  <c r="AD327" i="157"/>
  <c r="P327" i="157"/>
  <c r="BF327" i="157"/>
  <c r="AN327" i="157"/>
  <c r="L327" i="157"/>
  <c r="AT327" i="157"/>
  <c r="AK327" i="157"/>
  <c r="M327" i="157"/>
  <c r="AJ327" i="157"/>
  <c r="AS327" i="157"/>
  <c r="AE327" i="157"/>
  <c r="J327" i="157"/>
  <c r="BA327" i="157"/>
  <c r="AQ327" i="157"/>
  <c r="AB327" i="157"/>
  <c r="H327" i="157"/>
  <c r="BD327" i="157"/>
  <c r="AO327" i="157"/>
  <c r="K327" i="157"/>
  <c r="BC327" i="157"/>
  <c r="AM327" i="157"/>
  <c r="BB327" i="157"/>
  <c r="AL327" i="157"/>
  <c r="AY327" i="157"/>
  <c r="AC327" i="157"/>
  <c r="E1194" i="157"/>
  <c r="AR599" i="157"/>
  <c r="AL599" i="157"/>
  <c r="M599" i="157"/>
  <c r="AQ599" i="157"/>
  <c r="AC599" i="157"/>
  <c r="K599" i="157"/>
  <c r="BA599" i="157"/>
  <c r="AB599" i="157"/>
  <c r="AZ599" i="157"/>
  <c r="AF599" i="157"/>
  <c r="AX599" i="157"/>
  <c r="AN599" i="157"/>
  <c r="AW599" i="157"/>
  <c r="X599" i="157"/>
  <c r="BD599" i="157"/>
  <c r="AI599" i="157"/>
  <c r="BC599" i="157"/>
  <c r="Z599" i="157"/>
  <c r="BB599" i="157"/>
  <c r="U599" i="157"/>
  <c r="AY599" i="157"/>
  <c r="T599" i="157"/>
  <c r="AV599" i="157"/>
  <c r="W599" i="157"/>
  <c r="AU599" i="157"/>
  <c r="R599" i="157"/>
  <c r="BN599" i="157"/>
  <c r="AK599" i="157"/>
  <c r="P599" i="157"/>
  <c r="BL599" i="157"/>
  <c r="AJ599" i="157"/>
  <c r="O599" i="157"/>
  <c r="BO599" i="157"/>
  <c r="AO599" i="157"/>
  <c r="N599" i="157"/>
  <c r="BJ599" i="157"/>
  <c r="AM599" i="157"/>
  <c r="L599" i="157"/>
  <c r="BH599" i="157"/>
  <c r="AH599" i="157"/>
  <c r="I599" i="157"/>
  <c r="BF599" i="157"/>
  <c r="AG599" i="157"/>
  <c r="G599" i="157"/>
  <c r="AT599" i="157"/>
  <c r="AE599" i="157"/>
  <c r="J599" i="157"/>
  <c r="AS599" i="157"/>
  <c r="AD599" i="157"/>
  <c r="H599" i="157"/>
  <c r="BC1075" i="157"/>
  <c r="W1075" i="157"/>
  <c r="BB1075" i="157"/>
  <c r="T1075" i="157"/>
  <c r="AX1075" i="157"/>
  <c r="R1075" i="157"/>
  <c r="H1075" i="157"/>
  <c r="AV1075" i="157"/>
  <c r="L1075" i="157"/>
  <c r="AQ1075" i="157"/>
  <c r="J1075" i="157"/>
  <c r="BO1075" i="157"/>
  <c r="AI1075" i="157"/>
  <c r="X1075" i="157"/>
  <c r="AW1075" i="157"/>
  <c r="BN1075" i="157"/>
  <c r="AK1075" i="157"/>
  <c r="U1075" i="157"/>
  <c r="BL1075" i="157"/>
  <c r="AJ1075" i="157"/>
  <c r="P1075" i="157"/>
  <c r="AF1075" i="157"/>
  <c r="BJ1075" i="157"/>
  <c r="AH1075" i="157"/>
  <c r="N1075" i="157"/>
  <c r="AD1075" i="157"/>
  <c r="AT1075" i="157"/>
  <c r="AG1075" i="157"/>
  <c r="I1075" i="157"/>
  <c r="AU1075" i="157"/>
  <c r="M1075" i="157"/>
  <c r="AR1075" i="157"/>
  <c r="BH1075" i="157"/>
  <c r="AE1075" i="157"/>
  <c r="G1075" i="157"/>
  <c r="BF1075" i="157"/>
  <c r="AO1075" i="157"/>
  <c r="O1075" i="157"/>
  <c r="AY1075" i="157"/>
  <c r="AN1075" i="157"/>
  <c r="K1075" i="157"/>
  <c r="AM1075" i="157"/>
  <c r="BA1075" i="157"/>
  <c r="Z1075" i="157"/>
  <c r="AZ1075" i="157"/>
  <c r="AB1075" i="157"/>
  <c r="BD1075" i="157"/>
  <c r="AC1075" i="157"/>
  <c r="AS1075" i="157"/>
  <c r="AL1075" i="157"/>
  <c r="AW649" i="157"/>
  <c r="R649" i="157"/>
  <c r="AV649" i="157"/>
  <c r="U649" i="157"/>
  <c r="N649" i="157"/>
  <c r="AI649" i="157"/>
  <c r="AZ649" i="157"/>
  <c r="BO649" i="157"/>
  <c r="AK649" i="157"/>
  <c r="P649" i="157"/>
  <c r="AM649" i="157"/>
  <c r="Z649" i="157"/>
  <c r="T649" i="157"/>
  <c r="BL649" i="157"/>
  <c r="AJ649" i="157"/>
  <c r="O649" i="157"/>
  <c r="BJ649" i="157"/>
  <c r="I649" i="157"/>
  <c r="AH649" i="157"/>
  <c r="AE649" i="157"/>
  <c r="BN649" i="157"/>
  <c r="BH649" i="157"/>
  <c r="AL649" i="157"/>
  <c r="L649" i="157"/>
  <c r="BF649" i="157"/>
  <c r="G649" i="157"/>
  <c r="AU649" i="157"/>
  <c r="AT649" i="157"/>
  <c r="AF649" i="157"/>
  <c r="H649" i="157"/>
  <c r="AS649" i="157"/>
  <c r="J649" i="157"/>
  <c r="AC649" i="157"/>
  <c r="AR649" i="157"/>
  <c r="AB649" i="157"/>
  <c r="M649" i="157"/>
  <c r="AG649" i="157"/>
  <c r="AY649" i="157"/>
  <c r="AQ649" i="157"/>
  <c r="AD649" i="157"/>
  <c r="K649" i="157"/>
  <c r="BB649" i="157"/>
  <c r="BC649" i="157"/>
  <c r="AN649" i="157"/>
  <c r="BA649" i="157"/>
  <c r="X649" i="157"/>
  <c r="AX649" i="157"/>
  <c r="AO649" i="157"/>
  <c r="BD649" i="157"/>
  <c r="W649" i="157"/>
  <c r="AS720" i="157"/>
  <c r="AF720" i="157"/>
  <c r="G720" i="157"/>
  <c r="AR720" i="157"/>
  <c r="AJ720" i="157"/>
  <c r="BD720" i="157"/>
  <c r="AG720" i="157"/>
  <c r="AY720" i="157"/>
  <c r="Z720" i="157"/>
  <c r="U720" i="157"/>
  <c r="K720" i="157"/>
  <c r="AN720" i="157"/>
  <c r="AZ720" i="157"/>
  <c r="AM720" i="157"/>
  <c r="AK720" i="157"/>
  <c r="AQ720" i="157"/>
  <c r="AX720" i="157"/>
  <c r="AB720" i="157"/>
  <c r="BH720" i="157"/>
  <c r="BJ720" i="157"/>
  <c r="AW720" i="157"/>
  <c r="X720" i="157"/>
  <c r="BL720" i="157"/>
  <c r="P720" i="157"/>
  <c r="BC720" i="157"/>
  <c r="W720" i="157"/>
  <c r="BB720" i="157"/>
  <c r="R720" i="157"/>
  <c r="BA720" i="157"/>
  <c r="N720" i="157"/>
  <c r="AC720" i="157"/>
  <c r="BO720" i="157"/>
  <c r="AE720" i="157"/>
  <c r="M720" i="157"/>
  <c r="I720" i="157"/>
  <c r="BN720" i="157"/>
  <c r="AD720" i="157"/>
  <c r="L720" i="157"/>
  <c r="BF720" i="157"/>
  <c r="AO720" i="157"/>
  <c r="T720" i="157"/>
  <c r="AV720" i="157"/>
  <c r="AL720" i="157"/>
  <c r="O720" i="157"/>
  <c r="AT720" i="157"/>
  <c r="H720" i="157"/>
  <c r="AU720" i="157"/>
  <c r="AI720" i="157"/>
  <c r="J720" i="157"/>
  <c r="AH720" i="157"/>
  <c r="AZ593" i="157"/>
  <c r="AI593" i="157"/>
  <c r="AY593" i="157"/>
  <c r="T593" i="157"/>
  <c r="AS593" i="157"/>
  <c r="U593" i="157"/>
  <c r="BO593" i="157"/>
  <c r="AC593" i="157"/>
  <c r="P593" i="157"/>
  <c r="BN593" i="157"/>
  <c r="AO593" i="157"/>
  <c r="O593" i="157"/>
  <c r="BL593" i="157"/>
  <c r="AG593" i="157"/>
  <c r="N593" i="157"/>
  <c r="BJ593" i="157"/>
  <c r="AF593" i="157"/>
  <c r="L593" i="157"/>
  <c r="BH593" i="157"/>
  <c r="AE593" i="157"/>
  <c r="I593" i="157"/>
  <c r="BF593" i="157"/>
  <c r="AD593" i="157"/>
  <c r="G593" i="157"/>
  <c r="AX593" i="157"/>
  <c r="AN593" i="157"/>
  <c r="K593" i="157"/>
  <c r="AW593" i="157"/>
  <c r="AM593" i="157"/>
  <c r="J593" i="157"/>
  <c r="AV593" i="157"/>
  <c r="AL593" i="157"/>
  <c r="H593" i="157"/>
  <c r="AU593" i="157"/>
  <c r="AJ593" i="157"/>
  <c r="M593" i="157"/>
  <c r="AT593" i="157"/>
  <c r="AB593" i="157"/>
  <c r="BD593" i="157"/>
  <c r="AH593" i="157"/>
  <c r="BC593" i="157"/>
  <c r="AK593" i="157"/>
  <c r="BB593" i="157"/>
  <c r="Z593" i="157"/>
  <c r="BA593" i="157"/>
  <c r="X593" i="157"/>
  <c r="AR593" i="157"/>
  <c r="W593" i="157"/>
  <c r="AQ593" i="157"/>
  <c r="R593" i="157"/>
  <c r="BJ653" i="157"/>
  <c r="AN653" i="157"/>
  <c r="L653" i="157"/>
  <c r="BD653" i="157"/>
  <c r="BL653" i="157"/>
  <c r="BF653" i="157"/>
  <c r="AJ653" i="157"/>
  <c r="I653" i="157"/>
  <c r="T653" i="157"/>
  <c r="BH653" i="157"/>
  <c r="AI653" i="157"/>
  <c r="G653" i="157"/>
  <c r="AG653" i="157"/>
  <c r="M653" i="157"/>
  <c r="J653" i="157"/>
  <c r="AT653" i="157"/>
  <c r="W653" i="157"/>
  <c r="U653" i="157"/>
  <c r="AX653" i="157"/>
  <c r="AH653" i="157"/>
  <c r="H653" i="157"/>
  <c r="AF653" i="157"/>
  <c r="AQ653" i="157"/>
  <c r="AW653" i="157"/>
  <c r="AZ653" i="157"/>
  <c r="AV653" i="157"/>
  <c r="AE653" i="157"/>
  <c r="K653" i="157"/>
  <c r="AU653" i="157"/>
  <c r="AM653" i="157"/>
  <c r="BB653" i="157"/>
  <c r="AY653" i="157"/>
  <c r="AL653" i="157"/>
  <c r="AS653" i="157"/>
  <c r="AK653" i="157"/>
  <c r="AR653" i="157"/>
  <c r="AD653" i="157"/>
  <c r="BC653" i="157"/>
  <c r="Z653" i="157"/>
  <c r="R653" i="157"/>
  <c r="X653" i="157"/>
  <c r="BA653" i="157"/>
  <c r="AO653" i="157"/>
  <c r="BO653" i="157"/>
  <c r="AC653" i="157"/>
  <c r="P653" i="157"/>
  <c r="BN653" i="157"/>
  <c r="AB653" i="157"/>
  <c r="O653" i="157"/>
  <c r="N653" i="157"/>
  <c r="AY702" i="157"/>
  <c r="AC702" i="157"/>
  <c r="AX702" i="157"/>
  <c r="X702" i="157"/>
  <c r="AV702" i="157"/>
  <c r="W702" i="157"/>
  <c r="BB702" i="157"/>
  <c r="Z702" i="157"/>
  <c r="BA702" i="157"/>
  <c r="T702" i="157"/>
  <c r="AZ702" i="157"/>
  <c r="U702" i="157"/>
  <c r="AW702" i="157"/>
  <c r="N702" i="157"/>
  <c r="BO702" i="157"/>
  <c r="AO702" i="157"/>
  <c r="M702" i="157"/>
  <c r="BN702" i="157"/>
  <c r="AN702" i="157"/>
  <c r="L702" i="157"/>
  <c r="BH702" i="157"/>
  <c r="AL702" i="157"/>
  <c r="K702" i="157"/>
  <c r="BF702" i="157"/>
  <c r="AI702" i="157"/>
  <c r="R702" i="157"/>
  <c r="BL702" i="157"/>
  <c r="AH702" i="157"/>
  <c r="O702" i="157"/>
  <c r="BJ702" i="157"/>
  <c r="AM702" i="157"/>
  <c r="J702" i="157"/>
  <c r="AU702" i="157"/>
  <c r="AK702" i="157"/>
  <c r="I702" i="157"/>
  <c r="AT702" i="157"/>
  <c r="AG702" i="157"/>
  <c r="P702" i="157"/>
  <c r="AS702" i="157"/>
  <c r="AF702" i="157"/>
  <c r="H702" i="157"/>
  <c r="AR702" i="157"/>
  <c r="AB702" i="157"/>
  <c r="G702" i="157"/>
  <c r="AQ702" i="157"/>
  <c r="AJ702" i="157"/>
  <c r="BD702" i="157"/>
  <c r="AE702" i="157"/>
  <c r="BC702" i="157"/>
  <c r="AD702" i="157"/>
  <c r="BN716" i="157"/>
  <c r="BO716" i="157"/>
  <c r="BL716" i="157"/>
  <c r="BJ716" i="157"/>
  <c r="BH716" i="157"/>
  <c r="AR716" i="157"/>
  <c r="AQ716" i="157"/>
  <c r="BD716" i="157"/>
  <c r="BF716" i="157"/>
  <c r="BC716" i="157"/>
  <c r="BB716" i="157"/>
  <c r="AX716" i="157"/>
  <c r="AW716" i="157"/>
  <c r="AU716" i="157"/>
  <c r="BA716" i="157"/>
  <c r="AZ716" i="157"/>
  <c r="AY716" i="157"/>
  <c r="AV716" i="157"/>
  <c r="AT716" i="157"/>
  <c r="AS716" i="157"/>
  <c r="AM716" i="157"/>
  <c r="AL716" i="157"/>
  <c r="AN716" i="157"/>
  <c r="AK716" i="157"/>
  <c r="AJ716" i="157"/>
  <c r="AI716" i="157"/>
  <c r="AG716" i="157"/>
  <c r="AD716" i="157"/>
  <c r="AC716" i="157"/>
  <c r="AO716" i="157"/>
  <c r="AE716" i="157"/>
  <c r="AH716" i="157"/>
  <c r="AB716" i="157"/>
  <c r="AF716" i="157"/>
  <c r="W716" i="157"/>
  <c r="U716" i="157"/>
  <c r="T716" i="157"/>
  <c r="X716" i="157"/>
  <c r="R716" i="157"/>
  <c r="N716" i="157"/>
  <c r="M716" i="157"/>
  <c r="L716" i="157"/>
  <c r="K716" i="157"/>
  <c r="I716" i="157"/>
  <c r="J716" i="157"/>
  <c r="H716" i="157"/>
  <c r="G716" i="157"/>
  <c r="O716" i="157"/>
  <c r="Z716" i="157"/>
  <c r="P716" i="157"/>
  <c r="AY695" i="157"/>
  <c r="AH695" i="157"/>
  <c r="AU695" i="157"/>
  <c r="AD695" i="157"/>
  <c r="AT695" i="157"/>
  <c r="AC695" i="157"/>
  <c r="BD695" i="157"/>
  <c r="AK695" i="157"/>
  <c r="AX695" i="157"/>
  <c r="T695" i="157"/>
  <c r="AR695" i="157"/>
  <c r="Z695" i="157"/>
  <c r="AQ695" i="157"/>
  <c r="R695" i="157"/>
  <c r="AV695" i="157"/>
  <c r="U695" i="157"/>
  <c r="AW695" i="157"/>
  <c r="W695" i="157"/>
  <c r="AS695" i="157"/>
  <c r="P695" i="157"/>
  <c r="BO695" i="157"/>
  <c r="AO695" i="157"/>
  <c r="N695" i="157"/>
  <c r="BJ695" i="157"/>
  <c r="AN695" i="157"/>
  <c r="X695" i="157"/>
  <c r="BL695" i="157"/>
  <c r="AM695" i="157"/>
  <c r="K695" i="157"/>
  <c r="M695" i="157"/>
  <c r="BN695" i="157"/>
  <c r="AL695" i="157"/>
  <c r="J695" i="157"/>
  <c r="BH695" i="157"/>
  <c r="AJ695" i="157"/>
  <c r="I695" i="157"/>
  <c r="AB695" i="157"/>
  <c r="BF695" i="157"/>
  <c r="AG695" i="157"/>
  <c r="H695" i="157"/>
  <c r="BA695" i="157"/>
  <c r="BC695" i="157"/>
  <c r="AF695" i="157"/>
  <c r="L695" i="157"/>
  <c r="BB695" i="157"/>
  <c r="AE695" i="157"/>
  <c r="O695" i="157"/>
  <c r="AZ695" i="157"/>
  <c r="AI695" i="157"/>
  <c r="G695" i="157"/>
  <c r="BA613" i="157"/>
  <c r="AF613" i="157"/>
  <c r="AY613" i="157"/>
  <c r="X613" i="157"/>
  <c r="BD613" i="157"/>
  <c r="W613" i="157"/>
  <c r="AR613" i="157"/>
  <c r="U613" i="157"/>
  <c r="BO613" i="157"/>
  <c r="AC613" i="157"/>
  <c r="BN613" i="157"/>
  <c r="AB613" i="157"/>
  <c r="O613" i="157"/>
  <c r="BJ613" i="157"/>
  <c r="AO613" i="157"/>
  <c r="N613" i="157"/>
  <c r="BH613" i="157"/>
  <c r="AN613" i="157"/>
  <c r="L613" i="157"/>
  <c r="BL613" i="157"/>
  <c r="AJ613" i="157"/>
  <c r="I613" i="157"/>
  <c r="AX613" i="157"/>
  <c r="AH613" i="157"/>
  <c r="K613" i="157"/>
  <c r="AW613" i="157"/>
  <c r="AG613" i="157"/>
  <c r="J613" i="157"/>
  <c r="AT613" i="157"/>
  <c r="AL613" i="157"/>
  <c r="AU613" i="157"/>
  <c r="BC613" i="157"/>
  <c r="AD613" i="157"/>
  <c r="BB613" i="157"/>
  <c r="AZ613" i="157"/>
  <c r="AQ613" i="157"/>
  <c r="BF613" i="157"/>
  <c r="AS613" i="157"/>
  <c r="AI613" i="157"/>
  <c r="AK613" i="157"/>
  <c r="AE613" i="157"/>
  <c r="AM613" i="157"/>
  <c r="AV613" i="157"/>
  <c r="Z613" i="157"/>
  <c r="R613" i="157"/>
  <c r="T613" i="157"/>
  <c r="P613" i="157"/>
  <c r="H613" i="157"/>
  <c r="M613" i="157"/>
  <c r="G613" i="157"/>
  <c r="AY1033" i="157"/>
  <c r="U1033" i="157"/>
  <c r="AV1033" i="157"/>
  <c r="Z1033" i="157"/>
  <c r="AU1033" i="157"/>
  <c r="W1033" i="157"/>
  <c r="BD1033" i="157"/>
  <c r="T1033" i="157"/>
  <c r="AW1033" i="157"/>
  <c r="R1033" i="157"/>
  <c r="BO1033" i="157"/>
  <c r="AB1033" i="157"/>
  <c r="L1033" i="157"/>
  <c r="BN1033" i="157"/>
  <c r="AD1033" i="157"/>
  <c r="J1033" i="157"/>
  <c r="BL1033" i="157"/>
  <c r="AC1033" i="157"/>
  <c r="N1033" i="157"/>
  <c r="BH1033" i="157"/>
  <c r="AO1033" i="157"/>
  <c r="M1033" i="157"/>
  <c r="BF1033" i="157"/>
  <c r="AL1033" i="157"/>
  <c r="K1033" i="157"/>
  <c r="BJ1033" i="157"/>
  <c r="AN1033" i="157"/>
  <c r="I1033" i="157"/>
  <c r="AX1033" i="157"/>
  <c r="AK1033" i="157"/>
  <c r="G1033" i="157"/>
  <c r="BC1033" i="157"/>
  <c r="AH1033" i="157"/>
  <c r="O1033" i="157"/>
  <c r="BB1033" i="157"/>
  <c r="AG1033" i="157"/>
  <c r="P1033" i="157"/>
  <c r="BA1033" i="157"/>
  <c r="AE1033" i="157"/>
  <c r="H1033" i="157"/>
  <c r="AS1033" i="157"/>
  <c r="AJ1033" i="157"/>
  <c r="AQ1033" i="157"/>
  <c r="AI1033" i="157"/>
  <c r="AR1033" i="157"/>
  <c r="X1033" i="157"/>
  <c r="AZ1033" i="157"/>
  <c r="AT1033" i="157"/>
  <c r="AM1033" i="157"/>
  <c r="AF1033" i="157"/>
  <c r="BC801" i="157"/>
  <c r="AE801" i="157"/>
  <c r="AW801" i="157"/>
  <c r="Z801" i="157"/>
  <c r="AS801" i="157"/>
  <c r="U801" i="157"/>
  <c r="BD801" i="157"/>
  <c r="T801" i="157"/>
  <c r="AU801" i="157"/>
  <c r="W801" i="157"/>
  <c r="AQ801" i="157"/>
  <c r="P801" i="157"/>
  <c r="AR801" i="157"/>
  <c r="N801" i="157"/>
  <c r="BO801" i="157"/>
  <c r="AK801" i="157"/>
  <c r="M801" i="157"/>
  <c r="BN801" i="157"/>
  <c r="AJ801" i="157"/>
  <c r="J801" i="157"/>
  <c r="BL801" i="157"/>
  <c r="AI801" i="157"/>
  <c r="X801" i="157"/>
  <c r="BJ801" i="157"/>
  <c r="AH801" i="157"/>
  <c r="H801" i="157"/>
  <c r="BH801" i="157"/>
  <c r="AF801" i="157"/>
  <c r="G801" i="157"/>
  <c r="BF801" i="157"/>
  <c r="AC801" i="157"/>
  <c r="L801" i="157"/>
  <c r="BB801" i="157"/>
  <c r="AB801" i="157"/>
  <c r="I801" i="157"/>
  <c r="BA801" i="157"/>
  <c r="AO801" i="157"/>
  <c r="R801" i="157"/>
  <c r="AZ801" i="157"/>
  <c r="AM801" i="157"/>
  <c r="K801" i="157"/>
  <c r="AV801" i="157"/>
  <c r="AY801" i="157"/>
  <c r="AL801" i="157"/>
  <c r="O801" i="157"/>
  <c r="AX801" i="157"/>
  <c r="AN801" i="157"/>
  <c r="AD801" i="157"/>
  <c r="AT801" i="157"/>
  <c r="AG801" i="157"/>
  <c r="AV1086" i="157"/>
  <c r="AI1086" i="157"/>
  <c r="P1086" i="157"/>
  <c r="BD1086" i="157"/>
  <c r="AG1086" i="157"/>
  <c r="U1086" i="157"/>
  <c r="BC1086" i="157"/>
  <c r="AF1086" i="157"/>
  <c r="N1086" i="157"/>
  <c r="BB1086" i="157"/>
  <c r="AL1086" i="157"/>
  <c r="BA1086" i="157"/>
  <c r="AK1086" i="157"/>
  <c r="BF1086" i="157"/>
  <c r="AH1086" i="157"/>
  <c r="AT1086" i="157"/>
  <c r="AE1086" i="157"/>
  <c r="AS1086" i="157"/>
  <c r="X1086" i="157"/>
  <c r="AQ1086" i="157"/>
  <c r="W1086" i="157"/>
  <c r="AW1086" i="157"/>
  <c r="J1086" i="157"/>
  <c r="AU1086" i="157"/>
  <c r="I1086" i="157"/>
  <c r="AX1086" i="157"/>
  <c r="H1086" i="157"/>
  <c r="AY1086" i="157"/>
  <c r="G1086" i="157"/>
  <c r="BN1086" i="157"/>
  <c r="AO1086" i="157"/>
  <c r="R1086" i="157"/>
  <c r="BO1086" i="157"/>
  <c r="AD1086" i="157"/>
  <c r="Z1086" i="157"/>
  <c r="AZ1086" i="157"/>
  <c r="AC1086" i="157"/>
  <c r="O1086" i="157"/>
  <c r="BH1086" i="157"/>
  <c r="AB1086" i="157"/>
  <c r="M1086" i="157"/>
  <c r="BJ1086" i="157"/>
  <c r="AM1086" i="157"/>
  <c r="L1086" i="157"/>
  <c r="BL1086" i="157"/>
  <c r="AN1086" i="157"/>
  <c r="K1086" i="157"/>
  <c r="AR1086" i="157"/>
  <c r="AJ1086" i="157"/>
  <c r="T1086" i="157"/>
  <c r="AQ1114" i="157"/>
  <c r="Z1114" i="157"/>
  <c r="AS1114" i="157"/>
  <c r="R1114" i="157"/>
  <c r="BN1114" i="157"/>
  <c r="AE1114" i="157"/>
  <c r="J1114" i="157"/>
  <c r="BO1114" i="157"/>
  <c r="AC1114" i="157"/>
  <c r="I1114" i="157"/>
  <c r="BH1114" i="157"/>
  <c r="AN1114" i="157"/>
  <c r="H1114" i="157"/>
  <c r="K1114" i="157"/>
  <c r="BL1114" i="157"/>
  <c r="AK1114" i="157"/>
  <c r="G1114" i="157"/>
  <c r="BJ1114" i="157"/>
  <c r="AJ1114" i="157"/>
  <c r="O1114" i="157"/>
  <c r="AX1114" i="157"/>
  <c r="AH1114" i="157"/>
  <c r="M1114" i="157"/>
  <c r="AW1114" i="157"/>
  <c r="AM1114" i="157"/>
  <c r="L1114" i="157"/>
  <c r="AL1114" i="157"/>
  <c r="AV1114" i="157"/>
  <c r="BF1114" i="157"/>
  <c r="AI1114" i="157"/>
  <c r="N1114" i="157"/>
  <c r="W1114" i="157"/>
  <c r="AU1114" i="157"/>
  <c r="AG1114" i="157"/>
  <c r="P1114" i="157"/>
  <c r="BD1114" i="157"/>
  <c r="AD1114" i="157"/>
  <c r="BB1114" i="157"/>
  <c r="BC1114" i="157"/>
  <c r="AF1114" i="157"/>
  <c r="BA1114" i="157"/>
  <c r="AB1114" i="157"/>
  <c r="AY1114" i="157"/>
  <c r="AO1114" i="157"/>
  <c r="AT1114" i="157"/>
  <c r="X1114" i="157"/>
  <c r="AR1114" i="157"/>
  <c r="U1114" i="157"/>
  <c r="AZ1114" i="157"/>
  <c r="T1114" i="157"/>
  <c r="BD789" i="157"/>
  <c r="AM789" i="157"/>
  <c r="G789" i="157"/>
  <c r="AI789" i="157"/>
  <c r="BB789" i="157"/>
  <c r="AL789" i="157"/>
  <c r="I789" i="157"/>
  <c r="AT789" i="157"/>
  <c r="AR789" i="157"/>
  <c r="AY789" i="157"/>
  <c r="AN789" i="157"/>
  <c r="AV789" i="157"/>
  <c r="AF789" i="157"/>
  <c r="T789" i="157"/>
  <c r="O789" i="157"/>
  <c r="BL789" i="157"/>
  <c r="BF789" i="157"/>
  <c r="AU789" i="157"/>
  <c r="AC789" i="157"/>
  <c r="L789" i="157"/>
  <c r="AB789" i="157"/>
  <c r="BO789" i="157"/>
  <c r="J789" i="157"/>
  <c r="K789" i="157"/>
  <c r="AS789" i="157"/>
  <c r="AE789" i="157"/>
  <c r="AD789" i="157"/>
  <c r="AO789" i="157"/>
  <c r="AW789" i="157"/>
  <c r="X789" i="157"/>
  <c r="Z789" i="157"/>
  <c r="AZ789" i="157"/>
  <c r="W789" i="157"/>
  <c r="N789" i="157"/>
  <c r="AJ789" i="157"/>
  <c r="BA789" i="157"/>
  <c r="U789" i="157"/>
  <c r="BC789" i="157"/>
  <c r="AQ789" i="157"/>
  <c r="P789" i="157"/>
  <c r="AX789" i="157"/>
  <c r="BN789" i="157"/>
  <c r="AK789" i="157"/>
  <c r="M789" i="157"/>
  <c r="BH789" i="157"/>
  <c r="AH789" i="157"/>
  <c r="H789" i="157"/>
  <c r="AG789" i="157"/>
  <c r="BJ789" i="157"/>
  <c r="R789" i="157"/>
  <c r="BD1146" i="157"/>
  <c r="AF1146" i="157"/>
  <c r="K1146" i="157"/>
  <c r="AT1146" i="157"/>
  <c r="AD1146" i="157"/>
  <c r="N1146" i="157"/>
  <c r="BC1146" i="157"/>
  <c r="AI1146" i="157"/>
  <c r="O1146" i="157"/>
  <c r="BH1146" i="157"/>
  <c r="BB1146" i="157"/>
  <c r="AH1146" i="157"/>
  <c r="L1146" i="157"/>
  <c r="AC1146" i="157"/>
  <c r="AM1146" i="157"/>
  <c r="BA1146" i="157"/>
  <c r="AE1146" i="157"/>
  <c r="BF1146" i="157"/>
  <c r="AB1146" i="157"/>
  <c r="AS1146" i="157"/>
  <c r="AK1146" i="157"/>
  <c r="AR1146" i="157"/>
  <c r="U1146" i="157"/>
  <c r="W1146" i="157"/>
  <c r="AX1146" i="157"/>
  <c r="J1146" i="157"/>
  <c r="AW1146" i="157"/>
  <c r="T1146" i="157"/>
  <c r="AV1146" i="157"/>
  <c r="I1146" i="157"/>
  <c r="G1146" i="157"/>
  <c r="AU1146" i="157"/>
  <c r="H1146" i="157"/>
  <c r="AQ1146" i="157"/>
  <c r="BL1146" i="157"/>
  <c r="AO1146" i="157"/>
  <c r="R1146" i="157"/>
  <c r="BO1146" i="157"/>
  <c r="AN1146" i="157"/>
  <c r="Z1146" i="157"/>
  <c r="BN1146" i="157"/>
  <c r="BJ1146" i="157"/>
  <c r="AL1146" i="157"/>
  <c r="X1146" i="157"/>
  <c r="AG1146" i="157"/>
  <c r="AZ1146" i="157"/>
  <c r="AJ1146" i="157"/>
  <c r="P1146" i="157"/>
  <c r="AY1146" i="157"/>
  <c r="M1146" i="157"/>
  <c r="BL1155" i="157"/>
  <c r="AO1155" i="157"/>
  <c r="J1155" i="157"/>
  <c r="BJ1155" i="157"/>
  <c r="AN1155" i="157"/>
  <c r="M1155" i="157"/>
  <c r="AT1155" i="157"/>
  <c r="AL1155" i="157"/>
  <c r="I1155" i="157"/>
  <c r="AS1155" i="157"/>
  <c r="AJ1155" i="157"/>
  <c r="H1155" i="157"/>
  <c r="BF1155" i="157"/>
  <c r="AH1155" i="157"/>
  <c r="G1155" i="157"/>
  <c r="BB1155" i="157"/>
  <c r="AE1155" i="157"/>
  <c r="P1155" i="157"/>
  <c r="AY1155" i="157"/>
  <c r="AM1155" i="157"/>
  <c r="N1155" i="157"/>
  <c r="AX1155" i="157"/>
  <c r="AG1155" i="157"/>
  <c r="K1155" i="157"/>
  <c r="AV1155" i="157"/>
  <c r="AC1155" i="157"/>
  <c r="AU1155" i="157"/>
  <c r="AD1155" i="157"/>
  <c r="AR1155" i="157"/>
  <c r="AB1155" i="157"/>
  <c r="AQ1155" i="157"/>
  <c r="AF1155" i="157"/>
  <c r="BH1155" i="157"/>
  <c r="W1155" i="157"/>
  <c r="AW1155" i="157"/>
  <c r="U1155" i="157"/>
  <c r="AZ1155" i="157"/>
  <c r="Z1155" i="157"/>
  <c r="BD1155" i="157"/>
  <c r="T1155" i="157"/>
  <c r="BC1155" i="157"/>
  <c r="X1155" i="157"/>
  <c r="BA1155" i="157"/>
  <c r="R1155" i="157"/>
  <c r="BO1155" i="157"/>
  <c r="AK1155" i="157"/>
  <c r="O1155" i="157"/>
  <c r="BN1155" i="157"/>
  <c r="AI1155" i="157"/>
  <c r="L1155" i="157"/>
  <c r="BJ1120" i="157"/>
  <c r="AE1120" i="157"/>
  <c r="N1120" i="157"/>
  <c r="AQ1120" i="157"/>
  <c r="AD1120" i="157"/>
  <c r="M1120" i="157"/>
  <c r="BB1120" i="157"/>
  <c r="AK1120" i="157"/>
  <c r="L1120" i="157"/>
  <c r="BA1120" i="157"/>
  <c r="AM1120" i="157"/>
  <c r="O1120" i="157"/>
  <c r="AY1120" i="157"/>
  <c r="AI1120" i="157"/>
  <c r="BF1120" i="157"/>
  <c r="AG1120" i="157"/>
  <c r="AW1120" i="157"/>
  <c r="AH1120" i="157"/>
  <c r="AV1120" i="157"/>
  <c r="AJ1120" i="157"/>
  <c r="AT1120" i="157"/>
  <c r="Z1120" i="157"/>
  <c r="AU1120" i="157"/>
  <c r="X1120" i="157"/>
  <c r="AS1120" i="157"/>
  <c r="W1120" i="157"/>
  <c r="AR1120" i="157"/>
  <c r="J1120" i="157"/>
  <c r="AX1120" i="157"/>
  <c r="I1120" i="157"/>
  <c r="AZ1120" i="157"/>
  <c r="H1120" i="157"/>
  <c r="BO1120" i="157"/>
  <c r="AC1120" i="157"/>
  <c r="G1120" i="157"/>
  <c r="BL1120" i="157"/>
  <c r="AB1120" i="157"/>
  <c r="R1120" i="157"/>
  <c r="BN1120" i="157"/>
  <c r="AO1120" i="157"/>
  <c r="U1120" i="157"/>
  <c r="BH1120" i="157"/>
  <c r="AN1120" i="157"/>
  <c r="T1120" i="157"/>
  <c r="BD1120" i="157"/>
  <c r="AL1120" i="157"/>
  <c r="K1120" i="157"/>
  <c r="BC1120" i="157"/>
  <c r="AF1120" i="157"/>
  <c r="P1120" i="157"/>
  <c r="BB862" i="157"/>
  <c r="AE862" i="157"/>
  <c r="G862" i="157"/>
  <c r="K862" i="157"/>
  <c r="AZ862" i="157"/>
  <c r="AD862" i="157"/>
  <c r="J862" i="157"/>
  <c r="AW862" i="157"/>
  <c r="AB862" i="157"/>
  <c r="P862" i="157"/>
  <c r="AT862" i="157"/>
  <c r="BC862" i="157"/>
  <c r="AJ862" i="157"/>
  <c r="BA862" i="157"/>
  <c r="AG862" i="157"/>
  <c r="AX862" i="157"/>
  <c r="AC862" i="157"/>
  <c r="AH862" i="157"/>
  <c r="W862" i="157"/>
  <c r="BJ862" i="157"/>
  <c r="AY862" i="157"/>
  <c r="AF862" i="157"/>
  <c r="AS862" i="157"/>
  <c r="AR862" i="157"/>
  <c r="Z862" i="157"/>
  <c r="AV862" i="157"/>
  <c r="AU862" i="157"/>
  <c r="U862" i="157"/>
  <c r="AM862" i="157"/>
  <c r="I862" i="157"/>
  <c r="X862" i="157"/>
  <c r="T862" i="157"/>
  <c r="BN862" i="157"/>
  <c r="N862" i="157"/>
  <c r="BL862" i="157"/>
  <c r="AO862" i="157"/>
  <c r="BH862" i="157"/>
  <c r="AL862" i="157"/>
  <c r="R862" i="157"/>
  <c r="BF862" i="157"/>
  <c r="AK862" i="157"/>
  <c r="O862" i="157"/>
  <c r="BO862" i="157"/>
  <c r="AN862" i="157"/>
  <c r="M862" i="157"/>
  <c r="BD862" i="157"/>
  <c r="AI862" i="157"/>
  <c r="H862" i="157"/>
  <c r="AQ862" i="157"/>
  <c r="L862" i="157"/>
  <c r="AR794" i="157"/>
  <c r="AJ794" i="157"/>
  <c r="BC794" i="157"/>
  <c r="AM794" i="157"/>
  <c r="BB794" i="157"/>
  <c r="AU794" i="157"/>
  <c r="AT794" i="157"/>
  <c r="BD794" i="157"/>
  <c r="X794" i="157"/>
  <c r="Z794" i="157"/>
  <c r="AS794" i="157"/>
  <c r="W794" i="157"/>
  <c r="AQ794" i="157"/>
  <c r="T794" i="157"/>
  <c r="U794" i="157"/>
  <c r="BA794" i="157"/>
  <c r="R794" i="157"/>
  <c r="H794" i="157"/>
  <c r="BN794" i="157"/>
  <c r="AI794" i="157"/>
  <c r="N794" i="157"/>
  <c r="AH794" i="157"/>
  <c r="M794" i="157"/>
  <c r="BH794" i="157"/>
  <c r="P794" i="157"/>
  <c r="O794" i="157"/>
  <c r="AE794" i="157"/>
  <c r="BL794" i="157"/>
  <c r="AG794" i="157"/>
  <c r="L794" i="157"/>
  <c r="BF794" i="157"/>
  <c r="BO794" i="157"/>
  <c r="AF794" i="157"/>
  <c r="K794" i="157"/>
  <c r="AO794" i="157"/>
  <c r="AN794" i="157"/>
  <c r="AX794" i="157"/>
  <c r="BJ794" i="157"/>
  <c r="AD794" i="157"/>
  <c r="I794" i="157"/>
  <c r="AZ794" i="157"/>
  <c r="AY794" i="157"/>
  <c r="AL794" i="157"/>
  <c r="J794" i="157"/>
  <c r="AW794" i="157"/>
  <c r="AC794" i="157"/>
  <c r="G794" i="157"/>
  <c r="AV794" i="157"/>
  <c r="AB794" i="157"/>
  <c r="AK794" i="157"/>
  <c r="O857" i="157"/>
  <c r="BJ857" i="157"/>
  <c r="AF857" i="157"/>
  <c r="N857" i="157"/>
  <c r="BO857" i="157"/>
  <c r="AD857" i="157"/>
  <c r="L857" i="157"/>
  <c r="AK857" i="157"/>
  <c r="AV857" i="157"/>
  <c r="BN857" i="157"/>
  <c r="AL857" i="157"/>
  <c r="M857" i="157"/>
  <c r="BF857" i="157"/>
  <c r="AU857" i="157"/>
  <c r="AT857" i="157"/>
  <c r="I857" i="157"/>
  <c r="AE857" i="157"/>
  <c r="BH857" i="157"/>
  <c r="AJ857" i="157"/>
  <c r="G857" i="157"/>
  <c r="AW857" i="157"/>
  <c r="AI857" i="157"/>
  <c r="H857" i="157"/>
  <c r="AQ857" i="157"/>
  <c r="BD857" i="157"/>
  <c r="AN857" i="157"/>
  <c r="K857" i="157"/>
  <c r="BA857" i="157"/>
  <c r="AM857" i="157"/>
  <c r="BB857" i="157"/>
  <c r="AC857" i="157"/>
  <c r="AZ857" i="157"/>
  <c r="AB857" i="157"/>
  <c r="T857" i="157"/>
  <c r="AG857" i="157"/>
  <c r="J857" i="157"/>
  <c r="AY857" i="157"/>
  <c r="AH857" i="157"/>
  <c r="AX857" i="157"/>
  <c r="AO857" i="157"/>
  <c r="X857" i="157"/>
  <c r="P857" i="157"/>
  <c r="Z857" i="157"/>
  <c r="BC857" i="157"/>
  <c r="W857" i="157"/>
  <c r="AS857" i="157"/>
  <c r="R857" i="157"/>
  <c r="AR857" i="157"/>
  <c r="U857" i="157"/>
  <c r="BL857" i="157"/>
  <c r="AR1068" i="157"/>
  <c r="AM1068" i="157"/>
  <c r="M1068" i="157"/>
  <c r="BH1068" i="157"/>
  <c r="AH1068" i="157"/>
  <c r="O1068" i="157"/>
  <c r="BD1068" i="157"/>
  <c r="AF1068" i="157"/>
  <c r="N1068" i="157"/>
  <c r="AU1068" i="157"/>
  <c r="Z1068" i="157"/>
  <c r="BB1068" i="157"/>
  <c r="AY1068" i="157"/>
  <c r="I1068" i="157"/>
  <c r="AX1068" i="157"/>
  <c r="H1068" i="157"/>
  <c r="AV1068" i="157"/>
  <c r="G1068" i="157"/>
  <c r="T1068" i="157"/>
  <c r="AO1068" i="157"/>
  <c r="BF1068" i="157"/>
  <c r="AT1068" i="157"/>
  <c r="U1068" i="157"/>
  <c r="AS1068" i="157"/>
  <c r="R1068" i="157"/>
  <c r="X1068" i="157"/>
  <c r="AQ1068" i="157"/>
  <c r="L1068" i="157"/>
  <c r="AZ1068" i="157"/>
  <c r="K1068" i="157"/>
  <c r="AB1068" i="157"/>
  <c r="AE1068" i="157"/>
  <c r="AG1068" i="157"/>
  <c r="J1068" i="157"/>
  <c r="BA1068" i="157"/>
  <c r="AC1068" i="157"/>
  <c r="P1068" i="157"/>
  <c r="AW1068" i="157"/>
  <c r="W1068" i="157"/>
  <c r="AN1068" i="157"/>
  <c r="BN1068" i="157"/>
  <c r="AK1068" i="157"/>
  <c r="BO1068" i="157"/>
  <c r="AD1068" i="157"/>
  <c r="BJ1068" i="157"/>
  <c r="AJ1068" i="157"/>
  <c r="BL1068" i="157"/>
  <c r="AL1068" i="157"/>
  <c r="BC1068" i="157"/>
  <c r="AI1068" i="157"/>
  <c r="AV758" i="157"/>
  <c r="AG758" i="157"/>
  <c r="O758" i="157"/>
  <c r="W758" i="157"/>
  <c r="AW758" i="157"/>
  <c r="AC758" i="157"/>
  <c r="BB758" i="157"/>
  <c r="AU758" i="157"/>
  <c r="Z758" i="157"/>
  <c r="M758" i="157"/>
  <c r="H758" i="157"/>
  <c r="AT758" i="157"/>
  <c r="X758" i="157"/>
  <c r="AE758" i="157"/>
  <c r="AO758" i="157"/>
  <c r="AS758" i="157"/>
  <c r="U758" i="157"/>
  <c r="BH758" i="157"/>
  <c r="AR758" i="157"/>
  <c r="T758" i="157"/>
  <c r="AY758" i="157"/>
  <c r="AD758" i="157"/>
  <c r="AQ758" i="157"/>
  <c r="N758" i="157"/>
  <c r="BD758" i="157"/>
  <c r="BO758" i="157"/>
  <c r="AM758" i="157"/>
  <c r="L758" i="157"/>
  <c r="BN758" i="157"/>
  <c r="AL758" i="157"/>
  <c r="K758" i="157"/>
  <c r="BJ758" i="157"/>
  <c r="AK758" i="157"/>
  <c r="I758" i="157"/>
  <c r="BL758" i="157"/>
  <c r="AJ758" i="157"/>
  <c r="R758" i="157"/>
  <c r="BF758" i="157"/>
  <c r="AH758" i="157"/>
  <c r="P758" i="157"/>
  <c r="BC758" i="157"/>
  <c r="AB758" i="157"/>
  <c r="G758" i="157"/>
  <c r="BA758" i="157"/>
  <c r="AN758" i="157"/>
  <c r="J758" i="157"/>
  <c r="AZ758" i="157"/>
  <c r="AI758" i="157"/>
  <c r="AX758" i="157"/>
  <c r="AF758" i="157"/>
  <c r="AQ1105" i="157"/>
  <c r="L1105" i="157"/>
  <c r="I1105" i="157"/>
  <c r="BO1105" i="157"/>
  <c r="AK1105" i="157"/>
  <c r="J1105" i="157"/>
  <c r="BL1105" i="157"/>
  <c r="AI1105" i="157"/>
  <c r="G1105" i="157"/>
  <c r="AF1105" i="157"/>
  <c r="BN1105" i="157"/>
  <c r="AM1105" i="157"/>
  <c r="Z1105" i="157"/>
  <c r="AS1105" i="157"/>
  <c r="BH1105" i="157"/>
  <c r="AL1105" i="157"/>
  <c r="H1105" i="157"/>
  <c r="BJ1105" i="157"/>
  <c r="AJ1105" i="157"/>
  <c r="M1105" i="157"/>
  <c r="AD1105" i="157"/>
  <c r="AT1105" i="157"/>
  <c r="AH1105" i="157"/>
  <c r="K1105" i="157"/>
  <c r="BA1105" i="157"/>
  <c r="AC1105" i="157"/>
  <c r="N1105" i="157"/>
  <c r="AU1105" i="157"/>
  <c r="BB1105" i="157"/>
  <c r="BF1105" i="157"/>
  <c r="AB1105" i="157"/>
  <c r="P1105" i="157"/>
  <c r="BD1105" i="157"/>
  <c r="AO1105" i="157"/>
  <c r="O1105" i="157"/>
  <c r="AX1105" i="157"/>
  <c r="AG1105" i="157"/>
  <c r="AN1105" i="157"/>
  <c r="AW1105" i="157"/>
  <c r="AE1105" i="157"/>
  <c r="AZ1105" i="157"/>
  <c r="W1105" i="157"/>
  <c r="AY1105" i="157"/>
  <c r="X1105" i="157"/>
  <c r="AV1105" i="157"/>
  <c r="U1105" i="157"/>
  <c r="R1105" i="157"/>
  <c r="AR1105" i="157"/>
  <c r="T1105" i="157"/>
  <c r="BC1105" i="157"/>
  <c r="E361" i="157"/>
  <c r="BB326" i="157"/>
  <c r="R326" i="157"/>
  <c r="BO326" i="157"/>
  <c r="AC326" i="157"/>
  <c r="G326" i="157"/>
  <c r="BN326" i="157"/>
  <c r="AB326" i="157"/>
  <c r="N326" i="157"/>
  <c r="BJ326" i="157"/>
  <c r="AO326" i="157"/>
  <c r="M326" i="157"/>
  <c r="BH326" i="157"/>
  <c r="AN326" i="157"/>
  <c r="L326" i="157"/>
  <c r="BF326" i="157"/>
  <c r="AF326" i="157"/>
  <c r="K326" i="157"/>
  <c r="BL326" i="157"/>
  <c r="AE326" i="157"/>
  <c r="J326" i="157"/>
  <c r="BD326" i="157"/>
  <c r="AD326" i="157"/>
  <c r="I326" i="157"/>
  <c r="BA326" i="157"/>
  <c r="AI326" i="157"/>
  <c r="O326" i="157"/>
  <c r="AT326" i="157"/>
  <c r="AJ326" i="157"/>
  <c r="H326" i="157"/>
  <c r="AS326" i="157"/>
  <c r="AG326" i="157"/>
  <c r="P326" i="157"/>
  <c r="AR326" i="157"/>
  <c r="AM326" i="157"/>
  <c r="AQ326" i="157"/>
  <c r="Z326" i="157"/>
  <c r="BC326" i="157"/>
  <c r="X326" i="157"/>
  <c r="AZ326" i="157"/>
  <c r="W326" i="157"/>
  <c r="AY326" i="157"/>
  <c r="AH326" i="157"/>
  <c r="AX326" i="157"/>
  <c r="AL326" i="157"/>
  <c r="AW326" i="157"/>
  <c r="AK326" i="157"/>
  <c r="AV326" i="157"/>
  <c r="U326" i="157"/>
  <c r="AU326" i="157"/>
  <c r="T326" i="157"/>
  <c r="BJ879" i="157"/>
  <c r="AM879" i="157"/>
  <c r="H879" i="157"/>
  <c r="BH879" i="157"/>
  <c r="AL879" i="157"/>
  <c r="R879" i="157"/>
  <c r="AW879" i="157"/>
  <c r="AH879" i="157"/>
  <c r="G879" i="157"/>
  <c r="AV879" i="157"/>
  <c r="AN879" i="157"/>
  <c r="I879" i="157"/>
  <c r="BB879" i="157"/>
  <c r="AI879" i="157"/>
  <c r="M879" i="157"/>
  <c r="BA879" i="157"/>
  <c r="AE879" i="157"/>
  <c r="J879" i="157"/>
  <c r="AZ879" i="157"/>
  <c r="AD879" i="157"/>
  <c r="AY879" i="157"/>
  <c r="AG879" i="157"/>
  <c r="AX879" i="157"/>
  <c r="AF879" i="157"/>
  <c r="AT879" i="157"/>
  <c r="AK879" i="157"/>
  <c r="AR879" i="157"/>
  <c r="X879" i="157"/>
  <c r="BC879" i="157"/>
  <c r="T879" i="157"/>
  <c r="AU879" i="157"/>
  <c r="U879" i="157"/>
  <c r="AS879" i="157"/>
  <c r="W879" i="157"/>
  <c r="AQ879" i="157"/>
  <c r="Z879" i="157"/>
  <c r="BD879" i="157"/>
  <c r="P879" i="157"/>
  <c r="BO879" i="157"/>
  <c r="AJ879" i="157"/>
  <c r="N879" i="157"/>
  <c r="BN879" i="157"/>
  <c r="AC879" i="157"/>
  <c r="L879" i="157"/>
  <c r="BF879" i="157"/>
  <c r="AB879" i="157"/>
  <c r="O879" i="157"/>
  <c r="BL879" i="157"/>
  <c r="AO879" i="157"/>
  <c r="K879" i="157"/>
  <c r="BA890" i="157"/>
  <c r="AE890" i="157"/>
  <c r="H890" i="157"/>
  <c r="AZ890" i="157"/>
  <c r="AB890" i="157"/>
  <c r="P890" i="157"/>
  <c r="AY890" i="157"/>
  <c r="AM890" i="157"/>
  <c r="G890" i="157"/>
  <c r="AX890" i="157"/>
  <c r="AL890" i="157"/>
  <c r="AW890" i="157"/>
  <c r="AO890" i="157"/>
  <c r="AU890" i="157"/>
  <c r="AN890" i="157"/>
  <c r="AR890" i="157"/>
  <c r="AC890" i="157"/>
  <c r="BC890" i="157"/>
  <c r="Z890" i="157"/>
  <c r="BD890" i="157"/>
  <c r="X890" i="157"/>
  <c r="AV890" i="157"/>
  <c r="U890" i="157"/>
  <c r="AQ890" i="157"/>
  <c r="T890" i="157"/>
  <c r="BB890" i="157"/>
  <c r="W890" i="157"/>
  <c r="AS890" i="157"/>
  <c r="N890" i="157"/>
  <c r="BN890" i="157"/>
  <c r="AD890" i="157"/>
  <c r="R890" i="157"/>
  <c r="BO890" i="157"/>
  <c r="AJ890" i="157"/>
  <c r="M890" i="157"/>
  <c r="BL890" i="157"/>
  <c r="AI890" i="157"/>
  <c r="L890" i="157"/>
  <c r="BJ890" i="157"/>
  <c r="AG890" i="157"/>
  <c r="K890" i="157"/>
  <c r="BF890" i="157"/>
  <c r="AK890" i="157"/>
  <c r="I890" i="157"/>
  <c r="BH890" i="157"/>
  <c r="AH890" i="157"/>
  <c r="O890" i="157"/>
  <c r="AT890" i="157"/>
  <c r="AF890" i="157"/>
  <c r="J890" i="157"/>
  <c r="AY594" i="157"/>
  <c r="U594" i="157"/>
  <c r="AN594" i="157"/>
  <c r="AE594" i="157"/>
  <c r="AR594" i="157"/>
  <c r="T594" i="157"/>
  <c r="H594" i="157"/>
  <c r="P594" i="157"/>
  <c r="K594" i="157"/>
  <c r="BN594" i="157"/>
  <c r="AI594" i="157"/>
  <c r="G594" i="157"/>
  <c r="AO594" i="157"/>
  <c r="J594" i="157"/>
  <c r="BO594" i="157"/>
  <c r="AF594" i="157"/>
  <c r="O594" i="157"/>
  <c r="BH594" i="157"/>
  <c r="AM594" i="157"/>
  <c r="BJ594" i="157"/>
  <c r="BF594" i="157"/>
  <c r="N594" i="157"/>
  <c r="BB594" i="157"/>
  <c r="L594" i="157"/>
  <c r="AC594" i="157"/>
  <c r="BA594" i="157"/>
  <c r="AB594" i="157"/>
  <c r="I594" i="157"/>
  <c r="AZ594" i="157"/>
  <c r="AD594" i="157"/>
  <c r="AV594" i="157"/>
  <c r="AL594" i="157"/>
  <c r="AU594" i="157"/>
  <c r="X594" i="157"/>
  <c r="AQ594" i="157"/>
  <c r="W594" i="157"/>
  <c r="AX594" i="157"/>
  <c r="BC594" i="157"/>
  <c r="Z594" i="157"/>
  <c r="AK594" i="157"/>
  <c r="BD594" i="157"/>
  <c r="AW594" i="157"/>
  <c r="AJ594" i="157"/>
  <c r="AT594" i="157"/>
  <c r="R594" i="157"/>
  <c r="M594" i="157"/>
  <c r="AG594" i="157"/>
  <c r="AS594" i="157"/>
  <c r="AH594" i="157"/>
  <c r="BL594" i="157"/>
  <c r="BO926" i="157"/>
  <c r="BN926" i="157"/>
  <c r="BF926" i="157"/>
  <c r="BJ926" i="157"/>
  <c r="BL926" i="157"/>
  <c r="AY926" i="157"/>
  <c r="BH926" i="157"/>
  <c r="BD926" i="157"/>
  <c r="BC926" i="157"/>
  <c r="BB926" i="157"/>
  <c r="AZ926" i="157"/>
  <c r="AW926" i="157"/>
  <c r="BA926" i="157"/>
  <c r="AV926" i="157"/>
  <c r="AT926" i="157"/>
  <c r="AS926" i="157"/>
  <c r="AR926" i="157"/>
  <c r="AX926" i="157"/>
  <c r="AU926" i="157"/>
  <c r="AQ926" i="157"/>
  <c r="AK926" i="157"/>
  <c r="AJ926" i="157"/>
  <c r="AH926" i="157"/>
  <c r="AF926" i="157"/>
  <c r="AC926" i="157"/>
  <c r="AB926" i="157"/>
  <c r="AO926" i="157"/>
  <c r="AN926" i="157"/>
  <c r="AM926" i="157"/>
  <c r="AI926" i="157"/>
  <c r="AD926" i="157"/>
  <c r="AL926" i="157"/>
  <c r="AG926" i="157"/>
  <c r="AE926" i="157"/>
  <c r="U926" i="157"/>
  <c r="Z926" i="157"/>
  <c r="X926" i="157"/>
  <c r="W926" i="157"/>
  <c r="T926" i="157"/>
  <c r="R926" i="157"/>
  <c r="N926" i="157"/>
  <c r="M926" i="157"/>
  <c r="L926" i="157"/>
  <c r="K926" i="157"/>
  <c r="I926" i="157"/>
  <c r="O926" i="157"/>
  <c r="H926" i="157"/>
  <c r="P926" i="157"/>
  <c r="G926" i="157"/>
  <c r="J926" i="157"/>
  <c r="AY1079" i="157"/>
  <c r="T1079" i="157"/>
  <c r="X1079" i="157"/>
  <c r="AW1079" i="157"/>
  <c r="L1079" i="157"/>
  <c r="AU1079" i="157"/>
  <c r="J1079" i="157"/>
  <c r="BO1079" i="157"/>
  <c r="AM1079" i="157"/>
  <c r="I1079" i="157"/>
  <c r="AI1079" i="157"/>
  <c r="BN1079" i="157"/>
  <c r="AO1079" i="157"/>
  <c r="H1079" i="157"/>
  <c r="O1079" i="157"/>
  <c r="BL1079" i="157"/>
  <c r="AL1079" i="157"/>
  <c r="G1079" i="157"/>
  <c r="BJ1079" i="157"/>
  <c r="AH1079" i="157"/>
  <c r="R1079" i="157"/>
  <c r="BH1079" i="157"/>
  <c r="AF1079" i="157"/>
  <c r="K1079" i="157"/>
  <c r="AX1079" i="157"/>
  <c r="AJ1079" i="157"/>
  <c r="W1079" i="157"/>
  <c r="AS1079" i="157"/>
  <c r="BC1079" i="157"/>
  <c r="AE1079" i="157"/>
  <c r="N1079" i="157"/>
  <c r="BB1079" i="157"/>
  <c r="AD1079" i="157"/>
  <c r="M1079" i="157"/>
  <c r="BA1079" i="157"/>
  <c r="AG1079" i="157"/>
  <c r="P1079" i="157"/>
  <c r="AZ1079" i="157"/>
  <c r="AC1079" i="157"/>
  <c r="AV1079" i="157"/>
  <c r="AT1079" i="157"/>
  <c r="AK1079" i="157"/>
  <c r="AR1079" i="157"/>
  <c r="AB1079" i="157"/>
  <c r="BF1079" i="157"/>
  <c r="AN1079" i="157"/>
  <c r="AQ1079" i="157"/>
  <c r="Z1079" i="157"/>
  <c r="BD1079" i="157"/>
  <c r="U1079" i="157"/>
  <c r="AT980" i="157"/>
  <c r="AG980" i="157"/>
  <c r="T980" i="157"/>
  <c r="AW980" i="157"/>
  <c r="AB980" i="157"/>
  <c r="AF980" i="157"/>
  <c r="AV980" i="157"/>
  <c r="AN980" i="157"/>
  <c r="AU980" i="157"/>
  <c r="AS980" i="157"/>
  <c r="AO980" i="157"/>
  <c r="X980" i="157"/>
  <c r="AY980" i="157"/>
  <c r="AX980" i="157"/>
  <c r="Z980" i="157"/>
  <c r="AR980" i="157"/>
  <c r="W980" i="157"/>
  <c r="AQ980" i="157"/>
  <c r="R980" i="157"/>
  <c r="AM980" i="157"/>
  <c r="U980" i="157"/>
  <c r="BD980" i="157"/>
  <c r="N980" i="157"/>
  <c r="BN980" i="157"/>
  <c r="AZ980" i="157"/>
  <c r="M980" i="157"/>
  <c r="AI980" i="157"/>
  <c r="BO980" i="157"/>
  <c r="AD980" i="157"/>
  <c r="L980" i="157"/>
  <c r="K980" i="157"/>
  <c r="BA980" i="157"/>
  <c r="BJ980" i="157"/>
  <c r="AL980" i="157"/>
  <c r="I980" i="157"/>
  <c r="O980" i="157"/>
  <c r="BL980" i="157"/>
  <c r="AK980" i="157"/>
  <c r="BH980" i="157"/>
  <c r="AJ980" i="157"/>
  <c r="P980" i="157"/>
  <c r="BF980" i="157"/>
  <c r="AH980" i="157"/>
  <c r="J980" i="157"/>
  <c r="BC980" i="157"/>
  <c r="AE980" i="157"/>
  <c r="H980" i="157"/>
  <c r="BB980" i="157"/>
  <c r="AC980" i="157"/>
  <c r="G980" i="157"/>
  <c r="BB684" i="157"/>
  <c r="AD684" i="157"/>
  <c r="I684" i="157"/>
  <c r="BA684" i="157"/>
  <c r="AM684" i="157"/>
  <c r="R684" i="157"/>
  <c r="AZ684" i="157"/>
  <c r="AL684" i="157"/>
  <c r="U684" i="157"/>
  <c r="AV684" i="157"/>
  <c r="AE684" i="157"/>
  <c r="K684" i="157"/>
  <c r="AU684" i="157"/>
  <c r="AK684" i="157"/>
  <c r="AR684" i="157"/>
  <c r="X684" i="157"/>
  <c r="AQ684" i="157"/>
  <c r="W684" i="157"/>
  <c r="AS684" i="157"/>
  <c r="AX684" i="157"/>
  <c r="Z684" i="157"/>
  <c r="AY684" i="157"/>
  <c r="T684" i="157"/>
  <c r="AW684" i="157"/>
  <c r="AG684" i="157"/>
  <c r="BO684" i="157"/>
  <c r="AT684" i="157"/>
  <c r="N684" i="157"/>
  <c r="L684" i="157"/>
  <c r="BL684" i="157"/>
  <c r="BN684" i="157"/>
  <c r="AI684" i="157"/>
  <c r="M684" i="157"/>
  <c r="AH684" i="157"/>
  <c r="AF684" i="157"/>
  <c r="BH684" i="157"/>
  <c r="AC684" i="157"/>
  <c r="G684" i="157"/>
  <c r="BJ684" i="157"/>
  <c r="AB684" i="157"/>
  <c r="H684" i="157"/>
  <c r="BF684" i="157"/>
  <c r="AO684" i="157"/>
  <c r="P684" i="157"/>
  <c r="BD684" i="157"/>
  <c r="AN684" i="157"/>
  <c r="O684" i="157"/>
  <c r="BC684" i="157"/>
  <c r="AJ684" i="157"/>
  <c r="J684" i="157"/>
  <c r="BF755" i="157"/>
  <c r="AG755" i="157"/>
  <c r="H755" i="157"/>
  <c r="BD755" i="157"/>
  <c r="AF755" i="157"/>
  <c r="U755" i="157"/>
  <c r="AB755" i="157"/>
  <c r="BC755" i="157"/>
  <c r="AI755" i="157"/>
  <c r="M755" i="157"/>
  <c r="AD755" i="157"/>
  <c r="AU755" i="157"/>
  <c r="Z755" i="157"/>
  <c r="AT755" i="157"/>
  <c r="AN755" i="157"/>
  <c r="BB755" i="157"/>
  <c r="AH755" i="157"/>
  <c r="K755" i="157"/>
  <c r="AZ755" i="157"/>
  <c r="J755" i="157"/>
  <c r="AV755" i="157"/>
  <c r="AK755" i="157"/>
  <c r="BN755" i="157"/>
  <c r="AX755" i="157"/>
  <c r="AC755" i="157"/>
  <c r="BA755" i="157"/>
  <c r="P755" i="157"/>
  <c r="O755" i="157"/>
  <c r="AS755" i="157"/>
  <c r="AE755" i="157"/>
  <c r="AY755" i="157"/>
  <c r="T755" i="157"/>
  <c r="AW755" i="157"/>
  <c r="X755" i="157"/>
  <c r="AR755" i="157"/>
  <c r="W755" i="157"/>
  <c r="AQ755" i="157"/>
  <c r="R755" i="157"/>
  <c r="BO755" i="157"/>
  <c r="AO755" i="157"/>
  <c r="N755" i="157"/>
  <c r="BL755" i="157"/>
  <c r="AM755" i="157"/>
  <c r="L755" i="157"/>
  <c r="BH755" i="157"/>
  <c r="AJ755" i="157"/>
  <c r="BJ755" i="157"/>
  <c r="AL755" i="157"/>
  <c r="I755" i="157"/>
  <c r="G755" i="157"/>
  <c r="BD628" i="157"/>
  <c r="AN628" i="157"/>
  <c r="I628" i="157"/>
  <c r="AZ628" i="157"/>
  <c r="AK628" i="157"/>
  <c r="N628" i="157"/>
  <c r="AY628" i="157"/>
  <c r="AI628" i="157"/>
  <c r="M628" i="157"/>
  <c r="BC628" i="157"/>
  <c r="AG628" i="157"/>
  <c r="K628" i="157"/>
  <c r="BB628" i="157"/>
  <c r="AB628" i="157"/>
  <c r="BA628" i="157"/>
  <c r="AC628" i="157"/>
  <c r="AU628" i="157"/>
  <c r="AH628" i="157"/>
  <c r="AT628" i="157"/>
  <c r="AF628" i="157"/>
  <c r="AR628" i="157"/>
  <c r="Z628" i="157"/>
  <c r="AQ628" i="157"/>
  <c r="U628" i="157"/>
  <c r="AX628" i="157"/>
  <c r="X628" i="157"/>
  <c r="AV628" i="157"/>
  <c r="T628" i="157"/>
  <c r="AW628" i="157"/>
  <c r="W628" i="157"/>
  <c r="AS628" i="157"/>
  <c r="G628" i="157"/>
  <c r="BN628" i="157"/>
  <c r="AM628" i="157"/>
  <c r="R628" i="157"/>
  <c r="BL628" i="157"/>
  <c r="AL628" i="157"/>
  <c r="O628" i="157"/>
  <c r="BO628" i="157"/>
  <c r="AJ628" i="157"/>
  <c r="H628" i="157"/>
  <c r="BJ628" i="157"/>
  <c r="AE628" i="157"/>
  <c r="P628" i="157"/>
  <c r="BH628" i="157"/>
  <c r="AD628" i="157"/>
  <c r="L628" i="157"/>
  <c r="BF628" i="157"/>
  <c r="AO628" i="157"/>
  <c r="J628" i="157"/>
  <c r="BF737" i="157"/>
  <c r="AB737" i="157"/>
  <c r="L737" i="157"/>
  <c r="BH737" i="157"/>
  <c r="AO737" i="157"/>
  <c r="K737" i="157"/>
  <c r="AX737" i="157"/>
  <c r="AN737" i="157"/>
  <c r="I737" i="157"/>
  <c r="AW737" i="157"/>
  <c r="AL737" i="157"/>
  <c r="G737" i="157"/>
  <c r="AV737" i="157"/>
  <c r="AK737" i="157"/>
  <c r="J737" i="157"/>
  <c r="AU737" i="157"/>
  <c r="AC737" i="157"/>
  <c r="H737" i="157"/>
  <c r="AT737" i="157"/>
  <c r="AJ737" i="157"/>
  <c r="AR737" i="157"/>
  <c r="AI737" i="157"/>
  <c r="BD737" i="157"/>
  <c r="AM737" i="157"/>
  <c r="BC737" i="157"/>
  <c r="AH737" i="157"/>
  <c r="BA737" i="157"/>
  <c r="X737" i="157"/>
  <c r="BB737" i="157"/>
  <c r="W737" i="157"/>
  <c r="AZ737" i="157"/>
  <c r="U737" i="157"/>
  <c r="AS737" i="157"/>
  <c r="T737" i="157"/>
  <c r="AQ737" i="157"/>
  <c r="P737" i="157"/>
  <c r="AY737" i="157"/>
  <c r="N737" i="157"/>
  <c r="BO737" i="157"/>
  <c r="AG737" i="157"/>
  <c r="Z737" i="157"/>
  <c r="BN737" i="157"/>
  <c r="AF737" i="157"/>
  <c r="R737" i="157"/>
  <c r="BL737" i="157"/>
  <c r="AE737" i="157"/>
  <c r="O737" i="157"/>
  <c r="BJ737" i="157"/>
  <c r="AD737" i="157"/>
  <c r="M737" i="157"/>
  <c r="BL996" i="157"/>
  <c r="BO996" i="157"/>
  <c r="BN996" i="157"/>
  <c r="BH996" i="157"/>
  <c r="AY996" i="157"/>
  <c r="AX996" i="157"/>
  <c r="AW996" i="157"/>
  <c r="AV996" i="157"/>
  <c r="AQ996" i="157"/>
  <c r="BJ996" i="157"/>
  <c r="BF996" i="157"/>
  <c r="AS996" i="157"/>
  <c r="AR996" i="157"/>
  <c r="BD996" i="157"/>
  <c r="BB996" i="157"/>
  <c r="BA996" i="157"/>
  <c r="AZ996" i="157"/>
  <c r="AU996" i="157"/>
  <c r="BC996" i="157"/>
  <c r="AT996" i="157"/>
  <c r="AJ996" i="157"/>
  <c r="AI996" i="157"/>
  <c r="AH996" i="157"/>
  <c r="AG996" i="157"/>
  <c r="AE996" i="157"/>
  <c r="AB996" i="157"/>
  <c r="AO996" i="157"/>
  <c r="AM996" i="157"/>
  <c r="AF996" i="157"/>
  <c r="AD996" i="157"/>
  <c r="AN996" i="157"/>
  <c r="AL996" i="157"/>
  <c r="AC996" i="157"/>
  <c r="AK996" i="157"/>
  <c r="W996" i="157"/>
  <c r="Z996" i="157"/>
  <c r="X996" i="157"/>
  <c r="U996" i="157"/>
  <c r="T996" i="157"/>
  <c r="R996" i="157"/>
  <c r="N996" i="157"/>
  <c r="M996" i="157"/>
  <c r="L996" i="157"/>
  <c r="K996" i="157"/>
  <c r="I996" i="157"/>
  <c r="O996" i="157"/>
  <c r="P996" i="157"/>
  <c r="J996" i="157"/>
  <c r="H996" i="157"/>
  <c r="G996" i="157"/>
  <c r="AW730" i="157"/>
  <c r="T730" i="157"/>
  <c r="AX730" i="157"/>
  <c r="N730" i="157"/>
  <c r="AQ730" i="157"/>
  <c r="W730" i="157"/>
  <c r="BN730" i="157"/>
  <c r="AE730" i="157"/>
  <c r="R730" i="157"/>
  <c r="BO730" i="157"/>
  <c r="AD730" i="157"/>
  <c r="M730" i="157"/>
  <c r="BJ730" i="157"/>
  <c r="AC730" i="157"/>
  <c r="L730" i="157"/>
  <c r="BL730" i="157"/>
  <c r="AB730" i="157"/>
  <c r="K730" i="157"/>
  <c r="BF730" i="157"/>
  <c r="AF730" i="157"/>
  <c r="I730" i="157"/>
  <c r="AV730" i="157"/>
  <c r="AO730" i="157"/>
  <c r="O730" i="157"/>
  <c r="AU730" i="157"/>
  <c r="AN730" i="157"/>
  <c r="H730" i="157"/>
  <c r="AT730" i="157"/>
  <c r="AJ730" i="157"/>
  <c r="G730" i="157"/>
  <c r="AS730" i="157"/>
  <c r="AG730" i="157"/>
  <c r="J730" i="157"/>
  <c r="AR730" i="157"/>
  <c r="AI730" i="157"/>
  <c r="P730" i="157"/>
  <c r="BH730" i="157"/>
  <c r="AH730" i="157"/>
  <c r="BD730" i="157"/>
  <c r="AM730" i="157"/>
  <c r="BC730" i="157"/>
  <c r="AL730" i="157"/>
  <c r="X730" i="157"/>
  <c r="BB730" i="157"/>
  <c r="AK730" i="157"/>
  <c r="BA730" i="157"/>
  <c r="Z730" i="157"/>
  <c r="AZ730" i="157"/>
  <c r="AY730" i="157"/>
  <c r="U730" i="157"/>
  <c r="BA648" i="157"/>
  <c r="AC648" i="157"/>
  <c r="AW648" i="157"/>
  <c r="AO648" i="157"/>
  <c r="AS648" i="157"/>
  <c r="Z648" i="157"/>
  <c r="AT648" i="157"/>
  <c r="R648" i="157"/>
  <c r="BO648" i="157"/>
  <c r="AM648" i="157"/>
  <c r="T648" i="157"/>
  <c r="BN648" i="157"/>
  <c r="AD648" i="157"/>
  <c r="N648" i="157"/>
  <c r="BH648" i="157"/>
  <c r="AN648" i="157"/>
  <c r="M648" i="157"/>
  <c r="AY648" i="157"/>
  <c r="AI648" i="157"/>
  <c r="J648" i="157"/>
  <c r="AE648" i="157"/>
  <c r="AK648" i="157"/>
  <c r="AZ648" i="157"/>
  <c r="AF648" i="157"/>
  <c r="BD648" i="157"/>
  <c r="AH648" i="157"/>
  <c r="AG648" i="157"/>
  <c r="W648" i="157"/>
  <c r="AV648" i="157"/>
  <c r="AB648" i="157"/>
  <c r="U648" i="157"/>
  <c r="AJ648" i="157"/>
  <c r="BL648" i="157"/>
  <c r="BJ648" i="157"/>
  <c r="X648" i="157"/>
  <c r="P648" i="157"/>
  <c r="BF648" i="157"/>
  <c r="G648" i="157"/>
  <c r="BC648" i="157"/>
  <c r="O648" i="157"/>
  <c r="BB648" i="157"/>
  <c r="H648" i="157"/>
  <c r="AX648" i="157"/>
  <c r="L648" i="157"/>
  <c r="AQ648" i="157"/>
  <c r="AL648" i="157"/>
  <c r="AR648" i="157"/>
  <c r="K648" i="157"/>
  <c r="I648" i="157"/>
  <c r="AU648" i="157"/>
  <c r="BD939" i="157"/>
  <c r="U939" i="157"/>
  <c r="BO939" i="157"/>
  <c r="AO939" i="157"/>
  <c r="P939" i="157"/>
  <c r="BN939" i="157"/>
  <c r="AM939" i="157"/>
  <c r="N939" i="157"/>
  <c r="BJ939" i="157"/>
  <c r="AJ939" i="157"/>
  <c r="L939" i="157"/>
  <c r="BL939" i="157"/>
  <c r="AI939" i="157"/>
  <c r="G939" i="157"/>
  <c r="AF939" i="157"/>
  <c r="AW939" i="157"/>
  <c r="AN939" i="157"/>
  <c r="O939" i="157"/>
  <c r="T939" i="157"/>
  <c r="BH939" i="157"/>
  <c r="AL939" i="157"/>
  <c r="M939" i="157"/>
  <c r="AS939" i="157"/>
  <c r="AK939" i="157"/>
  <c r="J939" i="157"/>
  <c r="BF939" i="157"/>
  <c r="AH939" i="157"/>
  <c r="K939" i="157"/>
  <c r="BC939" i="157"/>
  <c r="H939" i="157"/>
  <c r="AY939" i="157"/>
  <c r="AC939" i="157"/>
  <c r="I939" i="157"/>
  <c r="AZ939" i="157"/>
  <c r="AX939" i="157"/>
  <c r="AB939" i="157"/>
  <c r="AV939" i="157"/>
  <c r="AG939" i="157"/>
  <c r="AU939" i="157"/>
  <c r="AE939" i="157"/>
  <c r="AT939" i="157"/>
  <c r="AD939" i="157"/>
  <c r="AQ939" i="157"/>
  <c r="X939" i="157"/>
  <c r="BB939" i="157"/>
  <c r="W939" i="157"/>
  <c r="BA939" i="157"/>
  <c r="Z939" i="157"/>
  <c r="AR939" i="157"/>
  <c r="R939" i="157"/>
  <c r="AR1121" i="157"/>
  <c r="L1121" i="157"/>
  <c r="AQ1121" i="157"/>
  <c r="J1121" i="157"/>
  <c r="BO1121" i="157"/>
  <c r="AG1121" i="157"/>
  <c r="T1121" i="157"/>
  <c r="BN1121" i="157"/>
  <c r="AE1121" i="157"/>
  <c r="N1121" i="157"/>
  <c r="BJ1121" i="157"/>
  <c r="AK1121" i="157"/>
  <c r="K1121" i="157"/>
  <c r="BL1121" i="157"/>
  <c r="AJ1121" i="157"/>
  <c r="I1121" i="157"/>
  <c r="AY1121" i="157"/>
  <c r="AI1121" i="157"/>
  <c r="H1121" i="157"/>
  <c r="BH1121" i="157"/>
  <c r="AH1121" i="157"/>
  <c r="U1121" i="157"/>
  <c r="AX1121" i="157"/>
  <c r="AD1121" i="157"/>
  <c r="P1121" i="157"/>
  <c r="BF1121" i="157"/>
  <c r="AN1121" i="157"/>
  <c r="R1121" i="157"/>
  <c r="AZ1121" i="157"/>
  <c r="AM1121" i="157"/>
  <c r="G1121" i="157"/>
  <c r="AW1121" i="157"/>
  <c r="AF1121" i="157"/>
  <c r="M1121" i="157"/>
  <c r="AV1121" i="157"/>
  <c r="AC1121" i="157"/>
  <c r="AU1121" i="157"/>
  <c r="AO1121" i="157"/>
  <c r="BB1121" i="157"/>
  <c r="AL1121" i="157"/>
  <c r="BA1121" i="157"/>
  <c r="AB1121" i="157"/>
  <c r="AT1121" i="157"/>
  <c r="Z1121" i="157"/>
  <c r="AS1121" i="157"/>
  <c r="X1121" i="157"/>
  <c r="BD1121" i="157"/>
  <c r="W1121" i="157"/>
  <c r="BC1121" i="157"/>
  <c r="O1121" i="157"/>
  <c r="BA935" i="157"/>
  <c r="AO935" i="157"/>
  <c r="AU935" i="157"/>
  <c r="W935" i="157"/>
  <c r="AR935" i="157"/>
  <c r="Z935" i="157"/>
  <c r="T935" i="157"/>
  <c r="BO935" i="157"/>
  <c r="K935" i="157"/>
  <c r="AG935" i="157"/>
  <c r="AQ935" i="157"/>
  <c r="R935" i="157"/>
  <c r="AT935" i="157"/>
  <c r="I935" i="157"/>
  <c r="AX935" i="157"/>
  <c r="BD935" i="157"/>
  <c r="N935" i="157"/>
  <c r="AY935" i="157"/>
  <c r="BB935" i="157"/>
  <c r="X935" i="157"/>
  <c r="AW935" i="157"/>
  <c r="AN935" i="157"/>
  <c r="J935" i="157"/>
  <c r="BC935" i="157"/>
  <c r="P935" i="157"/>
  <c r="BH935" i="157"/>
  <c r="AB935" i="157"/>
  <c r="AM935" i="157"/>
  <c r="BN935" i="157"/>
  <c r="AK935" i="157"/>
  <c r="L935" i="157"/>
  <c r="BL935" i="157"/>
  <c r="AJ935" i="157"/>
  <c r="H935" i="157"/>
  <c r="AH935" i="157"/>
  <c r="AF935" i="157"/>
  <c r="AS935" i="157"/>
  <c r="AD935" i="157"/>
  <c r="BJ935" i="157"/>
  <c r="M935" i="157"/>
  <c r="G935" i="157"/>
  <c r="AC935" i="157"/>
  <c r="BF935" i="157"/>
  <c r="O935" i="157"/>
  <c r="AL935" i="157"/>
  <c r="AZ935" i="157"/>
  <c r="AI935" i="157"/>
  <c r="U935" i="157"/>
  <c r="AV935" i="157"/>
  <c r="AE935" i="157"/>
  <c r="BD963" i="157"/>
  <c r="Z963" i="157"/>
  <c r="BN963" i="157"/>
  <c r="AB963" i="157"/>
  <c r="P963" i="157"/>
  <c r="BO963" i="157"/>
  <c r="AN963" i="157"/>
  <c r="N963" i="157"/>
  <c r="BJ963" i="157"/>
  <c r="AC963" i="157"/>
  <c r="M963" i="157"/>
  <c r="AY963" i="157"/>
  <c r="AH963" i="157"/>
  <c r="H963" i="157"/>
  <c r="AV963" i="157"/>
  <c r="AI963" i="157"/>
  <c r="AJ963" i="157"/>
  <c r="AO963" i="157"/>
  <c r="AE963" i="157"/>
  <c r="AR963" i="157"/>
  <c r="W963" i="157"/>
  <c r="G963" i="157"/>
  <c r="AM963" i="157"/>
  <c r="BA963" i="157"/>
  <c r="AK963" i="157"/>
  <c r="AD963" i="157"/>
  <c r="AL963" i="157"/>
  <c r="AS963" i="157"/>
  <c r="BF963" i="157"/>
  <c r="AG963" i="157"/>
  <c r="U963" i="157"/>
  <c r="BL963" i="157"/>
  <c r="AF963" i="157"/>
  <c r="BB963" i="157"/>
  <c r="I963" i="157"/>
  <c r="AZ963" i="157"/>
  <c r="X963" i="157"/>
  <c r="BC963" i="157"/>
  <c r="AW963" i="157"/>
  <c r="AX963" i="157"/>
  <c r="T963" i="157"/>
  <c r="BH963" i="157"/>
  <c r="R963" i="157"/>
  <c r="AQ963" i="157"/>
  <c r="L963" i="157"/>
  <c r="AU963" i="157"/>
  <c r="O963" i="157"/>
  <c r="K963" i="157"/>
  <c r="AT963" i="157"/>
  <c r="J963" i="157"/>
  <c r="BO868" i="157"/>
  <c r="AM868" i="157"/>
  <c r="M868" i="157"/>
  <c r="BN868" i="157"/>
  <c r="AL868" i="157"/>
  <c r="L868" i="157"/>
  <c r="BJ868" i="157"/>
  <c r="AJ868" i="157"/>
  <c r="K868" i="157"/>
  <c r="BH868" i="157"/>
  <c r="AD868" i="157"/>
  <c r="I868" i="157"/>
  <c r="BF868" i="157"/>
  <c r="AF868" i="157"/>
  <c r="R868" i="157"/>
  <c r="BL868" i="157"/>
  <c r="AE868" i="157"/>
  <c r="O868" i="157"/>
  <c r="BB868" i="157"/>
  <c r="AC868" i="157"/>
  <c r="P868" i="157"/>
  <c r="BD868" i="157"/>
  <c r="AB868" i="157"/>
  <c r="G868" i="157"/>
  <c r="BC868" i="157"/>
  <c r="AN868" i="157"/>
  <c r="J868" i="157"/>
  <c r="AR868" i="157"/>
  <c r="AO868" i="157"/>
  <c r="H868" i="157"/>
  <c r="AQ868" i="157"/>
  <c r="AH868" i="157"/>
  <c r="BA868" i="157"/>
  <c r="AG868" i="157"/>
  <c r="AW868" i="157"/>
  <c r="AK868" i="157"/>
  <c r="AV868" i="157"/>
  <c r="AI868" i="157"/>
  <c r="AU868" i="157"/>
  <c r="Z868" i="157"/>
  <c r="T868" i="157"/>
  <c r="AT868" i="157"/>
  <c r="X868" i="157"/>
  <c r="AS868" i="157"/>
  <c r="U868" i="157"/>
  <c r="AX868" i="157"/>
  <c r="AZ868" i="157"/>
  <c r="W868" i="157"/>
  <c r="AY868" i="157"/>
  <c r="N868" i="157"/>
  <c r="BD1004" i="157"/>
  <c r="AE1004" i="157"/>
  <c r="P1004" i="157"/>
  <c r="AZ1004" i="157"/>
  <c r="AC1004" i="157"/>
  <c r="J1004" i="157"/>
  <c r="AD1004" i="157"/>
  <c r="BB1004" i="157"/>
  <c r="AK1004" i="157"/>
  <c r="AY1004" i="157"/>
  <c r="AO1004" i="157"/>
  <c r="H1004" i="157"/>
  <c r="BF1004" i="157"/>
  <c r="AW1004" i="157"/>
  <c r="AM1004" i="157"/>
  <c r="G1004" i="157"/>
  <c r="R1004" i="157"/>
  <c r="BA1004" i="157"/>
  <c r="L1004" i="157"/>
  <c r="AL1004" i="157"/>
  <c r="BC1004" i="157"/>
  <c r="AB1004" i="157"/>
  <c r="BO1004" i="157"/>
  <c r="AG1004" i="157"/>
  <c r="AS1004" i="157"/>
  <c r="AN1004" i="157"/>
  <c r="AR1004" i="157"/>
  <c r="X1004" i="157"/>
  <c r="AX1004" i="157"/>
  <c r="N1004" i="157"/>
  <c r="AV1004" i="157"/>
  <c r="U1004" i="157"/>
  <c r="Z1004" i="157"/>
  <c r="AU1004" i="157"/>
  <c r="W1004" i="157"/>
  <c r="AQ1004" i="157"/>
  <c r="T1004" i="157"/>
  <c r="AT1004" i="157"/>
  <c r="BN1004" i="157"/>
  <c r="AH1004" i="157"/>
  <c r="M1004" i="157"/>
  <c r="BJ1004" i="157"/>
  <c r="AJ1004" i="157"/>
  <c r="K1004" i="157"/>
  <c r="AF1004" i="157"/>
  <c r="BL1004" i="157"/>
  <c r="AI1004" i="157"/>
  <c r="I1004" i="157"/>
  <c r="BH1004" i="157"/>
  <c r="O1004" i="157"/>
  <c r="BD934" i="157"/>
  <c r="U934" i="157"/>
  <c r="AC934" i="157"/>
  <c r="AN934" i="157"/>
  <c r="AJ934" i="157"/>
  <c r="AV934" i="157"/>
  <c r="W934" i="157"/>
  <c r="BH934" i="157"/>
  <c r="BO934" i="157"/>
  <c r="BA934" i="157"/>
  <c r="AR934" i="157"/>
  <c r="T934" i="157"/>
  <c r="R934" i="157"/>
  <c r="BC934" i="157"/>
  <c r="Z934" i="157"/>
  <c r="AT934" i="157"/>
  <c r="L934" i="157"/>
  <c r="X934" i="157"/>
  <c r="AD934" i="157"/>
  <c r="BN934" i="157"/>
  <c r="AH934" i="157"/>
  <c r="N934" i="157"/>
  <c r="M934" i="157"/>
  <c r="AS934" i="157"/>
  <c r="H934" i="157"/>
  <c r="BL934" i="157"/>
  <c r="AO934" i="157"/>
  <c r="K934" i="157"/>
  <c r="BF934" i="157"/>
  <c r="I934" i="157"/>
  <c r="O934" i="157"/>
  <c r="P934" i="157"/>
  <c r="AL934" i="157"/>
  <c r="BJ934" i="157"/>
  <c r="BB934" i="157"/>
  <c r="AK934" i="157"/>
  <c r="AZ934" i="157"/>
  <c r="AB934" i="157"/>
  <c r="AX934" i="157"/>
  <c r="AI934" i="157"/>
  <c r="G934" i="157"/>
  <c r="AQ934" i="157"/>
  <c r="AG934" i="157"/>
  <c r="J934" i="157"/>
  <c r="AY934" i="157"/>
  <c r="AM934" i="157"/>
  <c r="AW934" i="157"/>
  <c r="AE934" i="157"/>
  <c r="AU934" i="157"/>
  <c r="AF934" i="157"/>
  <c r="AZ1015" i="157"/>
  <c r="AE1015" i="157"/>
  <c r="I1015" i="157"/>
  <c r="AY1015" i="157"/>
  <c r="AB1015" i="157"/>
  <c r="O1015" i="157"/>
  <c r="AT1015" i="157"/>
  <c r="AO1015" i="157"/>
  <c r="J1015" i="157"/>
  <c r="AS1015" i="157"/>
  <c r="AL1015" i="157"/>
  <c r="K1015" i="157"/>
  <c r="AQ1015" i="157"/>
  <c r="AK1015" i="157"/>
  <c r="BF1015" i="157"/>
  <c r="AD1015" i="157"/>
  <c r="BH1015" i="157"/>
  <c r="AC1015" i="157"/>
  <c r="BC1015" i="157"/>
  <c r="AF1015" i="157"/>
  <c r="AX1015" i="157"/>
  <c r="Z1015" i="157"/>
  <c r="AV1015" i="157"/>
  <c r="W1015" i="157"/>
  <c r="AR1015" i="157"/>
  <c r="U1015" i="157"/>
  <c r="AU1015" i="157"/>
  <c r="X1015" i="157"/>
  <c r="BD1015" i="157"/>
  <c r="R1015" i="157"/>
  <c r="AW1015" i="157"/>
  <c r="T1015" i="157"/>
  <c r="BO1015" i="157"/>
  <c r="AN1015" i="157"/>
  <c r="P1015" i="157"/>
  <c r="BN1015" i="157"/>
  <c r="AM1015" i="157"/>
  <c r="N1015" i="157"/>
  <c r="BL1015" i="157"/>
  <c r="AJ1015" i="157"/>
  <c r="M1015" i="157"/>
  <c r="BJ1015" i="157"/>
  <c r="AI1015" i="157"/>
  <c r="L1015" i="157"/>
  <c r="BB1015" i="157"/>
  <c r="AH1015" i="157"/>
  <c r="H1015" i="157"/>
  <c r="BA1015" i="157"/>
  <c r="AG1015" i="157"/>
  <c r="G1015" i="157"/>
  <c r="BJ1145" i="157"/>
  <c r="AE1145" i="157"/>
  <c r="N1145" i="157"/>
  <c r="AX1145" i="157"/>
  <c r="BF1145" i="157"/>
  <c r="AD1145" i="157"/>
  <c r="K1145" i="157"/>
  <c r="AT1145" i="157"/>
  <c r="AB1145" i="157"/>
  <c r="H1145" i="157"/>
  <c r="AL1145" i="157"/>
  <c r="BB1145" i="157"/>
  <c r="X1145" i="157"/>
  <c r="AS1145" i="157"/>
  <c r="AO1145" i="157"/>
  <c r="G1145" i="157"/>
  <c r="AW1145" i="157"/>
  <c r="AN1145" i="157"/>
  <c r="O1145" i="157"/>
  <c r="I1145" i="157"/>
  <c r="U1145" i="157"/>
  <c r="AV1145" i="157"/>
  <c r="AJ1145" i="157"/>
  <c r="M1145" i="157"/>
  <c r="AC1145" i="157"/>
  <c r="R1145" i="157"/>
  <c r="AQ1145" i="157"/>
  <c r="BA1145" i="157"/>
  <c r="BD1145" i="157"/>
  <c r="AK1145" i="157"/>
  <c r="AZ1145" i="157"/>
  <c r="AH1145" i="157"/>
  <c r="AM1145" i="157"/>
  <c r="AU1145" i="157"/>
  <c r="W1145" i="157"/>
  <c r="BO1145" i="157"/>
  <c r="BL1145" i="157"/>
  <c r="AY1145" i="157"/>
  <c r="Z1145" i="157"/>
  <c r="AF1145" i="157"/>
  <c r="BC1145" i="157"/>
  <c r="J1145" i="157"/>
  <c r="P1145" i="157"/>
  <c r="AR1145" i="157"/>
  <c r="T1145" i="157"/>
  <c r="BN1145" i="157"/>
  <c r="AI1145" i="157"/>
  <c r="L1145" i="157"/>
  <c r="AG1145" i="157"/>
  <c r="BH1145" i="157"/>
  <c r="BN1070" i="157"/>
  <c r="AN1070" i="157"/>
  <c r="U1070" i="157"/>
  <c r="N1070" i="157"/>
  <c r="AE1070" i="157"/>
  <c r="BL1070" i="157"/>
  <c r="AL1070" i="157"/>
  <c r="T1070" i="157"/>
  <c r="M1070" i="157"/>
  <c r="BH1070" i="157"/>
  <c r="AH1070" i="157"/>
  <c r="P1070" i="157"/>
  <c r="AK1070" i="157"/>
  <c r="AY1070" i="157"/>
  <c r="J1070" i="157"/>
  <c r="AR1070" i="157"/>
  <c r="BD1070" i="157"/>
  <c r="AF1070" i="157"/>
  <c r="O1070" i="157"/>
  <c r="BF1070" i="157"/>
  <c r="BJ1070" i="157"/>
  <c r="AC1070" i="157"/>
  <c r="X1070" i="157"/>
  <c r="AT1070" i="157"/>
  <c r="BA1070" i="157"/>
  <c r="AG1070" i="157"/>
  <c r="L1070" i="157"/>
  <c r="AX1070" i="157"/>
  <c r="AB1070" i="157"/>
  <c r="K1070" i="157"/>
  <c r="AV1070" i="157"/>
  <c r="AD1070" i="157"/>
  <c r="BC1070" i="157"/>
  <c r="AI1070" i="157"/>
  <c r="AU1070" i="157"/>
  <c r="BB1070" i="157"/>
  <c r="AM1070" i="157"/>
  <c r="Z1070" i="157"/>
  <c r="AS1070" i="157"/>
  <c r="AJ1070" i="157"/>
  <c r="AW1070" i="157"/>
  <c r="W1070" i="157"/>
  <c r="I1070" i="157"/>
  <c r="AQ1070" i="157"/>
  <c r="R1070" i="157"/>
  <c r="AO1070" i="157"/>
  <c r="AZ1070" i="157"/>
  <c r="H1070" i="157"/>
  <c r="BO1070" i="157"/>
  <c r="G1070" i="157"/>
  <c r="AU1117" i="157"/>
  <c r="AI1117" i="157"/>
  <c r="AS1117" i="157"/>
  <c r="AK1117" i="157"/>
  <c r="AZ1117" i="157"/>
  <c r="AD1117" i="157"/>
  <c r="AY1117" i="157"/>
  <c r="Z1117" i="157"/>
  <c r="AW1117" i="157"/>
  <c r="U1117" i="157"/>
  <c r="AT1117" i="157"/>
  <c r="T1117" i="157"/>
  <c r="AX1117" i="157"/>
  <c r="X1117" i="157"/>
  <c r="BA1117" i="157"/>
  <c r="AR1117" i="157"/>
  <c r="O1117" i="157"/>
  <c r="N1117" i="157"/>
  <c r="AQ1117" i="157"/>
  <c r="R1117" i="157"/>
  <c r="BO1117" i="157"/>
  <c r="AC1117" i="157"/>
  <c r="L1117" i="157"/>
  <c r="BN1117" i="157"/>
  <c r="AM1117" i="157"/>
  <c r="J1117" i="157"/>
  <c r="BL1117" i="157"/>
  <c r="AL1117" i="157"/>
  <c r="W1117" i="157"/>
  <c r="BJ1117" i="157"/>
  <c r="AJ1117" i="157"/>
  <c r="G1117" i="157"/>
  <c r="BF1117" i="157"/>
  <c r="AH1117" i="157"/>
  <c r="K1117" i="157"/>
  <c r="BH1117" i="157"/>
  <c r="AG1117" i="157"/>
  <c r="I1117" i="157"/>
  <c r="BD1117" i="157"/>
  <c r="AF1117" i="157"/>
  <c r="H1117" i="157"/>
  <c r="BC1117" i="157"/>
  <c r="AE1117" i="157"/>
  <c r="M1117" i="157"/>
  <c r="BB1117" i="157"/>
  <c r="AB1117" i="157"/>
  <c r="P1117" i="157"/>
  <c r="AN1117" i="157"/>
  <c r="AV1117" i="157"/>
  <c r="AO1117" i="157"/>
  <c r="AT719" i="157"/>
  <c r="AM719" i="157"/>
  <c r="G719" i="157"/>
  <c r="AS719" i="157"/>
  <c r="AL719" i="157"/>
  <c r="Z719" i="157"/>
  <c r="BJ719" i="157"/>
  <c r="AR719" i="157"/>
  <c r="AI719" i="157"/>
  <c r="BD719" i="157"/>
  <c r="AG719" i="157"/>
  <c r="AZ719" i="157"/>
  <c r="W719" i="157"/>
  <c r="BC719" i="157"/>
  <c r="AF719" i="157"/>
  <c r="AU719" i="157"/>
  <c r="BA719" i="157"/>
  <c r="X719" i="157"/>
  <c r="AQ719" i="157"/>
  <c r="BH719" i="157"/>
  <c r="AX719" i="157"/>
  <c r="P719" i="157"/>
  <c r="R719" i="157"/>
  <c r="AW719" i="157"/>
  <c r="N719" i="157"/>
  <c r="H719" i="157"/>
  <c r="AE719" i="157"/>
  <c r="AY719" i="157"/>
  <c r="U719" i="157"/>
  <c r="AJ719" i="157"/>
  <c r="BN719" i="157"/>
  <c r="AN719" i="157"/>
  <c r="T719" i="157"/>
  <c r="BL719" i="157"/>
  <c r="BO719" i="157"/>
  <c r="AK719" i="157"/>
  <c r="K719" i="157"/>
  <c r="J719" i="157"/>
  <c r="AD719" i="157"/>
  <c r="AB719" i="157"/>
  <c r="O719" i="157"/>
  <c r="BF719" i="157"/>
  <c r="AC719" i="157"/>
  <c r="I719" i="157"/>
  <c r="BB719" i="157"/>
  <c r="AO719" i="157"/>
  <c r="L719" i="157"/>
  <c r="AV719" i="157"/>
  <c r="AH719" i="157"/>
  <c r="M719" i="157"/>
  <c r="AQ581" i="157"/>
  <c r="W581" i="157"/>
  <c r="BO581" i="157"/>
  <c r="AK581" i="157"/>
  <c r="P581" i="157"/>
  <c r="BN581" i="157"/>
  <c r="AH581" i="157"/>
  <c r="O581" i="157"/>
  <c r="BL581" i="157"/>
  <c r="AJ581" i="157"/>
  <c r="N581" i="157"/>
  <c r="BJ581" i="157"/>
  <c r="L581" i="157"/>
  <c r="X581" i="157"/>
  <c r="T581" i="157"/>
  <c r="AI581" i="157"/>
  <c r="BH581" i="157"/>
  <c r="AG581" i="157"/>
  <c r="I581" i="157"/>
  <c r="BF581" i="157"/>
  <c r="AF581" i="157"/>
  <c r="G581" i="157"/>
  <c r="AD581" i="157"/>
  <c r="AN581" i="157"/>
  <c r="AU581" i="157"/>
  <c r="R581" i="157"/>
  <c r="BD581" i="157"/>
  <c r="M581" i="157"/>
  <c r="K581" i="157"/>
  <c r="AY581" i="157"/>
  <c r="BA581" i="157"/>
  <c r="BC581" i="157"/>
  <c r="AO581" i="157"/>
  <c r="H581" i="157"/>
  <c r="BB581" i="157"/>
  <c r="AB581" i="157"/>
  <c r="AX581" i="157"/>
  <c r="AM581" i="157"/>
  <c r="J581" i="157"/>
  <c r="Z581" i="157"/>
  <c r="AS581" i="157"/>
  <c r="AW581" i="157"/>
  <c r="AE581" i="157"/>
  <c r="AZ581" i="157"/>
  <c r="AC581" i="157"/>
  <c r="AT581" i="157"/>
  <c r="AV581" i="157"/>
  <c r="AL581" i="157"/>
  <c r="AR581" i="157"/>
  <c r="U581" i="157"/>
  <c r="AQ663" i="157"/>
  <c r="W663" i="157"/>
  <c r="BB663" i="157"/>
  <c r="Z663" i="157"/>
  <c r="BC663" i="157"/>
  <c r="T663" i="157"/>
  <c r="BA663" i="157"/>
  <c r="R663" i="157"/>
  <c r="AS663" i="157"/>
  <c r="P663" i="157"/>
  <c r="BN663" i="157"/>
  <c r="AC663" i="157"/>
  <c r="O663" i="157"/>
  <c r="BO663" i="157"/>
  <c r="AB663" i="157"/>
  <c r="N663" i="157"/>
  <c r="BL663" i="157"/>
  <c r="AO663" i="157"/>
  <c r="L663" i="157"/>
  <c r="BJ663" i="157"/>
  <c r="AN663" i="157"/>
  <c r="I663" i="157"/>
  <c r="BF663" i="157"/>
  <c r="AE663" i="157"/>
  <c r="G663" i="157"/>
  <c r="BH663" i="157"/>
  <c r="AD663" i="157"/>
  <c r="U663" i="157"/>
  <c r="AX663" i="157"/>
  <c r="AM663" i="157"/>
  <c r="K663" i="157"/>
  <c r="AW663" i="157"/>
  <c r="AI663" i="157"/>
  <c r="H663" i="157"/>
  <c r="AV663" i="157"/>
  <c r="AF663" i="157"/>
  <c r="M663" i="157"/>
  <c r="AU663" i="157"/>
  <c r="AL663" i="157"/>
  <c r="J663" i="157"/>
  <c r="AT663" i="157"/>
  <c r="AK663" i="157"/>
  <c r="BD663" i="157"/>
  <c r="AJ663" i="157"/>
  <c r="AZ663" i="157"/>
  <c r="AH663" i="157"/>
  <c r="AY663" i="157"/>
  <c r="AG663" i="157"/>
  <c r="AR663" i="157"/>
  <c r="X663" i="157"/>
  <c r="BF688" i="157"/>
  <c r="AH688" i="157"/>
  <c r="O688" i="157"/>
  <c r="AT688" i="157"/>
  <c r="N688" i="157"/>
  <c r="BH688" i="157"/>
  <c r="AE688" i="157"/>
  <c r="I688" i="157"/>
  <c r="R688" i="157"/>
  <c r="BO688" i="157"/>
  <c r="BD688" i="157"/>
  <c r="AD688" i="157"/>
  <c r="H688" i="157"/>
  <c r="AY688" i="157"/>
  <c r="BC688" i="157"/>
  <c r="AF688" i="157"/>
  <c r="G688" i="157"/>
  <c r="AG688" i="157"/>
  <c r="AQ688" i="157"/>
  <c r="AC688" i="157"/>
  <c r="J688" i="157"/>
  <c r="T688" i="157"/>
  <c r="BB688" i="157"/>
  <c r="AB688" i="157"/>
  <c r="P688" i="157"/>
  <c r="AZ688" i="157"/>
  <c r="AO688" i="157"/>
  <c r="AX688" i="157"/>
  <c r="AN688" i="157"/>
  <c r="AW688" i="157"/>
  <c r="AI688" i="157"/>
  <c r="AU688" i="157"/>
  <c r="AV688" i="157"/>
  <c r="Z688" i="157"/>
  <c r="AR688" i="157"/>
  <c r="X688" i="157"/>
  <c r="BA688" i="157"/>
  <c r="W688" i="157"/>
  <c r="AS688" i="157"/>
  <c r="U688" i="157"/>
  <c r="AM688" i="157"/>
  <c r="BN688" i="157"/>
  <c r="AL688" i="157"/>
  <c r="M688" i="157"/>
  <c r="BL688" i="157"/>
  <c r="K688" i="157"/>
  <c r="BJ688" i="157"/>
  <c r="AK688" i="157"/>
  <c r="L688" i="157"/>
  <c r="AJ688" i="157"/>
  <c r="BO772" i="157"/>
  <c r="AO772" i="157"/>
  <c r="N772" i="157"/>
  <c r="BN772" i="157"/>
  <c r="AN772" i="157"/>
  <c r="M772" i="157"/>
  <c r="BJ772" i="157"/>
  <c r="AL772" i="157"/>
  <c r="L772" i="157"/>
  <c r="BL772" i="157"/>
  <c r="AI772" i="157"/>
  <c r="K772" i="157"/>
  <c r="BF772" i="157"/>
  <c r="AH772" i="157"/>
  <c r="I772" i="157"/>
  <c r="BD772" i="157"/>
  <c r="AF772" i="157"/>
  <c r="P772" i="157"/>
  <c r="BB772" i="157"/>
  <c r="AE772" i="157"/>
  <c r="O772" i="157"/>
  <c r="AZ772" i="157"/>
  <c r="AG772" i="157"/>
  <c r="J772" i="157"/>
  <c r="BH772" i="157"/>
  <c r="AB772" i="157"/>
  <c r="H772" i="157"/>
  <c r="BC772" i="157"/>
  <c r="AJ772" i="157"/>
  <c r="G772" i="157"/>
  <c r="AY772" i="157"/>
  <c r="AD772" i="157"/>
  <c r="AS772" i="157"/>
  <c r="AM772" i="157"/>
  <c r="AQ772" i="157"/>
  <c r="AK772" i="157"/>
  <c r="BA772" i="157"/>
  <c r="AC772" i="157"/>
  <c r="AU772" i="157"/>
  <c r="Z772" i="157"/>
  <c r="AT772" i="157"/>
  <c r="W772" i="157"/>
  <c r="AX772" i="157"/>
  <c r="R772" i="157"/>
  <c r="AW772" i="157"/>
  <c r="X772" i="157"/>
  <c r="AV772" i="157"/>
  <c r="U772" i="157"/>
  <c r="AR772" i="157"/>
  <c r="T772" i="157"/>
  <c r="BD927" i="157"/>
  <c r="AH927" i="157"/>
  <c r="O927" i="157"/>
  <c r="BL927" i="157"/>
  <c r="AS927" i="157"/>
  <c r="AU927" i="157"/>
  <c r="AG927" i="157"/>
  <c r="AR927" i="157"/>
  <c r="AZ927" i="157"/>
  <c r="L927" i="157"/>
  <c r="AT927" i="157"/>
  <c r="AC927" i="157"/>
  <c r="AL927" i="157"/>
  <c r="U927" i="157"/>
  <c r="K927" i="157"/>
  <c r="H927" i="157"/>
  <c r="AF927" i="157"/>
  <c r="AQ927" i="157"/>
  <c r="AK927" i="157"/>
  <c r="AE927" i="157"/>
  <c r="T927" i="157"/>
  <c r="BA927" i="157"/>
  <c r="AY927" i="157"/>
  <c r="R927" i="157"/>
  <c r="AX927" i="157"/>
  <c r="Z927" i="157"/>
  <c r="N927" i="157"/>
  <c r="AN927" i="157"/>
  <c r="G927" i="157"/>
  <c r="AW927" i="157"/>
  <c r="AD927" i="157"/>
  <c r="AO927" i="157"/>
  <c r="BC927" i="157"/>
  <c r="W927" i="157"/>
  <c r="BB927" i="157"/>
  <c r="X927" i="157"/>
  <c r="BN927" i="157"/>
  <c r="AJ927" i="157"/>
  <c r="AV927" i="157"/>
  <c r="P927" i="157"/>
  <c r="BJ927" i="157"/>
  <c r="BF927" i="157"/>
  <c r="AM927" i="157"/>
  <c r="M927" i="157"/>
  <c r="BO927" i="157"/>
  <c r="AI927" i="157"/>
  <c r="J927" i="157"/>
  <c r="BH927" i="157"/>
  <c r="AB927" i="157"/>
  <c r="I927" i="157"/>
  <c r="AU765" i="157"/>
  <c r="T765" i="157"/>
  <c r="AT765" i="157"/>
  <c r="R765" i="157"/>
  <c r="AY765" i="157"/>
  <c r="X765" i="157"/>
  <c r="BA765" i="157"/>
  <c r="U765" i="157"/>
  <c r="BO765" i="157"/>
  <c r="AO765" i="157"/>
  <c r="P765" i="157"/>
  <c r="BN765" i="157"/>
  <c r="AN765" i="157"/>
  <c r="N765" i="157"/>
  <c r="BL765" i="157"/>
  <c r="AM765" i="157"/>
  <c r="L765" i="157"/>
  <c r="BH765" i="157"/>
  <c r="AL765" i="157"/>
  <c r="K765" i="157"/>
  <c r="BJ765" i="157"/>
  <c r="AJ765" i="157"/>
  <c r="J765" i="157"/>
  <c r="BF765" i="157"/>
  <c r="AG765" i="157"/>
  <c r="I765" i="157"/>
  <c r="BD765" i="157"/>
  <c r="AF765" i="157"/>
  <c r="G765" i="157"/>
  <c r="BC765" i="157"/>
  <c r="AD765" i="157"/>
  <c r="M765" i="157"/>
  <c r="BB765" i="157"/>
  <c r="AC765" i="157"/>
  <c r="O765" i="157"/>
  <c r="Z765" i="157"/>
  <c r="AZ765" i="157"/>
  <c r="AK765" i="157"/>
  <c r="H765" i="157"/>
  <c r="AX765" i="157"/>
  <c r="AI765" i="157"/>
  <c r="AS765" i="157"/>
  <c r="AE765" i="157"/>
  <c r="AV765" i="157"/>
  <c r="AR765" i="157"/>
  <c r="AB765" i="157"/>
  <c r="AQ765" i="157"/>
  <c r="AH765" i="157"/>
  <c r="AW765" i="157"/>
  <c r="W765" i="157"/>
  <c r="BO683" i="157"/>
  <c r="AC683" i="157"/>
  <c r="P683" i="157"/>
  <c r="BJ683" i="157"/>
  <c r="AO683" i="157"/>
  <c r="O683" i="157"/>
  <c r="BH683" i="157"/>
  <c r="AN683" i="157"/>
  <c r="M683" i="157"/>
  <c r="AX683" i="157"/>
  <c r="AJ683" i="157"/>
  <c r="G683" i="157"/>
  <c r="AU683" i="157"/>
  <c r="AD683" i="157"/>
  <c r="H683" i="157"/>
  <c r="BB683" i="157"/>
  <c r="AI683" i="157"/>
  <c r="AS683" i="157"/>
  <c r="AY683" i="157"/>
  <c r="T683" i="157"/>
  <c r="AW683" i="157"/>
  <c r="R683" i="157"/>
  <c r="BA683" i="157"/>
  <c r="AV683" i="157"/>
  <c r="U683" i="157"/>
  <c r="BF683" i="157"/>
  <c r="AT683" i="157"/>
  <c r="N683" i="157"/>
  <c r="I683" i="157"/>
  <c r="BD683" i="157"/>
  <c r="L683" i="157"/>
  <c r="BC683" i="157"/>
  <c r="J683" i="157"/>
  <c r="AQ683" i="157"/>
  <c r="AM683" i="157"/>
  <c r="AR683" i="157"/>
  <c r="K683" i="157"/>
  <c r="BN683" i="157"/>
  <c r="BL683" i="157"/>
  <c r="Z683" i="157"/>
  <c r="AB683" i="157"/>
  <c r="AZ683" i="157"/>
  <c r="W683" i="157"/>
  <c r="AL683" i="157"/>
  <c r="AG683" i="157"/>
  <c r="AF683" i="157"/>
  <c r="AH683" i="157"/>
  <c r="AK683" i="157"/>
  <c r="AE683" i="157"/>
  <c r="X683" i="157"/>
  <c r="BA976" i="157"/>
  <c r="AO976" i="157"/>
  <c r="BJ976" i="157"/>
  <c r="AI976" i="157"/>
  <c r="AS976" i="157"/>
  <c r="AG976" i="157"/>
  <c r="AR976" i="157"/>
  <c r="X976" i="157"/>
  <c r="AZ976" i="157"/>
  <c r="W976" i="157"/>
  <c r="AU976" i="157"/>
  <c r="Z976" i="157"/>
  <c r="AT976" i="157"/>
  <c r="T976" i="157"/>
  <c r="AQ976" i="157"/>
  <c r="U976" i="157"/>
  <c r="AV976" i="157"/>
  <c r="N976" i="157"/>
  <c r="BN976" i="157"/>
  <c r="AF976" i="157"/>
  <c r="M976" i="157"/>
  <c r="BO976" i="157"/>
  <c r="AE976" i="157"/>
  <c r="L976" i="157"/>
  <c r="BL976" i="157"/>
  <c r="AD976" i="157"/>
  <c r="K976" i="157"/>
  <c r="BH976" i="157"/>
  <c r="AC976" i="157"/>
  <c r="I976" i="157"/>
  <c r="BF976" i="157"/>
  <c r="AM976" i="157"/>
  <c r="R976" i="157"/>
  <c r="AY976" i="157"/>
  <c r="AL976" i="157"/>
  <c r="O976" i="157"/>
  <c r="AN976" i="157"/>
  <c r="AX976" i="157"/>
  <c r="AK976" i="157"/>
  <c r="P976" i="157"/>
  <c r="AW976" i="157"/>
  <c r="AJ976" i="157"/>
  <c r="J976" i="157"/>
  <c r="BC976" i="157"/>
  <c r="BD976" i="157"/>
  <c r="AH976" i="157"/>
  <c r="H976" i="157"/>
  <c r="G976" i="157"/>
  <c r="BB976" i="157"/>
  <c r="AB976" i="157"/>
  <c r="BN1043" i="157"/>
  <c r="AN1043" i="157"/>
  <c r="J1043" i="157"/>
  <c r="BL1043" i="157"/>
  <c r="AK1043" i="157"/>
  <c r="P1043" i="157"/>
  <c r="BJ1043" i="157"/>
  <c r="AJ1043" i="157"/>
  <c r="N1043" i="157"/>
  <c r="BF1043" i="157"/>
  <c r="AH1043" i="157"/>
  <c r="I1043" i="157"/>
  <c r="AX1043" i="157"/>
  <c r="AG1043" i="157"/>
  <c r="G1043" i="157"/>
  <c r="BB1043" i="157"/>
  <c r="AM1043" i="157"/>
  <c r="O1043" i="157"/>
  <c r="BA1043" i="157"/>
  <c r="AL1043" i="157"/>
  <c r="K1043" i="157"/>
  <c r="BH1043" i="157"/>
  <c r="AE1043" i="157"/>
  <c r="M1043" i="157"/>
  <c r="AY1043" i="157"/>
  <c r="AO1043" i="157"/>
  <c r="H1043" i="157"/>
  <c r="AV1043" i="157"/>
  <c r="AF1043" i="157"/>
  <c r="AU1043" i="157"/>
  <c r="AD1043" i="157"/>
  <c r="AS1043" i="157"/>
  <c r="AC1043" i="157"/>
  <c r="BD1043" i="157"/>
  <c r="AI1043" i="157"/>
  <c r="BC1043" i="157"/>
  <c r="X1043" i="157"/>
  <c r="AZ1043" i="157"/>
  <c r="U1043" i="157"/>
  <c r="R1043" i="157"/>
  <c r="AW1043" i="157"/>
  <c r="W1043" i="157"/>
  <c r="AQ1043" i="157"/>
  <c r="AT1043" i="157"/>
  <c r="T1043" i="157"/>
  <c r="AR1043" i="157"/>
  <c r="Z1043" i="157"/>
  <c r="BO1043" i="157"/>
  <c r="AB1043" i="157"/>
  <c r="L1043" i="157"/>
  <c r="AT902" i="157"/>
  <c r="AF902" i="157"/>
  <c r="AS902" i="157"/>
  <c r="W902" i="157"/>
  <c r="AY902" i="157"/>
  <c r="AX902" i="157"/>
  <c r="Z902" i="157"/>
  <c r="R902" i="157"/>
  <c r="AR902" i="157"/>
  <c r="AV902" i="157"/>
  <c r="X902" i="157"/>
  <c r="BO902" i="157"/>
  <c r="M902" i="157"/>
  <c r="BD902" i="157"/>
  <c r="T902" i="157"/>
  <c r="AW902" i="157"/>
  <c r="N902" i="157"/>
  <c r="AJ902" i="157"/>
  <c r="BN902" i="157"/>
  <c r="AI902" i="157"/>
  <c r="L902" i="157"/>
  <c r="BF902" i="157"/>
  <c r="AG902" i="157"/>
  <c r="K902" i="157"/>
  <c r="AQ902" i="157"/>
  <c r="J902" i="157"/>
  <c r="BJ902" i="157"/>
  <c r="AE902" i="157"/>
  <c r="I902" i="157"/>
  <c r="G902" i="157"/>
  <c r="BH902" i="157"/>
  <c r="AB902" i="157"/>
  <c r="O902" i="157"/>
  <c r="AK902" i="157"/>
  <c r="BL902" i="157"/>
  <c r="AN902" i="157"/>
  <c r="H902" i="157"/>
  <c r="BC902" i="157"/>
  <c r="AH902" i="157"/>
  <c r="U902" i="157"/>
  <c r="AD902" i="157"/>
  <c r="BB902" i="157"/>
  <c r="AC902" i="157"/>
  <c r="P902" i="157"/>
  <c r="BA902" i="157"/>
  <c r="AM902" i="157"/>
  <c r="AZ902" i="157"/>
  <c r="AL902" i="157"/>
  <c r="AU902" i="157"/>
  <c r="AO902" i="157"/>
  <c r="BH894" i="157"/>
  <c r="AG894" i="157"/>
  <c r="I894" i="157"/>
  <c r="BL894" i="157"/>
  <c r="AM894" i="157"/>
  <c r="O894" i="157"/>
  <c r="AU894" i="157"/>
  <c r="AO894" i="157"/>
  <c r="AI894" i="157"/>
  <c r="BF894" i="157"/>
  <c r="AK894" i="157"/>
  <c r="P894" i="157"/>
  <c r="G894" i="157"/>
  <c r="AX894" i="157"/>
  <c r="AJ894" i="157"/>
  <c r="J894" i="157"/>
  <c r="AF894" i="157"/>
  <c r="H894" i="157"/>
  <c r="AC894" i="157"/>
  <c r="AW894" i="157"/>
  <c r="AH894" i="157"/>
  <c r="AV894" i="157"/>
  <c r="AD894" i="157"/>
  <c r="AY894" i="157"/>
  <c r="AT894" i="157"/>
  <c r="Z894" i="157"/>
  <c r="BJ894" i="157"/>
  <c r="AS894" i="157"/>
  <c r="AB894" i="157"/>
  <c r="AQ894" i="157"/>
  <c r="AE894" i="157"/>
  <c r="AR894" i="157"/>
  <c r="N894" i="157"/>
  <c r="K894" i="157"/>
  <c r="BD894" i="157"/>
  <c r="X894" i="157"/>
  <c r="BC894" i="157"/>
  <c r="U894" i="157"/>
  <c r="T894" i="157"/>
  <c r="BB894" i="157"/>
  <c r="W894" i="157"/>
  <c r="AZ894" i="157"/>
  <c r="BA894" i="157"/>
  <c r="R894" i="157"/>
  <c r="BN894" i="157"/>
  <c r="AN894" i="157"/>
  <c r="M894" i="157"/>
  <c r="BO894" i="157"/>
  <c r="AL894" i="157"/>
  <c r="L894" i="157"/>
  <c r="BC907" i="157"/>
  <c r="W907" i="157"/>
  <c r="BO907" i="157"/>
  <c r="AF907" i="157"/>
  <c r="P907" i="157"/>
  <c r="BN907" i="157"/>
  <c r="AC907" i="157"/>
  <c r="N907" i="157"/>
  <c r="BL907" i="157"/>
  <c r="AB907" i="157"/>
  <c r="L907" i="157"/>
  <c r="BJ907" i="157"/>
  <c r="AO907" i="157"/>
  <c r="M907" i="157"/>
  <c r="R907" i="157"/>
  <c r="BH907" i="157"/>
  <c r="AK907" i="157"/>
  <c r="K907" i="157"/>
  <c r="AY907" i="157"/>
  <c r="AJ907" i="157"/>
  <c r="J907" i="157"/>
  <c r="BD907" i="157"/>
  <c r="AI907" i="157"/>
  <c r="O907" i="157"/>
  <c r="BB907" i="157"/>
  <c r="AH907" i="157"/>
  <c r="I907" i="157"/>
  <c r="AZ907" i="157"/>
  <c r="AE907" i="157"/>
  <c r="H907" i="157"/>
  <c r="BA907" i="157"/>
  <c r="AM907" i="157"/>
  <c r="G907" i="157"/>
  <c r="AX907" i="157"/>
  <c r="AL907" i="157"/>
  <c r="AW907" i="157"/>
  <c r="AD907" i="157"/>
  <c r="AR907" i="157"/>
  <c r="AN907" i="157"/>
  <c r="AQ907" i="157"/>
  <c r="AG907" i="157"/>
  <c r="AU907" i="157"/>
  <c r="Z907" i="157"/>
  <c r="AS907" i="157"/>
  <c r="U907" i="157"/>
  <c r="AT907" i="157"/>
  <c r="T907" i="157"/>
  <c r="AV907" i="157"/>
  <c r="BF907" i="157"/>
  <c r="X907" i="157"/>
  <c r="AZ974" i="157"/>
  <c r="R974" i="157"/>
  <c r="BN974" i="157"/>
  <c r="AH974" i="157"/>
  <c r="N974" i="157"/>
  <c r="BO974" i="157"/>
  <c r="AM974" i="157"/>
  <c r="M974" i="157"/>
  <c r="BH974" i="157"/>
  <c r="AL974" i="157"/>
  <c r="L974" i="157"/>
  <c r="BJ974" i="157"/>
  <c r="AK974" i="157"/>
  <c r="K974" i="157"/>
  <c r="BL974" i="157"/>
  <c r="AJ974" i="157"/>
  <c r="I974" i="157"/>
  <c r="BF974" i="157"/>
  <c r="AG974" i="157"/>
  <c r="O974" i="157"/>
  <c r="AX974" i="157"/>
  <c r="AD974" i="157"/>
  <c r="P974" i="157"/>
  <c r="BD974" i="157"/>
  <c r="AC974" i="157"/>
  <c r="J974" i="157"/>
  <c r="BC974" i="157"/>
  <c r="AI974" i="157"/>
  <c r="G974" i="157"/>
  <c r="BB974" i="157"/>
  <c r="AF974" i="157"/>
  <c r="H974" i="157"/>
  <c r="AR974" i="157"/>
  <c r="AV974" i="157"/>
  <c r="AE974" i="157"/>
  <c r="AU974" i="157"/>
  <c r="AB974" i="157"/>
  <c r="AS974" i="157"/>
  <c r="AN974" i="157"/>
  <c r="T974" i="157"/>
  <c r="AQ974" i="157"/>
  <c r="AO974" i="157"/>
  <c r="AY974" i="157"/>
  <c r="X974" i="157"/>
  <c r="AW974" i="157"/>
  <c r="U974" i="157"/>
  <c r="AT974" i="157"/>
  <c r="W974" i="157"/>
  <c r="BA974" i="157"/>
  <c r="Z974" i="157"/>
  <c r="BD806" i="157"/>
  <c r="AE806" i="157"/>
  <c r="J806" i="157"/>
  <c r="BB806" i="157"/>
  <c r="AF806" i="157"/>
  <c r="H806" i="157"/>
  <c r="BA806" i="157"/>
  <c r="AJ806" i="157"/>
  <c r="AX806" i="157"/>
  <c r="R806" i="157"/>
  <c r="AZ806" i="157"/>
  <c r="AG806" i="157"/>
  <c r="AN806" i="157"/>
  <c r="AT806" i="157"/>
  <c r="W806" i="157"/>
  <c r="AS806" i="157"/>
  <c r="BC806" i="157"/>
  <c r="N806" i="157"/>
  <c r="AW806" i="157"/>
  <c r="M806" i="157"/>
  <c r="AV806" i="157"/>
  <c r="L806" i="157"/>
  <c r="AU806" i="157"/>
  <c r="K806" i="157"/>
  <c r="BO806" i="157"/>
  <c r="AD806" i="157"/>
  <c r="X806" i="157"/>
  <c r="BJ806" i="157"/>
  <c r="AC806" i="157"/>
  <c r="I806" i="157"/>
  <c r="BN806" i="157"/>
  <c r="AB806" i="157"/>
  <c r="Z806" i="157"/>
  <c r="BF806" i="157"/>
  <c r="AO806" i="157"/>
  <c r="T806" i="157"/>
  <c r="AM806" i="157"/>
  <c r="U806" i="157"/>
  <c r="BH806" i="157"/>
  <c r="BL806" i="157"/>
  <c r="AL806" i="157"/>
  <c r="P806" i="157"/>
  <c r="AK806" i="157"/>
  <c r="AR806" i="157"/>
  <c r="AI806" i="157"/>
  <c r="O806" i="157"/>
  <c r="AQ806" i="157"/>
  <c r="AH806" i="157"/>
  <c r="G806" i="157"/>
  <c r="AY806" i="157"/>
  <c r="AQ1087" i="157"/>
  <c r="Z1087" i="157"/>
  <c r="BB1087" i="157"/>
  <c r="R1087" i="157"/>
  <c r="AZ1087" i="157"/>
  <c r="T1087" i="157"/>
  <c r="AX1087" i="157"/>
  <c r="W1087" i="157"/>
  <c r="AW1087" i="157"/>
  <c r="U1087" i="157"/>
  <c r="AV1087" i="157"/>
  <c r="L1087" i="157"/>
  <c r="BN1087" i="157"/>
  <c r="AK1087" i="157"/>
  <c r="J1087" i="157"/>
  <c r="BL1087" i="157"/>
  <c r="AJ1087" i="157"/>
  <c r="X1087" i="157"/>
  <c r="BH1087" i="157"/>
  <c r="AI1087" i="157"/>
  <c r="O1087" i="157"/>
  <c r="BF1087" i="157"/>
  <c r="AH1087" i="157"/>
  <c r="N1087" i="157"/>
  <c r="BO1087" i="157"/>
  <c r="AF1087" i="157"/>
  <c r="M1087" i="157"/>
  <c r="BJ1087" i="157"/>
  <c r="AB1087" i="157"/>
  <c r="K1087" i="157"/>
  <c r="AY1087" i="157"/>
  <c r="AL1087" i="157"/>
  <c r="H1087" i="157"/>
  <c r="AR1087" i="157"/>
  <c r="AG1087" i="157"/>
  <c r="P1087" i="157"/>
  <c r="BD1087" i="157"/>
  <c r="AE1087" i="157"/>
  <c r="I1087" i="157"/>
  <c r="BC1087" i="157"/>
  <c r="AD1087" i="157"/>
  <c r="G1087" i="157"/>
  <c r="BA1087" i="157"/>
  <c r="AC1087" i="157"/>
  <c r="AU1087" i="157"/>
  <c r="AM1087" i="157"/>
  <c r="AT1087" i="157"/>
  <c r="AN1087" i="157"/>
  <c r="AS1087" i="157"/>
  <c r="AO1087" i="157"/>
  <c r="BN864" i="157"/>
  <c r="AI864" i="157"/>
  <c r="M864" i="157"/>
  <c r="G864" i="157"/>
  <c r="AT864" i="157"/>
  <c r="BO864" i="157"/>
  <c r="AH864" i="157"/>
  <c r="L864" i="157"/>
  <c r="AJ864" i="157"/>
  <c r="AX864" i="157"/>
  <c r="X864" i="157"/>
  <c r="BH864" i="157"/>
  <c r="AF864" i="157"/>
  <c r="K864" i="157"/>
  <c r="BF864" i="157"/>
  <c r="R864" i="157"/>
  <c r="BJ864" i="157"/>
  <c r="AM864" i="157"/>
  <c r="I864" i="157"/>
  <c r="AL864" i="157"/>
  <c r="AE864" i="157"/>
  <c r="AR864" i="157"/>
  <c r="BL864" i="157"/>
  <c r="AK864" i="157"/>
  <c r="O864" i="157"/>
  <c r="AY864" i="157"/>
  <c r="J864" i="157"/>
  <c r="W864" i="157"/>
  <c r="BD864" i="157"/>
  <c r="AB864" i="157"/>
  <c r="H864" i="157"/>
  <c r="BC864" i="157"/>
  <c r="AO864" i="157"/>
  <c r="BB864" i="157"/>
  <c r="AD864" i="157"/>
  <c r="AV864" i="157"/>
  <c r="P864" i="157"/>
  <c r="AG864" i="157"/>
  <c r="AN864" i="157"/>
  <c r="BA864" i="157"/>
  <c r="AZ864" i="157"/>
  <c r="AC864" i="157"/>
  <c r="AW864" i="157"/>
  <c r="AQ864" i="157"/>
  <c r="U864" i="157"/>
  <c r="AS864" i="157"/>
  <c r="T864" i="157"/>
  <c r="AU864" i="157"/>
  <c r="Z864" i="157"/>
  <c r="N864" i="157"/>
  <c r="AX1112" i="157"/>
  <c r="R1112" i="157"/>
  <c r="AW1112" i="157"/>
  <c r="T1112" i="157"/>
  <c r="BN1112" i="157"/>
  <c r="BD1112" i="157"/>
  <c r="X1112" i="157"/>
  <c r="AM1112" i="157"/>
  <c r="H1112" i="157"/>
  <c r="AT1112" i="157"/>
  <c r="J1112" i="157"/>
  <c r="AY1112" i="157"/>
  <c r="I1112" i="157"/>
  <c r="BO1112" i="157"/>
  <c r="AK1112" i="157"/>
  <c r="AG1112" i="157"/>
  <c r="BL1112" i="157"/>
  <c r="AC1112" i="157"/>
  <c r="G1112" i="157"/>
  <c r="BF1112" i="157"/>
  <c r="AB1112" i="157"/>
  <c r="N1112" i="157"/>
  <c r="AV1112" i="157"/>
  <c r="AN1112" i="157"/>
  <c r="L1112" i="157"/>
  <c r="BA1112" i="157"/>
  <c r="AO1112" i="157"/>
  <c r="AU1112" i="157"/>
  <c r="AF1112" i="157"/>
  <c r="K1112" i="157"/>
  <c r="BH1112" i="157"/>
  <c r="AE1112" i="157"/>
  <c r="U1112" i="157"/>
  <c r="BC1112" i="157"/>
  <c r="AL1112" i="157"/>
  <c r="O1112" i="157"/>
  <c r="AQ1112" i="157"/>
  <c r="AD1112" i="157"/>
  <c r="P1112" i="157"/>
  <c r="BB1112" i="157"/>
  <c r="AI1112" i="157"/>
  <c r="M1112" i="157"/>
  <c r="AZ1112" i="157"/>
  <c r="AJ1112" i="157"/>
  <c r="AS1112" i="157"/>
  <c r="AH1112" i="157"/>
  <c r="AR1112" i="157"/>
  <c r="W1112" i="157"/>
  <c r="BJ1112" i="157"/>
  <c r="Z1112" i="157"/>
  <c r="AU874" i="157"/>
  <c r="W874" i="157"/>
  <c r="M874" i="157"/>
  <c r="AM874" i="157"/>
  <c r="AQ874" i="157"/>
  <c r="T874" i="157"/>
  <c r="AI874" i="157"/>
  <c r="BB874" i="157"/>
  <c r="Z874" i="157"/>
  <c r="BN874" i="157"/>
  <c r="BO874" i="157"/>
  <c r="BL874" i="157"/>
  <c r="AJ874" i="157"/>
  <c r="AS874" i="157"/>
  <c r="R874" i="157"/>
  <c r="AF874" i="157"/>
  <c r="AX874" i="157"/>
  <c r="N874" i="157"/>
  <c r="AH874" i="157"/>
  <c r="K874" i="157"/>
  <c r="I874" i="157"/>
  <c r="O874" i="157"/>
  <c r="AG874" i="157"/>
  <c r="BF874" i="157"/>
  <c r="BD874" i="157"/>
  <c r="AC874" i="157"/>
  <c r="J874" i="157"/>
  <c r="BC874" i="157"/>
  <c r="AO874" i="157"/>
  <c r="H874" i="157"/>
  <c r="G874" i="157"/>
  <c r="BA874" i="157"/>
  <c r="AN874" i="157"/>
  <c r="AZ874" i="157"/>
  <c r="AB874" i="157"/>
  <c r="AD874" i="157"/>
  <c r="P874" i="157"/>
  <c r="AY874" i="157"/>
  <c r="AE874" i="157"/>
  <c r="AW874" i="157"/>
  <c r="AL874" i="157"/>
  <c r="AV874" i="157"/>
  <c r="AK874" i="157"/>
  <c r="X874" i="157"/>
  <c r="L874" i="157"/>
  <c r="AT874" i="157"/>
  <c r="BJ874" i="157"/>
  <c r="AR874" i="157"/>
  <c r="U874" i="157"/>
  <c r="BH874" i="157"/>
  <c r="BO1154" i="157"/>
  <c r="AN1154" i="157"/>
  <c r="G1154" i="157"/>
  <c r="AG1154" i="157"/>
  <c r="BJ1154" i="157"/>
  <c r="AM1154" i="157"/>
  <c r="M1154" i="157"/>
  <c r="N1154" i="157"/>
  <c r="BC1154" i="157"/>
  <c r="AL1154" i="157"/>
  <c r="L1154" i="157"/>
  <c r="AI1154" i="157"/>
  <c r="BB1154" i="157"/>
  <c r="AJ1154" i="157"/>
  <c r="K1154" i="157"/>
  <c r="AT1154" i="157"/>
  <c r="AW1154" i="157"/>
  <c r="AF1154" i="157"/>
  <c r="P1154" i="157"/>
  <c r="AV1154" i="157"/>
  <c r="AB1154" i="157"/>
  <c r="O1154" i="157"/>
  <c r="AS1154" i="157"/>
  <c r="AH1154" i="157"/>
  <c r="BD1154" i="157"/>
  <c r="AD1154" i="157"/>
  <c r="AR1154" i="157"/>
  <c r="AK1154" i="157"/>
  <c r="AQ1154" i="157"/>
  <c r="X1154" i="157"/>
  <c r="BF1154" i="157"/>
  <c r="U1154" i="157"/>
  <c r="BA1154" i="157"/>
  <c r="W1154" i="157"/>
  <c r="AZ1154" i="157"/>
  <c r="T1154" i="157"/>
  <c r="AY1154" i="157"/>
  <c r="Z1154" i="157"/>
  <c r="AX1154" i="157"/>
  <c r="R1154" i="157"/>
  <c r="BN1154" i="157"/>
  <c r="AE1154" i="157"/>
  <c r="J1154" i="157"/>
  <c r="BL1154" i="157"/>
  <c r="AC1154" i="157"/>
  <c r="I1154" i="157"/>
  <c r="BH1154" i="157"/>
  <c r="AO1154" i="157"/>
  <c r="H1154" i="157"/>
  <c r="AU1154" i="157"/>
  <c r="BF1159" i="157"/>
  <c r="AI1159" i="157"/>
  <c r="M1159" i="157"/>
  <c r="AX1159" i="157"/>
  <c r="AH1159" i="157"/>
  <c r="K1159" i="157"/>
  <c r="AW1159" i="157"/>
  <c r="AF1159" i="157"/>
  <c r="H1159" i="157"/>
  <c r="BA1159" i="157"/>
  <c r="AC1159" i="157"/>
  <c r="R1159" i="157"/>
  <c r="AZ1159" i="157"/>
  <c r="AB1159" i="157"/>
  <c r="I1159" i="157"/>
  <c r="BH1159" i="157"/>
  <c r="AN1159" i="157"/>
  <c r="G1159" i="157"/>
  <c r="BD1159" i="157"/>
  <c r="AL1159" i="157"/>
  <c r="BC1159" i="157"/>
  <c r="AG1159" i="157"/>
  <c r="AT1159" i="157"/>
  <c r="AD1159" i="157"/>
  <c r="AS1159" i="157"/>
  <c r="X1159" i="157"/>
  <c r="AQ1159" i="157"/>
  <c r="AE1159" i="157"/>
  <c r="BB1159" i="157"/>
  <c r="Z1159" i="157"/>
  <c r="AV1159" i="157"/>
  <c r="W1159" i="157"/>
  <c r="AU1159" i="157"/>
  <c r="U1159" i="157"/>
  <c r="AY1159" i="157"/>
  <c r="T1159" i="157"/>
  <c r="AR1159" i="157"/>
  <c r="O1159" i="157"/>
  <c r="BO1159" i="157"/>
  <c r="AO1159" i="157"/>
  <c r="L1159" i="157"/>
  <c r="BN1159" i="157"/>
  <c r="AM1159" i="157"/>
  <c r="J1159" i="157"/>
  <c r="BL1159" i="157"/>
  <c r="AK1159" i="157"/>
  <c r="P1159" i="157"/>
  <c r="BJ1159" i="157"/>
  <c r="AJ1159" i="157"/>
  <c r="N1159" i="157"/>
  <c r="BL984" i="157"/>
  <c r="AD984" i="157"/>
  <c r="R984" i="157"/>
  <c r="AX984" i="157"/>
  <c r="AC984" i="157"/>
  <c r="P984" i="157"/>
  <c r="AR984" i="157"/>
  <c r="AB984" i="157"/>
  <c r="J984" i="157"/>
  <c r="AQ984" i="157"/>
  <c r="AL984" i="157"/>
  <c r="H984" i="157"/>
  <c r="BD984" i="157"/>
  <c r="AE984" i="157"/>
  <c r="G984" i="157"/>
  <c r="BB984" i="157"/>
  <c r="AO984" i="157"/>
  <c r="BC984" i="157"/>
  <c r="AI984" i="157"/>
  <c r="BA984" i="157"/>
  <c r="AF984" i="157"/>
  <c r="AY984" i="157"/>
  <c r="AK984" i="157"/>
  <c r="AW984" i="157"/>
  <c r="X984" i="157"/>
  <c r="AU984" i="157"/>
  <c r="U984" i="157"/>
  <c r="AZ984" i="157"/>
  <c r="W984" i="157"/>
  <c r="AT984" i="157"/>
  <c r="T984" i="157"/>
  <c r="AV984" i="157"/>
  <c r="Z984" i="157"/>
  <c r="AS984" i="157"/>
  <c r="N984" i="157"/>
  <c r="BN984" i="157"/>
  <c r="AH984" i="157"/>
  <c r="M984" i="157"/>
  <c r="BO984" i="157"/>
  <c r="AG984" i="157"/>
  <c r="L984" i="157"/>
  <c r="BJ984" i="157"/>
  <c r="AN984" i="157"/>
  <c r="K984" i="157"/>
  <c r="BH984" i="157"/>
  <c r="AM984" i="157"/>
  <c r="I984" i="157"/>
  <c r="BF984" i="157"/>
  <c r="AJ984" i="157"/>
  <c r="O984" i="157"/>
  <c r="AX1030" i="157"/>
  <c r="G1030" i="157"/>
  <c r="BN1030" i="157"/>
  <c r="AD1030" i="157"/>
  <c r="U1030" i="157"/>
  <c r="BO1030" i="157"/>
  <c r="AC1030" i="157"/>
  <c r="T1030" i="157"/>
  <c r="BL1030" i="157"/>
  <c r="AN1030" i="157"/>
  <c r="R1030" i="157"/>
  <c r="BH1030" i="157"/>
  <c r="AM1030" i="157"/>
  <c r="P1030" i="157"/>
  <c r="BJ1030" i="157"/>
  <c r="AJ1030" i="157"/>
  <c r="O1030" i="157"/>
  <c r="BF1030" i="157"/>
  <c r="AK1030" i="157"/>
  <c r="N1030" i="157"/>
  <c r="AZ1030" i="157"/>
  <c r="AI1030" i="157"/>
  <c r="L1030" i="157"/>
  <c r="BC1030" i="157"/>
  <c r="AG1030" i="157"/>
  <c r="M1030" i="157"/>
  <c r="BB1030" i="157"/>
  <c r="AF1030" i="157"/>
  <c r="K1030" i="157"/>
  <c r="BA1030" i="157"/>
  <c r="AH1030" i="157"/>
  <c r="J1030" i="157"/>
  <c r="AY1030" i="157"/>
  <c r="AE1030" i="157"/>
  <c r="AT1030" i="157"/>
  <c r="AB1030" i="157"/>
  <c r="AS1030" i="157"/>
  <c r="AO1030" i="157"/>
  <c r="AQ1030" i="157"/>
  <c r="AL1030" i="157"/>
  <c r="AW1030" i="157"/>
  <c r="X1030" i="157"/>
  <c r="AV1030" i="157"/>
  <c r="Z1030" i="157"/>
  <c r="AU1030" i="157"/>
  <c r="W1030" i="157"/>
  <c r="AR1030" i="157"/>
  <c r="I1030" i="157"/>
  <c r="BD1030" i="157"/>
  <c r="H1030" i="157"/>
  <c r="BF726" i="157"/>
  <c r="AI726" i="157"/>
  <c r="P726" i="157"/>
  <c r="AR726" i="157"/>
  <c r="AE726" i="157"/>
  <c r="O726" i="157"/>
  <c r="AQ726" i="157"/>
  <c r="AB726" i="157"/>
  <c r="H726" i="157"/>
  <c r="BO726" i="157"/>
  <c r="BL726" i="157"/>
  <c r="BD726" i="157"/>
  <c r="AK726" i="157"/>
  <c r="J726" i="157"/>
  <c r="BA726" i="157"/>
  <c r="L726" i="157"/>
  <c r="BB726" i="157"/>
  <c r="AH726" i="157"/>
  <c r="G726" i="157"/>
  <c r="AD726" i="157"/>
  <c r="AM726" i="157"/>
  <c r="AY726" i="157"/>
  <c r="AG726" i="157"/>
  <c r="BC726" i="157"/>
  <c r="AF726" i="157"/>
  <c r="M726" i="157"/>
  <c r="AZ726" i="157"/>
  <c r="AC726" i="157"/>
  <c r="AX726" i="157"/>
  <c r="Z726" i="157"/>
  <c r="AT726" i="157"/>
  <c r="X726" i="157"/>
  <c r="AS726" i="157"/>
  <c r="W726" i="157"/>
  <c r="AW726" i="157"/>
  <c r="AL726" i="157"/>
  <c r="AV726" i="157"/>
  <c r="R726" i="157"/>
  <c r="T726" i="157"/>
  <c r="AU726" i="157"/>
  <c r="N726" i="157"/>
  <c r="BN726" i="157"/>
  <c r="AO726" i="157"/>
  <c r="K726" i="157"/>
  <c r="BH726" i="157"/>
  <c r="U726" i="157"/>
  <c r="BJ726" i="157"/>
  <c r="AN726" i="157"/>
  <c r="I726" i="157"/>
  <c r="AJ726" i="157"/>
  <c r="BJ913" i="157"/>
  <c r="AN913" i="157"/>
  <c r="H913" i="157"/>
  <c r="AM913" i="157"/>
  <c r="AJ913" i="157"/>
  <c r="BA913" i="157"/>
  <c r="G913" i="157"/>
  <c r="AL913" i="157"/>
  <c r="AG913" i="157"/>
  <c r="AY913" i="157"/>
  <c r="AU913" i="157"/>
  <c r="BH913" i="157"/>
  <c r="AQ913" i="157"/>
  <c r="AS913" i="157"/>
  <c r="AK913" i="157"/>
  <c r="AH913" i="157"/>
  <c r="AZ913" i="157"/>
  <c r="X913" i="157"/>
  <c r="AX913" i="157"/>
  <c r="AW913" i="157"/>
  <c r="W913" i="157"/>
  <c r="AV913" i="157"/>
  <c r="BB913" i="157"/>
  <c r="L913" i="157"/>
  <c r="T913" i="157"/>
  <c r="R913" i="157"/>
  <c r="AT913" i="157"/>
  <c r="AE913" i="157"/>
  <c r="K913" i="157"/>
  <c r="U913" i="157"/>
  <c r="M913" i="157"/>
  <c r="BO913" i="157"/>
  <c r="AB913" i="157"/>
  <c r="P913" i="157"/>
  <c r="BL913" i="157"/>
  <c r="BN913" i="157"/>
  <c r="AD913" i="157"/>
  <c r="N913" i="157"/>
  <c r="AI913" i="157"/>
  <c r="BC913" i="157"/>
  <c r="AC913" i="157"/>
  <c r="AF913" i="157"/>
  <c r="AR913" i="157"/>
  <c r="BF913" i="157"/>
  <c r="AO913" i="157"/>
  <c r="I913" i="157"/>
  <c r="J913" i="157"/>
  <c r="O913" i="157"/>
  <c r="BD913" i="157"/>
  <c r="Z913" i="157"/>
  <c r="BH1135" i="157"/>
  <c r="AE1135" i="157"/>
  <c r="N1135" i="157"/>
  <c r="BC1135" i="157"/>
  <c r="AD1135" i="157"/>
  <c r="M1135" i="157"/>
  <c r="BB1135" i="157"/>
  <c r="AB1135" i="157"/>
  <c r="T1135" i="157"/>
  <c r="AR1135" i="157"/>
  <c r="AJ1135" i="157"/>
  <c r="BA1135" i="157"/>
  <c r="AF1135" i="157"/>
  <c r="AZ1135" i="157"/>
  <c r="AG1135" i="157"/>
  <c r="AY1135" i="157"/>
  <c r="AC1135" i="157"/>
  <c r="AX1135" i="157"/>
  <c r="W1135" i="157"/>
  <c r="AU1135" i="157"/>
  <c r="Z1135" i="157"/>
  <c r="AQ1135" i="157"/>
  <c r="X1135" i="157"/>
  <c r="BD1135" i="157"/>
  <c r="O1135" i="157"/>
  <c r="AW1135" i="157"/>
  <c r="L1135" i="157"/>
  <c r="AV1135" i="157"/>
  <c r="J1135" i="157"/>
  <c r="BO1135" i="157"/>
  <c r="AK1135" i="157"/>
  <c r="U1135" i="157"/>
  <c r="BN1135" i="157"/>
  <c r="AI1135" i="157"/>
  <c r="I1135" i="157"/>
  <c r="BJ1135" i="157"/>
  <c r="AO1135" i="157"/>
  <c r="H1135" i="157"/>
  <c r="BL1135" i="157"/>
  <c r="AN1135" i="157"/>
  <c r="G1135" i="157"/>
  <c r="BF1135" i="157"/>
  <c r="AM1135" i="157"/>
  <c r="R1135" i="157"/>
  <c r="AT1135" i="157"/>
  <c r="AL1135" i="157"/>
  <c r="K1135" i="157"/>
  <c r="AS1135" i="157"/>
  <c r="AH1135" i="157"/>
  <c r="P1135" i="157"/>
  <c r="AS1158" i="157"/>
  <c r="AF1158" i="157"/>
  <c r="T1158" i="157"/>
  <c r="AM1158" i="157"/>
  <c r="AJ1158" i="157"/>
  <c r="BD1158" i="157"/>
  <c r="N1158" i="157"/>
  <c r="AY1158" i="157"/>
  <c r="AU1158" i="157"/>
  <c r="X1158" i="157"/>
  <c r="AT1158" i="157"/>
  <c r="AE1158" i="157"/>
  <c r="J1158" i="157"/>
  <c r="AO1158" i="157"/>
  <c r="AV1158" i="157"/>
  <c r="BC1158" i="157"/>
  <c r="Z1158" i="157"/>
  <c r="AX1158" i="157"/>
  <c r="BA1158" i="157"/>
  <c r="H1158" i="157"/>
  <c r="BO1158" i="157"/>
  <c r="AI1158" i="157"/>
  <c r="G1158" i="157"/>
  <c r="AG1158" i="157"/>
  <c r="R1158" i="157"/>
  <c r="AC1158" i="157"/>
  <c r="AD1158" i="157"/>
  <c r="BN1158" i="157"/>
  <c r="U1158" i="157"/>
  <c r="AW1158" i="157"/>
  <c r="BB1158" i="157"/>
  <c r="BL1158" i="157"/>
  <c r="I1158" i="157"/>
  <c r="BJ1158" i="157"/>
  <c r="AB1158" i="157"/>
  <c r="O1158" i="157"/>
  <c r="AQ1158" i="157"/>
  <c r="AR1158" i="157"/>
  <c r="AN1158" i="157"/>
  <c r="M1158" i="157"/>
  <c r="AK1158" i="157"/>
  <c r="BF1158" i="157"/>
  <c r="AL1158" i="157"/>
  <c r="L1158" i="157"/>
  <c r="K1158" i="157"/>
  <c r="W1158" i="157"/>
  <c r="BH1158" i="157"/>
  <c r="AH1158" i="157"/>
  <c r="P1158" i="157"/>
  <c r="AZ1158" i="157"/>
  <c r="AX582" i="157"/>
  <c r="Z582" i="157"/>
  <c r="AZ582" i="157"/>
  <c r="AV582" i="157"/>
  <c r="T582" i="157"/>
  <c r="O582" i="157"/>
  <c r="BD582" i="157"/>
  <c r="AW582" i="157"/>
  <c r="R582" i="157"/>
  <c r="AD582" i="157"/>
  <c r="AS582" i="157"/>
  <c r="G582" i="157"/>
  <c r="BO582" i="157"/>
  <c r="AN582" i="157"/>
  <c r="BJ582" i="157"/>
  <c r="AM582" i="157"/>
  <c r="BB582" i="157"/>
  <c r="AJ582" i="157"/>
  <c r="BL582" i="157"/>
  <c r="AI582" i="157"/>
  <c r="U582" i="157"/>
  <c r="BF582" i="157"/>
  <c r="M582" i="157"/>
  <c r="H582" i="157"/>
  <c r="AC582" i="157"/>
  <c r="BN582" i="157"/>
  <c r="AH582" i="157"/>
  <c r="L582" i="157"/>
  <c r="BH582" i="157"/>
  <c r="AF582" i="157"/>
  <c r="K582" i="157"/>
  <c r="AR582" i="157"/>
  <c r="AE582" i="157"/>
  <c r="J582" i="157"/>
  <c r="AG582" i="157"/>
  <c r="AB582" i="157"/>
  <c r="N582" i="157"/>
  <c r="AL582" i="157"/>
  <c r="BC582" i="157"/>
  <c r="BA582" i="157"/>
  <c r="AK582" i="157"/>
  <c r="AY582" i="157"/>
  <c r="AO582" i="157"/>
  <c r="AU582" i="157"/>
  <c r="X582" i="157"/>
  <c r="P582" i="157"/>
  <c r="AT582" i="157"/>
  <c r="W582" i="157"/>
  <c r="AQ582" i="157"/>
  <c r="I582" i="157"/>
  <c r="AR1073" i="157"/>
  <c r="U1073" i="157"/>
  <c r="AU1073" i="157"/>
  <c r="W1073" i="157"/>
  <c r="N1073" i="157"/>
  <c r="AS1073" i="157"/>
  <c r="T1073" i="157"/>
  <c r="P1073" i="157"/>
  <c r="BC1073" i="157"/>
  <c r="Z1073" i="157"/>
  <c r="AL1073" i="157"/>
  <c r="AE1073" i="157"/>
  <c r="AY1073" i="157"/>
  <c r="AT1073" i="157"/>
  <c r="R1073" i="157"/>
  <c r="BD1073" i="157"/>
  <c r="BN1073" i="157"/>
  <c r="AO1073" i="157"/>
  <c r="L1073" i="157"/>
  <c r="BH1073" i="157"/>
  <c r="AQ1073" i="157"/>
  <c r="H1073" i="157"/>
  <c r="BO1073" i="157"/>
  <c r="AN1073" i="157"/>
  <c r="J1073" i="157"/>
  <c r="BL1073" i="157"/>
  <c r="AH1073" i="157"/>
  <c r="M1073" i="157"/>
  <c r="AD1073" i="157"/>
  <c r="BB1073" i="157"/>
  <c r="AF1073" i="157"/>
  <c r="K1073" i="157"/>
  <c r="BF1073" i="157"/>
  <c r="AJ1073" i="157"/>
  <c r="I1073" i="157"/>
  <c r="BJ1073" i="157"/>
  <c r="AI1073" i="157"/>
  <c r="G1073" i="157"/>
  <c r="AC1073" i="157"/>
  <c r="BA1073" i="157"/>
  <c r="AG1073" i="157"/>
  <c r="O1073" i="157"/>
  <c r="AZ1073" i="157"/>
  <c r="AM1073" i="157"/>
  <c r="AX1073" i="157"/>
  <c r="AK1073" i="157"/>
  <c r="AV1073" i="157"/>
  <c r="AW1073" i="157"/>
  <c r="AB1073" i="157"/>
  <c r="X1073" i="157"/>
  <c r="AV860" i="157"/>
  <c r="X860" i="157"/>
  <c r="AD860" i="157"/>
  <c r="AT860" i="157"/>
  <c r="AR860" i="157"/>
  <c r="AS860" i="157"/>
  <c r="U860" i="157"/>
  <c r="BB860" i="157"/>
  <c r="T860" i="157"/>
  <c r="BA860" i="157"/>
  <c r="BO860" i="157"/>
  <c r="BN860" i="157"/>
  <c r="AF860" i="157"/>
  <c r="AZ860" i="157"/>
  <c r="W860" i="157"/>
  <c r="R860" i="157"/>
  <c r="N860" i="157"/>
  <c r="M860" i="157"/>
  <c r="BC860" i="157"/>
  <c r="BD860" i="157"/>
  <c r="Z860" i="157"/>
  <c r="AE860" i="157"/>
  <c r="BL860" i="157"/>
  <c r="AB860" i="157"/>
  <c r="L860" i="157"/>
  <c r="BJ860" i="157"/>
  <c r="AO860" i="157"/>
  <c r="H860" i="157"/>
  <c r="G860" i="157"/>
  <c r="K860" i="157"/>
  <c r="AH860" i="157"/>
  <c r="BH860" i="157"/>
  <c r="AN860" i="157"/>
  <c r="I860" i="157"/>
  <c r="AK860" i="157"/>
  <c r="BF860" i="157"/>
  <c r="AL860" i="157"/>
  <c r="O860" i="157"/>
  <c r="AU860" i="157"/>
  <c r="AI860" i="157"/>
  <c r="J860" i="157"/>
  <c r="AQ860" i="157"/>
  <c r="AC860" i="157"/>
  <c r="P860" i="157"/>
  <c r="AY860" i="157"/>
  <c r="AJ860" i="157"/>
  <c r="AW860" i="157"/>
  <c r="AX860" i="157"/>
  <c r="AM860" i="157"/>
  <c r="AG860" i="157"/>
  <c r="AV754" i="157"/>
  <c r="AK754" i="157"/>
  <c r="AT754" i="157"/>
  <c r="AN754" i="157"/>
  <c r="X754" i="157"/>
  <c r="AU754" i="157"/>
  <c r="AC754" i="157"/>
  <c r="AR754" i="157"/>
  <c r="AL754" i="157"/>
  <c r="AW754" i="157"/>
  <c r="AQ754" i="157"/>
  <c r="AO754" i="157"/>
  <c r="BA754" i="157"/>
  <c r="R754" i="157"/>
  <c r="BO754" i="157"/>
  <c r="G754" i="157"/>
  <c r="I754" i="157"/>
  <c r="O754" i="157"/>
  <c r="AJ754" i="157"/>
  <c r="BB754" i="157"/>
  <c r="W754" i="157"/>
  <c r="Z754" i="157"/>
  <c r="AS754" i="157"/>
  <c r="AD754" i="157"/>
  <c r="BD754" i="157"/>
  <c r="U754" i="157"/>
  <c r="BC754" i="157"/>
  <c r="T754" i="157"/>
  <c r="AI754" i="157"/>
  <c r="N754" i="157"/>
  <c r="AH754" i="157"/>
  <c r="M754" i="157"/>
  <c r="AG754" i="157"/>
  <c r="K754" i="157"/>
  <c r="AZ754" i="157"/>
  <c r="BN754" i="157"/>
  <c r="L754" i="157"/>
  <c r="BH754" i="157"/>
  <c r="BJ754" i="157"/>
  <c r="AF754" i="157"/>
  <c r="BL754" i="157"/>
  <c r="BF754" i="157"/>
  <c r="AE754" i="157"/>
  <c r="P754" i="157"/>
  <c r="AY754" i="157"/>
  <c r="AB754" i="157"/>
  <c r="J754" i="157"/>
  <c r="AX754" i="157"/>
  <c r="H754" i="157"/>
  <c r="AM754" i="157"/>
  <c r="AW616" i="157"/>
  <c r="R616" i="157"/>
  <c r="AQ616" i="157"/>
  <c r="G616" i="157"/>
  <c r="AD616" i="157"/>
  <c r="BA616" i="157"/>
  <c r="T616" i="157"/>
  <c r="BO616" i="157"/>
  <c r="AM616" i="157"/>
  <c r="X616" i="157"/>
  <c r="BL616" i="157"/>
  <c r="AO616" i="157"/>
  <c r="H616" i="157"/>
  <c r="AG616" i="157"/>
  <c r="Z616" i="157"/>
  <c r="W616" i="157"/>
  <c r="BN616" i="157"/>
  <c r="AL616" i="157"/>
  <c r="O616" i="157"/>
  <c r="K616" i="157"/>
  <c r="J616" i="157"/>
  <c r="BH616" i="157"/>
  <c r="AJ616" i="157"/>
  <c r="P616" i="157"/>
  <c r="BF616" i="157"/>
  <c r="AI616" i="157"/>
  <c r="N616" i="157"/>
  <c r="BJ616" i="157"/>
  <c r="M616" i="157"/>
  <c r="AZ616" i="157"/>
  <c r="AX616" i="157"/>
  <c r="L616" i="157"/>
  <c r="AB616" i="157"/>
  <c r="AK616" i="157"/>
  <c r="AH616" i="157"/>
  <c r="AR616" i="157"/>
  <c r="BC616" i="157"/>
  <c r="BB616" i="157"/>
  <c r="AV616" i="157"/>
  <c r="AU616" i="157"/>
  <c r="AT616" i="157"/>
  <c r="AS616" i="157"/>
  <c r="AF616" i="157"/>
  <c r="I616" i="157"/>
  <c r="U616" i="157"/>
  <c r="AE616" i="157"/>
  <c r="AN616" i="157"/>
  <c r="BD616" i="157"/>
  <c r="AC616" i="157"/>
  <c r="AY616" i="157"/>
  <c r="AQ698" i="157"/>
  <c r="N698" i="157"/>
  <c r="AZ698" i="157"/>
  <c r="T698" i="157"/>
  <c r="AG698" i="157"/>
  <c r="BO698" i="157"/>
  <c r="AM698" i="157"/>
  <c r="M698" i="157"/>
  <c r="BL698" i="157"/>
  <c r="AL698" i="157"/>
  <c r="L698" i="157"/>
  <c r="BN698" i="157"/>
  <c r="AK698" i="157"/>
  <c r="K698" i="157"/>
  <c r="BC698" i="157"/>
  <c r="J698" i="157"/>
  <c r="BH698" i="157"/>
  <c r="AJ698" i="157"/>
  <c r="W698" i="157"/>
  <c r="AE698" i="157"/>
  <c r="BJ698" i="157"/>
  <c r="AH698" i="157"/>
  <c r="I698" i="157"/>
  <c r="BF698" i="157"/>
  <c r="H698" i="157"/>
  <c r="P698" i="157"/>
  <c r="BD698" i="157"/>
  <c r="AD698" i="157"/>
  <c r="G698" i="157"/>
  <c r="AO698" i="157"/>
  <c r="BB698" i="157"/>
  <c r="BA698" i="157"/>
  <c r="AF698" i="157"/>
  <c r="O698" i="157"/>
  <c r="AB698" i="157"/>
  <c r="AW698" i="157"/>
  <c r="AV698" i="157"/>
  <c r="AI698" i="157"/>
  <c r="AX698" i="157"/>
  <c r="AC698" i="157"/>
  <c r="AU698" i="157"/>
  <c r="AN698" i="157"/>
  <c r="AT698" i="157"/>
  <c r="X698" i="157"/>
  <c r="AS698" i="157"/>
  <c r="R698" i="157"/>
  <c r="AR698" i="157"/>
  <c r="Z698" i="157"/>
  <c r="AY698" i="157"/>
  <c r="U698" i="157"/>
  <c r="AW723" i="157"/>
  <c r="AL723" i="157"/>
  <c r="L723" i="157"/>
  <c r="K723" i="157"/>
  <c r="AV723" i="157"/>
  <c r="AK723" i="157"/>
  <c r="BJ723" i="157"/>
  <c r="AH723" i="157"/>
  <c r="AF723" i="157"/>
  <c r="AU723" i="157"/>
  <c r="AE723" i="157"/>
  <c r="AR723" i="157"/>
  <c r="BB723" i="157"/>
  <c r="X723" i="157"/>
  <c r="BC723" i="157"/>
  <c r="AI723" i="157"/>
  <c r="BA723" i="157"/>
  <c r="W723" i="157"/>
  <c r="AZ723" i="157"/>
  <c r="Z723" i="157"/>
  <c r="R723" i="157"/>
  <c r="AT723" i="157"/>
  <c r="AY723" i="157"/>
  <c r="T723" i="157"/>
  <c r="BD723" i="157"/>
  <c r="U723" i="157"/>
  <c r="AX723" i="157"/>
  <c r="BN723" i="157"/>
  <c r="AC723" i="157"/>
  <c r="P723" i="157"/>
  <c r="BO723" i="157"/>
  <c r="AB723" i="157"/>
  <c r="N723" i="157"/>
  <c r="BH723" i="157"/>
  <c r="AO723" i="157"/>
  <c r="O723" i="157"/>
  <c r="I723" i="157"/>
  <c r="BL723" i="157"/>
  <c r="AN723" i="157"/>
  <c r="M723" i="157"/>
  <c r="AS723" i="157"/>
  <c r="AG723" i="157"/>
  <c r="J723" i="157"/>
  <c r="AQ723" i="157"/>
  <c r="AD723" i="157"/>
  <c r="H723" i="157"/>
  <c r="BF723" i="157"/>
  <c r="AM723" i="157"/>
  <c r="G723" i="157"/>
  <c r="AJ723" i="157"/>
  <c r="E1193" i="157"/>
  <c r="AV598" i="157"/>
  <c r="AK598" i="157"/>
  <c r="J598" i="157"/>
  <c r="AU598" i="157"/>
  <c r="AI598" i="157"/>
  <c r="AT598" i="157"/>
  <c r="AH598" i="157"/>
  <c r="AS598" i="157"/>
  <c r="AO598" i="157"/>
  <c r="AR598" i="157"/>
  <c r="AB598" i="157"/>
  <c r="BA598" i="157"/>
  <c r="X598" i="157"/>
  <c r="AX598" i="157"/>
  <c r="Z598" i="157"/>
  <c r="AW598" i="157"/>
  <c r="U598" i="157"/>
  <c r="AQ598" i="157"/>
  <c r="T598" i="157"/>
  <c r="BC598" i="157"/>
  <c r="R598" i="157"/>
  <c r="BB598" i="157"/>
  <c r="G598" i="157"/>
  <c r="BO598" i="157"/>
  <c r="AM598" i="157"/>
  <c r="O598" i="157"/>
  <c r="BL598" i="157"/>
  <c r="AL598" i="157"/>
  <c r="H598" i="157"/>
  <c r="BJ598" i="157"/>
  <c r="AJ598" i="157"/>
  <c r="P598" i="157"/>
  <c r="BN598" i="157"/>
  <c r="AE598" i="157"/>
  <c r="N598" i="157"/>
  <c r="BH598" i="157"/>
  <c r="AG598" i="157"/>
  <c r="M598" i="157"/>
  <c r="BF598" i="157"/>
  <c r="AF598" i="157"/>
  <c r="K598" i="157"/>
  <c r="BD598" i="157"/>
  <c r="AD598" i="157"/>
  <c r="W598" i="157"/>
  <c r="AZ598" i="157"/>
  <c r="AC598" i="157"/>
  <c r="L598" i="157"/>
  <c r="AY598" i="157"/>
  <c r="AN598" i="157"/>
  <c r="I598" i="157"/>
  <c r="BO961" i="157"/>
  <c r="BN961" i="157"/>
  <c r="BJ961" i="157"/>
  <c r="BL961" i="157"/>
  <c r="BF961" i="157"/>
  <c r="AZ961" i="157"/>
  <c r="BC961" i="157"/>
  <c r="BB961" i="157"/>
  <c r="AY961" i="157"/>
  <c r="BD961" i="157"/>
  <c r="BA961" i="157"/>
  <c r="AW961" i="157"/>
  <c r="AU961" i="157"/>
  <c r="AX961" i="157"/>
  <c r="AT961" i="157"/>
  <c r="AR961" i="157"/>
  <c r="BH961" i="157"/>
  <c r="AV961" i="157"/>
  <c r="AS961" i="157"/>
  <c r="AQ961" i="157"/>
  <c r="AJ961" i="157"/>
  <c r="AE961" i="157"/>
  <c r="AD961" i="157"/>
  <c r="AC961" i="157"/>
  <c r="AB961" i="157"/>
  <c r="AO961" i="157"/>
  <c r="AN961" i="157"/>
  <c r="AL961" i="157"/>
  <c r="AK961" i="157"/>
  <c r="AG961" i="157"/>
  <c r="AM961" i="157"/>
  <c r="AI961" i="157"/>
  <c r="AF961" i="157"/>
  <c r="AH961" i="157"/>
  <c r="Z961" i="157"/>
  <c r="T961" i="157"/>
  <c r="X961" i="157"/>
  <c r="W961" i="157"/>
  <c r="U961" i="157"/>
  <c r="P961" i="157"/>
  <c r="N961" i="157"/>
  <c r="L961" i="157"/>
  <c r="O961" i="157"/>
  <c r="R961" i="157"/>
  <c r="M961" i="157"/>
  <c r="K961" i="157"/>
  <c r="J961" i="157"/>
  <c r="I961" i="157"/>
  <c r="H961" i="157"/>
  <c r="G961" i="157"/>
  <c r="BO891" i="157"/>
  <c r="BN891" i="157"/>
  <c r="BL891" i="157"/>
  <c r="BJ891" i="157"/>
  <c r="BF891" i="157"/>
  <c r="BH891" i="157"/>
  <c r="AZ891" i="157"/>
  <c r="AW891" i="157"/>
  <c r="AV891" i="157"/>
  <c r="AU891" i="157"/>
  <c r="AT891" i="157"/>
  <c r="AS891" i="157"/>
  <c r="AQ891" i="157"/>
  <c r="BD891" i="157"/>
  <c r="BC891" i="157"/>
  <c r="BB891" i="157"/>
  <c r="AX891" i="157"/>
  <c r="AR891" i="157"/>
  <c r="BA891" i="157"/>
  <c r="AY891" i="157"/>
  <c r="AJ891" i="157"/>
  <c r="AN891" i="157"/>
  <c r="AL891" i="157"/>
  <c r="AH891" i="157"/>
  <c r="AG891" i="157"/>
  <c r="AM891" i="157"/>
  <c r="AK891" i="157"/>
  <c r="AF891" i="157"/>
  <c r="AE891" i="157"/>
  <c r="AB891" i="157"/>
  <c r="AO891" i="157"/>
  <c r="AI891" i="157"/>
  <c r="AC891" i="157"/>
  <c r="AD891" i="157"/>
  <c r="Z891" i="157"/>
  <c r="U891" i="157"/>
  <c r="T891" i="157"/>
  <c r="X891" i="157"/>
  <c r="R891" i="157"/>
  <c r="P891" i="157"/>
  <c r="W891" i="157"/>
  <c r="N891" i="157"/>
  <c r="L891" i="157"/>
  <c r="J891" i="157"/>
  <c r="I891" i="157"/>
  <c r="H891" i="157"/>
  <c r="G891" i="157"/>
  <c r="K891" i="157"/>
  <c r="O891" i="157"/>
  <c r="M891" i="157"/>
  <c r="BA718" i="157"/>
  <c r="AC718" i="157"/>
  <c r="J718" i="157"/>
  <c r="AV718" i="157"/>
  <c r="AN718" i="157"/>
  <c r="AW718" i="157"/>
  <c r="AG718" i="157"/>
  <c r="AY718" i="157"/>
  <c r="W718" i="157"/>
  <c r="AX718" i="157"/>
  <c r="N718" i="157"/>
  <c r="BO718" i="157"/>
  <c r="AK718" i="157"/>
  <c r="R718" i="157"/>
  <c r="AR718" i="157"/>
  <c r="H718" i="157"/>
  <c r="AD718" i="157"/>
  <c r="AS718" i="157"/>
  <c r="P718" i="157"/>
  <c r="AQ718" i="157"/>
  <c r="G718" i="157"/>
  <c r="AE718" i="157"/>
  <c r="AM718" i="157"/>
  <c r="T718" i="157"/>
  <c r="AB718" i="157"/>
  <c r="K718" i="157"/>
  <c r="AL718" i="157"/>
  <c r="O718" i="157"/>
  <c r="BN718" i="157"/>
  <c r="AJ718" i="157"/>
  <c r="BL718" i="157"/>
  <c r="I718" i="157"/>
  <c r="AH718" i="157"/>
  <c r="AI718" i="157"/>
  <c r="BJ718" i="157"/>
  <c r="AO718" i="157"/>
  <c r="BF718" i="157"/>
  <c r="AF718" i="157"/>
  <c r="BH718" i="157"/>
  <c r="X718" i="157"/>
  <c r="BD718" i="157"/>
  <c r="Z718" i="157"/>
  <c r="AZ718" i="157"/>
  <c r="AU718" i="157"/>
  <c r="BC718" i="157"/>
  <c r="U718" i="157"/>
  <c r="M718" i="157"/>
  <c r="L718" i="157"/>
  <c r="AT718" i="157"/>
  <c r="BB718" i="157"/>
  <c r="AZ792" i="157"/>
  <c r="AJ792" i="157"/>
  <c r="J792" i="157"/>
  <c r="BA792" i="157"/>
  <c r="AG792" i="157"/>
  <c r="H792" i="157"/>
  <c r="AY792" i="157"/>
  <c r="AD792" i="157"/>
  <c r="AW792" i="157"/>
  <c r="AB792" i="157"/>
  <c r="AQ792" i="157"/>
  <c r="AM792" i="157"/>
  <c r="BJ792" i="157"/>
  <c r="AL792" i="157"/>
  <c r="AR792" i="157"/>
  <c r="AC792" i="157"/>
  <c r="BC792" i="157"/>
  <c r="Z792" i="157"/>
  <c r="AX792" i="157"/>
  <c r="W792" i="157"/>
  <c r="AU792" i="157"/>
  <c r="R792" i="157"/>
  <c r="AS792" i="157"/>
  <c r="N792" i="157"/>
  <c r="AT792" i="157"/>
  <c r="M792" i="157"/>
  <c r="AV792" i="157"/>
  <c r="L792" i="157"/>
  <c r="BO792" i="157"/>
  <c r="AO792" i="157"/>
  <c r="K792" i="157"/>
  <c r="AH792" i="157"/>
  <c r="BN792" i="157"/>
  <c r="AN792" i="157"/>
  <c r="I792" i="157"/>
  <c r="BF792" i="157"/>
  <c r="AI792" i="157"/>
  <c r="O792" i="157"/>
  <c r="BL792" i="157"/>
  <c r="BH792" i="157"/>
  <c r="AF792" i="157"/>
  <c r="X792" i="157"/>
  <c r="U792" i="157"/>
  <c r="BD792" i="157"/>
  <c r="AE792" i="157"/>
  <c r="T792" i="157"/>
  <c r="G792" i="157"/>
  <c r="BB792" i="157"/>
  <c r="AK792" i="157"/>
  <c r="P792" i="157"/>
  <c r="AW1139" i="157"/>
  <c r="AK1139" i="157"/>
  <c r="I1139" i="157"/>
  <c r="BH1139" i="157"/>
  <c r="AJ1139" i="157"/>
  <c r="G1139" i="157"/>
  <c r="AI1139" i="157"/>
  <c r="AD1139" i="157"/>
  <c r="AQ1139" i="157"/>
  <c r="AG1139" i="157"/>
  <c r="H1139" i="157"/>
  <c r="BD1139" i="157"/>
  <c r="BJ1139" i="157"/>
  <c r="BF1139" i="157"/>
  <c r="AN1139" i="157"/>
  <c r="K1139" i="157"/>
  <c r="T1139" i="157"/>
  <c r="AV1139" i="157"/>
  <c r="AH1139" i="157"/>
  <c r="AX1139" i="157"/>
  <c r="AY1139" i="157"/>
  <c r="AE1139" i="157"/>
  <c r="AU1139" i="157"/>
  <c r="AS1139" i="157"/>
  <c r="P1139" i="157"/>
  <c r="AL1139" i="157"/>
  <c r="AT1139" i="157"/>
  <c r="AF1139" i="157"/>
  <c r="BC1139" i="157"/>
  <c r="Z1139" i="157"/>
  <c r="L1139" i="157"/>
  <c r="AM1139" i="157"/>
  <c r="R1139" i="157"/>
  <c r="BB1139" i="157"/>
  <c r="X1139" i="157"/>
  <c r="O1139" i="157"/>
  <c r="AZ1139" i="157"/>
  <c r="W1139" i="157"/>
  <c r="BA1139" i="157"/>
  <c r="U1139" i="157"/>
  <c r="AR1139" i="157"/>
  <c r="BN1139" i="157"/>
  <c r="AO1139" i="157"/>
  <c r="J1139" i="157"/>
  <c r="BL1139" i="157"/>
  <c r="AC1139" i="157"/>
  <c r="N1139" i="157"/>
  <c r="BO1139" i="157"/>
  <c r="AB1139" i="157"/>
  <c r="M1139" i="157"/>
  <c r="BH1008" i="157"/>
  <c r="AI1008" i="157"/>
  <c r="O1008" i="157"/>
  <c r="AU1008" i="157"/>
  <c r="AF1008" i="157"/>
  <c r="U1008" i="157"/>
  <c r="AT1008" i="157"/>
  <c r="AB1008" i="157"/>
  <c r="P1008" i="157"/>
  <c r="AS1008" i="157"/>
  <c r="AH1008" i="157"/>
  <c r="J1008" i="157"/>
  <c r="AR1008" i="157"/>
  <c r="AC1008" i="157"/>
  <c r="H1008" i="157"/>
  <c r="BF1008" i="157"/>
  <c r="AN1008" i="157"/>
  <c r="G1008" i="157"/>
  <c r="BD1008" i="157"/>
  <c r="AM1008" i="157"/>
  <c r="BA1008" i="157"/>
  <c r="AG1008" i="157"/>
  <c r="AZ1008" i="157"/>
  <c r="AD1008" i="157"/>
  <c r="AX1008" i="157"/>
  <c r="AE1008" i="157"/>
  <c r="AQ1008" i="157"/>
  <c r="X1008" i="157"/>
  <c r="BC1008" i="157"/>
  <c r="W1008" i="157"/>
  <c r="BB1008" i="157"/>
  <c r="Z1008" i="157"/>
  <c r="AY1008" i="157"/>
  <c r="R1008" i="157"/>
  <c r="AV1008" i="157"/>
  <c r="N1008" i="157"/>
  <c r="AW1008" i="157"/>
  <c r="M1008" i="157"/>
  <c r="AO1008" i="157"/>
  <c r="BN1008" i="157"/>
  <c r="AL1008" i="157"/>
  <c r="L1008" i="157"/>
  <c r="BJ1008" i="157"/>
  <c r="BO1008" i="157"/>
  <c r="AK1008" i="157"/>
  <c r="K1008" i="157"/>
  <c r="T1008" i="157"/>
  <c r="BL1008" i="157"/>
  <c r="AJ1008" i="157"/>
  <c r="I1008" i="157"/>
  <c r="BN1012" i="157"/>
  <c r="AO1012" i="157"/>
  <c r="N1012" i="157"/>
  <c r="BO1012" i="157"/>
  <c r="AH1012" i="157"/>
  <c r="M1012" i="157"/>
  <c r="BL1012" i="157"/>
  <c r="AG1012" i="157"/>
  <c r="L1012" i="157"/>
  <c r="BJ1012" i="157"/>
  <c r="AF1012" i="157"/>
  <c r="K1012" i="157"/>
  <c r="BF1012" i="157"/>
  <c r="AE1012" i="157"/>
  <c r="I1012" i="157"/>
  <c r="BH1012" i="157"/>
  <c r="AC1012" i="157"/>
  <c r="O1012" i="157"/>
  <c r="AR1012" i="157"/>
  <c r="AN1012" i="157"/>
  <c r="P1012" i="157"/>
  <c r="T1012" i="157"/>
  <c r="BB1012" i="157"/>
  <c r="AM1012" i="157"/>
  <c r="J1012" i="157"/>
  <c r="BA1012" i="157"/>
  <c r="AK1012" i="157"/>
  <c r="H1012" i="157"/>
  <c r="AZ1012" i="157"/>
  <c r="AD1012" i="157"/>
  <c r="G1012" i="157"/>
  <c r="AY1012" i="157"/>
  <c r="AB1012" i="157"/>
  <c r="AT1012" i="157"/>
  <c r="AL1012" i="157"/>
  <c r="AS1012" i="157"/>
  <c r="AJ1012" i="157"/>
  <c r="AQ1012" i="157"/>
  <c r="BC1012" i="157"/>
  <c r="AI1012" i="157"/>
  <c r="AV1012" i="157"/>
  <c r="Z1012" i="157"/>
  <c r="AX1012" i="157"/>
  <c r="W1012" i="157"/>
  <c r="AW1012" i="157"/>
  <c r="X1012" i="157"/>
  <c r="AU1012" i="157"/>
  <c r="R1012" i="157"/>
  <c r="BD1012" i="157"/>
  <c r="U1012" i="157"/>
  <c r="BC1072" i="157"/>
  <c r="AD1072" i="157"/>
  <c r="M1072" i="157"/>
  <c r="BB1072" i="157"/>
  <c r="AL1072" i="157"/>
  <c r="BA1072" i="157"/>
  <c r="AC1072" i="157"/>
  <c r="AU1072" i="157"/>
  <c r="AB1072" i="157"/>
  <c r="AS1072" i="157"/>
  <c r="AO1072" i="157"/>
  <c r="AQ1072" i="157"/>
  <c r="W1072" i="157"/>
  <c r="BH1072" i="157"/>
  <c r="AE1072" i="157"/>
  <c r="AZ1072" i="157"/>
  <c r="Z1072" i="157"/>
  <c r="AY1072" i="157"/>
  <c r="R1072" i="157"/>
  <c r="AH1072" i="157"/>
  <c r="L1072" i="157"/>
  <c r="AW1072" i="157"/>
  <c r="U1072" i="157"/>
  <c r="AX1072" i="157"/>
  <c r="T1072" i="157"/>
  <c r="AR1072" i="157"/>
  <c r="I1072" i="157"/>
  <c r="BN1072" i="157"/>
  <c r="AK1072" i="157"/>
  <c r="H1072" i="157"/>
  <c r="BJ1072" i="157"/>
  <c r="AJ1072" i="157"/>
  <c r="G1072" i="157"/>
  <c r="BL1072" i="157"/>
  <c r="BO1072" i="157"/>
  <c r="AI1072" i="157"/>
  <c r="N1072" i="157"/>
  <c r="J1072" i="157"/>
  <c r="AV1072" i="157"/>
  <c r="AG1072" i="157"/>
  <c r="K1072" i="157"/>
  <c r="BF1072" i="157"/>
  <c r="AN1072" i="157"/>
  <c r="X1072" i="157"/>
  <c r="BD1072" i="157"/>
  <c r="AM1072" i="157"/>
  <c r="P1072" i="157"/>
  <c r="AT1072" i="157"/>
  <c r="AF1072" i="157"/>
  <c r="O1072" i="157"/>
  <c r="BC858" i="157"/>
  <c r="AF858" i="157"/>
  <c r="P858" i="157"/>
  <c r="BB858" i="157"/>
  <c r="AC858" i="157"/>
  <c r="J858" i="157"/>
  <c r="AX858" i="157"/>
  <c r="AO858" i="157"/>
  <c r="H858" i="157"/>
  <c r="AW858" i="157"/>
  <c r="AN858" i="157"/>
  <c r="G858" i="157"/>
  <c r="AV858" i="157"/>
  <c r="AH858" i="157"/>
  <c r="AU858" i="157"/>
  <c r="AD858" i="157"/>
  <c r="AT858" i="157"/>
  <c r="AE858" i="157"/>
  <c r="AR858" i="157"/>
  <c r="AB858" i="157"/>
  <c r="AS858" i="157"/>
  <c r="X858" i="157"/>
  <c r="AZ858" i="157"/>
  <c r="U858" i="157"/>
  <c r="AY858" i="157"/>
  <c r="Z858" i="157"/>
  <c r="BD858" i="157"/>
  <c r="W858" i="157"/>
  <c r="BA858" i="157"/>
  <c r="R858" i="157"/>
  <c r="AQ858" i="157"/>
  <c r="T858" i="157"/>
  <c r="BO858" i="157"/>
  <c r="AM858" i="157"/>
  <c r="N858" i="157"/>
  <c r="BF858" i="157"/>
  <c r="AK858" i="157"/>
  <c r="K858" i="157"/>
  <c r="BJ858" i="157"/>
  <c r="AI858" i="157"/>
  <c r="I858" i="157"/>
  <c r="BH858" i="157"/>
  <c r="AG858" i="157"/>
  <c r="O858" i="157"/>
  <c r="AL858" i="157"/>
  <c r="AJ858" i="157"/>
  <c r="M858" i="157"/>
  <c r="L858" i="157"/>
  <c r="BL858" i="157"/>
  <c r="BN858" i="157"/>
  <c r="AY1157" i="157"/>
  <c r="W1157" i="157"/>
  <c r="AT1157" i="157"/>
  <c r="O1157" i="157"/>
  <c r="AR1157" i="157"/>
  <c r="U1157" i="157"/>
  <c r="AX1157" i="157"/>
  <c r="L1157" i="157"/>
  <c r="BJ1157" i="157"/>
  <c r="AC1157" i="157"/>
  <c r="T1157" i="157"/>
  <c r="BL1157" i="157"/>
  <c r="AO1157" i="157"/>
  <c r="J1157" i="157"/>
  <c r="BO1157" i="157"/>
  <c r="AN1157" i="157"/>
  <c r="R1157" i="157"/>
  <c r="BF1157" i="157"/>
  <c r="AL1157" i="157"/>
  <c r="G1157" i="157"/>
  <c r="BN1157" i="157"/>
  <c r="AI1157" i="157"/>
  <c r="N1157" i="157"/>
  <c r="BH1157" i="157"/>
  <c r="AH1157" i="157"/>
  <c r="K1157" i="157"/>
  <c r="BD1157" i="157"/>
  <c r="AF1157" i="157"/>
  <c r="I1157" i="157"/>
  <c r="AV1157" i="157"/>
  <c r="AD1157" i="157"/>
  <c r="H1157" i="157"/>
  <c r="BC1157" i="157"/>
  <c r="AB1157" i="157"/>
  <c r="M1157" i="157"/>
  <c r="BB1157" i="157"/>
  <c r="AM1157" i="157"/>
  <c r="P1157" i="157"/>
  <c r="AW1157" i="157"/>
  <c r="AJ1157" i="157"/>
  <c r="AU1157" i="157"/>
  <c r="AG1157" i="157"/>
  <c r="AS1157" i="157"/>
  <c r="AK1157" i="157"/>
  <c r="BA1157" i="157"/>
  <c r="AE1157" i="157"/>
  <c r="AZ1157" i="157"/>
  <c r="Z1157" i="157"/>
  <c r="AQ1157" i="157"/>
  <c r="X1157" i="157"/>
  <c r="AX901" i="157"/>
  <c r="AH901" i="157"/>
  <c r="G901" i="157"/>
  <c r="AV901" i="157"/>
  <c r="AM901" i="157"/>
  <c r="AT901" i="157"/>
  <c r="AQ901" i="157"/>
  <c r="AL901" i="157"/>
  <c r="AY901" i="157"/>
  <c r="AI901" i="157"/>
  <c r="AS901" i="157"/>
  <c r="T901" i="157"/>
  <c r="BH901" i="157"/>
  <c r="BD901" i="157"/>
  <c r="AW901" i="157"/>
  <c r="Z901" i="157"/>
  <c r="W901" i="157"/>
  <c r="U901" i="157"/>
  <c r="AF901" i="157"/>
  <c r="AD901" i="157"/>
  <c r="AU901" i="157"/>
  <c r="X901" i="157"/>
  <c r="M901" i="157"/>
  <c r="AR901" i="157"/>
  <c r="R901" i="157"/>
  <c r="BJ901" i="157"/>
  <c r="AN901" i="157"/>
  <c r="K901" i="157"/>
  <c r="BA901" i="157"/>
  <c r="BO901" i="157"/>
  <c r="AJ901" i="157"/>
  <c r="P901" i="157"/>
  <c r="BN901" i="157"/>
  <c r="AC901" i="157"/>
  <c r="N901" i="157"/>
  <c r="BL901" i="157"/>
  <c r="AB901" i="157"/>
  <c r="L901" i="157"/>
  <c r="BF901" i="157"/>
  <c r="AO901" i="157"/>
  <c r="O901" i="157"/>
  <c r="AZ901" i="157"/>
  <c r="AE901" i="157"/>
  <c r="J901" i="157"/>
  <c r="BC901" i="157"/>
  <c r="AK901" i="157"/>
  <c r="I901" i="157"/>
  <c r="BB901" i="157"/>
  <c r="AG901" i="157"/>
  <c r="H901" i="157"/>
  <c r="AR1017" i="157"/>
  <c r="AL1017" i="157"/>
  <c r="BD1017" i="157"/>
  <c r="AK1017" i="157"/>
  <c r="BC1017" i="157"/>
  <c r="AO1017" i="157"/>
  <c r="AZ1017" i="157"/>
  <c r="AH1017" i="157"/>
  <c r="BA1017" i="157"/>
  <c r="U1017" i="157"/>
  <c r="AY1017" i="157"/>
  <c r="T1017" i="157"/>
  <c r="AQ1017" i="157"/>
  <c r="R1017" i="157"/>
  <c r="AV1017" i="157"/>
  <c r="X1017" i="157"/>
  <c r="AX1017" i="157"/>
  <c r="W1017" i="157"/>
  <c r="AW1017" i="157"/>
  <c r="P1017" i="157"/>
  <c r="BL1017" i="157"/>
  <c r="AF1017" i="157"/>
  <c r="Z1017" i="157"/>
  <c r="BJ1017" i="157"/>
  <c r="AE1017" i="157"/>
  <c r="N1017" i="157"/>
  <c r="BF1017" i="157"/>
  <c r="AD1017" i="157"/>
  <c r="M1017" i="157"/>
  <c r="BO1017" i="157"/>
  <c r="AC1017" i="157"/>
  <c r="L1017" i="157"/>
  <c r="BN1017" i="157"/>
  <c r="AB1017" i="157"/>
  <c r="J1017" i="157"/>
  <c r="BH1017" i="157"/>
  <c r="AN1017" i="157"/>
  <c r="H1017" i="157"/>
  <c r="BB1017" i="157"/>
  <c r="AM1017" i="157"/>
  <c r="G1017" i="157"/>
  <c r="AU1017" i="157"/>
  <c r="AJ1017" i="157"/>
  <c r="O1017" i="157"/>
  <c r="AT1017" i="157"/>
  <c r="AI1017" i="157"/>
  <c r="I1017" i="157"/>
  <c r="AS1017" i="157"/>
  <c r="AG1017" i="157"/>
  <c r="K1017" i="157"/>
  <c r="AZ975" i="157"/>
  <c r="W975" i="157"/>
  <c r="AY975" i="157"/>
  <c r="T975" i="157"/>
  <c r="AU975" i="157"/>
  <c r="X975" i="157"/>
  <c r="M975" i="157"/>
  <c r="AO975" i="157"/>
  <c r="AW975" i="157"/>
  <c r="AX975" i="157"/>
  <c r="N975" i="157"/>
  <c r="BN975" i="157"/>
  <c r="G975" i="157"/>
  <c r="AV975" i="157"/>
  <c r="P975" i="157"/>
  <c r="AN975" i="157"/>
  <c r="BL975" i="157"/>
  <c r="AK975" i="157"/>
  <c r="BH975" i="157"/>
  <c r="BF975" i="157"/>
  <c r="AM975" i="157"/>
  <c r="I975" i="157"/>
  <c r="BJ975" i="157"/>
  <c r="Z975" i="157"/>
  <c r="AL975" i="157"/>
  <c r="AS975" i="157"/>
  <c r="AH975" i="157"/>
  <c r="R975" i="157"/>
  <c r="AR975" i="157"/>
  <c r="O975" i="157"/>
  <c r="AD975" i="157"/>
  <c r="AG975" i="157"/>
  <c r="AQ975" i="157"/>
  <c r="AJ975" i="157"/>
  <c r="K975" i="157"/>
  <c r="AI975" i="157"/>
  <c r="L975" i="157"/>
  <c r="BD975" i="157"/>
  <c r="AC975" i="157"/>
  <c r="J975" i="157"/>
  <c r="BB975" i="157"/>
  <c r="H975" i="157"/>
  <c r="AT975" i="157"/>
  <c r="AB975" i="157"/>
  <c r="BC975" i="157"/>
  <c r="AE975" i="157"/>
  <c r="BA975" i="157"/>
  <c r="AF975" i="157"/>
  <c r="U975" i="157"/>
  <c r="BO975" i="157"/>
  <c r="BJ1074" i="157"/>
  <c r="AM1074" i="157"/>
  <c r="O1074" i="157"/>
  <c r="BF1074" i="157"/>
  <c r="AN1074" i="157"/>
  <c r="M1074" i="157"/>
  <c r="AV1074" i="157"/>
  <c r="AH1074" i="157"/>
  <c r="AW1074" i="157"/>
  <c r="AK1074" i="157"/>
  <c r="K1074" i="157"/>
  <c r="AG1074" i="157"/>
  <c r="AZ1074" i="157"/>
  <c r="AJ1074" i="157"/>
  <c r="J1074" i="157"/>
  <c r="AY1074" i="157"/>
  <c r="L1074" i="157"/>
  <c r="BN1074" i="157"/>
  <c r="AE1074" i="157"/>
  <c r="AX1074" i="157"/>
  <c r="AF1074" i="157"/>
  <c r="N1074" i="157"/>
  <c r="AC1074" i="157"/>
  <c r="AQ1074" i="157"/>
  <c r="BD1074" i="157"/>
  <c r="AL1074" i="157"/>
  <c r="BA1074" i="157"/>
  <c r="AI1074" i="157"/>
  <c r="BB1074" i="157"/>
  <c r="BC1074" i="157"/>
  <c r="U1074" i="157"/>
  <c r="Z1074" i="157"/>
  <c r="AU1074" i="157"/>
  <c r="AT1074" i="157"/>
  <c r="I1074" i="157"/>
  <c r="X1074" i="157"/>
  <c r="T1074" i="157"/>
  <c r="AO1074" i="157"/>
  <c r="AS1074" i="157"/>
  <c r="W1074" i="157"/>
  <c r="AR1074" i="157"/>
  <c r="R1074" i="157"/>
  <c r="P1074" i="157"/>
  <c r="BO1074" i="157"/>
  <c r="AD1074" i="157"/>
  <c r="H1074" i="157"/>
  <c r="AB1074" i="157"/>
  <c r="BL1074" i="157"/>
  <c r="BH1074" i="157"/>
  <c r="G1074" i="157"/>
  <c r="BO970" i="157"/>
  <c r="AD970" i="157"/>
  <c r="L970" i="157"/>
  <c r="BN970" i="157"/>
  <c r="AF970" i="157"/>
  <c r="K970" i="157"/>
  <c r="BL970" i="157"/>
  <c r="AE970" i="157"/>
  <c r="I970" i="157"/>
  <c r="BF970" i="157"/>
  <c r="AC970" i="157"/>
  <c r="R970" i="157"/>
  <c r="M970" i="157"/>
  <c r="BH970" i="157"/>
  <c r="AB970" i="157"/>
  <c r="O970" i="157"/>
  <c r="Z970" i="157"/>
  <c r="T970" i="157"/>
  <c r="BC970" i="157"/>
  <c r="AN970" i="157"/>
  <c r="J970" i="157"/>
  <c r="AY970" i="157"/>
  <c r="BB970" i="157"/>
  <c r="AM970" i="157"/>
  <c r="H970" i="157"/>
  <c r="BA970" i="157"/>
  <c r="AJ970" i="157"/>
  <c r="G970" i="157"/>
  <c r="AW970" i="157"/>
  <c r="AT970" i="157"/>
  <c r="AG970" i="157"/>
  <c r="P970" i="157"/>
  <c r="AU970" i="157"/>
  <c r="BJ970" i="157"/>
  <c r="AL970" i="157"/>
  <c r="W970" i="157"/>
  <c r="BD970" i="157"/>
  <c r="AH970" i="157"/>
  <c r="AZ970" i="157"/>
  <c r="AO970" i="157"/>
  <c r="AX970" i="157"/>
  <c r="AK970" i="157"/>
  <c r="AI970" i="157"/>
  <c r="AQ970" i="157"/>
  <c r="X970" i="157"/>
  <c r="AR970" i="157"/>
  <c r="U970" i="157"/>
  <c r="AV970" i="157"/>
  <c r="N970" i="157"/>
  <c r="AS970" i="157"/>
  <c r="BL592" i="157"/>
  <c r="AO592" i="157"/>
  <c r="P592" i="157"/>
  <c r="BJ592" i="157"/>
  <c r="AK592" i="157"/>
  <c r="N592" i="157"/>
  <c r="BH592" i="157"/>
  <c r="AJ592" i="157"/>
  <c r="M592" i="157"/>
  <c r="O592" i="157"/>
  <c r="BF592" i="157"/>
  <c r="AG592" i="157"/>
  <c r="J592" i="157"/>
  <c r="AR592" i="157"/>
  <c r="AF592" i="157"/>
  <c r="T592" i="157"/>
  <c r="AQ592" i="157"/>
  <c r="AM592" i="157"/>
  <c r="L592" i="157"/>
  <c r="BD592" i="157"/>
  <c r="AH592" i="157"/>
  <c r="K592" i="157"/>
  <c r="BC592" i="157"/>
  <c r="AE592" i="157"/>
  <c r="I592" i="157"/>
  <c r="BA592" i="157"/>
  <c r="AC592" i="157"/>
  <c r="AZ592" i="157"/>
  <c r="AB592" i="157"/>
  <c r="AN592" i="157"/>
  <c r="BB592" i="157"/>
  <c r="AL592" i="157"/>
  <c r="AY592" i="157"/>
  <c r="AD592" i="157"/>
  <c r="AW592" i="157"/>
  <c r="Z592" i="157"/>
  <c r="BO592" i="157"/>
  <c r="AX592" i="157"/>
  <c r="R592" i="157"/>
  <c r="AV592" i="157"/>
  <c r="X592" i="157"/>
  <c r="AU592" i="157"/>
  <c r="W592" i="157"/>
  <c r="AS592" i="157"/>
  <c r="U592" i="157"/>
  <c r="AT592" i="157"/>
  <c r="G592" i="157"/>
  <c r="BN592" i="157"/>
  <c r="AI592" i="157"/>
  <c r="H592" i="157"/>
  <c r="BA651" i="157"/>
  <c r="R651" i="157"/>
  <c r="BN651" i="157"/>
  <c r="AK651" i="157"/>
  <c r="P651" i="157"/>
  <c r="AY651" i="157"/>
  <c r="BL651" i="157"/>
  <c r="AJ651" i="157"/>
  <c r="O651" i="157"/>
  <c r="BO651" i="157"/>
  <c r="AH651" i="157"/>
  <c r="N651" i="157"/>
  <c r="AZ651" i="157"/>
  <c r="W651" i="157"/>
  <c r="T651" i="157"/>
  <c r="BJ651" i="157"/>
  <c r="AC651" i="157"/>
  <c r="L651" i="157"/>
  <c r="BH651" i="157"/>
  <c r="AB651" i="157"/>
  <c r="I651" i="157"/>
  <c r="BF651" i="157"/>
  <c r="AM651" i="157"/>
  <c r="G651" i="157"/>
  <c r="BD651" i="157"/>
  <c r="AL651" i="157"/>
  <c r="K651" i="157"/>
  <c r="U651" i="157"/>
  <c r="BC651" i="157"/>
  <c r="AI651" i="157"/>
  <c r="H651" i="157"/>
  <c r="BB651" i="157"/>
  <c r="AG651" i="157"/>
  <c r="J651" i="157"/>
  <c r="AX651" i="157"/>
  <c r="AE651" i="157"/>
  <c r="M651" i="157"/>
  <c r="AU651" i="157"/>
  <c r="AW651" i="157"/>
  <c r="AO651" i="157"/>
  <c r="AS651" i="157"/>
  <c r="AN651" i="157"/>
  <c r="AR651" i="157"/>
  <c r="AF651" i="157"/>
  <c r="AV651" i="157"/>
  <c r="AQ651" i="157"/>
  <c r="AD651" i="157"/>
  <c r="AT651" i="157"/>
  <c r="Z651" i="157"/>
  <c r="X651" i="157"/>
  <c r="BB733" i="157"/>
  <c r="X733" i="157"/>
  <c r="AU733" i="157"/>
  <c r="W733" i="157"/>
  <c r="BA733" i="157"/>
  <c r="R733" i="157"/>
  <c r="AZ733" i="157"/>
  <c r="T733" i="157"/>
  <c r="AW733" i="157"/>
  <c r="U733" i="157"/>
  <c r="BN733" i="157"/>
  <c r="AC733" i="157"/>
  <c r="P733" i="157"/>
  <c r="BO733" i="157"/>
  <c r="AB733" i="157"/>
  <c r="N733" i="157"/>
  <c r="BL733" i="157"/>
  <c r="AO733" i="157"/>
  <c r="L733" i="157"/>
  <c r="BJ733" i="157"/>
  <c r="AN733" i="157"/>
  <c r="J733" i="157"/>
  <c r="BH733" i="157"/>
  <c r="AM733" i="157"/>
  <c r="I733" i="157"/>
  <c r="BF733" i="157"/>
  <c r="AJ733" i="157"/>
  <c r="H733" i="157"/>
  <c r="AT733" i="157"/>
  <c r="AI733" i="157"/>
  <c r="O733" i="157"/>
  <c r="AS733" i="157"/>
  <c r="AG733" i="157"/>
  <c r="K733" i="157"/>
  <c r="AR733" i="157"/>
  <c r="AF733" i="157"/>
  <c r="G733" i="157"/>
  <c r="AQ733" i="157"/>
  <c r="AL733" i="157"/>
  <c r="M733" i="157"/>
  <c r="BD733" i="157"/>
  <c r="AK733" i="157"/>
  <c r="BC733" i="157"/>
  <c r="AH733" i="157"/>
  <c r="AY733" i="157"/>
  <c r="AE733" i="157"/>
  <c r="AX733" i="157"/>
  <c r="AD733" i="157"/>
  <c r="AV733" i="157"/>
  <c r="Z733" i="157"/>
  <c r="AU586" i="157"/>
  <c r="AO586" i="157"/>
  <c r="N586" i="157"/>
  <c r="T586" i="157"/>
  <c r="AH586" i="157"/>
  <c r="AV586" i="157"/>
  <c r="AT586" i="157"/>
  <c r="AN586" i="157"/>
  <c r="M586" i="157"/>
  <c r="AD586" i="157"/>
  <c r="AQ586" i="157"/>
  <c r="AS586" i="157"/>
  <c r="AK586" i="157"/>
  <c r="L586" i="157"/>
  <c r="U586" i="157"/>
  <c r="BN586" i="157"/>
  <c r="X586" i="157"/>
  <c r="BH586" i="157"/>
  <c r="AB586" i="157"/>
  <c r="AR586" i="157"/>
  <c r="AF586" i="157"/>
  <c r="BD586" i="157"/>
  <c r="AZ586" i="157"/>
  <c r="BB586" i="157"/>
  <c r="BL586" i="157"/>
  <c r="AL586" i="157"/>
  <c r="AY586" i="157"/>
  <c r="AC586" i="157"/>
  <c r="AM586" i="157"/>
  <c r="H586" i="157"/>
  <c r="AI586" i="157"/>
  <c r="J586" i="157"/>
  <c r="BA586" i="157"/>
  <c r="R586" i="157"/>
  <c r="AX586" i="157"/>
  <c r="Z586" i="157"/>
  <c r="AW586" i="157"/>
  <c r="G586" i="157"/>
  <c r="BC586" i="157"/>
  <c r="O586" i="157"/>
  <c r="BO586" i="157"/>
  <c r="AJ586" i="157"/>
  <c r="K586" i="157"/>
  <c r="BF586" i="157"/>
  <c r="AG586" i="157"/>
  <c r="W586" i="157"/>
  <c r="BJ586" i="157"/>
  <c r="AE586" i="157"/>
  <c r="I586" i="157"/>
  <c r="P586" i="157"/>
  <c r="E1228" i="157"/>
  <c r="BD633" i="157"/>
  <c r="R633" i="157"/>
  <c r="BB633" i="157"/>
  <c r="AC633" i="157"/>
  <c r="BF633" i="157"/>
  <c r="AH633" i="157"/>
  <c r="T633" i="157"/>
  <c r="AQ633" i="157"/>
  <c r="BN633" i="157"/>
  <c r="BL633" i="157"/>
  <c r="BH633" i="157"/>
  <c r="AO633" i="157"/>
  <c r="AL633" i="157"/>
  <c r="BJ633" i="157"/>
  <c r="AN633" i="157"/>
  <c r="L633" i="157"/>
  <c r="AW633" i="157"/>
  <c r="AV633" i="157"/>
  <c r="AD633" i="157"/>
  <c r="H633" i="157"/>
  <c r="AU633" i="157"/>
  <c r="AG633" i="157"/>
  <c r="M633" i="157"/>
  <c r="AF633" i="157"/>
  <c r="BA633" i="157"/>
  <c r="X633" i="157"/>
  <c r="I633" i="157"/>
  <c r="J633" i="157"/>
  <c r="AT633" i="157"/>
  <c r="G633" i="157"/>
  <c r="AE633" i="157"/>
  <c r="AK633" i="157"/>
  <c r="AZ633" i="157"/>
  <c r="AM633" i="157"/>
  <c r="BO633" i="157"/>
  <c r="AI633" i="157"/>
  <c r="AY633" i="157"/>
  <c r="AJ633" i="157"/>
  <c r="N633" i="157"/>
  <c r="U633" i="157"/>
  <c r="AX633" i="157"/>
  <c r="AS633" i="157"/>
  <c r="Z633" i="157"/>
  <c r="AB633" i="157"/>
  <c r="AR633" i="157"/>
  <c r="K633" i="157"/>
  <c r="BC633" i="157"/>
  <c r="W633" i="157"/>
  <c r="P633" i="157"/>
  <c r="O633" i="157"/>
  <c r="BD588" i="157"/>
  <c r="AC588" i="157"/>
  <c r="I588" i="157"/>
  <c r="AZ588" i="157"/>
  <c r="AB588" i="157"/>
  <c r="N588" i="157"/>
  <c r="AY588" i="157"/>
  <c r="AG588" i="157"/>
  <c r="M588" i="157"/>
  <c r="BJ588" i="157"/>
  <c r="AO588" i="157"/>
  <c r="K588" i="157"/>
  <c r="BA588" i="157"/>
  <c r="AN588" i="157"/>
  <c r="R588" i="157"/>
  <c r="AX588" i="157"/>
  <c r="AL588" i="157"/>
  <c r="AU588" i="157"/>
  <c r="AK588" i="157"/>
  <c r="BC588" i="157"/>
  <c r="Z588" i="157"/>
  <c r="BB588" i="157"/>
  <c r="X588" i="157"/>
  <c r="AV588" i="157"/>
  <c r="W588" i="157"/>
  <c r="AW588" i="157"/>
  <c r="AI588" i="157"/>
  <c r="AT588" i="157"/>
  <c r="AH588" i="157"/>
  <c r="AS588" i="157"/>
  <c r="T588" i="157"/>
  <c r="AQ588" i="157"/>
  <c r="U588" i="157"/>
  <c r="AR588" i="157"/>
  <c r="G588" i="157"/>
  <c r="AF588" i="157"/>
  <c r="BO588" i="157"/>
  <c r="AM588" i="157"/>
  <c r="O588" i="157"/>
  <c r="BN588" i="157"/>
  <c r="AJ588" i="157"/>
  <c r="H588" i="157"/>
  <c r="BL588" i="157"/>
  <c r="BH588" i="157"/>
  <c r="AE588" i="157"/>
  <c r="P588" i="157"/>
  <c r="L588" i="157"/>
  <c r="BF588" i="157"/>
  <c r="AD588" i="157"/>
  <c r="J588" i="157"/>
  <c r="AR822" i="157"/>
  <c r="AN822" i="157"/>
  <c r="AQ822" i="157"/>
  <c r="AG822" i="157"/>
  <c r="R822" i="157"/>
  <c r="O822" i="157"/>
  <c r="J822" i="157"/>
  <c r="AX822" i="157"/>
  <c r="W822" i="157"/>
  <c r="AV822" i="157"/>
  <c r="AS822" i="157"/>
  <c r="AW822" i="157"/>
  <c r="Z822" i="157"/>
  <c r="AY822" i="157"/>
  <c r="U822" i="157"/>
  <c r="BC822" i="157"/>
  <c r="BD822" i="157"/>
  <c r="AL822" i="157"/>
  <c r="AB822" i="157"/>
  <c r="P822" i="157"/>
  <c r="T822" i="157"/>
  <c r="BJ822" i="157"/>
  <c r="BA822" i="157"/>
  <c r="N822" i="157"/>
  <c r="BN822" i="157"/>
  <c r="AK822" i="157"/>
  <c r="M822" i="157"/>
  <c r="AC822" i="157"/>
  <c r="AZ822" i="157"/>
  <c r="BO822" i="157"/>
  <c r="AJ822" i="157"/>
  <c r="L822" i="157"/>
  <c r="AO822" i="157"/>
  <c r="BL822" i="157"/>
  <c r="AI822" i="157"/>
  <c r="X822" i="157"/>
  <c r="BH822" i="157"/>
  <c r="AH822" i="157"/>
  <c r="K822" i="157"/>
  <c r="BF822" i="157"/>
  <c r="AF822" i="157"/>
  <c r="I822" i="157"/>
  <c r="BB822" i="157"/>
  <c r="AM822" i="157"/>
  <c r="H822" i="157"/>
  <c r="AU822" i="157"/>
  <c r="AE822" i="157"/>
  <c r="G822" i="157"/>
  <c r="AT822" i="157"/>
  <c r="AD822" i="157"/>
  <c r="AW753" i="157"/>
  <c r="Z753" i="157"/>
  <c r="AX753" i="157"/>
  <c r="W753" i="157"/>
  <c r="AU753" i="157"/>
  <c r="R753" i="157"/>
  <c r="AZ753" i="157"/>
  <c r="U753" i="157"/>
  <c r="BN753" i="157"/>
  <c r="AC753" i="157"/>
  <c r="P753" i="157"/>
  <c r="BJ753" i="157"/>
  <c r="AB753" i="157"/>
  <c r="N753" i="157"/>
  <c r="BH753" i="157"/>
  <c r="AO753" i="157"/>
  <c r="J753" i="157"/>
  <c r="BF753" i="157"/>
  <c r="AN753" i="157"/>
  <c r="I753" i="157"/>
  <c r="BO753" i="157"/>
  <c r="AM753" i="157"/>
  <c r="H753" i="157"/>
  <c r="BL753" i="157"/>
  <c r="AK753" i="157"/>
  <c r="G753" i="157"/>
  <c r="AS753" i="157"/>
  <c r="AG753" i="157"/>
  <c r="O753" i="157"/>
  <c r="AR753" i="157"/>
  <c r="AE753" i="157"/>
  <c r="M753" i="157"/>
  <c r="BC753" i="157"/>
  <c r="AJ753" i="157"/>
  <c r="X753" i="157"/>
  <c r="T753" i="157"/>
  <c r="K753" i="157"/>
  <c r="AI753" i="157"/>
  <c r="L753" i="157"/>
  <c r="AL753" i="157"/>
  <c r="BD753" i="157"/>
  <c r="AQ753" i="157"/>
  <c r="AF753" i="157"/>
  <c r="AT753" i="157"/>
  <c r="BB753" i="157"/>
  <c r="BA753" i="157"/>
  <c r="AV753" i="157"/>
  <c r="AD753" i="157"/>
  <c r="AY753" i="157"/>
  <c r="AH753" i="157"/>
  <c r="AU947" i="157"/>
  <c r="P947" i="157"/>
  <c r="BO947" i="157"/>
  <c r="AF947" i="157"/>
  <c r="N947" i="157"/>
  <c r="BN947" i="157"/>
  <c r="AL947" i="157"/>
  <c r="L947" i="157"/>
  <c r="BL947" i="157"/>
  <c r="AK947" i="157"/>
  <c r="M947" i="157"/>
  <c r="BH947" i="157"/>
  <c r="AJ947" i="157"/>
  <c r="K947" i="157"/>
  <c r="BF947" i="157"/>
  <c r="AI947" i="157"/>
  <c r="J947" i="157"/>
  <c r="BJ947" i="157"/>
  <c r="AG947" i="157"/>
  <c r="W947" i="157"/>
  <c r="BD947" i="157"/>
  <c r="AC947" i="157"/>
  <c r="O947" i="157"/>
  <c r="BC947" i="157"/>
  <c r="AB947" i="157"/>
  <c r="I947" i="157"/>
  <c r="AZ947" i="157"/>
  <c r="AO947" i="157"/>
  <c r="H947" i="157"/>
  <c r="AY947" i="157"/>
  <c r="AN947" i="157"/>
  <c r="G947" i="157"/>
  <c r="AW947" i="157"/>
  <c r="AE947" i="157"/>
  <c r="BB947" i="157"/>
  <c r="AD947" i="157"/>
  <c r="AX947" i="157"/>
  <c r="AM947" i="157"/>
  <c r="AT947" i="157"/>
  <c r="AH947" i="157"/>
  <c r="AS947" i="157"/>
  <c r="Z947" i="157"/>
  <c r="AR947" i="157"/>
  <c r="R947" i="157"/>
  <c r="AQ947" i="157"/>
  <c r="X947" i="157"/>
  <c r="BA947" i="157"/>
  <c r="U947" i="157"/>
  <c r="AV947" i="157"/>
  <c r="T947" i="157"/>
  <c r="AV1077" i="157"/>
  <c r="AI1077" i="157"/>
  <c r="AR1077" i="157"/>
  <c r="P1077" i="157"/>
  <c r="AT1077" i="157"/>
  <c r="AF1077" i="157"/>
  <c r="BB1077" i="157"/>
  <c r="AJ1077" i="157"/>
  <c r="H1077" i="157"/>
  <c r="AZ1077" i="157"/>
  <c r="Z1077" i="157"/>
  <c r="AU1077" i="157"/>
  <c r="J1077" i="157"/>
  <c r="AS1077" i="157"/>
  <c r="U1077" i="157"/>
  <c r="BA1077" i="157"/>
  <c r="W1077" i="157"/>
  <c r="AX1077" i="157"/>
  <c r="L1077" i="157"/>
  <c r="AN1077" i="157"/>
  <c r="AQ1077" i="157"/>
  <c r="T1077" i="157"/>
  <c r="AK1077" i="157"/>
  <c r="BO1077" i="157"/>
  <c r="AD1077" i="157"/>
  <c r="O1077" i="157"/>
  <c r="BH1077" i="157"/>
  <c r="BN1077" i="157"/>
  <c r="AC1077" i="157"/>
  <c r="N1077" i="157"/>
  <c r="BF1077" i="157"/>
  <c r="AM1077" i="157"/>
  <c r="G1077" i="157"/>
  <c r="BL1077" i="157"/>
  <c r="AB1077" i="157"/>
  <c r="R1077" i="157"/>
  <c r="BJ1077" i="157"/>
  <c r="AO1077" i="157"/>
  <c r="M1077" i="157"/>
  <c r="AY1077" i="157"/>
  <c r="AH1077" i="157"/>
  <c r="X1077" i="157"/>
  <c r="BD1077" i="157"/>
  <c r="AG1077" i="157"/>
  <c r="I1077" i="157"/>
  <c r="BC1077" i="157"/>
  <c r="AE1077" i="157"/>
  <c r="K1077" i="157"/>
  <c r="AW1077" i="157"/>
  <c r="AL1077" i="157"/>
  <c r="AX1149" i="157"/>
  <c r="AI1149" i="157"/>
  <c r="K1149" i="157"/>
  <c r="AM1149" i="157"/>
  <c r="AW1149" i="157"/>
  <c r="AH1149" i="157"/>
  <c r="H1149" i="157"/>
  <c r="BJ1149" i="157"/>
  <c r="AF1149" i="157"/>
  <c r="G1149" i="157"/>
  <c r="AV1149" i="157"/>
  <c r="AD1149" i="157"/>
  <c r="U1149" i="157"/>
  <c r="AT1149" i="157"/>
  <c r="BD1149" i="157"/>
  <c r="AC1149" i="157"/>
  <c r="N1149" i="157"/>
  <c r="AE1149" i="157"/>
  <c r="BC1149" i="157"/>
  <c r="AB1149" i="157"/>
  <c r="I1149" i="157"/>
  <c r="BA1149" i="157"/>
  <c r="AN1149" i="157"/>
  <c r="M1149" i="157"/>
  <c r="AY1149" i="157"/>
  <c r="AJ1149" i="157"/>
  <c r="AU1149" i="157"/>
  <c r="AK1149" i="157"/>
  <c r="AS1149" i="157"/>
  <c r="AG1149" i="157"/>
  <c r="BH1149" i="157"/>
  <c r="X1149" i="157"/>
  <c r="BB1149" i="157"/>
  <c r="Z1149" i="157"/>
  <c r="BF1149" i="157"/>
  <c r="W1149" i="157"/>
  <c r="BL1149" i="157"/>
  <c r="AR1149" i="157"/>
  <c r="T1149" i="157"/>
  <c r="J1149" i="157"/>
  <c r="AZ1149" i="157"/>
  <c r="R1149" i="157"/>
  <c r="AQ1149" i="157"/>
  <c r="O1149" i="157"/>
  <c r="BN1149" i="157"/>
  <c r="AO1149" i="157"/>
  <c r="L1149" i="157"/>
  <c r="BO1149" i="157"/>
  <c r="AL1149" i="157"/>
  <c r="P1149" i="157"/>
  <c r="BN896" i="157"/>
  <c r="AI896" i="157"/>
  <c r="K896" i="157"/>
  <c r="BJ896" i="157"/>
  <c r="AG896" i="157"/>
  <c r="I896" i="157"/>
  <c r="AJ896" i="157"/>
  <c r="BH896" i="157"/>
  <c r="AE896" i="157"/>
  <c r="O896" i="157"/>
  <c r="AC896" i="157"/>
  <c r="BL896" i="157"/>
  <c r="AB896" i="157"/>
  <c r="X896" i="157"/>
  <c r="BF896" i="157"/>
  <c r="AO896" i="157"/>
  <c r="R896" i="157"/>
  <c r="AV896" i="157"/>
  <c r="AQ896" i="157"/>
  <c r="AN896" i="157"/>
  <c r="P896" i="157"/>
  <c r="BD896" i="157"/>
  <c r="AM896" i="157"/>
  <c r="J896" i="157"/>
  <c r="BA896" i="157"/>
  <c r="W896" i="157"/>
  <c r="AR896" i="157"/>
  <c r="BO896" i="157"/>
  <c r="BC896" i="157"/>
  <c r="AL896" i="157"/>
  <c r="H896" i="157"/>
  <c r="Z896" i="157"/>
  <c r="BB896" i="157"/>
  <c r="AH896" i="157"/>
  <c r="G896" i="157"/>
  <c r="U896" i="157"/>
  <c r="AT896" i="157"/>
  <c r="AZ896" i="157"/>
  <c r="AY896" i="157"/>
  <c r="AK896" i="157"/>
  <c r="AW896" i="157"/>
  <c r="AF896" i="157"/>
  <c r="N896" i="157"/>
  <c r="AU896" i="157"/>
  <c r="AD896" i="157"/>
  <c r="M896" i="157"/>
  <c r="AS896" i="157"/>
  <c r="T896" i="157"/>
  <c r="L896" i="157"/>
  <c r="AX896" i="157"/>
  <c r="AQ909" i="157"/>
  <c r="Z909" i="157"/>
  <c r="P909" i="157"/>
  <c r="L909" i="157"/>
  <c r="BJ909" i="157"/>
  <c r="AY909" i="157"/>
  <c r="R909" i="157"/>
  <c r="T909" i="157"/>
  <c r="BN909" i="157"/>
  <c r="AM909" i="157"/>
  <c r="AT909" i="157"/>
  <c r="W909" i="157"/>
  <c r="N909" i="157"/>
  <c r="AV909" i="157"/>
  <c r="U909" i="157"/>
  <c r="AS909" i="157"/>
  <c r="AN909" i="157"/>
  <c r="AK909" i="157"/>
  <c r="BO909" i="157"/>
  <c r="BH909" i="157"/>
  <c r="AH909" i="157"/>
  <c r="AL909" i="157"/>
  <c r="K909" i="157"/>
  <c r="BF909" i="157"/>
  <c r="I909" i="157"/>
  <c r="AW909" i="157"/>
  <c r="AJ909" i="157"/>
  <c r="H909" i="157"/>
  <c r="AR909" i="157"/>
  <c r="AG909" i="157"/>
  <c r="M909" i="157"/>
  <c r="BB909" i="157"/>
  <c r="AE909" i="157"/>
  <c r="O909" i="157"/>
  <c r="BD909" i="157"/>
  <c r="AB909" i="157"/>
  <c r="G909" i="157"/>
  <c r="BC909" i="157"/>
  <c r="AF909" i="157"/>
  <c r="BA909" i="157"/>
  <c r="AD909" i="157"/>
  <c r="AI909" i="157"/>
  <c r="J909" i="157"/>
  <c r="AZ909" i="157"/>
  <c r="AC909" i="157"/>
  <c r="BL909" i="157"/>
  <c r="AX909" i="157"/>
  <c r="AO909" i="157"/>
  <c r="AU909" i="157"/>
  <c r="X909" i="157"/>
  <c r="BL833" i="157"/>
  <c r="AB833" i="157"/>
  <c r="K833" i="157"/>
  <c r="BF833" i="157"/>
  <c r="AN833" i="157"/>
  <c r="J833" i="157"/>
  <c r="BO833" i="157"/>
  <c r="AM833" i="157"/>
  <c r="H833" i="157"/>
  <c r="AT833" i="157"/>
  <c r="AJ833" i="157"/>
  <c r="O833" i="157"/>
  <c r="AS833" i="157"/>
  <c r="AI833" i="157"/>
  <c r="U833" i="157"/>
  <c r="AR833" i="157"/>
  <c r="AF833" i="157"/>
  <c r="G833" i="157"/>
  <c r="AQ833" i="157"/>
  <c r="AH833" i="157"/>
  <c r="I833" i="157"/>
  <c r="AW833" i="157"/>
  <c r="AG833" i="157"/>
  <c r="AV833" i="157"/>
  <c r="AO833" i="157"/>
  <c r="AU833" i="157"/>
  <c r="AL833" i="157"/>
  <c r="AZ833" i="157"/>
  <c r="AK833" i="157"/>
  <c r="AX833" i="157"/>
  <c r="Z833" i="157"/>
  <c r="BB833" i="157"/>
  <c r="X833" i="157"/>
  <c r="BA833" i="157"/>
  <c r="W833" i="157"/>
  <c r="BD833" i="157"/>
  <c r="T833" i="157"/>
  <c r="AE833" i="157"/>
  <c r="BC833" i="157"/>
  <c r="R833" i="157"/>
  <c r="M833" i="157"/>
  <c r="AY833" i="157"/>
  <c r="P833" i="157"/>
  <c r="BH833" i="157"/>
  <c r="BN833" i="157"/>
  <c r="AC833" i="157"/>
  <c r="N833" i="157"/>
  <c r="BJ833" i="157"/>
  <c r="AD833" i="157"/>
  <c r="L833" i="157"/>
  <c r="AS1006" i="157"/>
  <c r="AN1006" i="157"/>
  <c r="BF1006" i="157"/>
  <c r="AJ1006" i="157"/>
  <c r="AQ1006" i="157"/>
  <c r="Z1006" i="157"/>
  <c r="BD1006" i="157"/>
  <c r="AR1006" i="157"/>
  <c r="AF1006" i="157"/>
  <c r="AM1006" i="157"/>
  <c r="BB1006" i="157"/>
  <c r="AY1006" i="157"/>
  <c r="AW1006" i="157"/>
  <c r="AG1006" i="157"/>
  <c r="T1006" i="157"/>
  <c r="U1006" i="157"/>
  <c r="AU1006" i="157"/>
  <c r="X1006" i="157"/>
  <c r="AX1006" i="157"/>
  <c r="R1006" i="157"/>
  <c r="AK1006" i="157"/>
  <c r="H1006" i="157"/>
  <c r="BC1006" i="157"/>
  <c r="N1006" i="157"/>
  <c r="AE1006" i="157"/>
  <c r="AT1006" i="157"/>
  <c r="M1006" i="157"/>
  <c r="P1006" i="157"/>
  <c r="BO1006" i="157"/>
  <c r="AD1006" i="157"/>
  <c r="L1006" i="157"/>
  <c r="AV1006" i="157"/>
  <c r="BN1006" i="157"/>
  <c r="AC1006" i="157"/>
  <c r="K1006" i="157"/>
  <c r="BL1006" i="157"/>
  <c r="AO1006" i="157"/>
  <c r="W1006" i="157"/>
  <c r="BJ1006" i="157"/>
  <c r="AB1006" i="157"/>
  <c r="I1006" i="157"/>
  <c r="BH1006" i="157"/>
  <c r="AL1006" i="157"/>
  <c r="O1006" i="157"/>
  <c r="BA1006" i="157"/>
  <c r="AI1006" i="157"/>
  <c r="J1006" i="157"/>
  <c r="AZ1006" i="157"/>
  <c r="AH1006" i="157"/>
  <c r="G1006" i="157"/>
  <c r="AX997" i="157"/>
  <c r="AK997" i="157"/>
  <c r="K997" i="157"/>
  <c r="P997" i="157"/>
  <c r="G997" i="157"/>
  <c r="AU997" i="157"/>
  <c r="AN997" i="157"/>
  <c r="AQ997" i="157"/>
  <c r="BH997" i="157"/>
  <c r="O997" i="157"/>
  <c r="AR997" i="157"/>
  <c r="X997" i="157"/>
  <c r="AZ997" i="157"/>
  <c r="U997" i="157"/>
  <c r="AI997" i="157"/>
  <c r="W997" i="157"/>
  <c r="AL997" i="157"/>
  <c r="AY997" i="157"/>
  <c r="R997" i="157"/>
  <c r="BD997" i="157"/>
  <c r="H997" i="157"/>
  <c r="AD997" i="157"/>
  <c r="AC997" i="157"/>
  <c r="BA997" i="157"/>
  <c r="AS997" i="157"/>
  <c r="N997" i="157"/>
  <c r="BN997" i="157"/>
  <c r="AF997" i="157"/>
  <c r="Z997" i="157"/>
  <c r="BB997" i="157"/>
  <c r="BL997" i="157"/>
  <c r="AE997" i="157"/>
  <c r="M997" i="157"/>
  <c r="AO997" i="157"/>
  <c r="L997" i="157"/>
  <c r="T997" i="157"/>
  <c r="BF997" i="157"/>
  <c r="BJ997" i="157"/>
  <c r="AM997" i="157"/>
  <c r="AJ997" i="157"/>
  <c r="BO997" i="157"/>
  <c r="J997" i="157"/>
  <c r="AT997" i="157"/>
  <c r="BC997" i="157"/>
  <c r="AG997" i="157"/>
  <c r="I997" i="157"/>
  <c r="AW997" i="157"/>
  <c r="AB997" i="157"/>
  <c r="AV997" i="157"/>
  <c r="AH997" i="157"/>
  <c r="BB866" i="157"/>
  <c r="W866" i="157"/>
  <c r="AV866" i="157"/>
  <c r="AJ866" i="157"/>
  <c r="BC866" i="157"/>
  <c r="T866" i="157"/>
  <c r="L866" i="157"/>
  <c r="O866" i="157"/>
  <c r="AR866" i="157"/>
  <c r="BA866" i="157"/>
  <c r="U866" i="157"/>
  <c r="M866" i="157"/>
  <c r="I866" i="157"/>
  <c r="AF866" i="157"/>
  <c r="AB866" i="157"/>
  <c r="AZ866" i="157"/>
  <c r="N866" i="157"/>
  <c r="BO866" i="157"/>
  <c r="AI866" i="157"/>
  <c r="BH866" i="157"/>
  <c r="J866" i="157"/>
  <c r="AT866" i="157"/>
  <c r="AL866" i="157"/>
  <c r="BN866" i="157"/>
  <c r="AG866" i="157"/>
  <c r="BJ866" i="157"/>
  <c r="AH866" i="157"/>
  <c r="K866" i="157"/>
  <c r="AY866" i="157"/>
  <c r="BF866" i="157"/>
  <c r="Z866" i="157"/>
  <c r="BL866" i="157"/>
  <c r="AD866" i="157"/>
  <c r="G866" i="157"/>
  <c r="AQ866" i="157"/>
  <c r="AO866" i="157"/>
  <c r="R866" i="157"/>
  <c r="AX866" i="157"/>
  <c r="AE866" i="157"/>
  <c r="P866" i="157"/>
  <c r="AM866" i="157"/>
  <c r="AW866" i="157"/>
  <c r="AC866" i="157"/>
  <c r="H866" i="157"/>
  <c r="AU866" i="157"/>
  <c r="AN866" i="157"/>
  <c r="BD866" i="157"/>
  <c r="AK866" i="157"/>
  <c r="AS866" i="157"/>
  <c r="X866" i="157"/>
  <c r="BJ941" i="157"/>
  <c r="AK941" i="157"/>
  <c r="L941" i="157"/>
  <c r="BL941" i="157"/>
  <c r="AI941" i="157"/>
  <c r="O941" i="157"/>
  <c r="BF941" i="157"/>
  <c r="AH941" i="157"/>
  <c r="M941" i="157"/>
  <c r="BH941" i="157"/>
  <c r="AF941" i="157"/>
  <c r="J941" i="157"/>
  <c r="AX941" i="157"/>
  <c r="AC941" i="157"/>
  <c r="G941" i="157"/>
  <c r="BD941" i="157"/>
  <c r="AB941" i="157"/>
  <c r="I941" i="157"/>
  <c r="BC941" i="157"/>
  <c r="AO941" i="157"/>
  <c r="H941" i="157"/>
  <c r="BB941" i="157"/>
  <c r="AM941" i="157"/>
  <c r="K941" i="157"/>
  <c r="AZ941" i="157"/>
  <c r="AD941" i="157"/>
  <c r="AW941" i="157"/>
  <c r="AG941" i="157"/>
  <c r="AU941" i="157"/>
  <c r="AE941" i="157"/>
  <c r="AT941" i="157"/>
  <c r="AN941" i="157"/>
  <c r="AS941" i="157"/>
  <c r="Z941" i="157"/>
  <c r="AQ941" i="157"/>
  <c r="U941" i="157"/>
  <c r="AR941" i="157"/>
  <c r="W941" i="157"/>
  <c r="AJ941" i="157"/>
  <c r="BA941" i="157"/>
  <c r="T941" i="157"/>
  <c r="P941" i="157"/>
  <c r="AY941" i="157"/>
  <c r="X941" i="157"/>
  <c r="BN941" i="157"/>
  <c r="AV941" i="157"/>
  <c r="R941" i="157"/>
  <c r="BO941" i="157"/>
  <c r="AL941" i="157"/>
  <c r="N941" i="157"/>
  <c r="AY876" i="157"/>
  <c r="U876" i="157"/>
  <c r="BD876" i="157"/>
  <c r="T876" i="157"/>
  <c r="BF876" i="157"/>
  <c r="AQ876" i="157"/>
  <c r="R876" i="157"/>
  <c r="BO876" i="157"/>
  <c r="AL876" i="157"/>
  <c r="N876" i="157"/>
  <c r="BN876" i="157"/>
  <c r="I876" i="157"/>
  <c r="AO876" i="157"/>
  <c r="M876" i="157"/>
  <c r="AH876" i="157"/>
  <c r="BL876" i="157"/>
  <c r="AI876" i="157"/>
  <c r="K876" i="157"/>
  <c r="BH876" i="157"/>
  <c r="AF876" i="157"/>
  <c r="O876" i="157"/>
  <c r="AW876" i="157"/>
  <c r="AE876" i="157"/>
  <c r="P876" i="157"/>
  <c r="AV876" i="157"/>
  <c r="AB876" i="157"/>
  <c r="J876" i="157"/>
  <c r="AX876" i="157"/>
  <c r="AN876" i="157"/>
  <c r="H876" i="157"/>
  <c r="AU876" i="157"/>
  <c r="AK876" i="157"/>
  <c r="G876" i="157"/>
  <c r="AT876" i="157"/>
  <c r="AJ876" i="157"/>
  <c r="AS876" i="157"/>
  <c r="AG876" i="157"/>
  <c r="AR876" i="157"/>
  <c r="AC876" i="157"/>
  <c r="AD876" i="157"/>
  <c r="BC876" i="157"/>
  <c r="BB876" i="157"/>
  <c r="X876" i="157"/>
  <c r="BA876" i="157"/>
  <c r="W876" i="157"/>
  <c r="AM876" i="157"/>
  <c r="AZ876" i="157"/>
  <c r="Z876" i="157"/>
  <c r="L876" i="157"/>
  <c r="BJ876" i="157"/>
  <c r="BF937" i="157"/>
  <c r="AK937" i="157"/>
  <c r="G937" i="157"/>
  <c r="BH937" i="157"/>
  <c r="AJ937" i="157"/>
  <c r="H937" i="157"/>
  <c r="AM937" i="157"/>
  <c r="AZ937" i="157"/>
  <c r="AI937" i="157"/>
  <c r="J937" i="157"/>
  <c r="AT937" i="157"/>
  <c r="K937" i="157"/>
  <c r="AQ937" i="157"/>
  <c r="AG937" i="157"/>
  <c r="T937" i="157"/>
  <c r="U937" i="157"/>
  <c r="AU937" i="157"/>
  <c r="AN937" i="157"/>
  <c r="O937" i="157"/>
  <c r="AR937" i="157"/>
  <c r="AE937" i="157"/>
  <c r="BD937" i="157"/>
  <c r="AB937" i="157"/>
  <c r="BC937" i="157"/>
  <c r="AH937" i="157"/>
  <c r="BB937" i="157"/>
  <c r="AO937" i="157"/>
  <c r="AS937" i="157"/>
  <c r="BA937" i="157"/>
  <c r="X937" i="157"/>
  <c r="AW937" i="157"/>
  <c r="R937" i="157"/>
  <c r="AY937" i="157"/>
  <c r="P937" i="157"/>
  <c r="AV937" i="157"/>
  <c r="Z937" i="157"/>
  <c r="AX937" i="157"/>
  <c r="N937" i="157"/>
  <c r="BO937" i="157"/>
  <c r="AF937" i="157"/>
  <c r="L937" i="157"/>
  <c r="BL937" i="157"/>
  <c r="AD937" i="157"/>
  <c r="W937" i="157"/>
  <c r="BJ937" i="157"/>
  <c r="AC937" i="157"/>
  <c r="M937" i="157"/>
  <c r="BN937" i="157"/>
  <c r="AL937" i="157"/>
  <c r="I937" i="157"/>
  <c r="BN1088" i="157"/>
  <c r="AO1088" i="157"/>
  <c r="U1088" i="157"/>
  <c r="BJ1088" i="157"/>
  <c r="AM1088" i="157"/>
  <c r="AN1088" i="157"/>
  <c r="R1088" i="157"/>
  <c r="K1088" i="157"/>
  <c r="BL1088" i="157"/>
  <c r="AI1088" i="157"/>
  <c r="W1088" i="157"/>
  <c r="AW1088" i="157"/>
  <c r="BF1088" i="157"/>
  <c r="AF1088" i="157"/>
  <c r="M1088" i="157"/>
  <c r="AR1088" i="157"/>
  <c r="AL1088" i="157"/>
  <c r="P1088" i="157"/>
  <c r="AZ1088" i="157"/>
  <c r="AJ1088" i="157"/>
  <c r="N1088" i="157"/>
  <c r="AY1088" i="157"/>
  <c r="AK1088" i="157"/>
  <c r="O1088" i="157"/>
  <c r="AX1088" i="157"/>
  <c r="AQ1088" i="157"/>
  <c r="AD1088" i="157"/>
  <c r="BD1088" i="157"/>
  <c r="Z1088" i="157"/>
  <c r="AE1088" i="157"/>
  <c r="BC1088" i="157"/>
  <c r="X1088" i="157"/>
  <c r="H1088" i="157"/>
  <c r="AV1088" i="157"/>
  <c r="T1088" i="157"/>
  <c r="AS1088" i="157"/>
  <c r="AC1088" i="157"/>
  <c r="AB1088" i="157"/>
  <c r="AT1088" i="157"/>
  <c r="J1088" i="157"/>
  <c r="BH1088" i="157"/>
  <c r="BB1088" i="157"/>
  <c r="I1088" i="157"/>
  <c r="AU1088" i="157"/>
  <c r="BA1088" i="157"/>
  <c r="BO1088" i="157"/>
  <c r="AG1088" i="157"/>
  <c r="G1088" i="157"/>
  <c r="L1088" i="157"/>
  <c r="AH1088" i="157"/>
  <c r="BO627" i="157"/>
  <c r="AD627" i="157"/>
  <c r="I627" i="157"/>
  <c r="BN627" i="157"/>
  <c r="AO627" i="157"/>
  <c r="G627" i="157"/>
  <c r="BF627" i="157"/>
  <c r="AM627" i="157"/>
  <c r="W627" i="157"/>
  <c r="BH627" i="157"/>
  <c r="AL627" i="157"/>
  <c r="M627" i="157"/>
  <c r="BB627" i="157"/>
  <c r="AH627" i="157"/>
  <c r="T627" i="157"/>
  <c r="BA627" i="157"/>
  <c r="AN627" i="157"/>
  <c r="J627" i="157"/>
  <c r="AZ627" i="157"/>
  <c r="AJ627" i="157"/>
  <c r="K627" i="157"/>
  <c r="AY627" i="157"/>
  <c r="AI627" i="157"/>
  <c r="H627" i="157"/>
  <c r="AX627" i="157"/>
  <c r="AB627" i="157"/>
  <c r="AT627" i="157"/>
  <c r="AK627" i="157"/>
  <c r="AS627" i="157"/>
  <c r="AE627" i="157"/>
  <c r="BD627" i="157"/>
  <c r="X627" i="157"/>
  <c r="AW627" i="157"/>
  <c r="R627" i="157"/>
  <c r="AV627" i="157"/>
  <c r="U627" i="157"/>
  <c r="AU627" i="157"/>
  <c r="Z627" i="157"/>
  <c r="AR627" i="157"/>
  <c r="P627" i="157"/>
  <c r="AG627" i="157"/>
  <c r="BC627" i="157"/>
  <c r="O627" i="157"/>
  <c r="BL627" i="157"/>
  <c r="AQ627" i="157"/>
  <c r="N627" i="157"/>
  <c r="AC627" i="157"/>
  <c r="BJ627" i="157"/>
  <c r="AF627" i="157"/>
  <c r="L627" i="157"/>
  <c r="BL686" i="157"/>
  <c r="AE686" i="157"/>
  <c r="L686" i="157"/>
  <c r="BJ686" i="157"/>
  <c r="AD686" i="157"/>
  <c r="K686" i="157"/>
  <c r="BH686" i="157"/>
  <c r="AC686" i="157"/>
  <c r="P686" i="157"/>
  <c r="BF686" i="157"/>
  <c r="AB686" i="157"/>
  <c r="O686" i="157"/>
  <c r="BN686" i="157"/>
  <c r="AR686" i="157"/>
  <c r="AO686" i="157"/>
  <c r="J686" i="157"/>
  <c r="AW686" i="157"/>
  <c r="AI686" i="157"/>
  <c r="H686" i="157"/>
  <c r="AV686" i="157"/>
  <c r="AF686" i="157"/>
  <c r="G686" i="157"/>
  <c r="N686" i="157"/>
  <c r="BO686" i="157"/>
  <c r="AU686" i="157"/>
  <c r="AK686" i="157"/>
  <c r="I686" i="157"/>
  <c r="AT686" i="157"/>
  <c r="AH686" i="157"/>
  <c r="AM686" i="157"/>
  <c r="AS686" i="157"/>
  <c r="AG686" i="157"/>
  <c r="AL686" i="157"/>
  <c r="AY686" i="157"/>
  <c r="AN686" i="157"/>
  <c r="AX686" i="157"/>
  <c r="Z686" i="157"/>
  <c r="BB686" i="157"/>
  <c r="R686" i="157"/>
  <c r="AQ686" i="157"/>
  <c r="AJ686" i="157"/>
  <c r="AZ686" i="157"/>
  <c r="U686" i="157"/>
  <c r="BD686" i="157"/>
  <c r="X686" i="157"/>
  <c r="BC686" i="157"/>
  <c r="T686" i="157"/>
  <c r="W686" i="157"/>
  <c r="BA686" i="157"/>
  <c r="M686" i="157"/>
  <c r="BA768" i="157"/>
  <c r="AF768" i="157"/>
  <c r="G768" i="157"/>
  <c r="AZ768" i="157"/>
  <c r="AC768" i="157"/>
  <c r="AX768" i="157"/>
  <c r="AI768" i="157"/>
  <c r="AV768" i="157"/>
  <c r="AG768" i="157"/>
  <c r="AY768" i="157"/>
  <c r="AO768" i="157"/>
  <c r="AW768" i="157"/>
  <c r="Z768" i="157"/>
  <c r="AT768" i="157"/>
  <c r="W768" i="157"/>
  <c r="AU768" i="157"/>
  <c r="T768" i="157"/>
  <c r="AR768" i="157"/>
  <c r="R768" i="157"/>
  <c r="AS768" i="157"/>
  <c r="N768" i="157"/>
  <c r="AQ768" i="157"/>
  <c r="M768" i="157"/>
  <c r="BN768" i="157"/>
  <c r="AM768" i="157"/>
  <c r="L768" i="157"/>
  <c r="BL768" i="157"/>
  <c r="AL768" i="157"/>
  <c r="K768" i="157"/>
  <c r="BF768" i="157"/>
  <c r="AK768" i="157"/>
  <c r="I768" i="157"/>
  <c r="BH768" i="157"/>
  <c r="AJ768" i="157"/>
  <c r="P768" i="157"/>
  <c r="BJ768" i="157"/>
  <c r="AH768" i="157"/>
  <c r="O768" i="157"/>
  <c r="BO768" i="157"/>
  <c r="AE768" i="157"/>
  <c r="J768" i="157"/>
  <c r="BD768" i="157"/>
  <c r="AD768" i="157"/>
  <c r="H768" i="157"/>
  <c r="BC768" i="157"/>
  <c r="AB768" i="157"/>
  <c r="U768" i="157"/>
  <c r="BB768" i="157"/>
  <c r="AN768" i="157"/>
  <c r="X768" i="157"/>
  <c r="BJ621" i="157"/>
  <c r="AH621" i="157"/>
  <c r="L621" i="157"/>
  <c r="BL621" i="157"/>
  <c r="AC621" i="157"/>
  <c r="I621" i="157"/>
  <c r="BH621" i="157"/>
  <c r="AB621" i="157"/>
  <c r="G621" i="157"/>
  <c r="T621" i="157"/>
  <c r="BA621" i="157"/>
  <c r="R621" i="157"/>
  <c r="BF621" i="157"/>
  <c r="AE621" i="157"/>
  <c r="M621" i="157"/>
  <c r="BC621" i="157"/>
  <c r="BD621" i="157"/>
  <c r="AD621" i="157"/>
  <c r="H621" i="157"/>
  <c r="AL621" i="157"/>
  <c r="BB621" i="157"/>
  <c r="AO621" i="157"/>
  <c r="K621" i="157"/>
  <c r="AX621" i="157"/>
  <c r="AN621" i="157"/>
  <c r="J621" i="157"/>
  <c r="AS621" i="157"/>
  <c r="AW621" i="157"/>
  <c r="AM621" i="157"/>
  <c r="AZ621" i="157"/>
  <c r="AI621" i="157"/>
  <c r="AY621" i="157"/>
  <c r="AG621" i="157"/>
  <c r="AU621" i="157"/>
  <c r="AF621" i="157"/>
  <c r="U621" i="157"/>
  <c r="AT621" i="157"/>
  <c r="Z621" i="157"/>
  <c r="AV621" i="157"/>
  <c r="AQ621" i="157"/>
  <c r="X621" i="157"/>
  <c r="W621" i="157"/>
  <c r="AR621" i="157"/>
  <c r="P621" i="157"/>
  <c r="BN621" i="157"/>
  <c r="N621" i="157"/>
  <c r="BO621" i="157"/>
  <c r="AK621" i="157"/>
  <c r="O621" i="157"/>
  <c r="AJ621" i="157"/>
  <c r="E1263" i="157"/>
  <c r="BD668" i="157"/>
  <c r="AN668" i="157"/>
  <c r="G668" i="157"/>
  <c r="AZ668" i="157"/>
  <c r="AK668" i="157"/>
  <c r="U668" i="157"/>
  <c r="AY668" i="157"/>
  <c r="AI668" i="157"/>
  <c r="J668" i="157"/>
  <c r="BA668" i="157"/>
  <c r="AG668" i="157"/>
  <c r="P668" i="157"/>
  <c r="AX668" i="157"/>
  <c r="AB668" i="157"/>
  <c r="AW668" i="157"/>
  <c r="AH668" i="157"/>
  <c r="AV668" i="157"/>
  <c r="AF668" i="157"/>
  <c r="AU668" i="157"/>
  <c r="AC668" i="157"/>
  <c r="AQ668" i="157"/>
  <c r="Z668" i="157"/>
  <c r="BB668" i="157"/>
  <c r="X668" i="157"/>
  <c r="BC668" i="157"/>
  <c r="W668" i="157"/>
  <c r="AS668" i="157"/>
  <c r="T668" i="157"/>
  <c r="AT668" i="157"/>
  <c r="N668" i="157"/>
  <c r="AR668" i="157"/>
  <c r="M668" i="157"/>
  <c r="BN668" i="157"/>
  <c r="AM668" i="157"/>
  <c r="L668" i="157"/>
  <c r="BO668" i="157"/>
  <c r="AL668" i="157"/>
  <c r="R668" i="157"/>
  <c r="BF668" i="157"/>
  <c r="AJ668" i="157"/>
  <c r="K668" i="157"/>
  <c r="BJ668" i="157"/>
  <c r="AE668" i="157"/>
  <c r="O668" i="157"/>
  <c r="BL668" i="157"/>
  <c r="AD668" i="157"/>
  <c r="I668" i="157"/>
  <c r="BH668" i="157"/>
  <c r="AO668" i="157"/>
  <c r="H668" i="157"/>
  <c r="BJ623" i="157"/>
  <c r="AO623" i="157"/>
  <c r="N623" i="157"/>
  <c r="BF623" i="157"/>
  <c r="AN623" i="157"/>
  <c r="L623" i="157"/>
  <c r="BL623" i="157"/>
  <c r="AE623" i="157"/>
  <c r="I623" i="157"/>
  <c r="BH623" i="157"/>
  <c r="AD623" i="157"/>
  <c r="G623" i="157"/>
  <c r="AX623" i="157"/>
  <c r="AM623" i="157"/>
  <c r="M623" i="157"/>
  <c r="AW623" i="157"/>
  <c r="AI623" i="157"/>
  <c r="K623" i="157"/>
  <c r="AV623" i="157"/>
  <c r="AK623" i="157"/>
  <c r="J623" i="157"/>
  <c r="AU623" i="157"/>
  <c r="AJ623" i="157"/>
  <c r="H623" i="157"/>
  <c r="AT623" i="157"/>
  <c r="AH623" i="157"/>
  <c r="BD623" i="157"/>
  <c r="AF623" i="157"/>
  <c r="BC623" i="157"/>
  <c r="AL623" i="157"/>
  <c r="BA623" i="157"/>
  <c r="AG623" i="157"/>
  <c r="AZ623" i="157"/>
  <c r="X623" i="157"/>
  <c r="BB623" i="157"/>
  <c r="W623" i="157"/>
  <c r="AY623" i="157"/>
  <c r="Z623" i="157"/>
  <c r="AS623" i="157"/>
  <c r="T623" i="157"/>
  <c r="BO623" i="157"/>
  <c r="AR623" i="157"/>
  <c r="U623" i="157"/>
  <c r="P623" i="157"/>
  <c r="AQ623" i="157"/>
  <c r="R623" i="157"/>
  <c r="AC623" i="157"/>
  <c r="BN623" i="157"/>
  <c r="AB623" i="157"/>
  <c r="O623" i="157"/>
  <c r="BN856" i="157"/>
  <c r="BJ856" i="157"/>
  <c r="BO856" i="157"/>
  <c r="BH856" i="157"/>
  <c r="BL856" i="157"/>
  <c r="BF856" i="157"/>
  <c r="AQ856" i="157"/>
  <c r="BD856" i="157"/>
  <c r="BC856" i="157"/>
  <c r="BB856" i="157"/>
  <c r="BA856" i="157"/>
  <c r="AZ856" i="157"/>
  <c r="AX856" i="157"/>
  <c r="AV856" i="157"/>
  <c r="AS856" i="157"/>
  <c r="AY856" i="157"/>
  <c r="AU856" i="157"/>
  <c r="AW856" i="157"/>
  <c r="AR856" i="157"/>
  <c r="AT856" i="157"/>
  <c r="AC856" i="157"/>
  <c r="AB856" i="157"/>
  <c r="AO856" i="157"/>
  <c r="AN856" i="157"/>
  <c r="AL856" i="157"/>
  <c r="AK856" i="157"/>
  <c r="AH856" i="157"/>
  <c r="AG856" i="157"/>
  <c r="AD856" i="157"/>
  <c r="AM856" i="157"/>
  <c r="AJ856" i="157"/>
  <c r="AE856" i="157"/>
  <c r="AI856" i="157"/>
  <c r="AF856" i="157"/>
  <c r="Z856" i="157"/>
  <c r="T856" i="157"/>
  <c r="U856" i="157"/>
  <c r="X856" i="157"/>
  <c r="N856" i="157"/>
  <c r="M856" i="157"/>
  <c r="L856" i="157"/>
  <c r="K856" i="157"/>
  <c r="I856" i="157"/>
  <c r="O856" i="157"/>
  <c r="P856" i="157"/>
  <c r="J856" i="157"/>
  <c r="H856" i="157"/>
  <c r="G856" i="157"/>
  <c r="W856" i="157"/>
  <c r="R856" i="157"/>
  <c r="BO821" i="157"/>
  <c r="BN821" i="157"/>
  <c r="BJ821" i="157"/>
  <c r="BH821" i="157"/>
  <c r="BF821" i="157"/>
  <c r="BL821" i="157"/>
  <c r="BB821" i="157"/>
  <c r="BA821" i="157"/>
  <c r="AZ821" i="157"/>
  <c r="AY821" i="157"/>
  <c r="AX821" i="157"/>
  <c r="AV821" i="157"/>
  <c r="AT821" i="157"/>
  <c r="AU821" i="157"/>
  <c r="AS821" i="157"/>
  <c r="AQ821" i="157"/>
  <c r="BD821" i="157"/>
  <c r="BC821" i="157"/>
  <c r="AW821" i="157"/>
  <c r="AR821" i="157"/>
  <c r="AK821" i="157"/>
  <c r="AD821" i="157"/>
  <c r="AC821" i="157"/>
  <c r="AB821" i="157"/>
  <c r="AN821" i="157"/>
  <c r="AM821" i="157"/>
  <c r="AI821" i="157"/>
  <c r="AH821" i="157"/>
  <c r="AE821" i="157"/>
  <c r="AO821" i="157"/>
  <c r="AL821" i="157"/>
  <c r="AF821" i="157"/>
  <c r="AJ821" i="157"/>
  <c r="Z821" i="157"/>
  <c r="U821" i="157"/>
  <c r="X821" i="157"/>
  <c r="W821" i="157"/>
  <c r="R821" i="157"/>
  <c r="AG821" i="157"/>
  <c r="T821" i="157"/>
  <c r="P821" i="157"/>
  <c r="N821" i="157"/>
  <c r="H821" i="157"/>
  <c r="G821" i="157"/>
  <c r="I821" i="157"/>
  <c r="O821" i="157"/>
  <c r="M821" i="157"/>
  <c r="L821" i="157"/>
  <c r="K821" i="157"/>
  <c r="J821" i="157"/>
  <c r="AW1106" i="157"/>
  <c r="W1106" i="157"/>
  <c r="AE1106" i="157"/>
  <c r="AU1106" i="157"/>
  <c r="J1106" i="157"/>
  <c r="AL1106" i="157"/>
  <c r="AQ1106" i="157"/>
  <c r="BC1106" i="157"/>
  <c r="BB1106" i="157"/>
  <c r="I1106" i="157"/>
  <c r="BA1106" i="157"/>
  <c r="H1106" i="157"/>
  <c r="R1106" i="157"/>
  <c r="BD1106" i="157"/>
  <c r="AC1106" i="157"/>
  <c r="AV1106" i="157"/>
  <c r="X1106" i="157"/>
  <c r="AJ1106" i="157"/>
  <c r="BF1106" i="157"/>
  <c r="AT1106" i="157"/>
  <c r="G1106" i="157"/>
  <c r="BO1106" i="157"/>
  <c r="AO1106" i="157"/>
  <c r="AF1106" i="157"/>
  <c r="BN1106" i="157"/>
  <c r="K1106" i="157"/>
  <c r="AX1106" i="157"/>
  <c r="BJ1106" i="157"/>
  <c r="AH1106" i="157"/>
  <c r="P1106" i="157"/>
  <c r="AN1106" i="157"/>
  <c r="O1106" i="157"/>
  <c r="AZ1106" i="157"/>
  <c r="AY1106" i="157"/>
  <c r="AM1106" i="157"/>
  <c r="AB1106" i="157"/>
  <c r="AK1106" i="157"/>
  <c r="M1106" i="157"/>
  <c r="L1106" i="157"/>
  <c r="U1106" i="157"/>
  <c r="AD1106" i="157"/>
  <c r="AG1106" i="157"/>
  <c r="BL1106" i="157"/>
  <c r="N1106" i="157"/>
  <c r="Z1106" i="157"/>
  <c r="AR1106" i="157"/>
  <c r="AS1106" i="157"/>
  <c r="AI1106" i="157"/>
  <c r="T1106" i="157"/>
  <c r="BH1106" i="157"/>
  <c r="AU1042" i="157"/>
  <c r="AC1042" i="157"/>
  <c r="AT1042" i="157"/>
  <c r="AL1042" i="157"/>
  <c r="Z1042" i="157"/>
  <c r="AQ1042" i="157"/>
  <c r="AM1042" i="157"/>
  <c r="AE1042" i="157"/>
  <c r="BD1042" i="157"/>
  <c r="W1042" i="157"/>
  <c r="AY1042" i="157"/>
  <c r="AV1042" i="157"/>
  <c r="I1042" i="157"/>
  <c r="AX1042" i="157"/>
  <c r="H1042" i="157"/>
  <c r="AW1042" i="157"/>
  <c r="R1042" i="157"/>
  <c r="AS1042" i="157"/>
  <c r="G1042" i="157"/>
  <c r="BO1042" i="157"/>
  <c r="AO1042" i="157"/>
  <c r="T1042" i="157"/>
  <c r="BN1042" i="157"/>
  <c r="AN1042" i="157"/>
  <c r="X1042" i="157"/>
  <c r="BJ1042" i="157"/>
  <c r="AJ1042" i="157"/>
  <c r="P1042" i="157"/>
  <c r="BH1042" i="157"/>
  <c r="AI1042" i="157"/>
  <c r="U1042" i="157"/>
  <c r="BF1042" i="157"/>
  <c r="AH1042" i="157"/>
  <c r="O1042" i="157"/>
  <c r="AR1042" i="157"/>
  <c r="K1042" i="157"/>
  <c r="BL1042" i="157"/>
  <c r="AG1042" i="157"/>
  <c r="M1042" i="157"/>
  <c r="BC1042" i="157"/>
  <c r="AB1042" i="157"/>
  <c r="J1042" i="157"/>
  <c r="BB1042" i="157"/>
  <c r="AK1042" i="157"/>
  <c r="L1042" i="157"/>
  <c r="BA1042" i="157"/>
  <c r="AF1042" i="157"/>
  <c r="N1042" i="157"/>
  <c r="AZ1042" i="157"/>
  <c r="AD1042" i="157"/>
  <c r="BB998" i="157"/>
  <c r="AI998" i="157"/>
  <c r="G998" i="157"/>
  <c r="AV998" i="157"/>
  <c r="AE998" i="157"/>
  <c r="AU998" i="157"/>
  <c r="AJ998" i="157"/>
  <c r="AS998" i="157"/>
  <c r="AG998" i="157"/>
  <c r="BA998" i="157"/>
  <c r="Z998" i="157"/>
  <c r="AX998" i="157"/>
  <c r="X998" i="157"/>
  <c r="BD998" i="157"/>
  <c r="W998" i="157"/>
  <c r="AW998" i="157"/>
  <c r="U998" i="157"/>
  <c r="AR998" i="157"/>
  <c r="T998" i="157"/>
  <c r="AY998" i="157"/>
  <c r="N998" i="157"/>
  <c r="BN998" i="157"/>
  <c r="AK998" i="157"/>
  <c r="M998" i="157"/>
  <c r="BJ998" i="157"/>
  <c r="AD998" i="157"/>
  <c r="L998" i="157"/>
  <c r="BL998" i="157"/>
  <c r="AN998" i="157"/>
  <c r="O998" i="157"/>
  <c r="AQ998" i="157"/>
  <c r="BH998" i="157"/>
  <c r="BC998" i="157"/>
  <c r="AH998" i="157"/>
  <c r="AZ998" i="157"/>
  <c r="AT998" i="157"/>
  <c r="AL998" i="157"/>
  <c r="AC998" i="157"/>
  <c r="AB998" i="157"/>
  <c r="AO998" i="157"/>
  <c r="AM998" i="157"/>
  <c r="AF998" i="157"/>
  <c r="R998" i="157"/>
  <c r="K998" i="157"/>
  <c r="I998" i="157"/>
  <c r="P998" i="157"/>
  <c r="J998" i="157"/>
  <c r="H998" i="157"/>
  <c r="BO998" i="157"/>
  <c r="BF998" i="157"/>
  <c r="BC979" i="157"/>
  <c r="W979" i="157"/>
  <c r="AZ979" i="157"/>
  <c r="P979" i="157"/>
  <c r="AS979" i="157"/>
  <c r="N979" i="157"/>
  <c r="BO979" i="157"/>
  <c r="AF979" i="157"/>
  <c r="M979" i="157"/>
  <c r="BN979" i="157"/>
  <c r="AE979" i="157"/>
  <c r="Z979" i="157"/>
  <c r="BJ979" i="157"/>
  <c r="AD979" i="157"/>
  <c r="L979" i="157"/>
  <c r="BL979" i="157"/>
  <c r="AC979" i="157"/>
  <c r="H979" i="157"/>
  <c r="BH979" i="157"/>
  <c r="AG979" i="157"/>
  <c r="G979" i="157"/>
  <c r="AW979" i="157"/>
  <c r="AB979" i="157"/>
  <c r="I979" i="157"/>
  <c r="AV979" i="157"/>
  <c r="AO979" i="157"/>
  <c r="R979" i="157"/>
  <c r="AU979" i="157"/>
  <c r="AL979" i="157"/>
  <c r="O979" i="157"/>
  <c r="BB979" i="157"/>
  <c r="AH979" i="157"/>
  <c r="K979" i="157"/>
  <c r="BA979" i="157"/>
  <c r="AN979" i="157"/>
  <c r="J979" i="157"/>
  <c r="AY979" i="157"/>
  <c r="AM979" i="157"/>
  <c r="AX979" i="157"/>
  <c r="AK979" i="157"/>
  <c r="AT979" i="157"/>
  <c r="AJ979" i="157"/>
  <c r="AR979" i="157"/>
  <c r="AI979" i="157"/>
  <c r="AQ979" i="157"/>
  <c r="X979" i="157"/>
  <c r="BF979" i="157"/>
  <c r="U979" i="157"/>
  <c r="BD979" i="157"/>
  <c r="T979" i="157"/>
  <c r="AQ1109" i="157"/>
  <c r="T1109" i="157"/>
  <c r="BF1109" i="157"/>
  <c r="L1109" i="157"/>
  <c r="AR1109" i="157"/>
  <c r="J1109" i="157"/>
  <c r="BH1109" i="157"/>
  <c r="BJ1109" i="157"/>
  <c r="AO1109" i="157"/>
  <c r="P1109" i="157"/>
  <c r="BO1109" i="157"/>
  <c r="AM1109" i="157"/>
  <c r="W1109" i="157"/>
  <c r="BL1109" i="157"/>
  <c r="AN1109" i="157"/>
  <c r="M1109" i="157"/>
  <c r="BN1109" i="157"/>
  <c r="AL1109" i="157"/>
  <c r="I1109" i="157"/>
  <c r="AJ1109" i="157"/>
  <c r="H1109" i="157"/>
  <c r="AX1109" i="157"/>
  <c r="AH1109" i="157"/>
  <c r="G1109" i="157"/>
  <c r="AD1109" i="157"/>
  <c r="BD1109" i="157"/>
  <c r="AB1109" i="157"/>
  <c r="AW1109" i="157"/>
  <c r="AG1109" i="157"/>
  <c r="R1109" i="157"/>
  <c r="AY1109" i="157"/>
  <c r="AF1109" i="157"/>
  <c r="N1109" i="157"/>
  <c r="AT1109" i="157"/>
  <c r="AV1109" i="157"/>
  <c r="AE1109" i="157"/>
  <c r="O1109" i="157"/>
  <c r="AU1109" i="157"/>
  <c r="AC1109" i="157"/>
  <c r="K1109" i="157"/>
  <c r="BC1109" i="157"/>
  <c r="AK1109" i="157"/>
  <c r="BA1109" i="157"/>
  <c r="X1109" i="157"/>
  <c r="AS1109" i="157"/>
  <c r="Z1109" i="157"/>
  <c r="BB1109" i="157"/>
  <c r="AI1109" i="157"/>
  <c r="AZ1109" i="157"/>
  <c r="U1109" i="157"/>
  <c r="AZ1035" i="157"/>
  <c r="X1035" i="157"/>
  <c r="R1035" i="157"/>
  <c r="AJ1035" i="157"/>
  <c r="AC1035" i="157"/>
  <c r="AY1035" i="157"/>
  <c r="U1035" i="157"/>
  <c r="AE1035" i="157"/>
  <c r="AK1035" i="157"/>
  <c r="AW1035" i="157"/>
  <c r="T1035" i="157"/>
  <c r="L1035" i="157"/>
  <c r="AN1035" i="157"/>
  <c r="P1035" i="157"/>
  <c r="K1035" i="157"/>
  <c r="AX1035" i="157"/>
  <c r="BO1035" i="157"/>
  <c r="AO1035" i="157"/>
  <c r="BJ1035" i="157"/>
  <c r="BD1035" i="157"/>
  <c r="BA1035" i="157"/>
  <c r="BN1035" i="157"/>
  <c r="AM1035" i="157"/>
  <c r="J1035" i="157"/>
  <c r="BL1035" i="157"/>
  <c r="N1035" i="157"/>
  <c r="BH1035" i="157"/>
  <c r="AI1035" i="157"/>
  <c r="I1035" i="157"/>
  <c r="AV1035" i="157"/>
  <c r="G1035" i="157"/>
  <c r="BF1035" i="157"/>
  <c r="O1035" i="157"/>
  <c r="AU1035" i="157"/>
  <c r="M1035" i="157"/>
  <c r="AG1035" i="157"/>
  <c r="H1035" i="157"/>
  <c r="AS1035" i="157"/>
  <c r="AF1035" i="157"/>
  <c r="AL1035" i="157"/>
  <c r="AH1035" i="157"/>
  <c r="W1035" i="157"/>
  <c r="AT1035" i="157"/>
  <c r="AR1035" i="157"/>
  <c r="AQ1035" i="157"/>
  <c r="AD1035" i="157"/>
  <c r="BC1035" i="157"/>
  <c r="AB1035" i="157"/>
  <c r="BB1035" i="157"/>
  <c r="Z1035" i="157"/>
  <c r="AV869" i="157"/>
  <c r="U869" i="157"/>
  <c r="Z869" i="157"/>
  <c r="AT869" i="157"/>
  <c r="T869" i="157"/>
  <c r="BB869" i="157"/>
  <c r="P869" i="157"/>
  <c r="BO869" i="157"/>
  <c r="AJ869" i="157"/>
  <c r="N869" i="157"/>
  <c r="BN869" i="157"/>
  <c r="AO869" i="157"/>
  <c r="L869" i="157"/>
  <c r="BJ869" i="157"/>
  <c r="AN869" i="157"/>
  <c r="K869" i="157"/>
  <c r="BH869" i="157"/>
  <c r="AM869" i="157"/>
  <c r="J869" i="157"/>
  <c r="BF869" i="157"/>
  <c r="AK869" i="157"/>
  <c r="I869" i="157"/>
  <c r="BL869" i="157"/>
  <c r="AG869" i="157"/>
  <c r="H869" i="157"/>
  <c r="BA869" i="157"/>
  <c r="AF869" i="157"/>
  <c r="M869" i="157"/>
  <c r="AZ869" i="157"/>
  <c r="AD869" i="157"/>
  <c r="R869" i="157"/>
  <c r="AY869" i="157"/>
  <c r="AC869" i="157"/>
  <c r="O869" i="157"/>
  <c r="AX869" i="157"/>
  <c r="AL869" i="157"/>
  <c r="G869" i="157"/>
  <c r="AW869" i="157"/>
  <c r="AI869" i="157"/>
  <c r="AR869" i="157"/>
  <c r="AU869" i="157"/>
  <c r="AH869" i="157"/>
  <c r="AS869" i="157"/>
  <c r="AE869" i="157"/>
  <c r="BC869" i="157"/>
  <c r="AB869" i="157"/>
  <c r="BD869" i="157"/>
  <c r="X869" i="157"/>
  <c r="AQ869" i="157"/>
  <c r="W869" i="157"/>
  <c r="BL799" i="157"/>
  <c r="AG799" i="157"/>
  <c r="H799" i="157"/>
  <c r="AO799" i="157"/>
  <c r="BF799" i="157"/>
  <c r="AM799" i="157"/>
  <c r="L799" i="157"/>
  <c r="BD799" i="157"/>
  <c r="AF799" i="157"/>
  <c r="R799" i="157"/>
  <c r="BB799" i="157"/>
  <c r="AE799" i="157"/>
  <c r="M799" i="157"/>
  <c r="BC799" i="157"/>
  <c r="AC799" i="157"/>
  <c r="G799" i="157"/>
  <c r="BA799" i="157"/>
  <c r="AB799" i="157"/>
  <c r="O799" i="157"/>
  <c r="AZ799" i="157"/>
  <c r="AW799" i="157"/>
  <c r="AL799" i="157"/>
  <c r="AV799" i="157"/>
  <c r="AI799" i="157"/>
  <c r="AT799" i="157"/>
  <c r="AD799" i="157"/>
  <c r="AY799" i="157"/>
  <c r="X799" i="157"/>
  <c r="AX799" i="157"/>
  <c r="Z799" i="157"/>
  <c r="AU799" i="157"/>
  <c r="U799" i="157"/>
  <c r="AR799" i="157"/>
  <c r="T799" i="157"/>
  <c r="AJ799" i="157"/>
  <c r="AQ799" i="157"/>
  <c r="W799" i="157"/>
  <c r="BJ799" i="157"/>
  <c r="AS799" i="157"/>
  <c r="P799" i="157"/>
  <c r="BN799" i="157"/>
  <c r="AN799" i="157"/>
  <c r="N799" i="157"/>
  <c r="J799" i="157"/>
  <c r="BO799" i="157"/>
  <c r="AK799" i="157"/>
  <c r="K799" i="157"/>
  <c r="BH799" i="157"/>
  <c r="AH799" i="157"/>
  <c r="I799" i="157"/>
  <c r="BJ1080" i="157"/>
  <c r="AE1080" i="157"/>
  <c r="U1080" i="157"/>
  <c r="AN1080" i="157"/>
  <c r="AK1080" i="157"/>
  <c r="AF1080" i="157"/>
  <c r="AS1080" i="157"/>
  <c r="BC1080" i="157"/>
  <c r="AZ1080" i="157"/>
  <c r="BB1080" i="157"/>
  <c r="AY1080" i="157"/>
  <c r="AL1080" i="157"/>
  <c r="AV1080" i="157"/>
  <c r="X1080" i="157"/>
  <c r="Z1080" i="157"/>
  <c r="AW1080" i="157"/>
  <c r="I1080" i="157"/>
  <c r="AU1080" i="157"/>
  <c r="H1080" i="157"/>
  <c r="AT1080" i="157"/>
  <c r="G1080" i="157"/>
  <c r="BO1080" i="157"/>
  <c r="AD1080" i="157"/>
  <c r="R1080" i="157"/>
  <c r="BL1080" i="157"/>
  <c r="AC1080" i="157"/>
  <c r="O1080" i="157"/>
  <c r="BA1080" i="157"/>
  <c r="BN1080" i="157"/>
  <c r="AB1080" i="157"/>
  <c r="N1080" i="157"/>
  <c r="P1080" i="157"/>
  <c r="BD1080" i="157"/>
  <c r="AO1080" i="157"/>
  <c r="W1080" i="157"/>
  <c r="BH1080" i="157"/>
  <c r="AM1080" i="157"/>
  <c r="M1080" i="157"/>
  <c r="AH1080" i="157"/>
  <c r="BF1080" i="157"/>
  <c r="AJ1080" i="157"/>
  <c r="T1080" i="157"/>
  <c r="AR1080" i="157"/>
  <c r="AI1080" i="157"/>
  <c r="K1080" i="157"/>
  <c r="AQ1080" i="157"/>
  <c r="AG1080" i="157"/>
  <c r="L1080" i="157"/>
  <c r="AX1080" i="157"/>
  <c r="J1080" i="157"/>
  <c r="BA908" i="157"/>
  <c r="X908" i="157"/>
  <c r="AY908" i="157"/>
  <c r="T908" i="157"/>
  <c r="BJ908" i="157"/>
  <c r="AG908" i="157"/>
  <c r="I908" i="157"/>
  <c r="AW908" i="157"/>
  <c r="W908" i="157"/>
  <c r="AZ908" i="157"/>
  <c r="U908" i="157"/>
  <c r="BO908" i="157"/>
  <c r="AJ908" i="157"/>
  <c r="L908" i="157"/>
  <c r="BH908" i="157"/>
  <c r="AE908" i="157"/>
  <c r="O908" i="157"/>
  <c r="AX908" i="157"/>
  <c r="N908" i="157"/>
  <c r="M908" i="157"/>
  <c r="BN908" i="157"/>
  <c r="AL908" i="157"/>
  <c r="BL908" i="157"/>
  <c r="AI908" i="157"/>
  <c r="K908" i="157"/>
  <c r="AQ908" i="157"/>
  <c r="AO908" i="157"/>
  <c r="G908" i="157"/>
  <c r="BF908" i="157"/>
  <c r="AB908" i="157"/>
  <c r="P908" i="157"/>
  <c r="AM908" i="157"/>
  <c r="AV908" i="157"/>
  <c r="AK908" i="157"/>
  <c r="R908" i="157"/>
  <c r="AU908" i="157"/>
  <c r="AD908" i="157"/>
  <c r="J908" i="157"/>
  <c r="BB908" i="157"/>
  <c r="Z908" i="157"/>
  <c r="AT908" i="157"/>
  <c r="H908" i="157"/>
  <c r="AS908" i="157"/>
  <c r="AN908" i="157"/>
  <c r="AR908" i="157"/>
  <c r="AF908" i="157"/>
  <c r="BD908" i="157"/>
  <c r="AH908" i="157"/>
  <c r="BC908" i="157"/>
  <c r="AC908" i="157"/>
  <c r="BB1076" i="157"/>
  <c r="W1076" i="157"/>
  <c r="AX1076" i="157"/>
  <c r="X1076" i="157"/>
  <c r="BA1076" i="157"/>
  <c r="J1076" i="157"/>
  <c r="AL1076" i="157"/>
  <c r="AC1076" i="157"/>
  <c r="AY1076" i="157"/>
  <c r="I1076" i="157"/>
  <c r="AZ1076" i="157"/>
  <c r="AF1076" i="157"/>
  <c r="L1076" i="157"/>
  <c r="AU1076" i="157"/>
  <c r="BO1076" i="157"/>
  <c r="AO1076" i="157"/>
  <c r="H1076" i="157"/>
  <c r="BL1076" i="157"/>
  <c r="R1076" i="157"/>
  <c r="AS1076" i="157"/>
  <c r="BN1076" i="157"/>
  <c r="AN1076" i="157"/>
  <c r="G1076" i="157"/>
  <c r="BJ1076" i="157"/>
  <c r="AH1076" i="157"/>
  <c r="M1076" i="157"/>
  <c r="BD1076" i="157"/>
  <c r="BH1076" i="157"/>
  <c r="AB1076" i="157"/>
  <c r="K1076" i="157"/>
  <c r="AD1076" i="157"/>
  <c r="BF1076" i="157"/>
  <c r="AM1076" i="157"/>
  <c r="U1076" i="157"/>
  <c r="AQ1076" i="157"/>
  <c r="AJ1076" i="157"/>
  <c r="N1076" i="157"/>
  <c r="AI1076" i="157"/>
  <c r="AV1076" i="157"/>
  <c r="AE1076" i="157"/>
  <c r="O1076" i="157"/>
  <c r="BC1076" i="157"/>
  <c r="P1076" i="157"/>
  <c r="AT1076" i="157"/>
  <c r="AK1076" i="157"/>
  <c r="AG1076" i="157"/>
  <c r="AW1076" i="157"/>
  <c r="Z1076" i="157"/>
  <c r="AR1076" i="157"/>
  <c r="T1076" i="157"/>
  <c r="BB662" i="157"/>
  <c r="W662" i="157"/>
  <c r="BA662" i="157"/>
  <c r="X662" i="157"/>
  <c r="AY662" i="157"/>
  <c r="R662" i="157"/>
  <c r="AS662" i="157"/>
  <c r="AZ662" i="157"/>
  <c r="Z662" i="157"/>
  <c r="I662" i="157"/>
  <c r="AX662" i="157"/>
  <c r="T662" i="157"/>
  <c r="AW662" i="157"/>
  <c r="U662" i="157"/>
  <c r="AI662" i="157"/>
  <c r="BO662" i="157"/>
  <c r="AN662" i="157"/>
  <c r="G662" i="157"/>
  <c r="BN662" i="157"/>
  <c r="P662" i="157"/>
  <c r="BL662" i="157"/>
  <c r="AH662" i="157"/>
  <c r="O662" i="157"/>
  <c r="BJ662" i="157"/>
  <c r="AO662" i="157"/>
  <c r="H662" i="157"/>
  <c r="BF662" i="157"/>
  <c r="AM662" i="157"/>
  <c r="N662" i="157"/>
  <c r="BD662" i="157"/>
  <c r="BH662" i="157"/>
  <c r="AK662" i="157"/>
  <c r="M662" i="157"/>
  <c r="AR662" i="157"/>
  <c r="AF662" i="157"/>
  <c r="L662" i="157"/>
  <c r="AQ662" i="157"/>
  <c r="AE662" i="157"/>
  <c r="K662" i="157"/>
  <c r="J662" i="157"/>
  <c r="AC662" i="157"/>
  <c r="BC662" i="157"/>
  <c r="AD662" i="157"/>
  <c r="AU662" i="157"/>
  <c r="AL662" i="157"/>
  <c r="AT662" i="157"/>
  <c r="AJ662" i="157"/>
  <c r="AV662" i="157"/>
  <c r="AG662" i="157"/>
  <c r="AB662" i="157"/>
  <c r="AX721" i="157"/>
  <c r="AG721" i="157"/>
  <c r="AT721" i="157"/>
  <c r="AL721" i="157"/>
  <c r="AU721" i="157"/>
  <c r="AO721" i="157"/>
  <c r="BA721" i="157"/>
  <c r="AD721" i="157"/>
  <c r="AS721" i="157"/>
  <c r="AM721" i="157"/>
  <c r="AZ721" i="157"/>
  <c r="AR721" i="157"/>
  <c r="Z721" i="157"/>
  <c r="AQ721" i="157"/>
  <c r="U721" i="157"/>
  <c r="BD721" i="157"/>
  <c r="X721" i="157"/>
  <c r="AB721" i="157"/>
  <c r="O721" i="157"/>
  <c r="BC721" i="157"/>
  <c r="W721" i="157"/>
  <c r="AE721" i="157"/>
  <c r="AW721" i="157"/>
  <c r="R721" i="157"/>
  <c r="AV721" i="157"/>
  <c r="P721" i="157"/>
  <c r="AY721" i="157"/>
  <c r="BO721" i="157"/>
  <c r="AK721" i="157"/>
  <c r="N721" i="157"/>
  <c r="BN721" i="157"/>
  <c r="AJ721" i="157"/>
  <c r="T721" i="157"/>
  <c r="BL721" i="157"/>
  <c r="AI721" i="157"/>
  <c r="M721" i="157"/>
  <c r="I721" i="157"/>
  <c r="BF721" i="157"/>
  <c r="AH721" i="157"/>
  <c r="J721" i="157"/>
  <c r="BH721" i="157"/>
  <c r="AF721" i="157"/>
  <c r="H721" i="157"/>
  <c r="L721" i="157"/>
  <c r="K721" i="157"/>
  <c r="BJ721" i="157"/>
  <c r="AC721" i="157"/>
  <c r="G721" i="157"/>
  <c r="BB721" i="157"/>
  <c r="AN721" i="157"/>
  <c r="AT595" i="157"/>
  <c r="W595" i="157"/>
  <c r="AQ595" i="157"/>
  <c r="U595" i="157"/>
  <c r="BN595" i="157"/>
  <c r="BO595" i="157"/>
  <c r="AO595" i="157"/>
  <c r="P595" i="157"/>
  <c r="O595" i="157"/>
  <c r="AL595" i="157"/>
  <c r="BL595" i="157"/>
  <c r="AG595" i="157"/>
  <c r="N595" i="157"/>
  <c r="BJ595" i="157"/>
  <c r="L595" i="157"/>
  <c r="AB595" i="157"/>
  <c r="BH595" i="157"/>
  <c r="AM595" i="157"/>
  <c r="I595" i="157"/>
  <c r="BF595" i="157"/>
  <c r="AK595" i="157"/>
  <c r="G595" i="157"/>
  <c r="BB595" i="157"/>
  <c r="AN595" i="157"/>
  <c r="M595" i="157"/>
  <c r="BA595" i="157"/>
  <c r="AI595" i="157"/>
  <c r="J595" i="157"/>
  <c r="AW595" i="157"/>
  <c r="BD595" i="157"/>
  <c r="AH595" i="157"/>
  <c r="H595" i="157"/>
  <c r="AZ595" i="157"/>
  <c r="BC595" i="157"/>
  <c r="AF595" i="157"/>
  <c r="K595" i="157"/>
  <c r="AD595" i="157"/>
  <c r="AV595" i="157"/>
  <c r="AC595" i="157"/>
  <c r="AJ595" i="157"/>
  <c r="AU595" i="157"/>
  <c r="AS595" i="157"/>
  <c r="AE595" i="157"/>
  <c r="AR595" i="157"/>
  <c r="T595" i="157"/>
  <c r="AY595" i="157"/>
  <c r="R595" i="157"/>
  <c r="AX595" i="157"/>
  <c r="Z595" i="157"/>
  <c r="X595" i="157"/>
  <c r="AQ656" i="157"/>
  <c r="X656" i="157"/>
  <c r="AY656" i="157"/>
  <c r="BD656" i="157"/>
  <c r="U656" i="157"/>
  <c r="BO656" i="157"/>
  <c r="G656" i="157"/>
  <c r="BA656" i="157"/>
  <c r="W656" i="157"/>
  <c r="AO656" i="157"/>
  <c r="O656" i="157"/>
  <c r="J656" i="157"/>
  <c r="AK656" i="157"/>
  <c r="Z656" i="157"/>
  <c r="AW656" i="157"/>
  <c r="T656" i="157"/>
  <c r="AM656" i="157"/>
  <c r="BJ656" i="157"/>
  <c r="AT656" i="157"/>
  <c r="AR656" i="157"/>
  <c r="AX656" i="157"/>
  <c r="R656" i="157"/>
  <c r="AE656" i="157"/>
  <c r="BN656" i="157"/>
  <c r="AL656" i="157"/>
  <c r="P656" i="157"/>
  <c r="BC656" i="157"/>
  <c r="BH656" i="157"/>
  <c r="AJ656" i="157"/>
  <c r="H656" i="157"/>
  <c r="AC656" i="157"/>
  <c r="BL656" i="157"/>
  <c r="AI656" i="157"/>
  <c r="N656" i="157"/>
  <c r="BF656" i="157"/>
  <c r="AG656" i="157"/>
  <c r="M656" i="157"/>
  <c r="AV656" i="157"/>
  <c r="AF656" i="157"/>
  <c r="L656" i="157"/>
  <c r="AU656" i="157"/>
  <c r="AB656" i="157"/>
  <c r="K656" i="157"/>
  <c r="AS656" i="157"/>
  <c r="AD656" i="157"/>
  <c r="I656" i="157"/>
  <c r="BB656" i="157"/>
  <c r="AH656" i="157"/>
  <c r="AZ656" i="157"/>
  <c r="AN656" i="157"/>
  <c r="AY703" i="157"/>
  <c r="AM703" i="157"/>
  <c r="AU703" i="157"/>
  <c r="T703" i="157"/>
  <c r="R703" i="157"/>
  <c r="AD703" i="157"/>
  <c r="AR703" i="157"/>
  <c r="X703" i="157"/>
  <c r="AW703" i="157"/>
  <c r="W703" i="157"/>
  <c r="AV703" i="157"/>
  <c r="Z703" i="157"/>
  <c r="AO703" i="157"/>
  <c r="AX703" i="157"/>
  <c r="U703" i="157"/>
  <c r="P703" i="157"/>
  <c r="BO703" i="157"/>
  <c r="AC703" i="157"/>
  <c r="N703" i="157"/>
  <c r="BN703" i="157"/>
  <c r="AB703" i="157"/>
  <c r="BH703" i="157"/>
  <c r="AN703" i="157"/>
  <c r="M703" i="157"/>
  <c r="BD703" i="157"/>
  <c r="BL703" i="157"/>
  <c r="BJ703" i="157"/>
  <c r="AK703" i="157"/>
  <c r="L703" i="157"/>
  <c r="J703" i="157"/>
  <c r="BF703" i="157"/>
  <c r="AJ703" i="157"/>
  <c r="AT703" i="157"/>
  <c r="AI703" i="157"/>
  <c r="G703" i="157"/>
  <c r="AS703" i="157"/>
  <c r="AH703" i="157"/>
  <c r="I703" i="157"/>
  <c r="AQ703" i="157"/>
  <c r="BC703" i="157"/>
  <c r="AF703" i="157"/>
  <c r="K703" i="157"/>
  <c r="O703" i="157"/>
  <c r="BB703" i="157"/>
  <c r="AL703" i="157"/>
  <c r="H703" i="157"/>
  <c r="BA703" i="157"/>
  <c r="AG703" i="157"/>
  <c r="AZ703" i="157"/>
  <c r="AE703" i="157"/>
  <c r="BC658" i="157"/>
  <c r="AC658" i="157"/>
  <c r="J658" i="157"/>
  <c r="BA658" i="157"/>
  <c r="AK658" i="157"/>
  <c r="AX658" i="157"/>
  <c r="AG658" i="157"/>
  <c r="AQ658" i="157"/>
  <c r="AN658" i="157"/>
  <c r="AW658" i="157"/>
  <c r="W658" i="157"/>
  <c r="AV658" i="157"/>
  <c r="AB658" i="157"/>
  <c r="AT658" i="157"/>
  <c r="U658" i="157"/>
  <c r="BB658" i="157"/>
  <c r="T658" i="157"/>
  <c r="AU658" i="157"/>
  <c r="X658" i="157"/>
  <c r="AS658" i="157"/>
  <c r="R658" i="157"/>
  <c r="AR658" i="157"/>
  <c r="Z658" i="157"/>
  <c r="BO658" i="157"/>
  <c r="AM658" i="157"/>
  <c r="G658" i="157"/>
  <c r="BN658" i="157"/>
  <c r="AL658" i="157"/>
  <c r="P658" i="157"/>
  <c r="BJ658" i="157"/>
  <c r="AJ658" i="157"/>
  <c r="O658" i="157"/>
  <c r="BH658" i="157"/>
  <c r="AE658" i="157"/>
  <c r="H658" i="157"/>
  <c r="BL658" i="157"/>
  <c r="AD658" i="157"/>
  <c r="N658" i="157"/>
  <c r="L658" i="157"/>
  <c r="BF658" i="157"/>
  <c r="AO658" i="157"/>
  <c r="M658" i="157"/>
  <c r="AH658" i="157"/>
  <c r="BD658" i="157"/>
  <c r="AI658" i="157"/>
  <c r="K658" i="157"/>
  <c r="AZ658" i="157"/>
  <c r="AY658" i="157"/>
  <c r="AF658" i="157"/>
  <c r="I658" i="157"/>
  <c r="M787" i="157"/>
  <c r="L787" i="157"/>
  <c r="AQ787" i="157"/>
  <c r="AM787" i="157"/>
  <c r="AH787" i="157"/>
  <c r="AZ787" i="157"/>
  <c r="AL787" i="157"/>
  <c r="J787" i="157"/>
  <c r="AS787" i="157"/>
  <c r="R787" i="157"/>
  <c r="X787" i="157"/>
  <c r="BH787" i="157"/>
  <c r="AR787" i="157"/>
  <c r="O787" i="157"/>
  <c r="AY787" i="157"/>
  <c r="BC787" i="157"/>
  <c r="BA787" i="157"/>
  <c r="W787" i="157"/>
  <c r="BD787" i="157"/>
  <c r="T787" i="157"/>
  <c r="AX787" i="157"/>
  <c r="U787" i="157"/>
  <c r="AO787" i="157"/>
  <c r="BB787" i="157"/>
  <c r="Z787" i="157"/>
  <c r="K787" i="157"/>
  <c r="BL787" i="157"/>
  <c r="AG787" i="157"/>
  <c r="P787" i="157"/>
  <c r="AV787" i="157"/>
  <c r="BN787" i="157"/>
  <c r="AF787" i="157"/>
  <c r="N787" i="157"/>
  <c r="BO787" i="157"/>
  <c r="AE787" i="157"/>
  <c r="I787" i="157"/>
  <c r="BJ787" i="157"/>
  <c r="AD787" i="157"/>
  <c r="H787" i="157"/>
  <c r="BF787" i="157"/>
  <c r="AB787" i="157"/>
  <c r="G787" i="157"/>
  <c r="AJ787" i="157"/>
  <c r="AW787" i="157"/>
  <c r="AI787" i="157"/>
  <c r="AU787" i="157"/>
  <c r="AC787" i="157"/>
  <c r="AT787" i="157"/>
  <c r="AN787" i="157"/>
  <c r="AK787" i="157"/>
  <c r="BN786" i="157"/>
  <c r="BO786" i="157"/>
  <c r="BH786" i="157"/>
  <c r="BJ786" i="157"/>
  <c r="BL786" i="157"/>
  <c r="BF786" i="157"/>
  <c r="AR786" i="157"/>
  <c r="AQ786" i="157"/>
  <c r="BD786" i="157"/>
  <c r="BC786" i="157"/>
  <c r="BB786" i="157"/>
  <c r="BA786" i="157"/>
  <c r="AZ786" i="157"/>
  <c r="AV786" i="157"/>
  <c r="AU786" i="157"/>
  <c r="AS786" i="157"/>
  <c r="AY786" i="157"/>
  <c r="AX786" i="157"/>
  <c r="AW786" i="157"/>
  <c r="AT786" i="157"/>
  <c r="AM786" i="157"/>
  <c r="AL786" i="157"/>
  <c r="AJ786" i="157"/>
  <c r="AI786" i="157"/>
  <c r="AN786" i="157"/>
  <c r="AG786" i="157"/>
  <c r="AF786" i="157"/>
  <c r="AD786" i="157"/>
  <c r="AC786" i="157"/>
  <c r="AO786" i="157"/>
  <c r="AK786" i="157"/>
  <c r="AB786" i="157"/>
  <c r="AH786" i="157"/>
  <c r="AE786" i="157"/>
  <c r="Z786" i="157"/>
  <c r="U786" i="157"/>
  <c r="T786" i="157"/>
  <c r="X786" i="157"/>
  <c r="N786" i="157"/>
  <c r="M786" i="157"/>
  <c r="L786" i="157"/>
  <c r="K786" i="157"/>
  <c r="I786" i="157"/>
  <c r="W786" i="157"/>
  <c r="R786" i="157"/>
  <c r="P786" i="157"/>
  <c r="J786" i="157"/>
  <c r="G786" i="157"/>
  <c r="O786" i="157"/>
  <c r="H786" i="157"/>
  <c r="BO906" i="157"/>
  <c r="AN906" i="157"/>
  <c r="N906" i="157"/>
  <c r="BN906" i="157"/>
  <c r="AL906" i="157"/>
  <c r="M906" i="157"/>
  <c r="BL906" i="157"/>
  <c r="AI906" i="157"/>
  <c r="L906" i="157"/>
  <c r="BH906" i="157"/>
  <c r="AH906" i="157"/>
  <c r="K906" i="157"/>
  <c r="BJ906" i="157"/>
  <c r="AM906" i="157"/>
  <c r="I906" i="157"/>
  <c r="BF906" i="157"/>
  <c r="AK906" i="157"/>
  <c r="O906" i="157"/>
  <c r="AY906" i="157"/>
  <c r="AG906" i="157"/>
  <c r="G906" i="157"/>
  <c r="AR906" i="157"/>
  <c r="AF906" i="157"/>
  <c r="P906" i="157"/>
  <c r="BA906" i="157"/>
  <c r="AC906" i="157"/>
  <c r="J906" i="157"/>
  <c r="AZ906" i="157"/>
  <c r="AO906" i="157"/>
  <c r="H906" i="157"/>
  <c r="AX906" i="157"/>
  <c r="AB906" i="157"/>
  <c r="AW906" i="157"/>
  <c r="AE906" i="157"/>
  <c r="AV906" i="157"/>
  <c r="AJ906" i="157"/>
  <c r="AT906" i="157"/>
  <c r="AD906" i="157"/>
  <c r="AQ906" i="157"/>
  <c r="Z906" i="157"/>
  <c r="BC906" i="157"/>
  <c r="T906" i="157"/>
  <c r="AS906" i="157"/>
  <c r="BB906" i="157"/>
  <c r="W906" i="157"/>
  <c r="X906" i="157"/>
  <c r="AU906" i="157"/>
  <c r="R906" i="157"/>
  <c r="BD906" i="157"/>
  <c r="U906" i="157"/>
  <c r="BL1138" i="157"/>
  <c r="AG1138" i="157"/>
  <c r="G1138" i="157"/>
  <c r="AR1138" i="157"/>
  <c r="AN1138" i="157"/>
  <c r="R1138" i="157"/>
  <c r="AQ1138" i="157"/>
  <c r="AL1138" i="157"/>
  <c r="M1138" i="157"/>
  <c r="BD1138" i="157"/>
  <c r="AF1138" i="157"/>
  <c r="K1138" i="157"/>
  <c r="BF1138" i="157"/>
  <c r="AD1138" i="157"/>
  <c r="N1138" i="157"/>
  <c r="AV1138" i="157"/>
  <c r="AK1138" i="157"/>
  <c r="P1138" i="157"/>
  <c r="BH1138" i="157"/>
  <c r="AJ1138" i="157"/>
  <c r="O1138" i="157"/>
  <c r="BA1138" i="157"/>
  <c r="AE1138" i="157"/>
  <c r="AZ1138" i="157"/>
  <c r="AC1138" i="157"/>
  <c r="AX1138" i="157"/>
  <c r="AM1138" i="157"/>
  <c r="AY1138" i="157"/>
  <c r="AB1138" i="157"/>
  <c r="BC1138" i="157"/>
  <c r="X1138" i="157"/>
  <c r="AU1138" i="157"/>
  <c r="J1138" i="157"/>
  <c r="BN1138" i="157"/>
  <c r="AO1138" i="157"/>
  <c r="BJ1138" i="157"/>
  <c r="BO1138" i="157"/>
  <c r="L1138" i="157"/>
  <c r="AS1138" i="157"/>
  <c r="AI1138" i="157"/>
  <c r="BB1138" i="157"/>
  <c r="AW1138" i="157"/>
  <c r="AT1138" i="157"/>
  <c r="AH1138" i="157"/>
  <c r="Z1138" i="157"/>
  <c r="W1138" i="157"/>
  <c r="U1138" i="157"/>
  <c r="T1138" i="157"/>
  <c r="I1138" i="157"/>
  <c r="H1138" i="157"/>
  <c r="BF800" i="157"/>
  <c r="AN800" i="157"/>
  <c r="I800" i="157"/>
  <c r="BJ800" i="157"/>
  <c r="AM800" i="157"/>
  <c r="P800" i="157"/>
  <c r="AV800" i="157"/>
  <c r="AI800" i="157"/>
  <c r="O800" i="157"/>
  <c r="AU800" i="157"/>
  <c r="AH800" i="157"/>
  <c r="J800" i="157"/>
  <c r="AT800" i="157"/>
  <c r="AG800" i="157"/>
  <c r="G800" i="157"/>
  <c r="AS800" i="157"/>
  <c r="AF800" i="157"/>
  <c r="H800" i="157"/>
  <c r="AR800" i="157"/>
  <c r="AO800" i="157"/>
  <c r="AX800" i="157"/>
  <c r="AJ800" i="157"/>
  <c r="AW800" i="157"/>
  <c r="AK800" i="157"/>
  <c r="AQ800" i="157"/>
  <c r="AL800" i="157"/>
  <c r="BA800" i="157"/>
  <c r="X800" i="157"/>
  <c r="AY800" i="157"/>
  <c r="U800" i="157"/>
  <c r="AZ800" i="157"/>
  <c r="Z800" i="157"/>
  <c r="BB800" i="157"/>
  <c r="T800" i="157"/>
  <c r="BD800" i="157"/>
  <c r="R800" i="157"/>
  <c r="BL800" i="157"/>
  <c r="BC800" i="157"/>
  <c r="W800" i="157"/>
  <c r="AC800" i="157"/>
  <c r="BO800" i="157"/>
  <c r="AE800" i="157"/>
  <c r="N800" i="157"/>
  <c r="BN800" i="157"/>
  <c r="AD800" i="157"/>
  <c r="M800" i="157"/>
  <c r="L800" i="157"/>
  <c r="BH800" i="157"/>
  <c r="AB800" i="157"/>
  <c r="K800" i="157"/>
  <c r="BD863" i="157"/>
  <c r="AF863" i="157"/>
  <c r="BC863" i="157"/>
  <c r="U863" i="157"/>
  <c r="AL863" i="157"/>
  <c r="AY863" i="157"/>
  <c r="P863" i="157"/>
  <c r="BH863" i="157"/>
  <c r="AJ863" i="157"/>
  <c r="W863" i="157"/>
  <c r="BN863" i="157"/>
  <c r="AC863" i="157"/>
  <c r="N863" i="157"/>
  <c r="AT863" i="157"/>
  <c r="AQ863" i="157"/>
  <c r="BJ863" i="157"/>
  <c r="AB863" i="157"/>
  <c r="R863" i="157"/>
  <c r="M863" i="157"/>
  <c r="BL863" i="157"/>
  <c r="AN863" i="157"/>
  <c r="L863" i="157"/>
  <c r="BO863" i="157"/>
  <c r="AO863" i="157"/>
  <c r="O863" i="157"/>
  <c r="BF863" i="157"/>
  <c r="AK863" i="157"/>
  <c r="K863" i="157"/>
  <c r="AS863" i="157"/>
  <c r="AH863" i="157"/>
  <c r="J863" i="157"/>
  <c r="AR863" i="157"/>
  <c r="AG863" i="157"/>
  <c r="I863" i="157"/>
  <c r="AI863" i="157"/>
  <c r="AV863" i="157"/>
  <c r="AD863" i="157"/>
  <c r="H863" i="157"/>
  <c r="AZ863" i="157"/>
  <c r="AU863" i="157"/>
  <c r="AE863" i="157"/>
  <c r="G863" i="157"/>
  <c r="AW863" i="157"/>
  <c r="X863" i="157"/>
  <c r="AX863" i="157"/>
  <c r="T863" i="157"/>
  <c r="AM863" i="157"/>
  <c r="BB863" i="157"/>
  <c r="Z863" i="157"/>
  <c r="BA863" i="157"/>
  <c r="AW911" i="157"/>
  <c r="AC911" i="157"/>
  <c r="AU911" i="157"/>
  <c r="AF911" i="157"/>
  <c r="AS911" i="157"/>
  <c r="AD911" i="157"/>
  <c r="Z911" i="157"/>
  <c r="AQ911" i="157"/>
  <c r="AL911" i="157"/>
  <c r="BC911" i="157"/>
  <c r="BB911" i="157"/>
  <c r="X911" i="157"/>
  <c r="BA911" i="157"/>
  <c r="W911" i="157"/>
  <c r="AT911" i="157"/>
  <c r="R911" i="157"/>
  <c r="AR911" i="157"/>
  <c r="U911" i="157"/>
  <c r="BD911" i="157"/>
  <c r="T911" i="157"/>
  <c r="BJ911" i="157"/>
  <c r="AJ911" i="157"/>
  <c r="P911" i="157"/>
  <c r="BO911" i="157"/>
  <c r="AK911" i="157"/>
  <c r="N911" i="157"/>
  <c r="BN911" i="157"/>
  <c r="AI911" i="157"/>
  <c r="L911" i="157"/>
  <c r="BH911" i="157"/>
  <c r="AG911" i="157"/>
  <c r="M911" i="157"/>
  <c r="BF911" i="157"/>
  <c r="AE911" i="157"/>
  <c r="J911" i="157"/>
  <c r="BL911" i="157"/>
  <c r="AB911" i="157"/>
  <c r="I911" i="157"/>
  <c r="AV911" i="157"/>
  <c r="AO911" i="157"/>
  <c r="H911" i="157"/>
  <c r="AZ911" i="157"/>
  <c r="AN911" i="157"/>
  <c r="K911" i="157"/>
  <c r="AY911" i="157"/>
  <c r="AM911" i="157"/>
  <c r="G911" i="157"/>
  <c r="AX911" i="157"/>
  <c r="AH911" i="157"/>
  <c r="O911" i="157"/>
  <c r="AU837" i="157"/>
  <c r="AM837" i="157"/>
  <c r="L837" i="157"/>
  <c r="AB837" i="157"/>
  <c r="AT837" i="157"/>
  <c r="AE837" i="157"/>
  <c r="AR837" i="157"/>
  <c r="AD837" i="157"/>
  <c r="BC837" i="157"/>
  <c r="AO837" i="157"/>
  <c r="BB837" i="157"/>
  <c r="AH837" i="157"/>
  <c r="BA837" i="157"/>
  <c r="Z837" i="157"/>
  <c r="AZ837" i="157"/>
  <c r="U837" i="157"/>
  <c r="AY837" i="157"/>
  <c r="T837" i="157"/>
  <c r="BD837" i="157"/>
  <c r="W837" i="157"/>
  <c r="AS837" i="157"/>
  <c r="R837" i="157"/>
  <c r="AQ837" i="157"/>
  <c r="P837" i="157"/>
  <c r="BO837" i="157"/>
  <c r="AG837" i="157"/>
  <c r="N837" i="157"/>
  <c r="BN837" i="157"/>
  <c r="AL837" i="157"/>
  <c r="X837" i="157"/>
  <c r="BL837" i="157"/>
  <c r="AK837" i="157"/>
  <c r="I837" i="157"/>
  <c r="BJ837" i="157"/>
  <c r="AJ837" i="157"/>
  <c r="H837" i="157"/>
  <c r="BF837" i="157"/>
  <c r="AI837" i="157"/>
  <c r="G837" i="157"/>
  <c r="BH837" i="157"/>
  <c r="AF837" i="157"/>
  <c r="J837" i="157"/>
  <c r="AW837" i="157"/>
  <c r="AX837" i="157"/>
  <c r="AC837" i="157"/>
  <c r="O837" i="157"/>
  <c r="AV837" i="157"/>
  <c r="AN837" i="157"/>
  <c r="K837" i="157"/>
  <c r="M837" i="157"/>
  <c r="BH1151" i="157"/>
  <c r="AF1151" i="157"/>
  <c r="BF1151" i="157"/>
  <c r="Z1151" i="157"/>
  <c r="AY1151" i="157"/>
  <c r="U1151" i="157"/>
  <c r="BD1151" i="157"/>
  <c r="W1151" i="157"/>
  <c r="AW1151" i="157"/>
  <c r="R1151" i="157"/>
  <c r="AV1151" i="157"/>
  <c r="O1151" i="157"/>
  <c r="AS1151" i="157"/>
  <c r="L1151" i="157"/>
  <c r="BO1151" i="157"/>
  <c r="AG1151" i="157"/>
  <c r="J1151" i="157"/>
  <c r="BN1151" i="157"/>
  <c r="AE1151" i="157"/>
  <c r="P1151" i="157"/>
  <c r="BJ1151" i="157"/>
  <c r="AM1151" i="157"/>
  <c r="X1151" i="157"/>
  <c r="BL1151" i="157"/>
  <c r="AL1151" i="157"/>
  <c r="M1151" i="157"/>
  <c r="BA1151" i="157"/>
  <c r="AK1151" i="157"/>
  <c r="I1151" i="157"/>
  <c r="AZ1151" i="157"/>
  <c r="AJ1151" i="157"/>
  <c r="H1151" i="157"/>
  <c r="AR1151" i="157"/>
  <c r="AH1151" i="157"/>
  <c r="T1151" i="157"/>
  <c r="BC1151" i="157"/>
  <c r="AC1151" i="157"/>
  <c r="G1151" i="157"/>
  <c r="AT1151" i="157"/>
  <c r="BB1151" i="157"/>
  <c r="AB1151" i="157"/>
  <c r="K1151" i="157"/>
  <c r="AX1151" i="157"/>
  <c r="AO1151" i="157"/>
  <c r="N1151" i="157"/>
  <c r="AI1151" i="157"/>
  <c r="AU1151" i="157"/>
  <c r="AN1151" i="157"/>
  <c r="AQ1151" i="157"/>
  <c r="AD1151" i="157"/>
  <c r="AT1150" i="157"/>
  <c r="Z1150" i="157"/>
  <c r="AQ1150" i="157"/>
  <c r="T1150" i="157"/>
  <c r="BH1150" i="157"/>
  <c r="J1150" i="157"/>
  <c r="BB1150" i="157"/>
  <c r="I1150" i="157"/>
  <c r="BA1150" i="157"/>
  <c r="R1150" i="157"/>
  <c r="BO1150" i="157"/>
  <c r="AE1150" i="157"/>
  <c r="H1150" i="157"/>
  <c r="BL1150" i="157"/>
  <c r="AD1150" i="157"/>
  <c r="G1150" i="157"/>
  <c r="BN1150" i="157"/>
  <c r="AC1150" i="157"/>
  <c r="W1150" i="157"/>
  <c r="BD1150" i="157"/>
  <c r="AB1150" i="157"/>
  <c r="O1150" i="157"/>
  <c r="BC1150" i="157"/>
  <c r="AN1150" i="157"/>
  <c r="N1150" i="157"/>
  <c r="BJ1150" i="157"/>
  <c r="AL1150" i="157"/>
  <c r="M1150" i="157"/>
  <c r="BF1150" i="157"/>
  <c r="AK1150" i="157"/>
  <c r="L1150" i="157"/>
  <c r="AS1150" i="157"/>
  <c r="AI1150" i="157"/>
  <c r="U1150" i="157"/>
  <c r="AR1150" i="157"/>
  <c r="AH1150" i="157"/>
  <c r="P1150" i="157"/>
  <c r="AM1150" i="157"/>
  <c r="AZ1150" i="157"/>
  <c r="AO1150" i="157"/>
  <c r="K1150" i="157"/>
  <c r="AY1150" i="157"/>
  <c r="AJ1150" i="157"/>
  <c r="AX1150" i="157"/>
  <c r="AG1150" i="157"/>
  <c r="AV1150" i="157"/>
  <c r="AW1150" i="157"/>
  <c r="AF1150" i="157"/>
  <c r="AU1150" i="157"/>
  <c r="X1150" i="157"/>
  <c r="AU1011" i="157"/>
  <c r="AL1011" i="157"/>
  <c r="I1011" i="157"/>
  <c r="AT1011" i="157"/>
  <c r="AK1011" i="157"/>
  <c r="O1011" i="157"/>
  <c r="AS1011" i="157"/>
  <c r="AE1011" i="157"/>
  <c r="K1011" i="157"/>
  <c r="AR1011" i="157"/>
  <c r="AO1011" i="157"/>
  <c r="J1011" i="157"/>
  <c r="BD1011" i="157"/>
  <c r="AG1011" i="157"/>
  <c r="R1011" i="157"/>
  <c r="BC1011" i="157"/>
  <c r="AB1011" i="157"/>
  <c r="BB1011" i="157"/>
  <c r="AC1011" i="157"/>
  <c r="BA1011" i="157"/>
  <c r="AF1011" i="157"/>
  <c r="AZ1011" i="157"/>
  <c r="AD1011" i="157"/>
  <c r="AQ1011" i="157"/>
  <c r="X1011" i="157"/>
  <c r="BH1011" i="157"/>
  <c r="W1011" i="157"/>
  <c r="AY1011" i="157"/>
  <c r="Z1011" i="157"/>
  <c r="AX1011" i="157"/>
  <c r="T1011" i="157"/>
  <c r="AV1011" i="157"/>
  <c r="U1011" i="157"/>
  <c r="AW1011" i="157"/>
  <c r="P1011" i="157"/>
  <c r="AM1011" i="157"/>
  <c r="BO1011" i="157"/>
  <c r="AJ1011" i="157"/>
  <c r="N1011" i="157"/>
  <c r="BF1011" i="157"/>
  <c r="BN1011" i="157"/>
  <c r="AI1011" i="157"/>
  <c r="M1011" i="157"/>
  <c r="BJ1011" i="157"/>
  <c r="AN1011" i="157"/>
  <c r="L1011" i="157"/>
  <c r="H1011" i="157"/>
  <c r="BL1011" i="157"/>
  <c r="AH1011" i="157"/>
  <c r="G1011" i="157"/>
  <c r="BJ1108" i="157"/>
  <c r="AO1108" i="157"/>
  <c r="W1108" i="157"/>
  <c r="AR1108" i="157"/>
  <c r="AN1108" i="157"/>
  <c r="R1108" i="157"/>
  <c r="P1108" i="157"/>
  <c r="AQ1108" i="157"/>
  <c r="AM1108" i="157"/>
  <c r="O1108" i="157"/>
  <c r="BA1108" i="157"/>
  <c r="X1108" i="157"/>
  <c r="J1108" i="157"/>
  <c r="AG1108" i="157"/>
  <c r="BF1108" i="157"/>
  <c r="AL1108" i="157"/>
  <c r="M1108" i="157"/>
  <c r="AB1108" i="157"/>
  <c r="U1108" i="157"/>
  <c r="BO1108" i="157"/>
  <c r="AJ1108" i="157"/>
  <c r="L1108" i="157"/>
  <c r="AW1108" i="157"/>
  <c r="BC1108" i="157"/>
  <c r="AE1108" i="157"/>
  <c r="K1108" i="157"/>
  <c r="AS1108" i="157"/>
  <c r="BB1108" i="157"/>
  <c r="AD1108" i="157"/>
  <c r="N1108" i="157"/>
  <c r="AY1108" i="157"/>
  <c r="AH1108" i="157"/>
  <c r="AX1108" i="157"/>
  <c r="AV1108" i="157"/>
  <c r="AF1108" i="157"/>
  <c r="BH1108" i="157"/>
  <c r="AC1108" i="157"/>
  <c r="AU1108" i="157"/>
  <c r="AK1108" i="157"/>
  <c r="AT1108" i="157"/>
  <c r="Z1108" i="157"/>
  <c r="AZ1108" i="157"/>
  <c r="I1108" i="157"/>
  <c r="BD1108" i="157"/>
  <c r="H1108" i="157"/>
  <c r="G1108" i="157"/>
  <c r="BN1108" i="157"/>
  <c r="AI1108" i="157"/>
  <c r="T1108" i="157"/>
  <c r="BL1108" i="157"/>
  <c r="AU1137" i="157"/>
  <c r="AM1137" i="157"/>
  <c r="AF1137" i="157"/>
  <c r="BD1137" i="157"/>
  <c r="AJ1137" i="157"/>
  <c r="BC1137" i="157"/>
  <c r="AN1137" i="157"/>
  <c r="AD1137" i="157"/>
  <c r="BB1137" i="157"/>
  <c r="X1137" i="157"/>
  <c r="H1137" i="157"/>
  <c r="AQ1137" i="157"/>
  <c r="Z1137" i="157"/>
  <c r="AS1137" i="157"/>
  <c r="T1137" i="157"/>
  <c r="AR1137" i="157"/>
  <c r="W1137" i="157"/>
  <c r="AW1137" i="157"/>
  <c r="BA1137" i="157"/>
  <c r="O1137" i="157"/>
  <c r="BF1137" i="157"/>
  <c r="AT1137" i="157"/>
  <c r="L1137" i="157"/>
  <c r="BO1137" i="157"/>
  <c r="AC1137" i="157"/>
  <c r="U1137" i="157"/>
  <c r="BJ1137" i="157"/>
  <c r="AI1137" i="157"/>
  <c r="J1137" i="157"/>
  <c r="R1137" i="157"/>
  <c r="BL1137" i="157"/>
  <c r="AH1137" i="157"/>
  <c r="P1137" i="157"/>
  <c r="BN1137" i="157"/>
  <c r="AG1137" i="157"/>
  <c r="M1137" i="157"/>
  <c r="AV1137" i="157"/>
  <c r="AO1137" i="157"/>
  <c r="N1137" i="157"/>
  <c r="BH1137" i="157"/>
  <c r="AL1137" i="157"/>
  <c r="K1137" i="157"/>
  <c r="AZ1137" i="157"/>
  <c r="AK1137" i="157"/>
  <c r="I1137" i="157"/>
  <c r="AY1137" i="157"/>
  <c r="AE1137" i="157"/>
  <c r="G1137" i="157"/>
  <c r="AX1137" i="157"/>
  <c r="AB1137" i="157"/>
  <c r="AZ1018" i="157"/>
  <c r="AC1018" i="157"/>
  <c r="G1018" i="157"/>
  <c r="AH1018" i="157"/>
  <c r="AY1018" i="157"/>
  <c r="H1018" i="157"/>
  <c r="AT1018" i="157"/>
  <c r="AF1018" i="157"/>
  <c r="AX1018" i="157"/>
  <c r="AS1018" i="157"/>
  <c r="AE1018" i="157"/>
  <c r="AQ1018" i="157"/>
  <c r="AB1018" i="157"/>
  <c r="BD1018" i="157"/>
  <c r="AO1018" i="157"/>
  <c r="BC1018" i="157"/>
  <c r="Z1018" i="157"/>
  <c r="AW1018" i="157"/>
  <c r="R1018" i="157"/>
  <c r="AU1018" i="157"/>
  <c r="U1018" i="157"/>
  <c r="AR1018" i="157"/>
  <c r="T1018" i="157"/>
  <c r="AV1018" i="157"/>
  <c r="W1018" i="157"/>
  <c r="BO1018" i="157"/>
  <c r="AL1018" i="157"/>
  <c r="N1018" i="157"/>
  <c r="BN1018" i="157"/>
  <c r="AK1018" i="157"/>
  <c r="M1018" i="157"/>
  <c r="BJ1018" i="157"/>
  <c r="AN1018" i="157"/>
  <c r="L1018" i="157"/>
  <c r="BL1018" i="157"/>
  <c r="AM1018" i="157"/>
  <c r="K1018" i="157"/>
  <c r="BF1018" i="157"/>
  <c r="AJ1018" i="157"/>
  <c r="I1018" i="157"/>
  <c r="BH1018" i="157"/>
  <c r="AI1018" i="157"/>
  <c r="O1018" i="157"/>
  <c r="X1018" i="157"/>
  <c r="BB1018" i="157"/>
  <c r="AG1018" i="157"/>
  <c r="P1018" i="157"/>
  <c r="BA1018" i="157"/>
  <c r="AD1018" i="157"/>
  <c r="J1018" i="157"/>
  <c r="BB914" i="157"/>
  <c r="AL914" i="157"/>
  <c r="H914" i="157"/>
  <c r="BA914" i="157"/>
  <c r="AD914" i="157"/>
  <c r="G914" i="157"/>
  <c r="AZ914" i="157"/>
  <c r="AI914" i="157"/>
  <c r="AW914" i="157"/>
  <c r="AF914" i="157"/>
  <c r="AU914" i="157"/>
  <c r="AO914" i="157"/>
  <c r="AS914" i="157"/>
  <c r="AN914" i="157"/>
  <c r="AR914" i="157"/>
  <c r="X914" i="157"/>
  <c r="AQ914" i="157"/>
  <c r="U914" i="157"/>
  <c r="BF914" i="157"/>
  <c r="W914" i="157"/>
  <c r="AV914" i="157"/>
  <c r="T914" i="157"/>
  <c r="AY914" i="157"/>
  <c r="Z914" i="157"/>
  <c r="AT914" i="157"/>
  <c r="R914" i="157"/>
  <c r="BN914" i="157"/>
  <c r="AH914" i="157"/>
  <c r="N914" i="157"/>
  <c r="BO914" i="157"/>
  <c r="AK914" i="157"/>
  <c r="M914" i="157"/>
  <c r="BL914" i="157"/>
  <c r="AJ914" i="157"/>
  <c r="L914" i="157"/>
  <c r="BH914" i="157"/>
  <c r="AG914" i="157"/>
  <c r="K914" i="157"/>
  <c r="BJ914" i="157"/>
  <c r="AE914" i="157"/>
  <c r="I914" i="157"/>
  <c r="AX914" i="157"/>
  <c r="AB914" i="157"/>
  <c r="O914" i="157"/>
  <c r="BD914" i="157"/>
  <c r="AC914" i="157"/>
  <c r="P914" i="157"/>
  <c r="BC914" i="157"/>
  <c r="AM914" i="157"/>
  <c r="J914" i="157"/>
  <c r="BJ691" i="157"/>
  <c r="AI691" i="157"/>
  <c r="K691" i="157"/>
  <c r="BN691" i="157"/>
  <c r="BF691" i="157"/>
  <c r="AH691" i="157"/>
  <c r="I691" i="157"/>
  <c r="AO691" i="157"/>
  <c r="AR691" i="157"/>
  <c r="BL691" i="157"/>
  <c r="AF691" i="157"/>
  <c r="H691" i="157"/>
  <c r="AL691" i="157"/>
  <c r="BC691" i="157"/>
  <c r="O691" i="157"/>
  <c r="BH691" i="157"/>
  <c r="AC691" i="157"/>
  <c r="G691" i="157"/>
  <c r="AB691" i="157"/>
  <c r="BA691" i="157"/>
  <c r="M691" i="157"/>
  <c r="L691" i="157"/>
  <c r="AG691" i="157"/>
  <c r="AY691" i="157"/>
  <c r="BB691" i="157"/>
  <c r="R691" i="157"/>
  <c r="AS691" i="157"/>
  <c r="AN691" i="157"/>
  <c r="J691" i="157"/>
  <c r="AX691" i="157"/>
  <c r="AJ691" i="157"/>
  <c r="AQ691" i="157"/>
  <c r="X691" i="157"/>
  <c r="AV691" i="157"/>
  <c r="AD691" i="157"/>
  <c r="AU691" i="157"/>
  <c r="AM691" i="157"/>
  <c r="AE691" i="157"/>
  <c r="AW691" i="157"/>
  <c r="Z691" i="157"/>
  <c r="U691" i="157"/>
  <c r="T691" i="157"/>
  <c r="AT691" i="157"/>
  <c r="AZ691" i="157"/>
  <c r="W691" i="157"/>
  <c r="BD691" i="157"/>
  <c r="P691" i="157"/>
  <c r="BO691" i="157"/>
  <c r="AK691" i="157"/>
  <c r="N691" i="157"/>
  <c r="AX1016" i="157"/>
  <c r="AG1016" i="157"/>
  <c r="R1016" i="157"/>
  <c r="AY1016" i="157"/>
  <c r="AE1016" i="157"/>
  <c r="AW1016" i="157"/>
  <c r="AD1016" i="157"/>
  <c r="AU1016" i="157"/>
  <c r="AL1016" i="157"/>
  <c r="AT1016" i="157"/>
  <c r="AK1016" i="157"/>
  <c r="BD1016" i="157"/>
  <c r="Z1016" i="157"/>
  <c r="BC1016" i="157"/>
  <c r="U1016" i="157"/>
  <c r="BB1016" i="157"/>
  <c r="X1016" i="157"/>
  <c r="AS1016" i="157"/>
  <c r="W1016" i="157"/>
  <c r="AR1016" i="157"/>
  <c r="N1016" i="157"/>
  <c r="AQ1016" i="157"/>
  <c r="T1016" i="157"/>
  <c r="BL1016" i="157"/>
  <c r="AO1016" i="157"/>
  <c r="M1016" i="157"/>
  <c r="BO1016" i="157"/>
  <c r="AM1016" i="157"/>
  <c r="L1016" i="157"/>
  <c r="BN1016" i="157"/>
  <c r="AJ1016" i="157"/>
  <c r="K1016" i="157"/>
  <c r="BF1016" i="157"/>
  <c r="AI1016" i="157"/>
  <c r="I1016" i="157"/>
  <c r="BH1016" i="157"/>
  <c r="AF1016" i="157"/>
  <c r="O1016" i="157"/>
  <c r="AV1016" i="157"/>
  <c r="AB1016" i="157"/>
  <c r="P1016" i="157"/>
  <c r="BJ1016" i="157"/>
  <c r="AN1016" i="157"/>
  <c r="J1016" i="157"/>
  <c r="BA1016" i="157"/>
  <c r="AH1016" i="157"/>
  <c r="H1016" i="157"/>
  <c r="AZ1016" i="157"/>
  <c r="AC1016" i="157"/>
  <c r="G1016" i="157"/>
  <c r="AW910" i="157"/>
  <c r="AM910" i="157"/>
  <c r="AV910" i="157"/>
  <c r="AJ910" i="157"/>
  <c r="Z910" i="157"/>
  <c r="AU910" i="157"/>
  <c r="AE910" i="157"/>
  <c r="BD910" i="157"/>
  <c r="BA910" i="157"/>
  <c r="X910" i="157"/>
  <c r="AR910" i="157"/>
  <c r="R910" i="157"/>
  <c r="AX910" i="157"/>
  <c r="T910" i="157"/>
  <c r="AT910" i="157"/>
  <c r="N910" i="157"/>
  <c r="AS910" i="157"/>
  <c r="M910" i="157"/>
  <c r="AO910" i="157"/>
  <c r="BN910" i="157"/>
  <c r="AD910" i="157"/>
  <c r="L910" i="157"/>
  <c r="I910" i="157"/>
  <c r="BO910" i="157"/>
  <c r="AC910" i="157"/>
  <c r="K910" i="157"/>
  <c r="BL910" i="157"/>
  <c r="BJ910" i="157"/>
  <c r="AB910" i="157"/>
  <c r="W910" i="157"/>
  <c r="BH910" i="157"/>
  <c r="AN910" i="157"/>
  <c r="O910" i="157"/>
  <c r="AL910" i="157"/>
  <c r="BF910" i="157"/>
  <c r="U910" i="157"/>
  <c r="AF910" i="157"/>
  <c r="BC910" i="157"/>
  <c r="AK910" i="157"/>
  <c r="P910" i="157"/>
  <c r="AY910" i="157"/>
  <c r="AH910" i="157"/>
  <c r="H910" i="157"/>
  <c r="AQ910" i="157"/>
  <c r="AG910" i="157"/>
  <c r="J910" i="157"/>
  <c r="BB910" i="157"/>
  <c r="AI910" i="157"/>
  <c r="G910" i="157"/>
  <c r="AZ910" i="157"/>
  <c r="AZ1170" i="157"/>
  <c r="AG1170" i="157"/>
  <c r="Z1170" i="157"/>
  <c r="AR1170" i="157"/>
  <c r="AF1170" i="157"/>
  <c r="M1170" i="157"/>
  <c r="BJ1170" i="157"/>
  <c r="AC1170" i="157"/>
  <c r="AW1170" i="157"/>
  <c r="AO1170" i="157"/>
  <c r="AV1170" i="157"/>
  <c r="AN1170" i="157"/>
  <c r="AT1170" i="157"/>
  <c r="AI1170" i="157"/>
  <c r="BB1170" i="157"/>
  <c r="X1170" i="157"/>
  <c r="AY1170" i="157"/>
  <c r="U1170" i="157"/>
  <c r="AU1170" i="157"/>
  <c r="J1170" i="157"/>
  <c r="AS1170" i="157"/>
  <c r="I1170" i="157"/>
  <c r="AQ1170" i="157"/>
  <c r="H1170" i="157"/>
  <c r="AX1170" i="157"/>
  <c r="G1170" i="157"/>
  <c r="BO1170" i="157"/>
  <c r="AM1170" i="157"/>
  <c r="W1170" i="157"/>
  <c r="BN1170" i="157"/>
  <c r="AL1170" i="157"/>
  <c r="K1170" i="157"/>
  <c r="BL1170" i="157"/>
  <c r="AK1170" i="157"/>
  <c r="T1170" i="157"/>
  <c r="BH1170" i="157"/>
  <c r="AJ1170" i="157"/>
  <c r="P1170" i="157"/>
  <c r="BD1170" i="157"/>
  <c r="AH1170" i="157"/>
  <c r="O1170" i="157"/>
  <c r="BC1170" i="157"/>
  <c r="AE1170" i="157"/>
  <c r="N1170" i="157"/>
  <c r="BF1170" i="157"/>
  <c r="AD1170" i="157"/>
  <c r="R1170" i="157"/>
  <c r="BA1170" i="157"/>
  <c r="AB1170" i="157"/>
  <c r="L1170" i="157"/>
  <c r="BA809" i="157"/>
  <c r="U809" i="157"/>
  <c r="BC809" i="157"/>
  <c r="T809" i="157"/>
  <c r="AZ809" i="157"/>
  <c r="P809" i="157"/>
  <c r="AY809" i="157"/>
  <c r="N809" i="157"/>
  <c r="BO809" i="157"/>
  <c r="AD809" i="157"/>
  <c r="R809" i="157"/>
  <c r="BN809" i="157"/>
  <c r="AC809" i="157"/>
  <c r="Z809" i="157"/>
  <c r="BL809" i="157"/>
  <c r="AB809" i="157"/>
  <c r="O809" i="157"/>
  <c r="BF809" i="157"/>
  <c r="AO809" i="157"/>
  <c r="G809" i="157"/>
  <c r="BH809" i="157"/>
  <c r="AM809" i="157"/>
  <c r="M809" i="157"/>
  <c r="BJ809" i="157"/>
  <c r="AL809" i="157"/>
  <c r="L809" i="157"/>
  <c r="BD809" i="157"/>
  <c r="AI809" i="157"/>
  <c r="K809" i="157"/>
  <c r="BB809" i="157"/>
  <c r="AH809" i="157"/>
  <c r="J809" i="157"/>
  <c r="AT809" i="157"/>
  <c r="AE809" i="157"/>
  <c r="I809" i="157"/>
  <c r="AS809" i="157"/>
  <c r="AK809" i="157"/>
  <c r="H809" i="157"/>
  <c r="AR809" i="157"/>
  <c r="AJ809" i="157"/>
  <c r="AQ809" i="157"/>
  <c r="AF809" i="157"/>
  <c r="AW809" i="157"/>
  <c r="AG809" i="157"/>
  <c r="AU809" i="157"/>
  <c r="AN809" i="157"/>
  <c r="AV809" i="157"/>
  <c r="X809" i="157"/>
  <c r="AX809" i="157"/>
  <c r="W809" i="157"/>
  <c r="AV995" i="157"/>
  <c r="Z995" i="157"/>
  <c r="AU995" i="157"/>
  <c r="W995" i="157"/>
  <c r="AX995" i="157"/>
  <c r="X995" i="157"/>
  <c r="AW995" i="157"/>
  <c r="R995" i="157"/>
  <c r="AT995" i="157"/>
  <c r="U995" i="157"/>
  <c r="AZ995" i="157"/>
  <c r="T995" i="157"/>
  <c r="AN995" i="157"/>
  <c r="P995" i="157"/>
  <c r="BN995" i="157"/>
  <c r="AB995" i="157"/>
  <c r="M995" i="157"/>
  <c r="BL995" i="157"/>
  <c r="AO995" i="157"/>
  <c r="L995" i="157"/>
  <c r="BJ995" i="157"/>
  <c r="AJ995" i="157"/>
  <c r="H995" i="157"/>
  <c r="BH995" i="157"/>
  <c r="AL995" i="157"/>
  <c r="G995" i="157"/>
  <c r="BF995" i="157"/>
  <c r="AK995" i="157"/>
  <c r="I995" i="157"/>
  <c r="AS995" i="157"/>
  <c r="AG995" i="157"/>
  <c r="O995" i="157"/>
  <c r="AR995" i="157"/>
  <c r="AC995" i="157"/>
  <c r="K995" i="157"/>
  <c r="AM995" i="157"/>
  <c r="AQ995" i="157"/>
  <c r="AF995" i="157"/>
  <c r="J995" i="157"/>
  <c r="BD995" i="157"/>
  <c r="AE995" i="157"/>
  <c r="AY995" i="157"/>
  <c r="N995" i="157"/>
  <c r="BB995" i="157"/>
  <c r="AH995" i="157"/>
  <c r="BO995" i="157"/>
  <c r="BC995" i="157"/>
  <c r="AD995" i="157"/>
  <c r="BA995" i="157"/>
  <c r="AI995" i="157"/>
  <c r="AY630" i="157"/>
  <c r="AG630" i="157"/>
  <c r="L630" i="157"/>
  <c r="AX630" i="157"/>
  <c r="AO630" i="157"/>
  <c r="K630" i="157"/>
  <c r="AW630" i="157"/>
  <c r="J630" i="157"/>
  <c r="AV630" i="157"/>
  <c r="AH630" i="157"/>
  <c r="AC630" i="157"/>
  <c r="AR630" i="157"/>
  <c r="AM630" i="157"/>
  <c r="AQ630" i="157"/>
  <c r="AF630" i="157"/>
  <c r="BA630" i="157"/>
  <c r="Z630" i="157"/>
  <c r="AU630" i="157"/>
  <c r="X630" i="157"/>
  <c r="AS630" i="157"/>
  <c r="U630" i="157"/>
  <c r="BC630" i="157"/>
  <c r="BB630" i="157"/>
  <c r="T630" i="157"/>
  <c r="AT630" i="157"/>
  <c r="W630" i="157"/>
  <c r="BD630" i="157"/>
  <c r="AN630" i="157"/>
  <c r="R630" i="157"/>
  <c r="BN630" i="157"/>
  <c r="AE630" i="157"/>
  <c r="G630" i="157"/>
  <c r="AD630" i="157"/>
  <c r="M630" i="157"/>
  <c r="BO630" i="157"/>
  <c r="O630" i="157"/>
  <c r="AZ630" i="157"/>
  <c r="BH630" i="157"/>
  <c r="AB630" i="157"/>
  <c r="H630" i="157"/>
  <c r="BJ630" i="157"/>
  <c r="AL630" i="157"/>
  <c r="I630" i="157"/>
  <c r="BL630" i="157"/>
  <c r="AK630" i="157"/>
  <c r="P630" i="157"/>
  <c r="BF630" i="157"/>
  <c r="AJ630" i="157"/>
  <c r="N630" i="157"/>
  <c r="AI630" i="157"/>
  <c r="BJ838" i="157"/>
  <c r="AK838" i="157"/>
  <c r="O838" i="157"/>
  <c r="BH838" i="157"/>
  <c r="AI838" i="157"/>
  <c r="P838" i="157"/>
  <c r="BF838" i="157"/>
  <c r="AG838" i="157"/>
  <c r="J838" i="157"/>
  <c r="BD838" i="157"/>
  <c r="AF838" i="157"/>
  <c r="U838" i="157"/>
  <c r="BC838" i="157"/>
  <c r="AC838" i="157"/>
  <c r="T838" i="157"/>
  <c r="BB838" i="157"/>
  <c r="AN838" i="157"/>
  <c r="H838" i="157"/>
  <c r="BA838" i="157"/>
  <c r="AL838" i="157"/>
  <c r="G838" i="157"/>
  <c r="AZ838" i="157"/>
  <c r="AH838" i="157"/>
  <c r="AX838" i="157"/>
  <c r="AD838" i="157"/>
  <c r="AV838" i="157"/>
  <c r="AE838" i="157"/>
  <c r="AS838" i="157"/>
  <c r="AB838" i="157"/>
  <c r="AR838" i="157"/>
  <c r="X838" i="157"/>
  <c r="AU838" i="157"/>
  <c r="W838" i="157"/>
  <c r="AT838" i="157"/>
  <c r="Z838" i="157"/>
  <c r="AY838" i="157"/>
  <c r="N838" i="157"/>
  <c r="AW838" i="157"/>
  <c r="R838" i="157"/>
  <c r="AQ838" i="157"/>
  <c r="M838" i="157"/>
  <c r="BO838" i="157"/>
  <c r="AM838" i="157"/>
  <c r="L838" i="157"/>
  <c r="BN838" i="157"/>
  <c r="AJ838" i="157"/>
  <c r="K838" i="157"/>
  <c r="BL838" i="157"/>
  <c r="AO838" i="157"/>
  <c r="I838" i="157"/>
  <c r="BL1037" i="157"/>
  <c r="AE1037" i="157"/>
  <c r="W1037" i="157"/>
  <c r="BJ1037" i="157"/>
  <c r="AN1037" i="157"/>
  <c r="P1037" i="157"/>
  <c r="T1037" i="157"/>
  <c r="BF1037" i="157"/>
  <c r="AM1037" i="157"/>
  <c r="N1037" i="157"/>
  <c r="BN1037" i="157"/>
  <c r="AL1037" i="157"/>
  <c r="M1037" i="157"/>
  <c r="BH1037" i="157"/>
  <c r="AK1037" i="157"/>
  <c r="K1037" i="157"/>
  <c r="AY1037" i="157"/>
  <c r="R1037" i="157"/>
  <c r="BB1037" i="157"/>
  <c r="AI1037" i="157"/>
  <c r="H1037" i="157"/>
  <c r="BA1037" i="157"/>
  <c r="AD1037" i="157"/>
  <c r="O1037" i="157"/>
  <c r="AZ1037" i="157"/>
  <c r="AC1037" i="157"/>
  <c r="G1037" i="157"/>
  <c r="AX1037" i="157"/>
  <c r="AO1037" i="157"/>
  <c r="I1037" i="157"/>
  <c r="AV1037" i="157"/>
  <c r="AB1037" i="157"/>
  <c r="AR1037" i="157"/>
  <c r="AU1037" i="157"/>
  <c r="AH1037" i="157"/>
  <c r="AT1037" i="157"/>
  <c r="AJ1037" i="157"/>
  <c r="AS1037" i="157"/>
  <c r="AG1037" i="157"/>
  <c r="BC1037" i="157"/>
  <c r="Z1037" i="157"/>
  <c r="AW1037" i="157"/>
  <c r="U1037" i="157"/>
  <c r="AQ1037" i="157"/>
  <c r="L1037" i="157"/>
  <c r="BD1037" i="157"/>
  <c r="J1037" i="157"/>
  <c r="BO1037" i="157"/>
  <c r="AF1037" i="157"/>
  <c r="X1037" i="157"/>
  <c r="AV912" i="157"/>
  <c r="T912" i="157"/>
  <c r="BO912" i="157"/>
  <c r="AN912" i="157"/>
  <c r="N912" i="157"/>
  <c r="BN912" i="157"/>
  <c r="AL912" i="157"/>
  <c r="M912" i="157"/>
  <c r="BF912" i="157"/>
  <c r="AI912" i="157"/>
  <c r="L912" i="157"/>
  <c r="BJ912" i="157"/>
  <c r="AH912" i="157"/>
  <c r="K912" i="157"/>
  <c r="AU912" i="157"/>
  <c r="AB912" i="157"/>
  <c r="I912" i="157"/>
  <c r="AR912" i="157"/>
  <c r="AO912" i="157"/>
  <c r="O912" i="157"/>
  <c r="BD912" i="157"/>
  <c r="AM912" i="157"/>
  <c r="P912" i="157"/>
  <c r="BH912" i="157"/>
  <c r="AG912" i="157"/>
  <c r="H912" i="157"/>
  <c r="BB912" i="157"/>
  <c r="AJ912" i="157"/>
  <c r="G912" i="157"/>
  <c r="AZ912" i="157"/>
  <c r="AD912" i="157"/>
  <c r="J912" i="157"/>
  <c r="BL912" i="157"/>
  <c r="AC912" i="157"/>
  <c r="BC912" i="157"/>
  <c r="AK912" i="157"/>
  <c r="BA912" i="157"/>
  <c r="AF912" i="157"/>
  <c r="AY912" i="157"/>
  <c r="AE912" i="157"/>
  <c r="AS912" i="157"/>
  <c r="Z912" i="157"/>
  <c r="AQ912" i="157"/>
  <c r="W912" i="157"/>
  <c r="AW912" i="157"/>
  <c r="R912" i="157"/>
  <c r="AT912" i="157"/>
  <c r="X912" i="157"/>
  <c r="AX912" i="157"/>
  <c r="U912" i="157"/>
  <c r="AD925" i="157"/>
  <c r="BH925" i="157"/>
  <c r="AC925" i="157"/>
  <c r="L925" i="157"/>
  <c r="AI925" i="157"/>
  <c r="BL925" i="157"/>
  <c r="AO925" i="157"/>
  <c r="O925" i="157"/>
  <c r="AY925" i="157"/>
  <c r="BF925" i="157"/>
  <c r="AL925" i="157"/>
  <c r="M925" i="157"/>
  <c r="AS925" i="157"/>
  <c r="AK925" i="157"/>
  <c r="K925" i="157"/>
  <c r="BA925" i="157"/>
  <c r="AM925" i="157"/>
  <c r="I925" i="157"/>
  <c r="G925" i="157"/>
  <c r="AV925" i="157"/>
  <c r="AE925" i="157"/>
  <c r="H925" i="157"/>
  <c r="AU925" i="157"/>
  <c r="AB925" i="157"/>
  <c r="AT925" i="157"/>
  <c r="AG925" i="157"/>
  <c r="AR925" i="157"/>
  <c r="Z925" i="157"/>
  <c r="AQ925" i="157"/>
  <c r="W925" i="157"/>
  <c r="AZ925" i="157"/>
  <c r="J925" i="157"/>
  <c r="BJ925" i="157"/>
  <c r="R925" i="157"/>
  <c r="BC925" i="157"/>
  <c r="X925" i="157"/>
  <c r="BB925" i="157"/>
  <c r="AJ925" i="157"/>
  <c r="AW925" i="157"/>
  <c r="U925" i="157"/>
  <c r="BD925" i="157"/>
  <c r="AF925" i="157"/>
  <c r="AX925" i="157"/>
  <c r="T925" i="157"/>
  <c r="BO925" i="157"/>
  <c r="AN925" i="157"/>
  <c r="P925" i="157"/>
  <c r="BN925" i="157"/>
  <c r="N925" i="157"/>
  <c r="AH925" i="157"/>
  <c r="BC1019" i="157"/>
  <c r="AF1019" i="157"/>
  <c r="BB1019" i="157"/>
  <c r="AD1019" i="157"/>
  <c r="AY1019" i="157"/>
  <c r="X1019" i="157"/>
  <c r="AW1019" i="157"/>
  <c r="Z1019" i="157"/>
  <c r="AU1019" i="157"/>
  <c r="R1019" i="157"/>
  <c r="AV1019" i="157"/>
  <c r="U1019" i="157"/>
  <c r="BJ1019" i="157"/>
  <c r="T1019" i="157"/>
  <c r="AS1019" i="157"/>
  <c r="P1019" i="157"/>
  <c r="BN1019" i="157"/>
  <c r="AO1019" i="157"/>
  <c r="N1019" i="157"/>
  <c r="BO1019" i="157"/>
  <c r="AL1019" i="157"/>
  <c r="M1019" i="157"/>
  <c r="BL1019" i="157"/>
  <c r="AK1019" i="157"/>
  <c r="L1019" i="157"/>
  <c r="BF1019" i="157"/>
  <c r="AH1019" i="157"/>
  <c r="H1019" i="157"/>
  <c r="BH1019" i="157"/>
  <c r="AN1019" i="157"/>
  <c r="G1019" i="157"/>
  <c r="AT1019" i="157"/>
  <c r="AJ1019" i="157"/>
  <c r="I1019" i="157"/>
  <c r="BA1019" i="157"/>
  <c r="AI1019" i="157"/>
  <c r="O1019" i="157"/>
  <c r="AZ1019" i="157"/>
  <c r="AE1019" i="157"/>
  <c r="K1019" i="157"/>
  <c r="AX1019" i="157"/>
  <c r="AG1019" i="157"/>
  <c r="J1019" i="157"/>
  <c r="AQ1019" i="157"/>
  <c r="AC1019" i="157"/>
  <c r="W1019" i="157"/>
  <c r="BD1019" i="157"/>
  <c r="AB1019" i="157"/>
  <c r="AR1019" i="157"/>
  <c r="AM1019" i="157"/>
  <c r="AQ1067" i="157"/>
  <c r="T1067" i="157"/>
  <c r="AR1067" i="157"/>
  <c r="BH1067" i="157"/>
  <c r="R1067" i="157"/>
  <c r="BO1067" i="157"/>
  <c r="AO1067" i="157"/>
  <c r="L1067" i="157"/>
  <c r="BN1067" i="157"/>
  <c r="AN1067" i="157"/>
  <c r="J1067" i="157"/>
  <c r="BL1067" i="157"/>
  <c r="AH1067" i="157"/>
  <c r="P1067" i="157"/>
  <c r="AF1067" i="157"/>
  <c r="BJ1067" i="157"/>
  <c r="AD1067" i="157"/>
  <c r="N1067" i="157"/>
  <c r="AT1067" i="157"/>
  <c r="BF1067" i="157"/>
  <c r="AC1067" i="157"/>
  <c r="I1067" i="157"/>
  <c r="BA1067" i="157"/>
  <c r="AB1067" i="157"/>
  <c r="G1067" i="157"/>
  <c r="BD1067" i="157"/>
  <c r="AM1067" i="157"/>
  <c r="O1067" i="157"/>
  <c r="BC1067" i="157"/>
  <c r="AL1067" i="157"/>
  <c r="M1067" i="157"/>
  <c r="BB1067" i="157"/>
  <c r="AK1067" i="157"/>
  <c r="K1067" i="157"/>
  <c r="AZ1067" i="157"/>
  <c r="AG1067" i="157"/>
  <c r="H1067" i="157"/>
  <c r="AU1067" i="157"/>
  <c r="AJ1067" i="157"/>
  <c r="AI1067" i="157"/>
  <c r="AX1067" i="157"/>
  <c r="AE1067" i="157"/>
  <c r="AW1067" i="157"/>
  <c r="Z1067" i="157"/>
  <c r="AS1067" i="157"/>
  <c r="X1067" i="157"/>
  <c r="AY1067" i="157"/>
  <c r="W1067" i="157"/>
  <c r="AV1067" i="157"/>
  <c r="U1067" i="157"/>
  <c r="BH1110" i="157"/>
  <c r="AJ1110" i="157"/>
  <c r="BB1110" i="157"/>
  <c r="AB1110" i="157"/>
  <c r="BA1110" i="157"/>
  <c r="AC1110" i="157"/>
  <c r="AY1110" i="157"/>
  <c r="AQ1110" i="157"/>
  <c r="BL1110" i="157"/>
  <c r="U1110" i="157"/>
  <c r="AZ1110" i="157"/>
  <c r="X1110" i="157"/>
  <c r="Z1110" i="157"/>
  <c r="O1110" i="157"/>
  <c r="AD1110" i="157"/>
  <c r="BD1110" i="157"/>
  <c r="AN1110" i="157"/>
  <c r="BJ1110" i="157"/>
  <c r="M1110" i="157"/>
  <c r="AU1110" i="157"/>
  <c r="J1110" i="157"/>
  <c r="AS1110" i="157"/>
  <c r="AG1110" i="157"/>
  <c r="N1110" i="157"/>
  <c r="AK1110" i="157"/>
  <c r="I1110" i="157"/>
  <c r="BF1110" i="157"/>
  <c r="H1110" i="157"/>
  <c r="AO1110" i="157"/>
  <c r="AV1110" i="157"/>
  <c r="AR1110" i="157"/>
  <c r="G1110" i="157"/>
  <c r="BO1110" i="157"/>
  <c r="AI1110" i="157"/>
  <c r="R1110" i="157"/>
  <c r="AH1110" i="157"/>
  <c r="W1110" i="157"/>
  <c r="T1110" i="157"/>
  <c r="K1110" i="157"/>
  <c r="AT1110" i="157"/>
  <c r="BN1110" i="157"/>
  <c r="AF1110" i="157"/>
  <c r="AW1110" i="157"/>
  <c r="AL1110" i="157"/>
  <c r="BC1110" i="157"/>
  <c r="AM1110" i="157"/>
  <c r="L1110" i="157"/>
  <c r="AX1110" i="157"/>
  <c r="AE1110" i="157"/>
  <c r="P1110" i="157"/>
  <c r="BJ1123" i="157"/>
  <c r="AC1123" i="157"/>
  <c r="J1123" i="157"/>
  <c r="BL1123" i="157"/>
  <c r="AB1123" i="157"/>
  <c r="G1123" i="157"/>
  <c r="BB1123" i="157"/>
  <c r="AN1123" i="157"/>
  <c r="H1123" i="157"/>
  <c r="BA1123" i="157"/>
  <c r="AM1123" i="157"/>
  <c r="M1123" i="157"/>
  <c r="BF1123" i="157"/>
  <c r="AL1123" i="157"/>
  <c r="K1123" i="157"/>
  <c r="AS1123" i="157"/>
  <c r="AI1123" i="157"/>
  <c r="I1123" i="157"/>
  <c r="AR1123" i="157"/>
  <c r="AO1123" i="157"/>
  <c r="N1123" i="157"/>
  <c r="AV1123" i="157"/>
  <c r="AK1123" i="157"/>
  <c r="P1123" i="157"/>
  <c r="AU1123" i="157"/>
  <c r="AG1123" i="157"/>
  <c r="AT1123" i="157"/>
  <c r="AJ1123" i="157"/>
  <c r="AQ1123" i="157"/>
  <c r="AH1123" i="157"/>
  <c r="BD1123" i="157"/>
  <c r="AF1123" i="157"/>
  <c r="AW1123" i="157"/>
  <c r="X1123" i="157"/>
  <c r="BC1123" i="157"/>
  <c r="U1123" i="157"/>
  <c r="AZ1123" i="157"/>
  <c r="W1123" i="157"/>
  <c r="AY1123" i="157"/>
  <c r="T1123" i="157"/>
  <c r="AX1123" i="157"/>
  <c r="Z1123" i="157"/>
  <c r="BH1123" i="157"/>
  <c r="R1123" i="157"/>
  <c r="BO1123" i="157"/>
  <c r="AE1123" i="157"/>
  <c r="O1123" i="157"/>
  <c r="BN1123" i="157"/>
  <c r="AD1123" i="157"/>
  <c r="L1123" i="157"/>
  <c r="E356" i="157"/>
  <c r="BJ321" i="157"/>
  <c r="AK321" i="157"/>
  <c r="I321" i="157"/>
  <c r="BD321" i="157"/>
  <c r="T321" i="157"/>
  <c r="BH321" i="157"/>
  <c r="AJ321" i="157"/>
  <c r="G321" i="157"/>
  <c r="BF321" i="157"/>
  <c r="AE321" i="157"/>
  <c r="K321" i="157"/>
  <c r="AG321" i="157"/>
  <c r="X321" i="157"/>
  <c r="BO321" i="157"/>
  <c r="AD321" i="157"/>
  <c r="J321" i="157"/>
  <c r="AY321" i="157"/>
  <c r="AX321" i="157"/>
  <c r="AO321" i="157"/>
  <c r="H321" i="157"/>
  <c r="AW321" i="157"/>
  <c r="AN321" i="157"/>
  <c r="L321" i="157"/>
  <c r="AV321" i="157"/>
  <c r="AU321" i="157"/>
  <c r="AI321" i="157"/>
  <c r="P321" i="157"/>
  <c r="M321" i="157"/>
  <c r="AT321" i="157"/>
  <c r="AH321" i="157"/>
  <c r="AZ321" i="157"/>
  <c r="AQ321" i="157"/>
  <c r="AF321" i="157"/>
  <c r="AB321" i="157"/>
  <c r="Z321" i="157"/>
  <c r="AS321" i="157"/>
  <c r="BC321" i="157"/>
  <c r="U321" i="157"/>
  <c r="BA321" i="157"/>
  <c r="AC321" i="157"/>
  <c r="BB321" i="157"/>
  <c r="W321" i="157"/>
  <c r="AR321" i="157"/>
  <c r="R321" i="157"/>
  <c r="BN321" i="157"/>
  <c r="AM321" i="157"/>
  <c r="O321" i="157"/>
  <c r="BL321" i="157"/>
  <c r="AL321" i="157"/>
  <c r="N321" i="157"/>
  <c r="E363" i="157"/>
  <c r="BA328" i="157"/>
  <c r="T328" i="157"/>
  <c r="AX328" i="157"/>
  <c r="R328" i="157"/>
  <c r="AK328" i="157"/>
  <c r="AT328" i="157"/>
  <c r="U328" i="157"/>
  <c r="AU328" i="157"/>
  <c r="X328" i="157"/>
  <c r="AB328" i="157"/>
  <c r="AR328" i="157"/>
  <c r="W328" i="157"/>
  <c r="BN328" i="157"/>
  <c r="AO328" i="157"/>
  <c r="G328" i="157"/>
  <c r="L328" i="157"/>
  <c r="BO328" i="157"/>
  <c r="AN328" i="157"/>
  <c r="P328" i="157"/>
  <c r="O328" i="157"/>
  <c r="BJ328" i="157"/>
  <c r="AM328" i="157"/>
  <c r="AV328" i="157"/>
  <c r="BH328" i="157"/>
  <c r="AL328" i="157"/>
  <c r="N328" i="157"/>
  <c r="BL328" i="157"/>
  <c r="AJ328" i="157"/>
  <c r="K328" i="157"/>
  <c r="BF328" i="157"/>
  <c r="AG328" i="157"/>
  <c r="I328" i="157"/>
  <c r="AZ328" i="157"/>
  <c r="AF328" i="157"/>
  <c r="H328" i="157"/>
  <c r="AY328" i="157"/>
  <c r="AE328" i="157"/>
  <c r="M328" i="157"/>
  <c r="AW328" i="157"/>
  <c r="AD328" i="157"/>
  <c r="J328" i="157"/>
  <c r="AC328" i="157"/>
  <c r="AS328" i="157"/>
  <c r="AQ328" i="157"/>
  <c r="Z328" i="157"/>
  <c r="BD328" i="157"/>
  <c r="AH328" i="157"/>
  <c r="BB328" i="157"/>
  <c r="BC328" i="157"/>
  <c r="AI328" i="157"/>
  <c r="AB1065" i="157"/>
  <c r="AM1065" i="157"/>
  <c r="BJ1065" i="157"/>
  <c r="AO1065" i="157"/>
  <c r="M1065" i="157"/>
  <c r="BL1065" i="157"/>
  <c r="AE1065" i="157"/>
  <c r="K1065" i="157"/>
  <c r="AW1065" i="157"/>
  <c r="BF1065" i="157"/>
  <c r="AD1065" i="157"/>
  <c r="I1065" i="157"/>
  <c r="AT1065" i="157"/>
  <c r="AN1065" i="157"/>
  <c r="G1065" i="157"/>
  <c r="AZ1065" i="157"/>
  <c r="AL1065" i="157"/>
  <c r="P1065" i="157"/>
  <c r="AV1065" i="157"/>
  <c r="AF1065" i="157"/>
  <c r="BD1065" i="157"/>
  <c r="AG1065" i="157"/>
  <c r="BC1065" i="157"/>
  <c r="AK1065" i="157"/>
  <c r="BB1065" i="157"/>
  <c r="AH1065" i="157"/>
  <c r="H1065" i="157"/>
  <c r="BA1065" i="157"/>
  <c r="W1065" i="157"/>
  <c r="AJ1065" i="157"/>
  <c r="AQ1065" i="157"/>
  <c r="Z1065" i="157"/>
  <c r="AX1065" i="157"/>
  <c r="U1065" i="157"/>
  <c r="AS1065" i="157"/>
  <c r="R1065" i="157"/>
  <c r="AU1065" i="157"/>
  <c r="O1065" i="157"/>
  <c r="X1065" i="157"/>
  <c r="AR1065" i="157"/>
  <c r="L1065" i="157"/>
  <c r="BO1065" i="157"/>
  <c r="AI1065" i="157"/>
  <c r="J1065" i="157"/>
  <c r="AY1065" i="157"/>
  <c r="BN1065" i="157"/>
  <c r="AC1065" i="157"/>
  <c r="T1065" i="157"/>
  <c r="BH1065" i="157"/>
  <c r="N1065" i="157"/>
  <c r="AY665" i="157"/>
  <c r="AC665" i="157"/>
  <c r="G665" i="157"/>
  <c r="AX665" i="157"/>
  <c r="AD665" i="157"/>
  <c r="O665" i="157"/>
  <c r="AV665" i="157"/>
  <c r="AJ665" i="157"/>
  <c r="AU665" i="157"/>
  <c r="AI665" i="157"/>
  <c r="AR665" i="157"/>
  <c r="AK665" i="157"/>
  <c r="AQ665" i="157"/>
  <c r="AE665" i="157"/>
  <c r="BD665" i="157"/>
  <c r="Z665" i="157"/>
  <c r="BC665" i="157"/>
  <c r="T665" i="157"/>
  <c r="AZ665" i="157"/>
  <c r="R665" i="157"/>
  <c r="AW665" i="157"/>
  <c r="X665" i="157"/>
  <c r="AT665" i="157"/>
  <c r="W665" i="157"/>
  <c r="AS665" i="157"/>
  <c r="P665" i="157"/>
  <c r="BO665" i="157"/>
  <c r="AO665" i="157"/>
  <c r="N665" i="157"/>
  <c r="BN665" i="157"/>
  <c r="AN665" i="157"/>
  <c r="L665" i="157"/>
  <c r="BL665" i="157"/>
  <c r="AL665" i="157"/>
  <c r="K665" i="157"/>
  <c r="BJ665" i="157"/>
  <c r="AG665" i="157"/>
  <c r="J665" i="157"/>
  <c r="BH665" i="157"/>
  <c r="AF665" i="157"/>
  <c r="M665" i="157"/>
  <c r="BF665" i="157"/>
  <c r="AB665" i="157"/>
  <c r="I665" i="157"/>
  <c r="BB665" i="157"/>
  <c r="AM665" i="157"/>
  <c r="H665" i="157"/>
  <c r="BA665" i="157"/>
  <c r="AH665" i="157"/>
  <c r="U665" i="157"/>
  <c r="AU728" i="157"/>
  <c r="U728" i="157"/>
  <c r="AS728" i="157"/>
  <c r="T728" i="157"/>
  <c r="AT728" i="157"/>
  <c r="R728" i="157"/>
  <c r="AR728" i="157"/>
  <c r="N728" i="157"/>
  <c r="AQ728" i="157"/>
  <c r="M728" i="157"/>
  <c r="BO728" i="157"/>
  <c r="AM728" i="157"/>
  <c r="X728" i="157"/>
  <c r="BN728" i="157"/>
  <c r="AL728" i="157"/>
  <c r="L728" i="157"/>
  <c r="BJ728" i="157"/>
  <c r="AK728" i="157"/>
  <c r="W728" i="157"/>
  <c r="BL728" i="157"/>
  <c r="AJ728" i="157"/>
  <c r="K728" i="157"/>
  <c r="BH728" i="157"/>
  <c r="AH728" i="157"/>
  <c r="I728" i="157"/>
  <c r="BF728" i="157"/>
  <c r="AE728" i="157"/>
  <c r="P728" i="157"/>
  <c r="BD728" i="157"/>
  <c r="AD728" i="157"/>
  <c r="O728" i="157"/>
  <c r="BC728" i="157"/>
  <c r="AO728" i="157"/>
  <c r="J728" i="157"/>
  <c r="BB728" i="157"/>
  <c r="AF728" i="157"/>
  <c r="H728" i="157"/>
  <c r="BA728" i="157"/>
  <c r="AN728" i="157"/>
  <c r="G728" i="157"/>
  <c r="AZ728" i="157"/>
  <c r="AI728" i="157"/>
  <c r="AX728" i="157"/>
  <c r="AB728" i="157"/>
  <c r="AY728" i="157"/>
  <c r="AV728" i="157"/>
  <c r="AG728" i="157"/>
  <c r="AC728" i="157"/>
  <c r="AW728" i="157"/>
  <c r="Z728" i="157"/>
  <c r="BO803" i="157"/>
  <c r="AC803" i="157"/>
  <c r="N803" i="157"/>
  <c r="BN803" i="157"/>
  <c r="AD803" i="157"/>
  <c r="U803" i="157"/>
  <c r="BL803" i="157"/>
  <c r="AB803" i="157"/>
  <c r="O803" i="157"/>
  <c r="BJ803" i="157"/>
  <c r="AO803" i="157"/>
  <c r="M803" i="157"/>
  <c r="BF803" i="157"/>
  <c r="AM803" i="157"/>
  <c r="L803" i="157"/>
  <c r="BH803" i="157"/>
  <c r="AL803" i="157"/>
  <c r="K803" i="157"/>
  <c r="AT803" i="157"/>
  <c r="AF803" i="157"/>
  <c r="J803" i="157"/>
  <c r="AS803" i="157"/>
  <c r="AE803" i="157"/>
  <c r="I803" i="157"/>
  <c r="AR803" i="157"/>
  <c r="AJ803" i="157"/>
  <c r="H803" i="157"/>
  <c r="AQ803" i="157"/>
  <c r="AG803" i="157"/>
  <c r="G803" i="157"/>
  <c r="BB803" i="157"/>
  <c r="AI803" i="157"/>
  <c r="BA803" i="157"/>
  <c r="AH803" i="157"/>
  <c r="AY803" i="157"/>
  <c r="AN803" i="157"/>
  <c r="BD803" i="157"/>
  <c r="AK803" i="157"/>
  <c r="BC803" i="157"/>
  <c r="X803" i="157"/>
  <c r="AZ803" i="157"/>
  <c r="W803" i="157"/>
  <c r="AU803" i="157"/>
  <c r="Z803" i="157"/>
  <c r="AW803" i="157"/>
  <c r="T803" i="157"/>
  <c r="AX803" i="157"/>
  <c r="R803" i="157"/>
  <c r="AV803" i="157"/>
  <c r="P803" i="157"/>
  <c r="BO928" i="157"/>
  <c r="AL928" i="157"/>
  <c r="M928" i="157"/>
  <c r="BJ928" i="157"/>
  <c r="AC928" i="157"/>
  <c r="K928" i="157"/>
  <c r="BL928" i="157"/>
  <c r="AO928" i="157"/>
  <c r="I928" i="157"/>
  <c r="BF928" i="157"/>
  <c r="AM928" i="157"/>
  <c r="P928" i="157"/>
  <c r="AQ928" i="157"/>
  <c r="AJ928" i="157"/>
  <c r="J928" i="157"/>
  <c r="AZ928" i="157"/>
  <c r="AG928" i="157"/>
  <c r="H928" i="157"/>
  <c r="BD928" i="157"/>
  <c r="AF928" i="157"/>
  <c r="T928" i="157"/>
  <c r="BC928" i="157"/>
  <c r="AB928" i="157"/>
  <c r="G928" i="157"/>
  <c r="BB928" i="157"/>
  <c r="AI928" i="157"/>
  <c r="BA928" i="157"/>
  <c r="AH928" i="157"/>
  <c r="AW928" i="157"/>
  <c r="AE928" i="157"/>
  <c r="AU928" i="157"/>
  <c r="Z928" i="157"/>
  <c r="AS928" i="157"/>
  <c r="R928" i="157"/>
  <c r="AR928" i="157"/>
  <c r="AV928" i="157"/>
  <c r="BH928" i="157"/>
  <c r="AY928" i="157"/>
  <c r="AT928" i="157"/>
  <c r="W928" i="157"/>
  <c r="N928" i="157"/>
  <c r="AX928" i="157"/>
  <c r="AD928" i="157"/>
  <c r="AN928" i="157"/>
  <c r="AK928" i="157"/>
  <c r="X928" i="157"/>
  <c r="U928" i="157"/>
  <c r="L928" i="157"/>
  <c r="O928" i="157"/>
  <c r="BN928" i="157"/>
  <c r="AW1044" i="157"/>
  <c r="AN1044" i="157"/>
  <c r="AR1044" i="157"/>
  <c r="AL1044" i="157"/>
  <c r="AQ1044" i="157"/>
  <c r="AK1044" i="157"/>
  <c r="AZ1044" i="157"/>
  <c r="X1044" i="157"/>
  <c r="AY1044" i="157"/>
  <c r="U1044" i="157"/>
  <c r="BB1044" i="157"/>
  <c r="W1044" i="157"/>
  <c r="BC1044" i="157"/>
  <c r="T1044" i="157"/>
  <c r="BA1044" i="157"/>
  <c r="Z1044" i="157"/>
  <c r="BH1044" i="157"/>
  <c r="R1044" i="157"/>
  <c r="BN1044" i="157"/>
  <c r="AH1044" i="157"/>
  <c r="I1044" i="157"/>
  <c r="BO1044" i="157"/>
  <c r="AG1044" i="157"/>
  <c r="H1044" i="157"/>
  <c r="AS1044" i="157"/>
  <c r="BL1044" i="157"/>
  <c r="AF1044" i="157"/>
  <c r="G1044" i="157"/>
  <c r="BJ1044" i="157"/>
  <c r="AE1044" i="157"/>
  <c r="L1044" i="157"/>
  <c r="BF1044" i="157"/>
  <c r="AD1044" i="157"/>
  <c r="K1044" i="157"/>
  <c r="N1044" i="157"/>
  <c r="BD1044" i="157"/>
  <c r="AC1044" i="157"/>
  <c r="J1044" i="157"/>
  <c r="AV1044" i="157"/>
  <c r="AB1044" i="157"/>
  <c r="M1044" i="157"/>
  <c r="AU1044" i="157"/>
  <c r="AO1044" i="157"/>
  <c r="P1044" i="157"/>
  <c r="AT1044" i="157"/>
  <c r="AM1044" i="157"/>
  <c r="O1044" i="157"/>
  <c r="AX1044" i="157"/>
  <c r="AI1044" i="157"/>
  <c r="AJ1044" i="157"/>
  <c r="BC1118" i="157"/>
  <c r="AC1118" i="157"/>
  <c r="BB1118" i="157"/>
  <c r="AN1118" i="157"/>
  <c r="BA1118" i="157"/>
  <c r="AK1118" i="157"/>
  <c r="AZ1118" i="157"/>
  <c r="AJ1118" i="157"/>
  <c r="AY1118" i="157"/>
  <c r="Z1118" i="157"/>
  <c r="BD1118" i="157"/>
  <c r="X1118" i="157"/>
  <c r="AX1118" i="157"/>
  <c r="J1118" i="157"/>
  <c r="AT1118" i="157"/>
  <c r="I1118" i="157"/>
  <c r="AU1118" i="157"/>
  <c r="H1118" i="157"/>
  <c r="AS1118" i="157"/>
  <c r="G1118" i="157"/>
  <c r="BO1118" i="157"/>
  <c r="AI1118" i="157"/>
  <c r="U1118" i="157"/>
  <c r="BN1118" i="157"/>
  <c r="AG1118" i="157"/>
  <c r="T1118" i="157"/>
  <c r="BL1118" i="157"/>
  <c r="AH1118" i="157"/>
  <c r="O1118" i="157"/>
  <c r="BH1118" i="157"/>
  <c r="AF1118" i="157"/>
  <c r="M1118" i="157"/>
  <c r="AR1118" i="157"/>
  <c r="AE1118" i="157"/>
  <c r="L1118" i="157"/>
  <c r="AQ1118" i="157"/>
  <c r="AD1118" i="157"/>
  <c r="K1118" i="157"/>
  <c r="AW1118" i="157"/>
  <c r="AB1118" i="157"/>
  <c r="R1118" i="157"/>
  <c r="AV1118" i="157"/>
  <c r="AO1118" i="157"/>
  <c r="W1118" i="157"/>
  <c r="BJ1118" i="157"/>
  <c r="AM1118" i="157"/>
  <c r="P1118" i="157"/>
  <c r="BF1118" i="157"/>
  <c r="AL1118" i="157"/>
  <c r="N1118" i="157"/>
  <c r="BN1045" i="157"/>
  <c r="AM1045" i="157"/>
  <c r="N1045" i="157"/>
  <c r="BH1045" i="157"/>
  <c r="AL1045" i="157"/>
  <c r="T1045" i="157"/>
  <c r="BL1045" i="157"/>
  <c r="AO1045" i="157"/>
  <c r="M1045" i="157"/>
  <c r="BJ1045" i="157"/>
  <c r="AK1045" i="157"/>
  <c r="K1045" i="157"/>
  <c r="BF1045" i="157"/>
  <c r="AI1045" i="157"/>
  <c r="X1045" i="157"/>
  <c r="BC1045" i="157"/>
  <c r="AF1045" i="157"/>
  <c r="G1045" i="157"/>
  <c r="BB1045" i="157"/>
  <c r="AE1045" i="157"/>
  <c r="O1045" i="157"/>
  <c r="BA1045" i="157"/>
  <c r="AC1045" i="157"/>
  <c r="I1045" i="157"/>
  <c r="AZ1045" i="157"/>
  <c r="AB1045" i="157"/>
  <c r="H1045" i="157"/>
  <c r="AU1045" i="157"/>
  <c r="AH1045" i="157"/>
  <c r="AT1045" i="157"/>
  <c r="AG1045" i="157"/>
  <c r="AR1045" i="157"/>
  <c r="AD1045" i="157"/>
  <c r="BD1045" i="157"/>
  <c r="AJ1045" i="157"/>
  <c r="P1045" i="157"/>
  <c r="AY1045" i="157"/>
  <c r="Z1045" i="157"/>
  <c r="AS1045" i="157"/>
  <c r="AW1045" i="157"/>
  <c r="W1045" i="157"/>
  <c r="AQ1045" i="157"/>
  <c r="R1045" i="157"/>
  <c r="AX1045" i="157"/>
  <c r="L1045" i="157"/>
  <c r="AV1045" i="157"/>
  <c r="J1045" i="157"/>
  <c r="BO1045" i="157"/>
  <c r="AN1045" i="157"/>
  <c r="U1045" i="157"/>
  <c r="BH843" i="157"/>
  <c r="AI843" i="157"/>
  <c r="K843" i="157"/>
  <c r="AT843" i="157"/>
  <c r="AG843" i="157"/>
  <c r="I843" i="157"/>
  <c r="AS843" i="157"/>
  <c r="AF843" i="157"/>
  <c r="J843" i="157"/>
  <c r="AR843" i="157"/>
  <c r="AL843" i="157"/>
  <c r="H843" i="157"/>
  <c r="AQ843" i="157"/>
  <c r="AK843" i="157"/>
  <c r="G843" i="157"/>
  <c r="BC843" i="157"/>
  <c r="AH843" i="157"/>
  <c r="BD843" i="157"/>
  <c r="AE843" i="157"/>
  <c r="BB843" i="157"/>
  <c r="AN843" i="157"/>
  <c r="AZ843" i="157"/>
  <c r="AD843" i="157"/>
  <c r="BA843" i="157"/>
  <c r="X843" i="157"/>
  <c r="AV843" i="157"/>
  <c r="W843" i="157"/>
  <c r="AU843" i="157"/>
  <c r="T843" i="157"/>
  <c r="AX843" i="157"/>
  <c r="Z843" i="157"/>
  <c r="AW843" i="157"/>
  <c r="U843" i="157"/>
  <c r="AY843" i="157"/>
  <c r="R843" i="157"/>
  <c r="BO843" i="157"/>
  <c r="AC843" i="157"/>
  <c r="P843" i="157"/>
  <c r="BN843" i="157"/>
  <c r="AB843" i="157"/>
  <c r="N843" i="157"/>
  <c r="BL843" i="157"/>
  <c r="AO843" i="157"/>
  <c r="L843" i="157"/>
  <c r="BJ843" i="157"/>
  <c r="AM843" i="157"/>
  <c r="O843" i="157"/>
  <c r="BF843" i="157"/>
  <c r="AJ843" i="157"/>
  <c r="M843" i="157"/>
  <c r="BA735" i="157"/>
  <c r="W735" i="157"/>
  <c r="AT735" i="157"/>
  <c r="X735" i="157"/>
  <c r="AV735" i="157"/>
  <c r="P735" i="157"/>
  <c r="AS735" i="157"/>
  <c r="N735" i="157"/>
  <c r="AR735" i="157"/>
  <c r="R735" i="157"/>
  <c r="BO735" i="157"/>
  <c r="AO735" i="157"/>
  <c r="U735" i="157"/>
  <c r="BJ735" i="157"/>
  <c r="AN735" i="157"/>
  <c r="G735" i="157"/>
  <c r="BN735" i="157"/>
  <c r="AM735" i="157"/>
  <c r="H735" i="157"/>
  <c r="BH735" i="157"/>
  <c r="AL735" i="157"/>
  <c r="O735" i="157"/>
  <c r="BL735" i="157"/>
  <c r="AJ735" i="157"/>
  <c r="M735" i="157"/>
  <c r="BF735" i="157"/>
  <c r="AG735" i="157"/>
  <c r="L735" i="157"/>
  <c r="BD735" i="157"/>
  <c r="AF735" i="157"/>
  <c r="K735" i="157"/>
  <c r="BC735" i="157"/>
  <c r="AK735" i="157"/>
  <c r="J735" i="157"/>
  <c r="BB735" i="157"/>
  <c r="AH735" i="157"/>
  <c r="Z735" i="157"/>
  <c r="AZ735" i="157"/>
  <c r="AE735" i="157"/>
  <c r="I735" i="157"/>
  <c r="AX735" i="157"/>
  <c r="AI735" i="157"/>
  <c r="AY735" i="157"/>
  <c r="AC735" i="157"/>
  <c r="AW735" i="157"/>
  <c r="AB735" i="157"/>
  <c r="AU735" i="157"/>
  <c r="AD735" i="157"/>
  <c r="AQ735" i="157"/>
  <c r="T735" i="157"/>
  <c r="E1240" i="157"/>
  <c r="AU645" i="157"/>
  <c r="AH645" i="157"/>
  <c r="AS645" i="157"/>
  <c r="Z645" i="157"/>
  <c r="AQ645" i="157"/>
  <c r="T645" i="157"/>
  <c r="BD645" i="157"/>
  <c r="W645" i="157"/>
  <c r="AY645" i="157"/>
  <c r="R645" i="157"/>
  <c r="AO645" i="157"/>
  <c r="U645" i="157"/>
  <c r="AN645" i="157"/>
  <c r="X645" i="157"/>
  <c r="BO645" i="157"/>
  <c r="AL645" i="157"/>
  <c r="P645" i="157"/>
  <c r="BN645" i="157"/>
  <c r="AG645" i="157"/>
  <c r="O645" i="157"/>
  <c r="BL645" i="157"/>
  <c r="AT645" i="157"/>
  <c r="N645" i="157"/>
  <c r="BJ645" i="157"/>
  <c r="AF645" i="157"/>
  <c r="L645" i="157"/>
  <c r="BH645" i="157"/>
  <c r="AM645" i="157"/>
  <c r="I645" i="157"/>
  <c r="BF645" i="157"/>
  <c r="AK645" i="157"/>
  <c r="G645" i="157"/>
  <c r="BB645" i="157"/>
  <c r="AI645" i="157"/>
  <c r="H645" i="157"/>
  <c r="BA645" i="157"/>
  <c r="AR645" i="157"/>
  <c r="M645" i="157"/>
  <c r="BC645" i="157"/>
  <c r="AD645" i="157"/>
  <c r="K645" i="157"/>
  <c r="AZ645" i="157"/>
  <c r="AC645" i="157"/>
  <c r="J645" i="157"/>
  <c r="AX645" i="157"/>
  <c r="AJ645" i="157"/>
  <c r="AW645" i="157"/>
  <c r="AE645" i="157"/>
  <c r="AV645" i="157"/>
  <c r="AB645" i="157"/>
  <c r="AZ977" i="157"/>
  <c r="AN977" i="157"/>
  <c r="AQ977" i="157"/>
  <c r="AE977" i="157"/>
  <c r="BA977" i="157"/>
  <c r="AB977" i="157"/>
  <c r="AO977" i="157"/>
  <c r="AY977" i="157"/>
  <c r="AI977" i="157"/>
  <c r="AW977" i="157"/>
  <c r="W977" i="157"/>
  <c r="AU977" i="157"/>
  <c r="U977" i="157"/>
  <c r="AT977" i="157"/>
  <c r="X977" i="157"/>
  <c r="AX977" i="157"/>
  <c r="T977" i="157"/>
  <c r="AS977" i="157"/>
  <c r="P977" i="157"/>
  <c r="I977" i="157"/>
  <c r="AR977" i="157"/>
  <c r="N977" i="157"/>
  <c r="BL977" i="157"/>
  <c r="AF977" i="157"/>
  <c r="M977" i="157"/>
  <c r="BJ977" i="157"/>
  <c r="AM977" i="157"/>
  <c r="L977" i="157"/>
  <c r="BN977" i="157"/>
  <c r="AL977" i="157"/>
  <c r="Z977" i="157"/>
  <c r="AV977" i="157"/>
  <c r="BO977" i="157"/>
  <c r="AK977" i="157"/>
  <c r="J977" i="157"/>
  <c r="BF977" i="157"/>
  <c r="AJ977" i="157"/>
  <c r="H977" i="157"/>
  <c r="BH977" i="157"/>
  <c r="AH977" i="157"/>
  <c r="G977" i="157"/>
  <c r="BD977" i="157"/>
  <c r="AD977" i="157"/>
  <c r="R977" i="157"/>
  <c r="BC977" i="157"/>
  <c r="AC977" i="157"/>
  <c r="O977" i="157"/>
  <c r="BB977" i="157"/>
  <c r="AG977" i="157"/>
  <c r="K977" i="157"/>
  <c r="AZ940" i="157"/>
  <c r="AL940" i="157"/>
  <c r="O940" i="157"/>
  <c r="AI940" i="157"/>
  <c r="J940" i="157"/>
  <c r="AH940" i="157"/>
  <c r="AX940" i="157"/>
  <c r="P940" i="157"/>
  <c r="AK940" i="157"/>
  <c r="AQ940" i="157"/>
  <c r="H940" i="157"/>
  <c r="AB940" i="157"/>
  <c r="AY940" i="157"/>
  <c r="AJ940" i="157"/>
  <c r="G940" i="157"/>
  <c r="AN940" i="157"/>
  <c r="AG940" i="157"/>
  <c r="BD940" i="157"/>
  <c r="BB940" i="157"/>
  <c r="BA940" i="157"/>
  <c r="X940" i="157"/>
  <c r="AW940" i="157"/>
  <c r="W940" i="157"/>
  <c r="AT940" i="157"/>
  <c r="Z940" i="157"/>
  <c r="AR940" i="157"/>
  <c r="U940" i="157"/>
  <c r="BJ940" i="157"/>
  <c r="R940" i="157"/>
  <c r="BL940" i="157"/>
  <c r="AS940" i="157"/>
  <c r="AO940" i="157"/>
  <c r="T940" i="157"/>
  <c r="K940" i="157"/>
  <c r="N940" i="157"/>
  <c r="BN940" i="157"/>
  <c r="AD940" i="157"/>
  <c r="M940" i="157"/>
  <c r="BF940" i="157"/>
  <c r="BO940" i="157"/>
  <c r="AE940" i="157"/>
  <c r="L940" i="157"/>
  <c r="BH940" i="157"/>
  <c r="AC940" i="157"/>
  <c r="AF940" i="157"/>
  <c r="BC940" i="157"/>
  <c r="AM940" i="157"/>
  <c r="I940" i="157"/>
  <c r="AV940" i="157"/>
  <c r="AU940" i="157"/>
  <c r="AU1089" i="157"/>
  <c r="U1089" i="157"/>
  <c r="AT1089" i="157"/>
  <c r="T1089" i="157"/>
  <c r="AS1089" i="157"/>
  <c r="R1089" i="157"/>
  <c r="AQ1089" i="157"/>
  <c r="L1089" i="157"/>
  <c r="BO1089" i="157"/>
  <c r="AM1089" i="157"/>
  <c r="W1089" i="157"/>
  <c r="BN1089" i="157"/>
  <c r="AD1089" i="157"/>
  <c r="J1089" i="157"/>
  <c r="BL1089" i="157"/>
  <c r="AC1089" i="157"/>
  <c r="P1089" i="157"/>
  <c r="BF1089" i="157"/>
  <c r="AB1089" i="157"/>
  <c r="M1089" i="157"/>
  <c r="BH1089" i="157"/>
  <c r="AN1089" i="157"/>
  <c r="I1089" i="157"/>
  <c r="AX1089" i="157"/>
  <c r="AL1089" i="157"/>
  <c r="H1089" i="157"/>
  <c r="AR1089" i="157"/>
  <c r="AK1089" i="157"/>
  <c r="G1089" i="157"/>
  <c r="BJ1089" i="157"/>
  <c r="AJ1089" i="157"/>
  <c r="O1089" i="157"/>
  <c r="AY1089" i="157"/>
  <c r="AI1089" i="157"/>
  <c r="N1089" i="157"/>
  <c r="BB1089" i="157"/>
  <c r="AG1089" i="157"/>
  <c r="K1089" i="157"/>
  <c r="BA1089" i="157"/>
  <c r="AH1089" i="157"/>
  <c r="AW1089" i="157"/>
  <c r="AF1089" i="157"/>
  <c r="BD1089" i="157"/>
  <c r="AO1089" i="157"/>
  <c r="BC1089" i="157"/>
  <c r="AE1089" i="157"/>
  <c r="AZ1089" i="157"/>
  <c r="Z1089" i="157"/>
  <c r="AV1089" i="157"/>
  <c r="X1089" i="157"/>
  <c r="AZ697" i="157"/>
  <c r="Z697" i="157"/>
  <c r="BC697" i="157"/>
  <c r="T697" i="157"/>
  <c r="AG697" i="157"/>
  <c r="U697" i="157"/>
  <c r="BN697" i="157"/>
  <c r="AF697" i="157"/>
  <c r="P697" i="157"/>
  <c r="AR697" i="157"/>
  <c r="BL697" i="157"/>
  <c r="AE697" i="157"/>
  <c r="N697" i="157"/>
  <c r="BJ697" i="157"/>
  <c r="AD697" i="157"/>
  <c r="O697" i="157"/>
  <c r="BO697" i="157"/>
  <c r="AB697" i="157"/>
  <c r="L697" i="157"/>
  <c r="BF697" i="157"/>
  <c r="BD697" i="157"/>
  <c r="I697" i="157"/>
  <c r="BH697" i="157"/>
  <c r="AC697" i="157"/>
  <c r="G697" i="157"/>
  <c r="AX697" i="157"/>
  <c r="AO697" i="157"/>
  <c r="K697" i="157"/>
  <c r="AW697" i="157"/>
  <c r="AK697" i="157"/>
  <c r="H697" i="157"/>
  <c r="AY697" i="157"/>
  <c r="AH697" i="157"/>
  <c r="M697" i="157"/>
  <c r="AV697" i="157"/>
  <c r="AM697" i="157"/>
  <c r="J697" i="157"/>
  <c r="AU697" i="157"/>
  <c r="AL697" i="157"/>
  <c r="W697" i="157"/>
  <c r="AT697" i="157"/>
  <c r="AJ697" i="157"/>
  <c r="AS697" i="157"/>
  <c r="AN697" i="157"/>
  <c r="BB697" i="157"/>
  <c r="AI697" i="157"/>
  <c r="BA697" i="157"/>
  <c r="X697" i="157"/>
  <c r="AQ697" i="157"/>
  <c r="R697" i="157"/>
  <c r="BC756" i="157"/>
  <c r="W756" i="157"/>
  <c r="BB756" i="157"/>
  <c r="U756" i="157"/>
  <c r="BA756" i="157"/>
  <c r="R756" i="157"/>
  <c r="AX756" i="157"/>
  <c r="N756" i="157"/>
  <c r="AU756" i="157"/>
  <c r="AY756" i="157"/>
  <c r="M756" i="157"/>
  <c r="AK756" i="157"/>
  <c r="BL756" i="157"/>
  <c r="AM756" i="157"/>
  <c r="L756" i="157"/>
  <c r="BO756" i="157"/>
  <c r="AL756" i="157"/>
  <c r="K756" i="157"/>
  <c r="BN756" i="157"/>
  <c r="AH756" i="157"/>
  <c r="I756" i="157"/>
  <c r="AD756" i="157"/>
  <c r="BH756" i="157"/>
  <c r="AG756" i="157"/>
  <c r="J756" i="157"/>
  <c r="AB756" i="157"/>
  <c r="AS756" i="157"/>
  <c r="BJ756" i="157"/>
  <c r="AF756" i="157"/>
  <c r="H756" i="157"/>
  <c r="BF756" i="157"/>
  <c r="AE756" i="157"/>
  <c r="G756" i="157"/>
  <c r="AR756" i="157"/>
  <c r="AC756" i="157"/>
  <c r="O756" i="157"/>
  <c r="AT756" i="157"/>
  <c r="AQ756" i="157"/>
  <c r="AN756" i="157"/>
  <c r="X756" i="157"/>
  <c r="BD756" i="157"/>
  <c r="AI756" i="157"/>
  <c r="P756" i="157"/>
  <c r="AW756" i="157"/>
  <c r="AO756" i="157"/>
  <c r="T756" i="157"/>
  <c r="Z756" i="157"/>
  <c r="AV756" i="157"/>
  <c r="AJ756" i="157"/>
  <c r="AZ756" i="157"/>
  <c r="BO738" i="157"/>
  <c r="AM738" i="157"/>
  <c r="N738" i="157"/>
  <c r="BN738" i="157"/>
  <c r="AL738" i="157"/>
  <c r="M738" i="157"/>
  <c r="BL738" i="157"/>
  <c r="AK738" i="157"/>
  <c r="L738" i="157"/>
  <c r="BH738" i="157"/>
  <c r="AJ738" i="157"/>
  <c r="K738" i="157"/>
  <c r="BJ738" i="157"/>
  <c r="AH738" i="157"/>
  <c r="I738" i="157"/>
  <c r="BF738" i="157"/>
  <c r="AE738" i="157"/>
  <c r="G738" i="157"/>
  <c r="BD738" i="157"/>
  <c r="AD738" i="157"/>
  <c r="O738" i="157"/>
  <c r="BC738" i="157"/>
  <c r="AO738" i="157"/>
  <c r="P738" i="157"/>
  <c r="BB738" i="157"/>
  <c r="AN738" i="157"/>
  <c r="H738" i="157"/>
  <c r="BA738" i="157"/>
  <c r="AI738" i="157"/>
  <c r="J738" i="157"/>
  <c r="AZ738" i="157"/>
  <c r="AF738" i="157"/>
  <c r="AX738" i="157"/>
  <c r="AG738" i="157"/>
  <c r="AV738" i="157"/>
  <c r="AC738" i="157"/>
  <c r="AY738" i="157"/>
  <c r="AB738" i="157"/>
  <c r="AW738" i="157"/>
  <c r="X738" i="157"/>
  <c r="AU738" i="157"/>
  <c r="U738" i="157"/>
  <c r="AT738" i="157"/>
  <c r="T738" i="157"/>
  <c r="AS738" i="157"/>
  <c r="Z738" i="157"/>
  <c r="AR738" i="157"/>
  <c r="R738" i="157"/>
  <c r="AQ738" i="157"/>
  <c r="W738" i="157"/>
  <c r="E1264" i="157"/>
  <c r="BO669" i="157"/>
  <c r="AK669" i="157"/>
  <c r="M669" i="157"/>
  <c r="BN669" i="157"/>
  <c r="AJ669" i="157"/>
  <c r="L669" i="157"/>
  <c r="BF669" i="157"/>
  <c r="AO669" i="157"/>
  <c r="K669" i="157"/>
  <c r="BJ669" i="157"/>
  <c r="AN669" i="157"/>
  <c r="J669" i="157"/>
  <c r="BL669" i="157"/>
  <c r="AL669" i="157"/>
  <c r="H669" i="157"/>
  <c r="BH669" i="157"/>
  <c r="AI669" i="157"/>
  <c r="W669" i="157"/>
  <c r="AT669" i="157"/>
  <c r="AE669" i="157"/>
  <c r="O669" i="157"/>
  <c r="AS669" i="157"/>
  <c r="AB669" i="157"/>
  <c r="T669" i="157"/>
  <c r="AR669" i="157"/>
  <c r="AC669" i="157"/>
  <c r="G669" i="157"/>
  <c r="AQ669" i="157"/>
  <c r="AH669" i="157"/>
  <c r="I669" i="157"/>
  <c r="BD669" i="157"/>
  <c r="AF669" i="157"/>
  <c r="BC669" i="157"/>
  <c r="AD669" i="157"/>
  <c r="BA669" i="157"/>
  <c r="AM669" i="157"/>
  <c r="AZ669" i="157"/>
  <c r="AG669" i="157"/>
  <c r="AW669" i="157"/>
  <c r="X669" i="157"/>
  <c r="AV669" i="157"/>
  <c r="Z669" i="157"/>
  <c r="AU669" i="157"/>
  <c r="R669" i="157"/>
  <c r="BB669" i="157"/>
  <c r="U669" i="157"/>
  <c r="AY669" i="157"/>
  <c r="P669" i="157"/>
  <c r="AX669" i="157"/>
  <c r="N669" i="157"/>
  <c r="BO1136" i="157"/>
  <c r="BL1136" i="157"/>
  <c r="BN1136" i="157"/>
  <c r="BJ1136" i="157"/>
  <c r="AZ1136" i="157"/>
  <c r="AY1136" i="157"/>
  <c r="BF1136" i="157"/>
  <c r="BB1136" i="157"/>
  <c r="BD1136" i="157"/>
  <c r="BH1136" i="157"/>
  <c r="BC1136" i="157"/>
  <c r="AX1136" i="157"/>
  <c r="BA1136" i="157"/>
  <c r="AV1136" i="157"/>
  <c r="AW1136" i="157"/>
  <c r="AU1136" i="157"/>
  <c r="AR1136" i="157"/>
  <c r="AQ1136" i="157"/>
  <c r="AT1136" i="157"/>
  <c r="AS1136" i="157"/>
  <c r="AO1136" i="157"/>
  <c r="AM1136" i="157"/>
  <c r="AL1136" i="157"/>
  <c r="AJ1136" i="157"/>
  <c r="AD1136" i="157"/>
  <c r="AC1136" i="157"/>
  <c r="AB1136" i="157"/>
  <c r="AI1136" i="157"/>
  <c r="AN1136" i="157"/>
  <c r="AK1136" i="157"/>
  <c r="AG1136" i="157"/>
  <c r="AH1136" i="157"/>
  <c r="AF1136" i="157"/>
  <c r="AE1136" i="157"/>
  <c r="Z1136" i="157"/>
  <c r="X1136" i="157"/>
  <c r="J1136" i="157"/>
  <c r="I1136" i="157"/>
  <c r="H1136" i="157"/>
  <c r="G1136" i="157"/>
  <c r="W1136" i="157"/>
  <c r="U1136" i="157"/>
  <c r="T1136" i="157"/>
  <c r="P1136" i="157"/>
  <c r="R1136" i="157"/>
  <c r="O1136" i="157"/>
  <c r="N1136" i="157"/>
  <c r="K1136" i="157"/>
  <c r="M1136" i="157"/>
  <c r="L1136" i="157"/>
  <c r="AZ1001" i="157"/>
  <c r="AL1001" i="157"/>
  <c r="O1001" i="157"/>
  <c r="AX1001" i="157"/>
  <c r="AK1001" i="157"/>
  <c r="I1001" i="157"/>
  <c r="BC1001" i="157"/>
  <c r="AG1001" i="157"/>
  <c r="K1001" i="157"/>
  <c r="AC1001" i="157"/>
  <c r="BB1001" i="157"/>
  <c r="AB1001" i="157"/>
  <c r="T1001" i="157"/>
  <c r="AE1001" i="157"/>
  <c r="AD1001" i="157"/>
  <c r="G1001" i="157"/>
  <c r="AW1001" i="157"/>
  <c r="AN1001" i="157"/>
  <c r="BH1001" i="157"/>
  <c r="AS1001" i="157"/>
  <c r="AM1001" i="157"/>
  <c r="AR1001" i="157"/>
  <c r="AH1001" i="157"/>
  <c r="BJ1001" i="157"/>
  <c r="AT1001" i="157"/>
  <c r="U1001" i="157"/>
  <c r="AQ1001" i="157"/>
  <c r="X1001" i="157"/>
  <c r="H1001" i="157"/>
  <c r="BD1001" i="157"/>
  <c r="AO1001" i="157"/>
  <c r="AV1001" i="157"/>
  <c r="Z1001" i="157"/>
  <c r="AY1001" i="157"/>
  <c r="W1001" i="157"/>
  <c r="AU1001" i="157"/>
  <c r="P1001" i="157"/>
  <c r="BO1001" i="157"/>
  <c r="AJ1001" i="157"/>
  <c r="N1001" i="157"/>
  <c r="R1001" i="157"/>
  <c r="BN1001" i="157"/>
  <c r="AI1001" i="157"/>
  <c r="M1001" i="157"/>
  <c r="BL1001" i="157"/>
  <c r="L1001" i="157"/>
  <c r="BA1001" i="157"/>
  <c r="AF1001" i="157"/>
  <c r="J1001" i="157"/>
  <c r="BF1001" i="157"/>
  <c r="AX1111" i="157"/>
  <c r="X1111" i="157"/>
  <c r="AF1111" i="157"/>
  <c r="AW1111" i="157"/>
  <c r="W1111" i="157"/>
  <c r="AV1111" i="157"/>
  <c r="O1111" i="157"/>
  <c r="U1111" i="157"/>
  <c r="AU1111" i="157"/>
  <c r="L1111" i="157"/>
  <c r="BO1111" i="157"/>
  <c r="AC1111" i="157"/>
  <c r="BN1111" i="157"/>
  <c r="AG1111" i="157"/>
  <c r="J1111" i="157"/>
  <c r="AE1111" i="157"/>
  <c r="BL1111" i="157"/>
  <c r="AO1111" i="157"/>
  <c r="P1111" i="157"/>
  <c r="BJ1111" i="157"/>
  <c r="AN1111" i="157"/>
  <c r="I1111" i="157"/>
  <c r="BF1111" i="157"/>
  <c r="AL1111" i="157"/>
  <c r="H1111" i="157"/>
  <c r="BB1111" i="157"/>
  <c r="AT1111" i="157"/>
  <c r="AI1111" i="157"/>
  <c r="G1111" i="157"/>
  <c r="AS1111" i="157"/>
  <c r="AH1111" i="157"/>
  <c r="R1111" i="157"/>
  <c r="M1111" i="157"/>
  <c r="BH1111" i="157"/>
  <c r="AR1111" i="157"/>
  <c r="AD1111" i="157"/>
  <c r="K1111" i="157"/>
  <c r="BC1111" i="157"/>
  <c r="AQ1111" i="157"/>
  <c r="AM1111" i="157"/>
  <c r="N1111" i="157"/>
  <c r="AJ1111" i="157"/>
  <c r="BD1111" i="157"/>
  <c r="AB1111" i="157"/>
  <c r="BA1111" i="157"/>
  <c r="AK1111" i="157"/>
  <c r="AZ1111" i="157"/>
  <c r="Z1111" i="157"/>
  <c r="AY1111" i="157"/>
  <c r="T1111" i="157"/>
  <c r="AU965" i="157"/>
  <c r="AH965" i="157"/>
  <c r="AT965" i="157"/>
  <c r="N965" i="157"/>
  <c r="AD965" i="157"/>
  <c r="BA965" i="157"/>
  <c r="Z965" i="157"/>
  <c r="AZ965" i="157"/>
  <c r="W965" i="157"/>
  <c r="AN965" i="157"/>
  <c r="AR965" i="157"/>
  <c r="AV965" i="157"/>
  <c r="U965" i="157"/>
  <c r="R965" i="157"/>
  <c r="BO965" i="157"/>
  <c r="AB965" i="157"/>
  <c r="BB965" i="157"/>
  <c r="T965" i="157"/>
  <c r="AY965" i="157"/>
  <c r="P965" i="157"/>
  <c r="AQ965" i="157"/>
  <c r="BC965" i="157"/>
  <c r="BH965" i="157"/>
  <c r="AL965" i="157"/>
  <c r="L965" i="157"/>
  <c r="I965" i="157"/>
  <c r="BJ965" i="157"/>
  <c r="AK965" i="157"/>
  <c r="O965" i="157"/>
  <c r="BN965" i="157"/>
  <c r="AJ965" i="157"/>
  <c r="M965" i="157"/>
  <c r="J965" i="157"/>
  <c r="AC965" i="157"/>
  <c r="G965" i="157"/>
  <c r="BL965" i="157"/>
  <c r="AI965" i="157"/>
  <c r="K965" i="157"/>
  <c r="AS965" i="157"/>
  <c r="AG965" i="157"/>
  <c r="X965" i="157"/>
  <c r="BD965" i="157"/>
  <c r="AE965" i="157"/>
  <c r="H965" i="157"/>
  <c r="BF965" i="157"/>
  <c r="AF965" i="157"/>
  <c r="AW965" i="157"/>
  <c r="AX965" i="157"/>
  <c r="AO965" i="157"/>
  <c r="AM965" i="157"/>
  <c r="AV895" i="157"/>
  <c r="U895" i="157"/>
  <c r="AE895" i="157"/>
  <c r="AT895" i="157"/>
  <c r="X895" i="157"/>
  <c r="AX895" i="157"/>
  <c r="AY895" i="157"/>
  <c r="P895" i="157"/>
  <c r="AS895" i="157"/>
  <c r="BN895" i="157"/>
  <c r="BL895" i="157"/>
  <c r="K895" i="157"/>
  <c r="AU895" i="157"/>
  <c r="T895" i="157"/>
  <c r="N895" i="157"/>
  <c r="Z895" i="157"/>
  <c r="AB895" i="157"/>
  <c r="BO895" i="157"/>
  <c r="AN895" i="157"/>
  <c r="L895" i="157"/>
  <c r="AC895" i="157"/>
  <c r="R895" i="157"/>
  <c r="AL895" i="157"/>
  <c r="AH895" i="157"/>
  <c r="BJ895" i="157"/>
  <c r="AO895" i="157"/>
  <c r="H895" i="157"/>
  <c r="BH895" i="157"/>
  <c r="AM895" i="157"/>
  <c r="BD895" i="157"/>
  <c r="M895" i="157"/>
  <c r="BB895" i="157"/>
  <c r="G895" i="157"/>
  <c r="AJ895" i="157"/>
  <c r="BF895" i="157"/>
  <c r="AK895" i="157"/>
  <c r="I895" i="157"/>
  <c r="BA895" i="157"/>
  <c r="J895" i="157"/>
  <c r="BC895" i="157"/>
  <c r="AG895" i="157"/>
  <c r="O895" i="157"/>
  <c r="AZ895" i="157"/>
  <c r="AD895" i="157"/>
  <c r="AR895" i="157"/>
  <c r="AI895" i="157"/>
  <c r="W895" i="157"/>
  <c r="AQ895" i="157"/>
  <c r="AF895" i="157"/>
  <c r="AW895" i="157"/>
  <c r="BC983" i="157"/>
  <c r="AG983" i="157"/>
  <c r="AU983" i="157"/>
  <c r="AD983" i="157"/>
  <c r="AT983" i="157"/>
  <c r="AJ983" i="157"/>
  <c r="AQ983" i="157"/>
  <c r="X983" i="157"/>
  <c r="AS983" i="157"/>
  <c r="U983" i="157"/>
  <c r="BB983" i="157"/>
  <c r="W983" i="157"/>
  <c r="AW983" i="157"/>
  <c r="T983" i="157"/>
  <c r="AV983" i="157"/>
  <c r="Z983" i="157"/>
  <c r="AX983" i="157"/>
  <c r="R983" i="157"/>
  <c r="BO983" i="157"/>
  <c r="AB983" i="157"/>
  <c r="P983" i="157"/>
  <c r="BN983" i="157"/>
  <c r="AN983" i="157"/>
  <c r="N983" i="157"/>
  <c r="BJ983" i="157"/>
  <c r="AM983" i="157"/>
  <c r="M983" i="157"/>
  <c r="BF983" i="157"/>
  <c r="AL983" i="157"/>
  <c r="L983" i="157"/>
  <c r="BA983" i="157"/>
  <c r="AK983" i="157"/>
  <c r="H983" i="157"/>
  <c r="BH983" i="157"/>
  <c r="AI983" i="157"/>
  <c r="G983" i="157"/>
  <c r="AZ983" i="157"/>
  <c r="AF983" i="157"/>
  <c r="I983" i="157"/>
  <c r="AY983" i="157"/>
  <c r="AE983" i="157"/>
  <c r="O983" i="157"/>
  <c r="AR983" i="157"/>
  <c r="AO983" i="157"/>
  <c r="J983" i="157"/>
  <c r="BL983" i="157"/>
  <c r="AH983" i="157"/>
  <c r="K983" i="157"/>
  <c r="BD983" i="157"/>
  <c r="AC983" i="157"/>
  <c r="AX620" i="157"/>
  <c r="AF620" i="157"/>
  <c r="K620" i="157"/>
  <c r="AB620" i="157"/>
  <c r="AW620" i="157"/>
  <c r="AC620" i="157"/>
  <c r="I620" i="157"/>
  <c r="AV620" i="157"/>
  <c r="AJ620" i="157"/>
  <c r="AQ620" i="157"/>
  <c r="M620" i="157"/>
  <c r="J620" i="157"/>
  <c r="AR620" i="157"/>
  <c r="AG620" i="157"/>
  <c r="AM620" i="157"/>
  <c r="H620" i="157"/>
  <c r="AN620" i="157"/>
  <c r="AY620" i="157"/>
  <c r="AU620" i="157"/>
  <c r="AK620" i="157"/>
  <c r="AT620" i="157"/>
  <c r="O620" i="157"/>
  <c r="BN620" i="157"/>
  <c r="AZ620" i="157"/>
  <c r="X620" i="157"/>
  <c r="AS620" i="157"/>
  <c r="U620" i="157"/>
  <c r="BD620" i="157"/>
  <c r="R620" i="157"/>
  <c r="BB620" i="157"/>
  <c r="Z620" i="157"/>
  <c r="BC620" i="157"/>
  <c r="W620" i="157"/>
  <c r="BL620" i="157"/>
  <c r="BJ620" i="157"/>
  <c r="P620" i="157"/>
  <c r="AH620" i="157"/>
  <c r="BA620" i="157"/>
  <c r="T620" i="157"/>
  <c r="AD620" i="157"/>
  <c r="BO620" i="157"/>
  <c r="AE620" i="157"/>
  <c r="G620" i="157"/>
  <c r="BH620" i="157"/>
  <c r="AO620" i="157"/>
  <c r="N620" i="157"/>
  <c r="BF620" i="157"/>
  <c r="AL620" i="157"/>
  <c r="L620" i="157"/>
  <c r="AI620" i="157"/>
  <c r="AV704" i="157"/>
  <c r="AB704" i="157"/>
  <c r="AU704" i="157"/>
  <c r="X704" i="157"/>
  <c r="AT704" i="157"/>
  <c r="W704" i="157"/>
  <c r="AR704" i="157"/>
  <c r="U704" i="157"/>
  <c r="AX704" i="157"/>
  <c r="T704" i="157"/>
  <c r="AS704" i="157"/>
  <c r="Z704" i="157"/>
  <c r="AQ704" i="157"/>
  <c r="N704" i="157"/>
  <c r="BN704" i="157"/>
  <c r="AI704" i="157"/>
  <c r="M704" i="157"/>
  <c r="BL704" i="157"/>
  <c r="AH704" i="157"/>
  <c r="L704" i="157"/>
  <c r="BO704" i="157"/>
  <c r="AG704" i="157"/>
  <c r="K704" i="157"/>
  <c r="BH704" i="157"/>
  <c r="AF704" i="157"/>
  <c r="I704" i="157"/>
  <c r="BJ704" i="157"/>
  <c r="AD704" i="157"/>
  <c r="R704" i="157"/>
  <c r="BF704" i="157"/>
  <c r="AO704" i="157"/>
  <c r="G704" i="157"/>
  <c r="AZ704" i="157"/>
  <c r="AM704" i="157"/>
  <c r="H704" i="157"/>
  <c r="AY704" i="157"/>
  <c r="AL704" i="157"/>
  <c r="P704" i="157"/>
  <c r="BC704" i="157"/>
  <c r="AC704" i="157"/>
  <c r="O704" i="157"/>
  <c r="BB704" i="157"/>
  <c r="AN704" i="157"/>
  <c r="J704" i="157"/>
  <c r="BD704" i="157"/>
  <c r="AK704" i="157"/>
  <c r="BA704" i="157"/>
  <c r="AJ704" i="157"/>
  <c r="AW704" i="157"/>
  <c r="AE704" i="157"/>
  <c r="BO966" i="157"/>
  <c r="AN966" i="157"/>
  <c r="N966" i="157"/>
  <c r="BN966" i="157"/>
  <c r="AK966" i="157"/>
  <c r="M966" i="157"/>
  <c r="BA966" i="157"/>
  <c r="BJ966" i="157"/>
  <c r="AJ966" i="157"/>
  <c r="L966" i="157"/>
  <c r="BL966" i="157"/>
  <c r="AO966" i="157"/>
  <c r="K966" i="157"/>
  <c r="X966" i="157"/>
  <c r="W966" i="157"/>
  <c r="BH966" i="157"/>
  <c r="AI966" i="157"/>
  <c r="I966" i="157"/>
  <c r="BF966" i="157"/>
  <c r="AH966" i="157"/>
  <c r="O966" i="157"/>
  <c r="P966" i="157"/>
  <c r="AY966" i="157"/>
  <c r="AF966" i="157"/>
  <c r="H966" i="157"/>
  <c r="AS966" i="157"/>
  <c r="T966" i="157"/>
  <c r="AX966" i="157"/>
  <c r="AE966" i="157"/>
  <c r="G966" i="157"/>
  <c r="AW966" i="157"/>
  <c r="AB966" i="157"/>
  <c r="J966" i="157"/>
  <c r="AM966" i="157"/>
  <c r="AR966" i="157"/>
  <c r="AL966" i="157"/>
  <c r="AZ966" i="157"/>
  <c r="AQ966" i="157"/>
  <c r="AC966" i="157"/>
  <c r="AU966" i="157"/>
  <c r="AG966" i="157"/>
  <c r="R966" i="157"/>
  <c r="AT966" i="157"/>
  <c r="AD966" i="157"/>
  <c r="BC966" i="157"/>
  <c r="BD966" i="157"/>
  <c r="U966" i="157"/>
  <c r="BB966" i="157"/>
  <c r="Z966" i="157"/>
  <c r="AV966" i="157"/>
  <c r="BO824" i="157"/>
  <c r="AD824" i="157"/>
  <c r="L824" i="157"/>
  <c r="BL824" i="157"/>
  <c r="AC824" i="157"/>
  <c r="K824" i="157"/>
  <c r="AM824" i="157"/>
  <c r="AH824" i="157"/>
  <c r="AS824" i="157"/>
  <c r="AI824" i="157"/>
  <c r="BJ824" i="157"/>
  <c r="AB824" i="157"/>
  <c r="I824" i="157"/>
  <c r="BF824" i="157"/>
  <c r="BH824" i="157"/>
  <c r="AN824" i="157"/>
  <c r="G824" i="157"/>
  <c r="R824" i="157"/>
  <c r="AY824" i="157"/>
  <c r="P824" i="157"/>
  <c r="AX824" i="157"/>
  <c r="J824" i="157"/>
  <c r="BN824" i="157"/>
  <c r="AZ824" i="157"/>
  <c r="AJ824" i="157"/>
  <c r="H824" i="157"/>
  <c r="AE824" i="157"/>
  <c r="AW824" i="157"/>
  <c r="AO824" i="157"/>
  <c r="O824" i="157"/>
  <c r="AV824" i="157"/>
  <c r="AL824" i="157"/>
  <c r="U824" i="157"/>
  <c r="Z824" i="157"/>
  <c r="BD824" i="157"/>
  <c r="AT824" i="157"/>
  <c r="AK824" i="157"/>
  <c r="AU824" i="157"/>
  <c r="AR824" i="157"/>
  <c r="AG824" i="157"/>
  <c r="BA824" i="157"/>
  <c r="AF824" i="157"/>
  <c r="X824" i="157"/>
  <c r="M824" i="157"/>
  <c r="AQ824" i="157"/>
  <c r="W824" i="157"/>
  <c r="BB824" i="157"/>
  <c r="T824" i="157"/>
  <c r="BC824" i="157"/>
  <c r="N824" i="157"/>
  <c r="BH1050" i="157"/>
  <c r="AI1050" i="157"/>
  <c r="BD1050" i="157"/>
  <c r="AF1050" i="157"/>
  <c r="AX1050" i="157"/>
  <c r="AL1050" i="157"/>
  <c r="AW1050" i="157"/>
  <c r="AJ1050" i="157"/>
  <c r="AQ1050" i="157"/>
  <c r="X1050" i="157"/>
  <c r="BC1050" i="157"/>
  <c r="T1050" i="157"/>
  <c r="BB1050" i="157"/>
  <c r="Z1050" i="157"/>
  <c r="BA1050" i="157"/>
  <c r="W1050" i="157"/>
  <c r="AY1050" i="157"/>
  <c r="I1050" i="157"/>
  <c r="AR1050" i="157"/>
  <c r="H1050" i="157"/>
  <c r="BO1050" i="157"/>
  <c r="AD1050" i="157"/>
  <c r="G1050" i="157"/>
  <c r="BN1050" i="157"/>
  <c r="AC1050" i="157"/>
  <c r="R1050" i="157"/>
  <c r="BJ1050" i="157"/>
  <c r="AB1050" i="157"/>
  <c r="P1050" i="157"/>
  <c r="BL1050" i="157"/>
  <c r="AO1050" i="157"/>
  <c r="O1050" i="157"/>
  <c r="AZ1050" i="157"/>
  <c r="AN1050" i="157"/>
  <c r="K1050" i="157"/>
  <c r="BF1050" i="157"/>
  <c r="AM1050" i="157"/>
  <c r="J1050" i="157"/>
  <c r="AV1050" i="157"/>
  <c r="AK1050" i="157"/>
  <c r="U1050" i="157"/>
  <c r="AU1050" i="157"/>
  <c r="AH1050" i="157"/>
  <c r="L1050" i="157"/>
  <c r="AT1050" i="157"/>
  <c r="AG1050" i="157"/>
  <c r="N1050" i="157"/>
  <c r="AS1050" i="157"/>
  <c r="AE1050" i="157"/>
  <c r="M1050" i="157"/>
  <c r="BB875" i="157"/>
  <c r="AC875" i="157"/>
  <c r="AZ875" i="157"/>
  <c r="W875" i="157"/>
  <c r="AV875" i="157"/>
  <c r="Z875" i="157"/>
  <c r="AQ875" i="157"/>
  <c r="U875" i="157"/>
  <c r="AT875" i="157"/>
  <c r="R875" i="157"/>
  <c r="AS875" i="157"/>
  <c r="T875" i="157"/>
  <c r="AR875" i="157"/>
  <c r="P875" i="157"/>
  <c r="BO875" i="157"/>
  <c r="AO875" i="157"/>
  <c r="N875" i="157"/>
  <c r="BN875" i="157"/>
  <c r="AN875" i="157"/>
  <c r="X875" i="157"/>
  <c r="BL875" i="157"/>
  <c r="AL875" i="157"/>
  <c r="L875" i="157"/>
  <c r="BJ875" i="157"/>
  <c r="AF875" i="157"/>
  <c r="O875" i="157"/>
  <c r="BH875" i="157"/>
  <c r="AH875" i="157"/>
  <c r="J875" i="157"/>
  <c r="BF875" i="157"/>
  <c r="AG875" i="157"/>
  <c r="H875" i="157"/>
  <c r="BD875" i="157"/>
  <c r="AE875" i="157"/>
  <c r="G875" i="157"/>
  <c r="BC875" i="157"/>
  <c r="AD875" i="157"/>
  <c r="M875" i="157"/>
  <c r="BA875" i="157"/>
  <c r="AB875" i="157"/>
  <c r="I875" i="157"/>
  <c r="AX875" i="157"/>
  <c r="AJ875" i="157"/>
  <c r="K875" i="157"/>
  <c r="AY875" i="157"/>
  <c r="AI875" i="157"/>
  <c r="AW875" i="157"/>
  <c r="AM875" i="157"/>
  <c r="AU875" i="157"/>
  <c r="AK875" i="157"/>
  <c r="BJ687" i="157"/>
  <c r="AD687" i="157"/>
  <c r="H687" i="157"/>
  <c r="AY687" i="157"/>
  <c r="BF687" i="157"/>
  <c r="AB687" i="157"/>
  <c r="O687" i="157"/>
  <c r="U687" i="157"/>
  <c r="BH687" i="157"/>
  <c r="AO687" i="157"/>
  <c r="M687" i="157"/>
  <c r="AX687" i="157"/>
  <c r="AM687" i="157"/>
  <c r="L687" i="157"/>
  <c r="AQ687" i="157"/>
  <c r="X687" i="157"/>
  <c r="AW687" i="157"/>
  <c r="AJ687" i="157"/>
  <c r="K687" i="157"/>
  <c r="BD687" i="157"/>
  <c r="AI687" i="157"/>
  <c r="J687" i="157"/>
  <c r="BC687" i="157"/>
  <c r="AC687" i="157"/>
  <c r="I687" i="157"/>
  <c r="BB687" i="157"/>
  <c r="AN687" i="157"/>
  <c r="BA687" i="157"/>
  <c r="AL687" i="157"/>
  <c r="AU687" i="157"/>
  <c r="AK687" i="157"/>
  <c r="AT687" i="157"/>
  <c r="AH687" i="157"/>
  <c r="AZ687" i="157"/>
  <c r="Z687" i="157"/>
  <c r="AV687" i="157"/>
  <c r="W687" i="157"/>
  <c r="AS687" i="157"/>
  <c r="R687" i="157"/>
  <c r="AR687" i="157"/>
  <c r="T687" i="157"/>
  <c r="BL687" i="157"/>
  <c r="AG687" i="157"/>
  <c r="P687" i="157"/>
  <c r="BN687" i="157"/>
  <c r="AF687" i="157"/>
  <c r="N687" i="157"/>
  <c r="BO687" i="157"/>
  <c r="AE687" i="157"/>
  <c r="G687" i="157"/>
  <c r="AZ657" i="157"/>
  <c r="AO657" i="157"/>
  <c r="M657" i="157"/>
  <c r="AY657" i="157"/>
  <c r="AN657" i="157"/>
  <c r="K657" i="157"/>
  <c r="AX657" i="157"/>
  <c r="AJ657" i="157"/>
  <c r="BD657" i="157"/>
  <c r="Z657" i="157"/>
  <c r="AT657" i="157"/>
  <c r="AB657" i="157"/>
  <c r="AS657" i="157"/>
  <c r="AK657" i="157"/>
  <c r="BC657" i="157"/>
  <c r="AL657" i="157"/>
  <c r="AW657" i="157"/>
  <c r="U657" i="157"/>
  <c r="AV657" i="157"/>
  <c r="X657" i="157"/>
  <c r="AU657" i="157"/>
  <c r="T657" i="157"/>
  <c r="AI657" i="157"/>
  <c r="AR657" i="157"/>
  <c r="W657" i="157"/>
  <c r="BF657" i="157"/>
  <c r="AF657" i="157"/>
  <c r="BN657" i="157"/>
  <c r="AQ657" i="157"/>
  <c r="P657" i="157"/>
  <c r="BL657" i="157"/>
  <c r="AG657" i="157"/>
  <c r="O657" i="157"/>
  <c r="I657" i="157"/>
  <c r="N657" i="157"/>
  <c r="BJ657" i="157"/>
  <c r="AD657" i="157"/>
  <c r="L657" i="157"/>
  <c r="BH657" i="157"/>
  <c r="AH657" i="157"/>
  <c r="G657" i="157"/>
  <c r="BO657" i="157"/>
  <c r="AE657" i="157"/>
  <c r="H657" i="157"/>
  <c r="BB657" i="157"/>
  <c r="AC657" i="157"/>
  <c r="R657" i="157"/>
  <c r="BA657" i="157"/>
  <c r="AM657" i="157"/>
  <c r="J657" i="157"/>
  <c r="BF589" i="157"/>
  <c r="AB589" i="157"/>
  <c r="T589" i="157"/>
  <c r="AZ589" i="157"/>
  <c r="AH589" i="157"/>
  <c r="AY589" i="157"/>
  <c r="AG589" i="157"/>
  <c r="AX589" i="157"/>
  <c r="AD589" i="157"/>
  <c r="AW589" i="157"/>
  <c r="AJ589" i="157"/>
  <c r="AV589" i="157"/>
  <c r="X589" i="157"/>
  <c r="BD589" i="157"/>
  <c r="W589" i="157"/>
  <c r="BB589" i="157"/>
  <c r="R589" i="157"/>
  <c r="BC589" i="157"/>
  <c r="Z589" i="157"/>
  <c r="BA589" i="157"/>
  <c r="U589" i="157"/>
  <c r="AU589" i="157"/>
  <c r="P589" i="157"/>
  <c r="AR589" i="157"/>
  <c r="BO589" i="157"/>
  <c r="AK589" i="157"/>
  <c r="O589" i="157"/>
  <c r="BJ589" i="157"/>
  <c r="AO589" i="157"/>
  <c r="N589" i="157"/>
  <c r="BN589" i="157"/>
  <c r="AN589" i="157"/>
  <c r="L589" i="157"/>
  <c r="AE589" i="157"/>
  <c r="BL589" i="157"/>
  <c r="AM589" i="157"/>
  <c r="I589" i="157"/>
  <c r="J589" i="157"/>
  <c r="BH589" i="157"/>
  <c r="AL589" i="157"/>
  <c r="G589" i="157"/>
  <c r="AT589" i="157"/>
  <c r="AI589" i="157"/>
  <c r="M589" i="157"/>
  <c r="AS589" i="157"/>
  <c r="AF589" i="157"/>
  <c r="K589" i="157"/>
  <c r="AQ589" i="157"/>
  <c r="AC589" i="157"/>
  <c r="H589" i="157"/>
  <c r="BO739" i="157"/>
  <c r="AN739" i="157"/>
  <c r="N739" i="157"/>
  <c r="BN739" i="157"/>
  <c r="AK739" i="157"/>
  <c r="M739" i="157"/>
  <c r="BJ739" i="157"/>
  <c r="AJ739" i="157"/>
  <c r="K739" i="157"/>
  <c r="BF739" i="157"/>
  <c r="AB739" i="157"/>
  <c r="J739" i="157"/>
  <c r="BL739" i="157"/>
  <c r="AM739" i="157"/>
  <c r="I739" i="157"/>
  <c r="BH739" i="157"/>
  <c r="AL739" i="157"/>
  <c r="R739" i="157"/>
  <c r="BD739" i="157"/>
  <c r="AF739" i="157"/>
  <c r="L739" i="157"/>
  <c r="BB739" i="157"/>
  <c r="AC739" i="157"/>
  <c r="H739" i="157"/>
  <c r="AQ739" i="157"/>
  <c r="AH739" i="157"/>
  <c r="G739" i="157"/>
  <c r="BC739" i="157"/>
  <c r="AG739" i="157"/>
  <c r="O739" i="157"/>
  <c r="AZ739" i="157"/>
  <c r="AE739" i="157"/>
  <c r="BA739" i="157"/>
  <c r="AD739" i="157"/>
  <c r="AY739" i="157"/>
  <c r="AO739" i="157"/>
  <c r="AR739" i="157"/>
  <c r="AI739" i="157"/>
  <c r="AV739" i="157"/>
  <c r="X739" i="157"/>
  <c r="AU739" i="157"/>
  <c r="W739" i="157"/>
  <c r="AT739" i="157"/>
  <c r="T739" i="157"/>
  <c r="AS739" i="157"/>
  <c r="Z739" i="157"/>
  <c r="AX739" i="157"/>
  <c r="U739" i="157"/>
  <c r="AW739" i="157"/>
  <c r="P739" i="157"/>
  <c r="BL1038" i="157"/>
  <c r="AI1038" i="157"/>
  <c r="R1038" i="157"/>
  <c r="BC1038" i="157"/>
  <c r="AV1038" i="157"/>
  <c r="AG1038" i="157"/>
  <c r="L1038" i="157"/>
  <c r="AU1038" i="157"/>
  <c r="AE1038" i="157"/>
  <c r="M1038" i="157"/>
  <c r="AB1038" i="157"/>
  <c r="AT1038" i="157"/>
  <c r="AD1038" i="157"/>
  <c r="J1038" i="157"/>
  <c r="AS1038" i="157"/>
  <c r="AJ1038" i="157"/>
  <c r="K1038" i="157"/>
  <c r="AY1038" i="157"/>
  <c r="BB1038" i="157"/>
  <c r="AF1038" i="157"/>
  <c r="I1038" i="157"/>
  <c r="BA1038" i="157"/>
  <c r="AC1038" i="157"/>
  <c r="BD1038" i="157"/>
  <c r="AO1038" i="157"/>
  <c r="U1038" i="157"/>
  <c r="AW1038" i="157"/>
  <c r="Z1038" i="157"/>
  <c r="AK1038" i="157"/>
  <c r="AZ1038" i="157"/>
  <c r="X1038" i="157"/>
  <c r="AX1038" i="157"/>
  <c r="T1038" i="157"/>
  <c r="AR1038" i="157"/>
  <c r="BN1038" i="157"/>
  <c r="AQ1038" i="157"/>
  <c r="W1038" i="157"/>
  <c r="BO1038" i="157"/>
  <c r="AL1038" i="157"/>
  <c r="H1038" i="157"/>
  <c r="G1038" i="157"/>
  <c r="BJ1038" i="157"/>
  <c r="AN1038" i="157"/>
  <c r="P1038" i="157"/>
  <c r="BF1038" i="157"/>
  <c r="AM1038" i="157"/>
  <c r="O1038" i="157"/>
  <c r="BH1038" i="157"/>
  <c r="AH1038" i="157"/>
  <c r="N1038" i="157"/>
  <c r="AT929" i="157"/>
  <c r="T929" i="157"/>
  <c r="AS929" i="157"/>
  <c r="Z929" i="157"/>
  <c r="BB929" i="157"/>
  <c r="W929" i="157"/>
  <c r="L929" i="157"/>
  <c r="AZ929" i="157"/>
  <c r="U929" i="157"/>
  <c r="BL929" i="157"/>
  <c r="AV929" i="157"/>
  <c r="R929" i="157"/>
  <c r="BO929" i="157"/>
  <c r="AK929" i="157"/>
  <c r="P929" i="157"/>
  <c r="BN929" i="157"/>
  <c r="AJ929" i="157"/>
  <c r="N929" i="157"/>
  <c r="AH929" i="157"/>
  <c r="BJ929" i="157"/>
  <c r="AF929" i="157"/>
  <c r="O929" i="157"/>
  <c r="AG929" i="157"/>
  <c r="G929" i="157"/>
  <c r="BH929" i="157"/>
  <c r="AC929" i="157"/>
  <c r="K929" i="157"/>
  <c r="H929" i="157"/>
  <c r="BF929" i="157"/>
  <c r="AB929" i="157"/>
  <c r="J929" i="157"/>
  <c r="AQ929" i="157"/>
  <c r="AW929" i="157"/>
  <c r="AD929" i="157"/>
  <c r="I929" i="157"/>
  <c r="AN929" i="157"/>
  <c r="AX929" i="157"/>
  <c r="AM929" i="157"/>
  <c r="M929" i="157"/>
  <c r="AR929" i="157"/>
  <c r="BD929" i="157"/>
  <c r="AE929" i="157"/>
  <c r="BC929" i="157"/>
  <c r="AI929" i="157"/>
  <c r="BA929" i="157"/>
  <c r="AO929" i="157"/>
  <c r="X929" i="157"/>
  <c r="AY929" i="157"/>
  <c r="AL929" i="157"/>
  <c r="AU929" i="157"/>
  <c r="AZ1140" i="157"/>
  <c r="AE1140" i="157"/>
  <c r="N1140" i="157"/>
  <c r="AQ1140" i="157"/>
  <c r="BH1140" i="157"/>
  <c r="O1140" i="157"/>
  <c r="AW1140" i="157"/>
  <c r="AD1140" i="157"/>
  <c r="AG1140" i="157"/>
  <c r="BJ1140" i="157"/>
  <c r="BL1140" i="157"/>
  <c r="AU1140" i="157"/>
  <c r="AN1140" i="157"/>
  <c r="BB1140" i="157"/>
  <c r="X1140" i="157"/>
  <c r="W1140" i="157"/>
  <c r="R1140" i="157"/>
  <c r="BC1140" i="157"/>
  <c r="K1140" i="157"/>
  <c r="AL1140" i="157"/>
  <c r="BA1140" i="157"/>
  <c r="AV1140" i="157"/>
  <c r="Z1140" i="157"/>
  <c r="AI1140" i="157"/>
  <c r="T1140" i="157"/>
  <c r="AT1140" i="157"/>
  <c r="U1140" i="157"/>
  <c r="AS1140" i="157"/>
  <c r="AR1140" i="157"/>
  <c r="AK1140" i="157"/>
  <c r="AC1140" i="157"/>
  <c r="AM1140" i="157"/>
  <c r="J1140" i="157"/>
  <c r="H1140" i="157"/>
  <c r="I1140" i="157"/>
  <c r="BO1140" i="157"/>
  <c r="AH1140" i="157"/>
  <c r="BN1140" i="157"/>
  <c r="AJ1140" i="157"/>
  <c r="G1140" i="157"/>
  <c r="BD1140" i="157"/>
  <c r="AF1140" i="157"/>
  <c r="L1140" i="157"/>
  <c r="AX1140" i="157"/>
  <c r="BF1140" i="157"/>
  <c r="AB1140" i="157"/>
  <c r="P1140" i="157"/>
  <c r="AY1140" i="157"/>
  <c r="AO1140" i="157"/>
  <c r="M1140" i="157"/>
  <c r="AT1041" i="157"/>
  <c r="AF1041" i="157"/>
  <c r="O1041" i="157"/>
  <c r="AS1041" i="157"/>
  <c r="AE1041" i="157"/>
  <c r="P1041" i="157"/>
  <c r="AB1041" i="157"/>
  <c r="BH1041" i="157"/>
  <c r="AC1041" i="157"/>
  <c r="H1041" i="157"/>
  <c r="AD1041" i="157"/>
  <c r="BJ1041" i="157"/>
  <c r="BD1041" i="157"/>
  <c r="AN1041" i="157"/>
  <c r="BF1041" i="157"/>
  <c r="BC1041" i="157"/>
  <c r="AG1041" i="157"/>
  <c r="BB1041" i="157"/>
  <c r="BA1041" i="157"/>
  <c r="AH1041" i="157"/>
  <c r="AR1041" i="157"/>
  <c r="U1041" i="157"/>
  <c r="AQ1041" i="157"/>
  <c r="T1041" i="157"/>
  <c r="AZ1041" i="157"/>
  <c r="X1041" i="157"/>
  <c r="AX1041" i="157"/>
  <c r="Z1041" i="157"/>
  <c r="N1041" i="157"/>
  <c r="AW1041" i="157"/>
  <c r="L1041" i="157"/>
  <c r="BN1041" i="157"/>
  <c r="AY1041" i="157"/>
  <c r="J1041" i="157"/>
  <c r="AJ1041" i="157"/>
  <c r="K1041" i="157"/>
  <c r="BO1041" i="157"/>
  <c r="AI1041" i="157"/>
  <c r="W1041" i="157"/>
  <c r="M1041" i="157"/>
  <c r="AO1041" i="157"/>
  <c r="BL1041" i="157"/>
  <c r="AM1041" i="157"/>
  <c r="R1041" i="157"/>
  <c r="AU1041" i="157"/>
  <c r="G1041" i="157"/>
  <c r="AV1041" i="157"/>
  <c r="AL1041" i="157"/>
  <c r="I1041" i="157"/>
  <c r="AK1041" i="157"/>
  <c r="AS1085" i="157"/>
  <c r="AB1085" i="157"/>
  <c r="I1085" i="157"/>
  <c r="AR1085" i="157"/>
  <c r="AL1085" i="157"/>
  <c r="N1085" i="157"/>
  <c r="AQ1085" i="157"/>
  <c r="AG1085" i="157"/>
  <c r="P1085" i="157"/>
  <c r="BD1085" i="157"/>
  <c r="AE1085" i="157"/>
  <c r="BC1085" i="157"/>
  <c r="AN1085" i="157"/>
  <c r="BA1085" i="157"/>
  <c r="AK1085" i="157"/>
  <c r="AW1085" i="157"/>
  <c r="AJ1085" i="157"/>
  <c r="BB1085" i="157"/>
  <c r="W1085" i="157"/>
  <c r="AZ1085" i="157"/>
  <c r="X1085" i="157"/>
  <c r="AY1085" i="157"/>
  <c r="R1085" i="157"/>
  <c r="AV1085" i="157"/>
  <c r="U1085" i="157"/>
  <c r="AU1085" i="157"/>
  <c r="L1085" i="157"/>
  <c r="BL1085" i="157"/>
  <c r="T1085" i="157"/>
  <c r="BO1085" i="157"/>
  <c r="AI1085" i="157"/>
  <c r="J1085" i="157"/>
  <c r="BN1085" i="157"/>
  <c r="AO1085" i="157"/>
  <c r="Z1085" i="157"/>
  <c r="BH1085" i="157"/>
  <c r="AM1085" i="157"/>
  <c r="G1085" i="157"/>
  <c r="BJ1085" i="157"/>
  <c r="AH1085" i="157"/>
  <c r="H1085" i="157"/>
  <c r="AT1085" i="157"/>
  <c r="AF1085" i="157"/>
  <c r="O1085" i="157"/>
  <c r="BF1085" i="157"/>
  <c r="AD1085" i="157"/>
  <c r="M1085" i="157"/>
  <c r="AX1085" i="157"/>
  <c r="AC1085" i="157"/>
  <c r="K1085" i="157"/>
  <c r="AT829" i="157"/>
  <c r="T829" i="157"/>
  <c r="AC829" i="157"/>
  <c r="BO829" i="157"/>
  <c r="AO829" i="157"/>
  <c r="P829" i="157"/>
  <c r="AF829" i="157"/>
  <c r="H829" i="157"/>
  <c r="BN829" i="157"/>
  <c r="AM829" i="157"/>
  <c r="N829" i="157"/>
  <c r="BL829" i="157"/>
  <c r="L829" i="157"/>
  <c r="BH829" i="157"/>
  <c r="AJ829" i="157"/>
  <c r="O829" i="157"/>
  <c r="AI829" i="157"/>
  <c r="BF829" i="157"/>
  <c r="G829" i="157"/>
  <c r="BJ829" i="157"/>
  <c r="AG829" i="157"/>
  <c r="I829" i="157"/>
  <c r="AV829" i="157"/>
  <c r="BD829" i="157"/>
  <c r="BB829" i="157"/>
  <c r="AN829" i="157"/>
  <c r="M829" i="157"/>
  <c r="AR829" i="157"/>
  <c r="AL829" i="157"/>
  <c r="K829" i="157"/>
  <c r="BC829" i="157"/>
  <c r="AX829" i="157"/>
  <c r="AQ829" i="157"/>
  <c r="AK829" i="157"/>
  <c r="J829" i="157"/>
  <c r="AS829" i="157"/>
  <c r="BA829" i="157"/>
  <c r="AH829" i="157"/>
  <c r="AE829" i="157"/>
  <c r="Z829" i="157"/>
  <c r="AU829" i="157"/>
  <c r="AD829" i="157"/>
  <c r="X829" i="157"/>
  <c r="AW829" i="157"/>
  <c r="W829" i="157"/>
  <c r="AY829" i="157"/>
  <c r="AB829" i="157"/>
  <c r="AZ829" i="157"/>
  <c r="U829" i="157"/>
  <c r="R829" i="157"/>
  <c r="AY877" i="157"/>
  <c r="AJ877" i="157"/>
  <c r="AW877" i="157"/>
  <c r="AI877" i="157"/>
  <c r="AS877" i="157"/>
  <c r="AN877" i="157"/>
  <c r="AR877" i="157"/>
  <c r="W877" i="157"/>
  <c r="AQ877" i="157"/>
  <c r="Z877" i="157"/>
  <c r="AT877" i="157"/>
  <c r="R877" i="157"/>
  <c r="AZ877" i="157"/>
  <c r="P877" i="157"/>
  <c r="AX877" i="157"/>
  <c r="N877" i="157"/>
  <c r="AU877" i="157"/>
  <c r="X877" i="157"/>
  <c r="BO877" i="157"/>
  <c r="AG877" i="157"/>
  <c r="L877" i="157"/>
  <c r="BL877" i="157"/>
  <c r="AF877" i="157"/>
  <c r="G877" i="157"/>
  <c r="BJ877" i="157"/>
  <c r="AD877" i="157"/>
  <c r="U877" i="157"/>
  <c r="BN877" i="157"/>
  <c r="AE877" i="157"/>
  <c r="H877" i="157"/>
  <c r="BF877" i="157"/>
  <c r="AC877" i="157"/>
  <c r="O877" i="157"/>
  <c r="AV877" i="157"/>
  <c r="AB877" i="157"/>
  <c r="M877" i="157"/>
  <c r="BH877" i="157"/>
  <c r="AO877" i="157"/>
  <c r="K877" i="157"/>
  <c r="BD877" i="157"/>
  <c r="AL877" i="157"/>
  <c r="J877" i="157"/>
  <c r="BC877" i="157"/>
  <c r="AK877" i="157"/>
  <c r="I877" i="157"/>
  <c r="BB877" i="157"/>
  <c r="AH877" i="157"/>
  <c r="T877" i="157"/>
  <c r="BA877" i="157"/>
  <c r="AM877" i="157"/>
  <c r="BJ626" i="157"/>
  <c r="AK626" i="157"/>
  <c r="J626" i="157"/>
  <c r="BH626" i="157"/>
  <c r="AJ626" i="157"/>
  <c r="I626" i="157"/>
  <c r="AV626" i="157"/>
  <c r="AH626" i="157"/>
  <c r="L626" i="157"/>
  <c r="AU626" i="157"/>
  <c r="AE626" i="157"/>
  <c r="P626" i="157"/>
  <c r="AT626" i="157"/>
  <c r="AD626" i="157"/>
  <c r="N626" i="157"/>
  <c r="AS626" i="157"/>
  <c r="AB626" i="157"/>
  <c r="M626" i="157"/>
  <c r="AR626" i="157"/>
  <c r="AF626" i="157"/>
  <c r="BD626" i="157"/>
  <c r="AC626" i="157"/>
  <c r="BC626" i="157"/>
  <c r="AI626" i="157"/>
  <c r="BB626" i="157"/>
  <c r="AG626" i="157"/>
  <c r="BA626" i="157"/>
  <c r="X626" i="157"/>
  <c r="AZ626" i="157"/>
  <c r="W626" i="157"/>
  <c r="AQ626" i="157"/>
  <c r="Z626" i="157"/>
  <c r="AY626" i="157"/>
  <c r="T626" i="157"/>
  <c r="AX626" i="157"/>
  <c r="R626" i="157"/>
  <c r="H626" i="157"/>
  <c r="AW626" i="157"/>
  <c r="G626" i="157"/>
  <c r="BO626" i="157"/>
  <c r="AM626" i="157"/>
  <c r="U626" i="157"/>
  <c r="AO626" i="157"/>
  <c r="BN626" i="157"/>
  <c r="AL626" i="157"/>
  <c r="O626" i="157"/>
  <c r="BL626" i="157"/>
  <c r="BF626" i="157"/>
  <c r="AN626" i="157"/>
  <c r="K626" i="157"/>
  <c r="BH757" i="157"/>
  <c r="AB757" i="157"/>
  <c r="X757" i="157"/>
  <c r="BN757" i="157"/>
  <c r="AO757" i="157"/>
  <c r="K757" i="157"/>
  <c r="AX757" i="157"/>
  <c r="AM757" i="157"/>
  <c r="J757" i="157"/>
  <c r="AW757" i="157"/>
  <c r="AL757" i="157"/>
  <c r="I757" i="157"/>
  <c r="AV757" i="157"/>
  <c r="AJ757" i="157"/>
  <c r="G757" i="157"/>
  <c r="AU757" i="157"/>
  <c r="AI757" i="157"/>
  <c r="H757" i="157"/>
  <c r="P757" i="157"/>
  <c r="AT757" i="157"/>
  <c r="AN757" i="157"/>
  <c r="AR757" i="157"/>
  <c r="AC757" i="157"/>
  <c r="R757" i="157"/>
  <c r="BB757" i="157"/>
  <c r="AK757" i="157"/>
  <c r="BA757" i="157"/>
  <c r="AH757" i="157"/>
  <c r="AY757" i="157"/>
  <c r="Z757" i="157"/>
  <c r="AS757" i="157"/>
  <c r="W757" i="157"/>
  <c r="BL757" i="157"/>
  <c r="AQ757" i="157"/>
  <c r="U757" i="157"/>
  <c r="BD757" i="157"/>
  <c r="AZ757" i="157"/>
  <c r="T757" i="157"/>
  <c r="BC757" i="157"/>
  <c r="N757" i="157"/>
  <c r="BJ757" i="157"/>
  <c r="AF757" i="157"/>
  <c r="O757" i="157"/>
  <c r="AG757" i="157"/>
  <c r="BO757" i="157"/>
  <c r="AE757" i="157"/>
  <c r="M757" i="157"/>
  <c r="BF757" i="157"/>
  <c r="AD757" i="157"/>
  <c r="L757" i="157"/>
  <c r="AV619" i="157"/>
  <c r="X619" i="157"/>
  <c r="AK619" i="157"/>
  <c r="BO619" i="157"/>
  <c r="K619" i="157"/>
  <c r="AU619" i="157"/>
  <c r="Z619" i="157"/>
  <c r="BN619" i="157"/>
  <c r="AJ619" i="157"/>
  <c r="BB619" i="157"/>
  <c r="W619" i="157"/>
  <c r="AZ619" i="157"/>
  <c r="AX619" i="157"/>
  <c r="BA619" i="157"/>
  <c r="R619" i="157"/>
  <c r="U619" i="157"/>
  <c r="AM619" i="157"/>
  <c r="AB619" i="157"/>
  <c r="P619" i="157"/>
  <c r="AW619" i="157"/>
  <c r="T619" i="157"/>
  <c r="AR619" i="157"/>
  <c r="AH619" i="157"/>
  <c r="O619" i="157"/>
  <c r="BF619" i="157"/>
  <c r="AF619" i="157"/>
  <c r="N619" i="157"/>
  <c r="BH619" i="157"/>
  <c r="L619" i="157"/>
  <c r="AD619" i="157"/>
  <c r="AC619" i="157"/>
  <c r="G619" i="157"/>
  <c r="H619" i="157"/>
  <c r="AS619" i="157"/>
  <c r="AE619" i="157"/>
  <c r="I619" i="157"/>
  <c r="AL619" i="157"/>
  <c r="AN619" i="157"/>
  <c r="BD619" i="157"/>
  <c r="BL619" i="157"/>
  <c r="BJ619" i="157"/>
  <c r="AT619" i="157"/>
  <c r="M619" i="157"/>
  <c r="AQ619" i="157"/>
  <c r="AG619" i="157"/>
  <c r="J619" i="157"/>
  <c r="BC619" i="157"/>
  <c r="AO619" i="157"/>
  <c r="AI619" i="157"/>
  <c r="AY619" i="157"/>
  <c r="BD692" i="157"/>
  <c r="W692" i="157"/>
  <c r="AV692" i="157"/>
  <c r="N692" i="157"/>
  <c r="AQ692" i="157"/>
  <c r="M692" i="157"/>
  <c r="BO692" i="157"/>
  <c r="AO692" i="157"/>
  <c r="L692" i="157"/>
  <c r="BL692" i="157"/>
  <c r="AN692" i="157"/>
  <c r="U692" i="157"/>
  <c r="BN692" i="157"/>
  <c r="AL692" i="157"/>
  <c r="K692" i="157"/>
  <c r="BF692" i="157"/>
  <c r="AI692" i="157"/>
  <c r="O692" i="157"/>
  <c r="BH692" i="157"/>
  <c r="AH692" i="157"/>
  <c r="J692" i="157"/>
  <c r="BJ692" i="157"/>
  <c r="AK692" i="157"/>
  <c r="I692" i="157"/>
  <c r="BA692" i="157"/>
  <c r="AJ692" i="157"/>
  <c r="H692" i="157"/>
  <c r="AZ692" i="157"/>
  <c r="AG692" i="157"/>
  <c r="T692" i="157"/>
  <c r="AY692" i="157"/>
  <c r="AF692" i="157"/>
  <c r="P692" i="157"/>
  <c r="AR692" i="157"/>
  <c r="AX692" i="157"/>
  <c r="AD692" i="157"/>
  <c r="G692" i="157"/>
  <c r="AW692" i="157"/>
  <c r="AM692" i="157"/>
  <c r="AE692" i="157"/>
  <c r="AS692" i="157"/>
  <c r="AB692" i="157"/>
  <c r="BC692" i="157"/>
  <c r="AC692" i="157"/>
  <c r="BB692" i="157"/>
  <c r="Z692" i="157"/>
  <c r="AU692" i="157"/>
  <c r="R692" i="157"/>
  <c r="AT692" i="157"/>
  <c r="X692" i="157"/>
  <c r="AW725" i="157"/>
  <c r="AC725" i="157"/>
  <c r="AV725" i="157"/>
  <c r="AD725" i="157"/>
  <c r="AU725" i="157"/>
  <c r="AB725" i="157"/>
  <c r="BH725" i="157"/>
  <c r="BF725" i="157"/>
  <c r="M725" i="157"/>
  <c r="AT725" i="157"/>
  <c r="Z725" i="157"/>
  <c r="I725" i="157"/>
  <c r="AK725" i="157"/>
  <c r="AS725" i="157"/>
  <c r="T725" i="157"/>
  <c r="AY725" i="157"/>
  <c r="R725" i="157"/>
  <c r="AX725" i="157"/>
  <c r="AR725" i="157"/>
  <c r="X725" i="157"/>
  <c r="AJ725" i="157"/>
  <c r="BA725" i="157"/>
  <c r="U725" i="157"/>
  <c r="J725" i="157"/>
  <c r="AQ725" i="157"/>
  <c r="W725" i="157"/>
  <c r="AG725" i="157"/>
  <c r="BC725" i="157"/>
  <c r="AE725" i="157"/>
  <c r="BO725" i="157"/>
  <c r="AO725" i="157"/>
  <c r="P725" i="157"/>
  <c r="BN725" i="157"/>
  <c r="AN725" i="157"/>
  <c r="N725" i="157"/>
  <c r="BJ725" i="157"/>
  <c r="AM725" i="157"/>
  <c r="L725" i="157"/>
  <c r="BL725" i="157"/>
  <c r="AL725" i="157"/>
  <c r="K725" i="157"/>
  <c r="BD725" i="157"/>
  <c r="AF725" i="157"/>
  <c r="G725" i="157"/>
  <c r="BB725" i="157"/>
  <c r="AI725" i="157"/>
  <c r="O725" i="157"/>
  <c r="AZ725" i="157"/>
  <c r="AH725" i="157"/>
  <c r="H725" i="157"/>
  <c r="BJ577" i="157"/>
  <c r="AL577" i="157"/>
  <c r="I577" i="157"/>
  <c r="AV577" i="157"/>
  <c r="M577" i="157"/>
  <c r="BF577" i="157"/>
  <c r="AJ577" i="157"/>
  <c r="R577" i="157"/>
  <c r="AQ577" i="157"/>
  <c r="BH577" i="157"/>
  <c r="AI577" i="157"/>
  <c r="G577" i="157"/>
  <c r="BB577" i="157"/>
  <c r="AO577" i="157"/>
  <c r="K577" i="157"/>
  <c r="BA577" i="157"/>
  <c r="AN577" i="157"/>
  <c r="H577" i="157"/>
  <c r="AZ577" i="157"/>
  <c r="AH577" i="157"/>
  <c r="U577" i="157"/>
  <c r="AY577" i="157"/>
  <c r="AF577" i="157"/>
  <c r="AX577" i="157"/>
  <c r="AK577" i="157"/>
  <c r="AT577" i="157"/>
  <c r="AE577" i="157"/>
  <c r="AS577" i="157"/>
  <c r="AC577" i="157"/>
  <c r="BD577" i="157"/>
  <c r="AB577" i="157"/>
  <c r="BC577" i="157"/>
  <c r="Z577" i="157"/>
  <c r="AW577" i="157"/>
  <c r="J577" i="157"/>
  <c r="AU577" i="157"/>
  <c r="W577" i="157"/>
  <c r="X577" i="157"/>
  <c r="AM577" i="157"/>
  <c r="P577" i="157"/>
  <c r="AR577" i="157"/>
  <c r="T577" i="157"/>
  <c r="BN577" i="157"/>
  <c r="AG577" i="157"/>
  <c r="O577" i="157"/>
  <c r="L577" i="157"/>
  <c r="BO577" i="157"/>
  <c r="AD577" i="157"/>
  <c r="N577" i="157"/>
  <c r="BL577" i="157"/>
  <c r="AQ715" i="157"/>
  <c r="AE715" i="157"/>
  <c r="AY715" i="157"/>
  <c r="T715" i="157"/>
  <c r="AW715" i="157"/>
  <c r="Z715" i="157"/>
  <c r="AU715" i="157"/>
  <c r="U715" i="157"/>
  <c r="BA715" i="157"/>
  <c r="X715" i="157"/>
  <c r="AV715" i="157"/>
  <c r="W715" i="157"/>
  <c r="AZ715" i="157"/>
  <c r="R715" i="157"/>
  <c r="BO715" i="157"/>
  <c r="AO715" i="157"/>
  <c r="P715" i="157"/>
  <c r="BN715" i="157"/>
  <c r="AN715" i="157"/>
  <c r="N715" i="157"/>
  <c r="BH715" i="157"/>
  <c r="AM715" i="157"/>
  <c r="O715" i="157"/>
  <c r="BL715" i="157"/>
  <c r="AL715" i="157"/>
  <c r="L715" i="157"/>
  <c r="BJ715" i="157"/>
  <c r="AJ715" i="157"/>
  <c r="I715" i="157"/>
  <c r="BF715" i="157"/>
  <c r="AG715" i="157"/>
  <c r="G715" i="157"/>
  <c r="BD715" i="157"/>
  <c r="AF715" i="157"/>
  <c r="K715" i="157"/>
  <c r="BC715" i="157"/>
  <c r="AK715" i="157"/>
  <c r="H715" i="157"/>
  <c r="BB715" i="157"/>
  <c r="AI715" i="157"/>
  <c r="J715" i="157"/>
  <c r="AX715" i="157"/>
  <c r="AC715" i="157"/>
  <c r="M715" i="157"/>
  <c r="AT715" i="157"/>
  <c r="AD715" i="157"/>
  <c r="AS715" i="157"/>
  <c r="AB715" i="157"/>
  <c r="AR715" i="157"/>
  <c r="AH715" i="157"/>
  <c r="AY1113" i="157"/>
  <c r="AB1113" i="157"/>
  <c r="I1113" i="157"/>
  <c r="BD1113" i="157"/>
  <c r="AN1113" i="157"/>
  <c r="G1113" i="157"/>
  <c r="BC1113" i="157"/>
  <c r="AM1113" i="157"/>
  <c r="P1113" i="157"/>
  <c r="AX1113" i="157"/>
  <c r="AG1113" i="157"/>
  <c r="H1113" i="157"/>
  <c r="AV1113" i="157"/>
  <c r="AE1113" i="157"/>
  <c r="AU1113" i="157"/>
  <c r="AL1113" i="157"/>
  <c r="AT1113" i="157"/>
  <c r="AD1113" i="157"/>
  <c r="BF1113" i="157"/>
  <c r="AO1113" i="157"/>
  <c r="AS1113" i="157"/>
  <c r="X1113" i="157"/>
  <c r="AW1113" i="157"/>
  <c r="U1113" i="157"/>
  <c r="AZ1113" i="157"/>
  <c r="W1113" i="157"/>
  <c r="AR1113" i="157"/>
  <c r="T1113" i="157"/>
  <c r="AQ1113" i="157"/>
  <c r="Z1113" i="157"/>
  <c r="BL1113" i="157"/>
  <c r="R1113" i="157"/>
  <c r="BO1113" i="157"/>
  <c r="AK1113" i="157"/>
  <c r="O1113" i="157"/>
  <c r="BN1113" i="157"/>
  <c r="AJ1113" i="157"/>
  <c r="L1113" i="157"/>
  <c r="M1113" i="157"/>
  <c r="BJ1113" i="157"/>
  <c r="AI1113" i="157"/>
  <c r="J1113" i="157"/>
  <c r="BA1113" i="157"/>
  <c r="BB1113" i="157"/>
  <c r="AH1113" i="157"/>
  <c r="N1113" i="157"/>
  <c r="AF1113" i="157"/>
  <c r="BH1113" i="157"/>
  <c r="AC1113" i="157"/>
  <c r="K1113" i="157"/>
  <c r="AS1107" i="157"/>
  <c r="AL1107" i="157"/>
  <c r="AR1107" i="157"/>
  <c r="AJ1107" i="157"/>
  <c r="M1107" i="157"/>
  <c r="BJ1107" i="157"/>
  <c r="AH1107" i="157"/>
  <c r="AV1107" i="157"/>
  <c r="AB1107" i="157"/>
  <c r="AT1107" i="157"/>
  <c r="Z1107" i="157"/>
  <c r="BD1107" i="157"/>
  <c r="R1107" i="157"/>
  <c r="BC1107" i="157"/>
  <c r="X1107" i="157"/>
  <c r="AX1107" i="157"/>
  <c r="W1107" i="157"/>
  <c r="AQ1107" i="157"/>
  <c r="U1107" i="157"/>
  <c r="AD1107" i="157"/>
  <c r="AW1107" i="157"/>
  <c r="T1107" i="157"/>
  <c r="AN1107" i="157"/>
  <c r="BN1107" i="157"/>
  <c r="AC1107" i="157"/>
  <c r="L1107" i="157"/>
  <c r="BL1107" i="157"/>
  <c r="AG1107" i="157"/>
  <c r="J1107" i="157"/>
  <c r="BO1107" i="157"/>
  <c r="AF1107" i="157"/>
  <c r="O1107" i="157"/>
  <c r="BB1107" i="157"/>
  <c r="BH1107" i="157"/>
  <c r="AE1107" i="157"/>
  <c r="N1107" i="157"/>
  <c r="AU1107" i="157"/>
  <c r="AO1107" i="157"/>
  <c r="K1107" i="157"/>
  <c r="BA1107" i="157"/>
  <c r="AK1107" i="157"/>
  <c r="P1107" i="157"/>
  <c r="BF1107" i="157"/>
  <c r="AZ1107" i="157"/>
  <c r="AM1107" i="157"/>
  <c r="I1107" i="157"/>
  <c r="H1107" i="157"/>
  <c r="AY1107" i="157"/>
  <c r="AI1107" i="157"/>
  <c r="G1107" i="157"/>
  <c r="BN826" i="157"/>
  <c r="AM826" i="157"/>
  <c r="W826" i="157"/>
  <c r="BL826" i="157"/>
  <c r="AJ826" i="157"/>
  <c r="L826" i="157"/>
  <c r="M826" i="157"/>
  <c r="BJ826" i="157"/>
  <c r="AI826" i="157"/>
  <c r="K826" i="157"/>
  <c r="BH826" i="157"/>
  <c r="AG826" i="157"/>
  <c r="I826" i="157"/>
  <c r="AU826" i="157"/>
  <c r="AO826" i="157"/>
  <c r="BF826" i="157"/>
  <c r="AF826" i="157"/>
  <c r="P826" i="157"/>
  <c r="X826" i="157"/>
  <c r="AR826" i="157"/>
  <c r="AC826" i="157"/>
  <c r="J826" i="157"/>
  <c r="AQ826" i="157"/>
  <c r="AN826" i="157"/>
  <c r="H826" i="157"/>
  <c r="BD826" i="157"/>
  <c r="AL826" i="157"/>
  <c r="O826" i="157"/>
  <c r="AZ826" i="157"/>
  <c r="AK826" i="157"/>
  <c r="G826" i="157"/>
  <c r="AS826" i="157"/>
  <c r="AY826" i="157"/>
  <c r="AH826" i="157"/>
  <c r="AX826" i="157"/>
  <c r="AD826" i="157"/>
  <c r="AW826" i="157"/>
  <c r="AE826" i="157"/>
  <c r="AT826" i="157"/>
  <c r="AV826" i="157"/>
  <c r="AB826" i="157"/>
  <c r="BC826" i="157"/>
  <c r="T826" i="157"/>
  <c r="U826" i="157"/>
  <c r="BA826" i="157"/>
  <c r="Z826" i="157"/>
  <c r="BO826" i="157"/>
  <c r="BB826" i="157"/>
  <c r="R826" i="157"/>
  <c r="N826" i="157"/>
  <c r="AW828" i="157"/>
  <c r="Z828" i="157"/>
  <c r="BB828" i="157"/>
  <c r="AU828" i="157"/>
  <c r="X828" i="157"/>
  <c r="R828" i="157"/>
  <c r="AN828" i="157"/>
  <c r="AQ828" i="157"/>
  <c r="W828" i="157"/>
  <c r="AB828" i="157"/>
  <c r="H828" i="157"/>
  <c r="AZ828" i="157"/>
  <c r="AT828" i="157"/>
  <c r="U828" i="157"/>
  <c r="AK828" i="157"/>
  <c r="BC828" i="157"/>
  <c r="AE828" i="157"/>
  <c r="AS828" i="157"/>
  <c r="N828" i="157"/>
  <c r="AR828" i="157"/>
  <c r="M828" i="157"/>
  <c r="BJ828" i="157"/>
  <c r="T828" i="157"/>
  <c r="BO828" i="157"/>
  <c r="AM828" i="157"/>
  <c r="L828" i="157"/>
  <c r="BL828" i="157"/>
  <c r="AJ828" i="157"/>
  <c r="K828" i="157"/>
  <c r="BN828" i="157"/>
  <c r="AI828" i="157"/>
  <c r="I828" i="157"/>
  <c r="BH828" i="157"/>
  <c r="AH828" i="157"/>
  <c r="O828" i="157"/>
  <c r="BF828" i="157"/>
  <c r="AF828" i="157"/>
  <c r="P828" i="157"/>
  <c r="BD828" i="157"/>
  <c r="AC828" i="157"/>
  <c r="J828" i="157"/>
  <c r="BA828" i="157"/>
  <c r="AL828" i="157"/>
  <c r="G828" i="157"/>
  <c r="AX828" i="157"/>
  <c r="AD828" i="157"/>
  <c r="AV828" i="157"/>
  <c r="AO828" i="157"/>
  <c r="AY828" i="157"/>
  <c r="AG828" i="157"/>
  <c r="AW791" i="157"/>
  <c r="AO791" i="157"/>
  <c r="AU791" i="157"/>
  <c r="Z791" i="157"/>
  <c r="AS791" i="157"/>
  <c r="X791" i="157"/>
  <c r="AX791" i="157"/>
  <c r="AR791" i="157"/>
  <c r="U791" i="157"/>
  <c r="AG791" i="157"/>
  <c r="AQ791" i="157"/>
  <c r="W791" i="157"/>
  <c r="BC791" i="157"/>
  <c r="P791" i="157"/>
  <c r="BD791" i="157"/>
  <c r="N791" i="157"/>
  <c r="AN791" i="157"/>
  <c r="BO791" i="157"/>
  <c r="AK791" i="157"/>
  <c r="M791" i="157"/>
  <c r="AY791" i="157"/>
  <c r="BN791" i="157"/>
  <c r="AJ791" i="157"/>
  <c r="L791" i="157"/>
  <c r="BL791" i="157"/>
  <c r="AI791" i="157"/>
  <c r="K791" i="157"/>
  <c r="BJ791" i="157"/>
  <c r="AH791" i="157"/>
  <c r="O791" i="157"/>
  <c r="AE791" i="157"/>
  <c r="BF791" i="157"/>
  <c r="AF791" i="157"/>
  <c r="J791" i="157"/>
  <c r="BH791" i="157"/>
  <c r="AC791" i="157"/>
  <c r="I791" i="157"/>
  <c r="T791" i="157"/>
  <c r="BB791" i="157"/>
  <c r="AB791" i="157"/>
  <c r="H791" i="157"/>
  <c r="AV791" i="157"/>
  <c r="BA791" i="157"/>
  <c r="AM791" i="157"/>
  <c r="G791" i="157"/>
  <c r="AZ791" i="157"/>
  <c r="AL791" i="157"/>
  <c r="R791" i="157"/>
  <c r="AD791" i="157"/>
  <c r="AT791" i="157"/>
  <c r="BL1102" i="157"/>
  <c r="AJ1102" i="157"/>
  <c r="Z1102" i="157"/>
  <c r="BJ1102" i="157"/>
  <c r="AI1102" i="157"/>
  <c r="K1102" i="157"/>
  <c r="U1102" i="157"/>
  <c r="AV1102" i="157"/>
  <c r="AH1102" i="157"/>
  <c r="R1102" i="157"/>
  <c r="BH1102" i="157"/>
  <c r="AF1102" i="157"/>
  <c r="L1102" i="157"/>
  <c r="AZ1102" i="157"/>
  <c r="AC1102" i="157"/>
  <c r="O1102" i="157"/>
  <c r="AR1102" i="157"/>
  <c r="BF1102" i="157"/>
  <c r="AB1102" i="157"/>
  <c r="N1102" i="157"/>
  <c r="BD1102" i="157"/>
  <c r="AO1102" i="157"/>
  <c r="M1102" i="157"/>
  <c r="BC1102" i="157"/>
  <c r="AG1102" i="157"/>
  <c r="P1102" i="157"/>
  <c r="BB1102" i="157"/>
  <c r="AN1102" i="157"/>
  <c r="BA1102" i="157"/>
  <c r="AD1102" i="157"/>
  <c r="AT1102" i="157"/>
  <c r="AM1102" i="157"/>
  <c r="AS1102" i="157"/>
  <c r="AE1102" i="157"/>
  <c r="AQ1102" i="157"/>
  <c r="W1102" i="157"/>
  <c r="AU1102" i="157"/>
  <c r="X1102" i="157"/>
  <c r="AY1102" i="157"/>
  <c r="J1102" i="157"/>
  <c r="AX1102" i="157"/>
  <c r="I1102" i="157"/>
  <c r="AW1102" i="157"/>
  <c r="H1102" i="157"/>
  <c r="BO1102" i="157"/>
  <c r="AK1102" i="157"/>
  <c r="G1102" i="157"/>
  <c r="BN1102" i="157"/>
  <c r="AL1102" i="157"/>
  <c r="T1102" i="157"/>
  <c r="BJ936" i="157"/>
  <c r="AI936" i="157"/>
  <c r="I936" i="157"/>
  <c r="BD936" i="157"/>
  <c r="AY936" i="157"/>
  <c r="AN936" i="157"/>
  <c r="O936" i="157"/>
  <c r="AD936" i="157"/>
  <c r="AS936" i="157"/>
  <c r="AL936" i="157"/>
  <c r="P936" i="157"/>
  <c r="AZ936" i="157"/>
  <c r="BH936" i="157"/>
  <c r="AH936" i="157"/>
  <c r="J936" i="157"/>
  <c r="G936" i="157"/>
  <c r="N936" i="157"/>
  <c r="BC936" i="157"/>
  <c r="BA936" i="157"/>
  <c r="AG936" i="157"/>
  <c r="H936" i="157"/>
  <c r="AX936" i="157"/>
  <c r="AC936" i="157"/>
  <c r="U936" i="157"/>
  <c r="AW936" i="157"/>
  <c r="AK936" i="157"/>
  <c r="AV936" i="157"/>
  <c r="AB936" i="157"/>
  <c r="M936" i="157"/>
  <c r="AT936" i="157"/>
  <c r="AF936" i="157"/>
  <c r="AQ936" i="157"/>
  <c r="AE936" i="157"/>
  <c r="AR936" i="157"/>
  <c r="BB936" i="157"/>
  <c r="X936" i="157"/>
  <c r="T936" i="157"/>
  <c r="AU936" i="157"/>
  <c r="Z936" i="157"/>
  <c r="BF936" i="157"/>
  <c r="W936" i="157"/>
  <c r="BO936" i="157"/>
  <c r="AO936" i="157"/>
  <c r="L936" i="157"/>
  <c r="AJ936" i="157"/>
  <c r="BN936" i="157"/>
  <c r="AM936" i="157"/>
  <c r="R936" i="157"/>
  <c r="BL936" i="157"/>
  <c r="K936" i="157"/>
  <c r="BB1052" i="157"/>
  <c r="AI1052" i="157"/>
  <c r="M1052" i="157"/>
  <c r="BA1052" i="157"/>
  <c r="AE1052" i="157"/>
  <c r="P1052" i="157"/>
  <c r="AY1052" i="157"/>
  <c r="AD1052" i="157"/>
  <c r="O1052" i="157"/>
  <c r="AZ1052" i="157"/>
  <c r="AB1052" i="157"/>
  <c r="N1052" i="157"/>
  <c r="AX1052" i="157"/>
  <c r="AJ1052" i="157"/>
  <c r="AV1052" i="157"/>
  <c r="AF1052" i="157"/>
  <c r="AS1052" i="157"/>
  <c r="AC1052" i="157"/>
  <c r="BF1052" i="157"/>
  <c r="AH1052" i="157"/>
  <c r="BD1052" i="157"/>
  <c r="Z1052" i="157"/>
  <c r="AW1052" i="157"/>
  <c r="W1052" i="157"/>
  <c r="AU1052" i="157"/>
  <c r="U1052" i="157"/>
  <c r="AT1052" i="157"/>
  <c r="R1052" i="157"/>
  <c r="AQ1052" i="157"/>
  <c r="I1052" i="157"/>
  <c r="BC1052" i="157"/>
  <c r="H1052" i="157"/>
  <c r="BN1052" i="157"/>
  <c r="AK1052" i="157"/>
  <c r="G1052" i="157"/>
  <c r="BO1052" i="157"/>
  <c r="AO1052" i="157"/>
  <c r="T1052" i="157"/>
  <c r="BL1052" i="157"/>
  <c r="AN1052" i="157"/>
  <c r="X1052" i="157"/>
  <c r="BJ1052" i="157"/>
  <c r="AG1052" i="157"/>
  <c r="L1052" i="157"/>
  <c r="BH1052" i="157"/>
  <c r="AM1052" i="157"/>
  <c r="K1052" i="157"/>
  <c r="AR1052" i="157"/>
  <c r="AL1052" i="157"/>
  <c r="J1052" i="157"/>
  <c r="BB831" i="157"/>
  <c r="AC831" i="157"/>
  <c r="J831" i="157"/>
  <c r="BC831" i="157"/>
  <c r="BA831" i="157"/>
  <c r="AB831" i="157"/>
  <c r="I831" i="157"/>
  <c r="AV831" i="157"/>
  <c r="AQ831" i="157"/>
  <c r="R831" i="157"/>
  <c r="AZ831" i="157"/>
  <c r="AN831" i="157"/>
  <c r="H831" i="157"/>
  <c r="AG831" i="157"/>
  <c r="BN831" i="157"/>
  <c r="N831" i="157"/>
  <c r="BF831" i="157"/>
  <c r="BH831" i="157"/>
  <c r="AY831" i="157"/>
  <c r="AM831" i="157"/>
  <c r="G831" i="157"/>
  <c r="AD831" i="157"/>
  <c r="AL831" i="157"/>
  <c r="AX831" i="157"/>
  <c r="AE831" i="157"/>
  <c r="AT831" i="157"/>
  <c r="AO831" i="157"/>
  <c r="K831" i="157"/>
  <c r="AU831" i="157"/>
  <c r="Z831" i="157"/>
  <c r="AF831" i="157"/>
  <c r="AR831" i="157"/>
  <c r="W831" i="157"/>
  <c r="O831" i="157"/>
  <c r="AS831" i="157"/>
  <c r="U831" i="157"/>
  <c r="AW831" i="157"/>
  <c r="T831" i="157"/>
  <c r="X831" i="157"/>
  <c r="BD831" i="157"/>
  <c r="BO831" i="157"/>
  <c r="AK831" i="157"/>
  <c r="P831" i="157"/>
  <c r="AJ831" i="157"/>
  <c r="BL831" i="157"/>
  <c r="AI831" i="157"/>
  <c r="M831" i="157"/>
  <c r="BJ831" i="157"/>
  <c r="AH831" i="157"/>
  <c r="L831" i="157"/>
  <c r="AT836" i="157"/>
  <c r="W836" i="157"/>
  <c r="AW836" i="157"/>
  <c r="R836" i="157"/>
  <c r="AU836" i="157"/>
  <c r="N836" i="157"/>
  <c r="BO836" i="157"/>
  <c r="AE836" i="157"/>
  <c r="M836" i="157"/>
  <c r="BL836" i="157"/>
  <c r="AD836" i="157"/>
  <c r="L836" i="157"/>
  <c r="BN836" i="157"/>
  <c r="AC836" i="157"/>
  <c r="K836" i="157"/>
  <c r="BJ836" i="157"/>
  <c r="AB836" i="157"/>
  <c r="I836" i="157"/>
  <c r="BF836" i="157"/>
  <c r="AN836" i="157"/>
  <c r="O836" i="157"/>
  <c r="BH836" i="157"/>
  <c r="AM836" i="157"/>
  <c r="P836" i="157"/>
  <c r="AR836" i="157"/>
  <c r="AJ836" i="157"/>
  <c r="H836" i="157"/>
  <c r="AQ836" i="157"/>
  <c r="AI836" i="157"/>
  <c r="T836" i="157"/>
  <c r="BD836" i="157"/>
  <c r="AF836" i="157"/>
  <c r="J836" i="157"/>
  <c r="BA836" i="157"/>
  <c r="AK836" i="157"/>
  <c r="G836" i="157"/>
  <c r="BB836" i="157"/>
  <c r="AH836" i="157"/>
  <c r="AZ836" i="157"/>
  <c r="AO836" i="157"/>
  <c r="AX836" i="157"/>
  <c r="AL836" i="157"/>
  <c r="U836" i="157"/>
  <c r="AS836" i="157"/>
  <c r="AG836" i="157"/>
  <c r="AY836" i="157"/>
  <c r="BC836" i="157"/>
  <c r="Z836" i="157"/>
  <c r="AV836" i="157"/>
  <c r="X836" i="157"/>
  <c r="AY871" i="157"/>
  <c r="W871" i="157"/>
  <c r="BB871" i="157"/>
  <c r="P871" i="157"/>
  <c r="BO871" i="157"/>
  <c r="AK871" i="157"/>
  <c r="N871" i="157"/>
  <c r="BN871" i="157"/>
  <c r="AJ871" i="157"/>
  <c r="L871" i="157"/>
  <c r="BJ871" i="157"/>
  <c r="AH871" i="157"/>
  <c r="M871" i="157"/>
  <c r="BF871" i="157"/>
  <c r="AB871" i="157"/>
  <c r="J871" i="157"/>
  <c r="BL871" i="157"/>
  <c r="AO871" i="157"/>
  <c r="I871" i="157"/>
  <c r="BH871" i="157"/>
  <c r="AN871" i="157"/>
  <c r="H871" i="157"/>
  <c r="AZ871" i="157"/>
  <c r="AM871" i="157"/>
  <c r="K871" i="157"/>
  <c r="BD871" i="157"/>
  <c r="AL871" i="157"/>
  <c r="G871" i="157"/>
  <c r="BC871" i="157"/>
  <c r="AG871" i="157"/>
  <c r="R871" i="157"/>
  <c r="BA871" i="157"/>
  <c r="AV871" i="157"/>
  <c r="AD871" i="157"/>
  <c r="O871" i="157"/>
  <c r="AU871" i="157"/>
  <c r="AC871" i="157"/>
  <c r="AT871" i="157"/>
  <c r="AF871" i="157"/>
  <c r="AS871" i="157"/>
  <c r="AE871" i="157"/>
  <c r="AR871" i="157"/>
  <c r="AI871" i="157"/>
  <c r="AW871" i="157"/>
  <c r="Z871" i="157"/>
  <c r="T871" i="157"/>
  <c r="AQ871" i="157"/>
  <c r="U871" i="157"/>
  <c r="AX871" i="157"/>
  <c r="X871" i="157"/>
  <c r="E358" i="157"/>
  <c r="BD323" i="157"/>
  <c r="AI323" i="157"/>
  <c r="K323" i="157"/>
  <c r="BB323" i="157"/>
  <c r="AF323" i="157"/>
  <c r="J323" i="157"/>
  <c r="AZ323" i="157"/>
  <c r="AW323" i="157"/>
  <c r="H323" i="157"/>
  <c r="AX323" i="157"/>
  <c r="AO323" i="157"/>
  <c r="AV323" i="157"/>
  <c r="AJ323" i="157"/>
  <c r="AU323" i="157"/>
  <c r="AH323" i="157"/>
  <c r="AT323" i="157"/>
  <c r="X323" i="157"/>
  <c r="AR323" i="157"/>
  <c r="W323" i="157"/>
  <c r="BA323" i="157"/>
  <c r="Z323" i="157"/>
  <c r="AQ323" i="157"/>
  <c r="AG323" i="157"/>
  <c r="AY323" i="157"/>
  <c r="U323" i="157"/>
  <c r="AS323" i="157"/>
  <c r="T323" i="157"/>
  <c r="AE323" i="157"/>
  <c r="R323" i="157"/>
  <c r="BN323" i="157"/>
  <c r="AD323" i="157"/>
  <c r="O323" i="157"/>
  <c r="BL323" i="157"/>
  <c r="AC323" i="157"/>
  <c r="N323" i="157"/>
  <c r="BJ323" i="157"/>
  <c r="AB323" i="157"/>
  <c r="I323" i="157"/>
  <c r="BH323" i="157"/>
  <c r="AN323" i="157"/>
  <c r="G323" i="157"/>
  <c r="BO323" i="157"/>
  <c r="AM323" i="157"/>
  <c r="P323" i="157"/>
  <c r="BF323" i="157"/>
  <c r="AL323" i="157"/>
  <c r="M323" i="157"/>
  <c r="BC323" i="157"/>
  <c r="AK323" i="157"/>
  <c r="L323" i="157"/>
  <c r="BF722" i="157"/>
  <c r="AJ722" i="157"/>
  <c r="O722" i="157"/>
  <c r="BD722" i="157"/>
  <c r="AG722" i="157"/>
  <c r="J722" i="157"/>
  <c r="AN722" i="157"/>
  <c r="L722" i="157"/>
  <c r="AZ722" i="157"/>
  <c r="AE722" i="157"/>
  <c r="H722" i="157"/>
  <c r="BC722" i="157"/>
  <c r="AD722" i="157"/>
  <c r="G722" i="157"/>
  <c r="BO722" i="157"/>
  <c r="AX722" i="157"/>
  <c r="AM722" i="157"/>
  <c r="P722" i="157"/>
  <c r="AW722" i="157"/>
  <c r="AK722" i="157"/>
  <c r="AU722" i="157"/>
  <c r="AC722" i="157"/>
  <c r="BB722" i="157"/>
  <c r="AB722" i="157"/>
  <c r="AT722" i="157"/>
  <c r="AF722" i="157"/>
  <c r="AR722" i="157"/>
  <c r="N722" i="157"/>
  <c r="AS722" i="157"/>
  <c r="Z722" i="157"/>
  <c r="AQ722" i="157"/>
  <c r="R722" i="157"/>
  <c r="AY722" i="157"/>
  <c r="U722" i="157"/>
  <c r="BA722" i="157"/>
  <c r="T722" i="157"/>
  <c r="AV722" i="157"/>
  <c r="W722" i="157"/>
  <c r="BN722" i="157"/>
  <c r="AO722" i="157"/>
  <c r="M722" i="157"/>
  <c r="BL722" i="157"/>
  <c r="AL722" i="157"/>
  <c r="K722" i="157"/>
  <c r="BH722" i="157"/>
  <c r="AI722" i="157"/>
  <c r="X722" i="157"/>
  <c r="BJ722" i="157"/>
  <c r="AH722" i="157"/>
  <c r="I722" i="157"/>
  <c r="AW624" i="157"/>
  <c r="W624" i="157"/>
  <c r="AT624" i="157"/>
  <c r="U624" i="157"/>
  <c r="AS624" i="157"/>
  <c r="T624" i="157"/>
  <c r="AQ624" i="157"/>
  <c r="Z624" i="157"/>
  <c r="AJ624" i="157"/>
  <c r="AR624" i="157"/>
  <c r="R624" i="157"/>
  <c r="BN624" i="157"/>
  <c r="AI624" i="157"/>
  <c r="G624" i="157"/>
  <c r="BO624" i="157"/>
  <c r="AH624" i="157"/>
  <c r="O624" i="157"/>
  <c r="BL624" i="157"/>
  <c r="AF624" i="157"/>
  <c r="H624" i="157"/>
  <c r="BH624" i="157"/>
  <c r="AO624" i="157"/>
  <c r="N624" i="157"/>
  <c r="BJ624" i="157"/>
  <c r="AN624" i="157"/>
  <c r="L624" i="157"/>
  <c r="BF624" i="157"/>
  <c r="AM624" i="157"/>
  <c r="K624" i="157"/>
  <c r="AY624" i="157"/>
  <c r="BD624" i="157"/>
  <c r="AK624" i="157"/>
  <c r="J624" i="157"/>
  <c r="BC624" i="157"/>
  <c r="AE624" i="157"/>
  <c r="P624" i="157"/>
  <c r="BB624" i="157"/>
  <c r="AD624" i="157"/>
  <c r="M624" i="157"/>
  <c r="BA624" i="157"/>
  <c r="AB624" i="157"/>
  <c r="I624" i="157"/>
  <c r="AZ624" i="157"/>
  <c r="AG624" i="157"/>
  <c r="AV624" i="157"/>
  <c r="AC624" i="157"/>
  <c r="AU624" i="157"/>
  <c r="AL624" i="157"/>
  <c r="AX624" i="157"/>
  <c r="X624" i="157"/>
  <c r="BC872" i="157"/>
  <c r="AL872" i="157"/>
  <c r="H872" i="157"/>
  <c r="AC872" i="157"/>
  <c r="BB872" i="157"/>
  <c r="AG872" i="157"/>
  <c r="J872" i="157"/>
  <c r="G872" i="157"/>
  <c r="BA872" i="157"/>
  <c r="AO872" i="157"/>
  <c r="O872" i="157"/>
  <c r="AY872" i="157"/>
  <c r="AB872" i="157"/>
  <c r="AW872" i="157"/>
  <c r="AI872" i="157"/>
  <c r="AT872" i="157"/>
  <c r="AE872" i="157"/>
  <c r="Z872" i="157"/>
  <c r="AJ872" i="157"/>
  <c r="AZ872" i="157"/>
  <c r="AD872" i="157"/>
  <c r="AV872" i="157"/>
  <c r="AU872" i="157"/>
  <c r="W872" i="157"/>
  <c r="AS872" i="157"/>
  <c r="T872" i="157"/>
  <c r="AR872" i="157"/>
  <c r="R872" i="157"/>
  <c r="AQ872" i="157"/>
  <c r="X872" i="157"/>
  <c r="AX872" i="157"/>
  <c r="N872" i="157"/>
  <c r="BN872" i="157"/>
  <c r="K872" i="157"/>
  <c r="BO872" i="157"/>
  <c r="AN872" i="157"/>
  <c r="M872" i="157"/>
  <c r="AH872" i="157"/>
  <c r="L872" i="157"/>
  <c r="BF872" i="157"/>
  <c r="BJ872" i="157"/>
  <c r="BL872" i="157"/>
  <c r="AM872" i="157"/>
  <c r="I872" i="157"/>
  <c r="BH872" i="157"/>
  <c r="AK872" i="157"/>
  <c r="U872" i="157"/>
  <c r="BD872" i="157"/>
  <c r="AF872" i="157"/>
  <c r="P872" i="157"/>
  <c r="AW899" i="157"/>
  <c r="AF899" i="157"/>
  <c r="H899" i="157"/>
  <c r="R899" i="157"/>
  <c r="AV899" i="157"/>
  <c r="AD899" i="157"/>
  <c r="X899" i="157"/>
  <c r="Z899" i="157"/>
  <c r="W899" i="157"/>
  <c r="AC899" i="157"/>
  <c r="AU899" i="157"/>
  <c r="AN899" i="157"/>
  <c r="AM899" i="157"/>
  <c r="AT899" i="157"/>
  <c r="AH899" i="157"/>
  <c r="AR899" i="157"/>
  <c r="BB899" i="157"/>
  <c r="BD899" i="157"/>
  <c r="AK899" i="157"/>
  <c r="BL899" i="157"/>
  <c r="AZ899" i="157"/>
  <c r="AY899" i="157"/>
  <c r="U899" i="157"/>
  <c r="AS899" i="157"/>
  <c r="T899" i="157"/>
  <c r="BA899" i="157"/>
  <c r="P899" i="157"/>
  <c r="BO899" i="157"/>
  <c r="N899" i="157"/>
  <c r="BN899" i="157"/>
  <c r="AJ899" i="157"/>
  <c r="O899" i="157"/>
  <c r="AQ899" i="157"/>
  <c r="AG899" i="157"/>
  <c r="G899" i="157"/>
  <c r="K899" i="157"/>
  <c r="BJ899" i="157"/>
  <c r="AI899" i="157"/>
  <c r="L899" i="157"/>
  <c r="AE899" i="157"/>
  <c r="BH899" i="157"/>
  <c r="AB899" i="157"/>
  <c r="M899" i="157"/>
  <c r="BF899" i="157"/>
  <c r="AO899" i="157"/>
  <c r="J899" i="157"/>
  <c r="AL899" i="157"/>
  <c r="BC899" i="157"/>
  <c r="I899" i="157"/>
  <c r="AX899" i="157"/>
  <c r="E357" i="157"/>
  <c r="BD322" i="157"/>
  <c r="AC322" i="157"/>
  <c r="K322" i="157"/>
  <c r="BC322" i="157"/>
  <c r="AB322" i="157"/>
  <c r="O322" i="157"/>
  <c r="BA322" i="157"/>
  <c r="AG322" i="157"/>
  <c r="H322" i="157"/>
  <c r="AZ322" i="157"/>
  <c r="AE322" i="157"/>
  <c r="I322" i="157"/>
  <c r="AW322" i="157"/>
  <c r="AL322" i="157"/>
  <c r="AU322" i="157"/>
  <c r="AH322" i="157"/>
  <c r="AT322" i="157"/>
  <c r="AF322" i="157"/>
  <c r="AS322" i="157"/>
  <c r="AO322" i="157"/>
  <c r="AR322" i="157"/>
  <c r="Z322" i="157"/>
  <c r="AQ322" i="157"/>
  <c r="U322" i="157"/>
  <c r="AY322" i="157"/>
  <c r="T322" i="157"/>
  <c r="AX322" i="157"/>
  <c r="W322" i="157"/>
  <c r="AV322" i="157"/>
  <c r="X322" i="157"/>
  <c r="BB322" i="157"/>
  <c r="G322" i="157"/>
  <c r="BO322" i="157"/>
  <c r="AN322" i="157"/>
  <c r="R322" i="157"/>
  <c r="BN322" i="157"/>
  <c r="AK322" i="157"/>
  <c r="P322" i="157"/>
  <c r="BL322" i="157"/>
  <c r="AJ322" i="157"/>
  <c r="N322" i="157"/>
  <c r="BF322" i="157"/>
  <c r="AM322" i="157"/>
  <c r="M322" i="157"/>
  <c r="BJ322" i="157"/>
  <c r="AI322" i="157"/>
  <c r="L322" i="157"/>
  <c r="BH322" i="157"/>
  <c r="AD322" i="157"/>
  <c r="J322" i="157"/>
  <c r="BD949" i="157"/>
  <c r="AI949" i="157"/>
  <c r="G949" i="157"/>
  <c r="BC949" i="157"/>
  <c r="AH949" i="157"/>
  <c r="AX949" i="157"/>
  <c r="AJ949" i="157"/>
  <c r="AT949" i="157"/>
  <c r="AM949" i="157"/>
  <c r="AR949" i="157"/>
  <c r="AL949" i="157"/>
  <c r="AS949" i="157"/>
  <c r="X949" i="157"/>
  <c r="AQ949" i="157"/>
  <c r="Z949" i="157"/>
  <c r="BB949" i="157"/>
  <c r="W949" i="157"/>
  <c r="BA949" i="157"/>
  <c r="U949" i="157"/>
  <c r="AY949" i="157"/>
  <c r="T949" i="157"/>
  <c r="AZ949" i="157"/>
  <c r="P949" i="157"/>
  <c r="BO949" i="157"/>
  <c r="AE949" i="157"/>
  <c r="N949" i="157"/>
  <c r="BJ949" i="157"/>
  <c r="AD949" i="157"/>
  <c r="L949" i="157"/>
  <c r="BN949" i="157"/>
  <c r="AC949" i="157"/>
  <c r="R949" i="157"/>
  <c r="BH949" i="157"/>
  <c r="AB949" i="157"/>
  <c r="K949" i="157"/>
  <c r="BL949" i="157"/>
  <c r="AF949" i="157"/>
  <c r="J949" i="157"/>
  <c r="BF949" i="157"/>
  <c r="AO949" i="157"/>
  <c r="I949" i="157"/>
  <c r="AW949" i="157"/>
  <c r="AN949" i="157"/>
  <c r="H949" i="157"/>
  <c r="AV949" i="157"/>
  <c r="AK949" i="157"/>
  <c r="M949" i="157"/>
  <c r="AU949" i="157"/>
  <c r="AG949" i="157"/>
  <c r="O949" i="157"/>
  <c r="AW960" i="157"/>
  <c r="BO960" i="157"/>
  <c r="AK960" i="157"/>
  <c r="BN960" i="157"/>
  <c r="AN960" i="157"/>
  <c r="T960" i="157"/>
  <c r="K960" i="157"/>
  <c r="BL960" i="157"/>
  <c r="AJ960" i="157"/>
  <c r="I960" i="157"/>
  <c r="O960" i="157"/>
  <c r="BC960" i="157"/>
  <c r="AH960" i="157"/>
  <c r="J960" i="157"/>
  <c r="BB960" i="157"/>
  <c r="AG960" i="157"/>
  <c r="H960" i="157"/>
  <c r="BJ960" i="157"/>
  <c r="BF960" i="157"/>
  <c r="AF960" i="157"/>
  <c r="G960" i="157"/>
  <c r="BA960" i="157"/>
  <c r="Z960" i="157"/>
  <c r="P960" i="157"/>
  <c r="L960" i="157"/>
  <c r="BH960" i="157"/>
  <c r="AC960" i="157"/>
  <c r="AL960" i="157"/>
  <c r="AT960" i="157"/>
  <c r="BD960" i="157"/>
  <c r="AM960" i="157"/>
  <c r="AZ960" i="157"/>
  <c r="AO960" i="157"/>
  <c r="N960" i="157"/>
  <c r="M960" i="157"/>
  <c r="AI960" i="157"/>
  <c r="AU960" i="157"/>
  <c r="AS960" i="157"/>
  <c r="AY960" i="157"/>
  <c r="AB960" i="157"/>
  <c r="AE960" i="157"/>
  <c r="AQ960" i="157"/>
  <c r="R960" i="157"/>
  <c r="AX960" i="157"/>
  <c r="W960" i="157"/>
  <c r="U960" i="157"/>
  <c r="AD960" i="157"/>
  <c r="AR960" i="157"/>
  <c r="X960" i="157"/>
  <c r="AV960" i="157"/>
  <c r="AX767" i="157"/>
  <c r="AM767" i="157"/>
  <c r="G767" i="157"/>
  <c r="AB767" i="157"/>
  <c r="AW767" i="157"/>
  <c r="AL767" i="157"/>
  <c r="J767" i="157"/>
  <c r="AV767" i="157"/>
  <c r="AH767" i="157"/>
  <c r="M767" i="157"/>
  <c r="AU767" i="157"/>
  <c r="AK767" i="157"/>
  <c r="L767" i="157"/>
  <c r="AT767" i="157"/>
  <c r="AJ767" i="157"/>
  <c r="AR767" i="157"/>
  <c r="AI767" i="157"/>
  <c r="BJ767" i="157"/>
  <c r="AY767" i="157"/>
  <c r="AN767" i="157"/>
  <c r="AS767" i="157"/>
  <c r="AC767" i="157"/>
  <c r="AQ767" i="157"/>
  <c r="R767" i="157"/>
  <c r="BB767" i="157"/>
  <c r="X767" i="157"/>
  <c r="BD767" i="157"/>
  <c r="U767" i="157"/>
  <c r="BC767" i="157"/>
  <c r="W767" i="157"/>
  <c r="I767" i="157"/>
  <c r="AZ767" i="157"/>
  <c r="T767" i="157"/>
  <c r="BA767" i="157"/>
  <c r="P767" i="157"/>
  <c r="BO767" i="157"/>
  <c r="AG767" i="157"/>
  <c r="Z767" i="157"/>
  <c r="BN767" i="157"/>
  <c r="AF767" i="157"/>
  <c r="N767" i="157"/>
  <c r="BL767" i="157"/>
  <c r="AE767" i="157"/>
  <c r="O767" i="157"/>
  <c r="BF767" i="157"/>
  <c r="AD767" i="157"/>
  <c r="K767" i="157"/>
  <c r="BH767" i="157"/>
  <c r="AO767" i="157"/>
  <c r="H767" i="157"/>
  <c r="BL617" i="157"/>
  <c r="AG617" i="157"/>
  <c r="P617" i="157"/>
  <c r="AS617" i="157"/>
  <c r="AJ617" i="157"/>
  <c r="BN617" i="157"/>
  <c r="AF617" i="157"/>
  <c r="O617" i="157"/>
  <c r="BO617" i="157"/>
  <c r="AD617" i="157"/>
  <c r="N617" i="157"/>
  <c r="BA617" i="157"/>
  <c r="AM617" i="157"/>
  <c r="H617" i="157"/>
  <c r="AU617" i="157"/>
  <c r="W617" i="157"/>
  <c r="BH617" i="157"/>
  <c r="AI617" i="157"/>
  <c r="L617" i="157"/>
  <c r="AH617" i="157"/>
  <c r="Z617" i="157"/>
  <c r="BF617" i="157"/>
  <c r="I617" i="157"/>
  <c r="BJ617" i="157"/>
  <c r="AE617" i="157"/>
  <c r="G617" i="157"/>
  <c r="BB617" i="157"/>
  <c r="AC617" i="157"/>
  <c r="K617" i="157"/>
  <c r="AT617" i="157"/>
  <c r="AL617" i="157"/>
  <c r="AZ617" i="157"/>
  <c r="AO617" i="157"/>
  <c r="M617" i="157"/>
  <c r="AY617" i="157"/>
  <c r="AN617" i="157"/>
  <c r="J617" i="157"/>
  <c r="AK617" i="157"/>
  <c r="AX617" i="157"/>
  <c r="BD617" i="157"/>
  <c r="AB617" i="157"/>
  <c r="AR617" i="157"/>
  <c r="X617" i="157"/>
  <c r="AV617" i="157"/>
  <c r="T617" i="157"/>
  <c r="AQ617" i="157"/>
  <c r="R617" i="157"/>
  <c r="BC617" i="157"/>
  <c r="U617" i="157"/>
  <c r="AW617" i="157"/>
  <c r="AZ761" i="157"/>
  <c r="AG761" i="157"/>
  <c r="O761" i="157"/>
  <c r="AF761" i="157"/>
  <c r="AY761" i="157"/>
  <c r="AE761" i="157"/>
  <c r="L761" i="157"/>
  <c r="BD761" i="157"/>
  <c r="AX761" i="157"/>
  <c r="AD761" i="157"/>
  <c r="BH761" i="157"/>
  <c r="AV761" i="157"/>
  <c r="AM761" i="157"/>
  <c r="AT761" i="157"/>
  <c r="AO761" i="157"/>
  <c r="AN761" i="157"/>
  <c r="AQ761" i="157"/>
  <c r="Z761" i="157"/>
  <c r="AU761" i="157"/>
  <c r="X761" i="157"/>
  <c r="AS761" i="157"/>
  <c r="W761" i="157"/>
  <c r="H761" i="157"/>
  <c r="AR761" i="157"/>
  <c r="U761" i="157"/>
  <c r="AW761" i="157"/>
  <c r="T761" i="157"/>
  <c r="BN761" i="157"/>
  <c r="BC761" i="157"/>
  <c r="R761" i="157"/>
  <c r="AJ761" i="157"/>
  <c r="BO761" i="157"/>
  <c r="AK761" i="157"/>
  <c r="P761" i="157"/>
  <c r="N761" i="157"/>
  <c r="BJ761" i="157"/>
  <c r="AI761" i="157"/>
  <c r="M761" i="157"/>
  <c r="BL761" i="157"/>
  <c r="AH761" i="157"/>
  <c r="J761" i="157"/>
  <c r="BF761" i="157"/>
  <c r="AC761" i="157"/>
  <c r="G761" i="157"/>
  <c r="AL761" i="157"/>
  <c r="K761" i="157"/>
  <c r="BB761" i="157"/>
  <c r="AB761" i="157"/>
  <c r="I761" i="157"/>
  <c r="BA761" i="157"/>
  <c r="BD585" i="157"/>
  <c r="U585" i="157"/>
  <c r="AZ585" i="157"/>
  <c r="W585" i="157"/>
  <c r="BO585" i="157"/>
  <c r="AO585" i="157"/>
  <c r="P585" i="157"/>
  <c r="AG585" i="157"/>
  <c r="AB585" i="157"/>
  <c r="AM585" i="157"/>
  <c r="AX585" i="157"/>
  <c r="BN585" i="157"/>
  <c r="AL585" i="157"/>
  <c r="O585" i="157"/>
  <c r="BF585" i="157"/>
  <c r="N585" i="157"/>
  <c r="G585" i="157"/>
  <c r="AU585" i="157"/>
  <c r="Z585" i="157"/>
  <c r="AY585" i="157"/>
  <c r="BH585" i="157"/>
  <c r="AN585" i="157"/>
  <c r="L585" i="157"/>
  <c r="BL585" i="157"/>
  <c r="AK585" i="157"/>
  <c r="AJ585" i="157"/>
  <c r="AT585" i="157"/>
  <c r="X585" i="157"/>
  <c r="R585" i="157"/>
  <c r="I585" i="157"/>
  <c r="BJ585" i="157"/>
  <c r="AH585" i="157"/>
  <c r="AQ585" i="157"/>
  <c r="BB585" i="157"/>
  <c r="AD585" i="157"/>
  <c r="M585" i="157"/>
  <c r="BA585" i="157"/>
  <c r="AC585" i="157"/>
  <c r="J585" i="157"/>
  <c r="H585" i="157"/>
  <c r="AI585" i="157"/>
  <c r="AF585" i="157"/>
  <c r="AV585" i="157"/>
  <c r="K585" i="157"/>
  <c r="AS585" i="157"/>
  <c r="AR585" i="157"/>
  <c r="BC585" i="157"/>
  <c r="AE585" i="157"/>
  <c r="AW585" i="157"/>
  <c r="T585" i="157"/>
  <c r="E1229" i="157"/>
  <c r="AS634" i="157"/>
  <c r="Z634" i="157"/>
  <c r="AR634" i="157"/>
  <c r="R634" i="157"/>
  <c r="AQ634" i="157"/>
  <c r="U634" i="157"/>
  <c r="AY634" i="157"/>
  <c r="T634" i="157"/>
  <c r="BN634" i="157"/>
  <c r="AI634" i="157"/>
  <c r="G634" i="157"/>
  <c r="BH634" i="157"/>
  <c r="AH634" i="157"/>
  <c r="O634" i="157"/>
  <c r="BL634" i="157"/>
  <c r="AF634" i="157"/>
  <c r="H634" i="157"/>
  <c r="BJ634" i="157"/>
  <c r="AK634" i="157"/>
  <c r="P634" i="157"/>
  <c r="BO634" i="157"/>
  <c r="AJ634" i="157"/>
  <c r="M634" i="157"/>
  <c r="BF634" i="157"/>
  <c r="AG634" i="157"/>
  <c r="N634" i="157"/>
  <c r="BD634" i="157"/>
  <c r="AE634" i="157"/>
  <c r="K634" i="157"/>
  <c r="BC634" i="157"/>
  <c r="AC634" i="157"/>
  <c r="J634" i="157"/>
  <c r="BB634" i="157"/>
  <c r="AO634" i="157"/>
  <c r="I634" i="157"/>
  <c r="BA634" i="157"/>
  <c r="AL634" i="157"/>
  <c r="L634" i="157"/>
  <c r="AZ634" i="157"/>
  <c r="AD634" i="157"/>
  <c r="AV634" i="157"/>
  <c r="AN634" i="157"/>
  <c r="AU634" i="157"/>
  <c r="AM634" i="157"/>
  <c r="AX634" i="157"/>
  <c r="AB634" i="157"/>
  <c r="AW634" i="157"/>
  <c r="X634" i="157"/>
  <c r="AT634" i="157"/>
  <c r="W634" i="157"/>
  <c r="BO1101" i="157"/>
  <c r="BL1101" i="157"/>
  <c r="BJ1101" i="157"/>
  <c r="BH1101" i="157"/>
  <c r="AS1101" i="157"/>
  <c r="BN1101" i="157"/>
  <c r="AV1101" i="157"/>
  <c r="AU1101" i="157"/>
  <c r="AQ1101" i="157"/>
  <c r="BC1101" i="157"/>
  <c r="BD1101" i="157"/>
  <c r="AZ1101" i="157"/>
  <c r="BA1101" i="157"/>
  <c r="AY1101" i="157"/>
  <c r="BB1101" i="157"/>
  <c r="AX1101" i="157"/>
  <c r="AW1101" i="157"/>
  <c r="AT1101" i="157"/>
  <c r="AR1101" i="157"/>
  <c r="BF1101" i="157"/>
  <c r="AE1101" i="157"/>
  <c r="AD1101" i="157"/>
  <c r="AC1101" i="157"/>
  <c r="AB1101" i="157"/>
  <c r="AN1101" i="157"/>
  <c r="AL1101" i="157"/>
  <c r="AK1101" i="157"/>
  <c r="AJ1101" i="157"/>
  <c r="AI1101" i="157"/>
  <c r="AG1101" i="157"/>
  <c r="AF1101" i="157"/>
  <c r="AO1101" i="157"/>
  <c r="AM1101" i="157"/>
  <c r="AH1101" i="157"/>
  <c r="Z1101" i="157"/>
  <c r="X1101" i="157"/>
  <c r="W1101" i="157"/>
  <c r="U1101" i="157"/>
  <c r="L1101" i="157"/>
  <c r="T1101" i="157"/>
  <c r="J1101" i="157"/>
  <c r="R1101" i="157"/>
  <c r="P1101" i="157"/>
  <c r="O1101" i="157"/>
  <c r="N1101" i="157"/>
  <c r="K1101" i="157"/>
  <c r="G1101" i="157"/>
  <c r="M1101" i="157"/>
  <c r="I1101" i="157"/>
  <c r="H1101" i="157"/>
  <c r="AZ1005" i="157"/>
  <c r="Z1005" i="157"/>
  <c r="AX1005" i="157"/>
  <c r="W1005" i="157"/>
  <c r="AW1005" i="157"/>
  <c r="U1005" i="157"/>
  <c r="BB1005" i="157"/>
  <c r="BC1005" i="157"/>
  <c r="T1005" i="157"/>
  <c r="AT1005" i="157"/>
  <c r="O1005" i="157"/>
  <c r="BA1005" i="157"/>
  <c r="X1005" i="157"/>
  <c r="AV1005" i="157"/>
  <c r="AY1005" i="157"/>
  <c r="R1005" i="157"/>
  <c r="AE1005" i="157"/>
  <c r="AF1005" i="157"/>
  <c r="BO1005" i="157"/>
  <c r="AN1005" i="157"/>
  <c r="P1005" i="157"/>
  <c r="AI1005" i="157"/>
  <c r="BN1005" i="157"/>
  <c r="AM1005" i="157"/>
  <c r="N1005" i="157"/>
  <c r="AC1005" i="157"/>
  <c r="BD1005" i="157"/>
  <c r="BL1005" i="157"/>
  <c r="AO1005" i="157"/>
  <c r="M1005" i="157"/>
  <c r="AS1005" i="157"/>
  <c r="BJ1005" i="157"/>
  <c r="AK1005" i="157"/>
  <c r="L1005" i="157"/>
  <c r="I1005" i="157"/>
  <c r="BH1005" i="157"/>
  <c r="AH1005" i="157"/>
  <c r="J1005" i="157"/>
  <c r="AJ1005" i="157"/>
  <c r="BF1005" i="157"/>
  <c r="AG1005" i="157"/>
  <c r="H1005" i="157"/>
  <c r="AU1005" i="157"/>
  <c r="AD1005" i="157"/>
  <c r="G1005" i="157"/>
  <c r="AR1005" i="157"/>
  <c r="AB1005" i="157"/>
  <c r="K1005" i="157"/>
  <c r="AQ1005" i="157"/>
  <c r="AL1005" i="157"/>
  <c r="BF903" i="157"/>
  <c r="AC903" i="157"/>
  <c r="H903" i="157"/>
  <c r="AW903" i="157"/>
  <c r="AO903" i="157"/>
  <c r="G903" i="157"/>
  <c r="AV903" i="157"/>
  <c r="AJ903" i="157"/>
  <c r="AU903" i="157"/>
  <c r="AG903" i="157"/>
  <c r="AT903" i="157"/>
  <c r="AM903" i="157"/>
  <c r="AQ903" i="157"/>
  <c r="AK903" i="157"/>
  <c r="BD903" i="157"/>
  <c r="X903" i="157"/>
  <c r="BC903" i="157"/>
  <c r="W903" i="157"/>
  <c r="AZ903" i="157"/>
  <c r="T903" i="157"/>
  <c r="AS903" i="157"/>
  <c r="Z903" i="157"/>
  <c r="BB903" i="157"/>
  <c r="U903" i="157"/>
  <c r="AY903" i="157"/>
  <c r="P903" i="157"/>
  <c r="BO903" i="157"/>
  <c r="AB903" i="157"/>
  <c r="N903" i="157"/>
  <c r="AR903" i="157"/>
  <c r="BN903" i="157"/>
  <c r="AN903" i="157"/>
  <c r="L903" i="157"/>
  <c r="BL903" i="157"/>
  <c r="AL903" i="157"/>
  <c r="R903" i="157"/>
  <c r="BH903" i="157"/>
  <c r="AI903" i="157"/>
  <c r="O903" i="157"/>
  <c r="BJ903" i="157"/>
  <c r="AH903" i="157"/>
  <c r="M903" i="157"/>
  <c r="J903" i="157"/>
  <c r="BA903" i="157"/>
  <c r="AF903" i="157"/>
  <c r="K903" i="157"/>
  <c r="AE903" i="157"/>
  <c r="AX903" i="157"/>
  <c r="AD903" i="157"/>
  <c r="I903" i="157"/>
  <c r="AX859" i="157"/>
  <c r="AO859" i="157"/>
  <c r="BD859" i="157"/>
  <c r="AU859" i="157"/>
  <c r="AN859" i="157"/>
  <c r="AY859" i="157"/>
  <c r="O859" i="157"/>
  <c r="AV859" i="157"/>
  <c r="AK859" i="157"/>
  <c r="AR859" i="157"/>
  <c r="K859" i="157"/>
  <c r="AT859" i="157"/>
  <c r="AI859" i="157"/>
  <c r="R859" i="157"/>
  <c r="Z859" i="157"/>
  <c r="AD859" i="157"/>
  <c r="X859" i="157"/>
  <c r="BA859" i="157"/>
  <c r="U859" i="157"/>
  <c r="AW859" i="157"/>
  <c r="BH859" i="157"/>
  <c r="AZ859" i="157"/>
  <c r="AS859" i="157"/>
  <c r="T859" i="157"/>
  <c r="AQ859" i="157"/>
  <c r="H859" i="157"/>
  <c r="P859" i="157"/>
  <c r="AH859" i="157"/>
  <c r="BO859" i="157"/>
  <c r="AJ859" i="157"/>
  <c r="N859" i="157"/>
  <c r="W859" i="157"/>
  <c r="BN859" i="157"/>
  <c r="AG859" i="157"/>
  <c r="L859" i="157"/>
  <c r="BJ859" i="157"/>
  <c r="BL859" i="157"/>
  <c r="AF859" i="157"/>
  <c r="G859" i="157"/>
  <c r="AE859" i="157"/>
  <c r="AM859" i="157"/>
  <c r="BF859" i="157"/>
  <c r="AB859" i="157"/>
  <c r="M859" i="157"/>
  <c r="BC859" i="157"/>
  <c r="AC859" i="157"/>
  <c r="J859" i="157"/>
  <c r="BB859" i="157"/>
  <c r="AL859" i="157"/>
  <c r="I859" i="157"/>
  <c r="AT823" i="157"/>
  <c r="AF823" i="157"/>
  <c r="G823" i="157"/>
  <c r="AR823" i="157"/>
  <c r="AN823" i="157"/>
  <c r="K823" i="157"/>
  <c r="AQ823" i="157"/>
  <c r="AL823" i="157"/>
  <c r="I823" i="157"/>
  <c r="AZ823" i="157"/>
  <c r="AY823" i="157"/>
  <c r="AD823" i="157"/>
  <c r="AW823" i="157"/>
  <c r="AE823" i="157"/>
  <c r="BC823" i="157"/>
  <c r="X823" i="157"/>
  <c r="BB823" i="157"/>
  <c r="W823" i="157"/>
  <c r="AV823" i="157"/>
  <c r="T823" i="157"/>
  <c r="AU823" i="157"/>
  <c r="Z823" i="157"/>
  <c r="AC823" i="157"/>
  <c r="R823" i="157"/>
  <c r="BN823" i="157"/>
  <c r="AX823" i="157"/>
  <c r="P823" i="157"/>
  <c r="BH823" i="157"/>
  <c r="AJ823" i="157"/>
  <c r="M823" i="157"/>
  <c r="BD823" i="157"/>
  <c r="BA823" i="157"/>
  <c r="N823" i="157"/>
  <c r="AO823" i="157"/>
  <c r="AS823" i="157"/>
  <c r="AM823" i="157"/>
  <c r="AI823" i="157"/>
  <c r="AG823" i="157"/>
  <c r="AB823" i="157"/>
  <c r="AK823" i="157"/>
  <c r="U823" i="157"/>
  <c r="AH823" i="157"/>
  <c r="O823" i="157"/>
  <c r="L823" i="157"/>
  <c r="J823" i="157"/>
  <c r="BJ823" i="157"/>
  <c r="H823" i="157"/>
  <c r="BO823" i="157"/>
  <c r="BL823" i="157"/>
  <c r="BF823" i="157"/>
  <c r="AS1039" i="157"/>
  <c r="AO1039" i="157"/>
  <c r="N1039" i="157"/>
  <c r="AQ1039" i="157"/>
  <c r="AN1039" i="157"/>
  <c r="AV1039" i="157"/>
  <c r="L1039" i="157"/>
  <c r="AJ1039" i="157"/>
  <c r="BD1039" i="157"/>
  <c r="AD1039" i="157"/>
  <c r="U1039" i="157"/>
  <c r="AY1039" i="157"/>
  <c r="X1039" i="157"/>
  <c r="AX1039" i="157"/>
  <c r="AR1039" i="157"/>
  <c r="Z1039" i="157"/>
  <c r="AW1039" i="157"/>
  <c r="W1039" i="157"/>
  <c r="BB1039" i="157"/>
  <c r="BH1039" i="157"/>
  <c r="J1039" i="157"/>
  <c r="BN1039" i="157"/>
  <c r="AH1039" i="157"/>
  <c r="T1039" i="157"/>
  <c r="AT1039" i="157"/>
  <c r="BF1039" i="157"/>
  <c r="R1039" i="157"/>
  <c r="BO1039" i="157"/>
  <c r="AG1039" i="157"/>
  <c r="G1039" i="157"/>
  <c r="AC1039" i="157"/>
  <c r="BJ1039" i="157"/>
  <c r="AF1039" i="157"/>
  <c r="H1039" i="157"/>
  <c r="K1039" i="157"/>
  <c r="AL1039" i="157"/>
  <c r="BL1039" i="157"/>
  <c r="AE1039" i="157"/>
  <c r="M1039" i="157"/>
  <c r="BC1039" i="157"/>
  <c r="AK1039" i="157"/>
  <c r="I1039" i="157"/>
  <c r="BA1039" i="157"/>
  <c r="AI1039" i="157"/>
  <c r="P1039" i="157"/>
  <c r="AZ1039" i="157"/>
  <c r="AB1039" i="157"/>
  <c r="O1039" i="157"/>
  <c r="AU1039" i="157"/>
  <c r="AM1039" i="157"/>
  <c r="AX967" i="157"/>
  <c r="X967" i="157"/>
  <c r="AU967" i="157"/>
  <c r="Z967" i="157"/>
  <c r="AR967" i="157"/>
  <c r="W967" i="157"/>
  <c r="BO967" i="157"/>
  <c r="AF967" i="157"/>
  <c r="P967" i="157"/>
  <c r="BL967" i="157"/>
  <c r="AE967" i="157"/>
  <c r="N967" i="157"/>
  <c r="AM967" i="157"/>
  <c r="BN967" i="157"/>
  <c r="AD967" i="157"/>
  <c r="L967" i="157"/>
  <c r="BJ967" i="157"/>
  <c r="AC967" i="157"/>
  <c r="M967" i="157"/>
  <c r="BF967" i="157"/>
  <c r="AB967" i="157"/>
  <c r="K967" i="157"/>
  <c r="BD967" i="157"/>
  <c r="AK967" i="157"/>
  <c r="J967" i="157"/>
  <c r="BC967" i="157"/>
  <c r="AJ967" i="157"/>
  <c r="I967" i="157"/>
  <c r="AV967" i="157"/>
  <c r="AI967" i="157"/>
  <c r="G967" i="157"/>
  <c r="BB967" i="157"/>
  <c r="AH967" i="157"/>
  <c r="O967" i="157"/>
  <c r="BA967" i="157"/>
  <c r="AL967" i="157"/>
  <c r="H967" i="157"/>
  <c r="AQ967" i="157"/>
  <c r="AZ967" i="157"/>
  <c r="AN967" i="157"/>
  <c r="AT967" i="157"/>
  <c r="AS967" i="157"/>
  <c r="AO967" i="157"/>
  <c r="BH967" i="157"/>
  <c r="U967" i="157"/>
  <c r="AW967" i="157"/>
  <c r="T967" i="157"/>
  <c r="AG967" i="157"/>
  <c r="AY967" i="157"/>
  <c r="R967" i="157"/>
  <c r="AT1048" i="157"/>
  <c r="AN1048" i="157"/>
  <c r="AR1048" i="157"/>
  <c r="AB1048" i="157"/>
  <c r="Z1048" i="157"/>
  <c r="BD1048" i="157"/>
  <c r="AO1048" i="157"/>
  <c r="AY1048" i="157"/>
  <c r="X1048" i="157"/>
  <c r="AQ1048" i="157"/>
  <c r="W1048" i="157"/>
  <c r="T1048" i="157"/>
  <c r="AX1048" i="157"/>
  <c r="I1048" i="157"/>
  <c r="G1048" i="157"/>
  <c r="AV1048" i="157"/>
  <c r="H1048" i="157"/>
  <c r="AW1048" i="157"/>
  <c r="AS1048" i="157"/>
  <c r="U1048" i="157"/>
  <c r="BO1048" i="157"/>
  <c r="AL1048" i="157"/>
  <c r="BL1048" i="157"/>
  <c r="AK1048" i="157"/>
  <c r="BH1048" i="157"/>
  <c r="AJ1048" i="157"/>
  <c r="R1048" i="157"/>
  <c r="AM1048" i="157"/>
  <c r="BN1048" i="157"/>
  <c r="N1048" i="157"/>
  <c r="BJ1048" i="157"/>
  <c r="AI1048" i="157"/>
  <c r="L1048" i="157"/>
  <c r="BF1048" i="157"/>
  <c r="AG1048" i="157"/>
  <c r="K1048" i="157"/>
  <c r="BC1048" i="157"/>
  <c r="AF1048" i="157"/>
  <c r="J1048" i="157"/>
  <c r="BB1048" i="157"/>
  <c r="AH1048" i="157"/>
  <c r="O1048" i="157"/>
  <c r="BA1048" i="157"/>
  <c r="AE1048" i="157"/>
  <c r="M1048" i="157"/>
  <c r="AZ1048" i="157"/>
  <c r="AD1048" i="157"/>
  <c r="P1048" i="157"/>
  <c r="AU1048" i="157"/>
  <c r="AC1048" i="157"/>
  <c r="BN827" i="157"/>
  <c r="AC827" i="157"/>
  <c r="I827" i="157"/>
  <c r="BF827" i="157"/>
  <c r="AB827" i="157"/>
  <c r="H827" i="157"/>
  <c r="BH827" i="157"/>
  <c r="AN827" i="157"/>
  <c r="G827" i="157"/>
  <c r="AZ827" i="157"/>
  <c r="AX827" i="157"/>
  <c r="AM827" i="157"/>
  <c r="J827" i="157"/>
  <c r="AW827" i="157"/>
  <c r="AJ827" i="157"/>
  <c r="O827" i="157"/>
  <c r="AT827" i="157"/>
  <c r="AO827" i="157"/>
  <c r="K827" i="157"/>
  <c r="AQ827" i="157"/>
  <c r="Z827" i="157"/>
  <c r="BC827" i="157"/>
  <c r="AV827" i="157"/>
  <c r="AI827" i="157"/>
  <c r="M827" i="157"/>
  <c r="AU827" i="157"/>
  <c r="AE827" i="157"/>
  <c r="L827" i="157"/>
  <c r="R827" i="157"/>
  <c r="AR827" i="157"/>
  <c r="AH827" i="157"/>
  <c r="BD827" i="157"/>
  <c r="AK827" i="157"/>
  <c r="BB827" i="157"/>
  <c r="AF827" i="157"/>
  <c r="BJ827" i="157"/>
  <c r="AL827" i="157"/>
  <c r="BA827" i="157"/>
  <c r="T827" i="157"/>
  <c r="AS827" i="157"/>
  <c r="P827" i="157"/>
  <c r="BL827" i="157"/>
  <c r="AG827" i="157"/>
  <c r="N827" i="157"/>
  <c r="AY827" i="157"/>
  <c r="X827" i="157"/>
  <c r="W827" i="157"/>
  <c r="BO827" i="157"/>
  <c r="AD827" i="157"/>
  <c r="U827" i="157"/>
  <c r="BO1104" i="157"/>
  <c r="AE1104" i="157"/>
  <c r="G1104" i="157"/>
  <c r="BL1104" i="157"/>
  <c r="AD1104" i="157"/>
  <c r="Z1104" i="157"/>
  <c r="AS1104" i="157"/>
  <c r="AF1104" i="157"/>
  <c r="BN1104" i="157"/>
  <c r="BJ1104" i="157"/>
  <c r="AB1104" i="157"/>
  <c r="P1104" i="157"/>
  <c r="O1104" i="157"/>
  <c r="AQ1104" i="157"/>
  <c r="BF1104" i="157"/>
  <c r="AN1104" i="157"/>
  <c r="R1104" i="157"/>
  <c r="AH1104" i="157"/>
  <c r="AX1104" i="157"/>
  <c r="L1104" i="157"/>
  <c r="AW1104" i="157"/>
  <c r="M1104" i="157"/>
  <c r="BH1104" i="157"/>
  <c r="AG1104" i="157"/>
  <c r="N1104" i="157"/>
  <c r="AM1104" i="157"/>
  <c r="T1104" i="157"/>
  <c r="AC1104" i="157"/>
  <c r="AV1104" i="157"/>
  <c r="AO1104" i="157"/>
  <c r="K1104" i="157"/>
  <c r="AK1104" i="157"/>
  <c r="AL1104" i="157"/>
  <c r="BA1104" i="157"/>
  <c r="AY1104" i="157"/>
  <c r="AR1104" i="157"/>
  <c r="U1104" i="157"/>
  <c r="BC1104" i="157"/>
  <c r="H1104" i="157"/>
  <c r="AU1104" i="157"/>
  <c r="AJ1104" i="157"/>
  <c r="BB1104" i="157"/>
  <c r="AI1104" i="157"/>
  <c r="X1104" i="157"/>
  <c r="BD1104" i="157"/>
  <c r="W1104" i="157"/>
  <c r="AZ1104" i="157"/>
  <c r="J1104" i="157"/>
  <c r="AT1104" i="157"/>
  <c r="I1104" i="157"/>
  <c r="AS1071" i="157"/>
  <c r="AD1071" i="157"/>
  <c r="P1071" i="157"/>
  <c r="AR1071" i="157"/>
  <c r="AN1071" i="157"/>
  <c r="O1071" i="157"/>
  <c r="K1071" i="157"/>
  <c r="AV1071" i="157"/>
  <c r="AL1071" i="157"/>
  <c r="I1071" i="157"/>
  <c r="AQ1071" i="157"/>
  <c r="AI1071" i="157"/>
  <c r="AT1071" i="157"/>
  <c r="BF1071" i="157"/>
  <c r="AK1071" i="157"/>
  <c r="BC1071" i="157"/>
  <c r="AJ1071" i="157"/>
  <c r="BD1071" i="157"/>
  <c r="Z1071" i="157"/>
  <c r="BB1071" i="157"/>
  <c r="W1071" i="157"/>
  <c r="M1071" i="157"/>
  <c r="AH1071" i="157"/>
  <c r="BA1071" i="157"/>
  <c r="R1071" i="157"/>
  <c r="AZ1071" i="157"/>
  <c r="U1071" i="157"/>
  <c r="AG1071" i="157"/>
  <c r="AF1071" i="157"/>
  <c r="AY1071" i="157"/>
  <c r="T1071" i="157"/>
  <c r="BH1071" i="157"/>
  <c r="N1071" i="157"/>
  <c r="AX1071" i="157"/>
  <c r="L1071" i="157"/>
  <c r="BN1071" i="157"/>
  <c r="AE1071" i="157"/>
  <c r="J1071" i="157"/>
  <c r="AM1071" i="157"/>
  <c r="AW1071" i="157"/>
  <c r="BJ1071" i="157"/>
  <c r="AC1071" i="157"/>
  <c r="X1071" i="157"/>
  <c r="AU1071" i="157"/>
  <c r="BO1071" i="157"/>
  <c r="AB1071" i="157"/>
  <c r="G1071" i="157"/>
  <c r="BL1071" i="157"/>
  <c r="AO1071" i="157"/>
  <c r="H1071" i="157"/>
  <c r="AY878" i="157"/>
  <c r="T878" i="157"/>
  <c r="AV878" i="157"/>
  <c r="Z878" i="157"/>
  <c r="AT878" i="157"/>
  <c r="N878" i="157"/>
  <c r="BJ878" i="157"/>
  <c r="AM878" i="157"/>
  <c r="M878" i="157"/>
  <c r="BN878" i="157"/>
  <c r="AL878" i="157"/>
  <c r="L878" i="157"/>
  <c r="BL878" i="157"/>
  <c r="AJ878" i="157"/>
  <c r="K878" i="157"/>
  <c r="BO878" i="157"/>
  <c r="BF878" i="157"/>
  <c r="AD878" i="157"/>
  <c r="R878" i="157"/>
  <c r="AO878" i="157"/>
  <c r="BH878" i="157"/>
  <c r="AN878" i="157"/>
  <c r="O878" i="157"/>
  <c r="BB878" i="157"/>
  <c r="AI878" i="157"/>
  <c r="P878" i="157"/>
  <c r="AS878" i="157"/>
  <c r="AF878" i="157"/>
  <c r="J878" i="157"/>
  <c r="AR878" i="157"/>
  <c r="AE878" i="157"/>
  <c r="H878" i="157"/>
  <c r="AQ878" i="157"/>
  <c r="AB878" i="157"/>
  <c r="G878" i="157"/>
  <c r="BC878" i="157"/>
  <c r="AH878" i="157"/>
  <c r="BD878" i="157"/>
  <c r="AG878" i="157"/>
  <c r="AX878" i="157"/>
  <c r="AC878" i="157"/>
  <c r="AW878" i="157"/>
  <c r="AK878" i="157"/>
  <c r="AU878" i="157"/>
  <c r="X878" i="157"/>
  <c r="BA878" i="157"/>
  <c r="W878" i="157"/>
  <c r="AZ878" i="157"/>
  <c r="U878" i="157"/>
  <c r="I878" i="157"/>
  <c r="AV1100" i="157"/>
  <c r="R1100" i="157"/>
  <c r="AQ1100" i="157"/>
  <c r="J1100" i="157"/>
  <c r="AS1100" i="157"/>
  <c r="I1100" i="157"/>
  <c r="BO1100" i="157"/>
  <c r="AO1100" i="157"/>
  <c r="H1100" i="157"/>
  <c r="BN1100" i="157"/>
  <c r="AM1100" i="157"/>
  <c r="W1100" i="157"/>
  <c r="BD1100" i="157"/>
  <c r="AJ1100" i="157"/>
  <c r="G1100" i="157"/>
  <c r="BJ1100" i="157"/>
  <c r="AI1100" i="157"/>
  <c r="U1100" i="157"/>
  <c r="BL1100" i="157"/>
  <c r="AG1100" i="157"/>
  <c r="O1100" i="157"/>
  <c r="BF1100" i="157"/>
  <c r="AL1100" i="157"/>
  <c r="N1100" i="157"/>
  <c r="BH1100" i="157"/>
  <c r="AK1100" i="157"/>
  <c r="M1100" i="157"/>
  <c r="AY1100" i="157"/>
  <c r="AF1100" i="157"/>
  <c r="P1100" i="157"/>
  <c r="BC1100" i="157"/>
  <c r="AE1100" i="157"/>
  <c r="K1100" i="157"/>
  <c r="BB1100" i="157"/>
  <c r="AB1100" i="157"/>
  <c r="L1100" i="157"/>
  <c r="BA1100" i="157"/>
  <c r="AN1100" i="157"/>
  <c r="AU1100" i="157"/>
  <c r="AH1100" i="157"/>
  <c r="AT1100" i="157"/>
  <c r="AD1100" i="157"/>
  <c r="AR1100" i="157"/>
  <c r="AC1100" i="157"/>
  <c r="AZ1100" i="157"/>
  <c r="Z1100" i="157"/>
  <c r="AX1100" i="157"/>
  <c r="X1100" i="157"/>
  <c r="AW1100" i="157"/>
  <c r="T1100" i="157"/>
  <c r="E355" i="157"/>
  <c r="AZ320" i="157"/>
  <c r="AY320" i="157"/>
  <c r="U320" i="157"/>
  <c r="BC320" i="157"/>
  <c r="AE320" i="157"/>
  <c r="BA320" i="157"/>
  <c r="R320" i="157"/>
  <c r="O320" i="157"/>
  <c r="BO320" i="157"/>
  <c r="AF320" i="157"/>
  <c r="P320" i="157"/>
  <c r="BH320" i="157"/>
  <c r="AD320" i="157"/>
  <c r="N320" i="157"/>
  <c r="BJ320" i="157"/>
  <c r="AO320" i="157"/>
  <c r="K320" i="157"/>
  <c r="BF320" i="157"/>
  <c r="AM320" i="157"/>
  <c r="I320" i="157"/>
  <c r="AR320" i="157"/>
  <c r="AK320" i="157"/>
  <c r="H320" i="157"/>
  <c r="AX320" i="157"/>
  <c r="AB320" i="157"/>
  <c r="M320" i="157"/>
  <c r="AW320" i="157"/>
  <c r="L320" i="157"/>
  <c r="AI320" i="157"/>
  <c r="AN320" i="157"/>
  <c r="AV320" i="157"/>
  <c r="AG320" i="157"/>
  <c r="J320" i="157"/>
  <c r="AU320" i="157"/>
  <c r="AH320" i="157"/>
  <c r="AT320" i="157"/>
  <c r="W320" i="157"/>
  <c r="G320" i="157"/>
  <c r="BL320" i="157"/>
  <c r="AC320" i="157"/>
  <c r="BN320" i="157"/>
  <c r="AQ320" i="157"/>
  <c r="AL320" i="157"/>
  <c r="BD320" i="157"/>
  <c r="AJ320" i="157"/>
  <c r="Z320" i="157"/>
  <c r="T320" i="157"/>
  <c r="AS320" i="157"/>
  <c r="BB320" i="157"/>
  <c r="X320" i="157"/>
  <c r="BF855" i="157"/>
  <c r="AI855" i="157"/>
  <c r="I855" i="157"/>
  <c r="BD855" i="157"/>
  <c r="AF855" i="157"/>
  <c r="O855" i="157"/>
  <c r="AV855" i="157"/>
  <c r="AE855" i="157"/>
  <c r="M855" i="157"/>
  <c r="AU855" i="157"/>
  <c r="AC855" i="157"/>
  <c r="K855" i="157"/>
  <c r="AT855" i="157"/>
  <c r="AB855" i="157"/>
  <c r="J855" i="157"/>
  <c r="AS855" i="157"/>
  <c r="AJ855" i="157"/>
  <c r="AR855" i="157"/>
  <c r="AH855" i="157"/>
  <c r="AW855" i="157"/>
  <c r="AG855" i="157"/>
  <c r="AQ855" i="157"/>
  <c r="AD855" i="157"/>
  <c r="AZ855" i="157"/>
  <c r="W855" i="157"/>
  <c r="AX855" i="157"/>
  <c r="Z855" i="157"/>
  <c r="AY855" i="157"/>
  <c r="R855" i="157"/>
  <c r="BA855" i="157"/>
  <c r="U855" i="157"/>
  <c r="BC855" i="157"/>
  <c r="X855" i="157"/>
  <c r="BB855" i="157"/>
  <c r="P855" i="157"/>
  <c r="BO855" i="157"/>
  <c r="AO855" i="157"/>
  <c r="N855" i="157"/>
  <c r="BJ855" i="157"/>
  <c r="AN855" i="157"/>
  <c r="L855" i="157"/>
  <c r="BN855" i="157"/>
  <c r="AL855" i="157"/>
  <c r="H855" i="157"/>
  <c r="BH855" i="157"/>
  <c r="AM855" i="157"/>
  <c r="G855" i="157"/>
  <c r="BL855" i="157"/>
  <c r="AK855" i="157"/>
  <c r="T855" i="157"/>
  <c r="AZ693" i="157"/>
  <c r="AH693" i="157"/>
  <c r="G693" i="157"/>
  <c r="AY693" i="157"/>
  <c r="AE693" i="157"/>
  <c r="AX693" i="157"/>
  <c r="AD693" i="157"/>
  <c r="AW693" i="157"/>
  <c r="AG693" i="157"/>
  <c r="AV693" i="157"/>
  <c r="Z693" i="157"/>
  <c r="AU693" i="157"/>
  <c r="X693" i="157"/>
  <c r="BB693" i="157"/>
  <c r="W693" i="157"/>
  <c r="BD693" i="157"/>
  <c r="R693" i="157"/>
  <c r="BC693" i="157"/>
  <c r="AL693" i="157"/>
  <c r="AQ693" i="157"/>
  <c r="T693" i="157"/>
  <c r="AR693" i="157"/>
  <c r="U693" i="157"/>
  <c r="BN693" i="157"/>
  <c r="AC693" i="157"/>
  <c r="P693" i="157"/>
  <c r="BO693" i="157"/>
  <c r="AB693" i="157"/>
  <c r="N693" i="157"/>
  <c r="BH693" i="157"/>
  <c r="AO693" i="157"/>
  <c r="O693" i="157"/>
  <c r="I693" i="157"/>
  <c r="BJ693" i="157"/>
  <c r="AN693" i="157"/>
  <c r="M693" i="157"/>
  <c r="AS693" i="157"/>
  <c r="BL693" i="157"/>
  <c r="AM693" i="157"/>
  <c r="L693" i="157"/>
  <c r="BF693" i="157"/>
  <c r="AK693" i="157"/>
  <c r="K693" i="157"/>
  <c r="AT693" i="157"/>
  <c r="AJ693" i="157"/>
  <c r="J693" i="157"/>
  <c r="AF693" i="157"/>
  <c r="BA693" i="157"/>
  <c r="AI693" i="157"/>
  <c r="H693" i="157"/>
  <c r="BJ1081" i="157"/>
  <c r="AI1081" i="157"/>
  <c r="G1081" i="157"/>
  <c r="AY1081" i="157"/>
  <c r="AH1081" i="157"/>
  <c r="X1081" i="157"/>
  <c r="AZ1081" i="157"/>
  <c r="AF1081" i="157"/>
  <c r="M1081" i="157"/>
  <c r="BA1081" i="157"/>
  <c r="AO1081" i="157"/>
  <c r="H1081" i="157"/>
  <c r="AX1081" i="157"/>
  <c r="AM1081" i="157"/>
  <c r="R1081" i="157"/>
  <c r="AW1081" i="157"/>
  <c r="AL1081" i="157"/>
  <c r="I1081" i="157"/>
  <c r="AV1081" i="157"/>
  <c r="AG1081" i="157"/>
  <c r="T1081" i="157"/>
  <c r="AQ1081" i="157"/>
  <c r="AB1081" i="157"/>
  <c r="BF1081" i="157"/>
  <c r="AD1081" i="157"/>
  <c r="BD1081" i="157"/>
  <c r="AC1081" i="157"/>
  <c r="BC1081" i="157"/>
  <c r="AN1081" i="157"/>
  <c r="BB1081" i="157"/>
  <c r="W1081" i="157"/>
  <c r="BH1081" i="157"/>
  <c r="Z1081" i="157"/>
  <c r="AU1081" i="157"/>
  <c r="L1081" i="157"/>
  <c r="AT1081" i="157"/>
  <c r="J1081" i="157"/>
  <c r="BL1081" i="157"/>
  <c r="AS1081" i="157"/>
  <c r="U1081" i="157"/>
  <c r="AR1081" i="157"/>
  <c r="P1081" i="157"/>
  <c r="N1081" i="157"/>
  <c r="BO1081" i="157"/>
  <c r="AE1081" i="157"/>
  <c r="O1081" i="157"/>
  <c r="AK1081" i="157"/>
  <c r="BN1081" i="157"/>
  <c r="AJ1081" i="157"/>
  <c r="K1081" i="157"/>
  <c r="AY629" i="157"/>
  <c r="Z629" i="157"/>
  <c r="AX629" i="157"/>
  <c r="R629" i="157"/>
  <c r="BN629" i="157"/>
  <c r="AK629" i="157"/>
  <c r="P629" i="157"/>
  <c r="BO629" i="157"/>
  <c r="AJ629" i="157"/>
  <c r="O629" i="157"/>
  <c r="BH629" i="157"/>
  <c r="AO629" i="157"/>
  <c r="N629" i="157"/>
  <c r="BL629" i="157"/>
  <c r="AN629" i="157"/>
  <c r="L629" i="157"/>
  <c r="BJ629" i="157"/>
  <c r="AL629" i="157"/>
  <c r="I629" i="157"/>
  <c r="BF629" i="157"/>
  <c r="AI629" i="157"/>
  <c r="G629" i="157"/>
  <c r="AT629" i="157"/>
  <c r="AE629" i="157"/>
  <c r="M629" i="157"/>
  <c r="AS629" i="157"/>
  <c r="AH629" i="157"/>
  <c r="K629" i="157"/>
  <c r="AR629" i="157"/>
  <c r="AG629" i="157"/>
  <c r="J629" i="157"/>
  <c r="AQ629" i="157"/>
  <c r="AF629" i="157"/>
  <c r="H629" i="157"/>
  <c r="AV629" i="157"/>
  <c r="AD629" i="157"/>
  <c r="AU629" i="157"/>
  <c r="AC629" i="157"/>
  <c r="BD629" i="157"/>
  <c r="AB629" i="157"/>
  <c r="BC629" i="157"/>
  <c r="AM629" i="157"/>
  <c r="BB629" i="157"/>
  <c r="X629" i="157"/>
  <c r="AZ629" i="157"/>
  <c r="W629" i="157"/>
  <c r="AW629" i="157"/>
  <c r="U629" i="157"/>
  <c r="BA629" i="157"/>
  <c r="T629" i="157"/>
  <c r="BL770" i="157"/>
  <c r="AN770" i="157"/>
  <c r="I770" i="157"/>
  <c r="BH770" i="157"/>
  <c r="AM770" i="157"/>
  <c r="O770" i="157"/>
  <c r="AV770" i="157"/>
  <c r="AL770" i="157"/>
  <c r="H770" i="157"/>
  <c r="AU770" i="157"/>
  <c r="AK770" i="157"/>
  <c r="G770" i="157"/>
  <c r="AT770" i="157"/>
  <c r="AI770" i="157"/>
  <c r="J770" i="157"/>
  <c r="AS770" i="157"/>
  <c r="AH770" i="157"/>
  <c r="P770" i="157"/>
  <c r="AR770" i="157"/>
  <c r="AO770" i="157"/>
  <c r="BC770" i="157"/>
  <c r="AJ770" i="157"/>
  <c r="BB770" i="157"/>
  <c r="AG770" i="157"/>
  <c r="AZ770" i="157"/>
  <c r="AF770" i="157"/>
  <c r="AY770" i="157"/>
  <c r="Z770" i="157"/>
  <c r="AX770" i="157"/>
  <c r="X770" i="157"/>
  <c r="AW770" i="157"/>
  <c r="U770" i="157"/>
  <c r="AQ770" i="157"/>
  <c r="W770" i="157"/>
  <c r="BA770" i="157"/>
  <c r="T770" i="157"/>
  <c r="BD770" i="157"/>
  <c r="N770" i="157"/>
  <c r="BO770" i="157"/>
  <c r="AE770" i="157"/>
  <c r="M770" i="157"/>
  <c r="BN770" i="157"/>
  <c r="AD770" i="157"/>
  <c r="L770" i="157"/>
  <c r="BJ770" i="157"/>
  <c r="AC770" i="157"/>
  <c r="K770" i="157"/>
  <c r="BF770" i="157"/>
  <c r="AB770" i="157"/>
  <c r="R770" i="157"/>
  <c r="BF655" i="157"/>
  <c r="AI655" i="157"/>
  <c r="K655" i="157"/>
  <c r="BB655" i="157"/>
  <c r="AH655" i="157"/>
  <c r="H655" i="157"/>
  <c r="BA655" i="157"/>
  <c r="AE655" i="157"/>
  <c r="R655" i="157"/>
  <c r="AQ655" i="157"/>
  <c r="AX655" i="157"/>
  <c r="AD655" i="157"/>
  <c r="M655" i="157"/>
  <c r="AB655" i="157"/>
  <c r="BN655" i="157"/>
  <c r="AG655" i="157"/>
  <c r="G655" i="157"/>
  <c r="AW655" i="157"/>
  <c r="J655" i="157"/>
  <c r="AN655" i="157"/>
  <c r="AV655" i="157"/>
  <c r="AM655" i="157"/>
  <c r="P655" i="157"/>
  <c r="I655" i="157"/>
  <c r="AU655" i="157"/>
  <c r="AK655" i="157"/>
  <c r="AS655" i="157"/>
  <c r="AT655" i="157"/>
  <c r="AJ655" i="157"/>
  <c r="AF655" i="157"/>
  <c r="AY655" i="157"/>
  <c r="AC655" i="157"/>
  <c r="U655" i="157"/>
  <c r="N655" i="157"/>
  <c r="BH655" i="157"/>
  <c r="BD655" i="157"/>
  <c r="Z655" i="157"/>
  <c r="BC655" i="157"/>
  <c r="T655" i="157"/>
  <c r="AZ655" i="157"/>
  <c r="X655" i="157"/>
  <c r="AR655" i="157"/>
  <c r="W655" i="157"/>
  <c r="BO655" i="157"/>
  <c r="AO655" i="157"/>
  <c r="O655" i="157"/>
  <c r="BL655" i="157"/>
  <c r="AL655" i="157"/>
  <c r="L655" i="157"/>
  <c r="BJ655" i="157"/>
  <c r="E1275" i="157"/>
  <c r="BN680" i="157"/>
  <c r="AD680" i="157"/>
  <c r="L680" i="157"/>
  <c r="BL680" i="157"/>
  <c r="AB680" i="157"/>
  <c r="K680" i="157"/>
  <c r="BH680" i="157"/>
  <c r="AG680" i="157"/>
  <c r="R680" i="157"/>
  <c r="BF680" i="157"/>
  <c r="AF680" i="157"/>
  <c r="P680" i="157"/>
  <c r="BJ680" i="157"/>
  <c r="AC680" i="157"/>
  <c r="J680" i="157"/>
  <c r="AZ680" i="157"/>
  <c r="AO680" i="157"/>
  <c r="G680" i="157"/>
  <c r="AY680" i="157"/>
  <c r="AK680" i="157"/>
  <c r="I680" i="157"/>
  <c r="AX680" i="157"/>
  <c r="AH680" i="157"/>
  <c r="H680" i="157"/>
  <c r="AW680" i="157"/>
  <c r="AN680" i="157"/>
  <c r="O680" i="157"/>
  <c r="AV680" i="157"/>
  <c r="AM680" i="157"/>
  <c r="AR680" i="157"/>
  <c r="AL680" i="157"/>
  <c r="AQ680" i="157"/>
  <c r="AJ680" i="157"/>
  <c r="BC680" i="157"/>
  <c r="AI680" i="157"/>
  <c r="BB680" i="157"/>
  <c r="X680" i="157"/>
  <c r="BA680" i="157"/>
  <c r="Z680" i="157"/>
  <c r="AU680" i="157"/>
  <c r="U680" i="157"/>
  <c r="AS680" i="157"/>
  <c r="W680" i="157"/>
  <c r="BD680" i="157"/>
  <c r="T680" i="157"/>
  <c r="AT680" i="157"/>
  <c r="N680" i="157"/>
  <c r="BO680" i="157"/>
  <c r="AE680" i="157"/>
  <c r="M680" i="157"/>
  <c r="AT835" i="157"/>
  <c r="AB835" i="157"/>
  <c r="AS835" i="157"/>
  <c r="W835" i="157"/>
  <c r="AR835" i="157"/>
  <c r="Z835" i="157"/>
  <c r="BA835" i="157"/>
  <c r="U835" i="157"/>
  <c r="AW835" i="157"/>
  <c r="R835" i="157"/>
  <c r="AY835" i="157"/>
  <c r="X835" i="157"/>
  <c r="AQ835" i="157"/>
  <c r="T835" i="157"/>
  <c r="BO835" i="157"/>
  <c r="AO835" i="157"/>
  <c r="P835" i="157"/>
  <c r="BJ835" i="157"/>
  <c r="AM835" i="157"/>
  <c r="N835" i="157"/>
  <c r="BL835" i="157"/>
  <c r="AJ835" i="157"/>
  <c r="M835" i="157"/>
  <c r="BN835" i="157"/>
  <c r="AI835" i="157"/>
  <c r="K835" i="157"/>
  <c r="BF835" i="157"/>
  <c r="AG835" i="157"/>
  <c r="J835" i="157"/>
  <c r="BH835" i="157"/>
  <c r="AF835" i="157"/>
  <c r="I835" i="157"/>
  <c r="BD835" i="157"/>
  <c r="AC835" i="157"/>
  <c r="L835" i="157"/>
  <c r="BC835" i="157"/>
  <c r="AN835" i="157"/>
  <c r="H835" i="157"/>
  <c r="BB835" i="157"/>
  <c r="AL835" i="157"/>
  <c r="G835" i="157"/>
  <c r="AD835" i="157"/>
  <c r="AZ835" i="157"/>
  <c r="AK835" i="157"/>
  <c r="O835" i="157"/>
  <c r="AV835" i="157"/>
  <c r="AX835" i="157"/>
  <c r="AH835" i="157"/>
  <c r="AU835" i="157"/>
  <c r="AE835" i="157"/>
  <c r="AS861" i="157"/>
  <c r="N861" i="157"/>
  <c r="AQ861" i="157"/>
  <c r="L861" i="157"/>
  <c r="BD861" i="157"/>
  <c r="BO861" i="157"/>
  <c r="AK861" i="157"/>
  <c r="O861" i="157"/>
  <c r="BL861" i="157"/>
  <c r="AJ861" i="157"/>
  <c r="M861" i="157"/>
  <c r="AU861" i="157"/>
  <c r="BN861" i="157"/>
  <c r="AH861" i="157"/>
  <c r="W861" i="157"/>
  <c r="BJ861" i="157"/>
  <c r="AB861" i="157"/>
  <c r="J861" i="157"/>
  <c r="P861" i="157"/>
  <c r="BH861" i="157"/>
  <c r="AD861" i="157"/>
  <c r="G861" i="157"/>
  <c r="BC861" i="157"/>
  <c r="BF861" i="157"/>
  <c r="AC861" i="157"/>
  <c r="U861" i="157"/>
  <c r="AZ861" i="157"/>
  <c r="BA861" i="157"/>
  <c r="AO861" i="157"/>
  <c r="X861" i="157"/>
  <c r="AL861" i="157"/>
  <c r="I861" i="157"/>
  <c r="BB861" i="157"/>
  <c r="AM861" i="157"/>
  <c r="K861" i="157"/>
  <c r="AY861" i="157"/>
  <c r="AF861" i="157"/>
  <c r="H861" i="157"/>
  <c r="R861" i="157"/>
  <c r="AX861" i="157"/>
  <c r="AE861" i="157"/>
  <c r="T861" i="157"/>
  <c r="AW861" i="157"/>
  <c r="AI861" i="157"/>
  <c r="AR861" i="157"/>
  <c r="AV861" i="157"/>
  <c r="AG861" i="157"/>
  <c r="AN861" i="157"/>
  <c r="Z861" i="157"/>
  <c r="AT861" i="157"/>
  <c r="AU969" i="157"/>
  <c r="AC969" i="157"/>
  <c r="H969" i="157"/>
  <c r="AL969" i="157"/>
  <c r="BB969" i="157"/>
  <c r="AB969" i="157"/>
  <c r="G969" i="157"/>
  <c r="X969" i="157"/>
  <c r="BA969" i="157"/>
  <c r="AO969" i="157"/>
  <c r="AE969" i="157"/>
  <c r="AZ969" i="157"/>
  <c r="AG969" i="157"/>
  <c r="AY969" i="157"/>
  <c r="AT969" i="157"/>
  <c r="K969" i="157"/>
  <c r="AQ969" i="157"/>
  <c r="AD969" i="157"/>
  <c r="AX969" i="157"/>
  <c r="W969" i="157"/>
  <c r="AS969" i="157"/>
  <c r="Z969" i="157"/>
  <c r="AR969" i="157"/>
  <c r="T969" i="157"/>
  <c r="R969" i="157"/>
  <c r="BN969" i="157"/>
  <c r="AJ969" i="157"/>
  <c r="BH969" i="157"/>
  <c r="BD969" i="157"/>
  <c r="U969" i="157"/>
  <c r="AK969" i="157"/>
  <c r="BC969" i="157"/>
  <c r="P969" i="157"/>
  <c r="BJ969" i="157"/>
  <c r="BO969" i="157"/>
  <c r="AN969" i="157"/>
  <c r="N969" i="157"/>
  <c r="L969" i="157"/>
  <c r="BL969" i="157"/>
  <c r="AM969" i="157"/>
  <c r="O969" i="157"/>
  <c r="BF969" i="157"/>
  <c r="AI969" i="157"/>
  <c r="J969" i="157"/>
  <c r="AV969" i="157"/>
  <c r="M969" i="157"/>
  <c r="AW969" i="157"/>
  <c r="AH969" i="157"/>
  <c r="I969" i="157"/>
  <c r="AF969" i="157"/>
  <c r="BD1007" i="157"/>
  <c r="Z1007" i="157"/>
  <c r="AW1007" i="157"/>
  <c r="BA1007" i="157"/>
  <c r="R1007" i="157"/>
  <c r="AX1007" i="157"/>
  <c r="T1007" i="157"/>
  <c r="AQ1007" i="157"/>
  <c r="P1007" i="157"/>
  <c r="BC1007" i="157"/>
  <c r="M1007" i="157"/>
  <c r="AV1007" i="157"/>
  <c r="N1007" i="157"/>
  <c r="BN1007" i="157"/>
  <c r="AF1007" i="157"/>
  <c r="L1007" i="157"/>
  <c r="BO1007" i="157"/>
  <c r="AE1007" i="157"/>
  <c r="H1007" i="157"/>
  <c r="BL1007" i="157"/>
  <c r="AL1007" i="157"/>
  <c r="U1007" i="157"/>
  <c r="BH1007" i="157"/>
  <c r="AK1007" i="157"/>
  <c r="G1007" i="157"/>
  <c r="BJ1007" i="157"/>
  <c r="AJ1007" i="157"/>
  <c r="X1007" i="157"/>
  <c r="J1007" i="157"/>
  <c r="BF1007" i="157"/>
  <c r="AI1007" i="157"/>
  <c r="W1007" i="157"/>
  <c r="BB1007" i="157"/>
  <c r="AG1007" i="157"/>
  <c r="I1007" i="157"/>
  <c r="AN1007" i="157"/>
  <c r="AZ1007" i="157"/>
  <c r="AB1007" i="157"/>
  <c r="O1007" i="157"/>
  <c r="AY1007" i="157"/>
  <c r="AO1007" i="157"/>
  <c r="K1007" i="157"/>
  <c r="AU1007" i="157"/>
  <c r="AM1007" i="157"/>
  <c r="AT1007" i="157"/>
  <c r="AD1007" i="157"/>
  <c r="AS1007" i="157"/>
  <c r="AH1007" i="157"/>
  <c r="AR1007" i="157"/>
  <c r="AC1007" i="157"/>
  <c r="BA654" i="157"/>
  <c r="AK654" i="157"/>
  <c r="I654" i="157"/>
  <c r="AS654" i="157"/>
  <c r="AZ654" i="157"/>
  <c r="AD654" i="157"/>
  <c r="AT654" i="157"/>
  <c r="AV654" i="157"/>
  <c r="AC654" i="157"/>
  <c r="AU654" i="157"/>
  <c r="AO654" i="157"/>
  <c r="Z654" i="157"/>
  <c r="AY654" i="157"/>
  <c r="AE654" i="157"/>
  <c r="W654" i="157"/>
  <c r="AX654" i="157"/>
  <c r="X654" i="157"/>
  <c r="AR654" i="157"/>
  <c r="R654" i="157"/>
  <c r="M654" i="157"/>
  <c r="AQ654" i="157"/>
  <c r="U654" i="157"/>
  <c r="BH654" i="157"/>
  <c r="AM654" i="157"/>
  <c r="BL654" i="157"/>
  <c r="AW654" i="157"/>
  <c r="T654" i="157"/>
  <c r="O654" i="157"/>
  <c r="BN654" i="157"/>
  <c r="AI654" i="157"/>
  <c r="G654" i="157"/>
  <c r="AF654" i="157"/>
  <c r="BJ654" i="157"/>
  <c r="H654" i="157"/>
  <c r="AJ654" i="157"/>
  <c r="BO654" i="157"/>
  <c r="AH654" i="157"/>
  <c r="P654" i="157"/>
  <c r="BF654" i="157"/>
  <c r="AL654" i="157"/>
  <c r="N654" i="157"/>
  <c r="BD654" i="157"/>
  <c r="AG654" i="157"/>
  <c r="L654" i="157"/>
  <c r="BC654" i="157"/>
  <c r="AB654" i="157"/>
  <c r="K654" i="157"/>
  <c r="BB654" i="157"/>
  <c r="AN654" i="157"/>
  <c r="J654" i="157"/>
  <c r="AY1142" i="157"/>
  <c r="AH1142" i="157"/>
  <c r="M1142" i="157"/>
  <c r="AK1142" i="157"/>
  <c r="U1142" i="157"/>
  <c r="BL1142" i="157"/>
  <c r="AX1142" i="157"/>
  <c r="AO1142" i="157"/>
  <c r="BF1142" i="157"/>
  <c r="AJ1142" i="157"/>
  <c r="BC1142" i="157"/>
  <c r="J1142" i="157"/>
  <c r="BH1142" i="157"/>
  <c r="R1142" i="157"/>
  <c r="AT1142" i="157"/>
  <c r="AG1142" i="157"/>
  <c r="AF1142" i="157"/>
  <c r="BA1142" i="157"/>
  <c r="AZ1142" i="157"/>
  <c r="Z1142" i="157"/>
  <c r="AQ1142" i="157"/>
  <c r="W1142" i="157"/>
  <c r="BO1142" i="157"/>
  <c r="AM1142" i="157"/>
  <c r="BB1142" i="157"/>
  <c r="X1142" i="157"/>
  <c r="AW1142" i="157"/>
  <c r="I1142" i="157"/>
  <c r="H1142" i="157"/>
  <c r="G1142" i="157"/>
  <c r="BN1142" i="157"/>
  <c r="O1142" i="157"/>
  <c r="BJ1142" i="157"/>
  <c r="AD1142" i="157"/>
  <c r="AU1142" i="157"/>
  <c r="AC1142" i="157"/>
  <c r="P1142" i="157"/>
  <c r="AS1142" i="157"/>
  <c r="AN1142" i="157"/>
  <c r="K1142" i="157"/>
  <c r="AR1142" i="157"/>
  <c r="AL1142" i="157"/>
  <c r="L1142" i="157"/>
  <c r="AV1142" i="157"/>
  <c r="AE1142" i="157"/>
  <c r="T1142" i="157"/>
  <c r="BD1142" i="157"/>
  <c r="AI1142" i="157"/>
  <c r="N1142" i="157"/>
  <c r="AB1142" i="157"/>
  <c r="BJ696" i="157"/>
  <c r="AL696" i="157"/>
  <c r="L696" i="157"/>
  <c r="N696" i="157"/>
  <c r="BO696" i="157"/>
  <c r="AO696" i="157"/>
  <c r="K696" i="157"/>
  <c r="BN696" i="157"/>
  <c r="AN696" i="157"/>
  <c r="P696" i="157"/>
  <c r="BH696" i="157"/>
  <c r="AK696" i="157"/>
  <c r="O696" i="157"/>
  <c r="BF696" i="157"/>
  <c r="AI696" i="157"/>
  <c r="J696" i="157"/>
  <c r="AR696" i="157"/>
  <c r="AF696" i="157"/>
  <c r="I696" i="157"/>
  <c r="AQ696" i="157"/>
  <c r="AE696" i="157"/>
  <c r="H696" i="157"/>
  <c r="BC696" i="157"/>
  <c r="AC696" i="157"/>
  <c r="G696" i="157"/>
  <c r="BB696" i="157"/>
  <c r="AB696" i="157"/>
  <c r="R696" i="157"/>
  <c r="AU696" i="157"/>
  <c r="AH696" i="157"/>
  <c r="AT696" i="157"/>
  <c r="AD696" i="157"/>
  <c r="AS696" i="157"/>
  <c r="AG696" i="157"/>
  <c r="AV696" i="157"/>
  <c r="AJ696" i="157"/>
  <c r="AZ696" i="157"/>
  <c r="X696" i="157"/>
  <c r="AY696" i="157"/>
  <c r="Z696" i="157"/>
  <c r="AX696" i="157"/>
  <c r="U696" i="157"/>
  <c r="AW696" i="157"/>
  <c r="T696" i="157"/>
  <c r="BA696" i="157"/>
  <c r="BD696" i="157"/>
  <c r="W696" i="157"/>
  <c r="BL696" i="157"/>
  <c r="AM696" i="157"/>
  <c r="M696" i="157"/>
  <c r="AT769" i="157"/>
  <c r="AL769" i="157"/>
  <c r="BA769" i="157"/>
  <c r="AI769" i="157"/>
  <c r="P769" i="157"/>
  <c r="AY769" i="157"/>
  <c r="X769" i="157"/>
  <c r="AS769" i="157"/>
  <c r="AZ769" i="157"/>
  <c r="W769" i="157"/>
  <c r="Z769" i="157"/>
  <c r="AR769" i="157"/>
  <c r="U769" i="157"/>
  <c r="AQ769" i="157"/>
  <c r="R769" i="157"/>
  <c r="BC769" i="157"/>
  <c r="BO769" i="157"/>
  <c r="AN769" i="157"/>
  <c r="N769" i="157"/>
  <c r="BN769" i="157"/>
  <c r="AK769" i="157"/>
  <c r="T769" i="157"/>
  <c r="BL769" i="157"/>
  <c r="AJ769" i="157"/>
  <c r="O769" i="157"/>
  <c r="BH769" i="157"/>
  <c r="AH769" i="157"/>
  <c r="G769" i="157"/>
  <c r="BJ769" i="157"/>
  <c r="AG769" i="157"/>
  <c r="M769" i="157"/>
  <c r="BF769" i="157"/>
  <c r="AE769" i="157"/>
  <c r="L769" i="157"/>
  <c r="BD769" i="157"/>
  <c r="AD769" i="157"/>
  <c r="K769" i="157"/>
  <c r="BB769" i="157"/>
  <c r="AC769" i="157"/>
  <c r="J769" i="157"/>
  <c r="AX769" i="157"/>
  <c r="AB769" i="157"/>
  <c r="I769" i="157"/>
  <c r="AW769" i="157"/>
  <c r="AM769" i="157"/>
  <c r="H769" i="157"/>
  <c r="AV769" i="157"/>
  <c r="AF769" i="157"/>
  <c r="AU769" i="157"/>
  <c r="AO769" i="157"/>
  <c r="AT631" i="157"/>
  <c r="AE631" i="157"/>
  <c r="AS631" i="157"/>
  <c r="Z631" i="157"/>
  <c r="AR631" i="157"/>
  <c r="X631" i="157"/>
  <c r="AQ631" i="157"/>
  <c r="W631" i="157"/>
  <c r="AV631" i="157"/>
  <c r="U631" i="157"/>
  <c r="BA631" i="157"/>
  <c r="AG631" i="157"/>
  <c r="AZ631" i="157"/>
  <c r="T631" i="157"/>
  <c r="AY631" i="157"/>
  <c r="P631" i="157"/>
  <c r="BO631" i="157"/>
  <c r="AK631" i="157"/>
  <c r="O631" i="157"/>
  <c r="BN631" i="157"/>
  <c r="AJ631" i="157"/>
  <c r="N631" i="157"/>
  <c r="BJ631" i="157"/>
  <c r="AH631" i="157"/>
  <c r="L631" i="157"/>
  <c r="BL631" i="157"/>
  <c r="AC631" i="157"/>
  <c r="I631" i="157"/>
  <c r="BH631" i="157"/>
  <c r="AB631" i="157"/>
  <c r="G631" i="157"/>
  <c r="BF631" i="157"/>
  <c r="AO631" i="157"/>
  <c r="R631" i="157"/>
  <c r="BD631" i="157"/>
  <c r="AN631" i="157"/>
  <c r="M631" i="157"/>
  <c r="BC631" i="157"/>
  <c r="AL631" i="157"/>
  <c r="K631" i="157"/>
  <c r="BB631" i="157"/>
  <c r="AI631" i="157"/>
  <c r="J631" i="157"/>
  <c r="AX631" i="157"/>
  <c r="AD631" i="157"/>
  <c r="H631" i="157"/>
  <c r="AW631" i="157"/>
  <c r="AM631" i="157"/>
  <c r="AU631" i="157"/>
  <c r="AF631" i="157"/>
  <c r="AY689" i="157"/>
  <c r="AF689" i="157"/>
  <c r="T689" i="157"/>
  <c r="AX689" i="157"/>
  <c r="AE689" i="157"/>
  <c r="O689" i="157"/>
  <c r="BC689" i="157"/>
  <c r="AW689" i="157"/>
  <c r="AM689" i="157"/>
  <c r="I689" i="157"/>
  <c r="AV689" i="157"/>
  <c r="AL689" i="157"/>
  <c r="G689" i="157"/>
  <c r="AU689" i="157"/>
  <c r="AG689" i="157"/>
  <c r="AQ689" i="157"/>
  <c r="AB689" i="157"/>
  <c r="BD689" i="157"/>
  <c r="AD689" i="157"/>
  <c r="AC689" i="157"/>
  <c r="BB689" i="157"/>
  <c r="X689" i="157"/>
  <c r="P689" i="157"/>
  <c r="BO689" i="157"/>
  <c r="N689" i="157"/>
  <c r="BA689" i="157"/>
  <c r="Z689" i="157"/>
  <c r="AT689" i="157"/>
  <c r="W689" i="157"/>
  <c r="AS689" i="157"/>
  <c r="AN689" i="157"/>
  <c r="AR689" i="157"/>
  <c r="R689" i="157"/>
  <c r="AZ689" i="157"/>
  <c r="U689" i="157"/>
  <c r="BN689" i="157"/>
  <c r="AK689" i="157"/>
  <c r="M689" i="157"/>
  <c r="BL689" i="157"/>
  <c r="AJ689" i="157"/>
  <c r="L689" i="157"/>
  <c r="BF689" i="157"/>
  <c r="AO689" i="157"/>
  <c r="K689" i="157"/>
  <c r="BJ689" i="157"/>
  <c r="AI689" i="157"/>
  <c r="J689" i="157"/>
  <c r="BH689" i="157"/>
  <c r="AH689" i="157"/>
  <c r="H689" i="157"/>
  <c r="BB762" i="157"/>
  <c r="AK762" i="157"/>
  <c r="G762" i="157"/>
  <c r="AZ762" i="157"/>
  <c r="AJ762" i="157"/>
  <c r="P762" i="157"/>
  <c r="BC762" i="157"/>
  <c r="AB762" i="157"/>
  <c r="R762" i="157"/>
  <c r="BJ762" i="157"/>
  <c r="BA762" i="157"/>
  <c r="AM762" i="157"/>
  <c r="AY762" i="157"/>
  <c r="AG762" i="157"/>
  <c r="AX762" i="157"/>
  <c r="AC762" i="157"/>
  <c r="AW762" i="157"/>
  <c r="W762" i="157"/>
  <c r="AS762" i="157"/>
  <c r="AD762" i="157"/>
  <c r="AR762" i="157"/>
  <c r="Z762" i="157"/>
  <c r="AU762" i="157"/>
  <c r="X762" i="157"/>
  <c r="AT762" i="157"/>
  <c r="N762" i="157"/>
  <c r="AQ762" i="157"/>
  <c r="M762" i="157"/>
  <c r="AV762" i="157"/>
  <c r="L762" i="157"/>
  <c r="BO762" i="157"/>
  <c r="AO762" i="157"/>
  <c r="K762" i="157"/>
  <c r="AL762" i="157"/>
  <c r="U762" i="157"/>
  <c r="BN762" i="157"/>
  <c r="AN762" i="157"/>
  <c r="I762" i="157"/>
  <c r="BL762" i="157"/>
  <c r="AI762" i="157"/>
  <c r="T762" i="157"/>
  <c r="BH762" i="157"/>
  <c r="AH762" i="157"/>
  <c r="O762" i="157"/>
  <c r="BF762" i="157"/>
  <c r="AF762" i="157"/>
  <c r="J762" i="157"/>
  <c r="BD762" i="157"/>
  <c r="AE762" i="157"/>
  <c r="H762" i="157"/>
  <c r="BN576" i="157"/>
  <c r="BO576" i="157"/>
  <c r="BH576" i="157"/>
  <c r="BJ576" i="157"/>
  <c r="BL576" i="157"/>
  <c r="BF576" i="157"/>
  <c r="AV576" i="157"/>
  <c r="AU576" i="157"/>
  <c r="AT576" i="157"/>
  <c r="AS576" i="157"/>
  <c r="AR576" i="157"/>
  <c r="AY576" i="157"/>
  <c r="AX576" i="157"/>
  <c r="AW576" i="157"/>
  <c r="AQ576" i="157"/>
  <c r="BD576" i="157"/>
  <c r="BB576" i="157"/>
  <c r="BA576" i="157"/>
  <c r="AZ576" i="157"/>
  <c r="BC576" i="157"/>
  <c r="AM576" i="157"/>
  <c r="AL576" i="157"/>
  <c r="AK576" i="157"/>
  <c r="AJ576" i="157"/>
  <c r="AH576" i="157"/>
  <c r="AE576" i="157"/>
  <c r="AD576" i="157"/>
  <c r="AB576" i="157"/>
  <c r="AF576" i="157"/>
  <c r="AC576" i="157"/>
  <c r="AG576" i="157"/>
  <c r="AO576" i="157"/>
  <c r="AN576" i="157"/>
  <c r="AI576" i="157"/>
  <c r="X576" i="157"/>
  <c r="W576" i="157"/>
  <c r="Z576" i="157"/>
  <c r="U576" i="157"/>
  <c r="T576" i="157"/>
  <c r="G576" i="157"/>
  <c r="R576" i="157"/>
  <c r="O576" i="157"/>
  <c r="H576" i="157"/>
  <c r="P576" i="157"/>
  <c r="N576" i="157"/>
  <c r="M576" i="157"/>
  <c r="L576" i="157"/>
  <c r="J576" i="157"/>
  <c r="I576" i="157"/>
  <c r="K576" i="157"/>
  <c r="AQ694" i="157"/>
  <c r="AE694" i="157"/>
  <c r="BC694" i="157"/>
  <c r="AC694" i="157"/>
  <c r="BB694" i="157"/>
  <c r="X694" i="157"/>
  <c r="BA694" i="157"/>
  <c r="W694" i="157"/>
  <c r="AB694" i="157"/>
  <c r="AX694" i="157"/>
  <c r="Z694" i="157"/>
  <c r="M694" i="157"/>
  <c r="AV694" i="157"/>
  <c r="R694" i="157"/>
  <c r="BD694" i="157"/>
  <c r="U694" i="157"/>
  <c r="AW694" i="157"/>
  <c r="T694" i="157"/>
  <c r="BN694" i="157"/>
  <c r="AI694" i="157"/>
  <c r="N694" i="157"/>
  <c r="AH694" i="157"/>
  <c r="BO694" i="157"/>
  <c r="BH694" i="157"/>
  <c r="AG694" i="157"/>
  <c r="L694" i="157"/>
  <c r="AS694" i="157"/>
  <c r="BL694" i="157"/>
  <c r="AF694" i="157"/>
  <c r="K694" i="157"/>
  <c r="BJ694" i="157"/>
  <c r="AD694" i="157"/>
  <c r="P694" i="157"/>
  <c r="BF694" i="157"/>
  <c r="AO694" i="157"/>
  <c r="I694" i="157"/>
  <c r="AZ694" i="157"/>
  <c r="AN694" i="157"/>
  <c r="G694" i="157"/>
  <c r="AY694" i="157"/>
  <c r="AM694" i="157"/>
  <c r="H694" i="157"/>
  <c r="AU694" i="157"/>
  <c r="AL694" i="157"/>
  <c r="O694" i="157"/>
  <c r="AT694" i="157"/>
  <c r="AJ694" i="157"/>
  <c r="J694" i="157"/>
  <c r="AR694" i="157"/>
  <c r="AK694" i="157"/>
  <c r="BC647" i="157"/>
  <c r="X647" i="157"/>
  <c r="AI647" i="157"/>
  <c r="AX647" i="157"/>
  <c r="AU647" i="157"/>
  <c r="W647" i="157"/>
  <c r="AZ647" i="157"/>
  <c r="BD647" i="157"/>
  <c r="AR647" i="157"/>
  <c r="Z647" i="157"/>
  <c r="AQ647" i="157"/>
  <c r="R647" i="157"/>
  <c r="J647" i="157"/>
  <c r="AW647" i="157"/>
  <c r="U647" i="157"/>
  <c r="M647" i="157"/>
  <c r="T647" i="157"/>
  <c r="AC647" i="157"/>
  <c r="AO647" i="157"/>
  <c r="AV647" i="157"/>
  <c r="BO647" i="157"/>
  <c r="AG647" i="157"/>
  <c r="P647" i="157"/>
  <c r="BL647" i="157"/>
  <c r="AF647" i="157"/>
  <c r="O647" i="157"/>
  <c r="BJ647" i="157"/>
  <c r="AD647" i="157"/>
  <c r="N647" i="157"/>
  <c r="H647" i="157"/>
  <c r="BN647" i="157"/>
  <c r="AN647" i="157"/>
  <c r="L647" i="157"/>
  <c r="BF647" i="157"/>
  <c r="AM647" i="157"/>
  <c r="I647" i="157"/>
  <c r="BA647" i="157"/>
  <c r="BH647" i="157"/>
  <c r="AL647" i="157"/>
  <c r="G647" i="157"/>
  <c r="AH647" i="157"/>
  <c r="BB647" i="157"/>
  <c r="AK647" i="157"/>
  <c r="K647" i="157"/>
  <c r="AY647" i="157"/>
  <c r="AB647" i="157"/>
  <c r="AT647" i="157"/>
  <c r="AE647" i="157"/>
  <c r="AS647" i="157"/>
  <c r="AJ647" i="157"/>
  <c r="AQ785" i="157"/>
  <c r="AE785" i="157"/>
  <c r="AT785" i="157"/>
  <c r="AB785" i="157"/>
  <c r="AR785" i="157"/>
  <c r="Z785" i="157"/>
  <c r="AV785" i="157"/>
  <c r="W785" i="157"/>
  <c r="AU785" i="157"/>
  <c r="T785" i="157"/>
  <c r="AY785" i="157"/>
  <c r="AI785" i="157"/>
  <c r="BA785" i="157"/>
  <c r="R785" i="157"/>
  <c r="AW785" i="157"/>
  <c r="U785" i="157"/>
  <c r="AS785" i="157"/>
  <c r="X785" i="157"/>
  <c r="BO785" i="157"/>
  <c r="AO785" i="157"/>
  <c r="P785" i="157"/>
  <c r="BN785" i="157"/>
  <c r="AN785" i="157"/>
  <c r="N785" i="157"/>
  <c r="BJ785" i="157"/>
  <c r="AM785" i="157"/>
  <c r="O785" i="157"/>
  <c r="BL785" i="157"/>
  <c r="AL785" i="157"/>
  <c r="L785" i="157"/>
  <c r="BH785" i="157"/>
  <c r="AJ785" i="157"/>
  <c r="K785" i="157"/>
  <c r="BF785" i="157"/>
  <c r="AG785" i="157"/>
  <c r="J785" i="157"/>
  <c r="BD785" i="157"/>
  <c r="AF785" i="157"/>
  <c r="M785" i="157"/>
  <c r="BC785" i="157"/>
  <c r="AD785" i="157"/>
  <c r="I785" i="157"/>
  <c r="BB785" i="157"/>
  <c r="AC785" i="157"/>
  <c r="H785" i="157"/>
  <c r="AZ785" i="157"/>
  <c r="AH785" i="157"/>
  <c r="G785" i="157"/>
  <c r="AX785" i="157"/>
  <c r="AK785" i="157"/>
  <c r="BC1152" i="157"/>
  <c r="R1152" i="157"/>
  <c r="AR1152" i="157"/>
  <c r="BD1152" i="157"/>
  <c r="J1152" i="157"/>
  <c r="BB1152" i="157"/>
  <c r="I1152" i="157"/>
  <c r="BN1152" i="157"/>
  <c r="AM1152" i="157"/>
  <c r="H1152" i="157"/>
  <c r="BJ1152" i="157"/>
  <c r="AK1152" i="157"/>
  <c r="G1152" i="157"/>
  <c r="BO1152" i="157"/>
  <c r="AL1152" i="157"/>
  <c r="T1152" i="157"/>
  <c r="BL1152" i="157"/>
  <c r="AJ1152" i="157"/>
  <c r="N1152" i="157"/>
  <c r="BH1152" i="157"/>
  <c r="AH1152" i="157"/>
  <c r="L1152" i="157"/>
  <c r="BF1152" i="157"/>
  <c r="AB1152" i="157"/>
  <c r="K1152" i="157"/>
  <c r="AV1152" i="157"/>
  <c r="AO1152" i="157"/>
  <c r="O1152" i="157"/>
  <c r="AU1152" i="157"/>
  <c r="AG1152" i="157"/>
  <c r="M1152" i="157"/>
  <c r="AZ1152" i="157"/>
  <c r="AN1152" i="157"/>
  <c r="X1152" i="157"/>
  <c r="AY1152" i="157"/>
  <c r="AI1152" i="157"/>
  <c r="P1152" i="157"/>
  <c r="Z1152" i="157"/>
  <c r="AX1152" i="157"/>
  <c r="AE1152" i="157"/>
  <c r="AW1152" i="157"/>
  <c r="AD1152" i="157"/>
  <c r="AT1152" i="157"/>
  <c r="AF1152" i="157"/>
  <c r="BA1152" i="157"/>
  <c r="AC1152" i="157"/>
  <c r="AS1152" i="157"/>
  <c r="W1152" i="157"/>
  <c r="AQ1152" i="157"/>
  <c r="U1152" i="157"/>
  <c r="AV964" i="157"/>
  <c r="AL964" i="157"/>
  <c r="H964" i="157"/>
  <c r="AC964" i="157"/>
  <c r="AU964" i="157"/>
  <c r="AI964" i="157"/>
  <c r="P964" i="157"/>
  <c r="AZ964" i="157"/>
  <c r="AE964" i="157"/>
  <c r="G964" i="157"/>
  <c r="AT964" i="157"/>
  <c r="AG964" i="157"/>
  <c r="J964" i="157"/>
  <c r="AJ964" i="157"/>
  <c r="AS964" i="157"/>
  <c r="AK964" i="157"/>
  <c r="BD964" i="157"/>
  <c r="AM964" i="157"/>
  <c r="AR964" i="157"/>
  <c r="BB964" i="157"/>
  <c r="AF964" i="157"/>
  <c r="X964" i="157"/>
  <c r="K964" i="157"/>
  <c r="AX964" i="157"/>
  <c r="BC964" i="157"/>
  <c r="U964" i="157"/>
  <c r="AW964" i="157"/>
  <c r="W964" i="157"/>
  <c r="BO964" i="157"/>
  <c r="M964" i="157"/>
  <c r="BL964" i="157"/>
  <c r="AN964" i="157"/>
  <c r="AQ964" i="157"/>
  <c r="T964" i="157"/>
  <c r="N964" i="157"/>
  <c r="BA964" i="157"/>
  <c r="R964" i="157"/>
  <c r="AH964" i="157"/>
  <c r="AY964" i="157"/>
  <c r="Z964" i="157"/>
  <c r="BN964" i="157"/>
  <c r="BJ964" i="157"/>
  <c r="AD964" i="157"/>
  <c r="L964" i="157"/>
  <c r="BF964" i="157"/>
  <c r="AB964" i="157"/>
  <c r="I964" i="157"/>
  <c r="BH964" i="157"/>
  <c r="AO964" i="157"/>
  <c r="O964" i="157"/>
  <c r="AQ898" i="157"/>
  <c r="Z898" i="157"/>
  <c r="AY898" i="157"/>
  <c r="R898" i="157"/>
  <c r="AU898" i="157"/>
  <c r="N898" i="157"/>
  <c r="BO898" i="157"/>
  <c r="AL898" i="157"/>
  <c r="M898" i="157"/>
  <c r="BN898" i="157"/>
  <c r="AC898" i="157"/>
  <c r="L898" i="157"/>
  <c r="BH898" i="157"/>
  <c r="O898" i="157"/>
  <c r="BL898" i="157"/>
  <c r="AB898" i="157"/>
  <c r="K898" i="157"/>
  <c r="AX898" i="157"/>
  <c r="AW898" i="157"/>
  <c r="BJ898" i="157"/>
  <c r="AO898" i="157"/>
  <c r="I898" i="157"/>
  <c r="AN898" i="157"/>
  <c r="BF898" i="157"/>
  <c r="AM898" i="157"/>
  <c r="P898" i="157"/>
  <c r="BB898" i="157"/>
  <c r="AK898" i="157"/>
  <c r="W898" i="157"/>
  <c r="AH898" i="157"/>
  <c r="BD898" i="157"/>
  <c r="AI898" i="157"/>
  <c r="J898" i="157"/>
  <c r="AG898" i="157"/>
  <c r="BC898" i="157"/>
  <c r="AF898" i="157"/>
  <c r="H898" i="157"/>
  <c r="AZ898" i="157"/>
  <c r="BA898" i="157"/>
  <c r="AE898" i="157"/>
  <c r="G898" i="157"/>
  <c r="AD898" i="157"/>
  <c r="AV898" i="157"/>
  <c r="AJ898" i="157"/>
  <c r="AT898" i="157"/>
  <c r="X898" i="157"/>
  <c r="AS898" i="157"/>
  <c r="U898" i="157"/>
  <c r="AR898" i="157"/>
  <c r="T898" i="157"/>
  <c r="AV830" i="157"/>
  <c r="AM830" i="157"/>
  <c r="O830" i="157"/>
  <c r="AU830" i="157"/>
  <c r="AJ830" i="157"/>
  <c r="J830" i="157"/>
  <c r="AT830" i="157"/>
  <c r="AI830" i="157"/>
  <c r="H830" i="157"/>
  <c r="AO830" i="157"/>
  <c r="X830" i="157"/>
  <c r="AS830" i="157"/>
  <c r="AF830" i="157"/>
  <c r="G830" i="157"/>
  <c r="AR830" i="157"/>
  <c r="P830" i="157"/>
  <c r="AK830" i="157"/>
  <c r="AY830" i="157"/>
  <c r="BN830" i="157"/>
  <c r="BO830" i="157"/>
  <c r="BF830" i="157"/>
  <c r="I830" i="157"/>
  <c r="AZ830" i="157"/>
  <c r="AE830" i="157"/>
  <c r="AD830" i="157"/>
  <c r="BD830" i="157"/>
  <c r="AL830" i="157"/>
  <c r="BC830" i="157"/>
  <c r="BB830" i="157"/>
  <c r="K830" i="157"/>
  <c r="AN830" i="157"/>
  <c r="AG830" i="157"/>
  <c r="AQ830" i="157"/>
  <c r="R830" i="157"/>
  <c r="N830" i="157"/>
  <c r="BA830" i="157"/>
  <c r="AH830" i="157"/>
  <c r="AW830" i="157"/>
  <c r="Z830" i="157"/>
  <c r="BJ830" i="157"/>
  <c r="W830" i="157"/>
  <c r="T830" i="157"/>
  <c r="AX830" i="157"/>
  <c r="M830" i="157"/>
  <c r="U830" i="157"/>
  <c r="BH830" i="157"/>
  <c r="AB830" i="157"/>
  <c r="BL830" i="157"/>
  <c r="AC830" i="157"/>
  <c r="L830" i="157"/>
  <c r="AY944" i="157"/>
  <c r="AC944" i="157"/>
  <c r="J944" i="157"/>
  <c r="AX944" i="157"/>
  <c r="AB944" i="157"/>
  <c r="G944" i="157"/>
  <c r="AV944" i="157"/>
  <c r="AG944" i="157"/>
  <c r="H944" i="157"/>
  <c r="AU944" i="157"/>
  <c r="AE944" i="157"/>
  <c r="P944" i="157"/>
  <c r="AT944" i="157"/>
  <c r="AD944" i="157"/>
  <c r="AR944" i="157"/>
  <c r="AM944" i="157"/>
  <c r="AQ944" i="157"/>
  <c r="AN944" i="157"/>
  <c r="BC944" i="157"/>
  <c r="AO944" i="157"/>
  <c r="BA944" i="157"/>
  <c r="X944" i="157"/>
  <c r="BB944" i="157"/>
  <c r="U944" i="157"/>
  <c r="AZ944" i="157"/>
  <c r="W944" i="157"/>
  <c r="AW944" i="157"/>
  <c r="T944" i="157"/>
  <c r="AS944" i="157"/>
  <c r="Z944" i="157"/>
  <c r="BF944" i="157"/>
  <c r="R944" i="157"/>
  <c r="BN944" i="157"/>
  <c r="AH944" i="157"/>
  <c r="N944" i="157"/>
  <c r="BO944" i="157"/>
  <c r="AL944" i="157"/>
  <c r="M944" i="157"/>
  <c r="BL944" i="157"/>
  <c r="AK944" i="157"/>
  <c r="L944" i="157"/>
  <c r="BJ944" i="157"/>
  <c r="AJ944" i="157"/>
  <c r="K944" i="157"/>
  <c r="BH944" i="157"/>
  <c r="AI944" i="157"/>
  <c r="I944" i="157"/>
  <c r="BD944" i="157"/>
  <c r="AF944" i="157"/>
  <c r="O944" i="157"/>
  <c r="BC1000" i="157"/>
  <c r="AH1000" i="157"/>
  <c r="W1000" i="157"/>
  <c r="AR1000" i="157"/>
  <c r="BJ1000" i="157"/>
  <c r="BB1000" i="157"/>
  <c r="AB1000" i="157"/>
  <c r="P1000" i="157"/>
  <c r="AU1000" i="157"/>
  <c r="AG1000" i="157"/>
  <c r="BA1000" i="157"/>
  <c r="AJ1000" i="157"/>
  <c r="J1000" i="157"/>
  <c r="AZ1000" i="157"/>
  <c r="AE1000" i="157"/>
  <c r="G1000" i="157"/>
  <c r="AX1000" i="157"/>
  <c r="M1000" i="157"/>
  <c r="AC1000" i="157"/>
  <c r="H1000" i="157"/>
  <c r="AN1000" i="157"/>
  <c r="AF1000" i="157"/>
  <c r="AK1000" i="157"/>
  <c r="AT1000" i="157"/>
  <c r="AM1000" i="157"/>
  <c r="AY1000" i="157"/>
  <c r="BF1000" i="157"/>
  <c r="AW1000" i="157"/>
  <c r="AI1000" i="157"/>
  <c r="AV1000" i="157"/>
  <c r="X1000" i="157"/>
  <c r="T1000" i="157"/>
  <c r="Z1000" i="157"/>
  <c r="N1000" i="157"/>
  <c r="AQ1000" i="157"/>
  <c r="K1000" i="157"/>
  <c r="AS1000" i="157"/>
  <c r="U1000" i="157"/>
  <c r="BD1000" i="157"/>
  <c r="BL1000" i="157"/>
  <c r="BO1000" i="157"/>
  <c r="AD1000" i="157"/>
  <c r="L1000" i="157"/>
  <c r="BN1000" i="157"/>
  <c r="AO1000" i="157"/>
  <c r="I1000" i="157"/>
  <c r="BH1000" i="157"/>
  <c r="R1000" i="157"/>
  <c r="O1000" i="157"/>
  <c r="AL1000" i="157"/>
  <c r="BJ834" i="157"/>
  <c r="AH834" i="157"/>
  <c r="I834" i="157"/>
  <c r="BO834" i="157"/>
  <c r="AF834" i="157"/>
  <c r="O834" i="157"/>
  <c r="AZ834" i="157"/>
  <c r="AC834" i="157"/>
  <c r="P834" i="157"/>
  <c r="BL834" i="157"/>
  <c r="AY834" i="157"/>
  <c r="AB834" i="157"/>
  <c r="J834" i="157"/>
  <c r="AG834" i="157"/>
  <c r="AX834" i="157"/>
  <c r="AN834" i="157"/>
  <c r="H834" i="157"/>
  <c r="AW834" i="157"/>
  <c r="AM834" i="157"/>
  <c r="G834" i="157"/>
  <c r="AV834" i="157"/>
  <c r="AE834" i="157"/>
  <c r="AT834" i="157"/>
  <c r="AD834" i="157"/>
  <c r="AR834" i="157"/>
  <c r="AO834" i="157"/>
  <c r="BB834" i="157"/>
  <c r="AK834" i="157"/>
  <c r="BA834" i="157"/>
  <c r="X834" i="157"/>
  <c r="L834" i="157"/>
  <c r="AS834" i="157"/>
  <c r="U834" i="157"/>
  <c r="BD834" i="157"/>
  <c r="W834" i="157"/>
  <c r="BC834" i="157"/>
  <c r="T834" i="157"/>
  <c r="AU834" i="157"/>
  <c r="Z834" i="157"/>
  <c r="AQ834" i="157"/>
  <c r="R834" i="157"/>
  <c r="BN834" i="157"/>
  <c r="AI834" i="157"/>
  <c r="N834" i="157"/>
  <c r="BH834" i="157"/>
  <c r="AL834" i="157"/>
  <c r="M834" i="157"/>
  <c r="BF834" i="157"/>
  <c r="AJ834" i="157"/>
  <c r="K834" i="157"/>
  <c r="BD962" i="157"/>
  <c r="AB962" i="157"/>
  <c r="AU962" i="157"/>
  <c r="BB962" i="157"/>
  <c r="W962" i="157"/>
  <c r="T962" i="157"/>
  <c r="AQ962" i="157"/>
  <c r="H962" i="157"/>
  <c r="AM962" i="157"/>
  <c r="BA962" i="157"/>
  <c r="Z962" i="157"/>
  <c r="AV962" i="157"/>
  <c r="AT962" i="157"/>
  <c r="X962" i="157"/>
  <c r="P962" i="157"/>
  <c r="AR962" i="157"/>
  <c r="R962" i="157"/>
  <c r="U962" i="157"/>
  <c r="AZ962" i="157"/>
  <c r="AW962" i="157"/>
  <c r="BC962" i="157"/>
  <c r="BN962" i="157"/>
  <c r="AL962" i="157"/>
  <c r="N962" i="157"/>
  <c r="BJ962" i="157"/>
  <c r="AK962" i="157"/>
  <c r="M962" i="157"/>
  <c r="AC962" i="157"/>
  <c r="J962" i="157"/>
  <c r="BH962" i="157"/>
  <c r="AJ962" i="157"/>
  <c r="L962" i="157"/>
  <c r="AI962" i="157"/>
  <c r="K962" i="157"/>
  <c r="I962" i="157"/>
  <c r="AD962" i="157"/>
  <c r="AO962" i="157"/>
  <c r="BO962" i="157"/>
  <c r="BL962" i="157"/>
  <c r="O962" i="157"/>
  <c r="AE962" i="157"/>
  <c r="AG962" i="157"/>
  <c r="BF962" i="157"/>
  <c r="AS962" i="157"/>
  <c r="AN962" i="157"/>
  <c r="G962" i="157"/>
  <c r="AY962" i="157"/>
  <c r="AF962" i="157"/>
  <c r="AX962" i="157"/>
  <c r="AH962" i="157"/>
  <c r="BF892" i="157"/>
  <c r="AJ892" i="157"/>
  <c r="U892" i="157"/>
  <c r="T892" i="157"/>
  <c r="BH892" i="157"/>
  <c r="AI892" i="157"/>
  <c r="O892" i="157"/>
  <c r="BC892" i="157"/>
  <c r="J892" i="157"/>
  <c r="AZ892" i="157"/>
  <c r="I892" i="157"/>
  <c r="BD892" i="157"/>
  <c r="AH892" i="157"/>
  <c r="P892" i="157"/>
  <c r="AG892" i="157"/>
  <c r="BB892" i="157"/>
  <c r="AE892" i="157"/>
  <c r="H892" i="157"/>
  <c r="BA892" i="157"/>
  <c r="G892" i="157"/>
  <c r="X892" i="157"/>
  <c r="AF892" i="157"/>
  <c r="AS892" i="157"/>
  <c r="AC892" i="157"/>
  <c r="AD892" i="157"/>
  <c r="AX892" i="157"/>
  <c r="AK892" i="157"/>
  <c r="AY892" i="157"/>
  <c r="AM892" i="157"/>
  <c r="AW892" i="157"/>
  <c r="AL892" i="157"/>
  <c r="AV892" i="157"/>
  <c r="Z892" i="157"/>
  <c r="AT892" i="157"/>
  <c r="AR892" i="157"/>
  <c r="M892" i="157"/>
  <c r="BJ892" i="157"/>
  <c r="R892" i="157"/>
  <c r="AU892" i="157"/>
  <c r="W892" i="157"/>
  <c r="BO892" i="157"/>
  <c r="AQ892" i="157"/>
  <c r="N892" i="157"/>
  <c r="BL892" i="157"/>
  <c r="AB892" i="157"/>
  <c r="L892" i="157"/>
  <c r="AN892" i="157"/>
  <c r="BN892" i="157"/>
  <c r="AO892" i="157"/>
  <c r="K892" i="157"/>
  <c r="BC999" i="157"/>
  <c r="R999" i="157"/>
  <c r="BO999" i="157"/>
  <c r="AL999" i="157"/>
  <c r="P999" i="157"/>
  <c r="BL999" i="157"/>
  <c r="AW999" i="157"/>
  <c r="G999" i="157"/>
  <c r="T999" i="157"/>
  <c r="BN999" i="157"/>
  <c r="AK999" i="157"/>
  <c r="N999" i="157"/>
  <c r="L999" i="157"/>
  <c r="AQ999" i="157"/>
  <c r="BJ999" i="157"/>
  <c r="AJ999" i="157"/>
  <c r="M999" i="157"/>
  <c r="AI999" i="157"/>
  <c r="AD999" i="157"/>
  <c r="AC999" i="157"/>
  <c r="I999" i="157"/>
  <c r="AS999" i="157"/>
  <c r="BF999" i="157"/>
  <c r="AG999" i="157"/>
  <c r="H999" i="157"/>
  <c r="AV999" i="157"/>
  <c r="AU999" i="157"/>
  <c r="AO999" i="157"/>
  <c r="O999" i="157"/>
  <c r="AT999" i="157"/>
  <c r="AN999" i="157"/>
  <c r="J999" i="157"/>
  <c r="AB999" i="157"/>
  <c r="BB999" i="157"/>
  <c r="BA999" i="157"/>
  <c r="AM999" i="157"/>
  <c r="K999" i="157"/>
  <c r="AZ999" i="157"/>
  <c r="AF999" i="157"/>
  <c r="AE999" i="157"/>
  <c r="AX999" i="157"/>
  <c r="AH999" i="157"/>
  <c r="BD999" i="157"/>
  <c r="AY999" i="157"/>
  <c r="X999" i="157"/>
  <c r="W999" i="157"/>
  <c r="BH999" i="157"/>
  <c r="U999" i="157"/>
  <c r="AR999" i="157"/>
  <c r="Z999" i="157"/>
  <c r="BO840" i="157"/>
  <c r="AE840" i="157"/>
  <c r="M840" i="157"/>
  <c r="BN840" i="157"/>
  <c r="AB840" i="157"/>
  <c r="L840" i="157"/>
  <c r="BJ840" i="157"/>
  <c r="AN840" i="157"/>
  <c r="K840" i="157"/>
  <c r="BL840" i="157"/>
  <c r="AM840" i="157"/>
  <c r="I840" i="157"/>
  <c r="BH840" i="157"/>
  <c r="AL840" i="157"/>
  <c r="R840" i="157"/>
  <c r="BF840" i="157"/>
  <c r="AK840" i="157"/>
  <c r="O840" i="157"/>
  <c r="AV840" i="157"/>
  <c r="AI840" i="157"/>
  <c r="J840" i="157"/>
  <c r="AU840" i="157"/>
  <c r="AF840" i="157"/>
  <c r="H840" i="157"/>
  <c r="AT840" i="157"/>
  <c r="AD840" i="157"/>
  <c r="G840" i="157"/>
  <c r="AS840" i="157"/>
  <c r="AO840" i="157"/>
  <c r="P840" i="157"/>
  <c r="AR840" i="157"/>
  <c r="AH840" i="157"/>
  <c r="AW840" i="157"/>
  <c r="AG840" i="157"/>
  <c r="AQ840" i="157"/>
  <c r="AJ840" i="157"/>
  <c r="AZ840" i="157"/>
  <c r="AC840" i="157"/>
  <c r="AX840" i="157"/>
  <c r="X840" i="157"/>
  <c r="AY840" i="157"/>
  <c r="W840" i="157"/>
  <c r="BA840" i="157"/>
  <c r="Z840" i="157"/>
  <c r="BD840" i="157"/>
  <c r="U840" i="157"/>
  <c r="BC840" i="157"/>
  <c r="T840" i="157"/>
  <c r="BB840" i="157"/>
  <c r="N840" i="157"/>
  <c r="E364" i="157"/>
  <c r="BD329" i="157"/>
  <c r="AE329" i="157"/>
  <c r="L329" i="157"/>
  <c r="BA329" i="157"/>
  <c r="AZ329" i="157"/>
  <c r="AD329" i="157"/>
  <c r="AC329" i="157"/>
  <c r="AQ329" i="157"/>
  <c r="AX329" i="157"/>
  <c r="AV329" i="157"/>
  <c r="X329" i="157"/>
  <c r="AT329" i="157"/>
  <c r="W329" i="157"/>
  <c r="AR329" i="157"/>
  <c r="AB329" i="157"/>
  <c r="U329" i="157"/>
  <c r="AS329" i="157"/>
  <c r="AU329" i="157"/>
  <c r="BN329" i="157"/>
  <c r="AM329" i="157"/>
  <c r="N329" i="157"/>
  <c r="O329" i="157"/>
  <c r="BO329" i="157"/>
  <c r="AL329" i="157"/>
  <c r="I329" i="157"/>
  <c r="BL329" i="157"/>
  <c r="AO329" i="157"/>
  <c r="G329" i="157"/>
  <c r="BJ329" i="157"/>
  <c r="AJ329" i="157"/>
  <c r="Z329" i="157"/>
  <c r="AN329" i="157"/>
  <c r="BF329" i="157"/>
  <c r="AH329" i="157"/>
  <c r="K329" i="157"/>
  <c r="BH329" i="157"/>
  <c r="AF329" i="157"/>
  <c r="J329" i="157"/>
  <c r="BC329" i="157"/>
  <c r="AK329" i="157"/>
  <c r="H329" i="157"/>
  <c r="T329" i="157"/>
  <c r="BB329" i="157"/>
  <c r="AI329" i="157"/>
  <c r="P329" i="157"/>
  <c r="AW329" i="157"/>
  <c r="AY329" i="157"/>
  <c r="AG329" i="157"/>
  <c r="M329" i="157"/>
  <c r="R329" i="157"/>
  <c r="AY731" i="157"/>
  <c r="AE731" i="157"/>
  <c r="G731" i="157"/>
  <c r="AX731" i="157"/>
  <c r="AO731" i="157"/>
  <c r="AV731" i="157"/>
  <c r="AM731" i="157"/>
  <c r="AT731" i="157"/>
  <c r="AL731" i="157"/>
  <c r="BD731" i="157"/>
  <c r="AD731" i="157"/>
  <c r="AS731" i="157"/>
  <c r="Z731" i="157"/>
  <c r="AR731" i="157"/>
  <c r="X731" i="157"/>
  <c r="AQ731" i="157"/>
  <c r="W731" i="157"/>
  <c r="BC731" i="157"/>
  <c r="U731" i="157"/>
  <c r="AW731" i="157"/>
  <c r="T731" i="157"/>
  <c r="AU731" i="157"/>
  <c r="R731" i="157"/>
  <c r="BN731" i="157"/>
  <c r="AK731" i="157"/>
  <c r="P731" i="157"/>
  <c r="BL731" i="157"/>
  <c r="AJ731" i="157"/>
  <c r="N731" i="157"/>
  <c r="BO731" i="157"/>
  <c r="AI731" i="157"/>
  <c r="M731" i="157"/>
  <c r="BF731" i="157"/>
  <c r="AH731" i="157"/>
  <c r="L731" i="157"/>
  <c r="BA731" i="157"/>
  <c r="BJ731" i="157"/>
  <c r="AF731" i="157"/>
  <c r="K731" i="157"/>
  <c r="O731" i="157"/>
  <c r="BH731" i="157"/>
  <c r="AC731" i="157"/>
  <c r="J731" i="157"/>
  <c r="BB731" i="157"/>
  <c r="AB731" i="157"/>
  <c r="H731" i="157"/>
  <c r="AN731" i="157"/>
  <c r="AZ731" i="157"/>
  <c r="AG731" i="157"/>
  <c r="I731" i="157"/>
  <c r="AU580" i="157"/>
  <c r="T580" i="157"/>
  <c r="O580" i="157"/>
  <c r="N580" i="157"/>
  <c r="AF580" i="157"/>
  <c r="AT580" i="157"/>
  <c r="R580" i="157"/>
  <c r="AS580" i="157"/>
  <c r="W580" i="157"/>
  <c r="G580" i="157"/>
  <c r="AB580" i="157"/>
  <c r="AN580" i="157"/>
  <c r="BJ580" i="157"/>
  <c r="M580" i="157"/>
  <c r="AV580" i="157"/>
  <c r="BO580" i="157"/>
  <c r="AE580" i="157"/>
  <c r="BL580" i="157"/>
  <c r="AL580" i="157"/>
  <c r="AD580" i="157"/>
  <c r="BN580" i="157"/>
  <c r="AO580" i="157"/>
  <c r="H580" i="157"/>
  <c r="BH580" i="157"/>
  <c r="BD580" i="157"/>
  <c r="BF580" i="157"/>
  <c r="AK580" i="157"/>
  <c r="L580" i="157"/>
  <c r="AZ580" i="157"/>
  <c r="AM580" i="157"/>
  <c r="P580" i="157"/>
  <c r="AH580" i="157"/>
  <c r="AY580" i="157"/>
  <c r="AJ580" i="157"/>
  <c r="K580" i="157"/>
  <c r="AI580" i="157"/>
  <c r="AX580" i="157"/>
  <c r="J580" i="157"/>
  <c r="AR580" i="157"/>
  <c r="AW580" i="157"/>
  <c r="AG580" i="157"/>
  <c r="I580" i="157"/>
  <c r="AQ580" i="157"/>
  <c r="AC580" i="157"/>
  <c r="BC580" i="157"/>
  <c r="X580" i="157"/>
  <c r="BA580" i="157"/>
  <c r="BB580" i="157"/>
  <c r="Z580" i="157"/>
  <c r="U580" i="157"/>
  <c r="BA666" i="157"/>
  <c r="U666" i="157"/>
  <c r="BD666" i="157"/>
  <c r="T666" i="157"/>
  <c r="BB666" i="157"/>
  <c r="W666" i="157"/>
  <c r="BC666" i="157"/>
  <c r="N666" i="157"/>
  <c r="BN666" i="157"/>
  <c r="AM666" i="157"/>
  <c r="M666" i="157"/>
  <c r="BL666" i="157"/>
  <c r="AL666" i="157"/>
  <c r="L666" i="157"/>
  <c r="BO666" i="157"/>
  <c r="AO666" i="157"/>
  <c r="K666" i="157"/>
  <c r="BF666" i="157"/>
  <c r="AN666" i="157"/>
  <c r="X666" i="157"/>
  <c r="BJ666" i="157"/>
  <c r="AK666" i="157"/>
  <c r="P666" i="157"/>
  <c r="BH666" i="157"/>
  <c r="AJ666" i="157"/>
  <c r="O666" i="157"/>
  <c r="AV666" i="157"/>
  <c r="AH666" i="157"/>
  <c r="J666" i="157"/>
  <c r="AU666" i="157"/>
  <c r="AE666" i="157"/>
  <c r="H666" i="157"/>
  <c r="AT666" i="157"/>
  <c r="AD666" i="157"/>
  <c r="I666" i="157"/>
  <c r="AS666" i="157"/>
  <c r="AB666" i="157"/>
  <c r="G666" i="157"/>
  <c r="AR666" i="157"/>
  <c r="AG666" i="157"/>
  <c r="AZ666" i="157"/>
  <c r="AF666" i="157"/>
  <c r="AY666" i="157"/>
  <c r="AI666" i="157"/>
  <c r="AX666" i="157"/>
  <c r="AC666" i="157"/>
  <c r="AW666" i="157"/>
  <c r="R666" i="157"/>
  <c r="AQ666" i="157"/>
  <c r="Z666" i="157"/>
  <c r="AY724" i="157"/>
  <c r="AK724" i="157"/>
  <c r="H724" i="157"/>
  <c r="X724" i="157"/>
  <c r="AX724" i="157"/>
  <c r="AJ724" i="157"/>
  <c r="O724" i="157"/>
  <c r="AB724" i="157"/>
  <c r="AW724" i="157"/>
  <c r="AO724" i="157"/>
  <c r="P724" i="157"/>
  <c r="AT724" i="157"/>
  <c r="AF724" i="157"/>
  <c r="AV724" i="157"/>
  <c r="AL724" i="157"/>
  <c r="BB724" i="157"/>
  <c r="K724" i="157"/>
  <c r="AE724" i="157"/>
  <c r="BC724" i="157"/>
  <c r="AR724" i="157"/>
  <c r="AC724" i="157"/>
  <c r="BF724" i="157"/>
  <c r="AU724" i="157"/>
  <c r="W724" i="157"/>
  <c r="Z724" i="157"/>
  <c r="BA724" i="157"/>
  <c r="AI724" i="157"/>
  <c r="BO724" i="157"/>
  <c r="AS724" i="157"/>
  <c r="U724" i="157"/>
  <c r="BN724" i="157"/>
  <c r="AQ724" i="157"/>
  <c r="T724" i="157"/>
  <c r="N724" i="157"/>
  <c r="M724" i="157"/>
  <c r="BD724" i="157"/>
  <c r="R724" i="157"/>
  <c r="AH724" i="157"/>
  <c r="BJ724" i="157"/>
  <c r="AG724" i="157"/>
  <c r="L724" i="157"/>
  <c r="BH724" i="157"/>
  <c r="AD724" i="157"/>
  <c r="I724" i="157"/>
  <c r="BL724" i="157"/>
  <c r="AN724" i="157"/>
  <c r="J724" i="157"/>
  <c r="AZ724" i="157"/>
  <c r="AM724" i="157"/>
  <c r="G724" i="157"/>
  <c r="BN1031" i="157"/>
  <c r="BO1031" i="157"/>
  <c r="BL1031" i="157"/>
  <c r="BH1031" i="157"/>
  <c r="BJ1031" i="157"/>
  <c r="BF1031" i="157"/>
  <c r="BA1031" i="157"/>
  <c r="AZ1031" i="157"/>
  <c r="AX1031" i="157"/>
  <c r="BC1031" i="157"/>
  <c r="BB1031" i="157"/>
  <c r="AW1031" i="157"/>
  <c r="BD1031" i="157"/>
  <c r="AT1031" i="157"/>
  <c r="AU1031" i="157"/>
  <c r="AS1031" i="157"/>
  <c r="AR1031" i="157"/>
  <c r="AQ1031" i="157"/>
  <c r="AY1031" i="157"/>
  <c r="AV1031" i="157"/>
  <c r="AJ1031" i="157"/>
  <c r="AI1031" i="157"/>
  <c r="AH1031" i="157"/>
  <c r="AG1031" i="157"/>
  <c r="AF1031" i="157"/>
  <c r="AE1031" i="157"/>
  <c r="AC1031" i="157"/>
  <c r="AN1031" i="157"/>
  <c r="AM1031" i="157"/>
  <c r="AL1031" i="157"/>
  <c r="AK1031" i="157"/>
  <c r="AB1031" i="157"/>
  <c r="AO1031" i="157"/>
  <c r="AD1031" i="157"/>
  <c r="Z1031" i="157"/>
  <c r="W1031" i="157"/>
  <c r="X1031" i="157"/>
  <c r="U1031" i="157"/>
  <c r="L1031" i="157"/>
  <c r="T1031" i="157"/>
  <c r="J1031" i="157"/>
  <c r="G1031" i="157"/>
  <c r="H1031" i="157"/>
  <c r="R1031" i="157"/>
  <c r="O1031" i="157"/>
  <c r="M1031" i="157"/>
  <c r="K1031" i="157"/>
  <c r="I1031" i="157"/>
  <c r="N1031" i="157"/>
  <c r="P1031" i="157"/>
  <c r="BO611" i="157"/>
  <c r="BN611" i="157"/>
  <c r="BL611" i="157"/>
  <c r="BJ611" i="157"/>
  <c r="BF611" i="157"/>
  <c r="BH611" i="157"/>
  <c r="BD611" i="157"/>
  <c r="BC611" i="157"/>
  <c r="BB611" i="157"/>
  <c r="AX611" i="157"/>
  <c r="AW611" i="157"/>
  <c r="AY611" i="157"/>
  <c r="AV611" i="157"/>
  <c r="AU611" i="157"/>
  <c r="AT611" i="157"/>
  <c r="AS611" i="157"/>
  <c r="AR611" i="157"/>
  <c r="AQ611" i="157"/>
  <c r="AZ611" i="157"/>
  <c r="BA611" i="157"/>
  <c r="AK611" i="157"/>
  <c r="AJ611" i="157"/>
  <c r="AH611" i="157"/>
  <c r="AC611" i="157"/>
  <c r="AB611" i="157"/>
  <c r="AM611" i="157"/>
  <c r="AL611" i="157"/>
  <c r="AI611" i="157"/>
  <c r="AG611" i="157"/>
  <c r="AE611" i="157"/>
  <c r="AF611" i="157"/>
  <c r="AD611" i="157"/>
  <c r="AO611" i="157"/>
  <c r="AN611" i="157"/>
  <c r="Z611" i="157"/>
  <c r="U611" i="157"/>
  <c r="X611" i="157"/>
  <c r="W611" i="157"/>
  <c r="P611" i="157"/>
  <c r="R611" i="157"/>
  <c r="O611" i="157"/>
  <c r="N611" i="157"/>
  <c r="L611" i="157"/>
  <c r="I611" i="157"/>
  <c r="T611" i="157"/>
  <c r="G611" i="157"/>
  <c r="M611" i="157"/>
  <c r="K611" i="157"/>
  <c r="J611" i="157"/>
  <c r="H611" i="157"/>
  <c r="AX764" i="157"/>
  <c r="AE764" i="157"/>
  <c r="H764" i="157"/>
  <c r="AW764" i="157"/>
  <c r="AO764" i="157"/>
  <c r="O764" i="157"/>
  <c r="AV764" i="157"/>
  <c r="AN764" i="157"/>
  <c r="R764" i="157"/>
  <c r="AT764" i="157"/>
  <c r="AM764" i="157"/>
  <c r="BB764" i="157"/>
  <c r="AB764" i="157"/>
  <c r="AR764" i="157"/>
  <c r="AK764" i="157"/>
  <c r="T764" i="157"/>
  <c r="BD764" i="157"/>
  <c r="AJ764" i="157"/>
  <c r="BC764" i="157"/>
  <c r="X764" i="157"/>
  <c r="AS764" i="157"/>
  <c r="W764" i="157"/>
  <c r="AQ764" i="157"/>
  <c r="U764" i="157"/>
  <c r="BA764" i="157"/>
  <c r="Z764" i="157"/>
  <c r="AU764" i="157"/>
  <c r="N764" i="157"/>
  <c r="BN764" i="157"/>
  <c r="AI764" i="157"/>
  <c r="M764" i="157"/>
  <c r="BO764" i="157"/>
  <c r="AH764" i="157"/>
  <c r="L764" i="157"/>
  <c r="BJ764" i="157"/>
  <c r="AG764" i="157"/>
  <c r="K764" i="157"/>
  <c r="AZ764" i="157"/>
  <c r="BL764" i="157"/>
  <c r="AF764" i="157"/>
  <c r="I764" i="157"/>
  <c r="BF764" i="157"/>
  <c r="AD764" i="157"/>
  <c r="J764" i="157"/>
  <c r="BH764" i="157"/>
  <c r="AC764" i="157"/>
  <c r="G764" i="157"/>
  <c r="AY764" i="157"/>
  <c r="AL764" i="157"/>
  <c r="P764" i="157"/>
  <c r="BF717" i="157"/>
  <c r="AD717" i="157"/>
  <c r="M717" i="157"/>
  <c r="U717" i="157"/>
  <c r="BO717" i="157"/>
  <c r="AB717" i="157"/>
  <c r="L717" i="157"/>
  <c r="J717" i="157"/>
  <c r="BB717" i="157"/>
  <c r="BD717" i="157"/>
  <c r="BN717" i="157"/>
  <c r="BH717" i="157"/>
  <c r="AN717" i="157"/>
  <c r="K717" i="157"/>
  <c r="AX717" i="157"/>
  <c r="T717" i="157"/>
  <c r="BA717" i="157"/>
  <c r="AM717" i="157"/>
  <c r="AW717" i="157"/>
  <c r="AI717" i="157"/>
  <c r="I717" i="157"/>
  <c r="AV717" i="157"/>
  <c r="H717" i="157"/>
  <c r="AO717" i="157"/>
  <c r="AU717" i="157"/>
  <c r="AL717" i="157"/>
  <c r="G717" i="157"/>
  <c r="AT717" i="157"/>
  <c r="AJ717" i="157"/>
  <c r="AS717" i="157"/>
  <c r="AH717" i="157"/>
  <c r="AR717" i="157"/>
  <c r="AC717" i="157"/>
  <c r="AQ717" i="157"/>
  <c r="X717" i="157"/>
  <c r="AY717" i="157"/>
  <c r="W717" i="157"/>
  <c r="BC717" i="157"/>
  <c r="AK717" i="157"/>
  <c r="R717" i="157"/>
  <c r="AZ717" i="157"/>
  <c r="Z717" i="157"/>
  <c r="BL717" i="157"/>
  <c r="AG717" i="157"/>
  <c r="P717" i="157"/>
  <c r="AE717" i="157"/>
  <c r="BJ717" i="157"/>
  <c r="AF717" i="157"/>
  <c r="N717" i="157"/>
  <c r="O717" i="157"/>
  <c r="BN1066" i="157"/>
  <c r="BJ1066" i="157"/>
  <c r="BO1066" i="157"/>
  <c r="BL1066" i="157"/>
  <c r="AZ1066" i="157"/>
  <c r="BF1066" i="157"/>
  <c r="BD1066" i="157"/>
  <c r="AT1066" i="157"/>
  <c r="BH1066" i="157"/>
  <c r="AU1066" i="157"/>
  <c r="AS1066" i="157"/>
  <c r="AR1066" i="157"/>
  <c r="AQ1066" i="157"/>
  <c r="BB1066" i="157"/>
  <c r="BC1066" i="157"/>
  <c r="AW1066" i="157"/>
  <c r="AY1066" i="157"/>
  <c r="BA1066" i="157"/>
  <c r="AX1066" i="157"/>
  <c r="AV1066" i="157"/>
  <c r="AO1066" i="157"/>
  <c r="AJ1066" i="157"/>
  <c r="AI1066" i="157"/>
  <c r="AH1066" i="157"/>
  <c r="AG1066" i="157"/>
  <c r="AN1066" i="157"/>
  <c r="AL1066" i="157"/>
  <c r="AE1066" i="157"/>
  <c r="AD1066" i="157"/>
  <c r="AB1066" i="157"/>
  <c r="AF1066" i="157"/>
  <c r="AC1066" i="157"/>
  <c r="AK1066" i="157"/>
  <c r="AM1066" i="157"/>
  <c r="Z1066" i="157"/>
  <c r="X1066" i="157"/>
  <c r="W1066" i="157"/>
  <c r="U1066" i="157"/>
  <c r="I1066" i="157"/>
  <c r="H1066" i="157"/>
  <c r="G1066" i="157"/>
  <c r="R1066" i="157"/>
  <c r="T1066" i="157"/>
  <c r="P1066" i="157"/>
  <c r="O1066" i="157"/>
  <c r="K1066" i="157"/>
  <c r="J1066" i="157"/>
  <c r="L1066" i="157"/>
  <c r="N1066" i="157"/>
  <c r="M1066" i="157"/>
  <c r="BL1119" i="157"/>
  <c r="AM1119" i="157"/>
  <c r="T1119" i="157"/>
  <c r="AK1119" i="157"/>
  <c r="BO1119" i="157"/>
  <c r="AN1119" i="157"/>
  <c r="P1119" i="157"/>
  <c r="AX1119" i="157"/>
  <c r="AL1119" i="157"/>
  <c r="N1119" i="157"/>
  <c r="AW1119" i="157"/>
  <c r="AJ1119" i="157"/>
  <c r="M1119" i="157"/>
  <c r="BJ1119" i="157"/>
  <c r="AG1119" i="157"/>
  <c r="K1119" i="157"/>
  <c r="BD1119" i="157"/>
  <c r="AF1119" i="157"/>
  <c r="H1119" i="157"/>
  <c r="BH1119" i="157"/>
  <c r="AD1119" i="157"/>
  <c r="I1119" i="157"/>
  <c r="BA1119" i="157"/>
  <c r="AH1119" i="157"/>
  <c r="R1119" i="157"/>
  <c r="AZ1119" i="157"/>
  <c r="AB1119" i="157"/>
  <c r="AY1119" i="157"/>
  <c r="AI1119" i="157"/>
  <c r="AR1119" i="157"/>
  <c r="AE1119" i="157"/>
  <c r="AQ1119" i="157"/>
  <c r="AC1119" i="157"/>
  <c r="BF1119" i="157"/>
  <c r="Z1119" i="157"/>
  <c r="BC1119" i="157"/>
  <c r="X1119" i="157"/>
  <c r="AV1119" i="157"/>
  <c r="W1119" i="157"/>
  <c r="AS1119" i="157"/>
  <c r="O1119" i="157"/>
  <c r="AU1119" i="157"/>
  <c r="L1119" i="157"/>
  <c r="BB1119" i="157"/>
  <c r="AT1119" i="157"/>
  <c r="U1119" i="157"/>
  <c r="G1119" i="157"/>
  <c r="BN1119" i="157"/>
  <c r="AO1119" i="157"/>
  <c r="J1119" i="157"/>
  <c r="BJ1082" i="157"/>
  <c r="AF1082" i="157"/>
  <c r="L1082" i="157"/>
  <c r="BL1082" i="157"/>
  <c r="AN1082" i="157"/>
  <c r="Z1082" i="157"/>
  <c r="AM1082" i="157"/>
  <c r="AU1082" i="157"/>
  <c r="AL1082" i="157"/>
  <c r="O1082" i="157"/>
  <c r="BA1082" i="157"/>
  <c r="AJ1082" i="157"/>
  <c r="N1082" i="157"/>
  <c r="AZ1082" i="157"/>
  <c r="AI1082" i="157"/>
  <c r="M1082" i="157"/>
  <c r="AX1082" i="157"/>
  <c r="AE1082" i="157"/>
  <c r="P1082" i="157"/>
  <c r="BH1082" i="157"/>
  <c r="AB1082" i="157"/>
  <c r="BF1082" i="157"/>
  <c r="BD1082" i="157"/>
  <c r="AG1082" i="157"/>
  <c r="AY1082" i="157"/>
  <c r="AD1082" i="157"/>
  <c r="BB1082" i="157"/>
  <c r="AC1082" i="157"/>
  <c r="AS1082" i="157"/>
  <c r="W1082" i="157"/>
  <c r="K1082" i="157"/>
  <c r="AR1082" i="157"/>
  <c r="X1082" i="157"/>
  <c r="AQ1082" i="157"/>
  <c r="J1082" i="157"/>
  <c r="AW1082" i="157"/>
  <c r="I1082" i="157"/>
  <c r="BC1082" i="157"/>
  <c r="H1082" i="157"/>
  <c r="AT1082" i="157"/>
  <c r="G1082" i="157"/>
  <c r="BO1082" i="157"/>
  <c r="AK1082" i="157"/>
  <c r="U1082" i="157"/>
  <c r="BN1082" i="157"/>
  <c r="AO1082" i="157"/>
  <c r="T1082" i="157"/>
  <c r="AV1082" i="157"/>
  <c r="AH1082" i="157"/>
  <c r="R1082" i="157"/>
  <c r="BN1051" i="157"/>
  <c r="AI1051" i="157"/>
  <c r="R1051" i="157"/>
  <c r="BH1051" i="157"/>
  <c r="AH1051" i="157"/>
  <c r="P1051" i="157"/>
  <c r="BL1051" i="157"/>
  <c r="AG1051" i="157"/>
  <c r="N1051" i="157"/>
  <c r="BJ1051" i="157"/>
  <c r="AC1051" i="157"/>
  <c r="I1051" i="157"/>
  <c r="BF1051" i="157"/>
  <c r="AB1051" i="157"/>
  <c r="G1051" i="157"/>
  <c r="BC1051" i="157"/>
  <c r="AO1051" i="157"/>
  <c r="O1051" i="157"/>
  <c r="BB1051" i="157"/>
  <c r="AM1051" i="157"/>
  <c r="M1051" i="157"/>
  <c r="BA1051" i="157"/>
  <c r="AL1051" i="157"/>
  <c r="K1051" i="157"/>
  <c r="AZ1051" i="157"/>
  <c r="AK1051" i="157"/>
  <c r="H1051" i="157"/>
  <c r="AU1051" i="157"/>
  <c r="AF1051" i="157"/>
  <c r="AT1051" i="157"/>
  <c r="AD1051" i="157"/>
  <c r="AR1051" i="157"/>
  <c r="AN1051" i="157"/>
  <c r="AV1051" i="157"/>
  <c r="AE1051" i="157"/>
  <c r="AS1051" i="157"/>
  <c r="U1051" i="157"/>
  <c r="AQ1051" i="157"/>
  <c r="Z1051" i="157"/>
  <c r="BD1051" i="157"/>
  <c r="T1051" i="157"/>
  <c r="AY1051" i="157"/>
  <c r="L1051" i="157"/>
  <c r="AX1051" i="157"/>
  <c r="J1051" i="157"/>
  <c r="AW1051" i="157"/>
  <c r="X1051" i="157"/>
  <c r="BO1051" i="157"/>
  <c r="AJ1051" i="157"/>
  <c r="W1051" i="157"/>
  <c r="AT797" i="157"/>
  <c r="AH797" i="157"/>
  <c r="AR797" i="157"/>
  <c r="AN797" i="157"/>
  <c r="BD797" i="157"/>
  <c r="AI797" i="157"/>
  <c r="BC797" i="157"/>
  <c r="AC797" i="157"/>
  <c r="AS797" i="157"/>
  <c r="Z797" i="157"/>
  <c r="BB797" i="157"/>
  <c r="W797" i="157"/>
  <c r="BH797" i="157"/>
  <c r="AO797" i="157"/>
  <c r="J797" i="157"/>
  <c r="AQ797" i="157"/>
  <c r="X797" i="157"/>
  <c r="BA797" i="157"/>
  <c r="T797" i="157"/>
  <c r="AZ797" i="157"/>
  <c r="R797" i="157"/>
  <c r="AY797" i="157"/>
  <c r="P797" i="157"/>
  <c r="BN797" i="157"/>
  <c r="AG797" i="157"/>
  <c r="N797" i="157"/>
  <c r="BJ797" i="157"/>
  <c r="AD797" i="157"/>
  <c r="L797" i="157"/>
  <c r="BO797" i="157"/>
  <c r="AF797" i="157"/>
  <c r="O797" i="157"/>
  <c r="BL797" i="157"/>
  <c r="AE797" i="157"/>
  <c r="M797" i="157"/>
  <c r="BF797" i="157"/>
  <c r="AB797" i="157"/>
  <c r="K797" i="157"/>
  <c r="AX797" i="157"/>
  <c r="AM797" i="157"/>
  <c r="I797" i="157"/>
  <c r="AW797" i="157"/>
  <c r="AL797" i="157"/>
  <c r="U797" i="157"/>
  <c r="AV797" i="157"/>
  <c r="AK797" i="157"/>
  <c r="H797" i="157"/>
  <c r="AU797" i="157"/>
  <c r="AJ797" i="157"/>
  <c r="G797" i="157"/>
  <c r="AT793" i="157"/>
  <c r="AM793" i="157"/>
  <c r="K793" i="157"/>
  <c r="AS793" i="157"/>
  <c r="AJ793" i="157"/>
  <c r="O793" i="157"/>
  <c r="AR793" i="157"/>
  <c r="AF793" i="157"/>
  <c r="M793" i="157"/>
  <c r="AD793" i="157"/>
  <c r="U793" i="157"/>
  <c r="BN793" i="157"/>
  <c r="AQ793" i="157"/>
  <c r="AI793" i="157"/>
  <c r="L793" i="157"/>
  <c r="AX793" i="157"/>
  <c r="BC793" i="157"/>
  <c r="BA793" i="157"/>
  <c r="AH793" i="157"/>
  <c r="AZ793" i="157"/>
  <c r="AG793" i="157"/>
  <c r="J793" i="157"/>
  <c r="AY793" i="157"/>
  <c r="AE793" i="157"/>
  <c r="AC793" i="157"/>
  <c r="AW793" i="157"/>
  <c r="Z793" i="157"/>
  <c r="BD793" i="157"/>
  <c r="X793" i="157"/>
  <c r="P793" i="157"/>
  <c r="AO793" i="157"/>
  <c r="BB793" i="157"/>
  <c r="W793" i="157"/>
  <c r="AV793" i="157"/>
  <c r="R793" i="157"/>
  <c r="AU793" i="157"/>
  <c r="T793" i="157"/>
  <c r="BL793" i="157"/>
  <c r="BJ793" i="157"/>
  <c r="AB793" i="157"/>
  <c r="N793" i="157"/>
  <c r="BO793" i="157"/>
  <c r="AN793" i="157"/>
  <c r="I793" i="157"/>
  <c r="AK793" i="157"/>
  <c r="BF793" i="157"/>
  <c r="AL793" i="157"/>
  <c r="H793" i="157"/>
  <c r="BH793" i="157"/>
  <c r="G793" i="157"/>
  <c r="BD802" i="157"/>
  <c r="AE802" i="157"/>
  <c r="H802" i="157"/>
  <c r="BB802" i="157"/>
  <c r="AM802" i="157"/>
  <c r="G802" i="157"/>
  <c r="AZ802" i="157"/>
  <c r="AK802" i="157"/>
  <c r="Z802" i="157"/>
  <c r="BF802" i="157"/>
  <c r="AW802" i="157"/>
  <c r="AG802" i="157"/>
  <c r="P802" i="157"/>
  <c r="AV802" i="157"/>
  <c r="AB802" i="157"/>
  <c r="AU802" i="157"/>
  <c r="AD802" i="157"/>
  <c r="AT802" i="157"/>
  <c r="AC802" i="157"/>
  <c r="AS802" i="157"/>
  <c r="AJ802" i="157"/>
  <c r="BA802" i="157"/>
  <c r="W802" i="157"/>
  <c r="O802" i="157"/>
  <c r="AX802" i="157"/>
  <c r="X802" i="157"/>
  <c r="BC802" i="157"/>
  <c r="T802" i="157"/>
  <c r="AR802" i="157"/>
  <c r="R802" i="157"/>
  <c r="AQ802" i="157"/>
  <c r="U802" i="157"/>
  <c r="AY802" i="157"/>
  <c r="N802" i="157"/>
  <c r="BO802" i="157"/>
  <c r="AO802" i="157"/>
  <c r="M802" i="157"/>
  <c r="BN802" i="157"/>
  <c r="AN802" i="157"/>
  <c r="L802" i="157"/>
  <c r="BH802" i="157"/>
  <c r="AL802" i="157"/>
  <c r="K802" i="157"/>
  <c r="BJ802" i="157"/>
  <c r="AI802" i="157"/>
  <c r="I802" i="157"/>
  <c r="BL802" i="157"/>
  <c r="AF802" i="157"/>
  <c r="J802" i="157"/>
  <c r="AH802" i="157"/>
  <c r="AV1116" i="157"/>
  <c r="W1116" i="157"/>
  <c r="BD1116" i="157"/>
  <c r="J1116" i="157"/>
  <c r="BA1116" i="157"/>
  <c r="I1116" i="157"/>
  <c r="AX1116" i="157"/>
  <c r="H1116" i="157"/>
  <c r="BO1116" i="157"/>
  <c r="AO1116" i="157"/>
  <c r="G1116" i="157"/>
  <c r="BL1116" i="157"/>
  <c r="AM1116" i="157"/>
  <c r="R1116" i="157"/>
  <c r="BN1116" i="157"/>
  <c r="AL1116" i="157"/>
  <c r="P1116" i="157"/>
  <c r="BJ1116" i="157"/>
  <c r="AK1116" i="157"/>
  <c r="O1116" i="157"/>
  <c r="BH1116" i="157"/>
  <c r="AJ1116" i="157"/>
  <c r="T1116" i="157"/>
  <c r="AZ1116" i="157"/>
  <c r="AH1116" i="157"/>
  <c r="N1116" i="157"/>
  <c r="AY1116" i="157"/>
  <c r="AE1116" i="157"/>
  <c r="M1116" i="157"/>
  <c r="AG1116" i="157"/>
  <c r="BC1116" i="157"/>
  <c r="AD1116" i="157"/>
  <c r="K1116" i="157"/>
  <c r="L1116" i="157"/>
  <c r="BB1116" i="157"/>
  <c r="AB1116" i="157"/>
  <c r="X1116" i="157"/>
  <c r="AT1116" i="157"/>
  <c r="BF1116" i="157"/>
  <c r="AF1116" i="157"/>
  <c r="AS1116" i="157"/>
  <c r="AI1116" i="157"/>
  <c r="AR1116" i="157"/>
  <c r="AC1116" i="157"/>
  <c r="AU1116" i="157"/>
  <c r="Z1116" i="157"/>
  <c r="AQ1116" i="157"/>
  <c r="AN1116" i="157"/>
  <c r="AW1116" i="157"/>
  <c r="U1116" i="157"/>
  <c r="BA1115" i="157"/>
  <c r="AH1115" i="157"/>
  <c r="AX1115" i="157"/>
  <c r="O1115" i="157"/>
  <c r="L1115" i="157"/>
  <c r="BO1115" i="157"/>
  <c r="AE1115" i="157"/>
  <c r="AD1115" i="157"/>
  <c r="AQ1115" i="157"/>
  <c r="J1115" i="157"/>
  <c r="T1115" i="157"/>
  <c r="R1115" i="157"/>
  <c r="AK1115" i="157"/>
  <c r="BL1115" i="157"/>
  <c r="BN1115" i="157"/>
  <c r="M1115" i="157"/>
  <c r="I1115" i="157"/>
  <c r="AI1115" i="157"/>
  <c r="AT1115" i="157"/>
  <c r="AC1115" i="157"/>
  <c r="H1115" i="157"/>
  <c r="BH1115" i="157"/>
  <c r="AB1115" i="157"/>
  <c r="G1115" i="157"/>
  <c r="AS1115" i="157"/>
  <c r="AO1115" i="157"/>
  <c r="X1115" i="157"/>
  <c r="AN1115" i="157"/>
  <c r="AU1115" i="157"/>
  <c r="N1115" i="157"/>
  <c r="AR1115" i="157"/>
  <c r="AJ1115" i="157"/>
  <c r="K1115" i="157"/>
  <c r="P1115" i="157"/>
  <c r="BC1115" i="157"/>
  <c r="BF1115" i="157"/>
  <c r="AM1115" i="157"/>
  <c r="AL1115" i="157"/>
  <c r="AZ1115" i="157"/>
  <c r="W1115" i="157"/>
  <c r="AY1115" i="157"/>
  <c r="AG1115" i="157"/>
  <c r="AW1115" i="157"/>
  <c r="AF1115" i="157"/>
  <c r="BD1115" i="157"/>
  <c r="Z1115" i="157"/>
  <c r="BB1115" i="157"/>
  <c r="U1115" i="157"/>
  <c r="AV1115" i="157"/>
  <c r="BJ1115" i="157"/>
  <c r="AW1010" i="157"/>
  <c r="AE1010" i="157"/>
  <c r="R1010" i="157"/>
  <c r="BD1010" i="157"/>
  <c r="AJ1010" i="157"/>
  <c r="H1010" i="157"/>
  <c r="BB1010" i="157"/>
  <c r="AH1010" i="157"/>
  <c r="AB1010" i="157"/>
  <c r="BC1010" i="157"/>
  <c r="AG1010" i="157"/>
  <c r="AX1010" i="157"/>
  <c r="AV1010" i="157"/>
  <c r="AO1010" i="157"/>
  <c r="AR1010" i="157"/>
  <c r="Z1010" i="157"/>
  <c r="BH1010" i="157"/>
  <c r="X1010" i="157"/>
  <c r="AS1010" i="157"/>
  <c r="W1010" i="157"/>
  <c r="AQ1010" i="157"/>
  <c r="U1010" i="157"/>
  <c r="AT1010" i="157"/>
  <c r="T1010" i="157"/>
  <c r="AU1010" i="157"/>
  <c r="N1010" i="157"/>
  <c r="BO1010" i="157"/>
  <c r="AD1010" i="157"/>
  <c r="M1010" i="157"/>
  <c r="BA1010" i="157"/>
  <c r="BN1010" i="157"/>
  <c r="AC1010" i="157"/>
  <c r="L1010" i="157"/>
  <c r="J1010" i="157"/>
  <c r="BJ1010" i="157"/>
  <c r="AN1010" i="157"/>
  <c r="K1010" i="157"/>
  <c r="AI1010" i="157"/>
  <c r="BF1010" i="157"/>
  <c r="AM1010" i="157"/>
  <c r="I1010" i="157"/>
  <c r="BL1010" i="157"/>
  <c r="AL1010" i="157"/>
  <c r="O1010" i="157"/>
  <c r="AZ1010" i="157"/>
  <c r="AK1010" i="157"/>
  <c r="P1010" i="157"/>
  <c r="AY1010" i="157"/>
  <c r="AF1010" i="157"/>
  <c r="G1010" i="157"/>
  <c r="AR968" i="157"/>
  <c r="AN968" i="157"/>
  <c r="G968" i="157"/>
  <c r="AM968" i="157"/>
  <c r="BD968" i="157"/>
  <c r="AH968" i="157"/>
  <c r="H968" i="157"/>
  <c r="L968" i="157"/>
  <c r="BA968" i="157"/>
  <c r="AB968" i="157"/>
  <c r="Z968" i="157"/>
  <c r="U968" i="157"/>
  <c r="AL968" i="157"/>
  <c r="BN968" i="157"/>
  <c r="AI968" i="157"/>
  <c r="BB968" i="157"/>
  <c r="AX968" i="157"/>
  <c r="AF968" i="157"/>
  <c r="AT968" i="157"/>
  <c r="BC968" i="157"/>
  <c r="M968" i="157"/>
  <c r="K968" i="157"/>
  <c r="AW968" i="157"/>
  <c r="X968" i="157"/>
  <c r="AV968" i="157"/>
  <c r="BO968" i="157"/>
  <c r="AU968" i="157"/>
  <c r="AE968" i="157"/>
  <c r="AK968" i="157"/>
  <c r="AJ968" i="157"/>
  <c r="AY968" i="157"/>
  <c r="T968" i="157"/>
  <c r="AS968" i="157"/>
  <c r="R968" i="157"/>
  <c r="AZ968" i="157"/>
  <c r="N968" i="157"/>
  <c r="BF968" i="157"/>
  <c r="BJ968" i="157"/>
  <c r="AC968" i="157"/>
  <c r="BL968" i="157"/>
  <c r="AO968" i="157"/>
  <c r="O968" i="157"/>
  <c r="I968" i="157"/>
  <c r="P968" i="157"/>
  <c r="BH968" i="157"/>
  <c r="AG968" i="157"/>
  <c r="W968" i="157"/>
  <c r="AQ968" i="157"/>
  <c r="AD968" i="157"/>
  <c r="J968" i="157"/>
  <c r="AV1040" i="157"/>
  <c r="AF1040" i="157"/>
  <c r="AT1040" i="157"/>
  <c r="AJ1040" i="157"/>
  <c r="AS1040" i="157"/>
  <c r="AI1040" i="157"/>
  <c r="AN1040" i="157"/>
  <c r="AH1040" i="157"/>
  <c r="BC1040" i="157"/>
  <c r="AR1040" i="157"/>
  <c r="AE1040" i="157"/>
  <c r="AQ1040" i="157"/>
  <c r="X1040" i="157"/>
  <c r="L1040" i="157"/>
  <c r="K1040" i="157"/>
  <c r="P1040" i="157"/>
  <c r="M1040" i="157"/>
  <c r="BN1040" i="157"/>
  <c r="BF1040" i="157"/>
  <c r="AB1040" i="157"/>
  <c r="BH1040" i="157"/>
  <c r="U1040" i="157"/>
  <c r="T1040" i="157"/>
  <c r="AY1040" i="157"/>
  <c r="W1040" i="157"/>
  <c r="BD1040" i="157"/>
  <c r="I1040" i="157"/>
  <c r="AX1040" i="157"/>
  <c r="AL1040" i="157"/>
  <c r="AW1040" i="157"/>
  <c r="H1040" i="157"/>
  <c r="AU1040" i="157"/>
  <c r="G1040" i="157"/>
  <c r="AM1040" i="157"/>
  <c r="BB1040" i="157"/>
  <c r="BO1040" i="157"/>
  <c r="AD1040" i="157"/>
  <c r="Z1040" i="157"/>
  <c r="BJ1040" i="157"/>
  <c r="AC1040" i="157"/>
  <c r="R1040" i="157"/>
  <c r="BL1040" i="157"/>
  <c r="AO1040" i="157"/>
  <c r="N1040" i="157"/>
  <c r="AZ1040" i="157"/>
  <c r="AK1040" i="157"/>
  <c r="J1040" i="157"/>
  <c r="BA1040" i="157"/>
  <c r="AG1040" i="157"/>
  <c r="O1040" i="157"/>
  <c r="BA1054" i="157"/>
  <c r="AE1054" i="157"/>
  <c r="J1054" i="157"/>
  <c r="AZ1054" i="157"/>
  <c r="AD1054" i="157"/>
  <c r="K1054" i="157"/>
  <c r="AU1054" i="157"/>
  <c r="AK1054" i="157"/>
  <c r="AT1054" i="157"/>
  <c r="AM1054" i="157"/>
  <c r="AR1054" i="157"/>
  <c r="AF1054" i="157"/>
  <c r="AY1054" i="157"/>
  <c r="AB1054" i="157"/>
  <c r="BF1054" i="157"/>
  <c r="X1054" i="157"/>
  <c r="AV1054" i="157"/>
  <c r="U1054" i="157"/>
  <c r="AX1054" i="157"/>
  <c r="W1054" i="157"/>
  <c r="AW1054" i="157"/>
  <c r="T1054" i="157"/>
  <c r="AS1054" i="157"/>
  <c r="Z1054" i="157"/>
  <c r="AQ1054" i="157"/>
  <c r="R1054" i="157"/>
  <c r="BN1054" i="157"/>
  <c r="AC1054" i="157"/>
  <c r="I1054" i="157"/>
  <c r="BO1054" i="157"/>
  <c r="AJ1054" i="157"/>
  <c r="H1054" i="157"/>
  <c r="BL1054" i="157"/>
  <c r="AI1054" i="157"/>
  <c r="G1054" i="157"/>
  <c r="BH1054" i="157"/>
  <c r="AH1054" i="157"/>
  <c r="P1054" i="157"/>
  <c r="BJ1054" i="157"/>
  <c r="AG1054" i="157"/>
  <c r="O1054" i="157"/>
  <c r="BD1054" i="157"/>
  <c r="AO1054" i="157"/>
  <c r="N1054" i="157"/>
  <c r="BC1054" i="157"/>
  <c r="AN1054" i="157"/>
  <c r="L1054" i="157"/>
  <c r="BB1054" i="157"/>
  <c r="AL1054" i="157"/>
  <c r="M1054" i="157"/>
  <c r="BH844" i="157"/>
  <c r="AC844" i="157"/>
  <c r="O844" i="157"/>
  <c r="BF844" i="157"/>
  <c r="AB844" i="157"/>
  <c r="G844" i="157"/>
  <c r="AZ844" i="157"/>
  <c r="AO844" i="157"/>
  <c r="R844" i="157"/>
  <c r="AY844" i="157"/>
  <c r="AL844" i="157"/>
  <c r="H844" i="157"/>
  <c r="AX844" i="157"/>
  <c r="AM844" i="157"/>
  <c r="P844" i="157"/>
  <c r="AW844" i="157"/>
  <c r="AG844" i="157"/>
  <c r="J844" i="157"/>
  <c r="AV844" i="157"/>
  <c r="AE844" i="157"/>
  <c r="AT844" i="157"/>
  <c r="AN844" i="157"/>
  <c r="AR844" i="157"/>
  <c r="AK844" i="157"/>
  <c r="BD844" i="157"/>
  <c r="AJ844" i="157"/>
  <c r="BC844" i="157"/>
  <c r="X844" i="157"/>
  <c r="BB844" i="157"/>
  <c r="U844" i="157"/>
  <c r="BA844" i="157"/>
  <c r="W844" i="157"/>
  <c r="AU844" i="157"/>
  <c r="T844" i="157"/>
  <c r="AS844" i="157"/>
  <c r="N844" i="157"/>
  <c r="AQ844" i="157"/>
  <c r="M844" i="157"/>
  <c r="BN844" i="157"/>
  <c r="AI844" i="157"/>
  <c r="L844" i="157"/>
  <c r="BO844" i="157"/>
  <c r="AH844" i="157"/>
  <c r="Z844" i="157"/>
  <c r="BL844" i="157"/>
  <c r="AF844" i="157"/>
  <c r="K844" i="157"/>
  <c r="BJ844" i="157"/>
  <c r="AD844" i="157"/>
  <c r="I844" i="157"/>
  <c r="BD1053" i="157"/>
  <c r="W1053" i="157"/>
  <c r="AQ1053" i="157"/>
  <c r="T1053" i="157"/>
  <c r="BB1053" i="157"/>
  <c r="R1053" i="157"/>
  <c r="AR1053" i="157"/>
  <c r="Z1053" i="157"/>
  <c r="BO1053" i="157"/>
  <c r="AC1053" i="157"/>
  <c r="L1053" i="157"/>
  <c r="BN1053" i="157"/>
  <c r="AB1053" i="157"/>
  <c r="J1053" i="157"/>
  <c r="BL1053" i="157"/>
  <c r="AN1053" i="157"/>
  <c r="P1053" i="157"/>
  <c r="BJ1053" i="157"/>
  <c r="AE1053" i="157"/>
  <c r="N1053" i="157"/>
  <c r="BF1053" i="157"/>
  <c r="AD1053" i="157"/>
  <c r="M1053" i="157"/>
  <c r="BH1053" i="157"/>
  <c r="AO1053" i="157"/>
  <c r="K1053" i="157"/>
  <c r="AX1053" i="157"/>
  <c r="AM1053" i="157"/>
  <c r="H1053" i="157"/>
  <c r="AV1053" i="157"/>
  <c r="AL1053" i="157"/>
  <c r="G1053" i="157"/>
  <c r="AU1053" i="157"/>
  <c r="AK1053" i="157"/>
  <c r="I1053" i="157"/>
  <c r="AT1053" i="157"/>
  <c r="AI1053" i="157"/>
  <c r="O1053" i="157"/>
  <c r="AS1053" i="157"/>
  <c r="AH1053" i="157"/>
  <c r="BA1053" i="157"/>
  <c r="AJ1053" i="157"/>
  <c r="AZ1053" i="157"/>
  <c r="AG1053" i="157"/>
  <c r="AY1053" i="157"/>
  <c r="AF1053" i="157"/>
  <c r="AW1053" i="157"/>
  <c r="X1053" i="157"/>
  <c r="BC1053" i="157"/>
  <c r="U1053" i="157"/>
  <c r="AS865" i="157"/>
  <c r="T865" i="157"/>
  <c r="AV865" i="157"/>
  <c r="AR865" i="157"/>
  <c r="P865" i="157"/>
  <c r="BO865" i="157"/>
  <c r="AO865" i="157"/>
  <c r="N865" i="157"/>
  <c r="BN865" i="157"/>
  <c r="AN865" i="157"/>
  <c r="L865" i="157"/>
  <c r="AB865" i="157"/>
  <c r="BH865" i="157"/>
  <c r="AL865" i="157"/>
  <c r="O865" i="157"/>
  <c r="BJ865" i="157"/>
  <c r="AF865" i="157"/>
  <c r="M865" i="157"/>
  <c r="AT865" i="157"/>
  <c r="BF865" i="157"/>
  <c r="AM865" i="157"/>
  <c r="K865" i="157"/>
  <c r="BL865" i="157"/>
  <c r="AK865" i="157"/>
  <c r="X865" i="157"/>
  <c r="Z865" i="157"/>
  <c r="BD865" i="157"/>
  <c r="AI865" i="157"/>
  <c r="J865" i="157"/>
  <c r="AC865" i="157"/>
  <c r="AQ865" i="157"/>
  <c r="U865" i="157"/>
  <c r="BB865" i="157"/>
  <c r="AH865" i="157"/>
  <c r="H865" i="157"/>
  <c r="AW865" i="157"/>
  <c r="AY865" i="157"/>
  <c r="AD865" i="157"/>
  <c r="I865" i="157"/>
  <c r="AZ865" i="157"/>
  <c r="AJ865" i="157"/>
  <c r="G865" i="157"/>
  <c r="AX865" i="157"/>
  <c r="AE865" i="157"/>
  <c r="AU865" i="157"/>
  <c r="AG865" i="157"/>
  <c r="BA865" i="157"/>
  <c r="W865" i="157"/>
  <c r="BC865" i="157"/>
  <c r="R865" i="157"/>
  <c r="BF700" i="157"/>
  <c r="AK700" i="157"/>
  <c r="J700" i="157"/>
  <c r="AV700" i="157"/>
  <c r="AJ700" i="157"/>
  <c r="G700" i="157"/>
  <c r="AU700" i="157"/>
  <c r="AH700" i="157"/>
  <c r="H700" i="157"/>
  <c r="BA700" i="157"/>
  <c r="AG700" i="157"/>
  <c r="O700" i="157"/>
  <c r="AZ700" i="157"/>
  <c r="AI700" i="157"/>
  <c r="I700" i="157"/>
  <c r="AY700" i="157"/>
  <c r="AF700" i="157"/>
  <c r="AX700" i="157"/>
  <c r="AM700" i="157"/>
  <c r="AW700" i="157"/>
  <c r="AL700" i="157"/>
  <c r="AQ700" i="157"/>
  <c r="X700" i="157"/>
  <c r="BD700" i="157"/>
  <c r="AO700" i="157"/>
  <c r="BC700" i="157"/>
  <c r="U700" i="157"/>
  <c r="BB700" i="157"/>
  <c r="R700" i="157"/>
  <c r="AS700" i="157"/>
  <c r="Z700" i="157"/>
  <c r="AT700" i="157"/>
  <c r="T700" i="157"/>
  <c r="AR700" i="157"/>
  <c r="N700" i="157"/>
  <c r="BN700" i="157"/>
  <c r="AE700" i="157"/>
  <c r="M700" i="157"/>
  <c r="BO700" i="157"/>
  <c r="AD700" i="157"/>
  <c r="L700" i="157"/>
  <c r="BJ700" i="157"/>
  <c r="AC700" i="157"/>
  <c r="K700" i="157"/>
  <c r="BL700" i="157"/>
  <c r="AB700" i="157"/>
  <c r="W700" i="157"/>
  <c r="BH700" i="157"/>
  <c r="AN700" i="157"/>
  <c r="P700" i="157"/>
  <c r="AR661" i="157"/>
  <c r="T661" i="157"/>
  <c r="BN661" i="157"/>
  <c r="AK661" i="157"/>
  <c r="P661" i="157"/>
  <c r="BO661" i="157"/>
  <c r="AJ661" i="157"/>
  <c r="O661" i="157"/>
  <c r="BJ661" i="157"/>
  <c r="AH661" i="157"/>
  <c r="N661" i="157"/>
  <c r="BF661" i="157"/>
  <c r="AC661" i="157"/>
  <c r="L661" i="157"/>
  <c r="BL661" i="157"/>
  <c r="AB661" i="157"/>
  <c r="I661" i="157"/>
  <c r="BH661" i="157"/>
  <c r="AE661" i="157"/>
  <c r="G661" i="157"/>
  <c r="BD661" i="157"/>
  <c r="AD661" i="157"/>
  <c r="H661" i="157"/>
  <c r="BC661" i="157"/>
  <c r="AL661" i="157"/>
  <c r="M661" i="157"/>
  <c r="BB661" i="157"/>
  <c r="AF661" i="157"/>
  <c r="K661" i="157"/>
  <c r="AX661" i="157"/>
  <c r="AO661" i="157"/>
  <c r="J661" i="157"/>
  <c r="AW661" i="157"/>
  <c r="AN661" i="157"/>
  <c r="BA661" i="157"/>
  <c r="AG661" i="157"/>
  <c r="AZ661" i="157"/>
  <c r="AM661" i="157"/>
  <c r="AT661" i="157"/>
  <c r="AI661" i="157"/>
  <c r="AS661" i="157"/>
  <c r="Z661" i="157"/>
  <c r="AQ661" i="157"/>
  <c r="X661" i="157"/>
  <c r="U661" i="157"/>
  <c r="AY661" i="157"/>
  <c r="W661" i="157"/>
  <c r="AV661" i="157"/>
  <c r="AU661" i="157"/>
  <c r="R661" i="157"/>
  <c r="AU596" i="157"/>
  <c r="AB596" i="157"/>
  <c r="J596" i="157"/>
  <c r="AT596" i="157"/>
  <c r="I596" i="157"/>
  <c r="W596" i="157"/>
  <c r="BB596" i="157"/>
  <c r="Z596" i="157"/>
  <c r="AO596" i="157"/>
  <c r="AR596" i="157"/>
  <c r="AG596" i="157"/>
  <c r="AY596" i="157"/>
  <c r="AS596" i="157"/>
  <c r="AL596" i="157"/>
  <c r="AW596" i="157"/>
  <c r="U596" i="157"/>
  <c r="AD596" i="157"/>
  <c r="AQ596" i="157"/>
  <c r="T596" i="157"/>
  <c r="AN596" i="157"/>
  <c r="BC596" i="157"/>
  <c r="AE596" i="157"/>
  <c r="BA596" i="157"/>
  <c r="R596" i="157"/>
  <c r="AX596" i="157"/>
  <c r="G596" i="157"/>
  <c r="BO596" i="157"/>
  <c r="AM596" i="157"/>
  <c r="O596" i="157"/>
  <c r="AK596" i="157"/>
  <c r="BN596" i="157"/>
  <c r="H596" i="157"/>
  <c r="BD596" i="157"/>
  <c r="BL596" i="157"/>
  <c r="AJ596" i="157"/>
  <c r="P596" i="157"/>
  <c r="BJ596" i="157"/>
  <c r="N596" i="157"/>
  <c r="AI596" i="157"/>
  <c r="AZ596" i="157"/>
  <c r="BF596" i="157"/>
  <c r="AH596" i="157"/>
  <c r="M596" i="157"/>
  <c r="BH596" i="157"/>
  <c r="L596" i="157"/>
  <c r="AF596" i="157"/>
  <c r="AV596" i="157"/>
  <c r="AC596" i="157"/>
  <c r="K596" i="157"/>
  <c r="X596" i="157"/>
  <c r="BF760" i="157"/>
  <c r="AC760" i="157"/>
  <c r="I760" i="157"/>
  <c r="AX760" i="157"/>
  <c r="BH760" i="157"/>
  <c r="AB760" i="157"/>
  <c r="T760" i="157"/>
  <c r="BL760" i="157"/>
  <c r="AN760" i="157"/>
  <c r="P760" i="157"/>
  <c r="AL760" i="157"/>
  <c r="BN760" i="157"/>
  <c r="AO760" i="157"/>
  <c r="BO760" i="157"/>
  <c r="AM760" i="157"/>
  <c r="O760" i="157"/>
  <c r="AV760" i="157"/>
  <c r="R760" i="157"/>
  <c r="G760" i="157"/>
  <c r="M760" i="157"/>
  <c r="BJ760" i="157"/>
  <c r="AY760" i="157"/>
  <c r="AU760" i="157"/>
  <c r="AI760" i="157"/>
  <c r="J760" i="157"/>
  <c r="AT760" i="157"/>
  <c r="H760" i="157"/>
  <c r="BD760" i="157"/>
  <c r="K760" i="157"/>
  <c r="AH760" i="157"/>
  <c r="AF760" i="157"/>
  <c r="AS760" i="157"/>
  <c r="Z760" i="157"/>
  <c r="AR760" i="157"/>
  <c r="AK760" i="157"/>
  <c r="BB760" i="157"/>
  <c r="BA760" i="157"/>
  <c r="AG760" i="157"/>
  <c r="W760" i="157"/>
  <c r="U760" i="157"/>
  <c r="AQ760" i="157"/>
  <c r="AJ760" i="157"/>
  <c r="AD760" i="157"/>
  <c r="X760" i="157"/>
  <c r="AE760" i="157"/>
  <c r="AZ760" i="157"/>
  <c r="BC760" i="157"/>
  <c r="N760" i="157"/>
  <c r="AW760" i="157"/>
  <c r="L760" i="157"/>
  <c r="BN750" i="157"/>
  <c r="AD750" i="157"/>
  <c r="K750" i="157"/>
  <c r="BJ750" i="157"/>
  <c r="AC750" i="157"/>
  <c r="I750" i="157"/>
  <c r="BL750" i="157"/>
  <c r="AB750" i="157"/>
  <c r="H750" i="157"/>
  <c r="BH750" i="157"/>
  <c r="AO750" i="157"/>
  <c r="G750" i="157"/>
  <c r="BF750" i="157"/>
  <c r="AM750" i="157"/>
  <c r="AN750" i="157"/>
  <c r="AV750" i="157"/>
  <c r="AL750" i="157"/>
  <c r="J750" i="157"/>
  <c r="AU750" i="157"/>
  <c r="AH750" i="157"/>
  <c r="AK750" i="157"/>
  <c r="AT750" i="157"/>
  <c r="AF750" i="157"/>
  <c r="O750" i="157"/>
  <c r="AS750" i="157"/>
  <c r="AJ750" i="157"/>
  <c r="P750" i="157"/>
  <c r="AR750" i="157"/>
  <c r="AI750" i="157"/>
  <c r="BD750" i="157"/>
  <c r="AG750" i="157"/>
  <c r="BB750" i="157"/>
  <c r="Z750" i="157"/>
  <c r="AQ750" i="157"/>
  <c r="X750" i="157"/>
  <c r="BC750" i="157"/>
  <c r="U750" i="157"/>
  <c r="BA750" i="157"/>
  <c r="W750" i="157"/>
  <c r="AZ750" i="157"/>
  <c r="R750" i="157"/>
  <c r="AX750" i="157"/>
  <c r="T750" i="157"/>
  <c r="AY750" i="157"/>
  <c r="N750" i="157"/>
  <c r="AW750" i="157"/>
  <c r="M750" i="157"/>
  <c r="BO750" i="157"/>
  <c r="AE750" i="157"/>
  <c r="L750" i="157"/>
  <c r="AY905" i="157"/>
  <c r="R905" i="157"/>
  <c r="P905" i="157"/>
  <c r="BL905" i="157"/>
  <c r="AU905" i="157"/>
  <c r="U905" i="157"/>
  <c r="AJ905" i="157"/>
  <c r="AT905" i="157"/>
  <c r="BO905" i="157"/>
  <c r="AN905" i="157"/>
  <c r="N905" i="157"/>
  <c r="BH905" i="157"/>
  <c r="AI905" i="157"/>
  <c r="O905" i="157"/>
  <c r="BN905" i="157"/>
  <c r="AG905" i="157"/>
  <c r="T905" i="157"/>
  <c r="BJ905" i="157"/>
  <c r="AE905" i="157"/>
  <c r="M905" i="157"/>
  <c r="BF905" i="157"/>
  <c r="AB905" i="157"/>
  <c r="K905" i="157"/>
  <c r="AS905" i="157"/>
  <c r="AK905" i="157"/>
  <c r="J905" i="157"/>
  <c r="AR905" i="157"/>
  <c r="AH905" i="157"/>
  <c r="H905" i="157"/>
  <c r="AQ905" i="157"/>
  <c r="AF905" i="157"/>
  <c r="G905" i="157"/>
  <c r="BD905" i="157"/>
  <c r="AD905" i="157"/>
  <c r="I905" i="157"/>
  <c r="W905" i="157"/>
  <c r="BB905" i="157"/>
  <c r="AC905" i="157"/>
  <c r="AZ905" i="157"/>
  <c r="AL905" i="157"/>
  <c r="AX905" i="157"/>
  <c r="AO905" i="157"/>
  <c r="BC905" i="157"/>
  <c r="AW905" i="157"/>
  <c r="AM905" i="157"/>
  <c r="AV905" i="157"/>
  <c r="Z905" i="157"/>
  <c r="BA905" i="157"/>
  <c r="X905" i="157"/>
  <c r="L905" i="157"/>
  <c r="AQ1049" i="157"/>
  <c r="AH1049" i="157"/>
  <c r="AZ1049" i="157"/>
  <c r="AC1049" i="157"/>
  <c r="BD1049" i="157"/>
  <c r="BF1049" i="157"/>
  <c r="AK1049" i="157"/>
  <c r="X1049" i="157"/>
  <c r="BC1049" i="157"/>
  <c r="Z1049" i="157"/>
  <c r="AV1049" i="157"/>
  <c r="AX1049" i="157"/>
  <c r="AJ1049" i="157"/>
  <c r="AW1049" i="157"/>
  <c r="W1049" i="157"/>
  <c r="T1049" i="157"/>
  <c r="AU1049" i="157"/>
  <c r="L1049" i="157"/>
  <c r="AS1049" i="157"/>
  <c r="J1049" i="157"/>
  <c r="BJ1049" i="157"/>
  <c r="BO1049" i="157"/>
  <c r="AF1049" i="157"/>
  <c r="M1049" i="157"/>
  <c r="BL1049" i="157"/>
  <c r="AE1049" i="157"/>
  <c r="R1049" i="157"/>
  <c r="BN1049" i="157"/>
  <c r="AD1049" i="157"/>
  <c r="K1049" i="157"/>
  <c r="AT1049" i="157"/>
  <c r="AB1049" i="157"/>
  <c r="I1049" i="157"/>
  <c r="BB1049" i="157"/>
  <c r="AO1049" i="157"/>
  <c r="G1049" i="157"/>
  <c r="BH1049" i="157"/>
  <c r="AM1049" i="157"/>
  <c r="U1049" i="157"/>
  <c r="BA1049" i="157"/>
  <c r="AL1049" i="157"/>
  <c r="O1049" i="157"/>
  <c r="N1049" i="157"/>
  <c r="AY1049" i="157"/>
  <c r="AI1049" i="157"/>
  <c r="P1049" i="157"/>
  <c r="AR1049" i="157"/>
  <c r="AN1049" i="157"/>
  <c r="H1049" i="157"/>
  <c r="AG1049" i="157"/>
  <c r="AQ904" i="157"/>
  <c r="X904" i="157"/>
  <c r="BA904" i="157"/>
  <c r="U904" i="157"/>
  <c r="AX904" i="157"/>
  <c r="W904" i="157"/>
  <c r="AO904" i="157"/>
  <c r="AU904" i="157"/>
  <c r="T904" i="157"/>
  <c r="AV904" i="157"/>
  <c r="Z904" i="157"/>
  <c r="BH904" i="157"/>
  <c r="AT904" i="157"/>
  <c r="N904" i="157"/>
  <c r="I904" i="157"/>
  <c r="BN904" i="157"/>
  <c r="AH904" i="157"/>
  <c r="M904" i="157"/>
  <c r="BO904" i="157"/>
  <c r="AC904" i="157"/>
  <c r="L904" i="157"/>
  <c r="BL904" i="157"/>
  <c r="AB904" i="157"/>
  <c r="K904" i="157"/>
  <c r="BJ904" i="157"/>
  <c r="AN904" i="157"/>
  <c r="O904" i="157"/>
  <c r="AD904" i="157"/>
  <c r="AY904" i="157"/>
  <c r="AK904" i="157"/>
  <c r="J904" i="157"/>
  <c r="BF904" i="157"/>
  <c r="AJ904" i="157"/>
  <c r="G904" i="157"/>
  <c r="BD904" i="157"/>
  <c r="AG904" i="157"/>
  <c r="R904" i="157"/>
  <c r="BC904" i="157"/>
  <c r="AF904" i="157"/>
  <c r="H904" i="157"/>
  <c r="AS904" i="157"/>
  <c r="BB904" i="157"/>
  <c r="AM904" i="157"/>
  <c r="P904" i="157"/>
  <c r="AZ904" i="157"/>
  <c r="AL904" i="157"/>
  <c r="AW904" i="157"/>
  <c r="AI904" i="157"/>
  <c r="AR904" i="157"/>
  <c r="AE904" i="157"/>
  <c r="BO971" i="157"/>
  <c r="AJ971" i="157"/>
  <c r="T971" i="157"/>
  <c r="P971" i="157"/>
  <c r="BN971" i="157"/>
  <c r="AM971" i="157"/>
  <c r="J971" i="157"/>
  <c r="BL971" i="157"/>
  <c r="AL971" i="157"/>
  <c r="I971" i="157"/>
  <c r="AZ971" i="157"/>
  <c r="BH971" i="157"/>
  <c r="AK971" i="157"/>
  <c r="H971" i="157"/>
  <c r="AG971" i="157"/>
  <c r="AR971" i="157"/>
  <c r="BF971" i="157"/>
  <c r="AI971" i="157"/>
  <c r="G971" i="157"/>
  <c r="K971" i="157"/>
  <c r="BJ971" i="157"/>
  <c r="AD971" i="157"/>
  <c r="O971" i="157"/>
  <c r="AX971" i="157"/>
  <c r="AC971" i="157"/>
  <c r="U971" i="157"/>
  <c r="AW971" i="157"/>
  <c r="AN971" i="157"/>
  <c r="M971" i="157"/>
  <c r="AV971" i="157"/>
  <c r="AE971" i="157"/>
  <c r="W971" i="157"/>
  <c r="AU971" i="157"/>
  <c r="AB971" i="157"/>
  <c r="AT971" i="157"/>
  <c r="AO971" i="157"/>
  <c r="AQ971" i="157"/>
  <c r="AS971" i="157"/>
  <c r="AH971" i="157"/>
  <c r="Z971" i="157"/>
  <c r="BD971" i="157"/>
  <c r="AF971" i="157"/>
  <c r="BB971" i="157"/>
  <c r="X971" i="157"/>
  <c r="BA971" i="157"/>
  <c r="R971" i="157"/>
  <c r="L971" i="157"/>
  <c r="AY971" i="157"/>
  <c r="N971" i="157"/>
  <c r="BC971" i="157"/>
  <c r="AU873" i="157"/>
  <c r="R873" i="157"/>
  <c r="AT873" i="157"/>
  <c r="U873" i="157"/>
  <c r="BO873" i="157"/>
  <c r="AC873" i="157"/>
  <c r="P873" i="157"/>
  <c r="BN873" i="157"/>
  <c r="AB873" i="157"/>
  <c r="N873" i="157"/>
  <c r="BH873" i="157"/>
  <c r="AN873" i="157"/>
  <c r="L873" i="157"/>
  <c r="BL873" i="157"/>
  <c r="AK873" i="157"/>
  <c r="I873" i="157"/>
  <c r="BJ873" i="157"/>
  <c r="AJ873" i="157"/>
  <c r="H873" i="157"/>
  <c r="AR873" i="157"/>
  <c r="AI873" i="157"/>
  <c r="G873" i="157"/>
  <c r="BF873" i="157"/>
  <c r="AH873" i="157"/>
  <c r="J873" i="157"/>
  <c r="AW873" i="157"/>
  <c r="AF873" i="157"/>
  <c r="O873" i="157"/>
  <c r="AV873" i="157"/>
  <c r="AG873" i="157"/>
  <c r="M873" i="157"/>
  <c r="AQ873" i="157"/>
  <c r="AE873" i="157"/>
  <c r="K873" i="157"/>
  <c r="BC873" i="157"/>
  <c r="AD873" i="157"/>
  <c r="BD873" i="157"/>
  <c r="AL873" i="157"/>
  <c r="BB873" i="157"/>
  <c r="AM873" i="157"/>
  <c r="BA873" i="157"/>
  <c r="AO873" i="157"/>
  <c r="AZ873" i="157"/>
  <c r="Z873" i="157"/>
  <c r="AY873" i="157"/>
  <c r="X873" i="157"/>
  <c r="AS873" i="157"/>
  <c r="W873" i="157"/>
  <c r="AX873" i="157"/>
  <c r="T873" i="157"/>
  <c r="BN766" i="157"/>
  <c r="AJ766" i="157"/>
  <c r="K766" i="157"/>
  <c r="BF766" i="157"/>
  <c r="AI766" i="157"/>
  <c r="I766" i="157"/>
  <c r="BJ766" i="157"/>
  <c r="AK766" i="157"/>
  <c r="Z766" i="157"/>
  <c r="BH766" i="157"/>
  <c r="AH766" i="157"/>
  <c r="P766" i="157"/>
  <c r="M766" i="157"/>
  <c r="AR766" i="157"/>
  <c r="AG766" i="157"/>
  <c r="O766" i="157"/>
  <c r="AQ766" i="157"/>
  <c r="AF766" i="157"/>
  <c r="J766" i="157"/>
  <c r="BD766" i="157"/>
  <c r="AD766" i="157"/>
  <c r="H766" i="157"/>
  <c r="BC766" i="157"/>
  <c r="AN766" i="157"/>
  <c r="G766" i="157"/>
  <c r="BB766" i="157"/>
  <c r="AE766" i="157"/>
  <c r="AX766" i="157"/>
  <c r="AB766" i="157"/>
  <c r="AW766" i="157"/>
  <c r="AC766" i="157"/>
  <c r="AU766" i="157"/>
  <c r="AO766" i="157"/>
  <c r="BA766" i="157"/>
  <c r="R766" i="157"/>
  <c r="AZ766" i="157"/>
  <c r="X766" i="157"/>
  <c r="AY766" i="157"/>
  <c r="U766" i="157"/>
  <c r="AT766" i="157"/>
  <c r="W766" i="157"/>
  <c r="AM766" i="157"/>
  <c r="AV766" i="157"/>
  <c r="T766" i="157"/>
  <c r="AS766" i="157"/>
  <c r="N766" i="157"/>
  <c r="BL766" i="157"/>
  <c r="BO766" i="157"/>
  <c r="AL766" i="157"/>
  <c r="L766" i="157"/>
  <c r="BL701" i="157"/>
  <c r="AI701" i="157"/>
  <c r="I701" i="157"/>
  <c r="BH701" i="157"/>
  <c r="AH701" i="157"/>
  <c r="H701" i="157"/>
  <c r="BJ701" i="157"/>
  <c r="AF701" i="157"/>
  <c r="G701" i="157"/>
  <c r="BF701" i="157"/>
  <c r="AC701" i="157"/>
  <c r="J701" i="157"/>
  <c r="BB701" i="157"/>
  <c r="AB701" i="157"/>
  <c r="O701" i="157"/>
  <c r="BA701" i="157"/>
  <c r="AL701" i="157"/>
  <c r="M701" i="157"/>
  <c r="AY701" i="157"/>
  <c r="AG701" i="157"/>
  <c r="K701" i="157"/>
  <c r="AX701" i="157"/>
  <c r="AE701" i="157"/>
  <c r="L701" i="157"/>
  <c r="AR701" i="157"/>
  <c r="AD701" i="157"/>
  <c r="AQ701" i="157"/>
  <c r="AM701" i="157"/>
  <c r="BD701" i="157"/>
  <c r="AO701" i="157"/>
  <c r="AS701" i="157"/>
  <c r="AN701" i="157"/>
  <c r="AW701" i="157"/>
  <c r="Z701" i="157"/>
  <c r="AV701" i="157"/>
  <c r="W701" i="157"/>
  <c r="AU701" i="157"/>
  <c r="U701" i="157"/>
  <c r="AT701" i="157"/>
  <c r="T701" i="157"/>
  <c r="AZ701" i="157"/>
  <c r="R701" i="157"/>
  <c r="BC701" i="157"/>
  <c r="X701" i="157"/>
  <c r="BO701" i="157"/>
  <c r="AK701" i="157"/>
  <c r="P701" i="157"/>
  <c r="BN701" i="157"/>
  <c r="AJ701" i="157"/>
  <c r="N701" i="157"/>
  <c r="AQ759" i="157"/>
  <c r="U759" i="157"/>
  <c r="BH759" i="157"/>
  <c r="T759" i="157"/>
  <c r="BC759" i="157"/>
  <c r="P759" i="157"/>
  <c r="AH759" i="157"/>
  <c r="AG759" i="157"/>
  <c r="AV759" i="157"/>
  <c r="R759" i="157"/>
  <c r="AK759" i="157"/>
  <c r="AL759" i="157"/>
  <c r="AS759" i="157"/>
  <c r="BO759" i="157"/>
  <c r="AN759" i="157"/>
  <c r="N759" i="157"/>
  <c r="BL759" i="157"/>
  <c r="K759" i="157"/>
  <c r="BJ759" i="157"/>
  <c r="I759" i="157"/>
  <c r="BN759" i="157"/>
  <c r="AJ759" i="157"/>
  <c r="J759" i="157"/>
  <c r="AW759" i="157"/>
  <c r="H759" i="157"/>
  <c r="BF759" i="157"/>
  <c r="AB759" i="157"/>
  <c r="L759" i="157"/>
  <c r="BD759" i="157"/>
  <c r="AO759" i="157"/>
  <c r="W759" i="157"/>
  <c r="AC759" i="157"/>
  <c r="O759" i="157"/>
  <c r="AE759" i="157"/>
  <c r="AD759" i="157"/>
  <c r="BB759" i="157"/>
  <c r="AF759" i="157"/>
  <c r="BA759" i="157"/>
  <c r="M759" i="157"/>
  <c r="AX759" i="157"/>
  <c r="AR759" i="157"/>
  <c r="AZ759" i="157"/>
  <c r="AI759" i="157"/>
  <c r="G759" i="157"/>
  <c r="AY759" i="157"/>
  <c r="AM759" i="157"/>
  <c r="AU759" i="157"/>
  <c r="X759" i="157"/>
  <c r="Z759" i="157"/>
  <c r="AT759" i="157"/>
  <c r="BF597" i="157"/>
  <c r="AI597" i="157"/>
  <c r="G597" i="157"/>
  <c r="BB597" i="157"/>
  <c r="AH597" i="157"/>
  <c r="H597" i="157"/>
  <c r="BA597" i="157"/>
  <c r="AE597" i="157"/>
  <c r="J597" i="157"/>
  <c r="AZ597" i="157"/>
  <c r="AC597" i="157"/>
  <c r="M597" i="157"/>
  <c r="AY597" i="157"/>
  <c r="AB597" i="157"/>
  <c r="K597" i="157"/>
  <c r="AX597" i="157"/>
  <c r="AN597" i="157"/>
  <c r="AT597" i="157"/>
  <c r="AM597" i="157"/>
  <c r="AS597" i="157"/>
  <c r="AJ597" i="157"/>
  <c r="AW597" i="157"/>
  <c r="AF597" i="157"/>
  <c r="AV597" i="157"/>
  <c r="X597" i="157"/>
  <c r="AR597" i="157"/>
  <c r="W597" i="157"/>
  <c r="AQ597" i="157"/>
  <c r="Z597" i="157"/>
  <c r="BC597" i="157"/>
  <c r="T597" i="157"/>
  <c r="AU597" i="157"/>
  <c r="U597" i="157"/>
  <c r="BD597" i="157"/>
  <c r="R597" i="157"/>
  <c r="BN597" i="157"/>
  <c r="AG597" i="157"/>
  <c r="P597" i="157"/>
  <c r="BL597" i="157"/>
  <c r="AD597" i="157"/>
  <c r="O597" i="157"/>
  <c r="BO597" i="157"/>
  <c r="AO597" i="157"/>
  <c r="N597" i="157"/>
  <c r="BH597" i="157"/>
  <c r="AL597" i="157"/>
  <c r="L597" i="157"/>
  <c r="BJ597" i="157"/>
  <c r="AK597" i="157"/>
  <c r="I597" i="157"/>
  <c r="BO646" i="157"/>
  <c r="BN646" i="157"/>
  <c r="BL646" i="157"/>
  <c r="BJ646" i="157"/>
  <c r="BF646" i="157"/>
  <c r="BH646" i="157"/>
  <c r="AV646" i="157"/>
  <c r="AU646" i="157"/>
  <c r="AT646" i="157"/>
  <c r="AS646" i="157"/>
  <c r="AR646" i="157"/>
  <c r="BB646" i="157"/>
  <c r="BA646" i="157"/>
  <c r="AZ646" i="157"/>
  <c r="AY646" i="157"/>
  <c r="AX646" i="157"/>
  <c r="BC646" i="157"/>
  <c r="BD646" i="157"/>
  <c r="AQ646" i="157"/>
  <c r="AW646" i="157"/>
  <c r="AM646" i="157"/>
  <c r="AL646" i="157"/>
  <c r="AC646" i="157"/>
  <c r="AB646" i="157"/>
  <c r="AN646" i="157"/>
  <c r="AK646" i="157"/>
  <c r="AG646" i="157"/>
  <c r="AO646" i="157"/>
  <c r="AI646" i="157"/>
  <c r="AH646" i="157"/>
  <c r="AF646" i="157"/>
  <c r="AJ646" i="157"/>
  <c r="AE646" i="157"/>
  <c r="AD646" i="157"/>
  <c r="X646" i="157"/>
  <c r="W646" i="157"/>
  <c r="Z646" i="157"/>
  <c r="T646" i="157"/>
  <c r="R646" i="157"/>
  <c r="U646" i="157"/>
  <c r="G646" i="157"/>
  <c r="P646" i="157"/>
  <c r="O646" i="157"/>
  <c r="H646" i="157"/>
  <c r="N646" i="157"/>
  <c r="M646" i="157"/>
  <c r="L646" i="157"/>
  <c r="K646" i="157"/>
  <c r="J646" i="157"/>
  <c r="I646" i="157"/>
  <c r="BH590" i="157"/>
  <c r="AN590" i="157"/>
  <c r="T590" i="157"/>
  <c r="BJ590" i="157"/>
  <c r="AL590" i="157"/>
  <c r="J590" i="157"/>
  <c r="BF590" i="157"/>
  <c r="AK590" i="157"/>
  <c r="P590" i="157"/>
  <c r="AZ590" i="157"/>
  <c r="AM590" i="157"/>
  <c r="M590" i="157"/>
  <c r="AY590" i="157"/>
  <c r="AJ590" i="157"/>
  <c r="L590" i="157"/>
  <c r="AX590" i="157"/>
  <c r="AH590" i="157"/>
  <c r="K590" i="157"/>
  <c r="AW590" i="157"/>
  <c r="AD590" i="157"/>
  <c r="N590" i="157"/>
  <c r="AV590" i="157"/>
  <c r="AC590" i="157"/>
  <c r="AR590" i="157"/>
  <c r="AF590" i="157"/>
  <c r="AQ590" i="157"/>
  <c r="AI590" i="157"/>
  <c r="BD590" i="157"/>
  <c r="AG590" i="157"/>
  <c r="BB590" i="157"/>
  <c r="Z590" i="157"/>
  <c r="BA590" i="157"/>
  <c r="X590" i="157"/>
  <c r="BN590" i="157"/>
  <c r="AU590" i="157"/>
  <c r="W590" i="157"/>
  <c r="H590" i="157"/>
  <c r="AT590" i="157"/>
  <c r="U590" i="157"/>
  <c r="AS590" i="157"/>
  <c r="R590" i="157"/>
  <c r="AB590" i="157"/>
  <c r="BC590" i="157"/>
  <c r="G590" i="157"/>
  <c r="BO590" i="157"/>
  <c r="AE590" i="157"/>
  <c r="O590" i="157"/>
  <c r="BL590" i="157"/>
  <c r="AO590" i="157"/>
  <c r="I590" i="157"/>
  <c r="BF752" i="157"/>
  <c r="AI752" i="157"/>
  <c r="K752" i="157"/>
  <c r="BH752" i="157"/>
  <c r="AH752" i="157"/>
  <c r="I752" i="157"/>
  <c r="G752" i="157"/>
  <c r="AM752" i="157"/>
  <c r="P752" i="157"/>
  <c r="BL752" i="157"/>
  <c r="AC752" i="157"/>
  <c r="O752" i="157"/>
  <c r="AB752" i="157"/>
  <c r="AT752" i="157"/>
  <c r="BD752" i="157"/>
  <c r="BB752" i="157"/>
  <c r="AG752" i="157"/>
  <c r="J752" i="157"/>
  <c r="AZ752" i="157"/>
  <c r="AD752" i="157"/>
  <c r="R752" i="157"/>
  <c r="AR752" i="157"/>
  <c r="BJ752" i="157"/>
  <c r="U752" i="157"/>
  <c r="AQ752" i="157"/>
  <c r="AF752" i="157"/>
  <c r="BC752" i="157"/>
  <c r="AE752" i="157"/>
  <c r="AS752" i="157"/>
  <c r="X752" i="157"/>
  <c r="H752" i="157"/>
  <c r="AU752" i="157"/>
  <c r="AK752" i="157"/>
  <c r="AV752" i="157"/>
  <c r="AL752" i="157"/>
  <c r="BA752" i="157"/>
  <c r="AJ752" i="157"/>
  <c r="AY752" i="157"/>
  <c r="Z752" i="157"/>
  <c r="AX752" i="157"/>
  <c r="W752" i="157"/>
  <c r="AW752" i="157"/>
  <c r="T752" i="157"/>
  <c r="BN752" i="157"/>
  <c r="AO752" i="157"/>
  <c r="N752" i="157"/>
  <c r="L752" i="157"/>
  <c r="BO752" i="157"/>
  <c r="AN752" i="157"/>
  <c r="M752" i="157"/>
  <c r="AW1156" i="157"/>
  <c r="AN1156" i="157"/>
  <c r="M1156" i="157"/>
  <c r="AV1156" i="157"/>
  <c r="AM1156" i="157"/>
  <c r="K1156" i="157"/>
  <c r="BH1156" i="157"/>
  <c r="AK1156" i="157"/>
  <c r="L1156" i="157"/>
  <c r="BF1156" i="157"/>
  <c r="AC1156" i="157"/>
  <c r="W1156" i="157"/>
  <c r="AT1156" i="157"/>
  <c r="AB1156" i="157"/>
  <c r="AS1156" i="157"/>
  <c r="AL1156" i="157"/>
  <c r="AR1156" i="157"/>
  <c r="AJ1156" i="157"/>
  <c r="AQ1156" i="157"/>
  <c r="AE1156" i="157"/>
  <c r="BD1156" i="157"/>
  <c r="Z1156" i="157"/>
  <c r="BB1156" i="157"/>
  <c r="X1156" i="157"/>
  <c r="BA1156" i="157"/>
  <c r="J1156" i="157"/>
  <c r="AX1156" i="157"/>
  <c r="I1156" i="157"/>
  <c r="AU1156" i="157"/>
  <c r="H1156" i="157"/>
  <c r="BC1156" i="157"/>
  <c r="G1156" i="157"/>
  <c r="BO1156" i="157"/>
  <c r="AO1156" i="157"/>
  <c r="U1156" i="157"/>
  <c r="BN1156" i="157"/>
  <c r="AI1156" i="157"/>
  <c r="T1156" i="157"/>
  <c r="BL1156" i="157"/>
  <c r="AH1156" i="157"/>
  <c r="R1156" i="157"/>
  <c r="AZ1156" i="157"/>
  <c r="AG1156" i="157"/>
  <c r="P1156" i="157"/>
  <c r="BJ1156" i="157"/>
  <c r="AF1156" i="157"/>
  <c r="O1156" i="157"/>
  <c r="AY1156" i="157"/>
  <c r="AD1156" i="157"/>
  <c r="N1156" i="157"/>
  <c r="BN931" i="157"/>
  <c r="AE931" i="157"/>
  <c r="H931" i="157"/>
  <c r="AZ931" i="157"/>
  <c r="AB931" i="157"/>
  <c r="G931" i="157"/>
  <c r="U931" i="157"/>
  <c r="L931" i="157"/>
  <c r="AG931" i="157"/>
  <c r="BF931" i="157"/>
  <c r="AQ931" i="157"/>
  <c r="AM931" i="157"/>
  <c r="K931" i="157"/>
  <c r="BB931" i="157"/>
  <c r="AH931" i="157"/>
  <c r="M931" i="157"/>
  <c r="AK931" i="157"/>
  <c r="AC931" i="157"/>
  <c r="BD931" i="157"/>
  <c r="AL931" i="157"/>
  <c r="O931" i="157"/>
  <c r="AS931" i="157"/>
  <c r="BC931" i="157"/>
  <c r="BA931" i="157"/>
  <c r="AO931" i="157"/>
  <c r="AY931" i="157"/>
  <c r="AN931" i="157"/>
  <c r="AV931" i="157"/>
  <c r="AD931" i="157"/>
  <c r="I931" i="157"/>
  <c r="AU931" i="157"/>
  <c r="AX931" i="157"/>
  <c r="AW931" i="157"/>
  <c r="AJ931" i="157"/>
  <c r="BO931" i="157"/>
  <c r="AF931" i="157"/>
  <c r="AI931" i="157"/>
  <c r="Z931" i="157"/>
  <c r="W931" i="157"/>
  <c r="BH931" i="157"/>
  <c r="J931" i="157"/>
  <c r="T931" i="157"/>
  <c r="BL931" i="157"/>
  <c r="AR931" i="157"/>
  <c r="R931" i="157"/>
  <c r="AT931" i="157"/>
  <c r="X931" i="157"/>
  <c r="BJ931" i="157"/>
  <c r="P931" i="157"/>
  <c r="N931" i="157"/>
  <c r="BJ900" i="157"/>
  <c r="AI900" i="157"/>
  <c r="O900" i="157"/>
  <c r="T900" i="157"/>
  <c r="AT900" i="157"/>
  <c r="AH900" i="157"/>
  <c r="W900" i="157"/>
  <c r="AL900" i="157"/>
  <c r="BH900" i="157"/>
  <c r="AO900" i="157"/>
  <c r="U900" i="157"/>
  <c r="AX900" i="157"/>
  <c r="R900" i="157"/>
  <c r="BL900" i="157"/>
  <c r="AK900" i="157"/>
  <c r="J900" i="157"/>
  <c r="AR900" i="157"/>
  <c r="AF900" i="157"/>
  <c r="H900" i="157"/>
  <c r="BC900" i="157"/>
  <c r="AW900" i="157"/>
  <c r="AE900" i="157"/>
  <c r="G900" i="157"/>
  <c r="P900" i="157"/>
  <c r="AV900" i="157"/>
  <c r="AB900" i="157"/>
  <c r="AU900" i="157"/>
  <c r="AM900" i="157"/>
  <c r="AS900" i="157"/>
  <c r="AJ900" i="157"/>
  <c r="AQ900" i="157"/>
  <c r="M900" i="157"/>
  <c r="AG900" i="157"/>
  <c r="I900" i="157"/>
  <c r="BD900" i="157"/>
  <c r="AC900" i="157"/>
  <c r="BB900" i="157"/>
  <c r="X900" i="157"/>
  <c r="AZ900" i="157"/>
  <c r="BA900" i="157"/>
  <c r="Z900" i="157"/>
  <c r="AN900" i="157"/>
  <c r="BF900" i="157"/>
  <c r="AY900" i="157"/>
  <c r="N900" i="157"/>
  <c r="BN900" i="157"/>
  <c r="AD900" i="157"/>
  <c r="L900" i="157"/>
  <c r="BO900" i="157"/>
  <c r="K900" i="157"/>
  <c r="AZ938" i="157"/>
  <c r="AG938" i="157"/>
  <c r="AY938" i="157"/>
  <c r="AI938" i="157"/>
  <c r="AW938" i="157"/>
  <c r="AD938" i="157"/>
  <c r="AV938" i="157"/>
  <c r="X938" i="157"/>
  <c r="AU938" i="157"/>
  <c r="W938" i="157"/>
  <c r="AS938" i="157"/>
  <c r="T938" i="157"/>
  <c r="AT938" i="157"/>
  <c r="R938" i="157"/>
  <c r="BB938" i="157"/>
  <c r="Z938" i="157"/>
  <c r="AR938" i="157"/>
  <c r="N938" i="157"/>
  <c r="BO938" i="157"/>
  <c r="AL938" i="157"/>
  <c r="M938" i="157"/>
  <c r="BN938" i="157"/>
  <c r="AK938" i="157"/>
  <c r="L938" i="157"/>
  <c r="BJ938" i="157"/>
  <c r="AJ938" i="157"/>
  <c r="K938" i="157"/>
  <c r="BL938" i="157"/>
  <c r="AH938" i="157"/>
  <c r="I938" i="157"/>
  <c r="BH938" i="157"/>
  <c r="AF938" i="157"/>
  <c r="U938" i="157"/>
  <c r="BF938" i="157"/>
  <c r="AC938" i="157"/>
  <c r="O938" i="157"/>
  <c r="AQ938" i="157"/>
  <c r="AB938" i="157"/>
  <c r="P938" i="157"/>
  <c r="G938" i="157"/>
  <c r="AX938" i="157"/>
  <c r="AN938" i="157"/>
  <c r="J938" i="157"/>
  <c r="AE938" i="157"/>
  <c r="BD938" i="157"/>
  <c r="AM938" i="157"/>
  <c r="H938" i="157"/>
  <c r="BC938" i="157"/>
  <c r="BA938" i="157"/>
  <c r="AO938" i="157"/>
  <c r="BA1144" i="157"/>
  <c r="W1144" i="157"/>
  <c r="N1144" i="157"/>
  <c r="AK1144" i="157"/>
  <c r="AY1144" i="157"/>
  <c r="T1144" i="157"/>
  <c r="AM1144" i="157"/>
  <c r="BH1144" i="157"/>
  <c r="AS1144" i="157"/>
  <c r="AX1144" i="157"/>
  <c r="Z1144" i="157"/>
  <c r="AE1144" i="157"/>
  <c r="AR1144" i="157"/>
  <c r="J1144" i="157"/>
  <c r="BN1144" i="157"/>
  <c r="I1144" i="157"/>
  <c r="BJ1144" i="157"/>
  <c r="G1144" i="157"/>
  <c r="BO1144" i="157"/>
  <c r="AC1144" i="157"/>
  <c r="H1144" i="157"/>
  <c r="AL1144" i="157"/>
  <c r="BL1144" i="157"/>
  <c r="AJ1144" i="157"/>
  <c r="M1144" i="157"/>
  <c r="AZ1144" i="157"/>
  <c r="AB1144" i="157"/>
  <c r="L1144" i="157"/>
  <c r="AG1144" i="157"/>
  <c r="BF1144" i="157"/>
  <c r="BD1144" i="157"/>
  <c r="AO1144" i="157"/>
  <c r="K1144" i="157"/>
  <c r="AV1144" i="157"/>
  <c r="BC1144" i="157"/>
  <c r="AI1144" i="157"/>
  <c r="O1144" i="157"/>
  <c r="R1144" i="157"/>
  <c r="AD1144" i="157"/>
  <c r="BB1144" i="157"/>
  <c r="AN1144" i="157"/>
  <c r="P1144" i="157"/>
  <c r="AU1144" i="157"/>
  <c r="AF1144" i="157"/>
  <c r="AW1144" i="157"/>
  <c r="AH1144" i="157"/>
  <c r="AT1144" i="157"/>
  <c r="X1144" i="157"/>
  <c r="AQ1144" i="157"/>
  <c r="U1144" i="157"/>
  <c r="BF1153" i="157"/>
  <c r="AC1153" i="157"/>
  <c r="H1153" i="157"/>
  <c r="AZ1153" i="157"/>
  <c r="AK1153" i="157"/>
  <c r="Z1153" i="157"/>
  <c r="AY1153" i="157"/>
  <c r="AH1153" i="157"/>
  <c r="AW1153" i="157"/>
  <c r="AL1153" i="157"/>
  <c r="BC1153" i="157"/>
  <c r="AN1153" i="157"/>
  <c r="AV1153" i="157"/>
  <c r="AX1153" i="157"/>
  <c r="X1153" i="157"/>
  <c r="W1153" i="157"/>
  <c r="AR1153" i="157"/>
  <c r="U1153" i="157"/>
  <c r="AQ1153" i="157"/>
  <c r="BD1153" i="157"/>
  <c r="T1153" i="157"/>
  <c r="R1153" i="157"/>
  <c r="AS1153" i="157"/>
  <c r="BN1153" i="157"/>
  <c r="AG1153" i="157"/>
  <c r="O1153" i="157"/>
  <c r="BL1153" i="157"/>
  <c r="L1153" i="157"/>
  <c r="AF1153" i="157"/>
  <c r="BJ1153" i="157"/>
  <c r="AE1153" i="157"/>
  <c r="J1153" i="157"/>
  <c r="BH1153" i="157"/>
  <c r="AD1153" i="157"/>
  <c r="N1153" i="157"/>
  <c r="BO1153" i="157"/>
  <c r="AB1153" i="157"/>
  <c r="M1153" i="157"/>
  <c r="BB1153" i="157"/>
  <c r="AO1153" i="157"/>
  <c r="K1153" i="157"/>
  <c r="BA1153" i="157"/>
  <c r="AM1153" i="157"/>
  <c r="I1153" i="157"/>
  <c r="AU1153" i="157"/>
  <c r="AJ1153" i="157"/>
  <c r="G1153" i="157"/>
  <c r="AT1153" i="157"/>
  <c r="AI1153" i="157"/>
  <c r="P1153" i="157"/>
  <c r="AQ930" i="157"/>
  <c r="N930" i="157"/>
  <c r="O930" i="157"/>
  <c r="AU930" i="157"/>
  <c r="BN930" i="157"/>
  <c r="AD930" i="157"/>
  <c r="M930" i="157"/>
  <c r="BO930" i="157"/>
  <c r="AO930" i="157"/>
  <c r="L930" i="157"/>
  <c r="BH930" i="157"/>
  <c r="R930" i="157"/>
  <c r="AL930" i="157"/>
  <c r="BC930" i="157"/>
  <c r="J930" i="157"/>
  <c r="BA930" i="157"/>
  <c r="BL930" i="157"/>
  <c r="AM930" i="157"/>
  <c r="K930" i="157"/>
  <c r="AJ930" i="157"/>
  <c r="BF930" i="157"/>
  <c r="AG930" i="157"/>
  <c r="BJ930" i="157"/>
  <c r="AI930" i="157"/>
  <c r="I930" i="157"/>
  <c r="AZ930" i="157"/>
  <c r="AS930" i="157"/>
  <c r="AF930" i="157"/>
  <c r="P930" i="157"/>
  <c r="AC930" i="157"/>
  <c r="H930" i="157"/>
  <c r="BD930" i="157"/>
  <c r="AY930" i="157"/>
  <c r="AH930" i="157"/>
  <c r="AX930" i="157"/>
  <c r="AB930" i="157"/>
  <c r="G930" i="157"/>
  <c r="AE930" i="157"/>
  <c r="X930" i="157"/>
  <c r="AN930" i="157"/>
  <c r="BB930" i="157"/>
  <c r="AK930" i="157"/>
  <c r="AW930" i="157"/>
  <c r="Z930" i="157"/>
  <c r="AR930" i="157"/>
  <c r="U930" i="157"/>
  <c r="W930" i="157"/>
  <c r="AV930" i="157"/>
  <c r="T930" i="157"/>
  <c r="AT930" i="157"/>
  <c r="AQ1046" i="157"/>
  <c r="H1046" i="157"/>
  <c r="BC1046" i="157"/>
  <c r="G1046" i="157"/>
  <c r="BN1046" i="157"/>
  <c r="AC1046" i="157"/>
  <c r="U1046" i="157"/>
  <c r="BO1046" i="157"/>
  <c r="AB1046" i="157"/>
  <c r="P1046" i="157"/>
  <c r="BJ1046" i="157"/>
  <c r="AO1046" i="157"/>
  <c r="O1046" i="157"/>
  <c r="BL1046" i="157"/>
  <c r="AN1046" i="157"/>
  <c r="N1046" i="157"/>
  <c r="BH1046" i="157"/>
  <c r="AL1046" i="157"/>
  <c r="L1046" i="157"/>
  <c r="BF1046" i="157"/>
  <c r="AK1046" i="157"/>
  <c r="X1046" i="157"/>
  <c r="AV1046" i="157"/>
  <c r="AM1046" i="157"/>
  <c r="M1046" i="157"/>
  <c r="BB1046" i="157"/>
  <c r="AJ1046" i="157"/>
  <c r="K1046" i="157"/>
  <c r="BA1046" i="157"/>
  <c r="AG1046" i="157"/>
  <c r="J1046" i="157"/>
  <c r="AY1046" i="157"/>
  <c r="AH1046" i="157"/>
  <c r="T1046" i="157"/>
  <c r="AZ1046" i="157"/>
  <c r="AD1046" i="157"/>
  <c r="AX1046" i="157"/>
  <c r="AE1046" i="157"/>
  <c r="AW1046" i="157"/>
  <c r="AI1046" i="157"/>
  <c r="AU1046" i="157"/>
  <c r="AF1046" i="157"/>
  <c r="BD1046" i="157"/>
  <c r="Z1046" i="157"/>
  <c r="R1046" i="157"/>
  <c r="AR1046" i="157"/>
  <c r="W1046" i="157"/>
  <c r="AT1046" i="157"/>
  <c r="AS1046" i="157"/>
  <c r="I1046" i="157"/>
  <c r="AU790" i="157"/>
  <c r="AJ790" i="157"/>
  <c r="J790" i="157"/>
  <c r="BN790" i="157"/>
  <c r="AT790" i="157"/>
  <c r="AG790" i="157"/>
  <c r="P790" i="157"/>
  <c r="AS790" i="157"/>
  <c r="AL790" i="157"/>
  <c r="O790" i="157"/>
  <c r="BA790" i="157"/>
  <c r="Z790" i="157"/>
  <c r="L790" i="157"/>
  <c r="AD790" i="157"/>
  <c r="AR790" i="157"/>
  <c r="AK790" i="157"/>
  <c r="AI790" i="157"/>
  <c r="AH790" i="157"/>
  <c r="BD790" i="157"/>
  <c r="AB790" i="157"/>
  <c r="AZ790" i="157"/>
  <c r="AO790" i="157"/>
  <c r="AX790" i="157"/>
  <c r="AE790" i="157"/>
  <c r="BC790" i="157"/>
  <c r="X790" i="157"/>
  <c r="BO790" i="157"/>
  <c r="BB790" i="157"/>
  <c r="U790" i="157"/>
  <c r="AY790" i="157"/>
  <c r="R790" i="157"/>
  <c r="K790" i="157"/>
  <c r="BF790" i="157"/>
  <c r="AW790" i="157"/>
  <c r="N790" i="157"/>
  <c r="AQ790" i="157"/>
  <c r="M790" i="157"/>
  <c r="BL790" i="157"/>
  <c r="AC790" i="157"/>
  <c r="I790" i="157"/>
  <c r="H790" i="157"/>
  <c r="BH790" i="157"/>
  <c r="AN790" i="157"/>
  <c r="G790" i="157"/>
  <c r="AF790" i="157"/>
  <c r="BJ790" i="157"/>
  <c r="AM790" i="157"/>
  <c r="T790" i="157"/>
  <c r="AV790" i="157"/>
  <c r="W790" i="157"/>
  <c r="BB1141" i="157"/>
  <c r="W1141" i="157"/>
  <c r="BC1141" i="157"/>
  <c r="X1141" i="157"/>
  <c r="AY1141" i="157"/>
  <c r="BD1141" i="157"/>
  <c r="AR1141" i="157"/>
  <c r="O1141" i="157"/>
  <c r="U1141" i="157"/>
  <c r="BN1141" i="157"/>
  <c r="AG1141" i="157"/>
  <c r="L1141" i="157"/>
  <c r="BO1141" i="157"/>
  <c r="AE1141" i="157"/>
  <c r="R1141" i="157"/>
  <c r="BH1141" i="157"/>
  <c r="AN1141" i="157"/>
  <c r="J1141" i="157"/>
  <c r="BL1141" i="157"/>
  <c r="AK1141" i="157"/>
  <c r="K1141" i="157"/>
  <c r="AF1141" i="157"/>
  <c r="AW1141" i="157"/>
  <c r="AX1141" i="157"/>
  <c r="AJ1141" i="157"/>
  <c r="I1141" i="157"/>
  <c r="AV1141" i="157"/>
  <c r="AH1141" i="157"/>
  <c r="H1141" i="157"/>
  <c r="AU1141" i="157"/>
  <c r="AD1141" i="157"/>
  <c r="G1141" i="157"/>
  <c r="T1141" i="157"/>
  <c r="AT1141" i="157"/>
  <c r="AC1141" i="157"/>
  <c r="M1141" i="157"/>
  <c r="AS1141" i="157"/>
  <c r="AB1141" i="157"/>
  <c r="P1141" i="157"/>
  <c r="BF1141" i="157"/>
  <c r="AO1141" i="157"/>
  <c r="N1141" i="157"/>
  <c r="AQ1141" i="157"/>
  <c r="AL1141" i="157"/>
  <c r="BJ1141" i="157"/>
  <c r="AM1141" i="157"/>
  <c r="BA1141" i="157"/>
  <c r="AI1141" i="157"/>
  <c r="AZ1141" i="157"/>
  <c r="Z1141" i="157"/>
  <c r="AR1034" i="157"/>
  <c r="R1034" i="157"/>
  <c r="AS1034" i="157"/>
  <c r="U1034" i="157"/>
  <c r="Z1034" i="157"/>
  <c r="BN1034" i="157"/>
  <c r="AH1034" i="157"/>
  <c r="I1034" i="157"/>
  <c r="P1034" i="157"/>
  <c r="AI1034" i="157"/>
  <c r="AN1034" i="157"/>
  <c r="AV1034" i="157"/>
  <c r="BH1034" i="157"/>
  <c r="AG1034" i="157"/>
  <c r="H1034" i="157"/>
  <c r="AK1034" i="157"/>
  <c r="AY1034" i="157"/>
  <c r="BO1034" i="157"/>
  <c r="AL1034" i="157"/>
  <c r="G1034" i="157"/>
  <c r="BJ1034" i="157"/>
  <c r="BL1034" i="157"/>
  <c r="K1034" i="157"/>
  <c r="AE1034" i="157"/>
  <c r="BD1034" i="157"/>
  <c r="AJ1034" i="157"/>
  <c r="O1034" i="157"/>
  <c r="BF1034" i="157"/>
  <c r="J1034" i="157"/>
  <c r="BA1034" i="157"/>
  <c r="AB1034" i="157"/>
  <c r="L1034" i="157"/>
  <c r="AF1034" i="157"/>
  <c r="M1034" i="157"/>
  <c r="AD1034" i="157"/>
  <c r="BB1034" i="157"/>
  <c r="AZ1034" i="157"/>
  <c r="N1034" i="157"/>
  <c r="BC1034" i="157"/>
  <c r="AX1034" i="157"/>
  <c r="AO1034" i="157"/>
  <c r="AC1034" i="157"/>
  <c r="AM1034" i="157"/>
  <c r="AT1034" i="157"/>
  <c r="AQ1034" i="157"/>
  <c r="X1034" i="157"/>
  <c r="AU1034" i="157"/>
  <c r="W1034" i="157"/>
  <c r="AW1034" i="157"/>
  <c r="T1034" i="157"/>
  <c r="E360" i="157"/>
  <c r="BO325" i="157"/>
  <c r="AO325" i="157"/>
  <c r="N325" i="157"/>
  <c r="G325" i="157"/>
  <c r="BN325" i="157"/>
  <c r="AN325" i="157"/>
  <c r="I325" i="157"/>
  <c r="BL325" i="157"/>
  <c r="AL325" i="157"/>
  <c r="H325" i="157"/>
  <c r="BF325" i="157"/>
  <c r="AI325" i="157"/>
  <c r="R325" i="157"/>
  <c r="BJ325" i="157"/>
  <c r="AH325" i="157"/>
  <c r="M325" i="157"/>
  <c r="BH325" i="157"/>
  <c r="K325" i="157"/>
  <c r="BB325" i="157"/>
  <c r="AJ325" i="157"/>
  <c r="J325" i="157"/>
  <c r="BA325" i="157"/>
  <c r="AY325" i="157"/>
  <c r="AC325" i="157"/>
  <c r="P325" i="157"/>
  <c r="AX325" i="157"/>
  <c r="AK325" i="157"/>
  <c r="L325" i="157"/>
  <c r="AU325" i="157"/>
  <c r="AG325" i="157"/>
  <c r="BD325" i="157"/>
  <c r="AF325" i="157"/>
  <c r="AZ325" i="157"/>
  <c r="AD325" i="157"/>
  <c r="AV325" i="157"/>
  <c r="AB325" i="157"/>
  <c r="AS325" i="157"/>
  <c r="Z325" i="157"/>
  <c r="AR325" i="157"/>
  <c r="T325" i="157"/>
  <c r="AQ325" i="157"/>
  <c r="X325" i="157"/>
  <c r="AM325" i="157"/>
  <c r="BC325" i="157"/>
  <c r="U325" i="157"/>
  <c r="AW325" i="157"/>
  <c r="W325" i="157"/>
  <c r="AE325" i="157"/>
  <c r="AT325" i="157"/>
  <c r="O325" i="157"/>
  <c r="BF1124" i="157"/>
  <c r="AK1124" i="157"/>
  <c r="P1124" i="157"/>
  <c r="BA1124" i="157"/>
  <c r="AJ1124" i="157"/>
  <c r="N1124" i="157"/>
  <c r="AZ1124" i="157"/>
  <c r="AH1124" i="157"/>
  <c r="M1124" i="157"/>
  <c r="BD1124" i="157"/>
  <c r="AD1124" i="157"/>
  <c r="L1124" i="157"/>
  <c r="BC1124" i="157"/>
  <c r="AB1124" i="157"/>
  <c r="O1124" i="157"/>
  <c r="AV1124" i="157"/>
  <c r="AO1124" i="157"/>
  <c r="K1124" i="157"/>
  <c r="AU1124" i="157"/>
  <c r="AG1124" i="157"/>
  <c r="AS1124" i="157"/>
  <c r="AF1124" i="157"/>
  <c r="AT1124" i="157"/>
  <c r="AN1124" i="157"/>
  <c r="AR1124" i="157"/>
  <c r="AI1124" i="157"/>
  <c r="AQ1124" i="157"/>
  <c r="X1124" i="157"/>
  <c r="AY1124" i="157"/>
  <c r="U1124" i="157"/>
  <c r="AX1124" i="157"/>
  <c r="W1124" i="157"/>
  <c r="AW1124" i="157"/>
  <c r="T1124" i="157"/>
  <c r="BB1124" i="157"/>
  <c r="J1124" i="157"/>
  <c r="BH1124" i="157"/>
  <c r="R1124" i="157"/>
  <c r="BN1124" i="157"/>
  <c r="AE1124" i="157"/>
  <c r="I1124" i="157"/>
  <c r="BO1124" i="157"/>
  <c r="AC1124" i="157"/>
  <c r="H1124" i="157"/>
  <c r="BJ1124" i="157"/>
  <c r="AM1124" i="157"/>
  <c r="G1124" i="157"/>
  <c r="BL1124" i="157"/>
  <c r="AL1124" i="157"/>
  <c r="Z1124" i="157"/>
  <c r="E1210" i="157"/>
  <c r="E1185" i="157"/>
  <c r="E1248" i="157"/>
  <c r="E1211" i="157"/>
  <c r="E1246" i="157"/>
  <c r="E1181" i="157"/>
  <c r="E1176" i="157"/>
  <c r="E1222" i="157"/>
  <c r="E1216" i="157"/>
  <c r="E1218" i="157"/>
  <c r="E1187" i="157"/>
  <c r="E1183" i="157"/>
  <c r="E1257" i="157"/>
  <c r="E1190" i="157"/>
  <c r="E1251" i="157"/>
  <c r="E1253" i="157"/>
  <c r="E1225" i="157"/>
  <c r="E1223" i="157"/>
  <c r="E1175" i="157"/>
  <c r="E1177" i="157"/>
  <c r="E1260" i="157"/>
  <c r="E1261" i="157"/>
  <c r="E1212" i="157"/>
  <c r="E1180" i="157"/>
  <c r="E1189" i="157"/>
  <c r="E1247" i="157"/>
  <c r="E1182" i="157"/>
  <c r="E1215" i="157"/>
  <c r="E1244" i="157"/>
  <c r="E1208" i="157"/>
  <c r="E1224" i="157"/>
  <c r="E1252" i="157"/>
  <c r="E1250" i="157"/>
  <c r="E1184" i="157"/>
  <c r="E1186" i="157"/>
  <c r="E1259" i="157"/>
  <c r="E1179" i="157"/>
  <c r="E1217" i="157"/>
  <c r="E1219" i="157"/>
  <c r="E1242" i="157"/>
  <c r="E1188" i="157"/>
  <c r="E1221" i="157"/>
  <c r="E1214" i="157"/>
  <c r="E1254" i="157"/>
  <c r="E1172" i="157"/>
  <c r="E1256" i="157"/>
  <c r="E1191" i="157"/>
  <c r="E1249" i="157"/>
  <c r="E1192" i="157"/>
  <c r="E1245" i="157"/>
  <c r="E1178" i="157"/>
  <c r="E1227" i="157"/>
  <c r="E1220" i="157"/>
  <c r="E1226" i="157"/>
  <c r="E1174" i="157"/>
  <c r="E1213" i="157"/>
  <c r="E1262" i="157"/>
  <c r="E1255" i="157"/>
  <c r="E1173" i="157"/>
  <c r="E1258" i="157"/>
  <c r="N36" i="33"/>
  <c r="P36" i="33" s="1"/>
  <c r="E1209" i="157"/>
  <c r="E1171" i="157"/>
  <c r="E1206" i="157"/>
  <c r="E1243" i="157"/>
  <c r="E1241" i="157"/>
  <c r="E1207" i="157"/>
  <c r="E638" i="31" l="1"/>
  <c r="G568" i="31"/>
  <c r="F568" i="31"/>
  <c r="I568" i="31"/>
  <c r="M568" i="31"/>
  <c r="K568" i="31"/>
  <c r="L568" i="31"/>
  <c r="J568" i="31"/>
  <c r="H568" i="31"/>
  <c r="E637" i="31"/>
  <c r="K567" i="31"/>
  <c r="G567" i="31"/>
  <c r="M567" i="31"/>
  <c r="L567" i="31"/>
  <c r="I567" i="31"/>
  <c r="J567" i="31"/>
  <c r="H567" i="31"/>
  <c r="F567" i="31"/>
  <c r="E642" i="31"/>
  <c r="J572" i="31"/>
  <c r="F572" i="31"/>
  <c r="L572" i="31"/>
  <c r="M572" i="31"/>
  <c r="K572" i="31"/>
  <c r="G572" i="31"/>
  <c r="I572" i="31"/>
  <c r="H572" i="31"/>
  <c r="E675" i="31"/>
  <c r="J605" i="31"/>
  <c r="I605" i="31"/>
  <c r="M605" i="31"/>
  <c r="G605" i="31"/>
  <c r="H605" i="31"/>
  <c r="L605" i="31"/>
  <c r="F605" i="31"/>
  <c r="K605" i="31"/>
  <c r="E672" i="31"/>
  <c r="J602" i="31"/>
  <c r="L602" i="31"/>
  <c r="K602" i="31"/>
  <c r="I602" i="31"/>
  <c r="F602" i="31"/>
  <c r="M602" i="31"/>
  <c r="G602" i="31"/>
  <c r="H602" i="31"/>
  <c r="E677" i="31"/>
  <c r="J607" i="31"/>
  <c r="K607" i="31"/>
  <c r="G607" i="31"/>
  <c r="H607" i="31"/>
  <c r="L607" i="31"/>
  <c r="I607" i="31"/>
  <c r="F607" i="31"/>
  <c r="M607" i="31"/>
  <c r="E678" i="31"/>
  <c r="M608" i="31"/>
  <c r="I608" i="31"/>
  <c r="H608" i="31"/>
  <c r="K608" i="31"/>
  <c r="G608" i="31"/>
  <c r="F608" i="31"/>
  <c r="L608" i="31"/>
  <c r="J608" i="31"/>
  <c r="E671" i="31"/>
  <c r="H601" i="31"/>
  <c r="K601" i="31"/>
  <c r="J601" i="31"/>
  <c r="M601" i="31"/>
  <c r="L601" i="31"/>
  <c r="I601" i="31"/>
  <c r="F601" i="31"/>
  <c r="G601" i="31"/>
  <c r="E673" i="31"/>
  <c r="G603" i="31"/>
  <c r="K603" i="31"/>
  <c r="F603" i="31"/>
  <c r="J603" i="31"/>
  <c r="L603" i="31"/>
  <c r="H603" i="31"/>
  <c r="M603" i="31"/>
  <c r="I603" i="31"/>
  <c r="E643" i="31"/>
  <c r="J573" i="31"/>
  <c r="H573" i="31"/>
  <c r="L573" i="31"/>
  <c r="F573" i="31"/>
  <c r="M573" i="31"/>
  <c r="K573" i="31"/>
  <c r="I573" i="31"/>
  <c r="G573" i="31"/>
  <c r="E640" i="31"/>
  <c r="G570" i="31"/>
  <c r="J570" i="31"/>
  <c r="F570" i="31"/>
  <c r="M570" i="31"/>
  <c r="H570" i="31"/>
  <c r="I570" i="31"/>
  <c r="K570" i="31"/>
  <c r="L570" i="31"/>
  <c r="E674" i="31"/>
  <c r="J604" i="31"/>
  <c r="M604" i="31"/>
  <c r="G604" i="31"/>
  <c r="K604" i="31"/>
  <c r="F604" i="31"/>
  <c r="I604" i="31"/>
  <c r="L604" i="31"/>
  <c r="H604" i="31"/>
  <c r="E676" i="31"/>
  <c r="K606" i="31"/>
  <c r="H606" i="31"/>
  <c r="L606" i="31"/>
  <c r="M606" i="31"/>
  <c r="F606" i="31"/>
  <c r="I606" i="31"/>
  <c r="J606" i="31"/>
  <c r="G606" i="31"/>
  <c r="E636" i="31"/>
  <c r="L566" i="31"/>
  <c r="K566" i="31"/>
  <c r="J566" i="31"/>
  <c r="H566" i="31"/>
  <c r="F566" i="31"/>
  <c r="M566" i="31"/>
  <c r="G566" i="31"/>
  <c r="I566" i="31"/>
  <c r="E670" i="31"/>
  <c r="I600" i="31"/>
  <c r="L600" i="31"/>
  <c r="H600" i="31"/>
  <c r="G600" i="31"/>
  <c r="M600" i="31"/>
  <c r="K600" i="31"/>
  <c r="F600" i="31"/>
  <c r="J600" i="31"/>
  <c r="E679" i="31"/>
  <c r="G609" i="31"/>
  <c r="M609" i="31"/>
  <c r="J609" i="31"/>
  <c r="K609" i="31"/>
  <c r="I609" i="31"/>
  <c r="F609" i="31"/>
  <c r="L609" i="31"/>
  <c r="H609" i="31"/>
  <c r="E639" i="31"/>
  <c r="F569" i="31"/>
  <c r="G569" i="31"/>
  <c r="K569" i="31"/>
  <c r="H569" i="31"/>
  <c r="L569" i="31"/>
  <c r="I569" i="31"/>
  <c r="M569" i="31"/>
  <c r="J569" i="31"/>
  <c r="E644" i="31"/>
  <c r="G574" i="31"/>
  <c r="J574" i="31"/>
  <c r="H574" i="31"/>
  <c r="F574" i="31"/>
  <c r="I574" i="31"/>
  <c r="K574" i="31"/>
  <c r="L574" i="31"/>
  <c r="M574" i="31"/>
  <c r="E635" i="31"/>
  <c r="I565" i="31"/>
  <c r="H565" i="31"/>
  <c r="L565" i="31"/>
  <c r="K565" i="31"/>
  <c r="F565" i="31"/>
  <c r="G565" i="31"/>
  <c r="J565" i="31"/>
  <c r="M565" i="31"/>
  <c r="E641" i="31"/>
  <c r="I571" i="31"/>
  <c r="L571" i="31"/>
  <c r="J571" i="31"/>
  <c r="H571" i="31"/>
  <c r="F571" i="31"/>
  <c r="G571" i="31"/>
  <c r="M571" i="31"/>
  <c r="K571" i="31"/>
  <c r="AS1219" i="157"/>
  <c r="O1219" i="157"/>
  <c r="AZ1219" i="157"/>
  <c r="L1219" i="157"/>
  <c r="BN1219" i="157"/>
  <c r="AO1219" i="157"/>
  <c r="J1219" i="157"/>
  <c r="M1219" i="157"/>
  <c r="BO1219" i="157"/>
  <c r="AB1219" i="157"/>
  <c r="H1219" i="157"/>
  <c r="BD1219" i="157"/>
  <c r="AR1219" i="157"/>
  <c r="BJ1219" i="157"/>
  <c r="AN1219" i="157"/>
  <c r="W1219" i="157"/>
  <c r="AI1219" i="157"/>
  <c r="AX1219" i="157"/>
  <c r="AM1219" i="157"/>
  <c r="K1219" i="157"/>
  <c r="T1219" i="157"/>
  <c r="AW1219" i="157"/>
  <c r="AK1219" i="157"/>
  <c r="I1219" i="157"/>
  <c r="BL1219" i="157"/>
  <c r="AJ1219" i="157"/>
  <c r="R1219" i="157"/>
  <c r="BH1219" i="157"/>
  <c r="AE1219" i="157"/>
  <c r="G1219" i="157"/>
  <c r="BC1219" i="157"/>
  <c r="AF1219" i="157"/>
  <c r="P1219" i="157"/>
  <c r="BB1219" i="157"/>
  <c r="AD1219" i="157"/>
  <c r="N1219" i="157"/>
  <c r="AU1219" i="157"/>
  <c r="AG1219" i="157"/>
  <c r="BF1219" i="157"/>
  <c r="AC1219" i="157"/>
  <c r="AT1219" i="157"/>
  <c r="AH1219" i="157"/>
  <c r="AQ1219" i="157"/>
  <c r="AL1219" i="157"/>
  <c r="AY1219" i="157"/>
  <c r="X1219" i="157"/>
  <c r="AV1219" i="157"/>
  <c r="U1219" i="157"/>
  <c r="BA1219" i="157"/>
  <c r="Z1219" i="157"/>
  <c r="AR1213" i="157"/>
  <c r="Z1213" i="157"/>
  <c r="U1213" i="157"/>
  <c r="BO1213" i="157"/>
  <c r="AO1213" i="157"/>
  <c r="O1213" i="157"/>
  <c r="AB1213" i="157"/>
  <c r="AT1213" i="157"/>
  <c r="BN1213" i="157"/>
  <c r="AJ1213" i="157"/>
  <c r="L1213" i="157"/>
  <c r="M1213" i="157"/>
  <c r="BC1213" i="157"/>
  <c r="AL1213" i="157"/>
  <c r="BL1213" i="157"/>
  <c r="AI1213" i="157"/>
  <c r="J1213" i="157"/>
  <c r="AY1213" i="157"/>
  <c r="AN1213" i="157"/>
  <c r="BJ1213" i="157"/>
  <c r="AH1213" i="157"/>
  <c r="H1213" i="157"/>
  <c r="BH1213" i="157"/>
  <c r="BB1213" i="157"/>
  <c r="AG1213" i="157"/>
  <c r="P1213" i="157"/>
  <c r="BA1213" i="157"/>
  <c r="AE1213" i="157"/>
  <c r="N1213" i="157"/>
  <c r="AX1213" i="157"/>
  <c r="AM1213" i="157"/>
  <c r="I1213" i="157"/>
  <c r="AW1213" i="157"/>
  <c r="AK1213" i="157"/>
  <c r="G1213" i="157"/>
  <c r="AV1213" i="157"/>
  <c r="AF1213" i="157"/>
  <c r="K1213" i="157"/>
  <c r="AQ1213" i="157"/>
  <c r="AD1213" i="157"/>
  <c r="BF1213" i="157"/>
  <c r="AC1213" i="157"/>
  <c r="AZ1213" i="157"/>
  <c r="X1213" i="157"/>
  <c r="BD1213" i="157"/>
  <c r="W1213" i="157"/>
  <c r="R1213" i="157"/>
  <c r="AU1213" i="157"/>
  <c r="T1213" i="157"/>
  <c r="AS1213" i="157"/>
  <c r="AV1259" i="157"/>
  <c r="AB1259" i="157"/>
  <c r="M1259" i="157"/>
  <c r="AQ1259" i="157"/>
  <c r="AI1259" i="157"/>
  <c r="BJ1259" i="157"/>
  <c r="AG1259" i="157"/>
  <c r="BD1259" i="157"/>
  <c r="AF1259" i="157"/>
  <c r="BC1259" i="157"/>
  <c r="AC1259" i="157"/>
  <c r="BB1259" i="157"/>
  <c r="X1259" i="157"/>
  <c r="AU1259" i="157"/>
  <c r="U1259" i="157"/>
  <c r="BF1259" i="157"/>
  <c r="W1259" i="157"/>
  <c r="AS1259" i="157"/>
  <c r="R1259" i="157"/>
  <c r="AR1259" i="157"/>
  <c r="T1259" i="157"/>
  <c r="AT1259" i="157"/>
  <c r="O1259" i="157"/>
  <c r="BO1259" i="157"/>
  <c r="AO1259" i="157"/>
  <c r="L1259" i="157"/>
  <c r="BN1259" i="157"/>
  <c r="AM1259" i="157"/>
  <c r="K1259" i="157"/>
  <c r="BL1259" i="157"/>
  <c r="AK1259" i="157"/>
  <c r="J1259" i="157"/>
  <c r="BH1259" i="157"/>
  <c r="AN1259" i="157"/>
  <c r="H1259" i="157"/>
  <c r="AX1259" i="157"/>
  <c r="AL1259" i="157"/>
  <c r="N1259" i="157"/>
  <c r="AW1259" i="157"/>
  <c r="AJ1259" i="157"/>
  <c r="G1259" i="157"/>
  <c r="BA1259" i="157"/>
  <c r="AH1259" i="157"/>
  <c r="Z1259" i="157"/>
  <c r="AZ1259" i="157"/>
  <c r="AE1259" i="157"/>
  <c r="P1259" i="157"/>
  <c r="AY1259" i="157"/>
  <c r="AD1259" i="157"/>
  <c r="I1259" i="157"/>
  <c r="BC1253" i="157"/>
  <c r="AH1253" i="157"/>
  <c r="AY1253" i="157"/>
  <c r="X1253" i="157"/>
  <c r="AX1253" i="157"/>
  <c r="U1253" i="157"/>
  <c r="BH1253" i="157"/>
  <c r="W1253" i="157"/>
  <c r="AW1253" i="157"/>
  <c r="T1253" i="157"/>
  <c r="AV1253" i="157"/>
  <c r="R1253" i="157"/>
  <c r="AZ1253" i="157"/>
  <c r="Z1253" i="157"/>
  <c r="BN1253" i="157"/>
  <c r="AC1253" i="157"/>
  <c r="O1253" i="157"/>
  <c r="BO1253" i="157"/>
  <c r="AB1253" i="157"/>
  <c r="L1253" i="157"/>
  <c r="BB1253" i="157"/>
  <c r="AK1253" i="157"/>
  <c r="K1253" i="157"/>
  <c r="BJ1253" i="157"/>
  <c r="AI1253" i="157"/>
  <c r="J1253" i="157"/>
  <c r="BF1253" i="157"/>
  <c r="AG1253" i="157"/>
  <c r="H1253" i="157"/>
  <c r="BA1253" i="157"/>
  <c r="AO1253" i="157"/>
  <c r="M1253" i="157"/>
  <c r="AU1253" i="157"/>
  <c r="AL1253" i="157"/>
  <c r="I1253" i="157"/>
  <c r="AT1253" i="157"/>
  <c r="AJ1253" i="157"/>
  <c r="G1253" i="157"/>
  <c r="BD1253" i="157"/>
  <c r="AS1253" i="157"/>
  <c r="AF1253" i="157"/>
  <c r="N1253" i="157"/>
  <c r="AR1253" i="157"/>
  <c r="AE1253" i="157"/>
  <c r="P1253" i="157"/>
  <c r="AM1253" i="157"/>
  <c r="AQ1253" i="157"/>
  <c r="AN1253" i="157"/>
  <c r="BL1253" i="157"/>
  <c r="AD1253" i="157"/>
  <c r="BF1178" i="157"/>
  <c r="W1178" i="157"/>
  <c r="Z1178" i="157"/>
  <c r="X1178" i="157"/>
  <c r="BN1178" i="157"/>
  <c r="AI1178" i="157"/>
  <c r="R1178" i="157"/>
  <c r="AT1178" i="157"/>
  <c r="AS1178" i="157"/>
  <c r="BH1178" i="157"/>
  <c r="I1178" i="157"/>
  <c r="BL1178" i="157"/>
  <c r="AG1178" i="157"/>
  <c r="H1178" i="157"/>
  <c r="AR1178" i="157"/>
  <c r="AL1178" i="157"/>
  <c r="T1178" i="157"/>
  <c r="P1178" i="157"/>
  <c r="BA1178" i="157"/>
  <c r="AH1178" i="157"/>
  <c r="BO1178" i="157"/>
  <c r="AM1178" i="157"/>
  <c r="G1178" i="157"/>
  <c r="BJ1178" i="157"/>
  <c r="AF1178" i="157"/>
  <c r="AD1178" i="157"/>
  <c r="AO1178" i="157"/>
  <c r="AV1178" i="157"/>
  <c r="AQ1178" i="157"/>
  <c r="AK1178" i="157"/>
  <c r="K1178" i="157"/>
  <c r="AJ1178" i="157"/>
  <c r="N1178" i="157"/>
  <c r="AW1178" i="157"/>
  <c r="AU1178" i="157"/>
  <c r="AN1178" i="157"/>
  <c r="AZ1178" i="157"/>
  <c r="AC1178" i="157"/>
  <c r="O1178" i="157"/>
  <c r="BB1178" i="157"/>
  <c r="AB1178" i="157"/>
  <c r="L1178" i="157"/>
  <c r="AY1178" i="157"/>
  <c r="AE1178" i="157"/>
  <c r="M1178" i="157"/>
  <c r="AX1178" i="157"/>
  <c r="BD1178" i="157"/>
  <c r="U1178" i="157"/>
  <c r="BC1178" i="157"/>
  <c r="J1178" i="157"/>
  <c r="AW1224" i="157"/>
  <c r="J1224" i="157"/>
  <c r="BN1224" i="157"/>
  <c r="AI1224" i="157"/>
  <c r="I1224" i="157"/>
  <c r="BO1224" i="157"/>
  <c r="AH1224" i="157"/>
  <c r="H1224" i="157"/>
  <c r="BL1224" i="157"/>
  <c r="AO1224" i="157"/>
  <c r="G1224" i="157"/>
  <c r="BJ1224" i="157"/>
  <c r="AM1224" i="157"/>
  <c r="K1224" i="157"/>
  <c r="BA1224" i="157"/>
  <c r="AG1224" i="157"/>
  <c r="R1224" i="157"/>
  <c r="AZ1224" i="157"/>
  <c r="AF1224" i="157"/>
  <c r="P1224" i="157"/>
  <c r="AY1224" i="157"/>
  <c r="AE1224" i="157"/>
  <c r="O1224" i="157"/>
  <c r="AX1224" i="157"/>
  <c r="AD1224" i="157"/>
  <c r="N1224" i="157"/>
  <c r="AS1224" i="157"/>
  <c r="AB1224" i="157"/>
  <c r="M1224" i="157"/>
  <c r="AR1224" i="157"/>
  <c r="AL1224" i="157"/>
  <c r="L1224" i="157"/>
  <c r="BH1224" i="157"/>
  <c r="AJ1224" i="157"/>
  <c r="BD1224" i="157"/>
  <c r="AC1224" i="157"/>
  <c r="BB1224" i="157"/>
  <c r="AN1224" i="157"/>
  <c r="AU1224" i="157"/>
  <c r="AK1224" i="157"/>
  <c r="AT1224" i="157"/>
  <c r="X1224" i="157"/>
  <c r="AQ1224" i="157"/>
  <c r="U1224" i="157"/>
  <c r="BF1224" i="157"/>
  <c r="W1224" i="157"/>
  <c r="BC1224" i="157"/>
  <c r="T1224" i="157"/>
  <c r="AV1224" i="157"/>
  <c r="Z1224" i="157"/>
  <c r="AU1187" i="157"/>
  <c r="AJ1187" i="157"/>
  <c r="AT1187" i="157"/>
  <c r="AF1187" i="157"/>
  <c r="W1187" i="157"/>
  <c r="AR1187" i="157"/>
  <c r="AD1187" i="157"/>
  <c r="AZ1187" i="157"/>
  <c r="Z1187" i="157"/>
  <c r="AQ1187" i="157"/>
  <c r="X1187" i="157"/>
  <c r="AW1187" i="157"/>
  <c r="R1187" i="157"/>
  <c r="AS1187" i="157"/>
  <c r="O1187" i="157"/>
  <c r="AV1187" i="157"/>
  <c r="L1187" i="157"/>
  <c r="AY1187" i="157"/>
  <c r="J1187" i="157"/>
  <c r="BA1187" i="157"/>
  <c r="BJ1187" i="157"/>
  <c r="AC1187" i="157"/>
  <c r="H1187" i="157"/>
  <c r="BH1187" i="157"/>
  <c r="AO1187" i="157"/>
  <c r="K1187" i="157"/>
  <c r="AM1187" i="157"/>
  <c r="BO1187" i="157"/>
  <c r="AL1187" i="157"/>
  <c r="I1187" i="157"/>
  <c r="BN1187" i="157"/>
  <c r="AK1187" i="157"/>
  <c r="G1187" i="157"/>
  <c r="BF1187" i="157"/>
  <c r="AI1187" i="157"/>
  <c r="M1187" i="157"/>
  <c r="AX1187" i="157"/>
  <c r="AH1187" i="157"/>
  <c r="U1187" i="157"/>
  <c r="BD1187" i="157"/>
  <c r="AB1187" i="157"/>
  <c r="P1187" i="157"/>
  <c r="BC1187" i="157"/>
  <c r="AN1187" i="157"/>
  <c r="N1187" i="157"/>
  <c r="BB1187" i="157"/>
  <c r="AG1187" i="157"/>
  <c r="T1187" i="157"/>
  <c r="BL1187" i="157"/>
  <c r="AE1187" i="157"/>
  <c r="AU1245" i="157"/>
  <c r="AD1245" i="157"/>
  <c r="O1245" i="157"/>
  <c r="AT1245" i="157"/>
  <c r="AR1245" i="157"/>
  <c r="AJ1245" i="157"/>
  <c r="Z1245" i="157"/>
  <c r="I1245" i="157"/>
  <c r="BD1245" i="157"/>
  <c r="AC1245" i="157"/>
  <c r="BC1245" i="157"/>
  <c r="AG1245" i="157"/>
  <c r="AY1245" i="157"/>
  <c r="AH1245" i="157"/>
  <c r="AX1245" i="157"/>
  <c r="BB1245" i="157"/>
  <c r="AQ1245" i="157"/>
  <c r="W1245" i="157"/>
  <c r="R1245" i="157"/>
  <c r="BJ1245" i="157"/>
  <c r="BF1245" i="157"/>
  <c r="BA1245" i="157"/>
  <c r="L1245" i="157"/>
  <c r="AZ1245" i="157"/>
  <c r="J1245" i="157"/>
  <c r="AI1245" i="157"/>
  <c r="M1245" i="157"/>
  <c r="BO1245" i="157"/>
  <c r="AO1245" i="157"/>
  <c r="H1245" i="157"/>
  <c r="BN1245" i="157"/>
  <c r="AN1245" i="157"/>
  <c r="U1245" i="157"/>
  <c r="AM1245" i="157"/>
  <c r="BL1245" i="157"/>
  <c r="AK1245" i="157"/>
  <c r="X1245" i="157"/>
  <c r="G1245" i="157"/>
  <c r="AS1245" i="157"/>
  <c r="AB1245" i="157"/>
  <c r="K1245" i="157"/>
  <c r="AW1245" i="157"/>
  <c r="AE1245" i="157"/>
  <c r="N1245" i="157"/>
  <c r="BH1245" i="157"/>
  <c r="P1245" i="157"/>
  <c r="AV1245" i="157"/>
  <c r="AL1245" i="157"/>
  <c r="T1245" i="157"/>
  <c r="AF1245" i="157"/>
  <c r="BD1208" i="157"/>
  <c r="X1208" i="157"/>
  <c r="AW1208" i="157"/>
  <c r="W1208" i="157"/>
  <c r="AV1208" i="157"/>
  <c r="Z1208" i="157"/>
  <c r="BJ1208" i="157"/>
  <c r="AK1208" i="157"/>
  <c r="K1208" i="157"/>
  <c r="BA1208" i="157"/>
  <c r="T1208" i="157"/>
  <c r="AZ1208" i="157"/>
  <c r="J1208" i="157"/>
  <c r="U1208" i="157"/>
  <c r="AJ1208" i="157"/>
  <c r="AL1208" i="157"/>
  <c r="AU1208" i="157"/>
  <c r="I1208" i="157"/>
  <c r="AT1208" i="157"/>
  <c r="H1208" i="157"/>
  <c r="AY1208" i="157"/>
  <c r="G1208" i="157"/>
  <c r="M1208" i="157"/>
  <c r="O1208" i="157"/>
  <c r="AX1208" i="157"/>
  <c r="R1208" i="157"/>
  <c r="AS1208" i="157"/>
  <c r="N1208" i="157"/>
  <c r="AI1208" i="157"/>
  <c r="AE1208" i="157"/>
  <c r="AQ1208" i="157"/>
  <c r="AG1208" i="157"/>
  <c r="L1208" i="157"/>
  <c r="BC1208" i="157"/>
  <c r="BN1208" i="157"/>
  <c r="AH1208" i="157"/>
  <c r="P1208" i="157"/>
  <c r="BO1208" i="157"/>
  <c r="AF1208" i="157"/>
  <c r="BL1208" i="157"/>
  <c r="AC1208" i="157"/>
  <c r="BF1208" i="157"/>
  <c r="AR1208" i="157"/>
  <c r="AD1208" i="157"/>
  <c r="AB1208" i="157"/>
  <c r="BH1208" i="157"/>
  <c r="AN1208" i="157"/>
  <c r="AO1208" i="157"/>
  <c r="AM1208" i="157"/>
  <c r="BB1208" i="157"/>
  <c r="AZ1218" i="157"/>
  <c r="W1218" i="157"/>
  <c r="AY1218" i="157"/>
  <c r="J1218" i="157"/>
  <c r="AX1218" i="157"/>
  <c r="I1218" i="157"/>
  <c r="BO1218" i="157"/>
  <c r="AM1218" i="157"/>
  <c r="H1218" i="157"/>
  <c r="BN1218" i="157"/>
  <c r="AL1218" i="157"/>
  <c r="T1218" i="157"/>
  <c r="BL1218" i="157"/>
  <c r="AK1218" i="157"/>
  <c r="G1218" i="157"/>
  <c r="AR1218" i="157"/>
  <c r="AI1218" i="157"/>
  <c r="R1218" i="157"/>
  <c r="AQ1218" i="157"/>
  <c r="AG1218" i="157"/>
  <c r="K1218" i="157"/>
  <c r="BF1218" i="157"/>
  <c r="AO1218" i="157"/>
  <c r="P1218" i="157"/>
  <c r="AW1218" i="157"/>
  <c r="AN1218" i="157"/>
  <c r="N1218" i="157"/>
  <c r="AV1218" i="157"/>
  <c r="AJ1218" i="157"/>
  <c r="O1218" i="157"/>
  <c r="AU1218" i="157"/>
  <c r="AF1218" i="157"/>
  <c r="M1218" i="157"/>
  <c r="AT1218" i="157"/>
  <c r="AC1218" i="157"/>
  <c r="L1218" i="157"/>
  <c r="BD1218" i="157"/>
  <c r="AB1218" i="157"/>
  <c r="BC1218" i="157"/>
  <c r="AH1218" i="157"/>
  <c r="BB1218" i="157"/>
  <c r="AE1218" i="157"/>
  <c r="AS1218" i="157"/>
  <c r="AD1218" i="157"/>
  <c r="X1218" i="157"/>
  <c r="BH1218" i="157"/>
  <c r="Z1218" i="157"/>
  <c r="BJ1218" i="157"/>
  <c r="BA1218" i="157"/>
  <c r="U1218" i="157"/>
  <c r="AV1192" i="157"/>
  <c r="AI1192" i="157"/>
  <c r="G1192" i="157"/>
  <c r="AU1192" i="157"/>
  <c r="AN1192" i="157"/>
  <c r="T1192" i="157"/>
  <c r="BJ1192" i="157"/>
  <c r="AL1192" i="157"/>
  <c r="K1192" i="157"/>
  <c r="BD1192" i="157"/>
  <c r="AH1192" i="157"/>
  <c r="N1192" i="157"/>
  <c r="BC1192" i="157"/>
  <c r="AG1192" i="157"/>
  <c r="L1192" i="157"/>
  <c r="BB1192" i="157"/>
  <c r="AB1192" i="157"/>
  <c r="O1192" i="157"/>
  <c r="AW1192" i="157"/>
  <c r="AO1192" i="157"/>
  <c r="M1192" i="157"/>
  <c r="AT1192" i="157"/>
  <c r="AF1192" i="157"/>
  <c r="P1192" i="157"/>
  <c r="BF1192" i="157"/>
  <c r="AC1192" i="157"/>
  <c r="BA1192" i="157"/>
  <c r="AD1192" i="157"/>
  <c r="BL1192" i="157"/>
  <c r="AE1192" i="157"/>
  <c r="AZ1192" i="157"/>
  <c r="AJ1192" i="157"/>
  <c r="AY1192" i="157"/>
  <c r="W1192" i="157"/>
  <c r="AX1192" i="157"/>
  <c r="X1192" i="157"/>
  <c r="BH1192" i="157"/>
  <c r="U1192" i="157"/>
  <c r="AS1192" i="157"/>
  <c r="R1192" i="157"/>
  <c r="AR1192" i="157"/>
  <c r="Z1192" i="157"/>
  <c r="AQ1192" i="157"/>
  <c r="J1192" i="157"/>
  <c r="BO1192" i="157"/>
  <c r="AM1192" i="157"/>
  <c r="I1192" i="157"/>
  <c r="BN1192" i="157"/>
  <c r="AK1192" i="157"/>
  <c r="H1192" i="157"/>
  <c r="AY1244" i="157"/>
  <c r="X1244" i="157"/>
  <c r="BF1244" i="157"/>
  <c r="AT1244" i="157"/>
  <c r="U1244" i="157"/>
  <c r="Z1244" i="157"/>
  <c r="AI1244" i="157"/>
  <c r="AE1244" i="157"/>
  <c r="AL1244" i="157"/>
  <c r="BB1244" i="157"/>
  <c r="AU1244" i="157"/>
  <c r="W1244" i="157"/>
  <c r="AV1244" i="157"/>
  <c r="AD1244" i="157"/>
  <c r="AX1244" i="157"/>
  <c r="T1244" i="157"/>
  <c r="BN1244" i="157"/>
  <c r="I1244" i="157"/>
  <c r="BO1244" i="157"/>
  <c r="H1244" i="157"/>
  <c r="AR1244" i="157"/>
  <c r="L1244" i="157"/>
  <c r="AW1244" i="157"/>
  <c r="J1244" i="157"/>
  <c r="AH1244" i="157"/>
  <c r="BL1244" i="157"/>
  <c r="AC1244" i="157"/>
  <c r="G1244" i="157"/>
  <c r="AO1244" i="157"/>
  <c r="K1244" i="157"/>
  <c r="BJ1244" i="157"/>
  <c r="BH1244" i="157"/>
  <c r="AN1244" i="157"/>
  <c r="P1244" i="157"/>
  <c r="M1244" i="157"/>
  <c r="BA1244" i="157"/>
  <c r="AM1244" i="157"/>
  <c r="O1244" i="157"/>
  <c r="AS1244" i="157"/>
  <c r="AZ1244" i="157"/>
  <c r="AK1244" i="157"/>
  <c r="N1244" i="157"/>
  <c r="AF1244" i="157"/>
  <c r="AQ1244" i="157"/>
  <c r="AB1244" i="157"/>
  <c r="R1244" i="157"/>
  <c r="BD1244" i="157"/>
  <c r="AJ1244" i="157"/>
  <c r="BC1244" i="157"/>
  <c r="AG1244" i="157"/>
  <c r="BD1216" i="157"/>
  <c r="AG1216" i="157"/>
  <c r="AC1216" i="157"/>
  <c r="AW1216" i="157"/>
  <c r="AD1216" i="157"/>
  <c r="AV1216" i="157"/>
  <c r="Z1216" i="157"/>
  <c r="I1216" i="157"/>
  <c r="BA1216" i="157"/>
  <c r="AX1216" i="157"/>
  <c r="BH1216" i="157"/>
  <c r="T1216" i="157"/>
  <c r="BL1216" i="157"/>
  <c r="J1216" i="157"/>
  <c r="AU1216" i="157"/>
  <c r="R1216" i="157"/>
  <c r="AT1216" i="157"/>
  <c r="H1216" i="157"/>
  <c r="AQ1216" i="157"/>
  <c r="X1216" i="157"/>
  <c r="BO1216" i="157"/>
  <c r="AO1216" i="157"/>
  <c r="G1216" i="157"/>
  <c r="BN1216" i="157"/>
  <c r="AM1216" i="157"/>
  <c r="W1216" i="157"/>
  <c r="BJ1216" i="157"/>
  <c r="AN1216" i="157"/>
  <c r="U1216" i="157"/>
  <c r="BC1216" i="157"/>
  <c r="M1216" i="157"/>
  <c r="AZ1216" i="157"/>
  <c r="AL1216" i="157"/>
  <c r="K1216" i="157"/>
  <c r="AY1216" i="157"/>
  <c r="AK1216" i="157"/>
  <c r="N1216" i="157"/>
  <c r="AI1216" i="157"/>
  <c r="BB1216" i="157"/>
  <c r="AF1216" i="157"/>
  <c r="L1216" i="157"/>
  <c r="AE1216" i="157"/>
  <c r="O1216" i="157"/>
  <c r="AS1216" i="157"/>
  <c r="AB1216" i="157"/>
  <c r="P1216" i="157"/>
  <c r="BF1216" i="157"/>
  <c r="AR1216" i="157"/>
  <c r="AJ1216" i="157"/>
  <c r="AH1216" i="157"/>
  <c r="E399" i="157"/>
  <c r="AO364" i="157"/>
  <c r="R364" i="157"/>
  <c r="BO364" i="157"/>
  <c r="G364" i="157"/>
  <c r="AK364" i="157"/>
  <c r="BL364" i="157"/>
  <c r="AL364" i="157"/>
  <c r="P364" i="157"/>
  <c r="M364" i="157"/>
  <c r="AD364" i="157"/>
  <c r="BN364" i="157"/>
  <c r="N364" i="157"/>
  <c r="AV364" i="157"/>
  <c r="BJ364" i="157"/>
  <c r="AE364" i="157"/>
  <c r="O364" i="157"/>
  <c r="AS364" i="157"/>
  <c r="AR364" i="157"/>
  <c r="AN364" i="157"/>
  <c r="BH364" i="157"/>
  <c r="AJ364" i="157"/>
  <c r="AQ364" i="157"/>
  <c r="AM364" i="157"/>
  <c r="BD364" i="157"/>
  <c r="AG364" i="157"/>
  <c r="L364" i="157"/>
  <c r="K364" i="157"/>
  <c r="BC364" i="157"/>
  <c r="AF364" i="157"/>
  <c r="AU364" i="157"/>
  <c r="AB364" i="157"/>
  <c r="BB364" i="157"/>
  <c r="X364" i="157"/>
  <c r="BF364" i="157"/>
  <c r="J364" i="157"/>
  <c r="I364" i="157"/>
  <c r="AZ364" i="157"/>
  <c r="W364" i="157"/>
  <c r="AC364" i="157"/>
  <c r="AT364" i="157"/>
  <c r="BA364" i="157"/>
  <c r="U364" i="157"/>
  <c r="AX364" i="157"/>
  <c r="T364" i="157"/>
  <c r="AH364" i="157"/>
  <c r="AW364" i="157"/>
  <c r="Z364" i="157"/>
  <c r="AY364" i="157"/>
  <c r="AI364" i="157"/>
  <c r="H364" i="157"/>
  <c r="E391" i="157"/>
  <c r="BO356" i="157"/>
  <c r="AC356" i="157"/>
  <c r="P356" i="157"/>
  <c r="BN356" i="157"/>
  <c r="AB356" i="157"/>
  <c r="U356" i="157"/>
  <c r="BL356" i="157"/>
  <c r="AO356" i="157"/>
  <c r="O356" i="157"/>
  <c r="BJ356" i="157"/>
  <c r="AN356" i="157"/>
  <c r="N356" i="157"/>
  <c r="BF356" i="157"/>
  <c r="AL356" i="157"/>
  <c r="M356" i="157"/>
  <c r="BH356" i="157"/>
  <c r="AK356" i="157"/>
  <c r="L356" i="157"/>
  <c r="BD356" i="157"/>
  <c r="AM356" i="157"/>
  <c r="K356" i="157"/>
  <c r="BC356" i="157"/>
  <c r="AF356" i="157"/>
  <c r="H356" i="157"/>
  <c r="BA356" i="157"/>
  <c r="AJ356" i="157"/>
  <c r="J356" i="157"/>
  <c r="BB356" i="157"/>
  <c r="AI356" i="157"/>
  <c r="I356" i="157"/>
  <c r="AZ356" i="157"/>
  <c r="AH356" i="157"/>
  <c r="AX356" i="157"/>
  <c r="AG356" i="157"/>
  <c r="AV356" i="157"/>
  <c r="AE356" i="157"/>
  <c r="AT356" i="157"/>
  <c r="AD356" i="157"/>
  <c r="AS356" i="157"/>
  <c r="Z356" i="157"/>
  <c r="AR356" i="157"/>
  <c r="X356" i="157"/>
  <c r="AY356" i="157"/>
  <c r="R356" i="157"/>
  <c r="AW356" i="157"/>
  <c r="T356" i="157"/>
  <c r="AU356" i="157"/>
  <c r="G356" i="157"/>
  <c r="AQ356" i="157"/>
  <c r="W356" i="157"/>
  <c r="AQ1177" i="157"/>
  <c r="Z1177" i="157"/>
  <c r="AY1177" i="157"/>
  <c r="X1177" i="157"/>
  <c r="BA1177" i="157"/>
  <c r="AF1177" i="157"/>
  <c r="AX1177" i="157"/>
  <c r="R1177" i="157"/>
  <c r="AW1177" i="157"/>
  <c r="O1177" i="157"/>
  <c r="BN1177" i="157"/>
  <c r="AC1177" i="157"/>
  <c r="L1177" i="157"/>
  <c r="BJ1177" i="157"/>
  <c r="AE1177" i="157"/>
  <c r="J1177" i="157"/>
  <c r="BL1177" i="157"/>
  <c r="AD1177" i="157"/>
  <c r="H1177" i="157"/>
  <c r="BF1177" i="157"/>
  <c r="AB1177" i="157"/>
  <c r="P1177" i="157"/>
  <c r="BH1177" i="157"/>
  <c r="AN1177" i="157"/>
  <c r="M1177" i="157"/>
  <c r="BB1177" i="157"/>
  <c r="AL1177" i="157"/>
  <c r="BO1177" i="157"/>
  <c r="AO1177" i="157"/>
  <c r="K1177" i="157"/>
  <c r="AS1177" i="157"/>
  <c r="AM1177" i="157"/>
  <c r="I1177" i="157"/>
  <c r="AR1177" i="157"/>
  <c r="AK1177" i="157"/>
  <c r="N1177" i="157"/>
  <c r="BD1177" i="157"/>
  <c r="AH1177" i="157"/>
  <c r="U1177" i="157"/>
  <c r="BC1177" i="157"/>
  <c r="AG1177" i="157"/>
  <c r="G1177" i="157"/>
  <c r="AZ1177" i="157"/>
  <c r="AJ1177" i="157"/>
  <c r="AU1177" i="157"/>
  <c r="AI1177" i="157"/>
  <c r="AT1177" i="157"/>
  <c r="W1177" i="157"/>
  <c r="AV1177" i="157"/>
  <c r="T1177" i="157"/>
  <c r="E390" i="157"/>
  <c r="R355" i="157"/>
  <c r="AT355" i="157"/>
  <c r="AR355" i="157"/>
  <c r="AB355" i="157"/>
  <c r="G355" i="157"/>
  <c r="BN355" i="157"/>
  <c r="AO355" i="157"/>
  <c r="O355" i="157"/>
  <c r="I355" i="157"/>
  <c r="BO355" i="157"/>
  <c r="AN355" i="157"/>
  <c r="N355" i="157"/>
  <c r="BL355" i="157"/>
  <c r="AI355" i="157"/>
  <c r="Z355" i="157"/>
  <c r="AH355" i="157"/>
  <c r="BF355" i="157"/>
  <c r="AF355" i="157"/>
  <c r="L355" i="157"/>
  <c r="BB355" i="157"/>
  <c r="AE355" i="157"/>
  <c r="K355" i="157"/>
  <c r="BA355" i="157"/>
  <c r="AM355" i="157"/>
  <c r="J355" i="157"/>
  <c r="AZ355" i="157"/>
  <c r="AK355" i="157"/>
  <c r="M355" i="157"/>
  <c r="AY355" i="157"/>
  <c r="AJ355" i="157"/>
  <c r="H355" i="157"/>
  <c r="AG355" i="157"/>
  <c r="AC355" i="157"/>
  <c r="AX355" i="157"/>
  <c r="AW355" i="157"/>
  <c r="AU355" i="157"/>
  <c r="AD355" i="157"/>
  <c r="AQ355" i="157"/>
  <c r="T355" i="157"/>
  <c r="BD355" i="157"/>
  <c r="X355" i="157"/>
  <c r="W355" i="157"/>
  <c r="P355" i="157"/>
  <c r="BH355" i="157"/>
  <c r="BJ355" i="157"/>
  <c r="BC355" i="157"/>
  <c r="AV355" i="157"/>
  <c r="U355" i="157"/>
  <c r="AS355" i="157"/>
  <c r="AL355" i="157"/>
  <c r="AX1228" i="157"/>
  <c r="Z1228" i="157"/>
  <c r="AW1228" i="157"/>
  <c r="X1228" i="157"/>
  <c r="BJ1228" i="157"/>
  <c r="W1228" i="157"/>
  <c r="BD1228" i="157"/>
  <c r="U1228" i="157"/>
  <c r="BA1228" i="157"/>
  <c r="J1228" i="157"/>
  <c r="AV1228" i="157"/>
  <c r="I1228" i="157"/>
  <c r="BN1228" i="157"/>
  <c r="AM1228" i="157"/>
  <c r="H1228" i="157"/>
  <c r="BO1228" i="157"/>
  <c r="AL1228" i="157"/>
  <c r="G1228" i="157"/>
  <c r="BL1228" i="157"/>
  <c r="AE1228" i="157"/>
  <c r="K1228" i="157"/>
  <c r="BF1228" i="157"/>
  <c r="AC1228" i="157"/>
  <c r="P1228" i="157"/>
  <c r="AR1228" i="157"/>
  <c r="AF1228" i="157"/>
  <c r="N1228" i="157"/>
  <c r="BH1228" i="157"/>
  <c r="AD1228" i="157"/>
  <c r="M1228" i="157"/>
  <c r="AQ1228" i="157"/>
  <c r="AB1228" i="157"/>
  <c r="L1228" i="157"/>
  <c r="BC1228" i="157"/>
  <c r="AI1228" i="157"/>
  <c r="T1228" i="157"/>
  <c r="BB1228" i="157"/>
  <c r="AG1228" i="157"/>
  <c r="R1228" i="157"/>
  <c r="AU1228" i="157"/>
  <c r="AO1228" i="157"/>
  <c r="O1228" i="157"/>
  <c r="AT1228" i="157"/>
  <c r="AK1228" i="157"/>
  <c r="AS1228" i="157"/>
  <c r="AN1228" i="157"/>
  <c r="AZ1228" i="157"/>
  <c r="AJ1228" i="157"/>
  <c r="AY1228" i="157"/>
  <c r="AH1228" i="157"/>
  <c r="AV1207" i="157"/>
  <c r="O1207" i="157"/>
  <c r="U1207" i="157"/>
  <c r="BO1207" i="157"/>
  <c r="AC1207" i="157"/>
  <c r="L1207" i="157"/>
  <c r="AL1207" i="157"/>
  <c r="BN1207" i="157"/>
  <c r="AN1207" i="157"/>
  <c r="J1207" i="157"/>
  <c r="BF1207" i="157"/>
  <c r="X1207" i="157"/>
  <c r="BJ1207" i="157"/>
  <c r="AM1207" i="157"/>
  <c r="H1207" i="157"/>
  <c r="BH1207" i="157"/>
  <c r="AK1207" i="157"/>
  <c r="P1207" i="157"/>
  <c r="K1207" i="157"/>
  <c r="M1207" i="157"/>
  <c r="BL1207" i="157"/>
  <c r="AJ1207" i="157"/>
  <c r="AU1207" i="157"/>
  <c r="AE1207" i="157"/>
  <c r="W1207" i="157"/>
  <c r="AT1207" i="157"/>
  <c r="AB1207" i="157"/>
  <c r="G1207" i="157"/>
  <c r="AS1207" i="157"/>
  <c r="AI1207" i="157"/>
  <c r="N1207" i="157"/>
  <c r="AW1207" i="157"/>
  <c r="BB1207" i="157"/>
  <c r="AR1207" i="157"/>
  <c r="AO1207" i="157"/>
  <c r="I1207" i="157"/>
  <c r="BA1207" i="157"/>
  <c r="AG1207" i="157"/>
  <c r="AZ1207" i="157"/>
  <c r="AF1207" i="157"/>
  <c r="AX1207" i="157"/>
  <c r="AY1207" i="157"/>
  <c r="AD1207" i="157"/>
  <c r="AH1207" i="157"/>
  <c r="BD1207" i="157"/>
  <c r="Z1207" i="157"/>
  <c r="BC1207" i="157"/>
  <c r="T1207" i="157"/>
  <c r="AQ1207" i="157"/>
  <c r="R1207" i="157"/>
  <c r="AZ1182" i="157"/>
  <c r="W1182" i="157"/>
  <c r="AY1182" i="157"/>
  <c r="J1182" i="157"/>
  <c r="AR1182" i="157"/>
  <c r="U1182" i="157"/>
  <c r="AQ1182" i="157"/>
  <c r="I1182" i="157"/>
  <c r="BA1182" i="157"/>
  <c r="T1182" i="157"/>
  <c r="BO1182" i="157"/>
  <c r="AM1182" i="157"/>
  <c r="H1182" i="157"/>
  <c r="BN1182" i="157"/>
  <c r="AK1182" i="157"/>
  <c r="G1182" i="157"/>
  <c r="BL1182" i="157"/>
  <c r="AO1182" i="157"/>
  <c r="X1182" i="157"/>
  <c r="BJ1182" i="157"/>
  <c r="AN1182" i="157"/>
  <c r="K1182" i="157"/>
  <c r="BF1182" i="157"/>
  <c r="AJ1182" i="157"/>
  <c r="P1182" i="157"/>
  <c r="AV1182" i="157"/>
  <c r="AH1182" i="157"/>
  <c r="O1182" i="157"/>
  <c r="AW1182" i="157"/>
  <c r="AF1182" i="157"/>
  <c r="AU1182" i="157"/>
  <c r="AG1182" i="157"/>
  <c r="N1182" i="157"/>
  <c r="BB1182" i="157"/>
  <c r="AE1182" i="157"/>
  <c r="L1182" i="157"/>
  <c r="BH1182" i="157"/>
  <c r="AD1182" i="157"/>
  <c r="R1182" i="157"/>
  <c r="AX1182" i="157"/>
  <c r="AL1182" i="157"/>
  <c r="M1182" i="157"/>
  <c r="AT1182" i="157"/>
  <c r="AC1182" i="157"/>
  <c r="AS1182" i="157"/>
  <c r="AB1182" i="157"/>
  <c r="BD1182" i="157"/>
  <c r="AI1182" i="157"/>
  <c r="BC1182" i="157"/>
  <c r="Z1182" i="157"/>
  <c r="BC1176" i="157"/>
  <c r="AK1176" i="157"/>
  <c r="M1176" i="157"/>
  <c r="AL1176" i="157"/>
  <c r="BB1176" i="157"/>
  <c r="AE1176" i="157"/>
  <c r="L1176" i="157"/>
  <c r="BA1176" i="157"/>
  <c r="AJ1176" i="157"/>
  <c r="O1176" i="157"/>
  <c r="AR1176" i="157"/>
  <c r="AG1176" i="157"/>
  <c r="R1176" i="157"/>
  <c r="AX1176" i="157"/>
  <c r="AC1176" i="157"/>
  <c r="Z1176" i="157"/>
  <c r="AQ1176" i="157"/>
  <c r="AB1176" i="157"/>
  <c r="BD1176" i="157"/>
  <c r="AD1176" i="157"/>
  <c r="AW1176" i="157"/>
  <c r="X1176" i="157"/>
  <c r="AI1176" i="157"/>
  <c r="AF1176" i="157"/>
  <c r="P1176" i="157"/>
  <c r="N1176" i="157"/>
  <c r="J1176" i="157"/>
  <c r="BF1176" i="157"/>
  <c r="AN1176" i="157"/>
  <c r="AY1176" i="157"/>
  <c r="AV1176" i="157"/>
  <c r="AT1176" i="157"/>
  <c r="W1176" i="157"/>
  <c r="T1176" i="157"/>
  <c r="AS1176" i="157"/>
  <c r="AZ1176" i="157"/>
  <c r="AU1176" i="157"/>
  <c r="BH1176" i="157"/>
  <c r="I1176" i="157"/>
  <c r="BO1176" i="157"/>
  <c r="BL1176" i="157"/>
  <c r="AH1176" i="157"/>
  <c r="K1176" i="157"/>
  <c r="AM1176" i="157"/>
  <c r="G1176" i="157"/>
  <c r="U1176" i="157"/>
  <c r="BN1176" i="157"/>
  <c r="AO1176" i="157"/>
  <c r="H1176" i="157"/>
  <c r="BJ1176" i="157"/>
  <c r="BN1241" i="157"/>
  <c r="BO1241" i="157"/>
  <c r="BL1241" i="157"/>
  <c r="BJ1241" i="157"/>
  <c r="BD1241" i="157"/>
  <c r="AY1241" i="157"/>
  <c r="AX1241" i="157"/>
  <c r="BH1241" i="157"/>
  <c r="BA1241" i="157"/>
  <c r="AZ1241" i="157"/>
  <c r="AW1241" i="157"/>
  <c r="AV1241" i="157"/>
  <c r="AQ1241" i="157"/>
  <c r="BF1241" i="157"/>
  <c r="BC1241" i="157"/>
  <c r="BB1241" i="157"/>
  <c r="AU1241" i="157"/>
  <c r="AT1241" i="157"/>
  <c r="AS1241" i="157"/>
  <c r="AR1241" i="157"/>
  <c r="AK1241" i="157"/>
  <c r="AJ1241" i="157"/>
  <c r="AF1241" i="157"/>
  <c r="AE1241" i="157"/>
  <c r="AD1241" i="157"/>
  <c r="AC1241" i="157"/>
  <c r="AI1241" i="157"/>
  <c r="AO1241" i="157"/>
  <c r="AL1241" i="157"/>
  <c r="AH1241" i="157"/>
  <c r="AB1241" i="157"/>
  <c r="AM1241" i="157"/>
  <c r="AG1241" i="157"/>
  <c r="AN1241" i="157"/>
  <c r="Z1241" i="157"/>
  <c r="X1241" i="157"/>
  <c r="U1241" i="157"/>
  <c r="T1241" i="157"/>
  <c r="O1241" i="157"/>
  <c r="L1241" i="157"/>
  <c r="W1241" i="157"/>
  <c r="J1241" i="157"/>
  <c r="H1241" i="157"/>
  <c r="I1241" i="157"/>
  <c r="G1241" i="157"/>
  <c r="K1241" i="157"/>
  <c r="R1241" i="157"/>
  <c r="P1241" i="157"/>
  <c r="N1241" i="157"/>
  <c r="M1241" i="157"/>
  <c r="AZ1256" i="157"/>
  <c r="AD1256" i="157"/>
  <c r="N1256" i="157"/>
  <c r="AY1256" i="157"/>
  <c r="AC1256" i="157"/>
  <c r="M1256" i="157"/>
  <c r="AW1256" i="157"/>
  <c r="AB1256" i="157"/>
  <c r="L1256" i="157"/>
  <c r="AV1256" i="157"/>
  <c r="AH1256" i="157"/>
  <c r="U1256" i="157"/>
  <c r="AU1256" i="157"/>
  <c r="AO1256" i="157"/>
  <c r="R1256" i="157"/>
  <c r="AI1256" i="157"/>
  <c r="AT1256" i="157"/>
  <c r="AJ1256" i="157"/>
  <c r="P1256" i="157"/>
  <c r="BL1256" i="157"/>
  <c r="AG1256" i="157"/>
  <c r="BC1256" i="157"/>
  <c r="AL1256" i="157"/>
  <c r="BB1256" i="157"/>
  <c r="AF1256" i="157"/>
  <c r="AX1256" i="157"/>
  <c r="AN1256" i="157"/>
  <c r="AS1256" i="157"/>
  <c r="T1256" i="157"/>
  <c r="AR1256" i="157"/>
  <c r="J1256" i="157"/>
  <c r="AQ1256" i="157"/>
  <c r="X1256" i="157"/>
  <c r="BA1256" i="157"/>
  <c r="I1256" i="157"/>
  <c r="BF1256" i="157"/>
  <c r="W1256" i="157"/>
  <c r="BD1256" i="157"/>
  <c r="H1256" i="157"/>
  <c r="K1256" i="157"/>
  <c r="BO1256" i="157"/>
  <c r="AM1256" i="157"/>
  <c r="G1256" i="157"/>
  <c r="BN1256" i="157"/>
  <c r="AK1256" i="157"/>
  <c r="Z1256" i="157"/>
  <c r="BH1256" i="157"/>
  <c r="BJ1256" i="157"/>
  <c r="AE1256" i="157"/>
  <c r="O1256" i="157"/>
  <c r="BL1247" i="157"/>
  <c r="AO1247" i="157"/>
  <c r="H1247" i="157"/>
  <c r="AQ1247" i="157"/>
  <c r="AM1247" i="157"/>
  <c r="N1247" i="157"/>
  <c r="BC1247" i="157"/>
  <c r="AL1247" i="157"/>
  <c r="G1247" i="157"/>
  <c r="BB1247" i="157"/>
  <c r="AD1247" i="157"/>
  <c r="P1247" i="157"/>
  <c r="BF1247" i="157"/>
  <c r="AK1247" i="157"/>
  <c r="M1247" i="157"/>
  <c r="AY1247" i="157"/>
  <c r="AN1247" i="157"/>
  <c r="I1247" i="157"/>
  <c r="AX1247" i="157"/>
  <c r="AI1247" i="157"/>
  <c r="AV1247" i="157"/>
  <c r="AJ1247" i="157"/>
  <c r="AU1247" i="157"/>
  <c r="AB1247" i="157"/>
  <c r="T1247" i="157"/>
  <c r="AT1247" i="157"/>
  <c r="AH1247" i="157"/>
  <c r="AR1247" i="157"/>
  <c r="Z1247" i="157"/>
  <c r="AW1247" i="157"/>
  <c r="BO1247" i="157"/>
  <c r="BA1247" i="157"/>
  <c r="X1247" i="157"/>
  <c r="BD1247" i="157"/>
  <c r="U1247" i="157"/>
  <c r="AG1247" i="157"/>
  <c r="AZ1247" i="157"/>
  <c r="W1247" i="157"/>
  <c r="AS1247" i="157"/>
  <c r="R1247" i="157"/>
  <c r="BN1247" i="157"/>
  <c r="AF1247" i="157"/>
  <c r="L1247" i="157"/>
  <c r="O1247" i="157"/>
  <c r="BJ1247" i="157"/>
  <c r="AE1247" i="157"/>
  <c r="K1247" i="157"/>
  <c r="BH1247" i="157"/>
  <c r="AC1247" i="157"/>
  <c r="J1247" i="157"/>
  <c r="BO1181" i="157"/>
  <c r="AG1181" i="157"/>
  <c r="H1181" i="157"/>
  <c r="K1181" i="157"/>
  <c r="BA1181" i="157"/>
  <c r="J1181" i="157"/>
  <c r="BN1181" i="157"/>
  <c r="AE1181" i="157"/>
  <c r="W1181" i="157"/>
  <c r="AL1181" i="157"/>
  <c r="AT1181" i="157"/>
  <c r="AR1181" i="157"/>
  <c r="BL1181" i="157"/>
  <c r="AO1181" i="157"/>
  <c r="R1181" i="157"/>
  <c r="N1181" i="157"/>
  <c r="AD1181" i="157"/>
  <c r="BD1181" i="157"/>
  <c r="AU1181" i="157"/>
  <c r="BJ1181" i="157"/>
  <c r="AN1181" i="157"/>
  <c r="M1181" i="157"/>
  <c r="BF1181" i="157"/>
  <c r="I1181" i="157"/>
  <c r="G1181" i="157"/>
  <c r="AF1181" i="157"/>
  <c r="AM1181" i="157"/>
  <c r="BC1181" i="157"/>
  <c r="BB1181" i="157"/>
  <c r="AJ1181" i="157"/>
  <c r="P1181" i="157"/>
  <c r="BH1181" i="157"/>
  <c r="AI1181" i="157"/>
  <c r="T1181" i="157"/>
  <c r="AZ1181" i="157"/>
  <c r="AB1181" i="157"/>
  <c r="X1181" i="157"/>
  <c r="AY1181" i="157"/>
  <c r="AK1181" i="157"/>
  <c r="AH1181" i="157"/>
  <c r="AW1181" i="157"/>
  <c r="AS1181" i="157"/>
  <c r="AC1181" i="157"/>
  <c r="AQ1181" i="157"/>
  <c r="Z1181" i="157"/>
  <c r="U1181" i="157"/>
  <c r="AV1181" i="157"/>
  <c r="O1181" i="157"/>
  <c r="AX1181" i="157"/>
  <c r="L1181" i="157"/>
  <c r="AZ1229" i="157"/>
  <c r="AD1229" i="157"/>
  <c r="AR1229" i="157"/>
  <c r="X1229" i="157"/>
  <c r="BD1229" i="157"/>
  <c r="Z1229" i="157"/>
  <c r="BC1229" i="157"/>
  <c r="W1229" i="157"/>
  <c r="AS1229" i="157"/>
  <c r="U1229" i="157"/>
  <c r="AQ1229" i="157"/>
  <c r="R1229" i="157"/>
  <c r="BB1229" i="157"/>
  <c r="O1229" i="157"/>
  <c r="BN1229" i="157"/>
  <c r="AM1229" i="157"/>
  <c r="L1229" i="157"/>
  <c r="BO1229" i="157"/>
  <c r="AK1229" i="157"/>
  <c r="J1229" i="157"/>
  <c r="BL1229" i="157"/>
  <c r="AI1229" i="157"/>
  <c r="T1229" i="157"/>
  <c r="BH1229" i="157"/>
  <c r="AO1229" i="157"/>
  <c r="H1229" i="157"/>
  <c r="BJ1229" i="157"/>
  <c r="AN1229" i="157"/>
  <c r="P1229" i="157"/>
  <c r="BF1229" i="157"/>
  <c r="AJ1229" i="157"/>
  <c r="N1229" i="157"/>
  <c r="AX1229" i="157"/>
  <c r="AF1229" i="157"/>
  <c r="K1229" i="157"/>
  <c r="AW1229" i="157"/>
  <c r="AE1229" i="157"/>
  <c r="M1229" i="157"/>
  <c r="AY1229" i="157"/>
  <c r="AC1229" i="157"/>
  <c r="G1229" i="157"/>
  <c r="AV1229" i="157"/>
  <c r="AB1229" i="157"/>
  <c r="I1229" i="157"/>
  <c r="AU1229" i="157"/>
  <c r="AL1229" i="157"/>
  <c r="AT1229" i="157"/>
  <c r="AH1229" i="157"/>
  <c r="BA1229" i="157"/>
  <c r="AG1229" i="157"/>
  <c r="AW1193" i="157"/>
  <c r="U1193" i="157"/>
  <c r="AV1193" i="157"/>
  <c r="W1193" i="157"/>
  <c r="BH1193" i="157"/>
  <c r="T1193" i="157"/>
  <c r="AS1193" i="157"/>
  <c r="Z1193" i="157"/>
  <c r="BJ1193" i="157"/>
  <c r="R1193" i="157"/>
  <c r="BN1193" i="157"/>
  <c r="AO1193" i="157"/>
  <c r="O1193" i="157"/>
  <c r="BO1193" i="157"/>
  <c r="AH1193" i="157"/>
  <c r="L1193" i="157"/>
  <c r="BL1193" i="157"/>
  <c r="AG1193" i="157"/>
  <c r="J1193" i="157"/>
  <c r="BB1193" i="157"/>
  <c r="AF1193" i="157"/>
  <c r="H1193" i="157"/>
  <c r="BA1193" i="157"/>
  <c r="AE1193" i="157"/>
  <c r="P1193" i="157"/>
  <c r="BF1193" i="157"/>
  <c r="AC1193" i="157"/>
  <c r="N1193" i="157"/>
  <c r="AQ1193" i="157"/>
  <c r="AK1193" i="157"/>
  <c r="M1193" i="157"/>
  <c r="BD1193" i="157"/>
  <c r="AI1193" i="157"/>
  <c r="K1193" i="157"/>
  <c r="BC1193" i="157"/>
  <c r="AD1193" i="157"/>
  <c r="G1193" i="157"/>
  <c r="AZ1193" i="157"/>
  <c r="AB1193" i="157"/>
  <c r="I1193" i="157"/>
  <c r="AU1193" i="157"/>
  <c r="AM1193" i="157"/>
  <c r="AT1193" i="157"/>
  <c r="AJ1193" i="157"/>
  <c r="AR1193" i="157"/>
  <c r="AN1193" i="157"/>
  <c r="AY1193" i="157"/>
  <c r="AL1193" i="157"/>
  <c r="AX1193" i="157"/>
  <c r="X1193" i="157"/>
  <c r="AY1249" i="157"/>
  <c r="AE1249" i="157"/>
  <c r="N1249" i="157"/>
  <c r="BL1249" i="157"/>
  <c r="AC1249" i="157"/>
  <c r="T1249" i="157"/>
  <c r="BA1249" i="157"/>
  <c r="AV1249" i="157"/>
  <c r="AF1249" i="157"/>
  <c r="BC1249" i="157"/>
  <c r="AB1249" i="157"/>
  <c r="X1249" i="157"/>
  <c r="BB1249" i="157"/>
  <c r="AG1249" i="157"/>
  <c r="AZ1249" i="157"/>
  <c r="AK1249" i="157"/>
  <c r="AU1249" i="157"/>
  <c r="Z1249" i="157"/>
  <c r="AT1249" i="157"/>
  <c r="W1249" i="157"/>
  <c r="H1249" i="157"/>
  <c r="AR1249" i="157"/>
  <c r="O1249" i="157"/>
  <c r="BF1249" i="157"/>
  <c r="AS1249" i="157"/>
  <c r="R1249" i="157"/>
  <c r="AL1249" i="157"/>
  <c r="AJ1249" i="157"/>
  <c r="AQ1249" i="157"/>
  <c r="L1249" i="157"/>
  <c r="BO1249" i="157"/>
  <c r="BN1249" i="157"/>
  <c r="AM1249" i="157"/>
  <c r="K1249" i="157"/>
  <c r="J1249" i="157"/>
  <c r="AX1249" i="157"/>
  <c r="AI1249" i="157"/>
  <c r="U1249" i="157"/>
  <c r="AW1249" i="157"/>
  <c r="AD1249" i="157"/>
  <c r="P1249" i="157"/>
  <c r="BJ1249" i="157"/>
  <c r="AO1249" i="157"/>
  <c r="M1249" i="157"/>
  <c r="BH1249" i="157"/>
  <c r="AN1249" i="157"/>
  <c r="I1249" i="157"/>
  <c r="BD1249" i="157"/>
  <c r="AH1249" i="157"/>
  <c r="G1249" i="157"/>
  <c r="AZ1215" i="157"/>
  <c r="AM1215" i="157"/>
  <c r="BD1215" i="157"/>
  <c r="Z1215" i="157"/>
  <c r="BA1215" i="157"/>
  <c r="W1215" i="157"/>
  <c r="P1215" i="157"/>
  <c r="AX1215" i="157"/>
  <c r="X1215" i="157"/>
  <c r="R1215" i="157"/>
  <c r="BH1215" i="157"/>
  <c r="G1215" i="157"/>
  <c r="AW1215" i="157"/>
  <c r="O1215" i="157"/>
  <c r="AY1215" i="157"/>
  <c r="L1215" i="157"/>
  <c r="AJ1215" i="157"/>
  <c r="AL1215" i="157"/>
  <c r="AV1215" i="157"/>
  <c r="J1215" i="157"/>
  <c r="BO1215" i="157"/>
  <c r="AK1215" i="157"/>
  <c r="H1215" i="157"/>
  <c r="BB1215" i="157"/>
  <c r="BN1215" i="157"/>
  <c r="AI1215" i="157"/>
  <c r="N1215" i="157"/>
  <c r="AR1215" i="157"/>
  <c r="BL1215" i="157"/>
  <c r="AG1215" i="157"/>
  <c r="M1215" i="157"/>
  <c r="BJ1215" i="157"/>
  <c r="AE1215" i="157"/>
  <c r="K1215" i="157"/>
  <c r="AF1215" i="157"/>
  <c r="BF1215" i="157"/>
  <c r="AD1215" i="157"/>
  <c r="I1215" i="157"/>
  <c r="AS1215" i="157"/>
  <c r="AT1215" i="157"/>
  <c r="AC1215" i="157"/>
  <c r="T1215" i="157"/>
  <c r="AB1215" i="157"/>
  <c r="AU1215" i="157"/>
  <c r="AO1215" i="157"/>
  <c r="U1215" i="157"/>
  <c r="AQ1215" i="157"/>
  <c r="AH1215" i="157"/>
  <c r="BC1215" i="157"/>
  <c r="AN1215" i="157"/>
  <c r="AR1222" i="157"/>
  <c r="T1222" i="157"/>
  <c r="AW1222" i="157"/>
  <c r="J1222" i="157"/>
  <c r="AQ1222" i="157"/>
  <c r="I1222" i="157"/>
  <c r="BF1222" i="157"/>
  <c r="H1222" i="157"/>
  <c r="BB1222" i="157"/>
  <c r="BL1222" i="157"/>
  <c r="AJ1222" i="157"/>
  <c r="G1222" i="157"/>
  <c r="BJ1222" i="157"/>
  <c r="AI1222" i="157"/>
  <c r="R1222" i="157"/>
  <c r="BN1222" i="157"/>
  <c r="AH1222" i="157"/>
  <c r="U1222" i="157"/>
  <c r="BO1222" i="157"/>
  <c r="AG1222" i="157"/>
  <c r="K1222" i="157"/>
  <c r="AV1222" i="157"/>
  <c r="AE1222" i="157"/>
  <c r="P1222" i="157"/>
  <c r="AU1222" i="157"/>
  <c r="AB1222" i="157"/>
  <c r="O1222" i="157"/>
  <c r="BD1222" i="157"/>
  <c r="AM1222" i="157"/>
  <c r="N1222" i="157"/>
  <c r="AY1222" i="157"/>
  <c r="AN1222" i="157"/>
  <c r="L1222" i="157"/>
  <c r="AX1222" i="157"/>
  <c r="AL1222" i="157"/>
  <c r="M1222" i="157"/>
  <c r="W1222" i="157"/>
  <c r="BA1222" i="157"/>
  <c r="AF1222" i="157"/>
  <c r="X1222" i="157"/>
  <c r="AZ1222" i="157"/>
  <c r="AD1222" i="157"/>
  <c r="AT1222" i="157"/>
  <c r="AK1222" i="157"/>
  <c r="BH1222" i="157"/>
  <c r="AC1222" i="157"/>
  <c r="BC1222" i="157"/>
  <c r="AO1222" i="157"/>
  <c r="AS1222" i="157"/>
  <c r="Z1222" i="157"/>
  <c r="AZ1175" i="157"/>
  <c r="O1175" i="157"/>
  <c r="BL1175" i="157"/>
  <c r="AT1175" i="157"/>
  <c r="AO1175" i="157"/>
  <c r="Z1175" i="157"/>
  <c r="AQ1175" i="157"/>
  <c r="U1175" i="157"/>
  <c r="M1175" i="157"/>
  <c r="BF1175" i="157"/>
  <c r="BO1175" i="157"/>
  <c r="AK1175" i="157"/>
  <c r="L1175" i="157"/>
  <c r="BH1175" i="157"/>
  <c r="K1175" i="157"/>
  <c r="BN1175" i="157"/>
  <c r="AI1175" i="157"/>
  <c r="T1175" i="157"/>
  <c r="AJ1175" i="157"/>
  <c r="J1175" i="157"/>
  <c r="AF1175" i="157"/>
  <c r="BJ1175" i="157"/>
  <c r="AH1175" i="157"/>
  <c r="N1175" i="157"/>
  <c r="AG1175" i="157"/>
  <c r="AU1175" i="157"/>
  <c r="AS1175" i="157"/>
  <c r="AD1175" i="157"/>
  <c r="I1175" i="157"/>
  <c r="AV1175" i="157"/>
  <c r="AY1175" i="157"/>
  <c r="AN1175" i="157"/>
  <c r="G1175" i="157"/>
  <c r="AX1175" i="157"/>
  <c r="AM1175" i="157"/>
  <c r="P1175" i="157"/>
  <c r="BC1175" i="157"/>
  <c r="AL1175" i="157"/>
  <c r="H1175" i="157"/>
  <c r="AB1175" i="157"/>
  <c r="AW1175" i="157"/>
  <c r="AE1175" i="157"/>
  <c r="AR1175" i="157"/>
  <c r="AC1175" i="157"/>
  <c r="BB1175" i="157"/>
  <c r="W1175" i="157"/>
  <c r="R1175" i="157"/>
  <c r="BD1175" i="157"/>
  <c r="X1175" i="157"/>
  <c r="BA1175" i="157"/>
  <c r="BO1243" i="157"/>
  <c r="AO1243" i="157"/>
  <c r="R1243" i="157"/>
  <c r="BA1243" i="157"/>
  <c r="AE1243" i="157"/>
  <c r="P1243" i="157"/>
  <c r="BH1243" i="157"/>
  <c r="AD1243" i="157"/>
  <c r="K1243" i="157"/>
  <c r="AY1243" i="157"/>
  <c r="AF1243" i="157"/>
  <c r="N1243" i="157"/>
  <c r="AS1243" i="157"/>
  <c r="AJ1243" i="157"/>
  <c r="AR1243" i="157"/>
  <c r="AG1243" i="157"/>
  <c r="AQ1243" i="157"/>
  <c r="AI1243" i="157"/>
  <c r="AW1243" i="157"/>
  <c r="U1243" i="157"/>
  <c r="BF1243" i="157"/>
  <c r="W1243" i="157"/>
  <c r="AV1243" i="157"/>
  <c r="O1243" i="157"/>
  <c r="BL1243" i="157"/>
  <c r="J1243" i="157"/>
  <c r="BB1243" i="157"/>
  <c r="H1243" i="157"/>
  <c r="BC1243" i="157"/>
  <c r="G1243" i="157"/>
  <c r="Z1243" i="157"/>
  <c r="AZ1243" i="157"/>
  <c r="M1243" i="157"/>
  <c r="AX1243" i="157"/>
  <c r="I1243" i="157"/>
  <c r="AC1243" i="157"/>
  <c r="AB1243" i="157"/>
  <c r="BD1243" i="157"/>
  <c r="BJ1243" i="157"/>
  <c r="AU1243" i="157"/>
  <c r="T1243" i="157"/>
  <c r="BN1243" i="157"/>
  <c r="AT1243" i="157"/>
  <c r="L1243" i="157"/>
  <c r="AM1243" i="157"/>
  <c r="AN1243" i="157"/>
  <c r="AH1243" i="157"/>
  <c r="AL1243" i="157"/>
  <c r="AK1243" i="157"/>
  <c r="X1243" i="157"/>
  <c r="BC1172" i="157"/>
  <c r="AI1172" i="157"/>
  <c r="AX1172" i="157"/>
  <c r="AJ1172" i="157"/>
  <c r="AF1172" i="157"/>
  <c r="AS1172" i="157"/>
  <c r="AH1172" i="157"/>
  <c r="BJ1172" i="157"/>
  <c r="AQ1172" i="157"/>
  <c r="AC1172" i="157"/>
  <c r="AZ1172" i="157"/>
  <c r="W1172" i="157"/>
  <c r="BH1172" i="157"/>
  <c r="AY1172" i="157"/>
  <c r="Z1172" i="157"/>
  <c r="AE1172" i="157"/>
  <c r="AU1172" i="157"/>
  <c r="AR1172" i="157"/>
  <c r="R1172" i="157"/>
  <c r="K1172" i="157"/>
  <c r="BF1172" i="157"/>
  <c r="J1172" i="157"/>
  <c r="BA1172" i="157"/>
  <c r="I1172" i="157"/>
  <c r="P1172" i="157"/>
  <c r="BB1172" i="157"/>
  <c r="H1172" i="157"/>
  <c r="BO1172" i="157"/>
  <c r="AM1172" i="157"/>
  <c r="X1172" i="157"/>
  <c r="T1172" i="157"/>
  <c r="BN1172" i="157"/>
  <c r="AK1172" i="157"/>
  <c r="G1172" i="157"/>
  <c r="AB1172" i="157"/>
  <c r="BL1172" i="157"/>
  <c r="AG1172" i="157"/>
  <c r="U1172" i="157"/>
  <c r="M1172" i="157"/>
  <c r="AV1172" i="157"/>
  <c r="AD1172" i="157"/>
  <c r="N1172" i="157"/>
  <c r="AW1172" i="157"/>
  <c r="AO1172" i="157"/>
  <c r="L1172" i="157"/>
  <c r="AT1172" i="157"/>
  <c r="AN1172" i="157"/>
  <c r="O1172" i="157"/>
  <c r="BD1172" i="157"/>
  <c r="AL1172" i="157"/>
  <c r="BL1189" i="157"/>
  <c r="AG1189" i="157"/>
  <c r="R1189" i="157"/>
  <c r="BH1189" i="157"/>
  <c r="BC1189" i="157"/>
  <c r="AF1189" i="157"/>
  <c r="T1189" i="157"/>
  <c r="AI1189" i="157"/>
  <c r="BA1189" i="157"/>
  <c r="AZ1189" i="157"/>
  <c r="BB1189" i="157"/>
  <c r="AD1189" i="157"/>
  <c r="M1189" i="157"/>
  <c r="G1189" i="157"/>
  <c r="BD1189" i="157"/>
  <c r="BF1189" i="157"/>
  <c r="AC1189" i="157"/>
  <c r="I1189" i="157"/>
  <c r="AL1189" i="157"/>
  <c r="AR1189" i="157"/>
  <c r="AS1189" i="157"/>
  <c r="X1189" i="157"/>
  <c r="AY1189" i="157"/>
  <c r="O1189" i="157"/>
  <c r="AV1189" i="157"/>
  <c r="L1189" i="157"/>
  <c r="Z1189" i="157"/>
  <c r="AU1189" i="157"/>
  <c r="AT1189" i="157"/>
  <c r="J1189" i="157"/>
  <c r="P1189" i="157"/>
  <c r="BO1189" i="157"/>
  <c r="AO1189" i="157"/>
  <c r="H1189" i="157"/>
  <c r="AM1189" i="157"/>
  <c r="AQ1189" i="157"/>
  <c r="BN1189" i="157"/>
  <c r="AH1189" i="157"/>
  <c r="BJ1189" i="157"/>
  <c r="AK1189" i="157"/>
  <c r="N1189" i="157"/>
  <c r="AN1189" i="157"/>
  <c r="K1189" i="157"/>
  <c r="AB1189" i="157"/>
  <c r="AE1189" i="157"/>
  <c r="AX1189" i="157"/>
  <c r="U1189" i="157"/>
  <c r="AW1189" i="157"/>
  <c r="AJ1189" i="157"/>
  <c r="W1189" i="157"/>
  <c r="AY1246" i="157"/>
  <c r="AE1246" i="157"/>
  <c r="M1246" i="157"/>
  <c r="BD1246" i="157"/>
  <c r="AD1246" i="157"/>
  <c r="U1246" i="157"/>
  <c r="BC1246" i="157"/>
  <c r="AB1246" i="157"/>
  <c r="P1246" i="157"/>
  <c r="K1246" i="157"/>
  <c r="BB1246" i="157"/>
  <c r="AN1246" i="157"/>
  <c r="L1246" i="157"/>
  <c r="BN1246" i="157"/>
  <c r="BH1246" i="157"/>
  <c r="N1246" i="157"/>
  <c r="AU1246" i="157"/>
  <c r="AI1246" i="157"/>
  <c r="AT1246" i="157"/>
  <c r="AG1246" i="157"/>
  <c r="AH1246" i="157"/>
  <c r="BF1246" i="157"/>
  <c r="AF1246" i="157"/>
  <c r="R1246" i="157"/>
  <c r="O1246" i="157"/>
  <c r="AS1246" i="157"/>
  <c r="AC1246" i="157"/>
  <c r="AK1246" i="157"/>
  <c r="AR1246" i="157"/>
  <c r="Z1246" i="157"/>
  <c r="AQ1246" i="157"/>
  <c r="X1246" i="157"/>
  <c r="BA1246" i="157"/>
  <c r="W1246" i="157"/>
  <c r="AV1246" i="157"/>
  <c r="T1246" i="157"/>
  <c r="AW1246" i="157"/>
  <c r="J1246" i="157"/>
  <c r="BJ1246" i="157"/>
  <c r="AX1246" i="157"/>
  <c r="I1246" i="157"/>
  <c r="AL1246" i="157"/>
  <c r="AJ1246" i="157"/>
  <c r="BO1246" i="157"/>
  <c r="AO1246" i="157"/>
  <c r="H1246" i="157"/>
  <c r="AZ1246" i="157"/>
  <c r="BL1246" i="157"/>
  <c r="AM1246" i="157"/>
  <c r="G1246" i="157"/>
  <c r="BL1206" i="157"/>
  <c r="BO1206" i="157"/>
  <c r="BN1206" i="157"/>
  <c r="AZ1206" i="157"/>
  <c r="AY1206" i="157"/>
  <c r="BJ1206" i="157"/>
  <c r="BH1206" i="157"/>
  <c r="BA1206" i="157"/>
  <c r="AX1206" i="157"/>
  <c r="BC1206" i="157"/>
  <c r="BB1206" i="157"/>
  <c r="AV1206" i="157"/>
  <c r="BD1206" i="157"/>
  <c r="BF1206" i="157"/>
  <c r="AW1206" i="157"/>
  <c r="AU1206" i="157"/>
  <c r="AT1206" i="157"/>
  <c r="AS1206" i="157"/>
  <c r="AR1206" i="157"/>
  <c r="AQ1206" i="157"/>
  <c r="AO1206" i="157"/>
  <c r="AM1206" i="157"/>
  <c r="AN1206" i="157"/>
  <c r="AL1206" i="157"/>
  <c r="AK1206" i="157"/>
  <c r="AJ1206" i="157"/>
  <c r="AH1206" i="157"/>
  <c r="AE1206" i="157"/>
  <c r="AD1206" i="157"/>
  <c r="AB1206" i="157"/>
  <c r="AI1206" i="157"/>
  <c r="AG1206" i="157"/>
  <c r="AF1206" i="157"/>
  <c r="AC1206" i="157"/>
  <c r="Z1206" i="157"/>
  <c r="T1206" i="157"/>
  <c r="X1206" i="157"/>
  <c r="R1206" i="157"/>
  <c r="J1206" i="157"/>
  <c r="I1206" i="157"/>
  <c r="H1206" i="157"/>
  <c r="G1206" i="157"/>
  <c r="K1206" i="157"/>
  <c r="O1206" i="157"/>
  <c r="N1206" i="157"/>
  <c r="M1206" i="157"/>
  <c r="U1206" i="157"/>
  <c r="W1206" i="157"/>
  <c r="P1206" i="157"/>
  <c r="L1206" i="157"/>
  <c r="AQ1254" i="157"/>
  <c r="U1254" i="157"/>
  <c r="BD1254" i="157"/>
  <c r="W1254" i="157"/>
  <c r="AY1254" i="157"/>
  <c r="T1254" i="157"/>
  <c r="AJ1254" i="157"/>
  <c r="AS1254" i="157"/>
  <c r="R1254" i="157"/>
  <c r="AX1254" i="157"/>
  <c r="J1254" i="157"/>
  <c r="AV1254" i="157"/>
  <c r="BN1254" i="157"/>
  <c r="AI1254" i="157"/>
  <c r="I1254" i="157"/>
  <c r="BL1254" i="157"/>
  <c r="AH1254" i="157"/>
  <c r="H1254" i="157"/>
  <c r="K1254" i="157"/>
  <c r="BO1254" i="157"/>
  <c r="AO1254" i="157"/>
  <c r="G1254" i="157"/>
  <c r="AE1254" i="157"/>
  <c r="BJ1254" i="157"/>
  <c r="AF1254" i="157"/>
  <c r="Z1254" i="157"/>
  <c r="BF1254" i="157"/>
  <c r="BH1254" i="157"/>
  <c r="AD1254" i="157"/>
  <c r="O1254" i="157"/>
  <c r="BC1254" i="157"/>
  <c r="AC1254" i="157"/>
  <c r="N1254" i="157"/>
  <c r="BB1254" i="157"/>
  <c r="AK1254" i="157"/>
  <c r="M1254" i="157"/>
  <c r="BA1254" i="157"/>
  <c r="AG1254" i="157"/>
  <c r="P1254" i="157"/>
  <c r="AZ1254" i="157"/>
  <c r="AB1254" i="157"/>
  <c r="L1254" i="157"/>
  <c r="AU1254" i="157"/>
  <c r="AM1254" i="157"/>
  <c r="AT1254" i="157"/>
  <c r="AN1254" i="157"/>
  <c r="AW1254" i="157"/>
  <c r="AL1254" i="157"/>
  <c r="AR1254" i="157"/>
  <c r="X1254" i="157"/>
  <c r="BF1180" i="157"/>
  <c r="U1180" i="157"/>
  <c r="AZ1180" i="157"/>
  <c r="T1180" i="157"/>
  <c r="BA1180" i="157"/>
  <c r="Z1180" i="157"/>
  <c r="R1180" i="157"/>
  <c r="AV1180" i="157"/>
  <c r="AQ1180" i="157"/>
  <c r="AS1180" i="157"/>
  <c r="W1180" i="157"/>
  <c r="AR1180" i="157"/>
  <c r="M1180" i="157"/>
  <c r="O1180" i="157"/>
  <c r="AH1180" i="157"/>
  <c r="BH1180" i="157"/>
  <c r="AJ1180" i="157"/>
  <c r="BO1180" i="157"/>
  <c r="AG1180" i="157"/>
  <c r="J1180" i="157"/>
  <c r="AF1180" i="157"/>
  <c r="I1180" i="157"/>
  <c r="L1180" i="157"/>
  <c r="AK1180" i="157"/>
  <c r="AX1180" i="157"/>
  <c r="BL1180" i="157"/>
  <c r="BN1180" i="157"/>
  <c r="AE1180" i="157"/>
  <c r="H1180" i="157"/>
  <c r="AM1180" i="157"/>
  <c r="N1180" i="157"/>
  <c r="BD1180" i="157"/>
  <c r="AD1180" i="157"/>
  <c r="G1180" i="157"/>
  <c r="BC1180" i="157"/>
  <c r="AB1180" i="157"/>
  <c r="K1180" i="157"/>
  <c r="AN1180" i="157"/>
  <c r="AT1180" i="157"/>
  <c r="AI1180" i="157"/>
  <c r="AU1180" i="157"/>
  <c r="P1180" i="157"/>
  <c r="BJ1180" i="157"/>
  <c r="AL1180" i="157"/>
  <c r="AY1180" i="157"/>
  <c r="AW1180" i="157"/>
  <c r="AC1180" i="157"/>
  <c r="BB1180" i="157"/>
  <c r="AO1180" i="157"/>
  <c r="X1180" i="157"/>
  <c r="BD1211" i="157"/>
  <c r="AN1211" i="157"/>
  <c r="N1211" i="157"/>
  <c r="BC1211" i="157"/>
  <c r="AM1211" i="157"/>
  <c r="M1211" i="157"/>
  <c r="BO1211" i="157"/>
  <c r="P1211" i="157"/>
  <c r="BB1211" i="157"/>
  <c r="AL1211" i="157"/>
  <c r="I1211" i="157"/>
  <c r="T1211" i="157"/>
  <c r="AC1211" i="157"/>
  <c r="AW1211" i="157"/>
  <c r="AJ1211" i="157"/>
  <c r="R1211" i="157"/>
  <c r="BL1211" i="157"/>
  <c r="BJ1211" i="157"/>
  <c r="AV1211" i="157"/>
  <c r="AF1211" i="157"/>
  <c r="K1211" i="157"/>
  <c r="BF1211" i="157"/>
  <c r="AD1211" i="157"/>
  <c r="G1211" i="157"/>
  <c r="AU1211" i="157"/>
  <c r="AK1211" i="157"/>
  <c r="AT1211" i="157"/>
  <c r="AI1211" i="157"/>
  <c r="BH1211" i="157"/>
  <c r="AH1211" i="157"/>
  <c r="AR1211" i="157"/>
  <c r="AB1211" i="157"/>
  <c r="BA1211" i="157"/>
  <c r="Z1211" i="157"/>
  <c r="AG1211" i="157"/>
  <c r="AO1211" i="157"/>
  <c r="AZ1211" i="157"/>
  <c r="X1211" i="157"/>
  <c r="AS1211" i="157"/>
  <c r="W1211" i="157"/>
  <c r="J1211" i="157"/>
  <c r="AQ1211" i="157"/>
  <c r="O1211" i="157"/>
  <c r="H1211" i="157"/>
  <c r="AY1211" i="157"/>
  <c r="L1211" i="157"/>
  <c r="AX1211" i="157"/>
  <c r="U1211" i="157"/>
  <c r="BN1211" i="157"/>
  <c r="AE1211" i="157"/>
  <c r="E393" i="157"/>
  <c r="BF358" i="157"/>
  <c r="AM358" i="157"/>
  <c r="K358" i="157"/>
  <c r="BL358" i="157"/>
  <c r="AK358" i="157"/>
  <c r="T358" i="157"/>
  <c r="BH358" i="157"/>
  <c r="AH358" i="157"/>
  <c r="P358" i="157"/>
  <c r="AZ358" i="157"/>
  <c r="AG358" i="157"/>
  <c r="H358" i="157"/>
  <c r="AY358" i="157"/>
  <c r="AE358" i="157"/>
  <c r="N358" i="157"/>
  <c r="AX358" i="157"/>
  <c r="AC358" i="157"/>
  <c r="J358" i="157"/>
  <c r="AW358" i="157"/>
  <c r="AI358" i="157"/>
  <c r="I358" i="157"/>
  <c r="AV358" i="157"/>
  <c r="AF358" i="157"/>
  <c r="AU358" i="157"/>
  <c r="AB358" i="157"/>
  <c r="AS358" i="157"/>
  <c r="AL358" i="157"/>
  <c r="BD358" i="157"/>
  <c r="AJ358" i="157"/>
  <c r="BB358" i="157"/>
  <c r="Z358" i="157"/>
  <c r="AT358" i="157"/>
  <c r="W358" i="157"/>
  <c r="AR358" i="157"/>
  <c r="X358" i="157"/>
  <c r="AQ358" i="157"/>
  <c r="U358" i="157"/>
  <c r="BA358" i="157"/>
  <c r="G358" i="157"/>
  <c r="BC358" i="157"/>
  <c r="R358" i="157"/>
  <c r="BO358" i="157"/>
  <c r="AD358" i="157"/>
  <c r="O358" i="157"/>
  <c r="BN358" i="157"/>
  <c r="AO358" i="157"/>
  <c r="M358" i="157"/>
  <c r="BJ358" i="157"/>
  <c r="AN358" i="157"/>
  <c r="L358" i="157"/>
  <c r="E395" i="157"/>
  <c r="BL360" i="157"/>
  <c r="AI360" i="157"/>
  <c r="I360" i="157"/>
  <c r="BJ360" i="157"/>
  <c r="AH360" i="157"/>
  <c r="H360" i="157"/>
  <c r="BH360" i="157"/>
  <c r="AG360" i="157"/>
  <c r="K360" i="157"/>
  <c r="BF360" i="157"/>
  <c r="AE360" i="157"/>
  <c r="P360" i="157"/>
  <c r="AR360" i="157"/>
  <c r="AB360" i="157"/>
  <c r="N360" i="157"/>
  <c r="AQ360" i="157"/>
  <c r="AO360" i="157"/>
  <c r="M360" i="157"/>
  <c r="BC360" i="157"/>
  <c r="AL360" i="157"/>
  <c r="L360" i="157"/>
  <c r="BA360" i="157"/>
  <c r="AD360" i="157"/>
  <c r="O360" i="157"/>
  <c r="AY360" i="157"/>
  <c r="AF360" i="157"/>
  <c r="AX360" i="157"/>
  <c r="X360" i="157"/>
  <c r="AW360" i="157"/>
  <c r="AC360" i="157"/>
  <c r="AU360" i="157"/>
  <c r="Z360" i="157"/>
  <c r="BD360" i="157"/>
  <c r="W360" i="157"/>
  <c r="BB360" i="157"/>
  <c r="U360" i="157"/>
  <c r="AZ360" i="157"/>
  <c r="AN360" i="157"/>
  <c r="AV360" i="157"/>
  <c r="AK360" i="157"/>
  <c r="AS360" i="157"/>
  <c r="T360" i="157"/>
  <c r="AT360" i="157"/>
  <c r="R360" i="157"/>
  <c r="BN360" i="157"/>
  <c r="AM360" i="157"/>
  <c r="G360" i="157"/>
  <c r="BO360" i="157"/>
  <c r="AJ360" i="157"/>
  <c r="J360" i="157"/>
  <c r="BO1171" i="157"/>
  <c r="BN1171" i="157"/>
  <c r="BL1171" i="157"/>
  <c r="BJ1171" i="157"/>
  <c r="BH1171" i="157"/>
  <c r="AZ1171" i="157"/>
  <c r="AU1171" i="157"/>
  <c r="AT1171" i="157"/>
  <c r="AS1171" i="157"/>
  <c r="AR1171" i="157"/>
  <c r="BD1171" i="157"/>
  <c r="AX1171" i="157"/>
  <c r="AW1171" i="157"/>
  <c r="AQ1171" i="157"/>
  <c r="BC1171" i="157"/>
  <c r="BA1171" i="157"/>
  <c r="AY1171" i="157"/>
  <c r="BB1171" i="157"/>
  <c r="BF1171" i="157"/>
  <c r="AV1171" i="157"/>
  <c r="AG1171" i="157"/>
  <c r="AE1171" i="157"/>
  <c r="AM1171" i="157"/>
  <c r="AL1171" i="157"/>
  <c r="AJ1171" i="157"/>
  <c r="AO1171" i="157"/>
  <c r="AN1171" i="157"/>
  <c r="AI1171" i="157"/>
  <c r="AH1171" i="157"/>
  <c r="AC1171" i="157"/>
  <c r="AK1171" i="157"/>
  <c r="AF1171" i="157"/>
  <c r="AD1171" i="157"/>
  <c r="AB1171" i="157"/>
  <c r="Z1171" i="157"/>
  <c r="X1171" i="157"/>
  <c r="W1171" i="157"/>
  <c r="O1171" i="157"/>
  <c r="L1171" i="157"/>
  <c r="J1171" i="157"/>
  <c r="U1171" i="157"/>
  <c r="T1171" i="157"/>
  <c r="P1171" i="157"/>
  <c r="M1171" i="157"/>
  <c r="H1171" i="157"/>
  <c r="R1171" i="157"/>
  <c r="N1171" i="157"/>
  <c r="I1171" i="157"/>
  <c r="K1171" i="157"/>
  <c r="G1171" i="157"/>
  <c r="BD1214" i="157"/>
  <c r="AH1214" i="157"/>
  <c r="P1214" i="157"/>
  <c r="AC1214" i="157"/>
  <c r="AY1214" i="157"/>
  <c r="AG1214" i="157"/>
  <c r="M1214" i="157"/>
  <c r="L1214" i="157"/>
  <c r="AX1214" i="157"/>
  <c r="AO1214" i="157"/>
  <c r="N1214" i="157"/>
  <c r="H1214" i="157"/>
  <c r="BF1214" i="157"/>
  <c r="AM1214" i="157"/>
  <c r="O1214" i="157"/>
  <c r="AW1214" i="157"/>
  <c r="AF1214" i="157"/>
  <c r="AI1214" i="157"/>
  <c r="AU1214" i="157"/>
  <c r="AV1214" i="157"/>
  <c r="AL1214" i="157"/>
  <c r="AB1214" i="157"/>
  <c r="AT1214" i="157"/>
  <c r="AQ1214" i="157"/>
  <c r="AD1214" i="157"/>
  <c r="BB1214" i="157"/>
  <c r="X1214" i="157"/>
  <c r="U1214" i="157"/>
  <c r="AZ1214" i="157"/>
  <c r="AR1214" i="157"/>
  <c r="BA1214" i="157"/>
  <c r="W1214" i="157"/>
  <c r="BC1214" i="157"/>
  <c r="BH1214" i="157"/>
  <c r="K1214" i="157"/>
  <c r="AS1214" i="157"/>
  <c r="R1214" i="157"/>
  <c r="J1214" i="157"/>
  <c r="T1214" i="157"/>
  <c r="BO1214" i="157"/>
  <c r="BN1214" i="157"/>
  <c r="AE1214" i="157"/>
  <c r="I1214" i="157"/>
  <c r="BL1214" i="157"/>
  <c r="AN1214" i="157"/>
  <c r="G1214" i="157"/>
  <c r="AK1214" i="157"/>
  <c r="Z1214" i="157"/>
  <c r="BJ1214" i="157"/>
  <c r="AJ1214" i="157"/>
  <c r="AQ1212" i="157"/>
  <c r="AD1212" i="157"/>
  <c r="P1212" i="157"/>
  <c r="BD1212" i="157"/>
  <c r="AH1212" i="157"/>
  <c r="O1212" i="157"/>
  <c r="AW1212" i="157"/>
  <c r="AE1212" i="157"/>
  <c r="N1212" i="157"/>
  <c r="BF1212" i="157"/>
  <c r="AC1212" i="157"/>
  <c r="Z1212" i="157"/>
  <c r="AT1212" i="157"/>
  <c r="AF1212" i="157"/>
  <c r="AS1212" i="157"/>
  <c r="AB1212" i="157"/>
  <c r="AR1212" i="157"/>
  <c r="AG1212" i="157"/>
  <c r="BO1212" i="157"/>
  <c r="BH1212" i="157"/>
  <c r="AN1212" i="157"/>
  <c r="AZ1212" i="157"/>
  <c r="W1212" i="157"/>
  <c r="AM1212" i="157"/>
  <c r="AY1212" i="157"/>
  <c r="X1212" i="157"/>
  <c r="BC1212" i="157"/>
  <c r="R1212" i="157"/>
  <c r="G1212" i="157"/>
  <c r="BB1212" i="157"/>
  <c r="J1212" i="157"/>
  <c r="BA1212" i="157"/>
  <c r="I1212" i="157"/>
  <c r="BN1212" i="157"/>
  <c r="AI1212" i="157"/>
  <c r="AX1212" i="157"/>
  <c r="H1212" i="157"/>
  <c r="BL1212" i="157"/>
  <c r="AK1212" i="157"/>
  <c r="U1212" i="157"/>
  <c r="BJ1212" i="157"/>
  <c r="AO1212" i="157"/>
  <c r="K1212" i="157"/>
  <c r="T1212" i="157"/>
  <c r="AV1212" i="157"/>
  <c r="AL1212" i="157"/>
  <c r="L1212" i="157"/>
  <c r="AU1212" i="157"/>
  <c r="AJ1212" i="157"/>
  <c r="M1212" i="157"/>
  <c r="BN1248" i="157"/>
  <c r="AL1248" i="157"/>
  <c r="G1248" i="157"/>
  <c r="BJ1248" i="157"/>
  <c r="AO1248" i="157"/>
  <c r="R1248" i="157"/>
  <c r="AX1248" i="157"/>
  <c r="BF1248" i="157"/>
  <c r="BH1248" i="157"/>
  <c r="AK1248" i="157"/>
  <c r="K1248" i="157"/>
  <c r="P1248" i="157"/>
  <c r="X1248" i="157"/>
  <c r="BC1248" i="157"/>
  <c r="BL1248" i="157"/>
  <c r="AI1248" i="157"/>
  <c r="O1248" i="157"/>
  <c r="AG1248" i="157"/>
  <c r="Z1248" i="157"/>
  <c r="AR1248" i="157"/>
  <c r="AN1248" i="157"/>
  <c r="N1248" i="157"/>
  <c r="AQ1248" i="157"/>
  <c r="AJ1248" i="157"/>
  <c r="M1248" i="157"/>
  <c r="AT1248" i="157"/>
  <c r="AY1248" i="157"/>
  <c r="AH1248" i="157"/>
  <c r="L1248" i="157"/>
  <c r="AW1248" i="157"/>
  <c r="AE1248" i="157"/>
  <c r="U1248" i="157"/>
  <c r="T1248" i="157"/>
  <c r="AV1248" i="157"/>
  <c r="AB1248" i="157"/>
  <c r="BA1248" i="157"/>
  <c r="AF1248" i="157"/>
  <c r="AZ1248" i="157"/>
  <c r="AD1248" i="157"/>
  <c r="AU1248" i="157"/>
  <c r="AC1248" i="157"/>
  <c r="BD1248" i="157"/>
  <c r="W1248" i="157"/>
  <c r="BB1248" i="157"/>
  <c r="J1248" i="157"/>
  <c r="AS1248" i="157"/>
  <c r="I1248" i="157"/>
  <c r="BO1248" i="157"/>
  <c r="AM1248" i="157"/>
  <c r="H1248" i="157"/>
  <c r="E397" i="157"/>
  <c r="AX362" i="157"/>
  <c r="Z362" i="157"/>
  <c r="AV362" i="157"/>
  <c r="AM362" i="157"/>
  <c r="AT362" i="157"/>
  <c r="W362" i="157"/>
  <c r="AQ362" i="157"/>
  <c r="R362" i="157"/>
  <c r="AU362" i="157"/>
  <c r="U362" i="157"/>
  <c r="AS362" i="157"/>
  <c r="T362" i="157"/>
  <c r="AR362" i="157"/>
  <c r="X362" i="157"/>
  <c r="BN362" i="157"/>
  <c r="AH362" i="157"/>
  <c r="G362" i="157"/>
  <c r="BJ362" i="157"/>
  <c r="AE362" i="157"/>
  <c r="P362" i="157"/>
  <c r="BL362" i="157"/>
  <c r="AD362" i="157"/>
  <c r="O362" i="157"/>
  <c r="BF362" i="157"/>
  <c r="AC362" i="157"/>
  <c r="N362" i="157"/>
  <c r="BH362" i="157"/>
  <c r="AB362" i="157"/>
  <c r="M362" i="157"/>
  <c r="BO362" i="157"/>
  <c r="AO362" i="157"/>
  <c r="L362" i="157"/>
  <c r="BD362" i="157"/>
  <c r="AN362" i="157"/>
  <c r="I362" i="157"/>
  <c r="BC362" i="157"/>
  <c r="AL362" i="157"/>
  <c r="H362" i="157"/>
  <c r="BB362" i="157"/>
  <c r="AJ362" i="157"/>
  <c r="K362" i="157"/>
  <c r="BA362" i="157"/>
  <c r="AK362" i="157"/>
  <c r="J362" i="157"/>
  <c r="AZ362" i="157"/>
  <c r="AI362" i="157"/>
  <c r="AY362" i="157"/>
  <c r="AG362" i="157"/>
  <c r="AW362" i="157"/>
  <c r="AF362" i="157"/>
  <c r="AQ1179" i="157"/>
  <c r="U1179" i="157"/>
  <c r="J1179" i="157"/>
  <c r="BH1179" i="157"/>
  <c r="AT1179" i="157"/>
  <c r="W1179" i="157"/>
  <c r="AJ1179" i="157"/>
  <c r="BD1179" i="157"/>
  <c r="BA1179" i="157"/>
  <c r="R1179" i="157"/>
  <c r="BL1179" i="157"/>
  <c r="O1179" i="157"/>
  <c r="AK1179" i="157"/>
  <c r="AS1179" i="157"/>
  <c r="T1179" i="157"/>
  <c r="AO1179" i="157"/>
  <c r="AR1179" i="157"/>
  <c r="BO1179" i="157"/>
  <c r="AM1179" i="157"/>
  <c r="L1179" i="157"/>
  <c r="BN1179" i="157"/>
  <c r="BB1179" i="157"/>
  <c r="AI1179" i="157"/>
  <c r="AD1179" i="157"/>
  <c r="H1179" i="157"/>
  <c r="AX1179" i="157"/>
  <c r="AH1179" i="157"/>
  <c r="K1179" i="157"/>
  <c r="AW1179" i="157"/>
  <c r="AN1179" i="157"/>
  <c r="BF1179" i="157"/>
  <c r="AL1179" i="157"/>
  <c r="G1179" i="157"/>
  <c r="AG1179" i="157"/>
  <c r="M1179" i="157"/>
  <c r="BC1179" i="157"/>
  <c r="I1179" i="157"/>
  <c r="AF1179" i="157"/>
  <c r="AC1179" i="157"/>
  <c r="BJ1179" i="157"/>
  <c r="AZ1179" i="157"/>
  <c r="N1179" i="157"/>
  <c r="P1179" i="157"/>
  <c r="X1179" i="157"/>
  <c r="AY1179" i="157"/>
  <c r="AE1179" i="157"/>
  <c r="AV1179" i="157"/>
  <c r="AB1179" i="157"/>
  <c r="Z1179" i="157"/>
  <c r="AU1179" i="157"/>
  <c r="BH1191" i="157"/>
  <c r="AM1191" i="157"/>
  <c r="R1191" i="157"/>
  <c r="BJ1191" i="157"/>
  <c r="AL1191" i="157"/>
  <c r="P1191" i="157"/>
  <c r="AW1191" i="157"/>
  <c r="AK1191" i="157"/>
  <c r="N1191" i="157"/>
  <c r="AV1191" i="157"/>
  <c r="AJ1191" i="157"/>
  <c r="K1191" i="157"/>
  <c r="AU1191" i="157"/>
  <c r="AH1191" i="157"/>
  <c r="G1191" i="157"/>
  <c r="BC1191" i="157"/>
  <c r="AB1191" i="157"/>
  <c r="I1191" i="157"/>
  <c r="BB1191" i="157"/>
  <c r="AO1191" i="157"/>
  <c r="M1191" i="157"/>
  <c r="BA1191" i="157"/>
  <c r="AI1191" i="157"/>
  <c r="AZ1191" i="157"/>
  <c r="AF1191" i="157"/>
  <c r="AR1191" i="157"/>
  <c r="AN1191" i="157"/>
  <c r="AQ1191" i="157"/>
  <c r="AD1191" i="157"/>
  <c r="BF1191" i="157"/>
  <c r="Z1191" i="157"/>
  <c r="AY1191" i="157"/>
  <c r="X1191" i="157"/>
  <c r="AX1191" i="157"/>
  <c r="W1191" i="157"/>
  <c r="AS1191" i="157"/>
  <c r="U1191" i="157"/>
  <c r="BD1191" i="157"/>
  <c r="O1191" i="157"/>
  <c r="AT1191" i="157"/>
  <c r="L1191" i="157"/>
  <c r="BO1191" i="157"/>
  <c r="AG1191" i="157"/>
  <c r="J1191" i="157"/>
  <c r="BN1191" i="157"/>
  <c r="AE1191" i="157"/>
  <c r="T1191" i="157"/>
  <c r="BL1191" i="157"/>
  <c r="AC1191" i="157"/>
  <c r="H1191" i="157"/>
  <c r="BN1209" i="157"/>
  <c r="AO1209" i="157"/>
  <c r="H1209" i="157"/>
  <c r="AV1209" i="157"/>
  <c r="J1209" i="157"/>
  <c r="BL1209" i="157"/>
  <c r="AM1209" i="157"/>
  <c r="P1209" i="157"/>
  <c r="BH1209" i="157"/>
  <c r="K1209" i="157"/>
  <c r="BO1209" i="157"/>
  <c r="AK1209" i="157"/>
  <c r="I1209" i="157"/>
  <c r="AX1209" i="157"/>
  <c r="BJ1209" i="157"/>
  <c r="AN1209" i="157"/>
  <c r="U1209" i="157"/>
  <c r="AF1209" i="157"/>
  <c r="BC1209" i="157"/>
  <c r="R1209" i="157"/>
  <c r="AI1209" i="157"/>
  <c r="G1209" i="157"/>
  <c r="O1209" i="157"/>
  <c r="AW1209" i="157"/>
  <c r="AH1209" i="157"/>
  <c r="T1209" i="157"/>
  <c r="AE1209" i="157"/>
  <c r="AY1209" i="157"/>
  <c r="BB1209" i="157"/>
  <c r="AL1209" i="157"/>
  <c r="N1209" i="157"/>
  <c r="AQ1209" i="157"/>
  <c r="X1209" i="157"/>
  <c r="BD1209" i="157"/>
  <c r="AJ1209" i="157"/>
  <c r="M1209" i="157"/>
  <c r="BA1209" i="157"/>
  <c r="AD1209" i="157"/>
  <c r="AR1209" i="157"/>
  <c r="AZ1209" i="157"/>
  <c r="AG1209" i="157"/>
  <c r="AS1209" i="157"/>
  <c r="AC1209" i="157"/>
  <c r="AB1209" i="157"/>
  <c r="AT1209" i="157"/>
  <c r="W1209" i="157"/>
  <c r="AU1209" i="157"/>
  <c r="Z1209" i="157"/>
  <c r="BF1209" i="157"/>
  <c r="L1209" i="157"/>
  <c r="AW1221" i="157"/>
  <c r="AG1221" i="157"/>
  <c r="N1221" i="157"/>
  <c r="AV1221" i="157"/>
  <c r="AB1221" i="157"/>
  <c r="K1221" i="157"/>
  <c r="AQ1221" i="157"/>
  <c r="AF1221" i="157"/>
  <c r="P1221" i="157"/>
  <c r="AU1221" i="157"/>
  <c r="AD1221" i="157"/>
  <c r="AT1221" i="157"/>
  <c r="AL1221" i="157"/>
  <c r="AS1221" i="157"/>
  <c r="AE1221" i="157"/>
  <c r="AR1221" i="157"/>
  <c r="AC1221" i="157"/>
  <c r="BJ1221" i="157"/>
  <c r="T1221" i="157"/>
  <c r="BD1221" i="157"/>
  <c r="X1221" i="157"/>
  <c r="BC1221" i="157"/>
  <c r="W1221" i="157"/>
  <c r="BB1221" i="157"/>
  <c r="Z1221" i="157"/>
  <c r="BA1221" i="157"/>
  <c r="U1221" i="157"/>
  <c r="AZ1221" i="157"/>
  <c r="O1221" i="157"/>
  <c r="BO1221" i="157"/>
  <c r="AK1221" i="157"/>
  <c r="L1221" i="157"/>
  <c r="BN1221" i="157"/>
  <c r="AJ1221" i="157"/>
  <c r="R1221" i="157"/>
  <c r="AY1221" i="157"/>
  <c r="BL1221" i="157"/>
  <c r="AO1221" i="157"/>
  <c r="J1221" i="157"/>
  <c r="AN1221" i="157"/>
  <c r="BH1221" i="157"/>
  <c r="AM1221" i="157"/>
  <c r="H1221" i="157"/>
  <c r="BF1221" i="157"/>
  <c r="AI1221" i="157"/>
  <c r="M1221" i="157"/>
  <c r="I1221" i="157"/>
  <c r="AX1221" i="157"/>
  <c r="AH1221" i="157"/>
  <c r="G1221" i="157"/>
  <c r="BD1261" i="157"/>
  <c r="AL1261" i="157"/>
  <c r="N1261" i="157"/>
  <c r="BC1261" i="157"/>
  <c r="AF1261" i="157"/>
  <c r="P1261" i="157"/>
  <c r="BB1261" i="157"/>
  <c r="AB1261" i="157"/>
  <c r="AW1261" i="157"/>
  <c r="AH1261" i="157"/>
  <c r="AV1261" i="157"/>
  <c r="AD1261" i="157"/>
  <c r="BA1261" i="157"/>
  <c r="AC1261" i="157"/>
  <c r="AZ1261" i="157"/>
  <c r="Z1261" i="157"/>
  <c r="AX1261" i="157"/>
  <c r="T1261" i="157"/>
  <c r="BH1261" i="157"/>
  <c r="U1261" i="157"/>
  <c r="BF1261" i="157"/>
  <c r="O1261" i="157"/>
  <c r="AY1261" i="157"/>
  <c r="L1261" i="157"/>
  <c r="AQ1261" i="157"/>
  <c r="K1261" i="157"/>
  <c r="BN1261" i="157"/>
  <c r="AK1261" i="157"/>
  <c r="J1261" i="157"/>
  <c r="BL1261" i="157"/>
  <c r="AJ1261" i="157"/>
  <c r="H1261" i="157"/>
  <c r="BO1261" i="157"/>
  <c r="AI1261" i="157"/>
  <c r="W1261" i="157"/>
  <c r="BJ1261" i="157"/>
  <c r="AG1261" i="157"/>
  <c r="R1261" i="157"/>
  <c r="AU1261" i="157"/>
  <c r="AE1261" i="157"/>
  <c r="X1261" i="157"/>
  <c r="AT1261" i="157"/>
  <c r="AO1261" i="157"/>
  <c r="M1261" i="157"/>
  <c r="AS1261" i="157"/>
  <c r="AN1261" i="157"/>
  <c r="I1261" i="157"/>
  <c r="AR1261" i="157"/>
  <c r="AM1261" i="157"/>
  <c r="G1261" i="157"/>
  <c r="AY1185" i="157"/>
  <c r="O1185" i="157"/>
  <c r="BO1185" i="157"/>
  <c r="AK1185" i="157"/>
  <c r="L1185" i="157"/>
  <c r="BN1185" i="157"/>
  <c r="AI1185" i="157"/>
  <c r="J1185" i="157"/>
  <c r="BJ1185" i="157"/>
  <c r="AC1185" i="157"/>
  <c r="H1185" i="157"/>
  <c r="BH1185" i="157"/>
  <c r="AB1185" i="157"/>
  <c r="U1185" i="157"/>
  <c r="BL1185" i="157"/>
  <c r="AN1185" i="157"/>
  <c r="N1185" i="157"/>
  <c r="AT1185" i="157"/>
  <c r="AM1185" i="157"/>
  <c r="I1185" i="157"/>
  <c r="AS1185" i="157"/>
  <c r="AF1185" i="157"/>
  <c r="P1185" i="157"/>
  <c r="AQ1185" i="157"/>
  <c r="AL1185" i="157"/>
  <c r="K1185" i="157"/>
  <c r="BD1185" i="157"/>
  <c r="AG1185" i="157"/>
  <c r="M1185" i="157"/>
  <c r="BF1185" i="157"/>
  <c r="AE1185" i="157"/>
  <c r="G1185" i="157"/>
  <c r="BC1185" i="157"/>
  <c r="AH1185" i="157"/>
  <c r="AX1185" i="157"/>
  <c r="AD1185" i="157"/>
  <c r="AW1185" i="157"/>
  <c r="AJ1185" i="157"/>
  <c r="AR1185" i="157"/>
  <c r="AU1185" i="157"/>
  <c r="AO1185" i="157"/>
  <c r="BA1185" i="157"/>
  <c r="Z1185" i="157"/>
  <c r="X1185" i="157"/>
  <c r="AZ1185" i="157"/>
  <c r="W1185" i="157"/>
  <c r="AV1185" i="157"/>
  <c r="R1185" i="157"/>
  <c r="BB1185" i="157"/>
  <c r="T1185" i="157"/>
  <c r="AV1264" i="157"/>
  <c r="AO1264" i="157"/>
  <c r="N1264" i="157"/>
  <c r="AU1264" i="157"/>
  <c r="AN1264" i="157"/>
  <c r="M1264" i="157"/>
  <c r="AT1264" i="157"/>
  <c r="AJ1264" i="157"/>
  <c r="L1264" i="157"/>
  <c r="BJ1264" i="157"/>
  <c r="AF1264" i="157"/>
  <c r="R1264" i="157"/>
  <c r="AY1264" i="157"/>
  <c r="AE1264" i="157"/>
  <c r="P1264" i="157"/>
  <c r="AX1264" i="157"/>
  <c r="AB1264" i="157"/>
  <c r="AS1264" i="157"/>
  <c r="AC1264" i="157"/>
  <c r="AR1264" i="157"/>
  <c r="AD1264" i="157"/>
  <c r="BC1264" i="157"/>
  <c r="AL1264" i="157"/>
  <c r="BB1264" i="157"/>
  <c r="X1264" i="157"/>
  <c r="BA1264" i="157"/>
  <c r="U1264" i="157"/>
  <c r="BH1264" i="157"/>
  <c r="W1264" i="157"/>
  <c r="AZ1264" i="157"/>
  <c r="T1264" i="157"/>
  <c r="AQ1264" i="157"/>
  <c r="Z1264" i="157"/>
  <c r="BD1264" i="157"/>
  <c r="J1264" i="157"/>
  <c r="BN1264" i="157"/>
  <c r="AI1264" i="157"/>
  <c r="I1264" i="157"/>
  <c r="BO1264" i="157"/>
  <c r="AH1264" i="157"/>
  <c r="H1264" i="157"/>
  <c r="BL1264" i="157"/>
  <c r="AM1264" i="157"/>
  <c r="G1264" i="157"/>
  <c r="AW1264" i="157"/>
  <c r="AK1264" i="157"/>
  <c r="K1264" i="157"/>
  <c r="BF1264" i="157"/>
  <c r="AG1264" i="157"/>
  <c r="O1264" i="157"/>
  <c r="E394" i="157"/>
  <c r="BF359" i="157"/>
  <c r="AM359" i="157"/>
  <c r="I359" i="157"/>
  <c r="BH359" i="157"/>
  <c r="AL359" i="157"/>
  <c r="G359" i="157"/>
  <c r="BD359" i="157"/>
  <c r="AN359" i="157"/>
  <c r="M359" i="157"/>
  <c r="BC359" i="157"/>
  <c r="AI359" i="157"/>
  <c r="K359" i="157"/>
  <c r="BB359" i="157"/>
  <c r="AC359" i="157"/>
  <c r="J359" i="157"/>
  <c r="BA359" i="157"/>
  <c r="AH359" i="157"/>
  <c r="H359" i="157"/>
  <c r="AY359" i="157"/>
  <c r="AF359" i="157"/>
  <c r="AV359" i="157"/>
  <c r="AE359" i="157"/>
  <c r="AU359" i="157"/>
  <c r="AD359" i="157"/>
  <c r="AT359" i="157"/>
  <c r="AK359" i="157"/>
  <c r="AS359" i="157"/>
  <c r="X359" i="157"/>
  <c r="AR359" i="157"/>
  <c r="Z359" i="157"/>
  <c r="AX359" i="157"/>
  <c r="W359" i="157"/>
  <c r="AW359" i="157"/>
  <c r="R359" i="157"/>
  <c r="AQ359" i="157"/>
  <c r="U359" i="157"/>
  <c r="AZ359" i="157"/>
  <c r="T359" i="157"/>
  <c r="BN359" i="157"/>
  <c r="AJ359" i="157"/>
  <c r="P359" i="157"/>
  <c r="BL359" i="157"/>
  <c r="AG359" i="157"/>
  <c r="O359" i="157"/>
  <c r="BO359" i="157"/>
  <c r="AB359" i="157"/>
  <c r="N359" i="157"/>
  <c r="BJ359" i="157"/>
  <c r="AO359" i="157"/>
  <c r="L359" i="157"/>
  <c r="AR1262" i="157"/>
  <c r="AE1262" i="157"/>
  <c r="AQ1262" i="157"/>
  <c r="AC1262" i="157"/>
  <c r="AX1262" i="157"/>
  <c r="W1262" i="157"/>
  <c r="AW1262" i="157"/>
  <c r="Z1262" i="157"/>
  <c r="AY1262" i="157"/>
  <c r="X1262" i="157"/>
  <c r="AT1262" i="157"/>
  <c r="U1262" i="157"/>
  <c r="BH1262" i="157"/>
  <c r="J1262" i="157"/>
  <c r="BD1262" i="157"/>
  <c r="T1262" i="157"/>
  <c r="BO1262" i="157"/>
  <c r="AO1262" i="157"/>
  <c r="I1262" i="157"/>
  <c r="BL1262" i="157"/>
  <c r="AM1262" i="157"/>
  <c r="H1262" i="157"/>
  <c r="BN1262" i="157"/>
  <c r="AN1262" i="157"/>
  <c r="G1262" i="157"/>
  <c r="BJ1262" i="157"/>
  <c r="AL1262" i="157"/>
  <c r="K1262" i="157"/>
  <c r="AV1262" i="157"/>
  <c r="AJ1262" i="157"/>
  <c r="O1262" i="157"/>
  <c r="AU1262" i="157"/>
  <c r="AI1262" i="157"/>
  <c r="N1262" i="157"/>
  <c r="BC1262" i="157"/>
  <c r="AD1262" i="157"/>
  <c r="M1262" i="157"/>
  <c r="BB1262" i="157"/>
  <c r="AB1262" i="157"/>
  <c r="R1262" i="157"/>
  <c r="BA1262" i="157"/>
  <c r="AH1262" i="157"/>
  <c r="P1262" i="157"/>
  <c r="BF1262" i="157"/>
  <c r="AK1262" i="157"/>
  <c r="L1262" i="157"/>
  <c r="AZ1262" i="157"/>
  <c r="AF1262" i="157"/>
  <c r="AS1262" i="157"/>
  <c r="AG1262" i="157"/>
  <c r="AQ1225" i="157"/>
  <c r="Z1225" i="157"/>
  <c r="AU1225" i="157"/>
  <c r="BD1225" i="157"/>
  <c r="W1225" i="157"/>
  <c r="X1225" i="157"/>
  <c r="AV1225" i="157"/>
  <c r="R1225" i="157"/>
  <c r="AR1225" i="157"/>
  <c r="O1225" i="157"/>
  <c r="AW1225" i="157"/>
  <c r="BN1225" i="157"/>
  <c r="L1225" i="157"/>
  <c r="H1225" i="157"/>
  <c r="BO1225" i="157"/>
  <c r="AO1225" i="157"/>
  <c r="J1225" i="157"/>
  <c r="AN1225" i="157"/>
  <c r="BJ1225" i="157"/>
  <c r="AC1225" i="157"/>
  <c r="U1225" i="157"/>
  <c r="N1225" i="157"/>
  <c r="P1225" i="157"/>
  <c r="AT1225" i="157"/>
  <c r="AM1225" i="157"/>
  <c r="T1225" i="157"/>
  <c r="AG1225" i="157"/>
  <c r="BL1225" i="157"/>
  <c r="AJ1225" i="157"/>
  <c r="AS1225" i="157"/>
  <c r="AI1225" i="157"/>
  <c r="I1225" i="157"/>
  <c r="BH1225" i="157"/>
  <c r="AD1225" i="157"/>
  <c r="BF1225" i="157"/>
  <c r="AF1225" i="157"/>
  <c r="M1225" i="157"/>
  <c r="BA1225" i="157"/>
  <c r="AL1225" i="157"/>
  <c r="AX1225" i="157"/>
  <c r="K1225" i="157"/>
  <c r="AZ1225" i="157"/>
  <c r="AE1225" i="157"/>
  <c r="G1225" i="157"/>
  <c r="BC1225" i="157"/>
  <c r="AK1225" i="157"/>
  <c r="BB1225" i="157"/>
  <c r="AH1225" i="157"/>
  <c r="AY1225" i="157"/>
  <c r="AB1225" i="157"/>
  <c r="BB1188" i="157"/>
  <c r="G1188" i="157"/>
  <c r="BN1188" i="157"/>
  <c r="AI1188" i="157"/>
  <c r="Z1188" i="157"/>
  <c r="BO1188" i="157"/>
  <c r="AG1188" i="157"/>
  <c r="K1188" i="157"/>
  <c r="BJ1188" i="157"/>
  <c r="AE1188" i="157"/>
  <c r="P1188" i="157"/>
  <c r="AR1188" i="157"/>
  <c r="AH1188" i="157"/>
  <c r="N1188" i="157"/>
  <c r="AQ1188" i="157"/>
  <c r="AF1188" i="157"/>
  <c r="M1188" i="157"/>
  <c r="BH1188" i="157"/>
  <c r="AD1188" i="157"/>
  <c r="W1188" i="157"/>
  <c r="BL1188" i="157"/>
  <c r="AC1188" i="157"/>
  <c r="L1188" i="157"/>
  <c r="AU1188" i="157"/>
  <c r="AL1188" i="157"/>
  <c r="T1188" i="157"/>
  <c r="AT1188" i="157"/>
  <c r="AM1188" i="157"/>
  <c r="R1188" i="157"/>
  <c r="BF1188" i="157"/>
  <c r="AK1188" i="157"/>
  <c r="O1188" i="157"/>
  <c r="BC1188" i="157"/>
  <c r="AB1188" i="157"/>
  <c r="AZ1188" i="157"/>
  <c r="AO1188" i="157"/>
  <c r="AY1188" i="157"/>
  <c r="AJ1188" i="157"/>
  <c r="AW1188" i="157"/>
  <c r="AN1188" i="157"/>
  <c r="AV1188" i="157"/>
  <c r="X1188" i="157"/>
  <c r="BA1188" i="157"/>
  <c r="U1188" i="157"/>
  <c r="AX1188" i="157"/>
  <c r="J1188" i="157"/>
  <c r="AS1188" i="157"/>
  <c r="I1188" i="157"/>
  <c r="BD1188" i="157"/>
  <c r="H1188" i="157"/>
  <c r="BN1260" i="157"/>
  <c r="AD1260" i="157"/>
  <c r="I1260" i="157"/>
  <c r="BL1260" i="157"/>
  <c r="AB1260" i="157"/>
  <c r="H1260" i="157"/>
  <c r="BF1260" i="157"/>
  <c r="AO1260" i="157"/>
  <c r="G1260" i="157"/>
  <c r="BJ1260" i="157"/>
  <c r="AM1260" i="157"/>
  <c r="K1260" i="157"/>
  <c r="BH1260" i="157"/>
  <c r="AL1260" i="157"/>
  <c r="O1260" i="157"/>
  <c r="BD1260" i="157"/>
  <c r="AG1260" i="157"/>
  <c r="N1260" i="157"/>
  <c r="BC1260" i="157"/>
  <c r="AK1260" i="157"/>
  <c r="M1260" i="157"/>
  <c r="AY1260" i="157"/>
  <c r="AH1260" i="157"/>
  <c r="L1260" i="157"/>
  <c r="AX1260" i="157"/>
  <c r="AF1260" i="157"/>
  <c r="P1260" i="157"/>
  <c r="AQ1260" i="157"/>
  <c r="AN1260" i="157"/>
  <c r="BB1260" i="157"/>
  <c r="AJ1260" i="157"/>
  <c r="BA1260" i="157"/>
  <c r="AC1260" i="157"/>
  <c r="AT1260" i="157"/>
  <c r="AI1260" i="157"/>
  <c r="AS1260" i="157"/>
  <c r="X1260" i="157"/>
  <c r="AR1260" i="157"/>
  <c r="U1260" i="157"/>
  <c r="AW1260" i="157"/>
  <c r="Z1260" i="157"/>
  <c r="AZ1260" i="157"/>
  <c r="T1260" i="157"/>
  <c r="AU1260" i="157"/>
  <c r="W1260" i="157"/>
  <c r="AV1260" i="157"/>
  <c r="R1260" i="157"/>
  <c r="BO1260" i="157"/>
  <c r="AE1260" i="157"/>
  <c r="J1260" i="157"/>
  <c r="AW1210" i="157"/>
  <c r="AI1210" i="157"/>
  <c r="L1210" i="157"/>
  <c r="AJ1210" i="157"/>
  <c r="H1210" i="157"/>
  <c r="AV1210" i="157"/>
  <c r="AG1210" i="157"/>
  <c r="P1210" i="157"/>
  <c r="AQ1210" i="157"/>
  <c r="AL1210" i="157"/>
  <c r="BO1210" i="157"/>
  <c r="AU1210" i="157"/>
  <c r="AB1210" i="157"/>
  <c r="N1210" i="157"/>
  <c r="AZ1210" i="157"/>
  <c r="R1210" i="157"/>
  <c r="AT1210" i="157"/>
  <c r="AM1210" i="157"/>
  <c r="Z1210" i="157"/>
  <c r="AK1210" i="157"/>
  <c r="AY1210" i="157"/>
  <c r="AX1210" i="157"/>
  <c r="AF1210" i="157"/>
  <c r="AD1210" i="157"/>
  <c r="BF1210" i="157"/>
  <c r="AH1210" i="157"/>
  <c r="BN1210" i="157"/>
  <c r="AS1210" i="157"/>
  <c r="X1210" i="157"/>
  <c r="U1210" i="157"/>
  <c r="BB1210" i="157"/>
  <c r="G1210" i="157"/>
  <c r="AR1210" i="157"/>
  <c r="BJ1210" i="157"/>
  <c r="W1210" i="157"/>
  <c r="J1210" i="157"/>
  <c r="BA1210" i="157"/>
  <c r="I1210" i="157"/>
  <c r="BL1210" i="157"/>
  <c r="AE1210" i="157"/>
  <c r="T1210" i="157"/>
  <c r="BH1210" i="157"/>
  <c r="AC1210" i="157"/>
  <c r="K1210" i="157"/>
  <c r="BC1210" i="157"/>
  <c r="M1210" i="157"/>
  <c r="BD1210" i="157"/>
  <c r="AO1210" i="157"/>
  <c r="O1210" i="157"/>
  <c r="AN1210" i="157"/>
  <c r="E398" i="157"/>
  <c r="BB363" i="157"/>
  <c r="R363" i="157"/>
  <c r="AU363" i="157"/>
  <c r="AT363" i="157"/>
  <c r="T363" i="157"/>
  <c r="AR363" i="157"/>
  <c r="P363" i="157"/>
  <c r="AS363" i="157"/>
  <c r="Z363" i="157"/>
  <c r="BO363" i="157"/>
  <c r="AN363" i="157"/>
  <c r="O363" i="157"/>
  <c r="BH363" i="157"/>
  <c r="AK363" i="157"/>
  <c r="N363" i="157"/>
  <c r="BL363" i="157"/>
  <c r="AM363" i="157"/>
  <c r="L363" i="157"/>
  <c r="BN363" i="157"/>
  <c r="AL363" i="157"/>
  <c r="I363" i="157"/>
  <c r="AO363" i="157"/>
  <c r="BJ363" i="157"/>
  <c r="AJ363" i="157"/>
  <c r="G363" i="157"/>
  <c r="BF363" i="157"/>
  <c r="AI363" i="157"/>
  <c r="H363" i="157"/>
  <c r="X363" i="157"/>
  <c r="BC363" i="157"/>
  <c r="AG363" i="157"/>
  <c r="M363" i="157"/>
  <c r="AW363" i="157"/>
  <c r="BA363" i="157"/>
  <c r="AD363" i="157"/>
  <c r="K363" i="157"/>
  <c r="AZ363" i="157"/>
  <c r="AC363" i="157"/>
  <c r="J363" i="157"/>
  <c r="AY363" i="157"/>
  <c r="AH363" i="157"/>
  <c r="U363" i="157"/>
  <c r="AX363" i="157"/>
  <c r="AB363" i="157"/>
  <c r="AF363" i="157"/>
  <c r="AQ363" i="157"/>
  <c r="W363" i="157"/>
  <c r="BD363" i="157"/>
  <c r="AV363" i="157"/>
  <c r="AE363" i="157"/>
  <c r="AQ1275" i="157"/>
  <c r="O1275" i="157"/>
  <c r="AU1275" i="157"/>
  <c r="L1275" i="157"/>
  <c r="BD1275" i="157"/>
  <c r="K1275" i="157"/>
  <c r="BO1275" i="157"/>
  <c r="AO1275" i="157"/>
  <c r="R1275" i="157"/>
  <c r="BN1275" i="157"/>
  <c r="AN1275" i="157"/>
  <c r="J1275" i="157"/>
  <c r="BL1275" i="157"/>
  <c r="AM1275" i="157"/>
  <c r="X1275" i="157"/>
  <c r="BJ1275" i="157"/>
  <c r="AK1275" i="157"/>
  <c r="H1275" i="157"/>
  <c r="AT1275" i="157"/>
  <c r="AI1275" i="157"/>
  <c r="N1275" i="157"/>
  <c r="AS1275" i="157"/>
  <c r="AH1275" i="157"/>
  <c r="G1275" i="157"/>
  <c r="BF1275" i="157"/>
  <c r="AF1275" i="157"/>
  <c r="Z1275" i="157"/>
  <c r="AY1275" i="157"/>
  <c r="AE1275" i="157"/>
  <c r="P1275" i="157"/>
  <c r="AX1275" i="157"/>
  <c r="AD1275" i="157"/>
  <c r="I1275" i="157"/>
  <c r="AW1275" i="157"/>
  <c r="AC1275" i="157"/>
  <c r="M1275" i="157"/>
  <c r="AV1275" i="157"/>
  <c r="AL1275" i="157"/>
  <c r="BC1275" i="157"/>
  <c r="AJ1275" i="157"/>
  <c r="BB1275" i="157"/>
  <c r="AB1275" i="157"/>
  <c r="BA1275" i="157"/>
  <c r="AG1275" i="157"/>
  <c r="AZ1275" i="157"/>
  <c r="W1275" i="157"/>
  <c r="BH1275" i="157"/>
  <c r="U1275" i="157"/>
  <c r="AR1275" i="157"/>
  <c r="T1275" i="157"/>
  <c r="AY1263" i="157"/>
  <c r="X1263" i="157"/>
  <c r="U1263" i="157"/>
  <c r="AX1263" i="157"/>
  <c r="AU1263" i="157"/>
  <c r="W1263" i="157"/>
  <c r="AR1263" i="157"/>
  <c r="T1263" i="157"/>
  <c r="AQ1263" i="157"/>
  <c r="O1263" i="157"/>
  <c r="BN1263" i="157"/>
  <c r="AC1263" i="157"/>
  <c r="K1263" i="157"/>
  <c r="AB1263" i="157"/>
  <c r="BB1263" i="157"/>
  <c r="BL1263" i="157"/>
  <c r="AE1263" i="157"/>
  <c r="H1263" i="157"/>
  <c r="BJ1263" i="157"/>
  <c r="AL1263" i="157"/>
  <c r="R1263" i="157"/>
  <c r="N1263" i="157"/>
  <c r="BA1263" i="157"/>
  <c r="AJ1263" i="157"/>
  <c r="G1263" i="157"/>
  <c r="BH1263" i="157"/>
  <c r="J1263" i="157"/>
  <c r="BF1263" i="157"/>
  <c r="AI1263" i="157"/>
  <c r="Z1263" i="157"/>
  <c r="BC1263" i="157"/>
  <c r="AG1263" i="157"/>
  <c r="P1263" i="157"/>
  <c r="AZ1263" i="157"/>
  <c r="AO1263" i="157"/>
  <c r="M1263" i="157"/>
  <c r="AW1263" i="157"/>
  <c r="AN1263" i="157"/>
  <c r="I1263" i="157"/>
  <c r="BO1263" i="157"/>
  <c r="AV1263" i="157"/>
  <c r="AH1263" i="157"/>
  <c r="AT1263" i="157"/>
  <c r="AF1263" i="157"/>
  <c r="AM1263" i="157"/>
  <c r="AS1263" i="157"/>
  <c r="L1263" i="157"/>
  <c r="AK1263" i="157"/>
  <c r="BD1263" i="157"/>
  <c r="AD1263" i="157"/>
  <c r="AX1242" i="157"/>
  <c r="W1242" i="157"/>
  <c r="BC1242" i="157"/>
  <c r="Z1242" i="157"/>
  <c r="AF1242" i="157"/>
  <c r="AC1242" i="157"/>
  <c r="AZ1242" i="157"/>
  <c r="U1242" i="157"/>
  <c r="J1242" i="157"/>
  <c r="L1242" i="157"/>
  <c r="AM1242" i="157"/>
  <c r="AY1242" i="157"/>
  <c r="AW1242" i="157"/>
  <c r="I1242" i="157"/>
  <c r="AT1242" i="157"/>
  <c r="H1242" i="157"/>
  <c r="BJ1242" i="157"/>
  <c r="BN1242" i="157"/>
  <c r="AI1242" i="157"/>
  <c r="G1242" i="157"/>
  <c r="AS1242" i="157"/>
  <c r="AR1242" i="157"/>
  <c r="BL1242" i="157"/>
  <c r="AG1242" i="157"/>
  <c r="X1242" i="157"/>
  <c r="BO1242" i="157"/>
  <c r="AE1242" i="157"/>
  <c r="T1242" i="157"/>
  <c r="AV1242" i="157"/>
  <c r="AO1242" i="157"/>
  <c r="K1242" i="157"/>
  <c r="R1242" i="157"/>
  <c r="AU1242" i="157"/>
  <c r="AN1242" i="157"/>
  <c r="P1242" i="157"/>
  <c r="BA1242" i="157"/>
  <c r="BF1242" i="157"/>
  <c r="AL1242" i="157"/>
  <c r="O1242" i="157"/>
  <c r="BH1242" i="157"/>
  <c r="AH1242" i="157"/>
  <c r="M1242" i="157"/>
  <c r="N1242" i="157"/>
  <c r="AQ1242" i="157"/>
  <c r="AB1242" i="157"/>
  <c r="BD1242" i="157"/>
  <c r="AK1242" i="157"/>
  <c r="BB1242" i="157"/>
  <c r="AJ1242" i="157"/>
  <c r="AD1242" i="157"/>
  <c r="AZ1173" i="157"/>
  <c r="AE1173" i="157"/>
  <c r="BC1173" i="157"/>
  <c r="X1173" i="157"/>
  <c r="AX1173" i="157"/>
  <c r="U1173" i="157"/>
  <c r="AV1173" i="157"/>
  <c r="T1173" i="157"/>
  <c r="AU1173" i="157"/>
  <c r="Z1173" i="157"/>
  <c r="AS1173" i="157"/>
  <c r="R1173" i="157"/>
  <c r="BN1173" i="157"/>
  <c r="AO1173" i="157"/>
  <c r="O1173" i="157"/>
  <c r="BJ1173" i="157"/>
  <c r="AN1173" i="157"/>
  <c r="L1173" i="157"/>
  <c r="BF1173" i="157"/>
  <c r="AM1173" i="157"/>
  <c r="J1173" i="157"/>
  <c r="BL1173" i="157"/>
  <c r="AL1173" i="157"/>
  <c r="P1173" i="157"/>
  <c r="BA1173" i="157"/>
  <c r="AG1173" i="157"/>
  <c r="H1173" i="157"/>
  <c r="BO1173" i="157"/>
  <c r="AF1173" i="157"/>
  <c r="G1173" i="157"/>
  <c r="AR1173" i="157"/>
  <c r="AK1173" i="157"/>
  <c r="M1173" i="157"/>
  <c r="K1173" i="157"/>
  <c r="I1173" i="157"/>
  <c r="AW1173" i="157"/>
  <c r="BB1173" i="157"/>
  <c r="BD1173" i="157"/>
  <c r="AT1173" i="157"/>
  <c r="N1173" i="157"/>
  <c r="BH1173" i="157"/>
  <c r="AY1173" i="157"/>
  <c r="AQ1173" i="157"/>
  <c r="AJ1173" i="157"/>
  <c r="AD1173" i="157"/>
  <c r="W1173" i="157"/>
  <c r="AB1173" i="157"/>
  <c r="AC1173" i="157"/>
  <c r="AH1173" i="157"/>
  <c r="AI1173" i="157"/>
  <c r="E392" i="157"/>
  <c r="AR357" i="157"/>
  <c r="AC357" i="157"/>
  <c r="H357" i="157"/>
  <c r="AQ357" i="157"/>
  <c r="AK357" i="157"/>
  <c r="W357" i="157"/>
  <c r="AW357" i="157"/>
  <c r="AE357" i="157"/>
  <c r="AV357" i="157"/>
  <c r="AB357" i="157"/>
  <c r="AU357" i="157"/>
  <c r="AN357" i="157"/>
  <c r="BC357" i="157"/>
  <c r="AL357" i="157"/>
  <c r="AX357" i="157"/>
  <c r="Z357" i="157"/>
  <c r="BB357" i="157"/>
  <c r="T357" i="157"/>
  <c r="BA357" i="157"/>
  <c r="R357" i="157"/>
  <c r="AZ357" i="157"/>
  <c r="P357" i="157"/>
  <c r="BD357" i="157"/>
  <c r="O357" i="157"/>
  <c r="AY357" i="157"/>
  <c r="X357" i="157"/>
  <c r="BL357" i="157"/>
  <c r="AI357" i="157"/>
  <c r="N357" i="157"/>
  <c r="BO357" i="157"/>
  <c r="AH357" i="157"/>
  <c r="L357" i="157"/>
  <c r="BJ357" i="157"/>
  <c r="AG357" i="157"/>
  <c r="I357" i="157"/>
  <c r="BN357" i="157"/>
  <c r="AF357" i="157"/>
  <c r="G357" i="157"/>
  <c r="BH357" i="157"/>
  <c r="AD357" i="157"/>
  <c r="U357" i="157"/>
  <c r="BF357" i="157"/>
  <c r="AO357" i="157"/>
  <c r="M357" i="157"/>
  <c r="AT357" i="157"/>
  <c r="AM357" i="157"/>
  <c r="K357" i="157"/>
  <c r="AS357" i="157"/>
  <c r="AJ357" i="157"/>
  <c r="J357" i="157"/>
  <c r="E396" i="157"/>
  <c r="AZ361" i="157"/>
  <c r="U361" i="157"/>
  <c r="AY361" i="157"/>
  <c r="AK361" i="157"/>
  <c r="AR361" i="157"/>
  <c r="R361" i="157"/>
  <c r="BD361" i="157"/>
  <c r="AH361" i="157"/>
  <c r="BC361" i="157"/>
  <c r="T361" i="157"/>
  <c r="BN361" i="157"/>
  <c r="AB361" i="157"/>
  <c r="P361" i="157"/>
  <c r="BO361" i="157"/>
  <c r="AO361" i="157"/>
  <c r="O361" i="157"/>
  <c r="BL361" i="157"/>
  <c r="AM361" i="157"/>
  <c r="N361" i="157"/>
  <c r="BH361" i="157"/>
  <c r="AJ361" i="157"/>
  <c r="L361" i="157"/>
  <c r="BJ361" i="157"/>
  <c r="AI361" i="157"/>
  <c r="I361" i="157"/>
  <c r="BF361" i="157"/>
  <c r="AG361" i="157"/>
  <c r="G361" i="157"/>
  <c r="AX361" i="157"/>
  <c r="AF361" i="157"/>
  <c r="M361" i="157"/>
  <c r="AW361" i="157"/>
  <c r="AE361" i="157"/>
  <c r="K361" i="157"/>
  <c r="AV361" i="157"/>
  <c r="AD361" i="157"/>
  <c r="J361" i="157"/>
  <c r="AU361" i="157"/>
  <c r="AC361" i="157"/>
  <c r="H361" i="157"/>
  <c r="AT361" i="157"/>
  <c r="AL361" i="157"/>
  <c r="AS361" i="157"/>
  <c r="AN361" i="157"/>
  <c r="AQ361" i="157"/>
  <c r="Z361" i="157"/>
  <c r="BB361" i="157"/>
  <c r="X361" i="157"/>
  <c r="BA361" i="157"/>
  <c r="W361" i="157"/>
  <c r="AQ1258" i="157"/>
  <c r="AO1258" i="157"/>
  <c r="N1258" i="157"/>
  <c r="AS1258" i="157"/>
  <c r="AH1258" i="157"/>
  <c r="M1258" i="157"/>
  <c r="BD1258" i="157"/>
  <c r="AD1258" i="157"/>
  <c r="L1258" i="157"/>
  <c r="BC1258" i="157"/>
  <c r="AN1258" i="157"/>
  <c r="P1258" i="157"/>
  <c r="BB1258" i="157"/>
  <c r="AJ1258" i="157"/>
  <c r="AZ1258" i="157"/>
  <c r="AK1258" i="157"/>
  <c r="AY1258" i="157"/>
  <c r="AI1258" i="157"/>
  <c r="AX1258" i="157"/>
  <c r="Z1258" i="157"/>
  <c r="BF1258" i="157"/>
  <c r="AF1258" i="157"/>
  <c r="AW1258" i="157"/>
  <c r="X1258" i="157"/>
  <c r="AU1258" i="157"/>
  <c r="U1258" i="157"/>
  <c r="AT1258" i="157"/>
  <c r="W1258" i="157"/>
  <c r="BA1258" i="157"/>
  <c r="J1258" i="157"/>
  <c r="AV1258" i="157"/>
  <c r="I1258" i="157"/>
  <c r="BO1258" i="157"/>
  <c r="AM1258" i="157"/>
  <c r="R1258" i="157"/>
  <c r="BN1258" i="157"/>
  <c r="AL1258" i="157"/>
  <c r="H1258" i="157"/>
  <c r="BL1258" i="157"/>
  <c r="AG1258" i="157"/>
  <c r="G1258" i="157"/>
  <c r="BJ1258" i="157"/>
  <c r="AE1258" i="157"/>
  <c r="T1258" i="157"/>
  <c r="AR1258" i="157"/>
  <c r="AC1258" i="157"/>
  <c r="K1258" i="157"/>
  <c r="BH1258" i="157"/>
  <c r="AB1258" i="157"/>
  <c r="O1258" i="157"/>
  <c r="BA1255" i="157"/>
  <c r="T1255" i="157"/>
  <c r="J1255" i="157"/>
  <c r="AZ1255" i="157"/>
  <c r="X1255" i="157"/>
  <c r="AX1255" i="157"/>
  <c r="R1255" i="157"/>
  <c r="L1255" i="157"/>
  <c r="AY1255" i="157"/>
  <c r="O1255" i="157"/>
  <c r="AQ1255" i="157"/>
  <c r="BO1255" i="157"/>
  <c r="AO1255" i="157"/>
  <c r="K1255" i="157"/>
  <c r="BN1255" i="157"/>
  <c r="AN1255" i="157"/>
  <c r="BJ1255" i="157"/>
  <c r="AE1255" i="157"/>
  <c r="H1255" i="157"/>
  <c r="AT1255" i="157"/>
  <c r="AC1255" i="157"/>
  <c r="N1255" i="157"/>
  <c r="AS1255" i="157"/>
  <c r="AL1255" i="157"/>
  <c r="G1255" i="157"/>
  <c r="BH1255" i="157"/>
  <c r="AI1255" i="157"/>
  <c r="U1255" i="157"/>
  <c r="BF1255" i="157"/>
  <c r="AH1255" i="157"/>
  <c r="P1255" i="157"/>
  <c r="BC1255" i="157"/>
  <c r="AF1255" i="157"/>
  <c r="M1255" i="157"/>
  <c r="AR1255" i="157"/>
  <c r="BB1255" i="157"/>
  <c r="AD1255" i="157"/>
  <c r="I1255" i="157"/>
  <c r="AW1255" i="157"/>
  <c r="AM1255" i="157"/>
  <c r="Z1255" i="157"/>
  <c r="AV1255" i="157"/>
  <c r="AK1255" i="157"/>
  <c r="AG1255" i="157"/>
  <c r="AU1255" i="157"/>
  <c r="AB1255" i="157"/>
  <c r="BL1255" i="157"/>
  <c r="AJ1255" i="157"/>
  <c r="BD1255" i="157"/>
  <c r="W1255" i="157"/>
  <c r="BN1217" i="157"/>
  <c r="AF1217" i="157"/>
  <c r="J1217" i="157"/>
  <c r="BJ1217" i="157"/>
  <c r="AC1217" i="157"/>
  <c r="H1217" i="157"/>
  <c r="BH1217" i="157"/>
  <c r="AB1217" i="157"/>
  <c r="R1217" i="157"/>
  <c r="BF1217" i="157"/>
  <c r="AN1217" i="157"/>
  <c r="P1217" i="157"/>
  <c r="BA1217" i="157"/>
  <c r="AH1217" i="157"/>
  <c r="K1217" i="157"/>
  <c r="X1217" i="157"/>
  <c r="BL1217" i="157"/>
  <c r="AM1217" i="157"/>
  <c r="M1217" i="157"/>
  <c r="AR1217" i="157"/>
  <c r="AZ1217" i="157"/>
  <c r="AD1217" i="157"/>
  <c r="I1217" i="157"/>
  <c r="AQ1217" i="157"/>
  <c r="AL1217" i="157"/>
  <c r="N1217" i="157"/>
  <c r="BD1217" i="157"/>
  <c r="AO1217" i="157"/>
  <c r="G1217" i="157"/>
  <c r="BB1217" i="157"/>
  <c r="AJ1217" i="157"/>
  <c r="AV1217" i="157"/>
  <c r="AK1217" i="157"/>
  <c r="AS1217" i="157"/>
  <c r="AU1217" i="157"/>
  <c r="AE1217" i="157"/>
  <c r="AT1217" i="157"/>
  <c r="AI1217" i="157"/>
  <c r="Z1217" i="157"/>
  <c r="AW1217" i="157"/>
  <c r="T1217" i="157"/>
  <c r="AX1217" i="157"/>
  <c r="W1217" i="157"/>
  <c r="BC1217" i="157"/>
  <c r="U1217" i="157"/>
  <c r="AY1217" i="157"/>
  <c r="O1217" i="157"/>
  <c r="BO1217" i="157"/>
  <c r="AG1217" i="157"/>
  <c r="L1217" i="157"/>
  <c r="BO1223" i="157"/>
  <c r="AC1223" i="157"/>
  <c r="L1223" i="157"/>
  <c r="BN1223" i="157"/>
  <c r="AB1223" i="157"/>
  <c r="J1223" i="157"/>
  <c r="BH1223" i="157"/>
  <c r="AI1223" i="157"/>
  <c r="H1223" i="157"/>
  <c r="BJ1223" i="157"/>
  <c r="AG1223" i="157"/>
  <c r="G1223" i="157"/>
  <c r="BB1223" i="157"/>
  <c r="AE1223" i="157"/>
  <c r="R1223" i="157"/>
  <c r="AO1223" i="157"/>
  <c r="BA1223" i="157"/>
  <c r="AM1223" i="157"/>
  <c r="I1223" i="157"/>
  <c r="AJ1223" i="157"/>
  <c r="M1223" i="157"/>
  <c r="BL1223" i="157"/>
  <c r="AL1223" i="157"/>
  <c r="N1223" i="157"/>
  <c r="AS1223" i="157"/>
  <c r="AN1223" i="157"/>
  <c r="AR1223" i="157"/>
  <c r="AH1223" i="157"/>
  <c r="K1223" i="157"/>
  <c r="AQ1223" i="157"/>
  <c r="P1223" i="157"/>
  <c r="AY1223" i="157"/>
  <c r="AX1223" i="157"/>
  <c r="AF1223" i="157"/>
  <c r="AW1223" i="157"/>
  <c r="AK1223" i="157"/>
  <c r="AV1223" i="157"/>
  <c r="AD1223" i="157"/>
  <c r="BD1223" i="157"/>
  <c r="X1223" i="157"/>
  <c r="AT1223" i="157"/>
  <c r="U1223" i="157"/>
  <c r="BC1223" i="157"/>
  <c r="W1223" i="157"/>
  <c r="AZ1223" i="157"/>
  <c r="T1223" i="157"/>
  <c r="AU1223" i="157"/>
  <c r="Z1223" i="157"/>
  <c r="BF1223" i="157"/>
  <c r="O1223" i="157"/>
  <c r="AS1194" i="157"/>
  <c r="AK1194" i="157"/>
  <c r="AR1194" i="157"/>
  <c r="AB1194" i="157"/>
  <c r="BD1194" i="157"/>
  <c r="AJ1194" i="157"/>
  <c r="BC1194" i="157"/>
  <c r="AG1194" i="157"/>
  <c r="BA1194" i="157"/>
  <c r="X1194" i="157"/>
  <c r="AZ1194" i="157"/>
  <c r="U1194" i="157"/>
  <c r="BH1194" i="157"/>
  <c r="W1194" i="157"/>
  <c r="BB1194" i="157"/>
  <c r="T1194" i="157"/>
  <c r="AU1194" i="157"/>
  <c r="Z1194" i="157"/>
  <c r="AT1194" i="157"/>
  <c r="R1194" i="157"/>
  <c r="BN1194" i="157"/>
  <c r="AE1194" i="157"/>
  <c r="J1194" i="157"/>
  <c r="BO1194" i="157"/>
  <c r="AC1194" i="157"/>
  <c r="I1194" i="157"/>
  <c r="BL1194" i="157"/>
  <c r="AO1194" i="157"/>
  <c r="H1194" i="157"/>
  <c r="BF1194" i="157"/>
  <c r="AN1194" i="157"/>
  <c r="G1194" i="157"/>
  <c r="AY1194" i="157"/>
  <c r="AL1194" i="157"/>
  <c r="K1194" i="157"/>
  <c r="AX1194" i="157"/>
  <c r="AI1194" i="157"/>
  <c r="L1194" i="157"/>
  <c r="AW1194" i="157"/>
  <c r="AH1194" i="157"/>
  <c r="O1194" i="157"/>
  <c r="BJ1194" i="157"/>
  <c r="AF1194" i="157"/>
  <c r="N1194" i="157"/>
  <c r="AV1194" i="157"/>
  <c r="AD1194" i="157"/>
  <c r="M1194" i="157"/>
  <c r="AQ1194" i="157"/>
  <c r="AM1194" i="157"/>
  <c r="P1194" i="157"/>
  <c r="BL1174" i="157"/>
  <c r="AN1174" i="157"/>
  <c r="Z1174" i="157"/>
  <c r="BC1174" i="157"/>
  <c r="G1174" i="157"/>
  <c r="BF1174" i="157"/>
  <c r="AL1174" i="157"/>
  <c r="K1174" i="157"/>
  <c r="AG1174" i="157"/>
  <c r="O1174" i="157"/>
  <c r="AQ1174" i="157"/>
  <c r="AJ1174" i="157"/>
  <c r="N1174" i="157"/>
  <c r="BH1174" i="157"/>
  <c r="BJ1174" i="157"/>
  <c r="BB1174" i="157"/>
  <c r="AI1174" i="157"/>
  <c r="L1174" i="157"/>
  <c r="P1174" i="157"/>
  <c r="AK1174" i="157"/>
  <c r="AH1174" i="157"/>
  <c r="AO1174" i="157"/>
  <c r="J1174" i="157"/>
  <c r="BD1174" i="157"/>
  <c r="AF1174" i="157"/>
  <c r="M1174" i="157"/>
  <c r="BA1174" i="157"/>
  <c r="AW1174" i="157"/>
  <c r="AZ1174" i="157"/>
  <c r="AD1174" i="157"/>
  <c r="AU1174" i="157"/>
  <c r="AM1174" i="157"/>
  <c r="AR1174" i="157"/>
  <c r="U1174" i="157"/>
  <c r="W1174" i="157"/>
  <c r="T1174" i="157"/>
  <c r="AB1174" i="157"/>
  <c r="X1174" i="157"/>
  <c r="AT1174" i="157"/>
  <c r="AV1174" i="157"/>
  <c r="AS1174" i="157"/>
  <c r="AX1174" i="157"/>
  <c r="AY1174" i="157"/>
  <c r="R1174" i="157"/>
  <c r="BN1174" i="157"/>
  <c r="AE1174" i="157"/>
  <c r="I1174" i="157"/>
  <c r="BO1174" i="157"/>
  <c r="H1174" i="157"/>
  <c r="AC1174" i="157"/>
  <c r="AZ1186" i="157"/>
  <c r="AH1186" i="157"/>
  <c r="M1186" i="157"/>
  <c r="AY1186" i="157"/>
  <c r="AF1186" i="157"/>
  <c r="L1186" i="157"/>
  <c r="BA1186" i="157"/>
  <c r="AC1186" i="157"/>
  <c r="P1186" i="157"/>
  <c r="AX1186" i="157"/>
  <c r="AB1186" i="157"/>
  <c r="T1186" i="157"/>
  <c r="AS1186" i="157"/>
  <c r="AL1186" i="157"/>
  <c r="R1186" i="157"/>
  <c r="AR1186" i="157"/>
  <c r="AG1186" i="157"/>
  <c r="AQ1186" i="157"/>
  <c r="AE1186" i="157"/>
  <c r="BF1186" i="157"/>
  <c r="AD1186" i="157"/>
  <c r="BD1186" i="157"/>
  <c r="AN1186" i="157"/>
  <c r="H1186" i="157"/>
  <c r="BC1186" i="157"/>
  <c r="X1186" i="157"/>
  <c r="AT1186" i="157"/>
  <c r="BB1186" i="157"/>
  <c r="W1186" i="157"/>
  <c r="AW1186" i="157"/>
  <c r="J1186" i="157"/>
  <c r="AV1186" i="157"/>
  <c r="I1186" i="157"/>
  <c r="AU1186" i="157"/>
  <c r="G1186" i="157"/>
  <c r="BN1186" i="157"/>
  <c r="AO1186" i="157"/>
  <c r="Z1186" i="157"/>
  <c r="BL1186" i="157"/>
  <c r="AM1186" i="157"/>
  <c r="U1186" i="157"/>
  <c r="BH1186" i="157"/>
  <c r="AJ1186" i="157"/>
  <c r="O1186" i="157"/>
  <c r="BO1186" i="157"/>
  <c r="AK1186" i="157"/>
  <c r="K1186" i="157"/>
  <c r="BJ1186" i="157"/>
  <c r="AI1186" i="157"/>
  <c r="N1186" i="157"/>
  <c r="AS1251" i="157"/>
  <c r="AN1251" i="157"/>
  <c r="M1251" i="157"/>
  <c r="BF1251" i="157"/>
  <c r="AC1251" i="157"/>
  <c r="AR1251" i="157"/>
  <c r="AD1251" i="157"/>
  <c r="AT1251" i="157"/>
  <c r="BD1251" i="157"/>
  <c r="AB1251" i="157"/>
  <c r="AH1251" i="157"/>
  <c r="N1251" i="157"/>
  <c r="BC1251" i="157"/>
  <c r="Z1251" i="157"/>
  <c r="BH1251" i="157"/>
  <c r="AQ1251" i="157"/>
  <c r="X1251" i="157"/>
  <c r="BB1251" i="157"/>
  <c r="O1251" i="157"/>
  <c r="AW1251" i="157"/>
  <c r="L1251" i="157"/>
  <c r="AI1251" i="157"/>
  <c r="AV1251" i="157"/>
  <c r="K1251" i="157"/>
  <c r="G1251" i="157"/>
  <c r="AU1251" i="157"/>
  <c r="U1251" i="157"/>
  <c r="BO1251" i="157"/>
  <c r="AK1251" i="157"/>
  <c r="J1251" i="157"/>
  <c r="BL1251" i="157"/>
  <c r="H1251" i="157"/>
  <c r="BN1251" i="157"/>
  <c r="AJ1251" i="157"/>
  <c r="T1251" i="157"/>
  <c r="AO1251" i="157"/>
  <c r="BJ1251" i="157"/>
  <c r="AM1251" i="157"/>
  <c r="W1251" i="157"/>
  <c r="BA1251" i="157"/>
  <c r="AL1251" i="157"/>
  <c r="AZ1251" i="157"/>
  <c r="AG1251" i="157"/>
  <c r="R1251" i="157"/>
  <c r="AE1251" i="157"/>
  <c r="AY1251" i="157"/>
  <c r="AF1251" i="157"/>
  <c r="P1251" i="157"/>
  <c r="AX1251" i="157"/>
  <c r="I1251" i="157"/>
  <c r="BF1226" i="157"/>
  <c r="J1226" i="157"/>
  <c r="BA1226" i="157"/>
  <c r="I1226" i="157"/>
  <c r="AV1226" i="157"/>
  <c r="H1226" i="157"/>
  <c r="R1226" i="157"/>
  <c r="BB1226" i="157"/>
  <c r="G1226" i="157"/>
  <c r="BC1226" i="157"/>
  <c r="BO1226" i="157"/>
  <c r="AK1226" i="157"/>
  <c r="BL1226" i="157"/>
  <c r="AI1226" i="157"/>
  <c r="K1226" i="157"/>
  <c r="BN1226" i="157"/>
  <c r="O1226" i="157"/>
  <c r="AZ1226" i="157"/>
  <c r="AF1226" i="157"/>
  <c r="U1226" i="157"/>
  <c r="AY1226" i="157"/>
  <c r="AE1226" i="157"/>
  <c r="N1226" i="157"/>
  <c r="BH1226" i="157"/>
  <c r="AD1226" i="157"/>
  <c r="T1226" i="157"/>
  <c r="AU1226" i="157"/>
  <c r="AC1226" i="157"/>
  <c r="M1226" i="157"/>
  <c r="AT1226" i="157"/>
  <c r="AL1226" i="157"/>
  <c r="L1226" i="157"/>
  <c r="AS1226" i="157"/>
  <c r="AM1226" i="157"/>
  <c r="P1226" i="157"/>
  <c r="AR1226" i="157"/>
  <c r="AJ1226" i="157"/>
  <c r="X1226" i="157"/>
  <c r="BD1226" i="157"/>
  <c r="AB1226" i="157"/>
  <c r="BJ1226" i="157"/>
  <c r="AN1226" i="157"/>
  <c r="AX1226" i="157"/>
  <c r="AH1226" i="157"/>
  <c r="W1226" i="157"/>
  <c r="AW1226" i="157"/>
  <c r="AO1226" i="157"/>
  <c r="AG1226" i="157"/>
  <c r="AQ1226" i="157"/>
  <c r="Z1226" i="157"/>
  <c r="AW1184" i="157"/>
  <c r="AB1184" i="157"/>
  <c r="BC1184" i="157"/>
  <c r="Z1184" i="157"/>
  <c r="G1184" i="157"/>
  <c r="BB1184" i="157"/>
  <c r="X1184" i="157"/>
  <c r="BA1184" i="157"/>
  <c r="U1184" i="157"/>
  <c r="BL1184" i="157"/>
  <c r="AJ1184" i="157"/>
  <c r="AZ1184" i="157"/>
  <c r="W1184" i="157"/>
  <c r="AO1184" i="157"/>
  <c r="AY1184" i="157"/>
  <c r="T1184" i="157"/>
  <c r="AX1184" i="157"/>
  <c r="J1184" i="157"/>
  <c r="BN1184" i="157"/>
  <c r="AE1184" i="157"/>
  <c r="I1184" i="157"/>
  <c r="BO1184" i="157"/>
  <c r="AC1184" i="157"/>
  <c r="H1184" i="157"/>
  <c r="BJ1184" i="157"/>
  <c r="AN1184" i="157"/>
  <c r="K1184" i="157"/>
  <c r="BH1184" i="157"/>
  <c r="AL1184" i="157"/>
  <c r="P1184" i="157"/>
  <c r="BD1184" i="157"/>
  <c r="AI1184" i="157"/>
  <c r="O1184" i="157"/>
  <c r="AV1184" i="157"/>
  <c r="AH1184" i="157"/>
  <c r="N1184" i="157"/>
  <c r="BF1184" i="157"/>
  <c r="AF1184" i="157"/>
  <c r="L1184" i="157"/>
  <c r="AU1184" i="157"/>
  <c r="AM1184" i="157"/>
  <c r="R1184" i="157"/>
  <c r="AR1184" i="157"/>
  <c r="AT1184" i="157"/>
  <c r="AK1184" i="157"/>
  <c r="M1184" i="157"/>
  <c r="AS1184" i="157"/>
  <c r="AD1184" i="157"/>
  <c r="AQ1184" i="157"/>
  <c r="AG1184" i="157"/>
  <c r="BF1190" i="157"/>
  <c r="AN1190" i="157"/>
  <c r="O1190" i="157"/>
  <c r="BA1190" i="157"/>
  <c r="AI1190" i="157"/>
  <c r="AR1190" i="157"/>
  <c r="AJ1190" i="157"/>
  <c r="BB1190" i="157"/>
  <c r="AH1190" i="157"/>
  <c r="AX1190" i="157"/>
  <c r="AF1190" i="157"/>
  <c r="AU1190" i="157"/>
  <c r="X1190" i="157"/>
  <c r="AV1190" i="157"/>
  <c r="U1190" i="157"/>
  <c r="AT1190" i="157"/>
  <c r="Z1190" i="157"/>
  <c r="AW1190" i="157"/>
  <c r="W1190" i="157"/>
  <c r="AS1190" i="157"/>
  <c r="J1190" i="157"/>
  <c r="AY1190" i="157"/>
  <c r="I1190" i="157"/>
  <c r="BO1190" i="157"/>
  <c r="AD1190" i="157"/>
  <c r="H1190" i="157"/>
  <c r="BN1190" i="157"/>
  <c r="AC1190" i="157"/>
  <c r="G1190" i="157"/>
  <c r="BL1190" i="157"/>
  <c r="AB1190" i="157"/>
  <c r="T1190" i="157"/>
  <c r="BJ1190" i="157"/>
  <c r="AO1190" i="157"/>
  <c r="R1190" i="157"/>
  <c r="BD1190" i="157"/>
  <c r="AM1190" i="157"/>
  <c r="K1190" i="157"/>
  <c r="BC1190" i="157"/>
  <c r="AL1190" i="157"/>
  <c r="M1190" i="157"/>
  <c r="BH1190" i="157"/>
  <c r="AG1190" i="157"/>
  <c r="L1190" i="157"/>
  <c r="AZ1190" i="157"/>
  <c r="AE1190" i="157"/>
  <c r="N1190" i="157"/>
  <c r="AQ1190" i="157"/>
  <c r="AK1190" i="157"/>
  <c r="P1190" i="157"/>
  <c r="BB1220" i="157"/>
  <c r="AJ1220" i="157"/>
  <c r="L1220" i="157"/>
  <c r="AW1220" i="157"/>
  <c r="AH1220" i="157"/>
  <c r="AN1220" i="157"/>
  <c r="BH1220" i="157"/>
  <c r="M1220" i="157"/>
  <c r="AV1220" i="157"/>
  <c r="AI1220" i="157"/>
  <c r="AO1220" i="157"/>
  <c r="O1220" i="157"/>
  <c r="AT1220" i="157"/>
  <c r="AB1220" i="157"/>
  <c r="AF1220" i="157"/>
  <c r="AU1220" i="157"/>
  <c r="X1220" i="157"/>
  <c r="BA1220" i="157"/>
  <c r="U1220" i="157"/>
  <c r="AS1220" i="157"/>
  <c r="T1220" i="157"/>
  <c r="W1220" i="157"/>
  <c r="BJ1220" i="157"/>
  <c r="AR1220" i="157"/>
  <c r="J1220" i="157"/>
  <c r="I1220" i="157"/>
  <c r="AQ1220" i="157"/>
  <c r="BO1220" i="157"/>
  <c r="AE1220" i="157"/>
  <c r="P1220" i="157"/>
  <c r="Z1220" i="157"/>
  <c r="BL1220" i="157"/>
  <c r="AD1220" i="157"/>
  <c r="H1220" i="157"/>
  <c r="BN1220" i="157"/>
  <c r="AG1220" i="157"/>
  <c r="G1220" i="157"/>
  <c r="AL1220" i="157"/>
  <c r="AX1220" i="157"/>
  <c r="BD1220" i="157"/>
  <c r="AC1220" i="157"/>
  <c r="R1220" i="157"/>
  <c r="BC1220" i="157"/>
  <c r="AM1220" i="157"/>
  <c r="K1220" i="157"/>
  <c r="BF1220" i="157"/>
  <c r="AK1220" i="157"/>
  <c r="N1220" i="157"/>
  <c r="AZ1220" i="157"/>
  <c r="AY1220" i="157"/>
  <c r="AQ1250" i="157"/>
  <c r="AB1250" i="157"/>
  <c r="L1250" i="157"/>
  <c r="BL1250" i="157"/>
  <c r="AO1250" i="157"/>
  <c r="BA1250" i="157"/>
  <c r="AM1250" i="157"/>
  <c r="BD1250" i="157"/>
  <c r="N1250" i="157"/>
  <c r="AH1250" i="157"/>
  <c r="AZ1250" i="157"/>
  <c r="AF1250" i="157"/>
  <c r="AI1250" i="157"/>
  <c r="AL1250" i="157"/>
  <c r="AY1250" i="157"/>
  <c r="Z1250" i="157"/>
  <c r="BH1250" i="157"/>
  <c r="AX1250" i="157"/>
  <c r="X1250" i="157"/>
  <c r="K1250" i="157"/>
  <c r="BJ1250" i="157"/>
  <c r="AW1250" i="157"/>
  <c r="U1250" i="157"/>
  <c r="AV1250" i="157"/>
  <c r="AN1250" i="157"/>
  <c r="AR1250" i="157"/>
  <c r="BB1250" i="157"/>
  <c r="W1250" i="157"/>
  <c r="AG1250" i="157"/>
  <c r="AU1250" i="157"/>
  <c r="J1250" i="157"/>
  <c r="AT1250" i="157"/>
  <c r="I1250" i="157"/>
  <c r="P1250" i="157"/>
  <c r="BO1250" i="157"/>
  <c r="AE1250" i="157"/>
  <c r="H1250" i="157"/>
  <c r="T1250" i="157"/>
  <c r="BN1250" i="157"/>
  <c r="AD1250" i="157"/>
  <c r="G1250" i="157"/>
  <c r="BC1250" i="157"/>
  <c r="AC1250" i="157"/>
  <c r="O1250" i="157"/>
  <c r="BF1250" i="157"/>
  <c r="AK1250" i="157"/>
  <c r="R1250" i="157"/>
  <c r="AS1250" i="157"/>
  <c r="AJ1250" i="157"/>
  <c r="M1250" i="157"/>
  <c r="AU1257" i="157"/>
  <c r="AD1257" i="157"/>
  <c r="AT1257" i="157"/>
  <c r="T1257" i="157"/>
  <c r="BA1257" i="157"/>
  <c r="X1257" i="157"/>
  <c r="AZ1257" i="157"/>
  <c r="W1257" i="157"/>
  <c r="AS1257" i="157"/>
  <c r="R1257" i="157"/>
  <c r="AQ1257" i="157"/>
  <c r="U1257" i="157"/>
  <c r="AR1257" i="157"/>
  <c r="O1257" i="157"/>
  <c r="BJ1257" i="157"/>
  <c r="AG1257" i="157"/>
  <c r="L1257" i="157"/>
  <c r="BO1257" i="157"/>
  <c r="AF1257" i="157"/>
  <c r="K1257" i="157"/>
  <c r="AY1257" i="157"/>
  <c r="BN1257" i="157"/>
  <c r="AO1257" i="157"/>
  <c r="J1257" i="157"/>
  <c r="BF1257" i="157"/>
  <c r="AN1257" i="157"/>
  <c r="H1257" i="157"/>
  <c r="BH1257" i="157"/>
  <c r="AM1257" i="157"/>
  <c r="P1257" i="157"/>
  <c r="BD1257" i="157"/>
  <c r="AK1257" i="157"/>
  <c r="M1257" i="157"/>
  <c r="BC1257" i="157"/>
  <c r="AH1257" i="157"/>
  <c r="I1257" i="157"/>
  <c r="BL1257" i="157"/>
  <c r="AE1257" i="157"/>
  <c r="G1257" i="157"/>
  <c r="BB1257" i="157"/>
  <c r="AC1257" i="157"/>
  <c r="N1257" i="157"/>
  <c r="AW1257" i="157"/>
  <c r="AB1257" i="157"/>
  <c r="Z1257" i="157"/>
  <c r="AV1257" i="157"/>
  <c r="AL1257" i="157"/>
  <c r="AX1257" i="157"/>
  <c r="AI1257" i="157"/>
  <c r="AJ1257" i="157"/>
  <c r="AC1227" i="157"/>
  <c r="AS1227" i="157"/>
  <c r="Z1227" i="157"/>
  <c r="R1227" i="157"/>
  <c r="AW1227" i="157"/>
  <c r="AV1227" i="157"/>
  <c r="U1227" i="157"/>
  <c r="AU1227" i="157"/>
  <c r="W1227" i="157"/>
  <c r="AQ1227" i="157"/>
  <c r="O1227" i="157"/>
  <c r="BO1227" i="157"/>
  <c r="AG1227" i="157"/>
  <c r="L1227" i="157"/>
  <c r="J1227" i="157"/>
  <c r="AK1227" i="157"/>
  <c r="AF1227" i="157"/>
  <c r="AB1227" i="157"/>
  <c r="AE1227" i="157"/>
  <c r="BJ1227" i="157"/>
  <c r="AJ1227" i="157"/>
  <c r="AY1227" i="157"/>
  <c r="BH1227" i="157"/>
  <c r="AO1227" i="157"/>
  <c r="H1227" i="157"/>
  <c r="BL1227" i="157"/>
  <c r="AN1227" i="157"/>
  <c r="T1227" i="157"/>
  <c r="AI1227" i="157"/>
  <c r="BA1227" i="157"/>
  <c r="AM1227" i="157"/>
  <c r="BD1227" i="157"/>
  <c r="X1227" i="157"/>
  <c r="BN1227" i="157"/>
  <c r="AL1227" i="157"/>
  <c r="N1227" i="157"/>
  <c r="BF1227" i="157"/>
  <c r="M1227" i="157"/>
  <c r="P1227" i="157"/>
  <c r="K1227" i="157"/>
  <c r="AT1227" i="157"/>
  <c r="AR1227" i="157"/>
  <c r="AX1227" i="157"/>
  <c r="BC1227" i="157"/>
  <c r="AH1227" i="157"/>
  <c r="I1227" i="157"/>
  <c r="BB1227" i="157"/>
  <c r="AD1227" i="157"/>
  <c r="G1227" i="157"/>
  <c r="AZ1227" i="157"/>
  <c r="AU1252" i="157"/>
  <c r="AD1252" i="157"/>
  <c r="O1252" i="157"/>
  <c r="BH1252" i="157"/>
  <c r="AL1252" i="157"/>
  <c r="N1252" i="157"/>
  <c r="BA1252" i="157"/>
  <c r="AM1252" i="157"/>
  <c r="M1252" i="157"/>
  <c r="AZ1252" i="157"/>
  <c r="AK1252" i="157"/>
  <c r="L1252" i="157"/>
  <c r="BC1252" i="157"/>
  <c r="AB1252" i="157"/>
  <c r="BD1252" i="157"/>
  <c r="AE1252" i="157"/>
  <c r="P1252" i="157"/>
  <c r="BN1252" i="157"/>
  <c r="BB1252" i="157"/>
  <c r="AO1252" i="157"/>
  <c r="AS1252" i="157"/>
  <c r="AJ1252" i="157"/>
  <c r="AR1252" i="157"/>
  <c r="AN1252" i="157"/>
  <c r="G1252" i="157"/>
  <c r="AX1252" i="157"/>
  <c r="W1252" i="157"/>
  <c r="AW1252" i="157"/>
  <c r="Z1252" i="157"/>
  <c r="AT1252" i="157"/>
  <c r="R1252" i="157"/>
  <c r="AC1252" i="157"/>
  <c r="AQ1252" i="157"/>
  <c r="J1252" i="157"/>
  <c r="AY1252" i="157"/>
  <c r="I1252" i="157"/>
  <c r="BL1252" i="157"/>
  <c r="H1252" i="157"/>
  <c r="BO1252" i="157"/>
  <c r="AI1252" i="157"/>
  <c r="X1252" i="157"/>
  <c r="BJ1252" i="157"/>
  <c r="AH1252" i="157"/>
  <c r="U1252" i="157"/>
  <c r="BF1252" i="157"/>
  <c r="AG1252" i="157"/>
  <c r="T1252" i="157"/>
  <c r="AV1252" i="157"/>
  <c r="AF1252" i="157"/>
  <c r="K1252" i="157"/>
  <c r="AS1183" i="157"/>
  <c r="X1183" i="157"/>
  <c r="AR1183" i="157"/>
  <c r="U1183" i="157"/>
  <c r="BH1183" i="157"/>
  <c r="W1183" i="157"/>
  <c r="BF1183" i="157"/>
  <c r="T1183" i="157"/>
  <c r="AQ1183" i="157"/>
  <c r="O1183" i="157"/>
  <c r="BO1183" i="157"/>
  <c r="AI1183" i="157"/>
  <c r="L1183" i="157"/>
  <c r="BN1183" i="157"/>
  <c r="AH1183" i="157"/>
  <c r="J1183" i="157"/>
  <c r="BL1183" i="157"/>
  <c r="AG1183" i="157"/>
  <c r="H1183" i="157"/>
  <c r="BJ1183" i="157"/>
  <c r="AF1183" i="157"/>
  <c r="R1183" i="157"/>
  <c r="BB1183" i="157"/>
  <c r="AD1183" i="157"/>
  <c r="G1183" i="157"/>
  <c r="BA1183" i="157"/>
  <c r="AL1183" i="157"/>
  <c r="I1183" i="157"/>
  <c r="AW1183" i="157"/>
  <c r="AK1183" i="157"/>
  <c r="N1183" i="157"/>
  <c r="AV1183" i="157"/>
  <c r="AJ1183" i="157"/>
  <c r="M1183" i="157"/>
  <c r="AZ1183" i="157"/>
  <c r="AY1183" i="157"/>
  <c r="AE1183" i="157"/>
  <c r="K1183" i="157"/>
  <c r="AX1183" i="157"/>
  <c r="AB1183" i="157"/>
  <c r="P1183" i="157"/>
  <c r="AM1183" i="157"/>
  <c r="AT1183" i="157"/>
  <c r="AO1183" i="157"/>
  <c r="BD1183" i="157"/>
  <c r="AC1183" i="157"/>
  <c r="BC1183" i="157"/>
  <c r="AN1183" i="157"/>
  <c r="AU1183" i="157"/>
  <c r="Z1183" i="157"/>
  <c r="BJ1240" i="157"/>
  <c r="AM1240" i="157"/>
  <c r="K1240" i="157"/>
  <c r="BD1240" i="157"/>
  <c r="AK1240" i="157"/>
  <c r="P1240" i="157"/>
  <c r="BC1240" i="157"/>
  <c r="AN1240" i="157"/>
  <c r="O1240" i="157"/>
  <c r="AY1240" i="157"/>
  <c r="AI1240" i="157"/>
  <c r="M1240" i="157"/>
  <c r="AX1240" i="157"/>
  <c r="AH1240" i="157"/>
  <c r="N1240" i="157"/>
  <c r="AW1240" i="157"/>
  <c r="AF1240" i="157"/>
  <c r="L1240" i="157"/>
  <c r="AV1240" i="157"/>
  <c r="AC1240" i="157"/>
  <c r="R1240" i="157"/>
  <c r="AQ1240" i="157"/>
  <c r="AL1240" i="157"/>
  <c r="BH1240" i="157"/>
  <c r="AB1240" i="157"/>
  <c r="BB1240" i="157"/>
  <c r="AJ1240" i="157"/>
  <c r="AZ1240" i="157"/>
  <c r="AG1240" i="157"/>
  <c r="BF1240" i="157"/>
  <c r="X1240" i="157"/>
  <c r="AT1240" i="157"/>
  <c r="U1240" i="157"/>
  <c r="AS1240" i="157"/>
  <c r="Z1240" i="157"/>
  <c r="AU1240" i="157"/>
  <c r="W1240" i="157"/>
  <c r="AR1240" i="157"/>
  <c r="T1240" i="157"/>
  <c r="BA1240" i="157"/>
  <c r="J1240" i="157"/>
  <c r="BO1240" i="157"/>
  <c r="AE1240" i="157"/>
  <c r="I1240" i="157"/>
  <c r="BN1240" i="157"/>
  <c r="AD1240" i="157"/>
  <c r="H1240" i="157"/>
  <c r="BL1240" i="157"/>
  <c r="AO1240" i="157"/>
  <c r="G1240" i="157"/>
  <c r="P1205" i="157"/>
  <c r="AH1205" i="157"/>
  <c r="N1205" i="157"/>
  <c r="BA1205" i="157"/>
  <c r="AO1205" i="157"/>
  <c r="M1205" i="157"/>
  <c r="BJ1205" i="157"/>
  <c r="AZ1205" i="157"/>
  <c r="BH1205" i="157"/>
  <c r="AY1205" i="157"/>
  <c r="AX1205" i="157"/>
  <c r="AL1205" i="157"/>
  <c r="AW1205" i="157"/>
  <c r="AM1205" i="157"/>
  <c r="AV1205" i="157"/>
  <c r="AU1205" i="157"/>
  <c r="W1205" i="157"/>
  <c r="AR1205" i="157"/>
  <c r="X1205" i="157"/>
  <c r="AF1205" i="157"/>
  <c r="BC1205" i="157"/>
  <c r="R1205" i="157"/>
  <c r="BB1205" i="157"/>
  <c r="L1205" i="157"/>
  <c r="O1205" i="157"/>
  <c r="BD1205" i="157"/>
  <c r="AQ1205" i="157"/>
  <c r="BO1205" i="157"/>
  <c r="AK1205" i="157"/>
  <c r="J1205" i="157"/>
  <c r="BN1205" i="157"/>
  <c r="AI1205" i="157"/>
  <c r="AJ1205" i="157"/>
  <c r="H1205" i="157"/>
  <c r="I1205" i="157"/>
  <c r="BL1205" i="157"/>
  <c r="AG1205" i="157"/>
  <c r="U1205" i="157"/>
  <c r="AD1205" i="157"/>
  <c r="T1205" i="157"/>
  <c r="K1205" i="157"/>
  <c r="BF1205" i="157"/>
  <c r="AS1205" i="157"/>
  <c r="AN1205" i="157"/>
  <c r="AE1205" i="157"/>
  <c r="AT1205" i="157"/>
  <c r="AC1205" i="157"/>
  <c r="G1205" i="157"/>
  <c r="AB1205" i="157"/>
  <c r="Z1205" i="157"/>
  <c r="N37" i="33"/>
  <c r="P37" i="33" s="1"/>
  <c r="E744" i="31" l="1"/>
  <c r="L674" i="31"/>
  <c r="M674" i="31"/>
  <c r="J674" i="31"/>
  <c r="I674" i="31"/>
  <c r="K674" i="31"/>
  <c r="G674" i="31"/>
  <c r="H674" i="31"/>
  <c r="F674" i="31"/>
  <c r="E712" i="31"/>
  <c r="I642" i="31"/>
  <c r="H642" i="31"/>
  <c r="G642" i="31"/>
  <c r="K642" i="31"/>
  <c r="F642" i="31"/>
  <c r="L642" i="31"/>
  <c r="M642" i="31"/>
  <c r="J642" i="31"/>
  <c r="E706" i="31"/>
  <c r="K636" i="31"/>
  <c r="H636" i="31"/>
  <c r="F636" i="31"/>
  <c r="G636" i="31"/>
  <c r="J636" i="31"/>
  <c r="L636" i="31"/>
  <c r="I636" i="31"/>
  <c r="M636" i="31"/>
  <c r="E742" i="31"/>
  <c r="G672" i="31"/>
  <c r="I672" i="31"/>
  <c r="L672" i="31"/>
  <c r="M672" i="31"/>
  <c r="H672" i="31"/>
  <c r="F672" i="31"/>
  <c r="K672" i="31"/>
  <c r="J672" i="31"/>
  <c r="E749" i="31"/>
  <c r="I679" i="31"/>
  <c r="L679" i="31"/>
  <c r="F679" i="31"/>
  <c r="M679" i="31"/>
  <c r="K679" i="31"/>
  <c r="J679" i="31"/>
  <c r="H679" i="31"/>
  <c r="G679" i="31"/>
  <c r="E748" i="31"/>
  <c r="M678" i="31"/>
  <c r="H678" i="31"/>
  <c r="I678" i="31"/>
  <c r="F678" i="31"/>
  <c r="L678" i="31"/>
  <c r="J678" i="31"/>
  <c r="G678" i="31"/>
  <c r="K678" i="31"/>
  <c r="E714" i="31"/>
  <c r="K644" i="31"/>
  <c r="I644" i="31"/>
  <c r="F644" i="31"/>
  <c r="M644" i="31"/>
  <c r="H644" i="31"/>
  <c r="J644" i="31"/>
  <c r="L644" i="31"/>
  <c r="G644" i="31"/>
  <c r="E743" i="31"/>
  <c r="K673" i="31"/>
  <c r="J673" i="31"/>
  <c r="H673" i="31"/>
  <c r="I673" i="31"/>
  <c r="L673" i="31"/>
  <c r="G673" i="31"/>
  <c r="F673" i="31"/>
  <c r="M673" i="31"/>
  <c r="E711" i="31"/>
  <c r="L641" i="31"/>
  <c r="G641" i="31"/>
  <c r="M641" i="31"/>
  <c r="H641" i="31"/>
  <c r="I641" i="31"/>
  <c r="K641" i="31"/>
  <c r="J641" i="31"/>
  <c r="F641" i="31"/>
  <c r="E710" i="31"/>
  <c r="K640" i="31"/>
  <c r="L640" i="31"/>
  <c r="M640" i="31"/>
  <c r="F640" i="31"/>
  <c r="H640" i="31"/>
  <c r="J640" i="31"/>
  <c r="I640" i="31"/>
  <c r="G640" i="31"/>
  <c r="E707" i="31"/>
  <c r="J637" i="31"/>
  <c r="H637" i="31"/>
  <c r="G637" i="31"/>
  <c r="F637" i="31"/>
  <c r="L637" i="31"/>
  <c r="K637" i="31"/>
  <c r="M637" i="31"/>
  <c r="I637" i="31"/>
  <c r="E746" i="31"/>
  <c r="I676" i="31"/>
  <c r="F676" i="31"/>
  <c r="G676" i="31"/>
  <c r="J676" i="31"/>
  <c r="K676" i="31"/>
  <c r="H676" i="31"/>
  <c r="M676" i="31"/>
  <c r="L676" i="31"/>
  <c r="E745" i="31"/>
  <c r="J675" i="31"/>
  <c r="H675" i="31"/>
  <c r="F675" i="31"/>
  <c r="K675" i="31"/>
  <c r="G675" i="31"/>
  <c r="I675" i="31"/>
  <c r="M675" i="31"/>
  <c r="L675" i="31"/>
  <c r="E740" i="31"/>
  <c r="K670" i="31"/>
  <c r="G670" i="31"/>
  <c r="L670" i="31"/>
  <c r="I670" i="31"/>
  <c r="J670" i="31"/>
  <c r="M670" i="31"/>
  <c r="H670" i="31"/>
  <c r="F670" i="31"/>
  <c r="E747" i="31"/>
  <c r="K677" i="31"/>
  <c r="J677" i="31"/>
  <c r="I677" i="31"/>
  <c r="G677" i="31"/>
  <c r="H677" i="31"/>
  <c r="L677" i="31"/>
  <c r="M677" i="31"/>
  <c r="F677" i="31"/>
  <c r="E709" i="31"/>
  <c r="M639" i="31"/>
  <c r="G639" i="31"/>
  <c r="I639" i="31"/>
  <c r="K639" i="31"/>
  <c r="H639" i="31"/>
  <c r="F639" i="31"/>
  <c r="J639" i="31"/>
  <c r="L639" i="31"/>
  <c r="E741" i="31"/>
  <c r="G671" i="31"/>
  <c r="H671" i="31"/>
  <c r="J671" i="31"/>
  <c r="M671" i="31"/>
  <c r="F671" i="31"/>
  <c r="K671" i="31"/>
  <c r="L671" i="31"/>
  <c r="I671" i="31"/>
  <c r="E705" i="31"/>
  <c r="J635" i="31"/>
  <c r="I635" i="31"/>
  <c r="H635" i="31"/>
  <c r="F635" i="31"/>
  <c r="K635" i="31"/>
  <c r="G635" i="31"/>
  <c r="M635" i="31"/>
  <c r="L635" i="31"/>
  <c r="E713" i="31"/>
  <c r="H643" i="31"/>
  <c r="L643" i="31"/>
  <c r="G643" i="31"/>
  <c r="I643" i="31"/>
  <c r="K643" i="31"/>
  <c r="F643" i="31"/>
  <c r="J643" i="31"/>
  <c r="M643" i="31"/>
  <c r="E708" i="31"/>
  <c r="H638" i="31"/>
  <c r="K638" i="31"/>
  <c r="J638" i="31"/>
  <c r="I638" i="31"/>
  <c r="F638" i="31"/>
  <c r="L638" i="31"/>
  <c r="G638" i="31"/>
  <c r="M638" i="31"/>
  <c r="E433" i="157"/>
  <c r="AT398" i="157"/>
  <c r="AF398" i="157"/>
  <c r="I398" i="157"/>
  <c r="AV398" i="157"/>
  <c r="AB398" i="157"/>
  <c r="H398" i="157"/>
  <c r="AU398" i="157"/>
  <c r="AE398" i="157"/>
  <c r="AS398" i="157"/>
  <c r="AK398" i="157"/>
  <c r="AR398" i="157"/>
  <c r="AI398" i="157"/>
  <c r="AQ398" i="157"/>
  <c r="AH398" i="157"/>
  <c r="BD398" i="157"/>
  <c r="Z398" i="157"/>
  <c r="BC398" i="157"/>
  <c r="X398" i="157"/>
  <c r="AZ398" i="157"/>
  <c r="W398" i="157"/>
  <c r="AY398" i="157"/>
  <c r="R398" i="157"/>
  <c r="AX398" i="157"/>
  <c r="U398" i="157"/>
  <c r="AW398" i="157"/>
  <c r="T398" i="157"/>
  <c r="BO398" i="157"/>
  <c r="AD398" i="157"/>
  <c r="G398" i="157"/>
  <c r="BN398" i="157"/>
  <c r="AC398" i="157"/>
  <c r="O398" i="157"/>
  <c r="BH398" i="157"/>
  <c r="AO398" i="157"/>
  <c r="M398" i="157"/>
  <c r="BF398" i="157"/>
  <c r="AN398" i="157"/>
  <c r="L398" i="157"/>
  <c r="BL398" i="157"/>
  <c r="AM398" i="157"/>
  <c r="K398" i="157"/>
  <c r="BJ398" i="157"/>
  <c r="AL398" i="157"/>
  <c r="J398" i="157"/>
  <c r="BB398" i="157"/>
  <c r="AJ398" i="157"/>
  <c r="P398" i="157"/>
  <c r="BA398" i="157"/>
  <c r="AG398" i="157"/>
  <c r="N398" i="157"/>
  <c r="E429" i="157"/>
  <c r="AT394" i="157"/>
  <c r="W394" i="157"/>
  <c r="AS394" i="157"/>
  <c r="Z394" i="157"/>
  <c r="AQ394" i="157"/>
  <c r="R394" i="157"/>
  <c r="BC394" i="157"/>
  <c r="U394" i="157"/>
  <c r="BA394" i="157"/>
  <c r="T394" i="157"/>
  <c r="AR394" i="157"/>
  <c r="AI394" i="157"/>
  <c r="BD394" i="157"/>
  <c r="AF394" i="157"/>
  <c r="BB394" i="157"/>
  <c r="AN394" i="157"/>
  <c r="BO394" i="157"/>
  <c r="AL394" i="157"/>
  <c r="G394" i="157"/>
  <c r="BH394" i="157"/>
  <c r="AK394" i="157"/>
  <c r="I394" i="157"/>
  <c r="BJ394" i="157"/>
  <c r="AO394" i="157"/>
  <c r="H394" i="157"/>
  <c r="BN394" i="157"/>
  <c r="AM394" i="157"/>
  <c r="N394" i="157"/>
  <c r="BL394" i="157"/>
  <c r="AH394" i="157"/>
  <c r="P394" i="157"/>
  <c r="BF394" i="157"/>
  <c r="AG394" i="157"/>
  <c r="O394" i="157"/>
  <c r="AX394" i="157"/>
  <c r="AE394" i="157"/>
  <c r="M394" i="157"/>
  <c r="AW394" i="157"/>
  <c r="AD394" i="157"/>
  <c r="L394" i="157"/>
  <c r="AZ394" i="157"/>
  <c r="AC394" i="157"/>
  <c r="K394" i="157"/>
  <c r="AY394" i="157"/>
  <c r="AB394" i="157"/>
  <c r="J394" i="157"/>
  <c r="AV394" i="157"/>
  <c r="AJ394" i="157"/>
  <c r="AU394" i="157"/>
  <c r="X394" i="157"/>
  <c r="E432" i="157"/>
  <c r="BO397" i="157"/>
  <c r="AO397" i="157"/>
  <c r="N397" i="157"/>
  <c r="BL397" i="157"/>
  <c r="AJ397" i="157"/>
  <c r="R397" i="157"/>
  <c r="BN397" i="157"/>
  <c r="AI397" i="157"/>
  <c r="L397" i="157"/>
  <c r="BH397" i="157"/>
  <c r="AD397" i="157"/>
  <c r="I397" i="157"/>
  <c r="BJ397" i="157"/>
  <c r="AC397" i="157"/>
  <c r="G397" i="157"/>
  <c r="BF397" i="157"/>
  <c r="AB397" i="157"/>
  <c r="H397" i="157"/>
  <c r="AV397" i="157"/>
  <c r="AN397" i="157"/>
  <c r="U397" i="157"/>
  <c r="AU397" i="157"/>
  <c r="AK397" i="157"/>
  <c r="M397" i="157"/>
  <c r="BD397" i="157"/>
  <c r="AH397" i="157"/>
  <c r="K397" i="157"/>
  <c r="BC397" i="157"/>
  <c r="AG397" i="157"/>
  <c r="J397" i="157"/>
  <c r="BB397" i="157"/>
  <c r="AF397" i="157"/>
  <c r="BA397" i="157"/>
  <c r="AM397" i="157"/>
  <c r="AZ397" i="157"/>
  <c r="AL397" i="157"/>
  <c r="AY397" i="157"/>
  <c r="AE397" i="157"/>
  <c r="AW397" i="157"/>
  <c r="Z397" i="157"/>
  <c r="AT397" i="157"/>
  <c r="X397" i="157"/>
  <c r="AR397" i="157"/>
  <c r="W397" i="157"/>
  <c r="AX397" i="157"/>
  <c r="T397" i="157"/>
  <c r="AQ397" i="157"/>
  <c r="P397" i="157"/>
  <c r="AS397" i="157"/>
  <c r="O397" i="157"/>
  <c r="E428" i="157"/>
  <c r="AU393" i="157"/>
  <c r="AO393" i="157"/>
  <c r="H393" i="157"/>
  <c r="AT393" i="157"/>
  <c r="AL393" i="157"/>
  <c r="BA393" i="157"/>
  <c r="Z393" i="157"/>
  <c r="BB393" i="157"/>
  <c r="X393" i="157"/>
  <c r="AZ393" i="157"/>
  <c r="W393" i="157"/>
  <c r="AY393" i="157"/>
  <c r="R393" i="157"/>
  <c r="AX393" i="157"/>
  <c r="U393" i="157"/>
  <c r="AW393" i="157"/>
  <c r="AH393" i="157"/>
  <c r="AI393" i="157"/>
  <c r="AV393" i="157"/>
  <c r="T393" i="157"/>
  <c r="BL393" i="157"/>
  <c r="AN393" i="157"/>
  <c r="P393" i="157"/>
  <c r="BO393" i="157"/>
  <c r="AM393" i="157"/>
  <c r="O393" i="157"/>
  <c r="AQ393" i="157"/>
  <c r="BN393" i="157"/>
  <c r="AK393" i="157"/>
  <c r="N393" i="157"/>
  <c r="K393" i="157"/>
  <c r="BJ393" i="157"/>
  <c r="AF393" i="157"/>
  <c r="L393" i="157"/>
  <c r="AJ393" i="157"/>
  <c r="BH393" i="157"/>
  <c r="AE393" i="157"/>
  <c r="I393" i="157"/>
  <c r="BC393" i="157"/>
  <c r="BF393" i="157"/>
  <c r="AG393" i="157"/>
  <c r="G393" i="157"/>
  <c r="AC393" i="157"/>
  <c r="AS393" i="157"/>
  <c r="AR393" i="157"/>
  <c r="AD393" i="157"/>
  <c r="M393" i="157"/>
  <c r="BD393" i="157"/>
  <c r="AB393" i="157"/>
  <c r="J393" i="157"/>
  <c r="E434" i="157"/>
  <c r="AW399" i="157"/>
  <c r="AF399" i="157"/>
  <c r="H399" i="157"/>
  <c r="AV399" i="157"/>
  <c r="AE399" i="157"/>
  <c r="AU399" i="157"/>
  <c r="AK399" i="157"/>
  <c r="AT399" i="157"/>
  <c r="AD399" i="157"/>
  <c r="AR399" i="157"/>
  <c r="AM399" i="157"/>
  <c r="BD399" i="157"/>
  <c r="X399" i="157"/>
  <c r="BB399" i="157"/>
  <c r="Z399" i="157"/>
  <c r="BA399" i="157"/>
  <c r="W399" i="157"/>
  <c r="AS399" i="157"/>
  <c r="U399" i="157"/>
  <c r="BC399" i="157"/>
  <c r="T399" i="157"/>
  <c r="AQ399" i="157"/>
  <c r="P399" i="157"/>
  <c r="BN399" i="157"/>
  <c r="AJ399" i="157"/>
  <c r="O399" i="157"/>
  <c r="BJ399" i="157"/>
  <c r="AI399" i="157"/>
  <c r="N399" i="157"/>
  <c r="BH399" i="157"/>
  <c r="AG399" i="157"/>
  <c r="L399" i="157"/>
  <c r="BO399" i="157"/>
  <c r="AB399" i="157"/>
  <c r="I399" i="157"/>
  <c r="BF399" i="157"/>
  <c r="AC399" i="157"/>
  <c r="G399" i="157"/>
  <c r="BL399" i="157"/>
  <c r="AO399" i="157"/>
  <c r="M399" i="157"/>
  <c r="AZ399" i="157"/>
  <c r="AN399" i="157"/>
  <c r="K399" i="157"/>
  <c r="AY399" i="157"/>
  <c r="AL399" i="157"/>
  <c r="J399" i="157"/>
  <c r="AX399" i="157"/>
  <c r="AH399" i="157"/>
  <c r="R399" i="157"/>
  <c r="E427" i="157"/>
  <c r="BD392" i="157"/>
  <c r="Z392" i="157"/>
  <c r="R392" i="157"/>
  <c r="AS392" i="157"/>
  <c r="AQ392" i="157"/>
  <c r="L392" i="157"/>
  <c r="BC392" i="157"/>
  <c r="AV392" i="157"/>
  <c r="U392" i="157"/>
  <c r="T392" i="157"/>
  <c r="X392" i="157"/>
  <c r="N392" i="157"/>
  <c r="BJ392" i="157"/>
  <c r="AD392" i="157"/>
  <c r="AT392" i="157"/>
  <c r="BL392" i="157"/>
  <c r="BH392" i="157"/>
  <c r="AR392" i="157"/>
  <c r="G392" i="157"/>
  <c r="BO392" i="157"/>
  <c r="H392" i="157"/>
  <c r="BN392" i="157"/>
  <c r="P392" i="157"/>
  <c r="AX392" i="157"/>
  <c r="AF392" i="157"/>
  <c r="I392" i="157"/>
  <c r="BB392" i="157"/>
  <c r="AM392" i="157"/>
  <c r="O392" i="157"/>
  <c r="AL392" i="157"/>
  <c r="J392" i="157"/>
  <c r="BA392" i="157"/>
  <c r="AI392" i="157"/>
  <c r="M392" i="157"/>
  <c r="AZ392" i="157"/>
  <c r="AB392" i="157"/>
  <c r="W392" i="157"/>
  <c r="AE392" i="157"/>
  <c r="K392" i="157"/>
  <c r="AC392" i="157"/>
  <c r="AN392" i="157"/>
  <c r="BF392" i="157"/>
  <c r="AY392" i="157"/>
  <c r="AH392" i="157"/>
  <c r="AG392" i="157"/>
  <c r="AK392" i="157"/>
  <c r="AJ392" i="157"/>
  <c r="AW392" i="157"/>
  <c r="AU392" i="157"/>
  <c r="AO392" i="157"/>
  <c r="E430" i="157"/>
  <c r="AV395" i="157"/>
  <c r="AL395" i="157"/>
  <c r="H395" i="157"/>
  <c r="BB395" i="157"/>
  <c r="AK395" i="157"/>
  <c r="M395" i="157"/>
  <c r="AZ395" i="157"/>
  <c r="AN395" i="157"/>
  <c r="AX395" i="157"/>
  <c r="AJ395" i="157"/>
  <c r="AW395" i="157"/>
  <c r="AI395" i="157"/>
  <c r="AU395" i="157"/>
  <c r="T395" i="157"/>
  <c r="AT395" i="157"/>
  <c r="Z395" i="157"/>
  <c r="AS395" i="157"/>
  <c r="AH395" i="157"/>
  <c r="AQ395" i="157"/>
  <c r="U395" i="157"/>
  <c r="BA395" i="157"/>
  <c r="X395" i="157"/>
  <c r="AY395" i="157"/>
  <c r="W395" i="157"/>
  <c r="AR395" i="157"/>
  <c r="R395" i="157"/>
  <c r="BO395" i="157"/>
  <c r="AF395" i="157"/>
  <c r="P395" i="157"/>
  <c r="BN395" i="157"/>
  <c r="AE395" i="157"/>
  <c r="O395" i="157"/>
  <c r="BL395" i="157"/>
  <c r="AC395" i="157"/>
  <c r="N395" i="157"/>
  <c r="BJ395" i="157"/>
  <c r="AG395" i="157"/>
  <c r="L395" i="157"/>
  <c r="BH395" i="157"/>
  <c r="AD395" i="157"/>
  <c r="I395" i="157"/>
  <c r="BF395" i="157"/>
  <c r="AB395" i="157"/>
  <c r="G395" i="157"/>
  <c r="BD395" i="157"/>
  <c r="AO395" i="157"/>
  <c r="K395" i="157"/>
  <c r="BC395" i="157"/>
  <c r="AM395" i="157"/>
  <c r="J395" i="157"/>
  <c r="E425" i="157"/>
  <c r="BN390" i="157"/>
  <c r="O390" i="157"/>
  <c r="BF390" i="157"/>
  <c r="AE390" i="157"/>
  <c r="BJ390" i="157"/>
  <c r="AM390" i="157"/>
  <c r="N390" i="157"/>
  <c r="BL390" i="157"/>
  <c r="AH390" i="157"/>
  <c r="M390" i="157"/>
  <c r="BO390" i="157"/>
  <c r="AG390" i="157"/>
  <c r="L390" i="157"/>
  <c r="BH390" i="157"/>
  <c r="AK390" i="157"/>
  <c r="K390" i="157"/>
  <c r="J390" i="157"/>
  <c r="AT390" i="157"/>
  <c r="AF390" i="157"/>
  <c r="P390" i="157"/>
  <c r="BD390" i="157"/>
  <c r="AL390" i="157"/>
  <c r="H390" i="157"/>
  <c r="BC390" i="157"/>
  <c r="AI390" i="157"/>
  <c r="T390" i="157"/>
  <c r="BB390" i="157"/>
  <c r="AD390" i="157"/>
  <c r="AZ390" i="157"/>
  <c r="AC390" i="157"/>
  <c r="I390" i="157"/>
  <c r="AW390" i="157"/>
  <c r="Z390" i="157"/>
  <c r="X390" i="157"/>
  <c r="AV390" i="157"/>
  <c r="AJ390" i="157"/>
  <c r="AU390" i="157"/>
  <c r="AB390" i="157"/>
  <c r="AR390" i="157"/>
  <c r="W390" i="157"/>
  <c r="U390" i="157"/>
  <c r="AS390" i="157"/>
  <c r="AQ390" i="157"/>
  <c r="BA390" i="157"/>
  <c r="AN390" i="157"/>
  <c r="AX390" i="157"/>
  <c r="R390" i="157"/>
  <c r="AY390" i="157"/>
  <c r="G390" i="157"/>
  <c r="AO390" i="157"/>
  <c r="E426" i="157"/>
  <c r="AX391" i="157"/>
  <c r="R391" i="157"/>
  <c r="BO391" i="157"/>
  <c r="AB391" i="157"/>
  <c r="P391" i="157"/>
  <c r="BN391" i="157"/>
  <c r="AN391" i="157"/>
  <c r="O391" i="157"/>
  <c r="BL391" i="157"/>
  <c r="AM391" i="157"/>
  <c r="N391" i="157"/>
  <c r="BJ391" i="157"/>
  <c r="AH391" i="157"/>
  <c r="L391" i="157"/>
  <c r="BF391" i="157"/>
  <c r="AG391" i="157"/>
  <c r="I391" i="157"/>
  <c r="BH391" i="157"/>
  <c r="AF391" i="157"/>
  <c r="G391" i="157"/>
  <c r="AZ391" i="157"/>
  <c r="AE391" i="157"/>
  <c r="K391" i="157"/>
  <c r="AY391" i="157"/>
  <c r="AC391" i="157"/>
  <c r="J391" i="157"/>
  <c r="AR391" i="157"/>
  <c r="AI391" i="157"/>
  <c r="H391" i="157"/>
  <c r="AT391" i="157"/>
  <c r="AO391" i="157"/>
  <c r="M391" i="157"/>
  <c r="AS391" i="157"/>
  <c r="AL391" i="157"/>
  <c r="AQ391" i="157"/>
  <c r="AK391" i="157"/>
  <c r="BC391" i="157"/>
  <c r="AJ391" i="157"/>
  <c r="BB391" i="157"/>
  <c r="AD391" i="157"/>
  <c r="BA391" i="157"/>
  <c r="Z391" i="157"/>
  <c r="AW391" i="157"/>
  <c r="U391" i="157"/>
  <c r="BD391" i="157"/>
  <c r="W391" i="157"/>
  <c r="AV391" i="157"/>
  <c r="T391" i="157"/>
  <c r="AU391" i="157"/>
  <c r="X391" i="157"/>
  <c r="E431" i="157"/>
  <c r="BJ396" i="157"/>
  <c r="AO396" i="157"/>
  <c r="L396" i="157"/>
  <c r="BB396" i="157"/>
  <c r="AM396" i="157"/>
  <c r="K396" i="157"/>
  <c r="AU396" i="157"/>
  <c r="AG396" i="157"/>
  <c r="H396" i="157"/>
  <c r="AT396" i="157"/>
  <c r="AF396" i="157"/>
  <c r="J396" i="157"/>
  <c r="AS396" i="157"/>
  <c r="AB396" i="157"/>
  <c r="I396" i="157"/>
  <c r="AR396" i="157"/>
  <c r="AN396" i="157"/>
  <c r="AQ396" i="157"/>
  <c r="AE396" i="157"/>
  <c r="BD396" i="157"/>
  <c r="AJ396" i="157"/>
  <c r="BC396" i="157"/>
  <c r="AH396" i="157"/>
  <c r="BA396" i="157"/>
  <c r="Z396" i="157"/>
  <c r="AY396" i="157"/>
  <c r="X396" i="157"/>
  <c r="AZ396" i="157"/>
  <c r="T396" i="157"/>
  <c r="AX396" i="157"/>
  <c r="R396" i="157"/>
  <c r="AV396" i="157"/>
  <c r="G396" i="157"/>
  <c r="AW396" i="157"/>
  <c r="U396" i="157"/>
  <c r="BO396" i="157"/>
  <c r="AL396" i="157"/>
  <c r="W396" i="157"/>
  <c r="BN396" i="157"/>
  <c r="AK396" i="157"/>
  <c r="P396" i="157"/>
  <c r="BH396" i="157"/>
  <c r="AI396" i="157"/>
  <c r="O396" i="157"/>
  <c r="BL396" i="157"/>
  <c r="AD396" i="157"/>
  <c r="N396" i="157"/>
  <c r="BF396" i="157"/>
  <c r="AC396" i="157"/>
  <c r="M396" i="157"/>
  <c r="N38" i="33"/>
  <c r="P38" i="33" s="1"/>
  <c r="E816" i="31" l="1"/>
  <c r="H746" i="31"/>
  <c r="F746" i="31"/>
  <c r="G746" i="31"/>
  <c r="K746" i="31"/>
  <c r="M746" i="31"/>
  <c r="L746" i="31"/>
  <c r="I746" i="31"/>
  <c r="J746" i="31"/>
  <c r="E776" i="31"/>
  <c r="F706" i="31"/>
  <c r="M706" i="31"/>
  <c r="H706" i="31"/>
  <c r="I706" i="31"/>
  <c r="J706" i="31"/>
  <c r="G706" i="31"/>
  <c r="L706" i="31"/>
  <c r="K706" i="31"/>
  <c r="E810" i="31"/>
  <c r="L740" i="31"/>
  <c r="I740" i="31"/>
  <c r="F740" i="31"/>
  <c r="M740" i="31"/>
  <c r="K740" i="31"/>
  <c r="H740" i="31"/>
  <c r="G740" i="31"/>
  <c r="J740" i="31"/>
  <c r="E819" i="31"/>
  <c r="K749" i="31"/>
  <c r="I749" i="31"/>
  <c r="L749" i="31"/>
  <c r="F749" i="31"/>
  <c r="H749" i="31"/>
  <c r="M749" i="31"/>
  <c r="J749" i="31"/>
  <c r="G749" i="31"/>
  <c r="E779" i="31"/>
  <c r="M709" i="31"/>
  <c r="L709" i="31"/>
  <c r="H709" i="31"/>
  <c r="F709" i="31"/>
  <c r="J709" i="31"/>
  <c r="G709" i="31"/>
  <c r="I709" i="31"/>
  <c r="K709" i="31"/>
  <c r="E784" i="31"/>
  <c r="M714" i="31"/>
  <c r="K714" i="31"/>
  <c r="F714" i="31"/>
  <c r="L714" i="31"/>
  <c r="H714" i="31"/>
  <c r="G714" i="31"/>
  <c r="J714" i="31"/>
  <c r="I714" i="31"/>
  <c r="E775" i="31"/>
  <c r="M705" i="31"/>
  <c r="H705" i="31"/>
  <c r="L705" i="31"/>
  <c r="I705" i="31"/>
  <c r="G705" i="31"/>
  <c r="F705" i="31"/>
  <c r="K705" i="31"/>
  <c r="J705" i="31"/>
  <c r="E781" i="31"/>
  <c r="M711" i="31"/>
  <c r="K711" i="31"/>
  <c r="H711" i="31"/>
  <c r="G711" i="31"/>
  <c r="F711" i="31"/>
  <c r="I711" i="31"/>
  <c r="J711" i="31"/>
  <c r="L711" i="31"/>
  <c r="E778" i="31"/>
  <c r="M708" i="31"/>
  <c r="J708" i="31"/>
  <c r="I708" i="31"/>
  <c r="L708" i="31"/>
  <c r="G708" i="31"/>
  <c r="H708" i="31"/>
  <c r="K708" i="31"/>
  <c r="F708" i="31"/>
  <c r="E777" i="31"/>
  <c r="G707" i="31"/>
  <c r="J707" i="31"/>
  <c r="K707" i="31"/>
  <c r="F707" i="31"/>
  <c r="H707" i="31"/>
  <c r="L707" i="31"/>
  <c r="M707" i="31"/>
  <c r="I707" i="31"/>
  <c r="E782" i="31"/>
  <c r="G712" i="31"/>
  <c r="I712" i="31"/>
  <c r="F712" i="31"/>
  <c r="M712" i="31"/>
  <c r="L712" i="31"/>
  <c r="K712" i="31"/>
  <c r="J712" i="31"/>
  <c r="H712" i="31"/>
  <c r="E815" i="31"/>
  <c r="I745" i="31"/>
  <c r="J745" i="31"/>
  <c r="G745" i="31"/>
  <c r="H745" i="31"/>
  <c r="M745" i="31"/>
  <c r="K745" i="31"/>
  <c r="L745" i="31"/>
  <c r="F745" i="31"/>
  <c r="E812" i="31"/>
  <c r="F742" i="31"/>
  <c r="G742" i="31"/>
  <c r="I742" i="31"/>
  <c r="K742" i="31"/>
  <c r="M742" i="31"/>
  <c r="J742" i="31"/>
  <c r="H742" i="31"/>
  <c r="L742" i="31"/>
  <c r="E817" i="31"/>
  <c r="I747" i="31"/>
  <c r="F747" i="31"/>
  <c r="H747" i="31"/>
  <c r="L747" i="31"/>
  <c r="J747" i="31"/>
  <c r="G747" i="31"/>
  <c r="K747" i="31"/>
  <c r="M747" i="31"/>
  <c r="E818" i="31"/>
  <c r="G748" i="31"/>
  <c r="L748" i="31"/>
  <c r="I748" i="31"/>
  <c r="H748" i="31"/>
  <c r="M748" i="31"/>
  <c r="K748" i="31"/>
  <c r="J748" i="31"/>
  <c r="F748" i="31"/>
  <c r="E811" i="31"/>
  <c r="G741" i="31"/>
  <c r="F741" i="31"/>
  <c r="H741" i="31"/>
  <c r="J741" i="31"/>
  <c r="M741" i="31"/>
  <c r="K741" i="31"/>
  <c r="I741" i="31"/>
  <c r="L741" i="31"/>
  <c r="E813" i="31"/>
  <c r="K743" i="31"/>
  <c r="I743" i="31"/>
  <c r="G743" i="31"/>
  <c r="L743" i="31"/>
  <c r="H743" i="31"/>
  <c r="M743" i="31"/>
  <c r="J743" i="31"/>
  <c r="F743" i="31"/>
  <c r="E783" i="31"/>
  <c r="F713" i="31"/>
  <c r="L713" i="31"/>
  <c r="K713" i="31"/>
  <c r="J713" i="31"/>
  <c r="H713" i="31"/>
  <c r="G713" i="31"/>
  <c r="I713" i="31"/>
  <c r="M713" i="31"/>
  <c r="E780" i="31"/>
  <c r="H710" i="31"/>
  <c r="I710" i="31"/>
  <c r="M710" i="31"/>
  <c r="F710" i="31"/>
  <c r="J710" i="31"/>
  <c r="L710" i="31"/>
  <c r="G710" i="31"/>
  <c r="K710" i="31"/>
  <c r="E814" i="31"/>
  <c r="M744" i="31"/>
  <c r="F744" i="31"/>
  <c r="L744" i="31"/>
  <c r="G744" i="31"/>
  <c r="H744" i="31"/>
  <c r="I744" i="31"/>
  <c r="J744" i="31"/>
  <c r="K744" i="31"/>
  <c r="E460" i="157"/>
  <c r="BN425" i="157"/>
  <c r="AE425" i="157"/>
  <c r="I425" i="157"/>
  <c r="BL425" i="157"/>
  <c r="AC425" i="157"/>
  <c r="G425" i="157"/>
  <c r="BH425" i="157"/>
  <c r="AL425" i="157"/>
  <c r="U425" i="157"/>
  <c r="BF425" i="157"/>
  <c r="AK425" i="157"/>
  <c r="R425" i="157"/>
  <c r="BJ425" i="157"/>
  <c r="AJ425" i="157"/>
  <c r="W425" i="157"/>
  <c r="BD425" i="157"/>
  <c r="AI425" i="157"/>
  <c r="J425" i="157"/>
  <c r="BC425" i="157"/>
  <c r="AG425" i="157"/>
  <c r="K425" i="157"/>
  <c r="AV425" i="157"/>
  <c r="AH425" i="157"/>
  <c r="M425" i="157"/>
  <c r="AX425" i="157"/>
  <c r="AD425" i="157"/>
  <c r="H425" i="157"/>
  <c r="AU425" i="157"/>
  <c r="AB425" i="157"/>
  <c r="AT425" i="157"/>
  <c r="AO425" i="157"/>
  <c r="AS425" i="157"/>
  <c r="AN425" i="157"/>
  <c r="AR425" i="157"/>
  <c r="AM425" i="157"/>
  <c r="AQ425" i="157"/>
  <c r="Z425" i="157"/>
  <c r="BB425" i="157"/>
  <c r="T425" i="157"/>
  <c r="BA425" i="157"/>
  <c r="X425" i="157"/>
  <c r="AZ425" i="157"/>
  <c r="P425" i="157"/>
  <c r="AW425" i="157"/>
  <c r="O425" i="157"/>
  <c r="AY425" i="157"/>
  <c r="N425" i="157"/>
  <c r="BO425" i="157"/>
  <c r="AF425" i="157"/>
  <c r="L425" i="157"/>
  <c r="E462" i="157"/>
  <c r="BO427" i="157"/>
  <c r="BA427" i="157"/>
  <c r="L427" i="157"/>
  <c r="AV427" i="157"/>
  <c r="W427" i="157"/>
  <c r="AN427" i="157"/>
  <c r="BN427" i="157"/>
  <c r="AK427" i="157"/>
  <c r="I427" i="157"/>
  <c r="BH427" i="157"/>
  <c r="AH427" i="157"/>
  <c r="G427" i="157"/>
  <c r="K427" i="157"/>
  <c r="AU427" i="157"/>
  <c r="AS427" i="157"/>
  <c r="AX427" i="157"/>
  <c r="BF427" i="157"/>
  <c r="AG427" i="157"/>
  <c r="M427" i="157"/>
  <c r="AD427" i="157"/>
  <c r="AF427" i="157"/>
  <c r="J427" i="157"/>
  <c r="AR427" i="157"/>
  <c r="AQ427" i="157"/>
  <c r="AB427" i="157"/>
  <c r="AW427" i="157"/>
  <c r="AE427" i="157"/>
  <c r="AT427" i="157"/>
  <c r="Z427" i="157"/>
  <c r="BC427" i="157"/>
  <c r="X427" i="157"/>
  <c r="BD427" i="157"/>
  <c r="R427" i="157"/>
  <c r="BB427" i="157"/>
  <c r="U427" i="157"/>
  <c r="H427" i="157"/>
  <c r="AM427" i="157"/>
  <c r="AZ427" i="157"/>
  <c r="T427" i="157"/>
  <c r="AO427" i="157"/>
  <c r="AL427" i="157"/>
  <c r="AY427" i="157"/>
  <c r="P427" i="157"/>
  <c r="BL427" i="157"/>
  <c r="AJ427" i="157"/>
  <c r="O427" i="157"/>
  <c r="BJ427" i="157"/>
  <c r="AI427" i="157"/>
  <c r="N427" i="157"/>
  <c r="AC427" i="157"/>
  <c r="E463" i="157"/>
  <c r="AV428" i="157"/>
  <c r="X428" i="157"/>
  <c r="AU428" i="157"/>
  <c r="W428" i="157"/>
  <c r="AQ428" i="157"/>
  <c r="U428" i="157"/>
  <c r="AR428" i="157"/>
  <c r="R428" i="157"/>
  <c r="AS428" i="157"/>
  <c r="T428" i="157"/>
  <c r="BO428" i="157"/>
  <c r="AD428" i="157"/>
  <c r="G428" i="157"/>
  <c r="BN428" i="157"/>
  <c r="AC428" i="157"/>
  <c r="H428" i="157"/>
  <c r="BH428" i="157"/>
  <c r="AO428" i="157"/>
  <c r="P428" i="157"/>
  <c r="BL428" i="157"/>
  <c r="AL428" i="157"/>
  <c r="I428" i="157"/>
  <c r="BF428" i="157"/>
  <c r="AK428" i="157"/>
  <c r="O428" i="157"/>
  <c r="BJ428" i="157"/>
  <c r="AI428" i="157"/>
  <c r="N428" i="157"/>
  <c r="BB428" i="157"/>
  <c r="AH428" i="157"/>
  <c r="L428" i="157"/>
  <c r="BA428" i="157"/>
  <c r="AM428" i="157"/>
  <c r="K428" i="157"/>
  <c r="AT428" i="157"/>
  <c r="AJ428" i="157"/>
  <c r="J428" i="157"/>
  <c r="BD428" i="157"/>
  <c r="AG428" i="157"/>
  <c r="M428" i="157"/>
  <c r="BC428" i="157"/>
  <c r="AF428" i="157"/>
  <c r="AZ428" i="157"/>
  <c r="AB428" i="157"/>
  <c r="AY428" i="157"/>
  <c r="AE428" i="157"/>
  <c r="AX428" i="157"/>
  <c r="AN428" i="157"/>
  <c r="AW428" i="157"/>
  <c r="Z428" i="157"/>
  <c r="E464" i="157"/>
  <c r="BA429" i="157"/>
  <c r="AN429" i="157"/>
  <c r="AY429" i="157"/>
  <c r="AO429" i="157"/>
  <c r="AH429" i="157"/>
  <c r="U429" i="157"/>
  <c r="AX429" i="157"/>
  <c r="AM429" i="157"/>
  <c r="AV429" i="157"/>
  <c r="X429" i="157"/>
  <c r="AT429" i="157"/>
  <c r="Z429" i="157"/>
  <c r="AS429" i="157"/>
  <c r="W429" i="157"/>
  <c r="AR429" i="157"/>
  <c r="T429" i="157"/>
  <c r="AW429" i="157"/>
  <c r="R429" i="157"/>
  <c r="M429" i="157"/>
  <c r="AU429" i="157"/>
  <c r="P429" i="157"/>
  <c r="BO429" i="157"/>
  <c r="AJ429" i="157"/>
  <c r="O429" i="157"/>
  <c r="BN429" i="157"/>
  <c r="AI429" i="157"/>
  <c r="N429" i="157"/>
  <c r="AQ429" i="157"/>
  <c r="BL429" i="157"/>
  <c r="AG429" i="157"/>
  <c r="L429" i="157"/>
  <c r="BF429" i="157"/>
  <c r="AB429" i="157"/>
  <c r="I429" i="157"/>
  <c r="BH429" i="157"/>
  <c r="AK429" i="157"/>
  <c r="G429" i="157"/>
  <c r="BJ429" i="157"/>
  <c r="AZ429" i="157"/>
  <c r="AF429" i="157"/>
  <c r="J429" i="157"/>
  <c r="AE429" i="157"/>
  <c r="BD429" i="157"/>
  <c r="AC429" i="157"/>
  <c r="H429" i="157"/>
  <c r="BB429" i="157"/>
  <c r="AL429" i="157"/>
  <c r="K429" i="157"/>
  <c r="BC429" i="157"/>
  <c r="AD429" i="157"/>
  <c r="E461" i="157"/>
  <c r="AT426" i="157"/>
  <c r="X426" i="157"/>
  <c r="AR426" i="157"/>
  <c r="W426" i="157"/>
  <c r="AQ426" i="157"/>
  <c r="R426" i="157"/>
  <c r="AV426" i="157"/>
  <c r="G426" i="157"/>
  <c r="AS426" i="157"/>
  <c r="P426" i="157"/>
  <c r="BO426" i="157"/>
  <c r="AL426" i="157"/>
  <c r="M426" i="157"/>
  <c r="BL426" i="157"/>
  <c r="AK426" i="157"/>
  <c r="K426" i="157"/>
  <c r="BJ426" i="157"/>
  <c r="AI426" i="157"/>
  <c r="J426" i="157"/>
  <c r="BN426" i="157"/>
  <c r="AD426" i="157"/>
  <c r="U426" i="157"/>
  <c r="BH426" i="157"/>
  <c r="AC426" i="157"/>
  <c r="I426" i="157"/>
  <c r="BF426" i="157"/>
  <c r="AO426" i="157"/>
  <c r="O426" i="157"/>
  <c r="BB426" i="157"/>
  <c r="AN426" i="157"/>
  <c r="N426" i="157"/>
  <c r="BD426" i="157"/>
  <c r="AJ426" i="157"/>
  <c r="L426" i="157"/>
  <c r="BC426" i="157"/>
  <c r="AH426" i="157"/>
  <c r="H426" i="157"/>
  <c r="BA426" i="157"/>
  <c r="AM426" i="157"/>
  <c r="T426" i="157"/>
  <c r="AZ426" i="157"/>
  <c r="AG426" i="157"/>
  <c r="AY426" i="157"/>
  <c r="AF426" i="157"/>
  <c r="AX426" i="157"/>
  <c r="AE426" i="157"/>
  <c r="AU426" i="157"/>
  <c r="AB426" i="157"/>
  <c r="AW426" i="157"/>
  <c r="Z426" i="157"/>
  <c r="E465" i="157"/>
  <c r="AZ430" i="157"/>
  <c r="AD430" i="157"/>
  <c r="AX430" i="157"/>
  <c r="AC430" i="157"/>
  <c r="AW430" i="157"/>
  <c r="AB430" i="157"/>
  <c r="AV430" i="157"/>
  <c r="Z430" i="157"/>
  <c r="AU430" i="157"/>
  <c r="X430" i="157"/>
  <c r="AR430" i="157"/>
  <c r="AL430" i="157"/>
  <c r="AQ430" i="157"/>
  <c r="U430" i="157"/>
  <c r="BD430" i="157"/>
  <c r="W430" i="157"/>
  <c r="BC430" i="157"/>
  <c r="G430" i="157"/>
  <c r="BB430" i="157"/>
  <c r="O430" i="157"/>
  <c r="BN430" i="157"/>
  <c r="AO430" i="157"/>
  <c r="N430" i="157"/>
  <c r="BO430" i="157"/>
  <c r="AM430" i="157"/>
  <c r="M430" i="157"/>
  <c r="BL430" i="157"/>
  <c r="AH430" i="157"/>
  <c r="L430" i="157"/>
  <c r="BH430" i="157"/>
  <c r="AG430" i="157"/>
  <c r="K430" i="157"/>
  <c r="BJ430" i="157"/>
  <c r="AK430" i="157"/>
  <c r="J430" i="157"/>
  <c r="BF430" i="157"/>
  <c r="AJ430" i="157"/>
  <c r="T430" i="157"/>
  <c r="AT430" i="157"/>
  <c r="AF430" i="157"/>
  <c r="R430" i="157"/>
  <c r="AS430" i="157"/>
  <c r="AE430" i="157"/>
  <c r="P430" i="157"/>
  <c r="AY430" i="157"/>
  <c r="AN430" i="157"/>
  <c r="I430" i="157"/>
  <c r="BA430" i="157"/>
  <c r="AI430" i="157"/>
  <c r="H430" i="157"/>
  <c r="E469" i="157"/>
  <c r="BD434" i="157"/>
  <c r="U434" i="157"/>
  <c r="T434" i="157"/>
  <c r="AL434" i="157"/>
  <c r="BF434" i="157"/>
  <c r="BB434" i="157"/>
  <c r="BN434" i="157"/>
  <c r="AO434" i="157"/>
  <c r="AD434" i="157"/>
  <c r="AN434" i="157"/>
  <c r="G434" i="157"/>
  <c r="AW434" i="157"/>
  <c r="J434" i="157"/>
  <c r="AE434" i="157"/>
  <c r="BL434" i="157"/>
  <c r="AS434" i="157"/>
  <c r="AF434" i="157"/>
  <c r="N434" i="157"/>
  <c r="X434" i="157"/>
  <c r="R434" i="157"/>
  <c r="O434" i="157"/>
  <c r="AX434" i="157"/>
  <c r="AR434" i="157"/>
  <c r="AB434" i="157"/>
  <c r="AQ434" i="157"/>
  <c r="H434" i="157"/>
  <c r="AT434" i="157"/>
  <c r="AJ434" i="157"/>
  <c r="AY434" i="157"/>
  <c r="M434" i="157"/>
  <c r="AI434" i="157"/>
  <c r="AG434" i="157"/>
  <c r="AV434" i="157"/>
  <c r="AC434" i="157"/>
  <c r="BC434" i="157"/>
  <c r="BO434" i="157"/>
  <c r="BJ434" i="157"/>
  <c r="K434" i="157"/>
  <c r="AU434" i="157"/>
  <c r="I434" i="157"/>
  <c r="AH434" i="157"/>
  <c r="BA434" i="157"/>
  <c r="W434" i="157"/>
  <c r="Z434" i="157"/>
  <c r="AZ434" i="157"/>
  <c r="BH434" i="157"/>
  <c r="AK434" i="157"/>
  <c r="AM434" i="157"/>
  <c r="P434" i="157"/>
  <c r="L434" i="157"/>
  <c r="E467" i="157"/>
  <c r="AY432" i="157"/>
  <c r="R432" i="157"/>
  <c r="BD432" i="157"/>
  <c r="U432" i="157"/>
  <c r="BB432" i="157"/>
  <c r="T432" i="157"/>
  <c r="BO432" i="157"/>
  <c r="AH432" i="157"/>
  <c r="G432" i="157"/>
  <c r="BJ432" i="157"/>
  <c r="AG432" i="157"/>
  <c r="N432" i="157"/>
  <c r="BN432" i="157"/>
  <c r="AE432" i="157"/>
  <c r="L432" i="157"/>
  <c r="BL432" i="157"/>
  <c r="AN432" i="157"/>
  <c r="K432" i="157"/>
  <c r="BF432" i="157"/>
  <c r="AK432" i="157"/>
  <c r="J432" i="157"/>
  <c r="BH432" i="157"/>
  <c r="AJ432" i="157"/>
  <c r="P432" i="157"/>
  <c r="AX432" i="157"/>
  <c r="AF432" i="157"/>
  <c r="O432" i="157"/>
  <c r="AT432" i="157"/>
  <c r="AD432" i="157"/>
  <c r="M432" i="157"/>
  <c r="AW432" i="157"/>
  <c r="AC432" i="157"/>
  <c r="I432" i="157"/>
  <c r="AV432" i="157"/>
  <c r="AB432" i="157"/>
  <c r="H432" i="157"/>
  <c r="AU432" i="157"/>
  <c r="AM432" i="157"/>
  <c r="AS432" i="157"/>
  <c r="AL432" i="157"/>
  <c r="AR432" i="157"/>
  <c r="AO432" i="157"/>
  <c r="AQ432" i="157"/>
  <c r="AI432" i="157"/>
  <c r="BC432" i="157"/>
  <c r="Z432" i="157"/>
  <c r="BA432" i="157"/>
  <c r="X432" i="157"/>
  <c r="AZ432" i="157"/>
  <c r="W432" i="157"/>
  <c r="E466" i="157"/>
  <c r="BN431" i="157"/>
  <c r="AN431" i="157"/>
  <c r="N431" i="157"/>
  <c r="BJ431" i="157"/>
  <c r="AM431" i="157"/>
  <c r="L431" i="157"/>
  <c r="BL431" i="157"/>
  <c r="AH431" i="157"/>
  <c r="I431" i="157"/>
  <c r="BH431" i="157"/>
  <c r="AG431" i="157"/>
  <c r="G431" i="157"/>
  <c r="BF431" i="157"/>
  <c r="AF431" i="157"/>
  <c r="M431" i="157"/>
  <c r="AZ431" i="157"/>
  <c r="AE431" i="157"/>
  <c r="R431" i="157"/>
  <c r="AY431" i="157"/>
  <c r="AC431" i="157"/>
  <c r="K431" i="157"/>
  <c r="AR431" i="157"/>
  <c r="AO431" i="157"/>
  <c r="J431" i="157"/>
  <c r="BD431" i="157"/>
  <c r="AL431" i="157"/>
  <c r="H431" i="157"/>
  <c r="BC431" i="157"/>
  <c r="AJ431" i="157"/>
  <c r="BB431" i="157"/>
  <c r="AK431" i="157"/>
  <c r="AX431" i="157"/>
  <c r="AI431" i="157"/>
  <c r="AW431" i="157"/>
  <c r="Z431" i="157"/>
  <c r="BA431" i="157"/>
  <c r="X431" i="157"/>
  <c r="AV431" i="157"/>
  <c r="W431" i="157"/>
  <c r="AU431" i="157"/>
  <c r="U431" i="157"/>
  <c r="AS431" i="157"/>
  <c r="AD431" i="157"/>
  <c r="AT431" i="157"/>
  <c r="T431" i="157"/>
  <c r="AQ431" i="157"/>
  <c r="P431" i="157"/>
  <c r="BO431" i="157"/>
  <c r="AB431" i="157"/>
  <c r="O431" i="157"/>
  <c r="E468" i="157"/>
  <c r="AS433" i="157"/>
  <c r="AJ433" i="157"/>
  <c r="BH433" i="157"/>
  <c r="AT433" i="157"/>
  <c r="BL433" i="157"/>
  <c r="AN433" i="157"/>
  <c r="P433" i="157"/>
  <c r="AM433" i="157"/>
  <c r="W433" i="157"/>
  <c r="R433" i="157"/>
  <c r="O433" i="157"/>
  <c r="AX433" i="157"/>
  <c r="BO433" i="157"/>
  <c r="AK433" i="157"/>
  <c r="N433" i="157"/>
  <c r="AU433" i="157"/>
  <c r="BN433" i="157"/>
  <c r="AF433" i="157"/>
  <c r="L433" i="157"/>
  <c r="AL433" i="157"/>
  <c r="BF433" i="157"/>
  <c r="AE433" i="157"/>
  <c r="I433" i="157"/>
  <c r="AO433" i="157"/>
  <c r="BJ433" i="157"/>
  <c r="AG433" i="157"/>
  <c r="G433" i="157"/>
  <c r="AD433" i="157"/>
  <c r="M433" i="157"/>
  <c r="BC433" i="157"/>
  <c r="BB433" i="157"/>
  <c r="X433" i="157"/>
  <c r="AR433" i="157"/>
  <c r="H433" i="157"/>
  <c r="AQ433" i="157"/>
  <c r="AC433" i="157"/>
  <c r="K433" i="157"/>
  <c r="BD433" i="157"/>
  <c r="AB433" i="157"/>
  <c r="J433" i="157"/>
  <c r="AY433" i="157"/>
  <c r="AI433" i="157"/>
  <c r="BA433" i="157"/>
  <c r="AH433" i="157"/>
  <c r="Z433" i="157"/>
  <c r="AZ433" i="157"/>
  <c r="AV433" i="157"/>
  <c r="T433" i="157"/>
  <c r="AW433" i="157"/>
  <c r="U433" i="157"/>
  <c r="N39" i="33"/>
  <c r="P39" i="33" s="1"/>
  <c r="E885" i="31" l="1"/>
  <c r="M815" i="31"/>
  <c r="K815" i="31"/>
  <c r="G815" i="31"/>
  <c r="H815" i="31"/>
  <c r="I815" i="31"/>
  <c r="L815" i="31"/>
  <c r="J815" i="31"/>
  <c r="F815" i="31"/>
  <c r="E880" i="31"/>
  <c r="M810" i="31"/>
  <c r="G810" i="31"/>
  <c r="I810" i="31"/>
  <c r="L810" i="31"/>
  <c r="F810" i="31"/>
  <c r="K810" i="31"/>
  <c r="H810" i="31"/>
  <c r="J810" i="31"/>
  <c r="E887" i="31"/>
  <c r="K817" i="31"/>
  <c r="G817" i="31"/>
  <c r="I817" i="31"/>
  <c r="J817" i="31"/>
  <c r="F817" i="31"/>
  <c r="L817" i="31"/>
  <c r="H817" i="31"/>
  <c r="M817" i="31"/>
  <c r="E849" i="31"/>
  <c r="F779" i="31"/>
  <c r="L779" i="31"/>
  <c r="G779" i="31"/>
  <c r="K779" i="31"/>
  <c r="I779" i="31"/>
  <c r="J779" i="31"/>
  <c r="H779" i="31"/>
  <c r="M779" i="31"/>
  <c r="E881" i="31"/>
  <c r="M811" i="31"/>
  <c r="K811" i="31"/>
  <c r="G811" i="31"/>
  <c r="J811" i="31"/>
  <c r="L811" i="31"/>
  <c r="H811" i="31"/>
  <c r="I811" i="31"/>
  <c r="F811" i="31"/>
  <c r="E845" i="31"/>
  <c r="L775" i="31"/>
  <c r="G775" i="31"/>
  <c r="H775" i="31"/>
  <c r="I775" i="31"/>
  <c r="K775" i="31"/>
  <c r="F775" i="31"/>
  <c r="J775" i="31"/>
  <c r="M775" i="31"/>
  <c r="E853" i="31"/>
  <c r="M783" i="31"/>
  <c r="H783" i="31"/>
  <c r="I783" i="31"/>
  <c r="K783" i="31"/>
  <c r="G783" i="31"/>
  <c r="J783" i="31"/>
  <c r="F783" i="31"/>
  <c r="L783" i="31"/>
  <c r="E848" i="31"/>
  <c r="L778" i="31"/>
  <c r="G778" i="31"/>
  <c r="I778" i="31"/>
  <c r="J778" i="31"/>
  <c r="K778" i="31"/>
  <c r="M778" i="31"/>
  <c r="F778" i="31"/>
  <c r="H778" i="31"/>
  <c r="E884" i="31"/>
  <c r="J814" i="31"/>
  <c r="I814" i="31"/>
  <c r="G814" i="31"/>
  <c r="L814" i="31"/>
  <c r="K814" i="31"/>
  <c r="M814" i="31"/>
  <c r="H814" i="31"/>
  <c r="F814" i="31"/>
  <c r="E852" i="31"/>
  <c r="F782" i="31"/>
  <c r="I782" i="31"/>
  <c r="M782" i="31"/>
  <c r="K782" i="31"/>
  <c r="L782" i="31"/>
  <c r="H782" i="31"/>
  <c r="G782" i="31"/>
  <c r="J782" i="31"/>
  <c r="E846" i="31"/>
  <c r="J776" i="31"/>
  <c r="K776" i="31"/>
  <c r="L776" i="31"/>
  <c r="I776" i="31"/>
  <c r="H776" i="31"/>
  <c r="G776" i="31"/>
  <c r="M776" i="31"/>
  <c r="F776" i="31"/>
  <c r="E882" i="31"/>
  <c r="I812" i="31"/>
  <c r="G812" i="31"/>
  <c r="K812" i="31"/>
  <c r="H812" i="31"/>
  <c r="L812" i="31"/>
  <c r="F812" i="31"/>
  <c r="M812" i="31"/>
  <c r="J812" i="31"/>
  <c r="E889" i="31"/>
  <c r="J819" i="31"/>
  <c r="I819" i="31"/>
  <c r="F819" i="31"/>
  <c r="M819" i="31"/>
  <c r="H819" i="31"/>
  <c r="L819" i="31"/>
  <c r="K819" i="31"/>
  <c r="G819" i="31"/>
  <c r="E888" i="31"/>
  <c r="I818" i="31"/>
  <c r="F818" i="31"/>
  <c r="G818" i="31"/>
  <c r="J818" i="31"/>
  <c r="K818" i="31"/>
  <c r="M818" i="31"/>
  <c r="H818" i="31"/>
  <c r="L818" i="31"/>
  <c r="E854" i="31"/>
  <c r="H784" i="31"/>
  <c r="L784" i="31"/>
  <c r="J784" i="31"/>
  <c r="I784" i="31"/>
  <c r="F784" i="31"/>
  <c r="M784" i="31"/>
  <c r="K784" i="31"/>
  <c r="G784" i="31"/>
  <c r="E883" i="31"/>
  <c r="G813" i="31"/>
  <c r="L813" i="31"/>
  <c r="I813" i="31"/>
  <c r="J813" i="31"/>
  <c r="M813" i="31"/>
  <c r="F813" i="31"/>
  <c r="H813" i="31"/>
  <c r="K813" i="31"/>
  <c r="E851" i="31"/>
  <c r="I781" i="31"/>
  <c r="J781" i="31"/>
  <c r="H781" i="31"/>
  <c r="M781" i="31"/>
  <c r="K781" i="31"/>
  <c r="F781" i="31"/>
  <c r="L781" i="31"/>
  <c r="G781" i="31"/>
  <c r="E850" i="31"/>
  <c r="M780" i="31"/>
  <c r="K780" i="31"/>
  <c r="L780" i="31"/>
  <c r="H780" i="31"/>
  <c r="I780" i="31"/>
  <c r="J780" i="31"/>
  <c r="G780" i="31"/>
  <c r="F780" i="31"/>
  <c r="E847" i="31"/>
  <c r="F777" i="31"/>
  <c r="I777" i="31"/>
  <c r="K777" i="31"/>
  <c r="M777" i="31"/>
  <c r="L777" i="31"/>
  <c r="J777" i="31"/>
  <c r="H777" i="31"/>
  <c r="G777" i="31"/>
  <c r="E886" i="31"/>
  <c r="M816" i="31"/>
  <c r="L816" i="31"/>
  <c r="G816" i="31"/>
  <c r="J816" i="31"/>
  <c r="K816" i="31"/>
  <c r="H816" i="31"/>
  <c r="I816" i="31"/>
  <c r="F816" i="31"/>
  <c r="E502" i="157"/>
  <c r="AY467" i="157"/>
  <c r="AK467" i="157"/>
  <c r="BB467" i="157"/>
  <c r="AG467" i="157"/>
  <c r="BA467" i="157"/>
  <c r="AF467" i="157"/>
  <c r="AZ467" i="157"/>
  <c r="Z467" i="157"/>
  <c r="AX467" i="157"/>
  <c r="R467" i="157"/>
  <c r="AW467" i="157"/>
  <c r="X467" i="157"/>
  <c r="AQ467" i="157"/>
  <c r="U467" i="157"/>
  <c r="BD467" i="157"/>
  <c r="T467" i="157"/>
  <c r="BC467" i="157"/>
  <c r="W467" i="157"/>
  <c r="BN467" i="157"/>
  <c r="AO467" i="157"/>
  <c r="P467" i="157"/>
  <c r="BL467" i="157"/>
  <c r="AM467" i="157"/>
  <c r="O467" i="157"/>
  <c r="BJ467" i="157"/>
  <c r="AJ467" i="157"/>
  <c r="N467" i="157"/>
  <c r="BO467" i="157"/>
  <c r="AI467" i="157"/>
  <c r="L467" i="157"/>
  <c r="BH467" i="157"/>
  <c r="AD467" i="157"/>
  <c r="I467" i="157"/>
  <c r="BF467" i="157"/>
  <c r="AC467" i="157"/>
  <c r="G467" i="157"/>
  <c r="AV467" i="157"/>
  <c r="AB467" i="157"/>
  <c r="M467" i="157"/>
  <c r="AU467" i="157"/>
  <c r="AN467" i="157"/>
  <c r="K467" i="157"/>
  <c r="AT467" i="157"/>
  <c r="AL467" i="157"/>
  <c r="J467" i="157"/>
  <c r="AS467" i="157"/>
  <c r="AH467" i="157"/>
  <c r="H467" i="157"/>
  <c r="AR467" i="157"/>
  <c r="AE467" i="157"/>
  <c r="E500" i="157"/>
  <c r="AY465" i="157"/>
  <c r="P465" i="157"/>
  <c r="BO465" i="157"/>
  <c r="AF465" i="157"/>
  <c r="O465" i="157"/>
  <c r="BN465" i="157"/>
  <c r="AE465" i="157"/>
  <c r="N465" i="157"/>
  <c r="BF465" i="157"/>
  <c r="AD465" i="157"/>
  <c r="L465" i="157"/>
  <c r="BL465" i="157"/>
  <c r="AC465" i="157"/>
  <c r="U465" i="157"/>
  <c r="BJ465" i="157"/>
  <c r="AN465" i="157"/>
  <c r="I465" i="157"/>
  <c r="BH465" i="157"/>
  <c r="AM465" i="157"/>
  <c r="G465" i="157"/>
  <c r="BD465" i="157"/>
  <c r="AO465" i="157"/>
  <c r="M465" i="157"/>
  <c r="BC465" i="157"/>
  <c r="AH465" i="157"/>
  <c r="J465" i="157"/>
  <c r="BB465" i="157"/>
  <c r="AG465" i="157"/>
  <c r="H465" i="157"/>
  <c r="BA465" i="157"/>
  <c r="AL465" i="157"/>
  <c r="K465" i="157"/>
  <c r="AV465" i="157"/>
  <c r="AI465" i="157"/>
  <c r="AU465" i="157"/>
  <c r="AB465" i="157"/>
  <c r="AX465" i="157"/>
  <c r="AK465" i="157"/>
  <c r="AW465" i="157"/>
  <c r="Z465" i="157"/>
  <c r="AT465" i="157"/>
  <c r="T465" i="157"/>
  <c r="AS465" i="157"/>
  <c r="AJ465" i="157"/>
  <c r="AR465" i="157"/>
  <c r="X465" i="157"/>
  <c r="AQ465" i="157"/>
  <c r="W465" i="157"/>
  <c r="AZ465" i="157"/>
  <c r="R465" i="157"/>
  <c r="E499" i="157"/>
  <c r="BB464" i="157"/>
  <c r="AF464" i="157"/>
  <c r="AZ464" i="157"/>
  <c r="AE464" i="157"/>
  <c r="AT464" i="157"/>
  <c r="AB464" i="157"/>
  <c r="BA464" i="157"/>
  <c r="X464" i="157"/>
  <c r="AV464" i="157"/>
  <c r="W464" i="157"/>
  <c r="AY464" i="157"/>
  <c r="U464" i="157"/>
  <c r="AS464" i="157"/>
  <c r="T464" i="157"/>
  <c r="AR464" i="157"/>
  <c r="Z464" i="157"/>
  <c r="AQ464" i="157"/>
  <c r="R464" i="157"/>
  <c r="BN464" i="157"/>
  <c r="AO464" i="157"/>
  <c r="G464" i="157"/>
  <c r="BJ464" i="157"/>
  <c r="AL464" i="157"/>
  <c r="N464" i="157"/>
  <c r="BL464" i="157"/>
  <c r="AK464" i="157"/>
  <c r="M464" i="157"/>
  <c r="BO464" i="157"/>
  <c r="AN464" i="157"/>
  <c r="L464" i="157"/>
  <c r="BF464" i="157"/>
  <c r="AM464" i="157"/>
  <c r="K464" i="157"/>
  <c r="BH464" i="157"/>
  <c r="AJ464" i="157"/>
  <c r="J464" i="157"/>
  <c r="AX464" i="157"/>
  <c r="AI464" i="157"/>
  <c r="I464" i="157"/>
  <c r="AW464" i="157"/>
  <c r="AG464" i="157"/>
  <c r="O464" i="157"/>
  <c r="AU464" i="157"/>
  <c r="AD464" i="157"/>
  <c r="H464" i="157"/>
  <c r="BD464" i="157"/>
  <c r="AC464" i="157"/>
  <c r="P464" i="157"/>
  <c r="BC464" i="157"/>
  <c r="AH464" i="157"/>
  <c r="E497" i="157"/>
  <c r="AX462" i="157"/>
  <c r="AK462" i="157"/>
  <c r="J462" i="157"/>
  <c r="BD462" i="157"/>
  <c r="AJ462" i="157"/>
  <c r="I462" i="157"/>
  <c r="BB462" i="157"/>
  <c r="AD462" i="157"/>
  <c r="H462" i="157"/>
  <c r="AZ462" i="157"/>
  <c r="AN462" i="157"/>
  <c r="BA462" i="157"/>
  <c r="AI462" i="157"/>
  <c r="AY462" i="157"/>
  <c r="AB462" i="157"/>
  <c r="AW462" i="157"/>
  <c r="AO462" i="157"/>
  <c r="AV462" i="157"/>
  <c r="Z462" i="157"/>
  <c r="AT462" i="157"/>
  <c r="W462" i="157"/>
  <c r="AR462" i="157"/>
  <c r="X462" i="157"/>
  <c r="AQ462" i="157"/>
  <c r="R462" i="157"/>
  <c r="AU462" i="157"/>
  <c r="T462" i="157"/>
  <c r="AS462" i="157"/>
  <c r="U462" i="157"/>
  <c r="BJ462" i="157"/>
  <c r="AH462" i="157"/>
  <c r="G462" i="157"/>
  <c r="BL462" i="157"/>
  <c r="AG462" i="157"/>
  <c r="P462" i="157"/>
  <c r="BO462" i="157"/>
  <c r="AF462" i="157"/>
  <c r="O462" i="157"/>
  <c r="BN462" i="157"/>
  <c r="AE462" i="157"/>
  <c r="L462" i="157"/>
  <c r="BH462" i="157"/>
  <c r="AC462" i="157"/>
  <c r="N462" i="157"/>
  <c r="BF462" i="157"/>
  <c r="AM462" i="157"/>
  <c r="K462" i="157"/>
  <c r="BC462" i="157"/>
  <c r="AL462" i="157"/>
  <c r="M462" i="157"/>
  <c r="E501" i="157"/>
  <c r="BH466" i="157"/>
  <c r="AD466" i="157"/>
  <c r="H466" i="157"/>
  <c r="BB466" i="157"/>
  <c r="AC466" i="157"/>
  <c r="T466" i="157"/>
  <c r="BA466" i="157"/>
  <c r="AO466" i="157"/>
  <c r="O466" i="157"/>
  <c r="AM466" i="157"/>
  <c r="BD466" i="157"/>
  <c r="N466" i="157"/>
  <c r="BC466" i="157"/>
  <c r="L466" i="157"/>
  <c r="AE466" i="157"/>
  <c r="AZ466" i="157"/>
  <c r="AB466" i="157"/>
  <c r="AX466" i="157"/>
  <c r="AH466" i="157"/>
  <c r="AF466" i="157"/>
  <c r="AQ466" i="157"/>
  <c r="G466" i="157"/>
  <c r="AU466" i="157"/>
  <c r="AY466" i="157"/>
  <c r="AW466" i="157"/>
  <c r="AT466" i="157"/>
  <c r="AR466" i="157"/>
  <c r="AS466" i="157"/>
  <c r="U466" i="157"/>
  <c r="BO466" i="157"/>
  <c r="AL466" i="157"/>
  <c r="P466" i="157"/>
  <c r="BN466" i="157"/>
  <c r="AK466" i="157"/>
  <c r="M466" i="157"/>
  <c r="BJ466" i="157"/>
  <c r="AJ466" i="157"/>
  <c r="K466" i="157"/>
  <c r="BL466" i="157"/>
  <c r="AI466" i="157"/>
  <c r="J466" i="157"/>
  <c r="AG466" i="157"/>
  <c r="I466" i="157"/>
  <c r="W466" i="157"/>
  <c r="X466" i="157"/>
  <c r="BF466" i="157"/>
  <c r="AN466" i="157"/>
  <c r="Z466" i="157"/>
  <c r="R466" i="157"/>
  <c r="AV466" i="157"/>
  <c r="E504" i="157"/>
  <c r="AY469" i="157"/>
  <c r="AC469" i="157"/>
  <c r="H469" i="157"/>
  <c r="AK469" i="157"/>
  <c r="T469" i="157"/>
  <c r="AX469" i="157"/>
  <c r="K469" i="157"/>
  <c r="AW469" i="157"/>
  <c r="AL469" i="157"/>
  <c r="X469" i="157"/>
  <c r="AT469" i="157"/>
  <c r="AQ469" i="157"/>
  <c r="Z469" i="157"/>
  <c r="R469" i="157"/>
  <c r="AO469" i="157"/>
  <c r="AU469" i="157"/>
  <c r="AR469" i="157"/>
  <c r="O469" i="157"/>
  <c r="BN469" i="157"/>
  <c r="BC469" i="157"/>
  <c r="BO469" i="157"/>
  <c r="AJ469" i="157"/>
  <c r="N469" i="157"/>
  <c r="BL469" i="157"/>
  <c r="AI469" i="157"/>
  <c r="AH469" i="157"/>
  <c r="BJ469" i="157"/>
  <c r="AZ469" i="157"/>
  <c r="U469" i="157"/>
  <c r="L469" i="157"/>
  <c r="AE469" i="157"/>
  <c r="BA469" i="157"/>
  <c r="AV469" i="157"/>
  <c r="AS469" i="157"/>
  <c r="BH469" i="157"/>
  <c r="AG469" i="157"/>
  <c r="I469" i="157"/>
  <c r="G469" i="157"/>
  <c r="AN469" i="157"/>
  <c r="BF469" i="157"/>
  <c r="AB469" i="157"/>
  <c r="W469" i="157"/>
  <c r="M469" i="157"/>
  <c r="J469" i="157"/>
  <c r="BB469" i="157"/>
  <c r="BD469" i="157"/>
  <c r="AF469" i="157"/>
  <c r="AD469" i="157"/>
  <c r="AM469" i="157"/>
  <c r="P469" i="157"/>
  <c r="E496" i="157"/>
  <c r="AW461" i="157"/>
  <c r="AD461" i="157"/>
  <c r="J461" i="157"/>
  <c r="AR461" i="157"/>
  <c r="AF461" i="157"/>
  <c r="H461" i="157"/>
  <c r="BC461" i="157"/>
  <c r="AO461" i="157"/>
  <c r="BB461" i="157"/>
  <c r="AJ461" i="157"/>
  <c r="BA461" i="157"/>
  <c r="Z461" i="157"/>
  <c r="O461" i="157"/>
  <c r="AX461" i="157"/>
  <c r="X461" i="157"/>
  <c r="AV461" i="157"/>
  <c r="W461" i="157"/>
  <c r="AU461" i="157"/>
  <c r="AG461" i="157"/>
  <c r="AB461" i="157"/>
  <c r="AT461" i="157"/>
  <c r="U461" i="157"/>
  <c r="BN461" i="157"/>
  <c r="AS461" i="157"/>
  <c r="T461" i="157"/>
  <c r="AQ461" i="157"/>
  <c r="R461" i="157"/>
  <c r="BD461" i="157"/>
  <c r="P461" i="157"/>
  <c r="BL461" i="157"/>
  <c r="AN461" i="157"/>
  <c r="N461" i="157"/>
  <c r="BO461" i="157"/>
  <c r="AM461" i="157"/>
  <c r="L461" i="157"/>
  <c r="BH461" i="157"/>
  <c r="AL461" i="157"/>
  <c r="I461" i="157"/>
  <c r="BJ461" i="157"/>
  <c r="AK461" i="157"/>
  <c r="AC461" i="157"/>
  <c r="BF461" i="157"/>
  <c r="AI461" i="157"/>
  <c r="G461" i="157"/>
  <c r="AZ461" i="157"/>
  <c r="AH461" i="157"/>
  <c r="M461" i="157"/>
  <c r="AY461" i="157"/>
  <c r="AE461" i="157"/>
  <c r="K461" i="157"/>
  <c r="E498" i="157"/>
  <c r="BH463" i="157"/>
  <c r="AF463" i="157"/>
  <c r="K463" i="157"/>
  <c r="AR463" i="157"/>
  <c r="AE463" i="157"/>
  <c r="H463" i="157"/>
  <c r="AQ463" i="157"/>
  <c r="AO463" i="157"/>
  <c r="M463" i="157"/>
  <c r="BD463" i="157"/>
  <c r="AJ463" i="157"/>
  <c r="J463" i="157"/>
  <c r="AY463" i="157"/>
  <c r="AG463" i="157"/>
  <c r="U463" i="157"/>
  <c r="AZ463" i="157"/>
  <c r="AB463" i="157"/>
  <c r="AX463" i="157"/>
  <c r="AH463" i="157"/>
  <c r="AW463" i="157"/>
  <c r="AD463" i="157"/>
  <c r="AV463" i="157"/>
  <c r="AC463" i="157"/>
  <c r="AU463" i="157"/>
  <c r="X463" i="157"/>
  <c r="AT463" i="157"/>
  <c r="W463" i="157"/>
  <c r="AS463" i="157"/>
  <c r="Z463" i="157"/>
  <c r="BC463" i="157"/>
  <c r="R463" i="157"/>
  <c r="BB463" i="157"/>
  <c r="T463" i="157"/>
  <c r="BA463" i="157"/>
  <c r="P463" i="157"/>
  <c r="BN463" i="157"/>
  <c r="AN463" i="157"/>
  <c r="O463" i="157"/>
  <c r="BO463" i="157"/>
  <c r="AM463" i="157"/>
  <c r="N463" i="157"/>
  <c r="BL463" i="157"/>
  <c r="AL463" i="157"/>
  <c r="L463" i="157"/>
  <c r="BJ463" i="157"/>
  <c r="AK463" i="157"/>
  <c r="I463" i="157"/>
  <c r="BF463" i="157"/>
  <c r="AI463" i="157"/>
  <c r="G463" i="157"/>
  <c r="E495" i="157"/>
  <c r="BD460" i="157"/>
  <c r="AD460" i="157"/>
  <c r="M460" i="157"/>
  <c r="BB460" i="157"/>
  <c r="AB460" i="157"/>
  <c r="AU460" i="157"/>
  <c r="AL460" i="157"/>
  <c r="AR460" i="157"/>
  <c r="AJ460" i="157"/>
  <c r="BA460" i="157"/>
  <c r="AC460" i="157"/>
  <c r="BC460" i="157"/>
  <c r="X460" i="157"/>
  <c r="AZ460" i="157"/>
  <c r="W460" i="157"/>
  <c r="AY460" i="157"/>
  <c r="U460" i="157"/>
  <c r="AX460" i="157"/>
  <c r="Z460" i="157"/>
  <c r="AW460" i="157"/>
  <c r="T460" i="157"/>
  <c r="AV460" i="157"/>
  <c r="R460" i="157"/>
  <c r="BO460" i="157"/>
  <c r="AO460" i="157"/>
  <c r="G460" i="157"/>
  <c r="BN460" i="157"/>
  <c r="AN460" i="157"/>
  <c r="P460" i="157"/>
  <c r="BJ460" i="157"/>
  <c r="AM460" i="157"/>
  <c r="O460" i="157"/>
  <c r="BF460" i="157"/>
  <c r="AK460" i="157"/>
  <c r="L460" i="157"/>
  <c r="BH460" i="157"/>
  <c r="AH460" i="157"/>
  <c r="J460" i="157"/>
  <c r="BL460" i="157"/>
  <c r="AG460" i="157"/>
  <c r="I460" i="157"/>
  <c r="AT460" i="157"/>
  <c r="AI460" i="157"/>
  <c r="H460" i="157"/>
  <c r="AS460" i="157"/>
  <c r="AF460" i="157"/>
  <c r="N460" i="157"/>
  <c r="AQ460" i="157"/>
  <c r="AE460" i="157"/>
  <c r="K460" i="157"/>
  <c r="E503" i="157"/>
  <c r="AD468" i="157"/>
  <c r="R468" i="157"/>
  <c r="BO468" i="157"/>
  <c r="AC468" i="157"/>
  <c r="G468" i="157"/>
  <c r="BN468" i="157"/>
  <c r="AB468" i="157"/>
  <c r="H468" i="157"/>
  <c r="BL468" i="157"/>
  <c r="AO468" i="157"/>
  <c r="P468" i="157"/>
  <c r="BJ468" i="157"/>
  <c r="AN468" i="157"/>
  <c r="O468" i="157"/>
  <c r="BF468" i="157"/>
  <c r="AL468" i="157"/>
  <c r="L468" i="157"/>
  <c r="BH468" i="157"/>
  <c r="BD468" i="157"/>
  <c r="M468" i="157"/>
  <c r="BB468" i="157"/>
  <c r="AI468" i="157"/>
  <c r="N468" i="157"/>
  <c r="BA468" i="157"/>
  <c r="AH468" i="157"/>
  <c r="K468" i="157"/>
  <c r="AZ468" i="157"/>
  <c r="AF468" i="157"/>
  <c r="J468" i="157"/>
  <c r="X468" i="157"/>
  <c r="AY468" i="157"/>
  <c r="AE468" i="157"/>
  <c r="I468" i="157"/>
  <c r="AX468" i="157"/>
  <c r="AJ468" i="157"/>
  <c r="AT468" i="157"/>
  <c r="AG468" i="157"/>
  <c r="AS468" i="157"/>
  <c r="AM468" i="157"/>
  <c r="AR468" i="157"/>
  <c r="AW468" i="157"/>
  <c r="AK468" i="157"/>
  <c r="AU468" i="157"/>
  <c r="Z468" i="157"/>
  <c r="AQ468" i="157"/>
  <c r="W468" i="157"/>
  <c r="BC468" i="157"/>
  <c r="U468" i="157"/>
  <c r="AV468" i="157"/>
  <c r="T468" i="157"/>
  <c r="N40" i="33"/>
  <c r="P40" i="33" s="1"/>
  <c r="E952" i="31" l="1"/>
  <c r="F882" i="31"/>
  <c r="M882" i="31"/>
  <c r="L882" i="31"/>
  <c r="J882" i="31"/>
  <c r="I882" i="31"/>
  <c r="K882" i="31"/>
  <c r="G882" i="31"/>
  <c r="H882" i="31"/>
  <c r="E957" i="31"/>
  <c r="M887" i="31"/>
  <c r="J887" i="31"/>
  <c r="G887" i="31"/>
  <c r="L887" i="31"/>
  <c r="H887" i="31"/>
  <c r="K887" i="31"/>
  <c r="F887" i="31"/>
  <c r="I887" i="31"/>
  <c r="E958" i="31"/>
  <c r="M888" i="31"/>
  <c r="L888" i="31"/>
  <c r="J888" i="31"/>
  <c r="F888" i="31"/>
  <c r="H888" i="31"/>
  <c r="G888" i="31"/>
  <c r="K888" i="31"/>
  <c r="I888" i="31"/>
  <c r="E951" i="31"/>
  <c r="F881" i="31"/>
  <c r="G881" i="31"/>
  <c r="L881" i="31"/>
  <c r="M881" i="31"/>
  <c r="J881" i="31"/>
  <c r="K881" i="31"/>
  <c r="I881" i="31"/>
  <c r="H881" i="31"/>
  <c r="E953" i="31"/>
  <c r="J883" i="31"/>
  <c r="I883" i="31"/>
  <c r="K883" i="31"/>
  <c r="G883" i="31"/>
  <c r="F883" i="31"/>
  <c r="H883" i="31"/>
  <c r="M883" i="31"/>
  <c r="L883" i="31"/>
  <c r="E923" i="31"/>
  <c r="G853" i="31"/>
  <c r="J853" i="31"/>
  <c r="K853" i="31"/>
  <c r="H853" i="31"/>
  <c r="M853" i="31"/>
  <c r="I853" i="31"/>
  <c r="F853" i="31"/>
  <c r="L853" i="31"/>
  <c r="E920" i="31"/>
  <c r="G850" i="31"/>
  <c r="H850" i="31"/>
  <c r="F850" i="31"/>
  <c r="K850" i="31"/>
  <c r="I850" i="31"/>
  <c r="L850" i="31"/>
  <c r="M850" i="31"/>
  <c r="J850" i="31"/>
  <c r="E954" i="31"/>
  <c r="I884" i="31"/>
  <c r="M884" i="31"/>
  <c r="L884" i="31"/>
  <c r="K884" i="31"/>
  <c r="H884" i="31"/>
  <c r="F884" i="31"/>
  <c r="G884" i="31"/>
  <c r="J884" i="31"/>
  <c r="E956" i="31"/>
  <c r="H886" i="31"/>
  <c r="K886" i="31"/>
  <c r="I886" i="31"/>
  <c r="M886" i="31"/>
  <c r="L886" i="31"/>
  <c r="J886" i="31"/>
  <c r="G886" i="31"/>
  <c r="F886" i="31"/>
  <c r="E916" i="31"/>
  <c r="H846" i="31"/>
  <c r="G846" i="31"/>
  <c r="K846" i="31"/>
  <c r="F846" i="31"/>
  <c r="L846" i="31"/>
  <c r="J846" i="31"/>
  <c r="M846" i="31"/>
  <c r="I846" i="31"/>
  <c r="E950" i="31"/>
  <c r="L880" i="31"/>
  <c r="M880" i="31"/>
  <c r="G880" i="31"/>
  <c r="I880" i="31"/>
  <c r="H880" i="31"/>
  <c r="K880" i="31"/>
  <c r="F880" i="31"/>
  <c r="J880" i="31"/>
  <c r="E959" i="31"/>
  <c r="K889" i="31"/>
  <c r="F889" i="31"/>
  <c r="H889" i="31"/>
  <c r="G889" i="31"/>
  <c r="M889" i="31"/>
  <c r="J889" i="31"/>
  <c r="I889" i="31"/>
  <c r="L889" i="31"/>
  <c r="E919" i="31"/>
  <c r="G849" i="31"/>
  <c r="H849" i="31"/>
  <c r="K849" i="31"/>
  <c r="J849" i="31"/>
  <c r="F849" i="31"/>
  <c r="M849" i="31"/>
  <c r="L849" i="31"/>
  <c r="I849" i="31"/>
  <c r="E924" i="31"/>
  <c r="F854" i="31"/>
  <c r="M854" i="31"/>
  <c r="L854" i="31"/>
  <c r="K854" i="31"/>
  <c r="I854" i="31"/>
  <c r="G854" i="31"/>
  <c r="J854" i="31"/>
  <c r="H854" i="31"/>
  <c r="E915" i="31"/>
  <c r="F845" i="31"/>
  <c r="J845" i="31"/>
  <c r="H845" i="31"/>
  <c r="G845" i="31"/>
  <c r="M845" i="31"/>
  <c r="K845" i="31"/>
  <c r="L845" i="31"/>
  <c r="I845" i="31"/>
  <c r="E921" i="31"/>
  <c r="J851" i="31"/>
  <c r="L851" i="31"/>
  <c r="K851" i="31"/>
  <c r="F851" i="31"/>
  <c r="G851" i="31"/>
  <c r="M851" i="31"/>
  <c r="H851" i="31"/>
  <c r="I851" i="31"/>
  <c r="E918" i="31"/>
  <c r="H848" i="31"/>
  <c r="L848" i="31"/>
  <c r="G848" i="31"/>
  <c r="I848" i="31"/>
  <c r="F848" i="31"/>
  <c r="M848" i="31"/>
  <c r="K848" i="31"/>
  <c r="J848" i="31"/>
  <c r="E917" i="31"/>
  <c r="F847" i="31"/>
  <c r="J847" i="31"/>
  <c r="I847" i="31"/>
  <c r="M847" i="31"/>
  <c r="K847" i="31"/>
  <c r="G847" i="31"/>
  <c r="L847" i="31"/>
  <c r="H847" i="31"/>
  <c r="E922" i="31"/>
  <c r="G852" i="31"/>
  <c r="I852" i="31"/>
  <c r="M852" i="31"/>
  <c r="J852" i="31"/>
  <c r="F852" i="31"/>
  <c r="L852" i="31"/>
  <c r="K852" i="31"/>
  <c r="H852" i="31"/>
  <c r="E955" i="31"/>
  <c r="H885" i="31"/>
  <c r="J885" i="31"/>
  <c r="F885" i="31"/>
  <c r="M885" i="31"/>
  <c r="L885" i="31"/>
  <c r="I885" i="31"/>
  <c r="G885" i="31"/>
  <c r="K885" i="31"/>
  <c r="E538" i="157"/>
  <c r="BC503" i="157"/>
  <c r="AB503" i="157"/>
  <c r="BA503" i="157"/>
  <c r="X503" i="157"/>
  <c r="AR503" i="157"/>
  <c r="W503" i="157"/>
  <c r="AQ503" i="157"/>
  <c r="Z503" i="157"/>
  <c r="BB503" i="157"/>
  <c r="T503" i="157"/>
  <c r="AV503" i="157"/>
  <c r="R503" i="157"/>
  <c r="AU503" i="157"/>
  <c r="P503" i="157"/>
  <c r="BO503" i="157"/>
  <c r="AN503" i="157"/>
  <c r="O503" i="157"/>
  <c r="BN503" i="157"/>
  <c r="AM503" i="157"/>
  <c r="N503" i="157"/>
  <c r="BL503" i="157"/>
  <c r="AL503" i="157"/>
  <c r="L503" i="157"/>
  <c r="BH503" i="157"/>
  <c r="AK503" i="157"/>
  <c r="I503" i="157"/>
  <c r="BJ503" i="157"/>
  <c r="AI503" i="157"/>
  <c r="G503" i="157"/>
  <c r="BF503" i="157"/>
  <c r="AF503" i="157"/>
  <c r="U503" i="157"/>
  <c r="AX503" i="157"/>
  <c r="AE503" i="157"/>
  <c r="M503" i="157"/>
  <c r="AW503" i="157"/>
  <c r="AJ503" i="157"/>
  <c r="J503" i="157"/>
  <c r="AT503" i="157"/>
  <c r="AH503" i="157"/>
  <c r="H503" i="157"/>
  <c r="BD503" i="157"/>
  <c r="AD503" i="157"/>
  <c r="K503" i="157"/>
  <c r="AZ503" i="157"/>
  <c r="AC503" i="157"/>
  <c r="AY503" i="157"/>
  <c r="AG503" i="157"/>
  <c r="AS503" i="157"/>
  <c r="AO503" i="157"/>
  <c r="E533" i="157"/>
  <c r="BO498" i="157"/>
  <c r="AD498" i="157"/>
  <c r="G498" i="157"/>
  <c r="BN498" i="157"/>
  <c r="AC498" i="157"/>
  <c r="H498" i="157"/>
  <c r="BL498" i="157"/>
  <c r="AM498" i="157"/>
  <c r="N498" i="157"/>
  <c r="BJ498" i="157"/>
  <c r="AL498" i="157"/>
  <c r="M498" i="157"/>
  <c r="BD498" i="157"/>
  <c r="AK498" i="157"/>
  <c r="L498" i="157"/>
  <c r="BC498" i="157"/>
  <c r="AI498" i="157"/>
  <c r="K498" i="157"/>
  <c r="BB498" i="157"/>
  <c r="AH498" i="157"/>
  <c r="J498" i="157"/>
  <c r="BF498" i="157"/>
  <c r="AX498" i="157"/>
  <c r="AG498" i="157"/>
  <c r="I498" i="157"/>
  <c r="AW498" i="157"/>
  <c r="AN498" i="157"/>
  <c r="P498" i="157"/>
  <c r="AT498" i="157"/>
  <c r="AJ498" i="157"/>
  <c r="AZ498" i="157"/>
  <c r="AF498" i="157"/>
  <c r="AY498" i="157"/>
  <c r="AE498" i="157"/>
  <c r="AB498" i="157"/>
  <c r="AV498" i="157"/>
  <c r="X498" i="157"/>
  <c r="AS498" i="157"/>
  <c r="AU498" i="157"/>
  <c r="U498" i="157"/>
  <c r="R498" i="157"/>
  <c r="AR498" i="157"/>
  <c r="Z498" i="157"/>
  <c r="O498" i="157"/>
  <c r="BA498" i="157"/>
  <c r="W498" i="157"/>
  <c r="BH498" i="157"/>
  <c r="AQ498" i="157"/>
  <c r="T498" i="157"/>
  <c r="AO498" i="157"/>
  <c r="E539" i="157"/>
  <c r="AY504" i="157"/>
  <c r="R504" i="157"/>
  <c r="BN504" i="157"/>
  <c r="G504" i="157"/>
  <c r="AO504" i="157"/>
  <c r="BO504" i="157"/>
  <c r="AL504" i="157"/>
  <c r="O504" i="157"/>
  <c r="BJ504" i="157"/>
  <c r="AK504" i="157"/>
  <c r="H504" i="157"/>
  <c r="AE504" i="157"/>
  <c r="BL504" i="157"/>
  <c r="AH504" i="157"/>
  <c r="N504" i="157"/>
  <c r="BH504" i="157"/>
  <c r="AG504" i="157"/>
  <c r="L504" i="157"/>
  <c r="BF504" i="157"/>
  <c r="AF504" i="157"/>
  <c r="K504" i="157"/>
  <c r="BC504" i="157"/>
  <c r="AC504" i="157"/>
  <c r="I504" i="157"/>
  <c r="AZ504" i="157"/>
  <c r="AJ504" i="157"/>
  <c r="P504" i="157"/>
  <c r="AT504" i="157"/>
  <c r="AI504" i="157"/>
  <c r="M504" i="157"/>
  <c r="AS504" i="157"/>
  <c r="AD504" i="157"/>
  <c r="AR504" i="157"/>
  <c r="AB504" i="157"/>
  <c r="AQ504" i="157"/>
  <c r="AN504" i="157"/>
  <c r="J504" i="157"/>
  <c r="AW504" i="157"/>
  <c r="AM504" i="157"/>
  <c r="BD504" i="157"/>
  <c r="AV504" i="157"/>
  <c r="X504" i="157"/>
  <c r="AU504" i="157"/>
  <c r="W504" i="157"/>
  <c r="BB504" i="157"/>
  <c r="Z504" i="157"/>
  <c r="BA504" i="157"/>
  <c r="U504" i="157"/>
  <c r="AX504" i="157"/>
  <c r="T504" i="157"/>
  <c r="E532" i="157"/>
  <c r="AR497" i="157"/>
  <c r="Z497" i="157"/>
  <c r="AY497" i="157"/>
  <c r="U497" i="157"/>
  <c r="AQ497" i="157"/>
  <c r="P497" i="157"/>
  <c r="BN497" i="157"/>
  <c r="AO497" i="157"/>
  <c r="O497" i="157"/>
  <c r="BO497" i="157"/>
  <c r="AM497" i="157"/>
  <c r="N497" i="157"/>
  <c r="BL497" i="157"/>
  <c r="AJ497" i="157"/>
  <c r="R497" i="157"/>
  <c r="BJ497" i="157"/>
  <c r="AI497" i="157"/>
  <c r="L497" i="157"/>
  <c r="BH497" i="157"/>
  <c r="AN497" i="157"/>
  <c r="I497" i="157"/>
  <c r="BF497" i="157"/>
  <c r="AL497" i="157"/>
  <c r="G497" i="157"/>
  <c r="BB497" i="157"/>
  <c r="AK497" i="157"/>
  <c r="M497" i="157"/>
  <c r="BA497" i="157"/>
  <c r="AH497" i="157"/>
  <c r="J497" i="157"/>
  <c r="AX497" i="157"/>
  <c r="AF497" i="157"/>
  <c r="H497" i="157"/>
  <c r="AW497" i="157"/>
  <c r="AC497" i="157"/>
  <c r="K497" i="157"/>
  <c r="AV497" i="157"/>
  <c r="AB497" i="157"/>
  <c r="AU497" i="157"/>
  <c r="AD497" i="157"/>
  <c r="AT497" i="157"/>
  <c r="AG497" i="157"/>
  <c r="AS497" i="157"/>
  <c r="AE497" i="157"/>
  <c r="BC497" i="157"/>
  <c r="X497" i="157"/>
  <c r="AZ497" i="157"/>
  <c r="W497" i="157"/>
  <c r="BD497" i="157"/>
  <c r="T497" i="157"/>
  <c r="E535" i="157"/>
  <c r="AS500" i="157"/>
  <c r="X500" i="157"/>
  <c r="AR500" i="157"/>
  <c r="Z500" i="157"/>
  <c r="AU500" i="157"/>
  <c r="AN500" i="157"/>
  <c r="AT500" i="157"/>
  <c r="T500" i="157"/>
  <c r="G500" i="157"/>
  <c r="M500" i="157"/>
  <c r="R500" i="157"/>
  <c r="BN500" i="157"/>
  <c r="AO500" i="157"/>
  <c r="W500" i="157"/>
  <c r="BL500" i="157"/>
  <c r="O500" i="157"/>
  <c r="BO500" i="157"/>
  <c r="BJ500" i="157"/>
  <c r="AM500" i="157"/>
  <c r="H500" i="157"/>
  <c r="BH500" i="157"/>
  <c r="AK500" i="157"/>
  <c r="N500" i="157"/>
  <c r="BF500" i="157"/>
  <c r="AG500" i="157"/>
  <c r="L500" i="157"/>
  <c r="AZ500" i="157"/>
  <c r="AC500" i="157"/>
  <c r="I500" i="157"/>
  <c r="AB500" i="157"/>
  <c r="AY500" i="157"/>
  <c r="P500" i="157"/>
  <c r="AQ500" i="157"/>
  <c r="AV500" i="157"/>
  <c r="AI500" i="157"/>
  <c r="K500" i="157"/>
  <c r="BD500" i="157"/>
  <c r="AF500" i="157"/>
  <c r="J500" i="157"/>
  <c r="AJ500" i="157"/>
  <c r="U500" i="157"/>
  <c r="BC500" i="157"/>
  <c r="AE500" i="157"/>
  <c r="BB500" i="157"/>
  <c r="AD500" i="157"/>
  <c r="BA500" i="157"/>
  <c r="AL500" i="157"/>
  <c r="AX500" i="157"/>
  <c r="AW500" i="157"/>
  <c r="AH500" i="157"/>
  <c r="E530" i="157"/>
  <c r="AZ495" i="157"/>
  <c r="AG495" i="157"/>
  <c r="J495" i="157"/>
  <c r="AY495" i="157"/>
  <c r="AO495" i="157"/>
  <c r="H495" i="157"/>
  <c r="AX495" i="157"/>
  <c r="AM495" i="157"/>
  <c r="AT495" i="157"/>
  <c r="AB495" i="157"/>
  <c r="AS495" i="157"/>
  <c r="AH495" i="157"/>
  <c r="BD495" i="157"/>
  <c r="T495" i="157"/>
  <c r="BC495" i="157"/>
  <c r="AN495" i="157"/>
  <c r="AW495" i="157"/>
  <c r="U495" i="157"/>
  <c r="AU495" i="157"/>
  <c r="W495" i="157"/>
  <c r="AR495" i="157"/>
  <c r="X495" i="157"/>
  <c r="AQ495" i="157"/>
  <c r="R495" i="157"/>
  <c r="AV495" i="157"/>
  <c r="P495" i="157"/>
  <c r="BO495" i="157"/>
  <c r="AF495" i="157"/>
  <c r="O495" i="157"/>
  <c r="BN495" i="157"/>
  <c r="AE495" i="157"/>
  <c r="Z495" i="157"/>
  <c r="BJ495" i="157"/>
  <c r="AD495" i="157"/>
  <c r="N495" i="157"/>
  <c r="BH495" i="157"/>
  <c r="AC495" i="157"/>
  <c r="L495" i="157"/>
  <c r="BF495" i="157"/>
  <c r="AL495" i="157"/>
  <c r="I495" i="157"/>
  <c r="BL495" i="157"/>
  <c r="AK495" i="157"/>
  <c r="G495" i="157"/>
  <c r="BB495" i="157"/>
  <c r="AJ495" i="157"/>
  <c r="M495" i="157"/>
  <c r="BA495" i="157"/>
  <c r="AI495" i="157"/>
  <c r="K495" i="157"/>
  <c r="E531" i="157"/>
  <c r="BO496" i="157"/>
  <c r="AK496" i="157"/>
  <c r="H496" i="157"/>
  <c r="BH496" i="157"/>
  <c r="AJ496" i="157"/>
  <c r="P496" i="157"/>
  <c r="BJ496" i="157"/>
  <c r="AI496" i="157"/>
  <c r="I496" i="157"/>
  <c r="BF496" i="157"/>
  <c r="AG496" i="157"/>
  <c r="N496" i="157"/>
  <c r="BL496" i="157"/>
  <c r="AD496" i="157"/>
  <c r="O496" i="157"/>
  <c r="AV496" i="157"/>
  <c r="AC496" i="157"/>
  <c r="L496" i="157"/>
  <c r="AU496" i="157"/>
  <c r="AN496" i="157"/>
  <c r="K496" i="157"/>
  <c r="AR496" i="157"/>
  <c r="AM496" i="157"/>
  <c r="J496" i="157"/>
  <c r="BC496" i="157"/>
  <c r="AF496" i="157"/>
  <c r="M496" i="157"/>
  <c r="BB496" i="157"/>
  <c r="AE496" i="157"/>
  <c r="AY496" i="157"/>
  <c r="AB496" i="157"/>
  <c r="AQ496" i="157"/>
  <c r="AO496" i="157"/>
  <c r="BA496" i="157"/>
  <c r="AH496" i="157"/>
  <c r="BD496" i="157"/>
  <c r="Z496" i="157"/>
  <c r="AX496" i="157"/>
  <c r="X496" i="157"/>
  <c r="AT496" i="157"/>
  <c r="U496" i="157"/>
  <c r="AS496" i="157"/>
  <c r="T496" i="157"/>
  <c r="AZ496" i="157"/>
  <c r="W496" i="157"/>
  <c r="AW496" i="157"/>
  <c r="R496" i="157"/>
  <c r="BN496" i="157"/>
  <c r="AL496" i="157"/>
  <c r="G496" i="157"/>
  <c r="E536" i="157"/>
  <c r="BD501" i="157"/>
  <c r="W501" i="157"/>
  <c r="AS501" i="157"/>
  <c r="U501" i="157"/>
  <c r="AZ501" i="157"/>
  <c r="T501" i="157"/>
  <c r="AQ501" i="157"/>
  <c r="P501" i="157"/>
  <c r="AY501" i="157"/>
  <c r="O501" i="157"/>
  <c r="BO501" i="157"/>
  <c r="AB501" i="157"/>
  <c r="R501" i="157"/>
  <c r="BN501" i="157"/>
  <c r="AN501" i="157"/>
  <c r="N501" i="157"/>
  <c r="BL501" i="157"/>
  <c r="AM501" i="157"/>
  <c r="L501" i="157"/>
  <c r="BH501" i="157"/>
  <c r="AO501" i="157"/>
  <c r="I501" i="157"/>
  <c r="BJ501" i="157"/>
  <c r="AK501" i="157"/>
  <c r="G501" i="157"/>
  <c r="BF501" i="157"/>
  <c r="AH501" i="157"/>
  <c r="X501" i="157"/>
  <c r="BB501" i="157"/>
  <c r="AG501" i="157"/>
  <c r="M501" i="157"/>
  <c r="BC501" i="157"/>
  <c r="AE501" i="157"/>
  <c r="H501" i="157"/>
  <c r="BA501" i="157"/>
  <c r="AD501" i="157"/>
  <c r="K501" i="157"/>
  <c r="AX501" i="157"/>
  <c r="AC501" i="157"/>
  <c r="J501" i="157"/>
  <c r="AW501" i="157"/>
  <c r="AL501" i="157"/>
  <c r="AV501" i="157"/>
  <c r="AJ501" i="157"/>
  <c r="AU501" i="157"/>
  <c r="AI501" i="157"/>
  <c r="AT501" i="157"/>
  <c r="AF501" i="157"/>
  <c r="AR501" i="157"/>
  <c r="Z501" i="157"/>
  <c r="E534" i="157"/>
  <c r="BA499" i="157"/>
  <c r="P499" i="157"/>
  <c r="BO499" i="157"/>
  <c r="AJ499" i="157"/>
  <c r="O499" i="157"/>
  <c r="BN499" i="157"/>
  <c r="AI499" i="157"/>
  <c r="N499" i="157"/>
  <c r="BH499" i="157"/>
  <c r="AH499" i="157"/>
  <c r="L499" i="157"/>
  <c r="BJ499" i="157"/>
  <c r="AG499" i="157"/>
  <c r="I499" i="157"/>
  <c r="BF499" i="157"/>
  <c r="AE499" i="157"/>
  <c r="G499" i="157"/>
  <c r="BL499" i="157"/>
  <c r="AB499" i="157"/>
  <c r="R499" i="157"/>
  <c r="AT499" i="157"/>
  <c r="AO499" i="157"/>
  <c r="M499" i="157"/>
  <c r="AS499" i="157"/>
  <c r="AN499" i="157"/>
  <c r="K499" i="157"/>
  <c r="AU499" i="157"/>
  <c r="AL499" i="157"/>
  <c r="J499" i="157"/>
  <c r="AR499" i="157"/>
  <c r="AD499" i="157"/>
  <c r="H499" i="157"/>
  <c r="AQ499" i="157"/>
  <c r="AC499" i="157"/>
  <c r="BC499" i="157"/>
  <c r="AK499" i="157"/>
  <c r="AZ499" i="157"/>
  <c r="AM499" i="157"/>
  <c r="AY499" i="157"/>
  <c r="AF499" i="157"/>
  <c r="AX499" i="157"/>
  <c r="X499" i="157"/>
  <c r="AW499" i="157"/>
  <c r="Z499" i="157"/>
  <c r="AV499" i="157"/>
  <c r="U499" i="157"/>
  <c r="BD499" i="157"/>
  <c r="T499" i="157"/>
  <c r="BB499" i="157"/>
  <c r="W499" i="157"/>
  <c r="E537" i="157"/>
  <c r="BF502" i="157"/>
  <c r="AC502" i="157"/>
  <c r="L502" i="157"/>
  <c r="BJ502" i="157"/>
  <c r="AI502" i="157"/>
  <c r="K502" i="157"/>
  <c r="AR502" i="157"/>
  <c r="AD502" i="157"/>
  <c r="J502" i="157"/>
  <c r="AQ502" i="157"/>
  <c r="AB502" i="157"/>
  <c r="I502" i="157"/>
  <c r="AY502" i="157"/>
  <c r="AN502" i="157"/>
  <c r="N502" i="157"/>
  <c r="AX502" i="157"/>
  <c r="AL502" i="157"/>
  <c r="P502" i="157"/>
  <c r="AW502" i="157"/>
  <c r="AK502" i="157"/>
  <c r="AV502" i="157"/>
  <c r="AJ502" i="157"/>
  <c r="AU502" i="157"/>
  <c r="AO502" i="157"/>
  <c r="BD502" i="157"/>
  <c r="AM502" i="157"/>
  <c r="BC502" i="157"/>
  <c r="X502" i="157"/>
  <c r="BB502" i="157"/>
  <c r="Z502" i="157"/>
  <c r="BA502" i="157"/>
  <c r="W502" i="157"/>
  <c r="AZ502" i="157"/>
  <c r="T502" i="157"/>
  <c r="AT502" i="157"/>
  <c r="R502" i="157"/>
  <c r="AS502" i="157"/>
  <c r="U502" i="157"/>
  <c r="BO502" i="157"/>
  <c r="AH502" i="157"/>
  <c r="G502" i="157"/>
  <c r="BN502" i="157"/>
  <c r="AG502" i="157"/>
  <c r="O502" i="157"/>
  <c r="BL502" i="157"/>
  <c r="AF502" i="157"/>
  <c r="H502" i="157"/>
  <c r="BH502" i="157"/>
  <c r="AE502" i="157"/>
  <c r="M502" i="157"/>
  <c r="N41" i="33"/>
  <c r="P41" i="33" s="1"/>
  <c r="E1029" i="31" l="1"/>
  <c r="F959" i="31"/>
  <c r="H959" i="31"/>
  <c r="G959" i="31"/>
  <c r="I959" i="31"/>
  <c r="J959" i="31"/>
  <c r="M959" i="31"/>
  <c r="L959" i="31"/>
  <c r="K959" i="31"/>
  <c r="E1028" i="31"/>
  <c r="M958" i="31"/>
  <c r="G958" i="31"/>
  <c r="F958" i="31"/>
  <c r="H958" i="31"/>
  <c r="J958" i="31"/>
  <c r="I958" i="31"/>
  <c r="K958" i="31"/>
  <c r="L958" i="31"/>
  <c r="E994" i="31"/>
  <c r="K924" i="31"/>
  <c r="J924" i="31"/>
  <c r="M924" i="31"/>
  <c r="F924" i="31"/>
  <c r="I924" i="31"/>
  <c r="L924" i="31"/>
  <c r="H924" i="31"/>
  <c r="G924" i="31"/>
  <c r="E1023" i="31"/>
  <c r="L953" i="31"/>
  <c r="K953" i="31"/>
  <c r="F953" i="31"/>
  <c r="M953" i="31"/>
  <c r="G953" i="31"/>
  <c r="H953" i="31"/>
  <c r="I953" i="31"/>
  <c r="J953" i="31"/>
  <c r="E991" i="31"/>
  <c r="L921" i="31"/>
  <c r="J921" i="31"/>
  <c r="I921" i="31"/>
  <c r="H921" i="31"/>
  <c r="K921" i="31"/>
  <c r="G921" i="31"/>
  <c r="F921" i="31"/>
  <c r="M921" i="31"/>
  <c r="E990" i="31"/>
  <c r="F920" i="31"/>
  <c r="M920" i="31"/>
  <c r="H920" i="31"/>
  <c r="I920" i="31"/>
  <c r="K920" i="31"/>
  <c r="J920" i="31"/>
  <c r="G920" i="31"/>
  <c r="L920" i="31"/>
  <c r="E987" i="31"/>
  <c r="I917" i="31"/>
  <c r="G917" i="31"/>
  <c r="M917" i="31"/>
  <c r="F917" i="31"/>
  <c r="H917" i="31"/>
  <c r="L917" i="31"/>
  <c r="J917" i="31"/>
  <c r="K917" i="31"/>
  <c r="E1026" i="31"/>
  <c r="K956" i="31"/>
  <c r="L956" i="31"/>
  <c r="I956" i="31"/>
  <c r="F956" i="31"/>
  <c r="M956" i="31"/>
  <c r="H956" i="31"/>
  <c r="G956" i="31"/>
  <c r="J956" i="31"/>
  <c r="E1025" i="31"/>
  <c r="I955" i="31"/>
  <c r="M955" i="31"/>
  <c r="H955" i="31"/>
  <c r="K955" i="31"/>
  <c r="G955" i="31"/>
  <c r="F955" i="31"/>
  <c r="J955" i="31"/>
  <c r="L955" i="31"/>
  <c r="E1020" i="31"/>
  <c r="H950" i="31"/>
  <c r="I950" i="31"/>
  <c r="G950" i="31"/>
  <c r="F950" i="31"/>
  <c r="J950" i="31"/>
  <c r="L950" i="31"/>
  <c r="M950" i="31"/>
  <c r="K950" i="31"/>
  <c r="E1027" i="31"/>
  <c r="M957" i="31"/>
  <c r="F957" i="31"/>
  <c r="G957" i="31"/>
  <c r="I957" i="31"/>
  <c r="K957" i="31"/>
  <c r="H957" i="31"/>
  <c r="L957" i="31"/>
  <c r="J957" i="31"/>
  <c r="E989" i="31"/>
  <c r="G919" i="31"/>
  <c r="I919" i="31"/>
  <c r="F919" i="31"/>
  <c r="K919" i="31"/>
  <c r="J919" i="31"/>
  <c r="L919" i="31"/>
  <c r="H919" i="31"/>
  <c r="M919" i="31"/>
  <c r="E1021" i="31"/>
  <c r="G951" i="31"/>
  <c r="L951" i="31"/>
  <c r="I951" i="31"/>
  <c r="J951" i="31"/>
  <c r="F951" i="31"/>
  <c r="K951" i="31"/>
  <c r="M951" i="31"/>
  <c r="H951" i="31"/>
  <c r="E985" i="31"/>
  <c r="H915" i="31"/>
  <c r="J915" i="31"/>
  <c r="K915" i="31"/>
  <c r="M915" i="31"/>
  <c r="F915" i="31"/>
  <c r="L915" i="31"/>
  <c r="I915" i="31"/>
  <c r="G915" i="31"/>
  <c r="E993" i="31"/>
  <c r="G923" i="31"/>
  <c r="H923" i="31"/>
  <c r="F923" i="31"/>
  <c r="L923" i="31"/>
  <c r="I923" i="31"/>
  <c r="J923" i="31"/>
  <c r="K923" i="31"/>
  <c r="M923" i="31"/>
  <c r="E988" i="31"/>
  <c r="H918" i="31"/>
  <c r="F918" i="31"/>
  <c r="M918" i="31"/>
  <c r="G918" i="31"/>
  <c r="L918" i="31"/>
  <c r="I918" i="31"/>
  <c r="K918" i="31"/>
  <c r="J918" i="31"/>
  <c r="E1024" i="31"/>
  <c r="M954" i="31"/>
  <c r="L954" i="31"/>
  <c r="J954" i="31"/>
  <c r="H954" i="31"/>
  <c r="G954" i="31"/>
  <c r="F954" i="31"/>
  <c r="I954" i="31"/>
  <c r="K954" i="31"/>
  <c r="E992" i="31"/>
  <c r="I922" i="31"/>
  <c r="L922" i="31"/>
  <c r="K922" i="31"/>
  <c r="F922" i="31"/>
  <c r="G922" i="31"/>
  <c r="H922" i="31"/>
  <c r="J922" i="31"/>
  <c r="M922" i="31"/>
  <c r="E986" i="31"/>
  <c r="M916" i="31"/>
  <c r="G916" i="31"/>
  <c r="F916" i="31"/>
  <c r="J916" i="31"/>
  <c r="K916" i="31"/>
  <c r="I916" i="31"/>
  <c r="H916" i="31"/>
  <c r="L916" i="31"/>
  <c r="E1022" i="31"/>
  <c r="H952" i="31"/>
  <c r="J952" i="31"/>
  <c r="F952" i="31"/>
  <c r="K952" i="31"/>
  <c r="G952" i="31"/>
  <c r="M952" i="31"/>
  <c r="I952" i="31"/>
  <c r="L952" i="31"/>
  <c r="E572" i="157"/>
  <c r="BD537" i="157"/>
  <c r="R537" i="157"/>
  <c r="AT537" i="157"/>
  <c r="X537" i="157"/>
  <c r="AR537" i="157"/>
  <c r="W537" i="157"/>
  <c r="BC537" i="157"/>
  <c r="U537" i="157"/>
  <c r="AQ537" i="157"/>
  <c r="T537" i="157"/>
  <c r="BO537" i="157"/>
  <c r="AO537" i="157"/>
  <c r="P537" i="157"/>
  <c r="BL537" i="157"/>
  <c r="AM537" i="157"/>
  <c r="O537" i="157"/>
  <c r="BN537" i="157"/>
  <c r="AJ537" i="157"/>
  <c r="N537" i="157"/>
  <c r="BJ537" i="157"/>
  <c r="AI537" i="157"/>
  <c r="L537" i="157"/>
  <c r="BH537" i="157"/>
  <c r="AG537" i="157"/>
  <c r="I537" i="157"/>
  <c r="BF537" i="157"/>
  <c r="AF537" i="157"/>
  <c r="G537" i="157"/>
  <c r="BB537" i="157"/>
  <c r="AE537" i="157"/>
  <c r="K537" i="157"/>
  <c r="BA537" i="157"/>
  <c r="AD537" i="157"/>
  <c r="H537" i="157"/>
  <c r="AX537" i="157"/>
  <c r="AB537" i="157"/>
  <c r="M537" i="157"/>
  <c r="AS537" i="157"/>
  <c r="AC537" i="157"/>
  <c r="J537" i="157"/>
  <c r="AZ537" i="157"/>
  <c r="AN537" i="157"/>
  <c r="AY537" i="157"/>
  <c r="AL537" i="157"/>
  <c r="AW537" i="157"/>
  <c r="AK537" i="157"/>
  <c r="AV537" i="157"/>
  <c r="AH537" i="157"/>
  <c r="AU537" i="157"/>
  <c r="Z537" i="157"/>
  <c r="E571" i="157"/>
  <c r="BL536" i="157"/>
  <c r="AJ536" i="157"/>
  <c r="R536" i="157"/>
  <c r="BJ536" i="157"/>
  <c r="AI536" i="157"/>
  <c r="P536" i="157"/>
  <c r="BH536" i="157"/>
  <c r="AG536" i="157"/>
  <c r="N536" i="157"/>
  <c r="BF536" i="157"/>
  <c r="AD536" i="157"/>
  <c r="K536" i="157"/>
  <c r="AV536" i="157"/>
  <c r="AC536" i="157"/>
  <c r="M536" i="157"/>
  <c r="AU536" i="157"/>
  <c r="AM536" i="157"/>
  <c r="L536" i="157"/>
  <c r="AR536" i="157"/>
  <c r="AH536" i="157"/>
  <c r="J536" i="157"/>
  <c r="BD536" i="157"/>
  <c r="AE536" i="157"/>
  <c r="I536" i="157"/>
  <c r="BC536" i="157"/>
  <c r="AB536" i="157"/>
  <c r="AZ536" i="157"/>
  <c r="AF536" i="157"/>
  <c r="AY536" i="157"/>
  <c r="AO536" i="157"/>
  <c r="AX536" i="157"/>
  <c r="Z536" i="157"/>
  <c r="AW536" i="157"/>
  <c r="X536" i="157"/>
  <c r="AT536" i="157"/>
  <c r="W536" i="157"/>
  <c r="AQ536" i="157"/>
  <c r="AN536" i="157"/>
  <c r="BB536" i="157"/>
  <c r="U536" i="157"/>
  <c r="AS536" i="157"/>
  <c r="T536" i="157"/>
  <c r="BA536" i="157"/>
  <c r="G536" i="157"/>
  <c r="BO536" i="157"/>
  <c r="AL536" i="157"/>
  <c r="O536" i="157"/>
  <c r="BN536" i="157"/>
  <c r="AK536" i="157"/>
  <c r="H536" i="157"/>
  <c r="E565" i="157"/>
  <c r="BH530" i="157"/>
  <c r="AH530" i="157"/>
  <c r="N530" i="157"/>
  <c r="BF530" i="157"/>
  <c r="AG530" i="157"/>
  <c r="K530" i="157"/>
  <c r="AZ530" i="157"/>
  <c r="AL530" i="157"/>
  <c r="I530" i="157"/>
  <c r="AY530" i="157"/>
  <c r="AJ530" i="157"/>
  <c r="M530" i="157"/>
  <c r="AV530" i="157"/>
  <c r="AI530" i="157"/>
  <c r="L530" i="157"/>
  <c r="AQ530" i="157"/>
  <c r="AE530" i="157"/>
  <c r="J530" i="157"/>
  <c r="AX530" i="157"/>
  <c r="AB530" i="157"/>
  <c r="AW530" i="157"/>
  <c r="AF530" i="157"/>
  <c r="AU530" i="157"/>
  <c r="AD530" i="157"/>
  <c r="AT530" i="157"/>
  <c r="AC530" i="157"/>
  <c r="AS530" i="157"/>
  <c r="Z530" i="157"/>
  <c r="BC530" i="157"/>
  <c r="X530" i="157"/>
  <c r="BB530" i="157"/>
  <c r="U530" i="157"/>
  <c r="BA530" i="157"/>
  <c r="T530" i="157"/>
  <c r="AR530" i="157"/>
  <c r="W530" i="157"/>
  <c r="BD530" i="157"/>
  <c r="G530" i="157"/>
  <c r="BN530" i="157"/>
  <c r="AO530" i="157"/>
  <c r="O530" i="157"/>
  <c r="BO530" i="157"/>
  <c r="AN530" i="157"/>
  <c r="H530" i="157"/>
  <c r="BL530" i="157"/>
  <c r="AM530" i="157"/>
  <c r="P530" i="157"/>
  <c r="BJ530" i="157"/>
  <c r="AK530" i="157"/>
  <c r="R530" i="157"/>
  <c r="E567" i="157"/>
  <c r="AW532" i="157"/>
  <c r="U532" i="157"/>
  <c r="BA532" i="157"/>
  <c r="G532" i="157"/>
  <c r="BO532" i="157"/>
  <c r="AH532" i="157"/>
  <c r="T532" i="157"/>
  <c r="BN532" i="157"/>
  <c r="AG532" i="157"/>
  <c r="O532" i="157"/>
  <c r="BL532" i="157"/>
  <c r="AF532" i="157"/>
  <c r="H532" i="157"/>
  <c r="BJ532" i="157"/>
  <c r="AE532" i="157"/>
  <c r="I532" i="157"/>
  <c r="BF532" i="157"/>
  <c r="AC532" i="157"/>
  <c r="P532" i="157"/>
  <c r="BH532" i="157"/>
  <c r="AO532" i="157"/>
  <c r="L532" i="157"/>
  <c r="AR532" i="157"/>
  <c r="AN532" i="157"/>
  <c r="K532" i="157"/>
  <c r="AQ532" i="157"/>
  <c r="AM532" i="157"/>
  <c r="J532" i="157"/>
  <c r="BC532" i="157"/>
  <c r="AK532" i="157"/>
  <c r="N532" i="157"/>
  <c r="AV532" i="157"/>
  <c r="AD532" i="157"/>
  <c r="M532" i="157"/>
  <c r="AU532" i="157"/>
  <c r="AB532" i="157"/>
  <c r="AT532" i="157"/>
  <c r="AJ532" i="157"/>
  <c r="AS532" i="157"/>
  <c r="AI532" i="157"/>
  <c r="BB532" i="157"/>
  <c r="Z532" i="157"/>
  <c r="AY532" i="157"/>
  <c r="X532" i="157"/>
  <c r="AX532" i="157"/>
  <c r="W532" i="157"/>
  <c r="BD532" i="157"/>
  <c r="AL532" i="157"/>
  <c r="AZ532" i="157"/>
  <c r="R532" i="157"/>
  <c r="E568" i="157"/>
  <c r="AY533" i="157"/>
  <c r="R533" i="157"/>
  <c r="AS533" i="157"/>
  <c r="T533" i="157"/>
  <c r="AR533" i="157"/>
  <c r="BA533" i="157"/>
  <c r="BL533" i="157"/>
  <c r="AN533" i="157"/>
  <c r="P533" i="157"/>
  <c r="BH533" i="157"/>
  <c r="O533" i="157"/>
  <c r="AM533" i="157"/>
  <c r="BJ533" i="157"/>
  <c r="AL533" i="157"/>
  <c r="N533" i="157"/>
  <c r="BO533" i="157"/>
  <c r="AK533" i="157"/>
  <c r="L533" i="157"/>
  <c r="BN533" i="157"/>
  <c r="AI533" i="157"/>
  <c r="I533" i="157"/>
  <c r="AX533" i="157"/>
  <c r="BF533" i="157"/>
  <c r="AF533" i="157"/>
  <c r="G533" i="157"/>
  <c r="AE533" i="157"/>
  <c r="K533" i="157"/>
  <c r="AW533" i="157"/>
  <c r="AB533" i="157"/>
  <c r="J533" i="157"/>
  <c r="AT533" i="157"/>
  <c r="AD533" i="157"/>
  <c r="H533" i="157"/>
  <c r="AO533" i="157"/>
  <c r="U533" i="157"/>
  <c r="BD533" i="157"/>
  <c r="AC533" i="157"/>
  <c r="M533" i="157"/>
  <c r="BC533" i="157"/>
  <c r="AZ533" i="157"/>
  <c r="BB533" i="157"/>
  <c r="Z533" i="157"/>
  <c r="AQ533" i="157"/>
  <c r="AV533" i="157"/>
  <c r="X533" i="157"/>
  <c r="W533" i="157"/>
  <c r="AH533" i="157"/>
  <c r="AU533" i="157"/>
  <c r="AG533" i="157"/>
  <c r="AJ533" i="157"/>
  <c r="E569" i="157"/>
  <c r="BJ534" i="157"/>
  <c r="AN534" i="157"/>
  <c r="P534" i="157"/>
  <c r="BO534" i="157"/>
  <c r="AJ534" i="157"/>
  <c r="N534" i="157"/>
  <c r="BF534" i="157"/>
  <c r="AG534" i="157"/>
  <c r="M534" i="157"/>
  <c r="BD534" i="157"/>
  <c r="AF534" i="157"/>
  <c r="L534" i="157"/>
  <c r="BC534" i="157"/>
  <c r="AD534" i="157"/>
  <c r="I534" i="157"/>
  <c r="AZ534" i="157"/>
  <c r="AC534" i="157"/>
  <c r="K534" i="157"/>
  <c r="AU534" i="157"/>
  <c r="AM534" i="157"/>
  <c r="J534" i="157"/>
  <c r="AR534" i="157"/>
  <c r="AH534" i="157"/>
  <c r="AQ534" i="157"/>
  <c r="AE534" i="157"/>
  <c r="BB534" i="157"/>
  <c r="AB534" i="157"/>
  <c r="BA534" i="157"/>
  <c r="AI534" i="157"/>
  <c r="AY534" i="157"/>
  <c r="X534" i="157"/>
  <c r="AX534" i="157"/>
  <c r="W534" i="157"/>
  <c r="AW534" i="157"/>
  <c r="Z534" i="157"/>
  <c r="AV534" i="157"/>
  <c r="R534" i="157"/>
  <c r="AT534" i="157"/>
  <c r="U534" i="157"/>
  <c r="AS534" i="157"/>
  <c r="T534" i="157"/>
  <c r="BN534" i="157"/>
  <c r="AO534" i="157"/>
  <c r="G534" i="157"/>
  <c r="BH534" i="157"/>
  <c r="AL534" i="157"/>
  <c r="O534" i="157"/>
  <c r="BL534" i="157"/>
  <c r="AK534" i="157"/>
  <c r="H534" i="157"/>
  <c r="E566" i="157"/>
  <c r="AW531" i="157"/>
  <c r="AJ531" i="157"/>
  <c r="J531" i="157"/>
  <c r="BD531" i="157"/>
  <c r="AH531" i="157"/>
  <c r="H531" i="157"/>
  <c r="AY531" i="157"/>
  <c r="AE531" i="157"/>
  <c r="R531" i="157"/>
  <c r="AX531" i="157"/>
  <c r="AD531" i="157"/>
  <c r="AT531" i="157"/>
  <c r="AI531" i="157"/>
  <c r="AR531" i="157"/>
  <c r="AF531" i="157"/>
  <c r="AQ531" i="157"/>
  <c r="Z531" i="157"/>
  <c r="AS531" i="157"/>
  <c r="X531" i="157"/>
  <c r="BA531" i="157"/>
  <c r="AG531" i="157"/>
  <c r="AZ531" i="157"/>
  <c r="W531" i="157"/>
  <c r="AV531" i="157"/>
  <c r="U531" i="157"/>
  <c r="AU531" i="157"/>
  <c r="T531" i="157"/>
  <c r="BC531" i="157"/>
  <c r="P531" i="157"/>
  <c r="BN531" i="157"/>
  <c r="AB531" i="157"/>
  <c r="O531" i="157"/>
  <c r="BO531" i="157"/>
  <c r="AN531" i="157"/>
  <c r="N531" i="157"/>
  <c r="BL531" i="157"/>
  <c r="AM531" i="157"/>
  <c r="L531" i="157"/>
  <c r="BJ531" i="157"/>
  <c r="AC531" i="157"/>
  <c r="I531" i="157"/>
  <c r="BH531" i="157"/>
  <c r="AL531" i="157"/>
  <c r="G531" i="157"/>
  <c r="BF531" i="157"/>
  <c r="AK531" i="157"/>
  <c r="M531" i="157"/>
  <c r="BB531" i="157"/>
  <c r="AO531" i="157"/>
  <c r="K531" i="157"/>
  <c r="E570" i="157"/>
  <c r="BF535" i="157"/>
  <c r="AH535" i="157"/>
  <c r="I535" i="157"/>
  <c r="BH535" i="157"/>
  <c r="AG535" i="157"/>
  <c r="G535" i="157"/>
  <c r="BA535" i="157"/>
  <c r="AB535" i="157"/>
  <c r="J535" i="157"/>
  <c r="BC535" i="157"/>
  <c r="AO535" i="157"/>
  <c r="H535" i="157"/>
  <c r="BB535" i="157"/>
  <c r="AN535" i="157"/>
  <c r="M535" i="157"/>
  <c r="AZ535" i="157"/>
  <c r="AM535" i="157"/>
  <c r="K535" i="157"/>
  <c r="AY535" i="157"/>
  <c r="AK535" i="157"/>
  <c r="AX535" i="157"/>
  <c r="AL535" i="157"/>
  <c r="AT535" i="157"/>
  <c r="AJ535" i="157"/>
  <c r="AS535" i="157"/>
  <c r="AI535" i="157"/>
  <c r="AV535" i="157"/>
  <c r="T535" i="157"/>
  <c r="AU535" i="157"/>
  <c r="W535" i="157"/>
  <c r="AR535" i="157"/>
  <c r="Z535" i="157"/>
  <c r="AQ535" i="157"/>
  <c r="R535" i="157"/>
  <c r="BD535" i="157"/>
  <c r="X535" i="157"/>
  <c r="AW535" i="157"/>
  <c r="U535" i="157"/>
  <c r="BO535" i="157"/>
  <c r="AF535" i="157"/>
  <c r="P535" i="157"/>
  <c r="BN535" i="157"/>
  <c r="AE535" i="157"/>
  <c r="O535" i="157"/>
  <c r="BJ535" i="157"/>
  <c r="AD535" i="157"/>
  <c r="N535" i="157"/>
  <c r="BL535" i="157"/>
  <c r="AC535" i="157"/>
  <c r="L535" i="157"/>
  <c r="E574" i="157"/>
  <c r="BO539" i="157"/>
  <c r="AJ539" i="157"/>
  <c r="P539" i="157"/>
  <c r="BN539" i="157"/>
  <c r="AI539" i="157"/>
  <c r="O539" i="157"/>
  <c r="BL539" i="157"/>
  <c r="AH539" i="157"/>
  <c r="N539" i="157"/>
  <c r="BJ539" i="157"/>
  <c r="AG539" i="157"/>
  <c r="L539" i="157"/>
  <c r="BF539" i="157"/>
  <c r="AE539" i="157"/>
  <c r="I539" i="157"/>
  <c r="BH539" i="157"/>
  <c r="AB539" i="157"/>
  <c r="G539" i="157"/>
  <c r="AT539" i="157"/>
  <c r="AM539" i="157"/>
  <c r="H539" i="157"/>
  <c r="AS539" i="157"/>
  <c r="AL539" i="157"/>
  <c r="M539" i="157"/>
  <c r="AX539" i="157"/>
  <c r="AK539" i="157"/>
  <c r="K539" i="157"/>
  <c r="AW539" i="157"/>
  <c r="AF539" i="157"/>
  <c r="J539" i="157"/>
  <c r="AV539" i="157"/>
  <c r="AC539" i="157"/>
  <c r="AU539" i="157"/>
  <c r="AN539" i="157"/>
  <c r="AR539" i="157"/>
  <c r="AD539" i="157"/>
  <c r="BA539" i="157"/>
  <c r="AO539" i="157"/>
  <c r="AZ539" i="157"/>
  <c r="X539" i="157"/>
  <c r="AY539" i="157"/>
  <c r="Z539" i="157"/>
  <c r="AQ539" i="157"/>
  <c r="W539" i="157"/>
  <c r="BD539" i="157"/>
  <c r="R539" i="157"/>
  <c r="BC539" i="157"/>
  <c r="T539" i="157"/>
  <c r="BB539" i="157"/>
  <c r="U539" i="157"/>
  <c r="E573" i="157"/>
  <c r="BL538" i="157"/>
  <c r="AB538" i="157"/>
  <c r="H538" i="157"/>
  <c r="BF538" i="157"/>
  <c r="AO538" i="157"/>
  <c r="P538" i="157"/>
  <c r="BH538" i="157"/>
  <c r="AL538" i="157"/>
  <c r="N538" i="157"/>
  <c r="AR538" i="157"/>
  <c r="BJ538" i="157"/>
  <c r="AK538" i="157"/>
  <c r="M538" i="157"/>
  <c r="AW538" i="157"/>
  <c r="BD538" i="157"/>
  <c r="AI538" i="157"/>
  <c r="L538" i="157"/>
  <c r="BO538" i="157"/>
  <c r="AY538" i="157"/>
  <c r="AH538" i="157"/>
  <c r="K538" i="157"/>
  <c r="BA538" i="157"/>
  <c r="AM538" i="157"/>
  <c r="J538" i="157"/>
  <c r="AG538" i="157"/>
  <c r="I538" i="157"/>
  <c r="AZ538" i="157"/>
  <c r="AV538" i="157"/>
  <c r="AF538" i="157"/>
  <c r="AJ538" i="157"/>
  <c r="BB538" i="157"/>
  <c r="AE538" i="157"/>
  <c r="U538" i="157"/>
  <c r="AC538" i="157"/>
  <c r="AU538" i="157"/>
  <c r="AN538" i="157"/>
  <c r="AD538" i="157"/>
  <c r="AT538" i="157"/>
  <c r="T538" i="157"/>
  <c r="BC538" i="157"/>
  <c r="Z538" i="157"/>
  <c r="R538" i="157"/>
  <c r="AX538" i="157"/>
  <c r="X538" i="157"/>
  <c r="W538" i="157"/>
  <c r="AS538" i="157"/>
  <c r="BN538" i="157"/>
  <c r="O538" i="157"/>
  <c r="AQ538" i="157"/>
  <c r="G538" i="157"/>
  <c r="N42" i="33"/>
  <c r="P42" i="33" s="1"/>
  <c r="E1059" i="31" l="1"/>
  <c r="J989" i="31"/>
  <c r="F989" i="31"/>
  <c r="H989" i="31"/>
  <c r="G989" i="31"/>
  <c r="M989" i="31"/>
  <c r="I989" i="31"/>
  <c r="L989" i="31"/>
  <c r="K989" i="31"/>
  <c r="E1064" i="31"/>
  <c r="J994" i="31"/>
  <c r="L994" i="31"/>
  <c r="G994" i="31"/>
  <c r="F994" i="31"/>
  <c r="I994" i="31"/>
  <c r="H994" i="31"/>
  <c r="K994" i="31"/>
  <c r="M994" i="31"/>
  <c r="E1055" i="31"/>
  <c r="L985" i="31"/>
  <c r="I985" i="31"/>
  <c r="J985" i="31"/>
  <c r="K985" i="31"/>
  <c r="M985" i="31"/>
  <c r="F985" i="31"/>
  <c r="G985" i="31"/>
  <c r="H985" i="31"/>
  <c r="E1061" i="31"/>
  <c r="J991" i="31"/>
  <c r="G991" i="31"/>
  <c r="M991" i="31"/>
  <c r="L991" i="31"/>
  <c r="H991" i="31"/>
  <c r="K991" i="31"/>
  <c r="F991" i="31"/>
  <c r="I991" i="31"/>
  <c r="E1058" i="31"/>
  <c r="J988" i="31"/>
  <c r="H988" i="31"/>
  <c r="I988" i="31"/>
  <c r="M988" i="31"/>
  <c r="F988" i="31"/>
  <c r="L988" i="31"/>
  <c r="G988" i="31"/>
  <c r="K988" i="31"/>
  <c r="E1057" i="31"/>
  <c r="F987" i="31"/>
  <c r="G987" i="31"/>
  <c r="J987" i="31"/>
  <c r="I987" i="31"/>
  <c r="H987" i="31"/>
  <c r="M987" i="31"/>
  <c r="L987" i="31"/>
  <c r="K987" i="31"/>
  <c r="E1062" i="31"/>
  <c r="I992" i="31"/>
  <c r="K992" i="31"/>
  <c r="J992" i="31"/>
  <c r="H992" i="31"/>
  <c r="M992" i="31"/>
  <c r="F992" i="31"/>
  <c r="L992" i="31"/>
  <c r="G992" i="31"/>
  <c r="E1095" i="31"/>
  <c r="L1025" i="31"/>
  <c r="K1025" i="31"/>
  <c r="G1025" i="31"/>
  <c r="M1025" i="31"/>
  <c r="H1025" i="31"/>
  <c r="F1025" i="31"/>
  <c r="I1025" i="31"/>
  <c r="J1025" i="31"/>
  <c r="E1092" i="31"/>
  <c r="J1022" i="31"/>
  <c r="I1022" i="31"/>
  <c r="H1022" i="31"/>
  <c r="K1022" i="31"/>
  <c r="G1022" i="31"/>
  <c r="F1022" i="31"/>
  <c r="M1022" i="31"/>
  <c r="L1022" i="31"/>
  <c r="E1097" i="31"/>
  <c r="M1027" i="31"/>
  <c r="K1027" i="31"/>
  <c r="H1027" i="31"/>
  <c r="J1027" i="31"/>
  <c r="G1027" i="31"/>
  <c r="I1027" i="31"/>
  <c r="L1027" i="31"/>
  <c r="F1027" i="31"/>
  <c r="E1098" i="31"/>
  <c r="K1028" i="31"/>
  <c r="L1028" i="31"/>
  <c r="F1028" i="31"/>
  <c r="M1028" i="31"/>
  <c r="J1028" i="31"/>
  <c r="G1028" i="31"/>
  <c r="H1028" i="31"/>
  <c r="I1028" i="31"/>
  <c r="E1091" i="31"/>
  <c r="G1021" i="31"/>
  <c r="M1021" i="31"/>
  <c r="L1021" i="31"/>
  <c r="K1021" i="31"/>
  <c r="H1021" i="31"/>
  <c r="I1021" i="31"/>
  <c r="F1021" i="31"/>
  <c r="J1021" i="31"/>
  <c r="E1093" i="31"/>
  <c r="L1023" i="31"/>
  <c r="M1023" i="31"/>
  <c r="K1023" i="31"/>
  <c r="J1023" i="31"/>
  <c r="I1023" i="31"/>
  <c r="F1023" i="31"/>
  <c r="G1023" i="31"/>
  <c r="H1023" i="31"/>
  <c r="E1063" i="31"/>
  <c r="K993" i="31"/>
  <c r="F993" i="31"/>
  <c r="M993" i="31"/>
  <c r="I993" i="31"/>
  <c r="H993" i="31"/>
  <c r="L993" i="31"/>
  <c r="G993" i="31"/>
  <c r="J993" i="31"/>
  <c r="E1060" i="31"/>
  <c r="G990" i="31"/>
  <c r="J990" i="31"/>
  <c r="H990" i="31"/>
  <c r="F990" i="31"/>
  <c r="L990" i="31"/>
  <c r="K990" i="31"/>
  <c r="M990" i="31"/>
  <c r="I990" i="31"/>
  <c r="E1094" i="31"/>
  <c r="F1024" i="31"/>
  <c r="G1024" i="31"/>
  <c r="M1024" i="31"/>
  <c r="H1024" i="31"/>
  <c r="L1024" i="31"/>
  <c r="I1024" i="31"/>
  <c r="K1024" i="31"/>
  <c r="J1024" i="31"/>
  <c r="E1096" i="31"/>
  <c r="F1026" i="31"/>
  <c r="H1026" i="31"/>
  <c r="M1026" i="31"/>
  <c r="L1026" i="31"/>
  <c r="I1026" i="31"/>
  <c r="J1026" i="31"/>
  <c r="G1026" i="31"/>
  <c r="K1026" i="31"/>
  <c r="E1056" i="31"/>
  <c r="M986" i="31"/>
  <c r="G986" i="31"/>
  <c r="I986" i="31"/>
  <c r="K986" i="31"/>
  <c r="F986" i="31"/>
  <c r="J986" i="31"/>
  <c r="H986" i="31"/>
  <c r="L986" i="31"/>
  <c r="E1090" i="31"/>
  <c r="G1020" i="31"/>
  <c r="M1020" i="31"/>
  <c r="F1020" i="31"/>
  <c r="L1020" i="31"/>
  <c r="H1020" i="31"/>
  <c r="K1020" i="31"/>
  <c r="J1020" i="31"/>
  <c r="I1020" i="31"/>
  <c r="E1099" i="31"/>
  <c r="M1029" i="31"/>
  <c r="G1029" i="31"/>
  <c r="F1029" i="31"/>
  <c r="K1029" i="31"/>
  <c r="J1029" i="31"/>
  <c r="I1029" i="31"/>
  <c r="H1029" i="31"/>
  <c r="L1029" i="31"/>
  <c r="E608" i="157"/>
  <c r="AR573" i="157"/>
  <c r="W573" i="157"/>
  <c r="AQ573" i="157"/>
  <c r="R573" i="157"/>
  <c r="BB573" i="157"/>
  <c r="T573" i="157"/>
  <c r="BA573" i="157"/>
  <c r="U573" i="157"/>
  <c r="BO573" i="157"/>
  <c r="AC573" i="157"/>
  <c r="P573" i="157"/>
  <c r="BN573" i="157"/>
  <c r="AK573" i="157"/>
  <c r="O573" i="157"/>
  <c r="BH573" i="157"/>
  <c r="AJ573" i="157"/>
  <c r="N573" i="157"/>
  <c r="BJ573" i="157"/>
  <c r="AI573" i="157"/>
  <c r="L573" i="157"/>
  <c r="BL573" i="157"/>
  <c r="AH573" i="157"/>
  <c r="I573" i="157"/>
  <c r="BF573" i="157"/>
  <c r="AF573" i="157"/>
  <c r="G573" i="157"/>
  <c r="AX573" i="157"/>
  <c r="AB573" i="157"/>
  <c r="K573" i="157"/>
  <c r="AW573" i="157"/>
  <c r="AG573" i="157"/>
  <c r="J573" i="157"/>
  <c r="AV573" i="157"/>
  <c r="AE573" i="157"/>
  <c r="H573" i="157"/>
  <c r="AU573" i="157"/>
  <c r="AD573" i="157"/>
  <c r="M573" i="157"/>
  <c r="AT573" i="157"/>
  <c r="AO573" i="157"/>
  <c r="BD573" i="157"/>
  <c r="AM573" i="157"/>
  <c r="BC573" i="157"/>
  <c r="AL573" i="157"/>
  <c r="AY573" i="157"/>
  <c r="AN573" i="157"/>
  <c r="AS573" i="157"/>
  <c r="Z573" i="157"/>
  <c r="AZ573" i="157"/>
  <c r="X573" i="157"/>
  <c r="E605" i="157"/>
  <c r="AT570" i="157"/>
  <c r="T570" i="157"/>
  <c r="AO570" i="157"/>
  <c r="BD570" i="157"/>
  <c r="R570" i="157"/>
  <c r="BO570" i="157"/>
  <c r="AE570" i="157"/>
  <c r="G570" i="157"/>
  <c r="BL570" i="157"/>
  <c r="AB570" i="157"/>
  <c r="O570" i="157"/>
  <c r="AQ570" i="157"/>
  <c r="BN570" i="157"/>
  <c r="AI570" i="157"/>
  <c r="H570" i="157"/>
  <c r="BH570" i="157"/>
  <c r="AH570" i="157"/>
  <c r="P570" i="157"/>
  <c r="BJ570" i="157"/>
  <c r="AG570" i="157"/>
  <c r="N570" i="157"/>
  <c r="BF570" i="157"/>
  <c r="AF570" i="157"/>
  <c r="K570" i="157"/>
  <c r="AZ570" i="157"/>
  <c r="AC570" i="157"/>
  <c r="I570" i="157"/>
  <c r="AY570" i="157"/>
  <c r="AK570" i="157"/>
  <c r="M570" i="157"/>
  <c r="AX570" i="157"/>
  <c r="AJ570" i="157"/>
  <c r="L570" i="157"/>
  <c r="AW570" i="157"/>
  <c r="AD570" i="157"/>
  <c r="J570" i="157"/>
  <c r="AL570" i="157"/>
  <c r="AV570" i="157"/>
  <c r="AN570" i="157"/>
  <c r="Z570" i="157"/>
  <c r="AR570" i="157"/>
  <c r="AM570" i="157"/>
  <c r="BC570" i="157"/>
  <c r="BB570" i="157"/>
  <c r="BA570" i="157"/>
  <c r="X570" i="157"/>
  <c r="AU570" i="157"/>
  <c r="W570" i="157"/>
  <c r="AS570" i="157"/>
  <c r="U570" i="157"/>
  <c r="E604" i="157"/>
  <c r="AV569" i="157"/>
  <c r="R569" i="157"/>
  <c r="AU569" i="157"/>
  <c r="Z569" i="157"/>
  <c r="BC569" i="157"/>
  <c r="T569" i="157"/>
  <c r="BO569" i="157"/>
  <c r="AM569" i="157"/>
  <c r="P569" i="157"/>
  <c r="BN569" i="157"/>
  <c r="AL569" i="157"/>
  <c r="O569" i="157"/>
  <c r="BL569" i="157"/>
  <c r="AJ569" i="157"/>
  <c r="N569" i="157"/>
  <c r="BJ569" i="157"/>
  <c r="AI569" i="157"/>
  <c r="L569" i="157"/>
  <c r="BH569" i="157"/>
  <c r="AO569" i="157"/>
  <c r="I569" i="157"/>
  <c r="BF569" i="157"/>
  <c r="AK569" i="157"/>
  <c r="G569" i="157"/>
  <c r="AT569" i="157"/>
  <c r="AF569" i="157"/>
  <c r="M569" i="157"/>
  <c r="AS569" i="157"/>
  <c r="AE569" i="157"/>
  <c r="K569" i="157"/>
  <c r="AR569" i="157"/>
  <c r="AC569" i="157"/>
  <c r="H569" i="157"/>
  <c r="AQ569" i="157"/>
  <c r="AB569" i="157"/>
  <c r="J569" i="157"/>
  <c r="BB569" i="157"/>
  <c r="AN569" i="157"/>
  <c r="BA569" i="157"/>
  <c r="AG569" i="157"/>
  <c r="AZ569" i="157"/>
  <c r="AD569" i="157"/>
  <c r="AY569" i="157"/>
  <c r="X569" i="157"/>
  <c r="AX569" i="157"/>
  <c r="AH569" i="157"/>
  <c r="BD569" i="157"/>
  <c r="U569" i="157"/>
  <c r="AW569" i="157"/>
  <c r="W569" i="157"/>
  <c r="E602" i="157"/>
  <c r="AR567" i="157"/>
  <c r="T567" i="157"/>
  <c r="AY567" i="157"/>
  <c r="BD567" i="157"/>
  <c r="W567" i="157"/>
  <c r="AQ567" i="157"/>
  <c r="Z567" i="157"/>
  <c r="BO567" i="157"/>
  <c r="AG567" i="157"/>
  <c r="P567" i="157"/>
  <c r="BN567" i="157"/>
  <c r="AD567" i="157"/>
  <c r="O567" i="157"/>
  <c r="BL567" i="157"/>
  <c r="AF567" i="157"/>
  <c r="N567" i="157"/>
  <c r="AI567" i="157"/>
  <c r="BJ567" i="157"/>
  <c r="AE567" i="157"/>
  <c r="L567" i="157"/>
  <c r="BH567" i="157"/>
  <c r="AC567" i="157"/>
  <c r="I567" i="157"/>
  <c r="BF567" i="157"/>
  <c r="AB567" i="157"/>
  <c r="G567" i="157"/>
  <c r="BB567" i="157"/>
  <c r="AO567" i="157"/>
  <c r="M567" i="157"/>
  <c r="BA567" i="157"/>
  <c r="AK567" i="157"/>
  <c r="K567" i="157"/>
  <c r="AZ567" i="157"/>
  <c r="AJ567" i="157"/>
  <c r="J567" i="157"/>
  <c r="H567" i="157"/>
  <c r="AX567" i="157"/>
  <c r="AH567" i="157"/>
  <c r="AT567" i="157"/>
  <c r="AN567" i="157"/>
  <c r="AS567" i="157"/>
  <c r="AM567" i="157"/>
  <c r="BC567" i="157"/>
  <c r="AL567" i="157"/>
  <c r="AW567" i="157"/>
  <c r="R567" i="157"/>
  <c r="AV567" i="157"/>
  <c r="X567" i="157"/>
  <c r="AU567" i="157"/>
  <c r="U567" i="157"/>
  <c r="E606" i="157"/>
  <c r="BC571" i="157"/>
  <c r="AD571" i="157"/>
  <c r="K571" i="157"/>
  <c r="AX571" i="157"/>
  <c r="BA571" i="157"/>
  <c r="BB571" i="157"/>
  <c r="AC571" i="157"/>
  <c r="J571" i="157"/>
  <c r="AM571" i="157"/>
  <c r="AE571" i="157"/>
  <c r="U571" i="157"/>
  <c r="H571" i="157"/>
  <c r="AZ571" i="157"/>
  <c r="AW571" i="157"/>
  <c r="AJ571" i="157"/>
  <c r="AY571" i="157"/>
  <c r="Z571" i="157"/>
  <c r="AR571" i="157"/>
  <c r="T571" i="157"/>
  <c r="AV571" i="157"/>
  <c r="X571" i="157"/>
  <c r="AT571" i="157"/>
  <c r="W571" i="157"/>
  <c r="AU571" i="157"/>
  <c r="AI571" i="157"/>
  <c r="AQ571" i="157"/>
  <c r="R571" i="157"/>
  <c r="BL571" i="157"/>
  <c r="AK571" i="157"/>
  <c r="P571" i="157"/>
  <c r="AB571" i="157"/>
  <c r="BH571" i="157"/>
  <c r="AH571" i="157"/>
  <c r="O571" i="157"/>
  <c r="BN571" i="157"/>
  <c r="AO571" i="157"/>
  <c r="N571" i="157"/>
  <c r="BO571" i="157"/>
  <c r="AN571" i="157"/>
  <c r="L571" i="157"/>
  <c r="BF571" i="157"/>
  <c r="AL571" i="157"/>
  <c r="I571" i="157"/>
  <c r="AS571" i="157"/>
  <c r="BJ571" i="157"/>
  <c r="AG571" i="157"/>
  <c r="G571" i="157"/>
  <c r="BD571" i="157"/>
  <c r="AF571" i="157"/>
  <c r="M571" i="157"/>
  <c r="E609" i="157"/>
  <c r="BO574" i="157"/>
  <c r="AF574" i="157"/>
  <c r="O574" i="157"/>
  <c r="AK574" i="157"/>
  <c r="BH574" i="157"/>
  <c r="AN574" i="157"/>
  <c r="H574" i="157"/>
  <c r="P574" i="157"/>
  <c r="G574" i="157"/>
  <c r="BJ574" i="157"/>
  <c r="BL574" i="157"/>
  <c r="AJ574" i="157"/>
  <c r="N574" i="157"/>
  <c r="BF574" i="157"/>
  <c r="AG574" i="157"/>
  <c r="M574" i="157"/>
  <c r="AU574" i="157"/>
  <c r="BD574" i="157"/>
  <c r="AE574" i="157"/>
  <c r="L574" i="157"/>
  <c r="BC574" i="157"/>
  <c r="AO574" i="157"/>
  <c r="I574" i="157"/>
  <c r="BB574" i="157"/>
  <c r="K574" i="157"/>
  <c r="AB574" i="157"/>
  <c r="Z574" i="157"/>
  <c r="R574" i="157"/>
  <c r="AL574" i="157"/>
  <c r="AM574" i="157"/>
  <c r="AI574" i="157"/>
  <c r="BA574" i="157"/>
  <c r="AH574" i="157"/>
  <c r="J574" i="157"/>
  <c r="AQ574" i="157"/>
  <c r="BN574" i="157"/>
  <c r="AZ574" i="157"/>
  <c r="AD574" i="157"/>
  <c r="AV574" i="157"/>
  <c r="AC574" i="157"/>
  <c r="AS574" i="157"/>
  <c r="X574" i="157"/>
  <c r="W574" i="157"/>
  <c r="AX574" i="157"/>
  <c r="AW574" i="157"/>
  <c r="AR574" i="157"/>
  <c r="AT574" i="157"/>
  <c r="U574" i="157"/>
  <c r="AY574" i="157"/>
  <c r="T574" i="157"/>
  <c r="E601" i="157"/>
  <c r="AS566" i="157"/>
  <c r="AB566" i="157"/>
  <c r="L566" i="157"/>
  <c r="AR566" i="157"/>
  <c r="AD566" i="157"/>
  <c r="BB566" i="157"/>
  <c r="AO566" i="157"/>
  <c r="BA566" i="157"/>
  <c r="AL566" i="157"/>
  <c r="AX566" i="157"/>
  <c r="AI566" i="157"/>
  <c r="BD566" i="157"/>
  <c r="Z566" i="157"/>
  <c r="BC566" i="157"/>
  <c r="R566" i="157"/>
  <c r="AZ566" i="157"/>
  <c r="X566" i="157"/>
  <c r="AY566" i="157"/>
  <c r="W566" i="157"/>
  <c r="AW566" i="157"/>
  <c r="U566" i="157"/>
  <c r="AQ566" i="157"/>
  <c r="T566" i="157"/>
  <c r="BO566" i="157"/>
  <c r="AN566" i="157"/>
  <c r="G566" i="157"/>
  <c r="BN566" i="157"/>
  <c r="AK566" i="157"/>
  <c r="O566" i="157"/>
  <c r="BL566" i="157"/>
  <c r="AJ566" i="157"/>
  <c r="H566" i="157"/>
  <c r="BJ566" i="157"/>
  <c r="AH566" i="157"/>
  <c r="M566" i="157"/>
  <c r="BH566" i="157"/>
  <c r="AG566" i="157"/>
  <c r="K566" i="157"/>
  <c r="BF566" i="157"/>
  <c r="AM566" i="157"/>
  <c r="J566" i="157"/>
  <c r="AV566" i="157"/>
  <c r="AF566" i="157"/>
  <c r="I566" i="157"/>
  <c r="AU566" i="157"/>
  <c r="AE566" i="157"/>
  <c r="P566" i="157"/>
  <c r="AT566" i="157"/>
  <c r="AC566" i="157"/>
  <c r="N566" i="157"/>
  <c r="E603" i="157"/>
  <c r="BC568" i="157"/>
  <c r="AB568" i="157"/>
  <c r="P568" i="157"/>
  <c r="AI568" i="157"/>
  <c r="BB568" i="157"/>
  <c r="AG568" i="157"/>
  <c r="AV568" i="157"/>
  <c r="Z568" i="157"/>
  <c r="W568" i="157"/>
  <c r="AW568" i="157"/>
  <c r="AC568" i="157"/>
  <c r="AF568" i="157"/>
  <c r="AT568" i="157"/>
  <c r="AU568" i="157"/>
  <c r="AS568" i="157"/>
  <c r="BA568" i="157"/>
  <c r="R568" i="157"/>
  <c r="U568" i="157"/>
  <c r="BN568" i="157"/>
  <c r="AM568" i="157"/>
  <c r="G568" i="157"/>
  <c r="BO568" i="157"/>
  <c r="AJ568" i="157"/>
  <c r="O568" i="157"/>
  <c r="BJ568" i="157"/>
  <c r="AO568" i="157"/>
  <c r="H568" i="157"/>
  <c r="BL568" i="157"/>
  <c r="AN568" i="157"/>
  <c r="J568" i="157"/>
  <c r="X568" i="157"/>
  <c r="BH568" i="157"/>
  <c r="AL568" i="157"/>
  <c r="I568" i="157"/>
  <c r="BF568" i="157"/>
  <c r="AK568" i="157"/>
  <c r="K568" i="157"/>
  <c r="N568" i="157"/>
  <c r="T568" i="157"/>
  <c r="AH568" i="157"/>
  <c r="AR568" i="157"/>
  <c r="AX568" i="157"/>
  <c r="BD568" i="157"/>
  <c r="AQ568" i="157"/>
  <c r="AZ568" i="157"/>
  <c r="AE568" i="157"/>
  <c r="M568" i="157"/>
  <c r="AY568" i="157"/>
  <c r="AD568" i="157"/>
  <c r="L568" i="157"/>
  <c r="E600" i="157"/>
  <c r="BO565" i="157"/>
  <c r="AO565" i="157"/>
  <c r="P565" i="157"/>
  <c r="BN565" i="157"/>
  <c r="AL565" i="157"/>
  <c r="O565" i="157"/>
  <c r="BL565" i="157"/>
  <c r="AK565" i="157"/>
  <c r="N565" i="157"/>
  <c r="BH565" i="157"/>
  <c r="AJ565" i="157"/>
  <c r="L565" i="157"/>
  <c r="BF565" i="157"/>
  <c r="AI565" i="157"/>
  <c r="I565" i="157"/>
  <c r="BJ565" i="157"/>
  <c r="AH565" i="157"/>
  <c r="G565" i="157"/>
  <c r="BB565" i="157"/>
  <c r="AF565" i="157"/>
  <c r="H565" i="157"/>
  <c r="BA565" i="157"/>
  <c r="AC565" i="157"/>
  <c r="M565" i="157"/>
  <c r="AW565" i="157"/>
  <c r="AB565" i="157"/>
  <c r="K565" i="157"/>
  <c r="AV565" i="157"/>
  <c r="AG565" i="157"/>
  <c r="J565" i="157"/>
  <c r="AU565" i="157"/>
  <c r="AE565" i="157"/>
  <c r="AT565" i="157"/>
  <c r="AD565" i="157"/>
  <c r="AS565" i="157"/>
  <c r="AN565" i="157"/>
  <c r="AQ565" i="157"/>
  <c r="AM565" i="157"/>
  <c r="BD565" i="157"/>
  <c r="Z565" i="157"/>
  <c r="BC565" i="157"/>
  <c r="T565" i="157"/>
  <c r="AY565" i="157"/>
  <c r="R565" i="157"/>
  <c r="AR565" i="157"/>
  <c r="X565" i="157"/>
  <c r="AZ565" i="157"/>
  <c r="W565" i="157"/>
  <c r="AX565" i="157"/>
  <c r="U565" i="157"/>
  <c r="E607" i="157"/>
  <c r="AQ572" i="157"/>
  <c r="AI572" i="157"/>
  <c r="K572" i="157"/>
  <c r="BD572" i="157"/>
  <c r="AF572" i="157"/>
  <c r="J572" i="157"/>
  <c r="BC572" i="157"/>
  <c r="AE572" i="157"/>
  <c r="I572" i="157"/>
  <c r="AT572" i="157"/>
  <c r="AJ572" i="157"/>
  <c r="AS572" i="157"/>
  <c r="AH572" i="157"/>
  <c r="BB572" i="157"/>
  <c r="AG572" i="157"/>
  <c r="AW572" i="157"/>
  <c r="Z572" i="157"/>
  <c r="AV572" i="157"/>
  <c r="R572" i="157"/>
  <c r="AU572" i="157"/>
  <c r="W572" i="157"/>
  <c r="BA572" i="157"/>
  <c r="U572" i="157"/>
  <c r="AZ572" i="157"/>
  <c r="T572" i="157"/>
  <c r="AY572" i="157"/>
  <c r="X572" i="157"/>
  <c r="AX572" i="157"/>
  <c r="AD572" i="157"/>
  <c r="BO572" i="157"/>
  <c r="AN572" i="157"/>
  <c r="G572" i="157"/>
  <c r="BJ572" i="157"/>
  <c r="AC572" i="157"/>
  <c r="O572" i="157"/>
  <c r="BL572" i="157"/>
  <c r="AB572" i="157"/>
  <c r="H572" i="157"/>
  <c r="BH572" i="157"/>
  <c r="AO572" i="157"/>
  <c r="M572" i="157"/>
  <c r="BN572" i="157"/>
  <c r="AL572" i="157"/>
  <c r="P572" i="157"/>
  <c r="BF572" i="157"/>
  <c r="AK572" i="157"/>
  <c r="N572" i="157"/>
  <c r="AR572" i="157"/>
  <c r="AM572" i="157"/>
  <c r="L572" i="157"/>
  <c r="N43" i="33"/>
  <c r="P43" i="33" s="1"/>
  <c r="E1161" i="31" l="1"/>
  <c r="G1091" i="31"/>
  <c r="K1091" i="31"/>
  <c r="F1091" i="31"/>
  <c r="I1091" i="31"/>
  <c r="H1091" i="31"/>
  <c r="M1091" i="31"/>
  <c r="L1091" i="31"/>
  <c r="J1091" i="31"/>
  <c r="E1125" i="31"/>
  <c r="G1055" i="31"/>
  <c r="L1055" i="31"/>
  <c r="F1055" i="31"/>
  <c r="I1055" i="31"/>
  <c r="H1055" i="31"/>
  <c r="K1055" i="31"/>
  <c r="J1055" i="31"/>
  <c r="M1055" i="31"/>
  <c r="E1133" i="31"/>
  <c r="G1063" i="31"/>
  <c r="F1063" i="31"/>
  <c r="M1063" i="31"/>
  <c r="I1063" i="31"/>
  <c r="H1063" i="31"/>
  <c r="J1063" i="31"/>
  <c r="L1063" i="31"/>
  <c r="K1063" i="31"/>
  <c r="E1128" i="31"/>
  <c r="F1058" i="31"/>
  <c r="K1058" i="31"/>
  <c r="G1058" i="31"/>
  <c r="M1058" i="31"/>
  <c r="J1058" i="31"/>
  <c r="I1058" i="31"/>
  <c r="H1058" i="31"/>
  <c r="L1058" i="31"/>
  <c r="E1164" i="31"/>
  <c r="J1094" i="31"/>
  <c r="I1094" i="31"/>
  <c r="H1094" i="31"/>
  <c r="G1094" i="31"/>
  <c r="F1094" i="31"/>
  <c r="K1094" i="31"/>
  <c r="M1094" i="31"/>
  <c r="L1094" i="31"/>
  <c r="E1132" i="31"/>
  <c r="I1062" i="31"/>
  <c r="M1062" i="31"/>
  <c r="G1062" i="31"/>
  <c r="J1062" i="31"/>
  <c r="L1062" i="31"/>
  <c r="F1062" i="31"/>
  <c r="K1062" i="31"/>
  <c r="H1062" i="31"/>
  <c r="E1126" i="31"/>
  <c r="J1056" i="31"/>
  <c r="K1056" i="31"/>
  <c r="I1056" i="31"/>
  <c r="H1056" i="31"/>
  <c r="F1056" i="31"/>
  <c r="L1056" i="31"/>
  <c r="G1056" i="31"/>
  <c r="M1056" i="31"/>
  <c r="E1162" i="31"/>
  <c r="H1092" i="31"/>
  <c r="L1092" i="31"/>
  <c r="I1092" i="31"/>
  <c r="K1092" i="31"/>
  <c r="F1092" i="31"/>
  <c r="J1092" i="31"/>
  <c r="M1092" i="31"/>
  <c r="G1092" i="31"/>
  <c r="E1169" i="31"/>
  <c r="G1099" i="31"/>
  <c r="H1099" i="31"/>
  <c r="M1099" i="31"/>
  <c r="K1099" i="31"/>
  <c r="J1099" i="31"/>
  <c r="L1099" i="31"/>
  <c r="I1099" i="31"/>
  <c r="F1099" i="31"/>
  <c r="E1168" i="31"/>
  <c r="M1098" i="31"/>
  <c r="G1098" i="31"/>
  <c r="L1098" i="31"/>
  <c r="F1098" i="31"/>
  <c r="H1098" i="31"/>
  <c r="K1098" i="31"/>
  <c r="J1098" i="31"/>
  <c r="I1098" i="31"/>
  <c r="E1134" i="31"/>
  <c r="M1064" i="31"/>
  <c r="K1064" i="31"/>
  <c r="I1064" i="31"/>
  <c r="J1064" i="31"/>
  <c r="L1064" i="31"/>
  <c r="F1064" i="31"/>
  <c r="H1064" i="31"/>
  <c r="G1064" i="31"/>
  <c r="E1163" i="31"/>
  <c r="G1093" i="31"/>
  <c r="K1093" i="31"/>
  <c r="F1093" i="31"/>
  <c r="M1093" i="31"/>
  <c r="I1093" i="31"/>
  <c r="H1093" i="31"/>
  <c r="J1093" i="31"/>
  <c r="L1093" i="31"/>
  <c r="E1131" i="31"/>
  <c r="F1061" i="31"/>
  <c r="L1061" i="31"/>
  <c r="J1061" i="31"/>
  <c r="H1061" i="31"/>
  <c r="I1061" i="31"/>
  <c r="K1061" i="31"/>
  <c r="G1061" i="31"/>
  <c r="M1061" i="31"/>
  <c r="E1130" i="31"/>
  <c r="L1060" i="31"/>
  <c r="I1060" i="31"/>
  <c r="G1060" i="31"/>
  <c r="F1060" i="31"/>
  <c r="K1060" i="31"/>
  <c r="H1060" i="31"/>
  <c r="J1060" i="31"/>
  <c r="M1060" i="31"/>
  <c r="E1127" i="31"/>
  <c r="K1057" i="31"/>
  <c r="J1057" i="31"/>
  <c r="I1057" i="31"/>
  <c r="H1057" i="31"/>
  <c r="F1057" i="31"/>
  <c r="L1057" i="31"/>
  <c r="M1057" i="31"/>
  <c r="G1057" i="31"/>
  <c r="E1166" i="31"/>
  <c r="J1096" i="31"/>
  <c r="K1096" i="31"/>
  <c r="G1096" i="31"/>
  <c r="F1096" i="31"/>
  <c r="H1096" i="31"/>
  <c r="M1096" i="31"/>
  <c r="L1096" i="31"/>
  <c r="I1096" i="31"/>
  <c r="E1165" i="31"/>
  <c r="M1095" i="31"/>
  <c r="L1095" i="31"/>
  <c r="F1095" i="31"/>
  <c r="J1095" i="31"/>
  <c r="K1095" i="31"/>
  <c r="H1095" i="31"/>
  <c r="G1095" i="31"/>
  <c r="I1095" i="31"/>
  <c r="E1160" i="31"/>
  <c r="H1090" i="31"/>
  <c r="G1090" i="31"/>
  <c r="F1090" i="31"/>
  <c r="K1090" i="31"/>
  <c r="I1090" i="31"/>
  <c r="M1090" i="31"/>
  <c r="J1090" i="31"/>
  <c r="L1090" i="31"/>
  <c r="E1167" i="31"/>
  <c r="F1097" i="31"/>
  <c r="J1097" i="31"/>
  <c r="I1097" i="31"/>
  <c r="K1097" i="31"/>
  <c r="L1097" i="31"/>
  <c r="H1097" i="31"/>
  <c r="M1097" i="31"/>
  <c r="G1097" i="31"/>
  <c r="E1129" i="31"/>
  <c r="J1059" i="31"/>
  <c r="M1059" i="31"/>
  <c r="G1059" i="31"/>
  <c r="L1059" i="31"/>
  <c r="K1059" i="31"/>
  <c r="H1059" i="31"/>
  <c r="I1059" i="31"/>
  <c r="F1059" i="31"/>
  <c r="E642" i="157"/>
  <c r="BF607" i="157"/>
  <c r="AM607" i="157"/>
  <c r="G607" i="157"/>
  <c r="BH607" i="157"/>
  <c r="AL607" i="157"/>
  <c r="T607" i="157"/>
  <c r="BB607" i="157"/>
  <c r="AK607" i="157"/>
  <c r="M607" i="157"/>
  <c r="BA607" i="157"/>
  <c r="AI607" i="157"/>
  <c r="K607" i="157"/>
  <c r="AZ607" i="157"/>
  <c r="AC607" i="157"/>
  <c r="J607" i="157"/>
  <c r="AY607" i="157"/>
  <c r="AB607" i="157"/>
  <c r="H607" i="157"/>
  <c r="AX607" i="157"/>
  <c r="AJ607" i="157"/>
  <c r="AT607" i="157"/>
  <c r="AH607" i="157"/>
  <c r="AS607" i="157"/>
  <c r="AE607" i="157"/>
  <c r="AR607" i="157"/>
  <c r="AO607" i="157"/>
  <c r="AQ607" i="157"/>
  <c r="Z607" i="157"/>
  <c r="BC607" i="157"/>
  <c r="R607" i="157"/>
  <c r="AW607" i="157"/>
  <c r="X607" i="157"/>
  <c r="AV607" i="157"/>
  <c r="W607" i="157"/>
  <c r="AU607" i="157"/>
  <c r="U607" i="157"/>
  <c r="BD607" i="157"/>
  <c r="P607" i="157"/>
  <c r="BO607" i="157"/>
  <c r="AG607" i="157"/>
  <c r="O607" i="157"/>
  <c r="BN607" i="157"/>
  <c r="AF607" i="157"/>
  <c r="N607" i="157"/>
  <c r="BL607" i="157"/>
  <c r="AD607" i="157"/>
  <c r="L607" i="157"/>
  <c r="BJ607" i="157"/>
  <c r="AN607" i="157"/>
  <c r="I607" i="157"/>
  <c r="E638" i="157"/>
  <c r="BB603" i="157"/>
  <c r="AE603" i="157"/>
  <c r="BD603" i="157"/>
  <c r="AH603" i="157"/>
  <c r="BA603" i="157"/>
  <c r="X603" i="157"/>
  <c r="AZ603" i="157"/>
  <c r="W603" i="157"/>
  <c r="AY603" i="157"/>
  <c r="Z603" i="157"/>
  <c r="AS603" i="157"/>
  <c r="T603" i="157"/>
  <c r="AR603" i="157"/>
  <c r="R603" i="157"/>
  <c r="AQ603" i="157"/>
  <c r="P603" i="157"/>
  <c r="BO603" i="157"/>
  <c r="AC603" i="157"/>
  <c r="O603" i="157"/>
  <c r="BL603" i="157"/>
  <c r="AB603" i="157"/>
  <c r="N603" i="157"/>
  <c r="BN603" i="157"/>
  <c r="AO603" i="157"/>
  <c r="L603" i="157"/>
  <c r="BH603" i="157"/>
  <c r="AN603" i="157"/>
  <c r="I603" i="157"/>
  <c r="BF603" i="157"/>
  <c r="AM603" i="157"/>
  <c r="G603" i="157"/>
  <c r="BJ603" i="157"/>
  <c r="AL603" i="157"/>
  <c r="M603" i="157"/>
  <c r="AX603" i="157"/>
  <c r="AJ603" i="157"/>
  <c r="K603" i="157"/>
  <c r="AW603" i="157"/>
  <c r="AG603" i="157"/>
  <c r="U603" i="157"/>
  <c r="AV603" i="157"/>
  <c r="AF603" i="157"/>
  <c r="J603" i="157"/>
  <c r="AU603" i="157"/>
  <c r="AD603" i="157"/>
  <c r="H603" i="157"/>
  <c r="AT603" i="157"/>
  <c r="AK603" i="157"/>
  <c r="BC603" i="157"/>
  <c r="AI603" i="157"/>
  <c r="E644" i="157"/>
  <c r="AX609" i="157"/>
  <c r="AG609" i="157"/>
  <c r="AW609" i="157"/>
  <c r="AD609" i="157"/>
  <c r="AV609" i="157"/>
  <c r="AO609" i="157"/>
  <c r="AU609" i="157"/>
  <c r="AE609" i="157"/>
  <c r="BD609" i="157"/>
  <c r="X609" i="157"/>
  <c r="BC609" i="157"/>
  <c r="Z609" i="157"/>
  <c r="BA609" i="157"/>
  <c r="R609" i="157"/>
  <c r="BB609" i="157"/>
  <c r="U609" i="157"/>
  <c r="AZ609" i="157"/>
  <c r="T609" i="157"/>
  <c r="AY609" i="157"/>
  <c r="W609" i="157"/>
  <c r="BO609" i="157"/>
  <c r="AK609" i="157"/>
  <c r="P609" i="157"/>
  <c r="BJ609" i="157"/>
  <c r="AJ609" i="157"/>
  <c r="O609" i="157"/>
  <c r="BH609" i="157"/>
  <c r="AM609" i="157"/>
  <c r="N609" i="157"/>
  <c r="BL609" i="157"/>
  <c r="AL609" i="157"/>
  <c r="L609" i="157"/>
  <c r="BN609" i="157"/>
  <c r="AI609" i="157"/>
  <c r="I609" i="157"/>
  <c r="BF609" i="157"/>
  <c r="AH609" i="157"/>
  <c r="G609" i="157"/>
  <c r="AT609" i="157"/>
  <c r="AF609" i="157"/>
  <c r="M609" i="157"/>
  <c r="AS609" i="157"/>
  <c r="AC609" i="157"/>
  <c r="K609" i="157"/>
  <c r="AR609" i="157"/>
  <c r="AB609" i="157"/>
  <c r="J609" i="157"/>
  <c r="AQ609" i="157"/>
  <c r="AN609" i="157"/>
  <c r="H609" i="157"/>
  <c r="E637" i="157"/>
  <c r="BC602" i="157"/>
  <c r="AF602" i="157"/>
  <c r="R602" i="157"/>
  <c r="BA602" i="157"/>
  <c r="AE602" i="157"/>
  <c r="AZ602" i="157"/>
  <c r="AM602" i="157"/>
  <c r="AY602" i="157"/>
  <c r="AG602" i="157"/>
  <c r="AX602" i="157"/>
  <c r="AL602" i="157"/>
  <c r="AW602" i="157"/>
  <c r="X602" i="157"/>
  <c r="AS602" i="157"/>
  <c r="W602" i="157"/>
  <c r="BB602" i="157"/>
  <c r="Z602" i="157"/>
  <c r="AV602" i="157"/>
  <c r="T602" i="157"/>
  <c r="AU602" i="157"/>
  <c r="U602" i="157"/>
  <c r="AT602" i="157"/>
  <c r="G602" i="157"/>
  <c r="BO602" i="157"/>
  <c r="AN602" i="157"/>
  <c r="O602" i="157"/>
  <c r="BN602" i="157"/>
  <c r="AI602" i="157"/>
  <c r="H602" i="157"/>
  <c r="BL602" i="157"/>
  <c r="AH602" i="157"/>
  <c r="P602" i="157"/>
  <c r="BJ602" i="157"/>
  <c r="AD602" i="157"/>
  <c r="M602" i="157"/>
  <c r="BF602" i="157"/>
  <c r="AC602" i="157"/>
  <c r="L602" i="157"/>
  <c r="BH602" i="157"/>
  <c r="AB602" i="157"/>
  <c r="K602" i="157"/>
  <c r="AR602" i="157"/>
  <c r="AO602" i="157"/>
  <c r="N602" i="157"/>
  <c r="AQ602" i="157"/>
  <c r="AK602" i="157"/>
  <c r="J602" i="157"/>
  <c r="BD602" i="157"/>
  <c r="AJ602" i="157"/>
  <c r="I602" i="157"/>
  <c r="E640" i="157"/>
  <c r="AR605" i="157"/>
  <c r="AC605" i="157"/>
  <c r="J605" i="157"/>
  <c r="AQ605" i="157"/>
  <c r="AJ605" i="157"/>
  <c r="BD605" i="157"/>
  <c r="AH605" i="157"/>
  <c r="AX605" i="157"/>
  <c r="BC605" i="157"/>
  <c r="AB605" i="157"/>
  <c r="AU605" i="157"/>
  <c r="X605" i="157"/>
  <c r="AY605" i="157"/>
  <c r="T605" i="157"/>
  <c r="AW605" i="157"/>
  <c r="R605" i="157"/>
  <c r="AV605" i="157"/>
  <c r="U605" i="157"/>
  <c r="BO605" i="157"/>
  <c r="AO605" i="157"/>
  <c r="P605" i="157"/>
  <c r="BN605" i="157"/>
  <c r="AN605" i="157"/>
  <c r="O605" i="157"/>
  <c r="Z605" i="157"/>
  <c r="BF605" i="157"/>
  <c r="AL605" i="157"/>
  <c r="N605" i="157"/>
  <c r="BH605" i="157"/>
  <c r="AG605" i="157"/>
  <c r="L605" i="157"/>
  <c r="AE605" i="157"/>
  <c r="W605" i="157"/>
  <c r="BL605" i="157"/>
  <c r="AF605" i="157"/>
  <c r="I605" i="157"/>
  <c r="AT605" i="157"/>
  <c r="BJ605" i="157"/>
  <c r="AM605" i="157"/>
  <c r="G605" i="157"/>
  <c r="AZ605" i="157"/>
  <c r="BB605" i="157"/>
  <c r="AK605" i="157"/>
  <c r="K605" i="157"/>
  <c r="BA605" i="157"/>
  <c r="AI605" i="157"/>
  <c r="M605" i="157"/>
  <c r="AS605" i="157"/>
  <c r="AD605" i="157"/>
  <c r="H605" i="157"/>
  <c r="E635" i="157"/>
  <c r="BL600" i="157"/>
  <c r="Z600" i="157"/>
  <c r="BN600" i="157"/>
  <c r="AB600" i="157"/>
  <c r="H600" i="157"/>
  <c r="BO600" i="157"/>
  <c r="AG600" i="157"/>
  <c r="N600" i="157"/>
  <c r="BF600" i="157"/>
  <c r="AF600" i="157"/>
  <c r="M600" i="157"/>
  <c r="BH600" i="157"/>
  <c r="AC600" i="157"/>
  <c r="L600" i="157"/>
  <c r="I600" i="157"/>
  <c r="K600" i="157"/>
  <c r="AY600" i="157"/>
  <c r="AK600" i="157"/>
  <c r="J600" i="157"/>
  <c r="AX600" i="157"/>
  <c r="AW600" i="157"/>
  <c r="AI600" i="157"/>
  <c r="P600" i="157"/>
  <c r="AV600" i="157"/>
  <c r="AH600" i="157"/>
  <c r="AR600" i="157"/>
  <c r="AN600" i="157"/>
  <c r="AQ600" i="157"/>
  <c r="AM600" i="157"/>
  <c r="BB600" i="157"/>
  <c r="AL600" i="157"/>
  <c r="BA600" i="157"/>
  <c r="X600" i="157"/>
  <c r="AO600" i="157"/>
  <c r="AU600" i="157"/>
  <c r="U600" i="157"/>
  <c r="AT600" i="157"/>
  <c r="T600" i="157"/>
  <c r="AS600" i="157"/>
  <c r="W600" i="157"/>
  <c r="AZ600" i="157"/>
  <c r="BC600" i="157"/>
  <c r="G600" i="157"/>
  <c r="BD600" i="157"/>
  <c r="R600" i="157"/>
  <c r="BJ600" i="157"/>
  <c r="AE600" i="157"/>
  <c r="O600" i="157"/>
  <c r="AD600" i="157"/>
  <c r="AJ600" i="157"/>
  <c r="E636" i="157"/>
  <c r="BD601" i="157"/>
  <c r="AM601" i="157"/>
  <c r="K601" i="157"/>
  <c r="BC601" i="157"/>
  <c r="AG601" i="157"/>
  <c r="M601" i="157"/>
  <c r="BB601" i="157"/>
  <c r="AF601" i="157"/>
  <c r="J601" i="157"/>
  <c r="AX601" i="157"/>
  <c r="AD601" i="157"/>
  <c r="H601" i="157"/>
  <c r="AW601" i="157"/>
  <c r="AI601" i="157"/>
  <c r="BA601" i="157"/>
  <c r="AN601" i="157"/>
  <c r="AY601" i="157"/>
  <c r="AL601" i="157"/>
  <c r="AV601" i="157"/>
  <c r="AE601" i="157"/>
  <c r="AU601" i="157"/>
  <c r="Z601" i="157"/>
  <c r="AR601" i="157"/>
  <c r="W601" i="157"/>
  <c r="AQ601" i="157"/>
  <c r="U601" i="157"/>
  <c r="AZ601" i="157"/>
  <c r="T601" i="157"/>
  <c r="AT601" i="157"/>
  <c r="X601" i="157"/>
  <c r="AS601" i="157"/>
  <c r="R601" i="157"/>
  <c r="BN601" i="157"/>
  <c r="AK601" i="157"/>
  <c r="P601" i="157"/>
  <c r="BL601" i="157"/>
  <c r="AJ601" i="157"/>
  <c r="O601" i="157"/>
  <c r="BJ601" i="157"/>
  <c r="AH601" i="157"/>
  <c r="N601" i="157"/>
  <c r="BH601" i="157"/>
  <c r="AC601" i="157"/>
  <c r="L601" i="157"/>
  <c r="BO601" i="157"/>
  <c r="AB601" i="157"/>
  <c r="I601" i="157"/>
  <c r="BF601" i="157"/>
  <c r="AO601" i="157"/>
  <c r="G601" i="157"/>
  <c r="E641" i="157"/>
  <c r="BH606" i="157"/>
  <c r="AB606" i="157"/>
  <c r="M606" i="157"/>
  <c r="BF606" i="157"/>
  <c r="AN606" i="157"/>
  <c r="K606" i="157"/>
  <c r="AV606" i="157"/>
  <c r="AK606" i="157"/>
  <c r="J606" i="157"/>
  <c r="AU606" i="157"/>
  <c r="AO606" i="157"/>
  <c r="I606" i="157"/>
  <c r="BL606" i="157"/>
  <c r="AJ606" i="157"/>
  <c r="P606" i="157"/>
  <c r="AT606" i="157"/>
  <c r="AI606" i="157"/>
  <c r="L606" i="157"/>
  <c r="AS606" i="157"/>
  <c r="AF606" i="157"/>
  <c r="N606" i="157"/>
  <c r="AR606" i="157"/>
  <c r="AE606" i="157"/>
  <c r="BD606" i="157"/>
  <c r="AH606" i="157"/>
  <c r="BC606" i="157"/>
  <c r="AG606" i="157"/>
  <c r="BB606" i="157"/>
  <c r="AD606" i="157"/>
  <c r="AX606" i="157"/>
  <c r="W606" i="157"/>
  <c r="AW606" i="157"/>
  <c r="X606" i="157"/>
  <c r="AZ606" i="157"/>
  <c r="Z606" i="157"/>
  <c r="AY606" i="157"/>
  <c r="R606" i="157"/>
  <c r="AQ606" i="157"/>
  <c r="T606" i="157"/>
  <c r="BA606" i="157"/>
  <c r="G606" i="157"/>
  <c r="BN606" i="157"/>
  <c r="AM606" i="157"/>
  <c r="U606" i="157"/>
  <c r="BO606" i="157"/>
  <c r="AL606" i="157"/>
  <c r="O606" i="157"/>
  <c r="BJ606" i="157"/>
  <c r="AC606" i="157"/>
  <c r="H606" i="157"/>
  <c r="E639" i="157"/>
  <c r="AT604" i="157"/>
  <c r="T604" i="157"/>
  <c r="AW604" i="157"/>
  <c r="Z604" i="157"/>
  <c r="AS604" i="157"/>
  <c r="G604" i="157"/>
  <c r="BN604" i="157"/>
  <c r="AI604" i="157"/>
  <c r="R604" i="157"/>
  <c r="BO604" i="157"/>
  <c r="AH604" i="157"/>
  <c r="O604" i="157"/>
  <c r="BL604" i="157"/>
  <c r="AF604" i="157"/>
  <c r="H604" i="157"/>
  <c r="BJ604" i="157"/>
  <c r="AC604" i="157"/>
  <c r="L604" i="157"/>
  <c r="BF604" i="157"/>
  <c r="AB604" i="157"/>
  <c r="K604" i="157"/>
  <c r="BH604" i="157"/>
  <c r="AO604" i="157"/>
  <c r="J604" i="157"/>
  <c r="BD604" i="157"/>
  <c r="AN604" i="157"/>
  <c r="I604" i="157"/>
  <c r="BC604" i="157"/>
  <c r="AE604" i="157"/>
  <c r="M604" i="157"/>
  <c r="BB604" i="157"/>
  <c r="AD604" i="157"/>
  <c r="P604" i="157"/>
  <c r="BA604" i="157"/>
  <c r="AJ604" i="157"/>
  <c r="N604" i="157"/>
  <c r="AZ604" i="157"/>
  <c r="AG604" i="157"/>
  <c r="AV604" i="157"/>
  <c r="AM604" i="157"/>
  <c r="AU604" i="157"/>
  <c r="AL604" i="157"/>
  <c r="AY604" i="157"/>
  <c r="AK604" i="157"/>
  <c r="AX604" i="157"/>
  <c r="X604" i="157"/>
  <c r="AR604" i="157"/>
  <c r="W604" i="157"/>
  <c r="AQ604" i="157"/>
  <c r="U604" i="157"/>
  <c r="E643" i="157"/>
  <c r="BJ608" i="157"/>
  <c r="AJ608" i="157"/>
  <c r="J608" i="157"/>
  <c r="BL608" i="157"/>
  <c r="AE608" i="157"/>
  <c r="I608" i="157"/>
  <c r="BH608" i="157"/>
  <c r="AD608" i="157"/>
  <c r="P608" i="157"/>
  <c r="BD608" i="157"/>
  <c r="AN608" i="157"/>
  <c r="N608" i="157"/>
  <c r="AZ608" i="157"/>
  <c r="AK608" i="157"/>
  <c r="X608" i="157"/>
  <c r="AY608" i="157"/>
  <c r="AO608" i="157"/>
  <c r="M608" i="157"/>
  <c r="BF608" i="157"/>
  <c r="AI608" i="157"/>
  <c r="L608" i="157"/>
  <c r="BC608" i="157"/>
  <c r="AF608" i="157"/>
  <c r="K608" i="157"/>
  <c r="AW608" i="157"/>
  <c r="AB608" i="157"/>
  <c r="AV608" i="157"/>
  <c r="Z608" i="157"/>
  <c r="AT608" i="157"/>
  <c r="AC608" i="157"/>
  <c r="AS608" i="157"/>
  <c r="AG608" i="157"/>
  <c r="BB608" i="157"/>
  <c r="R608" i="157"/>
  <c r="BA608" i="157"/>
  <c r="U608" i="157"/>
  <c r="AU608" i="157"/>
  <c r="T608" i="157"/>
  <c r="AX608" i="157"/>
  <c r="W608" i="157"/>
  <c r="AR608" i="157"/>
  <c r="AH608" i="157"/>
  <c r="AQ608" i="157"/>
  <c r="G608" i="157"/>
  <c r="BN608" i="157"/>
  <c r="AM608" i="157"/>
  <c r="O608" i="157"/>
  <c r="BO608" i="157"/>
  <c r="AL608" i="157"/>
  <c r="H608" i="157"/>
  <c r="E1233" i="31" l="1"/>
  <c r="K1163" i="31"/>
  <c r="M1163" i="31"/>
  <c r="I1163" i="31"/>
  <c r="H1163" i="31"/>
  <c r="G1163" i="31"/>
  <c r="J1163" i="31"/>
  <c r="F1163" i="31"/>
  <c r="L1163" i="31"/>
  <c r="E1203" i="31"/>
  <c r="I1133" i="31"/>
  <c r="H1133" i="31"/>
  <c r="F1133" i="31"/>
  <c r="G1133" i="31"/>
  <c r="K1133" i="31"/>
  <c r="M1133" i="31"/>
  <c r="J1133" i="31"/>
  <c r="L1133" i="31"/>
  <c r="E1200" i="31"/>
  <c r="J1130" i="31"/>
  <c r="L1130" i="31"/>
  <c r="G1130" i="31"/>
  <c r="I1130" i="31"/>
  <c r="F1130" i="31"/>
  <c r="H1130" i="31"/>
  <c r="K1130" i="31"/>
  <c r="M1130" i="31"/>
  <c r="E1234" i="31"/>
  <c r="J1164" i="31"/>
  <c r="H1164" i="31"/>
  <c r="M1164" i="31"/>
  <c r="I1164" i="31"/>
  <c r="G1164" i="31"/>
  <c r="K1164" i="31"/>
  <c r="F1164" i="31"/>
  <c r="L1164" i="31"/>
  <c r="E1236" i="31"/>
  <c r="L1166" i="31"/>
  <c r="I1166" i="31"/>
  <c r="F1166" i="31"/>
  <c r="H1166" i="31"/>
  <c r="K1166" i="31"/>
  <c r="J1166" i="31"/>
  <c r="M1166" i="31"/>
  <c r="G1166" i="31"/>
  <c r="E1196" i="31"/>
  <c r="G1126" i="31"/>
  <c r="M1126" i="31"/>
  <c r="K1126" i="31"/>
  <c r="L1126" i="31"/>
  <c r="F1126" i="31"/>
  <c r="I1126" i="31"/>
  <c r="H1126" i="31"/>
  <c r="J1126" i="31"/>
  <c r="E1230" i="31"/>
  <c r="M1160" i="31"/>
  <c r="I1160" i="31"/>
  <c r="J1160" i="31"/>
  <c r="L1160" i="31"/>
  <c r="H1160" i="31"/>
  <c r="K1160" i="31"/>
  <c r="G1160" i="31"/>
  <c r="F1160" i="31"/>
  <c r="E1239" i="31"/>
  <c r="H1169" i="31"/>
  <c r="F1169" i="31"/>
  <c r="J1169" i="31"/>
  <c r="G1169" i="31"/>
  <c r="M1169" i="31"/>
  <c r="I1169" i="31"/>
  <c r="L1169" i="31"/>
  <c r="K1169" i="31"/>
  <c r="E1199" i="31"/>
  <c r="F1129" i="31"/>
  <c r="J1129" i="31"/>
  <c r="H1129" i="31"/>
  <c r="G1129" i="31"/>
  <c r="L1129" i="31"/>
  <c r="K1129" i="31"/>
  <c r="I1129" i="31"/>
  <c r="M1129" i="31"/>
  <c r="E1204" i="31"/>
  <c r="M1134" i="31"/>
  <c r="G1134" i="31"/>
  <c r="K1134" i="31"/>
  <c r="J1134" i="31"/>
  <c r="F1134" i="31"/>
  <c r="H1134" i="31"/>
  <c r="L1134" i="31"/>
  <c r="I1134" i="31"/>
  <c r="E1195" i="31"/>
  <c r="H1125" i="31"/>
  <c r="J1125" i="31"/>
  <c r="K1125" i="31"/>
  <c r="G1125" i="31"/>
  <c r="F1125" i="31"/>
  <c r="I1125" i="31"/>
  <c r="M1125" i="31"/>
  <c r="L1125" i="31"/>
  <c r="E1201" i="31"/>
  <c r="L1131" i="31"/>
  <c r="F1131" i="31"/>
  <c r="H1131" i="31"/>
  <c r="G1131" i="31"/>
  <c r="J1131" i="31"/>
  <c r="I1131" i="31"/>
  <c r="K1131" i="31"/>
  <c r="M1131" i="31"/>
  <c r="E1198" i="31"/>
  <c r="H1128" i="31"/>
  <c r="G1128" i="31"/>
  <c r="L1128" i="31"/>
  <c r="M1128" i="31"/>
  <c r="F1128" i="31"/>
  <c r="I1128" i="31"/>
  <c r="K1128" i="31"/>
  <c r="J1128" i="31"/>
  <c r="E1197" i="31"/>
  <c r="I1127" i="31"/>
  <c r="M1127" i="31"/>
  <c r="F1127" i="31"/>
  <c r="L1127" i="31"/>
  <c r="H1127" i="31"/>
  <c r="G1127" i="31"/>
  <c r="J1127" i="31"/>
  <c r="K1127" i="31"/>
  <c r="E1202" i="31"/>
  <c r="J1132" i="31"/>
  <c r="F1132" i="31"/>
  <c r="K1132" i="31"/>
  <c r="L1132" i="31"/>
  <c r="G1132" i="31"/>
  <c r="M1132" i="31"/>
  <c r="I1132" i="31"/>
  <c r="H1132" i="31"/>
  <c r="E1235" i="31"/>
  <c r="I1165" i="31"/>
  <c r="H1165" i="31"/>
  <c r="J1165" i="31"/>
  <c r="M1165" i="31"/>
  <c r="K1165" i="31"/>
  <c r="L1165" i="31"/>
  <c r="F1165" i="31"/>
  <c r="G1165" i="31"/>
  <c r="E1232" i="31"/>
  <c r="L1162" i="31"/>
  <c r="I1162" i="31"/>
  <c r="J1162" i="31"/>
  <c r="F1162" i="31"/>
  <c r="M1162" i="31"/>
  <c r="K1162" i="31"/>
  <c r="H1162" i="31"/>
  <c r="G1162" i="31"/>
  <c r="E1237" i="31"/>
  <c r="F1167" i="31"/>
  <c r="L1167" i="31"/>
  <c r="M1167" i="31"/>
  <c r="K1167" i="31"/>
  <c r="J1167" i="31"/>
  <c r="G1167" i="31"/>
  <c r="I1167" i="31"/>
  <c r="H1167" i="31"/>
  <c r="E1238" i="31"/>
  <c r="L1168" i="31"/>
  <c r="I1168" i="31"/>
  <c r="F1168" i="31"/>
  <c r="H1168" i="31"/>
  <c r="M1168" i="31"/>
  <c r="G1168" i="31"/>
  <c r="J1168" i="31"/>
  <c r="K1168" i="31"/>
  <c r="E1231" i="31"/>
  <c r="I1161" i="31"/>
  <c r="L1161" i="31"/>
  <c r="J1161" i="31"/>
  <c r="K1161" i="31"/>
  <c r="H1161" i="31"/>
  <c r="M1161" i="31"/>
  <c r="F1161" i="31"/>
  <c r="G1161" i="31"/>
  <c r="E678" i="157"/>
  <c r="AZ643" i="157"/>
  <c r="T643" i="157"/>
  <c r="AR643" i="157"/>
  <c r="U643" i="157"/>
  <c r="AQ643" i="157"/>
  <c r="AS643" i="157"/>
  <c r="R643" i="157"/>
  <c r="W643" i="157"/>
  <c r="Z643" i="157"/>
  <c r="BO643" i="157"/>
  <c r="AC643" i="157"/>
  <c r="P643" i="157"/>
  <c r="BN643" i="157"/>
  <c r="AB643" i="157"/>
  <c r="O643" i="157"/>
  <c r="I643" i="157"/>
  <c r="X643" i="157"/>
  <c r="BJ643" i="157"/>
  <c r="AO643" i="157"/>
  <c r="N643" i="157"/>
  <c r="BH643" i="157"/>
  <c r="AL643" i="157"/>
  <c r="BF643" i="157"/>
  <c r="AN643" i="157"/>
  <c r="L643" i="157"/>
  <c r="AM643" i="157"/>
  <c r="AX643" i="157"/>
  <c r="AW643" i="157"/>
  <c r="M643" i="157"/>
  <c r="K643" i="157"/>
  <c r="H643" i="157"/>
  <c r="BL643" i="157"/>
  <c r="G643" i="157"/>
  <c r="AG643" i="157"/>
  <c r="AJ643" i="157"/>
  <c r="AF643" i="157"/>
  <c r="BB643" i="157"/>
  <c r="BA643" i="157"/>
  <c r="AV643" i="157"/>
  <c r="AE643" i="157"/>
  <c r="AI643" i="157"/>
  <c r="AU643" i="157"/>
  <c r="AD643" i="157"/>
  <c r="J643" i="157"/>
  <c r="AH643" i="157"/>
  <c r="AT643" i="157"/>
  <c r="BD643" i="157"/>
  <c r="BC643" i="157"/>
  <c r="AK643" i="157"/>
  <c r="AY643" i="157"/>
  <c r="E674" i="157"/>
  <c r="AV639" i="157"/>
  <c r="Z639" i="157"/>
  <c r="AZ639" i="157"/>
  <c r="W639" i="157"/>
  <c r="AY639" i="157"/>
  <c r="T639" i="157"/>
  <c r="AX639" i="157"/>
  <c r="U639" i="157"/>
  <c r="AU639" i="157"/>
  <c r="P639" i="157"/>
  <c r="BH639" i="157"/>
  <c r="AK639" i="157"/>
  <c r="O639" i="157"/>
  <c r="BL639" i="157"/>
  <c r="AJ639" i="157"/>
  <c r="N639" i="157"/>
  <c r="BJ639" i="157"/>
  <c r="AO639" i="157"/>
  <c r="L639" i="157"/>
  <c r="BO639" i="157"/>
  <c r="AM639" i="157"/>
  <c r="I639" i="157"/>
  <c r="BF639" i="157"/>
  <c r="AH639" i="157"/>
  <c r="G639" i="157"/>
  <c r="BN639" i="157"/>
  <c r="AG639" i="157"/>
  <c r="K639" i="157"/>
  <c r="AT639" i="157"/>
  <c r="AE639" i="157"/>
  <c r="H639" i="157"/>
  <c r="AS639" i="157"/>
  <c r="AD639" i="157"/>
  <c r="M639" i="157"/>
  <c r="AR639" i="157"/>
  <c r="AI639" i="157"/>
  <c r="J639" i="157"/>
  <c r="AQ639" i="157"/>
  <c r="AF639" i="157"/>
  <c r="R639" i="157"/>
  <c r="BD639" i="157"/>
  <c r="AB639" i="157"/>
  <c r="BC639" i="157"/>
  <c r="AN639" i="157"/>
  <c r="BB639" i="157"/>
  <c r="AL639" i="157"/>
  <c r="BA639" i="157"/>
  <c r="AC639" i="157"/>
  <c r="AW639" i="157"/>
  <c r="X639" i="157"/>
  <c r="E676" i="157"/>
  <c r="BD641" i="157"/>
  <c r="AM641" i="157"/>
  <c r="J641" i="157"/>
  <c r="BC641" i="157"/>
  <c r="AG641" i="157"/>
  <c r="R641" i="157"/>
  <c r="BB641" i="157"/>
  <c r="AF641" i="157"/>
  <c r="M641" i="157"/>
  <c r="AX641" i="157"/>
  <c r="AD641" i="157"/>
  <c r="K641" i="157"/>
  <c r="AW641" i="157"/>
  <c r="AI641" i="157"/>
  <c r="AV641" i="157"/>
  <c r="AE641" i="157"/>
  <c r="AU641" i="157"/>
  <c r="AN641" i="157"/>
  <c r="AS641" i="157"/>
  <c r="Z641" i="157"/>
  <c r="AR641" i="157"/>
  <c r="X641" i="157"/>
  <c r="AZ641" i="157"/>
  <c r="U641" i="157"/>
  <c r="AQ641" i="157"/>
  <c r="AL641" i="157"/>
  <c r="BA641" i="157"/>
  <c r="T641" i="157"/>
  <c r="AY641" i="157"/>
  <c r="W641" i="157"/>
  <c r="AT641" i="157"/>
  <c r="P641" i="157"/>
  <c r="BN641" i="157"/>
  <c r="AK641" i="157"/>
  <c r="O641" i="157"/>
  <c r="BO641" i="157"/>
  <c r="AJ641" i="157"/>
  <c r="N641" i="157"/>
  <c r="BL641" i="157"/>
  <c r="AH641" i="157"/>
  <c r="L641" i="157"/>
  <c r="BH641" i="157"/>
  <c r="AC641" i="157"/>
  <c r="I641" i="157"/>
  <c r="BF641" i="157"/>
  <c r="AB641" i="157"/>
  <c r="G641" i="157"/>
  <c r="BJ641" i="157"/>
  <c r="AO641" i="157"/>
  <c r="H641" i="157"/>
  <c r="E670" i="157"/>
  <c r="AT635" i="157"/>
  <c r="R635" i="157"/>
  <c r="AS635" i="157"/>
  <c r="P635" i="157"/>
  <c r="BO635" i="157"/>
  <c r="AO635" i="157"/>
  <c r="O635" i="157"/>
  <c r="BN635" i="157"/>
  <c r="AN635" i="157"/>
  <c r="N635" i="157"/>
  <c r="BL635" i="157"/>
  <c r="AL635" i="157"/>
  <c r="L635" i="157"/>
  <c r="BF635" i="157"/>
  <c r="AG635" i="157"/>
  <c r="I635" i="157"/>
  <c r="BJ635" i="157"/>
  <c r="AF635" i="157"/>
  <c r="G635" i="157"/>
  <c r="BH635" i="157"/>
  <c r="AK635" i="157"/>
  <c r="U635" i="157"/>
  <c r="BB635" i="157"/>
  <c r="AJ635" i="157"/>
  <c r="M635" i="157"/>
  <c r="BA635" i="157"/>
  <c r="AH635" i="157"/>
  <c r="J635" i="157"/>
  <c r="AZ635" i="157"/>
  <c r="AE635" i="157"/>
  <c r="H635" i="157"/>
  <c r="AY635" i="157"/>
  <c r="AM635" i="157"/>
  <c r="K635" i="157"/>
  <c r="AX635" i="157"/>
  <c r="AI635" i="157"/>
  <c r="AW635" i="157"/>
  <c r="AC635" i="157"/>
  <c r="AV635" i="157"/>
  <c r="AB635" i="157"/>
  <c r="AR635" i="157"/>
  <c r="AD635" i="157"/>
  <c r="AQ635" i="157"/>
  <c r="T635" i="157"/>
  <c r="BD635" i="157"/>
  <c r="Z635" i="157"/>
  <c r="BC635" i="157"/>
  <c r="W635" i="157"/>
  <c r="AU635" i="157"/>
  <c r="X635" i="157"/>
  <c r="E672" i="157"/>
  <c r="BF637" i="157"/>
  <c r="AK637" i="157"/>
  <c r="X637" i="157"/>
  <c r="BH637" i="157"/>
  <c r="AJ637" i="157"/>
  <c r="G637" i="157"/>
  <c r="AZ637" i="157"/>
  <c r="AB637" i="157"/>
  <c r="BD637" i="157"/>
  <c r="BB637" i="157"/>
  <c r="AH637" i="157"/>
  <c r="H637" i="157"/>
  <c r="K637" i="157"/>
  <c r="BA637" i="157"/>
  <c r="AE637" i="157"/>
  <c r="M637" i="157"/>
  <c r="J637" i="157"/>
  <c r="AO637" i="157"/>
  <c r="AC637" i="157"/>
  <c r="AY637" i="157"/>
  <c r="AX637" i="157"/>
  <c r="Z637" i="157"/>
  <c r="AS637" i="157"/>
  <c r="AI637" i="157"/>
  <c r="AW637" i="157"/>
  <c r="R637" i="157"/>
  <c r="AQ637" i="157"/>
  <c r="U637" i="157"/>
  <c r="AV637" i="157"/>
  <c r="T637" i="157"/>
  <c r="AU637" i="157"/>
  <c r="W637" i="157"/>
  <c r="AT637" i="157"/>
  <c r="AR637" i="157"/>
  <c r="P637" i="157"/>
  <c r="BO637" i="157"/>
  <c r="AG637" i="157"/>
  <c r="O637" i="157"/>
  <c r="AL637" i="157"/>
  <c r="BL637" i="157"/>
  <c r="AF637" i="157"/>
  <c r="N637" i="157"/>
  <c r="AM637" i="157"/>
  <c r="BN637" i="157"/>
  <c r="AD637" i="157"/>
  <c r="L637" i="157"/>
  <c r="BJ637" i="157"/>
  <c r="AN637" i="157"/>
  <c r="I637" i="157"/>
  <c r="BC637" i="157"/>
  <c r="E673" i="157"/>
  <c r="BL638" i="157"/>
  <c r="AJ638" i="157"/>
  <c r="H638" i="157"/>
  <c r="BJ638" i="157"/>
  <c r="AE638" i="157"/>
  <c r="N638" i="157"/>
  <c r="BH638" i="157"/>
  <c r="AD638" i="157"/>
  <c r="M638" i="157"/>
  <c r="BF638" i="157"/>
  <c r="AG638" i="157"/>
  <c r="L638" i="157"/>
  <c r="BD638" i="157"/>
  <c r="AF638" i="157"/>
  <c r="K638" i="157"/>
  <c r="AZ638" i="157"/>
  <c r="AC638" i="157"/>
  <c r="J638" i="157"/>
  <c r="AY638" i="157"/>
  <c r="AB638" i="157"/>
  <c r="I638" i="157"/>
  <c r="AR638" i="157"/>
  <c r="AN638" i="157"/>
  <c r="R638" i="157"/>
  <c r="AQ638" i="157"/>
  <c r="AO638" i="157"/>
  <c r="BC638" i="157"/>
  <c r="AK638" i="157"/>
  <c r="BB638" i="157"/>
  <c r="AH638" i="157"/>
  <c r="AW638" i="157"/>
  <c r="X638" i="157"/>
  <c r="AV638" i="157"/>
  <c r="AI638" i="157"/>
  <c r="AU638" i="157"/>
  <c r="U638" i="157"/>
  <c r="AT638" i="157"/>
  <c r="T638" i="157"/>
  <c r="BA638" i="157"/>
  <c r="Z638" i="157"/>
  <c r="AX638" i="157"/>
  <c r="W638" i="157"/>
  <c r="AS638" i="157"/>
  <c r="G638" i="157"/>
  <c r="BO638" i="157"/>
  <c r="AM638" i="157"/>
  <c r="P638" i="157"/>
  <c r="BN638" i="157"/>
  <c r="AL638" i="157"/>
  <c r="O638" i="157"/>
  <c r="E671" i="157"/>
  <c r="BC636" i="157"/>
  <c r="Z636" i="157"/>
  <c r="AZ636" i="157"/>
  <c r="AS636" i="157"/>
  <c r="X636" i="157"/>
  <c r="N636" i="157"/>
  <c r="K636" i="157"/>
  <c r="AK636" i="157"/>
  <c r="BB636" i="157"/>
  <c r="AX636" i="157"/>
  <c r="W636" i="157"/>
  <c r="P636" i="157"/>
  <c r="BF636" i="157"/>
  <c r="AN636" i="157"/>
  <c r="AY636" i="157"/>
  <c r="R636" i="157"/>
  <c r="AW636" i="157"/>
  <c r="U636" i="157"/>
  <c r="AQ636" i="157"/>
  <c r="AL636" i="157"/>
  <c r="BL636" i="157"/>
  <c r="BN636" i="157"/>
  <c r="T636" i="157"/>
  <c r="BJ636" i="157"/>
  <c r="BH636" i="157"/>
  <c r="AE636" i="157"/>
  <c r="M636" i="157"/>
  <c r="AV636" i="157"/>
  <c r="BO636" i="157"/>
  <c r="AM636" i="157"/>
  <c r="G636" i="157"/>
  <c r="O636" i="157"/>
  <c r="H636" i="157"/>
  <c r="AF636" i="157"/>
  <c r="AO636" i="157"/>
  <c r="AH636" i="157"/>
  <c r="AG636" i="157"/>
  <c r="AT636" i="157"/>
  <c r="AJ636" i="157"/>
  <c r="AC636" i="157"/>
  <c r="L636" i="157"/>
  <c r="AU636" i="157"/>
  <c r="I636" i="157"/>
  <c r="AD636" i="157"/>
  <c r="J636" i="157"/>
  <c r="AR636" i="157"/>
  <c r="BD636" i="157"/>
  <c r="AI636" i="157"/>
  <c r="BA636" i="157"/>
  <c r="AB636" i="157"/>
  <c r="E675" i="157"/>
  <c r="BL640" i="157"/>
  <c r="AB640" i="157"/>
  <c r="O640" i="157"/>
  <c r="BH640" i="157"/>
  <c r="BF640" i="157"/>
  <c r="AG640" i="157"/>
  <c r="H640" i="157"/>
  <c r="AF640" i="157"/>
  <c r="N640" i="157"/>
  <c r="BJ640" i="157"/>
  <c r="AC640" i="157"/>
  <c r="M640" i="157"/>
  <c r="AZ640" i="157"/>
  <c r="AO640" i="157"/>
  <c r="L640" i="157"/>
  <c r="AY640" i="157"/>
  <c r="AX640" i="157"/>
  <c r="AN640" i="157"/>
  <c r="J640" i="157"/>
  <c r="AW640" i="157"/>
  <c r="AV640" i="157"/>
  <c r="AL640" i="157"/>
  <c r="AR640" i="157"/>
  <c r="AJ640" i="157"/>
  <c r="AQ640" i="157"/>
  <c r="AI640" i="157"/>
  <c r="AS640" i="157"/>
  <c r="AH640" i="157"/>
  <c r="AT640" i="157"/>
  <c r="X640" i="157"/>
  <c r="AM640" i="157"/>
  <c r="BD640" i="157"/>
  <c r="W640" i="157"/>
  <c r="BB640" i="157"/>
  <c r="U640" i="157"/>
  <c r="BC640" i="157"/>
  <c r="R640" i="157"/>
  <c r="AK640" i="157"/>
  <c r="BA640" i="157"/>
  <c r="Z640" i="157"/>
  <c r="I640" i="157"/>
  <c r="AU640" i="157"/>
  <c r="G640" i="157"/>
  <c r="BO640" i="157"/>
  <c r="AE640" i="157"/>
  <c r="T640" i="157"/>
  <c r="K640" i="157"/>
  <c r="BN640" i="157"/>
  <c r="AD640" i="157"/>
  <c r="P640" i="157"/>
  <c r="E679" i="157"/>
  <c r="BB644" i="157"/>
  <c r="AM644" i="157"/>
  <c r="J644" i="157"/>
  <c r="AL644" i="157"/>
  <c r="I644" i="157"/>
  <c r="AK644" i="157"/>
  <c r="AT644" i="157"/>
  <c r="Z644" i="157"/>
  <c r="BA644" i="157"/>
  <c r="AZ644" i="157"/>
  <c r="AE644" i="157"/>
  <c r="U644" i="157"/>
  <c r="AQ644" i="157"/>
  <c r="R644" i="157"/>
  <c r="AU644" i="157"/>
  <c r="BN644" i="157"/>
  <c r="AI644" i="157"/>
  <c r="G644" i="157"/>
  <c r="BO644" i="157"/>
  <c r="P644" i="157"/>
  <c r="O644" i="157"/>
  <c r="AV644" i="157"/>
  <c r="AD644" i="157"/>
  <c r="X644" i="157"/>
  <c r="W644" i="157"/>
  <c r="AS644" i="157"/>
  <c r="AH644" i="157"/>
  <c r="AW644" i="157"/>
  <c r="AR644" i="157"/>
  <c r="BH644" i="157"/>
  <c r="AF644" i="157"/>
  <c r="AJ644" i="157"/>
  <c r="BL644" i="157"/>
  <c r="AC644" i="157"/>
  <c r="H644" i="157"/>
  <c r="BJ644" i="157"/>
  <c r="AB644" i="157"/>
  <c r="N644" i="157"/>
  <c r="BF644" i="157"/>
  <c r="AO644" i="157"/>
  <c r="M644" i="157"/>
  <c r="AG644" i="157"/>
  <c r="AX644" i="157"/>
  <c r="T644" i="157"/>
  <c r="BD644" i="157"/>
  <c r="AN644" i="157"/>
  <c r="L644" i="157"/>
  <c r="AY644" i="157"/>
  <c r="BC644" i="157"/>
  <c r="K644" i="157"/>
  <c r="E677" i="157"/>
  <c r="AZ642" i="157"/>
  <c r="X642" i="157"/>
  <c r="AY642" i="157"/>
  <c r="G642" i="157"/>
  <c r="BN642" i="157"/>
  <c r="AN642" i="157"/>
  <c r="P642" i="157"/>
  <c r="BO642" i="157"/>
  <c r="AI642" i="157"/>
  <c r="O642" i="157"/>
  <c r="BJ642" i="157"/>
  <c r="AH642" i="157"/>
  <c r="H642" i="157"/>
  <c r="BL642" i="157"/>
  <c r="AD642" i="157"/>
  <c r="N642" i="157"/>
  <c r="BH642" i="157"/>
  <c r="AC642" i="157"/>
  <c r="M642" i="157"/>
  <c r="BF642" i="157"/>
  <c r="AB642" i="157"/>
  <c r="W642" i="157"/>
  <c r="AR642" i="157"/>
  <c r="AO642" i="157"/>
  <c r="L642" i="157"/>
  <c r="AQ642" i="157"/>
  <c r="AJ642" i="157"/>
  <c r="K642" i="157"/>
  <c r="BD642" i="157"/>
  <c r="AL642" i="157"/>
  <c r="I642" i="157"/>
  <c r="BC642" i="157"/>
  <c r="AK642" i="157"/>
  <c r="J642" i="157"/>
  <c r="AW642" i="157"/>
  <c r="AE642" i="157"/>
  <c r="AV642" i="157"/>
  <c r="AM642" i="157"/>
  <c r="AU642" i="157"/>
  <c r="AG642" i="157"/>
  <c r="AT642" i="157"/>
  <c r="AF642" i="157"/>
  <c r="AS642" i="157"/>
  <c r="U642" i="157"/>
  <c r="AX642" i="157"/>
  <c r="R642" i="157"/>
  <c r="BB642" i="157"/>
  <c r="T642" i="157"/>
  <c r="BA642" i="157"/>
  <c r="Z642" i="157"/>
  <c r="E1271" i="31" l="1"/>
  <c r="F1201" i="31"/>
  <c r="L1201" i="31"/>
  <c r="J1201" i="31"/>
  <c r="M1201" i="31"/>
  <c r="H1201" i="31"/>
  <c r="I1201" i="31"/>
  <c r="K1201" i="31"/>
  <c r="G1201" i="31"/>
  <c r="E1270" i="31"/>
  <c r="K1200" i="31"/>
  <c r="H1200" i="31"/>
  <c r="L1200" i="31"/>
  <c r="J1200" i="31"/>
  <c r="G1200" i="31"/>
  <c r="M1200" i="31"/>
  <c r="I1200" i="31"/>
  <c r="F1200" i="31"/>
  <c r="E1267" i="31"/>
  <c r="J1197" i="31"/>
  <c r="G1197" i="31"/>
  <c r="I1197" i="31"/>
  <c r="K1197" i="31"/>
  <c r="F1197" i="31"/>
  <c r="M1197" i="31"/>
  <c r="H1197" i="31"/>
  <c r="L1197" i="31"/>
  <c r="L1236" i="31"/>
  <c r="M1236" i="31"/>
  <c r="K1236" i="31"/>
  <c r="J1236" i="31"/>
  <c r="H1236" i="31"/>
  <c r="I1236" i="31"/>
  <c r="G1236" i="31"/>
  <c r="F1236" i="31"/>
  <c r="F1235" i="31"/>
  <c r="G1235" i="31"/>
  <c r="I1235" i="31"/>
  <c r="J1235" i="31"/>
  <c r="M1235" i="31"/>
  <c r="H1235" i="31"/>
  <c r="L1235" i="31"/>
  <c r="K1235" i="31"/>
  <c r="H1230" i="31"/>
  <c r="M1230" i="31"/>
  <c r="K1230" i="31"/>
  <c r="I1230" i="31"/>
  <c r="J1230" i="31"/>
  <c r="G1230" i="31"/>
  <c r="F1230" i="31"/>
  <c r="L1230" i="31"/>
  <c r="I1237" i="31"/>
  <c r="G1237" i="31"/>
  <c r="H1237" i="31"/>
  <c r="F1237" i="31"/>
  <c r="L1237" i="31"/>
  <c r="J1237" i="31"/>
  <c r="M1237" i="31"/>
  <c r="K1237" i="31"/>
  <c r="E1269" i="31"/>
  <c r="K1199" i="31"/>
  <c r="M1199" i="31"/>
  <c r="J1199" i="31"/>
  <c r="G1199" i="31"/>
  <c r="F1199" i="31"/>
  <c r="H1199" i="31"/>
  <c r="I1199" i="31"/>
  <c r="L1199" i="31"/>
  <c r="K1231" i="31"/>
  <c r="H1231" i="31"/>
  <c r="G1231" i="31"/>
  <c r="F1231" i="31"/>
  <c r="L1231" i="31"/>
  <c r="J1231" i="31"/>
  <c r="I1231" i="31"/>
  <c r="M1231" i="31"/>
  <c r="E1265" i="31"/>
  <c r="H1195" i="31"/>
  <c r="K1195" i="31"/>
  <c r="L1195" i="31"/>
  <c r="J1195" i="31"/>
  <c r="I1195" i="31"/>
  <c r="G1195" i="31"/>
  <c r="F1195" i="31"/>
  <c r="M1195" i="31"/>
  <c r="E1273" i="31"/>
  <c r="G1203" i="31"/>
  <c r="M1203" i="31"/>
  <c r="H1203" i="31"/>
  <c r="L1203" i="31"/>
  <c r="J1203" i="31"/>
  <c r="K1203" i="31"/>
  <c r="I1203" i="31"/>
  <c r="F1203" i="31"/>
  <c r="E1268" i="31"/>
  <c r="H1198" i="31"/>
  <c r="M1198" i="31"/>
  <c r="F1198" i="31"/>
  <c r="G1198" i="31"/>
  <c r="J1198" i="31"/>
  <c r="L1198" i="31"/>
  <c r="K1198" i="31"/>
  <c r="I1198" i="31"/>
  <c r="M1234" i="31"/>
  <c r="K1234" i="31"/>
  <c r="G1234" i="31"/>
  <c r="F1234" i="31"/>
  <c r="L1234" i="31"/>
  <c r="I1234" i="31"/>
  <c r="H1234" i="31"/>
  <c r="J1234" i="31"/>
  <c r="E1272" i="31"/>
  <c r="K1202" i="31"/>
  <c r="M1202" i="31"/>
  <c r="H1202" i="31"/>
  <c r="I1202" i="31"/>
  <c r="F1202" i="31"/>
  <c r="L1202" i="31"/>
  <c r="G1202" i="31"/>
  <c r="J1202" i="31"/>
  <c r="E1266" i="31"/>
  <c r="H1196" i="31"/>
  <c r="G1196" i="31"/>
  <c r="F1196" i="31"/>
  <c r="I1196" i="31"/>
  <c r="K1196" i="31"/>
  <c r="J1196" i="31"/>
  <c r="M1196" i="31"/>
  <c r="L1196" i="31"/>
  <c r="L1232" i="31"/>
  <c r="K1232" i="31"/>
  <c r="I1232" i="31"/>
  <c r="F1232" i="31"/>
  <c r="J1232" i="31"/>
  <c r="M1232" i="31"/>
  <c r="H1232" i="31"/>
  <c r="G1232" i="31"/>
  <c r="J1239" i="31"/>
  <c r="F1239" i="31"/>
  <c r="H1239" i="31"/>
  <c r="G1239" i="31"/>
  <c r="K1239" i="31"/>
  <c r="L1239" i="31"/>
  <c r="M1239" i="31"/>
  <c r="I1239" i="31"/>
  <c r="F1238" i="31"/>
  <c r="L1238" i="31"/>
  <c r="K1238" i="31"/>
  <c r="J1238" i="31"/>
  <c r="I1238" i="31"/>
  <c r="G1238" i="31"/>
  <c r="H1238" i="31"/>
  <c r="M1238" i="31"/>
  <c r="E1274" i="31"/>
  <c r="J1204" i="31"/>
  <c r="G1204" i="31"/>
  <c r="H1204" i="31"/>
  <c r="F1204" i="31"/>
  <c r="M1204" i="31"/>
  <c r="L1204" i="31"/>
  <c r="I1204" i="31"/>
  <c r="K1204" i="31"/>
  <c r="K1233" i="31"/>
  <c r="J1233" i="31"/>
  <c r="I1233" i="31"/>
  <c r="M1233" i="31"/>
  <c r="L1233" i="31"/>
  <c r="G1233" i="31"/>
  <c r="H1233" i="31"/>
  <c r="F1233" i="31"/>
  <c r="E712" i="157"/>
  <c r="AT677" i="157"/>
  <c r="AL677" i="157"/>
  <c r="AS677" i="157"/>
  <c r="AI677" i="157"/>
  <c r="AW677" i="157"/>
  <c r="AM677" i="157"/>
  <c r="AV677" i="157"/>
  <c r="Z677" i="157"/>
  <c r="AU677" i="157"/>
  <c r="W677" i="157"/>
  <c r="AR677" i="157"/>
  <c r="X677" i="157"/>
  <c r="AQ677" i="157"/>
  <c r="R677" i="157"/>
  <c r="BC677" i="157"/>
  <c r="P677" i="157"/>
  <c r="BD677" i="157"/>
  <c r="N677" i="157"/>
  <c r="BL677" i="157"/>
  <c r="AG677" i="157"/>
  <c r="U677" i="157"/>
  <c r="BJ677" i="157"/>
  <c r="AF677" i="157"/>
  <c r="O677" i="157"/>
  <c r="BN677" i="157"/>
  <c r="AD677" i="157"/>
  <c r="L677" i="157"/>
  <c r="BF677" i="157"/>
  <c r="AN677" i="157"/>
  <c r="I677" i="157"/>
  <c r="BO677" i="157"/>
  <c r="AK677" i="157"/>
  <c r="G677" i="157"/>
  <c r="BH677" i="157"/>
  <c r="AJ677" i="157"/>
  <c r="H677" i="157"/>
  <c r="AY677" i="157"/>
  <c r="BB677" i="157"/>
  <c r="AH677" i="157"/>
  <c r="T677" i="157"/>
  <c r="BA677" i="157"/>
  <c r="AE677" i="157"/>
  <c r="J677" i="157"/>
  <c r="K677" i="157"/>
  <c r="AZ677" i="157"/>
  <c r="AC677" i="157"/>
  <c r="M677" i="157"/>
  <c r="AB677" i="157"/>
  <c r="AX677" i="157"/>
  <c r="AO677" i="157"/>
  <c r="E710" i="157"/>
  <c r="BA675" i="157"/>
  <c r="AH675" i="157"/>
  <c r="O675" i="157"/>
  <c r="AV675" i="157"/>
  <c r="AE675" i="157"/>
  <c r="M675" i="157"/>
  <c r="AU675" i="157"/>
  <c r="AI675" i="157"/>
  <c r="G675" i="157"/>
  <c r="AT675" i="157"/>
  <c r="AD675" i="157"/>
  <c r="AS675" i="157"/>
  <c r="AB675" i="157"/>
  <c r="AR675" i="157"/>
  <c r="AC675" i="157"/>
  <c r="AW675" i="157"/>
  <c r="AM675" i="157"/>
  <c r="BD675" i="157"/>
  <c r="T675" i="157"/>
  <c r="AZ675" i="157"/>
  <c r="X675" i="157"/>
  <c r="BC675" i="157"/>
  <c r="W675" i="157"/>
  <c r="AX675" i="157"/>
  <c r="Z675" i="157"/>
  <c r="AY675" i="157"/>
  <c r="R675" i="157"/>
  <c r="AQ675" i="157"/>
  <c r="U675" i="157"/>
  <c r="BO675" i="157"/>
  <c r="AO675" i="157"/>
  <c r="P675" i="157"/>
  <c r="BJ675" i="157"/>
  <c r="AN675" i="157"/>
  <c r="N675" i="157"/>
  <c r="BN675" i="157"/>
  <c r="AL675" i="157"/>
  <c r="K675" i="157"/>
  <c r="BL675" i="157"/>
  <c r="AG675" i="157"/>
  <c r="J675" i="157"/>
  <c r="BH675" i="157"/>
  <c r="AF675" i="157"/>
  <c r="I675" i="157"/>
  <c r="BF675" i="157"/>
  <c r="AK675" i="157"/>
  <c r="H675" i="157"/>
  <c r="BB675" i="157"/>
  <c r="AJ675" i="157"/>
  <c r="L675" i="157"/>
  <c r="E708" i="157"/>
  <c r="BD673" i="157"/>
  <c r="T673" i="157"/>
  <c r="BN673" i="157"/>
  <c r="AB673" i="157"/>
  <c r="BC673" i="157"/>
  <c r="U673" i="157"/>
  <c r="BJ673" i="157"/>
  <c r="BL673" i="157"/>
  <c r="AO673" i="157"/>
  <c r="O673" i="157"/>
  <c r="BO673" i="157"/>
  <c r="M673" i="157"/>
  <c r="AN673" i="157"/>
  <c r="BF673" i="157"/>
  <c r="AL673" i="157"/>
  <c r="L673" i="157"/>
  <c r="BH673" i="157"/>
  <c r="AK673" i="157"/>
  <c r="K673" i="157"/>
  <c r="AX673" i="157"/>
  <c r="AI673" i="157"/>
  <c r="J673" i="157"/>
  <c r="AW673" i="157"/>
  <c r="AH673" i="157"/>
  <c r="I673" i="157"/>
  <c r="AV673" i="157"/>
  <c r="AD673" i="157"/>
  <c r="H673" i="157"/>
  <c r="AZ673" i="157"/>
  <c r="AU673" i="157"/>
  <c r="AE673" i="157"/>
  <c r="G673" i="157"/>
  <c r="AT673" i="157"/>
  <c r="AG673" i="157"/>
  <c r="AC673" i="157"/>
  <c r="N673" i="157"/>
  <c r="AR673" i="157"/>
  <c r="AF673" i="157"/>
  <c r="AQ673" i="157"/>
  <c r="AM673" i="157"/>
  <c r="P673" i="157"/>
  <c r="AS673" i="157"/>
  <c r="AJ673" i="157"/>
  <c r="BB673" i="157"/>
  <c r="Z673" i="157"/>
  <c r="AY673" i="157"/>
  <c r="BA673" i="157"/>
  <c r="X673" i="157"/>
  <c r="W673" i="157"/>
  <c r="R673" i="157"/>
  <c r="E705" i="157"/>
  <c r="BJ670" i="157"/>
  <c r="AK670" i="157"/>
  <c r="P670" i="157"/>
  <c r="BH670" i="157"/>
  <c r="AJ670" i="157"/>
  <c r="O670" i="157"/>
  <c r="AZ670" i="157"/>
  <c r="AI670" i="157"/>
  <c r="J670" i="157"/>
  <c r="AY670" i="157"/>
  <c r="AG670" i="157"/>
  <c r="I670" i="157"/>
  <c r="AX670" i="157"/>
  <c r="AM670" i="157"/>
  <c r="H670" i="157"/>
  <c r="AW670" i="157"/>
  <c r="AN670" i="157"/>
  <c r="G670" i="157"/>
  <c r="AV670" i="157"/>
  <c r="AH670" i="157"/>
  <c r="AR670" i="157"/>
  <c r="AF670" i="157"/>
  <c r="AQ670" i="157"/>
  <c r="AO670" i="157"/>
  <c r="BD670" i="157"/>
  <c r="AC670" i="157"/>
  <c r="BC670" i="157"/>
  <c r="Z670" i="157"/>
  <c r="BB670" i="157"/>
  <c r="X670" i="157"/>
  <c r="BA670" i="157"/>
  <c r="W670" i="157"/>
  <c r="AT670" i="157"/>
  <c r="U670" i="157"/>
  <c r="AS670" i="157"/>
  <c r="R670" i="157"/>
  <c r="AU670" i="157"/>
  <c r="T670" i="157"/>
  <c r="BO670" i="157"/>
  <c r="AE670" i="157"/>
  <c r="N670" i="157"/>
  <c r="BN670" i="157"/>
  <c r="AD670" i="157"/>
  <c r="M670" i="157"/>
  <c r="BL670" i="157"/>
  <c r="AB670" i="157"/>
  <c r="L670" i="157"/>
  <c r="BF670" i="157"/>
  <c r="AL670" i="157"/>
  <c r="K670" i="157"/>
  <c r="E709" i="157"/>
  <c r="BB674" i="157"/>
  <c r="AC674" i="157"/>
  <c r="O674" i="157"/>
  <c r="BO674" i="157"/>
  <c r="BL674" i="157"/>
  <c r="BA674" i="157"/>
  <c r="AO674" i="157"/>
  <c r="H674" i="157"/>
  <c r="AZ674" i="157"/>
  <c r="AL674" i="157"/>
  <c r="J674" i="157"/>
  <c r="AV674" i="157"/>
  <c r="AN674" i="157"/>
  <c r="AU674" i="157"/>
  <c r="AB674" i="157"/>
  <c r="M674" i="157"/>
  <c r="BF674" i="157"/>
  <c r="AD674" i="157"/>
  <c r="L674" i="157"/>
  <c r="AW674" i="157"/>
  <c r="X674" i="157"/>
  <c r="AH674" i="157"/>
  <c r="AT674" i="157"/>
  <c r="AM674" i="157"/>
  <c r="BH674" i="157"/>
  <c r="AR674" i="157"/>
  <c r="W674" i="157"/>
  <c r="AQ674" i="157"/>
  <c r="Z674" i="157"/>
  <c r="AS674" i="157"/>
  <c r="R674" i="157"/>
  <c r="AY674" i="157"/>
  <c r="U674" i="157"/>
  <c r="AX674" i="157"/>
  <c r="T674" i="157"/>
  <c r="BN674" i="157"/>
  <c r="AI674" i="157"/>
  <c r="N674" i="157"/>
  <c r="AK674" i="157"/>
  <c r="AF674" i="157"/>
  <c r="K674" i="157"/>
  <c r="BJ674" i="157"/>
  <c r="AJ674" i="157"/>
  <c r="P674" i="157"/>
  <c r="BD674" i="157"/>
  <c r="AG674" i="157"/>
  <c r="I674" i="157"/>
  <c r="BC674" i="157"/>
  <c r="AE674" i="157"/>
  <c r="G674" i="157"/>
  <c r="E714" i="157"/>
  <c r="AU679" i="157"/>
  <c r="P679" i="157"/>
  <c r="BO679" i="157"/>
  <c r="N679" i="157"/>
  <c r="AK679" i="157"/>
  <c r="BN679" i="157"/>
  <c r="AJ679" i="157"/>
  <c r="M679" i="157"/>
  <c r="BL679" i="157"/>
  <c r="AO679" i="157"/>
  <c r="L679" i="157"/>
  <c r="BH679" i="157"/>
  <c r="AM679" i="157"/>
  <c r="K679" i="157"/>
  <c r="BF679" i="157"/>
  <c r="AH679" i="157"/>
  <c r="Z679" i="157"/>
  <c r="BJ679" i="157"/>
  <c r="AG679" i="157"/>
  <c r="O679" i="157"/>
  <c r="AT679" i="157"/>
  <c r="AE679" i="157"/>
  <c r="J679" i="157"/>
  <c r="AS679" i="157"/>
  <c r="AD679" i="157"/>
  <c r="I679" i="157"/>
  <c r="AR679" i="157"/>
  <c r="AL679" i="157"/>
  <c r="G679" i="157"/>
  <c r="AQ679" i="157"/>
  <c r="AI679" i="157"/>
  <c r="H679" i="157"/>
  <c r="BA679" i="157"/>
  <c r="AC679" i="157"/>
  <c r="AZ679" i="157"/>
  <c r="AB679" i="157"/>
  <c r="AY679" i="157"/>
  <c r="AN679" i="157"/>
  <c r="AX679" i="157"/>
  <c r="AF679" i="157"/>
  <c r="AW679" i="157"/>
  <c r="X679" i="157"/>
  <c r="BB679" i="157"/>
  <c r="W679" i="157"/>
  <c r="BD679" i="157"/>
  <c r="U679" i="157"/>
  <c r="BC679" i="157"/>
  <c r="T679" i="157"/>
  <c r="AV679" i="157"/>
  <c r="R679" i="157"/>
  <c r="E706" i="157"/>
  <c r="AT671" i="157"/>
  <c r="P671" i="157"/>
  <c r="AS671" i="157"/>
  <c r="N671" i="157"/>
  <c r="BO671" i="157"/>
  <c r="AK671" i="157"/>
  <c r="O671" i="157"/>
  <c r="BN671" i="157"/>
  <c r="AJ671" i="157"/>
  <c r="K671" i="157"/>
  <c r="BH671" i="157"/>
  <c r="AH671" i="157"/>
  <c r="I671" i="157"/>
  <c r="BL671" i="157"/>
  <c r="AC671" i="157"/>
  <c r="H671" i="157"/>
  <c r="BJ671" i="157"/>
  <c r="AB671" i="157"/>
  <c r="G671" i="157"/>
  <c r="BF671" i="157"/>
  <c r="AO671" i="157"/>
  <c r="J671" i="157"/>
  <c r="BD671" i="157"/>
  <c r="AN671" i="157"/>
  <c r="X671" i="157"/>
  <c r="BC671" i="157"/>
  <c r="AL671" i="157"/>
  <c r="W671" i="157"/>
  <c r="BB671" i="157"/>
  <c r="AI671" i="157"/>
  <c r="M671" i="157"/>
  <c r="AX671" i="157"/>
  <c r="AD671" i="157"/>
  <c r="L671" i="157"/>
  <c r="AW671" i="157"/>
  <c r="AF671" i="157"/>
  <c r="AQ671" i="157"/>
  <c r="AE671" i="157"/>
  <c r="BA671" i="157"/>
  <c r="AM671" i="157"/>
  <c r="AR671" i="157"/>
  <c r="AG671" i="157"/>
  <c r="AZ671" i="157"/>
  <c r="Z671" i="157"/>
  <c r="AY671" i="157"/>
  <c r="U671" i="157"/>
  <c r="AU671" i="157"/>
  <c r="R671" i="157"/>
  <c r="AV671" i="157"/>
  <c r="T671" i="157"/>
  <c r="E707" i="157"/>
  <c r="AX672" i="157"/>
  <c r="W672" i="157"/>
  <c r="BO672" i="157"/>
  <c r="AI672" i="157"/>
  <c r="BN672" i="157"/>
  <c r="BJ672" i="157"/>
  <c r="AY672" i="157"/>
  <c r="U672" i="157"/>
  <c r="AW672" i="157"/>
  <c r="K672" i="157"/>
  <c r="AF672" i="157"/>
  <c r="X672" i="157"/>
  <c r="T672" i="157"/>
  <c r="AT672" i="157"/>
  <c r="AN672" i="157"/>
  <c r="BL672" i="157"/>
  <c r="I672" i="157"/>
  <c r="N672" i="157"/>
  <c r="AJ672" i="157"/>
  <c r="AD672" i="157"/>
  <c r="M672" i="157"/>
  <c r="L672" i="157"/>
  <c r="H672" i="157"/>
  <c r="AK672" i="157"/>
  <c r="AQ672" i="157"/>
  <c r="AR672" i="157"/>
  <c r="BF672" i="157"/>
  <c r="BH672" i="157"/>
  <c r="BD672" i="157"/>
  <c r="AL672" i="157"/>
  <c r="P672" i="157"/>
  <c r="G672" i="157"/>
  <c r="BB672" i="157"/>
  <c r="AM672" i="157"/>
  <c r="AO672" i="157"/>
  <c r="BA672" i="157"/>
  <c r="AE672" i="157"/>
  <c r="AZ672" i="157"/>
  <c r="AC672" i="157"/>
  <c r="AV672" i="157"/>
  <c r="AB672" i="157"/>
  <c r="AG672" i="157"/>
  <c r="AU672" i="157"/>
  <c r="Z672" i="157"/>
  <c r="AH672" i="157"/>
  <c r="O672" i="157"/>
  <c r="J672" i="157"/>
  <c r="AS672" i="157"/>
  <c r="R672" i="157"/>
  <c r="BC672" i="157"/>
  <c r="E711" i="157"/>
  <c r="AQ676" i="157"/>
  <c r="Z676" i="157"/>
  <c r="BD676" i="157"/>
  <c r="U676" i="157"/>
  <c r="BB676" i="157"/>
  <c r="R676" i="157"/>
  <c r="AY676" i="157"/>
  <c r="N676" i="157"/>
  <c r="BO676" i="157"/>
  <c r="AM676" i="157"/>
  <c r="M676" i="157"/>
  <c r="BN676" i="157"/>
  <c r="AL676" i="157"/>
  <c r="L676" i="157"/>
  <c r="BJ676" i="157"/>
  <c r="AH676" i="157"/>
  <c r="K676" i="157"/>
  <c r="BH676" i="157"/>
  <c r="AG676" i="157"/>
  <c r="P676" i="157"/>
  <c r="BL676" i="157"/>
  <c r="AF676" i="157"/>
  <c r="O676" i="157"/>
  <c r="AV676" i="157"/>
  <c r="AE676" i="157"/>
  <c r="T676" i="157"/>
  <c r="AU676" i="157"/>
  <c r="AC676" i="157"/>
  <c r="J676" i="157"/>
  <c r="AT676" i="157"/>
  <c r="AN676" i="157"/>
  <c r="I676" i="157"/>
  <c r="AS676" i="157"/>
  <c r="AI676" i="157"/>
  <c r="H676" i="157"/>
  <c r="AR676" i="157"/>
  <c r="AO676" i="157"/>
  <c r="G676" i="157"/>
  <c r="BA676" i="157"/>
  <c r="AK676" i="157"/>
  <c r="AZ676" i="157"/>
  <c r="AJ676" i="157"/>
  <c r="AX676" i="157"/>
  <c r="AD676" i="157"/>
  <c r="AW676" i="157"/>
  <c r="AB676" i="157"/>
  <c r="BF676" i="157"/>
  <c r="X676" i="157"/>
  <c r="BC676" i="157"/>
  <c r="W676" i="157"/>
  <c r="E713" i="157"/>
  <c r="BA678" i="157"/>
  <c r="AH678" i="157"/>
  <c r="AW678" i="157"/>
  <c r="AO678" i="157"/>
  <c r="AV678" i="157"/>
  <c r="AK678" i="157"/>
  <c r="AS678" i="157"/>
  <c r="AI678" i="157"/>
  <c r="J678" i="157"/>
  <c r="AR678" i="157"/>
  <c r="X678" i="157"/>
  <c r="AQ678" i="157"/>
  <c r="W678" i="157"/>
  <c r="BC678" i="157"/>
  <c r="N678" i="157"/>
  <c r="AX678" i="157"/>
  <c r="R678" i="157"/>
  <c r="AT678" i="157"/>
  <c r="M678" i="157"/>
  <c r="AU678" i="157"/>
  <c r="L678" i="157"/>
  <c r="BL678" i="157"/>
  <c r="AM678" i="157"/>
  <c r="K678" i="157"/>
  <c r="BN678" i="157"/>
  <c r="AL678" i="157"/>
  <c r="U678" i="157"/>
  <c r="BO678" i="157"/>
  <c r="AJ678" i="157"/>
  <c r="T678" i="157"/>
  <c r="BF678" i="157"/>
  <c r="AE678" i="157"/>
  <c r="I678" i="157"/>
  <c r="BH678" i="157"/>
  <c r="AD678" i="157"/>
  <c r="H678" i="157"/>
  <c r="BJ678" i="157"/>
  <c r="AG678" i="157"/>
  <c r="G678" i="157"/>
  <c r="BD678" i="157"/>
  <c r="AF678" i="157"/>
  <c r="AZ678" i="157"/>
  <c r="AC678" i="157"/>
  <c r="Z678" i="157"/>
  <c r="AY678" i="157"/>
  <c r="AB678" i="157"/>
  <c r="O678" i="157"/>
  <c r="BB678" i="157"/>
  <c r="AN678" i="157"/>
  <c r="P678" i="157"/>
  <c r="I1269" i="31" l="1"/>
  <c r="H1269" i="31"/>
  <c r="L1269" i="31"/>
  <c r="F1269" i="31"/>
  <c r="M1269" i="31"/>
  <c r="G1269" i="31"/>
  <c r="K1269" i="31"/>
  <c r="J1269" i="31"/>
  <c r="L1267" i="31"/>
  <c r="I1267" i="31"/>
  <c r="J1267" i="31"/>
  <c r="K1267" i="31"/>
  <c r="G1267" i="31"/>
  <c r="H1267" i="31"/>
  <c r="F1267" i="31"/>
  <c r="M1267" i="31"/>
  <c r="J1265" i="31"/>
  <c r="M1265" i="31"/>
  <c r="L1265" i="31"/>
  <c r="I1265" i="31"/>
  <c r="H1265" i="31"/>
  <c r="K1265" i="31"/>
  <c r="G1265" i="31"/>
  <c r="F1265" i="31"/>
  <c r="I1268" i="31"/>
  <c r="H1268" i="31"/>
  <c r="G1268" i="31"/>
  <c r="F1268" i="31"/>
  <c r="M1268" i="31"/>
  <c r="J1268" i="31"/>
  <c r="L1268" i="31"/>
  <c r="K1268" i="31"/>
  <c r="M1274" i="31"/>
  <c r="G1274" i="31"/>
  <c r="F1274" i="31"/>
  <c r="J1274" i="31"/>
  <c r="H1274" i="31"/>
  <c r="K1274" i="31"/>
  <c r="L1274" i="31"/>
  <c r="I1274" i="31"/>
  <c r="I1272" i="31"/>
  <c r="K1272" i="31"/>
  <c r="J1272" i="31"/>
  <c r="H1272" i="31"/>
  <c r="F1272" i="31"/>
  <c r="M1272" i="31"/>
  <c r="L1272" i="31"/>
  <c r="G1272" i="31"/>
  <c r="L1270" i="31"/>
  <c r="H1270" i="31"/>
  <c r="G1270" i="31"/>
  <c r="I1270" i="31"/>
  <c r="M1270" i="31"/>
  <c r="K1270" i="31"/>
  <c r="J1270" i="31"/>
  <c r="F1270" i="31"/>
  <c r="I1273" i="31"/>
  <c r="L1273" i="31"/>
  <c r="M1273" i="31"/>
  <c r="H1273" i="31"/>
  <c r="G1273" i="31"/>
  <c r="J1273" i="31"/>
  <c r="K1273" i="31"/>
  <c r="F1273" i="31"/>
  <c r="J1266" i="31"/>
  <c r="H1266" i="31"/>
  <c r="M1266" i="31"/>
  <c r="I1266" i="31"/>
  <c r="L1266" i="31"/>
  <c r="K1266" i="31"/>
  <c r="G1266" i="31"/>
  <c r="F1266" i="31"/>
  <c r="L1271" i="31"/>
  <c r="I1271" i="31"/>
  <c r="G1271" i="31"/>
  <c r="F1271" i="31"/>
  <c r="H1271" i="31"/>
  <c r="K1271" i="31"/>
  <c r="J1271" i="31"/>
  <c r="M1271" i="31"/>
  <c r="E746" i="157"/>
  <c r="AU711" i="157"/>
  <c r="P711" i="157"/>
  <c r="AT711" i="157"/>
  <c r="N711" i="157"/>
  <c r="BO711" i="157"/>
  <c r="AK711" i="157"/>
  <c r="R711" i="157"/>
  <c r="BN711" i="157"/>
  <c r="AJ711" i="157"/>
  <c r="M711" i="157"/>
  <c r="BL711" i="157"/>
  <c r="AI711" i="157"/>
  <c r="L711" i="157"/>
  <c r="BF711" i="157"/>
  <c r="AH711" i="157"/>
  <c r="K711" i="157"/>
  <c r="BH711" i="157"/>
  <c r="AF711" i="157"/>
  <c r="O711" i="157"/>
  <c r="BJ711" i="157"/>
  <c r="AC711" i="157"/>
  <c r="J711" i="157"/>
  <c r="BB711" i="157"/>
  <c r="AB711" i="157"/>
  <c r="I711" i="157"/>
  <c r="BA711" i="157"/>
  <c r="AM711" i="157"/>
  <c r="H711" i="157"/>
  <c r="BC711" i="157"/>
  <c r="AL711" i="157"/>
  <c r="G711" i="157"/>
  <c r="AZ711" i="157"/>
  <c r="AE711" i="157"/>
  <c r="T711" i="157"/>
  <c r="AY711" i="157"/>
  <c r="AD711" i="157"/>
  <c r="AX711" i="157"/>
  <c r="AG711" i="157"/>
  <c r="AW711" i="157"/>
  <c r="AO711" i="157"/>
  <c r="AS711" i="157"/>
  <c r="AN711" i="157"/>
  <c r="AR711" i="157"/>
  <c r="Z711" i="157"/>
  <c r="AQ711" i="157"/>
  <c r="U711" i="157"/>
  <c r="BD711" i="157"/>
  <c r="X711" i="157"/>
  <c r="AV711" i="157"/>
  <c r="W711" i="157"/>
  <c r="E748" i="157"/>
  <c r="AV713" i="157"/>
  <c r="AE713" i="157"/>
  <c r="AS713" i="157"/>
  <c r="AU713" i="157"/>
  <c r="AJ713" i="157"/>
  <c r="AR713" i="157"/>
  <c r="AG713" i="157"/>
  <c r="G713" i="157"/>
  <c r="BB713" i="157"/>
  <c r="Z713" i="157"/>
  <c r="O713" i="157"/>
  <c r="AX713" i="157"/>
  <c r="BA713" i="157"/>
  <c r="X713" i="157"/>
  <c r="AM713" i="157"/>
  <c r="AZ713" i="157"/>
  <c r="W713" i="157"/>
  <c r="J713" i="157"/>
  <c r="AY713" i="157"/>
  <c r="R713" i="157"/>
  <c r="T713" i="157"/>
  <c r="M713" i="157"/>
  <c r="BC713" i="157"/>
  <c r="BH713" i="157"/>
  <c r="BD713" i="157"/>
  <c r="U713" i="157"/>
  <c r="AI713" i="157"/>
  <c r="BO713" i="157"/>
  <c r="AC713" i="157"/>
  <c r="P713" i="157"/>
  <c r="BN713" i="157"/>
  <c r="AB713" i="157"/>
  <c r="N713" i="157"/>
  <c r="AT713" i="157"/>
  <c r="AO713" i="157"/>
  <c r="BF713" i="157"/>
  <c r="AN713" i="157"/>
  <c r="I713" i="157"/>
  <c r="BL713" i="157"/>
  <c r="H713" i="157"/>
  <c r="AW713" i="157"/>
  <c r="AL713" i="157"/>
  <c r="BJ713" i="157"/>
  <c r="K713" i="157"/>
  <c r="AF713" i="157"/>
  <c r="AK713" i="157"/>
  <c r="AH713" i="157"/>
  <c r="AQ713" i="157"/>
  <c r="AD713" i="157"/>
  <c r="L713" i="157"/>
  <c r="E742" i="157"/>
  <c r="AR707" i="157"/>
  <c r="Z707" i="157"/>
  <c r="AY707" i="157"/>
  <c r="BN707" i="157"/>
  <c r="BA707" i="157"/>
  <c r="X707" i="157"/>
  <c r="AT707" i="157"/>
  <c r="W707" i="157"/>
  <c r="I707" i="157"/>
  <c r="H707" i="157"/>
  <c r="AZ707" i="157"/>
  <c r="P707" i="157"/>
  <c r="N707" i="157"/>
  <c r="BL707" i="157"/>
  <c r="BH707" i="157"/>
  <c r="AE707" i="157"/>
  <c r="J707" i="157"/>
  <c r="BO707" i="157"/>
  <c r="BJ707" i="157"/>
  <c r="AD707" i="157"/>
  <c r="T707" i="157"/>
  <c r="AO707" i="157"/>
  <c r="BF707" i="157"/>
  <c r="O707" i="157"/>
  <c r="AX707" i="157"/>
  <c r="AN707" i="157"/>
  <c r="M707" i="157"/>
  <c r="AW707" i="157"/>
  <c r="AM707" i="157"/>
  <c r="L707" i="157"/>
  <c r="AQ707" i="157"/>
  <c r="AK707" i="157"/>
  <c r="K707" i="157"/>
  <c r="BD707" i="157"/>
  <c r="AH707" i="157"/>
  <c r="U707" i="157"/>
  <c r="BC707" i="157"/>
  <c r="AC707" i="157"/>
  <c r="G707" i="157"/>
  <c r="BB707" i="157"/>
  <c r="AJ707" i="157"/>
  <c r="AF707" i="157"/>
  <c r="AV707" i="157"/>
  <c r="AI707" i="157"/>
  <c r="AU707" i="157"/>
  <c r="AL707" i="157"/>
  <c r="AB707" i="157"/>
  <c r="AS707" i="157"/>
  <c r="R707" i="157"/>
  <c r="AG707" i="157"/>
  <c r="E749" i="157"/>
  <c r="AT714" i="157"/>
  <c r="T714" i="157"/>
  <c r="AI714" i="157"/>
  <c r="BN714" i="157"/>
  <c r="N714" i="157"/>
  <c r="BO714" i="157"/>
  <c r="AH714" i="157"/>
  <c r="M714" i="157"/>
  <c r="BL714" i="157"/>
  <c r="AG714" i="157"/>
  <c r="L714" i="157"/>
  <c r="BH714" i="157"/>
  <c r="AF714" i="157"/>
  <c r="K714" i="157"/>
  <c r="BF714" i="157"/>
  <c r="AD714" i="157"/>
  <c r="I714" i="157"/>
  <c r="BJ714" i="157"/>
  <c r="AM714" i="157"/>
  <c r="P714" i="157"/>
  <c r="AZ714" i="157"/>
  <c r="AL714" i="157"/>
  <c r="O714" i="157"/>
  <c r="AY714" i="157"/>
  <c r="AK714" i="157"/>
  <c r="J714" i="157"/>
  <c r="AX714" i="157"/>
  <c r="AJ714" i="157"/>
  <c r="H714" i="157"/>
  <c r="AW714" i="157"/>
  <c r="AC714" i="157"/>
  <c r="G714" i="157"/>
  <c r="BD714" i="157"/>
  <c r="AN714" i="157"/>
  <c r="AV714" i="157"/>
  <c r="AO714" i="157"/>
  <c r="AU714" i="157"/>
  <c r="AE714" i="157"/>
  <c r="AS714" i="157"/>
  <c r="AB714" i="157"/>
  <c r="BC714" i="157"/>
  <c r="X714" i="157"/>
  <c r="BB714" i="157"/>
  <c r="W714" i="157"/>
  <c r="BA714" i="157"/>
  <c r="Z714" i="157"/>
  <c r="AR714" i="157"/>
  <c r="R714" i="157"/>
  <c r="AQ714" i="157"/>
  <c r="U714" i="157"/>
  <c r="E740" i="157"/>
  <c r="AW705" i="157"/>
  <c r="AF705" i="157"/>
  <c r="M705" i="157"/>
  <c r="AV705" i="157"/>
  <c r="AK705" i="157"/>
  <c r="I705" i="157"/>
  <c r="AU705" i="157"/>
  <c r="AI705" i="157"/>
  <c r="H705" i="157"/>
  <c r="AT705" i="157"/>
  <c r="AE705" i="157"/>
  <c r="G705" i="157"/>
  <c r="AS705" i="157"/>
  <c r="AB705" i="157"/>
  <c r="BC705" i="157"/>
  <c r="AD705" i="157"/>
  <c r="BB705" i="157"/>
  <c r="AC705" i="157"/>
  <c r="BA705" i="157"/>
  <c r="AH705" i="157"/>
  <c r="AZ705" i="157"/>
  <c r="Z705" i="157"/>
  <c r="AY705" i="157"/>
  <c r="X705" i="157"/>
  <c r="BD705" i="157"/>
  <c r="W705" i="157"/>
  <c r="AR705" i="157"/>
  <c r="T705" i="157"/>
  <c r="AQ705" i="157"/>
  <c r="R705" i="157"/>
  <c r="AX705" i="157"/>
  <c r="U705" i="157"/>
  <c r="BO705" i="157"/>
  <c r="AO705" i="157"/>
  <c r="P705" i="157"/>
  <c r="BN705" i="157"/>
  <c r="AN705" i="157"/>
  <c r="N705" i="157"/>
  <c r="BL705" i="157"/>
  <c r="AM705" i="157"/>
  <c r="O705" i="157"/>
  <c r="BH705" i="157"/>
  <c r="AL705" i="157"/>
  <c r="L705" i="157"/>
  <c r="BF705" i="157"/>
  <c r="AJ705" i="157"/>
  <c r="K705" i="157"/>
  <c r="BJ705" i="157"/>
  <c r="AG705" i="157"/>
  <c r="J705" i="157"/>
  <c r="E745" i="157"/>
  <c r="AV710" i="157"/>
  <c r="AF710" i="157"/>
  <c r="G710" i="157"/>
  <c r="AU710" i="157"/>
  <c r="AL710" i="157"/>
  <c r="J710" i="157"/>
  <c r="AS710" i="157"/>
  <c r="AI710" i="157"/>
  <c r="P710" i="157"/>
  <c r="AR710" i="157"/>
  <c r="AJ710" i="157"/>
  <c r="O710" i="157"/>
  <c r="AQ710" i="157"/>
  <c r="AM710" i="157"/>
  <c r="BD710" i="157"/>
  <c r="AK710" i="157"/>
  <c r="BC710" i="157"/>
  <c r="AO710" i="157"/>
  <c r="BB710" i="157"/>
  <c r="AN710" i="157"/>
  <c r="BA710" i="157"/>
  <c r="Z710" i="157"/>
  <c r="AZ710" i="157"/>
  <c r="X710" i="157"/>
  <c r="AY710" i="157"/>
  <c r="U710" i="157"/>
  <c r="AW710" i="157"/>
  <c r="W710" i="157"/>
  <c r="AX710" i="157"/>
  <c r="T710" i="157"/>
  <c r="AT710" i="157"/>
  <c r="R710" i="157"/>
  <c r="BO710" i="157"/>
  <c r="AE710" i="157"/>
  <c r="N710" i="157"/>
  <c r="BN710" i="157"/>
  <c r="AD710" i="157"/>
  <c r="M710" i="157"/>
  <c r="BL710" i="157"/>
  <c r="AC710" i="157"/>
  <c r="L710" i="157"/>
  <c r="BJ710" i="157"/>
  <c r="AB710" i="157"/>
  <c r="K710" i="157"/>
  <c r="BF710" i="157"/>
  <c r="AH710" i="157"/>
  <c r="I710" i="157"/>
  <c r="BH710" i="157"/>
  <c r="AG710" i="157"/>
  <c r="H710" i="157"/>
  <c r="E741" i="157"/>
  <c r="AX706" i="157"/>
  <c r="Z706" i="157"/>
  <c r="AU706" i="157"/>
  <c r="W706" i="157"/>
  <c r="AT706" i="157"/>
  <c r="X706" i="157"/>
  <c r="AS706" i="157"/>
  <c r="N706" i="157"/>
  <c r="AZ706" i="157"/>
  <c r="M706" i="157"/>
  <c r="AY706" i="157"/>
  <c r="L706" i="157"/>
  <c r="BO706" i="157"/>
  <c r="AM706" i="157"/>
  <c r="K706" i="157"/>
  <c r="BN706" i="157"/>
  <c r="AL706" i="157"/>
  <c r="I706" i="157"/>
  <c r="BJ706" i="157"/>
  <c r="AC706" i="157"/>
  <c r="T706" i="157"/>
  <c r="BH706" i="157"/>
  <c r="AB706" i="157"/>
  <c r="P706" i="157"/>
  <c r="BF706" i="157"/>
  <c r="AN706" i="157"/>
  <c r="R706" i="157"/>
  <c r="BL706" i="157"/>
  <c r="AK706" i="157"/>
  <c r="J706" i="157"/>
  <c r="AR706" i="157"/>
  <c r="AG706" i="157"/>
  <c r="O706" i="157"/>
  <c r="AQ706" i="157"/>
  <c r="AD706" i="157"/>
  <c r="H706" i="157"/>
  <c r="BD706" i="157"/>
  <c r="AO706" i="157"/>
  <c r="G706" i="157"/>
  <c r="BC706" i="157"/>
  <c r="AH706" i="157"/>
  <c r="U706" i="157"/>
  <c r="BB706" i="157"/>
  <c r="AE706" i="157"/>
  <c r="BA706" i="157"/>
  <c r="AF706" i="157"/>
  <c r="AW706" i="157"/>
  <c r="AJ706" i="157"/>
  <c r="AV706" i="157"/>
  <c r="AI706" i="157"/>
  <c r="E744" i="157"/>
  <c r="BJ709" i="157"/>
  <c r="AJ709" i="157"/>
  <c r="M709" i="157"/>
  <c r="BH709" i="157"/>
  <c r="AO709" i="157"/>
  <c r="K709" i="157"/>
  <c r="BF709" i="157"/>
  <c r="AL709" i="157"/>
  <c r="H709" i="157"/>
  <c r="BL709" i="157"/>
  <c r="AG709" i="157"/>
  <c r="J709" i="157"/>
  <c r="BD709" i="157"/>
  <c r="AF709" i="157"/>
  <c r="G709" i="157"/>
  <c r="AR709" i="157"/>
  <c r="BC709" i="157"/>
  <c r="AD709" i="157"/>
  <c r="L709" i="157"/>
  <c r="AY709" i="157"/>
  <c r="AC709" i="157"/>
  <c r="I709" i="157"/>
  <c r="AX709" i="157"/>
  <c r="AM709" i="157"/>
  <c r="R709" i="157"/>
  <c r="AV709" i="157"/>
  <c r="AI709" i="157"/>
  <c r="T709" i="157"/>
  <c r="P709" i="157"/>
  <c r="BB709" i="157"/>
  <c r="AH709" i="157"/>
  <c r="BA709" i="157"/>
  <c r="AE709" i="157"/>
  <c r="AW709" i="157"/>
  <c r="AB709" i="157"/>
  <c r="AU709" i="157"/>
  <c r="X709" i="157"/>
  <c r="AT709" i="157"/>
  <c r="U709" i="157"/>
  <c r="AS709" i="157"/>
  <c r="AQ709" i="157"/>
  <c r="Z709" i="157"/>
  <c r="AZ709" i="157"/>
  <c r="N709" i="157"/>
  <c r="BO709" i="157"/>
  <c r="AN709" i="157"/>
  <c r="W709" i="157"/>
  <c r="BN709" i="157"/>
  <c r="AK709" i="157"/>
  <c r="O709" i="157"/>
  <c r="E743" i="157"/>
  <c r="AS708" i="157"/>
  <c r="X708" i="157"/>
  <c r="AR708" i="157"/>
  <c r="W708" i="157"/>
  <c r="AZ708" i="157"/>
  <c r="U708" i="157"/>
  <c r="BB708" i="157"/>
  <c r="T708" i="157"/>
  <c r="BA708" i="157"/>
  <c r="N708" i="157"/>
  <c r="BN708" i="157"/>
  <c r="AM708" i="157"/>
  <c r="M708" i="157"/>
  <c r="BL708" i="157"/>
  <c r="AL708" i="157"/>
  <c r="L708" i="157"/>
  <c r="BJ708" i="157"/>
  <c r="AK708" i="157"/>
  <c r="K708" i="157"/>
  <c r="BO708" i="157"/>
  <c r="AJ708" i="157"/>
  <c r="I708" i="157"/>
  <c r="BH708" i="157"/>
  <c r="AH708" i="157"/>
  <c r="R708" i="157"/>
  <c r="BF708" i="157"/>
  <c r="AE708" i="157"/>
  <c r="P708" i="157"/>
  <c r="BD708" i="157"/>
  <c r="AD708" i="157"/>
  <c r="O708" i="157"/>
  <c r="BC708" i="157"/>
  <c r="AB708" i="157"/>
  <c r="J708" i="157"/>
  <c r="AY708" i="157"/>
  <c r="AI708" i="157"/>
  <c r="H708" i="157"/>
  <c r="AX708" i="157"/>
  <c r="AC708" i="157"/>
  <c r="G708" i="157"/>
  <c r="AW708" i="157"/>
  <c r="AG708" i="157"/>
  <c r="AV708" i="157"/>
  <c r="AF708" i="157"/>
  <c r="AU708" i="157"/>
  <c r="AO708" i="157"/>
  <c r="AQ708" i="157"/>
  <c r="AN708" i="157"/>
  <c r="AT708" i="157"/>
  <c r="Z708" i="157"/>
  <c r="E747" i="157"/>
  <c r="AY712" i="157"/>
  <c r="X712" i="157"/>
  <c r="AU712" i="157"/>
  <c r="U712" i="157"/>
  <c r="AR712" i="157"/>
  <c r="N712" i="157"/>
  <c r="AN712" i="157"/>
  <c r="AQ712" i="157"/>
  <c r="M712" i="157"/>
  <c r="K712" i="157"/>
  <c r="BO712" i="157"/>
  <c r="AO712" i="157"/>
  <c r="L712" i="157"/>
  <c r="BN712" i="157"/>
  <c r="BL712" i="157"/>
  <c r="AL712" i="157"/>
  <c r="I712" i="157"/>
  <c r="BJ712" i="157"/>
  <c r="W712" i="157"/>
  <c r="AI712" i="157"/>
  <c r="BH712" i="157"/>
  <c r="AH712" i="157"/>
  <c r="T712" i="157"/>
  <c r="BF712" i="157"/>
  <c r="AG712" i="157"/>
  <c r="O712" i="157"/>
  <c r="BA712" i="157"/>
  <c r="AF712" i="157"/>
  <c r="G712" i="157"/>
  <c r="AZ712" i="157"/>
  <c r="AE712" i="157"/>
  <c r="H712" i="157"/>
  <c r="AX712" i="157"/>
  <c r="AD712" i="157"/>
  <c r="P712" i="157"/>
  <c r="BC712" i="157"/>
  <c r="BD712" i="157"/>
  <c r="AB712" i="157"/>
  <c r="J712" i="157"/>
  <c r="AW712" i="157"/>
  <c r="AJ712" i="157"/>
  <c r="AV712" i="157"/>
  <c r="AK712" i="157"/>
  <c r="AT712" i="157"/>
  <c r="AC712" i="157"/>
  <c r="AS712" i="157"/>
  <c r="AM712" i="157"/>
  <c r="Z712" i="157"/>
  <c r="BB712" i="157"/>
  <c r="R712" i="157"/>
  <c r="E779" i="157" l="1"/>
  <c r="BA744" i="157"/>
  <c r="AM744" i="157"/>
  <c r="AU744" i="157"/>
  <c r="X744" i="157"/>
  <c r="AQ744" i="157"/>
  <c r="W744" i="157"/>
  <c r="BD744" i="157"/>
  <c r="U744" i="157"/>
  <c r="AY744" i="157"/>
  <c r="AC744" i="157"/>
  <c r="BB744" i="157"/>
  <c r="T744" i="157"/>
  <c r="BC744" i="157"/>
  <c r="Z744" i="157"/>
  <c r="AK744" i="157"/>
  <c r="AS744" i="157"/>
  <c r="N744" i="157"/>
  <c r="AW744" i="157"/>
  <c r="BN744" i="157"/>
  <c r="AI744" i="157"/>
  <c r="M744" i="157"/>
  <c r="BO744" i="157"/>
  <c r="AH744" i="157"/>
  <c r="L744" i="157"/>
  <c r="BL744" i="157"/>
  <c r="AG744" i="157"/>
  <c r="K744" i="157"/>
  <c r="BH744" i="157"/>
  <c r="AF744" i="157"/>
  <c r="I744" i="157"/>
  <c r="BF744" i="157"/>
  <c r="AD744" i="157"/>
  <c r="G744" i="157"/>
  <c r="BJ744" i="157"/>
  <c r="AO744" i="157"/>
  <c r="H744" i="157"/>
  <c r="J744" i="157"/>
  <c r="AZ744" i="157"/>
  <c r="AL744" i="157"/>
  <c r="R744" i="157"/>
  <c r="AX744" i="157"/>
  <c r="AE744" i="157"/>
  <c r="P744" i="157"/>
  <c r="O744" i="157"/>
  <c r="AV744" i="157"/>
  <c r="AJ744" i="157"/>
  <c r="AT744" i="157"/>
  <c r="AB744" i="157"/>
  <c r="AR744" i="157"/>
  <c r="AN744" i="157"/>
  <c r="E782" i="157"/>
  <c r="BF747" i="157"/>
  <c r="AD747" i="157"/>
  <c r="H747" i="157"/>
  <c r="BH747" i="157"/>
  <c r="AB747" i="157"/>
  <c r="G747" i="157"/>
  <c r="BJ747" i="157"/>
  <c r="AL747" i="157"/>
  <c r="J747" i="157"/>
  <c r="AX747" i="157"/>
  <c r="AK747" i="157"/>
  <c r="O747" i="157"/>
  <c r="AW747" i="157"/>
  <c r="AJ747" i="157"/>
  <c r="M747" i="157"/>
  <c r="AV747" i="157"/>
  <c r="AI747" i="157"/>
  <c r="L747" i="157"/>
  <c r="AU747" i="157"/>
  <c r="AC747" i="157"/>
  <c r="K747" i="157"/>
  <c r="AT747" i="157"/>
  <c r="AM747" i="157"/>
  <c r="AR747" i="157"/>
  <c r="AH747" i="157"/>
  <c r="BA747" i="157"/>
  <c r="AO747" i="157"/>
  <c r="AZ747" i="157"/>
  <c r="AN747" i="157"/>
  <c r="AY747" i="157"/>
  <c r="X747" i="157"/>
  <c r="AS747" i="157"/>
  <c r="W747" i="157"/>
  <c r="AQ747" i="157"/>
  <c r="Z747" i="157"/>
  <c r="BD747" i="157"/>
  <c r="R747" i="157"/>
  <c r="BB747" i="157"/>
  <c r="U747" i="157"/>
  <c r="BC747" i="157"/>
  <c r="P747" i="157"/>
  <c r="BO747" i="157"/>
  <c r="AG747" i="157"/>
  <c r="N747" i="157"/>
  <c r="BL747" i="157"/>
  <c r="AF747" i="157"/>
  <c r="T747" i="157"/>
  <c r="BN747" i="157"/>
  <c r="AE747" i="157"/>
  <c r="I747" i="157"/>
  <c r="E780" i="157"/>
  <c r="AY745" i="157"/>
  <c r="R745" i="157"/>
  <c r="AW745" i="157"/>
  <c r="U745" i="157"/>
  <c r="AV745" i="157"/>
  <c r="X745" i="157"/>
  <c r="BO745" i="157"/>
  <c r="AO745" i="157"/>
  <c r="P745" i="157"/>
  <c r="BN745" i="157"/>
  <c r="AN745" i="157"/>
  <c r="N745" i="157"/>
  <c r="BF745" i="157"/>
  <c r="AM745" i="157"/>
  <c r="O745" i="157"/>
  <c r="BH745" i="157"/>
  <c r="AL745" i="157"/>
  <c r="L745" i="157"/>
  <c r="BL745" i="157"/>
  <c r="AJ745" i="157"/>
  <c r="K745" i="157"/>
  <c r="BJ745" i="157"/>
  <c r="AG745" i="157"/>
  <c r="J745" i="157"/>
  <c r="BD745" i="157"/>
  <c r="AF745" i="157"/>
  <c r="M745" i="157"/>
  <c r="BC745" i="157"/>
  <c r="AH745" i="157"/>
  <c r="I745" i="157"/>
  <c r="BB745" i="157"/>
  <c r="AE745" i="157"/>
  <c r="H745" i="157"/>
  <c r="AZ745" i="157"/>
  <c r="AD745" i="157"/>
  <c r="G745" i="157"/>
  <c r="AX745" i="157"/>
  <c r="AC745" i="157"/>
  <c r="AU745" i="157"/>
  <c r="AI745" i="157"/>
  <c r="AT745" i="157"/>
  <c r="AK745" i="157"/>
  <c r="AS745" i="157"/>
  <c r="AB745" i="157"/>
  <c r="AR745" i="157"/>
  <c r="Z745" i="157"/>
  <c r="AQ745" i="157"/>
  <c r="T745" i="157"/>
  <c r="BA745" i="157"/>
  <c r="W745" i="157"/>
  <c r="E784" i="157"/>
  <c r="AX749" i="157"/>
  <c r="AO749" i="157"/>
  <c r="AW749" i="157"/>
  <c r="AE749" i="157"/>
  <c r="AV749" i="157"/>
  <c r="AD749" i="157"/>
  <c r="AR749" i="157"/>
  <c r="AG749" i="157"/>
  <c r="AQ749" i="157"/>
  <c r="X749" i="157"/>
  <c r="AU749" i="157"/>
  <c r="W749" i="157"/>
  <c r="AT749" i="157"/>
  <c r="R749" i="157"/>
  <c r="AS749" i="157"/>
  <c r="Z749" i="157"/>
  <c r="BA749" i="157"/>
  <c r="P749" i="157"/>
  <c r="BC749" i="157"/>
  <c r="N749" i="157"/>
  <c r="BO749" i="157"/>
  <c r="AN749" i="157"/>
  <c r="O749" i="157"/>
  <c r="BN749" i="157"/>
  <c r="AK749" i="157"/>
  <c r="M749" i="157"/>
  <c r="BJ749" i="157"/>
  <c r="AJ749" i="157"/>
  <c r="K749" i="157"/>
  <c r="BH749" i="157"/>
  <c r="AM749" i="157"/>
  <c r="H749" i="157"/>
  <c r="BL749" i="157"/>
  <c r="AL749" i="157"/>
  <c r="G749" i="157"/>
  <c r="BF749" i="157"/>
  <c r="AI749" i="157"/>
  <c r="U749" i="157"/>
  <c r="BD749" i="157"/>
  <c r="AH749" i="157"/>
  <c r="T749" i="157"/>
  <c r="BB749" i="157"/>
  <c r="AF749" i="157"/>
  <c r="I749" i="157"/>
  <c r="AZ749" i="157"/>
  <c r="AC749" i="157"/>
  <c r="L749" i="157"/>
  <c r="AY749" i="157"/>
  <c r="AB749" i="157"/>
  <c r="J749" i="157"/>
  <c r="E783" i="157"/>
  <c r="BF748" i="157"/>
  <c r="AH748" i="157"/>
  <c r="J748" i="157"/>
  <c r="BL748" i="157"/>
  <c r="AE748" i="157"/>
  <c r="T748" i="157"/>
  <c r="BD748" i="157"/>
  <c r="AD748" i="157"/>
  <c r="H748" i="157"/>
  <c r="BC748" i="157"/>
  <c r="AN748" i="157"/>
  <c r="G748" i="157"/>
  <c r="BB748" i="157"/>
  <c r="AI748" i="157"/>
  <c r="R748" i="157"/>
  <c r="BA748" i="157"/>
  <c r="AB748" i="157"/>
  <c r="U748" i="157"/>
  <c r="AZ748" i="157"/>
  <c r="AO748" i="157"/>
  <c r="AX748" i="157"/>
  <c r="AG748" i="157"/>
  <c r="AV748" i="157"/>
  <c r="AF748" i="157"/>
  <c r="AW748" i="157"/>
  <c r="AC748" i="157"/>
  <c r="AY748" i="157"/>
  <c r="Z748" i="157"/>
  <c r="AU748" i="157"/>
  <c r="W748" i="157"/>
  <c r="AQ748" i="157"/>
  <c r="X748" i="157"/>
  <c r="AT748" i="157"/>
  <c r="N748" i="157"/>
  <c r="AS748" i="157"/>
  <c r="M748" i="157"/>
  <c r="AR748" i="157"/>
  <c r="L748" i="157"/>
  <c r="BO748" i="157"/>
  <c r="AM748" i="157"/>
  <c r="K748" i="157"/>
  <c r="BJ748" i="157"/>
  <c r="AL748" i="157"/>
  <c r="I748" i="157"/>
  <c r="BN748" i="157"/>
  <c r="AK748" i="157"/>
  <c r="P748" i="157"/>
  <c r="BH748" i="157"/>
  <c r="AJ748" i="157"/>
  <c r="O748" i="157"/>
  <c r="E776" i="157"/>
  <c r="BD741" i="157"/>
  <c r="X741" i="157"/>
  <c r="BC741" i="157"/>
  <c r="U741" i="157"/>
  <c r="AW741" i="157"/>
  <c r="T741" i="157"/>
  <c r="AU741" i="157"/>
  <c r="R741" i="157"/>
  <c r="AS741" i="157"/>
  <c r="AG741" i="157"/>
  <c r="AR741" i="157"/>
  <c r="AO741" i="157"/>
  <c r="AQ741" i="157"/>
  <c r="P741" i="157"/>
  <c r="BN741" i="157"/>
  <c r="AK741" i="157"/>
  <c r="N741" i="157"/>
  <c r="BO741" i="157"/>
  <c r="AJ741" i="157"/>
  <c r="W741" i="157"/>
  <c r="BJ741" i="157"/>
  <c r="AI741" i="157"/>
  <c r="H741" i="157"/>
  <c r="BH741" i="157"/>
  <c r="AH741" i="157"/>
  <c r="G741" i="157"/>
  <c r="BL741" i="157"/>
  <c r="AF741" i="157"/>
  <c r="I741" i="157"/>
  <c r="BF741" i="157"/>
  <c r="AC741" i="157"/>
  <c r="O741" i="157"/>
  <c r="BB741" i="157"/>
  <c r="AB741" i="157"/>
  <c r="M741" i="157"/>
  <c r="BA741" i="157"/>
  <c r="AL741" i="157"/>
  <c r="L741" i="157"/>
  <c r="AZ741" i="157"/>
  <c r="AD741" i="157"/>
  <c r="K741" i="157"/>
  <c r="AY741" i="157"/>
  <c r="AN741" i="157"/>
  <c r="J741" i="157"/>
  <c r="AX741" i="157"/>
  <c r="AM741" i="157"/>
  <c r="AV741" i="157"/>
  <c r="Z741" i="157"/>
  <c r="AT741" i="157"/>
  <c r="AE741" i="157"/>
  <c r="E775" i="157"/>
  <c r="BN740" i="157"/>
  <c r="AC740" i="157"/>
  <c r="L740" i="157"/>
  <c r="BF740" i="157"/>
  <c r="AB740" i="157"/>
  <c r="K740" i="157"/>
  <c r="BH740" i="157"/>
  <c r="AO740" i="157"/>
  <c r="I740" i="157"/>
  <c r="BL740" i="157"/>
  <c r="AN740" i="157"/>
  <c r="P740" i="157"/>
  <c r="AV740" i="157"/>
  <c r="AM740" i="157"/>
  <c r="O740" i="157"/>
  <c r="AU740" i="157"/>
  <c r="AL740" i="157"/>
  <c r="H740" i="157"/>
  <c r="AT740" i="157"/>
  <c r="AJ740" i="157"/>
  <c r="G740" i="157"/>
  <c r="AS740" i="157"/>
  <c r="AG740" i="157"/>
  <c r="J740" i="157"/>
  <c r="AR740" i="157"/>
  <c r="AF740" i="157"/>
  <c r="BD740" i="157"/>
  <c r="AK740" i="157"/>
  <c r="BC740" i="157"/>
  <c r="AI740" i="157"/>
  <c r="BB740" i="157"/>
  <c r="AH740" i="157"/>
  <c r="BA740" i="157"/>
  <c r="X740" i="157"/>
  <c r="AZ740" i="157"/>
  <c r="W740" i="157"/>
  <c r="AQ740" i="157"/>
  <c r="U740" i="157"/>
  <c r="AY740" i="157"/>
  <c r="Z740" i="157"/>
  <c r="AX740" i="157"/>
  <c r="R740" i="157"/>
  <c r="AW740" i="157"/>
  <c r="T740" i="157"/>
  <c r="BO740" i="157"/>
  <c r="AE740" i="157"/>
  <c r="N740" i="157"/>
  <c r="BJ740" i="157"/>
  <c r="AD740" i="157"/>
  <c r="M740" i="157"/>
  <c r="E778" i="157"/>
  <c r="BA743" i="157"/>
  <c r="X743" i="157"/>
  <c r="AZ743" i="157"/>
  <c r="W743" i="157"/>
  <c r="AY743" i="157"/>
  <c r="Z743" i="157"/>
  <c r="AX743" i="157"/>
  <c r="T743" i="157"/>
  <c r="AW743" i="157"/>
  <c r="U743" i="157"/>
  <c r="BB743" i="157"/>
  <c r="P743" i="157"/>
  <c r="BO743" i="157"/>
  <c r="AC743" i="157"/>
  <c r="N743" i="157"/>
  <c r="BN743" i="157"/>
  <c r="AB743" i="157"/>
  <c r="O743" i="157"/>
  <c r="BL743" i="157"/>
  <c r="AO743" i="157"/>
  <c r="M743" i="157"/>
  <c r="BH743" i="157"/>
  <c r="AN743" i="157"/>
  <c r="L743" i="157"/>
  <c r="BF743" i="157"/>
  <c r="AG743" i="157"/>
  <c r="J743" i="157"/>
  <c r="BJ743" i="157"/>
  <c r="AF743" i="157"/>
  <c r="G743" i="157"/>
  <c r="AT743" i="157"/>
  <c r="AE743" i="157"/>
  <c r="R743" i="157"/>
  <c r="AS743" i="157"/>
  <c r="AD743" i="157"/>
  <c r="K743" i="157"/>
  <c r="AR743" i="157"/>
  <c r="AK743" i="157"/>
  <c r="I743" i="157"/>
  <c r="AQ743" i="157"/>
  <c r="AH743" i="157"/>
  <c r="H743" i="157"/>
  <c r="AV743" i="157"/>
  <c r="AM743" i="157"/>
  <c r="AU743" i="157"/>
  <c r="AL743" i="157"/>
  <c r="BD743" i="157"/>
  <c r="AJ743" i="157"/>
  <c r="BC743" i="157"/>
  <c r="AI743" i="157"/>
  <c r="E777" i="157"/>
  <c r="AZ742" i="157"/>
  <c r="AC742" i="157"/>
  <c r="P742" i="157"/>
  <c r="Z742" i="157"/>
  <c r="BC742" i="157"/>
  <c r="AB742" i="157"/>
  <c r="G742" i="157"/>
  <c r="X742" i="157"/>
  <c r="BA742" i="157"/>
  <c r="AG742" i="157"/>
  <c r="AY742" i="157"/>
  <c r="AD742" i="157"/>
  <c r="AU742" i="157"/>
  <c r="AM742" i="157"/>
  <c r="AT742" i="157"/>
  <c r="U742" i="157"/>
  <c r="AS742" i="157"/>
  <c r="T742" i="157"/>
  <c r="AX742" i="157"/>
  <c r="W742" i="157"/>
  <c r="AW742" i="157"/>
  <c r="R742" i="157"/>
  <c r="AV742" i="157"/>
  <c r="AJ742" i="157"/>
  <c r="BO742" i="157"/>
  <c r="AO742" i="157"/>
  <c r="N742" i="157"/>
  <c r="BN742" i="157"/>
  <c r="AN742" i="157"/>
  <c r="M742" i="157"/>
  <c r="BL742" i="157"/>
  <c r="AL742" i="157"/>
  <c r="L742" i="157"/>
  <c r="BH742" i="157"/>
  <c r="AI742" i="157"/>
  <c r="K742" i="157"/>
  <c r="BJ742" i="157"/>
  <c r="AH742" i="157"/>
  <c r="I742" i="157"/>
  <c r="BF742" i="157"/>
  <c r="AK742" i="157"/>
  <c r="O742" i="157"/>
  <c r="AQ742" i="157"/>
  <c r="BD742" i="157"/>
  <c r="AF742" i="157"/>
  <c r="J742" i="157"/>
  <c r="AR742" i="157"/>
  <c r="BB742" i="157"/>
  <c r="AE742" i="157"/>
  <c r="H742" i="157"/>
  <c r="E781" i="157"/>
  <c r="AZ746" i="157"/>
  <c r="AF746" i="157"/>
  <c r="G746" i="157"/>
  <c r="AY746" i="157"/>
  <c r="AE746" i="157"/>
  <c r="AW746" i="157"/>
  <c r="AN746" i="157"/>
  <c r="BC746" i="157"/>
  <c r="AD746" i="157"/>
  <c r="AS746" i="157"/>
  <c r="AB746" i="157"/>
  <c r="AX746" i="157"/>
  <c r="X746" i="157"/>
  <c r="AV746" i="157"/>
  <c r="W746" i="157"/>
  <c r="AU746" i="157"/>
  <c r="T746" i="157"/>
  <c r="AT746" i="157"/>
  <c r="R746" i="157"/>
  <c r="BB746" i="157"/>
  <c r="Z746" i="157"/>
  <c r="BA746" i="157"/>
  <c r="U746" i="157"/>
  <c r="BO746" i="157"/>
  <c r="AM746" i="157"/>
  <c r="N746" i="157"/>
  <c r="BN746" i="157"/>
  <c r="AL746" i="157"/>
  <c r="M746" i="157"/>
  <c r="BF746" i="157"/>
  <c r="AK746" i="157"/>
  <c r="L746" i="157"/>
  <c r="BH746" i="157"/>
  <c r="AJ746" i="157"/>
  <c r="K746" i="157"/>
  <c r="BJ746" i="157"/>
  <c r="AH746" i="157"/>
  <c r="I746" i="157"/>
  <c r="BL746" i="157"/>
  <c r="AG746" i="157"/>
  <c r="P746" i="157"/>
  <c r="AR746" i="157"/>
  <c r="AC746" i="157"/>
  <c r="J746" i="157"/>
  <c r="AQ746" i="157"/>
  <c r="AO746" i="157"/>
  <c r="H746" i="157"/>
  <c r="BD746" i="157"/>
  <c r="AI746" i="157"/>
  <c r="O746" i="157"/>
  <c r="E816" i="157" l="1"/>
  <c r="BB781" i="157"/>
  <c r="AB781" i="157"/>
  <c r="J781" i="157"/>
  <c r="BA781" i="157"/>
  <c r="AO781" i="157"/>
  <c r="K781" i="157"/>
  <c r="AZ781" i="157"/>
  <c r="AM781" i="157"/>
  <c r="M781" i="157"/>
  <c r="AY781" i="157"/>
  <c r="AE781" i="157"/>
  <c r="L781" i="157"/>
  <c r="AX781" i="157"/>
  <c r="AD781" i="157"/>
  <c r="AV781" i="157"/>
  <c r="AN781" i="157"/>
  <c r="AT781" i="157"/>
  <c r="AL781" i="157"/>
  <c r="BD781" i="157"/>
  <c r="AG781" i="157"/>
  <c r="AW781" i="157"/>
  <c r="Z781" i="157"/>
  <c r="BC781" i="157"/>
  <c r="U781" i="157"/>
  <c r="AQ781" i="157"/>
  <c r="X781" i="157"/>
  <c r="AU781" i="157"/>
  <c r="W781" i="157"/>
  <c r="AS781" i="157"/>
  <c r="T781" i="157"/>
  <c r="AR781" i="157"/>
  <c r="R781" i="157"/>
  <c r="BO781" i="157"/>
  <c r="AK781" i="157"/>
  <c r="P781" i="157"/>
  <c r="BN781" i="157"/>
  <c r="AJ781" i="157"/>
  <c r="N781" i="157"/>
  <c r="BL781" i="157"/>
  <c r="AI781" i="157"/>
  <c r="H781" i="157"/>
  <c r="BF781" i="157"/>
  <c r="AH781" i="157"/>
  <c r="G781" i="157"/>
  <c r="BH781" i="157"/>
  <c r="AF781" i="157"/>
  <c r="I781" i="157"/>
  <c r="BJ781" i="157"/>
  <c r="AC781" i="157"/>
  <c r="O781" i="157"/>
  <c r="E812" i="157"/>
  <c r="AS777" i="157"/>
  <c r="P777" i="157"/>
  <c r="BO777" i="157"/>
  <c r="AG777" i="157"/>
  <c r="N777" i="157"/>
  <c r="BN777" i="157"/>
  <c r="AF777" i="157"/>
  <c r="O777" i="157"/>
  <c r="BL777" i="157"/>
  <c r="AE777" i="157"/>
  <c r="M777" i="157"/>
  <c r="BJ777" i="157"/>
  <c r="AD777" i="157"/>
  <c r="L777" i="157"/>
  <c r="BF777" i="157"/>
  <c r="AB777" i="157"/>
  <c r="K777" i="157"/>
  <c r="BH777" i="157"/>
  <c r="AO777" i="157"/>
  <c r="I777" i="157"/>
  <c r="AX777" i="157"/>
  <c r="AC777" i="157"/>
  <c r="T777" i="157"/>
  <c r="AW777" i="157"/>
  <c r="AK777" i="157"/>
  <c r="H777" i="157"/>
  <c r="AV777" i="157"/>
  <c r="AH777" i="157"/>
  <c r="J777" i="157"/>
  <c r="AU777" i="157"/>
  <c r="AM777" i="157"/>
  <c r="G777" i="157"/>
  <c r="AT777" i="157"/>
  <c r="AJ777" i="157"/>
  <c r="AR777" i="157"/>
  <c r="AI777" i="157"/>
  <c r="BD777" i="157"/>
  <c r="AN777" i="157"/>
  <c r="AZ777" i="157"/>
  <c r="AL777" i="157"/>
  <c r="AY777" i="157"/>
  <c r="X777" i="157"/>
  <c r="AQ777" i="157"/>
  <c r="Z777" i="157"/>
  <c r="BC777" i="157"/>
  <c r="W777" i="157"/>
  <c r="BB777" i="157"/>
  <c r="R777" i="157"/>
  <c r="BA777" i="157"/>
  <c r="U777" i="157"/>
  <c r="E813" i="157"/>
  <c r="AS778" i="157"/>
  <c r="X778" i="157"/>
  <c r="AQ778" i="157"/>
  <c r="AY778" i="157"/>
  <c r="AU778" i="157"/>
  <c r="N778" i="157"/>
  <c r="AW778" i="157"/>
  <c r="U778" i="157"/>
  <c r="BO778" i="157"/>
  <c r="AM778" i="157"/>
  <c r="M778" i="157"/>
  <c r="BN778" i="157"/>
  <c r="AL778" i="157"/>
  <c r="T778" i="157"/>
  <c r="BJ778" i="157"/>
  <c r="AK778" i="157"/>
  <c r="L778" i="157"/>
  <c r="I778" i="157"/>
  <c r="AT778" i="157"/>
  <c r="BH778" i="157"/>
  <c r="AJ778" i="157"/>
  <c r="K778" i="157"/>
  <c r="BL778" i="157"/>
  <c r="AG778" i="157"/>
  <c r="AH778" i="157"/>
  <c r="BF778" i="157"/>
  <c r="AE778" i="157"/>
  <c r="G778" i="157"/>
  <c r="W778" i="157"/>
  <c r="BD778" i="157"/>
  <c r="AD778" i="157"/>
  <c r="P778" i="157"/>
  <c r="AV778" i="157"/>
  <c r="Z778" i="157"/>
  <c r="BC778" i="157"/>
  <c r="AB778" i="157"/>
  <c r="O778" i="157"/>
  <c r="BB778" i="157"/>
  <c r="J778" i="157"/>
  <c r="AX778" i="157"/>
  <c r="AN778" i="157"/>
  <c r="BA778" i="157"/>
  <c r="AI778" i="157"/>
  <c r="H778" i="157"/>
  <c r="AC778" i="157"/>
  <c r="AO778" i="157"/>
  <c r="AZ778" i="157"/>
  <c r="AF778" i="157"/>
  <c r="AR778" i="157"/>
  <c r="R778" i="157"/>
  <c r="E811" i="157"/>
  <c r="BO776" i="157"/>
  <c r="AM776" i="157"/>
  <c r="L776" i="157"/>
  <c r="AB776" i="157"/>
  <c r="Z776" i="157"/>
  <c r="BN776" i="157"/>
  <c r="AL776" i="157"/>
  <c r="R776" i="157"/>
  <c r="BH776" i="157"/>
  <c r="AJ776" i="157"/>
  <c r="K776" i="157"/>
  <c r="BJ776" i="157"/>
  <c r="AI776" i="157"/>
  <c r="T776" i="157"/>
  <c r="BF776" i="157"/>
  <c r="AO776" i="157"/>
  <c r="I776" i="157"/>
  <c r="AG776" i="157"/>
  <c r="AU776" i="157"/>
  <c r="AS776" i="157"/>
  <c r="BL776" i="157"/>
  <c r="AN776" i="157"/>
  <c r="P776" i="157"/>
  <c r="H776" i="157"/>
  <c r="AR776" i="157"/>
  <c r="AK776" i="157"/>
  <c r="J776" i="157"/>
  <c r="AQ776" i="157"/>
  <c r="BB776" i="157"/>
  <c r="AC776" i="157"/>
  <c r="AF776" i="157"/>
  <c r="AE776" i="157"/>
  <c r="AZ776" i="157"/>
  <c r="BD776" i="157"/>
  <c r="AD776" i="157"/>
  <c r="G776" i="157"/>
  <c r="O776" i="157"/>
  <c r="AT776" i="157"/>
  <c r="AH776" i="157"/>
  <c r="AX776" i="157"/>
  <c r="X776" i="157"/>
  <c r="AV776" i="157"/>
  <c r="AY776" i="157"/>
  <c r="W776" i="157"/>
  <c r="BA776" i="157"/>
  <c r="U776" i="157"/>
  <c r="AW776" i="157"/>
  <c r="N776" i="157"/>
  <c r="BC776" i="157"/>
  <c r="M776" i="157"/>
  <c r="E819" i="157"/>
  <c r="AQ784" i="157"/>
  <c r="R784" i="157"/>
  <c r="BN784" i="157"/>
  <c r="AI784" i="157"/>
  <c r="AM784" i="157"/>
  <c r="N784" i="157"/>
  <c r="BO784" i="157"/>
  <c r="AH784" i="157"/>
  <c r="M784" i="157"/>
  <c r="BJ784" i="157"/>
  <c r="AG784" i="157"/>
  <c r="L784" i="157"/>
  <c r="BL784" i="157"/>
  <c r="AF784" i="157"/>
  <c r="K784" i="157"/>
  <c r="BH784" i="157"/>
  <c r="AD784" i="157"/>
  <c r="I784" i="157"/>
  <c r="BF784" i="157"/>
  <c r="AN784" i="157"/>
  <c r="G784" i="157"/>
  <c r="AY784" i="157"/>
  <c r="AL784" i="157"/>
  <c r="P784" i="157"/>
  <c r="AX784" i="157"/>
  <c r="AK784" i="157"/>
  <c r="O784" i="157"/>
  <c r="AW784" i="157"/>
  <c r="AE784" i="157"/>
  <c r="J784" i="157"/>
  <c r="AV784" i="157"/>
  <c r="AO784" i="157"/>
  <c r="AT784" i="157"/>
  <c r="AB784" i="157"/>
  <c r="H784" i="157"/>
  <c r="AR784" i="157"/>
  <c r="AC784" i="157"/>
  <c r="BD784" i="157"/>
  <c r="AJ784" i="157"/>
  <c r="BC784" i="157"/>
  <c r="X784" i="157"/>
  <c r="AZ784" i="157"/>
  <c r="BB784" i="157"/>
  <c r="W784" i="157"/>
  <c r="BA784" i="157"/>
  <c r="U784" i="157"/>
  <c r="AU784" i="157"/>
  <c r="T784" i="157"/>
  <c r="AS784" i="157"/>
  <c r="Z784" i="157"/>
  <c r="E817" i="157"/>
  <c r="AY782" i="157"/>
  <c r="AB782" i="157"/>
  <c r="G782" i="157"/>
  <c r="AX782" i="157"/>
  <c r="AM782" i="157"/>
  <c r="AW782" i="157"/>
  <c r="AG782" i="157"/>
  <c r="AV782" i="157"/>
  <c r="AK782" i="157"/>
  <c r="AU782" i="157"/>
  <c r="AJ782" i="157"/>
  <c r="AQ782" i="157"/>
  <c r="W782" i="157"/>
  <c r="BA782" i="157"/>
  <c r="X782" i="157"/>
  <c r="BC782" i="157"/>
  <c r="Z782" i="157"/>
  <c r="AT782" i="157"/>
  <c r="T782" i="157"/>
  <c r="AS782" i="157"/>
  <c r="U782" i="157"/>
  <c r="AR782" i="157"/>
  <c r="N782" i="157"/>
  <c r="BO782" i="157"/>
  <c r="AO782" i="157"/>
  <c r="M782" i="157"/>
  <c r="BN782" i="157"/>
  <c r="AN782" i="157"/>
  <c r="R782" i="157"/>
  <c r="BJ782" i="157"/>
  <c r="AL782" i="157"/>
  <c r="L782" i="157"/>
  <c r="BL782" i="157"/>
  <c r="AI782" i="157"/>
  <c r="K782" i="157"/>
  <c r="BH782" i="157"/>
  <c r="AH782" i="157"/>
  <c r="I782" i="157"/>
  <c r="BD782" i="157"/>
  <c r="AF782" i="157"/>
  <c r="O782" i="157"/>
  <c r="BB782" i="157"/>
  <c r="AE782" i="157"/>
  <c r="J782" i="157"/>
  <c r="AZ782" i="157"/>
  <c r="AD782" i="157"/>
  <c r="H782" i="157"/>
  <c r="BF782" i="157"/>
  <c r="AC782" i="157"/>
  <c r="P782" i="157"/>
  <c r="E810" i="157"/>
  <c r="AQ775" i="157"/>
  <c r="T775" i="157"/>
  <c r="AW775" i="157"/>
  <c r="Z775" i="157"/>
  <c r="AV775" i="157"/>
  <c r="X775" i="157"/>
  <c r="AU775" i="157"/>
  <c r="R775" i="157"/>
  <c r="AR775" i="157"/>
  <c r="U775" i="157"/>
  <c r="BO775" i="157"/>
  <c r="AO775" i="157"/>
  <c r="P775" i="157"/>
  <c r="BN775" i="157"/>
  <c r="AN775" i="157"/>
  <c r="N775" i="157"/>
  <c r="BJ775" i="157"/>
  <c r="AM775" i="157"/>
  <c r="G775" i="157"/>
  <c r="BH775" i="157"/>
  <c r="AL775" i="157"/>
  <c r="H775" i="157"/>
  <c r="BF775" i="157"/>
  <c r="AJ775" i="157"/>
  <c r="O775" i="157"/>
  <c r="BL775" i="157"/>
  <c r="AG775" i="157"/>
  <c r="M775" i="157"/>
  <c r="BD775" i="157"/>
  <c r="AF775" i="157"/>
  <c r="K775" i="157"/>
  <c r="BC775" i="157"/>
  <c r="AD775" i="157"/>
  <c r="L775" i="157"/>
  <c r="BB775" i="157"/>
  <c r="AC775" i="157"/>
  <c r="I775" i="157"/>
  <c r="AZ775" i="157"/>
  <c r="AK775" i="157"/>
  <c r="J775" i="157"/>
  <c r="AX775" i="157"/>
  <c r="AI775" i="157"/>
  <c r="BA775" i="157"/>
  <c r="AH775" i="157"/>
  <c r="AY775" i="157"/>
  <c r="AE775" i="157"/>
  <c r="AT775" i="157"/>
  <c r="AB775" i="157"/>
  <c r="AS775" i="157"/>
  <c r="W775" i="157"/>
  <c r="E818" i="157"/>
  <c r="BA783" i="157"/>
  <c r="AI783" i="157"/>
  <c r="AU783" i="157"/>
  <c r="AF783" i="157"/>
  <c r="AV783" i="157"/>
  <c r="X783" i="157"/>
  <c r="BB783" i="157"/>
  <c r="W783" i="157"/>
  <c r="AY783" i="157"/>
  <c r="Z783" i="157"/>
  <c r="AZ783" i="157"/>
  <c r="T783" i="157"/>
  <c r="AX783" i="157"/>
  <c r="R783" i="157"/>
  <c r="AW783" i="157"/>
  <c r="P783" i="157"/>
  <c r="BN783" i="157"/>
  <c r="AC783" i="157"/>
  <c r="N783" i="157"/>
  <c r="BO783" i="157"/>
  <c r="AB783" i="157"/>
  <c r="U783" i="157"/>
  <c r="BL783" i="157"/>
  <c r="AO783" i="157"/>
  <c r="O783" i="157"/>
  <c r="BJ783" i="157"/>
  <c r="AN783" i="157"/>
  <c r="M783" i="157"/>
  <c r="BF783" i="157"/>
  <c r="AL783" i="157"/>
  <c r="L783" i="157"/>
  <c r="BH783" i="157"/>
  <c r="AK783" i="157"/>
  <c r="J783" i="157"/>
  <c r="AT783" i="157"/>
  <c r="AM783" i="157"/>
  <c r="G783" i="157"/>
  <c r="AS783" i="157"/>
  <c r="AJ783" i="157"/>
  <c r="I783" i="157"/>
  <c r="AR783" i="157"/>
  <c r="AH783" i="157"/>
  <c r="K783" i="157"/>
  <c r="AQ783" i="157"/>
  <c r="AG783" i="157"/>
  <c r="H783" i="157"/>
  <c r="BD783" i="157"/>
  <c r="AE783" i="157"/>
  <c r="BC783" i="157"/>
  <c r="AD783" i="157"/>
  <c r="E815" i="157"/>
  <c r="AX780" i="157"/>
  <c r="AI780" i="157"/>
  <c r="AW780" i="157"/>
  <c r="X780" i="157"/>
  <c r="AQ780" i="157"/>
  <c r="Z780" i="157"/>
  <c r="BC780" i="157"/>
  <c r="U780" i="157"/>
  <c r="BA780" i="157"/>
  <c r="W780" i="157"/>
  <c r="BD780" i="157"/>
  <c r="R780" i="157"/>
  <c r="BB780" i="157"/>
  <c r="T780" i="157"/>
  <c r="BO780" i="157"/>
  <c r="AE780" i="157"/>
  <c r="N780" i="157"/>
  <c r="BN780" i="157"/>
  <c r="AD780" i="157"/>
  <c r="M780" i="157"/>
  <c r="BL780" i="157"/>
  <c r="AC780" i="157"/>
  <c r="L780" i="157"/>
  <c r="BH780" i="157"/>
  <c r="AB780" i="157"/>
  <c r="K780" i="157"/>
  <c r="BJ780" i="157"/>
  <c r="AN780" i="157"/>
  <c r="I780" i="157"/>
  <c r="BF780" i="157"/>
  <c r="AM780" i="157"/>
  <c r="P780" i="157"/>
  <c r="AV780" i="157"/>
  <c r="AL780" i="157"/>
  <c r="O780" i="157"/>
  <c r="AU780" i="157"/>
  <c r="AK780" i="157"/>
  <c r="H780" i="157"/>
  <c r="AT780" i="157"/>
  <c r="AG780" i="157"/>
  <c r="J780" i="157"/>
  <c r="AS780" i="157"/>
  <c r="AO780" i="157"/>
  <c r="G780" i="157"/>
  <c r="AR780" i="157"/>
  <c r="AH780" i="157"/>
  <c r="AZ780" i="157"/>
  <c r="AF780" i="157"/>
  <c r="AY780" i="157"/>
  <c r="AJ780" i="157"/>
  <c r="E814" i="157"/>
  <c r="BH779" i="157"/>
  <c r="AG779" i="157"/>
  <c r="J779" i="157"/>
  <c r="BJ779" i="157"/>
  <c r="AL779" i="157"/>
  <c r="I779" i="157"/>
  <c r="BD779" i="157"/>
  <c r="AI779" i="157"/>
  <c r="L779" i="157"/>
  <c r="BB779" i="157"/>
  <c r="AF779" i="157"/>
  <c r="H779" i="157"/>
  <c r="AY779" i="157"/>
  <c r="AE779" i="157"/>
  <c r="G779" i="157"/>
  <c r="AX779" i="157"/>
  <c r="AC779" i="157"/>
  <c r="O779" i="157"/>
  <c r="AV779" i="157"/>
  <c r="AM779" i="157"/>
  <c r="BC779" i="157"/>
  <c r="AD779" i="157"/>
  <c r="BA779" i="157"/>
  <c r="AB779" i="157"/>
  <c r="AQ779" i="157"/>
  <c r="AO779" i="157"/>
  <c r="AU779" i="157"/>
  <c r="X779" i="157"/>
  <c r="AT779" i="157"/>
  <c r="W779" i="157"/>
  <c r="AS779" i="157"/>
  <c r="Z779" i="157"/>
  <c r="AR779" i="157"/>
  <c r="R779" i="157"/>
  <c r="U779" i="157"/>
  <c r="AW779" i="157"/>
  <c r="AZ779" i="157"/>
  <c r="T779" i="157"/>
  <c r="BO779" i="157"/>
  <c r="AN779" i="157"/>
  <c r="P779" i="157"/>
  <c r="BN779" i="157"/>
  <c r="AK779" i="157"/>
  <c r="N779" i="157"/>
  <c r="BL779" i="157"/>
  <c r="AJ779" i="157"/>
  <c r="M779" i="157"/>
  <c r="BF779" i="157"/>
  <c r="AH779" i="157"/>
  <c r="K779" i="157"/>
  <c r="E849" i="157" l="1"/>
  <c r="BC814" i="157"/>
  <c r="W814" i="157"/>
  <c r="BA814" i="157"/>
  <c r="Z814" i="157"/>
  <c r="AU814" i="157"/>
  <c r="R814" i="157"/>
  <c r="AS814" i="157"/>
  <c r="U814" i="157"/>
  <c r="AQ814" i="157"/>
  <c r="T814" i="157"/>
  <c r="BB814" i="157"/>
  <c r="N814" i="157"/>
  <c r="BN814" i="157"/>
  <c r="AI814" i="157"/>
  <c r="M814" i="157"/>
  <c r="BO814" i="157"/>
  <c r="AO814" i="157"/>
  <c r="L814" i="157"/>
  <c r="BJ814" i="157"/>
  <c r="AM814" i="157"/>
  <c r="K814" i="157"/>
  <c r="BL814" i="157"/>
  <c r="AJ814" i="157"/>
  <c r="I814" i="157"/>
  <c r="BH814" i="157"/>
  <c r="AH814" i="157"/>
  <c r="P814" i="157"/>
  <c r="BF814" i="157"/>
  <c r="AF814" i="157"/>
  <c r="AD814" i="157"/>
  <c r="AZ814" i="157"/>
  <c r="AE814" i="157"/>
  <c r="O814" i="157"/>
  <c r="AY814" i="157"/>
  <c r="AB814" i="157"/>
  <c r="J814" i="157"/>
  <c r="AX814" i="157"/>
  <c r="AN814" i="157"/>
  <c r="G814" i="157"/>
  <c r="AW814" i="157"/>
  <c r="AL814" i="157"/>
  <c r="H814" i="157"/>
  <c r="AV814" i="157"/>
  <c r="AK814" i="157"/>
  <c r="AT814" i="157"/>
  <c r="AG814" i="157"/>
  <c r="AR814" i="157"/>
  <c r="AC814" i="157"/>
  <c r="BD814" i="157"/>
  <c r="X814" i="157"/>
  <c r="E853" i="157"/>
  <c r="BA818" i="157"/>
  <c r="AO818" i="157"/>
  <c r="H818" i="157"/>
  <c r="AZ818" i="157"/>
  <c r="AK818" i="157"/>
  <c r="AX818" i="157"/>
  <c r="AJ818" i="157"/>
  <c r="AV818" i="157"/>
  <c r="AG818" i="157"/>
  <c r="AS818" i="157"/>
  <c r="AF818" i="157"/>
  <c r="AQ818" i="157"/>
  <c r="X818" i="157"/>
  <c r="AR818" i="157"/>
  <c r="Z818" i="157"/>
  <c r="AT818" i="157"/>
  <c r="R818" i="157"/>
  <c r="AY818" i="157"/>
  <c r="U818" i="157"/>
  <c r="AW818" i="157"/>
  <c r="N818" i="157"/>
  <c r="AU818" i="157"/>
  <c r="M818" i="157"/>
  <c r="BO818" i="157"/>
  <c r="AM818" i="157"/>
  <c r="L818" i="157"/>
  <c r="BN818" i="157"/>
  <c r="AD818" i="157"/>
  <c r="K818" i="157"/>
  <c r="BL818" i="157"/>
  <c r="AC818" i="157"/>
  <c r="I818" i="157"/>
  <c r="BJ818" i="157"/>
  <c r="AB818" i="157"/>
  <c r="T818" i="157"/>
  <c r="BH818" i="157"/>
  <c r="AN818" i="157"/>
  <c r="G818" i="157"/>
  <c r="BF818" i="157"/>
  <c r="AL818" i="157"/>
  <c r="J818" i="157"/>
  <c r="BD818" i="157"/>
  <c r="AI818" i="157"/>
  <c r="W818" i="157"/>
  <c r="BC818" i="157"/>
  <c r="AH818" i="157"/>
  <c r="P818" i="157"/>
  <c r="BB818" i="157"/>
  <c r="AE818" i="157"/>
  <c r="O818" i="157"/>
  <c r="E852" i="157"/>
  <c r="AX817" i="157"/>
  <c r="AE817" i="157"/>
  <c r="R817" i="157"/>
  <c r="AW817" i="157"/>
  <c r="AB817" i="157"/>
  <c r="J817" i="157"/>
  <c r="AV817" i="157"/>
  <c r="AN817" i="157"/>
  <c r="H817" i="157"/>
  <c r="AU817" i="157"/>
  <c r="AL817" i="157"/>
  <c r="G817" i="157"/>
  <c r="AT817" i="157"/>
  <c r="AK817" i="157"/>
  <c r="AR817" i="157"/>
  <c r="AH817" i="157"/>
  <c r="BD817" i="157"/>
  <c r="AC817" i="157"/>
  <c r="BC817" i="157"/>
  <c r="AD817" i="157"/>
  <c r="BB817" i="157"/>
  <c r="Z817" i="157"/>
  <c r="BA817" i="157"/>
  <c r="W817" i="157"/>
  <c r="AZ817" i="157"/>
  <c r="T817" i="157"/>
  <c r="AY817" i="157"/>
  <c r="X817" i="157"/>
  <c r="AS817" i="157"/>
  <c r="U817" i="157"/>
  <c r="AQ817" i="157"/>
  <c r="P817" i="157"/>
  <c r="BN817" i="157"/>
  <c r="AG817" i="157"/>
  <c r="N817" i="157"/>
  <c r="BL817" i="157"/>
  <c r="AO817" i="157"/>
  <c r="O817" i="157"/>
  <c r="BJ817" i="157"/>
  <c r="AM817" i="157"/>
  <c r="M817" i="157"/>
  <c r="BF817" i="157"/>
  <c r="AJ817" i="157"/>
  <c r="L817" i="157"/>
  <c r="BO817" i="157"/>
  <c r="AI817" i="157"/>
  <c r="K817" i="157"/>
  <c r="BH817" i="157"/>
  <c r="AF817" i="157"/>
  <c r="I817" i="157"/>
  <c r="E846" i="157"/>
  <c r="BB811" i="157"/>
  <c r="AE811" i="157"/>
  <c r="H811" i="157"/>
  <c r="AW811" i="157"/>
  <c r="BA811" i="157"/>
  <c r="AB811" i="157"/>
  <c r="O811" i="157"/>
  <c r="AZ811" i="157"/>
  <c r="AN811" i="157"/>
  <c r="I811" i="157"/>
  <c r="AM811" i="157"/>
  <c r="AY811" i="157"/>
  <c r="AL811" i="157"/>
  <c r="G811" i="157"/>
  <c r="AX811" i="157"/>
  <c r="AJ811" i="157"/>
  <c r="BJ811" i="157"/>
  <c r="AV811" i="157"/>
  <c r="AG811" i="157"/>
  <c r="AT811" i="157"/>
  <c r="AC811" i="157"/>
  <c r="AS811" i="157"/>
  <c r="AD811" i="157"/>
  <c r="AR811" i="157"/>
  <c r="Z811" i="157"/>
  <c r="AQ811" i="157"/>
  <c r="X811" i="157"/>
  <c r="BD811" i="157"/>
  <c r="T811" i="157"/>
  <c r="BC811" i="157"/>
  <c r="W811" i="157"/>
  <c r="AU811" i="157"/>
  <c r="U811" i="157"/>
  <c r="P811" i="157"/>
  <c r="R811" i="157"/>
  <c r="BO811" i="157"/>
  <c r="AK811" i="157"/>
  <c r="N811" i="157"/>
  <c r="BN811" i="157"/>
  <c r="AO811" i="157"/>
  <c r="M811" i="157"/>
  <c r="BL811" i="157"/>
  <c r="AI811" i="157"/>
  <c r="L811" i="157"/>
  <c r="BH811" i="157"/>
  <c r="AH811" i="157"/>
  <c r="K811" i="157"/>
  <c r="BF811" i="157"/>
  <c r="AF811" i="157"/>
  <c r="J811" i="157"/>
  <c r="E847" i="157"/>
  <c r="BO812" i="157"/>
  <c r="AD812" i="157"/>
  <c r="M812" i="157"/>
  <c r="BN812" i="157"/>
  <c r="AC812" i="157"/>
  <c r="L812" i="157"/>
  <c r="BL812" i="157"/>
  <c r="AB812" i="157"/>
  <c r="K812" i="157"/>
  <c r="BJ812" i="157"/>
  <c r="AO812" i="157"/>
  <c r="T812" i="157"/>
  <c r="BH812" i="157"/>
  <c r="AM812" i="157"/>
  <c r="I812" i="157"/>
  <c r="BF812" i="157"/>
  <c r="AL812" i="157"/>
  <c r="P812" i="157"/>
  <c r="BD812" i="157"/>
  <c r="AI812" i="157"/>
  <c r="J812" i="157"/>
  <c r="BB812" i="157"/>
  <c r="AH812" i="157"/>
  <c r="O812" i="157"/>
  <c r="AZ812" i="157"/>
  <c r="AE812" i="157"/>
  <c r="G812" i="157"/>
  <c r="AX812" i="157"/>
  <c r="AJ812" i="157"/>
  <c r="H812" i="157"/>
  <c r="AW812" i="157"/>
  <c r="AG812" i="157"/>
  <c r="AU812" i="157"/>
  <c r="AF812" i="157"/>
  <c r="BC812" i="157"/>
  <c r="AN812" i="157"/>
  <c r="BA812" i="157"/>
  <c r="AK812" i="157"/>
  <c r="AY812" i="157"/>
  <c r="Z812" i="157"/>
  <c r="AV812" i="157"/>
  <c r="W812" i="157"/>
  <c r="AQ812" i="157"/>
  <c r="X812" i="157"/>
  <c r="AS812" i="157"/>
  <c r="R812" i="157"/>
  <c r="AT812" i="157"/>
  <c r="U812" i="157"/>
  <c r="AR812" i="157"/>
  <c r="N812" i="157"/>
  <c r="E845" i="157"/>
  <c r="BD810" i="157"/>
  <c r="AO810" i="157"/>
  <c r="BC810" i="157"/>
  <c r="AN810" i="157"/>
  <c r="AY810" i="157"/>
  <c r="AG810" i="157"/>
  <c r="AX810" i="157"/>
  <c r="Z810" i="157"/>
  <c r="AQ810" i="157"/>
  <c r="X810" i="157"/>
  <c r="BB810" i="157"/>
  <c r="W810" i="157"/>
  <c r="BA810" i="157"/>
  <c r="U810" i="157"/>
  <c r="AZ810" i="157"/>
  <c r="T810" i="157"/>
  <c r="AW810" i="157"/>
  <c r="N810" i="157"/>
  <c r="BO810" i="157"/>
  <c r="AE810" i="157"/>
  <c r="M810" i="157"/>
  <c r="BN810" i="157"/>
  <c r="AK810" i="157"/>
  <c r="L810" i="157"/>
  <c r="BJ810" i="157"/>
  <c r="AJ810" i="157"/>
  <c r="K810" i="157"/>
  <c r="BL810" i="157"/>
  <c r="AI810" i="157"/>
  <c r="I810" i="157"/>
  <c r="BF810" i="157"/>
  <c r="AH810" i="157"/>
  <c r="R810" i="157"/>
  <c r="BH810" i="157"/>
  <c r="AF810" i="157"/>
  <c r="O810" i="157"/>
  <c r="AV810" i="157"/>
  <c r="AB810" i="157"/>
  <c r="H810" i="157"/>
  <c r="AU810" i="157"/>
  <c r="AM810" i="157"/>
  <c r="G810" i="157"/>
  <c r="AT810" i="157"/>
  <c r="AL810" i="157"/>
  <c r="J810" i="157"/>
  <c r="AS810" i="157"/>
  <c r="AD810" i="157"/>
  <c r="P810" i="157"/>
  <c r="AR810" i="157"/>
  <c r="AC810" i="157"/>
  <c r="E854" i="157"/>
  <c r="AQ819" i="157"/>
  <c r="P819" i="157"/>
  <c r="BN819" i="157"/>
  <c r="N819" i="157"/>
  <c r="AK819" i="157"/>
  <c r="BO819" i="157"/>
  <c r="AJ819" i="157"/>
  <c r="R819" i="157"/>
  <c r="BJ819" i="157"/>
  <c r="AI819" i="157"/>
  <c r="M819" i="157"/>
  <c r="BL819" i="157"/>
  <c r="AH819" i="157"/>
  <c r="K819" i="157"/>
  <c r="BH819" i="157"/>
  <c r="AF819" i="157"/>
  <c r="J819" i="157"/>
  <c r="BF819" i="157"/>
  <c r="AC819" i="157"/>
  <c r="I819" i="157"/>
  <c r="BD819" i="157"/>
  <c r="AB819" i="157"/>
  <c r="L819" i="157"/>
  <c r="BB819" i="157"/>
  <c r="AM819" i="157"/>
  <c r="H819" i="157"/>
  <c r="BC819" i="157"/>
  <c r="AL819" i="157"/>
  <c r="G819" i="157"/>
  <c r="BA819" i="157"/>
  <c r="AE819" i="157"/>
  <c r="O819" i="157"/>
  <c r="AZ819" i="157"/>
  <c r="AD819" i="157"/>
  <c r="AY819" i="157"/>
  <c r="AN819" i="157"/>
  <c r="AU819" i="157"/>
  <c r="AG819" i="157"/>
  <c r="AT819" i="157"/>
  <c r="X819" i="157"/>
  <c r="AR819" i="157"/>
  <c r="AO819" i="157"/>
  <c r="AX819" i="157"/>
  <c r="Z819" i="157"/>
  <c r="AW819" i="157"/>
  <c r="W819" i="157"/>
  <c r="AV819" i="157"/>
  <c r="U819" i="157"/>
  <c r="AS819" i="157"/>
  <c r="T819" i="157"/>
  <c r="E850" i="157"/>
  <c r="BH815" i="157"/>
  <c r="AM815" i="157"/>
  <c r="O815" i="157"/>
  <c r="BJ815" i="157"/>
  <c r="AL815" i="157"/>
  <c r="M815" i="157"/>
  <c r="BD815" i="157"/>
  <c r="AI815" i="157"/>
  <c r="L815" i="157"/>
  <c r="BC815" i="157"/>
  <c r="AH815" i="157"/>
  <c r="K815" i="157"/>
  <c r="BB815" i="157"/>
  <c r="AE815" i="157"/>
  <c r="J815" i="157"/>
  <c r="AX815" i="157"/>
  <c r="AJ815" i="157"/>
  <c r="AY815" i="157"/>
  <c r="AG815" i="157"/>
  <c r="AW815" i="157"/>
  <c r="AF815" i="157"/>
  <c r="AV815" i="157"/>
  <c r="W815" i="157"/>
  <c r="AU815" i="157"/>
  <c r="T815" i="157"/>
  <c r="AT815" i="157"/>
  <c r="AK815" i="157"/>
  <c r="I815" i="157"/>
  <c r="BA815" i="157"/>
  <c r="X815" i="157"/>
  <c r="AZ815" i="157"/>
  <c r="AS815" i="157"/>
  <c r="U815" i="157"/>
  <c r="AR815" i="157"/>
  <c r="Z815" i="157"/>
  <c r="AQ815" i="157"/>
  <c r="P815" i="157"/>
  <c r="BO815" i="157"/>
  <c r="AO815" i="157"/>
  <c r="N815" i="157"/>
  <c r="BN815" i="157"/>
  <c r="AD815" i="157"/>
  <c r="G815" i="157"/>
  <c r="BL815" i="157"/>
  <c r="AC815" i="157"/>
  <c r="R815" i="157"/>
  <c r="BF815" i="157"/>
  <c r="AB815" i="157"/>
  <c r="H815" i="157"/>
  <c r="AN815" i="157"/>
  <c r="E848" i="157"/>
  <c r="AR813" i="157"/>
  <c r="AL813" i="157"/>
  <c r="G813" i="157"/>
  <c r="AQ813" i="157"/>
  <c r="AE813" i="157"/>
  <c r="M813" i="157"/>
  <c r="AY813" i="157"/>
  <c r="AD813" i="157"/>
  <c r="AX813" i="157"/>
  <c r="AN813" i="157"/>
  <c r="AW813" i="157"/>
  <c r="AO813" i="157"/>
  <c r="AV813" i="157"/>
  <c r="Z813" i="157"/>
  <c r="AU813" i="157"/>
  <c r="X813" i="157"/>
  <c r="BB813" i="157"/>
  <c r="W813" i="157"/>
  <c r="AZ813" i="157"/>
  <c r="AG813" i="157"/>
  <c r="BA813" i="157"/>
  <c r="R813" i="157"/>
  <c r="BC813" i="157"/>
  <c r="T813" i="157"/>
  <c r="BD813" i="157"/>
  <c r="U813" i="157"/>
  <c r="BO813" i="157"/>
  <c r="AC813" i="157"/>
  <c r="P813" i="157"/>
  <c r="BN813" i="157"/>
  <c r="AK813" i="157"/>
  <c r="N813" i="157"/>
  <c r="BL813" i="157"/>
  <c r="AJ813" i="157"/>
  <c r="L813" i="157"/>
  <c r="BH813" i="157"/>
  <c r="AI813" i="157"/>
  <c r="J813" i="157"/>
  <c r="BJ813" i="157"/>
  <c r="AH813" i="157"/>
  <c r="I813" i="157"/>
  <c r="BF813" i="157"/>
  <c r="AF813" i="157"/>
  <c r="H813" i="157"/>
  <c r="AT813" i="157"/>
  <c r="AB813" i="157"/>
  <c r="O813" i="157"/>
  <c r="AS813" i="157"/>
  <c r="AM813" i="157"/>
  <c r="K813" i="157"/>
  <c r="E851" i="157"/>
  <c r="BA816" i="157"/>
  <c r="AN816" i="157"/>
  <c r="AV816" i="157"/>
  <c r="Z816" i="157"/>
  <c r="AU816" i="157"/>
  <c r="X816" i="157"/>
  <c r="AY816" i="157"/>
  <c r="U816" i="157"/>
  <c r="AX816" i="157"/>
  <c r="W816" i="157"/>
  <c r="AW816" i="157"/>
  <c r="T816" i="157"/>
  <c r="AS816" i="157"/>
  <c r="N816" i="157"/>
  <c r="BO816" i="157"/>
  <c r="AK816" i="157"/>
  <c r="M816" i="157"/>
  <c r="BN816" i="157"/>
  <c r="AJ816" i="157"/>
  <c r="L816" i="157"/>
  <c r="BJ816" i="157"/>
  <c r="AI816" i="157"/>
  <c r="K816" i="157"/>
  <c r="BH816" i="157"/>
  <c r="AH816" i="157"/>
  <c r="I816" i="157"/>
  <c r="BF816" i="157"/>
  <c r="AF816" i="157"/>
  <c r="R816" i="157"/>
  <c r="BL816" i="157"/>
  <c r="AC816" i="157"/>
  <c r="P816" i="157"/>
  <c r="AR816" i="157"/>
  <c r="AB816" i="157"/>
  <c r="J816" i="157"/>
  <c r="AQ816" i="157"/>
  <c r="AM816" i="157"/>
  <c r="H816" i="157"/>
  <c r="BD816" i="157"/>
  <c r="AL816" i="157"/>
  <c r="G816" i="157"/>
  <c r="BC816" i="157"/>
  <c r="AE816" i="157"/>
  <c r="O816" i="157"/>
  <c r="BB816" i="157"/>
  <c r="AD816" i="157"/>
  <c r="AZ816" i="157"/>
  <c r="AG816" i="157"/>
  <c r="AT816" i="157"/>
  <c r="AO816" i="157"/>
  <c r="E886" i="157" l="1"/>
  <c r="AR851" i="157"/>
  <c r="Z851" i="157"/>
  <c r="X851" i="157"/>
  <c r="W851" i="157"/>
  <c r="AQ851" i="157"/>
  <c r="BC851" i="157"/>
  <c r="AY851" i="157"/>
  <c r="U851" i="157"/>
  <c r="AW851" i="157"/>
  <c r="P851" i="157"/>
  <c r="AS851" i="157"/>
  <c r="T851" i="157"/>
  <c r="BN851" i="157"/>
  <c r="AK851" i="157"/>
  <c r="N851" i="157"/>
  <c r="AJ851" i="157"/>
  <c r="BO851" i="157"/>
  <c r="L851" i="157"/>
  <c r="AH851" i="157"/>
  <c r="BH851" i="157"/>
  <c r="I851" i="157"/>
  <c r="BJ851" i="157"/>
  <c r="AM851" i="157"/>
  <c r="AL851" i="157"/>
  <c r="AF851" i="157"/>
  <c r="K851" i="157"/>
  <c r="AN851" i="157"/>
  <c r="R851" i="157"/>
  <c r="M851" i="157"/>
  <c r="BD851" i="157"/>
  <c r="AG851" i="157"/>
  <c r="BB851" i="157"/>
  <c r="AC851" i="157"/>
  <c r="O851" i="157"/>
  <c r="AX851" i="157"/>
  <c r="AB851" i="157"/>
  <c r="AU851" i="157"/>
  <c r="AD851" i="157"/>
  <c r="AI851" i="157"/>
  <c r="AE851" i="157"/>
  <c r="BL851" i="157"/>
  <c r="H851" i="157"/>
  <c r="BF851" i="157"/>
  <c r="AZ851" i="157"/>
  <c r="AV851" i="157"/>
  <c r="AT851" i="157"/>
  <c r="J851" i="157"/>
  <c r="AO851" i="157"/>
  <c r="G851" i="157"/>
  <c r="BA851" i="157"/>
  <c r="E885" i="157"/>
  <c r="BB850" i="157"/>
  <c r="N850" i="157"/>
  <c r="BN850" i="157"/>
  <c r="AE850" i="157"/>
  <c r="M850" i="157"/>
  <c r="BO850" i="157"/>
  <c r="AD850" i="157"/>
  <c r="L850" i="157"/>
  <c r="BJ850" i="157"/>
  <c r="AB850" i="157"/>
  <c r="K850" i="157"/>
  <c r="BL850" i="157"/>
  <c r="AO850" i="157"/>
  <c r="I850" i="157"/>
  <c r="BF850" i="157"/>
  <c r="AN850" i="157"/>
  <c r="O850" i="157"/>
  <c r="BH850" i="157"/>
  <c r="AM850" i="157"/>
  <c r="J850" i="157"/>
  <c r="AU850" i="157"/>
  <c r="AL850" i="157"/>
  <c r="G850" i="157"/>
  <c r="AT850" i="157"/>
  <c r="AJ850" i="157"/>
  <c r="R850" i="157"/>
  <c r="AZ850" i="157"/>
  <c r="AG850" i="157"/>
  <c r="P850" i="157"/>
  <c r="AY850" i="157"/>
  <c r="AF850" i="157"/>
  <c r="H850" i="157"/>
  <c r="AX850" i="157"/>
  <c r="AI850" i="157"/>
  <c r="AW850" i="157"/>
  <c r="AH850" i="157"/>
  <c r="AV850" i="157"/>
  <c r="AK850" i="157"/>
  <c r="AR850" i="157"/>
  <c r="Z850" i="157"/>
  <c r="AS850" i="157"/>
  <c r="AC850" i="157"/>
  <c r="AQ850" i="157"/>
  <c r="X850" i="157"/>
  <c r="BA850" i="157"/>
  <c r="W850" i="157"/>
  <c r="BD850" i="157"/>
  <c r="T850" i="157"/>
  <c r="BC850" i="157"/>
  <c r="U850" i="157"/>
  <c r="E880" i="157"/>
  <c r="BA845" i="157"/>
  <c r="R845" i="157"/>
  <c r="AY845" i="157"/>
  <c r="X845" i="157"/>
  <c r="AW845" i="157"/>
  <c r="T845" i="157"/>
  <c r="BO845" i="157"/>
  <c r="AO845" i="157"/>
  <c r="P845" i="157"/>
  <c r="BN845" i="157"/>
  <c r="AN845" i="157"/>
  <c r="N845" i="157"/>
  <c r="BH845" i="157"/>
  <c r="AL845" i="157"/>
  <c r="L845" i="157"/>
  <c r="BL845" i="157"/>
  <c r="AM845" i="157"/>
  <c r="O845" i="157"/>
  <c r="BJ845" i="157"/>
  <c r="AK845" i="157"/>
  <c r="M845" i="157"/>
  <c r="BF845" i="157"/>
  <c r="AJ845" i="157"/>
  <c r="K845" i="157"/>
  <c r="BD845" i="157"/>
  <c r="AH845" i="157"/>
  <c r="J845" i="157"/>
  <c r="BC845" i="157"/>
  <c r="AE845" i="157"/>
  <c r="I845" i="157"/>
  <c r="BB845" i="157"/>
  <c r="AD845" i="157"/>
  <c r="H845" i="157"/>
  <c r="AZ845" i="157"/>
  <c r="AB845" i="157"/>
  <c r="G845" i="157"/>
  <c r="AX845" i="157"/>
  <c r="AI845" i="157"/>
  <c r="AU845" i="157"/>
  <c r="AG845" i="157"/>
  <c r="AQ845" i="157"/>
  <c r="AF845" i="157"/>
  <c r="AT845" i="157"/>
  <c r="AC845" i="157"/>
  <c r="AR845" i="157"/>
  <c r="Z845" i="157"/>
  <c r="AS845" i="157"/>
  <c r="W845" i="157"/>
  <c r="AV845" i="157"/>
  <c r="U845" i="157"/>
  <c r="E881" i="157"/>
  <c r="AU846" i="157"/>
  <c r="Z846" i="157"/>
  <c r="AS846" i="157"/>
  <c r="R846" i="157"/>
  <c r="AD846" i="157"/>
  <c r="BO846" i="157"/>
  <c r="AB846" i="157"/>
  <c r="N846" i="157"/>
  <c r="AH846" i="157"/>
  <c r="BN846" i="157"/>
  <c r="AN846" i="157"/>
  <c r="M846" i="157"/>
  <c r="O846" i="157"/>
  <c r="AF846" i="157"/>
  <c r="W846" i="157"/>
  <c r="BL846" i="157"/>
  <c r="AM846" i="157"/>
  <c r="L846" i="157"/>
  <c r="AG846" i="157"/>
  <c r="P846" i="157"/>
  <c r="BA846" i="157"/>
  <c r="BC846" i="157"/>
  <c r="BB846" i="157"/>
  <c r="BF846" i="157"/>
  <c r="AK846" i="157"/>
  <c r="K846" i="157"/>
  <c r="J846" i="157"/>
  <c r="AE846" i="157"/>
  <c r="BJ846" i="157"/>
  <c r="AJ846" i="157"/>
  <c r="I846" i="157"/>
  <c r="BH846" i="157"/>
  <c r="AQ846" i="157"/>
  <c r="AI846" i="157"/>
  <c r="AR846" i="157"/>
  <c r="AO846" i="157"/>
  <c r="H846" i="157"/>
  <c r="BD846" i="157"/>
  <c r="AC846" i="157"/>
  <c r="G846" i="157"/>
  <c r="AV846" i="157"/>
  <c r="AW846" i="157"/>
  <c r="AL846" i="157"/>
  <c r="AT846" i="157"/>
  <c r="AZ846" i="157"/>
  <c r="X846" i="157"/>
  <c r="AY846" i="157"/>
  <c r="U846" i="157"/>
  <c r="AX846" i="157"/>
  <c r="T846" i="157"/>
  <c r="E888" i="157"/>
  <c r="AU853" i="157"/>
  <c r="P853" i="157"/>
  <c r="BO853" i="157"/>
  <c r="AC853" i="157"/>
  <c r="N853" i="157"/>
  <c r="BN853" i="157"/>
  <c r="AB853" i="157"/>
  <c r="L853" i="157"/>
  <c r="BL853" i="157"/>
  <c r="AN853" i="157"/>
  <c r="K853" i="157"/>
  <c r="BF853" i="157"/>
  <c r="AK853" i="157"/>
  <c r="I853" i="157"/>
  <c r="BJ853" i="157"/>
  <c r="AJ853" i="157"/>
  <c r="H853" i="157"/>
  <c r="BH853" i="157"/>
  <c r="AH853" i="157"/>
  <c r="U853" i="157"/>
  <c r="AS853" i="157"/>
  <c r="AG853" i="157"/>
  <c r="G853" i="157"/>
  <c r="AR853" i="157"/>
  <c r="AD853" i="157"/>
  <c r="O853" i="157"/>
  <c r="BB853" i="157"/>
  <c r="AM853" i="157"/>
  <c r="J853" i="157"/>
  <c r="BA853" i="157"/>
  <c r="AL853" i="157"/>
  <c r="M853" i="157"/>
  <c r="AZ853" i="157"/>
  <c r="AO853" i="157"/>
  <c r="AY853" i="157"/>
  <c r="AI853" i="157"/>
  <c r="AX853" i="157"/>
  <c r="AF853" i="157"/>
  <c r="AV853" i="157"/>
  <c r="AE853" i="157"/>
  <c r="AT853" i="157"/>
  <c r="Z853" i="157"/>
  <c r="BD853" i="157"/>
  <c r="X853" i="157"/>
  <c r="AQ853" i="157"/>
  <c r="W853" i="157"/>
  <c r="BC853" i="157"/>
  <c r="T853" i="157"/>
  <c r="AW853" i="157"/>
  <c r="R853" i="157"/>
  <c r="E889" i="157"/>
  <c r="AT854" i="157"/>
  <c r="Z854" i="157"/>
  <c r="AQ854" i="157"/>
  <c r="BN854" i="157"/>
  <c r="BO854" i="157"/>
  <c r="K854" i="157"/>
  <c r="I854" i="157"/>
  <c r="R854" i="157"/>
  <c r="O854" i="157"/>
  <c r="M854" i="157"/>
  <c r="BL854" i="157"/>
  <c r="AD854" i="157"/>
  <c r="AC854" i="157"/>
  <c r="BJ854" i="157"/>
  <c r="BF854" i="157"/>
  <c r="BB854" i="157"/>
  <c r="AJ854" i="157"/>
  <c r="H854" i="157"/>
  <c r="BA854" i="157"/>
  <c r="BD854" i="157"/>
  <c r="AW854" i="157"/>
  <c r="AG854" i="157"/>
  <c r="BC854" i="157"/>
  <c r="AK854" i="157"/>
  <c r="AI854" i="157"/>
  <c r="AY854" i="157"/>
  <c r="AL854" i="157"/>
  <c r="AO854" i="157"/>
  <c r="X854" i="157"/>
  <c r="AU854" i="157"/>
  <c r="N854" i="157"/>
  <c r="AH854" i="157"/>
  <c r="G854" i="157"/>
  <c r="AF854" i="157"/>
  <c r="AZ854" i="157"/>
  <c r="L854" i="157"/>
  <c r="P854" i="157"/>
  <c r="AM854" i="157"/>
  <c r="AS854" i="157"/>
  <c r="J854" i="157"/>
  <c r="AR854" i="157"/>
  <c r="U854" i="157"/>
  <c r="W854" i="157"/>
  <c r="AB854" i="157"/>
  <c r="AN854" i="157"/>
  <c r="AV854" i="157"/>
  <c r="AE854" i="157"/>
  <c r="AX854" i="157"/>
  <c r="T854" i="157"/>
  <c r="BH854" i="157"/>
  <c r="E883" i="157"/>
  <c r="AQ848" i="157"/>
  <c r="W848" i="157"/>
  <c r="AS848" i="157"/>
  <c r="U848" i="157"/>
  <c r="AU848" i="157"/>
  <c r="T848" i="157"/>
  <c r="AR848" i="157"/>
  <c r="R848" i="157"/>
  <c r="BO848" i="157"/>
  <c r="AM848" i="157"/>
  <c r="N848" i="157"/>
  <c r="BL848" i="157"/>
  <c r="AL848" i="157"/>
  <c r="M848" i="157"/>
  <c r="BN848" i="157"/>
  <c r="AJ848" i="157"/>
  <c r="L848" i="157"/>
  <c r="BH848" i="157"/>
  <c r="AO848" i="157"/>
  <c r="K848" i="157"/>
  <c r="BJ848" i="157"/>
  <c r="AI848" i="157"/>
  <c r="I848" i="157"/>
  <c r="BF848" i="157"/>
  <c r="AH848" i="157"/>
  <c r="O848" i="157"/>
  <c r="BC848" i="157"/>
  <c r="AF848" i="157"/>
  <c r="P848" i="157"/>
  <c r="BD848" i="157"/>
  <c r="AE848" i="157"/>
  <c r="J848" i="157"/>
  <c r="BB848" i="157"/>
  <c r="AB848" i="157"/>
  <c r="H848" i="157"/>
  <c r="BA848" i="157"/>
  <c r="AN848" i="157"/>
  <c r="G848" i="157"/>
  <c r="AY848" i="157"/>
  <c r="AK848" i="157"/>
  <c r="AW848" i="157"/>
  <c r="AG848" i="157"/>
  <c r="AT848" i="157"/>
  <c r="AC848" i="157"/>
  <c r="AZ848" i="157"/>
  <c r="AD848" i="157"/>
  <c r="AV848" i="157"/>
  <c r="Z848" i="157"/>
  <c r="AX848" i="157"/>
  <c r="X848" i="157"/>
  <c r="E882" i="157"/>
  <c r="AY847" i="157"/>
  <c r="AC847" i="157"/>
  <c r="G847" i="157"/>
  <c r="AL847" i="157"/>
  <c r="AB847" i="157"/>
  <c r="R847" i="157"/>
  <c r="AX847" i="157"/>
  <c r="AM847" i="157"/>
  <c r="O847" i="157"/>
  <c r="AT847" i="157"/>
  <c r="AR847" i="157"/>
  <c r="W847" i="157"/>
  <c r="AV847" i="157"/>
  <c r="H847" i="157"/>
  <c r="AU847" i="157"/>
  <c r="AG847" i="157"/>
  <c r="AE847" i="157"/>
  <c r="AO847" i="157"/>
  <c r="T847" i="157"/>
  <c r="P847" i="157"/>
  <c r="U847" i="157"/>
  <c r="BD847" i="157"/>
  <c r="BB847" i="157"/>
  <c r="Z847" i="157"/>
  <c r="BO847" i="157"/>
  <c r="BL847" i="157"/>
  <c r="AF847" i="157"/>
  <c r="N847" i="157"/>
  <c r="BN847" i="157"/>
  <c r="AD847" i="157"/>
  <c r="L847" i="157"/>
  <c r="BJ847" i="157"/>
  <c r="M847" i="157"/>
  <c r="BH847" i="157"/>
  <c r="K847" i="157"/>
  <c r="AN847" i="157"/>
  <c r="AK847" i="157"/>
  <c r="AZ847" i="157"/>
  <c r="X847" i="157"/>
  <c r="AJ847" i="157"/>
  <c r="AQ847" i="157"/>
  <c r="BF847" i="157"/>
  <c r="AI847" i="157"/>
  <c r="J847" i="157"/>
  <c r="BC847" i="157"/>
  <c r="AW847" i="157"/>
  <c r="AH847" i="157"/>
  <c r="I847" i="157"/>
  <c r="AS847" i="157"/>
  <c r="BA847" i="157"/>
  <c r="E887" i="157"/>
  <c r="BN852" i="157"/>
  <c r="AN852" i="157"/>
  <c r="L852" i="157"/>
  <c r="BO852" i="157"/>
  <c r="AJ852" i="157"/>
  <c r="K852" i="157"/>
  <c r="BL852" i="157"/>
  <c r="AI852" i="157"/>
  <c r="I852" i="157"/>
  <c r="BJ852" i="157"/>
  <c r="AH852" i="157"/>
  <c r="U852" i="157"/>
  <c r="BH852" i="157"/>
  <c r="AG852" i="157"/>
  <c r="O852" i="157"/>
  <c r="P852" i="157"/>
  <c r="BF852" i="157"/>
  <c r="AE852" i="157"/>
  <c r="AT852" i="157"/>
  <c r="AB852" i="157"/>
  <c r="J852" i="157"/>
  <c r="AS852" i="157"/>
  <c r="AF852" i="157"/>
  <c r="T852" i="157"/>
  <c r="AR852" i="157"/>
  <c r="AD852" i="157"/>
  <c r="H852" i="157"/>
  <c r="AQ852" i="157"/>
  <c r="AC852" i="157"/>
  <c r="G852" i="157"/>
  <c r="BC852" i="157"/>
  <c r="AO852" i="157"/>
  <c r="AY852" i="157"/>
  <c r="AK852" i="157"/>
  <c r="AX852" i="157"/>
  <c r="AM852" i="157"/>
  <c r="AW852" i="157"/>
  <c r="AL852" i="157"/>
  <c r="N852" i="157"/>
  <c r="AV852" i="157"/>
  <c r="Z852" i="157"/>
  <c r="AU852" i="157"/>
  <c r="W852" i="157"/>
  <c r="BD852" i="157"/>
  <c r="BB852" i="157"/>
  <c r="R852" i="157"/>
  <c r="AZ852" i="157"/>
  <c r="X852" i="157"/>
  <c r="BA852" i="157"/>
  <c r="M852" i="157"/>
  <c r="E884" i="157"/>
  <c r="BO849" i="157"/>
  <c r="AF849" i="157"/>
  <c r="P849" i="157"/>
  <c r="BN849" i="157"/>
  <c r="AE849" i="157"/>
  <c r="N849" i="157"/>
  <c r="BL849" i="157"/>
  <c r="AD849" i="157"/>
  <c r="L849" i="157"/>
  <c r="BJ849" i="157"/>
  <c r="AC849" i="157"/>
  <c r="O849" i="157"/>
  <c r="BH849" i="157"/>
  <c r="AO849" i="157"/>
  <c r="K849" i="157"/>
  <c r="BF849" i="157"/>
  <c r="AN849" i="157"/>
  <c r="J849" i="157"/>
  <c r="AR849" i="157"/>
  <c r="AK849" i="157"/>
  <c r="I849" i="157"/>
  <c r="AQ849" i="157"/>
  <c r="AB849" i="157"/>
  <c r="M849" i="157"/>
  <c r="BD849" i="157"/>
  <c r="AJ849" i="157"/>
  <c r="H849" i="157"/>
  <c r="BA849" i="157"/>
  <c r="AG849" i="157"/>
  <c r="G849" i="157"/>
  <c r="AW849" i="157"/>
  <c r="AI849" i="157"/>
  <c r="BB849" i="157"/>
  <c r="AM849" i="157"/>
  <c r="W849" i="157"/>
  <c r="AZ849" i="157"/>
  <c r="AL849" i="157"/>
  <c r="AY849" i="157"/>
  <c r="AH849" i="157"/>
  <c r="AX849" i="157"/>
  <c r="X849" i="157"/>
  <c r="AS849" i="157"/>
  <c r="T849" i="157"/>
  <c r="BC849" i="157"/>
  <c r="AV849" i="157"/>
  <c r="Z849" i="157"/>
  <c r="AU849" i="157"/>
  <c r="U849" i="157"/>
  <c r="AT849" i="157"/>
  <c r="R849" i="157"/>
  <c r="P186" i="32" l="1"/>
  <c r="H227" i="32"/>
  <c r="P187" i="32"/>
  <c r="E919" i="157"/>
  <c r="AR884" i="157"/>
  <c r="Z884" i="157"/>
  <c r="BN884" i="157"/>
  <c r="AH884" i="157"/>
  <c r="N884" i="157"/>
  <c r="BO884" i="157"/>
  <c r="AJ884" i="157"/>
  <c r="M884" i="157"/>
  <c r="BL884" i="157"/>
  <c r="AI884" i="157"/>
  <c r="L884" i="157"/>
  <c r="BJ884" i="157"/>
  <c r="AF884" i="157"/>
  <c r="K884" i="157"/>
  <c r="BF884" i="157"/>
  <c r="AK884" i="157"/>
  <c r="I884" i="157"/>
  <c r="BH884" i="157"/>
  <c r="AG884" i="157"/>
  <c r="O884" i="157"/>
  <c r="AX884" i="157"/>
  <c r="AE884" i="157"/>
  <c r="G884" i="157"/>
  <c r="BB884" i="157"/>
  <c r="AD884" i="157"/>
  <c r="H884" i="157"/>
  <c r="BA884" i="157"/>
  <c r="AB884" i="157"/>
  <c r="P884" i="157"/>
  <c r="AZ884" i="157"/>
  <c r="AC884" i="157"/>
  <c r="J884" i="157"/>
  <c r="AY884" i="157"/>
  <c r="AO884" i="157"/>
  <c r="AW884" i="157"/>
  <c r="AL884" i="157"/>
  <c r="AU884" i="157"/>
  <c r="AN884" i="157"/>
  <c r="AS884" i="157"/>
  <c r="AM884" i="157"/>
  <c r="BD884" i="157"/>
  <c r="X884" i="157"/>
  <c r="BC884" i="157"/>
  <c r="U884" i="157"/>
  <c r="AQ884" i="157"/>
  <c r="W884" i="157"/>
  <c r="AV884" i="157"/>
  <c r="T884" i="157"/>
  <c r="AT884" i="157"/>
  <c r="R884" i="157"/>
  <c r="E917" i="157"/>
  <c r="BA882" i="157"/>
  <c r="T882" i="157"/>
  <c r="AG882" i="157"/>
  <c r="AU882" i="157"/>
  <c r="R882" i="157"/>
  <c r="AY882" i="157"/>
  <c r="N882" i="157"/>
  <c r="BO882" i="157"/>
  <c r="BN882" i="157"/>
  <c r="AN882" i="157"/>
  <c r="Z882" i="157"/>
  <c r="M882" i="157"/>
  <c r="L882" i="157"/>
  <c r="BL882" i="157"/>
  <c r="AH882" i="157"/>
  <c r="AJ882" i="157"/>
  <c r="K882" i="157"/>
  <c r="I882" i="157"/>
  <c r="BF882" i="157"/>
  <c r="AF882" i="157"/>
  <c r="O882" i="157"/>
  <c r="AW882" i="157"/>
  <c r="AD882" i="157"/>
  <c r="P882" i="157"/>
  <c r="AV882" i="157"/>
  <c r="AL882" i="157"/>
  <c r="H882" i="157"/>
  <c r="BD882" i="157"/>
  <c r="AK882" i="157"/>
  <c r="G882" i="157"/>
  <c r="BC882" i="157"/>
  <c r="AC882" i="157"/>
  <c r="J882" i="157"/>
  <c r="BB882" i="157"/>
  <c r="AB882" i="157"/>
  <c r="AZ882" i="157"/>
  <c r="AE882" i="157"/>
  <c r="AI882" i="157"/>
  <c r="AX882" i="157"/>
  <c r="AO882" i="157"/>
  <c r="AS882" i="157"/>
  <c r="AM882" i="157"/>
  <c r="AT882" i="157"/>
  <c r="W882" i="157"/>
  <c r="BJ882" i="157"/>
  <c r="AR882" i="157"/>
  <c r="X882" i="157"/>
  <c r="AQ882" i="157"/>
  <c r="U882" i="157"/>
  <c r="BH882" i="157"/>
  <c r="E924" i="157"/>
  <c r="BN889" i="157"/>
  <c r="AC889" i="157"/>
  <c r="P889" i="157"/>
  <c r="BO889" i="157"/>
  <c r="AB889" i="157"/>
  <c r="N889" i="157"/>
  <c r="BL889" i="157"/>
  <c r="AO889" i="157"/>
  <c r="L889" i="157"/>
  <c r="BH889" i="157"/>
  <c r="AN889" i="157"/>
  <c r="O889" i="157"/>
  <c r="BF889" i="157"/>
  <c r="AK889" i="157"/>
  <c r="K889" i="157"/>
  <c r="BJ889" i="157"/>
  <c r="AJ889" i="157"/>
  <c r="J889" i="157"/>
  <c r="BD889" i="157"/>
  <c r="AH889" i="157"/>
  <c r="I889" i="157"/>
  <c r="BC889" i="157"/>
  <c r="AG889" i="157"/>
  <c r="M889" i="157"/>
  <c r="BB889" i="157"/>
  <c r="AD889" i="157"/>
  <c r="H889" i="157"/>
  <c r="BA889" i="157"/>
  <c r="AM889" i="157"/>
  <c r="G889" i="157"/>
  <c r="AZ889" i="157"/>
  <c r="AL889" i="157"/>
  <c r="AX889" i="157"/>
  <c r="AI889" i="157"/>
  <c r="AY889" i="157"/>
  <c r="AF889" i="157"/>
  <c r="AW889" i="157"/>
  <c r="AE889" i="157"/>
  <c r="AV889" i="157"/>
  <c r="X889" i="157"/>
  <c r="AQ889" i="157"/>
  <c r="Z889" i="157"/>
  <c r="AT889" i="157"/>
  <c r="W889" i="157"/>
  <c r="AR889" i="157"/>
  <c r="U889" i="157"/>
  <c r="AS889" i="157"/>
  <c r="T889" i="157"/>
  <c r="AU889" i="157"/>
  <c r="R889" i="157"/>
  <c r="E916" i="157"/>
  <c r="AZ881" i="157"/>
  <c r="AN881" i="157"/>
  <c r="K881" i="157"/>
  <c r="AX881" i="157"/>
  <c r="AR881" i="157"/>
  <c r="BA881" i="157"/>
  <c r="BJ881" i="157"/>
  <c r="AL881" i="157"/>
  <c r="I881" i="157"/>
  <c r="AW881" i="157"/>
  <c r="AI881" i="157"/>
  <c r="J881" i="157"/>
  <c r="AY881" i="157"/>
  <c r="AV881" i="157"/>
  <c r="AE881" i="157"/>
  <c r="G881" i="157"/>
  <c r="AD881" i="157"/>
  <c r="AT881" i="157"/>
  <c r="Z881" i="157"/>
  <c r="T881" i="157"/>
  <c r="X881" i="157"/>
  <c r="P881" i="157"/>
  <c r="AU881" i="157"/>
  <c r="H881" i="157"/>
  <c r="AG881" i="157"/>
  <c r="BB881" i="157"/>
  <c r="R881" i="157"/>
  <c r="BO881" i="157"/>
  <c r="AJ881" i="157"/>
  <c r="AM881" i="157"/>
  <c r="AQ881" i="157"/>
  <c r="BD881" i="157"/>
  <c r="AS881" i="157"/>
  <c r="AF881" i="157"/>
  <c r="AC881" i="157"/>
  <c r="BC881" i="157"/>
  <c r="U881" i="157"/>
  <c r="N881" i="157"/>
  <c r="W881" i="157"/>
  <c r="AK881" i="157"/>
  <c r="BH881" i="157"/>
  <c r="BL881" i="157"/>
  <c r="O881" i="157"/>
  <c r="BN881" i="157"/>
  <c r="AH881" i="157"/>
  <c r="L881" i="157"/>
  <c r="AB881" i="157"/>
  <c r="BF881" i="157"/>
  <c r="AO881" i="157"/>
  <c r="M881" i="157"/>
  <c r="E920" i="157"/>
  <c r="BF885" i="157"/>
  <c r="AJ885" i="157"/>
  <c r="K885" i="157"/>
  <c r="AW885" i="157"/>
  <c r="AD885" i="157"/>
  <c r="BD885" i="157"/>
  <c r="AF885" i="157"/>
  <c r="J885" i="157"/>
  <c r="I885" i="157"/>
  <c r="G885" i="157"/>
  <c r="AL885" i="157"/>
  <c r="AV885" i="157"/>
  <c r="AB885" i="157"/>
  <c r="H885" i="157"/>
  <c r="AO885" i="157"/>
  <c r="AZ885" i="157"/>
  <c r="W885" i="157"/>
  <c r="AY885" i="157"/>
  <c r="AI885" i="157"/>
  <c r="AS885" i="157"/>
  <c r="AR885" i="157"/>
  <c r="AC885" i="157"/>
  <c r="AQ885" i="157"/>
  <c r="Z885" i="157"/>
  <c r="AT885" i="157"/>
  <c r="T885" i="157"/>
  <c r="BC885" i="157"/>
  <c r="X885" i="157"/>
  <c r="R885" i="157"/>
  <c r="BA885" i="157"/>
  <c r="AU885" i="157"/>
  <c r="U885" i="157"/>
  <c r="BO885" i="157"/>
  <c r="AN885" i="157"/>
  <c r="P885" i="157"/>
  <c r="AM885" i="157"/>
  <c r="AX885" i="157"/>
  <c r="BN885" i="157"/>
  <c r="N885" i="157"/>
  <c r="BJ885" i="157"/>
  <c r="AH885" i="157"/>
  <c r="L885" i="157"/>
  <c r="BH885" i="157"/>
  <c r="AE885" i="157"/>
  <c r="BB885" i="157"/>
  <c r="AG885" i="157"/>
  <c r="O885" i="157"/>
  <c r="BL885" i="157"/>
  <c r="AK885" i="157"/>
  <c r="M885" i="157"/>
  <c r="E922" i="157"/>
  <c r="AR887" i="157"/>
  <c r="N887" i="157"/>
  <c r="BN887" i="157"/>
  <c r="AF887" i="157"/>
  <c r="L887" i="157"/>
  <c r="BL887" i="157"/>
  <c r="AJ887" i="157"/>
  <c r="M887" i="157"/>
  <c r="BJ887" i="157"/>
  <c r="AI887" i="157"/>
  <c r="K887" i="157"/>
  <c r="BH887" i="157"/>
  <c r="AG887" i="157"/>
  <c r="J887" i="157"/>
  <c r="BO887" i="157"/>
  <c r="AM887" i="157"/>
  <c r="I887" i="157"/>
  <c r="BF887" i="157"/>
  <c r="AL887" i="157"/>
  <c r="U887" i="157"/>
  <c r="AV887" i="157"/>
  <c r="AH887" i="157"/>
  <c r="G887" i="157"/>
  <c r="BC887" i="157"/>
  <c r="AE887" i="157"/>
  <c r="O887" i="157"/>
  <c r="BA887" i="157"/>
  <c r="AB887" i="157"/>
  <c r="T887" i="157"/>
  <c r="AY887" i="157"/>
  <c r="AO887" i="157"/>
  <c r="H887" i="157"/>
  <c r="AX887" i="157"/>
  <c r="AN887" i="157"/>
  <c r="BD887" i="157"/>
  <c r="AK887" i="157"/>
  <c r="BB887" i="157"/>
  <c r="AC887" i="157"/>
  <c r="AT887" i="157"/>
  <c r="AD887" i="157"/>
  <c r="AS887" i="157"/>
  <c r="R887" i="157"/>
  <c r="AQ887" i="157"/>
  <c r="Z887" i="157"/>
  <c r="AZ887" i="157"/>
  <c r="W887" i="157"/>
  <c r="AW887" i="157"/>
  <c r="X887" i="157"/>
  <c r="AU887" i="157"/>
  <c r="P887" i="157"/>
  <c r="E918" i="157"/>
  <c r="BB883" i="157"/>
  <c r="AI883" i="157"/>
  <c r="BA883" i="157"/>
  <c r="AE883" i="157"/>
  <c r="X883" i="157"/>
  <c r="AY883" i="157"/>
  <c r="AF883" i="157"/>
  <c r="AX883" i="157"/>
  <c r="W883" i="157"/>
  <c r="T883" i="157"/>
  <c r="AW883" i="157"/>
  <c r="AV883" i="157"/>
  <c r="Z883" i="157"/>
  <c r="AU883" i="157"/>
  <c r="U883" i="157"/>
  <c r="AZ883" i="157"/>
  <c r="R883" i="157"/>
  <c r="J883" i="157"/>
  <c r="BO883" i="157"/>
  <c r="AC883" i="157"/>
  <c r="P883" i="157"/>
  <c r="AM883" i="157"/>
  <c r="BL883" i="157"/>
  <c r="AB883" i="157"/>
  <c r="N883" i="157"/>
  <c r="BN883" i="157"/>
  <c r="AO883" i="157"/>
  <c r="L883" i="157"/>
  <c r="AS883" i="157"/>
  <c r="AT883" i="157"/>
  <c r="BJ883" i="157"/>
  <c r="AN883" i="157"/>
  <c r="O883" i="157"/>
  <c r="BH883" i="157"/>
  <c r="AK883" i="157"/>
  <c r="M883" i="157"/>
  <c r="BF883" i="157"/>
  <c r="AJ883" i="157"/>
  <c r="K883" i="157"/>
  <c r="AR883" i="157"/>
  <c r="AH883" i="157"/>
  <c r="I883" i="157"/>
  <c r="BD883" i="157"/>
  <c r="AG883" i="157"/>
  <c r="H883" i="157"/>
  <c r="BC883" i="157"/>
  <c r="AD883" i="157"/>
  <c r="G883" i="157"/>
  <c r="AQ883" i="157"/>
  <c r="AL883" i="157"/>
  <c r="E923" i="157"/>
  <c r="BB888" i="157"/>
  <c r="AE888" i="157"/>
  <c r="T888" i="157"/>
  <c r="AV888" i="157"/>
  <c r="H888" i="157"/>
  <c r="AW888" i="157"/>
  <c r="AD888" i="157"/>
  <c r="J888" i="157"/>
  <c r="AB888" i="157"/>
  <c r="BO888" i="157"/>
  <c r="O888" i="157"/>
  <c r="AL888" i="157"/>
  <c r="AU888" i="157"/>
  <c r="AC888" i="157"/>
  <c r="G888" i="157"/>
  <c r="BF888" i="157"/>
  <c r="AT888" i="157"/>
  <c r="AO888" i="157"/>
  <c r="AZ888" i="157"/>
  <c r="X888" i="157"/>
  <c r="AX888" i="157"/>
  <c r="AR888" i="157"/>
  <c r="P888" i="157"/>
  <c r="AS888" i="157"/>
  <c r="AJ888" i="157"/>
  <c r="AK888" i="157"/>
  <c r="AY888" i="157"/>
  <c r="W888" i="157"/>
  <c r="BJ888" i="157"/>
  <c r="AQ888" i="157"/>
  <c r="AM888" i="157"/>
  <c r="BA888" i="157"/>
  <c r="Z888" i="157"/>
  <c r="I888" i="157"/>
  <c r="AG888" i="157"/>
  <c r="AN888" i="157"/>
  <c r="R888" i="157"/>
  <c r="BN888" i="157"/>
  <c r="BL888" i="157"/>
  <c r="K888" i="157"/>
  <c r="BD888" i="157"/>
  <c r="N888" i="157"/>
  <c r="BC888" i="157"/>
  <c r="L888" i="157"/>
  <c r="BH888" i="157"/>
  <c r="M888" i="157"/>
  <c r="U888" i="157"/>
  <c r="AI888" i="157"/>
  <c r="AH888" i="157"/>
  <c r="AF888" i="157"/>
  <c r="E915" i="157"/>
  <c r="AV880" i="157"/>
  <c r="R880" i="157"/>
  <c r="AQ880" i="157"/>
  <c r="Z880" i="157"/>
  <c r="BO880" i="157"/>
  <c r="AE880" i="157"/>
  <c r="N880" i="157"/>
  <c r="BN880" i="157"/>
  <c r="AD880" i="157"/>
  <c r="M880" i="157"/>
  <c r="BL880" i="157"/>
  <c r="AB880" i="157"/>
  <c r="L880" i="157"/>
  <c r="BH880" i="157"/>
  <c r="AM880" i="157"/>
  <c r="K880" i="157"/>
  <c r="BF880" i="157"/>
  <c r="AL880" i="157"/>
  <c r="I880" i="157"/>
  <c r="BJ880" i="157"/>
  <c r="AK880" i="157"/>
  <c r="O880" i="157"/>
  <c r="AT880" i="157"/>
  <c r="AJ880" i="157"/>
  <c r="J880" i="157"/>
  <c r="BD880" i="157"/>
  <c r="AH880" i="157"/>
  <c r="H880" i="157"/>
  <c r="BC880" i="157"/>
  <c r="AC880" i="157"/>
  <c r="G880" i="157"/>
  <c r="BA880" i="157"/>
  <c r="AI880" i="157"/>
  <c r="P880" i="157"/>
  <c r="AX880" i="157"/>
  <c r="AG880" i="157"/>
  <c r="AZ880" i="157"/>
  <c r="AF880" i="157"/>
  <c r="AR880" i="157"/>
  <c r="AN880" i="157"/>
  <c r="BB880" i="157"/>
  <c r="AO880" i="157"/>
  <c r="AU880" i="157"/>
  <c r="X880" i="157"/>
  <c r="AS880" i="157"/>
  <c r="T880" i="157"/>
  <c r="AW880" i="157"/>
  <c r="U880" i="157"/>
  <c r="AY880" i="157"/>
  <c r="W880" i="157"/>
  <c r="E921" i="157"/>
  <c r="AW886" i="157"/>
  <c r="AL886" i="157"/>
  <c r="AV886" i="157"/>
  <c r="AE886" i="157"/>
  <c r="AU886" i="157"/>
  <c r="AM886" i="157"/>
  <c r="AT886" i="157"/>
  <c r="X886" i="157"/>
  <c r="AS886" i="157"/>
  <c r="W886" i="157"/>
  <c r="AQ886" i="157"/>
  <c r="Z886" i="157"/>
  <c r="AY886" i="157"/>
  <c r="R886" i="157"/>
  <c r="AX886" i="157"/>
  <c r="U886" i="157"/>
  <c r="AR886" i="157"/>
  <c r="N886" i="157"/>
  <c r="BN886" i="157"/>
  <c r="AC886" i="157"/>
  <c r="M886" i="157"/>
  <c r="BO886" i="157"/>
  <c r="AB886" i="157"/>
  <c r="L886" i="157"/>
  <c r="BL886" i="157"/>
  <c r="AO886" i="157"/>
  <c r="K886" i="157"/>
  <c r="BJ886" i="157"/>
  <c r="AN886" i="157"/>
  <c r="I886" i="157"/>
  <c r="BH886" i="157"/>
  <c r="AI886" i="157"/>
  <c r="O886" i="157"/>
  <c r="BF886" i="157"/>
  <c r="AH886" i="157"/>
  <c r="H886" i="157"/>
  <c r="BD886" i="157"/>
  <c r="AG886" i="157"/>
  <c r="G886" i="157"/>
  <c r="BC886" i="157"/>
  <c r="AF886" i="157"/>
  <c r="T886" i="157"/>
  <c r="BB886" i="157"/>
  <c r="AD886" i="157"/>
  <c r="P886" i="157"/>
  <c r="BA886" i="157"/>
  <c r="AK886" i="157"/>
  <c r="J886" i="157"/>
  <c r="AZ886" i="157"/>
  <c r="AJ886" i="157"/>
  <c r="P196" i="32"/>
  <c r="P195" i="32"/>
  <c r="P190" i="32"/>
  <c r="P178" i="32"/>
  <c r="P192" i="32"/>
  <c r="P185" i="32"/>
  <c r="P193" i="32"/>
  <c r="P191" i="32"/>
  <c r="I227" i="32"/>
  <c r="J227" i="32"/>
  <c r="P180" i="32"/>
  <c r="F227" i="32"/>
  <c r="P188" i="32"/>
  <c r="P184" i="32"/>
  <c r="G227" i="32"/>
  <c r="P227" i="32"/>
  <c r="P124" i="32"/>
  <c r="P181" i="32"/>
  <c r="P189" i="32"/>
  <c r="P197" i="32"/>
  <c r="E227" i="32"/>
  <c r="P194" i="32"/>
  <c r="P179" i="32"/>
  <c r="P183" i="32"/>
  <c r="P142" i="32"/>
  <c r="P199" i="32"/>
  <c r="P182" i="32"/>
  <c r="P121" i="32"/>
  <c r="P135" i="32"/>
  <c r="P128" i="32"/>
  <c r="P136" i="32"/>
  <c r="P134" i="32"/>
  <c r="I170" i="32"/>
  <c r="H113" i="32"/>
  <c r="H170" i="32"/>
  <c r="J170" i="32"/>
  <c r="P123" i="32"/>
  <c r="P72" i="32"/>
  <c r="P129" i="32"/>
  <c r="F170" i="32"/>
  <c r="P131" i="32"/>
  <c r="P73" i="32"/>
  <c r="P130" i="32"/>
  <c r="P81" i="32"/>
  <c r="P138" i="32"/>
  <c r="P127" i="32"/>
  <c r="P76" i="32"/>
  <c r="P133" i="32"/>
  <c r="G170" i="32"/>
  <c r="P170" i="32"/>
  <c r="P132" i="32"/>
  <c r="P140" i="32"/>
  <c r="E170" i="32"/>
  <c r="P82" i="32"/>
  <c r="P139" i="32"/>
  <c r="P137" i="32"/>
  <c r="P122" i="32"/>
  <c r="P126" i="32"/>
  <c r="P125" i="32"/>
  <c r="P64" i="32"/>
  <c r="P78" i="32"/>
  <c r="P71" i="32"/>
  <c r="P79" i="32"/>
  <c r="P77" i="32"/>
  <c r="I113" i="32"/>
  <c r="J113" i="32"/>
  <c r="P66" i="32"/>
  <c r="F113" i="32"/>
  <c r="P74" i="32"/>
  <c r="P70" i="32"/>
  <c r="G113" i="32"/>
  <c r="P113" i="32"/>
  <c r="P67" i="32"/>
  <c r="P75" i="32"/>
  <c r="P83" i="32"/>
  <c r="E113" i="32"/>
  <c r="P80" i="32"/>
  <c r="P65" i="32"/>
  <c r="P69" i="32"/>
  <c r="P85" i="32"/>
  <c r="P68" i="32"/>
  <c r="E956" i="157" l="1"/>
  <c r="BN921" i="157"/>
  <c r="AJ921" i="157"/>
  <c r="N921" i="157"/>
  <c r="BL921" i="157"/>
  <c r="AO921" i="157"/>
  <c r="L921" i="157"/>
  <c r="BO921" i="157"/>
  <c r="AM921" i="157"/>
  <c r="U921" i="157"/>
  <c r="BJ921" i="157"/>
  <c r="AI921" i="157"/>
  <c r="O921" i="157"/>
  <c r="BF921" i="157"/>
  <c r="AH921" i="157"/>
  <c r="M921" i="157"/>
  <c r="BH921" i="157"/>
  <c r="AN921" i="157"/>
  <c r="K921" i="157"/>
  <c r="AS921" i="157"/>
  <c r="AL921" i="157"/>
  <c r="J921" i="157"/>
  <c r="BC921" i="157"/>
  <c r="AG921" i="157"/>
  <c r="I921" i="157"/>
  <c r="BB921" i="157"/>
  <c r="AF921" i="157"/>
  <c r="H921" i="157"/>
  <c r="BA921" i="157"/>
  <c r="AC921" i="157"/>
  <c r="G921" i="157"/>
  <c r="AZ921" i="157"/>
  <c r="AK921" i="157"/>
  <c r="AY921" i="157"/>
  <c r="AD921" i="157"/>
  <c r="AW921" i="157"/>
  <c r="AE921" i="157"/>
  <c r="AU921" i="157"/>
  <c r="AB921" i="157"/>
  <c r="BD921" i="157"/>
  <c r="Z921" i="157"/>
  <c r="AV921" i="157"/>
  <c r="X921" i="157"/>
  <c r="AR921" i="157"/>
  <c r="W921" i="157"/>
  <c r="AX921" i="157"/>
  <c r="T921" i="157"/>
  <c r="AT921" i="157"/>
  <c r="R921" i="157"/>
  <c r="AQ921" i="157"/>
  <c r="P921" i="157"/>
  <c r="E958" i="157"/>
  <c r="BD923" i="157"/>
  <c r="X923" i="157"/>
  <c r="BB923" i="157"/>
  <c r="W923" i="157"/>
  <c r="AZ923" i="157"/>
  <c r="T923" i="157"/>
  <c r="AT923" i="157"/>
  <c r="Z923" i="157"/>
  <c r="BC923" i="157"/>
  <c r="U923" i="157"/>
  <c r="AR923" i="157"/>
  <c r="R923" i="157"/>
  <c r="BO923" i="157"/>
  <c r="AB923" i="157"/>
  <c r="P923" i="157"/>
  <c r="BN923" i="157"/>
  <c r="AK923" i="157"/>
  <c r="N923" i="157"/>
  <c r="BJ923" i="157"/>
  <c r="AJ923" i="157"/>
  <c r="L923" i="157"/>
  <c r="BL923" i="157"/>
  <c r="AH923" i="157"/>
  <c r="O923" i="157"/>
  <c r="BH923" i="157"/>
  <c r="AF923" i="157"/>
  <c r="M923" i="157"/>
  <c r="BF923" i="157"/>
  <c r="AC923" i="157"/>
  <c r="K923" i="157"/>
  <c r="BA923" i="157"/>
  <c r="AO923" i="157"/>
  <c r="I923" i="157"/>
  <c r="AY923" i="157"/>
  <c r="AM923" i="157"/>
  <c r="G923" i="157"/>
  <c r="AX923" i="157"/>
  <c r="AL923" i="157"/>
  <c r="J923" i="157"/>
  <c r="AW923" i="157"/>
  <c r="AE923" i="157"/>
  <c r="H923" i="157"/>
  <c r="AV923" i="157"/>
  <c r="AD923" i="157"/>
  <c r="AU923" i="157"/>
  <c r="AI923" i="157"/>
  <c r="AS923" i="157"/>
  <c r="AG923" i="157"/>
  <c r="AQ923" i="157"/>
  <c r="AN923" i="157"/>
  <c r="E957" i="157"/>
  <c r="AX922" i="157"/>
  <c r="AG922" i="157"/>
  <c r="J922" i="157"/>
  <c r="AW922" i="157"/>
  <c r="AE922" i="157"/>
  <c r="R922" i="157"/>
  <c r="AT922" i="157"/>
  <c r="AB922" i="157"/>
  <c r="AS922" i="157"/>
  <c r="AL922" i="157"/>
  <c r="AR922" i="157"/>
  <c r="AN922" i="157"/>
  <c r="AQ922" i="157"/>
  <c r="AM922" i="157"/>
  <c r="BA922" i="157"/>
  <c r="W922" i="157"/>
  <c r="AY922" i="157"/>
  <c r="Z922" i="157"/>
  <c r="AV922" i="157"/>
  <c r="X922" i="157"/>
  <c r="BD922" i="157"/>
  <c r="U922" i="157"/>
  <c r="BB922" i="157"/>
  <c r="N922" i="157"/>
  <c r="BC922" i="157"/>
  <c r="M922" i="157"/>
  <c r="BO922" i="157"/>
  <c r="AD922" i="157"/>
  <c r="L922" i="157"/>
  <c r="BN922" i="157"/>
  <c r="AC922" i="157"/>
  <c r="K922" i="157"/>
  <c r="BJ922" i="157"/>
  <c r="AO922" i="157"/>
  <c r="I922" i="157"/>
  <c r="BH922" i="157"/>
  <c r="AK922" i="157"/>
  <c r="O922" i="157"/>
  <c r="BF922" i="157"/>
  <c r="AJ922" i="157"/>
  <c r="P922" i="157"/>
  <c r="BL922" i="157"/>
  <c r="AI922" i="157"/>
  <c r="H922" i="157"/>
  <c r="AU922" i="157"/>
  <c r="AH922" i="157"/>
  <c r="G922" i="157"/>
  <c r="AZ922" i="157"/>
  <c r="AF922" i="157"/>
  <c r="T922" i="157"/>
  <c r="E951" i="157"/>
  <c r="BL916" i="157"/>
  <c r="AG916" i="157"/>
  <c r="K916" i="157"/>
  <c r="BF916" i="157"/>
  <c r="AF916" i="157"/>
  <c r="I916" i="157"/>
  <c r="AY916" i="157"/>
  <c r="AE916" i="157"/>
  <c r="O916" i="157"/>
  <c r="BH916" i="157"/>
  <c r="AB916" i="157"/>
  <c r="P916" i="157"/>
  <c r="AZ916" i="157"/>
  <c r="AL916" i="157"/>
  <c r="J916" i="157"/>
  <c r="AR916" i="157"/>
  <c r="AM916" i="157"/>
  <c r="H916" i="157"/>
  <c r="BA916" i="157"/>
  <c r="AI916" i="157"/>
  <c r="G916" i="157"/>
  <c r="AX916" i="157"/>
  <c r="AH916" i="157"/>
  <c r="AW916" i="157"/>
  <c r="AJ916" i="157"/>
  <c r="AV916" i="157"/>
  <c r="AK916" i="157"/>
  <c r="AU916" i="157"/>
  <c r="AN916" i="157"/>
  <c r="AS916" i="157"/>
  <c r="W916" i="157"/>
  <c r="BD916" i="157"/>
  <c r="T916" i="157"/>
  <c r="BC916" i="157"/>
  <c r="U916" i="157"/>
  <c r="BB916" i="157"/>
  <c r="X916" i="157"/>
  <c r="AT916" i="157"/>
  <c r="Z916" i="157"/>
  <c r="AQ916" i="157"/>
  <c r="R916" i="157"/>
  <c r="BN916" i="157"/>
  <c r="AD916" i="157"/>
  <c r="N916" i="157"/>
  <c r="BO916" i="157"/>
  <c r="AC916" i="157"/>
  <c r="M916" i="157"/>
  <c r="BJ916" i="157"/>
  <c r="AO916" i="157"/>
  <c r="L916" i="157"/>
  <c r="E952" i="157"/>
  <c r="BF917" i="157"/>
  <c r="AE917" i="157"/>
  <c r="H917" i="157"/>
  <c r="BH917" i="157"/>
  <c r="AB917" i="157"/>
  <c r="O917" i="157"/>
  <c r="BA917" i="157"/>
  <c r="AO917" i="157"/>
  <c r="M917" i="157"/>
  <c r="AZ917" i="157"/>
  <c r="AL917" i="157"/>
  <c r="K917" i="157"/>
  <c r="BC917" i="157"/>
  <c r="AI917" i="157"/>
  <c r="J917" i="157"/>
  <c r="AY917" i="157"/>
  <c r="AD917" i="157"/>
  <c r="I917" i="157"/>
  <c r="AQ917" i="157"/>
  <c r="AC917" i="157"/>
  <c r="BD917" i="157"/>
  <c r="AN917" i="157"/>
  <c r="BB917" i="157"/>
  <c r="AM917" i="157"/>
  <c r="AT917" i="157"/>
  <c r="AG917" i="157"/>
  <c r="AS917" i="157"/>
  <c r="X917" i="157"/>
  <c r="AR917" i="157"/>
  <c r="U917" i="157"/>
  <c r="AW917" i="157"/>
  <c r="W917" i="157"/>
  <c r="AU917" i="157"/>
  <c r="Z917" i="157"/>
  <c r="AV917" i="157"/>
  <c r="T917" i="157"/>
  <c r="AX917" i="157"/>
  <c r="P917" i="157"/>
  <c r="BN917" i="157"/>
  <c r="AF917" i="157"/>
  <c r="N917" i="157"/>
  <c r="BO917" i="157"/>
  <c r="AK917" i="157"/>
  <c r="R917" i="157"/>
  <c r="BL917" i="157"/>
  <c r="AJ917" i="157"/>
  <c r="L917" i="157"/>
  <c r="BJ917" i="157"/>
  <c r="AH917" i="157"/>
  <c r="G917" i="157"/>
  <c r="E950" i="157"/>
  <c r="AG915" i="157"/>
  <c r="BF915" i="157"/>
  <c r="AE915" i="157"/>
  <c r="I915" i="157"/>
  <c r="BD915" i="157"/>
  <c r="AC915" i="157"/>
  <c r="BC915" i="157"/>
  <c r="AB915" i="157"/>
  <c r="K915" i="157"/>
  <c r="BA915" i="157"/>
  <c r="AJ915" i="157"/>
  <c r="AX915" i="157"/>
  <c r="AM915" i="157"/>
  <c r="AD915" i="157"/>
  <c r="BB915" i="157"/>
  <c r="W915" i="157"/>
  <c r="AT915" i="157"/>
  <c r="T915" i="157"/>
  <c r="AQ915" i="157"/>
  <c r="Z915" i="157"/>
  <c r="AZ915" i="157"/>
  <c r="R915" i="157"/>
  <c r="AV915" i="157"/>
  <c r="U915" i="157"/>
  <c r="P915" i="157"/>
  <c r="N915" i="157"/>
  <c r="AW915" i="157"/>
  <c r="AU915" i="157"/>
  <c r="BO915" i="157"/>
  <c r="AN915" i="157"/>
  <c r="AY915" i="157"/>
  <c r="BN915" i="157"/>
  <c r="AO915" i="157"/>
  <c r="L915" i="157"/>
  <c r="BJ915" i="157"/>
  <c r="O915" i="157"/>
  <c r="AL915" i="157"/>
  <c r="BL915" i="157"/>
  <c r="AI915" i="157"/>
  <c r="J915" i="157"/>
  <c r="AH915" i="157"/>
  <c r="AR915" i="157"/>
  <c r="BH915" i="157"/>
  <c r="H915" i="157"/>
  <c r="AF915" i="157"/>
  <c r="AS915" i="157"/>
  <c r="AK915" i="157"/>
  <c r="G915" i="157"/>
  <c r="X915" i="157"/>
  <c r="M915" i="157"/>
  <c r="E953" i="157"/>
  <c r="AT918" i="157"/>
  <c r="AG918" i="157"/>
  <c r="AR918" i="157"/>
  <c r="AK918" i="157"/>
  <c r="BD918" i="157"/>
  <c r="AJ918" i="157"/>
  <c r="BB918" i="157"/>
  <c r="X918" i="157"/>
  <c r="AZ918" i="157"/>
  <c r="U918" i="157"/>
  <c r="AX918" i="157"/>
  <c r="W918" i="157"/>
  <c r="BC918" i="157"/>
  <c r="Z918" i="157"/>
  <c r="BA918" i="157"/>
  <c r="N918" i="157"/>
  <c r="AY918" i="157"/>
  <c r="M918" i="157"/>
  <c r="BN918" i="157"/>
  <c r="AL918" i="157"/>
  <c r="T918" i="157"/>
  <c r="BO918" i="157"/>
  <c r="AO918" i="157"/>
  <c r="L918" i="157"/>
  <c r="BH918" i="157"/>
  <c r="AM918" i="157"/>
  <c r="K918" i="157"/>
  <c r="BJ918" i="157"/>
  <c r="AI918" i="157"/>
  <c r="I918" i="157"/>
  <c r="AQ918" i="157"/>
  <c r="AH918" i="157"/>
  <c r="R918" i="157"/>
  <c r="BF918" i="157"/>
  <c r="AF918" i="157"/>
  <c r="O918" i="157"/>
  <c r="AS918" i="157"/>
  <c r="AE918" i="157"/>
  <c r="P918" i="157"/>
  <c r="BL918" i="157"/>
  <c r="AD918" i="157"/>
  <c r="J918" i="157"/>
  <c r="AW918" i="157"/>
  <c r="AC918" i="157"/>
  <c r="H918" i="157"/>
  <c r="AV918" i="157"/>
  <c r="AB918" i="157"/>
  <c r="G918" i="157"/>
  <c r="AU918" i="157"/>
  <c r="AN918" i="157"/>
  <c r="E955" i="157"/>
  <c r="BF920" i="157"/>
  <c r="AB920" i="157"/>
  <c r="H920" i="157"/>
  <c r="BC920" i="157"/>
  <c r="AL920" i="157"/>
  <c r="G920" i="157"/>
  <c r="BD920" i="157"/>
  <c r="AI920" i="157"/>
  <c r="R920" i="157"/>
  <c r="BB920" i="157"/>
  <c r="AG920" i="157"/>
  <c r="P920" i="157"/>
  <c r="AS920" i="157"/>
  <c r="AE920" i="157"/>
  <c r="Z920" i="157"/>
  <c r="AR920" i="157"/>
  <c r="AN920" i="157"/>
  <c r="AQ920" i="157"/>
  <c r="AM920" i="157"/>
  <c r="BA920" i="157"/>
  <c r="AO920" i="157"/>
  <c r="AZ920" i="157"/>
  <c r="X920" i="157"/>
  <c r="AY920" i="157"/>
  <c r="W920" i="157"/>
  <c r="AV920" i="157"/>
  <c r="AC920" i="157"/>
  <c r="AU920" i="157"/>
  <c r="T920" i="157"/>
  <c r="AX920" i="157"/>
  <c r="N920" i="157"/>
  <c r="AW920" i="157"/>
  <c r="U920" i="157"/>
  <c r="AT920" i="157"/>
  <c r="M920" i="157"/>
  <c r="BO920" i="157"/>
  <c r="AD920" i="157"/>
  <c r="L920" i="157"/>
  <c r="BJ920" i="157"/>
  <c r="AK920" i="157"/>
  <c r="K920" i="157"/>
  <c r="BN920" i="157"/>
  <c r="AJ920" i="157"/>
  <c r="I920" i="157"/>
  <c r="BL920" i="157"/>
  <c r="AH920" i="157"/>
  <c r="O920" i="157"/>
  <c r="BH920" i="157"/>
  <c r="AF920" i="157"/>
  <c r="J920" i="157"/>
  <c r="E959" i="157"/>
  <c r="BC924" i="157"/>
  <c r="AE924" i="157"/>
  <c r="P924" i="157"/>
  <c r="AB924" i="157"/>
  <c r="BA924" i="157"/>
  <c r="W924" i="157"/>
  <c r="BB924" i="157"/>
  <c r="AD924" i="157"/>
  <c r="AZ924" i="157"/>
  <c r="AY924" i="157"/>
  <c r="AF924" i="157"/>
  <c r="AX924" i="157"/>
  <c r="X924" i="157"/>
  <c r="AW924" i="157"/>
  <c r="U924" i="157"/>
  <c r="AU924" i="157"/>
  <c r="BD924" i="157"/>
  <c r="T924" i="157"/>
  <c r="AV924" i="157"/>
  <c r="N924" i="157"/>
  <c r="AT924" i="157"/>
  <c r="M924" i="157"/>
  <c r="BN924" i="157"/>
  <c r="AH924" i="157"/>
  <c r="L924" i="157"/>
  <c r="BO924" i="157"/>
  <c r="AO924" i="157"/>
  <c r="K924" i="157"/>
  <c r="BJ924" i="157"/>
  <c r="AM924" i="157"/>
  <c r="I924" i="157"/>
  <c r="BL924" i="157"/>
  <c r="AJ924" i="157"/>
  <c r="O924" i="157"/>
  <c r="BH924" i="157"/>
  <c r="AI924" i="157"/>
  <c r="G924" i="157"/>
  <c r="BF924" i="157"/>
  <c r="AN924" i="157"/>
  <c r="R924" i="157"/>
  <c r="AS924" i="157"/>
  <c r="AL924" i="157"/>
  <c r="H924" i="157"/>
  <c r="AC924" i="157"/>
  <c r="AR924" i="157"/>
  <c r="AK924" i="157"/>
  <c r="Z924" i="157"/>
  <c r="AQ924" i="157"/>
  <c r="AG924" i="157"/>
  <c r="J924" i="157"/>
  <c r="E954" i="157"/>
  <c r="AU919" i="157"/>
  <c r="AB919" i="157"/>
  <c r="M919" i="157"/>
  <c r="AT919" i="157"/>
  <c r="AM919" i="157"/>
  <c r="I919" i="157"/>
  <c r="BD919" i="157"/>
  <c r="AL919" i="157"/>
  <c r="BC919" i="157"/>
  <c r="AI919" i="157"/>
  <c r="BA919" i="157"/>
  <c r="AF919" i="157"/>
  <c r="AX919" i="157"/>
  <c r="AE919" i="157"/>
  <c r="AV919" i="157"/>
  <c r="X919" i="157"/>
  <c r="AS919" i="157"/>
  <c r="U919" i="157"/>
  <c r="AR919" i="157"/>
  <c r="T919" i="157"/>
  <c r="AQ919" i="157"/>
  <c r="W919" i="157"/>
  <c r="BB919" i="157"/>
  <c r="Z919" i="157"/>
  <c r="AY919" i="157"/>
  <c r="P919" i="157"/>
  <c r="BN919" i="157"/>
  <c r="AD919" i="157"/>
  <c r="R919" i="157"/>
  <c r="BO919" i="157"/>
  <c r="AC919" i="157"/>
  <c r="N919" i="157"/>
  <c r="BJ919" i="157"/>
  <c r="AO919" i="157"/>
  <c r="L919" i="157"/>
  <c r="BL919" i="157"/>
  <c r="AN919" i="157"/>
  <c r="O919" i="157"/>
  <c r="BH919" i="157"/>
  <c r="AK919" i="157"/>
  <c r="K919" i="157"/>
  <c r="AW919" i="157"/>
  <c r="AJ919" i="157"/>
  <c r="H919" i="157"/>
  <c r="BF919" i="157"/>
  <c r="AH919" i="157"/>
  <c r="J919" i="157"/>
  <c r="AZ919" i="157"/>
  <c r="AG919" i="157"/>
  <c r="G919" i="157"/>
  <c r="C170" i="32"/>
  <c r="C227" i="32"/>
  <c r="Q214" i="32"/>
  <c r="R214" i="32" s="1"/>
  <c r="Q194" i="32"/>
  <c r="R194" i="32" s="1"/>
  <c r="S194" i="32" s="1"/>
  <c r="Q213" i="32"/>
  <c r="R213" i="32" s="1"/>
  <c r="Q193" i="32"/>
  <c r="R193" i="32" s="1"/>
  <c r="S193" i="32" s="1"/>
  <c r="Q212" i="32"/>
  <c r="R212" i="32" s="1"/>
  <c r="Q192" i="32"/>
  <c r="R192" i="32" s="1"/>
  <c r="S192" i="32" s="1"/>
  <c r="Q211" i="32"/>
  <c r="R211" i="32" s="1"/>
  <c r="Q191" i="32"/>
  <c r="R191" i="32" s="1"/>
  <c r="S191" i="32" s="1"/>
  <c r="Q210" i="32"/>
  <c r="R210" i="32" s="1"/>
  <c r="S210" i="32" s="1"/>
  <c r="Q190" i="32"/>
  <c r="R190" i="32" s="1"/>
  <c r="S190" i="32" s="1"/>
  <c r="Q218" i="32"/>
  <c r="R218" i="32" s="1"/>
  <c r="Q198" i="32"/>
  <c r="R198" i="32" s="1"/>
  <c r="S198" i="32" s="1"/>
  <c r="Q178" i="32"/>
  <c r="R178" i="32" s="1"/>
  <c r="Q209" i="32"/>
  <c r="R209" i="32" s="1"/>
  <c r="S209" i="32" s="1"/>
  <c r="Q189" i="32"/>
  <c r="R189" i="32" s="1"/>
  <c r="S189" i="32" s="1"/>
  <c r="Q208" i="32"/>
  <c r="R208" i="32" s="1"/>
  <c r="S208" i="32" s="1"/>
  <c r="Q188" i="32"/>
  <c r="R188" i="32" s="1"/>
  <c r="S188" i="32" s="1"/>
  <c r="Q207" i="32"/>
  <c r="R207" i="32" s="1"/>
  <c r="S207" i="32" s="1"/>
  <c r="Q187" i="32"/>
  <c r="R187" i="32" s="1"/>
  <c r="S187" i="32" s="1"/>
  <c r="Q222" i="32"/>
  <c r="R222" i="32" s="1"/>
  <c r="Q202" i="32"/>
  <c r="R202" i="32" s="1"/>
  <c r="S202" i="32" s="1"/>
  <c r="Q182" i="32"/>
  <c r="R182" i="32" s="1"/>
  <c r="S182" i="32" s="1"/>
  <c r="Q226" i="32"/>
  <c r="R226" i="32" s="1"/>
  <c r="Q206" i="32"/>
  <c r="R206" i="32" s="1"/>
  <c r="S206" i="32" s="1"/>
  <c r="Q186" i="32"/>
  <c r="R186" i="32" s="1"/>
  <c r="S186" i="32" s="1"/>
  <c r="Q225" i="32"/>
  <c r="R225" i="32" s="1"/>
  <c r="Q205" i="32"/>
  <c r="R205" i="32" s="1"/>
  <c r="S205" i="32" s="1"/>
  <c r="Q185" i="32"/>
  <c r="R185" i="32" s="1"/>
  <c r="S185" i="32" s="1"/>
  <c r="Q224" i="32"/>
  <c r="R224" i="32" s="1"/>
  <c r="Q204" i="32"/>
  <c r="R204" i="32" s="1"/>
  <c r="S204" i="32" s="1"/>
  <c r="Q184" i="32"/>
  <c r="R184" i="32" s="1"/>
  <c r="S184" i="32" s="1"/>
  <c r="Q223" i="32"/>
  <c r="R223" i="32" s="1"/>
  <c r="Q203" i="32"/>
  <c r="R203" i="32" s="1"/>
  <c r="S203" i="32" s="1"/>
  <c r="Q183" i="32"/>
  <c r="R183" i="32" s="1"/>
  <c r="S183" i="32" s="1"/>
  <c r="Q221" i="32"/>
  <c r="R221" i="32" s="1"/>
  <c r="Q201" i="32"/>
  <c r="R201" i="32" s="1"/>
  <c r="S201" i="32" s="1"/>
  <c r="Q181" i="32"/>
  <c r="R181" i="32" s="1"/>
  <c r="S181" i="32" s="1"/>
  <c r="Q220" i="32"/>
  <c r="R220" i="32" s="1"/>
  <c r="Q200" i="32"/>
  <c r="R200" i="32" s="1"/>
  <c r="S200" i="32" s="1"/>
  <c r="Q180" i="32"/>
  <c r="R180" i="32" s="1"/>
  <c r="S180" i="32" s="1"/>
  <c r="Q215" i="32"/>
  <c r="R215" i="32" s="1"/>
  <c r="Q195" i="32"/>
  <c r="R195" i="32" s="1"/>
  <c r="S195" i="32" s="1"/>
  <c r="Q219" i="32"/>
  <c r="R219" i="32" s="1"/>
  <c r="Q199" i="32"/>
  <c r="R199" i="32" s="1"/>
  <c r="S199" i="32" s="1"/>
  <c r="Q179" i="32"/>
  <c r="R179" i="32" s="1"/>
  <c r="S179" i="32" s="1"/>
  <c r="Q217" i="32"/>
  <c r="R217" i="32" s="1"/>
  <c r="Q197" i="32"/>
  <c r="R197" i="32" s="1"/>
  <c r="S197" i="32" s="1"/>
  <c r="Q216" i="32"/>
  <c r="R216" i="32" s="1"/>
  <c r="Q196" i="32"/>
  <c r="R196" i="32" s="1"/>
  <c r="S196" i="32" s="1"/>
  <c r="Q125" i="32"/>
  <c r="R125" i="32" s="1"/>
  <c r="S125" i="32" s="1"/>
  <c r="Q144" i="32"/>
  <c r="R144" i="32" s="1"/>
  <c r="S144" i="32" s="1"/>
  <c r="Q140" i="32"/>
  <c r="R140" i="32" s="1"/>
  <c r="S140" i="32" s="1"/>
  <c r="Q149" i="32"/>
  <c r="R149" i="32" s="1"/>
  <c r="S149" i="32" s="1"/>
  <c r="Q160" i="32"/>
  <c r="R160" i="32" s="1"/>
  <c r="S160" i="32" s="1"/>
  <c r="Q154" i="32"/>
  <c r="R154" i="32" s="1"/>
  <c r="S154" i="32" s="1"/>
  <c r="Q122" i="32"/>
  <c r="R122" i="32" s="1"/>
  <c r="S122" i="32" s="1"/>
  <c r="Q159" i="32"/>
  <c r="R159" i="32" s="1"/>
  <c r="S159" i="32" s="1"/>
  <c r="Q137" i="32"/>
  <c r="R137" i="32" s="1"/>
  <c r="S137" i="32" s="1"/>
  <c r="Q128" i="32"/>
  <c r="R128" i="32" s="1"/>
  <c r="S128" i="32" s="1"/>
  <c r="Q133" i="32"/>
  <c r="R133" i="32" s="1"/>
  <c r="S133" i="32" s="1"/>
  <c r="Q138" i="32"/>
  <c r="R138" i="32" s="1"/>
  <c r="S138" i="32" s="1"/>
  <c r="Q121" i="32"/>
  <c r="R121" i="32" s="1"/>
  <c r="S121" i="32" s="1"/>
  <c r="Q157" i="32"/>
  <c r="R157" i="32" s="1"/>
  <c r="S157" i="32" s="1"/>
  <c r="Q143" i="32"/>
  <c r="R143" i="32" s="1"/>
  <c r="S143" i="32" s="1"/>
  <c r="Q167" i="32"/>
  <c r="R167" i="32" s="1"/>
  <c r="S167" i="32" s="1"/>
  <c r="Q150" i="32"/>
  <c r="R150" i="32" s="1"/>
  <c r="S150" i="32" s="1"/>
  <c r="Q158" i="32"/>
  <c r="R158" i="32" s="1"/>
  <c r="S158" i="32" s="1"/>
  <c r="Q141" i="32"/>
  <c r="R141" i="32" s="1"/>
  <c r="S141" i="32" s="1"/>
  <c r="Q127" i="32"/>
  <c r="R127" i="32" s="1"/>
  <c r="S127" i="32" s="1"/>
  <c r="Q169" i="32"/>
  <c r="R169" i="32" s="1"/>
  <c r="S169" i="32" s="1"/>
  <c r="Q165" i="32"/>
  <c r="R165" i="32" s="1"/>
  <c r="S165" i="32" s="1"/>
  <c r="Q155" i="32"/>
  <c r="R155" i="32" s="1"/>
  <c r="S155" i="32" s="1"/>
  <c r="Q126" i="32"/>
  <c r="R126" i="32" s="1"/>
  <c r="S126" i="32" s="1"/>
  <c r="Q162" i="32"/>
  <c r="R162" i="32" s="1"/>
  <c r="S162" i="32" s="1"/>
  <c r="Q148" i="32"/>
  <c r="R148" i="32" s="1"/>
  <c r="S148" i="32" s="1"/>
  <c r="Q131" i="32"/>
  <c r="R131" i="32" s="1"/>
  <c r="S131" i="32" s="1"/>
  <c r="Q153" i="32"/>
  <c r="R153" i="32" s="1"/>
  <c r="S153" i="32" s="1"/>
  <c r="Q136" i="32"/>
  <c r="R136" i="32" s="1"/>
  <c r="S136" i="32" s="1"/>
  <c r="Q130" i="32"/>
  <c r="R130" i="32" s="1"/>
  <c r="S130" i="32" s="1"/>
  <c r="Q163" i="32"/>
  <c r="R163" i="32" s="1"/>
  <c r="S163" i="32" s="1"/>
  <c r="Q164" i="32"/>
  <c r="R164" i="32" s="1"/>
  <c r="S164" i="32" s="1"/>
  <c r="Q168" i="32"/>
  <c r="R168" i="32" s="1"/>
  <c r="S168" i="32" s="1"/>
  <c r="Q147" i="32"/>
  <c r="R147" i="32" s="1"/>
  <c r="S147" i="32" s="1"/>
  <c r="Q146" i="32"/>
  <c r="R146" i="32" s="1"/>
  <c r="S146" i="32" s="1"/>
  <c r="Q145" i="32"/>
  <c r="R145" i="32" s="1"/>
  <c r="S145" i="32" s="1"/>
  <c r="Q151" i="32"/>
  <c r="R151" i="32" s="1"/>
  <c r="S151" i="32" s="1"/>
  <c r="Q124" i="32"/>
  <c r="R124" i="32" s="1"/>
  <c r="S124" i="32" s="1"/>
  <c r="Q161" i="32"/>
  <c r="R161" i="32" s="1"/>
  <c r="S161" i="32" s="1"/>
  <c r="Q166" i="32"/>
  <c r="R166" i="32" s="1"/>
  <c r="S166" i="32" s="1"/>
  <c r="Q135" i="32"/>
  <c r="R135" i="32" s="1"/>
  <c r="S135" i="32" s="1"/>
  <c r="Q156" i="32"/>
  <c r="R156" i="32" s="1"/>
  <c r="S156" i="32" s="1"/>
  <c r="Q129" i="32"/>
  <c r="R129" i="32" s="1"/>
  <c r="S129" i="32" s="1"/>
  <c r="Q134" i="32"/>
  <c r="R134" i="32" s="1"/>
  <c r="S134" i="32" s="1"/>
  <c r="Q139" i="32"/>
  <c r="R139" i="32" s="1"/>
  <c r="S139" i="32" s="1"/>
  <c r="Q132" i="32"/>
  <c r="R132" i="32" s="1"/>
  <c r="S132" i="32" s="1"/>
  <c r="Q123" i="32"/>
  <c r="R123" i="32" s="1"/>
  <c r="S123" i="32" s="1"/>
  <c r="Q142" i="32"/>
  <c r="R142" i="32" s="1"/>
  <c r="S142" i="32" s="1"/>
  <c r="Q152" i="32"/>
  <c r="R152" i="32" s="1"/>
  <c r="S152" i="32" s="1"/>
  <c r="Q112" i="32"/>
  <c r="R112" i="32" s="1"/>
  <c r="Q92" i="32"/>
  <c r="R92" i="32" s="1"/>
  <c r="Q72" i="32"/>
  <c r="Q69" i="32"/>
  <c r="Q107" i="32"/>
  <c r="R107" i="32" s="1"/>
  <c r="Q106" i="32"/>
  <c r="R106" i="32" s="1"/>
  <c r="Q97" i="32"/>
  <c r="R97" i="32" s="1"/>
  <c r="Q96" i="32"/>
  <c r="R96" i="32" s="1"/>
  <c r="Q111" i="32"/>
  <c r="R111" i="32" s="1"/>
  <c r="Q91" i="32"/>
  <c r="R91" i="32" s="1"/>
  <c r="Q71" i="32"/>
  <c r="Q89" i="32"/>
  <c r="R89" i="32" s="1"/>
  <c r="Q87" i="32"/>
  <c r="R87" i="32" s="1"/>
  <c r="Q86" i="32"/>
  <c r="R86" i="32" s="1"/>
  <c r="Q99" i="32"/>
  <c r="R99" i="32" s="1"/>
  <c r="Q110" i="32"/>
  <c r="R110" i="32" s="1"/>
  <c r="Q90" i="32"/>
  <c r="R90" i="32" s="1"/>
  <c r="Q70" i="32"/>
  <c r="Q109" i="32"/>
  <c r="R109" i="32" s="1"/>
  <c r="Q67" i="32"/>
  <c r="Q66" i="32"/>
  <c r="Q79" i="32"/>
  <c r="Q78" i="32"/>
  <c r="Q77" i="32"/>
  <c r="Q108" i="32"/>
  <c r="R108" i="32" s="1"/>
  <c r="Q88" i="32"/>
  <c r="R88" i="32" s="1"/>
  <c r="Q68" i="32"/>
  <c r="Q98" i="32"/>
  <c r="R98" i="32" s="1"/>
  <c r="Q76" i="32"/>
  <c r="Q95" i="32"/>
  <c r="R95" i="32" s="1"/>
  <c r="Q74" i="32"/>
  <c r="Q93" i="32"/>
  <c r="R93" i="32" s="1"/>
  <c r="Q105" i="32"/>
  <c r="R105" i="32" s="1"/>
  <c r="Q85" i="32"/>
  <c r="Q65" i="32"/>
  <c r="Q82" i="32"/>
  <c r="Q80" i="32"/>
  <c r="Q75" i="32"/>
  <c r="Q94" i="32"/>
  <c r="R94" i="32" s="1"/>
  <c r="Q104" i="32"/>
  <c r="R104" i="32" s="1"/>
  <c r="Q84" i="32"/>
  <c r="Q64" i="32"/>
  <c r="Q103" i="32"/>
  <c r="R103" i="32" s="1"/>
  <c r="Q83" i="32"/>
  <c r="Q102" i="32"/>
  <c r="R102" i="32" s="1"/>
  <c r="Q101" i="32"/>
  <c r="R101" i="32" s="1"/>
  <c r="Q81" i="32"/>
  <c r="Q100" i="32"/>
  <c r="R100" i="32" s="1"/>
  <c r="Q73" i="32"/>
  <c r="C113" i="32"/>
  <c r="S111" i="32" l="1"/>
  <c r="D111" i="32" s="1"/>
  <c r="S219" i="32"/>
  <c r="D219" i="32" s="1"/>
  <c r="S218" i="32"/>
  <c r="D218" i="32" s="1"/>
  <c r="S104" i="32"/>
  <c r="D104" i="32" s="1"/>
  <c r="S96" i="32"/>
  <c r="D96" i="32" s="1"/>
  <c r="S100" i="32"/>
  <c r="D100" i="32" s="1"/>
  <c r="S94" i="32"/>
  <c r="D94" i="32" s="1"/>
  <c r="S97" i="32"/>
  <c r="D97" i="32" s="1"/>
  <c r="S215" i="32"/>
  <c r="D215" i="32" s="1"/>
  <c r="S106" i="32"/>
  <c r="D106" i="32" s="1"/>
  <c r="S107" i="32"/>
  <c r="D107" i="32" s="1"/>
  <c r="S220" i="32"/>
  <c r="D220" i="32" s="1"/>
  <c r="S211" i="32"/>
  <c r="D211" i="32" s="1"/>
  <c r="S212" i="32"/>
  <c r="D212" i="32" s="1"/>
  <c r="S92" i="32"/>
  <c r="D92" i="32" s="1"/>
  <c r="S105" i="32"/>
  <c r="D105" i="32" s="1"/>
  <c r="S112" i="32"/>
  <c r="D112" i="32" s="1"/>
  <c r="S221" i="32"/>
  <c r="D221" i="32" s="1"/>
  <c r="S213" i="32"/>
  <c r="D213" i="32" s="1"/>
  <c r="S93" i="32"/>
  <c r="D93" i="32" s="1"/>
  <c r="S214" i="32"/>
  <c r="D214" i="32" s="1"/>
  <c r="S223" i="32"/>
  <c r="D223" i="32" s="1"/>
  <c r="S98" i="32"/>
  <c r="D98" i="32" s="1"/>
  <c r="S95" i="32"/>
  <c r="D95" i="32" s="1"/>
  <c r="S224" i="32"/>
  <c r="D224" i="32" s="1"/>
  <c r="S88" i="32"/>
  <c r="D88" i="32" s="1"/>
  <c r="S108" i="32"/>
  <c r="D108" i="32" s="1"/>
  <c r="S225" i="32"/>
  <c r="D225" i="32" s="1"/>
  <c r="S226" i="32"/>
  <c r="D226" i="32" s="1"/>
  <c r="S109" i="32"/>
  <c r="D109" i="32" s="1"/>
  <c r="S222" i="32"/>
  <c r="D222" i="32" s="1"/>
  <c r="S90" i="32"/>
  <c r="D90" i="32" s="1"/>
  <c r="S99" i="32"/>
  <c r="D99" i="32" s="1"/>
  <c r="S101" i="32"/>
  <c r="D101" i="32" s="1"/>
  <c r="S86" i="32"/>
  <c r="D86" i="32" s="1"/>
  <c r="S216" i="32"/>
  <c r="D216" i="32" s="1"/>
  <c r="S102" i="32"/>
  <c r="D102" i="32" s="1"/>
  <c r="S87" i="32"/>
  <c r="D87" i="32" s="1"/>
  <c r="S89" i="32"/>
  <c r="D89" i="32" s="1"/>
  <c r="S217" i="32"/>
  <c r="D217" i="32" s="1"/>
  <c r="S110" i="32"/>
  <c r="D110" i="32" s="1"/>
  <c r="S103" i="32"/>
  <c r="D103" i="32" s="1"/>
  <c r="S91" i="32"/>
  <c r="D91" i="32" s="1"/>
  <c r="D199" i="32"/>
  <c r="D148" i="32"/>
  <c r="D126" i="32"/>
  <c r="D210" i="32"/>
  <c r="D162" i="32"/>
  <c r="D155" i="32"/>
  <c r="D180" i="32"/>
  <c r="L180" i="32" s="1"/>
  <c r="AC180" i="32" s="1"/>
  <c r="L222" i="177" s="1"/>
  <c r="D191" i="32"/>
  <c r="D165" i="32"/>
  <c r="D200" i="32"/>
  <c r="D190" i="32"/>
  <c r="D169" i="32"/>
  <c r="D192" i="32"/>
  <c r="D195" i="32"/>
  <c r="D127" i="32"/>
  <c r="D181" i="32"/>
  <c r="H181" i="32" s="1"/>
  <c r="Y181" i="32" s="1"/>
  <c r="H223" i="177" s="1"/>
  <c r="D141" i="32"/>
  <c r="D201" i="32"/>
  <c r="D193" i="32"/>
  <c r="D158" i="32"/>
  <c r="D152" i="32"/>
  <c r="D150" i="32"/>
  <c r="D183" i="32"/>
  <c r="D194" i="32"/>
  <c r="D167" i="32"/>
  <c r="D203" i="32"/>
  <c r="D143" i="32"/>
  <c r="D132" i="32"/>
  <c r="D157" i="32"/>
  <c r="D184" i="32"/>
  <c r="D139" i="32"/>
  <c r="D204" i="32"/>
  <c r="H204" i="32" s="1"/>
  <c r="D134" i="32"/>
  <c r="D138" i="32"/>
  <c r="D129" i="32"/>
  <c r="D133" i="32"/>
  <c r="D185" i="32"/>
  <c r="D128" i="32"/>
  <c r="D205" i="32"/>
  <c r="K205" i="32" s="1"/>
  <c r="D156" i="32"/>
  <c r="D135" i="32"/>
  <c r="D137" i="32"/>
  <c r="D166" i="32"/>
  <c r="D159" i="32"/>
  <c r="D186" i="32"/>
  <c r="D161" i="32"/>
  <c r="D122" i="32"/>
  <c r="D206" i="32"/>
  <c r="G206" i="32" s="1"/>
  <c r="D154" i="32"/>
  <c r="D182" i="32"/>
  <c r="D202" i="32"/>
  <c r="D142" i="32"/>
  <c r="D187" i="32"/>
  <c r="D124" i="32"/>
  <c r="D146" i="32"/>
  <c r="I146" i="32" s="1"/>
  <c r="D168" i="32"/>
  <c r="D125" i="32"/>
  <c r="D207" i="32"/>
  <c r="D149" i="32"/>
  <c r="D144" i="32"/>
  <c r="D164" i="32"/>
  <c r="D196" i="32"/>
  <c r="D188" i="32"/>
  <c r="D151" i="32"/>
  <c r="L151" i="32" s="1"/>
  <c r="D163" i="32"/>
  <c r="D208" i="32"/>
  <c r="D140" i="32"/>
  <c r="D130" i="32"/>
  <c r="D197" i="32"/>
  <c r="D189" i="32"/>
  <c r="D160" i="32"/>
  <c r="F160" i="32" s="1"/>
  <c r="D147" i="32"/>
  <c r="D136" i="32"/>
  <c r="D209" i="32"/>
  <c r="D123" i="32"/>
  <c r="D145" i="32"/>
  <c r="D153" i="32"/>
  <c r="D131" i="32"/>
  <c r="D198" i="32"/>
  <c r="S178" i="32"/>
  <c r="D178" i="32" s="1"/>
  <c r="D179" i="32"/>
  <c r="E989" i="157"/>
  <c r="BB954" i="157"/>
  <c r="AC954" i="157"/>
  <c r="AY954" i="157"/>
  <c r="AB954" i="157"/>
  <c r="AU954" i="157"/>
  <c r="AG954" i="157"/>
  <c r="AT954" i="157"/>
  <c r="AM954" i="157"/>
  <c r="BC954" i="157"/>
  <c r="X954" i="157"/>
  <c r="AS954" i="157"/>
  <c r="U954" i="157"/>
  <c r="BD954" i="157"/>
  <c r="W954" i="157"/>
  <c r="AV954" i="157"/>
  <c r="T954" i="157"/>
  <c r="AR954" i="157"/>
  <c r="Z954" i="157"/>
  <c r="AQ954" i="157"/>
  <c r="R954" i="157"/>
  <c r="BN954" i="157"/>
  <c r="AH954" i="157"/>
  <c r="N954" i="157"/>
  <c r="BO954" i="157"/>
  <c r="AN954" i="157"/>
  <c r="M954" i="157"/>
  <c r="BL954" i="157"/>
  <c r="AK954" i="157"/>
  <c r="L954" i="157"/>
  <c r="BH954" i="157"/>
  <c r="AJ954" i="157"/>
  <c r="K954" i="157"/>
  <c r="BJ954" i="157"/>
  <c r="AO954" i="157"/>
  <c r="I954" i="157"/>
  <c r="BF954" i="157"/>
  <c r="AL954" i="157"/>
  <c r="O954" i="157"/>
  <c r="AX954" i="157"/>
  <c r="AI954" i="157"/>
  <c r="P954" i="157"/>
  <c r="BA954" i="157"/>
  <c r="AE954" i="157"/>
  <c r="J954" i="157"/>
  <c r="AZ954" i="157"/>
  <c r="AF954" i="157"/>
  <c r="H954" i="157"/>
  <c r="AW954" i="157"/>
  <c r="AD954" i="157"/>
  <c r="G954" i="157"/>
  <c r="E990" i="157"/>
  <c r="BN955" i="157"/>
  <c r="AE955" i="157"/>
  <c r="N955" i="157"/>
  <c r="BJ955" i="157"/>
  <c r="AD955" i="157"/>
  <c r="L955" i="157"/>
  <c r="BF955" i="157"/>
  <c r="AC955" i="157"/>
  <c r="O955" i="157"/>
  <c r="BL955" i="157"/>
  <c r="AB955" i="157"/>
  <c r="J955" i="157"/>
  <c r="BH955" i="157"/>
  <c r="AO955" i="157"/>
  <c r="H955" i="157"/>
  <c r="AS955" i="157"/>
  <c r="AM955" i="157"/>
  <c r="G955" i="157"/>
  <c r="AR955" i="157"/>
  <c r="AL955" i="157"/>
  <c r="M955" i="157"/>
  <c r="AQ955" i="157"/>
  <c r="AK955" i="157"/>
  <c r="I955" i="157"/>
  <c r="BD955" i="157"/>
  <c r="AI955" i="157"/>
  <c r="K955" i="157"/>
  <c r="AX955" i="157"/>
  <c r="AF955" i="157"/>
  <c r="AW955" i="157"/>
  <c r="AH955" i="157"/>
  <c r="AV955" i="157"/>
  <c r="AJ955" i="157"/>
  <c r="AU955" i="157"/>
  <c r="AG955" i="157"/>
  <c r="BB955" i="157"/>
  <c r="W955" i="157"/>
  <c r="BA955" i="157"/>
  <c r="U955" i="157"/>
  <c r="AZ955" i="157"/>
  <c r="T955" i="157"/>
  <c r="AY955" i="157"/>
  <c r="X955" i="157"/>
  <c r="AT955" i="157"/>
  <c r="Z955" i="157"/>
  <c r="BC955" i="157"/>
  <c r="R955" i="157"/>
  <c r="BO955" i="157"/>
  <c r="AN955" i="157"/>
  <c r="P955" i="157"/>
  <c r="E985" i="157"/>
  <c r="AW950" i="157"/>
  <c r="N950" i="157"/>
  <c r="AJ950" i="157"/>
  <c r="BN950" i="157"/>
  <c r="BH950" i="157"/>
  <c r="BO950" i="157"/>
  <c r="AL950" i="157"/>
  <c r="L950" i="157"/>
  <c r="BJ950" i="157"/>
  <c r="AK950" i="157"/>
  <c r="K950" i="157"/>
  <c r="I950" i="157"/>
  <c r="BL950" i="157"/>
  <c r="AI950" i="157"/>
  <c r="O950" i="157"/>
  <c r="BC950" i="157"/>
  <c r="AC950" i="157"/>
  <c r="P950" i="157"/>
  <c r="BB950" i="157"/>
  <c r="AB950" i="157"/>
  <c r="J950" i="157"/>
  <c r="BA950" i="157"/>
  <c r="AO950" i="157"/>
  <c r="H950" i="157"/>
  <c r="AT950" i="157"/>
  <c r="AH950" i="157"/>
  <c r="G950" i="157"/>
  <c r="AR950" i="157"/>
  <c r="AF950" i="157"/>
  <c r="AE950" i="157"/>
  <c r="AQ950" i="157"/>
  <c r="AZ950" i="157"/>
  <c r="AN950" i="157"/>
  <c r="W950" i="157"/>
  <c r="BD950" i="157"/>
  <c r="AM950" i="157"/>
  <c r="AX950" i="157"/>
  <c r="Z950" i="157"/>
  <c r="AG950" i="157"/>
  <c r="AV950" i="157"/>
  <c r="X950" i="157"/>
  <c r="U950" i="157"/>
  <c r="T950" i="157"/>
  <c r="AS950" i="157"/>
  <c r="AD950" i="157"/>
  <c r="BF950" i="157"/>
  <c r="AU950" i="157"/>
  <c r="R950" i="157"/>
  <c r="AY950" i="157"/>
  <c r="M950" i="157"/>
  <c r="E986" i="157"/>
  <c r="BD951" i="157"/>
  <c r="X951" i="157"/>
  <c r="Z951" i="157"/>
  <c r="AV951" i="157"/>
  <c r="U951" i="157"/>
  <c r="AR951" i="157"/>
  <c r="T951" i="157"/>
  <c r="AS951" i="157"/>
  <c r="AU951" i="157"/>
  <c r="P951" i="157"/>
  <c r="N951" i="157"/>
  <c r="AN951" i="157"/>
  <c r="J951" i="157"/>
  <c r="BO951" i="157"/>
  <c r="AJ951" i="157"/>
  <c r="L951" i="157"/>
  <c r="BH951" i="157"/>
  <c r="AZ951" i="157"/>
  <c r="BN951" i="157"/>
  <c r="AE951" i="157"/>
  <c r="AD951" i="157"/>
  <c r="AX951" i="157"/>
  <c r="BJ951" i="157"/>
  <c r="AK951" i="157"/>
  <c r="M951" i="157"/>
  <c r="H951" i="157"/>
  <c r="R951" i="157"/>
  <c r="AI951" i="157"/>
  <c r="BF951" i="157"/>
  <c r="AF951" i="157"/>
  <c r="I951" i="157"/>
  <c r="BC951" i="157"/>
  <c r="AO951" i="157"/>
  <c r="BL951" i="157"/>
  <c r="K951" i="157"/>
  <c r="AY951" i="157"/>
  <c r="AH951" i="157"/>
  <c r="AC951" i="157"/>
  <c r="AG951" i="157"/>
  <c r="G951" i="157"/>
  <c r="O951" i="157"/>
  <c r="AL951" i="157"/>
  <c r="BB951" i="157"/>
  <c r="AM951" i="157"/>
  <c r="BA951" i="157"/>
  <c r="AT951" i="157"/>
  <c r="AQ951" i="157"/>
  <c r="AB951" i="157"/>
  <c r="AW951" i="157"/>
  <c r="W951" i="157"/>
  <c r="E993" i="157"/>
  <c r="BD958" i="157"/>
  <c r="AN958" i="157"/>
  <c r="G958" i="157"/>
  <c r="BA958" i="157"/>
  <c r="K958" i="157"/>
  <c r="J958" i="157"/>
  <c r="BC958" i="157"/>
  <c r="AI958" i="157"/>
  <c r="R958" i="157"/>
  <c r="AO958" i="157"/>
  <c r="AV958" i="157"/>
  <c r="AM958" i="157"/>
  <c r="BL958" i="157"/>
  <c r="BJ958" i="157"/>
  <c r="AU958" i="157"/>
  <c r="AJ958" i="157"/>
  <c r="AY958" i="157"/>
  <c r="AS958" i="157"/>
  <c r="AK958" i="157"/>
  <c r="AR958" i="157"/>
  <c r="AD958" i="157"/>
  <c r="AC958" i="157"/>
  <c r="P958" i="157"/>
  <c r="H958" i="157"/>
  <c r="AZ958" i="157"/>
  <c r="X958" i="157"/>
  <c r="AQ958" i="157"/>
  <c r="W958" i="157"/>
  <c r="N958" i="157"/>
  <c r="BH958" i="157"/>
  <c r="AX958" i="157"/>
  <c r="Z958" i="157"/>
  <c r="AB958" i="157"/>
  <c r="AT958" i="157"/>
  <c r="U958" i="157"/>
  <c r="T958" i="157"/>
  <c r="AW958" i="157"/>
  <c r="O958" i="157"/>
  <c r="I958" i="157"/>
  <c r="BO958" i="157"/>
  <c r="AL958" i="157"/>
  <c r="M958" i="157"/>
  <c r="AE958" i="157"/>
  <c r="L958" i="157"/>
  <c r="BN958" i="157"/>
  <c r="AH958" i="157"/>
  <c r="AG958" i="157"/>
  <c r="AF958" i="157"/>
  <c r="BF958" i="157"/>
  <c r="BB958" i="157"/>
  <c r="E994" i="157"/>
  <c r="AQ959" i="157"/>
  <c r="AF959" i="157"/>
  <c r="I959" i="157"/>
  <c r="AE959" i="157"/>
  <c r="BC959" i="157"/>
  <c r="BB959" i="157"/>
  <c r="AH959" i="157"/>
  <c r="BA959" i="157"/>
  <c r="AB959" i="157"/>
  <c r="AS959" i="157"/>
  <c r="AO959" i="157"/>
  <c r="AR959" i="157"/>
  <c r="X959" i="157"/>
  <c r="BD959" i="157"/>
  <c r="W959" i="157"/>
  <c r="AY959" i="157"/>
  <c r="U959" i="157"/>
  <c r="AT959" i="157"/>
  <c r="T959" i="157"/>
  <c r="AX959" i="157"/>
  <c r="Z959" i="157"/>
  <c r="AZ959" i="157"/>
  <c r="P959" i="157"/>
  <c r="BO959" i="157"/>
  <c r="AL959" i="157"/>
  <c r="N959" i="157"/>
  <c r="BN959" i="157"/>
  <c r="AK959" i="157"/>
  <c r="L959" i="157"/>
  <c r="BL959" i="157"/>
  <c r="AJ959" i="157"/>
  <c r="O959" i="157"/>
  <c r="BJ959" i="157"/>
  <c r="AI959" i="157"/>
  <c r="K959" i="157"/>
  <c r="BH959" i="157"/>
  <c r="AG959" i="157"/>
  <c r="H959" i="157"/>
  <c r="BF959" i="157"/>
  <c r="AD959" i="157"/>
  <c r="G959" i="157"/>
  <c r="AW959" i="157"/>
  <c r="AC959" i="157"/>
  <c r="R959" i="157"/>
  <c r="AV959" i="157"/>
  <c r="AN959" i="157"/>
  <c r="M959" i="157"/>
  <c r="AU959" i="157"/>
  <c r="AM959" i="157"/>
  <c r="J959" i="157"/>
  <c r="E988" i="157"/>
  <c r="BB953" i="157"/>
  <c r="AH953" i="157"/>
  <c r="AX953" i="157"/>
  <c r="AF953" i="157"/>
  <c r="AW953" i="157"/>
  <c r="AO953" i="157"/>
  <c r="AV953" i="157"/>
  <c r="AE953" i="157"/>
  <c r="BC953" i="157"/>
  <c r="Z953" i="157"/>
  <c r="AU953" i="157"/>
  <c r="X953" i="157"/>
  <c r="AS953" i="157"/>
  <c r="W953" i="157"/>
  <c r="BD953" i="157"/>
  <c r="T953" i="157"/>
  <c r="AT953" i="157"/>
  <c r="R953" i="157"/>
  <c r="AQ953" i="157"/>
  <c r="U953" i="157"/>
  <c r="BL953" i="157"/>
  <c r="AB953" i="157"/>
  <c r="P953" i="157"/>
  <c r="BH953" i="157"/>
  <c r="AL953" i="157"/>
  <c r="N953" i="157"/>
  <c r="BO953" i="157"/>
  <c r="AK953" i="157"/>
  <c r="L953" i="157"/>
  <c r="BN953" i="157"/>
  <c r="AJ953" i="157"/>
  <c r="I953" i="157"/>
  <c r="BJ953" i="157"/>
  <c r="AI953" i="157"/>
  <c r="H953" i="157"/>
  <c r="BF953" i="157"/>
  <c r="AG953" i="157"/>
  <c r="G953" i="157"/>
  <c r="BA953" i="157"/>
  <c r="AD953" i="157"/>
  <c r="J953" i="157"/>
  <c r="AZ953" i="157"/>
  <c r="AC953" i="157"/>
  <c r="O953" i="157"/>
  <c r="AY953" i="157"/>
  <c r="AN953" i="157"/>
  <c r="K953" i="157"/>
  <c r="AR953" i="157"/>
  <c r="AM953" i="157"/>
  <c r="M953" i="157"/>
  <c r="E987" i="157"/>
  <c r="BA952" i="157"/>
  <c r="AF952" i="157"/>
  <c r="AX952" i="157"/>
  <c r="R952" i="157"/>
  <c r="T952" i="157"/>
  <c r="AR952" i="157"/>
  <c r="AM952" i="157"/>
  <c r="Z952" i="157"/>
  <c r="W952" i="157"/>
  <c r="BB952" i="157"/>
  <c r="AQ952" i="157"/>
  <c r="AJ952" i="157"/>
  <c r="AW952" i="157"/>
  <c r="X952" i="157"/>
  <c r="AV952" i="157"/>
  <c r="BL952" i="157"/>
  <c r="AD952" i="157"/>
  <c r="AY952" i="157"/>
  <c r="N952" i="157"/>
  <c r="BN952" i="157"/>
  <c r="BJ952" i="157"/>
  <c r="AC952" i="157"/>
  <c r="K952" i="157"/>
  <c r="BH952" i="157"/>
  <c r="AB952" i="157"/>
  <c r="I952" i="157"/>
  <c r="BF952" i="157"/>
  <c r="AO952" i="157"/>
  <c r="O952" i="157"/>
  <c r="BO952" i="157"/>
  <c r="AL952" i="157"/>
  <c r="P952" i="157"/>
  <c r="AU952" i="157"/>
  <c r="AK952" i="157"/>
  <c r="H952" i="157"/>
  <c r="AT952" i="157"/>
  <c r="AI952" i="157"/>
  <c r="AH952" i="157"/>
  <c r="M952" i="157"/>
  <c r="U952" i="157"/>
  <c r="J952" i="157"/>
  <c r="AS952" i="157"/>
  <c r="L952" i="157"/>
  <c r="BD952" i="157"/>
  <c r="AN952" i="157"/>
  <c r="G952" i="157"/>
  <c r="AZ952" i="157"/>
  <c r="BC952" i="157"/>
  <c r="AG952" i="157"/>
  <c r="AE952" i="157"/>
  <c r="E992" i="157"/>
  <c r="AW957" i="157"/>
  <c r="U957" i="157"/>
  <c r="BA957" i="157"/>
  <c r="P957" i="157"/>
  <c r="BN957" i="157"/>
  <c r="AF957" i="157"/>
  <c r="N957" i="157"/>
  <c r="BL957" i="157"/>
  <c r="AN957" i="157"/>
  <c r="L957" i="157"/>
  <c r="BJ957" i="157"/>
  <c r="AK957" i="157"/>
  <c r="G957" i="157"/>
  <c r="AJ957" i="157"/>
  <c r="BO957" i="157"/>
  <c r="T957" i="157"/>
  <c r="BF957" i="157"/>
  <c r="AO957" i="157"/>
  <c r="H957" i="157"/>
  <c r="BH957" i="157"/>
  <c r="AL957" i="157"/>
  <c r="O957" i="157"/>
  <c r="BD957" i="157"/>
  <c r="AG957" i="157"/>
  <c r="M957" i="157"/>
  <c r="BC957" i="157"/>
  <c r="AE957" i="157"/>
  <c r="K957" i="157"/>
  <c r="AV957" i="157"/>
  <c r="AC957" i="157"/>
  <c r="J957" i="157"/>
  <c r="AT957" i="157"/>
  <c r="AB957" i="157"/>
  <c r="I957" i="157"/>
  <c r="AS957" i="157"/>
  <c r="AH957" i="157"/>
  <c r="AR957" i="157"/>
  <c r="AD957" i="157"/>
  <c r="AQ957" i="157"/>
  <c r="AM957" i="157"/>
  <c r="AY957" i="157"/>
  <c r="AI957" i="157"/>
  <c r="AX957" i="157"/>
  <c r="X957" i="157"/>
  <c r="Z957" i="157"/>
  <c r="AU957" i="157"/>
  <c r="W957" i="157"/>
  <c r="BB957" i="157"/>
  <c r="AZ957" i="157"/>
  <c r="R957" i="157"/>
  <c r="E991" i="157"/>
  <c r="AQ956" i="157"/>
  <c r="R956" i="157"/>
  <c r="AU956" i="157"/>
  <c r="N956" i="157"/>
  <c r="AR956" i="157"/>
  <c r="M956" i="157"/>
  <c r="BN956" i="157"/>
  <c r="AL956" i="157"/>
  <c r="L956" i="157"/>
  <c r="BO956" i="157"/>
  <c r="AK956" i="157"/>
  <c r="K956" i="157"/>
  <c r="BL956" i="157"/>
  <c r="AJ956" i="157"/>
  <c r="U956" i="157"/>
  <c r="BH956" i="157"/>
  <c r="AI956" i="157"/>
  <c r="I956" i="157"/>
  <c r="BJ956" i="157"/>
  <c r="AG956" i="157"/>
  <c r="O956" i="157"/>
  <c r="AY956" i="157"/>
  <c r="AD956" i="157"/>
  <c r="P956" i="157"/>
  <c r="AX956" i="157"/>
  <c r="AC956" i="157"/>
  <c r="J956" i="157"/>
  <c r="AW956" i="157"/>
  <c r="AM956" i="157"/>
  <c r="H956" i="157"/>
  <c r="BF956" i="157"/>
  <c r="AB956" i="157"/>
  <c r="T956" i="157"/>
  <c r="AZ956" i="157"/>
  <c r="AN956" i="157"/>
  <c r="G956" i="157"/>
  <c r="AV956" i="157"/>
  <c r="AH956" i="157"/>
  <c r="AT956" i="157"/>
  <c r="AO956" i="157"/>
  <c r="BD956" i="157"/>
  <c r="AF956" i="157"/>
  <c r="BC956" i="157"/>
  <c r="AE956" i="157"/>
  <c r="BB956" i="157"/>
  <c r="X956" i="157"/>
  <c r="BA956" i="157"/>
  <c r="Z956" i="157"/>
  <c r="AS956" i="157"/>
  <c r="W956" i="157"/>
  <c r="K183" i="32"/>
  <c r="AB183" i="32" s="1"/>
  <c r="K225" i="177" s="1"/>
  <c r="J183" i="32"/>
  <c r="AA183" i="32" s="1"/>
  <c r="J225" i="177" s="1"/>
  <c r="L183" i="32"/>
  <c r="AC183" i="32" s="1"/>
  <c r="L225" i="177" s="1"/>
  <c r="I183" i="32"/>
  <c r="Z183" i="32" s="1"/>
  <c r="I225" i="177" s="1"/>
  <c r="H183" i="32"/>
  <c r="Y183" i="32" s="1"/>
  <c r="H225" i="177" s="1"/>
  <c r="G183" i="32"/>
  <c r="X183" i="32" s="1"/>
  <c r="G225" i="177" s="1"/>
  <c r="F183" i="32"/>
  <c r="W183" i="32" s="1"/>
  <c r="F225" i="177" s="1"/>
  <c r="E183" i="32"/>
  <c r="U183" i="32"/>
  <c r="D225" i="177" s="1"/>
  <c r="L146" i="32"/>
  <c r="K146" i="32"/>
  <c r="J146" i="32"/>
  <c r="H146" i="32"/>
  <c r="G146" i="32"/>
  <c r="F146" i="32"/>
  <c r="E146" i="32"/>
  <c r="I160" i="32" l="1"/>
  <c r="J160" i="32"/>
  <c r="K160" i="32"/>
  <c r="L160" i="32"/>
  <c r="U180" i="32"/>
  <c r="D222" i="177" s="1"/>
  <c r="E205" i="32"/>
  <c r="F205" i="32"/>
  <c r="F180" i="32"/>
  <c r="W180" i="32" s="1"/>
  <c r="F222" i="177" s="1"/>
  <c r="G205" i="32"/>
  <c r="H205" i="32"/>
  <c r="J205" i="32"/>
  <c r="L205" i="32"/>
  <c r="E180" i="32"/>
  <c r="I180" i="32"/>
  <c r="Z180" i="32" s="1"/>
  <c r="I222" i="177" s="1"/>
  <c r="J180" i="32"/>
  <c r="AA180" i="32" s="1"/>
  <c r="J222" i="177" s="1"/>
  <c r="I205" i="32"/>
  <c r="G180" i="32"/>
  <c r="X180" i="32" s="1"/>
  <c r="G222" i="177" s="1"/>
  <c r="H180" i="32"/>
  <c r="Y180" i="32" s="1"/>
  <c r="H222" i="177" s="1"/>
  <c r="K180" i="32"/>
  <c r="AB180" i="32" s="1"/>
  <c r="K222" i="177" s="1"/>
  <c r="H160" i="32"/>
  <c r="G160" i="32"/>
  <c r="L181" i="32"/>
  <c r="AC181" i="32" s="1"/>
  <c r="L223" i="177" s="1"/>
  <c r="E160" i="32"/>
  <c r="C160" i="32" s="1"/>
  <c r="I108" i="32"/>
  <c r="L108" i="32"/>
  <c r="E108" i="32"/>
  <c r="K108" i="32"/>
  <c r="J108" i="32"/>
  <c r="H108" i="32"/>
  <c r="F108" i="32"/>
  <c r="G108" i="32"/>
  <c r="G107" i="32"/>
  <c r="C107" i="32" s="1"/>
  <c r="I107" i="32"/>
  <c r="E107" i="32"/>
  <c r="F107" i="32"/>
  <c r="K107" i="32"/>
  <c r="L107" i="32"/>
  <c r="H107" i="32"/>
  <c r="J107" i="32"/>
  <c r="H109" i="32"/>
  <c r="K109" i="32"/>
  <c r="L109" i="32"/>
  <c r="J109" i="32"/>
  <c r="I109" i="32"/>
  <c r="G109" i="32"/>
  <c r="E109" i="32"/>
  <c r="F109" i="32"/>
  <c r="L225" i="32"/>
  <c r="K225" i="32"/>
  <c r="J225" i="32"/>
  <c r="I225" i="32"/>
  <c r="H225" i="32"/>
  <c r="G225" i="32"/>
  <c r="F225" i="32"/>
  <c r="E225" i="32"/>
  <c r="I88" i="32"/>
  <c r="L88" i="32"/>
  <c r="J88" i="32"/>
  <c r="K88" i="32"/>
  <c r="H88" i="32"/>
  <c r="F88" i="32"/>
  <c r="G88" i="32"/>
  <c r="E88" i="32"/>
  <c r="H224" i="32"/>
  <c r="E224" i="32"/>
  <c r="L224" i="32"/>
  <c r="F224" i="32"/>
  <c r="I224" i="32"/>
  <c r="G224" i="32"/>
  <c r="K224" i="32"/>
  <c r="J224" i="32"/>
  <c r="E95" i="32"/>
  <c r="L95" i="32"/>
  <c r="J95" i="32"/>
  <c r="K95" i="32"/>
  <c r="H95" i="32"/>
  <c r="I95" i="32"/>
  <c r="G95" i="32"/>
  <c r="F95" i="32"/>
  <c r="G98" i="32"/>
  <c r="L98" i="32"/>
  <c r="I98" i="32"/>
  <c r="K98" i="32"/>
  <c r="H98" i="32"/>
  <c r="J98" i="32"/>
  <c r="F98" i="32"/>
  <c r="E98" i="32"/>
  <c r="C98" i="32" s="1"/>
  <c r="K223" i="32"/>
  <c r="J223" i="32"/>
  <c r="I223" i="32"/>
  <c r="H223" i="32"/>
  <c r="G223" i="32"/>
  <c r="F223" i="32"/>
  <c r="E223" i="32"/>
  <c r="L223" i="32"/>
  <c r="H214" i="32"/>
  <c r="L214" i="32"/>
  <c r="E214" i="32"/>
  <c r="I214" i="32"/>
  <c r="G214" i="32"/>
  <c r="F214" i="32"/>
  <c r="K214" i="32"/>
  <c r="J214" i="32"/>
  <c r="I93" i="32"/>
  <c r="E93" i="32"/>
  <c r="F93" i="32"/>
  <c r="H93" i="32"/>
  <c r="L93" i="32"/>
  <c r="G93" i="32"/>
  <c r="J93" i="32"/>
  <c r="K93" i="32"/>
  <c r="K213" i="32"/>
  <c r="J213" i="32"/>
  <c r="I213" i="32"/>
  <c r="H213" i="32"/>
  <c r="L213" i="32"/>
  <c r="G213" i="32"/>
  <c r="F213" i="32"/>
  <c r="E213" i="32"/>
  <c r="G221" i="32"/>
  <c r="F221" i="32"/>
  <c r="E221" i="32"/>
  <c r="K221" i="32"/>
  <c r="H221" i="32"/>
  <c r="L221" i="32"/>
  <c r="I221" i="32"/>
  <c r="J221" i="32"/>
  <c r="L112" i="32"/>
  <c r="H112" i="32"/>
  <c r="F112" i="32"/>
  <c r="G112" i="32"/>
  <c r="E112" i="32"/>
  <c r="J112" i="32"/>
  <c r="K112" i="32"/>
  <c r="I112" i="32"/>
  <c r="G226" i="32"/>
  <c r="F226" i="32"/>
  <c r="E226" i="32"/>
  <c r="H226" i="32"/>
  <c r="K226" i="32"/>
  <c r="L226" i="32"/>
  <c r="I226" i="32"/>
  <c r="J226" i="32"/>
  <c r="H105" i="32"/>
  <c r="I105" i="32"/>
  <c r="F105" i="32"/>
  <c r="G105" i="32"/>
  <c r="L105" i="32"/>
  <c r="E105" i="32"/>
  <c r="K105" i="32"/>
  <c r="J105" i="32"/>
  <c r="H92" i="32"/>
  <c r="F92" i="32"/>
  <c r="E92" i="32"/>
  <c r="G92" i="32"/>
  <c r="J92" i="32"/>
  <c r="K92" i="32"/>
  <c r="I92" i="32"/>
  <c r="L92" i="32"/>
  <c r="L212" i="32"/>
  <c r="K212" i="32"/>
  <c r="I212" i="32"/>
  <c r="H212" i="32"/>
  <c r="E212" i="32"/>
  <c r="J212" i="32"/>
  <c r="G212" i="32"/>
  <c r="F212" i="32"/>
  <c r="G211" i="32"/>
  <c r="F211" i="32"/>
  <c r="E211" i="32"/>
  <c r="K211" i="32"/>
  <c r="I211" i="32"/>
  <c r="L211" i="32"/>
  <c r="J211" i="32"/>
  <c r="H211" i="32"/>
  <c r="J91" i="32"/>
  <c r="K91" i="32"/>
  <c r="H91" i="32"/>
  <c r="E91" i="32"/>
  <c r="F91" i="32"/>
  <c r="I91" i="32"/>
  <c r="L91" i="32"/>
  <c r="G91" i="32"/>
  <c r="C91" i="32" s="1"/>
  <c r="G220" i="32"/>
  <c r="E220" i="32"/>
  <c r="F220" i="32"/>
  <c r="H220" i="32"/>
  <c r="I220" i="32"/>
  <c r="L220" i="32"/>
  <c r="K220" i="32"/>
  <c r="J220" i="32"/>
  <c r="F103" i="32"/>
  <c r="I103" i="32"/>
  <c r="H103" i="32"/>
  <c r="K103" i="32"/>
  <c r="E103" i="32"/>
  <c r="L103" i="32"/>
  <c r="G103" i="32"/>
  <c r="J103" i="32"/>
  <c r="K110" i="32"/>
  <c r="L110" i="32"/>
  <c r="H110" i="32"/>
  <c r="J110" i="32"/>
  <c r="I110" i="32"/>
  <c r="G110" i="32"/>
  <c r="F110" i="32"/>
  <c r="E110" i="32"/>
  <c r="L217" i="32"/>
  <c r="K217" i="32"/>
  <c r="J217" i="32"/>
  <c r="I217" i="32"/>
  <c r="H217" i="32"/>
  <c r="E217" i="32"/>
  <c r="G217" i="32"/>
  <c r="F217" i="32"/>
  <c r="C217" i="32" s="1"/>
  <c r="F106" i="32"/>
  <c r="E106" i="32"/>
  <c r="H106" i="32"/>
  <c r="K106" i="32"/>
  <c r="G106" i="32"/>
  <c r="I106" i="32"/>
  <c r="L106" i="32"/>
  <c r="J106" i="32"/>
  <c r="H89" i="32"/>
  <c r="L89" i="32"/>
  <c r="I89" i="32"/>
  <c r="J89" i="32"/>
  <c r="F89" i="32"/>
  <c r="K89" i="32"/>
  <c r="G89" i="32"/>
  <c r="E89" i="32"/>
  <c r="L215" i="32"/>
  <c r="K215" i="32"/>
  <c r="J215" i="32"/>
  <c r="I215" i="32"/>
  <c r="H215" i="32"/>
  <c r="G215" i="32"/>
  <c r="F215" i="32"/>
  <c r="E215" i="32"/>
  <c r="F87" i="32"/>
  <c r="G87" i="32"/>
  <c r="J87" i="32"/>
  <c r="I87" i="32"/>
  <c r="K87" i="32"/>
  <c r="L87" i="32"/>
  <c r="H87" i="32"/>
  <c r="E87" i="32"/>
  <c r="C87" i="32" s="1"/>
  <c r="H97" i="32"/>
  <c r="G97" i="32"/>
  <c r="K97" i="32"/>
  <c r="I97" i="32"/>
  <c r="L97" i="32"/>
  <c r="J97" i="32"/>
  <c r="E97" i="32"/>
  <c r="F97" i="32"/>
  <c r="G102" i="32"/>
  <c r="K102" i="32"/>
  <c r="E102" i="32"/>
  <c r="F102" i="32"/>
  <c r="L102" i="32"/>
  <c r="J102" i="32"/>
  <c r="H102" i="32"/>
  <c r="I102" i="32"/>
  <c r="J94" i="32"/>
  <c r="F94" i="32"/>
  <c r="L94" i="32"/>
  <c r="I94" i="32"/>
  <c r="K94" i="32"/>
  <c r="H94" i="32"/>
  <c r="E94" i="32"/>
  <c r="G94" i="32"/>
  <c r="J216" i="32"/>
  <c r="H216" i="32"/>
  <c r="K216" i="32"/>
  <c r="G216" i="32"/>
  <c r="F216" i="32"/>
  <c r="E216" i="32"/>
  <c r="L216" i="32"/>
  <c r="I216" i="32"/>
  <c r="C216" i="32" s="1"/>
  <c r="L100" i="32"/>
  <c r="J100" i="32"/>
  <c r="K100" i="32"/>
  <c r="F100" i="32"/>
  <c r="G100" i="32"/>
  <c r="E100" i="32"/>
  <c r="H100" i="32"/>
  <c r="I100" i="32"/>
  <c r="K86" i="32"/>
  <c r="F86" i="32"/>
  <c r="I86" i="32"/>
  <c r="J86" i="32"/>
  <c r="H86" i="32"/>
  <c r="G86" i="32"/>
  <c r="L86" i="32"/>
  <c r="E86" i="32"/>
  <c r="F96" i="32"/>
  <c r="E96" i="32"/>
  <c r="L96" i="32"/>
  <c r="I96" i="32"/>
  <c r="K96" i="32"/>
  <c r="J96" i="32"/>
  <c r="H96" i="32"/>
  <c r="G96" i="32"/>
  <c r="F101" i="32"/>
  <c r="G101" i="32"/>
  <c r="K101" i="32"/>
  <c r="L101" i="32"/>
  <c r="E101" i="32"/>
  <c r="J101" i="32"/>
  <c r="I101" i="32"/>
  <c r="H101" i="32"/>
  <c r="C101" i="32" s="1"/>
  <c r="L104" i="32"/>
  <c r="K104" i="32"/>
  <c r="J104" i="32"/>
  <c r="H104" i="32"/>
  <c r="I104" i="32"/>
  <c r="G104" i="32"/>
  <c r="E104" i="32"/>
  <c r="F104" i="32"/>
  <c r="J99" i="32"/>
  <c r="L99" i="32"/>
  <c r="G99" i="32"/>
  <c r="K99" i="32"/>
  <c r="I99" i="32"/>
  <c r="H99" i="32"/>
  <c r="F99" i="32"/>
  <c r="E99" i="32"/>
  <c r="K218" i="32"/>
  <c r="J218" i="32"/>
  <c r="I218" i="32"/>
  <c r="H218" i="32"/>
  <c r="L218" i="32"/>
  <c r="G218" i="32"/>
  <c r="F218" i="32"/>
  <c r="E218" i="32"/>
  <c r="K90" i="32"/>
  <c r="L90" i="32"/>
  <c r="J90" i="32"/>
  <c r="E90" i="32"/>
  <c r="H90" i="32"/>
  <c r="I90" i="32"/>
  <c r="G90" i="32"/>
  <c r="F90" i="32"/>
  <c r="C90" i="32" s="1"/>
  <c r="J219" i="32"/>
  <c r="H219" i="32"/>
  <c r="K219" i="32"/>
  <c r="F219" i="32"/>
  <c r="I219" i="32"/>
  <c r="E219" i="32"/>
  <c r="L219" i="32"/>
  <c r="G219" i="32"/>
  <c r="I222" i="32"/>
  <c r="G222" i="32"/>
  <c r="F222" i="32"/>
  <c r="K222" i="32"/>
  <c r="H222" i="32"/>
  <c r="E222" i="32"/>
  <c r="J222" i="32"/>
  <c r="L222" i="32"/>
  <c r="J111" i="32"/>
  <c r="K111" i="32"/>
  <c r="L111" i="32"/>
  <c r="I111" i="32"/>
  <c r="E111" i="32"/>
  <c r="F111" i="32"/>
  <c r="G111" i="32"/>
  <c r="H111" i="32"/>
  <c r="G125" i="32"/>
  <c r="L125" i="32"/>
  <c r="K125" i="32"/>
  <c r="J125" i="32"/>
  <c r="I125" i="32"/>
  <c r="H125" i="32"/>
  <c r="F125" i="32"/>
  <c r="E125" i="32"/>
  <c r="C125" i="32" s="1"/>
  <c r="K157" i="32"/>
  <c r="L157" i="32"/>
  <c r="J157" i="32"/>
  <c r="I157" i="32"/>
  <c r="H157" i="32"/>
  <c r="G157" i="32"/>
  <c r="F157" i="32"/>
  <c r="E157" i="32"/>
  <c r="L143" i="32"/>
  <c r="K143" i="32"/>
  <c r="J143" i="32"/>
  <c r="I143" i="32"/>
  <c r="H143" i="32"/>
  <c r="G143" i="32"/>
  <c r="F143" i="32"/>
  <c r="E143" i="32"/>
  <c r="K203" i="32"/>
  <c r="J203" i="32"/>
  <c r="I203" i="32"/>
  <c r="H203" i="32"/>
  <c r="L203" i="32"/>
  <c r="G203" i="32"/>
  <c r="F203" i="32"/>
  <c r="E203" i="32"/>
  <c r="L124" i="32"/>
  <c r="K124" i="32"/>
  <c r="J124" i="32"/>
  <c r="I124" i="32"/>
  <c r="H124" i="32"/>
  <c r="G124" i="32"/>
  <c r="F124" i="32"/>
  <c r="E124" i="32"/>
  <c r="J167" i="32"/>
  <c r="L167" i="32"/>
  <c r="I167" i="32"/>
  <c r="G167" i="32"/>
  <c r="F167" i="32"/>
  <c r="E167" i="32"/>
  <c r="K167" i="32"/>
  <c r="H167" i="32"/>
  <c r="E187" i="32"/>
  <c r="V187" i="32" s="1"/>
  <c r="E229" i="177" s="1"/>
  <c r="L187" i="32"/>
  <c r="AC187" i="32" s="1"/>
  <c r="L229" i="177" s="1"/>
  <c r="K187" i="32"/>
  <c r="AB187" i="32" s="1"/>
  <c r="K229" i="177" s="1"/>
  <c r="I187" i="32"/>
  <c r="Z187" i="32" s="1"/>
  <c r="I229" i="177" s="1"/>
  <c r="H187" i="32"/>
  <c r="Y187" i="32" s="1"/>
  <c r="H229" i="177" s="1"/>
  <c r="J187" i="32"/>
  <c r="AA187" i="32" s="1"/>
  <c r="J229" i="177" s="1"/>
  <c r="G187" i="32"/>
  <c r="X187" i="32" s="1"/>
  <c r="G229" i="177" s="1"/>
  <c r="F187" i="32"/>
  <c r="W187" i="32" s="1"/>
  <c r="F229" i="177" s="1"/>
  <c r="U187" i="32"/>
  <c r="D229" i="177" s="1"/>
  <c r="J194" i="32"/>
  <c r="I194" i="32"/>
  <c r="L194" i="32"/>
  <c r="H194" i="32"/>
  <c r="G194" i="32"/>
  <c r="F194" i="32"/>
  <c r="K194" i="32"/>
  <c r="E194" i="32"/>
  <c r="L168" i="32"/>
  <c r="K168" i="32"/>
  <c r="J168" i="32"/>
  <c r="I168" i="32"/>
  <c r="H168" i="32"/>
  <c r="G168" i="32"/>
  <c r="F168" i="32"/>
  <c r="E168" i="32"/>
  <c r="K142" i="32"/>
  <c r="F142" i="32"/>
  <c r="E142" i="32"/>
  <c r="L142" i="32"/>
  <c r="J142" i="32"/>
  <c r="I142" i="32"/>
  <c r="H142" i="32"/>
  <c r="G142" i="32"/>
  <c r="E202" i="32"/>
  <c r="G202" i="32"/>
  <c r="F202" i="32"/>
  <c r="L202" i="32"/>
  <c r="H202" i="32"/>
  <c r="K202" i="32"/>
  <c r="I202" i="32"/>
  <c r="J202" i="32"/>
  <c r="K132" i="32"/>
  <c r="L132" i="32"/>
  <c r="J132" i="32"/>
  <c r="I132" i="32"/>
  <c r="H132" i="32"/>
  <c r="G132" i="32"/>
  <c r="F132" i="32"/>
  <c r="E132" i="32"/>
  <c r="G198" i="32"/>
  <c r="F198" i="32"/>
  <c r="E198" i="32"/>
  <c r="K198" i="32"/>
  <c r="H198" i="32"/>
  <c r="J198" i="32"/>
  <c r="I198" i="32"/>
  <c r="L198" i="32"/>
  <c r="U182" i="32"/>
  <c r="D224" i="177" s="1"/>
  <c r="E182" i="32"/>
  <c r="V182" i="32" s="1"/>
  <c r="E224" i="177" s="1"/>
  <c r="L182" i="32"/>
  <c r="AC182" i="32" s="1"/>
  <c r="L224" i="177" s="1"/>
  <c r="K182" i="32"/>
  <c r="AB182" i="32" s="1"/>
  <c r="K224" i="177" s="1"/>
  <c r="I182" i="32"/>
  <c r="Z182" i="32" s="1"/>
  <c r="I224" i="177" s="1"/>
  <c r="H182" i="32"/>
  <c r="Y182" i="32" s="1"/>
  <c r="H224" i="177" s="1"/>
  <c r="J182" i="32"/>
  <c r="AA182" i="32" s="1"/>
  <c r="J224" i="177" s="1"/>
  <c r="G182" i="32"/>
  <c r="X182" i="32" s="1"/>
  <c r="G224" i="177" s="1"/>
  <c r="F182" i="32"/>
  <c r="W182" i="32" s="1"/>
  <c r="F224" i="177" s="1"/>
  <c r="L150" i="32"/>
  <c r="E150" i="32"/>
  <c r="K150" i="32"/>
  <c r="J150" i="32"/>
  <c r="I150" i="32"/>
  <c r="H150" i="32"/>
  <c r="F150" i="32"/>
  <c r="G150" i="32"/>
  <c r="J131" i="32"/>
  <c r="I131" i="32"/>
  <c r="H131" i="32"/>
  <c r="G131" i="32"/>
  <c r="F131" i="32"/>
  <c r="E131" i="32"/>
  <c r="L131" i="32"/>
  <c r="K131" i="32"/>
  <c r="L154" i="32"/>
  <c r="K154" i="32"/>
  <c r="J154" i="32"/>
  <c r="I154" i="32"/>
  <c r="H154" i="32"/>
  <c r="G154" i="32"/>
  <c r="F154" i="32"/>
  <c r="E154" i="32"/>
  <c r="J152" i="32"/>
  <c r="I152" i="32"/>
  <c r="H152" i="32"/>
  <c r="G152" i="32"/>
  <c r="F152" i="32"/>
  <c r="E152" i="32"/>
  <c r="K152" i="32"/>
  <c r="L152" i="32"/>
  <c r="K153" i="32"/>
  <c r="J153" i="32"/>
  <c r="I153" i="32"/>
  <c r="G153" i="32"/>
  <c r="F153" i="32"/>
  <c r="E153" i="32"/>
  <c r="H153" i="32"/>
  <c r="L153" i="32"/>
  <c r="E158" i="32"/>
  <c r="L158" i="32"/>
  <c r="K158" i="32"/>
  <c r="J158" i="32"/>
  <c r="I158" i="32"/>
  <c r="H158" i="32"/>
  <c r="G158" i="32"/>
  <c r="F158" i="32"/>
  <c r="G145" i="32"/>
  <c r="L145" i="32"/>
  <c r="K145" i="32"/>
  <c r="J145" i="32"/>
  <c r="I145" i="32"/>
  <c r="H145" i="32"/>
  <c r="F145" i="32"/>
  <c r="E145" i="32"/>
  <c r="K193" i="32"/>
  <c r="J193" i="32"/>
  <c r="I193" i="32"/>
  <c r="H193" i="32"/>
  <c r="G193" i="32"/>
  <c r="F193" i="32"/>
  <c r="E193" i="32"/>
  <c r="L193" i="32"/>
  <c r="J123" i="32"/>
  <c r="I123" i="32"/>
  <c r="H123" i="32"/>
  <c r="G123" i="32"/>
  <c r="F123" i="32"/>
  <c r="E123" i="32"/>
  <c r="L123" i="32"/>
  <c r="K123" i="32"/>
  <c r="J122" i="32"/>
  <c r="I122" i="32"/>
  <c r="H122" i="32"/>
  <c r="G122" i="32"/>
  <c r="F122" i="32"/>
  <c r="E122" i="32"/>
  <c r="K122" i="32"/>
  <c r="L122" i="32"/>
  <c r="L201" i="32"/>
  <c r="J201" i="32"/>
  <c r="H201" i="32"/>
  <c r="G201" i="32"/>
  <c r="F201" i="32"/>
  <c r="K201" i="32"/>
  <c r="E201" i="32"/>
  <c r="I201" i="32"/>
  <c r="H209" i="32"/>
  <c r="F209" i="32"/>
  <c r="E209" i="32"/>
  <c r="L209" i="32"/>
  <c r="I209" i="32"/>
  <c r="G209" i="32"/>
  <c r="K209" i="32"/>
  <c r="J209" i="32"/>
  <c r="G161" i="32"/>
  <c r="F161" i="32"/>
  <c r="E161" i="32"/>
  <c r="L161" i="32"/>
  <c r="K161" i="32"/>
  <c r="J161" i="32"/>
  <c r="I161" i="32"/>
  <c r="H161" i="32"/>
  <c r="L141" i="32"/>
  <c r="K141" i="32"/>
  <c r="J141" i="32"/>
  <c r="I141" i="32"/>
  <c r="H141" i="32"/>
  <c r="G141" i="32"/>
  <c r="F141" i="32"/>
  <c r="E141" i="32"/>
  <c r="L136" i="32"/>
  <c r="K136" i="32"/>
  <c r="J136" i="32"/>
  <c r="I136" i="32"/>
  <c r="H136" i="32"/>
  <c r="G136" i="32"/>
  <c r="F136" i="32"/>
  <c r="E136" i="32"/>
  <c r="L186" i="32"/>
  <c r="AC186" i="32" s="1"/>
  <c r="L228" i="177" s="1"/>
  <c r="K186" i="32"/>
  <c r="AB186" i="32" s="1"/>
  <c r="K228" i="177" s="1"/>
  <c r="H186" i="32"/>
  <c r="Y186" i="32" s="1"/>
  <c r="H228" i="177" s="1"/>
  <c r="U186" i="32"/>
  <c r="D228" i="177" s="1"/>
  <c r="G186" i="32"/>
  <c r="X186" i="32" s="1"/>
  <c r="G228" i="177" s="1"/>
  <c r="F186" i="32"/>
  <c r="W186" i="32" s="1"/>
  <c r="F228" i="177" s="1"/>
  <c r="E186" i="32"/>
  <c r="V186" i="32" s="1"/>
  <c r="E228" i="177" s="1"/>
  <c r="J186" i="32"/>
  <c r="AA186" i="32" s="1"/>
  <c r="J228" i="177" s="1"/>
  <c r="I186" i="32"/>
  <c r="Z186" i="32" s="1"/>
  <c r="I228" i="177" s="1"/>
  <c r="K166" i="32"/>
  <c r="J166" i="32"/>
  <c r="I166" i="32"/>
  <c r="H166" i="32"/>
  <c r="G166" i="32"/>
  <c r="F166" i="32"/>
  <c r="E166" i="32"/>
  <c r="L166" i="32"/>
  <c r="J127" i="32"/>
  <c r="I127" i="32"/>
  <c r="H127" i="32"/>
  <c r="G127" i="32"/>
  <c r="F127" i="32"/>
  <c r="E127" i="32"/>
  <c r="K127" i="32"/>
  <c r="L127" i="32"/>
  <c r="G147" i="32"/>
  <c r="F147" i="32"/>
  <c r="E147" i="32"/>
  <c r="L147" i="32"/>
  <c r="J147" i="32"/>
  <c r="I147" i="32"/>
  <c r="K147" i="32"/>
  <c r="H147" i="32"/>
  <c r="K137" i="32"/>
  <c r="L137" i="32"/>
  <c r="J137" i="32"/>
  <c r="I137" i="32"/>
  <c r="H137" i="32"/>
  <c r="G137" i="32"/>
  <c r="F137" i="32"/>
  <c r="E137" i="32"/>
  <c r="L195" i="32"/>
  <c r="K195" i="32"/>
  <c r="J195" i="32"/>
  <c r="I195" i="32"/>
  <c r="H195" i="32"/>
  <c r="G195" i="32"/>
  <c r="F195" i="32"/>
  <c r="E195" i="32"/>
  <c r="F159" i="32"/>
  <c r="L159" i="32"/>
  <c r="K159" i="32"/>
  <c r="J159" i="32"/>
  <c r="I159" i="32"/>
  <c r="H159" i="32"/>
  <c r="G159" i="32"/>
  <c r="E159" i="32"/>
  <c r="J189" i="32"/>
  <c r="E189" i="32"/>
  <c r="G189" i="32"/>
  <c r="L189" i="32"/>
  <c r="F189" i="32"/>
  <c r="I189" i="32"/>
  <c r="H189" i="32"/>
  <c r="K189" i="32"/>
  <c r="K135" i="32"/>
  <c r="J135" i="32"/>
  <c r="I135" i="32"/>
  <c r="H135" i="32"/>
  <c r="F135" i="32"/>
  <c r="E135" i="32"/>
  <c r="G135" i="32"/>
  <c r="L135" i="32"/>
  <c r="L192" i="32"/>
  <c r="K192" i="32"/>
  <c r="I192" i="32"/>
  <c r="E192" i="32"/>
  <c r="J192" i="32"/>
  <c r="H192" i="32"/>
  <c r="G192" i="32"/>
  <c r="F192" i="32"/>
  <c r="L197" i="32"/>
  <c r="K197" i="32"/>
  <c r="I197" i="32"/>
  <c r="H197" i="32"/>
  <c r="J197" i="32"/>
  <c r="E197" i="32"/>
  <c r="G197" i="32"/>
  <c r="F197" i="32"/>
  <c r="L156" i="32"/>
  <c r="K156" i="32"/>
  <c r="J156" i="32"/>
  <c r="I156" i="32"/>
  <c r="H156" i="32"/>
  <c r="G156" i="32"/>
  <c r="F156" i="32"/>
  <c r="E156" i="32"/>
  <c r="H169" i="32"/>
  <c r="G169" i="32"/>
  <c r="F169" i="32"/>
  <c r="E169" i="32"/>
  <c r="L169" i="32"/>
  <c r="K169" i="32"/>
  <c r="J169" i="32"/>
  <c r="I169" i="32"/>
  <c r="L130" i="32"/>
  <c r="K130" i="32"/>
  <c r="J130" i="32"/>
  <c r="I130" i="32"/>
  <c r="H130" i="32"/>
  <c r="F130" i="32"/>
  <c r="E130" i="32"/>
  <c r="G130" i="32"/>
  <c r="L190" i="32"/>
  <c r="K190" i="32"/>
  <c r="J190" i="32"/>
  <c r="I190" i="32"/>
  <c r="H190" i="32"/>
  <c r="G190" i="32"/>
  <c r="F190" i="32"/>
  <c r="E190" i="32"/>
  <c r="K140" i="32"/>
  <c r="J140" i="32"/>
  <c r="I140" i="32"/>
  <c r="H140" i="32"/>
  <c r="F140" i="32"/>
  <c r="E140" i="32"/>
  <c r="G140" i="32"/>
  <c r="L140" i="32"/>
  <c r="L200" i="32"/>
  <c r="K200" i="32"/>
  <c r="J200" i="32"/>
  <c r="I200" i="32"/>
  <c r="H200" i="32"/>
  <c r="G200" i="32"/>
  <c r="F200" i="32"/>
  <c r="E200" i="32"/>
  <c r="K208" i="32"/>
  <c r="J208" i="32"/>
  <c r="I208" i="32"/>
  <c r="H208" i="32"/>
  <c r="L208" i="32"/>
  <c r="G208" i="32"/>
  <c r="F208" i="32"/>
  <c r="E208" i="32"/>
  <c r="L128" i="32"/>
  <c r="K128" i="32"/>
  <c r="J128" i="32"/>
  <c r="I128" i="32"/>
  <c r="H128" i="32"/>
  <c r="G128" i="32"/>
  <c r="F128" i="32"/>
  <c r="E128" i="32"/>
  <c r="G165" i="32"/>
  <c r="L165" i="32"/>
  <c r="K165" i="32"/>
  <c r="J165" i="32"/>
  <c r="I165" i="32"/>
  <c r="H165" i="32"/>
  <c r="F165" i="32"/>
  <c r="E165" i="32"/>
  <c r="J163" i="32"/>
  <c r="I163" i="32"/>
  <c r="H163" i="32"/>
  <c r="G163" i="32"/>
  <c r="F163" i="32"/>
  <c r="E163" i="32"/>
  <c r="L163" i="32"/>
  <c r="K163" i="32"/>
  <c r="L185" i="32"/>
  <c r="AC185" i="32" s="1"/>
  <c r="L227" i="177" s="1"/>
  <c r="K185" i="32"/>
  <c r="AB185" i="32" s="1"/>
  <c r="K227" i="177" s="1"/>
  <c r="J185" i="32"/>
  <c r="AA185" i="32" s="1"/>
  <c r="J227" i="177" s="1"/>
  <c r="I185" i="32"/>
  <c r="Z185" i="32" s="1"/>
  <c r="I227" i="177" s="1"/>
  <c r="H185" i="32"/>
  <c r="Y185" i="32" s="1"/>
  <c r="H227" i="177" s="1"/>
  <c r="G185" i="32"/>
  <c r="X185" i="32" s="1"/>
  <c r="G227" i="177" s="1"/>
  <c r="F185" i="32"/>
  <c r="W185" i="32" s="1"/>
  <c r="F227" i="177" s="1"/>
  <c r="E185" i="32"/>
  <c r="V185" i="32" s="1"/>
  <c r="E227" i="177" s="1"/>
  <c r="U185" i="32"/>
  <c r="D227" i="177" s="1"/>
  <c r="G191" i="32"/>
  <c r="F191" i="32"/>
  <c r="E191" i="32"/>
  <c r="L191" i="32"/>
  <c r="J191" i="32"/>
  <c r="I191" i="32"/>
  <c r="H191" i="32"/>
  <c r="K191" i="32"/>
  <c r="L133" i="32"/>
  <c r="K133" i="32"/>
  <c r="J133" i="32"/>
  <c r="I133" i="32"/>
  <c r="H133" i="32"/>
  <c r="G133" i="32"/>
  <c r="F133" i="32"/>
  <c r="E133" i="32"/>
  <c r="L129" i="32"/>
  <c r="K129" i="32"/>
  <c r="J129" i="32"/>
  <c r="I129" i="32"/>
  <c r="H129" i="32"/>
  <c r="G129" i="32"/>
  <c r="F129" i="32"/>
  <c r="E129" i="32"/>
  <c r="K188" i="32"/>
  <c r="J188" i="32"/>
  <c r="I188" i="32"/>
  <c r="H188" i="32"/>
  <c r="L188" i="32"/>
  <c r="G188" i="32"/>
  <c r="F188" i="32"/>
  <c r="E188" i="32"/>
  <c r="L138" i="32"/>
  <c r="K138" i="32"/>
  <c r="J138" i="32"/>
  <c r="I138" i="32"/>
  <c r="H138" i="32"/>
  <c r="G138" i="32"/>
  <c r="F138" i="32"/>
  <c r="E138" i="32"/>
  <c r="G155" i="32"/>
  <c r="J155" i="32"/>
  <c r="I155" i="32"/>
  <c r="H155" i="32"/>
  <c r="F155" i="32"/>
  <c r="E155" i="32"/>
  <c r="L155" i="32"/>
  <c r="K155" i="32"/>
  <c r="H196" i="32"/>
  <c r="I196" i="32"/>
  <c r="J196" i="32"/>
  <c r="G196" i="32"/>
  <c r="F196" i="32"/>
  <c r="L196" i="32"/>
  <c r="E196" i="32"/>
  <c r="K196" i="32"/>
  <c r="G134" i="32"/>
  <c r="F134" i="32"/>
  <c r="E134" i="32"/>
  <c r="L134" i="32"/>
  <c r="K134" i="32"/>
  <c r="J134" i="32"/>
  <c r="I134" i="32"/>
  <c r="H134" i="32"/>
  <c r="L162" i="32"/>
  <c r="I162" i="32"/>
  <c r="H162" i="32"/>
  <c r="G162" i="32"/>
  <c r="F162" i="32"/>
  <c r="E162" i="32"/>
  <c r="J162" i="32"/>
  <c r="K162" i="32"/>
  <c r="F164" i="32"/>
  <c r="E164" i="32"/>
  <c r="K164" i="32"/>
  <c r="L164" i="32"/>
  <c r="J164" i="32"/>
  <c r="I164" i="32"/>
  <c r="H164" i="32"/>
  <c r="G164" i="32"/>
  <c r="G210" i="32"/>
  <c r="F210" i="32"/>
  <c r="E210" i="32"/>
  <c r="L210" i="32"/>
  <c r="K210" i="32"/>
  <c r="I210" i="32"/>
  <c r="J210" i="32"/>
  <c r="H210" i="32"/>
  <c r="K144" i="32"/>
  <c r="J144" i="32"/>
  <c r="I144" i="32"/>
  <c r="H144" i="32"/>
  <c r="G144" i="32"/>
  <c r="F144" i="32"/>
  <c r="E144" i="32"/>
  <c r="L144" i="32"/>
  <c r="E126" i="32"/>
  <c r="L126" i="32"/>
  <c r="K126" i="32"/>
  <c r="J126" i="32"/>
  <c r="I126" i="32"/>
  <c r="H126" i="32"/>
  <c r="G126" i="32"/>
  <c r="F126" i="32"/>
  <c r="L149" i="32"/>
  <c r="K149" i="32"/>
  <c r="J149" i="32"/>
  <c r="I149" i="32"/>
  <c r="H149" i="32"/>
  <c r="G149" i="32"/>
  <c r="F149" i="32"/>
  <c r="E149" i="32"/>
  <c r="G139" i="32"/>
  <c r="F139" i="32"/>
  <c r="E139" i="32"/>
  <c r="L139" i="32"/>
  <c r="K139" i="32"/>
  <c r="J139" i="32"/>
  <c r="I139" i="32"/>
  <c r="H139" i="32"/>
  <c r="L148" i="32"/>
  <c r="K148" i="32"/>
  <c r="J148" i="32"/>
  <c r="I148" i="32"/>
  <c r="H148" i="32"/>
  <c r="G148" i="32"/>
  <c r="F148" i="32"/>
  <c r="E148" i="32"/>
  <c r="L207" i="32"/>
  <c r="K207" i="32"/>
  <c r="I207" i="32"/>
  <c r="E207" i="32"/>
  <c r="J207" i="32"/>
  <c r="H207" i="32"/>
  <c r="F207" i="32"/>
  <c r="G207" i="32"/>
  <c r="E184" i="32"/>
  <c r="V184" i="32" s="1"/>
  <c r="E226" i="177" s="1"/>
  <c r="K184" i="32"/>
  <c r="AB184" i="32" s="1"/>
  <c r="K226" i="177" s="1"/>
  <c r="J184" i="32"/>
  <c r="AA184" i="32" s="1"/>
  <c r="J226" i="177" s="1"/>
  <c r="U184" i="32"/>
  <c r="D226" i="177" s="1"/>
  <c r="G184" i="32"/>
  <c r="X184" i="32" s="1"/>
  <c r="G226" i="177" s="1"/>
  <c r="L184" i="32"/>
  <c r="AC184" i="32" s="1"/>
  <c r="L226" i="177" s="1"/>
  <c r="I184" i="32"/>
  <c r="Z184" i="32" s="1"/>
  <c r="I226" i="177" s="1"/>
  <c r="H184" i="32"/>
  <c r="Y184" i="32" s="1"/>
  <c r="H226" i="177" s="1"/>
  <c r="F184" i="32"/>
  <c r="W184" i="32" s="1"/>
  <c r="F226" i="177" s="1"/>
  <c r="H199" i="32"/>
  <c r="F199" i="32"/>
  <c r="E199" i="32"/>
  <c r="I199" i="32"/>
  <c r="L199" i="32"/>
  <c r="G199" i="32"/>
  <c r="K199" i="32"/>
  <c r="J199" i="32"/>
  <c r="J181" i="32"/>
  <c r="AA181" i="32" s="1"/>
  <c r="J223" i="177" s="1"/>
  <c r="E181" i="32"/>
  <c r="V181" i="32" s="1"/>
  <c r="E223" i="177" s="1"/>
  <c r="F181" i="32"/>
  <c r="W181" i="32" s="1"/>
  <c r="F223" i="177" s="1"/>
  <c r="G181" i="32"/>
  <c r="X181" i="32" s="1"/>
  <c r="G223" i="177" s="1"/>
  <c r="H206" i="32"/>
  <c r="J206" i="32"/>
  <c r="I206" i="32"/>
  <c r="L206" i="32"/>
  <c r="K206" i="32"/>
  <c r="E206" i="32"/>
  <c r="F206" i="32"/>
  <c r="U181" i="32"/>
  <c r="D223" i="177" s="1"/>
  <c r="E151" i="32"/>
  <c r="F151" i="32"/>
  <c r="G151" i="32"/>
  <c r="H151" i="32"/>
  <c r="K204" i="32"/>
  <c r="I151" i="32"/>
  <c r="G204" i="32"/>
  <c r="J151" i="32"/>
  <c r="F204" i="32"/>
  <c r="K151" i="32"/>
  <c r="J204" i="32"/>
  <c r="L204" i="32"/>
  <c r="I204" i="32"/>
  <c r="E204" i="32"/>
  <c r="K181" i="32"/>
  <c r="AB181" i="32" s="1"/>
  <c r="K223" i="177" s="1"/>
  <c r="I181" i="32"/>
  <c r="Z181" i="32" s="1"/>
  <c r="I223" i="177" s="1"/>
  <c r="E178" i="32"/>
  <c r="V178" i="32" s="1"/>
  <c r="E220" i="177" s="1"/>
  <c r="F178" i="32"/>
  <c r="L178" i="32"/>
  <c r="AC178" i="32" s="1"/>
  <c r="L220" i="177" s="1"/>
  <c r="G178" i="32"/>
  <c r="X178" i="32" s="1"/>
  <c r="G220" i="177" s="1"/>
  <c r="K178" i="32"/>
  <c r="AB178" i="32" s="1"/>
  <c r="K220" i="177" s="1"/>
  <c r="J178" i="32"/>
  <c r="AA178" i="32" s="1"/>
  <c r="J220" i="177" s="1"/>
  <c r="I178" i="32"/>
  <c r="Z178" i="32" s="1"/>
  <c r="I220" i="177" s="1"/>
  <c r="H178" i="32"/>
  <c r="Y178" i="32" s="1"/>
  <c r="H220" i="177" s="1"/>
  <c r="U178" i="32"/>
  <c r="D220" i="177" s="1"/>
  <c r="U179" i="32"/>
  <c r="D221" i="177" s="1"/>
  <c r="H179" i="32"/>
  <c r="Y179" i="32" s="1"/>
  <c r="H221" i="177" s="1"/>
  <c r="E179" i="32"/>
  <c r="I179" i="32"/>
  <c r="Z179" i="32" s="1"/>
  <c r="I221" i="177" s="1"/>
  <c r="G179" i="32"/>
  <c r="X179" i="32" s="1"/>
  <c r="G221" i="177" s="1"/>
  <c r="L179" i="32"/>
  <c r="AC179" i="32" s="1"/>
  <c r="L221" i="177" s="1"/>
  <c r="F179" i="32"/>
  <c r="W179" i="32" s="1"/>
  <c r="F221" i="177" s="1"/>
  <c r="K179" i="32"/>
  <c r="AB179" i="32" s="1"/>
  <c r="K221" i="177" s="1"/>
  <c r="J179" i="32"/>
  <c r="AA179" i="32" s="1"/>
  <c r="J221" i="177" s="1"/>
  <c r="T10" i="177"/>
  <c r="U10" i="177"/>
  <c r="E1026" i="157"/>
  <c r="AQ991" i="157"/>
  <c r="AB991" i="157"/>
  <c r="AR991" i="157"/>
  <c r="Z991" i="157"/>
  <c r="AT991" i="157"/>
  <c r="U991" i="157"/>
  <c r="AS991" i="157"/>
  <c r="T991" i="157"/>
  <c r="BC991" i="157"/>
  <c r="X991" i="157"/>
  <c r="BD991" i="157"/>
  <c r="R991" i="157"/>
  <c r="AU991" i="157"/>
  <c r="W991" i="157"/>
  <c r="BO991" i="157"/>
  <c r="AJ991" i="157"/>
  <c r="P991" i="157"/>
  <c r="BN991" i="157"/>
  <c r="AI991" i="157"/>
  <c r="N991" i="157"/>
  <c r="BL991" i="157"/>
  <c r="AN991" i="157"/>
  <c r="M991" i="157"/>
  <c r="BJ991" i="157"/>
  <c r="AM991" i="157"/>
  <c r="L991" i="157"/>
  <c r="BF991" i="157"/>
  <c r="AL991" i="157"/>
  <c r="H991" i="157"/>
  <c r="BH991" i="157"/>
  <c r="AK991" i="157"/>
  <c r="G991" i="157"/>
  <c r="BA991" i="157"/>
  <c r="AG991" i="157"/>
  <c r="I991" i="157"/>
  <c r="AZ991" i="157"/>
  <c r="AD991" i="157"/>
  <c r="O991" i="157"/>
  <c r="AX991" i="157"/>
  <c r="AC991" i="157"/>
  <c r="K991" i="157"/>
  <c r="BB991" i="157"/>
  <c r="AO991" i="157"/>
  <c r="J991" i="157"/>
  <c r="AY991" i="157"/>
  <c r="AF991" i="157"/>
  <c r="AW991" i="157"/>
  <c r="AH991" i="157"/>
  <c r="AV991" i="157"/>
  <c r="AE991" i="157"/>
  <c r="E1022" i="157"/>
  <c r="BN987" i="157"/>
  <c r="AF987" i="157"/>
  <c r="W987" i="157"/>
  <c r="BJ987" i="157"/>
  <c r="BL987" i="157"/>
  <c r="AE987" i="157"/>
  <c r="N987" i="157"/>
  <c r="AN987" i="157"/>
  <c r="AX987" i="157"/>
  <c r="BO987" i="157"/>
  <c r="AB987" i="157"/>
  <c r="M987" i="157"/>
  <c r="BF987" i="157"/>
  <c r="H987" i="157"/>
  <c r="AI987" i="157"/>
  <c r="K987" i="157"/>
  <c r="AY987" i="157"/>
  <c r="AO987" i="157"/>
  <c r="L987" i="157"/>
  <c r="G987" i="157"/>
  <c r="J987" i="157"/>
  <c r="AK987" i="157"/>
  <c r="AL987" i="157"/>
  <c r="AM987" i="157"/>
  <c r="BC987" i="157"/>
  <c r="BD987" i="157"/>
  <c r="O987" i="157"/>
  <c r="AW987" i="157"/>
  <c r="AJ987" i="157"/>
  <c r="AU987" i="157"/>
  <c r="AH987" i="157"/>
  <c r="BB987" i="157"/>
  <c r="AD987" i="157"/>
  <c r="BA987" i="157"/>
  <c r="Z987" i="157"/>
  <c r="AC987" i="157"/>
  <c r="AT987" i="157"/>
  <c r="X987" i="157"/>
  <c r="AS987" i="157"/>
  <c r="T987" i="157"/>
  <c r="R987" i="157"/>
  <c r="AG987" i="157"/>
  <c r="AQ987" i="157"/>
  <c r="I987" i="157"/>
  <c r="AR987" i="157"/>
  <c r="U987" i="157"/>
  <c r="AZ987" i="157"/>
  <c r="P987" i="157"/>
  <c r="BH987" i="157"/>
  <c r="AV987" i="157"/>
  <c r="E1029" i="157"/>
  <c r="AV994" i="157"/>
  <c r="AL994" i="157"/>
  <c r="H994" i="157"/>
  <c r="AJ994" i="157"/>
  <c r="AQ994" i="157"/>
  <c r="BC994" i="157"/>
  <c r="AI994" i="157"/>
  <c r="AU994" i="157"/>
  <c r="AD994" i="157"/>
  <c r="AT994" i="157"/>
  <c r="AC994" i="157"/>
  <c r="AR994" i="157"/>
  <c r="Z994" i="157"/>
  <c r="BB994" i="157"/>
  <c r="X994" i="157"/>
  <c r="BA994" i="157"/>
  <c r="U994" i="157"/>
  <c r="AW994" i="157"/>
  <c r="W994" i="157"/>
  <c r="AS994" i="157"/>
  <c r="T994" i="157"/>
  <c r="AZ994" i="157"/>
  <c r="R994" i="157"/>
  <c r="BN994" i="157"/>
  <c r="AH994" i="157"/>
  <c r="N994" i="157"/>
  <c r="BH994" i="157"/>
  <c r="AG994" i="157"/>
  <c r="M994" i="157"/>
  <c r="BO994" i="157"/>
  <c r="AO994" i="157"/>
  <c r="L994" i="157"/>
  <c r="BF994" i="157"/>
  <c r="AN994" i="157"/>
  <c r="K994" i="157"/>
  <c r="BJ994" i="157"/>
  <c r="AM994" i="157"/>
  <c r="I994" i="157"/>
  <c r="BD994" i="157"/>
  <c r="AK994" i="157"/>
  <c r="O994" i="157"/>
  <c r="AY994" i="157"/>
  <c r="AF994" i="157"/>
  <c r="P994" i="157"/>
  <c r="AX994" i="157"/>
  <c r="AE994" i="157"/>
  <c r="J994" i="157"/>
  <c r="BL994" i="157"/>
  <c r="AB994" i="157"/>
  <c r="G994" i="157"/>
  <c r="E1021" i="157"/>
  <c r="AQ986" i="157"/>
  <c r="W986" i="157"/>
  <c r="AR986" i="157"/>
  <c r="R986" i="157"/>
  <c r="BF986" i="157"/>
  <c r="T986" i="157"/>
  <c r="BB986" i="157"/>
  <c r="N986" i="157"/>
  <c r="BN986" i="157"/>
  <c r="AO986" i="157"/>
  <c r="M986" i="157"/>
  <c r="BO986" i="157"/>
  <c r="AN986" i="157"/>
  <c r="L986" i="157"/>
  <c r="BJ986" i="157"/>
  <c r="AM986" i="157"/>
  <c r="K986" i="157"/>
  <c r="BL986" i="157"/>
  <c r="AK986" i="157"/>
  <c r="I986" i="157"/>
  <c r="BH986" i="157"/>
  <c r="AH986" i="157"/>
  <c r="O986" i="157"/>
  <c r="AY986" i="157"/>
  <c r="AG986" i="157"/>
  <c r="P986" i="157"/>
  <c r="AX986" i="157"/>
  <c r="AD986" i="157"/>
  <c r="J986" i="157"/>
  <c r="AW986" i="157"/>
  <c r="AL986" i="157"/>
  <c r="U986" i="157"/>
  <c r="BD986" i="157"/>
  <c r="AJ986" i="157"/>
  <c r="G986" i="157"/>
  <c r="BC986" i="157"/>
  <c r="AI986" i="157"/>
  <c r="H986" i="157"/>
  <c r="BA986" i="157"/>
  <c r="AF986" i="157"/>
  <c r="AZ986" i="157"/>
  <c r="AC986" i="157"/>
  <c r="AV986" i="157"/>
  <c r="AB986" i="157"/>
  <c r="AU986" i="157"/>
  <c r="AE986" i="157"/>
  <c r="AT986" i="157"/>
  <c r="Z986" i="157"/>
  <c r="AS986" i="157"/>
  <c r="X986" i="157"/>
  <c r="E1025" i="157"/>
  <c r="AY990" i="157"/>
  <c r="Z990" i="157"/>
  <c r="M990" i="157"/>
  <c r="AV990" i="157"/>
  <c r="U990" i="157"/>
  <c r="BO990" i="157"/>
  <c r="AS990" i="157"/>
  <c r="W990" i="157"/>
  <c r="AW990" i="157"/>
  <c r="R990" i="157"/>
  <c r="AQ990" i="157"/>
  <c r="N990" i="157"/>
  <c r="BN990" i="157"/>
  <c r="AC990" i="157"/>
  <c r="L990" i="157"/>
  <c r="AF990" i="157"/>
  <c r="BJ990" i="157"/>
  <c r="K990" i="157"/>
  <c r="BL990" i="157"/>
  <c r="AE990" i="157"/>
  <c r="I990" i="157"/>
  <c r="BH990" i="157"/>
  <c r="AB990" i="157"/>
  <c r="T990" i="157"/>
  <c r="BC990" i="157"/>
  <c r="AN990" i="157"/>
  <c r="O990" i="157"/>
  <c r="BB990" i="157"/>
  <c r="AO990" i="157"/>
  <c r="P990" i="157"/>
  <c r="BA990" i="157"/>
  <c r="AM990" i="157"/>
  <c r="J990" i="157"/>
  <c r="AZ990" i="157"/>
  <c r="AK990" i="157"/>
  <c r="G990" i="157"/>
  <c r="AU990" i="157"/>
  <c r="AJ990" i="157"/>
  <c r="H990" i="157"/>
  <c r="AT990" i="157"/>
  <c r="AG990" i="157"/>
  <c r="AR990" i="157"/>
  <c r="AL990" i="157"/>
  <c r="BF990" i="157"/>
  <c r="AH990" i="157"/>
  <c r="AD990" i="157"/>
  <c r="BD990" i="157"/>
  <c r="AI990" i="157"/>
  <c r="AX990" i="157"/>
  <c r="X990" i="157"/>
  <c r="E1027" i="157"/>
  <c r="AV992" i="157"/>
  <c r="AN992" i="157"/>
  <c r="AQ992" i="157"/>
  <c r="U992" i="157"/>
  <c r="BB992" i="157"/>
  <c r="N992" i="157"/>
  <c r="BO992" i="157"/>
  <c r="AO992" i="157"/>
  <c r="M992" i="157"/>
  <c r="BL992" i="157"/>
  <c r="AL992" i="157"/>
  <c r="L992" i="157"/>
  <c r="BJ992" i="157"/>
  <c r="AK992" i="157"/>
  <c r="K992" i="157"/>
  <c r="BH992" i="157"/>
  <c r="AH992" i="157"/>
  <c r="I992" i="157"/>
  <c r="BN992" i="157"/>
  <c r="AD992" i="157"/>
  <c r="T992" i="157"/>
  <c r="BF992" i="157"/>
  <c r="AC992" i="157"/>
  <c r="O992" i="157"/>
  <c r="AU992" i="157"/>
  <c r="AB992" i="157"/>
  <c r="P992" i="157"/>
  <c r="AT992" i="157"/>
  <c r="AJ992" i="157"/>
  <c r="J992" i="157"/>
  <c r="AS992" i="157"/>
  <c r="AE992" i="157"/>
  <c r="H992" i="157"/>
  <c r="AR992" i="157"/>
  <c r="AM992" i="157"/>
  <c r="G992" i="157"/>
  <c r="BD992" i="157"/>
  <c r="AF992" i="157"/>
  <c r="BC992" i="157"/>
  <c r="AI992" i="157"/>
  <c r="BA992" i="157"/>
  <c r="AG992" i="157"/>
  <c r="AZ992" i="157"/>
  <c r="Z992" i="157"/>
  <c r="AY992" i="157"/>
  <c r="W992" i="157"/>
  <c r="AX992" i="157"/>
  <c r="X992" i="157"/>
  <c r="AW992" i="157"/>
  <c r="R992" i="157"/>
  <c r="E1023" i="157"/>
  <c r="AT988" i="157"/>
  <c r="M988" i="157"/>
  <c r="BO988" i="157"/>
  <c r="AL988" i="157"/>
  <c r="L988" i="157"/>
  <c r="BN988" i="157"/>
  <c r="AK988" i="157"/>
  <c r="R988" i="157"/>
  <c r="BL988" i="157"/>
  <c r="AJ988" i="157"/>
  <c r="K988" i="157"/>
  <c r="BJ988" i="157"/>
  <c r="AI988" i="157"/>
  <c r="I988" i="157"/>
  <c r="BH988" i="157"/>
  <c r="AH988" i="157"/>
  <c r="O988" i="157"/>
  <c r="AQ988" i="157"/>
  <c r="AG988" i="157"/>
  <c r="P988" i="157"/>
  <c r="BC988" i="157"/>
  <c r="AE988" i="157"/>
  <c r="J988" i="157"/>
  <c r="BB988" i="157"/>
  <c r="AB988" i="157"/>
  <c r="H988" i="157"/>
  <c r="BF988" i="157"/>
  <c r="AO988" i="157"/>
  <c r="G988" i="157"/>
  <c r="AZ988" i="157"/>
  <c r="AF988" i="157"/>
  <c r="U988" i="157"/>
  <c r="AY988" i="157"/>
  <c r="AD988" i="157"/>
  <c r="AW988" i="157"/>
  <c r="AM988" i="157"/>
  <c r="AX988" i="157"/>
  <c r="AC988" i="157"/>
  <c r="BD988" i="157"/>
  <c r="AN988" i="157"/>
  <c r="BA988" i="157"/>
  <c r="X988" i="157"/>
  <c r="AV988" i="157"/>
  <c r="Z988" i="157"/>
  <c r="AS988" i="157"/>
  <c r="T988" i="157"/>
  <c r="AR988" i="157"/>
  <c r="W988" i="157"/>
  <c r="AU988" i="157"/>
  <c r="N988" i="157"/>
  <c r="E1028" i="157"/>
  <c r="AS993" i="157"/>
  <c r="AD993" i="157"/>
  <c r="BJ993" i="157"/>
  <c r="AR993" i="157"/>
  <c r="AN993" i="157"/>
  <c r="BD993" i="157"/>
  <c r="AM993" i="157"/>
  <c r="BC993" i="157"/>
  <c r="Z993" i="157"/>
  <c r="BB993" i="157"/>
  <c r="X993" i="157"/>
  <c r="AU993" i="157"/>
  <c r="AB993" i="157"/>
  <c r="AE993" i="157"/>
  <c r="AC993" i="157"/>
  <c r="G993" i="157"/>
  <c r="I993" i="157"/>
  <c r="AQ993" i="157"/>
  <c r="U993" i="157"/>
  <c r="T993" i="157"/>
  <c r="BA993" i="157"/>
  <c r="AW993" i="157"/>
  <c r="W993" i="157"/>
  <c r="AV993" i="157"/>
  <c r="AJ993" i="157"/>
  <c r="P993" i="157"/>
  <c r="AT993" i="157"/>
  <c r="R993" i="157"/>
  <c r="BN993" i="157"/>
  <c r="AY993" i="157"/>
  <c r="BO993" i="157"/>
  <c r="AH993" i="157"/>
  <c r="N993" i="157"/>
  <c r="AI993" i="157"/>
  <c r="BF993" i="157"/>
  <c r="AG993" i="157"/>
  <c r="M993" i="157"/>
  <c r="AF993" i="157"/>
  <c r="L993" i="157"/>
  <c r="J993" i="157"/>
  <c r="AK993" i="157"/>
  <c r="BL993" i="157"/>
  <c r="BH993" i="157"/>
  <c r="AO993" i="157"/>
  <c r="H993" i="157"/>
  <c r="AZ993" i="157"/>
  <c r="AL993" i="157"/>
  <c r="O993" i="157"/>
  <c r="AX993" i="157"/>
  <c r="K993" i="157"/>
  <c r="E1020" i="157"/>
  <c r="AR985" i="157"/>
  <c r="AC985" i="157"/>
  <c r="G985" i="157"/>
  <c r="AQ985" i="157"/>
  <c r="AL985" i="157"/>
  <c r="O985" i="157"/>
  <c r="BD985" i="157"/>
  <c r="AK985" i="157"/>
  <c r="I985" i="157"/>
  <c r="BB985" i="157"/>
  <c r="AI985" i="157"/>
  <c r="K985" i="157"/>
  <c r="BA985" i="157"/>
  <c r="AD985" i="157"/>
  <c r="AZ985" i="157"/>
  <c r="AO985" i="157"/>
  <c r="AY985" i="157"/>
  <c r="AJ985" i="157"/>
  <c r="AT985" i="157"/>
  <c r="AB985" i="157"/>
  <c r="AX985" i="157"/>
  <c r="W985" i="157"/>
  <c r="AU985" i="157"/>
  <c r="Z985" i="157"/>
  <c r="BC985" i="157"/>
  <c r="R985" i="157"/>
  <c r="AW985" i="157"/>
  <c r="X985" i="157"/>
  <c r="AV985" i="157"/>
  <c r="U985" i="157"/>
  <c r="BF985" i="157"/>
  <c r="T985" i="157"/>
  <c r="BO985" i="157"/>
  <c r="AN985" i="157"/>
  <c r="P985" i="157"/>
  <c r="BN985" i="157"/>
  <c r="AM985" i="157"/>
  <c r="N985" i="157"/>
  <c r="BH985" i="157"/>
  <c r="AH985" i="157"/>
  <c r="M985" i="157"/>
  <c r="BJ985" i="157"/>
  <c r="AG985" i="157"/>
  <c r="L985" i="157"/>
  <c r="BL985" i="157"/>
  <c r="AF985" i="157"/>
  <c r="J985" i="157"/>
  <c r="AS985" i="157"/>
  <c r="AE985" i="157"/>
  <c r="H985" i="157"/>
  <c r="E1024" i="157"/>
  <c r="BD989" i="157"/>
  <c r="Z989" i="157"/>
  <c r="AZ989" i="157"/>
  <c r="AL989" i="157"/>
  <c r="BC989" i="157"/>
  <c r="X989" i="157"/>
  <c r="AY989" i="157"/>
  <c r="BA989" i="157"/>
  <c r="U989" i="157"/>
  <c r="AQ989" i="157"/>
  <c r="R989" i="157"/>
  <c r="AT989" i="157"/>
  <c r="BB989" i="157"/>
  <c r="W989" i="157"/>
  <c r="AR989" i="157"/>
  <c r="P989" i="157"/>
  <c r="M989" i="157"/>
  <c r="BN989" i="157"/>
  <c r="AO989" i="157"/>
  <c r="N989" i="157"/>
  <c r="AM989" i="157"/>
  <c r="O989" i="157"/>
  <c r="BO989" i="157"/>
  <c r="K989" i="157"/>
  <c r="AX989" i="157"/>
  <c r="BL989" i="157"/>
  <c r="AJ989" i="157"/>
  <c r="T989" i="157"/>
  <c r="J989" i="157"/>
  <c r="BJ989" i="157"/>
  <c r="AI989" i="157"/>
  <c r="L989" i="157"/>
  <c r="AF989" i="157"/>
  <c r="BH989" i="157"/>
  <c r="AW989" i="157"/>
  <c r="AG989" i="157"/>
  <c r="H989" i="157"/>
  <c r="AC989" i="157"/>
  <c r="AV989" i="157"/>
  <c r="AE989" i="157"/>
  <c r="G989" i="157"/>
  <c r="AD989" i="157"/>
  <c r="AU989" i="157"/>
  <c r="I989" i="157"/>
  <c r="AH989" i="157"/>
  <c r="AK989" i="157"/>
  <c r="BF989" i="157"/>
  <c r="AB989" i="157"/>
  <c r="AS989" i="157"/>
  <c r="AN989" i="157"/>
  <c r="C205" i="32"/>
  <c r="C146" i="32"/>
  <c r="C211" i="32"/>
  <c r="C226" i="32"/>
  <c r="C180" i="32"/>
  <c r="C218" i="32"/>
  <c r="C183" i="32"/>
  <c r="V180" i="32"/>
  <c r="E222" i="177" s="1"/>
  <c r="V183" i="32"/>
  <c r="E225" i="177" s="1"/>
  <c r="C110" i="32"/>
  <c r="C95" i="32"/>
  <c r="C109" i="32"/>
  <c r="C96" i="32"/>
  <c r="C94" i="32"/>
  <c r="C111" i="32"/>
  <c r="C108" i="32" l="1"/>
  <c r="C223" i="32"/>
  <c r="C104" i="32"/>
  <c r="C215" i="32"/>
  <c r="C167" i="32"/>
  <c r="C157" i="32"/>
  <c r="C152" i="32"/>
  <c r="C193" i="32"/>
  <c r="C224" i="32"/>
  <c r="C100" i="32"/>
  <c r="C97" i="32"/>
  <c r="C106" i="32"/>
  <c r="C92" i="32"/>
  <c r="C88" i="32"/>
  <c r="C219" i="32"/>
  <c r="C221" i="32"/>
  <c r="C169" i="32"/>
  <c r="C220" i="32"/>
  <c r="C105" i="32"/>
  <c r="C213" i="32"/>
  <c r="C225" i="32"/>
  <c r="C142" i="32"/>
  <c r="C93" i="32"/>
  <c r="C135" i="32"/>
  <c r="C143" i="32"/>
  <c r="C222" i="32"/>
  <c r="C99" i="32"/>
  <c r="C86" i="32"/>
  <c r="C89" i="32"/>
  <c r="C103" i="32"/>
  <c r="C212" i="32"/>
  <c r="C112" i="32"/>
  <c r="C137" i="32"/>
  <c r="C102" i="32"/>
  <c r="C214" i="32"/>
  <c r="C201" i="32"/>
  <c r="C186" i="32"/>
  <c r="C154" i="32"/>
  <c r="C198" i="32"/>
  <c r="C182" i="32"/>
  <c r="C136" i="32"/>
  <c r="C145" i="32"/>
  <c r="C189" i="32"/>
  <c r="C187" i="32"/>
  <c r="C147" i="32"/>
  <c r="C140" i="32"/>
  <c r="C168" i="32"/>
  <c r="C129" i="32"/>
  <c r="C163" i="32"/>
  <c r="C192" i="32"/>
  <c r="C202" i="32"/>
  <c r="C178" i="32"/>
  <c r="C200" i="32"/>
  <c r="C204" i="32"/>
  <c r="C209" i="32"/>
  <c r="C149" i="32"/>
  <c r="C164" i="32"/>
  <c r="C133" i="32"/>
  <c r="C165" i="32"/>
  <c r="C156" i="32"/>
  <c r="C151" i="32"/>
  <c r="C124" i="32"/>
  <c r="C122" i="32"/>
  <c r="C188" i="32"/>
  <c r="C208" i="32"/>
  <c r="C195" i="32"/>
  <c r="C144" i="32"/>
  <c r="C130" i="32"/>
  <c r="C166" i="32"/>
  <c r="C161" i="32"/>
  <c r="C123" i="32"/>
  <c r="C153" i="32"/>
  <c r="C150" i="32"/>
  <c r="C197" i="32"/>
  <c r="C191" i="32"/>
  <c r="C207" i="32"/>
  <c r="C206" i="32"/>
  <c r="C199" i="32"/>
  <c r="C185" i="32"/>
  <c r="C210" i="32"/>
  <c r="C190" i="32"/>
  <c r="C194" i="32"/>
  <c r="C196" i="32"/>
  <c r="C203" i="32"/>
  <c r="C159" i="32"/>
  <c r="C126" i="32"/>
  <c r="C141" i="32"/>
  <c r="C128" i="32"/>
  <c r="C148" i="32"/>
  <c r="C134" i="32"/>
  <c r="C138" i="32"/>
  <c r="C132" i="32"/>
  <c r="C127" i="32"/>
  <c r="C139" i="32"/>
  <c r="C155" i="32"/>
  <c r="C158" i="32"/>
  <c r="C131" i="32"/>
  <c r="C162" i="32"/>
  <c r="E228" i="32"/>
  <c r="V189" i="32" s="1"/>
  <c r="E231" i="177" s="1"/>
  <c r="C181" i="32"/>
  <c r="C184" i="32"/>
  <c r="W178" i="32"/>
  <c r="F220" i="177" s="1"/>
  <c r="H228" i="32"/>
  <c r="Y189" i="32" s="1"/>
  <c r="H231" i="177" s="1"/>
  <c r="I228" i="32"/>
  <c r="Z189" i="32" s="1"/>
  <c r="I231" i="177" s="1"/>
  <c r="V179" i="32"/>
  <c r="E221" i="177" s="1"/>
  <c r="G228" i="32"/>
  <c r="X189" i="32" s="1"/>
  <c r="G231" i="177" s="1"/>
  <c r="F228" i="32"/>
  <c r="W189" i="32" s="1"/>
  <c r="F231" i="177" s="1"/>
  <c r="J228" i="32"/>
  <c r="AA189" i="32" s="1"/>
  <c r="J231" i="177" s="1"/>
  <c r="C179" i="32"/>
  <c r="L228" i="32"/>
  <c r="AC189" i="32" s="1"/>
  <c r="L231" i="177" s="1"/>
  <c r="K228" i="32"/>
  <c r="AB189" i="32" s="1"/>
  <c r="K231" i="177" s="1"/>
  <c r="E1059" i="157"/>
  <c r="BO1024" i="157"/>
  <c r="AG1024" i="157"/>
  <c r="G1024" i="157"/>
  <c r="BL1024" i="157"/>
  <c r="AO1024" i="157"/>
  <c r="N1024" i="157"/>
  <c r="BJ1024" i="157"/>
  <c r="AM1024" i="157"/>
  <c r="R1024" i="157"/>
  <c r="BH1024" i="157"/>
  <c r="AJ1024" i="157"/>
  <c r="L1024" i="157"/>
  <c r="BD1024" i="157"/>
  <c r="AI1024" i="157"/>
  <c r="K1024" i="157"/>
  <c r="BB1024" i="157"/>
  <c r="AD1024" i="157"/>
  <c r="J1024" i="157"/>
  <c r="BA1024" i="157"/>
  <c r="AN1024" i="157"/>
  <c r="P1024" i="157"/>
  <c r="AZ1024" i="157"/>
  <c r="AF1024" i="157"/>
  <c r="O1024" i="157"/>
  <c r="AY1024" i="157"/>
  <c r="AK1024" i="157"/>
  <c r="M1024" i="157"/>
  <c r="AT1024" i="157"/>
  <c r="AE1024" i="157"/>
  <c r="AS1024" i="157"/>
  <c r="AB1024" i="157"/>
  <c r="AQ1024" i="157"/>
  <c r="AL1024" i="157"/>
  <c r="AX1024" i="157"/>
  <c r="AC1024" i="157"/>
  <c r="BC1024" i="157"/>
  <c r="X1024" i="157"/>
  <c r="AR1024" i="157"/>
  <c r="U1024" i="157"/>
  <c r="AW1024" i="157"/>
  <c r="W1024" i="157"/>
  <c r="AV1024" i="157"/>
  <c r="T1024" i="157"/>
  <c r="BF1024" i="157"/>
  <c r="Z1024" i="157"/>
  <c r="AU1024" i="157"/>
  <c r="I1024" i="157"/>
  <c r="BN1024" i="157"/>
  <c r="AH1024" i="157"/>
  <c r="H1024" i="157"/>
  <c r="E1063" i="157"/>
  <c r="AZ1028" i="157"/>
  <c r="AN1028" i="157"/>
  <c r="P1028" i="157"/>
  <c r="AX1028" i="157"/>
  <c r="AM1028" i="157"/>
  <c r="O1028" i="157"/>
  <c r="AT1028" i="157"/>
  <c r="AI1028" i="157"/>
  <c r="N1028" i="157"/>
  <c r="AS1028" i="157"/>
  <c r="AB1028" i="157"/>
  <c r="AR1028" i="157"/>
  <c r="AG1028" i="157"/>
  <c r="AQ1028" i="157"/>
  <c r="AJ1028" i="157"/>
  <c r="BD1028" i="157"/>
  <c r="AH1028" i="157"/>
  <c r="BC1028" i="157"/>
  <c r="Z1028" i="157"/>
  <c r="BB1028" i="157"/>
  <c r="X1028" i="157"/>
  <c r="AY1028" i="157"/>
  <c r="W1028" i="157"/>
  <c r="AW1028" i="157"/>
  <c r="U1028" i="157"/>
  <c r="AU1028" i="157"/>
  <c r="I1028" i="157"/>
  <c r="AV1028" i="157"/>
  <c r="H1028" i="157"/>
  <c r="BN1028" i="157"/>
  <c r="AL1028" i="157"/>
  <c r="G1028" i="157"/>
  <c r="BL1028" i="157"/>
  <c r="AK1028" i="157"/>
  <c r="T1028" i="157"/>
  <c r="BJ1028" i="157"/>
  <c r="AF1028" i="157"/>
  <c r="L1028" i="157"/>
  <c r="BO1028" i="157"/>
  <c r="AE1028" i="157"/>
  <c r="K1028" i="157"/>
  <c r="BH1028" i="157"/>
  <c r="AD1028" i="157"/>
  <c r="J1028" i="157"/>
  <c r="BF1028" i="157"/>
  <c r="AC1028" i="157"/>
  <c r="R1028" i="157"/>
  <c r="BA1028" i="157"/>
  <c r="AO1028" i="157"/>
  <c r="M1028" i="157"/>
  <c r="E1062" i="157"/>
  <c r="BA1027" i="157"/>
  <c r="AJ1027" i="157"/>
  <c r="T1027" i="157"/>
  <c r="AZ1027" i="157"/>
  <c r="AI1027" i="157"/>
  <c r="H1027" i="157"/>
  <c r="AY1027" i="157"/>
  <c r="AC1027" i="157"/>
  <c r="M1027" i="157"/>
  <c r="AT1027" i="157"/>
  <c r="AB1027" i="157"/>
  <c r="AS1027" i="157"/>
  <c r="AD1027" i="157"/>
  <c r="AQ1027" i="157"/>
  <c r="AM1027" i="157"/>
  <c r="AU1027" i="157"/>
  <c r="AG1027" i="157"/>
  <c r="AR1027" i="157"/>
  <c r="Z1027" i="157"/>
  <c r="BF1027" i="157"/>
  <c r="W1027" i="157"/>
  <c r="AX1027" i="157"/>
  <c r="U1027" i="157"/>
  <c r="AW1027" i="157"/>
  <c r="R1027" i="157"/>
  <c r="AV1027" i="157"/>
  <c r="X1027" i="157"/>
  <c r="BD1027" i="157"/>
  <c r="L1027" i="157"/>
  <c r="BO1027" i="157"/>
  <c r="AF1027" i="157"/>
  <c r="J1027" i="157"/>
  <c r="O1027" i="157"/>
  <c r="BN1027" i="157"/>
  <c r="AE1027" i="157"/>
  <c r="P1027" i="157"/>
  <c r="BB1027" i="157"/>
  <c r="BL1027" i="157"/>
  <c r="AO1027" i="157"/>
  <c r="N1027" i="157"/>
  <c r="AH1027" i="157"/>
  <c r="BJ1027" i="157"/>
  <c r="AL1027" i="157"/>
  <c r="I1027" i="157"/>
  <c r="BH1027" i="157"/>
  <c r="AK1027" i="157"/>
  <c r="G1027" i="157"/>
  <c r="BC1027" i="157"/>
  <c r="AN1027" i="157"/>
  <c r="K1027" i="157"/>
  <c r="E1056" i="157"/>
  <c r="AY1021" i="157"/>
  <c r="AC1021" i="157"/>
  <c r="K1021" i="157"/>
  <c r="L1021" i="157"/>
  <c r="AT1021" i="157"/>
  <c r="AD1021" i="157"/>
  <c r="M1021" i="157"/>
  <c r="AS1021" i="157"/>
  <c r="AG1021" i="157"/>
  <c r="BH1021" i="157"/>
  <c r="AQ1021" i="157"/>
  <c r="AH1021" i="157"/>
  <c r="P1021" i="157"/>
  <c r="N1021" i="157"/>
  <c r="AO1021" i="157"/>
  <c r="BF1021" i="157"/>
  <c r="AU1021" i="157"/>
  <c r="AL1021" i="157"/>
  <c r="AR1021" i="157"/>
  <c r="X1021" i="157"/>
  <c r="R1021" i="157"/>
  <c r="AM1021" i="157"/>
  <c r="BJ1021" i="157"/>
  <c r="BD1021" i="157"/>
  <c r="W1021" i="157"/>
  <c r="BC1021" i="157"/>
  <c r="Z1021" i="157"/>
  <c r="AX1021" i="157"/>
  <c r="T1021" i="157"/>
  <c r="AW1021" i="157"/>
  <c r="AI1021" i="157"/>
  <c r="AV1021" i="157"/>
  <c r="U1021" i="157"/>
  <c r="BN1021" i="157"/>
  <c r="BL1021" i="157"/>
  <c r="AJ1021" i="157"/>
  <c r="BO1021" i="157"/>
  <c r="J1021" i="157"/>
  <c r="AK1021" i="157"/>
  <c r="AN1021" i="157"/>
  <c r="H1021" i="157"/>
  <c r="BB1021" i="157"/>
  <c r="AF1021" i="157"/>
  <c r="G1021" i="157"/>
  <c r="BA1021" i="157"/>
  <c r="AE1021" i="157"/>
  <c r="I1021" i="157"/>
  <c r="AZ1021" i="157"/>
  <c r="AB1021" i="157"/>
  <c r="O1021" i="157"/>
  <c r="E1057" i="157"/>
  <c r="BF1022" i="157"/>
  <c r="AK1022" i="157"/>
  <c r="R1022" i="157"/>
  <c r="BH1022" i="157"/>
  <c r="AI1022" i="157"/>
  <c r="U1022" i="157"/>
  <c r="BA1022" i="157"/>
  <c r="AG1022" i="157"/>
  <c r="M1022" i="157"/>
  <c r="AZ1022" i="157"/>
  <c r="AF1022" i="157"/>
  <c r="J1022" i="157"/>
  <c r="AX1022" i="157"/>
  <c r="AC1022" i="157"/>
  <c r="K1022" i="157"/>
  <c r="AY1022" i="157"/>
  <c r="AE1022" i="157"/>
  <c r="AU1022" i="157"/>
  <c r="AW1022" i="157"/>
  <c r="AL1022" i="157"/>
  <c r="AT1022" i="157"/>
  <c r="AH1022" i="157"/>
  <c r="AS1022" i="157"/>
  <c r="W1022" i="157"/>
  <c r="BD1022" i="157"/>
  <c r="Z1022" i="157"/>
  <c r="BC1022" i="157"/>
  <c r="I1022" i="157"/>
  <c r="AV1022" i="157"/>
  <c r="H1022" i="157"/>
  <c r="AQ1022" i="157"/>
  <c r="G1022" i="157"/>
  <c r="BB1022" i="157"/>
  <c r="T1022" i="157"/>
  <c r="BO1022" i="157"/>
  <c r="AO1022" i="157"/>
  <c r="P1022" i="157"/>
  <c r="AD1022" i="157"/>
  <c r="BL1022" i="157"/>
  <c r="AB1022" i="157"/>
  <c r="O1022" i="157"/>
  <c r="BN1022" i="157"/>
  <c r="AN1022" i="157"/>
  <c r="X1022" i="157"/>
  <c r="BJ1022" i="157"/>
  <c r="AM1022" i="157"/>
  <c r="N1022" i="157"/>
  <c r="AR1022" i="157"/>
  <c r="AJ1022" i="157"/>
  <c r="L1022" i="157"/>
  <c r="E1055" i="157"/>
  <c r="AQ1020" i="157"/>
  <c r="W1020" i="157"/>
  <c r="BJ1020" i="157"/>
  <c r="U1020" i="157"/>
  <c r="AX1020" i="157"/>
  <c r="R1020" i="157"/>
  <c r="BB1020" i="157"/>
  <c r="T1020" i="157"/>
  <c r="BA1020" i="157"/>
  <c r="N1020" i="157"/>
  <c r="BN1020" i="157"/>
  <c r="AD1020" i="157"/>
  <c r="M1020" i="157"/>
  <c r="BO1020" i="157"/>
  <c r="AC1020" i="157"/>
  <c r="L1020" i="157"/>
  <c r="BH1020" i="157"/>
  <c r="AH1020" i="157"/>
  <c r="K1020" i="157"/>
  <c r="BL1020" i="157"/>
  <c r="AG1020" i="157"/>
  <c r="I1020" i="157"/>
  <c r="AZ1020" i="157"/>
  <c r="AF1020" i="157"/>
  <c r="O1020" i="157"/>
  <c r="BF1020" i="157"/>
  <c r="AE1020" i="157"/>
  <c r="Z1020" i="157"/>
  <c r="AU1020" i="157"/>
  <c r="AO1020" i="157"/>
  <c r="P1020" i="157"/>
  <c r="AT1020" i="157"/>
  <c r="AN1020" i="157"/>
  <c r="J1020" i="157"/>
  <c r="AS1020" i="157"/>
  <c r="AM1020" i="157"/>
  <c r="H1020" i="157"/>
  <c r="AR1020" i="157"/>
  <c r="AK1020" i="157"/>
  <c r="G1020" i="157"/>
  <c r="BD1020" i="157"/>
  <c r="AB1020" i="157"/>
  <c r="BC1020" i="157"/>
  <c r="AL1020" i="157"/>
  <c r="AW1020" i="157"/>
  <c r="AJ1020" i="157"/>
  <c r="AV1020" i="157"/>
  <c r="AI1020" i="157"/>
  <c r="AY1020" i="157"/>
  <c r="X1020" i="157"/>
  <c r="E1058" i="157"/>
  <c r="AS1023" i="157"/>
  <c r="AK1023" i="157"/>
  <c r="O1023" i="157"/>
  <c r="AR1023" i="157"/>
  <c r="AD1023" i="157"/>
  <c r="AZ1023" i="157"/>
  <c r="AO1023" i="157"/>
  <c r="AY1023" i="157"/>
  <c r="AF1023" i="157"/>
  <c r="AW1023" i="157"/>
  <c r="AC1023" i="157"/>
  <c r="AV1023" i="157"/>
  <c r="X1023" i="157"/>
  <c r="BD1023" i="157"/>
  <c r="U1023" i="157"/>
  <c r="BB1023" i="157"/>
  <c r="W1023" i="157"/>
  <c r="BA1023" i="157"/>
  <c r="T1023" i="157"/>
  <c r="BC1023" i="157"/>
  <c r="Z1023" i="157"/>
  <c r="AQ1023" i="157"/>
  <c r="L1023" i="157"/>
  <c r="BO1023" i="157"/>
  <c r="AB1023" i="157"/>
  <c r="J1023" i="157"/>
  <c r="BN1023" i="157"/>
  <c r="AJ1023" i="157"/>
  <c r="G1023" i="157"/>
  <c r="BL1023" i="157"/>
  <c r="AI1023" i="157"/>
  <c r="R1023" i="157"/>
  <c r="BJ1023" i="157"/>
  <c r="AH1023" i="157"/>
  <c r="H1023" i="157"/>
  <c r="BF1023" i="157"/>
  <c r="AG1023" i="157"/>
  <c r="M1023" i="157"/>
  <c r="AX1023" i="157"/>
  <c r="AE1023" i="157"/>
  <c r="K1023" i="157"/>
  <c r="BH1023" i="157"/>
  <c r="AN1023" i="157"/>
  <c r="I1023" i="157"/>
  <c r="AU1023" i="157"/>
  <c r="AM1023" i="157"/>
  <c r="N1023" i="157"/>
  <c r="AT1023" i="157"/>
  <c r="AL1023" i="157"/>
  <c r="P1023" i="157"/>
  <c r="E1060" i="157"/>
  <c r="AS1025" i="157"/>
  <c r="T1025" i="157"/>
  <c r="BF1025" i="157"/>
  <c r="R1025" i="157"/>
  <c r="AV1025" i="157"/>
  <c r="L1025" i="157"/>
  <c r="BO1025" i="157"/>
  <c r="AN1025" i="157"/>
  <c r="J1025" i="157"/>
  <c r="BN1025" i="157"/>
  <c r="AM1025" i="157"/>
  <c r="N1025" i="157"/>
  <c r="BJ1025" i="157"/>
  <c r="AD1025" i="157"/>
  <c r="M1025" i="157"/>
  <c r="BH1025" i="157"/>
  <c r="AC1025" i="157"/>
  <c r="K1025" i="157"/>
  <c r="BL1025" i="157"/>
  <c r="AB1025" i="157"/>
  <c r="I1025" i="157"/>
  <c r="BA1025" i="157"/>
  <c r="AL1025" i="157"/>
  <c r="G1025" i="157"/>
  <c r="AZ1025" i="157"/>
  <c r="AK1025" i="157"/>
  <c r="O1025" i="157"/>
  <c r="AX1025" i="157"/>
  <c r="AH1025" i="157"/>
  <c r="P1025" i="157"/>
  <c r="BC1025" i="157"/>
  <c r="AG1025" i="157"/>
  <c r="U1025" i="157"/>
  <c r="BB1025" i="157"/>
  <c r="AE1025" i="157"/>
  <c r="H1025" i="157"/>
  <c r="AY1025" i="157"/>
  <c r="AO1025" i="157"/>
  <c r="AW1025" i="157"/>
  <c r="AI1025" i="157"/>
  <c r="AR1025" i="157"/>
  <c r="AJ1025" i="157"/>
  <c r="AQ1025" i="157"/>
  <c r="AF1025" i="157"/>
  <c r="BD1025" i="157"/>
  <c r="Z1025" i="157"/>
  <c r="AU1025" i="157"/>
  <c r="W1025" i="157"/>
  <c r="AT1025" i="157"/>
  <c r="X1025" i="157"/>
  <c r="E1064" i="157"/>
  <c r="BF1029" i="157"/>
  <c r="AO1029" i="157"/>
  <c r="R1029" i="157"/>
  <c r="AR1029" i="157"/>
  <c r="AD1029" i="157"/>
  <c r="AZ1029" i="157"/>
  <c r="AJ1029" i="157"/>
  <c r="AY1029" i="157"/>
  <c r="AH1029" i="157"/>
  <c r="AW1029" i="157"/>
  <c r="AG1029" i="157"/>
  <c r="AX1029" i="157"/>
  <c r="X1029" i="157"/>
  <c r="AQ1029" i="157"/>
  <c r="U1029" i="157"/>
  <c r="BD1029" i="157"/>
  <c r="Z1029" i="157"/>
  <c r="BB1029" i="157"/>
  <c r="W1029" i="157"/>
  <c r="BA1029" i="157"/>
  <c r="T1029" i="157"/>
  <c r="BC1029" i="157"/>
  <c r="L1029" i="157"/>
  <c r="BO1029" i="157"/>
  <c r="AN1029" i="157"/>
  <c r="J1029" i="157"/>
  <c r="BN1029" i="157"/>
  <c r="AM1029" i="157"/>
  <c r="P1029" i="157"/>
  <c r="BL1029" i="157"/>
  <c r="AL1029" i="157"/>
  <c r="N1029" i="157"/>
  <c r="BH1029" i="157"/>
  <c r="AK1029" i="157"/>
  <c r="M1029" i="157"/>
  <c r="BJ1029" i="157"/>
  <c r="AI1029" i="157"/>
  <c r="K1029" i="157"/>
  <c r="AT1029" i="157"/>
  <c r="AF1029" i="157"/>
  <c r="G1029" i="157"/>
  <c r="AV1029" i="157"/>
  <c r="AE1029" i="157"/>
  <c r="O1029" i="157"/>
  <c r="AU1029" i="157"/>
  <c r="AB1029" i="157"/>
  <c r="I1029" i="157"/>
  <c r="AS1029" i="157"/>
  <c r="AC1029" i="157"/>
  <c r="H1029" i="157"/>
  <c r="E1061" i="157"/>
  <c r="AY1026" i="157"/>
  <c r="G1026" i="157"/>
  <c r="BD1026" i="157"/>
  <c r="X1026" i="157"/>
  <c r="BO1026" i="157"/>
  <c r="AL1026" i="157"/>
  <c r="W1026" i="157"/>
  <c r="BN1026" i="157"/>
  <c r="AK1026" i="157"/>
  <c r="P1026" i="157"/>
  <c r="BL1026" i="157"/>
  <c r="AJ1026" i="157"/>
  <c r="O1026" i="157"/>
  <c r="BJ1026" i="157"/>
  <c r="AI1026" i="157"/>
  <c r="R1026" i="157"/>
  <c r="BF1026" i="157"/>
  <c r="AG1026" i="157"/>
  <c r="M1026" i="157"/>
  <c r="AV1026" i="157"/>
  <c r="AD1026" i="157"/>
  <c r="K1026" i="157"/>
  <c r="BH1026" i="157"/>
  <c r="AC1026" i="157"/>
  <c r="J1026" i="157"/>
  <c r="AU1026" i="157"/>
  <c r="AH1026" i="157"/>
  <c r="U1026" i="157"/>
  <c r="AT1026" i="157"/>
  <c r="AF1026" i="157"/>
  <c r="L1026" i="157"/>
  <c r="AS1026" i="157"/>
  <c r="AE1026" i="157"/>
  <c r="N1026" i="157"/>
  <c r="AR1026" i="157"/>
  <c r="AB1026" i="157"/>
  <c r="BC1026" i="157"/>
  <c r="AM1026" i="157"/>
  <c r="AQ1026" i="157"/>
  <c r="AO1026" i="157"/>
  <c r="AX1026" i="157"/>
  <c r="AN1026" i="157"/>
  <c r="AW1026" i="157"/>
  <c r="Z1026" i="157"/>
  <c r="BB1026" i="157"/>
  <c r="T1026" i="157"/>
  <c r="BA1026" i="157"/>
  <c r="I1026" i="157"/>
  <c r="AZ1026" i="157"/>
  <c r="H1026" i="157"/>
  <c r="E50" i="31"/>
  <c r="E494" i="31"/>
  <c r="E458" i="31"/>
  <c r="E492" i="31"/>
  <c r="E526" i="31"/>
  <c r="E560" i="31"/>
  <c r="E244" i="31"/>
  <c r="E278" i="31"/>
  <c r="E242" i="31"/>
  <c r="E276" i="31"/>
  <c r="E310" i="31"/>
  <c r="E448" i="31"/>
  <c r="E482" i="31"/>
  <c r="E446" i="31"/>
  <c r="E480" i="31"/>
  <c r="E514" i="31"/>
  <c r="E548" i="31"/>
  <c r="E232" i="31"/>
  <c r="E266" i="31"/>
  <c r="E230" i="31"/>
  <c r="E264" i="31"/>
  <c r="E298" i="31"/>
  <c r="E16" i="31"/>
  <c r="X188" i="32" l="1"/>
  <c r="G230" i="177" s="1"/>
  <c r="AA188" i="32"/>
  <c r="J230" i="177" s="1"/>
  <c r="W188" i="32"/>
  <c r="F230" i="177" s="1"/>
  <c r="Y188" i="32"/>
  <c r="H230" i="177" s="1"/>
  <c r="V188" i="32"/>
  <c r="E230" i="177" s="1"/>
  <c r="Z188" i="32"/>
  <c r="I230" i="177" s="1"/>
  <c r="AC188" i="32"/>
  <c r="L230" i="177" s="1"/>
  <c r="AB188" i="32"/>
  <c r="K230" i="177" s="1"/>
  <c r="E1077" i="31"/>
  <c r="M482" i="31"/>
  <c r="L482" i="31"/>
  <c r="K482" i="31"/>
  <c r="J482" i="31"/>
  <c r="F482" i="31"/>
  <c r="I482" i="31"/>
  <c r="G482" i="31"/>
  <c r="H482" i="31"/>
  <c r="E1043" i="31"/>
  <c r="G448" i="31"/>
  <c r="H448" i="31"/>
  <c r="F448" i="31"/>
  <c r="M448" i="31"/>
  <c r="I448" i="31"/>
  <c r="K448" i="31"/>
  <c r="J448" i="31"/>
  <c r="L448" i="31"/>
  <c r="E436" i="31"/>
  <c r="I16" i="31"/>
  <c r="H16" i="31"/>
  <c r="G16" i="31"/>
  <c r="F16" i="31"/>
  <c r="M16" i="31"/>
  <c r="J16" i="31"/>
  <c r="L16" i="31"/>
  <c r="K16" i="31"/>
  <c r="E1053" i="31"/>
  <c r="M458" i="31"/>
  <c r="I458" i="31"/>
  <c r="F458" i="31"/>
  <c r="J458" i="31"/>
  <c r="K458" i="31"/>
  <c r="H458" i="31"/>
  <c r="G458" i="31"/>
  <c r="L458" i="31"/>
  <c r="E893" i="31"/>
  <c r="H298" i="31"/>
  <c r="M298" i="31"/>
  <c r="L298" i="31"/>
  <c r="K298" i="31"/>
  <c r="I298" i="31"/>
  <c r="G298" i="31"/>
  <c r="F298" i="31"/>
  <c r="J298" i="31"/>
  <c r="E1089" i="31"/>
  <c r="I494" i="31"/>
  <c r="G494" i="31"/>
  <c r="H494" i="31"/>
  <c r="K494" i="31"/>
  <c r="M494" i="31"/>
  <c r="L494" i="31"/>
  <c r="J494" i="31"/>
  <c r="F494" i="31"/>
  <c r="E905" i="31"/>
  <c r="J310" i="31"/>
  <c r="M310" i="31"/>
  <c r="K310" i="31"/>
  <c r="I310" i="31"/>
  <c r="L310" i="31"/>
  <c r="H310" i="31"/>
  <c r="G310" i="31"/>
  <c r="F310" i="31"/>
  <c r="E825" i="31"/>
  <c r="M230" i="31"/>
  <c r="J230" i="31"/>
  <c r="L230" i="31"/>
  <c r="G230" i="31"/>
  <c r="K230" i="31"/>
  <c r="I230" i="31"/>
  <c r="H230" i="31"/>
  <c r="F230" i="31"/>
  <c r="E859" i="31"/>
  <c r="J264" i="31"/>
  <c r="G264" i="31"/>
  <c r="I264" i="31"/>
  <c r="L264" i="31"/>
  <c r="K264" i="31"/>
  <c r="H264" i="31"/>
  <c r="F264" i="31"/>
  <c r="M264" i="31"/>
  <c r="K50" i="31"/>
  <c r="I50" i="31"/>
  <c r="J50" i="31"/>
  <c r="H50" i="31"/>
  <c r="F50" i="31"/>
  <c r="G50" i="31"/>
  <c r="M50" i="31"/>
  <c r="L50" i="31"/>
  <c r="E861" i="31"/>
  <c r="L266" i="31"/>
  <c r="F266" i="31"/>
  <c r="M266" i="31"/>
  <c r="I266" i="31"/>
  <c r="G266" i="31"/>
  <c r="K266" i="31"/>
  <c r="J266" i="31"/>
  <c r="H266" i="31"/>
  <c r="E827" i="31"/>
  <c r="K232" i="31"/>
  <c r="J232" i="31"/>
  <c r="I232" i="31"/>
  <c r="L232" i="31"/>
  <c r="H232" i="31"/>
  <c r="M232" i="31"/>
  <c r="G232" i="31"/>
  <c r="F232" i="31"/>
  <c r="E1143" i="31"/>
  <c r="I548" i="31"/>
  <c r="H548" i="31"/>
  <c r="J548" i="31"/>
  <c r="L548" i="31"/>
  <c r="F548" i="31"/>
  <c r="M548" i="31"/>
  <c r="G548" i="31"/>
  <c r="K548" i="31"/>
  <c r="E1109" i="31"/>
  <c r="F514" i="31"/>
  <c r="M514" i="31"/>
  <c r="L514" i="31"/>
  <c r="I514" i="31"/>
  <c r="G514" i="31"/>
  <c r="K514" i="31"/>
  <c r="J514" i="31"/>
  <c r="H514" i="31"/>
  <c r="E1041" i="31"/>
  <c r="F446" i="31"/>
  <c r="L446" i="31"/>
  <c r="G446" i="31"/>
  <c r="H446" i="31"/>
  <c r="M446" i="31"/>
  <c r="K446" i="31"/>
  <c r="J446" i="31"/>
  <c r="I446" i="31"/>
  <c r="E871" i="31"/>
  <c r="L276" i="31"/>
  <c r="G276" i="31"/>
  <c r="F276" i="31"/>
  <c r="J276" i="31"/>
  <c r="M276" i="31"/>
  <c r="H276" i="31"/>
  <c r="K276" i="31"/>
  <c r="I276" i="31"/>
  <c r="E837" i="31"/>
  <c r="I242" i="31"/>
  <c r="H242" i="31"/>
  <c r="G242" i="31"/>
  <c r="M242" i="31"/>
  <c r="F242" i="31"/>
  <c r="L242" i="31"/>
  <c r="J242" i="31"/>
  <c r="K242" i="31"/>
  <c r="E873" i="31"/>
  <c r="L278" i="31"/>
  <c r="H278" i="31"/>
  <c r="J278" i="31"/>
  <c r="G278" i="31"/>
  <c r="I278" i="31"/>
  <c r="M278" i="31"/>
  <c r="K278" i="31"/>
  <c r="F278" i="31"/>
  <c r="E839" i="31"/>
  <c r="M244" i="31"/>
  <c r="K244" i="31"/>
  <c r="H244" i="31"/>
  <c r="L244" i="31"/>
  <c r="G244" i="31"/>
  <c r="I244" i="31"/>
  <c r="J244" i="31"/>
  <c r="F244" i="31"/>
  <c r="E1155" i="31"/>
  <c r="F560" i="31"/>
  <c r="G560" i="31"/>
  <c r="J560" i="31"/>
  <c r="H560" i="31"/>
  <c r="I560" i="31"/>
  <c r="L560" i="31"/>
  <c r="K560" i="31"/>
  <c r="M560" i="31"/>
  <c r="E1121" i="31"/>
  <c r="M526" i="31"/>
  <c r="L526" i="31"/>
  <c r="K526" i="31"/>
  <c r="F526" i="31"/>
  <c r="G526" i="31"/>
  <c r="I526" i="31"/>
  <c r="H526" i="31"/>
  <c r="J526" i="31"/>
  <c r="E1087" i="31"/>
  <c r="I492" i="31"/>
  <c r="H492" i="31"/>
  <c r="M492" i="31"/>
  <c r="J492" i="31"/>
  <c r="L492" i="31"/>
  <c r="F492" i="31"/>
  <c r="G492" i="31"/>
  <c r="K492" i="31"/>
  <c r="E1075" i="31"/>
  <c r="J480" i="31"/>
  <c r="H480" i="31"/>
  <c r="I480" i="31"/>
  <c r="K480" i="31"/>
  <c r="M480" i="31"/>
  <c r="L480" i="31"/>
  <c r="G480" i="31"/>
  <c r="F480" i="31"/>
  <c r="E1096" i="157"/>
  <c r="AY1061" i="157"/>
  <c r="W1061" i="157"/>
  <c r="AW1061" i="157"/>
  <c r="L1061" i="157"/>
  <c r="AQ1061" i="157"/>
  <c r="R1061" i="157"/>
  <c r="BO1061" i="157"/>
  <c r="AE1061" i="157"/>
  <c r="J1061" i="157"/>
  <c r="BN1061" i="157"/>
  <c r="AO1061" i="157"/>
  <c r="U1061" i="157"/>
  <c r="BL1061" i="157"/>
  <c r="AN1061" i="157"/>
  <c r="P1061" i="157"/>
  <c r="BJ1061" i="157"/>
  <c r="AH1061" i="157"/>
  <c r="N1061" i="157"/>
  <c r="BF1061" i="157"/>
  <c r="AC1061" i="157"/>
  <c r="M1061" i="157"/>
  <c r="BH1061" i="157"/>
  <c r="AB1061" i="157"/>
  <c r="K1061" i="157"/>
  <c r="BA1061" i="157"/>
  <c r="AM1061" i="157"/>
  <c r="G1061" i="157"/>
  <c r="AU1061" i="157"/>
  <c r="AK1061" i="157"/>
  <c r="O1061" i="157"/>
  <c r="AT1061" i="157"/>
  <c r="AG1061" i="157"/>
  <c r="I1061" i="157"/>
  <c r="AS1061" i="157"/>
  <c r="AF1061" i="157"/>
  <c r="H1061" i="157"/>
  <c r="AR1061" i="157"/>
  <c r="AJ1061" i="157"/>
  <c r="BD1061" i="157"/>
  <c r="AD1061" i="157"/>
  <c r="AZ1061" i="157"/>
  <c r="AL1061" i="157"/>
  <c r="BB1061" i="157"/>
  <c r="Z1061" i="157"/>
  <c r="BC1061" i="157"/>
  <c r="T1061" i="157"/>
  <c r="AX1061" i="157"/>
  <c r="AI1061" i="157"/>
  <c r="AV1061" i="157"/>
  <c r="X1061" i="157"/>
  <c r="E1095" i="157"/>
  <c r="AZ1060" i="157"/>
  <c r="AF1060" i="157"/>
  <c r="AW1060" i="157"/>
  <c r="X1060" i="157"/>
  <c r="W1060" i="157"/>
  <c r="BJ1060" i="157"/>
  <c r="AS1060" i="157"/>
  <c r="I1060" i="157"/>
  <c r="AR1060" i="157"/>
  <c r="AU1060" i="157"/>
  <c r="H1060" i="157"/>
  <c r="AQ1060" i="157"/>
  <c r="R1060" i="157"/>
  <c r="AJ1060" i="157"/>
  <c r="BO1060" i="157"/>
  <c r="L1060" i="157"/>
  <c r="BN1060" i="157"/>
  <c r="AI1060" i="157"/>
  <c r="K1060" i="157"/>
  <c r="BL1060" i="157"/>
  <c r="AH1060" i="157"/>
  <c r="J1060" i="157"/>
  <c r="BD1060" i="157"/>
  <c r="AG1060" i="157"/>
  <c r="U1060" i="157"/>
  <c r="BH1060" i="157"/>
  <c r="AO1060" i="157"/>
  <c r="Z1060" i="157"/>
  <c r="BC1060" i="157"/>
  <c r="AN1060" i="157"/>
  <c r="M1060" i="157"/>
  <c r="BF1060" i="157"/>
  <c r="AL1060" i="157"/>
  <c r="P1060" i="157"/>
  <c r="G1060" i="157"/>
  <c r="AT1060" i="157"/>
  <c r="AE1060" i="157"/>
  <c r="O1060" i="157"/>
  <c r="AY1060" i="157"/>
  <c r="AD1060" i="157"/>
  <c r="N1060" i="157"/>
  <c r="AX1060" i="157"/>
  <c r="AB1060" i="157"/>
  <c r="T1060" i="157"/>
  <c r="AV1060" i="157"/>
  <c r="AM1060" i="157"/>
  <c r="BB1060" i="157"/>
  <c r="AK1060" i="157"/>
  <c r="BA1060" i="157"/>
  <c r="AC1060" i="157"/>
  <c r="E1090" i="157"/>
  <c r="AE1055" i="157"/>
  <c r="AZ1055" i="157"/>
  <c r="AD1055" i="157"/>
  <c r="AX1055" i="157"/>
  <c r="AJ1055" i="157"/>
  <c r="AS1055" i="157"/>
  <c r="AL1055" i="157"/>
  <c r="AR1055" i="157"/>
  <c r="AK1055" i="157"/>
  <c r="BF1055" i="157"/>
  <c r="U1055" i="157"/>
  <c r="AV1055" i="157"/>
  <c r="W1055" i="157"/>
  <c r="AU1055" i="157"/>
  <c r="T1055" i="157"/>
  <c r="AT1055" i="157"/>
  <c r="L1055" i="157"/>
  <c r="AQ1055" i="157"/>
  <c r="X1055" i="157"/>
  <c r="BO1055" i="157"/>
  <c r="AI1055" i="157"/>
  <c r="J1055" i="157"/>
  <c r="Z1055" i="157"/>
  <c r="BN1055" i="157"/>
  <c r="AO1055" i="157"/>
  <c r="G1055" i="157"/>
  <c r="BL1055" i="157"/>
  <c r="R1055" i="157"/>
  <c r="AG1055" i="157"/>
  <c r="AN1055" i="157"/>
  <c r="H1055" i="157"/>
  <c r="BH1055" i="157"/>
  <c r="BJ1055" i="157"/>
  <c r="AC1055" i="157"/>
  <c r="M1055" i="157"/>
  <c r="BB1055" i="157"/>
  <c r="K1055" i="157"/>
  <c r="AW1055" i="157"/>
  <c r="AB1055" i="157"/>
  <c r="BA1055" i="157"/>
  <c r="AM1055" i="157"/>
  <c r="I1055" i="157"/>
  <c r="AY1055" i="157"/>
  <c r="AH1055" i="157"/>
  <c r="N1055" i="157"/>
  <c r="P1055" i="157"/>
  <c r="BD1055" i="157"/>
  <c r="AF1055" i="157"/>
  <c r="O1055" i="157"/>
  <c r="BC1055" i="157"/>
  <c r="E1091" i="157"/>
  <c r="AT1056" i="157"/>
  <c r="AH1056" i="157"/>
  <c r="AS1056" i="157"/>
  <c r="AK1056" i="157"/>
  <c r="AB1056" i="157"/>
  <c r="BB1056" i="157"/>
  <c r="AI1056" i="157"/>
  <c r="L1056" i="157"/>
  <c r="BC1056" i="157"/>
  <c r="AE1056" i="157"/>
  <c r="BA1056" i="157"/>
  <c r="Z1056" i="157"/>
  <c r="AY1056" i="157"/>
  <c r="I1056" i="157"/>
  <c r="AX1056" i="157"/>
  <c r="U1056" i="157"/>
  <c r="AR1056" i="157"/>
  <c r="H1056" i="157"/>
  <c r="BD1056" i="157"/>
  <c r="T1056" i="157"/>
  <c r="AQ1056" i="157"/>
  <c r="G1056" i="157"/>
  <c r="BL1056" i="157"/>
  <c r="AO1056" i="157"/>
  <c r="W1056" i="157"/>
  <c r="BO1056" i="157"/>
  <c r="AC1056" i="157"/>
  <c r="N1056" i="157"/>
  <c r="BN1056" i="157"/>
  <c r="BJ1056" i="157"/>
  <c r="AN1056" i="157"/>
  <c r="K1056" i="157"/>
  <c r="AZ1056" i="157"/>
  <c r="AM1056" i="157"/>
  <c r="J1056" i="157"/>
  <c r="BF1056" i="157"/>
  <c r="AL1056" i="157"/>
  <c r="R1056" i="157"/>
  <c r="BH1056" i="157"/>
  <c r="AJ1056" i="157"/>
  <c r="P1056" i="157"/>
  <c r="AV1056" i="157"/>
  <c r="AG1056" i="157"/>
  <c r="M1056" i="157"/>
  <c r="AW1056" i="157"/>
  <c r="AF1056" i="157"/>
  <c r="O1056" i="157"/>
  <c r="AU1056" i="157"/>
  <c r="AD1056" i="157"/>
  <c r="X1056" i="157"/>
  <c r="E1098" i="157"/>
  <c r="BJ1063" i="157"/>
  <c r="AG1063" i="157"/>
  <c r="O1063" i="157"/>
  <c r="BB1063" i="157"/>
  <c r="AC1063" i="157"/>
  <c r="M1063" i="157"/>
  <c r="BH1063" i="157"/>
  <c r="AB1063" i="157"/>
  <c r="K1063" i="157"/>
  <c r="BF1063" i="157"/>
  <c r="AO1063" i="157"/>
  <c r="I1063" i="157"/>
  <c r="BD1063" i="157"/>
  <c r="AL1063" i="157"/>
  <c r="N1063" i="157"/>
  <c r="AT1063" i="157"/>
  <c r="AD1063" i="157"/>
  <c r="P1063" i="157"/>
  <c r="BC1063" i="157"/>
  <c r="AM1063" i="157"/>
  <c r="R1063" i="157"/>
  <c r="AZ1063" i="157"/>
  <c r="AK1063" i="157"/>
  <c r="AW1063" i="157"/>
  <c r="AE1063" i="157"/>
  <c r="AV1063" i="157"/>
  <c r="AN1063" i="157"/>
  <c r="AU1063" i="157"/>
  <c r="AF1063" i="157"/>
  <c r="AS1063" i="157"/>
  <c r="X1063" i="157"/>
  <c r="BA1063" i="157"/>
  <c r="U1063" i="157"/>
  <c r="AY1063" i="157"/>
  <c r="W1063" i="157"/>
  <c r="AX1063" i="157"/>
  <c r="T1063" i="157"/>
  <c r="AR1063" i="157"/>
  <c r="L1063" i="157"/>
  <c r="AQ1063" i="157"/>
  <c r="J1063" i="157"/>
  <c r="BN1063" i="157"/>
  <c r="AJ1063" i="157"/>
  <c r="G1063" i="157"/>
  <c r="BO1063" i="157"/>
  <c r="AI1063" i="157"/>
  <c r="H1063" i="157"/>
  <c r="BL1063" i="157"/>
  <c r="AH1063" i="157"/>
  <c r="Z1063" i="157"/>
  <c r="E1099" i="157"/>
  <c r="BN1064" i="157"/>
  <c r="AC1064" i="157"/>
  <c r="H1064" i="157"/>
  <c r="BO1064" i="157"/>
  <c r="AO1064" i="157"/>
  <c r="G1064" i="157"/>
  <c r="BJ1064" i="157"/>
  <c r="AN1064" i="157"/>
  <c r="N1064" i="157"/>
  <c r="BH1064" i="157"/>
  <c r="AH1064" i="157"/>
  <c r="L1064" i="157"/>
  <c r="BF1064" i="157"/>
  <c r="AM1064" i="157"/>
  <c r="K1064" i="157"/>
  <c r="BL1064" i="157"/>
  <c r="AL1064" i="157"/>
  <c r="J1064" i="157"/>
  <c r="BA1064" i="157"/>
  <c r="AJ1064" i="157"/>
  <c r="O1064" i="157"/>
  <c r="AY1064" i="157"/>
  <c r="AF1064" i="157"/>
  <c r="P1064" i="157"/>
  <c r="AX1064" i="157"/>
  <c r="AE1064" i="157"/>
  <c r="M1064" i="157"/>
  <c r="AW1064" i="157"/>
  <c r="AB1064" i="157"/>
  <c r="R1064" i="157"/>
  <c r="AV1064" i="157"/>
  <c r="AK1064" i="157"/>
  <c r="AQ1064" i="157"/>
  <c r="AG1064" i="157"/>
  <c r="BD1064" i="157"/>
  <c r="AD1064" i="157"/>
  <c r="BB1064" i="157"/>
  <c r="AI1064" i="157"/>
  <c r="AT1064" i="157"/>
  <c r="X1064" i="157"/>
  <c r="AR1064" i="157"/>
  <c r="U1064" i="157"/>
  <c r="AU1064" i="157"/>
  <c r="W1064" i="157"/>
  <c r="AS1064" i="157"/>
  <c r="T1064" i="157"/>
  <c r="BC1064" i="157"/>
  <c r="Z1064" i="157"/>
  <c r="AZ1064" i="157"/>
  <c r="I1064" i="157"/>
  <c r="E1093" i="157"/>
  <c r="AT1058" i="157"/>
  <c r="AF1058" i="157"/>
  <c r="BF1058" i="157"/>
  <c r="Z1058" i="157"/>
  <c r="BB1058" i="157"/>
  <c r="X1058" i="157"/>
  <c r="AZ1058" i="157"/>
  <c r="W1058" i="157"/>
  <c r="AY1058" i="157"/>
  <c r="I1058" i="157"/>
  <c r="AX1058" i="157"/>
  <c r="H1058" i="157"/>
  <c r="AS1058" i="157"/>
  <c r="G1058" i="157"/>
  <c r="BO1058" i="157"/>
  <c r="AG1058" i="157"/>
  <c r="R1058" i="157"/>
  <c r="BN1058" i="157"/>
  <c r="AO1058" i="157"/>
  <c r="T1058" i="157"/>
  <c r="AR1058" i="157"/>
  <c r="AN1058" i="157"/>
  <c r="P1058" i="157"/>
  <c r="BH1058" i="157"/>
  <c r="AH1058" i="157"/>
  <c r="O1058" i="157"/>
  <c r="BJ1058" i="157"/>
  <c r="AM1058" i="157"/>
  <c r="M1058" i="157"/>
  <c r="AQ1058" i="157"/>
  <c r="AL1058" i="157"/>
  <c r="K1058" i="157"/>
  <c r="BD1058" i="157"/>
  <c r="AJ1058" i="157"/>
  <c r="U1058" i="157"/>
  <c r="BL1058" i="157"/>
  <c r="AE1058" i="157"/>
  <c r="J1058" i="157"/>
  <c r="BC1058" i="157"/>
  <c r="AD1058" i="157"/>
  <c r="L1058" i="157"/>
  <c r="BA1058" i="157"/>
  <c r="AB1058" i="157"/>
  <c r="N1058" i="157"/>
  <c r="AW1058" i="157"/>
  <c r="AK1058" i="157"/>
  <c r="AV1058" i="157"/>
  <c r="AI1058" i="157"/>
  <c r="AU1058" i="157"/>
  <c r="AC1058" i="157"/>
  <c r="E1092" i="157"/>
  <c r="BF1057" i="157"/>
  <c r="AG1057" i="157"/>
  <c r="K1057" i="157"/>
  <c r="AD1057" i="157"/>
  <c r="BN1057" i="157"/>
  <c r="AC1057" i="157"/>
  <c r="I1057" i="157"/>
  <c r="AK1057" i="157"/>
  <c r="BC1057" i="157"/>
  <c r="AB1057" i="157"/>
  <c r="G1057" i="157"/>
  <c r="P1057" i="157"/>
  <c r="BH1057" i="157"/>
  <c r="AO1057" i="157"/>
  <c r="O1057" i="157"/>
  <c r="BD1057" i="157"/>
  <c r="AL1057" i="157"/>
  <c r="R1057" i="157"/>
  <c r="BB1057" i="157"/>
  <c r="BA1057" i="157"/>
  <c r="AE1057" i="157"/>
  <c r="H1057" i="157"/>
  <c r="AV1057" i="157"/>
  <c r="AU1057" i="157"/>
  <c r="AN1057" i="157"/>
  <c r="AS1057" i="157"/>
  <c r="AM1057" i="157"/>
  <c r="AW1057" i="157"/>
  <c r="AF1057" i="157"/>
  <c r="AT1057" i="157"/>
  <c r="Z1057" i="157"/>
  <c r="AQ1057" i="157"/>
  <c r="X1057" i="157"/>
  <c r="AY1057" i="157"/>
  <c r="W1057" i="157"/>
  <c r="AZ1057" i="157"/>
  <c r="U1057" i="157"/>
  <c r="AX1057" i="157"/>
  <c r="T1057" i="157"/>
  <c r="AR1057" i="157"/>
  <c r="L1057" i="157"/>
  <c r="BL1057" i="157"/>
  <c r="AJ1057" i="157"/>
  <c r="J1057" i="157"/>
  <c r="BJ1057" i="157"/>
  <c r="AI1057" i="157"/>
  <c r="N1057" i="157"/>
  <c r="BO1057" i="157"/>
  <c r="AH1057" i="157"/>
  <c r="M1057" i="157"/>
  <c r="E1097" i="157"/>
  <c r="BC1062" i="157"/>
  <c r="AD1062" i="157"/>
  <c r="J1062" i="157"/>
  <c r="BB1062" i="157"/>
  <c r="AL1062" i="157"/>
  <c r="BA1062" i="157"/>
  <c r="AI1062" i="157"/>
  <c r="AT1062" i="157"/>
  <c r="AH1062" i="157"/>
  <c r="AS1062" i="157"/>
  <c r="AE1062" i="157"/>
  <c r="W1062" i="157"/>
  <c r="AQ1062" i="157"/>
  <c r="AX1062" i="157"/>
  <c r="X1062" i="157"/>
  <c r="AU1062" i="157"/>
  <c r="T1062" i="157"/>
  <c r="AZ1062" i="157"/>
  <c r="I1062" i="157"/>
  <c r="AY1062" i="157"/>
  <c r="H1062" i="157"/>
  <c r="AR1062" i="157"/>
  <c r="G1062" i="157"/>
  <c r="BL1062" i="157"/>
  <c r="AK1062" i="157"/>
  <c r="R1062" i="157"/>
  <c r="BJ1062" i="157"/>
  <c r="AC1062" i="157"/>
  <c r="U1062" i="157"/>
  <c r="AW1062" i="157"/>
  <c r="M1062" i="157"/>
  <c r="BO1062" i="157"/>
  <c r="AB1062" i="157"/>
  <c r="Z1062" i="157"/>
  <c r="AG1062" i="157"/>
  <c r="AV1062" i="157"/>
  <c r="AO1062" i="157"/>
  <c r="P1062" i="157"/>
  <c r="BF1062" i="157"/>
  <c r="AN1062" i="157"/>
  <c r="O1062" i="157"/>
  <c r="BN1062" i="157"/>
  <c r="AM1062" i="157"/>
  <c r="N1062" i="157"/>
  <c r="BH1062" i="157"/>
  <c r="AJ1062" i="157"/>
  <c r="L1062" i="157"/>
  <c r="BD1062" i="157"/>
  <c r="AF1062" i="157"/>
  <c r="K1062" i="157"/>
  <c r="E1094" i="157"/>
  <c r="BB1059" i="157"/>
  <c r="Z1059" i="157"/>
  <c r="AW1059" i="157"/>
  <c r="AT1059" i="157"/>
  <c r="L1059" i="157"/>
  <c r="AS1059" i="157"/>
  <c r="J1059" i="157"/>
  <c r="AQ1059" i="157"/>
  <c r="T1059" i="157"/>
  <c r="BJ1059" i="157"/>
  <c r="P1059" i="157"/>
  <c r="W1059" i="157"/>
  <c r="BO1059" i="157"/>
  <c r="AM1059" i="157"/>
  <c r="U1059" i="157"/>
  <c r="BN1059" i="157"/>
  <c r="AC1059" i="157"/>
  <c r="N1059" i="157"/>
  <c r="AL1059" i="157"/>
  <c r="AX1059" i="157"/>
  <c r="AB1059" i="157"/>
  <c r="I1059" i="157"/>
  <c r="BH1059" i="157"/>
  <c r="AO1059" i="157"/>
  <c r="G1059" i="157"/>
  <c r="BF1059" i="157"/>
  <c r="AE1059" i="157"/>
  <c r="O1059" i="157"/>
  <c r="BL1059" i="157"/>
  <c r="AD1059" i="157"/>
  <c r="K1059" i="157"/>
  <c r="AV1059" i="157"/>
  <c r="AN1059" i="157"/>
  <c r="R1059" i="157"/>
  <c r="AZ1059" i="157"/>
  <c r="AG1059" i="157"/>
  <c r="H1059" i="157"/>
  <c r="AY1059" i="157"/>
  <c r="AF1059" i="157"/>
  <c r="M1059" i="157"/>
  <c r="AU1059" i="157"/>
  <c r="AH1059" i="157"/>
  <c r="BD1059" i="157"/>
  <c r="AK1059" i="157"/>
  <c r="BC1059" i="157"/>
  <c r="AJ1059" i="157"/>
  <c r="BA1059" i="157"/>
  <c r="AI1059" i="157"/>
  <c r="AR1059" i="157"/>
  <c r="X1059" i="157"/>
  <c r="E1031" i="31"/>
  <c r="E470" i="31"/>
  <c r="E85" i="31"/>
  <c r="E63" i="31"/>
  <c r="E89" i="31"/>
  <c r="E123" i="31"/>
  <c r="E210" i="31"/>
  <c r="E225" i="31"/>
  <c r="E311" i="31"/>
  <c r="E555" i="31"/>
  <c r="E561" i="31"/>
  <c r="E170" i="31"/>
  <c r="E381" i="31"/>
  <c r="E374" i="31"/>
  <c r="E176" i="31"/>
  <c r="E403" i="31"/>
  <c r="E203" i="31"/>
  <c r="E420" i="31"/>
  <c r="E164" i="31"/>
  <c r="E471" i="31"/>
  <c r="E521" i="31"/>
  <c r="E73" i="31"/>
  <c r="E245" i="31"/>
  <c r="E529" i="31"/>
  <c r="E300" i="31"/>
  <c r="E95" i="31"/>
  <c r="E334" i="31"/>
  <c r="E339" i="31"/>
  <c r="E158" i="31"/>
  <c r="E345" i="31"/>
  <c r="E124" i="31"/>
  <c r="E165" i="31"/>
  <c r="E211" i="31"/>
  <c r="E301" i="31"/>
  <c r="E340" i="31"/>
  <c r="E385" i="31"/>
  <c r="E475" i="31"/>
  <c r="E522" i="31"/>
  <c r="E562" i="31"/>
  <c r="E129" i="31"/>
  <c r="E305" i="31"/>
  <c r="E386" i="31"/>
  <c r="E481" i="31"/>
  <c r="E527" i="31"/>
  <c r="E563" i="31"/>
  <c r="E90" i="31"/>
  <c r="E130" i="31"/>
  <c r="E175" i="31"/>
  <c r="E233" i="31"/>
  <c r="E306" i="31"/>
  <c r="E346" i="31"/>
  <c r="E401" i="31"/>
  <c r="E483" i="31"/>
  <c r="E528" i="31"/>
  <c r="E131" i="31"/>
  <c r="E347" i="31"/>
  <c r="E487" i="31"/>
  <c r="E96" i="31"/>
  <c r="E135" i="31"/>
  <c r="E177" i="31"/>
  <c r="E265" i="31"/>
  <c r="E312" i="31"/>
  <c r="E351" i="31"/>
  <c r="E407" i="31"/>
  <c r="E493" i="31"/>
  <c r="E543" i="31"/>
  <c r="E97" i="31"/>
  <c r="E136" i="31"/>
  <c r="E191" i="31"/>
  <c r="E267" i="31"/>
  <c r="E313" i="31"/>
  <c r="E352" i="31"/>
  <c r="E408" i="31"/>
  <c r="E505" i="31"/>
  <c r="E544" i="31"/>
  <c r="E51" i="31"/>
  <c r="E101" i="31"/>
  <c r="E141" i="31"/>
  <c r="E197" i="31"/>
  <c r="E271" i="31"/>
  <c r="E317" i="31"/>
  <c r="E368" i="31"/>
  <c r="E413" i="31"/>
  <c r="E509" i="31"/>
  <c r="E549" i="31"/>
  <c r="E55" i="31"/>
  <c r="E102" i="31"/>
  <c r="E142" i="31"/>
  <c r="E198" i="31"/>
  <c r="E277" i="31"/>
  <c r="E318" i="31"/>
  <c r="E369" i="31"/>
  <c r="E415" i="31"/>
  <c r="E510" i="31"/>
  <c r="E550" i="31"/>
  <c r="E61" i="31"/>
  <c r="E107" i="31"/>
  <c r="E143" i="31"/>
  <c r="E199" i="31"/>
  <c r="E279" i="31"/>
  <c r="E333" i="31"/>
  <c r="E373" i="31"/>
  <c r="E419" i="31"/>
  <c r="E515" i="31"/>
  <c r="E551" i="31"/>
  <c r="E108" i="31"/>
  <c r="E283" i="31"/>
  <c r="E516" i="31"/>
  <c r="E67" i="31"/>
  <c r="E109" i="31"/>
  <c r="E163" i="31"/>
  <c r="E209" i="31"/>
  <c r="E299" i="31"/>
  <c r="E335" i="31"/>
  <c r="E380" i="31"/>
  <c r="E435" i="31"/>
  <c r="E517" i="31"/>
  <c r="E556" i="31"/>
  <c r="E402" i="31"/>
  <c r="E367" i="31"/>
  <c r="E332" i="31"/>
  <c r="E297" i="31"/>
  <c r="E262" i="31"/>
  <c r="E227" i="31"/>
  <c r="E192" i="31"/>
  <c r="E157" i="31"/>
  <c r="E542" i="31"/>
  <c r="E122" i="31"/>
  <c r="E507" i="31"/>
  <c r="E87" i="31"/>
  <c r="E472" i="31"/>
  <c r="E52" i="31"/>
  <c r="E414" i="31"/>
  <c r="E379" i="31"/>
  <c r="E344" i="31"/>
  <c r="E309" i="31"/>
  <c r="E274" i="31"/>
  <c r="E239" i="31"/>
  <c r="E204" i="31"/>
  <c r="E169" i="31"/>
  <c r="E554" i="31"/>
  <c r="E134" i="31"/>
  <c r="E519" i="31"/>
  <c r="E99" i="31"/>
  <c r="E484" i="31"/>
  <c r="E64" i="31"/>
  <c r="E437" i="31"/>
  <c r="E449" i="31"/>
  <c r="E86" i="31"/>
  <c r="E98" i="31"/>
  <c r="E120" i="31"/>
  <c r="E132" i="31"/>
  <c r="E144" i="31"/>
  <c r="E166" i="31"/>
  <c r="E178" i="31"/>
  <c r="E200" i="31"/>
  <c r="E212" i="31"/>
  <c r="E234" i="31"/>
  <c r="E246" i="31"/>
  <c r="E268" i="31"/>
  <c r="E280" i="31"/>
  <c r="E302" i="31"/>
  <c r="E314" i="31"/>
  <c r="E336" i="31"/>
  <c r="E348" i="31"/>
  <c r="E370" i="31"/>
  <c r="E382" i="31"/>
  <c r="E404" i="31"/>
  <c r="E416" i="31"/>
  <c r="E438" i="31"/>
  <c r="E450" i="31"/>
  <c r="E506" i="31"/>
  <c r="E518" i="31"/>
  <c r="E540" i="31"/>
  <c r="E552" i="31"/>
  <c r="E564" i="31"/>
  <c r="E53" i="31"/>
  <c r="E65" i="31"/>
  <c r="E121" i="31"/>
  <c r="E133" i="31"/>
  <c r="E155" i="31"/>
  <c r="E167" i="31"/>
  <c r="E179" i="31"/>
  <c r="E201" i="31"/>
  <c r="E213" i="31"/>
  <c r="E235" i="31"/>
  <c r="E247" i="31"/>
  <c r="E269" i="31"/>
  <c r="E281" i="31"/>
  <c r="E303" i="31"/>
  <c r="E315" i="31"/>
  <c r="E337" i="31"/>
  <c r="E349" i="31"/>
  <c r="E371" i="31"/>
  <c r="E383" i="31"/>
  <c r="E405" i="31"/>
  <c r="E417" i="31"/>
  <c r="E439" i="31"/>
  <c r="E451" i="31"/>
  <c r="E473" i="31"/>
  <c r="E485" i="31"/>
  <c r="E541" i="31"/>
  <c r="E553" i="31"/>
  <c r="E575" i="31"/>
  <c r="E54" i="31"/>
  <c r="E66" i="31"/>
  <c r="E88" i="31"/>
  <c r="E100" i="31"/>
  <c r="E156" i="31"/>
  <c r="E168" i="31"/>
  <c r="E190" i="31"/>
  <c r="E202" i="31"/>
  <c r="E214" i="31"/>
  <c r="E236" i="31"/>
  <c r="E248" i="31"/>
  <c r="E270" i="31"/>
  <c r="E282" i="31"/>
  <c r="E304" i="31"/>
  <c r="E316" i="31"/>
  <c r="E338" i="31"/>
  <c r="E350" i="31"/>
  <c r="E372" i="31"/>
  <c r="E384" i="31"/>
  <c r="E406" i="31"/>
  <c r="E418" i="31"/>
  <c r="E440" i="31"/>
  <c r="E452" i="31"/>
  <c r="E474" i="31"/>
  <c r="E486" i="31"/>
  <c r="E508" i="31"/>
  <c r="E520" i="31"/>
  <c r="E237" i="31"/>
  <c r="E249" i="31"/>
  <c r="E441" i="31"/>
  <c r="E453" i="31"/>
  <c r="E56" i="31"/>
  <c r="E68" i="31"/>
  <c r="E226" i="31"/>
  <c r="E238" i="31"/>
  <c r="E260" i="31"/>
  <c r="E272" i="31"/>
  <c r="E284" i="31"/>
  <c r="E442" i="31"/>
  <c r="E454" i="31"/>
  <c r="E476" i="31"/>
  <c r="E488" i="31"/>
  <c r="E57" i="31"/>
  <c r="E69" i="31"/>
  <c r="E91" i="31"/>
  <c r="E103" i="31"/>
  <c r="E125" i="31"/>
  <c r="E137" i="31"/>
  <c r="E159" i="31"/>
  <c r="E171" i="31"/>
  <c r="E193" i="31"/>
  <c r="E205" i="31"/>
  <c r="E261" i="31"/>
  <c r="E273" i="31"/>
  <c r="E295" i="31"/>
  <c r="E307" i="31"/>
  <c r="E319" i="31"/>
  <c r="E341" i="31"/>
  <c r="E353" i="31"/>
  <c r="E375" i="31"/>
  <c r="E387" i="31"/>
  <c r="E409" i="31"/>
  <c r="E421" i="31"/>
  <c r="E443" i="31"/>
  <c r="E455" i="31"/>
  <c r="E477" i="31"/>
  <c r="E489" i="31"/>
  <c r="E511" i="31"/>
  <c r="E523" i="31"/>
  <c r="E545" i="31"/>
  <c r="E557" i="31"/>
  <c r="E58" i="31"/>
  <c r="E70" i="31"/>
  <c r="E92" i="31"/>
  <c r="E104" i="31"/>
  <c r="E126" i="31"/>
  <c r="E138" i="31"/>
  <c r="E160" i="31"/>
  <c r="E172" i="31"/>
  <c r="E194" i="31"/>
  <c r="E206" i="31"/>
  <c r="E228" i="31"/>
  <c r="E240" i="31"/>
  <c r="E296" i="31"/>
  <c r="E308" i="31"/>
  <c r="E330" i="31"/>
  <c r="E342" i="31"/>
  <c r="E354" i="31"/>
  <c r="E376" i="31"/>
  <c r="E388" i="31"/>
  <c r="E410" i="31"/>
  <c r="E422" i="31"/>
  <c r="E444" i="31"/>
  <c r="E456" i="31"/>
  <c r="E478" i="31"/>
  <c r="E490" i="31"/>
  <c r="E512" i="31"/>
  <c r="E524" i="31"/>
  <c r="E546" i="31"/>
  <c r="E558" i="31"/>
  <c r="E59" i="31"/>
  <c r="E71" i="31"/>
  <c r="E93" i="31"/>
  <c r="E105" i="31"/>
  <c r="E127" i="31"/>
  <c r="E139" i="31"/>
  <c r="E161" i="31"/>
  <c r="E173" i="31"/>
  <c r="E195" i="31"/>
  <c r="E207" i="31"/>
  <c r="E229" i="31"/>
  <c r="E241" i="31"/>
  <c r="E263" i="31"/>
  <c r="E275" i="31"/>
  <c r="E331" i="31"/>
  <c r="E343" i="31"/>
  <c r="E365" i="31"/>
  <c r="E377" i="31"/>
  <c r="E389" i="31"/>
  <c r="E411" i="31"/>
  <c r="E423" i="31"/>
  <c r="E445" i="31"/>
  <c r="E457" i="31"/>
  <c r="E479" i="31"/>
  <c r="E491" i="31"/>
  <c r="E513" i="31"/>
  <c r="E525" i="31"/>
  <c r="E547" i="31"/>
  <c r="E559" i="31"/>
  <c r="E60" i="31"/>
  <c r="E72" i="31"/>
  <c r="E94" i="31"/>
  <c r="E106" i="31"/>
  <c r="E128" i="31"/>
  <c r="E140" i="31"/>
  <c r="E162" i="31"/>
  <c r="E174" i="31"/>
  <c r="E196" i="31"/>
  <c r="E208" i="31"/>
  <c r="E366" i="31"/>
  <c r="E378" i="31"/>
  <c r="E400" i="31"/>
  <c r="E412" i="31"/>
  <c r="E424" i="31"/>
  <c r="E231" i="31"/>
  <c r="E243" i="31"/>
  <c r="E447" i="31"/>
  <c r="E459" i="31"/>
  <c r="E62" i="31"/>
  <c r="E74" i="31"/>
  <c r="H173" i="31" l="1"/>
  <c r="G173" i="31"/>
  <c r="F173" i="31"/>
  <c r="M173" i="31"/>
  <c r="J173" i="31"/>
  <c r="I173" i="31"/>
  <c r="K173" i="31"/>
  <c r="L173" i="31"/>
  <c r="E832" i="31"/>
  <c r="J237" i="31"/>
  <c r="I237" i="31"/>
  <c r="M237" i="31"/>
  <c r="H237" i="31"/>
  <c r="G237" i="31"/>
  <c r="F237" i="31"/>
  <c r="L237" i="31"/>
  <c r="K237" i="31"/>
  <c r="E947" i="31"/>
  <c r="F352" i="31"/>
  <c r="K352" i="31"/>
  <c r="H352" i="31"/>
  <c r="L352" i="31"/>
  <c r="M352" i="31"/>
  <c r="J352" i="31"/>
  <c r="G352" i="31"/>
  <c r="I352" i="31"/>
  <c r="E1086" i="31"/>
  <c r="M491" i="31"/>
  <c r="F491" i="31"/>
  <c r="L491" i="31"/>
  <c r="G491" i="31"/>
  <c r="I491" i="31"/>
  <c r="K491" i="31"/>
  <c r="J491" i="31"/>
  <c r="H491" i="31"/>
  <c r="E903" i="31"/>
  <c r="M308" i="31"/>
  <c r="I308" i="31"/>
  <c r="G308" i="31"/>
  <c r="F308" i="31"/>
  <c r="K308" i="31"/>
  <c r="H308" i="31"/>
  <c r="L308" i="31"/>
  <c r="J308" i="31"/>
  <c r="E1050" i="31"/>
  <c r="G455" i="31"/>
  <c r="L455" i="31"/>
  <c r="H455" i="31"/>
  <c r="J455" i="31"/>
  <c r="F455" i="31"/>
  <c r="M455" i="31"/>
  <c r="K455" i="31"/>
  <c r="I455" i="31"/>
  <c r="E1081" i="31"/>
  <c r="H486" i="31"/>
  <c r="L486" i="31"/>
  <c r="J486" i="31"/>
  <c r="F486" i="31"/>
  <c r="M486" i="31"/>
  <c r="G486" i="31"/>
  <c r="K486" i="31"/>
  <c r="I486" i="31"/>
  <c r="F156" i="31"/>
  <c r="L156" i="31"/>
  <c r="G156" i="31"/>
  <c r="M156" i="31"/>
  <c r="J156" i="31"/>
  <c r="H156" i="31"/>
  <c r="K156" i="31"/>
  <c r="I156" i="31"/>
  <c r="F86" i="31"/>
  <c r="H86" i="31"/>
  <c r="M86" i="31"/>
  <c r="L86" i="31"/>
  <c r="I86" i="31"/>
  <c r="G86" i="31"/>
  <c r="K86" i="31"/>
  <c r="J86" i="31"/>
  <c r="E1102" i="31"/>
  <c r="J507" i="31"/>
  <c r="M507" i="31"/>
  <c r="I507" i="31"/>
  <c r="K507" i="31"/>
  <c r="G507" i="31"/>
  <c r="L507" i="31"/>
  <c r="F507" i="31"/>
  <c r="H507" i="31"/>
  <c r="E793" i="31"/>
  <c r="K198" i="31"/>
  <c r="H198" i="31"/>
  <c r="I198" i="31"/>
  <c r="M198" i="31"/>
  <c r="L198" i="31"/>
  <c r="J198" i="31"/>
  <c r="G198" i="31"/>
  <c r="F198" i="31"/>
  <c r="E828" i="31"/>
  <c r="G233" i="31"/>
  <c r="H233" i="31"/>
  <c r="M233" i="31"/>
  <c r="K233" i="31"/>
  <c r="L233" i="31"/>
  <c r="J233" i="31"/>
  <c r="I233" i="31"/>
  <c r="F233" i="31"/>
  <c r="E906" i="31"/>
  <c r="G311" i="31"/>
  <c r="M311" i="31"/>
  <c r="J311" i="31"/>
  <c r="F311" i="31"/>
  <c r="K311" i="31"/>
  <c r="I311" i="31"/>
  <c r="H311" i="31"/>
  <c r="L311" i="31"/>
  <c r="J174" i="31"/>
  <c r="K174" i="31"/>
  <c r="L174" i="31"/>
  <c r="I174" i="31"/>
  <c r="F174" i="31"/>
  <c r="H174" i="31"/>
  <c r="M174" i="31"/>
  <c r="G174" i="31"/>
  <c r="E1107" i="31"/>
  <c r="F512" i="31"/>
  <c r="H512" i="31"/>
  <c r="K512" i="31"/>
  <c r="G512" i="31"/>
  <c r="J512" i="31"/>
  <c r="L512" i="31"/>
  <c r="M512" i="31"/>
  <c r="I512" i="31"/>
  <c r="E914" i="31"/>
  <c r="M319" i="31"/>
  <c r="K319" i="31"/>
  <c r="I319" i="31"/>
  <c r="F319" i="31"/>
  <c r="G319" i="31"/>
  <c r="L319" i="31"/>
  <c r="H319" i="31"/>
  <c r="J319" i="31"/>
  <c r="E1080" i="31"/>
  <c r="F485" i="31"/>
  <c r="G485" i="31"/>
  <c r="I485" i="31"/>
  <c r="H485" i="31"/>
  <c r="L485" i="31"/>
  <c r="M485" i="31"/>
  <c r="K485" i="31"/>
  <c r="J485" i="31"/>
  <c r="K162" i="31"/>
  <c r="I162" i="31"/>
  <c r="F162" i="31"/>
  <c r="M162" i="31"/>
  <c r="J162" i="31"/>
  <c r="H162" i="31"/>
  <c r="G162" i="31"/>
  <c r="L162" i="31"/>
  <c r="E938" i="31"/>
  <c r="K343" i="31"/>
  <c r="L343" i="31"/>
  <c r="J343" i="31"/>
  <c r="H343" i="31"/>
  <c r="I343" i="31"/>
  <c r="M343" i="31"/>
  <c r="G343" i="31"/>
  <c r="F343" i="31"/>
  <c r="E1085" i="31"/>
  <c r="J490" i="31"/>
  <c r="G490" i="31"/>
  <c r="H490" i="31"/>
  <c r="I490" i="31"/>
  <c r="L490" i="31"/>
  <c r="K490" i="31"/>
  <c r="F490" i="31"/>
  <c r="M490" i="31"/>
  <c r="F126" i="31"/>
  <c r="M126" i="31"/>
  <c r="I126" i="31"/>
  <c r="G126" i="31"/>
  <c r="L126" i="31"/>
  <c r="J126" i="31"/>
  <c r="K126" i="31"/>
  <c r="H126" i="31"/>
  <c r="E902" i="31"/>
  <c r="G307" i="31"/>
  <c r="F307" i="31"/>
  <c r="L307" i="31"/>
  <c r="M307" i="31"/>
  <c r="K307" i="31"/>
  <c r="J307" i="31"/>
  <c r="I307" i="31"/>
  <c r="H307" i="31"/>
  <c r="E855" i="31"/>
  <c r="L260" i="31"/>
  <c r="M260" i="31"/>
  <c r="I260" i="31"/>
  <c r="J260" i="31"/>
  <c r="G260" i="31"/>
  <c r="K260" i="31"/>
  <c r="H260" i="31"/>
  <c r="F260" i="31"/>
  <c r="E933" i="31"/>
  <c r="L338" i="31"/>
  <c r="H338" i="31"/>
  <c r="J338" i="31"/>
  <c r="G338" i="31"/>
  <c r="K338" i="31"/>
  <c r="F338" i="31"/>
  <c r="I338" i="31"/>
  <c r="M338" i="31"/>
  <c r="E1068" i="31"/>
  <c r="L473" i="31"/>
  <c r="K473" i="31"/>
  <c r="H473" i="31"/>
  <c r="G473" i="31"/>
  <c r="J473" i="31"/>
  <c r="I473" i="31"/>
  <c r="F473" i="31"/>
  <c r="M473" i="31"/>
  <c r="H133" i="31"/>
  <c r="I133" i="31"/>
  <c r="K133" i="31"/>
  <c r="M133" i="31"/>
  <c r="L133" i="31"/>
  <c r="J133" i="31"/>
  <c r="G133" i="31"/>
  <c r="F133" i="31"/>
  <c r="E863" i="31"/>
  <c r="M268" i="31"/>
  <c r="K268" i="31"/>
  <c r="F268" i="31"/>
  <c r="G268" i="31"/>
  <c r="I268" i="31"/>
  <c r="L268" i="31"/>
  <c r="H268" i="31"/>
  <c r="J268" i="31"/>
  <c r="L169" i="31"/>
  <c r="K169" i="31"/>
  <c r="M169" i="31"/>
  <c r="H169" i="31"/>
  <c r="G169" i="31"/>
  <c r="J169" i="31"/>
  <c r="I169" i="31"/>
  <c r="F169" i="31"/>
  <c r="E962" i="31"/>
  <c r="H367" i="31"/>
  <c r="J367" i="31"/>
  <c r="G367" i="31"/>
  <c r="F367" i="31"/>
  <c r="M367" i="31"/>
  <c r="I367" i="31"/>
  <c r="L367" i="31"/>
  <c r="K367" i="31"/>
  <c r="E874" i="31"/>
  <c r="G279" i="31"/>
  <c r="K279" i="31"/>
  <c r="M279" i="31"/>
  <c r="J279" i="31"/>
  <c r="L279" i="31"/>
  <c r="I279" i="31"/>
  <c r="H279" i="31"/>
  <c r="F279" i="31"/>
  <c r="E866" i="31"/>
  <c r="K271" i="31"/>
  <c r="L271" i="31"/>
  <c r="M271" i="31"/>
  <c r="J271" i="31"/>
  <c r="I271" i="31"/>
  <c r="F271" i="31"/>
  <c r="G271" i="31"/>
  <c r="H271" i="31"/>
  <c r="E597" i="31"/>
  <c r="G177" i="31"/>
  <c r="L177" i="31"/>
  <c r="J177" i="31"/>
  <c r="K177" i="31"/>
  <c r="F177" i="31"/>
  <c r="I177" i="31"/>
  <c r="H177" i="31"/>
  <c r="M177" i="31"/>
  <c r="J129" i="31"/>
  <c r="K129" i="31"/>
  <c r="G129" i="31"/>
  <c r="M129" i="31"/>
  <c r="L129" i="31"/>
  <c r="I129" i="31"/>
  <c r="H129" i="31"/>
  <c r="F129" i="31"/>
  <c r="I471" i="31"/>
  <c r="H471" i="31"/>
  <c r="J471" i="31"/>
  <c r="G471" i="31"/>
  <c r="L471" i="31"/>
  <c r="M471" i="31"/>
  <c r="F471" i="31"/>
  <c r="K471" i="31"/>
  <c r="K1121" i="31"/>
  <c r="M1121" i="31"/>
  <c r="L1121" i="31"/>
  <c r="G1121" i="31"/>
  <c r="I1121" i="31"/>
  <c r="H1121" i="31"/>
  <c r="F1121" i="31"/>
  <c r="J1121" i="31"/>
  <c r="I105" i="31"/>
  <c r="J105" i="31"/>
  <c r="G105" i="31"/>
  <c r="M105" i="31"/>
  <c r="K105" i="31"/>
  <c r="H105" i="31"/>
  <c r="F105" i="31"/>
  <c r="L105" i="31"/>
  <c r="F296" i="31"/>
  <c r="G296" i="31"/>
  <c r="J296" i="31"/>
  <c r="L296" i="31"/>
  <c r="K296" i="31"/>
  <c r="M296" i="31"/>
  <c r="I296" i="31"/>
  <c r="H296" i="31"/>
  <c r="E1038" i="31"/>
  <c r="G443" i="31"/>
  <c r="M443" i="31"/>
  <c r="J443" i="31"/>
  <c r="F443" i="31"/>
  <c r="L443" i="31"/>
  <c r="H443" i="31"/>
  <c r="K443" i="31"/>
  <c r="I443" i="31"/>
  <c r="L69" i="31"/>
  <c r="K69" i="31"/>
  <c r="J69" i="31"/>
  <c r="H69" i="31"/>
  <c r="M69" i="31"/>
  <c r="G69" i="31"/>
  <c r="F69" i="31"/>
  <c r="I69" i="31"/>
  <c r="E1069" i="31"/>
  <c r="G474" i="31"/>
  <c r="F474" i="31"/>
  <c r="I474" i="31"/>
  <c r="H474" i="31"/>
  <c r="K474" i="31"/>
  <c r="L474" i="31"/>
  <c r="J474" i="31"/>
  <c r="M474" i="31"/>
  <c r="M100" i="31"/>
  <c r="I100" i="31"/>
  <c r="L100" i="31"/>
  <c r="K100" i="31"/>
  <c r="F100" i="31"/>
  <c r="J100" i="31"/>
  <c r="G100" i="31"/>
  <c r="H100" i="31"/>
  <c r="E864" i="31"/>
  <c r="H269" i="31"/>
  <c r="I269" i="31"/>
  <c r="L269" i="31"/>
  <c r="G269" i="31"/>
  <c r="F269" i="31"/>
  <c r="J269" i="31"/>
  <c r="M269" i="31"/>
  <c r="K269" i="31"/>
  <c r="E999" i="31"/>
  <c r="G404" i="31"/>
  <c r="K404" i="31"/>
  <c r="I404" i="31"/>
  <c r="L404" i="31"/>
  <c r="H404" i="31"/>
  <c r="M404" i="31"/>
  <c r="F404" i="31"/>
  <c r="J404" i="31"/>
  <c r="E1044" i="31"/>
  <c r="K449" i="31"/>
  <c r="L449" i="31"/>
  <c r="J449" i="31"/>
  <c r="M449" i="31"/>
  <c r="H449" i="31"/>
  <c r="G449" i="31"/>
  <c r="I449" i="31"/>
  <c r="F449" i="31"/>
  <c r="J122" i="31"/>
  <c r="H122" i="31"/>
  <c r="L122" i="31"/>
  <c r="G122" i="31"/>
  <c r="K122" i="31"/>
  <c r="I122" i="31"/>
  <c r="F122" i="31"/>
  <c r="M122" i="31"/>
  <c r="E1111" i="31"/>
  <c r="I516" i="31"/>
  <c r="G516" i="31"/>
  <c r="M516" i="31"/>
  <c r="J516" i="31"/>
  <c r="F516" i="31"/>
  <c r="H516" i="31"/>
  <c r="L516" i="31"/>
  <c r="K516" i="31"/>
  <c r="K142" i="31"/>
  <c r="J142" i="31"/>
  <c r="F142" i="31"/>
  <c r="H142" i="31"/>
  <c r="L142" i="31"/>
  <c r="I142" i="31"/>
  <c r="G142" i="31"/>
  <c r="M142" i="31"/>
  <c r="M136" i="31"/>
  <c r="F136" i="31"/>
  <c r="K136" i="31"/>
  <c r="I136" i="31"/>
  <c r="H136" i="31"/>
  <c r="L136" i="31"/>
  <c r="J136" i="31"/>
  <c r="G136" i="31"/>
  <c r="E700" i="31"/>
  <c r="L175" i="31"/>
  <c r="K175" i="31"/>
  <c r="H175" i="31"/>
  <c r="J175" i="31"/>
  <c r="I175" i="31"/>
  <c r="M175" i="31"/>
  <c r="G175" i="31"/>
  <c r="F175" i="31"/>
  <c r="E934" i="31"/>
  <c r="H339" i="31"/>
  <c r="K339" i="31"/>
  <c r="M339" i="31"/>
  <c r="I339" i="31"/>
  <c r="L339" i="31"/>
  <c r="J339" i="31"/>
  <c r="G339" i="31"/>
  <c r="F339" i="31"/>
  <c r="E820" i="31"/>
  <c r="H225" i="31"/>
  <c r="J225" i="31"/>
  <c r="F225" i="31"/>
  <c r="L225" i="31"/>
  <c r="K225" i="31"/>
  <c r="M225" i="31"/>
  <c r="G225" i="31"/>
  <c r="I225" i="31"/>
  <c r="L140" i="31"/>
  <c r="F140" i="31"/>
  <c r="M140" i="31"/>
  <c r="J140" i="31"/>
  <c r="I140" i="31"/>
  <c r="H140" i="31"/>
  <c r="G140" i="31"/>
  <c r="K140" i="31"/>
  <c r="K331" i="31"/>
  <c r="I331" i="31"/>
  <c r="J331" i="31"/>
  <c r="G331" i="31"/>
  <c r="F331" i="31"/>
  <c r="L331" i="31"/>
  <c r="H331" i="31"/>
  <c r="M331" i="31"/>
  <c r="E1073" i="31"/>
  <c r="L478" i="31"/>
  <c r="I478" i="31"/>
  <c r="G478" i="31"/>
  <c r="F478" i="31"/>
  <c r="H478" i="31"/>
  <c r="M478" i="31"/>
  <c r="K478" i="31"/>
  <c r="J478" i="31"/>
  <c r="J104" i="31"/>
  <c r="M104" i="31"/>
  <c r="G104" i="31"/>
  <c r="K104" i="31"/>
  <c r="I104" i="31"/>
  <c r="H104" i="31"/>
  <c r="L104" i="31"/>
  <c r="F104" i="31"/>
  <c r="E890" i="31"/>
  <c r="H295" i="31"/>
  <c r="G295" i="31"/>
  <c r="I295" i="31"/>
  <c r="F295" i="31"/>
  <c r="J295" i="31"/>
  <c r="K295" i="31"/>
  <c r="M295" i="31"/>
  <c r="L295" i="31"/>
  <c r="E833" i="31"/>
  <c r="H238" i="31"/>
  <c r="M238" i="31"/>
  <c r="I238" i="31"/>
  <c r="J238" i="31"/>
  <c r="K238" i="31"/>
  <c r="F238" i="31"/>
  <c r="L238" i="31"/>
  <c r="G238" i="31"/>
  <c r="E911" i="31"/>
  <c r="I316" i="31"/>
  <c r="J316" i="31"/>
  <c r="G316" i="31"/>
  <c r="H316" i="31"/>
  <c r="F316" i="31"/>
  <c r="K316" i="31"/>
  <c r="M316" i="31"/>
  <c r="L316" i="31"/>
  <c r="E1046" i="31"/>
  <c r="I451" i="31"/>
  <c r="J451" i="31"/>
  <c r="H451" i="31"/>
  <c r="M451" i="31"/>
  <c r="K451" i="31"/>
  <c r="L451" i="31"/>
  <c r="F451" i="31"/>
  <c r="G451" i="31"/>
  <c r="K121" i="31"/>
  <c r="F121" i="31"/>
  <c r="H121" i="31"/>
  <c r="M121" i="31"/>
  <c r="J121" i="31"/>
  <c r="G121" i="31"/>
  <c r="I121" i="31"/>
  <c r="L121" i="31"/>
  <c r="E841" i="31"/>
  <c r="J246" i="31"/>
  <c r="L246" i="31"/>
  <c r="M246" i="31"/>
  <c r="I246" i="31"/>
  <c r="G246" i="31"/>
  <c r="K246" i="31"/>
  <c r="H246" i="31"/>
  <c r="F246" i="31"/>
  <c r="E799" i="31"/>
  <c r="F204" i="31"/>
  <c r="L204" i="31"/>
  <c r="I204" i="31"/>
  <c r="H204" i="31"/>
  <c r="M204" i="31"/>
  <c r="J204" i="31"/>
  <c r="K204" i="31"/>
  <c r="G204" i="31"/>
  <c r="E997" i="31"/>
  <c r="I402" i="31"/>
  <c r="J402" i="31"/>
  <c r="L402" i="31"/>
  <c r="G402" i="31"/>
  <c r="K402" i="31"/>
  <c r="M402" i="31"/>
  <c r="H402" i="31"/>
  <c r="F402" i="31"/>
  <c r="E794" i="31"/>
  <c r="I199" i="31"/>
  <c r="J199" i="31"/>
  <c r="F199" i="31"/>
  <c r="M199" i="31"/>
  <c r="L199" i="31"/>
  <c r="G199" i="31"/>
  <c r="H199" i="31"/>
  <c r="K199" i="31"/>
  <c r="E792" i="31"/>
  <c r="G197" i="31"/>
  <c r="H197" i="31"/>
  <c r="M197" i="31"/>
  <c r="J197" i="31"/>
  <c r="L197" i="31"/>
  <c r="K197" i="31"/>
  <c r="I197" i="31"/>
  <c r="F197" i="31"/>
  <c r="F135" i="31"/>
  <c r="L135" i="31"/>
  <c r="I135" i="31"/>
  <c r="G135" i="31"/>
  <c r="M135" i="31"/>
  <c r="K135" i="31"/>
  <c r="J135" i="31"/>
  <c r="H135" i="31"/>
  <c r="E1157" i="31"/>
  <c r="L562" i="31"/>
  <c r="K562" i="31"/>
  <c r="G562" i="31"/>
  <c r="J562" i="31"/>
  <c r="I562" i="31"/>
  <c r="H562" i="31"/>
  <c r="F562" i="31"/>
  <c r="M562" i="31"/>
  <c r="E584" i="31"/>
  <c r="J164" i="31"/>
  <c r="M164" i="31"/>
  <c r="K164" i="31"/>
  <c r="I164" i="31"/>
  <c r="L164" i="31"/>
  <c r="F164" i="31"/>
  <c r="G164" i="31"/>
  <c r="H164" i="31"/>
  <c r="K827" i="31"/>
  <c r="M827" i="31"/>
  <c r="L827" i="31"/>
  <c r="F827" i="31"/>
  <c r="J827" i="31"/>
  <c r="H827" i="31"/>
  <c r="I827" i="31"/>
  <c r="G827" i="31"/>
  <c r="L436" i="31"/>
  <c r="M436" i="31"/>
  <c r="J436" i="31"/>
  <c r="K436" i="31"/>
  <c r="G436" i="31"/>
  <c r="F436" i="31"/>
  <c r="I436" i="31"/>
  <c r="H436" i="31"/>
  <c r="H1075" i="31"/>
  <c r="K1075" i="31"/>
  <c r="F1075" i="31"/>
  <c r="M1075" i="31"/>
  <c r="L1075" i="31"/>
  <c r="J1075" i="31"/>
  <c r="I1075" i="31"/>
  <c r="G1075" i="31"/>
  <c r="E1108" i="31"/>
  <c r="J513" i="31"/>
  <c r="H513" i="31"/>
  <c r="K513" i="31"/>
  <c r="F513" i="31"/>
  <c r="I513" i="31"/>
  <c r="L513" i="31"/>
  <c r="G513" i="31"/>
  <c r="M513" i="31"/>
  <c r="E1051" i="31"/>
  <c r="H456" i="31"/>
  <c r="F456" i="31"/>
  <c r="I456" i="31"/>
  <c r="G456" i="31"/>
  <c r="M456" i="31"/>
  <c r="K456" i="31"/>
  <c r="L456" i="31"/>
  <c r="J456" i="31"/>
  <c r="J1109" i="31"/>
  <c r="I1109" i="31"/>
  <c r="M1109" i="31"/>
  <c r="K1109" i="31"/>
  <c r="H1109" i="31"/>
  <c r="F1109" i="31"/>
  <c r="L1109" i="31"/>
  <c r="G1109" i="31"/>
  <c r="I893" i="31"/>
  <c r="M893" i="31"/>
  <c r="G893" i="31"/>
  <c r="J893" i="31"/>
  <c r="L893" i="31"/>
  <c r="K893" i="31"/>
  <c r="H893" i="31"/>
  <c r="F893" i="31"/>
  <c r="M94" i="31"/>
  <c r="K94" i="31"/>
  <c r="J94" i="31"/>
  <c r="G94" i="31"/>
  <c r="I94" i="31"/>
  <c r="H94" i="31"/>
  <c r="L94" i="31"/>
  <c r="F94" i="31"/>
  <c r="E836" i="31"/>
  <c r="M241" i="31"/>
  <c r="K241" i="31"/>
  <c r="I241" i="31"/>
  <c r="F241" i="31"/>
  <c r="H241" i="31"/>
  <c r="G241" i="31"/>
  <c r="J241" i="31"/>
  <c r="L241" i="31"/>
  <c r="E1017" i="31"/>
  <c r="F422" i="31"/>
  <c r="L422" i="31"/>
  <c r="M422" i="31"/>
  <c r="I422" i="31"/>
  <c r="H422" i="31"/>
  <c r="G422" i="31"/>
  <c r="K422" i="31"/>
  <c r="J422" i="31"/>
  <c r="I58" i="31"/>
  <c r="M58" i="31"/>
  <c r="K58" i="31"/>
  <c r="G58" i="31"/>
  <c r="L58" i="31"/>
  <c r="J58" i="31"/>
  <c r="H58" i="31"/>
  <c r="F58" i="31"/>
  <c r="E800" i="31"/>
  <c r="F205" i="31"/>
  <c r="L205" i="31"/>
  <c r="K205" i="31"/>
  <c r="M205" i="31"/>
  <c r="H205" i="31"/>
  <c r="I205" i="31"/>
  <c r="J205" i="31"/>
  <c r="G205" i="31"/>
  <c r="J56" i="31"/>
  <c r="H56" i="31"/>
  <c r="G56" i="31"/>
  <c r="M56" i="31"/>
  <c r="L56" i="31"/>
  <c r="I56" i="31"/>
  <c r="F56" i="31"/>
  <c r="K56" i="31"/>
  <c r="E865" i="31"/>
  <c r="H270" i="31"/>
  <c r="G270" i="31"/>
  <c r="L270" i="31"/>
  <c r="F270" i="31"/>
  <c r="K270" i="31"/>
  <c r="J270" i="31"/>
  <c r="M270" i="31"/>
  <c r="I270" i="31"/>
  <c r="E1000" i="31"/>
  <c r="K405" i="31"/>
  <c r="I405" i="31"/>
  <c r="H405" i="31"/>
  <c r="J405" i="31"/>
  <c r="F405" i="31"/>
  <c r="M405" i="31"/>
  <c r="G405" i="31"/>
  <c r="L405" i="31"/>
  <c r="E1159" i="31"/>
  <c r="H564" i="31"/>
  <c r="G564" i="31"/>
  <c r="K564" i="31"/>
  <c r="J564" i="31"/>
  <c r="L564" i="31"/>
  <c r="M564" i="31"/>
  <c r="I564" i="31"/>
  <c r="F564" i="31"/>
  <c r="E795" i="31"/>
  <c r="M200" i="31"/>
  <c r="F200" i="31"/>
  <c r="L200" i="31"/>
  <c r="J200" i="31"/>
  <c r="K200" i="31"/>
  <c r="I200" i="31"/>
  <c r="H200" i="31"/>
  <c r="G200" i="31"/>
  <c r="E904" i="31"/>
  <c r="K309" i="31"/>
  <c r="H309" i="31"/>
  <c r="I309" i="31"/>
  <c r="L309" i="31"/>
  <c r="M309" i="31"/>
  <c r="F309" i="31"/>
  <c r="J309" i="31"/>
  <c r="G309" i="31"/>
  <c r="E1030" i="31"/>
  <c r="K435" i="31"/>
  <c r="I435" i="31"/>
  <c r="F435" i="31"/>
  <c r="L435" i="31"/>
  <c r="J435" i="31"/>
  <c r="H435" i="31"/>
  <c r="M435" i="31"/>
  <c r="G435" i="31"/>
  <c r="M61" i="31"/>
  <c r="K61" i="31"/>
  <c r="H61" i="31"/>
  <c r="F61" i="31"/>
  <c r="L61" i="31"/>
  <c r="J61" i="31"/>
  <c r="I61" i="31"/>
  <c r="G61" i="31"/>
  <c r="F51" i="31"/>
  <c r="M51" i="31"/>
  <c r="H51" i="31"/>
  <c r="G51" i="31"/>
  <c r="J51" i="31"/>
  <c r="L51" i="31"/>
  <c r="K51" i="31"/>
  <c r="I51" i="31"/>
  <c r="E942" i="31"/>
  <c r="J347" i="31"/>
  <c r="F347" i="31"/>
  <c r="M347" i="31"/>
  <c r="G347" i="31"/>
  <c r="L347" i="31"/>
  <c r="K347" i="31"/>
  <c r="H347" i="31"/>
  <c r="I347" i="31"/>
  <c r="E980" i="31"/>
  <c r="I385" i="31"/>
  <c r="J385" i="31"/>
  <c r="G385" i="31"/>
  <c r="L385" i="31"/>
  <c r="K385" i="31"/>
  <c r="H385" i="31"/>
  <c r="M385" i="31"/>
  <c r="F385" i="31"/>
  <c r="E998" i="31"/>
  <c r="K403" i="31"/>
  <c r="F403" i="31"/>
  <c r="L403" i="31"/>
  <c r="J403" i="31"/>
  <c r="G403" i="31"/>
  <c r="I403" i="31"/>
  <c r="H403" i="31"/>
  <c r="M403" i="31"/>
  <c r="E1120" i="31"/>
  <c r="J525" i="31"/>
  <c r="F525" i="31"/>
  <c r="K525" i="31"/>
  <c r="L525" i="31"/>
  <c r="H525" i="31"/>
  <c r="G525" i="31"/>
  <c r="I525" i="31"/>
  <c r="M525" i="31"/>
  <c r="E937" i="31"/>
  <c r="L342" i="31"/>
  <c r="I342" i="31"/>
  <c r="H342" i="31"/>
  <c r="G342" i="31"/>
  <c r="J342" i="31"/>
  <c r="K342" i="31"/>
  <c r="F342" i="31"/>
  <c r="M342" i="31"/>
  <c r="E1084" i="31"/>
  <c r="F489" i="31"/>
  <c r="K489" i="31"/>
  <c r="I489" i="31"/>
  <c r="J489" i="31"/>
  <c r="L489" i="31"/>
  <c r="H489" i="31"/>
  <c r="G489" i="31"/>
  <c r="M489" i="31"/>
  <c r="E1115" i="31"/>
  <c r="H520" i="31"/>
  <c r="I520" i="31"/>
  <c r="F520" i="31"/>
  <c r="M520" i="31"/>
  <c r="K520" i="31"/>
  <c r="J520" i="31"/>
  <c r="L520" i="31"/>
  <c r="G520" i="31"/>
  <c r="H190" i="31"/>
  <c r="K190" i="31"/>
  <c r="M190" i="31"/>
  <c r="F190" i="31"/>
  <c r="L190" i="31"/>
  <c r="G190" i="31"/>
  <c r="J190" i="31"/>
  <c r="I190" i="31"/>
  <c r="E910" i="31"/>
  <c r="M315" i="31"/>
  <c r="I315" i="31"/>
  <c r="L315" i="31"/>
  <c r="G315" i="31"/>
  <c r="K315" i="31"/>
  <c r="H315" i="31"/>
  <c r="F315" i="31"/>
  <c r="J315" i="31"/>
  <c r="E1045" i="31"/>
  <c r="K450" i="31"/>
  <c r="M450" i="31"/>
  <c r="J450" i="31"/>
  <c r="F450" i="31"/>
  <c r="I450" i="31"/>
  <c r="L450" i="31"/>
  <c r="G450" i="31"/>
  <c r="H450" i="31"/>
  <c r="E1067" i="31"/>
  <c r="L472" i="31"/>
  <c r="I472" i="31"/>
  <c r="F472" i="31"/>
  <c r="G472" i="31"/>
  <c r="H472" i="31"/>
  <c r="K472" i="31"/>
  <c r="J472" i="31"/>
  <c r="M472" i="31"/>
  <c r="E583" i="31"/>
  <c r="M163" i="31"/>
  <c r="J163" i="31"/>
  <c r="L163" i="31"/>
  <c r="I163" i="31"/>
  <c r="F163" i="31"/>
  <c r="G163" i="31"/>
  <c r="K163" i="31"/>
  <c r="H163" i="31"/>
  <c r="E913" i="31"/>
  <c r="G318" i="31"/>
  <c r="L318" i="31"/>
  <c r="K318" i="31"/>
  <c r="I318" i="31"/>
  <c r="H318" i="31"/>
  <c r="F318" i="31"/>
  <c r="J318" i="31"/>
  <c r="M318" i="31"/>
  <c r="E908" i="31"/>
  <c r="G313" i="31"/>
  <c r="F313" i="31"/>
  <c r="K313" i="31"/>
  <c r="L313" i="31"/>
  <c r="M313" i="31"/>
  <c r="J313" i="31"/>
  <c r="H313" i="31"/>
  <c r="I313" i="31"/>
  <c r="E941" i="31"/>
  <c r="I346" i="31"/>
  <c r="J346" i="31"/>
  <c r="F346" i="31"/>
  <c r="K346" i="31"/>
  <c r="H346" i="31"/>
  <c r="M346" i="31"/>
  <c r="L346" i="31"/>
  <c r="G346" i="31"/>
  <c r="M124" i="31"/>
  <c r="L124" i="31"/>
  <c r="J124" i="31"/>
  <c r="G124" i="31"/>
  <c r="K124" i="31"/>
  <c r="I124" i="31"/>
  <c r="F124" i="31"/>
  <c r="H124" i="31"/>
  <c r="E1156" i="31"/>
  <c r="H561" i="31"/>
  <c r="K561" i="31"/>
  <c r="G561" i="31"/>
  <c r="L561" i="31"/>
  <c r="F561" i="31"/>
  <c r="I561" i="31"/>
  <c r="M561" i="31"/>
  <c r="J561" i="31"/>
  <c r="K72" i="31"/>
  <c r="F72" i="31"/>
  <c r="L72" i="31"/>
  <c r="H72" i="31"/>
  <c r="M72" i="31"/>
  <c r="G72" i="31"/>
  <c r="J72" i="31"/>
  <c r="I72" i="31"/>
  <c r="E824" i="31"/>
  <c r="J229" i="31"/>
  <c r="H229" i="31"/>
  <c r="G229" i="31"/>
  <c r="L229" i="31"/>
  <c r="M229" i="31"/>
  <c r="K229" i="31"/>
  <c r="I229" i="31"/>
  <c r="F229" i="31"/>
  <c r="E1005" i="31"/>
  <c r="G410" i="31"/>
  <c r="F410" i="31"/>
  <c r="H410" i="31"/>
  <c r="K410" i="31"/>
  <c r="I410" i="31"/>
  <c r="L410" i="31"/>
  <c r="J410" i="31"/>
  <c r="M410" i="31"/>
  <c r="E1152" i="31"/>
  <c r="H557" i="31"/>
  <c r="F557" i="31"/>
  <c r="I557" i="31"/>
  <c r="L557" i="31"/>
  <c r="G557" i="31"/>
  <c r="M557" i="31"/>
  <c r="K557" i="31"/>
  <c r="J557" i="31"/>
  <c r="E788" i="31"/>
  <c r="H193" i="31"/>
  <c r="G193" i="31"/>
  <c r="I193" i="31"/>
  <c r="M193" i="31"/>
  <c r="K193" i="31"/>
  <c r="L193" i="31"/>
  <c r="J193" i="31"/>
  <c r="F193" i="31"/>
  <c r="E1048" i="31"/>
  <c r="F453" i="31"/>
  <c r="K453" i="31"/>
  <c r="L453" i="31"/>
  <c r="H453" i="31"/>
  <c r="I453" i="31"/>
  <c r="J453" i="31"/>
  <c r="M453" i="31"/>
  <c r="G453" i="31"/>
  <c r="E843" i="31"/>
  <c r="J248" i="31"/>
  <c r="K248" i="31"/>
  <c r="H248" i="31"/>
  <c r="F248" i="31"/>
  <c r="L248" i="31"/>
  <c r="G248" i="31"/>
  <c r="I248" i="31"/>
  <c r="M248" i="31"/>
  <c r="E978" i="31"/>
  <c r="G383" i="31"/>
  <c r="K383" i="31"/>
  <c r="I383" i="31"/>
  <c r="M383" i="31"/>
  <c r="J383" i="31"/>
  <c r="L383" i="31"/>
  <c r="H383" i="31"/>
  <c r="F383" i="31"/>
  <c r="E1147" i="31"/>
  <c r="M552" i="31"/>
  <c r="I552" i="31"/>
  <c r="L552" i="31"/>
  <c r="F552" i="31"/>
  <c r="K552" i="31"/>
  <c r="H552" i="31"/>
  <c r="G552" i="31"/>
  <c r="J552" i="31"/>
  <c r="M178" i="31"/>
  <c r="J178" i="31"/>
  <c r="L178" i="31"/>
  <c r="H178" i="31"/>
  <c r="I178" i="31"/>
  <c r="K178" i="31"/>
  <c r="G178" i="31"/>
  <c r="F178" i="31"/>
  <c r="E939" i="31"/>
  <c r="H344" i="31"/>
  <c r="J344" i="31"/>
  <c r="F344" i="31"/>
  <c r="I344" i="31"/>
  <c r="G344" i="31"/>
  <c r="K344" i="31"/>
  <c r="L344" i="31"/>
  <c r="M344" i="31"/>
  <c r="E975" i="31"/>
  <c r="G380" i="31"/>
  <c r="J380" i="31"/>
  <c r="M380" i="31"/>
  <c r="L380" i="31"/>
  <c r="H380" i="31"/>
  <c r="I380" i="31"/>
  <c r="K380" i="31"/>
  <c r="F380" i="31"/>
  <c r="E1145" i="31"/>
  <c r="L550" i="31"/>
  <c r="M550" i="31"/>
  <c r="J550" i="31"/>
  <c r="K550" i="31"/>
  <c r="H550" i="31"/>
  <c r="F550" i="31"/>
  <c r="I550" i="31"/>
  <c r="G550" i="31"/>
  <c r="E1139" i="31"/>
  <c r="H544" i="31"/>
  <c r="K544" i="31"/>
  <c r="G544" i="31"/>
  <c r="F544" i="31"/>
  <c r="I544" i="31"/>
  <c r="L544" i="31"/>
  <c r="M544" i="31"/>
  <c r="J544" i="31"/>
  <c r="F131" i="31"/>
  <c r="K131" i="31"/>
  <c r="J131" i="31"/>
  <c r="L131" i="31"/>
  <c r="H131" i="31"/>
  <c r="I131" i="31"/>
  <c r="M131" i="31"/>
  <c r="G131" i="31"/>
  <c r="E935" i="31"/>
  <c r="H340" i="31"/>
  <c r="L340" i="31"/>
  <c r="M340" i="31"/>
  <c r="I340" i="31"/>
  <c r="F340" i="31"/>
  <c r="G340" i="31"/>
  <c r="K340" i="31"/>
  <c r="J340" i="31"/>
  <c r="E596" i="31"/>
  <c r="M176" i="31"/>
  <c r="L176" i="31"/>
  <c r="G176" i="31"/>
  <c r="J176" i="31"/>
  <c r="K176" i="31"/>
  <c r="H176" i="31"/>
  <c r="F176" i="31"/>
  <c r="I176" i="31"/>
  <c r="I871" i="31"/>
  <c r="M871" i="31"/>
  <c r="K871" i="31"/>
  <c r="H871" i="31"/>
  <c r="L871" i="31"/>
  <c r="G871" i="31"/>
  <c r="F871" i="31"/>
  <c r="J871" i="31"/>
  <c r="M905" i="31"/>
  <c r="L905" i="31"/>
  <c r="H905" i="31"/>
  <c r="F905" i="31"/>
  <c r="J905" i="31"/>
  <c r="G905" i="31"/>
  <c r="K905" i="31"/>
  <c r="I905" i="31"/>
  <c r="E1142" i="31"/>
  <c r="L547" i="31"/>
  <c r="M547" i="31"/>
  <c r="I547" i="31"/>
  <c r="G547" i="31"/>
  <c r="H547" i="31"/>
  <c r="F547" i="31"/>
  <c r="K547" i="31"/>
  <c r="J547" i="31"/>
  <c r="E932" i="31"/>
  <c r="J337" i="31"/>
  <c r="M337" i="31"/>
  <c r="G337" i="31"/>
  <c r="L337" i="31"/>
  <c r="F337" i="31"/>
  <c r="I337" i="31"/>
  <c r="H337" i="31"/>
  <c r="K337" i="31"/>
  <c r="E585" i="31"/>
  <c r="G165" i="31"/>
  <c r="F165" i="31"/>
  <c r="H165" i="31"/>
  <c r="J165" i="31"/>
  <c r="K165" i="31"/>
  <c r="M165" i="31"/>
  <c r="I165" i="31"/>
  <c r="L165" i="31"/>
  <c r="M139" i="31"/>
  <c r="J139" i="31"/>
  <c r="G139" i="31"/>
  <c r="F139" i="31"/>
  <c r="K139" i="31"/>
  <c r="L139" i="31"/>
  <c r="I139" i="31"/>
  <c r="H139" i="31"/>
  <c r="E1072" i="31"/>
  <c r="G477" i="31"/>
  <c r="L477" i="31"/>
  <c r="H477" i="31"/>
  <c r="I477" i="31"/>
  <c r="J477" i="31"/>
  <c r="K477" i="31"/>
  <c r="F477" i="31"/>
  <c r="M477" i="31"/>
  <c r="J128" i="31"/>
  <c r="G128" i="31"/>
  <c r="F128" i="31"/>
  <c r="L128" i="31"/>
  <c r="M128" i="31"/>
  <c r="K128" i="31"/>
  <c r="I128" i="31"/>
  <c r="H128" i="31"/>
  <c r="E870" i="31"/>
  <c r="F275" i="31"/>
  <c r="J275" i="31"/>
  <c r="H275" i="31"/>
  <c r="L275" i="31"/>
  <c r="M275" i="31"/>
  <c r="K275" i="31"/>
  <c r="I275" i="31"/>
  <c r="G275" i="31"/>
  <c r="F92" i="31"/>
  <c r="M92" i="31"/>
  <c r="L92" i="31"/>
  <c r="H92" i="31"/>
  <c r="K92" i="31"/>
  <c r="J92" i="31"/>
  <c r="I92" i="31"/>
  <c r="G92" i="31"/>
  <c r="E868" i="31"/>
  <c r="J273" i="31"/>
  <c r="I273" i="31"/>
  <c r="M273" i="31"/>
  <c r="F273" i="31"/>
  <c r="K273" i="31"/>
  <c r="G273" i="31"/>
  <c r="H273" i="31"/>
  <c r="L273" i="31"/>
  <c r="G226" i="31"/>
  <c r="J226" i="31"/>
  <c r="H226" i="31"/>
  <c r="I226" i="31"/>
  <c r="F226" i="31"/>
  <c r="K226" i="31"/>
  <c r="M226" i="31"/>
  <c r="L226" i="31"/>
  <c r="E899" i="31"/>
  <c r="H304" i="31"/>
  <c r="G304" i="31"/>
  <c r="F304" i="31"/>
  <c r="M304" i="31"/>
  <c r="J304" i="31"/>
  <c r="L304" i="31"/>
  <c r="K304" i="31"/>
  <c r="I304" i="31"/>
  <c r="E1034" i="31"/>
  <c r="M439" i="31"/>
  <c r="I439" i="31"/>
  <c r="F439" i="31"/>
  <c r="G439" i="31"/>
  <c r="L439" i="31"/>
  <c r="H439" i="31"/>
  <c r="J439" i="31"/>
  <c r="K439" i="31"/>
  <c r="L65" i="31"/>
  <c r="H65" i="31"/>
  <c r="K65" i="31"/>
  <c r="J65" i="31"/>
  <c r="F65" i="31"/>
  <c r="I65" i="31"/>
  <c r="M65" i="31"/>
  <c r="G65" i="31"/>
  <c r="E829" i="31"/>
  <c r="H234" i="31"/>
  <c r="G234" i="31"/>
  <c r="I234" i="31"/>
  <c r="M234" i="31"/>
  <c r="F234" i="31"/>
  <c r="L234" i="31"/>
  <c r="J234" i="31"/>
  <c r="K234" i="31"/>
  <c r="E834" i="31"/>
  <c r="K239" i="31"/>
  <c r="F239" i="31"/>
  <c r="M239" i="31"/>
  <c r="J239" i="31"/>
  <c r="L239" i="31"/>
  <c r="G239" i="31"/>
  <c r="I239" i="31"/>
  <c r="H239" i="31"/>
  <c r="E1151" i="31"/>
  <c r="J556" i="31"/>
  <c r="K556" i="31"/>
  <c r="L556" i="31"/>
  <c r="H556" i="31"/>
  <c r="I556" i="31"/>
  <c r="M556" i="31"/>
  <c r="G556" i="31"/>
  <c r="F556" i="31"/>
  <c r="G143" i="31"/>
  <c r="M143" i="31"/>
  <c r="H143" i="31"/>
  <c r="L143" i="31"/>
  <c r="F143" i="31"/>
  <c r="J143" i="31"/>
  <c r="K143" i="31"/>
  <c r="I143" i="31"/>
  <c r="J141" i="31"/>
  <c r="G141" i="31"/>
  <c r="H141" i="31"/>
  <c r="K141" i="31"/>
  <c r="F141" i="31"/>
  <c r="M141" i="31"/>
  <c r="L141" i="31"/>
  <c r="I141" i="31"/>
  <c r="G96" i="31"/>
  <c r="H96" i="31"/>
  <c r="I96" i="31"/>
  <c r="L96" i="31"/>
  <c r="F96" i="31"/>
  <c r="K96" i="31"/>
  <c r="M96" i="31"/>
  <c r="J96" i="31"/>
  <c r="E1117" i="31"/>
  <c r="H522" i="31"/>
  <c r="J522" i="31"/>
  <c r="G522" i="31"/>
  <c r="F522" i="31"/>
  <c r="I522" i="31"/>
  <c r="M522" i="31"/>
  <c r="K522" i="31"/>
  <c r="L522" i="31"/>
  <c r="E1015" i="31"/>
  <c r="J420" i="31"/>
  <c r="F420" i="31"/>
  <c r="L420" i="31"/>
  <c r="M420" i="31"/>
  <c r="I420" i="31"/>
  <c r="H420" i="31"/>
  <c r="G420" i="31"/>
  <c r="K420" i="31"/>
  <c r="M106" i="31"/>
  <c r="H106" i="31"/>
  <c r="J106" i="31"/>
  <c r="L106" i="31"/>
  <c r="G106" i="31"/>
  <c r="F106" i="31"/>
  <c r="K106" i="31"/>
  <c r="I106" i="31"/>
  <c r="E858" i="31"/>
  <c r="J263" i="31"/>
  <c r="K263" i="31"/>
  <c r="H263" i="31"/>
  <c r="F263" i="31"/>
  <c r="M263" i="31"/>
  <c r="L263" i="31"/>
  <c r="G263" i="31"/>
  <c r="I263" i="31"/>
  <c r="E1039" i="31"/>
  <c r="J444" i="31"/>
  <c r="L444" i="31"/>
  <c r="I444" i="31"/>
  <c r="F444" i="31"/>
  <c r="G444" i="31"/>
  <c r="M444" i="31"/>
  <c r="K444" i="31"/>
  <c r="H444" i="31"/>
  <c r="G70" i="31"/>
  <c r="L70" i="31"/>
  <c r="I70" i="31"/>
  <c r="F70" i="31"/>
  <c r="J70" i="31"/>
  <c r="H70" i="31"/>
  <c r="K70" i="31"/>
  <c r="M70" i="31"/>
  <c r="L261" i="31"/>
  <c r="M261" i="31"/>
  <c r="I261" i="31"/>
  <c r="K261" i="31"/>
  <c r="J261" i="31"/>
  <c r="G261" i="31"/>
  <c r="F261" i="31"/>
  <c r="H261" i="31"/>
  <c r="K68" i="31"/>
  <c r="J68" i="31"/>
  <c r="I68" i="31"/>
  <c r="L68" i="31"/>
  <c r="F68" i="31"/>
  <c r="H68" i="31"/>
  <c r="M68" i="31"/>
  <c r="G68" i="31"/>
  <c r="E877" i="31"/>
  <c r="K282" i="31"/>
  <c r="M282" i="31"/>
  <c r="L282" i="31"/>
  <c r="J282" i="31"/>
  <c r="G282" i="31"/>
  <c r="I282" i="31"/>
  <c r="F282" i="31"/>
  <c r="H282" i="31"/>
  <c r="E1012" i="31"/>
  <c r="F417" i="31"/>
  <c r="L417" i="31"/>
  <c r="K417" i="31"/>
  <c r="G417" i="31"/>
  <c r="H417" i="31"/>
  <c r="J417" i="31"/>
  <c r="M417" i="31"/>
  <c r="I417" i="31"/>
  <c r="K53" i="31"/>
  <c r="J53" i="31"/>
  <c r="H53" i="31"/>
  <c r="F53" i="31"/>
  <c r="M53" i="31"/>
  <c r="L53" i="31"/>
  <c r="I53" i="31"/>
  <c r="G53" i="31"/>
  <c r="E807" i="31"/>
  <c r="H212" i="31"/>
  <c r="J212" i="31"/>
  <c r="K212" i="31"/>
  <c r="G212" i="31"/>
  <c r="M212" i="31"/>
  <c r="L212" i="31"/>
  <c r="F212" i="31"/>
  <c r="I212" i="31"/>
  <c r="E869" i="31"/>
  <c r="H274" i="31"/>
  <c r="M274" i="31"/>
  <c r="J274" i="31"/>
  <c r="I274" i="31"/>
  <c r="L274" i="31"/>
  <c r="F274" i="31"/>
  <c r="K274" i="31"/>
  <c r="G274" i="31"/>
  <c r="E1112" i="31"/>
  <c r="M517" i="31"/>
  <c r="J517" i="31"/>
  <c r="L517" i="31"/>
  <c r="G517" i="31"/>
  <c r="H517" i="31"/>
  <c r="I517" i="31"/>
  <c r="K517" i="31"/>
  <c r="F517" i="31"/>
  <c r="M107" i="31"/>
  <c r="K107" i="31"/>
  <c r="L107" i="31"/>
  <c r="I107" i="31"/>
  <c r="F107" i="31"/>
  <c r="J107" i="31"/>
  <c r="H107" i="31"/>
  <c r="G107" i="31"/>
  <c r="J101" i="31"/>
  <c r="K101" i="31"/>
  <c r="F101" i="31"/>
  <c r="G101" i="31"/>
  <c r="M101" i="31"/>
  <c r="I101" i="31"/>
  <c r="H101" i="31"/>
  <c r="L101" i="31"/>
  <c r="E1082" i="31"/>
  <c r="M487" i="31"/>
  <c r="L487" i="31"/>
  <c r="F487" i="31"/>
  <c r="J487" i="31"/>
  <c r="G487" i="31"/>
  <c r="I487" i="31"/>
  <c r="H487" i="31"/>
  <c r="K487" i="31"/>
  <c r="E1070" i="31"/>
  <c r="F475" i="31"/>
  <c r="L475" i="31"/>
  <c r="G475" i="31"/>
  <c r="J475" i="31"/>
  <c r="I475" i="31"/>
  <c r="H475" i="31"/>
  <c r="M475" i="31"/>
  <c r="K475" i="31"/>
  <c r="E798" i="31"/>
  <c r="I203" i="31"/>
  <c r="G203" i="31"/>
  <c r="M203" i="31"/>
  <c r="H203" i="31"/>
  <c r="F203" i="31"/>
  <c r="L203" i="31"/>
  <c r="K203" i="31"/>
  <c r="J203" i="31"/>
  <c r="L74" i="31"/>
  <c r="K74" i="31"/>
  <c r="F74" i="31"/>
  <c r="I74" i="31"/>
  <c r="G74" i="31"/>
  <c r="M74" i="31"/>
  <c r="J74" i="31"/>
  <c r="H74" i="31"/>
  <c r="K60" i="31"/>
  <c r="I60" i="31"/>
  <c r="L60" i="31"/>
  <c r="J60" i="31"/>
  <c r="F60" i="31"/>
  <c r="H60" i="31"/>
  <c r="M60" i="31"/>
  <c r="G60" i="31"/>
  <c r="E802" i="31"/>
  <c r="J207" i="31"/>
  <c r="G207" i="31"/>
  <c r="H207" i="31"/>
  <c r="M207" i="31"/>
  <c r="L207" i="31"/>
  <c r="K207" i="31"/>
  <c r="F207" i="31"/>
  <c r="I207" i="31"/>
  <c r="E983" i="31"/>
  <c r="L388" i="31"/>
  <c r="G388" i="31"/>
  <c r="I388" i="31"/>
  <c r="J388" i="31"/>
  <c r="F388" i="31"/>
  <c r="M388" i="31"/>
  <c r="K388" i="31"/>
  <c r="H388" i="31"/>
  <c r="E1140" i="31"/>
  <c r="J545" i="31"/>
  <c r="L545" i="31"/>
  <c r="H545" i="31"/>
  <c r="K545" i="31"/>
  <c r="F545" i="31"/>
  <c r="M545" i="31"/>
  <c r="G545" i="31"/>
  <c r="I545" i="31"/>
  <c r="K171" i="31"/>
  <c r="I171" i="31"/>
  <c r="J171" i="31"/>
  <c r="H171" i="31"/>
  <c r="L171" i="31"/>
  <c r="M171" i="31"/>
  <c r="G171" i="31"/>
  <c r="F171" i="31"/>
  <c r="E1036" i="31"/>
  <c r="G441" i="31"/>
  <c r="K441" i="31"/>
  <c r="H441" i="31"/>
  <c r="F441" i="31"/>
  <c r="J441" i="31"/>
  <c r="M441" i="31"/>
  <c r="L441" i="31"/>
  <c r="I441" i="31"/>
  <c r="E831" i="31"/>
  <c r="G236" i="31"/>
  <c r="M236" i="31"/>
  <c r="J236" i="31"/>
  <c r="H236" i="31"/>
  <c r="F236" i="31"/>
  <c r="I236" i="31"/>
  <c r="K236" i="31"/>
  <c r="L236" i="31"/>
  <c r="E966" i="31"/>
  <c r="J371" i="31"/>
  <c r="H371" i="31"/>
  <c r="I371" i="31"/>
  <c r="G371" i="31"/>
  <c r="L371" i="31"/>
  <c r="F371" i="31"/>
  <c r="M371" i="31"/>
  <c r="K371" i="31"/>
  <c r="E1135" i="31"/>
  <c r="L540" i="31"/>
  <c r="H540" i="31"/>
  <c r="I540" i="31"/>
  <c r="G540" i="31"/>
  <c r="K540" i="31"/>
  <c r="F540" i="31"/>
  <c r="J540" i="31"/>
  <c r="M540" i="31"/>
  <c r="K166" i="31"/>
  <c r="G166" i="31"/>
  <c r="I166" i="31"/>
  <c r="J166" i="31"/>
  <c r="L166" i="31"/>
  <c r="H166" i="31"/>
  <c r="M166" i="31"/>
  <c r="F166" i="31"/>
  <c r="E974" i="31"/>
  <c r="K379" i="31"/>
  <c r="H379" i="31"/>
  <c r="J379" i="31"/>
  <c r="F379" i="31"/>
  <c r="G379" i="31"/>
  <c r="I379" i="31"/>
  <c r="M379" i="31"/>
  <c r="L379" i="31"/>
  <c r="E930" i="31"/>
  <c r="M335" i="31"/>
  <c r="G335" i="31"/>
  <c r="F335" i="31"/>
  <c r="H335" i="31"/>
  <c r="I335" i="31"/>
  <c r="J335" i="31"/>
  <c r="L335" i="31"/>
  <c r="K335" i="31"/>
  <c r="E1105" i="31"/>
  <c r="L510" i="31"/>
  <c r="K510" i="31"/>
  <c r="F510" i="31"/>
  <c r="I510" i="31"/>
  <c r="H510" i="31"/>
  <c r="G510" i="31"/>
  <c r="J510" i="31"/>
  <c r="M510" i="31"/>
  <c r="E1100" i="31"/>
  <c r="I505" i="31"/>
  <c r="F505" i="31"/>
  <c r="H505" i="31"/>
  <c r="L505" i="31"/>
  <c r="J505" i="31"/>
  <c r="G505" i="31"/>
  <c r="K505" i="31"/>
  <c r="M505" i="31"/>
  <c r="E1123" i="31"/>
  <c r="L528" i="31"/>
  <c r="M528" i="31"/>
  <c r="F528" i="31"/>
  <c r="I528" i="31"/>
  <c r="K528" i="31"/>
  <c r="J528" i="31"/>
  <c r="G528" i="31"/>
  <c r="H528" i="31"/>
  <c r="E896" i="31"/>
  <c r="J301" i="31"/>
  <c r="L301" i="31"/>
  <c r="F301" i="31"/>
  <c r="G301" i="31"/>
  <c r="K301" i="31"/>
  <c r="M301" i="31"/>
  <c r="H301" i="31"/>
  <c r="I301" i="31"/>
  <c r="E969" i="31"/>
  <c r="L374" i="31"/>
  <c r="K374" i="31"/>
  <c r="F374" i="31"/>
  <c r="G374" i="31"/>
  <c r="H374" i="31"/>
  <c r="I374" i="31"/>
  <c r="M374" i="31"/>
  <c r="J374" i="31"/>
  <c r="H62" i="31"/>
  <c r="I62" i="31"/>
  <c r="G62" i="31"/>
  <c r="J62" i="31"/>
  <c r="F62" i="31"/>
  <c r="M62" i="31"/>
  <c r="K62" i="31"/>
  <c r="L62" i="31"/>
  <c r="E1154" i="31"/>
  <c r="K559" i="31"/>
  <c r="L559" i="31"/>
  <c r="I559" i="31"/>
  <c r="H559" i="31"/>
  <c r="G559" i="31"/>
  <c r="J559" i="31"/>
  <c r="F559" i="31"/>
  <c r="M559" i="31"/>
  <c r="E790" i="31"/>
  <c r="L195" i="31"/>
  <c r="G195" i="31"/>
  <c r="J195" i="31"/>
  <c r="M195" i="31"/>
  <c r="I195" i="31"/>
  <c r="H195" i="31"/>
  <c r="K195" i="31"/>
  <c r="F195" i="31"/>
  <c r="E971" i="31"/>
  <c r="G376" i="31"/>
  <c r="L376" i="31"/>
  <c r="H376" i="31"/>
  <c r="M376" i="31"/>
  <c r="K376" i="31"/>
  <c r="I376" i="31"/>
  <c r="J376" i="31"/>
  <c r="F376" i="31"/>
  <c r="E1118" i="31"/>
  <c r="M523" i="31"/>
  <c r="H523" i="31"/>
  <c r="I523" i="31"/>
  <c r="L523" i="31"/>
  <c r="F523" i="31"/>
  <c r="G523" i="31"/>
  <c r="J523" i="31"/>
  <c r="K523" i="31"/>
  <c r="G159" i="31"/>
  <c r="I159" i="31"/>
  <c r="H159" i="31"/>
  <c r="M159" i="31"/>
  <c r="L159" i="31"/>
  <c r="J159" i="31"/>
  <c r="F159" i="31"/>
  <c r="K159" i="31"/>
  <c r="E844" i="31"/>
  <c r="G249" i="31"/>
  <c r="I249" i="31"/>
  <c r="K249" i="31"/>
  <c r="J249" i="31"/>
  <c r="M249" i="31"/>
  <c r="H249" i="31"/>
  <c r="F249" i="31"/>
  <c r="L249" i="31"/>
  <c r="E809" i="31"/>
  <c r="M214" i="31"/>
  <c r="G214" i="31"/>
  <c r="L214" i="31"/>
  <c r="J214" i="31"/>
  <c r="H214" i="31"/>
  <c r="F214" i="31"/>
  <c r="K214" i="31"/>
  <c r="I214" i="31"/>
  <c r="E944" i="31"/>
  <c r="I349" i="31"/>
  <c r="F349" i="31"/>
  <c r="M349" i="31"/>
  <c r="L349" i="31"/>
  <c r="K349" i="31"/>
  <c r="H349" i="31"/>
  <c r="J349" i="31"/>
  <c r="G349" i="31"/>
  <c r="E1113" i="31"/>
  <c r="L518" i="31"/>
  <c r="I518" i="31"/>
  <c r="J518" i="31"/>
  <c r="H518" i="31"/>
  <c r="K518" i="31"/>
  <c r="M518" i="31"/>
  <c r="F518" i="31"/>
  <c r="G518" i="31"/>
  <c r="J144" i="31"/>
  <c r="G144" i="31"/>
  <c r="K144" i="31"/>
  <c r="L144" i="31"/>
  <c r="F144" i="31"/>
  <c r="I144" i="31"/>
  <c r="H144" i="31"/>
  <c r="M144" i="31"/>
  <c r="E1009" i="31"/>
  <c r="G414" i="31"/>
  <c r="K414" i="31"/>
  <c r="M414" i="31"/>
  <c r="J414" i="31"/>
  <c r="F414" i="31"/>
  <c r="I414" i="31"/>
  <c r="L414" i="31"/>
  <c r="H414" i="31"/>
  <c r="E894" i="31"/>
  <c r="K299" i="31"/>
  <c r="L299" i="31"/>
  <c r="H299" i="31"/>
  <c r="J299" i="31"/>
  <c r="I299" i="31"/>
  <c r="M299" i="31"/>
  <c r="G299" i="31"/>
  <c r="F299" i="31"/>
  <c r="E1010" i="31"/>
  <c r="F415" i="31"/>
  <c r="L415" i="31"/>
  <c r="H415" i="31"/>
  <c r="I415" i="31"/>
  <c r="G415" i="31"/>
  <c r="M415" i="31"/>
  <c r="K415" i="31"/>
  <c r="J415" i="31"/>
  <c r="E1003" i="31"/>
  <c r="F408" i="31"/>
  <c r="G408" i="31"/>
  <c r="J408" i="31"/>
  <c r="H408" i="31"/>
  <c r="M408" i="31"/>
  <c r="I408" i="31"/>
  <c r="L408" i="31"/>
  <c r="K408" i="31"/>
  <c r="E1078" i="31"/>
  <c r="I483" i="31"/>
  <c r="G483" i="31"/>
  <c r="K483" i="31"/>
  <c r="H483" i="31"/>
  <c r="L483" i="31"/>
  <c r="J483" i="31"/>
  <c r="F483" i="31"/>
  <c r="M483" i="31"/>
  <c r="E806" i="31"/>
  <c r="M211" i="31"/>
  <c r="F211" i="31"/>
  <c r="L211" i="31"/>
  <c r="J211" i="31"/>
  <c r="I211" i="31"/>
  <c r="G211" i="31"/>
  <c r="H211" i="31"/>
  <c r="K211" i="31"/>
  <c r="E976" i="31"/>
  <c r="J381" i="31"/>
  <c r="H381" i="31"/>
  <c r="G381" i="31"/>
  <c r="K381" i="31"/>
  <c r="L381" i="31"/>
  <c r="I381" i="31"/>
  <c r="F381" i="31"/>
  <c r="M381" i="31"/>
  <c r="J873" i="31"/>
  <c r="L873" i="31"/>
  <c r="K873" i="31"/>
  <c r="F873" i="31"/>
  <c r="I873" i="31"/>
  <c r="G873" i="31"/>
  <c r="H873" i="31"/>
  <c r="M873" i="31"/>
  <c r="I859" i="31"/>
  <c r="F859" i="31"/>
  <c r="H859" i="31"/>
  <c r="G859" i="31"/>
  <c r="M859" i="31"/>
  <c r="J859" i="31"/>
  <c r="L859" i="31"/>
  <c r="K859" i="31"/>
  <c r="K1155" i="31"/>
  <c r="M1155" i="31"/>
  <c r="H1155" i="31"/>
  <c r="G1155" i="31"/>
  <c r="L1155" i="31"/>
  <c r="I1155" i="31"/>
  <c r="F1155" i="31"/>
  <c r="J1155" i="31"/>
  <c r="E1054" i="31"/>
  <c r="I459" i="31"/>
  <c r="L459" i="31"/>
  <c r="G459" i="31"/>
  <c r="F459" i="31"/>
  <c r="K459" i="31"/>
  <c r="M459" i="31"/>
  <c r="J459" i="31"/>
  <c r="H459" i="31"/>
  <c r="H137" i="31"/>
  <c r="M137" i="31"/>
  <c r="K137" i="31"/>
  <c r="I137" i="31"/>
  <c r="J137" i="31"/>
  <c r="F137" i="31"/>
  <c r="L137" i="31"/>
  <c r="G137" i="31"/>
  <c r="G506" i="31"/>
  <c r="J506" i="31"/>
  <c r="M506" i="31"/>
  <c r="K506" i="31"/>
  <c r="I506" i="31"/>
  <c r="F506" i="31"/>
  <c r="H506" i="31"/>
  <c r="L506" i="31"/>
  <c r="H52" i="31"/>
  <c r="G52" i="31"/>
  <c r="M52" i="31"/>
  <c r="F52" i="31"/>
  <c r="J52" i="31"/>
  <c r="K52" i="31"/>
  <c r="L52" i="31"/>
  <c r="I52" i="31"/>
  <c r="E964" i="31"/>
  <c r="K369" i="31"/>
  <c r="J369" i="31"/>
  <c r="I369" i="31"/>
  <c r="G369" i="31"/>
  <c r="H369" i="31"/>
  <c r="L369" i="31"/>
  <c r="M369" i="31"/>
  <c r="F369" i="31"/>
  <c r="F401" i="31"/>
  <c r="G401" i="31"/>
  <c r="M401" i="31"/>
  <c r="J401" i="31"/>
  <c r="K401" i="31"/>
  <c r="H401" i="31"/>
  <c r="L401" i="31"/>
  <c r="I401" i="31"/>
  <c r="E730" i="31"/>
  <c r="G170" i="31"/>
  <c r="I170" i="31"/>
  <c r="F170" i="31"/>
  <c r="K170" i="31"/>
  <c r="L170" i="31"/>
  <c r="H170" i="31"/>
  <c r="M170" i="31"/>
  <c r="J170" i="31"/>
  <c r="J161" i="31"/>
  <c r="K161" i="31"/>
  <c r="M161" i="31"/>
  <c r="I161" i="31"/>
  <c r="F161" i="31"/>
  <c r="H161" i="31"/>
  <c r="G161" i="31"/>
  <c r="L161" i="31"/>
  <c r="J120" i="31"/>
  <c r="L120" i="31"/>
  <c r="I120" i="31"/>
  <c r="M120" i="31"/>
  <c r="K120" i="31"/>
  <c r="H120" i="31"/>
  <c r="G120" i="31"/>
  <c r="F120" i="31"/>
  <c r="K861" i="31"/>
  <c r="L861" i="31"/>
  <c r="G861" i="31"/>
  <c r="J861" i="31"/>
  <c r="H861" i="31"/>
  <c r="I861" i="31"/>
  <c r="F861" i="31"/>
  <c r="M861" i="31"/>
  <c r="G1043" i="31"/>
  <c r="F1043" i="31"/>
  <c r="L1043" i="31"/>
  <c r="I1043" i="31"/>
  <c r="J1043" i="31"/>
  <c r="H1043" i="31"/>
  <c r="M1043" i="31"/>
  <c r="K1043" i="31"/>
  <c r="M103" i="31"/>
  <c r="L103" i="31"/>
  <c r="H103" i="31"/>
  <c r="J103" i="31"/>
  <c r="F103" i="31"/>
  <c r="K103" i="31"/>
  <c r="G103" i="31"/>
  <c r="I103" i="31"/>
  <c r="K168" i="31"/>
  <c r="F168" i="31"/>
  <c r="M168" i="31"/>
  <c r="I168" i="31"/>
  <c r="G168" i="31"/>
  <c r="J168" i="31"/>
  <c r="H168" i="31"/>
  <c r="L168" i="31"/>
  <c r="H98" i="31"/>
  <c r="G98" i="31"/>
  <c r="M98" i="31"/>
  <c r="F98" i="31"/>
  <c r="K98" i="31"/>
  <c r="J98" i="31"/>
  <c r="L98" i="31"/>
  <c r="I98" i="31"/>
  <c r="E940" i="31"/>
  <c r="L345" i="31"/>
  <c r="K345" i="31"/>
  <c r="I345" i="31"/>
  <c r="J345" i="31"/>
  <c r="H345" i="31"/>
  <c r="G345" i="31"/>
  <c r="M345" i="31"/>
  <c r="F345" i="31"/>
  <c r="E826" i="31"/>
  <c r="H231" i="31"/>
  <c r="F231" i="31"/>
  <c r="I231" i="31"/>
  <c r="K231" i="31"/>
  <c r="L231" i="31"/>
  <c r="J231" i="31"/>
  <c r="G231" i="31"/>
  <c r="M231" i="31"/>
  <c r="G191" i="31"/>
  <c r="K191" i="31"/>
  <c r="F191" i="31"/>
  <c r="H191" i="31"/>
  <c r="L191" i="31"/>
  <c r="J191" i="31"/>
  <c r="M191" i="31"/>
  <c r="I191" i="31"/>
  <c r="L1087" i="31"/>
  <c r="J1087" i="31"/>
  <c r="G1087" i="31"/>
  <c r="F1087" i="31"/>
  <c r="M1087" i="31"/>
  <c r="I1087" i="31"/>
  <c r="K1087" i="31"/>
  <c r="H1087" i="31"/>
  <c r="E876" i="31"/>
  <c r="I281" i="31"/>
  <c r="M281" i="31"/>
  <c r="H281" i="31"/>
  <c r="L281" i="31"/>
  <c r="K281" i="31"/>
  <c r="G281" i="31"/>
  <c r="F281" i="31"/>
  <c r="J281" i="31"/>
  <c r="L1143" i="31"/>
  <c r="I1143" i="31"/>
  <c r="K1143" i="31"/>
  <c r="M1143" i="31"/>
  <c r="G1143" i="31"/>
  <c r="F1143" i="31"/>
  <c r="J1143" i="31"/>
  <c r="H1143" i="31"/>
  <c r="L1053" i="31"/>
  <c r="F1053" i="31"/>
  <c r="K1053" i="31"/>
  <c r="G1053" i="31"/>
  <c r="H1053" i="31"/>
  <c r="M1053" i="31"/>
  <c r="J1053" i="31"/>
  <c r="I1053" i="31"/>
  <c r="E1007" i="31"/>
  <c r="F412" i="31"/>
  <c r="G412" i="31"/>
  <c r="L412" i="31"/>
  <c r="I412" i="31"/>
  <c r="K412" i="31"/>
  <c r="M412" i="31"/>
  <c r="H412" i="31"/>
  <c r="J412" i="31"/>
  <c r="E1052" i="31"/>
  <c r="L457" i="31"/>
  <c r="J457" i="31"/>
  <c r="I457" i="31"/>
  <c r="G457" i="31"/>
  <c r="M457" i="31"/>
  <c r="K457" i="31"/>
  <c r="H457" i="31"/>
  <c r="F457" i="31"/>
  <c r="L93" i="31"/>
  <c r="K93" i="31"/>
  <c r="J93" i="31"/>
  <c r="H93" i="31"/>
  <c r="I93" i="31"/>
  <c r="G93" i="31"/>
  <c r="M93" i="31"/>
  <c r="F93" i="31"/>
  <c r="E835" i="31"/>
  <c r="H240" i="31"/>
  <c r="L240" i="31"/>
  <c r="J240" i="31"/>
  <c r="I240" i="31"/>
  <c r="K240" i="31"/>
  <c r="M240" i="31"/>
  <c r="G240" i="31"/>
  <c r="F240" i="31"/>
  <c r="E1016" i="31"/>
  <c r="K421" i="31"/>
  <c r="I421" i="31"/>
  <c r="L421" i="31"/>
  <c r="G421" i="31"/>
  <c r="F421" i="31"/>
  <c r="M421" i="31"/>
  <c r="J421" i="31"/>
  <c r="H421" i="31"/>
  <c r="M57" i="31"/>
  <c r="J57" i="31"/>
  <c r="F57" i="31"/>
  <c r="G57" i="31"/>
  <c r="H57" i="31"/>
  <c r="K57" i="31"/>
  <c r="I57" i="31"/>
  <c r="L57" i="31"/>
  <c r="E1047" i="31"/>
  <c r="H452" i="31"/>
  <c r="F452" i="31"/>
  <c r="K452" i="31"/>
  <c r="M452" i="31"/>
  <c r="L452" i="31"/>
  <c r="I452" i="31"/>
  <c r="G452" i="31"/>
  <c r="J452" i="31"/>
  <c r="G88" i="31"/>
  <c r="L88" i="31"/>
  <c r="J88" i="31"/>
  <c r="I88" i="31"/>
  <c r="F88" i="31"/>
  <c r="H88" i="31"/>
  <c r="K88" i="31"/>
  <c r="M88" i="31"/>
  <c r="E842" i="31"/>
  <c r="I247" i="31"/>
  <c r="G247" i="31"/>
  <c r="M247" i="31"/>
  <c r="J247" i="31"/>
  <c r="F247" i="31"/>
  <c r="H247" i="31"/>
  <c r="L247" i="31"/>
  <c r="K247" i="31"/>
  <c r="E977" i="31"/>
  <c r="L382" i="31"/>
  <c r="G382" i="31"/>
  <c r="J382" i="31"/>
  <c r="I382" i="31"/>
  <c r="H382" i="31"/>
  <c r="F382" i="31"/>
  <c r="K382" i="31"/>
  <c r="M382" i="31"/>
  <c r="E1032" i="31"/>
  <c r="J437" i="31"/>
  <c r="G437" i="31"/>
  <c r="H437" i="31"/>
  <c r="K437" i="31"/>
  <c r="M437" i="31"/>
  <c r="I437" i="31"/>
  <c r="F437" i="31"/>
  <c r="L437" i="31"/>
  <c r="E1137" i="31"/>
  <c r="H542" i="31"/>
  <c r="K542" i="31"/>
  <c r="F542" i="31"/>
  <c r="G542" i="31"/>
  <c r="I542" i="31"/>
  <c r="M542" i="31"/>
  <c r="L542" i="31"/>
  <c r="J542" i="31"/>
  <c r="E878" i="31"/>
  <c r="L283" i="31"/>
  <c r="H283" i="31"/>
  <c r="K283" i="31"/>
  <c r="F283" i="31"/>
  <c r="J283" i="31"/>
  <c r="I283" i="31"/>
  <c r="M283" i="31"/>
  <c r="G283" i="31"/>
  <c r="J102" i="31"/>
  <c r="M102" i="31"/>
  <c r="K102" i="31"/>
  <c r="H102" i="31"/>
  <c r="G102" i="31"/>
  <c r="L102" i="31"/>
  <c r="I102" i="31"/>
  <c r="F102" i="31"/>
  <c r="M97" i="31"/>
  <c r="I97" i="31"/>
  <c r="L97" i="31"/>
  <c r="J97" i="31"/>
  <c r="F97" i="31"/>
  <c r="G97" i="31"/>
  <c r="K97" i="31"/>
  <c r="H97" i="31"/>
  <c r="F130" i="31"/>
  <c r="K130" i="31"/>
  <c r="J130" i="31"/>
  <c r="I130" i="31"/>
  <c r="H130" i="31"/>
  <c r="M130" i="31"/>
  <c r="L130" i="31"/>
  <c r="G130" i="31"/>
  <c r="E929" i="31"/>
  <c r="I334" i="31"/>
  <c r="F334" i="31"/>
  <c r="L334" i="31"/>
  <c r="M334" i="31"/>
  <c r="K334" i="31"/>
  <c r="G334" i="31"/>
  <c r="J334" i="31"/>
  <c r="H334" i="31"/>
  <c r="E805" i="31"/>
  <c r="L210" i="31"/>
  <c r="K210" i="31"/>
  <c r="M210" i="31"/>
  <c r="H210" i="31"/>
  <c r="J210" i="31"/>
  <c r="G210" i="31"/>
  <c r="I210" i="31"/>
  <c r="F210" i="31"/>
  <c r="E1074" i="31"/>
  <c r="M479" i="31"/>
  <c r="J479" i="31"/>
  <c r="K479" i="31"/>
  <c r="G479" i="31"/>
  <c r="L479" i="31"/>
  <c r="I479" i="31"/>
  <c r="H479" i="31"/>
  <c r="F479" i="31"/>
  <c r="J1041" i="31"/>
  <c r="G1041" i="31"/>
  <c r="I1041" i="31"/>
  <c r="F1041" i="31"/>
  <c r="M1041" i="31"/>
  <c r="H1041" i="31"/>
  <c r="L1041" i="31"/>
  <c r="K1041" i="31"/>
  <c r="F1089" i="31"/>
  <c r="M1089" i="31"/>
  <c r="K1089" i="31"/>
  <c r="L1089" i="31"/>
  <c r="H1089" i="31"/>
  <c r="G1089" i="31"/>
  <c r="J1089" i="31"/>
  <c r="I1089" i="31"/>
  <c r="E1042" i="31"/>
  <c r="H447" i="31"/>
  <c r="J447" i="31"/>
  <c r="G447" i="31"/>
  <c r="K447" i="31"/>
  <c r="L447" i="31"/>
  <c r="F447" i="31"/>
  <c r="I447" i="31"/>
  <c r="M447" i="31"/>
  <c r="K125" i="31"/>
  <c r="H125" i="31"/>
  <c r="I125" i="31"/>
  <c r="J125" i="31"/>
  <c r="L125" i="31"/>
  <c r="M125" i="31"/>
  <c r="G125" i="31"/>
  <c r="F125" i="31"/>
  <c r="E949" i="31"/>
  <c r="F354" i="31"/>
  <c r="M354" i="31"/>
  <c r="K354" i="31"/>
  <c r="L354" i="31"/>
  <c r="H354" i="31"/>
  <c r="J354" i="31"/>
  <c r="G354" i="31"/>
  <c r="I354" i="31"/>
  <c r="E797" i="31"/>
  <c r="J202" i="31"/>
  <c r="F202" i="31"/>
  <c r="I202" i="31"/>
  <c r="G202" i="31"/>
  <c r="L202" i="31"/>
  <c r="M202" i="31"/>
  <c r="K202" i="31"/>
  <c r="H202" i="31"/>
  <c r="E804" i="31"/>
  <c r="G209" i="31"/>
  <c r="F209" i="31"/>
  <c r="I209" i="31"/>
  <c r="M209" i="31"/>
  <c r="L209" i="31"/>
  <c r="K209" i="31"/>
  <c r="J209" i="31"/>
  <c r="H209" i="31"/>
  <c r="M366" i="31"/>
  <c r="H366" i="31"/>
  <c r="F366" i="31"/>
  <c r="K366" i="31"/>
  <c r="L366" i="31"/>
  <c r="I366" i="31"/>
  <c r="G366" i="31"/>
  <c r="J366" i="31"/>
  <c r="E1006" i="31"/>
  <c r="I411" i="31"/>
  <c r="H411" i="31"/>
  <c r="K411" i="31"/>
  <c r="J411" i="31"/>
  <c r="G411" i="31"/>
  <c r="M411" i="31"/>
  <c r="L411" i="31"/>
  <c r="F411" i="31"/>
  <c r="E1153" i="31"/>
  <c r="M558" i="31"/>
  <c r="K558" i="31"/>
  <c r="L558" i="31"/>
  <c r="F558" i="31"/>
  <c r="J558" i="31"/>
  <c r="G558" i="31"/>
  <c r="I558" i="31"/>
  <c r="H558" i="31"/>
  <c r="E789" i="31"/>
  <c r="M194" i="31"/>
  <c r="J194" i="31"/>
  <c r="I194" i="31"/>
  <c r="L194" i="31"/>
  <c r="G194" i="31"/>
  <c r="H194" i="31"/>
  <c r="K194" i="31"/>
  <c r="F194" i="31"/>
  <c r="E970" i="31"/>
  <c r="K375" i="31"/>
  <c r="H375" i="31"/>
  <c r="I375" i="31"/>
  <c r="J375" i="31"/>
  <c r="G375" i="31"/>
  <c r="M375" i="31"/>
  <c r="L375" i="31"/>
  <c r="F375" i="31"/>
  <c r="E1049" i="31"/>
  <c r="K454" i="31"/>
  <c r="G454" i="31"/>
  <c r="L454" i="31"/>
  <c r="F454" i="31"/>
  <c r="H454" i="31"/>
  <c r="I454" i="31"/>
  <c r="J454" i="31"/>
  <c r="M454" i="31"/>
  <c r="E1001" i="31"/>
  <c r="L406" i="31"/>
  <c r="F406" i="31"/>
  <c r="G406" i="31"/>
  <c r="M406" i="31"/>
  <c r="K406" i="31"/>
  <c r="H406" i="31"/>
  <c r="J406" i="31"/>
  <c r="I406" i="31"/>
  <c r="E1170" i="31"/>
  <c r="I575" i="31"/>
  <c r="F575" i="31"/>
  <c r="M575" i="31"/>
  <c r="G575" i="31"/>
  <c r="K575" i="31"/>
  <c r="L575" i="31"/>
  <c r="J575" i="31"/>
  <c r="H575" i="31"/>
  <c r="E796" i="31"/>
  <c r="F201" i="31"/>
  <c r="L201" i="31"/>
  <c r="I201" i="31"/>
  <c r="G201" i="31"/>
  <c r="K201" i="31"/>
  <c r="H201" i="31"/>
  <c r="M201" i="31"/>
  <c r="J201" i="31"/>
  <c r="E931" i="31"/>
  <c r="L336" i="31"/>
  <c r="K336" i="31"/>
  <c r="M336" i="31"/>
  <c r="H336" i="31"/>
  <c r="J336" i="31"/>
  <c r="I336" i="31"/>
  <c r="G336" i="31"/>
  <c r="F336" i="31"/>
  <c r="G99" i="31"/>
  <c r="I99" i="31"/>
  <c r="J99" i="31"/>
  <c r="L99" i="31"/>
  <c r="K99" i="31"/>
  <c r="F99" i="31"/>
  <c r="M99" i="31"/>
  <c r="H99" i="31"/>
  <c r="E822" i="31"/>
  <c r="I227" i="31"/>
  <c r="H227" i="31"/>
  <c r="F227" i="31"/>
  <c r="G227" i="31"/>
  <c r="M227" i="31"/>
  <c r="J227" i="31"/>
  <c r="K227" i="31"/>
  <c r="L227" i="31"/>
  <c r="E1110" i="31"/>
  <c r="F515" i="31"/>
  <c r="G515" i="31"/>
  <c r="H515" i="31"/>
  <c r="L515" i="31"/>
  <c r="K515" i="31"/>
  <c r="M515" i="31"/>
  <c r="J515" i="31"/>
  <c r="I515" i="31"/>
  <c r="E1104" i="31"/>
  <c r="G509" i="31"/>
  <c r="K509" i="31"/>
  <c r="L509" i="31"/>
  <c r="H509" i="31"/>
  <c r="J509" i="31"/>
  <c r="I509" i="31"/>
  <c r="F509" i="31"/>
  <c r="M509" i="31"/>
  <c r="E1002" i="31"/>
  <c r="K407" i="31"/>
  <c r="M407" i="31"/>
  <c r="L407" i="31"/>
  <c r="J407" i="31"/>
  <c r="I407" i="31"/>
  <c r="F407" i="31"/>
  <c r="G407" i="31"/>
  <c r="H407" i="31"/>
  <c r="E1122" i="31"/>
  <c r="L527" i="31"/>
  <c r="G527" i="31"/>
  <c r="J527" i="31"/>
  <c r="K527" i="31"/>
  <c r="F527" i="31"/>
  <c r="I527" i="31"/>
  <c r="M527" i="31"/>
  <c r="H527" i="31"/>
  <c r="E1124" i="31"/>
  <c r="G529" i="31"/>
  <c r="M529" i="31"/>
  <c r="L529" i="31"/>
  <c r="J529" i="31"/>
  <c r="I529" i="31"/>
  <c r="F529" i="31"/>
  <c r="H529" i="31"/>
  <c r="K529" i="31"/>
  <c r="G63" i="31"/>
  <c r="F63" i="31"/>
  <c r="I63" i="31"/>
  <c r="M63" i="31"/>
  <c r="K63" i="31"/>
  <c r="H63" i="31"/>
  <c r="L63" i="31"/>
  <c r="J63" i="31"/>
  <c r="K837" i="31"/>
  <c r="F837" i="31"/>
  <c r="M837" i="31"/>
  <c r="G837" i="31"/>
  <c r="I837" i="31"/>
  <c r="L837" i="31"/>
  <c r="J837" i="31"/>
  <c r="H837" i="31"/>
  <c r="F825" i="31"/>
  <c r="G825" i="31"/>
  <c r="I825" i="31"/>
  <c r="L825" i="31"/>
  <c r="K825" i="31"/>
  <c r="H825" i="31"/>
  <c r="M825" i="31"/>
  <c r="J825" i="31"/>
  <c r="E1106" i="31"/>
  <c r="F511" i="31"/>
  <c r="G511" i="31"/>
  <c r="L511" i="31"/>
  <c r="J511" i="31"/>
  <c r="M511" i="31"/>
  <c r="I511" i="31"/>
  <c r="H511" i="31"/>
  <c r="K511" i="31"/>
  <c r="L132" i="31"/>
  <c r="J132" i="31"/>
  <c r="F132" i="31"/>
  <c r="M132" i="31"/>
  <c r="K132" i="31"/>
  <c r="G132" i="31"/>
  <c r="I132" i="31"/>
  <c r="H132" i="31"/>
  <c r="M127" i="31"/>
  <c r="L127" i="31"/>
  <c r="G127" i="31"/>
  <c r="I127" i="31"/>
  <c r="J127" i="31"/>
  <c r="H127" i="31"/>
  <c r="K127" i="31"/>
  <c r="F127" i="31"/>
  <c r="K91" i="31"/>
  <c r="I91" i="31"/>
  <c r="J91" i="31"/>
  <c r="F91" i="31"/>
  <c r="M91" i="31"/>
  <c r="L91" i="31"/>
  <c r="G91" i="31"/>
  <c r="H91" i="31"/>
  <c r="E1011" i="31"/>
  <c r="L416" i="31"/>
  <c r="J416" i="31"/>
  <c r="K416" i="31"/>
  <c r="G416" i="31"/>
  <c r="F416" i="31"/>
  <c r="I416" i="31"/>
  <c r="H416" i="31"/>
  <c r="M416" i="31"/>
  <c r="L67" i="31"/>
  <c r="F67" i="31"/>
  <c r="G67" i="31"/>
  <c r="M67" i="31"/>
  <c r="H67" i="31"/>
  <c r="K67" i="31"/>
  <c r="J67" i="31"/>
  <c r="I67" i="31"/>
  <c r="E718" i="31"/>
  <c r="H158" i="31"/>
  <c r="G158" i="31"/>
  <c r="M158" i="31"/>
  <c r="F158" i="31"/>
  <c r="K158" i="31"/>
  <c r="J158" i="31"/>
  <c r="L158" i="31"/>
  <c r="I158" i="31"/>
  <c r="E1019" i="31"/>
  <c r="M424" i="31"/>
  <c r="L424" i="31"/>
  <c r="I424" i="31"/>
  <c r="H424" i="31"/>
  <c r="K424" i="31"/>
  <c r="F424" i="31"/>
  <c r="J424" i="31"/>
  <c r="G424" i="31"/>
  <c r="E973" i="31"/>
  <c r="F378" i="31"/>
  <c r="J378" i="31"/>
  <c r="I378" i="31"/>
  <c r="K378" i="31"/>
  <c r="H378" i="31"/>
  <c r="M378" i="31"/>
  <c r="L378" i="31"/>
  <c r="G378" i="31"/>
  <c r="E1018" i="31"/>
  <c r="M423" i="31"/>
  <c r="L423" i="31"/>
  <c r="G423" i="31"/>
  <c r="I423" i="31"/>
  <c r="J423" i="31"/>
  <c r="H423" i="31"/>
  <c r="F423" i="31"/>
  <c r="K423" i="31"/>
  <c r="G59" i="31"/>
  <c r="M59" i="31"/>
  <c r="H59" i="31"/>
  <c r="J59" i="31"/>
  <c r="I59" i="31"/>
  <c r="L59" i="31"/>
  <c r="K59" i="31"/>
  <c r="F59" i="31"/>
  <c r="E801" i="31"/>
  <c r="I206" i="31"/>
  <c r="H206" i="31"/>
  <c r="F206" i="31"/>
  <c r="M206" i="31"/>
  <c r="L206" i="31"/>
  <c r="J206" i="31"/>
  <c r="G206" i="31"/>
  <c r="K206" i="31"/>
  <c r="E982" i="31"/>
  <c r="K387" i="31"/>
  <c r="I387" i="31"/>
  <c r="L387" i="31"/>
  <c r="H387" i="31"/>
  <c r="G387" i="31"/>
  <c r="F387" i="31"/>
  <c r="M387" i="31"/>
  <c r="J387" i="31"/>
  <c r="E1071" i="31"/>
  <c r="K476" i="31"/>
  <c r="H476" i="31"/>
  <c r="G476" i="31"/>
  <c r="M476" i="31"/>
  <c r="F476" i="31"/>
  <c r="I476" i="31"/>
  <c r="L476" i="31"/>
  <c r="J476" i="31"/>
  <c r="E1013" i="31"/>
  <c r="F418" i="31"/>
  <c r="J418" i="31"/>
  <c r="L418" i="31"/>
  <c r="K418" i="31"/>
  <c r="G418" i="31"/>
  <c r="M418" i="31"/>
  <c r="H418" i="31"/>
  <c r="I418" i="31"/>
  <c r="L54" i="31"/>
  <c r="I54" i="31"/>
  <c r="F54" i="31"/>
  <c r="J54" i="31"/>
  <c r="H54" i="31"/>
  <c r="G54" i="31"/>
  <c r="M54" i="31"/>
  <c r="K54" i="31"/>
  <c r="E808" i="31"/>
  <c r="I213" i="31"/>
  <c r="L213" i="31"/>
  <c r="H213" i="31"/>
  <c r="M213" i="31"/>
  <c r="J213" i="31"/>
  <c r="K213" i="31"/>
  <c r="G213" i="31"/>
  <c r="F213" i="31"/>
  <c r="E943" i="31"/>
  <c r="F348" i="31"/>
  <c r="M348" i="31"/>
  <c r="K348" i="31"/>
  <c r="L348" i="31"/>
  <c r="I348" i="31"/>
  <c r="J348" i="31"/>
  <c r="H348" i="31"/>
  <c r="G348" i="31"/>
  <c r="E1079" i="31"/>
  <c r="F484" i="31"/>
  <c r="L484" i="31"/>
  <c r="K484" i="31"/>
  <c r="J484" i="31"/>
  <c r="H484" i="31"/>
  <c r="G484" i="31"/>
  <c r="I484" i="31"/>
  <c r="M484" i="31"/>
  <c r="E787" i="31"/>
  <c r="L192" i="31"/>
  <c r="K192" i="31"/>
  <c r="J192" i="31"/>
  <c r="I192" i="31"/>
  <c r="G192" i="31"/>
  <c r="F192" i="31"/>
  <c r="M192" i="31"/>
  <c r="H192" i="31"/>
  <c r="E1146" i="31"/>
  <c r="G551" i="31"/>
  <c r="L551" i="31"/>
  <c r="K551" i="31"/>
  <c r="F551" i="31"/>
  <c r="M551" i="31"/>
  <c r="I551" i="31"/>
  <c r="H551" i="31"/>
  <c r="J551" i="31"/>
  <c r="E1144" i="31"/>
  <c r="M549" i="31"/>
  <c r="H549" i="31"/>
  <c r="K549" i="31"/>
  <c r="L549" i="31"/>
  <c r="J549" i="31"/>
  <c r="I549" i="31"/>
  <c r="G549" i="31"/>
  <c r="F549" i="31"/>
  <c r="E1088" i="31"/>
  <c r="H493" i="31"/>
  <c r="I493" i="31"/>
  <c r="F493" i="31"/>
  <c r="K493" i="31"/>
  <c r="M493" i="31"/>
  <c r="L493" i="31"/>
  <c r="G493" i="31"/>
  <c r="J493" i="31"/>
  <c r="E1158" i="31"/>
  <c r="M563" i="31"/>
  <c r="J563" i="31"/>
  <c r="I563" i="31"/>
  <c r="K563" i="31"/>
  <c r="L563" i="31"/>
  <c r="F563" i="31"/>
  <c r="H563" i="31"/>
  <c r="G563" i="31"/>
  <c r="E895" i="31"/>
  <c r="M300" i="31"/>
  <c r="F300" i="31"/>
  <c r="K300" i="31"/>
  <c r="J300" i="31"/>
  <c r="H300" i="31"/>
  <c r="L300" i="31"/>
  <c r="I300" i="31"/>
  <c r="G300" i="31"/>
  <c r="G89" i="31"/>
  <c r="F89" i="31"/>
  <c r="M89" i="31"/>
  <c r="H89" i="31"/>
  <c r="K89" i="31"/>
  <c r="L89" i="31"/>
  <c r="J89" i="31"/>
  <c r="I89" i="31"/>
  <c r="E803" i="31"/>
  <c r="M208" i="31"/>
  <c r="I208" i="31"/>
  <c r="H208" i="31"/>
  <c r="J208" i="31"/>
  <c r="F208" i="31"/>
  <c r="L208" i="31"/>
  <c r="K208" i="31"/>
  <c r="G208" i="31"/>
  <c r="E984" i="31"/>
  <c r="J389" i="31"/>
  <c r="K389" i="31"/>
  <c r="F389" i="31"/>
  <c r="G389" i="31"/>
  <c r="I389" i="31"/>
  <c r="M389" i="31"/>
  <c r="H389" i="31"/>
  <c r="L389" i="31"/>
  <c r="E1141" i="31"/>
  <c r="G546" i="31"/>
  <c r="M546" i="31"/>
  <c r="F546" i="31"/>
  <c r="L546" i="31"/>
  <c r="I546" i="31"/>
  <c r="H546" i="31"/>
  <c r="K546" i="31"/>
  <c r="J546" i="31"/>
  <c r="J172" i="31"/>
  <c r="H172" i="31"/>
  <c r="M172" i="31"/>
  <c r="L172" i="31"/>
  <c r="K172" i="31"/>
  <c r="I172" i="31"/>
  <c r="F172" i="31"/>
  <c r="G172" i="31"/>
  <c r="E948" i="31"/>
  <c r="G353" i="31"/>
  <c r="M353" i="31"/>
  <c r="J353" i="31"/>
  <c r="L353" i="31"/>
  <c r="K353" i="31"/>
  <c r="I353" i="31"/>
  <c r="H353" i="31"/>
  <c r="F353" i="31"/>
  <c r="E1037" i="31"/>
  <c r="F442" i="31"/>
  <c r="H442" i="31"/>
  <c r="G442" i="31"/>
  <c r="J442" i="31"/>
  <c r="L442" i="31"/>
  <c r="K442" i="31"/>
  <c r="M442" i="31"/>
  <c r="I442" i="31"/>
  <c r="E979" i="31"/>
  <c r="J384" i="31"/>
  <c r="G384" i="31"/>
  <c r="M384" i="31"/>
  <c r="F384" i="31"/>
  <c r="I384" i="31"/>
  <c r="H384" i="31"/>
  <c r="K384" i="31"/>
  <c r="L384" i="31"/>
  <c r="E1148" i="31"/>
  <c r="J553" i="31"/>
  <c r="I553" i="31"/>
  <c r="H553" i="31"/>
  <c r="F553" i="31"/>
  <c r="L553" i="31"/>
  <c r="M553" i="31"/>
  <c r="G553" i="31"/>
  <c r="K553" i="31"/>
  <c r="J179" i="31"/>
  <c r="G179" i="31"/>
  <c r="I179" i="31"/>
  <c r="K179" i="31"/>
  <c r="M179" i="31"/>
  <c r="H179" i="31"/>
  <c r="L179" i="31"/>
  <c r="F179" i="31"/>
  <c r="E909" i="31"/>
  <c r="K314" i="31"/>
  <c r="I314" i="31"/>
  <c r="M314" i="31"/>
  <c r="F314" i="31"/>
  <c r="J314" i="31"/>
  <c r="L314" i="31"/>
  <c r="H314" i="31"/>
  <c r="G314" i="31"/>
  <c r="E1114" i="31"/>
  <c r="K519" i="31"/>
  <c r="I519" i="31"/>
  <c r="J519" i="31"/>
  <c r="H519" i="31"/>
  <c r="F519" i="31"/>
  <c r="G519" i="31"/>
  <c r="M519" i="31"/>
  <c r="L519" i="31"/>
  <c r="E857" i="31"/>
  <c r="L262" i="31"/>
  <c r="H262" i="31"/>
  <c r="K262" i="31"/>
  <c r="M262" i="31"/>
  <c r="J262" i="31"/>
  <c r="G262" i="31"/>
  <c r="F262" i="31"/>
  <c r="I262" i="31"/>
  <c r="E1014" i="31"/>
  <c r="K419" i="31"/>
  <c r="L419" i="31"/>
  <c r="J419" i="31"/>
  <c r="H419" i="31"/>
  <c r="I419" i="31"/>
  <c r="F419" i="31"/>
  <c r="M419" i="31"/>
  <c r="G419" i="31"/>
  <c r="E1008" i="31"/>
  <c r="H413" i="31"/>
  <c r="G413" i="31"/>
  <c r="F413" i="31"/>
  <c r="M413" i="31"/>
  <c r="J413" i="31"/>
  <c r="K413" i="31"/>
  <c r="L413" i="31"/>
  <c r="I413" i="31"/>
  <c r="E946" i="31"/>
  <c r="L351" i="31"/>
  <c r="F351" i="31"/>
  <c r="H351" i="31"/>
  <c r="K351" i="31"/>
  <c r="J351" i="31"/>
  <c r="M351" i="31"/>
  <c r="G351" i="31"/>
  <c r="I351" i="31"/>
  <c r="E1076" i="31"/>
  <c r="H481" i="31"/>
  <c r="G481" i="31"/>
  <c r="F481" i="31"/>
  <c r="I481" i="31"/>
  <c r="L481" i="31"/>
  <c r="M481" i="31"/>
  <c r="K481" i="31"/>
  <c r="J481" i="31"/>
  <c r="E840" i="31"/>
  <c r="H245" i="31"/>
  <c r="G245" i="31"/>
  <c r="K245" i="31"/>
  <c r="L245" i="31"/>
  <c r="F245" i="31"/>
  <c r="I245" i="31"/>
  <c r="J245" i="31"/>
  <c r="M245" i="31"/>
  <c r="G85" i="31"/>
  <c r="M85" i="31"/>
  <c r="I85" i="31"/>
  <c r="J85" i="31"/>
  <c r="F85" i="31"/>
  <c r="K85" i="31"/>
  <c r="L85" i="31"/>
  <c r="H85" i="31"/>
  <c r="E791" i="31"/>
  <c r="F196" i="31"/>
  <c r="I196" i="31"/>
  <c r="L196" i="31"/>
  <c r="K196" i="31"/>
  <c r="G196" i="31"/>
  <c r="J196" i="31"/>
  <c r="M196" i="31"/>
  <c r="H196" i="31"/>
  <c r="E972" i="31"/>
  <c r="K377" i="31"/>
  <c r="M377" i="31"/>
  <c r="H377" i="31"/>
  <c r="F377" i="31"/>
  <c r="L377" i="31"/>
  <c r="J377" i="31"/>
  <c r="I377" i="31"/>
  <c r="G377" i="31"/>
  <c r="E1119" i="31"/>
  <c r="K524" i="31"/>
  <c r="H524" i="31"/>
  <c r="G524" i="31"/>
  <c r="I524" i="31"/>
  <c r="F524" i="31"/>
  <c r="M524" i="31"/>
  <c r="L524" i="31"/>
  <c r="J524" i="31"/>
  <c r="J160" i="31"/>
  <c r="G160" i="31"/>
  <c r="F160" i="31"/>
  <c r="I160" i="31"/>
  <c r="M160" i="31"/>
  <c r="L160" i="31"/>
  <c r="K160" i="31"/>
  <c r="H160" i="31"/>
  <c r="E936" i="31"/>
  <c r="I341" i="31"/>
  <c r="M341" i="31"/>
  <c r="J341" i="31"/>
  <c r="F341" i="31"/>
  <c r="G341" i="31"/>
  <c r="L341" i="31"/>
  <c r="H341" i="31"/>
  <c r="K341" i="31"/>
  <c r="E879" i="31"/>
  <c r="G284" i="31"/>
  <c r="J284" i="31"/>
  <c r="L284" i="31"/>
  <c r="H284" i="31"/>
  <c r="M284" i="31"/>
  <c r="K284" i="31"/>
  <c r="I284" i="31"/>
  <c r="F284" i="31"/>
  <c r="E967" i="31"/>
  <c r="J372" i="31"/>
  <c r="K372" i="31"/>
  <c r="L372" i="31"/>
  <c r="H372" i="31"/>
  <c r="I372" i="31"/>
  <c r="M372" i="31"/>
  <c r="G372" i="31"/>
  <c r="F372" i="31"/>
  <c r="I541" i="31"/>
  <c r="H541" i="31"/>
  <c r="K541" i="31"/>
  <c r="J541" i="31"/>
  <c r="M541" i="31"/>
  <c r="G541" i="31"/>
  <c r="L541" i="31"/>
  <c r="F541" i="31"/>
  <c r="F167" i="31"/>
  <c r="K167" i="31"/>
  <c r="M167" i="31"/>
  <c r="G167" i="31"/>
  <c r="J167" i="31"/>
  <c r="I167" i="31"/>
  <c r="L167" i="31"/>
  <c r="H167" i="31"/>
  <c r="E897" i="31"/>
  <c r="K302" i="31"/>
  <c r="F302" i="31"/>
  <c r="G302" i="31"/>
  <c r="M302" i="31"/>
  <c r="L302" i="31"/>
  <c r="J302" i="31"/>
  <c r="I302" i="31"/>
  <c r="H302" i="31"/>
  <c r="J134" i="31"/>
  <c r="M134" i="31"/>
  <c r="G134" i="31"/>
  <c r="K134" i="31"/>
  <c r="H134" i="31"/>
  <c r="L134" i="31"/>
  <c r="F134" i="31"/>
  <c r="I134" i="31"/>
  <c r="E892" i="31"/>
  <c r="H297" i="31"/>
  <c r="I297" i="31"/>
  <c r="F297" i="31"/>
  <c r="K297" i="31"/>
  <c r="J297" i="31"/>
  <c r="L297" i="31"/>
  <c r="M297" i="31"/>
  <c r="G297" i="31"/>
  <c r="E968" i="31"/>
  <c r="L373" i="31"/>
  <c r="K373" i="31"/>
  <c r="M373" i="31"/>
  <c r="F373" i="31"/>
  <c r="J373" i="31"/>
  <c r="I373" i="31"/>
  <c r="H373" i="31"/>
  <c r="G373" i="31"/>
  <c r="E963" i="31"/>
  <c r="M368" i="31"/>
  <c r="F368" i="31"/>
  <c r="J368" i="31"/>
  <c r="I368" i="31"/>
  <c r="L368" i="31"/>
  <c r="K368" i="31"/>
  <c r="H368" i="31"/>
  <c r="G368" i="31"/>
  <c r="E907" i="31"/>
  <c r="H312" i="31"/>
  <c r="G312" i="31"/>
  <c r="K312" i="31"/>
  <c r="F312" i="31"/>
  <c r="L312" i="31"/>
  <c r="I312" i="31"/>
  <c r="J312" i="31"/>
  <c r="M312" i="31"/>
  <c r="E981" i="31"/>
  <c r="H386" i="31"/>
  <c r="L386" i="31"/>
  <c r="F386" i="31"/>
  <c r="M386" i="31"/>
  <c r="K386" i="31"/>
  <c r="J386" i="31"/>
  <c r="G386" i="31"/>
  <c r="I386" i="31"/>
  <c r="M73" i="31"/>
  <c r="I73" i="31"/>
  <c r="G73" i="31"/>
  <c r="L73" i="31"/>
  <c r="K73" i="31"/>
  <c r="J73" i="31"/>
  <c r="F73" i="31"/>
  <c r="H73" i="31"/>
  <c r="E1065" i="31"/>
  <c r="G470" i="31"/>
  <c r="L470" i="31"/>
  <c r="K470" i="31"/>
  <c r="H470" i="31"/>
  <c r="J470" i="31"/>
  <c r="F470" i="31"/>
  <c r="M470" i="31"/>
  <c r="I470" i="31"/>
  <c r="J839" i="31"/>
  <c r="G839" i="31"/>
  <c r="H839" i="31"/>
  <c r="M839" i="31"/>
  <c r="K839" i="31"/>
  <c r="L839" i="31"/>
  <c r="I839" i="31"/>
  <c r="F839" i="31"/>
  <c r="E838" i="31"/>
  <c r="J243" i="31"/>
  <c r="F243" i="31"/>
  <c r="M243" i="31"/>
  <c r="G243" i="31"/>
  <c r="I243" i="31"/>
  <c r="L243" i="31"/>
  <c r="K243" i="31"/>
  <c r="H243" i="31"/>
  <c r="E925" i="31"/>
  <c r="I330" i="31"/>
  <c r="L330" i="31"/>
  <c r="H330" i="31"/>
  <c r="J330" i="31"/>
  <c r="F330" i="31"/>
  <c r="G330" i="31"/>
  <c r="K330" i="31"/>
  <c r="M330" i="31"/>
  <c r="E1103" i="31"/>
  <c r="H508" i="31"/>
  <c r="K508" i="31"/>
  <c r="I508" i="31"/>
  <c r="F508" i="31"/>
  <c r="J508" i="31"/>
  <c r="M508" i="31"/>
  <c r="L508" i="31"/>
  <c r="G508" i="31"/>
  <c r="E898" i="31"/>
  <c r="J303" i="31"/>
  <c r="M303" i="31"/>
  <c r="K303" i="31"/>
  <c r="I303" i="31"/>
  <c r="G303" i="31"/>
  <c r="F303" i="31"/>
  <c r="L303" i="31"/>
  <c r="H303" i="31"/>
  <c r="E1033" i="31"/>
  <c r="M438" i="31"/>
  <c r="I438" i="31"/>
  <c r="G438" i="31"/>
  <c r="J438" i="31"/>
  <c r="F438" i="31"/>
  <c r="K438" i="31"/>
  <c r="L438" i="31"/>
  <c r="H438" i="31"/>
  <c r="M87" i="31"/>
  <c r="K87" i="31"/>
  <c r="G87" i="31"/>
  <c r="I87" i="31"/>
  <c r="F87" i="31"/>
  <c r="H87" i="31"/>
  <c r="L87" i="31"/>
  <c r="J87" i="31"/>
  <c r="L109" i="31"/>
  <c r="J109" i="31"/>
  <c r="G109" i="31"/>
  <c r="I109" i="31"/>
  <c r="M109" i="31"/>
  <c r="F109" i="31"/>
  <c r="H109" i="31"/>
  <c r="K109" i="31"/>
  <c r="E872" i="31"/>
  <c r="K277" i="31"/>
  <c r="M277" i="31"/>
  <c r="I277" i="31"/>
  <c r="H277" i="31"/>
  <c r="J277" i="31"/>
  <c r="F277" i="31"/>
  <c r="L277" i="31"/>
  <c r="G277" i="31"/>
  <c r="E862" i="31"/>
  <c r="M267" i="31"/>
  <c r="I267" i="31"/>
  <c r="J267" i="31"/>
  <c r="F267" i="31"/>
  <c r="G267" i="31"/>
  <c r="L267" i="31"/>
  <c r="K267" i="31"/>
  <c r="H267" i="31"/>
  <c r="E901" i="31"/>
  <c r="M306" i="31"/>
  <c r="I306" i="31"/>
  <c r="J306" i="31"/>
  <c r="F306" i="31"/>
  <c r="L306" i="31"/>
  <c r="K306" i="31"/>
  <c r="G306" i="31"/>
  <c r="H306" i="31"/>
  <c r="E1150" i="31"/>
  <c r="I555" i="31"/>
  <c r="J555" i="31"/>
  <c r="M555" i="31"/>
  <c r="F555" i="31"/>
  <c r="L555" i="31"/>
  <c r="K555" i="31"/>
  <c r="H555" i="31"/>
  <c r="G555" i="31"/>
  <c r="E995" i="31"/>
  <c r="J400" i="31"/>
  <c r="M400" i="31"/>
  <c r="K400" i="31"/>
  <c r="F400" i="31"/>
  <c r="G400" i="31"/>
  <c r="H400" i="31"/>
  <c r="L400" i="31"/>
  <c r="I400" i="31"/>
  <c r="E1040" i="31"/>
  <c r="F445" i="31"/>
  <c r="K445" i="31"/>
  <c r="G445" i="31"/>
  <c r="J445" i="31"/>
  <c r="I445" i="31"/>
  <c r="M445" i="31"/>
  <c r="L445" i="31"/>
  <c r="H445" i="31"/>
  <c r="G71" i="31"/>
  <c r="M71" i="31"/>
  <c r="L71" i="31"/>
  <c r="I71" i="31"/>
  <c r="K71" i="31"/>
  <c r="F71" i="31"/>
  <c r="H71" i="31"/>
  <c r="J71" i="31"/>
  <c r="E823" i="31"/>
  <c r="F228" i="31"/>
  <c r="L228" i="31"/>
  <c r="J228" i="31"/>
  <c r="K228" i="31"/>
  <c r="G228" i="31"/>
  <c r="H228" i="31"/>
  <c r="I228" i="31"/>
  <c r="M228" i="31"/>
  <c r="E1004" i="31"/>
  <c r="I409" i="31"/>
  <c r="G409" i="31"/>
  <c r="F409" i="31"/>
  <c r="L409" i="31"/>
  <c r="J409" i="31"/>
  <c r="M409" i="31"/>
  <c r="K409" i="31"/>
  <c r="H409" i="31"/>
  <c r="E1083" i="31"/>
  <c r="K488" i="31"/>
  <c r="J488" i="31"/>
  <c r="L488" i="31"/>
  <c r="F488" i="31"/>
  <c r="I488" i="31"/>
  <c r="G488" i="31"/>
  <c r="H488" i="31"/>
  <c r="M488" i="31"/>
  <c r="E1035" i="31"/>
  <c r="L440" i="31"/>
  <c r="I440" i="31"/>
  <c r="J440" i="31"/>
  <c r="H440" i="31"/>
  <c r="G440" i="31"/>
  <c r="K440" i="31"/>
  <c r="F440" i="31"/>
  <c r="M440" i="31"/>
  <c r="H66" i="31"/>
  <c r="L66" i="31"/>
  <c r="K66" i="31"/>
  <c r="I66" i="31"/>
  <c r="G66" i="31"/>
  <c r="F66" i="31"/>
  <c r="M66" i="31"/>
  <c r="J66" i="31"/>
  <c r="E830" i="31"/>
  <c r="F235" i="31"/>
  <c r="J235" i="31"/>
  <c r="M235" i="31"/>
  <c r="H235" i="31"/>
  <c r="I235" i="31"/>
  <c r="K235" i="31"/>
  <c r="G235" i="31"/>
  <c r="L235" i="31"/>
  <c r="E965" i="31"/>
  <c r="G370" i="31"/>
  <c r="M370" i="31"/>
  <c r="K370" i="31"/>
  <c r="I370" i="31"/>
  <c r="H370" i="31"/>
  <c r="F370" i="31"/>
  <c r="J370" i="31"/>
  <c r="L370" i="31"/>
  <c r="K64" i="31"/>
  <c r="J64" i="31"/>
  <c r="I64" i="31"/>
  <c r="F64" i="31"/>
  <c r="M64" i="31"/>
  <c r="H64" i="31"/>
  <c r="L64" i="31"/>
  <c r="G64" i="31"/>
  <c r="I157" i="31"/>
  <c r="H157" i="31"/>
  <c r="K157" i="31"/>
  <c r="F157" i="31"/>
  <c r="G157" i="31"/>
  <c r="M157" i="31"/>
  <c r="L157" i="31"/>
  <c r="J157" i="31"/>
  <c r="J108" i="31"/>
  <c r="G108" i="31"/>
  <c r="I108" i="31"/>
  <c r="L108" i="31"/>
  <c r="H108" i="31"/>
  <c r="M108" i="31"/>
  <c r="K108" i="31"/>
  <c r="F108" i="31"/>
  <c r="K55" i="31"/>
  <c r="M55" i="31"/>
  <c r="F55" i="31"/>
  <c r="J55" i="31"/>
  <c r="H55" i="31"/>
  <c r="G55" i="31"/>
  <c r="I55" i="31"/>
  <c r="L55" i="31"/>
  <c r="E1138" i="31"/>
  <c r="I543" i="31"/>
  <c r="H543" i="31"/>
  <c r="J543" i="31"/>
  <c r="G543" i="31"/>
  <c r="L543" i="31"/>
  <c r="M543" i="31"/>
  <c r="K543" i="31"/>
  <c r="F543" i="31"/>
  <c r="G90" i="31"/>
  <c r="I90" i="31"/>
  <c r="H90" i="31"/>
  <c r="L90" i="31"/>
  <c r="M90" i="31"/>
  <c r="F90" i="31"/>
  <c r="K90" i="31"/>
  <c r="J90" i="31"/>
  <c r="G95" i="31"/>
  <c r="I95" i="31"/>
  <c r="H95" i="31"/>
  <c r="F95" i="31"/>
  <c r="K95" i="31"/>
  <c r="M95" i="31"/>
  <c r="L95" i="31"/>
  <c r="J95" i="31"/>
  <c r="M123" i="31"/>
  <c r="L123" i="31"/>
  <c r="I123" i="31"/>
  <c r="K123" i="31"/>
  <c r="G123" i="31"/>
  <c r="H123" i="31"/>
  <c r="J123" i="31"/>
  <c r="F123" i="31"/>
  <c r="E960" i="31"/>
  <c r="K365" i="31"/>
  <c r="M365" i="31"/>
  <c r="J365" i="31"/>
  <c r="I365" i="31"/>
  <c r="G365" i="31"/>
  <c r="H365" i="31"/>
  <c r="F365" i="31"/>
  <c r="L365" i="31"/>
  <c r="G138" i="31"/>
  <c r="F138" i="31"/>
  <c r="K138" i="31"/>
  <c r="H138" i="31"/>
  <c r="J138" i="31"/>
  <c r="I138" i="31"/>
  <c r="L138" i="31"/>
  <c r="M138" i="31"/>
  <c r="E867" i="31"/>
  <c r="M272" i="31"/>
  <c r="L272" i="31"/>
  <c r="F272" i="31"/>
  <c r="I272" i="31"/>
  <c r="H272" i="31"/>
  <c r="K272" i="31"/>
  <c r="G272" i="31"/>
  <c r="J272" i="31"/>
  <c r="E945" i="31"/>
  <c r="I350" i="31"/>
  <c r="J350" i="31"/>
  <c r="K350" i="31"/>
  <c r="M350" i="31"/>
  <c r="G350" i="31"/>
  <c r="H350" i="31"/>
  <c r="F350" i="31"/>
  <c r="L350" i="31"/>
  <c r="J155" i="31"/>
  <c r="K155" i="31"/>
  <c r="I155" i="31"/>
  <c r="G155" i="31"/>
  <c r="F155" i="31"/>
  <c r="L155" i="31"/>
  <c r="H155" i="31"/>
  <c r="M155" i="31"/>
  <c r="E875" i="31"/>
  <c r="F280" i="31"/>
  <c r="J280" i="31"/>
  <c r="M280" i="31"/>
  <c r="G280" i="31"/>
  <c r="L280" i="31"/>
  <c r="I280" i="31"/>
  <c r="H280" i="31"/>
  <c r="K280" i="31"/>
  <c r="E1149" i="31"/>
  <c r="G554" i="31"/>
  <c r="L554" i="31"/>
  <c r="F554" i="31"/>
  <c r="H554" i="31"/>
  <c r="M554" i="31"/>
  <c r="I554" i="31"/>
  <c r="K554" i="31"/>
  <c r="J554" i="31"/>
  <c r="E927" i="31"/>
  <c r="J332" i="31"/>
  <c r="H332" i="31"/>
  <c r="I332" i="31"/>
  <c r="L332" i="31"/>
  <c r="G332" i="31"/>
  <c r="K332" i="31"/>
  <c r="F332" i="31"/>
  <c r="M332" i="31"/>
  <c r="E928" i="31"/>
  <c r="H333" i="31"/>
  <c r="J333" i="31"/>
  <c r="I333" i="31"/>
  <c r="G333" i="31"/>
  <c r="F333" i="31"/>
  <c r="M333" i="31"/>
  <c r="L333" i="31"/>
  <c r="K333" i="31"/>
  <c r="E912" i="31"/>
  <c r="L317" i="31"/>
  <c r="J317" i="31"/>
  <c r="I317" i="31"/>
  <c r="G317" i="31"/>
  <c r="H317" i="31"/>
  <c r="F317" i="31"/>
  <c r="K317" i="31"/>
  <c r="M317" i="31"/>
  <c r="E860" i="31"/>
  <c r="L265" i="31"/>
  <c r="J265" i="31"/>
  <c r="M265" i="31"/>
  <c r="I265" i="31"/>
  <c r="H265" i="31"/>
  <c r="G265" i="31"/>
  <c r="F265" i="31"/>
  <c r="K265" i="31"/>
  <c r="E900" i="31"/>
  <c r="M305" i="31"/>
  <c r="I305" i="31"/>
  <c r="H305" i="31"/>
  <c r="G305" i="31"/>
  <c r="F305" i="31"/>
  <c r="L305" i="31"/>
  <c r="J305" i="31"/>
  <c r="K305" i="31"/>
  <c r="E1116" i="31"/>
  <c r="F521" i="31"/>
  <c r="K521" i="31"/>
  <c r="M521" i="31"/>
  <c r="G521" i="31"/>
  <c r="L521" i="31"/>
  <c r="J521" i="31"/>
  <c r="I521" i="31"/>
  <c r="H521" i="31"/>
  <c r="J1031" i="31"/>
  <c r="I1031" i="31"/>
  <c r="F1031" i="31"/>
  <c r="K1031" i="31"/>
  <c r="M1031" i="31"/>
  <c r="G1031" i="31"/>
  <c r="H1031" i="31"/>
  <c r="L1031" i="31"/>
  <c r="J1077" i="31"/>
  <c r="K1077" i="31"/>
  <c r="F1077" i="31"/>
  <c r="M1077" i="31"/>
  <c r="H1077" i="31"/>
  <c r="G1077" i="31"/>
  <c r="I1077" i="31"/>
  <c r="L1077" i="31"/>
  <c r="E1127" i="157"/>
  <c r="AU1092" i="157"/>
  <c r="U1092" i="157"/>
  <c r="BN1092" i="157"/>
  <c r="BJ1092" i="157"/>
  <c r="BH1092" i="157"/>
  <c r="BL1092" i="157"/>
  <c r="J1092" i="157"/>
  <c r="I1092" i="157"/>
  <c r="BO1092" i="157"/>
  <c r="AK1092" i="157"/>
  <c r="T1092" i="157"/>
  <c r="AC1092" i="157"/>
  <c r="P1092" i="157"/>
  <c r="AD1092" i="157"/>
  <c r="AT1092" i="157"/>
  <c r="H1092" i="157"/>
  <c r="AV1092" i="157"/>
  <c r="G1092" i="157"/>
  <c r="AN1092" i="157"/>
  <c r="AE1092" i="157"/>
  <c r="K1092" i="157"/>
  <c r="BF1092" i="157"/>
  <c r="AS1092" i="157"/>
  <c r="AI1092" i="157"/>
  <c r="O1092" i="157"/>
  <c r="AQ1092" i="157"/>
  <c r="AJ1092" i="157"/>
  <c r="AZ1092" i="157"/>
  <c r="AH1092" i="157"/>
  <c r="AY1092" i="157"/>
  <c r="AM1092" i="157"/>
  <c r="AF1092" i="157"/>
  <c r="AL1092" i="157"/>
  <c r="AX1092" i="157"/>
  <c r="AG1092" i="157"/>
  <c r="W1092" i="157"/>
  <c r="M1092" i="157"/>
  <c r="BA1092" i="157"/>
  <c r="L1092" i="157"/>
  <c r="AW1092" i="157"/>
  <c r="R1092" i="157"/>
  <c r="BC1092" i="157"/>
  <c r="BB1092" i="157"/>
  <c r="Z1092" i="157"/>
  <c r="AO1092" i="157"/>
  <c r="BD1092" i="157"/>
  <c r="X1092" i="157"/>
  <c r="AB1092" i="157"/>
  <c r="AR1092" i="157"/>
  <c r="N1092" i="157"/>
  <c r="E1129" i="157"/>
  <c r="AU1094" i="157"/>
  <c r="AE1094" i="157"/>
  <c r="L1094" i="157"/>
  <c r="AQ1094" i="157"/>
  <c r="AD1094" i="157"/>
  <c r="N1094" i="157"/>
  <c r="BC1094" i="157"/>
  <c r="AL1094" i="157"/>
  <c r="M1094" i="157"/>
  <c r="BA1094" i="157"/>
  <c r="AB1094" i="157"/>
  <c r="BB1094" i="157"/>
  <c r="AN1094" i="157"/>
  <c r="AV1094" i="157"/>
  <c r="AJ1094" i="157"/>
  <c r="AT1094" i="157"/>
  <c r="AK1094" i="157"/>
  <c r="AR1094" i="157"/>
  <c r="X1094" i="157"/>
  <c r="AZ1094" i="157"/>
  <c r="U1094" i="157"/>
  <c r="AY1094" i="157"/>
  <c r="W1094" i="157"/>
  <c r="AX1094" i="157"/>
  <c r="T1094" i="157"/>
  <c r="AW1094" i="157"/>
  <c r="Z1094" i="157"/>
  <c r="AS1094" i="157"/>
  <c r="R1094" i="157"/>
  <c r="BN1094" i="157"/>
  <c r="AC1094" i="157"/>
  <c r="J1094" i="157"/>
  <c r="BJ1094" i="157"/>
  <c r="AO1094" i="157"/>
  <c r="I1094" i="157"/>
  <c r="BH1094" i="157"/>
  <c r="AM1094" i="157"/>
  <c r="H1094" i="157"/>
  <c r="BO1094" i="157"/>
  <c r="AI1094" i="157"/>
  <c r="G1094" i="157"/>
  <c r="BL1094" i="157"/>
  <c r="AG1094" i="157"/>
  <c r="P1094" i="157"/>
  <c r="BF1094" i="157"/>
  <c r="AH1094" i="157"/>
  <c r="O1094" i="157"/>
  <c r="BD1094" i="157"/>
  <c r="AF1094" i="157"/>
  <c r="K1094" i="157"/>
  <c r="E1134" i="157"/>
  <c r="BD1099" i="157"/>
  <c r="L1099" i="157"/>
  <c r="AM1099" i="157"/>
  <c r="BO1099" i="157"/>
  <c r="J1099" i="157"/>
  <c r="BN1099" i="157"/>
  <c r="AK1099" i="157"/>
  <c r="U1099" i="157"/>
  <c r="AD1099" i="157"/>
  <c r="AX1099" i="157"/>
  <c r="AI1099" i="157"/>
  <c r="H1099" i="157"/>
  <c r="AC1099" i="157"/>
  <c r="BJ1099" i="157"/>
  <c r="AH1099" i="157"/>
  <c r="G1099" i="157"/>
  <c r="O1099" i="157"/>
  <c r="AZ1099" i="157"/>
  <c r="AF1099" i="157"/>
  <c r="K1099" i="157"/>
  <c r="BB1099" i="157"/>
  <c r="AB1099" i="157"/>
  <c r="N1099" i="157"/>
  <c r="AT1099" i="157"/>
  <c r="AQ1099" i="157"/>
  <c r="AE1099" i="157"/>
  <c r="M1099" i="157"/>
  <c r="AS1099" i="157"/>
  <c r="AN1099" i="157"/>
  <c r="AJ1099" i="157"/>
  <c r="AR1099" i="157"/>
  <c r="AG1099" i="157"/>
  <c r="BA1099" i="157"/>
  <c r="AL1099" i="157"/>
  <c r="P1099" i="157"/>
  <c r="AY1099" i="157"/>
  <c r="AO1099" i="157"/>
  <c r="AV1099" i="157"/>
  <c r="Z1099" i="157"/>
  <c r="I1099" i="157"/>
  <c r="AW1099" i="157"/>
  <c r="X1099" i="157"/>
  <c r="AU1099" i="157"/>
  <c r="W1099" i="157"/>
  <c r="BH1099" i="157"/>
  <c r="BC1099" i="157"/>
  <c r="T1099" i="157"/>
  <c r="BL1099" i="157"/>
  <c r="BF1099" i="157"/>
  <c r="R1099" i="157"/>
  <c r="E1126" i="157"/>
  <c r="AQ1091" i="157"/>
  <c r="W1091" i="157"/>
  <c r="BA1091" i="157"/>
  <c r="L1091" i="157"/>
  <c r="AT1091" i="157"/>
  <c r="J1091" i="157"/>
  <c r="BO1091" i="157"/>
  <c r="AE1091" i="157"/>
  <c r="R1091" i="157"/>
  <c r="BN1091" i="157"/>
  <c r="AO1091" i="157"/>
  <c r="X1091" i="157"/>
  <c r="BL1091" i="157"/>
  <c r="AM1091" i="157"/>
  <c r="P1091" i="157"/>
  <c r="BB1091" i="157"/>
  <c r="AI1091" i="157"/>
  <c r="O1091" i="157"/>
  <c r="BH1091" i="157"/>
  <c r="AG1091" i="157"/>
  <c r="M1091" i="157"/>
  <c r="AS1091" i="157"/>
  <c r="AN1091" i="157"/>
  <c r="I1091" i="157"/>
  <c r="BF1091" i="157"/>
  <c r="AL1091" i="157"/>
  <c r="H1091" i="157"/>
  <c r="BD1091" i="157"/>
  <c r="AJ1091" i="157"/>
  <c r="G1091" i="157"/>
  <c r="AX1091" i="157"/>
  <c r="AD1091" i="157"/>
  <c r="K1091" i="157"/>
  <c r="AW1091" i="157"/>
  <c r="AC1091" i="157"/>
  <c r="N1091" i="157"/>
  <c r="AU1091" i="157"/>
  <c r="AF1091" i="157"/>
  <c r="BJ1091" i="157"/>
  <c r="AB1091" i="157"/>
  <c r="AY1091" i="157"/>
  <c r="AH1091" i="157"/>
  <c r="AV1091" i="157"/>
  <c r="AK1091" i="157"/>
  <c r="AR1091" i="157"/>
  <c r="Z1091" i="157"/>
  <c r="BC1091" i="157"/>
  <c r="U1091" i="157"/>
  <c r="AZ1091" i="157"/>
  <c r="T1091" i="157"/>
  <c r="E1130" i="157"/>
  <c r="AS1095" i="157"/>
  <c r="X1095" i="157"/>
  <c r="BD1095" i="157"/>
  <c r="R1095" i="157"/>
  <c r="BB1095" i="157"/>
  <c r="L1095" i="157"/>
  <c r="AW1095" i="157"/>
  <c r="J1095" i="157"/>
  <c r="BO1095" i="157"/>
  <c r="AI1095" i="157"/>
  <c r="T1095" i="157"/>
  <c r="BN1095" i="157"/>
  <c r="AD1095" i="157"/>
  <c r="P1095" i="157"/>
  <c r="BL1095" i="157"/>
  <c r="AC1095" i="157"/>
  <c r="N1095" i="157"/>
  <c r="BJ1095" i="157"/>
  <c r="AB1095" i="157"/>
  <c r="I1095" i="157"/>
  <c r="BH1095" i="157"/>
  <c r="AN1095" i="157"/>
  <c r="G1095" i="157"/>
  <c r="AT1095" i="157"/>
  <c r="AM1095" i="157"/>
  <c r="U1095" i="157"/>
  <c r="AR1095" i="157"/>
  <c r="AL1095" i="157"/>
  <c r="O1095" i="157"/>
  <c r="BF1095" i="157"/>
  <c r="AJ1095" i="157"/>
  <c r="M1095" i="157"/>
  <c r="BC1095" i="157"/>
  <c r="AH1095" i="157"/>
  <c r="K1095" i="157"/>
  <c r="BA1095" i="157"/>
  <c r="AE1095" i="157"/>
  <c r="H1095" i="157"/>
  <c r="AZ1095" i="157"/>
  <c r="AO1095" i="157"/>
  <c r="AY1095" i="157"/>
  <c r="AK1095" i="157"/>
  <c r="AX1095" i="157"/>
  <c r="AG1095" i="157"/>
  <c r="AQ1095" i="157"/>
  <c r="AF1095" i="157"/>
  <c r="AV1095" i="157"/>
  <c r="W1095" i="157"/>
  <c r="AU1095" i="157"/>
  <c r="Z1095" i="157"/>
  <c r="E1128" i="157"/>
  <c r="BH1093" i="157"/>
  <c r="AL1093" i="157"/>
  <c r="P1093" i="157"/>
  <c r="BD1093" i="157"/>
  <c r="AG1093" i="157"/>
  <c r="O1093" i="157"/>
  <c r="G1093" i="157"/>
  <c r="AT1093" i="157"/>
  <c r="AN1093" i="157"/>
  <c r="AE1093" i="157"/>
  <c r="AS1093" i="157"/>
  <c r="AQ1093" i="157"/>
  <c r="AM1093" i="157"/>
  <c r="BF1093" i="157"/>
  <c r="X1093" i="157"/>
  <c r="AW1093" i="157"/>
  <c r="U1093" i="157"/>
  <c r="AZ1093" i="157"/>
  <c r="W1093" i="157"/>
  <c r="T1093" i="157"/>
  <c r="AC1093" i="157"/>
  <c r="AX1093" i="157"/>
  <c r="AU1093" i="157"/>
  <c r="R1093" i="157"/>
  <c r="AR1093" i="157"/>
  <c r="Z1093" i="157"/>
  <c r="AB1093" i="157"/>
  <c r="AV1093" i="157"/>
  <c r="BJ1093" i="157"/>
  <c r="AK1093" i="157"/>
  <c r="L1093" i="157"/>
  <c r="H1093" i="157"/>
  <c r="AO1093" i="157"/>
  <c r="BA1093" i="157"/>
  <c r="BN1093" i="157"/>
  <c r="AJ1093" i="157"/>
  <c r="J1093" i="157"/>
  <c r="BL1093" i="157"/>
  <c r="AI1093" i="157"/>
  <c r="M1093" i="157"/>
  <c r="AF1093" i="157"/>
  <c r="N1093" i="157"/>
  <c r="AD1093" i="157"/>
  <c r="BB1093" i="157"/>
  <c r="AH1093" i="157"/>
  <c r="K1093" i="157"/>
  <c r="BO1093" i="157"/>
  <c r="AY1093" i="157"/>
  <c r="I1093" i="157"/>
  <c r="BC1093" i="157"/>
  <c r="E1133" i="157"/>
  <c r="BA1098" i="157"/>
  <c r="X1098" i="157"/>
  <c r="AZ1098" i="157"/>
  <c r="AJ1098" i="157"/>
  <c r="J1098" i="157"/>
  <c r="AW1098" i="157"/>
  <c r="I1098" i="157"/>
  <c r="AX1098" i="157"/>
  <c r="AU1098" i="157"/>
  <c r="R1098" i="157"/>
  <c r="BH1098" i="157"/>
  <c r="AF1098" i="157"/>
  <c r="AV1098" i="157"/>
  <c r="AQ1098" i="157"/>
  <c r="H1098" i="157"/>
  <c r="BO1098" i="157"/>
  <c r="G1098" i="157"/>
  <c r="AC1098" i="157"/>
  <c r="P1098" i="157"/>
  <c r="AL1098" i="157"/>
  <c r="AG1098" i="157"/>
  <c r="AB1098" i="157"/>
  <c r="K1098" i="157"/>
  <c r="BN1098" i="157"/>
  <c r="AD1098" i="157"/>
  <c r="W1098" i="157"/>
  <c r="U1098" i="157"/>
  <c r="AR1098" i="157"/>
  <c r="AO1098" i="157"/>
  <c r="AY1098" i="157"/>
  <c r="BL1098" i="157"/>
  <c r="BJ1098" i="157"/>
  <c r="AN1098" i="157"/>
  <c r="M1098" i="157"/>
  <c r="N1098" i="157"/>
  <c r="T1098" i="157"/>
  <c r="AS1098" i="157"/>
  <c r="BB1098" i="157"/>
  <c r="AM1098" i="157"/>
  <c r="AT1098" i="157"/>
  <c r="AK1098" i="157"/>
  <c r="O1098" i="157"/>
  <c r="BF1098" i="157"/>
  <c r="L1098" i="157"/>
  <c r="AH1098" i="157"/>
  <c r="BD1098" i="157"/>
  <c r="BC1098" i="157"/>
  <c r="Z1098" i="157"/>
  <c r="AE1098" i="157"/>
  <c r="AI1098" i="157"/>
  <c r="E1132" i="157"/>
  <c r="AZ1097" i="157"/>
  <c r="J1097" i="157"/>
  <c r="BN1097" i="157"/>
  <c r="AO1097" i="157"/>
  <c r="T1097" i="157"/>
  <c r="BL1097" i="157"/>
  <c r="AM1097" i="157"/>
  <c r="O1097" i="157"/>
  <c r="BJ1097" i="157"/>
  <c r="AJ1097" i="157"/>
  <c r="N1097" i="157"/>
  <c r="BO1097" i="157"/>
  <c r="AI1097" i="157"/>
  <c r="M1097" i="157"/>
  <c r="BF1097" i="157"/>
  <c r="AG1097" i="157"/>
  <c r="U1097" i="157"/>
  <c r="BH1097" i="157"/>
  <c r="AN1097" i="157"/>
  <c r="I1097" i="157"/>
  <c r="AW1097" i="157"/>
  <c r="AL1097" i="157"/>
  <c r="G1097" i="157"/>
  <c r="AX1097" i="157"/>
  <c r="AF1097" i="157"/>
  <c r="H1097" i="157"/>
  <c r="AV1097" i="157"/>
  <c r="AK1097" i="157"/>
  <c r="K1097" i="157"/>
  <c r="AU1097" i="157"/>
  <c r="AD1097" i="157"/>
  <c r="P1097" i="157"/>
  <c r="AT1097" i="157"/>
  <c r="AC1097" i="157"/>
  <c r="BD1097" i="157"/>
  <c r="AB1097" i="157"/>
  <c r="BC1097" i="157"/>
  <c r="AE1097" i="157"/>
  <c r="BB1097" i="157"/>
  <c r="AH1097" i="157"/>
  <c r="BA1097" i="157"/>
  <c r="Z1097" i="157"/>
  <c r="AQ1097" i="157"/>
  <c r="W1097" i="157"/>
  <c r="AS1097" i="157"/>
  <c r="R1097" i="157"/>
  <c r="AR1097" i="157"/>
  <c r="X1097" i="157"/>
  <c r="AY1097" i="157"/>
  <c r="L1097" i="157"/>
  <c r="E1125" i="157"/>
  <c r="BO1090" i="157"/>
  <c r="AK1090" i="157"/>
  <c r="G1090" i="157"/>
  <c r="BN1090" i="157"/>
  <c r="AJ1090" i="157"/>
  <c r="W1090" i="157"/>
  <c r="BL1090" i="157"/>
  <c r="AI1090" i="157"/>
  <c r="Z1090" i="157"/>
  <c r="BD1090" i="157"/>
  <c r="AH1090" i="157"/>
  <c r="O1090" i="157"/>
  <c r="AY1090" i="157"/>
  <c r="AF1090" i="157"/>
  <c r="N1090" i="157"/>
  <c r="AT1090" i="157"/>
  <c r="AB1090" i="157"/>
  <c r="M1090" i="157"/>
  <c r="BF1090" i="157"/>
  <c r="AO1090" i="157"/>
  <c r="L1090" i="157"/>
  <c r="BJ1090" i="157"/>
  <c r="AN1090" i="157"/>
  <c r="P1090" i="157"/>
  <c r="AW1090" i="157"/>
  <c r="AG1090" i="157"/>
  <c r="R1090" i="157"/>
  <c r="AV1090" i="157"/>
  <c r="AM1090" i="157"/>
  <c r="K1090" i="157"/>
  <c r="AU1090" i="157"/>
  <c r="AL1090" i="157"/>
  <c r="BH1090" i="157"/>
  <c r="AD1090" i="157"/>
  <c r="AS1090" i="157"/>
  <c r="AE1090" i="157"/>
  <c r="BB1090" i="157"/>
  <c r="AC1090" i="157"/>
  <c r="AZ1090" i="157"/>
  <c r="X1090" i="157"/>
  <c r="AX1090" i="157"/>
  <c r="U1090" i="157"/>
  <c r="AR1090" i="157"/>
  <c r="J1090" i="157"/>
  <c r="AQ1090" i="157"/>
  <c r="I1090" i="157"/>
  <c r="BC1090" i="157"/>
  <c r="T1090" i="157"/>
  <c r="BA1090" i="157"/>
  <c r="H1090" i="157"/>
  <c r="E1131" i="157"/>
  <c r="BO1096" i="157"/>
  <c r="AO1096" i="157"/>
  <c r="T1096" i="157"/>
  <c r="BN1096" i="157"/>
  <c r="AK1096" i="157"/>
  <c r="M1096" i="157"/>
  <c r="BL1096" i="157"/>
  <c r="AJ1096" i="157"/>
  <c r="L1096" i="157"/>
  <c r="BH1096" i="157"/>
  <c r="AI1096" i="157"/>
  <c r="K1096" i="157"/>
  <c r="BJ1096" i="157"/>
  <c r="AH1096" i="157"/>
  <c r="U1096" i="157"/>
  <c r="AZ1096" i="157"/>
  <c r="AF1096" i="157"/>
  <c r="N1096" i="157"/>
  <c r="AY1096" i="157"/>
  <c r="AB1096" i="157"/>
  <c r="X1096" i="157"/>
  <c r="AX1096" i="157"/>
  <c r="AN1096" i="157"/>
  <c r="P1096" i="157"/>
  <c r="BF1096" i="157"/>
  <c r="AM1096" i="157"/>
  <c r="R1096" i="157"/>
  <c r="BC1096" i="157"/>
  <c r="AL1096" i="157"/>
  <c r="O1096" i="157"/>
  <c r="BB1096" i="157"/>
  <c r="AG1096" i="157"/>
  <c r="AW1096" i="157"/>
  <c r="AD1096" i="157"/>
  <c r="BD1096" i="157"/>
  <c r="AC1096" i="157"/>
  <c r="AV1096" i="157"/>
  <c r="AE1096" i="157"/>
  <c r="AS1096" i="157"/>
  <c r="Z1096" i="157"/>
  <c r="AQ1096" i="157"/>
  <c r="W1096" i="157"/>
  <c r="AU1096" i="157"/>
  <c r="J1096" i="157"/>
  <c r="AT1096" i="157"/>
  <c r="I1096" i="157"/>
  <c r="AR1096" i="157"/>
  <c r="H1096" i="157"/>
  <c r="BA1096" i="157"/>
  <c r="G1096" i="157"/>
  <c r="E821" i="31"/>
  <c r="E1136" i="31"/>
  <c r="E891" i="31"/>
  <c r="E786" i="31"/>
  <c r="E1066" i="31"/>
  <c r="E926" i="31"/>
  <c r="E856" i="31"/>
  <c r="E961" i="31"/>
  <c r="E1101" i="31"/>
  <c r="E996" i="31"/>
  <c r="E613" i="31"/>
  <c r="E648" i="31"/>
  <c r="E578" i="31"/>
  <c r="E654" i="31"/>
  <c r="E689" i="31"/>
  <c r="E759" i="31"/>
  <c r="E631" i="31"/>
  <c r="E736" i="31"/>
  <c r="E683" i="31"/>
  <c r="E625" i="31"/>
  <c r="E724" i="31"/>
  <c r="E619" i="31"/>
  <c r="E753" i="31"/>
  <c r="E660" i="31"/>
  <c r="E701" i="31"/>
  <c r="E590" i="31"/>
  <c r="E765" i="31"/>
  <c r="E695" i="31"/>
  <c r="E666" i="31"/>
  <c r="E771" i="31"/>
  <c r="E770" i="31"/>
  <c r="E735" i="31"/>
  <c r="E620" i="31"/>
  <c r="E725" i="31"/>
  <c r="E760" i="31"/>
  <c r="E667" i="31"/>
  <c r="E702" i="31"/>
  <c r="E595" i="31"/>
  <c r="E688" i="31"/>
  <c r="E723" i="31"/>
  <c r="E632" i="31"/>
  <c r="E758" i="31"/>
  <c r="E655" i="31"/>
  <c r="E737" i="31"/>
  <c r="E690" i="31"/>
  <c r="E772" i="31"/>
  <c r="E630" i="31"/>
  <c r="E665" i="31"/>
  <c r="E618" i="31"/>
  <c r="E653" i="31"/>
  <c r="E652" i="31"/>
  <c r="E617" i="31"/>
  <c r="E582" i="31"/>
  <c r="E757" i="31"/>
  <c r="E722" i="31"/>
  <c r="E687" i="31"/>
  <c r="E732" i="31"/>
  <c r="E697" i="31"/>
  <c r="E662" i="31"/>
  <c r="E627" i="31"/>
  <c r="E592" i="31"/>
  <c r="E767" i="31"/>
  <c r="E773" i="31"/>
  <c r="E738" i="31"/>
  <c r="E703" i="31"/>
  <c r="E668" i="31"/>
  <c r="E633" i="31"/>
  <c r="E598" i="31"/>
  <c r="E720" i="31"/>
  <c r="E685" i="31"/>
  <c r="E650" i="31"/>
  <c r="E615" i="31"/>
  <c r="E580" i="31"/>
  <c r="E755" i="31"/>
  <c r="E761" i="31"/>
  <c r="E726" i="31"/>
  <c r="E691" i="31"/>
  <c r="E656" i="31"/>
  <c r="E621" i="31"/>
  <c r="E586" i="31"/>
  <c r="E774" i="31"/>
  <c r="E739" i="31"/>
  <c r="E704" i="31"/>
  <c r="E669" i="31"/>
  <c r="E634" i="31"/>
  <c r="E599" i="31"/>
  <c r="E698" i="31"/>
  <c r="E663" i="31"/>
  <c r="E628" i="31"/>
  <c r="E593" i="31"/>
  <c r="E768" i="31"/>
  <c r="E733" i="31"/>
  <c r="E762" i="31"/>
  <c r="E727" i="31"/>
  <c r="E692" i="31"/>
  <c r="E657" i="31"/>
  <c r="E622" i="31"/>
  <c r="E587" i="31"/>
  <c r="E686" i="31"/>
  <c r="E651" i="31"/>
  <c r="E616" i="31"/>
  <c r="E581" i="31"/>
  <c r="E756" i="31"/>
  <c r="E721" i="31"/>
  <c r="E766" i="31"/>
  <c r="E731" i="31"/>
  <c r="E696" i="31"/>
  <c r="E661" i="31"/>
  <c r="E626" i="31"/>
  <c r="E591" i="31"/>
  <c r="E754" i="31"/>
  <c r="E719" i="31"/>
  <c r="E684" i="31"/>
  <c r="E649" i="31"/>
  <c r="E614" i="31"/>
  <c r="E579" i="31"/>
  <c r="E785" i="31"/>
  <c r="E750" i="31"/>
  <c r="E715" i="31"/>
  <c r="E680" i="31"/>
  <c r="E645" i="31"/>
  <c r="E610" i="31"/>
  <c r="E764" i="31"/>
  <c r="E729" i="31"/>
  <c r="E694" i="31"/>
  <c r="E659" i="31"/>
  <c r="E624" i="31"/>
  <c r="E589" i="31"/>
  <c r="E763" i="31"/>
  <c r="E728" i="31"/>
  <c r="E693" i="31"/>
  <c r="E658" i="31"/>
  <c r="E623" i="31"/>
  <c r="E588" i="31"/>
  <c r="E664" i="31"/>
  <c r="E629" i="31"/>
  <c r="E594" i="31"/>
  <c r="E769" i="31"/>
  <c r="E734" i="31"/>
  <c r="E699" i="31"/>
  <c r="E751" i="31"/>
  <c r="E716" i="31"/>
  <c r="E681" i="31"/>
  <c r="E646" i="31"/>
  <c r="E611" i="31"/>
  <c r="E576" i="31"/>
  <c r="E752" i="31"/>
  <c r="E717" i="31"/>
  <c r="E682" i="31"/>
  <c r="E647" i="31"/>
  <c r="E612" i="31"/>
  <c r="E577" i="31"/>
  <c r="F577" i="31" l="1"/>
  <c r="L577" i="31"/>
  <c r="J577" i="31"/>
  <c r="M577" i="31"/>
  <c r="G577" i="31"/>
  <c r="I577" i="31"/>
  <c r="K577" i="31"/>
  <c r="H577" i="31"/>
  <c r="K721" i="31"/>
  <c r="H721" i="31"/>
  <c r="F721" i="31"/>
  <c r="I721" i="31"/>
  <c r="G721" i="31"/>
  <c r="M721" i="31"/>
  <c r="L721" i="31"/>
  <c r="J721" i="31"/>
  <c r="G737" i="31"/>
  <c r="H737" i="31"/>
  <c r="F737" i="31"/>
  <c r="J737" i="31"/>
  <c r="I737" i="31"/>
  <c r="M737" i="31"/>
  <c r="K737" i="31"/>
  <c r="L737" i="31"/>
  <c r="H786" i="31"/>
  <c r="J786" i="31"/>
  <c r="G786" i="31"/>
  <c r="K786" i="31"/>
  <c r="F786" i="31"/>
  <c r="L786" i="31"/>
  <c r="I786" i="31"/>
  <c r="M786" i="31"/>
  <c r="H681" i="31"/>
  <c r="K681" i="31"/>
  <c r="J681" i="31"/>
  <c r="G681" i="31"/>
  <c r="L681" i="31"/>
  <c r="M681" i="31"/>
  <c r="I681" i="31"/>
  <c r="F681" i="31"/>
  <c r="M891" i="31"/>
  <c r="K891" i="31"/>
  <c r="G891" i="31"/>
  <c r="H891" i="31"/>
  <c r="L891" i="31"/>
  <c r="I891" i="31"/>
  <c r="F891" i="31"/>
  <c r="J891" i="31"/>
  <c r="M1083" i="31"/>
  <c r="J1083" i="31"/>
  <c r="I1083" i="31"/>
  <c r="L1083" i="31"/>
  <c r="K1083" i="31"/>
  <c r="H1083" i="31"/>
  <c r="G1083" i="31"/>
  <c r="F1083" i="31"/>
  <c r="F872" i="31"/>
  <c r="H872" i="31"/>
  <c r="I872" i="31"/>
  <c r="L872" i="31"/>
  <c r="J872" i="31"/>
  <c r="G872" i="31"/>
  <c r="M872" i="31"/>
  <c r="K872" i="31"/>
  <c r="L1088" i="31"/>
  <c r="I1088" i="31"/>
  <c r="H1088" i="31"/>
  <c r="G1088" i="31"/>
  <c r="J1088" i="31"/>
  <c r="K1088" i="31"/>
  <c r="F1088" i="31"/>
  <c r="M1088" i="31"/>
  <c r="M1071" i="31"/>
  <c r="H1071" i="31"/>
  <c r="G1071" i="31"/>
  <c r="L1071" i="31"/>
  <c r="J1071" i="31"/>
  <c r="I1071" i="31"/>
  <c r="K1071" i="31"/>
  <c r="F1071" i="31"/>
  <c r="J1047" i="31"/>
  <c r="F1047" i="31"/>
  <c r="I1047" i="31"/>
  <c r="H1047" i="31"/>
  <c r="G1047" i="31"/>
  <c r="L1047" i="31"/>
  <c r="M1047" i="31"/>
  <c r="K1047" i="31"/>
  <c r="F910" i="31"/>
  <c r="J910" i="31"/>
  <c r="H910" i="31"/>
  <c r="K910" i="31"/>
  <c r="G910" i="31"/>
  <c r="M910" i="31"/>
  <c r="L910" i="31"/>
  <c r="I910" i="31"/>
  <c r="M928" i="31"/>
  <c r="L928" i="31"/>
  <c r="K928" i="31"/>
  <c r="F928" i="31"/>
  <c r="H928" i="31"/>
  <c r="G928" i="31"/>
  <c r="J928" i="31"/>
  <c r="I928" i="31"/>
  <c r="H838" i="31"/>
  <c r="F838" i="31"/>
  <c r="M838" i="31"/>
  <c r="J838" i="31"/>
  <c r="K838" i="31"/>
  <c r="I838" i="31"/>
  <c r="L838" i="31"/>
  <c r="G838" i="31"/>
  <c r="H946" i="31"/>
  <c r="G946" i="31"/>
  <c r="K946" i="31"/>
  <c r="I946" i="31"/>
  <c r="M946" i="31"/>
  <c r="F946" i="31"/>
  <c r="L946" i="31"/>
  <c r="J946" i="31"/>
  <c r="I1037" i="31"/>
  <c r="M1037" i="31"/>
  <c r="G1037" i="31"/>
  <c r="H1037" i="31"/>
  <c r="L1037" i="31"/>
  <c r="K1037" i="31"/>
  <c r="J1037" i="31"/>
  <c r="F1037" i="31"/>
  <c r="K1110" i="31"/>
  <c r="J1110" i="31"/>
  <c r="M1110" i="31"/>
  <c r="F1110" i="31"/>
  <c r="G1110" i="31"/>
  <c r="L1110" i="31"/>
  <c r="H1110" i="31"/>
  <c r="I1110" i="31"/>
  <c r="J789" i="31"/>
  <c r="H789" i="31"/>
  <c r="K789" i="31"/>
  <c r="I789" i="31"/>
  <c r="G789" i="31"/>
  <c r="M789" i="31"/>
  <c r="L789" i="31"/>
  <c r="F789" i="31"/>
  <c r="F1154" i="31"/>
  <c r="J1154" i="31"/>
  <c r="K1154" i="31"/>
  <c r="I1154" i="31"/>
  <c r="L1154" i="31"/>
  <c r="M1154" i="31"/>
  <c r="G1154" i="31"/>
  <c r="H1154" i="31"/>
  <c r="F865" i="31"/>
  <c r="I865" i="31"/>
  <c r="M865" i="31"/>
  <c r="K865" i="31"/>
  <c r="G865" i="31"/>
  <c r="L865" i="31"/>
  <c r="J865" i="31"/>
  <c r="H865" i="31"/>
  <c r="K841" i="31"/>
  <c r="G841" i="31"/>
  <c r="L841" i="31"/>
  <c r="H841" i="31"/>
  <c r="F841" i="31"/>
  <c r="I841" i="31"/>
  <c r="M841" i="31"/>
  <c r="J841" i="31"/>
  <c r="M1102" i="31"/>
  <c r="H1102" i="31"/>
  <c r="I1102" i="31"/>
  <c r="F1102" i="31"/>
  <c r="J1102" i="31"/>
  <c r="G1102" i="31"/>
  <c r="K1102" i="31"/>
  <c r="L1102" i="31"/>
  <c r="L764" i="31"/>
  <c r="F764" i="31"/>
  <c r="K764" i="31"/>
  <c r="I764" i="31"/>
  <c r="J764" i="31"/>
  <c r="M764" i="31"/>
  <c r="G764" i="31"/>
  <c r="H764" i="31"/>
  <c r="G756" i="31"/>
  <c r="J756" i="31"/>
  <c r="I756" i="31"/>
  <c r="F756" i="31"/>
  <c r="M756" i="31"/>
  <c r="L756" i="31"/>
  <c r="H756" i="31"/>
  <c r="K756" i="31"/>
  <c r="K773" i="31"/>
  <c r="G773" i="31"/>
  <c r="M773" i="31"/>
  <c r="L773" i="31"/>
  <c r="J773" i="31"/>
  <c r="I773" i="31"/>
  <c r="F773" i="31"/>
  <c r="H773" i="31"/>
  <c r="J753" i="31"/>
  <c r="M753" i="31"/>
  <c r="H753" i="31"/>
  <c r="L753" i="31"/>
  <c r="G753" i="31"/>
  <c r="I753" i="31"/>
  <c r="F753" i="31"/>
  <c r="K753" i="31"/>
  <c r="E1205" i="31"/>
  <c r="G610" i="31"/>
  <c r="L610" i="31"/>
  <c r="H610" i="31"/>
  <c r="F610" i="31"/>
  <c r="K610" i="31"/>
  <c r="M610" i="31"/>
  <c r="I610" i="31"/>
  <c r="J610" i="31"/>
  <c r="G739" i="31"/>
  <c r="I739" i="31"/>
  <c r="F739" i="31"/>
  <c r="L739" i="31"/>
  <c r="K739" i="31"/>
  <c r="J739" i="31"/>
  <c r="H739" i="31"/>
  <c r="M739" i="31"/>
  <c r="E1214" i="31"/>
  <c r="K619" i="31"/>
  <c r="L619" i="31"/>
  <c r="J619" i="31"/>
  <c r="I619" i="31"/>
  <c r="H619" i="31"/>
  <c r="M619" i="31"/>
  <c r="G619" i="31"/>
  <c r="F619" i="31"/>
  <c r="K751" i="31"/>
  <c r="J751" i="31"/>
  <c r="M751" i="31"/>
  <c r="I751" i="31"/>
  <c r="L751" i="31"/>
  <c r="H751" i="31"/>
  <c r="F751" i="31"/>
  <c r="G751" i="31"/>
  <c r="E1240" i="31"/>
  <c r="G645" i="31"/>
  <c r="H645" i="31"/>
  <c r="J645" i="31"/>
  <c r="I645" i="31"/>
  <c r="K645" i="31"/>
  <c r="F645" i="31"/>
  <c r="M645" i="31"/>
  <c r="L645" i="31"/>
  <c r="E1211" i="31"/>
  <c r="M616" i="31"/>
  <c r="K616" i="31"/>
  <c r="I616" i="31"/>
  <c r="G616" i="31"/>
  <c r="L616" i="31"/>
  <c r="J616" i="31"/>
  <c r="F616" i="31"/>
  <c r="H616" i="31"/>
  <c r="H774" i="31"/>
  <c r="J774" i="31"/>
  <c r="F774" i="31"/>
  <c r="I774" i="31"/>
  <c r="L774" i="31"/>
  <c r="K774" i="31"/>
  <c r="M774" i="31"/>
  <c r="G774" i="31"/>
  <c r="E1187" i="31"/>
  <c r="I592" i="31"/>
  <c r="H592" i="31"/>
  <c r="F592" i="31"/>
  <c r="L592" i="31"/>
  <c r="G592" i="31"/>
  <c r="J592" i="31"/>
  <c r="M592" i="31"/>
  <c r="K592" i="31"/>
  <c r="E1227" i="31"/>
  <c r="H632" i="31"/>
  <c r="K632" i="31"/>
  <c r="L632" i="31"/>
  <c r="F632" i="31"/>
  <c r="J632" i="31"/>
  <c r="G632" i="31"/>
  <c r="M632" i="31"/>
  <c r="I632" i="31"/>
  <c r="K724" i="31"/>
  <c r="H724" i="31"/>
  <c r="F724" i="31"/>
  <c r="M724" i="31"/>
  <c r="J724" i="31"/>
  <c r="G724" i="31"/>
  <c r="L724" i="31"/>
  <c r="I724" i="31"/>
  <c r="J821" i="31"/>
  <c r="M821" i="31"/>
  <c r="L821" i="31"/>
  <c r="K821" i="31"/>
  <c r="F821" i="31"/>
  <c r="I821" i="31"/>
  <c r="G821" i="31"/>
  <c r="H821" i="31"/>
  <c r="M901" i="31"/>
  <c r="L901" i="31"/>
  <c r="K901" i="31"/>
  <c r="F901" i="31"/>
  <c r="J901" i="31"/>
  <c r="G901" i="31"/>
  <c r="I901" i="31"/>
  <c r="H901" i="31"/>
  <c r="M968" i="31"/>
  <c r="K968" i="31"/>
  <c r="G968" i="31"/>
  <c r="J968" i="31"/>
  <c r="L968" i="31"/>
  <c r="I968" i="31"/>
  <c r="F968" i="31"/>
  <c r="H968" i="31"/>
  <c r="J879" i="31"/>
  <c r="K879" i="31"/>
  <c r="F879" i="31"/>
  <c r="G879" i="31"/>
  <c r="H879" i="31"/>
  <c r="I879" i="31"/>
  <c r="M879" i="31"/>
  <c r="L879" i="31"/>
  <c r="F895" i="31"/>
  <c r="G895" i="31"/>
  <c r="H895" i="31"/>
  <c r="K895" i="31"/>
  <c r="I895" i="31"/>
  <c r="L895" i="31"/>
  <c r="M895" i="31"/>
  <c r="J895" i="31"/>
  <c r="F718" i="31"/>
  <c r="L718" i="31"/>
  <c r="M718" i="31"/>
  <c r="I718" i="31"/>
  <c r="H718" i="31"/>
  <c r="G718" i="31"/>
  <c r="K718" i="31"/>
  <c r="J718" i="31"/>
  <c r="M826" i="31"/>
  <c r="G826" i="31"/>
  <c r="J826" i="31"/>
  <c r="K826" i="31"/>
  <c r="H826" i="31"/>
  <c r="L826" i="31"/>
  <c r="F826" i="31"/>
  <c r="I826" i="31"/>
  <c r="I983" i="31"/>
  <c r="J983" i="31"/>
  <c r="G983" i="31"/>
  <c r="L983" i="31"/>
  <c r="F983" i="31"/>
  <c r="K983" i="31"/>
  <c r="M983" i="31"/>
  <c r="H983" i="31"/>
  <c r="F1015" i="31"/>
  <c r="I1015" i="31"/>
  <c r="M1015" i="31"/>
  <c r="L1015" i="31"/>
  <c r="J1015" i="31"/>
  <c r="H1015" i="31"/>
  <c r="K1015" i="31"/>
  <c r="G1015" i="31"/>
  <c r="G829" i="31"/>
  <c r="J829" i="31"/>
  <c r="I829" i="31"/>
  <c r="H829" i="31"/>
  <c r="K829" i="31"/>
  <c r="M829" i="31"/>
  <c r="L829" i="31"/>
  <c r="F829" i="31"/>
  <c r="F870" i="31"/>
  <c r="L870" i="31"/>
  <c r="I870" i="31"/>
  <c r="H870" i="31"/>
  <c r="K870" i="31"/>
  <c r="M870" i="31"/>
  <c r="G870" i="31"/>
  <c r="J870" i="31"/>
  <c r="M1067" i="31"/>
  <c r="L1067" i="31"/>
  <c r="G1067" i="31"/>
  <c r="K1067" i="31"/>
  <c r="J1067" i="31"/>
  <c r="H1067" i="31"/>
  <c r="F1067" i="31"/>
  <c r="I1067" i="31"/>
  <c r="M980" i="31"/>
  <c r="L980" i="31"/>
  <c r="F980" i="31"/>
  <c r="K980" i="31"/>
  <c r="G980" i="31"/>
  <c r="J980" i="31"/>
  <c r="I980" i="31"/>
  <c r="H980" i="31"/>
  <c r="F1073" i="31"/>
  <c r="J1073" i="31"/>
  <c r="H1073" i="31"/>
  <c r="M1073" i="31"/>
  <c r="L1073" i="31"/>
  <c r="I1073" i="31"/>
  <c r="G1073" i="31"/>
  <c r="K1073" i="31"/>
  <c r="H1069" i="31"/>
  <c r="M1069" i="31"/>
  <c r="J1069" i="31"/>
  <c r="L1069" i="31"/>
  <c r="I1069" i="31"/>
  <c r="G1069" i="31"/>
  <c r="F1069" i="31"/>
  <c r="K1069" i="31"/>
  <c r="M938" i="31"/>
  <c r="K938" i="31"/>
  <c r="H938" i="31"/>
  <c r="L938" i="31"/>
  <c r="G938" i="31"/>
  <c r="F938" i="31"/>
  <c r="I938" i="31"/>
  <c r="J938" i="31"/>
  <c r="J947" i="31"/>
  <c r="F947" i="31"/>
  <c r="L947" i="31"/>
  <c r="G947" i="31"/>
  <c r="M947" i="31"/>
  <c r="I947" i="31"/>
  <c r="H947" i="31"/>
  <c r="K947" i="31"/>
  <c r="L761" i="31"/>
  <c r="F761" i="31"/>
  <c r="I761" i="31"/>
  <c r="K761" i="31"/>
  <c r="M761" i="31"/>
  <c r="G761" i="31"/>
  <c r="H761" i="31"/>
  <c r="J761" i="31"/>
  <c r="M860" i="31"/>
  <c r="H860" i="31"/>
  <c r="G860" i="31"/>
  <c r="I860" i="31"/>
  <c r="L860" i="31"/>
  <c r="K860" i="31"/>
  <c r="F860" i="31"/>
  <c r="J860" i="31"/>
  <c r="K1103" i="31"/>
  <c r="I1103" i="31"/>
  <c r="H1103" i="31"/>
  <c r="G1103" i="31"/>
  <c r="L1103" i="31"/>
  <c r="F1103" i="31"/>
  <c r="J1103" i="31"/>
  <c r="M1103" i="31"/>
  <c r="G840" i="31"/>
  <c r="M840" i="31"/>
  <c r="K840" i="31"/>
  <c r="F840" i="31"/>
  <c r="I840" i="31"/>
  <c r="L840" i="31"/>
  <c r="J840" i="31"/>
  <c r="H840" i="31"/>
  <c r="H1148" i="31"/>
  <c r="L1148" i="31"/>
  <c r="K1148" i="31"/>
  <c r="G1148" i="31"/>
  <c r="F1148" i="31"/>
  <c r="M1148" i="31"/>
  <c r="J1148" i="31"/>
  <c r="I1148" i="31"/>
  <c r="I1002" i="31"/>
  <c r="M1002" i="31"/>
  <c r="G1002" i="31"/>
  <c r="H1002" i="31"/>
  <c r="L1002" i="31"/>
  <c r="F1002" i="31"/>
  <c r="J1002" i="31"/>
  <c r="K1002" i="31"/>
  <c r="J1049" i="31"/>
  <c r="I1049" i="31"/>
  <c r="L1049" i="31"/>
  <c r="M1049" i="31"/>
  <c r="K1049" i="31"/>
  <c r="H1049" i="31"/>
  <c r="F1049" i="31"/>
  <c r="G1049" i="31"/>
  <c r="L842" i="31"/>
  <c r="F842" i="31"/>
  <c r="I842" i="31"/>
  <c r="H842" i="31"/>
  <c r="K842" i="31"/>
  <c r="G842" i="31"/>
  <c r="M842" i="31"/>
  <c r="J842" i="31"/>
  <c r="H1052" i="31"/>
  <c r="K1052" i="31"/>
  <c r="J1052" i="31"/>
  <c r="M1052" i="31"/>
  <c r="I1052" i="31"/>
  <c r="G1052" i="31"/>
  <c r="L1052" i="31"/>
  <c r="F1052" i="31"/>
  <c r="H971" i="31"/>
  <c r="L971" i="31"/>
  <c r="J971" i="31"/>
  <c r="M971" i="31"/>
  <c r="K971" i="31"/>
  <c r="I971" i="31"/>
  <c r="G971" i="31"/>
  <c r="F971" i="31"/>
  <c r="K930" i="31"/>
  <c r="J930" i="31"/>
  <c r="I930" i="31"/>
  <c r="G930" i="31"/>
  <c r="H930" i="31"/>
  <c r="M930" i="31"/>
  <c r="L930" i="31"/>
  <c r="F930" i="31"/>
  <c r="G877" i="31"/>
  <c r="H877" i="31"/>
  <c r="K877" i="31"/>
  <c r="M877" i="31"/>
  <c r="F877" i="31"/>
  <c r="J877" i="31"/>
  <c r="L877" i="31"/>
  <c r="I877" i="31"/>
  <c r="F975" i="31"/>
  <c r="M975" i="31"/>
  <c r="L975" i="31"/>
  <c r="I975" i="31"/>
  <c r="H975" i="31"/>
  <c r="J975" i="31"/>
  <c r="K975" i="31"/>
  <c r="G975" i="31"/>
  <c r="L1005" i="31"/>
  <c r="I1005" i="31"/>
  <c r="H1005" i="31"/>
  <c r="F1005" i="31"/>
  <c r="J1005" i="31"/>
  <c r="G1005" i="31"/>
  <c r="M1005" i="31"/>
  <c r="K1005" i="31"/>
  <c r="K1159" i="31"/>
  <c r="H1159" i="31"/>
  <c r="G1159" i="31"/>
  <c r="L1159" i="31"/>
  <c r="F1159" i="31"/>
  <c r="M1159" i="31"/>
  <c r="J1159" i="31"/>
  <c r="I1159" i="31"/>
  <c r="K997" i="31"/>
  <c r="I997" i="31"/>
  <c r="L997" i="31"/>
  <c r="J997" i="31"/>
  <c r="F997" i="31"/>
  <c r="G997" i="31"/>
  <c r="H997" i="31"/>
  <c r="M997" i="31"/>
  <c r="G828" i="31"/>
  <c r="K828" i="31"/>
  <c r="F828" i="31"/>
  <c r="J828" i="31"/>
  <c r="L828" i="31"/>
  <c r="I828" i="31"/>
  <c r="M828" i="31"/>
  <c r="H828" i="31"/>
  <c r="M689" i="31"/>
  <c r="H689" i="31"/>
  <c r="K689" i="31"/>
  <c r="F689" i="31"/>
  <c r="I689" i="31"/>
  <c r="J689" i="31"/>
  <c r="L689" i="31"/>
  <c r="G689" i="31"/>
  <c r="E1244" i="31"/>
  <c r="H649" i="31"/>
  <c r="F649" i="31"/>
  <c r="G649" i="31"/>
  <c r="I649" i="31"/>
  <c r="L649" i="31"/>
  <c r="J649" i="31"/>
  <c r="K649" i="31"/>
  <c r="M649" i="31"/>
  <c r="F755" i="31"/>
  <c r="M755" i="31"/>
  <c r="K755" i="31"/>
  <c r="J755" i="31"/>
  <c r="L755" i="31"/>
  <c r="H755" i="31"/>
  <c r="G755" i="31"/>
  <c r="I755" i="31"/>
  <c r="L762" i="31"/>
  <c r="I762" i="31"/>
  <c r="H762" i="31"/>
  <c r="F762" i="31"/>
  <c r="M762" i="31"/>
  <c r="G762" i="31"/>
  <c r="J762" i="31"/>
  <c r="K762" i="31"/>
  <c r="F646" i="31"/>
  <c r="G646" i="31"/>
  <c r="M646" i="31"/>
  <c r="K646" i="31"/>
  <c r="H646" i="31"/>
  <c r="J646" i="31"/>
  <c r="I646" i="31"/>
  <c r="L646" i="31"/>
  <c r="K729" i="31"/>
  <c r="J729" i="31"/>
  <c r="M729" i="31"/>
  <c r="L729" i="31"/>
  <c r="H729" i="31"/>
  <c r="I729" i="31"/>
  <c r="F729" i="31"/>
  <c r="G729" i="31"/>
  <c r="E1264" i="31"/>
  <c r="I669" i="31"/>
  <c r="J669" i="31"/>
  <c r="G669" i="31"/>
  <c r="H669" i="31"/>
  <c r="M669" i="31"/>
  <c r="F669" i="31"/>
  <c r="K669" i="31"/>
  <c r="L669" i="31"/>
  <c r="L738" i="31"/>
  <c r="K738" i="31"/>
  <c r="F738" i="31"/>
  <c r="G738" i="31"/>
  <c r="H738" i="31"/>
  <c r="J738" i="31"/>
  <c r="M738" i="31"/>
  <c r="I738" i="31"/>
  <c r="E1255" i="31"/>
  <c r="H660" i="31"/>
  <c r="I660" i="31"/>
  <c r="L660" i="31"/>
  <c r="K660" i="31"/>
  <c r="J660" i="31"/>
  <c r="G660" i="31"/>
  <c r="F660" i="31"/>
  <c r="M660" i="31"/>
  <c r="L704" i="31"/>
  <c r="K704" i="31"/>
  <c r="F704" i="31"/>
  <c r="I704" i="31"/>
  <c r="H704" i="31"/>
  <c r="J704" i="31"/>
  <c r="M704" i="31"/>
  <c r="G704" i="31"/>
  <c r="J716" i="31"/>
  <c r="K716" i="31"/>
  <c r="M716" i="31"/>
  <c r="L716" i="31"/>
  <c r="F716" i="31"/>
  <c r="H716" i="31"/>
  <c r="I716" i="31"/>
  <c r="G716" i="31"/>
  <c r="E1176" i="31"/>
  <c r="J581" i="31"/>
  <c r="H581" i="31"/>
  <c r="F581" i="31"/>
  <c r="L581" i="31"/>
  <c r="G581" i="31"/>
  <c r="K581" i="31"/>
  <c r="M581" i="31"/>
  <c r="I581" i="31"/>
  <c r="L767" i="31"/>
  <c r="I767" i="31"/>
  <c r="G767" i="31"/>
  <c r="M767" i="31"/>
  <c r="F767" i="31"/>
  <c r="J767" i="31"/>
  <c r="H767" i="31"/>
  <c r="K767" i="31"/>
  <c r="L758" i="31"/>
  <c r="M758" i="31"/>
  <c r="F758" i="31"/>
  <c r="I758" i="31"/>
  <c r="J758" i="31"/>
  <c r="G758" i="31"/>
  <c r="K758" i="31"/>
  <c r="H758" i="31"/>
  <c r="F1136" i="31"/>
  <c r="G1136" i="31"/>
  <c r="M1136" i="31"/>
  <c r="H1136" i="31"/>
  <c r="L1136" i="31"/>
  <c r="J1136" i="31"/>
  <c r="K1136" i="31"/>
  <c r="I1136" i="31"/>
  <c r="E1275" i="31"/>
  <c r="F680" i="31"/>
  <c r="G680" i="31"/>
  <c r="H680" i="31"/>
  <c r="K680" i="31"/>
  <c r="M680" i="31"/>
  <c r="I680" i="31"/>
  <c r="L680" i="31"/>
  <c r="J680" i="31"/>
  <c r="K734" i="31"/>
  <c r="F734" i="31"/>
  <c r="L734" i="31"/>
  <c r="G734" i="31"/>
  <c r="I734" i="31"/>
  <c r="M734" i="31"/>
  <c r="H734" i="31"/>
  <c r="J734" i="31"/>
  <c r="L715" i="31"/>
  <c r="F715" i="31"/>
  <c r="I715" i="31"/>
  <c r="J715" i="31"/>
  <c r="G715" i="31"/>
  <c r="K715" i="31"/>
  <c r="H715" i="31"/>
  <c r="M715" i="31"/>
  <c r="G686" i="31"/>
  <c r="K686" i="31"/>
  <c r="L686" i="31"/>
  <c r="F686" i="31"/>
  <c r="H686" i="31"/>
  <c r="M686" i="31"/>
  <c r="I686" i="31"/>
  <c r="J686" i="31"/>
  <c r="E1216" i="31"/>
  <c r="J621" i="31"/>
  <c r="M621" i="31"/>
  <c r="I621" i="31"/>
  <c r="F621" i="31"/>
  <c r="H621" i="31"/>
  <c r="K621" i="31"/>
  <c r="L621" i="31"/>
  <c r="G621" i="31"/>
  <c r="E1257" i="31"/>
  <c r="M662" i="31"/>
  <c r="L662" i="31"/>
  <c r="K662" i="31"/>
  <c r="H662" i="31"/>
  <c r="F662" i="31"/>
  <c r="I662" i="31"/>
  <c r="G662" i="31"/>
  <c r="J662" i="31"/>
  <c r="H688" i="31"/>
  <c r="I688" i="31"/>
  <c r="G688" i="31"/>
  <c r="K688" i="31"/>
  <c r="F688" i="31"/>
  <c r="L688" i="31"/>
  <c r="J688" i="31"/>
  <c r="M688" i="31"/>
  <c r="H683" i="31"/>
  <c r="L683" i="31"/>
  <c r="J683" i="31"/>
  <c r="G683" i="31"/>
  <c r="I683" i="31"/>
  <c r="F683" i="31"/>
  <c r="M683" i="31"/>
  <c r="K683" i="31"/>
  <c r="I1138" i="31"/>
  <c r="J1138" i="31"/>
  <c r="M1138" i="31"/>
  <c r="L1138" i="31"/>
  <c r="H1138" i="31"/>
  <c r="K1138" i="31"/>
  <c r="F1138" i="31"/>
  <c r="G1138" i="31"/>
  <c r="J995" i="31"/>
  <c r="G995" i="31"/>
  <c r="I995" i="31"/>
  <c r="L995" i="31"/>
  <c r="M995" i="31"/>
  <c r="K995" i="31"/>
  <c r="H995" i="31"/>
  <c r="F995" i="31"/>
  <c r="M907" i="31"/>
  <c r="L907" i="31"/>
  <c r="H907" i="31"/>
  <c r="F907" i="31"/>
  <c r="K907" i="31"/>
  <c r="J907" i="31"/>
  <c r="G907" i="31"/>
  <c r="I907" i="31"/>
  <c r="H973" i="31"/>
  <c r="J973" i="31"/>
  <c r="K973" i="31"/>
  <c r="G973" i="31"/>
  <c r="F973" i="31"/>
  <c r="I973" i="31"/>
  <c r="L973" i="31"/>
  <c r="M973" i="31"/>
  <c r="M894" i="31"/>
  <c r="I894" i="31"/>
  <c r="J894" i="31"/>
  <c r="L894" i="31"/>
  <c r="G894" i="31"/>
  <c r="K894" i="31"/>
  <c r="H894" i="31"/>
  <c r="F894" i="31"/>
  <c r="L1151" i="31"/>
  <c r="K1151" i="31"/>
  <c r="G1151" i="31"/>
  <c r="M1151" i="31"/>
  <c r="J1151" i="31"/>
  <c r="H1151" i="31"/>
  <c r="F1151" i="31"/>
  <c r="I1151" i="31"/>
  <c r="J913" i="31"/>
  <c r="H913" i="31"/>
  <c r="G913" i="31"/>
  <c r="F913" i="31"/>
  <c r="M913" i="31"/>
  <c r="K913" i="31"/>
  <c r="I913" i="31"/>
  <c r="L913" i="31"/>
  <c r="L1120" i="31"/>
  <c r="F1120" i="31"/>
  <c r="K1120" i="31"/>
  <c r="G1120" i="31"/>
  <c r="I1120" i="31"/>
  <c r="J1120" i="31"/>
  <c r="M1120" i="31"/>
  <c r="H1120" i="31"/>
  <c r="G836" i="31"/>
  <c r="I836" i="31"/>
  <c r="M836" i="31"/>
  <c r="L836" i="31"/>
  <c r="H836" i="31"/>
  <c r="K836" i="31"/>
  <c r="J836" i="31"/>
  <c r="F836" i="31"/>
  <c r="I903" i="31"/>
  <c r="G903" i="31"/>
  <c r="L903" i="31"/>
  <c r="F903" i="31"/>
  <c r="K903" i="31"/>
  <c r="J903" i="31"/>
  <c r="H903" i="31"/>
  <c r="M903" i="31"/>
  <c r="E1209" i="31"/>
  <c r="K614" i="31"/>
  <c r="J614" i="31"/>
  <c r="L614" i="31"/>
  <c r="H614" i="31"/>
  <c r="F614" i="31"/>
  <c r="I614" i="31"/>
  <c r="G614" i="31"/>
  <c r="M614" i="31"/>
  <c r="H760" i="31"/>
  <c r="F760" i="31"/>
  <c r="K760" i="31"/>
  <c r="J760" i="31"/>
  <c r="L760" i="31"/>
  <c r="I760" i="31"/>
  <c r="M760" i="31"/>
  <c r="G760" i="31"/>
  <c r="E1249" i="31"/>
  <c r="I654" i="31"/>
  <c r="G654" i="31"/>
  <c r="F654" i="31"/>
  <c r="K654" i="31"/>
  <c r="L654" i="31"/>
  <c r="M654" i="31"/>
  <c r="H654" i="31"/>
  <c r="J654" i="31"/>
  <c r="E1243" i="31"/>
  <c r="I648" i="31"/>
  <c r="F648" i="31"/>
  <c r="L648" i="31"/>
  <c r="H648" i="31"/>
  <c r="M648" i="31"/>
  <c r="G648" i="31"/>
  <c r="J648" i="31"/>
  <c r="K648" i="31"/>
  <c r="E1250" i="31"/>
  <c r="J655" i="31"/>
  <c r="H655" i="31"/>
  <c r="M655" i="31"/>
  <c r="F655" i="31"/>
  <c r="I655" i="31"/>
  <c r="L655" i="31"/>
  <c r="G655" i="31"/>
  <c r="K655" i="31"/>
  <c r="I699" i="31"/>
  <c r="M699" i="31"/>
  <c r="L699" i="31"/>
  <c r="H699" i="31"/>
  <c r="G699" i="31"/>
  <c r="F699" i="31"/>
  <c r="J699" i="31"/>
  <c r="K699" i="31"/>
  <c r="E1246" i="31"/>
  <c r="K651" i="31"/>
  <c r="M651" i="31"/>
  <c r="G651" i="31"/>
  <c r="J651" i="31"/>
  <c r="F651" i="31"/>
  <c r="H651" i="31"/>
  <c r="L651" i="31"/>
  <c r="I651" i="31"/>
  <c r="E1181" i="31"/>
  <c r="L586" i="31"/>
  <c r="H586" i="31"/>
  <c r="M586" i="31"/>
  <c r="J586" i="31"/>
  <c r="I586" i="31"/>
  <c r="G586" i="31"/>
  <c r="K586" i="31"/>
  <c r="F586" i="31"/>
  <c r="E1222" i="31"/>
  <c r="G627" i="31"/>
  <c r="F627" i="31"/>
  <c r="K627" i="31"/>
  <c r="M627" i="31"/>
  <c r="J627" i="31"/>
  <c r="H627" i="31"/>
  <c r="I627" i="31"/>
  <c r="L627" i="31"/>
  <c r="J723" i="31"/>
  <c r="L723" i="31"/>
  <c r="F723" i="31"/>
  <c r="G723" i="31"/>
  <c r="M723" i="31"/>
  <c r="H723" i="31"/>
  <c r="K723" i="31"/>
  <c r="I723" i="31"/>
  <c r="E1220" i="31"/>
  <c r="I625" i="31"/>
  <c r="F625" i="31"/>
  <c r="J625" i="31"/>
  <c r="H625" i="31"/>
  <c r="G625" i="31"/>
  <c r="M625" i="31"/>
  <c r="L625" i="31"/>
  <c r="K625" i="31"/>
  <c r="I769" i="31"/>
  <c r="L769" i="31"/>
  <c r="G769" i="31"/>
  <c r="M769" i="31"/>
  <c r="K769" i="31"/>
  <c r="H769" i="31"/>
  <c r="F769" i="31"/>
  <c r="J769" i="31"/>
  <c r="H750" i="31"/>
  <c r="G750" i="31"/>
  <c r="I750" i="31"/>
  <c r="K750" i="31"/>
  <c r="M750" i="31"/>
  <c r="J750" i="31"/>
  <c r="F750" i="31"/>
  <c r="L750" i="31"/>
  <c r="E1182" i="31"/>
  <c r="I587" i="31"/>
  <c r="L587" i="31"/>
  <c r="H587" i="31"/>
  <c r="F587" i="31"/>
  <c r="M587" i="31"/>
  <c r="G587" i="31"/>
  <c r="J587" i="31"/>
  <c r="K587" i="31"/>
  <c r="E1251" i="31"/>
  <c r="M656" i="31"/>
  <c r="G656" i="31"/>
  <c r="J656" i="31"/>
  <c r="L656" i="31"/>
  <c r="I656" i="31"/>
  <c r="H656" i="31"/>
  <c r="K656" i="31"/>
  <c r="F656" i="31"/>
  <c r="L697" i="31"/>
  <c r="I697" i="31"/>
  <c r="H697" i="31"/>
  <c r="J697" i="31"/>
  <c r="K697" i="31"/>
  <c r="M697" i="31"/>
  <c r="F697" i="31"/>
  <c r="G697" i="31"/>
  <c r="E1190" i="31"/>
  <c r="M595" i="31"/>
  <c r="K595" i="31"/>
  <c r="H595" i="31"/>
  <c r="I595" i="31"/>
  <c r="J595" i="31"/>
  <c r="L595" i="31"/>
  <c r="G595" i="31"/>
  <c r="F595" i="31"/>
  <c r="G736" i="31"/>
  <c r="H736" i="31"/>
  <c r="L736" i="31"/>
  <c r="M736" i="31"/>
  <c r="J736" i="31"/>
  <c r="F736" i="31"/>
  <c r="I736" i="31"/>
  <c r="K736" i="31"/>
  <c r="L1116" i="31"/>
  <c r="F1116" i="31"/>
  <c r="K1116" i="31"/>
  <c r="I1116" i="31"/>
  <c r="M1116" i="31"/>
  <c r="H1116" i="31"/>
  <c r="J1116" i="31"/>
  <c r="G1116" i="31"/>
  <c r="M945" i="31"/>
  <c r="F945" i="31"/>
  <c r="I945" i="31"/>
  <c r="L945" i="31"/>
  <c r="J945" i="31"/>
  <c r="H945" i="31"/>
  <c r="G945" i="31"/>
  <c r="K945" i="31"/>
  <c r="J965" i="31"/>
  <c r="H965" i="31"/>
  <c r="M965" i="31"/>
  <c r="G965" i="31"/>
  <c r="K965" i="31"/>
  <c r="L965" i="31"/>
  <c r="F965" i="31"/>
  <c r="I965" i="31"/>
  <c r="M1033" i="31"/>
  <c r="J1033" i="31"/>
  <c r="K1033" i="31"/>
  <c r="F1033" i="31"/>
  <c r="I1033" i="31"/>
  <c r="H1033" i="31"/>
  <c r="L1033" i="31"/>
  <c r="G1033" i="31"/>
  <c r="K803" i="31"/>
  <c r="L803" i="31"/>
  <c r="I803" i="31"/>
  <c r="H803" i="31"/>
  <c r="M803" i="31"/>
  <c r="F803" i="31"/>
  <c r="G803" i="31"/>
  <c r="J803" i="31"/>
  <c r="F943" i="31"/>
  <c r="G943" i="31"/>
  <c r="M943" i="31"/>
  <c r="L943" i="31"/>
  <c r="K943" i="31"/>
  <c r="I943" i="31"/>
  <c r="H943" i="31"/>
  <c r="J943" i="31"/>
  <c r="J1124" i="31"/>
  <c r="F1124" i="31"/>
  <c r="G1124" i="31"/>
  <c r="K1124" i="31"/>
  <c r="M1124" i="31"/>
  <c r="H1124" i="31"/>
  <c r="I1124" i="31"/>
  <c r="L1124" i="31"/>
  <c r="K1170" i="31"/>
  <c r="M1170" i="31"/>
  <c r="L1170" i="31"/>
  <c r="H1170" i="31"/>
  <c r="I1170" i="31"/>
  <c r="G1170" i="31"/>
  <c r="J1170" i="31"/>
  <c r="F1170" i="31"/>
  <c r="F797" i="31"/>
  <c r="I797" i="31"/>
  <c r="H797" i="31"/>
  <c r="G797" i="31"/>
  <c r="L797" i="31"/>
  <c r="J797" i="31"/>
  <c r="M797" i="31"/>
  <c r="K797" i="31"/>
  <c r="F805" i="31"/>
  <c r="I805" i="31"/>
  <c r="K805" i="31"/>
  <c r="H805" i="31"/>
  <c r="G805" i="31"/>
  <c r="J805" i="31"/>
  <c r="L805" i="31"/>
  <c r="M805" i="31"/>
  <c r="H1032" i="31"/>
  <c r="J1032" i="31"/>
  <c r="K1032" i="31"/>
  <c r="M1032" i="31"/>
  <c r="I1032" i="31"/>
  <c r="L1032" i="31"/>
  <c r="G1032" i="31"/>
  <c r="F1032" i="31"/>
  <c r="J1100" i="31"/>
  <c r="I1100" i="31"/>
  <c r="K1100" i="31"/>
  <c r="L1100" i="31"/>
  <c r="H1100" i="31"/>
  <c r="M1100" i="31"/>
  <c r="F1100" i="31"/>
  <c r="G1100" i="31"/>
  <c r="I1070" i="31"/>
  <c r="K1070" i="31"/>
  <c r="J1070" i="31"/>
  <c r="F1070" i="31"/>
  <c r="L1070" i="31"/>
  <c r="M1070" i="31"/>
  <c r="H1070" i="31"/>
  <c r="G1070" i="31"/>
  <c r="J858" i="31"/>
  <c r="I858" i="31"/>
  <c r="H858" i="31"/>
  <c r="G858" i="31"/>
  <c r="L858" i="31"/>
  <c r="K858" i="31"/>
  <c r="M858" i="31"/>
  <c r="F858" i="31"/>
  <c r="G868" i="31"/>
  <c r="K868" i="31"/>
  <c r="I868" i="31"/>
  <c r="M868" i="31"/>
  <c r="J868" i="31"/>
  <c r="F868" i="31"/>
  <c r="L868" i="31"/>
  <c r="H868" i="31"/>
  <c r="I932" i="31"/>
  <c r="G932" i="31"/>
  <c r="K932" i="31"/>
  <c r="M932" i="31"/>
  <c r="L932" i="31"/>
  <c r="J932" i="31"/>
  <c r="F932" i="31"/>
  <c r="H932" i="31"/>
  <c r="L1139" i="31"/>
  <c r="G1139" i="31"/>
  <c r="K1139" i="31"/>
  <c r="M1139" i="31"/>
  <c r="J1139" i="31"/>
  <c r="I1139" i="31"/>
  <c r="H1139" i="31"/>
  <c r="F1139" i="31"/>
  <c r="L788" i="31"/>
  <c r="F788" i="31"/>
  <c r="M788" i="31"/>
  <c r="K788" i="31"/>
  <c r="G788" i="31"/>
  <c r="J788" i="31"/>
  <c r="H788" i="31"/>
  <c r="I788" i="31"/>
  <c r="G904" i="31"/>
  <c r="I904" i="31"/>
  <c r="H904" i="31"/>
  <c r="F904" i="31"/>
  <c r="K904" i="31"/>
  <c r="M904" i="31"/>
  <c r="L904" i="31"/>
  <c r="J904" i="31"/>
  <c r="L792" i="31"/>
  <c r="I792" i="31"/>
  <c r="G792" i="31"/>
  <c r="M792" i="31"/>
  <c r="F792" i="31"/>
  <c r="H792" i="31"/>
  <c r="K792" i="31"/>
  <c r="J792" i="31"/>
  <c r="J890" i="31"/>
  <c r="L890" i="31"/>
  <c r="I890" i="31"/>
  <c r="M890" i="31"/>
  <c r="H890" i="31"/>
  <c r="G890" i="31"/>
  <c r="F890" i="31"/>
  <c r="K890" i="31"/>
  <c r="G700" i="31"/>
  <c r="L700" i="31"/>
  <c r="I700" i="31"/>
  <c r="F700" i="31"/>
  <c r="H700" i="31"/>
  <c r="J700" i="31"/>
  <c r="K700" i="31"/>
  <c r="M700" i="31"/>
  <c r="I864" i="31"/>
  <c r="H864" i="31"/>
  <c r="J864" i="31"/>
  <c r="G864" i="31"/>
  <c r="L864" i="31"/>
  <c r="K864" i="31"/>
  <c r="F864" i="31"/>
  <c r="M864" i="31"/>
  <c r="E1259" i="31"/>
  <c r="G664" i="31"/>
  <c r="K664" i="31"/>
  <c r="F664" i="31"/>
  <c r="I664" i="31"/>
  <c r="J664" i="31"/>
  <c r="M664" i="31"/>
  <c r="H664" i="31"/>
  <c r="L664" i="31"/>
  <c r="F722" i="31"/>
  <c r="K722" i="31"/>
  <c r="L722" i="31"/>
  <c r="H722" i="31"/>
  <c r="J722" i="31"/>
  <c r="G722" i="31"/>
  <c r="M722" i="31"/>
  <c r="I722" i="31"/>
  <c r="F725" i="31"/>
  <c r="G725" i="31"/>
  <c r="K725" i="31"/>
  <c r="J725" i="31"/>
  <c r="M725" i="31"/>
  <c r="L725" i="31"/>
  <c r="H725" i="31"/>
  <c r="I725" i="31"/>
  <c r="I791" i="31"/>
  <c r="G791" i="31"/>
  <c r="H791" i="31"/>
  <c r="K791" i="31"/>
  <c r="M791" i="31"/>
  <c r="J791" i="31"/>
  <c r="L791" i="31"/>
  <c r="F791" i="31"/>
  <c r="L909" i="31"/>
  <c r="M909" i="31"/>
  <c r="K909" i="31"/>
  <c r="G909" i="31"/>
  <c r="I909" i="31"/>
  <c r="H909" i="31"/>
  <c r="J909" i="31"/>
  <c r="F909" i="31"/>
  <c r="J835" i="31"/>
  <c r="H835" i="31"/>
  <c r="I835" i="31"/>
  <c r="M835" i="31"/>
  <c r="L835" i="31"/>
  <c r="K835" i="31"/>
  <c r="F835" i="31"/>
  <c r="G835" i="31"/>
  <c r="L1054" i="31"/>
  <c r="I1054" i="31"/>
  <c r="G1054" i="31"/>
  <c r="H1054" i="31"/>
  <c r="F1054" i="31"/>
  <c r="K1054" i="31"/>
  <c r="M1054" i="31"/>
  <c r="J1054" i="31"/>
  <c r="I1003" i="31"/>
  <c r="L1003" i="31"/>
  <c r="H1003" i="31"/>
  <c r="G1003" i="31"/>
  <c r="M1003" i="31"/>
  <c r="K1003" i="31"/>
  <c r="J1003" i="31"/>
  <c r="F1003" i="31"/>
  <c r="J941" i="31"/>
  <c r="L941" i="31"/>
  <c r="F941" i="31"/>
  <c r="G941" i="31"/>
  <c r="K941" i="31"/>
  <c r="I941" i="31"/>
  <c r="H941" i="31"/>
  <c r="M941" i="31"/>
  <c r="F1084" i="31"/>
  <c r="I1084" i="31"/>
  <c r="M1084" i="31"/>
  <c r="H1084" i="31"/>
  <c r="L1084" i="31"/>
  <c r="G1084" i="31"/>
  <c r="J1084" i="31"/>
  <c r="K1084" i="31"/>
  <c r="M1108" i="31"/>
  <c r="G1108" i="31"/>
  <c r="L1108" i="31"/>
  <c r="F1108" i="31"/>
  <c r="I1108" i="31"/>
  <c r="H1108" i="31"/>
  <c r="J1108" i="31"/>
  <c r="K1108" i="31"/>
  <c r="G874" i="31"/>
  <c r="J874" i="31"/>
  <c r="L874" i="31"/>
  <c r="F874" i="31"/>
  <c r="M874" i="31"/>
  <c r="I874" i="31"/>
  <c r="K874" i="31"/>
  <c r="H874" i="31"/>
  <c r="J1081" i="31"/>
  <c r="I1081" i="31"/>
  <c r="M1081" i="31"/>
  <c r="H1081" i="31"/>
  <c r="G1081" i="31"/>
  <c r="L1081" i="31"/>
  <c r="F1081" i="31"/>
  <c r="K1081" i="31"/>
  <c r="M684" i="31"/>
  <c r="I684" i="31"/>
  <c r="J684" i="31"/>
  <c r="K684" i="31"/>
  <c r="H684" i="31"/>
  <c r="L684" i="31"/>
  <c r="G684" i="31"/>
  <c r="F684" i="31"/>
  <c r="E1215" i="31"/>
  <c r="K620" i="31"/>
  <c r="I620" i="31"/>
  <c r="F620" i="31"/>
  <c r="L620" i="31"/>
  <c r="M620" i="31"/>
  <c r="G620" i="31"/>
  <c r="J620" i="31"/>
  <c r="H620" i="31"/>
  <c r="E1189" i="31"/>
  <c r="L594" i="31"/>
  <c r="M594" i="31"/>
  <c r="I594" i="31"/>
  <c r="K594" i="31"/>
  <c r="J594" i="31"/>
  <c r="G594" i="31"/>
  <c r="H594" i="31"/>
  <c r="F594" i="31"/>
  <c r="L785" i="31"/>
  <c r="F785" i="31"/>
  <c r="J785" i="31"/>
  <c r="G785" i="31"/>
  <c r="H785" i="31"/>
  <c r="I785" i="31"/>
  <c r="K785" i="31"/>
  <c r="M785" i="31"/>
  <c r="E1217" i="31"/>
  <c r="K622" i="31"/>
  <c r="L622" i="31"/>
  <c r="J622" i="31"/>
  <c r="F622" i="31"/>
  <c r="M622" i="31"/>
  <c r="I622" i="31"/>
  <c r="H622" i="31"/>
  <c r="G622" i="31"/>
  <c r="M691" i="31"/>
  <c r="K691" i="31"/>
  <c r="L691" i="31"/>
  <c r="F691" i="31"/>
  <c r="I691" i="31"/>
  <c r="J691" i="31"/>
  <c r="G691" i="31"/>
  <c r="H691" i="31"/>
  <c r="K732" i="31"/>
  <c r="L732" i="31"/>
  <c r="I732" i="31"/>
  <c r="J732" i="31"/>
  <c r="F732" i="31"/>
  <c r="H732" i="31"/>
  <c r="G732" i="31"/>
  <c r="M732" i="31"/>
  <c r="M702" i="31"/>
  <c r="J702" i="31"/>
  <c r="F702" i="31"/>
  <c r="K702" i="31"/>
  <c r="H702" i="31"/>
  <c r="L702" i="31"/>
  <c r="G702" i="31"/>
  <c r="I702" i="31"/>
  <c r="E1226" i="31"/>
  <c r="H631" i="31"/>
  <c r="J631" i="31"/>
  <c r="L631" i="31"/>
  <c r="G631" i="31"/>
  <c r="M631" i="31"/>
  <c r="K631" i="31"/>
  <c r="I631" i="31"/>
  <c r="F631" i="31"/>
  <c r="E1224" i="31"/>
  <c r="M629" i="31"/>
  <c r="H629" i="31"/>
  <c r="L629" i="31"/>
  <c r="F629" i="31"/>
  <c r="K629" i="31"/>
  <c r="G629" i="31"/>
  <c r="I629" i="31"/>
  <c r="J629" i="31"/>
  <c r="E1174" i="31"/>
  <c r="J579" i="31"/>
  <c r="I579" i="31"/>
  <c r="F579" i="31"/>
  <c r="M579" i="31"/>
  <c r="K579" i="31"/>
  <c r="H579" i="31"/>
  <c r="G579" i="31"/>
  <c r="L579" i="31"/>
  <c r="E1252" i="31"/>
  <c r="M657" i="31"/>
  <c r="F657" i="31"/>
  <c r="I657" i="31"/>
  <c r="G657" i="31"/>
  <c r="H657" i="31"/>
  <c r="J657" i="31"/>
  <c r="L657" i="31"/>
  <c r="K657" i="31"/>
  <c r="I726" i="31"/>
  <c r="M726" i="31"/>
  <c r="L726" i="31"/>
  <c r="J726" i="31"/>
  <c r="F726" i="31"/>
  <c r="K726" i="31"/>
  <c r="H726" i="31"/>
  <c r="G726" i="31"/>
  <c r="I687" i="31"/>
  <c r="M687" i="31"/>
  <c r="K687" i="31"/>
  <c r="F687" i="31"/>
  <c r="L687" i="31"/>
  <c r="H687" i="31"/>
  <c r="J687" i="31"/>
  <c r="G687" i="31"/>
  <c r="E1262" i="31"/>
  <c r="H667" i="31"/>
  <c r="M667" i="31"/>
  <c r="F667" i="31"/>
  <c r="G667" i="31"/>
  <c r="I667" i="31"/>
  <c r="J667" i="31"/>
  <c r="K667" i="31"/>
  <c r="L667" i="31"/>
  <c r="H759" i="31"/>
  <c r="J759" i="31"/>
  <c r="L759" i="31"/>
  <c r="G759" i="31"/>
  <c r="M759" i="31"/>
  <c r="K759" i="31"/>
  <c r="I759" i="31"/>
  <c r="F759" i="31"/>
  <c r="L1141" i="31"/>
  <c r="H1141" i="31"/>
  <c r="G1141" i="31"/>
  <c r="I1141" i="31"/>
  <c r="M1141" i="31"/>
  <c r="K1141" i="31"/>
  <c r="F1141" i="31"/>
  <c r="J1141" i="31"/>
  <c r="M787" i="31"/>
  <c r="J787" i="31"/>
  <c r="L787" i="31"/>
  <c r="I787" i="31"/>
  <c r="G787" i="31"/>
  <c r="K787" i="31"/>
  <c r="H787" i="31"/>
  <c r="F787" i="31"/>
  <c r="J931" i="31"/>
  <c r="L931" i="31"/>
  <c r="I931" i="31"/>
  <c r="K931" i="31"/>
  <c r="G931" i="31"/>
  <c r="M931" i="31"/>
  <c r="F931" i="31"/>
  <c r="H931" i="31"/>
  <c r="J878" i="31"/>
  <c r="L878" i="31"/>
  <c r="K878" i="31"/>
  <c r="M878" i="31"/>
  <c r="I878" i="31"/>
  <c r="F878" i="31"/>
  <c r="H878" i="31"/>
  <c r="G878" i="31"/>
  <c r="M896" i="31"/>
  <c r="H896" i="31"/>
  <c r="L896" i="31"/>
  <c r="I896" i="31"/>
  <c r="G896" i="31"/>
  <c r="J896" i="31"/>
  <c r="F896" i="31"/>
  <c r="K896" i="31"/>
  <c r="M831" i="31"/>
  <c r="I831" i="31"/>
  <c r="G831" i="31"/>
  <c r="K831" i="31"/>
  <c r="H831" i="31"/>
  <c r="F831" i="31"/>
  <c r="L831" i="31"/>
  <c r="J831" i="31"/>
  <c r="I843" i="31"/>
  <c r="G843" i="31"/>
  <c r="H843" i="31"/>
  <c r="J843" i="31"/>
  <c r="F843" i="31"/>
  <c r="L843" i="31"/>
  <c r="K843" i="31"/>
  <c r="M843" i="31"/>
  <c r="G911" i="31"/>
  <c r="L911" i="31"/>
  <c r="H911" i="31"/>
  <c r="K911" i="31"/>
  <c r="I911" i="31"/>
  <c r="J911" i="31"/>
  <c r="F911" i="31"/>
  <c r="M911" i="31"/>
  <c r="M820" i="31"/>
  <c r="J820" i="31"/>
  <c r="G820" i="31"/>
  <c r="F820" i="31"/>
  <c r="K820" i="31"/>
  <c r="L820" i="31"/>
  <c r="I820" i="31"/>
  <c r="H820" i="31"/>
  <c r="L1044" i="31"/>
  <c r="H1044" i="31"/>
  <c r="K1044" i="31"/>
  <c r="I1044" i="31"/>
  <c r="G1044" i="31"/>
  <c r="F1044" i="31"/>
  <c r="M1044" i="31"/>
  <c r="J1044" i="31"/>
  <c r="I855" i="31"/>
  <c r="H855" i="31"/>
  <c r="G855" i="31"/>
  <c r="K855" i="31"/>
  <c r="F855" i="31"/>
  <c r="J855" i="31"/>
  <c r="M855" i="31"/>
  <c r="L855" i="31"/>
  <c r="I875" i="31"/>
  <c r="H875" i="31"/>
  <c r="F875" i="31"/>
  <c r="K875" i="31"/>
  <c r="G875" i="31"/>
  <c r="J875" i="31"/>
  <c r="L875" i="31"/>
  <c r="M875" i="31"/>
  <c r="I897" i="31"/>
  <c r="J897" i="31"/>
  <c r="G897" i="31"/>
  <c r="M897" i="31"/>
  <c r="H897" i="31"/>
  <c r="F897" i="31"/>
  <c r="K897" i="31"/>
  <c r="L897" i="31"/>
  <c r="K1119" i="31"/>
  <c r="I1119" i="31"/>
  <c r="G1119" i="31"/>
  <c r="J1119" i="31"/>
  <c r="L1119" i="31"/>
  <c r="F1119" i="31"/>
  <c r="M1119" i="31"/>
  <c r="H1119" i="31"/>
  <c r="M857" i="31"/>
  <c r="J857" i="31"/>
  <c r="G857" i="31"/>
  <c r="L857" i="31"/>
  <c r="H857" i="31"/>
  <c r="K857" i="31"/>
  <c r="F857" i="31"/>
  <c r="I857" i="31"/>
  <c r="G806" i="31"/>
  <c r="I806" i="31"/>
  <c r="F806" i="31"/>
  <c r="M806" i="31"/>
  <c r="L806" i="31"/>
  <c r="K806" i="31"/>
  <c r="J806" i="31"/>
  <c r="H806" i="31"/>
  <c r="G809" i="31"/>
  <c r="L809" i="31"/>
  <c r="M809" i="31"/>
  <c r="H809" i="31"/>
  <c r="K809" i="31"/>
  <c r="I809" i="31"/>
  <c r="F809" i="31"/>
  <c r="J809" i="31"/>
  <c r="J869" i="31"/>
  <c r="L869" i="31"/>
  <c r="I869" i="31"/>
  <c r="F869" i="31"/>
  <c r="M869" i="31"/>
  <c r="H869" i="31"/>
  <c r="K869" i="31"/>
  <c r="G869" i="31"/>
  <c r="J899" i="31"/>
  <c r="F899" i="31"/>
  <c r="I899" i="31"/>
  <c r="L899" i="31"/>
  <c r="K899" i="31"/>
  <c r="M899" i="31"/>
  <c r="H899" i="31"/>
  <c r="G899" i="31"/>
  <c r="L935" i="31"/>
  <c r="K935" i="31"/>
  <c r="H935" i="31"/>
  <c r="M935" i="31"/>
  <c r="G935" i="31"/>
  <c r="I935" i="31"/>
  <c r="J935" i="31"/>
  <c r="F935" i="31"/>
  <c r="K1157" i="31"/>
  <c r="M1157" i="31"/>
  <c r="H1157" i="31"/>
  <c r="L1157" i="31"/>
  <c r="G1157" i="31"/>
  <c r="F1157" i="31"/>
  <c r="I1157" i="31"/>
  <c r="J1157" i="31"/>
  <c r="E1192" i="31"/>
  <c r="H597" i="31"/>
  <c r="M597" i="31"/>
  <c r="I597" i="31"/>
  <c r="K597" i="31"/>
  <c r="G597" i="31"/>
  <c r="L597" i="31"/>
  <c r="F597" i="31"/>
  <c r="J597" i="31"/>
  <c r="G914" i="31"/>
  <c r="H914" i="31"/>
  <c r="I914" i="31"/>
  <c r="K914" i="31"/>
  <c r="M914" i="31"/>
  <c r="J914" i="31"/>
  <c r="F914" i="31"/>
  <c r="L914" i="31"/>
  <c r="H727" i="31"/>
  <c r="F727" i="31"/>
  <c r="G727" i="31"/>
  <c r="K727" i="31"/>
  <c r="L727" i="31"/>
  <c r="I727" i="31"/>
  <c r="M727" i="31"/>
  <c r="J727" i="31"/>
  <c r="M1004" i="31"/>
  <c r="K1004" i="31"/>
  <c r="L1004" i="31"/>
  <c r="J1004" i="31"/>
  <c r="I1004" i="31"/>
  <c r="H1004" i="31"/>
  <c r="G1004" i="31"/>
  <c r="F1004" i="31"/>
  <c r="M1144" i="31"/>
  <c r="L1144" i="31"/>
  <c r="F1144" i="31"/>
  <c r="G1144" i="31"/>
  <c r="K1144" i="31"/>
  <c r="J1144" i="31"/>
  <c r="I1144" i="31"/>
  <c r="H1144" i="31"/>
  <c r="H982" i="31"/>
  <c r="K982" i="31"/>
  <c r="I982" i="31"/>
  <c r="J982" i="31"/>
  <c r="L982" i="31"/>
  <c r="M982" i="31"/>
  <c r="G982" i="31"/>
  <c r="F982" i="31"/>
  <c r="J1135" i="31"/>
  <c r="H1135" i="31"/>
  <c r="G1135" i="31"/>
  <c r="M1135" i="31"/>
  <c r="I1135" i="31"/>
  <c r="F1135" i="31"/>
  <c r="L1135" i="31"/>
  <c r="K1135" i="31"/>
  <c r="I1147" i="31"/>
  <c r="K1147" i="31"/>
  <c r="H1147" i="31"/>
  <c r="G1147" i="31"/>
  <c r="J1147" i="31"/>
  <c r="M1147" i="31"/>
  <c r="L1147" i="31"/>
  <c r="F1147" i="31"/>
  <c r="G1156" i="31"/>
  <c r="J1156" i="31"/>
  <c r="F1156" i="31"/>
  <c r="I1156" i="31"/>
  <c r="L1156" i="31"/>
  <c r="M1156" i="31"/>
  <c r="K1156" i="31"/>
  <c r="H1156" i="31"/>
  <c r="J1068" i="31"/>
  <c r="H1068" i="31"/>
  <c r="M1068" i="31"/>
  <c r="K1068" i="31"/>
  <c r="L1068" i="31"/>
  <c r="F1068" i="31"/>
  <c r="I1068" i="31"/>
  <c r="G1068" i="31"/>
  <c r="F927" i="31"/>
  <c r="M927" i="31"/>
  <c r="K927" i="31"/>
  <c r="J927" i="31"/>
  <c r="L927" i="31"/>
  <c r="I927" i="31"/>
  <c r="H927" i="31"/>
  <c r="G927" i="31"/>
  <c r="G1008" i="31"/>
  <c r="M1008" i="31"/>
  <c r="J1008" i="31"/>
  <c r="H1008" i="31"/>
  <c r="L1008" i="31"/>
  <c r="I1008" i="31"/>
  <c r="F1008" i="31"/>
  <c r="K1008" i="31"/>
  <c r="G948" i="31"/>
  <c r="M948" i="31"/>
  <c r="K948" i="31"/>
  <c r="H948" i="31"/>
  <c r="F948" i="31"/>
  <c r="I948" i="31"/>
  <c r="L948" i="31"/>
  <c r="J948" i="31"/>
  <c r="F822" i="31"/>
  <c r="J822" i="31"/>
  <c r="L822" i="31"/>
  <c r="G822" i="31"/>
  <c r="M822" i="31"/>
  <c r="K822" i="31"/>
  <c r="H822" i="31"/>
  <c r="I822" i="31"/>
  <c r="F1153" i="31"/>
  <c r="H1153" i="31"/>
  <c r="K1153" i="31"/>
  <c r="M1153" i="31"/>
  <c r="L1153" i="31"/>
  <c r="G1153" i="31"/>
  <c r="I1153" i="31"/>
  <c r="J1153" i="31"/>
  <c r="F1113" i="31"/>
  <c r="M1113" i="31"/>
  <c r="H1113" i="31"/>
  <c r="G1113" i="31"/>
  <c r="L1113" i="31"/>
  <c r="K1113" i="31"/>
  <c r="J1113" i="31"/>
  <c r="I1113" i="31"/>
  <c r="H1111" i="31"/>
  <c r="L1111" i="31"/>
  <c r="K1111" i="31"/>
  <c r="F1111" i="31"/>
  <c r="I1111" i="31"/>
  <c r="J1111" i="31"/>
  <c r="G1111" i="31"/>
  <c r="M1111" i="31"/>
  <c r="F960" i="31"/>
  <c r="K960" i="31"/>
  <c r="M960" i="31"/>
  <c r="H960" i="31"/>
  <c r="J960" i="31"/>
  <c r="I960" i="31"/>
  <c r="L960" i="31"/>
  <c r="G960" i="31"/>
  <c r="G1035" i="31"/>
  <c r="F1035" i="31"/>
  <c r="L1035" i="31"/>
  <c r="H1035" i="31"/>
  <c r="J1035" i="31"/>
  <c r="K1035" i="31"/>
  <c r="M1035" i="31"/>
  <c r="I1035" i="31"/>
  <c r="G862" i="31"/>
  <c r="F862" i="31"/>
  <c r="L862" i="31"/>
  <c r="K862" i="31"/>
  <c r="J862" i="31"/>
  <c r="I862" i="31"/>
  <c r="M862" i="31"/>
  <c r="H862" i="31"/>
  <c r="I892" i="31"/>
  <c r="M892" i="31"/>
  <c r="H892" i="31"/>
  <c r="L892" i="31"/>
  <c r="K892" i="31"/>
  <c r="G892" i="31"/>
  <c r="F892" i="31"/>
  <c r="J892" i="31"/>
  <c r="J936" i="31"/>
  <c r="K936" i="31"/>
  <c r="M936" i="31"/>
  <c r="F936" i="31"/>
  <c r="G936" i="31"/>
  <c r="H936" i="31"/>
  <c r="L936" i="31"/>
  <c r="I936" i="31"/>
  <c r="H1158" i="31"/>
  <c r="I1158" i="31"/>
  <c r="G1158" i="31"/>
  <c r="F1158" i="31"/>
  <c r="L1158" i="31"/>
  <c r="M1158" i="31"/>
  <c r="K1158" i="31"/>
  <c r="J1158" i="31"/>
  <c r="G1013" i="31"/>
  <c r="H1013" i="31"/>
  <c r="K1013" i="31"/>
  <c r="M1013" i="31"/>
  <c r="F1013" i="31"/>
  <c r="L1013" i="31"/>
  <c r="I1013" i="31"/>
  <c r="J1013" i="31"/>
  <c r="K1042" i="31"/>
  <c r="G1042" i="31"/>
  <c r="I1042" i="31"/>
  <c r="H1042" i="31"/>
  <c r="F1042" i="31"/>
  <c r="L1042" i="31"/>
  <c r="M1042" i="31"/>
  <c r="J1042" i="31"/>
  <c r="M940" i="31"/>
  <c r="H940" i="31"/>
  <c r="I940" i="31"/>
  <c r="G940" i="31"/>
  <c r="K940" i="31"/>
  <c r="L940" i="31"/>
  <c r="F940" i="31"/>
  <c r="J940" i="31"/>
  <c r="F802" i="31"/>
  <c r="M802" i="31"/>
  <c r="H802" i="31"/>
  <c r="J802" i="31"/>
  <c r="L802" i="31"/>
  <c r="K802" i="31"/>
  <c r="I802" i="31"/>
  <c r="G802" i="31"/>
  <c r="I1117" i="31"/>
  <c r="H1117" i="31"/>
  <c r="K1117" i="31"/>
  <c r="F1117" i="31"/>
  <c r="L1117" i="31"/>
  <c r="M1117" i="31"/>
  <c r="J1117" i="31"/>
  <c r="G1117" i="31"/>
  <c r="K1045" i="31"/>
  <c r="I1045" i="31"/>
  <c r="J1045" i="31"/>
  <c r="G1045" i="31"/>
  <c r="F1045" i="31"/>
  <c r="M1045" i="31"/>
  <c r="L1045" i="31"/>
  <c r="H1045" i="31"/>
  <c r="F942" i="31"/>
  <c r="H942" i="31"/>
  <c r="L942" i="31"/>
  <c r="J942" i="31"/>
  <c r="I942" i="31"/>
  <c r="G942" i="31"/>
  <c r="M942" i="31"/>
  <c r="K942" i="31"/>
  <c r="J832" i="31"/>
  <c r="K832" i="31"/>
  <c r="F832" i="31"/>
  <c r="I832" i="31"/>
  <c r="L832" i="31"/>
  <c r="H832" i="31"/>
  <c r="M832" i="31"/>
  <c r="G832" i="31"/>
  <c r="J912" i="31"/>
  <c r="K912" i="31"/>
  <c r="G912" i="31"/>
  <c r="F912" i="31"/>
  <c r="M912" i="31"/>
  <c r="H912" i="31"/>
  <c r="I912" i="31"/>
  <c r="L912" i="31"/>
  <c r="F925" i="31"/>
  <c r="M925" i="31"/>
  <c r="H925" i="31"/>
  <c r="J925" i="31"/>
  <c r="G925" i="31"/>
  <c r="L925" i="31"/>
  <c r="K925" i="31"/>
  <c r="I925" i="31"/>
  <c r="M1076" i="31"/>
  <c r="G1076" i="31"/>
  <c r="K1076" i="31"/>
  <c r="J1076" i="31"/>
  <c r="I1076" i="31"/>
  <c r="F1076" i="31"/>
  <c r="H1076" i="31"/>
  <c r="L1076" i="31"/>
  <c r="I979" i="31"/>
  <c r="M979" i="31"/>
  <c r="F979" i="31"/>
  <c r="K979" i="31"/>
  <c r="L979" i="31"/>
  <c r="J979" i="31"/>
  <c r="H979" i="31"/>
  <c r="G979" i="31"/>
  <c r="K1106" i="31"/>
  <c r="I1106" i="31"/>
  <c r="H1106" i="31"/>
  <c r="M1106" i="31"/>
  <c r="G1106" i="31"/>
  <c r="F1106" i="31"/>
  <c r="J1106" i="31"/>
  <c r="L1106" i="31"/>
  <c r="I1104" i="31"/>
  <c r="H1104" i="31"/>
  <c r="M1104" i="31"/>
  <c r="K1104" i="31"/>
  <c r="G1104" i="31"/>
  <c r="F1104" i="31"/>
  <c r="L1104" i="31"/>
  <c r="J1104" i="31"/>
  <c r="L970" i="31"/>
  <c r="I970" i="31"/>
  <c r="H970" i="31"/>
  <c r="G970" i="31"/>
  <c r="K970" i="31"/>
  <c r="M970" i="31"/>
  <c r="J970" i="31"/>
  <c r="F970" i="31"/>
  <c r="M1007" i="31"/>
  <c r="K1007" i="31"/>
  <c r="L1007" i="31"/>
  <c r="H1007" i="31"/>
  <c r="F1007" i="31"/>
  <c r="J1007" i="31"/>
  <c r="G1007" i="31"/>
  <c r="I1007" i="31"/>
  <c r="M790" i="31"/>
  <c r="K790" i="31"/>
  <c r="J790" i="31"/>
  <c r="H790" i="31"/>
  <c r="G790" i="31"/>
  <c r="L790" i="31"/>
  <c r="I790" i="31"/>
  <c r="F790" i="31"/>
  <c r="H974" i="31"/>
  <c r="F974" i="31"/>
  <c r="L974" i="31"/>
  <c r="M974" i="31"/>
  <c r="K974" i="31"/>
  <c r="G974" i="31"/>
  <c r="I974" i="31"/>
  <c r="J974" i="31"/>
  <c r="L939" i="31"/>
  <c r="F939" i="31"/>
  <c r="H939" i="31"/>
  <c r="M939" i="31"/>
  <c r="K939" i="31"/>
  <c r="J939" i="31"/>
  <c r="G939" i="31"/>
  <c r="I939" i="31"/>
  <c r="H824" i="31"/>
  <c r="M824" i="31"/>
  <c r="J824" i="31"/>
  <c r="I824" i="31"/>
  <c r="F824" i="31"/>
  <c r="K824" i="31"/>
  <c r="L824" i="31"/>
  <c r="G824" i="31"/>
  <c r="M1000" i="31"/>
  <c r="I1000" i="31"/>
  <c r="K1000" i="31"/>
  <c r="H1000" i="31"/>
  <c r="J1000" i="31"/>
  <c r="L1000" i="31"/>
  <c r="F1000" i="31"/>
  <c r="G1000" i="31"/>
  <c r="J799" i="31"/>
  <c r="F799" i="31"/>
  <c r="M799" i="31"/>
  <c r="L799" i="31"/>
  <c r="I799" i="31"/>
  <c r="H799" i="31"/>
  <c r="G799" i="31"/>
  <c r="K799" i="31"/>
  <c r="K863" i="31"/>
  <c r="I863" i="31"/>
  <c r="H863" i="31"/>
  <c r="J863" i="31"/>
  <c r="F863" i="31"/>
  <c r="M863" i="31"/>
  <c r="L863" i="31"/>
  <c r="G863" i="31"/>
  <c r="F793" i="31"/>
  <c r="M793" i="31"/>
  <c r="G793" i="31"/>
  <c r="J793" i="31"/>
  <c r="I793" i="31"/>
  <c r="H793" i="31"/>
  <c r="L793" i="31"/>
  <c r="K793" i="31"/>
  <c r="J612" i="31"/>
  <c r="M612" i="31"/>
  <c r="I612" i="31"/>
  <c r="L612" i="31"/>
  <c r="K612" i="31"/>
  <c r="H612" i="31"/>
  <c r="F612" i="31"/>
  <c r="G612" i="31"/>
  <c r="H693" i="31"/>
  <c r="F693" i="31"/>
  <c r="G693" i="31"/>
  <c r="L693" i="31"/>
  <c r="K693" i="31"/>
  <c r="J693" i="31"/>
  <c r="M693" i="31"/>
  <c r="I693" i="31"/>
  <c r="J768" i="31"/>
  <c r="F768" i="31"/>
  <c r="K768" i="31"/>
  <c r="H768" i="31"/>
  <c r="L768" i="31"/>
  <c r="G768" i="31"/>
  <c r="I768" i="31"/>
  <c r="M768" i="31"/>
  <c r="E1245" i="31"/>
  <c r="H650" i="31"/>
  <c r="I650" i="31"/>
  <c r="J650" i="31"/>
  <c r="G650" i="31"/>
  <c r="F650" i="31"/>
  <c r="L650" i="31"/>
  <c r="K650" i="31"/>
  <c r="M650" i="31"/>
  <c r="K770" i="31"/>
  <c r="I770" i="31"/>
  <c r="G770" i="31"/>
  <c r="F770" i="31"/>
  <c r="H770" i="31"/>
  <c r="L770" i="31"/>
  <c r="J770" i="31"/>
  <c r="M770" i="31"/>
  <c r="E1208" i="31"/>
  <c r="F613" i="31"/>
  <c r="M613" i="31"/>
  <c r="H613" i="31"/>
  <c r="L613" i="31"/>
  <c r="K613" i="31"/>
  <c r="I613" i="31"/>
  <c r="G613" i="31"/>
  <c r="J613" i="31"/>
  <c r="F647" i="31"/>
  <c r="L647" i="31"/>
  <c r="J647" i="31"/>
  <c r="H647" i="31"/>
  <c r="I647" i="31"/>
  <c r="K647" i="31"/>
  <c r="G647" i="31"/>
  <c r="M647" i="31"/>
  <c r="G728" i="31"/>
  <c r="I728" i="31"/>
  <c r="M728" i="31"/>
  <c r="F728" i="31"/>
  <c r="H728" i="31"/>
  <c r="J728" i="31"/>
  <c r="K728" i="31"/>
  <c r="L728" i="31"/>
  <c r="E1186" i="31"/>
  <c r="I591" i="31"/>
  <c r="L591" i="31"/>
  <c r="G591" i="31"/>
  <c r="F591" i="31"/>
  <c r="H591" i="31"/>
  <c r="M591" i="31"/>
  <c r="K591" i="31"/>
  <c r="J591" i="31"/>
  <c r="E1188" i="31"/>
  <c r="M593" i="31"/>
  <c r="H593" i="31"/>
  <c r="G593" i="31"/>
  <c r="L593" i="31"/>
  <c r="F593" i="31"/>
  <c r="J593" i="31"/>
  <c r="K593" i="31"/>
  <c r="I593" i="31"/>
  <c r="G685" i="31"/>
  <c r="L685" i="31"/>
  <c r="M685" i="31"/>
  <c r="J685" i="31"/>
  <c r="F685" i="31"/>
  <c r="H685" i="31"/>
  <c r="I685" i="31"/>
  <c r="K685" i="31"/>
  <c r="E1248" i="31"/>
  <c r="G653" i="31"/>
  <c r="L653" i="31"/>
  <c r="F653" i="31"/>
  <c r="J653" i="31"/>
  <c r="H653" i="31"/>
  <c r="K653" i="31"/>
  <c r="M653" i="31"/>
  <c r="I653" i="31"/>
  <c r="J771" i="31"/>
  <c r="H771" i="31"/>
  <c r="L771" i="31"/>
  <c r="K771" i="31"/>
  <c r="G771" i="31"/>
  <c r="M771" i="31"/>
  <c r="I771" i="31"/>
  <c r="F771" i="31"/>
  <c r="I996" i="31"/>
  <c r="K996" i="31"/>
  <c r="G996" i="31"/>
  <c r="H996" i="31"/>
  <c r="F996" i="31"/>
  <c r="J996" i="31"/>
  <c r="M996" i="31"/>
  <c r="L996" i="31"/>
  <c r="L1150" i="31"/>
  <c r="I1150" i="31"/>
  <c r="M1150" i="31"/>
  <c r="K1150" i="31"/>
  <c r="J1150" i="31"/>
  <c r="H1150" i="31"/>
  <c r="F1150" i="31"/>
  <c r="G1150" i="31"/>
  <c r="J963" i="31"/>
  <c r="G963" i="31"/>
  <c r="F963" i="31"/>
  <c r="L963" i="31"/>
  <c r="K963" i="31"/>
  <c r="H963" i="31"/>
  <c r="I963" i="31"/>
  <c r="M963" i="31"/>
  <c r="L967" i="31"/>
  <c r="I967" i="31"/>
  <c r="H967" i="31"/>
  <c r="F967" i="31"/>
  <c r="G967" i="31"/>
  <c r="J967" i="31"/>
  <c r="M967" i="31"/>
  <c r="K967" i="31"/>
  <c r="I1019" i="31"/>
  <c r="H1019" i="31"/>
  <c r="G1019" i="31"/>
  <c r="K1019" i="31"/>
  <c r="F1019" i="31"/>
  <c r="J1019" i="31"/>
  <c r="M1019" i="31"/>
  <c r="L1019" i="31"/>
  <c r="L964" i="31"/>
  <c r="G964" i="31"/>
  <c r="J964" i="31"/>
  <c r="F964" i="31"/>
  <c r="K964" i="31"/>
  <c r="I964" i="31"/>
  <c r="M964" i="31"/>
  <c r="H964" i="31"/>
  <c r="L1009" i="31"/>
  <c r="J1009" i="31"/>
  <c r="I1009" i="31"/>
  <c r="F1009" i="31"/>
  <c r="H1009" i="31"/>
  <c r="K1009" i="31"/>
  <c r="M1009" i="31"/>
  <c r="G1009" i="31"/>
  <c r="K1140" i="31"/>
  <c r="I1140" i="31"/>
  <c r="M1140" i="31"/>
  <c r="F1140" i="31"/>
  <c r="L1140" i="31"/>
  <c r="G1140" i="31"/>
  <c r="J1140" i="31"/>
  <c r="H1140" i="31"/>
  <c r="K834" i="31"/>
  <c r="L834" i="31"/>
  <c r="G834" i="31"/>
  <c r="F834" i="31"/>
  <c r="J834" i="31"/>
  <c r="M834" i="31"/>
  <c r="I834" i="31"/>
  <c r="H834" i="31"/>
  <c r="E1178" i="31"/>
  <c r="F583" i="31"/>
  <c r="L583" i="31"/>
  <c r="K583" i="31"/>
  <c r="H583" i="31"/>
  <c r="G583" i="31"/>
  <c r="M583" i="31"/>
  <c r="J583" i="31"/>
  <c r="I583" i="31"/>
  <c r="I998" i="31"/>
  <c r="K998" i="31"/>
  <c r="G998" i="31"/>
  <c r="F998" i="31"/>
  <c r="L998" i="31"/>
  <c r="M998" i="31"/>
  <c r="J998" i="31"/>
  <c r="H998" i="31"/>
  <c r="L1085" i="31"/>
  <c r="M1085" i="31"/>
  <c r="K1085" i="31"/>
  <c r="F1085" i="31"/>
  <c r="I1085" i="31"/>
  <c r="H1085" i="31"/>
  <c r="G1085" i="31"/>
  <c r="J1085" i="31"/>
  <c r="J1086" i="31"/>
  <c r="G1086" i="31"/>
  <c r="L1086" i="31"/>
  <c r="M1086" i="31"/>
  <c r="F1086" i="31"/>
  <c r="K1086" i="31"/>
  <c r="H1086" i="31"/>
  <c r="I1086" i="31"/>
  <c r="J733" i="31"/>
  <c r="K733" i="31"/>
  <c r="F733" i="31"/>
  <c r="H733" i="31"/>
  <c r="M733" i="31"/>
  <c r="G733" i="31"/>
  <c r="L733" i="31"/>
  <c r="I733" i="31"/>
  <c r="G682" i="31"/>
  <c r="J682" i="31"/>
  <c r="L682" i="31"/>
  <c r="I682" i="31"/>
  <c r="K682" i="31"/>
  <c r="F682" i="31"/>
  <c r="H682" i="31"/>
  <c r="M682" i="31"/>
  <c r="L763" i="31"/>
  <c r="K763" i="31"/>
  <c r="J763" i="31"/>
  <c r="I763" i="31"/>
  <c r="G763" i="31"/>
  <c r="H763" i="31"/>
  <c r="F763" i="31"/>
  <c r="M763" i="31"/>
  <c r="E1221" i="31"/>
  <c r="L626" i="31"/>
  <c r="J626" i="31"/>
  <c r="M626" i="31"/>
  <c r="H626" i="31"/>
  <c r="G626" i="31"/>
  <c r="F626" i="31"/>
  <c r="K626" i="31"/>
  <c r="I626" i="31"/>
  <c r="E1223" i="31"/>
  <c r="M628" i="31"/>
  <c r="F628" i="31"/>
  <c r="K628" i="31"/>
  <c r="L628" i="31"/>
  <c r="H628" i="31"/>
  <c r="I628" i="31"/>
  <c r="G628" i="31"/>
  <c r="J628" i="31"/>
  <c r="H720" i="31"/>
  <c r="F720" i="31"/>
  <c r="I720" i="31"/>
  <c r="J720" i="31"/>
  <c r="G720" i="31"/>
  <c r="M720" i="31"/>
  <c r="L720" i="31"/>
  <c r="K720" i="31"/>
  <c r="E1213" i="31"/>
  <c r="F618" i="31"/>
  <c r="M618" i="31"/>
  <c r="G618" i="31"/>
  <c r="I618" i="31"/>
  <c r="H618" i="31"/>
  <c r="K618" i="31"/>
  <c r="L618" i="31"/>
  <c r="J618" i="31"/>
  <c r="E1261" i="31"/>
  <c r="F666" i="31"/>
  <c r="M666" i="31"/>
  <c r="G666" i="31"/>
  <c r="I666" i="31"/>
  <c r="J666" i="31"/>
  <c r="H666" i="31"/>
  <c r="K666" i="31"/>
  <c r="L666" i="31"/>
  <c r="I1101" i="31"/>
  <c r="J1101" i="31"/>
  <c r="H1101" i="31"/>
  <c r="F1101" i="31"/>
  <c r="G1101" i="31"/>
  <c r="L1101" i="31"/>
  <c r="K1101" i="31"/>
  <c r="M1101" i="31"/>
  <c r="L900" i="31"/>
  <c r="K900" i="31"/>
  <c r="G900" i="31"/>
  <c r="J900" i="31"/>
  <c r="M900" i="31"/>
  <c r="I900" i="31"/>
  <c r="H900" i="31"/>
  <c r="F900" i="31"/>
  <c r="K867" i="31"/>
  <c r="M867" i="31"/>
  <c r="F867" i="31"/>
  <c r="L867" i="31"/>
  <c r="H867" i="31"/>
  <c r="J867" i="31"/>
  <c r="G867" i="31"/>
  <c r="I867" i="31"/>
  <c r="H830" i="31"/>
  <c r="F830" i="31"/>
  <c r="J830" i="31"/>
  <c r="I830" i="31"/>
  <c r="G830" i="31"/>
  <c r="M830" i="31"/>
  <c r="L830" i="31"/>
  <c r="K830" i="31"/>
  <c r="G898" i="31"/>
  <c r="F898" i="31"/>
  <c r="J898" i="31"/>
  <c r="I898" i="31"/>
  <c r="M898" i="31"/>
  <c r="L898" i="31"/>
  <c r="H898" i="31"/>
  <c r="K898" i="31"/>
  <c r="K808" i="31"/>
  <c r="H808" i="31"/>
  <c r="J808" i="31"/>
  <c r="M808" i="31"/>
  <c r="I808" i="31"/>
  <c r="G808" i="31"/>
  <c r="F808" i="31"/>
  <c r="L808" i="31"/>
  <c r="M1122" i="31"/>
  <c r="J1122" i="31"/>
  <c r="L1122" i="31"/>
  <c r="H1122" i="31"/>
  <c r="F1122" i="31"/>
  <c r="K1122" i="31"/>
  <c r="G1122" i="31"/>
  <c r="I1122" i="31"/>
  <c r="I1001" i="31"/>
  <c r="M1001" i="31"/>
  <c r="L1001" i="31"/>
  <c r="J1001" i="31"/>
  <c r="F1001" i="31"/>
  <c r="K1001" i="31"/>
  <c r="H1001" i="31"/>
  <c r="G1001" i="31"/>
  <c r="M949" i="31"/>
  <c r="I949" i="31"/>
  <c r="G949" i="31"/>
  <c r="H949" i="31"/>
  <c r="J949" i="31"/>
  <c r="F949" i="31"/>
  <c r="L949" i="31"/>
  <c r="K949" i="31"/>
  <c r="J929" i="31"/>
  <c r="H929" i="31"/>
  <c r="K929" i="31"/>
  <c r="M929" i="31"/>
  <c r="F929" i="31"/>
  <c r="G929" i="31"/>
  <c r="L929" i="31"/>
  <c r="I929" i="31"/>
  <c r="G977" i="31"/>
  <c r="I977" i="31"/>
  <c r="K977" i="31"/>
  <c r="H977" i="31"/>
  <c r="J977" i="31"/>
  <c r="F977" i="31"/>
  <c r="M977" i="31"/>
  <c r="L977" i="31"/>
  <c r="G1118" i="31"/>
  <c r="F1118" i="31"/>
  <c r="K1118" i="31"/>
  <c r="I1118" i="31"/>
  <c r="L1118" i="31"/>
  <c r="J1118" i="31"/>
  <c r="H1118" i="31"/>
  <c r="M1118" i="31"/>
  <c r="K1105" i="31"/>
  <c r="M1105" i="31"/>
  <c r="J1105" i="31"/>
  <c r="L1105" i="31"/>
  <c r="H1105" i="31"/>
  <c r="I1105" i="31"/>
  <c r="F1105" i="31"/>
  <c r="G1105" i="31"/>
  <c r="K1082" i="31"/>
  <c r="L1082" i="31"/>
  <c r="H1082" i="31"/>
  <c r="G1082" i="31"/>
  <c r="F1082" i="31"/>
  <c r="I1082" i="31"/>
  <c r="J1082" i="31"/>
  <c r="M1082" i="31"/>
  <c r="I1012" i="31"/>
  <c r="L1012" i="31"/>
  <c r="G1012" i="31"/>
  <c r="K1012" i="31"/>
  <c r="H1012" i="31"/>
  <c r="M1012" i="31"/>
  <c r="J1012" i="31"/>
  <c r="F1012" i="31"/>
  <c r="H1142" i="31"/>
  <c r="J1142" i="31"/>
  <c r="I1142" i="31"/>
  <c r="L1142" i="31"/>
  <c r="G1142" i="31"/>
  <c r="M1142" i="31"/>
  <c r="K1142" i="31"/>
  <c r="F1142" i="31"/>
  <c r="H1145" i="31"/>
  <c r="G1145" i="31"/>
  <c r="I1145" i="31"/>
  <c r="M1145" i="31"/>
  <c r="K1145" i="31"/>
  <c r="J1145" i="31"/>
  <c r="L1145" i="31"/>
  <c r="F1145" i="31"/>
  <c r="M1152" i="31"/>
  <c r="H1152" i="31"/>
  <c r="K1152" i="31"/>
  <c r="I1152" i="31"/>
  <c r="J1152" i="31"/>
  <c r="G1152" i="31"/>
  <c r="F1152" i="31"/>
  <c r="L1152" i="31"/>
  <c r="L795" i="31"/>
  <c r="H795" i="31"/>
  <c r="K795" i="31"/>
  <c r="J795" i="31"/>
  <c r="G795" i="31"/>
  <c r="M795" i="31"/>
  <c r="I795" i="31"/>
  <c r="F795" i="31"/>
  <c r="J794" i="31"/>
  <c r="L794" i="31"/>
  <c r="K794" i="31"/>
  <c r="F794" i="31"/>
  <c r="H794" i="31"/>
  <c r="M794" i="31"/>
  <c r="I794" i="31"/>
  <c r="G794" i="31"/>
  <c r="H906" i="31"/>
  <c r="F906" i="31"/>
  <c r="G906" i="31"/>
  <c r="L906" i="31"/>
  <c r="M906" i="31"/>
  <c r="J906" i="31"/>
  <c r="I906" i="31"/>
  <c r="K906" i="31"/>
  <c r="E1247" i="31"/>
  <c r="M652" i="31"/>
  <c r="G652" i="31"/>
  <c r="F652" i="31"/>
  <c r="H652" i="31"/>
  <c r="L652" i="31"/>
  <c r="I652" i="31"/>
  <c r="K652" i="31"/>
  <c r="J652" i="31"/>
  <c r="H1040" i="31"/>
  <c r="I1040" i="31"/>
  <c r="L1040" i="31"/>
  <c r="G1040" i="31"/>
  <c r="M1040" i="31"/>
  <c r="K1040" i="31"/>
  <c r="J1040" i="31"/>
  <c r="F1040" i="31"/>
  <c r="M981" i="31"/>
  <c r="J981" i="31"/>
  <c r="G981" i="31"/>
  <c r="H981" i="31"/>
  <c r="K981" i="31"/>
  <c r="F981" i="31"/>
  <c r="I981" i="31"/>
  <c r="L981" i="31"/>
  <c r="G1018" i="31"/>
  <c r="I1018" i="31"/>
  <c r="H1018" i="31"/>
  <c r="L1018" i="31"/>
  <c r="J1018" i="31"/>
  <c r="M1018" i="31"/>
  <c r="F1018" i="31"/>
  <c r="K1018" i="31"/>
  <c r="I1010" i="31"/>
  <c r="J1010" i="31"/>
  <c r="M1010" i="31"/>
  <c r="H1010" i="31"/>
  <c r="L1010" i="31"/>
  <c r="K1010" i="31"/>
  <c r="G1010" i="31"/>
  <c r="F1010" i="31"/>
  <c r="I908" i="31"/>
  <c r="K908" i="31"/>
  <c r="M908" i="31"/>
  <c r="H908" i="31"/>
  <c r="L908" i="31"/>
  <c r="G908" i="31"/>
  <c r="F908" i="31"/>
  <c r="J908" i="31"/>
  <c r="M937" i="31"/>
  <c r="L937" i="31"/>
  <c r="K937" i="31"/>
  <c r="J937" i="31"/>
  <c r="I937" i="31"/>
  <c r="H937" i="31"/>
  <c r="G937" i="31"/>
  <c r="F937" i="31"/>
  <c r="L1017" i="31"/>
  <c r="M1017" i="31"/>
  <c r="I1017" i="31"/>
  <c r="J1017" i="31"/>
  <c r="G1017" i="31"/>
  <c r="K1017" i="31"/>
  <c r="F1017" i="31"/>
  <c r="H1017" i="31"/>
  <c r="J962" i="31"/>
  <c r="I962" i="31"/>
  <c r="L962" i="31"/>
  <c r="H962" i="31"/>
  <c r="F962" i="31"/>
  <c r="M962" i="31"/>
  <c r="K962" i="31"/>
  <c r="G962" i="31"/>
  <c r="G1050" i="31"/>
  <c r="K1050" i="31"/>
  <c r="F1050" i="31"/>
  <c r="L1050" i="31"/>
  <c r="J1050" i="31"/>
  <c r="H1050" i="31"/>
  <c r="I1050" i="31"/>
  <c r="M1050" i="31"/>
  <c r="H752" i="31"/>
  <c r="K752" i="31"/>
  <c r="L752" i="31"/>
  <c r="G752" i="31"/>
  <c r="F752" i="31"/>
  <c r="J752" i="31"/>
  <c r="I752" i="31"/>
  <c r="M752" i="31"/>
  <c r="E1219" i="31"/>
  <c r="K624" i="31"/>
  <c r="H624" i="31"/>
  <c r="L624" i="31"/>
  <c r="G624" i="31"/>
  <c r="J624" i="31"/>
  <c r="M624" i="31"/>
  <c r="F624" i="31"/>
  <c r="I624" i="31"/>
  <c r="G696" i="31"/>
  <c r="L696" i="31"/>
  <c r="M696" i="31"/>
  <c r="I696" i="31"/>
  <c r="F696" i="31"/>
  <c r="J696" i="31"/>
  <c r="H696" i="31"/>
  <c r="K696" i="31"/>
  <c r="M698" i="31"/>
  <c r="L698" i="31"/>
  <c r="J698" i="31"/>
  <c r="I698" i="31"/>
  <c r="F698" i="31"/>
  <c r="K698" i="31"/>
  <c r="G698" i="31"/>
  <c r="H698" i="31"/>
  <c r="E1228" i="31"/>
  <c r="M633" i="31"/>
  <c r="K633" i="31"/>
  <c r="F633" i="31"/>
  <c r="G633" i="31"/>
  <c r="J633" i="31"/>
  <c r="I633" i="31"/>
  <c r="L633" i="31"/>
  <c r="H633" i="31"/>
  <c r="E1225" i="31"/>
  <c r="K630" i="31"/>
  <c r="L630" i="31"/>
  <c r="J630" i="31"/>
  <c r="F630" i="31"/>
  <c r="M630" i="31"/>
  <c r="I630" i="31"/>
  <c r="H630" i="31"/>
  <c r="G630" i="31"/>
  <c r="L765" i="31"/>
  <c r="J765" i="31"/>
  <c r="G765" i="31"/>
  <c r="F765" i="31"/>
  <c r="M765" i="31"/>
  <c r="I765" i="31"/>
  <c r="H765" i="31"/>
  <c r="K765" i="31"/>
  <c r="M856" i="31"/>
  <c r="I856" i="31"/>
  <c r="L856" i="31"/>
  <c r="J856" i="31"/>
  <c r="G856" i="31"/>
  <c r="H856" i="31"/>
  <c r="F856" i="31"/>
  <c r="K856" i="31"/>
  <c r="M984" i="31"/>
  <c r="F984" i="31"/>
  <c r="L984" i="31"/>
  <c r="G984" i="31"/>
  <c r="I984" i="31"/>
  <c r="H984" i="31"/>
  <c r="J984" i="31"/>
  <c r="K984" i="31"/>
  <c r="H1079" i="31"/>
  <c r="I1079" i="31"/>
  <c r="F1079" i="31"/>
  <c r="G1079" i="31"/>
  <c r="L1079" i="31"/>
  <c r="M1079" i="31"/>
  <c r="J1079" i="31"/>
  <c r="K1079" i="31"/>
  <c r="G796" i="31"/>
  <c r="K796" i="31"/>
  <c r="F796" i="31"/>
  <c r="L796" i="31"/>
  <c r="I796" i="31"/>
  <c r="H796" i="31"/>
  <c r="M796" i="31"/>
  <c r="J796" i="31"/>
  <c r="J804" i="31"/>
  <c r="K804" i="31"/>
  <c r="M804" i="31"/>
  <c r="G804" i="31"/>
  <c r="F804" i="31"/>
  <c r="H804" i="31"/>
  <c r="I804" i="31"/>
  <c r="L804" i="31"/>
  <c r="F1074" i="31"/>
  <c r="G1074" i="31"/>
  <c r="H1074" i="31"/>
  <c r="K1074" i="31"/>
  <c r="I1074" i="31"/>
  <c r="M1074" i="31"/>
  <c r="J1074" i="31"/>
  <c r="L1074" i="31"/>
  <c r="F1137" i="31"/>
  <c r="I1137" i="31"/>
  <c r="L1137" i="31"/>
  <c r="H1137" i="31"/>
  <c r="M1137" i="31"/>
  <c r="J1137" i="31"/>
  <c r="K1137" i="31"/>
  <c r="G1137" i="31"/>
  <c r="L730" i="31"/>
  <c r="F730" i="31"/>
  <c r="J730" i="31"/>
  <c r="G730" i="31"/>
  <c r="M730" i="31"/>
  <c r="H730" i="31"/>
  <c r="I730" i="31"/>
  <c r="K730" i="31"/>
  <c r="L1123" i="31"/>
  <c r="M1123" i="31"/>
  <c r="K1123" i="31"/>
  <c r="H1123" i="31"/>
  <c r="G1123" i="31"/>
  <c r="J1123" i="31"/>
  <c r="F1123" i="31"/>
  <c r="I1123" i="31"/>
  <c r="F1036" i="31"/>
  <c r="I1036" i="31"/>
  <c r="G1036" i="31"/>
  <c r="K1036" i="31"/>
  <c r="H1036" i="31"/>
  <c r="J1036" i="31"/>
  <c r="L1036" i="31"/>
  <c r="M1036" i="31"/>
  <c r="G798" i="31"/>
  <c r="I798" i="31"/>
  <c r="M798" i="31"/>
  <c r="F798" i="31"/>
  <c r="K798" i="31"/>
  <c r="J798" i="31"/>
  <c r="L798" i="31"/>
  <c r="H798" i="31"/>
  <c r="G1039" i="31"/>
  <c r="F1039" i="31"/>
  <c r="K1039" i="31"/>
  <c r="H1039" i="31"/>
  <c r="I1039" i="31"/>
  <c r="M1039" i="31"/>
  <c r="L1039" i="31"/>
  <c r="J1039" i="31"/>
  <c r="E1180" i="31"/>
  <c r="I585" i="31"/>
  <c r="H585" i="31"/>
  <c r="J585" i="31"/>
  <c r="L585" i="31"/>
  <c r="K585" i="31"/>
  <c r="G585" i="31"/>
  <c r="M585" i="31"/>
  <c r="F585" i="31"/>
  <c r="F1048" i="31"/>
  <c r="K1048" i="31"/>
  <c r="J1048" i="31"/>
  <c r="L1048" i="31"/>
  <c r="I1048" i="31"/>
  <c r="G1048" i="31"/>
  <c r="H1048" i="31"/>
  <c r="M1048" i="31"/>
  <c r="K1030" i="31"/>
  <c r="H1030" i="31"/>
  <c r="I1030" i="31"/>
  <c r="M1030" i="31"/>
  <c r="L1030" i="31"/>
  <c r="J1030" i="31"/>
  <c r="F1030" i="31"/>
  <c r="G1030" i="31"/>
  <c r="G833" i="31"/>
  <c r="J833" i="31"/>
  <c r="I833" i="31"/>
  <c r="M833" i="31"/>
  <c r="F833" i="31"/>
  <c r="H833" i="31"/>
  <c r="K833" i="31"/>
  <c r="L833" i="31"/>
  <c r="G934" i="31"/>
  <c r="J934" i="31"/>
  <c r="I934" i="31"/>
  <c r="H934" i="31"/>
  <c r="M934" i="31"/>
  <c r="L934" i="31"/>
  <c r="F934" i="31"/>
  <c r="K934" i="31"/>
  <c r="I999" i="31"/>
  <c r="L999" i="31"/>
  <c r="K999" i="31"/>
  <c r="F999" i="31"/>
  <c r="G999" i="31"/>
  <c r="J999" i="31"/>
  <c r="M999" i="31"/>
  <c r="H999" i="31"/>
  <c r="G902" i="31"/>
  <c r="I902" i="31"/>
  <c r="H902" i="31"/>
  <c r="L902" i="31"/>
  <c r="K902" i="31"/>
  <c r="J902" i="31"/>
  <c r="F902" i="31"/>
  <c r="M902" i="31"/>
  <c r="E1253" i="31"/>
  <c r="M658" i="31"/>
  <c r="I658" i="31"/>
  <c r="L658" i="31"/>
  <c r="G658" i="31"/>
  <c r="J658" i="31"/>
  <c r="F658" i="31"/>
  <c r="H658" i="31"/>
  <c r="K658" i="31"/>
  <c r="K719" i="31"/>
  <c r="M719" i="31"/>
  <c r="F719" i="31"/>
  <c r="H719" i="31"/>
  <c r="G719" i="31"/>
  <c r="J719" i="31"/>
  <c r="L719" i="31"/>
  <c r="I719" i="31"/>
  <c r="E1210" i="31"/>
  <c r="M615" i="31"/>
  <c r="K615" i="31"/>
  <c r="H615" i="31"/>
  <c r="I615" i="31"/>
  <c r="G615" i="31"/>
  <c r="J615" i="31"/>
  <c r="L615" i="31"/>
  <c r="F615" i="31"/>
  <c r="E1212" i="31"/>
  <c r="L617" i="31"/>
  <c r="I617" i="31"/>
  <c r="K617" i="31"/>
  <c r="G617" i="31"/>
  <c r="J617" i="31"/>
  <c r="F617" i="31"/>
  <c r="M617" i="31"/>
  <c r="H617" i="31"/>
  <c r="L735" i="31"/>
  <c r="J735" i="31"/>
  <c r="H735" i="31"/>
  <c r="I735" i="31"/>
  <c r="K735" i="31"/>
  <c r="M735" i="31"/>
  <c r="F735" i="31"/>
  <c r="G735" i="31"/>
  <c r="H754" i="31"/>
  <c r="K754" i="31"/>
  <c r="I754" i="31"/>
  <c r="L754" i="31"/>
  <c r="F754" i="31"/>
  <c r="G754" i="31"/>
  <c r="M754" i="31"/>
  <c r="J754" i="31"/>
  <c r="J717" i="31"/>
  <c r="G717" i="31"/>
  <c r="I717" i="31"/>
  <c r="K717" i="31"/>
  <c r="M717" i="31"/>
  <c r="L717" i="31"/>
  <c r="H717" i="31"/>
  <c r="F717" i="31"/>
  <c r="E1184" i="31"/>
  <c r="K589" i="31"/>
  <c r="H589" i="31"/>
  <c r="L589" i="31"/>
  <c r="G589" i="31"/>
  <c r="J589" i="31"/>
  <c r="I589" i="31"/>
  <c r="F589" i="31"/>
  <c r="M589" i="31"/>
  <c r="E1256" i="31"/>
  <c r="H661" i="31"/>
  <c r="L661" i="31"/>
  <c r="G661" i="31"/>
  <c r="J661" i="31"/>
  <c r="K661" i="31"/>
  <c r="I661" i="31"/>
  <c r="M661" i="31"/>
  <c r="F661" i="31"/>
  <c r="E1258" i="31"/>
  <c r="M663" i="31"/>
  <c r="K663" i="31"/>
  <c r="G663" i="31"/>
  <c r="L663" i="31"/>
  <c r="F663" i="31"/>
  <c r="H663" i="31"/>
  <c r="I663" i="31"/>
  <c r="J663" i="31"/>
  <c r="E1193" i="31"/>
  <c r="H598" i="31"/>
  <c r="I598" i="31"/>
  <c r="M598" i="31"/>
  <c r="L598" i="31"/>
  <c r="K598" i="31"/>
  <c r="J598" i="31"/>
  <c r="F598" i="31"/>
  <c r="G598" i="31"/>
  <c r="E1260" i="31"/>
  <c r="J665" i="31"/>
  <c r="M665" i="31"/>
  <c r="K665" i="31"/>
  <c r="L665" i="31"/>
  <c r="F665" i="31"/>
  <c r="G665" i="31"/>
  <c r="I665" i="31"/>
  <c r="H665" i="31"/>
  <c r="I695" i="31"/>
  <c r="M695" i="31"/>
  <c r="L695" i="31"/>
  <c r="K695" i="31"/>
  <c r="H695" i="31"/>
  <c r="F695" i="31"/>
  <c r="J695" i="31"/>
  <c r="G695" i="31"/>
  <c r="H961" i="31"/>
  <c r="M961" i="31"/>
  <c r="G961" i="31"/>
  <c r="F961" i="31"/>
  <c r="L961" i="31"/>
  <c r="I961" i="31"/>
  <c r="J961" i="31"/>
  <c r="K961" i="31"/>
  <c r="G972" i="31"/>
  <c r="J972" i="31"/>
  <c r="H972" i="31"/>
  <c r="L972" i="31"/>
  <c r="I972" i="31"/>
  <c r="F972" i="31"/>
  <c r="K972" i="31"/>
  <c r="M972" i="31"/>
  <c r="K1114" i="31"/>
  <c r="G1114" i="31"/>
  <c r="J1114" i="31"/>
  <c r="F1114" i="31"/>
  <c r="H1114" i="31"/>
  <c r="L1114" i="31"/>
  <c r="I1114" i="31"/>
  <c r="M1114" i="31"/>
  <c r="J1016" i="31"/>
  <c r="F1016" i="31"/>
  <c r="G1016" i="31"/>
  <c r="I1016" i="31"/>
  <c r="K1016" i="31"/>
  <c r="H1016" i="31"/>
  <c r="M1016" i="31"/>
  <c r="L1016" i="31"/>
  <c r="M876" i="31"/>
  <c r="G876" i="31"/>
  <c r="J876" i="31"/>
  <c r="L876" i="31"/>
  <c r="K876" i="31"/>
  <c r="I876" i="31"/>
  <c r="H876" i="31"/>
  <c r="F876" i="31"/>
  <c r="F1078" i="31"/>
  <c r="M1078" i="31"/>
  <c r="J1078" i="31"/>
  <c r="H1078" i="31"/>
  <c r="L1078" i="31"/>
  <c r="K1078" i="31"/>
  <c r="I1078" i="31"/>
  <c r="G1078" i="31"/>
  <c r="K844" i="31"/>
  <c r="J844" i="31"/>
  <c r="L844" i="31"/>
  <c r="I844" i="31"/>
  <c r="F844" i="31"/>
  <c r="H844" i="31"/>
  <c r="G844" i="31"/>
  <c r="M844" i="31"/>
  <c r="J807" i="31"/>
  <c r="F807" i="31"/>
  <c r="G807" i="31"/>
  <c r="H807" i="31"/>
  <c r="K807" i="31"/>
  <c r="I807" i="31"/>
  <c r="L807" i="31"/>
  <c r="M807" i="31"/>
  <c r="J1115" i="31"/>
  <c r="H1115" i="31"/>
  <c r="I1115" i="31"/>
  <c r="L1115" i="31"/>
  <c r="F1115" i="31"/>
  <c r="K1115" i="31"/>
  <c r="M1115" i="31"/>
  <c r="G1115" i="31"/>
  <c r="I1051" i="31"/>
  <c r="L1051" i="31"/>
  <c r="K1051" i="31"/>
  <c r="J1051" i="31"/>
  <c r="H1051" i="31"/>
  <c r="G1051" i="31"/>
  <c r="M1051" i="31"/>
  <c r="F1051" i="31"/>
  <c r="M866" i="31"/>
  <c r="I866" i="31"/>
  <c r="G866" i="31"/>
  <c r="K866" i="31"/>
  <c r="H866" i="31"/>
  <c r="F866" i="31"/>
  <c r="L866" i="31"/>
  <c r="J866" i="31"/>
  <c r="G1107" i="31"/>
  <c r="K1107" i="31"/>
  <c r="H1107" i="31"/>
  <c r="F1107" i="31"/>
  <c r="I1107" i="31"/>
  <c r="J1107" i="31"/>
  <c r="L1107" i="31"/>
  <c r="M1107" i="31"/>
  <c r="J692" i="31"/>
  <c r="H692" i="31"/>
  <c r="K692" i="31"/>
  <c r="G692" i="31"/>
  <c r="L692" i="31"/>
  <c r="I692" i="31"/>
  <c r="F692" i="31"/>
  <c r="M692" i="31"/>
  <c r="E1183" i="31"/>
  <c r="H588" i="31"/>
  <c r="L588" i="31"/>
  <c r="M588" i="31"/>
  <c r="I588" i="31"/>
  <c r="K588" i="31"/>
  <c r="J588" i="31"/>
  <c r="G588" i="31"/>
  <c r="F588" i="31"/>
  <c r="G757" i="31"/>
  <c r="H757" i="31"/>
  <c r="I757" i="31"/>
  <c r="M757" i="31"/>
  <c r="J757" i="31"/>
  <c r="K757" i="31"/>
  <c r="F757" i="31"/>
  <c r="L757" i="31"/>
  <c r="E1218" i="31"/>
  <c r="I623" i="31"/>
  <c r="G623" i="31"/>
  <c r="H623" i="31"/>
  <c r="K623" i="31"/>
  <c r="F623" i="31"/>
  <c r="M623" i="31"/>
  <c r="L623" i="31"/>
  <c r="J623" i="31"/>
  <c r="E1175" i="31"/>
  <c r="J580" i="31"/>
  <c r="M580" i="31"/>
  <c r="L580" i="31"/>
  <c r="H580" i="31"/>
  <c r="I580" i="31"/>
  <c r="F580" i="31"/>
  <c r="G580" i="31"/>
  <c r="K580" i="31"/>
  <c r="E1177" i="31"/>
  <c r="H582" i="31"/>
  <c r="K582" i="31"/>
  <c r="I582" i="31"/>
  <c r="M582" i="31"/>
  <c r="L582" i="31"/>
  <c r="J582" i="31"/>
  <c r="G582" i="31"/>
  <c r="F582" i="31"/>
  <c r="E1173" i="31"/>
  <c r="L578" i="31"/>
  <c r="K578" i="31"/>
  <c r="H578" i="31"/>
  <c r="I578" i="31"/>
  <c r="M578" i="31"/>
  <c r="J578" i="31"/>
  <c r="G578" i="31"/>
  <c r="F578" i="31"/>
  <c r="J576" i="31"/>
  <c r="H576" i="31"/>
  <c r="F576" i="31"/>
  <c r="I576" i="31"/>
  <c r="L576" i="31"/>
  <c r="K576" i="31"/>
  <c r="G576" i="31"/>
  <c r="M576" i="31"/>
  <c r="E1254" i="31"/>
  <c r="G659" i="31"/>
  <c r="M659" i="31"/>
  <c r="F659" i="31"/>
  <c r="H659" i="31"/>
  <c r="L659" i="31"/>
  <c r="J659" i="31"/>
  <c r="I659" i="31"/>
  <c r="K659" i="31"/>
  <c r="I731" i="31"/>
  <c r="L731" i="31"/>
  <c r="K731" i="31"/>
  <c r="G731" i="31"/>
  <c r="F731" i="31"/>
  <c r="H731" i="31"/>
  <c r="J731" i="31"/>
  <c r="M731" i="31"/>
  <c r="E1194" i="31"/>
  <c r="L599" i="31"/>
  <c r="F599" i="31"/>
  <c r="J599" i="31"/>
  <c r="H599" i="31"/>
  <c r="M599" i="31"/>
  <c r="K599" i="31"/>
  <c r="G599" i="31"/>
  <c r="I599" i="31"/>
  <c r="E1263" i="31"/>
  <c r="L668" i="31"/>
  <c r="I668" i="31"/>
  <c r="M668" i="31"/>
  <c r="G668" i="31"/>
  <c r="F668" i="31"/>
  <c r="H668" i="31"/>
  <c r="K668" i="31"/>
  <c r="J668" i="31"/>
  <c r="I772" i="31"/>
  <c r="M772" i="31"/>
  <c r="G772" i="31"/>
  <c r="K772" i="31"/>
  <c r="H772" i="31"/>
  <c r="L772" i="31"/>
  <c r="J772" i="31"/>
  <c r="F772" i="31"/>
  <c r="E1185" i="31"/>
  <c r="F590" i="31"/>
  <c r="K590" i="31"/>
  <c r="J590" i="31"/>
  <c r="M590" i="31"/>
  <c r="G590" i="31"/>
  <c r="L590" i="31"/>
  <c r="I590" i="31"/>
  <c r="H590" i="31"/>
  <c r="G926" i="31"/>
  <c r="J926" i="31"/>
  <c r="L926" i="31"/>
  <c r="F926" i="31"/>
  <c r="M926" i="31"/>
  <c r="K926" i="31"/>
  <c r="H926" i="31"/>
  <c r="I926" i="31"/>
  <c r="H611" i="31"/>
  <c r="G611" i="31"/>
  <c r="J611" i="31"/>
  <c r="K611" i="31"/>
  <c r="F611" i="31"/>
  <c r="M611" i="31"/>
  <c r="L611" i="31"/>
  <c r="I611" i="31"/>
  <c r="I694" i="31"/>
  <c r="F694" i="31"/>
  <c r="L694" i="31"/>
  <c r="K694" i="31"/>
  <c r="G694" i="31"/>
  <c r="J694" i="31"/>
  <c r="H694" i="31"/>
  <c r="M694" i="31"/>
  <c r="J766" i="31"/>
  <c r="L766" i="31"/>
  <c r="G766" i="31"/>
  <c r="K766" i="31"/>
  <c r="I766" i="31"/>
  <c r="M766" i="31"/>
  <c r="H766" i="31"/>
  <c r="F766" i="31"/>
  <c r="E1229" i="31"/>
  <c r="L634" i="31"/>
  <c r="I634" i="31"/>
  <c r="M634" i="31"/>
  <c r="K634" i="31"/>
  <c r="H634" i="31"/>
  <c r="G634" i="31"/>
  <c r="F634" i="31"/>
  <c r="J634" i="31"/>
  <c r="L703" i="31"/>
  <c r="H703" i="31"/>
  <c r="K703" i="31"/>
  <c r="M703" i="31"/>
  <c r="J703" i="31"/>
  <c r="I703" i="31"/>
  <c r="G703" i="31"/>
  <c r="F703" i="31"/>
  <c r="M690" i="31"/>
  <c r="G690" i="31"/>
  <c r="K690" i="31"/>
  <c r="I690" i="31"/>
  <c r="H690" i="31"/>
  <c r="J690" i="31"/>
  <c r="F690" i="31"/>
  <c r="L690" i="31"/>
  <c r="K701" i="31"/>
  <c r="F701" i="31"/>
  <c r="G701" i="31"/>
  <c r="I701" i="31"/>
  <c r="J701" i="31"/>
  <c r="H701" i="31"/>
  <c r="M701" i="31"/>
  <c r="L701" i="31"/>
  <c r="J1066" i="31"/>
  <c r="I1066" i="31"/>
  <c r="K1066" i="31"/>
  <c r="H1066" i="31"/>
  <c r="L1066" i="31"/>
  <c r="G1066" i="31"/>
  <c r="F1066" i="31"/>
  <c r="M1066" i="31"/>
  <c r="L823" i="31"/>
  <c r="K823" i="31"/>
  <c r="M823" i="31"/>
  <c r="J823" i="31"/>
  <c r="H823" i="31"/>
  <c r="G823" i="31"/>
  <c r="I823" i="31"/>
  <c r="F823" i="31"/>
  <c r="G1065" i="31"/>
  <c r="I1065" i="31"/>
  <c r="M1065" i="31"/>
  <c r="H1065" i="31"/>
  <c r="F1065" i="31"/>
  <c r="L1065" i="31"/>
  <c r="K1065" i="31"/>
  <c r="J1065" i="31"/>
  <c r="K1146" i="31"/>
  <c r="F1146" i="31"/>
  <c r="H1146" i="31"/>
  <c r="G1146" i="31"/>
  <c r="L1146" i="31"/>
  <c r="I1146" i="31"/>
  <c r="M1146" i="31"/>
  <c r="J1146" i="31"/>
  <c r="L801" i="31"/>
  <c r="J801" i="31"/>
  <c r="K801" i="31"/>
  <c r="F801" i="31"/>
  <c r="I801" i="31"/>
  <c r="G801" i="31"/>
  <c r="H801" i="31"/>
  <c r="M801" i="31"/>
  <c r="G969" i="31"/>
  <c r="F969" i="31"/>
  <c r="I969" i="31"/>
  <c r="L969" i="31"/>
  <c r="J969" i="31"/>
  <c r="H969" i="31"/>
  <c r="K969" i="31"/>
  <c r="M969" i="31"/>
  <c r="J966" i="31"/>
  <c r="G966" i="31"/>
  <c r="M966" i="31"/>
  <c r="K966" i="31"/>
  <c r="H966" i="31"/>
  <c r="L966" i="31"/>
  <c r="I966" i="31"/>
  <c r="F966" i="31"/>
  <c r="M978" i="31"/>
  <c r="F978" i="31"/>
  <c r="L978" i="31"/>
  <c r="I978" i="31"/>
  <c r="K978" i="31"/>
  <c r="H978" i="31"/>
  <c r="G978" i="31"/>
  <c r="J978" i="31"/>
  <c r="L800" i="31"/>
  <c r="J800" i="31"/>
  <c r="M800" i="31"/>
  <c r="I800" i="31"/>
  <c r="G800" i="31"/>
  <c r="F800" i="31"/>
  <c r="H800" i="31"/>
  <c r="K800" i="31"/>
  <c r="I1046" i="31"/>
  <c r="F1046" i="31"/>
  <c r="H1046" i="31"/>
  <c r="G1046" i="31"/>
  <c r="L1046" i="31"/>
  <c r="K1046" i="31"/>
  <c r="M1046" i="31"/>
  <c r="J1046" i="31"/>
  <c r="I933" i="31"/>
  <c r="K933" i="31"/>
  <c r="M933" i="31"/>
  <c r="F933" i="31"/>
  <c r="H933" i="31"/>
  <c r="G933" i="31"/>
  <c r="L933" i="31"/>
  <c r="J933" i="31"/>
  <c r="F1149" i="31"/>
  <c r="L1149" i="31"/>
  <c r="K1149" i="31"/>
  <c r="H1149" i="31"/>
  <c r="J1149" i="31"/>
  <c r="I1149" i="31"/>
  <c r="G1149" i="31"/>
  <c r="M1149" i="31"/>
  <c r="F1014" i="31"/>
  <c r="J1014" i="31"/>
  <c r="G1014" i="31"/>
  <c r="K1014" i="31"/>
  <c r="I1014" i="31"/>
  <c r="L1014" i="31"/>
  <c r="H1014" i="31"/>
  <c r="M1014" i="31"/>
  <c r="J1011" i="31"/>
  <c r="L1011" i="31"/>
  <c r="M1011" i="31"/>
  <c r="F1011" i="31"/>
  <c r="G1011" i="31"/>
  <c r="I1011" i="31"/>
  <c r="H1011" i="31"/>
  <c r="K1011" i="31"/>
  <c r="J1006" i="31"/>
  <c r="I1006" i="31"/>
  <c r="F1006" i="31"/>
  <c r="K1006" i="31"/>
  <c r="L1006" i="31"/>
  <c r="G1006" i="31"/>
  <c r="H1006" i="31"/>
  <c r="M1006" i="31"/>
  <c r="I976" i="31"/>
  <c r="F976" i="31"/>
  <c r="G976" i="31"/>
  <c r="H976" i="31"/>
  <c r="J976" i="31"/>
  <c r="K976" i="31"/>
  <c r="L976" i="31"/>
  <c r="M976" i="31"/>
  <c r="J944" i="31"/>
  <c r="L944" i="31"/>
  <c r="K944" i="31"/>
  <c r="F944" i="31"/>
  <c r="G944" i="31"/>
  <c r="I944" i="31"/>
  <c r="M944" i="31"/>
  <c r="H944" i="31"/>
  <c r="M1112" i="31"/>
  <c r="L1112" i="31"/>
  <c r="K1112" i="31"/>
  <c r="J1112" i="31"/>
  <c r="F1112" i="31"/>
  <c r="H1112" i="31"/>
  <c r="G1112" i="31"/>
  <c r="I1112" i="31"/>
  <c r="H1034" i="31"/>
  <c r="F1034" i="31"/>
  <c r="K1034" i="31"/>
  <c r="M1034" i="31"/>
  <c r="G1034" i="31"/>
  <c r="J1034" i="31"/>
  <c r="I1034" i="31"/>
  <c r="L1034" i="31"/>
  <c r="K1072" i="31"/>
  <c r="M1072" i="31"/>
  <c r="I1072" i="31"/>
  <c r="J1072" i="31"/>
  <c r="G1072" i="31"/>
  <c r="H1072" i="31"/>
  <c r="F1072" i="31"/>
  <c r="L1072" i="31"/>
  <c r="E1191" i="31"/>
  <c r="F596" i="31"/>
  <c r="K596" i="31"/>
  <c r="G596" i="31"/>
  <c r="H596" i="31"/>
  <c r="M596" i="31"/>
  <c r="L596" i="31"/>
  <c r="J596" i="31"/>
  <c r="I596" i="31"/>
  <c r="E1179" i="31"/>
  <c r="L584" i="31"/>
  <c r="K584" i="31"/>
  <c r="J584" i="31"/>
  <c r="I584" i="31"/>
  <c r="H584" i="31"/>
  <c r="G584" i="31"/>
  <c r="M584" i="31"/>
  <c r="F584" i="31"/>
  <c r="J1038" i="31"/>
  <c r="H1038" i="31"/>
  <c r="G1038" i="31"/>
  <c r="F1038" i="31"/>
  <c r="L1038" i="31"/>
  <c r="K1038" i="31"/>
  <c r="I1038" i="31"/>
  <c r="M1038" i="31"/>
  <c r="M1080" i="31"/>
  <c r="L1080" i="31"/>
  <c r="K1080" i="31"/>
  <c r="I1080" i="31"/>
  <c r="J1080" i="31"/>
  <c r="H1080" i="31"/>
  <c r="G1080" i="31"/>
  <c r="F1080" i="31"/>
  <c r="E1166" i="157"/>
  <c r="AT1131" i="157"/>
  <c r="Z1131" i="157"/>
  <c r="AQ1131" i="157"/>
  <c r="W1131" i="157"/>
  <c r="BB1131" i="157"/>
  <c r="O1131" i="157"/>
  <c r="BA1131" i="157"/>
  <c r="L1131" i="157"/>
  <c r="AZ1131" i="157"/>
  <c r="J1131" i="157"/>
  <c r="AY1131" i="157"/>
  <c r="T1131" i="157"/>
  <c r="BO1131" i="157"/>
  <c r="AG1131" i="157"/>
  <c r="X1131" i="157"/>
  <c r="BN1131" i="157"/>
  <c r="AE1131" i="157"/>
  <c r="P1131" i="157"/>
  <c r="BL1131" i="157"/>
  <c r="AC1131" i="157"/>
  <c r="N1131" i="157"/>
  <c r="BJ1131" i="157"/>
  <c r="AB1131" i="157"/>
  <c r="K1131" i="157"/>
  <c r="BH1131" i="157"/>
  <c r="AN1131" i="157"/>
  <c r="G1131" i="157"/>
  <c r="BF1131" i="157"/>
  <c r="AM1131" i="157"/>
  <c r="M1131" i="157"/>
  <c r="AS1131" i="157"/>
  <c r="AL1131" i="157"/>
  <c r="I1131" i="157"/>
  <c r="AR1131" i="157"/>
  <c r="AI1131" i="157"/>
  <c r="H1131" i="157"/>
  <c r="BD1131" i="157"/>
  <c r="AO1131" i="157"/>
  <c r="U1131" i="157"/>
  <c r="BC1131" i="157"/>
  <c r="AK1131" i="157"/>
  <c r="R1131" i="157"/>
  <c r="AX1131" i="157"/>
  <c r="AJ1131" i="157"/>
  <c r="AW1131" i="157"/>
  <c r="AF1131" i="157"/>
  <c r="AU1131" i="157"/>
  <c r="AH1131" i="157"/>
  <c r="AV1131" i="157"/>
  <c r="AD1131" i="157"/>
  <c r="E1167" i="157"/>
  <c r="AS1132" i="157"/>
  <c r="R1132" i="157"/>
  <c r="BD1132" i="157"/>
  <c r="X1132" i="157"/>
  <c r="BC1132" i="157"/>
  <c r="J1132" i="157"/>
  <c r="BB1132" i="157"/>
  <c r="Z1132" i="157"/>
  <c r="AY1132" i="157"/>
  <c r="I1132" i="157"/>
  <c r="BN1132" i="157"/>
  <c r="AM1132" i="157"/>
  <c r="H1132" i="157"/>
  <c r="BO1132" i="157"/>
  <c r="AK1132" i="157"/>
  <c r="G1132" i="157"/>
  <c r="AV1132" i="157"/>
  <c r="AL1132" i="157"/>
  <c r="L1132" i="157"/>
  <c r="AU1132" i="157"/>
  <c r="AJ1132" i="157"/>
  <c r="K1132" i="157"/>
  <c r="BL1132" i="157"/>
  <c r="AI1132" i="157"/>
  <c r="M1132" i="157"/>
  <c r="BF1132" i="157"/>
  <c r="AH1132" i="157"/>
  <c r="P1132" i="157"/>
  <c r="BA1132" i="157"/>
  <c r="AF1132" i="157"/>
  <c r="O1132" i="157"/>
  <c r="AZ1132" i="157"/>
  <c r="AC1132" i="157"/>
  <c r="N1132" i="157"/>
  <c r="AR1132" i="157"/>
  <c r="AB1132" i="157"/>
  <c r="U1132" i="157"/>
  <c r="AQ1132" i="157"/>
  <c r="AO1132" i="157"/>
  <c r="T1132" i="157"/>
  <c r="BJ1132" i="157"/>
  <c r="AE1132" i="157"/>
  <c r="BH1132" i="157"/>
  <c r="AD1132" i="157"/>
  <c r="AX1132" i="157"/>
  <c r="AG1132" i="157"/>
  <c r="AW1132" i="157"/>
  <c r="AN1132" i="157"/>
  <c r="AT1132" i="157"/>
  <c r="W1132" i="157"/>
  <c r="E1163" i="157"/>
  <c r="AR1128" i="157"/>
  <c r="AD1128" i="157"/>
  <c r="O1128" i="157"/>
  <c r="AQ1128" i="157"/>
  <c r="AC1128" i="157"/>
  <c r="M1128" i="157"/>
  <c r="AX1128" i="157"/>
  <c r="AH1128" i="157"/>
  <c r="L1128" i="157"/>
  <c r="AJ1128" i="157"/>
  <c r="AW1128" i="157"/>
  <c r="BB1128" i="157"/>
  <c r="AM1128" i="157"/>
  <c r="BA1128" i="157"/>
  <c r="AE1128" i="157"/>
  <c r="AU1128" i="157"/>
  <c r="AF1128" i="157"/>
  <c r="U1128" i="157"/>
  <c r="K1128" i="157"/>
  <c r="BC1128" i="157"/>
  <c r="X1128" i="157"/>
  <c r="AV1128" i="157"/>
  <c r="W1128" i="157"/>
  <c r="AT1128" i="157"/>
  <c r="T1128" i="157"/>
  <c r="AN1128" i="157"/>
  <c r="BH1128" i="157"/>
  <c r="AZ1128" i="157"/>
  <c r="AS1128" i="157"/>
  <c r="J1128" i="157"/>
  <c r="R1128" i="157"/>
  <c r="BD1128" i="157"/>
  <c r="I1128" i="157"/>
  <c r="P1128" i="157"/>
  <c r="BF1128" i="157"/>
  <c r="Z1128" i="157"/>
  <c r="BN1128" i="157"/>
  <c r="N1128" i="157"/>
  <c r="BL1128" i="157"/>
  <c r="AI1128" i="157"/>
  <c r="H1128" i="157"/>
  <c r="BO1128" i="157"/>
  <c r="AB1128" i="157"/>
  <c r="BJ1128" i="157"/>
  <c r="AG1128" i="157"/>
  <c r="G1128" i="157"/>
  <c r="AK1128" i="157"/>
  <c r="AO1128" i="157"/>
  <c r="AY1128" i="157"/>
  <c r="AL1128" i="157"/>
  <c r="E1161" i="157"/>
  <c r="BJ1126" i="157"/>
  <c r="AH1126" i="157"/>
  <c r="AD1126" i="157"/>
  <c r="AQ1126" i="157"/>
  <c r="T1126" i="157"/>
  <c r="AX1126" i="157"/>
  <c r="R1126" i="157"/>
  <c r="AV1126" i="157"/>
  <c r="J1126" i="157"/>
  <c r="AB1126" i="157"/>
  <c r="AT1126" i="157"/>
  <c r="BF1126" i="157"/>
  <c r="AW1126" i="157"/>
  <c r="I1126" i="157"/>
  <c r="L1126" i="157"/>
  <c r="AS1126" i="157"/>
  <c r="U1126" i="157"/>
  <c r="AN1126" i="157"/>
  <c r="BC1126" i="157"/>
  <c r="BH1126" i="157"/>
  <c r="H1126" i="157"/>
  <c r="G1126" i="157"/>
  <c r="AY1126" i="157"/>
  <c r="BO1126" i="157"/>
  <c r="AO1126" i="157"/>
  <c r="BL1126" i="157"/>
  <c r="O1126" i="157"/>
  <c r="BN1126" i="157"/>
  <c r="AG1126" i="157"/>
  <c r="Z1126" i="157"/>
  <c r="X1126" i="157"/>
  <c r="AF1126" i="157"/>
  <c r="AU1126" i="157"/>
  <c r="AM1126" i="157"/>
  <c r="AZ1126" i="157"/>
  <c r="AE1126" i="157"/>
  <c r="W1126" i="157"/>
  <c r="K1126" i="157"/>
  <c r="AJ1126" i="157"/>
  <c r="P1126" i="157"/>
  <c r="N1126" i="157"/>
  <c r="BD1126" i="157"/>
  <c r="AK1126" i="157"/>
  <c r="M1126" i="157"/>
  <c r="BB1126" i="157"/>
  <c r="AC1126" i="157"/>
  <c r="BA1126" i="157"/>
  <c r="AL1126" i="157"/>
  <c r="AR1126" i="157"/>
  <c r="AI1126" i="157"/>
  <c r="E1164" i="157"/>
  <c r="BO1129" i="157"/>
  <c r="AO1129" i="157"/>
  <c r="L1129" i="157"/>
  <c r="BN1129" i="157"/>
  <c r="AM1129" i="157"/>
  <c r="J1129" i="157"/>
  <c r="BL1129" i="157"/>
  <c r="AI1129" i="157"/>
  <c r="H1129" i="157"/>
  <c r="AX1129" i="157"/>
  <c r="AH1129" i="157"/>
  <c r="G1129" i="157"/>
  <c r="AW1129" i="157"/>
  <c r="AG1129" i="157"/>
  <c r="I1129" i="157"/>
  <c r="BJ1129" i="157"/>
  <c r="AF1129" i="157"/>
  <c r="N1129" i="157"/>
  <c r="BH1129" i="157"/>
  <c r="AD1129" i="157"/>
  <c r="M1129" i="157"/>
  <c r="AY1129" i="157"/>
  <c r="AL1129" i="157"/>
  <c r="K1129" i="157"/>
  <c r="AV1129" i="157"/>
  <c r="AK1129" i="157"/>
  <c r="P1129" i="157"/>
  <c r="BB1129" i="157"/>
  <c r="AE1129" i="157"/>
  <c r="R1129" i="157"/>
  <c r="BA1129" i="157"/>
  <c r="AC1129" i="157"/>
  <c r="AU1129" i="157"/>
  <c r="AJ1129" i="157"/>
  <c r="BC1129" i="157"/>
  <c r="AB1129" i="157"/>
  <c r="AZ1129" i="157"/>
  <c r="AN1129" i="157"/>
  <c r="AT1129" i="157"/>
  <c r="X1129" i="157"/>
  <c r="AS1129" i="157"/>
  <c r="Z1129" i="157"/>
  <c r="BF1129" i="157"/>
  <c r="U1129" i="157"/>
  <c r="AQ1129" i="157"/>
  <c r="T1129" i="157"/>
  <c r="BD1129" i="157"/>
  <c r="W1129" i="157"/>
  <c r="AR1129" i="157"/>
  <c r="O1129" i="157"/>
  <c r="E1160" i="157"/>
  <c r="AZ1125" i="157"/>
  <c r="W1125" i="157"/>
  <c r="AW1125" i="157"/>
  <c r="T1125" i="157"/>
  <c r="AV1125" i="157"/>
  <c r="R1125" i="157"/>
  <c r="AU1125" i="157"/>
  <c r="U1125" i="157"/>
  <c r="BD1125" i="157"/>
  <c r="Z1125" i="157"/>
  <c r="AX1125" i="157"/>
  <c r="O1125" i="157"/>
  <c r="BO1125" i="157"/>
  <c r="AK1125" i="157"/>
  <c r="L1125" i="157"/>
  <c r="BN1125" i="157"/>
  <c r="J1125" i="157"/>
  <c r="AI1125" i="157"/>
  <c r="BH1125" i="157"/>
  <c r="AM1125" i="157"/>
  <c r="X1125" i="157"/>
  <c r="BJ1125" i="157"/>
  <c r="AL1125" i="157"/>
  <c r="P1125" i="157"/>
  <c r="AT1125" i="157"/>
  <c r="AH1125" i="157"/>
  <c r="N1125" i="157"/>
  <c r="AS1125" i="157"/>
  <c r="AF1125" i="157"/>
  <c r="M1125" i="157"/>
  <c r="BL1125" i="157"/>
  <c r="AE1125" i="157"/>
  <c r="I1125" i="157"/>
  <c r="BF1125" i="157"/>
  <c r="AD1125" i="157"/>
  <c r="K1125" i="157"/>
  <c r="AR1125" i="157"/>
  <c r="AC1125" i="157"/>
  <c r="H1125" i="157"/>
  <c r="AQ1125" i="157"/>
  <c r="AN1125" i="157"/>
  <c r="G1125" i="157"/>
  <c r="BC1125" i="157"/>
  <c r="AB1125" i="157"/>
  <c r="BB1125" i="157"/>
  <c r="AO1125" i="157"/>
  <c r="BA1125" i="157"/>
  <c r="AG1125" i="157"/>
  <c r="AY1125" i="157"/>
  <c r="AJ1125" i="157"/>
  <c r="E1168" i="157"/>
  <c r="AX1133" i="157"/>
  <c r="AG1133" i="157"/>
  <c r="AC1133" i="157"/>
  <c r="BF1133" i="157"/>
  <c r="X1133" i="157"/>
  <c r="G1133" i="157"/>
  <c r="I1133" i="157"/>
  <c r="AV1133" i="157"/>
  <c r="U1133" i="157"/>
  <c r="AU1133" i="157"/>
  <c r="W1133" i="157"/>
  <c r="AR1133" i="157"/>
  <c r="T1133" i="157"/>
  <c r="AZ1133" i="157"/>
  <c r="BH1133" i="157"/>
  <c r="Z1133" i="157"/>
  <c r="AW1133" i="157"/>
  <c r="R1133" i="157"/>
  <c r="AN1133" i="157"/>
  <c r="O1133" i="157"/>
  <c r="AO1133" i="157"/>
  <c r="AI1133" i="157"/>
  <c r="BN1133" i="157"/>
  <c r="P1133" i="157"/>
  <c r="AB1133" i="157"/>
  <c r="BO1133" i="157"/>
  <c r="AK1133" i="157"/>
  <c r="L1133" i="157"/>
  <c r="BB1133" i="157"/>
  <c r="AJ1133" i="157"/>
  <c r="J1133" i="157"/>
  <c r="BL1133" i="157"/>
  <c r="AH1133" i="157"/>
  <c r="N1133" i="157"/>
  <c r="BA1133" i="157"/>
  <c r="AF1133" i="157"/>
  <c r="M1133" i="157"/>
  <c r="BC1133" i="157"/>
  <c r="AY1133" i="157"/>
  <c r="BJ1133" i="157"/>
  <c r="AE1133" i="157"/>
  <c r="K1133" i="157"/>
  <c r="AD1133" i="157"/>
  <c r="AS1133" i="157"/>
  <c r="BD1133" i="157"/>
  <c r="H1133" i="157"/>
  <c r="AL1133" i="157"/>
  <c r="AT1133" i="157"/>
  <c r="AM1133" i="157"/>
  <c r="AQ1133" i="157"/>
  <c r="E1165" i="157"/>
  <c r="AU1130" i="157"/>
  <c r="AG1130" i="157"/>
  <c r="L1130" i="157"/>
  <c r="AT1130" i="157"/>
  <c r="AE1130" i="157"/>
  <c r="K1130" i="157"/>
  <c r="AS1130" i="157"/>
  <c r="AC1130" i="157"/>
  <c r="BB1130" i="157"/>
  <c r="AD1130" i="157"/>
  <c r="BF1130" i="157"/>
  <c r="AB1130" i="157"/>
  <c r="BA1130" i="157"/>
  <c r="AM1130" i="157"/>
  <c r="AY1130" i="157"/>
  <c r="X1130" i="157"/>
  <c r="AR1130" i="157"/>
  <c r="Z1130" i="157"/>
  <c r="AZ1130" i="157"/>
  <c r="W1130" i="157"/>
  <c r="AX1130" i="157"/>
  <c r="J1130" i="157"/>
  <c r="AW1130" i="157"/>
  <c r="I1130" i="157"/>
  <c r="AQ1130" i="157"/>
  <c r="H1130" i="157"/>
  <c r="BN1130" i="157"/>
  <c r="AO1130" i="157"/>
  <c r="G1130" i="157"/>
  <c r="BO1130" i="157"/>
  <c r="AN1130" i="157"/>
  <c r="R1130" i="157"/>
  <c r="BJ1130" i="157"/>
  <c r="AL1130" i="157"/>
  <c r="T1130" i="157"/>
  <c r="BL1130" i="157"/>
  <c r="AI1130" i="157"/>
  <c r="O1130" i="157"/>
  <c r="BD1130" i="157"/>
  <c r="AH1130" i="157"/>
  <c r="N1130" i="157"/>
  <c r="BC1130" i="157"/>
  <c r="AF1130" i="157"/>
  <c r="M1130" i="157"/>
  <c r="BH1130" i="157"/>
  <c r="AK1130" i="157"/>
  <c r="U1130" i="157"/>
  <c r="AV1130" i="157"/>
  <c r="AJ1130" i="157"/>
  <c r="P1130" i="157"/>
  <c r="E1169" i="157"/>
  <c r="BC1134" i="157"/>
  <c r="AJ1134" i="157"/>
  <c r="M1134" i="157"/>
  <c r="BA1134" i="157"/>
  <c r="AL1134" i="157"/>
  <c r="BB1134" i="157"/>
  <c r="AI1134" i="157"/>
  <c r="AZ1134" i="157"/>
  <c r="AO1134" i="157"/>
  <c r="AS1134" i="157"/>
  <c r="AH1134" i="157"/>
  <c r="AR1134" i="157"/>
  <c r="X1134" i="157"/>
  <c r="AY1134" i="157"/>
  <c r="U1134" i="157"/>
  <c r="AW1134" i="157"/>
  <c r="T1134" i="157"/>
  <c r="AX1134" i="157"/>
  <c r="R1134" i="157"/>
  <c r="AQ1134" i="157"/>
  <c r="Z1134" i="157"/>
  <c r="BN1134" i="157"/>
  <c r="AE1134" i="157"/>
  <c r="J1134" i="157"/>
  <c r="W1134" i="157"/>
  <c r="BO1134" i="157"/>
  <c r="AC1134" i="157"/>
  <c r="I1134" i="157"/>
  <c r="BH1134" i="157"/>
  <c r="AG1134" i="157"/>
  <c r="H1134" i="157"/>
  <c r="BL1134" i="157"/>
  <c r="AF1134" i="157"/>
  <c r="G1134" i="157"/>
  <c r="BF1134" i="157"/>
  <c r="AD1134" i="157"/>
  <c r="P1134" i="157"/>
  <c r="BJ1134" i="157"/>
  <c r="AB1134" i="157"/>
  <c r="N1134" i="157"/>
  <c r="AV1134" i="157"/>
  <c r="AU1134" i="157"/>
  <c r="AN1134" i="157"/>
  <c r="K1134" i="157"/>
  <c r="AT1134" i="157"/>
  <c r="AM1134" i="157"/>
  <c r="O1134" i="157"/>
  <c r="BD1134" i="157"/>
  <c r="AK1134" i="157"/>
  <c r="L1134" i="157"/>
  <c r="E1162" i="157"/>
  <c r="AW1127" i="157"/>
  <c r="X1127" i="157"/>
  <c r="BF1127" i="157"/>
  <c r="BN1127" i="157"/>
  <c r="AC1127" i="157"/>
  <c r="L1127" i="157"/>
  <c r="P1127" i="157"/>
  <c r="M1127" i="157"/>
  <c r="BO1127" i="157"/>
  <c r="AO1127" i="157"/>
  <c r="W1127" i="157"/>
  <c r="BL1127" i="157"/>
  <c r="AN1127" i="157"/>
  <c r="J1127" i="157"/>
  <c r="AL1127" i="157"/>
  <c r="BB1127" i="157"/>
  <c r="AM1127" i="157"/>
  <c r="BJ1127" i="157"/>
  <c r="AG1127" i="157"/>
  <c r="BC1127" i="157"/>
  <c r="AJ1127" i="157"/>
  <c r="K1127" i="157"/>
  <c r="I1127" i="157"/>
  <c r="BD1127" i="157"/>
  <c r="AF1127" i="157"/>
  <c r="G1127" i="157"/>
  <c r="BA1127" i="157"/>
  <c r="AD1127" i="157"/>
  <c r="N1127" i="157"/>
  <c r="AY1127" i="157"/>
  <c r="AK1127" i="157"/>
  <c r="H1127" i="157"/>
  <c r="BH1127" i="157"/>
  <c r="AH1127" i="157"/>
  <c r="AS1127" i="157"/>
  <c r="AB1127" i="157"/>
  <c r="AR1127" i="157"/>
  <c r="AE1127" i="157"/>
  <c r="AQ1127" i="157"/>
  <c r="AI1127" i="157"/>
  <c r="AU1127" i="157"/>
  <c r="U1127" i="157"/>
  <c r="AT1127" i="157"/>
  <c r="R1127" i="157"/>
  <c r="AV1127" i="157"/>
  <c r="T1127" i="157"/>
  <c r="AX1127" i="157"/>
  <c r="Z1127" i="157"/>
  <c r="AZ1127" i="157"/>
  <c r="O1127" i="157"/>
  <c r="E1206" i="31"/>
  <c r="E1242" i="31"/>
  <c r="E1171" i="31"/>
  <c r="E1241" i="31"/>
  <c r="E1172" i="31"/>
  <c r="E1207" i="31"/>
  <c r="H1218" i="31" l="1"/>
  <c r="G1218" i="31"/>
  <c r="M1218" i="31"/>
  <c r="L1218" i="31"/>
  <c r="F1218" i="31"/>
  <c r="I1218" i="31"/>
  <c r="K1218" i="31"/>
  <c r="J1218" i="31"/>
  <c r="L1188" i="31"/>
  <c r="H1188" i="31"/>
  <c r="I1188" i="31"/>
  <c r="J1188" i="31"/>
  <c r="F1188" i="31"/>
  <c r="M1188" i="31"/>
  <c r="K1188" i="31"/>
  <c r="G1188" i="31"/>
  <c r="K1189" i="31"/>
  <c r="L1189" i="31"/>
  <c r="J1189" i="31"/>
  <c r="I1189" i="31"/>
  <c r="H1189" i="31"/>
  <c r="G1189" i="31"/>
  <c r="F1189" i="31"/>
  <c r="M1189" i="31"/>
  <c r="F1251" i="31"/>
  <c r="L1251" i="31"/>
  <c r="M1251" i="31"/>
  <c r="J1251" i="31"/>
  <c r="H1251" i="31"/>
  <c r="K1251" i="31"/>
  <c r="G1251" i="31"/>
  <c r="I1251" i="31"/>
  <c r="K1181" i="31"/>
  <c r="J1181" i="31"/>
  <c r="I1181" i="31"/>
  <c r="G1181" i="31"/>
  <c r="F1181" i="31"/>
  <c r="M1181" i="31"/>
  <c r="H1181" i="31"/>
  <c r="L1181" i="31"/>
  <c r="H1177" i="31"/>
  <c r="J1177" i="31"/>
  <c r="G1177" i="31"/>
  <c r="L1177" i="31"/>
  <c r="F1177" i="31"/>
  <c r="K1177" i="31"/>
  <c r="M1177" i="31"/>
  <c r="I1177" i="31"/>
  <c r="G1224" i="31"/>
  <c r="I1224" i="31"/>
  <c r="F1224" i="31"/>
  <c r="K1224" i="31"/>
  <c r="M1224" i="31"/>
  <c r="J1224" i="31"/>
  <c r="L1224" i="31"/>
  <c r="H1224" i="31"/>
  <c r="I1209" i="31"/>
  <c r="J1209" i="31"/>
  <c r="K1209" i="31"/>
  <c r="H1209" i="31"/>
  <c r="M1209" i="31"/>
  <c r="L1209" i="31"/>
  <c r="G1209" i="31"/>
  <c r="F1209" i="31"/>
  <c r="J1176" i="31"/>
  <c r="I1176" i="31"/>
  <c r="H1176" i="31"/>
  <c r="K1176" i="31"/>
  <c r="M1176" i="31"/>
  <c r="F1176" i="31"/>
  <c r="G1176" i="31"/>
  <c r="L1176" i="31"/>
  <c r="G1227" i="31"/>
  <c r="L1227" i="31"/>
  <c r="J1227" i="31"/>
  <c r="H1227" i="31"/>
  <c r="M1227" i="31"/>
  <c r="F1227" i="31"/>
  <c r="K1227" i="31"/>
  <c r="I1227" i="31"/>
  <c r="F1225" i="31"/>
  <c r="I1225" i="31"/>
  <c r="G1225" i="31"/>
  <c r="M1225" i="31"/>
  <c r="L1225" i="31"/>
  <c r="K1225" i="31"/>
  <c r="H1225" i="31"/>
  <c r="J1225" i="31"/>
  <c r="F1261" i="31"/>
  <c r="H1261" i="31"/>
  <c r="G1261" i="31"/>
  <c r="M1261" i="31"/>
  <c r="L1261" i="31"/>
  <c r="J1261" i="31"/>
  <c r="K1261" i="31"/>
  <c r="I1261" i="31"/>
  <c r="J1259" i="31"/>
  <c r="M1259" i="31"/>
  <c r="G1259" i="31"/>
  <c r="I1259" i="31"/>
  <c r="F1259" i="31"/>
  <c r="L1259" i="31"/>
  <c r="K1259" i="31"/>
  <c r="H1259" i="31"/>
  <c r="G1248" i="31"/>
  <c r="L1248" i="31"/>
  <c r="J1248" i="31"/>
  <c r="K1248" i="31"/>
  <c r="M1248" i="31"/>
  <c r="F1248" i="31"/>
  <c r="H1248" i="31"/>
  <c r="I1248" i="31"/>
  <c r="F1252" i="31"/>
  <c r="J1252" i="31"/>
  <c r="I1252" i="31"/>
  <c r="L1252" i="31"/>
  <c r="K1252" i="31"/>
  <c r="M1252" i="31"/>
  <c r="G1252" i="31"/>
  <c r="H1252" i="31"/>
  <c r="L1217" i="31"/>
  <c r="K1217" i="31"/>
  <c r="G1217" i="31"/>
  <c r="I1217" i="31"/>
  <c r="M1217" i="31"/>
  <c r="H1217" i="31"/>
  <c r="J1217" i="31"/>
  <c r="F1217" i="31"/>
  <c r="M1190" i="31"/>
  <c r="K1190" i="31"/>
  <c r="H1190" i="31"/>
  <c r="J1190" i="31"/>
  <c r="F1190" i="31"/>
  <c r="I1190" i="31"/>
  <c r="L1190" i="31"/>
  <c r="G1190" i="31"/>
  <c r="M1264" i="31"/>
  <c r="G1264" i="31"/>
  <c r="F1264" i="31"/>
  <c r="H1264" i="31"/>
  <c r="K1264" i="31"/>
  <c r="I1264" i="31"/>
  <c r="J1264" i="31"/>
  <c r="L1264" i="31"/>
  <c r="F1256" i="31"/>
  <c r="L1256" i="31"/>
  <c r="G1256" i="31"/>
  <c r="J1256" i="31"/>
  <c r="K1256" i="31"/>
  <c r="M1256" i="31"/>
  <c r="I1256" i="31"/>
  <c r="H1256" i="31"/>
  <c r="H1249" i="31"/>
  <c r="M1249" i="31"/>
  <c r="G1249" i="31"/>
  <c r="F1249" i="31"/>
  <c r="J1249" i="31"/>
  <c r="K1249" i="31"/>
  <c r="I1249" i="31"/>
  <c r="L1249" i="31"/>
  <c r="I1244" i="31"/>
  <c r="J1244" i="31"/>
  <c r="G1244" i="31"/>
  <c r="H1244" i="31"/>
  <c r="K1244" i="31"/>
  <c r="L1244" i="31"/>
  <c r="M1244" i="31"/>
  <c r="F1244" i="31"/>
  <c r="I1247" i="31"/>
  <c r="L1247" i="31"/>
  <c r="M1247" i="31"/>
  <c r="H1247" i="31"/>
  <c r="G1247" i="31"/>
  <c r="J1247" i="31"/>
  <c r="K1247" i="31"/>
  <c r="F1247" i="31"/>
  <c r="G1193" i="31"/>
  <c r="F1193" i="31"/>
  <c r="M1193" i="31"/>
  <c r="L1193" i="31"/>
  <c r="J1193" i="31"/>
  <c r="K1193" i="31"/>
  <c r="I1193" i="31"/>
  <c r="H1193" i="31"/>
  <c r="F1212" i="31"/>
  <c r="K1212" i="31"/>
  <c r="J1212" i="31"/>
  <c r="M1212" i="31"/>
  <c r="H1212" i="31"/>
  <c r="L1212" i="31"/>
  <c r="I1212" i="31"/>
  <c r="G1212" i="31"/>
  <c r="F1250" i="31"/>
  <c r="I1250" i="31"/>
  <c r="K1250" i="31"/>
  <c r="L1250" i="31"/>
  <c r="H1250" i="31"/>
  <c r="G1250" i="31"/>
  <c r="M1250" i="31"/>
  <c r="J1250" i="31"/>
  <c r="I1257" i="31"/>
  <c r="H1257" i="31"/>
  <c r="M1257" i="31"/>
  <c r="K1257" i="31"/>
  <c r="J1257" i="31"/>
  <c r="F1257" i="31"/>
  <c r="L1257" i="31"/>
  <c r="G1257" i="31"/>
  <c r="I1255" i="31"/>
  <c r="L1255" i="31"/>
  <c r="K1255" i="31"/>
  <c r="F1255" i="31"/>
  <c r="G1255" i="31"/>
  <c r="M1255" i="31"/>
  <c r="J1255" i="31"/>
  <c r="H1255" i="31"/>
  <c r="M1211" i="31"/>
  <c r="F1211" i="31"/>
  <c r="I1211" i="31"/>
  <c r="J1211" i="31"/>
  <c r="G1211" i="31"/>
  <c r="L1211" i="31"/>
  <c r="H1211" i="31"/>
  <c r="K1211" i="31"/>
  <c r="J1223" i="31"/>
  <c r="F1223" i="31"/>
  <c r="M1223" i="31"/>
  <c r="G1223" i="31"/>
  <c r="I1223" i="31"/>
  <c r="L1223" i="31"/>
  <c r="H1223" i="31"/>
  <c r="K1223" i="31"/>
  <c r="F1275" i="31"/>
  <c r="H1275" i="31"/>
  <c r="I1275" i="31"/>
  <c r="J1275" i="31"/>
  <c r="G1275" i="31"/>
  <c r="L1275" i="31"/>
  <c r="M1275" i="31"/>
  <c r="K1275" i="31"/>
  <c r="L1179" i="31"/>
  <c r="F1179" i="31"/>
  <c r="K1179" i="31"/>
  <c r="J1179" i="31"/>
  <c r="G1179" i="31"/>
  <c r="H1179" i="31"/>
  <c r="I1179" i="31"/>
  <c r="M1179" i="31"/>
  <c r="M1263" i="31"/>
  <c r="K1263" i="31"/>
  <c r="I1263" i="31"/>
  <c r="H1263" i="31"/>
  <c r="F1263" i="31"/>
  <c r="J1263" i="31"/>
  <c r="L1263" i="31"/>
  <c r="G1263" i="31"/>
  <c r="K1180" i="31"/>
  <c r="L1180" i="31"/>
  <c r="H1180" i="31"/>
  <c r="F1180" i="31"/>
  <c r="J1180" i="31"/>
  <c r="I1180" i="31"/>
  <c r="M1180" i="31"/>
  <c r="G1180" i="31"/>
  <c r="K1186" i="31"/>
  <c r="J1186" i="31"/>
  <c r="I1186" i="31"/>
  <c r="G1186" i="31"/>
  <c r="L1186" i="31"/>
  <c r="H1186" i="31"/>
  <c r="M1186" i="31"/>
  <c r="F1186" i="31"/>
  <c r="M1215" i="31"/>
  <c r="L1215" i="31"/>
  <c r="K1215" i="31"/>
  <c r="J1215" i="31"/>
  <c r="I1215" i="31"/>
  <c r="H1215" i="31"/>
  <c r="G1215" i="31"/>
  <c r="F1215" i="31"/>
  <c r="I1182" i="31"/>
  <c r="F1182" i="31"/>
  <c r="L1182" i="31"/>
  <c r="M1182" i="31"/>
  <c r="H1182" i="31"/>
  <c r="G1182" i="31"/>
  <c r="J1182" i="31"/>
  <c r="K1182" i="31"/>
  <c r="H1246" i="31"/>
  <c r="K1246" i="31"/>
  <c r="F1246" i="31"/>
  <c r="I1246" i="31"/>
  <c r="J1246" i="31"/>
  <c r="L1246" i="31"/>
  <c r="G1246" i="31"/>
  <c r="M1246" i="31"/>
  <c r="F1175" i="31"/>
  <c r="J1175" i="31"/>
  <c r="H1175" i="31"/>
  <c r="I1175" i="31"/>
  <c r="M1175" i="31"/>
  <c r="G1175" i="31"/>
  <c r="L1175" i="31"/>
  <c r="K1175" i="31"/>
  <c r="F1226" i="31"/>
  <c r="L1226" i="31"/>
  <c r="H1226" i="31"/>
  <c r="M1226" i="31"/>
  <c r="G1226" i="31"/>
  <c r="K1226" i="31"/>
  <c r="I1226" i="31"/>
  <c r="J1226" i="31"/>
  <c r="I1187" i="31"/>
  <c r="H1187" i="31"/>
  <c r="M1187" i="31"/>
  <c r="J1187" i="31"/>
  <c r="K1187" i="31"/>
  <c r="G1187" i="31"/>
  <c r="F1187" i="31"/>
  <c r="L1187" i="31"/>
  <c r="H1205" i="31"/>
  <c r="G1205" i="31"/>
  <c r="L1205" i="31"/>
  <c r="F1205" i="31"/>
  <c r="M1205" i="31"/>
  <c r="K1205" i="31"/>
  <c r="J1205" i="31"/>
  <c r="I1205" i="31"/>
  <c r="I1229" i="31"/>
  <c r="G1229" i="31"/>
  <c r="L1229" i="31"/>
  <c r="K1229" i="31"/>
  <c r="H1229" i="31"/>
  <c r="M1229" i="31"/>
  <c r="F1229" i="31"/>
  <c r="J1229" i="31"/>
  <c r="L1228" i="31"/>
  <c r="I1228" i="31"/>
  <c r="J1228" i="31"/>
  <c r="H1228" i="31"/>
  <c r="F1228" i="31"/>
  <c r="K1228" i="31"/>
  <c r="G1228" i="31"/>
  <c r="M1228" i="31"/>
  <c r="J1213" i="31"/>
  <c r="F1213" i="31"/>
  <c r="K1213" i="31"/>
  <c r="L1213" i="31"/>
  <c r="M1213" i="31"/>
  <c r="G1213" i="31"/>
  <c r="I1213" i="31"/>
  <c r="H1213" i="31"/>
  <c r="I1245" i="31"/>
  <c r="L1245" i="31"/>
  <c r="J1245" i="31"/>
  <c r="K1245" i="31"/>
  <c r="G1245" i="31"/>
  <c r="H1245" i="31"/>
  <c r="F1245" i="31"/>
  <c r="M1245" i="31"/>
  <c r="M1222" i="31"/>
  <c r="L1222" i="31"/>
  <c r="G1222" i="31"/>
  <c r="K1222" i="31"/>
  <c r="J1222" i="31"/>
  <c r="H1222" i="31"/>
  <c r="I1222" i="31"/>
  <c r="F1222" i="31"/>
  <c r="F1185" i="31"/>
  <c r="M1185" i="31"/>
  <c r="J1185" i="31"/>
  <c r="L1185" i="31"/>
  <c r="G1185" i="31"/>
  <c r="I1185" i="31"/>
  <c r="K1185" i="31"/>
  <c r="H1185" i="31"/>
  <c r="F1173" i="31"/>
  <c r="G1173" i="31"/>
  <c r="I1173" i="31"/>
  <c r="K1173" i="31"/>
  <c r="J1173" i="31"/>
  <c r="H1173" i="31"/>
  <c r="M1173" i="31"/>
  <c r="L1173" i="31"/>
  <c r="J1253" i="31"/>
  <c r="I1253" i="31"/>
  <c r="K1253" i="31"/>
  <c r="H1253" i="31"/>
  <c r="M1253" i="31"/>
  <c r="F1253" i="31"/>
  <c r="G1253" i="31"/>
  <c r="L1253" i="31"/>
  <c r="M1192" i="31"/>
  <c r="L1192" i="31"/>
  <c r="H1192" i="31"/>
  <c r="F1192" i="31"/>
  <c r="J1192" i="31"/>
  <c r="I1192" i="31"/>
  <c r="K1192" i="31"/>
  <c r="G1192" i="31"/>
  <c r="L1174" i="31"/>
  <c r="H1174" i="31"/>
  <c r="K1174" i="31"/>
  <c r="M1174" i="31"/>
  <c r="J1174" i="31"/>
  <c r="I1174" i="31"/>
  <c r="F1174" i="31"/>
  <c r="G1174" i="31"/>
  <c r="F1207" i="31"/>
  <c r="K1207" i="31"/>
  <c r="I1207" i="31"/>
  <c r="L1207" i="31"/>
  <c r="J1207" i="31"/>
  <c r="M1207" i="31"/>
  <c r="G1207" i="31"/>
  <c r="H1207" i="31"/>
  <c r="K1184" i="31"/>
  <c r="M1184" i="31"/>
  <c r="I1184" i="31"/>
  <c r="H1184" i="31"/>
  <c r="L1184" i="31"/>
  <c r="G1184" i="31"/>
  <c r="J1184" i="31"/>
  <c r="F1184" i="31"/>
  <c r="M1214" i="31"/>
  <c r="F1214" i="31"/>
  <c r="I1214" i="31"/>
  <c r="L1214" i="31"/>
  <c r="G1214" i="31"/>
  <c r="K1214" i="31"/>
  <c r="J1214" i="31"/>
  <c r="H1214" i="31"/>
  <c r="M1172" i="31"/>
  <c r="H1172" i="31"/>
  <c r="I1172" i="31"/>
  <c r="F1172" i="31"/>
  <c r="K1172" i="31"/>
  <c r="G1172" i="31"/>
  <c r="L1172" i="31"/>
  <c r="J1172" i="31"/>
  <c r="F1178" i="31"/>
  <c r="I1178" i="31"/>
  <c r="H1178" i="31"/>
  <c r="J1178" i="31"/>
  <c r="K1178" i="31"/>
  <c r="L1178" i="31"/>
  <c r="G1178" i="31"/>
  <c r="M1178" i="31"/>
  <c r="H1208" i="31"/>
  <c r="K1208" i="31"/>
  <c r="I1208" i="31"/>
  <c r="F1208" i="31"/>
  <c r="M1208" i="31"/>
  <c r="G1208" i="31"/>
  <c r="L1208" i="31"/>
  <c r="J1208" i="31"/>
  <c r="M1220" i="31"/>
  <c r="H1220" i="31"/>
  <c r="L1220" i="31"/>
  <c r="K1220" i="31"/>
  <c r="F1220" i="31"/>
  <c r="I1220" i="31"/>
  <c r="J1220" i="31"/>
  <c r="G1220" i="31"/>
  <c r="I1254" i="31"/>
  <c r="H1254" i="31"/>
  <c r="G1254" i="31"/>
  <c r="J1254" i="31"/>
  <c r="L1254" i="31"/>
  <c r="F1254" i="31"/>
  <c r="K1254" i="31"/>
  <c r="M1254" i="31"/>
  <c r="K1258" i="31"/>
  <c r="J1258" i="31"/>
  <c r="H1258" i="31"/>
  <c r="G1258" i="31"/>
  <c r="L1258" i="31"/>
  <c r="F1258" i="31"/>
  <c r="I1258" i="31"/>
  <c r="M1258" i="31"/>
  <c r="J1210" i="31"/>
  <c r="L1210" i="31"/>
  <c r="I1210" i="31"/>
  <c r="H1210" i="31"/>
  <c r="K1210" i="31"/>
  <c r="G1210" i="31"/>
  <c r="F1210" i="31"/>
  <c r="M1210" i="31"/>
  <c r="F1243" i="31"/>
  <c r="G1243" i="31"/>
  <c r="M1243" i="31"/>
  <c r="L1243" i="31"/>
  <c r="K1243" i="31"/>
  <c r="I1243" i="31"/>
  <c r="J1243" i="31"/>
  <c r="H1243" i="31"/>
  <c r="F1216" i="31"/>
  <c r="I1216" i="31"/>
  <c r="G1216" i="31"/>
  <c r="L1216" i="31"/>
  <c r="M1216" i="31"/>
  <c r="K1216" i="31"/>
  <c r="J1216" i="31"/>
  <c r="H1216" i="31"/>
  <c r="K1183" i="31"/>
  <c r="J1183" i="31"/>
  <c r="H1183" i="31"/>
  <c r="M1183" i="31"/>
  <c r="L1183" i="31"/>
  <c r="F1183" i="31"/>
  <c r="G1183" i="31"/>
  <c r="I1183" i="31"/>
  <c r="F1219" i="31"/>
  <c r="L1219" i="31"/>
  <c r="H1219" i="31"/>
  <c r="J1219" i="31"/>
  <c r="I1219" i="31"/>
  <c r="G1219" i="31"/>
  <c r="M1219" i="31"/>
  <c r="K1219" i="31"/>
  <c r="L1240" i="31"/>
  <c r="H1240" i="31"/>
  <c r="I1240" i="31"/>
  <c r="F1240" i="31"/>
  <c r="G1240" i="31"/>
  <c r="K1240" i="31"/>
  <c r="J1240" i="31"/>
  <c r="M1240" i="31"/>
  <c r="F1241" i="31"/>
  <c r="M1241" i="31"/>
  <c r="I1241" i="31"/>
  <c r="L1241" i="31"/>
  <c r="J1241" i="31"/>
  <c r="G1241" i="31"/>
  <c r="H1241" i="31"/>
  <c r="K1241" i="31"/>
  <c r="G1171" i="31"/>
  <c r="M1171" i="31"/>
  <c r="J1171" i="31"/>
  <c r="I1171" i="31"/>
  <c r="K1171" i="31"/>
  <c r="F1171" i="31"/>
  <c r="L1171" i="31"/>
  <c r="H1171" i="31"/>
  <c r="I1242" i="31"/>
  <c r="H1242" i="31"/>
  <c r="M1242" i="31"/>
  <c r="J1242" i="31"/>
  <c r="G1242" i="31"/>
  <c r="K1242" i="31"/>
  <c r="F1242" i="31"/>
  <c r="L1242" i="31"/>
  <c r="I1260" i="31"/>
  <c r="F1260" i="31"/>
  <c r="M1260" i="31"/>
  <c r="L1260" i="31"/>
  <c r="K1260" i="31"/>
  <c r="G1260" i="31"/>
  <c r="H1260" i="31"/>
  <c r="J1260" i="31"/>
  <c r="L1221" i="31"/>
  <c r="I1221" i="31"/>
  <c r="G1221" i="31"/>
  <c r="H1221" i="31"/>
  <c r="J1221" i="31"/>
  <c r="M1221" i="31"/>
  <c r="K1221" i="31"/>
  <c r="F1221" i="31"/>
  <c r="M1206" i="31"/>
  <c r="L1206" i="31"/>
  <c r="G1206" i="31"/>
  <c r="F1206" i="31"/>
  <c r="J1206" i="31"/>
  <c r="K1206" i="31"/>
  <c r="H1206" i="31"/>
  <c r="I1206" i="31"/>
  <c r="G1191" i="31"/>
  <c r="K1191" i="31"/>
  <c r="J1191" i="31"/>
  <c r="I1191" i="31"/>
  <c r="M1191" i="31"/>
  <c r="H1191" i="31"/>
  <c r="F1191" i="31"/>
  <c r="L1191" i="31"/>
  <c r="M1194" i="31"/>
  <c r="F1194" i="31"/>
  <c r="H1194" i="31"/>
  <c r="G1194" i="31"/>
  <c r="L1194" i="31"/>
  <c r="K1194" i="31"/>
  <c r="J1194" i="31"/>
  <c r="I1194" i="31"/>
  <c r="H1262" i="31"/>
  <c r="K1262" i="31"/>
  <c r="G1262" i="31"/>
  <c r="I1262" i="31"/>
  <c r="L1262" i="31"/>
  <c r="F1262" i="31"/>
  <c r="M1262" i="31"/>
  <c r="J1262" i="31"/>
  <c r="E1197" i="157"/>
  <c r="AZ1162" i="157"/>
  <c r="AC1162" i="157"/>
  <c r="AY1162" i="157"/>
  <c r="AI1162" i="157"/>
  <c r="I1162" i="157"/>
  <c r="AW1162" i="157"/>
  <c r="Z1162" i="157"/>
  <c r="AT1162" i="157"/>
  <c r="W1162" i="157"/>
  <c r="BD1162" i="157"/>
  <c r="U1162" i="157"/>
  <c r="AX1162" i="157"/>
  <c r="J1162" i="157"/>
  <c r="AQ1162" i="157"/>
  <c r="T1162" i="157"/>
  <c r="BJ1162" i="157"/>
  <c r="AM1162" i="157"/>
  <c r="H1162" i="157"/>
  <c r="BO1162" i="157"/>
  <c r="AK1162" i="157"/>
  <c r="G1162" i="157"/>
  <c r="BN1162" i="157"/>
  <c r="AO1162" i="157"/>
  <c r="X1162" i="157"/>
  <c r="BH1162" i="157"/>
  <c r="AN1162" i="157"/>
  <c r="R1162" i="157"/>
  <c r="AV1162" i="157"/>
  <c r="AL1162" i="157"/>
  <c r="P1162" i="157"/>
  <c r="AU1162" i="157"/>
  <c r="AJ1162" i="157"/>
  <c r="O1162" i="157"/>
  <c r="BC1162" i="157"/>
  <c r="AH1162" i="157"/>
  <c r="N1162" i="157"/>
  <c r="BB1162" i="157"/>
  <c r="AE1162" i="157"/>
  <c r="L1162" i="157"/>
  <c r="AR1162" i="157"/>
  <c r="AD1162" i="157"/>
  <c r="M1162" i="157"/>
  <c r="BF1162" i="157"/>
  <c r="AB1162" i="157"/>
  <c r="K1162" i="157"/>
  <c r="BA1162" i="157"/>
  <c r="AG1162" i="157"/>
  <c r="BL1162" i="157"/>
  <c r="AF1162" i="157"/>
  <c r="AS1162" i="157"/>
  <c r="E1200" i="157"/>
  <c r="AY1165" i="157"/>
  <c r="AM1165" i="157"/>
  <c r="H1165" i="157"/>
  <c r="AX1165" i="157"/>
  <c r="AH1165" i="157"/>
  <c r="BJ1165" i="157"/>
  <c r="AJ1165" i="157"/>
  <c r="AW1165" i="157"/>
  <c r="AE1165" i="157"/>
  <c r="BL1165" i="157"/>
  <c r="AC1165" i="157"/>
  <c r="BB1165" i="157"/>
  <c r="W1165" i="157"/>
  <c r="BA1165" i="157"/>
  <c r="R1165" i="157"/>
  <c r="AR1165" i="157"/>
  <c r="Z1165" i="157"/>
  <c r="AQ1165" i="157"/>
  <c r="T1165" i="157"/>
  <c r="BC1165" i="157"/>
  <c r="O1165" i="157"/>
  <c r="AU1165" i="157"/>
  <c r="X1165" i="157"/>
  <c r="BO1165" i="157"/>
  <c r="AK1165" i="157"/>
  <c r="L1165" i="157"/>
  <c r="BN1165" i="157"/>
  <c r="AI1165" i="157"/>
  <c r="J1165" i="157"/>
  <c r="BH1165" i="157"/>
  <c r="AO1165" i="157"/>
  <c r="U1165" i="157"/>
  <c r="AT1165" i="157"/>
  <c r="AN1165" i="157"/>
  <c r="P1165" i="157"/>
  <c r="AS1165" i="157"/>
  <c r="AL1165" i="157"/>
  <c r="N1165" i="157"/>
  <c r="BD1165" i="157"/>
  <c r="AG1165" i="157"/>
  <c r="M1165" i="157"/>
  <c r="BF1165" i="157"/>
  <c r="AF1165" i="157"/>
  <c r="I1165" i="157"/>
  <c r="AV1165" i="157"/>
  <c r="AD1165" i="157"/>
  <c r="K1165" i="157"/>
  <c r="AZ1165" i="157"/>
  <c r="AB1165" i="157"/>
  <c r="G1165" i="157"/>
  <c r="E1195" i="157"/>
  <c r="AT1160" i="157"/>
  <c r="U1160" i="157"/>
  <c r="AW1160" i="157"/>
  <c r="AC1160" i="157"/>
  <c r="AV1160" i="157"/>
  <c r="J1160" i="157"/>
  <c r="BJ1160" i="157"/>
  <c r="I1160" i="157"/>
  <c r="AU1160" i="157"/>
  <c r="H1160" i="157"/>
  <c r="BO1160" i="157"/>
  <c r="AN1160" i="157"/>
  <c r="T1160" i="157"/>
  <c r="BN1160" i="157"/>
  <c r="AK1160" i="157"/>
  <c r="G1160" i="157"/>
  <c r="BL1160" i="157"/>
  <c r="AJ1160" i="157"/>
  <c r="W1160" i="157"/>
  <c r="BD1160" i="157"/>
  <c r="AH1160" i="157"/>
  <c r="R1160" i="157"/>
  <c r="BC1160" i="157"/>
  <c r="AB1160" i="157"/>
  <c r="K1160" i="157"/>
  <c r="BH1160" i="157"/>
  <c r="AO1160" i="157"/>
  <c r="N1160" i="157"/>
  <c r="BF1160" i="157"/>
  <c r="AM1160" i="157"/>
  <c r="M1160" i="157"/>
  <c r="AX1160" i="157"/>
  <c r="AG1160" i="157"/>
  <c r="L1160" i="157"/>
  <c r="AR1160" i="157"/>
  <c r="AL1160" i="157"/>
  <c r="O1160" i="157"/>
  <c r="AQ1160" i="157"/>
  <c r="AE1160" i="157"/>
  <c r="P1160" i="157"/>
  <c r="BB1160" i="157"/>
  <c r="AF1160" i="157"/>
  <c r="BA1160" i="157"/>
  <c r="AD1160" i="157"/>
  <c r="AZ1160" i="157"/>
  <c r="AI1160" i="157"/>
  <c r="AY1160" i="157"/>
  <c r="Z1160" i="157"/>
  <c r="AS1160" i="157"/>
  <c r="X1160" i="157"/>
  <c r="E1196" i="157"/>
  <c r="AZ1161" i="157"/>
  <c r="AL1161" i="157"/>
  <c r="AD1161" i="157"/>
  <c r="AS1161" i="157"/>
  <c r="AH1161" i="157"/>
  <c r="R1161" i="157"/>
  <c r="BL1161" i="157"/>
  <c r="AB1161" i="157"/>
  <c r="AO1161" i="157"/>
  <c r="BC1161" i="157"/>
  <c r="AR1161" i="157"/>
  <c r="AK1161" i="157"/>
  <c r="BO1161" i="157"/>
  <c r="AQ1161" i="157"/>
  <c r="Z1161" i="157"/>
  <c r="AW1161" i="157"/>
  <c r="J1161" i="157"/>
  <c r="AM1161" i="157"/>
  <c r="AX1161" i="157"/>
  <c r="U1161" i="157"/>
  <c r="BD1161" i="157"/>
  <c r="T1161" i="157"/>
  <c r="BN1161" i="157"/>
  <c r="AF1161" i="157"/>
  <c r="AY1161" i="157"/>
  <c r="O1161" i="157"/>
  <c r="AG1161" i="157"/>
  <c r="L1161" i="157"/>
  <c r="AV1161" i="157"/>
  <c r="X1161" i="157"/>
  <c r="BJ1161" i="157"/>
  <c r="AE1161" i="157"/>
  <c r="W1161" i="157"/>
  <c r="AC1161" i="157"/>
  <c r="K1161" i="157"/>
  <c r="N1161" i="157"/>
  <c r="AU1161" i="157"/>
  <c r="BH1161" i="157"/>
  <c r="I1161" i="157"/>
  <c r="AT1161" i="157"/>
  <c r="H1161" i="157"/>
  <c r="P1161" i="157"/>
  <c r="BB1161" i="157"/>
  <c r="AJ1161" i="157"/>
  <c r="M1161" i="157"/>
  <c r="BA1161" i="157"/>
  <c r="AI1161" i="157"/>
  <c r="G1161" i="157"/>
  <c r="BF1161" i="157"/>
  <c r="AN1161" i="157"/>
  <c r="E1202" i="157"/>
  <c r="AV1167" i="157"/>
  <c r="AM1167" i="157"/>
  <c r="H1167" i="157"/>
  <c r="AU1167" i="157"/>
  <c r="AL1167" i="157"/>
  <c r="G1167" i="157"/>
  <c r="AT1167" i="157"/>
  <c r="AG1167" i="157"/>
  <c r="BL1167" i="157"/>
  <c r="AD1167" i="157"/>
  <c r="BD1167" i="157"/>
  <c r="AE1167" i="157"/>
  <c r="BA1167" i="157"/>
  <c r="AO1167" i="157"/>
  <c r="AZ1167" i="157"/>
  <c r="U1167" i="157"/>
  <c r="AR1167" i="157"/>
  <c r="T1167" i="157"/>
  <c r="BC1167" i="157"/>
  <c r="R1167" i="157"/>
  <c r="AS1167" i="157"/>
  <c r="X1167" i="157"/>
  <c r="AQ1167" i="157"/>
  <c r="W1167" i="157"/>
  <c r="BB1167" i="157"/>
  <c r="O1167" i="157"/>
  <c r="BO1167" i="157"/>
  <c r="AC1167" i="157"/>
  <c r="L1167" i="157"/>
  <c r="BJ1167" i="157"/>
  <c r="AK1167" i="157"/>
  <c r="J1167" i="157"/>
  <c r="BH1167" i="157"/>
  <c r="AJ1167" i="157"/>
  <c r="Z1167" i="157"/>
  <c r="BN1167" i="157"/>
  <c r="AI1167" i="157"/>
  <c r="P1167" i="157"/>
  <c r="AY1167" i="157"/>
  <c r="AH1167" i="157"/>
  <c r="M1167" i="157"/>
  <c r="AX1167" i="157"/>
  <c r="AF1167" i="157"/>
  <c r="K1167" i="157"/>
  <c r="BF1167" i="157"/>
  <c r="AB1167" i="157"/>
  <c r="I1167" i="157"/>
  <c r="AW1167" i="157"/>
  <c r="AN1167" i="157"/>
  <c r="N1167" i="157"/>
  <c r="E1204" i="157"/>
  <c r="BO1169" i="157"/>
  <c r="AO1169" i="157"/>
  <c r="H1169" i="157"/>
  <c r="BN1169" i="157"/>
  <c r="AM1169" i="157"/>
  <c r="G1169" i="157"/>
  <c r="AX1169" i="157"/>
  <c r="AE1169" i="157"/>
  <c r="U1169" i="157"/>
  <c r="AW1169" i="157"/>
  <c r="AD1169" i="157"/>
  <c r="T1169" i="157"/>
  <c r="BH1169" i="157"/>
  <c r="AC1169" i="157"/>
  <c r="I1169" i="157"/>
  <c r="BF1169" i="157"/>
  <c r="AB1169" i="157"/>
  <c r="N1169" i="157"/>
  <c r="AS1169" i="157"/>
  <c r="AN1169" i="157"/>
  <c r="M1169" i="157"/>
  <c r="AR1169" i="157"/>
  <c r="AK1169" i="157"/>
  <c r="K1169" i="157"/>
  <c r="AV1169" i="157"/>
  <c r="AH1169" i="157"/>
  <c r="P1169" i="157"/>
  <c r="AU1169" i="157"/>
  <c r="AG1169" i="157"/>
  <c r="Z1169" i="157"/>
  <c r="BJ1169" i="157"/>
  <c r="AI1169" i="157"/>
  <c r="AT1169" i="157"/>
  <c r="AF1169" i="157"/>
  <c r="AQ1169" i="157"/>
  <c r="AJ1169" i="157"/>
  <c r="BL1169" i="157"/>
  <c r="AL1169" i="157"/>
  <c r="BB1169" i="157"/>
  <c r="X1169" i="157"/>
  <c r="BA1169" i="157"/>
  <c r="W1169" i="157"/>
  <c r="AZ1169" i="157"/>
  <c r="O1169" i="157"/>
  <c r="AY1169" i="157"/>
  <c r="R1169" i="157"/>
  <c r="BC1169" i="157"/>
  <c r="L1169" i="157"/>
  <c r="BD1169" i="157"/>
  <c r="J1169" i="157"/>
  <c r="E1203" i="157"/>
  <c r="BH1168" i="157"/>
  <c r="AF1168" i="157"/>
  <c r="Z1168" i="157"/>
  <c r="BF1168" i="157"/>
  <c r="AO1168" i="157"/>
  <c r="N1168" i="157"/>
  <c r="BJ1168" i="157"/>
  <c r="AM1168" i="157"/>
  <c r="L1168" i="157"/>
  <c r="AX1168" i="157"/>
  <c r="AE1168" i="157"/>
  <c r="K1168" i="157"/>
  <c r="AZ1168" i="157"/>
  <c r="AL1168" i="157"/>
  <c r="W1168" i="157"/>
  <c r="AY1168" i="157"/>
  <c r="AH1168" i="157"/>
  <c r="AV1168" i="157"/>
  <c r="AC1168" i="157"/>
  <c r="AW1168" i="157"/>
  <c r="AB1168" i="157"/>
  <c r="AU1168" i="157"/>
  <c r="AD1168" i="157"/>
  <c r="AS1168" i="157"/>
  <c r="X1168" i="157"/>
  <c r="BD1168" i="157"/>
  <c r="T1168" i="157"/>
  <c r="BC1168" i="157"/>
  <c r="J1168" i="157"/>
  <c r="BB1168" i="157"/>
  <c r="I1168" i="157"/>
  <c r="BA1168" i="157"/>
  <c r="H1168" i="157"/>
  <c r="AT1168" i="157"/>
  <c r="G1168" i="157"/>
  <c r="BO1168" i="157"/>
  <c r="AI1168" i="157"/>
  <c r="R1168" i="157"/>
  <c r="BN1168" i="157"/>
  <c r="AG1168" i="157"/>
  <c r="U1168" i="157"/>
  <c r="BL1168" i="157"/>
  <c r="AN1168" i="157"/>
  <c r="P1168" i="157"/>
  <c r="AR1168" i="157"/>
  <c r="AK1168" i="157"/>
  <c r="O1168" i="157"/>
  <c r="AQ1168" i="157"/>
  <c r="AJ1168" i="157"/>
  <c r="M1168" i="157"/>
  <c r="E1199" i="157"/>
  <c r="BF1164" i="157"/>
  <c r="AB1164" i="157"/>
  <c r="M1164" i="157"/>
  <c r="BH1164" i="157"/>
  <c r="AO1164" i="157"/>
  <c r="L1164" i="157"/>
  <c r="BC1164" i="157"/>
  <c r="AN1164" i="157"/>
  <c r="O1164" i="157"/>
  <c r="BB1164" i="157"/>
  <c r="AM1164" i="157"/>
  <c r="K1164" i="157"/>
  <c r="AZ1164" i="157"/>
  <c r="AK1164" i="157"/>
  <c r="AR1164" i="157"/>
  <c r="AD1164" i="157"/>
  <c r="AQ1164" i="157"/>
  <c r="AJ1164" i="157"/>
  <c r="AY1164" i="157"/>
  <c r="AL1164" i="157"/>
  <c r="AX1164" i="157"/>
  <c r="X1164" i="157"/>
  <c r="AU1164" i="157"/>
  <c r="U1164" i="157"/>
  <c r="AT1164" i="157"/>
  <c r="W1164" i="157"/>
  <c r="BD1164" i="157"/>
  <c r="T1164" i="157"/>
  <c r="BN1164" i="157"/>
  <c r="AS1164" i="157"/>
  <c r="Z1164" i="157"/>
  <c r="BA1164" i="157"/>
  <c r="J1164" i="157"/>
  <c r="AE1164" i="157"/>
  <c r="I1164" i="157"/>
  <c r="BO1164" i="157"/>
  <c r="AC1164" i="157"/>
  <c r="H1164" i="157"/>
  <c r="BL1164" i="157"/>
  <c r="AI1164" i="157"/>
  <c r="G1164" i="157"/>
  <c r="AW1164" i="157"/>
  <c r="AH1164" i="157"/>
  <c r="R1164" i="157"/>
  <c r="AV1164" i="157"/>
  <c r="AG1164" i="157"/>
  <c r="P1164" i="157"/>
  <c r="BJ1164" i="157"/>
  <c r="AF1164" i="157"/>
  <c r="N1164" i="157"/>
  <c r="E1198" i="157"/>
  <c r="AR1163" i="157"/>
  <c r="AD1163" i="157"/>
  <c r="AQ1163" i="157"/>
  <c r="Z1163" i="157"/>
  <c r="BD1163" i="157"/>
  <c r="X1163" i="157"/>
  <c r="AV1163" i="157"/>
  <c r="U1163" i="157"/>
  <c r="AT1163" i="157"/>
  <c r="W1163" i="157"/>
  <c r="AU1163" i="157"/>
  <c r="T1163" i="157"/>
  <c r="AS1163" i="157"/>
  <c r="O1163" i="157"/>
  <c r="BN1163" i="157"/>
  <c r="AM1163" i="157"/>
  <c r="L1163" i="157"/>
  <c r="BO1163" i="157"/>
  <c r="AL1163" i="157"/>
  <c r="J1163" i="157"/>
  <c r="BL1163" i="157"/>
  <c r="AJ1163" i="157"/>
  <c r="R1163" i="157"/>
  <c r="BB1163" i="157"/>
  <c r="AO1163" i="157"/>
  <c r="G1163" i="157"/>
  <c r="BA1163" i="157"/>
  <c r="AN1163" i="157"/>
  <c r="H1163" i="157"/>
  <c r="BH1163" i="157"/>
  <c r="AI1163" i="157"/>
  <c r="P1163" i="157"/>
  <c r="AZ1163" i="157"/>
  <c r="AH1163" i="157"/>
  <c r="M1163" i="157"/>
  <c r="BJ1163" i="157"/>
  <c r="AE1163" i="157"/>
  <c r="K1163" i="157"/>
  <c r="BC1163" i="157"/>
  <c r="AK1163" i="157"/>
  <c r="I1163" i="157"/>
  <c r="BF1163" i="157"/>
  <c r="AG1163" i="157"/>
  <c r="N1163" i="157"/>
  <c r="AY1163" i="157"/>
  <c r="AF1163" i="157"/>
  <c r="AX1163" i="157"/>
  <c r="AC1163" i="157"/>
  <c r="AW1163" i="157"/>
  <c r="AB1163" i="157"/>
  <c r="E1201" i="157"/>
  <c r="AW1166" i="157"/>
  <c r="AK1166" i="157"/>
  <c r="BC1166" i="157"/>
  <c r="AD1166" i="157"/>
  <c r="AX1166" i="157"/>
  <c r="T1166" i="157"/>
  <c r="AV1166" i="157"/>
  <c r="X1166" i="157"/>
  <c r="AU1166" i="157"/>
  <c r="J1166" i="157"/>
  <c r="AS1166" i="157"/>
  <c r="I1166" i="157"/>
  <c r="AT1166" i="157"/>
  <c r="H1166" i="157"/>
  <c r="AR1166" i="157"/>
  <c r="G1166" i="157"/>
  <c r="BO1166" i="157"/>
  <c r="AO1166" i="157"/>
  <c r="R1166" i="157"/>
  <c r="BL1166" i="157"/>
  <c r="AC1166" i="157"/>
  <c r="Z1166" i="157"/>
  <c r="BN1166" i="157"/>
  <c r="AB1166" i="157"/>
  <c r="K1166" i="157"/>
  <c r="BF1166" i="157"/>
  <c r="AN1166" i="157"/>
  <c r="L1166" i="157"/>
  <c r="AZ1166" i="157"/>
  <c r="AL1166" i="157"/>
  <c r="O1166" i="157"/>
  <c r="AY1166" i="157"/>
  <c r="AJ1166" i="157"/>
  <c r="N1166" i="157"/>
  <c r="AQ1166" i="157"/>
  <c r="AI1166" i="157"/>
  <c r="M1166" i="157"/>
  <c r="BJ1166" i="157"/>
  <c r="AG1166" i="157"/>
  <c r="U1166" i="157"/>
  <c r="BD1166" i="157"/>
  <c r="AF1166" i="157"/>
  <c r="P1166" i="157"/>
  <c r="BH1166" i="157"/>
  <c r="AM1166" i="157"/>
  <c r="W1166" i="157"/>
  <c r="BB1166" i="157"/>
  <c r="AH1166" i="157"/>
  <c r="BA1166" i="157"/>
  <c r="AE1166" i="157"/>
  <c r="E1236" i="157" l="1"/>
  <c r="BB1201" i="157"/>
  <c r="AD1201" i="157"/>
  <c r="N1201" i="157"/>
  <c r="AS1201" i="157"/>
  <c r="AB1201" i="157"/>
  <c r="M1201" i="157"/>
  <c r="AR1201" i="157"/>
  <c r="AJ1201" i="157"/>
  <c r="BD1201" i="157"/>
  <c r="AH1201" i="157"/>
  <c r="BA1201" i="157"/>
  <c r="AO1201" i="157"/>
  <c r="AZ1201" i="157"/>
  <c r="AF1201" i="157"/>
  <c r="AX1201" i="157"/>
  <c r="Z1201" i="157"/>
  <c r="AW1201" i="157"/>
  <c r="U1201" i="157"/>
  <c r="AV1201" i="157"/>
  <c r="X1201" i="157"/>
  <c r="AY1201" i="157"/>
  <c r="T1201" i="157"/>
  <c r="AU1201" i="157"/>
  <c r="O1201" i="157"/>
  <c r="AT1201" i="157"/>
  <c r="W1201" i="157"/>
  <c r="BL1201" i="157"/>
  <c r="AG1201" i="157"/>
  <c r="L1201" i="157"/>
  <c r="BO1201" i="157"/>
  <c r="AE1201" i="157"/>
  <c r="J1201" i="157"/>
  <c r="BN1201" i="157"/>
  <c r="AC1201" i="157"/>
  <c r="H1201" i="157"/>
  <c r="BH1201" i="157"/>
  <c r="AN1201" i="157"/>
  <c r="I1201" i="157"/>
  <c r="BJ1201" i="157"/>
  <c r="AM1201" i="157"/>
  <c r="G1201" i="157"/>
  <c r="BF1201" i="157"/>
  <c r="AL1201" i="157"/>
  <c r="R1201" i="157"/>
  <c r="AQ1201" i="157"/>
  <c r="AK1201" i="157"/>
  <c r="K1201" i="157"/>
  <c r="BC1201" i="157"/>
  <c r="AI1201" i="157"/>
  <c r="P1201" i="157"/>
  <c r="E1234" i="157"/>
  <c r="BF1199" i="157"/>
  <c r="AJ1199" i="157"/>
  <c r="M1199" i="157"/>
  <c r="AS1199" i="157"/>
  <c r="AI1199" i="157"/>
  <c r="AR1199" i="157"/>
  <c r="AC1199" i="157"/>
  <c r="BD1199" i="157"/>
  <c r="AB1199" i="157"/>
  <c r="BB1199" i="157"/>
  <c r="AF1199" i="157"/>
  <c r="BC1199" i="157"/>
  <c r="X1199" i="157"/>
  <c r="BA1199" i="157"/>
  <c r="Z1199" i="157"/>
  <c r="AZ1199" i="157"/>
  <c r="U1199" i="157"/>
  <c r="AY1199" i="157"/>
  <c r="T1199" i="157"/>
  <c r="AV1199" i="157"/>
  <c r="O1199" i="157"/>
  <c r="AQ1199" i="157"/>
  <c r="L1199" i="157"/>
  <c r="BO1199" i="157"/>
  <c r="AO1199" i="157"/>
  <c r="W1199" i="157"/>
  <c r="BL1199" i="157"/>
  <c r="AM1199" i="157"/>
  <c r="J1199" i="157"/>
  <c r="BJ1199" i="157"/>
  <c r="AK1199" i="157"/>
  <c r="H1199" i="157"/>
  <c r="BN1199" i="157"/>
  <c r="AL1199" i="157"/>
  <c r="N1199" i="157"/>
  <c r="AX1199" i="157"/>
  <c r="AH1199" i="157"/>
  <c r="K1199" i="157"/>
  <c r="BH1199" i="157"/>
  <c r="AG1199" i="157"/>
  <c r="I1199" i="157"/>
  <c r="AW1199" i="157"/>
  <c r="AE1199" i="157"/>
  <c r="G1199" i="157"/>
  <c r="AU1199" i="157"/>
  <c r="AD1199" i="157"/>
  <c r="P1199" i="157"/>
  <c r="AT1199" i="157"/>
  <c r="AN1199" i="157"/>
  <c r="R1199" i="157"/>
  <c r="E1239" i="157"/>
  <c r="BN1204" i="157"/>
  <c r="AE1204" i="157"/>
  <c r="R1204" i="157"/>
  <c r="BO1204" i="157"/>
  <c r="AC1204" i="157"/>
  <c r="I1204" i="157"/>
  <c r="BJ1204" i="157"/>
  <c r="AO1204" i="157"/>
  <c r="H1204" i="157"/>
  <c r="BH1204" i="157"/>
  <c r="AM1204" i="157"/>
  <c r="G1204" i="157"/>
  <c r="BF1204" i="157"/>
  <c r="AJ1204" i="157"/>
  <c r="K1204" i="157"/>
  <c r="AS1204" i="157"/>
  <c r="AI1204" i="157"/>
  <c r="P1204" i="157"/>
  <c r="AR1204" i="157"/>
  <c r="AG1204" i="157"/>
  <c r="O1204" i="157"/>
  <c r="AQ1204" i="157"/>
  <c r="AF1204" i="157"/>
  <c r="N1204" i="157"/>
  <c r="BD1204" i="157"/>
  <c r="AN1204" i="157"/>
  <c r="M1204" i="157"/>
  <c r="BL1204" i="157"/>
  <c r="AL1204" i="157"/>
  <c r="L1204" i="157"/>
  <c r="AY1204" i="157"/>
  <c r="AD1204" i="157"/>
  <c r="AX1204" i="157"/>
  <c r="AK1204" i="157"/>
  <c r="AV1204" i="157"/>
  <c r="AH1204" i="157"/>
  <c r="BB1204" i="157"/>
  <c r="AB1204" i="157"/>
  <c r="BA1204" i="157"/>
  <c r="X1204" i="157"/>
  <c r="BC1204" i="157"/>
  <c r="U1204" i="157"/>
  <c r="AZ1204" i="157"/>
  <c r="W1204" i="157"/>
  <c r="AW1204" i="157"/>
  <c r="T1204" i="157"/>
  <c r="AU1204" i="157"/>
  <c r="Z1204" i="157"/>
  <c r="AT1204" i="157"/>
  <c r="J1204" i="157"/>
  <c r="E1231" i="157"/>
  <c r="AQ1196" i="157"/>
  <c r="AN1196" i="157"/>
  <c r="M1196" i="157"/>
  <c r="BF1196" i="157"/>
  <c r="AH1196" i="157"/>
  <c r="AW1196" i="157"/>
  <c r="AF1196" i="157"/>
  <c r="AV1196" i="157"/>
  <c r="AE1196" i="157"/>
  <c r="AU1196" i="157"/>
  <c r="AB1196" i="157"/>
  <c r="AT1196" i="157"/>
  <c r="W1196" i="157"/>
  <c r="BA1196" i="157"/>
  <c r="Z1196" i="157"/>
  <c r="AX1196" i="157"/>
  <c r="X1196" i="157"/>
  <c r="BC1196" i="157"/>
  <c r="J1196" i="157"/>
  <c r="BD1196" i="157"/>
  <c r="I1196" i="157"/>
  <c r="BB1196" i="157"/>
  <c r="H1196" i="157"/>
  <c r="BN1196" i="157"/>
  <c r="AO1196" i="157"/>
  <c r="G1196" i="157"/>
  <c r="BJ1196" i="157"/>
  <c r="AM1196" i="157"/>
  <c r="U1196" i="157"/>
  <c r="BH1196" i="157"/>
  <c r="AL1196" i="157"/>
  <c r="T1196" i="157"/>
  <c r="BL1196" i="157"/>
  <c r="AK1196" i="157"/>
  <c r="R1196" i="157"/>
  <c r="BO1196" i="157"/>
  <c r="AJ1196" i="157"/>
  <c r="K1196" i="157"/>
  <c r="AZ1196" i="157"/>
  <c r="AI1196" i="157"/>
  <c r="O1196" i="157"/>
  <c r="AY1196" i="157"/>
  <c r="AG1196" i="157"/>
  <c r="L1196" i="157"/>
  <c r="AS1196" i="157"/>
  <c r="AD1196" i="157"/>
  <c r="P1196" i="157"/>
  <c r="AR1196" i="157"/>
  <c r="AC1196" i="157"/>
  <c r="N1196" i="157"/>
  <c r="E1235" i="157"/>
  <c r="AT1200" i="157"/>
  <c r="AO1200" i="157"/>
  <c r="AY1200" i="157"/>
  <c r="AG1200" i="157"/>
  <c r="AX1200" i="157"/>
  <c r="X1200" i="157"/>
  <c r="AQ1200" i="157"/>
  <c r="U1200" i="157"/>
  <c r="AR1200" i="157"/>
  <c r="Z1200" i="157"/>
  <c r="AV1200" i="157"/>
  <c r="J1200" i="157"/>
  <c r="AS1200" i="157"/>
  <c r="T1200" i="157"/>
  <c r="AW1200" i="157"/>
  <c r="I1200" i="157"/>
  <c r="BO1200" i="157"/>
  <c r="AE1200" i="157"/>
  <c r="H1200" i="157"/>
  <c r="BN1200" i="157"/>
  <c r="AD1200" i="157"/>
  <c r="G1200" i="157"/>
  <c r="BL1200" i="157"/>
  <c r="AC1200" i="157"/>
  <c r="R1200" i="157"/>
  <c r="BH1200" i="157"/>
  <c r="AB1200" i="157"/>
  <c r="W1200" i="157"/>
  <c r="BD1200" i="157"/>
  <c r="AN1200" i="157"/>
  <c r="K1200" i="157"/>
  <c r="BC1200" i="157"/>
  <c r="AM1200" i="157"/>
  <c r="P1200" i="157"/>
  <c r="BJ1200" i="157"/>
  <c r="AH1200" i="157"/>
  <c r="O1200" i="157"/>
  <c r="BF1200" i="157"/>
  <c r="AF1200" i="157"/>
  <c r="M1200" i="157"/>
  <c r="BB1200" i="157"/>
  <c r="AL1200" i="157"/>
  <c r="N1200" i="157"/>
  <c r="BA1200" i="157"/>
  <c r="AJ1200" i="157"/>
  <c r="L1200" i="157"/>
  <c r="AZ1200" i="157"/>
  <c r="AK1200" i="157"/>
  <c r="AU1200" i="157"/>
  <c r="AI1200" i="157"/>
  <c r="E1233" i="157"/>
  <c r="BF1198" i="157"/>
  <c r="AD1198" i="157"/>
  <c r="M1198" i="157"/>
  <c r="BL1198" i="157"/>
  <c r="AB1198" i="157"/>
  <c r="L1198" i="157"/>
  <c r="BA1198" i="157"/>
  <c r="AM1198" i="157"/>
  <c r="N1198" i="157"/>
  <c r="AZ1198" i="157"/>
  <c r="AN1198" i="157"/>
  <c r="P1198" i="157"/>
  <c r="AY1198" i="157"/>
  <c r="AL1198" i="157"/>
  <c r="AX1198" i="157"/>
  <c r="AC1198" i="157"/>
  <c r="AW1198" i="157"/>
  <c r="AO1198" i="157"/>
  <c r="AV1198" i="157"/>
  <c r="AK1198" i="157"/>
  <c r="BB1198" i="157"/>
  <c r="Z1198" i="157"/>
  <c r="AU1198" i="157"/>
  <c r="X1198" i="157"/>
  <c r="AS1198" i="157"/>
  <c r="J1198" i="157"/>
  <c r="BD1198" i="157"/>
  <c r="I1198" i="157"/>
  <c r="BC1198" i="157"/>
  <c r="H1198" i="157"/>
  <c r="AT1198" i="157"/>
  <c r="G1198" i="157"/>
  <c r="BN1198" i="157"/>
  <c r="AI1198" i="157"/>
  <c r="U1198" i="157"/>
  <c r="BO1198" i="157"/>
  <c r="AG1198" i="157"/>
  <c r="T1198" i="157"/>
  <c r="AR1198" i="157"/>
  <c r="AE1198" i="157"/>
  <c r="W1198" i="157"/>
  <c r="AQ1198" i="157"/>
  <c r="AJ1198" i="157"/>
  <c r="K1198" i="157"/>
  <c r="BH1198" i="157"/>
  <c r="AH1198" i="157"/>
  <c r="R1198" i="157"/>
  <c r="BJ1198" i="157"/>
  <c r="AF1198" i="157"/>
  <c r="O1198" i="157"/>
  <c r="E1238" i="157"/>
  <c r="BO1203" i="157"/>
  <c r="AO1203" i="157"/>
  <c r="O1203" i="157"/>
  <c r="BN1203" i="157"/>
  <c r="AI1203" i="157"/>
  <c r="L1203" i="157"/>
  <c r="BJ1203" i="157"/>
  <c r="AH1203" i="157"/>
  <c r="J1203" i="157"/>
  <c r="BB1203" i="157"/>
  <c r="AG1203" i="157"/>
  <c r="H1203" i="157"/>
  <c r="BA1203" i="157"/>
  <c r="AF1203" i="157"/>
  <c r="P1203" i="157"/>
  <c r="BH1203" i="157"/>
  <c r="AD1203" i="157"/>
  <c r="K1203" i="157"/>
  <c r="BD1203" i="157"/>
  <c r="AL1203" i="157"/>
  <c r="G1203" i="157"/>
  <c r="AW1203" i="157"/>
  <c r="AJ1203" i="157"/>
  <c r="N1203" i="157"/>
  <c r="AV1203" i="157"/>
  <c r="AE1203" i="157"/>
  <c r="M1203" i="157"/>
  <c r="BL1203" i="157"/>
  <c r="AC1203" i="157"/>
  <c r="I1203" i="157"/>
  <c r="AS1203" i="157"/>
  <c r="AB1203" i="157"/>
  <c r="AR1203" i="157"/>
  <c r="AN1203" i="157"/>
  <c r="AQ1203" i="157"/>
  <c r="AK1203" i="157"/>
  <c r="AX1203" i="157"/>
  <c r="AM1203" i="157"/>
  <c r="AU1203" i="157"/>
  <c r="X1203" i="157"/>
  <c r="BF1203" i="157"/>
  <c r="U1203" i="157"/>
  <c r="AT1203" i="157"/>
  <c r="Z1203" i="157"/>
  <c r="AY1203" i="157"/>
  <c r="W1203" i="157"/>
  <c r="BC1203" i="157"/>
  <c r="T1203" i="157"/>
  <c r="AZ1203" i="157"/>
  <c r="R1203" i="157"/>
  <c r="E1237" i="157"/>
  <c r="BF1202" i="157"/>
  <c r="AJ1202" i="157"/>
  <c r="P1202" i="157"/>
  <c r="BL1202" i="157"/>
  <c r="AH1202" i="157"/>
  <c r="O1202" i="157"/>
  <c r="AY1202" i="157"/>
  <c r="AC1202" i="157"/>
  <c r="L1202" i="157"/>
  <c r="AX1202" i="157"/>
  <c r="AG1202" i="157"/>
  <c r="M1202" i="157"/>
  <c r="AW1202" i="157"/>
  <c r="AD1202" i="157"/>
  <c r="N1202" i="157"/>
  <c r="AT1202" i="157"/>
  <c r="AB1202" i="157"/>
  <c r="BD1202" i="157"/>
  <c r="AL1202" i="157"/>
  <c r="AS1202" i="157"/>
  <c r="AF1202" i="157"/>
  <c r="AR1202" i="157"/>
  <c r="AE1202" i="157"/>
  <c r="BH1202" i="157"/>
  <c r="W1202" i="157"/>
  <c r="BC1202" i="157"/>
  <c r="Z1202" i="157"/>
  <c r="BB1202" i="157"/>
  <c r="U1202" i="157"/>
  <c r="AZ1202" i="157"/>
  <c r="X1202" i="157"/>
  <c r="BA1202" i="157"/>
  <c r="J1202" i="157"/>
  <c r="AQ1202" i="157"/>
  <c r="I1202" i="157"/>
  <c r="BO1202" i="157"/>
  <c r="AM1202" i="157"/>
  <c r="H1202" i="157"/>
  <c r="BN1202" i="157"/>
  <c r="AK1202" i="157"/>
  <c r="R1202" i="157"/>
  <c r="BJ1202" i="157"/>
  <c r="AI1202" i="157"/>
  <c r="G1202" i="157"/>
  <c r="AV1202" i="157"/>
  <c r="AO1202" i="157"/>
  <c r="T1202" i="157"/>
  <c r="AU1202" i="157"/>
  <c r="AN1202" i="157"/>
  <c r="K1202" i="157"/>
  <c r="E1230" i="157"/>
  <c r="M1195" i="157"/>
  <c r="K1195" i="157"/>
  <c r="BD1195" i="157"/>
  <c r="AW1195" i="157"/>
  <c r="AO1195" i="157"/>
  <c r="AN1195" i="157"/>
  <c r="I1195" i="157"/>
  <c r="AX1195" i="157"/>
  <c r="AL1195" i="157"/>
  <c r="AY1195" i="157"/>
  <c r="AJ1195" i="157"/>
  <c r="G1195" i="157"/>
  <c r="BF1195" i="157"/>
  <c r="AE1195" i="157"/>
  <c r="AV1195" i="157"/>
  <c r="AD1195" i="157"/>
  <c r="BC1195" i="157"/>
  <c r="Z1195" i="157"/>
  <c r="BB1195" i="157"/>
  <c r="W1195" i="157"/>
  <c r="BA1195" i="157"/>
  <c r="AZ1195" i="157"/>
  <c r="X1195" i="157"/>
  <c r="U1195" i="157"/>
  <c r="T1195" i="157"/>
  <c r="AQ1195" i="157"/>
  <c r="AR1195" i="157"/>
  <c r="AU1195" i="157"/>
  <c r="O1195" i="157"/>
  <c r="AK1195" i="157"/>
  <c r="AT1195" i="157"/>
  <c r="N1195" i="157"/>
  <c r="AS1195" i="157"/>
  <c r="BO1195" i="157"/>
  <c r="L1195" i="157"/>
  <c r="AM1195" i="157"/>
  <c r="BN1195" i="157"/>
  <c r="AI1195" i="157"/>
  <c r="R1195" i="157"/>
  <c r="AG1195" i="157"/>
  <c r="J1195" i="157"/>
  <c r="P1195" i="157"/>
  <c r="BL1195" i="157"/>
  <c r="BH1195" i="157"/>
  <c r="AC1195" i="157"/>
  <c r="H1195" i="157"/>
  <c r="AB1195" i="157"/>
  <c r="BJ1195" i="157"/>
  <c r="AF1195" i="157"/>
  <c r="AH1195" i="157"/>
  <c r="E1232" i="157"/>
  <c r="AV1197" i="157"/>
  <c r="Z1197" i="157"/>
  <c r="X1197" i="157"/>
  <c r="BD1197" i="157"/>
  <c r="O1197" i="157"/>
  <c r="AT1197" i="157"/>
  <c r="R1197" i="157"/>
  <c r="AM1197" i="157"/>
  <c r="AQ1197" i="157"/>
  <c r="L1197" i="157"/>
  <c r="AU1197" i="157"/>
  <c r="AW1197" i="157"/>
  <c r="J1197" i="157"/>
  <c r="BN1197" i="157"/>
  <c r="AC1197" i="157"/>
  <c r="H1197" i="157"/>
  <c r="BO1197" i="157"/>
  <c r="AL1197" i="157"/>
  <c r="K1197" i="157"/>
  <c r="BL1197" i="157"/>
  <c r="AJ1197" i="157"/>
  <c r="I1197" i="157"/>
  <c r="BF1197" i="157"/>
  <c r="AI1197" i="157"/>
  <c r="G1197" i="157"/>
  <c r="BH1197" i="157"/>
  <c r="AD1197" i="157"/>
  <c r="W1197" i="157"/>
  <c r="BA1197" i="157"/>
  <c r="AO1197" i="157"/>
  <c r="U1197" i="157"/>
  <c r="AZ1197" i="157"/>
  <c r="AH1197" i="157"/>
  <c r="T1197" i="157"/>
  <c r="AY1197" i="157"/>
  <c r="AN1197" i="157"/>
  <c r="N1197" i="157"/>
  <c r="M1197" i="157"/>
  <c r="AX1197" i="157"/>
  <c r="AK1197" i="157"/>
  <c r="P1197" i="157"/>
  <c r="AS1197" i="157"/>
  <c r="AF1197" i="157"/>
  <c r="BJ1197" i="157"/>
  <c r="AR1197" i="157"/>
  <c r="AG1197" i="157"/>
  <c r="BC1197" i="157"/>
  <c r="AE1197" i="157"/>
  <c r="BB1197" i="157"/>
  <c r="AB1197" i="157"/>
  <c r="E1267" i="157" l="1"/>
  <c r="BA1232" i="157"/>
  <c r="AE1232" i="157"/>
  <c r="L1232" i="157"/>
  <c r="AF1232" i="157"/>
  <c r="AZ1232" i="157"/>
  <c r="AC1232" i="157"/>
  <c r="P1232" i="157"/>
  <c r="AX1232" i="157"/>
  <c r="AQ1232" i="157"/>
  <c r="BH1232" i="157"/>
  <c r="BF1232" i="157"/>
  <c r="AI1232" i="157"/>
  <c r="M1232" i="157"/>
  <c r="AG1232" i="157"/>
  <c r="BC1232" i="157"/>
  <c r="AY1232" i="157"/>
  <c r="AN1232" i="157"/>
  <c r="O1232" i="157"/>
  <c r="BB1232" i="157"/>
  <c r="W1232" i="157"/>
  <c r="AW1232" i="157"/>
  <c r="U1232" i="157"/>
  <c r="AT1232" i="157"/>
  <c r="R1232" i="157"/>
  <c r="AR1232" i="157"/>
  <c r="Z1232" i="157"/>
  <c r="BD1232" i="157"/>
  <c r="J1232" i="157"/>
  <c r="AS1232" i="157"/>
  <c r="I1232" i="157"/>
  <c r="BO1232" i="157"/>
  <c r="AO1232" i="157"/>
  <c r="H1232" i="157"/>
  <c r="BJ1232" i="157"/>
  <c r="AM1232" i="157"/>
  <c r="G1232" i="157"/>
  <c r="AD1232" i="157"/>
  <c r="BN1232" i="157"/>
  <c r="AK1232" i="157"/>
  <c r="T1232" i="157"/>
  <c r="BL1232" i="157"/>
  <c r="AB1232" i="157"/>
  <c r="K1232" i="157"/>
  <c r="AV1232" i="157"/>
  <c r="AL1232" i="157"/>
  <c r="X1232" i="157"/>
  <c r="AH1232" i="157"/>
  <c r="AU1232" i="157"/>
  <c r="AJ1232" i="157"/>
  <c r="N1232" i="157"/>
  <c r="E1272" i="157"/>
  <c r="BN1237" i="157"/>
  <c r="AF1237" i="157"/>
  <c r="H1237" i="157"/>
  <c r="BJ1237" i="157"/>
  <c r="AM1237" i="157"/>
  <c r="M1237" i="157"/>
  <c r="BF1237" i="157"/>
  <c r="AK1237" i="157"/>
  <c r="K1237" i="157"/>
  <c r="BL1237" i="157"/>
  <c r="AI1237" i="157"/>
  <c r="I1237" i="157"/>
  <c r="AW1237" i="157"/>
  <c r="AJ1237" i="157"/>
  <c r="G1237" i="157"/>
  <c r="AV1237" i="157"/>
  <c r="AH1237" i="157"/>
  <c r="N1237" i="157"/>
  <c r="AU1237" i="157"/>
  <c r="AE1237" i="157"/>
  <c r="P1237" i="157"/>
  <c r="AT1237" i="157"/>
  <c r="AD1237" i="157"/>
  <c r="R1237" i="157"/>
  <c r="AS1237" i="157"/>
  <c r="AB1237" i="157"/>
  <c r="T1237" i="157"/>
  <c r="AR1237" i="157"/>
  <c r="AO1237" i="157"/>
  <c r="AQ1237" i="157"/>
  <c r="AN1237" i="157"/>
  <c r="BH1237" i="157"/>
  <c r="AC1237" i="157"/>
  <c r="BD1237" i="157"/>
  <c r="AL1237" i="157"/>
  <c r="BC1237" i="157"/>
  <c r="Z1237" i="157"/>
  <c r="BB1237" i="157"/>
  <c r="U1237" i="157"/>
  <c r="BA1237" i="157"/>
  <c r="O1237" i="157"/>
  <c r="AY1237" i="157"/>
  <c r="L1237" i="157"/>
  <c r="AX1237" i="157"/>
  <c r="X1237" i="157"/>
  <c r="AZ1237" i="157"/>
  <c r="J1237" i="157"/>
  <c r="BO1237" i="157"/>
  <c r="AG1237" i="157"/>
  <c r="W1237" i="157"/>
  <c r="E1268" i="157"/>
  <c r="AV1233" i="157"/>
  <c r="R1233" i="157"/>
  <c r="AS1233" i="157"/>
  <c r="Z1233" i="157"/>
  <c r="BO1233" i="157"/>
  <c r="AC1233" i="157"/>
  <c r="O1233" i="157"/>
  <c r="BN1233" i="157"/>
  <c r="AB1233" i="157"/>
  <c r="L1233" i="157"/>
  <c r="BL1233" i="157"/>
  <c r="AM1233" i="157"/>
  <c r="J1233" i="157"/>
  <c r="BH1233" i="157"/>
  <c r="AL1233" i="157"/>
  <c r="H1233" i="157"/>
  <c r="BB1233" i="157"/>
  <c r="AK1233" i="157"/>
  <c r="P1233" i="157"/>
  <c r="BA1233" i="157"/>
  <c r="AJ1233" i="157"/>
  <c r="N1233" i="157"/>
  <c r="BJ1233" i="157"/>
  <c r="AH1233" i="157"/>
  <c r="M1233" i="157"/>
  <c r="BF1233" i="157"/>
  <c r="AE1233" i="157"/>
  <c r="K1233" i="157"/>
  <c r="AY1233" i="157"/>
  <c r="AD1233" i="157"/>
  <c r="G1233" i="157"/>
  <c r="AX1233" i="157"/>
  <c r="AO1233" i="157"/>
  <c r="I1233" i="157"/>
  <c r="BD1233" i="157"/>
  <c r="AI1233" i="157"/>
  <c r="AZ1233" i="157"/>
  <c r="AG1233" i="157"/>
  <c r="AU1233" i="157"/>
  <c r="AN1233" i="157"/>
  <c r="AT1233" i="157"/>
  <c r="AF1233" i="157"/>
  <c r="AR1233" i="157"/>
  <c r="X1233" i="157"/>
  <c r="AQ1233" i="157"/>
  <c r="U1233" i="157"/>
  <c r="BC1233" i="157"/>
  <c r="W1233" i="157"/>
  <c r="AW1233" i="157"/>
  <c r="T1233" i="157"/>
  <c r="E1266" i="157"/>
  <c r="AQ1231" i="157"/>
  <c r="AM1231" i="157"/>
  <c r="I1231" i="157"/>
  <c r="AW1231" i="157"/>
  <c r="BL1231" i="157"/>
  <c r="BF1231" i="157"/>
  <c r="AI1231" i="157"/>
  <c r="K1231" i="157"/>
  <c r="R1231" i="157"/>
  <c r="O1231" i="157"/>
  <c r="AE1231" i="157"/>
  <c r="BD1231" i="157"/>
  <c r="AD1231" i="157"/>
  <c r="M1231" i="157"/>
  <c r="U1231" i="157"/>
  <c r="BB1231" i="157"/>
  <c r="BJ1231" i="157"/>
  <c r="BA1231" i="157"/>
  <c r="AB1231" i="157"/>
  <c r="X1231" i="157"/>
  <c r="BN1231" i="157"/>
  <c r="N1231" i="157"/>
  <c r="AZ1231" i="157"/>
  <c r="AL1231" i="157"/>
  <c r="AH1231" i="157"/>
  <c r="AX1231" i="157"/>
  <c r="AU1231" i="157"/>
  <c r="AV1231" i="157"/>
  <c r="AF1231" i="157"/>
  <c r="Z1231" i="157"/>
  <c r="AK1231" i="157"/>
  <c r="J1231" i="157"/>
  <c r="AT1231" i="157"/>
  <c r="W1231" i="157"/>
  <c r="BC1231" i="157"/>
  <c r="BO1231" i="157"/>
  <c r="L1231" i="157"/>
  <c r="AY1231" i="157"/>
  <c r="T1231" i="157"/>
  <c r="AJ1231" i="157"/>
  <c r="AG1231" i="157"/>
  <c r="H1231" i="157"/>
  <c r="BH1231" i="157"/>
  <c r="AC1231" i="157"/>
  <c r="P1231" i="157"/>
  <c r="AS1231" i="157"/>
  <c r="AO1231" i="157"/>
  <c r="AR1231" i="157"/>
  <c r="AN1231" i="157"/>
  <c r="G1231" i="157"/>
  <c r="E1269" i="157"/>
  <c r="AX1234" i="157"/>
  <c r="W1234" i="157"/>
  <c r="AW1234" i="157"/>
  <c r="T1234" i="157"/>
  <c r="AV1234" i="157"/>
  <c r="R1234" i="157"/>
  <c r="BH1234" i="157"/>
  <c r="Z1234" i="157"/>
  <c r="AQ1234" i="157"/>
  <c r="BN1234" i="157"/>
  <c r="AI1234" i="157"/>
  <c r="J1234" i="157"/>
  <c r="BO1234" i="157"/>
  <c r="AH1234" i="157"/>
  <c r="I1234" i="157"/>
  <c r="BA1234" i="157"/>
  <c r="BL1234" i="157"/>
  <c r="AK1234" i="157"/>
  <c r="H1234" i="157"/>
  <c r="AF1234" i="157"/>
  <c r="BF1234" i="157"/>
  <c r="AG1234" i="157"/>
  <c r="G1234" i="157"/>
  <c r="AU1234" i="157"/>
  <c r="AE1234" i="157"/>
  <c r="K1234" i="157"/>
  <c r="AT1234" i="157"/>
  <c r="AO1234" i="157"/>
  <c r="L1234" i="157"/>
  <c r="AS1234" i="157"/>
  <c r="AM1234" i="157"/>
  <c r="O1234" i="157"/>
  <c r="AR1234" i="157"/>
  <c r="AL1234" i="157"/>
  <c r="N1234" i="157"/>
  <c r="BC1234" i="157"/>
  <c r="AB1234" i="157"/>
  <c r="M1234" i="157"/>
  <c r="AC1234" i="157"/>
  <c r="BB1234" i="157"/>
  <c r="AJ1234" i="157"/>
  <c r="P1234" i="157"/>
  <c r="AZ1234" i="157"/>
  <c r="BD1234" i="157"/>
  <c r="AD1234" i="157"/>
  <c r="X1234" i="157"/>
  <c r="BJ1234" i="157"/>
  <c r="AN1234" i="157"/>
  <c r="AY1234" i="157"/>
  <c r="U1234" i="157"/>
  <c r="E1265" i="157"/>
  <c r="AZ1230" i="157"/>
  <c r="J1230" i="157"/>
  <c r="AX1230" i="157"/>
  <c r="I1230" i="157"/>
  <c r="AQ1230" i="157"/>
  <c r="Z1230" i="157"/>
  <c r="BN1230" i="157"/>
  <c r="AE1230" i="157"/>
  <c r="R1230" i="157"/>
  <c r="BO1230" i="157"/>
  <c r="AD1230" i="157"/>
  <c r="H1230" i="157"/>
  <c r="BL1230" i="157"/>
  <c r="AC1230" i="157"/>
  <c r="G1230" i="157"/>
  <c r="BF1230" i="157"/>
  <c r="AB1230" i="157"/>
  <c r="T1230" i="157"/>
  <c r="BH1230" i="157"/>
  <c r="AN1230" i="157"/>
  <c r="K1230" i="157"/>
  <c r="BD1230" i="157"/>
  <c r="AM1230" i="157"/>
  <c r="M1230" i="157"/>
  <c r="BC1230" i="157"/>
  <c r="AH1230" i="157"/>
  <c r="L1230" i="157"/>
  <c r="BJ1230" i="157"/>
  <c r="AL1230" i="157"/>
  <c r="N1230" i="157"/>
  <c r="BB1230" i="157"/>
  <c r="AI1230" i="157"/>
  <c r="P1230" i="157"/>
  <c r="AW1230" i="157"/>
  <c r="AG1230" i="157"/>
  <c r="O1230" i="157"/>
  <c r="AV1230" i="157"/>
  <c r="AO1230" i="157"/>
  <c r="AU1230" i="157"/>
  <c r="AK1230" i="157"/>
  <c r="AT1230" i="157"/>
  <c r="AF1230" i="157"/>
  <c r="AS1230" i="157"/>
  <c r="AJ1230" i="157"/>
  <c r="AR1230" i="157"/>
  <c r="X1230" i="157"/>
  <c r="BA1230" i="157"/>
  <c r="U1230" i="157"/>
  <c r="AY1230" i="157"/>
  <c r="W1230" i="157"/>
  <c r="E1273" i="157"/>
  <c r="AU1238" i="157"/>
  <c r="J1238" i="157"/>
  <c r="BA1238" i="157"/>
  <c r="I1238" i="157"/>
  <c r="AZ1238" i="157"/>
  <c r="H1238" i="157"/>
  <c r="BH1238" i="157"/>
  <c r="AM1238" i="157"/>
  <c r="U1238" i="157"/>
  <c r="BN1238" i="157"/>
  <c r="AL1238" i="157"/>
  <c r="G1238" i="157"/>
  <c r="BO1238" i="157"/>
  <c r="AO1238" i="157"/>
  <c r="T1238" i="157"/>
  <c r="BL1238" i="157"/>
  <c r="AJ1238" i="157"/>
  <c r="R1238" i="157"/>
  <c r="BF1238" i="157"/>
  <c r="AI1238" i="157"/>
  <c r="K1238" i="157"/>
  <c r="AR1238" i="157"/>
  <c r="AG1238" i="157"/>
  <c r="M1238" i="157"/>
  <c r="AQ1238" i="157"/>
  <c r="AF1238" i="157"/>
  <c r="L1238" i="157"/>
  <c r="BJ1238" i="157"/>
  <c r="AN1238" i="157"/>
  <c r="N1238" i="157"/>
  <c r="BD1238" i="157"/>
  <c r="AK1238" i="157"/>
  <c r="P1238" i="157"/>
  <c r="BC1238" i="157"/>
  <c r="AE1238" i="157"/>
  <c r="O1238" i="157"/>
  <c r="BB1238" i="157"/>
  <c r="AB1238" i="157"/>
  <c r="AW1238" i="157"/>
  <c r="AH1238" i="157"/>
  <c r="AV1238" i="157"/>
  <c r="AD1238" i="157"/>
  <c r="AY1238" i="157"/>
  <c r="AC1238" i="157"/>
  <c r="AX1238" i="157"/>
  <c r="Z1238" i="157"/>
  <c r="AT1238" i="157"/>
  <c r="X1238" i="157"/>
  <c r="AS1238" i="157"/>
  <c r="W1238" i="157"/>
  <c r="E1270" i="157"/>
  <c r="BH1235" i="157"/>
  <c r="AD1235" i="157"/>
  <c r="AR1235" i="157"/>
  <c r="AC1235" i="157"/>
  <c r="AQ1235" i="157"/>
  <c r="AL1235" i="157"/>
  <c r="T1235" i="157"/>
  <c r="AW1235" i="157"/>
  <c r="W1235" i="157"/>
  <c r="BF1235" i="157"/>
  <c r="U1235" i="157"/>
  <c r="AY1235" i="157"/>
  <c r="BD1235" i="157"/>
  <c r="Z1235" i="157"/>
  <c r="R1235" i="157"/>
  <c r="AX1235" i="157"/>
  <c r="O1235" i="157"/>
  <c r="BO1235" i="157"/>
  <c r="AO1235" i="157"/>
  <c r="L1235" i="157"/>
  <c r="BN1235" i="157"/>
  <c r="AN1235" i="157"/>
  <c r="J1235" i="157"/>
  <c r="BL1235" i="157"/>
  <c r="AM1235" i="157"/>
  <c r="H1235" i="157"/>
  <c r="BJ1235" i="157"/>
  <c r="AJ1235" i="157"/>
  <c r="N1235" i="157"/>
  <c r="AT1235" i="157"/>
  <c r="AI1235" i="157"/>
  <c r="M1235" i="157"/>
  <c r="AS1235" i="157"/>
  <c r="AH1235" i="157"/>
  <c r="K1235" i="157"/>
  <c r="AV1235" i="157"/>
  <c r="BC1235" i="157"/>
  <c r="AG1235" i="157"/>
  <c r="G1235" i="157"/>
  <c r="BB1235" i="157"/>
  <c r="AE1235" i="157"/>
  <c r="P1235" i="157"/>
  <c r="BA1235" i="157"/>
  <c r="AB1235" i="157"/>
  <c r="X1235" i="157"/>
  <c r="AZ1235" i="157"/>
  <c r="AK1235" i="157"/>
  <c r="I1235" i="157"/>
  <c r="AU1235" i="157"/>
  <c r="AF1235" i="157"/>
  <c r="E1274" i="157"/>
  <c r="AV1239" i="157"/>
  <c r="AB1239" i="157"/>
  <c r="M1239" i="157"/>
  <c r="AN1239" i="157"/>
  <c r="AU1239" i="157"/>
  <c r="BH1239" i="157"/>
  <c r="AT1239" i="157"/>
  <c r="AZ1239" i="157"/>
  <c r="AS1239" i="157"/>
  <c r="AK1239" i="157"/>
  <c r="AM1239" i="157"/>
  <c r="X1239" i="157"/>
  <c r="O1239" i="157"/>
  <c r="BB1239" i="157"/>
  <c r="BF1239" i="157"/>
  <c r="U1239" i="157"/>
  <c r="W1239" i="157"/>
  <c r="T1239" i="157"/>
  <c r="BO1239" i="157"/>
  <c r="AG1239" i="157"/>
  <c r="L1239" i="157"/>
  <c r="BN1239" i="157"/>
  <c r="AE1239" i="157"/>
  <c r="J1239" i="157"/>
  <c r="H1239" i="157"/>
  <c r="BL1239" i="157"/>
  <c r="AC1239" i="157"/>
  <c r="AX1239" i="157"/>
  <c r="AI1239" i="157"/>
  <c r="N1239" i="157"/>
  <c r="AW1239" i="157"/>
  <c r="AH1239" i="157"/>
  <c r="K1239" i="157"/>
  <c r="AQ1239" i="157"/>
  <c r="AF1239" i="157"/>
  <c r="I1239" i="157"/>
  <c r="AO1239" i="157"/>
  <c r="BD1239" i="157"/>
  <c r="AD1239" i="157"/>
  <c r="G1239" i="157"/>
  <c r="BC1239" i="157"/>
  <c r="BA1239" i="157"/>
  <c r="BJ1239" i="157"/>
  <c r="AL1239" i="157"/>
  <c r="R1239" i="157"/>
  <c r="AY1239" i="157"/>
  <c r="AJ1239" i="157"/>
  <c r="P1239" i="157"/>
  <c r="Z1239" i="157"/>
  <c r="AR1239" i="157"/>
  <c r="E1271" i="157"/>
  <c r="AU1236" i="157"/>
  <c r="AF1236" i="157"/>
  <c r="AT1236" i="157"/>
  <c r="AK1236" i="157"/>
  <c r="AR1236" i="157"/>
  <c r="AG1236" i="157"/>
  <c r="BA1236" i="157"/>
  <c r="AD1236" i="157"/>
  <c r="AX1236" i="157"/>
  <c r="Z1236" i="157"/>
  <c r="AV1236" i="157"/>
  <c r="J1236" i="157"/>
  <c r="AS1236" i="157"/>
  <c r="I1236" i="157"/>
  <c r="AQ1236" i="157"/>
  <c r="H1236" i="157"/>
  <c r="BF1236" i="157"/>
  <c r="G1236" i="157"/>
  <c r="AW1236" i="157"/>
  <c r="T1236" i="157"/>
  <c r="BO1236" i="157"/>
  <c r="AE1236" i="157"/>
  <c r="X1236" i="157"/>
  <c r="BN1236" i="157"/>
  <c r="AC1236" i="157"/>
  <c r="R1236" i="157"/>
  <c r="BL1236" i="157"/>
  <c r="AM1236" i="157"/>
  <c r="K1236" i="157"/>
  <c r="AZ1236" i="157"/>
  <c r="AL1236" i="157"/>
  <c r="W1236" i="157"/>
  <c r="AY1236" i="157"/>
  <c r="AJ1236" i="157"/>
  <c r="O1236" i="157"/>
  <c r="BJ1236" i="157"/>
  <c r="AI1236" i="157"/>
  <c r="L1236" i="157"/>
  <c r="BH1236" i="157"/>
  <c r="AB1236" i="157"/>
  <c r="P1236" i="157"/>
  <c r="BC1236" i="157"/>
  <c r="AO1236" i="157"/>
  <c r="M1236" i="157"/>
  <c r="BB1236" i="157"/>
  <c r="AH1236" i="157"/>
  <c r="U1236" i="157"/>
  <c r="BD1236" i="157"/>
  <c r="AN1236" i="157"/>
  <c r="N1236" i="157"/>
  <c r="BJ1271" i="157" l="1"/>
  <c r="AD1271" i="157"/>
  <c r="AX1271" i="157"/>
  <c r="AO1271" i="157"/>
  <c r="AW1271" i="157"/>
  <c r="AI1271" i="157"/>
  <c r="AV1271" i="157"/>
  <c r="Z1271" i="157"/>
  <c r="AQ1271" i="157"/>
  <c r="U1271" i="157"/>
  <c r="AY1271" i="157"/>
  <c r="O1271" i="157"/>
  <c r="BD1271" i="157"/>
  <c r="L1271" i="157"/>
  <c r="BC1271" i="157"/>
  <c r="K1271" i="157"/>
  <c r="BB1271" i="157"/>
  <c r="J1271" i="157"/>
  <c r="BO1271" i="157"/>
  <c r="AK1271" i="157"/>
  <c r="T1271" i="157"/>
  <c r="BN1271" i="157"/>
  <c r="AJ1271" i="157"/>
  <c r="H1271" i="157"/>
  <c r="BH1271" i="157"/>
  <c r="AC1271" i="157"/>
  <c r="N1271" i="157"/>
  <c r="BL1271" i="157"/>
  <c r="AH1271" i="157"/>
  <c r="G1271" i="157"/>
  <c r="BA1271" i="157"/>
  <c r="AG1271" i="157"/>
  <c r="R1271" i="157"/>
  <c r="AZ1271" i="157"/>
  <c r="AF1271" i="157"/>
  <c r="W1271" i="157"/>
  <c r="AU1271" i="157"/>
  <c r="AE1271" i="157"/>
  <c r="P1271" i="157"/>
  <c r="BF1271" i="157"/>
  <c r="AB1271" i="157"/>
  <c r="M1271" i="157"/>
  <c r="AT1271" i="157"/>
  <c r="AM1271" i="157"/>
  <c r="I1271" i="157"/>
  <c r="AS1271" i="157"/>
  <c r="AN1271" i="157"/>
  <c r="X1271" i="157"/>
  <c r="AR1271" i="157"/>
  <c r="AL1271" i="157"/>
  <c r="BB1270" i="157"/>
  <c r="U1270" i="157"/>
  <c r="AV1270" i="157"/>
  <c r="AW1270" i="157"/>
  <c r="J1270" i="157"/>
  <c r="I1270" i="157"/>
  <c r="AQ1270" i="157"/>
  <c r="H1270" i="157"/>
  <c r="BO1270" i="157"/>
  <c r="K1270" i="157"/>
  <c r="BH1270" i="157"/>
  <c r="AO1270" i="157"/>
  <c r="R1270" i="157"/>
  <c r="BD1270" i="157"/>
  <c r="BC1270" i="157"/>
  <c r="AL1270" i="157"/>
  <c r="O1270" i="157"/>
  <c r="BF1270" i="157"/>
  <c r="AJ1270" i="157"/>
  <c r="N1270" i="157"/>
  <c r="BA1270" i="157"/>
  <c r="AI1270" i="157"/>
  <c r="M1270" i="157"/>
  <c r="AZ1270" i="157"/>
  <c r="AG1270" i="157"/>
  <c r="W1270" i="157"/>
  <c r="BL1270" i="157"/>
  <c r="AF1270" i="157"/>
  <c r="P1270" i="157"/>
  <c r="AY1270" i="157"/>
  <c r="L1270" i="157"/>
  <c r="BN1270" i="157"/>
  <c r="AN1270" i="157"/>
  <c r="AX1270" i="157"/>
  <c r="AC1270" i="157"/>
  <c r="AS1270" i="157"/>
  <c r="AK1270" i="157"/>
  <c r="G1270" i="157"/>
  <c r="AR1270" i="157"/>
  <c r="AH1270" i="157"/>
  <c r="T1270" i="157"/>
  <c r="AU1270" i="157"/>
  <c r="AB1270" i="157"/>
  <c r="BJ1270" i="157"/>
  <c r="Z1270" i="157"/>
  <c r="AD1270" i="157"/>
  <c r="AT1270" i="157"/>
  <c r="X1270" i="157"/>
  <c r="AE1270" i="157"/>
  <c r="AM1270" i="157"/>
  <c r="AH1265" i="157"/>
  <c r="T1265" i="157"/>
  <c r="AC1265" i="157"/>
  <c r="AT1265" i="157"/>
  <c r="AG1265" i="157"/>
  <c r="P1265" i="157"/>
  <c r="AS1265" i="157"/>
  <c r="AF1265" i="157"/>
  <c r="M1265" i="157"/>
  <c r="BF1265" i="157"/>
  <c r="AD1265" i="157"/>
  <c r="I1265" i="157"/>
  <c r="BD1265" i="157"/>
  <c r="AL1265" i="157"/>
  <c r="G1265" i="157"/>
  <c r="BC1265" i="157"/>
  <c r="AJ1265" i="157"/>
  <c r="N1265" i="157"/>
  <c r="BB1265" i="157"/>
  <c r="AE1265" i="157"/>
  <c r="U1265" i="157"/>
  <c r="AW1265" i="157"/>
  <c r="AV1265" i="157"/>
  <c r="AB1265" i="157"/>
  <c r="BA1265" i="157"/>
  <c r="AM1265" i="157"/>
  <c r="AZ1265" i="157"/>
  <c r="AK1265" i="157"/>
  <c r="AX1265" i="157"/>
  <c r="W1265" i="157"/>
  <c r="AU1265" i="157"/>
  <c r="X1265" i="157"/>
  <c r="AY1265" i="157"/>
  <c r="R1265" i="157"/>
  <c r="AR1265" i="157"/>
  <c r="Z1265" i="157"/>
  <c r="BH1265" i="157"/>
  <c r="O1265" i="157"/>
  <c r="L1265" i="157"/>
  <c r="AQ1265" i="157"/>
  <c r="BO1265" i="157"/>
  <c r="AO1265" i="157"/>
  <c r="K1265" i="157"/>
  <c r="BN1265" i="157"/>
  <c r="AN1265" i="157"/>
  <c r="J1265" i="157"/>
  <c r="BJ1265" i="157"/>
  <c r="AI1265" i="157"/>
  <c r="H1265" i="157"/>
  <c r="BL1265" i="157"/>
  <c r="AV1266" i="157"/>
  <c r="AB1266" i="157"/>
  <c r="AT1266" i="157"/>
  <c r="AD1266" i="157"/>
  <c r="AS1266" i="157"/>
  <c r="AJ1266" i="157"/>
  <c r="BH1266" i="157"/>
  <c r="X1266" i="157"/>
  <c r="BJ1266" i="157"/>
  <c r="W1266" i="157"/>
  <c r="BC1266" i="157"/>
  <c r="Z1266" i="157"/>
  <c r="BB1266" i="157"/>
  <c r="J1266" i="157"/>
  <c r="AR1266" i="157"/>
  <c r="I1266" i="157"/>
  <c r="AU1266" i="157"/>
  <c r="H1266" i="157"/>
  <c r="BL1266" i="157"/>
  <c r="AG1266" i="157"/>
  <c r="G1266" i="157"/>
  <c r="BO1266" i="157"/>
  <c r="AE1266" i="157"/>
  <c r="T1266" i="157"/>
  <c r="BN1266" i="157"/>
  <c r="AC1266" i="157"/>
  <c r="K1266" i="157"/>
  <c r="AZ1266" i="157"/>
  <c r="AO1266" i="157"/>
  <c r="U1266" i="157"/>
  <c r="AY1266" i="157"/>
  <c r="AL1266" i="157"/>
  <c r="O1266" i="157"/>
  <c r="BF1266" i="157"/>
  <c r="AK1266" i="157"/>
  <c r="N1266" i="157"/>
  <c r="AQ1266" i="157"/>
  <c r="AI1266" i="157"/>
  <c r="M1266" i="157"/>
  <c r="BD1266" i="157"/>
  <c r="AH1266" i="157"/>
  <c r="P1266" i="157"/>
  <c r="BA1266" i="157"/>
  <c r="AN1266" i="157"/>
  <c r="R1266" i="157"/>
  <c r="AX1266" i="157"/>
  <c r="AF1266" i="157"/>
  <c r="L1266" i="157"/>
  <c r="AW1266" i="157"/>
  <c r="AM1266" i="157"/>
  <c r="BF1272" i="157"/>
  <c r="AM1272" i="157"/>
  <c r="BA1272" i="157"/>
  <c r="AC1272" i="157"/>
  <c r="AZ1272" i="157"/>
  <c r="AB1272" i="157"/>
  <c r="AX1272" i="157"/>
  <c r="AH1272" i="157"/>
  <c r="AQ1272" i="157"/>
  <c r="Z1272" i="157"/>
  <c r="BD1272" i="157"/>
  <c r="W1272" i="157"/>
  <c r="BC1272" i="157"/>
  <c r="U1272" i="157"/>
  <c r="BB1272" i="157"/>
  <c r="R1272" i="157"/>
  <c r="BJ1272" i="157"/>
  <c r="J1272" i="157"/>
  <c r="AY1272" i="157"/>
  <c r="I1272" i="157"/>
  <c r="BO1272" i="157"/>
  <c r="AK1272" i="157"/>
  <c r="H1272" i="157"/>
  <c r="BN1272" i="157"/>
  <c r="AI1272" i="157"/>
  <c r="G1272" i="157"/>
  <c r="BL1272" i="157"/>
  <c r="AG1272" i="157"/>
  <c r="T1272" i="157"/>
  <c r="AV1272" i="157"/>
  <c r="AF1272" i="157"/>
  <c r="K1272" i="157"/>
  <c r="AU1272" i="157"/>
  <c r="AO1272" i="157"/>
  <c r="O1272" i="157"/>
  <c r="BH1272" i="157"/>
  <c r="AL1272" i="157"/>
  <c r="N1272" i="157"/>
  <c r="AW1272" i="157"/>
  <c r="AJ1272" i="157"/>
  <c r="M1272" i="157"/>
  <c r="AT1272" i="157"/>
  <c r="AE1272" i="157"/>
  <c r="L1272" i="157"/>
  <c r="AS1272" i="157"/>
  <c r="AD1272" i="157"/>
  <c r="P1272" i="157"/>
  <c r="AR1272" i="157"/>
  <c r="AN1272" i="157"/>
  <c r="X1272" i="157"/>
  <c r="AZ1274" i="157"/>
  <c r="AD1274" i="157"/>
  <c r="AX1274" i="157"/>
  <c r="AB1274" i="157"/>
  <c r="AW1274" i="157"/>
  <c r="AM1274" i="157"/>
  <c r="BD1274" i="157"/>
  <c r="AJ1274" i="157"/>
  <c r="AY1274" i="157"/>
  <c r="X1274" i="157"/>
  <c r="AR1274" i="157"/>
  <c r="U1274" i="157"/>
  <c r="AV1274" i="157"/>
  <c r="W1274" i="157"/>
  <c r="AT1274" i="157"/>
  <c r="T1274" i="157"/>
  <c r="AU1274" i="157"/>
  <c r="Z1274" i="157"/>
  <c r="AS1274" i="157"/>
  <c r="R1274" i="157"/>
  <c r="BN1274" i="157"/>
  <c r="AI1274" i="157"/>
  <c r="J1274" i="157"/>
  <c r="BO1274" i="157"/>
  <c r="AH1274" i="157"/>
  <c r="I1274" i="157"/>
  <c r="BL1274" i="157"/>
  <c r="AE1274" i="157"/>
  <c r="H1274" i="157"/>
  <c r="BJ1274" i="157"/>
  <c r="AC1274" i="157"/>
  <c r="G1274" i="157"/>
  <c r="BH1274" i="157"/>
  <c r="AO1274" i="157"/>
  <c r="K1274" i="157"/>
  <c r="BF1274" i="157"/>
  <c r="AL1274" i="157"/>
  <c r="O1274" i="157"/>
  <c r="AQ1274" i="157"/>
  <c r="AK1274" i="157"/>
  <c r="N1274" i="157"/>
  <c r="BC1274" i="157"/>
  <c r="AG1274" i="157"/>
  <c r="M1274" i="157"/>
  <c r="BB1274" i="157"/>
  <c r="AF1274" i="157"/>
  <c r="P1274" i="157"/>
  <c r="BA1274" i="157"/>
  <c r="AN1274" i="157"/>
  <c r="L1274" i="157"/>
  <c r="BN1273" i="157"/>
  <c r="AB1273" i="157"/>
  <c r="L1273" i="157"/>
  <c r="BL1273" i="157"/>
  <c r="AO1273" i="157"/>
  <c r="K1273" i="157"/>
  <c r="BB1273" i="157"/>
  <c r="AN1273" i="157"/>
  <c r="J1273" i="157"/>
  <c r="BA1273" i="157"/>
  <c r="AH1273" i="157"/>
  <c r="H1273" i="157"/>
  <c r="BH1273" i="157"/>
  <c r="AG1273" i="157"/>
  <c r="P1273" i="157"/>
  <c r="BD1273" i="157"/>
  <c r="AF1273" i="157"/>
  <c r="M1273" i="157"/>
  <c r="BC1273" i="157"/>
  <c r="AE1273" i="157"/>
  <c r="I1273" i="157"/>
  <c r="BJ1273" i="157"/>
  <c r="AK1273" i="157"/>
  <c r="G1273" i="157"/>
  <c r="AZ1273" i="157"/>
  <c r="AI1273" i="157"/>
  <c r="N1273" i="157"/>
  <c r="AU1273" i="157"/>
  <c r="AD1273" i="157"/>
  <c r="AT1273" i="157"/>
  <c r="AJ1273" i="157"/>
  <c r="AW1273" i="157"/>
  <c r="AL1273" i="157"/>
  <c r="AV1273" i="157"/>
  <c r="AM1273" i="157"/>
  <c r="AR1273" i="157"/>
  <c r="AS1273" i="157"/>
  <c r="Z1273" i="157"/>
  <c r="X1273" i="157"/>
  <c r="AY1273" i="157"/>
  <c r="U1273" i="157"/>
  <c r="AQ1273" i="157"/>
  <c r="W1273" i="157"/>
  <c r="BF1273" i="157"/>
  <c r="T1273" i="157"/>
  <c r="AX1273" i="157"/>
  <c r="R1273" i="157"/>
  <c r="BO1273" i="157"/>
  <c r="AC1273" i="157"/>
  <c r="O1273" i="157"/>
  <c r="AT1269" i="157"/>
  <c r="L1269" i="157"/>
  <c r="AZ1269" i="157"/>
  <c r="K1269" i="157"/>
  <c r="BO1269" i="157"/>
  <c r="AI1269" i="157"/>
  <c r="J1269" i="157"/>
  <c r="BN1269" i="157"/>
  <c r="AG1269" i="157"/>
  <c r="H1269" i="157"/>
  <c r="BJ1269" i="157"/>
  <c r="AE1269" i="157"/>
  <c r="W1269" i="157"/>
  <c r="BL1269" i="157"/>
  <c r="AD1269" i="157"/>
  <c r="T1269" i="157"/>
  <c r="BF1269" i="157"/>
  <c r="AJ1269" i="157"/>
  <c r="R1269" i="157"/>
  <c r="AX1269" i="157"/>
  <c r="AH1269" i="157"/>
  <c r="M1269" i="157"/>
  <c r="AW1269" i="157"/>
  <c r="AF1269" i="157"/>
  <c r="I1269" i="157"/>
  <c r="AS1269" i="157"/>
  <c r="AC1269" i="157"/>
  <c r="G1269" i="157"/>
  <c r="AR1269" i="157"/>
  <c r="AM1269" i="157"/>
  <c r="N1269" i="157"/>
  <c r="AQ1269" i="157"/>
  <c r="AK1269" i="157"/>
  <c r="P1269" i="157"/>
  <c r="BH1269" i="157"/>
  <c r="AB1269" i="157"/>
  <c r="BD1269" i="157"/>
  <c r="AO1269" i="157"/>
  <c r="BC1269" i="157"/>
  <c r="AN1269" i="157"/>
  <c r="BB1269" i="157"/>
  <c r="AL1269" i="157"/>
  <c r="BA1269" i="157"/>
  <c r="Z1269" i="157"/>
  <c r="AY1269" i="157"/>
  <c r="X1269" i="157"/>
  <c r="AV1269" i="157"/>
  <c r="U1269" i="157"/>
  <c r="AU1269" i="157"/>
  <c r="O1269" i="157"/>
  <c r="BD1268" i="157"/>
  <c r="AF1268" i="157"/>
  <c r="L1268" i="157"/>
  <c r="AY1268" i="157"/>
  <c r="AN1268" i="157"/>
  <c r="P1268" i="157"/>
  <c r="AX1268" i="157"/>
  <c r="AK1268" i="157"/>
  <c r="R1268" i="157"/>
  <c r="BH1268" i="157"/>
  <c r="AE1268" i="157"/>
  <c r="T1268" i="157"/>
  <c r="BC1268" i="157"/>
  <c r="AB1268" i="157"/>
  <c r="BB1268" i="157"/>
  <c r="AH1268" i="157"/>
  <c r="BF1268" i="157"/>
  <c r="AD1268" i="157"/>
  <c r="BA1268" i="157"/>
  <c r="AC1268" i="157"/>
  <c r="AZ1268" i="157"/>
  <c r="X1268" i="157"/>
  <c r="AS1268" i="157"/>
  <c r="Z1268" i="157"/>
  <c r="AW1268" i="157"/>
  <c r="U1268" i="157"/>
  <c r="AV1268" i="157"/>
  <c r="W1268" i="157"/>
  <c r="AT1268" i="157"/>
  <c r="J1268" i="157"/>
  <c r="AU1268" i="157"/>
  <c r="I1268" i="157"/>
  <c r="BO1268" i="157"/>
  <c r="AM1268" i="157"/>
  <c r="H1268" i="157"/>
  <c r="BN1268" i="157"/>
  <c r="AL1268" i="157"/>
  <c r="G1268" i="157"/>
  <c r="BL1268" i="157"/>
  <c r="AO1268" i="157"/>
  <c r="K1268" i="157"/>
  <c r="BJ1268" i="157"/>
  <c r="AJ1268" i="157"/>
  <c r="O1268" i="157"/>
  <c r="AR1268" i="157"/>
  <c r="AI1268" i="157"/>
  <c r="N1268" i="157"/>
  <c r="AQ1268" i="157"/>
  <c r="AG1268" i="157"/>
  <c r="M1268" i="157"/>
  <c r="BN1267" i="157"/>
  <c r="AF1267" i="157"/>
  <c r="K1267" i="157"/>
  <c r="BJ1267" i="157"/>
  <c r="AO1267" i="157"/>
  <c r="J1267" i="157"/>
  <c r="BH1267" i="157"/>
  <c r="AM1267" i="157"/>
  <c r="H1267" i="157"/>
  <c r="BL1267" i="157"/>
  <c r="AK1267" i="157"/>
  <c r="N1267" i="157"/>
  <c r="AY1267" i="157"/>
  <c r="AJ1267" i="157"/>
  <c r="G1267" i="157"/>
  <c r="T1267" i="157"/>
  <c r="AH1267" i="157"/>
  <c r="P1267" i="157"/>
  <c r="AW1267" i="157"/>
  <c r="AE1267" i="157"/>
  <c r="I1267" i="157"/>
  <c r="AD1267" i="157"/>
  <c r="AQ1267" i="157"/>
  <c r="AC1267" i="157"/>
  <c r="M1267" i="157"/>
  <c r="BF1267" i="157"/>
  <c r="AN1267" i="157"/>
  <c r="BD1267" i="157"/>
  <c r="AL1267" i="157"/>
  <c r="BB1267" i="157"/>
  <c r="AB1267" i="157"/>
  <c r="BA1267" i="157"/>
  <c r="AI1267" i="157"/>
  <c r="AZ1267" i="157"/>
  <c r="Z1267" i="157"/>
  <c r="AU1267" i="157"/>
  <c r="X1267" i="157"/>
  <c r="AT1267" i="157"/>
  <c r="W1267" i="157"/>
  <c r="AS1267" i="157"/>
  <c r="R1267" i="157"/>
  <c r="BC1267" i="157"/>
  <c r="U1267" i="157"/>
  <c r="AV1267" i="157"/>
  <c r="AR1267" i="157"/>
  <c r="O1267" i="157"/>
  <c r="BO1267" i="157"/>
  <c r="AG1267" i="157"/>
  <c r="L1267" i="157"/>
  <c r="AX1267" i="157"/>
  <c r="BD10" i="157" l="1"/>
  <c r="AO10" i="157"/>
  <c r="Y1172" i="157" l="1"/>
  <c r="Y1034" i="157"/>
  <c r="Y926" i="157"/>
  <c r="Y788" i="157"/>
  <c r="Y612" i="157"/>
  <c r="Y508" i="157"/>
  <c r="Y331" i="157"/>
  <c r="Y226" i="157"/>
  <c r="Y16" i="157"/>
  <c r="Y1173" i="157"/>
  <c r="Y1033" i="157"/>
  <c r="Y894" i="157"/>
  <c r="Y752" i="157"/>
  <c r="Y611" i="157"/>
  <c r="Y474" i="157"/>
  <c r="Y261" i="157"/>
  <c r="Y192" i="157"/>
  <c r="Y53" i="157"/>
  <c r="Y1138" i="157"/>
  <c r="Y1031" i="157"/>
  <c r="Y893" i="157"/>
  <c r="Y718" i="157"/>
  <c r="Y576" i="157"/>
  <c r="Y436" i="157"/>
  <c r="Y227" i="157"/>
  <c r="Y158" i="157"/>
  <c r="Y52" i="157"/>
  <c r="Y1139" i="157"/>
  <c r="Y1068" i="157"/>
  <c r="Y892" i="157"/>
  <c r="Y717" i="157"/>
  <c r="Y542" i="157"/>
  <c r="Y402" i="157"/>
  <c r="Y297" i="157"/>
  <c r="Y191" i="157"/>
  <c r="Y18" i="157"/>
  <c r="Y1137" i="157"/>
  <c r="Y997" i="157"/>
  <c r="Y891" i="157"/>
  <c r="Y683" i="157"/>
  <c r="Y541" i="157"/>
  <c r="Y401" i="157"/>
  <c r="Y263" i="157"/>
  <c r="Y157" i="157"/>
  <c r="Y51" i="157"/>
  <c r="Y1103" i="157"/>
  <c r="Y1032" i="157"/>
  <c r="Y858" i="157"/>
  <c r="Y716" i="157"/>
  <c r="Y578" i="157"/>
  <c r="Y437" i="157"/>
  <c r="Y296" i="157"/>
  <c r="Y156" i="157"/>
  <c r="Y17" i="157"/>
  <c r="Y1069" i="157"/>
  <c r="Y998" i="157"/>
  <c r="Y857" i="157"/>
  <c r="Y681" i="157"/>
  <c r="Y577" i="157"/>
  <c r="Y403" i="157"/>
  <c r="Y262" i="157"/>
  <c r="Y122" i="157"/>
  <c r="Y1101" i="157"/>
  <c r="Y996" i="157"/>
  <c r="Y856" i="157"/>
  <c r="Y682" i="157"/>
  <c r="Y507" i="157"/>
  <c r="Y334" i="157"/>
  <c r="Y228" i="157"/>
  <c r="Y88" i="157"/>
  <c r="Y1067" i="157"/>
  <c r="Y963" i="157"/>
  <c r="Y821" i="157"/>
  <c r="Y648" i="157"/>
  <c r="Y473" i="157"/>
  <c r="Y367" i="157"/>
  <c r="Y229" i="157"/>
  <c r="Y121" i="157"/>
  <c r="Y1066" i="157"/>
  <c r="Y962" i="157"/>
  <c r="Y753" i="157"/>
  <c r="Y647" i="157"/>
  <c r="Y506" i="157"/>
  <c r="Y333" i="157"/>
  <c r="Y194" i="157"/>
  <c r="Y87" i="157"/>
  <c r="Y1242" i="157"/>
  <c r="Y1102" i="157"/>
  <c r="Y928" i="157"/>
  <c r="Y786" i="157"/>
  <c r="Y613" i="157"/>
  <c r="Y472" i="157"/>
  <c r="Y366" i="157"/>
  <c r="Y193" i="157"/>
  <c r="Y86" i="157"/>
  <c r="Y1208" i="157"/>
  <c r="Y1070" i="157"/>
  <c r="Y927" i="157"/>
  <c r="Y823" i="157"/>
  <c r="Y646" i="157"/>
  <c r="Y471" i="157"/>
  <c r="Y332" i="157"/>
  <c r="Y159" i="157"/>
  <c r="Y123" i="157"/>
  <c r="Y54" i="157"/>
  <c r="Y438" i="157"/>
  <c r="Y1136" i="157"/>
  <c r="Y961" i="157"/>
  <c r="Y719" i="157"/>
  <c r="Y751" i="157"/>
  <c r="Y368" i="157"/>
  <c r="Y755" i="157"/>
  <c r="Y822" i="157"/>
  <c r="Y684" i="157"/>
  <c r="Y614" i="157"/>
  <c r="Y754" i="157"/>
  <c r="Y298" i="157"/>
  <c r="Y543" i="157"/>
  <c r="Y787" i="157"/>
  <c r="Y756" i="157"/>
  <c r="Y1174" i="157"/>
  <c r="Y335" i="157"/>
  <c r="Y230" i="157"/>
  <c r="Y615" i="157"/>
  <c r="Y1207" i="157"/>
  <c r="Y1071" i="157"/>
  <c r="Y264" i="157"/>
  <c r="Y544" i="157"/>
  <c r="Y160" i="157"/>
  <c r="Y824" i="157"/>
  <c r="Y895" i="157"/>
  <c r="Y89" i="157"/>
  <c r="Y439" i="157"/>
  <c r="Y475" i="157"/>
  <c r="Y579" i="157"/>
  <c r="Y1140" i="157"/>
  <c r="Y929" i="157"/>
  <c r="Y195" i="157"/>
  <c r="Y299" i="157"/>
  <c r="Y509" i="157"/>
  <c r="Y999" i="157"/>
  <c r="Y1244" i="157"/>
  <c r="Y1206" i="157"/>
  <c r="Y1209" i="157"/>
  <c r="Y124" i="157"/>
  <c r="Y1104" i="157"/>
  <c r="Y720" i="157"/>
  <c r="Y1243" i="157"/>
  <c r="Y649" i="157"/>
  <c r="Y404" i="157"/>
  <c r="Y859" i="157"/>
  <c r="Y1241" i="157"/>
  <c r="Y19" i="157"/>
  <c r="Y685" i="157"/>
  <c r="Y1035" i="157"/>
  <c r="Y55" i="157"/>
  <c r="Y789" i="157"/>
  <c r="Y369" i="157"/>
  <c r="Y1171" i="157"/>
  <c r="Y964" i="157"/>
  <c r="Y721" i="157"/>
  <c r="Y930" i="157"/>
  <c r="Y510" i="157"/>
  <c r="Y125" i="157"/>
  <c r="Y1245" i="157"/>
  <c r="Y616" i="157"/>
  <c r="Y20" i="157"/>
  <c r="Y1036" i="157"/>
  <c r="Y580" i="157"/>
  <c r="Y686" i="157"/>
  <c r="Y300" i="157"/>
  <c r="Y1105" i="157"/>
  <c r="Y965" i="157"/>
  <c r="Y265" i="157"/>
  <c r="Y896" i="157"/>
  <c r="Y476" i="157"/>
  <c r="Y545" i="157"/>
  <c r="Y1210" i="157"/>
  <c r="Y1000" i="157"/>
  <c r="Y1072" i="157"/>
  <c r="Y440" i="157"/>
  <c r="Y825" i="157"/>
  <c r="Y790" i="157"/>
  <c r="Y1141" i="157"/>
  <c r="Y860" i="157"/>
  <c r="Y650" i="157"/>
  <c r="Y1175" i="157"/>
  <c r="Y757" i="157"/>
  <c r="Y405" i="157"/>
  <c r="Y161" i="157"/>
  <c r="Y370" i="157"/>
  <c r="Y196" i="157"/>
  <c r="Y336" i="157"/>
  <c r="Y56" i="157"/>
  <c r="Y90" i="157"/>
  <c r="Y231" i="157"/>
  <c r="Y1142" i="157"/>
  <c r="Y1001" i="157"/>
  <c r="Y197" i="157"/>
  <c r="Y371" i="157"/>
  <c r="Y441" i="157"/>
  <c r="Y687" i="157"/>
  <c r="Y966" i="157"/>
  <c r="Y57" i="157"/>
  <c r="Y758" i="157"/>
  <c r="Y266" i="157"/>
  <c r="Y826" i="157"/>
  <c r="Y931" i="157"/>
  <c r="Y651" i="157"/>
  <c r="Y91" i="157"/>
  <c r="Y581" i="157"/>
  <c r="Y861" i="157"/>
  <c r="Y1246" i="157"/>
  <c r="Y546" i="157"/>
  <c r="Y1211" i="157"/>
  <c r="Y1176" i="157"/>
  <c r="Y897" i="157"/>
  <c r="Y722" i="157"/>
  <c r="Y1073" i="157"/>
  <c r="Y162" i="157"/>
  <c r="Y406" i="157"/>
  <c r="Y1106" i="157"/>
  <c r="Y301" i="157"/>
  <c r="Y617" i="157"/>
  <c r="Y337" i="157"/>
  <c r="Y1037" i="157"/>
  <c r="Y791" i="157"/>
  <c r="Y477" i="157"/>
  <c r="Y511" i="157"/>
  <c r="Y126" i="157"/>
  <c r="Y21" i="157"/>
  <c r="Y232" i="157"/>
  <c r="Y1107" i="157"/>
  <c r="Y58" i="157"/>
  <c r="Y372" i="157"/>
  <c r="Y898" i="157"/>
  <c r="Y233" i="157"/>
  <c r="Y932" i="157"/>
  <c r="Y302" i="157"/>
  <c r="Y163" i="157"/>
  <c r="Y198" i="157"/>
  <c r="Y1143" i="157"/>
  <c r="Y618" i="157"/>
  <c r="Y1002" i="157"/>
  <c r="Y442" i="157"/>
  <c r="Y1038" i="157"/>
  <c r="Y582" i="157"/>
  <c r="Y1177" i="157"/>
  <c r="Y338" i="157"/>
  <c r="Y792" i="157"/>
  <c r="Y92" i="157"/>
  <c r="Y22" i="157"/>
  <c r="Y407" i="157"/>
  <c r="Y1247" i="157"/>
  <c r="Y967" i="157"/>
  <c r="Y512" i="157"/>
  <c r="Y1074" i="157"/>
  <c r="Y723" i="157"/>
  <c r="Y1212" i="157"/>
  <c r="Y267" i="157"/>
  <c r="Y759" i="157"/>
  <c r="Y827" i="157"/>
  <c r="Y547" i="157"/>
  <c r="Y862" i="157"/>
  <c r="Y127" i="157"/>
  <c r="Y652" i="157"/>
  <c r="Y478" i="157"/>
  <c r="Y688" i="157"/>
  <c r="Y408" i="157"/>
  <c r="Y303" i="157"/>
  <c r="Y23" i="157"/>
  <c r="Y548" i="157"/>
  <c r="Y793" i="157"/>
  <c r="Y1248" i="157"/>
  <c r="Y128" i="157"/>
  <c r="Y234" i="157"/>
  <c r="Y1213" i="157"/>
  <c r="Y1003" i="157"/>
  <c r="Y59" i="157"/>
  <c r="Y619" i="157"/>
  <c r="Y1108" i="157"/>
  <c r="Y479" i="157"/>
  <c r="Y1075" i="157"/>
  <c r="Y933" i="157"/>
  <c r="Y373" i="157"/>
  <c r="Y443" i="157"/>
  <c r="Y268" i="157"/>
  <c r="Y653" i="157"/>
  <c r="Y828" i="157"/>
  <c r="Y513" i="157"/>
  <c r="Y968" i="157"/>
  <c r="Y583" i="157"/>
  <c r="Y689" i="157"/>
  <c r="Y164" i="157"/>
  <c r="Y339" i="157"/>
  <c r="Y863" i="157"/>
  <c r="Y724" i="157"/>
  <c r="Y899" i="157"/>
  <c r="Y1178" i="157"/>
  <c r="Y1039" i="157"/>
  <c r="Y199" i="157"/>
  <c r="Y1144" i="157"/>
  <c r="Y93" i="157"/>
  <c r="Y760" i="157"/>
  <c r="Y1004" i="157"/>
  <c r="Y409" i="157"/>
  <c r="Y235" i="157"/>
  <c r="Y1109" i="157"/>
  <c r="Y60" i="157"/>
  <c r="Y900" i="157"/>
  <c r="Y94" i="157"/>
  <c r="Y969" i="157"/>
  <c r="Y24" i="157"/>
  <c r="Y165" i="157"/>
  <c r="Y1249" i="157"/>
  <c r="Y584" i="157"/>
  <c r="Y340" i="157"/>
  <c r="Y269" i="157"/>
  <c r="Y1076" i="157"/>
  <c r="Y794" i="157"/>
  <c r="Y725" i="157"/>
  <c r="Y829" i="157"/>
  <c r="Y514" i="157"/>
  <c r="Y690" i="157"/>
  <c r="Y620" i="157"/>
  <c r="Y934" i="157"/>
  <c r="Y1179" i="157"/>
  <c r="Y761" i="157"/>
  <c r="Y374" i="157"/>
  <c r="Y549" i="157"/>
  <c r="Y1214" i="157"/>
  <c r="Y304" i="157"/>
  <c r="Y480" i="157"/>
  <c r="Y864" i="157"/>
  <c r="Y200" i="157"/>
  <c r="Y1145" i="157"/>
  <c r="Y129" i="157"/>
  <c r="Y654" i="157"/>
  <c r="Y1040" i="157"/>
  <c r="Y444" i="157"/>
  <c r="Y515" i="157"/>
  <c r="Y1146" i="157"/>
  <c r="Y585" i="157"/>
  <c r="Y1215" i="157"/>
  <c r="Y270" i="157"/>
  <c r="Y481" i="157"/>
  <c r="Y130" i="157"/>
  <c r="Y1077" i="157"/>
  <c r="Y935" i="157"/>
  <c r="Y901" i="157"/>
  <c r="Y726" i="157"/>
  <c r="Y1005" i="157"/>
  <c r="Y1180" i="157"/>
  <c r="Y691" i="157"/>
  <c r="Y550" i="157"/>
  <c r="Y95" i="157"/>
  <c r="Y1110" i="157"/>
  <c r="Y865" i="157"/>
  <c r="Y25" i="157"/>
  <c r="Y341" i="157"/>
  <c r="Y795" i="157"/>
  <c r="Y61" i="157"/>
  <c r="Y166" i="157"/>
  <c r="Y236" i="157"/>
  <c r="Y655" i="157"/>
  <c r="Y1250" i="157"/>
  <c r="Y305" i="157"/>
  <c r="Y830" i="157"/>
  <c r="Y621" i="157"/>
  <c r="Y970" i="157"/>
  <c r="Y201" i="157"/>
  <c r="Y445" i="157"/>
  <c r="Y1041" i="157"/>
  <c r="Y410" i="157"/>
  <c r="Y375" i="157"/>
  <c r="Y762" i="157"/>
  <c r="Y763" i="157"/>
  <c r="Y902" i="157"/>
  <c r="Y237" i="157"/>
  <c r="Y376" i="157"/>
  <c r="Y271" i="157"/>
  <c r="Y26" i="157"/>
  <c r="Y202" i="157"/>
  <c r="Y727" i="157"/>
  <c r="Y1147" i="157"/>
  <c r="Y516" i="157"/>
  <c r="Y1251" i="157"/>
  <c r="Y482" i="157"/>
  <c r="Y971" i="157"/>
  <c r="Y1181" i="157"/>
  <c r="Y446" i="157"/>
  <c r="Y692" i="157"/>
  <c r="Y96" i="157"/>
  <c r="Y1078" i="157"/>
  <c r="Y831" i="157"/>
  <c r="Y411" i="157"/>
  <c r="Y551" i="157"/>
  <c r="Y656" i="157"/>
  <c r="Y1006" i="157"/>
  <c r="Y131" i="157"/>
  <c r="Y1042" i="157"/>
  <c r="Y62" i="157"/>
  <c r="Y306" i="157"/>
  <c r="Y796" i="157"/>
  <c r="Y1111" i="157"/>
  <c r="Y342" i="157"/>
  <c r="Y167" i="157"/>
  <c r="Y936" i="157"/>
  <c r="Y622" i="157"/>
  <c r="Y586" i="157"/>
  <c r="Y866" i="157"/>
  <c r="Y1216" i="157"/>
  <c r="Y832" i="157"/>
  <c r="Y552" i="157"/>
  <c r="Y412" i="157"/>
  <c r="Y1007" i="157"/>
  <c r="Y272" i="157"/>
  <c r="Y1148" i="157"/>
  <c r="Y447" i="157"/>
  <c r="Y203" i="157"/>
  <c r="Y483" i="157"/>
  <c r="Y937" i="157"/>
  <c r="Y867" i="157"/>
  <c r="Y693" i="157"/>
  <c r="Y307" i="157"/>
  <c r="Y168" i="157"/>
  <c r="Y903" i="157"/>
  <c r="Y377" i="157"/>
  <c r="Y764" i="157"/>
  <c r="Y27" i="157"/>
  <c r="Y238" i="157"/>
  <c r="Y1252" i="157"/>
  <c r="Y1182" i="157"/>
  <c r="Y728" i="157"/>
  <c r="Y587" i="157"/>
  <c r="Y657" i="157"/>
  <c r="Y1079" i="157"/>
  <c r="Y972" i="157"/>
  <c r="Y132" i="157"/>
  <c r="Y797" i="157"/>
  <c r="Y343" i="157"/>
  <c r="Y517" i="157"/>
  <c r="Y1217" i="157"/>
  <c r="Y623" i="157"/>
  <c r="Y1112" i="157"/>
  <c r="Y63" i="157"/>
  <c r="Y97" i="157"/>
  <c r="Y1043" i="157"/>
  <c r="Y1080" i="157"/>
  <c r="Y378" i="157"/>
  <c r="Y624" i="157"/>
  <c r="Y98" i="157"/>
  <c r="Y938" i="157"/>
  <c r="Y553" i="157"/>
  <c r="Y1044" i="157"/>
  <c r="Y904" i="157"/>
  <c r="Y64" i="157"/>
  <c r="Y169" i="157"/>
  <c r="Y344" i="157"/>
  <c r="Y518" i="157"/>
  <c r="Y308" i="157"/>
  <c r="Y1253" i="157"/>
  <c r="Y413" i="157"/>
  <c r="Y658" i="157"/>
  <c r="Y273" i="157"/>
  <c r="Y868" i="157"/>
  <c r="Y484" i="157"/>
  <c r="Y133" i="157"/>
  <c r="Y729" i="157"/>
  <c r="Y1183" i="157"/>
  <c r="Y1149" i="157"/>
  <c r="Y1218" i="157"/>
  <c r="Y204" i="157"/>
  <c r="Y833" i="157"/>
  <c r="Y239" i="157"/>
  <c r="Y448" i="157"/>
  <c r="Y765" i="157"/>
  <c r="Y1113" i="157"/>
  <c r="Y28" i="157"/>
  <c r="Y973" i="157"/>
  <c r="Y694" i="157"/>
  <c r="Y588" i="157"/>
  <c r="Y798" i="157"/>
  <c r="Y1008" i="157"/>
  <c r="Y554" i="157"/>
  <c r="Y1009" i="157"/>
  <c r="Y939" i="157"/>
  <c r="Y1150" i="157"/>
  <c r="Y29" i="157"/>
  <c r="Y730" i="157"/>
  <c r="Y589" i="157"/>
  <c r="Y240" i="157"/>
  <c r="Y134" i="157"/>
  <c r="Y1081" i="157"/>
  <c r="Y1219" i="157"/>
  <c r="Y1184" i="157"/>
  <c r="Y659" i="157"/>
  <c r="Y345" i="157"/>
  <c r="Y834" i="157"/>
  <c r="Y625" i="157"/>
  <c r="Y449" i="157"/>
  <c r="Y379" i="157"/>
  <c r="Y205" i="157"/>
  <c r="Y799" i="157"/>
  <c r="Y170" i="157"/>
  <c r="Y1114" i="157"/>
  <c r="Y1045" i="157"/>
  <c r="Y766" i="157"/>
  <c r="Y274" i="157"/>
  <c r="Y905" i="157"/>
  <c r="Y414" i="157"/>
  <c r="Y695" i="157"/>
  <c r="Y1254" i="157"/>
  <c r="Y309" i="157"/>
  <c r="Y869" i="157"/>
  <c r="Y485" i="157"/>
  <c r="Y519" i="157"/>
  <c r="Y974" i="157"/>
  <c r="Y99" i="157"/>
  <c r="Y65" i="157"/>
  <c r="Y731" i="157"/>
  <c r="Y1115" i="157"/>
  <c r="Y1220" i="157"/>
  <c r="Y1255" i="157"/>
  <c r="Y450" i="157"/>
  <c r="Y555" i="157"/>
  <c r="Y696" i="157"/>
  <c r="Y346" i="157"/>
  <c r="Y1010" i="157"/>
  <c r="Y206" i="157"/>
  <c r="Y626" i="157"/>
  <c r="Y660" i="157"/>
  <c r="Y135" i="157"/>
  <c r="Y66" i="157"/>
  <c r="Y870" i="157"/>
  <c r="Y241" i="157"/>
  <c r="Y590" i="157"/>
  <c r="Y835" i="157"/>
  <c r="Y906" i="157"/>
  <c r="Y380" i="157"/>
  <c r="Y171" i="157"/>
  <c r="Y800" i="157"/>
  <c r="Y940" i="157"/>
  <c r="Y1151" i="157"/>
  <c r="Y1185" i="157"/>
  <c r="Y30" i="157"/>
  <c r="Y767" i="157"/>
  <c r="Y415" i="157"/>
  <c r="Y100" i="157"/>
  <c r="Y975" i="157"/>
  <c r="Y520" i="157"/>
  <c r="Y486" i="157"/>
  <c r="Y310" i="157"/>
  <c r="Y1046" i="157"/>
  <c r="Y275" i="157"/>
  <c r="Y1082" i="157"/>
  <c r="Y627" i="157"/>
  <c r="Y242" i="157"/>
  <c r="Y1152" i="157"/>
  <c r="Y1116" i="157"/>
  <c r="Y136" i="157"/>
  <c r="Y871" i="157"/>
  <c r="Y487" i="157"/>
  <c r="Y1083" i="157"/>
  <c r="Y801" i="157"/>
  <c r="Y591" i="157"/>
  <c r="Y1256" i="157"/>
  <c r="Y1221" i="157"/>
  <c r="Y172" i="157"/>
  <c r="Y732" i="157"/>
  <c r="Y276" i="157"/>
  <c r="Y207" i="157"/>
  <c r="Y697" i="157"/>
  <c r="Y347" i="157"/>
  <c r="Y521" i="157"/>
  <c r="Y941" i="157"/>
  <c r="Y1186" i="157"/>
  <c r="Y311" i="157"/>
  <c r="Y451" i="157"/>
  <c r="Y101" i="157"/>
  <c r="Y768" i="157"/>
  <c r="Y661" i="157"/>
  <c r="Y416" i="157"/>
  <c r="Y31" i="157"/>
  <c r="Y1011" i="157"/>
  <c r="Y67" i="157"/>
  <c r="Y907" i="157"/>
  <c r="Y836" i="157"/>
  <c r="Y381" i="157"/>
  <c r="Y1047" i="157"/>
  <c r="Y976" i="157"/>
  <c r="Y556" i="157"/>
  <c r="Y628" i="157"/>
  <c r="Y1187" i="157"/>
  <c r="Y1153" i="157"/>
  <c r="Y557" i="157"/>
  <c r="Y733" i="157"/>
  <c r="Y32" i="157"/>
  <c r="Y348" i="157"/>
  <c r="Y208" i="157"/>
  <c r="Y137" i="157"/>
  <c r="Y312" i="157"/>
  <c r="Y1012" i="157"/>
  <c r="Y977" i="157"/>
  <c r="Y488" i="157"/>
  <c r="Y452" i="157"/>
  <c r="Y1117" i="157"/>
  <c r="Y1084" i="157"/>
  <c r="Y698" i="157"/>
  <c r="Y908" i="157"/>
  <c r="Y769" i="157"/>
  <c r="Y872" i="157"/>
  <c r="Y662" i="157"/>
  <c r="Y173" i="157"/>
  <c r="Y1048" i="157"/>
  <c r="Y1222" i="157"/>
  <c r="Y417" i="157"/>
  <c r="Y277" i="157"/>
  <c r="Y522" i="157"/>
  <c r="Y802" i="157"/>
  <c r="Y942" i="157"/>
  <c r="Y837" i="157"/>
  <c r="Y243" i="157"/>
  <c r="Y592" i="157"/>
  <c r="Y1257" i="157"/>
  <c r="Y382" i="157"/>
  <c r="Y102" i="157"/>
  <c r="Y68" i="157"/>
  <c r="Y734" i="157"/>
  <c r="Y699" i="157"/>
  <c r="Y978" i="157"/>
  <c r="Y1188" i="157"/>
  <c r="Y1118" i="157"/>
  <c r="Y278" i="157"/>
  <c r="Y523" i="157"/>
  <c r="Y943" i="157"/>
  <c r="Y873" i="157"/>
  <c r="Y1258" i="157"/>
  <c r="Y418" i="157"/>
  <c r="Y453" i="157"/>
  <c r="Y558" i="157"/>
  <c r="Y770" i="157"/>
  <c r="Y629" i="157"/>
  <c r="Y489" i="157"/>
  <c r="Y209" i="157"/>
  <c r="Y593" i="157"/>
  <c r="Y838" i="157"/>
  <c r="Y244" i="157"/>
  <c r="Y349" i="157"/>
  <c r="Y909" i="157"/>
  <c r="Y313" i="157"/>
  <c r="Y1013" i="157"/>
  <c r="Y1154" i="157"/>
  <c r="Y174" i="157"/>
  <c r="Y1223" i="157"/>
  <c r="Y69" i="157"/>
  <c r="Y103" i="157"/>
  <c r="Y1085" i="157"/>
  <c r="Y1049" i="157"/>
  <c r="Y383" i="157"/>
  <c r="Y33" i="157"/>
  <c r="Y138" i="157"/>
  <c r="Y803" i="157"/>
  <c r="Y663" i="157"/>
  <c r="Y314" i="157"/>
  <c r="Y664" i="157"/>
  <c r="Y1224" i="157"/>
  <c r="Y384" i="157"/>
  <c r="Y210" i="157"/>
  <c r="Y350" i="157"/>
  <c r="Y1014" i="157"/>
  <c r="Y630" i="157"/>
  <c r="Y279" i="157"/>
  <c r="Y979" i="157"/>
  <c r="Y34" i="157"/>
  <c r="Y1155" i="157"/>
  <c r="Y874" i="157"/>
  <c r="Y139" i="157"/>
  <c r="Y771" i="157"/>
  <c r="Y700" i="157"/>
  <c r="Y559" i="157"/>
  <c r="Y910" i="157"/>
  <c r="Y175" i="157"/>
  <c r="Y490" i="157"/>
  <c r="Y735" i="157"/>
  <c r="Y1259" i="157"/>
  <c r="Y1189" i="157"/>
  <c r="Y594" i="157"/>
  <c r="Y419" i="157"/>
  <c r="Y454" i="157"/>
  <c r="Y1119" i="157"/>
  <c r="Y1050" i="157"/>
  <c r="Y839" i="157"/>
  <c r="Y104" i="157"/>
  <c r="Y70" i="157"/>
  <c r="Y804" i="157"/>
  <c r="Y944" i="157"/>
  <c r="Y245" i="157"/>
  <c r="Y1086" i="157"/>
  <c r="Y524" i="157"/>
  <c r="Y1225" i="157"/>
  <c r="Y491" i="157"/>
  <c r="Y1260" i="157"/>
  <c r="Y736" i="157"/>
  <c r="Y875" i="157"/>
  <c r="Y1015" i="157"/>
  <c r="Y1156" i="157"/>
  <c r="Y35" i="157"/>
  <c r="Y1051" i="157"/>
  <c r="Y560" i="157"/>
  <c r="Y71" i="157"/>
  <c r="Y980" i="157"/>
  <c r="Y945" i="157"/>
  <c r="Y385" i="157"/>
  <c r="Y911" i="157"/>
  <c r="Y246" i="157"/>
  <c r="Y105" i="157"/>
  <c r="Y315" i="157"/>
  <c r="Y772" i="157"/>
  <c r="Y1120" i="157"/>
  <c r="Y176" i="157"/>
  <c r="Y1190" i="157"/>
  <c r="Y420" i="157"/>
  <c r="Y351" i="157"/>
  <c r="Y211" i="157"/>
  <c r="Y525" i="157"/>
  <c r="Y1087" i="157"/>
  <c r="Y805" i="157"/>
  <c r="Y631" i="157"/>
  <c r="Y455" i="157"/>
  <c r="Y665" i="157"/>
  <c r="Y701" i="157"/>
  <c r="Y140" i="157"/>
  <c r="Y840" i="157"/>
  <c r="Y595" i="157"/>
  <c r="Y280" i="157"/>
  <c r="Y106" i="157"/>
  <c r="Y1088" i="157"/>
  <c r="Y526" i="157"/>
  <c r="Y1191" i="157"/>
  <c r="Y316" i="157"/>
  <c r="Y981" i="157"/>
  <c r="Y1052" i="157"/>
  <c r="Y1157" i="157"/>
  <c r="Y1016" i="157"/>
  <c r="Y1261" i="157"/>
  <c r="Y386" i="157"/>
  <c r="Y1226" i="157"/>
  <c r="Y141" i="157"/>
  <c r="Y876" i="157"/>
  <c r="Y212" i="157"/>
  <c r="Y1121" i="157"/>
  <c r="Y177" i="157"/>
  <c r="Y773" i="157"/>
  <c r="Y702" i="157"/>
  <c r="Y946" i="157"/>
  <c r="Y596" i="157"/>
  <c r="Y492" i="157"/>
  <c r="Y561" i="157"/>
  <c r="Y36" i="157"/>
  <c r="Y912" i="157"/>
  <c r="Y456" i="157"/>
  <c r="Y421" i="157"/>
  <c r="Y737" i="157"/>
  <c r="Y806" i="157"/>
  <c r="Y841" i="157"/>
  <c r="Y666" i="157"/>
  <c r="Y247" i="157"/>
  <c r="Y632" i="157"/>
  <c r="Y72" i="157"/>
  <c r="Y281" i="157"/>
  <c r="Y352" i="157"/>
  <c r="Y317" i="157"/>
  <c r="Y1053" i="157"/>
  <c r="Y597" i="157"/>
  <c r="Y387" i="157"/>
  <c r="Y142" i="157"/>
  <c r="Y1090" i="157"/>
  <c r="Y982" i="157"/>
  <c r="Y107" i="157"/>
  <c r="Y493" i="157"/>
  <c r="Y178" i="157"/>
  <c r="Y1227" i="157"/>
  <c r="Y1017" i="157"/>
  <c r="Y842" i="157"/>
  <c r="Y947" i="157"/>
  <c r="Y1089" i="157"/>
  <c r="Y667" i="157"/>
  <c r="Y213" i="157"/>
  <c r="Y1158" i="157"/>
  <c r="Y774" i="157"/>
  <c r="Y633" i="157"/>
  <c r="Y738" i="157"/>
  <c r="Y1122" i="157"/>
  <c r="Y38" i="157"/>
  <c r="Y877" i="157"/>
  <c r="Y422" i="157"/>
  <c r="Y913" i="157"/>
  <c r="Y1192" i="157"/>
  <c r="Y73" i="157"/>
  <c r="Y353" i="157"/>
  <c r="Y807" i="157"/>
  <c r="Y457" i="157"/>
  <c r="Y527" i="157"/>
  <c r="Y562" i="157"/>
  <c r="Y248" i="157"/>
  <c r="Y703" i="157"/>
  <c r="Y37" i="157"/>
  <c r="Y1262" i="157"/>
  <c r="Y775" i="157"/>
  <c r="Y282" i="157"/>
  <c r="Y915" i="157"/>
  <c r="Y318" i="157"/>
  <c r="Y785" i="157"/>
  <c r="Y740" i="157"/>
  <c r="Y355" i="157"/>
  <c r="Y75" i="157"/>
  <c r="Y948" i="157"/>
  <c r="Y249" i="157"/>
  <c r="Y528" i="157"/>
  <c r="Y108" i="157"/>
  <c r="Y1123" i="157"/>
  <c r="Y1091" i="157"/>
  <c r="Y495" i="157"/>
  <c r="Y39" i="157"/>
  <c r="Y634" i="157"/>
  <c r="Y283" i="157"/>
  <c r="Y808" i="157"/>
  <c r="Y704" i="157"/>
  <c r="Y635" i="157"/>
  <c r="Y180" i="157"/>
  <c r="Y458" i="157"/>
  <c r="Y1160" i="157"/>
  <c r="Y668" i="157"/>
  <c r="Y494" i="157"/>
  <c r="Y1100" i="157"/>
  <c r="Y776" i="157"/>
  <c r="Y214" i="157"/>
  <c r="Y388" i="157"/>
  <c r="Y598" i="157"/>
  <c r="Y1159" i="157"/>
  <c r="Y1193" i="157"/>
  <c r="Y739" i="157"/>
  <c r="Y983" i="157"/>
  <c r="Y705" i="157"/>
  <c r="Y74" i="157"/>
  <c r="Y423" i="157"/>
  <c r="Y1228" i="157"/>
  <c r="Y914" i="157"/>
  <c r="Y843" i="157"/>
  <c r="Y215" i="157"/>
  <c r="Y1054" i="157"/>
  <c r="Y354" i="157"/>
  <c r="Y1263" i="157"/>
  <c r="Y250" i="157"/>
  <c r="Y143" i="157"/>
  <c r="Y563" i="157"/>
  <c r="Y1018" i="157"/>
  <c r="Y1055" i="157"/>
  <c r="Y878" i="157"/>
  <c r="Y179" i="157"/>
  <c r="Y1056" i="157"/>
  <c r="Y845" i="157"/>
  <c r="Y251" i="157"/>
  <c r="Y844" i="157"/>
  <c r="Y1265" i="157"/>
  <c r="Y600" i="157"/>
  <c r="Y145" i="157"/>
  <c r="Y110" i="157"/>
  <c r="Y76" i="157"/>
  <c r="Y529" i="157"/>
  <c r="Y564" i="157"/>
  <c r="Y1229" i="157"/>
  <c r="Y670" i="157"/>
  <c r="Y190" i="157"/>
  <c r="Y1230" i="157"/>
  <c r="Y389" i="157"/>
  <c r="Y669" i="157"/>
  <c r="Y284" i="157"/>
  <c r="Y949" i="157"/>
  <c r="Y225" i="157"/>
  <c r="Y636" i="157"/>
  <c r="Y390" i="157"/>
  <c r="Y356" i="157"/>
  <c r="Y216" i="157"/>
  <c r="Y985" i="157"/>
  <c r="Y950" i="157"/>
  <c r="Y916" i="157"/>
  <c r="Y706" i="157"/>
  <c r="Y599" i="157"/>
  <c r="Y880" i="157"/>
  <c r="Y777" i="157"/>
  <c r="Y460" i="157"/>
  <c r="Y40" i="157"/>
  <c r="Y144" i="157"/>
  <c r="Y424" i="157"/>
  <c r="Y260" i="157"/>
  <c r="Y1195" i="157"/>
  <c r="Y741" i="157"/>
  <c r="Y320" i="157"/>
  <c r="Y1125" i="157"/>
  <c r="Y1092" i="157"/>
  <c r="Y565" i="157"/>
  <c r="Y530" i="157"/>
  <c r="Y496" i="157"/>
  <c r="Y1019" i="157"/>
  <c r="Y809" i="157"/>
  <c r="Y365" i="157"/>
  <c r="Y1020" i="157"/>
  <c r="Y425" i="157"/>
  <c r="Y181" i="157"/>
  <c r="Y984" i="157"/>
  <c r="Y1161" i="157"/>
  <c r="Y810" i="157"/>
  <c r="Y285" i="157"/>
  <c r="Y505" i="157"/>
  <c r="Y1194" i="157"/>
  <c r="Y645" i="157"/>
  <c r="Y109" i="157"/>
  <c r="Y1124" i="157"/>
  <c r="Y1170" i="157"/>
  <c r="Y1264" i="157"/>
  <c r="Y879" i="157"/>
  <c r="Y319" i="157"/>
  <c r="Y750" i="157"/>
  <c r="Y925" i="157"/>
  <c r="Y715" i="157"/>
  <c r="Y1065" i="157"/>
  <c r="Y459" i="157"/>
  <c r="Y461" i="157"/>
  <c r="Y217" i="157"/>
  <c r="Y1240" i="157"/>
  <c r="Y601" i="157"/>
  <c r="Y286" i="157"/>
  <c r="Y1205" i="157"/>
  <c r="Y497" i="157"/>
  <c r="Y330" i="157"/>
  <c r="Y1196" i="157"/>
  <c r="Y778" i="157"/>
  <c r="Y146" i="157"/>
  <c r="Y960" i="157"/>
  <c r="Y680" i="157"/>
  <c r="Y1057" i="157"/>
  <c r="Y951" i="157"/>
  <c r="Y811" i="157"/>
  <c r="Y671" i="157"/>
  <c r="Y566" i="157"/>
  <c r="Y357" i="157"/>
  <c r="Y295" i="157"/>
  <c r="Y855" i="157"/>
  <c r="Y610" i="157"/>
  <c r="Y637" i="157"/>
  <c r="Y182" i="157"/>
  <c r="Y400" i="157"/>
  <c r="Y1030" i="157"/>
  <c r="Y986" i="157"/>
  <c r="Y846" i="157"/>
  <c r="Y531" i="157"/>
  <c r="Y391" i="157"/>
  <c r="Y321" i="157"/>
  <c r="Y1093" i="157"/>
  <c r="Y917" i="157"/>
  <c r="Y742" i="157"/>
  <c r="Y77" i="157"/>
  <c r="Y1162" i="157"/>
  <c r="Y881" i="157"/>
  <c r="Y707" i="157"/>
  <c r="Y426" i="157"/>
  <c r="Y41" i="157"/>
  <c r="Y1021" i="157"/>
  <c r="Y252" i="157"/>
  <c r="Y890" i="157"/>
  <c r="Y435" i="157"/>
  <c r="Y1126" i="157"/>
  <c r="Y111" i="157"/>
  <c r="Y120" i="157"/>
  <c r="Y1275" i="157"/>
  <c r="Y1266" i="157"/>
  <c r="Y1231" i="157"/>
  <c r="Y470" i="157"/>
  <c r="Y995" i="157"/>
  <c r="Y575" i="157"/>
  <c r="Y540" i="157"/>
  <c r="Y1135" i="157"/>
  <c r="Y820" i="157"/>
  <c r="Y155" i="157"/>
  <c r="Y1094" i="157"/>
  <c r="Y882" i="157"/>
  <c r="Y779" i="157"/>
  <c r="Y462" i="157"/>
  <c r="Y918" i="157"/>
  <c r="Y638" i="157"/>
  <c r="Y1127" i="157"/>
  <c r="Y112" i="157"/>
  <c r="Y1058" i="157"/>
  <c r="Y952" i="157"/>
  <c r="Y708" i="157"/>
  <c r="Y602" i="157"/>
  <c r="Y498" i="157"/>
  <c r="Y322" i="157"/>
  <c r="Y847" i="157"/>
  <c r="Y672" i="157"/>
  <c r="Y287" i="157"/>
  <c r="Y1267" i="157"/>
  <c r="Y1163" i="157"/>
  <c r="Y743" i="157"/>
  <c r="Y427" i="157"/>
  <c r="Y1197" i="157"/>
  <c r="Y987" i="157"/>
  <c r="Y532" i="157"/>
  <c r="Y218" i="157"/>
  <c r="Y147" i="157"/>
  <c r="Y42" i="157"/>
  <c r="Y1232" i="157"/>
  <c r="Y812" i="157"/>
  <c r="Y567" i="157"/>
  <c r="Y392" i="157"/>
  <c r="Y358" i="157"/>
  <c r="Y78" i="157"/>
  <c r="Y1022" i="157"/>
  <c r="Y253" i="157"/>
  <c r="Y183" i="157"/>
  <c r="Y288" i="157"/>
  <c r="Y113" i="157"/>
  <c r="Y79" i="157"/>
  <c r="Y1023" i="157"/>
  <c r="Y673" i="157"/>
  <c r="Y603" i="157"/>
  <c r="Y393" i="157"/>
  <c r="Y568" i="157"/>
  <c r="Y219" i="157"/>
  <c r="Y988" i="157"/>
  <c r="Y813" i="157"/>
  <c r="Y428" i="157"/>
  <c r="Y919" i="157"/>
  <c r="Y533" i="157"/>
  <c r="Y148" i="157"/>
  <c r="Y1233" i="157"/>
  <c r="Y1128" i="157"/>
  <c r="Y953" i="157"/>
  <c r="Y848" i="157"/>
  <c r="Y639" i="157"/>
  <c r="Y359" i="157"/>
  <c r="Y1268" i="157"/>
  <c r="Y1198" i="157"/>
  <c r="Y744" i="157"/>
  <c r="Y254" i="157"/>
  <c r="Y184" i="157"/>
  <c r="Y1095" i="157"/>
  <c r="Y1059" i="157"/>
  <c r="Y780" i="157"/>
  <c r="Y709" i="157"/>
  <c r="Y323" i="157"/>
  <c r="Y883" i="157"/>
  <c r="Y463" i="157"/>
  <c r="Y1164" i="157"/>
  <c r="Y499" i="157"/>
  <c r="Y43" i="157"/>
  <c r="Y1199" i="157"/>
  <c r="Y149" i="157"/>
  <c r="Y44" i="157"/>
  <c r="Y1234" i="157"/>
  <c r="Y745" i="157"/>
  <c r="Y429" i="157"/>
  <c r="Y394" i="157"/>
  <c r="Y360" i="157"/>
  <c r="Y114" i="157"/>
  <c r="Y80" i="157"/>
  <c r="Y954" i="157"/>
  <c r="Y710" i="157"/>
  <c r="Y604" i="157"/>
  <c r="Y500" i="157"/>
  <c r="Y289" i="157"/>
  <c r="Y674" i="157"/>
  <c r="Y640" i="157"/>
  <c r="Y1269" i="157"/>
  <c r="Y781" i="157"/>
  <c r="Y255" i="157"/>
  <c r="Y1096" i="157"/>
  <c r="Y989" i="157"/>
  <c r="Y884" i="157"/>
  <c r="Y569" i="157"/>
  <c r="Y185" i="157"/>
  <c r="Y1165" i="157"/>
  <c r="Y1129" i="157"/>
  <c r="Y920" i="157"/>
  <c r="Y464" i="157"/>
  <c r="Y220" i="157"/>
  <c r="Y814" i="157"/>
  <c r="Y324" i="157"/>
  <c r="Y1060" i="157"/>
  <c r="Y1024" i="157"/>
  <c r="Y849" i="157"/>
  <c r="Y534" i="157"/>
  <c r="Y81" i="157"/>
  <c r="Y990" i="157"/>
  <c r="Y782" i="157"/>
  <c r="Y290" i="157"/>
  <c r="Y45" i="157"/>
  <c r="Y1130" i="157"/>
  <c r="Y1097" i="157"/>
  <c r="Y955" i="157"/>
  <c r="Y885" i="157"/>
  <c r="Y675" i="157"/>
  <c r="Y921" i="157"/>
  <c r="Y815" i="157"/>
  <c r="Y605" i="157"/>
  <c r="Y325" i="157"/>
  <c r="Y361" i="157"/>
  <c r="Y186" i="157"/>
  <c r="Y1166" i="157"/>
  <c r="Y1061" i="157"/>
  <c r="Y1025" i="157"/>
  <c r="Y850" i="157"/>
  <c r="Y746" i="157"/>
  <c r="Y641" i="157"/>
  <c r="Y465" i="157"/>
  <c r="Y395" i="157"/>
  <c r="Y1270" i="157"/>
  <c r="Y501" i="157"/>
  <c r="Y430" i="157"/>
  <c r="Y1200" i="157"/>
  <c r="Y221" i="157"/>
  <c r="Y150" i="157"/>
  <c r="Y1235" i="157"/>
  <c r="Y711" i="157"/>
  <c r="Y570" i="157"/>
  <c r="Y535" i="157"/>
  <c r="Y256" i="157"/>
  <c r="Y115" i="157"/>
  <c r="Y1201" i="157"/>
  <c r="Y676" i="157"/>
  <c r="Y466" i="157"/>
  <c r="Y956" i="157"/>
  <c r="Y922" i="157"/>
  <c r="Y642" i="157"/>
  <c r="Y326" i="157"/>
  <c r="Y82" i="157"/>
  <c r="Y1026" i="157"/>
  <c r="Y396" i="157"/>
  <c r="Y222" i="157"/>
  <c r="Y187" i="157"/>
  <c r="Y1167" i="157"/>
  <c r="Y1131" i="157"/>
  <c r="Y1098" i="157"/>
  <c r="Y1271" i="157"/>
  <c r="Y851" i="157"/>
  <c r="Y783" i="157"/>
  <c r="Y431" i="157"/>
  <c r="Y1236" i="157"/>
  <c r="Y991" i="157"/>
  <c r="Y257" i="157"/>
  <c r="Y151" i="157"/>
  <c r="Y46" i="157"/>
  <c r="Y1062" i="157"/>
  <c r="Y886" i="157"/>
  <c r="Y536" i="157"/>
  <c r="Y502" i="157"/>
  <c r="Y291" i="157"/>
  <c r="Y606" i="157"/>
  <c r="Y362" i="157"/>
  <c r="Y816" i="157"/>
  <c r="Y747" i="157"/>
  <c r="Y712" i="157"/>
  <c r="Y571" i="157"/>
  <c r="Y116" i="157"/>
  <c r="Y397" i="157"/>
  <c r="Y292" i="157"/>
  <c r="Y1099" i="157"/>
  <c r="Y1027" i="157"/>
  <c r="Y992" i="157"/>
  <c r="Y643" i="157"/>
  <c r="Y537" i="157"/>
  <c r="Y503" i="157"/>
  <c r="Y117" i="157"/>
  <c r="Y1168" i="157"/>
  <c r="Y1132" i="157"/>
  <c r="Y1063" i="157"/>
  <c r="Y784" i="157"/>
  <c r="Y748" i="157"/>
  <c r="Y432" i="157"/>
  <c r="Y852" i="157"/>
  <c r="Y713" i="157"/>
  <c r="Y677" i="157"/>
  <c r="Y607" i="157"/>
  <c r="Y572" i="157"/>
  <c r="Y363" i="157"/>
  <c r="Y223" i="157"/>
  <c r="Y1237" i="157"/>
  <c r="Y957" i="157"/>
  <c r="Y923" i="157"/>
  <c r="Y817" i="157"/>
  <c r="Y1272" i="157"/>
  <c r="Y887" i="157"/>
  <c r="Y327" i="157"/>
  <c r="Y188" i="157"/>
  <c r="Y1202" i="157"/>
  <c r="Y152" i="157"/>
  <c r="Y83" i="157"/>
  <c r="Y467" i="157"/>
  <c r="Y258" i="157"/>
  <c r="Y47" i="157"/>
  <c r="Y993" i="157"/>
  <c r="Y749" i="157"/>
  <c r="Y468" i="157"/>
  <c r="Y398" i="157"/>
  <c r="Y328" i="157"/>
  <c r="Y958" i="157"/>
  <c r="Y888" i="157"/>
  <c r="Y1133" i="157"/>
  <c r="Y853" i="157"/>
  <c r="Y153" i="157"/>
  <c r="Y1273" i="157"/>
  <c r="Y1064" i="157"/>
  <c r="Y1028" i="157"/>
  <c r="Y818" i="157"/>
  <c r="Y678" i="157"/>
  <c r="Y224" i="157"/>
  <c r="Y924" i="157"/>
  <c r="Y538" i="157"/>
  <c r="Y433" i="157"/>
  <c r="Y189" i="157"/>
  <c r="Y84" i="157"/>
  <c r="Y1203" i="157"/>
  <c r="Y1169" i="157"/>
  <c r="Y48" i="157"/>
  <c r="Y608" i="157"/>
  <c r="Y364" i="157"/>
  <c r="Y293" i="157"/>
  <c r="Y714" i="157"/>
  <c r="Y644" i="157"/>
  <c r="Y118" i="157"/>
  <c r="Y1238" i="157"/>
  <c r="Y573" i="157"/>
  <c r="Y504" i="157"/>
  <c r="Y259" i="157"/>
  <c r="Y1029" i="157"/>
  <c r="Y1204" i="157"/>
  <c r="Y1239" i="157"/>
  <c r="Y994" i="157"/>
  <c r="Y609" i="157"/>
  <c r="Y294" i="157"/>
  <c r="Y154" i="157"/>
  <c r="Y329" i="157"/>
  <c r="Y119" i="157"/>
  <c r="Y1274" i="157"/>
  <c r="Y854" i="157"/>
  <c r="Y679" i="157"/>
  <c r="Y399" i="157"/>
  <c r="Y85" i="157"/>
  <c r="Y959" i="157"/>
  <c r="Y819" i="157"/>
  <c r="Y574" i="157"/>
  <c r="Y889" i="157"/>
  <c r="Y539" i="157"/>
  <c r="Y469" i="157"/>
  <c r="Y49" i="157"/>
  <c r="Y1134" i="157"/>
  <c r="Y434" i="157"/>
  <c r="Y50" i="157"/>
  <c r="U10" i="157" l="1"/>
  <c r="T10" i="157"/>
  <c r="BJ10" i="157"/>
  <c r="BH10" i="157"/>
  <c r="AY10" i="157"/>
  <c r="AR10" i="157"/>
  <c r="AZ10" i="157"/>
  <c r="AS10" i="157"/>
  <c r="AQ10" i="157"/>
  <c r="AT10" i="157"/>
  <c r="BC10" i="157"/>
  <c r="AW10" i="157"/>
  <c r="AV10" i="157"/>
  <c r="AX10" i="157"/>
  <c r="BB10" i="157"/>
  <c r="AU10" i="157"/>
  <c r="BA10" i="157"/>
  <c r="C1015" i="31"/>
  <c r="C306" i="31"/>
  <c r="C322" i="31"/>
  <c r="C959" i="31"/>
  <c r="C1168" i="31"/>
  <c r="C433" i="31"/>
  <c r="C468" i="31"/>
  <c r="C1133" i="31"/>
  <c r="C888" i="31"/>
  <c r="C677" i="31"/>
  <c r="C1024" i="31"/>
  <c r="C357" i="31"/>
  <c r="C995" i="31"/>
  <c r="C145" i="31"/>
  <c r="C715" i="31"/>
  <c r="C773" i="31"/>
  <c r="C386" i="31"/>
  <c r="C559" i="31"/>
  <c r="C1189" i="31"/>
  <c r="C628" i="31"/>
  <c r="C242" i="31"/>
  <c r="C101" i="31"/>
  <c r="C486" i="31"/>
  <c r="C309" i="31"/>
  <c r="C132" i="31"/>
  <c r="C618" i="31"/>
  <c r="C44" i="31"/>
  <c r="C860" i="31"/>
  <c r="C1034" i="31"/>
  <c r="C856" i="31"/>
  <c r="C1031" i="31"/>
  <c r="C1128" i="31"/>
  <c r="C911" i="31"/>
  <c r="C837" i="31"/>
  <c r="C1219" i="31"/>
  <c r="C868" i="31"/>
  <c r="C501" i="31"/>
  <c r="C816" i="31"/>
  <c r="C186" i="31"/>
  <c r="C218" i="31"/>
  <c r="C566" i="31"/>
  <c r="C285" i="31"/>
  <c r="C770" i="31"/>
  <c r="C1154" i="31"/>
  <c r="C978" i="31"/>
  <c r="C170" i="31"/>
  <c r="C275" i="31"/>
  <c r="C514" i="31"/>
  <c r="C128" i="31"/>
  <c r="C162" i="31"/>
  <c r="C651" i="31"/>
  <c r="C1139" i="31"/>
  <c r="C87" i="31"/>
  <c r="C866" i="31"/>
  <c r="C511" i="31"/>
  <c r="C850" i="31"/>
  <c r="C742" i="31"/>
  <c r="C1196" i="31"/>
  <c r="C986" i="31"/>
  <c r="C495" i="31"/>
  <c r="C120" i="31"/>
  <c r="C459" i="31"/>
  <c r="C1158" i="31"/>
  <c r="C1192" i="31"/>
  <c r="C1122" i="31"/>
  <c r="C457" i="31"/>
  <c r="C596" i="31"/>
  <c r="C595" i="31"/>
  <c r="C1048" i="31"/>
  <c r="C488" i="31"/>
  <c r="C977" i="31"/>
  <c r="C171" i="31"/>
  <c r="C1256" i="31"/>
  <c r="C520" i="31"/>
  <c r="C1080" i="31"/>
  <c r="C1114" i="31"/>
  <c r="C484" i="31"/>
  <c r="C1044" i="31"/>
  <c r="C1111" i="31"/>
  <c r="C166" i="31"/>
  <c r="C1146" i="31"/>
  <c r="C794" i="31"/>
  <c r="C477" i="31"/>
  <c r="C301" i="31"/>
  <c r="C966" i="31"/>
  <c r="C1069" i="31"/>
  <c r="C684" i="31"/>
  <c r="C823" i="31"/>
  <c r="C845" i="31"/>
  <c r="C795" i="157"/>
  <c r="N10" i="157"/>
  <c r="O10" i="157"/>
  <c r="C498" i="157"/>
  <c r="C693" i="157"/>
  <c r="AC10" i="157"/>
  <c r="C972" i="157"/>
  <c r="C726" i="157"/>
  <c r="C1146" i="157"/>
  <c r="C514" i="157"/>
  <c r="C339" i="157"/>
  <c r="C265" i="157"/>
  <c r="C544" i="157"/>
  <c r="C782" i="31"/>
  <c r="C426" i="31"/>
  <c r="C1091" i="31"/>
  <c r="C676" i="31"/>
  <c r="C151" i="31"/>
  <c r="C115" i="31"/>
  <c r="C393" i="31"/>
  <c r="C601" i="31"/>
  <c r="C345" i="31"/>
  <c r="C1076" i="31"/>
  <c r="C810" i="31"/>
  <c r="C425" i="31"/>
  <c r="C293" i="31"/>
  <c r="C257" i="31"/>
  <c r="C606" i="31"/>
  <c r="C991" i="31"/>
  <c r="C604" i="31"/>
  <c r="C359" i="31"/>
  <c r="C149" i="31"/>
  <c r="C779" i="31"/>
  <c r="C184" i="31"/>
  <c r="C113" i="31"/>
  <c r="C1267" i="31"/>
  <c r="C532" i="31"/>
  <c r="C111" i="31"/>
  <c r="C741" i="31"/>
  <c r="C286" i="31"/>
  <c r="C356" i="31"/>
  <c r="C1135" i="31"/>
  <c r="C925" i="31"/>
  <c r="C1090" i="31"/>
  <c r="C155" i="31"/>
  <c r="C320" i="31"/>
  <c r="C575" i="31"/>
  <c r="C179" i="31"/>
  <c r="C144" i="31"/>
  <c r="C109" i="31"/>
  <c r="C1124" i="31"/>
  <c r="C843" i="31"/>
  <c r="C317" i="31"/>
  <c r="C142" i="31"/>
  <c r="C946" i="31"/>
  <c r="C420" i="31"/>
  <c r="C314" i="31"/>
  <c r="C804" i="31"/>
  <c r="C1084" i="31"/>
  <c r="C1153" i="31"/>
  <c r="C558" i="31"/>
  <c r="C592" i="31"/>
  <c r="C626" i="31"/>
  <c r="C905" i="31"/>
  <c r="C975" i="31"/>
  <c r="C1183" i="31"/>
  <c r="C622" i="31"/>
  <c r="C1216" i="31"/>
  <c r="C201" i="31"/>
  <c r="C817" i="31"/>
  <c r="C537" i="31"/>
  <c r="C630" i="31"/>
  <c r="C364" i="31"/>
  <c r="C118" i="31"/>
  <c r="C940" i="31"/>
  <c r="C203" i="31"/>
  <c r="C564" i="31"/>
  <c r="C1081" i="31"/>
  <c r="C1101" i="31"/>
  <c r="C695" i="157"/>
  <c r="C274" i="157"/>
  <c r="C694" i="157"/>
  <c r="C344" i="157"/>
  <c r="C484" i="157"/>
  <c r="C343" i="157"/>
  <c r="C167" i="157"/>
  <c r="C96" i="157"/>
  <c r="C550" i="157"/>
  <c r="C549" i="157"/>
  <c r="C584" i="157"/>
  <c r="C899" i="157"/>
  <c r="C760" i="157"/>
  <c r="C619" i="157"/>
  <c r="C234" i="157"/>
  <c r="C408" i="157"/>
  <c r="C688" i="157"/>
  <c r="C1002" i="157"/>
  <c r="C233" i="157"/>
  <c r="C21" i="157"/>
  <c r="C966" i="157"/>
  <c r="C897" i="157"/>
  <c r="C650" i="157"/>
  <c r="C965" i="157"/>
  <c r="C336" i="157"/>
  <c r="C55" i="157"/>
  <c r="C19" i="157"/>
  <c r="C1171" i="157"/>
  <c r="C859" i="157"/>
  <c r="C964" i="157"/>
  <c r="C475" i="157"/>
  <c r="C752" i="157"/>
  <c r="C263" i="157"/>
  <c r="C786" i="157"/>
  <c r="C1136" i="157"/>
  <c r="C751" i="157"/>
  <c r="C787" i="157"/>
  <c r="C54" i="157"/>
  <c r="C366" i="157"/>
  <c r="C192" i="157"/>
  <c r="C297" i="157"/>
  <c r="C472" i="157"/>
  <c r="C402" i="157"/>
  <c r="C309" i="157"/>
  <c r="C905" i="157"/>
  <c r="C589" i="157"/>
  <c r="C799" i="157"/>
  <c r="C1113" i="157"/>
  <c r="C588" i="157"/>
  <c r="C973" i="157"/>
  <c r="C378" i="157"/>
  <c r="C517" i="157"/>
  <c r="C1112" i="157"/>
  <c r="C903" i="157"/>
  <c r="C272" i="157"/>
  <c r="C342" i="157"/>
  <c r="C971" i="157"/>
  <c r="C763" i="157"/>
  <c r="C237" i="157"/>
  <c r="C1181" i="157"/>
  <c r="C515" i="157"/>
  <c r="C1077" i="157"/>
  <c r="C129" i="157"/>
  <c r="C94" i="157"/>
  <c r="C340" i="157"/>
  <c r="C23" i="157"/>
  <c r="C338" i="157"/>
  <c r="C932" i="157"/>
  <c r="C723" i="157"/>
  <c r="C1143" i="157"/>
  <c r="C512" i="157"/>
  <c r="C126" i="157"/>
  <c r="C197" i="157"/>
  <c r="C406" i="157"/>
  <c r="C196" i="157"/>
  <c r="C1036" i="157"/>
  <c r="C195" i="157"/>
  <c r="C1104" i="157"/>
  <c r="C264" i="157"/>
  <c r="C230" i="157"/>
  <c r="C1066" i="157"/>
  <c r="C823" i="157"/>
  <c r="C612" i="157"/>
  <c r="C1208" i="157"/>
  <c r="C368" i="157"/>
  <c r="C18" i="157"/>
  <c r="C754" i="157"/>
  <c r="C683" i="157"/>
  <c r="C296" i="157"/>
  <c r="C1069" i="157"/>
  <c r="C191" i="157"/>
  <c r="C121" i="157"/>
  <c r="C437" i="157"/>
  <c r="C1009" i="157"/>
  <c r="C939" i="157"/>
  <c r="C659" i="157"/>
  <c r="C448" i="157"/>
  <c r="C63" i="157"/>
  <c r="C27" i="157"/>
  <c r="C937" i="157"/>
  <c r="C587" i="157"/>
  <c r="C796" i="157"/>
  <c r="C1216" i="157"/>
  <c r="C446" i="157"/>
  <c r="C831" i="157"/>
  <c r="C656" i="157"/>
  <c r="C1145" i="157"/>
  <c r="C725" i="157"/>
  <c r="C199" i="157"/>
  <c r="C303" i="157"/>
  <c r="C59" i="157"/>
  <c r="C163" i="157"/>
  <c r="C618" i="157"/>
  <c r="C477" i="157"/>
  <c r="C790" i="157"/>
  <c r="C580" i="157"/>
  <c r="C999" i="157"/>
  <c r="C615" i="157"/>
  <c r="C1174" i="157"/>
  <c r="C89" i="157"/>
  <c r="C824" i="157"/>
  <c r="C438" i="157"/>
  <c r="C719" i="157"/>
  <c r="C856" i="157"/>
  <c r="C647" i="157"/>
  <c r="C998" i="157"/>
  <c r="C858" i="157"/>
  <c r="C648" i="157"/>
  <c r="C891" i="157"/>
  <c r="C927" i="157"/>
  <c r="C857" i="157"/>
  <c r="C506" i="157"/>
  <c r="C541" i="157"/>
  <c r="C16" i="157"/>
  <c r="C766" i="157"/>
  <c r="C1045" i="157"/>
  <c r="C379" i="157"/>
  <c r="C29" i="157"/>
  <c r="C834" i="157"/>
  <c r="C98" i="157"/>
  <c r="C64" i="157"/>
  <c r="C273" i="157"/>
  <c r="C797" i="157"/>
  <c r="C1007" i="157"/>
  <c r="C728" i="157"/>
  <c r="C1182" i="157"/>
  <c r="C377" i="157"/>
  <c r="C412" i="157"/>
  <c r="C586" i="157"/>
  <c r="C306" i="157"/>
  <c r="C26" i="157"/>
  <c r="C727" i="157"/>
  <c r="C445" i="157"/>
  <c r="C762" i="157"/>
  <c r="C830" i="157"/>
  <c r="C901" i="157"/>
  <c r="C1110" i="157"/>
  <c r="C1215" i="157"/>
  <c r="C95" i="157"/>
  <c r="C900" i="157"/>
  <c r="C165" i="157"/>
  <c r="C1109" i="157"/>
  <c r="C794" i="157"/>
  <c r="C93" i="157"/>
  <c r="C933" i="157"/>
  <c r="C443" i="157"/>
  <c r="C513" i="157"/>
  <c r="C759" i="157"/>
  <c r="C92" i="157"/>
  <c r="C651" i="157"/>
  <c r="C1142" i="157"/>
  <c r="C758" i="157"/>
  <c r="C826" i="157"/>
  <c r="C231" i="157"/>
  <c r="C1210" i="157"/>
  <c r="C1072" i="157"/>
  <c r="C440" i="157"/>
  <c r="C1105" i="157"/>
  <c r="C369" i="157"/>
  <c r="C756" i="157"/>
  <c r="C1207" i="157"/>
  <c r="C614" i="157"/>
  <c r="C474" i="157"/>
  <c r="C1034" i="157"/>
  <c r="C159" i="157"/>
  <c r="C578" i="157"/>
  <c r="C717" i="157"/>
  <c r="C1031" i="157"/>
  <c r="C894" i="157"/>
  <c r="C822" i="157"/>
  <c r="C333" i="157"/>
  <c r="C52" i="157"/>
  <c r="C86" i="157"/>
  <c r="C930" i="31"/>
  <c r="C1207" i="31"/>
  <c r="C965" i="31"/>
  <c r="C1150" i="157"/>
  <c r="C798" i="157"/>
  <c r="C765" i="157"/>
  <c r="C204" i="157"/>
  <c r="C1080" i="157"/>
  <c r="C1043" i="157"/>
  <c r="C447" i="157"/>
  <c r="C238" i="157"/>
  <c r="C1079" i="157"/>
  <c r="C307" i="157"/>
  <c r="C764" i="157"/>
  <c r="C936" i="157"/>
  <c r="C482" i="157"/>
  <c r="C202" i="157"/>
  <c r="C271" i="157"/>
  <c r="C1041" i="157"/>
  <c r="C25" i="157"/>
  <c r="C270" i="157"/>
  <c r="C410" i="157"/>
  <c r="C654" i="157"/>
  <c r="C724" i="157"/>
  <c r="C164" i="157"/>
  <c r="C58" i="157"/>
  <c r="C1177" i="157"/>
  <c r="C582" i="157"/>
  <c r="C686" i="157"/>
  <c r="C1140" i="157"/>
  <c r="C1243" i="157"/>
  <c r="C613" i="157"/>
  <c r="C893" i="157"/>
  <c r="C228" i="157"/>
  <c r="C997" i="157"/>
  <c r="C87" i="157"/>
  <c r="C730" i="157"/>
  <c r="C28" i="157"/>
  <c r="C97" i="157"/>
  <c r="C1148" i="157"/>
  <c r="C657" i="157"/>
  <c r="C376" i="157"/>
  <c r="C1111" i="157"/>
  <c r="C375" i="157"/>
  <c r="C621" i="157"/>
  <c r="C655" i="157"/>
  <c r="C691" i="157"/>
  <c r="C60" i="157"/>
  <c r="C1249" i="157"/>
  <c r="C235" i="157"/>
  <c r="C374" i="157"/>
  <c r="C1003" i="157"/>
  <c r="C898" i="157"/>
  <c r="C1212" i="157"/>
  <c r="C511" i="157"/>
  <c r="C337" i="157"/>
  <c r="C90" i="157"/>
  <c r="C825" i="157"/>
  <c r="C1000" i="157"/>
  <c r="C1141" i="157"/>
  <c r="C476" i="157"/>
  <c r="C616" i="157"/>
  <c r="C721" i="157"/>
  <c r="C404" i="157"/>
  <c r="C1172" i="157"/>
  <c r="C1067" i="157"/>
  <c r="C996" i="157"/>
  <c r="C928" i="157"/>
  <c r="C194" i="157"/>
  <c r="C716" i="157"/>
  <c r="C334" i="157"/>
  <c r="C367" i="157"/>
  <c r="C507" i="157"/>
  <c r="C53" i="157"/>
  <c r="C551" i="31"/>
  <c r="C621" i="31"/>
  <c r="C1250" i="31"/>
  <c r="C129" i="31"/>
  <c r="C303" i="31"/>
  <c r="C827" i="31"/>
  <c r="C1177" i="31"/>
  <c r="C1037" i="31"/>
  <c r="C92" i="31"/>
  <c r="C1206" i="31"/>
  <c r="C615" i="31"/>
  <c r="C650" i="31"/>
  <c r="C370" i="31"/>
  <c r="C440" i="31"/>
  <c r="C89" i="31"/>
  <c r="C786" i="31"/>
  <c r="C999" i="31"/>
  <c r="C367" i="31"/>
  <c r="C88" i="31"/>
  <c r="C192" i="31"/>
  <c r="C473" i="31"/>
  <c r="C997" i="31"/>
  <c r="C326" i="157"/>
  <c r="C536" i="157"/>
  <c r="C290" i="157"/>
  <c r="C501" i="157"/>
  <c r="C1234" i="157"/>
  <c r="C1164" i="157"/>
  <c r="C183" i="157"/>
  <c r="C145" i="157"/>
  <c r="C1053" i="157"/>
  <c r="C945" i="157"/>
  <c r="C735" i="157"/>
  <c r="C802" i="157"/>
  <c r="C1254" i="157"/>
  <c r="C449" i="157"/>
  <c r="C625" i="157"/>
  <c r="C1149" i="157"/>
  <c r="C413" i="157"/>
  <c r="C833" i="157"/>
  <c r="C239" i="157"/>
  <c r="C62" i="157"/>
  <c r="C131" i="157"/>
  <c r="C516" i="157"/>
  <c r="C1042" i="157"/>
  <c r="C130" i="157"/>
  <c r="C585" i="157"/>
  <c r="C1180" i="157"/>
  <c r="C1250" i="157"/>
  <c r="C200" i="157"/>
  <c r="C864" i="157"/>
  <c r="C304" i="157"/>
  <c r="C1076" i="157"/>
  <c r="C269" i="157"/>
  <c r="C761" i="157"/>
  <c r="C1144" i="157"/>
  <c r="C373" i="157"/>
  <c r="C128" i="157"/>
  <c r="C268" i="157"/>
  <c r="C583" i="157"/>
  <c r="C267" i="157"/>
  <c r="C407" i="157"/>
  <c r="C22" i="157"/>
  <c r="C372" i="157"/>
  <c r="C1037" i="157"/>
  <c r="C57" i="157"/>
  <c r="C1106" i="157"/>
  <c r="C757" i="157"/>
  <c r="C56" i="157"/>
  <c r="C930" i="157"/>
  <c r="C1241" i="157"/>
  <c r="C789" i="157"/>
  <c r="C1209" i="157"/>
  <c r="C718" i="157"/>
  <c r="C1101" i="157"/>
  <c r="C821" i="157"/>
  <c r="C611" i="157"/>
  <c r="C543" i="157"/>
  <c r="C331" i="157"/>
  <c r="BO10" i="157"/>
  <c r="C869" i="157"/>
  <c r="C485" i="157"/>
  <c r="C1081" i="157"/>
  <c r="C1184" i="157"/>
  <c r="C1219" i="157"/>
  <c r="C205" i="157"/>
  <c r="C414" i="157"/>
  <c r="C938" i="157"/>
  <c r="C1218" i="157"/>
  <c r="C483" i="157"/>
  <c r="C832" i="157"/>
  <c r="C1252" i="157"/>
  <c r="C168" i="157"/>
  <c r="C692" i="157"/>
  <c r="C1078" i="157"/>
  <c r="C551" i="157"/>
  <c r="C970" i="157"/>
  <c r="C341" i="157"/>
  <c r="C481" i="157"/>
  <c r="C236" i="157"/>
  <c r="C444" i="157"/>
  <c r="C1214" i="157"/>
  <c r="C1179" i="157"/>
  <c r="C934" i="157"/>
  <c r="C653" i="157"/>
  <c r="C1108" i="157"/>
  <c r="C968" i="157"/>
  <c r="C1248" i="157"/>
  <c r="C828" i="157"/>
  <c r="C689" i="157"/>
  <c r="C1213" i="157"/>
  <c r="C302" i="157"/>
  <c r="C967" i="157"/>
  <c r="C442" i="157"/>
  <c r="C1038" i="157"/>
  <c r="C232" i="157"/>
  <c r="C791" i="157"/>
  <c r="C1001" i="157"/>
  <c r="C301" i="157"/>
  <c r="C1175" i="157"/>
  <c r="C20" i="157"/>
  <c r="C720" i="157"/>
  <c r="C509" i="157"/>
  <c r="C439" i="157"/>
  <c r="C403" i="157"/>
  <c r="C1103" i="157"/>
  <c r="C1139" i="157"/>
  <c r="C684" i="157"/>
  <c r="C1173" i="157"/>
  <c r="C961" i="157"/>
  <c r="C646" i="157"/>
  <c r="C332" i="157"/>
  <c r="C158" i="157"/>
  <c r="C1068" i="157"/>
  <c r="C1033" i="157"/>
  <c r="C519" i="157"/>
  <c r="C240" i="157"/>
  <c r="C1114" i="157"/>
  <c r="C658" i="157"/>
  <c r="C904" i="157"/>
  <c r="C132" i="157"/>
  <c r="C867" i="157"/>
  <c r="C622" i="157"/>
  <c r="C305" i="157"/>
  <c r="C793" i="157"/>
  <c r="C827" i="157"/>
  <c r="C896" i="157"/>
  <c r="C1245" i="157"/>
  <c r="C125" i="157"/>
  <c r="C649" i="157"/>
  <c r="C1035" i="157"/>
  <c r="C929" i="157"/>
  <c r="C124" i="157"/>
  <c r="C579" i="157"/>
  <c r="C1071" i="157"/>
  <c r="C788" i="157"/>
  <c r="C298" i="157"/>
  <c r="C753" i="157"/>
  <c r="C682" i="157"/>
  <c r="C1070" i="157"/>
  <c r="C576" i="157"/>
  <c r="C1242" i="157"/>
  <c r="C156" i="157"/>
  <c r="C401" i="157"/>
  <c r="C1137" i="157"/>
  <c r="C261" i="157"/>
  <c r="C579" i="31"/>
  <c r="BL10" i="157"/>
  <c r="C99" i="157"/>
  <c r="C134" i="157"/>
  <c r="C133" i="157"/>
  <c r="C1253" i="157"/>
  <c r="C169" i="157"/>
  <c r="C623" i="157"/>
  <c r="C1217" i="157"/>
  <c r="C203" i="157"/>
  <c r="C866" i="157"/>
  <c r="C411" i="157"/>
  <c r="C1147" i="157"/>
  <c r="C902" i="157"/>
  <c r="C935" i="157"/>
  <c r="C1005" i="157"/>
  <c r="C829" i="157"/>
  <c r="C480" i="157"/>
  <c r="C1039" i="157"/>
  <c r="C479" i="157"/>
  <c r="C1075" i="157"/>
  <c r="C548" i="157"/>
  <c r="C862" i="157"/>
  <c r="C1246" i="157"/>
  <c r="C371" i="157"/>
  <c r="C1176" i="157"/>
  <c r="C931" i="157"/>
  <c r="C162" i="157"/>
  <c r="C546" i="157"/>
  <c r="C687" i="157"/>
  <c r="C1073" i="157"/>
  <c r="C722" i="157"/>
  <c r="C581" i="157"/>
  <c r="C545" i="157"/>
  <c r="C405" i="157"/>
  <c r="C335" i="157"/>
  <c r="C160" i="157"/>
  <c r="C88" i="157"/>
  <c r="C963" i="157"/>
  <c r="C681" i="157"/>
  <c r="C123" i="157"/>
  <c r="C577" i="157"/>
  <c r="C542" i="157"/>
  <c r="C436" i="157"/>
  <c r="C227" i="157"/>
  <c r="C1102" i="157"/>
  <c r="C1032" i="157"/>
  <c r="C65" i="157"/>
  <c r="C554" i="157"/>
  <c r="C170" i="157"/>
  <c r="C345" i="157"/>
  <c r="C974" i="157"/>
  <c r="C1183" i="157"/>
  <c r="C868" i="157"/>
  <c r="C729" i="157"/>
  <c r="C624" i="157"/>
  <c r="C308" i="157"/>
  <c r="C552" i="157"/>
  <c r="C1251" i="157"/>
  <c r="C1006" i="157"/>
  <c r="C1004" i="157"/>
  <c r="C620" i="157"/>
  <c r="C1040" i="157"/>
  <c r="C409" i="157"/>
  <c r="C1178" i="157"/>
  <c r="C127" i="157"/>
  <c r="C547" i="157"/>
  <c r="C792" i="157"/>
  <c r="C198" i="157"/>
  <c r="C861" i="157"/>
  <c r="C91" i="157"/>
  <c r="C266" i="157"/>
  <c r="C510" i="157"/>
  <c r="C300" i="157"/>
  <c r="C1244" i="157"/>
  <c r="C1206" i="157"/>
  <c r="C299" i="157"/>
  <c r="C895" i="157"/>
  <c r="C926" i="157"/>
  <c r="C226" i="157"/>
  <c r="C262" i="157"/>
  <c r="C157" i="157"/>
  <c r="C1138" i="157"/>
  <c r="C51" i="157"/>
  <c r="C1242" i="31"/>
  <c r="C123" i="31"/>
  <c r="C518" i="157"/>
  <c r="C1044" i="157"/>
  <c r="C553" i="157"/>
  <c r="C1008" i="157"/>
  <c r="C201" i="157"/>
  <c r="C166" i="157"/>
  <c r="C61" i="157"/>
  <c r="C865" i="157"/>
  <c r="C24" i="157"/>
  <c r="C690" i="157"/>
  <c r="C969" i="157"/>
  <c r="C863" i="157"/>
  <c r="C478" i="157"/>
  <c r="C1247" i="157"/>
  <c r="C1107" i="157"/>
  <c r="C1074" i="157"/>
  <c r="C652" i="157"/>
  <c r="C1211" i="157"/>
  <c r="C617" i="157"/>
  <c r="C441" i="157"/>
  <c r="C161" i="157"/>
  <c r="C370" i="157"/>
  <c r="C860" i="157"/>
  <c r="C685" i="157"/>
  <c r="C229" i="157"/>
  <c r="C508" i="157"/>
  <c r="C755" i="157"/>
  <c r="C122" i="157"/>
  <c r="C892" i="157"/>
  <c r="C193" i="157"/>
  <c r="C473" i="157"/>
  <c r="C962" i="157"/>
  <c r="C471" i="157"/>
  <c r="C17" i="157"/>
  <c r="C223" i="31"/>
  <c r="C362" i="31"/>
  <c r="C993" i="31"/>
  <c r="C1097" i="31"/>
  <c r="C1029" i="31"/>
  <c r="C854" i="31"/>
  <c r="C189" i="31"/>
  <c r="C994" i="31"/>
  <c r="C608" i="31"/>
  <c r="C363" i="31"/>
  <c r="C1098" i="31"/>
  <c r="C643" i="31"/>
  <c r="C819" i="31"/>
  <c r="C957" i="31"/>
  <c r="C924" i="31"/>
  <c r="C469" i="31"/>
  <c r="C153" i="31"/>
  <c r="C783" i="31"/>
  <c r="C1099" i="31"/>
  <c r="C1204" i="31"/>
  <c r="C1274" i="31"/>
  <c r="C294" i="31"/>
  <c r="C853" i="31"/>
  <c r="C609" i="31"/>
  <c r="C923" i="31"/>
  <c r="C503" i="31"/>
  <c r="C504" i="31"/>
  <c r="C536" i="31"/>
  <c r="C500" i="31"/>
  <c r="C1095" i="31"/>
  <c r="C1269" i="31"/>
  <c r="C289" i="31"/>
  <c r="C1234" i="31"/>
  <c r="C219" i="31"/>
  <c r="C429" i="31"/>
  <c r="C498" i="31"/>
  <c r="C1093" i="31"/>
  <c r="C707" i="31"/>
  <c r="C1169" i="31"/>
  <c r="C678" i="31"/>
  <c r="C852" i="31"/>
  <c r="C502" i="31"/>
  <c r="C327" i="31"/>
  <c r="C1062" i="31"/>
  <c r="C152" i="31"/>
  <c r="C711" i="31"/>
  <c r="C1096" i="31"/>
  <c r="C921" i="31"/>
  <c r="C570" i="31"/>
  <c r="C1129" i="31"/>
  <c r="C394" i="31"/>
  <c r="C954" i="31"/>
  <c r="C744" i="31"/>
  <c r="C329" i="31"/>
  <c r="C889" i="31"/>
  <c r="C784" i="31"/>
  <c r="C539" i="31"/>
  <c r="C1239" i="31"/>
  <c r="C399" i="31"/>
  <c r="C574" i="31"/>
  <c r="C1134" i="31"/>
  <c r="C748" i="31"/>
  <c r="C1167" i="31"/>
  <c r="C992" i="31"/>
  <c r="C641" i="31"/>
  <c r="C291" i="31"/>
  <c r="C1166" i="31"/>
  <c r="C150" i="31"/>
  <c r="C325" i="31"/>
  <c r="C814" i="31"/>
  <c r="C884" i="31"/>
  <c r="C953" i="31"/>
  <c r="C259" i="31"/>
  <c r="C154" i="31"/>
  <c r="C119" i="31"/>
  <c r="C224" i="31"/>
  <c r="C714" i="31"/>
  <c r="C573" i="31"/>
  <c r="C1238" i="31"/>
  <c r="C398" i="31"/>
  <c r="C1273" i="31"/>
  <c r="C1027" i="31"/>
  <c r="C1237" i="31"/>
  <c r="C397" i="31"/>
  <c r="C572" i="31"/>
  <c r="C1061" i="31"/>
  <c r="C1236" i="31"/>
  <c r="C920" i="31"/>
  <c r="C1060" i="31"/>
  <c r="C1270" i="31"/>
  <c r="C220" i="31"/>
  <c r="C534" i="31"/>
  <c r="C1094" i="31"/>
  <c r="C464" i="31"/>
  <c r="C148" i="31"/>
  <c r="C778" i="31"/>
  <c r="C1163" i="31"/>
  <c r="C431" i="31"/>
  <c r="C1130" i="31"/>
  <c r="C185" i="31"/>
  <c r="C255" i="31"/>
  <c r="C780" i="31"/>
  <c r="C639" i="31"/>
  <c r="C114" i="31"/>
  <c r="C919" i="31"/>
  <c r="C463" i="31"/>
  <c r="C638" i="31"/>
  <c r="C428" i="31"/>
  <c r="C1198" i="31"/>
  <c r="C917" i="31"/>
  <c r="C1197" i="31"/>
  <c r="C1092" i="31"/>
  <c r="C952" i="31"/>
  <c r="C1162" i="31"/>
  <c r="C496" i="31"/>
  <c r="C636" i="31"/>
  <c r="C706" i="31"/>
  <c r="C958" i="31"/>
  <c r="C292" i="31"/>
  <c r="C1132" i="31"/>
  <c r="C117" i="31"/>
  <c r="C187" i="31"/>
  <c r="C221" i="31"/>
  <c r="C956" i="31"/>
  <c r="C430" i="31"/>
  <c r="C815" i="31"/>
  <c r="C1200" i="31"/>
  <c r="C605" i="31"/>
  <c r="C1165" i="31"/>
  <c r="C1199" i="31"/>
  <c r="C1059" i="31"/>
  <c r="C1233" i="31"/>
  <c r="C252" i="31"/>
  <c r="C567" i="31"/>
  <c r="C147" i="31"/>
  <c r="C1057" i="31"/>
  <c r="C882" i="31"/>
  <c r="C1056" i="31"/>
  <c r="C846" i="31"/>
  <c r="C671" i="31"/>
  <c r="C849" i="31"/>
  <c r="C182" i="31"/>
  <c r="C391" i="31"/>
  <c r="C432" i="31"/>
  <c r="C747" i="31"/>
  <c r="C1202" i="31"/>
  <c r="C712" i="31"/>
  <c r="C746" i="31"/>
  <c r="C256" i="31"/>
  <c r="C361" i="31"/>
  <c r="C1026" i="31"/>
  <c r="C1271" i="31"/>
  <c r="C1235" i="31"/>
  <c r="C990" i="31"/>
  <c r="C290" i="31"/>
  <c r="C254" i="31"/>
  <c r="C708" i="31"/>
  <c r="C288" i="31"/>
  <c r="C813" i="31"/>
  <c r="C918" i="31"/>
  <c r="C146" i="31"/>
  <c r="C1266" i="31"/>
  <c r="C1203" i="31"/>
  <c r="C538" i="31"/>
  <c r="C749" i="31"/>
  <c r="C434" i="31"/>
  <c r="C1064" i="31"/>
  <c r="C679" i="31"/>
  <c r="C644" i="31"/>
  <c r="C328" i="31"/>
  <c r="C188" i="31"/>
  <c r="C713" i="31"/>
  <c r="C116" i="31"/>
  <c r="C465" i="31"/>
  <c r="C674" i="31"/>
  <c r="C533" i="31"/>
  <c r="C323" i="31"/>
  <c r="C358" i="31"/>
  <c r="C1063" i="31"/>
  <c r="C818" i="31"/>
  <c r="C607" i="31"/>
  <c r="C922" i="31"/>
  <c r="C467" i="31"/>
  <c r="C781" i="31"/>
  <c r="C326" i="31"/>
  <c r="C396" i="31"/>
  <c r="C535" i="31"/>
  <c r="C710" i="31"/>
  <c r="C885" i="31"/>
  <c r="C360" i="31"/>
  <c r="C675" i="31"/>
  <c r="C569" i="31"/>
  <c r="C324" i="31"/>
  <c r="C499" i="31"/>
  <c r="C602" i="31"/>
  <c r="C217" i="31"/>
  <c r="C1272" i="31"/>
  <c r="C887" i="31"/>
  <c r="C851" i="31"/>
  <c r="C466" i="31"/>
  <c r="C955" i="31"/>
  <c r="C745" i="31"/>
  <c r="C395" i="31"/>
  <c r="C709" i="31"/>
  <c r="C1268" i="31"/>
  <c r="C743" i="31"/>
  <c r="C427" i="31"/>
  <c r="C812" i="31"/>
  <c r="C181" i="31"/>
  <c r="C1021" i="31"/>
  <c r="C811" i="31"/>
  <c r="C1028" i="31"/>
  <c r="C258" i="31"/>
  <c r="C222" i="31"/>
  <c r="C642" i="31"/>
  <c r="C571" i="31"/>
  <c r="C1201" i="31"/>
  <c r="C886" i="31"/>
  <c r="C1131" i="31"/>
  <c r="C1025" i="31"/>
  <c r="C640" i="31"/>
  <c r="C989" i="31"/>
  <c r="C1164" i="31"/>
  <c r="C848" i="31"/>
  <c r="C568" i="31"/>
  <c r="C673" i="31"/>
  <c r="C988" i="31"/>
  <c r="C1058" i="31"/>
  <c r="C883" i="31"/>
  <c r="C672" i="31"/>
  <c r="C847" i="31"/>
  <c r="C461" i="31"/>
  <c r="C251" i="31"/>
  <c r="C776" i="31"/>
  <c r="C321" i="31"/>
  <c r="C916" i="31"/>
  <c r="C355" i="31"/>
  <c r="C110" i="31"/>
  <c r="C180" i="31"/>
  <c r="C680" i="31"/>
  <c r="C225" i="31"/>
  <c r="C950" i="31"/>
  <c r="C1194" i="31"/>
  <c r="C879" i="31"/>
  <c r="C1053" i="31"/>
  <c r="C178" i="31"/>
  <c r="C1017" i="31"/>
  <c r="C352" i="31"/>
  <c r="C807" i="31"/>
  <c r="C387" i="31"/>
  <c r="C1156" i="31"/>
  <c r="C631" i="31"/>
  <c r="C666" i="31"/>
  <c r="C315" i="31"/>
  <c r="C455" i="31"/>
  <c r="C980" i="31"/>
  <c r="C700" i="31"/>
  <c r="C489" i="31"/>
  <c r="C104" i="31"/>
  <c r="C174" i="31"/>
  <c r="C979" i="31"/>
  <c r="C384" i="31"/>
  <c r="C208" i="31"/>
  <c r="C698" i="31"/>
  <c r="C627" i="31"/>
  <c r="C1117" i="31"/>
  <c r="C137" i="31"/>
  <c r="C697" i="31"/>
  <c r="C347" i="31"/>
  <c r="C730" i="31"/>
  <c r="C205" i="31"/>
  <c r="C904" i="31"/>
  <c r="C483" i="31"/>
  <c r="C833" i="31"/>
  <c r="C693" i="31"/>
  <c r="C692" i="31"/>
  <c r="C307" i="31"/>
  <c r="C272" i="31"/>
  <c r="C1041" i="31"/>
  <c r="C971" i="31"/>
  <c r="C901" i="31"/>
  <c r="C480" i="31"/>
  <c r="C760" i="31"/>
  <c r="C479" i="31"/>
  <c r="C1004" i="31"/>
  <c r="C1144" i="31"/>
  <c r="C549" i="31"/>
  <c r="C1038" i="31"/>
  <c r="C793" i="31"/>
  <c r="C967" i="31"/>
  <c r="C582" i="31"/>
  <c r="C722" i="31"/>
  <c r="C652" i="31"/>
  <c r="C336" i="31"/>
  <c r="C230" i="31"/>
  <c r="C1245" i="31"/>
  <c r="C821" i="31"/>
  <c r="C612" i="31"/>
  <c r="C891" i="31"/>
  <c r="C613" i="31"/>
  <c r="C404" i="31"/>
  <c r="C229" i="31"/>
  <c r="C681" i="31"/>
  <c r="C403" i="31"/>
  <c r="C1032" i="31"/>
  <c r="C998" i="31"/>
  <c r="C226" i="31"/>
  <c r="C298" i="31"/>
  <c r="C962" i="31"/>
  <c r="C1126" i="31"/>
  <c r="C915" i="31"/>
  <c r="C540" i="31"/>
  <c r="C295" i="31"/>
  <c r="C215" i="31"/>
  <c r="C470" i="31"/>
  <c r="C949" i="31"/>
  <c r="C634" i="31"/>
  <c r="C1191" i="31"/>
  <c r="C526" i="31"/>
  <c r="C1155" i="31"/>
  <c r="C1085" i="31"/>
  <c r="C349" i="31"/>
  <c r="C874" i="31"/>
  <c r="C1013" i="31"/>
  <c r="C1188" i="31"/>
  <c r="C1118" i="31"/>
  <c r="C1083" i="31"/>
  <c r="C1082" i="31"/>
  <c r="C767" i="31"/>
  <c r="C661" i="31"/>
  <c r="C311" i="31"/>
  <c r="C521" i="31"/>
  <c r="C801" i="31"/>
  <c r="C590" i="31"/>
  <c r="C1045" i="31"/>
  <c r="C799" i="31"/>
  <c r="C379" i="31"/>
  <c r="C449" i="31"/>
  <c r="C168" i="31"/>
  <c r="C1008" i="31"/>
  <c r="C238" i="31"/>
  <c r="C588" i="31"/>
  <c r="C308" i="31"/>
  <c r="C552" i="31"/>
  <c r="C1252" i="31"/>
  <c r="C48" i="31"/>
  <c r="C726" i="31"/>
  <c r="C691" i="31"/>
  <c r="C1181" i="31"/>
  <c r="C935" i="31"/>
  <c r="C95" i="31"/>
  <c r="C865" i="31"/>
  <c r="C830" i="31"/>
  <c r="C1179" i="31"/>
  <c r="C199" i="31"/>
  <c r="C45" i="31"/>
  <c r="C933" i="31"/>
  <c r="C512" i="31"/>
  <c r="C232" i="31"/>
  <c r="C931" i="31"/>
  <c r="C581" i="31"/>
  <c r="C371" i="31"/>
  <c r="C161" i="31"/>
  <c r="C1172" i="31"/>
  <c r="C510" i="31"/>
  <c r="C1105" i="31"/>
  <c r="C160" i="31"/>
  <c r="C1070" i="31"/>
  <c r="C1136" i="31"/>
  <c r="C334" i="31"/>
  <c r="C159" i="31"/>
  <c r="C437" i="31"/>
  <c r="C438" i="31"/>
  <c r="C263" i="31"/>
  <c r="C296" i="31"/>
  <c r="C183" i="31"/>
  <c r="C987" i="31"/>
  <c r="C112" i="31"/>
  <c r="C392" i="31"/>
  <c r="C637" i="31"/>
  <c r="C531" i="31"/>
  <c r="C951" i="31"/>
  <c r="C1125" i="31"/>
  <c r="C1240" i="31"/>
  <c r="C1020" i="31"/>
  <c r="C1265" i="31"/>
  <c r="C460" i="31"/>
  <c r="C1264" i="31"/>
  <c r="C739" i="31"/>
  <c r="C284" i="31"/>
  <c r="C1054" i="31"/>
  <c r="C354" i="31"/>
  <c r="C599" i="31"/>
  <c r="C563" i="31"/>
  <c r="C493" i="31"/>
  <c r="C633" i="31"/>
  <c r="C1262" i="31"/>
  <c r="C1052" i="31"/>
  <c r="C667" i="31"/>
  <c r="C107" i="31"/>
  <c r="C211" i="31"/>
  <c r="C771" i="31"/>
  <c r="C876" i="31"/>
  <c r="C1190" i="31"/>
  <c r="C1260" i="31"/>
  <c r="C210" i="31"/>
  <c r="C279" i="31"/>
  <c r="C524" i="31"/>
  <c r="C768" i="31"/>
  <c r="C907" i="31"/>
  <c r="C85" i="31"/>
  <c r="C1187" i="31"/>
  <c r="C1221" i="31"/>
  <c r="C381" i="31"/>
  <c r="C310" i="31"/>
  <c r="C555" i="31"/>
  <c r="C869" i="31"/>
  <c r="C1009" i="31"/>
  <c r="C204" i="31"/>
  <c r="C624" i="31"/>
  <c r="C589" i="31"/>
  <c r="C1148" i="31"/>
  <c r="C763" i="31"/>
  <c r="C81" i="31"/>
  <c r="C273" i="31"/>
  <c r="C412" i="31"/>
  <c r="C937" i="31"/>
  <c r="C1217" i="31"/>
  <c r="C1005" i="31"/>
  <c r="C900" i="31"/>
  <c r="C445" i="31"/>
  <c r="C1145" i="31"/>
  <c r="C46" i="31"/>
  <c r="C758" i="31"/>
  <c r="C863" i="31"/>
  <c r="C653" i="31"/>
  <c r="C513" i="31"/>
  <c r="C1108" i="31"/>
  <c r="C1072" i="31"/>
  <c r="C1002" i="31"/>
  <c r="C861" i="31"/>
  <c r="C826" i="31"/>
  <c r="C91" i="31"/>
  <c r="C1171" i="31"/>
  <c r="C720" i="31"/>
  <c r="C369" i="31"/>
  <c r="C716" i="31"/>
  <c r="C509" i="31"/>
  <c r="C1208" i="31"/>
  <c r="C474" i="31"/>
  <c r="C964" i="31"/>
  <c r="C194" i="31"/>
  <c r="C717" i="31"/>
  <c r="C508" i="31"/>
  <c r="C603" i="31"/>
  <c r="C1232" i="31"/>
  <c r="C777" i="31"/>
  <c r="C216" i="31"/>
  <c r="C1231" i="31"/>
  <c r="C1161" i="31"/>
  <c r="C635" i="31"/>
  <c r="C705" i="31"/>
  <c r="C1205" i="31"/>
  <c r="C785" i="31"/>
  <c r="C1055" i="31"/>
  <c r="C1275" i="31"/>
  <c r="C914" i="31"/>
  <c r="C1088" i="31"/>
  <c r="C458" i="31"/>
  <c r="C143" i="31"/>
  <c r="C562" i="31"/>
  <c r="C842" i="31"/>
  <c r="C1157" i="31"/>
  <c r="C106" i="31"/>
  <c r="C1121" i="31"/>
  <c r="C875" i="31"/>
  <c r="C140" i="31"/>
  <c r="C245" i="31"/>
  <c r="C1259" i="31"/>
  <c r="C209" i="31"/>
  <c r="C733" i="31"/>
  <c r="C348" i="31"/>
  <c r="C1222" i="31"/>
  <c r="C102" i="31"/>
  <c r="C487" i="31"/>
  <c r="C1152" i="31"/>
  <c r="C1047" i="31"/>
  <c r="C1046" i="31"/>
  <c r="C1115" i="31"/>
  <c r="C169" i="31"/>
  <c r="C728" i="31"/>
  <c r="C1253" i="31"/>
  <c r="C1218" i="31"/>
  <c r="C517" i="31"/>
  <c r="C341" i="31"/>
  <c r="C96" i="31"/>
  <c r="C586" i="31"/>
  <c r="C1180" i="31"/>
  <c r="C200" i="31"/>
  <c r="C619" i="31"/>
  <c r="C304" i="31"/>
  <c r="C1249" i="31"/>
  <c r="C899" i="31"/>
  <c r="C1109" i="31"/>
  <c r="C584" i="31"/>
  <c r="C1003" i="31"/>
  <c r="C338" i="31"/>
  <c r="C898" i="31"/>
  <c r="C233" i="31"/>
  <c r="C127" i="31"/>
  <c r="C1212" i="31"/>
  <c r="C757" i="31"/>
  <c r="C862" i="31"/>
  <c r="C616" i="31"/>
  <c r="C1176" i="31"/>
  <c r="C1036" i="31"/>
  <c r="C896" i="31"/>
  <c r="C335" i="31"/>
  <c r="C545" i="31"/>
  <c r="C475" i="31"/>
  <c r="C405" i="31"/>
  <c r="C996" i="31"/>
  <c r="C894" i="31"/>
  <c r="C683" i="31"/>
  <c r="C719" i="31"/>
  <c r="C365" i="31"/>
  <c r="C249" i="31"/>
  <c r="C669" i="31"/>
  <c r="C319" i="31"/>
  <c r="C1228" i="31"/>
  <c r="C527" i="31"/>
  <c r="C597" i="31"/>
  <c r="C212" i="31"/>
  <c r="C1226" i="31"/>
  <c r="C1225" i="31"/>
  <c r="C385" i="31"/>
  <c r="C909" i="31"/>
  <c r="C629" i="31"/>
  <c r="C453" i="31"/>
  <c r="C662" i="31"/>
  <c r="C312" i="31"/>
  <c r="C802" i="31"/>
  <c r="C84" i="31"/>
  <c r="C625" i="31"/>
  <c r="C1185" i="31"/>
  <c r="C83" i="31"/>
  <c r="C1254" i="31"/>
  <c r="C344" i="31"/>
  <c r="C414" i="31"/>
  <c r="C974" i="31"/>
  <c r="C343" i="31"/>
  <c r="C657" i="31"/>
  <c r="C797" i="31"/>
  <c r="C202" i="31"/>
  <c r="C237" i="31"/>
  <c r="C376" i="31"/>
  <c r="C271" i="31"/>
  <c r="C831" i="31"/>
  <c r="C481" i="31"/>
  <c r="C970" i="31"/>
  <c r="C1075" i="31"/>
  <c r="C1214" i="31"/>
  <c r="C583" i="31"/>
  <c r="C1248" i="31"/>
  <c r="C373" i="31"/>
  <c r="C1143" i="31"/>
  <c r="C1247" i="31"/>
  <c r="C197" i="31"/>
  <c r="C546" i="31"/>
  <c r="C43" i="31"/>
  <c r="C791" i="31"/>
  <c r="C476" i="31"/>
  <c r="C1241" i="31"/>
  <c r="C41" i="31"/>
  <c r="C333" i="31"/>
  <c r="C787" i="31"/>
  <c r="C1138" i="31"/>
  <c r="C1068" i="31"/>
  <c r="AN10" i="157"/>
  <c r="C1134" i="157"/>
  <c r="C1030" i="31"/>
  <c r="C565" i="31"/>
  <c r="C505" i="31"/>
  <c r="C330" i="31"/>
  <c r="C1230" i="31"/>
  <c r="C809" i="31"/>
  <c r="C1229" i="31"/>
  <c r="C1193" i="31"/>
  <c r="C248" i="31"/>
  <c r="C108" i="31"/>
  <c r="C808" i="31"/>
  <c r="C282" i="31"/>
  <c r="C947" i="31"/>
  <c r="C632" i="31"/>
  <c r="C1086" i="31"/>
  <c r="C421" i="31"/>
  <c r="C141" i="31"/>
  <c r="C1016" i="31"/>
  <c r="C910" i="31"/>
  <c r="C840" i="31"/>
  <c r="C1120" i="31"/>
  <c r="C244" i="31"/>
  <c r="C1014" i="31"/>
  <c r="C944" i="31"/>
  <c r="C1049" i="31"/>
  <c r="C1224" i="31"/>
  <c r="C138" i="31"/>
  <c r="C873" i="31"/>
  <c r="C942" i="31"/>
  <c r="C1151" i="31"/>
  <c r="C556" i="31"/>
  <c r="C485" i="31"/>
  <c r="C765" i="31"/>
  <c r="C380" i="31"/>
  <c r="C274" i="31"/>
  <c r="C134" i="31"/>
  <c r="C1149" i="31"/>
  <c r="C133" i="31"/>
  <c r="C518" i="31"/>
  <c r="C938" i="31"/>
  <c r="C903" i="31"/>
  <c r="C377" i="31"/>
  <c r="C1042" i="31"/>
  <c r="C902" i="31"/>
  <c r="C1251" i="31"/>
  <c r="C936" i="31"/>
  <c r="C305" i="31"/>
  <c r="C690" i="31"/>
  <c r="C550" i="31"/>
  <c r="C375" i="31"/>
  <c r="C234" i="31"/>
  <c r="C409" i="31"/>
  <c r="C654" i="31"/>
  <c r="C759" i="31"/>
  <c r="C1107" i="31"/>
  <c r="C1246" i="31"/>
  <c r="C686" i="31"/>
  <c r="C1175" i="31"/>
  <c r="C614" i="31"/>
  <c r="C1066" i="31"/>
  <c r="C1209" i="31"/>
  <c r="C401" i="31"/>
  <c r="C542" i="31"/>
  <c r="AH10" i="157"/>
  <c r="BF10" i="157"/>
  <c r="C844" i="31"/>
  <c r="C913" i="31"/>
  <c r="C841" i="31"/>
  <c r="C945" i="31"/>
  <c r="C206" i="31"/>
  <c r="C553" i="31"/>
  <c r="C80" i="31"/>
  <c r="C198" i="31"/>
  <c r="C687" i="31"/>
  <c r="C1106" i="31"/>
  <c r="C264" i="31"/>
  <c r="C86" i="31"/>
  <c r="C261" i="31"/>
  <c r="C332" i="31"/>
  <c r="C190" i="31"/>
  <c r="C775" i="31"/>
  <c r="C670" i="31"/>
  <c r="C400" i="31"/>
  <c r="C750" i="31"/>
  <c r="C960" i="31"/>
  <c r="C1159" i="31"/>
  <c r="C423" i="31"/>
  <c r="C1263" i="31"/>
  <c r="C283" i="31"/>
  <c r="C737" i="31"/>
  <c r="C982" i="31"/>
  <c r="C1051" i="31"/>
  <c r="C701" i="31"/>
  <c r="C456" i="31"/>
  <c r="C560" i="31"/>
  <c r="C525" i="31"/>
  <c r="C839" i="31"/>
  <c r="C523" i="31"/>
  <c r="C1258" i="31"/>
  <c r="C838" i="31"/>
  <c r="C418" i="31"/>
  <c r="C522" i="31"/>
  <c r="C452" i="31"/>
  <c r="C451" i="31"/>
  <c r="C1116" i="31"/>
  <c r="C871" i="31"/>
  <c r="C731" i="31"/>
  <c r="C1150" i="31"/>
  <c r="C1255" i="31"/>
  <c r="C450" i="31"/>
  <c r="C100" i="31"/>
  <c r="C659" i="31"/>
  <c r="C448" i="31"/>
  <c r="C378" i="31"/>
  <c r="C1043" i="31"/>
  <c r="C342" i="31"/>
  <c r="C236" i="31"/>
  <c r="C47" i="31"/>
  <c r="C725" i="31"/>
  <c r="C130" i="31"/>
  <c r="C340" i="31"/>
  <c r="C165" i="31"/>
  <c r="C339" i="31"/>
  <c r="C969" i="31"/>
  <c r="C689" i="31"/>
  <c r="C374" i="31"/>
  <c r="C548" i="31"/>
  <c r="C688" i="31"/>
  <c r="C93" i="31"/>
  <c r="C723" i="31"/>
  <c r="C932" i="31"/>
  <c r="C756" i="31"/>
  <c r="C1141" i="31"/>
  <c r="C825" i="31"/>
  <c r="C1035" i="31"/>
  <c r="C300" i="31"/>
  <c r="C790" i="31"/>
  <c r="C1000" i="31"/>
  <c r="C646" i="31"/>
  <c r="C682" i="31"/>
  <c r="C647" i="31"/>
  <c r="C929" i="31"/>
  <c r="C754" i="31"/>
  <c r="C576" i="31"/>
  <c r="C227" i="31"/>
  <c r="C788" i="31"/>
  <c r="C366" i="31"/>
  <c r="P10" i="157"/>
  <c r="AM10" i="157"/>
  <c r="C1023" i="31"/>
  <c r="C253" i="31"/>
  <c r="C287" i="31"/>
  <c r="C462" i="31"/>
  <c r="C497" i="31"/>
  <c r="C1127" i="31"/>
  <c r="C1022" i="31"/>
  <c r="C880" i="31"/>
  <c r="C435" i="31"/>
  <c r="C1065" i="31"/>
  <c r="C610" i="31"/>
  <c r="C1100" i="31"/>
  <c r="C1195" i="31"/>
  <c r="C1089" i="31"/>
  <c r="C494" i="31"/>
  <c r="C948" i="31"/>
  <c r="C528" i="31"/>
  <c r="C1123" i="31"/>
  <c r="C912" i="31"/>
  <c r="C247" i="31"/>
  <c r="C702" i="31"/>
  <c r="C281" i="31"/>
  <c r="C316" i="31"/>
  <c r="C105" i="31"/>
  <c r="C735" i="31"/>
  <c r="C594" i="31"/>
  <c r="C663" i="31"/>
  <c r="C103" i="31"/>
  <c r="C173" i="31"/>
  <c r="C278" i="31"/>
  <c r="C943" i="31"/>
  <c r="C593" i="31"/>
  <c r="C908" i="31"/>
  <c r="C803" i="31"/>
  <c r="C732" i="31"/>
  <c r="C172" i="31"/>
  <c r="C277" i="31"/>
  <c r="C696" i="31"/>
  <c r="C941" i="31"/>
  <c r="C976" i="31"/>
  <c r="C1011" i="31"/>
  <c r="C1186" i="31"/>
  <c r="C591" i="31"/>
  <c r="C415" i="31"/>
  <c r="C870" i="31"/>
  <c r="C240" i="31"/>
  <c r="C239" i="31"/>
  <c r="C694" i="31"/>
  <c r="C554" i="31"/>
  <c r="C798" i="31"/>
  <c r="C97" i="31"/>
  <c r="C1112" i="31"/>
  <c r="C832" i="31"/>
  <c r="C1077" i="31"/>
  <c r="C762" i="31"/>
  <c r="C656" i="31"/>
  <c r="C79" i="31"/>
  <c r="C446" i="31"/>
  <c r="C796" i="31"/>
  <c r="C1215" i="31"/>
  <c r="C515" i="31"/>
  <c r="C1074" i="31"/>
  <c r="C1039" i="31"/>
  <c r="C164" i="31"/>
  <c r="C443" i="31"/>
  <c r="C968" i="31"/>
  <c r="C408" i="31"/>
  <c r="C442" i="31"/>
  <c r="C792" i="31"/>
  <c r="C231" i="31"/>
  <c r="C1001" i="31"/>
  <c r="C406" i="31"/>
  <c r="C1211" i="31"/>
  <c r="C1071" i="31"/>
  <c r="C755" i="31"/>
  <c r="C1210" i="31"/>
  <c r="C125" i="31"/>
  <c r="C1140" i="31"/>
  <c r="C648" i="31"/>
  <c r="C544" i="31"/>
  <c r="C611" i="31"/>
  <c r="C859" i="31"/>
  <c r="C752" i="31"/>
  <c r="C789" i="31"/>
  <c r="C926" i="31"/>
  <c r="C881" i="31"/>
  <c r="C740" i="31"/>
  <c r="C600" i="31"/>
  <c r="C250" i="31"/>
  <c r="C1160" i="31"/>
  <c r="C390" i="31"/>
  <c r="C984" i="31"/>
  <c r="C774" i="31"/>
  <c r="C353" i="31"/>
  <c r="C703" i="31"/>
  <c r="C388" i="31"/>
  <c r="C738" i="31"/>
  <c r="C878" i="31"/>
  <c r="C318" i="31"/>
  <c r="C877" i="31"/>
  <c r="C1261" i="31"/>
  <c r="C351" i="31"/>
  <c r="C805" i="31"/>
  <c r="C280" i="31"/>
  <c r="C350" i="31"/>
  <c r="C490" i="31"/>
  <c r="C175" i="31"/>
  <c r="C1119" i="31"/>
  <c r="C419" i="31"/>
  <c r="C454" i="31"/>
  <c r="C383" i="31"/>
  <c r="C1223" i="31"/>
  <c r="C1257" i="31"/>
  <c r="C766" i="31"/>
  <c r="C835" i="31"/>
  <c r="C1220" i="31"/>
  <c r="C800" i="31"/>
  <c r="C660" i="31"/>
  <c r="C1079" i="31"/>
  <c r="C939" i="31"/>
  <c r="C834" i="31"/>
  <c r="C764" i="31"/>
  <c r="C1078" i="31"/>
  <c r="C623" i="31"/>
  <c r="C98" i="31"/>
  <c r="C658" i="31"/>
  <c r="C1007" i="31"/>
  <c r="C447" i="31"/>
  <c r="C482" i="31"/>
  <c r="C587" i="31"/>
  <c r="C972" i="31"/>
  <c r="C1006" i="31"/>
  <c r="C235" i="31"/>
  <c r="C864" i="31"/>
  <c r="C444" i="31"/>
  <c r="C163" i="31"/>
  <c r="C267" i="31"/>
  <c r="C547" i="31"/>
  <c r="C1142" i="31"/>
  <c r="C617" i="31"/>
  <c r="C302" i="31"/>
  <c r="C721" i="31"/>
  <c r="C580" i="31"/>
  <c r="C195" i="31"/>
  <c r="C1244" i="31"/>
  <c r="C439" i="31"/>
  <c r="C753" i="31"/>
  <c r="C1174" i="31"/>
  <c r="C124" i="31"/>
  <c r="C822" i="31"/>
  <c r="AE10" i="157"/>
  <c r="BN10" i="157"/>
  <c r="M10" i="157"/>
  <c r="L10" i="157"/>
  <c r="R10" i="157"/>
  <c r="C1170" i="31"/>
  <c r="C855" i="31"/>
  <c r="C820" i="31"/>
  <c r="C389" i="31"/>
  <c r="C424" i="31"/>
  <c r="C213" i="31"/>
  <c r="C1018" i="31"/>
  <c r="C983" i="31"/>
  <c r="C422" i="31"/>
  <c r="C561" i="31"/>
  <c r="C981" i="31"/>
  <c r="C665" i="31"/>
  <c r="C664" i="31"/>
  <c r="C139" i="31"/>
  <c r="C769" i="31"/>
  <c r="C313" i="31"/>
  <c r="C1012" i="31"/>
  <c r="C417" i="31"/>
  <c r="C557" i="31"/>
  <c r="C872" i="31"/>
  <c r="C416" i="31"/>
  <c r="C346" i="31"/>
  <c r="C836" i="31"/>
  <c r="C135" i="31"/>
  <c r="C1010" i="31"/>
  <c r="C695" i="31"/>
  <c r="C729" i="31"/>
  <c r="C519" i="31"/>
  <c r="C1113" i="31"/>
  <c r="C413" i="31"/>
  <c r="C1147" i="31"/>
  <c r="C1182" i="31"/>
  <c r="C761" i="31"/>
  <c r="C270" i="31"/>
  <c r="C655" i="31"/>
  <c r="C1040" i="31"/>
  <c r="C269" i="31"/>
  <c r="C934" i="31"/>
  <c r="C1178" i="31"/>
  <c r="C1213" i="31"/>
  <c r="C196" i="31"/>
  <c r="C895" i="31"/>
  <c r="C299" i="31"/>
  <c r="C1104" i="31"/>
  <c r="C1173" i="31"/>
  <c r="C1243" i="31"/>
  <c r="C649" i="31"/>
  <c r="C193" i="31"/>
  <c r="C156" i="31"/>
  <c r="C892" i="31"/>
  <c r="C260" i="31"/>
  <c r="C645" i="31"/>
  <c r="C890" i="31"/>
  <c r="C530" i="31"/>
  <c r="C985" i="31"/>
  <c r="C1019" i="31"/>
  <c r="C529" i="31"/>
  <c r="C704" i="31"/>
  <c r="C214" i="31"/>
  <c r="C668" i="31"/>
  <c r="C598" i="31"/>
  <c r="C1087" i="31"/>
  <c r="C1227" i="31"/>
  <c r="C492" i="31"/>
  <c r="C177" i="31"/>
  <c r="C772" i="31"/>
  <c r="C491" i="31"/>
  <c r="C736" i="31"/>
  <c r="C176" i="31"/>
  <c r="C246" i="31"/>
  <c r="C806" i="31"/>
  <c r="C1050" i="31"/>
  <c r="C734" i="31"/>
  <c r="C699" i="31"/>
  <c r="C243" i="31"/>
  <c r="C382" i="31"/>
  <c r="C207" i="31"/>
  <c r="C241" i="31"/>
  <c r="C906" i="31"/>
  <c r="C136" i="31"/>
  <c r="C276" i="31"/>
  <c r="C82" i="31"/>
  <c r="C99" i="31"/>
  <c r="C1184" i="31"/>
  <c r="C973" i="31"/>
  <c r="C167" i="31"/>
  <c r="C867" i="31"/>
  <c r="C727" i="31"/>
  <c r="C49" i="31"/>
  <c r="C131" i="31"/>
  <c r="C411" i="31"/>
  <c r="C516" i="31"/>
  <c r="C410" i="31"/>
  <c r="C795" i="31"/>
  <c r="C585" i="31"/>
  <c r="C620" i="31"/>
  <c r="C1110" i="31"/>
  <c r="C94" i="31"/>
  <c r="C724" i="31"/>
  <c r="C829" i="31"/>
  <c r="C1073" i="31"/>
  <c r="C478" i="31"/>
  <c r="C828" i="31"/>
  <c r="C268" i="31"/>
  <c r="C407" i="31"/>
  <c r="C897" i="31"/>
  <c r="C372" i="31"/>
  <c r="C337" i="31"/>
  <c r="C266" i="31"/>
  <c r="C441" i="31"/>
  <c r="C126" i="31"/>
  <c r="C90" i="31"/>
  <c r="C42" i="31"/>
  <c r="C265" i="31"/>
  <c r="C685" i="31"/>
  <c r="C751" i="31"/>
  <c r="C578" i="31"/>
  <c r="C577" i="31"/>
  <c r="C824" i="31"/>
  <c r="C961" i="31"/>
  <c r="C122" i="31"/>
  <c r="C40" i="31"/>
  <c r="C857" i="31"/>
  <c r="C928" i="31"/>
  <c r="C507" i="31"/>
  <c r="C158" i="31"/>
  <c r="C541" i="31"/>
  <c r="C1137" i="31"/>
  <c r="C718" i="31"/>
  <c r="C927" i="31"/>
  <c r="AG10" i="157"/>
  <c r="AB10" i="157"/>
  <c r="C121" i="31"/>
  <c r="X10" i="157"/>
  <c r="AI10" i="157"/>
  <c r="H10" i="157"/>
  <c r="C1169" i="157"/>
  <c r="C48" i="157"/>
  <c r="C1028" i="157"/>
  <c r="C1238" i="157"/>
  <c r="C1203" i="157"/>
  <c r="C993" i="157"/>
  <c r="C151" i="157"/>
  <c r="C325" i="157"/>
  <c r="C815" i="157"/>
  <c r="C150" i="157"/>
  <c r="C710" i="157"/>
  <c r="C255" i="157"/>
  <c r="C781" i="157"/>
  <c r="C1267" i="157"/>
  <c r="C358" i="157"/>
  <c r="C427" i="157"/>
  <c r="C426" i="157"/>
  <c r="C680" i="157"/>
  <c r="C41" i="157"/>
  <c r="C531" i="157"/>
  <c r="C1057" i="157"/>
  <c r="C330" i="157"/>
  <c r="C1266" i="157"/>
  <c r="C706" i="157"/>
  <c r="C505" i="157"/>
  <c r="C949" i="157"/>
  <c r="C669" i="157"/>
  <c r="C670" i="157"/>
  <c r="C563" i="157"/>
  <c r="C458" i="157"/>
  <c r="C1123" i="157"/>
  <c r="C283" i="157"/>
  <c r="C842" i="157"/>
  <c r="C877" i="157"/>
  <c r="C774" i="157"/>
  <c r="C876" i="157"/>
  <c r="C632" i="157"/>
  <c r="C1088" i="157"/>
  <c r="C841" i="157"/>
  <c r="C176" i="157"/>
  <c r="C420" i="157"/>
  <c r="C875" i="157"/>
  <c r="C1259" i="157"/>
  <c r="C1014" i="157"/>
  <c r="C592" i="157"/>
  <c r="C102" i="157"/>
  <c r="C942" i="157"/>
  <c r="C1152" i="157"/>
  <c r="C416" i="157"/>
  <c r="C520" i="157"/>
  <c r="C100" i="157"/>
  <c r="C555" i="157"/>
  <c r="C590" i="157"/>
  <c r="C1115" i="157"/>
  <c r="C940" i="157"/>
  <c r="C450" i="157"/>
  <c r="C1185" i="157"/>
  <c r="C893" i="31"/>
  <c r="C472" i="31"/>
  <c r="C471" i="31"/>
  <c r="C402" i="31"/>
  <c r="C436" i="31"/>
  <c r="Y10" i="157"/>
  <c r="AJ10" i="157"/>
  <c r="Z10" i="157"/>
  <c r="C573" i="157"/>
  <c r="C1273" i="157"/>
  <c r="C328" i="157"/>
  <c r="C292" i="157"/>
  <c r="C503" i="157"/>
  <c r="C1132" i="157"/>
  <c r="C676" i="157"/>
  <c r="C1026" i="157"/>
  <c r="C465" i="157"/>
  <c r="C44" i="157"/>
  <c r="C848" i="157"/>
  <c r="C533" i="157"/>
  <c r="C1095" i="157"/>
  <c r="C603" i="157"/>
  <c r="C42" i="157"/>
  <c r="C638" i="157"/>
  <c r="C77" i="157"/>
  <c r="C111" i="157"/>
  <c r="C435" i="157"/>
  <c r="C286" i="157"/>
  <c r="C321" i="157"/>
  <c r="C1030" i="157"/>
  <c r="C995" i="157"/>
  <c r="C252" i="157"/>
  <c r="C820" i="157"/>
  <c r="C319" i="157"/>
  <c r="C110" i="157"/>
  <c r="C1265" i="157"/>
  <c r="C1195" i="157"/>
  <c r="C1092" i="157"/>
  <c r="C389" i="157"/>
  <c r="C528" i="157"/>
  <c r="C1055" i="157"/>
  <c r="C739" i="157"/>
  <c r="C704" i="157"/>
  <c r="C1193" i="157"/>
  <c r="C214" i="157"/>
  <c r="C75" i="157"/>
  <c r="C1160" i="157"/>
  <c r="C37" i="157"/>
  <c r="C107" i="157"/>
  <c r="C666" i="157"/>
  <c r="C386" i="157"/>
  <c r="C315" i="157"/>
  <c r="C35" i="157"/>
  <c r="C665" i="157"/>
  <c r="C385" i="157"/>
  <c r="C71" i="157"/>
  <c r="C1087" i="157"/>
  <c r="C980" i="157"/>
  <c r="C1051" i="157"/>
  <c r="C805" i="157"/>
  <c r="C979" i="157"/>
  <c r="C700" i="157"/>
  <c r="C279" i="157"/>
  <c r="C174" i="157"/>
  <c r="C734" i="157"/>
  <c r="C943" i="157"/>
  <c r="C1257" i="157"/>
  <c r="C137" i="157"/>
  <c r="C628" i="157"/>
  <c r="C801" i="157"/>
  <c r="C521" i="157"/>
  <c r="C1220" i="157"/>
  <c r="C66" i="157"/>
  <c r="C191" i="31"/>
  <c r="C331" i="31"/>
  <c r="C157" i="31"/>
  <c r="C70" i="31"/>
  <c r="C543" i="31"/>
  <c r="AD10" i="157"/>
  <c r="AF10" i="157"/>
  <c r="C994" i="157"/>
  <c r="C819" i="157"/>
  <c r="C434" i="157"/>
  <c r="C1239" i="157"/>
  <c r="C749" i="157"/>
  <c r="C189" i="157"/>
  <c r="C259" i="157"/>
  <c r="C713" i="157"/>
  <c r="C83" i="157"/>
  <c r="C188" i="157"/>
  <c r="C922" i="157"/>
  <c r="C605" i="157"/>
  <c r="C885" i="157"/>
  <c r="C955" i="157"/>
  <c r="C1025" i="157"/>
  <c r="C569" i="157"/>
  <c r="C464" i="157"/>
  <c r="C499" i="157"/>
  <c r="C709" i="157"/>
  <c r="C744" i="157"/>
  <c r="C1023" i="157"/>
  <c r="C1128" i="157"/>
  <c r="C708" i="157"/>
  <c r="C987" i="157"/>
  <c r="C1127" i="157"/>
  <c r="C1135" i="157"/>
  <c r="C540" i="157"/>
  <c r="C855" i="157"/>
  <c r="C575" i="157"/>
  <c r="C601" i="157"/>
  <c r="C610" i="157"/>
  <c r="C497" i="157"/>
  <c r="C846" i="157"/>
  <c r="C986" i="157"/>
  <c r="C391" i="157"/>
  <c r="C715" i="157"/>
  <c r="C1264" i="157"/>
  <c r="C564" i="157"/>
  <c r="C144" i="157"/>
  <c r="C76" i="157"/>
  <c r="C216" i="157"/>
  <c r="C494" i="157"/>
  <c r="C1054" i="157"/>
  <c r="C983" i="157"/>
  <c r="C1018" i="157"/>
  <c r="C1017" i="157"/>
  <c r="C738" i="157"/>
  <c r="C422" i="157"/>
  <c r="C1052" i="157"/>
  <c r="C72" i="157"/>
  <c r="C595" i="157"/>
  <c r="C351" i="157"/>
  <c r="C246" i="157"/>
  <c r="C771" i="157"/>
  <c r="C804" i="157"/>
  <c r="C70" i="157"/>
  <c r="C1224" i="157"/>
  <c r="C489" i="157"/>
  <c r="C68" i="157"/>
  <c r="C769" i="157"/>
  <c r="C173" i="157"/>
  <c r="C1012" i="157"/>
  <c r="C452" i="157"/>
  <c r="C1048" i="157"/>
  <c r="C522" i="157"/>
  <c r="C698" i="157"/>
  <c r="C67" i="157"/>
  <c r="C242" i="157"/>
  <c r="C661" i="157"/>
  <c r="C768" i="157"/>
  <c r="C1046" i="157"/>
  <c r="C171" i="157"/>
  <c r="C346" i="157"/>
  <c r="C1151" i="157"/>
  <c r="C368" i="31"/>
  <c r="C858" i="31"/>
  <c r="C262" i="31"/>
  <c r="C1033" i="31"/>
  <c r="C228" i="31"/>
  <c r="C963" i="31"/>
  <c r="J10" i="157"/>
  <c r="K10" i="157"/>
  <c r="AK10" i="157"/>
  <c r="AL10" i="157"/>
  <c r="C49" i="157"/>
  <c r="C924" i="157"/>
  <c r="C468" i="157"/>
  <c r="C223" i="157"/>
  <c r="C1237" i="157"/>
  <c r="C47" i="157"/>
  <c r="C923" i="157"/>
  <c r="C466" i="157"/>
  <c r="C187" i="157"/>
  <c r="C46" i="157"/>
  <c r="C186" i="157"/>
  <c r="C1166" i="157"/>
  <c r="C990" i="157"/>
  <c r="C814" i="157"/>
  <c r="C1024" i="157"/>
  <c r="C1165" i="157"/>
  <c r="C360" i="157"/>
  <c r="C568" i="157"/>
  <c r="C988" i="157"/>
  <c r="C79" i="157"/>
  <c r="C463" i="157"/>
  <c r="C1268" i="157"/>
  <c r="C1205" i="157"/>
  <c r="C182" i="157"/>
  <c r="C599" i="157"/>
  <c r="C1056" i="157"/>
  <c r="C1125" i="157"/>
  <c r="C529" i="157"/>
  <c r="C810" i="157"/>
  <c r="C530" i="157"/>
  <c r="C1230" i="157"/>
  <c r="C495" i="157"/>
  <c r="C1089" i="157"/>
  <c r="C142" i="157"/>
  <c r="C667" i="157"/>
  <c r="C387" i="157"/>
  <c r="C773" i="157"/>
  <c r="C946" i="157"/>
  <c r="C421" i="157"/>
  <c r="C352" i="157"/>
  <c r="C105" i="157"/>
  <c r="C210" i="157"/>
  <c r="C209" i="157"/>
  <c r="C978" i="157"/>
  <c r="C103" i="157"/>
  <c r="C523" i="157"/>
  <c r="C837" i="157"/>
  <c r="C733" i="157"/>
  <c r="C1117" i="157"/>
  <c r="C277" i="157"/>
  <c r="C487" i="157"/>
  <c r="C101" i="157"/>
  <c r="C207" i="157"/>
  <c r="C1221" i="157"/>
  <c r="C697" i="157"/>
  <c r="C835" i="157"/>
  <c r="C731" i="157"/>
  <c r="C30" i="157"/>
  <c r="C380" i="157"/>
  <c r="C329" i="157"/>
  <c r="C539" i="157"/>
  <c r="C889" i="157"/>
  <c r="C609" i="157"/>
  <c r="C433" i="157"/>
  <c r="C84" i="157"/>
  <c r="C118" i="157"/>
  <c r="C397" i="157"/>
  <c r="C643" i="157"/>
  <c r="C537" i="157"/>
  <c r="C748" i="157"/>
  <c r="C1099" i="157"/>
  <c r="C747" i="157"/>
  <c r="C816" i="157"/>
  <c r="C886" i="157"/>
  <c r="C956" i="157"/>
  <c r="C115" i="157"/>
  <c r="C674" i="157"/>
  <c r="C323" i="157"/>
  <c r="C1232" i="157"/>
  <c r="C918" i="157"/>
  <c r="C287" i="157"/>
  <c r="C567" i="157"/>
  <c r="C1197" i="157"/>
  <c r="C811" i="157"/>
  <c r="C217" i="157"/>
  <c r="C566" i="157"/>
  <c r="C461" i="157"/>
  <c r="C890" i="157"/>
  <c r="C1240" i="157"/>
  <c r="C459" i="157"/>
  <c r="C181" i="157"/>
  <c r="C390" i="157"/>
  <c r="C460" i="157"/>
  <c r="C880" i="157"/>
  <c r="C950" i="157"/>
  <c r="C1263" i="157"/>
  <c r="C785" i="157"/>
  <c r="C808" i="157"/>
  <c r="C388" i="157"/>
  <c r="C143" i="157"/>
  <c r="C39" i="157"/>
  <c r="C180" i="157"/>
  <c r="C913" i="157"/>
  <c r="C178" i="157"/>
  <c r="C248" i="157"/>
  <c r="C353" i="157"/>
  <c r="C457" i="157"/>
  <c r="C527" i="157"/>
  <c r="C703" i="157"/>
  <c r="C38" i="157"/>
  <c r="C141" i="157"/>
  <c r="C492" i="157"/>
  <c r="C280" i="157"/>
  <c r="C455" i="157"/>
  <c r="C911" i="157"/>
  <c r="C1155" i="157"/>
  <c r="C104" i="157"/>
  <c r="C630" i="157"/>
  <c r="C34" i="157"/>
  <c r="C770" i="157"/>
  <c r="C593" i="157"/>
  <c r="C909" i="157"/>
  <c r="C1154" i="157"/>
  <c r="C348" i="157"/>
  <c r="C626" i="157"/>
  <c r="C870" i="157"/>
  <c r="C154" i="157"/>
  <c r="C888" i="157"/>
  <c r="C644" i="157"/>
  <c r="C1133" i="157"/>
  <c r="C957" i="157"/>
  <c r="C1168" i="157"/>
  <c r="C1202" i="157"/>
  <c r="C851" i="157"/>
  <c r="C430" i="157"/>
  <c r="C1130" i="157"/>
  <c r="C1200" i="157"/>
  <c r="C1270" i="157"/>
  <c r="C782" i="157"/>
  <c r="C989" i="157"/>
  <c r="C1060" i="157"/>
  <c r="C114" i="157"/>
  <c r="C184" i="157"/>
  <c r="C43" i="157"/>
  <c r="C113" i="157"/>
  <c r="C254" i="157"/>
  <c r="C1198" i="157"/>
  <c r="C952" i="157"/>
  <c r="C155" i="157"/>
  <c r="C778" i="157"/>
  <c r="C1065" i="157"/>
  <c r="C645" i="157"/>
  <c r="C356" i="157"/>
  <c r="C496" i="157"/>
  <c r="C40" i="157"/>
  <c r="C320" i="157"/>
  <c r="C1194" i="157"/>
  <c r="C251" i="157"/>
  <c r="C1159" i="157"/>
  <c r="C915" i="157"/>
  <c r="C250" i="157"/>
  <c r="C73" i="157"/>
  <c r="C775" i="157"/>
  <c r="C807" i="157"/>
  <c r="C1157" i="157"/>
  <c r="C1261" i="157"/>
  <c r="C525" i="157"/>
  <c r="C1015" i="157"/>
  <c r="C736" i="157"/>
  <c r="C140" i="157"/>
  <c r="C1119" i="157"/>
  <c r="C594" i="157"/>
  <c r="C384" i="157"/>
  <c r="C350" i="157"/>
  <c r="C419" i="157"/>
  <c r="C278" i="157"/>
  <c r="C1118" i="157"/>
  <c r="C417" i="157"/>
  <c r="C908" i="157"/>
  <c r="C31" i="157"/>
  <c r="C1256" i="157"/>
  <c r="C451" i="157"/>
  <c r="C627" i="157"/>
  <c r="C119" i="157"/>
  <c r="C1064" i="157"/>
  <c r="C958" i="157"/>
  <c r="C572" i="157"/>
  <c r="C1272" i="157"/>
  <c r="C1097" i="157"/>
  <c r="C1061" i="157"/>
  <c r="C535" i="157"/>
  <c r="C324" i="157"/>
  <c r="C220" i="157"/>
  <c r="C743" i="157"/>
  <c r="C882" i="157"/>
  <c r="C218" i="157"/>
  <c r="C78" i="157"/>
  <c r="C637" i="157"/>
  <c r="C1093" i="157"/>
  <c r="C1126" i="157"/>
  <c r="C777" i="157"/>
  <c r="C985" i="157"/>
  <c r="C741" i="157"/>
  <c r="C285" i="157"/>
  <c r="C636" i="157"/>
  <c r="C562" i="157"/>
  <c r="C982" i="157"/>
  <c r="C1226" i="157"/>
  <c r="C456" i="157"/>
  <c r="C247" i="157"/>
  <c r="C36" i="157"/>
  <c r="C177" i="157"/>
  <c r="C737" i="157"/>
  <c r="C944" i="157"/>
  <c r="C1050" i="157"/>
  <c r="C910" i="157"/>
  <c r="C490" i="157"/>
  <c r="C1086" i="157"/>
  <c r="C138" i="157"/>
  <c r="C418" i="157"/>
  <c r="C1222" i="157"/>
  <c r="C382" i="157"/>
  <c r="C836" i="157"/>
  <c r="C871" i="157"/>
  <c r="C172" i="157"/>
  <c r="C347" i="157"/>
  <c r="C660" i="157"/>
  <c r="C906" i="157"/>
  <c r="C1082" i="157"/>
  <c r="C1204" i="157"/>
  <c r="C1274" i="157"/>
  <c r="C714" i="157"/>
  <c r="C398" i="157"/>
  <c r="C678" i="157"/>
  <c r="C853" i="157"/>
  <c r="C504" i="157"/>
  <c r="C887" i="157"/>
  <c r="C677" i="157"/>
  <c r="C327" i="157"/>
  <c r="C291" i="157"/>
  <c r="C257" i="157"/>
  <c r="C185" i="157"/>
  <c r="C884" i="157"/>
  <c r="C954" i="157"/>
  <c r="C288" i="157"/>
  <c r="C780" i="157"/>
  <c r="C813" i="157"/>
  <c r="C532" i="157"/>
  <c r="C1162" i="157"/>
  <c r="C470" i="157"/>
  <c r="C120" i="157"/>
  <c r="C1161" i="157"/>
  <c r="C809" i="157"/>
  <c r="C423" i="157"/>
  <c r="C74" i="157"/>
  <c r="C108" i="157"/>
  <c r="C668" i="157"/>
  <c r="C215" i="157"/>
  <c r="C878" i="157"/>
  <c r="C281" i="157"/>
  <c r="C981" i="157"/>
  <c r="C1225" i="157"/>
  <c r="C558" i="157"/>
  <c r="C1188" i="157"/>
  <c r="C662" i="157"/>
  <c r="C872" i="157"/>
  <c r="C557" i="157"/>
  <c r="C136" i="157"/>
  <c r="C1011" i="157"/>
  <c r="C276" i="157"/>
  <c r="C310" i="157"/>
  <c r="C767" i="157"/>
  <c r="C135" i="157"/>
  <c r="C506" i="31"/>
  <c r="C1102" i="31"/>
  <c r="C1067" i="31"/>
  <c r="C297" i="31"/>
  <c r="C1103" i="31"/>
  <c r="I10" i="157"/>
  <c r="C574" i="157"/>
  <c r="C399" i="157"/>
  <c r="C117" i="157"/>
  <c r="C152" i="157"/>
  <c r="C363" i="157"/>
  <c r="C432" i="157"/>
  <c r="C783" i="157"/>
  <c r="C642" i="157"/>
  <c r="C606" i="157"/>
  <c r="C711" i="157"/>
  <c r="C221" i="157"/>
  <c r="C640" i="157"/>
  <c r="C849" i="157"/>
  <c r="C920" i="157"/>
  <c r="C1129" i="157"/>
  <c r="C1199" i="157"/>
  <c r="C394" i="157"/>
  <c r="C289" i="157"/>
  <c r="C219" i="157"/>
  <c r="C359" i="157"/>
  <c r="C428" i="157"/>
  <c r="C919" i="157"/>
  <c r="C253" i="157"/>
  <c r="C1094" i="157"/>
  <c r="C812" i="157"/>
  <c r="C462" i="157"/>
  <c r="C1022" i="157"/>
  <c r="C1163" i="157"/>
  <c r="C322" i="157"/>
  <c r="C400" i="157"/>
  <c r="C1275" i="157"/>
  <c r="C742" i="157"/>
  <c r="C146" i="157"/>
  <c r="C750" i="157"/>
  <c r="C1124" i="157"/>
  <c r="C1020" i="157"/>
  <c r="C424" i="157"/>
  <c r="C225" i="157"/>
  <c r="C260" i="157"/>
  <c r="C1229" i="157"/>
  <c r="C844" i="157"/>
  <c r="C1091" i="157"/>
  <c r="C635" i="157"/>
  <c r="C740" i="157"/>
  <c r="C1228" i="157"/>
  <c r="C948" i="157"/>
  <c r="C1192" i="157"/>
  <c r="C1121" i="157"/>
  <c r="C212" i="157"/>
  <c r="C211" i="157"/>
  <c r="C245" i="157"/>
  <c r="C1189" i="157"/>
  <c r="C175" i="157"/>
  <c r="C839" i="157"/>
  <c r="C1258" i="157"/>
  <c r="C313" i="157"/>
  <c r="C1153" i="157"/>
  <c r="C243" i="157"/>
  <c r="C208" i="157"/>
  <c r="C312" i="157"/>
  <c r="C488" i="157"/>
  <c r="C941" i="157"/>
  <c r="C800" i="157"/>
  <c r="C85" i="157"/>
  <c r="C959" i="157"/>
  <c r="C1029" i="157"/>
  <c r="C679" i="157"/>
  <c r="C293" i="157"/>
  <c r="C817" i="157"/>
  <c r="C258" i="157"/>
  <c r="C1027" i="157"/>
  <c r="C502" i="157"/>
  <c r="C222" i="157"/>
  <c r="C396" i="157"/>
  <c r="C641" i="157"/>
  <c r="C850" i="157"/>
  <c r="C921" i="157"/>
  <c r="C361" i="157"/>
  <c r="C395" i="157"/>
  <c r="C746" i="157"/>
  <c r="C570" i="157"/>
  <c r="C81" i="157"/>
  <c r="C500" i="157"/>
  <c r="C534" i="157"/>
  <c r="C80" i="157"/>
  <c r="C883" i="157"/>
  <c r="C639" i="157"/>
  <c r="C602" i="157"/>
  <c r="C917" i="157"/>
  <c r="C951" i="157"/>
  <c r="C1021" i="157"/>
  <c r="C671" i="157"/>
  <c r="C881" i="157"/>
  <c r="C707" i="157"/>
  <c r="C879" i="157"/>
  <c r="C284" i="157"/>
  <c r="C845" i="157"/>
  <c r="C318" i="157"/>
  <c r="C249" i="157"/>
  <c r="C179" i="157"/>
  <c r="C1122" i="157"/>
  <c r="C213" i="157"/>
  <c r="C947" i="157"/>
  <c r="C633" i="157"/>
  <c r="C1016" i="157"/>
  <c r="C702" i="157"/>
  <c r="C806" i="157"/>
  <c r="C596" i="157"/>
  <c r="C631" i="157"/>
  <c r="C491" i="157"/>
  <c r="C1120" i="157"/>
  <c r="C454" i="157"/>
  <c r="C664" i="157"/>
  <c r="C349" i="157"/>
  <c r="C69" i="157"/>
  <c r="C1049" i="157"/>
  <c r="C873" i="157"/>
  <c r="C33" i="157"/>
  <c r="C453" i="157"/>
  <c r="C838" i="157"/>
  <c r="C699" i="157"/>
  <c r="C976" i="157"/>
  <c r="C907" i="157"/>
  <c r="C556" i="157"/>
  <c r="C591" i="157"/>
  <c r="C1186" i="157"/>
  <c r="C275" i="157"/>
  <c r="C1255" i="157"/>
  <c r="C224" i="157"/>
  <c r="C538" i="157"/>
  <c r="C364" i="157"/>
  <c r="C467" i="157"/>
  <c r="C607" i="157"/>
  <c r="C1063" i="157"/>
  <c r="C362" i="157"/>
  <c r="C431" i="157"/>
  <c r="C571" i="157"/>
  <c r="C1062" i="157"/>
  <c r="C1131" i="157"/>
  <c r="C1201" i="157"/>
  <c r="C1271" i="157"/>
  <c r="C116" i="157"/>
  <c r="C712" i="157"/>
  <c r="C991" i="157"/>
  <c r="C256" i="157"/>
  <c r="C1235" i="157"/>
  <c r="C429" i="157"/>
  <c r="C149" i="157"/>
  <c r="C953" i="157"/>
  <c r="C1233" i="157"/>
  <c r="C392" i="157"/>
  <c r="C672" i="157"/>
  <c r="C112" i="157"/>
  <c r="C960" i="157"/>
  <c r="C1196" i="157"/>
  <c r="C925" i="157"/>
  <c r="C1170" i="157"/>
  <c r="C600" i="157"/>
  <c r="C565" i="157"/>
  <c r="C109" i="157"/>
  <c r="C916" i="157"/>
  <c r="C190" i="157"/>
  <c r="C1019" i="157"/>
  <c r="C355" i="157"/>
  <c r="C843" i="157"/>
  <c r="C914" i="157"/>
  <c r="C634" i="157"/>
  <c r="C317" i="157"/>
  <c r="C1227" i="157"/>
  <c r="C1090" i="157"/>
  <c r="C1262" i="157"/>
  <c r="C493" i="157"/>
  <c r="C597" i="157"/>
  <c r="C1191" i="157"/>
  <c r="C106" i="157"/>
  <c r="C912" i="157"/>
  <c r="C526" i="157"/>
  <c r="C561" i="157"/>
  <c r="C701" i="157"/>
  <c r="C560" i="157"/>
  <c r="C772" i="157"/>
  <c r="C524" i="157"/>
  <c r="C139" i="157"/>
  <c r="C314" i="157"/>
  <c r="C1013" i="157"/>
  <c r="C629" i="157"/>
  <c r="C663" i="157"/>
  <c r="C383" i="157"/>
  <c r="C803" i="157"/>
  <c r="C977" i="157"/>
  <c r="C1084" i="157"/>
  <c r="C32" i="157"/>
  <c r="C381" i="157"/>
  <c r="C1047" i="157"/>
  <c r="C732" i="157"/>
  <c r="C486" i="157"/>
  <c r="C415" i="157"/>
  <c r="C696" i="157"/>
  <c r="C241" i="157"/>
  <c r="C1010" i="157"/>
  <c r="C854" i="157"/>
  <c r="C294" i="157"/>
  <c r="C469" i="157"/>
  <c r="C153" i="157"/>
  <c r="C818" i="157"/>
  <c r="C608" i="157"/>
  <c r="C784" i="157"/>
  <c r="C852" i="157"/>
  <c r="C992" i="157"/>
  <c r="C1098" i="157"/>
  <c r="C1236" i="157"/>
  <c r="C82" i="157"/>
  <c r="C1167" i="157"/>
  <c r="C675" i="157"/>
  <c r="C45" i="157"/>
  <c r="C1269" i="157"/>
  <c r="C604" i="157"/>
  <c r="C745" i="157"/>
  <c r="C1096" i="157"/>
  <c r="C1059" i="157"/>
  <c r="C148" i="157"/>
  <c r="C673" i="157"/>
  <c r="C393" i="157"/>
  <c r="C147" i="157"/>
  <c r="C847" i="157"/>
  <c r="C1058" i="157"/>
  <c r="C779" i="157"/>
  <c r="C295" i="157"/>
  <c r="C357" i="157"/>
  <c r="C1231" i="157"/>
  <c r="C365" i="157"/>
  <c r="C425" i="157"/>
  <c r="C984" i="157"/>
  <c r="C598" i="157"/>
  <c r="C354" i="157"/>
  <c r="C705" i="157"/>
  <c r="C1100" i="157"/>
  <c r="C776" i="157"/>
  <c r="C282" i="157"/>
  <c r="C1158" i="157"/>
  <c r="C316" i="157"/>
  <c r="C1156" i="157"/>
  <c r="C1190" i="157"/>
  <c r="C840" i="157"/>
  <c r="C1260" i="157"/>
  <c r="C874" i="157"/>
  <c r="C559" i="157"/>
  <c r="C1223" i="157"/>
  <c r="C1085" i="157"/>
  <c r="C244" i="157"/>
  <c r="C1187" i="157"/>
  <c r="C311" i="157"/>
  <c r="C1116" i="157"/>
  <c r="C1083" i="157"/>
  <c r="C975" i="157"/>
  <c r="C206" i="157"/>
  <c r="Q22" i="33"/>
  <c r="R22" i="33" s="1"/>
  <c r="S22" i="33" s="1"/>
  <c r="D22" i="33" s="1"/>
  <c r="Q40" i="33"/>
  <c r="R40" i="33" s="1"/>
  <c r="S40" i="33" s="1"/>
  <c r="D40" i="33" s="1"/>
  <c r="Q19" i="33"/>
  <c r="R19" i="33" s="1"/>
  <c r="S19" i="33" s="1"/>
  <c r="D19" i="33" s="1"/>
  <c r="Q21" i="33"/>
  <c r="R21" i="33" s="1"/>
  <c r="S21" i="33" s="1"/>
  <c r="D21" i="33" s="1"/>
  <c r="Q15" i="33"/>
  <c r="R15" i="33" s="1"/>
  <c r="S15" i="33" s="1"/>
  <c r="D15" i="33" s="1"/>
  <c r="Q24" i="33"/>
  <c r="R24" i="33" s="1"/>
  <c r="S24" i="33" s="1"/>
  <c r="D24" i="33" s="1"/>
  <c r="Q23" i="33"/>
  <c r="R23" i="33" s="1"/>
  <c r="S23" i="33" s="1"/>
  <c r="D23" i="33" s="1"/>
  <c r="Q41" i="33"/>
  <c r="R41" i="33" s="1"/>
  <c r="S41" i="33" s="1"/>
  <c r="D41" i="33" s="1"/>
  <c r="Q26" i="33"/>
  <c r="R26" i="33" s="1"/>
  <c r="S26" i="33" s="1"/>
  <c r="D26" i="33" s="1"/>
  <c r="Q13" i="33"/>
  <c r="R13" i="33" s="1"/>
  <c r="S13" i="33" s="1"/>
  <c r="D13" i="33" s="1"/>
  <c r="Q34" i="33"/>
  <c r="R34" i="33" s="1"/>
  <c r="S34" i="33" s="1"/>
  <c r="D34" i="33" s="1"/>
  <c r="Q16" i="33"/>
  <c r="R16" i="33" s="1"/>
  <c r="S16" i="33" s="1"/>
  <c r="D16" i="33" s="1"/>
  <c r="Q12" i="33"/>
  <c r="R12" i="33" s="1"/>
  <c r="S12" i="33" s="1"/>
  <c r="D12" i="33" s="1"/>
  <c r="Q42" i="33"/>
  <c r="R42" i="33" s="1"/>
  <c r="S42" i="33" s="1"/>
  <c r="D42" i="33" s="1"/>
  <c r="Q18" i="33"/>
  <c r="R18" i="33" s="1"/>
  <c r="S18" i="33" s="1"/>
  <c r="D18" i="33" s="1"/>
  <c r="Q17" i="33"/>
  <c r="R17" i="33" s="1"/>
  <c r="S17" i="33" s="1"/>
  <c r="D17" i="33" s="1"/>
  <c r="Q38" i="33"/>
  <c r="R38" i="33" s="1"/>
  <c r="S38" i="33" s="1"/>
  <c r="D38" i="33" s="1"/>
  <c r="Q20" i="33"/>
  <c r="R20" i="33" s="1"/>
  <c r="S20" i="33" s="1"/>
  <c r="D20" i="33" s="1"/>
  <c r="Q28" i="33"/>
  <c r="R28" i="33" s="1"/>
  <c r="S28" i="33" s="1"/>
  <c r="D28" i="33" s="1"/>
  <c r="Q31" i="33"/>
  <c r="R31" i="33" s="1"/>
  <c r="S31" i="33" s="1"/>
  <c r="D31" i="33" s="1"/>
  <c r="Q10" i="33"/>
  <c r="R10" i="33" s="1"/>
  <c r="S10" i="33" s="1"/>
  <c r="D10" i="33" s="1"/>
  <c r="Q39" i="33"/>
  <c r="R39" i="33" s="1"/>
  <c r="S39" i="33" s="1"/>
  <c r="D39" i="33" s="1"/>
  <c r="Q33" i="33"/>
  <c r="R33" i="33" s="1"/>
  <c r="S33" i="33" s="1"/>
  <c r="D33" i="33" s="1"/>
  <c r="Q9" i="33"/>
  <c r="R9" i="33" s="1"/>
  <c r="S9" i="33" s="1"/>
  <c r="D9" i="33" s="1"/>
  <c r="Q11" i="33"/>
  <c r="R11" i="33" s="1"/>
  <c r="S11" i="33" s="1"/>
  <c r="D11" i="33" s="1"/>
  <c r="Q32" i="33"/>
  <c r="R32" i="33" s="1"/>
  <c r="S32" i="33" s="1"/>
  <c r="D32" i="33" s="1"/>
  <c r="Q14" i="33"/>
  <c r="R14" i="33" s="1"/>
  <c r="S14" i="33" s="1"/>
  <c r="D14" i="33" s="1"/>
  <c r="Q43" i="33"/>
  <c r="R43" i="33" s="1"/>
  <c r="S43" i="33" s="1"/>
  <c r="D43" i="33" s="1"/>
  <c r="Q25" i="33"/>
  <c r="R25" i="33" s="1"/>
  <c r="S25" i="33" s="1"/>
  <c r="D25" i="33" s="1"/>
  <c r="Q36" i="33"/>
  <c r="R36" i="33" s="1"/>
  <c r="S36" i="33" s="1"/>
  <c r="D36" i="33" s="1"/>
  <c r="Q27" i="33"/>
  <c r="R27" i="33" s="1"/>
  <c r="S27" i="33" s="1"/>
  <c r="D27" i="33" s="1"/>
  <c r="Q30" i="33"/>
  <c r="R30" i="33" s="1"/>
  <c r="S30" i="33" s="1"/>
  <c r="D30" i="33" s="1"/>
  <c r="Q35" i="33"/>
  <c r="R35" i="33" s="1"/>
  <c r="S35" i="33" s="1"/>
  <c r="D35" i="33" s="1"/>
  <c r="Q37" i="33"/>
  <c r="R37" i="33" s="1"/>
  <c r="S37" i="33" s="1"/>
  <c r="D37" i="33" s="1"/>
  <c r="Q8" i="33"/>
  <c r="Q29" i="33"/>
  <c r="R29" i="33" s="1"/>
  <c r="S29" i="33" s="1"/>
  <c r="D29" i="33" s="1"/>
  <c r="G10" i="157"/>
  <c r="C50" i="157"/>
  <c r="D60" i="39"/>
  <c r="D32" i="39"/>
  <c r="D64" i="39"/>
  <c r="D36" i="39"/>
  <c r="G83" i="39" l="1"/>
  <c r="K83" i="39"/>
  <c r="I81" i="39"/>
  <c r="F79" i="39"/>
  <c r="H82" i="39"/>
  <c r="J81" i="39"/>
  <c r="H83" i="39"/>
  <c r="G79" i="39"/>
  <c r="G76" i="39"/>
  <c r="H79" i="39"/>
  <c r="K82" i="39"/>
  <c r="L66" i="39"/>
  <c r="L77" i="39"/>
  <c r="F77" i="39"/>
  <c r="L78" i="39"/>
  <c r="K67" i="39"/>
  <c r="K71" i="39"/>
  <c r="F78" i="39"/>
  <c r="L75" i="39"/>
  <c r="I83" i="39"/>
  <c r="J83" i="39"/>
  <c r="K72" i="39"/>
  <c r="E76" i="39"/>
  <c r="I69" i="39"/>
  <c r="J77" i="39"/>
  <c r="K65" i="39"/>
  <c r="F76" i="39"/>
  <c r="K77" i="39"/>
  <c r="G80" i="39"/>
  <c r="G78" i="39"/>
  <c r="E77" i="39"/>
  <c r="K78" i="39"/>
  <c r="F80" i="39"/>
  <c r="H77" i="39"/>
  <c r="K68" i="39"/>
  <c r="K69" i="39"/>
  <c r="L73" i="39"/>
  <c r="L83" i="39"/>
  <c r="K76" i="39"/>
  <c r="K73" i="39"/>
  <c r="K81" i="39"/>
  <c r="H76" i="39"/>
  <c r="L68" i="39"/>
  <c r="H78" i="39"/>
  <c r="I78" i="39"/>
  <c r="E82" i="39"/>
  <c r="K80" i="39"/>
  <c r="F82" i="39"/>
  <c r="K74" i="39"/>
  <c r="J69" i="39"/>
  <c r="E83" i="39"/>
  <c r="I76" i="39"/>
  <c r="H81" i="39"/>
  <c r="J76" i="39"/>
  <c r="L81" i="39"/>
  <c r="L82" i="39"/>
  <c r="K70" i="39"/>
  <c r="E80" i="39"/>
  <c r="I79" i="39"/>
  <c r="L76" i="39"/>
  <c r="J79" i="39"/>
  <c r="K66" i="39"/>
  <c r="G77" i="39"/>
  <c r="L69" i="39"/>
  <c r="G81" i="39"/>
  <c r="F83" i="39"/>
  <c r="L74" i="39"/>
  <c r="K75" i="39"/>
  <c r="L71" i="39"/>
  <c r="H80" i="39"/>
  <c r="L67" i="39"/>
  <c r="L70" i="39"/>
  <c r="I80" i="39"/>
  <c r="G82" i="39"/>
  <c r="J80" i="39"/>
  <c r="E79" i="39"/>
  <c r="I82" i="39"/>
  <c r="L80" i="39"/>
  <c r="E78" i="39"/>
  <c r="K79" i="39"/>
  <c r="F81" i="39"/>
  <c r="L79" i="39"/>
  <c r="J82" i="39"/>
  <c r="J78" i="39"/>
  <c r="E81" i="39"/>
  <c r="L65" i="39"/>
  <c r="I77" i="39"/>
  <c r="L72" i="39"/>
  <c r="H69" i="39"/>
  <c r="G69" i="39"/>
  <c r="I67" i="39"/>
  <c r="I70" i="39"/>
  <c r="F69" i="39"/>
  <c r="J72" i="39"/>
  <c r="E68" i="39"/>
  <c r="F75" i="39"/>
  <c r="E69" i="39"/>
  <c r="J71" i="39"/>
  <c r="J66" i="39"/>
  <c r="H68" i="39"/>
  <c r="F68" i="39"/>
  <c r="I72" i="39"/>
  <c r="G71" i="39"/>
  <c r="E66" i="39"/>
  <c r="E74" i="39"/>
  <c r="G66" i="39"/>
  <c r="J67" i="39"/>
  <c r="J74" i="39"/>
  <c r="I74" i="39"/>
  <c r="E75" i="39"/>
  <c r="F65" i="39"/>
  <c r="I75" i="39"/>
  <c r="H67" i="39"/>
  <c r="H71" i="39"/>
  <c r="F72" i="39"/>
  <c r="G74" i="39"/>
  <c r="H74" i="39"/>
  <c r="E65" i="39"/>
  <c r="E67" i="39"/>
  <c r="G75" i="39"/>
  <c r="F70" i="39"/>
  <c r="G65" i="39"/>
  <c r="I66" i="39"/>
  <c r="G68" i="39"/>
  <c r="E72" i="39"/>
  <c r="I65" i="39"/>
  <c r="F73" i="39"/>
  <c r="F66" i="39"/>
  <c r="H66" i="39"/>
  <c r="J75" i="39"/>
  <c r="I71" i="39"/>
  <c r="E70" i="39"/>
  <c r="J68" i="39"/>
  <c r="H75" i="39"/>
  <c r="F74" i="39"/>
  <c r="J65" i="39"/>
  <c r="I73" i="39"/>
  <c r="G72" i="39"/>
  <c r="J73" i="39"/>
  <c r="G73" i="39"/>
  <c r="E73" i="39"/>
  <c r="I68" i="39"/>
  <c r="F71" i="39"/>
  <c r="H65" i="39"/>
  <c r="J70" i="39"/>
  <c r="H72" i="39"/>
  <c r="H70" i="39"/>
  <c r="G70" i="39"/>
  <c r="H73" i="39"/>
  <c r="E71" i="39"/>
  <c r="G67" i="39"/>
  <c r="F67" i="39"/>
  <c r="H51" i="39"/>
  <c r="E55" i="39"/>
  <c r="E48" i="39"/>
  <c r="K50" i="39"/>
  <c r="G54" i="39"/>
  <c r="I54" i="39"/>
  <c r="K41" i="39"/>
  <c r="K48" i="39"/>
  <c r="K52" i="39"/>
  <c r="H50" i="39"/>
  <c r="L45" i="39"/>
  <c r="F49" i="39"/>
  <c r="E51" i="39"/>
  <c r="K39" i="39"/>
  <c r="I51" i="39"/>
  <c r="F48" i="39"/>
  <c r="L55" i="39"/>
  <c r="F53" i="39"/>
  <c r="K47" i="39"/>
  <c r="K43" i="39"/>
  <c r="K40" i="39"/>
  <c r="L40" i="39"/>
  <c r="G55" i="39"/>
  <c r="G50" i="39"/>
  <c r="G53" i="39"/>
  <c r="G51" i="39"/>
  <c r="K53" i="39"/>
  <c r="E49" i="39"/>
  <c r="I41" i="39"/>
  <c r="K55" i="39"/>
  <c r="K49" i="39"/>
  <c r="L42" i="39"/>
  <c r="L41" i="39"/>
  <c r="J50" i="39"/>
  <c r="H41" i="39"/>
  <c r="H55" i="39"/>
  <c r="J53" i="39"/>
  <c r="F50" i="39"/>
  <c r="L38" i="39"/>
  <c r="J52" i="39"/>
  <c r="H48" i="39"/>
  <c r="L44" i="39"/>
  <c r="E54" i="39"/>
  <c r="L52" i="39"/>
  <c r="K46" i="39"/>
  <c r="J51" i="39"/>
  <c r="H52" i="39"/>
  <c r="L49" i="39"/>
  <c r="L53" i="39"/>
  <c r="J48" i="39"/>
  <c r="J49" i="39"/>
  <c r="L54" i="39"/>
  <c r="G48" i="39"/>
  <c r="G52" i="39"/>
  <c r="F55" i="39"/>
  <c r="K45" i="39"/>
  <c r="I50" i="39"/>
  <c r="I53" i="39"/>
  <c r="E53" i="39"/>
  <c r="L51" i="39"/>
  <c r="F54" i="39"/>
  <c r="K44" i="39"/>
  <c r="L37" i="39"/>
  <c r="K38" i="39"/>
  <c r="L46" i="39"/>
  <c r="L39" i="39"/>
  <c r="H49" i="39"/>
  <c r="H53" i="39"/>
  <c r="J41" i="39"/>
  <c r="J55" i="39"/>
  <c r="K54" i="39"/>
  <c r="I49" i="39"/>
  <c r="E52" i="39"/>
  <c r="I48" i="39"/>
  <c r="K42" i="39"/>
  <c r="I55" i="39"/>
  <c r="H54" i="39"/>
  <c r="I52" i="39"/>
  <c r="E50" i="39"/>
  <c r="F51" i="39"/>
  <c r="L50" i="39"/>
  <c r="F52" i="39"/>
  <c r="L47" i="39"/>
  <c r="L48" i="39"/>
  <c r="J54" i="39"/>
  <c r="G49" i="39"/>
  <c r="K51" i="39"/>
  <c r="L43" i="39"/>
  <c r="K37" i="39"/>
  <c r="G41" i="39"/>
  <c r="J37" i="39"/>
  <c r="I45" i="39"/>
  <c r="F46" i="39"/>
  <c r="G43" i="39"/>
  <c r="E38" i="39"/>
  <c r="E46" i="39"/>
  <c r="G44" i="39"/>
  <c r="G38" i="39"/>
  <c r="J39" i="39"/>
  <c r="G45" i="39"/>
  <c r="J46" i="39"/>
  <c r="J45" i="39"/>
  <c r="E45" i="39"/>
  <c r="I46" i="39"/>
  <c r="I40" i="39"/>
  <c r="E47" i="39"/>
  <c r="F37" i="39"/>
  <c r="F43" i="39"/>
  <c r="I47" i="39"/>
  <c r="J42" i="39"/>
  <c r="H39" i="39"/>
  <c r="H44" i="39"/>
  <c r="H37" i="39"/>
  <c r="H43" i="39"/>
  <c r="H42" i="39"/>
  <c r="F44" i="39"/>
  <c r="H45" i="39"/>
  <c r="G42" i="39"/>
  <c r="G46" i="39"/>
  <c r="H46" i="39"/>
  <c r="E37" i="39"/>
  <c r="E43" i="39"/>
  <c r="G39" i="39"/>
  <c r="F42" i="39"/>
  <c r="E39" i="39"/>
  <c r="G47" i="39"/>
  <c r="F39" i="39"/>
  <c r="I39" i="39"/>
  <c r="G40" i="39"/>
  <c r="E44" i="39"/>
  <c r="G37" i="39"/>
  <c r="I38" i="39"/>
  <c r="I42" i="39"/>
  <c r="F41" i="39"/>
  <c r="J44" i="39"/>
  <c r="F45" i="39"/>
  <c r="E40" i="39"/>
  <c r="F38" i="39"/>
  <c r="F47" i="39"/>
  <c r="I37" i="39"/>
  <c r="H38" i="39"/>
  <c r="J47" i="39"/>
  <c r="E41" i="39"/>
  <c r="J43" i="39"/>
  <c r="I43" i="39"/>
  <c r="J38" i="39"/>
  <c r="E42" i="39"/>
  <c r="H40" i="39"/>
  <c r="F40" i="39"/>
  <c r="H47" i="39"/>
  <c r="I44" i="39"/>
  <c r="J40" i="39"/>
  <c r="L36" i="39"/>
  <c r="H36" i="39"/>
  <c r="K36" i="39"/>
  <c r="J36" i="39"/>
  <c r="I36" i="39"/>
  <c r="G36" i="39"/>
  <c r="E36" i="39"/>
  <c r="F36" i="39"/>
  <c r="L64" i="39"/>
  <c r="J64" i="39"/>
  <c r="K64" i="39"/>
  <c r="I64" i="39"/>
  <c r="H64" i="39"/>
  <c r="G64" i="39"/>
  <c r="E64" i="39"/>
  <c r="F64" i="39"/>
  <c r="J19" i="33"/>
  <c r="E19" i="33"/>
  <c r="I19" i="33"/>
  <c r="L19" i="33"/>
  <c r="G19" i="33"/>
  <c r="K19" i="33"/>
  <c r="F19" i="33"/>
  <c r="H19" i="33"/>
  <c r="J16" i="33"/>
  <c r="H16" i="33"/>
  <c r="I16" i="33"/>
  <c r="K16" i="33"/>
  <c r="F16" i="33"/>
  <c r="E16" i="33"/>
  <c r="G16" i="33"/>
  <c r="L16" i="33"/>
  <c r="J34" i="33"/>
  <c r="K34" i="33"/>
  <c r="G34" i="33"/>
  <c r="H34" i="33"/>
  <c r="I34" i="33"/>
  <c r="F34" i="33"/>
  <c r="E34" i="33"/>
  <c r="L34" i="33"/>
  <c r="J29" i="33"/>
  <c r="L29" i="33"/>
  <c r="G29" i="33"/>
  <c r="F29" i="33"/>
  <c r="H29" i="33"/>
  <c r="K29" i="33"/>
  <c r="E29" i="33"/>
  <c r="I29" i="33"/>
  <c r="J33" i="33"/>
  <c r="K33" i="33"/>
  <c r="G33" i="33"/>
  <c r="E33" i="33"/>
  <c r="L33" i="33"/>
  <c r="H33" i="33"/>
  <c r="F33" i="33"/>
  <c r="I33" i="33"/>
  <c r="J9" i="33"/>
  <c r="E9" i="33"/>
  <c r="I9" i="33"/>
  <c r="L9" i="33"/>
  <c r="K9" i="33"/>
  <c r="G9" i="33"/>
  <c r="H9" i="33"/>
  <c r="F9" i="33"/>
  <c r="J39" i="33"/>
  <c r="F39" i="33"/>
  <c r="H39" i="33"/>
  <c r="E39" i="33"/>
  <c r="I39" i="33"/>
  <c r="K39" i="33"/>
  <c r="G39" i="33"/>
  <c r="L39" i="33"/>
  <c r="J35" i="33"/>
  <c r="E35" i="33"/>
  <c r="I35" i="33"/>
  <c r="H35" i="33"/>
  <c r="L35" i="33"/>
  <c r="G35" i="33"/>
  <c r="K35" i="33"/>
  <c r="F35" i="33"/>
  <c r="J30" i="33"/>
  <c r="G30" i="33"/>
  <c r="E30" i="33"/>
  <c r="K30" i="33"/>
  <c r="I30" i="33"/>
  <c r="L30" i="33"/>
  <c r="F30" i="33"/>
  <c r="H30" i="33"/>
  <c r="J27" i="33"/>
  <c r="I27" i="33"/>
  <c r="K27" i="33"/>
  <c r="L27" i="33"/>
  <c r="E27" i="33"/>
  <c r="G27" i="33"/>
  <c r="F27" i="33"/>
  <c r="H27" i="33"/>
  <c r="J23" i="33"/>
  <c r="F23" i="33"/>
  <c r="K23" i="33"/>
  <c r="G23" i="33"/>
  <c r="L23" i="33"/>
  <c r="E23" i="33"/>
  <c r="H23" i="33"/>
  <c r="I23" i="33"/>
  <c r="J24" i="33"/>
  <c r="I24" i="33"/>
  <c r="H24" i="33"/>
  <c r="G24" i="33"/>
  <c r="L24" i="33"/>
  <c r="K24" i="33"/>
  <c r="E24" i="33"/>
  <c r="F24" i="33"/>
  <c r="J14" i="33"/>
  <c r="E14" i="33"/>
  <c r="H14" i="33"/>
  <c r="I14" i="33"/>
  <c r="G14" i="33"/>
  <c r="K14" i="33"/>
  <c r="L14" i="33"/>
  <c r="F14" i="33"/>
  <c r="J18" i="33"/>
  <c r="L18" i="33"/>
  <c r="I18" i="33"/>
  <c r="H18" i="33"/>
  <c r="E18" i="33"/>
  <c r="G18" i="33"/>
  <c r="F18" i="33"/>
  <c r="K18" i="33"/>
  <c r="J32" i="33"/>
  <c r="H32" i="33"/>
  <c r="I32" i="33"/>
  <c r="E32" i="33"/>
  <c r="F32" i="33"/>
  <c r="L32" i="33"/>
  <c r="G32" i="33"/>
  <c r="K32" i="33"/>
  <c r="J42" i="33"/>
  <c r="F42" i="33"/>
  <c r="G42" i="33"/>
  <c r="E42" i="33"/>
  <c r="L42" i="33"/>
  <c r="H42" i="33"/>
  <c r="K42" i="33"/>
  <c r="I42" i="33"/>
  <c r="J40" i="33"/>
  <c r="H40" i="33"/>
  <c r="E40" i="33"/>
  <c r="L40" i="33"/>
  <c r="K40" i="33"/>
  <c r="G40" i="33"/>
  <c r="F40" i="33"/>
  <c r="I40" i="33"/>
  <c r="J13" i="33"/>
  <c r="K13" i="33"/>
  <c r="E13" i="33"/>
  <c r="H13" i="33"/>
  <c r="L13" i="33"/>
  <c r="I13" i="33"/>
  <c r="G13" i="33"/>
  <c r="F13" i="33"/>
  <c r="J10" i="33"/>
  <c r="F10" i="33"/>
  <c r="I10" i="33"/>
  <c r="K10" i="33"/>
  <c r="H10" i="33"/>
  <c r="G10" i="33"/>
  <c r="E10" i="33"/>
  <c r="L10" i="33"/>
  <c r="J41" i="33"/>
  <c r="L41" i="33"/>
  <c r="H41" i="33"/>
  <c r="I41" i="33"/>
  <c r="F41" i="33"/>
  <c r="E41" i="33"/>
  <c r="K41" i="33"/>
  <c r="G41" i="33"/>
  <c r="J11" i="33"/>
  <c r="F11" i="33"/>
  <c r="H11" i="33"/>
  <c r="I11" i="33"/>
  <c r="G11" i="33"/>
  <c r="K11" i="33"/>
  <c r="E11" i="33"/>
  <c r="L11" i="33"/>
  <c r="J12" i="33"/>
  <c r="E12" i="33"/>
  <c r="K12" i="33"/>
  <c r="F12" i="33"/>
  <c r="L12" i="33"/>
  <c r="G12" i="33"/>
  <c r="I12" i="33"/>
  <c r="H12" i="33"/>
  <c r="J22" i="33"/>
  <c r="H22" i="33"/>
  <c r="F22" i="33"/>
  <c r="I22" i="33"/>
  <c r="G22" i="33"/>
  <c r="K22" i="33"/>
  <c r="E22" i="33"/>
  <c r="L22" i="33"/>
  <c r="J37" i="33"/>
  <c r="G37" i="33"/>
  <c r="F37" i="33"/>
  <c r="K37" i="33"/>
  <c r="L37" i="33"/>
  <c r="E37" i="33"/>
  <c r="H37" i="33"/>
  <c r="I37" i="33"/>
  <c r="J26" i="33"/>
  <c r="F26" i="33"/>
  <c r="H26" i="33"/>
  <c r="K26" i="33"/>
  <c r="L26" i="33"/>
  <c r="I26" i="33"/>
  <c r="G26" i="33"/>
  <c r="E26" i="33"/>
  <c r="J31" i="33"/>
  <c r="H31" i="33"/>
  <c r="K31" i="33"/>
  <c r="I31" i="33"/>
  <c r="G31" i="33"/>
  <c r="L31" i="33"/>
  <c r="F31" i="33"/>
  <c r="E31" i="33"/>
  <c r="J28" i="33"/>
  <c r="K28" i="33"/>
  <c r="I28" i="33"/>
  <c r="G28" i="33"/>
  <c r="E28" i="33"/>
  <c r="L28" i="33"/>
  <c r="H28" i="33"/>
  <c r="F28" i="33"/>
  <c r="J36" i="33"/>
  <c r="G36" i="33"/>
  <c r="H36" i="33"/>
  <c r="K36" i="33"/>
  <c r="I36" i="33"/>
  <c r="E36" i="33"/>
  <c r="L36" i="33"/>
  <c r="F36" i="33"/>
  <c r="J20" i="33"/>
  <c r="G20" i="33"/>
  <c r="F20" i="33"/>
  <c r="K20" i="33"/>
  <c r="L20" i="33"/>
  <c r="I20" i="33"/>
  <c r="E20" i="33"/>
  <c r="H20" i="33"/>
  <c r="J25" i="33"/>
  <c r="I25" i="33"/>
  <c r="H25" i="33"/>
  <c r="L25" i="33"/>
  <c r="G25" i="33"/>
  <c r="E25" i="33"/>
  <c r="F25" i="33"/>
  <c r="K25" i="33"/>
  <c r="J38" i="33"/>
  <c r="I38" i="33"/>
  <c r="G38" i="33"/>
  <c r="H38" i="33"/>
  <c r="K38" i="33"/>
  <c r="L38" i="33"/>
  <c r="F38" i="33"/>
  <c r="E38" i="33"/>
  <c r="J15" i="33"/>
  <c r="L15" i="33"/>
  <c r="H15" i="33"/>
  <c r="I15" i="33"/>
  <c r="G15" i="33"/>
  <c r="F15" i="33"/>
  <c r="K15" i="33"/>
  <c r="E15" i="33"/>
  <c r="J43" i="33"/>
  <c r="L43" i="33"/>
  <c r="F43" i="33"/>
  <c r="H43" i="33"/>
  <c r="E43" i="33"/>
  <c r="I43" i="33"/>
  <c r="G43" i="33"/>
  <c r="K43" i="33"/>
  <c r="J17" i="33"/>
  <c r="I17" i="33"/>
  <c r="L17" i="33"/>
  <c r="K17" i="33"/>
  <c r="H17" i="33"/>
  <c r="E17" i="33"/>
  <c r="G17" i="33"/>
  <c r="F17" i="33"/>
  <c r="J21" i="33"/>
  <c r="E21" i="33"/>
  <c r="K21" i="33"/>
  <c r="I21" i="33"/>
  <c r="G21" i="33"/>
  <c r="H21" i="33"/>
  <c r="L21" i="33"/>
  <c r="F21" i="33"/>
  <c r="R82" i="32"/>
  <c r="R67" i="32"/>
  <c r="S67" i="32" s="1"/>
  <c r="R74" i="32"/>
  <c r="R64" i="32"/>
  <c r="S64" i="32" s="1"/>
  <c r="D64" i="32" s="1"/>
  <c r="R65" i="32"/>
  <c r="S65" i="32" s="1"/>
  <c r="R80" i="32"/>
  <c r="R78" i="32"/>
  <c r="R77" i="32"/>
  <c r="R70" i="32"/>
  <c r="S70" i="32" s="1"/>
  <c r="R66" i="32"/>
  <c r="S66" i="32" s="1"/>
  <c r="R85" i="32"/>
  <c r="R69" i="32"/>
  <c r="S69" i="32" s="1"/>
  <c r="R83" i="32"/>
  <c r="R73" i="32"/>
  <c r="S73" i="32" s="1"/>
  <c r="R79" i="32"/>
  <c r="R71" i="32"/>
  <c r="S71" i="32" s="1"/>
  <c r="R68" i="32"/>
  <c r="S68" i="32" s="1"/>
  <c r="R81" i="32"/>
  <c r="R76" i="32"/>
  <c r="R75" i="32"/>
  <c r="R84" i="32"/>
  <c r="R72" i="32"/>
  <c r="S72" i="32" s="1"/>
  <c r="U128" i="32"/>
  <c r="D209" i="177" s="1"/>
  <c r="U123" i="32"/>
  <c r="D204" i="177" s="1"/>
  <c r="U130" i="32"/>
  <c r="D211" i="177" s="1"/>
  <c r="U122" i="32"/>
  <c r="D203" i="177" s="1"/>
  <c r="U127" i="32"/>
  <c r="D208" i="177" s="1"/>
  <c r="U129" i="32"/>
  <c r="D210" i="177" s="1"/>
  <c r="D121" i="32"/>
  <c r="U126" i="32"/>
  <c r="D207" i="177" s="1"/>
  <c r="U125" i="32"/>
  <c r="D206" i="177" s="1"/>
  <c r="U124" i="32"/>
  <c r="D205" i="177" s="1"/>
  <c r="D34" i="39"/>
  <c r="D62" i="39"/>
  <c r="D92" i="38"/>
  <c r="D48" i="38"/>
  <c r="D4" i="38"/>
  <c r="S77" i="32" l="1"/>
  <c r="D77" i="32" s="1"/>
  <c r="S74" i="32"/>
  <c r="D74" i="32" s="1"/>
  <c r="S82" i="32"/>
  <c r="D82" i="32" s="1"/>
  <c r="S80" i="32"/>
  <c r="D80" i="32" s="1"/>
  <c r="S81" i="32"/>
  <c r="D81" i="32" s="1"/>
  <c r="S79" i="32"/>
  <c r="D79" i="32" s="1"/>
  <c r="S78" i="32"/>
  <c r="D78" i="32" s="1"/>
  <c r="S84" i="32"/>
  <c r="D84" i="32" s="1"/>
  <c r="S75" i="32"/>
  <c r="D75" i="32" s="1"/>
  <c r="S83" i="32"/>
  <c r="D83" i="32" s="1"/>
  <c r="S76" i="32"/>
  <c r="D76" i="32" s="1"/>
  <c r="S85" i="32"/>
  <c r="D85" i="32" s="1"/>
  <c r="L131" i="38"/>
  <c r="H129" i="38"/>
  <c r="L126" i="38"/>
  <c r="H124" i="38"/>
  <c r="G119" i="38"/>
  <c r="K115" i="38"/>
  <c r="H112" i="38"/>
  <c r="L109" i="38"/>
  <c r="L103" i="38"/>
  <c r="H101" i="38"/>
  <c r="K97" i="38"/>
  <c r="K131" i="38"/>
  <c r="G129" i="38"/>
  <c r="K126" i="38"/>
  <c r="G124" i="38"/>
  <c r="F119" i="38"/>
  <c r="J115" i="38"/>
  <c r="G112" i="38"/>
  <c r="L108" i="38"/>
  <c r="K103" i="38"/>
  <c r="G101" i="38"/>
  <c r="J97" i="38"/>
  <c r="G131" i="38"/>
  <c r="F115" i="38"/>
  <c r="G103" i="38"/>
  <c r="J122" i="38"/>
  <c r="H106" i="38"/>
  <c r="H128" i="38"/>
  <c r="G118" i="38"/>
  <c r="L102" i="38"/>
  <c r="G128" i="38"/>
  <c r="F118" i="38"/>
  <c r="K102" i="38"/>
  <c r="F128" i="38"/>
  <c r="I114" i="38"/>
  <c r="L99" i="38"/>
  <c r="F122" i="38"/>
  <c r="E111" i="38"/>
  <c r="H96" i="38"/>
  <c r="H125" i="38"/>
  <c r="L104" i="38"/>
  <c r="G130" i="38"/>
  <c r="G102" i="38"/>
  <c r="E114" i="38"/>
  <c r="I98" i="38"/>
  <c r="L119" i="38"/>
  <c r="E102" i="38"/>
  <c r="K119" i="38"/>
  <c r="H104" i="38"/>
  <c r="K124" i="38"/>
  <c r="F98" i="38"/>
  <c r="I119" i="38"/>
  <c r="F104" i="38"/>
  <c r="I124" i="38"/>
  <c r="E104" i="38"/>
  <c r="J131" i="38"/>
  <c r="F129" i="38"/>
  <c r="J126" i="38"/>
  <c r="F124" i="38"/>
  <c r="E119" i="38"/>
  <c r="I115" i="38"/>
  <c r="F112" i="38"/>
  <c r="L107" i="38"/>
  <c r="J103" i="38"/>
  <c r="L100" i="38"/>
  <c r="I97" i="38"/>
  <c r="I103" i="38"/>
  <c r="H97" i="38"/>
  <c r="L128" i="38"/>
  <c r="G115" i="38"/>
  <c r="H103" i="38"/>
  <c r="G97" i="38"/>
  <c r="G126" i="38"/>
  <c r="L122" i="38"/>
  <c r="K111" i="38"/>
  <c r="I100" i="38"/>
  <c r="H118" i="38"/>
  <c r="E103" i="38"/>
  <c r="L125" i="38"/>
  <c r="H111" i="38"/>
  <c r="F100" i="38"/>
  <c r="K125" i="38"/>
  <c r="G111" i="38"/>
  <c r="J96" i="38"/>
  <c r="G122" i="38"/>
  <c r="F111" i="38"/>
  <c r="I96" i="38"/>
  <c r="E128" i="38"/>
  <c r="L105" i="38"/>
  <c r="H130" i="38"/>
  <c r="L110" i="38"/>
  <c r="G96" i="38"/>
  <c r="L121" i="38"/>
  <c r="K110" i="38"/>
  <c r="J98" i="38"/>
  <c r="J127" i="38"/>
  <c r="L120" i="38"/>
  <c r="J104" i="38"/>
  <c r="E130" i="38"/>
  <c r="L113" i="38"/>
  <c r="H98" i="38"/>
  <c r="L124" i="38"/>
  <c r="H110" i="38"/>
  <c r="G98" i="38"/>
  <c r="K129" i="38"/>
  <c r="K112" i="38"/>
  <c r="J129" i="38"/>
  <c r="E116" i="38"/>
  <c r="E98" i="38"/>
  <c r="E127" i="38"/>
  <c r="L115" i="38"/>
  <c r="I101" i="38"/>
  <c r="I131" i="38"/>
  <c r="E129" i="38"/>
  <c r="I126" i="38"/>
  <c r="E124" i="38"/>
  <c r="L118" i="38"/>
  <c r="H115" i="38"/>
  <c r="E112" i="38"/>
  <c r="L106" i="38"/>
  <c r="K100" i="38"/>
  <c r="H131" i="38"/>
  <c r="H126" i="38"/>
  <c r="L123" i="38"/>
  <c r="K118" i="38"/>
  <c r="L111" i="38"/>
  <c r="K106" i="38"/>
  <c r="J100" i="38"/>
  <c r="K128" i="38"/>
  <c r="J118" i="38"/>
  <c r="J106" i="38"/>
  <c r="F97" i="38"/>
  <c r="L114" i="38"/>
  <c r="G100" i="38"/>
  <c r="L130" i="38"/>
  <c r="K114" i="38"/>
  <c r="K96" i="38"/>
  <c r="H122" i="38"/>
  <c r="F106" i="38"/>
  <c r="J130" i="38"/>
  <c r="L117" i="38"/>
  <c r="J102" i="38"/>
  <c r="I125" i="38"/>
  <c r="H114" i="38"/>
  <c r="I102" i="38"/>
  <c r="L127" i="38"/>
  <c r="K116" i="38"/>
  <c r="K98" i="38"/>
  <c r="G125" i="38"/>
  <c r="J116" i="38"/>
  <c r="K104" i="38"/>
  <c r="F130" i="38"/>
  <c r="J110" i="38"/>
  <c r="E96" i="38"/>
  <c r="E125" i="38"/>
  <c r="I110" i="38"/>
  <c r="L129" i="38"/>
  <c r="L112" i="38"/>
  <c r="G127" i="38"/>
  <c r="F116" i="38"/>
  <c r="K101" i="38"/>
  <c r="J124" i="38"/>
  <c r="J112" i="38"/>
  <c r="J101" i="38"/>
  <c r="I129" i="38"/>
  <c r="I112" i="38"/>
  <c r="F131" i="38"/>
  <c r="J128" i="38"/>
  <c r="F126" i="38"/>
  <c r="K122" i="38"/>
  <c r="I118" i="38"/>
  <c r="E115" i="38"/>
  <c r="J111" i="38"/>
  <c r="I106" i="38"/>
  <c r="F103" i="38"/>
  <c r="H100" i="38"/>
  <c r="E97" i="38"/>
  <c r="E131" i="38"/>
  <c r="I128" i="38"/>
  <c r="E126" i="38"/>
  <c r="I111" i="38"/>
  <c r="L96" i="38"/>
  <c r="I122" i="38"/>
  <c r="G106" i="38"/>
  <c r="K130" i="38"/>
  <c r="J114" i="38"/>
  <c r="E100" i="38"/>
  <c r="J125" i="38"/>
  <c r="E106" i="38"/>
  <c r="I130" i="38"/>
  <c r="L116" i="38"/>
  <c r="L98" i="38"/>
  <c r="E122" i="38"/>
  <c r="G114" i="38"/>
  <c r="H102" i="38"/>
  <c r="K127" i="38"/>
  <c r="F114" i="38"/>
  <c r="F96" i="38"/>
  <c r="F125" i="38"/>
  <c r="I116" i="38"/>
  <c r="F102" i="38"/>
  <c r="I127" i="38"/>
  <c r="H116" i="38"/>
  <c r="I104" i="38"/>
  <c r="H127" i="38"/>
  <c r="G116" i="38"/>
  <c r="L101" i="38"/>
  <c r="J119" i="38"/>
  <c r="G110" i="38"/>
  <c r="F127" i="38"/>
  <c r="F110" i="38"/>
  <c r="H119" i="38"/>
  <c r="E110" i="38"/>
  <c r="G104" i="38"/>
  <c r="L97" i="38"/>
  <c r="K123" i="38"/>
  <c r="K120" i="38"/>
  <c r="K121" i="38"/>
  <c r="J123" i="38"/>
  <c r="J120" i="38"/>
  <c r="K108" i="38"/>
  <c r="K117" i="38"/>
  <c r="K113" i="38"/>
  <c r="K105" i="38"/>
  <c r="K109" i="38"/>
  <c r="K107" i="38"/>
  <c r="K99" i="38"/>
  <c r="J117" i="38"/>
  <c r="E109" i="38"/>
  <c r="G123" i="38"/>
  <c r="G108" i="38"/>
  <c r="I107" i="38"/>
  <c r="I123" i="38"/>
  <c r="G99" i="38"/>
  <c r="I109" i="38"/>
  <c r="G121" i="38"/>
  <c r="I113" i="38"/>
  <c r="F105" i="38"/>
  <c r="J109" i="38"/>
  <c r="H117" i="38"/>
  <c r="H123" i="38"/>
  <c r="J113" i="38"/>
  <c r="G109" i="38"/>
  <c r="H121" i="38"/>
  <c r="I108" i="38"/>
  <c r="J121" i="38"/>
  <c r="F101" i="38"/>
  <c r="E118" i="38"/>
  <c r="E120" i="38"/>
  <c r="I121" i="38"/>
  <c r="F123" i="38"/>
  <c r="E101" i="38"/>
  <c r="F121" i="38"/>
  <c r="F113" i="38"/>
  <c r="E121" i="38"/>
  <c r="I99" i="38"/>
  <c r="F117" i="38"/>
  <c r="F99" i="38"/>
  <c r="E108" i="38"/>
  <c r="J107" i="38"/>
  <c r="E99" i="38"/>
  <c r="G117" i="38"/>
  <c r="F120" i="38"/>
  <c r="I117" i="38"/>
  <c r="G105" i="38"/>
  <c r="F109" i="38"/>
  <c r="E107" i="38"/>
  <c r="F108" i="38"/>
  <c r="E123" i="38"/>
  <c r="H99" i="38"/>
  <c r="E105" i="38"/>
  <c r="J108" i="38"/>
  <c r="G113" i="38"/>
  <c r="I120" i="38"/>
  <c r="E113" i="38"/>
  <c r="J105" i="38"/>
  <c r="G107" i="38"/>
  <c r="H120" i="38"/>
  <c r="J99" i="38"/>
  <c r="G120" i="38"/>
  <c r="I105" i="38"/>
  <c r="F107" i="38"/>
  <c r="H113" i="38"/>
  <c r="H107" i="38"/>
  <c r="H109" i="38"/>
  <c r="H108" i="38"/>
  <c r="H105" i="38"/>
  <c r="E117" i="38"/>
  <c r="H86" i="38"/>
  <c r="L83" i="38"/>
  <c r="H81" i="38"/>
  <c r="L78" i="38"/>
  <c r="H76" i="38"/>
  <c r="L73" i="38"/>
  <c r="H71" i="38"/>
  <c r="L68" i="38"/>
  <c r="H66" i="38"/>
  <c r="L63" i="38"/>
  <c r="H61" i="38"/>
  <c r="L58" i="38"/>
  <c r="H56" i="38"/>
  <c r="L53" i="38"/>
  <c r="K83" i="38"/>
  <c r="G56" i="38"/>
  <c r="H77" i="38"/>
  <c r="L59" i="38"/>
  <c r="G72" i="38"/>
  <c r="F87" i="38"/>
  <c r="J69" i="38"/>
  <c r="F52" i="38"/>
  <c r="E77" i="38"/>
  <c r="I59" i="38"/>
  <c r="L76" i="38"/>
  <c r="H59" i="38"/>
  <c r="K71" i="38"/>
  <c r="G54" i="38"/>
  <c r="J81" i="38"/>
  <c r="F54" i="38"/>
  <c r="E79" i="38"/>
  <c r="E64" i="38"/>
  <c r="G86" i="38"/>
  <c r="G81" i="38"/>
  <c r="K78" i="38"/>
  <c r="G76" i="38"/>
  <c r="K73" i="38"/>
  <c r="G71" i="38"/>
  <c r="K68" i="38"/>
  <c r="G66" i="38"/>
  <c r="K63" i="38"/>
  <c r="G61" i="38"/>
  <c r="K58" i="38"/>
  <c r="K53" i="38"/>
  <c r="K60" i="38"/>
  <c r="H82" i="38"/>
  <c r="K84" i="38"/>
  <c r="G67" i="38"/>
  <c r="J74" i="38"/>
  <c r="J54" i="38"/>
  <c r="E82" i="38"/>
  <c r="E62" i="38"/>
  <c r="L71" i="38"/>
  <c r="H54" i="38"/>
  <c r="G84" i="38"/>
  <c r="G64" i="38"/>
  <c r="F69" i="38"/>
  <c r="I71" i="38"/>
  <c r="E54" i="38"/>
  <c r="F86" i="38"/>
  <c r="J83" i="38"/>
  <c r="F81" i="38"/>
  <c r="J78" i="38"/>
  <c r="F76" i="38"/>
  <c r="J73" i="38"/>
  <c r="F71" i="38"/>
  <c r="J68" i="38"/>
  <c r="F66" i="38"/>
  <c r="J63" i="38"/>
  <c r="F61" i="38"/>
  <c r="J58" i="38"/>
  <c r="F56" i="38"/>
  <c r="J53" i="38"/>
  <c r="E86" i="38"/>
  <c r="I83" i="38"/>
  <c r="E81" i="38"/>
  <c r="I78" i="38"/>
  <c r="E76" i="38"/>
  <c r="I73" i="38"/>
  <c r="E71" i="38"/>
  <c r="I68" i="38"/>
  <c r="E66" i="38"/>
  <c r="I63" i="38"/>
  <c r="E61" i="38"/>
  <c r="I58" i="38"/>
  <c r="E56" i="38"/>
  <c r="I53" i="38"/>
  <c r="L85" i="38"/>
  <c r="L80" i="38"/>
  <c r="H78" i="38"/>
  <c r="L75" i="38"/>
  <c r="H73" i="38"/>
  <c r="L70" i="38"/>
  <c r="H68" i="38"/>
  <c r="L65" i="38"/>
  <c r="H63" i="38"/>
  <c r="L60" i="38"/>
  <c r="H58" i="38"/>
  <c r="L55" i="38"/>
  <c r="H53" i="38"/>
  <c r="G83" i="38"/>
  <c r="K80" i="38"/>
  <c r="G78" i="38"/>
  <c r="G73" i="38"/>
  <c r="K70" i="38"/>
  <c r="G68" i="38"/>
  <c r="G63" i="38"/>
  <c r="K55" i="38"/>
  <c r="L64" i="38"/>
  <c r="G82" i="38"/>
  <c r="K54" i="38"/>
  <c r="F82" i="38"/>
  <c r="J64" i="38"/>
  <c r="E87" i="38"/>
  <c r="E57" i="38"/>
  <c r="L86" i="38"/>
  <c r="H69" i="38"/>
  <c r="G69" i="38"/>
  <c r="F84" i="38"/>
  <c r="J61" i="38"/>
  <c r="I76" i="38"/>
  <c r="I61" i="38"/>
  <c r="K85" i="38"/>
  <c r="K74" i="38"/>
  <c r="G52" i="38"/>
  <c r="J79" i="38"/>
  <c r="F57" i="38"/>
  <c r="I79" i="38"/>
  <c r="I64" i="38"/>
  <c r="H84" i="38"/>
  <c r="L56" i="38"/>
  <c r="K81" i="38"/>
  <c r="K66" i="38"/>
  <c r="F74" i="38"/>
  <c r="I81" i="38"/>
  <c r="E59" i="38"/>
  <c r="H83" i="38"/>
  <c r="K75" i="38"/>
  <c r="K65" i="38"/>
  <c r="G58" i="38"/>
  <c r="G53" i="38"/>
  <c r="H72" i="38"/>
  <c r="L54" i="38"/>
  <c r="G87" i="38"/>
  <c r="K64" i="38"/>
  <c r="F72" i="38"/>
  <c r="J59" i="38"/>
  <c r="I74" i="38"/>
  <c r="I54" i="38"/>
  <c r="H74" i="38"/>
  <c r="L61" i="38"/>
  <c r="G79" i="38"/>
  <c r="K61" i="38"/>
  <c r="J71" i="38"/>
  <c r="E74" i="38"/>
  <c r="G62" i="38"/>
  <c r="K86" i="38"/>
  <c r="J56" i="38"/>
  <c r="J85" i="38"/>
  <c r="F83" i="38"/>
  <c r="J80" i="38"/>
  <c r="F78" i="38"/>
  <c r="J75" i="38"/>
  <c r="F73" i="38"/>
  <c r="J70" i="38"/>
  <c r="F68" i="38"/>
  <c r="J65" i="38"/>
  <c r="F63" i="38"/>
  <c r="J60" i="38"/>
  <c r="F58" i="38"/>
  <c r="J55" i="38"/>
  <c r="F53" i="38"/>
  <c r="I85" i="38"/>
  <c r="E83" i="38"/>
  <c r="I80" i="38"/>
  <c r="E78" i="38"/>
  <c r="I75" i="38"/>
  <c r="E73" i="38"/>
  <c r="I70" i="38"/>
  <c r="E68" i="38"/>
  <c r="I65" i="38"/>
  <c r="E63" i="38"/>
  <c r="I60" i="38"/>
  <c r="E58" i="38"/>
  <c r="I55" i="38"/>
  <c r="E53" i="38"/>
  <c r="F75" i="38"/>
  <c r="J67" i="38"/>
  <c r="F60" i="38"/>
  <c r="F55" i="38"/>
  <c r="J52" i="38"/>
  <c r="E85" i="38"/>
  <c r="E80" i="38"/>
  <c r="E75" i="38"/>
  <c r="E70" i="38"/>
  <c r="E65" i="38"/>
  <c r="E60" i="38"/>
  <c r="E55" i="38"/>
  <c r="L84" i="38"/>
  <c r="L74" i="38"/>
  <c r="H67" i="38"/>
  <c r="H57" i="38"/>
  <c r="G77" i="38"/>
  <c r="K59" i="38"/>
  <c r="F77" i="38"/>
  <c r="F62" i="38"/>
  <c r="I84" i="38"/>
  <c r="I69" i="38"/>
  <c r="H79" i="38"/>
  <c r="L66" i="38"/>
  <c r="K76" i="38"/>
  <c r="K56" i="38"/>
  <c r="J86" i="38"/>
  <c r="J66" i="38"/>
  <c r="E84" i="38"/>
  <c r="I56" i="38"/>
  <c r="G57" i="38"/>
  <c r="F59" i="38"/>
  <c r="L87" i="38"/>
  <c r="H85" i="38"/>
  <c r="L82" i="38"/>
  <c r="H80" i="38"/>
  <c r="L77" i="38"/>
  <c r="H75" i="38"/>
  <c r="L72" i="38"/>
  <c r="H70" i="38"/>
  <c r="L67" i="38"/>
  <c r="H65" i="38"/>
  <c r="L62" i="38"/>
  <c r="H60" i="38"/>
  <c r="L57" i="38"/>
  <c r="H55" i="38"/>
  <c r="L52" i="38"/>
  <c r="K87" i="38"/>
  <c r="G85" i="38"/>
  <c r="K82" i="38"/>
  <c r="G80" i="38"/>
  <c r="K77" i="38"/>
  <c r="G75" i="38"/>
  <c r="K72" i="38"/>
  <c r="G70" i="38"/>
  <c r="K67" i="38"/>
  <c r="G65" i="38"/>
  <c r="K62" i="38"/>
  <c r="G60" i="38"/>
  <c r="K57" i="38"/>
  <c r="G55" i="38"/>
  <c r="K52" i="38"/>
  <c r="J87" i="38"/>
  <c r="F85" i="38"/>
  <c r="J82" i="38"/>
  <c r="F80" i="38"/>
  <c r="J77" i="38"/>
  <c r="J72" i="38"/>
  <c r="F70" i="38"/>
  <c r="F65" i="38"/>
  <c r="J62" i="38"/>
  <c r="J57" i="38"/>
  <c r="I87" i="38"/>
  <c r="I82" i="38"/>
  <c r="I77" i="38"/>
  <c r="I72" i="38"/>
  <c r="I67" i="38"/>
  <c r="I62" i="38"/>
  <c r="I57" i="38"/>
  <c r="I52" i="38"/>
  <c r="H87" i="38"/>
  <c r="L79" i="38"/>
  <c r="L69" i="38"/>
  <c r="H62" i="38"/>
  <c r="H52" i="38"/>
  <c r="K79" i="38"/>
  <c r="K69" i="38"/>
  <c r="J84" i="38"/>
  <c r="F67" i="38"/>
  <c r="E72" i="38"/>
  <c r="E52" i="38"/>
  <c r="L81" i="38"/>
  <c r="H64" i="38"/>
  <c r="G74" i="38"/>
  <c r="G59" i="38"/>
  <c r="F79" i="38"/>
  <c r="F64" i="38"/>
  <c r="I86" i="38"/>
  <c r="E69" i="38"/>
  <c r="E67" i="38"/>
  <c r="J76" i="38"/>
  <c r="I66" i="38"/>
  <c r="G43" i="38"/>
  <c r="K40" i="38"/>
  <c r="G38" i="38"/>
  <c r="K35" i="38"/>
  <c r="G33" i="38"/>
  <c r="K30" i="38"/>
  <c r="G28" i="38"/>
  <c r="K25" i="38"/>
  <c r="G23" i="38"/>
  <c r="K20" i="38"/>
  <c r="G18" i="38"/>
  <c r="K15" i="38"/>
  <c r="G13" i="38"/>
  <c r="K10" i="38"/>
  <c r="G8" i="38"/>
  <c r="F43" i="38"/>
  <c r="J40" i="38"/>
  <c r="F38" i="38"/>
  <c r="J35" i="38"/>
  <c r="F33" i="38"/>
  <c r="J30" i="38"/>
  <c r="F28" i="38"/>
  <c r="J25" i="38"/>
  <c r="F23" i="38"/>
  <c r="J20" i="38"/>
  <c r="F18" i="38"/>
  <c r="J15" i="38"/>
  <c r="F13" i="38"/>
  <c r="J10" i="38"/>
  <c r="F8" i="38"/>
  <c r="I40" i="38"/>
  <c r="E38" i="38"/>
  <c r="I35" i="38"/>
  <c r="E33" i="38"/>
  <c r="I30" i="38"/>
  <c r="E28" i="38"/>
  <c r="I25" i="38"/>
  <c r="E23" i="38"/>
  <c r="I20" i="38"/>
  <c r="E18" i="38"/>
  <c r="I15" i="38"/>
  <c r="E13" i="38"/>
  <c r="I10" i="38"/>
  <c r="E8" i="38"/>
  <c r="L42" i="38"/>
  <c r="H40" i="38"/>
  <c r="L37" i="38"/>
  <c r="H35" i="38"/>
  <c r="L32" i="38"/>
  <c r="H30" i="38"/>
  <c r="L27" i="38"/>
  <c r="H25" i="38"/>
  <c r="L22" i="38"/>
  <c r="H20" i="38"/>
  <c r="L17" i="38"/>
  <c r="H15" i="38"/>
  <c r="L12" i="38"/>
  <c r="H10" i="38"/>
  <c r="K42" i="38"/>
  <c r="G40" i="38"/>
  <c r="K37" i="38"/>
  <c r="G35" i="38"/>
  <c r="K22" i="38"/>
  <c r="K12" i="38"/>
  <c r="F40" i="38"/>
  <c r="J37" i="38"/>
  <c r="J32" i="38"/>
  <c r="J27" i="38"/>
  <c r="J22" i="38"/>
  <c r="F20" i="38"/>
  <c r="F15" i="38"/>
  <c r="F10" i="38"/>
  <c r="I42" i="38"/>
  <c r="I37" i="38"/>
  <c r="I32" i="38"/>
  <c r="I27" i="38"/>
  <c r="I22" i="38"/>
  <c r="I17" i="38"/>
  <c r="I12" i="38"/>
  <c r="E43" i="38"/>
  <c r="K32" i="38"/>
  <c r="G30" i="38"/>
  <c r="K27" i="38"/>
  <c r="G25" i="38"/>
  <c r="G20" i="38"/>
  <c r="K17" i="38"/>
  <c r="G15" i="38"/>
  <c r="G10" i="38"/>
  <c r="J42" i="38"/>
  <c r="F35" i="38"/>
  <c r="F30" i="38"/>
  <c r="F25" i="38"/>
  <c r="J17" i="38"/>
  <c r="J12" i="38"/>
  <c r="E40" i="38"/>
  <c r="E35" i="38"/>
  <c r="E30" i="38"/>
  <c r="E25" i="38"/>
  <c r="E20" i="38"/>
  <c r="E15" i="38"/>
  <c r="E10" i="38"/>
  <c r="H42" i="38"/>
  <c r="L39" i="38"/>
  <c r="H37" i="38"/>
  <c r="L34" i="38"/>
  <c r="H32" i="38"/>
  <c r="L29" i="38"/>
  <c r="H27" i="38"/>
  <c r="L24" i="38"/>
  <c r="H22" i="38"/>
  <c r="L19" i="38"/>
  <c r="H17" i="38"/>
  <c r="L14" i="38"/>
  <c r="H12" i="38"/>
  <c r="L9" i="38"/>
  <c r="G42" i="38"/>
  <c r="K39" i="38"/>
  <c r="G37" i="38"/>
  <c r="K34" i="38"/>
  <c r="G32" i="38"/>
  <c r="K29" i="38"/>
  <c r="G27" i="38"/>
  <c r="K24" i="38"/>
  <c r="G22" i="38"/>
  <c r="K19" i="38"/>
  <c r="G17" i="38"/>
  <c r="K14" i="38"/>
  <c r="G12" i="38"/>
  <c r="K9" i="38"/>
  <c r="F42" i="38"/>
  <c r="J39" i="38"/>
  <c r="F37" i="38"/>
  <c r="J34" i="38"/>
  <c r="F32" i="38"/>
  <c r="J29" i="38"/>
  <c r="F27" i="38"/>
  <c r="J24" i="38"/>
  <c r="F22" i="38"/>
  <c r="J19" i="38"/>
  <c r="F17" i="38"/>
  <c r="J14" i="38"/>
  <c r="F12" i="38"/>
  <c r="J9" i="38"/>
  <c r="E42" i="38"/>
  <c r="I39" i="38"/>
  <c r="E37" i="38"/>
  <c r="I34" i="38"/>
  <c r="E32" i="38"/>
  <c r="I29" i="38"/>
  <c r="E27" i="38"/>
  <c r="I24" i="38"/>
  <c r="E22" i="38"/>
  <c r="I19" i="38"/>
  <c r="E17" i="38"/>
  <c r="I14" i="38"/>
  <c r="E12" i="38"/>
  <c r="I9" i="38"/>
  <c r="L41" i="38"/>
  <c r="H39" i="38"/>
  <c r="L36" i="38"/>
  <c r="H34" i="38"/>
  <c r="L31" i="38"/>
  <c r="H29" i="38"/>
  <c r="L26" i="38"/>
  <c r="H24" i="38"/>
  <c r="L21" i="38"/>
  <c r="H19" i="38"/>
  <c r="L16" i="38"/>
  <c r="H14" i="38"/>
  <c r="L11" i="38"/>
  <c r="H9" i="38"/>
  <c r="K41" i="38"/>
  <c r="G39" i="38"/>
  <c r="K36" i="38"/>
  <c r="G34" i="38"/>
  <c r="K31" i="38"/>
  <c r="G29" i="38"/>
  <c r="K26" i="38"/>
  <c r="G24" i="38"/>
  <c r="K21" i="38"/>
  <c r="G19" i="38"/>
  <c r="K16" i="38"/>
  <c r="G14" i="38"/>
  <c r="K11" i="38"/>
  <c r="G9" i="38"/>
  <c r="J41" i="38"/>
  <c r="H43" i="38"/>
  <c r="L35" i="38"/>
  <c r="I28" i="38"/>
  <c r="F21" i="38"/>
  <c r="K13" i="38"/>
  <c r="I41" i="38"/>
  <c r="F34" i="38"/>
  <c r="H28" i="38"/>
  <c r="E21" i="38"/>
  <c r="J13" i="38"/>
  <c r="H41" i="38"/>
  <c r="E34" i="38"/>
  <c r="J26" i="38"/>
  <c r="L20" i="38"/>
  <c r="I13" i="38"/>
  <c r="G41" i="38"/>
  <c r="L33" i="38"/>
  <c r="I26" i="38"/>
  <c r="F19" i="38"/>
  <c r="H13" i="38"/>
  <c r="J31" i="38"/>
  <c r="F11" i="38"/>
  <c r="F24" i="38"/>
  <c r="H31" i="38"/>
  <c r="L10" i="38"/>
  <c r="L23" i="38"/>
  <c r="I16" i="38"/>
  <c r="K23" i="38"/>
  <c r="E9" i="38"/>
  <c r="H38" i="38"/>
  <c r="L8" i="38"/>
  <c r="J36" i="38"/>
  <c r="F16" i="38"/>
  <c r="E16" i="38"/>
  <c r="L43" i="38"/>
  <c r="I8" i="38"/>
  <c r="K43" i="38"/>
  <c r="J43" i="38"/>
  <c r="E14" i="38"/>
  <c r="E36" i="38"/>
  <c r="L13" i="38"/>
  <c r="H8" i="38"/>
  <c r="F41" i="38"/>
  <c r="K33" i="38"/>
  <c r="H26" i="38"/>
  <c r="E19" i="38"/>
  <c r="J11" i="38"/>
  <c r="L18" i="38"/>
  <c r="I33" i="38"/>
  <c r="K18" i="38"/>
  <c r="F39" i="38"/>
  <c r="J18" i="38"/>
  <c r="E39" i="38"/>
  <c r="I18" i="38"/>
  <c r="L38" i="38"/>
  <c r="H18" i="38"/>
  <c r="E24" i="38"/>
  <c r="J38" i="38"/>
  <c r="I38" i="38"/>
  <c r="J23" i="38"/>
  <c r="K8" i="38"/>
  <c r="J8" i="38"/>
  <c r="J21" i="38"/>
  <c r="L28" i="38"/>
  <c r="H21" i="38"/>
  <c r="J28" i="38"/>
  <c r="E41" i="38"/>
  <c r="J33" i="38"/>
  <c r="G26" i="38"/>
  <c r="I11" i="38"/>
  <c r="L40" i="38"/>
  <c r="F26" i="38"/>
  <c r="H11" i="38"/>
  <c r="H33" i="38"/>
  <c r="E26" i="38"/>
  <c r="G11" i="38"/>
  <c r="L25" i="38"/>
  <c r="I31" i="38"/>
  <c r="E11" i="38"/>
  <c r="J16" i="38"/>
  <c r="F9" i="38"/>
  <c r="H16" i="38"/>
  <c r="G16" i="38"/>
  <c r="I36" i="38"/>
  <c r="L15" i="38"/>
  <c r="I21" i="38"/>
  <c r="F31" i="38"/>
  <c r="I23" i="38"/>
  <c r="F29" i="38"/>
  <c r="H36" i="38"/>
  <c r="G36" i="38"/>
  <c r="K28" i="38"/>
  <c r="G21" i="38"/>
  <c r="K38" i="38"/>
  <c r="G31" i="38"/>
  <c r="E31" i="38"/>
  <c r="L30" i="38"/>
  <c r="H23" i="38"/>
  <c r="E29" i="38"/>
  <c r="F14" i="38"/>
  <c r="F36" i="38"/>
  <c r="I43" i="38"/>
  <c r="U121" i="32"/>
  <c r="D202" i="177" s="1"/>
  <c r="E121" i="32"/>
  <c r="L121" i="32"/>
  <c r="K121" i="32"/>
  <c r="J121" i="32"/>
  <c r="I121" i="32"/>
  <c r="H121" i="32"/>
  <c r="G121" i="32"/>
  <c r="F121" i="32"/>
  <c r="D68" i="32"/>
  <c r="D71" i="32"/>
  <c r="D73" i="32"/>
  <c r="D69" i="32"/>
  <c r="D66" i="32"/>
  <c r="D70" i="32"/>
  <c r="D65" i="32"/>
  <c r="U64" i="32"/>
  <c r="D184" i="177" s="1"/>
  <c r="L64" i="32"/>
  <c r="K64" i="32"/>
  <c r="J64" i="32"/>
  <c r="H64" i="32"/>
  <c r="I64" i="32"/>
  <c r="G64" i="32"/>
  <c r="E64" i="32"/>
  <c r="F64" i="32"/>
  <c r="D72" i="32"/>
  <c r="D67" i="32"/>
  <c r="C19" i="33"/>
  <c r="C15" i="33"/>
  <c r="C20" i="33"/>
  <c r="C13" i="33"/>
  <c r="C26" i="33"/>
  <c r="C12" i="33"/>
  <c r="C42" i="33"/>
  <c r="C34" i="33"/>
  <c r="C17" i="33"/>
  <c r="C38" i="33"/>
  <c r="C36" i="33"/>
  <c r="C32" i="33"/>
  <c r="C18" i="33"/>
  <c r="C24" i="33"/>
  <c r="C11" i="33"/>
  <c r="C10" i="33"/>
  <c r="C30" i="33"/>
  <c r="C9" i="33"/>
  <c r="C37" i="33"/>
  <c r="C16" i="33"/>
  <c r="C23" i="33"/>
  <c r="C35" i="33"/>
  <c r="C28" i="33"/>
  <c r="C31" i="33"/>
  <c r="C41" i="33"/>
  <c r="C40" i="33"/>
  <c r="C39" i="33"/>
  <c r="C43" i="33"/>
  <c r="C21" i="33"/>
  <c r="C22" i="33"/>
  <c r="C33" i="33"/>
  <c r="C25" i="33"/>
  <c r="C14" i="33"/>
  <c r="C27" i="33"/>
  <c r="C29" i="33"/>
  <c r="D6" i="38"/>
  <c r="D94" i="38"/>
  <c r="D50" i="38"/>
  <c r="H85" i="32" l="1"/>
  <c r="F85" i="32"/>
  <c r="L85" i="32"/>
  <c r="K85" i="32"/>
  <c r="J85" i="32"/>
  <c r="G85" i="32"/>
  <c r="I85" i="32"/>
  <c r="E85" i="32"/>
  <c r="E76" i="32"/>
  <c r="I76" i="32"/>
  <c r="G76" i="32"/>
  <c r="H76" i="32"/>
  <c r="K76" i="32"/>
  <c r="L76" i="32"/>
  <c r="J76" i="32"/>
  <c r="F76" i="32"/>
  <c r="F83" i="32"/>
  <c r="L83" i="32"/>
  <c r="K83" i="32"/>
  <c r="G83" i="32"/>
  <c r="J83" i="32"/>
  <c r="E83" i="32"/>
  <c r="I83" i="32"/>
  <c r="H83" i="32"/>
  <c r="J75" i="32"/>
  <c r="E75" i="32"/>
  <c r="K75" i="32"/>
  <c r="I75" i="32"/>
  <c r="H75" i="32"/>
  <c r="L75" i="32"/>
  <c r="F75" i="32"/>
  <c r="G75" i="32"/>
  <c r="K78" i="32"/>
  <c r="E78" i="32"/>
  <c r="F78" i="32"/>
  <c r="J78" i="32"/>
  <c r="I78" i="32"/>
  <c r="L78" i="32"/>
  <c r="H78" i="32"/>
  <c r="G78" i="32"/>
  <c r="F84" i="32"/>
  <c r="G84" i="32"/>
  <c r="J84" i="32"/>
  <c r="L84" i="32"/>
  <c r="K84" i="32"/>
  <c r="I84" i="32"/>
  <c r="E84" i="32"/>
  <c r="H84" i="32"/>
  <c r="E79" i="32"/>
  <c r="I79" i="32"/>
  <c r="G79" i="32"/>
  <c r="F79" i="32"/>
  <c r="J79" i="32"/>
  <c r="L79" i="32"/>
  <c r="K79" i="32"/>
  <c r="H79" i="32"/>
  <c r="K81" i="32"/>
  <c r="L81" i="32"/>
  <c r="I81" i="32"/>
  <c r="J81" i="32"/>
  <c r="H81" i="32"/>
  <c r="G81" i="32"/>
  <c r="E81" i="32"/>
  <c r="F81" i="32"/>
  <c r="I80" i="32"/>
  <c r="J80" i="32"/>
  <c r="L80" i="32"/>
  <c r="H80" i="32"/>
  <c r="E80" i="32"/>
  <c r="G80" i="32"/>
  <c r="F80" i="32"/>
  <c r="K80" i="32"/>
  <c r="G82" i="32"/>
  <c r="F82" i="32"/>
  <c r="J82" i="32"/>
  <c r="H82" i="32"/>
  <c r="L82" i="32"/>
  <c r="I82" i="32"/>
  <c r="K82" i="32"/>
  <c r="E82" i="32"/>
  <c r="L74" i="32"/>
  <c r="I74" i="32"/>
  <c r="G74" i="32"/>
  <c r="F74" i="32"/>
  <c r="H74" i="32"/>
  <c r="K74" i="32"/>
  <c r="J74" i="32"/>
  <c r="E74" i="32"/>
  <c r="H77" i="32"/>
  <c r="K77" i="32"/>
  <c r="J77" i="32"/>
  <c r="I77" i="32"/>
  <c r="G77" i="32"/>
  <c r="E77" i="32"/>
  <c r="L77" i="32"/>
  <c r="F77" i="32"/>
  <c r="E44" i="38"/>
  <c r="C121" i="32"/>
  <c r="C85" i="32"/>
  <c r="C64" i="32"/>
  <c r="H69" i="32"/>
  <c r="I69" i="32"/>
  <c r="L69" i="32"/>
  <c r="J69" i="32"/>
  <c r="G69" i="32"/>
  <c r="K69" i="32"/>
  <c r="E69" i="32"/>
  <c r="F69" i="32"/>
  <c r="J71" i="32"/>
  <c r="K71" i="32"/>
  <c r="I71" i="32"/>
  <c r="F71" i="32"/>
  <c r="L71" i="32"/>
  <c r="H71" i="32"/>
  <c r="E71" i="32"/>
  <c r="G71" i="32"/>
  <c r="U69" i="32"/>
  <c r="D189" i="177" s="1"/>
  <c r="U71" i="32"/>
  <c r="D191" i="177" s="1"/>
  <c r="I68" i="32"/>
  <c r="K68" i="32"/>
  <c r="J68" i="32"/>
  <c r="L68" i="32"/>
  <c r="E68" i="32"/>
  <c r="H68" i="32"/>
  <c r="F68" i="32"/>
  <c r="G68" i="32"/>
  <c r="U68" i="32"/>
  <c r="D188" i="177" s="1"/>
  <c r="K70" i="32"/>
  <c r="L70" i="32"/>
  <c r="E70" i="32"/>
  <c r="G70" i="32"/>
  <c r="H70" i="32"/>
  <c r="F70" i="32"/>
  <c r="J70" i="32"/>
  <c r="I70" i="32"/>
  <c r="U70" i="32"/>
  <c r="D190" i="177" s="1"/>
  <c r="F66" i="32"/>
  <c r="L66" i="32"/>
  <c r="H66" i="32"/>
  <c r="G66" i="32"/>
  <c r="K66" i="32"/>
  <c r="I66" i="32"/>
  <c r="J66" i="32"/>
  <c r="E66" i="32"/>
  <c r="L73" i="32"/>
  <c r="I73" i="32"/>
  <c r="H73" i="32"/>
  <c r="G73" i="32"/>
  <c r="E73" i="32"/>
  <c r="F73" i="32"/>
  <c r="J73" i="32"/>
  <c r="K73" i="32"/>
  <c r="U66" i="32"/>
  <c r="D186" i="177" s="1"/>
  <c r="U73" i="32"/>
  <c r="D193" i="177" s="1"/>
  <c r="F67" i="32"/>
  <c r="L67" i="32"/>
  <c r="K67" i="32"/>
  <c r="I67" i="32"/>
  <c r="J67" i="32"/>
  <c r="H67" i="32"/>
  <c r="G67" i="32"/>
  <c r="E67" i="32"/>
  <c r="U67" i="32"/>
  <c r="D187" i="177" s="1"/>
  <c r="I65" i="32"/>
  <c r="H65" i="32"/>
  <c r="G65" i="32"/>
  <c r="F65" i="32"/>
  <c r="L65" i="32"/>
  <c r="E65" i="32"/>
  <c r="K65" i="32"/>
  <c r="J65" i="32"/>
  <c r="H72" i="32"/>
  <c r="F72" i="32"/>
  <c r="E72" i="32"/>
  <c r="G72" i="32"/>
  <c r="I72" i="32"/>
  <c r="J72" i="32"/>
  <c r="K72" i="32"/>
  <c r="L72" i="32"/>
  <c r="U65" i="32"/>
  <c r="D185" i="177" s="1"/>
  <c r="U72" i="32"/>
  <c r="D192" i="177" s="1"/>
  <c r="C80" i="32"/>
  <c r="C76" i="32"/>
  <c r="G88" i="38"/>
  <c r="J88" i="38"/>
  <c r="L132" i="38"/>
  <c r="K88" i="38"/>
  <c r="L88" i="38"/>
  <c r="I132" i="38"/>
  <c r="J132" i="38"/>
  <c r="I88" i="38"/>
  <c r="H132" i="38"/>
  <c r="K132" i="38"/>
  <c r="G132" i="38"/>
  <c r="H88" i="38"/>
  <c r="C109" i="38"/>
  <c r="C127" i="38"/>
  <c r="C97" i="38"/>
  <c r="C100" i="38"/>
  <c r="C130" i="38"/>
  <c r="C124" i="38"/>
  <c r="C112" i="38"/>
  <c r="C26" i="38"/>
  <c r="C19" i="38"/>
  <c r="C106" i="38"/>
  <c r="C103" i="38"/>
  <c r="C70" i="38"/>
  <c r="C64" i="38"/>
  <c r="C82" i="38"/>
  <c r="C10" i="38"/>
  <c r="C22" i="38"/>
  <c r="C28" i="38"/>
  <c r="C39" i="38"/>
  <c r="C35" i="38"/>
  <c r="C85" i="38"/>
  <c r="C86" i="38"/>
  <c r="C84" i="38"/>
  <c r="C74" i="38"/>
  <c r="C123" i="38"/>
  <c r="C110" i="38"/>
  <c r="C67" i="38"/>
  <c r="C73" i="38"/>
  <c r="C57" i="38"/>
  <c r="C75" i="38"/>
  <c r="C121" i="38"/>
  <c r="C108" i="38"/>
  <c r="C125" i="38"/>
  <c r="C58" i="38"/>
  <c r="C55" i="38"/>
  <c r="C61" i="38"/>
  <c r="C62" i="38"/>
  <c r="C65" i="38"/>
  <c r="C60" i="38"/>
  <c r="C99" i="38"/>
  <c r="C118" i="38"/>
  <c r="C115" i="38"/>
  <c r="C98" i="38"/>
  <c r="C116" i="38"/>
  <c r="C101" i="38"/>
  <c r="C66" i="38"/>
  <c r="C68" i="38"/>
  <c r="C81" i="38"/>
  <c r="C87" i="38"/>
  <c r="C104" i="38"/>
  <c r="C83" i="38"/>
  <c r="C53" i="38"/>
  <c r="C120" i="38"/>
  <c r="C105" i="38"/>
  <c r="C113" i="38"/>
  <c r="C76" i="38"/>
  <c r="C80" i="38"/>
  <c r="C59" i="38"/>
  <c r="C117" i="38"/>
  <c r="C114" i="38"/>
  <c r="C107" i="38"/>
  <c r="C119" i="38"/>
  <c r="C63" i="38"/>
  <c r="C72" i="38"/>
  <c r="C122" i="38"/>
  <c r="C69" i="38"/>
  <c r="C54" i="38"/>
  <c r="C126" i="38"/>
  <c r="C79" i="38"/>
  <c r="C56" i="38"/>
  <c r="C77" i="38"/>
  <c r="C71" i="38"/>
  <c r="C78" i="38"/>
  <c r="C129" i="38"/>
  <c r="C111" i="38"/>
  <c r="C102" i="38"/>
  <c r="C128" i="38"/>
  <c r="C131" i="38"/>
  <c r="C33" i="38"/>
  <c r="C43" i="38"/>
  <c r="C18" i="38"/>
  <c r="C38" i="38"/>
  <c r="C37" i="38"/>
  <c r="C36" i="38"/>
  <c r="C31" i="38"/>
  <c r="C13" i="38"/>
  <c r="C42" i="38"/>
  <c r="C23" i="38"/>
  <c r="C24" i="38"/>
  <c r="C17" i="38"/>
  <c r="C15" i="38"/>
  <c r="C30" i="38"/>
  <c r="C40" i="38"/>
  <c r="C16" i="38"/>
  <c r="C9" i="38"/>
  <c r="C11" i="38"/>
  <c r="C12" i="38"/>
  <c r="C41" i="38"/>
  <c r="C29" i="38"/>
  <c r="C27" i="38"/>
  <c r="C25" i="38"/>
  <c r="C21" i="38"/>
  <c r="C32" i="38"/>
  <c r="C14" i="38"/>
  <c r="C20" i="38"/>
  <c r="C34" i="38"/>
  <c r="C82" i="32" l="1"/>
  <c r="C84" i="32"/>
  <c r="C75" i="32"/>
  <c r="C79" i="32"/>
  <c r="C81" i="32"/>
  <c r="C77" i="32"/>
  <c r="C83" i="32"/>
  <c r="C74" i="32"/>
  <c r="C78" i="32"/>
  <c r="C67" i="32"/>
  <c r="C66" i="32"/>
  <c r="C72" i="32"/>
  <c r="C71" i="32"/>
  <c r="C65" i="32"/>
  <c r="C73" i="32"/>
  <c r="C70" i="32"/>
  <c r="C69" i="32"/>
  <c r="C68" i="32"/>
  <c r="AC68" i="32"/>
  <c r="L188" i="177" s="1"/>
  <c r="W68" i="32"/>
  <c r="F188" i="177" s="1"/>
  <c r="X68" i="32"/>
  <c r="G188" i="177" s="1"/>
  <c r="AB68" i="32"/>
  <c r="K188" i="177" s="1"/>
  <c r="Y68" i="32"/>
  <c r="H188" i="177" s="1"/>
  <c r="V68" i="32"/>
  <c r="E188" i="177" s="1"/>
  <c r="Z68" i="32"/>
  <c r="I188" i="177" s="1"/>
  <c r="AA68" i="32"/>
  <c r="J188" i="177" s="1"/>
  <c r="AB71" i="32"/>
  <c r="K191" i="177" s="1"/>
  <c r="Y71" i="32"/>
  <c r="H191" i="177" s="1"/>
  <c r="V71" i="32"/>
  <c r="E191" i="177" s="1"/>
  <c r="Z71" i="32"/>
  <c r="I191" i="177" s="1"/>
  <c r="AA71" i="32"/>
  <c r="J191" i="177" s="1"/>
  <c r="AC71" i="32"/>
  <c r="L191" i="177" s="1"/>
  <c r="W71" i="32"/>
  <c r="F191" i="177" s="1"/>
  <c r="X71" i="32"/>
  <c r="G191" i="177" s="1"/>
  <c r="Y73" i="32"/>
  <c r="H193" i="177" s="1"/>
  <c r="Z73" i="32"/>
  <c r="I193" i="177" s="1"/>
  <c r="AA73" i="32"/>
  <c r="J193" i="177" s="1"/>
  <c r="AB73" i="32"/>
  <c r="K193" i="177" s="1"/>
  <c r="V73" i="32"/>
  <c r="E193" i="177" s="1"/>
  <c r="AC73" i="32"/>
  <c r="L193" i="177" s="1"/>
  <c r="W73" i="32"/>
  <c r="F193" i="177" s="1"/>
  <c r="X73" i="32"/>
  <c r="G193" i="177" s="1"/>
  <c r="V64" i="32"/>
  <c r="E184" i="177" s="1"/>
  <c r="AA64" i="32"/>
  <c r="J184" i="177" s="1"/>
  <c r="Y64" i="32"/>
  <c r="H184" i="177" s="1"/>
  <c r="AC64" i="32"/>
  <c r="L184" i="177" s="1"/>
  <c r="X64" i="32"/>
  <c r="G184" i="177" s="1"/>
  <c r="Z64" i="32"/>
  <c r="I184" i="177" s="1"/>
  <c r="W64" i="32"/>
  <c r="F184" i="177" s="1"/>
  <c r="AB64" i="32"/>
  <c r="K184" i="177" s="1"/>
  <c r="X66" i="32"/>
  <c r="G186" i="177" s="1"/>
  <c r="W66" i="32"/>
  <c r="F186" i="177" s="1"/>
  <c r="Z66" i="32"/>
  <c r="I186" i="177" s="1"/>
  <c r="V66" i="32"/>
  <c r="E186" i="177" s="1"/>
  <c r="AB66" i="32"/>
  <c r="K186" i="177" s="1"/>
  <c r="AA66" i="32"/>
  <c r="J186" i="177" s="1"/>
  <c r="AC66" i="32"/>
  <c r="L186" i="177" s="1"/>
  <c r="Y66" i="32"/>
  <c r="H186" i="177" s="1"/>
  <c r="AC65" i="32"/>
  <c r="L185" i="177" s="1"/>
  <c r="Z65" i="32"/>
  <c r="I185" i="177" s="1"/>
  <c r="X65" i="32"/>
  <c r="G185" i="177" s="1"/>
  <c r="AA65" i="32"/>
  <c r="J185" i="177" s="1"/>
  <c r="W65" i="32"/>
  <c r="F185" i="177" s="1"/>
  <c r="Y65" i="32"/>
  <c r="H185" i="177" s="1"/>
  <c r="AB65" i="32"/>
  <c r="K185" i="177" s="1"/>
  <c r="V65" i="32"/>
  <c r="E185" i="177" s="1"/>
  <c r="V69" i="32"/>
  <c r="E189" i="177" s="1"/>
  <c r="X69" i="32"/>
  <c r="G189" i="177" s="1"/>
  <c r="W69" i="32"/>
  <c r="F189" i="177" s="1"/>
  <c r="AC69" i="32"/>
  <c r="L189" i="177" s="1"/>
  <c r="Z69" i="32"/>
  <c r="I189" i="177" s="1"/>
  <c r="Y69" i="32"/>
  <c r="H189" i="177" s="1"/>
  <c r="AA69" i="32"/>
  <c r="J189" i="177" s="1"/>
  <c r="AB69" i="32"/>
  <c r="K189" i="177" s="1"/>
  <c r="AC70" i="32"/>
  <c r="L190" i="177" s="1"/>
  <c r="X70" i="32"/>
  <c r="G190" i="177" s="1"/>
  <c r="Y70" i="32"/>
  <c r="H190" i="177" s="1"/>
  <c r="Z70" i="32"/>
  <c r="I190" i="177" s="1"/>
  <c r="AA70" i="32"/>
  <c r="J190" i="177" s="1"/>
  <c r="AB70" i="32"/>
  <c r="K190" i="177" s="1"/>
  <c r="V70" i="32"/>
  <c r="E190" i="177" s="1"/>
  <c r="W70" i="32"/>
  <c r="F190" i="177" s="1"/>
  <c r="AB67" i="32"/>
  <c r="K187" i="177" s="1"/>
  <c r="V67" i="32"/>
  <c r="E187" i="177" s="1"/>
  <c r="X67" i="32"/>
  <c r="G187" i="177" s="1"/>
  <c r="W67" i="32"/>
  <c r="F187" i="177" s="1"/>
  <c r="AC67" i="32"/>
  <c r="L187" i="177" s="1"/>
  <c r="Y67" i="32"/>
  <c r="H187" i="177" s="1"/>
  <c r="Z67" i="32"/>
  <c r="I187" i="177" s="1"/>
  <c r="AA67" i="32"/>
  <c r="J187" i="177" s="1"/>
  <c r="AC72" i="32"/>
  <c r="L192" i="177" s="1"/>
  <c r="Y72" i="32"/>
  <c r="H192" i="177" s="1"/>
  <c r="Z72" i="32"/>
  <c r="I192" i="177" s="1"/>
  <c r="AA72" i="32"/>
  <c r="J192" i="177" s="1"/>
  <c r="AB72" i="32"/>
  <c r="K192" i="177" s="1"/>
  <c r="W72" i="32"/>
  <c r="F192" i="177" s="1"/>
  <c r="V72" i="32"/>
  <c r="E192" i="177" s="1"/>
  <c r="X72" i="32"/>
  <c r="G192" i="177" s="1"/>
  <c r="C44" i="39" l="1"/>
  <c r="C45" i="39"/>
  <c r="C83" i="39" l="1"/>
  <c r="C72" i="39"/>
  <c r="C41" i="39"/>
  <c r="C39" i="39"/>
  <c r="C73" i="39"/>
  <c r="C67" i="39"/>
  <c r="C69" i="39"/>
  <c r="C42" i="39"/>
  <c r="C70" i="39"/>
  <c r="C55" i="39"/>
  <c r="C36" i="39"/>
  <c r="C82" i="39"/>
  <c r="C51" i="39"/>
  <c r="C40" i="39"/>
  <c r="C46" i="39"/>
  <c r="C80" i="39"/>
  <c r="C64" i="39"/>
  <c r="C50" i="39"/>
  <c r="C81" i="39"/>
  <c r="C47" i="39"/>
  <c r="C54" i="39"/>
  <c r="C37" i="39"/>
  <c r="C53" i="39"/>
  <c r="C75" i="39"/>
  <c r="C49" i="39"/>
  <c r="C65" i="39"/>
  <c r="C52" i="39"/>
  <c r="C74" i="39"/>
  <c r="C38" i="39"/>
  <c r="C43" i="39"/>
  <c r="C68" i="39"/>
  <c r="C76" i="39"/>
  <c r="C48" i="39"/>
  <c r="C77" i="39"/>
  <c r="C71" i="39"/>
  <c r="C78" i="39"/>
  <c r="C79" i="39"/>
  <c r="C66" i="39"/>
  <c r="C52" i="38"/>
  <c r="C96" i="38"/>
  <c r="Z121" i="32" l="1"/>
  <c r="I202" i="177" s="1"/>
  <c r="Y122" i="32"/>
  <c r="H203" i="177" s="1"/>
  <c r="X123" i="32"/>
  <c r="G204" i="177" s="1"/>
  <c r="W124" i="32"/>
  <c r="F205" i="177" s="1"/>
  <c r="V125" i="32"/>
  <c r="E206" i="177" s="1"/>
  <c r="AC130" i="32"/>
  <c r="L211" i="177" s="1"/>
  <c r="AB130" i="32"/>
  <c r="K211" i="177" s="1"/>
  <c r="Y121" i="32"/>
  <c r="H202" i="177" s="1"/>
  <c r="X122" i="32"/>
  <c r="G203" i="177" s="1"/>
  <c r="W123" i="32"/>
  <c r="F204" i="177" s="1"/>
  <c r="V124" i="32"/>
  <c r="E205" i="177" s="1"/>
  <c r="AC129" i="32"/>
  <c r="L210" i="177" s="1"/>
  <c r="AB129" i="32"/>
  <c r="K210" i="177" s="1"/>
  <c r="AA130" i="32"/>
  <c r="J211" i="177" s="1"/>
  <c r="X121" i="32"/>
  <c r="G202" i="177" s="1"/>
  <c r="W122" i="32"/>
  <c r="F203" i="177" s="1"/>
  <c r="V123" i="32"/>
  <c r="E204" i="177" s="1"/>
  <c r="AC128" i="32"/>
  <c r="L209" i="177" s="1"/>
  <c r="AB128" i="32"/>
  <c r="K209" i="177" s="1"/>
  <c r="AA129" i="32"/>
  <c r="J210" i="177" s="1"/>
  <c r="Z130" i="32"/>
  <c r="I211" i="177" s="1"/>
  <c r="W121" i="32"/>
  <c r="F202" i="177" s="1"/>
  <c r="V122" i="32"/>
  <c r="E203" i="177" s="1"/>
  <c r="AC127" i="32"/>
  <c r="L208" i="177" s="1"/>
  <c r="AB127" i="32"/>
  <c r="K208" i="177" s="1"/>
  <c r="AA128" i="32"/>
  <c r="J209" i="177" s="1"/>
  <c r="Z129" i="32"/>
  <c r="I210" i="177" s="1"/>
  <c r="Y130" i="32"/>
  <c r="H211" i="177" s="1"/>
  <c r="AC126" i="32"/>
  <c r="L207" i="177" s="1"/>
  <c r="AB126" i="32"/>
  <c r="K207" i="177" s="1"/>
  <c r="AA127" i="32"/>
  <c r="J208" i="177" s="1"/>
  <c r="Z128" i="32"/>
  <c r="I209" i="177" s="1"/>
  <c r="Y129" i="32"/>
  <c r="H210" i="177" s="1"/>
  <c r="X130" i="32"/>
  <c r="G211" i="177" s="1"/>
  <c r="AC125" i="32"/>
  <c r="L206" i="177" s="1"/>
  <c r="AB125" i="32"/>
  <c r="K206" i="177" s="1"/>
  <c r="AA126" i="32"/>
  <c r="J207" i="177" s="1"/>
  <c r="Z127" i="32"/>
  <c r="I208" i="177" s="1"/>
  <c r="AC124" i="32"/>
  <c r="L205" i="177" s="1"/>
  <c r="AB124" i="32"/>
  <c r="K205" i="177" s="1"/>
  <c r="AA125" i="32"/>
  <c r="J206" i="177" s="1"/>
  <c r="Z126" i="32"/>
  <c r="I207" i="177" s="1"/>
  <c r="Y127" i="32"/>
  <c r="H208" i="177" s="1"/>
  <c r="X128" i="32"/>
  <c r="G209" i="177" s="1"/>
  <c r="W129" i="32"/>
  <c r="F210" i="177" s="1"/>
  <c r="AC123" i="32"/>
  <c r="L204" i="177" s="1"/>
  <c r="AB123" i="32"/>
  <c r="K204" i="177" s="1"/>
  <c r="AA124" i="32"/>
  <c r="J205" i="177" s="1"/>
  <c r="Z125" i="32"/>
  <c r="I206" i="177" s="1"/>
  <c r="Y126" i="32"/>
  <c r="H207" i="177" s="1"/>
  <c r="X127" i="32"/>
  <c r="G208" i="177" s="1"/>
  <c r="AC122" i="32"/>
  <c r="L203" i="177" s="1"/>
  <c r="AB122" i="32"/>
  <c r="K203" i="177" s="1"/>
  <c r="AA123" i="32"/>
  <c r="J204" i="177" s="1"/>
  <c r="Z124" i="32"/>
  <c r="I205" i="177" s="1"/>
  <c r="Y125" i="32"/>
  <c r="H206" i="177" s="1"/>
  <c r="X126" i="32"/>
  <c r="G207" i="177" s="1"/>
  <c r="W127" i="32"/>
  <c r="F208" i="177" s="1"/>
  <c r="V128" i="32"/>
  <c r="E209" i="177" s="1"/>
  <c r="AC121" i="32"/>
  <c r="L202" i="177" s="1"/>
  <c r="AB121" i="32"/>
  <c r="K202" i="177" s="1"/>
  <c r="AA122" i="32"/>
  <c r="J203" i="177" s="1"/>
  <c r="Z123" i="32"/>
  <c r="I204" i="177" s="1"/>
  <c r="Y124" i="32"/>
  <c r="H205" i="177" s="1"/>
  <c r="X125" i="32"/>
  <c r="G206" i="177" s="1"/>
  <c r="W126" i="32"/>
  <c r="F207" i="177" s="1"/>
  <c r="V127" i="32"/>
  <c r="E208" i="177" s="1"/>
  <c r="AA121" i="32"/>
  <c r="J202" i="177" s="1"/>
  <c r="Z122" i="32"/>
  <c r="I203" i="177" s="1"/>
  <c r="Y123" i="32"/>
  <c r="H204" i="177" s="1"/>
  <c r="Y128" i="32"/>
  <c r="H209" i="177" s="1"/>
  <c r="X129" i="32"/>
  <c r="G210" i="177" s="1"/>
  <c r="X124" i="32"/>
  <c r="G205" i="177" s="1"/>
  <c r="V130" i="32"/>
  <c r="E211" i="177" s="1"/>
  <c r="V129" i="32"/>
  <c r="E210" i="177" s="1"/>
  <c r="V126" i="32"/>
  <c r="E207" i="177" s="1"/>
  <c r="W130" i="32"/>
  <c r="F211" i="177" s="1"/>
  <c r="V121" i="32"/>
  <c r="E202" i="177" s="1"/>
  <c r="W128" i="32"/>
  <c r="F209" i="177" s="1"/>
  <c r="W125" i="32"/>
  <c r="F206" i="177" s="1"/>
  <c r="E114" i="32" l="1"/>
  <c r="V75" i="32" s="1"/>
  <c r="E195" i="177" s="1"/>
  <c r="L171" i="32"/>
  <c r="AC132" i="32" s="1"/>
  <c r="H114" i="32"/>
  <c r="Y75" i="32" s="1"/>
  <c r="H195" i="177" s="1"/>
  <c r="L114" i="32"/>
  <c r="AC75" i="32" s="1"/>
  <c r="H171" i="32"/>
  <c r="Y132" i="32" s="1"/>
  <c r="H213" i="177" s="1"/>
  <c r="E171" i="32"/>
  <c r="V132" i="32" s="1"/>
  <c r="E213" i="177" s="1"/>
  <c r="J171" i="32"/>
  <c r="AA132" i="32" s="1"/>
  <c r="G114" i="32"/>
  <c r="X75" i="32" s="1"/>
  <c r="G195" i="177" s="1"/>
  <c r="F171" i="32"/>
  <c r="W132" i="32" s="1"/>
  <c r="F213" i="177" s="1"/>
  <c r="K114" i="32"/>
  <c r="AB75" i="32" s="1"/>
  <c r="F114" i="32"/>
  <c r="W75" i="32" s="1"/>
  <c r="F195" i="177" s="1"/>
  <c r="J114" i="32"/>
  <c r="AA75" i="32" s="1"/>
  <c r="K171" i="32"/>
  <c r="AB132" i="32" s="1"/>
  <c r="I114" i="32"/>
  <c r="Z75" i="32" s="1"/>
  <c r="I195" i="177" s="1"/>
  <c r="G171" i="32"/>
  <c r="X132" i="32" s="1"/>
  <c r="G213" i="177" s="1"/>
  <c r="I171" i="32"/>
  <c r="Z132" i="32" s="1"/>
  <c r="I213" i="177" s="1"/>
  <c r="AB131" i="32" l="1"/>
  <c r="K212" i="177" s="1"/>
  <c r="K213" i="177"/>
  <c r="AB74" i="32"/>
  <c r="K194" i="177" s="1"/>
  <c r="K195" i="177"/>
  <c r="AC74" i="32"/>
  <c r="L194" i="177" s="1"/>
  <c r="L195" i="177"/>
  <c r="AA74" i="32"/>
  <c r="J194" i="177" s="1"/>
  <c r="J195" i="177"/>
  <c r="AC131" i="32"/>
  <c r="L212" i="177" s="1"/>
  <c r="L213" i="177"/>
  <c r="AA131" i="32"/>
  <c r="J212" i="177" s="1"/>
  <c r="J213" i="177"/>
  <c r="Y74" i="32"/>
  <c r="H194" i="177" s="1"/>
  <c r="Z131" i="32"/>
  <c r="I212" i="177" s="1"/>
  <c r="Y131" i="32"/>
  <c r="H212" i="177" s="1"/>
  <c r="W131" i="32"/>
  <c r="F212" i="177" s="1"/>
  <c r="V131" i="32"/>
  <c r="E212" i="177" s="1"/>
  <c r="X131" i="32"/>
  <c r="G212" i="177" s="1"/>
  <c r="V74" i="32" l="1"/>
  <c r="E194" i="177" s="1"/>
  <c r="X74" i="32"/>
  <c r="G194" i="177" s="1"/>
  <c r="W74" i="32"/>
  <c r="F194" i="177" s="1"/>
  <c r="Z74" i="32"/>
  <c r="I194" i="177" s="1"/>
  <c r="U73" i="7" l="1"/>
  <c r="U72" i="7"/>
  <c r="U71" i="7"/>
  <c r="U70" i="7"/>
  <c r="D4" i="39" l="1"/>
  <c r="D8" i="39"/>
  <c r="D53" i="33"/>
  <c r="D93" i="33"/>
  <c r="D94" i="33"/>
  <c r="P95" i="33" s="1"/>
  <c r="D235" i="32"/>
  <c r="D236" i="32"/>
  <c r="D290" i="32"/>
  <c r="D291" i="32"/>
  <c r="E5" i="31"/>
  <c r="E6" i="31"/>
  <c r="E7" i="31"/>
  <c r="D14" i="31"/>
  <c r="AK10" i="26"/>
  <c r="AK11" i="26"/>
  <c r="E13" i="26"/>
  <c r="U15" i="26"/>
  <c r="U17" i="26"/>
  <c r="AK20" i="26"/>
  <c r="AK21" i="26"/>
  <c r="U22" i="26"/>
  <c r="AK23" i="26"/>
  <c r="U60" i="7"/>
  <c r="U61" i="7"/>
  <c r="U62" i="7"/>
  <c r="U63" i="7"/>
  <c r="U64" i="7"/>
  <c r="U65" i="7"/>
  <c r="U66" i="7"/>
  <c r="U67" i="7"/>
  <c r="U68" i="7"/>
  <c r="U69" i="7"/>
  <c r="U78" i="7"/>
  <c r="U79" i="7"/>
  <c r="U80" i="7"/>
  <c r="U81" i="7"/>
  <c r="U82" i="7"/>
  <c r="D6" i="39" l="1"/>
  <c r="K24" i="39"/>
  <c r="G9" i="39"/>
  <c r="J16" i="39"/>
  <c r="F19" i="39"/>
  <c r="G24" i="39"/>
  <c r="F12" i="39"/>
  <c r="G18" i="39"/>
  <c r="H18" i="39"/>
  <c r="H15" i="39"/>
  <c r="L25" i="39"/>
  <c r="F22" i="39"/>
  <c r="I25" i="39"/>
  <c r="J24" i="39"/>
  <c r="L9" i="39"/>
  <c r="F15" i="39"/>
  <c r="I22" i="39"/>
  <c r="F23" i="39"/>
  <c r="H17" i="39"/>
  <c r="E13" i="39"/>
  <c r="K17" i="39"/>
  <c r="K18" i="39"/>
  <c r="I13" i="39"/>
  <c r="F18" i="39"/>
  <c r="I18" i="39"/>
  <c r="G27" i="39"/>
  <c r="F11" i="39"/>
  <c r="J10" i="39"/>
  <c r="L11" i="39"/>
  <c r="H22" i="39"/>
  <c r="L23" i="39"/>
  <c r="J14" i="39"/>
  <c r="L12" i="39"/>
  <c r="K20" i="39"/>
  <c r="H23" i="39"/>
  <c r="L16" i="39"/>
  <c r="K25" i="39"/>
  <c r="H9" i="39"/>
  <c r="J12" i="39"/>
  <c r="I17" i="39"/>
  <c r="H25" i="39"/>
  <c r="E25" i="39"/>
  <c r="G20" i="39"/>
  <c r="I24" i="39"/>
  <c r="K16" i="39"/>
  <c r="G14" i="39"/>
  <c r="F24" i="39"/>
  <c r="K27" i="39"/>
  <c r="E22" i="39"/>
  <c r="E14" i="39"/>
  <c r="I19" i="39"/>
  <c r="J25" i="39"/>
  <c r="H11" i="39"/>
  <c r="J21" i="39"/>
  <c r="H27" i="39"/>
  <c r="L27" i="39"/>
  <c r="F17" i="39"/>
  <c r="G23" i="39"/>
  <c r="G10" i="39"/>
  <c r="I12" i="39"/>
  <c r="E15" i="39"/>
  <c r="F26" i="39"/>
  <c r="J15" i="39"/>
  <c r="K12" i="39"/>
  <c r="E11" i="39"/>
  <c r="I9" i="39"/>
  <c r="F13" i="39"/>
  <c r="E19" i="39"/>
  <c r="K9" i="39"/>
  <c r="L13" i="39"/>
  <c r="L20" i="39"/>
  <c r="E26" i="39"/>
  <c r="H13" i="39"/>
  <c r="F9" i="39"/>
  <c r="L10" i="39"/>
  <c r="E12" i="39"/>
  <c r="I11" i="39"/>
  <c r="K26" i="39"/>
  <c r="J19" i="39"/>
  <c r="E23" i="39"/>
  <c r="L18" i="39"/>
  <c r="J27" i="39"/>
  <c r="J17" i="39"/>
  <c r="H16" i="39"/>
  <c r="L14" i="39"/>
  <c r="H14" i="39"/>
  <c r="H19" i="39"/>
  <c r="E16" i="39"/>
  <c r="L17" i="39"/>
  <c r="H12" i="39"/>
  <c r="G22" i="39"/>
  <c r="F27" i="39"/>
  <c r="F10" i="39"/>
  <c r="I15" i="39"/>
  <c r="K21" i="39"/>
  <c r="J20" i="39"/>
  <c r="J22" i="39"/>
  <c r="I14" i="39"/>
  <c r="E9" i="39"/>
  <c r="K13" i="39"/>
  <c r="J11" i="39"/>
  <c r="G15" i="39"/>
  <c r="I26" i="39"/>
  <c r="G12" i="39"/>
  <c r="K23" i="39"/>
  <c r="K11" i="39"/>
  <c r="E21" i="39"/>
  <c r="L24" i="39"/>
  <c r="J9" i="39"/>
  <c r="G16" i="39"/>
  <c r="G26" i="39"/>
  <c r="H26" i="39"/>
  <c r="L19" i="39"/>
  <c r="G19" i="39"/>
  <c r="E24" i="39"/>
  <c r="E20" i="39"/>
  <c r="H21" i="39"/>
  <c r="E18" i="39"/>
  <c r="K22" i="39"/>
  <c r="G11" i="39"/>
  <c r="J13" i="39"/>
  <c r="G17" i="39"/>
  <c r="I21" i="39"/>
  <c r="I23" i="39"/>
  <c r="F20" i="39"/>
  <c r="G13" i="39"/>
  <c r="K15" i="39"/>
  <c r="J23" i="39"/>
  <c r="L26" i="39"/>
  <c r="H24" i="39"/>
  <c r="I27" i="39"/>
  <c r="E17" i="39"/>
  <c r="H10" i="39"/>
  <c r="L21" i="39"/>
  <c r="F25" i="39"/>
  <c r="L22" i="39"/>
  <c r="K14" i="39"/>
  <c r="I16" i="39"/>
  <c r="G25" i="39"/>
  <c r="J26" i="39"/>
  <c r="K10" i="39"/>
  <c r="E27" i="39"/>
  <c r="K19" i="39"/>
  <c r="F16" i="39"/>
  <c r="I10" i="39"/>
  <c r="G21" i="39"/>
  <c r="L15" i="39"/>
  <c r="E10" i="39"/>
  <c r="H20" i="39"/>
  <c r="J18" i="39"/>
  <c r="F21" i="39"/>
  <c r="F14" i="39"/>
  <c r="I20" i="39"/>
  <c r="K8" i="39"/>
  <c r="J8" i="39"/>
  <c r="I8" i="39"/>
  <c r="E8" i="39"/>
  <c r="H8" i="39"/>
  <c r="G8" i="39"/>
  <c r="L8" i="39"/>
  <c r="F8" i="39"/>
  <c r="P114" i="33"/>
  <c r="P111" i="33"/>
  <c r="P113" i="33"/>
  <c r="P109" i="33"/>
  <c r="P112" i="33"/>
  <c r="P110" i="33"/>
  <c r="P108" i="33"/>
  <c r="P107" i="33"/>
  <c r="P106" i="33"/>
  <c r="P105" i="33"/>
  <c r="P104" i="33"/>
  <c r="P103" i="33"/>
  <c r="P102" i="33"/>
  <c r="P101" i="33"/>
  <c r="P100" i="33"/>
  <c r="P99" i="33"/>
  <c r="P98" i="33"/>
  <c r="P97" i="33"/>
  <c r="P96" i="33"/>
  <c r="G44" i="38"/>
  <c r="I44" i="38"/>
  <c r="J44" i="38"/>
  <c r="L44" i="38"/>
  <c r="H44" i="38"/>
  <c r="K44" i="38"/>
  <c r="E8" i="26"/>
  <c r="G84" i="39"/>
  <c r="E114" i="33"/>
  <c r="L114" i="33"/>
  <c r="K114" i="33"/>
  <c r="F114" i="33"/>
  <c r="G114" i="33"/>
  <c r="J114" i="33"/>
  <c r="H114" i="33"/>
  <c r="I114" i="33"/>
  <c r="L89" i="33"/>
  <c r="K89" i="33"/>
  <c r="J89" i="33"/>
  <c r="I89" i="33"/>
  <c r="H89" i="33"/>
  <c r="G89" i="33"/>
  <c r="F89" i="33"/>
  <c r="E89" i="33"/>
  <c r="U11" i="26"/>
  <c r="AK13" i="26"/>
  <c r="E7" i="26"/>
  <c r="AK22" i="26"/>
  <c r="U10" i="26"/>
  <c r="AK19" i="26"/>
  <c r="U13" i="26"/>
  <c r="U19" i="26"/>
  <c r="E18" i="26"/>
  <c r="U18" i="26"/>
  <c r="E23" i="26"/>
  <c r="U23" i="26"/>
  <c r="AK24" i="26"/>
  <c r="E24" i="26"/>
  <c r="AK12" i="26"/>
  <c r="U24" i="26"/>
  <c r="AK17" i="26"/>
  <c r="E17" i="26"/>
  <c r="U12" i="26"/>
  <c r="E22" i="26"/>
  <c r="AK6" i="26"/>
  <c r="U6" i="26"/>
  <c r="E14" i="26"/>
  <c r="AK14" i="26"/>
  <c r="U14" i="26"/>
  <c r="AK25" i="26"/>
  <c r="E25" i="26"/>
  <c r="U25" i="26"/>
  <c r="U20" i="26"/>
  <c r="E20" i="26"/>
  <c r="E16" i="26"/>
  <c r="U16" i="26"/>
  <c r="U9" i="26"/>
  <c r="AK7" i="26"/>
  <c r="AK18" i="26"/>
  <c r="AK16" i="26"/>
  <c r="AK9" i="26"/>
  <c r="U7" i="26"/>
  <c r="U21" i="26"/>
  <c r="E21" i="26"/>
  <c r="E15" i="26"/>
  <c r="AK15" i="26"/>
  <c r="AK8" i="26"/>
  <c r="U8" i="26"/>
  <c r="Q23" i="26" l="1"/>
  <c r="S23" i="26"/>
  <c r="Q24" i="26"/>
  <c r="S21" i="26"/>
  <c r="P25" i="26"/>
  <c r="S22" i="26"/>
  <c r="S25" i="26"/>
  <c r="S24" i="26"/>
  <c r="P24" i="26"/>
  <c r="R25" i="26"/>
  <c r="R22" i="26"/>
  <c r="R24" i="26"/>
  <c r="P20" i="26"/>
  <c r="Q22" i="26"/>
  <c r="Q25" i="26"/>
  <c r="R21" i="26"/>
  <c r="R23" i="26"/>
  <c r="Q21" i="26"/>
  <c r="P22" i="26"/>
  <c r="P23" i="26"/>
  <c r="P21" i="26"/>
  <c r="Q292" i="32"/>
  <c r="R292" i="32" s="1"/>
  <c r="S286" i="32"/>
  <c r="D286" i="32" s="1"/>
  <c r="D243" i="32"/>
  <c r="D245" i="32"/>
  <c r="D247" i="32"/>
  <c r="D249" i="32"/>
  <c r="D251" i="32"/>
  <c r="D253" i="32"/>
  <c r="D255" i="32"/>
  <c r="D257" i="32"/>
  <c r="D259" i="32"/>
  <c r="D261" i="32"/>
  <c r="D263" i="32"/>
  <c r="D265" i="32"/>
  <c r="D267" i="32"/>
  <c r="D269" i="32"/>
  <c r="D271" i="32"/>
  <c r="D238" i="32"/>
  <c r="D240" i="32"/>
  <c r="D242" i="32"/>
  <c r="D244" i="32"/>
  <c r="D246" i="32"/>
  <c r="D248" i="32"/>
  <c r="D266" i="32"/>
  <c r="D250" i="32"/>
  <c r="D252" i="32"/>
  <c r="D254" i="32"/>
  <c r="D256" i="32"/>
  <c r="D258" i="32"/>
  <c r="D260" i="32"/>
  <c r="D264" i="32"/>
  <c r="D262" i="32"/>
  <c r="D268" i="32"/>
  <c r="D270" i="32"/>
  <c r="Q237" i="32"/>
  <c r="R237" i="32" s="1"/>
  <c r="S237" i="32" s="1"/>
  <c r="D237" i="32" s="1"/>
  <c r="D239" i="32"/>
  <c r="D241" i="32"/>
  <c r="Q109" i="33"/>
  <c r="R109" i="33" s="1"/>
  <c r="S109" i="33" s="1"/>
  <c r="D109" i="33" s="1"/>
  <c r="Q97" i="33"/>
  <c r="R97" i="33" s="1"/>
  <c r="S97" i="33" s="1"/>
  <c r="D97" i="33" s="1"/>
  <c r="Q108" i="33"/>
  <c r="R108" i="33" s="1"/>
  <c r="S108" i="33" s="1"/>
  <c r="D108" i="33" s="1"/>
  <c r="Q96" i="33"/>
  <c r="R96" i="33" s="1"/>
  <c r="S96" i="33" s="1"/>
  <c r="D96" i="33" s="1"/>
  <c r="Q107" i="33"/>
  <c r="R107" i="33" s="1"/>
  <c r="S107" i="33" s="1"/>
  <c r="D107" i="33" s="1"/>
  <c r="Q95" i="33"/>
  <c r="R95" i="33" s="1"/>
  <c r="S95" i="33" s="1"/>
  <c r="D95" i="33" s="1"/>
  <c r="Q106" i="33"/>
  <c r="R106" i="33" s="1"/>
  <c r="S106" i="33" s="1"/>
  <c r="D106" i="33" s="1"/>
  <c r="Q105" i="33"/>
  <c r="R105" i="33" s="1"/>
  <c r="S105" i="33" s="1"/>
  <c r="D105" i="33" s="1"/>
  <c r="Q104" i="33"/>
  <c r="R104" i="33" s="1"/>
  <c r="S104" i="33" s="1"/>
  <c r="D104" i="33" s="1"/>
  <c r="Q103" i="33"/>
  <c r="R103" i="33" s="1"/>
  <c r="S103" i="33" s="1"/>
  <c r="D103" i="33" s="1"/>
  <c r="Q102" i="33"/>
  <c r="R102" i="33" s="1"/>
  <c r="S102" i="33" s="1"/>
  <c r="D102" i="33" s="1"/>
  <c r="Q101" i="33"/>
  <c r="R101" i="33" s="1"/>
  <c r="S101" i="33" s="1"/>
  <c r="D101" i="33" s="1"/>
  <c r="Q113" i="33"/>
  <c r="R113" i="33" s="1"/>
  <c r="S113" i="33" s="1"/>
  <c r="D113" i="33" s="1"/>
  <c r="Q112" i="33"/>
  <c r="R112" i="33" s="1"/>
  <c r="S112" i="33" s="1"/>
  <c r="D112" i="33" s="1"/>
  <c r="Q100" i="33"/>
  <c r="R100" i="33" s="1"/>
  <c r="S100" i="33" s="1"/>
  <c r="D100" i="33" s="1"/>
  <c r="Q98" i="33"/>
  <c r="R98" i="33" s="1"/>
  <c r="S98" i="33" s="1"/>
  <c r="D98" i="33" s="1"/>
  <c r="Q111" i="33"/>
  <c r="R111" i="33" s="1"/>
  <c r="S111" i="33" s="1"/>
  <c r="D111" i="33" s="1"/>
  <c r="Q99" i="33"/>
  <c r="R99" i="33" s="1"/>
  <c r="S99" i="33" s="1"/>
  <c r="D99" i="33" s="1"/>
  <c r="Q110" i="33"/>
  <c r="R110" i="33" s="1"/>
  <c r="S110" i="33" s="1"/>
  <c r="D110" i="33" s="1"/>
  <c r="C89" i="33"/>
  <c r="C114" i="33"/>
  <c r="R7" i="26"/>
  <c r="S7" i="26"/>
  <c r="J7" i="26"/>
  <c r="K7" i="26"/>
  <c r="R16" i="26"/>
  <c r="J16" i="26"/>
  <c r="J19" i="26"/>
  <c r="R10" i="26"/>
  <c r="S16" i="26"/>
  <c r="K16" i="26"/>
  <c r="S10" i="26"/>
  <c r="R12" i="26"/>
  <c r="J15" i="26"/>
  <c r="S12" i="26"/>
  <c r="R15" i="26"/>
  <c r="K15" i="26"/>
  <c r="S15" i="26"/>
  <c r="K17" i="26"/>
  <c r="R17" i="26"/>
  <c r="S17" i="26"/>
  <c r="R19" i="26"/>
  <c r="J14" i="26"/>
  <c r="R13" i="26"/>
  <c r="S14" i="26"/>
  <c r="R18" i="26"/>
  <c r="S19" i="26"/>
  <c r="K14" i="26"/>
  <c r="S13" i="26"/>
  <c r="R14" i="26"/>
  <c r="S18" i="26"/>
  <c r="R11" i="26"/>
  <c r="S9" i="26"/>
  <c r="R9" i="26"/>
  <c r="S11" i="26"/>
  <c r="C18" i="39"/>
  <c r="C11" i="39"/>
  <c r="C17" i="39"/>
  <c r="E11" i="26"/>
  <c r="E10" i="26"/>
  <c r="E12" i="26"/>
  <c r="E19" i="26"/>
  <c r="E9" i="26"/>
  <c r="C16" i="39"/>
  <c r="C10" i="39"/>
  <c r="C22" i="39"/>
  <c r="C12" i="39"/>
  <c r="C24" i="39"/>
  <c r="C14" i="39"/>
  <c r="C26" i="39"/>
  <c r="C20" i="39"/>
  <c r="C13" i="39"/>
  <c r="C25" i="39"/>
  <c r="C15" i="39"/>
  <c r="C27" i="39"/>
  <c r="C19" i="39"/>
  <c r="C8" i="39"/>
  <c r="C9" i="39"/>
  <c r="C21" i="39"/>
  <c r="C23" i="39"/>
  <c r="C8" i="38"/>
  <c r="J84" i="39"/>
  <c r="L84" i="39"/>
  <c r="E84" i="39"/>
  <c r="K84" i="39"/>
  <c r="I84" i="39"/>
  <c r="K56" i="39"/>
  <c r="F84" i="39"/>
  <c r="H84" i="39"/>
  <c r="I56" i="39"/>
  <c r="J56" i="39"/>
  <c r="E56" i="39"/>
  <c r="H56" i="39"/>
  <c r="L56" i="39"/>
  <c r="G56" i="39"/>
  <c r="F56" i="39"/>
  <c r="E132" i="38"/>
  <c r="F132" i="38"/>
  <c r="E88" i="38"/>
  <c r="F88" i="38"/>
  <c r="I28" i="39"/>
  <c r="E28" i="39"/>
  <c r="J28" i="39"/>
  <c r="L28" i="39"/>
  <c r="G28" i="39"/>
  <c r="H28" i="39"/>
  <c r="F28" i="39"/>
  <c r="K28" i="39"/>
  <c r="F44" i="38"/>
  <c r="L24" i="26"/>
  <c r="M23" i="26"/>
  <c r="M24" i="26"/>
  <c r="J25" i="26"/>
  <c r="K25" i="26"/>
  <c r="J24" i="26"/>
  <c r="J11" i="26"/>
  <c r="L25" i="26"/>
  <c r="K24" i="26"/>
  <c r="M25" i="26"/>
  <c r="N22" i="26"/>
  <c r="N25" i="26"/>
  <c r="O22" i="26"/>
  <c r="O25" i="26"/>
  <c r="J20" i="26"/>
  <c r="N24" i="26"/>
  <c r="J21" i="26"/>
  <c r="J22" i="26"/>
  <c r="N23" i="26"/>
  <c r="O24" i="26"/>
  <c r="K21" i="26"/>
  <c r="K22" i="26"/>
  <c r="J23" i="26"/>
  <c r="O23" i="26"/>
  <c r="L21" i="26"/>
  <c r="L22" i="26"/>
  <c r="K23" i="26"/>
  <c r="M21" i="26"/>
  <c r="M22" i="26"/>
  <c r="L23" i="26"/>
  <c r="N20" i="26"/>
  <c r="O20" i="26"/>
  <c r="N21" i="26"/>
  <c r="O21" i="26"/>
  <c r="C70" i="26"/>
  <c r="C68" i="26"/>
  <c r="C16" i="31"/>
  <c r="C49" i="26"/>
  <c r="C45" i="26"/>
  <c r="E6" i="26"/>
  <c r="S292" i="32" l="1"/>
  <c r="D292" i="32" s="1"/>
  <c r="E268" i="32"/>
  <c r="G268" i="32"/>
  <c r="F268" i="32"/>
  <c r="L268" i="32"/>
  <c r="I268" i="32"/>
  <c r="J268" i="32"/>
  <c r="H268" i="32"/>
  <c r="K268" i="32"/>
  <c r="K262" i="32"/>
  <c r="F262" i="32"/>
  <c r="J262" i="32"/>
  <c r="E262" i="32"/>
  <c r="H262" i="32"/>
  <c r="G262" i="32"/>
  <c r="L262" i="32"/>
  <c r="I262" i="32"/>
  <c r="E253" i="32"/>
  <c r="K253" i="32"/>
  <c r="G253" i="32"/>
  <c r="F253" i="32"/>
  <c r="I253" i="32"/>
  <c r="H253" i="32"/>
  <c r="L253" i="32"/>
  <c r="J253" i="32"/>
  <c r="L251" i="32"/>
  <c r="E251" i="32"/>
  <c r="F251" i="32"/>
  <c r="K251" i="32"/>
  <c r="J251" i="32"/>
  <c r="H251" i="32"/>
  <c r="I251" i="32"/>
  <c r="G251" i="32"/>
  <c r="I250" i="32"/>
  <c r="J250" i="32"/>
  <c r="L250" i="32"/>
  <c r="K250" i="32"/>
  <c r="G250" i="32"/>
  <c r="F250" i="32"/>
  <c r="E250" i="32"/>
  <c r="H250" i="32"/>
  <c r="I245" i="32"/>
  <c r="K245" i="32"/>
  <c r="J245" i="32"/>
  <c r="L245" i="32"/>
  <c r="F245" i="32"/>
  <c r="H245" i="32"/>
  <c r="E245" i="32"/>
  <c r="G245" i="32"/>
  <c r="E243" i="32"/>
  <c r="L243" i="32"/>
  <c r="K243" i="32"/>
  <c r="G243" i="32"/>
  <c r="I243" i="32"/>
  <c r="F243" i="32"/>
  <c r="J243" i="32"/>
  <c r="H243" i="32"/>
  <c r="I270" i="32"/>
  <c r="K270" i="32"/>
  <c r="J270" i="32"/>
  <c r="L270" i="32"/>
  <c r="F270" i="32"/>
  <c r="E270" i="32"/>
  <c r="H270" i="32"/>
  <c r="G270" i="32"/>
  <c r="L257" i="32"/>
  <c r="G257" i="32"/>
  <c r="E257" i="32"/>
  <c r="H257" i="32"/>
  <c r="I257" i="32"/>
  <c r="K257" i="32"/>
  <c r="J257" i="32"/>
  <c r="F257" i="32"/>
  <c r="L286" i="32"/>
  <c r="K286" i="32"/>
  <c r="J286" i="32"/>
  <c r="E286" i="32"/>
  <c r="F286" i="32"/>
  <c r="I286" i="32"/>
  <c r="G286" i="32"/>
  <c r="H286" i="32"/>
  <c r="I265" i="32"/>
  <c r="F265" i="32"/>
  <c r="L265" i="32"/>
  <c r="K265" i="32"/>
  <c r="H265" i="32"/>
  <c r="J265" i="32"/>
  <c r="E265" i="32"/>
  <c r="G265" i="32"/>
  <c r="J264" i="32"/>
  <c r="I264" i="32"/>
  <c r="H264" i="32"/>
  <c r="E264" i="32"/>
  <c r="L264" i="32"/>
  <c r="K264" i="32"/>
  <c r="F264" i="32"/>
  <c r="G264" i="32"/>
  <c r="L247" i="32"/>
  <c r="F247" i="32"/>
  <c r="G247" i="32"/>
  <c r="J247" i="32"/>
  <c r="E247" i="32"/>
  <c r="K247" i="32"/>
  <c r="I247" i="32"/>
  <c r="H247" i="32"/>
  <c r="K242" i="32"/>
  <c r="G242" i="32"/>
  <c r="E242" i="32"/>
  <c r="J242" i="32"/>
  <c r="L242" i="32"/>
  <c r="H242" i="32"/>
  <c r="F242" i="32"/>
  <c r="I242" i="32"/>
  <c r="L237" i="32"/>
  <c r="J237" i="32"/>
  <c r="E237" i="32"/>
  <c r="H237" i="32"/>
  <c r="G237" i="32"/>
  <c r="I237" i="32"/>
  <c r="K237" i="32"/>
  <c r="F237" i="32"/>
  <c r="F259" i="32"/>
  <c r="E259" i="32"/>
  <c r="J259" i="32"/>
  <c r="H259" i="32"/>
  <c r="K259" i="32"/>
  <c r="I259" i="32"/>
  <c r="L259" i="32"/>
  <c r="G259" i="32"/>
  <c r="L256" i="32"/>
  <c r="J256" i="32"/>
  <c r="F256" i="32"/>
  <c r="K256" i="32"/>
  <c r="G256" i="32"/>
  <c r="I256" i="32"/>
  <c r="E256" i="32"/>
  <c r="H256" i="32"/>
  <c r="I244" i="32"/>
  <c r="H244" i="32"/>
  <c r="G244" i="32"/>
  <c r="J244" i="32"/>
  <c r="F244" i="32"/>
  <c r="L244" i="32"/>
  <c r="K244" i="32"/>
  <c r="E244" i="32"/>
  <c r="I240" i="32"/>
  <c r="J240" i="32"/>
  <c r="H240" i="32"/>
  <c r="E240" i="32"/>
  <c r="L240" i="32"/>
  <c r="K240" i="32"/>
  <c r="F240" i="32"/>
  <c r="G240" i="32"/>
  <c r="H267" i="32"/>
  <c r="G267" i="32"/>
  <c r="F267" i="32"/>
  <c r="L267" i="32"/>
  <c r="E267" i="32"/>
  <c r="I267" i="32"/>
  <c r="J267" i="32"/>
  <c r="K267" i="32"/>
  <c r="E263" i="32"/>
  <c r="L263" i="32"/>
  <c r="K263" i="32"/>
  <c r="G263" i="32"/>
  <c r="F263" i="32"/>
  <c r="I263" i="32"/>
  <c r="J263" i="32"/>
  <c r="H263" i="32"/>
  <c r="I260" i="32"/>
  <c r="J260" i="32"/>
  <c r="L260" i="32"/>
  <c r="H260" i="32"/>
  <c r="E260" i="32"/>
  <c r="F260" i="32"/>
  <c r="K260" i="32"/>
  <c r="G260" i="32"/>
  <c r="E258" i="32"/>
  <c r="L258" i="32"/>
  <c r="I258" i="32"/>
  <c r="H258" i="32"/>
  <c r="G258" i="32"/>
  <c r="K258" i="32"/>
  <c r="F258" i="32"/>
  <c r="J258" i="32"/>
  <c r="L254" i="32"/>
  <c r="K254" i="32"/>
  <c r="H254" i="32"/>
  <c r="G254" i="32"/>
  <c r="E254" i="32"/>
  <c r="J254" i="32"/>
  <c r="F254" i="32"/>
  <c r="I254" i="32"/>
  <c r="E248" i="32"/>
  <c r="G248" i="32"/>
  <c r="F248" i="32"/>
  <c r="I248" i="32"/>
  <c r="L248" i="32"/>
  <c r="H248" i="32"/>
  <c r="K248" i="32"/>
  <c r="J248" i="32"/>
  <c r="E238" i="32"/>
  <c r="L238" i="32"/>
  <c r="K238" i="32"/>
  <c r="H238" i="32"/>
  <c r="G238" i="32"/>
  <c r="J238" i="32"/>
  <c r="F238" i="32"/>
  <c r="I238" i="32"/>
  <c r="L261" i="32"/>
  <c r="K261" i="32"/>
  <c r="J261" i="32"/>
  <c r="G261" i="32"/>
  <c r="F261" i="32"/>
  <c r="E261" i="32"/>
  <c r="H261" i="32"/>
  <c r="I261" i="32"/>
  <c r="I255" i="32"/>
  <c r="E255" i="32"/>
  <c r="L255" i="32"/>
  <c r="K255" i="32"/>
  <c r="H255" i="32"/>
  <c r="J255" i="32"/>
  <c r="F255" i="32"/>
  <c r="G255" i="32"/>
  <c r="H249" i="32"/>
  <c r="I249" i="32"/>
  <c r="J249" i="32"/>
  <c r="G249" i="32"/>
  <c r="L249" i="32"/>
  <c r="K249" i="32"/>
  <c r="F249" i="32"/>
  <c r="E249" i="32"/>
  <c r="J246" i="32"/>
  <c r="I246" i="32"/>
  <c r="L246" i="32"/>
  <c r="K246" i="32"/>
  <c r="G246" i="32"/>
  <c r="H246" i="32"/>
  <c r="F246" i="32"/>
  <c r="E246" i="32"/>
  <c r="K241" i="32"/>
  <c r="J241" i="32"/>
  <c r="I241" i="32"/>
  <c r="F241" i="32"/>
  <c r="E241" i="32"/>
  <c r="H241" i="32"/>
  <c r="L241" i="32"/>
  <c r="G241" i="32"/>
  <c r="K271" i="32"/>
  <c r="E271" i="32"/>
  <c r="F271" i="32"/>
  <c r="H271" i="32"/>
  <c r="G271" i="32"/>
  <c r="I271" i="32"/>
  <c r="L271" i="32"/>
  <c r="J271" i="32"/>
  <c r="L252" i="32"/>
  <c r="G252" i="32"/>
  <c r="E252" i="32"/>
  <c r="F252" i="32"/>
  <c r="K252" i="32"/>
  <c r="I252" i="32"/>
  <c r="H252" i="32"/>
  <c r="J252" i="32"/>
  <c r="K266" i="32"/>
  <c r="J266" i="32"/>
  <c r="I266" i="32"/>
  <c r="H266" i="32"/>
  <c r="F266" i="32"/>
  <c r="E266" i="32"/>
  <c r="L266" i="32"/>
  <c r="G266" i="32"/>
  <c r="E239" i="32"/>
  <c r="J239" i="32"/>
  <c r="L239" i="32"/>
  <c r="I239" i="32"/>
  <c r="G239" i="32"/>
  <c r="H239" i="32"/>
  <c r="F239" i="32"/>
  <c r="K239" i="32"/>
  <c r="L269" i="32"/>
  <c r="K269" i="32"/>
  <c r="J269" i="32"/>
  <c r="E269" i="32"/>
  <c r="G269" i="32"/>
  <c r="I269" i="32"/>
  <c r="H269" i="32"/>
  <c r="F269" i="32"/>
  <c r="C76" i="31"/>
  <c r="C75" i="31"/>
  <c r="H101" i="33"/>
  <c r="K101" i="33"/>
  <c r="E101" i="33"/>
  <c r="I101" i="33"/>
  <c r="F101" i="33"/>
  <c r="G101" i="33"/>
  <c r="L101" i="33"/>
  <c r="J101" i="33"/>
  <c r="I102" i="33"/>
  <c r="G102" i="33"/>
  <c r="J102" i="33"/>
  <c r="L102" i="33"/>
  <c r="H102" i="33"/>
  <c r="F102" i="33"/>
  <c r="E102" i="33"/>
  <c r="K102" i="33"/>
  <c r="E103" i="33"/>
  <c r="L103" i="33"/>
  <c r="F103" i="33"/>
  <c r="J103" i="33"/>
  <c r="K103" i="33"/>
  <c r="I103" i="33"/>
  <c r="G103" i="33"/>
  <c r="H103" i="33"/>
  <c r="G104" i="33"/>
  <c r="I104" i="33"/>
  <c r="J104" i="33"/>
  <c r="E104" i="33"/>
  <c r="L104" i="33"/>
  <c r="K104" i="33"/>
  <c r="H104" i="33"/>
  <c r="F104" i="33"/>
  <c r="F105" i="33"/>
  <c r="K105" i="33"/>
  <c r="L105" i="33"/>
  <c r="G105" i="33"/>
  <c r="E105" i="33"/>
  <c r="I105" i="33"/>
  <c r="H105" i="33"/>
  <c r="J105" i="33"/>
  <c r="H110" i="33"/>
  <c r="I110" i="33"/>
  <c r="K110" i="33"/>
  <c r="G110" i="33"/>
  <c r="F110" i="33"/>
  <c r="E110" i="33"/>
  <c r="J110" i="33"/>
  <c r="L110" i="33"/>
  <c r="I106" i="33"/>
  <c r="K106" i="33"/>
  <c r="J106" i="33"/>
  <c r="H106" i="33"/>
  <c r="G106" i="33"/>
  <c r="F106" i="33"/>
  <c r="L106" i="33"/>
  <c r="E106" i="33"/>
  <c r="L99" i="33"/>
  <c r="E99" i="33"/>
  <c r="I99" i="33"/>
  <c r="J99" i="33"/>
  <c r="F99" i="33"/>
  <c r="H99" i="33"/>
  <c r="K99" i="33"/>
  <c r="G99" i="33"/>
  <c r="J95" i="33"/>
  <c r="G95" i="33"/>
  <c r="F95" i="33"/>
  <c r="K95" i="33"/>
  <c r="E95" i="33"/>
  <c r="L95" i="33"/>
  <c r="I95" i="33"/>
  <c r="H95" i="33"/>
  <c r="I111" i="33"/>
  <c r="K111" i="33"/>
  <c r="H111" i="33"/>
  <c r="F111" i="33"/>
  <c r="J111" i="33"/>
  <c r="G111" i="33"/>
  <c r="E111" i="33"/>
  <c r="L111" i="33"/>
  <c r="F107" i="33"/>
  <c r="L107" i="33"/>
  <c r="G107" i="33"/>
  <c r="H107" i="33"/>
  <c r="E107" i="33"/>
  <c r="I107" i="33"/>
  <c r="K107" i="33"/>
  <c r="J107" i="33"/>
  <c r="G98" i="33"/>
  <c r="H98" i="33"/>
  <c r="I98" i="33"/>
  <c r="E98" i="33"/>
  <c r="J98" i="33"/>
  <c r="L98" i="33"/>
  <c r="K98" i="33"/>
  <c r="F98" i="33"/>
  <c r="H96" i="33"/>
  <c r="J96" i="33"/>
  <c r="F96" i="33"/>
  <c r="G96" i="33"/>
  <c r="I96" i="33"/>
  <c r="E96" i="33"/>
  <c r="L96" i="33"/>
  <c r="K96" i="33"/>
  <c r="F100" i="33"/>
  <c r="K100" i="33"/>
  <c r="J100" i="33"/>
  <c r="G100" i="33"/>
  <c r="E100" i="33"/>
  <c r="L100" i="33"/>
  <c r="I100" i="33"/>
  <c r="H100" i="33"/>
  <c r="F108" i="33"/>
  <c r="K108" i="33"/>
  <c r="H108" i="33"/>
  <c r="E108" i="33"/>
  <c r="J108" i="33"/>
  <c r="I108" i="33"/>
  <c r="G108" i="33"/>
  <c r="L108" i="33"/>
  <c r="G112" i="33"/>
  <c r="J112" i="33"/>
  <c r="L112" i="33"/>
  <c r="F112" i="33"/>
  <c r="H112" i="33"/>
  <c r="K112" i="33"/>
  <c r="I112" i="33"/>
  <c r="E112" i="33"/>
  <c r="E97" i="33"/>
  <c r="G97" i="33"/>
  <c r="K97" i="33"/>
  <c r="F97" i="33"/>
  <c r="J97" i="33"/>
  <c r="I97" i="33"/>
  <c r="H97" i="33"/>
  <c r="L97" i="33"/>
  <c r="H113" i="33"/>
  <c r="K113" i="33"/>
  <c r="J113" i="33"/>
  <c r="I113" i="33"/>
  <c r="G113" i="33"/>
  <c r="F113" i="33"/>
  <c r="L113" i="33"/>
  <c r="E113" i="33"/>
  <c r="J109" i="33"/>
  <c r="L109" i="33"/>
  <c r="E109" i="33"/>
  <c r="K109" i="33"/>
  <c r="H109" i="33"/>
  <c r="I109" i="33"/>
  <c r="F109" i="33"/>
  <c r="G109" i="33"/>
  <c r="R8" i="26"/>
  <c r="J9" i="26"/>
  <c r="J17" i="26"/>
  <c r="K8" i="26"/>
  <c r="K18" i="26"/>
  <c r="K11" i="26"/>
  <c r="K10" i="26"/>
  <c r="J8" i="26"/>
  <c r="K9" i="26"/>
  <c r="J18" i="26"/>
  <c r="K19" i="26"/>
  <c r="J10" i="26"/>
  <c r="C77" i="31"/>
  <c r="R8" i="33"/>
  <c r="S8" i="33" s="1"/>
  <c r="D8" i="33" s="1"/>
  <c r="C71" i="26"/>
  <c r="C74" i="26"/>
  <c r="C75" i="26"/>
  <c r="R6" i="26"/>
  <c r="J6" i="26"/>
  <c r="S20" i="26"/>
  <c r="J12" i="26"/>
  <c r="S6" i="26"/>
  <c r="L20" i="26"/>
  <c r="J13" i="26"/>
  <c r="K12" i="26"/>
  <c r="M20" i="26"/>
  <c r="Q20" i="26"/>
  <c r="S8" i="26"/>
  <c r="K20" i="26"/>
  <c r="K13" i="26"/>
  <c r="K6" i="26"/>
  <c r="R20" i="26"/>
  <c r="C67" i="26"/>
  <c r="C72" i="26"/>
  <c r="C46" i="26"/>
  <c r="C73" i="26"/>
  <c r="C39" i="26"/>
  <c r="C50" i="26"/>
  <c r="C41" i="26"/>
  <c r="C47" i="26"/>
  <c r="C66" i="26"/>
  <c r="C48" i="26"/>
  <c r="C40" i="26"/>
  <c r="C42" i="26"/>
  <c r="C35" i="26"/>
  <c r="C43" i="26"/>
  <c r="C44" i="26"/>
  <c r="C69" i="26"/>
  <c r="C61" i="26"/>
  <c r="C63" i="26"/>
  <c r="C62" i="26"/>
  <c r="C53" i="31"/>
  <c r="C17" i="31"/>
  <c r="C51" i="31"/>
  <c r="C52" i="31"/>
  <c r="G292" i="32" l="1"/>
  <c r="G342" i="32" s="1"/>
  <c r="L292" i="32"/>
  <c r="L342" i="32" s="1"/>
  <c r="J292" i="32"/>
  <c r="J342" i="32" s="1"/>
  <c r="K292" i="32"/>
  <c r="K342" i="32" s="1"/>
  <c r="E292" i="32"/>
  <c r="E342" i="32" s="1"/>
  <c r="F292" i="32"/>
  <c r="F342" i="32" s="1"/>
  <c r="H292" i="32"/>
  <c r="H342" i="32" s="1"/>
  <c r="I292" i="32"/>
  <c r="I342" i="32" s="1"/>
  <c r="C335" i="32"/>
  <c r="C294" i="32"/>
  <c r="C340" i="32"/>
  <c r="C339" i="32"/>
  <c r="C293" i="32"/>
  <c r="C337" i="32"/>
  <c r="C338" i="32"/>
  <c r="C303" i="32"/>
  <c r="C336" i="32"/>
  <c r="C299" i="32"/>
  <c r="C298" i="32"/>
  <c r="C296" i="32"/>
  <c r="C304" i="32"/>
  <c r="C300" i="32"/>
  <c r="C297" i="32"/>
  <c r="C302" i="32"/>
  <c r="C301" i="32"/>
  <c r="C295" i="32"/>
  <c r="C262" i="32"/>
  <c r="C251" i="32"/>
  <c r="C259" i="32"/>
  <c r="C269" i="32"/>
  <c r="C258" i="32"/>
  <c r="C237" i="32"/>
  <c r="C247" i="32"/>
  <c r="C270" i="32"/>
  <c r="C241" i="32"/>
  <c r="C263" i="32"/>
  <c r="C249" i="32"/>
  <c r="C271" i="32"/>
  <c r="C257" i="32"/>
  <c r="C260" i="32"/>
  <c r="C238" i="32"/>
  <c r="C239" i="32"/>
  <c r="C268" i="32"/>
  <c r="C255" i="32"/>
  <c r="C261" i="32"/>
  <c r="C265" i="32"/>
  <c r="C267" i="32"/>
  <c r="C253" i="32"/>
  <c r="C250" i="32"/>
  <c r="C244" i="32"/>
  <c r="C252" i="32"/>
  <c r="C256" i="32"/>
  <c r="C254" i="32"/>
  <c r="C264" i="32"/>
  <c r="C242" i="32"/>
  <c r="C246" i="32"/>
  <c r="C248" i="32"/>
  <c r="C243" i="32"/>
  <c r="C240" i="32"/>
  <c r="C266" i="32"/>
  <c r="C245" i="32"/>
  <c r="C286" i="32"/>
  <c r="I6" i="26"/>
  <c r="I17" i="26"/>
  <c r="J287" i="32"/>
  <c r="K287" i="32"/>
  <c r="F287" i="32"/>
  <c r="G287" i="32"/>
  <c r="E287" i="32"/>
  <c r="H287" i="32"/>
  <c r="I287" i="32"/>
  <c r="L287" i="32"/>
  <c r="C96" i="33"/>
  <c r="C107" i="33"/>
  <c r="C99" i="33"/>
  <c r="C100" i="33"/>
  <c r="E115" i="33"/>
  <c r="C112" i="33"/>
  <c r="K115" i="33"/>
  <c r="C105" i="33"/>
  <c r="C95" i="33"/>
  <c r="C108" i="33"/>
  <c r="C111" i="33"/>
  <c r="F115" i="33"/>
  <c r="C101" i="33"/>
  <c r="G115" i="33"/>
  <c r="J115" i="33"/>
  <c r="C106" i="33"/>
  <c r="C110" i="33"/>
  <c r="C104" i="33"/>
  <c r="C98" i="33"/>
  <c r="H115" i="33"/>
  <c r="C102" i="33"/>
  <c r="I115" i="33"/>
  <c r="C103" i="33"/>
  <c r="C109" i="33"/>
  <c r="C113" i="33"/>
  <c r="C97" i="33"/>
  <c r="L115" i="33"/>
  <c r="J8" i="33"/>
  <c r="J44" i="33" s="1"/>
  <c r="L8" i="33"/>
  <c r="L44" i="33" s="1"/>
  <c r="K8" i="33"/>
  <c r="K44" i="33" s="1"/>
  <c r="I8" i="33"/>
  <c r="I44" i="33" s="1"/>
  <c r="H8" i="33"/>
  <c r="H44" i="33" s="1"/>
  <c r="G8" i="33"/>
  <c r="G44" i="33" s="1"/>
  <c r="F8" i="33"/>
  <c r="F44" i="33" s="1"/>
  <c r="E8" i="33"/>
  <c r="E44" i="33" s="1"/>
  <c r="I9" i="26"/>
  <c r="I16" i="26"/>
  <c r="I24" i="26"/>
  <c r="C24" i="26" s="1"/>
  <c r="I14" i="26"/>
  <c r="I23" i="26"/>
  <c r="C23" i="26" s="1"/>
  <c r="I19" i="26"/>
  <c r="I22" i="26"/>
  <c r="C22" i="26" s="1"/>
  <c r="I10" i="26"/>
  <c r="I21" i="26"/>
  <c r="C21" i="26" s="1"/>
  <c r="I18" i="26"/>
  <c r="I11" i="26"/>
  <c r="I25" i="26"/>
  <c r="C25" i="26" s="1"/>
  <c r="I15" i="26"/>
  <c r="I8" i="26"/>
  <c r="I20" i="26"/>
  <c r="C20" i="26" s="1"/>
  <c r="I12" i="26"/>
  <c r="I7" i="26"/>
  <c r="I13" i="26"/>
  <c r="C65" i="26"/>
  <c r="C64" i="26"/>
  <c r="J26" i="26"/>
  <c r="R26" i="26"/>
  <c r="K26" i="26"/>
  <c r="S26" i="26"/>
  <c r="C38" i="26"/>
  <c r="C37" i="26"/>
  <c r="C58" i="26"/>
  <c r="C59" i="26"/>
  <c r="C56" i="26"/>
  <c r="C18" i="31"/>
  <c r="C54" i="31"/>
  <c r="K10" i="177" l="1"/>
  <c r="K14" i="177" s="1"/>
  <c r="J10" i="177"/>
  <c r="J14" i="177" s="1"/>
  <c r="C292" i="32"/>
  <c r="C78" i="31"/>
  <c r="C8" i="33"/>
  <c r="I26" i="26"/>
  <c r="C57" i="26"/>
  <c r="C32" i="26"/>
  <c r="C34" i="26"/>
  <c r="C31" i="26"/>
  <c r="C36" i="26"/>
  <c r="C33" i="26"/>
  <c r="C60" i="26"/>
  <c r="C55" i="31"/>
  <c r="C19" i="31"/>
  <c r="U11" i="177" l="1"/>
  <c r="T11" i="177"/>
  <c r="C20" i="31"/>
  <c r="C56" i="31"/>
  <c r="AE11" i="177" l="1"/>
  <c r="AD11" i="177"/>
  <c r="C21" i="31"/>
  <c r="C57" i="31"/>
  <c r="C58" i="31" l="1"/>
  <c r="AP6" i="26"/>
  <c r="AO6" i="26"/>
  <c r="C22" i="31"/>
  <c r="Y6" i="26" l="1"/>
  <c r="Z6" i="26"/>
  <c r="C59" i="31"/>
  <c r="C23" i="31"/>
  <c r="AR22" i="26" l="1"/>
  <c r="AR25" i="26"/>
  <c r="AR21" i="26"/>
  <c r="AR23" i="26"/>
  <c r="AR24" i="26"/>
  <c r="AQ6" i="26"/>
  <c r="AA6" i="26"/>
  <c r="C60" i="31"/>
  <c r="C24" i="31"/>
  <c r="AB25" i="26" l="1"/>
  <c r="AB24" i="26"/>
  <c r="AB22" i="26"/>
  <c r="AB21" i="26"/>
  <c r="AB23" i="26"/>
  <c r="AB20" i="26"/>
  <c r="AR20" i="26"/>
  <c r="C61" i="31"/>
  <c r="C25" i="31"/>
  <c r="C62" i="31" l="1"/>
  <c r="C26" i="31"/>
  <c r="C63" i="31" l="1"/>
  <c r="C27" i="31"/>
  <c r="C64" i="31" l="1"/>
  <c r="C28" i="31"/>
  <c r="C29" i="31" l="1"/>
  <c r="C65" i="31"/>
  <c r="C30" i="31" l="1"/>
  <c r="C66" i="31"/>
  <c r="AX6" i="26" l="1"/>
  <c r="C67" i="31"/>
  <c r="C31" i="31"/>
  <c r="T12" i="177" l="1"/>
  <c r="AY6" i="26"/>
  <c r="C68" i="31"/>
  <c r="C32" i="31"/>
  <c r="U12" i="177" l="1"/>
  <c r="AD12" i="177"/>
  <c r="C33" i="31"/>
  <c r="C69" i="31"/>
  <c r="AE12" i="177" l="1"/>
  <c r="C34" i="31"/>
  <c r="C35" i="31" l="1"/>
  <c r="C36" i="31" l="1"/>
  <c r="C74" i="31" l="1"/>
  <c r="C37" i="31"/>
  <c r="C72" i="31" l="1"/>
  <c r="C71" i="31"/>
  <c r="C73" i="31"/>
  <c r="C38" i="31"/>
  <c r="C39" i="31" l="1"/>
  <c r="C50" i="31" l="1"/>
  <c r="AV22" i="26" l="1"/>
  <c r="AV23" i="26"/>
  <c r="AV21" i="26"/>
  <c r="AV20" i="26"/>
  <c r="AV25" i="26"/>
  <c r="AV24" i="26"/>
  <c r="AS23" i="26" l="1"/>
  <c r="AS24" i="26"/>
  <c r="AS22" i="26"/>
  <c r="AS25" i="26"/>
  <c r="AS21" i="26"/>
  <c r="AS20" i="26"/>
  <c r="AY18" i="26" l="1"/>
  <c r="AY9" i="26"/>
  <c r="AY16" i="26"/>
  <c r="AY15" i="26"/>
  <c r="AY19" i="26"/>
  <c r="AY11" i="26"/>
  <c r="AY14" i="26"/>
  <c r="AY17" i="26"/>
  <c r="AY10" i="26"/>
  <c r="AY13" i="26" l="1"/>
  <c r="AY7" i="26"/>
  <c r="AY23" i="26"/>
  <c r="AY25" i="26"/>
  <c r="AY24" i="26"/>
  <c r="AY22" i="26"/>
  <c r="AY21" i="26"/>
  <c r="AY12" i="26" l="1"/>
  <c r="AY8" i="26"/>
  <c r="AY20" i="26"/>
  <c r="AY26" i="26" l="1"/>
  <c r="U14" i="177"/>
  <c r="AU22" i="26" l="1"/>
  <c r="AU20" i="26"/>
  <c r="AU24" i="26"/>
  <c r="AU25" i="26"/>
  <c r="AU21" i="26"/>
  <c r="AU23" i="26"/>
  <c r="AT22" i="26" l="1"/>
  <c r="AT24" i="26"/>
  <c r="AT23" i="26"/>
  <c r="AT20" i="26"/>
  <c r="AT25" i="26"/>
  <c r="AT21" i="26"/>
  <c r="AW25" i="26" l="1"/>
  <c r="AW24" i="26"/>
  <c r="AW21" i="26"/>
  <c r="AW23" i="26"/>
  <c r="AW22" i="26"/>
  <c r="AX15" i="26" l="1"/>
  <c r="AX11" i="26"/>
  <c r="AX14" i="26"/>
  <c r="AX9" i="26"/>
  <c r="AX17" i="26"/>
  <c r="AX18" i="26"/>
  <c r="AX19" i="26"/>
  <c r="AX10" i="26"/>
  <c r="AX16" i="26"/>
  <c r="AW20" i="26"/>
  <c r="AX7" i="26" l="1"/>
  <c r="AX13" i="26"/>
  <c r="AX22" i="26"/>
  <c r="AX25" i="26"/>
  <c r="AX23" i="26"/>
  <c r="AX21" i="26"/>
  <c r="Y14" i="26" l="1"/>
  <c r="Y9" i="26"/>
  <c r="Y18" i="26"/>
  <c r="Y15" i="26"/>
  <c r="Y10" i="26"/>
  <c r="AO19" i="26"/>
  <c r="AO9" i="26"/>
  <c r="AO11" i="26"/>
  <c r="AO15" i="26"/>
  <c r="AO16" i="26"/>
  <c r="AO17" i="26"/>
  <c r="AX12" i="26"/>
  <c r="AX8" i="26"/>
  <c r="AX24" i="26"/>
  <c r="AX20" i="26"/>
  <c r="Y11" i="26"/>
  <c r="Y19" i="26"/>
  <c r="Y17" i="26"/>
  <c r="AO21" i="26"/>
  <c r="AO14" i="26"/>
  <c r="AO20" i="26"/>
  <c r="AO18" i="26"/>
  <c r="AO23" i="26"/>
  <c r="AO25" i="26"/>
  <c r="AO24" i="26"/>
  <c r="AO22" i="26"/>
  <c r="Y16" i="26" l="1"/>
  <c r="AO10" i="26"/>
  <c r="AX26" i="26"/>
  <c r="T14" i="177"/>
  <c r="Y25" i="26"/>
  <c r="Y24" i="26"/>
  <c r="Y22" i="26"/>
  <c r="Y21" i="26"/>
  <c r="Y23" i="26"/>
  <c r="Y20" i="26"/>
  <c r="AQ15" i="26" l="1"/>
  <c r="AQ16" i="26"/>
  <c r="AQ19" i="26"/>
  <c r="AQ17" i="26"/>
  <c r="AQ14" i="26"/>
  <c r="AQ18" i="26"/>
  <c r="AQ11" i="26"/>
  <c r="AQ9" i="26"/>
  <c r="AQ10" i="26"/>
  <c r="AA9" i="26"/>
  <c r="AA11" i="26"/>
  <c r="AA14" i="26"/>
  <c r="AA15" i="26"/>
  <c r="AA16" i="26"/>
  <c r="AA10" i="26"/>
  <c r="AP19" i="26"/>
  <c r="AP15" i="26"/>
  <c r="AP16" i="26"/>
  <c r="AP17" i="26"/>
  <c r="AP11" i="26"/>
  <c r="AP14" i="26"/>
  <c r="AP9" i="26"/>
  <c r="AO12" i="26"/>
  <c r="AQ25" i="26"/>
  <c r="AQ24" i="26"/>
  <c r="AQ23" i="26"/>
  <c r="AQ22" i="26"/>
  <c r="AQ21" i="26"/>
  <c r="AQ20" i="26"/>
  <c r="AP20" i="26"/>
  <c r="AP24" i="26"/>
  <c r="AP25" i="26"/>
  <c r="AP18" i="26"/>
  <c r="AP22" i="26"/>
  <c r="AP10" i="26"/>
  <c r="AP21" i="26"/>
  <c r="AP23" i="26"/>
  <c r="AO8" i="26"/>
  <c r="Y12" i="26"/>
  <c r="Y8" i="26"/>
  <c r="AO13" i="26"/>
  <c r="AA18" i="26"/>
  <c r="AA19" i="26"/>
  <c r="AA17" i="26"/>
  <c r="Y13" i="26"/>
  <c r="Z15" i="26" l="1"/>
  <c r="Z19" i="26"/>
  <c r="Z11" i="26"/>
  <c r="Z18" i="26"/>
  <c r="AA23" i="26"/>
  <c r="AA22" i="26"/>
  <c r="Y7" i="26"/>
  <c r="Y26" i="26" s="1"/>
  <c r="AA24" i="26"/>
  <c r="AA20" i="26"/>
  <c r="AO7" i="26"/>
  <c r="AO26" i="26" s="1"/>
  <c r="Z10" i="26"/>
  <c r="Z17" i="26"/>
  <c r="Z14" i="26"/>
  <c r="Z16" i="26"/>
  <c r="Z9" i="26"/>
  <c r="AA21" i="26"/>
  <c r="AA25" i="26"/>
  <c r="Z24" i="26" l="1"/>
  <c r="Z25" i="26"/>
  <c r="Z21" i="26"/>
  <c r="Z22" i="26"/>
  <c r="AA13" i="26"/>
  <c r="AQ8" i="26"/>
  <c r="AP12" i="26"/>
  <c r="AA12" i="26"/>
  <c r="AQ12" i="26"/>
  <c r="Z20" i="26"/>
  <c r="AQ13" i="26"/>
  <c r="Z23" i="26"/>
  <c r="AA8" i="26"/>
  <c r="AP13" i="26"/>
  <c r="AP8" i="26"/>
  <c r="AA7" i="26" l="1"/>
  <c r="AA26" i="26" s="1"/>
  <c r="Z8" i="26"/>
  <c r="AQ7" i="26"/>
  <c r="AQ26" i="26" s="1"/>
  <c r="AP7" i="26"/>
  <c r="AP26" i="26" s="1"/>
  <c r="Z12" i="26"/>
  <c r="Z13" i="26"/>
  <c r="Z7" i="26" l="1"/>
  <c r="Z26" i="26" s="1"/>
  <c r="D78" i="33" l="1"/>
  <c r="D72" i="33" l="1"/>
  <c r="D56" i="33"/>
  <c r="D64" i="33"/>
  <c r="D66" i="33"/>
  <c r="D70" i="33"/>
  <c r="D83" i="33"/>
  <c r="D75" i="33"/>
  <c r="D73" i="33"/>
  <c r="D79" i="33"/>
  <c r="D69" i="33"/>
  <c r="D77" i="33"/>
  <c r="D68" i="33"/>
  <c r="D65" i="33"/>
  <c r="D76" i="33"/>
  <c r="D62" i="33"/>
  <c r="D71" i="33"/>
  <c r="D82" i="33"/>
  <c r="D60" i="33"/>
  <c r="D87" i="33"/>
  <c r="D63" i="33"/>
  <c r="D86" i="33"/>
  <c r="D55" i="33"/>
  <c r="D61" i="33"/>
  <c r="D84" i="33"/>
  <c r="D58" i="33"/>
  <c r="D81" i="33"/>
  <c r="D57" i="33"/>
  <c r="D80" i="33"/>
  <c r="D67" i="33"/>
  <c r="D88" i="33"/>
  <c r="D74" i="33"/>
  <c r="D85" i="33"/>
  <c r="D59" i="33"/>
  <c r="G65" i="33" l="1"/>
  <c r="I65" i="33"/>
  <c r="K65" i="33"/>
  <c r="F65" i="33"/>
  <c r="E65" i="33"/>
  <c r="J65" i="33"/>
  <c r="H65" i="33"/>
  <c r="L65" i="33"/>
  <c r="J66" i="33"/>
  <c r="L66" i="33"/>
  <c r="G66" i="33"/>
  <c r="E66" i="33"/>
  <c r="F66" i="33"/>
  <c r="I66" i="33"/>
  <c r="H66" i="33"/>
  <c r="K66" i="33"/>
  <c r="H68" i="33"/>
  <c r="E68" i="33"/>
  <c r="K68" i="33"/>
  <c r="G68" i="33"/>
  <c r="J68" i="33"/>
  <c r="L68" i="33"/>
  <c r="F68" i="33"/>
  <c r="I68" i="33"/>
  <c r="K64" i="33"/>
  <c r="H64" i="33"/>
  <c r="F64" i="33"/>
  <c r="J64" i="33"/>
  <c r="E64" i="33"/>
  <c r="G64" i="33"/>
  <c r="I64" i="33"/>
  <c r="L64" i="33"/>
  <c r="G56" i="33"/>
  <c r="K56" i="33"/>
  <c r="F56" i="33"/>
  <c r="J56" i="33"/>
  <c r="I56" i="33"/>
  <c r="H56" i="33"/>
  <c r="L56" i="33"/>
  <c r="E56" i="33"/>
  <c r="J58" i="33"/>
  <c r="E58" i="33"/>
  <c r="G58" i="33"/>
  <c r="L58" i="33"/>
  <c r="K58" i="33"/>
  <c r="I58" i="33"/>
  <c r="H58" i="33"/>
  <c r="F58" i="33"/>
  <c r="E55" i="33"/>
  <c r="H55" i="33"/>
  <c r="K55" i="33"/>
  <c r="G55" i="33"/>
  <c r="J55" i="33"/>
  <c r="I55" i="33"/>
  <c r="L55" i="33"/>
  <c r="F55" i="33"/>
  <c r="H72" i="33"/>
  <c r="G72" i="33"/>
  <c r="J72" i="33"/>
  <c r="L72" i="33"/>
  <c r="K72" i="33"/>
  <c r="I72" i="33"/>
  <c r="E72" i="33"/>
  <c r="F72" i="33"/>
  <c r="K69" i="33"/>
  <c r="J69" i="33"/>
  <c r="G69" i="33"/>
  <c r="I69" i="33"/>
  <c r="H69" i="33"/>
  <c r="L69" i="33"/>
  <c r="F69" i="33"/>
  <c r="E69" i="33"/>
  <c r="J59" i="33"/>
  <c r="K59" i="33"/>
  <c r="H59" i="33"/>
  <c r="L59" i="33"/>
  <c r="F59" i="33"/>
  <c r="G59" i="33"/>
  <c r="I59" i="33"/>
  <c r="E59" i="33"/>
  <c r="L63" i="33"/>
  <c r="E63" i="33"/>
  <c r="K63" i="33"/>
  <c r="I63" i="33"/>
  <c r="J63" i="33"/>
  <c r="G63" i="33"/>
  <c r="F63" i="33"/>
  <c r="H63" i="33"/>
  <c r="H87" i="33"/>
  <c r="L87" i="33"/>
  <c r="G87" i="33"/>
  <c r="F87" i="33"/>
  <c r="K87" i="33"/>
  <c r="E87" i="33"/>
  <c r="I87" i="33"/>
  <c r="J87" i="33"/>
  <c r="H73" i="33"/>
  <c r="G73" i="33"/>
  <c r="K73" i="33"/>
  <c r="F73" i="33"/>
  <c r="J73" i="33"/>
  <c r="E73" i="33"/>
  <c r="L73" i="33"/>
  <c r="I73" i="33"/>
  <c r="G88" i="33"/>
  <c r="H88" i="33"/>
  <c r="L88" i="33"/>
  <c r="F88" i="33"/>
  <c r="J88" i="33"/>
  <c r="E88" i="33"/>
  <c r="I88" i="33"/>
  <c r="K88" i="33"/>
  <c r="H60" i="33"/>
  <c r="L60" i="33"/>
  <c r="K60" i="33"/>
  <c r="F60" i="33"/>
  <c r="G60" i="33"/>
  <c r="J60" i="33"/>
  <c r="E60" i="33"/>
  <c r="I60" i="33"/>
  <c r="H61" i="33"/>
  <c r="K61" i="33"/>
  <c r="E61" i="33"/>
  <c r="G61" i="33"/>
  <c r="F61" i="33"/>
  <c r="J61" i="33"/>
  <c r="L61" i="33"/>
  <c r="I61" i="33"/>
  <c r="E75" i="33"/>
  <c r="K75" i="33"/>
  <c r="G75" i="33"/>
  <c r="J75" i="33"/>
  <c r="I75" i="33"/>
  <c r="F75" i="33"/>
  <c r="H75" i="33"/>
  <c r="L75" i="33"/>
  <c r="H67" i="33"/>
  <c r="L67" i="33"/>
  <c r="F67" i="33"/>
  <c r="G67" i="33"/>
  <c r="J67" i="33"/>
  <c r="K67" i="33"/>
  <c r="E67" i="33"/>
  <c r="I67" i="33"/>
  <c r="H71" i="33"/>
  <c r="G71" i="33"/>
  <c r="L71" i="33"/>
  <c r="I71" i="33"/>
  <c r="F71" i="33"/>
  <c r="J71" i="33"/>
  <c r="K71" i="33"/>
  <c r="E71" i="33"/>
  <c r="F74" i="33"/>
  <c r="K74" i="33"/>
  <c r="H74" i="33"/>
  <c r="J74" i="33"/>
  <c r="I74" i="33"/>
  <c r="L74" i="33"/>
  <c r="G74" i="33"/>
  <c r="E74" i="33"/>
  <c r="E57" i="33"/>
  <c r="K57" i="33"/>
  <c r="G57" i="33"/>
  <c r="J57" i="33"/>
  <c r="F57" i="33"/>
  <c r="I57" i="33"/>
  <c r="H57" i="33"/>
  <c r="L57" i="33"/>
  <c r="L62" i="33"/>
  <c r="F62" i="33"/>
  <c r="G62" i="33"/>
  <c r="J62" i="33"/>
  <c r="H62" i="33"/>
  <c r="I62" i="33"/>
  <c r="E62" i="33"/>
  <c r="K62" i="33"/>
  <c r="I76" i="33"/>
  <c r="H76" i="33"/>
  <c r="F76" i="33"/>
  <c r="J76" i="33"/>
  <c r="E76" i="33"/>
  <c r="G76" i="33"/>
  <c r="L76" i="33"/>
  <c r="K76" i="33"/>
  <c r="L70" i="33"/>
  <c r="I70" i="33"/>
  <c r="F70" i="33"/>
  <c r="K70" i="33"/>
  <c r="E70" i="33"/>
  <c r="H70" i="33"/>
  <c r="G70" i="33"/>
  <c r="J70" i="33"/>
  <c r="C58" i="33" l="1"/>
  <c r="C56" i="33"/>
  <c r="C70" i="33"/>
  <c r="C67" i="33"/>
  <c r="C68" i="33"/>
  <c r="C76" i="33"/>
  <c r="C66" i="33"/>
  <c r="C74" i="33"/>
  <c r="C63" i="33"/>
  <c r="C64" i="33"/>
  <c r="C65" i="33"/>
  <c r="C62" i="33"/>
  <c r="C75" i="33"/>
  <c r="C61" i="33"/>
  <c r="C69" i="33"/>
  <c r="C57" i="33"/>
  <c r="C71" i="33"/>
  <c r="C73" i="33"/>
  <c r="C60" i="33"/>
  <c r="C59" i="33"/>
  <c r="C72" i="33"/>
  <c r="C88" i="33"/>
  <c r="I90" i="33"/>
  <c r="C87" i="33"/>
  <c r="J90" i="33"/>
  <c r="C55" i="33"/>
  <c r="G90" i="33"/>
  <c r="K90" i="33"/>
  <c r="F90" i="33"/>
  <c r="H90" i="33"/>
  <c r="L90" i="33"/>
  <c r="E90" i="33"/>
  <c r="R8" i="32" l="1"/>
  <c r="S8" i="32" s="1"/>
  <c r="D8" i="32" l="1"/>
  <c r="K8" i="32" l="1"/>
  <c r="AB8" i="32" s="1"/>
  <c r="K166" i="177" s="1"/>
  <c r="I8" i="32"/>
  <c r="Z8" i="32" s="1"/>
  <c r="I166" i="177" s="1"/>
  <c r="H8" i="32"/>
  <c r="Y8" i="32" s="1"/>
  <c r="H166" i="177" s="1"/>
  <c r="L8" i="32"/>
  <c r="AC8" i="32" s="1"/>
  <c r="L166" i="177" s="1"/>
  <c r="J8" i="32"/>
  <c r="AA8" i="32" s="1"/>
  <c r="J166" i="177" s="1"/>
  <c r="F8" i="32"/>
  <c r="W8" i="32" s="1"/>
  <c r="F166" i="177" s="1"/>
  <c r="E8" i="32"/>
  <c r="G8" i="32"/>
  <c r="X8" i="32" s="1"/>
  <c r="G166" i="177" s="1"/>
  <c r="U15" i="32"/>
  <c r="D173" i="177" s="1"/>
  <c r="AC15" i="32"/>
  <c r="L173" i="177" s="1"/>
  <c r="AB15" i="32"/>
  <c r="K173" i="177" s="1"/>
  <c r="U8" i="32"/>
  <c r="D166" i="177" s="1"/>
  <c r="U10" i="32"/>
  <c r="D168" i="177" s="1"/>
  <c r="AC10" i="32"/>
  <c r="L168" i="177" s="1"/>
  <c r="AB10" i="32"/>
  <c r="K168" i="177" s="1"/>
  <c r="U9" i="32"/>
  <c r="D167" i="177" s="1"/>
  <c r="AC9" i="32"/>
  <c r="L167" i="177" s="1"/>
  <c r="AB9" i="32"/>
  <c r="K167" i="177" s="1"/>
  <c r="U13" i="32"/>
  <c r="D171" i="177" s="1"/>
  <c r="AC13" i="32"/>
  <c r="L171" i="177" s="1"/>
  <c r="AB13" i="32"/>
  <c r="K171" i="177" s="1"/>
  <c r="U17" i="32"/>
  <c r="D175" i="177" s="1"/>
  <c r="AC17" i="32"/>
  <c r="L175" i="177" s="1"/>
  <c r="AB17" i="32"/>
  <c r="K175" i="177" s="1"/>
  <c r="U14" i="32"/>
  <c r="D172" i="177" s="1"/>
  <c r="AC14" i="32"/>
  <c r="L172" i="177" s="1"/>
  <c r="U16" i="32"/>
  <c r="D174" i="177" s="1"/>
  <c r="AC16" i="32"/>
  <c r="L174" i="177" s="1"/>
  <c r="AB16" i="32"/>
  <c r="K174" i="177" s="1"/>
  <c r="U12" i="32"/>
  <c r="D170" i="177" s="1"/>
  <c r="AC12" i="32"/>
  <c r="L170" i="177" s="1"/>
  <c r="AB12" i="32"/>
  <c r="K170" i="177" s="1"/>
  <c r="U11" i="32"/>
  <c r="D169" i="177" s="1"/>
  <c r="AC11" i="32"/>
  <c r="L169" i="177" s="1"/>
  <c r="AB11" i="32"/>
  <c r="K169" i="177" s="1"/>
  <c r="W10" i="32"/>
  <c r="F168" i="177" s="1"/>
  <c r="V10" i="32"/>
  <c r="E168" i="177" s="1"/>
  <c r="X10" i="32"/>
  <c r="G168" i="177" s="1"/>
  <c r="Y10" i="32"/>
  <c r="H168" i="177" s="1"/>
  <c r="Z10" i="32"/>
  <c r="I168" i="177" s="1"/>
  <c r="AA10" i="32"/>
  <c r="J168" i="177" s="1"/>
  <c r="W13" i="32"/>
  <c r="F171" i="177" s="1"/>
  <c r="Y13" i="32"/>
  <c r="H171" i="177" s="1"/>
  <c r="Z13" i="32"/>
  <c r="I171" i="177" s="1"/>
  <c r="AA13" i="32"/>
  <c r="J171" i="177" s="1"/>
  <c r="V13" i="32"/>
  <c r="E171" i="177" s="1"/>
  <c r="X13" i="32"/>
  <c r="G171" i="177" s="1"/>
  <c r="W15" i="32"/>
  <c r="F173" i="177" s="1"/>
  <c r="X15" i="32"/>
  <c r="G173" i="177" s="1"/>
  <c r="Y15" i="32"/>
  <c r="H173" i="177" s="1"/>
  <c r="Z15" i="32"/>
  <c r="I173" i="177" s="1"/>
  <c r="AA15" i="32"/>
  <c r="J173" i="177" s="1"/>
  <c r="V15" i="32"/>
  <c r="E173" i="177" s="1"/>
  <c r="V17" i="32"/>
  <c r="E175" i="177" s="1"/>
  <c r="X17" i="32"/>
  <c r="G175" i="177" s="1"/>
  <c r="Y17" i="32"/>
  <c r="H175" i="177" s="1"/>
  <c r="W17" i="32"/>
  <c r="F175" i="177" s="1"/>
  <c r="Z17" i="32"/>
  <c r="I175" i="177" s="1"/>
  <c r="AA17" i="32"/>
  <c r="J175" i="177" s="1"/>
  <c r="X9" i="32"/>
  <c r="G167" i="177" s="1"/>
  <c r="V9" i="32"/>
  <c r="E167" i="177" s="1"/>
  <c r="W9" i="32"/>
  <c r="F167" i="177" s="1"/>
  <c r="Y9" i="32"/>
  <c r="H167" i="177" s="1"/>
  <c r="AA9" i="32"/>
  <c r="J167" i="177" s="1"/>
  <c r="Z9" i="32"/>
  <c r="I167" i="177" s="1"/>
  <c r="X16" i="32"/>
  <c r="G174" i="177" s="1"/>
  <c r="Y16" i="32"/>
  <c r="H174" i="177" s="1"/>
  <c r="AA16" i="32"/>
  <c r="J174" i="177" s="1"/>
  <c r="Z16" i="32"/>
  <c r="I174" i="177" s="1"/>
  <c r="V16" i="32"/>
  <c r="E174" i="177" s="1"/>
  <c r="W16" i="32"/>
  <c r="F174" i="177" s="1"/>
  <c r="AA12" i="32"/>
  <c r="J170" i="177" s="1"/>
  <c r="V12" i="32"/>
  <c r="E170" i="177" s="1"/>
  <c r="W12" i="32"/>
  <c r="F170" i="177" s="1"/>
  <c r="X12" i="32"/>
  <c r="G170" i="177" s="1"/>
  <c r="Y12" i="32"/>
  <c r="H170" i="177" s="1"/>
  <c r="Z12" i="32"/>
  <c r="I170" i="177" s="1"/>
  <c r="AB14" i="32"/>
  <c r="K172" i="177" s="1"/>
  <c r="AA14" i="32"/>
  <c r="J172" i="177" s="1"/>
  <c r="V14" i="32"/>
  <c r="E172" i="177" s="1"/>
  <c r="W14" i="32"/>
  <c r="F172" i="177" s="1"/>
  <c r="X14" i="32"/>
  <c r="G172" i="177" s="1"/>
  <c r="Y14" i="32"/>
  <c r="H172" i="177" s="1"/>
  <c r="Z14" i="32"/>
  <c r="I172" i="177" s="1"/>
  <c r="AA11" i="32"/>
  <c r="J169" i="177" s="1"/>
  <c r="X11" i="32"/>
  <c r="G169" i="177" s="1"/>
  <c r="V11" i="32"/>
  <c r="E169" i="177" s="1"/>
  <c r="W11" i="32"/>
  <c r="F169" i="177" s="1"/>
  <c r="Y11" i="32"/>
  <c r="H169" i="177" s="1"/>
  <c r="Z11" i="32"/>
  <c r="I169" i="177" s="1"/>
  <c r="V8" i="32" l="1"/>
  <c r="E166" i="177" s="1"/>
  <c r="C8" i="32"/>
  <c r="K58" i="32"/>
  <c r="L58" i="32"/>
  <c r="H58" i="32"/>
  <c r="G58" i="32"/>
  <c r="E58" i="32"/>
  <c r="F58" i="32"/>
  <c r="J58" i="32"/>
  <c r="I58" i="32"/>
  <c r="Y19" i="32" l="1"/>
  <c r="AA19" i="32"/>
  <c r="AB19" i="32"/>
  <c r="Z19" i="32"/>
  <c r="AC19" i="32"/>
  <c r="W19" i="32"/>
  <c r="V19" i="32"/>
  <c r="X19" i="32"/>
  <c r="AA18" i="32" l="1"/>
  <c r="J176" i="177" s="1"/>
  <c r="J177" i="177"/>
  <c r="X18" i="32"/>
  <c r="G176" i="177" s="1"/>
  <c r="G177" i="177"/>
  <c r="V18" i="32"/>
  <c r="E176" i="177" s="1"/>
  <c r="E177" i="177"/>
  <c r="W18" i="32"/>
  <c r="F176" i="177" s="1"/>
  <c r="F177" i="177"/>
  <c r="AC18" i="32"/>
  <c r="L176" i="177" s="1"/>
  <c r="L177" i="177"/>
  <c r="Z18" i="32"/>
  <c r="I176" i="177" s="1"/>
  <c r="I177" i="177"/>
  <c r="AB18" i="32"/>
  <c r="K176" i="177" s="1"/>
  <c r="K177" i="177"/>
  <c r="Y18" i="32"/>
  <c r="H176" i="177" s="1"/>
  <c r="H177" i="177"/>
  <c r="P9" i="26"/>
  <c r="Q11" i="26"/>
  <c r="P11" i="26"/>
  <c r="Q9" i="26"/>
  <c r="O9" i="26"/>
  <c r="O11" i="26"/>
  <c r="L11" i="26" l="1"/>
  <c r="C11" i="26" s="1"/>
  <c r="L9" i="26"/>
  <c r="C9" i="26" s="1"/>
  <c r="AS11" i="26" l="1"/>
  <c r="AU11" i="26"/>
  <c r="AW9" i="26"/>
  <c r="AR9" i="26"/>
  <c r="AR11" i="26"/>
  <c r="AB9" i="26"/>
  <c r="AB11" i="26"/>
  <c r="M11" i="26"/>
  <c r="AW11" i="26" l="1"/>
  <c r="AU9" i="26"/>
  <c r="AV9" i="26"/>
  <c r="AV11" i="26"/>
  <c r="N11" i="26"/>
  <c r="AS9" i="26" l="1"/>
  <c r="M9" i="26"/>
  <c r="AT11" i="26" l="1"/>
  <c r="N9" i="26"/>
  <c r="AT9" i="26" l="1"/>
  <c r="O11" i="177" l="1"/>
  <c r="Y11" i="177"/>
  <c r="Y12" i="177"/>
  <c r="O12" i="177"/>
  <c r="O10" i="177"/>
  <c r="O19" i="26" l="1"/>
  <c r="O7" i="26" l="1"/>
  <c r="R11" i="177" l="1"/>
  <c r="AB11" i="177"/>
  <c r="AB12" i="177"/>
  <c r="R12" i="177"/>
  <c r="R10" i="177"/>
  <c r="O16" i="26"/>
  <c r="O10" i="26" l="1"/>
  <c r="AU19" i="26" l="1"/>
  <c r="O18" i="26"/>
  <c r="AU7" i="26" l="1"/>
  <c r="O17" i="26"/>
  <c r="AU16" i="26" l="1"/>
  <c r="AU10" i="26" l="1"/>
  <c r="O12" i="26"/>
  <c r="AU18" i="26" l="1"/>
  <c r="O14" i="26"/>
  <c r="AU17" i="26" l="1"/>
  <c r="AU12" i="26" l="1"/>
  <c r="O8" i="26"/>
  <c r="AU14" i="26" l="1"/>
  <c r="O13" i="26" l="1"/>
  <c r="AU8" i="26" l="1"/>
  <c r="AU13" i="26" l="1"/>
  <c r="O15" i="26"/>
  <c r="AU15" i="26" l="1"/>
  <c r="O6" i="26"/>
  <c r="O26" i="26" s="1"/>
  <c r="AU6" i="26" l="1"/>
  <c r="AU26" i="26" s="1"/>
  <c r="G10" i="177"/>
  <c r="Q11" i="177" l="1"/>
  <c r="AA11" i="177"/>
  <c r="AA12" i="177"/>
  <c r="Q12" i="177"/>
  <c r="Q10" i="177"/>
  <c r="G14" i="177"/>
  <c r="Q14" i="177" l="1"/>
  <c r="N19" i="26"/>
  <c r="AS19" i="26" l="1"/>
  <c r="M19" i="26"/>
  <c r="P19" i="26" l="1"/>
  <c r="AV19" i="26"/>
  <c r="Q19" i="26"/>
  <c r="AV16" i="26" l="1"/>
  <c r="P16" i="26"/>
  <c r="Q16" i="26"/>
  <c r="AT19" i="26" l="1"/>
  <c r="N14" i="26"/>
  <c r="M14" i="26"/>
  <c r="AW19" i="26" l="1"/>
  <c r="N13" i="26"/>
  <c r="AS14" i="26"/>
  <c r="AW16" i="26" l="1"/>
  <c r="AS13" i="26"/>
  <c r="M13" i="26"/>
  <c r="AT13" i="26" l="1"/>
  <c r="AT14" i="26"/>
  <c r="Q18" i="26"/>
  <c r="AV18" i="26" l="1"/>
  <c r="P18" i="26"/>
  <c r="Q12" i="26" l="1"/>
  <c r="P12" i="26" l="1"/>
  <c r="AW18" i="26" l="1"/>
  <c r="AV12" i="26"/>
  <c r="Q10" i="26"/>
  <c r="AW12" i="26" l="1"/>
  <c r="P10" i="26"/>
  <c r="N12" i="26" l="1"/>
  <c r="AV10" i="26"/>
  <c r="M12" i="26" l="1"/>
  <c r="AW10" i="26" l="1"/>
  <c r="AS12" i="26"/>
  <c r="AT12" i="26" l="1"/>
  <c r="N7" i="26"/>
  <c r="AS7" i="26"/>
  <c r="M7" i="26"/>
  <c r="N10" i="26" l="1"/>
  <c r="M10" i="26"/>
  <c r="AS10" i="26"/>
  <c r="N15" i="26" l="1"/>
  <c r="AT7" i="26" l="1"/>
  <c r="M15" i="26"/>
  <c r="AT15" i="26" l="1"/>
  <c r="AT10" i="26"/>
  <c r="AS15" i="26"/>
  <c r="N16" i="26"/>
  <c r="M16" i="26" l="1"/>
  <c r="AT16" i="26" l="1"/>
  <c r="Q7" i="26"/>
  <c r="Q15" i="26"/>
  <c r="P15" i="26"/>
  <c r="AV15" i="26"/>
  <c r="AS16" i="26"/>
  <c r="P7" i="26" l="1"/>
  <c r="AV7" i="26"/>
  <c r="Q8" i="26" l="1"/>
  <c r="AW15" i="26" l="1"/>
  <c r="P8" i="26"/>
  <c r="AW7" i="26" l="1"/>
  <c r="Q14" i="26"/>
  <c r="AV14" i="26"/>
  <c r="P14" i="26"/>
  <c r="AV8" i="26"/>
  <c r="AW8" i="26" l="1"/>
  <c r="Q17" i="26"/>
  <c r="AV17" i="26"/>
  <c r="P17" i="26"/>
  <c r="Q13" i="26" l="1"/>
  <c r="AW14" i="26" l="1"/>
  <c r="P13" i="26"/>
  <c r="AW17" i="26" l="1"/>
  <c r="AV13" i="26"/>
  <c r="AW13" i="26" l="1"/>
  <c r="N8" i="26"/>
  <c r="M8" i="26" l="1"/>
  <c r="N18" i="26" l="1"/>
  <c r="AS18" i="26"/>
  <c r="M18" i="26"/>
  <c r="AS8" i="26"/>
  <c r="AT8" i="26" l="1"/>
  <c r="N17" i="26"/>
  <c r="AT18" i="26" l="1"/>
  <c r="M17" i="26"/>
  <c r="AT17" i="26" l="1"/>
  <c r="AS17" i="26"/>
  <c r="P6" i="26" l="1"/>
  <c r="P26" i="26" s="1"/>
  <c r="M6" i="26"/>
  <c r="M26" i="26" s="1"/>
  <c r="Q6" i="26"/>
  <c r="Q26" i="26" s="1"/>
  <c r="E10" i="177" l="1"/>
  <c r="H10" i="177"/>
  <c r="AV6" i="26"/>
  <c r="AV26" i="26" s="1"/>
  <c r="AS6" i="26"/>
  <c r="AS26" i="26" s="1"/>
  <c r="N6" i="26"/>
  <c r="N26" i="26" s="1"/>
  <c r="S11" i="177" l="1"/>
  <c r="P11" i="177"/>
  <c r="AC11" i="177"/>
  <c r="Z11" i="177"/>
  <c r="S12" i="177"/>
  <c r="AC12" i="177"/>
  <c r="P12" i="177"/>
  <c r="Z12" i="177"/>
  <c r="P10" i="177"/>
  <c r="R14" i="177"/>
  <c r="O14" i="177"/>
  <c r="H14" i="177"/>
  <c r="E14" i="177"/>
  <c r="F10" i="177"/>
  <c r="I10" i="177"/>
  <c r="AW6" i="26"/>
  <c r="AW26" i="26" s="1"/>
  <c r="S10" i="177" l="1"/>
  <c r="F14" i="177"/>
  <c r="I14" i="177"/>
  <c r="C10" i="177"/>
  <c r="AT6" i="26"/>
  <c r="AT26" i="26" s="1"/>
  <c r="S14" i="177" l="1"/>
  <c r="C14" i="177"/>
  <c r="P14" i="177"/>
  <c r="L19" i="26" l="1"/>
  <c r="C19" i="26" s="1"/>
  <c r="AB19" i="26" l="1"/>
  <c r="AR19" i="26" l="1"/>
  <c r="L7" i="26"/>
  <c r="C7" i="26" s="1"/>
  <c r="AR7" i="26" l="1"/>
  <c r="AB7" i="26"/>
  <c r="L15" i="26" l="1"/>
  <c r="C15" i="26" s="1"/>
  <c r="AB15" i="26" l="1"/>
  <c r="AR15" i="26" l="1"/>
  <c r="L16" i="26"/>
  <c r="C16" i="26" s="1"/>
  <c r="AR16" i="26" l="1"/>
  <c r="AB16" i="26"/>
  <c r="L13" i="26" l="1"/>
  <c r="C13" i="26" s="1"/>
  <c r="AB13" i="26" l="1"/>
  <c r="AR13" i="26"/>
  <c r="L18" i="26" l="1"/>
  <c r="C18" i="26" s="1"/>
  <c r="AR18" i="26" l="1"/>
  <c r="AB18" i="26"/>
  <c r="L14" i="26" l="1"/>
  <c r="C14" i="26" s="1"/>
  <c r="AR14" i="26" l="1"/>
  <c r="AB14" i="26"/>
  <c r="L17" i="26" l="1"/>
  <c r="C17" i="26" s="1"/>
  <c r="AB17" i="26" l="1"/>
  <c r="AR17" i="26"/>
  <c r="L10" i="26"/>
  <c r="C10" i="26" s="1"/>
  <c r="AB10" i="26" l="1"/>
  <c r="AR10" i="26" l="1"/>
  <c r="L8" i="26"/>
  <c r="C8" i="26" s="1"/>
  <c r="AR8" i="26" l="1"/>
  <c r="AB8" i="26"/>
  <c r="L12" i="26"/>
  <c r="C12" i="26" s="1"/>
  <c r="AR12" i="26" l="1"/>
  <c r="AB12" i="26"/>
  <c r="L6" i="26"/>
  <c r="AR6" i="26" l="1"/>
  <c r="AR26" i="26" s="1"/>
  <c r="C6" i="26"/>
  <c r="L26" i="26"/>
  <c r="AB6" i="26"/>
  <c r="AB26" i="26" s="1"/>
  <c r="AF14" i="26" l="1"/>
  <c r="AF9" i="26"/>
  <c r="AF17" i="26"/>
  <c r="AF10" i="26" l="1"/>
  <c r="AF22" i="26"/>
  <c r="AF16" i="26"/>
  <c r="AF20" i="26"/>
  <c r="AF24" i="26"/>
  <c r="AF21" i="26"/>
  <c r="AF11" i="26"/>
  <c r="AF25" i="26"/>
  <c r="AF19" i="26"/>
  <c r="AF15" i="26"/>
  <c r="AC14" i="26"/>
  <c r="AF13" i="26"/>
  <c r="AC25" i="26"/>
  <c r="AC20" i="26"/>
  <c r="AC21" i="26"/>
  <c r="AF18" i="26"/>
  <c r="AC8" i="26"/>
  <c r="AF23" i="26"/>
  <c r="AF7" i="26"/>
  <c r="AC17" i="26"/>
  <c r="AC19" i="26"/>
  <c r="AC11" i="26"/>
  <c r="AC13" i="26"/>
  <c r="AC22" i="26"/>
  <c r="AC18" i="26"/>
  <c r="AC7" i="26"/>
  <c r="AC23" i="26"/>
  <c r="AC10" i="26"/>
  <c r="AC9" i="26"/>
  <c r="AC15" i="26"/>
  <c r="AC24" i="26"/>
  <c r="AC16" i="26"/>
  <c r="AF12" i="26" l="1"/>
  <c r="AC12" i="26"/>
  <c r="AF8" i="26"/>
  <c r="AD23" i="26"/>
  <c r="AD20" i="26"/>
  <c r="AD17" i="26"/>
  <c r="AD18" i="26"/>
  <c r="AD21" i="26"/>
  <c r="AD13" i="26"/>
  <c r="AD14" i="26"/>
  <c r="AD11" i="26"/>
  <c r="AD25" i="26"/>
  <c r="AD12" i="26"/>
  <c r="AD7" i="26"/>
  <c r="AD15" i="26"/>
  <c r="AD24" i="26"/>
  <c r="AD9" i="26"/>
  <c r="AD16" i="26"/>
  <c r="AD8" i="26"/>
  <c r="AD19" i="26"/>
  <c r="AD10" i="26"/>
  <c r="AD22" i="26"/>
  <c r="AE14" i="26"/>
  <c r="AE19" i="26"/>
  <c r="AE17" i="26"/>
  <c r="AE16" i="26"/>
  <c r="AE15" i="26"/>
  <c r="AE18" i="26"/>
  <c r="AE11" i="26"/>
  <c r="AE22" i="26"/>
  <c r="AE23" i="26"/>
  <c r="AE10" i="26"/>
  <c r="AE21" i="26"/>
  <c r="AE25" i="26"/>
  <c r="AE7" i="26"/>
  <c r="AE9" i="26"/>
  <c r="AE24" i="26"/>
  <c r="AE20" i="26"/>
  <c r="AF6" i="26"/>
  <c r="AC6" i="26"/>
  <c r="AC26" i="26" l="1"/>
  <c r="AF26" i="26"/>
  <c r="AE13" i="26"/>
  <c r="AE8" i="26"/>
  <c r="AE12" i="26"/>
  <c r="AD6" i="26"/>
  <c r="AD26" i="26" s="1"/>
  <c r="AB10" i="177"/>
  <c r="Y10" i="177"/>
  <c r="AE6" i="26" l="1"/>
  <c r="AE26" i="26" s="1"/>
  <c r="AH16" i="26"/>
  <c r="AG19" i="26"/>
  <c r="AG20" i="26"/>
  <c r="AI143" i="177"/>
  <c r="AH11" i="26"/>
  <c r="AH24" i="26"/>
  <c r="AG10" i="26"/>
  <c r="AH9" i="26"/>
  <c r="AG16" i="26"/>
  <c r="AH7" i="26"/>
  <c r="AH18" i="26"/>
  <c r="AG9" i="26"/>
  <c r="AH17" i="26"/>
  <c r="AI138" i="177"/>
  <c r="AG25" i="26"/>
  <c r="AH22" i="26"/>
  <c r="AH21" i="26"/>
  <c r="AG18" i="26"/>
  <c r="AH15" i="26"/>
  <c r="AG12" i="26"/>
  <c r="AG22" i="26"/>
  <c r="AG17" i="26"/>
  <c r="AH23" i="26"/>
  <c r="AH10" i="26"/>
  <c r="AG13" i="26"/>
  <c r="AG21" i="26"/>
  <c r="AH20" i="26"/>
  <c r="AG11" i="26"/>
  <c r="AB14" i="177"/>
  <c r="AG8" i="26"/>
  <c r="AH14" i="26"/>
  <c r="AG24" i="26"/>
  <c r="AG14" i="26"/>
  <c r="AG15" i="26"/>
  <c r="AG23" i="26"/>
  <c r="AG7" i="26"/>
  <c r="AH19" i="26"/>
  <c r="Z10" i="177"/>
  <c r="Y14" i="177"/>
  <c r="AH25" i="26"/>
  <c r="AI154" i="177" l="1"/>
  <c r="AI146" i="177"/>
  <c r="AI153" i="177"/>
  <c r="AI147" i="177"/>
  <c r="AI148" i="177"/>
  <c r="AA10" i="177"/>
  <c r="AI145" i="177"/>
  <c r="AI137" i="177"/>
  <c r="AI140" i="177"/>
  <c r="AI139" i="177"/>
  <c r="AI151" i="177"/>
  <c r="AI152" i="177"/>
  <c r="AI144" i="177"/>
  <c r="AI11" i="26"/>
  <c r="AI19" i="26"/>
  <c r="AI141" i="177"/>
  <c r="AH12" i="26"/>
  <c r="AI22" i="26"/>
  <c r="AI15" i="26"/>
  <c r="AH13" i="26"/>
  <c r="AI136" i="177"/>
  <c r="AI9" i="26"/>
  <c r="AI18" i="26"/>
  <c r="AI150" i="177"/>
  <c r="AI155" i="177"/>
  <c r="AI16" i="26"/>
  <c r="AI21" i="26"/>
  <c r="AI7" i="26"/>
  <c r="AI20" i="26"/>
  <c r="AI24" i="26"/>
  <c r="AI17" i="26"/>
  <c r="AI149" i="177"/>
  <c r="Z14" i="177"/>
  <c r="AI142" i="177"/>
  <c r="AI10" i="26"/>
  <c r="AG6" i="26"/>
  <c r="AG26" i="26" s="1"/>
  <c r="AI23" i="26"/>
  <c r="AI25" i="26"/>
  <c r="AI14" i="26"/>
  <c r="AH8" i="26"/>
  <c r="AA14" i="177" l="1"/>
  <c r="AC10" i="177"/>
  <c r="AH6" i="26"/>
  <c r="AH26" i="26" s="1"/>
  <c r="AD10" i="177"/>
  <c r="AI8" i="26"/>
  <c r="AJ152" i="177"/>
  <c r="AK152" i="177" s="1"/>
  <c r="AL152" i="177" s="1"/>
  <c r="D152" i="177" s="1"/>
  <c r="AJ142" i="177"/>
  <c r="AK142" i="177" s="1"/>
  <c r="AL142" i="177" s="1"/>
  <c r="D142" i="177" s="1"/>
  <c r="AJ143" i="177"/>
  <c r="AK143" i="177" s="1"/>
  <c r="AL143" i="177" s="1"/>
  <c r="D143" i="177" s="1"/>
  <c r="AI156" i="177"/>
  <c r="AJ137" i="177"/>
  <c r="AK137" i="177" s="1"/>
  <c r="AL137" i="177" s="1"/>
  <c r="D137" i="177" s="1"/>
  <c r="AJ151" i="177"/>
  <c r="AK151" i="177" s="1"/>
  <c r="AL151" i="177" s="1"/>
  <c r="D151" i="177" s="1"/>
  <c r="AJ141" i="177"/>
  <c r="AK141" i="177" s="1"/>
  <c r="AL141" i="177" s="1"/>
  <c r="D141" i="177" s="1"/>
  <c r="AJ138" i="177"/>
  <c r="AK138" i="177" s="1"/>
  <c r="AL138" i="177" s="1"/>
  <c r="D138" i="177" s="1"/>
  <c r="AJ147" i="177"/>
  <c r="AK147" i="177" s="1"/>
  <c r="AL147" i="177" s="1"/>
  <c r="D147" i="177" s="1"/>
  <c r="AJ144" i="177"/>
  <c r="AK144" i="177" s="1"/>
  <c r="AL144" i="177" s="1"/>
  <c r="D144" i="177" s="1"/>
  <c r="AJ136" i="177"/>
  <c r="AK136" i="177" s="1"/>
  <c r="AL136" i="177" s="1"/>
  <c r="D136" i="177" s="1"/>
  <c r="AJ139" i="177"/>
  <c r="AK139" i="177" s="1"/>
  <c r="AL139" i="177" s="1"/>
  <c r="D139" i="177" s="1"/>
  <c r="AJ145" i="177"/>
  <c r="AK145" i="177" s="1"/>
  <c r="AL145" i="177" s="1"/>
  <c r="D145" i="177" s="1"/>
  <c r="AJ150" i="177"/>
  <c r="AK150" i="177" s="1"/>
  <c r="AL150" i="177" s="1"/>
  <c r="D150" i="177" s="1"/>
  <c r="AJ155" i="177"/>
  <c r="AK155" i="177" s="1"/>
  <c r="AL155" i="177" s="1"/>
  <c r="D155" i="177" s="1"/>
  <c r="AJ153" i="177"/>
  <c r="AK153" i="177" s="1"/>
  <c r="AL153" i="177" s="1"/>
  <c r="D153" i="177" s="1"/>
  <c r="AJ146" i="177"/>
  <c r="AK146" i="177" s="1"/>
  <c r="AL146" i="177" s="1"/>
  <c r="D146" i="177" s="1"/>
  <c r="AJ148" i="177"/>
  <c r="AK148" i="177" s="1"/>
  <c r="AL148" i="177" s="1"/>
  <c r="D148" i="177" s="1"/>
  <c r="AJ154" i="177"/>
  <c r="AK154" i="177" s="1"/>
  <c r="AL154" i="177" s="1"/>
  <c r="D154" i="177" s="1"/>
  <c r="AJ140" i="177"/>
  <c r="AK140" i="177" s="1"/>
  <c r="AL140" i="177" s="1"/>
  <c r="D140" i="177" s="1"/>
  <c r="AJ149" i="177"/>
  <c r="AK149" i="177" s="1"/>
  <c r="AL149" i="177" s="1"/>
  <c r="D149" i="177" s="1"/>
  <c r="AI13" i="26"/>
  <c r="AI12" i="26"/>
  <c r="J153" i="177" l="1"/>
  <c r="K153" i="177"/>
  <c r="J151" i="177"/>
  <c r="K151" i="177"/>
  <c r="J148" i="177"/>
  <c r="K148" i="177"/>
  <c r="J137" i="177"/>
  <c r="K137" i="177"/>
  <c r="J146" i="177"/>
  <c r="K146" i="177"/>
  <c r="J136" i="177"/>
  <c r="K136" i="177"/>
  <c r="J143" i="177"/>
  <c r="K143" i="177"/>
  <c r="J155" i="177"/>
  <c r="K155" i="177"/>
  <c r="J144" i="177"/>
  <c r="K144" i="177"/>
  <c r="J142" i="177"/>
  <c r="K142" i="177"/>
  <c r="J145" i="177"/>
  <c r="K145" i="177"/>
  <c r="J147" i="177"/>
  <c r="K147" i="177"/>
  <c r="J152" i="177"/>
  <c r="K152" i="177"/>
  <c r="J154" i="177"/>
  <c r="K154" i="177"/>
  <c r="J139" i="177"/>
  <c r="K139" i="177"/>
  <c r="J141" i="177"/>
  <c r="K141" i="177"/>
  <c r="J149" i="177"/>
  <c r="K149" i="177"/>
  <c r="J150" i="177"/>
  <c r="K150" i="177"/>
  <c r="J138" i="177"/>
  <c r="K138" i="177"/>
  <c r="J140" i="177"/>
  <c r="K140" i="177"/>
  <c r="H139" i="177"/>
  <c r="G139" i="177"/>
  <c r="F139" i="177"/>
  <c r="I139" i="177"/>
  <c r="E139" i="177"/>
  <c r="I151" i="177"/>
  <c r="H151" i="177"/>
  <c r="F151" i="177"/>
  <c r="G151" i="177"/>
  <c r="E151" i="177"/>
  <c r="G147" i="177"/>
  <c r="E147" i="177"/>
  <c r="H147" i="177"/>
  <c r="I147" i="177"/>
  <c r="F147" i="177"/>
  <c r="E142" i="177"/>
  <c r="G142" i="177"/>
  <c r="I142" i="177"/>
  <c r="F142" i="177"/>
  <c r="H142" i="177"/>
  <c r="I144" i="177"/>
  <c r="F144" i="177"/>
  <c r="E144" i="177"/>
  <c r="H144" i="177"/>
  <c r="G144" i="177"/>
  <c r="AD14" i="177"/>
  <c r="H138" i="177"/>
  <c r="I138" i="177"/>
  <c r="G138" i="177"/>
  <c r="F138" i="177"/>
  <c r="E138" i="177"/>
  <c r="G143" i="177"/>
  <c r="I143" i="177"/>
  <c r="F143" i="177"/>
  <c r="E143" i="177"/>
  <c r="H143" i="177"/>
  <c r="E154" i="177"/>
  <c r="F154" i="177"/>
  <c r="H154" i="177"/>
  <c r="G154" i="177"/>
  <c r="I154" i="177"/>
  <c r="E148" i="177"/>
  <c r="I148" i="177"/>
  <c r="G148" i="177"/>
  <c r="H148" i="177"/>
  <c r="F148" i="177"/>
  <c r="G141" i="177"/>
  <c r="E141" i="177"/>
  <c r="F141" i="177"/>
  <c r="H141" i="177"/>
  <c r="I141" i="177"/>
  <c r="H152" i="177"/>
  <c r="G152" i="177"/>
  <c r="F152" i="177"/>
  <c r="I152" i="177"/>
  <c r="E152" i="177"/>
  <c r="AC14" i="177"/>
  <c r="E137" i="177"/>
  <c r="H137" i="177"/>
  <c r="I137" i="177"/>
  <c r="F137" i="177"/>
  <c r="G137" i="177"/>
  <c r="E149" i="177"/>
  <c r="H149" i="177"/>
  <c r="F149" i="177"/>
  <c r="I149" i="177"/>
  <c r="G149" i="177"/>
  <c r="E153" i="177"/>
  <c r="F153" i="177"/>
  <c r="H153" i="177"/>
  <c r="G153" i="177"/>
  <c r="I153" i="177"/>
  <c r="H146" i="177"/>
  <c r="G146" i="177"/>
  <c r="E146" i="177"/>
  <c r="F146" i="177"/>
  <c r="I146" i="177"/>
  <c r="G155" i="177"/>
  <c r="F155" i="177"/>
  <c r="H155" i="177"/>
  <c r="E155" i="177"/>
  <c r="I155" i="177"/>
  <c r="AI6" i="26"/>
  <c r="AI26" i="26" s="1"/>
  <c r="E140" i="177"/>
  <c r="F140" i="177"/>
  <c r="H140" i="177"/>
  <c r="G140" i="177"/>
  <c r="I140" i="177"/>
  <c r="F150" i="177"/>
  <c r="H150" i="177"/>
  <c r="I150" i="177"/>
  <c r="G150" i="177"/>
  <c r="E150" i="177"/>
  <c r="I136" i="177"/>
  <c r="E136" i="177"/>
  <c r="H136" i="177"/>
  <c r="G136" i="177"/>
  <c r="F136" i="177"/>
  <c r="H145" i="177"/>
  <c r="F145" i="177"/>
  <c r="I145" i="177"/>
  <c r="G145" i="177"/>
  <c r="E145" i="177"/>
  <c r="AE14" i="177" l="1"/>
  <c r="AE10" i="177"/>
  <c r="J156" i="177"/>
  <c r="K156" i="177"/>
  <c r="C139" i="177"/>
  <c r="C150" i="177"/>
  <c r="C145" i="177"/>
  <c r="C138" i="177"/>
  <c r="H156" i="177"/>
  <c r="C151" i="177"/>
  <c r="C143" i="177"/>
  <c r="I156" i="177"/>
  <c r="C144" i="177"/>
  <c r="C141" i="177"/>
  <c r="C137" i="177"/>
  <c r="C136" i="177"/>
  <c r="E156" i="177"/>
  <c r="C142" i="177"/>
  <c r="C140" i="177"/>
  <c r="C148" i="177"/>
  <c r="C155" i="177"/>
  <c r="C149" i="177"/>
  <c r="C154" i="177"/>
  <c r="C146" i="177"/>
  <c r="F156" i="177"/>
  <c r="C153" i="177"/>
  <c r="C152" i="177"/>
  <c r="G156" i="177"/>
  <c r="C147" i="177"/>
</calcChain>
</file>

<file path=xl/sharedStrings.xml><?xml version="1.0" encoding="utf-8"?>
<sst xmlns="http://schemas.openxmlformats.org/spreadsheetml/2006/main" count="111750" uniqueCount="16036">
  <si>
    <t>Tables, Graphs, and Pivot Tables</t>
    <phoneticPr fontId="2"/>
  </si>
  <si>
    <t>China</t>
  </si>
  <si>
    <t>Gen 2.5</t>
  </si>
  <si>
    <t>Yeolight</t>
  </si>
  <si>
    <t>First-O-Light</t>
  </si>
  <si>
    <t>Japan</t>
  </si>
  <si>
    <t>Gen 2</t>
  </si>
  <si>
    <t>Pioneer</t>
  </si>
  <si>
    <t>Konica Minolta</t>
  </si>
  <si>
    <t>OLEDWorks</t>
  </si>
  <si>
    <t>SP2</t>
  </si>
  <si>
    <t>QHD</t>
  </si>
  <si>
    <t>Germany</t>
  </si>
  <si>
    <t>Osram</t>
  </si>
  <si>
    <t>FHD</t>
  </si>
  <si>
    <t>Gen 5</t>
  </si>
  <si>
    <t>LGD</t>
  </si>
  <si>
    <t>8K</t>
  </si>
  <si>
    <t>4K</t>
  </si>
  <si>
    <t>Area (m2)</t>
    <phoneticPr fontId="13"/>
  </si>
  <si>
    <t>Gen</t>
    <phoneticPr fontId="13"/>
  </si>
  <si>
    <t>Sub Pixels</t>
    <phoneticPr fontId="13"/>
  </si>
  <si>
    <t>H pixels</t>
    <phoneticPr fontId="13"/>
  </si>
  <si>
    <t>V pixels</t>
    <phoneticPr fontId="13"/>
  </si>
  <si>
    <t>Panel Format</t>
    <phoneticPr fontId="13"/>
  </si>
  <si>
    <t>Gen 10.5</t>
  </si>
  <si>
    <t>Gen 8.5</t>
  </si>
  <si>
    <t>Gen 6</t>
  </si>
  <si>
    <t>Gen 5.5</t>
  </si>
  <si>
    <t>Gen 4.5</t>
  </si>
  <si>
    <t>Gen 3.5</t>
  </si>
  <si>
    <t>Gen 3</t>
  </si>
  <si>
    <t>Nippon Seiki</t>
  </si>
  <si>
    <t>H (mm)</t>
    <phoneticPr fontId="13"/>
  </si>
  <si>
    <t>V (mm)</t>
    <phoneticPr fontId="13"/>
  </si>
  <si>
    <t>Futuba</t>
  </si>
  <si>
    <t>GenArea</t>
    <phoneticPr fontId="13"/>
  </si>
  <si>
    <t>HMD Global</t>
  </si>
  <si>
    <t>Visionox</t>
  </si>
  <si>
    <t>Truly</t>
  </si>
  <si>
    <t>None</t>
  </si>
  <si>
    <t>VTE</t>
  </si>
  <si>
    <t>RGB</t>
  </si>
  <si>
    <t>PMOLED</t>
  </si>
  <si>
    <t>Taiwan</t>
  </si>
  <si>
    <t>RiTdisplay</t>
  </si>
  <si>
    <t>Lighting</t>
  </si>
  <si>
    <t>Wise Chip</t>
  </si>
  <si>
    <t>TV_QD_OLED</t>
  </si>
  <si>
    <t>IJP</t>
  </si>
  <si>
    <t>Open</t>
  </si>
  <si>
    <t>Blue &amp; Yellow</t>
  </si>
  <si>
    <t>TV_WOLED_BY</t>
  </si>
  <si>
    <t>Sony</t>
  </si>
  <si>
    <t>FMM</t>
  </si>
  <si>
    <t>TV_RGB_FMM</t>
  </si>
  <si>
    <t>JOLED</t>
  </si>
  <si>
    <t>Medium_IT</t>
  </si>
  <si>
    <t>Mask</t>
    <phoneticPr fontId="13"/>
  </si>
  <si>
    <t>Deposition</t>
    <phoneticPr fontId="13"/>
  </si>
  <si>
    <t>Color</t>
    <phoneticPr fontId="13"/>
  </si>
  <si>
    <t>Application</t>
    <phoneticPr fontId="13"/>
  </si>
  <si>
    <t>NamePanel</t>
    <phoneticPr fontId="13"/>
  </si>
  <si>
    <t>PanelAttributes</t>
    <phoneticPr fontId="13"/>
  </si>
  <si>
    <t>Y/G_Host</t>
  </si>
  <si>
    <t>Y/G_Dopant</t>
  </si>
  <si>
    <t>R_Host</t>
  </si>
  <si>
    <t>R_Dopant</t>
  </si>
  <si>
    <t>USA</t>
  </si>
  <si>
    <t>Polymer_HTL</t>
  </si>
  <si>
    <t>CGL/BL</t>
  </si>
  <si>
    <t>n/p_CGL</t>
  </si>
  <si>
    <t>Singapore</t>
  </si>
  <si>
    <t>IL</t>
  </si>
  <si>
    <t>HTL</t>
  </si>
  <si>
    <t>Tianma</t>
  </si>
  <si>
    <t>HIL</t>
  </si>
  <si>
    <t>G_Host</t>
  </si>
  <si>
    <t>Sharp</t>
  </si>
  <si>
    <t>Unknown</t>
  </si>
  <si>
    <t>SDC</t>
  </si>
  <si>
    <t>UDC</t>
  </si>
  <si>
    <t>Royole</t>
  </si>
  <si>
    <t>G_Dopant</t>
  </si>
  <si>
    <t>Tosoh</t>
  </si>
  <si>
    <t>Others</t>
  </si>
  <si>
    <t>Toray</t>
  </si>
  <si>
    <t>ETL</t>
  </si>
  <si>
    <t>Sumitomo</t>
  </si>
  <si>
    <t>EML_R</t>
  </si>
  <si>
    <t>SFC</t>
  </si>
  <si>
    <t>CPT</t>
  </si>
  <si>
    <t>EML_G</t>
  </si>
  <si>
    <t>Samsung SDI</t>
  </si>
  <si>
    <t>EML_B</t>
  </si>
  <si>
    <t>Qiadong</t>
  </si>
  <si>
    <t>EIL</t>
  </si>
  <si>
    <t>NSCC</t>
  </si>
  <si>
    <t>China Star</t>
  </si>
  <si>
    <t>CPL</t>
  </si>
  <si>
    <t>Novaled</t>
  </si>
  <si>
    <t>BOE</t>
  </si>
  <si>
    <t>EDO</t>
  </si>
  <si>
    <t>Nisso</t>
  </si>
  <si>
    <t>Merck</t>
  </si>
  <si>
    <t>JDI</t>
  </si>
  <si>
    <t>LG Chem</t>
  </si>
  <si>
    <t>2023</t>
  </si>
  <si>
    <t>Foxconn</t>
  </si>
  <si>
    <t>B_Host</t>
  </si>
  <si>
    <t>2022</t>
  </si>
  <si>
    <t>Idemitsu Kosan</t>
  </si>
  <si>
    <t>AUO</t>
  </si>
  <si>
    <t>2021</t>
  </si>
  <si>
    <t>2020</t>
  </si>
  <si>
    <t>Duksan Neolux</t>
  </si>
  <si>
    <t>B_Dopant</t>
  </si>
  <si>
    <t>2019</t>
  </si>
  <si>
    <t>2017</t>
  </si>
  <si>
    <t>Comet</t>
  </si>
  <si>
    <t>2016</t>
  </si>
  <si>
    <t>Bayer</t>
  </si>
  <si>
    <t>ListLayer</t>
    <phoneticPr fontId="13"/>
  </si>
  <si>
    <t>Type</t>
  </si>
  <si>
    <t>Layer</t>
  </si>
  <si>
    <t>NameYear</t>
    <phoneticPr fontId="13"/>
  </si>
  <si>
    <t>ListSupplier</t>
    <phoneticPr fontId="13"/>
  </si>
  <si>
    <t>Fab</t>
    <phoneticPr fontId="13"/>
  </si>
  <si>
    <t>NamePanelMaker</t>
    <phoneticPr fontId="13"/>
  </si>
  <si>
    <t>Panel Maker</t>
  </si>
  <si>
    <t>IJPSheet2Area</t>
    <phoneticPr fontId="13"/>
  </si>
  <si>
    <t>PanelCountry</t>
    <phoneticPr fontId="13"/>
  </si>
  <si>
    <t>Total</t>
  </si>
  <si>
    <t>Foldable</t>
  </si>
  <si>
    <t>Rigid</t>
  </si>
  <si>
    <t>Hybrid</t>
  </si>
  <si>
    <t>Inkjet</t>
  </si>
  <si>
    <t>Deposition</t>
  </si>
  <si>
    <t>Flexible</t>
  </si>
  <si>
    <t>Rigid/Flexible</t>
  </si>
  <si>
    <t>Substrate</t>
  </si>
  <si>
    <t>Mobile</t>
  </si>
  <si>
    <t>Application</t>
  </si>
  <si>
    <t>Panel Maker</t>
    <phoneticPr fontId="13"/>
  </si>
  <si>
    <t>Total</t>
    <phoneticPr fontId="13"/>
  </si>
  <si>
    <t>Supplier</t>
  </si>
  <si>
    <t>Å to cm</t>
    <phoneticPr fontId="13"/>
  </si>
  <si>
    <t>Layer</t>
    <phoneticPr fontId="13"/>
  </si>
  <si>
    <t>Recovery Table</t>
    <phoneticPr fontId="13"/>
  </si>
  <si>
    <t>Material Cost Table ($/Gram)</t>
    <phoneticPr fontId="13"/>
  </si>
  <si>
    <t>THICKNESS (Å)</t>
    <phoneticPr fontId="13"/>
  </si>
  <si>
    <t>Common</t>
  </si>
  <si>
    <t>VTE Open</t>
  </si>
  <si>
    <t>VTE FMM</t>
  </si>
  <si>
    <t>Actual Substrate Input Area by Deposition Type (1,000 m2/Year)</t>
  </si>
  <si>
    <t>Actual Substrate Input Area by Substrate Type (1,000 m2/Year)</t>
  </si>
  <si>
    <t>Others</t>
    <phoneticPr fontId="13"/>
  </si>
  <si>
    <t>Actual Substrate Input Area by Panel Maker (1,000 m2/Year)</t>
    <phoneticPr fontId="17"/>
  </si>
  <si>
    <t>MG Area Input for OLED by Panel Maker (1,000 m2/Year)</t>
  </si>
  <si>
    <t>TV_QD_OLED</t>
    <phoneticPr fontId="13"/>
  </si>
  <si>
    <t>Input Area by Deposition Type - All Applications</t>
  </si>
  <si>
    <t>Input Area by Substrate Type - All Applications</t>
  </si>
  <si>
    <t>Material Weight (kg) by Panel Maker - AMOLED (Mobile and TV)</t>
    <phoneticPr fontId="13"/>
  </si>
  <si>
    <t>Material Revenues by Panel Maker - AMOLED ($Millions)</t>
    <phoneticPr fontId="13"/>
  </si>
  <si>
    <t>Deposition</t>
    <phoneticPr fontId="13"/>
  </si>
  <si>
    <t>Others</t>
    <phoneticPr fontId="13"/>
  </si>
  <si>
    <t>Material Sales by Manufacturer - PMOLED kilograms</t>
  </si>
  <si>
    <t>Actual Substrate Input Area by Manufacturer (1,000 m2/Year)</t>
  </si>
  <si>
    <t>Panel Maker</t>
    <phoneticPr fontId="17"/>
  </si>
  <si>
    <t>Material Sales by Panel Maker - Lighting kilograms</t>
  </si>
  <si>
    <t>Material Sales by Panel Maker - Lighting Revenues  ($Millions)</t>
  </si>
  <si>
    <t>Actual Substrate Input Area by Panel Maker (1,000 m2/Year)</t>
  </si>
  <si>
    <t>Panel Maker</t>
    <phoneticPr fontId="17"/>
  </si>
  <si>
    <t>Country</t>
    <phoneticPr fontId="13"/>
  </si>
  <si>
    <t>Material Sales by Manufacturer - PMOLED Revenues  ($Millions)</t>
    <phoneticPr fontId="13"/>
  </si>
  <si>
    <t>Country</t>
    <phoneticPr fontId="13"/>
  </si>
  <si>
    <t>Material Weight (kg) by Panel Maker - AMOLED (Mobile and TV)</t>
    <phoneticPr fontId="13"/>
  </si>
  <si>
    <t>Material Revenues by Panel Maker - AMOLED ($Millions)</t>
    <phoneticPr fontId="13"/>
  </si>
  <si>
    <t>Input Area by Panel Maker - AMOLED (1,000 m2)</t>
    <phoneticPr fontId="13"/>
  </si>
  <si>
    <t>Material Weight (kg) by Application -</t>
  </si>
  <si>
    <t>Material Revenues by Application - Revenues</t>
  </si>
  <si>
    <t>Input Area by Application in 000 m2</t>
  </si>
  <si>
    <t>Substrate</t>
    <phoneticPr fontId="13"/>
  </si>
  <si>
    <t>Kaneka</t>
  </si>
  <si>
    <t>SDC</t>
    <phoneticPr fontId="13"/>
  </si>
  <si>
    <t>Open</t>
    <phoneticPr fontId="13"/>
  </si>
  <si>
    <t>FMM</t>
    <phoneticPr fontId="13"/>
  </si>
  <si>
    <t>Mask</t>
    <phoneticPr fontId="13"/>
  </si>
  <si>
    <t>VTE</t>
    <phoneticPr fontId="13"/>
  </si>
  <si>
    <t>RGB</t>
    <phoneticPr fontId="13"/>
  </si>
  <si>
    <t>Color</t>
    <phoneticPr fontId="13"/>
  </si>
  <si>
    <t>Year</t>
    <phoneticPr fontId="13"/>
  </si>
  <si>
    <t>Mask</t>
  </si>
  <si>
    <t>Color</t>
  </si>
  <si>
    <t>Supplier</t>
    <phoneticPr fontId="13"/>
  </si>
  <si>
    <t>Total</t>
    <phoneticPr fontId="13"/>
  </si>
  <si>
    <t>Revenue Summary by Material Suppier ($ Millions)</t>
    <phoneticPr fontId="13"/>
  </si>
  <si>
    <t>Layer Type</t>
    <phoneticPr fontId="13"/>
  </si>
  <si>
    <t>Type</t>
    <phoneticPr fontId="13"/>
  </si>
  <si>
    <t>Revenue Summary by Material Type ($ Millions)</t>
    <phoneticPr fontId="13"/>
  </si>
  <si>
    <t>Blue</t>
  </si>
  <si>
    <t>Market Share</t>
  </si>
  <si>
    <t>YACDMTPS</t>
    <phoneticPr fontId="13"/>
  </si>
  <si>
    <t>Y_A_P_T_S</t>
    <phoneticPr fontId="13"/>
  </si>
  <si>
    <t>T_Y_P</t>
    <phoneticPr fontId="13"/>
  </si>
  <si>
    <t>S_Y_P</t>
    <phoneticPr fontId="13"/>
  </si>
  <si>
    <t>S_Y_T</t>
    <phoneticPr fontId="13"/>
  </si>
  <si>
    <t>P_Y</t>
    <phoneticPr fontId="13"/>
  </si>
  <si>
    <t>T_Y</t>
    <phoneticPr fontId="13"/>
  </si>
  <si>
    <t>S_Y</t>
    <phoneticPr fontId="13"/>
  </si>
  <si>
    <t>Material Weight (kilograms)</t>
  </si>
  <si>
    <t>Material Revenue ($Millions)</t>
  </si>
  <si>
    <t>Year</t>
    <phoneticPr fontId="10"/>
  </si>
  <si>
    <t>Database created using 'Supplydb' sheet</t>
    <phoneticPr fontId="13"/>
  </si>
  <si>
    <t>($ Millions)</t>
    <phoneticPr fontId="13"/>
  </si>
  <si>
    <t>($ Millions)</t>
    <phoneticPr fontId="13"/>
  </si>
  <si>
    <t>Supplier</t>
    <phoneticPr fontId="13"/>
  </si>
  <si>
    <t>Year</t>
  </si>
  <si>
    <t xml:space="preserve"> Material Revenue ($Millions)</t>
  </si>
  <si>
    <t xml:space="preserve"> Material Weight (kilograms)</t>
  </si>
  <si>
    <t>$ Millions</t>
    <phoneticPr fontId="13"/>
  </si>
  <si>
    <t>Revenues</t>
    <phoneticPr fontId="13"/>
  </si>
  <si>
    <t>Revenues</t>
  </si>
  <si>
    <t>Consumption</t>
  </si>
  <si>
    <t>grams</t>
  </si>
  <si>
    <t>AMOLED - TV</t>
    <phoneticPr fontId="13"/>
  </si>
  <si>
    <t>TV</t>
    <phoneticPr fontId="13"/>
  </si>
  <si>
    <t>1,000 m2</t>
    <phoneticPr fontId="13"/>
  </si>
  <si>
    <t>Area</t>
    <phoneticPr fontId="13"/>
  </si>
  <si>
    <t>Kilograms</t>
  </si>
  <si>
    <t>Layer Type</t>
  </si>
  <si>
    <t>TotalOLED</t>
  </si>
  <si>
    <t>1,000 m2</t>
    <phoneticPr fontId="13"/>
  </si>
  <si>
    <t>$ Millions</t>
  </si>
  <si>
    <t>Units</t>
    <phoneticPr fontId="30"/>
  </si>
  <si>
    <t>Measures</t>
    <phoneticPr fontId="13"/>
  </si>
  <si>
    <t>Attributes</t>
    <phoneticPr fontId="13"/>
  </si>
  <si>
    <t>Title</t>
    <phoneticPr fontId="13"/>
  </si>
  <si>
    <t>Source Sheet</t>
    <phoneticPr fontId="13"/>
  </si>
  <si>
    <t>#</t>
    <phoneticPr fontId="10"/>
  </si>
  <si>
    <t>016</t>
  </si>
  <si>
    <t>015</t>
  </si>
  <si>
    <t>013</t>
  </si>
  <si>
    <t>AMOLED</t>
    <phoneticPr fontId="13"/>
  </si>
  <si>
    <t>AMOLED Material Purchase Amount by Panel Maker</t>
    <phoneticPr fontId="13"/>
  </si>
  <si>
    <t>TotalAMOLED</t>
  </si>
  <si>
    <t>010</t>
  </si>
  <si>
    <t>TV</t>
  </si>
  <si>
    <t>009</t>
  </si>
  <si>
    <t>AMOLED Input Area by Panel Maker</t>
  </si>
  <si>
    <t>TotalAMOLED</t>
    <phoneticPr fontId="13"/>
  </si>
  <si>
    <t>008</t>
  </si>
  <si>
    <t>Consumption</t>
    <phoneticPr fontId="13"/>
  </si>
  <si>
    <t>AMOLED Material Consumption by Panel Maker</t>
    <phoneticPr fontId="13"/>
  </si>
  <si>
    <t>007</t>
  </si>
  <si>
    <t>AMOLED Material Consumption by Layer Category - All Applications</t>
    <phoneticPr fontId="13"/>
  </si>
  <si>
    <t>006</t>
  </si>
  <si>
    <t>005</t>
  </si>
  <si>
    <t>Material Supplier</t>
    <phoneticPr fontId="13"/>
  </si>
  <si>
    <t>SupplierData1</t>
    <phoneticPr fontId="13"/>
  </si>
  <si>
    <t>004</t>
  </si>
  <si>
    <t>003</t>
  </si>
  <si>
    <t>Application</t>
    <phoneticPr fontId="13"/>
  </si>
  <si>
    <t>TotalOLED</t>
    <phoneticPr fontId="13"/>
  </si>
  <si>
    <t>Object</t>
    <phoneticPr fontId="13"/>
  </si>
  <si>
    <t>OriginalSheetName</t>
    <phoneticPr fontId="13"/>
  </si>
  <si>
    <t>Click Chart # to Jump</t>
    <phoneticPr fontId="13"/>
  </si>
  <si>
    <t>Chart Index</t>
    <phoneticPr fontId="10"/>
  </si>
  <si>
    <t>Hide</t>
    <phoneticPr fontId="13"/>
  </si>
  <si>
    <t>Return to Index</t>
  </si>
  <si>
    <t>Inco-Flex</t>
  </si>
  <si>
    <t>RiT display</t>
  </si>
  <si>
    <t>Hodogaya</t>
  </si>
  <si>
    <t>Total</t>
    <phoneticPr fontId="2"/>
  </si>
  <si>
    <t>LGD</t>
    <phoneticPr fontId="2"/>
  </si>
  <si>
    <t>ApplicationList2</t>
    <phoneticPr fontId="2"/>
  </si>
  <si>
    <t>PanelMakerByApp</t>
    <phoneticPr fontId="2"/>
  </si>
  <si>
    <t>Selected Panel Maker</t>
    <phoneticPr fontId="13"/>
  </si>
  <si>
    <t>EML</t>
    <phoneticPr fontId="13"/>
  </si>
  <si>
    <t>Common</t>
    <phoneticPr fontId="13"/>
  </si>
  <si>
    <t>EML</t>
    <phoneticPr fontId="13"/>
  </si>
  <si>
    <t>Common</t>
    <phoneticPr fontId="13"/>
  </si>
  <si>
    <t>V Technology</t>
  </si>
  <si>
    <t>Latest 2016 - 2017 Data</t>
    <phoneticPr fontId="2"/>
  </si>
  <si>
    <t>2024</t>
  </si>
  <si>
    <t>2025</t>
  </si>
  <si>
    <t>2026</t>
  </si>
  <si>
    <t>2027</t>
  </si>
  <si>
    <t>2028</t>
  </si>
  <si>
    <t>2029</t>
  </si>
  <si>
    <t>ListSubstrate</t>
    <phoneticPr fontId="13"/>
  </si>
  <si>
    <t>001</t>
  </si>
  <si>
    <t>002</t>
  </si>
  <si>
    <t>017</t>
  </si>
  <si>
    <t>018</t>
  </si>
  <si>
    <t>AMOLED Input Area by Application</t>
  </si>
  <si>
    <t>AMOLED Material Consumption by Application</t>
  </si>
  <si>
    <t>AMOLED Material Revenues by Application</t>
  </si>
  <si>
    <t>AMOLED Material Revenues by Layer Category - All Applications</t>
  </si>
  <si>
    <t>AMOLED Input Area by Panel Maker - TV / Other</t>
    <phoneticPr fontId="2"/>
  </si>
  <si>
    <t>AMOLED</t>
  </si>
  <si>
    <t>Return to Index</t>
    <phoneticPr fontId="2"/>
  </si>
  <si>
    <t>Size</t>
    <phoneticPr fontId="13"/>
  </si>
  <si>
    <t>S_Y_Size</t>
    <phoneticPr fontId="13"/>
  </si>
  <si>
    <t>All Applications</t>
    <phoneticPr fontId="13"/>
  </si>
  <si>
    <t>TV &amp; Large Applications</t>
    <phoneticPr fontId="13"/>
  </si>
  <si>
    <t>AMOLED Material Revenues by Supplier - All Applications</t>
    <phoneticPr fontId="2"/>
  </si>
  <si>
    <t>AMOLED Material Revenues by Supplier - TV &amp; Large Applications</t>
    <phoneticPr fontId="2"/>
  </si>
  <si>
    <t>S_Y_T_Size</t>
    <phoneticPr fontId="13"/>
  </si>
  <si>
    <t>S_Y_P_Size</t>
    <phoneticPr fontId="13"/>
  </si>
  <si>
    <t>DuPont</t>
  </si>
  <si>
    <t>LT Materials</t>
  </si>
  <si>
    <t>IL_G</t>
  </si>
  <si>
    <t>IL_R</t>
  </si>
  <si>
    <t>IL_B</t>
  </si>
  <si>
    <t>HIL_B</t>
  </si>
  <si>
    <t>HIL_G</t>
  </si>
  <si>
    <t>HIL_R</t>
  </si>
  <si>
    <t>Top 10 Sorted by Amount ($ Millions)</t>
    <phoneticPr fontId="13"/>
  </si>
  <si>
    <t>Region</t>
  </si>
  <si>
    <t>Actual Substrate Input Area by Region (1,000 m2/Year)</t>
  </si>
  <si>
    <t>Input Area by Region - All Applications</t>
  </si>
  <si>
    <t>Density
 (g/cm3)</t>
  </si>
  <si>
    <t>IJP Aperture Ratio</t>
    <phoneticPr fontId="13"/>
  </si>
  <si>
    <t>011</t>
  </si>
  <si>
    <t>012</t>
  </si>
  <si>
    <t>AMOLED Material Revenues by Supplier - Mobile Applications</t>
  </si>
  <si>
    <t>Mobile_SDC</t>
  </si>
  <si>
    <t>Mobile/Large</t>
  </si>
  <si>
    <t>Mobile Applications</t>
  </si>
  <si>
    <t>SK JNC</t>
  </si>
  <si>
    <t>P&amp;H Tech</t>
  </si>
  <si>
    <t>Small Molecule IJP with Blue evaporation</t>
  </si>
  <si>
    <t>Mobile_Tandem</t>
  </si>
  <si>
    <t>Mobile_Tandem_SDC</t>
  </si>
  <si>
    <t>Mobile_Tandem</t>
    <phoneticPr fontId="2"/>
  </si>
  <si>
    <t>Mobile_Tandem_SDC</t>
    <phoneticPr fontId="2"/>
  </si>
  <si>
    <t>Mobile_SingleLayer</t>
  </si>
  <si>
    <t>Mobile_SingleLayer_SDC</t>
  </si>
  <si>
    <t>Current Year</t>
    <phoneticPr fontId="13"/>
  </si>
  <si>
    <t>Annual Price Reductions</t>
    <phoneticPr fontId="13"/>
  </si>
  <si>
    <t>2030</t>
  </si>
  <si>
    <t>-</t>
  </si>
  <si>
    <t>App2Mobile</t>
    <phoneticPr fontId="13"/>
  </si>
  <si>
    <t>Gen 8.7</t>
    <phoneticPr fontId="13"/>
  </si>
  <si>
    <t>For System Use - Don't Change</t>
    <phoneticPr fontId="13"/>
  </si>
  <si>
    <t>Solus AM</t>
  </si>
  <si>
    <t>LT Metal</t>
  </si>
  <si>
    <t>R_Prime</t>
  </si>
  <si>
    <t>G_Prime</t>
  </si>
  <si>
    <t>B_Prime</t>
  </si>
  <si>
    <t>P_Dopant</t>
  </si>
  <si>
    <t>aETL</t>
  </si>
  <si>
    <t>Ver. 01</t>
    <phoneticPr fontId="2"/>
  </si>
  <si>
    <t>TV_WOLED_WBC</t>
  </si>
  <si>
    <t>TV_WOLED_WBE</t>
  </si>
  <si>
    <t>IT_SingleLayer</t>
  </si>
  <si>
    <t>IT_Tandem</t>
  </si>
  <si>
    <t>TV_WOLED_WBH</t>
  </si>
  <si>
    <t>LGD/BOE</t>
    <phoneticPr fontId="13"/>
  </si>
  <si>
    <t>TV_Polymer_IJP</t>
  </si>
  <si>
    <t>Mobile_SingleLayer_LGD_BOE</t>
  </si>
  <si>
    <t>Mobile_SingleLayer_LGD_BOE</t>
    <phoneticPr fontId="13"/>
  </si>
  <si>
    <t>IT_SingleLayer</t>
    <phoneticPr fontId="2"/>
  </si>
  <si>
    <t>IT_Tandem</t>
    <phoneticPr fontId="2"/>
  </si>
  <si>
    <t>Input Area by Panel Maker - AMOLED (1,000 m2)</t>
    <phoneticPr fontId="17"/>
  </si>
  <si>
    <t>IT</t>
    <phoneticPr fontId="13"/>
  </si>
  <si>
    <t>NameApplication</t>
    <phoneticPr fontId="13"/>
  </si>
  <si>
    <t>Y</t>
    <phoneticPr fontId="13"/>
  </si>
  <si>
    <t>App</t>
    <phoneticPr fontId="13"/>
  </si>
  <si>
    <t>Config</t>
    <phoneticPr fontId="13"/>
  </si>
  <si>
    <t>MSup</t>
    <phoneticPr fontId="13"/>
  </si>
  <si>
    <t>Material
Supplier</t>
    <phoneticPr fontId="13"/>
  </si>
  <si>
    <t>P</t>
    <phoneticPr fontId="13"/>
  </si>
  <si>
    <t>Rev</t>
    <phoneticPr fontId="13"/>
  </si>
  <si>
    <t>Wgt</t>
    <phoneticPr fontId="13"/>
  </si>
  <si>
    <t>AMOLED Input Area by Application (1,000 m2)</t>
    <phoneticPr fontId="2"/>
  </si>
  <si>
    <t>AMOLED Material Consumption by Application (kg)</t>
    <phoneticPr fontId="2"/>
  </si>
  <si>
    <t>LCat</t>
    <phoneticPr fontId="13"/>
  </si>
  <si>
    <t>Layer Category</t>
  </si>
  <si>
    <t>Layer Category</t>
    <phoneticPr fontId="13"/>
  </si>
  <si>
    <t>EML_Host</t>
  </si>
  <si>
    <t>EML_Dopant</t>
  </si>
  <si>
    <t>LayerConv</t>
    <phoneticPr fontId="13"/>
  </si>
  <si>
    <t>IL</t>
    <phoneticPr fontId="13"/>
  </si>
  <si>
    <t>CGL/BL</t>
    <phoneticPr fontId="13"/>
  </si>
  <si>
    <t>LType</t>
    <phoneticPr fontId="13"/>
  </si>
  <si>
    <t>Dep</t>
    <phoneticPr fontId="13"/>
  </si>
  <si>
    <t>IT Applications</t>
    <phoneticPr fontId="13"/>
  </si>
  <si>
    <t>Source Sheet</t>
    <phoneticPr fontId="2"/>
  </si>
  <si>
    <t>H</t>
    <phoneticPr fontId="2"/>
  </si>
  <si>
    <t>AMOLED Material Revenues by Application ($)</t>
    <phoneticPr fontId="2"/>
  </si>
  <si>
    <t>AMOLED Material Consumption by Layer Type (kg)</t>
  </si>
  <si>
    <t>AMOLED Material Revenues by Layer Type ($)</t>
  </si>
  <si>
    <t>Large</t>
    <phoneticPr fontId="2"/>
  </si>
  <si>
    <t>Match</t>
    <phoneticPr fontId="2"/>
  </si>
  <si>
    <t>AMOLED Material Consumption by Panel Maker (kg)</t>
    <phoneticPr fontId="2"/>
  </si>
  <si>
    <t>AMOLED Input Area by Panel Maker (1,000 m2)</t>
    <phoneticPr fontId="2"/>
  </si>
  <si>
    <t>AMOLED Input Area by Panel Maker - TV &amp; Large (1,000 m2)</t>
    <phoneticPr fontId="2"/>
  </si>
  <si>
    <t>AMOLED Material Purchase Amouint by Panel Maker ($)</t>
    <phoneticPr fontId="2"/>
  </si>
  <si>
    <t>RGB</t>
    <phoneticPr fontId="2"/>
  </si>
  <si>
    <t>VTE</t>
    <phoneticPr fontId="2"/>
  </si>
  <si>
    <t>FMM</t>
    <phoneticPr fontId="2"/>
  </si>
  <si>
    <t>x</t>
    <phoneticPr fontId="2"/>
  </si>
  <si>
    <t>LGD</t>
    <phoneticPr fontId="2"/>
  </si>
  <si>
    <t>BOE</t>
    <phoneticPr fontId="2"/>
  </si>
  <si>
    <t>IT_SingleLayer</t>
    <phoneticPr fontId="2"/>
  </si>
  <si>
    <t>IT_Tamdem</t>
    <phoneticPr fontId="2"/>
  </si>
  <si>
    <t>B</t>
    <phoneticPr fontId="13"/>
  </si>
  <si>
    <t>Share</t>
    <phoneticPr fontId="13"/>
  </si>
  <si>
    <t>Configuration</t>
    <phoneticPr fontId="13"/>
  </si>
  <si>
    <t>Material
Supplier</t>
  </si>
  <si>
    <t>LayerCat2</t>
    <phoneticPr fontId="13"/>
  </si>
  <si>
    <t>Material Sales by Panel Maker - Mobile Revenues</t>
  </si>
  <si>
    <t>Material Sales by Panel Maker - Mobile kilograms</t>
  </si>
  <si>
    <t>Material Revenues by Panel Maker ($Millions)</t>
  </si>
  <si>
    <t>Material Revenues by Panel Maker ($Millions)</t>
    <phoneticPr fontId="2"/>
  </si>
  <si>
    <t>Material Consumption by Panel Maker (kilograms)</t>
  </si>
  <si>
    <t>Material Consumption by Panel Maker (kilograms)</t>
    <phoneticPr fontId="2"/>
  </si>
  <si>
    <t>Material Revenues by Substrate ($Millions)</t>
  </si>
  <si>
    <t>Material Consumption by Substrate (kilograms)</t>
  </si>
  <si>
    <t>Material Revenues by Depositon ($Millions)</t>
  </si>
  <si>
    <t>Material Consumption by Depositon (kilograms)</t>
  </si>
  <si>
    <t>Material Revenues by Region ($Millions)</t>
  </si>
  <si>
    <t>Material Consumption by Region (kilograms)</t>
  </si>
  <si>
    <t>TV_WOLED_WBC</t>
    <phoneticPr fontId="13"/>
  </si>
  <si>
    <t>BOE</t>
    <phoneticPr fontId="13"/>
  </si>
  <si>
    <t>LGD</t>
    <phoneticPr fontId="13"/>
  </si>
  <si>
    <t>JOLED</t>
    <phoneticPr fontId="13"/>
  </si>
  <si>
    <t>1H'24 TV/Others</t>
  </si>
  <si>
    <t>AMOLED Material Revenues by Supplier - IT Applications</t>
    <phoneticPr fontId="2"/>
  </si>
  <si>
    <t>a</t>
    <phoneticPr fontId="13"/>
  </si>
  <si>
    <t>ChData01</t>
  </si>
  <si>
    <t>ChData01</t>
    <phoneticPr fontId="2"/>
  </si>
  <si>
    <t>Configuration</t>
  </si>
  <si>
    <t>Layer Type All</t>
    <phoneticPr fontId="13"/>
  </si>
  <si>
    <t>014</t>
    <phoneticPr fontId="13"/>
  </si>
  <si>
    <t>016</t>
    <phoneticPr fontId="13"/>
  </si>
  <si>
    <t>Semi-annual AMOLED Materials Report</t>
    <phoneticPr fontId="2"/>
  </si>
  <si>
    <t>1H'24 Mobile</t>
    <phoneticPr fontId="13"/>
  </si>
  <si>
    <t>2H'24 Mobile</t>
    <phoneticPr fontId="13"/>
  </si>
  <si>
    <t>2H'24 IT</t>
    <phoneticPr fontId="13"/>
  </si>
  <si>
    <t>2H'24 TV/Others</t>
    <phoneticPr fontId="13"/>
  </si>
  <si>
    <t>2H'24 Total</t>
    <phoneticPr fontId="13"/>
  </si>
  <si>
    <t>1H'24 IT</t>
    <phoneticPr fontId="13"/>
  </si>
  <si>
    <t>1H'24 Total</t>
    <phoneticPr fontId="13"/>
  </si>
  <si>
    <t>Copyright © 2025 Counterpoint Research </t>
  </si>
  <si>
    <t xml:space="preserve">All Rights Reserved. Proprietary and Confidential. This report and all information contained herein is the property of Counterpoint Research </t>
    <phoneticPr fontId="10"/>
  </si>
  <si>
    <t xml:space="preserve">and is provided for the confidential use of Counterpoint clients only, in accordance with Counterpoint’s Terms and Conditions. </t>
    <phoneticPr fontId="10"/>
  </si>
  <si>
    <t xml:space="preserve">Counterpoint makes no representations or warranties of any kind, express or implied, with respect to this report.  </t>
    <phoneticPr fontId="10"/>
  </si>
  <si>
    <t xml:space="preserve">No reproduction or disclosure of this report, in any manner, in whole or in art, is permitted except as may be expressly authorized in writing by </t>
    <phoneticPr fontId="10"/>
  </si>
  <si>
    <t>Counterpoint and only with attribution of Counterpoint as the source.</t>
  </si>
  <si>
    <t>Extra copies and updates are available at additional cost from</t>
  </si>
  <si>
    <t>Counterpoint Research</t>
    <phoneticPr fontId="10"/>
  </si>
  <si>
    <t>Sourcing Counterpoint Research Information</t>
  </si>
  <si>
    <t>S Korea</t>
  </si>
  <si>
    <t>1H'25</t>
    <phoneticPr fontId="2"/>
  </si>
  <si>
    <r>
      <t xml:space="preserve">https://display.counterpointresearch.com </t>
    </r>
    <r>
      <rPr>
        <sz val="11"/>
        <color rgb="FF000000"/>
        <rFont val="Aptos"/>
        <family val="2"/>
      </rPr>
      <t>▪</t>
    </r>
    <r>
      <rPr>
        <sz val="11"/>
        <color rgb="FF000000"/>
        <rFont val="Arial"/>
        <family val="2"/>
      </rPr>
      <t xml:space="preserve"> info@counterpointresearch.com</t>
    </r>
  </si>
  <si>
    <t>Refer to this report as “Semi-annual AMOLED Materials Report” in any citations.</t>
    <phoneticPr fontId="2"/>
  </si>
  <si>
    <t>RGB_IJP</t>
  </si>
  <si>
    <t>RGB_IJP</t>
    <phoneticPr fontId="2"/>
  </si>
  <si>
    <t>2025</t>
    <phoneticPr fontId="13"/>
  </si>
  <si>
    <t>IT</t>
  </si>
  <si>
    <t>Key</t>
    <phoneticPr fontId="13"/>
  </si>
  <si>
    <t>ColorDepo2Mask</t>
    <phoneticPr fontId="13"/>
  </si>
  <si>
    <t>XXXXX</t>
    <phoneticPr fontId="13"/>
  </si>
  <si>
    <t>Sunera</t>
  </si>
  <si>
    <t>Hyperion</t>
  </si>
  <si>
    <t>Aglaia Tech</t>
  </si>
  <si>
    <t>LTOM</t>
  </si>
  <si>
    <t>Summer Sprout</t>
  </si>
  <si>
    <t>Jilin OLED</t>
  </si>
  <si>
    <t>Jinwoong</t>
  </si>
  <si>
    <t>Materion</t>
  </si>
  <si>
    <t>Lumilan</t>
  </si>
  <si>
    <t>EMT</t>
  </si>
  <si>
    <t>UIV</t>
  </si>
  <si>
    <t>Dongjin Semichem</t>
  </si>
  <si>
    <t>Rev. A</t>
  </si>
  <si>
    <t>Assumptions for 2025</t>
  </si>
  <si>
    <t>Solus AM_2022</t>
  </si>
  <si>
    <t>Solus AM_2022_Mobile</t>
  </si>
  <si>
    <t>aETL_2022</t>
  </si>
  <si>
    <t>AUO_2022</t>
  </si>
  <si>
    <t>Solus AM_2022_aETL</t>
  </si>
  <si>
    <t>Solus AM_2022_aETL_Mobile</t>
  </si>
  <si>
    <t>Solus AM_2022_AUO</t>
  </si>
  <si>
    <t>Solus AM_2022_AUO_Mobile</t>
  </si>
  <si>
    <t>aETL_2022_AUO</t>
  </si>
  <si>
    <t>2022_Mobile_SingleLayer_AUO_aETL_Solus AM</t>
  </si>
  <si>
    <t>2022_Mobile_SingleLayer_RGB_VTE_FMM_AUO_Solus AM</t>
  </si>
  <si>
    <t>Idemitsu Kosan_2022</t>
  </si>
  <si>
    <t>Idemitsu Kosan_2022_Mobile</t>
  </si>
  <si>
    <t>B_Dopant_2022</t>
  </si>
  <si>
    <t>Idemitsu Kosan_2022_B_Dopant</t>
  </si>
  <si>
    <t>Idemitsu Kosan_2022_B_Dopant_Mobile</t>
  </si>
  <si>
    <t>Idemitsu Kosan_2022_AUO</t>
  </si>
  <si>
    <t>Idemitsu Kosan_2022_AUO_Mobile</t>
  </si>
  <si>
    <t>B_Dopant_2022_AUO</t>
  </si>
  <si>
    <t>2022_Mobile_SingleLayer_AUO_B_Dopant_Idemitsu Kosan</t>
  </si>
  <si>
    <t>2022_Mobile_SingleLayer_RGB_VTE_FMM_AUO_Idemitsu Kosan</t>
  </si>
  <si>
    <t>SFC_2022</t>
  </si>
  <si>
    <t>SFC_2022_Mobile</t>
  </si>
  <si>
    <t>SFC_2022_B_Dopant</t>
  </si>
  <si>
    <t>SFC_2022_B_Dopant_Mobile</t>
  </si>
  <si>
    <t>SFC_2022_AUO</t>
  </si>
  <si>
    <t>SFC_2022_AUO_Mobile</t>
  </si>
  <si>
    <t>2022_Mobile_SingleLayer_AUO_B_Dopant_SFC</t>
  </si>
  <si>
    <t>2022_Mobile_SingleLayer_RGB_VTE_FMM_AUO_SFC</t>
  </si>
  <si>
    <t>B_Host_2022</t>
  </si>
  <si>
    <t>Idemitsu Kosan_2022_B_Host</t>
  </si>
  <si>
    <t>Idemitsu Kosan_2022_B_Host_Mobile</t>
  </si>
  <si>
    <t>B_Host_2022_AUO</t>
  </si>
  <si>
    <t>2022_Mobile_SingleLayer_AUO_B_Host_Idemitsu Kosan</t>
  </si>
  <si>
    <t>SFC_2022_B_Host</t>
  </si>
  <si>
    <t>SFC_2022_B_Host_Mobile</t>
  </si>
  <si>
    <t>2022_Mobile_SingleLayer_AUO_B_Host_SFC</t>
  </si>
  <si>
    <t>DuPont_2022</t>
  </si>
  <si>
    <t>DuPont_2022_Mobile</t>
  </si>
  <si>
    <t>B_Prime_2022</t>
  </si>
  <si>
    <t>DuPont_2022_B_Prime</t>
  </si>
  <si>
    <t>DuPont_2022_B_Prime_Mobile</t>
  </si>
  <si>
    <t>DuPont_2022_AUO</t>
  </si>
  <si>
    <t>DuPont_2022_AUO_Mobile</t>
  </si>
  <si>
    <t>B_Prime_2022_AUO</t>
  </si>
  <si>
    <t>2022_Mobile_SingleLayer_AUO_B_Prime_DuPont</t>
  </si>
  <si>
    <t>2022_Mobile_SingleLayer_RGB_VTE_FMM_AUO_DuPont</t>
  </si>
  <si>
    <t>Unknown_2022</t>
  </si>
  <si>
    <t>Unknown_2022_Mobile</t>
  </si>
  <si>
    <t>CPL_2022</t>
  </si>
  <si>
    <t>Unknown_2022_CPL</t>
  </si>
  <si>
    <t>Unknown_2022_CPL_Mobile</t>
  </si>
  <si>
    <t>Unknown_2022_AUO</t>
  </si>
  <si>
    <t>Unknown_2022_AUO_Mobile</t>
  </si>
  <si>
    <t>CPL_2022_AUO</t>
  </si>
  <si>
    <t>2022_Mobile_SingleLayer_AUO_CPL_Unknown</t>
  </si>
  <si>
    <t>2022_Mobile_SingleLayer_RGB_VTE_FMM_AUO_Unknown</t>
  </si>
  <si>
    <t>EIL_2022</t>
  </si>
  <si>
    <t>Unknown_2022_EIL</t>
  </si>
  <si>
    <t>Unknown_2022_EIL_Mobile</t>
  </si>
  <si>
    <t>EIL_2022_AUO</t>
  </si>
  <si>
    <t>2022_Mobile_SingleLayer_AUO_EIL_Unknown</t>
  </si>
  <si>
    <t>ETL_2022</t>
  </si>
  <si>
    <t>DuPont_2022_ETL</t>
  </si>
  <si>
    <t>DuPont_2022_ETL_Mobile</t>
  </si>
  <si>
    <t>ETL_2022_AUO</t>
  </si>
  <si>
    <t>2022_Mobile_SingleLayer_AUO_ETL_DuPont</t>
  </si>
  <si>
    <t>LG Chem_2022</t>
  </si>
  <si>
    <t>LG Chem_2022_Mobile</t>
  </si>
  <si>
    <t>LG Chem_2022_ETL</t>
  </si>
  <si>
    <t>LG Chem_2022_ETL_Mobile</t>
  </si>
  <si>
    <t>LG Chem_2022_AUO</t>
  </si>
  <si>
    <t>LG Chem_2022_AUO_Mobile</t>
  </si>
  <si>
    <t>2022_Mobile_SingleLayer_AUO_ETL_LG Chem</t>
  </si>
  <si>
    <t>2022_Mobile_SingleLayer_RGB_VTE_FMM_AUO_LG Chem</t>
  </si>
  <si>
    <t>Merck_2022</t>
  </si>
  <si>
    <t>Merck_2022_Mobile</t>
  </si>
  <si>
    <t>Merck_2022_ETL</t>
  </si>
  <si>
    <t>Merck_2022_ETL_Mobile</t>
  </si>
  <si>
    <t>Merck_2022_AUO</t>
  </si>
  <si>
    <t>Merck_2022_AUO_Mobile</t>
  </si>
  <si>
    <t>2022_Mobile_SingleLayer_AUO_ETL_Merck</t>
  </si>
  <si>
    <t>2022_Mobile_SingleLayer_RGB_VTE_FMM_AUO_Merck</t>
  </si>
  <si>
    <t>UDC_2022</t>
  </si>
  <si>
    <t>UDC_2022_Mobile</t>
  </si>
  <si>
    <t>G_Dopant_2022</t>
  </si>
  <si>
    <t>UDC_2022_G_Dopant</t>
  </si>
  <si>
    <t>UDC_2022_G_Dopant_Mobile</t>
  </si>
  <si>
    <t>UDC_2022_AUO</t>
  </si>
  <si>
    <t>UDC_2022_AUO_Mobile</t>
  </si>
  <si>
    <t>G_Dopant_2022_AUO</t>
  </si>
  <si>
    <t>2022_Mobile_SingleLayer_AUO_G_Dopant_UDC</t>
  </si>
  <si>
    <t>2022_Mobile_SingleLayer_RGB_VTE_FMM_AUO_UDC</t>
  </si>
  <si>
    <t>G_Host_2022</t>
  </si>
  <si>
    <t>DuPont_2022_G_Host</t>
  </si>
  <si>
    <t>DuPont_2022_G_Host_Mobile</t>
  </si>
  <si>
    <t>G_Host_2022_AUO</t>
  </si>
  <si>
    <t>2022_Mobile_SingleLayer_AUO_G_Host_DuPont</t>
  </si>
  <si>
    <t>Merck_2022_G_Host</t>
  </si>
  <si>
    <t>Merck_2022_G_Host_Mobile</t>
  </si>
  <si>
    <t>2022_Mobile_SingleLayer_AUO_G_Host_Merck</t>
  </si>
  <si>
    <t>Samsung SDI_2022</t>
  </si>
  <si>
    <t>Samsung SDI_2022_Mobile</t>
  </si>
  <si>
    <t>Samsung SDI_2022_G_Host</t>
  </si>
  <si>
    <t>Samsung SDI_2022_G_Host_Mobile</t>
  </si>
  <si>
    <t>Samsung SDI_2022_AUO</t>
  </si>
  <si>
    <t>Samsung SDI_2022_AUO_Mobile</t>
  </si>
  <si>
    <t>2022_Mobile_SingleLayer_AUO_G_Host_Samsung SDI</t>
  </si>
  <si>
    <t>2022_Mobile_SingleLayer_RGB_VTE_FMM_AUO_Samsung SDI</t>
  </si>
  <si>
    <t>G_Prime_2022</t>
  </si>
  <si>
    <t>DuPont_2022_G_Prime</t>
  </si>
  <si>
    <t>DuPont_2022_G_Prime_Mobile</t>
  </si>
  <si>
    <t>G_Prime_2022_AUO</t>
  </si>
  <si>
    <t>2022_Mobile_SingleLayer_AUO_G_Prime_DuPont</t>
  </si>
  <si>
    <t>Unknown_2022_G_Prime</t>
  </si>
  <si>
    <t>Unknown_2022_G_Prime_Mobile</t>
  </si>
  <si>
    <t>2022_Mobile_SingleLayer_AUO_G_Prime_Unknown</t>
  </si>
  <si>
    <t>HIL_2022</t>
  </si>
  <si>
    <t>Unknown_2022_HIL</t>
  </si>
  <si>
    <t>Unknown_2022_HIL_Mobile</t>
  </si>
  <si>
    <t>HIL_2022_AUO</t>
  </si>
  <si>
    <t>2022_Mobile_SingleLayer_AUO_HIL_Unknown</t>
  </si>
  <si>
    <t>HTL_2022</t>
  </si>
  <si>
    <t>Unknown_2022_HTL</t>
  </si>
  <si>
    <t>Unknown_2022_HTL_Mobile</t>
  </si>
  <si>
    <t>HTL_2022_AUO</t>
  </si>
  <si>
    <t>2022_Mobile_SingleLayer_AUO_HTL_Unknown</t>
  </si>
  <si>
    <t>P_Dopant_2022</t>
  </si>
  <si>
    <t>Merck_2022_P_Dopant</t>
  </si>
  <si>
    <t>Merck_2022_P_Dopant_Mobile</t>
  </si>
  <si>
    <t>P_Dopant_2022_AUO</t>
  </si>
  <si>
    <t>2022_Mobile_SingleLayer_AUO_P_Dopant_Merck</t>
  </si>
  <si>
    <t>Novaled_2022</t>
  </si>
  <si>
    <t>Novaled_2022_Mobile</t>
  </si>
  <si>
    <t>Novaled_2022_P_Dopant</t>
  </si>
  <si>
    <t>Novaled_2022_P_Dopant_Mobile</t>
  </si>
  <si>
    <t>Novaled_2022_AUO</t>
  </si>
  <si>
    <t>Novaled_2022_AUO_Mobile</t>
  </si>
  <si>
    <t>2022_Mobile_SingleLayer_AUO_P_Dopant_Novaled</t>
  </si>
  <si>
    <t>2022_Mobile_SingleLayer_RGB_VTE_FMM_AUO_Novaled</t>
  </si>
  <si>
    <t>Unknown_2022_P_Dopant</t>
  </si>
  <si>
    <t>Unknown_2022_P_Dopant_Mobile</t>
  </si>
  <si>
    <t>2022_Mobile_SingleLayer_AUO_P_Dopant_Unknown</t>
  </si>
  <si>
    <t>R_Dopant_2022</t>
  </si>
  <si>
    <t>UDC_2022_R_Dopant</t>
  </si>
  <si>
    <t>UDC_2022_R_Dopant_Mobile</t>
  </si>
  <si>
    <t>R_Dopant_2022_AUO</t>
  </si>
  <si>
    <t>2022_Mobile_SingleLayer_AUO_R_Dopant_UDC</t>
  </si>
  <si>
    <t>R_Host_2022</t>
  </si>
  <si>
    <t>DuPont_2022_R_Host</t>
  </si>
  <si>
    <t>DuPont_2022_R_Host_Mobile</t>
  </si>
  <si>
    <t>R_Host_2022_AUO</t>
  </si>
  <si>
    <t>2022_Mobile_SingleLayer_AUO_R_Host_DuPont</t>
  </si>
  <si>
    <t>R_Prime_2022</t>
  </si>
  <si>
    <t>DuPont_2022_R_Prime</t>
  </si>
  <si>
    <t>DuPont_2022_R_Prime_Mobile</t>
  </si>
  <si>
    <t>R_Prime_2022_AUO</t>
  </si>
  <si>
    <t>2022_Mobile_SingleLayer_AUO_R_Prime_DuPont</t>
  </si>
  <si>
    <t>Unknown_2022_R_Prime</t>
  </si>
  <si>
    <t>Unknown_2022_R_Prime_Mobile</t>
  </si>
  <si>
    <t>2022_Mobile_SingleLayer_AUO_R_Prime_Unknown</t>
  </si>
  <si>
    <t>BOE_2022</t>
  </si>
  <si>
    <t>Solus AM_2022_BOE</t>
  </si>
  <si>
    <t>Solus AM_2022_BOE_Mobile</t>
  </si>
  <si>
    <t>aETL_2022_BOE</t>
  </si>
  <si>
    <t>2022_Mobile_SingleLayer_LGD_BOE_BOE_aETL_Solus AM</t>
  </si>
  <si>
    <t>2022_Mobile_SingleLayer_LGD_BOE_RGB_VTE_FMM_BOE_Solus AM</t>
  </si>
  <si>
    <t>SFC_2022_BOE</t>
  </si>
  <si>
    <t>SFC_2022_BOE_Mobile</t>
  </si>
  <si>
    <t>B_Dopant_2022_BOE</t>
  </si>
  <si>
    <t>2022_Mobile_SingleLayer_LGD_BOE_BOE_B_Dopant_SFC</t>
  </si>
  <si>
    <t>2022_Mobile_SingleLayer_LGD_BOE_RGB_VTE_FMM_BOE_SFC</t>
  </si>
  <si>
    <t>LG Chem_2022_B_Host</t>
  </si>
  <si>
    <t>LG Chem_2022_B_Host_Mobile</t>
  </si>
  <si>
    <t>LG Chem_2022_BOE</t>
  </si>
  <si>
    <t>LG Chem_2022_BOE_Mobile</t>
  </si>
  <si>
    <t>B_Host_2022_BOE</t>
  </si>
  <si>
    <t>2022_Mobile_SingleLayer_LGD_BOE_BOE_B_Host_LG Chem</t>
  </si>
  <si>
    <t>2022_Mobile_SingleLayer_LGD_BOE_RGB_VTE_FMM_BOE_LG Chem</t>
  </si>
  <si>
    <t>LG Chem_2022_B_Prime</t>
  </si>
  <si>
    <t>LG Chem_2022_B_Prime_Mobile</t>
  </si>
  <si>
    <t>B_Prime_2022_BOE</t>
  </si>
  <si>
    <t>2022_Mobile_SingleLayer_LGD_BOE_BOE_B_Prime_LG Chem</t>
  </si>
  <si>
    <t>Merck_2022_B_Prime</t>
  </si>
  <si>
    <t>Merck_2022_B_Prime_Mobile</t>
  </si>
  <si>
    <t>Merck_2022_BOE</t>
  </si>
  <si>
    <t>Merck_2022_BOE_Mobile</t>
  </si>
  <si>
    <t>2022_Mobile_SingleLayer_LGD_BOE_BOE_B_Prime_Merck</t>
  </si>
  <si>
    <t>2022_Mobile_SingleLayer_LGD_BOE_RGB_VTE_FMM_BOE_Merck</t>
  </si>
  <si>
    <t>Unknown_2022_BOE</t>
  </si>
  <si>
    <t>Unknown_2022_BOE_Mobile</t>
  </si>
  <si>
    <t>CPL_2022_BOE</t>
  </si>
  <si>
    <t>2022_Mobile_SingleLayer_LGD_BOE_BOE_CPL_Unknown</t>
  </si>
  <si>
    <t>2022_Mobile_SingleLayer_LGD_BOE_RGB_VTE_FMM_BOE_Unknown</t>
  </si>
  <si>
    <t>EIL_2022_BOE</t>
  </si>
  <si>
    <t>2022_Mobile_SingleLayer_LGD_BOE_BOE_EIL_Unknown</t>
  </si>
  <si>
    <t>ETL_2022_BOE</t>
  </si>
  <si>
    <t>2022_Mobile_SingleLayer_LGD_BOE_BOE_ETL_LG Chem</t>
  </si>
  <si>
    <t>2022_Mobile_SingleLayer_LGD_BOE_BOE_ETL_Merck</t>
  </si>
  <si>
    <t>UDC_2022_BOE</t>
  </si>
  <si>
    <t>UDC_2022_BOE_Mobile</t>
  </si>
  <si>
    <t>G_Dopant_2022_BOE</t>
  </si>
  <si>
    <t>2022_Mobile_SingleLayer_LGD_BOE_BOE_G_Dopant_UDC</t>
  </si>
  <si>
    <t>2022_Mobile_SingleLayer_LGD_BOE_RGB_VTE_FMM_BOE_UDC</t>
  </si>
  <si>
    <t>G_Host_2022_BOE</t>
  </si>
  <si>
    <t>2022_Mobile_SingleLayer_LGD_BOE_BOE_G_Host_Merck</t>
  </si>
  <si>
    <t>Samsung SDI_2022_BOE</t>
  </si>
  <si>
    <t>Samsung SDI_2022_BOE_Mobile</t>
  </si>
  <si>
    <t>2022_Mobile_SingleLayer_LGD_BOE_BOE_G_Host_Samsung SDI</t>
  </si>
  <si>
    <t>2022_Mobile_SingleLayer_LGD_BOE_RGB_VTE_FMM_BOE_Samsung SDI</t>
  </si>
  <si>
    <t>Merck_2022_G_Prime</t>
  </si>
  <si>
    <t>Merck_2022_G_Prime_Mobile</t>
  </si>
  <si>
    <t>G_Prime_2022_BOE</t>
  </si>
  <si>
    <t>2022_Mobile_SingleLayer_LGD_BOE_BOE_G_Prime_Merck</t>
  </si>
  <si>
    <t>2022_Mobile_SingleLayer_LGD_BOE_BOE_G_Prime_Unknown</t>
  </si>
  <si>
    <t>HIL_2022_BOE</t>
  </si>
  <si>
    <t>2022_Mobile_SingleLayer_LGD_BOE_BOE_HIL_Unknown</t>
  </si>
  <si>
    <t>Idemitsu Kosan_2022_HTL</t>
  </si>
  <si>
    <t>Idemitsu Kosan_2022_HTL_Mobile</t>
  </si>
  <si>
    <t>Idemitsu Kosan_2022_BOE</t>
  </si>
  <si>
    <t>Idemitsu Kosan_2022_BOE_Mobile</t>
  </si>
  <si>
    <t>HTL_2022_BOE</t>
  </si>
  <si>
    <t>2022_Mobile_SingleLayer_LGD_BOE_BOE_HTL_Idemitsu Kosan</t>
  </si>
  <si>
    <t>2022_Mobile_SingleLayer_LGD_BOE_RGB_VTE_FMM_BOE_Idemitsu Kosan</t>
  </si>
  <si>
    <t>2022_Mobile_SingleLayer_LGD_BOE_BOE_HTL_Unknown</t>
  </si>
  <si>
    <t>Novaled_2022_BOE</t>
  </si>
  <si>
    <t>Novaled_2022_BOE_Mobile</t>
  </si>
  <si>
    <t>P_Dopant_2022_BOE</t>
  </si>
  <si>
    <t>2022_Mobile_SingleLayer_LGD_BOE_BOE_P_Dopant_Novaled</t>
  </si>
  <si>
    <t>2022_Mobile_SingleLayer_LGD_BOE_RGB_VTE_FMM_BOE_Novaled</t>
  </si>
  <si>
    <t>R_Dopant_2022_BOE</t>
  </si>
  <si>
    <t>2022_Mobile_SingleLayer_LGD_BOE_BOE_R_Dopant_UDC</t>
  </si>
  <si>
    <t>DuPont_2022_BOE</t>
  </si>
  <si>
    <t>DuPont_2022_BOE_Mobile</t>
  </si>
  <si>
    <t>R_Host_2022_BOE</t>
  </si>
  <si>
    <t>2022_Mobile_SingleLayer_LGD_BOE_BOE_R_Host_DuPont</t>
  </si>
  <si>
    <t>2022_Mobile_SingleLayer_LGD_BOE_RGB_VTE_FMM_BOE_DuPont</t>
  </si>
  <si>
    <t>Unknown_2022_R_Host</t>
  </si>
  <si>
    <t>Unknown_2022_R_Host_Mobile</t>
  </si>
  <si>
    <t>2022_Mobile_SingleLayer_LGD_BOE_BOE_R_Host_Unknown</t>
  </si>
  <si>
    <t>R_Prime_2022_BOE</t>
  </si>
  <si>
    <t>2022_Mobile_SingleLayer_LGD_BOE_BOE_R_Prime_Unknown</t>
  </si>
  <si>
    <t>China Star_2022</t>
  </si>
  <si>
    <t>LG Chem_2022_aETL</t>
  </si>
  <si>
    <t>LG Chem_2022_aETL_Mobile</t>
  </si>
  <si>
    <t>LG Chem_2022_China Star</t>
  </si>
  <si>
    <t>LG Chem_2022_China Star_Mobile</t>
  </si>
  <si>
    <t>aETL_2022_China Star</t>
  </si>
  <si>
    <t>2022_Mobile_SingleLayer_China Star_aETL_LG Chem</t>
  </si>
  <si>
    <t>2022_Mobile_SingleLayer_RGB_VTE_FMM_China Star_LG Chem</t>
  </si>
  <si>
    <t>Idemitsu Kosan_2022_China Star</t>
  </si>
  <si>
    <t>Idemitsu Kosan_2022_China Star_Mobile</t>
  </si>
  <si>
    <t>B_Dopant_2022_China Star</t>
  </si>
  <si>
    <t>2022_Mobile_SingleLayer_China Star_B_Dopant_Idemitsu Kosan</t>
  </si>
  <si>
    <t>2022_Mobile_SingleLayer_RGB_VTE_FMM_China Star_Idemitsu Kosan</t>
  </si>
  <si>
    <t>B_Host_2022_China Star</t>
  </si>
  <si>
    <t>2022_Mobile_SingleLayer_China Star_B_Host_Idemitsu Kosan</t>
  </si>
  <si>
    <t>2022_Mobile_SingleLayer_China Star_B_Host_LG Chem</t>
  </si>
  <si>
    <t>Idemitsu Kosan_2022_B_Prime</t>
  </si>
  <si>
    <t>Idemitsu Kosan_2022_B_Prime_Mobile</t>
  </si>
  <si>
    <t>B_Prime_2022_China Star</t>
  </si>
  <si>
    <t>2022_Mobile_SingleLayer_China Star_B_Prime_Idemitsu Kosan</t>
  </si>
  <si>
    <t>Unknown_2022_B_Prime</t>
  </si>
  <si>
    <t>Unknown_2022_B_Prime_Mobile</t>
  </si>
  <si>
    <t>Unknown_2022_China Star</t>
  </si>
  <si>
    <t>Unknown_2022_China Star_Mobile</t>
  </si>
  <si>
    <t>2022_Mobile_SingleLayer_China Star_B_Prime_Unknown</t>
  </si>
  <si>
    <t>2022_Mobile_SingleLayer_RGB_VTE_FMM_China Star_Unknown</t>
  </si>
  <si>
    <t>CPL_2022_China Star</t>
  </si>
  <si>
    <t>2022_Mobile_SingleLayer_China Star_CPL_Unknown</t>
  </si>
  <si>
    <t>EIL_2022_China Star</t>
  </si>
  <si>
    <t>2022_Mobile_SingleLayer_China Star_EIL_Unknown</t>
  </si>
  <si>
    <t>Idemitsu Kosan_2022_ETL</t>
  </si>
  <si>
    <t>Idemitsu Kosan_2022_ETL_Mobile</t>
  </si>
  <si>
    <t>ETL_2022_China Star</t>
  </si>
  <si>
    <t>2022_Mobile_SingleLayer_China Star_ETL_Idemitsu Kosan</t>
  </si>
  <si>
    <t>Unknown_2022_ETL</t>
  </si>
  <si>
    <t>Unknown_2022_ETL_Mobile</t>
  </si>
  <si>
    <t>2022_Mobile_SingleLayer_China Star_ETL_Unknown</t>
  </si>
  <si>
    <t>UDC_2022_China Star</t>
  </si>
  <si>
    <t>UDC_2022_China Star_Mobile</t>
  </si>
  <si>
    <t>G_Dopant_2022_China Star</t>
  </si>
  <si>
    <t>2022_Mobile_SingleLayer_China Star_G_Dopant_UDC</t>
  </si>
  <si>
    <t>2022_Mobile_SingleLayer_RGB_VTE_FMM_China Star_UDC</t>
  </si>
  <si>
    <t>LG Chem_2022_G_Host</t>
  </si>
  <si>
    <t>LG Chem_2022_G_Host_Mobile</t>
  </si>
  <si>
    <t>G_Host_2022_China Star</t>
  </si>
  <si>
    <t>2022_Mobile_SingleLayer_China Star_G_Host_LG Chem</t>
  </si>
  <si>
    <t>Samsung SDI_2022_China Star</t>
  </si>
  <si>
    <t>Samsung SDI_2022_China Star_Mobile</t>
  </si>
  <si>
    <t>2022_Mobile_SingleLayer_China Star_G_Host_Samsung SDI</t>
  </si>
  <si>
    <t>2022_Mobile_SingleLayer_RGB_VTE_FMM_China Star_Samsung SDI</t>
  </si>
  <si>
    <t>Merck_2022_China Star</t>
  </si>
  <si>
    <t>Merck_2022_China Star_Mobile</t>
  </si>
  <si>
    <t>G_Prime_2022_China Star</t>
  </si>
  <si>
    <t>2022_Mobile_SingleLayer_China Star_G_Prime_Merck</t>
  </si>
  <si>
    <t>2022_Mobile_SingleLayer_RGB_VTE_FMM_China Star_Merck</t>
  </si>
  <si>
    <t>2022_Mobile_SingleLayer_China Star_G_Prime_Unknown</t>
  </si>
  <si>
    <t>HIL_2022_China Star</t>
  </si>
  <si>
    <t>2022_Mobile_SingleLayer_China Star_HIL_Unknown</t>
  </si>
  <si>
    <t>Merck_2022_HTL</t>
  </si>
  <si>
    <t>Merck_2022_HTL_Mobile</t>
  </si>
  <si>
    <t>HTL_2022_China Star</t>
  </si>
  <si>
    <t>2022_Mobile_SingleLayer_China Star_HTL_Merck</t>
  </si>
  <si>
    <t>2022_Mobile_SingleLayer_China Star_HTL_Unknown</t>
  </si>
  <si>
    <t>Novaled_2022_China Star</t>
  </si>
  <si>
    <t>Novaled_2022_China Star_Mobile</t>
  </si>
  <si>
    <t>P_Dopant_2022_China Star</t>
  </si>
  <si>
    <t>2022_Mobile_SingleLayer_China Star_P_Dopant_Novaled</t>
  </si>
  <si>
    <t>2022_Mobile_SingleLayer_RGB_VTE_FMM_China Star_Novaled</t>
  </si>
  <si>
    <t>R_Dopant_2022_China Star</t>
  </si>
  <si>
    <t>2022_Mobile_SingleLayer_China Star_R_Dopant_UDC</t>
  </si>
  <si>
    <t>DuPont_2022_China Star</t>
  </si>
  <si>
    <t>DuPont_2022_China Star_Mobile</t>
  </si>
  <si>
    <t>R_Host_2022_China Star</t>
  </si>
  <si>
    <t>2022_Mobile_SingleLayer_China Star_R_Host_DuPont</t>
  </si>
  <si>
    <t>2022_Mobile_SingleLayer_RGB_VTE_FMM_China Star_DuPont</t>
  </si>
  <si>
    <t>R_Prime_2022_China Star</t>
  </si>
  <si>
    <t>2022_Mobile_SingleLayer_China Star_R_Prime_Unknown</t>
  </si>
  <si>
    <t>EDO_2022</t>
  </si>
  <si>
    <t>Solus AM_2022_EDO</t>
  </si>
  <si>
    <t>Solus AM_2022_EDO_Mobile</t>
  </si>
  <si>
    <t>aETL_2022_EDO</t>
  </si>
  <si>
    <t>2022_Mobile_SingleLayer_EDO_aETL_Solus AM</t>
  </si>
  <si>
    <t>2022_Mobile_SingleLayer_RGB_VTE_FMM_EDO_Solus AM</t>
  </si>
  <si>
    <t>Idemitsu Kosan_2022_EDO</t>
  </si>
  <si>
    <t>Idemitsu Kosan_2022_EDO_Mobile</t>
  </si>
  <si>
    <t>B_Dopant_2022_EDO</t>
  </si>
  <si>
    <t>2022_Mobile_SingleLayer_EDO_B_Dopant_Idemitsu Kosan</t>
  </si>
  <si>
    <t>2022_Mobile_SingleLayer_RGB_VTE_FMM_EDO_Idemitsu Kosan</t>
  </si>
  <si>
    <t>SK JNC_2022</t>
  </si>
  <si>
    <t>SK JNC_2022_Mobile</t>
  </si>
  <si>
    <t>SK JNC_2022_B_Dopant</t>
  </si>
  <si>
    <t>SK JNC_2022_B_Dopant_Mobile</t>
  </si>
  <si>
    <t>SK JNC_2022_EDO</t>
  </si>
  <si>
    <t>SK JNC_2022_EDO_Mobile</t>
  </si>
  <si>
    <t>2022_Mobile_SingleLayer_EDO_B_Dopant_SK JNC</t>
  </si>
  <si>
    <t>2022_Mobile_SingleLayer_RGB_VTE_FMM_EDO_SK JNC</t>
  </si>
  <si>
    <t>B_Host_2022_EDO</t>
  </si>
  <si>
    <t>2022_Mobile_SingleLayer_EDO_B_Host_Idemitsu Kosan</t>
  </si>
  <si>
    <t>Unknown_2022_B_Host</t>
  </si>
  <si>
    <t>Unknown_2022_B_Host_Mobile</t>
  </si>
  <si>
    <t>Unknown_2022_EDO</t>
  </si>
  <si>
    <t>Unknown_2022_EDO_Mobile</t>
  </si>
  <si>
    <t>2022_Mobile_SingleLayer_EDO_B_Host_Unknown</t>
  </si>
  <si>
    <t>2022_Mobile_SingleLayer_RGB_VTE_FMM_EDO_Unknown</t>
  </si>
  <si>
    <t>B_Prime_2022_EDO</t>
  </si>
  <si>
    <t>2022_Mobile_SingleLayer_EDO_B_Prime_Unknown</t>
  </si>
  <si>
    <t>CPL_2022_EDO</t>
  </si>
  <si>
    <t>2022_Mobile_SingleLayer_EDO_CPL_Unknown</t>
  </si>
  <si>
    <t>EIL_2022_EDO</t>
  </si>
  <si>
    <t>2022_Mobile_SingleLayer_EDO_EIL_Unknown</t>
  </si>
  <si>
    <t>LG Chem_2022_EDO</t>
  </si>
  <si>
    <t>LG Chem_2022_EDO_Mobile</t>
  </si>
  <si>
    <t>ETL_2022_EDO</t>
  </si>
  <si>
    <t>2022_Mobile_SingleLayer_EDO_ETL_LG Chem</t>
  </si>
  <si>
    <t>2022_Mobile_SingleLayer_RGB_VTE_FMM_EDO_LG Chem</t>
  </si>
  <si>
    <t>Merck_2022_EDO</t>
  </si>
  <si>
    <t>Merck_2022_EDO_Mobile</t>
  </si>
  <si>
    <t>2022_Mobile_SingleLayer_EDO_ETL_Merck</t>
  </si>
  <si>
    <t>2022_Mobile_SingleLayer_RGB_VTE_FMM_EDO_Merck</t>
  </si>
  <si>
    <t>2022_Mobile_SingleLayer_EDO_ETL_Unknown</t>
  </si>
  <si>
    <t>UDC_2022_EDO</t>
  </si>
  <si>
    <t>UDC_2022_EDO_Mobile</t>
  </si>
  <si>
    <t>G_Dopant_2022_EDO</t>
  </si>
  <si>
    <t>2022_Mobile_SingleLayer_EDO_G_Dopant_UDC</t>
  </si>
  <si>
    <t>2022_Mobile_SingleLayer_RGB_VTE_FMM_EDO_UDC</t>
  </si>
  <si>
    <t>G_Host_2022_EDO</t>
  </si>
  <si>
    <t>2022_Mobile_SingleLayer_EDO_G_Host_Merck</t>
  </si>
  <si>
    <t>Samsung SDI_2022_EDO</t>
  </si>
  <si>
    <t>Samsung SDI_2022_EDO_Mobile</t>
  </si>
  <si>
    <t>2022_Mobile_SingleLayer_EDO_G_Host_Samsung SDI</t>
  </si>
  <si>
    <t>2022_Mobile_SingleLayer_RGB_VTE_FMM_EDO_Samsung SDI</t>
  </si>
  <si>
    <t>Unknown_2022_G_Host</t>
  </si>
  <si>
    <t>Unknown_2022_G_Host_Mobile</t>
  </si>
  <si>
    <t>2022_Mobile_SingleLayer_EDO_G_Host_Unknown</t>
  </si>
  <si>
    <t>DuPont_2022_EDO</t>
  </si>
  <si>
    <t>DuPont_2022_EDO_Mobile</t>
  </si>
  <si>
    <t>G_Prime_2022_EDO</t>
  </si>
  <si>
    <t>2022_Mobile_SingleLayer_EDO_G_Prime_DuPont</t>
  </si>
  <si>
    <t>2022_Mobile_SingleLayer_RGB_VTE_FMM_EDO_DuPont</t>
  </si>
  <si>
    <t>2022_Mobile_SingleLayer_EDO_G_Prime_Unknown</t>
  </si>
  <si>
    <t>HIL_2022_EDO</t>
  </si>
  <si>
    <t>2022_Mobile_SingleLayer_EDO_HIL_Unknown</t>
  </si>
  <si>
    <t>Duksan Neolux_2022</t>
  </si>
  <si>
    <t>Duksan Neolux_2022_Mobile</t>
  </si>
  <si>
    <t>Duksan Neolux_2022_HTL</t>
  </si>
  <si>
    <t>Duksan Neolux_2022_HTL_Mobile</t>
  </si>
  <si>
    <t>Duksan Neolux_2022_EDO</t>
  </si>
  <si>
    <t>Duksan Neolux_2022_EDO_Mobile</t>
  </si>
  <si>
    <t>HTL_2022_EDO</t>
  </si>
  <si>
    <t>2022_Mobile_SingleLayer_EDO_HTL_Duksan Neolux</t>
  </si>
  <si>
    <t>2022_Mobile_SingleLayer_RGB_VTE_FMM_EDO_Duksan Neolux</t>
  </si>
  <si>
    <t>2022_Mobile_SingleLayer_EDO_HTL_Merck</t>
  </si>
  <si>
    <t>2022_Mobile_SingleLayer_EDO_HTL_Unknown</t>
  </si>
  <si>
    <t>Novaled_2022_EDO</t>
  </si>
  <si>
    <t>Novaled_2022_EDO_Mobile</t>
  </si>
  <si>
    <t>P_Dopant_2022_EDO</t>
  </si>
  <si>
    <t>2022_Mobile_SingleLayer_EDO_P_Dopant_Novaled</t>
  </si>
  <si>
    <t>2022_Mobile_SingleLayer_RGB_VTE_FMM_EDO_Novaled</t>
  </si>
  <si>
    <t>R_Dopant_2022_EDO</t>
  </si>
  <si>
    <t>2022_Mobile_SingleLayer_EDO_R_Dopant_UDC</t>
  </si>
  <si>
    <t>R_Host_2022_EDO</t>
  </si>
  <si>
    <t>2022_Mobile_SingleLayer_EDO_R_Host_DuPont</t>
  </si>
  <si>
    <t>2022_Mobile_SingleLayer_EDO_R_Host_Unknown</t>
  </si>
  <si>
    <t>R_Prime_2022_EDO</t>
  </si>
  <si>
    <t>2022_Mobile_SingleLayer_EDO_R_Prime_DuPont</t>
  </si>
  <si>
    <t>2022_Mobile_SingleLayer_EDO_R_Prime_Unknown</t>
  </si>
  <si>
    <t>JDI_2022</t>
  </si>
  <si>
    <t>Solus AM_2022_JDI</t>
  </si>
  <si>
    <t>Solus AM_2022_JDI_Mobile</t>
  </si>
  <si>
    <t>aETL_2022_JDI</t>
  </si>
  <si>
    <t>2022_Mobile_SingleLayer_JDI_aETL_Solus AM</t>
  </si>
  <si>
    <t>2022_Mobile_SingleLayer_RGB_VTE_FMM_JDI_Solus AM</t>
  </si>
  <si>
    <t>Idemitsu Kosan_2022_JDI</t>
  </si>
  <si>
    <t>Idemitsu Kosan_2022_JDI_Mobile</t>
  </si>
  <si>
    <t>B_Dopant_2022_JDI</t>
  </si>
  <si>
    <t>2022_Mobile_SingleLayer_JDI_B_Dopant_Idemitsu Kosan</t>
  </si>
  <si>
    <t>2022_Mobile_SingleLayer_RGB_VTE_FMM_JDI_Idemitsu Kosan</t>
  </si>
  <si>
    <t>SFC_2022_JDI</t>
  </si>
  <si>
    <t>SFC_2022_JDI_Mobile</t>
  </si>
  <si>
    <t>2022_Mobile_SingleLayer_JDI_B_Dopant_SFC</t>
  </si>
  <si>
    <t>2022_Mobile_SingleLayer_RGB_VTE_FMM_JDI_SFC</t>
  </si>
  <si>
    <t>B_Host_2022_JDI</t>
  </si>
  <si>
    <t>2022_Mobile_SingleLayer_JDI_B_Host_Idemitsu Kosan</t>
  </si>
  <si>
    <t>2022_Mobile_SingleLayer_JDI_B_Host_SFC</t>
  </si>
  <si>
    <t>DuPont_2022_JDI</t>
  </si>
  <si>
    <t>DuPont_2022_JDI_Mobile</t>
  </si>
  <si>
    <t>B_Prime_2022_JDI</t>
  </si>
  <si>
    <t>2022_Mobile_SingleLayer_JDI_B_Prime_DuPont</t>
  </si>
  <si>
    <t>2022_Mobile_SingleLayer_RGB_VTE_FMM_JDI_DuPont</t>
  </si>
  <si>
    <t>Unknown_2022_JDI</t>
  </si>
  <si>
    <t>Unknown_2022_JDI_Mobile</t>
  </si>
  <si>
    <t>CPL_2022_JDI</t>
  </si>
  <si>
    <t>2022_Mobile_SingleLayer_JDI_CPL_Unknown</t>
  </si>
  <si>
    <t>2022_Mobile_SingleLayer_RGB_VTE_FMM_JDI_Unknown</t>
  </si>
  <si>
    <t>EIL_2022_JDI</t>
  </si>
  <si>
    <t>2022_Mobile_SingleLayer_JDI_EIL_Unknown</t>
  </si>
  <si>
    <t>ETL_2022_JDI</t>
  </si>
  <si>
    <t>2022_Mobile_SingleLayer_JDI_ETL_DuPont</t>
  </si>
  <si>
    <t>LG Chem_2022_JDI</t>
  </si>
  <si>
    <t>LG Chem_2022_JDI_Mobile</t>
  </si>
  <si>
    <t>2022_Mobile_SingleLayer_JDI_ETL_LG Chem</t>
  </si>
  <si>
    <t>2022_Mobile_SingleLayer_RGB_VTE_FMM_JDI_LG Chem</t>
  </si>
  <si>
    <t>Merck_2022_JDI</t>
  </si>
  <si>
    <t>Merck_2022_JDI_Mobile</t>
  </si>
  <si>
    <t>2022_Mobile_SingleLayer_JDI_ETL_Merck</t>
  </si>
  <si>
    <t>2022_Mobile_SingleLayer_RGB_VTE_FMM_JDI_Merck</t>
  </si>
  <si>
    <t>UDC_2022_JDI</t>
  </si>
  <si>
    <t>UDC_2022_JDI_Mobile</t>
  </si>
  <si>
    <t>G_Dopant_2022_JDI</t>
  </si>
  <si>
    <t>2022_Mobile_SingleLayer_JDI_G_Dopant_UDC</t>
  </si>
  <si>
    <t>2022_Mobile_SingleLayer_RGB_VTE_FMM_JDI_UDC</t>
  </si>
  <si>
    <t>G_Host_2022_JDI</t>
  </si>
  <si>
    <t>2022_Mobile_SingleLayer_JDI_G_Host_DuPont</t>
  </si>
  <si>
    <t>2022_Mobile_SingleLayer_JDI_G_Host_Merck</t>
  </si>
  <si>
    <t>Samsung SDI_2022_JDI</t>
  </si>
  <si>
    <t>Samsung SDI_2022_JDI_Mobile</t>
  </si>
  <si>
    <t>2022_Mobile_SingleLayer_JDI_G_Host_Samsung SDI</t>
  </si>
  <si>
    <t>2022_Mobile_SingleLayer_RGB_VTE_FMM_JDI_Samsung SDI</t>
  </si>
  <si>
    <t>G_Prime_2022_JDI</t>
  </si>
  <si>
    <t>2022_Mobile_SingleLayer_JDI_G_Prime_DuPont</t>
  </si>
  <si>
    <t>HIL_2022_JDI</t>
  </si>
  <si>
    <t>2022_Mobile_SingleLayer_JDI_HIL_Unknown</t>
  </si>
  <si>
    <t>HTL_2022_JDI</t>
  </si>
  <si>
    <t>2022_Mobile_SingleLayer_JDI_HTL_Unknown</t>
  </si>
  <si>
    <t>Novaled_2022_JDI</t>
  </si>
  <si>
    <t>Novaled_2022_JDI_Mobile</t>
  </si>
  <si>
    <t>P_Dopant_2022_JDI</t>
  </si>
  <si>
    <t>2022_Mobile_SingleLayer_JDI_P_Dopant_Novaled</t>
  </si>
  <si>
    <t>2022_Mobile_SingleLayer_RGB_VTE_FMM_JDI_Novaled</t>
  </si>
  <si>
    <t>2022_Mobile_SingleLayer_JDI_P_Dopant_Unknown</t>
  </si>
  <si>
    <t>R_Dopant_2022_JDI</t>
  </si>
  <si>
    <t>2022_Mobile_SingleLayer_JDI_R_Dopant_UDC</t>
  </si>
  <si>
    <t>Duksan Neolux_2022_R_Host</t>
  </si>
  <si>
    <t>Duksan Neolux_2022_R_Host_Mobile</t>
  </si>
  <si>
    <t>Duksan Neolux_2022_JDI</t>
  </si>
  <si>
    <t>Duksan Neolux_2022_JDI_Mobile</t>
  </si>
  <si>
    <t>R_Host_2022_JDI</t>
  </si>
  <si>
    <t>2022_Mobile_SingleLayer_JDI_R_Host_Duksan Neolux</t>
  </si>
  <si>
    <t>2022_Mobile_SingleLayer_RGB_VTE_FMM_JDI_Duksan Neolux</t>
  </si>
  <si>
    <t>2022_Mobile_SingleLayer_JDI_R_Host_DuPont</t>
  </si>
  <si>
    <t>R_Prime_2022_JDI</t>
  </si>
  <si>
    <t>2022_Mobile_SingleLayer_JDI_R_Prime_DuPont</t>
  </si>
  <si>
    <t>LT Metal_2022</t>
  </si>
  <si>
    <t>LT Metal_2022_IT</t>
  </si>
  <si>
    <t>JOLED_2022</t>
  </si>
  <si>
    <t>LT Metal_2022_CPL</t>
  </si>
  <si>
    <t>LT Metal_2022_CPL_IT</t>
  </si>
  <si>
    <t>LT Metal_2022_JOLED</t>
  </si>
  <si>
    <t>LT Metal_2022_JOLED_IT</t>
  </si>
  <si>
    <t>CPL_2022_JOLED</t>
  </si>
  <si>
    <t>2022_RGB_IJP_JOLED_CPL_LT Metal</t>
  </si>
  <si>
    <t>2022_RGB_IJP_RGB_VTE_FMM_JOLED_LT Metal</t>
  </si>
  <si>
    <t>SFC_2022_IT</t>
  </si>
  <si>
    <t>SFC_2022_CPL</t>
  </si>
  <si>
    <t>SFC_2022_CPL_IT</t>
  </si>
  <si>
    <t>SFC_2022_JOLED</t>
  </si>
  <si>
    <t>SFC_2022_JOLED_IT</t>
  </si>
  <si>
    <t>2022_RGB_IJP_JOLED_CPL_SFC</t>
  </si>
  <si>
    <t>2022_RGB_IJP_RGB_VTE_FMM_JOLED_SFC</t>
  </si>
  <si>
    <t>DuPont_2022_IT</t>
  </si>
  <si>
    <t>DuPont_2022_EIL</t>
  </si>
  <si>
    <t>DuPont_2022_EIL_IT</t>
  </si>
  <si>
    <t>DuPont_2022_JOLED</t>
  </si>
  <si>
    <t>DuPont_2022_JOLED_IT</t>
  </si>
  <si>
    <t>EIL_2022_JOLED</t>
  </si>
  <si>
    <t>2022_RGB_IJP_JOLED_EIL_DuPont</t>
  </si>
  <si>
    <t>2022_RGB_IJP_RGB_VTE_FMM_JOLED_DuPont</t>
  </si>
  <si>
    <t>Merck_2022_IT</t>
  </si>
  <si>
    <t>Merck_2022_EIL</t>
  </si>
  <si>
    <t>Merck_2022_EIL_IT</t>
  </si>
  <si>
    <t>Merck_2022_JOLED</t>
  </si>
  <si>
    <t>Merck_2022_JOLED_IT</t>
  </si>
  <si>
    <t>2022_RGB_IJP_JOLED_EIL_Merck</t>
  </si>
  <si>
    <t>2022_RGB_IJP_RGB_VTE_FMM_JOLED_Merck</t>
  </si>
  <si>
    <t>Sumitomo_2022</t>
  </si>
  <si>
    <t>Sumitomo_2022_IT</t>
  </si>
  <si>
    <t>EML_B_2022</t>
  </si>
  <si>
    <t>Sumitomo_2022_EML_B</t>
  </si>
  <si>
    <t>Sumitomo_2022_EML_B_IT</t>
  </si>
  <si>
    <t>Sumitomo_2022_JOLED</t>
  </si>
  <si>
    <t>Sumitomo_2022_JOLED_IT</t>
  </si>
  <si>
    <t>EML_B_2022_JOLED</t>
  </si>
  <si>
    <t>2022_RGB_IJP_JOLED_EML_B_Sumitomo</t>
  </si>
  <si>
    <t>2022_RGB_IJP_RGB_IJP_FMM_JOLED_Sumitomo</t>
  </si>
  <si>
    <t>EML_G_2022</t>
  </si>
  <si>
    <t>Sumitomo_2022_EML_G</t>
  </si>
  <si>
    <t>Sumitomo_2022_EML_G_IT</t>
  </si>
  <si>
    <t>EML_G_2022_JOLED</t>
  </si>
  <si>
    <t>2022_RGB_IJP_JOLED_EML_G_Sumitomo</t>
  </si>
  <si>
    <t>EML_R_2022</t>
  </si>
  <si>
    <t>Sumitomo_2022_EML_R</t>
  </si>
  <si>
    <t>Sumitomo_2022_EML_R_IT</t>
  </si>
  <si>
    <t>EML_R_2022_JOLED</t>
  </si>
  <si>
    <t>2022_RGB_IJP_JOLED_EML_R_Sumitomo</t>
  </si>
  <si>
    <t>LG Chem_2022_IT</t>
  </si>
  <si>
    <t>LG Chem_2022_ETL_IT</t>
  </si>
  <si>
    <t>LG Chem_2022_JOLED</t>
  </si>
  <si>
    <t>LG Chem_2022_JOLED_IT</t>
  </si>
  <si>
    <t>ETL_2022_JOLED</t>
  </si>
  <si>
    <t>2022_RGB_IJP_JOLED_ETL_LG Chem</t>
  </si>
  <si>
    <t>2022_RGB_IJP_RGB_VTE_FMM_JOLED_LG Chem</t>
  </si>
  <si>
    <t>Merck_2022_ETL_IT</t>
  </si>
  <si>
    <t>2022_RGB_IJP_JOLED_ETL_Merck</t>
  </si>
  <si>
    <t>Unknown_2022_IT</t>
  </si>
  <si>
    <t>HIL_B_2022</t>
  </si>
  <si>
    <t>Unknown_2022_HIL_B</t>
  </si>
  <si>
    <t>Unknown_2022_HIL_B_IT</t>
  </si>
  <si>
    <t>Unknown_2022_JOLED</t>
  </si>
  <si>
    <t>Unknown_2022_JOLED_IT</t>
  </si>
  <si>
    <t>HIL_B_2022_JOLED</t>
  </si>
  <si>
    <t>2022_RGB_IJP_JOLED_HIL_B_Unknown</t>
  </si>
  <si>
    <t>2022_RGB_IJP_RGB_IJP_FMM_JOLED_Unknown</t>
  </si>
  <si>
    <t>HIL_G_2022</t>
  </si>
  <si>
    <t>Unknown_2022_HIL_G</t>
  </si>
  <si>
    <t>Unknown_2022_HIL_G_IT</t>
  </si>
  <si>
    <t>HIL_G_2022_JOLED</t>
  </si>
  <si>
    <t>2022_RGB_IJP_JOLED_HIL_G_Unknown</t>
  </si>
  <si>
    <t>HIL_R_2022</t>
  </si>
  <si>
    <t>Unknown_2022_HIL_R</t>
  </si>
  <si>
    <t>Unknown_2022_HIL_R_IT</t>
  </si>
  <si>
    <t>HIL_R_2022_JOLED</t>
  </si>
  <si>
    <t>2022_RGB_IJP_JOLED_HIL_R_Unknown</t>
  </si>
  <si>
    <t>Bayer_2022</t>
  </si>
  <si>
    <t>Bayer_2022_IT</t>
  </si>
  <si>
    <t>IL_B_2022</t>
  </si>
  <si>
    <t>Bayer_2022_IL_B</t>
  </si>
  <si>
    <t>Bayer_2022_IL_B_IT</t>
  </si>
  <si>
    <t>Bayer_2022_JOLED</t>
  </si>
  <si>
    <t>Bayer_2022_JOLED_IT</t>
  </si>
  <si>
    <t>IL_B_2022_JOLED</t>
  </si>
  <si>
    <t>2022_RGB_IJP_JOLED_IL_B_Bayer</t>
  </si>
  <si>
    <t>2022_RGB_IJP_RGB_IJP_FMM_JOLED_Bayer</t>
  </si>
  <si>
    <t>Nisso_2022</t>
  </si>
  <si>
    <t>Nisso_2022_IT</t>
  </si>
  <si>
    <t>Nisso_2022_IL_B</t>
  </si>
  <si>
    <t>Nisso_2022_IL_B_IT</t>
  </si>
  <si>
    <t>Nisso_2022_JOLED</t>
  </si>
  <si>
    <t>Nisso_2022_JOLED_IT</t>
  </si>
  <si>
    <t>2022_RGB_IJP_JOLED_IL_B_Nisso</t>
  </si>
  <si>
    <t>2022_RGB_IJP_RGB_IJP_FMM_JOLED_Nisso</t>
  </si>
  <si>
    <t>IL_G_2022</t>
  </si>
  <si>
    <t>Bayer_2022_IL_G</t>
  </si>
  <si>
    <t>Bayer_2022_IL_G_IT</t>
  </si>
  <si>
    <t>IL_G_2022_JOLED</t>
  </si>
  <si>
    <t>2022_RGB_IJP_JOLED_IL_G_Bayer</t>
  </si>
  <si>
    <t>Nisso_2022_IL_G</t>
  </si>
  <si>
    <t>Nisso_2022_IL_G_IT</t>
  </si>
  <si>
    <t>2022_RGB_IJP_JOLED_IL_G_Nisso</t>
  </si>
  <si>
    <t>IL_R_2022</t>
  </si>
  <si>
    <t>Bayer_2022_IL_R</t>
  </si>
  <si>
    <t>Bayer_2022_IL_R_IT</t>
  </si>
  <si>
    <t>IL_R_2022_JOLED</t>
  </si>
  <si>
    <t>2022_RGB_IJP_JOLED_IL_R_Bayer</t>
  </si>
  <si>
    <t>Nisso_2022_IL_R</t>
  </si>
  <si>
    <t>Nisso_2022_IL_R_IT</t>
  </si>
  <si>
    <t>2022_RGB_IJP_JOLED_IL_R_Nisso</t>
  </si>
  <si>
    <t>LGD_2022</t>
  </si>
  <si>
    <t>LG Chem_2022_aETL_IT</t>
  </si>
  <si>
    <t>LG Chem_2022_LGD</t>
  </si>
  <si>
    <t>LG Chem_2022_LGD_IT</t>
  </si>
  <si>
    <t>aETL_2022_LGD</t>
  </si>
  <si>
    <t>2022_IT_Tandem_LGD_aETL_LG Chem</t>
  </si>
  <si>
    <t>2022_IT_Tandem_RGB_VTE_FMM_LGD_LG Chem</t>
  </si>
  <si>
    <t>SK JNC_2022_IT</t>
  </si>
  <si>
    <t>SK JNC_2022_B_Dopant_IT</t>
  </si>
  <si>
    <t>SK JNC_2022_LGD</t>
  </si>
  <si>
    <t>SK JNC_2022_LGD_IT</t>
  </si>
  <si>
    <t>B_Dopant_2022_LGD</t>
  </si>
  <si>
    <t>2022_IT_Tandem_LGD_B_Dopant_SK JNC</t>
  </si>
  <si>
    <t>2022_IT_Tandem_RGB_VTE_FMM_LGD_SK JNC</t>
  </si>
  <si>
    <t>Idemitsu Kosan_2022_IT</t>
  </si>
  <si>
    <t>Idemitsu Kosan_2022_B_Host_IT</t>
  </si>
  <si>
    <t>Idemitsu Kosan_2022_LGD</t>
  </si>
  <si>
    <t>Idemitsu Kosan_2022_LGD_IT</t>
  </si>
  <si>
    <t>B_Host_2022_LGD</t>
  </si>
  <si>
    <t>2022_IT_Tandem_LGD_B_Host_Idemitsu Kosan</t>
  </si>
  <si>
    <t>2022_IT_Tandem_RGB_VTE_FMM_LGD_Idemitsu Kosan</t>
  </si>
  <si>
    <t>Merck_2022_B_Prime_IT</t>
  </si>
  <si>
    <t>Merck_2022_LGD</t>
  </si>
  <si>
    <t>Merck_2022_LGD_IT</t>
  </si>
  <si>
    <t>B_Prime_2022_LGD</t>
  </si>
  <si>
    <t>2022_IT_Tandem_LGD_B_Prime_Merck</t>
  </si>
  <si>
    <t>2022_IT_Tandem_RGB_VTE_FMM_LGD_Merck</t>
  </si>
  <si>
    <t>P&amp;H Tech_2022</t>
  </si>
  <si>
    <t>P&amp;H Tech_2022_IT</t>
  </si>
  <si>
    <t>P&amp;H Tech_2022_CPL</t>
  </si>
  <si>
    <t>P&amp;H Tech_2022_CPL_IT</t>
  </si>
  <si>
    <t>P&amp;H Tech_2022_LGD</t>
  </si>
  <si>
    <t>P&amp;H Tech_2022_LGD_IT</t>
  </si>
  <si>
    <t>CPL_2022_LGD</t>
  </si>
  <si>
    <t>2022_IT_Tandem_LGD_CPL_P&amp;H Tech</t>
  </si>
  <si>
    <t>2022_IT_Tandem_RGB_VTE_FMM_LGD_P&amp;H Tech</t>
  </si>
  <si>
    <t>LT Materials_2022</t>
  </si>
  <si>
    <t>LT Materials_2022_IT</t>
  </si>
  <si>
    <t>LT Materials_2022_EIL</t>
  </si>
  <si>
    <t>LT Materials_2022_EIL_IT</t>
  </si>
  <si>
    <t>LT Materials_2022_LGD</t>
  </si>
  <si>
    <t>LT Materials_2022_LGD_IT</t>
  </si>
  <si>
    <t>EIL_2022_LGD</t>
  </si>
  <si>
    <t>2022_IT_Tandem_LGD_EIL_LT Materials</t>
  </si>
  <si>
    <t>2022_IT_Tandem_RGB_VTE_FMM_LGD_LT Materials</t>
  </si>
  <si>
    <t>Idemitsu Kosan_2022_ETL_IT</t>
  </si>
  <si>
    <t>ETL_2022_LGD</t>
  </si>
  <si>
    <t>2022_IT_Tandem_LGD_ETL_Idemitsu Kosan</t>
  </si>
  <si>
    <t>2022_IT_Tandem_LGD_ETL_LG Chem</t>
  </si>
  <si>
    <t>UDC_2022_IT</t>
  </si>
  <si>
    <t>UDC_2022_G_Dopant_IT</t>
  </si>
  <si>
    <t>UDC_2022_LGD</t>
  </si>
  <si>
    <t>UDC_2022_LGD_IT</t>
  </si>
  <si>
    <t>G_Dopant_2022_LGD</t>
  </si>
  <si>
    <t>2022_IT_Tandem_LGD_G_Dopant_UDC</t>
  </si>
  <si>
    <t>2022_IT_Tandem_RGB_VTE_FMM_LGD_UDC</t>
  </si>
  <si>
    <t>LT Materials_2022_G_Host</t>
  </si>
  <si>
    <t>LT Materials_2022_G_Host_IT</t>
  </si>
  <si>
    <t>G_Host_2022_LGD</t>
  </si>
  <si>
    <t>2022_IT_Tandem_LGD_G_Host_LT Materials</t>
  </si>
  <si>
    <t>LT Materials_2022_G_Prime</t>
  </si>
  <si>
    <t>LT Materials_2022_G_Prime_IT</t>
  </si>
  <si>
    <t>G_Prime_2022_LGD</t>
  </si>
  <si>
    <t>2022_IT_Tandem_LGD_G_Prime_LT Materials</t>
  </si>
  <si>
    <t>Merck_2022_HIL</t>
  </si>
  <si>
    <t>Merck_2022_HIL_IT</t>
  </si>
  <si>
    <t>HIL_2022_LGD</t>
  </si>
  <si>
    <t>2022_IT_Tandem_LGD_HIL_Merck</t>
  </si>
  <si>
    <t>Merck_2022_HTL_IT</t>
  </si>
  <si>
    <t>HTL_2022_LGD</t>
  </si>
  <si>
    <t>2022_IT_Tandem_LGD_HTL_Merck</t>
  </si>
  <si>
    <t>n/p_CGL_2022</t>
  </si>
  <si>
    <t>LT Materials_2022_n/p_CGL</t>
  </si>
  <si>
    <t>LT Materials_2022_n/p_CGL_IT</t>
  </si>
  <si>
    <t>n/p_CGL_2022_LGD</t>
  </si>
  <si>
    <t>2022_IT_Tandem_LGD_n/p_CGL_LT Materials</t>
  </si>
  <si>
    <t>Merck_2022_n/p_CGL</t>
  </si>
  <si>
    <t>Merck_2022_n/p_CGL_IT</t>
  </si>
  <si>
    <t>2022_IT_Tandem_LGD_n/p_CGL_Merck</t>
  </si>
  <si>
    <t>Novaled_2022_IT</t>
  </si>
  <si>
    <t>Novaled_2022_P_Dopant_IT</t>
  </si>
  <si>
    <t>Novaled_2022_LGD</t>
  </si>
  <si>
    <t>Novaled_2022_LGD_IT</t>
  </si>
  <si>
    <t>P_Dopant_2022_LGD</t>
  </si>
  <si>
    <t>2022_IT_Tandem_LGD_P_Dopant_Novaled</t>
  </si>
  <si>
    <t>2022_IT_Tandem_RGB_VTE_FMM_LGD_Novaled</t>
  </si>
  <si>
    <t>UDC_2022_R_Dopant_IT</t>
  </si>
  <si>
    <t>R_Dopant_2022_LGD</t>
  </si>
  <si>
    <t>2022_IT_Tandem_LGD_R_Dopant_UDC</t>
  </si>
  <si>
    <t>DuPont_2022_R_Host_IT</t>
  </si>
  <si>
    <t>DuPont_2022_LGD</t>
  </si>
  <si>
    <t>DuPont_2022_LGD_IT</t>
  </si>
  <si>
    <t>R_Host_2022_LGD</t>
  </si>
  <si>
    <t>2022_IT_Tandem_LGD_R_Host_DuPont</t>
  </si>
  <si>
    <t>2022_IT_Tandem_RGB_VTE_FMM_LGD_DuPont</t>
  </si>
  <si>
    <t>LG Chem_2022_R_Host</t>
  </si>
  <si>
    <t>LG Chem_2022_R_Host_IT</t>
  </si>
  <si>
    <t>2022_IT_Tandem_LGD_R_Host_LG Chem</t>
  </si>
  <si>
    <t>DuPont_2022_R_Prime_IT</t>
  </si>
  <si>
    <t>R_Prime_2022_LGD</t>
  </si>
  <si>
    <t>2022_IT_Tandem_LGD_R_Prime_DuPont</t>
  </si>
  <si>
    <t>LG Chem_2022_LGD_Mobile</t>
  </si>
  <si>
    <t>2022_Mobile_SingleLayer_LGD_BOE_LGD_aETL_LG Chem</t>
  </si>
  <si>
    <t>2022_Mobile_SingleLayer_LGD_BOE_RGB_VTE_FMM_LGD_LG Chem</t>
  </si>
  <si>
    <t>SK JNC_2022_LGD_Mobile</t>
  </si>
  <si>
    <t>2022_Mobile_SingleLayer_LGD_BOE_LGD_B_Dopant_SK JNC</t>
  </si>
  <si>
    <t>2022_Mobile_SingleLayer_LGD_BOE_RGB_VTE_FMM_LGD_SK JNC</t>
  </si>
  <si>
    <t>DuPont_2022_B_Host</t>
  </si>
  <si>
    <t>DuPont_2022_B_Host_Mobile</t>
  </si>
  <si>
    <t>DuPont_2022_LGD_Mobile</t>
  </si>
  <si>
    <t>2022_Mobile_SingleLayer_LGD_BOE_LGD_B_Host_DuPont</t>
  </si>
  <si>
    <t>2022_Mobile_SingleLayer_LGD_BOE_RGB_VTE_FMM_LGD_DuPont</t>
  </si>
  <si>
    <t>Idemitsu Kosan_2022_LGD_Mobile</t>
  </si>
  <si>
    <t>2022_Mobile_SingleLayer_LGD_BOE_LGD_B_Host_Idemitsu Kosan</t>
  </si>
  <si>
    <t>2022_Mobile_SingleLayer_LGD_BOE_RGB_VTE_FMM_LGD_Idemitsu Kosan</t>
  </si>
  <si>
    <t>Merck_2022_LGD_Mobile</t>
  </si>
  <si>
    <t>2022_Mobile_SingleLayer_LGD_BOE_LGD_B_Prime_Merck</t>
  </si>
  <si>
    <t>2022_Mobile_SingleLayer_LGD_BOE_RGB_VTE_FMM_LGD_Merck</t>
  </si>
  <si>
    <t>LG Chem_2022_CPL</t>
  </si>
  <si>
    <t>LG Chem_2022_CPL_Mobile</t>
  </si>
  <si>
    <t>2022_Mobile_SingleLayer_LGD_BOE_LGD_CPL_LG Chem</t>
  </si>
  <si>
    <t>P&amp;H Tech_2022_Mobile</t>
  </si>
  <si>
    <t>P&amp;H Tech_2022_CPL_Mobile</t>
  </si>
  <si>
    <t>P&amp;H Tech_2022_LGD_Mobile</t>
  </si>
  <si>
    <t>2022_Mobile_SingleLayer_LGD_BOE_LGD_CPL_P&amp;H Tech</t>
  </si>
  <si>
    <t>2022_Mobile_SingleLayer_LGD_BOE_RGB_VTE_FMM_LGD_P&amp;H Tech</t>
  </si>
  <si>
    <t>LT Materials_2022_Mobile</t>
  </si>
  <si>
    <t>LT Materials_2022_EIL_Mobile</t>
  </si>
  <si>
    <t>LT Materials_2022_LGD_Mobile</t>
  </si>
  <si>
    <t>2022_Mobile_SingleLayer_LGD_BOE_LGD_EIL_LT Materials</t>
  </si>
  <si>
    <t>2022_Mobile_SingleLayer_LGD_BOE_RGB_VTE_FMM_LGD_LT Materials</t>
  </si>
  <si>
    <t>2022_Mobile_SingleLayer_LGD_BOE_LGD_ETL_Idemitsu Kosan</t>
  </si>
  <si>
    <t>2022_Mobile_SingleLayer_LGD_BOE_LGD_ETL_LG Chem</t>
  </si>
  <si>
    <t>UDC_2022_LGD_Mobile</t>
  </si>
  <si>
    <t>2022_Mobile_SingleLayer_LGD_BOE_LGD_G_Dopant_UDC</t>
  </si>
  <si>
    <t>2022_Mobile_SingleLayer_LGD_BOE_RGB_VTE_FMM_LGD_UDC</t>
  </si>
  <si>
    <t>LT Materials_2022_G_Host_Mobile</t>
  </si>
  <si>
    <t>2022_Mobile_SingleLayer_LGD_BOE_LGD_G_Host_LT Materials</t>
  </si>
  <si>
    <t>LT Materials_2022_G_Prime_Mobile</t>
  </si>
  <si>
    <t>2022_Mobile_SingleLayer_LGD_BOE_LGD_G_Prime_LT Materials</t>
  </si>
  <si>
    <t>Merck_2022_HIL_Mobile</t>
  </si>
  <si>
    <t>2022_Mobile_SingleLayer_LGD_BOE_LGD_HIL_Merck</t>
  </si>
  <si>
    <t>2022_Mobile_SingleLayer_LGD_BOE_LGD_HTL_Merck</t>
  </si>
  <si>
    <t>Novaled_2022_LGD_Mobile</t>
  </si>
  <si>
    <t>2022_Mobile_SingleLayer_LGD_BOE_LGD_P_Dopant_Novaled</t>
  </si>
  <si>
    <t>2022_Mobile_SingleLayer_LGD_BOE_RGB_VTE_FMM_LGD_Novaled</t>
  </si>
  <si>
    <t>2022_Mobile_SingleLayer_LGD_BOE_LGD_R_Dopant_UDC</t>
  </si>
  <si>
    <t>2022_Mobile_SingleLayer_LGD_BOE_LGD_R_Host_DuPont</t>
  </si>
  <si>
    <t>LG Chem_2022_R_Host_Mobile</t>
  </si>
  <si>
    <t>2022_Mobile_SingleLayer_LGD_BOE_LGD_R_Host_LG Chem</t>
  </si>
  <si>
    <t>2022_Mobile_SingleLayer_LGD_BOE_LGD_R_Prime_DuPont</t>
  </si>
  <si>
    <t>Idemitsu Kosan_2022_TV</t>
  </si>
  <si>
    <t>Idemitsu Kosan_2022_B_Dopant_TV</t>
  </si>
  <si>
    <t>Idemitsu Kosan_2022_LGD_TV</t>
  </si>
  <si>
    <t>2022_TV_WOLED_WBC_LGD_B_Dopant_Idemitsu Kosan</t>
  </si>
  <si>
    <t>2022_TV_WOLED_WBC_RGB_VTE_FMM_LGD_Idemitsu Kosan</t>
  </si>
  <si>
    <t>Idemitsu Kosan_2022_B_Host_TV</t>
  </si>
  <si>
    <t>2022_TV_WOLED_WBC_LGD_B_Host_Idemitsu Kosan</t>
  </si>
  <si>
    <t>LT Materials_2022_TV</t>
  </si>
  <si>
    <t>LT Materials_2022_CPL</t>
  </si>
  <si>
    <t>LT Materials_2022_CPL_TV</t>
  </si>
  <si>
    <t>LT Materials_2022_LGD_TV</t>
  </si>
  <si>
    <t>2022_TV_WOLED_WBC_LGD_CPL_LT Materials</t>
  </si>
  <si>
    <t>2022_TV_WOLED_WBC_RGB_VTE_FMM_LGD_LT Materials</t>
  </si>
  <si>
    <t>Comet_2022</t>
  </si>
  <si>
    <t>Comet_2022_TV</t>
  </si>
  <si>
    <t>Comet_2022_EIL</t>
  </si>
  <si>
    <t>Comet_2022_EIL_TV</t>
  </si>
  <si>
    <t>Comet_2022_LGD</t>
  </si>
  <si>
    <t>Comet_2022_LGD_TV</t>
  </si>
  <si>
    <t>2022_TV_WOLED_WBC_LGD_EIL_Comet</t>
  </si>
  <si>
    <t>2022_TV_WOLED_WBC_RGB_VTE_FMM_LGD_Comet</t>
  </si>
  <si>
    <t>Idemitsu Kosan_2022_ETL_TV</t>
  </si>
  <si>
    <t>2022_TV_WOLED_WBC_LGD_ETL_Idemitsu Kosan</t>
  </si>
  <si>
    <t>LG Chem_2022_TV</t>
  </si>
  <si>
    <t>LG Chem_2022_ETL_TV</t>
  </si>
  <si>
    <t>LG Chem_2022_LGD_TV</t>
  </si>
  <si>
    <t>2022_TV_WOLED_WBC_LGD_ETL_LG Chem</t>
  </si>
  <si>
    <t>2022_TV_WOLED_WBC_RGB_VTE_FMM_LGD_LG Chem</t>
  </si>
  <si>
    <t>LT Materials_2022_HIL</t>
  </si>
  <si>
    <t>LT Materials_2022_HIL_TV</t>
  </si>
  <si>
    <t>2022_TV_WOLED_WBC_LGD_HIL_LT Materials</t>
  </si>
  <si>
    <t>Merck_2022_TV</t>
  </si>
  <si>
    <t>Merck_2022_HTL_TV</t>
  </si>
  <si>
    <t>Merck_2022_LGD_TV</t>
  </si>
  <si>
    <t>2022_TV_WOLED_WBC_LGD_HTL_Merck</t>
  </si>
  <si>
    <t>2022_TV_WOLED_WBC_RGB_VTE_FMM_LGD_Merck</t>
  </si>
  <si>
    <t>LT Materials_2022_n/p_CGL_TV</t>
  </si>
  <si>
    <t>2022_TV_WOLED_WBC_LGD_n/p_CGL_LT Materials</t>
  </si>
  <si>
    <t>Merck_2022_n/p_CGL_TV</t>
  </si>
  <si>
    <t>2022_TV_WOLED_WBC_LGD_n/p_CGL_Merck</t>
  </si>
  <si>
    <t>Toray_2022</t>
  </si>
  <si>
    <t>Toray_2022_TV</t>
  </si>
  <si>
    <t>Toray_2022_n/p_CGL</t>
  </si>
  <si>
    <t>Toray_2022_n/p_CGL_TV</t>
  </si>
  <si>
    <t>Toray_2022_LGD</t>
  </si>
  <si>
    <t>Toray_2022_LGD_TV</t>
  </si>
  <si>
    <t>2022_TV_WOLED_WBC_LGD_n/p_CGL_Toray</t>
  </si>
  <si>
    <t>2022_TV_WOLED_WBC_RGB_VTE_FMM_LGD_Toray</t>
  </si>
  <si>
    <t>Novaled_2022_TV</t>
  </si>
  <si>
    <t>Novaled_2022_P_Dopant_TV</t>
  </si>
  <si>
    <t>Novaled_2022_LGD_TV</t>
  </si>
  <si>
    <t>2022_TV_WOLED_WBC_LGD_P_Dopant_Novaled</t>
  </si>
  <si>
    <t>2022_TV_WOLED_WBC_RGB_VTE_FMM_LGD_Novaled</t>
  </si>
  <si>
    <t>UDC_2022_TV</t>
  </si>
  <si>
    <t>UDC_2022_R_Dopant_TV</t>
  </si>
  <si>
    <t>UDC_2022_LGD_TV</t>
  </si>
  <si>
    <t>2022_TV_WOLED_WBC_LGD_R_Dopant_UDC</t>
  </si>
  <si>
    <t>2022_TV_WOLED_WBC_RGB_VTE_FMM_LGD_UDC</t>
  </si>
  <si>
    <t>LG Chem_2022_R_Host_TV</t>
  </si>
  <si>
    <t>2022_TV_WOLED_WBC_LGD_R_Host_LG Chem</t>
  </si>
  <si>
    <t>Merck_2022_R_Host</t>
  </si>
  <si>
    <t>Merck_2022_R_Host_TV</t>
  </si>
  <si>
    <t>2022_TV_WOLED_WBC_LGD_R_Host_Merck</t>
  </si>
  <si>
    <t>Y/G_Dopant_2022</t>
  </si>
  <si>
    <t>UDC_2022_Y/G_Dopant</t>
  </si>
  <si>
    <t>UDC_2022_Y/G_Dopant_TV</t>
  </si>
  <si>
    <t>Y/G_Dopant_2022_LGD</t>
  </si>
  <si>
    <t>2022_TV_WOLED_WBC_LGD_Y/G_Dopant_UDC</t>
  </si>
  <si>
    <t>Y/G_Host_2022</t>
  </si>
  <si>
    <t>LG Chem_2022_Y/G_Host</t>
  </si>
  <si>
    <t>LG Chem_2022_Y/G_Host_TV</t>
  </si>
  <si>
    <t>Y/G_Host_2022_LGD</t>
  </si>
  <si>
    <t>2022_TV_WOLED_WBC_LGD_Y/G_Host_LG Chem</t>
  </si>
  <si>
    <t>Merck_2022_Y/G_Host</t>
  </si>
  <si>
    <t>Merck_2022_Y/G_Host_TV</t>
  </si>
  <si>
    <t>2022_TV_WOLED_WBC_LGD_Y/G_Host_Merck</t>
  </si>
  <si>
    <t>SK JNC_2022_TV</t>
  </si>
  <si>
    <t>SK JNC_2022_B_Dopant_TV</t>
  </si>
  <si>
    <t>SK JNC_2022_LGD_TV</t>
  </si>
  <si>
    <t>2022_TV_WOLED_WBE_LGD_B_Dopant_SK JNC</t>
  </si>
  <si>
    <t>2022_TV_WOLED_WBE_RGB_VTE_FMM_LGD_SK JNC</t>
  </si>
  <si>
    <t>DuPont_2022_TV</t>
  </si>
  <si>
    <t>DuPont_2022_B_Host_TV</t>
  </si>
  <si>
    <t>DuPont_2022_LGD_TV</t>
  </si>
  <si>
    <t>2022_TV_WOLED_WBE_LGD_B_Host_DuPont</t>
  </si>
  <si>
    <t>2022_TV_WOLED_WBE_RGB_VTE_FMM_LGD_DuPont</t>
  </si>
  <si>
    <t>2022_TV_WOLED_WBE_LGD_B_Host_Idemitsu Kosan</t>
  </si>
  <si>
    <t>2022_TV_WOLED_WBE_RGB_VTE_FMM_LGD_Idemitsu Kosan</t>
  </si>
  <si>
    <t>LG Chem_2022_B_Host_TV</t>
  </si>
  <si>
    <t>2022_TV_WOLED_WBE_LGD_B_Host_LG Chem</t>
  </si>
  <si>
    <t>2022_TV_WOLED_WBE_RGB_VTE_FMM_LGD_LG Chem</t>
  </si>
  <si>
    <t>2022_TV_WOLED_WBE_LGD_CPL_LT Materials</t>
  </si>
  <si>
    <t>2022_TV_WOLED_WBE_RGB_VTE_FMM_LGD_LT Materials</t>
  </si>
  <si>
    <t>2022_TV_WOLED_WBE_LGD_EIL_Comet</t>
  </si>
  <si>
    <t>2022_TV_WOLED_WBE_RGB_VTE_FMM_LGD_Comet</t>
  </si>
  <si>
    <t>2022_TV_WOLED_WBE_LGD_ETL_Idemitsu Kosan</t>
  </si>
  <si>
    <t>2022_TV_WOLED_WBE_LGD_ETL_LG Chem</t>
  </si>
  <si>
    <t>UDC_2022_G_Dopant_TV</t>
  </si>
  <si>
    <t>2022_TV_WOLED_WBE_LGD_G_Dopant_UDC</t>
  </si>
  <si>
    <t>2022_TV_WOLED_WBE_RGB_VTE_FMM_LGD_UDC</t>
  </si>
  <si>
    <t>DuPont_2022_G_Host_TV</t>
  </si>
  <si>
    <t>2022_TV_WOLED_WBE_LGD_G_Host_DuPont</t>
  </si>
  <si>
    <t>LG Chem_2022_G_Host_TV</t>
  </si>
  <si>
    <t>2022_TV_WOLED_WBE_LGD_G_Host_LG Chem</t>
  </si>
  <si>
    <t>2022_TV_WOLED_WBE_LGD_HIL_LT Materials</t>
  </si>
  <si>
    <t>2022_TV_WOLED_WBE_LGD_HTL_Merck</t>
  </si>
  <si>
    <t>2022_TV_WOLED_WBE_RGB_VTE_FMM_LGD_Merck</t>
  </si>
  <si>
    <t>Solus AM_2022_TV</t>
  </si>
  <si>
    <t>Solus AM_2022_HTL</t>
  </si>
  <si>
    <t>Solus AM_2022_HTL_TV</t>
  </si>
  <si>
    <t>Solus AM_2022_LGD</t>
  </si>
  <si>
    <t>Solus AM_2022_LGD_TV</t>
  </si>
  <si>
    <t>2022_TV_WOLED_WBE_LGD_HTL_Solus AM</t>
  </si>
  <si>
    <t>2022_TV_WOLED_WBE_RGB_VTE_FMM_LGD_Solus AM</t>
  </si>
  <si>
    <t>2022_TV_WOLED_WBE_LGD_n/p_CGL_LT Materials</t>
  </si>
  <si>
    <t>2022_TV_WOLED_WBE_LGD_n/p_CGL_Merck</t>
  </si>
  <si>
    <t>2022_TV_WOLED_WBE_LGD_n/p_CGL_Toray</t>
  </si>
  <si>
    <t>2022_TV_WOLED_WBE_RGB_VTE_FMM_LGD_Toray</t>
  </si>
  <si>
    <t>2022_TV_WOLED_WBE_LGD_P_Dopant_Novaled</t>
  </si>
  <si>
    <t>2022_TV_WOLED_WBE_RGB_VTE_FMM_LGD_Novaled</t>
  </si>
  <si>
    <t>2022_TV_WOLED_WBE_LGD_R_Dopant_UDC</t>
  </si>
  <si>
    <t>2022_TV_WOLED_WBE_LGD_R_Host_LG Chem</t>
  </si>
  <si>
    <t>2022_TV_WOLED_WBE_LGD_R_Host_Merck</t>
  </si>
  <si>
    <t>2022_TV_WOLED_WBE_LGD_Y/G_Dopant_UDC</t>
  </si>
  <si>
    <t>DuPont_2022_Y/G_Host</t>
  </si>
  <si>
    <t>DuPont_2022_Y/G_Host_TV</t>
  </si>
  <si>
    <t>2022_TV_WOLED_WBE_LGD_Y/G_Host_DuPont</t>
  </si>
  <si>
    <t>2022_TV_WOLED_WBE_LGD_Y/G_Host_LG Chem</t>
  </si>
  <si>
    <t>2022_TV_WOLED_WBE_LGD_Y/G_Host_Merck</t>
  </si>
  <si>
    <t>SDC_2022</t>
  </si>
  <si>
    <t>Solus AM_2022_SDC</t>
  </si>
  <si>
    <t>Solus AM_2022_SDC_Mobile</t>
  </si>
  <si>
    <t>aETL_2022_SDC</t>
  </si>
  <si>
    <t>2022_Mobile_SingleLayer_SDC_SDC_aETL_Solus AM</t>
  </si>
  <si>
    <t>2022_Mobile_SingleLayer_SDC_RGB_VTE_FMM_SDC_Solus AM</t>
  </si>
  <si>
    <t>SFC_2022_SDC</t>
  </si>
  <si>
    <t>SFC_2022_SDC_Mobile</t>
  </si>
  <si>
    <t>B_Dopant_2022_SDC</t>
  </si>
  <si>
    <t>2022_Mobile_SingleLayer_SDC_SDC_B_Dopant_SFC</t>
  </si>
  <si>
    <t>2022_Mobile_SingleLayer_SDC_RGB_VTE_FMM_SDC_SFC</t>
  </si>
  <si>
    <t>SK JNC_2022_SDC</t>
  </si>
  <si>
    <t>SK JNC_2022_SDC_Mobile</t>
  </si>
  <si>
    <t>2022_Mobile_SingleLayer_SDC_SDC_B_Dopant_SK JNC</t>
  </si>
  <si>
    <t>2022_Mobile_SingleLayer_SDC_RGB_VTE_FMM_SDC_SK JNC</t>
  </si>
  <si>
    <t>B_Host_2022_SDC</t>
  </si>
  <si>
    <t>2022_Mobile_SingleLayer_SDC_SDC_B_Host_SFC</t>
  </si>
  <si>
    <t>Idemitsu Kosan_2022_SDC</t>
  </si>
  <si>
    <t>Idemitsu Kosan_2022_SDC_Mobile</t>
  </si>
  <si>
    <t>B_Prime_2022_SDC</t>
  </si>
  <si>
    <t>2022_Mobile_SingleLayer_SDC_SDC_B_Prime_Idemitsu Kosan</t>
  </si>
  <si>
    <t>2022_Mobile_SingleLayer_SDC_RGB_VTE_FMM_SDC_Idemitsu Kosan</t>
  </si>
  <si>
    <t>SFC_2022_B_Prime</t>
  </si>
  <si>
    <t>SFC_2022_B_Prime_Mobile</t>
  </si>
  <si>
    <t>2022_Mobile_SingleLayer_SDC_SDC_B_Prime_SFC</t>
  </si>
  <si>
    <t>Hodogaya_2022</t>
  </si>
  <si>
    <t>Hodogaya_2022_Mobile</t>
  </si>
  <si>
    <t>Hodogaya_2022_CPL</t>
  </si>
  <si>
    <t>Hodogaya_2022_CPL_Mobile</t>
  </si>
  <si>
    <t>Hodogaya_2022_SDC</t>
  </si>
  <si>
    <t>Hodogaya_2022_SDC_Mobile</t>
  </si>
  <si>
    <t>CPL_2022_SDC</t>
  </si>
  <si>
    <t>2022_Mobile_SingleLayer_SDC_SDC_CPL_Hodogaya</t>
  </si>
  <si>
    <t>2022_Mobile_SingleLayer_SDC_RGB_VTE_FMM_SDC_Hodogaya</t>
  </si>
  <si>
    <t>Solus AM_2022_CPL</t>
  </si>
  <si>
    <t>Solus AM_2022_CPL_Mobile</t>
  </si>
  <si>
    <t>2022_Mobile_SingleLayer_SDC_SDC_CPL_Solus AM</t>
  </si>
  <si>
    <t>Solus AM_2022_EIL</t>
  </si>
  <si>
    <t>Solus AM_2022_EIL_Mobile</t>
  </si>
  <si>
    <t>EIL_2022_SDC</t>
  </si>
  <si>
    <t>2022_Mobile_SingleLayer_SDC_SDC_EIL_Solus AM</t>
  </si>
  <si>
    <t>LG Chem_2022_SDC</t>
  </si>
  <si>
    <t>LG Chem_2022_SDC_Mobile</t>
  </si>
  <si>
    <t>ETL_2022_SDC</t>
  </si>
  <si>
    <t>2022_Mobile_SingleLayer_SDC_SDC_ETL_LG Chem</t>
  </si>
  <si>
    <t>2022_Mobile_SingleLayer_SDC_RGB_VTE_FMM_SDC_LG Chem</t>
  </si>
  <si>
    <t>UDC_2022_SDC</t>
  </si>
  <si>
    <t>UDC_2022_SDC_Mobile</t>
  </si>
  <si>
    <t>G_Dopant_2022_SDC</t>
  </si>
  <si>
    <t>2022_Mobile_SingleLayer_SDC_SDC_G_Dopant_UDC</t>
  </si>
  <si>
    <t>2022_Mobile_SingleLayer_SDC_RGB_VTE_FMM_SDC_UDC</t>
  </si>
  <si>
    <t>NSCC_2022</t>
  </si>
  <si>
    <t>NSCC_2022_Mobile</t>
  </si>
  <si>
    <t>NSCC_2022_G_Host</t>
  </si>
  <si>
    <t>NSCC_2022_G_Host_Mobile</t>
  </si>
  <si>
    <t>NSCC_2022_SDC</t>
  </si>
  <si>
    <t>NSCC_2022_SDC_Mobile</t>
  </si>
  <si>
    <t>G_Host_2022_SDC</t>
  </si>
  <si>
    <t>2022_Mobile_SingleLayer_SDC_SDC_G_Host_NSCC</t>
  </si>
  <si>
    <t>2022_Mobile_SingleLayer_SDC_RGB_VTE_FMM_SDC_NSCC</t>
  </si>
  <si>
    <t>Samsung SDI_2022_SDC</t>
  </si>
  <si>
    <t>Samsung SDI_2022_SDC_Mobile</t>
  </si>
  <si>
    <t>2022_Mobile_SingleLayer_SDC_SDC_G_Host_Samsung SDI</t>
  </si>
  <si>
    <t>2022_Mobile_SingleLayer_SDC_RGB_VTE_FMM_SDC_Samsung SDI</t>
  </si>
  <si>
    <t>Duksan Neolux_2022_G_Prime</t>
  </si>
  <si>
    <t>Duksan Neolux_2022_G_Prime_Mobile</t>
  </si>
  <si>
    <t>Duksan Neolux_2022_SDC</t>
  </si>
  <si>
    <t>Duksan Neolux_2022_SDC_Mobile</t>
  </si>
  <si>
    <t>G_Prime_2022_SDC</t>
  </si>
  <si>
    <t>2022_Mobile_SingleLayer_SDC_SDC_G_Prime_Duksan Neolux</t>
  </si>
  <si>
    <t>2022_Mobile_SingleLayer_SDC_RGB_VTE_FMM_SDC_Duksan Neolux</t>
  </si>
  <si>
    <t>Merck_2022_SDC</t>
  </si>
  <si>
    <t>Merck_2022_SDC_Mobile</t>
  </si>
  <si>
    <t>2022_Mobile_SingleLayer_SDC_SDC_G_Prime_Merck</t>
  </si>
  <si>
    <t>2022_Mobile_SingleLayer_SDC_RGB_VTE_FMM_SDC_Merck</t>
  </si>
  <si>
    <t>Duksan Neolux_2022_HIL</t>
  </si>
  <si>
    <t>Duksan Neolux_2022_HIL_Mobile</t>
  </si>
  <si>
    <t>HIL_2022_SDC</t>
  </si>
  <si>
    <t>2022_Mobile_SingleLayer_SDC_SDC_HIL_Duksan Neolux</t>
  </si>
  <si>
    <t>Solus AM_2022_HIL</t>
  </si>
  <si>
    <t>Solus AM_2022_HIL_Mobile</t>
  </si>
  <si>
    <t>2022_Mobile_SingleLayer_SDC_SDC_HIL_Solus AM</t>
  </si>
  <si>
    <t>HTL_2022_SDC</t>
  </si>
  <si>
    <t>2022_Mobile_SingleLayer_SDC_SDC_HTL_Duksan Neolux</t>
  </si>
  <si>
    <t>Solus AM_2022_HTL_Mobile</t>
  </si>
  <si>
    <t>2022_Mobile_SingleLayer_SDC_SDC_HTL_Solus AM</t>
  </si>
  <si>
    <t>Novaled_2022_SDC</t>
  </si>
  <si>
    <t>Novaled_2022_SDC_Mobile</t>
  </si>
  <si>
    <t>P_Dopant_2022_SDC</t>
  </si>
  <si>
    <t>2022_Mobile_SingleLayer_SDC_SDC_P_Dopant_Novaled</t>
  </si>
  <si>
    <t>2022_Mobile_SingleLayer_SDC_RGB_VTE_FMM_SDC_Novaled</t>
  </si>
  <si>
    <t>R_Dopant_2022_SDC</t>
  </si>
  <si>
    <t>2022_Mobile_SingleLayer_SDC_SDC_R_Dopant_UDC</t>
  </si>
  <si>
    <t>R_Host_2022_SDC</t>
  </si>
  <si>
    <t>2022_Mobile_SingleLayer_SDC_SDC_R_Host_Duksan Neolux</t>
  </si>
  <si>
    <t>DuPont_2022_SDC</t>
  </si>
  <si>
    <t>DuPont_2022_SDC_Mobile</t>
  </si>
  <si>
    <t>2022_Mobile_SingleLayer_SDC_SDC_R_Host_DuPont</t>
  </si>
  <si>
    <t>2022_Mobile_SingleLayer_SDC_RGB_VTE_FMM_SDC_DuPont</t>
  </si>
  <si>
    <t>Duksan Neolux_2022_R_Prime</t>
  </si>
  <si>
    <t>Duksan Neolux_2022_R_Prime_Mobile</t>
  </si>
  <si>
    <t>R_Prime_2022_SDC</t>
  </si>
  <si>
    <t>2022_Mobile_SingleLayer_SDC_SDC_R_Prime_Duksan Neolux</t>
  </si>
  <si>
    <t>Novaled_2022_aETL</t>
  </si>
  <si>
    <t>Novaled_2022_aETL_TV</t>
  </si>
  <si>
    <t>Novaled_2022_SDC_TV</t>
  </si>
  <si>
    <t>2022_TV_QD_OLED_SDC_aETL_Novaled</t>
  </si>
  <si>
    <t>2022_TV_QD_OLED_Blue_VTE_Open_SDC_Novaled</t>
  </si>
  <si>
    <t>Idemitsu Kosan_2022_SDC_TV</t>
  </si>
  <si>
    <t>2022_TV_QD_OLED_SDC_B_Dopant_Idemitsu Kosan</t>
  </si>
  <si>
    <t>2022_TV_QD_OLED_Blue_VTE_Open_SDC_Idemitsu Kosan</t>
  </si>
  <si>
    <t>2022_TV_QD_OLED_SDC_B_Host_Idemitsu Kosan</t>
  </si>
  <si>
    <t>SFC_2022_TV</t>
  </si>
  <si>
    <t>SFC_2022_B_Host_TV</t>
  </si>
  <si>
    <t>SFC_2022_SDC_TV</t>
  </si>
  <si>
    <t>2022_TV_QD_OLED_SDC_B_Host_SFC</t>
  </si>
  <si>
    <t>2022_TV_QD_OLED_Blue_VTE_Open_SDC_SFC</t>
  </si>
  <si>
    <t>Hodogaya_2022_TV</t>
  </si>
  <si>
    <t>Hodogaya_2022_B_Prime</t>
  </si>
  <si>
    <t>Hodogaya_2022_B_Prime_TV</t>
  </si>
  <si>
    <t>Hodogaya_2022_SDC_TV</t>
  </si>
  <si>
    <t>2022_TV_QD_OLED_SDC_B_Prime_Hodogaya</t>
  </si>
  <si>
    <t>2022_TV_QD_OLED_Blue_VTE_Open_SDC_Hodogaya</t>
  </si>
  <si>
    <t>Hodogaya_2022_CPL_TV</t>
  </si>
  <si>
    <t>2022_TV_QD_OLED_SDC_CPL_Hodogaya</t>
  </si>
  <si>
    <t>DuPont_2022_EIL_TV</t>
  </si>
  <si>
    <t>DuPont_2022_SDC_TV</t>
  </si>
  <si>
    <t>2022_TV_QD_OLED_SDC_EIL_DuPont</t>
  </si>
  <si>
    <t>2022_TV_QD_OLED_Blue_VTE_Open_SDC_DuPont</t>
  </si>
  <si>
    <t>Unknown_2022_TV</t>
  </si>
  <si>
    <t>Unknown_2022_EIL_TV</t>
  </si>
  <si>
    <t>Unknown_2022_SDC</t>
  </si>
  <si>
    <t>Unknown_2022_SDC_TV</t>
  </si>
  <si>
    <t>2022_TV_QD_OLED_SDC_EIL_Unknown</t>
  </si>
  <si>
    <t>2022_TV_QD_OLED_Blue_VTE_Open_SDC_Unknown</t>
  </si>
  <si>
    <t>LG Chem_2022_SDC_TV</t>
  </si>
  <si>
    <t>2022_TV_QD_OLED_SDC_ETL_LG Chem</t>
  </si>
  <si>
    <t>2022_TV_QD_OLED_Blue_VTE_Open_SDC_LG Chem</t>
  </si>
  <si>
    <t>Novaled_2022_ETL</t>
  </si>
  <si>
    <t>Novaled_2022_ETL_TV</t>
  </si>
  <si>
    <t>2022_TV_QD_OLED_SDC_ETL_Novaled</t>
  </si>
  <si>
    <t>UDC_2022_SDC_TV</t>
  </si>
  <si>
    <t>2022_TV_QD_OLED_SDC_G_Dopant_UDC</t>
  </si>
  <si>
    <t>2022_TV_QD_OLED_Blue_VTE_Open_SDC_UDC</t>
  </si>
  <si>
    <t>Samsung SDI_2022_TV</t>
  </si>
  <si>
    <t>Samsung SDI_2022_G_Host_TV</t>
  </si>
  <si>
    <t>Samsung SDI_2022_SDC_TV</t>
  </si>
  <si>
    <t>2022_TV_QD_OLED_SDC_G_Host_Samsung SDI</t>
  </si>
  <si>
    <t>2022_TV_QD_OLED_Blue_VTE_Open_SDC_Samsung SDI</t>
  </si>
  <si>
    <t>Duksan Neolux_2022_TV</t>
  </si>
  <si>
    <t>Duksan Neolux_2022_G_Prime_TV</t>
  </si>
  <si>
    <t>Duksan Neolux_2022_SDC_TV</t>
  </si>
  <si>
    <t>2022_TV_QD_OLED_SDC_G_Prime_Duksan Neolux</t>
  </si>
  <si>
    <t>2022_TV_QD_OLED_Blue_VTE_Open_SDC_Duksan Neolux</t>
  </si>
  <si>
    <t>Duksan Neolux_2022_HTL_TV</t>
  </si>
  <si>
    <t>2022_TV_QD_OLED_SDC_HTL_Duksan Neolux</t>
  </si>
  <si>
    <t>Merck_2022_SDC_TV</t>
  </si>
  <si>
    <t>2022_TV_QD_OLED_SDC_HTL_Merck</t>
  </si>
  <si>
    <t>2022_TV_QD_OLED_Blue_VTE_Open_SDC_Merck</t>
  </si>
  <si>
    <t>n/p_CGL_2022_SDC</t>
  </si>
  <si>
    <t>2022_TV_QD_OLED_SDC_n/p_CGL_Merck</t>
  </si>
  <si>
    <t>Toray_2022_SDC</t>
  </si>
  <si>
    <t>Toray_2022_SDC_TV</t>
  </si>
  <si>
    <t>2022_TV_QD_OLED_SDC_n/p_CGL_Toray</t>
  </si>
  <si>
    <t>2022_TV_QD_OLED_Blue_VTE_Open_SDC_Toray</t>
  </si>
  <si>
    <t>2022_TV_QD_OLED_SDC_P_Dopant_Novaled</t>
  </si>
  <si>
    <t>Sharp_2022</t>
  </si>
  <si>
    <t>Solus AM_2022_Sharp</t>
  </si>
  <si>
    <t>Solus AM_2022_Sharp_Mobile</t>
  </si>
  <si>
    <t>aETL_2022_Sharp</t>
  </si>
  <si>
    <t>2022_Mobile_SingleLayer_Sharp_aETL_Solus AM</t>
  </si>
  <si>
    <t>2022_Mobile_SingleLayer_RGB_VTE_FMM_Sharp_Solus AM</t>
  </si>
  <si>
    <t>Idemitsu Kosan_2022_Sharp</t>
  </si>
  <si>
    <t>Idemitsu Kosan_2022_Sharp_Mobile</t>
  </si>
  <si>
    <t>B_Dopant_2022_Sharp</t>
  </si>
  <si>
    <t>2022_Mobile_SingleLayer_Sharp_B_Dopant_Idemitsu Kosan</t>
  </si>
  <si>
    <t>2022_Mobile_SingleLayer_RGB_VTE_FMM_Sharp_Idemitsu Kosan</t>
  </si>
  <si>
    <t>SFC_2022_Sharp</t>
  </si>
  <si>
    <t>SFC_2022_Sharp_Mobile</t>
  </si>
  <si>
    <t>2022_Mobile_SingleLayer_Sharp_B_Dopant_SFC</t>
  </si>
  <si>
    <t>2022_Mobile_SingleLayer_RGB_VTE_FMM_Sharp_SFC</t>
  </si>
  <si>
    <t>B_Host_2022_Sharp</t>
  </si>
  <si>
    <t>2022_Mobile_SingleLayer_Sharp_B_Host_Idemitsu Kosan</t>
  </si>
  <si>
    <t>2022_Mobile_SingleLayer_Sharp_B_Host_SFC</t>
  </si>
  <si>
    <t>DuPont_2022_Sharp</t>
  </si>
  <si>
    <t>DuPont_2022_Sharp_Mobile</t>
  </si>
  <si>
    <t>B_Prime_2022_Sharp</t>
  </si>
  <si>
    <t>2022_Mobile_SingleLayer_Sharp_B_Prime_DuPont</t>
  </si>
  <si>
    <t>2022_Mobile_SingleLayer_RGB_VTE_FMM_Sharp_DuPont</t>
  </si>
  <si>
    <t>Novaled_2022_CPL</t>
  </si>
  <si>
    <t>Novaled_2022_CPL_Mobile</t>
  </si>
  <si>
    <t>Novaled_2022_Sharp</t>
  </si>
  <si>
    <t>Novaled_2022_Sharp_Mobile</t>
  </si>
  <si>
    <t>CPL_2022_Sharp</t>
  </si>
  <si>
    <t>2022_Mobile_SingleLayer_Sharp_CPL_Novaled</t>
  </si>
  <si>
    <t>2022_Mobile_SingleLayer_RGB_VTE_FMM_Sharp_Novaled</t>
  </si>
  <si>
    <t>Unknown_2022_Sharp</t>
  </si>
  <si>
    <t>Unknown_2022_Sharp_Mobile</t>
  </si>
  <si>
    <t>EIL_2022_Sharp</t>
  </si>
  <si>
    <t>2022_Mobile_SingleLayer_Sharp_EIL_Unknown</t>
  </si>
  <si>
    <t>2022_Mobile_SingleLayer_RGB_VTE_FMM_Sharp_Unknown</t>
  </si>
  <si>
    <t>ETL_2022_Sharp</t>
  </si>
  <si>
    <t>2022_Mobile_SingleLayer_Sharp_ETL_DuPont</t>
  </si>
  <si>
    <t>LG Chem_2022_Sharp</t>
  </si>
  <si>
    <t>LG Chem_2022_Sharp_Mobile</t>
  </si>
  <si>
    <t>2022_Mobile_SingleLayer_Sharp_ETL_LG Chem</t>
  </si>
  <si>
    <t>2022_Mobile_SingleLayer_RGB_VTE_FMM_Sharp_LG Chem</t>
  </si>
  <si>
    <t>Merck_2022_Sharp</t>
  </si>
  <si>
    <t>Merck_2022_Sharp_Mobile</t>
  </si>
  <si>
    <t>2022_Mobile_SingleLayer_Sharp_ETL_Merck</t>
  </si>
  <si>
    <t>2022_Mobile_SingleLayer_RGB_VTE_FMM_Sharp_Merck</t>
  </si>
  <si>
    <t>UDC_2022_Sharp</t>
  </si>
  <si>
    <t>UDC_2022_Sharp_Mobile</t>
  </si>
  <si>
    <t>G_Dopant_2022_Sharp</t>
  </si>
  <si>
    <t>2022_Mobile_SingleLayer_Sharp_G_Dopant_UDC</t>
  </si>
  <si>
    <t>2022_Mobile_SingleLayer_RGB_VTE_FMM_Sharp_UDC</t>
  </si>
  <si>
    <t>G_Host_2022_Sharp</t>
  </si>
  <si>
    <t>2022_Mobile_SingleLayer_Sharp_G_Host_DuPont</t>
  </si>
  <si>
    <t>2022_Mobile_SingleLayer_Sharp_G_Host_Merck</t>
  </si>
  <si>
    <t>Samsung SDI_2022_Sharp</t>
  </si>
  <si>
    <t>Samsung SDI_2022_Sharp_Mobile</t>
  </si>
  <si>
    <t>2022_Mobile_SingleLayer_Sharp_G_Host_Samsung SDI</t>
  </si>
  <si>
    <t>2022_Mobile_SingleLayer_RGB_VTE_FMM_Sharp_Samsung SDI</t>
  </si>
  <si>
    <t>G_Prime_2022_Sharp</t>
  </si>
  <si>
    <t>2022_Mobile_SingleLayer_Sharp_G_Prime_DuPont</t>
  </si>
  <si>
    <t>HIL_2022_Sharp</t>
  </si>
  <si>
    <t>2022_Mobile_SingleLayer_Sharp_HIL_Unknown</t>
  </si>
  <si>
    <t>Duksan Neolux_2022_Sharp</t>
  </si>
  <si>
    <t>Duksan Neolux_2022_Sharp_Mobile</t>
  </si>
  <si>
    <t>HTL_2022_Sharp</t>
  </si>
  <si>
    <t>2022_Mobile_SingleLayer_Sharp_HTL_Duksan Neolux</t>
  </si>
  <si>
    <t>2022_Mobile_SingleLayer_RGB_VTE_FMM_Sharp_Duksan Neolux</t>
  </si>
  <si>
    <t>P_Dopant_2022_Sharp</t>
  </si>
  <si>
    <t>2022_Mobile_SingleLayer_Sharp_P_Dopant_Merck</t>
  </si>
  <si>
    <t>2022_Mobile_SingleLayer_Sharp_P_Dopant_Novaled</t>
  </si>
  <si>
    <t>2022_Mobile_SingleLayer_Sharp_P_Dopant_Unknown</t>
  </si>
  <si>
    <t>R_Dopant_2022_Sharp</t>
  </si>
  <si>
    <t>2022_Mobile_SingleLayer_Sharp_R_Dopant_UDC</t>
  </si>
  <si>
    <t>R_Host_2022_Sharp</t>
  </si>
  <si>
    <t>2022_Mobile_SingleLayer_Sharp_R_Host_Duksan Neolux</t>
  </si>
  <si>
    <t>2022_Mobile_SingleLayer_Sharp_R_Host_DuPont</t>
  </si>
  <si>
    <t>R_Prime_2022_Sharp</t>
  </si>
  <si>
    <t>2022_Mobile_SingleLayer_Sharp_R_Prime_DuPont</t>
  </si>
  <si>
    <t>Tianma_2022</t>
  </si>
  <si>
    <t>Solus AM_2022_Tianma</t>
  </si>
  <si>
    <t>Solus AM_2022_Tianma_Mobile</t>
  </si>
  <si>
    <t>aETL_2022_Tianma</t>
  </si>
  <si>
    <t>2022_Mobile_SingleLayer_Tianma_aETL_Solus AM</t>
  </si>
  <si>
    <t>2022_Mobile_SingleLayer_RGB_VTE_FMM_Tianma_Solus AM</t>
  </si>
  <si>
    <t>Idemitsu Kosan_2022_Tianma</t>
  </si>
  <si>
    <t>Idemitsu Kosan_2022_Tianma_Mobile</t>
  </si>
  <si>
    <t>B_Dopant_2022_Tianma</t>
  </si>
  <si>
    <t>2022_Mobile_SingleLayer_Tianma_B_Dopant_Idemitsu Kosan</t>
  </si>
  <si>
    <t>2022_Mobile_SingleLayer_RGB_VTE_FMM_Tianma_Idemitsu Kosan</t>
  </si>
  <si>
    <t>SFC_2022_Tianma</t>
  </si>
  <si>
    <t>SFC_2022_Tianma_Mobile</t>
  </si>
  <si>
    <t>2022_Mobile_SingleLayer_Tianma_B_Dopant_SFC</t>
  </si>
  <si>
    <t>2022_Mobile_SingleLayer_RGB_VTE_FMM_Tianma_SFC</t>
  </si>
  <si>
    <t>LG Chem_2022_Tianma</t>
  </si>
  <si>
    <t>LG Chem_2022_Tianma_Mobile</t>
  </si>
  <si>
    <t>B_Host_2022_Tianma</t>
  </si>
  <si>
    <t>2022_Mobile_SingleLayer_Tianma_B_Host_LG Chem</t>
  </si>
  <si>
    <t>2022_Mobile_SingleLayer_RGB_VTE_FMM_Tianma_LG Chem</t>
  </si>
  <si>
    <t>2022_Mobile_SingleLayer_Tianma_B_Host_SFC</t>
  </si>
  <si>
    <t>B_Prime_2022_Tianma</t>
  </si>
  <si>
    <t>2022_Mobile_SingleLayer_Tianma_B_Prime_Idemitsu Kosan</t>
  </si>
  <si>
    <t>2022_Mobile_SingleLayer_Tianma_B_Prime_LG Chem</t>
  </si>
  <si>
    <t>Unknown_2022_Tianma</t>
  </si>
  <si>
    <t>Unknown_2022_Tianma_Mobile</t>
  </si>
  <si>
    <t>2022_Mobile_SingleLayer_Tianma_B_Prime_Unknown</t>
  </si>
  <si>
    <t>2022_Mobile_SingleLayer_RGB_VTE_FMM_Tianma_Unknown</t>
  </si>
  <si>
    <t>CPL_2022_Tianma</t>
  </si>
  <si>
    <t>2022_Mobile_SingleLayer_Tianma_CPL_Unknown</t>
  </si>
  <si>
    <t>EIL_2022_Tianma</t>
  </si>
  <si>
    <t>2022_Mobile_SingleLayer_Tianma_EIL_Unknown</t>
  </si>
  <si>
    <t>ETL_2022_Tianma</t>
  </si>
  <si>
    <t>2022_Mobile_SingleLayer_Tianma_ETL_LG Chem</t>
  </si>
  <si>
    <t>2022_Mobile_SingleLayer_Tianma_ETL_Unknown</t>
  </si>
  <si>
    <t>UDC_2022_Tianma</t>
  </si>
  <si>
    <t>UDC_2022_Tianma_Mobile</t>
  </si>
  <si>
    <t>G_Dopant_2022_Tianma</t>
  </si>
  <si>
    <t>2022_Mobile_SingleLayer_Tianma_G_Dopant_UDC</t>
  </si>
  <si>
    <t>2022_Mobile_SingleLayer_RGB_VTE_FMM_Tianma_UDC</t>
  </si>
  <si>
    <t>Samsung SDI_2022_Tianma</t>
  </si>
  <si>
    <t>Samsung SDI_2022_Tianma_Mobile</t>
  </si>
  <si>
    <t>G_Host_2022_Tianma</t>
  </si>
  <si>
    <t>2022_Mobile_SingleLayer_Tianma_G_Host_Samsung SDI</t>
  </si>
  <si>
    <t>2022_Mobile_SingleLayer_RGB_VTE_FMM_Tianma_Samsung SDI</t>
  </si>
  <si>
    <t>2022_Mobile_SingleLayer_Tianma_G_Host_Unknown</t>
  </si>
  <si>
    <t>Merck_2022_Tianma</t>
  </si>
  <si>
    <t>Merck_2022_Tianma_Mobile</t>
  </si>
  <si>
    <t>G_Prime_2022_Tianma</t>
  </si>
  <si>
    <t>2022_Mobile_SingleLayer_Tianma_G_Prime_Merck</t>
  </si>
  <si>
    <t>2022_Mobile_SingleLayer_RGB_VTE_FMM_Tianma_Merck</t>
  </si>
  <si>
    <t>2022_Mobile_SingleLayer_Tianma_G_Prime_Unknown</t>
  </si>
  <si>
    <t>HIL_2022_Tianma</t>
  </si>
  <si>
    <t>2022_Mobile_SingleLayer_Tianma_HIL_Unknown</t>
  </si>
  <si>
    <t>HTL_2022_Tianma</t>
  </si>
  <si>
    <t>2022_Mobile_SingleLayer_Tianma_HTL_Merck</t>
  </si>
  <si>
    <t>2022_Mobile_SingleLayer_Tianma_HTL_Unknown</t>
  </si>
  <si>
    <t>Novaled_2022_Tianma</t>
  </si>
  <si>
    <t>Novaled_2022_Tianma_Mobile</t>
  </si>
  <si>
    <t>P_Dopant_2022_Tianma</t>
  </si>
  <si>
    <t>2022_Mobile_SingleLayer_Tianma_P_Dopant_Novaled</t>
  </si>
  <si>
    <t>2022_Mobile_SingleLayer_RGB_VTE_FMM_Tianma_Novaled</t>
  </si>
  <si>
    <t>R_Dopant_2022_Tianma</t>
  </si>
  <si>
    <t>2022_Mobile_SingleLayer_Tianma_R_Dopant_UDC</t>
  </si>
  <si>
    <t>DuPont_2022_Tianma</t>
  </si>
  <si>
    <t>DuPont_2022_Tianma_Mobile</t>
  </si>
  <si>
    <t>R_Host_2022_Tianma</t>
  </si>
  <si>
    <t>2022_Mobile_SingleLayer_Tianma_R_Host_DuPont</t>
  </si>
  <si>
    <t>2022_Mobile_SingleLayer_RGB_VTE_FMM_Tianma_DuPont</t>
  </si>
  <si>
    <t>SFC_2022_R_Host</t>
  </si>
  <si>
    <t>SFC_2022_R_Host_Mobile</t>
  </si>
  <si>
    <t>2022_Mobile_SingleLayer_Tianma_R_Host_SFC</t>
  </si>
  <si>
    <t>R_Prime_2022_Tianma</t>
  </si>
  <si>
    <t>2022_Mobile_SingleLayer_Tianma_R_Prime_DuPont</t>
  </si>
  <si>
    <t>2022_Mobile_SingleLayer_Tianma_R_Prime_Unknown</t>
  </si>
  <si>
    <t>Truly_2022</t>
  </si>
  <si>
    <t>Solus AM_2022_Truly</t>
  </si>
  <si>
    <t>Solus AM_2022_Truly_Mobile</t>
  </si>
  <si>
    <t>aETL_2022_Truly</t>
  </si>
  <si>
    <t>2022_Mobile_SingleLayer_Truly_aETL_Solus AM</t>
  </si>
  <si>
    <t>2022_Mobile_SingleLayer_RGB_VTE_FMM_Truly_Solus AM</t>
  </si>
  <si>
    <t>Idemitsu Kosan_2022_Truly</t>
  </si>
  <si>
    <t>Idemitsu Kosan_2022_Truly_Mobile</t>
  </si>
  <si>
    <t>B_Dopant_2022_Truly</t>
  </si>
  <si>
    <t>2022_Mobile_SingleLayer_Truly_B_Dopant_Idemitsu Kosan</t>
  </si>
  <si>
    <t>2022_Mobile_SingleLayer_RGB_VTE_FMM_Truly_Idemitsu Kosan</t>
  </si>
  <si>
    <t>SFC_2022_Truly</t>
  </si>
  <si>
    <t>SFC_2022_Truly_Mobile</t>
  </si>
  <si>
    <t>2022_Mobile_SingleLayer_Truly_B_Dopant_SFC</t>
  </si>
  <si>
    <t>2022_Mobile_SingleLayer_RGB_VTE_FMM_Truly_SFC</t>
  </si>
  <si>
    <t>B_Host_2022_Truly</t>
  </si>
  <si>
    <t>2022_Mobile_SingleLayer_Truly_B_Host_Idemitsu Kosan</t>
  </si>
  <si>
    <t>2022_Mobile_SingleLayer_Truly_B_Host_SFC</t>
  </si>
  <si>
    <t>DuPont_2022_Truly</t>
  </si>
  <si>
    <t>DuPont_2022_Truly_Mobile</t>
  </si>
  <si>
    <t>B_Prime_2022_Truly</t>
  </si>
  <si>
    <t>2022_Mobile_SingleLayer_Truly_B_Prime_DuPont</t>
  </si>
  <si>
    <t>2022_Mobile_SingleLayer_RGB_VTE_FMM_Truly_DuPont</t>
  </si>
  <si>
    <t>Unknown_2022_Truly</t>
  </si>
  <si>
    <t>Unknown_2022_Truly_Mobile</t>
  </si>
  <si>
    <t>CPL_2022_Truly</t>
  </si>
  <si>
    <t>2022_Mobile_SingleLayer_Truly_CPL_Unknown</t>
  </si>
  <si>
    <t>2022_Mobile_SingleLayer_RGB_VTE_FMM_Truly_Unknown</t>
  </si>
  <si>
    <t>EIL_2022_Truly</t>
  </si>
  <si>
    <t>2022_Mobile_SingleLayer_Truly_EIL_Unknown</t>
  </si>
  <si>
    <t>ETL_2022_Truly</t>
  </si>
  <si>
    <t>2022_Mobile_SingleLayer_Truly_ETL_DuPont</t>
  </si>
  <si>
    <t>LG Chem_2022_Truly</t>
  </si>
  <si>
    <t>LG Chem_2022_Truly_Mobile</t>
  </si>
  <si>
    <t>2022_Mobile_SingleLayer_Truly_ETL_LG Chem</t>
  </si>
  <si>
    <t>2022_Mobile_SingleLayer_RGB_VTE_FMM_Truly_LG Chem</t>
  </si>
  <si>
    <t>Merck_2022_Truly</t>
  </si>
  <si>
    <t>Merck_2022_Truly_Mobile</t>
  </si>
  <si>
    <t>2022_Mobile_SingleLayer_Truly_ETL_Merck</t>
  </si>
  <si>
    <t>2022_Mobile_SingleLayer_RGB_VTE_FMM_Truly_Merck</t>
  </si>
  <si>
    <t>UDC_2022_Truly</t>
  </si>
  <si>
    <t>UDC_2022_Truly_Mobile</t>
  </si>
  <si>
    <t>G_Dopant_2022_Truly</t>
  </si>
  <si>
    <t>2022_Mobile_SingleLayer_Truly_G_Dopant_UDC</t>
  </si>
  <si>
    <t>2022_Mobile_SingleLayer_RGB_VTE_FMM_Truly_UDC</t>
  </si>
  <si>
    <t>G_Host_2022_Truly</t>
  </si>
  <si>
    <t>2022_Mobile_SingleLayer_Truly_G_Host_DuPont</t>
  </si>
  <si>
    <t>2022_Mobile_SingleLayer_Truly_G_Host_Merck</t>
  </si>
  <si>
    <t>Samsung SDI_2022_Truly</t>
  </si>
  <si>
    <t>Samsung SDI_2022_Truly_Mobile</t>
  </si>
  <si>
    <t>2022_Mobile_SingleLayer_Truly_G_Host_Samsung SDI</t>
  </si>
  <si>
    <t>2022_Mobile_SingleLayer_RGB_VTE_FMM_Truly_Samsung SDI</t>
  </si>
  <si>
    <t>G_Prime_2022_Truly</t>
  </si>
  <si>
    <t>2022_Mobile_SingleLayer_Truly_G_Prime_DuPont</t>
  </si>
  <si>
    <t>HIL_2022_Truly</t>
  </si>
  <si>
    <t>2022_Mobile_SingleLayer_Truly_HIL_Unknown</t>
  </si>
  <si>
    <t>Duksan Neolux_2022_Truly</t>
  </si>
  <si>
    <t>Duksan Neolux_2022_Truly_Mobile</t>
  </si>
  <si>
    <t>HTL_2022_Truly</t>
  </si>
  <si>
    <t>2022_Mobile_SingleLayer_Truly_HTL_Duksan Neolux</t>
  </si>
  <si>
    <t>2022_Mobile_SingleLayer_RGB_VTE_FMM_Truly_Duksan Neolux</t>
  </si>
  <si>
    <t>Novaled_2022_Truly</t>
  </si>
  <si>
    <t>Novaled_2022_Truly_Mobile</t>
  </si>
  <si>
    <t>P_Dopant_2022_Truly</t>
  </si>
  <si>
    <t>2022_Mobile_SingleLayer_Truly_P_Dopant_Novaled</t>
  </si>
  <si>
    <t>2022_Mobile_SingleLayer_RGB_VTE_FMM_Truly_Novaled</t>
  </si>
  <si>
    <t>R_Dopant_2022_Truly</t>
  </si>
  <si>
    <t>2022_Mobile_SingleLayer_Truly_R_Dopant_UDC</t>
  </si>
  <si>
    <t>R_Host_2022_Truly</t>
  </si>
  <si>
    <t>2022_Mobile_SingleLayer_Truly_R_Host_Duksan Neolux</t>
  </si>
  <si>
    <t>2022_Mobile_SingleLayer_Truly_R_Host_DuPont</t>
  </si>
  <si>
    <t>R_Prime_2022_Truly</t>
  </si>
  <si>
    <t>2022_Mobile_SingleLayer_Truly_R_Prime_DuPont</t>
  </si>
  <si>
    <t>2022_Mobile_SingleLayer_Truly_R_Prime_Unknown</t>
  </si>
  <si>
    <t>Visionox_2022</t>
  </si>
  <si>
    <t>Solus AM_2022_Visionox</t>
  </si>
  <si>
    <t>Solus AM_2022_Visionox_Mobile</t>
  </si>
  <si>
    <t>aETL_2022_Visionox</t>
  </si>
  <si>
    <t>2022_Mobile_SingleLayer_Visionox_aETL_Solus AM</t>
  </si>
  <si>
    <t>2022_Mobile_SingleLayer_RGB_VTE_FMM_Visionox_Solus AM</t>
  </si>
  <si>
    <t>Idemitsu Kosan_2022_Visionox</t>
  </si>
  <si>
    <t>Idemitsu Kosan_2022_Visionox_Mobile</t>
  </si>
  <si>
    <t>B_Dopant_2022_Visionox</t>
  </si>
  <si>
    <t>2022_Mobile_SingleLayer_Visionox_B_Dopant_Idemitsu Kosan</t>
  </si>
  <si>
    <t>2022_Mobile_SingleLayer_RGB_VTE_FMM_Visionox_Idemitsu Kosan</t>
  </si>
  <si>
    <t>SK JNC_2022_Visionox</t>
  </si>
  <si>
    <t>SK JNC_2022_Visionox_Mobile</t>
  </si>
  <si>
    <t>2022_Mobile_SingleLayer_Visionox_B_Dopant_SK JNC</t>
  </si>
  <si>
    <t>2022_Mobile_SingleLayer_RGB_VTE_FMM_Visionox_SK JNC</t>
  </si>
  <si>
    <t>B_Host_2022_Visionox</t>
  </si>
  <si>
    <t>2022_Mobile_SingleLayer_Visionox_B_Host_Idemitsu Kosan</t>
  </si>
  <si>
    <t>SFC_2022_Visionox</t>
  </si>
  <si>
    <t>SFC_2022_Visionox_Mobile</t>
  </si>
  <si>
    <t>2022_Mobile_SingleLayer_Visionox_B_Host_SFC</t>
  </si>
  <si>
    <t>2022_Mobile_SingleLayer_RGB_VTE_FMM_Visionox_SFC</t>
  </si>
  <si>
    <t>Unknown_2022_Visionox</t>
  </si>
  <si>
    <t>Unknown_2022_Visionox_Mobile</t>
  </si>
  <si>
    <t>B_Prime_2022_Visionox</t>
  </si>
  <si>
    <t>2022_Mobile_SingleLayer_Visionox_B_Prime_Unknown</t>
  </si>
  <si>
    <t>2022_Mobile_SingleLayer_RGB_VTE_FMM_Visionox_Unknown</t>
  </si>
  <si>
    <t>CPL_2022_Visionox</t>
  </si>
  <si>
    <t>2022_Mobile_SingleLayer_Visionox_CPL_Unknown</t>
  </si>
  <si>
    <t>EIL_2022_Visionox</t>
  </si>
  <si>
    <t>2022_Mobile_SingleLayer_Visionox_EIL_Unknown</t>
  </si>
  <si>
    <t>LG Chem_2022_Visionox</t>
  </si>
  <si>
    <t>LG Chem_2022_Visionox_Mobile</t>
  </si>
  <si>
    <t>ETL_2022_Visionox</t>
  </si>
  <si>
    <t>2022_Mobile_SingleLayer_Visionox_ETL_LG Chem</t>
  </si>
  <si>
    <t>2022_Mobile_SingleLayer_RGB_VTE_FMM_Visionox_LG Chem</t>
  </si>
  <si>
    <t>Solus AM_2022_ETL</t>
  </si>
  <si>
    <t>Solus AM_2022_ETL_Mobile</t>
  </si>
  <si>
    <t>2022_Mobile_SingleLayer_Visionox_ETL_Solus AM</t>
  </si>
  <si>
    <t>UDC_2022_Visionox</t>
  </si>
  <si>
    <t>UDC_2022_Visionox_Mobile</t>
  </si>
  <si>
    <t>G_Dopant_2022_Visionox</t>
  </si>
  <si>
    <t>2022_Mobile_SingleLayer_Visionox_G_Dopant_UDC</t>
  </si>
  <si>
    <t>2022_Mobile_SingleLayer_RGB_VTE_FMM_Visionox_UDC</t>
  </si>
  <si>
    <t>Merck_2022_Visionox</t>
  </si>
  <si>
    <t>Merck_2022_Visionox_Mobile</t>
  </si>
  <si>
    <t>G_Host_2022_Visionox</t>
  </si>
  <si>
    <t>2022_Mobile_SingleLayer_Visionox_G_Host_Merck</t>
  </si>
  <si>
    <t>2022_Mobile_SingleLayer_RGB_VTE_FMM_Visionox_Merck</t>
  </si>
  <si>
    <t>Samsung SDI_2022_Visionox</t>
  </si>
  <si>
    <t>Samsung SDI_2022_Visionox_Mobile</t>
  </si>
  <si>
    <t>2022_Mobile_SingleLayer_Visionox_G_Host_Samsung SDI</t>
  </si>
  <si>
    <t>2022_Mobile_SingleLayer_RGB_VTE_FMM_Visionox_Samsung SDI</t>
  </si>
  <si>
    <t>G_Prime_2022_Visionox</t>
  </si>
  <si>
    <t>2022_Mobile_SingleLayer_Visionox_G_Prime_Unknown</t>
  </si>
  <si>
    <t>HIL_2022_Visionox</t>
  </si>
  <si>
    <t>2022_Mobile_SingleLayer_Visionox_HIL_Unknown</t>
  </si>
  <si>
    <t>HTL_2022_Visionox</t>
  </si>
  <si>
    <t>2022_Mobile_SingleLayer_Visionox_HTL_Merck</t>
  </si>
  <si>
    <t>2022_Mobile_SingleLayer_Visionox_HTL_Unknown</t>
  </si>
  <si>
    <t>Novaled_2022_Visionox</t>
  </si>
  <si>
    <t>Novaled_2022_Visionox_Mobile</t>
  </si>
  <si>
    <t>P_Dopant_2022_Visionox</t>
  </si>
  <si>
    <t>2022_Mobile_SingleLayer_Visionox_P_Dopant_Novaled</t>
  </si>
  <si>
    <t>2022_Mobile_SingleLayer_RGB_VTE_FMM_Visionox_Novaled</t>
  </si>
  <si>
    <t>R_Dopant_2022_Visionox</t>
  </si>
  <si>
    <t>2022_Mobile_SingleLayer_Visionox_R_Dopant_UDC</t>
  </si>
  <si>
    <t>DuPont_2022_Visionox</t>
  </si>
  <si>
    <t>DuPont_2022_Visionox_Mobile</t>
  </si>
  <si>
    <t>R_Host_2022_Visionox</t>
  </si>
  <si>
    <t>2022_Mobile_SingleLayer_Visionox_R_Host_DuPont</t>
  </si>
  <si>
    <t>2022_Mobile_SingleLayer_RGB_VTE_FMM_Visionox_DuPont</t>
  </si>
  <si>
    <t>2022_Mobile_SingleLayer_Visionox_R_Host_Unknown</t>
  </si>
  <si>
    <t>R_Prime_2022_Visionox</t>
  </si>
  <si>
    <t>2022_Mobile_SingleLayer_Visionox_R_Prime_DuPont</t>
  </si>
  <si>
    <t>2022_Mobile_SingleLayer_Visionox_R_Prime_Unknown</t>
  </si>
  <si>
    <t>Solus AM_2023</t>
  </si>
  <si>
    <t>Solus AM_2023_Mobile</t>
  </si>
  <si>
    <t>aETL_2023</t>
  </si>
  <si>
    <t>AUO_2023</t>
  </si>
  <si>
    <t>Solus AM_2023_aETL</t>
  </si>
  <si>
    <t>Solus AM_2023_aETL_Mobile</t>
  </si>
  <si>
    <t>Solus AM_2023_AUO</t>
  </si>
  <si>
    <t>Solus AM_2023_AUO_Mobile</t>
  </si>
  <si>
    <t>aETL_2023_AUO</t>
  </si>
  <si>
    <t>2023_Mobile_SingleLayer_AUO_aETL_Solus AM</t>
  </si>
  <si>
    <t>2023_Mobile_SingleLayer_RGB_VTE_FMM_AUO_Solus AM</t>
  </si>
  <si>
    <t>Idemitsu Kosan_2023</t>
  </si>
  <si>
    <t>Idemitsu Kosan_2023_Mobile</t>
  </si>
  <si>
    <t>B_Dopant_2023</t>
  </si>
  <si>
    <t>Idemitsu Kosan_2023_B_Dopant</t>
  </si>
  <si>
    <t>Idemitsu Kosan_2023_B_Dopant_Mobile</t>
  </si>
  <si>
    <t>Idemitsu Kosan_2023_AUO</t>
  </si>
  <si>
    <t>Idemitsu Kosan_2023_AUO_Mobile</t>
  </si>
  <si>
    <t>B_Dopant_2023_AUO</t>
  </si>
  <si>
    <t>2023_Mobile_SingleLayer_AUO_B_Dopant_Idemitsu Kosan</t>
  </si>
  <si>
    <t>2023_Mobile_SingleLayer_RGB_VTE_FMM_AUO_Idemitsu Kosan</t>
  </si>
  <si>
    <t>SFC_2023</t>
  </si>
  <si>
    <t>SFC_2023_Mobile</t>
  </si>
  <si>
    <t>SFC_2023_B_Dopant</t>
  </si>
  <si>
    <t>SFC_2023_B_Dopant_Mobile</t>
  </si>
  <si>
    <t>SFC_2023_AUO</t>
  </si>
  <si>
    <t>SFC_2023_AUO_Mobile</t>
  </si>
  <si>
    <t>2023_Mobile_SingleLayer_AUO_B_Dopant_SFC</t>
  </si>
  <si>
    <t>2023_Mobile_SingleLayer_RGB_VTE_FMM_AUO_SFC</t>
  </si>
  <si>
    <t>B_Host_2023</t>
  </si>
  <si>
    <t>Idemitsu Kosan_2023_B_Host</t>
  </si>
  <si>
    <t>Idemitsu Kosan_2023_B_Host_Mobile</t>
  </si>
  <si>
    <t>B_Host_2023_AUO</t>
  </si>
  <si>
    <t>2023_Mobile_SingleLayer_AUO_B_Host_Idemitsu Kosan</t>
  </si>
  <si>
    <t>SFC_2023_B_Host</t>
  </si>
  <si>
    <t>SFC_2023_B_Host_Mobile</t>
  </si>
  <si>
    <t>2023_Mobile_SingleLayer_AUO_B_Host_SFC</t>
  </si>
  <si>
    <t>DuPont_2023</t>
  </si>
  <si>
    <t>DuPont_2023_Mobile</t>
  </si>
  <si>
    <t>B_Prime_2023</t>
  </si>
  <si>
    <t>DuPont_2023_B_Prime</t>
  </si>
  <si>
    <t>DuPont_2023_B_Prime_Mobile</t>
  </si>
  <si>
    <t>DuPont_2023_AUO</t>
  </si>
  <si>
    <t>DuPont_2023_AUO_Mobile</t>
  </si>
  <si>
    <t>B_Prime_2023_AUO</t>
  </si>
  <si>
    <t>2023_Mobile_SingleLayer_AUO_B_Prime_DuPont</t>
  </si>
  <si>
    <t>2023_Mobile_SingleLayer_RGB_VTE_FMM_AUO_DuPont</t>
  </si>
  <si>
    <t>Unknown_2023</t>
  </si>
  <si>
    <t>Unknown_2023_Mobile</t>
  </si>
  <si>
    <t>CPL_2023</t>
  </si>
  <si>
    <t>Unknown_2023_CPL</t>
  </si>
  <si>
    <t>Unknown_2023_CPL_Mobile</t>
  </si>
  <si>
    <t>Unknown_2023_AUO</t>
  </si>
  <si>
    <t>Unknown_2023_AUO_Mobile</t>
  </si>
  <si>
    <t>CPL_2023_AUO</t>
  </si>
  <si>
    <t>2023_Mobile_SingleLayer_AUO_CPL_Unknown</t>
  </si>
  <si>
    <t>2023_Mobile_SingleLayer_RGB_VTE_FMM_AUO_Unknown</t>
  </si>
  <si>
    <t>EIL_2023</t>
  </si>
  <si>
    <t>Unknown_2023_EIL</t>
  </si>
  <si>
    <t>Unknown_2023_EIL_Mobile</t>
  </si>
  <si>
    <t>EIL_2023_AUO</t>
  </si>
  <si>
    <t>2023_Mobile_SingleLayer_AUO_EIL_Unknown</t>
  </si>
  <si>
    <t>ETL_2023</t>
  </si>
  <si>
    <t>DuPont_2023_ETL</t>
  </si>
  <si>
    <t>DuPont_2023_ETL_Mobile</t>
  </si>
  <si>
    <t>ETL_2023_AUO</t>
  </si>
  <si>
    <t>2023_Mobile_SingleLayer_AUO_ETL_DuPont</t>
  </si>
  <si>
    <t>LG Chem_2023</t>
  </si>
  <si>
    <t>LG Chem_2023_Mobile</t>
  </si>
  <si>
    <t>LG Chem_2023_ETL</t>
  </si>
  <si>
    <t>LG Chem_2023_ETL_Mobile</t>
  </si>
  <si>
    <t>LG Chem_2023_AUO</t>
  </si>
  <si>
    <t>LG Chem_2023_AUO_Mobile</t>
  </si>
  <si>
    <t>2023_Mobile_SingleLayer_AUO_ETL_LG Chem</t>
  </si>
  <si>
    <t>2023_Mobile_SingleLayer_RGB_VTE_FMM_AUO_LG Chem</t>
  </si>
  <si>
    <t>Merck_2023</t>
  </si>
  <si>
    <t>Merck_2023_Mobile</t>
  </si>
  <si>
    <t>Merck_2023_ETL</t>
  </si>
  <si>
    <t>Merck_2023_ETL_Mobile</t>
  </si>
  <si>
    <t>Merck_2023_AUO</t>
  </si>
  <si>
    <t>Merck_2023_AUO_Mobile</t>
  </si>
  <si>
    <t>2023_Mobile_SingleLayer_AUO_ETL_Merck</t>
  </si>
  <si>
    <t>2023_Mobile_SingleLayer_RGB_VTE_FMM_AUO_Merck</t>
  </si>
  <si>
    <t>UDC_2023</t>
  </si>
  <si>
    <t>UDC_2023_Mobile</t>
  </si>
  <si>
    <t>G_Dopant_2023</t>
  </si>
  <si>
    <t>UDC_2023_G_Dopant</t>
  </si>
  <si>
    <t>UDC_2023_G_Dopant_Mobile</t>
  </si>
  <si>
    <t>UDC_2023_AUO</t>
  </si>
  <si>
    <t>UDC_2023_AUO_Mobile</t>
  </si>
  <si>
    <t>G_Dopant_2023_AUO</t>
  </si>
  <si>
    <t>2023_Mobile_SingleLayer_AUO_G_Dopant_UDC</t>
  </si>
  <si>
    <t>2023_Mobile_SingleLayer_RGB_VTE_FMM_AUO_UDC</t>
  </si>
  <si>
    <t>G_Host_2023</t>
  </si>
  <si>
    <t>DuPont_2023_G_Host</t>
  </si>
  <si>
    <t>DuPont_2023_G_Host_Mobile</t>
  </si>
  <si>
    <t>G_Host_2023_AUO</t>
  </si>
  <si>
    <t>2023_Mobile_SingleLayer_AUO_G_Host_DuPont</t>
  </si>
  <si>
    <t>Merck_2023_G_Host</t>
  </si>
  <si>
    <t>Merck_2023_G_Host_Mobile</t>
  </si>
  <si>
    <t>2023_Mobile_SingleLayer_AUO_G_Host_Merck</t>
  </si>
  <si>
    <t>Samsung SDI_2023</t>
  </si>
  <si>
    <t>Samsung SDI_2023_Mobile</t>
  </si>
  <si>
    <t>Samsung SDI_2023_G_Host</t>
  </si>
  <si>
    <t>Samsung SDI_2023_G_Host_Mobile</t>
  </si>
  <si>
    <t>Samsung SDI_2023_AUO</t>
  </si>
  <si>
    <t>Samsung SDI_2023_AUO_Mobile</t>
  </si>
  <si>
    <t>2023_Mobile_SingleLayer_AUO_G_Host_Samsung SDI</t>
  </si>
  <si>
    <t>2023_Mobile_SingleLayer_RGB_VTE_FMM_AUO_Samsung SDI</t>
  </si>
  <si>
    <t>G_Prime_2023</t>
  </si>
  <si>
    <t>DuPont_2023_G_Prime</t>
  </si>
  <si>
    <t>DuPont_2023_G_Prime_Mobile</t>
  </si>
  <si>
    <t>G_Prime_2023_AUO</t>
  </si>
  <si>
    <t>2023_Mobile_SingleLayer_AUO_G_Prime_DuPont</t>
  </si>
  <si>
    <t>Unknown_2023_G_Prime</t>
  </si>
  <si>
    <t>Unknown_2023_G_Prime_Mobile</t>
  </si>
  <si>
    <t>2023_Mobile_SingleLayer_AUO_G_Prime_Unknown</t>
  </si>
  <si>
    <t>HIL_2023</t>
  </si>
  <si>
    <t>Unknown_2023_HIL</t>
  </si>
  <si>
    <t>Unknown_2023_HIL_Mobile</t>
  </si>
  <si>
    <t>HIL_2023_AUO</t>
  </si>
  <si>
    <t>2023_Mobile_SingleLayer_AUO_HIL_Unknown</t>
  </si>
  <si>
    <t>HTL_2023</t>
  </si>
  <si>
    <t>Unknown_2023_HTL</t>
  </si>
  <si>
    <t>Unknown_2023_HTL_Mobile</t>
  </si>
  <si>
    <t>HTL_2023_AUO</t>
  </si>
  <si>
    <t>2023_Mobile_SingleLayer_AUO_HTL_Unknown</t>
  </si>
  <si>
    <t>Novaled_2023</t>
  </si>
  <si>
    <t>Novaled_2023_Mobile</t>
  </si>
  <si>
    <t>P_Dopant_2023</t>
  </si>
  <si>
    <t>Novaled_2023_P_Dopant</t>
  </si>
  <si>
    <t>Novaled_2023_P_Dopant_Mobile</t>
  </si>
  <si>
    <t>Novaled_2023_AUO</t>
  </si>
  <si>
    <t>Novaled_2023_AUO_Mobile</t>
  </si>
  <si>
    <t>P_Dopant_2023_AUO</t>
  </si>
  <si>
    <t>2023_Mobile_SingleLayer_AUO_P_Dopant_Novaled</t>
  </si>
  <si>
    <t>2023_Mobile_SingleLayer_RGB_VTE_FMM_AUO_Novaled</t>
  </si>
  <si>
    <t>R_Dopant_2023</t>
  </si>
  <si>
    <t>UDC_2023_R_Dopant</t>
  </si>
  <si>
    <t>UDC_2023_R_Dopant_Mobile</t>
  </si>
  <si>
    <t>R_Dopant_2023_AUO</t>
  </si>
  <si>
    <t>2023_Mobile_SingleLayer_AUO_R_Dopant_UDC</t>
  </si>
  <si>
    <t>R_Host_2023</t>
  </si>
  <si>
    <t>DuPont_2023_R_Host</t>
  </si>
  <si>
    <t>DuPont_2023_R_Host_Mobile</t>
  </si>
  <si>
    <t>R_Host_2023_AUO</t>
  </si>
  <si>
    <t>2023_Mobile_SingleLayer_AUO_R_Host_DuPont</t>
  </si>
  <si>
    <t>R_Prime_2023</t>
  </si>
  <si>
    <t>DuPont_2023_R_Prime</t>
  </si>
  <si>
    <t>DuPont_2023_R_Prime_Mobile</t>
  </si>
  <si>
    <t>R_Prime_2023_AUO</t>
  </si>
  <si>
    <t>2023_Mobile_SingleLayer_AUO_R_Prime_DuPont</t>
  </si>
  <si>
    <t>Unknown_2023_R_Prime</t>
  </si>
  <si>
    <t>Unknown_2023_R_Prime_Mobile</t>
  </si>
  <si>
    <t>2023_Mobile_SingleLayer_AUO_R_Prime_Unknown</t>
  </si>
  <si>
    <t>Solus AM_2023_IT</t>
  </si>
  <si>
    <t>BOE_2023</t>
  </si>
  <si>
    <t>Solus AM_2023_aETL_IT</t>
  </si>
  <si>
    <t>Solus AM_2023_BOE</t>
  </si>
  <si>
    <t>Solus AM_2023_BOE_IT</t>
  </si>
  <si>
    <t>aETL_2023_BOE</t>
  </si>
  <si>
    <t>2023_IT_SingleLayer_BOE_aETL_Solus AM</t>
  </si>
  <si>
    <t>2023_IT_SingleLayer_RGB_VTE_FMM_BOE_Solus AM</t>
  </si>
  <si>
    <t>SFC_2023_IT</t>
  </si>
  <si>
    <t>SFC_2023_B_Dopant_IT</t>
  </si>
  <si>
    <t>SFC_2023_BOE</t>
  </si>
  <si>
    <t>SFC_2023_BOE_IT</t>
  </si>
  <si>
    <t>B_Dopant_2023_BOE</t>
  </si>
  <si>
    <t>2023_IT_SingleLayer_BOE_B_Dopant_SFC</t>
  </si>
  <si>
    <t>2023_IT_SingleLayer_RGB_VTE_FMM_BOE_SFC</t>
  </si>
  <si>
    <t>LG Chem_2023_IT</t>
  </si>
  <si>
    <t>LG Chem_2023_B_Host</t>
  </si>
  <si>
    <t>LG Chem_2023_B_Host_IT</t>
  </si>
  <si>
    <t>LG Chem_2023_BOE</t>
  </si>
  <si>
    <t>LG Chem_2023_BOE_IT</t>
  </si>
  <si>
    <t>B_Host_2023_BOE</t>
  </si>
  <si>
    <t>2023_IT_SingleLayer_BOE_B_Host_LG Chem</t>
  </si>
  <si>
    <t>2023_IT_SingleLayer_RGB_VTE_FMM_BOE_LG Chem</t>
  </si>
  <si>
    <t>Merck_2023_IT</t>
  </si>
  <si>
    <t>Merck_2023_B_Prime</t>
  </si>
  <si>
    <t>Merck_2023_B_Prime_IT</t>
  </si>
  <si>
    <t>Merck_2023_BOE</t>
  </si>
  <si>
    <t>Merck_2023_BOE_IT</t>
  </si>
  <si>
    <t>B_Prime_2023_BOE</t>
  </si>
  <si>
    <t>2023_IT_SingleLayer_BOE_B_Prime_Merck</t>
  </si>
  <si>
    <t>2023_IT_SingleLayer_RGB_VTE_FMM_BOE_Merck</t>
  </si>
  <si>
    <t>SK JNC_2023</t>
  </si>
  <si>
    <t>SK JNC_2023_IT</t>
  </si>
  <si>
    <t>SK JNC_2023_B_Prime</t>
  </si>
  <si>
    <t>SK JNC_2023_B_Prime_IT</t>
  </si>
  <si>
    <t>SK JNC_2023_BOE</t>
  </si>
  <si>
    <t>SK JNC_2023_BOE_IT</t>
  </si>
  <si>
    <t>2023_IT_SingleLayer_BOE_B_Prime_SK JNC</t>
  </si>
  <si>
    <t>2023_IT_SingleLayer_RGB_VTE_FMM_BOE_SK JNC</t>
  </si>
  <si>
    <t>Novaled_2023_IT</t>
  </si>
  <si>
    <t>Novaled_2023_CPL</t>
  </si>
  <si>
    <t>Novaled_2023_CPL_IT</t>
  </si>
  <si>
    <t>Novaled_2023_BOE</t>
  </si>
  <si>
    <t>Novaled_2023_BOE_IT</t>
  </si>
  <si>
    <t>CPL_2023_BOE</t>
  </si>
  <si>
    <t>2023_IT_SingleLayer_BOE_CPL_Novaled</t>
  </si>
  <si>
    <t>2023_IT_SingleLayer_RGB_VTE_FMM_BOE_Novaled</t>
  </si>
  <si>
    <t>Unknown_2023_IT</t>
  </si>
  <si>
    <t>Unknown_2023_EIL_IT</t>
  </si>
  <si>
    <t>Unknown_2023_BOE</t>
  </si>
  <si>
    <t>Unknown_2023_BOE_IT</t>
  </si>
  <si>
    <t>EIL_2023_BOE</t>
  </si>
  <si>
    <t>2023_IT_SingleLayer_BOE_EIL_Unknown</t>
  </si>
  <si>
    <t>2023_IT_SingleLayer_RGB_VTE_FMM_BOE_Unknown</t>
  </si>
  <si>
    <t>LG Chem_2023_ETL_IT</t>
  </si>
  <si>
    <t>ETL_2023_BOE</t>
  </si>
  <si>
    <t>2023_IT_SingleLayer_BOE_ETL_LG Chem</t>
  </si>
  <si>
    <t>Merck_2023_ETL_IT</t>
  </si>
  <si>
    <t>2023_IT_SingleLayer_BOE_ETL_Merck</t>
  </si>
  <si>
    <t>Unknown_2023_ETL</t>
  </si>
  <si>
    <t>Unknown_2023_ETL_IT</t>
  </si>
  <si>
    <t>2023_IT_SingleLayer_BOE_ETL_Unknown</t>
  </si>
  <si>
    <t>UDC_2023_IT</t>
  </si>
  <si>
    <t>UDC_2023_G_Dopant_IT</t>
  </si>
  <si>
    <t>UDC_2023_BOE</t>
  </si>
  <si>
    <t>UDC_2023_BOE_IT</t>
  </si>
  <si>
    <t>G_Dopant_2023_BOE</t>
  </si>
  <si>
    <t>2023_IT_SingleLayer_BOE_G_Dopant_UDC</t>
  </si>
  <si>
    <t>2023_IT_SingleLayer_RGB_VTE_FMM_BOE_UDC</t>
  </si>
  <si>
    <t>DuPont_2023_IT</t>
  </si>
  <si>
    <t>DuPont_2023_G_Host_IT</t>
  </si>
  <si>
    <t>DuPont_2023_BOE</t>
  </si>
  <si>
    <t>DuPont_2023_BOE_IT</t>
  </si>
  <si>
    <t>G_Host_2023_BOE</t>
  </si>
  <si>
    <t>2023_IT_SingleLayer_BOE_G_Host_DuPont</t>
  </si>
  <si>
    <t>2023_IT_SingleLayer_RGB_VTE_FMM_BOE_DuPont</t>
  </si>
  <si>
    <t>Merck_2023_G_Host_IT</t>
  </si>
  <si>
    <t>2023_IT_SingleLayer_BOE_G_Host_Merck</t>
  </si>
  <si>
    <t>Samsung SDI_2023_IT</t>
  </si>
  <si>
    <t>Samsung SDI_2023_G_Host_IT</t>
  </si>
  <si>
    <t>Samsung SDI_2023_BOE</t>
  </si>
  <si>
    <t>Samsung SDI_2023_BOE_IT</t>
  </si>
  <si>
    <t>2023_IT_SingleLayer_BOE_G_Host_Samsung SDI</t>
  </si>
  <si>
    <t>2023_IT_SingleLayer_RGB_VTE_FMM_BOE_Samsung SDI</t>
  </si>
  <si>
    <t>Unknown_2023_G_Host</t>
  </si>
  <si>
    <t>Unknown_2023_G_Host_IT</t>
  </si>
  <si>
    <t>2023_IT_SingleLayer_BOE_G_Host_Unknown</t>
  </si>
  <si>
    <t>Merck_2023_G_Prime</t>
  </si>
  <si>
    <t>Merck_2023_G_Prime_IT</t>
  </si>
  <si>
    <t>G_Prime_2023_BOE</t>
  </si>
  <si>
    <t>2023_IT_SingleLayer_BOE_G_Prime_Merck</t>
  </si>
  <si>
    <t>Unknown_2023_G_Prime_IT</t>
  </si>
  <si>
    <t>2023_IT_SingleLayer_BOE_G_Prime_Unknown</t>
  </si>
  <si>
    <t>Unknown_2023_HIL_IT</t>
  </si>
  <si>
    <t>HIL_2023_BOE</t>
  </si>
  <si>
    <t>2023_IT_SingleLayer_BOE_HIL_Unknown</t>
  </si>
  <si>
    <t>Idemitsu Kosan_2023_IT</t>
  </si>
  <si>
    <t>Idemitsu Kosan_2023_HTL</t>
  </si>
  <si>
    <t>Idemitsu Kosan_2023_HTL_IT</t>
  </si>
  <si>
    <t>Idemitsu Kosan_2023_BOE</t>
  </si>
  <si>
    <t>Idemitsu Kosan_2023_BOE_IT</t>
  </si>
  <si>
    <t>HTL_2023_BOE</t>
  </si>
  <si>
    <t>2023_IT_SingleLayer_BOE_HTL_Idemitsu Kosan</t>
  </si>
  <si>
    <t>2023_IT_SingleLayer_RGB_VTE_FMM_BOE_Idemitsu Kosan</t>
  </si>
  <si>
    <t>Unknown_2023_HTL_IT</t>
  </si>
  <si>
    <t>2023_IT_SingleLayer_BOE_HTL_Unknown</t>
  </si>
  <si>
    <t>Novaled_2023_P_Dopant_IT</t>
  </si>
  <si>
    <t>P_Dopant_2023_BOE</t>
  </si>
  <si>
    <t>2023_IT_SingleLayer_BOE_P_Dopant_Novaled</t>
  </si>
  <si>
    <t>UDC_2023_R_Dopant_IT</t>
  </si>
  <si>
    <t>R_Dopant_2023_BOE</t>
  </si>
  <si>
    <t>2023_IT_SingleLayer_BOE_R_Dopant_UDC</t>
  </si>
  <si>
    <t>DuPont_2023_R_Host_IT</t>
  </si>
  <si>
    <t>R_Host_2023_BOE</t>
  </si>
  <si>
    <t>2023_IT_SingleLayer_BOE_R_Host_DuPont</t>
  </si>
  <si>
    <t>Unknown_2023_R_Host</t>
  </si>
  <si>
    <t>Unknown_2023_R_Host_IT</t>
  </si>
  <si>
    <t>2023_IT_SingleLayer_BOE_R_Host_Unknown</t>
  </si>
  <si>
    <t>Unknown_2023_R_Prime_IT</t>
  </si>
  <si>
    <t>R_Prime_2023_BOE</t>
  </si>
  <si>
    <t>2023_IT_SingleLayer_BOE_R_Prime_Unknown</t>
  </si>
  <si>
    <t>Solus AM_2023_BOE_Mobile</t>
  </si>
  <si>
    <t>2023_Mobile_SingleLayer_LGD_BOE_BOE_aETL_Solus AM</t>
  </si>
  <si>
    <t>2023_Mobile_SingleLayer_LGD_BOE_RGB_VTE_FMM_BOE_Solus AM</t>
  </si>
  <si>
    <t>SFC_2023_BOE_Mobile</t>
  </si>
  <si>
    <t>2023_Mobile_SingleLayer_LGD_BOE_BOE_B_Dopant_SFC</t>
  </si>
  <si>
    <t>2023_Mobile_SingleLayer_LGD_BOE_RGB_VTE_FMM_BOE_SFC</t>
  </si>
  <si>
    <t>LG Chem_2023_B_Host_Mobile</t>
  </si>
  <si>
    <t>LG Chem_2023_BOE_Mobile</t>
  </si>
  <si>
    <t>2023_Mobile_SingleLayer_LGD_BOE_BOE_B_Host_LG Chem</t>
  </si>
  <si>
    <t>2023_Mobile_SingleLayer_LGD_BOE_RGB_VTE_FMM_BOE_LG Chem</t>
  </si>
  <si>
    <t>LG Chem_2023_B_Prime</t>
  </si>
  <si>
    <t>LG Chem_2023_B_Prime_Mobile</t>
  </si>
  <si>
    <t>2023_Mobile_SingleLayer_LGD_BOE_BOE_B_Prime_LG Chem</t>
  </si>
  <si>
    <t>Merck_2023_B_Prime_Mobile</t>
  </si>
  <si>
    <t>Merck_2023_BOE_Mobile</t>
  </si>
  <si>
    <t>2023_Mobile_SingleLayer_LGD_BOE_BOE_B_Prime_Merck</t>
  </si>
  <si>
    <t>2023_Mobile_SingleLayer_LGD_BOE_RGB_VTE_FMM_BOE_Merck</t>
  </si>
  <si>
    <t>Unknown_2023_BOE_Mobile</t>
  </si>
  <si>
    <t>2023_Mobile_SingleLayer_LGD_BOE_BOE_CPL_Unknown</t>
  </si>
  <si>
    <t>2023_Mobile_SingleLayer_LGD_BOE_RGB_VTE_FMM_BOE_Unknown</t>
  </si>
  <si>
    <t>2023_Mobile_SingleLayer_LGD_BOE_BOE_EIL_Unknown</t>
  </si>
  <si>
    <t>2023_Mobile_SingleLayer_LGD_BOE_BOE_ETL_LG Chem</t>
  </si>
  <si>
    <t>2023_Mobile_SingleLayer_LGD_BOE_BOE_ETL_Merck</t>
  </si>
  <si>
    <t>Unknown_2023_ETL_Mobile</t>
  </si>
  <si>
    <t>2023_Mobile_SingleLayer_LGD_BOE_BOE_ETL_Unknown</t>
  </si>
  <si>
    <t>UDC_2023_BOE_Mobile</t>
  </si>
  <si>
    <t>2023_Mobile_SingleLayer_LGD_BOE_BOE_G_Dopant_UDC</t>
  </si>
  <si>
    <t>2023_Mobile_SingleLayer_LGD_BOE_RGB_VTE_FMM_BOE_UDC</t>
  </si>
  <si>
    <t>DuPont_2023_BOE_Mobile</t>
  </si>
  <si>
    <t>2023_Mobile_SingleLayer_LGD_BOE_BOE_G_Host_DuPont</t>
  </si>
  <si>
    <t>2023_Mobile_SingleLayer_LGD_BOE_RGB_VTE_FMM_BOE_DuPont</t>
  </si>
  <si>
    <t>2023_Mobile_SingleLayer_LGD_BOE_BOE_G_Host_Merck</t>
  </si>
  <si>
    <t>Samsung SDI_2023_BOE_Mobile</t>
  </si>
  <si>
    <t>2023_Mobile_SingleLayer_LGD_BOE_BOE_G_Host_Samsung SDI</t>
  </si>
  <si>
    <t>2023_Mobile_SingleLayer_LGD_BOE_RGB_VTE_FMM_BOE_Samsung SDI</t>
  </si>
  <si>
    <t>Unknown_2023_G_Host_Mobile</t>
  </si>
  <si>
    <t>2023_Mobile_SingleLayer_LGD_BOE_BOE_G_Host_Unknown</t>
  </si>
  <si>
    <t>Merck_2023_G_Prime_Mobile</t>
  </si>
  <si>
    <t>2023_Mobile_SingleLayer_LGD_BOE_BOE_G_Prime_Merck</t>
  </si>
  <si>
    <t>2023_Mobile_SingleLayer_LGD_BOE_BOE_G_Prime_Unknown</t>
  </si>
  <si>
    <t>2023_Mobile_SingleLayer_LGD_BOE_BOE_HIL_Unknown</t>
  </si>
  <si>
    <t>Idemitsu Kosan_2023_HTL_Mobile</t>
  </si>
  <si>
    <t>Idemitsu Kosan_2023_BOE_Mobile</t>
  </si>
  <si>
    <t>2023_Mobile_SingleLayer_LGD_BOE_BOE_HTL_Idemitsu Kosan</t>
  </si>
  <si>
    <t>2023_Mobile_SingleLayer_LGD_BOE_RGB_VTE_FMM_BOE_Idemitsu Kosan</t>
  </si>
  <si>
    <t>2023_Mobile_SingleLayer_LGD_BOE_BOE_HTL_Unknown</t>
  </si>
  <si>
    <t>Novaled_2023_BOE_Mobile</t>
  </si>
  <si>
    <t>2023_Mobile_SingleLayer_LGD_BOE_BOE_P_Dopant_Novaled</t>
  </si>
  <si>
    <t>2023_Mobile_SingleLayer_LGD_BOE_RGB_VTE_FMM_BOE_Novaled</t>
  </si>
  <si>
    <t>2023_Mobile_SingleLayer_LGD_BOE_BOE_R_Dopant_UDC</t>
  </si>
  <si>
    <t>2023_Mobile_SingleLayer_LGD_BOE_BOE_R_Host_DuPont</t>
  </si>
  <si>
    <t>Unknown_2023_R_Host_Mobile</t>
  </si>
  <si>
    <t>2023_Mobile_SingleLayer_LGD_BOE_BOE_R_Host_Unknown</t>
  </si>
  <si>
    <t>2023_Mobile_SingleLayer_LGD_BOE_BOE_R_Prime_Unknown</t>
  </si>
  <si>
    <t>China Star_2023</t>
  </si>
  <si>
    <t>LG Chem_2023_aETL</t>
  </si>
  <si>
    <t>LG Chem_2023_aETL_Mobile</t>
  </si>
  <si>
    <t>LG Chem_2023_China Star</t>
  </si>
  <si>
    <t>LG Chem_2023_China Star_Mobile</t>
  </si>
  <si>
    <t>aETL_2023_China Star</t>
  </si>
  <si>
    <t>2023_Mobile_SingleLayer_China Star_aETL_LG Chem</t>
  </si>
  <si>
    <t>2023_Mobile_SingleLayer_RGB_VTE_FMM_China Star_LG Chem</t>
  </si>
  <si>
    <t>Idemitsu Kosan_2023_China Star</t>
  </si>
  <si>
    <t>Idemitsu Kosan_2023_China Star_Mobile</t>
  </si>
  <si>
    <t>B_Dopant_2023_China Star</t>
  </si>
  <si>
    <t>2023_Mobile_SingleLayer_China Star_B_Dopant_Idemitsu Kosan</t>
  </si>
  <si>
    <t>2023_Mobile_SingleLayer_RGB_VTE_FMM_China Star_Idemitsu Kosan</t>
  </si>
  <si>
    <t>B_Host_2023_China Star</t>
  </si>
  <si>
    <t>2023_Mobile_SingleLayer_China Star_B_Host_Idemitsu Kosan</t>
  </si>
  <si>
    <t>2023_Mobile_SingleLayer_China Star_B_Host_LG Chem</t>
  </si>
  <si>
    <t>Idemitsu Kosan_2023_B_Prime</t>
  </si>
  <si>
    <t>Idemitsu Kosan_2023_B_Prime_Mobile</t>
  </si>
  <si>
    <t>B_Prime_2023_China Star</t>
  </si>
  <si>
    <t>2023_Mobile_SingleLayer_China Star_B_Prime_Idemitsu Kosan</t>
  </si>
  <si>
    <t>Unknown_2023_B_Prime</t>
  </si>
  <si>
    <t>Unknown_2023_B_Prime_Mobile</t>
  </si>
  <si>
    <t>Unknown_2023_China Star</t>
  </si>
  <si>
    <t>Unknown_2023_China Star_Mobile</t>
  </si>
  <si>
    <t>2023_Mobile_SingleLayer_China Star_B_Prime_Unknown</t>
  </si>
  <si>
    <t>2023_Mobile_SingleLayer_RGB_VTE_FMM_China Star_Unknown</t>
  </si>
  <si>
    <t>CPL_2023_China Star</t>
  </si>
  <si>
    <t>2023_Mobile_SingleLayer_China Star_CPL_Unknown</t>
  </si>
  <si>
    <t>EIL_2023_China Star</t>
  </si>
  <si>
    <t>2023_Mobile_SingleLayer_China Star_EIL_Unknown</t>
  </si>
  <si>
    <t>Idemitsu Kosan_2023_ETL</t>
  </si>
  <si>
    <t>Idemitsu Kosan_2023_ETL_Mobile</t>
  </si>
  <si>
    <t>ETL_2023_China Star</t>
  </si>
  <si>
    <t>2023_Mobile_SingleLayer_China Star_ETL_Idemitsu Kosan</t>
  </si>
  <si>
    <t>2023_Mobile_SingleLayer_China Star_ETL_Unknown</t>
  </si>
  <si>
    <t>UDC_2023_China Star</t>
  </si>
  <si>
    <t>UDC_2023_China Star_Mobile</t>
  </si>
  <si>
    <t>G_Dopant_2023_China Star</t>
  </si>
  <si>
    <t>2023_Mobile_SingleLayer_China Star_G_Dopant_UDC</t>
  </si>
  <si>
    <t>2023_Mobile_SingleLayer_RGB_VTE_FMM_China Star_UDC</t>
  </si>
  <si>
    <t>LG Chem_2023_G_Host</t>
  </si>
  <si>
    <t>LG Chem_2023_G_Host_Mobile</t>
  </si>
  <si>
    <t>G_Host_2023_China Star</t>
  </si>
  <si>
    <t>2023_Mobile_SingleLayer_China Star_G_Host_LG Chem</t>
  </si>
  <si>
    <t>Samsung SDI_2023_China Star</t>
  </si>
  <si>
    <t>Samsung SDI_2023_China Star_Mobile</t>
  </si>
  <si>
    <t>2023_Mobile_SingleLayer_China Star_G_Host_Samsung SDI</t>
  </si>
  <si>
    <t>2023_Mobile_SingleLayer_RGB_VTE_FMM_China Star_Samsung SDI</t>
  </si>
  <si>
    <t>Merck_2023_China Star</t>
  </si>
  <si>
    <t>Merck_2023_China Star_Mobile</t>
  </si>
  <si>
    <t>G_Prime_2023_China Star</t>
  </si>
  <si>
    <t>2023_Mobile_SingleLayer_China Star_G_Prime_Merck</t>
  </si>
  <si>
    <t>2023_Mobile_SingleLayer_RGB_VTE_FMM_China Star_Merck</t>
  </si>
  <si>
    <t>2023_Mobile_SingleLayer_China Star_G_Prime_Unknown</t>
  </si>
  <si>
    <t>HIL_2023_China Star</t>
  </si>
  <si>
    <t>2023_Mobile_SingleLayer_China Star_HIL_Unknown</t>
  </si>
  <si>
    <t>Merck_2023_HTL</t>
  </si>
  <si>
    <t>Merck_2023_HTL_Mobile</t>
  </si>
  <si>
    <t>HTL_2023_China Star</t>
  </si>
  <si>
    <t>2023_Mobile_SingleLayer_China Star_HTL_Merck</t>
  </si>
  <si>
    <t>2023_Mobile_SingleLayer_China Star_HTL_Unknown</t>
  </si>
  <si>
    <t>Novaled_2023_China Star</t>
  </si>
  <si>
    <t>Novaled_2023_China Star_Mobile</t>
  </si>
  <si>
    <t>P_Dopant_2023_China Star</t>
  </si>
  <si>
    <t>2023_Mobile_SingleLayer_China Star_P_Dopant_Novaled</t>
  </si>
  <si>
    <t>2023_Mobile_SingleLayer_RGB_VTE_FMM_China Star_Novaled</t>
  </si>
  <si>
    <t>R_Dopant_2023_China Star</t>
  </si>
  <si>
    <t>2023_Mobile_SingleLayer_China Star_R_Dopant_UDC</t>
  </si>
  <si>
    <t>DuPont_2023_China Star</t>
  </si>
  <si>
    <t>DuPont_2023_China Star_Mobile</t>
  </si>
  <si>
    <t>R_Host_2023_China Star</t>
  </si>
  <si>
    <t>2023_Mobile_SingleLayer_China Star_R_Host_DuPont</t>
  </si>
  <si>
    <t>2023_Mobile_SingleLayer_RGB_VTE_FMM_China Star_DuPont</t>
  </si>
  <si>
    <t>2023_Mobile_SingleLayer_China Star_R_Host_Unknown</t>
  </si>
  <si>
    <t>R_Prime_2023_China Star</t>
  </si>
  <si>
    <t>2023_Mobile_SingleLayer_China Star_R_Prime_Unknown</t>
  </si>
  <si>
    <t>EDO_2023</t>
  </si>
  <si>
    <t>Solus AM_2023_EDO</t>
  </si>
  <si>
    <t>Solus AM_2023_EDO_IT</t>
  </si>
  <si>
    <t>aETL_2023_EDO</t>
  </si>
  <si>
    <t>2023_IT_SingleLayer_EDO_aETL_Solus AM</t>
  </si>
  <si>
    <t>2023_IT_SingleLayer_RGB_VTE_FMM_EDO_Solus AM</t>
  </si>
  <si>
    <t>Idemitsu Kosan_2023_B_Dopant_IT</t>
  </si>
  <si>
    <t>Idemitsu Kosan_2023_EDO</t>
  </si>
  <si>
    <t>Idemitsu Kosan_2023_EDO_IT</t>
  </si>
  <si>
    <t>B_Dopant_2023_EDO</t>
  </si>
  <si>
    <t>2023_IT_SingleLayer_EDO_B_Dopant_Idemitsu Kosan</t>
  </si>
  <si>
    <t>2023_IT_SingleLayer_RGB_VTE_FMM_EDO_Idemitsu Kosan</t>
  </si>
  <si>
    <t>SK JNC_2023_B_Dopant</t>
  </si>
  <si>
    <t>SK JNC_2023_B_Dopant_IT</t>
  </si>
  <si>
    <t>SK JNC_2023_EDO</t>
  </si>
  <si>
    <t>SK JNC_2023_EDO_IT</t>
  </si>
  <si>
    <t>2023_IT_SingleLayer_EDO_B_Dopant_SK JNC</t>
  </si>
  <si>
    <t>2023_IT_SingleLayer_RGB_VTE_FMM_EDO_SK JNC</t>
  </si>
  <si>
    <t>Idemitsu Kosan_2023_B_Host_IT</t>
  </si>
  <si>
    <t>B_Host_2023_EDO</t>
  </si>
  <si>
    <t>2023_IT_SingleLayer_EDO_B_Host_Idemitsu Kosan</t>
  </si>
  <si>
    <t>Unknown_2023_B_Host</t>
  </si>
  <si>
    <t>Unknown_2023_B_Host_IT</t>
  </si>
  <si>
    <t>Unknown_2023_EDO</t>
  </si>
  <si>
    <t>Unknown_2023_EDO_IT</t>
  </si>
  <si>
    <t>2023_IT_SingleLayer_EDO_B_Host_Unknown</t>
  </si>
  <si>
    <t>2023_IT_SingleLayer_RGB_VTE_FMM_EDO_Unknown</t>
  </si>
  <si>
    <t>Unknown_2023_B_Prime_IT</t>
  </si>
  <si>
    <t>B_Prime_2023_EDO</t>
  </si>
  <si>
    <t>2023_IT_SingleLayer_EDO_B_Prime_Unknown</t>
  </si>
  <si>
    <t>Unknown_2023_CPL_IT</t>
  </si>
  <si>
    <t>CPL_2023_EDO</t>
  </si>
  <si>
    <t>2023_IT_SingleLayer_EDO_CPL_Unknown</t>
  </si>
  <si>
    <t>EIL_2023_EDO</t>
  </si>
  <si>
    <t>2023_IT_SingleLayer_EDO_EIL_Unknown</t>
  </si>
  <si>
    <t>LG Chem_2023_EDO</t>
  </si>
  <si>
    <t>LG Chem_2023_EDO_IT</t>
  </si>
  <si>
    <t>ETL_2023_EDO</t>
  </si>
  <si>
    <t>2023_IT_SingleLayer_EDO_ETL_LG Chem</t>
  </si>
  <si>
    <t>2023_IT_SingleLayer_RGB_VTE_FMM_EDO_LG Chem</t>
  </si>
  <si>
    <t>Merck_2023_EDO</t>
  </si>
  <si>
    <t>Merck_2023_EDO_IT</t>
  </si>
  <si>
    <t>2023_IT_SingleLayer_EDO_ETL_Merck</t>
  </si>
  <si>
    <t>2023_IT_SingleLayer_RGB_VTE_FMM_EDO_Merck</t>
  </si>
  <si>
    <t>2023_IT_SingleLayer_EDO_ETL_Unknown</t>
  </si>
  <si>
    <t>UDC_2023_EDO</t>
  </si>
  <si>
    <t>UDC_2023_EDO_IT</t>
  </si>
  <si>
    <t>G_Dopant_2023_EDO</t>
  </si>
  <si>
    <t>2023_IT_SingleLayer_EDO_G_Dopant_UDC</t>
  </si>
  <si>
    <t>2023_IT_SingleLayer_RGB_VTE_FMM_EDO_UDC</t>
  </si>
  <si>
    <t>G_Host_2023_EDO</t>
  </si>
  <si>
    <t>2023_IT_SingleLayer_EDO_G_Host_Merck</t>
  </si>
  <si>
    <t>Samsung SDI_2023_EDO</t>
  </si>
  <si>
    <t>Samsung SDI_2023_EDO_IT</t>
  </si>
  <si>
    <t>2023_IT_SingleLayer_EDO_G_Host_Samsung SDI</t>
  </si>
  <si>
    <t>2023_IT_SingleLayer_RGB_VTE_FMM_EDO_Samsung SDI</t>
  </si>
  <si>
    <t>2023_IT_SingleLayer_EDO_G_Host_Unknown</t>
  </si>
  <si>
    <t>DuPont_2023_G_Prime_IT</t>
  </si>
  <si>
    <t>DuPont_2023_EDO</t>
  </si>
  <si>
    <t>DuPont_2023_EDO_IT</t>
  </si>
  <si>
    <t>G_Prime_2023_EDO</t>
  </si>
  <si>
    <t>2023_IT_SingleLayer_EDO_G_Prime_DuPont</t>
  </si>
  <si>
    <t>2023_IT_SingleLayer_RGB_VTE_FMM_EDO_DuPont</t>
  </si>
  <si>
    <t>2023_IT_SingleLayer_EDO_G_Prime_Unknown</t>
  </si>
  <si>
    <t>HIL_2023_EDO</t>
  </si>
  <si>
    <t>2023_IT_SingleLayer_EDO_HIL_Unknown</t>
  </si>
  <si>
    <t>Duksan Neolux_2023</t>
  </si>
  <si>
    <t>Duksan Neolux_2023_IT</t>
  </si>
  <si>
    <t>Duksan Neolux_2023_HTL</t>
  </si>
  <si>
    <t>Duksan Neolux_2023_HTL_IT</t>
  </si>
  <si>
    <t>Duksan Neolux_2023_EDO</t>
  </si>
  <si>
    <t>Duksan Neolux_2023_EDO_IT</t>
  </si>
  <si>
    <t>HTL_2023_EDO</t>
  </si>
  <si>
    <t>2023_IT_SingleLayer_EDO_HTL_Duksan Neolux</t>
  </si>
  <si>
    <t>2023_IT_SingleLayer_RGB_VTE_FMM_EDO_Duksan Neolux</t>
  </si>
  <si>
    <t>Merck_2023_HTL_IT</t>
  </si>
  <si>
    <t>2023_IT_SingleLayer_EDO_HTL_Merck</t>
  </si>
  <si>
    <t>2023_IT_SingleLayer_EDO_HTL_Unknown</t>
  </si>
  <si>
    <t>Novaled_2023_EDO</t>
  </si>
  <si>
    <t>Novaled_2023_EDO_IT</t>
  </si>
  <si>
    <t>P_Dopant_2023_EDO</t>
  </si>
  <si>
    <t>2023_IT_SingleLayer_EDO_P_Dopant_Novaled</t>
  </si>
  <si>
    <t>2023_IT_SingleLayer_RGB_VTE_FMM_EDO_Novaled</t>
  </si>
  <si>
    <t>R_Dopant_2023_EDO</t>
  </si>
  <si>
    <t>2023_IT_SingleLayer_EDO_R_Dopant_UDC</t>
  </si>
  <si>
    <t>R_Host_2023_EDO</t>
  </si>
  <si>
    <t>2023_IT_SingleLayer_EDO_R_Host_DuPont</t>
  </si>
  <si>
    <t>2023_IT_SingleLayer_EDO_R_Host_Unknown</t>
  </si>
  <si>
    <t>DuPont_2023_R_Prime_IT</t>
  </si>
  <si>
    <t>R_Prime_2023_EDO</t>
  </si>
  <si>
    <t>2023_IT_SingleLayer_EDO_R_Prime_DuPont</t>
  </si>
  <si>
    <t>2023_IT_SingleLayer_EDO_R_Prime_Unknown</t>
  </si>
  <si>
    <t>Solus AM_2023_EDO_Mobile</t>
  </si>
  <si>
    <t>2023_Mobile_SingleLayer_EDO_aETL_Solus AM</t>
  </si>
  <si>
    <t>2023_Mobile_SingleLayer_RGB_VTE_FMM_EDO_Solus AM</t>
  </si>
  <si>
    <t>Idemitsu Kosan_2023_EDO_Mobile</t>
  </si>
  <si>
    <t>2023_Mobile_SingleLayer_EDO_B_Dopant_Idemitsu Kosan</t>
  </si>
  <si>
    <t>2023_Mobile_SingleLayer_RGB_VTE_FMM_EDO_Idemitsu Kosan</t>
  </si>
  <si>
    <t>SK JNC_2023_Mobile</t>
  </si>
  <si>
    <t>SK JNC_2023_B_Dopant_Mobile</t>
  </si>
  <si>
    <t>SK JNC_2023_EDO_Mobile</t>
  </si>
  <si>
    <t>2023_Mobile_SingleLayer_EDO_B_Dopant_SK JNC</t>
  </si>
  <si>
    <t>2023_Mobile_SingleLayer_RGB_VTE_FMM_EDO_SK JNC</t>
  </si>
  <si>
    <t>2023_Mobile_SingleLayer_EDO_B_Host_Idemitsu Kosan</t>
  </si>
  <si>
    <t>Unknown_2023_B_Host_Mobile</t>
  </si>
  <si>
    <t>Unknown_2023_EDO_Mobile</t>
  </si>
  <si>
    <t>2023_Mobile_SingleLayer_EDO_B_Host_Unknown</t>
  </si>
  <si>
    <t>2023_Mobile_SingleLayer_RGB_VTE_FMM_EDO_Unknown</t>
  </si>
  <si>
    <t>2023_Mobile_SingleLayer_EDO_B_Prime_Unknown</t>
  </si>
  <si>
    <t>2023_Mobile_SingleLayer_EDO_CPL_Unknown</t>
  </si>
  <si>
    <t>2023_Mobile_SingleLayer_EDO_EIL_Unknown</t>
  </si>
  <si>
    <t>LG Chem_2023_EDO_Mobile</t>
  </si>
  <si>
    <t>2023_Mobile_SingleLayer_EDO_ETL_LG Chem</t>
  </si>
  <si>
    <t>2023_Mobile_SingleLayer_RGB_VTE_FMM_EDO_LG Chem</t>
  </si>
  <si>
    <t>Merck_2023_EDO_Mobile</t>
  </si>
  <si>
    <t>2023_Mobile_SingleLayer_EDO_ETL_Merck</t>
  </si>
  <si>
    <t>2023_Mobile_SingleLayer_RGB_VTE_FMM_EDO_Merck</t>
  </si>
  <si>
    <t>2023_Mobile_SingleLayer_EDO_ETL_Unknown</t>
  </si>
  <si>
    <t>UDC_2023_EDO_Mobile</t>
  </si>
  <si>
    <t>2023_Mobile_SingleLayer_EDO_G_Dopant_UDC</t>
  </si>
  <si>
    <t>2023_Mobile_SingleLayer_RGB_VTE_FMM_EDO_UDC</t>
  </si>
  <si>
    <t>2023_Mobile_SingleLayer_EDO_G_Host_Merck</t>
  </si>
  <si>
    <t>Samsung SDI_2023_EDO_Mobile</t>
  </si>
  <si>
    <t>2023_Mobile_SingleLayer_EDO_G_Host_Samsung SDI</t>
  </si>
  <si>
    <t>2023_Mobile_SingleLayer_RGB_VTE_FMM_EDO_Samsung SDI</t>
  </si>
  <si>
    <t>2023_Mobile_SingleLayer_EDO_G_Host_Unknown</t>
  </si>
  <si>
    <t>DuPont_2023_EDO_Mobile</t>
  </si>
  <si>
    <t>2023_Mobile_SingleLayer_EDO_G_Prime_DuPont</t>
  </si>
  <si>
    <t>2023_Mobile_SingleLayer_RGB_VTE_FMM_EDO_DuPont</t>
  </si>
  <si>
    <t>2023_Mobile_SingleLayer_EDO_G_Prime_Unknown</t>
  </si>
  <si>
    <t>2023_Mobile_SingleLayer_EDO_HIL_Unknown</t>
  </si>
  <si>
    <t>Duksan Neolux_2023_Mobile</t>
  </si>
  <si>
    <t>Duksan Neolux_2023_HTL_Mobile</t>
  </si>
  <si>
    <t>Duksan Neolux_2023_EDO_Mobile</t>
  </si>
  <si>
    <t>2023_Mobile_SingleLayer_EDO_HTL_Duksan Neolux</t>
  </si>
  <si>
    <t>2023_Mobile_SingleLayer_RGB_VTE_FMM_EDO_Duksan Neolux</t>
  </si>
  <si>
    <t>2023_Mobile_SingleLayer_EDO_HTL_Merck</t>
  </si>
  <si>
    <t>2023_Mobile_SingleLayer_EDO_HTL_Unknown</t>
  </si>
  <si>
    <t>Novaled_2023_EDO_Mobile</t>
  </si>
  <si>
    <t>2023_Mobile_SingleLayer_EDO_P_Dopant_Novaled</t>
  </si>
  <si>
    <t>2023_Mobile_SingleLayer_RGB_VTE_FMM_EDO_Novaled</t>
  </si>
  <si>
    <t>2023_Mobile_SingleLayer_EDO_R_Dopant_UDC</t>
  </si>
  <si>
    <t>2023_Mobile_SingleLayer_EDO_R_Host_DuPont</t>
  </si>
  <si>
    <t>2023_Mobile_SingleLayer_EDO_R_Host_Unknown</t>
  </si>
  <si>
    <t>2023_Mobile_SingleLayer_EDO_R_Prime_DuPont</t>
  </si>
  <si>
    <t>2023_Mobile_SingleLayer_EDO_R_Prime_Unknown</t>
  </si>
  <si>
    <t>LT Metal_2023</t>
  </si>
  <si>
    <t>LT Metal_2023_IT</t>
  </si>
  <si>
    <t>JOLED_2023</t>
  </si>
  <si>
    <t>LT Metal_2023_CPL</t>
  </si>
  <si>
    <t>LT Metal_2023_CPL_IT</t>
  </si>
  <si>
    <t>LT Metal_2023_JOLED</t>
  </si>
  <si>
    <t>LT Metal_2023_JOLED_IT</t>
  </si>
  <si>
    <t>CPL_2023_JOLED</t>
  </si>
  <si>
    <t>2023_RGB_IJP_JOLED_CPL_LT Metal</t>
  </si>
  <si>
    <t>2023_RGB_IJP_RGB_VTE_FMM_JOLED_LT Metal</t>
  </si>
  <si>
    <t>SFC_2023_CPL</t>
  </si>
  <si>
    <t>SFC_2023_CPL_IT</t>
  </si>
  <si>
    <t>SFC_2023_JOLED</t>
  </si>
  <si>
    <t>SFC_2023_JOLED_IT</t>
  </si>
  <si>
    <t>2023_RGB_IJP_JOLED_CPL_SFC</t>
  </si>
  <si>
    <t>2023_RGB_IJP_RGB_VTE_FMM_JOLED_SFC</t>
  </si>
  <si>
    <t>DuPont_2023_EIL</t>
  </si>
  <si>
    <t>DuPont_2023_EIL_IT</t>
  </si>
  <si>
    <t>DuPont_2023_JOLED</t>
  </si>
  <si>
    <t>DuPont_2023_JOLED_IT</t>
  </si>
  <si>
    <t>EIL_2023_JOLED</t>
  </si>
  <si>
    <t>2023_RGB_IJP_JOLED_EIL_DuPont</t>
  </si>
  <si>
    <t>2023_RGB_IJP_RGB_VTE_FMM_JOLED_DuPont</t>
  </si>
  <si>
    <t>Merck_2023_EIL</t>
  </si>
  <si>
    <t>Merck_2023_EIL_IT</t>
  </si>
  <si>
    <t>Merck_2023_JOLED</t>
  </si>
  <si>
    <t>Merck_2023_JOLED_IT</t>
  </si>
  <si>
    <t>2023_RGB_IJP_JOLED_EIL_Merck</t>
  </si>
  <si>
    <t>2023_RGB_IJP_RGB_VTE_FMM_JOLED_Merck</t>
  </si>
  <si>
    <t>Sumitomo_2023</t>
  </si>
  <si>
    <t>Sumitomo_2023_IT</t>
  </si>
  <si>
    <t>EML_B_2023</t>
  </si>
  <si>
    <t>Sumitomo_2023_EML_B</t>
  </si>
  <si>
    <t>Sumitomo_2023_EML_B_IT</t>
  </si>
  <si>
    <t>Sumitomo_2023_JOLED</t>
  </si>
  <si>
    <t>Sumitomo_2023_JOLED_IT</t>
  </si>
  <si>
    <t>EML_B_2023_JOLED</t>
  </si>
  <si>
    <t>2023_RGB_IJP_JOLED_EML_B_Sumitomo</t>
  </si>
  <si>
    <t>2023_RGB_IJP_RGB_IJP_FMM_JOLED_Sumitomo</t>
  </si>
  <si>
    <t>EML_G_2023</t>
  </si>
  <si>
    <t>Sumitomo_2023_EML_G</t>
  </si>
  <si>
    <t>Sumitomo_2023_EML_G_IT</t>
  </si>
  <si>
    <t>EML_G_2023_JOLED</t>
  </si>
  <si>
    <t>2023_RGB_IJP_JOLED_EML_G_Sumitomo</t>
  </si>
  <si>
    <t>EML_R_2023</t>
  </si>
  <si>
    <t>Sumitomo_2023_EML_R</t>
  </si>
  <si>
    <t>Sumitomo_2023_EML_R_IT</t>
  </si>
  <si>
    <t>EML_R_2023_JOLED</t>
  </si>
  <si>
    <t>2023_RGB_IJP_JOLED_EML_R_Sumitomo</t>
  </si>
  <si>
    <t>LG Chem_2023_JOLED</t>
  </si>
  <si>
    <t>LG Chem_2023_JOLED_IT</t>
  </si>
  <si>
    <t>ETL_2023_JOLED</t>
  </si>
  <si>
    <t>2023_RGB_IJP_JOLED_ETL_LG Chem</t>
  </si>
  <si>
    <t>2023_RGB_IJP_RGB_VTE_FMM_JOLED_LG Chem</t>
  </si>
  <si>
    <t>2023_RGB_IJP_JOLED_ETL_Merck</t>
  </si>
  <si>
    <t>HIL_B_2023</t>
  </si>
  <si>
    <t>Unknown_2023_HIL_B</t>
  </si>
  <si>
    <t>Unknown_2023_HIL_B_IT</t>
  </si>
  <si>
    <t>Unknown_2023_JOLED</t>
  </si>
  <si>
    <t>Unknown_2023_JOLED_IT</t>
  </si>
  <si>
    <t>HIL_B_2023_JOLED</t>
  </si>
  <si>
    <t>2023_RGB_IJP_JOLED_HIL_B_Unknown</t>
  </si>
  <si>
    <t>2023_RGB_IJP_RGB_IJP_FMM_JOLED_Unknown</t>
  </si>
  <si>
    <t>HIL_G_2023</t>
  </si>
  <si>
    <t>Unknown_2023_HIL_G</t>
  </si>
  <si>
    <t>Unknown_2023_HIL_G_IT</t>
  </si>
  <si>
    <t>HIL_G_2023_JOLED</t>
  </si>
  <si>
    <t>2023_RGB_IJP_JOLED_HIL_G_Unknown</t>
  </si>
  <si>
    <t>HIL_R_2023</t>
  </si>
  <si>
    <t>Unknown_2023_HIL_R</t>
  </si>
  <si>
    <t>Unknown_2023_HIL_R_IT</t>
  </si>
  <si>
    <t>HIL_R_2023_JOLED</t>
  </si>
  <si>
    <t>2023_RGB_IJP_JOLED_HIL_R_Unknown</t>
  </si>
  <si>
    <t>Bayer_2023</t>
  </si>
  <si>
    <t>Bayer_2023_IT</t>
  </si>
  <si>
    <t>IL_B_2023</t>
  </si>
  <si>
    <t>Bayer_2023_IL_B</t>
  </si>
  <si>
    <t>Bayer_2023_IL_B_IT</t>
  </si>
  <si>
    <t>Bayer_2023_JOLED</t>
  </si>
  <si>
    <t>Bayer_2023_JOLED_IT</t>
  </si>
  <si>
    <t>IL_B_2023_JOLED</t>
  </si>
  <si>
    <t>2023_RGB_IJP_JOLED_IL_B_Bayer</t>
  </si>
  <si>
    <t>2023_RGB_IJP_RGB_IJP_FMM_JOLED_Bayer</t>
  </si>
  <si>
    <t>Nisso_2023</t>
  </si>
  <si>
    <t>Nisso_2023_IT</t>
  </si>
  <si>
    <t>Nisso_2023_IL_B</t>
  </si>
  <si>
    <t>Nisso_2023_IL_B_IT</t>
  </si>
  <si>
    <t>Nisso_2023_JOLED</t>
  </si>
  <si>
    <t>Nisso_2023_JOLED_IT</t>
  </si>
  <si>
    <t>2023_RGB_IJP_JOLED_IL_B_Nisso</t>
  </si>
  <si>
    <t>2023_RGB_IJP_RGB_IJP_FMM_JOLED_Nisso</t>
  </si>
  <si>
    <t>IL_G_2023</t>
  </si>
  <si>
    <t>Bayer_2023_IL_G</t>
  </si>
  <si>
    <t>Bayer_2023_IL_G_IT</t>
  </si>
  <si>
    <t>IL_G_2023_JOLED</t>
  </si>
  <si>
    <t>2023_RGB_IJP_JOLED_IL_G_Bayer</t>
  </si>
  <si>
    <t>Nisso_2023_IL_G</t>
  </si>
  <si>
    <t>Nisso_2023_IL_G_IT</t>
  </si>
  <si>
    <t>2023_RGB_IJP_JOLED_IL_G_Nisso</t>
  </si>
  <si>
    <t>IL_R_2023</t>
  </si>
  <si>
    <t>Bayer_2023_IL_R</t>
  </si>
  <si>
    <t>Bayer_2023_IL_R_IT</t>
  </si>
  <si>
    <t>IL_R_2023_JOLED</t>
  </si>
  <si>
    <t>2023_RGB_IJP_JOLED_IL_R_Bayer</t>
  </si>
  <si>
    <t>Nisso_2023_IL_R</t>
  </si>
  <si>
    <t>Nisso_2023_IL_R_IT</t>
  </si>
  <si>
    <t>2023_RGB_IJP_JOLED_IL_R_Nisso</t>
  </si>
  <si>
    <t>LGD_2023</t>
  </si>
  <si>
    <t>LG Chem_2023_aETL_IT</t>
  </si>
  <si>
    <t>LG Chem_2023_LGD</t>
  </si>
  <si>
    <t>LG Chem_2023_LGD_IT</t>
  </si>
  <si>
    <t>aETL_2023_LGD</t>
  </si>
  <si>
    <t>2023_IT_Tandem_LGD_aETL_LG Chem</t>
  </si>
  <si>
    <t>2023_IT_Tandem_RGB_VTE_FMM_LGD_LG Chem</t>
  </si>
  <si>
    <t>SK JNC_2023_LGD</t>
  </si>
  <si>
    <t>SK JNC_2023_LGD_IT</t>
  </si>
  <si>
    <t>B_Dopant_2023_LGD</t>
  </si>
  <si>
    <t>2023_IT_Tandem_LGD_B_Dopant_SK JNC</t>
  </si>
  <si>
    <t>2023_IT_Tandem_RGB_VTE_FMM_LGD_SK JNC</t>
  </si>
  <si>
    <t>Idemitsu Kosan_2023_LGD</t>
  </si>
  <si>
    <t>Idemitsu Kosan_2023_LGD_IT</t>
  </si>
  <si>
    <t>B_Host_2023_LGD</t>
  </si>
  <si>
    <t>2023_IT_Tandem_LGD_B_Host_Idemitsu Kosan</t>
  </si>
  <si>
    <t>2023_IT_Tandem_RGB_VTE_FMM_LGD_Idemitsu Kosan</t>
  </si>
  <si>
    <t>Merck_2023_LGD</t>
  </si>
  <si>
    <t>Merck_2023_LGD_IT</t>
  </si>
  <si>
    <t>B_Prime_2023_LGD</t>
  </si>
  <si>
    <t>2023_IT_Tandem_LGD_B_Prime_Merck</t>
  </si>
  <si>
    <t>2023_IT_Tandem_RGB_VTE_FMM_LGD_Merck</t>
  </si>
  <si>
    <t>P&amp;H Tech_2023</t>
  </si>
  <si>
    <t>P&amp;H Tech_2023_IT</t>
  </si>
  <si>
    <t>P&amp;H Tech_2023_CPL</t>
  </si>
  <si>
    <t>P&amp;H Tech_2023_CPL_IT</t>
  </si>
  <si>
    <t>P&amp;H Tech_2023_LGD</t>
  </si>
  <si>
    <t>P&amp;H Tech_2023_LGD_IT</t>
  </si>
  <si>
    <t>CPL_2023_LGD</t>
  </si>
  <si>
    <t>2023_IT_Tandem_LGD_CPL_P&amp;H Tech</t>
  </si>
  <si>
    <t>2023_IT_Tandem_RGB_VTE_FMM_LGD_P&amp;H Tech</t>
  </si>
  <si>
    <t>LT Materials_2023</t>
  </si>
  <si>
    <t>LT Materials_2023_IT</t>
  </si>
  <si>
    <t>LT Materials_2023_EIL</t>
  </si>
  <si>
    <t>LT Materials_2023_EIL_IT</t>
  </si>
  <si>
    <t>LT Materials_2023_LGD</t>
  </si>
  <si>
    <t>LT Materials_2023_LGD_IT</t>
  </si>
  <si>
    <t>EIL_2023_LGD</t>
  </si>
  <si>
    <t>2023_IT_Tandem_LGD_EIL_LT Materials</t>
  </si>
  <si>
    <t>2023_IT_Tandem_RGB_VTE_FMM_LGD_LT Materials</t>
  </si>
  <si>
    <t>Idemitsu Kosan_2023_ETL_IT</t>
  </si>
  <si>
    <t>ETL_2023_LGD</t>
  </si>
  <si>
    <t>2023_IT_Tandem_LGD_ETL_Idemitsu Kosan</t>
  </si>
  <si>
    <t>2023_IT_Tandem_LGD_ETL_LG Chem</t>
  </si>
  <si>
    <t>UDC_2023_LGD</t>
  </si>
  <si>
    <t>UDC_2023_LGD_IT</t>
  </si>
  <si>
    <t>G_Dopant_2023_LGD</t>
  </si>
  <si>
    <t>2023_IT_Tandem_LGD_G_Dopant_UDC</t>
  </si>
  <si>
    <t>2023_IT_Tandem_RGB_VTE_FMM_LGD_UDC</t>
  </si>
  <si>
    <t>LG Chem_2023_G_Host_IT</t>
  </si>
  <si>
    <t>G_Host_2023_LGD</t>
  </si>
  <si>
    <t>2023_IT_Tandem_LGD_G_Host_LG Chem</t>
  </si>
  <si>
    <t>LT Materials_2023_G_Host</t>
  </si>
  <si>
    <t>LT Materials_2023_G_Host_IT</t>
  </si>
  <si>
    <t>2023_IT_Tandem_LGD_G_Host_LT Materials</t>
  </si>
  <si>
    <t>LT Materials_2023_G_Prime</t>
  </si>
  <si>
    <t>LT Materials_2023_G_Prime_IT</t>
  </si>
  <si>
    <t>G_Prime_2023_LGD</t>
  </si>
  <si>
    <t>2023_IT_Tandem_LGD_G_Prime_LT Materials</t>
  </si>
  <si>
    <t>2023_IT_Tandem_LGD_G_Prime_Merck</t>
  </si>
  <si>
    <t>Merck_2023_HIL</t>
  </si>
  <si>
    <t>Merck_2023_HIL_IT</t>
  </si>
  <si>
    <t>HIL_2023_LGD</t>
  </si>
  <si>
    <t>2023_IT_Tandem_LGD_HIL_Merck</t>
  </si>
  <si>
    <t>HTL_2023_LGD</t>
  </si>
  <si>
    <t>2023_IT_Tandem_LGD_HTL_Merck</t>
  </si>
  <si>
    <t>n/p_CGL_2023</t>
  </si>
  <si>
    <t>LT Materials_2023_n/p_CGL</t>
  </si>
  <si>
    <t>LT Materials_2023_n/p_CGL_IT</t>
  </si>
  <si>
    <t>n/p_CGL_2023_LGD</t>
  </si>
  <si>
    <t>2023_IT_Tandem_LGD_n/p_CGL_LT Materials</t>
  </si>
  <si>
    <t>Merck_2023_n/p_CGL</t>
  </si>
  <si>
    <t>Merck_2023_n/p_CGL_IT</t>
  </si>
  <si>
    <t>2023_IT_Tandem_LGD_n/p_CGL_Merck</t>
  </si>
  <si>
    <t>LG Chem_2023_P_Dopant</t>
  </si>
  <si>
    <t>LG Chem_2023_P_Dopant_IT</t>
  </si>
  <si>
    <t>P_Dopant_2023_LGD</t>
  </si>
  <si>
    <t>2023_IT_Tandem_LGD_P_Dopant_LG Chem</t>
  </si>
  <si>
    <t>R_Dopant_2023_LGD</t>
  </si>
  <si>
    <t>2023_IT_Tandem_LGD_R_Dopant_UDC</t>
  </si>
  <si>
    <t>DuPont_2023_LGD</t>
  </si>
  <si>
    <t>DuPont_2023_LGD_IT</t>
  </si>
  <si>
    <t>R_Host_2023_LGD</t>
  </si>
  <si>
    <t>2023_IT_Tandem_LGD_R_Host_DuPont</t>
  </si>
  <si>
    <t>2023_IT_Tandem_RGB_VTE_FMM_LGD_DuPont</t>
  </si>
  <si>
    <t>LG Chem_2023_R_Host</t>
  </si>
  <si>
    <t>LG Chem_2023_R_Host_IT</t>
  </si>
  <si>
    <t>2023_IT_Tandem_LGD_R_Host_LG Chem</t>
  </si>
  <si>
    <t>R_Prime_2023_LGD</t>
  </si>
  <si>
    <t>2023_IT_Tandem_LGD_R_Prime_DuPont</t>
  </si>
  <si>
    <t>Merck_2023_R_Prime</t>
  </si>
  <si>
    <t>Merck_2023_R_Prime_IT</t>
  </si>
  <si>
    <t>2023_IT_Tandem_LGD_R_Prime_Merck</t>
  </si>
  <si>
    <t>LG Chem_2023_LGD_Mobile</t>
  </si>
  <si>
    <t>2023_Mobile_SingleLayer_LGD_BOE_LGD_aETL_LG Chem</t>
  </si>
  <si>
    <t>2023_Mobile_SingleLayer_LGD_BOE_RGB_VTE_FMM_LGD_LG Chem</t>
  </si>
  <si>
    <t>SK JNC_2023_LGD_Mobile</t>
  </si>
  <si>
    <t>2023_Mobile_SingleLayer_LGD_BOE_LGD_B_Dopant_SK JNC</t>
  </si>
  <si>
    <t>2023_Mobile_SingleLayer_LGD_BOE_RGB_VTE_FMM_LGD_SK JNC</t>
  </si>
  <si>
    <t>DuPont_2023_B_Host</t>
  </si>
  <si>
    <t>DuPont_2023_B_Host_Mobile</t>
  </si>
  <si>
    <t>DuPont_2023_LGD_Mobile</t>
  </si>
  <si>
    <t>2023_Mobile_SingleLayer_LGD_BOE_LGD_B_Host_DuPont</t>
  </si>
  <si>
    <t>2023_Mobile_SingleLayer_LGD_BOE_RGB_VTE_FMM_LGD_DuPont</t>
  </si>
  <si>
    <t>Idemitsu Kosan_2023_LGD_Mobile</t>
  </si>
  <si>
    <t>2023_Mobile_SingleLayer_LGD_BOE_LGD_B_Host_Idemitsu Kosan</t>
  </si>
  <si>
    <t>2023_Mobile_SingleLayer_LGD_BOE_RGB_VTE_FMM_LGD_Idemitsu Kosan</t>
  </si>
  <si>
    <t>Merck_2023_LGD_Mobile</t>
  </si>
  <si>
    <t>2023_Mobile_SingleLayer_LGD_BOE_LGD_B_Prime_Merck</t>
  </si>
  <si>
    <t>2023_Mobile_SingleLayer_LGD_BOE_RGB_VTE_FMM_LGD_Merck</t>
  </si>
  <si>
    <t>P&amp;H Tech_2023_Mobile</t>
  </si>
  <si>
    <t>P&amp;H Tech_2023_CPL_Mobile</t>
  </si>
  <si>
    <t>P&amp;H Tech_2023_LGD_Mobile</t>
  </si>
  <si>
    <t>2023_Mobile_SingleLayer_LGD_BOE_LGD_CPL_P&amp;H Tech</t>
  </si>
  <si>
    <t>2023_Mobile_SingleLayer_LGD_BOE_RGB_VTE_FMM_LGD_P&amp;H Tech</t>
  </si>
  <si>
    <t>LT Materials_2023_Mobile</t>
  </si>
  <si>
    <t>LT Materials_2023_EIL_Mobile</t>
  </si>
  <si>
    <t>LT Materials_2023_LGD_Mobile</t>
  </si>
  <si>
    <t>2023_Mobile_SingleLayer_LGD_BOE_LGD_EIL_LT Materials</t>
  </si>
  <si>
    <t>2023_Mobile_SingleLayer_LGD_BOE_RGB_VTE_FMM_LGD_LT Materials</t>
  </si>
  <si>
    <t>2023_Mobile_SingleLayer_LGD_BOE_LGD_ETL_Idemitsu Kosan</t>
  </si>
  <si>
    <t>UDC_2023_LGD_Mobile</t>
  </si>
  <si>
    <t>2023_Mobile_SingleLayer_LGD_BOE_LGD_G_Dopant_UDC</t>
  </si>
  <si>
    <t>2023_Mobile_SingleLayer_LGD_BOE_RGB_VTE_FMM_LGD_UDC</t>
  </si>
  <si>
    <t>2023_Mobile_SingleLayer_LGD_BOE_LGD_G_Host_LG Chem</t>
  </si>
  <si>
    <t>LT Materials_2023_G_Host_Mobile</t>
  </si>
  <si>
    <t>2023_Mobile_SingleLayer_LGD_BOE_LGD_G_Host_LT Materials</t>
  </si>
  <si>
    <t>LG Chem_2023_G_Prime</t>
  </si>
  <si>
    <t>LG Chem_2023_G_Prime_Mobile</t>
  </si>
  <si>
    <t>2023_Mobile_SingleLayer_LGD_BOE_LGD_G_Prime_LG Chem</t>
  </si>
  <si>
    <t>LT Materials_2023_G_Prime_Mobile</t>
  </si>
  <si>
    <t>2023_Mobile_SingleLayer_LGD_BOE_LGD_G_Prime_LT Materials</t>
  </si>
  <si>
    <t>Merck_2023_HIL_Mobile</t>
  </si>
  <si>
    <t>2023_Mobile_SingleLayer_LGD_BOE_LGD_HIL_Merck</t>
  </si>
  <si>
    <t>2023_Mobile_SingleLayer_LGD_BOE_LGD_HTL_Merck</t>
  </si>
  <si>
    <t>Novaled_2023_LGD</t>
  </si>
  <si>
    <t>Novaled_2023_LGD_Mobile</t>
  </si>
  <si>
    <t>2023_Mobile_SingleLayer_LGD_BOE_LGD_P_Dopant_Novaled</t>
  </si>
  <si>
    <t>2023_Mobile_SingleLayer_LGD_BOE_RGB_VTE_FMM_LGD_Novaled</t>
  </si>
  <si>
    <t>2023_Mobile_SingleLayer_LGD_BOE_LGD_R_Dopant_UDC</t>
  </si>
  <si>
    <t>2023_Mobile_SingleLayer_LGD_BOE_LGD_R_Host_DuPont</t>
  </si>
  <si>
    <t>LG Chem_2023_R_Host_Mobile</t>
  </si>
  <si>
    <t>2023_Mobile_SingleLayer_LGD_BOE_LGD_R_Host_LG Chem</t>
  </si>
  <si>
    <t>2023_Mobile_SingleLayer_LGD_BOE_LGD_R_Prime_DuPont</t>
  </si>
  <si>
    <t>Idemitsu Kosan_2023_TV</t>
  </si>
  <si>
    <t>Idemitsu Kosan_2023_B_Dopant_TV</t>
  </si>
  <si>
    <t>Idemitsu Kosan_2023_LGD_TV</t>
  </si>
  <si>
    <t>2023_TV_WOLED_WBC_LGD_B_Dopant_Idemitsu Kosan</t>
  </si>
  <si>
    <t>2023_TV_WOLED_WBC_RGB_VTE_FMM_LGD_Idemitsu Kosan</t>
  </si>
  <si>
    <t>Idemitsu Kosan_2023_B_Host_TV</t>
  </si>
  <si>
    <t>2023_TV_WOLED_WBC_LGD_B_Host_Idemitsu Kosan</t>
  </si>
  <si>
    <t>LT Materials_2023_TV</t>
  </si>
  <si>
    <t>LT Materials_2023_CPL</t>
  </si>
  <si>
    <t>LT Materials_2023_CPL_TV</t>
  </si>
  <si>
    <t>LT Materials_2023_LGD_TV</t>
  </si>
  <si>
    <t>2023_TV_WOLED_WBC_LGD_CPL_LT Materials</t>
  </si>
  <si>
    <t>2023_TV_WOLED_WBC_RGB_VTE_FMM_LGD_LT Materials</t>
  </si>
  <si>
    <t>Comet_2023</t>
  </si>
  <si>
    <t>Comet_2023_TV</t>
  </si>
  <si>
    <t>Comet_2023_EIL</t>
  </si>
  <si>
    <t>Comet_2023_EIL_TV</t>
  </si>
  <si>
    <t>Comet_2023_LGD</t>
  </si>
  <si>
    <t>Comet_2023_LGD_TV</t>
  </si>
  <si>
    <t>2023_TV_WOLED_WBC_LGD_EIL_Comet</t>
  </si>
  <si>
    <t>2023_TV_WOLED_WBC_RGB_VTE_FMM_LGD_Comet</t>
  </si>
  <si>
    <t>Idemitsu Kosan_2023_ETL_TV</t>
  </si>
  <si>
    <t>2023_TV_WOLED_WBC_LGD_ETL_Idemitsu Kosan</t>
  </si>
  <si>
    <t>LG Chem_2023_TV</t>
  </si>
  <si>
    <t>LG Chem_2023_ETL_TV</t>
  </si>
  <si>
    <t>LG Chem_2023_LGD_TV</t>
  </si>
  <si>
    <t>2023_TV_WOLED_WBC_LGD_ETL_LG Chem</t>
  </si>
  <si>
    <t>2023_TV_WOLED_WBC_RGB_VTE_FMM_LGD_LG Chem</t>
  </si>
  <si>
    <t>LT Materials_2023_HIL</t>
  </si>
  <si>
    <t>LT Materials_2023_HIL_TV</t>
  </si>
  <si>
    <t>2023_TV_WOLED_WBC_LGD_HIL_LT Materials</t>
  </si>
  <si>
    <t>Merck_2023_TV</t>
  </si>
  <si>
    <t>Merck_2023_HTL_TV</t>
  </si>
  <si>
    <t>Merck_2023_LGD_TV</t>
  </si>
  <si>
    <t>2023_TV_WOLED_WBC_LGD_HTL_Merck</t>
  </si>
  <si>
    <t>2023_TV_WOLED_WBC_RGB_VTE_FMM_LGD_Merck</t>
  </si>
  <si>
    <t>LT Materials_2023_n/p_CGL_TV</t>
  </si>
  <si>
    <t>2023_TV_WOLED_WBC_LGD_n/p_CGL_LT Materials</t>
  </si>
  <si>
    <t>Merck_2023_n/p_CGL_TV</t>
  </si>
  <si>
    <t>2023_TV_WOLED_WBC_LGD_n/p_CGL_Merck</t>
  </si>
  <si>
    <t>Toray_2023</t>
  </si>
  <si>
    <t>Toray_2023_TV</t>
  </si>
  <si>
    <t>Toray_2023_n/p_CGL</t>
  </si>
  <si>
    <t>Toray_2023_n/p_CGL_TV</t>
  </si>
  <si>
    <t>Toray_2023_LGD</t>
  </si>
  <si>
    <t>Toray_2023_LGD_TV</t>
  </si>
  <si>
    <t>2023_TV_WOLED_WBC_LGD_n/p_CGL_Toray</t>
  </si>
  <si>
    <t>2023_TV_WOLED_WBC_RGB_VTE_FMM_LGD_Toray</t>
  </si>
  <si>
    <t>Novaled_2023_TV</t>
  </si>
  <si>
    <t>Novaled_2023_P_Dopant_TV</t>
  </si>
  <si>
    <t>Novaled_2023_LGD_TV</t>
  </si>
  <si>
    <t>2023_TV_WOLED_WBC_LGD_P_Dopant_Novaled</t>
  </si>
  <si>
    <t>2023_TV_WOLED_WBC_RGB_VTE_FMM_LGD_Novaled</t>
  </si>
  <si>
    <t>UDC_2023_TV</t>
  </si>
  <si>
    <t>UDC_2023_R_Dopant_TV</t>
  </si>
  <si>
    <t>UDC_2023_LGD_TV</t>
  </si>
  <si>
    <t>2023_TV_WOLED_WBC_LGD_R_Dopant_UDC</t>
  </si>
  <si>
    <t>2023_TV_WOLED_WBC_RGB_VTE_FMM_LGD_UDC</t>
  </si>
  <si>
    <t>LG Chem_2023_R_Host_TV</t>
  </si>
  <si>
    <t>2023_TV_WOLED_WBC_LGD_R_Host_LG Chem</t>
  </si>
  <si>
    <t>Merck_2023_R_Host</t>
  </si>
  <si>
    <t>Merck_2023_R_Host_TV</t>
  </si>
  <si>
    <t>2023_TV_WOLED_WBC_LGD_R_Host_Merck</t>
  </si>
  <si>
    <t>Y/G_Dopant_2023</t>
  </si>
  <si>
    <t>UDC_2023_Y/G_Dopant</t>
  </si>
  <si>
    <t>UDC_2023_Y/G_Dopant_TV</t>
  </si>
  <si>
    <t>Y/G_Dopant_2023_LGD</t>
  </si>
  <si>
    <t>2023_TV_WOLED_WBC_LGD_Y/G_Dopant_UDC</t>
  </si>
  <si>
    <t>Y/G_Host_2023</t>
  </si>
  <si>
    <t>LG Chem_2023_Y/G_Host</t>
  </si>
  <si>
    <t>LG Chem_2023_Y/G_Host_TV</t>
  </si>
  <si>
    <t>Y/G_Host_2023_LGD</t>
  </si>
  <si>
    <t>2023_TV_WOLED_WBC_LGD_Y/G_Host_LG Chem</t>
  </si>
  <si>
    <t>Merck_2023_Y/G_Host</t>
  </si>
  <si>
    <t>Merck_2023_Y/G_Host_TV</t>
  </si>
  <si>
    <t>2023_TV_WOLED_WBC_LGD_Y/G_Host_Merck</t>
  </si>
  <si>
    <t>SK JNC_2023_TV</t>
  </si>
  <si>
    <t>SK JNC_2023_B_Dopant_TV</t>
  </si>
  <si>
    <t>SK JNC_2023_LGD_TV</t>
  </si>
  <si>
    <t>2023_TV_WOLED_WBE_LGD_B_Dopant_SK JNC</t>
  </si>
  <si>
    <t>2023_TV_WOLED_WBE_RGB_VTE_FMM_LGD_SK JNC</t>
  </si>
  <si>
    <t>DuPont_2023_TV</t>
  </si>
  <si>
    <t>DuPont_2023_B_Host_TV</t>
  </si>
  <si>
    <t>DuPont_2023_LGD_TV</t>
  </si>
  <si>
    <t>2023_TV_WOLED_WBE_LGD_B_Host_DuPont</t>
  </si>
  <si>
    <t>2023_TV_WOLED_WBE_RGB_VTE_FMM_LGD_DuPont</t>
  </si>
  <si>
    <t>2023_TV_WOLED_WBE_LGD_B_Host_Idemitsu Kosan</t>
  </si>
  <si>
    <t>2023_TV_WOLED_WBE_RGB_VTE_FMM_LGD_Idemitsu Kosan</t>
  </si>
  <si>
    <t>LG Chem_2023_B_Host_TV</t>
  </si>
  <si>
    <t>2023_TV_WOLED_WBE_LGD_B_Host_LG Chem</t>
  </si>
  <si>
    <t>2023_TV_WOLED_WBE_RGB_VTE_FMM_LGD_LG Chem</t>
  </si>
  <si>
    <t>2023_TV_WOLED_WBE_LGD_CPL_LT Materials</t>
  </si>
  <si>
    <t>2023_TV_WOLED_WBE_RGB_VTE_FMM_LGD_LT Materials</t>
  </si>
  <si>
    <t>2023_TV_WOLED_WBE_LGD_EIL_Comet</t>
  </si>
  <si>
    <t>2023_TV_WOLED_WBE_RGB_VTE_FMM_LGD_Comet</t>
  </si>
  <si>
    <t>2023_TV_WOLED_WBE_LGD_ETL_Idemitsu Kosan</t>
  </si>
  <si>
    <t>2023_TV_WOLED_WBE_LGD_ETL_LG Chem</t>
  </si>
  <si>
    <t>UDC_2023_G_Dopant_TV</t>
  </si>
  <si>
    <t>2023_TV_WOLED_WBE_LGD_G_Dopant_UDC</t>
  </si>
  <si>
    <t>2023_TV_WOLED_WBE_RGB_VTE_FMM_LGD_UDC</t>
  </si>
  <si>
    <t>DuPont_2023_G_Host_TV</t>
  </si>
  <si>
    <t>2023_TV_WOLED_WBE_LGD_G_Host_DuPont</t>
  </si>
  <si>
    <t>LG Chem_2023_G_Host_TV</t>
  </si>
  <si>
    <t>2023_TV_WOLED_WBE_LGD_G_Host_LG Chem</t>
  </si>
  <si>
    <t>2023_TV_WOLED_WBE_LGD_HIL_LT Materials</t>
  </si>
  <si>
    <t>2023_TV_WOLED_WBE_LGD_HTL_Merck</t>
  </si>
  <si>
    <t>2023_TV_WOLED_WBE_RGB_VTE_FMM_LGD_Merck</t>
  </si>
  <si>
    <t>Solus AM_2023_TV</t>
  </si>
  <si>
    <t>Solus AM_2023_HTL</t>
  </si>
  <si>
    <t>Solus AM_2023_HTL_TV</t>
  </si>
  <si>
    <t>Solus AM_2023_LGD</t>
  </si>
  <si>
    <t>Solus AM_2023_LGD_TV</t>
  </si>
  <si>
    <t>2023_TV_WOLED_WBE_LGD_HTL_Solus AM</t>
  </si>
  <si>
    <t>2023_TV_WOLED_WBE_RGB_VTE_FMM_LGD_Solus AM</t>
  </si>
  <si>
    <t>2023_TV_WOLED_WBE_LGD_n/p_CGL_LT Materials</t>
  </si>
  <si>
    <t>2023_TV_WOLED_WBE_LGD_n/p_CGL_Merck</t>
  </si>
  <si>
    <t>2023_TV_WOLED_WBE_LGD_n/p_CGL_Toray</t>
  </si>
  <si>
    <t>2023_TV_WOLED_WBE_RGB_VTE_FMM_LGD_Toray</t>
  </si>
  <si>
    <t>LG Chem_2023_P_Dopant_TV</t>
  </si>
  <si>
    <t>2023_TV_WOLED_WBE_LGD_P_Dopant_LG Chem</t>
  </si>
  <si>
    <t>2023_TV_WOLED_WBE_LGD_P_Dopant_Novaled</t>
  </si>
  <si>
    <t>2023_TV_WOLED_WBE_RGB_VTE_FMM_LGD_Novaled</t>
  </si>
  <si>
    <t>2023_TV_WOLED_WBE_LGD_R_Dopant_UDC</t>
  </si>
  <si>
    <t>2023_TV_WOLED_WBE_LGD_R_Host_LG Chem</t>
  </si>
  <si>
    <t>2023_TV_WOLED_WBE_LGD_R_Host_Merck</t>
  </si>
  <si>
    <t>2023_TV_WOLED_WBE_LGD_Y/G_Dopant_UDC</t>
  </si>
  <si>
    <t>DuPont_2023_Y/G_Host</t>
  </si>
  <si>
    <t>DuPont_2023_Y/G_Host_TV</t>
  </si>
  <si>
    <t>2023_TV_WOLED_WBE_LGD_Y/G_Host_DuPont</t>
  </si>
  <si>
    <t>2023_TV_WOLED_WBE_LGD_Y/G_Host_LG Chem</t>
  </si>
  <si>
    <t>2023_TV_WOLED_WBE_LGD_Y/G_Host_Merck</t>
  </si>
  <si>
    <t>SDC_2023</t>
  </si>
  <si>
    <t>Solus AM_2023_SDC</t>
  </si>
  <si>
    <t>Solus AM_2023_SDC_IT</t>
  </si>
  <si>
    <t>aETL_2023_SDC</t>
  </si>
  <si>
    <t>2023_IT_SingleLayer_SDC_aETL_Solus AM</t>
  </si>
  <si>
    <t>2023_IT_SingleLayer_RGB_VTE_FMM_SDC_Solus AM</t>
  </si>
  <si>
    <t>SFC_2023_SDC</t>
  </si>
  <si>
    <t>SFC_2023_SDC_IT</t>
  </si>
  <si>
    <t>B_Dopant_2023_SDC</t>
  </si>
  <si>
    <t>2023_IT_SingleLayer_SDC_B_Dopant_SFC</t>
  </si>
  <si>
    <t>2023_IT_SingleLayer_RGB_VTE_FMM_SDC_SFC</t>
  </si>
  <si>
    <t>SFC_2023_B_Host_IT</t>
  </si>
  <si>
    <t>B_Host_2023_SDC</t>
  </si>
  <si>
    <t>2023_IT_SingleLayer_SDC_B_Host_SFC</t>
  </si>
  <si>
    <t>Idemitsu Kosan_2023_B_Prime_IT</t>
  </si>
  <si>
    <t>Idemitsu Kosan_2023_SDC</t>
  </si>
  <si>
    <t>Idemitsu Kosan_2023_SDC_IT</t>
  </si>
  <si>
    <t>B_Prime_2023_SDC</t>
  </si>
  <si>
    <t>2023_IT_SingleLayer_SDC_B_Prime_Idemitsu Kosan</t>
  </si>
  <si>
    <t>2023_IT_SingleLayer_RGB_VTE_FMM_SDC_Idemitsu Kosan</t>
  </si>
  <si>
    <t>Solus AM_2023_CPL</t>
  </si>
  <si>
    <t>Solus AM_2023_CPL_IT</t>
  </si>
  <si>
    <t>CPL_2023_SDC</t>
  </si>
  <si>
    <t>2023_IT_SingleLayer_SDC_CPL_Solus AM</t>
  </si>
  <si>
    <t>Solus AM_2023_EIL</t>
  </si>
  <si>
    <t>Solus AM_2023_EIL_IT</t>
  </si>
  <si>
    <t>EIL_2023_SDC</t>
  </si>
  <si>
    <t>2023_IT_SingleLayer_SDC_EIL_Solus AM</t>
  </si>
  <si>
    <t>LG Chem_2023_SDC</t>
  </si>
  <si>
    <t>LG Chem_2023_SDC_IT</t>
  </si>
  <si>
    <t>ETL_2023_SDC</t>
  </si>
  <si>
    <t>2023_IT_SingleLayer_SDC_ETL_LG Chem</t>
  </si>
  <si>
    <t>2023_IT_SingleLayer_RGB_VTE_FMM_SDC_LG Chem</t>
  </si>
  <si>
    <t>UDC_2023_SDC</t>
  </si>
  <si>
    <t>UDC_2023_SDC_IT</t>
  </si>
  <si>
    <t>G_Dopant_2023_SDC</t>
  </si>
  <si>
    <t>2023_IT_SingleLayer_SDC_G_Dopant_UDC</t>
  </si>
  <si>
    <t>2023_IT_SingleLayer_RGB_VTE_FMM_SDC_UDC</t>
  </si>
  <si>
    <t>NSCC_2023</t>
  </si>
  <si>
    <t>NSCC_2023_IT</t>
  </si>
  <si>
    <t>NSCC_2023_G_Host</t>
  </si>
  <si>
    <t>NSCC_2023_G_Host_IT</t>
  </si>
  <si>
    <t>NSCC_2023_SDC</t>
  </si>
  <si>
    <t>NSCC_2023_SDC_IT</t>
  </si>
  <si>
    <t>G_Host_2023_SDC</t>
  </si>
  <si>
    <t>2023_IT_SingleLayer_SDC_G_Host_NSCC</t>
  </si>
  <si>
    <t>2023_IT_SingleLayer_RGB_VTE_FMM_SDC_NSCC</t>
  </si>
  <si>
    <t>Samsung SDI_2023_SDC</t>
  </si>
  <si>
    <t>Samsung SDI_2023_SDC_IT</t>
  </si>
  <si>
    <t>2023_IT_SingleLayer_SDC_G_Host_Samsung SDI</t>
  </si>
  <si>
    <t>2023_IT_SingleLayer_RGB_VTE_FMM_SDC_Samsung SDI</t>
  </si>
  <si>
    <t>Duksan Neolux_2023_G_Prime</t>
  </si>
  <si>
    <t>Duksan Neolux_2023_G_Prime_IT</t>
  </si>
  <si>
    <t>Duksan Neolux_2023_SDC</t>
  </si>
  <si>
    <t>Duksan Neolux_2023_SDC_IT</t>
  </si>
  <si>
    <t>G_Prime_2023_SDC</t>
  </si>
  <si>
    <t>2023_IT_SingleLayer_SDC_G_Prime_Duksan Neolux</t>
  </si>
  <si>
    <t>2023_IT_SingleLayer_RGB_VTE_FMM_SDC_Duksan Neolux</t>
  </si>
  <si>
    <t>Duksan Neolux_2023_HIL</t>
  </si>
  <si>
    <t>Duksan Neolux_2023_HIL_IT</t>
  </si>
  <si>
    <t>HIL_2023_SDC</t>
  </si>
  <si>
    <t>2023_IT_SingleLayer_SDC_HIL_Duksan Neolux</t>
  </si>
  <si>
    <t>Solus AM_2023_HIL</t>
  </si>
  <si>
    <t>Solus AM_2023_HIL_IT</t>
  </si>
  <si>
    <t>2023_IT_SingleLayer_SDC_HIL_Solus AM</t>
  </si>
  <si>
    <t>HTL_2023_SDC</t>
  </si>
  <si>
    <t>2023_IT_SingleLayer_SDC_HTL_Duksan Neolux</t>
  </si>
  <si>
    <t>Solus AM_2023_HTL_IT</t>
  </si>
  <si>
    <t>2023_IT_SingleLayer_SDC_HTL_Solus AM</t>
  </si>
  <si>
    <t>Novaled_2023_SDC</t>
  </si>
  <si>
    <t>Novaled_2023_SDC_IT</t>
  </si>
  <si>
    <t>P_Dopant_2023_SDC</t>
  </si>
  <si>
    <t>2023_IT_SingleLayer_SDC_P_Dopant_Novaled</t>
  </si>
  <si>
    <t>2023_IT_SingleLayer_RGB_VTE_FMM_SDC_Novaled</t>
  </si>
  <si>
    <t>R_Dopant_2023_SDC</t>
  </si>
  <si>
    <t>2023_IT_SingleLayer_SDC_R_Dopant_UDC</t>
  </si>
  <si>
    <t>Duksan Neolux_2023_R_Host</t>
  </si>
  <si>
    <t>Duksan Neolux_2023_R_Host_IT</t>
  </si>
  <si>
    <t>R_Host_2023_SDC</t>
  </si>
  <si>
    <t>2023_IT_SingleLayer_SDC_R_Host_Duksan Neolux</t>
  </si>
  <si>
    <t>DuPont_2023_SDC</t>
  </si>
  <si>
    <t>DuPont_2023_SDC_IT</t>
  </si>
  <si>
    <t>2023_IT_SingleLayer_SDC_R_Host_DuPont</t>
  </si>
  <si>
    <t>2023_IT_SingleLayer_RGB_VTE_FMM_SDC_DuPont</t>
  </si>
  <si>
    <t>Duksan Neolux_2023_R_Prime</t>
  </si>
  <si>
    <t>Duksan Neolux_2023_R_Prime_IT</t>
  </si>
  <si>
    <t>R_Prime_2023_SDC</t>
  </si>
  <si>
    <t>2023_IT_SingleLayer_SDC_R_Prime_Duksan Neolux</t>
  </si>
  <si>
    <t>LG Chem_2023_SDC_Mobile</t>
  </si>
  <si>
    <t>2023_Mobile_SingleLayer_SDC_SDC_aETL_LG Chem</t>
  </si>
  <si>
    <t>2023_Mobile_SingleLayer_SDC_RGB_VTE_FMM_SDC_LG Chem</t>
  </si>
  <si>
    <t>Solus AM_2023_SDC_Mobile</t>
  </si>
  <si>
    <t>2023_Mobile_SingleLayer_SDC_SDC_aETL_Solus AM</t>
  </si>
  <si>
    <t>2023_Mobile_SingleLayer_SDC_RGB_VTE_FMM_SDC_Solus AM</t>
  </si>
  <si>
    <t>SFC_2023_SDC_Mobile</t>
  </si>
  <si>
    <t>2023_Mobile_SingleLayer_SDC_SDC_B_Dopant_SFC</t>
  </si>
  <si>
    <t>2023_Mobile_SingleLayer_SDC_RGB_VTE_FMM_SDC_SFC</t>
  </si>
  <si>
    <t>2023_Mobile_SingleLayer_SDC_SDC_B_Host_SFC</t>
  </si>
  <si>
    <t>Idemitsu Kosan_2023_SDC_Mobile</t>
  </si>
  <si>
    <t>2023_Mobile_SingleLayer_SDC_SDC_B_Prime_Idemitsu Kosan</t>
  </si>
  <si>
    <t>2023_Mobile_SingleLayer_SDC_RGB_VTE_FMM_SDC_Idemitsu Kosan</t>
  </si>
  <si>
    <t>SFC_2023_B_Prime</t>
  </si>
  <si>
    <t>SFC_2023_B_Prime_Mobile</t>
  </si>
  <si>
    <t>2023_Mobile_SingleLayer_SDC_SDC_B_Prime_SFC</t>
  </si>
  <si>
    <t>Hodogaya_2023</t>
  </si>
  <si>
    <t>Hodogaya_2023_Mobile</t>
  </si>
  <si>
    <t>Hodogaya_2023_CPL</t>
  </si>
  <si>
    <t>Hodogaya_2023_CPL_Mobile</t>
  </si>
  <si>
    <t>Hodogaya_2023_SDC</t>
  </si>
  <si>
    <t>Hodogaya_2023_SDC_Mobile</t>
  </si>
  <si>
    <t>2023_Mobile_SingleLayer_SDC_SDC_CPL_Hodogaya</t>
  </si>
  <si>
    <t>2023_Mobile_SingleLayer_SDC_RGB_VTE_FMM_SDC_Hodogaya</t>
  </si>
  <si>
    <t>Solus AM_2023_CPL_Mobile</t>
  </si>
  <si>
    <t>2023_Mobile_SingleLayer_SDC_SDC_CPL_Solus AM</t>
  </si>
  <si>
    <t>Solus AM_2023_EIL_Mobile</t>
  </si>
  <si>
    <t>2023_Mobile_SingleLayer_SDC_SDC_EIL_Solus AM</t>
  </si>
  <si>
    <t>2023_Mobile_SingleLayer_SDC_SDC_ETL_LG Chem</t>
  </si>
  <si>
    <t>UDC_2023_SDC_Mobile</t>
  </si>
  <si>
    <t>2023_Mobile_SingleLayer_SDC_SDC_G_Dopant_UDC</t>
  </si>
  <si>
    <t>2023_Mobile_SingleLayer_SDC_RGB_VTE_FMM_SDC_UDC</t>
  </si>
  <si>
    <t>NSCC_2023_Mobile</t>
  </si>
  <si>
    <t>NSCC_2023_G_Host_Mobile</t>
  </si>
  <si>
    <t>NSCC_2023_SDC_Mobile</t>
  </si>
  <si>
    <t>2023_Mobile_SingleLayer_SDC_SDC_G_Host_NSCC</t>
  </si>
  <si>
    <t>2023_Mobile_SingleLayer_SDC_RGB_VTE_FMM_SDC_NSCC</t>
  </si>
  <si>
    <t>Samsung SDI_2023_SDC_Mobile</t>
  </si>
  <si>
    <t>2023_Mobile_SingleLayer_SDC_SDC_G_Host_Samsung SDI</t>
  </si>
  <si>
    <t>2023_Mobile_SingleLayer_SDC_RGB_VTE_FMM_SDC_Samsung SDI</t>
  </si>
  <si>
    <t>Duksan Neolux_2023_G_Prime_Mobile</t>
  </si>
  <si>
    <t>Duksan Neolux_2023_SDC_Mobile</t>
  </si>
  <si>
    <t>2023_Mobile_SingleLayer_SDC_SDC_G_Prime_Duksan Neolux</t>
  </si>
  <si>
    <t>2023_Mobile_SingleLayer_SDC_RGB_VTE_FMM_SDC_Duksan Neolux</t>
  </si>
  <si>
    <t>Merck_2023_SDC</t>
  </si>
  <si>
    <t>Merck_2023_SDC_Mobile</t>
  </si>
  <si>
    <t>2023_Mobile_SingleLayer_SDC_SDC_G_Prime_Merck</t>
  </si>
  <si>
    <t>2023_Mobile_SingleLayer_SDC_RGB_VTE_FMM_SDC_Merck</t>
  </si>
  <si>
    <t>Duksan Neolux_2023_HIL_Mobile</t>
  </si>
  <si>
    <t>2023_Mobile_SingleLayer_SDC_SDC_HIL_Duksan Neolux</t>
  </si>
  <si>
    <t>Solus AM_2023_HIL_Mobile</t>
  </si>
  <si>
    <t>2023_Mobile_SingleLayer_SDC_SDC_HIL_Solus AM</t>
  </si>
  <si>
    <t>2023_Mobile_SingleLayer_SDC_SDC_HTL_Duksan Neolux</t>
  </si>
  <si>
    <t>Solus AM_2023_HTL_Mobile</t>
  </si>
  <si>
    <t>2023_Mobile_SingleLayer_SDC_SDC_HTL_Solus AM</t>
  </si>
  <si>
    <t>Novaled_2023_SDC_Mobile</t>
  </si>
  <si>
    <t>2023_Mobile_SingleLayer_SDC_SDC_P_Dopant_Novaled</t>
  </si>
  <si>
    <t>2023_Mobile_SingleLayer_SDC_RGB_VTE_FMM_SDC_Novaled</t>
  </si>
  <si>
    <t>2023_Mobile_SingleLayer_SDC_SDC_R_Dopant_UDC</t>
  </si>
  <si>
    <t>Duksan Neolux_2023_R_Host_Mobile</t>
  </si>
  <si>
    <t>2023_Mobile_SingleLayer_SDC_SDC_R_Host_Duksan Neolux</t>
  </si>
  <si>
    <t>DuPont_2023_SDC_Mobile</t>
  </si>
  <si>
    <t>2023_Mobile_SingleLayer_SDC_SDC_R_Host_DuPont</t>
  </si>
  <si>
    <t>2023_Mobile_SingleLayer_SDC_RGB_VTE_FMM_SDC_DuPont</t>
  </si>
  <si>
    <t>Duksan Neolux_2023_R_Prime_Mobile</t>
  </si>
  <si>
    <t>2023_Mobile_SingleLayer_SDC_SDC_R_Prime_Duksan Neolux</t>
  </si>
  <si>
    <t>LG Chem_2023_aETL_TV</t>
  </si>
  <si>
    <t>LG Chem_2023_SDC_TV</t>
  </si>
  <si>
    <t>2023_TV_QD_OLED_SDC_aETL_LG Chem</t>
  </si>
  <si>
    <t>2023_TV_QD_OLED_Blue_VTE_Open_SDC_LG Chem</t>
  </si>
  <si>
    <t>Novaled_2023_aETL</t>
  </si>
  <si>
    <t>Novaled_2023_aETL_TV</t>
  </si>
  <si>
    <t>Novaled_2023_SDC_TV</t>
  </si>
  <si>
    <t>2023_TV_QD_OLED_SDC_aETL_Novaled</t>
  </si>
  <si>
    <t>2023_TV_QD_OLED_Blue_VTE_Open_SDC_Novaled</t>
  </si>
  <si>
    <t>Idemitsu Kosan_2023_SDC_TV</t>
  </si>
  <si>
    <t>2023_TV_QD_OLED_SDC_B_Dopant_Idemitsu Kosan</t>
  </si>
  <si>
    <t>2023_TV_QD_OLED_Blue_VTE_Open_SDC_Idemitsu Kosan</t>
  </si>
  <si>
    <t>2023_TV_QD_OLED_SDC_B_Host_Idemitsu Kosan</t>
  </si>
  <si>
    <t>SFC_2023_TV</t>
  </si>
  <si>
    <t>SFC_2023_B_Host_TV</t>
  </si>
  <si>
    <t>SFC_2023_SDC_TV</t>
  </si>
  <si>
    <t>2023_TV_QD_OLED_SDC_B_Host_SFC</t>
  </si>
  <si>
    <t>2023_TV_QD_OLED_Blue_VTE_Open_SDC_SFC</t>
  </si>
  <si>
    <t>Hodogaya_2023_TV</t>
  </si>
  <si>
    <t>Hodogaya_2023_B_Prime</t>
  </si>
  <si>
    <t>Hodogaya_2023_B_Prime_TV</t>
  </si>
  <si>
    <t>Hodogaya_2023_SDC_TV</t>
  </si>
  <si>
    <t>2023_TV_QD_OLED_SDC_B_Prime_Hodogaya</t>
  </si>
  <si>
    <t>2023_TV_QD_OLED_Blue_VTE_Open_SDC_Hodogaya</t>
  </si>
  <si>
    <t>Idemitsu Kosan_2023_B_Prime_TV</t>
  </si>
  <si>
    <t>2023_TV_QD_OLED_SDC_B_Prime_Idemitsu Kosan</t>
  </si>
  <si>
    <t>Hodogaya_2023_CPL_TV</t>
  </si>
  <si>
    <t>2023_TV_QD_OLED_SDC_CPL_Hodogaya</t>
  </si>
  <si>
    <t>DuPont_2023_EIL_TV</t>
  </si>
  <si>
    <t>DuPont_2023_SDC_TV</t>
  </si>
  <si>
    <t>2023_TV_QD_OLED_SDC_EIL_DuPont</t>
  </si>
  <si>
    <t>2023_TV_QD_OLED_Blue_VTE_Open_SDC_DuPont</t>
  </si>
  <si>
    <t>Unknown_2023_TV</t>
  </si>
  <si>
    <t>Unknown_2023_EIL_TV</t>
  </si>
  <si>
    <t>Unknown_2023_SDC</t>
  </si>
  <si>
    <t>Unknown_2023_SDC_TV</t>
  </si>
  <si>
    <t>2023_TV_QD_OLED_SDC_EIL_Unknown</t>
  </si>
  <si>
    <t>2023_TV_QD_OLED_Blue_VTE_Open_SDC_Unknown</t>
  </si>
  <si>
    <t>2023_TV_QD_OLED_SDC_ETL_LG Chem</t>
  </si>
  <si>
    <t>Novaled_2023_ETL</t>
  </si>
  <si>
    <t>Novaled_2023_ETL_TV</t>
  </si>
  <si>
    <t>2023_TV_QD_OLED_SDC_ETL_Novaled</t>
  </si>
  <si>
    <t>UDC_2023_SDC_TV</t>
  </si>
  <si>
    <t>2023_TV_QD_OLED_SDC_G_Dopant_UDC</t>
  </si>
  <si>
    <t>2023_TV_QD_OLED_Blue_VTE_Open_SDC_UDC</t>
  </si>
  <si>
    <t>Samsung SDI_2023_TV</t>
  </si>
  <si>
    <t>Samsung SDI_2023_G_Host_TV</t>
  </si>
  <si>
    <t>Samsung SDI_2023_SDC_TV</t>
  </si>
  <si>
    <t>2023_TV_QD_OLED_SDC_G_Host_Samsung SDI</t>
  </si>
  <si>
    <t>2023_TV_QD_OLED_Blue_VTE_Open_SDC_Samsung SDI</t>
  </si>
  <si>
    <t>Duksan Neolux_2023_TV</t>
  </si>
  <si>
    <t>Duksan Neolux_2023_G_Prime_TV</t>
  </si>
  <si>
    <t>Duksan Neolux_2023_SDC_TV</t>
  </si>
  <si>
    <t>2023_TV_QD_OLED_SDC_G_Prime_Duksan Neolux</t>
  </si>
  <si>
    <t>2023_TV_QD_OLED_Blue_VTE_Open_SDC_Duksan Neolux</t>
  </si>
  <si>
    <t>Duksan Neolux_2023_HTL_TV</t>
  </si>
  <si>
    <t>2023_TV_QD_OLED_SDC_HTL_Duksan Neolux</t>
  </si>
  <si>
    <t>Merck_2023_SDC_TV</t>
  </si>
  <si>
    <t>2023_TV_QD_OLED_SDC_HTL_Merck</t>
  </si>
  <si>
    <t>2023_TV_QD_OLED_Blue_VTE_Open_SDC_Merck</t>
  </si>
  <si>
    <t>n/p_CGL_2023_SDC</t>
  </si>
  <si>
    <t>2023_TV_QD_OLED_SDC_n/p_CGL_Merck</t>
  </si>
  <si>
    <t>Toray_2023_SDC</t>
  </si>
  <si>
    <t>Toray_2023_SDC_TV</t>
  </si>
  <si>
    <t>2023_TV_QD_OLED_SDC_n/p_CGL_Toray</t>
  </si>
  <si>
    <t>2023_TV_QD_OLED_Blue_VTE_Open_SDC_Toray</t>
  </si>
  <si>
    <t>2023_TV_QD_OLED_SDC_P_Dopant_Novaled</t>
  </si>
  <si>
    <t>Sharp_2023</t>
  </si>
  <si>
    <t>Solus AM_2023_Sharp</t>
  </si>
  <si>
    <t>Solus AM_2023_Sharp_Mobile</t>
  </si>
  <si>
    <t>aETL_2023_Sharp</t>
  </si>
  <si>
    <t>2023_Mobile_SingleLayer_Sharp_aETL_Solus AM</t>
  </si>
  <si>
    <t>2023_Mobile_SingleLayer_RGB_VTE_FMM_Sharp_Solus AM</t>
  </si>
  <si>
    <t>Idemitsu Kosan_2023_Sharp</t>
  </si>
  <si>
    <t>Idemitsu Kosan_2023_Sharp_Mobile</t>
  </si>
  <si>
    <t>B_Dopant_2023_Sharp</t>
  </si>
  <si>
    <t>2023_Mobile_SingleLayer_Sharp_B_Dopant_Idemitsu Kosan</t>
  </si>
  <si>
    <t>2023_Mobile_SingleLayer_RGB_VTE_FMM_Sharp_Idemitsu Kosan</t>
  </si>
  <si>
    <t>SFC_2023_Sharp</t>
  </si>
  <si>
    <t>SFC_2023_Sharp_Mobile</t>
  </si>
  <si>
    <t>2023_Mobile_SingleLayer_Sharp_B_Dopant_SFC</t>
  </si>
  <si>
    <t>2023_Mobile_SingleLayer_RGB_VTE_FMM_Sharp_SFC</t>
  </si>
  <si>
    <t>B_Host_2023_Sharp</t>
  </si>
  <si>
    <t>2023_Mobile_SingleLayer_Sharp_B_Host_Idemitsu Kosan</t>
  </si>
  <si>
    <t>2023_Mobile_SingleLayer_Sharp_B_Host_SFC</t>
  </si>
  <si>
    <t>DuPont_2023_Sharp</t>
  </si>
  <si>
    <t>DuPont_2023_Sharp_Mobile</t>
  </si>
  <si>
    <t>B_Prime_2023_Sharp</t>
  </si>
  <si>
    <t>2023_Mobile_SingleLayer_Sharp_B_Prime_DuPont</t>
  </si>
  <si>
    <t>2023_Mobile_SingleLayer_RGB_VTE_FMM_Sharp_DuPont</t>
  </si>
  <si>
    <t>Novaled_2023_CPL_Mobile</t>
  </si>
  <si>
    <t>Novaled_2023_Sharp</t>
  </si>
  <si>
    <t>Novaled_2023_Sharp_Mobile</t>
  </si>
  <si>
    <t>CPL_2023_Sharp</t>
  </si>
  <si>
    <t>2023_Mobile_SingleLayer_Sharp_CPL_Novaled</t>
  </si>
  <si>
    <t>2023_Mobile_SingleLayer_RGB_VTE_FMM_Sharp_Novaled</t>
  </si>
  <si>
    <t>Unknown_2023_Sharp</t>
  </si>
  <si>
    <t>Unknown_2023_Sharp_Mobile</t>
  </si>
  <si>
    <t>EIL_2023_Sharp</t>
  </si>
  <si>
    <t>2023_Mobile_SingleLayer_Sharp_EIL_Unknown</t>
  </si>
  <si>
    <t>2023_Mobile_SingleLayer_RGB_VTE_FMM_Sharp_Unknown</t>
  </si>
  <si>
    <t>ETL_2023_Sharp</t>
  </si>
  <si>
    <t>2023_Mobile_SingleLayer_Sharp_ETL_DuPont</t>
  </si>
  <si>
    <t>LG Chem_2023_Sharp</t>
  </si>
  <si>
    <t>LG Chem_2023_Sharp_Mobile</t>
  </si>
  <si>
    <t>2023_Mobile_SingleLayer_Sharp_ETL_LG Chem</t>
  </si>
  <si>
    <t>2023_Mobile_SingleLayer_RGB_VTE_FMM_Sharp_LG Chem</t>
  </si>
  <si>
    <t>Merck_2023_Sharp</t>
  </si>
  <si>
    <t>Merck_2023_Sharp_Mobile</t>
  </si>
  <si>
    <t>2023_Mobile_SingleLayer_Sharp_ETL_Merck</t>
  </si>
  <si>
    <t>2023_Mobile_SingleLayer_RGB_VTE_FMM_Sharp_Merck</t>
  </si>
  <si>
    <t>UDC_2023_Sharp</t>
  </si>
  <si>
    <t>UDC_2023_Sharp_Mobile</t>
  </si>
  <si>
    <t>G_Dopant_2023_Sharp</t>
  </si>
  <si>
    <t>2023_Mobile_SingleLayer_Sharp_G_Dopant_UDC</t>
  </si>
  <si>
    <t>2023_Mobile_SingleLayer_RGB_VTE_FMM_Sharp_UDC</t>
  </si>
  <si>
    <t>G_Host_2023_Sharp</t>
  </si>
  <si>
    <t>2023_Mobile_SingleLayer_Sharp_G_Host_DuPont</t>
  </si>
  <si>
    <t>2023_Mobile_SingleLayer_Sharp_G_Host_Merck</t>
  </si>
  <si>
    <t>Samsung SDI_2023_Sharp</t>
  </si>
  <si>
    <t>Samsung SDI_2023_Sharp_Mobile</t>
  </si>
  <si>
    <t>2023_Mobile_SingleLayer_Sharp_G_Host_Samsung SDI</t>
  </si>
  <si>
    <t>2023_Mobile_SingleLayer_RGB_VTE_FMM_Sharp_Samsung SDI</t>
  </si>
  <si>
    <t>G_Prime_2023_Sharp</t>
  </si>
  <si>
    <t>2023_Mobile_SingleLayer_Sharp_G_Prime_DuPont</t>
  </si>
  <si>
    <t>HIL_2023_Sharp</t>
  </si>
  <si>
    <t>2023_Mobile_SingleLayer_Sharp_HIL_Unknown</t>
  </si>
  <si>
    <t>Duksan Neolux_2023_Sharp</t>
  </si>
  <si>
    <t>Duksan Neolux_2023_Sharp_Mobile</t>
  </si>
  <si>
    <t>HTL_2023_Sharp</t>
  </si>
  <si>
    <t>2023_Mobile_SingleLayer_Sharp_HTL_Duksan Neolux</t>
  </si>
  <si>
    <t>2023_Mobile_SingleLayer_RGB_VTE_FMM_Sharp_Duksan Neolux</t>
  </si>
  <si>
    <t>P_Dopant_2023_Sharp</t>
  </si>
  <si>
    <t>2023_Mobile_SingleLayer_Sharp_P_Dopant_Novaled</t>
  </si>
  <si>
    <t>R_Dopant_2023_Sharp</t>
  </si>
  <si>
    <t>2023_Mobile_SingleLayer_Sharp_R_Dopant_UDC</t>
  </si>
  <si>
    <t>R_Host_2023_Sharp</t>
  </si>
  <si>
    <t>2023_Mobile_SingleLayer_Sharp_R_Host_Duksan Neolux</t>
  </si>
  <si>
    <t>2023_Mobile_SingleLayer_Sharp_R_Host_DuPont</t>
  </si>
  <si>
    <t>R_Prime_2023_Sharp</t>
  </si>
  <si>
    <t>2023_Mobile_SingleLayer_Sharp_R_Prime_DuPont</t>
  </si>
  <si>
    <t>Tianma_2023</t>
  </si>
  <si>
    <t>Solus AM_2023_Tianma</t>
  </si>
  <si>
    <t>Solus AM_2023_Tianma_Mobile</t>
  </si>
  <si>
    <t>aETL_2023_Tianma</t>
  </si>
  <si>
    <t>2023_Mobile_SingleLayer_Tianma_aETL_Solus AM</t>
  </si>
  <si>
    <t>2023_Mobile_SingleLayer_RGB_VTE_FMM_Tianma_Solus AM</t>
  </si>
  <si>
    <t>Idemitsu Kosan_2023_Tianma</t>
  </si>
  <si>
    <t>Idemitsu Kosan_2023_Tianma_Mobile</t>
  </si>
  <si>
    <t>B_Dopant_2023_Tianma</t>
  </si>
  <si>
    <t>2023_Mobile_SingleLayer_Tianma_B_Dopant_Idemitsu Kosan</t>
  </si>
  <si>
    <t>2023_Mobile_SingleLayer_RGB_VTE_FMM_Tianma_Idemitsu Kosan</t>
  </si>
  <si>
    <t>SFC_2023_Tianma</t>
  </si>
  <si>
    <t>SFC_2023_Tianma_Mobile</t>
  </si>
  <si>
    <t>2023_Mobile_SingleLayer_Tianma_B_Dopant_SFC</t>
  </si>
  <si>
    <t>2023_Mobile_SingleLayer_RGB_VTE_FMM_Tianma_SFC</t>
  </si>
  <si>
    <t>LG Chem_2023_Tianma</t>
  </si>
  <si>
    <t>LG Chem_2023_Tianma_Mobile</t>
  </si>
  <si>
    <t>B_Host_2023_Tianma</t>
  </si>
  <si>
    <t>2023_Mobile_SingleLayer_Tianma_B_Host_LG Chem</t>
  </si>
  <si>
    <t>2023_Mobile_SingleLayer_RGB_VTE_FMM_Tianma_LG Chem</t>
  </si>
  <si>
    <t>2023_Mobile_SingleLayer_Tianma_B_Host_SFC</t>
  </si>
  <si>
    <t>B_Prime_2023_Tianma</t>
  </si>
  <si>
    <t>2023_Mobile_SingleLayer_Tianma_B_Prime_Idemitsu Kosan</t>
  </si>
  <si>
    <t>2023_Mobile_SingleLayer_Tianma_B_Prime_LG Chem</t>
  </si>
  <si>
    <t>Unknown_2023_Tianma</t>
  </si>
  <si>
    <t>Unknown_2023_Tianma_Mobile</t>
  </si>
  <si>
    <t>2023_Mobile_SingleLayer_Tianma_B_Prime_Unknown</t>
  </si>
  <si>
    <t>2023_Mobile_SingleLayer_RGB_VTE_FMM_Tianma_Unknown</t>
  </si>
  <si>
    <t>CPL_2023_Tianma</t>
  </si>
  <si>
    <t>2023_Mobile_SingleLayer_Tianma_CPL_Unknown</t>
  </si>
  <si>
    <t>EIL_2023_Tianma</t>
  </si>
  <si>
    <t>2023_Mobile_SingleLayer_Tianma_EIL_Unknown</t>
  </si>
  <si>
    <t>ETL_2023_Tianma</t>
  </si>
  <si>
    <t>2023_Mobile_SingleLayer_Tianma_ETL_LG Chem</t>
  </si>
  <si>
    <t>2023_Mobile_SingleLayer_Tianma_ETL_Unknown</t>
  </si>
  <si>
    <t>UDC_2023_Tianma</t>
  </si>
  <si>
    <t>UDC_2023_Tianma_Mobile</t>
  </si>
  <si>
    <t>G_Dopant_2023_Tianma</t>
  </si>
  <si>
    <t>2023_Mobile_SingleLayer_Tianma_G_Dopant_UDC</t>
  </si>
  <si>
    <t>2023_Mobile_SingleLayer_RGB_VTE_FMM_Tianma_UDC</t>
  </si>
  <si>
    <t>Samsung SDI_2023_Tianma</t>
  </si>
  <si>
    <t>Samsung SDI_2023_Tianma_Mobile</t>
  </si>
  <si>
    <t>G_Host_2023_Tianma</t>
  </si>
  <si>
    <t>2023_Mobile_SingleLayer_Tianma_G_Host_Samsung SDI</t>
  </si>
  <si>
    <t>2023_Mobile_SingleLayer_RGB_VTE_FMM_Tianma_Samsung SDI</t>
  </si>
  <si>
    <t>2023_Mobile_SingleLayer_Tianma_G_Host_Unknown</t>
  </si>
  <si>
    <t>Merck_2023_Tianma</t>
  </si>
  <si>
    <t>Merck_2023_Tianma_Mobile</t>
  </si>
  <si>
    <t>G_Prime_2023_Tianma</t>
  </si>
  <si>
    <t>2023_Mobile_SingleLayer_Tianma_G_Prime_Merck</t>
  </si>
  <si>
    <t>2023_Mobile_SingleLayer_RGB_VTE_FMM_Tianma_Merck</t>
  </si>
  <si>
    <t>2023_Mobile_SingleLayer_Tianma_G_Prime_Unknown</t>
  </si>
  <si>
    <t>HIL_2023_Tianma</t>
  </si>
  <si>
    <t>2023_Mobile_SingleLayer_Tianma_HIL_Unknown</t>
  </si>
  <si>
    <t>HTL_2023_Tianma</t>
  </si>
  <si>
    <t>2023_Mobile_SingleLayer_Tianma_HTL_Merck</t>
  </si>
  <si>
    <t>2023_Mobile_SingleLayer_Tianma_HTL_Unknown</t>
  </si>
  <si>
    <t>Novaled_2023_Tianma</t>
  </si>
  <si>
    <t>Novaled_2023_Tianma_Mobile</t>
  </si>
  <si>
    <t>P_Dopant_2023_Tianma</t>
  </si>
  <si>
    <t>2023_Mobile_SingleLayer_Tianma_P_Dopant_Novaled</t>
  </si>
  <si>
    <t>2023_Mobile_SingleLayer_RGB_VTE_FMM_Tianma_Novaled</t>
  </si>
  <si>
    <t>R_Dopant_2023_Tianma</t>
  </si>
  <si>
    <t>2023_Mobile_SingleLayer_Tianma_R_Dopant_UDC</t>
  </si>
  <si>
    <t>DuPont_2023_Tianma</t>
  </si>
  <si>
    <t>DuPont_2023_Tianma_Mobile</t>
  </si>
  <si>
    <t>R_Host_2023_Tianma</t>
  </si>
  <si>
    <t>2023_Mobile_SingleLayer_Tianma_R_Host_DuPont</t>
  </si>
  <si>
    <t>2023_Mobile_SingleLayer_RGB_VTE_FMM_Tianma_DuPont</t>
  </si>
  <si>
    <t>SFC_2023_R_Host</t>
  </si>
  <si>
    <t>SFC_2023_R_Host_Mobile</t>
  </si>
  <si>
    <t>2023_Mobile_SingleLayer_Tianma_R_Host_SFC</t>
  </si>
  <si>
    <t>R_Prime_2023_Tianma</t>
  </si>
  <si>
    <t>2023_Mobile_SingleLayer_Tianma_R_Prime_DuPont</t>
  </si>
  <si>
    <t>2023_Mobile_SingleLayer_Tianma_R_Prime_Unknown</t>
  </si>
  <si>
    <t>Truly_2023</t>
  </si>
  <si>
    <t>Solus AM_2023_Truly</t>
  </si>
  <si>
    <t>Solus AM_2023_Truly_Mobile</t>
  </si>
  <si>
    <t>aETL_2023_Truly</t>
  </si>
  <si>
    <t>2023_Mobile_SingleLayer_Truly_aETL_Solus AM</t>
  </si>
  <si>
    <t>2023_Mobile_SingleLayer_RGB_VTE_FMM_Truly_Solus AM</t>
  </si>
  <si>
    <t>Idemitsu Kosan_2023_Truly</t>
  </si>
  <si>
    <t>Idemitsu Kosan_2023_Truly_Mobile</t>
  </si>
  <si>
    <t>B_Dopant_2023_Truly</t>
  </si>
  <si>
    <t>2023_Mobile_SingleLayer_Truly_B_Dopant_Idemitsu Kosan</t>
  </si>
  <si>
    <t>2023_Mobile_SingleLayer_RGB_VTE_FMM_Truly_Idemitsu Kosan</t>
  </si>
  <si>
    <t>SFC_2023_Truly</t>
  </si>
  <si>
    <t>SFC_2023_Truly_Mobile</t>
  </si>
  <si>
    <t>2023_Mobile_SingleLayer_Truly_B_Dopant_SFC</t>
  </si>
  <si>
    <t>2023_Mobile_SingleLayer_RGB_VTE_FMM_Truly_SFC</t>
  </si>
  <si>
    <t>B_Host_2023_Truly</t>
  </si>
  <si>
    <t>2023_Mobile_SingleLayer_Truly_B_Host_Idemitsu Kosan</t>
  </si>
  <si>
    <t>2023_Mobile_SingleLayer_Truly_B_Host_SFC</t>
  </si>
  <si>
    <t>DuPont_2023_Truly</t>
  </si>
  <si>
    <t>DuPont_2023_Truly_Mobile</t>
  </si>
  <si>
    <t>B_Prime_2023_Truly</t>
  </si>
  <si>
    <t>2023_Mobile_SingleLayer_Truly_B_Prime_DuPont</t>
  </si>
  <si>
    <t>2023_Mobile_SingleLayer_RGB_VTE_FMM_Truly_DuPont</t>
  </si>
  <si>
    <t>Unknown_2023_Truly</t>
  </si>
  <si>
    <t>Unknown_2023_Truly_Mobile</t>
  </si>
  <si>
    <t>CPL_2023_Truly</t>
  </si>
  <si>
    <t>2023_Mobile_SingleLayer_Truly_CPL_Unknown</t>
  </si>
  <si>
    <t>2023_Mobile_SingleLayer_RGB_VTE_FMM_Truly_Unknown</t>
  </si>
  <si>
    <t>EIL_2023_Truly</t>
  </si>
  <si>
    <t>2023_Mobile_SingleLayer_Truly_EIL_Unknown</t>
  </si>
  <si>
    <t>ETL_2023_Truly</t>
  </si>
  <si>
    <t>2023_Mobile_SingleLayer_Truly_ETL_DuPont</t>
  </si>
  <si>
    <t>LG Chem_2023_Truly</t>
  </si>
  <si>
    <t>LG Chem_2023_Truly_Mobile</t>
  </si>
  <si>
    <t>2023_Mobile_SingleLayer_Truly_ETL_LG Chem</t>
  </si>
  <si>
    <t>2023_Mobile_SingleLayer_RGB_VTE_FMM_Truly_LG Chem</t>
  </si>
  <si>
    <t>Merck_2023_Truly</t>
  </si>
  <si>
    <t>Merck_2023_Truly_Mobile</t>
  </si>
  <si>
    <t>2023_Mobile_SingleLayer_Truly_ETL_Merck</t>
  </si>
  <si>
    <t>2023_Mobile_SingleLayer_RGB_VTE_FMM_Truly_Merck</t>
  </si>
  <si>
    <t>UDC_2023_Truly</t>
  </si>
  <si>
    <t>UDC_2023_Truly_Mobile</t>
  </si>
  <si>
    <t>G_Dopant_2023_Truly</t>
  </si>
  <si>
    <t>2023_Mobile_SingleLayer_Truly_G_Dopant_UDC</t>
  </si>
  <si>
    <t>2023_Mobile_SingleLayer_RGB_VTE_FMM_Truly_UDC</t>
  </si>
  <si>
    <t>G_Host_2023_Truly</t>
  </si>
  <si>
    <t>2023_Mobile_SingleLayer_Truly_G_Host_DuPont</t>
  </si>
  <si>
    <t>2023_Mobile_SingleLayer_Truly_G_Host_Merck</t>
  </si>
  <si>
    <t>Samsung SDI_2023_Truly</t>
  </si>
  <si>
    <t>Samsung SDI_2023_Truly_Mobile</t>
  </si>
  <si>
    <t>2023_Mobile_SingleLayer_Truly_G_Host_Samsung SDI</t>
  </si>
  <si>
    <t>2023_Mobile_SingleLayer_RGB_VTE_FMM_Truly_Samsung SDI</t>
  </si>
  <si>
    <t>G_Prime_2023_Truly</t>
  </si>
  <si>
    <t>2023_Mobile_SingleLayer_Truly_G_Prime_DuPont</t>
  </si>
  <si>
    <t>HIL_2023_Truly</t>
  </si>
  <si>
    <t>2023_Mobile_SingleLayer_Truly_HIL_Unknown</t>
  </si>
  <si>
    <t>Duksan Neolux_2023_Truly</t>
  </si>
  <si>
    <t>Duksan Neolux_2023_Truly_Mobile</t>
  </si>
  <si>
    <t>HTL_2023_Truly</t>
  </si>
  <si>
    <t>2023_Mobile_SingleLayer_Truly_HTL_Duksan Neolux</t>
  </si>
  <si>
    <t>2023_Mobile_SingleLayer_RGB_VTE_FMM_Truly_Duksan Neolux</t>
  </si>
  <si>
    <t>Novaled_2023_Truly</t>
  </si>
  <si>
    <t>Novaled_2023_Truly_Mobile</t>
  </si>
  <si>
    <t>P_Dopant_2023_Truly</t>
  </si>
  <si>
    <t>2023_Mobile_SingleLayer_Truly_P_Dopant_Novaled</t>
  </si>
  <si>
    <t>2023_Mobile_SingleLayer_RGB_VTE_FMM_Truly_Novaled</t>
  </si>
  <si>
    <t>R_Dopant_2023_Truly</t>
  </si>
  <si>
    <t>2023_Mobile_SingleLayer_Truly_R_Dopant_UDC</t>
  </si>
  <si>
    <t>R_Host_2023_Truly</t>
  </si>
  <si>
    <t>2023_Mobile_SingleLayer_Truly_R_Host_Duksan Neolux</t>
  </si>
  <si>
    <t>2023_Mobile_SingleLayer_Truly_R_Host_DuPont</t>
  </si>
  <si>
    <t>R_Prime_2023_Truly</t>
  </si>
  <si>
    <t>2023_Mobile_SingleLayer_Truly_R_Prime_DuPont</t>
  </si>
  <si>
    <t>2023_Mobile_SingleLayer_Truly_R_Prime_Unknown</t>
  </si>
  <si>
    <t>Visionox_2023</t>
  </si>
  <si>
    <t>Solus AM_2023_Visionox</t>
  </si>
  <si>
    <t>Solus AM_2023_Visionox_Mobile</t>
  </si>
  <si>
    <t>aETL_2023_Visionox</t>
  </si>
  <si>
    <t>2023_Mobile_SingleLayer_Visionox_aETL_Solus AM</t>
  </si>
  <si>
    <t>2023_Mobile_SingleLayer_RGB_VTE_FMM_Visionox_Solus AM</t>
  </si>
  <si>
    <t>Idemitsu Kosan_2023_Visionox</t>
  </si>
  <si>
    <t>Idemitsu Kosan_2023_Visionox_Mobile</t>
  </si>
  <si>
    <t>B_Dopant_2023_Visionox</t>
  </si>
  <si>
    <t>2023_Mobile_SingleLayer_Visionox_B_Dopant_Idemitsu Kosan</t>
  </si>
  <si>
    <t>2023_Mobile_SingleLayer_RGB_VTE_FMM_Visionox_Idemitsu Kosan</t>
  </si>
  <si>
    <t>SK JNC_2023_Visionox</t>
  </si>
  <si>
    <t>SK JNC_2023_Visionox_Mobile</t>
  </si>
  <si>
    <t>2023_Mobile_SingleLayer_Visionox_B_Dopant_SK JNC</t>
  </si>
  <si>
    <t>2023_Mobile_SingleLayer_RGB_VTE_FMM_Visionox_SK JNC</t>
  </si>
  <si>
    <t>B_Host_2023_Visionox</t>
  </si>
  <si>
    <t>2023_Mobile_SingleLayer_Visionox_B_Host_Idemitsu Kosan</t>
  </si>
  <si>
    <t>SFC_2023_Visionox</t>
  </si>
  <si>
    <t>SFC_2023_Visionox_Mobile</t>
  </si>
  <si>
    <t>2023_Mobile_SingleLayer_Visionox_B_Host_SFC</t>
  </si>
  <si>
    <t>2023_Mobile_SingleLayer_RGB_VTE_FMM_Visionox_SFC</t>
  </si>
  <si>
    <t>Unknown_2023_Visionox</t>
  </si>
  <si>
    <t>Unknown_2023_Visionox_Mobile</t>
  </si>
  <si>
    <t>B_Prime_2023_Visionox</t>
  </si>
  <si>
    <t>2023_Mobile_SingleLayer_Visionox_B_Prime_Unknown</t>
  </si>
  <si>
    <t>2023_Mobile_SingleLayer_RGB_VTE_FMM_Visionox_Unknown</t>
  </si>
  <si>
    <t>CPL_2023_Visionox</t>
  </si>
  <si>
    <t>2023_Mobile_SingleLayer_Visionox_CPL_Unknown</t>
  </si>
  <si>
    <t>EIL_2023_Visionox</t>
  </si>
  <si>
    <t>2023_Mobile_SingleLayer_Visionox_EIL_Unknown</t>
  </si>
  <si>
    <t>LG Chem_2023_Visionox</t>
  </si>
  <si>
    <t>LG Chem_2023_Visionox_Mobile</t>
  </si>
  <si>
    <t>ETL_2023_Visionox</t>
  </si>
  <si>
    <t>2023_Mobile_SingleLayer_Visionox_ETL_LG Chem</t>
  </si>
  <si>
    <t>2023_Mobile_SingleLayer_RGB_VTE_FMM_Visionox_LG Chem</t>
  </si>
  <si>
    <t>Solus AM_2023_ETL</t>
  </si>
  <si>
    <t>Solus AM_2023_ETL_Mobile</t>
  </si>
  <si>
    <t>2023_Mobile_SingleLayer_Visionox_ETL_Solus AM</t>
  </si>
  <si>
    <t>UDC_2023_Visionox</t>
  </si>
  <si>
    <t>UDC_2023_Visionox_Mobile</t>
  </si>
  <si>
    <t>G_Dopant_2023_Visionox</t>
  </si>
  <si>
    <t>2023_Mobile_SingleLayer_Visionox_G_Dopant_UDC</t>
  </si>
  <si>
    <t>2023_Mobile_SingleLayer_RGB_VTE_FMM_Visionox_UDC</t>
  </si>
  <si>
    <t>Merck_2023_Visionox</t>
  </si>
  <si>
    <t>Merck_2023_Visionox_Mobile</t>
  </si>
  <si>
    <t>G_Host_2023_Visionox</t>
  </si>
  <si>
    <t>2023_Mobile_SingleLayer_Visionox_G_Host_Merck</t>
  </si>
  <si>
    <t>2023_Mobile_SingleLayer_RGB_VTE_FMM_Visionox_Merck</t>
  </si>
  <si>
    <t>Samsung SDI_2023_Visionox</t>
  </si>
  <si>
    <t>Samsung SDI_2023_Visionox_Mobile</t>
  </si>
  <si>
    <t>2023_Mobile_SingleLayer_Visionox_G_Host_Samsung SDI</t>
  </si>
  <si>
    <t>2023_Mobile_SingleLayer_RGB_VTE_FMM_Visionox_Samsung SDI</t>
  </si>
  <si>
    <t>G_Prime_2023_Visionox</t>
  </si>
  <si>
    <t>2023_Mobile_SingleLayer_Visionox_G_Prime_Unknown</t>
  </si>
  <si>
    <t>HIL_2023_Visionox</t>
  </si>
  <si>
    <t>2023_Mobile_SingleLayer_Visionox_HIL_Unknown</t>
  </si>
  <si>
    <t>HTL_2023_Visionox</t>
  </si>
  <si>
    <t>2023_Mobile_SingleLayer_Visionox_HTL_Merck</t>
  </si>
  <si>
    <t>2023_Mobile_SingleLayer_Visionox_HTL_Unknown</t>
  </si>
  <si>
    <t>Novaled_2023_Visionox</t>
  </si>
  <si>
    <t>Novaled_2023_Visionox_Mobile</t>
  </si>
  <si>
    <t>P_Dopant_2023_Visionox</t>
  </si>
  <si>
    <t>2023_Mobile_SingleLayer_Visionox_P_Dopant_Novaled</t>
  </si>
  <si>
    <t>2023_Mobile_SingleLayer_RGB_VTE_FMM_Visionox_Novaled</t>
  </si>
  <si>
    <t>R_Dopant_2023_Visionox</t>
  </si>
  <si>
    <t>2023_Mobile_SingleLayer_Visionox_R_Dopant_UDC</t>
  </si>
  <si>
    <t>DuPont_2023_Visionox</t>
  </si>
  <si>
    <t>DuPont_2023_Visionox_Mobile</t>
  </si>
  <si>
    <t>R_Host_2023_Visionox</t>
  </si>
  <si>
    <t>2023_Mobile_SingleLayer_Visionox_R_Host_DuPont</t>
  </si>
  <si>
    <t>2023_Mobile_SingleLayer_RGB_VTE_FMM_Visionox_DuPont</t>
  </si>
  <si>
    <t>2023_Mobile_SingleLayer_Visionox_R_Host_Unknown</t>
  </si>
  <si>
    <t>R_Prime_2023_Visionox</t>
  </si>
  <si>
    <t>2023_Mobile_SingleLayer_Visionox_R_Prime_DuPont</t>
  </si>
  <si>
    <t>2023_Mobile_SingleLayer_Visionox_R_Prime_Unknown</t>
  </si>
  <si>
    <t>Solus AM_2024</t>
  </si>
  <si>
    <t>Solus AM_2024_IT</t>
  </si>
  <si>
    <t>aETL_2024</t>
  </si>
  <si>
    <t>BOE_2024</t>
  </si>
  <si>
    <t>Solus AM_2024_aETL</t>
  </si>
  <si>
    <t>Solus AM_2024_aETL_IT</t>
  </si>
  <si>
    <t>Solus AM_2024_BOE</t>
  </si>
  <si>
    <t>Solus AM_2024_BOE_IT</t>
  </si>
  <si>
    <t>aETL_2024_BOE</t>
  </si>
  <si>
    <t>2024_IT_SingleLayer_BOE_aETL_Solus AM</t>
  </si>
  <si>
    <t>2024_IT_SingleLayer_RGB_VTE_FMM_BOE_Solus AM</t>
  </si>
  <si>
    <t>SFC_2024</t>
  </si>
  <si>
    <t>SFC_2024_IT</t>
  </si>
  <si>
    <t>B_Dopant_2024</t>
  </si>
  <si>
    <t>SFC_2024_B_Dopant</t>
  </si>
  <si>
    <t>SFC_2024_B_Dopant_IT</t>
  </si>
  <si>
    <t>SFC_2024_BOE</t>
  </si>
  <si>
    <t>SFC_2024_BOE_IT</t>
  </si>
  <si>
    <t>B_Dopant_2024_BOE</t>
  </si>
  <si>
    <t>2024_IT_SingleLayer_BOE_B_Dopant_SFC</t>
  </si>
  <si>
    <t>2024_IT_SingleLayer_RGB_VTE_FMM_BOE_SFC</t>
  </si>
  <si>
    <t>Sunera_2024</t>
  </si>
  <si>
    <t>Sunera_2024_IT</t>
  </si>
  <si>
    <t>Sunera_2024_B_Dopant</t>
  </si>
  <si>
    <t>Sunera_2024_B_Dopant_IT</t>
  </si>
  <si>
    <t>Sunera_2024_BOE</t>
  </si>
  <si>
    <t>Sunera_2024_BOE_IT</t>
  </si>
  <si>
    <t>2024_IT_SingleLayer_BOE_B_Dopant_Sunera</t>
  </si>
  <si>
    <t>2024_IT_SingleLayer_RGB_VTE_FMM_BOE_Sunera</t>
  </si>
  <si>
    <t>LG Chem_2024</t>
  </si>
  <si>
    <t>LG Chem_2024_IT</t>
  </si>
  <si>
    <t>B_Host_2024</t>
  </si>
  <si>
    <t>LG Chem_2024_B_Host</t>
  </si>
  <si>
    <t>LG Chem_2024_B_Host_IT</t>
  </si>
  <si>
    <t>LG Chem_2024_BOE</t>
  </si>
  <si>
    <t>LG Chem_2024_BOE_IT</t>
  </si>
  <si>
    <t>B_Host_2024_BOE</t>
  </si>
  <si>
    <t>2024_IT_SingleLayer_BOE_B_Host_LG Chem</t>
  </si>
  <si>
    <t>2024_IT_SingleLayer_RGB_VTE_FMM_BOE_LG Chem</t>
  </si>
  <si>
    <t>SK JNC_2024</t>
  </si>
  <si>
    <t>SK JNC_2024_IT</t>
  </si>
  <si>
    <t>B_Prime_2024</t>
  </si>
  <si>
    <t>SK JNC_2024_B_Prime</t>
  </si>
  <si>
    <t>SK JNC_2024_B_Prime_IT</t>
  </si>
  <si>
    <t>SK JNC_2024_BOE</t>
  </si>
  <si>
    <t>SK JNC_2024_BOE_IT</t>
  </si>
  <si>
    <t>B_Prime_2024_BOE</t>
  </si>
  <si>
    <t>2024_IT_SingleLayer_BOE_B_Prime_SK JNC</t>
  </si>
  <si>
    <t>2024_IT_SingleLayer_RGB_VTE_FMM_BOE_SK JNC</t>
  </si>
  <si>
    <t>Hyperion_2024</t>
  </si>
  <si>
    <t>Hyperion_2024_IT</t>
  </si>
  <si>
    <t>CPL_2024</t>
  </si>
  <si>
    <t>Hyperion_2024_CPL</t>
  </si>
  <si>
    <t>Hyperion_2024_CPL_IT</t>
  </si>
  <si>
    <t>Hyperion_2024_BOE</t>
  </si>
  <si>
    <t>Hyperion_2024_BOE_IT</t>
  </si>
  <si>
    <t>CPL_2024_BOE</t>
  </si>
  <si>
    <t>2024_IT_SingleLayer_BOE_CPL_Hyperion</t>
  </si>
  <si>
    <t>2024_IT_SingleLayer_RGB_VTE_FMM_BOE_Hyperion</t>
  </si>
  <si>
    <t>EIL_2024</t>
  </si>
  <si>
    <t>Hyperion_2024_EIL</t>
  </si>
  <si>
    <t>Hyperion_2024_EIL_IT</t>
  </si>
  <si>
    <t>EIL_2024_BOE</t>
  </si>
  <si>
    <t>2024_IT_SingleLayer_BOE_EIL_Hyperion</t>
  </si>
  <si>
    <t>Aglaia Tech_2024</t>
  </si>
  <si>
    <t>Aglaia Tech_2024_IT</t>
  </si>
  <si>
    <t>ETL_2024</t>
  </si>
  <si>
    <t>Aglaia Tech_2024_ETL</t>
  </si>
  <si>
    <t>Aglaia Tech_2024_ETL_IT</t>
  </si>
  <si>
    <t>Aglaia Tech_2024_BOE</t>
  </si>
  <si>
    <t>Aglaia Tech_2024_BOE_IT</t>
  </si>
  <si>
    <t>ETL_2024_BOE</t>
  </si>
  <si>
    <t>2024_IT_SingleLayer_BOE_ETL_Aglaia Tech</t>
  </si>
  <si>
    <t>2024_IT_SingleLayer_RGB_VTE_FMM_BOE_Aglaia Tech</t>
  </si>
  <si>
    <t>LG Chem_2024_ETL</t>
  </si>
  <si>
    <t>LG Chem_2024_ETL_IT</t>
  </si>
  <si>
    <t>2024_IT_SingleLayer_BOE_ETL_LG Chem</t>
  </si>
  <si>
    <t>Merck_2024</t>
  </si>
  <si>
    <t>Merck_2024_IT</t>
  </si>
  <si>
    <t>Merck_2024_ETL</t>
  </si>
  <si>
    <t>Merck_2024_ETL_IT</t>
  </si>
  <si>
    <t>Merck_2024_BOE</t>
  </si>
  <si>
    <t>Merck_2024_BOE_IT</t>
  </si>
  <si>
    <t>2024_IT_SingleLayer_BOE_ETL_Merck</t>
  </si>
  <si>
    <t>2024_IT_SingleLayer_RGB_VTE_FMM_BOE_Merck</t>
  </si>
  <si>
    <t>UDC_2024</t>
  </si>
  <si>
    <t>UDC_2024_IT</t>
  </si>
  <si>
    <t>G_Dopant_2024</t>
  </si>
  <si>
    <t>UDC_2024_G_Dopant</t>
  </si>
  <si>
    <t>UDC_2024_G_Dopant_IT</t>
  </si>
  <si>
    <t>UDC_2024_BOE</t>
  </si>
  <si>
    <t>UDC_2024_BOE_IT</t>
  </si>
  <si>
    <t>G_Dopant_2024_BOE</t>
  </si>
  <si>
    <t>2024_IT_SingleLayer_BOE_G_Dopant_UDC</t>
  </si>
  <si>
    <t>2024_IT_SingleLayer_RGB_VTE_FMM_BOE_UDC</t>
  </si>
  <si>
    <t>DuPont_2024</t>
  </si>
  <si>
    <t>DuPont_2024_IT</t>
  </si>
  <si>
    <t>G_Host_2024</t>
  </si>
  <si>
    <t>DuPont_2024_G_Host</t>
  </si>
  <si>
    <t>DuPont_2024_G_Host_IT</t>
  </si>
  <si>
    <t>DuPont_2024_BOE</t>
  </si>
  <si>
    <t>DuPont_2024_BOE_IT</t>
  </si>
  <si>
    <t>G_Host_2024_BOE</t>
  </si>
  <si>
    <t>2024_IT_SingleLayer_BOE_G_Host_DuPont</t>
  </si>
  <si>
    <t>2024_IT_SingleLayer_RGB_VTE_FMM_BOE_DuPont</t>
  </si>
  <si>
    <t>LTOM_2024</t>
  </si>
  <si>
    <t>LTOM_2024_IT</t>
  </si>
  <si>
    <t>LTOM_2024_G_Host</t>
  </si>
  <si>
    <t>LTOM_2024_G_Host_IT</t>
  </si>
  <si>
    <t>LTOM_2024_BOE</t>
  </si>
  <si>
    <t>LTOM_2024_BOE_IT</t>
  </si>
  <si>
    <t>2024_IT_SingleLayer_BOE_G_Host_LTOM</t>
  </si>
  <si>
    <t>2024_IT_SingleLayer_RGB_VTE_FMM_BOE_LTOM</t>
  </si>
  <si>
    <t>Merck_2024_G_Host</t>
  </si>
  <si>
    <t>Merck_2024_G_Host_IT</t>
  </si>
  <si>
    <t>2024_IT_SingleLayer_BOE_G_Host_Merck</t>
  </si>
  <si>
    <t>Samsung SDI_2024</t>
  </si>
  <si>
    <t>Samsung SDI_2024_IT</t>
  </si>
  <si>
    <t>Samsung SDI_2024_G_Host</t>
  </si>
  <si>
    <t>Samsung SDI_2024_G_Host_IT</t>
  </si>
  <si>
    <t>Samsung SDI_2024_BOE</t>
  </si>
  <si>
    <t>Samsung SDI_2024_BOE_IT</t>
  </si>
  <si>
    <t>2024_IT_SingleLayer_BOE_G_Host_Samsung SDI</t>
  </si>
  <si>
    <t>2024_IT_SingleLayer_RGB_VTE_FMM_BOE_Samsung SDI</t>
  </si>
  <si>
    <t>G_Prime_2024</t>
  </si>
  <si>
    <t>Hyperion_2024_G_Prime</t>
  </si>
  <si>
    <t>Hyperion_2024_G_Prime_IT</t>
  </si>
  <si>
    <t>G_Prime_2024_BOE</t>
  </si>
  <si>
    <t>2024_IT_SingleLayer_BOE_G_Prime_Hyperion</t>
  </si>
  <si>
    <t>Merck_2024_G_Prime</t>
  </si>
  <si>
    <t>Merck_2024_G_Prime_IT</t>
  </si>
  <si>
    <t>2024_IT_SingleLayer_BOE_G_Prime_Merck</t>
  </si>
  <si>
    <t>HIL_2024</t>
  </si>
  <si>
    <t>Hyperion_2024_HIL</t>
  </si>
  <si>
    <t>Hyperion_2024_HIL_IT</t>
  </si>
  <si>
    <t>HIL_2024_BOE</t>
  </si>
  <si>
    <t>2024_IT_SingleLayer_BOE_HIL_Hyperion</t>
  </si>
  <si>
    <t>Idemitsu Kosan_2024</t>
  </si>
  <si>
    <t>Idemitsu Kosan_2024_IT</t>
  </si>
  <si>
    <t>Idemitsu Kosan_2024_HIL</t>
  </si>
  <si>
    <t>Idemitsu Kosan_2024_HIL_IT</t>
  </si>
  <si>
    <t>Idemitsu Kosan_2024_BOE</t>
  </si>
  <si>
    <t>Idemitsu Kosan_2024_BOE_IT</t>
  </si>
  <si>
    <t>2024_IT_SingleLayer_BOE_HIL_Idemitsu Kosan</t>
  </si>
  <si>
    <t>2024_IT_SingleLayer_RGB_VTE_FMM_BOE_Idemitsu Kosan</t>
  </si>
  <si>
    <t>HTL_2024</t>
  </si>
  <si>
    <t>Hyperion_2024_HTL</t>
  </si>
  <si>
    <t>Hyperion_2024_HTL_IT</t>
  </si>
  <si>
    <t>HTL_2024_BOE</t>
  </si>
  <si>
    <t>2024_IT_SingleLayer_BOE_HTL_Hyperion</t>
  </si>
  <si>
    <t>Idemitsu Kosan_2024_HTL</t>
  </si>
  <si>
    <t>Idemitsu Kosan_2024_HTL_IT</t>
  </si>
  <si>
    <t>2024_IT_SingleLayer_BOE_HTL_Idemitsu Kosan</t>
  </si>
  <si>
    <t>Novaled_2024</t>
  </si>
  <si>
    <t>Novaled_2024_IT</t>
  </si>
  <si>
    <t>P_Dopant_2024</t>
  </si>
  <si>
    <t>Novaled_2024_P_Dopant</t>
  </si>
  <si>
    <t>Novaled_2024_P_Dopant_IT</t>
  </si>
  <si>
    <t>Novaled_2024_BOE</t>
  </si>
  <si>
    <t>Novaled_2024_BOE_IT</t>
  </si>
  <si>
    <t>P_Dopant_2024_BOE</t>
  </si>
  <si>
    <t>2024_IT_SingleLayer_BOE_P_Dopant_Novaled</t>
  </si>
  <si>
    <t>2024_IT_SingleLayer_RGB_VTE_FMM_BOE_Novaled</t>
  </si>
  <si>
    <t>R_Dopant_2024</t>
  </si>
  <si>
    <t>UDC_2024_R_Dopant</t>
  </si>
  <si>
    <t>UDC_2024_R_Dopant_IT</t>
  </si>
  <si>
    <t>R_Dopant_2024_BOE</t>
  </si>
  <si>
    <t>2024_IT_SingleLayer_BOE_R_Dopant_UDC</t>
  </si>
  <si>
    <t>R_Host_2024</t>
  </si>
  <si>
    <t>DuPont_2024_R_Host</t>
  </si>
  <si>
    <t>DuPont_2024_R_Host_IT</t>
  </si>
  <si>
    <t>R_Host_2024_BOE</t>
  </si>
  <si>
    <t>2024_IT_SingleLayer_BOE_R_Host_DuPont</t>
  </si>
  <si>
    <t>Unknown_2024</t>
  </si>
  <si>
    <t>Unknown_2024_IT</t>
  </si>
  <si>
    <t>Unknown_2024_R_Host</t>
  </si>
  <si>
    <t>Unknown_2024_R_Host_IT</t>
  </si>
  <si>
    <t>Unknown_2024_BOE</t>
  </si>
  <si>
    <t>Unknown_2024_BOE_IT</t>
  </si>
  <si>
    <t>2024_IT_SingleLayer_BOE_R_Host_Unknown</t>
  </si>
  <si>
    <t>2024_IT_SingleLayer_RGB_VTE_FMM_BOE_Unknown</t>
  </si>
  <si>
    <t>R_Prime_2024</t>
  </si>
  <si>
    <t>LTOM_2024_R_Prime</t>
  </si>
  <si>
    <t>LTOM_2024_R_Prime_IT</t>
  </si>
  <si>
    <t>R_Prime_2024_BOE</t>
  </si>
  <si>
    <t>2024_IT_SingleLayer_BOE_R_Prime_LTOM</t>
  </si>
  <si>
    <t>Hyperion_2024_Mobile</t>
  </si>
  <si>
    <t>Hyperion_2024_aETL</t>
  </si>
  <si>
    <t>Hyperion_2024_aETL_Mobile</t>
  </si>
  <si>
    <t>Hyperion_2024_BOE_Mobile</t>
  </si>
  <si>
    <t>2024_Mobile_SingleLayer_BOE_aETL_Hyperion</t>
  </si>
  <si>
    <t>2024_Mobile_SingleLayer_RGB_VTE_FMM_BOE_Hyperion</t>
  </si>
  <si>
    <t>Solus AM_2024_Mobile</t>
  </si>
  <si>
    <t>Solus AM_2024_aETL_Mobile</t>
  </si>
  <si>
    <t>Solus AM_2024_BOE_Mobile</t>
  </si>
  <si>
    <t>2024_Mobile_SingleLayer_BOE_aETL_Solus AM</t>
  </si>
  <si>
    <t>2024_Mobile_SingleLayer_RGB_VTE_FMM_BOE_Solus AM</t>
  </si>
  <si>
    <t>SFC_2024_Mobile</t>
  </si>
  <si>
    <t>SFC_2024_B_Dopant_Mobile</t>
  </si>
  <si>
    <t>SFC_2024_BOE_Mobile</t>
  </si>
  <si>
    <t>2024_Mobile_SingleLayer_BOE_B_Dopant_SFC</t>
  </si>
  <si>
    <t>2024_Mobile_SingleLayer_RGB_VTE_FMM_BOE_SFC</t>
  </si>
  <si>
    <t>Sunera_2024_Mobile</t>
  </si>
  <si>
    <t>Sunera_2024_B_Dopant_Mobile</t>
  </si>
  <si>
    <t>Sunera_2024_BOE_Mobile</t>
  </si>
  <si>
    <t>2024_Mobile_SingleLayer_BOE_B_Dopant_Sunera</t>
  </si>
  <si>
    <t>2024_Mobile_SingleLayer_RGB_VTE_FMM_BOE_Sunera</t>
  </si>
  <si>
    <t>Idemitsu Kosan_2024_Mobile</t>
  </si>
  <si>
    <t>Idemitsu Kosan_2024_B_Host</t>
  </si>
  <si>
    <t>Idemitsu Kosan_2024_B_Host_Mobile</t>
  </si>
  <si>
    <t>Idemitsu Kosan_2024_BOE_Mobile</t>
  </si>
  <si>
    <t>2024_Mobile_SingleLayer_BOE_B_Host_Idemitsu Kosan</t>
  </si>
  <si>
    <t>2024_Mobile_SingleLayer_RGB_VTE_FMM_BOE_Idemitsu Kosan</t>
  </si>
  <si>
    <t>LG Chem_2024_Mobile</t>
  </si>
  <si>
    <t>LG Chem_2024_B_Host_Mobile</t>
  </si>
  <si>
    <t>LG Chem_2024_BOE_Mobile</t>
  </si>
  <si>
    <t>2024_Mobile_SingleLayer_BOE_B_Host_LG Chem</t>
  </si>
  <si>
    <t>2024_Mobile_SingleLayer_RGB_VTE_FMM_BOE_LG Chem</t>
  </si>
  <si>
    <t>LG Chem_2024_B_Prime</t>
  </si>
  <si>
    <t>LG Chem_2024_B_Prime_Mobile</t>
  </si>
  <si>
    <t>2024_Mobile_SingleLayer_BOE_B_Prime_LG Chem</t>
  </si>
  <si>
    <t>Merck_2024_Mobile</t>
  </si>
  <si>
    <t>Merck_2024_B_Prime</t>
  </si>
  <si>
    <t>Merck_2024_B_Prime_Mobile</t>
  </si>
  <si>
    <t>Merck_2024_BOE_Mobile</t>
  </si>
  <si>
    <t>2024_Mobile_SingleLayer_BOE_B_Prime_Merck</t>
  </si>
  <si>
    <t>2024_Mobile_SingleLayer_RGB_VTE_FMM_BOE_Merck</t>
  </si>
  <si>
    <t>Unknown_2024_Mobile</t>
  </si>
  <si>
    <t>Unknown_2024_B_Prime</t>
  </si>
  <si>
    <t>Unknown_2024_B_Prime_Mobile</t>
  </si>
  <si>
    <t>Unknown_2024_BOE_Mobile</t>
  </si>
  <si>
    <t>2024_Mobile_SingleLayer_BOE_B_Prime_Unknown</t>
  </si>
  <si>
    <t>2024_Mobile_SingleLayer_RGB_VTE_FMM_BOE_Unknown</t>
  </si>
  <si>
    <t>Hyperion_2024_CPL_Mobile</t>
  </si>
  <si>
    <t>2024_Mobile_SingleLayer_BOE_CPL_Hyperion</t>
  </si>
  <si>
    <t>Hyperion_2024_EIL_Mobile</t>
  </si>
  <si>
    <t>2024_Mobile_SingleLayer_BOE_EIL_Hyperion</t>
  </si>
  <si>
    <t>Aglaia Tech_2024_Mobile</t>
  </si>
  <si>
    <t>Aglaia Tech_2024_ETL_Mobile</t>
  </si>
  <si>
    <t>Aglaia Tech_2024_BOE_Mobile</t>
  </si>
  <si>
    <t>2024_Mobile_SingleLayer_BOE_ETL_Aglaia Tech</t>
  </si>
  <si>
    <t>2024_Mobile_SingleLayer_RGB_VTE_FMM_BOE_Aglaia Tech</t>
  </si>
  <si>
    <t>LG Chem_2024_ETL_Mobile</t>
  </si>
  <si>
    <t>2024_Mobile_SingleLayer_BOE_ETL_LG Chem</t>
  </si>
  <si>
    <t>Merck_2024_ETL_Mobile</t>
  </si>
  <si>
    <t>2024_Mobile_SingleLayer_BOE_ETL_Merck</t>
  </si>
  <si>
    <t>Summer Sprout_2024</t>
  </si>
  <si>
    <t>Summer Sprout_2024_Mobile</t>
  </si>
  <si>
    <t>Summer Sprout_2024_G_Dopant</t>
  </si>
  <si>
    <t>Summer Sprout_2024_G_Dopant_Mobile</t>
  </si>
  <si>
    <t>Summer Sprout_2024_BOE</t>
  </si>
  <si>
    <t>Summer Sprout_2024_BOE_Mobile</t>
  </si>
  <si>
    <t>2024_Mobile_SingleLayer_BOE_G_Dopant_Summer Sprout</t>
  </si>
  <si>
    <t>2024_Mobile_SingleLayer_RGB_VTE_FMM_BOE_Summer Sprout</t>
  </si>
  <si>
    <t>UDC_2024_Mobile</t>
  </si>
  <si>
    <t>UDC_2024_G_Dopant_Mobile</t>
  </si>
  <si>
    <t>UDC_2024_BOE_Mobile</t>
  </si>
  <si>
    <t>2024_Mobile_SingleLayer_BOE_G_Dopant_UDC</t>
  </si>
  <si>
    <t>2024_Mobile_SingleLayer_RGB_VTE_FMM_BOE_UDC</t>
  </si>
  <si>
    <t>DuPont_2024_Mobile</t>
  </si>
  <si>
    <t>DuPont_2024_G_Host_Mobile</t>
  </si>
  <si>
    <t>DuPont_2024_BOE_Mobile</t>
  </si>
  <si>
    <t>2024_Mobile_SingleLayer_BOE_G_Host_DuPont</t>
  </si>
  <si>
    <t>2024_Mobile_SingleLayer_RGB_VTE_FMM_BOE_DuPont</t>
  </si>
  <si>
    <t>LTOM_2024_Mobile</t>
  </si>
  <si>
    <t>LTOM_2024_G_Host_Mobile</t>
  </si>
  <si>
    <t>LTOM_2024_BOE_Mobile</t>
  </si>
  <si>
    <t>2024_Mobile_SingleLayer_BOE_G_Host_LTOM</t>
  </si>
  <si>
    <t>2024_Mobile_SingleLayer_RGB_VTE_FMM_BOE_LTOM</t>
  </si>
  <si>
    <t>Merck_2024_G_Host_Mobile</t>
  </si>
  <si>
    <t>2024_Mobile_SingleLayer_BOE_G_Host_Merck</t>
  </si>
  <si>
    <t>Samsung SDI_2024_Mobile</t>
  </si>
  <si>
    <t>Samsung SDI_2024_G_Host_Mobile</t>
  </si>
  <si>
    <t>Samsung SDI_2024_BOE_Mobile</t>
  </si>
  <si>
    <t>2024_Mobile_SingleLayer_BOE_G_Host_Samsung SDI</t>
  </si>
  <si>
    <t>2024_Mobile_SingleLayer_RGB_VTE_FMM_BOE_Samsung SDI</t>
  </si>
  <si>
    <t>Duksan Neolux_2024</t>
  </si>
  <si>
    <t>Duksan Neolux_2024_Mobile</t>
  </si>
  <si>
    <t>Duksan Neolux_2024_G_Prime</t>
  </si>
  <si>
    <t>Duksan Neolux_2024_G_Prime_Mobile</t>
  </si>
  <si>
    <t>Duksan Neolux_2024_BOE</t>
  </si>
  <si>
    <t>Duksan Neolux_2024_BOE_Mobile</t>
  </si>
  <si>
    <t>2024_Mobile_SingleLayer_BOE_G_Prime_Duksan Neolux</t>
  </si>
  <si>
    <t>2024_Mobile_SingleLayer_RGB_VTE_FMM_BOE_Duksan Neolux</t>
  </si>
  <si>
    <t>Hyperion_2024_G_Prime_Mobile</t>
  </si>
  <si>
    <t>2024_Mobile_SingleLayer_BOE_G_Prime_Hyperion</t>
  </si>
  <si>
    <t>Merck_2024_G_Prime_Mobile</t>
  </si>
  <si>
    <t>2024_Mobile_SingleLayer_BOE_G_Prime_Merck</t>
  </si>
  <si>
    <t>Hyperion_2024_HIL_Mobile</t>
  </si>
  <si>
    <t>2024_Mobile_SingleLayer_BOE_HIL_Hyperion</t>
  </si>
  <si>
    <t>Idemitsu Kosan_2024_HIL_Mobile</t>
  </si>
  <si>
    <t>2024_Mobile_SingleLayer_BOE_HIL_Idemitsu Kosan</t>
  </si>
  <si>
    <t>Hyperion_2024_HTL_Mobile</t>
  </si>
  <si>
    <t>2024_Mobile_SingleLayer_BOE_HTL_Hyperion</t>
  </si>
  <si>
    <t>Idemitsu Kosan_2024_HTL_Mobile</t>
  </si>
  <si>
    <t>2024_Mobile_SingleLayer_BOE_HTL_Idemitsu Kosan</t>
  </si>
  <si>
    <t>Unknown_2024_HTL</t>
  </si>
  <si>
    <t>Unknown_2024_HTL_Mobile</t>
  </si>
  <si>
    <t>2024_Mobile_SingleLayer_BOE_HTL_Unknown</t>
  </si>
  <si>
    <t>Novaled_2024_Mobile</t>
  </si>
  <si>
    <t>Novaled_2024_P_Dopant_Mobile</t>
  </si>
  <si>
    <t>Novaled_2024_BOE_Mobile</t>
  </si>
  <si>
    <t>2024_Mobile_SingleLayer_BOE_P_Dopant_Novaled</t>
  </si>
  <si>
    <t>2024_Mobile_SingleLayer_RGB_VTE_FMM_BOE_Novaled</t>
  </si>
  <si>
    <t>Summer Sprout_2024_P_Dopant</t>
  </si>
  <si>
    <t>Summer Sprout_2024_P_Dopant_Mobile</t>
  </si>
  <si>
    <t>2024_Mobile_SingleLayer_BOE_P_Dopant_Summer Sprout</t>
  </si>
  <si>
    <t>UDC_2024_R_Dopant_Mobile</t>
  </si>
  <si>
    <t>2024_Mobile_SingleLayer_BOE_R_Dopant_UDC</t>
  </si>
  <si>
    <t>DuPont_2024_R_Host_Mobile</t>
  </si>
  <si>
    <t>2024_Mobile_SingleLayer_BOE_R_Host_DuPont</t>
  </si>
  <si>
    <t>Unknown_2024_R_Host_Mobile</t>
  </si>
  <si>
    <t>2024_Mobile_SingleLayer_BOE_R_Host_Unknown</t>
  </si>
  <si>
    <t>LTOM_2024_R_Prime_Mobile</t>
  </si>
  <si>
    <t>2024_Mobile_SingleLayer_BOE_R_Prime_LTOM</t>
  </si>
  <si>
    <t>2024_Mobile_SingleLayer_LGD_BOE_BOE_aETL_Solus AM</t>
  </si>
  <si>
    <t>2024_Mobile_SingleLayer_LGD_BOE_RGB_VTE_FMM_BOE_Solus AM</t>
  </si>
  <si>
    <t>2024_Mobile_SingleLayer_LGD_BOE_BOE_B_Dopant_SFC</t>
  </si>
  <si>
    <t>2024_Mobile_SingleLayer_LGD_BOE_RGB_VTE_FMM_BOE_SFC</t>
  </si>
  <si>
    <t>2024_Mobile_SingleLayer_LGD_BOE_BOE_B_Dopant_Sunera</t>
  </si>
  <si>
    <t>2024_Mobile_SingleLayer_LGD_BOE_RGB_VTE_FMM_BOE_Sunera</t>
  </si>
  <si>
    <t>2024_Mobile_SingleLayer_LGD_BOE_BOE_B_Host_Idemitsu Kosan</t>
  </si>
  <si>
    <t>2024_Mobile_SingleLayer_LGD_BOE_RGB_VTE_FMM_BOE_Idemitsu Kosan</t>
  </si>
  <si>
    <t>2024_Mobile_SingleLayer_LGD_BOE_BOE_B_Host_LG Chem</t>
  </si>
  <si>
    <t>2024_Mobile_SingleLayer_LGD_BOE_RGB_VTE_FMM_BOE_LG Chem</t>
  </si>
  <si>
    <t>2024_Mobile_SingleLayer_LGD_BOE_BOE_B_Prime_LG Chem</t>
  </si>
  <si>
    <t>2024_Mobile_SingleLayer_LGD_BOE_BOE_B_Prime_Merck</t>
  </si>
  <si>
    <t>2024_Mobile_SingleLayer_LGD_BOE_RGB_VTE_FMM_BOE_Merck</t>
  </si>
  <si>
    <t>2024_Mobile_SingleLayer_LGD_BOE_BOE_CPL_Hyperion</t>
  </si>
  <si>
    <t>2024_Mobile_SingleLayer_LGD_BOE_RGB_VTE_FMM_BOE_Hyperion</t>
  </si>
  <si>
    <t>2024_Mobile_SingleLayer_LGD_BOE_BOE_EIL_Hyperion</t>
  </si>
  <si>
    <t>Hyperion_2024_ETL</t>
  </si>
  <si>
    <t>Hyperion_2024_ETL_Mobile</t>
  </si>
  <si>
    <t>2024_Mobile_SingleLayer_LGD_BOE_BOE_ETL_Hyperion</t>
  </si>
  <si>
    <t>2024_Mobile_SingleLayer_LGD_BOE_BOE_ETL_LG Chem</t>
  </si>
  <si>
    <t>2024_Mobile_SingleLayer_LGD_BOE_BOE_ETL_Merck</t>
  </si>
  <si>
    <t>2024_Mobile_SingleLayer_LGD_BOE_BOE_G_Dopant_Summer Sprout</t>
  </si>
  <si>
    <t>2024_Mobile_SingleLayer_LGD_BOE_RGB_VTE_FMM_BOE_Summer Sprout</t>
  </si>
  <si>
    <t>2024_Mobile_SingleLayer_LGD_BOE_BOE_G_Dopant_UDC</t>
  </si>
  <si>
    <t>2024_Mobile_SingleLayer_LGD_BOE_RGB_VTE_FMM_BOE_UDC</t>
  </si>
  <si>
    <t>2024_Mobile_SingleLayer_LGD_BOE_BOE_G_Host_DuPont</t>
  </si>
  <si>
    <t>2024_Mobile_SingleLayer_LGD_BOE_RGB_VTE_FMM_BOE_DuPont</t>
  </si>
  <si>
    <t>2024_Mobile_SingleLayer_LGD_BOE_BOE_G_Host_LTOM</t>
  </si>
  <si>
    <t>2024_Mobile_SingleLayer_LGD_BOE_RGB_VTE_FMM_BOE_LTOM</t>
  </si>
  <si>
    <t>2024_Mobile_SingleLayer_LGD_BOE_BOE_G_Host_Merck</t>
  </si>
  <si>
    <t>2024_Mobile_SingleLayer_LGD_BOE_BOE_G_Host_Samsung SDI</t>
  </si>
  <si>
    <t>2024_Mobile_SingleLayer_LGD_BOE_RGB_VTE_FMM_BOE_Samsung SDI</t>
  </si>
  <si>
    <t>2024_Mobile_SingleLayer_LGD_BOE_BOE_G_Prime_Hyperion</t>
  </si>
  <si>
    <t>2024_Mobile_SingleLayer_LGD_BOE_BOE_G_Prime_Merck</t>
  </si>
  <si>
    <t>2024_Mobile_SingleLayer_LGD_BOE_BOE_HIL_Hyperion</t>
  </si>
  <si>
    <t>2024_Mobile_SingleLayer_LGD_BOE_BOE_HIL_Idemitsu Kosan</t>
  </si>
  <si>
    <t>2024_Mobile_SingleLayer_LGD_BOE_BOE_HTL_Hyperion</t>
  </si>
  <si>
    <t>2024_Mobile_SingleLayer_LGD_BOE_BOE_HTL_Idemitsu Kosan</t>
  </si>
  <si>
    <t>2024_Mobile_SingleLayer_LGD_BOE_BOE_P_Dopant_Novaled</t>
  </si>
  <si>
    <t>2024_Mobile_SingleLayer_LGD_BOE_RGB_VTE_FMM_BOE_Novaled</t>
  </si>
  <si>
    <t>2024_Mobile_SingleLayer_LGD_BOE_BOE_R_Dopant_UDC</t>
  </si>
  <si>
    <t>2024_Mobile_SingleLayer_LGD_BOE_BOE_R_Host_DuPont</t>
  </si>
  <si>
    <t>2024_Mobile_SingleLayer_LGD_BOE_BOE_R_Host_Unknown</t>
  </si>
  <si>
    <t>2024_Mobile_SingleLayer_LGD_BOE_RGB_VTE_FMM_BOE_Unknown</t>
  </si>
  <si>
    <t>2024_Mobile_SingleLayer_LGD_BOE_BOE_R_Prime_LTOM</t>
  </si>
  <si>
    <t>Merck_2024_R_Prime</t>
  </si>
  <si>
    <t>Merck_2024_R_Prime_Mobile</t>
  </si>
  <si>
    <t>2024_Mobile_SingleLayer_LGD_BOE_BOE_R_Prime_Merck</t>
  </si>
  <si>
    <t>2024_Mobile_Tandem_BOE_aETL_Solus AM</t>
  </si>
  <si>
    <t>2024_Mobile_Tandem_RGB_VTE_FMM_BOE_Solus AM</t>
  </si>
  <si>
    <t>2024_Mobile_Tandem_BOE_B_Dopant_SFC</t>
  </si>
  <si>
    <t>2024_Mobile_Tandem_RGB_VTE_FMM_BOE_SFC</t>
  </si>
  <si>
    <t>2024_Mobile_Tandem_BOE_B_Dopant_Sunera</t>
  </si>
  <si>
    <t>2024_Mobile_Tandem_RGB_VTE_FMM_BOE_Sunera</t>
  </si>
  <si>
    <t>2024_Mobile_Tandem_BOE_B_Host_LG Chem</t>
  </si>
  <si>
    <t>2024_Mobile_Tandem_RGB_VTE_FMM_BOE_LG Chem</t>
  </si>
  <si>
    <t>2024_Mobile_Tandem_BOE_B_Prime_LG Chem</t>
  </si>
  <si>
    <t>2024_Mobile_Tandem_BOE_B_Prime_Merck</t>
  </si>
  <si>
    <t>2024_Mobile_Tandem_RGB_VTE_FMM_BOE_Merck</t>
  </si>
  <si>
    <t>2024_Mobile_Tandem_BOE_CPL_Hyperion</t>
  </si>
  <si>
    <t>2024_Mobile_Tandem_RGB_VTE_FMM_BOE_Hyperion</t>
  </si>
  <si>
    <t>2024_Mobile_Tandem_BOE_EIL_Hyperion</t>
  </si>
  <si>
    <t>2024_Mobile_Tandem_BOE_ETL_Aglaia Tech</t>
  </si>
  <si>
    <t>2024_Mobile_Tandem_RGB_VTE_FMM_BOE_Aglaia Tech</t>
  </si>
  <si>
    <t>2024_Mobile_Tandem_BOE_ETL_LG Chem</t>
  </si>
  <si>
    <t>2024_Mobile_Tandem_BOE_ETL_Merck</t>
  </si>
  <si>
    <t>2024_Mobile_Tandem_BOE_G_Dopant_UDC</t>
  </si>
  <si>
    <t>2024_Mobile_Tandem_RGB_VTE_FMM_BOE_UDC</t>
  </si>
  <si>
    <t>2024_Mobile_Tandem_BOE_G_Host_LTOM</t>
  </si>
  <si>
    <t>2024_Mobile_Tandem_RGB_VTE_FMM_BOE_LTOM</t>
  </si>
  <si>
    <t>DuPont_2024_G_Prime</t>
  </si>
  <si>
    <t>DuPont_2024_G_Prime_Mobile</t>
  </si>
  <si>
    <t>2024_Mobile_Tandem_BOE_G_Prime_DuPont</t>
  </si>
  <si>
    <t>2024_Mobile_Tandem_RGB_VTE_FMM_BOE_DuPont</t>
  </si>
  <si>
    <t>2024_Mobile_Tandem_BOE_G_Prime_Merck</t>
  </si>
  <si>
    <t>2024_Mobile_Tandem_BOE_HIL_Hyperion</t>
  </si>
  <si>
    <t>2024_Mobile_Tandem_BOE_HIL_Idemitsu Kosan</t>
  </si>
  <si>
    <t>2024_Mobile_Tandem_RGB_VTE_FMM_BOE_Idemitsu Kosan</t>
  </si>
  <si>
    <t>2024_Mobile_Tandem_BOE_HTL_Hyperion</t>
  </si>
  <si>
    <t>2024_Mobile_Tandem_BOE_HTL_Idemitsu Kosan</t>
  </si>
  <si>
    <t>n/p_CGL_2024</t>
  </si>
  <si>
    <t>Novaled_2024_n/p_CGL</t>
  </si>
  <si>
    <t>Novaled_2024_n/p_CGL_Mobile</t>
  </si>
  <si>
    <t>n/p_CGL_2024_BOE</t>
  </si>
  <si>
    <t>2024_Mobile_Tandem_BOE_n/p_CGL_Novaled</t>
  </si>
  <si>
    <t>2024_Mobile_Tandem_RGB_VTE_FMM_BOE_Novaled</t>
  </si>
  <si>
    <t>2024_Mobile_Tandem_BOE_P_Dopant_Novaled</t>
  </si>
  <si>
    <t>2024_Mobile_Tandem_BOE_R_Dopant_UDC</t>
  </si>
  <si>
    <t>2024_Mobile_Tandem_BOE_R_Host_DuPont</t>
  </si>
  <si>
    <t>2024_Mobile_Tandem_BOE_R_Host_Unknown</t>
  </si>
  <si>
    <t>2024_Mobile_Tandem_RGB_VTE_FMM_BOE_Unknown</t>
  </si>
  <si>
    <t>2024_Mobile_Tandem_BOE_R_Prime_LTOM</t>
  </si>
  <si>
    <t>China Star_2024</t>
  </si>
  <si>
    <t>LG Chem_2024_aETL</t>
  </si>
  <si>
    <t>LG Chem_2024_aETL_Mobile</t>
  </si>
  <si>
    <t>LG Chem_2024_China Star</t>
  </si>
  <si>
    <t>LG Chem_2024_China Star_Mobile</t>
  </si>
  <si>
    <t>aETL_2024_China Star</t>
  </si>
  <si>
    <t>2024_Mobile_SingleLayer_China Star_aETL_LG Chem</t>
  </si>
  <si>
    <t>2024_Mobile_SingleLayer_RGB_VTE_FMM_China Star_LG Chem</t>
  </si>
  <si>
    <t>SFC_2024_China Star</t>
  </si>
  <si>
    <t>SFC_2024_China Star_Mobile</t>
  </si>
  <si>
    <t>B_Dopant_2024_China Star</t>
  </si>
  <si>
    <t>2024_Mobile_SingleLayer_China Star_B_Dopant_SFC</t>
  </si>
  <si>
    <t>2024_Mobile_SingleLayer_RGB_VTE_FMM_China Star_SFC</t>
  </si>
  <si>
    <t>UIV_2024</t>
  </si>
  <si>
    <t>UIV_2024_Mobile</t>
  </si>
  <si>
    <t>UIV_2024_B_Dopant</t>
  </si>
  <si>
    <t>UIV_2024_B_Dopant_Mobile</t>
  </si>
  <si>
    <t>UIV_2024_China Star</t>
  </si>
  <si>
    <t>UIV_2024_China Star_Mobile</t>
  </si>
  <si>
    <t>2024_Mobile_SingleLayer_China Star_B_Dopant_UIV</t>
  </si>
  <si>
    <t>2024_Mobile_SingleLayer_RGB_VTE_FMM_China Star_UIV</t>
  </si>
  <si>
    <t>Idemitsu Kosan_2024_China Star</t>
  </si>
  <si>
    <t>Idemitsu Kosan_2024_China Star_Mobile</t>
  </si>
  <si>
    <t>B_Host_2024_China Star</t>
  </si>
  <si>
    <t>2024_Mobile_SingleLayer_China Star_B_Host_Idemitsu Kosan</t>
  </si>
  <si>
    <t>2024_Mobile_SingleLayer_RGB_VTE_FMM_China Star_Idemitsu Kosan</t>
  </si>
  <si>
    <t>2024_Mobile_SingleLayer_China Star_B_Host_LG Chem</t>
  </si>
  <si>
    <t>Idemitsu Kosan_2024_B_Prime</t>
  </si>
  <si>
    <t>Idemitsu Kosan_2024_B_Prime_Mobile</t>
  </si>
  <si>
    <t>B_Prime_2024_China Star</t>
  </si>
  <si>
    <t>2024_Mobile_SingleLayer_China Star_B_Prime_Idemitsu Kosan</t>
  </si>
  <si>
    <t>Unknown_2024_China Star</t>
  </si>
  <si>
    <t>Unknown_2024_China Star_Mobile</t>
  </si>
  <si>
    <t>2024_Mobile_SingleLayer_China Star_B_Prime_Unknown</t>
  </si>
  <si>
    <t>2024_Mobile_SingleLayer_RGB_VTE_FMM_China Star_Unknown</t>
  </si>
  <si>
    <t>Unknown_2024_CPL</t>
  </si>
  <si>
    <t>Unknown_2024_CPL_Mobile</t>
  </si>
  <si>
    <t>CPL_2024_China Star</t>
  </si>
  <si>
    <t>2024_Mobile_SingleLayer_China Star_CPL_Unknown</t>
  </si>
  <si>
    <t>Jilin OLED_2024</t>
  </si>
  <si>
    <t>Jilin OLED_2024_Mobile</t>
  </si>
  <si>
    <t>Jilin OLED_2024_EIL</t>
  </si>
  <si>
    <t>Jilin OLED_2024_EIL_Mobile</t>
  </si>
  <si>
    <t>Jilin OLED_2024_China Star</t>
  </si>
  <si>
    <t>Jilin OLED_2024_China Star_Mobile</t>
  </si>
  <si>
    <t>EIL_2024_China Star</t>
  </si>
  <si>
    <t>2024_Mobile_SingleLayer_China Star_EIL_Jilin OLED</t>
  </si>
  <si>
    <t>2024_Mobile_SingleLayer_RGB_VTE_FMM_China Star_Jilin OLED</t>
  </si>
  <si>
    <t>Idemitsu Kosan_2024_ETL</t>
  </si>
  <si>
    <t>Idemitsu Kosan_2024_ETL_Mobile</t>
  </si>
  <si>
    <t>ETL_2024_China Star</t>
  </si>
  <si>
    <t>2024_Mobile_SingleLayer_China Star_ETL_Idemitsu Kosan</t>
  </si>
  <si>
    <t>2024_Mobile_SingleLayer_China Star_ETL_LG Chem</t>
  </si>
  <si>
    <t>Unknown_2024_ETL</t>
  </si>
  <si>
    <t>Unknown_2024_ETL_Mobile</t>
  </si>
  <si>
    <t>2024_Mobile_SingleLayer_China Star_ETL_Unknown</t>
  </si>
  <si>
    <t>UDC_2024_China Star</t>
  </si>
  <si>
    <t>UDC_2024_China Star_Mobile</t>
  </si>
  <si>
    <t>G_Dopant_2024_China Star</t>
  </si>
  <si>
    <t>2024_Mobile_SingleLayer_China Star_G_Dopant_UDC</t>
  </si>
  <si>
    <t>2024_Mobile_SingleLayer_RGB_VTE_FMM_China Star_UDC</t>
  </si>
  <si>
    <t>LG Chem_2024_G_Host</t>
  </si>
  <si>
    <t>LG Chem_2024_G_Host_Mobile</t>
  </si>
  <si>
    <t>G_Host_2024_China Star</t>
  </si>
  <si>
    <t>2024_Mobile_SingleLayer_China Star_G_Host_LG Chem</t>
  </si>
  <si>
    <t>Samsung SDI_2024_China Star</t>
  </si>
  <si>
    <t>Samsung SDI_2024_China Star_Mobile</t>
  </si>
  <si>
    <t>2024_Mobile_SingleLayer_China Star_G_Host_Samsung SDI</t>
  </si>
  <si>
    <t>2024_Mobile_SingleLayer_RGB_VTE_FMM_China Star_Samsung SDI</t>
  </si>
  <si>
    <t>Jilin OLED_2024_G_Prime</t>
  </si>
  <si>
    <t>Jilin OLED_2024_G_Prime_Mobile</t>
  </si>
  <si>
    <t>G_Prime_2024_China Star</t>
  </si>
  <si>
    <t>2024_Mobile_SingleLayer_China Star_G_Prime_Jilin OLED</t>
  </si>
  <si>
    <t>Merck_2024_China Star</t>
  </si>
  <si>
    <t>Merck_2024_China Star_Mobile</t>
  </si>
  <si>
    <t>2024_Mobile_SingleLayer_China Star_G_Prime_Merck</t>
  </si>
  <si>
    <t>2024_Mobile_SingleLayer_RGB_VTE_FMM_China Star_Merck</t>
  </si>
  <si>
    <t>Unknown_2024_HIL</t>
  </si>
  <si>
    <t>Unknown_2024_HIL_Mobile</t>
  </si>
  <si>
    <t>HIL_2024_China Star</t>
  </si>
  <si>
    <t>2024_Mobile_SingleLayer_China Star_HIL_Unknown</t>
  </si>
  <si>
    <t>Merck_2024_HTL</t>
  </si>
  <si>
    <t>Merck_2024_HTL_Mobile</t>
  </si>
  <si>
    <t>HTL_2024_China Star</t>
  </si>
  <si>
    <t>2024_Mobile_SingleLayer_China Star_HTL_Merck</t>
  </si>
  <si>
    <t>2024_Mobile_SingleLayer_China Star_HTL_Unknown</t>
  </si>
  <si>
    <t>Novaled_2024_China Star</t>
  </si>
  <si>
    <t>Novaled_2024_China Star_Mobile</t>
  </si>
  <si>
    <t>P_Dopant_2024_China Star</t>
  </si>
  <si>
    <t>2024_Mobile_SingleLayer_China Star_P_Dopant_Novaled</t>
  </si>
  <si>
    <t>2024_Mobile_SingleLayer_RGB_VTE_FMM_China Star_Novaled</t>
  </si>
  <si>
    <t>R_Dopant_2024_China Star</t>
  </si>
  <si>
    <t>2024_Mobile_SingleLayer_China Star_R_Dopant_UDC</t>
  </si>
  <si>
    <t>DuPont_2024_China Star</t>
  </si>
  <si>
    <t>DuPont_2024_China Star_Mobile</t>
  </si>
  <si>
    <t>R_Host_2024_China Star</t>
  </si>
  <si>
    <t>2024_Mobile_SingleLayer_China Star_R_Host_DuPont</t>
  </si>
  <si>
    <t>2024_Mobile_SingleLayer_RGB_VTE_FMM_China Star_DuPont</t>
  </si>
  <si>
    <t>2024_Mobile_SingleLayer_China Star_R_Host_Unknown</t>
  </si>
  <si>
    <t>Jilin OLED_2024_R_Prime</t>
  </si>
  <si>
    <t>Jilin OLED_2024_R_Prime_Mobile</t>
  </si>
  <si>
    <t>R_Prime_2024_China Star</t>
  </si>
  <si>
    <t>2024_Mobile_SingleLayer_China Star_R_Prime_Jilin OLED</t>
  </si>
  <si>
    <t>LTOM_2024_China Star</t>
  </si>
  <si>
    <t>LTOM_2024_China Star_Mobile</t>
  </si>
  <si>
    <t>2024_Mobile_SingleLayer_China Star_R_Prime_LTOM</t>
  </si>
  <si>
    <t>2024_Mobile_SingleLayer_RGB_VTE_FMM_China Star_LTOM</t>
  </si>
  <si>
    <t>Unknown_2024_R_Prime</t>
  </si>
  <si>
    <t>Unknown_2024_R_Prime_Mobile</t>
  </si>
  <si>
    <t>2024_Mobile_SingleLayer_China Star_R_Prime_Unknown</t>
  </si>
  <si>
    <t>UIV_2024_IT</t>
  </si>
  <si>
    <t>UIV_2024_CPL</t>
  </si>
  <si>
    <t>UIV_2024_CPL_IT</t>
  </si>
  <si>
    <t>UIV_2024_China Star_IT</t>
  </si>
  <si>
    <t>2024_RGB_IJP_China Star_CPL_UIV</t>
  </si>
  <si>
    <t>2024_RGB_IJP_RGB_VTE_FMM_China Star_UIV</t>
  </si>
  <si>
    <t>Unknown_2024_EIL</t>
  </si>
  <si>
    <t>Unknown_2024_EIL_IT</t>
  </si>
  <si>
    <t>Unknown_2024_China Star_IT</t>
  </si>
  <si>
    <t>2024_RGB_IJP_China Star_EIL_Unknown</t>
  </si>
  <si>
    <t>2024_RGB_IJP_RGB_VTE_FMM_China Star_Unknown</t>
  </si>
  <si>
    <t>EML_B_2024</t>
  </si>
  <si>
    <t>Unknown_2024_EML_B</t>
  </si>
  <si>
    <t>Unknown_2024_EML_B_IT</t>
  </si>
  <si>
    <t>EML_B_2024_China Star</t>
  </si>
  <si>
    <t>2024_RGB_IJP_China Star_EML_B_Unknown</t>
  </si>
  <si>
    <t>2024_RGB_IJP_RGB_IJP_FMM_China Star_Unknown</t>
  </si>
  <si>
    <t>EML_G_2024</t>
  </si>
  <si>
    <t>Unknown_2024_EML_G</t>
  </si>
  <si>
    <t>Unknown_2024_EML_G_IT</t>
  </si>
  <si>
    <t>EML_G_2024_China Star</t>
  </si>
  <si>
    <t>2024_RGB_IJP_China Star_EML_G_Unknown</t>
  </si>
  <si>
    <t>EML_R_2024</t>
  </si>
  <si>
    <t>Unknown_2024_EML_R</t>
  </si>
  <si>
    <t>Unknown_2024_EML_R_IT</t>
  </si>
  <si>
    <t>EML_R_2024_China Star</t>
  </si>
  <si>
    <t>2024_RGB_IJP_China Star_EML_R_Unknown</t>
  </si>
  <si>
    <t>Unknown_2024_ETL_IT</t>
  </si>
  <si>
    <t>2024_RGB_IJP_China Star_ETL_Unknown</t>
  </si>
  <si>
    <t>HIL_B_2024</t>
  </si>
  <si>
    <t>Unknown_2024_HIL_B</t>
  </si>
  <si>
    <t>Unknown_2024_HIL_B_IT</t>
  </si>
  <si>
    <t>HIL_B_2024_China Star</t>
  </si>
  <si>
    <t>2024_RGB_IJP_China Star_HIL_B_Unknown</t>
  </si>
  <si>
    <t>HIL_G_2024</t>
  </si>
  <si>
    <t>Unknown_2024_HIL_G</t>
  </si>
  <si>
    <t>Unknown_2024_HIL_G_IT</t>
  </si>
  <si>
    <t>HIL_G_2024_China Star</t>
  </si>
  <si>
    <t>2024_RGB_IJP_China Star_HIL_G_Unknown</t>
  </si>
  <si>
    <t>HIL_R_2024</t>
  </si>
  <si>
    <t>Unknown_2024_HIL_R</t>
  </si>
  <si>
    <t>Unknown_2024_HIL_R_IT</t>
  </si>
  <si>
    <t>HIL_R_2024_China Star</t>
  </si>
  <si>
    <t>2024_RGB_IJP_China Star_HIL_R_Unknown</t>
  </si>
  <si>
    <t>IL_B_2024</t>
  </si>
  <si>
    <t>Unknown_2024_IL_B</t>
  </si>
  <si>
    <t>Unknown_2024_IL_B_IT</t>
  </si>
  <si>
    <t>IL_B_2024_China Star</t>
  </si>
  <si>
    <t>2024_RGB_IJP_China Star_IL_B_Unknown</t>
  </si>
  <si>
    <t>IL_G_2024</t>
  </si>
  <si>
    <t>Unknown_2024_IL_G</t>
  </si>
  <si>
    <t>Unknown_2024_IL_G_IT</t>
  </si>
  <si>
    <t>IL_G_2024_China Star</t>
  </si>
  <si>
    <t>2024_RGB_IJP_China Star_IL_G_Unknown</t>
  </si>
  <si>
    <t>IL_R_2024</t>
  </si>
  <si>
    <t>Unknown_2024_IL_R</t>
  </si>
  <si>
    <t>Unknown_2024_IL_R_IT</t>
  </si>
  <si>
    <t>IL_R_2024_China Star</t>
  </si>
  <si>
    <t>2024_RGB_IJP_China Star_IL_R_Unknown</t>
  </si>
  <si>
    <t>EDO_2024</t>
  </si>
  <si>
    <t>Solus AM_2024_EDO</t>
  </si>
  <si>
    <t>Solus AM_2024_EDO_IT</t>
  </si>
  <si>
    <t>aETL_2024_EDO</t>
  </si>
  <si>
    <t>2024_IT_SingleLayer_EDO_aETL_Solus AM</t>
  </si>
  <si>
    <t>2024_IT_SingleLayer_RGB_VTE_FMM_EDO_Solus AM</t>
  </si>
  <si>
    <t>Idemitsu Kosan_2024_B_Dopant</t>
  </si>
  <si>
    <t>Idemitsu Kosan_2024_B_Dopant_IT</t>
  </si>
  <si>
    <t>Idemitsu Kosan_2024_EDO</t>
  </si>
  <si>
    <t>Idemitsu Kosan_2024_EDO_IT</t>
  </si>
  <si>
    <t>B_Dopant_2024_EDO</t>
  </si>
  <si>
    <t>2024_IT_SingleLayer_EDO_B_Dopant_Idemitsu Kosan</t>
  </si>
  <si>
    <t>2024_IT_SingleLayer_RGB_VTE_FMM_EDO_Idemitsu Kosan</t>
  </si>
  <si>
    <t>SK JNC_2024_B_Dopant</t>
  </si>
  <si>
    <t>SK JNC_2024_B_Dopant_IT</t>
  </si>
  <si>
    <t>SK JNC_2024_EDO</t>
  </si>
  <si>
    <t>SK JNC_2024_EDO_IT</t>
  </si>
  <si>
    <t>2024_IT_SingleLayer_EDO_B_Dopant_SK JNC</t>
  </si>
  <si>
    <t>2024_IT_SingleLayer_RGB_VTE_FMM_EDO_SK JNC</t>
  </si>
  <si>
    <t>Idemitsu Kosan_2024_B_Host_IT</t>
  </si>
  <si>
    <t>B_Host_2024_EDO</t>
  </si>
  <si>
    <t>2024_IT_SingleLayer_EDO_B_Host_Idemitsu Kosan</t>
  </si>
  <si>
    <t>Lumilan_2024</t>
  </si>
  <si>
    <t>Lumilan_2024_IT</t>
  </si>
  <si>
    <t>Lumilan_2024_B_Host</t>
  </si>
  <si>
    <t>Lumilan_2024_B_Host_IT</t>
  </si>
  <si>
    <t>Lumilan_2024_EDO</t>
  </si>
  <si>
    <t>Lumilan_2024_EDO_IT</t>
  </si>
  <si>
    <t>2024_IT_SingleLayer_EDO_B_Host_Lumilan</t>
  </si>
  <si>
    <t>2024_IT_SingleLayer_RGB_VTE_FMM_EDO_Lumilan</t>
  </si>
  <si>
    <t>Unknown_2024_B_Host</t>
  </si>
  <si>
    <t>Unknown_2024_B_Host_IT</t>
  </si>
  <si>
    <t>Unknown_2024_EDO</t>
  </si>
  <si>
    <t>Unknown_2024_EDO_IT</t>
  </si>
  <si>
    <t>2024_IT_SingleLayer_EDO_B_Host_Unknown</t>
  </si>
  <si>
    <t>2024_IT_SingleLayer_RGB_VTE_FMM_EDO_Unknown</t>
  </si>
  <si>
    <t>B_Prime_2024_EDO</t>
  </si>
  <si>
    <t>2024_IT_SingleLayer_EDO_B_Prime_SK JNC</t>
  </si>
  <si>
    <t>Unknown_2024_B_Prime_IT</t>
  </si>
  <si>
    <t>2024_IT_SingleLayer_EDO_B_Prime_Unknown</t>
  </si>
  <si>
    <t>Unknown_2024_CPL_IT</t>
  </si>
  <si>
    <t>CPL_2024_EDO</t>
  </si>
  <si>
    <t>2024_IT_SingleLayer_EDO_CPL_Unknown</t>
  </si>
  <si>
    <t>EIL_2024_EDO</t>
  </si>
  <si>
    <t>2024_IT_SingleLayer_EDO_EIL_Unknown</t>
  </si>
  <si>
    <t>Merck_2024_EDO</t>
  </si>
  <si>
    <t>Merck_2024_EDO_IT</t>
  </si>
  <si>
    <t>ETL_2024_EDO</t>
  </si>
  <si>
    <t>2024_IT_SingleLayer_EDO_ETL_Merck</t>
  </si>
  <si>
    <t>2024_IT_SingleLayer_RGB_VTE_FMM_EDO_Merck</t>
  </si>
  <si>
    <t>2024_IT_SingleLayer_EDO_ETL_Unknown</t>
  </si>
  <si>
    <t>Summer Sprout_2024_IT</t>
  </si>
  <si>
    <t>Summer Sprout_2024_G_Dopant_IT</t>
  </si>
  <si>
    <t>Summer Sprout_2024_EDO</t>
  </si>
  <si>
    <t>Summer Sprout_2024_EDO_IT</t>
  </si>
  <si>
    <t>G_Dopant_2024_EDO</t>
  </si>
  <si>
    <t>2024_IT_SingleLayer_EDO_G_Dopant_Summer Sprout</t>
  </si>
  <si>
    <t>2024_IT_SingleLayer_RGB_VTE_FMM_EDO_Summer Sprout</t>
  </si>
  <si>
    <t>UDC_2024_EDO</t>
  </si>
  <si>
    <t>UDC_2024_EDO_IT</t>
  </si>
  <si>
    <t>2024_IT_SingleLayer_EDO_G_Dopant_UDC</t>
  </si>
  <si>
    <t>2024_IT_SingleLayer_RGB_VTE_FMM_EDO_UDC</t>
  </si>
  <si>
    <t>Unknown_2024_G_Host</t>
  </si>
  <si>
    <t>Unknown_2024_G_Host_IT</t>
  </si>
  <si>
    <t>G_Host_2024_EDO</t>
  </si>
  <si>
    <t>2024_IT_SingleLayer_EDO_G_Host_Unknown</t>
  </si>
  <si>
    <t>Unknown_2024_G_Prime</t>
  </si>
  <si>
    <t>Unknown_2024_G_Prime_IT</t>
  </si>
  <si>
    <t>G_Prime_2024_EDO</t>
  </si>
  <si>
    <t>2024_IT_SingleLayer_EDO_G_Prime_Unknown</t>
  </si>
  <si>
    <t>Unknown_2024_HIL_IT</t>
  </si>
  <si>
    <t>HIL_2024_EDO</t>
  </si>
  <si>
    <t>2024_IT_SingleLayer_EDO_HIL_Unknown</t>
  </si>
  <si>
    <t>Aglaia Tech_2024_HTL</t>
  </si>
  <si>
    <t>Aglaia Tech_2024_HTL_IT</t>
  </si>
  <si>
    <t>Aglaia Tech_2024_EDO</t>
  </si>
  <si>
    <t>Aglaia Tech_2024_EDO_IT</t>
  </si>
  <si>
    <t>HTL_2024_EDO</t>
  </si>
  <si>
    <t>2024_IT_SingleLayer_EDO_HTL_Aglaia Tech</t>
  </si>
  <si>
    <t>2024_IT_SingleLayer_RGB_VTE_FMM_EDO_Aglaia Tech</t>
  </si>
  <si>
    <t>Merck_2024_HTL_IT</t>
  </si>
  <si>
    <t>2024_IT_SingleLayer_EDO_HTL_Merck</t>
  </si>
  <si>
    <t>Novaled_2024_EDO</t>
  </si>
  <si>
    <t>Novaled_2024_EDO_IT</t>
  </si>
  <si>
    <t>P_Dopant_2024_EDO</t>
  </si>
  <si>
    <t>2024_IT_SingleLayer_EDO_P_Dopant_Novaled</t>
  </si>
  <si>
    <t>2024_IT_SingleLayer_RGB_VTE_FMM_EDO_Novaled</t>
  </si>
  <si>
    <t>Summer Sprout_2024_P_Dopant_IT</t>
  </si>
  <si>
    <t>2024_IT_SingleLayer_EDO_P_Dopant_Summer Sprout</t>
  </si>
  <si>
    <t>Summer Sprout_2024_R_Dopant</t>
  </si>
  <si>
    <t>Summer Sprout_2024_R_Dopant_IT</t>
  </si>
  <si>
    <t>R_Dopant_2024_EDO</t>
  </si>
  <si>
    <t>2024_IT_SingleLayer_EDO_R_Dopant_Summer Sprout</t>
  </si>
  <si>
    <t>2024_IT_SingleLayer_EDO_R_Dopant_UDC</t>
  </si>
  <si>
    <t>DuPont_2024_EDO</t>
  </si>
  <si>
    <t>DuPont_2024_EDO_IT</t>
  </si>
  <si>
    <t>R_Host_2024_EDO</t>
  </si>
  <si>
    <t>2024_IT_SingleLayer_EDO_R_Host_DuPont</t>
  </si>
  <si>
    <t>2024_IT_SingleLayer_RGB_VTE_FMM_EDO_DuPont</t>
  </si>
  <si>
    <t>Summer Sprout_2024_R_Host</t>
  </si>
  <si>
    <t>Summer Sprout_2024_R_Host_IT</t>
  </si>
  <si>
    <t>2024_IT_SingleLayer_EDO_R_Host_Summer Sprout</t>
  </si>
  <si>
    <t>2024_IT_SingleLayer_EDO_R_Host_Unknown</t>
  </si>
  <si>
    <t>DuPont_2024_R_Prime</t>
  </si>
  <si>
    <t>DuPont_2024_R_Prime_IT</t>
  </si>
  <si>
    <t>R_Prime_2024_EDO</t>
  </si>
  <si>
    <t>2024_IT_SingleLayer_EDO_R_Prime_DuPont</t>
  </si>
  <si>
    <t>Jilin OLED_2024_IT</t>
  </si>
  <si>
    <t>Jilin OLED_2024_R_Prime_IT</t>
  </si>
  <si>
    <t>Jilin OLED_2024_EDO</t>
  </si>
  <si>
    <t>Jilin OLED_2024_EDO_IT</t>
  </si>
  <si>
    <t>2024_IT_SingleLayer_EDO_R_Prime_Jilin OLED</t>
  </si>
  <si>
    <t>2024_IT_SingleLayer_RGB_VTE_FMM_EDO_Jilin OLED</t>
  </si>
  <si>
    <t>LTOM_2024_EDO</t>
  </si>
  <si>
    <t>LTOM_2024_EDO_IT</t>
  </si>
  <si>
    <t>2024_IT_SingleLayer_EDO_R_Prime_LTOM</t>
  </si>
  <si>
    <t>2024_IT_SingleLayer_RGB_VTE_FMM_EDO_LTOM</t>
  </si>
  <si>
    <t>Solus AM_2024_EDO_Mobile</t>
  </si>
  <si>
    <t>2024_Mobile_SingleLayer_EDO_aETL_Solus AM</t>
  </si>
  <si>
    <t>2024_Mobile_SingleLayer_RGB_VTE_FMM_EDO_Solus AM</t>
  </si>
  <si>
    <t>Idemitsu Kosan_2024_B_Dopant_Mobile</t>
  </si>
  <si>
    <t>Idemitsu Kosan_2024_EDO_Mobile</t>
  </si>
  <si>
    <t>2024_Mobile_SingleLayer_EDO_B_Dopant_Idemitsu Kosan</t>
  </si>
  <si>
    <t>2024_Mobile_SingleLayer_RGB_VTE_FMM_EDO_Idemitsu Kosan</t>
  </si>
  <si>
    <t>SK JNC_2024_Mobile</t>
  </si>
  <si>
    <t>SK JNC_2024_B_Dopant_Mobile</t>
  </si>
  <si>
    <t>SK JNC_2024_EDO_Mobile</t>
  </si>
  <si>
    <t>2024_Mobile_SingleLayer_EDO_B_Dopant_SK JNC</t>
  </si>
  <si>
    <t>2024_Mobile_SingleLayer_RGB_VTE_FMM_EDO_SK JNC</t>
  </si>
  <si>
    <t>Sunera_2024_EDO</t>
  </si>
  <si>
    <t>Sunera_2024_EDO_Mobile</t>
  </si>
  <si>
    <t>2024_Mobile_SingleLayer_EDO_B_Dopant_Sunera</t>
  </si>
  <si>
    <t>2024_Mobile_SingleLayer_RGB_VTE_FMM_EDO_Sunera</t>
  </si>
  <si>
    <t>2024_Mobile_SingleLayer_EDO_B_Host_Idemitsu Kosan</t>
  </si>
  <si>
    <t>Lumilan_2024_Mobile</t>
  </si>
  <si>
    <t>Lumilan_2024_B_Host_Mobile</t>
  </si>
  <si>
    <t>Lumilan_2024_EDO_Mobile</t>
  </si>
  <si>
    <t>2024_Mobile_SingleLayer_EDO_B_Host_Lumilan</t>
  </si>
  <si>
    <t>2024_Mobile_SingleLayer_RGB_VTE_FMM_EDO_Lumilan</t>
  </si>
  <si>
    <t>SK JNC_2024_B_Prime_Mobile</t>
  </si>
  <si>
    <t>2024_Mobile_SingleLayer_EDO_B_Prime_SK JNC</t>
  </si>
  <si>
    <t>Unknown_2024_EDO_Mobile</t>
  </si>
  <si>
    <t>2024_Mobile_SingleLayer_EDO_B_Prime_Unknown</t>
  </si>
  <si>
    <t>2024_Mobile_SingleLayer_RGB_VTE_FMM_EDO_Unknown</t>
  </si>
  <si>
    <t>2024_Mobile_SingleLayer_EDO_CPL_Unknown</t>
  </si>
  <si>
    <t>Unknown_2024_EIL_Mobile</t>
  </si>
  <si>
    <t>2024_Mobile_SingleLayer_EDO_EIL_Unknown</t>
  </si>
  <si>
    <t>Merck_2024_EDO_Mobile</t>
  </si>
  <si>
    <t>2024_Mobile_SingleLayer_EDO_ETL_Merck</t>
  </si>
  <si>
    <t>2024_Mobile_SingleLayer_RGB_VTE_FMM_EDO_Merck</t>
  </si>
  <si>
    <t>2024_Mobile_SingleLayer_EDO_ETL_Unknown</t>
  </si>
  <si>
    <t>Summer Sprout_2024_EDO_Mobile</t>
  </si>
  <si>
    <t>2024_Mobile_SingleLayer_EDO_G_Dopant_Summer Sprout</t>
  </si>
  <si>
    <t>2024_Mobile_SingleLayer_RGB_VTE_FMM_EDO_Summer Sprout</t>
  </si>
  <si>
    <t>UDC_2024_EDO_Mobile</t>
  </si>
  <si>
    <t>2024_Mobile_SingleLayer_EDO_G_Dopant_UDC</t>
  </si>
  <si>
    <t>2024_Mobile_SingleLayer_RGB_VTE_FMM_EDO_UDC</t>
  </si>
  <si>
    <t>Unknown_2024_G_Host_Mobile</t>
  </si>
  <si>
    <t>2024_Mobile_SingleLayer_EDO_G_Host_Unknown</t>
  </si>
  <si>
    <t>Unknown_2024_G_Prime_Mobile</t>
  </si>
  <si>
    <t>2024_Mobile_SingleLayer_EDO_G_Prime_Unknown</t>
  </si>
  <si>
    <t>2024_Mobile_SingleLayer_EDO_HIL_Unknown</t>
  </si>
  <si>
    <t>Aglaia Tech_2024_HTL_Mobile</t>
  </si>
  <si>
    <t>Aglaia Tech_2024_EDO_Mobile</t>
  </si>
  <si>
    <t>2024_Mobile_SingleLayer_EDO_HTL_Aglaia Tech</t>
  </si>
  <si>
    <t>2024_Mobile_SingleLayer_RGB_VTE_FMM_EDO_Aglaia Tech</t>
  </si>
  <si>
    <t>2024_Mobile_SingleLayer_EDO_HTL_Merck</t>
  </si>
  <si>
    <t>Novaled_2024_EDO_Mobile</t>
  </si>
  <si>
    <t>2024_Mobile_SingleLayer_EDO_P_Dopant_Novaled</t>
  </si>
  <si>
    <t>2024_Mobile_SingleLayer_RGB_VTE_FMM_EDO_Novaled</t>
  </si>
  <si>
    <t>2024_Mobile_SingleLayer_EDO_P_Dopant_Summer Sprout</t>
  </si>
  <si>
    <t>Summer Sprout_2024_R_Dopant_Mobile</t>
  </si>
  <si>
    <t>2024_Mobile_SingleLayer_EDO_R_Dopant_Summer Sprout</t>
  </si>
  <si>
    <t>2024_Mobile_SingleLayer_EDO_R_Dopant_UDC</t>
  </si>
  <si>
    <t>DuPont_2024_EDO_Mobile</t>
  </si>
  <si>
    <t>2024_Mobile_SingleLayer_EDO_R_Host_DuPont</t>
  </si>
  <si>
    <t>2024_Mobile_SingleLayer_RGB_VTE_FMM_EDO_DuPont</t>
  </si>
  <si>
    <t>Summer Sprout_2024_R_Host_Mobile</t>
  </si>
  <si>
    <t>2024_Mobile_SingleLayer_EDO_R_Host_Summer Sprout</t>
  </si>
  <si>
    <t>2024_Mobile_SingleLayer_EDO_R_Host_Unknown</t>
  </si>
  <si>
    <t>DuPont_2024_R_Prime_Mobile</t>
  </si>
  <si>
    <t>2024_Mobile_SingleLayer_EDO_R_Prime_DuPont</t>
  </si>
  <si>
    <t>Jilin OLED_2024_EDO_Mobile</t>
  </si>
  <si>
    <t>2024_Mobile_SingleLayer_EDO_R_Prime_Jilin OLED</t>
  </si>
  <si>
    <t>2024_Mobile_SingleLayer_RGB_VTE_FMM_EDO_Jilin OLED</t>
  </si>
  <si>
    <t>LTOM_2024_EDO_Mobile</t>
  </si>
  <si>
    <t>2024_Mobile_SingleLayer_EDO_R_Prime_LTOM</t>
  </si>
  <si>
    <t>2024_Mobile_SingleLayer_RGB_VTE_FMM_EDO_LTOM</t>
  </si>
  <si>
    <t>JDI_2024</t>
  </si>
  <si>
    <t>Solus AM_2024_JDI</t>
  </si>
  <si>
    <t>Solus AM_2024_JDI_Mobile</t>
  </si>
  <si>
    <t>aETL_2024_JDI</t>
  </si>
  <si>
    <t>2024_Mobile_SingleLayer_JDI_aETL_Solus AM</t>
  </si>
  <si>
    <t>2024_Mobile_SingleLayer_RGB_VTE_FMM_JDI_Solus AM</t>
  </si>
  <si>
    <t>Idemitsu Kosan_2024_JDI</t>
  </si>
  <si>
    <t>Idemitsu Kosan_2024_JDI_Mobile</t>
  </si>
  <si>
    <t>B_Dopant_2024_JDI</t>
  </si>
  <si>
    <t>2024_Mobile_SingleLayer_JDI_B_Dopant_Idemitsu Kosan</t>
  </si>
  <si>
    <t>2024_Mobile_SingleLayer_RGB_VTE_FMM_JDI_Idemitsu Kosan</t>
  </si>
  <si>
    <t>SFC_2024_JDI</t>
  </si>
  <si>
    <t>SFC_2024_JDI_Mobile</t>
  </si>
  <si>
    <t>2024_Mobile_SingleLayer_JDI_B_Dopant_SFC</t>
  </si>
  <si>
    <t>2024_Mobile_SingleLayer_RGB_VTE_FMM_JDI_SFC</t>
  </si>
  <si>
    <t>B_Host_2024_JDI</t>
  </si>
  <si>
    <t>2024_Mobile_SingleLayer_JDI_B_Host_Idemitsu Kosan</t>
  </si>
  <si>
    <t>SFC_2024_B_Host</t>
  </si>
  <si>
    <t>SFC_2024_B_Host_Mobile</t>
  </si>
  <si>
    <t>2024_Mobile_SingleLayer_JDI_B_Host_SFC</t>
  </si>
  <si>
    <t>DuPont_2024_B_Prime</t>
  </si>
  <si>
    <t>DuPont_2024_B_Prime_Mobile</t>
  </si>
  <si>
    <t>DuPont_2024_JDI</t>
  </si>
  <si>
    <t>DuPont_2024_JDI_Mobile</t>
  </si>
  <si>
    <t>B_Prime_2024_JDI</t>
  </si>
  <si>
    <t>2024_Mobile_SingleLayer_JDI_B_Prime_DuPont</t>
  </si>
  <si>
    <t>2024_Mobile_SingleLayer_RGB_VTE_FMM_JDI_DuPont</t>
  </si>
  <si>
    <t>Unknown_2024_JDI</t>
  </si>
  <si>
    <t>Unknown_2024_JDI_Mobile</t>
  </si>
  <si>
    <t>CPL_2024_JDI</t>
  </si>
  <si>
    <t>2024_Mobile_SingleLayer_JDI_CPL_Unknown</t>
  </si>
  <si>
    <t>2024_Mobile_SingleLayer_RGB_VTE_FMM_JDI_Unknown</t>
  </si>
  <si>
    <t>EIL_2024_JDI</t>
  </si>
  <si>
    <t>2024_Mobile_SingleLayer_JDI_EIL_Unknown</t>
  </si>
  <si>
    <t>DuPont_2024_ETL</t>
  </si>
  <si>
    <t>DuPont_2024_ETL_Mobile</t>
  </si>
  <si>
    <t>ETL_2024_JDI</t>
  </si>
  <si>
    <t>2024_Mobile_SingleLayer_JDI_ETL_DuPont</t>
  </si>
  <si>
    <t>LG Chem_2024_JDI</t>
  </si>
  <si>
    <t>LG Chem_2024_JDI_Mobile</t>
  </si>
  <si>
    <t>2024_Mobile_SingleLayer_JDI_ETL_LG Chem</t>
  </si>
  <si>
    <t>2024_Mobile_SingleLayer_RGB_VTE_FMM_JDI_LG Chem</t>
  </si>
  <si>
    <t>Merck_2024_JDI</t>
  </si>
  <si>
    <t>Merck_2024_JDI_Mobile</t>
  </si>
  <si>
    <t>2024_Mobile_SingleLayer_JDI_ETL_Merck</t>
  </si>
  <si>
    <t>2024_Mobile_SingleLayer_RGB_VTE_FMM_JDI_Merck</t>
  </si>
  <si>
    <t>UDC_2024_JDI</t>
  </si>
  <si>
    <t>UDC_2024_JDI_Mobile</t>
  </si>
  <si>
    <t>G_Dopant_2024_JDI</t>
  </si>
  <si>
    <t>2024_Mobile_SingleLayer_JDI_G_Dopant_UDC</t>
  </si>
  <si>
    <t>2024_Mobile_SingleLayer_RGB_VTE_FMM_JDI_UDC</t>
  </si>
  <si>
    <t>G_Host_2024_JDI</t>
  </si>
  <si>
    <t>2024_Mobile_SingleLayer_JDI_G_Host_DuPont</t>
  </si>
  <si>
    <t>2024_Mobile_SingleLayer_JDI_G_Host_Merck</t>
  </si>
  <si>
    <t>Samsung SDI_2024_JDI</t>
  </si>
  <si>
    <t>Samsung SDI_2024_JDI_Mobile</t>
  </si>
  <si>
    <t>2024_Mobile_SingleLayer_JDI_G_Host_Samsung SDI</t>
  </si>
  <si>
    <t>2024_Mobile_SingleLayer_RGB_VTE_FMM_JDI_Samsung SDI</t>
  </si>
  <si>
    <t>G_Prime_2024_JDI</t>
  </si>
  <si>
    <t>2024_Mobile_SingleLayer_JDI_G_Prime_DuPont</t>
  </si>
  <si>
    <t>HIL_2024_JDI</t>
  </si>
  <si>
    <t>2024_Mobile_SingleLayer_JDI_HIL_Unknown</t>
  </si>
  <si>
    <t>HTL_2024_JDI</t>
  </si>
  <si>
    <t>2024_Mobile_SingleLayer_JDI_HTL_Unknown</t>
  </si>
  <si>
    <t>Novaled_2024_JDI</t>
  </si>
  <si>
    <t>Novaled_2024_JDI_Mobile</t>
  </si>
  <si>
    <t>P_Dopant_2024_JDI</t>
  </si>
  <si>
    <t>2024_Mobile_SingleLayer_JDI_P_Dopant_Novaled</t>
  </si>
  <si>
    <t>2024_Mobile_SingleLayer_RGB_VTE_FMM_JDI_Novaled</t>
  </si>
  <si>
    <t>R_Dopant_2024_JDI</t>
  </si>
  <si>
    <t>2024_Mobile_SingleLayer_JDI_R_Dopant_UDC</t>
  </si>
  <si>
    <t>Duksan Neolux_2024_R_Host</t>
  </si>
  <si>
    <t>Duksan Neolux_2024_R_Host_Mobile</t>
  </si>
  <si>
    <t>Duksan Neolux_2024_JDI</t>
  </si>
  <si>
    <t>Duksan Neolux_2024_JDI_Mobile</t>
  </si>
  <si>
    <t>R_Host_2024_JDI</t>
  </si>
  <si>
    <t>2024_Mobile_SingleLayer_JDI_R_Host_Duksan Neolux</t>
  </si>
  <si>
    <t>2024_Mobile_SingleLayer_RGB_VTE_FMM_JDI_Duksan Neolux</t>
  </si>
  <si>
    <t>2024_Mobile_SingleLayer_JDI_R_Host_DuPont</t>
  </si>
  <si>
    <t>R_Prime_2024_JDI</t>
  </si>
  <si>
    <t>2024_Mobile_SingleLayer_JDI_R_Prime_DuPont</t>
  </si>
  <si>
    <t>LGD_2024</t>
  </si>
  <si>
    <t>LG Chem_2024_aETL_IT</t>
  </si>
  <si>
    <t>LG Chem_2024_LGD</t>
  </si>
  <si>
    <t>LG Chem_2024_LGD_IT</t>
  </si>
  <si>
    <t>aETL_2024_LGD</t>
  </si>
  <si>
    <t>2024_IT_Tandem_LGD_aETL_LG Chem</t>
  </si>
  <si>
    <t>2024_IT_Tandem_RGB_VTE_FMM_LGD_LG Chem</t>
  </si>
  <si>
    <t>SK JNC_2024_LGD</t>
  </si>
  <si>
    <t>SK JNC_2024_LGD_IT</t>
  </si>
  <si>
    <t>B_Dopant_2024_LGD</t>
  </si>
  <si>
    <t>2024_IT_Tandem_LGD_B_Dopant_SK JNC</t>
  </si>
  <si>
    <t>2024_IT_Tandem_RGB_VTE_FMM_LGD_SK JNC</t>
  </si>
  <si>
    <t>DuPont_2024_B_Host</t>
  </si>
  <si>
    <t>DuPont_2024_B_Host_IT</t>
  </si>
  <si>
    <t>DuPont_2024_LGD</t>
  </si>
  <si>
    <t>DuPont_2024_LGD_IT</t>
  </si>
  <si>
    <t>B_Host_2024_LGD</t>
  </si>
  <si>
    <t>2024_IT_Tandem_LGD_B_Host_DuPont</t>
  </si>
  <si>
    <t>2024_IT_Tandem_RGB_VTE_FMM_LGD_DuPont</t>
  </si>
  <si>
    <t>Idemitsu Kosan_2024_LGD</t>
  </si>
  <si>
    <t>Idemitsu Kosan_2024_LGD_IT</t>
  </si>
  <si>
    <t>2024_IT_Tandem_LGD_B_Host_Idemitsu Kosan</t>
  </si>
  <si>
    <t>2024_IT_Tandem_RGB_VTE_FMM_LGD_Idemitsu Kosan</t>
  </si>
  <si>
    <t>2024_IT_Tandem_LGD_B_Host_LG Chem</t>
  </si>
  <si>
    <t>Merck_2024_B_Prime_IT</t>
  </si>
  <si>
    <t>Merck_2024_LGD</t>
  </si>
  <si>
    <t>Merck_2024_LGD_IT</t>
  </si>
  <si>
    <t>B_Prime_2024_LGD</t>
  </si>
  <si>
    <t>2024_IT_Tandem_LGD_B_Prime_Merck</t>
  </si>
  <si>
    <t>2024_IT_Tandem_RGB_VTE_FMM_LGD_Merck</t>
  </si>
  <si>
    <t>P&amp;H Tech_2024</t>
  </si>
  <si>
    <t>P&amp;H Tech_2024_IT</t>
  </si>
  <si>
    <t>P&amp;H Tech_2024_CPL</t>
  </si>
  <si>
    <t>P&amp;H Tech_2024_CPL_IT</t>
  </si>
  <si>
    <t>P&amp;H Tech_2024_LGD</t>
  </si>
  <si>
    <t>P&amp;H Tech_2024_LGD_IT</t>
  </si>
  <si>
    <t>CPL_2024_LGD</t>
  </si>
  <si>
    <t>2024_IT_Tandem_LGD_CPL_P&amp;H Tech</t>
  </si>
  <si>
    <t>2024_IT_Tandem_RGB_VTE_FMM_LGD_P&amp;H Tech</t>
  </si>
  <si>
    <t>LT Materials_2024</t>
  </si>
  <si>
    <t>LT Materials_2024_IT</t>
  </si>
  <si>
    <t>LT Materials_2024_EIL</t>
  </si>
  <si>
    <t>LT Materials_2024_EIL_IT</t>
  </si>
  <si>
    <t>LT Materials_2024_LGD</t>
  </si>
  <si>
    <t>LT Materials_2024_LGD_IT</t>
  </si>
  <si>
    <t>EIL_2024_LGD</t>
  </si>
  <si>
    <t>2024_IT_Tandem_LGD_EIL_LT Materials</t>
  </si>
  <si>
    <t>2024_IT_Tandem_RGB_VTE_FMM_LGD_LT Materials</t>
  </si>
  <si>
    <t>Idemitsu Kosan_2024_ETL_IT</t>
  </si>
  <si>
    <t>ETL_2024_LGD</t>
  </si>
  <si>
    <t>2024_IT_Tandem_LGD_ETL_Idemitsu Kosan</t>
  </si>
  <si>
    <t>2024_IT_Tandem_LGD_ETL_LG Chem</t>
  </si>
  <si>
    <t>UDC_2024_LGD</t>
  </si>
  <si>
    <t>UDC_2024_LGD_IT</t>
  </si>
  <si>
    <t>G_Dopant_2024_LGD</t>
  </si>
  <si>
    <t>2024_IT_Tandem_LGD_G_Dopant_UDC</t>
  </si>
  <si>
    <t>2024_IT_Tandem_RGB_VTE_FMM_LGD_UDC</t>
  </si>
  <si>
    <t>LG Chem_2024_G_Host_IT</t>
  </si>
  <si>
    <t>G_Host_2024_LGD</t>
  </si>
  <si>
    <t>2024_IT_Tandem_LGD_G_Host_LG Chem</t>
  </si>
  <si>
    <t>LT Materials_2024_G_Host</t>
  </si>
  <si>
    <t>LT Materials_2024_G_Host_IT</t>
  </si>
  <si>
    <t>2024_IT_Tandem_LGD_G_Host_LT Materials</t>
  </si>
  <si>
    <t>LT Materials_2024_G_Prime</t>
  </si>
  <si>
    <t>LT Materials_2024_G_Prime_IT</t>
  </si>
  <si>
    <t>G_Prime_2024_LGD</t>
  </si>
  <si>
    <t>2024_IT_Tandem_LGD_G_Prime_LT Materials</t>
  </si>
  <si>
    <t>2024_IT_Tandem_LGD_G_Prime_Merck</t>
  </si>
  <si>
    <t>Merck_2024_HIL</t>
  </si>
  <si>
    <t>Merck_2024_HIL_IT</t>
  </si>
  <si>
    <t>HIL_2024_LGD</t>
  </si>
  <si>
    <t>2024_IT_Tandem_LGD_HIL_Merck</t>
  </si>
  <si>
    <t>HTL_2024_LGD</t>
  </si>
  <si>
    <t>2024_IT_Tandem_LGD_HTL_Merck</t>
  </si>
  <si>
    <t>LT Materials_2024_n/p_CGL</t>
  </si>
  <si>
    <t>LT Materials_2024_n/p_CGL_IT</t>
  </si>
  <si>
    <t>n/p_CGL_2024_LGD</t>
  </si>
  <si>
    <t>2024_IT_Tandem_LGD_n/p_CGL_LT Materials</t>
  </si>
  <si>
    <t>Merck_2024_n/p_CGL</t>
  </si>
  <si>
    <t>Merck_2024_n/p_CGL_IT</t>
  </si>
  <si>
    <t>2024_IT_Tandem_LGD_n/p_CGL_Merck</t>
  </si>
  <si>
    <t>LG Chem_2024_P_Dopant</t>
  </si>
  <si>
    <t>LG Chem_2024_P_Dopant_IT</t>
  </si>
  <si>
    <t>P_Dopant_2024_LGD</t>
  </si>
  <si>
    <t>2024_IT_Tandem_LGD_P_Dopant_LG Chem</t>
  </si>
  <si>
    <t>R_Dopant_2024_LGD</t>
  </si>
  <si>
    <t>2024_IT_Tandem_LGD_R_Dopant_UDC</t>
  </si>
  <si>
    <t>R_Host_2024_LGD</t>
  </si>
  <si>
    <t>2024_IT_Tandem_LGD_R_Host_DuPont</t>
  </si>
  <si>
    <t>LG Chem_2024_R_Host</t>
  </si>
  <si>
    <t>LG Chem_2024_R_Host_IT</t>
  </si>
  <si>
    <t>2024_IT_Tandem_LGD_R_Host_LG Chem</t>
  </si>
  <si>
    <t>R_Prime_2024_LGD</t>
  </si>
  <si>
    <t>2024_IT_Tandem_LGD_R_Prime_DuPont</t>
  </si>
  <si>
    <t>Merck_2024_R_Prime_IT</t>
  </si>
  <si>
    <t>2024_IT_Tandem_LGD_R_Prime_Merck</t>
  </si>
  <si>
    <t>LG Chem_2024_LGD_Mobile</t>
  </si>
  <si>
    <t>2024_Mobile_SingleLayer_LGD_BOE_LGD_aETL_LG Chem</t>
  </si>
  <si>
    <t>2024_Mobile_SingleLayer_LGD_BOE_RGB_VTE_FMM_LGD_LG Chem</t>
  </si>
  <si>
    <t>Idemitsu Kosan_2024_LGD_Mobile</t>
  </si>
  <si>
    <t>2024_Mobile_SingleLayer_LGD_BOE_LGD_B_Dopant_Idemitsu Kosan</t>
  </si>
  <si>
    <t>2024_Mobile_SingleLayer_LGD_BOE_RGB_VTE_FMM_LGD_Idemitsu Kosan</t>
  </si>
  <si>
    <t>SK JNC_2024_LGD_Mobile</t>
  </si>
  <si>
    <t>2024_Mobile_SingleLayer_LGD_BOE_LGD_B_Dopant_SK JNC</t>
  </si>
  <si>
    <t>2024_Mobile_SingleLayer_LGD_BOE_RGB_VTE_FMM_LGD_SK JNC</t>
  </si>
  <si>
    <t>DuPont_2024_B_Host_Mobile</t>
  </si>
  <si>
    <t>DuPont_2024_LGD_Mobile</t>
  </si>
  <si>
    <t>2024_Mobile_SingleLayer_LGD_BOE_LGD_B_Host_DuPont</t>
  </si>
  <si>
    <t>2024_Mobile_SingleLayer_LGD_BOE_RGB_VTE_FMM_LGD_DuPont</t>
  </si>
  <si>
    <t>2024_Mobile_SingleLayer_LGD_BOE_LGD_B_Host_Idemitsu Kosan</t>
  </si>
  <si>
    <t>Merck_2024_LGD_Mobile</t>
  </si>
  <si>
    <t>2024_Mobile_SingleLayer_LGD_BOE_LGD_B_Prime_Merck</t>
  </si>
  <si>
    <t>2024_Mobile_SingleLayer_LGD_BOE_RGB_VTE_FMM_LGD_Merck</t>
  </si>
  <si>
    <t>P&amp;H Tech_2024_Mobile</t>
  </si>
  <si>
    <t>P&amp;H Tech_2024_CPL_Mobile</t>
  </si>
  <si>
    <t>P&amp;H Tech_2024_LGD_Mobile</t>
  </si>
  <si>
    <t>2024_Mobile_SingleLayer_LGD_BOE_LGD_CPL_P&amp;H Tech</t>
  </si>
  <si>
    <t>2024_Mobile_SingleLayer_LGD_BOE_RGB_VTE_FMM_LGD_P&amp;H Tech</t>
  </si>
  <si>
    <t>LT Materials_2024_Mobile</t>
  </si>
  <si>
    <t>LT Materials_2024_EIL_Mobile</t>
  </si>
  <si>
    <t>LT Materials_2024_LGD_Mobile</t>
  </si>
  <si>
    <t>2024_Mobile_SingleLayer_LGD_BOE_LGD_EIL_LT Materials</t>
  </si>
  <si>
    <t>2024_Mobile_SingleLayer_LGD_BOE_RGB_VTE_FMM_LGD_LT Materials</t>
  </si>
  <si>
    <t>2024_Mobile_SingleLayer_LGD_BOE_LGD_ETL_Idemitsu Kosan</t>
  </si>
  <si>
    <t>2024_Mobile_SingleLayer_LGD_BOE_LGD_ETL_LG Chem</t>
  </si>
  <si>
    <t>UDC_2024_LGD_Mobile</t>
  </si>
  <si>
    <t>2024_Mobile_SingleLayer_LGD_BOE_LGD_G_Dopant_UDC</t>
  </si>
  <si>
    <t>2024_Mobile_SingleLayer_LGD_BOE_RGB_VTE_FMM_LGD_UDC</t>
  </si>
  <si>
    <t>2024_Mobile_SingleLayer_LGD_BOE_LGD_G_Host_LG Chem</t>
  </si>
  <si>
    <t>LT Materials_2024_G_Host_Mobile</t>
  </si>
  <si>
    <t>2024_Mobile_SingleLayer_LGD_BOE_LGD_G_Host_LT Materials</t>
  </si>
  <si>
    <t>LG Chem_2024_G_Prime</t>
  </si>
  <si>
    <t>LG Chem_2024_G_Prime_Mobile</t>
  </si>
  <si>
    <t>2024_Mobile_SingleLayer_LGD_BOE_LGD_G_Prime_LG Chem</t>
  </si>
  <si>
    <t>LT Materials_2024_G_Prime_Mobile</t>
  </si>
  <si>
    <t>2024_Mobile_SingleLayer_LGD_BOE_LGD_G_Prime_LT Materials</t>
  </si>
  <si>
    <t>Merck_2024_HIL_Mobile</t>
  </si>
  <si>
    <t>2024_Mobile_SingleLayer_LGD_BOE_LGD_HIL_Merck</t>
  </si>
  <si>
    <t>2024_Mobile_SingleLayer_LGD_BOE_LGD_HTL_Merck</t>
  </si>
  <si>
    <t>LG Chem_2024_P_Dopant_Mobile</t>
  </si>
  <si>
    <t>2024_Mobile_SingleLayer_LGD_BOE_LGD_P_Dopant_LG Chem</t>
  </si>
  <si>
    <t>Novaled_2024_LGD</t>
  </si>
  <si>
    <t>Novaled_2024_LGD_Mobile</t>
  </si>
  <si>
    <t>2024_Mobile_SingleLayer_LGD_BOE_LGD_P_Dopant_Novaled</t>
  </si>
  <si>
    <t>2024_Mobile_SingleLayer_LGD_BOE_RGB_VTE_FMM_LGD_Novaled</t>
  </si>
  <si>
    <t>2024_Mobile_SingleLayer_LGD_BOE_LGD_R_Dopant_UDC</t>
  </si>
  <si>
    <t>2024_Mobile_SingleLayer_LGD_BOE_LGD_R_Host_DuPont</t>
  </si>
  <si>
    <t>LG Chem_2024_R_Host_Mobile</t>
  </si>
  <si>
    <t>2024_Mobile_SingleLayer_LGD_BOE_LGD_R_Host_LG Chem</t>
  </si>
  <si>
    <t>2024_Mobile_SingleLayer_LGD_BOE_LGD_R_Prime_DuPont</t>
  </si>
  <si>
    <t>LG Chem_2024_R_Prime</t>
  </si>
  <si>
    <t>LG Chem_2024_R_Prime_Mobile</t>
  </si>
  <si>
    <t>2024_Mobile_SingleLayer_LGD_BOE_LGD_R_Prime_LG Chem</t>
  </si>
  <si>
    <t>Idemitsu Kosan_2024_TV</t>
  </si>
  <si>
    <t>Idemitsu Kosan_2024_B_Dopant_TV</t>
  </si>
  <si>
    <t>Idemitsu Kosan_2024_LGD_TV</t>
  </si>
  <si>
    <t>2024_TV_WOLED_WBC_LGD_B_Dopant_Idemitsu Kosan</t>
  </si>
  <si>
    <t>2024_TV_WOLED_WBC_RGB_VTE_FMM_LGD_Idemitsu Kosan</t>
  </si>
  <si>
    <t>Idemitsu Kosan_2024_B_Host_TV</t>
  </si>
  <si>
    <t>2024_TV_WOLED_WBC_LGD_B_Host_Idemitsu Kosan</t>
  </si>
  <si>
    <t>LT Materials_2024_TV</t>
  </si>
  <si>
    <t>LT Materials_2024_CPL</t>
  </si>
  <si>
    <t>LT Materials_2024_CPL_TV</t>
  </si>
  <si>
    <t>LT Materials_2024_LGD_TV</t>
  </si>
  <si>
    <t>2024_TV_WOLED_WBC_LGD_CPL_LT Materials</t>
  </si>
  <si>
    <t>2024_TV_WOLED_WBC_RGB_VTE_FMM_LGD_LT Materials</t>
  </si>
  <si>
    <t>Comet_2024</t>
  </si>
  <si>
    <t>Comet_2024_TV</t>
  </si>
  <si>
    <t>Comet_2024_EIL</t>
  </si>
  <si>
    <t>Comet_2024_EIL_TV</t>
  </si>
  <si>
    <t>Comet_2024_LGD</t>
  </si>
  <si>
    <t>Comet_2024_LGD_TV</t>
  </si>
  <si>
    <t>2024_TV_WOLED_WBC_LGD_EIL_Comet</t>
  </si>
  <si>
    <t>2024_TV_WOLED_WBC_RGB_VTE_FMM_LGD_Comet</t>
  </si>
  <si>
    <t>Idemitsu Kosan_2024_ETL_TV</t>
  </si>
  <si>
    <t>2024_TV_WOLED_WBC_LGD_ETL_Idemitsu Kosan</t>
  </si>
  <si>
    <t>LG Chem_2024_TV</t>
  </si>
  <si>
    <t>LG Chem_2024_ETL_TV</t>
  </si>
  <si>
    <t>LG Chem_2024_LGD_TV</t>
  </si>
  <si>
    <t>2024_TV_WOLED_WBC_LGD_ETL_LG Chem</t>
  </si>
  <si>
    <t>2024_TV_WOLED_WBC_RGB_VTE_FMM_LGD_LG Chem</t>
  </si>
  <si>
    <t>LT Materials_2024_HIL</t>
  </si>
  <si>
    <t>LT Materials_2024_HIL_TV</t>
  </si>
  <si>
    <t>2024_TV_WOLED_WBC_LGD_HIL_LT Materials</t>
  </si>
  <si>
    <t>Merck_2024_TV</t>
  </si>
  <si>
    <t>Merck_2024_HTL_TV</t>
  </si>
  <si>
    <t>Merck_2024_LGD_TV</t>
  </si>
  <si>
    <t>2024_TV_WOLED_WBC_LGD_HTL_Merck</t>
  </si>
  <si>
    <t>2024_TV_WOLED_WBC_RGB_VTE_FMM_LGD_Merck</t>
  </si>
  <si>
    <t>LT Materials_2024_n/p_CGL_TV</t>
  </si>
  <si>
    <t>2024_TV_WOLED_WBC_LGD_n/p_CGL_LT Materials</t>
  </si>
  <si>
    <t>Merck_2024_n/p_CGL_TV</t>
  </si>
  <si>
    <t>2024_TV_WOLED_WBC_LGD_n/p_CGL_Merck</t>
  </si>
  <si>
    <t>Toray_2024</t>
  </si>
  <si>
    <t>Toray_2024_TV</t>
  </si>
  <si>
    <t>Toray_2024_n/p_CGL</t>
  </si>
  <si>
    <t>Toray_2024_n/p_CGL_TV</t>
  </si>
  <si>
    <t>Toray_2024_LGD</t>
  </si>
  <si>
    <t>Toray_2024_LGD_TV</t>
  </si>
  <si>
    <t>2024_TV_WOLED_WBC_LGD_n/p_CGL_Toray</t>
  </si>
  <si>
    <t>2024_TV_WOLED_WBC_RGB_VTE_FMM_LGD_Toray</t>
  </si>
  <si>
    <t>Novaled_2024_TV</t>
  </si>
  <si>
    <t>Novaled_2024_P_Dopant_TV</t>
  </si>
  <si>
    <t>Novaled_2024_LGD_TV</t>
  </si>
  <si>
    <t>2024_TV_WOLED_WBC_LGD_P_Dopant_Novaled</t>
  </si>
  <si>
    <t>2024_TV_WOLED_WBC_RGB_VTE_FMM_LGD_Novaled</t>
  </si>
  <si>
    <t>UDC_2024_TV</t>
  </si>
  <si>
    <t>UDC_2024_R_Dopant_TV</t>
  </si>
  <si>
    <t>UDC_2024_LGD_TV</t>
  </si>
  <si>
    <t>2024_TV_WOLED_WBC_LGD_R_Dopant_UDC</t>
  </si>
  <si>
    <t>2024_TV_WOLED_WBC_RGB_VTE_FMM_LGD_UDC</t>
  </si>
  <si>
    <t>LG Chem_2024_R_Host_TV</t>
  </si>
  <si>
    <t>2024_TV_WOLED_WBC_LGD_R_Host_LG Chem</t>
  </si>
  <si>
    <t>Merck_2024_R_Host</t>
  </si>
  <si>
    <t>Merck_2024_R_Host_TV</t>
  </si>
  <si>
    <t>2024_TV_WOLED_WBC_LGD_R_Host_Merck</t>
  </si>
  <si>
    <t>Y/G_Dopant_2024</t>
  </si>
  <si>
    <t>UDC_2024_Y/G_Dopant</t>
  </si>
  <si>
    <t>UDC_2024_Y/G_Dopant_TV</t>
  </si>
  <si>
    <t>Y/G_Dopant_2024_LGD</t>
  </si>
  <si>
    <t>2024_TV_WOLED_WBC_LGD_Y/G_Dopant_UDC</t>
  </si>
  <si>
    <t>Y/G_Host_2024</t>
  </si>
  <si>
    <t>LG Chem_2024_Y/G_Host</t>
  </si>
  <si>
    <t>LG Chem_2024_Y/G_Host_TV</t>
  </si>
  <si>
    <t>Y/G_Host_2024_LGD</t>
  </si>
  <si>
    <t>2024_TV_WOLED_WBC_LGD_Y/G_Host_LG Chem</t>
  </si>
  <si>
    <t>Merck_2024_Y/G_Host</t>
  </si>
  <si>
    <t>Merck_2024_Y/G_Host_TV</t>
  </si>
  <si>
    <t>2024_TV_WOLED_WBC_LGD_Y/G_Host_Merck</t>
  </si>
  <si>
    <t>SK JNC_2024_TV</t>
  </si>
  <si>
    <t>SK JNC_2024_B_Dopant_TV</t>
  </si>
  <si>
    <t>SK JNC_2024_LGD_TV</t>
  </si>
  <si>
    <t>2024_TV_WOLED_WBE_LGD_B_Dopant_SK JNC</t>
  </si>
  <si>
    <t>2024_TV_WOLED_WBE_RGB_VTE_FMM_LGD_SK JNC</t>
  </si>
  <si>
    <t>DuPont_2024_TV</t>
  </si>
  <si>
    <t>DuPont_2024_B_Host_TV</t>
  </si>
  <si>
    <t>DuPont_2024_LGD_TV</t>
  </si>
  <si>
    <t>2024_TV_WOLED_WBE_LGD_B_Host_DuPont</t>
  </si>
  <si>
    <t>2024_TV_WOLED_WBE_RGB_VTE_FMM_LGD_DuPont</t>
  </si>
  <si>
    <t>2024_TV_WOLED_WBE_LGD_B_Host_Idemitsu Kosan</t>
  </si>
  <si>
    <t>2024_TV_WOLED_WBE_RGB_VTE_FMM_LGD_Idemitsu Kosan</t>
  </si>
  <si>
    <t>LG Chem_2024_B_Host_TV</t>
  </si>
  <si>
    <t>2024_TV_WOLED_WBE_LGD_B_Host_LG Chem</t>
  </si>
  <si>
    <t>2024_TV_WOLED_WBE_RGB_VTE_FMM_LGD_LG Chem</t>
  </si>
  <si>
    <t>2024_TV_WOLED_WBE_LGD_CPL_LT Materials</t>
  </si>
  <si>
    <t>2024_TV_WOLED_WBE_RGB_VTE_FMM_LGD_LT Materials</t>
  </si>
  <si>
    <t>2024_TV_WOLED_WBE_LGD_EIL_Comet</t>
  </si>
  <si>
    <t>2024_TV_WOLED_WBE_RGB_VTE_FMM_LGD_Comet</t>
  </si>
  <si>
    <t>2024_TV_WOLED_WBE_LGD_ETL_Idemitsu Kosan</t>
  </si>
  <si>
    <t>2024_TV_WOLED_WBE_LGD_ETL_LG Chem</t>
  </si>
  <si>
    <t>Solus AM_2024_TV</t>
  </si>
  <si>
    <t>Solus AM_2024_ETL</t>
  </si>
  <si>
    <t>Solus AM_2024_ETL_TV</t>
  </si>
  <si>
    <t>Solus AM_2024_LGD</t>
  </si>
  <si>
    <t>Solus AM_2024_LGD_TV</t>
  </si>
  <si>
    <t>2024_TV_WOLED_WBE_LGD_ETL_Solus AM</t>
  </si>
  <si>
    <t>2024_TV_WOLED_WBE_RGB_VTE_FMM_LGD_Solus AM</t>
  </si>
  <si>
    <t>UDC_2024_G_Dopant_TV</t>
  </si>
  <si>
    <t>2024_TV_WOLED_WBE_LGD_G_Dopant_UDC</t>
  </si>
  <si>
    <t>2024_TV_WOLED_WBE_RGB_VTE_FMM_LGD_UDC</t>
  </si>
  <si>
    <t>DuPont_2024_G_Host_TV</t>
  </si>
  <si>
    <t>2024_TV_WOLED_WBE_LGD_G_Host_DuPont</t>
  </si>
  <si>
    <t>LG Chem_2024_G_Host_TV</t>
  </si>
  <si>
    <t>2024_TV_WOLED_WBE_LGD_G_Host_LG Chem</t>
  </si>
  <si>
    <t>2024_TV_WOLED_WBE_LGD_HIL_LT Materials</t>
  </si>
  <si>
    <t>2024_TV_WOLED_WBE_LGD_HTL_Merck</t>
  </si>
  <si>
    <t>2024_TV_WOLED_WBE_RGB_VTE_FMM_LGD_Merck</t>
  </si>
  <si>
    <t>Solus AM_2024_HTL</t>
  </si>
  <si>
    <t>Solus AM_2024_HTL_TV</t>
  </si>
  <si>
    <t>2024_TV_WOLED_WBE_LGD_HTL_Solus AM</t>
  </si>
  <si>
    <t>2024_TV_WOLED_WBE_LGD_n/p_CGL_LT Materials</t>
  </si>
  <si>
    <t>2024_TV_WOLED_WBE_LGD_n/p_CGL_Merck</t>
  </si>
  <si>
    <t>2024_TV_WOLED_WBE_LGD_n/p_CGL_Toray</t>
  </si>
  <si>
    <t>2024_TV_WOLED_WBE_RGB_VTE_FMM_LGD_Toray</t>
  </si>
  <si>
    <t>LG Chem_2024_P_Dopant_TV</t>
  </si>
  <si>
    <t>2024_TV_WOLED_WBE_LGD_P_Dopant_LG Chem</t>
  </si>
  <si>
    <t>2024_TV_WOLED_WBE_LGD_P_Dopant_Novaled</t>
  </si>
  <si>
    <t>2024_TV_WOLED_WBE_RGB_VTE_FMM_LGD_Novaled</t>
  </si>
  <si>
    <t>2024_TV_WOLED_WBE_LGD_R_Dopant_UDC</t>
  </si>
  <si>
    <t>2024_TV_WOLED_WBE_LGD_R_Host_LG Chem</t>
  </si>
  <si>
    <t>2024_TV_WOLED_WBE_LGD_R_Host_Merck</t>
  </si>
  <si>
    <t>2024_TV_WOLED_WBE_LGD_Y/G_Dopant_UDC</t>
  </si>
  <si>
    <t>DuPont_2024_Y/G_Host</t>
  </si>
  <si>
    <t>DuPont_2024_Y/G_Host_TV</t>
  </si>
  <si>
    <t>2024_TV_WOLED_WBE_LGD_Y/G_Host_DuPont</t>
  </si>
  <si>
    <t>2024_TV_WOLED_WBE_LGD_Y/G_Host_LG Chem</t>
  </si>
  <si>
    <t>2024_TV_WOLED_WBE_LGD_Y/G_Host_Merck</t>
  </si>
  <si>
    <t>2024_TV_WOLED_WBH_LGD_B_Dopant_SK JNC</t>
  </si>
  <si>
    <t>2024_TV_WOLED_WBH_RGB_VTE_FMM_LGD_SK JNC</t>
  </si>
  <si>
    <t>2024_TV_WOLED_WBH_LGD_B_Host_DuPont</t>
  </si>
  <si>
    <t>2024_TV_WOLED_WBH_RGB_VTE_FMM_LGD_DuPont</t>
  </si>
  <si>
    <t>2024_TV_WOLED_WBH_LGD_B_Host_Idemitsu Kosan</t>
  </si>
  <si>
    <t>2024_TV_WOLED_WBH_RGB_VTE_FMM_LGD_Idemitsu Kosan</t>
  </si>
  <si>
    <t>2024_TV_WOLED_WBH_LGD_B_Host_LG Chem</t>
  </si>
  <si>
    <t>2024_TV_WOLED_WBH_RGB_VTE_FMM_LGD_LG Chem</t>
  </si>
  <si>
    <t>2024_TV_WOLED_WBH_LGD_CPL_LT Materials</t>
  </si>
  <si>
    <t>2024_TV_WOLED_WBH_RGB_VTE_FMM_LGD_LT Materials</t>
  </si>
  <si>
    <t>2024_TV_WOLED_WBH_LGD_EIL_Comet</t>
  </si>
  <si>
    <t>2024_TV_WOLED_WBH_RGB_VTE_FMM_LGD_Comet</t>
  </si>
  <si>
    <t>2024_TV_WOLED_WBH_LGD_ETL_Idemitsu Kosan</t>
  </si>
  <si>
    <t>2024_TV_WOLED_WBH_LGD_ETL_LG Chem</t>
  </si>
  <si>
    <t>2024_TV_WOLED_WBH_LGD_G_Dopant_UDC</t>
  </si>
  <si>
    <t>2024_TV_WOLED_WBH_RGB_VTE_FMM_LGD_UDC</t>
  </si>
  <si>
    <t>2024_TV_WOLED_WBH_LGD_G_Host_LG Chem</t>
  </si>
  <si>
    <t>LT Materials_2024_G_Host_TV</t>
  </si>
  <si>
    <t>2024_TV_WOLED_WBH_LGD_G_Host_LT Materials</t>
  </si>
  <si>
    <t>2024_TV_WOLED_WBH_LGD_HIL_LT Materials</t>
  </si>
  <si>
    <t>2024_TV_WOLED_WBH_LGD_HTL_Merck</t>
  </si>
  <si>
    <t>2024_TV_WOLED_WBH_RGB_VTE_FMM_LGD_Merck</t>
  </si>
  <si>
    <t>2024_TV_WOLED_WBH_LGD_HTL_Solus AM</t>
  </si>
  <si>
    <t>2024_TV_WOLED_WBH_RGB_VTE_FMM_LGD_Solus AM</t>
  </si>
  <si>
    <t>LT Materials_2024_n/p_CGL_Mobile</t>
  </si>
  <si>
    <t>2024_TV_WOLED_WBH_LGD_n/p_CGL_LT Materials</t>
  </si>
  <si>
    <t>2024_TV_WOLED_WBH_LGD_n/p_CGL_Merck</t>
  </si>
  <si>
    <t>2024_TV_WOLED_WBH_LGD_n/p_CGL_Toray</t>
  </si>
  <si>
    <t>2024_TV_WOLED_WBH_RGB_VTE_FMM_LGD_Toray</t>
  </si>
  <si>
    <t>2024_TV_WOLED_WBH_LGD_P_Dopant_LG Chem</t>
  </si>
  <si>
    <t>2024_TV_WOLED_WBH_LGD_R_Dopant_UDC</t>
  </si>
  <si>
    <t>LT Materials_2024_R_Host</t>
  </si>
  <si>
    <t>LT Materials_2024_R_Host_TV</t>
  </si>
  <si>
    <t>2024_TV_WOLED_WBH_LGD_R_Host_LT Materials</t>
  </si>
  <si>
    <t>2024_TV_WOLED_WBH_LGD_R_Host_Merck</t>
  </si>
  <si>
    <t>SDC_2024</t>
  </si>
  <si>
    <t>LG Chem_2024_SDC</t>
  </si>
  <si>
    <t>LG Chem_2024_SDC_IT</t>
  </si>
  <si>
    <t>aETL_2024_SDC</t>
  </si>
  <si>
    <t>2024_IT_SingleLayer_SDC_aETL_LG Chem</t>
  </si>
  <si>
    <t>2024_IT_SingleLayer_RGB_VTE_FMM_SDC_LG Chem</t>
  </si>
  <si>
    <t>Solus AM_2024_SDC</t>
  </si>
  <si>
    <t>Solus AM_2024_SDC_IT</t>
  </si>
  <si>
    <t>2024_IT_SingleLayer_SDC_aETL_Solus AM</t>
  </si>
  <si>
    <t>2024_IT_SingleLayer_RGB_VTE_FMM_SDC_Solus AM</t>
  </si>
  <si>
    <t>SFC_2024_SDC</t>
  </si>
  <si>
    <t>SFC_2024_SDC_IT</t>
  </si>
  <si>
    <t>B_Dopant_2024_SDC</t>
  </si>
  <si>
    <t>2024_IT_SingleLayer_SDC_B_Dopant_SFC</t>
  </si>
  <si>
    <t>2024_IT_SingleLayer_RGB_VTE_FMM_SDC_SFC</t>
  </si>
  <si>
    <t>SFC_2024_B_Host_IT</t>
  </si>
  <si>
    <t>B_Host_2024_SDC</t>
  </si>
  <si>
    <t>2024_IT_SingleLayer_SDC_B_Host_SFC</t>
  </si>
  <si>
    <t>Idemitsu Kosan_2024_B_Prime_IT</t>
  </si>
  <si>
    <t>Idemitsu Kosan_2024_SDC</t>
  </si>
  <si>
    <t>Idemitsu Kosan_2024_SDC_IT</t>
  </si>
  <si>
    <t>B_Prime_2024_SDC</t>
  </si>
  <si>
    <t>2024_IT_SingleLayer_SDC_B_Prime_Idemitsu Kosan</t>
  </si>
  <si>
    <t>2024_IT_SingleLayer_RGB_VTE_FMM_SDC_Idemitsu Kosan</t>
  </si>
  <si>
    <t>Hodogaya_2024</t>
  </si>
  <si>
    <t>Hodogaya_2024_IT</t>
  </si>
  <si>
    <t>Hodogaya_2024_CPL</t>
  </si>
  <si>
    <t>Hodogaya_2024_CPL_IT</t>
  </si>
  <si>
    <t>Hodogaya_2024_SDC</t>
  </si>
  <si>
    <t>Hodogaya_2024_SDC_IT</t>
  </si>
  <si>
    <t>CPL_2024_SDC</t>
  </si>
  <si>
    <t>2024_IT_SingleLayer_SDC_CPL_Hodogaya</t>
  </si>
  <si>
    <t>2024_IT_SingleLayer_RGB_VTE_FMM_SDC_Hodogaya</t>
  </si>
  <si>
    <t>Solus AM_2024_CPL</t>
  </si>
  <si>
    <t>Solus AM_2024_CPL_IT</t>
  </si>
  <si>
    <t>2024_IT_SingleLayer_SDC_CPL_Solus AM</t>
  </si>
  <si>
    <t>Solus AM_2024_EIL</t>
  </si>
  <si>
    <t>Solus AM_2024_EIL_IT</t>
  </si>
  <si>
    <t>EIL_2024_SDC</t>
  </si>
  <si>
    <t>2024_IT_SingleLayer_SDC_EIL_Solus AM</t>
  </si>
  <si>
    <t>ETL_2024_SDC</t>
  </si>
  <si>
    <t>2024_IT_SingleLayer_SDC_ETL_LG Chem</t>
  </si>
  <si>
    <t>UDC_2024_SDC</t>
  </si>
  <si>
    <t>UDC_2024_SDC_IT</t>
  </si>
  <si>
    <t>G_Dopant_2024_SDC</t>
  </si>
  <si>
    <t>2024_IT_SingleLayer_SDC_G_Dopant_UDC</t>
  </si>
  <si>
    <t>2024_IT_SingleLayer_RGB_VTE_FMM_SDC_UDC</t>
  </si>
  <si>
    <t>G_Host_2024_SDC</t>
  </si>
  <si>
    <t>2024_IT_SingleLayer_SDC_G_Host_LG Chem</t>
  </si>
  <si>
    <t>NSCC_2024</t>
  </si>
  <si>
    <t>NSCC_2024_IT</t>
  </si>
  <si>
    <t>NSCC_2024_G_Host</t>
  </si>
  <si>
    <t>NSCC_2024_G_Host_IT</t>
  </si>
  <si>
    <t>NSCC_2024_SDC</t>
  </si>
  <si>
    <t>NSCC_2024_SDC_IT</t>
  </si>
  <si>
    <t>2024_IT_SingleLayer_SDC_G_Host_NSCC</t>
  </si>
  <si>
    <t>2024_IT_SingleLayer_RGB_VTE_FMM_SDC_NSCC</t>
  </si>
  <si>
    <t>Samsung SDI_2024_SDC</t>
  </si>
  <si>
    <t>Samsung SDI_2024_SDC_IT</t>
  </si>
  <si>
    <t>2024_IT_SingleLayer_SDC_G_Host_Samsung SDI</t>
  </si>
  <si>
    <t>2024_IT_SingleLayer_RGB_VTE_FMM_SDC_Samsung SDI</t>
  </si>
  <si>
    <t>Duksan Neolux_2024_IT</t>
  </si>
  <si>
    <t>Duksan Neolux_2024_G_Prime_IT</t>
  </si>
  <si>
    <t>Duksan Neolux_2024_SDC</t>
  </si>
  <si>
    <t>Duksan Neolux_2024_SDC_IT</t>
  </si>
  <si>
    <t>G_Prime_2024_SDC</t>
  </si>
  <si>
    <t>2024_IT_SingleLayer_SDC_G_Prime_Duksan Neolux</t>
  </si>
  <si>
    <t>2024_IT_SingleLayer_RGB_VTE_FMM_SDC_Duksan Neolux</t>
  </si>
  <si>
    <t>Duksan Neolux_2024_HIL</t>
  </si>
  <si>
    <t>Duksan Neolux_2024_HIL_IT</t>
  </si>
  <si>
    <t>HIL_2024_SDC</t>
  </si>
  <si>
    <t>2024_IT_SingleLayer_SDC_HIL_Duksan Neolux</t>
  </si>
  <si>
    <t>Solus AM_2024_HIL</t>
  </si>
  <si>
    <t>Solus AM_2024_HIL_IT</t>
  </si>
  <si>
    <t>2024_IT_SingleLayer_SDC_HIL_Solus AM</t>
  </si>
  <si>
    <t>Duksan Neolux_2024_HTL</t>
  </si>
  <si>
    <t>Duksan Neolux_2024_HTL_IT</t>
  </si>
  <si>
    <t>HTL_2024_SDC</t>
  </si>
  <si>
    <t>2024_IT_SingleLayer_SDC_HTL_Duksan Neolux</t>
  </si>
  <si>
    <t>Solus AM_2024_HTL_IT</t>
  </si>
  <si>
    <t>2024_IT_SingleLayer_SDC_HTL_Solus AM</t>
  </si>
  <si>
    <t>Novaled_2024_SDC</t>
  </si>
  <si>
    <t>Novaled_2024_SDC_IT</t>
  </si>
  <si>
    <t>P_Dopant_2024_SDC</t>
  </si>
  <si>
    <t>2024_IT_SingleLayer_SDC_P_Dopant_Novaled</t>
  </si>
  <si>
    <t>2024_IT_SingleLayer_RGB_VTE_FMM_SDC_Novaled</t>
  </si>
  <si>
    <t>R_Dopant_2024_SDC</t>
  </si>
  <si>
    <t>2024_IT_SingleLayer_SDC_R_Dopant_UDC</t>
  </si>
  <si>
    <t>Duksan Neolux_2024_R_Host_IT</t>
  </si>
  <si>
    <t>R_Host_2024_SDC</t>
  </si>
  <si>
    <t>2024_IT_SingleLayer_SDC_R_Host_Duksan Neolux</t>
  </si>
  <si>
    <t>DuPont_2024_SDC</t>
  </si>
  <si>
    <t>DuPont_2024_SDC_IT</t>
  </si>
  <si>
    <t>2024_IT_SingleLayer_SDC_R_Host_DuPont</t>
  </si>
  <si>
    <t>2024_IT_SingleLayer_RGB_VTE_FMM_SDC_DuPont</t>
  </si>
  <si>
    <t>Duksan Neolux_2024_R_Prime</t>
  </si>
  <si>
    <t>Duksan Neolux_2024_R_Prime_IT</t>
  </si>
  <si>
    <t>R_Prime_2024_SDC</t>
  </si>
  <si>
    <t>2024_IT_SingleLayer_SDC_R_Prime_Duksan Neolux</t>
  </si>
  <si>
    <t>2024_IT_Tandem_SDC_aETL_LG Chem</t>
  </si>
  <si>
    <t>2024_IT_Tandem_RGB_VTE_FMM_SDC_LG Chem</t>
  </si>
  <si>
    <t>2024_IT_Tandem_SDC_B_Dopant_SFC</t>
  </si>
  <si>
    <t>2024_IT_Tandem_RGB_VTE_FMM_SDC_SFC</t>
  </si>
  <si>
    <t>2024_IT_Tandem_SDC_B_Host_SFC</t>
  </si>
  <si>
    <t>2024_IT_Tandem_SDC_B_Prime_Idemitsu Kosan</t>
  </si>
  <si>
    <t>2024_IT_Tandem_RGB_VTE_FMM_SDC_Idemitsu Kosan</t>
  </si>
  <si>
    <t>2024_IT_Tandem_SDC_CPL_Hodogaya</t>
  </si>
  <si>
    <t>2024_IT_Tandem_RGB_VTE_FMM_SDC_Hodogaya</t>
  </si>
  <si>
    <t>2024_IT_Tandem_SDC_EIL_Solus AM</t>
  </si>
  <si>
    <t>2024_IT_Tandem_RGB_VTE_FMM_SDC_Solus AM</t>
  </si>
  <si>
    <t>2024_IT_Tandem_SDC_ETL_LG Chem</t>
  </si>
  <si>
    <t>Novaled_2024_ETL</t>
  </si>
  <si>
    <t>Novaled_2024_ETL_IT</t>
  </si>
  <si>
    <t>2024_IT_Tandem_SDC_ETL_Novaled</t>
  </si>
  <si>
    <t>2024_IT_Tandem_RGB_VTE_FMM_SDC_Novaled</t>
  </si>
  <si>
    <t>2024_IT_Tandem_SDC_G_Dopant_UDC</t>
  </si>
  <si>
    <t>2024_IT_Tandem_RGB_VTE_FMM_SDC_UDC</t>
  </si>
  <si>
    <t>2024_IT_Tandem_SDC_G_Host_Samsung SDI</t>
  </si>
  <si>
    <t>2024_IT_Tandem_RGB_VTE_FMM_SDC_Samsung SDI</t>
  </si>
  <si>
    <t>Merck_2024_SDC</t>
  </si>
  <si>
    <t>Merck_2024_SDC_IT</t>
  </si>
  <si>
    <t>2024_IT_Tandem_SDC_G_Prime_Merck</t>
  </si>
  <si>
    <t>2024_IT_Tandem_RGB_VTE_FMM_SDC_Merck</t>
  </si>
  <si>
    <t>2024_IT_Tandem_SDC_HIL_Duksan Neolux</t>
  </si>
  <si>
    <t>2024_IT_Tandem_RGB_VTE_FMM_SDC_Duksan Neolux</t>
  </si>
  <si>
    <t>2024_IT_Tandem_SDC_HTL_Duksan Neolux</t>
  </si>
  <si>
    <t>Duksan Neolux_2024_n/p_CGL</t>
  </si>
  <si>
    <t>Duksan Neolux_2024_n/p_CGL_IT</t>
  </si>
  <si>
    <t>n/p_CGL_2024_SDC</t>
  </si>
  <si>
    <t>2024_IT_Tandem_SDC_n/p_CGL_Duksan Neolux</t>
  </si>
  <si>
    <t>Toray_2024_IT</t>
  </si>
  <si>
    <t>Toray_2024_n/p_CGL_IT</t>
  </si>
  <si>
    <t>Toray_2024_SDC</t>
  </si>
  <si>
    <t>Toray_2024_SDC_IT</t>
  </si>
  <si>
    <t>2024_IT_Tandem_SDC_n/p_CGL_Toray</t>
  </si>
  <si>
    <t>2024_IT_Tandem_RGB_VTE_FMM_SDC_Toray</t>
  </si>
  <si>
    <t>2024_IT_Tandem_SDC_P_Dopant_Novaled</t>
  </si>
  <si>
    <t>2024_IT_Tandem_SDC_R_Dopant_UDC</t>
  </si>
  <si>
    <t>2024_IT_Tandem_SDC_R_Host_DuPont</t>
  </si>
  <si>
    <t>2024_IT_Tandem_RGB_VTE_FMM_SDC_DuPont</t>
  </si>
  <si>
    <t>2024_IT_Tandem_SDC_R_Prime_Duksan Neolux</t>
  </si>
  <si>
    <t>Idemitsu Kosan_2024_R_Prime</t>
  </si>
  <si>
    <t>Idemitsu Kosan_2024_R_Prime_IT</t>
  </si>
  <si>
    <t>2024_IT_Tandem_SDC_R_Prime_Idemitsu Kosan</t>
  </si>
  <si>
    <t>LG Chem_2024_SDC_Mobile</t>
  </si>
  <si>
    <t>2024_Mobile_SingleLayer_SDC_SDC_aETL_LG Chem</t>
  </si>
  <si>
    <t>2024_Mobile_SingleLayer_SDC_RGB_VTE_FMM_SDC_LG Chem</t>
  </si>
  <si>
    <t>Solus AM_2024_SDC_Mobile</t>
  </si>
  <si>
    <t>2024_Mobile_SingleLayer_SDC_SDC_aETL_Solus AM</t>
  </si>
  <si>
    <t>2024_Mobile_SingleLayer_SDC_RGB_VTE_FMM_SDC_Solus AM</t>
  </si>
  <si>
    <t>SFC_2024_SDC_Mobile</t>
  </si>
  <si>
    <t>2024_Mobile_SingleLayer_SDC_SDC_B_Dopant_SFC</t>
  </si>
  <si>
    <t>2024_Mobile_SingleLayer_SDC_RGB_VTE_FMM_SDC_SFC</t>
  </si>
  <si>
    <t>2024_Mobile_SingleLayer_SDC_SDC_B_Host_SFC</t>
  </si>
  <si>
    <t>Hodogaya_2024_Mobile</t>
  </si>
  <si>
    <t>Hodogaya_2024_B_Prime</t>
  </si>
  <si>
    <t>Hodogaya_2024_B_Prime_Mobile</t>
  </si>
  <si>
    <t>Hodogaya_2024_SDC_Mobile</t>
  </si>
  <si>
    <t>2024_Mobile_SingleLayer_SDC_SDC_B_Prime_Hodogaya</t>
  </si>
  <si>
    <t>2024_Mobile_SingleLayer_SDC_RGB_VTE_FMM_SDC_Hodogaya</t>
  </si>
  <si>
    <t>Idemitsu Kosan_2024_SDC_Mobile</t>
  </si>
  <si>
    <t>2024_Mobile_SingleLayer_SDC_SDC_B_Prime_Idemitsu Kosan</t>
  </si>
  <si>
    <t>2024_Mobile_SingleLayer_SDC_RGB_VTE_FMM_SDC_Idemitsu Kosan</t>
  </si>
  <si>
    <t>SFC_2024_B_Prime</t>
  </si>
  <si>
    <t>SFC_2024_B_Prime_Mobile</t>
  </si>
  <si>
    <t>2024_Mobile_SingleLayer_SDC_SDC_B_Prime_SFC</t>
  </si>
  <si>
    <t>Dongjin Semichem_2024</t>
  </si>
  <si>
    <t>Dongjin Semichem_2024_Mobile</t>
  </si>
  <si>
    <t>Dongjin Semichem_2024_CPL</t>
  </si>
  <si>
    <t>Dongjin Semichem_2024_CPL_Mobile</t>
  </si>
  <si>
    <t>Dongjin Semichem_2024_SDC</t>
  </si>
  <si>
    <t>Dongjin Semichem_2024_SDC_Mobile</t>
  </si>
  <si>
    <t>2024_Mobile_SingleLayer_SDC_SDC_CPL_Dongjin Semichem</t>
  </si>
  <si>
    <t>2024_Mobile_SingleLayer_SDC_RGB_VTE_FMM_SDC_Dongjin Semichem</t>
  </si>
  <si>
    <t>Hodogaya_2024_CPL_Mobile</t>
  </si>
  <si>
    <t>2024_Mobile_SingleLayer_SDC_SDC_CPL_Hodogaya</t>
  </si>
  <si>
    <t>Solus AM_2024_CPL_Mobile</t>
  </si>
  <si>
    <t>2024_Mobile_SingleLayer_SDC_SDC_CPL_Solus AM</t>
  </si>
  <si>
    <t>Solus AM_2024_EIL_Mobile</t>
  </si>
  <si>
    <t>2024_Mobile_SingleLayer_SDC_SDC_EIL_Solus AM</t>
  </si>
  <si>
    <t>2024_Mobile_SingleLayer_SDC_SDC_ETL_LG Chem</t>
  </si>
  <si>
    <t>UDC_2024_SDC_Mobile</t>
  </si>
  <si>
    <t>2024_Mobile_SingleLayer_SDC_SDC_G_Dopant_UDC</t>
  </si>
  <si>
    <t>2024_Mobile_SingleLayer_SDC_RGB_VTE_FMM_SDC_UDC</t>
  </si>
  <si>
    <t>NSCC_2024_Mobile</t>
  </si>
  <si>
    <t>NSCC_2024_G_Host_Mobile</t>
  </si>
  <si>
    <t>NSCC_2024_SDC_Mobile</t>
  </si>
  <si>
    <t>2024_Mobile_SingleLayer_SDC_SDC_G_Host_NSCC</t>
  </si>
  <si>
    <t>2024_Mobile_SingleLayer_SDC_RGB_VTE_FMM_SDC_NSCC</t>
  </si>
  <si>
    <t>Samsung SDI_2024_SDC_Mobile</t>
  </si>
  <si>
    <t>2024_Mobile_SingleLayer_SDC_SDC_G_Host_Samsung SDI</t>
  </si>
  <si>
    <t>2024_Mobile_SingleLayer_SDC_RGB_VTE_FMM_SDC_Samsung SDI</t>
  </si>
  <si>
    <t>Duksan Neolux_2024_SDC_Mobile</t>
  </si>
  <si>
    <t>2024_Mobile_SingleLayer_SDC_SDC_G_Prime_Duksan Neolux</t>
  </si>
  <si>
    <t>2024_Mobile_SingleLayer_SDC_RGB_VTE_FMM_SDC_Duksan Neolux</t>
  </si>
  <si>
    <t>Merck_2024_SDC_Mobile</t>
  </si>
  <si>
    <t>2024_Mobile_SingleLayer_SDC_SDC_G_Prime_Merck</t>
  </si>
  <si>
    <t>2024_Mobile_SingleLayer_SDC_RGB_VTE_FMM_SDC_Merck</t>
  </si>
  <si>
    <t>Duksan Neolux_2024_HIL_Mobile</t>
  </si>
  <si>
    <t>2024_Mobile_SingleLayer_SDC_SDC_HIL_Duksan Neolux</t>
  </si>
  <si>
    <t>Solus AM_2024_HIL_Mobile</t>
  </si>
  <si>
    <t>2024_Mobile_SingleLayer_SDC_SDC_HIL_Solus AM</t>
  </si>
  <si>
    <t>Duksan Neolux_2024_HTL_Mobile</t>
  </si>
  <si>
    <t>2024_Mobile_SingleLayer_SDC_SDC_HTL_Duksan Neolux</t>
  </si>
  <si>
    <t>Solus AM_2024_HTL_Mobile</t>
  </si>
  <si>
    <t>2024_Mobile_SingleLayer_SDC_SDC_HTL_Solus AM</t>
  </si>
  <si>
    <t>Novaled_2024_SDC_Mobile</t>
  </si>
  <si>
    <t>2024_Mobile_SingleLayer_SDC_SDC_P_Dopant_Novaled</t>
  </si>
  <si>
    <t>2024_Mobile_SingleLayer_SDC_RGB_VTE_FMM_SDC_Novaled</t>
  </si>
  <si>
    <t>2024_Mobile_SingleLayer_SDC_SDC_R_Dopant_UDC</t>
  </si>
  <si>
    <t>2024_Mobile_SingleLayer_SDC_SDC_R_Host_Duksan Neolux</t>
  </si>
  <si>
    <t>DuPont_2024_SDC_Mobile</t>
  </si>
  <si>
    <t>2024_Mobile_SingleLayer_SDC_SDC_R_Host_DuPont</t>
  </si>
  <si>
    <t>2024_Mobile_SingleLayer_SDC_RGB_VTE_FMM_SDC_DuPont</t>
  </si>
  <si>
    <t>Duksan Neolux_2024_R_Prime_Mobile</t>
  </si>
  <si>
    <t>2024_Mobile_SingleLayer_SDC_SDC_R_Prime_Duksan Neolux</t>
  </si>
  <si>
    <t>LG Chem_2024_aETL_TV</t>
  </si>
  <si>
    <t>LG Chem_2024_SDC_TV</t>
  </si>
  <si>
    <t>2024_TV_QD_OLED_SDC_aETL_LG Chem</t>
  </si>
  <si>
    <t>2024_TV_QD_OLED_Blue_VTE_Open_SDC_LG Chem</t>
  </si>
  <si>
    <t>Novaled_2024_aETL</t>
  </si>
  <si>
    <t>Novaled_2024_aETL_TV</t>
  </si>
  <si>
    <t>Novaled_2024_SDC_TV</t>
  </si>
  <si>
    <t>2024_TV_QD_OLED_SDC_aETL_Novaled</t>
  </si>
  <si>
    <t>2024_TV_QD_OLED_Blue_VTE_Open_SDC_Novaled</t>
  </si>
  <si>
    <t>Idemitsu Kosan_2024_SDC_TV</t>
  </si>
  <si>
    <t>2024_TV_QD_OLED_SDC_B_Dopant_Idemitsu Kosan</t>
  </si>
  <si>
    <t>2024_TV_QD_OLED_Blue_VTE_Open_SDC_Idemitsu Kosan</t>
  </si>
  <si>
    <t>2024_TV_QD_OLED_SDC_B_Host_Idemitsu Kosan</t>
  </si>
  <si>
    <t>SFC_2024_TV</t>
  </si>
  <si>
    <t>SFC_2024_B_Host_TV</t>
  </si>
  <si>
    <t>SFC_2024_SDC_TV</t>
  </si>
  <si>
    <t>2024_TV_QD_OLED_SDC_B_Host_SFC</t>
  </si>
  <si>
    <t>2024_TV_QD_OLED_Blue_VTE_Open_SDC_SFC</t>
  </si>
  <si>
    <t>Duksan Neolux_2024_TV</t>
  </si>
  <si>
    <t>Duksan Neolux_2024_B_Prime</t>
  </si>
  <si>
    <t>Duksan Neolux_2024_B_Prime_TV</t>
  </si>
  <si>
    <t>Duksan Neolux_2024_SDC_TV</t>
  </si>
  <si>
    <t>2024_TV_QD_OLED_SDC_B_Prime_Duksan Neolux</t>
  </si>
  <si>
    <t>2024_TV_QD_OLED_Blue_VTE_Open_SDC_Duksan Neolux</t>
  </si>
  <si>
    <t>Idemitsu Kosan_2024_B_Prime_TV</t>
  </si>
  <si>
    <t>2024_TV_QD_OLED_SDC_B_Prime_Idemitsu Kosan</t>
  </si>
  <si>
    <t>Hodogaya_2024_TV</t>
  </si>
  <si>
    <t>Hodogaya_2024_CPL_TV</t>
  </si>
  <si>
    <t>Hodogaya_2024_SDC_TV</t>
  </si>
  <si>
    <t>2024_TV_QD_OLED_SDC_CPL_Hodogaya</t>
  </si>
  <si>
    <t>2024_TV_QD_OLED_Blue_VTE_Open_SDC_Hodogaya</t>
  </si>
  <si>
    <t>DuPont_2024_EIL</t>
  </si>
  <si>
    <t>DuPont_2024_EIL_TV</t>
  </si>
  <si>
    <t>DuPont_2024_SDC_TV</t>
  </si>
  <si>
    <t>2024_TV_QD_OLED_SDC_EIL_DuPont</t>
  </si>
  <si>
    <t>2024_TV_QD_OLED_Blue_VTE_Open_SDC_DuPont</t>
  </si>
  <si>
    <t>Unknown_2024_TV</t>
  </si>
  <si>
    <t>Unknown_2024_EIL_TV</t>
  </si>
  <si>
    <t>Unknown_2024_SDC</t>
  </si>
  <si>
    <t>Unknown_2024_SDC_TV</t>
  </si>
  <si>
    <t>2024_TV_QD_OLED_SDC_EIL_Unknown</t>
  </si>
  <si>
    <t>2024_TV_QD_OLED_Blue_VTE_Open_SDC_Unknown</t>
  </si>
  <si>
    <t>2024_TV_QD_OLED_SDC_ETL_LG Chem</t>
  </si>
  <si>
    <t>Novaled_2024_ETL_TV</t>
  </si>
  <si>
    <t>2024_TV_QD_OLED_SDC_ETL_Novaled</t>
  </si>
  <si>
    <t>UDC_2024_SDC_TV</t>
  </si>
  <si>
    <t>2024_TV_QD_OLED_SDC_G_Dopant_UDC</t>
  </si>
  <si>
    <t>2024_TV_QD_OLED_Blue_VTE_Open_SDC_UDC</t>
  </si>
  <si>
    <t>Samsung SDI_2024_TV</t>
  </si>
  <si>
    <t>Samsung SDI_2024_G_Host_TV</t>
  </si>
  <si>
    <t>Samsung SDI_2024_SDC_TV</t>
  </si>
  <si>
    <t>2024_TV_QD_OLED_SDC_G_Host_Samsung SDI</t>
  </si>
  <si>
    <t>2024_TV_QD_OLED_Blue_VTE_Open_SDC_Samsung SDI</t>
  </si>
  <si>
    <t>Duksan Neolux_2024_G_Prime_TV</t>
  </si>
  <si>
    <t>2024_TV_QD_OLED_SDC_G_Prime_Duksan Neolux</t>
  </si>
  <si>
    <t>Duksan Neolux_2024_HTL_TV</t>
  </si>
  <si>
    <t>2024_TV_QD_OLED_SDC_HTL_Duksan Neolux</t>
  </si>
  <si>
    <t>Merck_2024_SDC_TV</t>
  </si>
  <si>
    <t>2024_TV_QD_OLED_SDC_HTL_Merck</t>
  </si>
  <si>
    <t>2024_TV_QD_OLED_Blue_VTE_Open_SDC_Merck</t>
  </si>
  <si>
    <t>2024_TV_QD_OLED_SDC_n/p_CGL_Merck</t>
  </si>
  <si>
    <t>Toray_2024_SDC_TV</t>
  </si>
  <si>
    <t>2024_TV_QD_OLED_SDC_n/p_CGL_Toray</t>
  </si>
  <si>
    <t>2024_TV_QD_OLED_Blue_VTE_Open_SDC_Toray</t>
  </si>
  <si>
    <t>2024_TV_QD_OLED_SDC_P_Dopant_Novaled</t>
  </si>
  <si>
    <t>Sharp_2024</t>
  </si>
  <si>
    <t>Solus AM_2024_Sharp</t>
  </si>
  <si>
    <t>Solus AM_2024_Sharp_Mobile</t>
  </si>
  <si>
    <t>aETL_2024_Sharp</t>
  </si>
  <si>
    <t>2024_Mobile_SingleLayer_Sharp_aETL_Solus AM</t>
  </si>
  <si>
    <t>2024_Mobile_SingleLayer_RGB_VTE_FMM_Sharp_Solus AM</t>
  </si>
  <si>
    <t>Idemitsu Kosan_2024_Sharp</t>
  </si>
  <si>
    <t>Idemitsu Kosan_2024_Sharp_Mobile</t>
  </si>
  <si>
    <t>B_Dopant_2024_Sharp</t>
  </si>
  <si>
    <t>2024_Mobile_SingleLayer_Sharp_B_Dopant_Idemitsu Kosan</t>
  </si>
  <si>
    <t>2024_Mobile_SingleLayer_RGB_VTE_FMM_Sharp_Idemitsu Kosan</t>
  </si>
  <si>
    <t>SFC_2024_Sharp</t>
  </si>
  <si>
    <t>SFC_2024_Sharp_Mobile</t>
  </si>
  <si>
    <t>2024_Mobile_SingleLayer_Sharp_B_Dopant_SFC</t>
  </si>
  <si>
    <t>2024_Mobile_SingleLayer_RGB_VTE_FMM_Sharp_SFC</t>
  </si>
  <si>
    <t>B_Host_2024_Sharp</t>
  </si>
  <si>
    <t>2024_Mobile_SingleLayer_Sharp_B_Host_Idemitsu Kosan</t>
  </si>
  <si>
    <t>2024_Mobile_SingleLayer_Sharp_B_Host_SFC</t>
  </si>
  <si>
    <t>DuPont_2024_Sharp</t>
  </si>
  <si>
    <t>DuPont_2024_Sharp_Mobile</t>
  </si>
  <si>
    <t>B_Prime_2024_Sharp</t>
  </si>
  <si>
    <t>2024_Mobile_SingleLayer_Sharp_B_Prime_DuPont</t>
  </si>
  <si>
    <t>2024_Mobile_SingleLayer_RGB_VTE_FMM_Sharp_DuPont</t>
  </si>
  <si>
    <t>Novaled_2024_CPL</t>
  </si>
  <si>
    <t>Novaled_2024_CPL_Mobile</t>
  </si>
  <si>
    <t>Novaled_2024_Sharp</t>
  </si>
  <si>
    <t>Novaled_2024_Sharp_Mobile</t>
  </si>
  <si>
    <t>CPL_2024_Sharp</t>
  </si>
  <si>
    <t>2024_Mobile_SingleLayer_Sharp_CPL_Novaled</t>
  </si>
  <si>
    <t>2024_Mobile_SingleLayer_RGB_VTE_FMM_Sharp_Novaled</t>
  </si>
  <si>
    <t>Unknown_2024_Sharp</t>
  </si>
  <si>
    <t>Unknown_2024_Sharp_Mobile</t>
  </si>
  <si>
    <t>EIL_2024_Sharp</t>
  </si>
  <si>
    <t>2024_Mobile_SingleLayer_Sharp_EIL_Unknown</t>
  </si>
  <si>
    <t>2024_Mobile_SingleLayer_RGB_VTE_FMM_Sharp_Unknown</t>
  </si>
  <si>
    <t>ETL_2024_Sharp</t>
  </si>
  <si>
    <t>2024_Mobile_SingleLayer_Sharp_ETL_DuPont</t>
  </si>
  <si>
    <t>LG Chem_2024_Sharp</t>
  </si>
  <si>
    <t>LG Chem_2024_Sharp_Mobile</t>
  </si>
  <si>
    <t>2024_Mobile_SingleLayer_Sharp_ETL_LG Chem</t>
  </si>
  <si>
    <t>2024_Mobile_SingleLayer_RGB_VTE_FMM_Sharp_LG Chem</t>
  </si>
  <si>
    <t>Merck_2024_Sharp</t>
  </si>
  <si>
    <t>Merck_2024_Sharp_Mobile</t>
  </si>
  <si>
    <t>2024_Mobile_SingleLayer_Sharp_ETL_Merck</t>
  </si>
  <si>
    <t>2024_Mobile_SingleLayer_RGB_VTE_FMM_Sharp_Merck</t>
  </si>
  <si>
    <t>UDC_2024_Sharp</t>
  </si>
  <si>
    <t>UDC_2024_Sharp_Mobile</t>
  </si>
  <si>
    <t>G_Dopant_2024_Sharp</t>
  </si>
  <si>
    <t>2024_Mobile_SingleLayer_Sharp_G_Dopant_UDC</t>
  </si>
  <si>
    <t>2024_Mobile_SingleLayer_RGB_VTE_FMM_Sharp_UDC</t>
  </si>
  <si>
    <t>G_Host_2024_Sharp</t>
  </si>
  <si>
    <t>2024_Mobile_SingleLayer_Sharp_G_Host_DuPont</t>
  </si>
  <si>
    <t>2024_Mobile_SingleLayer_Sharp_G_Host_Merck</t>
  </si>
  <si>
    <t>Samsung SDI_2024_Sharp</t>
  </si>
  <si>
    <t>Samsung SDI_2024_Sharp_Mobile</t>
  </si>
  <si>
    <t>2024_Mobile_SingleLayer_Sharp_G_Host_Samsung SDI</t>
  </si>
  <si>
    <t>2024_Mobile_SingleLayer_RGB_VTE_FMM_Sharp_Samsung SDI</t>
  </si>
  <si>
    <t>G_Prime_2024_Sharp</t>
  </si>
  <si>
    <t>2024_Mobile_SingleLayer_Sharp_G_Prime_DuPont</t>
  </si>
  <si>
    <t>HIL_2024_Sharp</t>
  </si>
  <si>
    <t>2024_Mobile_SingleLayer_Sharp_HIL_Unknown</t>
  </si>
  <si>
    <t>Duksan Neolux_2024_Sharp</t>
  </si>
  <si>
    <t>Duksan Neolux_2024_Sharp_Mobile</t>
  </si>
  <si>
    <t>HTL_2024_Sharp</t>
  </si>
  <si>
    <t>2024_Mobile_SingleLayer_Sharp_HTL_Duksan Neolux</t>
  </si>
  <si>
    <t>2024_Mobile_SingleLayer_RGB_VTE_FMM_Sharp_Duksan Neolux</t>
  </si>
  <si>
    <t>P_Dopant_2024_Sharp</t>
  </si>
  <si>
    <t>2024_Mobile_SingleLayer_Sharp_P_Dopant_Novaled</t>
  </si>
  <si>
    <t>R_Dopant_2024_Sharp</t>
  </si>
  <si>
    <t>2024_Mobile_SingleLayer_Sharp_R_Dopant_UDC</t>
  </si>
  <si>
    <t>R_Host_2024_Sharp</t>
  </si>
  <si>
    <t>2024_Mobile_SingleLayer_Sharp_R_Host_Duksan Neolux</t>
  </si>
  <si>
    <t>2024_Mobile_SingleLayer_Sharp_R_Host_DuPont</t>
  </si>
  <si>
    <t>R_Prime_2024_Sharp</t>
  </si>
  <si>
    <t>2024_Mobile_SingleLayer_Sharp_R_Prime_DuPont</t>
  </si>
  <si>
    <t>Tianma_2024</t>
  </si>
  <si>
    <t>Solus AM_2024_Tianma</t>
  </si>
  <si>
    <t>Solus AM_2024_Tianma_Mobile</t>
  </si>
  <si>
    <t>aETL_2024_Tianma</t>
  </si>
  <si>
    <t>2024_Mobile_SingleLayer_Tianma_aETL_Solus AM</t>
  </si>
  <si>
    <t>2024_Mobile_SingleLayer_RGB_VTE_FMM_Tianma_Solus AM</t>
  </si>
  <si>
    <t>SFC_2024_Tianma</t>
  </si>
  <si>
    <t>SFC_2024_Tianma_Mobile</t>
  </si>
  <si>
    <t>B_Dopant_2024_Tianma</t>
  </si>
  <si>
    <t>2024_Mobile_SingleLayer_Tianma_B_Dopant_SFC</t>
  </si>
  <si>
    <t>2024_Mobile_SingleLayer_RGB_VTE_FMM_Tianma_SFC</t>
  </si>
  <si>
    <t>Sunera_2024_Tianma</t>
  </si>
  <si>
    <t>Sunera_2024_Tianma_Mobile</t>
  </si>
  <si>
    <t>2024_Mobile_SingleLayer_Tianma_B_Dopant_Sunera</t>
  </si>
  <si>
    <t>2024_Mobile_SingleLayer_RGB_VTE_FMM_Tianma_Sunera</t>
  </si>
  <si>
    <t>Idemitsu Kosan_2024_Tianma</t>
  </si>
  <si>
    <t>Idemitsu Kosan_2024_Tianma_Mobile</t>
  </si>
  <si>
    <t>B_Host_2024_Tianma</t>
  </si>
  <si>
    <t>2024_Mobile_SingleLayer_Tianma_B_Host_Idemitsu Kosan</t>
  </si>
  <si>
    <t>2024_Mobile_SingleLayer_RGB_VTE_FMM_Tianma_Idemitsu Kosan</t>
  </si>
  <si>
    <t>LG Chem_2024_Tianma</t>
  </si>
  <si>
    <t>LG Chem_2024_Tianma_Mobile</t>
  </si>
  <si>
    <t>2024_Mobile_SingleLayer_Tianma_B_Host_LG Chem</t>
  </si>
  <si>
    <t>2024_Mobile_SingleLayer_RGB_VTE_FMM_Tianma_LG Chem</t>
  </si>
  <si>
    <t>B_Prime_2024_Tianma</t>
  </si>
  <si>
    <t>2024_Mobile_SingleLayer_Tianma_B_Prime_Idemitsu Kosan</t>
  </si>
  <si>
    <t>Unknown_2024_Tianma</t>
  </si>
  <si>
    <t>Unknown_2024_Tianma_Mobile</t>
  </si>
  <si>
    <t>2024_Mobile_SingleLayer_Tianma_B_Prime_Unknown</t>
  </si>
  <si>
    <t>2024_Mobile_SingleLayer_RGB_VTE_FMM_Tianma_Unknown</t>
  </si>
  <si>
    <t>Aglaia Tech_2024_CPL</t>
  </si>
  <si>
    <t>Aglaia Tech_2024_CPL_Mobile</t>
  </si>
  <si>
    <t>Aglaia Tech_2024_Tianma</t>
  </si>
  <si>
    <t>Aglaia Tech_2024_Tianma_Mobile</t>
  </si>
  <si>
    <t>CPL_2024_Tianma</t>
  </si>
  <si>
    <t>2024_Mobile_SingleLayer_Tianma_CPL_Aglaia Tech</t>
  </si>
  <si>
    <t>2024_Mobile_SingleLayer_RGB_VTE_FMM_Tianma_Aglaia Tech</t>
  </si>
  <si>
    <t>Lumilan_2024_CPL</t>
  </si>
  <si>
    <t>Lumilan_2024_CPL_Mobile</t>
  </si>
  <si>
    <t>Lumilan_2024_Tianma</t>
  </si>
  <si>
    <t>Lumilan_2024_Tianma_Mobile</t>
  </si>
  <si>
    <t>2024_Mobile_SingleLayer_Tianma_CPL_Lumilan</t>
  </si>
  <si>
    <t>2024_Mobile_SingleLayer_RGB_VTE_FMM_Tianma_Lumilan</t>
  </si>
  <si>
    <t>Hyperion_2024_Tianma</t>
  </si>
  <si>
    <t>Hyperion_2024_Tianma_Mobile</t>
  </si>
  <si>
    <t>EIL_2024_Tianma</t>
  </si>
  <si>
    <t>2024_Mobile_SingleLayer_Tianma_EIL_Hyperion</t>
  </si>
  <si>
    <t>2024_Mobile_SingleLayer_RGB_VTE_FMM_Tianma_Hyperion</t>
  </si>
  <si>
    <t>Jilin OLED_2024_Tianma</t>
  </si>
  <si>
    <t>Jilin OLED_2024_Tianma_Mobile</t>
  </si>
  <si>
    <t>2024_Mobile_SingleLayer_Tianma_EIL_Jilin OLED</t>
  </si>
  <si>
    <t>2024_Mobile_SingleLayer_RGB_VTE_FMM_Tianma_Jilin OLED</t>
  </si>
  <si>
    <t>ETL_2024_Tianma</t>
  </si>
  <si>
    <t>2024_Mobile_SingleLayer_Tianma_ETL_Hyperion</t>
  </si>
  <si>
    <t>2024_Mobile_SingleLayer_Tianma_ETL_LG Chem</t>
  </si>
  <si>
    <t>2024_Mobile_SingleLayer_Tianma_ETL_Unknown</t>
  </si>
  <si>
    <t>UDC_2024_Tianma</t>
  </si>
  <si>
    <t>UDC_2024_Tianma_Mobile</t>
  </si>
  <si>
    <t>G_Dopant_2024_Tianma</t>
  </si>
  <si>
    <t>2024_Mobile_SingleLayer_Tianma_G_Dopant_UDC</t>
  </si>
  <si>
    <t>2024_Mobile_SingleLayer_RGB_VTE_FMM_Tianma_UDC</t>
  </si>
  <si>
    <t>LTOM_2024_Tianma</t>
  </si>
  <si>
    <t>LTOM_2024_Tianma_Mobile</t>
  </si>
  <si>
    <t>G_Host_2024_Tianma</t>
  </si>
  <si>
    <t>2024_Mobile_SingleLayer_Tianma_G_Host_LTOM</t>
  </si>
  <si>
    <t>2024_Mobile_SingleLayer_RGB_VTE_FMM_Tianma_LTOM</t>
  </si>
  <si>
    <t>Samsung SDI_2024_Tianma</t>
  </si>
  <si>
    <t>Samsung SDI_2024_Tianma_Mobile</t>
  </si>
  <si>
    <t>2024_Mobile_SingleLayer_Tianma_G_Host_Samsung SDI</t>
  </si>
  <si>
    <t>2024_Mobile_SingleLayer_RGB_VTE_FMM_Tianma_Samsung SDI</t>
  </si>
  <si>
    <t>Duksan Neolux_2024_Tianma</t>
  </si>
  <si>
    <t>Duksan Neolux_2024_Tianma_Mobile</t>
  </si>
  <si>
    <t>G_Prime_2024_Tianma</t>
  </si>
  <si>
    <t>2024_Mobile_SingleLayer_Tianma_G_Prime_Duksan Neolux</t>
  </si>
  <si>
    <t>2024_Mobile_SingleLayer_RGB_VTE_FMM_Tianma_Duksan Neolux</t>
  </si>
  <si>
    <t>Merck_2024_Tianma</t>
  </si>
  <si>
    <t>Merck_2024_Tianma_Mobile</t>
  </si>
  <si>
    <t>2024_Mobile_SingleLayer_Tianma_G_Prime_Merck</t>
  </si>
  <si>
    <t>2024_Mobile_SingleLayer_RGB_VTE_FMM_Tianma_Merck</t>
  </si>
  <si>
    <t>2024_Mobile_SingleLayer_Tianma_G_Prime_Unknown</t>
  </si>
  <si>
    <t>HIL_2024_Tianma</t>
  </si>
  <si>
    <t>2024_Mobile_SingleLayer_Tianma_HIL_Unknown</t>
  </si>
  <si>
    <t>HTL_2024_Tianma</t>
  </si>
  <si>
    <t>2024_Mobile_SingleLayer_Tianma_HTL_Merck</t>
  </si>
  <si>
    <t>2024_Mobile_SingleLayer_Tianma_HTL_Unknown</t>
  </si>
  <si>
    <t>Novaled_2024_Tianma</t>
  </si>
  <si>
    <t>Novaled_2024_Tianma_Mobile</t>
  </si>
  <si>
    <t>P_Dopant_2024_Tianma</t>
  </si>
  <si>
    <t>2024_Mobile_SingleLayer_Tianma_P_Dopant_Novaled</t>
  </si>
  <si>
    <t>2024_Mobile_SingleLayer_RGB_VTE_FMM_Tianma_Novaled</t>
  </si>
  <si>
    <t>Summer Sprout_2024_Tianma</t>
  </si>
  <si>
    <t>Summer Sprout_2024_Tianma_Mobile</t>
  </si>
  <si>
    <t>2024_Mobile_SingleLayer_Tianma_P_Dopant_Summer Sprout</t>
  </si>
  <si>
    <t>2024_Mobile_SingleLayer_RGB_VTE_FMM_Tianma_Summer Sprout</t>
  </si>
  <si>
    <t>R_Dopant_2024_Tianma</t>
  </si>
  <si>
    <t>2024_Mobile_SingleLayer_Tianma_R_Dopant_UDC</t>
  </si>
  <si>
    <t>DuPont_2024_Tianma</t>
  </si>
  <si>
    <t>DuPont_2024_Tianma_Mobile</t>
  </si>
  <si>
    <t>R_Host_2024_Tianma</t>
  </si>
  <si>
    <t>2024_Mobile_SingleLayer_Tianma_R_Host_DuPont</t>
  </si>
  <si>
    <t>2024_Mobile_SingleLayer_RGB_VTE_FMM_Tianma_DuPont</t>
  </si>
  <si>
    <t>SFC_2024_R_Host</t>
  </si>
  <si>
    <t>SFC_2024_R_Host_Mobile</t>
  </si>
  <si>
    <t>2024_Mobile_SingleLayer_Tianma_R_Host_SFC</t>
  </si>
  <si>
    <t>R_Prime_2024_Tianma</t>
  </si>
  <si>
    <t>2024_Mobile_SingleLayer_Tianma_R_Prime_Jilin OLED</t>
  </si>
  <si>
    <t>Truly_2024</t>
  </si>
  <si>
    <t>Solus AM_2024_Truly</t>
  </si>
  <si>
    <t>Solus AM_2024_Truly_Mobile</t>
  </si>
  <si>
    <t>aETL_2024_Truly</t>
  </si>
  <si>
    <t>2024_Mobile_SingleLayer_Truly_aETL_Solus AM</t>
  </si>
  <si>
    <t>2024_Mobile_SingleLayer_RGB_VTE_FMM_Truly_Solus AM</t>
  </si>
  <si>
    <t>Idemitsu Kosan_2024_Truly</t>
  </si>
  <si>
    <t>Idemitsu Kosan_2024_Truly_Mobile</t>
  </si>
  <si>
    <t>B_Dopant_2024_Truly</t>
  </si>
  <si>
    <t>2024_Mobile_SingleLayer_Truly_B_Dopant_Idemitsu Kosan</t>
  </si>
  <si>
    <t>2024_Mobile_SingleLayer_RGB_VTE_FMM_Truly_Idemitsu Kosan</t>
  </si>
  <si>
    <t>SFC_2024_Truly</t>
  </si>
  <si>
    <t>SFC_2024_Truly_Mobile</t>
  </si>
  <si>
    <t>2024_Mobile_SingleLayer_Truly_B_Dopant_SFC</t>
  </si>
  <si>
    <t>2024_Mobile_SingleLayer_RGB_VTE_FMM_Truly_SFC</t>
  </si>
  <si>
    <t>B_Host_2024_Truly</t>
  </si>
  <si>
    <t>2024_Mobile_SingleLayer_Truly_B_Host_Idemitsu Kosan</t>
  </si>
  <si>
    <t>2024_Mobile_SingleLayer_Truly_B_Host_SFC</t>
  </si>
  <si>
    <t>DuPont_2024_Truly</t>
  </si>
  <si>
    <t>DuPont_2024_Truly_Mobile</t>
  </si>
  <si>
    <t>B_Prime_2024_Truly</t>
  </si>
  <si>
    <t>2024_Mobile_SingleLayer_Truly_B_Prime_DuPont</t>
  </si>
  <si>
    <t>2024_Mobile_SingleLayer_RGB_VTE_FMM_Truly_DuPont</t>
  </si>
  <si>
    <t>Unknown_2024_Truly</t>
  </si>
  <si>
    <t>Unknown_2024_Truly_Mobile</t>
  </si>
  <si>
    <t>CPL_2024_Truly</t>
  </si>
  <si>
    <t>2024_Mobile_SingleLayer_Truly_CPL_Unknown</t>
  </si>
  <si>
    <t>2024_Mobile_SingleLayer_RGB_VTE_FMM_Truly_Unknown</t>
  </si>
  <si>
    <t>EIL_2024_Truly</t>
  </si>
  <si>
    <t>2024_Mobile_SingleLayer_Truly_EIL_Unknown</t>
  </si>
  <si>
    <t>ETL_2024_Truly</t>
  </si>
  <si>
    <t>2024_Mobile_SingleLayer_Truly_ETL_DuPont</t>
  </si>
  <si>
    <t>LG Chem_2024_Truly</t>
  </si>
  <si>
    <t>LG Chem_2024_Truly_Mobile</t>
  </si>
  <si>
    <t>2024_Mobile_SingleLayer_Truly_ETL_LG Chem</t>
  </si>
  <si>
    <t>2024_Mobile_SingleLayer_RGB_VTE_FMM_Truly_LG Chem</t>
  </si>
  <si>
    <t>Merck_2024_Truly</t>
  </si>
  <si>
    <t>Merck_2024_Truly_Mobile</t>
  </si>
  <si>
    <t>2024_Mobile_SingleLayer_Truly_ETL_Merck</t>
  </si>
  <si>
    <t>2024_Mobile_SingleLayer_RGB_VTE_FMM_Truly_Merck</t>
  </si>
  <si>
    <t>2024_Mobile_SingleLayer_Truly_ETL_Unknown</t>
  </si>
  <si>
    <t>UDC_2024_Truly</t>
  </si>
  <si>
    <t>UDC_2024_Truly_Mobile</t>
  </si>
  <si>
    <t>G_Dopant_2024_Truly</t>
  </si>
  <si>
    <t>2024_Mobile_SingleLayer_Truly_G_Dopant_UDC</t>
  </si>
  <si>
    <t>2024_Mobile_SingleLayer_RGB_VTE_FMM_Truly_UDC</t>
  </si>
  <si>
    <t>G_Host_2024_Truly</t>
  </si>
  <si>
    <t>2024_Mobile_SingleLayer_Truly_G_Host_DuPont</t>
  </si>
  <si>
    <t>2024_Mobile_SingleLayer_Truly_G_Host_Merck</t>
  </si>
  <si>
    <t>Samsung SDI_2024_Truly</t>
  </si>
  <si>
    <t>Samsung SDI_2024_Truly_Mobile</t>
  </si>
  <si>
    <t>2024_Mobile_SingleLayer_Truly_G_Host_Samsung SDI</t>
  </si>
  <si>
    <t>2024_Mobile_SingleLayer_RGB_VTE_FMM_Truly_Samsung SDI</t>
  </si>
  <si>
    <t>G_Prime_2024_Truly</t>
  </si>
  <si>
    <t>2024_Mobile_SingleLayer_Truly_G_Prime_DuPont</t>
  </si>
  <si>
    <t>HIL_2024_Truly</t>
  </si>
  <si>
    <t>2024_Mobile_SingleLayer_Truly_HIL_Unknown</t>
  </si>
  <si>
    <t>Duksan Neolux_2024_Truly</t>
  </si>
  <si>
    <t>Duksan Neolux_2024_Truly_Mobile</t>
  </si>
  <si>
    <t>HTL_2024_Truly</t>
  </si>
  <si>
    <t>2024_Mobile_SingleLayer_Truly_HTL_Duksan Neolux</t>
  </si>
  <si>
    <t>2024_Mobile_SingleLayer_RGB_VTE_FMM_Truly_Duksan Neolux</t>
  </si>
  <si>
    <t>Novaled_2024_Truly</t>
  </si>
  <si>
    <t>Novaled_2024_Truly_Mobile</t>
  </si>
  <si>
    <t>P_Dopant_2024_Truly</t>
  </si>
  <si>
    <t>2024_Mobile_SingleLayer_Truly_P_Dopant_Novaled</t>
  </si>
  <si>
    <t>2024_Mobile_SingleLayer_RGB_VTE_FMM_Truly_Novaled</t>
  </si>
  <si>
    <t>Unknown_2024_P_Dopant</t>
  </si>
  <si>
    <t>Unknown_2024_P_Dopant_Mobile</t>
  </si>
  <si>
    <t>2024_Mobile_SingleLayer_Truly_P_Dopant_Unknown</t>
  </si>
  <si>
    <t>R_Dopant_2024_Truly</t>
  </si>
  <si>
    <t>2024_Mobile_SingleLayer_Truly_R_Dopant_UDC</t>
  </si>
  <si>
    <t>R_Host_2024_Truly</t>
  </si>
  <si>
    <t>2024_Mobile_SingleLayer_Truly_R_Host_Duksan Neolux</t>
  </si>
  <si>
    <t>2024_Mobile_SingleLayer_Truly_R_Host_DuPont</t>
  </si>
  <si>
    <t>R_Prime_2024_Truly</t>
  </si>
  <si>
    <t>2024_Mobile_SingleLayer_Truly_R_Prime_DuPont</t>
  </si>
  <si>
    <t>2024_Mobile_SingleLayer_Truly_R_Prime_Unknown</t>
  </si>
  <si>
    <t>Visionox_2024</t>
  </si>
  <si>
    <t>Solus AM_2024_Visionox</t>
  </si>
  <si>
    <t>Solus AM_2024_Visionox_IT</t>
  </si>
  <si>
    <t>aETL_2024_Visionox</t>
  </si>
  <si>
    <t>2024_IT_SingleLayer_Visionox_aETL_Solus AM</t>
  </si>
  <si>
    <t>2024_IT_SingleLayer_RGB_VTE_FMM_Visionox_Solus AM</t>
  </si>
  <si>
    <t>Sunera_2024_aETL</t>
  </si>
  <si>
    <t>Sunera_2024_aETL_IT</t>
  </si>
  <si>
    <t>Sunera_2024_Visionox</t>
  </si>
  <si>
    <t>Sunera_2024_Visionox_IT</t>
  </si>
  <si>
    <t>2024_IT_SingleLayer_Visionox_aETL_Sunera</t>
  </si>
  <si>
    <t>2024_IT_SingleLayer_RGB_VTE_FMM_Visionox_Sunera</t>
  </si>
  <si>
    <t>SK JNC_2024_Visionox</t>
  </si>
  <si>
    <t>SK JNC_2024_Visionox_IT</t>
  </si>
  <si>
    <t>B_Dopant_2024_Visionox</t>
  </si>
  <si>
    <t>2024_IT_SingleLayer_Visionox_B_Dopant_SK JNC</t>
  </si>
  <si>
    <t>2024_IT_SingleLayer_RGB_VTE_FMM_Visionox_SK JNC</t>
  </si>
  <si>
    <t>2024_IT_SingleLayer_Visionox_B_Dopant_Sunera</t>
  </si>
  <si>
    <t>Idemitsu Kosan_2024_Visionox</t>
  </si>
  <si>
    <t>Idemitsu Kosan_2024_Visionox_IT</t>
  </si>
  <si>
    <t>B_Host_2024_Visionox</t>
  </si>
  <si>
    <t>2024_IT_SingleLayer_Visionox_B_Host_Idemitsu Kosan</t>
  </si>
  <si>
    <t>2024_IT_SingleLayer_RGB_VTE_FMM_Visionox_Idemitsu Kosan</t>
  </si>
  <si>
    <t>SFC_2024_Visionox</t>
  </si>
  <si>
    <t>SFC_2024_Visionox_IT</t>
  </si>
  <si>
    <t>2024_IT_SingleLayer_Visionox_B_Host_SFC</t>
  </si>
  <si>
    <t>2024_IT_SingleLayer_RGB_VTE_FMM_Visionox_SFC</t>
  </si>
  <si>
    <t>Jilin OLED_2024_B_Prime</t>
  </si>
  <si>
    <t>Jilin OLED_2024_B_Prime_IT</t>
  </si>
  <si>
    <t>Jilin OLED_2024_Visionox</t>
  </si>
  <si>
    <t>Jilin OLED_2024_Visionox_IT</t>
  </si>
  <si>
    <t>B_Prime_2024_Visionox</t>
  </si>
  <si>
    <t>2024_IT_SingleLayer_Visionox_B_Prime_Jilin OLED</t>
  </si>
  <si>
    <t>2024_IT_SingleLayer_RGB_VTE_FMM_Visionox_Jilin OLED</t>
  </si>
  <si>
    <t>Sunera_2024_B_Prime</t>
  </si>
  <si>
    <t>Sunera_2024_B_Prime_IT</t>
  </si>
  <si>
    <t>2024_IT_SingleLayer_Visionox_B_Prime_Sunera</t>
  </si>
  <si>
    <t>Sunera_2024_CPL</t>
  </si>
  <si>
    <t>Sunera_2024_CPL_IT</t>
  </si>
  <si>
    <t>CPL_2024_Visionox</t>
  </si>
  <si>
    <t>2024_IT_SingleLayer_Visionox_CPL_Sunera</t>
  </si>
  <si>
    <t>EMT_2024</t>
  </si>
  <si>
    <t>EMT_2024_IT</t>
  </si>
  <si>
    <t>EMT_2024_EIL</t>
  </si>
  <si>
    <t>EMT_2024_EIL_IT</t>
  </si>
  <si>
    <t>EMT_2024_Visionox</t>
  </si>
  <si>
    <t>EMT_2024_Visionox_IT</t>
  </si>
  <si>
    <t>EIL_2024_Visionox</t>
  </si>
  <si>
    <t>2024_IT_SingleLayer_Visionox_EIL_EMT</t>
  </si>
  <si>
    <t>2024_IT_SingleLayer_RGB_VTE_FMM_Visionox_EMT</t>
  </si>
  <si>
    <t>Unknown_2024_Visionox</t>
  </si>
  <si>
    <t>Unknown_2024_Visionox_IT</t>
  </si>
  <si>
    <t>2024_IT_SingleLayer_Visionox_EIL_Unknown</t>
  </si>
  <si>
    <t>2024_IT_SingleLayer_RGB_VTE_FMM_Visionox_Unknown</t>
  </si>
  <si>
    <t>LG Chem_2024_Visionox</t>
  </si>
  <si>
    <t>LG Chem_2024_Visionox_IT</t>
  </si>
  <si>
    <t>ETL_2024_Visionox</t>
  </si>
  <si>
    <t>2024_IT_SingleLayer_Visionox_ETL_LG Chem</t>
  </si>
  <si>
    <t>2024_IT_SingleLayer_RGB_VTE_FMM_Visionox_LG Chem</t>
  </si>
  <si>
    <t>Solus AM_2024_ETL_IT</t>
  </si>
  <si>
    <t>2024_IT_SingleLayer_Visionox_ETL_Solus AM</t>
  </si>
  <si>
    <t>2024_IT_SingleLayer_Visionox_ETL_Unknown</t>
  </si>
  <si>
    <t>UDC_2024_Visionox</t>
  </si>
  <si>
    <t>UDC_2024_Visionox_IT</t>
  </si>
  <si>
    <t>G_Dopant_2024_Visionox</t>
  </si>
  <si>
    <t>2024_IT_SingleLayer_Visionox_G_Dopant_UDC</t>
  </si>
  <si>
    <t>2024_IT_SingleLayer_RGB_VTE_FMM_Visionox_UDC</t>
  </si>
  <si>
    <t>Merck_2024_Visionox</t>
  </si>
  <si>
    <t>Merck_2024_Visionox_IT</t>
  </si>
  <si>
    <t>G_Host_2024_Visionox</t>
  </si>
  <si>
    <t>2024_IT_SingleLayer_Visionox_G_Host_Merck</t>
  </si>
  <si>
    <t>2024_IT_SingleLayer_RGB_VTE_FMM_Visionox_Merck</t>
  </si>
  <si>
    <t>Samsung SDI_2024_Visionox</t>
  </si>
  <si>
    <t>Samsung SDI_2024_Visionox_IT</t>
  </si>
  <si>
    <t>2024_IT_SingleLayer_Visionox_G_Host_Samsung SDI</t>
  </si>
  <si>
    <t>2024_IT_SingleLayer_RGB_VTE_FMM_Visionox_Samsung SDI</t>
  </si>
  <si>
    <t>Jilin OLED_2024_G_Prime_IT</t>
  </si>
  <si>
    <t>G_Prime_2024_Visionox</t>
  </si>
  <si>
    <t>2024_IT_SingleLayer_Visionox_G_Prime_Jilin OLED</t>
  </si>
  <si>
    <t>HIL_2024_Visionox</t>
  </si>
  <si>
    <t>2024_IT_SingleLayer_Visionox_HIL_Unknown</t>
  </si>
  <si>
    <t>HTL_2024_Visionox</t>
  </si>
  <si>
    <t>2024_IT_SingleLayer_Visionox_HTL_Merck</t>
  </si>
  <si>
    <t>Unknown_2024_HTL_IT</t>
  </si>
  <si>
    <t>2024_IT_SingleLayer_Visionox_HTL_Unknown</t>
  </si>
  <si>
    <t>Novaled_2024_Visionox</t>
  </si>
  <si>
    <t>Novaled_2024_Visionox_IT</t>
  </si>
  <si>
    <t>P_Dopant_2024_Visionox</t>
  </si>
  <si>
    <t>2024_IT_SingleLayer_Visionox_P_Dopant_Novaled</t>
  </si>
  <si>
    <t>2024_IT_SingleLayer_RGB_VTE_FMM_Visionox_Novaled</t>
  </si>
  <si>
    <t>R_Dopant_2024_Visionox</t>
  </si>
  <si>
    <t>2024_IT_SingleLayer_Visionox_R_Dopant_UDC</t>
  </si>
  <si>
    <t>DuPont_2024_Visionox</t>
  </si>
  <si>
    <t>DuPont_2024_Visionox_IT</t>
  </si>
  <si>
    <t>R_Host_2024_Visionox</t>
  </si>
  <si>
    <t>2024_IT_SingleLayer_Visionox_R_Host_DuPont</t>
  </si>
  <si>
    <t>2024_IT_SingleLayer_RGB_VTE_FMM_Visionox_DuPont</t>
  </si>
  <si>
    <t>2024_IT_SingleLayer_Visionox_R_Host_Unknown</t>
  </si>
  <si>
    <t>R_Prime_2024_Visionox</t>
  </si>
  <si>
    <t>2024_IT_SingleLayer_Visionox_R_Prime_DuPont</t>
  </si>
  <si>
    <t>EMT_2024_R_Prime</t>
  </si>
  <si>
    <t>EMT_2024_R_Prime_IT</t>
  </si>
  <si>
    <t>2024_IT_SingleLayer_Visionox_R_Prime_EMT</t>
  </si>
  <si>
    <t>Solus AM_2024_Visionox_Mobile</t>
  </si>
  <si>
    <t>2024_Mobile_SingleLayer_Visionox_aETL_Solus AM</t>
  </si>
  <si>
    <t>2024_Mobile_SingleLayer_RGB_VTE_FMM_Visionox_Solus AM</t>
  </si>
  <si>
    <t>Sunera_2024_aETL_Mobile</t>
  </si>
  <si>
    <t>Sunera_2024_Visionox_Mobile</t>
  </si>
  <si>
    <t>2024_Mobile_SingleLayer_Visionox_aETL_Sunera</t>
  </si>
  <si>
    <t>2024_Mobile_SingleLayer_RGB_VTE_FMM_Visionox_Sunera</t>
  </si>
  <si>
    <t>SK JNC_2024_Visionox_Mobile</t>
  </si>
  <si>
    <t>2024_Mobile_SingleLayer_Visionox_B_Dopant_SK JNC</t>
  </si>
  <si>
    <t>2024_Mobile_SingleLayer_RGB_VTE_FMM_Visionox_SK JNC</t>
  </si>
  <si>
    <t>2024_Mobile_SingleLayer_Visionox_B_Dopant_Sunera</t>
  </si>
  <si>
    <t>Idemitsu Kosan_2024_Visionox_Mobile</t>
  </si>
  <si>
    <t>2024_Mobile_SingleLayer_Visionox_B_Host_Idemitsu Kosan</t>
  </si>
  <si>
    <t>2024_Mobile_SingleLayer_RGB_VTE_FMM_Visionox_Idemitsu Kosan</t>
  </si>
  <si>
    <t>Jilin OLED_2024_B_Prime_Mobile</t>
  </si>
  <si>
    <t>Jilin OLED_2024_Visionox_Mobile</t>
  </si>
  <si>
    <t>2024_Mobile_SingleLayer_Visionox_B_Prime_Jilin OLED</t>
  </si>
  <si>
    <t>2024_Mobile_SingleLayer_RGB_VTE_FMM_Visionox_Jilin OLED</t>
  </si>
  <si>
    <t>Sunera_2024_B_Prime_Mobile</t>
  </si>
  <si>
    <t>2024_Mobile_SingleLayer_Visionox_B_Prime_Sunera</t>
  </si>
  <si>
    <t>Sunera_2024_CPL_Mobile</t>
  </si>
  <si>
    <t>2024_Mobile_SingleLayer_Visionox_CPL_Sunera</t>
  </si>
  <si>
    <t>EMT_2024_Mobile</t>
  </si>
  <si>
    <t>EMT_2024_EIL_Mobile</t>
  </si>
  <si>
    <t>EMT_2024_Visionox_Mobile</t>
  </si>
  <si>
    <t>2024_Mobile_SingleLayer_Visionox_EIL_EMT</t>
  </si>
  <si>
    <t>2024_Mobile_SingleLayer_RGB_VTE_FMM_Visionox_EMT</t>
  </si>
  <si>
    <t>Unknown_2024_Visionox_Mobile</t>
  </si>
  <si>
    <t>2024_Mobile_SingleLayer_Visionox_EIL_Unknown</t>
  </si>
  <si>
    <t>2024_Mobile_SingleLayer_RGB_VTE_FMM_Visionox_Unknown</t>
  </si>
  <si>
    <t>LG Chem_2024_Visionox_Mobile</t>
  </si>
  <si>
    <t>2024_Mobile_SingleLayer_Visionox_ETL_LG Chem</t>
  </si>
  <si>
    <t>2024_Mobile_SingleLayer_RGB_VTE_FMM_Visionox_LG Chem</t>
  </si>
  <si>
    <t>2024_Mobile_SingleLayer_Visionox_ETL_Unknown</t>
  </si>
  <si>
    <t>UDC_2024_Visionox_Mobile</t>
  </si>
  <si>
    <t>2024_Mobile_SingleLayer_Visionox_G_Dopant_UDC</t>
  </si>
  <si>
    <t>2024_Mobile_SingleLayer_RGB_VTE_FMM_Visionox_UDC</t>
  </si>
  <si>
    <t>Merck_2024_Visionox_Mobile</t>
  </si>
  <si>
    <t>2024_Mobile_SingleLayer_Visionox_G_Host_Merck</t>
  </si>
  <si>
    <t>2024_Mobile_SingleLayer_RGB_VTE_FMM_Visionox_Merck</t>
  </si>
  <si>
    <t>Samsung SDI_2024_Visionox_Mobile</t>
  </si>
  <si>
    <t>2024_Mobile_SingleLayer_Visionox_G_Host_Samsung SDI</t>
  </si>
  <si>
    <t>2024_Mobile_SingleLayer_RGB_VTE_FMM_Visionox_Samsung SDI</t>
  </si>
  <si>
    <t>2024_Mobile_SingleLayer_Visionox_G_Prime_Jilin OLED</t>
  </si>
  <si>
    <t>2024_Mobile_SingleLayer_Visionox_HIL_Unknown</t>
  </si>
  <si>
    <t>2024_Mobile_SingleLayer_Visionox_HTL_Merck</t>
  </si>
  <si>
    <t>2024_Mobile_SingleLayer_Visionox_HTL_Unknown</t>
  </si>
  <si>
    <t>Novaled_2024_Visionox_Mobile</t>
  </si>
  <si>
    <t>2024_Mobile_SingleLayer_Visionox_P_Dopant_Novaled</t>
  </si>
  <si>
    <t>2024_Mobile_SingleLayer_RGB_VTE_FMM_Visionox_Novaled</t>
  </si>
  <si>
    <t>2024_Mobile_SingleLayer_Visionox_R_Dopant_UDC</t>
  </si>
  <si>
    <t>DuPont_2024_Visionox_Mobile</t>
  </si>
  <si>
    <t>2024_Mobile_SingleLayer_Visionox_R_Host_DuPont</t>
  </si>
  <si>
    <t>2024_Mobile_SingleLayer_RGB_VTE_FMM_Visionox_DuPont</t>
  </si>
  <si>
    <t>2024_Mobile_SingleLayer_Visionox_R_Host_Unknown</t>
  </si>
  <si>
    <t>2024_Mobile_SingleLayer_Visionox_R_Prime_DuPont</t>
  </si>
  <si>
    <t>EMT_2024_R_Prime_Mobile</t>
  </si>
  <si>
    <t>2024_Mobile_SingleLayer_Visionox_R_Prime_EMT</t>
  </si>
  <si>
    <t>Solus AM_2025</t>
  </si>
  <si>
    <t>Solus AM_2025_IT</t>
  </si>
  <si>
    <t>aETL_2025</t>
  </si>
  <si>
    <t>BOE_2025</t>
  </si>
  <si>
    <t>Solus AM_2025_aETL</t>
  </si>
  <si>
    <t>Solus AM_2025_aETL_IT</t>
  </si>
  <si>
    <t>Solus AM_2025_BOE</t>
  </si>
  <si>
    <t>Solus AM_2025_BOE_IT</t>
  </si>
  <si>
    <t>aETL_2025_BOE</t>
  </si>
  <si>
    <t>2025_IT_SingleLayer_BOE_aETL_Solus AM</t>
  </si>
  <si>
    <t>2025_IT_SingleLayer_RGB_VTE_FMM_BOE_Solus AM</t>
  </si>
  <si>
    <t>SFC_2025</t>
  </si>
  <si>
    <t>SFC_2025_IT</t>
  </si>
  <si>
    <t>B_Dopant_2025</t>
  </si>
  <si>
    <t>SFC_2025_B_Dopant</t>
  </si>
  <si>
    <t>SFC_2025_B_Dopant_IT</t>
  </si>
  <si>
    <t>SFC_2025_BOE</t>
  </si>
  <si>
    <t>SFC_2025_BOE_IT</t>
  </si>
  <si>
    <t>B_Dopant_2025_BOE</t>
  </si>
  <si>
    <t>2025_IT_SingleLayer_BOE_B_Dopant_SFC</t>
  </si>
  <si>
    <t>2025_IT_SingleLayer_RGB_VTE_FMM_BOE_SFC</t>
  </si>
  <si>
    <t>Sunera_2025</t>
  </si>
  <si>
    <t>Sunera_2025_IT</t>
  </si>
  <si>
    <t>Sunera_2025_B_Dopant</t>
  </si>
  <si>
    <t>Sunera_2025_B_Dopant_IT</t>
  </si>
  <si>
    <t>Sunera_2025_BOE</t>
  </si>
  <si>
    <t>Sunera_2025_BOE_IT</t>
  </si>
  <si>
    <t>2025_IT_SingleLayer_BOE_B_Dopant_Sunera</t>
  </si>
  <si>
    <t>2025_IT_SingleLayer_RGB_VTE_FMM_BOE_Sunera</t>
  </si>
  <si>
    <t>LG Chem_2025</t>
  </si>
  <si>
    <t>LG Chem_2025_IT</t>
  </si>
  <si>
    <t>B_Host_2025</t>
  </si>
  <si>
    <t>LG Chem_2025_B_Host</t>
  </si>
  <si>
    <t>LG Chem_2025_B_Host_IT</t>
  </si>
  <si>
    <t>LG Chem_2025_BOE</t>
  </si>
  <si>
    <t>LG Chem_2025_BOE_IT</t>
  </si>
  <si>
    <t>B_Host_2025_BOE</t>
  </si>
  <si>
    <t>2025_IT_SingleLayer_BOE_B_Host_LG Chem</t>
  </si>
  <si>
    <t>2025_IT_SingleLayer_RGB_VTE_FMM_BOE_LG Chem</t>
  </si>
  <si>
    <t>SK JNC_2025</t>
  </si>
  <si>
    <t>SK JNC_2025_IT</t>
  </si>
  <si>
    <t>B_Prime_2025</t>
  </si>
  <si>
    <t>SK JNC_2025_B_Prime</t>
  </si>
  <si>
    <t>SK JNC_2025_B_Prime_IT</t>
  </si>
  <si>
    <t>SK JNC_2025_BOE</t>
  </si>
  <si>
    <t>SK JNC_2025_BOE_IT</t>
  </si>
  <si>
    <t>B_Prime_2025_BOE</t>
  </si>
  <si>
    <t>2025_IT_SingleLayer_BOE_B_Prime_SK JNC</t>
  </si>
  <si>
    <t>2025_IT_SingleLayer_RGB_VTE_FMM_BOE_SK JNC</t>
  </si>
  <si>
    <t>Hyperion_2025</t>
  </si>
  <si>
    <t>Hyperion_2025_IT</t>
  </si>
  <si>
    <t>CPL_2025</t>
  </si>
  <si>
    <t>Hyperion_2025_CPL</t>
  </si>
  <si>
    <t>Hyperion_2025_CPL_IT</t>
  </si>
  <si>
    <t>Hyperion_2025_BOE</t>
  </si>
  <si>
    <t>Hyperion_2025_BOE_IT</t>
  </si>
  <si>
    <t>CPL_2025_BOE</t>
  </si>
  <si>
    <t>2025_IT_SingleLayer_BOE_CPL_Hyperion</t>
  </si>
  <si>
    <t>2025_IT_SingleLayer_RGB_VTE_FMM_BOE_Hyperion</t>
  </si>
  <si>
    <t>EIL_2025</t>
  </si>
  <si>
    <t>Hyperion_2025_EIL</t>
  </si>
  <si>
    <t>Hyperion_2025_EIL_IT</t>
  </si>
  <si>
    <t>EIL_2025_BOE</t>
  </si>
  <si>
    <t>2025_IT_SingleLayer_BOE_EIL_Hyperion</t>
  </si>
  <si>
    <t>Aglaia Tech_2025</t>
  </si>
  <si>
    <t>Aglaia Tech_2025_IT</t>
  </si>
  <si>
    <t>ETL_2025</t>
  </si>
  <si>
    <t>Aglaia Tech_2025_ETL</t>
  </si>
  <si>
    <t>Aglaia Tech_2025_ETL_IT</t>
  </si>
  <si>
    <t>Aglaia Tech_2025_BOE</t>
  </si>
  <si>
    <t>Aglaia Tech_2025_BOE_IT</t>
  </si>
  <si>
    <t>ETL_2025_BOE</t>
  </si>
  <si>
    <t>2025_IT_SingleLayer_BOE_ETL_Aglaia Tech</t>
  </si>
  <si>
    <t>2025_IT_SingleLayer_RGB_VTE_FMM_BOE_Aglaia Tech</t>
  </si>
  <si>
    <t>LG Chem_2025_ETL</t>
  </si>
  <si>
    <t>LG Chem_2025_ETL_IT</t>
  </si>
  <si>
    <t>2025_IT_SingleLayer_BOE_ETL_LG Chem</t>
  </si>
  <si>
    <t>Merck_2025</t>
  </si>
  <si>
    <t>Merck_2025_IT</t>
  </si>
  <si>
    <t>Merck_2025_ETL</t>
  </si>
  <si>
    <t>Merck_2025_ETL_IT</t>
  </si>
  <si>
    <t>Merck_2025_BOE</t>
  </si>
  <si>
    <t>Merck_2025_BOE_IT</t>
  </si>
  <si>
    <t>2025_IT_SingleLayer_BOE_ETL_Merck</t>
  </si>
  <si>
    <t>2025_IT_SingleLayer_RGB_VTE_FMM_BOE_Merck</t>
  </si>
  <si>
    <t>UDC_2025</t>
  </si>
  <si>
    <t>UDC_2025_IT</t>
  </si>
  <si>
    <t>G_Dopant_2025</t>
  </si>
  <si>
    <t>UDC_2025_G_Dopant</t>
  </si>
  <si>
    <t>UDC_2025_G_Dopant_IT</t>
  </si>
  <si>
    <t>UDC_2025_BOE</t>
  </si>
  <si>
    <t>UDC_2025_BOE_IT</t>
  </si>
  <si>
    <t>G_Dopant_2025_BOE</t>
  </si>
  <si>
    <t>2025_IT_SingleLayer_BOE_G_Dopant_UDC</t>
  </si>
  <si>
    <t>2025_IT_SingleLayer_RGB_VTE_FMM_BOE_UDC</t>
  </si>
  <si>
    <t>LTOM_2025</t>
  </si>
  <si>
    <t>LTOM_2025_IT</t>
  </si>
  <si>
    <t>G_Host_2025</t>
  </si>
  <si>
    <t>LTOM_2025_G_Host</t>
  </si>
  <si>
    <t>LTOM_2025_G_Host_IT</t>
  </si>
  <si>
    <t>LTOM_2025_BOE</t>
  </si>
  <si>
    <t>LTOM_2025_BOE_IT</t>
  </si>
  <si>
    <t>G_Host_2025_BOE</t>
  </si>
  <si>
    <t>2025_IT_SingleLayer_BOE_G_Host_LTOM</t>
  </si>
  <si>
    <t>2025_IT_SingleLayer_RGB_VTE_FMM_BOE_LTOM</t>
  </si>
  <si>
    <t>Samsung SDI_2025</t>
  </si>
  <si>
    <t>Samsung SDI_2025_IT</t>
  </si>
  <si>
    <t>Samsung SDI_2025_G_Host</t>
  </si>
  <si>
    <t>Samsung SDI_2025_G_Host_IT</t>
  </si>
  <si>
    <t>Samsung SDI_2025_BOE</t>
  </si>
  <si>
    <t>Samsung SDI_2025_BOE_IT</t>
  </si>
  <si>
    <t>2025_IT_SingleLayer_BOE_G_Host_Samsung SDI</t>
  </si>
  <si>
    <t>2025_IT_SingleLayer_RGB_VTE_FMM_BOE_Samsung SDI</t>
  </si>
  <si>
    <t>G_Prime_2025</t>
  </si>
  <si>
    <t>Hyperion_2025_G_Prime</t>
  </si>
  <si>
    <t>Hyperion_2025_G_Prime_IT</t>
  </si>
  <si>
    <t>G_Prime_2025_BOE</t>
  </si>
  <si>
    <t>2025_IT_SingleLayer_BOE_G_Prime_Hyperion</t>
  </si>
  <si>
    <t>Merck_2025_G_Prime</t>
  </si>
  <si>
    <t>Merck_2025_G_Prime_IT</t>
  </si>
  <si>
    <t>2025_IT_SingleLayer_BOE_G_Prime_Merck</t>
  </si>
  <si>
    <t>HIL_2025</t>
  </si>
  <si>
    <t>Hyperion_2025_HIL</t>
  </si>
  <si>
    <t>Hyperion_2025_HIL_IT</t>
  </si>
  <si>
    <t>HIL_2025_BOE</t>
  </si>
  <si>
    <t>2025_IT_SingleLayer_BOE_HIL_Hyperion</t>
  </si>
  <si>
    <t>Idemitsu Kosan_2025</t>
  </si>
  <si>
    <t>Idemitsu Kosan_2025_IT</t>
  </si>
  <si>
    <t>Idemitsu Kosan_2025_HIL</t>
  </si>
  <si>
    <t>Idemitsu Kosan_2025_HIL_IT</t>
  </si>
  <si>
    <t>Idemitsu Kosan_2025_BOE</t>
  </si>
  <si>
    <t>Idemitsu Kosan_2025_BOE_IT</t>
  </si>
  <si>
    <t>2025_IT_SingleLayer_BOE_HIL_Idemitsu Kosan</t>
  </si>
  <si>
    <t>2025_IT_SingleLayer_RGB_VTE_FMM_BOE_Idemitsu Kosan</t>
  </si>
  <si>
    <t>HTL_2025</t>
  </si>
  <si>
    <t>Hyperion_2025_HTL</t>
  </si>
  <si>
    <t>Hyperion_2025_HTL_IT</t>
  </si>
  <si>
    <t>HTL_2025_BOE</t>
  </si>
  <si>
    <t>2025_IT_SingleLayer_BOE_HTL_Hyperion</t>
  </si>
  <si>
    <t>Idemitsu Kosan_2025_HTL</t>
  </si>
  <si>
    <t>Idemitsu Kosan_2025_HTL_IT</t>
  </si>
  <si>
    <t>2025_IT_SingleLayer_BOE_HTL_Idemitsu Kosan</t>
  </si>
  <si>
    <t>Novaled_2025</t>
  </si>
  <si>
    <t>Novaled_2025_IT</t>
  </si>
  <si>
    <t>P_Dopant_2025</t>
  </si>
  <si>
    <t>Novaled_2025_P_Dopant</t>
  </si>
  <si>
    <t>Novaled_2025_P_Dopant_IT</t>
  </si>
  <si>
    <t>Novaled_2025_BOE</t>
  </si>
  <si>
    <t>Novaled_2025_BOE_IT</t>
  </si>
  <si>
    <t>P_Dopant_2025_BOE</t>
  </si>
  <si>
    <t>2025_IT_SingleLayer_BOE_P_Dopant_Novaled</t>
  </si>
  <si>
    <t>2025_IT_SingleLayer_RGB_VTE_FMM_BOE_Novaled</t>
  </si>
  <si>
    <t>R_Dopant_2025</t>
  </si>
  <si>
    <t>UDC_2025_R_Dopant</t>
  </si>
  <si>
    <t>UDC_2025_R_Dopant_IT</t>
  </si>
  <si>
    <t>R_Dopant_2025_BOE</t>
  </si>
  <si>
    <t>2025_IT_SingleLayer_BOE_R_Dopant_UDC</t>
  </si>
  <si>
    <t>DuPont_2025</t>
  </si>
  <si>
    <t>DuPont_2025_IT</t>
  </si>
  <si>
    <t>R_Host_2025</t>
  </si>
  <si>
    <t>DuPont_2025_R_Host</t>
  </si>
  <si>
    <t>DuPont_2025_R_Host_IT</t>
  </si>
  <si>
    <t>DuPont_2025_BOE</t>
  </si>
  <si>
    <t>DuPont_2025_BOE_IT</t>
  </si>
  <si>
    <t>R_Host_2025_BOE</t>
  </si>
  <si>
    <t>2025_IT_SingleLayer_BOE_R_Host_DuPont</t>
  </si>
  <si>
    <t>2025_IT_SingleLayer_RGB_VTE_FMM_BOE_DuPont</t>
  </si>
  <si>
    <t>Unknown_2025</t>
  </si>
  <si>
    <t>Unknown_2025_IT</t>
  </si>
  <si>
    <t>Unknown_2025_R_Host</t>
  </si>
  <si>
    <t>Unknown_2025_R_Host_IT</t>
  </si>
  <si>
    <t>Unknown_2025_BOE</t>
  </si>
  <si>
    <t>Unknown_2025_BOE_IT</t>
  </si>
  <si>
    <t>2025_IT_SingleLayer_BOE_R_Host_Unknown</t>
  </si>
  <si>
    <t>2025_IT_SingleLayer_RGB_VTE_FMM_BOE_Unknown</t>
  </si>
  <si>
    <t>R_Prime_2025</t>
  </si>
  <si>
    <t>LTOM_2025_R_Prime</t>
  </si>
  <si>
    <t>LTOM_2025_R_Prime_IT</t>
  </si>
  <si>
    <t>R_Prime_2025_BOE</t>
  </si>
  <si>
    <t>2025_IT_SingleLayer_BOE_R_Prime_LTOM</t>
  </si>
  <si>
    <t>Hyperion_2025_Mobile</t>
  </si>
  <si>
    <t>Hyperion_2025_aETL</t>
  </si>
  <si>
    <t>Hyperion_2025_aETL_Mobile</t>
  </si>
  <si>
    <t>Hyperion_2025_BOE_Mobile</t>
  </si>
  <si>
    <t>2025_Mobile_SingleLayer_BOE_aETL_Hyperion</t>
  </si>
  <si>
    <t>2025_Mobile_SingleLayer_RGB_VTE_FMM_BOE_Hyperion</t>
  </si>
  <si>
    <t>Solus AM_2025_Mobile</t>
  </si>
  <si>
    <t>Solus AM_2025_aETL_Mobile</t>
  </si>
  <si>
    <t>Solus AM_2025_BOE_Mobile</t>
  </si>
  <si>
    <t>2025_Mobile_SingleLayer_BOE_aETL_Solus AM</t>
  </si>
  <si>
    <t>2025_Mobile_SingleLayer_RGB_VTE_FMM_BOE_Solus AM</t>
  </si>
  <si>
    <t>SFC_2025_Mobile</t>
  </si>
  <si>
    <t>SFC_2025_B_Dopant_Mobile</t>
  </si>
  <si>
    <t>SFC_2025_BOE_Mobile</t>
  </si>
  <si>
    <t>2025_Mobile_SingleLayer_BOE_B_Dopant_SFC</t>
  </si>
  <si>
    <t>2025_Mobile_SingleLayer_RGB_VTE_FMM_BOE_SFC</t>
  </si>
  <si>
    <t>Sunera_2025_Mobile</t>
  </si>
  <si>
    <t>Sunera_2025_B_Dopant_Mobile</t>
  </si>
  <si>
    <t>Sunera_2025_BOE_Mobile</t>
  </si>
  <si>
    <t>2025_Mobile_SingleLayer_BOE_B_Dopant_Sunera</t>
  </si>
  <si>
    <t>2025_Mobile_SingleLayer_RGB_VTE_FMM_BOE_Sunera</t>
  </si>
  <si>
    <t>Idemitsu Kosan_2025_Mobile</t>
  </si>
  <si>
    <t>Idemitsu Kosan_2025_B_Host</t>
  </si>
  <si>
    <t>Idemitsu Kosan_2025_B_Host_Mobile</t>
  </si>
  <si>
    <t>Idemitsu Kosan_2025_BOE_Mobile</t>
  </si>
  <si>
    <t>2025_Mobile_SingleLayer_BOE_B_Host_Idemitsu Kosan</t>
  </si>
  <si>
    <t>2025_Mobile_SingleLayer_RGB_VTE_FMM_BOE_Idemitsu Kosan</t>
  </si>
  <si>
    <t>LG Chem_2025_Mobile</t>
  </si>
  <si>
    <t>LG Chem_2025_B_Host_Mobile</t>
  </si>
  <si>
    <t>LG Chem_2025_BOE_Mobile</t>
  </si>
  <si>
    <t>2025_Mobile_SingleLayer_BOE_B_Host_LG Chem</t>
  </si>
  <si>
    <t>2025_Mobile_SingleLayer_RGB_VTE_FMM_BOE_LG Chem</t>
  </si>
  <si>
    <t>LG Chem_2025_B_Prime</t>
  </si>
  <si>
    <t>LG Chem_2025_B_Prime_Mobile</t>
  </si>
  <si>
    <t>2025_Mobile_SingleLayer_BOE_B_Prime_LG Chem</t>
  </si>
  <si>
    <t>Merck_2025_Mobile</t>
  </si>
  <si>
    <t>Merck_2025_B_Prime</t>
  </si>
  <si>
    <t>Merck_2025_B_Prime_Mobile</t>
  </si>
  <si>
    <t>Merck_2025_BOE_Mobile</t>
  </si>
  <si>
    <t>2025_Mobile_SingleLayer_BOE_B_Prime_Merck</t>
  </si>
  <si>
    <t>2025_Mobile_SingleLayer_RGB_VTE_FMM_BOE_Merck</t>
  </si>
  <si>
    <t>Hyperion_2025_CPL_Mobile</t>
  </si>
  <si>
    <t>2025_Mobile_SingleLayer_BOE_CPL_Hyperion</t>
  </si>
  <si>
    <t>Hyperion_2025_EIL_Mobile</t>
  </si>
  <si>
    <t>2025_Mobile_SingleLayer_BOE_EIL_Hyperion</t>
  </si>
  <si>
    <t>Aglaia Tech_2025_Mobile</t>
  </si>
  <si>
    <t>Aglaia Tech_2025_ETL_Mobile</t>
  </si>
  <si>
    <t>Aglaia Tech_2025_BOE_Mobile</t>
  </si>
  <si>
    <t>2025_Mobile_SingleLayer_BOE_ETL_Aglaia Tech</t>
  </si>
  <si>
    <t>2025_Mobile_SingleLayer_RGB_VTE_FMM_BOE_Aglaia Tech</t>
  </si>
  <si>
    <t>LG Chem_2025_ETL_Mobile</t>
  </si>
  <si>
    <t>2025_Mobile_SingleLayer_BOE_ETL_LG Chem</t>
  </si>
  <si>
    <t>Merck_2025_ETL_Mobile</t>
  </si>
  <si>
    <t>2025_Mobile_SingleLayer_BOE_ETL_Merck</t>
  </si>
  <si>
    <t>Summer Sprout_2025</t>
  </si>
  <si>
    <t>Summer Sprout_2025_Mobile</t>
  </si>
  <si>
    <t>Summer Sprout_2025_G_Dopant</t>
  </si>
  <si>
    <t>Summer Sprout_2025_G_Dopant_Mobile</t>
  </si>
  <si>
    <t>Summer Sprout_2025_BOE</t>
  </si>
  <si>
    <t>Summer Sprout_2025_BOE_Mobile</t>
  </si>
  <si>
    <t>2025_Mobile_SingleLayer_BOE_G_Dopant_Summer Sprout</t>
  </si>
  <si>
    <t>2025_Mobile_SingleLayer_RGB_VTE_FMM_BOE_Summer Sprout</t>
  </si>
  <si>
    <t>UDC_2025_Mobile</t>
  </si>
  <si>
    <t>UDC_2025_G_Dopant_Mobile</t>
  </si>
  <si>
    <t>UDC_2025_BOE_Mobile</t>
  </si>
  <si>
    <t>2025_Mobile_SingleLayer_BOE_G_Dopant_UDC</t>
  </si>
  <si>
    <t>2025_Mobile_SingleLayer_RGB_VTE_FMM_BOE_UDC</t>
  </si>
  <si>
    <t>LTOM_2025_Mobile</t>
  </si>
  <si>
    <t>LTOM_2025_G_Host_Mobile</t>
  </si>
  <si>
    <t>LTOM_2025_BOE_Mobile</t>
  </si>
  <si>
    <t>2025_Mobile_SingleLayer_BOE_G_Host_LTOM</t>
  </si>
  <si>
    <t>2025_Mobile_SingleLayer_RGB_VTE_FMM_BOE_LTOM</t>
  </si>
  <si>
    <t>Samsung SDI_2025_Mobile</t>
  </si>
  <si>
    <t>Samsung SDI_2025_G_Host_Mobile</t>
  </si>
  <si>
    <t>Samsung SDI_2025_BOE_Mobile</t>
  </si>
  <si>
    <t>2025_Mobile_SingleLayer_BOE_G_Host_Samsung SDI</t>
  </si>
  <si>
    <t>2025_Mobile_SingleLayer_RGB_VTE_FMM_BOE_Samsung SDI</t>
  </si>
  <si>
    <t>Duksan Neolux_2025</t>
  </si>
  <si>
    <t>Duksan Neolux_2025_Mobile</t>
  </si>
  <si>
    <t>Duksan Neolux_2025_G_Prime</t>
  </si>
  <si>
    <t>Duksan Neolux_2025_G_Prime_Mobile</t>
  </si>
  <si>
    <t>Duksan Neolux_2025_BOE</t>
  </si>
  <si>
    <t>Duksan Neolux_2025_BOE_Mobile</t>
  </si>
  <si>
    <t>2025_Mobile_SingleLayer_BOE_G_Prime_Duksan Neolux</t>
  </si>
  <si>
    <t>2025_Mobile_SingleLayer_RGB_VTE_FMM_BOE_Duksan Neolux</t>
  </si>
  <si>
    <t>Hyperion_2025_G_Prime_Mobile</t>
  </si>
  <si>
    <t>2025_Mobile_SingleLayer_BOE_G_Prime_Hyperion</t>
  </si>
  <si>
    <t>Merck_2025_G_Prime_Mobile</t>
  </si>
  <si>
    <t>2025_Mobile_SingleLayer_BOE_G_Prime_Merck</t>
  </si>
  <si>
    <t>Hyperion_2025_HIL_Mobile</t>
  </si>
  <si>
    <t>2025_Mobile_SingleLayer_BOE_HIL_Hyperion</t>
  </si>
  <si>
    <t>Idemitsu Kosan_2025_HIL_Mobile</t>
  </si>
  <si>
    <t>2025_Mobile_SingleLayer_BOE_HIL_Idemitsu Kosan</t>
  </si>
  <si>
    <t>Hyperion_2025_HTL_Mobile</t>
  </si>
  <si>
    <t>2025_Mobile_SingleLayer_BOE_HTL_Hyperion</t>
  </si>
  <si>
    <t>Idemitsu Kosan_2025_HTL_Mobile</t>
  </si>
  <si>
    <t>2025_Mobile_SingleLayer_BOE_HTL_Idemitsu Kosan</t>
  </si>
  <si>
    <t>Unknown_2025_Mobile</t>
  </si>
  <si>
    <t>Unknown_2025_HTL</t>
  </si>
  <si>
    <t>Unknown_2025_HTL_Mobile</t>
  </si>
  <si>
    <t>Unknown_2025_BOE_Mobile</t>
  </si>
  <si>
    <t>2025_Mobile_SingleLayer_BOE_HTL_Unknown</t>
  </si>
  <si>
    <t>2025_Mobile_SingleLayer_RGB_VTE_FMM_BOE_Unknown</t>
  </si>
  <si>
    <t>Novaled_2025_Mobile</t>
  </si>
  <si>
    <t>Novaled_2025_P_Dopant_Mobile</t>
  </si>
  <si>
    <t>Novaled_2025_BOE_Mobile</t>
  </si>
  <si>
    <t>2025_Mobile_SingleLayer_BOE_P_Dopant_Novaled</t>
  </si>
  <si>
    <t>2025_Mobile_SingleLayer_RGB_VTE_FMM_BOE_Novaled</t>
  </si>
  <si>
    <t>Summer Sprout_2025_P_Dopant</t>
  </si>
  <si>
    <t>Summer Sprout_2025_P_Dopant_Mobile</t>
  </si>
  <si>
    <t>2025_Mobile_SingleLayer_BOE_P_Dopant_Summer Sprout</t>
  </si>
  <si>
    <t>UDC_2025_R_Dopant_Mobile</t>
  </si>
  <si>
    <t>2025_Mobile_SingleLayer_BOE_R_Dopant_UDC</t>
  </si>
  <si>
    <t>DuPont_2025_Mobile</t>
  </si>
  <si>
    <t>DuPont_2025_R_Host_Mobile</t>
  </si>
  <si>
    <t>DuPont_2025_BOE_Mobile</t>
  </si>
  <si>
    <t>2025_Mobile_SingleLayer_BOE_R_Host_DuPont</t>
  </si>
  <si>
    <t>2025_Mobile_SingleLayer_RGB_VTE_FMM_BOE_DuPont</t>
  </si>
  <si>
    <t>Unknown_2025_R_Host_Mobile</t>
  </si>
  <si>
    <t>2025_Mobile_SingleLayer_BOE_R_Host_Unknown</t>
  </si>
  <si>
    <t>LTOM_2025_R_Prime_Mobile</t>
  </si>
  <si>
    <t>2025_Mobile_SingleLayer_BOE_R_Prime_LTOM</t>
  </si>
  <si>
    <t>2025_Mobile_SingleLayer_LGD_BOE_BOE_aETL_Solus AM</t>
  </si>
  <si>
    <t>2025_Mobile_SingleLayer_LGD_BOE_RGB_VTE_FMM_BOE_Solus AM</t>
  </si>
  <si>
    <t>2025_Mobile_SingleLayer_LGD_BOE_BOE_B_Dopant_SFC</t>
  </si>
  <si>
    <t>2025_Mobile_SingleLayer_LGD_BOE_RGB_VTE_FMM_BOE_SFC</t>
  </si>
  <si>
    <t>2025_Mobile_SingleLayer_LGD_BOE_BOE_B_Dopant_Sunera</t>
  </si>
  <si>
    <t>2025_Mobile_SingleLayer_LGD_BOE_RGB_VTE_FMM_BOE_Sunera</t>
  </si>
  <si>
    <t>2025_Mobile_SingleLayer_LGD_BOE_BOE_B_Host_Idemitsu Kosan</t>
  </si>
  <si>
    <t>2025_Mobile_SingleLayer_LGD_BOE_RGB_VTE_FMM_BOE_Idemitsu Kosan</t>
  </si>
  <si>
    <t>2025_Mobile_SingleLayer_LGD_BOE_BOE_B_Host_LG Chem</t>
  </si>
  <si>
    <t>2025_Mobile_SingleLayer_LGD_BOE_RGB_VTE_FMM_BOE_LG Chem</t>
  </si>
  <si>
    <t>2025_Mobile_SingleLayer_LGD_BOE_BOE_B_Prime_LG Chem</t>
  </si>
  <si>
    <t>2025_Mobile_SingleLayer_LGD_BOE_BOE_B_Prime_Merck</t>
  </si>
  <si>
    <t>2025_Mobile_SingleLayer_LGD_BOE_RGB_VTE_FMM_BOE_Merck</t>
  </si>
  <si>
    <t>2025_Mobile_SingleLayer_LGD_BOE_BOE_CPL_Hyperion</t>
  </si>
  <si>
    <t>2025_Mobile_SingleLayer_LGD_BOE_RGB_VTE_FMM_BOE_Hyperion</t>
  </si>
  <si>
    <t>2025_Mobile_SingleLayer_LGD_BOE_BOE_EIL_Hyperion</t>
  </si>
  <si>
    <t>Hyperion_2025_ETL</t>
  </si>
  <si>
    <t>Hyperion_2025_ETL_Mobile</t>
  </si>
  <si>
    <t>2025_Mobile_SingleLayer_LGD_BOE_BOE_ETL_Hyperion</t>
  </si>
  <si>
    <t>2025_Mobile_SingleLayer_LGD_BOE_BOE_ETL_Merck</t>
  </si>
  <si>
    <t>2025_Mobile_SingleLayer_LGD_BOE_BOE_G_Dopant_Summer Sprout</t>
  </si>
  <si>
    <t>2025_Mobile_SingleLayer_LGD_BOE_RGB_VTE_FMM_BOE_Summer Sprout</t>
  </si>
  <si>
    <t>2025_Mobile_SingleLayer_LGD_BOE_BOE_G_Dopant_UDC</t>
  </si>
  <si>
    <t>2025_Mobile_SingleLayer_LGD_BOE_RGB_VTE_FMM_BOE_UDC</t>
  </si>
  <si>
    <t>2025_Mobile_SingleLayer_LGD_BOE_BOE_G_Host_LTOM</t>
  </si>
  <si>
    <t>2025_Mobile_SingleLayer_LGD_BOE_RGB_VTE_FMM_BOE_LTOM</t>
  </si>
  <si>
    <t>2025_Mobile_SingleLayer_LGD_BOE_BOE_G_Host_Samsung SDI</t>
  </si>
  <si>
    <t>2025_Mobile_SingleLayer_LGD_BOE_RGB_VTE_FMM_BOE_Samsung SDI</t>
  </si>
  <si>
    <t>2025_Mobile_SingleLayer_LGD_BOE_BOE_G_Prime_Hyperion</t>
  </si>
  <si>
    <t>2025_Mobile_SingleLayer_LGD_BOE_BOE_G_Prime_Merck</t>
  </si>
  <si>
    <t>2025_Mobile_SingleLayer_LGD_BOE_BOE_HIL_Hyperion</t>
  </si>
  <si>
    <t>2025_Mobile_SingleLayer_LGD_BOE_BOE_HIL_Idemitsu Kosan</t>
  </si>
  <si>
    <t>2025_Mobile_SingleLayer_LGD_BOE_BOE_HTL_Hyperion</t>
  </si>
  <si>
    <t>2025_Mobile_SingleLayer_LGD_BOE_BOE_HTL_Idemitsu Kosan</t>
  </si>
  <si>
    <t>2025_Mobile_SingleLayer_LGD_BOE_BOE_P_Dopant_Novaled</t>
  </si>
  <si>
    <t>2025_Mobile_SingleLayer_LGD_BOE_RGB_VTE_FMM_BOE_Novaled</t>
  </si>
  <si>
    <t>2025_Mobile_SingleLayer_LGD_BOE_BOE_R_Dopant_UDC</t>
  </si>
  <si>
    <t>2025_Mobile_SingleLayer_LGD_BOE_BOE_R_Host_DuPont</t>
  </si>
  <si>
    <t>2025_Mobile_SingleLayer_LGD_BOE_RGB_VTE_FMM_BOE_DuPont</t>
  </si>
  <si>
    <t>2025_Mobile_SingleLayer_LGD_BOE_BOE_R_Host_Unknown</t>
  </si>
  <si>
    <t>2025_Mobile_SingleLayer_LGD_BOE_RGB_VTE_FMM_BOE_Unknown</t>
  </si>
  <si>
    <t>2025_Mobile_SingleLayer_LGD_BOE_BOE_R_Prime_LTOM</t>
  </si>
  <si>
    <t>Merck_2025_R_Prime</t>
  </si>
  <si>
    <t>Merck_2025_R_Prime_Mobile</t>
  </si>
  <si>
    <t>2025_Mobile_SingleLayer_LGD_BOE_BOE_R_Prime_Merck</t>
  </si>
  <si>
    <t>2025_Mobile_Tandem_BOE_aETL_Solus AM</t>
  </si>
  <si>
    <t>2025_Mobile_Tandem_RGB_VTE_FMM_BOE_Solus AM</t>
  </si>
  <si>
    <t>2025_Mobile_Tandem_BOE_B_Dopant_SFC</t>
  </si>
  <si>
    <t>2025_Mobile_Tandem_RGB_VTE_FMM_BOE_SFC</t>
  </si>
  <si>
    <t>2025_Mobile_Tandem_BOE_B_Dopant_Sunera</t>
  </si>
  <si>
    <t>2025_Mobile_Tandem_RGB_VTE_FMM_BOE_Sunera</t>
  </si>
  <si>
    <t>2025_Mobile_Tandem_BOE_B_Host_LG Chem</t>
  </si>
  <si>
    <t>2025_Mobile_Tandem_RGB_VTE_FMM_BOE_LG Chem</t>
  </si>
  <si>
    <t>2025_Mobile_Tandem_BOE_B_Prime_LG Chem</t>
  </si>
  <si>
    <t>2025_Mobile_Tandem_BOE_B_Prime_Merck</t>
  </si>
  <si>
    <t>2025_Mobile_Tandem_RGB_VTE_FMM_BOE_Merck</t>
  </si>
  <si>
    <t>2025_Mobile_Tandem_BOE_CPL_Hyperion</t>
  </si>
  <si>
    <t>2025_Mobile_Tandem_RGB_VTE_FMM_BOE_Hyperion</t>
  </si>
  <si>
    <t>2025_Mobile_Tandem_BOE_EIL_Hyperion</t>
  </si>
  <si>
    <t>2025_Mobile_Tandem_BOE_ETL_Aglaia Tech</t>
  </si>
  <si>
    <t>2025_Mobile_Tandem_RGB_VTE_FMM_BOE_Aglaia Tech</t>
  </si>
  <si>
    <t>2025_Mobile_Tandem_BOE_ETL_Merck</t>
  </si>
  <si>
    <t>2025_Mobile_Tandem_BOE_G_Dopant_UDC</t>
  </si>
  <si>
    <t>2025_Mobile_Tandem_RGB_VTE_FMM_BOE_UDC</t>
  </si>
  <si>
    <t>2025_Mobile_Tandem_BOE_G_Host_LTOM</t>
  </si>
  <si>
    <t>2025_Mobile_Tandem_RGB_VTE_FMM_BOE_LTOM</t>
  </si>
  <si>
    <t>DuPont_2025_G_Prime</t>
  </si>
  <si>
    <t>DuPont_2025_G_Prime_Mobile</t>
  </si>
  <si>
    <t>2025_Mobile_Tandem_BOE_G_Prime_DuPont</t>
  </si>
  <si>
    <t>2025_Mobile_Tandem_RGB_VTE_FMM_BOE_DuPont</t>
  </si>
  <si>
    <t>2025_Mobile_Tandem_BOE_G_Prime_Merck</t>
  </si>
  <si>
    <t>2025_Mobile_Tandem_BOE_HIL_Hyperion</t>
  </si>
  <si>
    <t>2025_Mobile_Tandem_BOE_HIL_Idemitsu Kosan</t>
  </si>
  <si>
    <t>2025_Mobile_Tandem_RGB_VTE_FMM_BOE_Idemitsu Kosan</t>
  </si>
  <si>
    <t>2025_Mobile_Tandem_BOE_HTL_Hyperion</t>
  </si>
  <si>
    <t>2025_Mobile_Tandem_BOE_HTL_Idemitsu Kosan</t>
  </si>
  <si>
    <t>n/p_CGL_2025</t>
  </si>
  <si>
    <t>Novaled_2025_n/p_CGL</t>
  </si>
  <si>
    <t>Novaled_2025_n/p_CGL_Mobile</t>
  </si>
  <si>
    <t>n/p_CGL_2025_BOE</t>
  </si>
  <si>
    <t>2025_Mobile_Tandem_BOE_n/p_CGL_Novaled</t>
  </si>
  <si>
    <t>2025_Mobile_Tandem_RGB_VTE_FMM_BOE_Novaled</t>
  </si>
  <si>
    <t>2025_Mobile_Tandem_BOE_P_Dopant_Novaled</t>
  </si>
  <si>
    <t>2025_Mobile_Tandem_BOE_R_Dopant_UDC</t>
  </si>
  <si>
    <t>2025_Mobile_Tandem_BOE_R_Host_DuPont</t>
  </si>
  <si>
    <t>2025_Mobile_Tandem_BOE_R_Host_Unknown</t>
  </si>
  <si>
    <t>2025_Mobile_Tandem_RGB_VTE_FMM_BOE_Unknown</t>
  </si>
  <si>
    <t>2025_Mobile_Tandem_BOE_R_Prime_LTOM</t>
  </si>
  <si>
    <t>China Star_2025</t>
  </si>
  <si>
    <t>LG Chem_2025_aETL</t>
  </si>
  <si>
    <t>LG Chem_2025_aETL_Mobile</t>
  </si>
  <si>
    <t>LG Chem_2025_China Star</t>
  </si>
  <si>
    <t>LG Chem_2025_China Star_Mobile</t>
  </si>
  <si>
    <t>aETL_2025_China Star</t>
  </si>
  <si>
    <t>2025_Mobile_SingleLayer_China Star_aETL_LG Chem</t>
  </si>
  <si>
    <t>2025_Mobile_SingleLayer_RGB_VTE_FMM_China Star_LG Chem</t>
  </si>
  <si>
    <t>SFC_2025_China Star</t>
  </si>
  <si>
    <t>SFC_2025_China Star_Mobile</t>
  </si>
  <si>
    <t>B_Dopant_2025_China Star</t>
  </si>
  <si>
    <t>2025_Mobile_SingleLayer_China Star_B_Dopant_SFC</t>
  </si>
  <si>
    <t>2025_Mobile_SingleLayer_RGB_VTE_FMM_China Star_SFC</t>
  </si>
  <si>
    <t>UIV_2025</t>
  </si>
  <si>
    <t>UIV_2025_Mobile</t>
  </si>
  <si>
    <t>UIV_2025_B_Dopant</t>
  </si>
  <si>
    <t>UIV_2025_B_Dopant_Mobile</t>
  </si>
  <si>
    <t>UIV_2025_China Star</t>
  </si>
  <si>
    <t>UIV_2025_China Star_Mobile</t>
  </si>
  <si>
    <t>2025_Mobile_SingleLayer_China Star_B_Dopant_UIV</t>
  </si>
  <si>
    <t>2025_Mobile_SingleLayer_RGB_VTE_FMM_China Star_UIV</t>
  </si>
  <si>
    <t>Idemitsu Kosan_2025_China Star</t>
  </si>
  <si>
    <t>Idemitsu Kosan_2025_China Star_Mobile</t>
  </si>
  <si>
    <t>B_Host_2025_China Star</t>
  </si>
  <si>
    <t>2025_Mobile_SingleLayer_China Star_B_Host_Idemitsu Kosan</t>
  </si>
  <si>
    <t>2025_Mobile_SingleLayer_RGB_VTE_FMM_China Star_Idemitsu Kosan</t>
  </si>
  <si>
    <t>2025_Mobile_SingleLayer_China Star_B_Host_LG Chem</t>
  </si>
  <si>
    <t>Idemitsu Kosan_2025_B_Prime</t>
  </si>
  <si>
    <t>Idemitsu Kosan_2025_B_Prime_Mobile</t>
  </si>
  <si>
    <t>B_Prime_2025_China Star</t>
  </si>
  <si>
    <t>2025_Mobile_SingleLayer_China Star_B_Prime_Idemitsu Kosan</t>
  </si>
  <si>
    <t>Unknown_2025_B_Prime</t>
  </si>
  <si>
    <t>Unknown_2025_B_Prime_Mobile</t>
  </si>
  <si>
    <t>Unknown_2025_China Star</t>
  </si>
  <si>
    <t>Unknown_2025_China Star_Mobile</t>
  </si>
  <si>
    <t>2025_Mobile_SingleLayer_China Star_B_Prime_Unknown</t>
  </si>
  <si>
    <t>2025_Mobile_SingleLayer_RGB_VTE_FMM_China Star_Unknown</t>
  </si>
  <si>
    <t>Unknown_2025_CPL</t>
  </si>
  <si>
    <t>Unknown_2025_CPL_Mobile</t>
  </si>
  <si>
    <t>CPL_2025_China Star</t>
  </si>
  <si>
    <t>2025_Mobile_SingleLayer_China Star_CPL_Unknown</t>
  </si>
  <si>
    <t>Jilin OLED_2025</t>
  </si>
  <si>
    <t>Jilin OLED_2025_Mobile</t>
  </si>
  <si>
    <t>Jilin OLED_2025_EIL</t>
  </si>
  <si>
    <t>Jilin OLED_2025_EIL_Mobile</t>
  </si>
  <si>
    <t>Jilin OLED_2025_China Star</t>
  </si>
  <si>
    <t>Jilin OLED_2025_China Star_Mobile</t>
  </si>
  <si>
    <t>EIL_2025_China Star</t>
  </si>
  <si>
    <t>2025_Mobile_SingleLayer_China Star_EIL_Jilin OLED</t>
  </si>
  <si>
    <t>2025_Mobile_SingleLayer_RGB_VTE_FMM_China Star_Jilin OLED</t>
  </si>
  <si>
    <t>Idemitsu Kosan_2025_ETL</t>
  </si>
  <si>
    <t>Idemitsu Kosan_2025_ETL_Mobile</t>
  </si>
  <si>
    <t>ETL_2025_China Star</t>
  </si>
  <si>
    <t>2025_Mobile_SingleLayer_China Star_ETL_Idemitsu Kosan</t>
  </si>
  <si>
    <t>2025_Mobile_SingleLayer_China Star_ETL_LG Chem</t>
  </si>
  <si>
    <t>Unknown_2025_ETL</t>
  </si>
  <si>
    <t>Unknown_2025_ETL_Mobile</t>
  </si>
  <si>
    <t>2025_Mobile_SingleLayer_China Star_ETL_Unknown</t>
  </si>
  <si>
    <t>UDC_2025_China Star</t>
  </si>
  <si>
    <t>UDC_2025_China Star_Mobile</t>
  </si>
  <si>
    <t>G_Dopant_2025_China Star</t>
  </si>
  <si>
    <t>2025_Mobile_SingleLayer_China Star_G_Dopant_UDC</t>
  </si>
  <si>
    <t>2025_Mobile_SingleLayer_RGB_VTE_FMM_China Star_UDC</t>
  </si>
  <si>
    <t>LG Chem_2025_G_Host</t>
  </si>
  <si>
    <t>LG Chem_2025_G_Host_Mobile</t>
  </si>
  <si>
    <t>G_Host_2025_China Star</t>
  </si>
  <si>
    <t>2025_Mobile_SingleLayer_China Star_G_Host_LG Chem</t>
  </si>
  <si>
    <t>Samsung SDI_2025_China Star</t>
  </si>
  <si>
    <t>Samsung SDI_2025_China Star_Mobile</t>
  </si>
  <si>
    <t>2025_Mobile_SingleLayer_China Star_G_Host_Samsung SDI</t>
  </si>
  <si>
    <t>2025_Mobile_SingleLayer_RGB_VTE_FMM_China Star_Samsung SDI</t>
  </si>
  <si>
    <t>Jilin OLED_2025_G_Prime</t>
  </si>
  <si>
    <t>Jilin OLED_2025_G_Prime_Mobile</t>
  </si>
  <si>
    <t>G_Prime_2025_China Star</t>
  </si>
  <si>
    <t>2025_Mobile_SingleLayer_China Star_G_Prime_Jilin OLED</t>
  </si>
  <si>
    <t>Merck_2025_China Star</t>
  </si>
  <si>
    <t>Merck_2025_China Star_Mobile</t>
  </si>
  <si>
    <t>2025_Mobile_SingleLayer_China Star_G_Prime_Merck</t>
  </si>
  <si>
    <t>2025_Mobile_SingleLayer_RGB_VTE_FMM_China Star_Merck</t>
  </si>
  <si>
    <t>Unknown_2025_HIL</t>
  </si>
  <si>
    <t>Unknown_2025_HIL_Mobile</t>
  </si>
  <si>
    <t>HIL_2025_China Star</t>
  </si>
  <si>
    <t>2025_Mobile_SingleLayer_China Star_HIL_Unknown</t>
  </si>
  <si>
    <t>Merck_2025_HTL</t>
  </si>
  <si>
    <t>Merck_2025_HTL_Mobile</t>
  </si>
  <si>
    <t>HTL_2025_China Star</t>
  </si>
  <si>
    <t>2025_Mobile_SingleLayer_China Star_HTL_Merck</t>
  </si>
  <si>
    <t>2025_Mobile_SingleLayer_China Star_HTL_Unknown</t>
  </si>
  <si>
    <t>Novaled_2025_China Star</t>
  </si>
  <si>
    <t>Novaled_2025_China Star_Mobile</t>
  </si>
  <si>
    <t>P_Dopant_2025_China Star</t>
  </si>
  <si>
    <t>2025_Mobile_SingleLayer_China Star_P_Dopant_Novaled</t>
  </si>
  <si>
    <t>2025_Mobile_SingleLayer_RGB_VTE_FMM_China Star_Novaled</t>
  </si>
  <si>
    <t>Unknown_2025_P_Dopant</t>
  </si>
  <si>
    <t>Unknown_2025_P_Dopant_Mobile</t>
  </si>
  <si>
    <t>2025_Mobile_SingleLayer_China Star_P_Dopant_Unknown</t>
  </si>
  <si>
    <t>R_Dopant_2025_China Star</t>
  </si>
  <si>
    <t>2025_Mobile_SingleLayer_China Star_R_Dopant_UDC</t>
  </si>
  <si>
    <t>DuPont_2025_China Star</t>
  </si>
  <si>
    <t>DuPont_2025_China Star_Mobile</t>
  </si>
  <si>
    <t>R_Host_2025_China Star</t>
  </si>
  <si>
    <t>2025_Mobile_SingleLayer_China Star_R_Host_DuPont</t>
  </si>
  <si>
    <t>2025_Mobile_SingleLayer_RGB_VTE_FMM_China Star_DuPont</t>
  </si>
  <si>
    <t>2025_Mobile_SingleLayer_China Star_R_Host_Unknown</t>
  </si>
  <si>
    <t>Jilin OLED_2025_R_Prime</t>
  </si>
  <si>
    <t>Jilin OLED_2025_R_Prime_Mobile</t>
  </si>
  <si>
    <t>R_Prime_2025_China Star</t>
  </si>
  <si>
    <t>2025_Mobile_SingleLayer_China Star_R_Prime_Jilin OLED</t>
  </si>
  <si>
    <t>LTOM_2025_China Star</t>
  </si>
  <si>
    <t>LTOM_2025_China Star_Mobile</t>
  </si>
  <si>
    <t>2025_Mobile_SingleLayer_China Star_R_Prime_LTOM</t>
  </si>
  <si>
    <t>2025_Mobile_SingleLayer_RGB_VTE_FMM_China Star_LTOM</t>
  </si>
  <si>
    <t>UIV_2025_IT</t>
  </si>
  <si>
    <t>UIV_2025_CPL</t>
  </si>
  <si>
    <t>UIV_2025_CPL_IT</t>
  </si>
  <si>
    <t>UIV_2025_China Star_IT</t>
  </si>
  <si>
    <t>2025_RGB_IJP_China Star_CPL_UIV</t>
  </si>
  <si>
    <t>2025_RGB_IJP_RGB_VTE_FMM_China Star_UIV</t>
  </si>
  <si>
    <t>Unknown_2025_EIL</t>
  </si>
  <si>
    <t>Unknown_2025_EIL_IT</t>
  </si>
  <si>
    <t>Unknown_2025_China Star_IT</t>
  </si>
  <si>
    <t>2025_RGB_IJP_China Star_EIL_Unknown</t>
  </si>
  <si>
    <t>2025_RGB_IJP_RGB_VTE_FMM_China Star_Unknown</t>
  </si>
  <si>
    <t>EML_B_2025</t>
  </si>
  <si>
    <t>Unknown_2025_EML_B</t>
  </si>
  <si>
    <t>Unknown_2025_EML_B_IT</t>
  </si>
  <si>
    <t>EML_B_2025_China Star</t>
  </si>
  <si>
    <t>2025_RGB_IJP_China Star_EML_B_Unknown</t>
  </si>
  <si>
    <t>2025_RGB_IJP_RGB_IJP_FMM_China Star_Unknown</t>
  </si>
  <si>
    <t>EML_G_2025</t>
  </si>
  <si>
    <t>Unknown_2025_EML_G</t>
  </si>
  <si>
    <t>Unknown_2025_EML_G_IT</t>
  </si>
  <si>
    <t>EML_G_2025_China Star</t>
  </si>
  <si>
    <t>2025_RGB_IJP_China Star_EML_G_Unknown</t>
  </si>
  <si>
    <t>EML_R_2025</t>
  </si>
  <si>
    <t>Unknown_2025_EML_R</t>
  </si>
  <si>
    <t>Unknown_2025_EML_R_IT</t>
  </si>
  <si>
    <t>EML_R_2025_China Star</t>
  </si>
  <si>
    <t>2025_RGB_IJP_China Star_EML_R_Unknown</t>
  </si>
  <si>
    <t>Unknown_2025_ETL_IT</t>
  </si>
  <si>
    <t>2025_RGB_IJP_China Star_ETL_Unknown</t>
  </si>
  <si>
    <t>HIL_B_2025</t>
  </si>
  <si>
    <t>Unknown_2025_HIL_B</t>
  </si>
  <si>
    <t>Unknown_2025_HIL_B_IT</t>
  </si>
  <si>
    <t>HIL_B_2025_China Star</t>
  </si>
  <si>
    <t>2025_RGB_IJP_China Star_HIL_B_Unknown</t>
  </si>
  <si>
    <t>HIL_G_2025</t>
  </si>
  <si>
    <t>Unknown_2025_HIL_G</t>
  </si>
  <si>
    <t>Unknown_2025_HIL_G_IT</t>
  </si>
  <si>
    <t>HIL_G_2025_China Star</t>
  </si>
  <si>
    <t>2025_RGB_IJP_China Star_HIL_G_Unknown</t>
  </si>
  <si>
    <t>HIL_R_2025</t>
  </si>
  <si>
    <t>Unknown_2025_HIL_R</t>
  </si>
  <si>
    <t>Unknown_2025_HIL_R_IT</t>
  </si>
  <si>
    <t>HIL_R_2025_China Star</t>
  </si>
  <si>
    <t>2025_RGB_IJP_China Star_HIL_R_Unknown</t>
  </si>
  <si>
    <t>IL_B_2025</t>
  </si>
  <si>
    <t>Unknown_2025_IL_B</t>
  </si>
  <si>
    <t>Unknown_2025_IL_B_IT</t>
  </si>
  <si>
    <t>IL_B_2025_China Star</t>
  </si>
  <si>
    <t>2025_RGB_IJP_China Star_IL_B_Unknown</t>
  </si>
  <si>
    <t>IL_G_2025</t>
  </si>
  <si>
    <t>Unknown_2025_IL_G</t>
  </si>
  <si>
    <t>Unknown_2025_IL_G_IT</t>
  </si>
  <si>
    <t>IL_G_2025_China Star</t>
  </si>
  <si>
    <t>2025_RGB_IJP_China Star_IL_G_Unknown</t>
  </si>
  <si>
    <t>IL_R_2025</t>
  </si>
  <si>
    <t>Unknown_2025_IL_R</t>
  </si>
  <si>
    <t>Unknown_2025_IL_R_IT</t>
  </si>
  <si>
    <t>IL_R_2025_China Star</t>
  </si>
  <si>
    <t>2025_RGB_IJP_China Star_IL_R_Unknown</t>
  </si>
  <si>
    <t>EDO_2025</t>
  </si>
  <si>
    <t>Solus AM_2025_EDO</t>
  </si>
  <si>
    <t>Solus AM_2025_EDO_IT</t>
  </si>
  <si>
    <t>aETL_2025_EDO</t>
  </si>
  <si>
    <t>2025_IT_SingleLayer_EDO_aETL_Solus AM</t>
  </si>
  <si>
    <t>2025_IT_SingleLayer_RGB_VTE_FMM_EDO_Solus AM</t>
  </si>
  <si>
    <t>Idemitsu Kosan_2025_B_Dopant</t>
  </si>
  <si>
    <t>Idemitsu Kosan_2025_B_Dopant_IT</t>
  </si>
  <si>
    <t>Idemitsu Kosan_2025_EDO</t>
  </si>
  <si>
    <t>Idemitsu Kosan_2025_EDO_IT</t>
  </si>
  <si>
    <t>B_Dopant_2025_EDO</t>
  </si>
  <si>
    <t>2025_IT_SingleLayer_EDO_B_Dopant_Idemitsu Kosan</t>
  </si>
  <si>
    <t>2025_IT_SingleLayer_RGB_VTE_FMM_EDO_Idemitsu Kosan</t>
  </si>
  <si>
    <t>SK JNC_2025_B_Dopant</t>
  </si>
  <si>
    <t>SK JNC_2025_B_Dopant_IT</t>
  </si>
  <si>
    <t>SK JNC_2025_EDO</t>
  </si>
  <si>
    <t>SK JNC_2025_EDO_IT</t>
  </si>
  <si>
    <t>2025_IT_SingleLayer_EDO_B_Dopant_SK JNC</t>
  </si>
  <si>
    <t>2025_IT_SingleLayer_RGB_VTE_FMM_EDO_SK JNC</t>
  </si>
  <si>
    <t>Idemitsu Kosan_2025_B_Host_IT</t>
  </si>
  <si>
    <t>B_Host_2025_EDO</t>
  </si>
  <si>
    <t>2025_IT_SingleLayer_EDO_B_Host_Idemitsu Kosan</t>
  </si>
  <si>
    <t>Lumilan_2025</t>
  </si>
  <si>
    <t>Lumilan_2025_IT</t>
  </si>
  <si>
    <t>Lumilan_2025_B_Host</t>
  </si>
  <si>
    <t>Lumilan_2025_B_Host_IT</t>
  </si>
  <si>
    <t>Lumilan_2025_EDO</t>
  </si>
  <si>
    <t>Lumilan_2025_EDO_IT</t>
  </si>
  <si>
    <t>2025_IT_SingleLayer_EDO_B_Host_Lumilan</t>
  </si>
  <si>
    <t>2025_IT_SingleLayer_RGB_VTE_FMM_EDO_Lumilan</t>
  </si>
  <si>
    <t>Unknown_2025_B_Host</t>
  </si>
  <si>
    <t>Unknown_2025_B_Host_IT</t>
  </si>
  <si>
    <t>Unknown_2025_EDO</t>
  </si>
  <si>
    <t>Unknown_2025_EDO_IT</t>
  </si>
  <si>
    <t>2025_IT_SingleLayer_EDO_B_Host_Unknown</t>
  </si>
  <si>
    <t>2025_IT_SingleLayer_RGB_VTE_FMM_EDO_Unknown</t>
  </si>
  <si>
    <t>B_Prime_2025_EDO</t>
  </si>
  <si>
    <t>2025_IT_SingleLayer_EDO_B_Prime_SK JNC</t>
  </si>
  <si>
    <t>Unknown_2025_B_Prime_IT</t>
  </si>
  <si>
    <t>2025_IT_SingleLayer_EDO_B_Prime_Unknown</t>
  </si>
  <si>
    <t>Unknown_2025_CPL_IT</t>
  </si>
  <si>
    <t>CPL_2025_EDO</t>
  </si>
  <si>
    <t>2025_IT_SingleLayer_EDO_CPL_Unknown</t>
  </si>
  <si>
    <t>EIL_2025_EDO</t>
  </si>
  <si>
    <t>2025_IT_SingleLayer_EDO_EIL_Unknown</t>
  </si>
  <si>
    <t>Merck_2025_EDO</t>
  </si>
  <si>
    <t>Merck_2025_EDO_IT</t>
  </si>
  <si>
    <t>ETL_2025_EDO</t>
  </si>
  <si>
    <t>2025_IT_SingleLayer_EDO_ETL_Merck</t>
  </si>
  <si>
    <t>2025_IT_SingleLayer_RGB_VTE_FMM_EDO_Merck</t>
  </si>
  <si>
    <t>2025_IT_SingleLayer_EDO_ETL_Unknown</t>
  </si>
  <si>
    <t>Summer Sprout_2025_IT</t>
  </si>
  <si>
    <t>Summer Sprout_2025_G_Dopant_IT</t>
  </si>
  <si>
    <t>Summer Sprout_2025_EDO</t>
  </si>
  <si>
    <t>Summer Sprout_2025_EDO_IT</t>
  </si>
  <si>
    <t>G_Dopant_2025_EDO</t>
  </si>
  <si>
    <t>2025_IT_SingleLayer_EDO_G_Dopant_Summer Sprout</t>
  </si>
  <si>
    <t>2025_IT_SingleLayer_RGB_VTE_FMM_EDO_Summer Sprout</t>
  </si>
  <si>
    <t>UDC_2025_EDO</t>
  </si>
  <si>
    <t>UDC_2025_EDO_IT</t>
  </si>
  <si>
    <t>2025_IT_SingleLayer_EDO_G_Dopant_UDC</t>
  </si>
  <si>
    <t>2025_IT_SingleLayer_RGB_VTE_FMM_EDO_UDC</t>
  </si>
  <si>
    <t>Unknown_2025_G_Host</t>
  </si>
  <si>
    <t>Unknown_2025_G_Host_IT</t>
  </si>
  <si>
    <t>G_Host_2025_EDO</t>
  </si>
  <si>
    <t>2025_IT_SingleLayer_EDO_G_Host_Unknown</t>
  </si>
  <si>
    <t>Unknown_2025_G_Prime</t>
  </si>
  <si>
    <t>Unknown_2025_G_Prime_IT</t>
  </si>
  <si>
    <t>G_Prime_2025_EDO</t>
  </si>
  <si>
    <t>2025_IT_SingleLayer_EDO_G_Prime_Unknown</t>
  </si>
  <si>
    <t>Unknown_2025_HIL_IT</t>
  </si>
  <si>
    <t>HIL_2025_EDO</t>
  </si>
  <si>
    <t>2025_IT_SingleLayer_EDO_HIL_Unknown</t>
  </si>
  <si>
    <t>Aglaia Tech_2025_HTL</t>
  </si>
  <si>
    <t>Aglaia Tech_2025_HTL_IT</t>
  </si>
  <si>
    <t>Aglaia Tech_2025_EDO</t>
  </si>
  <si>
    <t>Aglaia Tech_2025_EDO_IT</t>
  </si>
  <si>
    <t>HTL_2025_EDO</t>
  </si>
  <si>
    <t>2025_IT_SingleLayer_EDO_HTL_Aglaia Tech</t>
  </si>
  <si>
    <t>2025_IT_SingleLayer_RGB_VTE_FMM_EDO_Aglaia Tech</t>
  </si>
  <si>
    <t>Merck_2025_HTL_IT</t>
  </si>
  <si>
    <t>2025_IT_SingleLayer_EDO_HTL_Merck</t>
  </si>
  <si>
    <t>Novaled_2025_EDO</t>
  </si>
  <si>
    <t>Novaled_2025_EDO_IT</t>
  </si>
  <si>
    <t>P_Dopant_2025_EDO</t>
  </si>
  <si>
    <t>2025_IT_SingleLayer_EDO_P_Dopant_Novaled</t>
  </si>
  <si>
    <t>2025_IT_SingleLayer_RGB_VTE_FMM_EDO_Novaled</t>
  </si>
  <si>
    <t>Summer Sprout_2025_P_Dopant_IT</t>
  </si>
  <si>
    <t>2025_IT_SingleLayer_EDO_P_Dopant_Summer Sprout</t>
  </si>
  <si>
    <t>Summer Sprout_2025_R_Dopant</t>
  </si>
  <si>
    <t>Summer Sprout_2025_R_Dopant_IT</t>
  </si>
  <si>
    <t>R_Dopant_2025_EDO</t>
  </si>
  <si>
    <t>2025_IT_SingleLayer_EDO_R_Dopant_Summer Sprout</t>
  </si>
  <si>
    <t>2025_IT_SingleLayer_EDO_R_Dopant_UDC</t>
  </si>
  <si>
    <t>DuPont_2025_EDO</t>
  </si>
  <si>
    <t>DuPont_2025_EDO_IT</t>
  </si>
  <si>
    <t>R_Host_2025_EDO</t>
  </si>
  <si>
    <t>2025_IT_SingleLayer_EDO_R_Host_DuPont</t>
  </si>
  <si>
    <t>2025_IT_SingleLayer_RGB_VTE_FMM_EDO_DuPont</t>
  </si>
  <si>
    <t>Summer Sprout_2025_R_Host</t>
  </si>
  <si>
    <t>Summer Sprout_2025_R_Host_IT</t>
  </si>
  <si>
    <t>2025_IT_SingleLayer_EDO_R_Host_Summer Sprout</t>
  </si>
  <si>
    <t>2025_IT_SingleLayer_EDO_R_Host_Unknown</t>
  </si>
  <si>
    <t>DuPont_2025_R_Prime</t>
  </si>
  <si>
    <t>DuPont_2025_R_Prime_IT</t>
  </si>
  <si>
    <t>R_Prime_2025_EDO</t>
  </si>
  <si>
    <t>2025_IT_SingleLayer_EDO_R_Prime_DuPont</t>
  </si>
  <si>
    <t>Jilin OLED_2025_IT</t>
  </si>
  <si>
    <t>Jilin OLED_2025_R_Prime_IT</t>
  </si>
  <si>
    <t>Jilin OLED_2025_EDO</t>
  </si>
  <si>
    <t>Jilin OLED_2025_EDO_IT</t>
  </si>
  <si>
    <t>2025_IT_SingleLayer_EDO_R_Prime_Jilin OLED</t>
  </si>
  <si>
    <t>2025_IT_SingleLayer_RGB_VTE_FMM_EDO_Jilin OLED</t>
  </si>
  <si>
    <t>LTOM_2025_EDO</t>
  </si>
  <si>
    <t>LTOM_2025_EDO_IT</t>
  </si>
  <si>
    <t>2025_IT_SingleLayer_EDO_R_Prime_LTOM</t>
  </si>
  <si>
    <t>2025_IT_SingleLayer_RGB_VTE_FMM_EDO_LTOM</t>
  </si>
  <si>
    <t>Solus AM_2025_EDO_Mobile</t>
  </si>
  <si>
    <t>2025_Mobile_SingleLayer_EDO_aETL_Solus AM</t>
  </si>
  <si>
    <t>2025_Mobile_SingleLayer_RGB_VTE_FMM_EDO_Solus AM</t>
  </si>
  <si>
    <t>Idemitsu Kosan_2025_B_Dopant_Mobile</t>
  </si>
  <si>
    <t>Idemitsu Kosan_2025_EDO_Mobile</t>
  </si>
  <si>
    <t>2025_Mobile_SingleLayer_EDO_B_Dopant_Idemitsu Kosan</t>
  </si>
  <si>
    <t>2025_Mobile_SingleLayer_RGB_VTE_FMM_EDO_Idemitsu Kosan</t>
  </si>
  <si>
    <t>SK JNC_2025_Mobile</t>
  </si>
  <si>
    <t>SK JNC_2025_B_Dopant_Mobile</t>
  </si>
  <si>
    <t>SK JNC_2025_EDO_Mobile</t>
  </si>
  <si>
    <t>2025_Mobile_SingleLayer_EDO_B_Dopant_SK JNC</t>
  </si>
  <si>
    <t>2025_Mobile_SingleLayer_RGB_VTE_FMM_EDO_SK JNC</t>
  </si>
  <si>
    <t>Sunera_2025_EDO</t>
  </si>
  <si>
    <t>Sunera_2025_EDO_Mobile</t>
  </si>
  <si>
    <t>2025_Mobile_SingleLayer_EDO_B_Dopant_Sunera</t>
  </si>
  <si>
    <t>2025_Mobile_SingleLayer_RGB_VTE_FMM_EDO_Sunera</t>
  </si>
  <si>
    <t>2025_Mobile_SingleLayer_EDO_B_Host_Idemitsu Kosan</t>
  </si>
  <si>
    <t>Lumilan_2025_Mobile</t>
  </si>
  <si>
    <t>Lumilan_2025_B_Host_Mobile</t>
  </si>
  <si>
    <t>Lumilan_2025_EDO_Mobile</t>
  </si>
  <si>
    <t>2025_Mobile_SingleLayer_EDO_B_Host_Lumilan</t>
  </si>
  <si>
    <t>2025_Mobile_SingleLayer_RGB_VTE_FMM_EDO_Lumilan</t>
  </si>
  <si>
    <t>SK JNC_2025_B_Prime_Mobile</t>
  </si>
  <si>
    <t>2025_Mobile_SingleLayer_EDO_B_Prime_SK JNC</t>
  </si>
  <si>
    <t>Unknown_2025_EDO_Mobile</t>
  </si>
  <si>
    <t>2025_Mobile_SingleLayer_EDO_B_Prime_Unknown</t>
  </si>
  <si>
    <t>2025_Mobile_SingleLayer_RGB_VTE_FMM_EDO_Unknown</t>
  </si>
  <si>
    <t>2025_Mobile_SingleLayer_EDO_CPL_Unknown</t>
  </si>
  <si>
    <t>Unknown_2025_EIL_Mobile</t>
  </si>
  <si>
    <t>2025_Mobile_SingleLayer_EDO_EIL_Unknown</t>
  </si>
  <si>
    <t>Merck_2025_EDO_Mobile</t>
  </si>
  <si>
    <t>2025_Mobile_SingleLayer_EDO_ETL_Merck</t>
  </si>
  <si>
    <t>2025_Mobile_SingleLayer_RGB_VTE_FMM_EDO_Merck</t>
  </si>
  <si>
    <t>2025_Mobile_SingleLayer_EDO_ETL_Unknown</t>
  </si>
  <si>
    <t>Summer Sprout_2025_EDO_Mobile</t>
  </si>
  <si>
    <t>2025_Mobile_SingleLayer_EDO_G_Dopant_Summer Sprout</t>
  </si>
  <si>
    <t>2025_Mobile_SingleLayer_RGB_VTE_FMM_EDO_Summer Sprout</t>
  </si>
  <si>
    <t>UDC_2025_EDO_Mobile</t>
  </si>
  <si>
    <t>2025_Mobile_SingleLayer_EDO_G_Dopant_UDC</t>
  </si>
  <si>
    <t>2025_Mobile_SingleLayer_RGB_VTE_FMM_EDO_UDC</t>
  </si>
  <si>
    <t>Unknown_2025_G_Host_Mobile</t>
  </si>
  <si>
    <t>2025_Mobile_SingleLayer_EDO_G_Host_Unknown</t>
  </si>
  <si>
    <t>Unknown_2025_G_Prime_Mobile</t>
  </si>
  <si>
    <t>2025_Mobile_SingleLayer_EDO_G_Prime_Unknown</t>
  </si>
  <si>
    <t>2025_Mobile_SingleLayer_EDO_HIL_Unknown</t>
  </si>
  <si>
    <t>Aglaia Tech_2025_HTL_Mobile</t>
  </si>
  <si>
    <t>Aglaia Tech_2025_EDO_Mobile</t>
  </si>
  <si>
    <t>2025_Mobile_SingleLayer_EDO_HTL_Aglaia Tech</t>
  </si>
  <si>
    <t>2025_Mobile_SingleLayer_RGB_VTE_FMM_EDO_Aglaia Tech</t>
  </si>
  <si>
    <t>2025_Mobile_SingleLayer_EDO_HTL_Merck</t>
  </si>
  <si>
    <t>Novaled_2025_EDO_Mobile</t>
  </si>
  <si>
    <t>2025_Mobile_SingleLayer_EDO_P_Dopant_Novaled</t>
  </si>
  <si>
    <t>2025_Mobile_SingleLayer_RGB_VTE_FMM_EDO_Novaled</t>
  </si>
  <si>
    <t>2025_Mobile_SingleLayer_EDO_P_Dopant_Summer Sprout</t>
  </si>
  <si>
    <t>Summer Sprout_2025_R_Dopant_Mobile</t>
  </si>
  <si>
    <t>2025_Mobile_SingleLayer_EDO_R_Dopant_Summer Sprout</t>
  </si>
  <si>
    <t>2025_Mobile_SingleLayer_EDO_R_Dopant_UDC</t>
  </si>
  <si>
    <t>DuPont_2025_EDO_Mobile</t>
  </si>
  <si>
    <t>2025_Mobile_SingleLayer_EDO_R_Host_DuPont</t>
  </si>
  <si>
    <t>2025_Mobile_SingleLayer_RGB_VTE_FMM_EDO_DuPont</t>
  </si>
  <si>
    <t>Summer Sprout_2025_R_Host_Mobile</t>
  </si>
  <si>
    <t>2025_Mobile_SingleLayer_EDO_R_Host_Summer Sprout</t>
  </si>
  <si>
    <t>2025_Mobile_SingleLayer_EDO_R_Host_Unknown</t>
  </si>
  <si>
    <t>DuPont_2025_R_Prime_Mobile</t>
  </si>
  <si>
    <t>2025_Mobile_SingleLayer_EDO_R_Prime_DuPont</t>
  </si>
  <si>
    <t>Jilin OLED_2025_EDO_Mobile</t>
  </si>
  <si>
    <t>2025_Mobile_SingleLayer_EDO_R_Prime_Jilin OLED</t>
  </si>
  <si>
    <t>2025_Mobile_SingleLayer_RGB_VTE_FMM_EDO_Jilin OLED</t>
  </si>
  <si>
    <t>LTOM_2025_EDO_Mobile</t>
  </si>
  <si>
    <t>2025_Mobile_SingleLayer_EDO_R_Prime_LTOM</t>
  </si>
  <si>
    <t>2025_Mobile_SingleLayer_RGB_VTE_FMM_EDO_LTOM</t>
  </si>
  <si>
    <t>JDI_2025</t>
  </si>
  <si>
    <t>Solus AM_2025_JDI</t>
  </si>
  <si>
    <t>Solus AM_2025_JDI_Mobile</t>
  </si>
  <si>
    <t>aETL_2025_JDI</t>
  </si>
  <si>
    <t>2025_Mobile_SingleLayer_JDI_aETL_Solus AM</t>
  </si>
  <si>
    <t>2025_Mobile_SingleLayer_RGB_VTE_FMM_JDI_Solus AM</t>
  </si>
  <si>
    <t>Idemitsu Kosan_2025_JDI</t>
  </si>
  <si>
    <t>Idemitsu Kosan_2025_JDI_Mobile</t>
  </si>
  <si>
    <t>B_Dopant_2025_JDI</t>
  </si>
  <si>
    <t>2025_Mobile_SingleLayer_JDI_B_Dopant_Idemitsu Kosan</t>
  </si>
  <si>
    <t>2025_Mobile_SingleLayer_RGB_VTE_FMM_JDI_Idemitsu Kosan</t>
  </si>
  <si>
    <t>SFC_2025_JDI</t>
  </si>
  <si>
    <t>SFC_2025_JDI_Mobile</t>
  </si>
  <si>
    <t>2025_Mobile_SingleLayer_JDI_B_Dopant_SFC</t>
  </si>
  <si>
    <t>2025_Mobile_SingleLayer_RGB_VTE_FMM_JDI_SFC</t>
  </si>
  <si>
    <t>B_Host_2025_JDI</t>
  </si>
  <si>
    <t>2025_Mobile_SingleLayer_JDI_B_Host_Idemitsu Kosan</t>
  </si>
  <si>
    <t>SFC_2025_B_Host</t>
  </si>
  <si>
    <t>SFC_2025_B_Host_Mobile</t>
  </si>
  <si>
    <t>2025_Mobile_SingleLayer_JDI_B_Host_SFC</t>
  </si>
  <si>
    <t>DuPont_2025_B_Prime</t>
  </si>
  <si>
    <t>DuPont_2025_B_Prime_Mobile</t>
  </si>
  <si>
    <t>DuPont_2025_JDI</t>
  </si>
  <si>
    <t>DuPont_2025_JDI_Mobile</t>
  </si>
  <si>
    <t>B_Prime_2025_JDI</t>
  </si>
  <si>
    <t>2025_Mobile_SingleLayer_JDI_B_Prime_DuPont</t>
  </si>
  <si>
    <t>2025_Mobile_SingleLayer_RGB_VTE_FMM_JDI_DuPont</t>
  </si>
  <si>
    <t>Unknown_2025_JDI</t>
  </si>
  <si>
    <t>Unknown_2025_JDI_Mobile</t>
  </si>
  <si>
    <t>CPL_2025_JDI</t>
  </si>
  <si>
    <t>2025_Mobile_SingleLayer_JDI_CPL_Unknown</t>
  </si>
  <si>
    <t>2025_Mobile_SingleLayer_RGB_VTE_FMM_JDI_Unknown</t>
  </si>
  <si>
    <t>EIL_2025_JDI</t>
  </si>
  <si>
    <t>2025_Mobile_SingleLayer_JDI_EIL_Unknown</t>
  </si>
  <si>
    <t>DuPont_2025_ETL</t>
  </si>
  <si>
    <t>DuPont_2025_ETL_Mobile</t>
  </si>
  <si>
    <t>ETL_2025_JDI</t>
  </si>
  <si>
    <t>2025_Mobile_SingleLayer_JDI_ETL_DuPont</t>
  </si>
  <si>
    <t>LG Chem_2025_JDI</t>
  </si>
  <si>
    <t>LG Chem_2025_JDI_Mobile</t>
  </si>
  <si>
    <t>2025_Mobile_SingleLayer_JDI_ETL_LG Chem</t>
  </si>
  <si>
    <t>2025_Mobile_SingleLayer_RGB_VTE_FMM_JDI_LG Chem</t>
  </si>
  <si>
    <t>Merck_2025_JDI</t>
  </si>
  <si>
    <t>Merck_2025_JDI_Mobile</t>
  </si>
  <si>
    <t>2025_Mobile_SingleLayer_JDI_ETL_Merck</t>
  </si>
  <si>
    <t>2025_Mobile_SingleLayer_RGB_VTE_FMM_JDI_Merck</t>
  </si>
  <si>
    <t>UDC_2025_JDI</t>
  </si>
  <si>
    <t>UDC_2025_JDI_Mobile</t>
  </si>
  <si>
    <t>G_Dopant_2025_JDI</t>
  </si>
  <si>
    <t>2025_Mobile_SingleLayer_JDI_G_Dopant_UDC</t>
  </si>
  <si>
    <t>2025_Mobile_SingleLayer_RGB_VTE_FMM_JDI_UDC</t>
  </si>
  <si>
    <t>DuPont_2025_G_Host</t>
  </si>
  <si>
    <t>DuPont_2025_G_Host_Mobile</t>
  </si>
  <si>
    <t>G_Host_2025_JDI</t>
  </si>
  <si>
    <t>2025_Mobile_SingleLayer_JDI_G_Host_DuPont</t>
  </si>
  <si>
    <t>Merck_2025_G_Host</t>
  </si>
  <si>
    <t>Merck_2025_G_Host_Mobile</t>
  </si>
  <si>
    <t>2025_Mobile_SingleLayer_JDI_G_Host_Merck</t>
  </si>
  <si>
    <t>Samsung SDI_2025_JDI</t>
  </si>
  <si>
    <t>Samsung SDI_2025_JDI_Mobile</t>
  </si>
  <si>
    <t>2025_Mobile_SingleLayer_JDI_G_Host_Samsung SDI</t>
  </si>
  <si>
    <t>2025_Mobile_SingleLayer_RGB_VTE_FMM_JDI_Samsung SDI</t>
  </si>
  <si>
    <t>G_Prime_2025_JDI</t>
  </si>
  <si>
    <t>2025_Mobile_SingleLayer_JDI_G_Prime_DuPont</t>
  </si>
  <si>
    <t>HIL_2025_JDI</t>
  </si>
  <si>
    <t>2025_Mobile_SingleLayer_JDI_HIL_Unknown</t>
  </si>
  <si>
    <t>HTL_2025_JDI</t>
  </si>
  <si>
    <t>2025_Mobile_SingleLayer_JDI_HTL_Unknown</t>
  </si>
  <si>
    <t>Novaled_2025_JDI</t>
  </si>
  <si>
    <t>Novaled_2025_JDI_Mobile</t>
  </si>
  <si>
    <t>P_Dopant_2025_JDI</t>
  </si>
  <si>
    <t>2025_Mobile_SingleLayer_JDI_P_Dopant_Novaled</t>
  </si>
  <si>
    <t>2025_Mobile_SingleLayer_RGB_VTE_FMM_JDI_Novaled</t>
  </si>
  <si>
    <t>R_Dopant_2025_JDI</t>
  </si>
  <si>
    <t>2025_Mobile_SingleLayer_JDI_R_Dopant_UDC</t>
  </si>
  <si>
    <t>Duksan Neolux_2025_R_Host</t>
  </si>
  <si>
    <t>Duksan Neolux_2025_R_Host_Mobile</t>
  </si>
  <si>
    <t>Duksan Neolux_2025_JDI</t>
  </si>
  <si>
    <t>Duksan Neolux_2025_JDI_Mobile</t>
  </si>
  <si>
    <t>R_Host_2025_JDI</t>
  </si>
  <si>
    <t>2025_Mobile_SingleLayer_JDI_R_Host_Duksan Neolux</t>
  </si>
  <si>
    <t>2025_Mobile_SingleLayer_RGB_VTE_FMM_JDI_Duksan Neolux</t>
  </si>
  <si>
    <t>2025_Mobile_SingleLayer_JDI_R_Host_DuPont</t>
  </si>
  <si>
    <t>R_Prime_2025_JDI</t>
  </si>
  <si>
    <t>2025_Mobile_SingleLayer_JDI_R_Prime_DuPont</t>
  </si>
  <si>
    <t>LGD_2025</t>
  </si>
  <si>
    <t>LG Chem_2025_aETL_IT</t>
  </si>
  <si>
    <t>LG Chem_2025_LGD</t>
  </si>
  <si>
    <t>LG Chem_2025_LGD_IT</t>
  </si>
  <si>
    <t>aETL_2025_LGD</t>
  </si>
  <si>
    <t>2025_IT_Tandem_LGD_aETL_LG Chem</t>
  </si>
  <si>
    <t>2025_IT_Tandem_RGB_VTE_FMM_LGD_LG Chem</t>
  </si>
  <si>
    <t>SK JNC_2025_LGD</t>
  </si>
  <si>
    <t>SK JNC_2025_LGD_IT</t>
  </si>
  <si>
    <t>B_Dopant_2025_LGD</t>
  </si>
  <si>
    <t>2025_IT_Tandem_LGD_B_Dopant_SK JNC</t>
  </si>
  <si>
    <t>2025_IT_Tandem_RGB_VTE_FMM_LGD_SK JNC</t>
  </si>
  <si>
    <t>DuPont_2025_B_Host</t>
  </si>
  <si>
    <t>DuPont_2025_B_Host_IT</t>
  </si>
  <si>
    <t>DuPont_2025_LGD</t>
  </si>
  <si>
    <t>DuPont_2025_LGD_IT</t>
  </si>
  <si>
    <t>B_Host_2025_LGD</t>
  </si>
  <si>
    <t>2025_IT_Tandem_LGD_B_Host_DuPont</t>
  </si>
  <si>
    <t>2025_IT_Tandem_RGB_VTE_FMM_LGD_DuPont</t>
  </si>
  <si>
    <t>Idemitsu Kosan_2025_LGD</t>
  </si>
  <si>
    <t>Idemitsu Kosan_2025_LGD_IT</t>
  </si>
  <si>
    <t>2025_IT_Tandem_LGD_B_Host_Idemitsu Kosan</t>
  </si>
  <si>
    <t>2025_IT_Tandem_RGB_VTE_FMM_LGD_Idemitsu Kosan</t>
  </si>
  <si>
    <t>2025_IT_Tandem_LGD_B_Host_LG Chem</t>
  </si>
  <si>
    <t>Merck_2025_B_Prime_IT</t>
  </si>
  <si>
    <t>Merck_2025_LGD</t>
  </si>
  <si>
    <t>Merck_2025_LGD_IT</t>
  </si>
  <si>
    <t>B_Prime_2025_LGD</t>
  </si>
  <si>
    <t>2025_IT_Tandem_LGD_B_Prime_Merck</t>
  </si>
  <si>
    <t>2025_IT_Tandem_RGB_VTE_FMM_LGD_Merck</t>
  </si>
  <si>
    <t>P&amp;H Tech_2025</t>
  </si>
  <si>
    <t>P&amp;H Tech_2025_IT</t>
  </si>
  <si>
    <t>P&amp;H Tech_2025_CPL</t>
  </si>
  <si>
    <t>P&amp;H Tech_2025_CPL_IT</t>
  </si>
  <si>
    <t>P&amp;H Tech_2025_LGD</t>
  </si>
  <si>
    <t>P&amp;H Tech_2025_LGD_IT</t>
  </si>
  <si>
    <t>CPL_2025_LGD</t>
  </si>
  <si>
    <t>2025_IT_Tandem_LGD_CPL_P&amp;H Tech</t>
  </si>
  <si>
    <t>2025_IT_Tandem_RGB_VTE_FMM_LGD_P&amp;H Tech</t>
  </si>
  <si>
    <t>LT Materials_2025</t>
  </si>
  <si>
    <t>LT Materials_2025_IT</t>
  </si>
  <si>
    <t>LT Materials_2025_EIL</t>
  </si>
  <si>
    <t>LT Materials_2025_EIL_IT</t>
  </si>
  <si>
    <t>LT Materials_2025_LGD</t>
  </si>
  <si>
    <t>LT Materials_2025_LGD_IT</t>
  </si>
  <si>
    <t>EIL_2025_LGD</t>
  </si>
  <si>
    <t>2025_IT_Tandem_LGD_EIL_LT Materials</t>
  </si>
  <si>
    <t>2025_IT_Tandem_RGB_VTE_FMM_LGD_LT Materials</t>
  </si>
  <si>
    <t>Idemitsu Kosan_2025_ETL_IT</t>
  </si>
  <si>
    <t>ETL_2025_LGD</t>
  </si>
  <si>
    <t>2025_IT_Tandem_LGD_ETL_Idemitsu Kosan</t>
  </si>
  <si>
    <t>2025_IT_Tandem_LGD_ETL_LG Chem</t>
  </si>
  <si>
    <t>UDC_2025_LGD</t>
  </si>
  <si>
    <t>UDC_2025_LGD_IT</t>
  </si>
  <si>
    <t>G_Dopant_2025_LGD</t>
  </si>
  <si>
    <t>2025_IT_Tandem_LGD_G_Dopant_UDC</t>
  </si>
  <si>
    <t>2025_IT_Tandem_RGB_VTE_FMM_LGD_UDC</t>
  </si>
  <si>
    <t>LG Chem_2025_G_Host_IT</t>
  </si>
  <si>
    <t>G_Host_2025_LGD</t>
  </si>
  <si>
    <t>2025_IT_Tandem_LGD_G_Host_LG Chem</t>
  </si>
  <si>
    <t>LT Materials_2025_G_Host</t>
  </si>
  <si>
    <t>LT Materials_2025_G_Host_IT</t>
  </si>
  <si>
    <t>2025_IT_Tandem_LGD_G_Host_LT Materials</t>
  </si>
  <si>
    <t>LT Materials_2025_G_Prime</t>
  </si>
  <si>
    <t>LT Materials_2025_G_Prime_IT</t>
  </si>
  <si>
    <t>G_Prime_2025_LGD</t>
  </si>
  <si>
    <t>2025_IT_Tandem_LGD_G_Prime_LT Materials</t>
  </si>
  <si>
    <t>2025_IT_Tandem_LGD_G_Prime_Merck</t>
  </si>
  <si>
    <t>Merck_2025_HIL</t>
  </si>
  <si>
    <t>Merck_2025_HIL_IT</t>
  </si>
  <si>
    <t>HIL_2025_LGD</t>
  </si>
  <si>
    <t>2025_IT_Tandem_LGD_HIL_Merck</t>
  </si>
  <si>
    <t>HTL_2025_LGD</t>
  </si>
  <si>
    <t>2025_IT_Tandem_LGD_HTL_Merck</t>
  </si>
  <si>
    <t>Jinwoong_2025</t>
  </si>
  <si>
    <t>Jinwoong_2025_IT</t>
  </si>
  <si>
    <t>Jinwoong_2025_n/p_CGL</t>
  </si>
  <si>
    <t>Jinwoong_2025_n/p_CGL_IT</t>
  </si>
  <si>
    <t>Jinwoong_2025_LGD</t>
  </si>
  <si>
    <t>Jinwoong_2025_LGD_IT</t>
  </si>
  <si>
    <t>n/p_CGL_2025_LGD</t>
  </si>
  <si>
    <t>2025_IT_Tandem_LGD_n/p_CGL_Jinwoong</t>
  </si>
  <si>
    <t>2025_IT_Tandem_RGB_VTE_FMM_LGD_Jinwoong</t>
  </si>
  <si>
    <t>LT Materials_2025_n/p_CGL</t>
  </si>
  <si>
    <t>LT Materials_2025_n/p_CGL_IT</t>
  </si>
  <si>
    <t>2025_IT_Tandem_LGD_n/p_CGL_LT Materials</t>
  </si>
  <si>
    <t>Merck_2025_n/p_CGL</t>
  </si>
  <si>
    <t>Merck_2025_n/p_CGL_IT</t>
  </si>
  <si>
    <t>2025_IT_Tandem_LGD_n/p_CGL_Merck</t>
  </si>
  <si>
    <t>LG Chem_2025_P_Dopant</t>
  </si>
  <si>
    <t>LG Chem_2025_P_Dopant_IT</t>
  </si>
  <si>
    <t>P_Dopant_2025_LGD</t>
  </si>
  <si>
    <t>2025_IT_Tandem_LGD_P_Dopant_LG Chem</t>
  </si>
  <si>
    <t>R_Dopant_2025_LGD</t>
  </si>
  <si>
    <t>2025_IT_Tandem_LGD_R_Dopant_UDC</t>
  </si>
  <si>
    <t>R_Host_2025_LGD</t>
  </si>
  <si>
    <t>2025_IT_Tandem_LGD_R_Host_DuPont</t>
  </si>
  <si>
    <t>LG Chem_2025_R_Host</t>
  </si>
  <si>
    <t>LG Chem_2025_R_Host_IT</t>
  </si>
  <si>
    <t>2025_IT_Tandem_LGD_R_Host_LG Chem</t>
  </si>
  <si>
    <t>R_Prime_2025_LGD</t>
  </si>
  <si>
    <t>2025_IT_Tandem_LGD_R_Prime_DuPont</t>
  </si>
  <si>
    <t>Merck_2025_R_Prime_IT</t>
  </si>
  <si>
    <t>2025_IT_Tandem_LGD_R_Prime_Merck</t>
  </si>
  <si>
    <t>LG Chem_2025_LGD_Mobile</t>
  </si>
  <si>
    <t>2025_Mobile_SingleLayer_LGD_BOE_LGD_aETL_LG Chem</t>
  </si>
  <si>
    <t>2025_Mobile_SingleLayer_LGD_BOE_RGB_VTE_FMM_LGD_LG Chem</t>
  </si>
  <si>
    <t>Idemitsu Kosan_2025_LGD_Mobile</t>
  </si>
  <si>
    <t>2025_Mobile_SingleLayer_LGD_BOE_LGD_B_Dopant_Idemitsu Kosan</t>
  </si>
  <si>
    <t>2025_Mobile_SingleLayer_LGD_BOE_RGB_VTE_FMM_LGD_Idemitsu Kosan</t>
  </si>
  <si>
    <t>SK JNC_2025_LGD_Mobile</t>
  </si>
  <si>
    <t>2025_Mobile_SingleLayer_LGD_BOE_LGD_B_Dopant_SK JNC</t>
  </si>
  <si>
    <t>2025_Mobile_SingleLayer_LGD_BOE_RGB_VTE_FMM_LGD_SK JNC</t>
  </si>
  <si>
    <t>DuPont_2025_B_Host_Mobile</t>
  </si>
  <si>
    <t>DuPont_2025_LGD_Mobile</t>
  </si>
  <si>
    <t>2025_Mobile_SingleLayer_LGD_BOE_LGD_B_Host_DuPont</t>
  </si>
  <si>
    <t>2025_Mobile_SingleLayer_LGD_BOE_RGB_VTE_FMM_LGD_DuPont</t>
  </si>
  <si>
    <t>2025_Mobile_SingleLayer_LGD_BOE_LGD_B_Host_Idemitsu Kosan</t>
  </si>
  <si>
    <t>Merck_2025_LGD_Mobile</t>
  </si>
  <si>
    <t>2025_Mobile_SingleLayer_LGD_BOE_LGD_B_Prime_Merck</t>
  </si>
  <si>
    <t>2025_Mobile_SingleLayer_LGD_BOE_RGB_VTE_FMM_LGD_Merck</t>
  </si>
  <si>
    <t>P&amp;H Tech_2025_Mobile</t>
  </si>
  <si>
    <t>P&amp;H Tech_2025_CPL_Mobile</t>
  </si>
  <si>
    <t>P&amp;H Tech_2025_LGD_Mobile</t>
  </si>
  <si>
    <t>2025_Mobile_SingleLayer_LGD_BOE_LGD_CPL_P&amp;H Tech</t>
  </si>
  <si>
    <t>2025_Mobile_SingleLayer_LGD_BOE_RGB_VTE_FMM_LGD_P&amp;H Tech</t>
  </si>
  <si>
    <t>LT Materials_2025_Mobile</t>
  </si>
  <si>
    <t>LT Materials_2025_EIL_Mobile</t>
  </si>
  <si>
    <t>LT Materials_2025_LGD_Mobile</t>
  </si>
  <si>
    <t>2025_Mobile_SingleLayer_LGD_BOE_LGD_EIL_LT Materials</t>
  </si>
  <si>
    <t>2025_Mobile_SingleLayer_LGD_BOE_RGB_VTE_FMM_LGD_LT Materials</t>
  </si>
  <si>
    <t>2025_Mobile_SingleLayer_LGD_BOE_LGD_ETL_Idemitsu Kosan</t>
  </si>
  <si>
    <t>2025_Mobile_SingleLayer_LGD_BOE_LGD_ETL_LG Chem</t>
  </si>
  <si>
    <t>UDC_2025_LGD_Mobile</t>
  </si>
  <si>
    <t>2025_Mobile_SingleLayer_LGD_BOE_LGD_G_Dopant_UDC</t>
  </si>
  <si>
    <t>2025_Mobile_SingleLayer_LGD_BOE_RGB_VTE_FMM_LGD_UDC</t>
  </si>
  <si>
    <t>2025_Mobile_SingleLayer_LGD_BOE_LGD_G_Host_LG Chem</t>
  </si>
  <si>
    <t>LT Materials_2025_G_Host_Mobile</t>
  </si>
  <si>
    <t>2025_Mobile_SingleLayer_LGD_BOE_LGD_G_Host_LT Materials</t>
  </si>
  <si>
    <t>LG Chem_2025_G_Prime</t>
  </si>
  <si>
    <t>LG Chem_2025_G_Prime_Mobile</t>
  </si>
  <si>
    <t>2025_Mobile_SingleLayer_LGD_BOE_LGD_G_Prime_LG Chem</t>
  </si>
  <si>
    <t>LT Materials_2025_G_Prime_Mobile</t>
  </si>
  <si>
    <t>2025_Mobile_SingleLayer_LGD_BOE_LGD_G_Prime_LT Materials</t>
  </si>
  <si>
    <t>Merck_2025_HIL_Mobile</t>
  </si>
  <si>
    <t>2025_Mobile_SingleLayer_LGD_BOE_LGD_HIL_Merck</t>
  </si>
  <si>
    <t>2025_Mobile_SingleLayer_LGD_BOE_LGD_HTL_Merck</t>
  </si>
  <si>
    <t>LG Chem_2025_P_Dopant_Mobile</t>
  </si>
  <si>
    <t>2025_Mobile_SingleLayer_LGD_BOE_LGD_P_Dopant_LG Chem</t>
  </si>
  <si>
    <t>2025_Mobile_SingleLayer_LGD_BOE_LGD_R_Dopant_UDC</t>
  </si>
  <si>
    <t>2025_Mobile_SingleLayer_LGD_BOE_LGD_R_Host_DuPont</t>
  </si>
  <si>
    <t>LG Chem_2025_R_Host_Mobile</t>
  </si>
  <si>
    <t>2025_Mobile_SingleLayer_LGD_BOE_LGD_R_Host_LG Chem</t>
  </si>
  <si>
    <t>2025_Mobile_SingleLayer_LGD_BOE_LGD_R_Prime_DuPont</t>
  </si>
  <si>
    <t>LG Chem_2025_R_Prime</t>
  </si>
  <si>
    <t>LG Chem_2025_R_Prime_Mobile</t>
  </si>
  <si>
    <t>2025_Mobile_SingleLayer_LGD_BOE_LGD_R_Prime_LG Chem</t>
  </si>
  <si>
    <t>Idemitsu Kosan_2025_TV</t>
  </si>
  <si>
    <t>Idemitsu Kosan_2025_B_Dopant_TV</t>
  </si>
  <si>
    <t>Idemitsu Kosan_2025_LGD_TV</t>
  </si>
  <si>
    <t>2025_TV_WOLED_WBC_LGD_B_Dopant_Idemitsu Kosan</t>
  </si>
  <si>
    <t>2025_TV_WOLED_WBC_RGB_VTE_FMM_LGD_Idemitsu Kosan</t>
  </si>
  <si>
    <t>Idemitsu Kosan_2025_B_Host_TV</t>
  </si>
  <si>
    <t>2025_TV_WOLED_WBC_LGD_B_Host_Idemitsu Kosan</t>
  </si>
  <si>
    <t>LT Materials_2025_TV</t>
  </si>
  <si>
    <t>LT Materials_2025_CPL</t>
  </si>
  <si>
    <t>LT Materials_2025_CPL_TV</t>
  </si>
  <si>
    <t>LT Materials_2025_LGD_TV</t>
  </si>
  <si>
    <t>2025_TV_WOLED_WBC_LGD_CPL_LT Materials</t>
  </si>
  <si>
    <t>2025_TV_WOLED_WBC_RGB_VTE_FMM_LGD_LT Materials</t>
  </si>
  <si>
    <t>Comet_2025</t>
  </si>
  <si>
    <t>Comet_2025_TV</t>
  </si>
  <si>
    <t>Comet_2025_EIL</t>
  </si>
  <si>
    <t>Comet_2025_EIL_TV</t>
  </si>
  <si>
    <t>Comet_2025_LGD</t>
  </si>
  <si>
    <t>Comet_2025_LGD_TV</t>
  </si>
  <si>
    <t>2025_TV_WOLED_WBC_LGD_EIL_Comet</t>
  </si>
  <si>
    <t>2025_TV_WOLED_WBC_RGB_VTE_FMM_LGD_Comet</t>
  </si>
  <si>
    <t>Idemitsu Kosan_2025_ETL_TV</t>
  </si>
  <si>
    <t>2025_TV_WOLED_WBC_LGD_ETL_Idemitsu Kosan</t>
  </si>
  <si>
    <t>LG Chem_2025_TV</t>
  </si>
  <si>
    <t>LG Chem_2025_ETL_TV</t>
  </si>
  <si>
    <t>LG Chem_2025_LGD_TV</t>
  </si>
  <si>
    <t>2025_TV_WOLED_WBC_LGD_ETL_LG Chem</t>
  </si>
  <si>
    <t>2025_TV_WOLED_WBC_RGB_VTE_FMM_LGD_LG Chem</t>
  </si>
  <si>
    <t>LT Materials_2025_HIL</t>
  </si>
  <si>
    <t>LT Materials_2025_HIL_TV</t>
  </si>
  <si>
    <t>2025_TV_WOLED_WBC_LGD_HIL_LT Materials</t>
  </si>
  <si>
    <t>Merck_2025_TV</t>
  </si>
  <si>
    <t>Merck_2025_HTL_TV</t>
  </si>
  <si>
    <t>Merck_2025_LGD_TV</t>
  </si>
  <si>
    <t>2025_TV_WOLED_WBC_LGD_HTL_Merck</t>
  </si>
  <si>
    <t>2025_TV_WOLED_WBC_RGB_VTE_FMM_LGD_Merck</t>
  </si>
  <si>
    <t>LT Materials_2025_n/p_CGL_TV</t>
  </si>
  <si>
    <t>2025_TV_WOLED_WBC_LGD_n/p_CGL_LT Materials</t>
  </si>
  <si>
    <t>Merck_2025_n/p_CGL_TV</t>
  </si>
  <si>
    <t>2025_TV_WOLED_WBC_LGD_n/p_CGL_Merck</t>
  </si>
  <si>
    <t>Toray_2025</t>
  </si>
  <si>
    <t>Toray_2025_TV</t>
  </si>
  <si>
    <t>Toray_2025_n/p_CGL</t>
  </si>
  <si>
    <t>Toray_2025_n/p_CGL_TV</t>
  </si>
  <si>
    <t>Toray_2025_LGD</t>
  </si>
  <si>
    <t>Toray_2025_LGD_TV</t>
  </si>
  <si>
    <t>2025_TV_WOLED_WBC_LGD_n/p_CGL_Toray</t>
  </si>
  <si>
    <t>2025_TV_WOLED_WBC_RGB_VTE_FMM_LGD_Toray</t>
  </si>
  <si>
    <t>Novaled_2025_TV</t>
  </si>
  <si>
    <t>Novaled_2025_P_Dopant_TV</t>
  </si>
  <si>
    <t>Novaled_2025_LGD</t>
  </si>
  <si>
    <t>Novaled_2025_LGD_TV</t>
  </si>
  <si>
    <t>2025_TV_WOLED_WBC_LGD_P_Dopant_Novaled</t>
  </si>
  <si>
    <t>2025_TV_WOLED_WBC_RGB_VTE_FMM_LGD_Novaled</t>
  </si>
  <si>
    <t>UDC_2025_TV</t>
  </si>
  <si>
    <t>UDC_2025_R_Dopant_TV</t>
  </si>
  <si>
    <t>UDC_2025_LGD_TV</t>
  </si>
  <si>
    <t>2025_TV_WOLED_WBC_LGD_R_Dopant_UDC</t>
  </si>
  <si>
    <t>2025_TV_WOLED_WBC_RGB_VTE_FMM_LGD_UDC</t>
  </si>
  <si>
    <t>LG Chem_2025_R_Host_TV</t>
  </si>
  <si>
    <t>2025_TV_WOLED_WBC_LGD_R_Host_LG Chem</t>
  </si>
  <si>
    <t>Merck_2025_R_Host</t>
  </si>
  <si>
    <t>Merck_2025_R_Host_TV</t>
  </si>
  <si>
    <t>2025_TV_WOLED_WBC_LGD_R_Host_Merck</t>
  </si>
  <si>
    <t>Y/G_Dopant_2025</t>
  </si>
  <si>
    <t>UDC_2025_Y/G_Dopant</t>
  </si>
  <si>
    <t>UDC_2025_Y/G_Dopant_TV</t>
  </si>
  <si>
    <t>Y/G_Dopant_2025_LGD</t>
  </si>
  <si>
    <t>2025_TV_WOLED_WBC_LGD_Y/G_Dopant_UDC</t>
  </si>
  <si>
    <t>Y/G_Host_2025</t>
  </si>
  <si>
    <t>LG Chem_2025_Y/G_Host</t>
  </si>
  <si>
    <t>LG Chem_2025_Y/G_Host_TV</t>
  </si>
  <si>
    <t>Y/G_Host_2025_LGD</t>
  </si>
  <si>
    <t>2025_TV_WOLED_WBC_LGD_Y/G_Host_LG Chem</t>
  </si>
  <si>
    <t>Merck_2025_Y/G_Host</t>
  </si>
  <si>
    <t>Merck_2025_Y/G_Host_TV</t>
  </si>
  <si>
    <t>2025_TV_WOLED_WBC_LGD_Y/G_Host_Merck</t>
  </si>
  <si>
    <t>SK JNC_2025_TV</t>
  </si>
  <si>
    <t>SK JNC_2025_B_Dopant_TV</t>
  </si>
  <si>
    <t>SK JNC_2025_LGD_TV</t>
  </si>
  <si>
    <t>2025_TV_WOLED_WBE_LGD_B_Dopant_SK JNC</t>
  </si>
  <si>
    <t>2025_TV_WOLED_WBE_RGB_VTE_FMM_LGD_SK JNC</t>
  </si>
  <si>
    <t>DuPont_2025_TV</t>
  </si>
  <si>
    <t>DuPont_2025_B_Host_TV</t>
  </si>
  <si>
    <t>DuPont_2025_LGD_TV</t>
  </si>
  <si>
    <t>2025_TV_WOLED_WBE_LGD_B_Host_DuPont</t>
  </si>
  <si>
    <t>2025_TV_WOLED_WBE_RGB_VTE_FMM_LGD_DuPont</t>
  </si>
  <si>
    <t>2025_TV_WOLED_WBE_LGD_B_Host_Idemitsu Kosan</t>
  </si>
  <si>
    <t>2025_TV_WOLED_WBE_RGB_VTE_FMM_LGD_Idemitsu Kosan</t>
  </si>
  <si>
    <t>LG Chem_2025_B_Host_TV</t>
  </si>
  <si>
    <t>2025_TV_WOLED_WBE_LGD_B_Host_LG Chem</t>
  </si>
  <si>
    <t>2025_TV_WOLED_WBE_RGB_VTE_FMM_LGD_LG Chem</t>
  </si>
  <si>
    <t>2025_TV_WOLED_WBE_LGD_CPL_LT Materials</t>
  </si>
  <si>
    <t>2025_TV_WOLED_WBE_RGB_VTE_FMM_LGD_LT Materials</t>
  </si>
  <si>
    <t>Comet_2025_Mobile</t>
  </si>
  <si>
    <t>Comet_2025_EIL_Mobile</t>
  </si>
  <si>
    <t>Comet_2025_LGD_Mobile</t>
  </si>
  <si>
    <t>2025_TV_WOLED_WBE_LGD_EIL_Comet</t>
  </si>
  <si>
    <t>2025_TV_WOLED_WBE_RGB_VTE_FMM_LGD_Comet</t>
  </si>
  <si>
    <t>2025_TV_WOLED_WBE_LGD_ETL_Idemitsu Kosan</t>
  </si>
  <si>
    <t>2025_TV_WOLED_WBE_LGD_ETL_LG Chem</t>
  </si>
  <si>
    <t>Solus AM_2025_TV</t>
  </si>
  <si>
    <t>Solus AM_2025_ETL</t>
  </si>
  <si>
    <t>Solus AM_2025_ETL_TV</t>
  </si>
  <si>
    <t>Solus AM_2025_LGD</t>
  </si>
  <si>
    <t>Solus AM_2025_LGD_TV</t>
  </si>
  <si>
    <t>2025_TV_WOLED_WBE_LGD_ETL_Solus AM</t>
  </si>
  <si>
    <t>2025_TV_WOLED_WBE_RGB_VTE_FMM_LGD_Solus AM</t>
  </si>
  <si>
    <t>UDC_2025_G_Dopant_TV</t>
  </si>
  <si>
    <t>2025_TV_WOLED_WBE_LGD_G_Dopant_UDC</t>
  </si>
  <si>
    <t>2025_TV_WOLED_WBE_RGB_VTE_FMM_LGD_UDC</t>
  </si>
  <si>
    <t>DuPont_2025_G_Host_TV</t>
  </si>
  <si>
    <t>2025_TV_WOLED_WBE_LGD_G_Host_DuPont</t>
  </si>
  <si>
    <t>LG Chem_2025_G_Host_TV</t>
  </si>
  <si>
    <t>2025_TV_WOLED_WBE_LGD_G_Host_LG Chem</t>
  </si>
  <si>
    <t>2025_TV_WOLED_WBE_LGD_HIL_LT Materials</t>
  </si>
  <si>
    <t>2025_TV_WOLED_WBE_LGD_HTL_Merck</t>
  </si>
  <si>
    <t>2025_TV_WOLED_WBE_RGB_VTE_FMM_LGD_Merck</t>
  </si>
  <si>
    <t>Solus AM_2025_HTL</t>
  </si>
  <si>
    <t>Solus AM_2025_HTL_TV</t>
  </si>
  <si>
    <t>2025_TV_WOLED_WBE_LGD_HTL_Solus AM</t>
  </si>
  <si>
    <t>2025_TV_WOLED_WBE_LGD_n/p_CGL_LT Materials</t>
  </si>
  <si>
    <t>2025_TV_WOLED_WBE_LGD_n/p_CGL_Merck</t>
  </si>
  <si>
    <t>2025_TV_WOLED_WBE_LGD_n/p_CGL_Toray</t>
  </si>
  <si>
    <t>2025_TV_WOLED_WBE_RGB_VTE_FMM_LGD_Toray</t>
  </si>
  <si>
    <t>LG Chem_2025_P_Dopant_TV</t>
  </si>
  <si>
    <t>2025_TV_WOLED_WBE_LGD_P_Dopant_LG Chem</t>
  </si>
  <si>
    <t>2025_TV_WOLED_WBE_LGD_P_Dopant_Novaled</t>
  </si>
  <si>
    <t>2025_TV_WOLED_WBE_RGB_VTE_FMM_LGD_Novaled</t>
  </si>
  <si>
    <t>2025_TV_WOLED_WBE_LGD_R_Dopant_UDC</t>
  </si>
  <si>
    <t>2025_TV_WOLED_WBE_LGD_R_Host_LG Chem</t>
  </si>
  <si>
    <t>2025_TV_WOLED_WBE_LGD_R_Host_Merck</t>
  </si>
  <si>
    <t>2025_TV_WOLED_WBE_LGD_Y/G_Dopant_UDC</t>
  </si>
  <si>
    <t>DuPont_2025_Y/G_Host</t>
  </si>
  <si>
    <t>DuPont_2025_Y/G_Host_TV</t>
  </si>
  <si>
    <t>2025_TV_WOLED_WBE_LGD_Y/G_Host_DuPont</t>
  </si>
  <si>
    <t>2025_TV_WOLED_WBE_LGD_Y/G_Host_LG Chem</t>
  </si>
  <si>
    <t>2025_TV_WOLED_WBE_LGD_Y/G_Host_Merck</t>
  </si>
  <si>
    <t>2025_TV_WOLED_WBH_LGD_B_Dopant_SK JNC</t>
  </si>
  <si>
    <t>2025_TV_WOLED_WBH_RGB_VTE_FMM_LGD_SK JNC</t>
  </si>
  <si>
    <t>2025_TV_WOLED_WBH_LGD_B_Host_DuPont</t>
  </si>
  <si>
    <t>2025_TV_WOLED_WBH_RGB_VTE_FMM_LGD_DuPont</t>
  </si>
  <si>
    <t>2025_TV_WOLED_WBH_LGD_B_Host_Idemitsu Kosan</t>
  </si>
  <si>
    <t>2025_TV_WOLED_WBH_RGB_VTE_FMM_LGD_Idemitsu Kosan</t>
  </si>
  <si>
    <t>2025_TV_WOLED_WBH_LGD_B_Host_LG Chem</t>
  </si>
  <si>
    <t>2025_TV_WOLED_WBH_RGB_VTE_FMM_LGD_LG Chem</t>
  </si>
  <si>
    <t>2025_TV_WOLED_WBH_LGD_CPL_LT Materials</t>
  </si>
  <si>
    <t>2025_TV_WOLED_WBH_RGB_VTE_FMM_LGD_LT Materials</t>
  </si>
  <si>
    <t>2025_TV_WOLED_WBH_LGD_EIL_Comet</t>
  </si>
  <si>
    <t>2025_TV_WOLED_WBH_RGB_VTE_FMM_LGD_Comet</t>
  </si>
  <si>
    <t>2025_TV_WOLED_WBH_LGD_ETL_Idemitsu Kosan</t>
  </si>
  <si>
    <t>2025_TV_WOLED_WBH_LGD_ETL_LG Chem</t>
  </si>
  <si>
    <t>2025_TV_WOLED_WBH_LGD_G_Dopant_UDC</t>
  </si>
  <si>
    <t>2025_TV_WOLED_WBH_RGB_VTE_FMM_LGD_UDC</t>
  </si>
  <si>
    <t>2025_TV_WOLED_WBH_LGD_G_Host_LG Chem</t>
  </si>
  <si>
    <t>LT Materials_2025_G_Host_TV</t>
  </si>
  <si>
    <t>2025_TV_WOLED_WBH_LGD_G_Host_LT Materials</t>
  </si>
  <si>
    <t>2025_TV_WOLED_WBH_LGD_HIL_LT Materials</t>
  </si>
  <si>
    <t>2025_TV_WOLED_WBH_LGD_HTL_Merck</t>
  </si>
  <si>
    <t>2025_TV_WOLED_WBH_RGB_VTE_FMM_LGD_Merck</t>
  </si>
  <si>
    <t>2025_TV_WOLED_WBH_LGD_HTL_Solus AM</t>
  </si>
  <si>
    <t>2025_TV_WOLED_WBH_RGB_VTE_FMM_LGD_Solus AM</t>
  </si>
  <si>
    <t>2025_TV_WOLED_WBH_LGD_n/p_CGL_LT Materials</t>
  </si>
  <si>
    <t>2025_TV_WOLED_WBH_LGD_n/p_CGL_Merck</t>
  </si>
  <si>
    <t>2025_TV_WOLED_WBH_LGD_n/p_CGL_Toray</t>
  </si>
  <si>
    <t>2025_TV_WOLED_WBH_RGB_VTE_FMM_LGD_Toray</t>
  </si>
  <si>
    <t>2025_TV_WOLED_WBH_LGD_P_Dopant_LG Chem</t>
  </si>
  <si>
    <t>2025_TV_WOLED_WBH_LGD_R_Dopant_UDC</t>
  </si>
  <si>
    <t>LT Materials_2025_R_Host</t>
  </si>
  <si>
    <t>LT Materials_2025_R_Host_TV</t>
  </si>
  <si>
    <t>2025_TV_WOLED_WBH_LGD_R_Host_LT Materials</t>
  </si>
  <si>
    <t>2025_TV_WOLED_WBH_LGD_R_Host_Merck</t>
  </si>
  <si>
    <t>SDC_2025</t>
  </si>
  <si>
    <t>LG Chem_2025_SDC</t>
  </si>
  <si>
    <t>LG Chem_2025_SDC_IT</t>
  </si>
  <si>
    <t>aETL_2025_SDC</t>
  </si>
  <si>
    <t>2025_IT_SingleLayer_SDC_aETL_LG Chem</t>
  </si>
  <si>
    <t>2025_IT_SingleLayer_RGB_VTE_FMM_SDC_LG Chem</t>
  </si>
  <si>
    <t>Solus AM_2025_SDC</t>
  </si>
  <si>
    <t>Solus AM_2025_SDC_IT</t>
  </si>
  <si>
    <t>2025_IT_SingleLayer_SDC_aETL_Solus AM</t>
  </si>
  <si>
    <t>2025_IT_SingleLayer_RGB_VTE_FMM_SDC_Solus AM</t>
  </si>
  <si>
    <t>SFC_2025_SDC</t>
  </si>
  <si>
    <t>SFC_2025_SDC_IT</t>
  </si>
  <si>
    <t>B_Dopant_2025_SDC</t>
  </si>
  <si>
    <t>2025_IT_SingleLayer_SDC_B_Dopant_SFC</t>
  </si>
  <si>
    <t>2025_IT_SingleLayer_RGB_VTE_FMM_SDC_SFC</t>
  </si>
  <si>
    <t>SFC_2025_B_Host_IT</t>
  </si>
  <si>
    <t>B_Host_2025_SDC</t>
  </si>
  <si>
    <t>2025_IT_SingleLayer_SDC_B_Host_SFC</t>
  </si>
  <si>
    <t>Idemitsu Kosan_2025_B_Prime_IT</t>
  </si>
  <si>
    <t>Idemitsu Kosan_2025_SDC</t>
  </si>
  <si>
    <t>Idemitsu Kosan_2025_SDC_IT</t>
  </si>
  <si>
    <t>B_Prime_2025_SDC</t>
  </si>
  <si>
    <t>2025_IT_SingleLayer_SDC_B_Prime_Idemitsu Kosan</t>
  </si>
  <si>
    <t>2025_IT_SingleLayer_RGB_VTE_FMM_SDC_Idemitsu Kosan</t>
  </si>
  <si>
    <t>Hodogaya_2025</t>
  </si>
  <si>
    <t>Hodogaya_2025_IT</t>
  </si>
  <si>
    <t>Hodogaya_2025_CPL</t>
  </si>
  <si>
    <t>Hodogaya_2025_CPL_IT</t>
  </si>
  <si>
    <t>Hodogaya_2025_SDC</t>
  </si>
  <si>
    <t>Hodogaya_2025_SDC_IT</t>
  </si>
  <si>
    <t>CPL_2025_SDC</t>
  </si>
  <si>
    <t>2025_IT_SingleLayer_SDC_CPL_Hodogaya</t>
  </si>
  <si>
    <t>2025_IT_SingleLayer_RGB_VTE_FMM_SDC_Hodogaya</t>
  </si>
  <si>
    <t>Solus AM_2025_CPL</t>
  </si>
  <si>
    <t>Solus AM_2025_CPL_IT</t>
  </si>
  <si>
    <t>2025_IT_SingleLayer_SDC_CPL_Solus AM</t>
  </si>
  <si>
    <t>Solus AM_2025_EIL</t>
  </si>
  <si>
    <t>Solus AM_2025_EIL_IT</t>
  </si>
  <si>
    <t>EIL_2025_SDC</t>
  </si>
  <si>
    <t>2025_IT_SingleLayer_SDC_EIL_Solus AM</t>
  </si>
  <si>
    <t>ETL_2025_SDC</t>
  </si>
  <si>
    <t>2025_IT_SingleLayer_SDC_ETL_LG Chem</t>
  </si>
  <si>
    <t>UDC_2025_SDC</t>
  </si>
  <si>
    <t>UDC_2025_SDC_IT</t>
  </si>
  <si>
    <t>G_Dopant_2025_SDC</t>
  </si>
  <si>
    <t>2025_IT_SingleLayer_SDC_G_Dopant_UDC</t>
  </si>
  <si>
    <t>2025_IT_SingleLayer_RGB_VTE_FMM_SDC_UDC</t>
  </si>
  <si>
    <t>G_Host_2025_SDC</t>
  </si>
  <si>
    <t>2025_IT_SingleLayer_SDC_G_Host_LG Chem</t>
  </si>
  <si>
    <t>NSCC_2025</t>
  </si>
  <si>
    <t>NSCC_2025_IT</t>
  </si>
  <si>
    <t>NSCC_2025_G_Host</t>
  </si>
  <si>
    <t>NSCC_2025_G_Host_IT</t>
  </si>
  <si>
    <t>NSCC_2025_SDC</t>
  </si>
  <si>
    <t>NSCC_2025_SDC_IT</t>
  </si>
  <si>
    <t>2025_IT_SingleLayer_SDC_G_Host_NSCC</t>
  </si>
  <si>
    <t>2025_IT_SingleLayer_RGB_VTE_FMM_SDC_NSCC</t>
  </si>
  <si>
    <t>Samsung SDI_2025_SDC</t>
  </si>
  <si>
    <t>Samsung SDI_2025_SDC_IT</t>
  </si>
  <si>
    <t>2025_IT_SingleLayer_SDC_G_Host_Samsung SDI</t>
  </si>
  <si>
    <t>2025_IT_SingleLayer_RGB_VTE_FMM_SDC_Samsung SDI</t>
  </si>
  <si>
    <t>Duksan Neolux_2025_IT</t>
  </si>
  <si>
    <t>Duksan Neolux_2025_G_Prime_IT</t>
  </si>
  <si>
    <t>Duksan Neolux_2025_SDC</t>
  </si>
  <si>
    <t>Duksan Neolux_2025_SDC_IT</t>
  </si>
  <si>
    <t>G_Prime_2025_SDC</t>
  </si>
  <si>
    <t>2025_IT_SingleLayer_SDC_G_Prime_Duksan Neolux</t>
  </si>
  <si>
    <t>2025_IT_SingleLayer_RGB_VTE_FMM_SDC_Duksan Neolux</t>
  </si>
  <si>
    <t>Duksan Neolux_2025_HIL</t>
  </si>
  <si>
    <t>Duksan Neolux_2025_HIL_IT</t>
  </si>
  <si>
    <t>HIL_2025_SDC</t>
  </si>
  <si>
    <t>2025_IT_SingleLayer_SDC_HIL_Duksan Neolux</t>
  </si>
  <si>
    <t>Solus AM_2025_HIL</t>
  </si>
  <si>
    <t>Solus AM_2025_HIL_IT</t>
  </si>
  <si>
    <t>2025_IT_SingleLayer_SDC_HIL_Solus AM</t>
  </si>
  <si>
    <t>Duksan Neolux_2025_HTL</t>
  </si>
  <si>
    <t>Duksan Neolux_2025_HTL_IT</t>
  </si>
  <si>
    <t>HTL_2025_SDC</t>
  </si>
  <si>
    <t>2025_IT_SingleLayer_SDC_HTL_Duksan Neolux</t>
  </si>
  <si>
    <t>Solus AM_2025_HTL_IT</t>
  </si>
  <si>
    <t>2025_IT_SingleLayer_SDC_HTL_Solus AM</t>
  </si>
  <si>
    <t>Novaled_2025_SDC</t>
  </si>
  <si>
    <t>Novaled_2025_SDC_IT</t>
  </si>
  <si>
    <t>P_Dopant_2025_SDC</t>
  </si>
  <si>
    <t>2025_IT_SingleLayer_SDC_P_Dopant_Novaled</t>
  </si>
  <si>
    <t>2025_IT_SingleLayer_RGB_VTE_FMM_SDC_Novaled</t>
  </si>
  <si>
    <t>R_Dopant_2025_SDC</t>
  </si>
  <si>
    <t>2025_IT_SingleLayer_SDC_R_Dopant_UDC</t>
  </si>
  <si>
    <t>Duksan Neolux_2025_R_Host_IT</t>
  </si>
  <si>
    <t>R_Host_2025_SDC</t>
  </si>
  <si>
    <t>2025_IT_SingleLayer_SDC_R_Host_Duksan Neolux</t>
  </si>
  <si>
    <t>DuPont_2025_SDC</t>
  </si>
  <si>
    <t>DuPont_2025_SDC_IT</t>
  </si>
  <si>
    <t>2025_IT_SingleLayer_SDC_R_Host_DuPont</t>
  </si>
  <si>
    <t>2025_IT_SingleLayer_RGB_VTE_FMM_SDC_DuPont</t>
  </si>
  <si>
    <t>Duksan Neolux_2025_R_Prime</t>
  </si>
  <si>
    <t>Duksan Neolux_2025_R_Prime_IT</t>
  </si>
  <si>
    <t>R_Prime_2025_SDC</t>
  </si>
  <si>
    <t>2025_IT_SingleLayer_SDC_R_Prime_Duksan Neolux</t>
  </si>
  <si>
    <t>2025_IT_Tandem_SDC_aETL_LG Chem</t>
  </si>
  <si>
    <t>2025_IT_Tandem_RGB_VTE_FMM_SDC_LG Chem</t>
  </si>
  <si>
    <t>2025_IT_Tandem_SDC_B_Dopant_SFC</t>
  </si>
  <si>
    <t>2025_IT_Tandem_RGB_VTE_FMM_SDC_SFC</t>
  </si>
  <si>
    <t>SK JNC_2025_SDC</t>
  </si>
  <si>
    <t>SK JNC_2025_SDC_IT</t>
  </si>
  <si>
    <t>2025_IT_Tandem_SDC_B_Dopant_SK JNC</t>
  </si>
  <si>
    <t>2025_IT_Tandem_RGB_VTE_FMM_SDC_SK JNC</t>
  </si>
  <si>
    <t>2025_IT_Tandem_SDC_B_Host_SFC</t>
  </si>
  <si>
    <t>2025_IT_Tandem_SDC_B_Prime_Idemitsu Kosan</t>
  </si>
  <si>
    <t>2025_IT_Tandem_RGB_VTE_FMM_SDC_Idemitsu Kosan</t>
  </si>
  <si>
    <t>2025_IT_Tandem_SDC_CPL_Hodogaya</t>
  </si>
  <si>
    <t>2025_IT_Tandem_RGB_VTE_FMM_SDC_Hodogaya</t>
  </si>
  <si>
    <t>2025_IT_Tandem_SDC_CPL_Solus AM</t>
  </si>
  <si>
    <t>2025_IT_Tandem_RGB_VTE_FMM_SDC_Solus AM</t>
  </si>
  <si>
    <t>2025_IT_Tandem_SDC_EIL_Solus AM</t>
  </si>
  <si>
    <t>2025_IT_Tandem_SDC_ETL_LG Chem</t>
  </si>
  <si>
    <t>Novaled_2025_ETL</t>
  </si>
  <si>
    <t>Novaled_2025_ETL_IT</t>
  </si>
  <si>
    <t>2025_IT_Tandem_SDC_ETL_Novaled</t>
  </si>
  <si>
    <t>2025_IT_Tandem_RGB_VTE_FMM_SDC_Novaled</t>
  </si>
  <si>
    <t>2025_IT_Tandem_SDC_G_Dopant_UDC</t>
  </si>
  <si>
    <t>2025_IT_Tandem_RGB_VTE_FMM_SDC_UDC</t>
  </si>
  <si>
    <t>2025_IT_Tandem_SDC_G_Host_Samsung SDI</t>
  </si>
  <si>
    <t>2025_IT_Tandem_RGB_VTE_FMM_SDC_Samsung SDI</t>
  </si>
  <si>
    <t>Merck_2025_SDC</t>
  </si>
  <si>
    <t>Merck_2025_SDC_IT</t>
  </si>
  <si>
    <t>2025_IT_Tandem_SDC_G_Prime_Merck</t>
  </si>
  <si>
    <t>2025_IT_Tandem_RGB_VTE_FMM_SDC_Merck</t>
  </si>
  <si>
    <t>2025_IT_Tandem_SDC_HIL_Duksan Neolux</t>
  </si>
  <si>
    <t>2025_IT_Tandem_RGB_VTE_FMM_SDC_Duksan Neolux</t>
  </si>
  <si>
    <t>2025_IT_Tandem_SDC_HTL_Duksan Neolux</t>
  </si>
  <si>
    <t>Duksan Neolux_2025_n/p_CGL</t>
  </si>
  <si>
    <t>Duksan Neolux_2025_n/p_CGL_IT</t>
  </si>
  <si>
    <t>n/p_CGL_2025_SDC</t>
  </si>
  <si>
    <t>2025_IT_Tandem_SDC_n/p_CGL_Duksan Neolux</t>
  </si>
  <si>
    <t>Toray_2025_IT</t>
  </si>
  <si>
    <t>Toray_2025_n/p_CGL_IT</t>
  </si>
  <si>
    <t>Toray_2025_SDC</t>
  </si>
  <si>
    <t>Toray_2025_SDC_IT</t>
  </si>
  <si>
    <t>2025_IT_Tandem_SDC_n/p_CGL_Toray</t>
  </si>
  <si>
    <t>2025_IT_Tandem_RGB_VTE_FMM_SDC_Toray</t>
  </si>
  <si>
    <t>2025_IT_Tandem_SDC_P_Dopant_Novaled</t>
  </si>
  <si>
    <t>2025_IT_Tandem_SDC_R_Dopant_UDC</t>
  </si>
  <si>
    <t>2025_IT_Tandem_SDC_R_Host_DuPont</t>
  </si>
  <si>
    <t>2025_IT_Tandem_RGB_VTE_FMM_SDC_DuPont</t>
  </si>
  <si>
    <t>2025_IT_Tandem_SDC_R_Prime_Duksan Neolux</t>
  </si>
  <si>
    <t>Idemitsu Kosan_2025_R_Prime</t>
  </si>
  <si>
    <t>Idemitsu Kosan_2025_R_Prime_IT</t>
  </si>
  <si>
    <t>2025_IT_Tandem_SDC_R_Prime_Idemitsu Kosan</t>
  </si>
  <si>
    <t>LG Chem_2025_SDC_Mobile</t>
  </si>
  <si>
    <t>2025_Mobile_SingleLayer_SDC_SDC_aETL_LG Chem</t>
  </si>
  <si>
    <t>2025_Mobile_SingleLayer_SDC_RGB_VTE_FMM_SDC_LG Chem</t>
  </si>
  <si>
    <t>Solus AM_2025_SDC_Mobile</t>
  </si>
  <si>
    <t>2025_Mobile_SingleLayer_SDC_SDC_aETL_Solus AM</t>
  </si>
  <si>
    <t>2025_Mobile_SingleLayer_SDC_RGB_VTE_FMM_SDC_Solus AM</t>
  </si>
  <si>
    <t>SFC_2025_SDC_Mobile</t>
  </si>
  <si>
    <t>2025_Mobile_SingleLayer_SDC_SDC_B_Dopant_SFC</t>
  </si>
  <si>
    <t>2025_Mobile_SingleLayer_SDC_RGB_VTE_FMM_SDC_SFC</t>
  </si>
  <si>
    <t>2025_Mobile_SingleLayer_SDC_SDC_B_Host_SFC</t>
  </si>
  <si>
    <t>Hodogaya_2025_Mobile</t>
  </si>
  <si>
    <t>Hodogaya_2025_B_Prime</t>
  </si>
  <si>
    <t>Hodogaya_2025_B_Prime_Mobile</t>
  </si>
  <si>
    <t>Hodogaya_2025_SDC_Mobile</t>
  </si>
  <si>
    <t>2025_Mobile_SingleLayer_SDC_SDC_B_Prime_Hodogaya</t>
  </si>
  <si>
    <t>2025_Mobile_SingleLayer_SDC_RGB_VTE_FMM_SDC_Hodogaya</t>
  </si>
  <si>
    <t>Idemitsu Kosan_2025_SDC_Mobile</t>
  </si>
  <si>
    <t>2025_Mobile_SingleLayer_SDC_SDC_B_Prime_Idemitsu Kosan</t>
  </si>
  <si>
    <t>2025_Mobile_SingleLayer_SDC_RGB_VTE_FMM_SDC_Idemitsu Kosan</t>
  </si>
  <si>
    <t>SFC_2025_B_Prime</t>
  </si>
  <si>
    <t>SFC_2025_B_Prime_Mobile</t>
  </si>
  <si>
    <t>2025_Mobile_SingleLayer_SDC_SDC_B_Prime_SFC</t>
  </si>
  <si>
    <t>Dongjin Semichem_2025</t>
  </si>
  <si>
    <t>Dongjin Semichem_2025_Mobile</t>
  </si>
  <si>
    <t>Dongjin Semichem_2025_CPL</t>
  </si>
  <si>
    <t>Dongjin Semichem_2025_CPL_Mobile</t>
  </si>
  <si>
    <t>Dongjin Semichem_2025_SDC</t>
  </si>
  <si>
    <t>Dongjin Semichem_2025_SDC_Mobile</t>
  </si>
  <si>
    <t>2025_Mobile_SingleLayer_SDC_SDC_CPL_Dongjin Semichem</t>
  </si>
  <si>
    <t>2025_Mobile_SingleLayer_SDC_RGB_VTE_FMM_SDC_Dongjin Semichem</t>
  </si>
  <si>
    <t>Hodogaya_2025_CPL_Mobile</t>
  </si>
  <si>
    <t>2025_Mobile_SingleLayer_SDC_SDC_CPL_Hodogaya</t>
  </si>
  <si>
    <t>Solus AM_2025_CPL_Mobile</t>
  </si>
  <si>
    <t>2025_Mobile_SingleLayer_SDC_SDC_CPL_Solus AM</t>
  </si>
  <si>
    <t>Solus AM_2025_EIL_Mobile</t>
  </si>
  <si>
    <t>2025_Mobile_SingleLayer_SDC_SDC_EIL_Solus AM</t>
  </si>
  <si>
    <t>2025_Mobile_SingleLayer_SDC_SDC_ETL_LG Chem</t>
  </si>
  <si>
    <t>UDC_2025_SDC_Mobile</t>
  </si>
  <si>
    <t>2025_Mobile_SingleLayer_SDC_SDC_G_Dopant_UDC</t>
  </si>
  <si>
    <t>2025_Mobile_SingleLayer_SDC_RGB_VTE_FMM_SDC_UDC</t>
  </si>
  <si>
    <t>NSCC_2025_Mobile</t>
  </si>
  <si>
    <t>NSCC_2025_G_Host_Mobile</t>
  </si>
  <si>
    <t>NSCC_2025_SDC_Mobile</t>
  </si>
  <si>
    <t>2025_Mobile_SingleLayer_SDC_SDC_G_Host_NSCC</t>
  </si>
  <si>
    <t>2025_Mobile_SingleLayer_SDC_RGB_VTE_FMM_SDC_NSCC</t>
  </si>
  <si>
    <t>Samsung SDI_2025_SDC_Mobile</t>
  </si>
  <si>
    <t>2025_Mobile_SingleLayer_SDC_SDC_G_Host_Samsung SDI</t>
  </si>
  <si>
    <t>2025_Mobile_SingleLayer_SDC_RGB_VTE_FMM_SDC_Samsung SDI</t>
  </si>
  <si>
    <t>Duksan Neolux_2025_SDC_Mobile</t>
  </si>
  <si>
    <t>2025_Mobile_SingleLayer_SDC_SDC_G_Prime_Duksan Neolux</t>
  </si>
  <si>
    <t>2025_Mobile_SingleLayer_SDC_RGB_VTE_FMM_SDC_Duksan Neolux</t>
  </si>
  <si>
    <t>Merck_2025_SDC_Mobile</t>
  </si>
  <si>
    <t>2025_Mobile_SingleLayer_SDC_SDC_G_Prime_Merck</t>
  </si>
  <si>
    <t>2025_Mobile_SingleLayer_SDC_RGB_VTE_FMM_SDC_Merck</t>
  </si>
  <si>
    <t>Duksan Neolux_2025_HIL_Mobile</t>
  </si>
  <si>
    <t>2025_Mobile_SingleLayer_SDC_SDC_HIL_Duksan Neolux</t>
  </si>
  <si>
    <t>Solus AM_2025_HIL_Mobile</t>
  </si>
  <si>
    <t>2025_Mobile_SingleLayer_SDC_SDC_HIL_Solus AM</t>
  </si>
  <si>
    <t>Duksan Neolux_2025_HTL_Mobile</t>
  </si>
  <si>
    <t>2025_Mobile_SingleLayer_SDC_SDC_HTL_Duksan Neolux</t>
  </si>
  <si>
    <t>Solus AM_2025_HTL_Mobile</t>
  </si>
  <si>
    <t>2025_Mobile_SingleLayer_SDC_SDC_HTL_Solus AM</t>
  </si>
  <si>
    <t>Novaled_2025_SDC_Mobile</t>
  </si>
  <si>
    <t>2025_Mobile_SingleLayer_SDC_SDC_P_Dopant_Novaled</t>
  </si>
  <si>
    <t>2025_Mobile_SingleLayer_SDC_RGB_VTE_FMM_SDC_Novaled</t>
  </si>
  <si>
    <t>2025_Mobile_SingleLayer_SDC_SDC_R_Dopant_UDC</t>
  </si>
  <si>
    <t>2025_Mobile_SingleLayer_SDC_SDC_R_Host_Duksan Neolux</t>
  </si>
  <si>
    <t>DuPont_2025_SDC_Mobile</t>
  </si>
  <si>
    <t>2025_Mobile_SingleLayer_SDC_SDC_R_Host_DuPont</t>
  </si>
  <si>
    <t>2025_Mobile_SingleLayer_SDC_RGB_VTE_FMM_SDC_DuPont</t>
  </si>
  <si>
    <t>Duksan Neolux_2025_R_Prime_Mobile</t>
  </si>
  <si>
    <t>2025_Mobile_SingleLayer_SDC_SDC_R_Prime_Duksan Neolux</t>
  </si>
  <si>
    <t>LG Chem_2025_aETL_TV</t>
  </si>
  <si>
    <t>LG Chem_2025_SDC_TV</t>
  </si>
  <si>
    <t>2025_TV_QD_OLED_SDC_aETL_LG Chem</t>
  </si>
  <si>
    <t>2025_TV_QD_OLED_Blue_VTE_Open_SDC_LG Chem</t>
  </si>
  <si>
    <t>Novaled_2025_aETL</t>
  </si>
  <si>
    <t>Novaled_2025_aETL_TV</t>
  </si>
  <si>
    <t>Novaled_2025_SDC_TV</t>
  </si>
  <si>
    <t>2025_TV_QD_OLED_SDC_aETL_Novaled</t>
  </si>
  <si>
    <t>2025_TV_QD_OLED_Blue_VTE_Open_SDC_Novaled</t>
  </si>
  <si>
    <t>Idemitsu Kosan_2025_SDC_TV</t>
  </si>
  <si>
    <t>2025_TV_QD_OLED_SDC_B_Dopant_Idemitsu Kosan</t>
  </si>
  <si>
    <t>2025_TV_QD_OLED_Blue_VTE_Open_SDC_Idemitsu Kosan</t>
  </si>
  <si>
    <t>2025_TV_QD_OLED_SDC_B_Host_Idemitsu Kosan</t>
  </si>
  <si>
    <t>SFC_2025_TV</t>
  </si>
  <si>
    <t>SFC_2025_B_Host_TV</t>
  </si>
  <si>
    <t>SFC_2025_SDC_TV</t>
  </si>
  <si>
    <t>2025_TV_QD_OLED_SDC_B_Host_SFC</t>
  </si>
  <si>
    <t>2025_TV_QD_OLED_Blue_VTE_Open_SDC_SFC</t>
  </si>
  <si>
    <t>Duksan Neolux_2025_TV</t>
  </si>
  <si>
    <t>Duksan Neolux_2025_B_Prime</t>
  </si>
  <si>
    <t>Duksan Neolux_2025_B_Prime_TV</t>
  </si>
  <si>
    <t>Duksan Neolux_2025_SDC_TV</t>
  </si>
  <si>
    <t>2025_TV_QD_OLED_SDC_B_Prime_Duksan Neolux</t>
  </si>
  <si>
    <t>2025_TV_QD_OLED_Blue_VTE_Open_SDC_Duksan Neolux</t>
  </si>
  <si>
    <t>Idemitsu Kosan_2025_B_Prime_TV</t>
  </si>
  <si>
    <t>2025_TV_QD_OLED_SDC_B_Prime_Idemitsu Kosan</t>
  </si>
  <si>
    <t>Hodogaya_2025_TV</t>
  </si>
  <si>
    <t>Hodogaya_2025_CPL_TV</t>
  </si>
  <si>
    <t>Hodogaya_2025_SDC_TV</t>
  </si>
  <si>
    <t>2025_TV_QD_OLED_SDC_CPL_Hodogaya</t>
  </si>
  <si>
    <t>2025_TV_QD_OLED_Blue_VTE_Open_SDC_Hodogaya</t>
  </si>
  <si>
    <t>DuPont_2025_EIL</t>
  </si>
  <si>
    <t>DuPont_2025_EIL_TV</t>
  </si>
  <si>
    <t>DuPont_2025_SDC_TV</t>
  </si>
  <si>
    <t>2025_TV_QD_OLED_SDC_EIL_DuPont</t>
  </si>
  <si>
    <t>2025_TV_QD_OLED_Blue_VTE_Open_SDC_DuPont</t>
  </si>
  <si>
    <t>Unknown_2025_TV</t>
  </si>
  <si>
    <t>Unknown_2025_EIL_TV</t>
  </si>
  <si>
    <t>Unknown_2025_SDC</t>
  </si>
  <si>
    <t>Unknown_2025_SDC_TV</t>
  </si>
  <si>
    <t>2025_TV_QD_OLED_SDC_EIL_Unknown</t>
  </si>
  <si>
    <t>2025_TV_QD_OLED_Blue_VTE_Open_SDC_Unknown</t>
  </si>
  <si>
    <t>2025_TV_QD_OLED_SDC_ETL_LG Chem</t>
  </si>
  <si>
    <t>Novaled_2025_ETL_TV</t>
  </si>
  <si>
    <t>2025_TV_QD_OLED_SDC_ETL_Novaled</t>
  </si>
  <si>
    <t>UDC_2025_SDC_TV</t>
  </si>
  <si>
    <t>2025_TV_QD_OLED_SDC_G_Dopant_UDC</t>
  </si>
  <si>
    <t>2025_TV_QD_OLED_Blue_VTE_Open_SDC_UDC</t>
  </si>
  <si>
    <t>Samsung SDI_2025_TV</t>
  </si>
  <si>
    <t>Samsung SDI_2025_G_Host_TV</t>
  </si>
  <si>
    <t>Samsung SDI_2025_SDC_TV</t>
  </si>
  <si>
    <t>2025_TV_QD_OLED_SDC_G_Host_Samsung SDI</t>
  </si>
  <si>
    <t>2025_TV_QD_OLED_Blue_VTE_Open_SDC_Samsung SDI</t>
  </si>
  <si>
    <t>Duksan Neolux_2025_G_Prime_TV</t>
  </si>
  <si>
    <t>2025_TV_QD_OLED_SDC_G_Prime_Duksan Neolux</t>
  </si>
  <si>
    <t>Duksan Neolux_2025_HTL_TV</t>
  </si>
  <si>
    <t>2025_TV_QD_OLED_SDC_HTL_Duksan Neolux</t>
  </si>
  <si>
    <t>Merck_2025_SDC_TV</t>
  </si>
  <si>
    <t>2025_TV_QD_OLED_SDC_HTL_Merck</t>
  </si>
  <si>
    <t>2025_TV_QD_OLED_Blue_VTE_Open_SDC_Merck</t>
  </si>
  <si>
    <t>2025_TV_QD_OLED_SDC_n/p_CGL_Merck</t>
  </si>
  <si>
    <t>Toray_2025_SDC_TV</t>
  </si>
  <si>
    <t>2025_TV_QD_OLED_SDC_n/p_CGL_Toray</t>
  </si>
  <si>
    <t>2025_TV_QD_OLED_Blue_VTE_Open_SDC_Toray</t>
  </si>
  <si>
    <t>2025_TV_QD_OLED_SDC_P_Dopant_Novaled</t>
  </si>
  <si>
    <t>Tianma_2025</t>
  </si>
  <si>
    <t>Solus AM_2025_Tianma</t>
  </si>
  <si>
    <t>Solus AM_2025_Tianma_Mobile</t>
  </si>
  <si>
    <t>aETL_2025_Tianma</t>
  </si>
  <si>
    <t>2025_Mobile_SingleLayer_Tianma_aETL_Solus AM</t>
  </si>
  <si>
    <t>2025_Mobile_SingleLayer_RGB_VTE_FMM_Tianma_Solus AM</t>
  </si>
  <si>
    <t>Sunera_2025_aETL</t>
  </si>
  <si>
    <t>Sunera_2025_aETL_Mobile</t>
  </si>
  <si>
    <t>Sunera_2025_Tianma</t>
  </si>
  <si>
    <t>Sunera_2025_Tianma_Mobile</t>
  </si>
  <si>
    <t>2025_Mobile_SingleLayer_Tianma_aETL_Sunera</t>
  </si>
  <si>
    <t>2025_Mobile_SingleLayer_RGB_VTE_FMM_Tianma_Sunera</t>
  </si>
  <si>
    <t>SFC_2025_Tianma</t>
  </si>
  <si>
    <t>SFC_2025_Tianma_Mobile</t>
  </si>
  <si>
    <t>B_Dopant_2025_Tianma</t>
  </si>
  <si>
    <t>2025_Mobile_SingleLayer_Tianma_B_Dopant_SFC</t>
  </si>
  <si>
    <t>2025_Mobile_SingleLayer_RGB_VTE_FMM_Tianma_SFC</t>
  </si>
  <si>
    <t>2025_Mobile_SingleLayer_Tianma_B_Dopant_Sunera</t>
  </si>
  <si>
    <t>Idemitsu Kosan_2025_Tianma</t>
  </si>
  <si>
    <t>Idemitsu Kosan_2025_Tianma_Mobile</t>
  </si>
  <si>
    <t>B_Host_2025_Tianma</t>
  </si>
  <si>
    <t>2025_Mobile_SingleLayer_Tianma_B_Host_Idemitsu Kosan</t>
  </si>
  <si>
    <t>2025_Mobile_SingleLayer_RGB_VTE_FMM_Tianma_Idemitsu Kosan</t>
  </si>
  <si>
    <t>LG Chem_2025_Tianma</t>
  </si>
  <si>
    <t>LG Chem_2025_Tianma_Mobile</t>
  </si>
  <si>
    <t>2025_Mobile_SingleLayer_Tianma_B_Host_LG Chem</t>
  </si>
  <si>
    <t>2025_Mobile_SingleLayer_RGB_VTE_FMM_Tianma_LG Chem</t>
  </si>
  <si>
    <t>B_Prime_2025_Tianma</t>
  </si>
  <si>
    <t>2025_Mobile_SingleLayer_Tianma_B_Prime_Idemitsu Kosan</t>
  </si>
  <si>
    <t>Unknown_2025_Tianma</t>
  </si>
  <si>
    <t>Unknown_2025_Tianma_Mobile</t>
  </si>
  <si>
    <t>2025_Mobile_SingleLayer_Tianma_B_Prime_Unknown</t>
  </si>
  <si>
    <t>2025_Mobile_SingleLayer_RGB_VTE_FMM_Tianma_Unknown</t>
  </si>
  <si>
    <t>Aglaia Tech_2025_CPL</t>
  </si>
  <si>
    <t>Aglaia Tech_2025_CPL_Mobile</t>
  </si>
  <si>
    <t>Aglaia Tech_2025_Tianma</t>
  </si>
  <si>
    <t>Aglaia Tech_2025_Tianma_Mobile</t>
  </si>
  <si>
    <t>CPL_2025_Tianma</t>
  </si>
  <si>
    <t>2025_Mobile_SingleLayer_Tianma_CPL_Aglaia Tech</t>
  </si>
  <si>
    <t>2025_Mobile_SingleLayer_RGB_VTE_FMM_Tianma_Aglaia Tech</t>
  </si>
  <si>
    <t>Lumilan_2025_CPL</t>
  </si>
  <si>
    <t>Lumilan_2025_CPL_Mobile</t>
  </si>
  <si>
    <t>Lumilan_2025_Tianma</t>
  </si>
  <si>
    <t>Lumilan_2025_Tianma_Mobile</t>
  </si>
  <si>
    <t>2025_Mobile_SingleLayer_Tianma_CPL_Lumilan</t>
  </si>
  <si>
    <t>2025_Mobile_SingleLayer_RGB_VTE_FMM_Tianma_Lumilan</t>
  </si>
  <si>
    <t>Hyperion_2025_Tianma</t>
  </si>
  <si>
    <t>Hyperion_2025_Tianma_Mobile</t>
  </si>
  <si>
    <t>EIL_2025_Tianma</t>
  </si>
  <si>
    <t>2025_Mobile_SingleLayer_Tianma_EIL_Hyperion</t>
  </si>
  <si>
    <t>2025_Mobile_SingleLayer_RGB_VTE_FMM_Tianma_Hyperion</t>
  </si>
  <si>
    <t>Jilin OLED_2025_Tianma</t>
  </si>
  <si>
    <t>Jilin OLED_2025_Tianma_Mobile</t>
  </si>
  <si>
    <t>2025_Mobile_SingleLayer_Tianma_EIL_Jilin OLED</t>
  </si>
  <si>
    <t>2025_Mobile_SingleLayer_RGB_VTE_FMM_Tianma_Jilin OLED</t>
  </si>
  <si>
    <t>ETL_2025_Tianma</t>
  </si>
  <si>
    <t>2025_Mobile_SingleLayer_Tianma_ETL_Hyperion</t>
  </si>
  <si>
    <t>2025_Mobile_SingleLayer_Tianma_ETL_LG Chem</t>
  </si>
  <si>
    <t>2025_Mobile_SingleLayer_Tianma_ETL_Unknown</t>
  </si>
  <si>
    <t>UDC_2025_Tianma</t>
  </si>
  <si>
    <t>UDC_2025_Tianma_Mobile</t>
  </si>
  <si>
    <t>G_Dopant_2025_Tianma</t>
  </si>
  <si>
    <t>2025_Mobile_SingleLayer_Tianma_G_Dopant_UDC</t>
  </si>
  <si>
    <t>2025_Mobile_SingleLayer_RGB_VTE_FMM_Tianma_UDC</t>
  </si>
  <si>
    <t>LTOM_2025_Tianma</t>
  </si>
  <si>
    <t>LTOM_2025_Tianma_Mobile</t>
  </si>
  <si>
    <t>G_Host_2025_Tianma</t>
  </si>
  <si>
    <t>2025_Mobile_SingleLayer_Tianma_G_Host_LTOM</t>
  </si>
  <si>
    <t>2025_Mobile_SingleLayer_RGB_VTE_FMM_Tianma_LTOM</t>
  </si>
  <si>
    <t>Samsung SDI_2025_Tianma</t>
  </si>
  <si>
    <t>Samsung SDI_2025_Tianma_Mobile</t>
  </si>
  <si>
    <t>2025_Mobile_SingleLayer_Tianma_G_Host_Samsung SDI</t>
  </si>
  <si>
    <t>2025_Mobile_SingleLayer_RGB_VTE_FMM_Tianma_Samsung SDI</t>
  </si>
  <si>
    <t>Duksan Neolux_2025_Tianma</t>
  </si>
  <si>
    <t>Duksan Neolux_2025_Tianma_Mobile</t>
  </si>
  <si>
    <t>G_Prime_2025_Tianma</t>
  </si>
  <si>
    <t>2025_Mobile_SingleLayer_Tianma_G_Prime_Duksan Neolux</t>
  </si>
  <si>
    <t>2025_Mobile_SingleLayer_RGB_VTE_FMM_Tianma_Duksan Neolux</t>
  </si>
  <si>
    <t>Merck_2025_Tianma</t>
  </si>
  <si>
    <t>Merck_2025_Tianma_Mobile</t>
  </si>
  <si>
    <t>2025_Mobile_SingleLayer_Tianma_G_Prime_Merck</t>
  </si>
  <si>
    <t>2025_Mobile_SingleLayer_RGB_VTE_FMM_Tianma_Merck</t>
  </si>
  <si>
    <t>2025_Mobile_SingleLayer_Tianma_G_Prime_Unknown</t>
  </si>
  <si>
    <t>HIL_2025_Tianma</t>
  </si>
  <si>
    <t>2025_Mobile_SingleLayer_Tianma_HIL_Unknown</t>
  </si>
  <si>
    <t>HTL_2025_Tianma</t>
  </si>
  <si>
    <t>2025_Mobile_SingleLayer_Tianma_HTL_Merck</t>
  </si>
  <si>
    <t>2025_Mobile_SingleLayer_Tianma_HTL_Unknown</t>
  </si>
  <si>
    <t>Novaled_2025_Tianma</t>
  </si>
  <si>
    <t>Novaled_2025_Tianma_Mobile</t>
  </si>
  <si>
    <t>P_Dopant_2025_Tianma</t>
  </si>
  <si>
    <t>2025_Mobile_SingleLayer_Tianma_P_Dopant_Novaled</t>
  </si>
  <si>
    <t>2025_Mobile_SingleLayer_RGB_VTE_FMM_Tianma_Novaled</t>
  </si>
  <si>
    <t>Summer Sprout_2025_Tianma</t>
  </si>
  <si>
    <t>Summer Sprout_2025_Tianma_Mobile</t>
  </si>
  <si>
    <t>2025_Mobile_SingleLayer_Tianma_P_Dopant_Summer Sprout</t>
  </si>
  <si>
    <t>2025_Mobile_SingleLayer_RGB_VTE_FMM_Tianma_Summer Sprout</t>
  </si>
  <si>
    <t>R_Dopant_2025_Tianma</t>
  </si>
  <si>
    <t>2025_Mobile_SingleLayer_Tianma_R_Dopant_UDC</t>
  </si>
  <si>
    <t>DuPont_2025_Tianma</t>
  </si>
  <si>
    <t>DuPont_2025_Tianma_Mobile</t>
  </si>
  <si>
    <t>R_Host_2025_Tianma</t>
  </si>
  <si>
    <t>2025_Mobile_SingleLayer_Tianma_R_Host_DuPont</t>
  </si>
  <si>
    <t>2025_Mobile_SingleLayer_RGB_VTE_FMM_Tianma_DuPont</t>
  </si>
  <si>
    <t>SFC_2025_R_Host</t>
  </si>
  <si>
    <t>SFC_2025_R_Host_Mobile</t>
  </si>
  <si>
    <t>2025_Mobile_SingleLayer_Tianma_R_Host_SFC</t>
  </si>
  <si>
    <t>R_Prime_2025_Tianma</t>
  </si>
  <si>
    <t>2025_Mobile_SingleLayer_Tianma_R_Prime_Jilin OLED</t>
  </si>
  <si>
    <t>Truly_2025</t>
  </si>
  <si>
    <t>Solus AM_2025_Truly</t>
  </si>
  <si>
    <t>Solus AM_2025_Truly_Mobile</t>
  </si>
  <si>
    <t>aETL_2025_Truly</t>
  </si>
  <si>
    <t>2025_Mobile_SingleLayer_Truly_aETL_Solus AM</t>
  </si>
  <si>
    <t>2025_Mobile_SingleLayer_RGB_VTE_FMM_Truly_Solus AM</t>
  </si>
  <si>
    <t>Idemitsu Kosan_2025_Truly</t>
  </si>
  <si>
    <t>Idemitsu Kosan_2025_Truly_Mobile</t>
  </si>
  <si>
    <t>B_Dopant_2025_Truly</t>
  </si>
  <si>
    <t>2025_Mobile_SingleLayer_Truly_B_Dopant_Idemitsu Kosan</t>
  </si>
  <si>
    <t>2025_Mobile_SingleLayer_RGB_VTE_FMM_Truly_Idemitsu Kosan</t>
  </si>
  <si>
    <t>SFC_2025_Truly</t>
  </si>
  <si>
    <t>SFC_2025_Truly_Mobile</t>
  </si>
  <si>
    <t>2025_Mobile_SingleLayer_Truly_B_Dopant_SFC</t>
  </si>
  <si>
    <t>2025_Mobile_SingleLayer_RGB_VTE_FMM_Truly_SFC</t>
  </si>
  <si>
    <t>B_Host_2025_Truly</t>
  </si>
  <si>
    <t>2025_Mobile_SingleLayer_Truly_B_Host_Idemitsu Kosan</t>
  </si>
  <si>
    <t>2025_Mobile_SingleLayer_Truly_B_Host_SFC</t>
  </si>
  <si>
    <t>DuPont_2025_Truly</t>
  </si>
  <si>
    <t>DuPont_2025_Truly_Mobile</t>
  </si>
  <si>
    <t>B_Prime_2025_Truly</t>
  </si>
  <si>
    <t>2025_Mobile_SingleLayer_Truly_B_Prime_DuPont</t>
  </si>
  <si>
    <t>2025_Mobile_SingleLayer_RGB_VTE_FMM_Truly_DuPont</t>
  </si>
  <si>
    <t>Unknown_2025_Truly</t>
  </si>
  <si>
    <t>Unknown_2025_Truly_Mobile</t>
  </si>
  <si>
    <t>CPL_2025_Truly</t>
  </si>
  <si>
    <t>2025_Mobile_SingleLayer_Truly_CPL_Unknown</t>
  </si>
  <si>
    <t>2025_Mobile_SingleLayer_RGB_VTE_FMM_Truly_Unknown</t>
  </si>
  <si>
    <t>EIL_2025_Truly</t>
  </si>
  <si>
    <t>2025_Mobile_SingleLayer_Truly_EIL_Unknown</t>
  </si>
  <si>
    <t>ETL_2025_Truly</t>
  </si>
  <si>
    <t>2025_Mobile_SingleLayer_Truly_ETL_DuPont</t>
  </si>
  <si>
    <t>LG Chem_2025_Truly</t>
  </si>
  <si>
    <t>LG Chem_2025_Truly_Mobile</t>
  </si>
  <si>
    <t>2025_Mobile_SingleLayer_Truly_ETL_LG Chem</t>
  </si>
  <si>
    <t>2025_Mobile_SingleLayer_RGB_VTE_FMM_Truly_LG Chem</t>
  </si>
  <si>
    <t>Merck_2025_Truly</t>
  </si>
  <si>
    <t>Merck_2025_Truly_Mobile</t>
  </si>
  <si>
    <t>2025_Mobile_SingleLayer_Truly_ETL_Merck</t>
  </si>
  <si>
    <t>2025_Mobile_SingleLayer_RGB_VTE_FMM_Truly_Merck</t>
  </si>
  <si>
    <t>2025_Mobile_SingleLayer_Truly_ETL_Unknown</t>
  </si>
  <si>
    <t>UDC_2025_Truly</t>
  </si>
  <si>
    <t>UDC_2025_Truly_Mobile</t>
  </si>
  <si>
    <t>G_Dopant_2025_Truly</t>
  </si>
  <si>
    <t>2025_Mobile_SingleLayer_Truly_G_Dopant_UDC</t>
  </si>
  <si>
    <t>2025_Mobile_SingleLayer_RGB_VTE_FMM_Truly_UDC</t>
  </si>
  <si>
    <t>G_Host_2025_Truly</t>
  </si>
  <si>
    <t>2025_Mobile_SingleLayer_Truly_G_Host_DuPont</t>
  </si>
  <si>
    <t>2025_Mobile_SingleLayer_Truly_G_Host_Merck</t>
  </si>
  <si>
    <t>Samsung SDI_2025_Truly</t>
  </si>
  <si>
    <t>Samsung SDI_2025_Truly_Mobile</t>
  </si>
  <si>
    <t>2025_Mobile_SingleLayer_Truly_G_Host_Samsung SDI</t>
  </si>
  <si>
    <t>2025_Mobile_SingleLayer_RGB_VTE_FMM_Truly_Samsung SDI</t>
  </si>
  <si>
    <t>G_Prime_2025_Truly</t>
  </si>
  <si>
    <t>2025_Mobile_SingleLayer_Truly_G_Prime_DuPont</t>
  </si>
  <si>
    <t>HIL_2025_Truly</t>
  </si>
  <si>
    <t>2025_Mobile_SingleLayer_Truly_HIL_Unknown</t>
  </si>
  <si>
    <t>Duksan Neolux_2025_Truly</t>
  </si>
  <si>
    <t>Duksan Neolux_2025_Truly_Mobile</t>
  </si>
  <si>
    <t>HTL_2025_Truly</t>
  </si>
  <si>
    <t>2025_Mobile_SingleLayer_Truly_HTL_Duksan Neolux</t>
  </si>
  <si>
    <t>2025_Mobile_SingleLayer_RGB_VTE_FMM_Truly_Duksan Neolux</t>
  </si>
  <si>
    <t>Novaled_2025_Truly</t>
  </si>
  <si>
    <t>Novaled_2025_Truly_Mobile</t>
  </si>
  <si>
    <t>P_Dopant_2025_Truly</t>
  </si>
  <si>
    <t>2025_Mobile_SingleLayer_Truly_P_Dopant_Novaled</t>
  </si>
  <si>
    <t>2025_Mobile_SingleLayer_RGB_VTE_FMM_Truly_Novaled</t>
  </si>
  <si>
    <t>2025_Mobile_SingleLayer_Truly_P_Dopant_Unknown</t>
  </si>
  <si>
    <t>R_Dopant_2025_Truly</t>
  </si>
  <si>
    <t>2025_Mobile_SingleLayer_Truly_R_Dopant_UDC</t>
  </si>
  <si>
    <t>R_Host_2025_Truly</t>
  </si>
  <si>
    <t>2025_Mobile_SingleLayer_Truly_R_Host_Duksan Neolux</t>
  </si>
  <si>
    <t>2025_Mobile_SingleLayer_Truly_R_Host_DuPont</t>
  </si>
  <si>
    <t>R_Prime_2025_Truly</t>
  </si>
  <si>
    <t>2025_Mobile_SingleLayer_Truly_R_Prime_DuPont</t>
  </si>
  <si>
    <t>Unknown_2025_R_Prime</t>
  </si>
  <si>
    <t>Unknown_2025_R_Prime_Mobile</t>
  </si>
  <si>
    <t>2025_Mobile_SingleLayer_Truly_R_Prime_Unknown</t>
  </si>
  <si>
    <t>Visionox_2025</t>
  </si>
  <si>
    <t>Solus AM_2025_Visionox</t>
  </si>
  <si>
    <t>Solus AM_2025_Visionox_IT</t>
  </si>
  <si>
    <t>aETL_2025_Visionox</t>
  </si>
  <si>
    <t>2025_IT_SingleLayer_Visionox_aETL_Solus AM</t>
  </si>
  <si>
    <t>2025_IT_SingleLayer_RGB_VTE_FMM_Visionox_Solus AM</t>
  </si>
  <si>
    <t>Sunera_2025_aETL_IT</t>
  </si>
  <si>
    <t>Sunera_2025_Visionox</t>
  </si>
  <si>
    <t>Sunera_2025_Visionox_IT</t>
  </si>
  <si>
    <t>2025_IT_SingleLayer_Visionox_aETL_Sunera</t>
  </si>
  <si>
    <t>2025_IT_SingleLayer_RGB_VTE_FMM_Visionox_Sunera</t>
  </si>
  <si>
    <t>SK JNC_2025_Visionox</t>
  </si>
  <si>
    <t>SK JNC_2025_Visionox_IT</t>
  </si>
  <si>
    <t>B_Dopant_2025_Visionox</t>
  </si>
  <si>
    <t>2025_IT_SingleLayer_Visionox_B_Dopant_SK JNC</t>
  </si>
  <si>
    <t>2025_IT_SingleLayer_RGB_VTE_FMM_Visionox_SK JNC</t>
  </si>
  <si>
    <t>2025_IT_SingleLayer_Visionox_B_Dopant_Sunera</t>
  </si>
  <si>
    <t>Idemitsu Kosan_2025_Visionox</t>
  </si>
  <si>
    <t>Idemitsu Kosan_2025_Visionox_IT</t>
  </si>
  <si>
    <t>B_Host_2025_Visionox</t>
  </si>
  <si>
    <t>2025_IT_SingleLayer_Visionox_B_Host_Idemitsu Kosan</t>
  </si>
  <si>
    <t>2025_IT_SingleLayer_RGB_VTE_FMM_Visionox_Idemitsu Kosan</t>
  </si>
  <si>
    <t>SFC_2025_Visionox</t>
  </si>
  <si>
    <t>SFC_2025_Visionox_IT</t>
  </si>
  <si>
    <t>2025_IT_SingleLayer_Visionox_B_Host_SFC</t>
  </si>
  <si>
    <t>2025_IT_SingleLayer_RGB_VTE_FMM_Visionox_SFC</t>
  </si>
  <si>
    <t>Jilin OLED_2025_B_Prime</t>
  </si>
  <si>
    <t>Jilin OLED_2025_B_Prime_IT</t>
  </si>
  <si>
    <t>Jilin OLED_2025_Visionox</t>
  </si>
  <si>
    <t>Jilin OLED_2025_Visionox_IT</t>
  </si>
  <si>
    <t>B_Prime_2025_Visionox</t>
  </si>
  <si>
    <t>2025_IT_SingleLayer_Visionox_B_Prime_Jilin OLED</t>
  </si>
  <si>
    <t>2025_IT_SingleLayer_RGB_VTE_FMM_Visionox_Jilin OLED</t>
  </si>
  <si>
    <t>Sunera_2025_B_Prime</t>
  </si>
  <si>
    <t>Sunera_2025_B_Prime_IT</t>
  </si>
  <si>
    <t>2025_IT_SingleLayer_Visionox_B_Prime_Sunera</t>
  </si>
  <si>
    <t>Sunera_2025_CPL</t>
  </si>
  <si>
    <t>Sunera_2025_CPL_IT</t>
  </si>
  <si>
    <t>CPL_2025_Visionox</t>
  </si>
  <si>
    <t>2025_IT_SingleLayer_Visionox_CPL_Sunera</t>
  </si>
  <si>
    <t>EMT_2025</t>
  </si>
  <si>
    <t>EMT_2025_IT</t>
  </si>
  <si>
    <t>EMT_2025_EIL</t>
  </si>
  <si>
    <t>EMT_2025_EIL_IT</t>
  </si>
  <si>
    <t>EMT_2025_Visionox</t>
  </si>
  <si>
    <t>EMT_2025_Visionox_IT</t>
  </si>
  <si>
    <t>EIL_2025_Visionox</t>
  </si>
  <si>
    <t>2025_IT_SingleLayer_Visionox_EIL_EMT</t>
  </si>
  <si>
    <t>2025_IT_SingleLayer_RGB_VTE_FMM_Visionox_EMT</t>
  </si>
  <si>
    <t>Unknown_2025_Visionox</t>
  </si>
  <si>
    <t>Unknown_2025_Visionox_IT</t>
  </si>
  <si>
    <t>2025_IT_SingleLayer_Visionox_EIL_Unknown</t>
  </si>
  <si>
    <t>2025_IT_SingleLayer_RGB_VTE_FMM_Visionox_Unknown</t>
  </si>
  <si>
    <t>LG Chem_2025_Visionox</t>
  </si>
  <si>
    <t>LG Chem_2025_Visionox_IT</t>
  </si>
  <si>
    <t>ETL_2025_Visionox</t>
  </si>
  <si>
    <t>2025_IT_SingleLayer_Visionox_ETL_LG Chem</t>
  </si>
  <si>
    <t>2025_IT_SingleLayer_RGB_VTE_FMM_Visionox_LG Chem</t>
  </si>
  <si>
    <t>Solus AM_2025_ETL_IT</t>
  </si>
  <si>
    <t>2025_IT_SingleLayer_Visionox_ETL_Solus AM</t>
  </si>
  <si>
    <t>2025_IT_SingleLayer_Visionox_ETL_Unknown</t>
  </si>
  <si>
    <t>UDC_2025_Visionox</t>
  </si>
  <si>
    <t>UDC_2025_Visionox_IT</t>
  </si>
  <si>
    <t>G_Dopant_2025_Visionox</t>
  </si>
  <si>
    <t>2025_IT_SingleLayer_Visionox_G_Dopant_UDC</t>
  </si>
  <si>
    <t>2025_IT_SingleLayer_RGB_VTE_FMM_Visionox_UDC</t>
  </si>
  <si>
    <t>Merck_2025_G_Host_IT</t>
  </si>
  <si>
    <t>Merck_2025_Visionox</t>
  </si>
  <si>
    <t>Merck_2025_Visionox_IT</t>
  </si>
  <si>
    <t>G_Host_2025_Visionox</t>
  </si>
  <si>
    <t>2025_IT_SingleLayer_Visionox_G_Host_Merck</t>
  </si>
  <si>
    <t>2025_IT_SingleLayer_RGB_VTE_FMM_Visionox_Merck</t>
  </si>
  <si>
    <t>Samsung SDI_2025_Visionox</t>
  </si>
  <si>
    <t>Samsung SDI_2025_Visionox_IT</t>
  </si>
  <si>
    <t>2025_IT_SingleLayer_Visionox_G_Host_Samsung SDI</t>
  </si>
  <si>
    <t>2025_IT_SingleLayer_RGB_VTE_FMM_Visionox_Samsung SDI</t>
  </si>
  <si>
    <t>Jilin OLED_2025_G_Prime_IT</t>
  </si>
  <si>
    <t>G_Prime_2025_Visionox</t>
  </si>
  <si>
    <t>2025_IT_SingleLayer_Visionox_G_Prime_Jilin OLED</t>
  </si>
  <si>
    <t>HIL_2025_Visionox</t>
  </si>
  <si>
    <t>2025_IT_SingleLayer_Visionox_HIL_Unknown</t>
  </si>
  <si>
    <t>HTL_2025_Visionox</t>
  </si>
  <si>
    <t>2025_IT_SingleLayer_Visionox_HTL_Merck</t>
  </si>
  <si>
    <t>Unknown_2025_HTL_IT</t>
  </si>
  <si>
    <t>2025_IT_SingleLayer_Visionox_HTL_Unknown</t>
  </si>
  <si>
    <t>Novaled_2025_Visionox</t>
  </si>
  <si>
    <t>Novaled_2025_Visionox_IT</t>
  </si>
  <si>
    <t>P_Dopant_2025_Visionox</t>
  </si>
  <si>
    <t>2025_IT_SingleLayer_Visionox_P_Dopant_Novaled</t>
  </si>
  <si>
    <t>2025_IT_SingleLayer_RGB_VTE_FMM_Visionox_Novaled</t>
  </si>
  <si>
    <t>Unknown_2025_P_Dopant_IT</t>
  </si>
  <si>
    <t>2025_IT_SingleLayer_Visionox_P_Dopant_Unknown</t>
  </si>
  <si>
    <t>R_Dopant_2025_Visionox</t>
  </si>
  <si>
    <t>2025_IT_SingleLayer_Visionox_R_Dopant_UDC</t>
  </si>
  <si>
    <t>DuPont_2025_Visionox</t>
  </si>
  <si>
    <t>DuPont_2025_Visionox_IT</t>
  </si>
  <si>
    <t>R_Host_2025_Visionox</t>
  </si>
  <si>
    <t>2025_IT_SingleLayer_Visionox_R_Host_DuPont</t>
  </si>
  <si>
    <t>2025_IT_SingleLayer_RGB_VTE_FMM_Visionox_DuPont</t>
  </si>
  <si>
    <t>2025_IT_SingleLayer_Visionox_R_Host_Unknown</t>
  </si>
  <si>
    <t>R_Prime_2025_Visionox</t>
  </si>
  <si>
    <t>2025_IT_SingleLayer_Visionox_R_Prime_DuPont</t>
  </si>
  <si>
    <t>EMT_2025_R_Prime</t>
  </si>
  <si>
    <t>EMT_2025_R_Prime_IT</t>
  </si>
  <si>
    <t>2025_IT_SingleLayer_Visionox_R_Prime_EMT</t>
  </si>
  <si>
    <t>Solus AM_2025_Visionox_Mobile</t>
  </si>
  <si>
    <t>2025_Mobile_SingleLayer_Visionox_aETL_Solus AM</t>
  </si>
  <si>
    <t>2025_Mobile_SingleLayer_RGB_VTE_FMM_Visionox_Solus AM</t>
  </si>
  <si>
    <t>Sunera_2025_Visionox_Mobile</t>
  </si>
  <si>
    <t>2025_Mobile_SingleLayer_Visionox_aETL_Sunera</t>
  </si>
  <si>
    <t>2025_Mobile_SingleLayer_RGB_VTE_FMM_Visionox_Sunera</t>
  </si>
  <si>
    <t>SK JNC_2025_Visionox_Mobile</t>
  </si>
  <si>
    <t>2025_Mobile_SingleLayer_Visionox_B_Dopant_SK JNC</t>
  </si>
  <si>
    <t>2025_Mobile_SingleLayer_RGB_VTE_FMM_Visionox_SK JNC</t>
  </si>
  <si>
    <t>2025_Mobile_SingleLayer_Visionox_B_Dopant_Sunera</t>
  </si>
  <si>
    <t>Idemitsu Kosan_2025_Visionox_Mobile</t>
  </si>
  <si>
    <t>2025_Mobile_SingleLayer_Visionox_B_Host_Idemitsu Kosan</t>
  </si>
  <si>
    <t>2025_Mobile_SingleLayer_RGB_VTE_FMM_Visionox_Idemitsu Kosan</t>
  </si>
  <si>
    <t>Jilin OLED_2025_B_Prime_Mobile</t>
  </si>
  <si>
    <t>Jilin OLED_2025_Visionox_Mobile</t>
  </si>
  <si>
    <t>2025_Mobile_SingleLayer_Visionox_B_Prime_Jilin OLED</t>
  </si>
  <si>
    <t>2025_Mobile_SingleLayer_RGB_VTE_FMM_Visionox_Jilin OLED</t>
  </si>
  <si>
    <t>Sunera_2025_B_Prime_Mobile</t>
  </si>
  <si>
    <t>2025_Mobile_SingleLayer_Visionox_B_Prime_Sunera</t>
  </si>
  <si>
    <t>Sunera_2025_CPL_Mobile</t>
  </si>
  <si>
    <t>2025_Mobile_SingleLayer_Visionox_CPL_Sunera</t>
  </si>
  <si>
    <t>EMT_2025_Mobile</t>
  </si>
  <si>
    <t>EMT_2025_EIL_Mobile</t>
  </si>
  <si>
    <t>EMT_2025_Visionox_Mobile</t>
  </si>
  <si>
    <t>2025_Mobile_SingleLayer_Visionox_EIL_EMT</t>
  </si>
  <si>
    <t>2025_Mobile_SingleLayer_RGB_VTE_FMM_Visionox_EMT</t>
  </si>
  <si>
    <t>Unknown_2025_Visionox_Mobile</t>
  </si>
  <si>
    <t>2025_Mobile_SingleLayer_Visionox_EIL_Unknown</t>
  </si>
  <si>
    <t>2025_Mobile_SingleLayer_RGB_VTE_FMM_Visionox_Unknown</t>
  </si>
  <si>
    <t>LG Chem_2025_Visionox_Mobile</t>
  </si>
  <si>
    <t>2025_Mobile_SingleLayer_Visionox_ETL_LG Chem</t>
  </si>
  <si>
    <t>2025_Mobile_SingleLayer_RGB_VTE_FMM_Visionox_LG Chem</t>
  </si>
  <si>
    <t>2025_Mobile_SingleLayer_Visionox_ETL_Unknown</t>
  </si>
  <si>
    <t>UDC_2025_Visionox_Mobile</t>
  </si>
  <si>
    <t>2025_Mobile_SingleLayer_Visionox_G_Dopant_UDC</t>
  </si>
  <si>
    <t>2025_Mobile_SingleLayer_RGB_VTE_FMM_Visionox_UDC</t>
  </si>
  <si>
    <t>Merck_2025_Visionox_Mobile</t>
  </si>
  <si>
    <t>2025_Mobile_SingleLayer_Visionox_G_Host_Merck</t>
  </si>
  <si>
    <t>2025_Mobile_SingleLayer_RGB_VTE_FMM_Visionox_Merck</t>
  </si>
  <si>
    <t>Samsung SDI_2025_Visionox_Mobile</t>
  </si>
  <si>
    <t>2025_Mobile_SingleLayer_Visionox_G_Host_Samsung SDI</t>
  </si>
  <si>
    <t>2025_Mobile_SingleLayer_RGB_VTE_FMM_Visionox_Samsung SDI</t>
  </si>
  <si>
    <t>2025_Mobile_SingleLayer_Visionox_G_Prime_Jilin OLED</t>
  </si>
  <si>
    <t>2025_Mobile_SingleLayer_Visionox_HIL_Unknown</t>
  </si>
  <si>
    <t>2025_Mobile_SingleLayer_Visionox_HTL_Merck</t>
  </si>
  <si>
    <t>2025_Mobile_SingleLayer_Visionox_HTL_Unknown</t>
  </si>
  <si>
    <t>Novaled_2025_Visionox_Mobile</t>
  </si>
  <si>
    <t>2025_Mobile_SingleLayer_Visionox_P_Dopant_Novaled</t>
  </si>
  <si>
    <t>2025_Mobile_SingleLayer_RGB_VTE_FMM_Visionox_Novaled</t>
  </si>
  <si>
    <t>2025_Mobile_SingleLayer_Visionox_P_Dopant_Unknown</t>
  </si>
  <si>
    <t>2025_Mobile_SingleLayer_Visionox_R_Dopant_UDC</t>
  </si>
  <si>
    <t>DuPont_2025_Visionox_Mobile</t>
  </si>
  <si>
    <t>2025_Mobile_SingleLayer_Visionox_R_Host_DuPont</t>
  </si>
  <si>
    <t>2025_Mobile_SingleLayer_RGB_VTE_FMM_Visionox_DuPont</t>
  </si>
  <si>
    <t>2025_Mobile_SingleLayer_Visionox_R_Host_Unknown</t>
  </si>
  <si>
    <t>2025_Mobile_SingleLayer_Visionox_R_Prime_DuPont</t>
  </si>
  <si>
    <t>EMT_2025_R_Prime_Mobile</t>
  </si>
  <si>
    <t>2025_Mobile_SingleLayer_Visionox_R_Prime_EMT</t>
  </si>
  <si>
    <t>Solus AM_2026</t>
  </si>
  <si>
    <t>Solus AM_2026_IT</t>
  </si>
  <si>
    <t>aETL_2026</t>
  </si>
  <si>
    <t>BOE_2026</t>
  </si>
  <si>
    <t>Solus AM_2026_aETL</t>
  </si>
  <si>
    <t>Solus AM_2026_aETL_IT</t>
  </si>
  <si>
    <t>Solus AM_2026_BOE</t>
  </si>
  <si>
    <t>Solus AM_2026_BOE_IT</t>
  </si>
  <si>
    <t>aETL_2026_BOE</t>
  </si>
  <si>
    <t>2026_IT_SingleLayer_BOE_aETL_Solus AM</t>
  </si>
  <si>
    <t>2026_IT_SingleLayer_RGB_VTE_FMM_BOE_Solus AM</t>
  </si>
  <si>
    <t>SFC_2026</t>
  </si>
  <si>
    <t>SFC_2026_IT</t>
  </si>
  <si>
    <t>B_Dopant_2026</t>
  </si>
  <si>
    <t>SFC_2026_B_Dopant</t>
  </si>
  <si>
    <t>SFC_2026_B_Dopant_IT</t>
  </si>
  <si>
    <t>SFC_2026_BOE</t>
  </si>
  <si>
    <t>SFC_2026_BOE_IT</t>
  </si>
  <si>
    <t>B_Dopant_2026_BOE</t>
  </si>
  <si>
    <t>2026_IT_SingleLayer_BOE_B_Dopant_SFC</t>
  </si>
  <si>
    <t>2026_IT_SingleLayer_RGB_VTE_FMM_BOE_SFC</t>
  </si>
  <si>
    <t>Sunera_2026</t>
  </si>
  <si>
    <t>Sunera_2026_IT</t>
  </si>
  <si>
    <t>Sunera_2026_B_Dopant</t>
  </si>
  <si>
    <t>Sunera_2026_B_Dopant_IT</t>
  </si>
  <si>
    <t>Sunera_2026_BOE</t>
  </si>
  <si>
    <t>Sunera_2026_BOE_IT</t>
  </si>
  <si>
    <t>2026_IT_SingleLayer_BOE_B_Dopant_Sunera</t>
  </si>
  <si>
    <t>2026_IT_SingleLayer_RGB_VTE_FMM_BOE_Sunera</t>
  </si>
  <si>
    <t>LG Chem_2026</t>
  </si>
  <si>
    <t>LG Chem_2026_IT</t>
  </si>
  <si>
    <t>B_Host_2026</t>
  </si>
  <si>
    <t>LG Chem_2026_B_Host</t>
  </si>
  <si>
    <t>LG Chem_2026_B_Host_IT</t>
  </si>
  <si>
    <t>LG Chem_2026_BOE</t>
  </si>
  <si>
    <t>LG Chem_2026_BOE_IT</t>
  </si>
  <si>
    <t>B_Host_2026_BOE</t>
  </si>
  <si>
    <t>2026_IT_SingleLayer_BOE_B_Host_LG Chem</t>
  </si>
  <si>
    <t>2026_IT_SingleLayer_RGB_VTE_FMM_BOE_LG Chem</t>
  </si>
  <si>
    <t>SK JNC_2026</t>
  </si>
  <si>
    <t>SK JNC_2026_IT</t>
  </si>
  <si>
    <t>B_Prime_2026</t>
  </si>
  <si>
    <t>SK JNC_2026_B_Prime</t>
  </si>
  <si>
    <t>SK JNC_2026_B_Prime_IT</t>
  </si>
  <si>
    <t>SK JNC_2026_BOE</t>
  </si>
  <si>
    <t>SK JNC_2026_BOE_IT</t>
  </si>
  <si>
    <t>B_Prime_2026_BOE</t>
  </si>
  <si>
    <t>2026_IT_SingleLayer_BOE_B_Prime_SK JNC</t>
  </si>
  <si>
    <t>2026_IT_SingleLayer_RGB_VTE_FMM_BOE_SK JNC</t>
  </si>
  <si>
    <t>Hyperion_2026</t>
  </si>
  <si>
    <t>Hyperion_2026_IT</t>
  </si>
  <si>
    <t>CPL_2026</t>
  </si>
  <si>
    <t>Hyperion_2026_CPL</t>
  </si>
  <si>
    <t>Hyperion_2026_CPL_IT</t>
  </si>
  <si>
    <t>Hyperion_2026_BOE</t>
  </si>
  <si>
    <t>Hyperion_2026_BOE_IT</t>
  </si>
  <si>
    <t>CPL_2026_BOE</t>
  </si>
  <si>
    <t>2026_IT_SingleLayer_BOE_CPL_Hyperion</t>
  </si>
  <si>
    <t>2026_IT_SingleLayer_RGB_VTE_FMM_BOE_Hyperion</t>
  </si>
  <si>
    <t>EIL_2026</t>
  </si>
  <si>
    <t>Hyperion_2026_EIL</t>
  </si>
  <si>
    <t>Hyperion_2026_EIL_IT</t>
  </si>
  <si>
    <t>EIL_2026_BOE</t>
  </si>
  <si>
    <t>2026_IT_SingleLayer_BOE_EIL_Hyperion</t>
  </si>
  <si>
    <t>Aglaia Tech_2026</t>
  </si>
  <si>
    <t>Aglaia Tech_2026_IT</t>
  </si>
  <si>
    <t>ETL_2026</t>
  </si>
  <si>
    <t>Aglaia Tech_2026_ETL</t>
  </si>
  <si>
    <t>Aglaia Tech_2026_ETL_IT</t>
  </si>
  <si>
    <t>Aglaia Tech_2026_BOE</t>
  </si>
  <si>
    <t>Aglaia Tech_2026_BOE_IT</t>
  </si>
  <si>
    <t>ETL_2026_BOE</t>
  </si>
  <si>
    <t>2026_IT_SingleLayer_BOE_ETL_Aglaia Tech</t>
  </si>
  <si>
    <t>2026_IT_SingleLayer_RGB_VTE_FMM_BOE_Aglaia Tech</t>
  </si>
  <si>
    <t>LG Chem_2026_ETL</t>
  </si>
  <si>
    <t>LG Chem_2026_ETL_IT</t>
  </si>
  <si>
    <t>2026_IT_SingleLayer_BOE_ETL_LG Chem</t>
  </si>
  <si>
    <t>Merck_2026</t>
  </si>
  <si>
    <t>Merck_2026_IT</t>
  </si>
  <si>
    <t>Merck_2026_ETL</t>
  </si>
  <si>
    <t>Merck_2026_ETL_IT</t>
  </si>
  <si>
    <t>Merck_2026_BOE</t>
  </si>
  <si>
    <t>Merck_2026_BOE_IT</t>
  </si>
  <si>
    <t>2026_IT_SingleLayer_BOE_ETL_Merck</t>
  </si>
  <si>
    <t>2026_IT_SingleLayer_RGB_VTE_FMM_BOE_Merck</t>
  </si>
  <si>
    <t>UDC_2026</t>
  </si>
  <si>
    <t>UDC_2026_IT</t>
  </si>
  <si>
    <t>G_Dopant_2026</t>
  </si>
  <si>
    <t>UDC_2026_G_Dopant</t>
  </si>
  <si>
    <t>UDC_2026_G_Dopant_IT</t>
  </si>
  <si>
    <t>UDC_2026_BOE</t>
  </si>
  <si>
    <t>UDC_2026_BOE_IT</t>
  </si>
  <si>
    <t>G_Dopant_2026_BOE</t>
  </si>
  <si>
    <t>2026_IT_SingleLayer_BOE_G_Dopant_UDC</t>
  </si>
  <si>
    <t>2026_IT_SingleLayer_RGB_VTE_FMM_BOE_UDC</t>
  </si>
  <si>
    <t>LTOM_2026</t>
  </si>
  <si>
    <t>LTOM_2026_IT</t>
  </si>
  <si>
    <t>G_Host_2026</t>
  </si>
  <si>
    <t>LTOM_2026_G_Host</t>
  </si>
  <si>
    <t>LTOM_2026_G_Host_IT</t>
  </si>
  <si>
    <t>LTOM_2026_BOE</t>
  </si>
  <si>
    <t>LTOM_2026_BOE_IT</t>
  </si>
  <si>
    <t>G_Host_2026_BOE</t>
  </si>
  <si>
    <t>2026_IT_SingleLayer_BOE_G_Host_LTOM</t>
  </si>
  <si>
    <t>2026_IT_SingleLayer_RGB_VTE_FMM_BOE_LTOM</t>
  </si>
  <si>
    <t>Samsung SDI_2026</t>
  </si>
  <si>
    <t>Samsung SDI_2026_IT</t>
  </si>
  <si>
    <t>Samsung SDI_2026_G_Host</t>
  </si>
  <si>
    <t>Samsung SDI_2026_G_Host_IT</t>
  </si>
  <si>
    <t>Samsung SDI_2026_BOE</t>
  </si>
  <si>
    <t>Samsung SDI_2026_BOE_IT</t>
  </si>
  <si>
    <t>2026_IT_SingleLayer_BOE_G_Host_Samsung SDI</t>
  </si>
  <si>
    <t>2026_IT_SingleLayer_RGB_VTE_FMM_BOE_Samsung SDI</t>
  </si>
  <si>
    <t>G_Prime_2026</t>
  </si>
  <si>
    <t>Hyperion_2026_G_Prime</t>
  </si>
  <si>
    <t>Hyperion_2026_G_Prime_IT</t>
  </si>
  <si>
    <t>G_Prime_2026_BOE</t>
  </si>
  <si>
    <t>2026_IT_SingleLayer_BOE_G_Prime_Hyperion</t>
  </si>
  <si>
    <t>Merck_2026_G_Prime</t>
  </si>
  <si>
    <t>Merck_2026_G_Prime_IT</t>
  </si>
  <si>
    <t>2026_IT_SingleLayer_BOE_G_Prime_Merck</t>
  </si>
  <si>
    <t>HIL_2026</t>
  </si>
  <si>
    <t>Hyperion_2026_HIL</t>
  </si>
  <si>
    <t>Hyperion_2026_HIL_IT</t>
  </si>
  <si>
    <t>HIL_2026_BOE</t>
  </si>
  <si>
    <t>2026_IT_SingleLayer_BOE_HIL_Hyperion</t>
  </si>
  <si>
    <t>Idemitsu Kosan_2026</t>
  </si>
  <si>
    <t>Idemitsu Kosan_2026_IT</t>
  </si>
  <si>
    <t>Idemitsu Kosan_2026_HIL</t>
  </si>
  <si>
    <t>Idemitsu Kosan_2026_HIL_IT</t>
  </si>
  <si>
    <t>Idemitsu Kosan_2026_BOE</t>
  </si>
  <si>
    <t>Idemitsu Kosan_2026_BOE_IT</t>
  </si>
  <si>
    <t>2026_IT_SingleLayer_BOE_HIL_Idemitsu Kosan</t>
  </si>
  <si>
    <t>2026_IT_SingleLayer_RGB_VTE_FMM_BOE_Idemitsu Kosan</t>
  </si>
  <si>
    <t>HTL_2026</t>
  </si>
  <si>
    <t>Hyperion_2026_HTL</t>
  </si>
  <si>
    <t>Hyperion_2026_HTL_IT</t>
  </si>
  <si>
    <t>HTL_2026_BOE</t>
  </si>
  <si>
    <t>2026_IT_SingleLayer_BOE_HTL_Hyperion</t>
  </si>
  <si>
    <t>Idemitsu Kosan_2026_HTL</t>
  </si>
  <si>
    <t>Idemitsu Kosan_2026_HTL_IT</t>
  </si>
  <si>
    <t>2026_IT_SingleLayer_BOE_HTL_Idemitsu Kosan</t>
  </si>
  <si>
    <t>Novaled_2026</t>
  </si>
  <si>
    <t>Novaled_2026_IT</t>
  </si>
  <si>
    <t>P_Dopant_2026</t>
  </si>
  <si>
    <t>Novaled_2026_P_Dopant</t>
  </si>
  <si>
    <t>Novaled_2026_P_Dopant_IT</t>
  </si>
  <si>
    <t>Novaled_2026_BOE</t>
  </si>
  <si>
    <t>Novaled_2026_BOE_IT</t>
  </si>
  <si>
    <t>P_Dopant_2026_BOE</t>
  </si>
  <si>
    <t>2026_IT_SingleLayer_BOE_P_Dopant_Novaled</t>
  </si>
  <si>
    <t>2026_IT_SingleLayer_RGB_VTE_FMM_BOE_Novaled</t>
  </si>
  <si>
    <t>R_Dopant_2026</t>
  </si>
  <si>
    <t>UDC_2026_R_Dopant</t>
  </si>
  <si>
    <t>UDC_2026_R_Dopant_IT</t>
  </si>
  <si>
    <t>R_Dopant_2026_BOE</t>
  </si>
  <si>
    <t>2026_IT_SingleLayer_BOE_R_Dopant_UDC</t>
  </si>
  <si>
    <t>Duksan Neolux_2026</t>
  </si>
  <si>
    <t>Duksan Neolux_2026_IT</t>
  </si>
  <si>
    <t>R_Host_2026</t>
  </si>
  <si>
    <t>Duksan Neolux_2026_R_Host</t>
  </si>
  <si>
    <t>Duksan Neolux_2026_R_Host_IT</t>
  </si>
  <si>
    <t>Duksan Neolux_2026_BOE</t>
  </si>
  <si>
    <t>Duksan Neolux_2026_BOE_IT</t>
  </si>
  <si>
    <t>R_Host_2026_BOE</t>
  </si>
  <si>
    <t>2026_IT_SingleLayer_BOE_R_Host_Duksan Neolux</t>
  </si>
  <si>
    <t>2026_IT_SingleLayer_RGB_VTE_FMM_BOE_Duksan Neolux</t>
  </si>
  <si>
    <t>DuPont_2026</t>
  </si>
  <si>
    <t>DuPont_2026_IT</t>
  </si>
  <si>
    <t>DuPont_2026_R_Host</t>
  </si>
  <si>
    <t>DuPont_2026_R_Host_IT</t>
  </si>
  <si>
    <t>DuPont_2026_BOE</t>
  </si>
  <si>
    <t>DuPont_2026_BOE_IT</t>
  </si>
  <si>
    <t>2026_IT_SingleLayer_BOE_R_Host_DuPont</t>
  </si>
  <si>
    <t>2026_IT_SingleLayer_RGB_VTE_FMM_BOE_DuPont</t>
  </si>
  <si>
    <t>Unknown_2026</t>
  </si>
  <si>
    <t>Unknown_2026_IT</t>
  </si>
  <si>
    <t>Unknown_2026_R_Host</t>
  </si>
  <si>
    <t>Unknown_2026_R_Host_IT</t>
  </si>
  <si>
    <t>Unknown_2026_BOE</t>
  </si>
  <si>
    <t>Unknown_2026_BOE_IT</t>
  </si>
  <si>
    <t>2026_IT_SingleLayer_BOE_R_Host_Unknown</t>
  </si>
  <si>
    <t>2026_IT_SingleLayer_RGB_VTE_FMM_BOE_Unknown</t>
  </si>
  <si>
    <t>R_Prime_2026</t>
  </si>
  <si>
    <t>LTOM_2026_R_Prime</t>
  </si>
  <si>
    <t>LTOM_2026_R_Prime_IT</t>
  </si>
  <si>
    <t>R_Prime_2026_BOE</t>
  </si>
  <si>
    <t>2026_IT_SingleLayer_BOE_R_Prime_LTOM</t>
  </si>
  <si>
    <t>2026_IT_Tandem_BOE_aETL_Solus AM</t>
  </si>
  <si>
    <t>2026_IT_Tandem_RGB_VTE_FMM_BOE_Solus AM</t>
  </si>
  <si>
    <t>2026_IT_Tandem_BOE_B_Dopant_SFC</t>
  </si>
  <si>
    <t>2026_IT_Tandem_RGB_VTE_FMM_BOE_SFC</t>
  </si>
  <si>
    <t>2026_IT_Tandem_BOE_B_Dopant_Sunera</t>
  </si>
  <si>
    <t>2026_IT_Tandem_RGB_VTE_FMM_BOE_Sunera</t>
  </si>
  <si>
    <t>2026_IT_Tandem_BOE_B_Host_LG Chem</t>
  </si>
  <si>
    <t>2026_IT_Tandem_RGB_VTE_FMM_BOE_LG Chem</t>
  </si>
  <si>
    <t>LG Chem_2026_B_Prime</t>
  </si>
  <si>
    <t>LG Chem_2026_B_Prime_IT</t>
  </si>
  <si>
    <t>2026_IT_Tandem_BOE_B_Prime_LG Chem</t>
  </si>
  <si>
    <t>Merck_2026_B_Prime</t>
  </si>
  <si>
    <t>Merck_2026_B_Prime_IT</t>
  </si>
  <si>
    <t>2026_IT_Tandem_BOE_B_Prime_Merck</t>
  </si>
  <si>
    <t>2026_IT_Tandem_RGB_VTE_FMM_BOE_Merck</t>
  </si>
  <si>
    <t>2026_IT_Tandem_BOE_CPL_Hyperion</t>
  </si>
  <si>
    <t>2026_IT_Tandem_RGB_VTE_FMM_BOE_Hyperion</t>
  </si>
  <si>
    <t>2026_IT_Tandem_BOE_EIL_Hyperion</t>
  </si>
  <si>
    <t>2026_IT_Tandem_BOE_ETL_Aglaia Tech</t>
  </si>
  <si>
    <t>2026_IT_Tandem_RGB_VTE_FMM_BOE_Aglaia Tech</t>
  </si>
  <si>
    <t>2026_IT_Tandem_BOE_G_Dopant_UDC</t>
  </si>
  <si>
    <t>2026_IT_Tandem_RGB_VTE_FMM_BOE_UDC</t>
  </si>
  <si>
    <t>LG Chem_2026_G_Host</t>
  </si>
  <si>
    <t>LG Chem_2026_G_Host_IT</t>
  </si>
  <si>
    <t>2026_IT_Tandem_BOE_G_Host_LG Chem</t>
  </si>
  <si>
    <t>2026_IT_Tandem_BOE_G_Host_LTOM</t>
  </si>
  <si>
    <t>2026_IT_Tandem_RGB_VTE_FMM_BOE_LTOM</t>
  </si>
  <si>
    <t>2026_IT_Tandem_BOE_G_Host_Samsung SDI</t>
  </si>
  <si>
    <t>2026_IT_Tandem_RGB_VTE_FMM_BOE_Samsung SDI</t>
  </si>
  <si>
    <t>2026_IT_Tandem_BOE_G_Prime_Hyperion</t>
  </si>
  <si>
    <t>2026_IT_Tandem_BOE_HIL_Hyperion</t>
  </si>
  <si>
    <t>2026_IT_Tandem_BOE_HIL_Idemitsu Kosan</t>
  </si>
  <si>
    <t>2026_IT_Tandem_RGB_VTE_FMM_BOE_Idemitsu Kosan</t>
  </si>
  <si>
    <t>2026_IT_Tandem_BOE_HTL_Idemitsu Kosan</t>
  </si>
  <si>
    <t>n/p_CGL_2026</t>
  </si>
  <si>
    <t>Unknown_2026_n/p_CGL</t>
  </si>
  <si>
    <t>Unknown_2026_n/p_CGL_IT</t>
  </si>
  <si>
    <t>n/p_CGL_2026_BOE</t>
  </si>
  <si>
    <t>2026_IT_Tandem_BOE_n/p_CGL_Unknown</t>
  </si>
  <si>
    <t>2026_IT_Tandem_RGB_VTE_FMM_BOE_Unknown</t>
  </si>
  <si>
    <t>2026_IT_Tandem_BOE_P_Dopant_Novaled</t>
  </si>
  <si>
    <t>2026_IT_Tandem_RGB_VTE_FMM_BOE_Novaled</t>
  </si>
  <si>
    <t>Summer Sprout_2026</t>
  </si>
  <si>
    <t>Summer Sprout_2026_IT</t>
  </si>
  <si>
    <t>Summer Sprout_2026_P_Dopant</t>
  </si>
  <si>
    <t>Summer Sprout_2026_P_Dopant_IT</t>
  </si>
  <si>
    <t>Summer Sprout_2026_BOE</t>
  </si>
  <si>
    <t>Summer Sprout_2026_BOE_IT</t>
  </si>
  <si>
    <t>2026_IT_Tandem_BOE_P_Dopant_Summer Sprout</t>
  </si>
  <si>
    <t>2026_IT_Tandem_RGB_VTE_FMM_BOE_Summer Sprout</t>
  </si>
  <si>
    <t>2026_IT_Tandem_BOE_R_Dopant_UDC</t>
  </si>
  <si>
    <t>2026_IT_Tandem_BOE_R_Host_Duksan Neolux</t>
  </si>
  <si>
    <t>2026_IT_Tandem_RGB_VTE_FMM_BOE_Duksan Neolux</t>
  </si>
  <si>
    <t>2026_IT_Tandem_BOE_R_Host_DuPont</t>
  </si>
  <si>
    <t>2026_IT_Tandem_RGB_VTE_FMM_BOE_DuPont</t>
  </si>
  <si>
    <t>2026_IT_Tandem_BOE_R_Prime_LTOM</t>
  </si>
  <si>
    <t>Hyperion_2026_Mobile</t>
  </si>
  <si>
    <t>Hyperion_2026_aETL</t>
  </si>
  <si>
    <t>Hyperion_2026_aETL_Mobile</t>
  </si>
  <si>
    <t>Hyperion_2026_BOE_Mobile</t>
  </si>
  <si>
    <t>2026_Mobile_SingleLayer_BOE_aETL_Hyperion</t>
  </si>
  <si>
    <t>2026_Mobile_SingleLayer_RGB_VTE_FMM_BOE_Hyperion</t>
  </si>
  <si>
    <t>Solus AM_2026_Mobile</t>
  </si>
  <si>
    <t>Solus AM_2026_aETL_Mobile</t>
  </si>
  <si>
    <t>Solus AM_2026_BOE_Mobile</t>
  </si>
  <si>
    <t>2026_Mobile_SingleLayer_BOE_aETL_Solus AM</t>
  </si>
  <si>
    <t>2026_Mobile_SingleLayer_RGB_VTE_FMM_BOE_Solus AM</t>
  </si>
  <si>
    <t>SFC_2026_Mobile</t>
  </si>
  <si>
    <t>SFC_2026_B_Dopant_Mobile</t>
  </si>
  <si>
    <t>SFC_2026_BOE_Mobile</t>
  </si>
  <si>
    <t>2026_Mobile_SingleLayer_BOE_B_Dopant_SFC</t>
  </si>
  <si>
    <t>2026_Mobile_SingleLayer_RGB_VTE_FMM_BOE_SFC</t>
  </si>
  <si>
    <t>Sunera_2026_Mobile</t>
  </si>
  <si>
    <t>Sunera_2026_B_Dopant_Mobile</t>
  </si>
  <si>
    <t>Sunera_2026_BOE_Mobile</t>
  </si>
  <si>
    <t>2026_Mobile_SingleLayer_BOE_B_Dopant_Sunera</t>
  </si>
  <si>
    <t>2026_Mobile_SingleLayer_RGB_VTE_FMM_BOE_Sunera</t>
  </si>
  <si>
    <t>LG Chem_2026_Mobile</t>
  </si>
  <si>
    <t>LG Chem_2026_B_Host_Mobile</t>
  </si>
  <si>
    <t>LG Chem_2026_BOE_Mobile</t>
  </si>
  <si>
    <t>2026_Mobile_SingleLayer_BOE_B_Host_LG Chem</t>
  </si>
  <si>
    <t>2026_Mobile_SingleLayer_RGB_VTE_FMM_BOE_LG Chem</t>
  </si>
  <si>
    <t>LG Chem_2026_B_Prime_Mobile</t>
  </si>
  <si>
    <t>2026_Mobile_SingleLayer_BOE_B_Prime_LG Chem</t>
  </si>
  <si>
    <t>Merck_2026_Mobile</t>
  </si>
  <si>
    <t>Merck_2026_B_Prime_Mobile</t>
  </si>
  <si>
    <t>Merck_2026_BOE_Mobile</t>
  </si>
  <si>
    <t>2026_Mobile_SingleLayer_BOE_B_Prime_Merck</t>
  </si>
  <si>
    <t>2026_Mobile_SingleLayer_RGB_VTE_FMM_BOE_Merck</t>
  </si>
  <si>
    <t>Hyperion_2026_CPL_Mobile</t>
  </si>
  <si>
    <t>2026_Mobile_SingleLayer_BOE_CPL_Hyperion</t>
  </si>
  <si>
    <t>Hyperion_2026_EIL_Mobile</t>
  </si>
  <si>
    <t>2026_Mobile_SingleLayer_BOE_EIL_Hyperion</t>
  </si>
  <si>
    <t>Aglaia Tech_2026_Mobile</t>
  </si>
  <si>
    <t>Aglaia Tech_2026_ETL_Mobile</t>
  </si>
  <si>
    <t>Aglaia Tech_2026_BOE_Mobile</t>
  </si>
  <si>
    <t>2026_Mobile_SingleLayer_BOE_ETL_Aglaia Tech</t>
  </si>
  <si>
    <t>2026_Mobile_SingleLayer_RGB_VTE_FMM_BOE_Aglaia Tech</t>
  </si>
  <si>
    <t>LG Chem_2026_ETL_Mobile</t>
  </si>
  <si>
    <t>2026_Mobile_SingleLayer_BOE_ETL_LG Chem</t>
  </si>
  <si>
    <t>Merck_2026_ETL_Mobile</t>
  </si>
  <si>
    <t>2026_Mobile_SingleLayer_BOE_ETL_Merck</t>
  </si>
  <si>
    <t>Summer Sprout_2026_Mobile</t>
  </si>
  <si>
    <t>Summer Sprout_2026_G_Dopant</t>
  </si>
  <si>
    <t>Summer Sprout_2026_G_Dopant_Mobile</t>
  </si>
  <si>
    <t>Summer Sprout_2026_BOE_Mobile</t>
  </si>
  <si>
    <t>2026_Mobile_SingleLayer_BOE_G_Dopant_Summer Sprout</t>
  </si>
  <si>
    <t>2026_Mobile_SingleLayer_RGB_VTE_FMM_BOE_Summer Sprout</t>
  </si>
  <si>
    <t>UDC_2026_Mobile</t>
  </si>
  <si>
    <t>UDC_2026_G_Dopant_Mobile</t>
  </si>
  <si>
    <t>UDC_2026_BOE_Mobile</t>
  </si>
  <si>
    <t>2026_Mobile_SingleLayer_BOE_G_Dopant_UDC</t>
  </si>
  <si>
    <t>2026_Mobile_SingleLayer_RGB_VTE_FMM_BOE_UDC</t>
  </si>
  <si>
    <t>LTOM_2026_Mobile</t>
  </si>
  <si>
    <t>LTOM_2026_G_Host_Mobile</t>
  </si>
  <si>
    <t>LTOM_2026_BOE_Mobile</t>
  </si>
  <si>
    <t>2026_Mobile_SingleLayer_BOE_G_Host_LTOM</t>
  </si>
  <si>
    <t>2026_Mobile_SingleLayer_RGB_VTE_FMM_BOE_LTOM</t>
  </si>
  <si>
    <t>Samsung SDI_2026_Mobile</t>
  </si>
  <si>
    <t>Samsung SDI_2026_G_Host_Mobile</t>
  </si>
  <si>
    <t>Samsung SDI_2026_BOE_Mobile</t>
  </si>
  <si>
    <t>2026_Mobile_SingleLayer_BOE_G_Host_Samsung SDI</t>
  </si>
  <si>
    <t>2026_Mobile_SingleLayer_RGB_VTE_FMM_BOE_Samsung SDI</t>
  </si>
  <si>
    <t>Duksan Neolux_2026_Mobile</t>
  </si>
  <si>
    <t>Duksan Neolux_2026_G_Prime</t>
  </si>
  <si>
    <t>Duksan Neolux_2026_G_Prime_Mobile</t>
  </si>
  <si>
    <t>Duksan Neolux_2026_BOE_Mobile</t>
  </si>
  <si>
    <t>2026_Mobile_SingleLayer_BOE_G_Prime_Duksan Neolux</t>
  </si>
  <si>
    <t>2026_Mobile_SingleLayer_RGB_VTE_FMM_BOE_Duksan Neolux</t>
  </si>
  <si>
    <t>Hyperion_2026_G_Prime_Mobile</t>
  </si>
  <si>
    <t>2026_Mobile_SingleLayer_BOE_G_Prime_Hyperion</t>
  </si>
  <si>
    <t>Merck_2026_G_Prime_Mobile</t>
  </si>
  <si>
    <t>2026_Mobile_SingleLayer_BOE_G_Prime_Merck</t>
  </si>
  <si>
    <t>Hyperion_2026_HIL_Mobile</t>
  </si>
  <si>
    <t>2026_Mobile_SingleLayer_BOE_HIL_Hyperion</t>
  </si>
  <si>
    <t>Idemitsu Kosan_2026_Mobile</t>
  </si>
  <si>
    <t>Idemitsu Kosan_2026_HIL_Mobile</t>
  </si>
  <si>
    <t>Idemitsu Kosan_2026_BOE_Mobile</t>
  </si>
  <si>
    <t>2026_Mobile_SingleLayer_BOE_HIL_Idemitsu Kosan</t>
  </si>
  <si>
    <t>2026_Mobile_SingleLayer_RGB_VTE_FMM_BOE_Idemitsu Kosan</t>
  </si>
  <si>
    <t>Hyperion_2026_HTL_Mobile</t>
  </si>
  <si>
    <t>2026_Mobile_SingleLayer_BOE_HTL_Hyperion</t>
  </si>
  <si>
    <t>Idemitsu Kosan_2026_HTL_Mobile</t>
  </si>
  <si>
    <t>2026_Mobile_SingleLayer_BOE_HTL_Idemitsu Kosan</t>
  </si>
  <si>
    <t>Unknown_2026_Mobile</t>
  </si>
  <si>
    <t>Unknown_2026_HTL</t>
  </si>
  <si>
    <t>Unknown_2026_HTL_Mobile</t>
  </si>
  <si>
    <t>Unknown_2026_BOE_Mobile</t>
  </si>
  <si>
    <t>2026_Mobile_SingleLayer_BOE_HTL_Unknown</t>
  </si>
  <si>
    <t>2026_Mobile_SingleLayer_RGB_VTE_FMM_BOE_Unknown</t>
  </si>
  <si>
    <t>Novaled_2026_Mobile</t>
  </si>
  <si>
    <t>Novaled_2026_P_Dopant_Mobile</t>
  </si>
  <si>
    <t>Novaled_2026_BOE_Mobile</t>
  </si>
  <si>
    <t>2026_Mobile_SingleLayer_BOE_P_Dopant_Novaled</t>
  </si>
  <si>
    <t>2026_Mobile_SingleLayer_RGB_VTE_FMM_BOE_Novaled</t>
  </si>
  <si>
    <t>Summer Sprout_2026_P_Dopant_Mobile</t>
  </si>
  <si>
    <t>2026_Mobile_SingleLayer_BOE_P_Dopant_Summer Sprout</t>
  </si>
  <si>
    <t>UDC_2026_R_Dopant_Mobile</t>
  </si>
  <si>
    <t>2026_Mobile_SingleLayer_BOE_R_Dopant_UDC</t>
  </si>
  <si>
    <t>Duksan Neolux_2026_R_Host_Mobile</t>
  </si>
  <si>
    <t>2026_Mobile_SingleLayer_BOE_R_Host_Duksan Neolux</t>
  </si>
  <si>
    <t>DuPont_2026_Mobile</t>
  </si>
  <si>
    <t>DuPont_2026_R_Host_Mobile</t>
  </si>
  <si>
    <t>DuPont_2026_BOE_Mobile</t>
  </si>
  <si>
    <t>2026_Mobile_SingleLayer_BOE_R_Host_DuPont</t>
  </si>
  <si>
    <t>2026_Mobile_SingleLayer_RGB_VTE_FMM_BOE_DuPont</t>
  </si>
  <si>
    <t>Unknown_2026_R_Host_Mobile</t>
  </si>
  <si>
    <t>2026_Mobile_SingleLayer_BOE_R_Host_Unknown</t>
  </si>
  <si>
    <t>LTOM_2026_R_Prime_Mobile</t>
  </si>
  <si>
    <t>2026_Mobile_SingleLayer_BOE_R_Prime_LTOM</t>
  </si>
  <si>
    <t>2026_Mobile_SingleLayer_LGD_BOE_BOE_aETL_Hyperion</t>
  </si>
  <si>
    <t>2026_Mobile_SingleLayer_LGD_BOE_RGB_VTE_FMM_BOE_Hyperion</t>
  </si>
  <si>
    <t>2026_Mobile_SingleLayer_LGD_BOE_BOE_aETL_Solus AM</t>
  </si>
  <si>
    <t>2026_Mobile_SingleLayer_LGD_BOE_RGB_VTE_FMM_BOE_Solus AM</t>
  </si>
  <si>
    <t>2026_Mobile_SingleLayer_LGD_BOE_BOE_B_Dopant_SFC</t>
  </si>
  <si>
    <t>2026_Mobile_SingleLayer_LGD_BOE_RGB_VTE_FMM_BOE_SFC</t>
  </si>
  <si>
    <t>2026_Mobile_SingleLayer_LGD_BOE_BOE_B_Dopant_Sunera</t>
  </si>
  <si>
    <t>2026_Mobile_SingleLayer_LGD_BOE_RGB_VTE_FMM_BOE_Sunera</t>
  </si>
  <si>
    <t>2026_Mobile_SingleLayer_LGD_BOE_BOE_B_Host_LG Chem</t>
  </si>
  <si>
    <t>2026_Mobile_SingleLayer_LGD_BOE_RGB_VTE_FMM_BOE_LG Chem</t>
  </si>
  <si>
    <t>2026_Mobile_SingleLayer_LGD_BOE_BOE_B_Prime_LG Chem</t>
  </si>
  <si>
    <t>2026_Mobile_SingleLayer_LGD_BOE_BOE_B_Prime_Merck</t>
  </si>
  <si>
    <t>2026_Mobile_SingleLayer_LGD_BOE_RGB_VTE_FMM_BOE_Merck</t>
  </si>
  <si>
    <t>2026_Mobile_SingleLayer_LGD_BOE_BOE_CPL_Hyperion</t>
  </si>
  <si>
    <t>2026_Mobile_SingleLayer_LGD_BOE_BOE_EIL_Hyperion</t>
  </si>
  <si>
    <t>Hyperion_2026_ETL</t>
  </si>
  <si>
    <t>Hyperion_2026_ETL_Mobile</t>
  </si>
  <si>
    <t>2026_Mobile_SingleLayer_LGD_BOE_BOE_ETL_Hyperion</t>
  </si>
  <si>
    <t>2026_Mobile_SingleLayer_LGD_BOE_BOE_ETL_Merck</t>
  </si>
  <si>
    <t>2026_Mobile_SingleLayer_LGD_BOE_BOE_G_Dopant_Summer Sprout</t>
  </si>
  <si>
    <t>2026_Mobile_SingleLayer_LGD_BOE_RGB_VTE_FMM_BOE_Summer Sprout</t>
  </si>
  <si>
    <t>2026_Mobile_SingleLayer_LGD_BOE_BOE_G_Dopant_UDC</t>
  </si>
  <si>
    <t>2026_Mobile_SingleLayer_LGD_BOE_RGB_VTE_FMM_BOE_UDC</t>
  </si>
  <si>
    <t>2026_Mobile_SingleLayer_LGD_BOE_BOE_G_Host_LTOM</t>
  </si>
  <si>
    <t>2026_Mobile_SingleLayer_LGD_BOE_RGB_VTE_FMM_BOE_LTOM</t>
  </si>
  <si>
    <t>2026_Mobile_SingleLayer_LGD_BOE_BOE_G_Host_Samsung SDI</t>
  </si>
  <si>
    <t>2026_Mobile_SingleLayer_LGD_BOE_RGB_VTE_FMM_BOE_Samsung SDI</t>
  </si>
  <si>
    <t>2026_Mobile_SingleLayer_LGD_BOE_BOE_G_Prime_Hyperion</t>
  </si>
  <si>
    <t>2026_Mobile_SingleLayer_LGD_BOE_BOE_G_Prime_Merck</t>
  </si>
  <si>
    <t>2026_Mobile_SingleLayer_LGD_BOE_BOE_HIL_Hyperion</t>
  </si>
  <si>
    <t>2026_Mobile_SingleLayer_LGD_BOE_BOE_HIL_Idemitsu Kosan</t>
  </si>
  <si>
    <t>2026_Mobile_SingleLayer_LGD_BOE_RGB_VTE_FMM_BOE_Idemitsu Kosan</t>
  </si>
  <si>
    <t>2026_Mobile_SingleLayer_LGD_BOE_BOE_HTL_Hyperion</t>
  </si>
  <si>
    <t>2026_Mobile_SingleLayer_LGD_BOE_BOE_HTL_Idemitsu Kosan</t>
  </si>
  <si>
    <t>2026_Mobile_SingleLayer_LGD_BOE_BOE_P_Dopant_Novaled</t>
  </si>
  <si>
    <t>2026_Mobile_SingleLayer_LGD_BOE_RGB_VTE_FMM_BOE_Novaled</t>
  </si>
  <si>
    <t>2026_Mobile_SingleLayer_LGD_BOE_BOE_R_Dopant_UDC</t>
  </si>
  <si>
    <t>2026_Mobile_SingleLayer_LGD_BOE_BOE_R_Host_DuPont</t>
  </si>
  <si>
    <t>2026_Mobile_SingleLayer_LGD_BOE_RGB_VTE_FMM_BOE_DuPont</t>
  </si>
  <si>
    <t>2026_Mobile_SingleLayer_LGD_BOE_BOE_R_Host_Unknown</t>
  </si>
  <si>
    <t>2026_Mobile_SingleLayer_LGD_BOE_RGB_VTE_FMM_BOE_Unknown</t>
  </si>
  <si>
    <t>2026_Mobile_SingleLayer_LGD_BOE_BOE_R_Prime_LTOM</t>
  </si>
  <si>
    <t>Merck_2026_R_Prime</t>
  </si>
  <si>
    <t>Merck_2026_R_Prime_Mobile</t>
  </si>
  <si>
    <t>2026_Mobile_SingleLayer_LGD_BOE_BOE_R_Prime_Merck</t>
  </si>
  <si>
    <t>2026_Mobile_Tandem_BOE_aETL_Solus AM</t>
  </si>
  <si>
    <t>2026_Mobile_Tandem_RGB_VTE_FMM_BOE_Solus AM</t>
  </si>
  <si>
    <t>2026_Mobile_Tandem_BOE_B_Dopant_SFC</t>
  </si>
  <si>
    <t>2026_Mobile_Tandem_RGB_VTE_FMM_BOE_SFC</t>
  </si>
  <si>
    <t>2026_Mobile_Tandem_BOE_B_Dopant_Sunera</t>
  </si>
  <si>
    <t>2026_Mobile_Tandem_RGB_VTE_FMM_BOE_Sunera</t>
  </si>
  <si>
    <t>2026_Mobile_Tandem_BOE_B_Host_LG Chem</t>
  </si>
  <si>
    <t>2026_Mobile_Tandem_RGB_VTE_FMM_BOE_LG Chem</t>
  </si>
  <si>
    <t>2026_Mobile_Tandem_BOE_B_Prime_LG Chem</t>
  </si>
  <si>
    <t>2026_Mobile_Tandem_BOE_B_Prime_Merck</t>
  </si>
  <si>
    <t>2026_Mobile_Tandem_RGB_VTE_FMM_BOE_Merck</t>
  </si>
  <si>
    <t>2026_Mobile_Tandem_BOE_CPL_Hyperion</t>
  </si>
  <si>
    <t>2026_Mobile_Tandem_RGB_VTE_FMM_BOE_Hyperion</t>
  </si>
  <si>
    <t>2026_Mobile_Tandem_BOE_EIL_Hyperion</t>
  </si>
  <si>
    <t>2026_Mobile_Tandem_BOE_ETL_Aglaia Tech</t>
  </si>
  <si>
    <t>2026_Mobile_Tandem_RGB_VTE_FMM_BOE_Aglaia Tech</t>
  </si>
  <si>
    <t>2026_Mobile_Tandem_BOE_ETL_Merck</t>
  </si>
  <si>
    <t>2026_Mobile_Tandem_BOE_G_Dopant_UDC</t>
  </si>
  <si>
    <t>2026_Mobile_Tandem_RGB_VTE_FMM_BOE_UDC</t>
  </si>
  <si>
    <t>2026_Mobile_Tandem_BOE_G_Host_LTOM</t>
  </si>
  <si>
    <t>2026_Mobile_Tandem_RGB_VTE_FMM_BOE_LTOM</t>
  </si>
  <si>
    <t>DuPont_2026_G_Prime</t>
  </si>
  <si>
    <t>DuPont_2026_G_Prime_Mobile</t>
  </si>
  <si>
    <t>2026_Mobile_Tandem_BOE_G_Prime_DuPont</t>
  </si>
  <si>
    <t>2026_Mobile_Tandem_RGB_VTE_FMM_BOE_DuPont</t>
  </si>
  <si>
    <t>2026_Mobile_Tandem_BOE_G_Prime_Merck</t>
  </si>
  <si>
    <t>2026_Mobile_Tandem_BOE_HIL_Hyperion</t>
  </si>
  <si>
    <t>2026_Mobile_Tandem_BOE_HIL_Idemitsu Kosan</t>
  </si>
  <si>
    <t>2026_Mobile_Tandem_RGB_VTE_FMM_BOE_Idemitsu Kosan</t>
  </si>
  <si>
    <t>2026_Mobile_Tandem_BOE_HTL_Hyperion</t>
  </si>
  <si>
    <t>2026_Mobile_Tandem_BOE_HTL_Idemitsu Kosan</t>
  </si>
  <si>
    <t>Novaled_2026_n/p_CGL</t>
  </si>
  <si>
    <t>Novaled_2026_n/p_CGL_Mobile</t>
  </si>
  <si>
    <t>2026_Mobile_Tandem_BOE_n/p_CGL_Novaled</t>
  </si>
  <si>
    <t>2026_Mobile_Tandem_RGB_VTE_FMM_BOE_Novaled</t>
  </si>
  <si>
    <t>2026_Mobile_Tandem_BOE_P_Dopant_Novaled</t>
  </si>
  <si>
    <t>2026_Mobile_Tandem_BOE_R_Dopant_UDC</t>
  </si>
  <si>
    <t>2026_Mobile_Tandem_BOE_R_Host_DuPont</t>
  </si>
  <si>
    <t>2026_Mobile_Tandem_BOE_R_Host_Unknown</t>
  </si>
  <si>
    <t>2026_Mobile_Tandem_RGB_VTE_FMM_BOE_Unknown</t>
  </si>
  <si>
    <t>2026_Mobile_Tandem_BOE_R_Prime_LTOM</t>
  </si>
  <si>
    <t>China Star_2026</t>
  </si>
  <si>
    <t>LG Chem_2026_aETL</t>
  </si>
  <si>
    <t>LG Chem_2026_aETL_Mobile</t>
  </si>
  <si>
    <t>LG Chem_2026_China Star</t>
  </si>
  <si>
    <t>LG Chem_2026_China Star_Mobile</t>
  </si>
  <si>
    <t>aETL_2026_China Star</t>
  </si>
  <si>
    <t>2026_Mobile_SingleLayer_China Star_aETL_LG Chem</t>
  </si>
  <si>
    <t>2026_Mobile_SingleLayer_RGB_VTE_FMM_China Star_LG Chem</t>
  </si>
  <si>
    <t>SFC_2026_China Star</t>
  </si>
  <si>
    <t>SFC_2026_China Star_Mobile</t>
  </si>
  <si>
    <t>B_Dopant_2026_China Star</t>
  </si>
  <si>
    <t>2026_Mobile_SingleLayer_China Star_B_Dopant_SFC</t>
  </si>
  <si>
    <t>2026_Mobile_SingleLayer_RGB_VTE_FMM_China Star_SFC</t>
  </si>
  <si>
    <t>UIV_2026</t>
  </si>
  <si>
    <t>UIV_2026_Mobile</t>
  </si>
  <si>
    <t>UIV_2026_B_Dopant</t>
  </si>
  <si>
    <t>UIV_2026_B_Dopant_Mobile</t>
  </si>
  <si>
    <t>UIV_2026_China Star</t>
  </si>
  <si>
    <t>UIV_2026_China Star_Mobile</t>
  </si>
  <si>
    <t>2026_Mobile_SingleLayer_China Star_B_Dopant_UIV</t>
  </si>
  <si>
    <t>2026_Mobile_SingleLayer_RGB_VTE_FMM_China Star_UIV</t>
  </si>
  <si>
    <t>Idemitsu Kosan_2026_B_Host</t>
  </si>
  <si>
    <t>Idemitsu Kosan_2026_B_Host_Mobile</t>
  </si>
  <si>
    <t>Idemitsu Kosan_2026_China Star</t>
  </si>
  <si>
    <t>Idemitsu Kosan_2026_China Star_Mobile</t>
  </si>
  <si>
    <t>B_Host_2026_China Star</t>
  </si>
  <si>
    <t>2026_Mobile_SingleLayer_China Star_B_Host_Idemitsu Kosan</t>
  </si>
  <si>
    <t>2026_Mobile_SingleLayer_RGB_VTE_FMM_China Star_Idemitsu Kosan</t>
  </si>
  <si>
    <t>2026_Mobile_SingleLayer_China Star_B_Host_LG Chem</t>
  </si>
  <si>
    <t>Idemitsu Kosan_2026_B_Prime</t>
  </si>
  <si>
    <t>Idemitsu Kosan_2026_B_Prime_Mobile</t>
  </si>
  <si>
    <t>B_Prime_2026_China Star</t>
  </si>
  <si>
    <t>2026_Mobile_SingleLayer_China Star_B_Prime_Idemitsu Kosan</t>
  </si>
  <si>
    <t>Merck_2026_China Star</t>
  </si>
  <si>
    <t>Merck_2026_China Star_Mobile</t>
  </si>
  <si>
    <t>2026_Mobile_SingleLayer_China Star_B_Prime_Merck</t>
  </si>
  <si>
    <t>2026_Mobile_SingleLayer_RGB_VTE_FMM_China Star_Merck</t>
  </si>
  <si>
    <t>Unknown_2026_B_Prime</t>
  </si>
  <si>
    <t>Unknown_2026_B_Prime_Mobile</t>
  </si>
  <si>
    <t>Unknown_2026_China Star</t>
  </si>
  <si>
    <t>Unknown_2026_China Star_Mobile</t>
  </si>
  <si>
    <t>2026_Mobile_SingleLayer_China Star_B_Prime_Unknown</t>
  </si>
  <si>
    <t>2026_Mobile_SingleLayer_RGB_VTE_FMM_China Star_Unknown</t>
  </si>
  <si>
    <t>Unknown_2026_CPL</t>
  </si>
  <si>
    <t>Unknown_2026_CPL_Mobile</t>
  </si>
  <si>
    <t>CPL_2026_China Star</t>
  </si>
  <si>
    <t>2026_Mobile_SingleLayer_China Star_CPL_Unknown</t>
  </si>
  <si>
    <t>Jilin OLED_2026</t>
  </si>
  <si>
    <t>Jilin OLED_2026_Mobile</t>
  </si>
  <si>
    <t>Jilin OLED_2026_EIL</t>
  </si>
  <si>
    <t>Jilin OLED_2026_EIL_Mobile</t>
  </si>
  <si>
    <t>Jilin OLED_2026_China Star</t>
  </si>
  <si>
    <t>Jilin OLED_2026_China Star_Mobile</t>
  </si>
  <si>
    <t>EIL_2026_China Star</t>
  </si>
  <si>
    <t>2026_Mobile_SingleLayer_China Star_EIL_Jilin OLED</t>
  </si>
  <si>
    <t>2026_Mobile_SingleLayer_RGB_VTE_FMM_China Star_Jilin OLED</t>
  </si>
  <si>
    <t>Idemitsu Kosan_2026_ETL</t>
  </si>
  <si>
    <t>Idemitsu Kosan_2026_ETL_Mobile</t>
  </si>
  <si>
    <t>ETL_2026_China Star</t>
  </si>
  <si>
    <t>2026_Mobile_SingleLayer_China Star_ETL_Idemitsu Kosan</t>
  </si>
  <si>
    <t>2026_Mobile_SingleLayer_China Star_ETL_LG Chem</t>
  </si>
  <si>
    <t>Unknown_2026_ETL</t>
  </si>
  <si>
    <t>Unknown_2026_ETL_Mobile</t>
  </si>
  <si>
    <t>2026_Mobile_SingleLayer_China Star_ETL_Unknown</t>
  </si>
  <si>
    <t>UDC_2026_China Star</t>
  </si>
  <si>
    <t>UDC_2026_China Star_Mobile</t>
  </si>
  <si>
    <t>G_Dopant_2026_China Star</t>
  </si>
  <si>
    <t>2026_Mobile_SingleLayer_China Star_G_Dopant_UDC</t>
  </si>
  <si>
    <t>2026_Mobile_SingleLayer_RGB_VTE_FMM_China Star_UDC</t>
  </si>
  <si>
    <t>LG Chem_2026_G_Host_Mobile</t>
  </si>
  <si>
    <t>G_Host_2026_China Star</t>
  </si>
  <si>
    <t>2026_Mobile_SingleLayer_China Star_G_Host_LG Chem</t>
  </si>
  <si>
    <t>Samsung SDI_2026_China Star</t>
  </si>
  <si>
    <t>Samsung SDI_2026_China Star_Mobile</t>
  </si>
  <si>
    <t>2026_Mobile_SingleLayer_China Star_G_Host_Samsung SDI</t>
  </si>
  <si>
    <t>2026_Mobile_SingleLayer_RGB_VTE_FMM_China Star_Samsung SDI</t>
  </si>
  <si>
    <t>Jilin OLED_2026_G_Prime</t>
  </si>
  <si>
    <t>Jilin OLED_2026_G_Prime_Mobile</t>
  </si>
  <si>
    <t>G_Prime_2026_China Star</t>
  </si>
  <si>
    <t>2026_Mobile_SingleLayer_China Star_G_Prime_Jilin OLED</t>
  </si>
  <si>
    <t>2026_Mobile_SingleLayer_China Star_G_Prime_Merck</t>
  </si>
  <si>
    <t>Unknown_2026_HIL</t>
  </si>
  <si>
    <t>Unknown_2026_HIL_Mobile</t>
  </si>
  <si>
    <t>HIL_2026_China Star</t>
  </si>
  <si>
    <t>2026_Mobile_SingleLayer_China Star_HIL_Unknown</t>
  </si>
  <si>
    <t>Merck_2026_HTL</t>
  </si>
  <si>
    <t>Merck_2026_HTL_Mobile</t>
  </si>
  <si>
    <t>HTL_2026_China Star</t>
  </si>
  <si>
    <t>2026_Mobile_SingleLayer_China Star_HTL_Merck</t>
  </si>
  <si>
    <t>2026_Mobile_SingleLayer_China Star_HTL_Unknown</t>
  </si>
  <si>
    <t>Novaled_2026_China Star</t>
  </si>
  <si>
    <t>Novaled_2026_China Star_Mobile</t>
  </si>
  <si>
    <t>P_Dopant_2026_China Star</t>
  </si>
  <si>
    <t>2026_Mobile_SingleLayer_China Star_P_Dopant_Novaled</t>
  </si>
  <si>
    <t>2026_Mobile_SingleLayer_RGB_VTE_FMM_China Star_Novaled</t>
  </si>
  <si>
    <t>Unknown_2026_P_Dopant</t>
  </si>
  <si>
    <t>Unknown_2026_P_Dopant_Mobile</t>
  </si>
  <si>
    <t>2026_Mobile_SingleLayer_China Star_P_Dopant_Unknown</t>
  </si>
  <si>
    <t>R_Dopant_2026_China Star</t>
  </si>
  <si>
    <t>2026_Mobile_SingleLayer_China Star_R_Dopant_UDC</t>
  </si>
  <si>
    <t>DuPont_2026_China Star</t>
  </si>
  <si>
    <t>DuPont_2026_China Star_Mobile</t>
  </si>
  <si>
    <t>R_Host_2026_China Star</t>
  </si>
  <si>
    <t>2026_Mobile_SingleLayer_China Star_R_Host_DuPont</t>
  </si>
  <si>
    <t>2026_Mobile_SingleLayer_RGB_VTE_FMM_China Star_DuPont</t>
  </si>
  <si>
    <t>2026_Mobile_SingleLayer_China Star_R_Host_Unknown</t>
  </si>
  <si>
    <t>Jilin OLED_2026_R_Prime</t>
  </si>
  <si>
    <t>Jilin OLED_2026_R_Prime_Mobile</t>
  </si>
  <si>
    <t>R_Prime_2026_China Star</t>
  </si>
  <si>
    <t>2026_Mobile_SingleLayer_China Star_R_Prime_Jilin OLED</t>
  </si>
  <si>
    <t>LTOM_2026_China Star</t>
  </si>
  <si>
    <t>LTOM_2026_China Star_Mobile</t>
  </si>
  <si>
    <t>2026_Mobile_SingleLayer_China Star_R_Prime_LTOM</t>
  </si>
  <si>
    <t>2026_Mobile_SingleLayer_RGB_VTE_FMM_China Star_LTOM</t>
  </si>
  <si>
    <t>UIV_2026_IT</t>
  </si>
  <si>
    <t>UIV_2026_CPL</t>
  </si>
  <si>
    <t>UIV_2026_CPL_IT</t>
  </si>
  <si>
    <t>UIV_2026_China Star_IT</t>
  </si>
  <si>
    <t>2026_RGB_IJP_China Star_CPL_UIV</t>
  </si>
  <si>
    <t>2026_RGB_IJP_RGB_VTE_FMM_China Star_UIV</t>
  </si>
  <si>
    <t>Unknown_2026_EIL</t>
  </si>
  <si>
    <t>Unknown_2026_EIL_IT</t>
  </si>
  <si>
    <t>Unknown_2026_China Star_IT</t>
  </si>
  <si>
    <t>2026_RGB_IJP_China Star_EIL_Unknown</t>
  </si>
  <si>
    <t>2026_RGB_IJP_RGB_VTE_FMM_China Star_Unknown</t>
  </si>
  <si>
    <t>EML_B_2026</t>
  </si>
  <si>
    <t>Unknown_2026_EML_B</t>
  </si>
  <si>
    <t>Unknown_2026_EML_B_IT</t>
  </si>
  <si>
    <t>EML_B_2026_China Star</t>
  </si>
  <si>
    <t>2026_RGB_IJP_China Star_EML_B_Unknown</t>
  </si>
  <si>
    <t>2026_RGB_IJP_RGB_IJP_FMM_China Star_Unknown</t>
  </si>
  <si>
    <t>EML_G_2026</t>
  </si>
  <si>
    <t>Unknown_2026_EML_G</t>
  </si>
  <si>
    <t>Unknown_2026_EML_G_IT</t>
  </si>
  <si>
    <t>EML_G_2026_China Star</t>
  </si>
  <si>
    <t>2026_RGB_IJP_China Star_EML_G_Unknown</t>
  </si>
  <si>
    <t>EML_R_2026</t>
  </si>
  <si>
    <t>Unknown_2026_EML_R</t>
  </si>
  <si>
    <t>Unknown_2026_EML_R_IT</t>
  </si>
  <si>
    <t>EML_R_2026_China Star</t>
  </si>
  <si>
    <t>2026_RGB_IJP_China Star_EML_R_Unknown</t>
  </si>
  <si>
    <t>Unknown_2026_ETL_IT</t>
  </si>
  <si>
    <t>2026_RGB_IJP_China Star_ETL_Unknown</t>
  </si>
  <si>
    <t>HIL_B_2026</t>
  </si>
  <si>
    <t>Unknown_2026_HIL_B</t>
  </si>
  <si>
    <t>Unknown_2026_HIL_B_IT</t>
  </si>
  <si>
    <t>HIL_B_2026_China Star</t>
  </si>
  <si>
    <t>2026_RGB_IJP_China Star_HIL_B_Unknown</t>
  </si>
  <si>
    <t>HIL_G_2026</t>
  </si>
  <si>
    <t>Unknown_2026_HIL_G</t>
  </si>
  <si>
    <t>Unknown_2026_HIL_G_IT</t>
  </si>
  <si>
    <t>HIL_G_2026_China Star</t>
  </si>
  <si>
    <t>2026_RGB_IJP_China Star_HIL_G_Unknown</t>
  </si>
  <si>
    <t>HIL_R_2026</t>
  </si>
  <si>
    <t>Unknown_2026_HIL_R</t>
  </si>
  <si>
    <t>Unknown_2026_HIL_R_IT</t>
  </si>
  <si>
    <t>HIL_R_2026_China Star</t>
  </si>
  <si>
    <t>2026_RGB_IJP_China Star_HIL_R_Unknown</t>
  </si>
  <si>
    <t>IL_B_2026</t>
  </si>
  <si>
    <t>Unknown_2026_IL_B</t>
  </si>
  <si>
    <t>Unknown_2026_IL_B_IT</t>
  </si>
  <si>
    <t>IL_B_2026_China Star</t>
  </si>
  <si>
    <t>2026_RGB_IJP_China Star_IL_B_Unknown</t>
  </si>
  <si>
    <t>IL_G_2026</t>
  </si>
  <si>
    <t>Unknown_2026_IL_G</t>
  </si>
  <si>
    <t>Unknown_2026_IL_G_IT</t>
  </si>
  <si>
    <t>IL_G_2026_China Star</t>
  </si>
  <si>
    <t>2026_RGB_IJP_China Star_IL_G_Unknown</t>
  </si>
  <si>
    <t>IL_R_2026</t>
  </si>
  <si>
    <t>Unknown_2026_IL_R</t>
  </si>
  <si>
    <t>Unknown_2026_IL_R_IT</t>
  </si>
  <si>
    <t>IL_R_2026_China Star</t>
  </si>
  <si>
    <t>2026_RGB_IJP_China Star_IL_R_Unknown</t>
  </si>
  <si>
    <t>EDO_2026</t>
  </si>
  <si>
    <t>Solus AM_2026_EDO</t>
  </si>
  <si>
    <t>Solus AM_2026_EDO_IT</t>
  </si>
  <si>
    <t>aETL_2026_EDO</t>
  </si>
  <si>
    <t>2026_IT_SingleLayer_EDO_aETL_Solus AM</t>
  </si>
  <si>
    <t>2026_IT_SingleLayer_RGB_VTE_FMM_EDO_Solus AM</t>
  </si>
  <si>
    <t>Idemitsu Kosan_2026_B_Dopant</t>
  </si>
  <si>
    <t>Idemitsu Kosan_2026_B_Dopant_IT</t>
  </si>
  <si>
    <t>Idemitsu Kosan_2026_EDO</t>
  </si>
  <si>
    <t>Idemitsu Kosan_2026_EDO_IT</t>
  </si>
  <si>
    <t>B_Dopant_2026_EDO</t>
  </si>
  <si>
    <t>2026_IT_SingleLayer_EDO_B_Dopant_Idemitsu Kosan</t>
  </si>
  <si>
    <t>2026_IT_SingleLayer_RGB_VTE_FMM_EDO_Idemitsu Kosan</t>
  </si>
  <si>
    <t>SK JNC_2026_B_Dopant</t>
  </si>
  <si>
    <t>SK JNC_2026_B_Dopant_IT</t>
  </si>
  <si>
    <t>SK JNC_2026_EDO</t>
  </si>
  <si>
    <t>SK JNC_2026_EDO_IT</t>
  </si>
  <si>
    <t>2026_IT_SingleLayer_EDO_B_Dopant_SK JNC</t>
  </si>
  <si>
    <t>2026_IT_SingleLayer_RGB_VTE_FMM_EDO_SK JNC</t>
  </si>
  <si>
    <t>Idemitsu Kosan_2026_B_Host_IT</t>
  </si>
  <si>
    <t>B_Host_2026_EDO</t>
  </si>
  <si>
    <t>2026_IT_SingleLayer_EDO_B_Host_Idemitsu Kosan</t>
  </si>
  <si>
    <t>Lumilan_2026</t>
  </si>
  <si>
    <t>Lumilan_2026_IT</t>
  </si>
  <si>
    <t>Lumilan_2026_B_Host</t>
  </si>
  <si>
    <t>Lumilan_2026_B_Host_IT</t>
  </si>
  <si>
    <t>Lumilan_2026_EDO</t>
  </si>
  <si>
    <t>Lumilan_2026_EDO_IT</t>
  </si>
  <si>
    <t>2026_IT_SingleLayer_EDO_B_Host_Lumilan</t>
  </si>
  <si>
    <t>2026_IT_SingleLayer_RGB_VTE_FMM_EDO_Lumilan</t>
  </si>
  <si>
    <t>Unknown_2026_B_Host</t>
  </si>
  <si>
    <t>Unknown_2026_B_Host_IT</t>
  </si>
  <si>
    <t>Unknown_2026_EDO</t>
  </si>
  <si>
    <t>Unknown_2026_EDO_IT</t>
  </si>
  <si>
    <t>2026_IT_SingleLayer_EDO_B_Host_Unknown</t>
  </si>
  <si>
    <t>2026_IT_SingleLayer_RGB_VTE_FMM_EDO_Unknown</t>
  </si>
  <si>
    <t>B_Prime_2026_EDO</t>
  </si>
  <si>
    <t>2026_IT_SingleLayer_EDO_B_Prime_SK JNC</t>
  </si>
  <si>
    <t>Unknown_2026_B_Prime_IT</t>
  </si>
  <si>
    <t>2026_IT_SingleLayer_EDO_B_Prime_Unknown</t>
  </si>
  <si>
    <t>Unknown_2026_CPL_IT</t>
  </si>
  <si>
    <t>CPL_2026_EDO</t>
  </si>
  <si>
    <t>2026_IT_SingleLayer_EDO_CPL_Unknown</t>
  </si>
  <si>
    <t>EIL_2026_EDO</t>
  </si>
  <si>
    <t>2026_IT_SingleLayer_EDO_EIL_Unknown</t>
  </si>
  <si>
    <t>Merck_2026_EDO</t>
  </si>
  <si>
    <t>Merck_2026_EDO_IT</t>
  </si>
  <si>
    <t>ETL_2026_EDO</t>
  </si>
  <si>
    <t>2026_IT_SingleLayer_EDO_ETL_Merck</t>
  </si>
  <si>
    <t>2026_IT_SingleLayer_RGB_VTE_FMM_EDO_Merck</t>
  </si>
  <si>
    <t>2026_IT_SingleLayer_EDO_ETL_Unknown</t>
  </si>
  <si>
    <t>Summer Sprout_2026_G_Dopant_IT</t>
  </si>
  <si>
    <t>Summer Sprout_2026_EDO</t>
  </si>
  <si>
    <t>Summer Sprout_2026_EDO_IT</t>
  </si>
  <si>
    <t>G_Dopant_2026_EDO</t>
  </si>
  <si>
    <t>2026_IT_SingleLayer_EDO_G_Dopant_Summer Sprout</t>
  </si>
  <si>
    <t>2026_IT_SingleLayer_RGB_VTE_FMM_EDO_Summer Sprout</t>
  </si>
  <si>
    <t>UDC_2026_EDO</t>
  </si>
  <si>
    <t>UDC_2026_EDO_IT</t>
  </si>
  <si>
    <t>2026_IT_SingleLayer_EDO_G_Dopant_UDC</t>
  </si>
  <si>
    <t>2026_IT_SingleLayer_RGB_VTE_FMM_EDO_UDC</t>
  </si>
  <si>
    <t>Unknown_2026_G_Host</t>
  </si>
  <si>
    <t>Unknown_2026_G_Host_IT</t>
  </si>
  <si>
    <t>G_Host_2026_EDO</t>
  </si>
  <si>
    <t>2026_IT_SingleLayer_EDO_G_Host_Unknown</t>
  </si>
  <si>
    <t>Unknown_2026_G_Prime</t>
  </si>
  <si>
    <t>Unknown_2026_G_Prime_IT</t>
  </si>
  <si>
    <t>G_Prime_2026_EDO</t>
  </si>
  <si>
    <t>2026_IT_SingleLayer_EDO_G_Prime_Unknown</t>
  </si>
  <si>
    <t>Unknown_2026_HIL_IT</t>
  </si>
  <si>
    <t>HIL_2026_EDO</t>
  </si>
  <si>
    <t>2026_IT_SingleLayer_EDO_HIL_Unknown</t>
  </si>
  <si>
    <t>Aglaia Tech_2026_HTL</t>
  </si>
  <si>
    <t>Aglaia Tech_2026_HTL_IT</t>
  </si>
  <si>
    <t>Aglaia Tech_2026_EDO</t>
  </si>
  <si>
    <t>Aglaia Tech_2026_EDO_IT</t>
  </si>
  <si>
    <t>HTL_2026_EDO</t>
  </si>
  <si>
    <t>2026_IT_SingleLayer_EDO_HTL_Aglaia Tech</t>
  </si>
  <si>
    <t>2026_IT_SingleLayer_RGB_VTE_FMM_EDO_Aglaia Tech</t>
  </si>
  <si>
    <t>Merck_2026_HTL_IT</t>
  </si>
  <si>
    <t>2026_IT_SingleLayer_EDO_HTL_Merck</t>
  </si>
  <si>
    <t>Novaled_2026_EDO</t>
  </si>
  <si>
    <t>Novaled_2026_EDO_IT</t>
  </si>
  <si>
    <t>P_Dopant_2026_EDO</t>
  </si>
  <si>
    <t>2026_IT_SingleLayer_EDO_P_Dopant_Novaled</t>
  </si>
  <si>
    <t>2026_IT_SingleLayer_RGB_VTE_FMM_EDO_Novaled</t>
  </si>
  <si>
    <t>2026_IT_SingleLayer_EDO_P_Dopant_Summer Sprout</t>
  </si>
  <si>
    <t>Summer Sprout_2026_R_Dopant</t>
  </si>
  <si>
    <t>Summer Sprout_2026_R_Dopant_IT</t>
  </si>
  <si>
    <t>R_Dopant_2026_EDO</t>
  </si>
  <si>
    <t>2026_IT_SingleLayer_EDO_R_Dopant_Summer Sprout</t>
  </si>
  <si>
    <t>2026_IT_SingleLayer_EDO_R_Dopant_UDC</t>
  </si>
  <si>
    <t>DuPont_2026_EDO</t>
  </si>
  <si>
    <t>DuPont_2026_EDO_IT</t>
  </si>
  <si>
    <t>R_Host_2026_EDO</t>
  </si>
  <si>
    <t>2026_IT_SingleLayer_EDO_R_Host_DuPont</t>
  </si>
  <si>
    <t>2026_IT_SingleLayer_RGB_VTE_FMM_EDO_DuPont</t>
  </si>
  <si>
    <t>Summer Sprout_2026_R_Host</t>
  </si>
  <si>
    <t>Summer Sprout_2026_R_Host_IT</t>
  </si>
  <si>
    <t>2026_IT_SingleLayer_EDO_R_Host_Summer Sprout</t>
  </si>
  <si>
    <t>Jilin OLED_2026_IT</t>
  </si>
  <si>
    <t>Jilin OLED_2026_R_Prime_IT</t>
  </si>
  <si>
    <t>Jilin OLED_2026_EDO</t>
  </si>
  <si>
    <t>Jilin OLED_2026_EDO_IT</t>
  </si>
  <si>
    <t>R_Prime_2026_EDO</t>
  </si>
  <si>
    <t>2026_IT_SingleLayer_EDO_R_Prime_Jilin OLED</t>
  </si>
  <si>
    <t>2026_IT_SingleLayer_RGB_VTE_FMM_EDO_Jilin OLED</t>
  </si>
  <si>
    <t>LTOM_2026_EDO</t>
  </si>
  <si>
    <t>LTOM_2026_EDO_IT</t>
  </si>
  <si>
    <t>2026_IT_SingleLayer_EDO_R_Prime_LTOM</t>
  </si>
  <si>
    <t>2026_IT_SingleLayer_RGB_VTE_FMM_EDO_LTOM</t>
  </si>
  <si>
    <t>Solus AM_2026_EDO_Mobile</t>
  </si>
  <si>
    <t>2026_Mobile_SingleLayer_EDO_aETL_Solus AM</t>
  </si>
  <si>
    <t>2026_Mobile_SingleLayer_RGB_VTE_FMM_EDO_Solus AM</t>
  </si>
  <si>
    <t>Idemitsu Kosan_2026_B_Dopant_Mobile</t>
  </si>
  <si>
    <t>Idemitsu Kosan_2026_EDO_Mobile</t>
  </si>
  <si>
    <t>2026_Mobile_SingleLayer_EDO_B_Dopant_Idemitsu Kosan</t>
  </si>
  <si>
    <t>2026_Mobile_SingleLayer_RGB_VTE_FMM_EDO_Idemitsu Kosan</t>
  </si>
  <si>
    <t>Sunera_2026_EDO</t>
  </si>
  <si>
    <t>Sunera_2026_EDO_Mobile</t>
  </si>
  <si>
    <t>2026_Mobile_SingleLayer_EDO_B_Dopant_Sunera</t>
  </si>
  <si>
    <t>2026_Mobile_SingleLayer_RGB_VTE_FMM_EDO_Sunera</t>
  </si>
  <si>
    <t>2026_Mobile_SingleLayer_EDO_B_Host_Idemitsu Kosan</t>
  </si>
  <si>
    <t>Lumilan_2026_Mobile</t>
  </si>
  <si>
    <t>Lumilan_2026_B_Host_Mobile</t>
  </si>
  <si>
    <t>Lumilan_2026_EDO_Mobile</t>
  </si>
  <si>
    <t>2026_Mobile_SingleLayer_EDO_B_Host_Lumilan</t>
  </si>
  <si>
    <t>2026_Mobile_SingleLayer_RGB_VTE_FMM_EDO_Lumilan</t>
  </si>
  <si>
    <t>SK JNC_2026_Mobile</t>
  </si>
  <si>
    <t>SK JNC_2026_B_Prime_Mobile</t>
  </si>
  <si>
    <t>SK JNC_2026_EDO_Mobile</t>
  </si>
  <si>
    <t>2026_Mobile_SingleLayer_EDO_B_Prime_SK JNC</t>
  </si>
  <si>
    <t>2026_Mobile_SingleLayer_RGB_VTE_FMM_EDO_SK JNC</t>
  </si>
  <si>
    <t>Unknown_2026_EDO_Mobile</t>
  </si>
  <si>
    <t>2026_Mobile_SingleLayer_EDO_B_Prime_Unknown</t>
  </si>
  <si>
    <t>2026_Mobile_SingleLayer_RGB_VTE_FMM_EDO_Unknown</t>
  </si>
  <si>
    <t>2026_Mobile_SingleLayer_EDO_CPL_Unknown</t>
  </si>
  <si>
    <t>Unknown_2026_EIL_Mobile</t>
  </si>
  <si>
    <t>2026_Mobile_SingleLayer_EDO_EIL_Unknown</t>
  </si>
  <si>
    <t>Merck_2026_EDO_Mobile</t>
  </si>
  <si>
    <t>2026_Mobile_SingleLayer_EDO_ETL_Merck</t>
  </si>
  <si>
    <t>2026_Mobile_SingleLayer_RGB_VTE_FMM_EDO_Merck</t>
  </si>
  <si>
    <t>2026_Mobile_SingleLayer_EDO_ETL_Unknown</t>
  </si>
  <si>
    <t>Summer Sprout_2026_EDO_Mobile</t>
  </si>
  <si>
    <t>2026_Mobile_SingleLayer_EDO_G_Dopant_Summer Sprout</t>
  </si>
  <si>
    <t>2026_Mobile_SingleLayer_RGB_VTE_FMM_EDO_Summer Sprout</t>
  </si>
  <si>
    <t>Unknown_2026_G_Host_Mobile</t>
  </si>
  <si>
    <t>2026_Mobile_SingleLayer_EDO_G_Host_Unknown</t>
  </si>
  <si>
    <t>Unknown_2026_G_Prime_Mobile</t>
  </si>
  <si>
    <t>2026_Mobile_SingleLayer_EDO_G_Prime_Unknown</t>
  </si>
  <si>
    <t>2026_Mobile_SingleLayer_EDO_HIL_Unknown</t>
  </si>
  <si>
    <t>Aglaia Tech_2026_HTL_Mobile</t>
  </si>
  <si>
    <t>Aglaia Tech_2026_EDO_Mobile</t>
  </si>
  <si>
    <t>2026_Mobile_SingleLayer_EDO_HTL_Aglaia Tech</t>
  </si>
  <si>
    <t>2026_Mobile_SingleLayer_RGB_VTE_FMM_EDO_Aglaia Tech</t>
  </si>
  <si>
    <t>2026_Mobile_SingleLayer_EDO_HTL_Merck</t>
  </si>
  <si>
    <t>Novaled_2026_EDO_Mobile</t>
  </si>
  <si>
    <t>2026_Mobile_SingleLayer_EDO_P_Dopant_Novaled</t>
  </si>
  <si>
    <t>2026_Mobile_SingleLayer_RGB_VTE_FMM_EDO_Novaled</t>
  </si>
  <si>
    <t>2026_Mobile_SingleLayer_EDO_P_Dopant_Summer Sprout</t>
  </si>
  <si>
    <t>Summer Sprout_2026_R_Dopant_Mobile</t>
  </si>
  <si>
    <t>2026_Mobile_SingleLayer_EDO_R_Dopant_Summer Sprout</t>
  </si>
  <si>
    <t>UDC_2026_EDO_Mobile</t>
  </si>
  <si>
    <t>2026_Mobile_SingleLayer_EDO_R_Dopant_UDC</t>
  </si>
  <si>
    <t>2026_Mobile_SingleLayer_RGB_VTE_FMM_EDO_UDC</t>
  </si>
  <si>
    <t>DuPont_2026_EDO_Mobile</t>
  </si>
  <si>
    <t>2026_Mobile_SingleLayer_EDO_R_Host_DuPont</t>
  </si>
  <si>
    <t>2026_Mobile_SingleLayer_RGB_VTE_FMM_EDO_DuPont</t>
  </si>
  <si>
    <t>Summer Sprout_2026_R_Host_Mobile</t>
  </si>
  <si>
    <t>2026_Mobile_SingleLayer_EDO_R_Host_Summer Sprout</t>
  </si>
  <si>
    <t>DuPont_2026_R_Prime</t>
  </si>
  <si>
    <t>DuPont_2026_R_Prime_Mobile</t>
  </si>
  <si>
    <t>2026_Mobile_SingleLayer_EDO_R_Prime_DuPont</t>
  </si>
  <si>
    <t>Jilin OLED_2026_EDO_Mobile</t>
  </si>
  <si>
    <t>2026_Mobile_SingleLayer_EDO_R_Prime_Jilin OLED</t>
  </si>
  <si>
    <t>2026_Mobile_SingleLayer_RGB_VTE_FMM_EDO_Jilin OLED</t>
  </si>
  <si>
    <t>LTOM_2026_EDO_Mobile</t>
  </si>
  <si>
    <t>2026_Mobile_SingleLayer_EDO_R_Prime_LTOM</t>
  </si>
  <si>
    <t>2026_Mobile_SingleLayer_RGB_VTE_FMM_EDO_LTOM</t>
  </si>
  <si>
    <t>JDI_2026</t>
  </si>
  <si>
    <t>Solus AM_2026_JDI</t>
  </si>
  <si>
    <t>Solus AM_2026_JDI_Mobile</t>
  </si>
  <si>
    <t>aETL_2026_JDI</t>
  </si>
  <si>
    <t>2026_Mobile_SingleLayer_JDI_aETL_Solus AM</t>
  </si>
  <si>
    <t>2026_Mobile_SingleLayer_RGB_VTE_FMM_JDI_Solus AM</t>
  </si>
  <si>
    <t>Idemitsu Kosan_2026_JDI</t>
  </si>
  <si>
    <t>Idemitsu Kosan_2026_JDI_Mobile</t>
  </si>
  <si>
    <t>B_Dopant_2026_JDI</t>
  </si>
  <si>
    <t>2026_Mobile_SingleLayer_JDI_B_Dopant_Idemitsu Kosan</t>
  </si>
  <si>
    <t>2026_Mobile_SingleLayer_RGB_VTE_FMM_JDI_Idemitsu Kosan</t>
  </si>
  <si>
    <t>SFC_2026_JDI</t>
  </si>
  <si>
    <t>SFC_2026_JDI_Mobile</t>
  </si>
  <si>
    <t>2026_Mobile_SingleLayer_JDI_B_Dopant_SFC</t>
  </si>
  <si>
    <t>2026_Mobile_SingleLayer_RGB_VTE_FMM_JDI_SFC</t>
  </si>
  <si>
    <t>B_Host_2026_JDI</t>
  </si>
  <si>
    <t>2026_Mobile_SingleLayer_JDI_B_Host_Idemitsu Kosan</t>
  </si>
  <si>
    <t>SFC_2026_B_Host</t>
  </si>
  <si>
    <t>SFC_2026_B_Host_Mobile</t>
  </si>
  <si>
    <t>2026_Mobile_SingleLayer_JDI_B_Host_SFC</t>
  </si>
  <si>
    <t>DuPont_2026_B_Prime</t>
  </si>
  <si>
    <t>DuPont_2026_B_Prime_Mobile</t>
  </si>
  <si>
    <t>DuPont_2026_JDI</t>
  </si>
  <si>
    <t>DuPont_2026_JDI_Mobile</t>
  </si>
  <si>
    <t>B_Prime_2026_JDI</t>
  </si>
  <si>
    <t>2026_Mobile_SingleLayer_JDI_B_Prime_DuPont</t>
  </si>
  <si>
    <t>2026_Mobile_SingleLayer_RGB_VTE_FMM_JDI_DuPont</t>
  </si>
  <si>
    <t>Unknown_2026_JDI</t>
  </si>
  <si>
    <t>Unknown_2026_JDI_Mobile</t>
  </si>
  <si>
    <t>CPL_2026_JDI</t>
  </si>
  <si>
    <t>2026_Mobile_SingleLayer_JDI_CPL_Unknown</t>
  </si>
  <si>
    <t>2026_Mobile_SingleLayer_RGB_VTE_FMM_JDI_Unknown</t>
  </si>
  <si>
    <t>EIL_2026_JDI</t>
  </si>
  <si>
    <t>2026_Mobile_SingleLayer_JDI_EIL_Unknown</t>
  </si>
  <si>
    <t>DuPont_2026_ETL</t>
  </si>
  <si>
    <t>DuPont_2026_ETL_Mobile</t>
  </si>
  <si>
    <t>ETL_2026_JDI</t>
  </si>
  <si>
    <t>2026_Mobile_SingleLayer_JDI_ETL_DuPont</t>
  </si>
  <si>
    <t>LG Chem_2026_JDI</t>
  </si>
  <si>
    <t>LG Chem_2026_JDI_Mobile</t>
  </si>
  <si>
    <t>2026_Mobile_SingleLayer_JDI_ETL_LG Chem</t>
  </si>
  <si>
    <t>2026_Mobile_SingleLayer_RGB_VTE_FMM_JDI_LG Chem</t>
  </si>
  <si>
    <t>Merck_2026_JDI</t>
  </si>
  <si>
    <t>Merck_2026_JDI_Mobile</t>
  </si>
  <si>
    <t>2026_Mobile_SingleLayer_JDI_ETL_Merck</t>
  </si>
  <si>
    <t>2026_Mobile_SingleLayer_RGB_VTE_FMM_JDI_Merck</t>
  </si>
  <si>
    <t>UDC_2026_JDI</t>
  </si>
  <si>
    <t>UDC_2026_JDI_Mobile</t>
  </si>
  <si>
    <t>G_Dopant_2026_JDI</t>
  </si>
  <si>
    <t>2026_Mobile_SingleLayer_JDI_G_Dopant_UDC</t>
  </si>
  <si>
    <t>2026_Mobile_SingleLayer_RGB_VTE_FMM_JDI_UDC</t>
  </si>
  <si>
    <t>DuPont_2026_G_Host</t>
  </si>
  <si>
    <t>DuPont_2026_G_Host_Mobile</t>
  </si>
  <si>
    <t>G_Host_2026_JDI</t>
  </si>
  <si>
    <t>2026_Mobile_SingleLayer_JDI_G_Host_DuPont</t>
  </si>
  <si>
    <t>Merck_2026_G_Host</t>
  </si>
  <si>
    <t>Merck_2026_G_Host_Mobile</t>
  </si>
  <si>
    <t>2026_Mobile_SingleLayer_JDI_G_Host_Merck</t>
  </si>
  <si>
    <t>Samsung SDI_2026_JDI</t>
  </si>
  <si>
    <t>Samsung SDI_2026_JDI_Mobile</t>
  </si>
  <si>
    <t>2026_Mobile_SingleLayer_JDI_G_Host_Samsung SDI</t>
  </si>
  <si>
    <t>2026_Mobile_SingleLayer_RGB_VTE_FMM_JDI_Samsung SDI</t>
  </si>
  <si>
    <t>G_Prime_2026_JDI</t>
  </si>
  <si>
    <t>2026_Mobile_SingleLayer_JDI_G_Prime_DuPont</t>
  </si>
  <si>
    <t>HIL_2026_JDI</t>
  </si>
  <si>
    <t>2026_Mobile_SingleLayer_JDI_HIL_Unknown</t>
  </si>
  <si>
    <t>HTL_2026_JDI</t>
  </si>
  <si>
    <t>2026_Mobile_SingleLayer_JDI_HTL_Unknown</t>
  </si>
  <si>
    <t>Novaled_2026_JDI</t>
  </si>
  <si>
    <t>Novaled_2026_JDI_Mobile</t>
  </si>
  <si>
    <t>P_Dopant_2026_JDI</t>
  </si>
  <si>
    <t>2026_Mobile_SingleLayer_JDI_P_Dopant_Novaled</t>
  </si>
  <si>
    <t>2026_Mobile_SingleLayer_RGB_VTE_FMM_JDI_Novaled</t>
  </si>
  <si>
    <t>R_Dopant_2026_JDI</t>
  </si>
  <si>
    <t>2026_Mobile_SingleLayer_JDI_R_Dopant_UDC</t>
  </si>
  <si>
    <t>Duksan Neolux_2026_JDI</t>
  </si>
  <si>
    <t>Duksan Neolux_2026_JDI_Mobile</t>
  </si>
  <si>
    <t>R_Host_2026_JDI</t>
  </si>
  <si>
    <t>2026_Mobile_SingleLayer_JDI_R_Host_Duksan Neolux</t>
  </si>
  <si>
    <t>2026_Mobile_SingleLayer_RGB_VTE_FMM_JDI_Duksan Neolux</t>
  </si>
  <si>
    <t>2026_Mobile_SingleLayer_JDI_R_Host_DuPont</t>
  </si>
  <si>
    <t>R_Prime_2026_JDI</t>
  </si>
  <si>
    <t>2026_Mobile_SingleLayer_JDI_R_Prime_DuPont</t>
  </si>
  <si>
    <t>LGD_2026</t>
  </si>
  <si>
    <t>LG Chem_2026_aETL_IT</t>
  </si>
  <si>
    <t>LG Chem_2026_LGD</t>
  </si>
  <si>
    <t>LG Chem_2026_LGD_IT</t>
  </si>
  <si>
    <t>aETL_2026_LGD</t>
  </si>
  <si>
    <t>2026_IT_Tandem_LGD_aETL_LG Chem</t>
  </si>
  <si>
    <t>2026_IT_Tandem_RGB_VTE_FMM_LGD_LG Chem</t>
  </si>
  <si>
    <t>SK JNC_2026_LGD</t>
  </si>
  <si>
    <t>SK JNC_2026_LGD_IT</t>
  </si>
  <si>
    <t>B_Dopant_2026_LGD</t>
  </si>
  <si>
    <t>2026_IT_Tandem_LGD_B_Dopant_SK JNC</t>
  </si>
  <si>
    <t>2026_IT_Tandem_RGB_VTE_FMM_LGD_SK JNC</t>
  </si>
  <si>
    <t>DuPont_2026_B_Host</t>
  </si>
  <si>
    <t>DuPont_2026_B_Host_IT</t>
  </si>
  <si>
    <t>DuPont_2026_LGD</t>
  </si>
  <si>
    <t>DuPont_2026_LGD_IT</t>
  </si>
  <si>
    <t>B_Host_2026_LGD</t>
  </si>
  <si>
    <t>2026_IT_Tandem_LGD_B_Host_DuPont</t>
  </si>
  <si>
    <t>2026_IT_Tandem_RGB_VTE_FMM_LGD_DuPont</t>
  </si>
  <si>
    <t>Idemitsu Kosan_2026_LGD</t>
  </si>
  <si>
    <t>Idemitsu Kosan_2026_LGD_IT</t>
  </si>
  <si>
    <t>2026_IT_Tandem_LGD_B_Host_Idemitsu Kosan</t>
  </si>
  <si>
    <t>2026_IT_Tandem_RGB_VTE_FMM_LGD_Idemitsu Kosan</t>
  </si>
  <si>
    <t>2026_IT_Tandem_LGD_B_Host_LG Chem</t>
  </si>
  <si>
    <t>Merck_2026_LGD</t>
  </si>
  <si>
    <t>Merck_2026_LGD_IT</t>
  </si>
  <si>
    <t>B_Prime_2026_LGD</t>
  </si>
  <si>
    <t>2026_IT_Tandem_LGD_B_Prime_Merck</t>
  </si>
  <si>
    <t>2026_IT_Tandem_RGB_VTE_FMM_LGD_Merck</t>
  </si>
  <si>
    <t>P&amp;H Tech_2026</t>
  </si>
  <si>
    <t>P&amp;H Tech_2026_IT</t>
  </si>
  <si>
    <t>P&amp;H Tech_2026_CPL</t>
  </si>
  <si>
    <t>P&amp;H Tech_2026_CPL_IT</t>
  </si>
  <si>
    <t>P&amp;H Tech_2026_LGD</t>
  </si>
  <si>
    <t>P&amp;H Tech_2026_LGD_IT</t>
  </si>
  <si>
    <t>CPL_2026_LGD</t>
  </si>
  <si>
    <t>2026_IT_Tandem_LGD_CPL_P&amp;H Tech</t>
  </si>
  <si>
    <t>2026_IT_Tandem_RGB_VTE_FMM_LGD_P&amp;H Tech</t>
  </si>
  <si>
    <t>LT Materials_2026</t>
  </si>
  <si>
    <t>LT Materials_2026_IT</t>
  </si>
  <si>
    <t>LT Materials_2026_EIL</t>
  </si>
  <si>
    <t>LT Materials_2026_EIL_IT</t>
  </si>
  <si>
    <t>LT Materials_2026_LGD</t>
  </si>
  <si>
    <t>LT Materials_2026_LGD_IT</t>
  </si>
  <si>
    <t>EIL_2026_LGD</t>
  </si>
  <si>
    <t>2026_IT_Tandem_LGD_EIL_LT Materials</t>
  </si>
  <si>
    <t>2026_IT_Tandem_RGB_VTE_FMM_LGD_LT Materials</t>
  </si>
  <si>
    <t>Idemitsu Kosan_2026_ETL_IT</t>
  </si>
  <si>
    <t>ETL_2026_LGD</t>
  </si>
  <si>
    <t>2026_IT_Tandem_LGD_ETL_Idemitsu Kosan</t>
  </si>
  <si>
    <t>2026_IT_Tandem_LGD_ETL_LG Chem</t>
  </si>
  <si>
    <t>UDC_2026_LGD</t>
  </si>
  <si>
    <t>UDC_2026_LGD_IT</t>
  </si>
  <si>
    <t>G_Dopant_2026_LGD</t>
  </si>
  <si>
    <t>2026_IT_Tandem_LGD_G_Dopant_UDC</t>
  </si>
  <si>
    <t>2026_IT_Tandem_RGB_VTE_FMM_LGD_UDC</t>
  </si>
  <si>
    <t>G_Host_2026_LGD</t>
  </si>
  <si>
    <t>2026_IT_Tandem_LGD_G_Host_LG Chem</t>
  </si>
  <si>
    <t>LT Materials_2026_G_Host</t>
  </si>
  <si>
    <t>LT Materials_2026_G_Host_IT</t>
  </si>
  <si>
    <t>2026_IT_Tandem_LGD_G_Host_LT Materials</t>
  </si>
  <si>
    <t>LT Materials_2026_G_Prime</t>
  </si>
  <si>
    <t>LT Materials_2026_G_Prime_IT</t>
  </si>
  <si>
    <t>G_Prime_2026_LGD</t>
  </si>
  <si>
    <t>2026_IT_Tandem_LGD_G_Prime_LT Materials</t>
  </si>
  <si>
    <t>2026_IT_Tandem_LGD_G_Prime_Merck</t>
  </si>
  <si>
    <t>Merck_2026_HIL</t>
  </si>
  <si>
    <t>Merck_2026_HIL_IT</t>
  </si>
  <si>
    <t>HIL_2026_LGD</t>
  </si>
  <si>
    <t>2026_IT_Tandem_LGD_HIL_Merck</t>
  </si>
  <si>
    <t>HTL_2026_LGD</t>
  </si>
  <si>
    <t>2026_IT_Tandem_LGD_HTL_Merck</t>
  </si>
  <si>
    <t>Jinwoong_2026</t>
  </si>
  <si>
    <t>Jinwoong_2026_IT</t>
  </si>
  <si>
    <t>Jinwoong_2026_n/p_CGL</t>
  </si>
  <si>
    <t>Jinwoong_2026_n/p_CGL_IT</t>
  </si>
  <si>
    <t>Jinwoong_2026_LGD</t>
  </si>
  <si>
    <t>Jinwoong_2026_LGD_IT</t>
  </si>
  <si>
    <t>n/p_CGL_2026_LGD</t>
  </si>
  <si>
    <t>2026_IT_Tandem_LGD_n/p_CGL_Jinwoong</t>
  </si>
  <si>
    <t>2026_IT_Tandem_RGB_VTE_FMM_LGD_Jinwoong</t>
  </si>
  <si>
    <t>LT Materials_2026_n/p_CGL</t>
  </si>
  <si>
    <t>LT Materials_2026_n/p_CGL_IT</t>
  </si>
  <si>
    <t>2026_IT_Tandem_LGD_n/p_CGL_LT Materials</t>
  </si>
  <si>
    <t>Merck_2026_n/p_CGL</t>
  </si>
  <si>
    <t>Merck_2026_n/p_CGL_IT</t>
  </si>
  <si>
    <t>2026_IT_Tandem_LGD_n/p_CGL_Merck</t>
  </si>
  <si>
    <t>LG Chem_2026_P_Dopant</t>
  </si>
  <si>
    <t>LG Chem_2026_P_Dopant_IT</t>
  </si>
  <si>
    <t>P_Dopant_2026_LGD</t>
  </si>
  <si>
    <t>2026_IT_Tandem_LGD_P_Dopant_LG Chem</t>
  </si>
  <si>
    <t>R_Dopant_2026_LGD</t>
  </si>
  <si>
    <t>2026_IT_Tandem_LGD_R_Dopant_UDC</t>
  </si>
  <si>
    <t>R_Host_2026_LGD</t>
  </si>
  <si>
    <t>2026_IT_Tandem_LGD_R_Host_DuPont</t>
  </si>
  <si>
    <t>LG Chem_2026_R_Host</t>
  </si>
  <si>
    <t>LG Chem_2026_R_Host_IT</t>
  </si>
  <si>
    <t>2026_IT_Tandem_LGD_R_Host_LG Chem</t>
  </si>
  <si>
    <t>DuPont_2026_R_Prime_IT</t>
  </si>
  <si>
    <t>R_Prime_2026_LGD</t>
  </si>
  <si>
    <t>2026_IT_Tandem_LGD_R_Prime_DuPont</t>
  </si>
  <si>
    <t>LG Chem_2026_R_Prime</t>
  </si>
  <si>
    <t>LG Chem_2026_R_Prime_IT</t>
  </si>
  <si>
    <t>2026_IT_Tandem_LGD_R_Prime_LG Chem</t>
  </si>
  <si>
    <t>Merck_2026_R_Prime_IT</t>
  </si>
  <si>
    <t>2026_IT_Tandem_LGD_R_Prime_Merck</t>
  </si>
  <si>
    <t>LG Chem_2026_LGD_Mobile</t>
  </si>
  <si>
    <t>2026_Mobile_SingleLayer_LGD_BOE_LGD_aETL_LG Chem</t>
  </si>
  <si>
    <t>2026_Mobile_SingleLayer_LGD_BOE_RGB_VTE_FMM_LGD_LG Chem</t>
  </si>
  <si>
    <t>Idemitsu Kosan_2026_LGD_Mobile</t>
  </si>
  <si>
    <t>2026_Mobile_SingleLayer_LGD_BOE_LGD_B_Dopant_Idemitsu Kosan</t>
  </si>
  <si>
    <t>2026_Mobile_SingleLayer_LGD_BOE_RGB_VTE_FMM_LGD_Idemitsu Kosan</t>
  </si>
  <si>
    <t>SK JNC_2026_B_Dopant_Mobile</t>
  </si>
  <si>
    <t>SK JNC_2026_LGD_Mobile</t>
  </si>
  <si>
    <t>2026_Mobile_SingleLayer_LGD_BOE_LGD_B_Dopant_SK JNC</t>
  </si>
  <si>
    <t>2026_Mobile_SingleLayer_LGD_BOE_RGB_VTE_FMM_LGD_SK JNC</t>
  </si>
  <si>
    <t>DuPont_2026_B_Host_Mobile</t>
  </si>
  <si>
    <t>DuPont_2026_LGD_Mobile</t>
  </si>
  <si>
    <t>2026_Mobile_SingleLayer_LGD_BOE_LGD_B_Host_DuPont</t>
  </si>
  <si>
    <t>2026_Mobile_SingleLayer_LGD_BOE_RGB_VTE_FMM_LGD_DuPont</t>
  </si>
  <si>
    <t>2026_Mobile_SingleLayer_LGD_BOE_LGD_B_Host_Idemitsu Kosan</t>
  </si>
  <si>
    <t>Merck_2026_LGD_Mobile</t>
  </si>
  <si>
    <t>2026_Mobile_SingleLayer_LGD_BOE_LGD_B_Prime_Merck</t>
  </si>
  <si>
    <t>2026_Mobile_SingleLayer_LGD_BOE_RGB_VTE_FMM_LGD_Merck</t>
  </si>
  <si>
    <t>P&amp;H Tech_2026_Mobile</t>
  </si>
  <si>
    <t>P&amp;H Tech_2026_CPL_Mobile</t>
  </si>
  <si>
    <t>P&amp;H Tech_2026_LGD_Mobile</t>
  </si>
  <si>
    <t>2026_Mobile_SingleLayer_LGD_BOE_LGD_CPL_P&amp;H Tech</t>
  </si>
  <si>
    <t>2026_Mobile_SingleLayer_LGD_BOE_RGB_VTE_FMM_LGD_P&amp;H Tech</t>
  </si>
  <si>
    <t>LT Materials_2026_Mobile</t>
  </si>
  <si>
    <t>LT Materials_2026_EIL_Mobile</t>
  </si>
  <si>
    <t>LT Materials_2026_LGD_Mobile</t>
  </si>
  <si>
    <t>2026_Mobile_SingleLayer_LGD_BOE_LGD_EIL_LT Materials</t>
  </si>
  <si>
    <t>2026_Mobile_SingleLayer_LGD_BOE_RGB_VTE_FMM_LGD_LT Materials</t>
  </si>
  <si>
    <t>2026_Mobile_SingleLayer_LGD_BOE_LGD_ETL_Idemitsu Kosan</t>
  </si>
  <si>
    <t>2026_Mobile_SingleLayer_LGD_BOE_LGD_ETL_LG Chem</t>
  </si>
  <si>
    <t>UDC_2026_LGD_Mobile</t>
  </si>
  <si>
    <t>2026_Mobile_SingleLayer_LGD_BOE_LGD_G_Dopant_UDC</t>
  </si>
  <si>
    <t>2026_Mobile_SingleLayer_LGD_BOE_RGB_VTE_FMM_LGD_UDC</t>
  </si>
  <si>
    <t>2026_Mobile_SingleLayer_LGD_BOE_LGD_G_Host_LG Chem</t>
  </si>
  <si>
    <t>LT Materials_2026_G_Host_Mobile</t>
  </si>
  <si>
    <t>2026_Mobile_SingleLayer_LGD_BOE_LGD_G_Host_LT Materials</t>
  </si>
  <si>
    <t>LG Chem_2026_G_Prime</t>
  </si>
  <si>
    <t>LG Chem_2026_G_Prime_Mobile</t>
  </si>
  <si>
    <t>2026_Mobile_SingleLayer_LGD_BOE_LGD_G_Prime_LG Chem</t>
  </si>
  <si>
    <t>LT Materials_2026_G_Prime_Mobile</t>
  </si>
  <si>
    <t>2026_Mobile_SingleLayer_LGD_BOE_LGD_G_Prime_LT Materials</t>
  </si>
  <si>
    <t>Merck_2026_HIL_Mobile</t>
  </si>
  <si>
    <t>2026_Mobile_SingleLayer_LGD_BOE_LGD_HIL_Merck</t>
  </si>
  <si>
    <t>2026_Mobile_SingleLayer_LGD_BOE_LGD_HTL_Merck</t>
  </si>
  <si>
    <t>LG Chem_2026_P_Dopant_Mobile</t>
  </si>
  <si>
    <t>2026_Mobile_SingleLayer_LGD_BOE_LGD_P_Dopant_LG Chem</t>
  </si>
  <si>
    <t>2026_Mobile_SingleLayer_LGD_BOE_LGD_R_Dopant_UDC</t>
  </si>
  <si>
    <t>2026_Mobile_SingleLayer_LGD_BOE_LGD_R_Host_DuPont</t>
  </si>
  <si>
    <t>LG Chem_2026_R_Host_Mobile</t>
  </si>
  <si>
    <t>2026_Mobile_SingleLayer_LGD_BOE_LGD_R_Host_LG Chem</t>
  </si>
  <si>
    <t>2026_Mobile_SingleLayer_LGD_BOE_LGD_R_Prime_DuPont</t>
  </si>
  <si>
    <t>LG Chem_2026_R_Prime_Mobile</t>
  </si>
  <si>
    <t>2026_Mobile_SingleLayer_LGD_BOE_LGD_R_Prime_LG Chem</t>
  </si>
  <si>
    <t>Idemitsu Kosan_2026_TV</t>
  </si>
  <si>
    <t>Idemitsu Kosan_2026_B_Dopant_TV</t>
  </si>
  <si>
    <t>Idemitsu Kosan_2026_LGD_TV</t>
  </si>
  <si>
    <t>2026_TV_WOLED_WBC_LGD_B_Dopant_Idemitsu Kosan</t>
  </si>
  <si>
    <t>2026_TV_WOLED_WBC_RGB_VTE_FMM_LGD_Idemitsu Kosan</t>
  </si>
  <si>
    <t>Idemitsu Kosan_2026_B_Host_TV</t>
  </si>
  <si>
    <t>2026_TV_WOLED_WBC_LGD_B_Host_Idemitsu Kosan</t>
  </si>
  <si>
    <t>LT Materials_2026_TV</t>
  </si>
  <si>
    <t>LT Materials_2026_CPL</t>
  </si>
  <si>
    <t>LT Materials_2026_CPL_TV</t>
  </si>
  <si>
    <t>LT Materials_2026_LGD_TV</t>
  </si>
  <si>
    <t>2026_TV_WOLED_WBC_LGD_CPL_LT Materials</t>
  </si>
  <si>
    <t>2026_TV_WOLED_WBC_RGB_VTE_FMM_LGD_LT Materials</t>
  </si>
  <si>
    <t>Comet_2026</t>
  </si>
  <si>
    <t>Comet_2026_Mobile</t>
  </si>
  <si>
    <t>Comet_2026_EIL</t>
  </si>
  <si>
    <t>Comet_2026_EIL_Mobile</t>
  </si>
  <si>
    <t>Comet_2026_LGD</t>
  </si>
  <si>
    <t>Comet_2026_LGD_Mobile</t>
  </si>
  <si>
    <t>2026_TV_WOLED_WBC_LGD_EIL_Comet</t>
  </si>
  <si>
    <t>2026_TV_WOLED_WBC_RGB_VTE_FMM_LGD_Comet</t>
  </si>
  <si>
    <t>Idemitsu Kosan_2026_ETL_TV</t>
  </si>
  <si>
    <t>2026_TV_WOLED_WBC_LGD_ETL_Idemitsu Kosan</t>
  </si>
  <si>
    <t>LG Chem_2026_TV</t>
  </si>
  <si>
    <t>LG Chem_2026_ETL_TV</t>
  </si>
  <si>
    <t>LG Chem_2026_LGD_TV</t>
  </si>
  <si>
    <t>2026_TV_WOLED_WBC_LGD_ETL_LG Chem</t>
  </si>
  <si>
    <t>2026_TV_WOLED_WBC_RGB_VTE_FMM_LGD_LG Chem</t>
  </si>
  <si>
    <t>LT Materials_2026_HIL</t>
  </si>
  <si>
    <t>LT Materials_2026_HIL_TV</t>
  </si>
  <si>
    <t>2026_TV_WOLED_WBC_LGD_HIL_LT Materials</t>
  </si>
  <si>
    <t>Merck_2026_TV</t>
  </si>
  <si>
    <t>Merck_2026_HTL_TV</t>
  </si>
  <si>
    <t>Merck_2026_LGD_TV</t>
  </si>
  <si>
    <t>2026_TV_WOLED_WBC_LGD_HTL_Merck</t>
  </si>
  <si>
    <t>2026_TV_WOLED_WBC_RGB_VTE_FMM_LGD_Merck</t>
  </si>
  <si>
    <t>LT Materials_2026_n/p_CGL_TV</t>
  </si>
  <si>
    <t>2026_TV_WOLED_WBC_LGD_n/p_CGL_LT Materials</t>
  </si>
  <si>
    <t>Merck_2026_n/p_CGL_TV</t>
  </si>
  <si>
    <t>2026_TV_WOLED_WBC_LGD_n/p_CGL_Merck</t>
  </si>
  <si>
    <t>Toray_2026</t>
  </si>
  <si>
    <t>Toray_2026_TV</t>
  </si>
  <si>
    <t>Toray_2026_n/p_CGL</t>
  </si>
  <si>
    <t>Toray_2026_n/p_CGL_TV</t>
  </si>
  <si>
    <t>Toray_2026_LGD</t>
  </si>
  <si>
    <t>Toray_2026_LGD_TV</t>
  </si>
  <si>
    <t>2026_TV_WOLED_WBC_LGD_n/p_CGL_Toray</t>
  </si>
  <si>
    <t>2026_TV_WOLED_WBC_RGB_VTE_FMM_LGD_Toray</t>
  </si>
  <si>
    <t>Novaled_2026_TV</t>
  </si>
  <si>
    <t>Novaled_2026_P_Dopant_TV</t>
  </si>
  <si>
    <t>Novaled_2026_LGD</t>
  </si>
  <si>
    <t>Novaled_2026_LGD_TV</t>
  </si>
  <si>
    <t>2026_TV_WOLED_WBC_LGD_P_Dopant_Novaled</t>
  </si>
  <si>
    <t>2026_TV_WOLED_WBC_RGB_VTE_FMM_LGD_Novaled</t>
  </si>
  <si>
    <t>UDC_2026_TV</t>
  </si>
  <si>
    <t>UDC_2026_R_Dopant_TV</t>
  </si>
  <si>
    <t>UDC_2026_LGD_TV</t>
  </si>
  <si>
    <t>2026_TV_WOLED_WBC_LGD_R_Dopant_UDC</t>
  </si>
  <si>
    <t>2026_TV_WOLED_WBC_RGB_VTE_FMM_LGD_UDC</t>
  </si>
  <si>
    <t>LG Chem_2026_R_Host_TV</t>
  </si>
  <si>
    <t>2026_TV_WOLED_WBC_LGD_R_Host_LG Chem</t>
  </si>
  <si>
    <t>Merck_2026_R_Host</t>
  </si>
  <si>
    <t>Merck_2026_R_Host_TV</t>
  </si>
  <si>
    <t>2026_TV_WOLED_WBC_LGD_R_Host_Merck</t>
  </si>
  <si>
    <t>Y/G_Dopant_2026</t>
  </si>
  <si>
    <t>UDC_2026_Y/G_Dopant</t>
  </si>
  <si>
    <t>UDC_2026_Y/G_Dopant_TV</t>
  </si>
  <si>
    <t>Y/G_Dopant_2026_LGD</t>
  </si>
  <si>
    <t>2026_TV_WOLED_WBC_LGD_Y/G_Dopant_UDC</t>
  </si>
  <si>
    <t>Y/G_Host_2026</t>
  </si>
  <si>
    <t>LG Chem_2026_Y/G_Host</t>
  </si>
  <si>
    <t>LG Chem_2026_Y/G_Host_TV</t>
  </si>
  <si>
    <t>Y/G_Host_2026_LGD</t>
  </si>
  <si>
    <t>2026_TV_WOLED_WBC_LGD_Y/G_Host_LG Chem</t>
  </si>
  <si>
    <t>Merck_2026_Y/G_Host</t>
  </si>
  <si>
    <t>Merck_2026_Y/G_Host_TV</t>
  </si>
  <si>
    <t>2026_TV_WOLED_WBC_LGD_Y/G_Host_Merck</t>
  </si>
  <si>
    <t>SK JNC_2026_TV</t>
  </si>
  <si>
    <t>SK JNC_2026_B_Dopant_TV</t>
  </si>
  <si>
    <t>SK JNC_2026_LGD_TV</t>
  </si>
  <si>
    <t>2026_TV_WOLED_WBE_LGD_B_Dopant_SK JNC</t>
  </si>
  <si>
    <t>2026_TV_WOLED_WBE_RGB_VTE_FMM_LGD_SK JNC</t>
  </si>
  <si>
    <t>DuPont_2026_TV</t>
  </si>
  <si>
    <t>DuPont_2026_B_Host_TV</t>
  </si>
  <si>
    <t>DuPont_2026_LGD_TV</t>
  </si>
  <si>
    <t>2026_TV_WOLED_WBE_LGD_B_Host_DuPont</t>
  </si>
  <si>
    <t>2026_TV_WOLED_WBE_RGB_VTE_FMM_LGD_DuPont</t>
  </si>
  <si>
    <t>2026_TV_WOLED_WBE_LGD_B_Host_Idemitsu Kosan</t>
  </si>
  <si>
    <t>2026_TV_WOLED_WBE_RGB_VTE_FMM_LGD_Idemitsu Kosan</t>
  </si>
  <si>
    <t>LG Chem_2026_B_Host_TV</t>
  </si>
  <si>
    <t>2026_TV_WOLED_WBE_LGD_B_Host_LG Chem</t>
  </si>
  <si>
    <t>2026_TV_WOLED_WBE_RGB_VTE_FMM_LGD_LG Chem</t>
  </si>
  <si>
    <t>2026_TV_WOLED_WBE_LGD_CPL_LT Materials</t>
  </si>
  <si>
    <t>2026_TV_WOLED_WBE_RGB_VTE_FMM_LGD_LT Materials</t>
  </si>
  <si>
    <t>Comet_2026_TV</t>
  </si>
  <si>
    <t>Comet_2026_EIL_TV</t>
  </si>
  <si>
    <t>Comet_2026_LGD_TV</t>
  </si>
  <si>
    <t>2026_TV_WOLED_WBE_LGD_EIL_Comet</t>
  </si>
  <si>
    <t>2026_TV_WOLED_WBE_RGB_VTE_FMM_LGD_Comet</t>
  </si>
  <si>
    <t>2026_TV_WOLED_WBE_LGD_ETL_Idemitsu Kosan</t>
  </si>
  <si>
    <t>2026_TV_WOLED_WBE_LGD_ETL_LG Chem</t>
  </si>
  <si>
    <t>Solus AM_2026_TV</t>
  </si>
  <si>
    <t>Solus AM_2026_ETL</t>
  </si>
  <si>
    <t>Solus AM_2026_ETL_TV</t>
  </si>
  <si>
    <t>Solus AM_2026_LGD</t>
  </si>
  <si>
    <t>Solus AM_2026_LGD_TV</t>
  </si>
  <si>
    <t>2026_TV_WOLED_WBE_LGD_ETL_Solus AM</t>
  </si>
  <si>
    <t>2026_TV_WOLED_WBE_RGB_VTE_FMM_LGD_Solus AM</t>
  </si>
  <si>
    <t>UDC_2026_G_Dopant_TV</t>
  </si>
  <si>
    <t>2026_TV_WOLED_WBE_LGD_G_Dopant_UDC</t>
  </si>
  <si>
    <t>2026_TV_WOLED_WBE_RGB_VTE_FMM_LGD_UDC</t>
  </si>
  <si>
    <t>DuPont_2026_G_Host_TV</t>
  </si>
  <si>
    <t>2026_TV_WOLED_WBE_LGD_G_Host_DuPont</t>
  </si>
  <si>
    <t>LG Chem_2026_G_Host_TV</t>
  </si>
  <si>
    <t>2026_TV_WOLED_WBE_LGD_G_Host_LG Chem</t>
  </si>
  <si>
    <t>2026_TV_WOLED_WBE_LGD_HIL_LT Materials</t>
  </si>
  <si>
    <t>2026_TV_WOLED_WBE_LGD_HTL_Merck</t>
  </si>
  <si>
    <t>2026_TV_WOLED_WBE_RGB_VTE_FMM_LGD_Merck</t>
  </si>
  <si>
    <t>Solus AM_2026_HTL</t>
  </si>
  <si>
    <t>Solus AM_2026_HTL_TV</t>
  </si>
  <si>
    <t>2026_TV_WOLED_WBE_LGD_HTL_Solus AM</t>
  </si>
  <si>
    <t>2026_TV_WOLED_WBE_LGD_n/p_CGL_LT Materials</t>
  </si>
  <si>
    <t>2026_TV_WOLED_WBE_LGD_n/p_CGL_Merck</t>
  </si>
  <si>
    <t>2026_TV_WOLED_WBE_LGD_n/p_CGL_Toray</t>
  </si>
  <si>
    <t>2026_TV_WOLED_WBE_RGB_VTE_FMM_LGD_Toray</t>
  </si>
  <si>
    <t>LG Chem_2026_P_Dopant_TV</t>
  </si>
  <si>
    <t>2026_TV_WOLED_WBE_LGD_P_Dopant_LG Chem</t>
  </si>
  <si>
    <t>2026_TV_WOLED_WBE_LGD_R_Dopant_UDC</t>
  </si>
  <si>
    <t>2026_TV_WOLED_WBE_LGD_R_Host_LG Chem</t>
  </si>
  <si>
    <t>2026_TV_WOLED_WBE_LGD_R_Host_Merck</t>
  </si>
  <si>
    <t>2026_TV_WOLED_WBE_LGD_Y/G_Dopant_UDC</t>
  </si>
  <si>
    <t>DuPont_2026_Y/G_Host</t>
  </si>
  <si>
    <t>DuPont_2026_Y/G_Host_TV</t>
  </si>
  <si>
    <t>2026_TV_WOLED_WBE_LGD_Y/G_Host_DuPont</t>
  </si>
  <si>
    <t>2026_TV_WOLED_WBE_LGD_Y/G_Host_LG Chem</t>
  </si>
  <si>
    <t>2026_TV_WOLED_WBE_LGD_Y/G_Host_Merck</t>
  </si>
  <si>
    <t>2026_TV_WOLED_WBH_LGD_B_Dopant_SK JNC</t>
  </si>
  <si>
    <t>2026_TV_WOLED_WBH_RGB_VTE_FMM_LGD_SK JNC</t>
  </si>
  <si>
    <t>2026_TV_WOLED_WBH_LGD_B_Host_DuPont</t>
  </si>
  <si>
    <t>2026_TV_WOLED_WBH_RGB_VTE_FMM_LGD_DuPont</t>
  </si>
  <si>
    <t>2026_TV_WOLED_WBH_LGD_B_Host_Idemitsu Kosan</t>
  </si>
  <si>
    <t>2026_TV_WOLED_WBH_RGB_VTE_FMM_LGD_Idemitsu Kosan</t>
  </si>
  <si>
    <t>2026_TV_WOLED_WBH_LGD_B_Host_LG Chem</t>
  </si>
  <si>
    <t>2026_TV_WOLED_WBH_RGB_VTE_FMM_LGD_LG Chem</t>
  </si>
  <si>
    <t>2026_TV_WOLED_WBH_LGD_CPL_LT Materials</t>
  </si>
  <si>
    <t>2026_TV_WOLED_WBH_RGB_VTE_FMM_LGD_LT Materials</t>
  </si>
  <si>
    <t>2026_TV_WOLED_WBH_LGD_EIL_Comet</t>
  </si>
  <si>
    <t>2026_TV_WOLED_WBH_RGB_VTE_FMM_LGD_Comet</t>
  </si>
  <si>
    <t>2026_TV_WOLED_WBH_LGD_ETL_Idemitsu Kosan</t>
  </si>
  <si>
    <t>2026_TV_WOLED_WBH_LGD_ETL_LG Chem</t>
  </si>
  <si>
    <t>2026_TV_WOLED_WBH_LGD_G_Dopant_UDC</t>
  </si>
  <si>
    <t>2026_TV_WOLED_WBH_RGB_VTE_FMM_LGD_UDC</t>
  </si>
  <si>
    <t>2026_TV_WOLED_WBH_LGD_G_Host_LG Chem</t>
  </si>
  <si>
    <t>LT Materials_2026_G_Host_TV</t>
  </si>
  <si>
    <t>2026_TV_WOLED_WBH_LGD_G_Host_LT Materials</t>
  </si>
  <si>
    <t>2026_TV_WOLED_WBH_LGD_HIL_LT Materials</t>
  </si>
  <si>
    <t>2026_TV_WOLED_WBH_LGD_HTL_Merck</t>
  </si>
  <si>
    <t>2026_TV_WOLED_WBH_RGB_VTE_FMM_LGD_Merck</t>
  </si>
  <si>
    <t>2026_TV_WOLED_WBH_LGD_HTL_Solus AM</t>
  </si>
  <si>
    <t>2026_TV_WOLED_WBH_RGB_VTE_FMM_LGD_Solus AM</t>
  </si>
  <si>
    <t>2026_TV_WOLED_WBH_LGD_n/p_CGL_LT Materials</t>
  </si>
  <si>
    <t>2026_TV_WOLED_WBH_LGD_n/p_CGL_Merck</t>
  </si>
  <si>
    <t>2026_TV_WOLED_WBH_LGD_n/p_CGL_Toray</t>
  </si>
  <si>
    <t>2026_TV_WOLED_WBH_RGB_VTE_FMM_LGD_Toray</t>
  </si>
  <si>
    <t>2026_TV_WOLED_WBH_LGD_P_Dopant_LG Chem</t>
  </si>
  <si>
    <t>2026_TV_WOLED_WBH_LGD_R_Dopant_UDC</t>
  </si>
  <si>
    <t>LT Materials_2026_R_Host</t>
  </si>
  <si>
    <t>LT Materials_2026_R_Host_TV</t>
  </si>
  <si>
    <t>2026_TV_WOLED_WBH_LGD_R_Host_LT Materials</t>
  </si>
  <si>
    <t>2026_TV_WOLED_WBH_LGD_R_Host_Merck</t>
  </si>
  <si>
    <t>SDC_2026</t>
  </si>
  <si>
    <t>LG Chem_2026_SDC</t>
  </si>
  <si>
    <t>LG Chem_2026_SDC_IT</t>
  </si>
  <si>
    <t>aETL_2026_SDC</t>
  </si>
  <si>
    <t>2026_IT_SingleLayer_SDC_aETL_LG Chem</t>
  </si>
  <si>
    <t>2026_IT_SingleLayer_RGB_VTE_FMM_SDC_LG Chem</t>
  </si>
  <si>
    <t>Solus AM_2026_SDC</t>
  </si>
  <si>
    <t>Solus AM_2026_SDC_IT</t>
  </si>
  <si>
    <t>2026_IT_SingleLayer_SDC_aETL_Solus AM</t>
  </si>
  <si>
    <t>2026_IT_SingleLayer_RGB_VTE_FMM_SDC_Solus AM</t>
  </si>
  <si>
    <t>SFC_2026_SDC</t>
  </si>
  <si>
    <t>SFC_2026_SDC_IT</t>
  </si>
  <si>
    <t>B_Dopant_2026_SDC</t>
  </si>
  <si>
    <t>2026_IT_SingleLayer_SDC_B_Dopant_SFC</t>
  </si>
  <si>
    <t>2026_IT_SingleLayer_RGB_VTE_FMM_SDC_SFC</t>
  </si>
  <si>
    <t>SFC_2026_B_Host_IT</t>
  </si>
  <si>
    <t>B_Host_2026_SDC</t>
  </si>
  <si>
    <t>2026_IT_SingleLayer_SDC_B_Host_SFC</t>
  </si>
  <si>
    <t>Idemitsu Kosan_2026_B_Prime_IT</t>
  </si>
  <si>
    <t>Idemitsu Kosan_2026_SDC</t>
  </si>
  <si>
    <t>Idemitsu Kosan_2026_SDC_IT</t>
  </si>
  <si>
    <t>B_Prime_2026_SDC</t>
  </si>
  <si>
    <t>2026_IT_SingleLayer_SDC_B_Prime_Idemitsu Kosan</t>
  </si>
  <si>
    <t>2026_IT_SingleLayer_RGB_VTE_FMM_SDC_Idemitsu Kosan</t>
  </si>
  <si>
    <t>Hodogaya_2026</t>
  </si>
  <si>
    <t>Hodogaya_2026_IT</t>
  </si>
  <si>
    <t>Hodogaya_2026_CPL</t>
  </si>
  <si>
    <t>Hodogaya_2026_CPL_IT</t>
  </si>
  <si>
    <t>Hodogaya_2026_SDC</t>
  </si>
  <si>
    <t>Hodogaya_2026_SDC_IT</t>
  </si>
  <si>
    <t>CPL_2026_SDC</t>
  </si>
  <si>
    <t>2026_IT_SingleLayer_SDC_CPL_Hodogaya</t>
  </si>
  <si>
    <t>2026_IT_SingleLayer_RGB_VTE_FMM_SDC_Hodogaya</t>
  </si>
  <si>
    <t>Solus AM_2026_CPL</t>
  </si>
  <si>
    <t>Solus AM_2026_CPL_IT</t>
  </si>
  <si>
    <t>2026_IT_SingleLayer_SDC_CPL_Solus AM</t>
  </si>
  <si>
    <t>Solus AM_2026_EIL</t>
  </si>
  <si>
    <t>Solus AM_2026_EIL_IT</t>
  </si>
  <si>
    <t>EIL_2026_SDC</t>
  </si>
  <si>
    <t>2026_IT_SingleLayer_SDC_EIL_Solus AM</t>
  </si>
  <si>
    <t>ETL_2026_SDC</t>
  </si>
  <si>
    <t>2026_IT_SingleLayer_SDC_ETL_LG Chem</t>
  </si>
  <si>
    <t>UDC_2026_SDC</t>
  </si>
  <si>
    <t>UDC_2026_SDC_IT</t>
  </si>
  <si>
    <t>G_Dopant_2026_SDC</t>
  </si>
  <si>
    <t>2026_IT_SingleLayer_SDC_G_Dopant_UDC</t>
  </si>
  <si>
    <t>2026_IT_SingleLayer_RGB_VTE_FMM_SDC_UDC</t>
  </si>
  <si>
    <t>G_Host_2026_SDC</t>
  </si>
  <si>
    <t>2026_IT_SingleLayer_SDC_G_Host_LG Chem</t>
  </si>
  <si>
    <t>NSCC_2026</t>
  </si>
  <si>
    <t>NSCC_2026_IT</t>
  </si>
  <si>
    <t>NSCC_2026_G_Host</t>
  </si>
  <si>
    <t>NSCC_2026_G_Host_IT</t>
  </si>
  <si>
    <t>NSCC_2026_SDC</t>
  </si>
  <si>
    <t>NSCC_2026_SDC_IT</t>
  </si>
  <si>
    <t>2026_IT_SingleLayer_SDC_G_Host_NSCC</t>
  </si>
  <si>
    <t>2026_IT_SingleLayer_RGB_VTE_FMM_SDC_NSCC</t>
  </si>
  <si>
    <t>Samsung SDI_2026_SDC</t>
  </si>
  <si>
    <t>Samsung SDI_2026_SDC_IT</t>
  </si>
  <si>
    <t>2026_IT_SingleLayer_SDC_G_Host_Samsung SDI</t>
  </si>
  <si>
    <t>2026_IT_SingleLayer_RGB_VTE_FMM_SDC_Samsung SDI</t>
  </si>
  <si>
    <t>Duksan Neolux_2026_G_Prime_IT</t>
  </si>
  <si>
    <t>Duksan Neolux_2026_SDC</t>
  </si>
  <si>
    <t>Duksan Neolux_2026_SDC_IT</t>
  </si>
  <si>
    <t>G_Prime_2026_SDC</t>
  </si>
  <si>
    <t>2026_IT_SingleLayer_SDC_G_Prime_Duksan Neolux</t>
  </si>
  <si>
    <t>2026_IT_SingleLayer_RGB_VTE_FMM_SDC_Duksan Neolux</t>
  </si>
  <si>
    <t>Duksan Neolux_2026_HIL</t>
  </si>
  <si>
    <t>Duksan Neolux_2026_HIL_IT</t>
  </si>
  <si>
    <t>HIL_2026_SDC</t>
  </si>
  <si>
    <t>2026_IT_SingleLayer_SDC_HIL_Duksan Neolux</t>
  </si>
  <si>
    <t>Solus AM_2026_HIL</t>
  </si>
  <si>
    <t>Solus AM_2026_HIL_IT</t>
  </si>
  <si>
    <t>2026_IT_SingleLayer_SDC_HIL_Solus AM</t>
  </si>
  <si>
    <t>Duksan Neolux_2026_HTL</t>
  </si>
  <si>
    <t>Duksan Neolux_2026_HTL_IT</t>
  </si>
  <si>
    <t>HTL_2026_SDC</t>
  </si>
  <si>
    <t>2026_IT_SingleLayer_SDC_HTL_Duksan Neolux</t>
  </si>
  <si>
    <t>Solus AM_2026_HTL_IT</t>
  </si>
  <si>
    <t>2026_IT_SingleLayer_SDC_HTL_Solus AM</t>
  </si>
  <si>
    <t>Novaled_2026_SDC</t>
  </si>
  <si>
    <t>Novaled_2026_SDC_IT</t>
  </si>
  <si>
    <t>P_Dopant_2026_SDC</t>
  </si>
  <si>
    <t>2026_IT_SingleLayer_SDC_P_Dopant_Novaled</t>
  </si>
  <si>
    <t>2026_IT_SingleLayer_RGB_VTE_FMM_SDC_Novaled</t>
  </si>
  <si>
    <t>R_Dopant_2026_SDC</t>
  </si>
  <si>
    <t>2026_IT_SingleLayer_SDC_R_Dopant_UDC</t>
  </si>
  <si>
    <t>R_Host_2026_SDC</t>
  </si>
  <si>
    <t>2026_IT_SingleLayer_SDC_R_Host_Duksan Neolux</t>
  </si>
  <si>
    <t>DuPont_2026_SDC</t>
  </si>
  <si>
    <t>DuPont_2026_SDC_IT</t>
  </si>
  <si>
    <t>2026_IT_SingleLayer_SDC_R_Host_DuPont</t>
  </si>
  <si>
    <t>2026_IT_SingleLayer_RGB_VTE_FMM_SDC_DuPont</t>
  </si>
  <si>
    <t>Duksan Neolux_2026_R_Prime</t>
  </si>
  <si>
    <t>Duksan Neolux_2026_R_Prime_IT</t>
  </si>
  <si>
    <t>R_Prime_2026_SDC</t>
  </si>
  <si>
    <t>2026_IT_SingleLayer_SDC_R_Prime_Duksan Neolux</t>
  </si>
  <si>
    <t>2026_IT_Tandem_SDC_aETL_LG Chem</t>
  </si>
  <si>
    <t>2026_IT_Tandem_RGB_VTE_FMM_SDC_LG Chem</t>
  </si>
  <si>
    <t>2026_IT_Tandem_SDC_aETL_Solus AM</t>
  </si>
  <si>
    <t>2026_IT_Tandem_RGB_VTE_FMM_SDC_Solus AM</t>
  </si>
  <si>
    <t>2026_IT_Tandem_SDC_B_Dopant_SFC</t>
  </si>
  <si>
    <t>2026_IT_Tandem_RGB_VTE_FMM_SDC_SFC</t>
  </si>
  <si>
    <t>SK JNC_2026_SDC</t>
  </si>
  <si>
    <t>SK JNC_2026_SDC_IT</t>
  </si>
  <si>
    <t>2026_IT_Tandem_SDC_B_Dopant_SK JNC</t>
  </si>
  <si>
    <t>2026_IT_Tandem_RGB_VTE_FMM_SDC_SK JNC</t>
  </si>
  <si>
    <t>2026_IT_Tandem_SDC_B_Host_SFC</t>
  </si>
  <si>
    <t>2026_IT_Tandem_SDC_B_Prime_Idemitsu Kosan</t>
  </si>
  <si>
    <t>2026_IT_Tandem_RGB_VTE_FMM_SDC_Idemitsu Kosan</t>
  </si>
  <si>
    <t>2026_IT_Tandem_SDC_CPL_Hodogaya</t>
  </si>
  <si>
    <t>2026_IT_Tandem_RGB_VTE_FMM_SDC_Hodogaya</t>
  </si>
  <si>
    <t>2026_IT_Tandem_SDC_CPL_Solus AM</t>
  </si>
  <si>
    <t>2026_IT_Tandem_SDC_EIL_Solus AM</t>
  </si>
  <si>
    <t>2026_IT_Tandem_SDC_ETL_LG Chem</t>
  </si>
  <si>
    <t>Novaled_2026_ETL</t>
  </si>
  <si>
    <t>Novaled_2026_ETL_IT</t>
  </si>
  <si>
    <t>2026_IT_Tandem_SDC_ETL_Novaled</t>
  </si>
  <si>
    <t>2026_IT_Tandem_RGB_VTE_FMM_SDC_Novaled</t>
  </si>
  <si>
    <t>2026_IT_Tandem_SDC_G_Dopant_UDC</t>
  </si>
  <si>
    <t>2026_IT_Tandem_RGB_VTE_FMM_SDC_UDC</t>
  </si>
  <si>
    <t>2026_IT_Tandem_SDC_G_Host_Samsung SDI</t>
  </si>
  <si>
    <t>2026_IT_Tandem_RGB_VTE_FMM_SDC_Samsung SDI</t>
  </si>
  <si>
    <t>2026_IT_Tandem_SDC_G_Prime_Duksan Neolux</t>
  </si>
  <si>
    <t>2026_IT_Tandem_RGB_VTE_FMM_SDC_Duksan Neolux</t>
  </si>
  <si>
    <t>Merck_2026_SDC</t>
  </si>
  <si>
    <t>Merck_2026_SDC_IT</t>
  </si>
  <si>
    <t>2026_IT_Tandem_SDC_G_Prime_Merck</t>
  </si>
  <si>
    <t>2026_IT_Tandem_RGB_VTE_FMM_SDC_Merck</t>
  </si>
  <si>
    <t>2026_IT_Tandem_SDC_HIL_Duksan Neolux</t>
  </si>
  <si>
    <t>2026_IT_Tandem_SDC_HTL_Duksan Neolux</t>
  </si>
  <si>
    <t>Duksan Neolux_2026_n/p_CGL</t>
  </si>
  <si>
    <t>Duksan Neolux_2026_n/p_CGL_IT</t>
  </si>
  <si>
    <t>n/p_CGL_2026_SDC</t>
  </si>
  <si>
    <t>2026_IT_Tandem_SDC_n/p_CGL_Duksan Neolux</t>
  </si>
  <si>
    <t>Toray_2026_IT</t>
  </si>
  <si>
    <t>Toray_2026_n/p_CGL_IT</t>
  </si>
  <si>
    <t>Toray_2026_SDC</t>
  </si>
  <si>
    <t>Toray_2026_SDC_IT</t>
  </si>
  <si>
    <t>2026_IT_Tandem_SDC_n/p_CGL_Toray</t>
  </si>
  <si>
    <t>2026_IT_Tandem_RGB_VTE_FMM_SDC_Toray</t>
  </si>
  <si>
    <t>2026_IT_Tandem_SDC_P_Dopant_Novaled</t>
  </si>
  <si>
    <t>2026_IT_Tandem_SDC_R_Dopant_UDC</t>
  </si>
  <si>
    <t>2026_IT_Tandem_SDC_R_Host_DuPont</t>
  </si>
  <si>
    <t>2026_IT_Tandem_RGB_VTE_FMM_SDC_DuPont</t>
  </si>
  <si>
    <t>2026_IT_Tandem_SDC_R_Prime_Duksan Neolux</t>
  </si>
  <si>
    <t>Idemitsu Kosan_2026_R_Prime</t>
  </si>
  <si>
    <t>Idemitsu Kosan_2026_R_Prime_IT</t>
  </si>
  <si>
    <t>2026_IT_Tandem_SDC_R_Prime_Idemitsu Kosan</t>
  </si>
  <si>
    <t>LG Chem_2026_SDC_Mobile</t>
  </si>
  <si>
    <t>2026_Mobile_SingleLayer_SDC_SDC_aETL_LG Chem</t>
  </si>
  <si>
    <t>2026_Mobile_SingleLayer_SDC_RGB_VTE_FMM_SDC_LG Chem</t>
  </si>
  <si>
    <t>Solus AM_2026_SDC_Mobile</t>
  </si>
  <si>
    <t>2026_Mobile_SingleLayer_SDC_SDC_aETL_Solus AM</t>
  </si>
  <si>
    <t>2026_Mobile_SingleLayer_SDC_RGB_VTE_FMM_SDC_Solus AM</t>
  </si>
  <si>
    <t>SFC_2026_SDC_Mobile</t>
  </si>
  <si>
    <t>2026_Mobile_SingleLayer_SDC_SDC_B_Dopant_SFC</t>
  </si>
  <si>
    <t>2026_Mobile_SingleLayer_SDC_RGB_VTE_FMM_SDC_SFC</t>
  </si>
  <si>
    <t>2026_Mobile_SingleLayer_SDC_SDC_B_Host_SFC</t>
  </si>
  <si>
    <t>Hodogaya_2026_Mobile</t>
  </si>
  <si>
    <t>Hodogaya_2026_B_Prime</t>
  </si>
  <si>
    <t>Hodogaya_2026_B_Prime_Mobile</t>
  </si>
  <si>
    <t>Hodogaya_2026_SDC_Mobile</t>
  </si>
  <si>
    <t>2026_Mobile_SingleLayer_SDC_SDC_B_Prime_Hodogaya</t>
  </si>
  <si>
    <t>2026_Mobile_SingleLayer_SDC_RGB_VTE_FMM_SDC_Hodogaya</t>
  </si>
  <si>
    <t>Idemitsu Kosan_2026_SDC_Mobile</t>
  </si>
  <si>
    <t>2026_Mobile_SingleLayer_SDC_SDC_B_Prime_Idemitsu Kosan</t>
  </si>
  <si>
    <t>2026_Mobile_SingleLayer_SDC_RGB_VTE_FMM_SDC_Idemitsu Kosan</t>
  </si>
  <si>
    <t>Dongjin Semichem_2026</t>
  </si>
  <si>
    <t>Dongjin Semichem_2026_Mobile</t>
  </si>
  <si>
    <t>Dongjin Semichem_2026_CPL</t>
  </si>
  <si>
    <t>Dongjin Semichem_2026_CPL_Mobile</t>
  </si>
  <si>
    <t>Dongjin Semichem_2026_SDC</t>
  </si>
  <si>
    <t>Dongjin Semichem_2026_SDC_Mobile</t>
  </si>
  <si>
    <t>2026_Mobile_SingleLayer_SDC_SDC_CPL_Dongjin Semichem</t>
  </si>
  <si>
    <t>2026_Mobile_SingleLayer_SDC_RGB_VTE_FMM_SDC_Dongjin Semichem</t>
  </si>
  <si>
    <t>Hodogaya_2026_CPL_Mobile</t>
  </si>
  <si>
    <t>2026_Mobile_SingleLayer_SDC_SDC_CPL_Hodogaya</t>
  </si>
  <si>
    <t>Solus AM_2026_CPL_Mobile</t>
  </si>
  <si>
    <t>2026_Mobile_SingleLayer_SDC_SDC_CPL_Solus AM</t>
  </si>
  <si>
    <t>Materion_2026</t>
  </si>
  <si>
    <t>Materion_2026_Mobile</t>
  </si>
  <si>
    <t>Materion_2026_EIL</t>
  </si>
  <si>
    <t>Materion_2026_EIL_Mobile</t>
  </si>
  <si>
    <t>Materion_2026_SDC</t>
  </si>
  <si>
    <t>Materion_2026_SDC_Mobile</t>
  </si>
  <si>
    <t>2026_Mobile_SingleLayer_SDC_SDC_EIL_Materion</t>
  </si>
  <si>
    <t>2026_Mobile_SingleLayer_SDC_RGB_VTE_FMM_SDC_Materion</t>
  </si>
  <si>
    <t>Solus AM_2026_EIL_Mobile</t>
  </si>
  <si>
    <t>2026_Mobile_SingleLayer_SDC_SDC_EIL_Solus AM</t>
  </si>
  <si>
    <t>2026_Mobile_SingleLayer_SDC_SDC_ETL_LG Chem</t>
  </si>
  <si>
    <t>UDC_2026_SDC_Mobile</t>
  </si>
  <si>
    <t>2026_Mobile_SingleLayer_SDC_SDC_G_Dopant_UDC</t>
  </si>
  <si>
    <t>2026_Mobile_SingleLayer_SDC_RGB_VTE_FMM_SDC_UDC</t>
  </si>
  <si>
    <t>Samsung SDI_2026_SDC_Mobile</t>
  </si>
  <si>
    <t>2026_Mobile_SingleLayer_SDC_SDC_G_Host_Samsung SDI</t>
  </si>
  <si>
    <t>2026_Mobile_SingleLayer_SDC_RGB_VTE_FMM_SDC_Samsung SDI</t>
  </si>
  <si>
    <t>Duksan Neolux_2026_SDC_Mobile</t>
  </si>
  <si>
    <t>2026_Mobile_SingleLayer_SDC_SDC_G_Prime_Duksan Neolux</t>
  </si>
  <si>
    <t>2026_Mobile_SingleLayer_SDC_RGB_VTE_FMM_SDC_Duksan Neolux</t>
  </si>
  <si>
    <t>Merck_2026_SDC_Mobile</t>
  </si>
  <si>
    <t>2026_Mobile_SingleLayer_SDC_SDC_G_Prime_Merck</t>
  </si>
  <si>
    <t>2026_Mobile_SingleLayer_SDC_RGB_VTE_FMM_SDC_Merck</t>
  </si>
  <si>
    <t>Duksan Neolux_2026_HIL_Mobile</t>
  </si>
  <si>
    <t>2026_Mobile_SingleLayer_SDC_SDC_HIL_Duksan Neolux</t>
  </si>
  <si>
    <t>Solus AM_2026_HIL_Mobile</t>
  </si>
  <si>
    <t>2026_Mobile_SingleLayer_SDC_SDC_HIL_Solus AM</t>
  </si>
  <si>
    <t>Duksan Neolux_2026_HTL_Mobile</t>
  </si>
  <si>
    <t>2026_Mobile_SingleLayer_SDC_SDC_HTL_Duksan Neolux</t>
  </si>
  <si>
    <t>Solus AM_2026_HTL_Mobile</t>
  </si>
  <si>
    <t>2026_Mobile_SingleLayer_SDC_SDC_HTL_Solus AM</t>
  </si>
  <si>
    <t>Novaled_2026_SDC_Mobile</t>
  </si>
  <si>
    <t>2026_Mobile_SingleLayer_SDC_SDC_P_Dopant_Novaled</t>
  </si>
  <si>
    <t>2026_Mobile_SingleLayer_SDC_RGB_VTE_FMM_SDC_Novaled</t>
  </si>
  <si>
    <t>2026_Mobile_SingleLayer_SDC_SDC_R_Dopant_UDC</t>
  </si>
  <si>
    <t>2026_Mobile_SingleLayer_SDC_SDC_R_Host_Duksan Neolux</t>
  </si>
  <si>
    <t>DuPont_2026_SDC_Mobile</t>
  </si>
  <si>
    <t>2026_Mobile_SingleLayer_SDC_SDC_R_Host_DuPont</t>
  </si>
  <si>
    <t>2026_Mobile_SingleLayer_SDC_RGB_VTE_FMM_SDC_DuPont</t>
  </si>
  <si>
    <t>Duksan Neolux_2026_R_Prime_Mobile</t>
  </si>
  <si>
    <t>2026_Mobile_SingleLayer_SDC_SDC_R_Prime_Duksan Neolux</t>
  </si>
  <si>
    <t>LG Chem_2026_aETL_TV</t>
  </si>
  <si>
    <t>LG Chem_2026_SDC_TV</t>
  </si>
  <si>
    <t>2026_TV_QD_OLED_SDC_aETL_LG Chem</t>
  </si>
  <si>
    <t>2026_TV_QD_OLED_Blue_VTE_Open_SDC_LG Chem</t>
  </si>
  <si>
    <t>Novaled_2026_aETL</t>
  </si>
  <si>
    <t>Novaled_2026_aETL_TV</t>
  </si>
  <si>
    <t>Novaled_2026_SDC_TV</t>
  </si>
  <si>
    <t>2026_TV_QD_OLED_SDC_aETL_Novaled</t>
  </si>
  <si>
    <t>2026_TV_QD_OLED_Blue_VTE_Open_SDC_Novaled</t>
  </si>
  <si>
    <t>Idemitsu Kosan_2026_SDC_TV</t>
  </si>
  <si>
    <t>2026_TV_QD_OLED_SDC_B_Dopant_Idemitsu Kosan</t>
  </si>
  <si>
    <t>2026_TV_QD_OLED_Blue_VTE_Open_SDC_Idemitsu Kosan</t>
  </si>
  <si>
    <t>2026_TV_QD_OLED_SDC_B_Host_Idemitsu Kosan</t>
  </si>
  <si>
    <t>SFC_2026_TV</t>
  </si>
  <si>
    <t>SFC_2026_B_Host_TV</t>
  </si>
  <si>
    <t>SFC_2026_SDC_TV</t>
  </si>
  <si>
    <t>2026_TV_QD_OLED_SDC_B_Host_SFC</t>
  </si>
  <si>
    <t>2026_TV_QD_OLED_Blue_VTE_Open_SDC_SFC</t>
  </si>
  <si>
    <t>Duksan Neolux_2026_TV</t>
  </si>
  <si>
    <t>Duksan Neolux_2026_B_Prime</t>
  </si>
  <si>
    <t>Duksan Neolux_2026_B_Prime_TV</t>
  </si>
  <si>
    <t>Duksan Neolux_2026_SDC_TV</t>
  </si>
  <si>
    <t>2026_TV_QD_OLED_SDC_B_Prime_Duksan Neolux</t>
  </si>
  <si>
    <t>2026_TV_QD_OLED_Blue_VTE_Open_SDC_Duksan Neolux</t>
  </si>
  <si>
    <t>Idemitsu Kosan_2026_B_Prime_TV</t>
  </si>
  <si>
    <t>2026_TV_QD_OLED_SDC_B_Prime_Idemitsu Kosan</t>
  </si>
  <si>
    <t>Hodogaya_2026_TV</t>
  </si>
  <si>
    <t>Hodogaya_2026_CPL_TV</t>
  </si>
  <si>
    <t>Hodogaya_2026_SDC_TV</t>
  </si>
  <si>
    <t>2026_TV_QD_OLED_SDC_CPL_Hodogaya</t>
  </si>
  <si>
    <t>2026_TV_QD_OLED_Blue_VTE_Open_SDC_Hodogaya</t>
  </si>
  <si>
    <t>DuPont_2026_EIL</t>
  </si>
  <si>
    <t>DuPont_2026_EIL_TV</t>
  </si>
  <si>
    <t>DuPont_2026_SDC_TV</t>
  </si>
  <si>
    <t>2026_TV_QD_OLED_SDC_EIL_DuPont</t>
  </si>
  <si>
    <t>2026_TV_QD_OLED_Blue_VTE_Open_SDC_DuPont</t>
  </si>
  <si>
    <t>Unknown_2026_TV</t>
  </si>
  <si>
    <t>Unknown_2026_EIL_TV</t>
  </si>
  <si>
    <t>Unknown_2026_SDC</t>
  </si>
  <si>
    <t>Unknown_2026_SDC_TV</t>
  </si>
  <si>
    <t>2026_TV_QD_OLED_SDC_EIL_Unknown</t>
  </si>
  <si>
    <t>2026_TV_QD_OLED_Blue_VTE_Open_SDC_Unknown</t>
  </si>
  <si>
    <t>2026_TV_QD_OLED_SDC_ETL_LG Chem</t>
  </si>
  <si>
    <t>Novaled_2026_ETL_TV</t>
  </si>
  <si>
    <t>2026_TV_QD_OLED_SDC_ETL_Novaled</t>
  </si>
  <si>
    <t>UDC_2026_SDC_TV</t>
  </si>
  <si>
    <t>2026_TV_QD_OLED_SDC_G_Dopant_UDC</t>
  </si>
  <si>
    <t>2026_TV_QD_OLED_Blue_VTE_Open_SDC_UDC</t>
  </si>
  <si>
    <t>Samsung SDI_2026_TV</t>
  </si>
  <si>
    <t>Samsung SDI_2026_G_Host_TV</t>
  </si>
  <si>
    <t>Samsung SDI_2026_SDC_TV</t>
  </si>
  <si>
    <t>2026_TV_QD_OLED_SDC_G_Host_Samsung SDI</t>
  </si>
  <si>
    <t>2026_TV_QD_OLED_Blue_VTE_Open_SDC_Samsung SDI</t>
  </si>
  <si>
    <t>Duksan Neolux_2026_G_Prime_TV</t>
  </si>
  <si>
    <t>2026_TV_QD_OLED_SDC_G_Prime_Duksan Neolux</t>
  </si>
  <si>
    <t>Duksan Neolux_2026_HTL_TV</t>
  </si>
  <si>
    <t>2026_TV_QD_OLED_SDC_HTL_Duksan Neolux</t>
  </si>
  <si>
    <t>Merck_2026_SDC_TV</t>
  </si>
  <si>
    <t>2026_TV_QD_OLED_SDC_HTL_Merck</t>
  </si>
  <si>
    <t>2026_TV_QD_OLED_Blue_VTE_Open_SDC_Merck</t>
  </si>
  <si>
    <t>2026_TV_QD_OLED_SDC_n/p_CGL_Merck</t>
  </si>
  <si>
    <t>Toray_2026_SDC_TV</t>
  </si>
  <si>
    <t>2026_TV_QD_OLED_SDC_n/p_CGL_Toray</t>
  </si>
  <si>
    <t>2026_TV_QD_OLED_Blue_VTE_Open_SDC_Toray</t>
  </si>
  <si>
    <t>2026_TV_QD_OLED_SDC_P_Dopant_Novaled</t>
  </si>
  <si>
    <t>Tianma_2026</t>
  </si>
  <si>
    <t>Solus AM_2026_Tianma</t>
  </si>
  <si>
    <t>Solus AM_2026_Tianma_Mobile</t>
  </si>
  <si>
    <t>aETL_2026_Tianma</t>
  </si>
  <si>
    <t>2026_Mobile_SingleLayer_Tianma_aETL_Solus AM</t>
  </si>
  <si>
    <t>2026_Mobile_SingleLayer_RGB_VTE_FMM_Tianma_Solus AM</t>
  </si>
  <si>
    <t>Sunera_2026_aETL</t>
  </si>
  <si>
    <t>Sunera_2026_aETL_Mobile</t>
  </si>
  <si>
    <t>Sunera_2026_Tianma</t>
  </si>
  <si>
    <t>Sunera_2026_Tianma_Mobile</t>
  </si>
  <si>
    <t>2026_Mobile_SingleLayer_Tianma_aETL_Sunera</t>
  </si>
  <si>
    <t>2026_Mobile_SingleLayer_RGB_VTE_FMM_Tianma_Sunera</t>
  </si>
  <si>
    <t>SFC_2026_Tianma</t>
  </si>
  <si>
    <t>SFC_2026_Tianma_Mobile</t>
  </si>
  <si>
    <t>B_Dopant_2026_Tianma</t>
  </si>
  <si>
    <t>2026_Mobile_SingleLayer_Tianma_B_Dopant_SFC</t>
  </si>
  <si>
    <t>2026_Mobile_SingleLayer_RGB_VTE_FMM_Tianma_SFC</t>
  </si>
  <si>
    <t>2026_Mobile_SingleLayer_Tianma_B_Dopant_Sunera</t>
  </si>
  <si>
    <t>Idemitsu Kosan_2026_Tianma</t>
  </si>
  <si>
    <t>Idemitsu Kosan_2026_Tianma_Mobile</t>
  </si>
  <si>
    <t>B_Host_2026_Tianma</t>
  </si>
  <si>
    <t>2026_Mobile_SingleLayer_Tianma_B_Host_Idemitsu Kosan</t>
  </si>
  <si>
    <t>2026_Mobile_SingleLayer_RGB_VTE_FMM_Tianma_Idemitsu Kosan</t>
  </si>
  <si>
    <t>LG Chem_2026_Tianma</t>
  </si>
  <si>
    <t>LG Chem_2026_Tianma_Mobile</t>
  </si>
  <si>
    <t>2026_Mobile_SingleLayer_Tianma_B_Host_LG Chem</t>
  </si>
  <si>
    <t>2026_Mobile_SingleLayer_RGB_VTE_FMM_Tianma_LG Chem</t>
  </si>
  <si>
    <t>B_Prime_2026_Tianma</t>
  </si>
  <si>
    <t>2026_Mobile_SingleLayer_Tianma_B_Prime_Idemitsu Kosan</t>
  </si>
  <si>
    <t>Unknown_2026_Tianma</t>
  </si>
  <si>
    <t>Unknown_2026_Tianma_Mobile</t>
  </si>
  <si>
    <t>2026_Mobile_SingleLayer_Tianma_B_Prime_Unknown</t>
  </si>
  <si>
    <t>2026_Mobile_SingleLayer_RGB_VTE_FMM_Tianma_Unknown</t>
  </si>
  <si>
    <t>Aglaia Tech_2026_CPL</t>
  </si>
  <si>
    <t>Aglaia Tech_2026_CPL_Mobile</t>
  </si>
  <si>
    <t>Aglaia Tech_2026_Tianma</t>
  </si>
  <si>
    <t>Aglaia Tech_2026_Tianma_Mobile</t>
  </si>
  <si>
    <t>CPL_2026_Tianma</t>
  </si>
  <si>
    <t>2026_Mobile_SingleLayer_Tianma_CPL_Aglaia Tech</t>
  </si>
  <si>
    <t>2026_Mobile_SingleLayer_RGB_VTE_FMM_Tianma_Aglaia Tech</t>
  </si>
  <si>
    <t>Lumilan_2026_CPL</t>
  </si>
  <si>
    <t>Lumilan_2026_CPL_Mobile</t>
  </si>
  <si>
    <t>Lumilan_2026_Tianma</t>
  </si>
  <si>
    <t>Lumilan_2026_Tianma_Mobile</t>
  </si>
  <si>
    <t>2026_Mobile_SingleLayer_Tianma_CPL_Lumilan</t>
  </si>
  <si>
    <t>2026_Mobile_SingleLayer_RGB_VTE_FMM_Tianma_Lumilan</t>
  </si>
  <si>
    <t>Hyperion_2026_Tianma</t>
  </si>
  <si>
    <t>Hyperion_2026_Tianma_Mobile</t>
  </si>
  <si>
    <t>EIL_2026_Tianma</t>
  </si>
  <si>
    <t>2026_Mobile_SingleLayer_Tianma_EIL_Hyperion</t>
  </si>
  <si>
    <t>2026_Mobile_SingleLayer_RGB_VTE_FMM_Tianma_Hyperion</t>
  </si>
  <si>
    <t>Jilin OLED_2026_Tianma</t>
  </si>
  <si>
    <t>Jilin OLED_2026_Tianma_Mobile</t>
  </si>
  <si>
    <t>2026_Mobile_SingleLayer_Tianma_EIL_Jilin OLED</t>
  </si>
  <si>
    <t>2026_Mobile_SingleLayer_RGB_VTE_FMM_Tianma_Jilin OLED</t>
  </si>
  <si>
    <t>ETL_2026_Tianma</t>
  </si>
  <si>
    <t>2026_Mobile_SingleLayer_Tianma_ETL_Hyperion</t>
  </si>
  <si>
    <t>2026_Mobile_SingleLayer_Tianma_ETL_LG Chem</t>
  </si>
  <si>
    <t>2026_Mobile_SingleLayer_Tianma_ETL_Unknown</t>
  </si>
  <si>
    <t>UDC_2026_Tianma</t>
  </si>
  <si>
    <t>UDC_2026_Tianma_Mobile</t>
  </si>
  <si>
    <t>G_Dopant_2026_Tianma</t>
  </si>
  <si>
    <t>2026_Mobile_SingleLayer_Tianma_G_Dopant_UDC</t>
  </si>
  <si>
    <t>2026_Mobile_SingleLayer_RGB_VTE_FMM_Tianma_UDC</t>
  </si>
  <si>
    <t>LTOM_2026_Tianma</t>
  </si>
  <si>
    <t>LTOM_2026_Tianma_Mobile</t>
  </si>
  <si>
    <t>G_Host_2026_Tianma</t>
  </si>
  <si>
    <t>2026_Mobile_SingleLayer_Tianma_G_Host_LTOM</t>
  </si>
  <si>
    <t>2026_Mobile_SingleLayer_RGB_VTE_FMM_Tianma_LTOM</t>
  </si>
  <si>
    <t>Samsung SDI_2026_Tianma</t>
  </si>
  <si>
    <t>Samsung SDI_2026_Tianma_Mobile</t>
  </si>
  <si>
    <t>2026_Mobile_SingleLayer_Tianma_G_Host_Samsung SDI</t>
  </si>
  <si>
    <t>2026_Mobile_SingleLayer_RGB_VTE_FMM_Tianma_Samsung SDI</t>
  </si>
  <si>
    <t>Duksan Neolux_2026_Tianma</t>
  </si>
  <si>
    <t>Duksan Neolux_2026_Tianma_Mobile</t>
  </si>
  <si>
    <t>G_Prime_2026_Tianma</t>
  </si>
  <si>
    <t>2026_Mobile_SingleLayer_Tianma_G_Prime_Duksan Neolux</t>
  </si>
  <si>
    <t>2026_Mobile_SingleLayer_RGB_VTE_FMM_Tianma_Duksan Neolux</t>
  </si>
  <si>
    <t>Merck_2026_Tianma</t>
  </si>
  <si>
    <t>Merck_2026_Tianma_Mobile</t>
  </si>
  <si>
    <t>2026_Mobile_SingleLayer_Tianma_G_Prime_Merck</t>
  </si>
  <si>
    <t>2026_Mobile_SingleLayer_RGB_VTE_FMM_Tianma_Merck</t>
  </si>
  <si>
    <t>2026_Mobile_SingleLayer_Tianma_G_Prime_Unknown</t>
  </si>
  <si>
    <t>HIL_2026_Tianma</t>
  </si>
  <si>
    <t>2026_Mobile_SingleLayer_Tianma_HIL_Unknown</t>
  </si>
  <si>
    <t>HTL_2026_Tianma</t>
  </si>
  <si>
    <t>2026_Mobile_SingleLayer_Tianma_HTL_Merck</t>
  </si>
  <si>
    <t>2026_Mobile_SingleLayer_Tianma_HTL_Unknown</t>
  </si>
  <si>
    <t>Novaled_2026_Tianma</t>
  </si>
  <si>
    <t>Novaled_2026_Tianma_Mobile</t>
  </si>
  <si>
    <t>P_Dopant_2026_Tianma</t>
  </si>
  <si>
    <t>2026_Mobile_SingleLayer_Tianma_P_Dopant_Novaled</t>
  </si>
  <si>
    <t>2026_Mobile_SingleLayer_RGB_VTE_FMM_Tianma_Novaled</t>
  </si>
  <si>
    <t>Summer Sprout_2026_Tianma</t>
  </si>
  <si>
    <t>Summer Sprout_2026_Tianma_Mobile</t>
  </si>
  <si>
    <t>2026_Mobile_SingleLayer_Tianma_P_Dopant_Summer Sprout</t>
  </si>
  <si>
    <t>2026_Mobile_SingleLayer_RGB_VTE_FMM_Tianma_Summer Sprout</t>
  </si>
  <si>
    <t>R_Dopant_2026_Tianma</t>
  </si>
  <si>
    <t>2026_Mobile_SingleLayer_Tianma_R_Dopant_UDC</t>
  </si>
  <si>
    <t>DuPont_2026_Tianma</t>
  </si>
  <si>
    <t>DuPont_2026_Tianma_Mobile</t>
  </si>
  <si>
    <t>R_Host_2026_Tianma</t>
  </si>
  <si>
    <t>2026_Mobile_SingleLayer_Tianma_R_Host_DuPont</t>
  </si>
  <si>
    <t>2026_Mobile_SingleLayer_RGB_VTE_FMM_Tianma_DuPont</t>
  </si>
  <si>
    <t>SFC_2026_R_Host</t>
  </si>
  <si>
    <t>SFC_2026_R_Host_Mobile</t>
  </si>
  <si>
    <t>2026_Mobile_SingleLayer_Tianma_R_Host_SFC</t>
  </si>
  <si>
    <t>R_Prime_2026_Tianma</t>
  </si>
  <si>
    <t>2026_Mobile_SingleLayer_Tianma_R_Prime_Jilin OLED</t>
  </si>
  <si>
    <t>Truly_2026</t>
  </si>
  <si>
    <t>Solus AM_2026_Truly</t>
  </si>
  <si>
    <t>Solus AM_2026_Truly_Mobile</t>
  </si>
  <si>
    <t>aETL_2026_Truly</t>
  </si>
  <si>
    <t>2026_Mobile_SingleLayer_Truly_aETL_Solus AM</t>
  </si>
  <si>
    <t>2026_Mobile_SingleLayer_RGB_VTE_FMM_Truly_Solus AM</t>
  </si>
  <si>
    <t>Idemitsu Kosan_2026_Truly</t>
  </si>
  <si>
    <t>Idemitsu Kosan_2026_Truly_Mobile</t>
  </si>
  <si>
    <t>B_Dopant_2026_Truly</t>
  </si>
  <si>
    <t>2026_Mobile_SingleLayer_Truly_B_Dopant_Idemitsu Kosan</t>
  </si>
  <si>
    <t>2026_Mobile_SingleLayer_RGB_VTE_FMM_Truly_Idemitsu Kosan</t>
  </si>
  <si>
    <t>SFC_2026_Truly</t>
  </si>
  <si>
    <t>SFC_2026_Truly_Mobile</t>
  </si>
  <si>
    <t>2026_Mobile_SingleLayer_Truly_B_Dopant_SFC</t>
  </si>
  <si>
    <t>2026_Mobile_SingleLayer_RGB_VTE_FMM_Truly_SFC</t>
  </si>
  <si>
    <t>B_Host_2026_Truly</t>
  </si>
  <si>
    <t>2026_Mobile_SingleLayer_Truly_B_Host_Idemitsu Kosan</t>
  </si>
  <si>
    <t>2026_Mobile_SingleLayer_Truly_B_Host_SFC</t>
  </si>
  <si>
    <t>DuPont_2026_Truly</t>
  </si>
  <si>
    <t>DuPont_2026_Truly_Mobile</t>
  </si>
  <si>
    <t>B_Prime_2026_Truly</t>
  </si>
  <si>
    <t>2026_Mobile_SingleLayer_Truly_B_Prime_DuPont</t>
  </si>
  <si>
    <t>2026_Mobile_SingleLayer_RGB_VTE_FMM_Truly_DuPont</t>
  </si>
  <si>
    <t>Unknown_2026_Truly</t>
  </si>
  <si>
    <t>Unknown_2026_Truly_Mobile</t>
  </si>
  <si>
    <t>CPL_2026_Truly</t>
  </si>
  <si>
    <t>2026_Mobile_SingleLayer_Truly_CPL_Unknown</t>
  </si>
  <si>
    <t>2026_Mobile_SingleLayer_RGB_VTE_FMM_Truly_Unknown</t>
  </si>
  <si>
    <t>EIL_2026_Truly</t>
  </si>
  <si>
    <t>2026_Mobile_SingleLayer_Truly_EIL_Unknown</t>
  </si>
  <si>
    <t>ETL_2026_Truly</t>
  </si>
  <si>
    <t>2026_Mobile_SingleLayer_Truly_ETL_DuPont</t>
  </si>
  <si>
    <t>LG Chem_2026_Truly</t>
  </si>
  <si>
    <t>LG Chem_2026_Truly_Mobile</t>
  </si>
  <si>
    <t>2026_Mobile_SingleLayer_Truly_ETL_LG Chem</t>
  </si>
  <si>
    <t>2026_Mobile_SingleLayer_RGB_VTE_FMM_Truly_LG Chem</t>
  </si>
  <si>
    <t>Merck_2026_Truly</t>
  </si>
  <si>
    <t>Merck_2026_Truly_Mobile</t>
  </si>
  <si>
    <t>2026_Mobile_SingleLayer_Truly_ETL_Merck</t>
  </si>
  <si>
    <t>2026_Mobile_SingleLayer_RGB_VTE_FMM_Truly_Merck</t>
  </si>
  <si>
    <t>2026_Mobile_SingleLayer_Truly_ETL_Unknown</t>
  </si>
  <si>
    <t>UDC_2026_Truly</t>
  </si>
  <si>
    <t>UDC_2026_Truly_Mobile</t>
  </si>
  <si>
    <t>G_Dopant_2026_Truly</t>
  </si>
  <si>
    <t>2026_Mobile_SingleLayer_Truly_G_Dopant_UDC</t>
  </si>
  <si>
    <t>2026_Mobile_SingleLayer_RGB_VTE_FMM_Truly_UDC</t>
  </si>
  <si>
    <t>G_Host_2026_Truly</t>
  </si>
  <si>
    <t>2026_Mobile_SingleLayer_Truly_G_Host_DuPont</t>
  </si>
  <si>
    <t>2026_Mobile_SingleLayer_Truly_G_Host_Merck</t>
  </si>
  <si>
    <t>Samsung SDI_2026_Truly</t>
  </si>
  <si>
    <t>Samsung SDI_2026_Truly_Mobile</t>
  </si>
  <si>
    <t>2026_Mobile_SingleLayer_Truly_G_Host_Samsung SDI</t>
  </si>
  <si>
    <t>2026_Mobile_SingleLayer_RGB_VTE_FMM_Truly_Samsung SDI</t>
  </si>
  <si>
    <t>G_Prime_2026_Truly</t>
  </si>
  <si>
    <t>2026_Mobile_SingleLayer_Truly_G_Prime_DuPont</t>
  </si>
  <si>
    <t>HIL_2026_Truly</t>
  </si>
  <si>
    <t>2026_Mobile_SingleLayer_Truly_HIL_Unknown</t>
  </si>
  <si>
    <t>Duksan Neolux_2026_Truly</t>
  </si>
  <si>
    <t>Duksan Neolux_2026_Truly_Mobile</t>
  </si>
  <si>
    <t>HTL_2026_Truly</t>
  </si>
  <si>
    <t>2026_Mobile_SingleLayer_Truly_HTL_Duksan Neolux</t>
  </si>
  <si>
    <t>2026_Mobile_SingleLayer_RGB_VTE_FMM_Truly_Duksan Neolux</t>
  </si>
  <si>
    <t>Novaled_2026_Truly</t>
  </si>
  <si>
    <t>Novaled_2026_Truly_Mobile</t>
  </si>
  <si>
    <t>P_Dopant_2026_Truly</t>
  </si>
  <si>
    <t>2026_Mobile_SingleLayer_Truly_P_Dopant_Novaled</t>
  </si>
  <si>
    <t>2026_Mobile_SingleLayer_RGB_VTE_FMM_Truly_Novaled</t>
  </si>
  <si>
    <t>2026_Mobile_SingleLayer_Truly_P_Dopant_Unknown</t>
  </si>
  <si>
    <t>R_Dopant_2026_Truly</t>
  </si>
  <si>
    <t>2026_Mobile_SingleLayer_Truly_R_Dopant_UDC</t>
  </si>
  <si>
    <t>R_Host_2026_Truly</t>
  </si>
  <si>
    <t>2026_Mobile_SingleLayer_Truly_R_Host_Duksan Neolux</t>
  </si>
  <si>
    <t>2026_Mobile_SingleLayer_Truly_R_Host_DuPont</t>
  </si>
  <si>
    <t>R_Prime_2026_Truly</t>
  </si>
  <si>
    <t>2026_Mobile_SingleLayer_Truly_R_Prime_DuPont</t>
  </si>
  <si>
    <t>Unknown_2026_R_Prime</t>
  </si>
  <si>
    <t>Unknown_2026_R_Prime_Mobile</t>
  </si>
  <si>
    <t>2026_Mobile_SingleLayer_Truly_R_Prime_Unknown</t>
  </si>
  <si>
    <t>Visionox_2026</t>
  </si>
  <si>
    <t>Solus AM_2026_Visionox</t>
  </si>
  <si>
    <t>Solus AM_2026_Visionox_IT</t>
  </si>
  <si>
    <t>aETL_2026_Visionox</t>
  </si>
  <si>
    <t>2026_IT_SingleLayer_Visionox_aETL_Solus AM</t>
  </si>
  <si>
    <t>2026_IT_SingleLayer_RGB_VTE_FMM_Visionox_Solus AM</t>
  </si>
  <si>
    <t>Sunera_2026_aETL_IT</t>
  </si>
  <si>
    <t>Sunera_2026_Visionox</t>
  </si>
  <si>
    <t>Sunera_2026_Visionox_IT</t>
  </si>
  <si>
    <t>2026_IT_SingleLayer_Visionox_aETL_Sunera</t>
  </si>
  <si>
    <t>2026_IT_SingleLayer_RGB_VTE_FMM_Visionox_Sunera</t>
  </si>
  <si>
    <t>B_Dopant_2026_Visionox</t>
  </si>
  <si>
    <t>2026_IT_SingleLayer_Visionox_B_Dopant_Sunera</t>
  </si>
  <si>
    <t>Idemitsu Kosan_2026_Visionox</t>
  </si>
  <si>
    <t>Idemitsu Kosan_2026_Visionox_IT</t>
  </si>
  <si>
    <t>B_Host_2026_Visionox</t>
  </si>
  <si>
    <t>2026_IT_SingleLayer_Visionox_B_Host_Idemitsu Kosan</t>
  </si>
  <si>
    <t>2026_IT_SingleLayer_RGB_VTE_FMM_Visionox_Idemitsu Kosan</t>
  </si>
  <si>
    <t>SFC_2026_Visionox</t>
  </si>
  <si>
    <t>SFC_2026_Visionox_IT</t>
  </si>
  <si>
    <t>2026_IT_SingleLayer_Visionox_B_Host_SFC</t>
  </si>
  <si>
    <t>2026_IT_SingleLayer_RGB_VTE_FMM_Visionox_SFC</t>
  </si>
  <si>
    <t>Jilin OLED_2026_B_Prime</t>
  </si>
  <si>
    <t>Jilin OLED_2026_B_Prime_IT</t>
  </si>
  <si>
    <t>Jilin OLED_2026_Visionox</t>
  </si>
  <si>
    <t>Jilin OLED_2026_Visionox_IT</t>
  </si>
  <si>
    <t>B_Prime_2026_Visionox</t>
  </si>
  <si>
    <t>2026_IT_SingleLayer_Visionox_B_Prime_Jilin OLED</t>
  </si>
  <si>
    <t>2026_IT_SingleLayer_RGB_VTE_FMM_Visionox_Jilin OLED</t>
  </si>
  <si>
    <t>Sunera_2026_B_Prime</t>
  </si>
  <si>
    <t>Sunera_2026_B_Prime_IT</t>
  </si>
  <si>
    <t>2026_IT_SingleLayer_Visionox_B_Prime_Sunera</t>
  </si>
  <si>
    <t>Sunera_2026_CPL</t>
  </si>
  <si>
    <t>Sunera_2026_CPL_IT</t>
  </si>
  <si>
    <t>CPL_2026_Visionox</t>
  </si>
  <si>
    <t>2026_IT_SingleLayer_Visionox_CPL_Sunera</t>
  </si>
  <si>
    <t>EMT_2026</t>
  </si>
  <si>
    <t>EMT_2026_IT</t>
  </si>
  <si>
    <t>EMT_2026_EIL</t>
  </si>
  <si>
    <t>EMT_2026_EIL_IT</t>
  </si>
  <si>
    <t>EMT_2026_Visionox</t>
  </si>
  <si>
    <t>EMT_2026_Visionox_IT</t>
  </si>
  <si>
    <t>EIL_2026_Visionox</t>
  </si>
  <si>
    <t>2026_IT_SingleLayer_Visionox_EIL_EMT</t>
  </si>
  <si>
    <t>2026_IT_SingleLayer_RGB_VTE_FMM_Visionox_EMT</t>
  </si>
  <si>
    <t>Unknown_2026_Visionox</t>
  </si>
  <si>
    <t>Unknown_2026_Visionox_IT</t>
  </si>
  <si>
    <t>2026_IT_SingleLayer_Visionox_EIL_Unknown</t>
  </si>
  <si>
    <t>2026_IT_SingleLayer_RGB_VTE_FMM_Visionox_Unknown</t>
  </si>
  <si>
    <t>LG Chem_2026_Visionox</t>
  </si>
  <si>
    <t>LG Chem_2026_Visionox_IT</t>
  </si>
  <si>
    <t>ETL_2026_Visionox</t>
  </si>
  <si>
    <t>2026_IT_SingleLayer_Visionox_ETL_LG Chem</t>
  </si>
  <si>
    <t>2026_IT_SingleLayer_RGB_VTE_FMM_Visionox_LG Chem</t>
  </si>
  <si>
    <t>Solus AM_2026_ETL_IT</t>
  </si>
  <si>
    <t>2026_IT_SingleLayer_Visionox_ETL_Solus AM</t>
  </si>
  <si>
    <t>2026_IT_SingleLayer_Visionox_ETL_Unknown</t>
  </si>
  <si>
    <t>UDC_2026_Visionox</t>
  </si>
  <si>
    <t>UDC_2026_Visionox_IT</t>
  </si>
  <si>
    <t>G_Dopant_2026_Visionox</t>
  </si>
  <si>
    <t>2026_IT_SingleLayer_Visionox_G_Dopant_UDC</t>
  </si>
  <si>
    <t>2026_IT_SingleLayer_RGB_VTE_FMM_Visionox_UDC</t>
  </si>
  <si>
    <t>Merck_2026_G_Host_IT</t>
  </si>
  <si>
    <t>Merck_2026_Visionox</t>
  </si>
  <si>
    <t>Merck_2026_Visionox_IT</t>
  </si>
  <si>
    <t>G_Host_2026_Visionox</t>
  </si>
  <si>
    <t>2026_IT_SingleLayer_Visionox_G_Host_Merck</t>
  </si>
  <si>
    <t>2026_IT_SingleLayer_RGB_VTE_FMM_Visionox_Merck</t>
  </si>
  <si>
    <t>Samsung SDI_2026_Visionox</t>
  </si>
  <si>
    <t>Samsung SDI_2026_Visionox_IT</t>
  </si>
  <si>
    <t>2026_IT_SingleLayer_Visionox_G_Host_Samsung SDI</t>
  </si>
  <si>
    <t>2026_IT_SingleLayer_RGB_VTE_FMM_Visionox_Samsung SDI</t>
  </si>
  <si>
    <t>Jilin OLED_2026_G_Prime_IT</t>
  </si>
  <si>
    <t>G_Prime_2026_Visionox</t>
  </si>
  <si>
    <t>2026_IT_SingleLayer_Visionox_G_Prime_Jilin OLED</t>
  </si>
  <si>
    <t>HIL_2026_Visionox</t>
  </si>
  <si>
    <t>2026_IT_SingleLayer_Visionox_HIL_Unknown</t>
  </si>
  <si>
    <t>HTL_2026_Visionox</t>
  </si>
  <si>
    <t>2026_IT_SingleLayer_Visionox_HTL_Merck</t>
  </si>
  <si>
    <t>Unknown_2026_HTL_IT</t>
  </si>
  <si>
    <t>2026_IT_SingleLayer_Visionox_HTL_Unknown</t>
  </si>
  <si>
    <t>Novaled_2026_Visionox</t>
  </si>
  <si>
    <t>Novaled_2026_Visionox_IT</t>
  </si>
  <si>
    <t>P_Dopant_2026_Visionox</t>
  </si>
  <si>
    <t>2026_IT_SingleLayer_Visionox_P_Dopant_Novaled</t>
  </si>
  <si>
    <t>2026_IT_SingleLayer_RGB_VTE_FMM_Visionox_Novaled</t>
  </si>
  <si>
    <t>Unknown_2026_P_Dopant_IT</t>
  </si>
  <si>
    <t>2026_IT_SingleLayer_Visionox_P_Dopant_Unknown</t>
  </si>
  <si>
    <t>R_Dopant_2026_Visionox</t>
  </si>
  <si>
    <t>2026_IT_SingleLayer_Visionox_R_Dopant_UDC</t>
  </si>
  <si>
    <t>DuPont_2026_Visionox</t>
  </si>
  <si>
    <t>DuPont_2026_Visionox_IT</t>
  </si>
  <si>
    <t>R_Host_2026_Visionox</t>
  </si>
  <si>
    <t>2026_IT_SingleLayer_Visionox_R_Host_DuPont</t>
  </si>
  <si>
    <t>2026_IT_SingleLayer_RGB_VTE_FMM_Visionox_DuPont</t>
  </si>
  <si>
    <t>2026_IT_SingleLayer_Visionox_R_Host_Unknown</t>
  </si>
  <si>
    <t>R_Prime_2026_Visionox</t>
  </si>
  <si>
    <t>2026_IT_SingleLayer_Visionox_R_Prime_DuPont</t>
  </si>
  <si>
    <t>EMT_2026_R_Prime</t>
  </si>
  <si>
    <t>EMT_2026_R_Prime_IT</t>
  </si>
  <si>
    <t>2026_IT_SingleLayer_Visionox_R_Prime_EMT</t>
  </si>
  <si>
    <t>Solus AM_2026_Visionox_Mobile</t>
  </si>
  <si>
    <t>2026_Mobile_SingleLayer_Visionox_aETL_Solus AM</t>
  </si>
  <si>
    <t>2026_Mobile_SingleLayer_RGB_VTE_FMM_Visionox_Solus AM</t>
  </si>
  <si>
    <t>Sunera_2026_Visionox_Mobile</t>
  </si>
  <si>
    <t>2026_Mobile_SingleLayer_Visionox_aETL_Sunera</t>
  </si>
  <si>
    <t>2026_Mobile_SingleLayer_RGB_VTE_FMM_Visionox_Sunera</t>
  </si>
  <si>
    <t>2026_Mobile_SingleLayer_Visionox_B_Dopant_Sunera</t>
  </si>
  <si>
    <t>Idemitsu Kosan_2026_Visionox_Mobile</t>
  </si>
  <si>
    <t>2026_Mobile_SingleLayer_Visionox_B_Host_Idemitsu Kosan</t>
  </si>
  <si>
    <t>2026_Mobile_SingleLayer_RGB_VTE_FMM_Visionox_Idemitsu Kosan</t>
  </si>
  <si>
    <t>Jilin OLED_2026_B_Prime_Mobile</t>
  </si>
  <si>
    <t>Jilin OLED_2026_Visionox_Mobile</t>
  </si>
  <si>
    <t>2026_Mobile_SingleLayer_Visionox_B_Prime_Jilin OLED</t>
  </si>
  <si>
    <t>2026_Mobile_SingleLayer_RGB_VTE_FMM_Visionox_Jilin OLED</t>
  </si>
  <si>
    <t>Sunera_2026_B_Prime_Mobile</t>
  </si>
  <si>
    <t>2026_Mobile_SingleLayer_Visionox_B_Prime_Sunera</t>
  </si>
  <si>
    <t>Sunera_2026_CPL_Mobile</t>
  </si>
  <si>
    <t>2026_Mobile_SingleLayer_Visionox_CPL_Sunera</t>
  </si>
  <si>
    <t>EMT_2026_Mobile</t>
  </si>
  <si>
    <t>EMT_2026_EIL_Mobile</t>
  </si>
  <si>
    <t>EMT_2026_Visionox_Mobile</t>
  </si>
  <si>
    <t>2026_Mobile_SingleLayer_Visionox_EIL_EMT</t>
  </si>
  <si>
    <t>2026_Mobile_SingleLayer_RGB_VTE_FMM_Visionox_EMT</t>
  </si>
  <si>
    <t>Unknown_2026_Visionox_Mobile</t>
  </si>
  <si>
    <t>2026_Mobile_SingleLayer_Visionox_EIL_Unknown</t>
  </si>
  <si>
    <t>2026_Mobile_SingleLayer_RGB_VTE_FMM_Visionox_Unknown</t>
  </si>
  <si>
    <t>LG Chem_2026_Visionox_Mobile</t>
  </si>
  <si>
    <t>2026_Mobile_SingleLayer_Visionox_ETL_LG Chem</t>
  </si>
  <si>
    <t>2026_Mobile_SingleLayer_RGB_VTE_FMM_Visionox_LG Chem</t>
  </si>
  <si>
    <t>2026_Mobile_SingleLayer_Visionox_ETL_Unknown</t>
  </si>
  <si>
    <t>UDC_2026_Visionox_Mobile</t>
  </si>
  <si>
    <t>2026_Mobile_SingleLayer_Visionox_G_Dopant_UDC</t>
  </si>
  <si>
    <t>2026_Mobile_SingleLayer_RGB_VTE_FMM_Visionox_UDC</t>
  </si>
  <si>
    <t>Merck_2026_Visionox_Mobile</t>
  </si>
  <si>
    <t>2026_Mobile_SingleLayer_Visionox_G_Host_Merck</t>
  </si>
  <si>
    <t>2026_Mobile_SingleLayer_RGB_VTE_FMM_Visionox_Merck</t>
  </si>
  <si>
    <t>Samsung SDI_2026_Visionox_Mobile</t>
  </si>
  <si>
    <t>2026_Mobile_SingleLayer_Visionox_G_Host_Samsung SDI</t>
  </si>
  <si>
    <t>2026_Mobile_SingleLayer_RGB_VTE_FMM_Visionox_Samsung SDI</t>
  </si>
  <si>
    <t>2026_Mobile_SingleLayer_Visionox_G_Prime_Jilin OLED</t>
  </si>
  <si>
    <t>2026_Mobile_SingleLayer_Visionox_HIL_Unknown</t>
  </si>
  <si>
    <t>2026_Mobile_SingleLayer_Visionox_HTL_Merck</t>
  </si>
  <si>
    <t>2026_Mobile_SingleLayer_Visionox_HTL_Unknown</t>
  </si>
  <si>
    <t>Novaled_2026_Visionox_Mobile</t>
  </si>
  <si>
    <t>2026_Mobile_SingleLayer_Visionox_P_Dopant_Novaled</t>
  </si>
  <si>
    <t>2026_Mobile_SingleLayer_RGB_VTE_FMM_Visionox_Novaled</t>
  </si>
  <si>
    <t>2026_Mobile_SingleLayer_Visionox_P_Dopant_Unknown</t>
  </si>
  <si>
    <t>2026_Mobile_SingleLayer_Visionox_R_Dopant_UDC</t>
  </si>
  <si>
    <t>DuPont_2026_Visionox_Mobile</t>
  </si>
  <si>
    <t>2026_Mobile_SingleLayer_Visionox_R_Host_DuPont</t>
  </si>
  <si>
    <t>2026_Mobile_SingleLayer_RGB_VTE_FMM_Visionox_DuPont</t>
  </si>
  <si>
    <t>2026_Mobile_SingleLayer_Visionox_R_Host_Unknown</t>
  </si>
  <si>
    <t>2026_Mobile_SingleLayer_Visionox_R_Prime_DuPont</t>
  </si>
  <si>
    <t>EMT_2026_R_Prime_Mobile</t>
  </si>
  <si>
    <t>2026_Mobile_SingleLayer_Visionox_R_Prime_EMT</t>
  </si>
  <si>
    <t>Solus AM_2027</t>
  </si>
  <si>
    <t>Solus AM_2027_IT</t>
  </si>
  <si>
    <t>aETL_2027</t>
  </si>
  <si>
    <t>BOE_2027</t>
  </si>
  <si>
    <t>Solus AM_2027_aETL</t>
  </si>
  <si>
    <t>Solus AM_2027_aETL_IT</t>
  </si>
  <si>
    <t>Solus AM_2027_BOE</t>
  </si>
  <si>
    <t>Solus AM_2027_BOE_IT</t>
  </si>
  <si>
    <t>aETL_2027_BOE</t>
  </si>
  <si>
    <t>2027_IT_SingleLayer_BOE_aETL_Solus AM</t>
  </si>
  <si>
    <t>2027_IT_SingleLayer_RGB_VTE_FMM_BOE_Solus AM</t>
  </si>
  <si>
    <t>SFC_2027</t>
  </si>
  <si>
    <t>SFC_2027_IT</t>
  </si>
  <si>
    <t>B_Dopant_2027</t>
  </si>
  <si>
    <t>SFC_2027_B_Dopant</t>
  </si>
  <si>
    <t>SFC_2027_B_Dopant_IT</t>
  </si>
  <si>
    <t>SFC_2027_BOE</t>
  </si>
  <si>
    <t>SFC_2027_BOE_IT</t>
  </si>
  <si>
    <t>B_Dopant_2027_BOE</t>
  </si>
  <si>
    <t>2027_IT_SingleLayer_BOE_B_Dopant_SFC</t>
  </si>
  <si>
    <t>2027_IT_SingleLayer_RGB_VTE_FMM_BOE_SFC</t>
  </si>
  <si>
    <t>Sunera_2027</t>
  </si>
  <si>
    <t>Sunera_2027_IT</t>
  </si>
  <si>
    <t>Sunera_2027_B_Dopant</t>
  </si>
  <si>
    <t>Sunera_2027_B_Dopant_IT</t>
  </si>
  <si>
    <t>Sunera_2027_BOE</t>
  </si>
  <si>
    <t>Sunera_2027_BOE_IT</t>
  </si>
  <si>
    <t>2027_IT_SingleLayer_BOE_B_Dopant_Sunera</t>
  </si>
  <si>
    <t>2027_IT_SingleLayer_RGB_VTE_FMM_BOE_Sunera</t>
  </si>
  <si>
    <t>LG Chem_2027</t>
  </si>
  <si>
    <t>LG Chem_2027_IT</t>
  </si>
  <si>
    <t>B_Host_2027</t>
  </si>
  <si>
    <t>LG Chem_2027_B_Host</t>
  </si>
  <si>
    <t>LG Chem_2027_B_Host_IT</t>
  </si>
  <si>
    <t>LG Chem_2027_BOE</t>
  </si>
  <si>
    <t>LG Chem_2027_BOE_IT</t>
  </si>
  <si>
    <t>B_Host_2027_BOE</t>
  </si>
  <si>
    <t>2027_IT_SingleLayer_BOE_B_Host_LG Chem</t>
  </si>
  <si>
    <t>2027_IT_SingleLayer_RGB_VTE_FMM_BOE_LG Chem</t>
  </si>
  <si>
    <t>SK JNC_2027</t>
  </si>
  <si>
    <t>SK JNC_2027_IT</t>
  </si>
  <si>
    <t>B_Prime_2027</t>
  </si>
  <si>
    <t>SK JNC_2027_B_Prime</t>
  </si>
  <si>
    <t>SK JNC_2027_B_Prime_IT</t>
  </si>
  <si>
    <t>SK JNC_2027_BOE</t>
  </si>
  <si>
    <t>SK JNC_2027_BOE_IT</t>
  </si>
  <si>
    <t>B_Prime_2027_BOE</t>
  </si>
  <si>
    <t>2027_IT_SingleLayer_BOE_B_Prime_SK JNC</t>
  </si>
  <si>
    <t>2027_IT_SingleLayer_RGB_VTE_FMM_BOE_SK JNC</t>
  </si>
  <si>
    <t>Hyperion_2027</t>
  </si>
  <si>
    <t>Hyperion_2027_IT</t>
  </si>
  <si>
    <t>CPL_2027</t>
  </si>
  <si>
    <t>Hyperion_2027_CPL</t>
  </si>
  <si>
    <t>Hyperion_2027_CPL_IT</t>
  </si>
  <si>
    <t>Hyperion_2027_BOE</t>
  </si>
  <si>
    <t>Hyperion_2027_BOE_IT</t>
  </si>
  <si>
    <t>CPL_2027_BOE</t>
  </si>
  <si>
    <t>2027_IT_SingleLayer_BOE_CPL_Hyperion</t>
  </si>
  <si>
    <t>2027_IT_SingleLayer_RGB_VTE_FMM_BOE_Hyperion</t>
  </si>
  <si>
    <t>EIL_2027</t>
  </si>
  <si>
    <t>Hyperion_2027_EIL</t>
  </si>
  <si>
    <t>Hyperion_2027_EIL_IT</t>
  </si>
  <si>
    <t>EIL_2027_BOE</t>
  </si>
  <si>
    <t>2027_IT_SingleLayer_BOE_EIL_Hyperion</t>
  </si>
  <si>
    <t>Aglaia Tech_2027</t>
  </si>
  <si>
    <t>Aglaia Tech_2027_IT</t>
  </si>
  <si>
    <t>ETL_2027</t>
  </si>
  <si>
    <t>Aglaia Tech_2027_ETL</t>
  </si>
  <si>
    <t>Aglaia Tech_2027_ETL_IT</t>
  </si>
  <si>
    <t>Aglaia Tech_2027_BOE</t>
  </si>
  <si>
    <t>Aglaia Tech_2027_BOE_IT</t>
  </si>
  <si>
    <t>ETL_2027_BOE</t>
  </si>
  <si>
    <t>2027_IT_SingleLayer_BOE_ETL_Aglaia Tech</t>
  </si>
  <si>
    <t>2027_IT_SingleLayer_RGB_VTE_FMM_BOE_Aglaia Tech</t>
  </si>
  <si>
    <t>LG Chem_2027_ETL</t>
  </si>
  <si>
    <t>LG Chem_2027_ETL_IT</t>
  </si>
  <si>
    <t>2027_IT_SingleLayer_BOE_ETL_LG Chem</t>
  </si>
  <si>
    <t>Merck_2027</t>
  </si>
  <si>
    <t>Merck_2027_IT</t>
  </si>
  <si>
    <t>Merck_2027_ETL</t>
  </si>
  <si>
    <t>Merck_2027_ETL_IT</t>
  </si>
  <si>
    <t>Merck_2027_BOE</t>
  </si>
  <si>
    <t>Merck_2027_BOE_IT</t>
  </si>
  <si>
    <t>2027_IT_SingleLayer_BOE_ETL_Merck</t>
  </si>
  <si>
    <t>2027_IT_SingleLayer_RGB_VTE_FMM_BOE_Merck</t>
  </si>
  <si>
    <t>UDC_2027</t>
  </si>
  <si>
    <t>UDC_2027_IT</t>
  </si>
  <si>
    <t>G_Dopant_2027</t>
  </si>
  <si>
    <t>UDC_2027_G_Dopant</t>
  </si>
  <si>
    <t>UDC_2027_G_Dopant_IT</t>
  </si>
  <si>
    <t>UDC_2027_BOE</t>
  </si>
  <si>
    <t>UDC_2027_BOE_IT</t>
  </si>
  <si>
    <t>G_Dopant_2027_BOE</t>
  </si>
  <si>
    <t>2027_IT_SingleLayer_BOE_G_Dopant_UDC</t>
  </si>
  <si>
    <t>2027_IT_SingleLayer_RGB_VTE_FMM_BOE_UDC</t>
  </si>
  <si>
    <t>LTOM_2027</t>
  </si>
  <si>
    <t>LTOM_2027_IT</t>
  </si>
  <si>
    <t>G_Host_2027</t>
  </si>
  <si>
    <t>LTOM_2027_G_Host</t>
  </si>
  <si>
    <t>LTOM_2027_G_Host_IT</t>
  </si>
  <si>
    <t>LTOM_2027_BOE</t>
  </si>
  <si>
    <t>LTOM_2027_BOE_IT</t>
  </si>
  <si>
    <t>G_Host_2027_BOE</t>
  </si>
  <si>
    <t>2027_IT_SingleLayer_BOE_G_Host_LTOM</t>
  </si>
  <si>
    <t>2027_IT_SingleLayer_RGB_VTE_FMM_BOE_LTOM</t>
  </si>
  <si>
    <t>Samsung SDI_2027</t>
  </si>
  <si>
    <t>Samsung SDI_2027_IT</t>
  </si>
  <si>
    <t>Samsung SDI_2027_G_Host</t>
  </si>
  <si>
    <t>Samsung SDI_2027_G_Host_IT</t>
  </si>
  <si>
    <t>Samsung SDI_2027_BOE</t>
  </si>
  <si>
    <t>Samsung SDI_2027_BOE_IT</t>
  </si>
  <si>
    <t>2027_IT_SingleLayer_BOE_G_Host_Samsung SDI</t>
  </si>
  <si>
    <t>2027_IT_SingleLayer_RGB_VTE_FMM_BOE_Samsung SDI</t>
  </si>
  <si>
    <t>G_Prime_2027</t>
  </si>
  <si>
    <t>Hyperion_2027_G_Prime</t>
  </si>
  <si>
    <t>Hyperion_2027_G_Prime_IT</t>
  </si>
  <si>
    <t>G_Prime_2027_BOE</t>
  </si>
  <si>
    <t>2027_IT_SingleLayer_BOE_G_Prime_Hyperion</t>
  </si>
  <si>
    <t>Merck_2027_G_Prime</t>
  </si>
  <si>
    <t>Merck_2027_G_Prime_IT</t>
  </si>
  <si>
    <t>2027_IT_SingleLayer_BOE_G_Prime_Merck</t>
  </si>
  <si>
    <t>HIL_2027</t>
  </si>
  <si>
    <t>Hyperion_2027_HIL</t>
  </si>
  <si>
    <t>Hyperion_2027_HIL_IT</t>
  </si>
  <si>
    <t>HIL_2027_BOE</t>
  </si>
  <si>
    <t>2027_IT_SingleLayer_BOE_HIL_Hyperion</t>
  </si>
  <si>
    <t>Idemitsu Kosan_2027</t>
  </si>
  <si>
    <t>Idemitsu Kosan_2027_IT</t>
  </si>
  <si>
    <t>Idemitsu Kosan_2027_HIL</t>
  </si>
  <si>
    <t>Idemitsu Kosan_2027_HIL_IT</t>
  </si>
  <si>
    <t>Idemitsu Kosan_2027_BOE</t>
  </si>
  <si>
    <t>Idemitsu Kosan_2027_BOE_IT</t>
  </si>
  <si>
    <t>2027_IT_SingleLayer_BOE_HIL_Idemitsu Kosan</t>
  </si>
  <si>
    <t>2027_IT_SingleLayer_RGB_VTE_FMM_BOE_Idemitsu Kosan</t>
  </si>
  <si>
    <t>HTL_2027</t>
  </si>
  <si>
    <t>Hyperion_2027_HTL</t>
  </si>
  <si>
    <t>Hyperion_2027_HTL_IT</t>
  </si>
  <si>
    <t>HTL_2027_BOE</t>
  </si>
  <si>
    <t>2027_IT_SingleLayer_BOE_HTL_Hyperion</t>
  </si>
  <si>
    <t>Idemitsu Kosan_2027_HTL</t>
  </si>
  <si>
    <t>Idemitsu Kosan_2027_HTL_IT</t>
  </si>
  <si>
    <t>2027_IT_SingleLayer_BOE_HTL_Idemitsu Kosan</t>
  </si>
  <si>
    <t>Novaled_2027</t>
  </si>
  <si>
    <t>Novaled_2027_IT</t>
  </si>
  <si>
    <t>P_Dopant_2027</t>
  </si>
  <si>
    <t>Novaled_2027_P_Dopant</t>
  </si>
  <si>
    <t>Novaled_2027_P_Dopant_IT</t>
  </si>
  <si>
    <t>Novaled_2027_BOE</t>
  </si>
  <si>
    <t>Novaled_2027_BOE_IT</t>
  </si>
  <si>
    <t>P_Dopant_2027_BOE</t>
  </si>
  <si>
    <t>2027_IT_SingleLayer_BOE_P_Dopant_Novaled</t>
  </si>
  <si>
    <t>2027_IT_SingleLayer_RGB_VTE_FMM_BOE_Novaled</t>
  </si>
  <si>
    <t>R_Dopant_2027</t>
  </si>
  <si>
    <t>UDC_2027_R_Dopant</t>
  </si>
  <si>
    <t>UDC_2027_R_Dopant_IT</t>
  </si>
  <si>
    <t>R_Dopant_2027_BOE</t>
  </si>
  <si>
    <t>2027_IT_SingleLayer_BOE_R_Dopant_UDC</t>
  </si>
  <si>
    <t>Duksan Neolux_2027</t>
  </si>
  <si>
    <t>Duksan Neolux_2027_IT</t>
  </si>
  <si>
    <t>R_Host_2027</t>
  </si>
  <si>
    <t>Duksan Neolux_2027_R_Host</t>
  </si>
  <si>
    <t>Duksan Neolux_2027_R_Host_IT</t>
  </si>
  <si>
    <t>Duksan Neolux_2027_BOE</t>
  </si>
  <si>
    <t>Duksan Neolux_2027_BOE_IT</t>
  </si>
  <si>
    <t>R_Host_2027_BOE</t>
  </si>
  <si>
    <t>2027_IT_SingleLayer_BOE_R_Host_Duksan Neolux</t>
  </si>
  <si>
    <t>2027_IT_SingleLayer_RGB_VTE_FMM_BOE_Duksan Neolux</t>
  </si>
  <si>
    <t>DuPont_2027</t>
  </si>
  <si>
    <t>DuPont_2027_IT</t>
  </si>
  <si>
    <t>DuPont_2027_R_Host</t>
  </si>
  <si>
    <t>DuPont_2027_R_Host_IT</t>
  </si>
  <si>
    <t>DuPont_2027_BOE</t>
  </si>
  <si>
    <t>DuPont_2027_BOE_IT</t>
  </si>
  <si>
    <t>2027_IT_SingleLayer_BOE_R_Host_DuPont</t>
  </si>
  <si>
    <t>2027_IT_SingleLayer_RGB_VTE_FMM_BOE_DuPont</t>
  </si>
  <si>
    <t>Unknown_2027</t>
  </si>
  <si>
    <t>Unknown_2027_IT</t>
  </si>
  <si>
    <t>Unknown_2027_R_Host</t>
  </si>
  <si>
    <t>Unknown_2027_R_Host_IT</t>
  </si>
  <si>
    <t>Unknown_2027_BOE</t>
  </si>
  <si>
    <t>Unknown_2027_BOE_IT</t>
  </si>
  <si>
    <t>2027_IT_SingleLayer_BOE_R_Host_Unknown</t>
  </si>
  <si>
    <t>2027_IT_SingleLayer_RGB_VTE_FMM_BOE_Unknown</t>
  </si>
  <si>
    <t>R_Prime_2027</t>
  </si>
  <si>
    <t>LTOM_2027_R_Prime</t>
  </si>
  <si>
    <t>LTOM_2027_R_Prime_IT</t>
  </si>
  <si>
    <t>R_Prime_2027_BOE</t>
  </si>
  <si>
    <t>2027_IT_SingleLayer_BOE_R_Prime_LTOM</t>
  </si>
  <si>
    <t>2027_IT_Tandem_BOE_aETL_Solus AM</t>
  </si>
  <si>
    <t>2027_IT_Tandem_RGB_VTE_FMM_BOE_Solus AM</t>
  </si>
  <si>
    <t>2027_IT_Tandem_BOE_B_Dopant_SFC</t>
  </si>
  <si>
    <t>2027_IT_Tandem_RGB_VTE_FMM_BOE_SFC</t>
  </si>
  <si>
    <t>2027_IT_Tandem_BOE_B_Dopant_Sunera</t>
  </si>
  <si>
    <t>2027_IT_Tandem_RGB_VTE_FMM_BOE_Sunera</t>
  </si>
  <si>
    <t>2027_IT_Tandem_BOE_B_Host_LG Chem</t>
  </si>
  <si>
    <t>2027_IT_Tandem_RGB_VTE_FMM_BOE_LG Chem</t>
  </si>
  <si>
    <t>LG Chem_2027_B_Prime</t>
  </si>
  <si>
    <t>LG Chem_2027_B_Prime_IT</t>
  </si>
  <si>
    <t>2027_IT_Tandem_BOE_B_Prime_LG Chem</t>
  </si>
  <si>
    <t>Merck_2027_B_Prime</t>
  </si>
  <si>
    <t>Merck_2027_B_Prime_IT</t>
  </si>
  <si>
    <t>2027_IT_Tandem_BOE_B_Prime_Merck</t>
  </si>
  <si>
    <t>2027_IT_Tandem_RGB_VTE_FMM_BOE_Merck</t>
  </si>
  <si>
    <t>2027_IT_Tandem_BOE_CPL_Hyperion</t>
  </si>
  <si>
    <t>2027_IT_Tandem_RGB_VTE_FMM_BOE_Hyperion</t>
  </si>
  <si>
    <t>2027_IT_Tandem_BOE_EIL_Hyperion</t>
  </si>
  <si>
    <t>2027_IT_Tandem_BOE_ETL_Aglaia Tech</t>
  </si>
  <si>
    <t>2027_IT_Tandem_RGB_VTE_FMM_BOE_Aglaia Tech</t>
  </si>
  <si>
    <t>2027_IT_Tandem_BOE_G_Dopant_UDC</t>
  </si>
  <si>
    <t>2027_IT_Tandem_RGB_VTE_FMM_BOE_UDC</t>
  </si>
  <si>
    <t>LG Chem_2027_G_Host</t>
  </si>
  <si>
    <t>LG Chem_2027_G_Host_IT</t>
  </si>
  <si>
    <t>2027_IT_Tandem_BOE_G_Host_LG Chem</t>
  </si>
  <si>
    <t>2027_IT_Tandem_BOE_G_Host_LTOM</t>
  </si>
  <si>
    <t>2027_IT_Tandem_RGB_VTE_FMM_BOE_LTOM</t>
  </si>
  <si>
    <t>2027_IT_Tandem_BOE_G_Host_Samsung SDI</t>
  </si>
  <si>
    <t>2027_IT_Tandem_RGB_VTE_FMM_BOE_Samsung SDI</t>
  </si>
  <si>
    <t>2027_IT_Tandem_BOE_G_Prime_Hyperion</t>
  </si>
  <si>
    <t>2027_IT_Tandem_BOE_HIL_Hyperion</t>
  </si>
  <si>
    <t>2027_IT_Tandem_BOE_HIL_Idemitsu Kosan</t>
  </si>
  <si>
    <t>2027_IT_Tandem_RGB_VTE_FMM_BOE_Idemitsu Kosan</t>
  </si>
  <si>
    <t>2027_IT_Tandem_BOE_HTL_Idemitsu Kosan</t>
  </si>
  <si>
    <t>n/p_CGL_2027</t>
  </si>
  <si>
    <t>Unknown_2027_n/p_CGL</t>
  </si>
  <si>
    <t>Unknown_2027_n/p_CGL_IT</t>
  </si>
  <si>
    <t>n/p_CGL_2027_BOE</t>
  </si>
  <si>
    <t>2027_IT_Tandem_BOE_n/p_CGL_Unknown</t>
  </si>
  <si>
    <t>2027_IT_Tandem_RGB_VTE_FMM_BOE_Unknown</t>
  </si>
  <si>
    <t>2027_IT_Tandem_BOE_P_Dopant_Novaled</t>
  </si>
  <si>
    <t>2027_IT_Tandem_RGB_VTE_FMM_BOE_Novaled</t>
  </si>
  <si>
    <t>Summer Sprout_2027</t>
  </si>
  <si>
    <t>Summer Sprout_2027_IT</t>
  </si>
  <si>
    <t>Summer Sprout_2027_P_Dopant</t>
  </si>
  <si>
    <t>Summer Sprout_2027_P_Dopant_IT</t>
  </si>
  <si>
    <t>Summer Sprout_2027_BOE</t>
  </si>
  <si>
    <t>Summer Sprout_2027_BOE_IT</t>
  </si>
  <si>
    <t>2027_IT_Tandem_BOE_P_Dopant_Summer Sprout</t>
  </si>
  <si>
    <t>2027_IT_Tandem_RGB_VTE_FMM_BOE_Summer Sprout</t>
  </si>
  <si>
    <t>2027_IT_Tandem_BOE_R_Dopant_UDC</t>
  </si>
  <si>
    <t>2027_IT_Tandem_BOE_R_Host_Duksan Neolux</t>
  </si>
  <si>
    <t>2027_IT_Tandem_RGB_VTE_FMM_BOE_Duksan Neolux</t>
  </si>
  <si>
    <t>2027_IT_Tandem_BOE_R_Host_DuPont</t>
  </si>
  <si>
    <t>2027_IT_Tandem_RGB_VTE_FMM_BOE_DuPont</t>
  </si>
  <si>
    <t>2027_IT_Tandem_BOE_R_Prime_LTOM</t>
  </si>
  <si>
    <t>Hyperion_2027_Mobile</t>
  </si>
  <si>
    <t>Hyperion_2027_aETL</t>
  </si>
  <si>
    <t>Hyperion_2027_aETL_Mobile</t>
  </si>
  <si>
    <t>Hyperion_2027_BOE_Mobile</t>
  </si>
  <si>
    <t>2027_Mobile_SingleLayer_BOE_aETL_Hyperion</t>
  </si>
  <si>
    <t>2027_Mobile_SingleLayer_RGB_VTE_FMM_BOE_Hyperion</t>
  </si>
  <si>
    <t>Solus AM_2027_Mobile</t>
  </si>
  <si>
    <t>Solus AM_2027_aETL_Mobile</t>
  </si>
  <si>
    <t>Solus AM_2027_BOE_Mobile</t>
  </si>
  <si>
    <t>2027_Mobile_SingleLayer_BOE_aETL_Solus AM</t>
  </si>
  <si>
    <t>2027_Mobile_SingleLayer_RGB_VTE_FMM_BOE_Solus AM</t>
  </si>
  <si>
    <t>SFC_2027_Mobile</t>
  </si>
  <si>
    <t>SFC_2027_B_Dopant_Mobile</t>
  </si>
  <si>
    <t>SFC_2027_BOE_Mobile</t>
  </si>
  <si>
    <t>2027_Mobile_SingleLayer_BOE_B_Dopant_SFC</t>
  </si>
  <si>
    <t>2027_Mobile_SingleLayer_RGB_VTE_FMM_BOE_SFC</t>
  </si>
  <si>
    <t>Sunera_2027_Mobile</t>
  </si>
  <si>
    <t>Sunera_2027_B_Dopant_Mobile</t>
  </si>
  <si>
    <t>Sunera_2027_BOE_Mobile</t>
  </si>
  <si>
    <t>2027_Mobile_SingleLayer_BOE_B_Dopant_Sunera</t>
  </si>
  <si>
    <t>2027_Mobile_SingleLayer_RGB_VTE_FMM_BOE_Sunera</t>
  </si>
  <si>
    <t>LG Chem_2027_Mobile</t>
  </si>
  <si>
    <t>LG Chem_2027_B_Host_Mobile</t>
  </si>
  <si>
    <t>LG Chem_2027_BOE_Mobile</t>
  </si>
  <si>
    <t>2027_Mobile_SingleLayer_BOE_B_Host_LG Chem</t>
  </si>
  <si>
    <t>2027_Mobile_SingleLayer_RGB_VTE_FMM_BOE_LG Chem</t>
  </si>
  <si>
    <t>LG Chem_2027_B_Prime_Mobile</t>
  </si>
  <si>
    <t>2027_Mobile_SingleLayer_BOE_B_Prime_LG Chem</t>
  </si>
  <si>
    <t>Merck_2027_Mobile</t>
  </si>
  <si>
    <t>Merck_2027_B_Prime_Mobile</t>
  </si>
  <si>
    <t>Merck_2027_BOE_Mobile</t>
  </si>
  <si>
    <t>2027_Mobile_SingleLayer_BOE_B_Prime_Merck</t>
  </si>
  <si>
    <t>2027_Mobile_SingleLayer_RGB_VTE_FMM_BOE_Merck</t>
  </si>
  <si>
    <t>Hyperion_2027_CPL_Mobile</t>
  </si>
  <si>
    <t>2027_Mobile_SingleLayer_BOE_CPL_Hyperion</t>
  </si>
  <si>
    <t>Hyperion_2027_EIL_Mobile</t>
  </si>
  <si>
    <t>2027_Mobile_SingleLayer_BOE_EIL_Hyperion</t>
  </si>
  <si>
    <t>Aglaia Tech_2027_Mobile</t>
  </si>
  <si>
    <t>Aglaia Tech_2027_ETL_Mobile</t>
  </si>
  <si>
    <t>Aglaia Tech_2027_BOE_Mobile</t>
  </si>
  <si>
    <t>2027_Mobile_SingleLayer_BOE_ETL_Aglaia Tech</t>
  </si>
  <si>
    <t>2027_Mobile_SingleLayer_RGB_VTE_FMM_BOE_Aglaia Tech</t>
  </si>
  <si>
    <t>LG Chem_2027_ETL_Mobile</t>
  </si>
  <si>
    <t>2027_Mobile_SingleLayer_BOE_ETL_LG Chem</t>
  </si>
  <si>
    <t>Merck_2027_ETL_Mobile</t>
  </si>
  <si>
    <t>2027_Mobile_SingleLayer_BOE_ETL_Merck</t>
  </si>
  <si>
    <t>Summer Sprout_2027_Mobile</t>
  </si>
  <si>
    <t>Summer Sprout_2027_G_Dopant</t>
  </si>
  <si>
    <t>Summer Sprout_2027_G_Dopant_Mobile</t>
  </si>
  <si>
    <t>Summer Sprout_2027_BOE_Mobile</t>
  </si>
  <si>
    <t>2027_Mobile_SingleLayer_BOE_G_Dopant_Summer Sprout</t>
  </si>
  <si>
    <t>2027_Mobile_SingleLayer_RGB_VTE_FMM_BOE_Summer Sprout</t>
  </si>
  <si>
    <t>UDC_2027_Mobile</t>
  </si>
  <si>
    <t>UDC_2027_G_Dopant_Mobile</t>
  </si>
  <si>
    <t>UDC_2027_BOE_Mobile</t>
  </si>
  <si>
    <t>2027_Mobile_SingleLayer_BOE_G_Dopant_UDC</t>
  </si>
  <si>
    <t>2027_Mobile_SingleLayer_RGB_VTE_FMM_BOE_UDC</t>
  </si>
  <si>
    <t>LTOM_2027_Mobile</t>
  </si>
  <si>
    <t>LTOM_2027_G_Host_Mobile</t>
  </si>
  <si>
    <t>LTOM_2027_BOE_Mobile</t>
  </si>
  <si>
    <t>2027_Mobile_SingleLayer_BOE_G_Host_LTOM</t>
  </si>
  <si>
    <t>2027_Mobile_SingleLayer_RGB_VTE_FMM_BOE_LTOM</t>
  </si>
  <si>
    <t>Samsung SDI_2027_Mobile</t>
  </si>
  <si>
    <t>Samsung SDI_2027_G_Host_Mobile</t>
  </si>
  <si>
    <t>Samsung SDI_2027_BOE_Mobile</t>
  </si>
  <si>
    <t>2027_Mobile_SingleLayer_BOE_G_Host_Samsung SDI</t>
  </si>
  <si>
    <t>2027_Mobile_SingleLayer_RGB_VTE_FMM_BOE_Samsung SDI</t>
  </si>
  <si>
    <t>Duksan Neolux_2027_Mobile</t>
  </si>
  <si>
    <t>Duksan Neolux_2027_G_Prime</t>
  </si>
  <si>
    <t>Duksan Neolux_2027_G_Prime_Mobile</t>
  </si>
  <si>
    <t>Duksan Neolux_2027_BOE_Mobile</t>
  </si>
  <si>
    <t>2027_Mobile_SingleLayer_BOE_G_Prime_Duksan Neolux</t>
  </si>
  <si>
    <t>2027_Mobile_SingleLayer_RGB_VTE_FMM_BOE_Duksan Neolux</t>
  </si>
  <si>
    <t>Hyperion_2027_G_Prime_Mobile</t>
  </si>
  <si>
    <t>2027_Mobile_SingleLayer_BOE_G_Prime_Hyperion</t>
  </si>
  <si>
    <t>Merck_2027_G_Prime_Mobile</t>
  </si>
  <si>
    <t>2027_Mobile_SingleLayer_BOE_G_Prime_Merck</t>
  </si>
  <si>
    <t>Hyperion_2027_HIL_Mobile</t>
  </si>
  <si>
    <t>2027_Mobile_SingleLayer_BOE_HIL_Hyperion</t>
  </si>
  <si>
    <t>Idemitsu Kosan_2027_Mobile</t>
  </si>
  <si>
    <t>Idemitsu Kosan_2027_HIL_Mobile</t>
  </si>
  <si>
    <t>Idemitsu Kosan_2027_BOE_Mobile</t>
  </si>
  <si>
    <t>2027_Mobile_SingleLayer_BOE_HIL_Idemitsu Kosan</t>
  </si>
  <si>
    <t>2027_Mobile_SingleLayer_RGB_VTE_FMM_BOE_Idemitsu Kosan</t>
  </si>
  <si>
    <t>Hyperion_2027_HTL_Mobile</t>
  </si>
  <si>
    <t>2027_Mobile_SingleLayer_BOE_HTL_Hyperion</t>
  </si>
  <si>
    <t>Idemitsu Kosan_2027_HTL_Mobile</t>
  </si>
  <si>
    <t>2027_Mobile_SingleLayer_BOE_HTL_Idemitsu Kosan</t>
  </si>
  <si>
    <t>Unknown_2027_Mobile</t>
  </si>
  <si>
    <t>Unknown_2027_HTL</t>
  </si>
  <si>
    <t>Unknown_2027_HTL_Mobile</t>
  </si>
  <si>
    <t>Unknown_2027_BOE_Mobile</t>
  </si>
  <si>
    <t>2027_Mobile_SingleLayer_BOE_HTL_Unknown</t>
  </si>
  <si>
    <t>2027_Mobile_SingleLayer_RGB_VTE_FMM_BOE_Unknown</t>
  </si>
  <si>
    <t>Novaled_2027_Mobile</t>
  </si>
  <si>
    <t>Novaled_2027_P_Dopant_Mobile</t>
  </si>
  <si>
    <t>Novaled_2027_BOE_Mobile</t>
  </si>
  <si>
    <t>2027_Mobile_SingleLayer_BOE_P_Dopant_Novaled</t>
  </si>
  <si>
    <t>2027_Mobile_SingleLayer_RGB_VTE_FMM_BOE_Novaled</t>
  </si>
  <si>
    <t>Summer Sprout_2027_P_Dopant_Mobile</t>
  </si>
  <si>
    <t>2027_Mobile_SingleLayer_BOE_P_Dopant_Summer Sprout</t>
  </si>
  <si>
    <t>Summer Sprout_2027_R_Dopant</t>
  </si>
  <si>
    <t>Summer Sprout_2027_R_Dopant_Mobile</t>
  </si>
  <si>
    <t>2027_Mobile_SingleLayer_BOE_R_Dopant_Summer Sprout</t>
  </si>
  <si>
    <t>UDC_2027_R_Dopant_Mobile</t>
  </si>
  <si>
    <t>2027_Mobile_SingleLayer_BOE_R_Dopant_UDC</t>
  </si>
  <si>
    <t>Duksan Neolux_2027_R_Host_Mobile</t>
  </si>
  <si>
    <t>2027_Mobile_SingleLayer_BOE_R_Host_Duksan Neolux</t>
  </si>
  <si>
    <t>DuPont_2027_Mobile</t>
  </si>
  <si>
    <t>DuPont_2027_R_Host_Mobile</t>
  </si>
  <si>
    <t>DuPont_2027_BOE_Mobile</t>
  </si>
  <si>
    <t>2027_Mobile_SingleLayer_BOE_R_Host_DuPont</t>
  </si>
  <si>
    <t>2027_Mobile_SingleLayer_RGB_VTE_FMM_BOE_DuPont</t>
  </si>
  <si>
    <t>Unknown_2027_R_Host_Mobile</t>
  </si>
  <si>
    <t>2027_Mobile_SingleLayer_BOE_R_Host_Unknown</t>
  </si>
  <si>
    <t>LTOM_2027_R_Prime_Mobile</t>
  </si>
  <si>
    <t>2027_Mobile_SingleLayer_BOE_R_Prime_LTOM</t>
  </si>
  <si>
    <t>2027_Mobile_SingleLayer_LGD_BOE_BOE_aETL_Hyperion</t>
  </si>
  <si>
    <t>2027_Mobile_SingleLayer_LGD_BOE_RGB_VTE_FMM_BOE_Hyperion</t>
  </si>
  <si>
    <t>2027_Mobile_SingleLayer_LGD_BOE_BOE_aETL_Solus AM</t>
  </si>
  <si>
    <t>2027_Mobile_SingleLayer_LGD_BOE_RGB_VTE_FMM_BOE_Solus AM</t>
  </si>
  <si>
    <t>2027_Mobile_SingleLayer_LGD_BOE_BOE_B_Dopant_SFC</t>
  </si>
  <si>
    <t>2027_Mobile_SingleLayer_LGD_BOE_RGB_VTE_FMM_BOE_SFC</t>
  </si>
  <si>
    <t>2027_Mobile_SingleLayer_LGD_BOE_BOE_B_Dopant_Sunera</t>
  </si>
  <si>
    <t>2027_Mobile_SingleLayer_LGD_BOE_RGB_VTE_FMM_BOE_Sunera</t>
  </si>
  <si>
    <t>2027_Mobile_SingleLayer_LGD_BOE_BOE_B_Host_LG Chem</t>
  </si>
  <si>
    <t>2027_Mobile_SingleLayer_LGD_BOE_RGB_VTE_FMM_BOE_LG Chem</t>
  </si>
  <si>
    <t>2027_Mobile_SingleLayer_LGD_BOE_BOE_B_Prime_LG Chem</t>
  </si>
  <si>
    <t>2027_Mobile_SingleLayer_LGD_BOE_BOE_B_Prime_Merck</t>
  </si>
  <si>
    <t>2027_Mobile_SingleLayer_LGD_BOE_RGB_VTE_FMM_BOE_Merck</t>
  </si>
  <si>
    <t>2027_Mobile_SingleLayer_LGD_BOE_BOE_CPL_Hyperion</t>
  </si>
  <si>
    <t>2027_Mobile_SingleLayer_LGD_BOE_BOE_EIL_Hyperion</t>
  </si>
  <si>
    <t>Hyperion_2027_ETL</t>
  </si>
  <si>
    <t>Hyperion_2027_ETL_Mobile</t>
  </si>
  <si>
    <t>2027_Mobile_SingleLayer_LGD_BOE_BOE_ETL_Hyperion</t>
  </si>
  <si>
    <t>2027_Mobile_SingleLayer_LGD_BOE_BOE_ETL_Merck</t>
  </si>
  <si>
    <t>2027_Mobile_SingleLayer_LGD_BOE_BOE_G_Dopant_Summer Sprout</t>
  </si>
  <si>
    <t>2027_Mobile_SingleLayer_LGD_BOE_RGB_VTE_FMM_BOE_Summer Sprout</t>
  </si>
  <si>
    <t>2027_Mobile_SingleLayer_LGD_BOE_BOE_G_Dopant_UDC</t>
  </si>
  <si>
    <t>2027_Mobile_SingleLayer_LGD_BOE_RGB_VTE_FMM_BOE_UDC</t>
  </si>
  <si>
    <t>2027_Mobile_SingleLayer_LGD_BOE_BOE_G_Host_LTOM</t>
  </si>
  <si>
    <t>2027_Mobile_SingleLayer_LGD_BOE_RGB_VTE_FMM_BOE_LTOM</t>
  </si>
  <si>
    <t>2027_Mobile_SingleLayer_LGD_BOE_BOE_G_Host_Samsung SDI</t>
  </si>
  <si>
    <t>2027_Mobile_SingleLayer_LGD_BOE_RGB_VTE_FMM_BOE_Samsung SDI</t>
  </si>
  <si>
    <t>2027_Mobile_SingleLayer_LGD_BOE_BOE_G_Prime_Hyperion</t>
  </si>
  <si>
    <t>2027_Mobile_SingleLayer_LGD_BOE_BOE_G_Prime_Merck</t>
  </si>
  <si>
    <t>2027_Mobile_SingleLayer_LGD_BOE_BOE_HIL_Hyperion</t>
  </si>
  <si>
    <t>2027_Mobile_SingleLayer_LGD_BOE_BOE_HIL_Idemitsu Kosan</t>
  </si>
  <si>
    <t>2027_Mobile_SingleLayer_LGD_BOE_RGB_VTE_FMM_BOE_Idemitsu Kosan</t>
  </si>
  <si>
    <t>2027_Mobile_SingleLayer_LGD_BOE_BOE_HTL_Hyperion</t>
  </si>
  <si>
    <t>2027_Mobile_SingleLayer_LGD_BOE_BOE_HTL_Idemitsu Kosan</t>
  </si>
  <si>
    <t>2027_Mobile_SingleLayer_LGD_BOE_BOE_P_Dopant_Novaled</t>
  </si>
  <si>
    <t>2027_Mobile_SingleLayer_LGD_BOE_RGB_VTE_FMM_BOE_Novaled</t>
  </si>
  <si>
    <t>2027_Mobile_SingleLayer_LGD_BOE_BOE_R_Dopant_UDC</t>
  </si>
  <si>
    <t>2027_Mobile_SingleLayer_LGD_BOE_BOE_R_Host_Duksan Neolux</t>
  </si>
  <si>
    <t>2027_Mobile_SingleLayer_LGD_BOE_RGB_VTE_FMM_BOE_Duksan Neolux</t>
  </si>
  <si>
    <t>2027_Mobile_SingleLayer_LGD_BOE_BOE_R_Host_DuPont</t>
  </si>
  <si>
    <t>2027_Mobile_SingleLayer_LGD_BOE_RGB_VTE_FMM_BOE_DuPont</t>
  </si>
  <si>
    <t>2027_Mobile_SingleLayer_LGD_BOE_BOE_R_Host_Unknown</t>
  </si>
  <si>
    <t>2027_Mobile_SingleLayer_LGD_BOE_RGB_VTE_FMM_BOE_Unknown</t>
  </si>
  <si>
    <t>2027_Mobile_SingleLayer_LGD_BOE_BOE_R_Prime_LTOM</t>
  </si>
  <si>
    <t>Merck_2027_R_Prime</t>
  </si>
  <si>
    <t>Merck_2027_R_Prime_Mobile</t>
  </si>
  <si>
    <t>2027_Mobile_SingleLayer_LGD_BOE_BOE_R_Prime_Merck</t>
  </si>
  <si>
    <t>2027_Mobile_Tandem_BOE_aETL_Solus AM</t>
  </si>
  <si>
    <t>2027_Mobile_Tandem_RGB_VTE_FMM_BOE_Solus AM</t>
  </si>
  <si>
    <t>2027_Mobile_Tandem_BOE_B_Dopant_SFC</t>
  </si>
  <si>
    <t>2027_Mobile_Tandem_RGB_VTE_FMM_BOE_SFC</t>
  </si>
  <si>
    <t>2027_Mobile_Tandem_BOE_B_Dopant_Sunera</t>
  </si>
  <si>
    <t>2027_Mobile_Tandem_RGB_VTE_FMM_BOE_Sunera</t>
  </si>
  <si>
    <t>2027_Mobile_Tandem_BOE_B_Host_LG Chem</t>
  </si>
  <si>
    <t>2027_Mobile_Tandem_RGB_VTE_FMM_BOE_LG Chem</t>
  </si>
  <si>
    <t>2027_Mobile_Tandem_BOE_B_Prime_LG Chem</t>
  </si>
  <si>
    <t>2027_Mobile_Tandem_BOE_B_Prime_Merck</t>
  </si>
  <si>
    <t>2027_Mobile_Tandem_RGB_VTE_FMM_BOE_Merck</t>
  </si>
  <si>
    <t>2027_Mobile_Tandem_BOE_CPL_Hyperion</t>
  </si>
  <si>
    <t>2027_Mobile_Tandem_RGB_VTE_FMM_BOE_Hyperion</t>
  </si>
  <si>
    <t>2027_Mobile_Tandem_BOE_EIL_Hyperion</t>
  </si>
  <si>
    <t>2027_Mobile_Tandem_BOE_ETL_Aglaia Tech</t>
  </si>
  <si>
    <t>2027_Mobile_Tandem_RGB_VTE_FMM_BOE_Aglaia Tech</t>
  </si>
  <si>
    <t>2027_Mobile_Tandem_BOE_ETL_Merck</t>
  </si>
  <si>
    <t>2027_Mobile_Tandem_BOE_G_Dopant_UDC</t>
  </si>
  <si>
    <t>2027_Mobile_Tandem_RGB_VTE_FMM_BOE_UDC</t>
  </si>
  <si>
    <t>2027_Mobile_Tandem_BOE_G_Host_LTOM</t>
  </si>
  <si>
    <t>2027_Mobile_Tandem_RGB_VTE_FMM_BOE_LTOM</t>
  </si>
  <si>
    <t>DuPont_2027_G_Prime</t>
  </si>
  <si>
    <t>DuPont_2027_G_Prime_Mobile</t>
  </si>
  <si>
    <t>2027_Mobile_Tandem_BOE_G_Prime_DuPont</t>
  </si>
  <si>
    <t>2027_Mobile_Tandem_RGB_VTE_FMM_BOE_DuPont</t>
  </si>
  <si>
    <t>2027_Mobile_Tandem_BOE_G_Prime_Merck</t>
  </si>
  <si>
    <t>2027_Mobile_Tandem_BOE_HIL_Hyperion</t>
  </si>
  <si>
    <t>2027_Mobile_Tandem_BOE_HIL_Idemitsu Kosan</t>
  </si>
  <si>
    <t>2027_Mobile_Tandem_RGB_VTE_FMM_BOE_Idemitsu Kosan</t>
  </si>
  <si>
    <t>2027_Mobile_Tandem_BOE_HTL_Hyperion</t>
  </si>
  <si>
    <t>2027_Mobile_Tandem_BOE_HTL_Idemitsu Kosan</t>
  </si>
  <si>
    <t>Novaled_2027_n/p_CGL</t>
  </si>
  <si>
    <t>Novaled_2027_n/p_CGL_Mobile</t>
  </si>
  <si>
    <t>2027_Mobile_Tandem_BOE_n/p_CGL_Novaled</t>
  </si>
  <si>
    <t>2027_Mobile_Tandem_RGB_VTE_FMM_BOE_Novaled</t>
  </si>
  <si>
    <t>2027_Mobile_Tandem_BOE_P_Dopant_Novaled</t>
  </si>
  <si>
    <t>2027_Mobile_Tandem_BOE_R_Dopant_UDC</t>
  </si>
  <si>
    <t>2027_Mobile_Tandem_BOE_R_Host_Duksan Neolux</t>
  </si>
  <si>
    <t>2027_Mobile_Tandem_RGB_VTE_FMM_BOE_Duksan Neolux</t>
  </si>
  <si>
    <t>2027_Mobile_Tandem_BOE_R_Host_DuPont</t>
  </si>
  <si>
    <t>2027_Mobile_Tandem_BOE_R_Host_Unknown</t>
  </si>
  <si>
    <t>2027_Mobile_Tandem_RGB_VTE_FMM_BOE_Unknown</t>
  </si>
  <si>
    <t>2027_Mobile_Tandem_BOE_R_Prime_LTOM</t>
  </si>
  <si>
    <t>China Star_2027</t>
  </si>
  <si>
    <t>LG Chem_2027_aETL</t>
  </si>
  <si>
    <t>LG Chem_2027_aETL_Mobile</t>
  </si>
  <si>
    <t>LG Chem_2027_China Star</t>
  </si>
  <si>
    <t>LG Chem_2027_China Star_Mobile</t>
  </si>
  <si>
    <t>aETL_2027_China Star</t>
  </si>
  <si>
    <t>2027_Mobile_SingleLayer_China Star_aETL_LG Chem</t>
  </si>
  <si>
    <t>2027_Mobile_SingleLayer_RGB_VTE_FMM_China Star_LG Chem</t>
  </si>
  <si>
    <t>UIV_2027</t>
  </si>
  <si>
    <t>UIV_2027_Mobile</t>
  </si>
  <si>
    <t>UIV_2027_B_Dopant</t>
  </si>
  <si>
    <t>UIV_2027_B_Dopant_Mobile</t>
  </si>
  <si>
    <t>UIV_2027_China Star</t>
  </si>
  <si>
    <t>UIV_2027_China Star_Mobile</t>
  </si>
  <si>
    <t>B_Dopant_2027_China Star</t>
  </si>
  <si>
    <t>2027_Mobile_SingleLayer_China Star_B_Dopant_UIV</t>
  </si>
  <si>
    <t>2027_Mobile_SingleLayer_RGB_VTE_FMM_China Star_UIV</t>
  </si>
  <si>
    <t>Idemitsu Kosan_2027_B_Host</t>
  </si>
  <si>
    <t>Idemitsu Kosan_2027_B_Host_Mobile</t>
  </si>
  <si>
    <t>Idemitsu Kosan_2027_China Star</t>
  </si>
  <si>
    <t>Idemitsu Kosan_2027_China Star_Mobile</t>
  </si>
  <si>
    <t>B_Host_2027_China Star</t>
  </si>
  <si>
    <t>2027_Mobile_SingleLayer_China Star_B_Host_Idemitsu Kosan</t>
  </si>
  <si>
    <t>2027_Mobile_SingleLayer_RGB_VTE_FMM_China Star_Idemitsu Kosan</t>
  </si>
  <si>
    <t>2027_Mobile_SingleLayer_China Star_B_Host_LG Chem</t>
  </si>
  <si>
    <t>Idemitsu Kosan_2027_B_Prime</t>
  </si>
  <si>
    <t>Idemitsu Kosan_2027_B_Prime_Mobile</t>
  </si>
  <si>
    <t>B_Prime_2027_China Star</t>
  </si>
  <si>
    <t>2027_Mobile_SingleLayer_China Star_B_Prime_Idemitsu Kosan</t>
  </si>
  <si>
    <t>Merck_2027_China Star</t>
  </si>
  <si>
    <t>Merck_2027_China Star_Mobile</t>
  </si>
  <si>
    <t>2027_Mobile_SingleLayer_China Star_B_Prime_Merck</t>
  </si>
  <si>
    <t>2027_Mobile_SingleLayer_RGB_VTE_FMM_China Star_Merck</t>
  </si>
  <si>
    <t>Unknown_2027_B_Prime</t>
  </si>
  <si>
    <t>Unknown_2027_B_Prime_Mobile</t>
  </si>
  <si>
    <t>Unknown_2027_China Star</t>
  </si>
  <si>
    <t>Unknown_2027_China Star_Mobile</t>
  </si>
  <si>
    <t>2027_Mobile_SingleLayer_China Star_B_Prime_Unknown</t>
  </si>
  <si>
    <t>2027_Mobile_SingleLayer_RGB_VTE_FMM_China Star_Unknown</t>
  </si>
  <si>
    <t>Unknown_2027_CPL</t>
  </si>
  <si>
    <t>Unknown_2027_CPL_Mobile</t>
  </si>
  <si>
    <t>CPL_2027_China Star</t>
  </si>
  <si>
    <t>2027_Mobile_SingleLayer_China Star_CPL_Unknown</t>
  </si>
  <si>
    <t>Jilin OLED_2027</t>
  </si>
  <si>
    <t>Jilin OLED_2027_Mobile</t>
  </si>
  <si>
    <t>Jilin OLED_2027_EIL</t>
  </si>
  <si>
    <t>Jilin OLED_2027_EIL_Mobile</t>
  </si>
  <si>
    <t>Jilin OLED_2027_China Star</t>
  </si>
  <si>
    <t>Jilin OLED_2027_China Star_Mobile</t>
  </si>
  <si>
    <t>EIL_2027_China Star</t>
  </si>
  <si>
    <t>2027_Mobile_SingleLayer_China Star_EIL_Jilin OLED</t>
  </si>
  <si>
    <t>2027_Mobile_SingleLayer_RGB_VTE_FMM_China Star_Jilin OLED</t>
  </si>
  <si>
    <t>Idemitsu Kosan_2027_ETL</t>
  </si>
  <si>
    <t>Idemitsu Kosan_2027_ETL_Mobile</t>
  </si>
  <si>
    <t>ETL_2027_China Star</t>
  </si>
  <si>
    <t>2027_Mobile_SingleLayer_China Star_ETL_Idemitsu Kosan</t>
  </si>
  <si>
    <t>2027_Mobile_SingleLayer_China Star_ETL_LG Chem</t>
  </si>
  <si>
    <t>Unknown_2027_ETL</t>
  </si>
  <si>
    <t>Unknown_2027_ETL_Mobile</t>
  </si>
  <si>
    <t>2027_Mobile_SingleLayer_China Star_ETL_Unknown</t>
  </si>
  <si>
    <t>UDC_2027_China Star</t>
  </si>
  <si>
    <t>UDC_2027_China Star_Mobile</t>
  </si>
  <si>
    <t>G_Dopant_2027_China Star</t>
  </si>
  <si>
    <t>2027_Mobile_SingleLayer_China Star_G_Dopant_UDC</t>
  </si>
  <si>
    <t>2027_Mobile_SingleLayer_RGB_VTE_FMM_China Star_UDC</t>
  </si>
  <si>
    <t>LG Chem_2027_G_Host_Mobile</t>
  </si>
  <si>
    <t>G_Host_2027_China Star</t>
  </si>
  <si>
    <t>2027_Mobile_SingleLayer_China Star_G_Host_LG Chem</t>
  </si>
  <si>
    <t>Samsung SDI_2027_China Star</t>
  </si>
  <si>
    <t>Samsung SDI_2027_China Star_Mobile</t>
  </si>
  <si>
    <t>2027_Mobile_SingleLayer_China Star_G_Host_Samsung SDI</t>
  </si>
  <si>
    <t>2027_Mobile_SingleLayer_RGB_VTE_FMM_China Star_Samsung SDI</t>
  </si>
  <si>
    <t>Jilin OLED_2027_G_Prime</t>
  </si>
  <si>
    <t>Jilin OLED_2027_G_Prime_Mobile</t>
  </si>
  <si>
    <t>G_Prime_2027_China Star</t>
  </si>
  <si>
    <t>2027_Mobile_SingleLayer_China Star_G_Prime_Jilin OLED</t>
  </si>
  <si>
    <t>2027_Mobile_SingleLayer_China Star_G_Prime_Merck</t>
  </si>
  <si>
    <t>Unknown_2027_HIL</t>
  </si>
  <si>
    <t>Unknown_2027_HIL_Mobile</t>
  </si>
  <si>
    <t>HIL_2027_China Star</t>
  </si>
  <si>
    <t>2027_Mobile_SingleLayer_China Star_HIL_Unknown</t>
  </si>
  <si>
    <t>Merck_2027_HTL</t>
  </si>
  <si>
    <t>Merck_2027_HTL_Mobile</t>
  </si>
  <si>
    <t>HTL_2027_China Star</t>
  </si>
  <si>
    <t>2027_Mobile_SingleLayer_China Star_HTL_Merck</t>
  </si>
  <si>
    <t>2027_Mobile_SingleLayer_China Star_HTL_Unknown</t>
  </si>
  <si>
    <t>Novaled_2027_China Star</t>
  </si>
  <si>
    <t>Novaled_2027_China Star_Mobile</t>
  </si>
  <si>
    <t>P_Dopant_2027_China Star</t>
  </si>
  <si>
    <t>2027_Mobile_SingleLayer_China Star_P_Dopant_Novaled</t>
  </si>
  <si>
    <t>2027_Mobile_SingleLayer_RGB_VTE_FMM_China Star_Novaled</t>
  </si>
  <si>
    <t>Unknown_2027_P_Dopant</t>
  </si>
  <si>
    <t>Unknown_2027_P_Dopant_Mobile</t>
  </si>
  <si>
    <t>2027_Mobile_SingleLayer_China Star_P_Dopant_Unknown</t>
  </si>
  <si>
    <t>R_Dopant_2027_China Star</t>
  </si>
  <si>
    <t>2027_Mobile_SingleLayer_China Star_R_Dopant_UDC</t>
  </si>
  <si>
    <t>DuPont_2027_China Star</t>
  </si>
  <si>
    <t>DuPont_2027_China Star_Mobile</t>
  </si>
  <si>
    <t>R_Host_2027_China Star</t>
  </si>
  <si>
    <t>2027_Mobile_SingleLayer_China Star_R_Host_DuPont</t>
  </si>
  <si>
    <t>2027_Mobile_SingleLayer_RGB_VTE_FMM_China Star_DuPont</t>
  </si>
  <si>
    <t>2027_Mobile_SingleLayer_China Star_R_Host_Unknown</t>
  </si>
  <si>
    <t>Jilin OLED_2027_R_Prime</t>
  </si>
  <si>
    <t>Jilin OLED_2027_R_Prime_Mobile</t>
  </si>
  <si>
    <t>R_Prime_2027_China Star</t>
  </si>
  <si>
    <t>2027_Mobile_SingleLayer_China Star_R_Prime_Jilin OLED</t>
  </si>
  <si>
    <t>LTOM_2027_China Star</t>
  </si>
  <si>
    <t>LTOM_2027_China Star_Mobile</t>
  </si>
  <si>
    <t>2027_Mobile_SingleLayer_China Star_R_Prime_LTOM</t>
  </si>
  <si>
    <t>2027_Mobile_SingleLayer_RGB_VTE_FMM_China Star_LTOM</t>
  </si>
  <si>
    <t>UIV_2027_IT</t>
  </si>
  <si>
    <t>UIV_2027_CPL</t>
  </si>
  <si>
    <t>UIV_2027_CPL_IT</t>
  </si>
  <si>
    <t>UIV_2027_China Star_IT</t>
  </si>
  <si>
    <t>2027_RGB_IJP_China Star_CPL_UIV</t>
  </si>
  <si>
    <t>2027_RGB_IJP_RGB_VTE_FMM_China Star_UIV</t>
  </si>
  <si>
    <t>Unknown_2027_EIL</t>
  </si>
  <si>
    <t>Unknown_2027_EIL_IT</t>
  </si>
  <si>
    <t>Unknown_2027_China Star_IT</t>
  </si>
  <si>
    <t>2027_RGB_IJP_China Star_EIL_Unknown</t>
  </si>
  <si>
    <t>2027_RGB_IJP_RGB_VTE_FMM_China Star_Unknown</t>
  </si>
  <si>
    <t>EML_B_2027</t>
  </si>
  <si>
    <t>Unknown_2027_EML_B</t>
  </si>
  <si>
    <t>Unknown_2027_EML_B_IT</t>
  </si>
  <si>
    <t>EML_B_2027_China Star</t>
  </si>
  <si>
    <t>2027_RGB_IJP_China Star_EML_B_Unknown</t>
  </si>
  <si>
    <t>2027_RGB_IJP_RGB_IJP_FMM_China Star_Unknown</t>
  </si>
  <si>
    <t>EML_G_2027</t>
  </si>
  <si>
    <t>Unknown_2027_EML_G</t>
  </si>
  <si>
    <t>Unknown_2027_EML_G_IT</t>
  </si>
  <si>
    <t>EML_G_2027_China Star</t>
  </si>
  <si>
    <t>2027_RGB_IJP_China Star_EML_G_Unknown</t>
  </si>
  <si>
    <t>EML_R_2027</t>
  </si>
  <si>
    <t>Unknown_2027_EML_R</t>
  </si>
  <si>
    <t>Unknown_2027_EML_R_IT</t>
  </si>
  <si>
    <t>EML_R_2027_China Star</t>
  </si>
  <si>
    <t>2027_RGB_IJP_China Star_EML_R_Unknown</t>
  </si>
  <si>
    <t>Unknown_2027_ETL_IT</t>
  </si>
  <si>
    <t>2027_RGB_IJP_China Star_ETL_Unknown</t>
  </si>
  <si>
    <t>HIL_B_2027</t>
  </si>
  <si>
    <t>Unknown_2027_HIL_B</t>
  </si>
  <si>
    <t>Unknown_2027_HIL_B_IT</t>
  </si>
  <si>
    <t>HIL_B_2027_China Star</t>
  </si>
  <si>
    <t>2027_RGB_IJP_China Star_HIL_B_Unknown</t>
  </si>
  <si>
    <t>HIL_G_2027</t>
  </si>
  <si>
    <t>Unknown_2027_HIL_G</t>
  </si>
  <si>
    <t>Unknown_2027_HIL_G_IT</t>
  </si>
  <si>
    <t>HIL_G_2027_China Star</t>
  </si>
  <si>
    <t>2027_RGB_IJP_China Star_HIL_G_Unknown</t>
  </si>
  <si>
    <t>HIL_R_2027</t>
  </si>
  <si>
    <t>Unknown_2027_HIL_R</t>
  </si>
  <si>
    <t>Unknown_2027_HIL_R_IT</t>
  </si>
  <si>
    <t>HIL_R_2027_China Star</t>
  </si>
  <si>
    <t>2027_RGB_IJP_China Star_HIL_R_Unknown</t>
  </si>
  <si>
    <t>IL_B_2027</t>
  </si>
  <si>
    <t>Unknown_2027_IL_B</t>
  </si>
  <si>
    <t>Unknown_2027_IL_B_IT</t>
  </si>
  <si>
    <t>IL_B_2027_China Star</t>
  </si>
  <si>
    <t>2027_RGB_IJP_China Star_IL_B_Unknown</t>
  </si>
  <si>
    <t>IL_G_2027</t>
  </si>
  <si>
    <t>Unknown_2027_IL_G</t>
  </si>
  <si>
    <t>Unknown_2027_IL_G_IT</t>
  </si>
  <si>
    <t>IL_G_2027_China Star</t>
  </si>
  <si>
    <t>2027_RGB_IJP_China Star_IL_G_Unknown</t>
  </si>
  <si>
    <t>IL_R_2027</t>
  </si>
  <si>
    <t>Unknown_2027_IL_R</t>
  </si>
  <si>
    <t>Unknown_2027_IL_R_IT</t>
  </si>
  <si>
    <t>IL_R_2027_China Star</t>
  </si>
  <si>
    <t>2027_RGB_IJP_China Star_IL_R_Unknown</t>
  </si>
  <si>
    <t>EDO_2027</t>
  </si>
  <si>
    <t>Solus AM_2027_EDO</t>
  </si>
  <si>
    <t>Solus AM_2027_EDO_IT</t>
  </si>
  <si>
    <t>aETL_2027_EDO</t>
  </si>
  <si>
    <t>2027_IT_SingleLayer_EDO_aETL_Solus AM</t>
  </si>
  <si>
    <t>2027_IT_SingleLayer_RGB_VTE_FMM_EDO_Solus AM</t>
  </si>
  <si>
    <t>Idemitsu Kosan_2027_B_Dopant</t>
  </si>
  <si>
    <t>Idemitsu Kosan_2027_B_Dopant_IT</t>
  </si>
  <si>
    <t>Idemitsu Kosan_2027_EDO</t>
  </si>
  <si>
    <t>Idemitsu Kosan_2027_EDO_IT</t>
  </si>
  <si>
    <t>B_Dopant_2027_EDO</t>
  </si>
  <si>
    <t>2027_IT_SingleLayer_EDO_B_Dopant_Idemitsu Kosan</t>
  </si>
  <si>
    <t>2027_IT_SingleLayer_RGB_VTE_FMM_EDO_Idemitsu Kosan</t>
  </si>
  <si>
    <t>SK JNC_2027_B_Dopant</t>
  </si>
  <si>
    <t>SK JNC_2027_B_Dopant_IT</t>
  </si>
  <si>
    <t>SK JNC_2027_EDO</t>
  </si>
  <si>
    <t>SK JNC_2027_EDO_IT</t>
  </si>
  <si>
    <t>2027_IT_SingleLayer_EDO_B_Dopant_SK JNC</t>
  </si>
  <si>
    <t>2027_IT_SingleLayer_RGB_VTE_FMM_EDO_SK JNC</t>
  </si>
  <si>
    <t>Idemitsu Kosan_2027_B_Host_IT</t>
  </si>
  <si>
    <t>B_Host_2027_EDO</t>
  </si>
  <si>
    <t>2027_IT_SingleLayer_EDO_B_Host_Idemitsu Kosan</t>
  </si>
  <si>
    <t>Lumilan_2027</t>
  </si>
  <si>
    <t>Lumilan_2027_IT</t>
  </si>
  <si>
    <t>Lumilan_2027_B_Host</t>
  </si>
  <si>
    <t>Lumilan_2027_B_Host_IT</t>
  </si>
  <si>
    <t>Lumilan_2027_EDO</t>
  </si>
  <si>
    <t>Lumilan_2027_EDO_IT</t>
  </si>
  <si>
    <t>2027_IT_SingleLayer_EDO_B_Host_Lumilan</t>
  </si>
  <si>
    <t>2027_IT_SingleLayer_RGB_VTE_FMM_EDO_Lumilan</t>
  </si>
  <si>
    <t>Unknown_2027_B_Host</t>
  </si>
  <si>
    <t>Unknown_2027_B_Host_IT</t>
  </si>
  <si>
    <t>Unknown_2027_EDO</t>
  </si>
  <si>
    <t>Unknown_2027_EDO_IT</t>
  </si>
  <si>
    <t>2027_IT_SingleLayer_EDO_B_Host_Unknown</t>
  </si>
  <si>
    <t>2027_IT_SingleLayer_RGB_VTE_FMM_EDO_Unknown</t>
  </si>
  <si>
    <t>B_Prime_2027_EDO</t>
  </si>
  <si>
    <t>2027_IT_SingleLayer_EDO_B_Prime_SK JNC</t>
  </si>
  <si>
    <t>Unknown_2027_B_Prime_IT</t>
  </si>
  <si>
    <t>2027_IT_SingleLayer_EDO_B_Prime_Unknown</t>
  </si>
  <si>
    <t>Unknown_2027_CPL_IT</t>
  </si>
  <si>
    <t>CPL_2027_EDO</t>
  </si>
  <si>
    <t>2027_IT_SingleLayer_EDO_CPL_Unknown</t>
  </si>
  <si>
    <t>EIL_2027_EDO</t>
  </si>
  <si>
    <t>2027_IT_SingleLayer_EDO_EIL_Unknown</t>
  </si>
  <si>
    <t>Merck_2027_EDO</t>
  </si>
  <si>
    <t>Merck_2027_EDO_IT</t>
  </si>
  <si>
    <t>ETL_2027_EDO</t>
  </si>
  <si>
    <t>2027_IT_SingleLayer_EDO_ETL_Merck</t>
  </si>
  <si>
    <t>2027_IT_SingleLayer_RGB_VTE_FMM_EDO_Merck</t>
  </si>
  <si>
    <t>2027_IT_SingleLayer_EDO_ETL_Unknown</t>
  </si>
  <si>
    <t>Summer Sprout_2027_G_Dopant_IT</t>
  </si>
  <si>
    <t>Summer Sprout_2027_EDO</t>
  </si>
  <si>
    <t>Summer Sprout_2027_EDO_IT</t>
  </si>
  <si>
    <t>G_Dopant_2027_EDO</t>
  </si>
  <si>
    <t>2027_IT_SingleLayer_EDO_G_Dopant_Summer Sprout</t>
  </si>
  <si>
    <t>2027_IT_SingleLayer_RGB_VTE_FMM_EDO_Summer Sprout</t>
  </si>
  <si>
    <t>UDC_2027_EDO</t>
  </si>
  <si>
    <t>UDC_2027_EDO_IT</t>
  </si>
  <si>
    <t>2027_IT_SingleLayer_EDO_G_Dopant_UDC</t>
  </si>
  <si>
    <t>2027_IT_SingleLayer_RGB_VTE_FMM_EDO_UDC</t>
  </si>
  <si>
    <t>Unknown_2027_G_Host</t>
  </si>
  <si>
    <t>Unknown_2027_G_Host_IT</t>
  </si>
  <si>
    <t>G_Host_2027_EDO</t>
  </si>
  <si>
    <t>2027_IT_SingleLayer_EDO_G_Host_Unknown</t>
  </si>
  <si>
    <t>Unknown_2027_G_Prime</t>
  </si>
  <si>
    <t>Unknown_2027_G_Prime_IT</t>
  </si>
  <si>
    <t>G_Prime_2027_EDO</t>
  </si>
  <si>
    <t>2027_IT_SingleLayer_EDO_G_Prime_Unknown</t>
  </si>
  <si>
    <t>Unknown_2027_HIL_IT</t>
  </si>
  <si>
    <t>HIL_2027_EDO</t>
  </si>
  <si>
    <t>2027_IT_SingleLayer_EDO_HIL_Unknown</t>
  </si>
  <si>
    <t>Aglaia Tech_2027_HTL</t>
  </si>
  <si>
    <t>Aglaia Tech_2027_HTL_IT</t>
  </si>
  <si>
    <t>Aglaia Tech_2027_EDO</t>
  </si>
  <si>
    <t>Aglaia Tech_2027_EDO_IT</t>
  </si>
  <si>
    <t>HTL_2027_EDO</t>
  </si>
  <si>
    <t>2027_IT_SingleLayer_EDO_HTL_Aglaia Tech</t>
  </si>
  <si>
    <t>2027_IT_SingleLayer_RGB_VTE_FMM_EDO_Aglaia Tech</t>
  </si>
  <si>
    <t>Merck_2027_HTL_IT</t>
  </si>
  <si>
    <t>2027_IT_SingleLayer_EDO_HTL_Merck</t>
  </si>
  <si>
    <t>Novaled_2027_EDO</t>
  </si>
  <si>
    <t>Novaled_2027_EDO_IT</t>
  </si>
  <si>
    <t>P_Dopant_2027_EDO</t>
  </si>
  <si>
    <t>2027_IT_SingleLayer_EDO_P_Dopant_Novaled</t>
  </si>
  <si>
    <t>2027_IT_SingleLayer_RGB_VTE_FMM_EDO_Novaled</t>
  </si>
  <si>
    <t>2027_IT_SingleLayer_EDO_P_Dopant_Summer Sprout</t>
  </si>
  <si>
    <t>Summer Sprout_2027_R_Dopant_IT</t>
  </si>
  <si>
    <t>R_Dopant_2027_EDO</t>
  </si>
  <si>
    <t>2027_IT_SingleLayer_EDO_R_Dopant_Summer Sprout</t>
  </si>
  <si>
    <t>2027_IT_SingleLayer_EDO_R_Dopant_UDC</t>
  </si>
  <si>
    <t>DuPont_2027_EDO</t>
  </si>
  <si>
    <t>DuPont_2027_EDO_IT</t>
  </si>
  <si>
    <t>R_Host_2027_EDO</t>
  </si>
  <si>
    <t>2027_IT_SingleLayer_EDO_R_Host_DuPont</t>
  </si>
  <si>
    <t>2027_IT_SingleLayer_RGB_VTE_FMM_EDO_DuPont</t>
  </si>
  <si>
    <t>Summer Sprout_2027_R_Host</t>
  </si>
  <si>
    <t>Summer Sprout_2027_R_Host_IT</t>
  </si>
  <si>
    <t>2027_IT_SingleLayer_EDO_R_Host_Summer Sprout</t>
  </si>
  <si>
    <t>Jilin OLED_2027_IT</t>
  </si>
  <si>
    <t>Jilin OLED_2027_R_Prime_IT</t>
  </si>
  <si>
    <t>Jilin OLED_2027_EDO</t>
  </si>
  <si>
    <t>Jilin OLED_2027_EDO_IT</t>
  </si>
  <si>
    <t>R_Prime_2027_EDO</t>
  </si>
  <si>
    <t>2027_IT_SingleLayer_EDO_R_Prime_Jilin OLED</t>
  </si>
  <si>
    <t>2027_IT_SingleLayer_RGB_VTE_FMM_EDO_Jilin OLED</t>
  </si>
  <si>
    <t>LTOM_2027_EDO</t>
  </si>
  <si>
    <t>LTOM_2027_EDO_IT</t>
  </si>
  <si>
    <t>2027_IT_SingleLayer_EDO_R_Prime_LTOM</t>
  </si>
  <si>
    <t>2027_IT_SingleLayer_RGB_VTE_FMM_EDO_LTOM</t>
  </si>
  <si>
    <t>Solus AM_2027_EDO_Mobile</t>
  </si>
  <si>
    <t>2027_Mobile_SingleLayer_EDO_aETL_Solus AM</t>
  </si>
  <si>
    <t>2027_Mobile_SingleLayer_RGB_VTE_FMM_EDO_Solus AM</t>
  </si>
  <si>
    <t>Idemitsu Kosan_2027_B_Dopant_Mobile</t>
  </si>
  <si>
    <t>Idemitsu Kosan_2027_EDO_Mobile</t>
  </si>
  <si>
    <t>2027_Mobile_SingleLayer_EDO_B_Dopant_Idemitsu Kosan</t>
  </si>
  <si>
    <t>2027_Mobile_SingleLayer_RGB_VTE_FMM_EDO_Idemitsu Kosan</t>
  </si>
  <si>
    <t>Sunera_2027_EDO</t>
  </si>
  <si>
    <t>Sunera_2027_EDO_Mobile</t>
  </si>
  <si>
    <t>2027_Mobile_SingleLayer_EDO_B_Dopant_Sunera</t>
  </si>
  <si>
    <t>2027_Mobile_SingleLayer_RGB_VTE_FMM_EDO_Sunera</t>
  </si>
  <si>
    <t>2027_Mobile_SingleLayer_EDO_B_Host_Idemitsu Kosan</t>
  </si>
  <si>
    <t>Lumilan_2027_Mobile</t>
  </si>
  <si>
    <t>Lumilan_2027_B_Host_Mobile</t>
  </si>
  <si>
    <t>Lumilan_2027_EDO_Mobile</t>
  </si>
  <si>
    <t>2027_Mobile_SingleLayer_EDO_B_Host_Lumilan</t>
  </si>
  <si>
    <t>2027_Mobile_SingleLayer_RGB_VTE_FMM_EDO_Lumilan</t>
  </si>
  <si>
    <t>SK JNC_2027_Mobile</t>
  </si>
  <si>
    <t>SK JNC_2027_B_Prime_Mobile</t>
  </si>
  <si>
    <t>SK JNC_2027_EDO_Mobile</t>
  </si>
  <si>
    <t>2027_Mobile_SingleLayer_EDO_B_Prime_SK JNC</t>
  </si>
  <si>
    <t>2027_Mobile_SingleLayer_RGB_VTE_FMM_EDO_SK JNC</t>
  </si>
  <si>
    <t>Unknown_2027_EDO_Mobile</t>
  </si>
  <si>
    <t>2027_Mobile_SingleLayer_EDO_B_Prime_Unknown</t>
  </si>
  <si>
    <t>2027_Mobile_SingleLayer_RGB_VTE_FMM_EDO_Unknown</t>
  </si>
  <si>
    <t>2027_Mobile_SingleLayer_EDO_CPL_Unknown</t>
  </si>
  <si>
    <t>Unknown_2027_EIL_Mobile</t>
  </si>
  <si>
    <t>2027_Mobile_SingleLayer_EDO_EIL_Unknown</t>
  </si>
  <si>
    <t>Merck_2027_EDO_Mobile</t>
  </si>
  <si>
    <t>2027_Mobile_SingleLayer_EDO_ETL_Merck</t>
  </si>
  <si>
    <t>2027_Mobile_SingleLayer_RGB_VTE_FMM_EDO_Merck</t>
  </si>
  <si>
    <t>2027_Mobile_SingleLayer_EDO_ETL_Unknown</t>
  </si>
  <si>
    <t>Summer Sprout_2027_EDO_Mobile</t>
  </si>
  <si>
    <t>2027_Mobile_SingleLayer_EDO_G_Dopant_Summer Sprout</t>
  </si>
  <si>
    <t>2027_Mobile_SingleLayer_RGB_VTE_FMM_EDO_Summer Sprout</t>
  </si>
  <si>
    <t>Unknown_2027_G_Host_Mobile</t>
  </si>
  <si>
    <t>2027_Mobile_SingleLayer_EDO_G_Host_Unknown</t>
  </si>
  <si>
    <t>Unknown_2027_G_Prime_Mobile</t>
  </si>
  <si>
    <t>2027_Mobile_SingleLayer_EDO_G_Prime_Unknown</t>
  </si>
  <si>
    <t>2027_Mobile_SingleLayer_EDO_HIL_Unknown</t>
  </si>
  <si>
    <t>Aglaia Tech_2027_HTL_Mobile</t>
  </si>
  <si>
    <t>Aglaia Tech_2027_EDO_Mobile</t>
  </si>
  <si>
    <t>2027_Mobile_SingleLayer_EDO_HTL_Aglaia Tech</t>
  </si>
  <si>
    <t>2027_Mobile_SingleLayer_RGB_VTE_FMM_EDO_Aglaia Tech</t>
  </si>
  <si>
    <t>2027_Mobile_SingleLayer_EDO_HTL_Merck</t>
  </si>
  <si>
    <t>Novaled_2027_EDO_Mobile</t>
  </si>
  <si>
    <t>2027_Mobile_SingleLayer_EDO_P_Dopant_Novaled</t>
  </si>
  <si>
    <t>2027_Mobile_SingleLayer_RGB_VTE_FMM_EDO_Novaled</t>
  </si>
  <si>
    <t>2027_Mobile_SingleLayer_EDO_P_Dopant_Summer Sprout</t>
  </si>
  <si>
    <t>2027_Mobile_SingleLayer_EDO_R_Dopant_Summer Sprout</t>
  </si>
  <si>
    <t>UDC_2027_EDO_Mobile</t>
  </si>
  <si>
    <t>2027_Mobile_SingleLayer_EDO_R_Dopant_UDC</t>
  </si>
  <si>
    <t>2027_Mobile_SingleLayer_RGB_VTE_FMM_EDO_UDC</t>
  </si>
  <si>
    <t>DuPont_2027_EDO_Mobile</t>
  </si>
  <si>
    <t>2027_Mobile_SingleLayer_EDO_R_Host_DuPont</t>
  </si>
  <si>
    <t>2027_Mobile_SingleLayer_RGB_VTE_FMM_EDO_DuPont</t>
  </si>
  <si>
    <t>Summer Sprout_2027_R_Host_Mobile</t>
  </si>
  <si>
    <t>2027_Mobile_SingleLayer_EDO_R_Host_Summer Sprout</t>
  </si>
  <si>
    <t>Jilin OLED_2027_EDO_Mobile</t>
  </si>
  <si>
    <t>2027_Mobile_SingleLayer_EDO_R_Prime_Jilin OLED</t>
  </si>
  <si>
    <t>2027_Mobile_SingleLayer_RGB_VTE_FMM_EDO_Jilin OLED</t>
  </si>
  <si>
    <t>LTOM_2027_EDO_Mobile</t>
  </si>
  <si>
    <t>2027_Mobile_SingleLayer_EDO_R_Prime_LTOM</t>
  </si>
  <si>
    <t>2027_Mobile_SingleLayer_RGB_VTE_FMM_EDO_LTOM</t>
  </si>
  <si>
    <t>LGD_2027</t>
  </si>
  <si>
    <t>LG Chem_2027_aETL_IT</t>
  </si>
  <si>
    <t>LG Chem_2027_LGD</t>
  </si>
  <si>
    <t>LG Chem_2027_LGD_IT</t>
  </si>
  <si>
    <t>aETL_2027_LGD</t>
  </si>
  <si>
    <t>2027_IT_Tandem_LGD_aETL_LG Chem</t>
  </si>
  <si>
    <t>2027_IT_Tandem_RGB_VTE_FMM_LGD_LG Chem</t>
  </si>
  <si>
    <t>SK JNC_2027_LGD</t>
  </si>
  <si>
    <t>SK JNC_2027_LGD_IT</t>
  </si>
  <si>
    <t>B_Dopant_2027_LGD</t>
  </si>
  <si>
    <t>2027_IT_Tandem_LGD_B_Dopant_SK JNC</t>
  </si>
  <si>
    <t>2027_IT_Tandem_RGB_VTE_FMM_LGD_SK JNC</t>
  </si>
  <si>
    <t>DuPont_2027_B_Host</t>
  </si>
  <si>
    <t>DuPont_2027_B_Host_IT</t>
  </si>
  <si>
    <t>DuPont_2027_LGD</t>
  </si>
  <si>
    <t>DuPont_2027_LGD_IT</t>
  </si>
  <si>
    <t>B_Host_2027_LGD</t>
  </si>
  <si>
    <t>2027_IT_Tandem_LGD_B_Host_DuPont</t>
  </si>
  <si>
    <t>2027_IT_Tandem_RGB_VTE_FMM_LGD_DuPont</t>
  </si>
  <si>
    <t>Idemitsu Kosan_2027_LGD</t>
  </si>
  <si>
    <t>Idemitsu Kosan_2027_LGD_IT</t>
  </si>
  <si>
    <t>2027_IT_Tandem_LGD_B_Host_Idemitsu Kosan</t>
  </si>
  <si>
    <t>2027_IT_Tandem_RGB_VTE_FMM_LGD_Idemitsu Kosan</t>
  </si>
  <si>
    <t>2027_IT_Tandem_LGD_B_Host_LG Chem</t>
  </si>
  <si>
    <t>Merck_2027_LGD</t>
  </si>
  <si>
    <t>Merck_2027_LGD_IT</t>
  </si>
  <si>
    <t>B_Prime_2027_LGD</t>
  </si>
  <si>
    <t>2027_IT_Tandem_LGD_B_Prime_Merck</t>
  </si>
  <si>
    <t>2027_IT_Tandem_RGB_VTE_FMM_LGD_Merck</t>
  </si>
  <si>
    <t>P&amp;H Tech_2027</t>
  </si>
  <si>
    <t>P&amp;H Tech_2027_IT</t>
  </si>
  <si>
    <t>P&amp;H Tech_2027_CPL</t>
  </si>
  <si>
    <t>P&amp;H Tech_2027_CPL_IT</t>
  </si>
  <si>
    <t>P&amp;H Tech_2027_LGD</t>
  </si>
  <si>
    <t>P&amp;H Tech_2027_LGD_IT</t>
  </si>
  <si>
    <t>CPL_2027_LGD</t>
  </si>
  <si>
    <t>2027_IT_Tandem_LGD_CPL_P&amp;H Tech</t>
  </si>
  <si>
    <t>2027_IT_Tandem_RGB_VTE_FMM_LGD_P&amp;H Tech</t>
  </si>
  <si>
    <t>LT Materials_2027</t>
  </si>
  <si>
    <t>LT Materials_2027_IT</t>
  </si>
  <si>
    <t>LT Materials_2027_EIL</t>
  </si>
  <si>
    <t>LT Materials_2027_EIL_IT</t>
  </si>
  <si>
    <t>LT Materials_2027_LGD</t>
  </si>
  <si>
    <t>LT Materials_2027_LGD_IT</t>
  </si>
  <si>
    <t>EIL_2027_LGD</t>
  </si>
  <si>
    <t>2027_IT_Tandem_LGD_EIL_LT Materials</t>
  </si>
  <si>
    <t>2027_IT_Tandem_RGB_VTE_FMM_LGD_LT Materials</t>
  </si>
  <si>
    <t>Idemitsu Kosan_2027_ETL_IT</t>
  </si>
  <si>
    <t>ETL_2027_LGD</t>
  </si>
  <si>
    <t>2027_IT_Tandem_LGD_ETL_Idemitsu Kosan</t>
  </si>
  <si>
    <t>2027_IT_Tandem_LGD_ETL_LG Chem</t>
  </si>
  <si>
    <t>UDC_2027_LGD</t>
  </si>
  <si>
    <t>UDC_2027_LGD_IT</t>
  </si>
  <si>
    <t>G_Dopant_2027_LGD</t>
  </si>
  <si>
    <t>2027_IT_Tandem_LGD_G_Dopant_UDC</t>
  </si>
  <si>
    <t>2027_IT_Tandem_RGB_VTE_FMM_LGD_UDC</t>
  </si>
  <si>
    <t>G_Host_2027_LGD</t>
  </si>
  <si>
    <t>2027_IT_Tandem_LGD_G_Host_LG Chem</t>
  </si>
  <si>
    <t>LT Materials_2027_G_Host</t>
  </si>
  <si>
    <t>LT Materials_2027_G_Host_IT</t>
  </si>
  <si>
    <t>2027_IT_Tandem_LGD_G_Host_LT Materials</t>
  </si>
  <si>
    <t>LT Materials_2027_G_Prime</t>
  </si>
  <si>
    <t>LT Materials_2027_G_Prime_IT</t>
  </si>
  <si>
    <t>G_Prime_2027_LGD</t>
  </si>
  <si>
    <t>2027_IT_Tandem_LGD_G_Prime_LT Materials</t>
  </si>
  <si>
    <t>2027_IT_Tandem_LGD_G_Prime_Merck</t>
  </si>
  <si>
    <t>Merck_2027_HIL</t>
  </si>
  <si>
    <t>Merck_2027_HIL_IT</t>
  </si>
  <si>
    <t>HIL_2027_LGD</t>
  </si>
  <si>
    <t>2027_IT_Tandem_LGD_HIL_Merck</t>
  </si>
  <si>
    <t>HTL_2027_LGD</t>
  </si>
  <si>
    <t>2027_IT_Tandem_LGD_HTL_Merck</t>
  </si>
  <si>
    <t>Jinwoong_2027</t>
  </si>
  <si>
    <t>Jinwoong_2027_IT</t>
  </si>
  <si>
    <t>Jinwoong_2027_n/p_CGL</t>
  </si>
  <si>
    <t>Jinwoong_2027_n/p_CGL_IT</t>
  </si>
  <si>
    <t>Jinwoong_2027_LGD</t>
  </si>
  <si>
    <t>Jinwoong_2027_LGD_IT</t>
  </si>
  <si>
    <t>n/p_CGL_2027_LGD</t>
  </si>
  <si>
    <t>2027_IT_Tandem_LGD_n/p_CGL_Jinwoong</t>
  </si>
  <si>
    <t>2027_IT_Tandem_RGB_VTE_FMM_LGD_Jinwoong</t>
  </si>
  <si>
    <t>LT Materials_2027_n/p_CGL</t>
  </si>
  <si>
    <t>LT Materials_2027_n/p_CGL_IT</t>
  </si>
  <si>
    <t>2027_IT_Tandem_LGD_n/p_CGL_LT Materials</t>
  </si>
  <si>
    <t>Merck_2027_n/p_CGL</t>
  </si>
  <si>
    <t>Merck_2027_n/p_CGL_IT</t>
  </si>
  <si>
    <t>2027_IT_Tandem_LGD_n/p_CGL_Merck</t>
  </si>
  <si>
    <t>LG Chem_2027_P_Dopant</t>
  </si>
  <si>
    <t>LG Chem_2027_P_Dopant_IT</t>
  </si>
  <si>
    <t>P_Dopant_2027_LGD</t>
  </si>
  <si>
    <t>2027_IT_Tandem_LGD_P_Dopant_LG Chem</t>
  </si>
  <si>
    <t>R_Dopant_2027_LGD</t>
  </si>
  <si>
    <t>2027_IT_Tandem_LGD_R_Dopant_UDC</t>
  </si>
  <si>
    <t>R_Host_2027_LGD</t>
  </si>
  <si>
    <t>2027_IT_Tandem_LGD_R_Host_DuPont</t>
  </si>
  <si>
    <t>LG Chem_2027_R_Host</t>
  </si>
  <si>
    <t>LG Chem_2027_R_Host_IT</t>
  </si>
  <si>
    <t>2027_IT_Tandem_LGD_R_Host_LG Chem</t>
  </si>
  <si>
    <t>DuPont_2027_R_Prime</t>
  </si>
  <si>
    <t>DuPont_2027_R_Prime_IT</t>
  </si>
  <si>
    <t>R_Prime_2027_LGD</t>
  </si>
  <si>
    <t>2027_IT_Tandem_LGD_R_Prime_DuPont</t>
  </si>
  <si>
    <t>LG Chem_2027_R_Prime</t>
  </si>
  <si>
    <t>LG Chem_2027_R_Prime_IT</t>
  </si>
  <si>
    <t>2027_IT_Tandem_LGD_R_Prime_LG Chem</t>
  </si>
  <si>
    <t>Merck_2027_R_Prime_IT</t>
  </si>
  <si>
    <t>2027_IT_Tandem_LGD_R_Prime_Merck</t>
  </si>
  <si>
    <t>LG Chem_2027_LGD_Mobile</t>
  </si>
  <si>
    <t>2027_Mobile_SingleLayer_LGD_BOE_LGD_aETL_LG Chem</t>
  </si>
  <si>
    <t>2027_Mobile_SingleLayer_LGD_BOE_RGB_VTE_FMM_LGD_LG Chem</t>
  </si>
  <si>
    <t>Idemitsu Kosan_2027_LGD_Mobile</t>
  </si>
  <si>
    <t>2027_Mobile_SingleLayer_LGD_BOE_LGD_B_Dopant_Idemitsu Kosan</t>
  </si>
  <si>
    <t>2027_Mobile_SingleLayer_LGD_BOE_RGB_VTE_FMM_LGD_Idemitsu Kosan</t>
  </si>
  <si>
    <t>SK JNC_2027_B_Dopant_Mobile</t>
  </si>
  <si>
    <t>SK JNC_2027_LGD_Mobile</t>
  </si>
  <si>
    <t>2027_Mobile_SingleLayer_LGD_BOE_LGD_B_Dopant_SK JNC</t>
  </si>
  <si>
    <t>2027_Mobile_SingleLayer_LGD_BOE_RGB_VTE_FMM_LGD_SK JNC</t>
  </si>
  <si>
    <t>DuPont_2027_B_Host_Mobile</t>
  </si>
  <si>
    <t>DuPont_2027_LGD_Mobile</t>
  </si>
  <si>
    <t>2027_Mobile_SingleLayer_LGD_BOE_LGD_B_Host_DuPont</t>
  </si>
  <si>
    <t>2027_Mobile_SingleLayer_LGD_BOE_RGB_VTE_FMM_LGD_DuPont</t>
  </si>
  <si>
    <t>2027_Mobile_SingleLayer_LGD_BOE_LGD_B_Host_Idemitsu Kosan</t>
  </si>
  <si>
    <t>Merck_2027_LGD_Mobile</t>
  </si>
  <si>
    <t>2027_Mobile_SingleLayer_LGD_BOE_LGD_B_Prime_Merck</t>
  </si>
  <si>
    <t>2027_Mobile_SingleLayer_LGD_BOE_RGB_VTE_FMM_LGD_Merck</t>
  </si>
  <si>
    <t>P&amp;H Tech_2027_Mobile</t>
  </si>
  <si>
    <t>P&amp;H Tech_2027_CPL_Mobile</t>
  </si>
  <si>
    <t>P&amp;H Tech_2027_LGD_Mobile</t>
  </si>
  <si>
    <t>2027_Mobile_SingleLayer_LGD_BOE_LGD_CPL_P&amp;H Tech</t>
  </si>
  <si>
    <t>2027_Mobile_SingleLayer_LGD_BOE_RGB_VTE_FMM_LGD_P&amp;H Tech</t>
  </si>
  <si>
    <t>LT Materials_2027_Mobile</t>
  </si>
  <si>
    <t>LT Materials_2027_EIL_Mobile</t>
  </si>
  <si>
    <t>LT Materials_2027_LGD_Mobile</t>
  </si>
  <si>
    <t>2027_Mobile_SingleLayer_LGD_BOE_LGD_EIL_LT Materials</t>
  </si>
  <si>
    <t>2027_Mobile_SingleLayer_LGD_BOE_RGB_VTE_FMM_LGD_LT Materials</t>
  </si>
  <si>
    <t>2027_Mobile_SingleLayer_LGD_BOE_LGD_ETL_Idemitsu Kosan</t>
  </si>
  <si>
    <t>2027_Mobile_SingleLayer_LGD_BOE_LGD_ETL_LG Chem</t>
  </si>
  <si>
    <t>UDC_2027_LGD_Mobile</t>
  </si>
  <si>
    <t>2027_Mobile_SingleLayer_LGD_BOE_LGD_G_Dopant_UDC</t>
  </si>
  <si>
    <t>2027_Mobile_SingleLayer_LGD_BOE_RGB_VTE_FMM_LGD_UDC</t>
  </si>
  <si>
    <t>2027_Mobile_SingleLayer_LGD_BOE_LGD_G_Host_LG Chem</t>
  </si>
  <si>
    <t>LT Materials_2027_G_Host_Mobile</t>
  </si>
  <si>
    <t>2027_Mobile_SingleLayer_LGD_BOE_LGD_G_Host_LT Materials</t>
  </si>
  <si>
    <t>LG Chem_2027_G_Prime</t>
  </si>
  <si>
    <t>LG Chem_2027_G_Prime_Mobile</t>
  </si>
  <si>
    <t>2027_Mobile_SingleLayer_LGD_BOE_LGD_G_Prime_LG Chem</t>
  </si>
  <si>
    <t>LT Materials_2027_G_Prime_Mobile</t>
  </si>
  <si>
    <t>2027_Mobile_SingleLayer_LGD_BOE_LGD_G_Prime_LT Materials</t>
  </si>
  <si>
    <t>Merck_2027_HIL_Mobile</t>
  </si>
  <si>
    <t>2027_Mobile_SingleLayer_LGD_BOE_LGD_HIL_Merck</t>
  </si>
  <si>
    <t>2027_Mobile_SingleLayer_LGD_BOE_LGD_HTL_Merck</t>
  </si>
  <si>
    <t>LG Chem_2027_P_Dopant_Mobile</t>
  </si>
  <si>
    <t>2027_Mobile_SingleLayer_LGD_BOE_LGD_P_Dopant_LG Chem</t>
  </si>
  <si>
    <t>2027_Mobile_SingleLayer_LGD_BOE_LGD_R_Dopant_UDC</t>
  </si>
  <si>
    <t>2027_Mobile_SingleLayer_LGD_BOE_LGD_R_Host_DuPont</t>
  </si>
  <si>
    <t>LG Chem_2027_R_Host_Mobile</t>
  </si>
  <si>
    <t>2027_Mobile_SingleLayer_LGD_BOE_LGD_R_Host_LG Chem</t>
  </si>
  <si>
    <t>DuPont_2027_R_Prime_Mobile</t>
  </si>
  <si>
    <t>2027_Mobile_SingleLayer_LGD_BOE_LGD_R_Prime_DuPont</t>
  </si>
  <si>
    <t>LG Chem_2027_R_Prime_Mobile</t>
  </si>
  <si>
    <t>2027_Mobile_SingleLayer_LGD_BOE_LGD_R_Prime_LG Chem</t>
  </si>
  <si>
    <t>SK JNC_2027_TV</t>
  </si>
  <si>
    <t>SK JNC_2027_B_Dopant_TV</t>
  </si>
  <si>
    <t>SK JNC_2027_LGD_TV</t>
  </si>
  <si>
    <t>2027_TV_WOLED_WBE_LGD_B_Dopant_SK JNC</t>
  </si>
  <si>
    <t>2027_TV_WOLED_WBE_RGB_VTE_FMM_LGD_SK JNC</t>
  </si>
  <si>
    <t>DuPont_2027_TV</t>
  </si>
  <si>
    <t>DuPont_2027_B_Host_TV</t>
  </si>
  <si>
    <t>DuPont_2027_LGD_TV</t>
  </si>
  <si>
    <t>2027_TV_WOLED_WBE_LGD_B_Host_DuPont</t>
  </si>
  <si>
    <t>2027_TV_WOLED_WBE_RGB_VTE_FMM_LGD_DuPont</t>
  </si>
  <si>
    <t>Idemitsu Kosan_2027_TV</t>
  </si>
  <si>
    <t>Idemitsu Kosan_2027_B_Host_TV</t>
  </si>
  <si>
    <t>Idemitsu Kosan_2027_LGD_TV</t>
  </si>
  <si>
    <t>2027_TV_WOLED_WBE_LGD_B_Host_Idemitsu Kosan</t>
  </si>
  <si>
    <t>2027_TV_WOLED_WBE_RGB_VTE_FMM_LGD_Idemitsu Kosan</t>
  </si>
  <si>
    <t>LG Chem_2027_TV</t>
  </si>
  <si>
    <t>LG Chem_2027_B_Host_TV</t>
  </si>
  <si>
    <t>LG Chem_2027_LGD_TV</t>
  </si>
  <si>
    <t>2027_TV_WOLED_WBE_LGD_B_Host_LG Chem</t>
  </si>
  <si>
    <t>2027_TV_WOLED_WBE_RGB_VTE_FMM_LGD_LG Chem</t>
  </si>
  <si>
    <t>LT Materials_2027_TV</t>
  </si>
  <si>
    <t>LT Materials_2027_CPL</t>
  </si>
  <si>
    <t>LT Materials_2027_CPL_TV</t>
  </si>
  <si>
    <t>LT Materials_2027_LGD_TV</t>
  </si>
  <si>
    <t>2027_TV_WOLED_WBE_LGD_CPL_LT Materials</t>
  </si>
  <si>
    <t>2027_TV_WOLED_WBE_RGB_VTE_FMM_LGD_LT Materials</t>
  </si>
  <si>
    <t>Comet_2027</t>
  </si>
  <si>
    <t>Comet_2027_TV</t>
  </si>
  <si>
    <t>Comet_2027_EIL</t>
  </si>
  <si>
    <t>Comet_2027_EIL_TV</t>
  </si>
  <si>
    <t>Comet_2027_LGD</t>
  </si>
  <si>
    <t>Comet_2027_LGD_TV</t>
  </si>
  <si>
    <t>2027_TV_WOLED_WBE_LGD_EIL_Comet</t>
  </si>
  <si>
    <t>2027_TV_WOLED_WBE_RGB_VTE_FMM_LGD_Comet</t>
  </si>
  <si>
    <t>Idemitsu Kosan_2027_ETL_TV</t>
  </si>
  <si>
    <t>2027_TV_WOLED_WBE_LGD_ETL_Idemitsu Kosan</t>
  </si>
  <si>
    <t>LG Chem_2027_ETL_TV</t>
  </si>
  <si>
    <t>2027_TV_WOLED_WBE_LGD_ETL_LG Chem</t>
  </si>
  <si>
    <t>Solus AM_2027_TV</t>
  </si>
  <si>
    <t>Solus AM_2027_ETL</t>
  </si>
  <si>
    <t>Solus AM_2027_ETL_TV</t>
  </si>
  <si>
    <t>Solus AM_2027_LGD</t>
  </si>
  <si>
    <t>Solus AM_2027_LGD_TV</t>
  </si>
  <si>
    <t>2027_TV_WOLED_WBE_LGD_ETL_Solus AM</t>
  </si>
  <si>
    <t>2027_TV_WOLED_WBE_RGB_VTE_FMM_LGD_Solus AM</t>
  </si>
  <si>
    <t>UDC_2027_TV</t>
  </si>
  <si>
    <t>UDC_2027_G_Dopant_TV</t>
  </si>
  <si>
    <t>UDC_2027_LGD_TV</t>
  </si>
  <si>
    <t>2027_TV_WOLED_WBE_LGD_G_Dopant_UDC</t>
  </si>
  <si>
    <t>2027_TV_WOLED_WBE_RGB_VTE_FMM_LGD_UDC</t>
  </si>
  <si>
    <t>DuPont_2027_G_Host</t>
  </si>
  <si>
    <t>DuPont_2027_G_Host_TV</t>
  </si>
  <si>
    <t>2027_TV_WOLED_WBE_LGD_G_Host_DuPont</t>
  </si>
  <si>
    <t>LG Chem_2027_G_Host_TV</t>
  </si>
  <si>
    <t>2027_TV_WOLED_WBE_LGD_G_Host_LG Chem</t>
  </si>
  <si>
    <t>LT Materials_2027_HIL</t>
  </si>
  <si>
    <t>LT Materials_2027_HIL_TV</t>
  </si>
  <si>
    <t>2027_TV_WOLED_WBE_LGD_HIL_LT Materials</t>
  </si>
  <si>
    <t>Merck_2027_TV</t>
  </si>
  <si>
    <t>Merck_2027_HTL_TV</t>
  </si>
  <si>
    <t>Merck_2027_LGD_TV</t>
  </si>
  <si>
    <t>2027_TV_WOLED_WBE_LGD_HTL_Merck</t>
  </si>
  <si>
    <t>2027_TV_WOLED_WBE_RGB_VTE_FMM_LGD_Merck</t>
  </si>
  <si>
    <t>Solus AM_2027_HTL</t>
  </si>
  <si>
    <t>Solus AM_2027_HTL_TV</t>
  </si>
  <si>
    <t>2027_TV_WOLED_WBE_LGD_HTL_Solus AM</t>
  </si>
  <si>
    <t>LT Materials_2027_n/p_CGL_TV</t>
  </si>
  <si>
    <t>2027_TV_WOLED_WBE_LGD_n/p_CGL_LT Materials</t>
  </si>
  <si>
    <t>Merck_2027_n/p_CGL_TV</t>
  </si>
  <si>
    <t>2027_TV_WOLED_WBE_LGD_n/p_CGL_Merck</t>
  </si>
  <si>
    <t>Toray_2027</t>
  </si>
  <si>
    <t>Toray_2027_TV</t>
  </si>
  <si>
    <t>Toray_2027_n/p_CGL</t>
  </si>
  <si>
    <t>Toray_2027_n/p_CGL_TV</t>
  </si>
  <si>
    <t>Toray_2027_LGD</t>
  </si>
  <si>
    <t>Toray_2027_LGD_TV</t>
  </si>
  <si>
    <t>2027_TV_WOLED_WBE_LGD_n/p_CGL_Toray</t>
  </si>
  <si>
    <t>2027_TV_WOLED_WBE_RGB_VTE_FMM_LGD_Toray</t>
  </si>
  <si>
    <t>LG Chem_2027_P_Dopant_TV</t>
  </si>
  <si>
    <t>2027_TV_WOLED_WBE_LGD_P_Dopant_LG Chem</t>
  </si>
  <si>
    <t>UDC_2027_R_Dopant_TV</t>
  </si>
  <si>
    <t>2027_TV_WOLED_WBE_LGD_R_Dopant_UDC</t>
  </si>
  <si>
    <t>LG Chem_2027_R_Host_TV</t>
  </si>
  <si>
    <t>2027_TV_WOLED_WBE_LGD_R_Host_LG Chem</t>
  </si>
  <si>
    <t>Merck_2027_R_Host</t>
  </si>
  <si>
    <t>Merck_2027_R_Host_TV</t>
  </si>
  <si>
    <t>2027_TV_WOLED_WBE_LGD_R_Host_Merck</t>
  </si>
  <si>
    <t>Y/G_Dopant_2027</t>
  </si>
  <si>
    <t>UDC_2027_Y/G_Dopant</t>
  </si>
  <si>
    <t>UDC_2027_Y/G_Dopant_TV</t>
  </si>
  <si>
    <t>Y/G_Dopant_2027_LGD</t>
  </si>
  <si>
    <t>2027_TV_WOLED_WBE_LGD_Y/G_Dopant_UDC</t>
  </si>
  <si>
    <t>Y/G_Host_2027</t>
  </si>
  <si>
    <t>DuPont_2027_Y/G_Host</t>
  </si>
  <si>
    <t>DuPont_2027_Y/G_Host_TV</t>
  </si>
  <si>
    <t>Y/G_Host_2027_LGD</t>
  </si>
  <si>
    <t>2027_TV_WOLED_WBE_LGD_Y/G_Host_DuPont</t>
  </si>
  <si>
    <t>LG Chem_2027_Y/G_Host</t>
  </si>
  <si>
    <t>LG Chem_2027_Y/G_Host_TV</t>
  </si>
  <si>
    <t>2027_TV_WOLED_WBE_LGD_Y/G_Host_LG Chem</t>
  </si>
  <si>
    <t>Merck_2027_Y/G_Host</t>
  </si>
  <si>
    <t>Merck_2027_Y/G_Host_TV</t>
  </si>
  <si>
    <t>2027_TV_WOLED_WBE_LGD_Y/G_Host_Merck</t>
  </si>
  <si>
    <t>2027_TV_WOLED_WBH_LGD_B_Dopant_SK JNC</t>
  </si>
  <si>
    <t>2027_TV_WOLED_WBH_RGB_VTE_FMM_LGD_SK JNC</t>
  </si>
  <si>
    <t>2027_TV_WOLED_WBH_LGD_B_Host_DuPont</t>
  </si>
  <si>
    <t>2027_TV_WOLED_WBH_RGB_VTE_FMM_LGD_DuPont</t>
  </si>
  <si>
    <t>2027_TV_WOLED_WBH_LGD_B_Host_Idemitsu Kosan</t>
  </si>
  <si>
    <t>2027_TV_WOLED_WBH_RGB_VTE_FMM_LGD_Idemitsu Kosan</t>
  </si>
  <si>
    <t>2027_TV_WOLED_WBH_LGD_B_Host_LG Chem</t>
  </si>
  <si>
    <t>2027_TV_WOLED_WBH_RGB_VTE_FMM_LGD_LG Chem</t>
  </si>
  <si>
    <t>2027_TV_WOLED_WBH_LGD_CPL_LT Materials</t>
  </si>
  <si>
    <t>2027_TV_WOLED_WBH_RGB_VTE_FMM_LGD_LT Materials</t>
  </si>
  <si>
    <t>2027_TV_WOLED_WBH_LGD_EIL_Comet</t>
  </si>
  <si>
    <t>2027_TV_WOLED_WBH_RGB_VTE_FMM_LGD_Comet</t>
  </si>
  <si>
    <t>2027_TV_WOLED_WBH_LGD_ETL_Idemitsu Kosan</t>
  </si>
  <si>
    <t>2027_TV_WOLED_WBH_LGD_ETL_LG Chem</t>
  </si>
  <si>
    <t>2027_TV_WOLED_WBH_LGD_G_Dopant_UDC</t>
  </si>
  <si>
    <t>2027_TV_WOLED_WBH_RGB_VTE_FMM_LGD_UDC</t>
  </si>
  <si>
    <t>2027_TV_WOLED_WBH_LGD_G_Host_LG Chem</t>
  </si>
  <si>
    <t>LT Materials_2027_G_Host_TV</t>
  </si>
  <si>
    <t>2027_TV_WOLED_WBH_LGD_G_Host_LT Materials</t>
  </si>
  <si>
    <t>2027_TV_WOLED_WBH_LGD_HIL_LT Materials</t>
  </si>
  <si>
    <t>2027_TV_WOLED_WBH_LGD_HTL_Merck</t>
  </si>
  <si>
    <t>2027_TV_WOLED_WBH_RGB_VTE_FMM_LGD_Merck</t>
  </si>
  <si>
    <t>2027_TV_WOLED_WBH_LGD_HTL_Solus AM</t>
  </si>
  <si>
    <t>2027_TV_WOLED_WBH_RGB_VTE_FMM_LGD_Solus AM</t>
  </si>
  <si>
    <t>2027_TV_WOLED_WBH_LGD_n/p_CGL_LT Materials</t>
  </si>
  <si>
    <t>2027_TV_WOLED_WBH_LGD_n/p_CGL_Merck</t>
  </si>
  <si>
    <t>2027_TV_WOLED_WBH_LGD_n/p_CGL_Toray</t>
  </si>
  <si>
    <t>2027_TV_WOLED_WBH_RGB_VTE_FMM_LGD_Toray</t>
  </si>
  <si>
    <t>2027_TV_WOLED_WBH_LGD_P_Dopant_LG Chem</t>
  </si>
  <si>
    <t>2027_TV_WOLED_WBH_LGD_R_Dopant_UDC</t>
  </si>
  <si>
    <t>LT Materials_2027_R_Host</t>
  </si>
  <si>
    <t>LT Materials_2027_R_Host_TV</t>
  </si>
  <si>
    <t>2027_TV_WOLED_WBH_LGD_R_Host_LT Materials</t>
  </si>
  <si>
    <t>2027_TV_WOLED_WBH_LGD_R_Host_Merck</t>
  </si>
  <si>
    <t>SDC_2027</t>
  </si>
  <si>
    <t>LG Chem_2027_SDC</t>
  </si>
  <si>
    <t>LG Chem_2027_SDC_IT</t>
  </si>
  <si>
    <t>aETL_2027_SDC</t>
  </si>
  <si>
    <t>2027_IT_SingleLayer_SDC_aETL_LG Chem</t>
  </si>
  <si>
    <t>2027_IT_SingleLayer_RGB_VTE_FMM_SDC_LG Chem</t>
  </si>
  <si>
    <t>Solus AM_2027_SDC</t>
  </si>
  <si>
    <t>Solus AM_2027_SDC_IT</t>
  </si>
  <si>
    <t>2027_IT_SingleLayer_SDC_aETL_Solus AM</t>
  </si>
  <si>
    <t>2027_IT_SingleLayer_RGB_VTE_FMM_SDC_Solus AM</t>
  </si>
  <si>
    <t>SFC_2027_SDC</t>
  </si>
  <si>
    <t>SFC_2027_SDC_IT</t>
  </si>
  <si>
    <t>B_Dopant_2027_SDC</t>
  </si>
  <si>
    <t>2027_IT_SingleLayer_SDC_B_Dopant_SFC</t>
  </si>
  <si>
    <t>2027_IT_SingleLayer_RGB_VTE_FMM_SDC_SFC</t>
  </si>
  <si>
    <t>SFC_2027_B_Host</t>
  </si>
  <si>
    <t>SFC_2027_B_Host_IT</t>
  </si>
  <si>
    <t>B_Host_2027_SDC</t>
  </si>
  <si>
    <t>2027_IT_SingleLayer_SDC_B_Host_SFC</t>
  </si>
  <si>
    <t>Idemitsu Kosan_2027_B_Prime_IT</t>
  </si>
  <si>
    <t>Idemitsu Kosan_2027_SDC</t>
  </si>
  <si>
    <t>Idemitsu Kosan_2027_SDC_IT</t>
  </si>
  <si>
    <t>B_Prime_2027_SDC</t>
  </si>
  <si>
    <t>2027_IT_SingleLayer_SDC_B_Prime_Idemitsu Kosan</t>
  </si>
  <si>
    <t>2027_IT_SingleLayer_RGB_VTE_FMM_SDC_Idemitsu Kosan</t>
  </si>
  <si>
    <t>Hodogaya_2027</t>
  </si>
  <si>
    <t>Hodogaya_2027_IT</t>
  </si>
  <si>
    <t>Hodogaya_2027_CPL</t>
  </si>
  <si>
    <t>Hodogaya_2027_CPL_IT</t>
  </si>
  <si>
    <t>Hodogaya_2027_SDC</t>
  </si>
  <si>
    <t>Hodogaya_2027_SDC_IT</t>
  </si>
  <si>
    <t>CPL_2027_SDC</t>
  </si>
  <si>
    <t>2027_IT_SingleLayer_SDC_CPL_Hodogaya</t>
  </si>
  <si>
    <t>2027_IT_SingleLayer_RGB_VTE_FMM_SDC_Hodogaya</t>
  </si>
  <si>
    <t>Solus AM_2027_CPL</t>
  </si>
  <si>
    <t>Solus AM_2027_CPL_IT</t>
  </si>
  <si>
    <t>2027_IT_SingleLayer_SDC_CPL_Solus AM</t>
  </si>
  <si>
    <t>Solus AM_2027_EIL</t>
  </si>
  <si>
    <t>Solus AM_2027_EIL_IT</t>
  </si>
  <si>
    <t>EIL_2027_SDC</t>
  </si>
  <si>
    <t>2027_IT_SingleLayer_SDC_EIL_Solus AM</t>
  </si>
  <si>
    <t>ETL_2027_SDC</t>
  </si>
  <si>
    <t>2027_IT_SingleLayer_SDC_ETL_LG Chem</t>
  </si>
  <si>
    <t>UDC_2027_SDC</t>
  </si>
  <si>
    <t>UDC_2027_SDC_IT</t>
  </si>
  <si>
    <t>G_Dopant_2027_SDC</t>
  </si>
  <si>
    <t>2027_IT_SingleLayer_SDC_G_Dopant_UDC</t>
  </si>
  <si>
    <t>2027_IT_SingleLayer_RGB_VTE_FMM_SDC_UDC</t>
  </si>
  <si>
    <t>G_Host_2027_SDC</t>
  </si>
  <si>
    <t>2027_IT_SingleLayer_SDC_G_Host_LG Chem</t>
  </si>
  <si>
    <t>Samsung SDI_2027_SDC</t>
  </si>
  <si>
    <t>Samsung SDI_2027_SDC_IT</t>
  </si>
  <si>
    <t>2027_IT_SingleLayer_SDC_G_Host_Samsung SDI</t>
  </si>
  <si>
    <t>2027_IT_SingleLayer_RGB_VTE_FMM_SDC_Samsung SDI</t>
  </si>
  <si>
    <t>Duksan Neolux_2027_G_Prime_IT</t>
  </si>
  <si>
    <t>Duksan Neolux_2027_SDC</t>
  </si>
  <si>
    <t>Duksan Neolux_2027_SDC_IT</t>
  </si>
  <si>
    <t>G_Prime_2027_SDC</t>
  </si>
  <si>
    <t>2027_IT_SingleLayer_SDC_G_Prime_Duksan Neolux</t>
  </si>
  <si>
    <t>2027_IT_SingleLayer_RGB_VTE_FMM_SDC_Duksan Neolux</t>
  </si>
  <si>
    <t>Duksan Neolux_2027_HIL</t>
  </si>
  <si>
    <t>Duksan Neolux_2027_HIL_IT</t>
  </si>
  <si>
    <t>HIL_2027_SDC</t>
  </si>
  <si>
    <t>2027_IT_SingleLayer_SDC_HIL_Duksan Neolux</t>
  </si>
  <si>
    <t>Solus AM_2027_HIL</t>
  </si>
  <si>
    <t>Solus AM_2027_HIL_IT</t>
  </si>
  <si>
    <t>2027_IT_SingleLayer_SDC_HIL_Solus AM</t>
  </si>
  <si>
    <t>Duksan Neolux_2027_HTL</t>
  </si>
  <si>
    <t>Duksan Neolux_2027_HTL_IT</t>
  </si>
  <si>
    <t>HTL_2027_SDC</t>
  </si>
  <si>
    <t>2027_IT_SingleLayer_SDC_HTL_Duksan Neolux</t>
  </si>
  <si>
    <t>Solus AM_2027_HTL_IT</t>
  </si>
  <si>
    <t>2027_IT_SingleLayer_SDC_HTL_Solus AM</t>
  </si>
  <si>
    <t>Novaled_2027_SDC</t>
  </si>
  <si>
    <t>Novaled_2027_SDC_IT</t>
  </si>
  <si>
    <t>P_Dopant_2027_SDC</t>
  </si>
  <si>
    <t>2027_IT_SingleLayer_SDC_P_Dopant_Novaled</t>
  </si>
  <si>
    <t>2027_IT_SingleLayer_RGB_VTE_FMM_SDC_Novaled</t>
  </si>
  <si>
    <t>R_Dopant_2027_SDC</t>
  </si>
  <si>
    <t>2027_IT_SingleLayer_SDC_R_Dopant_UDC</t>
  </si>
  <si>
    <t>R_Host_2027_SDC</t>
  </si>
  <si>
    <t>2027_IT_SingleLayer_SDC_R_Host_Duksan Neolux</t>
  </si>
  <si>
    <t>DuPont_2027_SDC</t>
  </si>
  <si>
    <t>DuPont_2027_SDC_IT</t>
  </si>
  <si>
    <t>2027_IT_SingleLayer_SDC_R_Host_DuPont</t>
  </si>
  <si>
    <t>2027_IT_SingleLayer_RGB_VTE_FMM_SDC_DuPont</t>
  </si>
  <si>
    <t>Duksan Neolux_2027_R_Prime</t>
  </si>
  <si>
    <t>Duksan Neolux_2027_R_Prime_IT</t>
  </si>
  <si>
    <t>R_Prime_2027_SDC</t>
  </si>
  <si>
    <t>2027_IT_SingleLayer_SDC_R_Prime_Duksan Neolux</t>
  </si>
  <si>
    <t>2027_IT_Tandem_SDC_aETL_LG Chem</t>
  </si>
  <si>
    <t>2027_IT_Tandem_RGB_VTE_FMM_SDC_LG Chem</t>
  </si>
  <si>
    <t>2027_IT_Tandem_SDC_aETL_Solus AM</t>
  </si>
  <si>
    <t>2027_IT_Tandem_RGB_VTE_FMM_SDC_Solus AM</t>
  </si>
  <si>
    <t>2027_IT_Tandem_SDC_B_Dopant_SFC</t>
  </si>
  <si>
    <t>2027_IT_Tandem_RGB_VTE_FMM_SDC_SFC</t>
  </si>
  <si>
    <t>SK JNC_2027_SDC</t>
  </si>
  <si>
    <t>SK JNC_2027_SDC_IT</t>
  </si>
  <si>
    <t>2027_IT_Tandem_SDC_B_Dopant_SK JNC</t>
  </si>
  <si>
    <t>2027_IT_Tandem_RGB_VTE_FMM_SDC_SK JNC</t>
  </si>
  <si>
    <t>2027_IT_Tandem_SDC_B_Host_SFC</t>
  </si>
  <si>
    <t>2027_IT_Tandem_SDC_B_Prime_Idemitsu Kosan</t>
  </si>
  <si>
    <t>2027_IT_Tandem_RGB_VTE_FMM_SDC_Idemitsu Kosan</t>
  </si>
  <si>
    <t>2027_IT_Tandem_SDC_CPL_Hodogaya</t>
  </si>
  <si>
    <t>2027_IT_Tandem_RGB_VTE_FMM_SDC_Hodogaya</t>
  </si>
  <si>
    <t>2027_IT_Tandem_SDC_CPL_Solus AM</t>
  </si>
  <si>
    <t>2027_IT_Tandem_SDC_EIL_Solus AM</t>
  </si>
  <si>
    <t>2027_IT_Tandem_SDC_ETL_LG Chem</t>
  </si>
  <si>
    <t>Novaled_2027_ETL</t>
  </si>
  <si>
    <t>Novaled_2027_ETL_IT</t>
  </si>
  <si>
    <t>2027_IT_Tandem_SDC_ETL_Novaled</t>
  </si>
  <si>
    <t>2027_IT_Tandem_RGB_VTE_FMM_SDC_Novaled</t>
  </si>
  <si>
    <t>2027_IT_Tandem_SDC_G_Dopant_UDC</t>
  </si>
  <si>
    <t>2027_IT_Tandem_RGB_VTE_FMM_SDC_UDC</t>
  </si>
  <si>
    <t>2027_IT_Tandem_SDC_G_Host_Samsung SDI</t>
  </si>
  <si>
    <t>2027_IT_Tandem_RGB_VTE_FMM_SDC_Samsung SDI</t>
  </si>
  <si>
    <t>2027_IT_Tandem_SDC_G_Prime_Duksan Neolux</t>
  </si>
  <si>
    <t>2027_IT_Tandem_RGB_VTE_FMM_SDC_Duksan Neolux</t>
  </si>
  <si>
    <t>Merck_2027_SDC</t>
  </si>
  <si>
    <t>Merck_2027_SDC_IT</t>
  </si>
  <si>
    <t>2027_IT_Tandem_SDC_G_Prime_Merck</t>
  </si>
  <si>
    <t>2027_IT_Tandem_RGB_VTE_FMM_SDC_Merck</t>
  </si>
  <si>
    <t>2027_IT_Tandem_SDC_HIL_Duksan Neolux</t>
  </si>
  <si>
    <t>2027_IT_Tandem_SDC_HTL_Duksan Neolux</t>
  </si>
  <si>
    <t>Duksan Neolux_2027_n/p_CGL</t>
  </si>
  <si>
    <t>Duksan Neolux_2027_n/p_CGL_IT</t>
  </si>
  <si>
    <t>n/p_CGL_2027_SDC</t>
  </si>
  <si>
    <t>2027_IT_Tandem_SDC_n/p_CGL_Duksan Neolux</t>
  </si>
  <si>
    <t>Toray_2027_IT</t>
  </si>
  <si>
    <t>Toray_2027_n/p_CGL_IT</t>
  </si>
  <si>
    <t>Toray_2027_SDC</t>
  </si>
  <si>
    <t>Toray_2027_SDC_IT</t>
  </si>
  <si>
    <t>2027_IT_Tandem_SDC_n/p_CGL_Toray</t>
  </si>
  <si>
    <t>2027_IT_Tandem_RGB_VTE_FMM_SDC_Toray</t>
  </si>
  <si>
    <t>2027_IT_Tandem_SDC_P_Dopant_Novaled</t>
  </si>
  <si>
    <t>2027_IT_Tandem_SDC_R_Dopant_UDC</t>
  </si>
  <si>
    <t>2027_IT_Tandem_SDC_R_Host_DuPont</t>
  </si>
  <si>
    <t>2027_IT_Tandem_RGB_VTE_FMM_SDC_DuPont</t>
  </si>
  <si>
    <t>2027_IT_Tandem_SDC_R_Prime_Duksan Neolux</t>
  </si>
  <si>
    <t>Idemitsu Kosan_2027_R_Prime</t>
  </si>
  <si>
    <t>Idemitsu Kosan_2027_R_Prime_IT</t>
  </si>
  <si>
    <t>2027_IT_Tandem_SDC_R_Prime_Idemitsu Kosan</t>
  </si>
  <si>
    <t>LG Chem_2027_SDC_Mobile</t>
  </si>
  <si>
    <t>2027_Mobile_SingleLayer_SDC_SDC_aETL_LG Chem</t>
  </si>
  <si>
    <t>2027_Mobile_SingleLayer_SDC_RGB_VTE_FMM_SDC_LG Chem</t>
  </si>
  <si>
    <t>Solus AM_2027_SDC_Mobile</t>
  </si>
  <si>
    <t>2027_Mobile_SingleLayer_SDC_SDC_aETL_Solus AM</t>
  </si>
  <si>
    <t>2027_Mobile_SingleLayer_SDC_RGB_VTE_FMM_SDC_Solus AM</t>
  </si>
  <si>
    <t>SFC_2027_SDC_Mobile</t>
  </si>
  <si>
    <t>2027_Mobile_SingleLayer_SDC_SDC_B_Dopant_SFC</t>
  </si>
  <si>
    <t>2027_Mobile_SingleLayer_SDC_RGB_VTE_FMM_SDC_SFC</t>
  </si>
  <si>
    <t>SFC_2027_B_Host_Mobile</t>
  </si>
  <si>
    <t>2027_Mobile_SingleLayer_SDC_SDC_B_Host_SFC</t>
  </si>
  <si>
    <t>Hodogaya_2027_Mobile</t>
  </si>
  <si>
    <t>Hodogaya_2027_B_Prime</t>
  </si>
  <si>
    <t>Hodogaya_2027_B_Prime_Mobile</t>
  </si>
  <si>
    <t>Hodogaya_2027_SDC_Mobile</t>
  </si>
  <si>
    <t>2027_Mobile_SingleLayer_SDC_SDC_B_Prime_Hodogaya</t>
  </si>
  <si>
    <t>2027_Mobile_SingleLayer_SDC_RGB_VTE_FMM_SDC_Hodogaya</t>
  </si>
  <si>
    <t>Idemitsu Kosan_2027_SDC_Mobile</t>
  </si>
  <si>
    <t>2027_Mobile_SingleLayer_SDC_SDC_B_Prime_Idemitsu Kosan</t>
  </si>
  <si>
    <t>2027_Mobile_SingleLayer_SDC_RGB_VTE_FMM_SDC_Idemitsu Kosan</t>
  </si>
  <si>
    <t>Dongjin Semichem_2027</t>
  </si>
  <si>
    <t>Dongjin Semichem_2027_Mobile</t>
  </si>
  <si>
    <t>Dongjin Semichem_2027_CPL</t>
  </si>
  <si>
    <t>Dongjin Semichem_2027_CPL_Mobile</t>
  </si>
  <si>
    <t>Dongjin Semichem_2027_SDC</t>
  </si>
  <si>
    <t>Dongjin Semichem_2027_SDC_Mobile</t>
  </si>
  <si>
    <t>2027_Mobile_SingleLayer_SDC_SDC_CPL_Dongjin Semichem</t>
  </si>
  <si>
    <t>2027_Mobile_SingleLayer_SDC_RGB_VTE_FMM_SDC_Dongjin Semichem</t>
  </si>
  <si>
    <t>Hodogaya_2027_CPL_Mobile</t>
  </si>
  <si>
    <t>2027_Mobile_SingleLayer_SDC_SDC_CPL_Hodogaya</t>
  </si>
  <si>
    <t>Solus AM_2027_CPL_Mobile</t>
  </si>
  <si>
    <t>2027_Mobile_SingleLayer_SDC_SDC_CPL_Solus AM</t>
  </si>
  <si>
    <t>Materion_2027</t>
  </si>
  <si>
    <t>Materion_2027_Mobile</t>
  </si>
  <si>
    <t>Materion_2027_EIL</t>
  </si>
  <si>
    <t>Materion_2027_EIL_Mobile</t>
  </si>
  <si>
    <t>Materion_2027_SDC</t>
  </si>
  <si>
    <t>Materion_2027_SDC_Mobile</t>
  </si>
  <si>
    <t>2027_Mobile_SingleLayer_SDC_SDC_EIL_Materion</t>
  </si>
  <si>
    <t>2027_Mobile_SingleLayer_SDC_RGB_VTE_FMM_SDC_Materion</t>
  </si>
  <si>
    <t>Solus AM_2027_EIL_Mobile</t>
  </si>
  <si>
    <t>2027_Mobile_SingleLayer_SDC_SDC_EIL_Solus AM</t>
  </si>
  <si>
    <t>2027_Mobile_SingleLayer_SDC_SDC_ETL_LG Chem</t>
  </si>
  <si>
    <t>UDC_2027_SDC_Mobile</t>
  </si>
  <si>
    <t>2027_Mobile_SingleLayer_SDC_SDC_G_Dopant_UDC</t>
  </si>
  <si>
    <t>2027_Mobile_SingleLayer_SDC_RGB_VTE_FMM_SDC_UDC</t>
  </si>
  <si>
    <t>Samsung SDI_2027_SDC_Mobile</t>
  </si>
  <si>
    <t>2027_Mobile_SingleLayer_SDC_SDC_G_Host_Samsung SDI</t>
  </si>
  <si>
    <t>2027_Mobile_SingleLayer_SDC_RGB_VTE_FMM_SDC_Samsung SDI</t>
  </si>
  <si>
    <t>Duksan Neolux_2027_SDC_Mobile</t>
  </si>
  <si>
    <t>2027_Mobile_SingleLayer_SDC_SDC_G_Prime_Duksan Neolux</t>
  </si>
  <si>
    <t>2027_Mobile_SingleLayer_SDC_RGB_VTE_FMM_SDC_Duksan Neolux</t>
  </si>
  <si>
    <t>Merck_2027_SDC_Mobile</t>
  </si>
  <si>
    <t>2027_Mobile_SingleLayer_SDC_SDC_G_Prime_Merck</t>
  </si>
  <si>
    <t>2027_Mobile_SingleLayer_SDC_RGB_VTE_FMM_SDC_Merck</t>
  </si>
  <si>
    <t>Duksan Neolux_2027_HIL_Mobile</t>
  </si>
  <si>
    <t>2027_Mobile_SingleLayer_SDC_SDC_HIL_Duksan Neolux</t>
  </si>
  <si>
    <t>Solus AM_2027_HIL_Mobile</t>
  </si>
  <si>
    <t>2027_Mobile_SingleLayer_SDC_SDC_HIL_Solus AM</t>
  </si>
  <si>
    <t>Duksan Neolux_2027_HTL_Mobile</t>
  </si>
  <si>
    <t>2027_Mobile_SingleLayer_SDC_SDC_HTL_Duksan Neolux</t>
  </si>
  <si>
    <t>Solus AM_2027_HTL_Mobile</t>
  </si>
  <si>
    <t>2027_Mobile_SingleLayer_SDC_SDC_HTL_Solus AM</t>
  </si>
  <si>
    <t>Novaled_2027_SDC_Mobile</t>
  </si>
  <si>
    <t>2027_Mobile_SingleLayer_SDC_SDC_P_Dopant_Novaled</t>
  </si>
  <si>
    <t>2027_Mobile_SingleLayer_SDC_RGB_VTE_FMM_SDC_Novaled</t>
  </si>
  <si>
    <t>2027_Mobile_SingleLayer_SDC_SDC_R_Dopant_UDC</t>
  </si>
  <si>
    <t>2027_Mobile_SingleLayer_SDC_SDC_R_Host_Duksan Neolux</t>
  </si>
  <si>
    <t>DuPont_2027_SDC_Mobile</t>
  </si>
  <si>
    <t>2027_Mobile_SingleLayer_SDC_SDC_R_Host_DuPont</t>
  </si>
  <si>
    <t>2027_Mobile_SingleLayer_SDC_RGB_VTE_FMM_SDC_DuPont</t>
  </si>
  <si>
    <t>Duksan Neolux_2027_R_Prime_Mobile</t>
  </si>
  <si>
    <t>2027_Mobile_SingleLayer_SDC_SDC_R_Prime_Duksan Neolux</t>
  </si>
  <si>
    <t>LG Chem_2027_aETL_TV</t>
  </si>
  <si>
    <t>LG Chem_2027_SDC_TV</t>
  </si>
  <si>
    <t>2027_TV_QD_OLED_SDC_aETL_LG Chem</t>
  </si>
  <si>
    <t>2027_TV_QD_OLED_Blue_VTE_Open_SDC_LG Chem</t>
  </si>
  <si>
    <t>Novaled_2027_TV</t>
  </si>
  <si>
    <t>Novaled_2027_aETL</t>
  </si>
  <si>
    <t>Novaled_2027_aETL_TV</t>
  </si>
  <si>
    <t>Novaled_2027_SDC_TV</t>
  </si>
  <si>
    <t>2027_TV_QD_OLED_SDC_aETL_Novaled</t>
  </si>
  <si>
    <t>2027_TV_QD_OLED_Blue_VTE_Open_SDC_Novaled</t>
  </si>
  <si>
    <t>Idemitsu Kosan_2027_B_Dopant_TV</t>
  </si>
  <si>
    <t>Idemitsu Kosan_2027_SDC_TV</t>
  </si>
  <si>
    <t>2027_TV_QD_OLED_SDC_B_Dopant_Idemitsu Kosan</t>
  </si>
  <si>
    <t>2027_TV_QD_OLED_Blue_VTE_Open_SDC_Idemitsu Kosan</t>
  </si>
  <si>
    <t>2027_TV_QD_OLED_SDC_B_Host_Idemitsu Kosan</t>
  </si>
  <si>
    <t>SFC_2027_TV</t>
  </si>
  <si>
    <t>SFC_2027_B_Host_TV</t>
  </si>
  <si>
    <t>SFC_2027_SDC_TV</t>
  </si>
  <si>
    <t>2027_TV_QD_OLED_SDC_B_Host_SFC</t>
  </si>
  <si>
    <t>2027_TV_QD_OLED_Blue_VTE_Open_SDC_SFC</t>
  </si>
  <si>
    <t>Duksan Neolux_2027_TV</t>
  </si>
  <si>
    <t>Duksan Neolux_2027_B_Prime</t>
  </si>
  <si>
    <t>Duksan Neolux_2027_B_Prime_TV</t>
  </si>
  <si>
    <t>Duksan Neolux_2027_SDC_TV</t>
  </si>
  <si>
    <t>2027_TV_QD_OLED_SDC_B_Prime_Duksan Neolux</t>
  </si>
  <si>
    <t>2027_TV_QD_OLED_Blue_VTE_Open_SDC_Duksan Neolux</t>
  </si>
  <si>
    <t>Idemitsu Kosan_2027_B_Prime_TV</t>
  </si>
  <si>
    <t>2027_TV_QD_OLED_SDC_B_Prime_Idemitsu Kosan</t>
  </si>
  <si>
    <t>Hodogaya_2027_TV</t>
  </si>
  <si>
    <t>Hodogaya_2027_CPL_TV</t>
  </si>
  <si>
    <t>Hodogaya_2027_SDC_TV</t>
  </si>
  <si>
    <t>2027_TV_QD_OLED_SDC_CPL_Hodogaya</t>
  </si>
  <si>
    <t>2027_TV_QD_OLED_Blue_VTE_Open_SDC_Hodogaya</t>
  </si>
  <si>
    <t>DuPont_2027_EIL</t>
  </si>
  <si>
    <t>DuPont_2027_EIL_TV</t>
  </si>
  <si>
    <t>DuPont_2027_SDC_TV</t>
  </si>
  <si>
    <t>2027_TV_QD_OLED_SDC_EIL_DuPont</t>
  </si>
  <si>
    <t>2027_TV_QD_OLED_Blue_VTE_Open_SDC_DuPont</t>
  </si>
  <si>
    <t>Unknown_2027_TV</t>
  </si>
  <si>
    <t>Unknown_2027_EIL_TV</t>
  </si>
  <si>
    <t>Unknown_2027_SDC</t>
  </si>
  <si>
    <t>Unknown_2027_SDC_TV</t>
  </si>
  <si>
    <t>2027_TV_QD_OLED_SDC_EIL_Unknown</t>
  </si>
  <si>
    <t>2027_TV_QD_OLED_Blue_VTE_Open_SDC_Unknown</t>
  </si>
  <si>
    <t>2027_TV_QD_OLED_SDC_ETL_LG Chem</t>
  </si>
  <si>
    <t>Novaled_2027_ETL_TV</t>
  </si>
  <si>
    <t>2027_TV_QD_OLED_SDC_ETL_Novaled</t>
  </si>
  <si>
    <t>UDC_2027_SDC_TV</t>
  </si>
  <si>
    <t>2027_TV_QD_OLED_SDC_G_Dopant_UDC</t>
  </si>
  <si>
    <t>2027_TV_QD_OLED_Blue_VTE_Open_SDC_UDC</t>
  </si>
  <si>
    <t>Samsung SDI_2027_TV</t>
  </si>
  <si>
    <t>Samsung SDI_2027_G_Host_TV</t>
  </si>
  <si>
    <t>Samsung SDI_2027_SDC_TV</t>
  </si>
  <si>
    <t>2027_TV_QD_OLED_SDC_G_Host_Samsung SDI</t>
  </si>
  <si>
    <t>2027_TV_QD_OLED_Blue_VTE_Open_SDC_Samsung SDI</t>
  </si>
  <si>
    <t>Duksan Neolux_2027_G_Prime_TV</t>
  </si>
  <si>
    <t>2027_TV_QD_OLED_SDC_G_Prime_Duksan Neolux</t>
  </si>
  <si>
    <t>Duksan Neolux_2027_HTL_TV</t>
  </si>
  <si>
    <t>2027_TV_QD_OLED_SDC_HTL_Duksan Neolux</t>
  </si>
  <si>
    <t>Merck_2027_SDC_TV</t>
  </si>
  <si>
    <t>2027_TV_QD_OLED_SDC_HTL_Merck</t>
  </si>
  <si>
    <t>2027_TV_QD_OLED_Blue_VTE_Open_SDC_Merck</t>
  </si>
  <si>
    <t>2027_TV_QD_OLED_SDC_n/p_CGL_Merck</t>
  </si>
  <si>
    <t>Toray_2027_SDC_TV</t>
  </si>
  <si>
    <t>2027_TV_QD_OLED_SDC_n/p_CGL_Toray</t>
  </si>
  <si>
    <t>2027_TV_QD_OLED_Blue_VTE_Open_SDC_Toray</t>
  </si>
  <si>
    <t>Novaled_2027_P_Dopant_TV</t>
  </si>
  <si>
    <t>2027_TV_QD_OLED_SDC_P_Dopant_Novaled</t>
  </si>
  <si>
    <t>Tianma_2027</t>
  </si>
  <si>
    <t>Solus AM_2027_Tianma</t>
  </si>
  <si>
    <t>Solus AM_2027_Tianma_Mobile</t>
  </si>
  <si>
    <t>aETL_2027_Tianma</t>
  </si>
  <si>
    <t>2027_Mobile_SingleLayer_Tianma_aETL_Solus AM</t>
  </si>
  <si>
    <t>2027_Mobile_SingleLayer_RGB_VTE_FMM_Tianma_Solus AM</t>
  </si>
  <si>
    <t>Sunera_2027_aETL</t>
  </si>
  <si>
    <t>Sunera_2027_aETL_Mobile</t>
  </si>
  <si>
    <t>Sunera_2027_Tianma</t>
  </si>
  <si>
    <t>Sunera_2027_Tianma_Mobile</t>
  </si>
  <si>
    <t>2027_Mobile_SingleLayer_Tianma_aETL_Sunera</t>
  </si>
  <si>
    <t>2027_Mobile_SingleLayer_RGB_VTE_FMM_Tianma_Sunera</t>
  </si>
  <si>
    <t>B_Dopant_2027_Tianma</t>
  </si>
  <si>
    <t>2027_Mobile_SingleLayer_Tianma_B_Dopant_Sunera</t>
  </si>
  <si>
    <t>Idemitsu Kosan_2027_Tianma</t>
  </si>
  <si>
    <t>Idemitsu Kosan_2027_Tianma_Mobile</t>
  </si>
  <si>
    <t>B_Host_2027_Tianma</t>
  </si>
  <si>
    <t>2027_Mobile_SingleLayer_Tianma_B_Host_Idemitsu Kosan</t>
  </si>
  <si>
    <t>2027_Mobile_SingleLayer_RGB_VTE_FMM_Tianma_Idemitsu Kosan</t>
  </si>
  <si>
    <t>LG Chem_2027_Tianma</t>
  </si>
  <si>
    <t>LG Chem_2027_Tianma_Mobile</t>
  </si>
  <si>
    <t>2027_Mobile_SingleLayer_Tianma_B_Host_LG Chem</t>
  </si>
  <si>
    <t>2027_Mobile_SingleLayer_RGB_VTE_FMM_Tianma_LG Chem</t>
  </si>
  <si>
    <t>B_Prime_2027_Tianma</t>
  </si>
  <si>
    <t>2027_Mobile_SingleLayer_Tianma_B_Prime_Idemitsu Kosan</t>
  </si>
  <si>
    <t>Unknown_2027_Tianma</t>
  </si>
  <si>
    <t>Unknown_2027_Tianma_Mobile</t>
  </si>
  <si>
    <t>2027_Mobile_SingleLayer_Tianma_B_Prime_Unknown</t>
  </si>
  <si>
    <t>2027_Mobile_SingleLayer_RGB_VTE_FMM_Tianma_Unknown</t>
  </si>
  <si>
    <t>Aglaia Tech_2027_CPL</t>
  </si>
  <si>
    <t>Aglaia Tech_2027_CPL_Mobile</t>
  </si>
  <si>
    <t>Aglaia Tech_2027_Tianma</t>
  </si>
  <si>
    <t>Aglaia Tech_2027_Tianma_Mobile</t>
  </si>
  <si>
    <t>CPL_2027_Tianma</t>
  </si>
  <si>
    <t>2027_Mobile_SingleLayer_Tianma_CPL_Aglaia Tech</t>
  </si>
  <si>
    <t>2027_Mobile_SingleLayer_RGB_VTE_FMM_Tianma_Aglaia Tech</t>
  </si>
  <si>
    <t>Lumilan_2027_CPL</t>
  </si>
  <si>
    <t>Lumilan_2027_CPL_Mobile</t>
  </si>
  <si>
    <t>Lumilan_2027_Tianma</t>
  </si>
  <si>
    <t>Lumilan_2027_Tianma_Mobile</t>
  </si>
  <si>
    <t>2027_Mobile_SingleLayer_Tianma_CPL_Lumilan</t>
  </si>
  <si>
    <t>2027_Mobile_SingleLayer_RGB_VTE_FMM_Tianma_Lumilan</t>
  </si>
  <si>
    <t>Hyperion_2027_Tianma</t>
  </si>
  <si>
    <t>Hyperion_2027_Tianma_Mobile</t>
  </si>
  <si>
    <t>EIL_2027_Tianma</t>
  </si>
  <si>
    <t>2027_Mobile_SingleLayer_Tianma_EIL_Hyperion</t>
  </si>
  <si>
    <t>2027_Mobile_SingleLayer_RGB_VTE_FMM_Tianma_Hyperion</t>
  </si>
  <si>
    <t>Jilin OLED_2027_Tianma</t>
  </si>
  <si>
    <t>Jilin OLED_2027_Tianma_Mobile</t>
  </si>
  <si>
    <t>2027_Mobile_SingleLayer_Tianma_EIL_Jilin OLED</t>
  </si>
  <si>
    <t>2027_Mobile_SingleLayer_RGB_VTE_FMM_Tianma_Jilin OLED</t>
  </si>
  <si>
    <t>ETL_2027_Tianma</t>
  </si>
  <si>
    <t>2027_Mobile_SingleLayer_Tianma_ETL_Hyperion</t>
  </si>
  <si>
    <t>2027_Mobile_SingleLayer_Tianma_ETL_LG Chem</t>
  </si>
  <si>
    <t>2027_Mobile_SingleLayer_Tianma_ETL_Unknown</t>
  </si>
  <si>
    <t>UDC_2027_Tianma</t>
  </si>
  <si>
    <t>UDC_2027_Tianma_Mobile</t>
  </si>
  <si>
    <t>G_Dopant_2027_Tianma</t>
  </si>
  <si>
    <t>2027_Mobile_SingleLayer_Tianma_G_Dopant_UDC</t>
  </si>
  <si>
    <t>2027_Mobile_SingleLayer_RGB_VTE_FMM_Tianma_UDC</t>
  </si>
  <si>
    <t>LTOM_2027_Tianma</t>
  </si>
  <si>
    <t>LTOM_2027_Tianma_Mobile</t>
  </si>
  <si>
    <t>G_Host_2027_Tianma</t>
  </si>
  <si>
    <t>2027_Mobile_SingleLayer_Tianma_G_Host_LTOM</t>
  </si>
  <si>
    <t>2027_Mobile_SingleLayer_RGB_VTE_FMM_Tianma_LTOM</t>
  </si>
  <si>
    <t>Samsung SDI_2027_Tianma</t>
  </si>
  <si>
    <t>Samsung SDI_2027_Tianma_Mobile</t>
  </si>
  <si>
    <t>2027_Mobile_SingleLayer_Tianma_G_Host_Samsung SDI</t>
  </si>
  <si>
    <t>2027_Mobile_SingleLayer_RGB_VTE_FMM_Tianma_Samsung SDI</t>
  </si>
  <si>
    <t>Duksan Neolux_2027_Tianma</t>
  </si>
  <si>
    <t>Duksan Neolux_2027_Tianma_Mobile</t>
  </si>
  <si>
    <t>G_Prime_2027_Tianma</t>
  </si>
  <si>
    <t>2027_Mobile_SingleLayer_Tianma_G_Prime_Duksan Neolux</t>
  </si>
  <si>
    <t>2027_Mobile_SingleLayer_RGB_VTE_FMM_Tianma_Duksan Neolux</t>
  </si>
  <si>
    <t>Merck_2027_Tianma</t>
  </si>
  <si>
    <t>Merck_2027_Tianma_Mobile</t>
  </si>
  <si>
    <t>2027_Mobile_SingleLayer_Tianma_G_Prime_Merck</t>
  </si>
  <si>
    <t>2027_Mobile_SingleLayer_RGB_VTE_FMM_Tianma_Merck</t>
  </si>
  <si>
    <t>2027_Mobile_SingleLayer_Tianma_G_Prime_Unknown</t>
  </si>
  <si>
    <t>HIL_2027_Tianma</t>
  </si>
  <si>
    <t>2027_Mobile_SingleLayer_Tianma_HIL_Unknown</t>
  </si>
  <si>
    <t>HTL_2027_Tianma</t>
  </si>
  <si>
    <t>2027_Mobile_SingleLayer_Tianma_HTL_Merck</t>
  </si>
  <si>
    <t>2027_Mobile_SingleLayer_Tianma_HTL_Unknown</t>
  </si>
  <si>
    <t>Novaled_2027_Tianma</t>
  </si>
  <si>
    <t>Novaled_2027_Tianma_Mobile</t>
  </si>
  <si>
    <t>P_Dopant_2027_Tianma</t>
  </si>
  <si>
    <t>2027_Mobile_SingleLayer_Tianma_P_Dopant_Novaled</t>
  </si>
  <si>
    <t>2027_Mobile_SingleLayer_RGB_VTE_FMM_Tianma_Novaled</t>
  </si>
  <si>
    <t>Summer Sprout_2027_Tianma</t>
  </si>
  <si>
    <t>Summer Sprout_2027_Tianma_Mobile</t>
  </si>
  <si>
    <t>2027_Mobile_SingleLayer_Tianma_P_Dopant_Summer Sprout</t>
  </si>
  <si>
    <t>2027_Mobile_SingleLayer_RGB_VTE_FMM_Tianma_Summer Sprout</t>
  </si>
  <si>
    <t>R_Dopant_2027_Tianma</t>
  </si>
  <si>
    <t>2027_Mobile_SingleLayer_Tianma_R_Dopant_UDC</t>
  </si>
  <si>
    <t>DuPont_2027_Tianma</t>
  </si>
  <si>
    <t>DuPont_2027_Tianma_Mobile</t>
  </si>
  <si>
    <t>R_Host_2027_Tianma</t>
  </si>
  <si>
    <t>2027_Mobile_SingleLayer_Tianma_R_Host_DuPont</t>
  </si>
  <si>
    <t>2027_Mobile_SingleLayer_RGB_VTE_FMM_Tianma_DuPont</t>
  </si>
  <si>
    <t>SFC_2027_R_Host</t>
  </si>
  <si>
    <t>SFC_2027_R_Host_Mobile</t>
  </si>
  <si>
    <t>SFC_2027_Tianma</t>
  </si>
  <si>
    <t>SFC_2027_Tianma_Mobile</t>
  </si>
  <si>
    <t>2027_Mobile_SingleLayer_Tianma_R_Host_SFC</t>
  </si>
  <si>
    <t>2027_Mobile_SingleLayer_RGB_VTE_FMM_Tianma_SFC</t>
  </si>
  <si>
    <t>R_Prime_2027_Tianma</t>
  </si>
  <si>
    <t>2027_Mobile_SingleLayer_Tianma_R_Prime_Jilin OLED</t>
  </si>
  <si>
    <t>Truly_2027</t>
  </si>
  <si>
    <t>Solus AM_2027_Truly</t>
  </si>
  <si>
    <t>Solus AM_2027_Truly_Mobile</t>
  </si>
  <si>
    <t>aETL_2027_Truly</t>
  </si>
  <si>
    <t>2027_Mobile_SingleLayer_Truly_aETL_Solus AM</t>
  </si>
  <si>
    <t>2027_Mobile_SingleLayer_RGB_VTE_FMM_Truly_Solus AM</t>
  </si>
  <si>
    <t>Idemitsu Kosan_2027_Truly</t>
  </si>
  <si>
    <t>Idemitsu Kosan_2027_Truly_Mobile</t>
  </si>
  <si>
    <t>B_Dopant_2027_Truly</t>
  </si>
  <si>
    <t>2027_Mobile_SingleLayer_Truly_B_Dopant_Idemitsu Kosan</t>
  </si>
  <si>
    <t>2027_Mobile_SingleLayer_RGB_VTE_FMM_Truly_Idemitsu Kosan</t>
  </si>
  <si>
    <t>SFC_2027_Truly</t>
  </si>
  <si>
    <t>SFC_2027_Truly_Mobile</t>
  </si>
  <si>
    <t>2027_Mobile_SingleLayer_Truly_B_Dopant_SFC</t>
  </si>
  <si>
    <t>2027_Mobile_SingleLayer_RGB_VTE_FMM_Truly_SFC</t>
  </si>
  <si>
    <t>B_Host_2027_Truly</t>
  </si>
  <si>
    <t>2027_Mobile_SingleLayer_Truly_B_Host_Idemitsu Kosan</t>
  </si>
  <si>
    <t>2027_Mobile_SingleLayer_Truly_B_Host_SFC</t>
  </si>
  <si>
    <t>DuPont_2027_B_Prime</t>
  </si>
  <si>
    <t>DuPont_2027_B_Prime_Mobile</t>
  </si>
  <si>
    <t>DuPont_2027_Truly</t>
  </si>
  <si>
    <t>DuPont_2027_Truly_Mobile</t>
  </si>
  <si>
    <t>B_Prime_2027_Truly</t>
  </si>
  <si>
    <t>2027_Mobile_SingleLayer_Truly_B_Prime_DuPont</t>
  </si>
  <si>
    <t>2027_Mobile_SingleLayer_RGB_VTE_FMM_Truly_DuPont</t>
  </si>
  <si>
    <t>Unknown_2027_Truly</t>
  </si>
  <si>
    <t>Unknown_2027_Truly_Mobile</t>
  </si>
  <si>
    <t>CPL_2027_Truly</t>
  </si>
  <si>
    <t>2027_Mobile_SingleLayer_Truly_CPL_Unknown</t>
  </si>
  <si>
    <t>2027_Mobile_SingleLayer_RGB_VTE_FMM_Truly_Unknown</t>
  </si>
  <si>
    <t>EIL_2027_Truly</t>
  </si>
  <si>
    <t>2027_Mobile_SingleLayer_Truly_EIL_Unknown</t>
  </si>
  <si>
    <t>DuPont_2027_ETL</t>
  </si>
  <si>
    <t>DuPont_2027_ETL_Mobile</t>
  </si>
  <si>
    <t>ETL_2027_Truly</t>
  </si>
  <si>
    <t>2027_Mobile_SingleLayer_Truly_ETL_DuPont</t>
  </si>
  <si>
    <t>LG Chem_2027_Truly</t>
  </si>
  <si>
    <t>LG Chem_2027_Truly_Mobile</t>
  </si>
  <si>
    <t>2027_Mobile_SingleLayer_Truly_ETL_LG Chem</t>
  </si>
  <si>
    <t>2027_Mobile_SingleLayer_RGB_VTE_FMM_Truly_LG Chem</t>
  </si>
  <si>
    <t>Merck_2027_Truly</t>
  </si>
  <si>
    <t>Merck_2027_Truly_Mobile</t>
  </si>
  <si>
    <t>2027_Mobile_SingleLayer_Truly_ETL_Merck</t>
  </si>
  <si>
    <t>2027_Mobile_SingleLayer_RGB_VTE_FMM_Truly_Merck</t>
  </si>
  <si>
    <t>2027_Mobile_SingleLayer_Truly_ETL_Unknown</t>
  </si>
  <si>
    <t>UDC_2027_Truly</t>
  </si>
  <si>
    <t>UDC_2027_Truly_Mobile</t>
  </si>
  <si>
    <t>G_Dopant_2027_Truly</t>
  </si>
  <si>
    <t>2027_Mobile_SingleLayer_Truly_G_Dopant_UDC</t>
  </si>
  <si>
    <t>2027_Mobile_SingleLayer_RGB_VTE_FMM_Truly_UDC</t>
  </si>
  <si>
    <t>DuPont_2027_G_Host_Mobile</t>
  </si>
  <si>
    <t>G_Host_2027_Truly</t>
  </si>
  <si>
    <t>2027_Mobile_SingleLayer_Truly_G_Host_DuPont</t>
  </si>
  <si>
    <t>Merck_2027_G_Host</t>
  </si>
  <si>
    <t>Merck_2027_G_Host_Mobile</t>
  </si>
  <si>
    <t>2027_Mobile_SingleLayer_Truly_G_Host_Merck</t>
  </si>
  <si>
    <t>Samsung SDI_2027_Truly</t>
  </si>
  <si>
    <t>Samsung SDI_2027_Truly_Mobile</t>
  </si>
  <si>
    <t>2027_Mobile_SingleLayer_Truly_G_Host_Samsung SDI</t>
  </si>
  <si>
    <t>2027_Mobile_SingleLayer_RGB_VTE_FMM_Truly_Samsung SDI</t>
  </si>
  <si>
    <t>G_Prime_2027_Truly</t>
  </si>
  <si>
    <t>2027_Mobile_SingleLayer_Truly_G_Prime_DuPont</t>
  </si>
  <si>
    <t>HIL_2027_Truly</t>
  </si>
  <si>
    <t>2027_Mobile_SingleLayer_Truly_HIL_Unknown</t>
  </si>
  <si>
    <t>Duksan Neolux_2027_Truly</t>
  </si>
  <si>
    <t>Duksan Neolux_2027_Truly_Mobile</t>
  </si>
  <si>
    <t>HTL_2027_Truly</t>
  </si>
  <si>
    <t>2027_Mobile_SingleLayer_Truly_HTL_Duksan Neolux</t>
  </si>
  <si>
    <t>2027_Mobile_SingleLayer_RGB_VTE_FMM_Truly_Duksan Neolux</t>
  </si>
  <si>
    <t>Novaled_2027_Truly</t>
  </si>
  <si>
    <t>Novaled_2027_Truly_Mobile</t>
  </si>
  <si>
    <t>P_Dopant_2027_Truly</t>
  </si>
  <si>
    <t>2027_Mobile_SingleLayer_Truly_P_Dopant_Novaled</t>
  </si>
  <si>
    <t>2027_Mobile_SingleLayer_RGB_VTE_FMM_Truly_Novaled</t>
  </si>
  <si>
    <t>2027_Mobile_SingleLayer_Truly_P_Dopant_Unknown</t>
  </si>
  <si>
    <t>R_Dopant_2027_Truly</t>
  </si>
  <si>
    <t>2027_Mobile_SingleLayer_Truly_R_Dopant_UDC</t>
  </si>
  <si>
    <t>R_Host_2027_Truly</t>
  </si>
  <si>
    <t>2027_Mobile_SingleLayer_Truly_R_Host_Duksan Neolux</t>
  </si>
  <si>
    <t>2027_Mobile_SingleLayer_Truly_R_Host_DuPont</t>
  </si>
  <si>
    <t>R_Prime_2027_Truly</t>
  </si>
  <si>
    <t>2027_Mobile_SingleLayer_Truly_R_Prime_DuPont</t>
  </si>
  <si>
    <t>Unknown_2027_R_Prime</t>
  </si>
  <si>
    <t>Unknown_2027_R_Prime_Mobile</t>
  </si>
  <si>
    <t>2027_Mobile_SingleLayer_Truly_R_Prime_Unknown</t>
  </si>
  <si>
    <t>Visionox_2027</t>
  </si>
  <si>
    <t>Solus AM_2027_Visionox</t>
  </si>
  <si>
    <t>Solus AM_2027_Visionox_IT</t>
  </si>
  <si>
    <t>aETL_2027_Visionox</t>
  </si>
  <si>
    <t>2027_IT_SingleLayer_Visionox_aETL_Solus AM</t>
  </si>
  <si>
    <t>2027_IT_SingleLayer_RGB_VTE_FMM_Visionox_Solus AM</t>
  </si>
  <si>
    <t>Sunera_2027_aETL_IT</t>
  </si>
  <si>
    <t>Sunera_2027_Visionox</t>
  </si>
  <si>
    <t>Sunera_2027_Visionox_IT</t>
  </si>
  <si>
    <t>2027_IT_SingleLayer_Visionox_aETL_Sunera</t>
  </si>
  <si>
    <t>2027_IT_SingleLayer_RGB_VTE_FMM_Visionox_Sunera</t>
  </si>
  <si>
    <t>B_Dopant_2027_Visionox</t>
  </si>
  <si>
    <t>2027_IT_SingleLayer_Visionox_B_Dopant_Sunera</t>
  </si>
  <si>
    <t>Idemitsu Kosan_2027_Visionox</t>
  </si>
  <si>
    <t>Idemitsu Kosan_2027_Visionox_IT</t>
  </si>
  <si>
    <t>B_Host_2027_Visionox</t>
  </si>
  <si>
    <t>2027_IT_SingleLayer_Visionox_B_Host_Idemitsu Kosan</t>
  </si>
  <si>
    <t>2027_IT_SingleLayer_RGB_VTE_FMM_Visionox_Idemitsu Kosan</t>
  </si>
  <si>
    <t>SFC_2027_Visionox</t>
  </si>
  <si>
    <t>SFC_2027_Visionox_IT</t>
  </si>
  <si>
    <t>2027_IT_SingleLayer_Visionox_B_Host_SFC</t>
  </si>
  <si>
    <t>2027_IT_SingleLayer_RGB_VTE_FMM_Visionox_SFC</t>
  </si>
  <si>
    <t>Jilin OLED_2027_B_Prime</t>
  </si>
  <si>
    <t>Jilin OLED_2027_B_Prime_IT</t>
  </si>
  <si>
    <t>Jilin OLED_2027_Visionox</t>
  </si>
  <si>
    <t>Jilin OLED_2027_Visionox_IT</t>
  </si>
  <si>
    <t>B_Prime_2027_Visionox</t>
  </si>
  <si>
    <t>2027_IT_SingleLayer_Visionox_B_Prime_Jilin OLED</t>
  </si>
  <si>
    <t>2027_IT_SingleLayer_RGB_VTE_FMM_Visionox_Jilin OLED</t>
  </si>
  <si>
    <t>Sunera_2027_B_Prime</t>
  </si>
  <si>
    <t>Sunera_2027_B_Prime_IT</t>
  </si>
  <si>
    <t>2027_IT_SingleLayer_Visionox_B_Prime_Sunera</t>
  </si>
  <si>
    <t>Sunera_2027_CPL</t>
  </si>
  <si>
    <t>Sunera_2027_CPL_IT</t>
  </si>
  <si>
    <t>CPL_2027_Visionox</t>
  </si>
  <si>
    <t>2027_IT_SingleLayer_Visionox_CPL_Sunera</t>
  </si>
  <si>
    <t>EMT_2027</t>
  </si>
  <si>
    <t>EMT_2027_IT</t>
  </si>
  <si>
    <t>EMT_2027_EIL</t>
  </si>
  <si>
    <t>EMT_2027_EIL_IT</t>
  </si>
  <si>
    <t>EMT_2027_Visionox</t>
  </si>
  <si>
    <t>EMT_2027_Visionox_IT</t>
  </si>
  <si>
    <t>EIL_2027_Visionox</t>
  </si>
  <si>
    <t>2027_IT_SingleLayer_Visionox_EIL_EMT</t>
  </si>
  <si>
    <t>2027_IT_SingleLayer_RGB_VTE_FMM_Visionox_EMT</t>
  </si>
  <si>
    <t>Unknown_2027_Visionox</t>
  </si>
  <si>
    <t>Unknown_2027_Visionox_IT</t>
  </si>
  <si>
    <t>2027_IT_SingleLayer_Visionox_EIL_Unknown</t>
  </si>
  <si>
    <t>2027_IT_SingleLayer_RGB_VTE_FMM_Visionox_Unknown</t>
  </si>
  <si>
    <t>LG Chem_2027_Visionox</t>
  </si>
  <si>
    <t>LG Chem_2027_Visionox_IT</t>
  </si>
  <si>
    <t>ETL_2027_Visionox</t>
  </si>
  <si>
    <t>2027_IT_SingleLayer_Visionox_ETL_LG Chem</t>
  </si>
  <si>
    <t>2027_IT_SingleLayer_RGB_VTE_FMM_Visionox_LG Chem</t>
  </si>
  <si>
    <t>Solus AM_2027_ETL_IT</t>
  </si>
  <si>
    <t>2027_IT_SingleLayer_Visionox_ETL_Solus AM</t>
  </si>
  <si>
    <t>2027_IT_SingleLayer_Visionox_ETL_Unknown</t>
  </si>
  <si>
    <t>UDC_2027_Visionox</t>
  </si>
  <si>
    <t>UDC_2027_Visionox_IT</t>
  </si>
  <si>
    <t>G_Dopant_2027_Visionox</t>
  </si>
  <si>
    <t>2027_IT_SingleLayer_Visionox_G_Dopant_UDC</t>
  </si>
  <si>
    <t>2027_IT_SingleLayer_RGB_VTE_FMM_Visionox_UDC</t>
  </si>
  <si>
    <t>Merck_2027_G_Host_IT</t>
  </si>
  <si>
    <t>Merck_2027_Visionox</t>
  </si>
  <si>
    <t>Merck_2027_Visionox_IT</t>
  </si>
  <si>
    <t>G_Host_2027_Visionox</t>
  </si>
  <si>
    <t>2027_IT_SingleLayer_Visionox_G_Host_Merck</t>
  </si>
  <si>
    <t>2027_IT_SingleLayer_RGB_VTE_FMM_Visionox_Merck</t>
  </si>
  <si>
    <t>Samsung SDI_2027_Visionox</t>
  </si>
  <si>
    <t>Samsung SDI_2027_Visionox_IT</t>
  </si>
  <si>
    <t>2027_IT_SingleLayer_Visionox_G_Host_Samsung SDI</t>
  </si>
  <si>
    <t>2027_IT_SingleLayer_RGB_VTE_FMM_Visionox_Samsung SDI</t>
  </si>
  <si>
    <t>Jilin OLED_2027_G_Prime_IT</t>
  </si>
  <si>
    <t>G_Prime_2027_Visionox</t>
  </si>
  <si>
    <t>2027_IT_SingleLayer_Visionox_G_Prime_Jilin OLED</t>
  </si>
  <si>
    <t>HIL_2027_Visionox</t>
  </si>
  <si>
    <t>2027_IT_SingleLayer_Visionox_HIL_Unknown</t>
  </si>
  <si>
    <t>HTL_2027_Visionox</t>
  </si>
  <si>
    <t>2027_IT_SingleLayer_Visionox_HTL_Merck</t>
  </si>
  <si>
    <t>Unknown_2027_HTL_IT</t>
  </si>
  <si>
    <t>2027_IT_SingleLayer_Visionox_HTL_Unknown</t>
  </si>
  <si>
    <t>Novaled_2027_Visionox</t>
  </si>
  <si>
    <t>Novaled_2027_Visionox_IT</t>
  </si>
  <si>
    <t>P_Dopant_2027_Visionox</t>
  </si>
  <si>
    <t>2027_IT_SingleLayer_Visionox_P_Dopant_Novaled</t>
  </si>
  <si>
    <t>2027_IT_SingleLayer_RGB_VTE_FMM_Visionox_Novaled</t>
  </si>
  <si>
    <t>Unknown_2027_P_Dopant_IT</t>
  </si>
  <si>
    <t>2027_IT_SingleLayer_Visionox_P_Dopant_Unknown</t>
  </si>
  <si>
    <t>R_Dopant_2027_Visionox</t>
  </si>
  <si>
    <t>2027_IT_SingleLayer_Visionox_R_Dopant_UDC</t>
  </si>
  <si>
    <t>DuPont_2027_Visionox</t>
  </si>
  <si>
    <t>DuPont_2027_Visionox_IT</t>
  </si>
  <si>
    <t>R_Host_2027_Visionox</t>
  </si>
  <si>
    <t>2027_IT_SingleLayer_Visionox_R_Host_DuPont</t>
  </si>
  <si>
    <t>2027_IT_SingleLayer_RGB_VTE_FMM_Visionox_DuPont</t>
  </si>
  <si>
    <t>2027_IT_SingleLayer_Visionox_R_Host_Unknown</t>
  </si>
  <si>
    <t>R_Prime_2027_Visionox</t>
  </si>
  <si>
    <t>2027_IT_SingleLayer_Visionox_R_Prime_DuPont</t>
  </si>
  <si>
    <t>EMT_2027_R_Prime</t>
  </si>
  <si>
    <t>EMT_2027_R_Prime_IT</t>
  </si>
  <si>
    <t>2027_IT_SingleLayer_Visionox_R_Prime_EMT</t>
  </si>
  <si>
    <t>Solus AM_2027_Visionox_Mobile</t>
  </si>
  <si>
    <t>2027_Mobile_SingleLayer_Visionox_aETL_Solus AM</t>
  </si>
  <si>
    <t>2027_Mobile_SingleLayer_RGB_VTE_FMM_Visionox_Solus AM</t>
  </si>
  <si>
    <t>Sunera_2027_Visionox_Mobile</t>
  </si>
  <si>
    <t>2027_Mobile_SingleLayer_Visionox_aETL_Sunera</t>
  </si>
  <si>
    <t>2027_Mobile_SingleLayer_RGB_VTE_FMM_Visionox_Sunera</t>
  </si>
  <si>
    <t>2027_Mobile_SingleLayer_Visionox_B_Dopant_Sunera</t>
  </si>
  <si>
    <t>Idemitsu Kosan_2027_Visionox_Mobile</t>
  </si>
  <si>
    <t>2027_Mobile_SingleLayer_Visionox_B_Host_Idemitsu Kosan</t>
  </si>
  <si>
    <t>2027_Mobile_SingleLayer_RGB_VTE_FMM_Visionox_Idemitsu Kosan</t>
  </si>
  <si>
    <t>Jilin OLED_2027_B_Prime_Mobile</t>
  </si>
  <si>
    <t>Jilin OLED_2027_Visionox_Mobile</t>
  </si>
  <si>
    <t>2027_Mobile_SingleLayer_Visionox_B_Prime_Jilin OLED</t>
  </si>
  <si>
    <t>2027_Mobile_SingleLayer_RGB_VTE_FMM_Visionox_Jilin OLED</t>
  </si>
  <si>
    <t>Sunera_2027_B_Prime_Mobile</t>
  </si>
  <si>
    <t>2027_Mobile_SingleLayer_Visionox_B_Prime_Sunera</t>
  </si>
  <si>
    <t>Sunera_2027_CPL_Mobile</t>
  </si>
  <si>
    <t>2027_Mobile_SingleLayer_Visionox_CPL_Sunera</t>
  </si>
  <si>
    <t>EMT_2027_Mobile</t>
  </si>
  <si>
    <t>EMT_2027_EIL_Mobile</t>
  </si>
  <si>
    <t>EMT_2027_Visionox_Mobile</t>
  </si>
  <si>
    <t>2027_Mobile_SingleLayer_Visionox_EIL_EMT</t>
  </si>
  <si>
    <t>2027_Mobile_SingleLayer_RGB_VTE_FMM_Visionox_EMT</t>
  </si>
  <si>
    <t>Unknown_2027_Visionox_Mobile</t>
  </si>
  <si>
    <t>2027_Mobile_SingleLayer_Visionox_EIL_Unknown</t>
  </si>
  <si>
    <t>2027_Mobile_SingleLayer_RGB_VTE_FMM_Visionox_Unknown</t>
  </si>
  <si>
    <t>LG Chem_2027_Visionox_Mobile</t>
  </si>
  <si>
    <t>2027_Mobile_SingleLayer_Visionox_ETL_LG Chem</t>
  </si>
  <si>
    <t>2027_Mobile_SingleLayer_RGB_VTE_FMM_Visionox_LG Chem</t>
  </si>
  <si>
    <t>2027_Mobile_SingleLayer_Visionox_ETL_Unknown</t>
  </si>
  <si>
    <t>UDC_2027_Visionox_Mobile</t>
  </si>
  <si>
    <t>2027_Mobile_SingleLayer_Visionox_G_Dopant_UDC</t>
  </si>
  <si>
    <t>2027_Mobile_SingleLayer_RGB_VTE_FMM_Visionox_UDC</t>
  </si>
  <si>
    <t>Merck_2027_Visionox_Mobile</t>
  </si>
  <si>
    <t>2027_Mobile_SingleLayer_Visionox_G_Host_Merck</t>
  </si>
  <si>
    <t>2027_Mobile_SingleLayer_RGB_VTE_FMM_Visionox_Merck</t>
  </si>
  <si>
    <t>Samsung SDI_2027_Visionox_Mobile</t>
  </si>
  <si>
    <t>2027_Mobile_SingleLayer_Visionox_G_Host_Samsung SDI</t>
  </si>
  <si>
    <t>2027_Mobile_SingleLayer_RGB_VTE_FMM_Visionox_Samsung SDI</t>
  </si>
  <si>
    <t>2027_Mobile_SingleLayer_Visionox_G_Prime_Jilin OLED</t>
  </si>
  <si>
    <t>2027_Mobile_SingleLayer_Visionox_HIL_Unknown</t>
  </si>
  <si>
    <t>2027_Mobile_SingleLayer_Visionox_HTL_Merck</t>
  </si>
  <si>
    <t>2027_Mobile_SingleLayer_Visionox_HTL_Unknown</t>
  </si>
  <si>
    <t>Novaled_2027_Visionox_Mobile</t>
  </si>
  <si>
    <t>2027_Mobile_SingleLayer_Visionox_P_Dopant_Novaled</t>
  </si>
  <si>
    <t>2027_Mobile_SingleLayer_RGB_VTE_FMM_Visionox_Novaled</t>
  </si>
  <si>
    <t>2027_Mobile_SingleLayer_Visionox_P_Dopant_Unknown</t>
  </si>
  <si>
    <t>2027_Mobile_SingleLayer_Visionox_R_Dopant_UDC</t>
  </si>
  <si>
    <t>DuPont_2027_Visionox_Mobile</t>
  </si>
  <si>
    <t>2027_Mobile_SingleLayer_Visionox_R_Host_DuPont</t>
  </si>
  <si>
    <t>2027_Mobile_SingleLayer_RGB_VTE_FMM_Visionox_DuPont</t>
  </si>
  <si>
    <t>2027_Mobile_SingleLayer_Visionox_R_Host_Unknown</t>
  </si>
  <si>
    <t>2027_Mobile_SingleLayer_Visionox_R_Prime_DuPont</t>
  </si>
  <si>
    <t>EMT_2027_R_Prime_Mobile</t>
  </si>
  <si>
    <t>2027_Mobile_SingleLayer_Visionox_R_Prime_EMT</t>
  </si>
  <si>
    <t>Solus AM_2028</t>
  </si>
  <si>
    <t>Solus AM_2028_IT</t>
  </si>
  <si>
    <t>aETL_2028</t>
  </si>
  <si>
    <t>BOE_2028</t>
  </si>
  <si>
    <t>Solus AM_2028_aETL</t>
  </si>
  <si>
    <t>Solus AM_2028_aETL_IT</t>
  </si>
  <si>
    <t>Solus AM_2028_BOE</t>
  </si>
  <si>
    <t>Solus AM_2028_BOE_IT</t>
  </si>
  <si>
    <t>aETL_2028_BOE</t>
  </si>
  <si>
    <t>2028_IT_SingleLayer_BOE_aETL_Solus AM</t>
  </si>
  <si>
    <t>2028_IT_SingleLayer_RGB_VTE_FMM_BOE_Solus AM</t>
  </si>
  <si>
    <t>SFC_2028</t>
  </si>
  <si>
    <t>SFC_2028_IT</t>
  </si>
  <si>
    <t>B_Dopant_2028</t>
  </si>
  <si>
    <t>SFC_2028_B_Dopant</t>
  </si>
  <si>
    <t>SFC_2028_B_Dopant_IT</t>
  </si>
  <si>
    <t>SFC_2028_BOE</t>
  </si>
  <si>
    <t>SFC_2028_BOE_IT</t>
  </si>
  <si>
    <t>B_Dopant_2028_BOE</t>
  </si>
  <si>
    <t>2028_IT_SingleLayer_BOE_B_Dopant_SFC</t>
  </si>
  <si>
    <t>2028_IT_SingleLayer_RGB_VTE_FMM_BOE_SFC</t>
  </si>
  <si>
    <t>Sunera_2028</t>
  </si>
  <si>
    <t>Sunera_2028_IT</t>
  </si>
  <si>
    <t>Sunera_2028_B_Dopant</t>
  </si>
  <si>
    <t>Sunera_2028_B_Dopant_IT</t>
  </si>
  <si>
    <t>Sunera_2028_BOE</t>
  </si>
  <si>
    <t>Sunera_2028_BOE_IT</t>
  </si>
  <si>
    <t>2028_IT_SingleLayer_BOE_B_Dopant_Sunera</t>
  </si>
  <si>
    <t>2028_IT_SingleLayer_RGB_VTE_FMM_BOE_Sunera</t>
  </si>
  <si>
    <t>LG Chem_2028</t>
  </si>
  <si>
    <t>LG Chem_2028_IT</t>
  </si>
  <si>
    <t>B_Host_2028</t>
  </si>
  <si>
    <t>LG Chem_2028_B_Host</t>
  </si>
  <si>
    <t>LG Chem_2028_B_Host_IT</t>
  </si>
  <si>
    <t>LG Chem_2028_BOE</t>
  </si>
  <si>
    <t>LG Chem_2028_BOE_IT</t>
  </si>
  <si>
    <t>B_Host_2028_BOE</t>
  </si>
  <si>
    <t>2028_IT_SingleLayer_BOE_B_Host_LG Chem</t>
  </si>
  <si>
    <t>2028_IT_SingleLayer_RGB_VTE_FMM_BOE_LG Chem</t>
  </si>
  <si>
    <t>SK JNC_2028</t>
  </si>
  <si>
    <t>SK JNC_2028_IT</t>
  </si>
  <si>
    <t>B_Prime_2028</t>
  </si>
  <si>
    <t>SK JNC_2028_B_Prime</t>
  </si>
  <si>
    <t>SK JNC_2028_B_Prime_IT</t>
  </si>
  <si>
    <t>SK JNC_2028_BOE</t>
  </si>
  <si>
    <t>SK JNC_2028_BOE_IT</t>
  </si>
  <si>
    <t>B_Prime_2028_BOE</t>
  </si>
  <si>
    <t>2028_IT_SingleLayer_BOE_B_Prime_SK JNC</t>
  </si>
  <si>
    <t>2028_IT_SingleLayer_RGB_VTE_FMM_BOE_SK JNC</t>
  </si>
  <si>
    <t>Hyperion_2028</t>
  </si>
  <si>
    <t>Hyperion_2028_IT</t>
  </si>
  <si>
    <t>CPL_2028</t>
  </si>
  <si>
    <t>Hyperion_2028_CPL</t>
  </si>
  <si>
    <t>Hyperion_2028_CPL_IT</t>
  </si>
  <si>
    <t>Hyperion_2028_BOE</t>
  </si>
  <si>
    <t>Hyperion_2028_BOE_IT</t>
  </si>
  <si>
    <t>CPL_2028_BOE</t>
  </si>
  <si>
    <t>2028_IT_SingleLayer_BOE_CPL_Hyperion</t>
  </si>
  <si>
    <t>2028_IT_SingleLayer_RGB_VTE_FMM_BOE_Hyperion</t>
  </si>
  <si>
    <t>EIL_2028</t>
  </si>
  <si>
    <t>Hyperion_2028_EIL</t>
  </si>
  <si>
    <t>Hyperion_2028_EIL_IT</t>
  </si>
  <si>
    <t>EIL_2028_BOE</t>
  </si>
  <si>
    <t>2028_IT_SingleLayer_BOE_EIL_Hyperion</t>
  </si>
  <si>
    <t>Aglaia Tech_2028</t>
  </si>
  <si>
    <t>Aglaia Tech_2028_IT</t>
  </si>
  <si>
    <t>ETL_2028</t>
  </si>
  <si>
    <t>Aglaia Tech_2028_ETL</t>
  </si>
  <si>
    <t>Aglaia Tech_2028_ETL_IT</t>
  </si>
  <si>
    <t>Aglaia Tech_2028_BOE</t>
  </si>
  <si>
    <t>Aglaia Tech_2028_BOE_IT</t>
  </si>
  <si>
    <t>ETL_2028_BOE</t>
  </si>
  <si>
    <t>2028_IT_SingleLayer_BOE_ETL_Aglaia Tech</t>
  </si>
  <si>
    <t>2028_IT_SingleLayer_RGB_VTE_FMM_BOE_Aglaia Tech</t>
  </si>
  <si>
    <t>LG Chem_2028_ETL</t>
  </si>
  <si>
    <t>LG Chem_2028_ETL_IT</t>
  </si>
  <si>
    <t>2028_IT_SingleLayer_BOE_ETL_LG Chem</t>
  </si>
  <si>
    <t>Merck_2028</t>
  </si>
  <si>
    <t>Merck_2028_IT</t>
  </si>
  <si>
    <t>Merck_2028_ETL</t>
  </si>
  <si>
    <t>Merck_2028_ETL_IT</t>
  </si>
  <si>
    <t>Merck_2028_BOE</t>
  </si>
  <si>
    <t>Merck_2028_BOE_IT</t>
  </si>
  <si>
    <t>2028_IT_SingleLayer_BOE_ETL_Merck</t>
  </si>
  <si>
    <t>2028_IT_SingleLayer_RGB_VTE_FMM_BOE_Merck</t>
  </si>
  <si>
    <t>UDC_2028</t>
  </si>
  <si>
    <t>UDC_2028_IT</t>
  </si>
  <si>
    <t>G_Dopant_2028</t>
  </si>
  <si>
    <t>UDC_2028_G_Dopant</t>
  </si>
  <si>
    <t>UDC_2028_G_Dopant_IT</t>
  </si>
  <si>
    <t>UDC_2028_BOE</t>
  </si>
  <si>
    <t>UDC_2028_BOE_IT</t>
  </si>
  <si>
    <t>G_Dopant_2028_BOE</t>
  </si>
  <si>
    <t>2028_IT_SingleLayer_BOE_G_Dopant_UDC</t>
  </si>
  <si>
    <t>2028_IT_SingleLayer_RGB_VTE_FMM_BOE_UDC</t>
  </si>
  <si>
    <t>LTOM_2028</t>
  </si>
  <si>
    <t>LTOM_2028_IT</t>
  </si>
  <si>
    <t>G_Host_2028</t>
  </si>
  <si>
    <t>LTOM_2028_G_Host</t>
  </si>
  <si>
    <t>LTOM_2028_G_Host_IT</t>
  </si>
  <si>
    <t>LTOM_2028_BOE</t>
  </si>
  <si>
    <t>LTOM_2028_BOE_IT</t>
  </si>
  <si>
    <t>G_Host_2028_BOE</t>
  </si>
  <si>
    <t>2028_IT_SingleLayer_BOE_G_Host_LTOM</t>
  </si>
  <si>
    <t>2028_IT_SingleLayer_RGB_VTE_FMM_BOE_LTOM</t>
  </si>
  <si>
    <t>Samsung SDI_2028</t>
  </si>
  <si>
    <t>Samsung SDI_2028_IT</t>
  </si>
  <si>
    <t>Samsung SDI_2028_G_Host</t>
  </si>
  <si>
    <t>Samsung SDI_2028_G_Host_IT</t>
  </si>
  <si>
    <t>Samsung SDI_2028_BOE</t>
  </si>
  <si>
    <t>Samsung SDI_2028_BOE_IT</t>
  </si>
  <si>
    <t>2028_IT_SingleLayer_BOE_G_Host_Samsung SDI</t>
  </si>
  <si>
    <t>2028_IT_SingleLayer_RGB_VTE_FMM_BOE_Samsung SDI</t>
  </si>
  <si>
    <t>G_Prime_2028</t>
  </si>
  <si>
    <t>Hyperion_2028_G_Prime</t>
  </si>
  <si>
    <t>Hyperion_2028_G_Prime_IT</t>
  </si>
  <si>
    <t>G_Prime_2028_BOE</t>
  </si>
  <si>
    <t>2028_IT_SingleLayer_BOE_G_Prime_Hyperion</t>
  </si>
  <si>
    <t>Merck_2028_G_Prime</t>
  </si>
  <si>
    <t>Merck_2028_G_Prime_IT</t>
  </si>
  <si>
    <t>2028_IT_SingleLayer_BOE_G_Prime_Merck</t>
  </si>
  <si>
    <t>HIL_2028</t>
  </si>
  <si>
    <t>Hyperion_2028_HIL</t>
  </si>
  <si>
    <t>Hyperion_2028_HIL_IT</t>
  </si>
  <si>
    <t>HIL_2028_BOE</t>
  </si>
  <si>
    <t>2028_IT_SingleLayer_BOE_HIL_Hyperion</t>
  </si>
  <si>
    <t>Idemitsu Kosan_2028</t>
  </si>
  <si>
    <t>Idemitsu Kosan_2028_IT</t>
  </si>
  <si>
    <t>Idemitsu Kosan_2028_HIL</t>
  </si>
  <si>
    <t>Idemitsu Kosan_2028_HIL_IT</t>
  </si>
  <si>
    <t>Idemitsu Kosan_2028_BOE</t>
  </si>
  <si>
    <t>Idemitsu Kosan_2028_BOE_IT</t>
  </si>
  <si>
    <t>2028_IT_SingleLayer_BOE_HIL_Idemitsu Kosan</t>
  </si>
  <si>
    <t>2028_IT_SingleLayer_RGB_VTE_FMM_BOE_Idemitsu Kosan</t>
  </si>
  <si>
    <t>HTL_2028</t>
  </si>
  <si>
    <t>Hyperion_2028_HTL</t>
  </si>
  <si>
    <t>Hyperion_2028_HTL_IT</t>
  </si>
  <si>
    <t>HTL_2028_BOE</t>
  </si>
  <si>
    <t>2028_IT_SingleLayer_BOE_HTL_Hyperion</t>
  </si>
  <si>
    <t>Idemitsu Kosan_2028_HTL</t>
  </si>
  <si>
    <t>Idemitsu Kosan_2028_HTL_IT</t>
  </si>
  <si>
    <t>2028_IT_SingleLayer_BOE_HTL_Idemitsu Kosan</t>
  </si>
  <si>
    <t>Novaled_2028</t>
  </si>
  <si>
    <t>Novaled_2028_IT</t>
  </si>
  <si>
    <t>P_Dopant_2028</t>
  </si>
  <si>
    <t>Novaled_2028_P_Dopant</t>
  </si>
  <si>
    <t>Novaled_2028_P_Dopant_IT</t>
  </si>
  <si>
    <t>Novaled_2028_BOE</t>
  </si>
  <si>
    <t>Novaled_2028_BOE_IT</t>
  </si>
  <si>
    <t>P_Dopant_2028_BOE</t>
  </si>
  <si>
    <t>2028_IT_SingleLayer_BOE_P_Dopant_Novaled</t>
  </si>
  <si>
    <t>2028_IT_SingleLayer_RGB_VTE_FMM_BOE_Novaled</t>
  </si>
  <si>
    <t>R_Dopant_2028</t>
  </si>
  <si>
    <t>UDC_2028_R_Dopant</t>
  </si>
  <si>
    <t>UDC_2028_R_Dopant_IT</t>
  </si>
  <si>
    <t>R_Dopant_2028_BOE</t>
  </si>
  <si>
    <t>2028_IT_SingleLayer_BOE_R_Dopant_UDC</t>
  </si>
  <si>
    <t>Duksan Neolux_2028</t>
  </si>
  <si>
    <t>Duksan Neolux_2028_IT</t>
  </si>
  <si>
    <t>R_Host_2028</t>
  </si>
  <si>
    <t>Duksan Neolux_2028_R_Host</t>
  </si>
  <si>
    <t>Duksan Neolux_2028_R_Host_IT</t>
  </si>
  <si>
    <t>Duksan Neolux_2028_BOE</t>
  </si>
  <si>
    <t>Duksan Neolux_2028_BOE_IT</t>
  </si>
  <si>
    <t>R_Host_2028_BOE</t>
  </si>
  <si>
    <t>2028_IT_SingleLayer_BOE_R_Host_Duksan Neolux</t>
  </si>
  <si>
    <t>2028_IT_SingleLayer_RGB_VTE_FMM_BOE_Duksan Neolux</t>
  </si>
  <si>
    <t>DuPont_2028</t>
  </si>
  <si>
    <t>DuPont_2028_IT</t>
  </si>
  <si>
    <t>DuPont_2028_R_Host</t>
  </si>
  <si>
    <t>DuPont_2028_R_Host_IT</t>
  </si>
  <si>
    <t>DuPont_2028_BOE</t>
  </si>
  <si>
    <t>DuPont_2028_BOE_IT</t>
  </si>
  <si>
    <t>2028_IT_SingleLayer_BOE_R_Host_DuPont</t>
  </si>
  <si>
    <t>2028_IT_SingleLayer_RGB_VTE_FMM_BOE_DuPont</t>
  </si>
  <si>
    <t>Unknown_2028</t>
  </si>
  <si>
    <t>Unknown_2028_IT</t>
  </si>
  <si>
    <t>Unknown_2028_R_Host</t>
  </si>
  <si>
    <t>Unknown_2028_R_Host_IT</t>
  </si>
  <si>
    <t>Unknown_2028_BOE</t>
  </si>
  <si>
    <t>Unknown_2028_BOE_IT</t>
  </si>
  <si>
    <t>2028_IT_SingleLayer_BOE_R_Host_Unknown</t>
  </si>
  <si>
    <t>2028_IT_SingleLayer_RGB_VTE_FMM_BOE_Unknown</t>
  </si>
  <si>
    <t>R_Prime_2028</t>
  </si>
  <si>
    <t>LTOM_2028_R_Prime</t>
  </si>
  <si>
    <t>LTOM_2028_R_Prime_IT</t>
  </si>
  <si>
    <t>R_Prime_2028_BOE</t>
  </si>
  <si>
    <t>2028_IT_SingleLayer_BOE_R_Prime_LTOM</t>
  </si>
  <si>
    <t>2028_IT_Tandem_BOE_aETL_Solus AM</t>
  </si>
  <si>
    <t>2028_IT_Tandem_RGB_VTE_FMM_BOE_Solus AM</t>
  </si>
  <si>
    <t>2028_IT_Tandem_BOE_B_Dopant_SFC</t>
  </si>
  <si>
    <t>2028_IT_Tandem_RGB_VTE_FMM_BOE_SFC</t>
  </si>
  <si>
    <t>2028_IT_Tandem_BOE_B_Dopant_Sunera</t>
  </si>
  <si>
    <t>2028_IT_Tandem_RGB_VTE_FMM_BOE_Sunera</t>
  </si>
  <si>
    <t>2028_IT_Tandem_BOE_B_Host_LG Chem</t>
  </si>
  <si>
    <t>2028_IT_Tandem_RGB_VTE_FMM_BOE_LG Chem</t>
  </si>
  <si>
    <t>LG Chem_2028_B_Prime</t>
  </si>
  <si>
    <t>LG Chem_2028_B_Prime_IT</t>
  </si>
  <si>
    <t>2028_IT_Tandem_BOE_B_Prime_LG Chem</t>
  </si>
  <si>
    <t>Merck_2028_B_Prime</t>
  </si>
  <si>
    <t>Merck_2028_B_Prime_IT</t>
  </si>
  <si>
    <t>2028_IT_Tandem_BOE_B_Prime_Merck</t>
  </si>
  <si>
    <t>2028_IT_Tandem_RGB_VTE_FMM_BOE_Merck</t>
  </si>
  <si>
    <t>2028_IT_Tandem_BOE_CPL_Hyperion</t>
  </si>
  <si>
    <t>2028_IT_Tandem_RGB_VTE_FMM_BOE_Hyperion</t>
  </si>
  <si>
    <t>2028_IT_Tandem_BOE_EIL_Hyperion</t>
  </si>
  <si>
    <t>2028_IT_Tandem_BOE_ETL_Aglaia Tech</t>
  </si>
  <si>
    <t>2028_IT_Tandem_RGB_VTE_FMM_BOE_Aglaia Tech</t>
  </si>
  <si>
    <t>2028_IT_Tandem_BOE_G_Dopant_UDC</t>
  </si>
  <si>
    <t>2028_IT_Tandem_RGB_VTE_FMM_BOE_UDC</t>
  </si>
  <si>
    <t>LG Chem_2028_G_Host</t>
  </si>
  <si>
    <t>LG Chem_2028_G_Host_IT</t>
  </si>
  <si>
    <t>2028_IT_Tandem_BOE_G_Host_LG Chem</t>
  </si>
  <si>
    <t>2028_IT_Tandem_BOE_G_Host_LTOM</t>
  </si>
  <si>
    <t>2028_IT_Tandem_RGB_VTE_FMM_BOE_LTOM</t>
  </si>
  <si>
    <t>2028_IT_Tandem_BOE_G_Host_Samsung SDI</t>
  </si>
  <si>
    <t>2028_IT_Tandem_RGB_VTE_FMM_BOE_Samsung SDI</t>
  </si>
  <si>
    <t>2028_IT_Tandem_BOE_G_Prime_Hyperion</t>
  </si>
  <si>
    <t>2028_IT_Tandem_BOE_HIL_Hyperion</t>
  </si>
  <si>
    <t>2028_IT_Tandem_BOE_HIL_Idemitsu Kosan</t>
  </si>
  <si>
    <t>2028_IT_Tandem_RGB_VTE_FMM_BOE_Idemitsu Kosan</t>
  </si>
  <si>
    <t>2028_IT_Tandem_BOE_HTL_Idemitsu Kosan</t>
  </si>
  <si>
    <t>n/p_CGL_2028</t>
  </si>
  <si>
    <t>Unknown_2028_n/p_CGL</t>
  </si>
  <si>
    <t>Unknown_2028_n/p_CGL_IT</t>
  </si>
  <si>
    <t>n/p_CGL_2028_BOE</t>
  </si>
  <si>
    <t>2028_IT_Tandem_BOE_n/p_CGL_Unknown</t>
  </si>
  <si>
    <t>2028_IT_Tandem_RGB_VTE_FMM_BOE_Unknown</t>
  </si>
  <si>
    <t>2028_IT_Tandem_BOE_P_Dopant_Novaled</t>
  </si>
  <si>
    <t>2028_IT_Tandem_RGB_VTE_FMM_BOE_Novaled</t>
  </si>
  <si>
    <t>Summer Sprout_2028</t>
  </si>
  <si>
    <t>Summer Sprout_2028_IT</t>
  </si>
  <si>
    <t>Summer Sprout_2028_P_Dopant</t>
  </si>
  <si>
    <t>Summer Sprout_2028_P_Dopant_IT</t>
  </si>
  <si>
    <t>Summer Sprout_2028_BOE</t>
  </si>
  <si>
    <t>Summer Sprout_2028_BOE_IT</t>
  </si>
  <si>
    <t>2028_IT_Tandem_BOE_P_Dopant_Summer Sprout</t>
  </si>
  <si>
    <t>2028_IT_Tandem_RGB_VTE_FMM_BOE_Summer Sprout</t>
  </si>
  <si>
    <t>2028_IT_Tandem_BOE_R_Dopant_UDC</t>
  </si>
  <si>
    <t>2028_IT_Tandem_BOE_R_Host_Duksan Neolux</t>
  </si>
  <si>
    <t>2028_IT_Tandem_RGB_VTE_FMM_BOE_Duksan Neolux</t>
  </si>
  <si>
    <t>2028_IT_Tandem_BOE_R_Host_DuPont</t>
  </si>
  <si>
    <t>2028_IT_Tandem_RGB_VTE_FMM_BOE_DuPont</t>
  </si>
  <si>
    <t>2028_IT_Tandem_BOE_R_Prime_LTOM</t>
  </si>
  <si>
    <t>Hyperion_2028_Mobile</t>
  </si>
  <si>
    <t>Hyperion_2028_aETL</t>
  </si>
  <si>
    <t>Hyperion_2028_aETL_Mobile</t>
  </si>
  <si>
    <t>Hyperion_2028_BOE_Mobile</t>
  </si>
  <si>
    <t>2028_Mobile_SingleLayer_BOE_aETL_Hyperion</t>
  </si>
  <si>
    <t>2028_Mobile_SingleLayer_RGB_VTE_FMM_BOE_Hyperion</t>
  </si>
  <si>
    <t>Solus AM_2028_Mobile</t>
  </si>
  <si>
    <t>Solus AM_2028_aETL_Mobile</t>
  </si>
  <si>
    <t>Solus AM_2028_BOE_Mobile</t>
  </si>
  <si>
    <t>2028_Mobile_SingleLayer_BOE_aETL_Solus AM</t>
  </si>
  <si>
    <t>2028_Mobile_SingleLayer_RGB_VTE_FMM_BOE_Solus AM</t>
  </si>
  <si>
    <t>SFC_2028_Mobile</t>
  </si>
  <si>
    <t>SFC_2028_B_Dopant_Mobile</t>
  </si>
  <si>
    <t>SFC_2028_BOE_Mobile</t>
  </si>
  <si>
    <t>2028_Mobile_SingleLayer_BOE_B_Dopant_SFC</t>
  </si>
  <si>
    <t>2028_Mobile_SingleLayer_RGB_VTE_FMM_BOE_SFC</t>
  </si>
  <si>
    <t>Sunera_2028_Mobile</t>
  </si>
  <si>
    <t>Sunera_2028_B_Dopant_Mobile</t>
  </si>
  <si>
    <t>Sunera_2028_BOE_Mobile</t>
  </si>
  <si>
    <t>2028_Mobile_SingleLayer_BOE_B_Dopant_Sunera</t>
  </si>
  <si>
    <t>2028_Mobile_SingleLayer_RGB_VTE_FMM_BOE_Sunera</t>
  </si>
  <si>
    <t>LG Chem_2028_Mobile</t>
  </si>
  <si>
    <t>LG Chem_2028_B_Host_Mobile</t>
  </si>
  <si>
    <t>LG Chem_2028_BOE_Mobile</t>
  </si>
  <si>
    <t>2028_Mobile_SingleLayer_BOE_B_Host_LG Chem</t>
  </si>
  <si>
    <t>2028_Mobile_SingleLayer_RGB_VTE_FMM_BOE_LG Chem</t>
  </si>
  <si>
    <t>LG Chem_2028_B_Prime_Mobile</t>
  </si>
  <si>
    <t>2028_Mobile_SingleLayer_BOE_B_Prime_LG Chem</t>
  </si>
  <si>
    <t>Merck_2028_Mobile</t>
  </si>
  <si>
    <t>Merck_2028_B_Prime_Mobile</t>
  </si>
  <si>
    <t>Merck_2028_BOE_Mobile</t>
  </si>
  <si>
    <t>2028_Mobile_SingleLayer_BOE_B_Prime_Merck</t>
  </si>
  <si>
    <t>2028_Mobile_SingleLayer_RGB_VTE_FMM_BOE_Merck</t>
  </si>
  <si>
    <t>Hyperion_2028_CPL_Mobile</t>
  </si>
  <si>
    <t>2028_Mobile_SingleLayer_BOE_CPL_Hyperion</t>
  </si>
  <si>
    <t>Hyperion_2028_EIL_Mobile</t>
  </si>
  <si>
    <t>2028_Mobile_SingleLayer_BOE_EIL_Hyperion</t>
  </si>
  <si>
    <t>Aglaia Tech_2028_Mobile</t>
  </si>
  <si>
    <t>Aglaia Tech_2028_ETL_Mobile</t>
  </si>
  <si>
    <t>Aglaia Tech_2028_BOE_Mobile</t>
  </si>
  <si>
    <t>2028_Mobile_SingleLayer_BOE_ETL_Aglaia Tech</t>
  </si>
  <si>
    <t>2028_Mobile_SingleLayer_RGB_VTE_FMM_BOE_Aglaia Tech</t>
  </si>
  <si>
    <t>LG Chem_2028_ETL_Mobile</t>
  </si>
  <si>
    <t>2028_Mobile_SingleLayer_BOE_ETL_LG Chem</t>
  </si>
  <si>
    <t>Merck_2028_ETL_Mobile</t>
  </si>
  <si>
    <t>2028_Mobile_SingleLayer_BOE_ETL_Merck</t>
  </si>
  <si>
    <t>Summer Sprout_2028_Mobile</t>
  </si>
  <si>
    <t>Summer Sprout_2028_G_Dopant</t>
  </si>
  <si>
    <t>Summer Sprout_2028_G_Dopant_Mobile</t>
  </si>
  <si>
    <t>Summer Sprout_2028_BOE_Mobile</t>
  </si>
  <si>
    <t>2028_Mobile_SingleLayer_BOE_G_Dopant_Summer Sprout</t>
  </si>
  <si>
    <t>2028_Mobile_SingleLayer_RGB_VTE_FMM_BOE_Summer Sprout</t>
  </si>
  <si>
    <t>UDC_2028_Mobile</t>
  </si>
  <si>
    <t>UDC_2028_G_Dopant_Mobile</t>
  </si>
  <si>
    <t>UDC_2028_BOE_Mobile</t>
  </si>
  <si>
    <t>2028_Mobile_SingleLayer_BOE_G_Dopant_UDC</t>
  </si>
  <si>
    <t>2028_Mobile_SingleLayer_RGB_VTE_FMM_BOE_UDC</t>
  </si>
  <si>
    <t>LTOM_2028_Mobile</t>
  </si>
  <si>
    <t>LTOM_2028_G_Host_Mobile</t>
  </si>
  <si>
    <t>LTOM_2028_BOE_Mobile</t>
  </si>
  <si>
    <t>2028_Mobile_SingleLayer_BOE_G_Host_LTOM</t>
  </si>
  <si>
    <t>2028_Mobile_SingleLayer_RGB_VTE_FMM_BOE_LTOM</t>
  </si>
  <si>
    <t>Samsung SDI_2028_Mobile</t>
  </si>
  <si>
    <t>Samsung SDI_2028_G_Host_Mobile</t>
  </si>
  <si>
    <t>Samsung SDI_2028_BOE_Mobile</t>
  </si>
  <si>
    <t>2028_Mobile_SingleLayer_BOE_G_Host_Samsung SDI</t>
  </si>
  <si>
    <t>2028_Mobile_SingleLayer_RGB_VTE_FMM_BOE_Samsung SDI</t>
  </si>
  <si>
    <t>Duksan Neolux_2028_Mobile</t>
  </si>
  <si>
    <t>Duksan Neolux_2028_G_Prime</t>
  </si>
  <si>
    <t>Duksan Neolux_2028_G_Prime_Mobile</t>
  </si>
  <si>
    <t>Duksan Neolux_2028_BOE_Mobile</t>
  </si>
  <si>
    <t>2028_Mobile_SingleLayer_BOE_G_Prime_Duksan Neolux</t>
  </si>
  <si>
    <t>2028_Mobile_SingleLayer_RGB_VTE_FMM_BOE_Duksan Neolux</t>
  </si>
  <si>
    <t>Hyperion_2028_G_Prime_Mobile</t>
  </si>
  <si>
    <t>2028_Mobile_SingleLayer_BOE_G_Prime_Hyperion</t>
  </si>
  <si>
    <t>Merck_2028_G_Prime_Mobile</t>
  </si>
  <si>
    <t>2028_Mobile_SingleLayer_BOE_G_Prime_Merck</t>
  </si>
  <si>
    <t>Hyperion_2028_HIL_Mobile</t>
  </si>
  <si>
    <t>2028_Mobile_SingleLayer_BOE_HIL_Hyperion</t>
  </si>
  <si>
    <t>Idemitsu Kosan_2028_Mobile</t>
  </si>
  <si>
    <t>Idemitsu Kosan_2028_HIL_Mobile</t>
  </si>
  <si>
    <t>Idemitsu Kosan_2028_BOE_Mobile</t>
  </si>
  <si>
    <t>2028_Mobile_SingleLayer_BOE_HIL_Idemitsu Kosan</t>
  </si>
  <si>
    <t>2028_Mobile_SingleLayer_RGB_VTE_FMM_BOE_Idemitsu Kosan</t>
  </si>
  <si>
    <t>Hyperion_2028_HTL_Mobile</t>
  </si>
  <si>
    <t>2028_Mobile_SingleLayer_BOE_HTL_Hyperion</t>
  </si>
  <si>
    <t>Idemitsu Kosan_2028_HTL_Mobile</t>
  </si>
  <si>
    <t>2028_Mobile_SingleLayer_BOE_HTL_Idemitsu Kosan</t>
  </si>
  <si>
    <t>Unknown_2028_Mobile</t>
  </si>
  <si>
    <t>Unknown_2028_HTL</t>
  </si>
  <si>
    <t>Unknown_2028_HTL_Mobile</t>
  </si>
  <si>
    <t>Unknown_2028_BOE_Mobile</t>
  </si>
  <si>
    <t>2028_Mobile_SingleLayer_BOE_HTL_Unknown</t>
  </si>
  <si>
    <t>2028_Mobile_SingleLayer_RGB_VTE_FMM_BOE_Unknown</t>
  </si>
  <si>
    <t>Novaled_2028_Mobile</t>
  </si>
  <si>
    <t>Novaled_2028_P_Dopant_Mobile</t>
  </si>
  <si>
    <t>Novaled_2028_BOE_Mobile</t>
  </si>
  <si>
    <t>2028_Mobile_SingleLayer_BOE_P_Dopant_Novaled</t>
  </si>
  <si>
    <t>2028_Mobile_SingleLayer_RGB_VTE_FMM_BOE_Novaled</t>
  </si>
  <si>
    <t>Summer Sprout_2028_P_Dopant_Mobile</t>
  </si>
  <si>
    <t>2028_Mobile_SingleLayer_BOE_P_Dopant_Summer Sprout</t>
  </si>
  <si>
    <t>Summer Sprout_2028_R_Dopant</t>
  </si>
  <si>
    <t>Summer Sprout_2028_R_Dopant_Mobile</t>
  </si>
  <si>
    <t>2028_Mobile_SingleLayer_BOE_R_Dopant_Summer Sprout</t>
  </si>
  <si>
    <t>UDC_2028_R_Dopant_Mobile</t>
  </si>
  <si>
    <t>2028_Mobile_SingleLayer_BOE_R_Dopant_UDC</t>
  </si>
  <si>
    <t>Duksan Neolux_2028_R_Host_Mobile</t>
  </si>
  <si>
    <t>2028_Mobile_SingleLayer_BOE_R_Host_Duksan Neolux</t>
  </si>
  <si>
    <t>DuPont_2028_Mobile</t>
  </si>
  <si>
    <t>DuPont_2028_R_Host_Mobile</t>
  </si>
  <si>
    <t>DuPont_2028_BOE_Mobile</t>
  </si>
  <si>
    <t>2028_Mobile_SingleLayer_BOE_R_Host_DuPont</t>
  </si>
  <si>
    <t>2028_Mobile_SingleLayer_RGB_VTE_FMM_BOE_DuPont</t>
  </si>
  <si>
    <t>Unknown_2028_R_Host_Mobile</t>
  </si>
  <si>
    <t>2028_Mobile_SingleLayer_BOE_R_Host_Unknown</t>
  </si>
  <si>
    <t>LTOM_2028_R_Prime_Mobile</t>
  </si>
  <si>
    <t>2028_Mobile_SingleLayer_BOE_R_Prime_LTOM</t>
  </si>
  <si>
    <t>2028_Mobile_SingleLayer_LGD_BOE_BOE_aETL_Hyperion</t>
  </si>
  <si>
    <t>2028_Mobile_SingleLayer_LGD_BOE_RGB_VTE_FMM_BOE_Hyperion</t>
  </si>
  <si>
    <t>2028_Mobile_SingleLayer_LGD_BOE_BOE_aETL_Solus AM</t>
  </si>
  <si>
    <t>2028_Mobile_SingleLayer_LGD_BOE_RGB_VTE_FMM_BOE_Solus AM</t>
  </si>
  <si>
    <t>2028_Mobile_SingleLayer_LGD_BOE_BOE_B_Dopant_SFC</t>
  </si>
  <si>
    <t>2028_Mobile_SingleLayer_LGD_BOE_RGB_VTE_FMM_BOE_SFC</t>
  </si>
  <si>
    <t>2028_Mobile_SingleLayer_LGD_BOE_BOE_B_Dopant_Sunera</t>
  </si>
  <si>
    <t>2028_Mobile_SingleLayer_LGD_BOE_RGB_VTE_FMM_BOE_Sunera</t>
  </si>
  <si>
    <t>2028_Mobile_SingleLayer_LGD_BOE_BOE_B_Host_LG Chem</t>
  </si>
  <si>
    <t>2028_Mobile_SingleLayer_LGD_BOE_RGB_VTE_FMM_BOE_LG Chem</t>
  </si>
  <si>
    <t>2028_Mobile_SingleLayer_LGD_BOE_BOE_B_Prime_LG Chem</t>
  </si>
  <si>
    <t>2028_Mobile_SingleLayer_LGD_BOE_BOE_B_Prime_Merck</t>
  </si>
  <si>
    <t>2028_Mobile_SingleLayer_LGD_BOE_RGB_VTE_FMM_BOE_Merck</t>
  </si>
  <si>
    <t>2028_Mobile_SingleLayer_LGD_BOE_BOE_CPL_Hyperion</t>
  </si>
  <si>
    <t>2028_Mobile_SingleLayer_LGD_BOE_BOE_EIL_Hyperion</t>
  </si>
  <si>
    <t>Hyperion_2028_ETL</t>
  </si>
  <si>
    <t>Hyperion_2028_ETL_Mobile</t>
  </si>
  <si>
    <t>2028_Mobile_SingleLayer_LGD_BOE_BOE_ETL_Hyperion</t>
  </si>
  <si>
    <t>2028_Mobile_SingleLayer_LGD_BOE_BOE_ETL_Merck</t>
  </si>
  <si>
    <t>2028_Mobile_SingleLayer_LGD_BOE_BOE_G_Dopant_Summer Sprout</t>
  </si>
  <si>
    <t>2028_Mobile_SingleLayer_LGD_BOE_RGB_VTE_FMM_BOE_Summer Sprout</t>
  </si>
  <si>
    <t>2028_Mobile_SingleLayer_LGD_BOE_BOE_G_Dopant_UDC</t>
  </si>
  <si>
    <t>2028_Mobile_SingleLayer_LGD_BOE_RGB_VTE_FMM_BOE_UDC</t>
  </si>
  <si>
    <t>2028_Mobile_SingleLayer_LGD_BOE_BOE_G_Host_LTOM</t>
  </si>
  <si>
    <t>2028_Mobile_SingleLayer_LGD_BOE_RGB_VTE_FMM_BOE_LTOM</t>
  </si>
  <si>
    <t>2028_Mobile_SingleLayer_LGD_BOE_BOE_G_Host_Samsung SDI</t>
  </si>
  <si>
    <t>2028_Mobile_SingleLayer_LGD_BOE_RGB_VTE_FMM_BOE_Samsung SDI</t>
  </si>
  <si>
    <t>2028_Mobile_SingleLayer_LGD_BOE_BOE_G_Prime_Hyperion</t>
  </si>
  <si>
    <t>2028_Mobile_SingleLayer_LGD_BOE_BOE_G_Prime_Merck</t>
  </si>
  <si>
    <t>2028_Mobile_SingleLayer_LGD_BOE_BOE_HIL_Hyperion</t>
  </si>
  <si>
    <t>2028_Mobile_SingleLayer_LGD_BOE_BOE_HIL_Idemitsu Kosan</t>
  </si>
  <si>
    <t>2028_Mobile_SingleLayer_LGD_BOE_RGB_VTE_FMM_BOE_Idemitsu Kosan</t>
  </si>
  <si>
    <t>2028_Mobile_SingleLayer_LGD_BOE_BOE_HTL_Hyperion</t>
  </si>
  <si>
    <t>2028_Mobile_SingleLayer_LGD_BOE_BOE_HTL_Idemitsu Kosan</t>
  </si>
  <si>
    <t>2028_Mobile_SingleLayer_LGD_BOE_BOE_P_Dopant_Novaled</t>
  </si>
  <si>
    <t>2028_Mobile_SingleLayer_LGD_BOE_RGB_VTE_FMM_BOE_Novaled</t>
  </si>
  <si>
    <t>2028_Mobile_SingleLayer_LGD_BOE_BOE_R_Dopant_UDC</t>
  </si>
  <si>
    <t>2028_Mobile_SingleLayer_LGD_BOE_BOE_R_Host_Duksan Neolux</t>
  </si>
  <si>
    <t>2028_Mobile_SingleLayer_LGD_BOE_RGB_VTE_FMM_BOE_Duksan Neolux</t>
  </si>
  <si>
    <t>2028_Mobile_SingleLayer_LGD_BOE_BOE_R_Host_DuPont</t>
  </si>
  <si>
    <t>2028_Mobile_SingleLayer_LGD_BOE_RGB_VTE_FMM_BOE_DuPont</t>
  </si>
  <si>
    <t>2028_Mobile_SingleLayer_LGD_BOE_BOE_R_Host_Unknown</t>
  </si>
  <si>
    <t>2028_Mobile_SingleLayer_LGD_BOE_RGB_VTE_FMM_BOE_Unknown</t>
  </si>
  <si>
    <t>2028_Mobile_SingleLayer_LGD_BOE_BOE_R_Prime_LTOM</t>
  </si>
  <si>
    <t>Merck_2028_R_Prime</t>
  </si>
  <si>
    <t>Merck_2028_R_Prime_Mobile</t>
  </si>
  <si>
    <t>2028_Mobile_SingleLayer_LGD_BOE_BOE_R_Prime_Merck</t>
  </si>
  <si>
    <t>2028_Mobile_Tandem_BOE_aETL_Solus AM</t>
  </si>
  <si>
    <t>2028_Mobile_Tandem_RGB_VTE_FMM_BOE_Solus AM</t>
  </si>
  <si>
    <t>2028_Mobile_Tandem_BOE_B_Dopant_SFC</t>
  </si>
  <si>
    <t>2028_Mobile_Tandem_RGB_VTE_FMM_BOE_SFC</t>
  </si>
  <si>
    <t>2028_Mobile_Tandem_BOE_B_Dopant_Sunera</t>
  </si>
  <si>
    <t>2028_Mobile_Tandem_RGB_VTE_FMM_BOE_Sunera</t>
  </si>
  <si>
    <t>2028_Mobile_Tandem_BOE_B_Host_LG Chem</t>
  </si>
  <si>
    <t>2028_Mobile_Tandem_RGB_VTE_FMM_BOE_LG Chem</t>
  </si>
  <si>
    <t>2028_Mobile_Tandem_BOE_B_Prime_LG Chem</t>
  </si>
  <si>
    <t>2028_Mobile_Tandem_BOE_B_Prime_Merck</t>
  </si>
  <si>
    <t>2028_Mobile_Tandem_RGB_VTE_FMM_BOE_Merck</t>
  </si>
  <si>
    <t>2028_Mobile_Tandem_BOE_CPL_Hyperion</t>
  </si>
  <si>
    <t>2028_Mobile_Tandem_RGB_VTE_FMM_BOE_Hyperion</t>
  </si>
  <si>
    <t>2028_Mobile_Tandem_BOE_EIL_Hyperion</t>
  </si>
  <si>
    <t>2028_Mobile_Tandem_BOE_ETL_Aglaia Tech</t>
  </si>
  <si>
    <t>2028_Mobile_Tandem_RGB_VTE_FMM_BOE_Aglaia Tech</t>
  </si>
  <si>
    <t>2028_Mobile_Tandem_BOE_ETL_Merck</t>
  </si>
  <si>
    <t>2028_Mobile_Tandem_BOE_G_Dopant_UDC</t>
  </si>
  <si>
    <t>2028_Mobile_Tandem_RGB_VTE_FMM_BOE_UDC</t>
  </si>
  <si>
    <t>2028_Mobile_Tandem_BOE_G_Host_LTOM</t>
  </si>
  <si>
    <t>2028_Mobile_Tandem_RGB_VTE_FMM_BOE_LTOM</t>
  </si>
  <si>
    <t>DuPont_2028_G_Prime</t>
  </si>
  <si>
    <t>DuPont_2028_G_Prime_Mobile</t>
  </si>
  <si>
    <t>2028_Mobile_Tandem_BOE_G_Prime_DuPont</t>
  </si>
  <si>
    <t>2028_Mobile_Tandem_RGB_VTE_FMM_BOE_DuPont</t>
  </si>
  <si>
    <t>2028_Mobile_Tandem_BOE_G_Prime_Merck</t>
  </si>
  <si>
    <t>2028_Mobile_Tandem_BOE_HIL_Hyperion</t>
  </si>
  <si>
    <t>2028_Mobile_Tandem_BOE_HIL_Idemitsu Kosan</t>
  </si>
  <si>
    <t>2028_Mobile_Tandem_RGB_VTE_FMM_BOE_Idemitsu Kosan</t>
  </si>
  <si>
    <t>2028_Mobile_Tandem_BOE_HTL_Hyperion</t>
  </si>
  <si>
    <t>2028_Mobile_Tandem_BOE_HTL_Idemitsu Kosan</t>
  </si>
  <si>
    <t>Novaled_2028_n/p_CGL</t>
  </si>
  <si>
    <t>Novaled_2028_n/p_CGL_Mobile</t>
  </si>
  <si>
    <t>2028_Mobile_Tandem_BOE_n/p_CGL_Novaled</t>
  </si>
  <si>
    <t>2028_Mobile_Tandem_RGB_VTE_FMM_BOE_Novaled</t>
  </si>
  <si>
    <t>2028_Mobile_Tandem_BOE_P_Dopant_Novaled</t>
  </si>
  <si>
    <t>2028_Mobile_Tandem_BOE_R_Dopant_UDC</t>
  </si>
  <si>
    <t>2028_Mobile_Tandem_BOE_R_Host_Duksan Neolux</t>
  </si>
  <si>
    <t>2028_Mobile_Tandem_RGB_VTE_FMM_BOE_Duksan Neolux</t>
  </si>
  <si>
    <t>2028_Mobile_Tandem_BOE_R_Host_DuPont</t>
  </si>
  <si>
    <t>2028_Mobile_Tandem_BOE_R_Host_Unknown</t>
  </si>
  <si>
    <t>2028_Mobile_Tandem_RGB_VTE_FMM_BOE_Unknown</t>
  </si>
  <si>
    <t>2028_Mobile_Tandem_BOE_R_Prime_LTOM</t>
  </si>
  <si>
    <t>China Star_2028</t>
  </si>
  <si>
    <t>LG Chem_2028_aETL</t>
  </si>
  <si>
    <t>LG Chem_2028_aETL_Mobile</t>
  </si>
  <si>
    <t>LG Chem_2028_China Star</t>
  </si>
  <si>
    <t>LG Chem_2028_China Star_Mobile</t>
  </si>
  <si>
    <t>aETL_2028_China Star</t>
  </si>
  <si>
    <t>2028_Mobile_SingleLayer_China Star_aETL_LG Chem</t>
  </si>
  <si>
    <t>2028_Mobile_SingleLayer_RGB_VTE_FMM_China Star_LG Chem</t>
  </si>
  <si>
    <t>UIV_2028</t>
  </si>
  <si>
    <t>UIV_2028_Mobile</t>
  </si>
  <si>
    <t>UIV_2028_B_Dopant</t>
  </si>
  <si>
    <t>UIV_2028_B_Dopant_Mobile</t>
  </si>
  <si>
    <t>UIV_2028_China Star</t>
  </si>
  <si>
    <t>UIV_2028_China Star_Mobile</t>
  </si>
  <si>
    <t>B_Dopant_2028_China Star</t>
  </si>
  <si>
    <t>2028_Mobile_SingleLayer_China Star_B_Dopant_UIV</t>
  </si>
  <si>
    <t>2028_Mobile_SingleLayer_RGB_VTE_FMM_China Star_UIV</t>
  </si>
  <si>
    <t>Idemitsu Kosan_2028_B_Host</t>
  </si>
  <si>
    <t>Idemitsu Kosan_2028_B_Host_Mobile</t>
  </si>
  <si>
    <t>Idemitsu Kosan_2028_China Star</t>
  </si>
  <si>
    <t>Idemitsu Kosan_2028_China Star_Mobile</t>
  </si>
  <si>
    <t>B_Host_2028_China Star</t>
  </si>
  <si>
    <t>2028_Mobile_SingleLayer_China Star_B_Host_Idemitsu Kosan</t>
  </si>
  <si>
    <t>2028_Mobile_SingleLayer_RGB_VTE_FMM_China Star_Idemitsu Kosan</t>
  </si>
  <si>
    <t>2028_Mobile_SingleLayer_China Star_B_Host_LG Chem</t>
  </si>
  <si>
    <t>Idemitsu Kosan_2028_B_Prime</t>
  </si>
  <si>
    <t>Idemitsu Kosan_2028_B_Prime_Mobile</t>
  </si>
  <si>
    <t>B_Prime_2028_China Star</t>
  </si>
  <si>
    <t>2028_Mobile_SingleLayer_China Star_B_Prime_Idemitsu Kosan</t>
  </si>
  <si>
    <t>Merck_2028_China Star</t>
  </si>
  <si>
    <t>Merck_2028_China Star_Mobile</t>
  </si>
  <si>
    <t>2028_Mobile_SingleLayer_China Star_B_Prime_Merck</t>
  </si>
  <si>
    <t>2028_Mobile_SingleLayer_RGB_VTE_FMM_China Star_Merck</t>
  </si>
  <si>
    <t>Unknown_2028_B_Prime</t>
  </si>
  <si>
    <t>Unknown_2028_B_Prime_Mobile</t>
  </si>
  <si>
    <t>Unknown_2028_China Star</t>
  </si>
  <si>
    <t>Unknown_2028_China Star_Mobile</t>
  </si>
  <si>
    <t>2028_Mobile_SingleLayer_China Star_B_Prime_Unknown</t>
  </si>
  <si>
    <t>2028_Mobile_SingleLayer_RGB_VTE_FMM_China Star_Unknown</t>
  </si>
  <si>
    <t>Unknown_2028_CPL</t>
  </si>
  <si>
    <t>Unknown_2028_CPL_Mobile</t>
  </si>
  <si>
    <t>CPL_2028_China Star</t>
  </si>
  <si>
    <t>2028_Mobile_SingleLayer_China Star_CPL_Unknown</t>
  </si>
  <si>
    <t>Jilin OLED_2028</t>
  </si>
  <si>
    <t>Jilin OLED_2028_Mobile</t>
  </si>
  <si>
    <t>Jilin OLED_2028_EIL</t>
  </si>
  <si>
    <t>Jilin OLED_2028_EIL_Mobile</t>
  </si>
  <si>
    <t>Jilin OLED_2028_China Star</t>
  </si>
  <si>
    <t>Jilin OLED_2028_China Star_Mobile</t>
  </si>
  <si>
    <t>EIL_2028_China Star</t>
  </si>
  <si>
    <t>2028_Mobile_SingleLayer_China Star_EIL_Jilin OLED</t>
  </si>
  <si>
    <t>2028_Mobile_SingleLayer_RGB_VTE_FMM_China Star_Jilin OLED</t>
  </si>
  <si>
    <t>Idemitsu Kosan_2028_ETL</t>
  </si>
  <si>
    <t>Idemitsu Kosan_2028_ETL_Mobile</t>
  </si>
  <si>
    <t>ETL_2028_China Star</t>
  </si>
  <si>
    <t>2028_Mobile_SingleLayer_China Star_ETL_Idemitsu Kosan</t>
  </si>
  <si>
    <t>2028_Mobile_SingleLayer_China Star_ETL_LG Chem</t>
  </si>
  <si>
    <t>Unknown_2028_ETL</t>
  </si>
  <si>
    <t>Unknown_2028_ETL_Mobile</t>
  </si>
  <si>
    <t>2028_Mobile_SingleLayer_China Star_ETL_Unknown</t>
  </si>
  <si>
    <t>UDC_2028_China Star</t>
  </si>
  <si>
    <t>UDC_2028_China Star_Mobile</t>
  </si>
  <si>
    <t>G_Dopant_2028_China Star</t>
  </si>
  <si>
    <t>2028_Mobile_SingleLayer_China Star_G_Dopant_UDC</t>
  </si>
  <si>
    <t>2028_Mobile_SingleLayer_RGB_VTE_FMM_China Star_UDC</t>
  </si>
  <si>
    <t>LG Chem_2028_G_Host_Mobile</t>
  </si>
  <si>
    <t>G_Host_2028_China Star</t>
  </si>
  <si>
    <t>2028_Mobile_SingleLayer_China Star_G_Host_LG Chem</t>
  </si>
  <si>
    <t>Samsung SDI_2028_China Star</t>
  </si>
  <si>
    <t>Samsung SDI_2028_China Star_Mobile</t>
  </si>
  <si>
    <t>2028_Mobile_SingleLayer_China Star_G_Host_Samsung SDI</t>
  </si>
  <si>
    <t>2028_Mobile_SingleLayer_RGB_VTE_FMM_China Star_Samsung SDI</t>
  </si>
  <si>
    <t>Jilin OLED_2028_G_Prime</t>
  </si>
  <si>
    <t>Jilin OLED_2028_G_Prime_Mobile</t>
  </si>
  <si>
    <t>G_Prime_2028_China Star</t>
  </si>
  <si>
    <t>2028_Mobile_SingleLayer_China Star_G_Prime_Jilin OLED</t>
  </si>
  <si>
    <t>2028_Mobile_SingleLayer_China Star_G_Prime_Merck</t>
  </si>
  <si>
    <t>Unknown_2028_HIL</t>
  </si>
  <si>
    <t>Unknown_2028_HIL_Mobile</t>
  </si>
  <si>
    <t>HIL_2028_China Star</t>
  </si>
  <si>
    <t>2028_Mobile_SingleLayer_China Star_HIL_Unknown</t>
  </si>
  <si>
    <t>Merck_2028_HTL</t>
  </si>
  <si>
    <t>Merck_2028_HTL_Mobile</t>
  </si>
  <si>
    <t>HTL_2028_China Star</t>
  </si>
  <si>
    <t>2028_Mobile_SingleLayer_China Star_HTL_Merck</t>
  </si>
  <si>
    <t>2028_Mobile_SingleLayer_China Star_HTL_Unknown</t>
  </si>
  <si>
    <t>Novaled_2028_China Star</t>
  </si>
  <si>
    <t>Novaled_2028_China Star_Mobile</t>
  </si>
  <si>
    <t>P_Dopant_2028_China Star</t>
  </si>
  <si>
    <t>2028_Mobile_SingleLayer_China Star_P_Dopant_Novaled</t>
  </si>
  <si>
    <t>2028_Mobile_SingleLayer_RGB_VTE_FMM_China Star_Novaled</t>
  </si>
  <si>
    <t>Unknown_2028_P_Dopant</t>
  </si>
  <si>
    <t>Unknown_2028_P_Dopant_Mobile</t>
  </si>
  <si>
    <t>2028_Mobile_SingleLayer_China Star_P_Dopant_Unknown</t>
  </si>
  <si>
    <t>R_Dopant_2028_China Star</t>
  </si>
  <si>
    <t>2028_Mobile_SingleLayer_China Star_R_Dopant_UDC</t>
  </si>
  <si>
    <t>DuPont_2028_China Star</t>
  </si>
  <si>
    <t>DuPont_2028_China Star_Mobile</t>
  </si>
  <si>
    <t>R_Host_2028_China Star</t>
  </si>
  <si>
    <t>2028_Mobile_SingleLayer_China Star_R_Host_DuPont</t>
  </si>
  <si>
    <t>2028_Mobile_SingleLayer_RGB_VTE_FMM_China Star_DuPont</t>
  </si>
  <si>
    <t>2028_Mobile_SingleLayer_China Star_R_Host_Unknown</t>
  </si>
  <si>
    <t>Jilin OLED_2028_R_Prime</t>
  </si>
  <si>
    <t>Jilin OLED_2028_R_Prime_Mobile</t>
  </si>
  <si>
    <t>R_Prime_2028_China Star</t>
  </si>
  <si>
    <t>2028_Mobile_SingleLayer_China Star_R_Prime_Jilin OLED</t>
  </si>
  <si>
    <t>LTOM_2028_China Star</t>
  </si>
  <si>
    <t>LTOM_2028_China Star_Mobile</t>
  </si>
  <si>
    <t>2028_Mobile_SingleLayer_China Star_R_Prime_LTOM</t>
  </si>
  <si>
    <t>2028_Mobile_SingleLayer_RGB_VTE_FMM_China Star_LTOM</t>
  </si>
  <si>
    <t>UIV_2028_IT</t>
  </si>
  <si>
    <t>UIV_2028_CPL</t>
  </si>
  <si>
    <t>UIV_2028_CPL_IT</t>
  </si>
  <si>
    <t>UIV_2028_China Star_IT</t>
  </si>
  <si>
    <t>2028_RGB_IJP_China Star_CPL_UIV</t>
  </si>
  <si>
    <t>2028_RGB_IJP_RGB_VTE_FMM_China Star_UIV</t>
  </si>
  <si>
    <t>Unknown_2028_EIL</t>
  </si>
  <si>
    <t>Unknown_2028_EIL_IT</t>
  </si>
  <si>
    <t>Unknown_2028_China Star_IT</t>
  </si>
  <si>
    <t>2028_RGB_IJP_China Star_EIL_Unknown</t>
  </si>
  <si>
    <t>2028_RGB_IJP_RGB_VTE_FMM_China Star_Unknown</t>
  </si>
  <si>
    <t>EML_B_2028</t>
  </si>
  <si>
    <t>Unknown_2028_EML_B</t>
  </si>
  <si>
    <t>Unknown_2028_EML_B_IT</t>
  </si>
  <si>
    <t>EML_B_2028_China Star</t>
  </si>
  <si>
    <t>2028_RGB_IJP_China Star_EML_B_Unknown</t>
  </si>
  <si>
    <t>2028_RGB_IJP_RGB_IJP_FMM_China Star_Unknown</t>
  </si>
  <si>
    <t>EML_G_2028</t>
  </si>
  <si>
    <t>Unknown_2028_EML_G</t>
  </si>
  <si>
    <t>Unknown_2028_EML_G_IT</t>
  </si>
  <si>
    <t>EML_G_2028_China Star</t>
  </si>
  <si>
    <t>2028_RGB_IJP_China Star_EML_G_Unknown</t>
  </si>
  <si>
    <t>EML_R_2028</t>
  </si>
  <si>
    <t>Unknown_2028_EML_R</t>
  </si>
  <si>
    <t>Unknown_2028_EML_R_IT</t>
  </si>
  <si>
    <t>EML_R_2028_China Star</t>
  </si>
  <si>
    <t>2028_RGB_IJP_China Star_EML_R_Unknown</t>
  </si>
  <si>
    <t>Unknown_2028_ETL_IT</t>
  </si>
  <si>
    <t>2028_RGB_IJP_China Star_ETL_Unknown</t>
  </si>
  <si>
    <t>HIL_B_2028</t>
  </si>
  <si>
    <t>Unknown_2028_HIL_B</t>
  </si>
  <si>
    <t>Unknown_2028_HIL_B_IT</t>
  </si>
  <si>
    <t>HIL_B_2028_China Star</t>
  </si>
  <si>
    <t>2028_RGB_IJP_China Star_HIL_B_Unknown</t>
  </si>
  <si>
    <t>HIL_G_2028</t>
  </si>
  <si>
    <t>Unknown_2028_HIL_G</t>
  </si>
  <si>
    <t>Unknown_2028_HIL_G_IT</t>
  </si>
  <si>
    <t>HIL_G_2028_China Star</t>
  </si>
  <si>
    <t>2028_RGB_IJP_China Star_HIL_G_Unknown</t>
  </si>
  <si>
    <t>HIL_R_2028</t>
  </si>
  <si>
    <t>Unknown_2028_HIL_R</t>
  </si>
  <si>
    <t>Unknown_2028_HIL_R_IT</t>
  </si>
  <si>
    <t>HIL_R_2028_China Star</t>
  </si>
  <si>
    <t>2028_RGB_IJP_China Star_HIL_R_Unknown</t>
  </si>
  <si>
    <t>IL_B_2028</t>
  </si>
  <si>
    <t>Unknown_2028_IL_B</t>
  </si>
  <si>
    <t>Unknown_2028_IL_B_IT</t>
  </si>
  <si>
    <t>IL_B_2028_China Star</t>
  </si>
  <si>
    <t>2028_RGB_IJP_China Star_IL_B_Unknown</t>
  </si>
  <si>
    <t>IL_G_2028</t>
  </si>
  <si>
    <t>Unknown_2028_IL_G</t>
  </si>
  <si>
    <t>Unknown_2028_IL_G_IT</t>
  </si>
  <si>
    <t>IL_G_2028_China Star</t>
  </si>
  <si>
    <t>2028_RGB_IJP_China Star_IL_G_Unknown</t>
  </si>
  <si>
    <t>IL_R_2028</t>
  </si>
  <si>
    <t>Unknown_2028_IL_R</t>
  </si>
  <si>
    <t>Unknown_2028_IL_R_IT</t>
  </si>
  <si>
    <t>IL_R_2028_China Star</t>
  </si>
  <si>
    <t>2028_RGB_IJP_China Star_IL_R_Unknown</t>
  </si>
  <si>
    <t>EDO_2028</t>
  </si>
  <si>
    <t>Solus AM_2028_EDO</t>
  </si>
  <si>
    <t>Solus AM_2028_EDO_IT</t>
  </si>
  <si>
    <t>aETL_2028_EDO</t>
  </si>
  <si>
    <t>2028_IT_SingleLayer_EDO_aETL_Solus AM</t>
  </si>
  <si>
    <t>2028_IT_SingleLayer_RGB_VTE_FMM_EDO_Solus AM</t>
  </si>
  <si>
    <t>Idemitsu Kosan_2028_B_Dopant</t>
  </si>
  <si>
    <t>Idemitsu Kosan_2028_B_Dopant_IT</t>
  </si>
  <si>
    <t>Idemitsu Kosan_2028_EDO</t>
  </si>
  <si>
    <t>Idemitsu Kosan_2028_EDO_IT</t>
  </si>
  <si>
    <t>B_Dopant_2028_EDO</t>
  </si>
  <si>
    <t>2028_IT_SingleLayer_EDO_B_Dopant_Idemitsu Kosan</t>
  </si>
  <si>
    <t>2028_IT_SingleLayer_RGB_VTE_FMM_EDO_Idemitsu Kosan</t>
  </si>
  <si>
    <t>SK JNC_2028_B_Dopant</t>
  </si>
  <si>
    <t>SK JNC_2028_B_Dopant_IT</t>
  </si>
  <si>
    <t>SK JNC_2028_EDO</t>
  </si>
  <si>
    <t>SK JNC_2028_EDO_IT</t>
  </si>
  <si>
    <t>2028_IT_SingleLayer_EDO_B_Dopant_SK JNC</t>
  </si>
  <si>
    <t>2028_IT_SingleLayer_RGB_VTE_FMM_EDO_SK JNC</t>
  </si>
  <si>
    <t>Idemitsu Kosan_2028_B_Host_IT</t>
  </si>
  <si>
    <t>B_Host_2028_EDO</t>
  </si>
  <si>
    <t>2028_IT_SingleLayer_EDO_B_Host_Idemitsu Kosan</t>
  </si>
  <si>
    <t>Lumilan_2028</t>
  </si>
  <si>
    <t>Lumilan_2028_IT</t>
  </si>
  <si>
    <t>Lumilan_2028_B_Host</t>
  </si>
  <si>
    <t>Lumilan_2028_B_Host_IT</t>
  </si>
  <si>
    <t>Lumilan_2028_EDO</t>
  </si>
  <si>
    <t>Lumilan_2028_EDO_IT</t>
  </si>
  <si>
    <t>2028_IT_SingleLayer_EDO_B_Host_Lumilan</t>
  </si>
  <si>
    <t>2028_IT_SingleLayer_RGB_VTE_FMM_EDO_Lumilan</t>
  </si>
  <si>
    <t>B_Prime_2028_EDO</t>
  </si>
  <si>
    <t>2028_IT_SingleLayer_EDO_B_Prime_SK JNC</t>
  </si>
  <si>
    <t>Unknown_2028_B_Prime_IT</t>
  </si>
  <si>
    <t>Unknown_2028_EDO</t>
  </si>
  <si>
    <t>Unknown_2028_EDO_IT</t>
  </si>
  <si>
    <t>2028_IT_SingleLayer_EDO_B_Prime_Unknown</t>
  </si>
  <si>
    <t>2028_IT_SingleLayer_RGB_VTE_FMM_EDO_Unknown</t>
  </si>
  <si>
    <t>Unknown_2028_CPL_IT</t>
  </si>
  <si>
    <t>CPL_2028_EDO</t>
  </si>
  <si>
    <t>2028_IT_SingleLayer_EDO_CPL_Unknown</t>
  </si>
  <si>
    <t>EIL_2028_EDO</t>
  </si>
  <si>
    <t>2028_IT_SingleLayer_EDO_EIL_Unknown</t>
  </si>
  <si>
    <t>Merck_2028_EDO</t>
  </si>
  <si>
    <t>Merck_2028_EDO_IT</t>
  </si>
  <si>
    <t>ETL_2028_EDO</t>
  </si>
  <si>
    <t>2028_IT_SingleLayer_EDO_ETL_Merck</t>
  </si>
  <si>
    <t>2028_IT_SingleLayer_RGB_VTE_FMM_EDO_Merck</t>
  </si>
  <si>
    <t>2028_IT_SingleLayer_EDO_ETL_Unknown</t>
  </si>
  <si>
    <t>Summer Sprout_2028_G_Dopant_IT</t>
  </si>
  <si>
    <t>Summer Sprout_2028_EDO</t>
  </si>
  <si>
    <t>Summer Sprout_2028_EDO_IT</t>
  </si>
  <si>
    <t>G_Dopant_2028_EDO</t>
  </si>
  <si>
    <t>2028_IT_SingleLayer_EDO_G_Dopant_Summer Sprout</t>
  </si>
  <si>
    <t>2028_IT_SingleLayer_RGB_VTE_FMM_EDO_Summer Sprout</t>
  </si>
  <si>
    <t>UDC_2028_EDO</t>
  </si>
  <si>
    <t>UDC_2028_EDO_IT</t>
  </si>
  <si>
    <t>2028_IT_SingleLayer_EDO_G_Dopant_UDC</t>
  </si>
  <si>
    <t>2028_IT_SingleLayer_RGB_VTE_FMM_EDO_UDC</t>
  </si>
  <si>
    <t>Unknown_2028_G_Host</t>
  </si>
  <si>
    <t>Unknown_2028_G_Host_IT</t>
  </si>
  <si>
    <t>G_Host_2028_EDO</t>
  </si>
  <si>
    <t>2028_IT_SingleLayer_EDO_G_Host_Unknown</t>
  </si>
  <si>
    <t>Unknown_2028_G_Prime</t>
  </si>
  <si>
    <t>Unknown_2028_G_Prime_IT</t>
  </si>
  <si>
    <t>G_Prime_2028_EDO</t>
  </si>
  <si>
    <t>2028_IT_SingleLayer_EDO_G_Prime_Unknown</t>
  </si>
  <si>
    <t>Unknown_2028_HIL_IT</t>
  </si>
  <si>
    <t>HIL_2028_EDO</t>
  </si>
  <si>
    <t>2028_IT_SingleLayer_EDO_HIL_Unknown</t>
  </si>
  <si>
    <t>Aglaia Tech_2028_HTL</t>
  </si>
  <si>
    <t>Aglaia Tech_2028_HTL_IT</t>
  </si>
  <si>
    <t>Aglaia Tech_2028_EDO</t>
  </si>
  <si>
    <t>Aglaia Tech_2028_EDO_IT</t>
  </si>
  <si>
    <t>HTL_2028_EDO</t>
  </si>
  <si>
    <t>2028_IT_SingleLayer_EDO_HTL_Aglaia Tech</t>
  </si>
  <si>
    <t>2028_IT_SingleLayer_RGB_VTE_FMM_EDO_Aglaia Tech</t>
  </si>
  <si>
    <t>Merck_2028_HTL_IT</t>
  </si>
  <si>
    <t>2028_IT_SingleLayer_EDO_HTL_Merck</t>
  </si>
  <si>
    <t>Novaled_2028_EDO</t>
  </si>
  <si>
    <t>Novaled_2028_EDO_IT</t>
  </si>
  <si>
    <t>P_Dopant_2028_EDO</t>
  </si>
  <si>
    <t>2028_IT_SingleLayer_EDO_P_Dopant_Novaled</t>
  </si>
  <si>
    <t>2028_IT_SingleLayer_RGB_VTE_FMM_EDO_Novaled</t>
  </si>
  <si>
    <t>2028_IT_SingleLayer_EDO_P_Dopant_Summer Sprout</t>
  </si>
  <si>
    <t>Summer Sprout_2028_R_Dopant_IT</t>
  </si>
  <si>
    <t>R_Dopant_2028_EDO</t>
  </si>
  <si>
    <t>2028_IT_SingleLayer_EDO_R_Dopant_Summer Sprout</t>
  </si>
  <si>
    <t>2028_IT_SingleLayer_EDO_R_Dopant_UDC</t>
  </si>
  <si>
    <t>DuPont_2028_EDO</t>
  </si>
  <si>
    <t>DuPont_2028_EDO_IT</t>
  </si>
  <si>
    <t>R_Host_2028_EDO</t>
  </si>
  <si>
    <t>2028_IT_SingleLayer_EDO_R_Host_DuPont</t>
  </si>
  <si>
    <t>2028_IT_SingleLayer_RGB_VTE_FMM_EDO_DuPont</t>
  </si>
  <si>
    <t>Summer Sprout_2028_R_Host</t>
  </si>
  <si>
    <t>Summer Sprout_2028_R_Host_IT</t>
  </si>
  <si>
    <t>2028_IT_SingleLayer_EDO_R_Host_Summer Sprout</t>
  </si>
  <si>
    <t>Jilin OLED_2028_IT</t>
  </si>
  <si>
    <t>Jilin OLED_2028_R_Prime_IT</t>
  </si>
  <si>
    <t>Jilin OLED_2028_EDO</t>
  </si>
  <si>
    <t>Jilin OLED_2028_EDO_IT</t>
  </si>
  <si>
    <t>R_Prime_2028_EDO</t>
  </si>
  <si>
    <t>2028_IT_SingleLayer_EDO_R_Prime_Jilin OLED</t>
  </si>
  <si>
    <t>2028_IT_SingleLayer_RGB_VTE_FMM_EDO_Jilin OLED</t>
  </si>
  <si>
    <t>LTOM_2028_EDO</t>
  </si>
  <si>
    <t>LTOM_2028_EDO_IT</t>
  </si>
  <si>
    <t>2028_IT_SingleLayer_EDO_R_Prime_LTOM</t>
  </si>
  <si>
    <t>2028_IT_SingleLayer_RGB_VTE_FMM_EDO_LTOM</t>
  </si>
  <si>
    <t>Solus AM_2028_EDO_Mobile</t>
  </si>
  <si>
    <t>2028_Mobile_SingleLayer_EDO_aETL_Solus AM</t>
  </si>
  <si>
    <t>2028_Mobile_SingleLayer_RGB_VTE_FMM_EDO_Solus AM</t>
  </si>
  <si>
    <t>Idemitsu Kosan_2028_B_Dopant_Mobile</t>
  </si>
  <si>
    <t>Idemitsu Kosan_2028_EDO_Mobile</t>
  </si>
  <si>
    <t>2028_Mobile_SingleLayer_EDO_B_Dopant_Idemitsu Kosan</t>
  </si>
  <si>
    <t>2028_Mobile_SingleLayer_RGB_VTE_FMM_EDO_Idemitsu Kosan</t>
  </si>
  <si>
    <t>Sunera_2028_EDO</t>
  </si>
  <si>
    <t>Sunera_2028_EDO_Mobile</t>
  </si>
  <si>
    <t>2028_Mobile_SingleLayer_EDO_B_Dopant_Sunera</t>
  </si>
  <si>
    <t>2028_Mobile_SingleLayer_RGB_VTE_FMM_EDO_Sunera</t>
  </si>
  <si>
    <t>2028_Mobile_SingleLayer_EDO_B_Host_Idemitsu Kosan</t>
  </si>
  <si>
    <t>Lumilan_2028_Mobile</t>
  </si>
  <si>
    <t>Lumilan_2028_B_Host_Mobile</t>
  </si>
  <si>
    <t>Lumilan_2028_EDO_Mobile</t>
  </si>
  <si>
    <t>2028_Mobile_SingleLayer_EDO_B_Host_Lumilan</t>
  </si>
  <si>
    <t>2028_Mobile_SingleLayer_RGB_VTE_FMM_EDO_Lumilan</t>
  </si>
  <si>
    <t>SK JNC_2028_Mobile</t>
  </si>
  <si>
    <t>SK JNC_2028_B_Prime_Mobile</t>
  </si>
  <si>
    <t>SK JNC_2028_EDO_Mobile</t>
  </si>
  <si>
    <t>2028_Mobile_SingleLayer_EDO_B_Prime_SK JNC</t>
  </si>
  <si>
    <t>2028_Mobile_SingleLayer_RGB_VTE_FMM_EDO_SK JNC</t>
  </si>
  <si>
    <t>Unknown_2028_EDO_Mobile</t>
  </si>
  <si>
    <t>2028_Mobile_SingleLayer_EDO_B_Prime_Unknown</t>
  </si>
  <si>
    <t>2028_Mobile_SingleLayer_RGB_VTE_FMM_EDO_Unknown</t>
  </si>
  <si>
    <t>2028_Mobile_SingleLayer_EDO_CPL_Unknown</t>
  </si>
  <si>
    <t>Unknown_2028_EIL_Mobile</t>
  </si>
  <si>
    <t>2028_Mobile_SingleLayer_EDO_EIL_Unknown</t>
  </si>
  <si>
    <t>Merck_2028_EDO_Mobile</t>
  </si>
  <si>
    <t>2028_Mobile_SingleLayer_EDO_ETL_Merck</t>
  </si>
  <si>
    <t>2028_Mobile_SingleLayer_RGB_VTE_FMM_EDO_Merck</t>
  </si>
  <si>
    <t>2028_Mobile_SingleLayer_EDO_ETL_Unknown</t>
  </si>
  <si>
    <t>Summer Sprout_2028_EDO_Mobile</t>
  </si>
  <si>
    <t>2028_Mobile_SingleLayer_EDO_G_Dopant_Summer Sprout</t>
  </si>
  <si>
    <t>2028_Mobile_SingleLayer_RGB_VTE_FMM_EDO_Summer Sprout</t>
  </si>
  <si>
    <t>Unknown_2028_G_Host_Mobile</t>
  </si>
  <si>
    <t>2028_Mobile_SingleLayer_EDO_G_Host_Unknown</t>
  </si>
  <si>
    <t>Unknown_2028_G_Prime_Mobile</t>
  </si>
  <si>
    <t>2028_Mobile_SingleLayer_EDO_G_Prime_Unknown</t>
  </si>
  <si>
    <t>2028_Mobile_SingleLayer_EDO_HIL_Unknown</t>
  </si>
  <si>
    <t>Aglaia Tech_2028_HTL_Mobile</t>
  </si>
  <si>
    <t>Aglaia Tech_2028_EDO_Mobile</t>
  </si>
  <si>
    <t>2028_Mobile_SingleLayer_EDO_HTL_Aglaia Tech</t>
  </si>
  <si>
    <t>2028_Mobile_SingleLayer_RGB_VTE_FMM_EDO_Aglaia Tech</t>
  </si>
  <si>
    <t>2028_Mobile_SingleLayer_EDO_HTL_Merck</t>
  </si>
  <si>
    <t>Novaled_2028_EDO_Mobile</t>
  </si>
  <si>
    <t>2028_Mobile_SingleLayer_EDO_P_Dopant_Novaled</t>
  </si>
  <si>
    <t>2028_Mobile_SingleLayer_RGB_VTE_FMM_EDO_Novaled</t>
  </si>
  <si>
    <t>2028_Mobile_SingleLayer_EDO_P_Dopant_Summer Sprout</t>
  </si>
  <si>
    <t>2028_Mobile_SingleLayer_EDO_R_Dopant_Summer Sprout</t>
  </si>
  <si>
    <t>UDC_2028_EDO_Mobile</t>
  </si>
  <si>
    <t>2028_Mobile_SingleLayer_EDO_R_Dopant_UDC</t>
  </si>
  <si>
    <t>2028_Mobile_SingleLayer_RGB_VTE_FMM_EDO_UDC</t>
  </si>
  <si>
    <t>DuPont_2028_EDO_Mobile</t>
  </si>
  <si>
    <t>2028_Mobile_SingleLayer_EDO_R_Host_DuPont</t>
  </si>
  <si>
    <t>2028_Mobile_SingleLayer_RGB_VTE_FMM_EDO_DuPont</t>
  </si>
  <si>
    <t>Summer Sprout_2028_R_Host_Mobile</t>
  </si>
  <si>
    <t>2028_Mobile_SingleLayer_EDO_R_Host_Summer Sprout</t>
  </si>
  <si>
    <t>Jilin OLED_2028_EDO_Mobile</t>
  </si>
  <si>
    <t>2028_Mobile_SingleLayer_EDO_R_Prime_Jilin OLED</t>
  </si>
  <si>
    <t>2028_Mobile_SingleLayer_RGB_VTE_FMM_EDO_Jilin OLED</t>
  </si>
  <si>
    <t>LTOM_2028_EDO_Mobile</t>
  </si>
  <si>
    <t>2028_Mobile_SingleLayer_EDO_R_Prime_LTOM</t>
  </si>
  <si>
    <t>2028_Mobile_SingleLayer_RGB_VTE_FMM_EDO_LTOM</t>
  </si>
  <si>
    <t>LGD_2028</t>
  </si>
  <si>
    <t>LG Chem_2028_aETL_IT</t>
  </si>
  <si>
    <t>LG Chem_2028_LGD</t>
  </si>
  <si>
    <t>LG Chem_2028_LGD_IT</t>
  </si>
  <si>
    <t>aETL_2028_LGD</t>
  </si>
  <si>
    <t>2028_IT_Tandem_LGD_aETL_LG Chem</t>
  </si>
  <si>
    <t>2028_IT_Tandem_RGB_VTE_FMM_LGD_LG Chem</t>
  </si>
  <si>
    <t>SK JNC_2028_LGD</t>
  </si>
  <si>
    <t>SK JNC_2028_LGD_IT</t>
  </si>
  <si>
    <t>B_Dopant_2028_LGD</t>
  </si>
  <si>
    <t>2028_IT_Tandem_LGD_B_Dopant_SK JNC</t>
  </si>
  <si>
    <t>2028_IT_Tandem_RGB_VTE_FMM_LGD_SK JNC</t>
  </si>
  <si>
    <t>DuPont_2028_B_Host</t>
  </si>
  <si>
    <t>DuPont_2028_B_Host_IT</t>
  </si>
  <si>
    <t>DuPont_2028_LGD</t>
  </si>
  <si>
    <t>DuPont_2028_LGD_IT</t>
  </si>
  <si>
    <t>B_Host_2028_LGD</t>
  </si>
  <si>
    <t>2028_IT_Tandem_LGD_B_Host_DuPont</t>
  </si>
  <si>
    <t>2028_IT_Tandem_RGB_VTE_FMM_LGD_DuPont</t>
  </si>
  <si>
    <t>Idemitsu Kosan_2028_LGD</t>
  </si>
  <si>
    <t>Idemitsu Kosan_2028_LGD_IT</t>
  </si>
  <si>
    <t>2028_IT_Tandem_LGD_B_Host_Idemitsu Kosan</t>
  </si>
  <si>
    <t>2028_IT_Tandem_RGB_VTE_FMM_LGD_Idemitsu Kosan</t>
  </si>
  <si>
    <t>2028_IT_Tandem_LGD_B_Host_LG Chem</t>
  </si>
  <si>
    <t>Merck_2028_LGD</t>
  </si>
  <si>
    <t>Merck_2028_LGD_IT</t>
  </si>
  <si>
    <t>B_Prime_2028_LGD</t>
  </si>
  <si>
    <t>2028_IT_Tandem_LGD_B_Prime_Merck</t>
  </si>
  <si>
    <t>2028_IT_Tandem_RGB_VTE_FMM_LGD_Merck</t>
  </si>
  <si>
    <t>P&amp;H Tech_2028</t>
  </si>
  <si>
    <t>P&amp;H Tech_2028_IT</t>
  </si>
  <si>
    <t>P&amp;H Tech_2028_CPL</t>
  </si>
  <si>
    <t>P&amp;H Tech_2028_CPL_IT</t>
  </si>
  <si>
    <t>P&amp;H Tech_2028_LGD</t>
  </si>
  <si>
    <t>P&amp;H Tech_2028_LGD_IT</t>
  </si>
  <si>
    <t>CPL_2028_LGD</t>
  </si>
  <si>
    <t>2028_IT_Tandem_LGD_CPL_P&amp;H Tech</t>
  </si>
  <si>
    <t>2028_IT_Tandem_RGB_VTE_FMM_LGD_P&amp;H Tech</t>
  </si>
  <si>
    <t>LT Materials_2028</t>
  </si>
  <si>
    <t>LT Materials_2028_IT</t>
  </si>
  <si>
    <t>LT Materials_2028_EIL</t>
  </si>
  <si>
    <t>LT Materials_2028_EIL_IT</t>
  </si>
  <si>
    <t>LT Materials_2028_LGD</t>
  </si>
  <si>
    <t>LT Materials_2028_LGD_IT</t>
  </si>
  <si>
    <t>EIL_2028_LGD</t>
  </si>
  <si>
    <t>2028_IT_Tandem_LGD_EIL_LT Materials</t>
  </si>
  <si>
    <t>2028_IT_Tandem_RGB_VTE_FMM_LGD_LT Materials</t>
  </si>
  <si>
    <t>Idemitsu Kosan_2028_ETL_IT</t>
  </si>
  <si>
    <t>ETL_2028_LGD</t>
  </si>
  <si>
    <t>2028_IT_Tandem_LGD_ETL_Idemitsu Kosan</t>
  </si>
  <si>
    <t>2028_IT_Tandem_LGD_ETL_LG Chem</t>
  </si>
  <si>
    <t>UDC_2028_LGD</t>
  </si>
  <si>
    <t>UDC_2028_LGD_IT</t>
  </si>
  <si>
    <t>G_Dopant_2028_LGD</t>
  </si>
  <si>
    <t>2028_IT_Tandem_LGD_G_Dopant_UDC</t>
  </si>
  <si>
    <t>2028_IT_Tandem_RGB_VTE_FMM_LGD_UDC</t>
  </si>
  <si>
    <t>G_Host_2028_LGD</t>
  </si>
  <si>
    <t>2028_IT_Tandem_LGD_G_Host_LG Chem</t>
  </si>
  <si>
    <t>LT Materials_2028_G_Host</t>
  </si>
  <si>
    <t>LT Materials_2028_G_Host_IT</t>
  </si>
  <si>
    <t>2028_IT_Tandem_LGD_G_Host_LT Materials</t>
  </si>
  <si>
    <t>LT Materials_2028_G_Prime</t>
  </si>
  <si>
    <t>LT Materials_2028_G_Prime_IT</t>
  </si>
  <si>
    <t>G_Prime_2028_LGD</t>
  </si>
  <si>
    <t>2028_IT_Tandem_LGD_G_Prime_LT Materials</t>
  </si>
  <si>
    <t>2028_IT_Tandem_LGD_G_Prime_Merck</t>
  </si>
  <si>
    <t>Merck_2028_HIL</t>
  </si>
  <si>
    <t>Merck_2028_HIL_IT</t>
  </si>
  <si>
    <t>HIL_2028_LGD</t>
  </si>
  <si>
    <t>2028_IT_Tandem_LGD_HIL_Merck</t>
  </si>
  <si>
    <t>HTL_2028_LGD</t>
  </si>
  <si>
    <t>2028_IT_Tandem_LGD_HTL_Merck</t>
  </si>
  <si>
    <t>Jinwoong_2028</t>
  </si>
  <si>
    <t>Jinwoong_2028_IT</t>
  </si>
  <si>
    <t>Jinwoong_2028_n/p_CGL</t>
  </si>
  <si>
    <t>Jinwoong_2028_n/p_CGL_IT</t>
  </si>
  <si>
    <t>Jinwoong_2028_LGD</t>
  </si>
  <si>
    <t>Jinwoong_2028_LGD_IT</t>
  </si>
  <si>
    <t>n/p_CGL_2028_LGD</t>
  </si>
  <si>
    <t>2028_IT_Tandem_LGD_n/p_CGL_Jinwoong</t>
  </si>
  <si>
    <t>2028_IT_Tandem_RGB_VTE_FMM_LGD_Jinwoong</t>
  </si>
  <si>
    <t>LT Materials_2028_Mobile</t>
  </si>
  <si>
    <t>LT Materials_2028_n/p_CGL</t>
  </si>
  <si>
    <t>LT Materials_2028_n/p_CGL_Mobile</t>
  </si>
  <si>
    <t>LT Materials_2028_LGD_Mobile</t>
  </si>
  <si>
    <t>2028_IT_Tandem_LGD_n/p_CGL_LT Materials</t>
  </si>
  <si>
    <t>Merck_2028_n/p_CGL</t>
  </si>
  <si>
    <t>Merck_2028_n/p_CGL_IT</t>
  </si>
  <si>
    <t>2028_IT_Tandem_LGD_n/p_CGL_Merck</t>
  </si>
  <si>
    <t>LG Chem_2028_P_Dopant</t>
  </si>
  <si>
    <t>LG Chem_2028_P_Dopant_IT</t>
  </si>
  <si>
    <t>P_Dopant_2028_LGD</t>
  </si>
  <si>
    <t>2028_IT_Tandem_LGD_P_Dopant_LG Chem</t>
  </si>
  <si>
    <t>R_Dopant_2028_LGD</t>
  </si>
  <si>
    <t>2028_IT_Tandem_LGD_R_Dopant_UDC</t>
  </si>
  <si>
    <t>R_Host_2028_LGD</t>
  </si>
  <si>
    <t>2028_IT_Tandem_LGD_R_Host_DuPont</t>
  </si>
  <si>
    <t>LG Chem_2028_R_Host</t>
  </si>
  <si>
    <t>LG Chem_2028_R_Host_IT</t>
  </si>
  <si>
    <t>2028_IT_Tandem_LGD_R_Host_LG Chem</t>
  </si>
  <si>
    <t>DuPont_2028_R_Prime</t>
  </si>
  <si>
    <t>DuPont_2028_R_Prime_IT</t>
  </si>
  <si>
    <t>R_Prime_2028_LGD</t>
  </si>
  <si>
    <t>2028_IT_Tandem_LGD_R_Prime_DuPont</t>
  </si>
  <si>
    <t>LG Chem_2028_R_Prime</t>
  </si>
  <si>
    <t>LG Chem_2028_R_Prime_IT</t>
  </si>
  <si>
    <t>2028_IT_Tandem_LGD_R_Prime_LG Chem</t>
  </si>
  <si>
    <t>Merck_2028_R_Prime_IT</t>
  </si>
  <si>
    <t>2028_IT_Tandem_LGD_R_Prime_Merck</t>
  </si>
  <si>
    <t>LG Chem_2028_LGD_Mobile</t>
  </si>
  <si>
    <t>2028_Mobile_SingleLayer_LGD_BOE_LGD_aETL_LG Chem</t>
  </si>
  <si>
    <t>2028_Mobile_SingleLayer_LGD_BOE_RGB_VTE_FMM_LGD_LG Chem</t>
  </si>
  <si>
    <t>Idemitsu Kosan_2028_LGD_Mobile</t>
  </si>
  <si>
    <t>2028_Mobile_SingleLayer_LGD_BOE_LGD_B_Dopant_Idemitsu Kosan</t>
  </si>
  <si>
    <t>2028_Mobile_SingleLayer_LGD_BOE_RGB_VTE_FMM_LGD_Idemitsu Kosan</t>
  </si>
  <si>
    <t>SK JNC_2028_B_Dopant_Mobile</t>
  </si>
  <si>
    <t>SK JNC_2028_LGD_Mobile</t>
  </si>
  <si>
    <t>2028_Mobile_SingleLayer_LGD_BOE_LGD_B_Dopant_SK JNC</t>
  </si>
  <si>
    <t>2028_Mobile_SingleLayer_LGD_BOE_RGB_VTE_FMM_LGD_SK JNC</t>
  </si>
  <si>
    <t>DuPont_2028_B_Host_Mobile</t>
  </si>
  <si>
    <t>DuPont_2028_LGD_Mobile</t>
  </si>
  <si>
    <t>2028_Mobile_SingleLayer_LGD_BOE_LGD_B_Host_DuPont</t>
  </si>
  <si>
    <t>2028_Mobile_SingleLayer_LGD_BOE_RGB_VTE_FMM_LGD_DuPont</t>
  </si>
  <si>
    <t>2028_Mobile_SingleLayer_LGD_BOE_LGD_B_Host_Idemitsu Kosan</t>
  </si>
  <si>
    <t>2028_Mobile_SingleLayer_LGD_BOE_LGD_B_Host_LG Chem</t>
  </si>
  <si>
    <t>Merck_2028_LGD_Mobile</t>
  </si>
  <si>
    <t>2028_Mobile_SingleLayer_LGD_BOE_LGD_B_Prime_Merck</t>
  </si>
  <si>
    <t>2028_Mobile_SingleLayer_LGD_BOE_RGB_VTE_FMM_LGD_Merck</t>
  </si>
  <si>
    <t>P&amp;H Tech_2028_Mobile</t>
  </si>
  <si>
    <t>P&amp;H Tech_2028_CPL_Mobile</t>
  </si>
  <si>
    <t>P&amp;H Tech_2028_LGD_Mobile</t>
  </si>
  <si>
    <t>2028_Mobile_SingleLayer_LGD_BOE_LGD_CPL_P&amp;H Tech</t>
  </si>
  <si>
    <t>2028_Mobile_SingleLayer_LGD_BOE_RGB_VTE_FMM_LGD_P&amp;H Tech</t>
  </si>
  <si>
    <t>LT Materials_2028_EIL_Mobile</t>
  </si>
  <si>
    <t>2028_Mobile_SingleLayer_LGD_BOE_LGD_EIL_LT Materials</t>
  </si>
  <si>
    <t>2028_Mobile_SingleLayer_LGD_BOE_RGB_VTE_FMM_LGD_LT Materials</t>
  </si>
  <si>
    <t>2028_Mobile_SingleLayer_LGD_BOE_LGD_ETL_Idemitsu Kosan</t>
  </si>
  <si>
    <t>2028_Mobile_SingleLayer_LGD_BOE_LGD_ETL_LG Chem</t>
  </si>
  <si>
    <t>UDC_2028_LGD_Mobile</t>
  </si>
  <si>
    <t>2028_Mobile_SingleLayer_LGD_BOE_LGD_G_Dopant_UDC</t>
  </si>
  <si>
    <t>2028_Mobile_SingleLayer_LGD_BOE_RGB_VTE_FMM_LGD_UDC</t>
  </si>
  <si>
    <t>2028_Mobile_SingleLayer_LGD_BOE_LGD_G_Host_LG Chem</t>
  </si>
  <si>
    <t>LT Materials_2028_G_Host_Mobile</t>
  </si>
  <si>
    <t>2028_Mobile_SingleLayer_LGD_BOE_LGD_G_Host_LT Materials</t>
  </si>
  <si>
    <t>LG Chem_2028_G_Prime</t>
  </si>
  <si>
    <t>LG Chem_2028_G_Prime_Mobile</t>
  </si>
  <si>
    <t>2028_Mobile_SingleLayer_LGD_BOE_LGD_G_Prime_LG Chem</t>
  </si>
  <si>
    <t>LT Materials_2028_G_Prime_Mobile</t>
  </si>
  <si>
    <t>2028_Mobile_SingleLayer_LGD_BOE_LGD_G_Prime_LT Materials</t>
  </si>
  <si>
    <t>Merck_2028_HIL_Mobile</t>
  </si>
  <si>
    <t>2028_Mobile_SingleLayer_LGD_BOE_LGD_HIL_Merck</t>
  </si>
  <si>
    <t>2028_Mobile_SingleLayer_LGD_BOE_LGD_HTL_Merck</t>
  </si>
  <si>
    <t>LG Chem_2028_P_Dopant_Mobile</t>
  </si>
  <si>
    <t>2028_Mobile_SingleLayer_LGD_BOE_LGD_P_Dopant_LG Chem</t>
  </si>
  <si>
    <t>2028_Mobile_SingleLayer_LGD_BOE_LGD_R_Dopant_UDC</t>
  </si>
  <si>
    <t>2028_Mobile_SingleLayer_LGD_BOE_LGD_R_Host_DuPont</t>
  </si>
  <si>
    <t>LG Chem_2028_R_Host_Mobile</t>
  </si>
  <si>
    <t>2028_Mobile_SingleLayer_LGD_BOE_LGD_R_Host_LG Chem</t>
  </si>
  <si>
    <t>DuPont_2028_R_Prime_Mobile</t>
  </si>
  <si>
    <t>2028_Mobile_SingleLayer_LGD_BOE_LGD_R_Prime_DuPont</t>
  </si>
  <si>
    <t>LG Chem_2028_R_Prime_Mobile</t>
  </si>
  <si>
    <t>2028_Mobile_SingleLayer_LGD_BOE_LGD_R_Prime_LG Chem</t>
  </si>
  <si>
    <t>SK JNC_2028_TV</t>
  </si>
  <si>
    <t>SK JNC_2028_B_Dopant_TV</t>
  </si>
  <si>
    <t>SK JNC_2028_LGD_TV</t>
  </si>
  <si>
    <t>2028_TV_WOLED_WBE_LGD_B_Dopant_SK JNC</t>
  </si>
  <si>
    <t>2028_TV_WOLED_WBE_RGB_VTE_FMM_LGD_SK JNC</t>
  </si>
  <si>
    <t>DuPont_2028_TV</t>
  </si>
  <si>
    <t>DuPont_2028_B_Host_TV</t>
  </si>
  <si>
    <t>DuPont_2028_LGD_TV</t>
  </si>
  <si>
    <t>2028_TV_WOLED_WBE_LGD_B_Host_DuPont</t>
  </si>
  <si>
    <t>2028_TV_WOLED_WBE_RGB_VTE_FMM_LGD_DuPont</t>
  </si>
  <si>
    <t>Idemitsu Kosan_2028_TV</t>
  </si>
  <si>
    <t>Idemitsu Kosan_2028_B_Host_TV</t>
  </si>
  <si>
    <t>Idemitsu Kosan_2028_LGD_TV</t>
  </si>
  <si>
    <t>2028_TV_WOLED_WBE_LGD_B_Host_Idemitsu Kosan</t>
  </si>
  <si>
    <t>2028_TV_WOLED_WBE_RGB_VTE_FMM_LGD_Idemitsu Kosan</t>
  </si>
  <si>
    <t>LG Chem_2028_TV</t>
  </si>
  <si>
    <t>LG Chem_2028_B_Host_TV</t>
  </si>
  <si>
    <t>LG Chem_2028_LGD_TV</t>
  </si>
  <si>
    <t>2028_TV_WOLED_WBE_LGD_B_Host_LG Chem</t>
  </si>
  <si>
    <t>2028_TV_WOLED_WBE_RGB_VTE_FMM_LGD_LG Chem</t>
  </si>
  <si>
    <t>LT Materials_2028_TV</t>
  </si>
  <si>
    <t>LT Materials_2028_CPL</t>
  </si>
  <si>
    <t>LT Materials_2028_CPL_TV</t>
  </si>
  <si>
    <t>LT Materials_2028_LGD_TV</t>
  </si>
  <si>
    <t>2028_TV_WOLED_WBE_LGD_CPL_LT Materials</t>
  </si>
  <si>
    <t>2028_TV_WOLED_WBE_RGB_VTE_FMM_LGD_LT Materials</t>
  </si>
  <si>
    <t>Comet_2028</t>
  </si>
  <si>
    <t>Comet_2028_TV</t>
  </si>
  <si>
    <t>Comet_2028_EIL</t>
  </si>
  <si>
    <t>Comet_2028_EIL_TV</t>
  </si>
  <si>
    <t>Comet_2028_LGD</t>
  </si>
  <si>
    <t>Comet_2028_LGD_TV</t>
  </si>
  <si>
    <t>2028_TV_WOLED_WBE_LGD_EIL_Comet</t>
  </si>
  <si>
    <t>2028_TV_WOLED_WBE_RGB_VTE_FMM_LGD_Comet</t>
  </si>
  <si>
    <t>Idemitsu Kosan_2028_ETL_TV</t>
  </si>
  <si>
    <t>2028_TV_WOLED_WBE_LGD_ETL_Idemitsu Kosan</t>
  </si>
  <si>
    <t>LG Chem_2028_ETL_TV</t>
  </si>
  <si>
    <t>2028_TV_WOLED_WBE_LGD_ETL_LG Chem</t>
  </si>
  <si>
    <t>Solus AM_2028_TV</t>
  </si>
  <si>
    <t>Solus AM_2028_ETL</t>
  </si>
  <si>
    <t>Solus AM_2028_ETL_TV</t>
  </si>
  <si>
    <t>Solus AM_2028_LGD</t>
  </si>
  <si>
    <t>Solus AM_2028_LGD_TV</t>
  </si>
  <si>
    <t>2028_TV_WOLED_WBE_LGD_ETL_Solus AM</t>
  </si>
  <si>
    <t>2028_TV_WOLED_WBE_RGB_VTE_FMM_LGD_Solus AM</t>
  </si>
  <si>
    <t>UDC_2028_TV</t>
  </si>
  <si>
    <t>UDC_2028_G_Dopant_TV</t>
  </si>
  <si>
    <t>UDC_2028_LGD_TV</t>
  </si>
  <si>
    <t>2028_TV_WOLED_WBE_LGD_G_Dopant_UDC</t>
  </si>
  <si>
    <t>2028_TV_WOLED_WBE_RGB_VTE_FMM_LGD_UDC</t>
  </si>
  <si>
    <t>DuPont_2028_G_Host</t>
  </si>
  <si>
    <t>DuPont_2028_G_Host_TV</t>
  </si>
  <si>
    <t>2028_TV_WOLED_WBE_LGD_G_Host_DuPont</t>
  </si>
  <si>
    <t>LG Chem_2028_G_Host_TV</t>
  </si>
  <si>
    <t>2028_TV_WOLED_WBE_LGD_G_Host_LG Chem</t>
  </si>
  <si>
    <t>LT Materials_2028_HIL</t>
  </si>
  <si>
    <t>LT Materials_2028_HIL_TV</t>
  </si>
  <si>
    <t>2028_TV_WOLED_WBE_LGD_HIL_LT Materials</t>
  </si>
  <si>
    <t>Merck_2028_TV</t>
  </si>
  <si>
    <t>Merck_2028_HTL_TV</t>
  </si>
  <si>
    <t>Merck_2028_LGD_TV</t>
  </si>
  <si>
    <t>2028_TV_WOLED_WBE_LGD_HTL_Merck</t>
  </si>
  <si>
    <t>2028_TV_WOLED_WBE_RGB_VTE_FMM_LGD_Merck</t>
  </si>
  <si>
    <t>Solus AM_2028_HTL</t>
  </si>
  <si>
    <t>Solus AM_2028_HTL_TV</t>
  </si>
  <si>
    <t>2028_TV_WOLED_WBE_LGD_HTL_Solus AM</t>
  </si>
  <si>
    <t>LT Materials_2028_n/p_CGL_TV</t>
  </si>
  <si>
    <t>2028_TV_WOLED_WBE_LGD_n/p_CGL_LT Materials</t>
  </si>
  <si>
    <t>Merck_2028_n/p_CGL_TV</t>
  </si>
  <si>
    <t>2028_TV_WOLED_WBE_LGD_n/p_CGL_Merck</t>
  </si>
  <si>
    <t>Toray_2028</t>
  </si>
  <si>
    <t>Toray_2028_TV</t>
  </si>
  <si>
    <t>Toray_2028_n/p_CGL</t>
  </si>
  <si>
    <t>Toray_2028_n/p_CGL_TV</t>
  </si>
  <si>
    <t>Toray_2028_LGD</t>
  </si>
  <si>
    <t>Toray_2028_LGD_TV</t>
  </si>
  <si>
    <t>2028_TV_WOLED_WBE_LGD_n/p_CGL_Toray</t>
  </si>
  <si>
    <t>2028_TV_WOLED_WBE_RGB_VTE_FMM_LGD_Toray</t>
  </si>
  <si>
    <t>LG Chem_2028_P_Dopant_TV</t>
  </si>
  <si>
    <t>2028_TV_WOLED_WBE_LGD_P_Dopant_LG Chem</t>
  </si>
  <si>
    <t>UDC_2028_R_Dopant_TV</t>
  </si>
  <si>
    <t>2028_TV_WOLED_WBE_LGD_R_Dopant_UDC</t>
  </si>
  <si>
    <t>LG Chem_2028_R_Host_TV</t>
  </si>
  <si>
    <t>2028_TV_WOLED_WBE_LGD_R_Host_LG Chem</t>
  </si>
  <si>
    <t>Merck_2028_R_Host</t>
  </si>
  <si>
    <t>Merck_2028_R_Host_TV</t>
  </si>
  <si>
    <t>2028_TV_WOLED_WBE_LGD_R_Host_Merck</t>
  </si>
  <si>
    <t>Y/G_Dopant_2028</t>
  </si>
  <si>
    <t>UDC_2028_Y/G_Dopant</t>
  </si>
  <si>
    <t>UDC_2028_Y/G_Dopant_TV</t>
  </si>
  <si>
    <t>Y/G_Dopant_2028_LGD</t>
  </si>
  <si>
    <t>2028_TV_WOLED_WBE_LGD_Y/G_Dopant_UDC</t>
  </si>
  <si>
    <t>Y/G_Host_2028</t>
  </si>
  <si>
    <t>DuPont_2028_Y/G_Host</t>
  </si>
  <si>
    <t>DuPont_2028_Y/G_Host_TV</t>
  </si>
  <si>
    <t>Y/G_Host_2028_LGD</t>
  </si>
  <si>
    <t>2028_TV_WOLED_WBE_LGD_Y/G_Host_DuPont</t>
  </si>
  <si>
    <t>LG Chem_2028_Y/G_Host</t>
  </si>
  <si>
    <t>LG Chem_2028_Y/G_Host_TV</t>
  </si>
  <si>
    <t>2028_TV_WOLED_WBE_LGD_Y/G_Host_LG Chem</t>
  </si>
  <si>
    <t>Merck_2028_Y/G_Host</t>
  </si>
  <si>
    <t>Merck_2028_Y/G_Host_TV</t>
  </si>
  <si>
    <t>2028_TV_WOLED_WBE_LGD_Y/G_Host_Merck</t>
  </si>
  <si>
    <t>2028_TV_WOLED_WBH_LGD_B_Dopant_SK JNC</t>
  </si>
  <si>
    <t>2028_TV_WOLED_WBH_RGB_VTE_FMM_LGD_SK JNC</t>
  </si>
  <si>
    <t>2028_TV_WOLED_WBH_LGD_B_Host_DuPont</t>
  </si>
  <si>
    <t>2028_TV_WOLED_WBH_RGB_VTE_FMM_LGD_DuPont</t>
  </si>
  <si>
    <t>2028_TV_WOLED_WBH_LGD_B_Host_Idemitsu Kosan</t>
  </si>
  <si>
    <t>2028_TV_WOLED_WBH_RGB_VTE_FMM_LGD_Idemitsu Kosan</t>
  </si>
  <si>
    <t>2028_TV_WOLED_WBH_LGD_B_Host_LG Chem</t>
  </si>
  <si>
    <t>2028_TV_WOLED_WBH_RGB_VTE_FMM_LGD_LG Chem</t>
  </si>
  <si>
    <t>2028_TV_WOLED_WBH_LGD_CPL_LT Materials</t>
  </si>
  <si>
    <t>2028_TV_WOLED_WBH_RGB_VTE_FMM_LGD_LT Materials</t>
  </si>
  <si>
    <t>2028_TV_WOLED_WBH_LGD_EIL_Comet</t>
  </si>
  <si>
    <t>2028_TV_WOLED_WBH_RGB_VTE_FMM_LGD_Comet</t>
  </si>
  <si>
    <t>2028_TV_WOLED_WBH_LGD_ETL_Idemitsu Kosan</t>
  </si>
  <si>
    <t>2028_TV_WOLED_WBH_LGD_ETL_LG Chem</t>
  </si>
  <si>
    <t>2028_TV_WOLED_WBH_LGD_G_Dopant_UDC</t>
  </si>
  <si>
    <t>2028_TV_WOLED_WBH_RGB_VTE_FMM_LGD_UDC</t>
  </si>
  <si>
    <t>2028_TV_WOLED_WBH_LGD_G_Host_LG Chem</t>
  </si>
  <si>
    <t>LT Materials_2028_G_Host_TV</t>
  </si>
  <si>
    <t>2028_TV_WOLED_WBH_LGD_G_Host_LT Materials</t>
  </si>
  <si>
    <t>2028_TV_WOLED_WBH_LGD_HIL_LT Materials</t>
  </si>
  <si>
    <t>2028_TV_WOLED_WBH_LGD_HTL_Merck</t>
  </si>
  <si>
    <t>2028_TV_WOLED_WBH_RGB_VTE_FMM_LGD_Merck</t>
  </si>
  <si>
    <t>2028_TV_WOLED_WBH_LGD_HTL_Solus AM</t>
  </si>
  <si>
    <t>2028_TV_WOLED_WBH_RGB_VTE_FMM_LGD_Solus AM</t>
  </si>
  <si>
    <t>2028_TV_WOLED_WBH_LGD_n/p_CGL_LT Materials</t>
  </si>
  <si>
    <t>2028_TV_WOLED_WBH_LGD_n/p_CGL_Merck</t>
  </si>
  <si>
    <t>2028_TV_WOLED_WBH_LGD_n/p_CGL_Toray</t>
  </si>
  <si>
    <t>2028_TV_WOLED_WBH_RGB_VTE_FMM_LGD_Toray</t>
  </si>
  <si>
    <t>2028_TV_WOLED_WBH_LGD_P_Dopant_LG Chem</t>
  </si>
  <si>
    <t>2028_TV_WOLED_WBH_LGD_R_Dopant_UDC</t>
  </si>
  <si>
    <t>LT Materials_2028_R_Host</t>
  </si>
  <si>
    <t>LT Materials_2028_R_Host_TV</t>
  </si>
  <si>
    <t>2028_TV_WOLED_WBH_LGD_R_Host_LT Materials</t>
  </si>
  <si>
    <t>2028_TV_WOLED_WBH_LGD_R_Host_Merck</t>
  </si>
  <si>
    <t>SDC_2028</t>
  </si>
  <si>
    <t>LG Chem_2028_SDC</t>
  </si>
  <si>
    <t>LG Chem_2028_SDC_IT</t>
  </si>
  <si>
    <t>aETL_2028_SDC</t>
  </si>
  <si>
    <t>2028_IT_SingleLayer_SDC_aETL_LG Chem</t>
  </si>
  <si>
    <t>2028_IT_SingleLayer_RGB_VTE_FMM_SDC_LG Chem</t>
  </si>
  <si>
    <t>Solus AM_2028_SDC</t>
  </si>
  <si>
    <t>Solus AM_2028_SDC_IT</t>
  </si>
  <si>
    <t>2028_IT_SingleLayer_SDC_aETL_Solus AM</t>
  </si>
  <si>
    <t>2028_IT_SingleLayer_RGB_VTE_FMM_SDC_Solus AM</t>
  </si>
  <si>
    <t>SFC_2028_SDC</t>
  </si>
  <si>
    <t>SFC_2028_SDC_IT</t>
  </si>
  <si>
    <t>B_Dopant_2028_SDC</t>
  </si>
  <si>
    <t>2028_IT_SingleLayer_SDC_B_Dopant_SFC</t>
  </si>
  <si>
    <t>2028_IT_SingleLayer_RGB_VTE_FMM_SDC_SFC</t>
  </si>
  <si>
    <t>SFC_2028_B_Host</t>
  </si>
  <si>
    <t>SFC_2028_B_Host_IT</t>
  </si>
  <si>
    <t>B_Host_2028_SDC</t>
  </si>
  <si>
    <t>2028_IT_SingleLayer_SDC_B_Host_SFC</t>
  </si>
  <si>
    <t>Idemitsu Kosan_2028_B_Prime_IT</t>
  </si>
  <si>
    <t>Idemitsu Kosan_2028_SDC</t>
  </si>
  <si>
    <t>Idemitsu Kosan_2028_SDC_IT</t>
  </si>
  <si>
    <t>B_Prime_2028_SDC</t>
  </si>
  <si>
    <t>2028_IT_SingleLayer_SDC_B_Prime_Idemitsu Kosan</t>
  </si>
  <si>
    <t>2028_IT_SingleLayer_RGB_VTE_FMM_SDC_Idemitsu Kosan</t>
  </si>
  <si>
    <t>Hodogaya_2028</t>
  </si>
  <si>
    <t>Hodogaya_2028_IT</t>
  </si>
  <si>
    <t>Hodogaya_2028_CPL</t>
  </si>
  <si>
    <t>Hodogaya_2028_CPL_IT</t>
  </si>
  <si>
    <t>Hodogaya_2028_SDC</t>
  </si>
  <si>
    <t>Hodogaya_2028_SDC_IT</t>
  </si>
  <si>
    <t>CPL_2028_SDC</t>
  </si>
  <si>
    <t>2028_IT_SingleLayer_SDC_CPL_Hodogaya</t>
  </si>
  <si>
    <t>2028_IT_SingleLayer_RGB_VTE_FMM_SDC_Hodogaya</t>
  </si>
  <si>
    <t>Solus AM_2028_CPL</t>
  </si>
  <si>
    <t>Solus AM_2028_CPL_IT</t>
  </si>
  <si>
    <t>2028_IT_SingleLayer_SDC_CPL_Solus AM</t>
  </si>
  <si>
    <t>Solus AM_2028_EIL</t>
  </si>
  <si>
    <t>Solus AM_2028_EIL_IT</t>
  </si>
  <si>
    <t>EIL_2028_SDC</t>
  </si>
  <si>
    <t>2028_IT_SingleLayer_SDC_EIL_Solus AM</t>
  </si>
  <si>
    <t>ETL_2028_SDC</t>
  </si>
  <si>
    <t>2028_IT_SingleLayer_SDC_ETL_LG Chem</t>
  </si>
  <si>
    <t>UDC_2028_SDC</t>
  </si>
  <si>
    <t>UDC_2028_SDC_IT</t>
  </si>
  <si>
    <t>G_Dopant_2028_SDC</t>
  </si>
  <si>
    <t>2028_IT_SingleLayer_SDC_G_Dopant_UDC</t>
  </si>
  <si>
    <t>2028_IT_SingleLayer_RGB_VTE_FMM_SDC_UDC</t>
  </si>
  <si>
    <t>G_Host_2028_SDC</t>
  </si>
  <si>
    <t>2028_IT_SingleLayer_SDC_G_Host_LG Chem</t>
  </si>
  <si>
    <t>Samsung SDI_2028_SDC</t>
  </si>
  <si>
    <t>Samsung SDI_2028_SDC_IT</t>
  </si>
  <si>
    <t>2028_IT_SingleLayer_SDC_G_Host_Samsung SDI</t>
  </si>
  <si>
    <t>2028_IT_SingleLayer_RGB_VTE_FMM_SDC_Samsung SDI</t>
  </si>
  <si>
    <t>Duksan Neolux_2028_G_Prime_IT</t>
  </si>
  <si>
    <t>Duksan Neolux_2028_SDC</t>
  </si>
  <si>
    <t>Duksan Neolux_2028_SDC_IT</t>
  </si>
  <si>
    <t>G_Prime_2028_SDC</t>
  </si>
  <si>
    <t>2028_IT_SingleLayer_SDC_G_Prime_Duksan Neolux</t>
  </si>
  <si>
    <t>2028_IT_SingleLayer_RGB_VTE_FMM_SDC_Duksan Neolux</t>
  </si>
  <si>
    <t>Duksan Neolux_2028_HIL</t>
  </si>
  <si>
    <t>Duksan Neolux_2028_HIL_IT</t>
  </si>
  <si>
    <t>HIL_2028_SDC</t>
  </si>
  <si>
    <t>2028_IT_SingleLayer_SDC_HIL_Duksan Neolux</t>
  </si>
  <si>
    <t>Solus AM_2028_HIL</t>
  </si>
  <si>
    <t>Solus AM_2028_HIL_IT</t>
  </si>
  <si>
    <t>2028_IT_SingleLayer_SDC_HIL_Solus AM</t>
  </si>
  <si>
    <t>Duksan Neolux_2028_HTL</t>
  </si>
  <si>
    <t>Duksan Neolux_2028_HTL_IT</t>
  </si>
  <si>
    <t>HTL_2028_SDC</t>
  </si>
  <si>
    <t>2028_IT_SingleLayer_SDC_HTL_Duksan Neolux</t>
  </si>
  <si>
    <t>Solus AM_2028_HTL_IT</t>
  </si>
  <si>
    <t>2028_IT_SingleLayer_SDC_HTL_Solus AM</t>
  </si>
  <si>
    <t>Novaled_2028_SDC</t>
  </si>
  <si>
    <t>Novaled_2028_SDC_IT</t>
  </si>
  <si>
    <t>P_Dopant_2028_SDC</t>
  </si>
  <si>
    <t>2028_IT_SingleLayer_SDC_P_Dopant_Novaled</t>
  </si>
  <si>
    <t>2028_IT_SingleLayer_RGB_VTE_FMM_SDC_Novaled</t>
  </si>
  <si>
    <t>R_Dopant_2028_SDC</t>
  </si>
  <si>
    <t>2028_IT_SingleLayer_SDC_R_Dopant_UDC</t>
  </si>
  <si>
    <t>R_Host_2028_SDC</t>
  </si>
  <si>
    <t>2028_IT_SingleLayer_SDC_R_Host_Duksan Neolux</t>
  </si>
  <si>
    <t>DuPont_2028_SDC</t>
  </si>
  <si>
    <t>DuPont_2028_SDC_IT</t>
  </si>
  <si>
    <t>2028_IT_SingleLayer_SDC_R_Host_DuPont</t>
  </si>
  <si>
    <t>2028_IT_SingleLayer_RGB_VTE_FMM_SDC_DuPont</t>
  </si>
  <si>
    <t>Duksan Neolux_2028_R_Prime</t>
  </si>
  <si>
    <t>Duksan Neolux_2028_R_Prime_IT</t>
  </si>
  <si>
    <t>R_Prime_2028_SDC</t>
  </si>
  <si>
    <t>2028_IT_SingleLayer_SDC_R_Prime_Duksan Neolux</t>
  </si>
  <si>
    <t>2028_IT_Tandem_SDC_aETL_LG Chem</t>
  </si>
  <si>
    <t>2028_IT_Tandem_RGB_VTE_FMM_SDC_LG Chem</t>
  </si>
  <si>
    <t>2028_IT_Tandem_SDC_aETL_Solus AM</t>
  </si>
  <si>
    <t>2028_IT_Tandem_RGB_VTE_FMM_SDC_Solus AM</t>
  </si>
  <si>
    <t>2028_IT_Tandem_SDC_B_Dopant_SFC</t>
  </si>
  <si>
    <t>2028_IT_Tandem_RGB_VTE_FMM_SDC_SFC</t>
  </si>
  <si>
    <t>SK JNC_2028_SDC</t>
  </si>
  <si>
    <t>SK JNC_2028_SDC_IT</t>
  </si>
  <si>
    <t>2028_IT_Tandem_SDC_B_Dopant_SK JNC</t>
  </si>
  <si>
    <t>2028_IT_Tandem_RGB_VTE_FMM_SDC_SK JNC</t>
  </si>
  <si>
    <t>2028_IT_Tandem_SDC_B_Host_SFC</t>
  </si>
  <si>
    <t>2028_IT_Tandem_SDC_B_Prime_Idemitsu Kosan</t>
  </si>
  <si>
    <t>2028_IT_Tandem_RGB_VTE_FMM_SDC_Idemitsu Kosan</t>
  </si>
  <si>
    <t>2028_IT_Tandem_SDC_CPL_Hodogaya</t>
  </si>
  <si>
    <t>2028_IT_Tandem_RGB_VTE_FMM_SDC_Hodogaya</t>
  </si>
  <si>
    <t>2028_IT_Tandem_SDC_CPL_Solus AM</t>
  </si>
  <si>
    <t>2028_IT_Tandem_SDC_EIL_Solus AM</t>
  </si>
  <si>
    <t>2028_IT_Tandem_SDC_ETL_LG Chem</t>
  </si>
  <si>
    <t>Novaled_2028_ETL</t>
  </si>
  <si>
    <t>Novaled_2028_ETL_IT</t>
  </si>
  <si>
    <t>2028_IT_Tandem_SDC_ETL_Novaled</t>
  </si>
  <si>
    <t>2028_IT_Tandem_RGB_VTE_FMM_SDC_Novaled</t>
  </si>
  <si>
    <t>2028_IT_Tandem_SDC_G_Dopant_UDC</t>
  </si>
  <si>
    <t>2028_IT_Tandem_RGB_VTE_FMM_SDC_UDC</t>
  </si>
  <si>
    <t>2028_IT_Tandem_SDC_G_Host_Samsung SDI</t>
  </si>
  <si>
    <t>2028_IT_Tandem_RGB_VTE_FMM_SDC_Samsung SDI</t>
  </si>
  <si>
    <t>2028_IT_Tandem_SDC_G_Prime_Duksan Neolux</t>
  </si>
  <si>
    <t>2028_IT_Tandem_RGB_VTE_FMM_SDC_Duksan Neolux</t>
  </si>
  <si>
    <t>Merck_2028_SDC</t>
  </si>
  <si>
    <t>Merck_2028_SDC_IT</t>
  </si>
  <si>
    <t>2028_IT_Tandem_SDC_G_Prime_Merck</t>
  </si>
  <si>
    <t>2028_IT_Tandem_RGB_VTE_FMM_SDC_Merck</t>
  </si>
  <si>
    <t>2028_IT_Tandem_SDC_HIL_Duksan Neolux</t>
  </si>
  <si>
    <t>2028_IT_Tandem_SDC_HTL_Duksan Neolux</t>
  </si>
  <si>
    <t>Duksan Neolux_2028_n/p_CGL</t>
  </si>
  <si>
    <t>Duksan Neolux_2028_n/p_CGL_IT</t>
  </si>
  <si>
    <t>n/p_CGL_2028_SDC</t>
  </si>
  <si>
    <t>2028_IT_Tandem_SDC_n/p_CGL_Duksan Neolux</t>
  </si>
  <si>
    <t>Toray_2028_IT</t>
  </si>
  <si>
    <t>Toray_2028_n/p_CGL_IT</t>
  </si>
  <si>
    <t>Toray_2028_SDC</t>
  </si>
  <si>
    <t>Toray_2028_SDC_IT</t>
  </si>
  <si>
    <t>2028_IT_Tandem_SDC_n/p_CGL_Toray</t>
  </si>
  <si>
    <t>2028_IT_Tandem_RGB_VTE_FMM_SDC_Toray</t>
  </si>
  <si>
    <t>2028_IT_Tandem_SDC_P_Dopant_Novaled</t>
  </si>
  <si>
    <t>2028_IT_Tandem_SDC_R_Dopant_UDC</t>
  </si>
  <si>
    <t>2028_IT_Tandem_SDC_R_Host_DuPont</t>
  </si>
  <si>
    <t>2028_IT_Tandem_RGB_VTE_FMM_SDC_DuPont</t>
  </si>
  <si>
    <t>2028_IT_Tandem_SDC_R_Prime_Duksan Neolux</t>
  </si>
  <si>
    <t>Idemitsu Kosan_2028_R_Prime</t>
  </si>
  <si>
    <t>Idemitsu Kosan_2028_R_Prime_IT</t>
  </si>
  <si>
    <t>2028_IT_Tandem_SDC_R_Prime_Idemitsu Kosan</t>
  </si>
  <si>
    <t>LG Chem_2028_SDC_Mobile</t>
  </si>
  <si>
    <t>2028_Mobile_SingleLayer_SDC_SDC_aETL_LG Chem</t>
  </si>
  <si>
    <t>2028_Mobile_SingleLayer_SDC_RGB_VTE_FMM_SDC_LG Chem</t>
  </si>
  <si>
    <t>Solus AM_2028_SDC_Mobile</t>
  </si>
  <si>
    <t>2028_Mobile_SingleLayer_SDC_SDC_aETL_Solus AM</t>
  </si>
  <si>
    <t>2028_Mobile_SingleLayer_SDC_RGB_VTE_FMM_SDC_Solus AM</t>
  </si>
  <si>
    <t>SFC_2028_SDC_Mobile</t>
  </si>
  <si>
    <t>2028_Mobile_SingleLayer_SDC_SDC_B_Dopant_SFC</t>
  </si>
  <si>
    <t>2028_Mobile_SingleLayer_SDC_RGB_VTE_FMM_SDC_SFC</t>
  </si>
  <si>
    <t>SFC_2028_B_Host_Mobile</t>
  </si>
  <si>
    <t>2028_Mobile_SingleLayer_SDC_SDC_B_Host_SFC</t>
  </si>
  <si>
    <t>Hodogaya_2028_Mobile</t>
  </si>
  <si>
    <t>Hodogaya_2028_B_Prime</t>
  </si>
  <si>
    <t>Hodogaya_2028_B_Prime_Mobile</t>
  </si>
  <si>
    <t>Hodogaya_2028_SDC_Mobile</t>
  </si>
  <si>
    <t>2028_Mobile_SingleLayer_SDC_SDC_B_Prime_Hodogaya</t>
  </si>
  <si>
    <t>2028_Mobile_SingleLayer_SDC_RGB_VTE_FMM_SDC_Hodogaya</t>
  </si>
  <si>
    <t>Idemitsu Kosan_2028_SDC_Mobile</t>
  </si>
  <si>
    <t>2028_Mobile_SingleLayer_SDC_SDC_B_Prime_Idemitsu Kosan</t>
  </si>
  <si>
    <t>2028_Mobile_SingleLayer_SDC_RGB_VTE_FMM_SDC_Idemitsu Kosan</t>
  </si>
  <si>
    <t>Dongjin Semichem_2028</t>
  </si>
  <si>
    <t>Dongjin Semichem_2028_Mobile</t>
  </si>
  <si>
    <t>Dongjin Semichem_2028_CPL</t>
  </si>
  <si>
    <t>Dongjin Semichem_2028_CPL_Mobile</t>
  </si>
  <si>
    <t>Dongjin Semichem_2028_SDC</t>
  </si>
  <si>
    <t>Dongjin Semichem_2028_SDC_Mobile</t>
  </si>
  <si>
    <t>2028_Mobile_SingleLayer_SDC_SDC_CPL_Dongjin Semichem</t>
  </si>
  <si>
    <t>2028_Mobile_SingleLayer_SDC_RGB_VTE_FMM_SDC_Dongjin Semichem</t>
  </si>
  <si>
    <t>Hodogaya_2028_CPL_Mobile</t>
  </si>
  <si>
    <t>2028_Mobile_SingleLayer_SDC_SDC_CPL_Hodogaya</t>
  </si>
  <si>
    <t>Solus AM_2028_CPL_Mobile</t>
  </si>
  <si>
    <t>2028_Mobile_SingleLayer_SDC_SDC_CPL_Solus AM</t>
  </si>
  <si>
    <t>Materion_2028</t>
  </si>
  <si>
    <t>Materion_2028_Mobile</t>
  </si>
  <si>
    <t>Materion_2028_EIL</t>
  </si>
  <si>
    <t>Materion_2028_EIL_Mobile</t>
  </si>
  <si>
    <t>Materion_2028_SDC</t>
  </si>
  <si>
    <t>Materion_2028_SDC_Mobile</t>
  </si>
  <si>
    <t>2028_Mobile_SingleLayer_SDC_SDC_EIL_Materion</t>
  </si>
  <si>
    <t>2028_Mobile_SingleLayer_SDC_RGB_VTE_FMM_SDC_Materion</t>
  </si>
  <si>
    <t>Solus AM_2028_EIL_Mobile</t>
  </si>
  <si>
    <t>2028_Mobile_SingleLayer_SDC_SDC_EIL_Solus AM</t>
  </si>
  <si>
    <t>2028_Mobile_SingleLayer_SDC_SDC_ETL_LG Chem</t>
  </si>
  <si>
    <t>UDC_2028_SDC_Mobile</t>
  </si>
  <si>
    <t>2028_Mobile_SingleLayer_SDC_SDC_G_Dopant_UDC</t>
  </si>
  <si>
    <t>2028_Mobile_SingleLayer_SDC_RGB_VTE_FMM_SDC_UDC</t>
  </si>
  <si>
    <t>Samsung SDI_2028_SDC_Mobile</t>
  </si>
  <si>
    <t>2028_Mobile_SingleLayer_SDC_SDC_G_Host_Samsung SDI</t>
  </si>
  <si>
    <t>2028_Mobile_SingleLayer_SDC_RGB_VTE_FMM_SDC_Samsung SDI</t>
  </si>
  <si>
    <t>Duksan Neolux_2028_SDC_Mobile</t>
  </si>
  <si>
    <t>2028_Mobile_SingleLayer_SDC_SDC_G_Prime_Duksan Neolux</t>
  </si>
  <si>
    <t>2028_Mobile_SingleLayer_SDC_RGB_VTE_FMM_SDC_Duksan Neolux</t>
  </si>
  <si>
    <t>Merck_2028_SDC_Mobile</t>
  </si>
  <si>
    <t>2028_Mobile_SingleLayer_SDC_SDC_G_Prime_Merck</t>
  </si>
  <si>
    <t>2028_Mobile_SingleLayer_SDC_RGB_VTE_FMM_SDC_Merck</t>
  </si>
  <si>
    <t>Duksan Neolux_2028_HIL_Mobile</t>
  </si>
  <si>
    <t>2028_Mobile_SingleLayer_SDC_SDC_HIL_Duksan Neolux</t>
  </si>
  <si>
    <t>Solus AM_2028_HIL_Mobile</t>
  </si>
  <si>
    <t>2028_Mobile_SingleLayer_SDC_SDC_HIL_Solus AM</t>
  </si>
  <si>
    <t>Duksan Neolux_2028_HTL_Mobile</t>
  </si>
  <si>
    <t>2028_Mobile_SingleLayer_SDC_SDC_HTL_Duksan Neolux</t>
  </si>
  <si>
    <t>Solus AM_2028_HTL_Mobile</t>
  </si>
  <si>
    <t>2028_Mobile_SingleLayer_SDC_SDC_HTL_Solus AM</t>
  </si>
  <si>
    <t>Novaled_2028_SDC_Mobile</t>
  </si>
  <si>
    <t>2028_Mobile_SingleLayer_SDC_SDC_P_Dopant_Novaled</t>
  </si>
  <si>
    <t>2028_Mobile_SingleLayer_SDC_RGB_VTE_FMM_SDC_Novaled</t>
  </si>
  <si>
    <t>2028_Mobile_SingleLayer_SDC_SDC_R_Dopant_UDC</t>
  </si>
  <si>
    <t>2028_Mobile_SingleLayer_SDC_SDC_R_Host_Duksan Neolux</t>
  </si>
  <si>
    <t>DuPont_2028_SDC_Mobile</t>
  </si>
  <si>
    <t>2028_Mobile_SingleLayer_SDC_SDC_R_Host_DuPont</t>
  </si>
  <si>
    <t>2028_Mobile_SingleLayer_SDC_RGB_VTE_FMM_SDC_DuPont</t>
  </si>
  <si>
    <t>Duksan Neolux_2028_R_Prime_Mobile</t>
  </si>
  <si>
    <t>2028_Mobile_SingleLayer_SDC_SDC_R_Prime_Duksan Neolux</t>
  </si>
  <si>
    <t>LG Chem_2028_aETL_TV</t>
  </si>
  <si>
    <t>LG Chem_2028_SDC_TV</t>
  </si>
  <si>
    <t>2028_TV_QD_OLED_SDC_aETL_LG Chem</t>
  </si>
  <si>
    <t>2028_TV_QD_OLED_Blue_VTE_Open_SDC_LG Chem</t>
  </si>
  <si>
    <t>Novaled_2028_TV</t>
  </si>
  <si>
    <t>Novaled_2028_aETL</t>
  </si>
  <si>
    <t>Novaled_2028_aETL_TV</t>
  </si>
  <si>
    <t>Novaled_2028_SDC_TV</t>
  </si>
  <si>
    <t>2028_TV_QD_OLED_SDC_aETL_Novaled</t>
  </si>
  <si>
    <t>2028_TV_QD_OLED_Blue_VTE_Open_SDC_Novaled</t>
  </si>
  <si>
    <t>Idemitsu Kosan_2028_B_Dopant_TV</t>
  </si>
  <si>
    <t>Idemitsu Kosan_2028_SDC_TV</t>
  </si>
  <si>
    <t>2028_TV_QD_OLED_SDC_B_Dopant_Idemitsu Kosan</t>
  </si>
  <si>
    <t>2028_TV_QD_OLED_Blue_VTE_Open_SDC_Idemitsu Kosan</t>
  </si>
  <si>
    <t>2028_TV_QD_OLED_SDC_B_Host_Idemitsu Kosan</t>
  </si>
  <si>
    <t>SFC_2028_TV</t>
  </si>
  <si>
    <t>SFC_2028_B_Host_TV</t>
  </si>
  <si>
    <t>SFC_2028_SDC_TV</t>
  </si>
  <si>
    <t>2028_TV_QD_OLED_SDC_B_Host_SFC</t>
  </si>
  <si>
    <t>2028_TV_QD_OLED_Blue_VTE_Open_SDC_SFC</t>
  </si>
  <si>
    <t>Duksan Neolux_2028_TV</t>
  </si>
  <si>
    <t>Duksan Neolux_2028_B_Prime</t>
  </si>
  <si>
    <t>Duksan Neolux_2028_B_Prime_TV</t>
  </si>
  <si>
    <t>Duksan Neolux_2028_SDC_TV</t>
  </si>
  <si>
    <t>2028_TV_QD_OLED_SDC_B_Prime_Duksan Neolux</t>
  </si>
  <si>
    <t>2028_TV_QD_OLED_Blue_VTE_Open_SDC_Duksan Neolux</t>
  </si>
  <si>
    <t>Idemitsu Kosan_2028_B_Prime_TV</t>
  </si>
  <si>
    <t>2028_TV_QD_OLED_SDC_B_Prime_Idemitsu Kosan</t>
  </si>
  <si>
    <t>Hodogaya_2028_TV</t>
  </si>
  <si>
    <t>Hodogaya_2028_CPL_TV</t>
  </si>
  <si>
    <t>Hodogaya_2028_SDC_TV</t>
  </si>
  <si>
    <t>2028_TV_QD_OLED_SDC_CPL_Hodogaya</t>
  </si>
  <si>
    <t>2028_TV_QD_OLED_Blue_VTE_Open_SDC_Hodogaya</t>
  </si>
  <si>
    <t>DuPont_2028_EIL</t>
  </si>
  <si>
    <t>DuPont_2028_EIL_TV</t>
  </si>
  <si>
    <t>DuPont_2028_SDC_TV</t>
  </si>
  <si>
    <t>2028_TV_QD_OLED_SDC_EIL_DuPont</t>
  </si>
  <si>
    <t>2028_TV_QD_OLED_Blue_VTE_Open_SDC_DuPont</t>
  </si>
  <si>
    <t>Unknown_2028_TV</t>
  </si>
  <si>
    <t>Unknown_2028_EIL_TV</t>
  </si>
  <si>
    <t>Unknown_2028_SDC</t>
  </si>
  <si>
    <t>Unknown_2028_SDC_TV</t>
  </si>
  <si>
    <t>2028_TV_QD_OLED_SDC_EIL_Unknown</t>
  </si>
  <si>
    <t>2028_TV_QD_OLED_Blue_VTE_Open_SDC_Unknown</t>
  </si>
  <si>
    <t>2028_TV_QD_OLED_SDC_ETL_LG Chem</t>
  </si>
  <si>
    <t>Novaled_2028_ETL_TV</t>
  </si>
  <si>
    <t>2028_TV_QD_OLED_SDC_ETL_Novaled</t>
  </si>
  <si>
    <t>UDC_2028_SDC_TV</t>
  </si>
  <si>
    <t>2028_TV_QD_OLED_SDC_G_Dopant_UDC</t>
  </si>
  <si>
    <t>2028_TV_QD_OLED_Blue_VTE_Open_SDC_UDC</t>
  </si>
  <si>
    <t>Samsung SDI_2028_TV</t>
  </si>
  <si>
    <t>Samsung SDI_2028_G_Host_TV</t>
  </si>
  <si>
    <t>Samsung SDI_2028_SDC_TV</t>
  </si>
  <si>
    <t>2028_TV_QD_OLED_SDC_G_Host_Samsung SDI</t>
  </si>
  <si>
    <t>2028_TV_QD_OLED_Blue_VTE_Open_SDC_Samsung SDI</t>
  </si>
  <si>
    <t>Duksan Neolux_2028_G_Prime_TV</t>
  </si>
  <si>
    <t>2028_TV_QD_OLED_SDC_G_Prime_Duksan Neolux</t>
  </si>
  <si>
    <t>Duksan Neolux_2028_HTL_TV</t>
  </si>
  <si>
    <t>2028_TV_QD_OLED_SDC_HTL_Duksan Neolux</t>
  </si>
  <si>
    <t>Merck_2028_SDC_TV</t>
  </si>
  <si>
    <t>2028_TV_QD_OLED_SDC_HTL_Merck</t>
  </si>
  <si>
    <t>2028_TV_QD_OLED_Blue_VTE_Open_SDC_Merck</t>
  </si>
  <si>
    <t>2028_TV_QD_OLED_SDC_n/p_CGL_Merck</t>
  </si>
  <si>
    <t>Toray_2028_SDC_TV</t>
  </si>
  <si>
    <t>2028_TV_QD_OLED_SDC_n/p_CGL_Toray</t>
  </si>
  <si>
    <t>2028_TV_QD_OLED_Blue_VTE_Open_SDC_Toray</t>
  </si>
  <si>
    <t>Novaled_2028_P_Dopant_TV</t>
  </si>
  <si>
    <t>2028_TV_QD_OLED_SDC_P_Dopant_Novaled</t>
  </si>
  <si>
    <t>Tianma_2028</t>
  </si>
  <si>
    <t>Solus AM_2028_Tianma</t>
  </si>
  <si>
    <t>Solus AM_2028_Tianma_Mobile</t>
  </si>
  <si>
    <t>aETL_2028_Tianma</t>
  </si>
  <si>
    <t>2028_Mobile_SingleLayer_Tianma_aETL_Solus AM</t>
  </si>
  <si>
    <t>2028_Mobile_SingleLayer_RGB_VTE_FMM_Tianma_Solus AM</t>
  </si>
  <si>
    <t>Sunera_2028_aETL</t>
  </si>
  <si>
    <t>Sunera_2028_aETL_Mobile</t>
  </si>
  <si>
    <t>Sunera_2028_Tianma</t>
  </si>
  <si>
    <t>Sunera_2028_Tianma_Mobile</t>
  </si>
  <si>
    <t>2028_Mobile_SingleLayer_Tianma_aETL_Sunera</t>
  </si>
  <si>
    <t>2028_Mobile_SingleLayer_RGB_VTE_FMM_Tianma_Sunera</t>
  </si>
  <si>
    <t>B_Dopant_2028_Tianma</t>
  </si>
  <si>
    <t>2028_Mobile_SingleLayer_Tianma_B_Dopant_Sunera</t>
  </si>
  <si>
    <t>Idemitsu Kosan_2028_Tianma</t>
  </si>
  <si>
    <t>Idemitsu Kosan_2028_Tianma_Mobile</t>
  </si>
  <si>
    <t>B_Host_2028_Tianma</t>
  </si>
  <si>
    <t>2028_Mobile_SingleLayer_Tianma_B_Host_Idemitsu Kosan</t>
  </si>
  <si>
    <t>2028_Mobile_SingleLayer_RGB_VTE_FMM_Tianma_Idemitsu Kosan</t>
  </si>
  <si>
    <t>LG Chem_2028_Tianma</t>
  </si>
  <si>
    <t>LG Chem_2028_Tianma_Mobile</t>
  </si>
  <si>
    <t>2028_Mobile_SingleLayer_Tianma_B_Host_LG Chem</t>
  </si>
  <si>
    <t>2028_Mobile_SingleLayer_RGB_VTE_FMM_Tianma_LG Chem</t>
  </si>
  <si>
    <t>B_Prime_2028_Tianma</t>
  </si>
  <si>
    <t>2028_Mobile_SingleLayer_Tianma_B_Prime_Idemitsu Kosan</t>
  </si>
  <si>
    <t>Unknown_2028_Tianma</t>
  </si>
  <si>
    <t>Unknown_2028_Tianma_Mobile</t>
  </si>
  <si>
    <t>2028_Mobile_SingleLayer_Tianma_B_Prime_Unknown</t>
  </si>
  <si>
    <t>2028_Mobile_SingleLayer_RGB_VTE_FMM_Tianma_Unknown</t>
  </si>
  <si>
    <t>Aglaia Tech_2028_CPL</t>
  </si>
  <si>
    <t>Aglaia Tech_2028_CPL_Mobile</t>
  </si>
  <si>
    <t>Aglaia Tech_2028_Tianma</t>
  </si>
  <si>
    <t>Aglaia Tech_2028_Tianma_Mobile</t>
  </si>
  <si>
    <t>CPL_2028_Tianma</t>
  </si>
  <si>
    <t>2028_Mobile_SingleLayer_Tianma_CPL_Aglaia Tech</t>
  </si>
  <si>
    <t>2028_Mobile_SingleLayer_RGB_VTE_FMM_Tianma_Aglaia Tech</t>
  </si>
  <si>
    <t>Lumilan_2028_CPL</t>
  </si>
  <si>
    <t>Lumilan_2028_CPL_Mobile</t>
  </si>
  <si>
    <t>Lumilan_2028_Tianma</t>
  </si>
  <si>
    <t>Lumilan_2028_Tianma_Mobile</t>
  </si>
  <si>
    <t>2028_Mobile_SingleLayer_Tianma_CPL_Lumilan</t>
  </si>
  <si>
    <t>2028_Mobile_SingleLayer_RGB_VTE_FMM_Tianma_Lumilan</t>
  </si>
  <si>
    <t>Hyperion_2028_Tianma</t>
  </si>
  <si>
    <t>Hyperion_2028_Tianma_Mobile</t>
  </si>
  <si>
    <t>EIL_2028_Tianma</t>
  </si>
  <si>
    <t>2028_Mobile_SingleLayer_Tianma_EIL_Hyperion</t>
  </si>
  <si>
    <t>2028_Mobile_SingleLayer_RGB_VTE_FMM_Tianma_Hyperion</t>
  </si>
  <si>
    <t>Jilin OLED_2028_Tianma</t>
  </si>
  <si>
    <t>Jilin OLED_2028_Tianma_Mobile</t>
  </si>
  <si>
    <t>2028_Mobile_SingleLayer_Tianma_EIL_Jilin OLED</t>
  </si>
  <si>
    <t>2028_Mobile_SingleLayer_RGB_VTE_FMM_Tianma_Jilin OLED</t>
  </si>
  <si>
    <t>ETL_2028_Tianma</t>
  </si>
  <si>
    <t>2028_Mobile_SingleLayer_Tianma_ETL_Hyperion</t>
  </si>
  <si>
    <t>2028_Mobile_SingleLayer_Tianma_ETL_LG Chem</t>
  </si>
  <si>
    <t>2028_Mobile_SingleLayer_Tianma_ETL_Unknown</t>
  </si>
  <si>
    <t>UDC_2028_Tianma</t>
  </si>
  <si>
    <t>UDC_2028_Tianma_Mobile</t>
  </si>
  <si>
    <t>G_Dopant_2028_Tianma</t>
  </si>
  <si>
    <t>2028_Mobile_SingleLayer_Tianma_G_Dopant_UDC</t>
  </si>
  <si>
    <t>2028_Mobile_SingleLayer_RGB_VTE_FMM_Tianma_UDC</t>
  </si>
  <si>
    <t>LTOM_2028_Tianma</t>
  </si>
  <si>
    <t>LTOM_2028_Tianma_Mobile</t>
  </si>
  <si>
    <t>G_Host_2028_Tianma</t>
  </si>
  <si>
    <t>2028_Mobile_SingleLayer_Tianma_G_Host_LTOM</t>
  </si>
  <si>
    <t>2028_Mobile_SingleLayer_RGB_VTE_FMM_Tianma_LTOM</t>
  </si>
  <si>
    <t>Samsung SDI_2028_Tianma</t>
  </si>
  <si>
    <t>Samsung SDI_2028_Tianma_Mobile</t>
  </si>
  <si>
    <t>2028_Mobile_SingleLayer_Tianma_G_Host_Samsung SDI</t>
  </si>
  <si>
    <t>2028_Mobile_SingleLayer_RGB_VTE_FMM_Tianma_Samsung SDI</t>
  </si>
  <si>
    <t>Duksan Neolux_2028_Tianma</t>
  </si>
  <si>
    <t>Duksan Neolux_2028_Tianma_Mobile</t>
  </si>
  <si>
    <t>G_Prime_2028_Tianma</t>
  </si>
  <si>
    <t>2028_Mobile_SingleLayer_Tianma_G_Prime_Duksan Neolux</t>
  </si>
  <si>
    <t>2028_Mobile_SingleLayer_RGB_VTE_FMM_Tianma_Duksan Neolux</t>
  </si>
  <si>
    <t>Merck_2028_Tianma</t>
  </si>
  <si>
    <t>Merck_2028_Tianma_Mobile</t>
  </si>
  <si>
    <t>2028_Mobile_SingleLayer_Tianma_G_Prime_Merck</t>
  </si>
  <si>
    <t>2028_Mobile_SingleLayer_RGB_VTE_FMM_Tianma_Merck</t>
  </si>
  <si>
    <t>2028_Mobile_SingleLayer_Tianma_G_Prime_Unknown</t>
  </si>
  <si>
    <t>HIL_2028_Tianma</t>
  </si>
  <si>
    <t>2028_Mobile_SingleLayer_Tianma_HIL_Unknown</t>
  </si>
  <si>
    <t>HTL_2028_Tianma</t>
  </si>
  <si>
    <t>2028_Mobile_SingleLayer_Tianma_HTL_Merck</t>
  </si>
  <si>
    <t>2028_Mobile_SingleLayer_Tianma_HTL_Unknown</t>
  </si>
  <si>
    <t>Novaled_2028_Tianma</t>
  </si>
  <si>
    <t>Novaled_2028_Tianma_Mobile</t>
  </si>
  <si>
    <t>P_Dopant_2028_Tianma</t>
  </si>
  <si>
    <t>2028_Mobile_SingleLayer_Tianma_P_Dopant_Novaled</t>
  </si>
  <si>
    <t>2028_Mobile_SingleLayer_RGB_VTE_FMM_Tianma_Novaled</t>
  </si>
  <si>
    <t>Summer Sprout_2028_Tianma</t>
  </si>
  <si>
    <t>Summer Sprout_2028_Tianma_Mobile</t>
  </si>
  <si>
    <t>2028_Mobile_SingleLayer_Tianma_P_Dopant_Summer Sprout</t>
  </si>
  <si>
    <t>2028_Mobile_SingleLayer_RGB_VTE_FMM_Tianma_Summer Sprout</t>
  </si>
  <si>
    <t>R_Dopant_2028_Tianma</t>
  </si>
  <si>
    <t>2028_Mobile_SingleLayer_Tianma_R_Dopant_UDC</t>
  </si>
  <si>
    <t>DuPont_2028_Tianma</t>
  </si>
  <si>
    <t>DuPont_2028_Tianma_Mobile</t>
  </si>
  <si>
    <t>R_Host_2028_Tianma</t>
  </si>
  <si>
    <t>2028_Mobile_SingleLayer_Tianma_R_Host_DuPont</t>
  </si>
  <si>
    <t>2028_Mobile_SingleLayer_RGB_VTE_FMM_Tianma_DuPont</t>
  </si>
  <si>
    <t>SFC_2028_R_Host</t>
  </si>
  <si>
    <t>SFC_2028_R_Host_Mobile</t>
  </si>
  <si>
    <t>SFC_2028_Tianma</t>
  </si>
  <si>
    <t>SFC_2028_Tianma_Mobile</t>
  </si>
  <si>
    <t>2028_Mobile_SingleLayer_Tianma_R_Host_SFC</t>
  </si>
  <si>
    <t>2028_Mobile_SingleLayer_RGB_VTE_FMM_Tianma_SFC</t>
  </si>
  <si>
    <t>R_Prime_2028_Tianma</t>
  </si>
  <si>
    <t>2028_Mobile_SingleLayer_Tianma_R_Prime_Jilin OLED</t>
  </si>
  <si>
    <t>Truly_2028</t>
  </si>
  <si>
    <t>Solus AM_2028_Truly</t>
  </si>
  <si>
    <t>Solus AM_2028_Truly_Mobile</t>
  </si>
  <si>
    <t>aETL_2028_Truly</t>
  </si>
  <si>
    <t>2028_Mobile_SingleLayer_Truly_aETL_Solus AM</t>
  </si>
  <si>
    <t>2028_Mobile_SingleLayer_RGB_VTE_FMM_Truly_Solus AM</t>
  </si>
  <si>
    <t>Idemitsu Kosan_2028_Truly</t>
  </si>
  <si>
    <t>Idemitsu Kosan_2028_Truly_Mobile</t>
  </si>
  <si>
    <t>B_Dopant_2028_Truly</t>
  </si>
  <si>
    <t>2028_Mobile_SingleLayer_Truly_B_Dopant_Idemitsu Kosan</t>
  </si>
  <si>
    <t>2028_Mobile_SingleLayer_RGB_VTE_FMM_Truly_Idemitsu Kosan</t>
  </si>
  <si>
    <t>SFC_2028_Truly</t>
  </si>
  <si>
    <t>SFC_2028_Truly_Mobile</t>
  </si>
  <si>
    <t>2028_Mobile_SingleLayer_Truly_B_Dopant_SFC</t>
  </si>
  <si>
    <t>2028_Mobile_SingleLayer_RGB_VTE_FMM_Truly_SFC</t>
  </si>
  <si>
    <t>B_Host_2028_Truly</t>
  </si>
  <si>
    <t>2028_Mobile_SingleLayer_Truly_B_Host_Idemitsu Kosan</t>
  </si>
  <si>
    <t>2028_Mobile_SingleLayer_Truly_B_Host_SFC</t>
  </si>
  <si>
    <t>DuPont_2028_B_Prime</t>
  </si>
  <si>
    <t>DuPont_2028_B_Prime_Mobile</t>
  </si>
  <si>
    <t>DuPont_2028_Truly</t>
  </si>
  <si>
    <t>DuPont_2028_Truly_Mobile</t>
  </si>
  <si>
    <t>B_Prime_2028_Truly</t>
  </si>
  <si>
    <t>2028_Mobile_SingleLayer_Truly_B_Prime_DuPont</t>
  </si>
  <si>
    <t>2028_Mobile_SingleLayer_RGB_VTE_FMM_Truly_DuPont</t>
  </si>
  <si>
    <t>Unknown_2028_Truly</t>
  </si>
  <si>
    <t>Unknown_2028_Truly_Mobile</t>
  </si>
  <si>
    <t>CPL_2028_Truly</t>
  </si>
  <si>
    <t>2028_Mobile_SingleLayer_Truly_CPL_Unknown</t>
  </si>
  <si>
    <t>2028_Mobile_SingleLayer_RGB_VTE_FMM_Truly_Unknown</t>
  </si>
  <si>
    <t>EIL_2028_Truly</t>
  </si>
  <si>
    <t>2028_Mobile_SingleLayer_Truly_EIL_Unknown</t>
  </si>
  <si>
    <t>DuPont_2028_ETL</t>
  </si>
  <si>
    <t>DuPont_2028_ETL_Mobile</t>
  </si>
  <si>
    <t>ETL_2028_Truly</t>
  </si>
  <si>
    <t>2028_Mobile_SingleLayer_Truly_ETL_DuPont</t>
  </si>
  <si>
    <t>LG Chem_2028_Truly</t>
  </si>
  <si>
    <t>LG Chem_2028_Truly_Mobile</t>
  </si>
  <si>
    <t>2028_Mobile_SingleLayer_Truly_ETL_LG Chem</t>
  </si>
  <si>
    <t>2028_Mobile_SingleLayer_RGB_VTE_FMM_Truly_LG Chem</t>
  </si>
  <si>
    <t>Merck_2028_Truly</t>
  </si>
  <si>
    <t>Merck_2028_Truly_Mobile</t>
  </si>
  <si>
    <t>2028_Mobile_SingleLayer_Truly_ETL_Merck</t>
  </si>
  <si>
    <t>2028_Mobile_SingleLayer_RGB_VTE_FMM_Truly_Merck</t>
  </si>
  <si>
    <t>2028_Mobile_SingleLayer_Truly_ETL_Unknown</t>
  </si>
  <si>
    <t>UDC_2028_Truly</t>
  </si>
  <si>
    <t>UDC_2028_Truly_Mobile</t>
  </si>
  <si>
    <t>G_Dopant_2028_Truly</t>
  </si>
  <si>
    <t>2028_Mobile_SingleLayer_Truly_G_Dopant_UDC</t>
  </si>
  <si>
    <t>2028_Mobile_SingleLayer_RGB_VTE_FMM_Truly_UDC</t>
  </si>
  <si>
    <t>DuPont_2028_G_Host_Mobile</t>
  </si>
  <si>
    <t>G_Host_2028_Truly</t>
  </si>
  <si>
    <t>2028_Mobile_SingleLayer_Truly_G_Host_DuPont</t>
  </si>
  <si>
    <t>Merck_2028_G_Host</t>
  </si>
  <si>
    <t>Merck_2028_G_Host_Mobile</t>
  </si>
  <si>
    <t>2028_Mobile_SingleLayer_Truly_G_Host_Merck</t>
  </si>
  <si>
    <t>Samsung SDI_2028_Truly</t>
  </si>
  <si>
    <t>Samsung SDI_2028_Truly_Mobile</t>
  </si>
  <si>
    <t>2028_Mobile_SingleLayer_Truly_G_Host_Samsung SDI</t>
  </si>
  <si>
    <t>2028_Mobile_SingleLayer_RGB_VTE_FMM_Truly_Samsung SDI</t>
  </si>
  <si>
    <t>G_Prime_2028_Truly</t>
  </si>
  <si>
    <t>2028_Mobile_SingleLayer_Truly_G_Prime_DuPont</t>
  </si>
  <si>
    <t>HIL_2028_Truly</t>
  </si>
  <si>
    <t>2028_Mobile_SingleLayer_Truly_HIL_Unknown</t>
  </si>
  <si>
    <t>Duksan Neolux_2028_Truly</t>
  </si>
  <si>
    <t>Duksan Neolux_2028_Truly_Mobile</t>
  </si>
  <si>
    <t>HTL_2028_Truly</t>
  </si>
  <si>
    <t>2028_Mobile_SingleLayer_Truly_HTL_Duksan Neolux</t>
  </si>
  <si>
    <t>2028_Mobile_SingleLayer_RGB_VTE_FMM_Truly_Duksan Neolux</t>
  </si>
  <si>
    <t>Novaled_2028_Truly</t>
  </si>
  <si>
    <t>Novaled_2028_Truly_Mobile</t>
  </si>
  <si>
    <t>P_Dopant_2028_Truly</t>
  </si>
  <si>
    <t>2028_Mobile_SingleLayer_Truly_P_Dopant_Novaled</t>
  </si>
  <si>
    <t>2028_Mobile_SingleLayer_RGB_VTE_FMM_Truly_Novaled</t>
  </si>
  <si>
    <t>2028_Mobile_SingleLayer_Truly_P_Dopant_Unknown</t>
  </si>
  <si>
    <t>R_Dopant_2028_Truly</t>
  </si>
  <si>
    <t>2028_Mobile_SingleLayer_Truly_R_Dopant_UDC</t>
  </si>
  <si>
    <t>R_Host_2028_Truly</t>
  </si>
  <si>
    <t>2028_Mobile_SingleLayer_Truly_R_Host_Duksan Neolux</t>
  </si>
  <si>
    <t>2028_Mobile_SingleLayer_Truly_R_Host_DuPont</t>
  </si>
  <si>
    <t>R_Prime_2028_Truly</t>
  </si>
  <si>
    <t>2028_Mobile_SingleLayer_Truly_R_Prime_DuPont</t>
  </si>
  <si>
    <t>Unknown_2028_R_Prime</t>
  </si>
  <si>
    <t>Unknown_2028_R_Prime_Mobile</t>
  </si>
  <si>
    <t>2028_Mobile_SingleLayer_Truly_R_Prime_Unknown</t>
  </si>
  <si>
    <t>Visionox_2028</t>
  </si>
  <si>
    <t>Solus AM_2028_Visionox</t>
  </si>
  <si>
    <t>Solus AM_2028_Visionox_IT</t>
  </si>
  <si>
    <t>aETL_2028_Visionox</t>
  </si>
  <si>
    <t>2028_IT_SingleLayer_Visionox_aETL_Solus AM</t>
  </si>
  <si>
    <t>2028_IT_SingleLayer_RGB_VTE_FMM_Visionox_Solus AM</t>
  </si>
  <si>
    <t>Sunera_2028_aETL_IT</t>
  </si>
  <si>
    <t>Sunera_2028_Visionox</t>
  </si>
  <si>
    <t>Sunera_2028_Visionox_IT</t>
  </si>
  <si>
    <t>2028_IT_SingleLayer_Visionox_aETL_Sunera</t>
  </si>
  <si>
    <t>2028_IT_SingleLayer_RGB_VTE_FMM_Visionox_Sunera</t>
  </si>
  <si>
    <t>B_Dopant_2028_Visionox</t>
  </si>
  <si>
    <t>2028_IT_SingleLayer_Visionox_B_Dopant_Sunera</t>
  </si>
  <si>
    <t>Idemitsu Kosan_2028_Visionox</t>
  </si>
  <si>
    <t>Idemitsu Kosan_2028_Visionox_IT</t>
  </si>
  <si>
    <t>B_Host_2028_Visionox</t>
  </si>
  <si>
    <t>2028_IT_SingleLayer_Visionox_B_Host_Idemitsu Kosan</t>
  </si>
  <si>
    <t>2028_IT_SingleLayer_RGB_VTE_FMM_Visionox_Idemitsu Kosan</t>
  </si>
  <si>
    <t>SFC_2028_Visionox</t>
  </si>
  <si>
    <t>SFC_2028_Visionox_IT</t>
  </si>
  <si>
    <t>2028_IT_SingleLayer_Visionox_B_Host_SFC</t>
  </si>
  <si>
    <t>2028_IT_SingleLayer_RGB_VTE_FMM_Visionox_SFC</t>
  </si>
  <si>
    <t>Jilin OLED_2028_B_Prime</t>
  </si>
  <si>
    <t>Jilin OLED_2028_B_Prime_IT</t>
  </si>
  <si>
    <t>Jilin OLED_2028_Visionox</t>
  </si>
  <si>
    <t>Jilin OLED_2028_Visionox_IT</t>
  </si>
  <si>
    <t>B_Prime_2028_Visionox</t>
  </si>
  <si>
    <t>2028_IT_SingleLayer_Visionox_B_Prime_Jilin OLED</t>
  </si>
  <si>
    <t>2028_IT_SingleLayer_RGB_VTE_FMM_Visionox_Jilin OLED</t>
  </si>
  <si>
    <t>Sunera_2028_B_Prime</t>
  </si>
  <si>
    <t>Sunera_2028_B_Prime_IT</t>
  </si>
  <si>
    <t>2028_IT_SingleLayer_Visionox_B_Prime_Sunera</t>
  </si>
  <si>
    <t>Sunera_2028_CPL</t>
  </si>
  <si>
    <t>Sunera_2028_CPL_IT</t>
  </si>
  <si>
    <t>CPL_2028_Visionox</t>
  </si>
  <si>
    <t>2028_IT_SingleLayer_Visionox_CPL_Sunera</t>
  </si>
  <si>
    <t>EMT_2028</t>
  </si>
  <si>
    <t>EMT_2028_IT</t>
  </si>
  <si>
    <t>EMT_2028_EIL</t>
  </si>
  <si>
    <t>EMT_2028_EIL_IT</t>
  </si>
  <si>
    <t>EMT_2028_Visionox</t>
  </si>
  <si>
    <t>EMT_2028_Visionox_IT</t>
  </si>
  <si>
    <t>EIL_2028_Visionox</t>
  </si>
  <si>
    <t>2028_IT_SingleLayer_Visionox_EIL_EMT</t>
  </si>
  <si>
    <t>2028_IT_SingleLayer_RGB_VTE_FMM_Visionox_EMT</t>
  </si>
  <si>
    <t>Unknown_2028_Visionox</t>
  </si>
  <si>
    <t>Unknown_2028_Visionox_IT</t>
  </si>
  <si>
    <t>2028_IT_SingleLayer_Visionox_EIL_Unknown</t>
  </si>
  <si>
    <t>2028_IT_SingleLayer_RGB_VTE_FMM_Visionox_Unknown</t>
  </si>
  <si>
    <t>LG Chem_2028_Visionox</t>
  </si>
  <si>
    <t>LG Chem_2028_Visionox_IT</t>
  </si>
  <si>
    <t>ETL_2028_Visionox</t>
  </si>
  <si>
    <t>2028_IT_SingleLayer_Visionox_ETL_LG Chem</t>
  </si>
  <si>
    <t>2028_IT_SingleLayer_RGB_VTE_FMM_Visionox_LG Chem</t>
  </si>
  <si>
    <t>Solus AM_2028_ETL_IT</t>
  </si>
  <si>
    <t>2028_IT_SingleLayer_Visionox_ETL_Solus AM</t>
  </si>
  <si>
    <t>2028_IT_SingleLayer_Visionox_ETL_Unknown</t>
  </si>
  <si>
    <t>UDC_2028_Visionox</t>
  </si>
  <si>
    <t>UDC_2028_Visionox_IT</t>
  </si>
  <si>
    <t>G_Dopant_2028_Visionox</t>
  </si>
  <si>
    <t>2028_IT_SingleLayer_Visionox_G_Dopant_UDC</t>
  </si>
  <si>
    <t>2028_IT_SingleLayer_RGB_VTE_FMM_Visionox_UDC</t>
  </si>
  <si>
    <t>Merck_2028_G_Host_IT</t>
  </si>
  <si>
    <t>Merck_2028_Visionox</t>
  </si>
  <si>
    <t>Merck_2028_Visionox_IT</t>
  </si>
  <si>
    <t>G_Host_2028_Visionox</t>
  </si>
  <si>
    <t>2028_IT_SingleLayer_Visionox_G_Host_Merck</t>
  </si>
  <si>
    <t>2028_IT_SingleLayer_RGB_VTE_FMM_Visionox_Merck</t>
  </si>
  <si>
    <t>Samsung SDI_2028_Visionox</t>
  </si>
  <si>
    <t>Samsung SDI_2028_Visionox_IT</t>
  </si>
  <si>
    <t>2028_IT_SingleLayer_Visionox_G_Host_Samsung SDI</t>
  </si>
  <si>
    <t>2028_IT_SingleLayer_RGB_VTE_FMM_Visionox_Samsung SDI</t>
  </si>
  <si>
    <t>Jilin OLED_2028_G_Prime_IT</t>
  </si>
  <si>
    <t>G_Prime_2028_Visionox</t>
  </si>
  <si>
    <t>2028_IT_SingleLayer_Visionox_G_Prime_Jilin OLED</t>
  </si>
  <si>
    <t>HIL_2028_Visionox</t>
  </si>
  <si>
    <t>2028_IT_SingleLayer_Visionox_HIL_Unknown</t>
  </si>
  <si>
    <t>HTL_2028_Visionox</t>
  </si>
  <si>
    <t>2028_IT_SingleLayer_Visionox_HTL_Merck</t>
  </si>
  <si>
    <t>Unknown_2028_HTL_IT</t>
  </si>
  <si>
    <t>2028_IT_SingleLayer_Visionox_HTL_Unknown</t>
  </si>
  <si>
    <t>Novaled_2028_Visionox</t>
  </si>
  <si>
    <t>Novaled_2028_Visionox_IT</t>
  </si>
  <si>
    <t>P_Dopant_2028_Visionox</t>
  </si>
  <si>
    <t>2028_IT_SingleLayer_Visionox_P_Dopant_Novaled</t>
  </si>
  <si>
    <t>2028_IT_SingleLayer_RGB_VTE_FMM_Visionox_Novaled</t>
  </si>
  <si>
    <t>Unknown_2028_P_Dopant_IT</t>
  </si>
  <si>
    <t>2028_IT_SingleLayer_Visionox_P_Dopant_Unknown</t>
  </si>
  <si>
    <t>R_Dopant_2028_Visionox</t>
  </si>
  <si>
    <t>2028_IT_SingleLayer_Visionox_R_Dopant_UDC</t>
  </si>
  <si>
    <t>DuPont_2028_Visionox</t>
  </si>
  <si>
    <t>DuPont_2028_Visionox_IT</t>
  </si>
  <si>
    <t>R_Host_2028_Visionox</t>
  </si>
  <si>
    <t>2028_IT_SingleLayer_Visionox_R_Host_DuPont</t>
  </si>
  <si>
    <t>2028_IT_SingleLayer_RGB_VTE_FMM_Visionox_DuPont</t>
  </si>
  <si>
    <t>2028_IT_SingleLayer_Visionox_R_Host_Unknown</t>
  </si>
  <si>
    <t>R_Prime_2028_Visionox</t>
  </si>
  <si>
    <t>2028_IT_SingleLayer_Visionox_R_Prime_DuPont</t>
  </si>
  <si>
    <t>EMT_2028_R_Prime</t>
  </si>
  <si>
    <t>EMT_2028_R_Prime_IT</t>
  </si>
  <si>
    <t>2028_IT_SingleLayer_Visionox_R_Prime_EMT</t>
  </si>
  <si>
    <t>Solus AM_2028_Visionox_Mobile</t>
  </si>
  <si>
    <t>2028_Mobile_SingleLayer_Visionox_aETL_Solus AM</t>
  </si>
  <si>
    <t>2028_Mobile_SingleLayer_RGB_VTE_FMM_Visionox_Solus AM</t>
  </si>
  <si>
    <t>Sunera_2028_Visionox_Mobile</t>
  </si>
  <si>
    <t>2028_Mobile_SingleLayer_Visionox_aETL_Sunera</t>
  </si>
  <si>
    <t>2028_Mobile_SingleLayer_RGB_VTE_FMM_Visionox_Sunera</t>
  </si>
  <si>
    <t>2028_Mobile_SingleLayer_Visionox_B_Dopant_Sunera</t>
  </si>
  <si>
    <t>Idemitsu Kosan_2028_Visionox_Mobile</t>
  </si>
  <si>
    <t>2028_Mobile_SingleLayer_Visionox_B_Host_Idemitsu Kosan</t>
  </si>
  <si>
    <t>2028_Mobile_SingleLayer_RGB_VTE_FMM_Visionox_Idemitsu Kosan</t>
  </si>
  <si>
    <t>Jilin OLED_2028_B_Prime_Mobile</t>
  </si>
  <si>
    <t>Jilin OLED_2028_Visionox_Mobile</t>
  </si>
  <si>
    <t>2028_Mobile_SingleLayer_Visionox_B_Prime_Jilin OLED</t>
  </si>
  <si>
    <t>2028_Mobile_SingleLayer_RGB_VTE_FMM_Visionox_Jilin OLED</t>
  </si>
  <si>
    <t>Sunera_2028_B_Prime_Mobile</t>
  </si>
  <si>
    <t>2028_Mobile_SingleLayer_Visionox_B_Prime_Sunera</t>
  </si>
  <si>
    <t>Sunera_2028_CPL_Mobile</t>
  </si>
  <si>
    <t>2028_Mobile_SingleLayer_Visionox_CPL_Sunera</t>
  </si>
  <si>
    <t>EMT_2028_Mobile</t>
  </si>
  <si>
    <t>EMT_2028_EIL_Mobile</t>
  </si>
  <si>
    <t>EMT_2028_Visionox_Mobile</t>
  </si>
  <si>
    <t>2028_Mobile_SingleLayer_Visionox_EIL_EMT</t>
  </si>
  <si>
    <t>2028_Mobile_SingleLayer_RGB_VTE_FMM_Visionox_EMT</t>
  </si>
  <si>
    <t>Unknown_2028_Visionox_Mobile</t>
  </si>
  <si>
    <t>2028_Mobile_SingleLayer_Visionox_EIL_Unknown</t>
  </si>
  <si>
    <t>2028_Mobile_SingleLayer_RGB_VTE_FMM_Visionox_Unknown</t>
  </si>
  <si>
    <t>LG Chem_2028_Visionox_Mobile</t>
  </si>
  <si>
    <t>2028_Mobile_SingleLayer_Visionox_ETL_LG Chem</t>
  </si>
  <si>
    <t>2028_Mobile_SingleLayer_RGB_VTE_FMM_Visionox_LG Chem</t>
  </si>
  <si>
    <t>2028_Mobile_SingleLayer_Visionox_ETL_Unknown</t>
  </si>
  <si>
    <t>UDC_2028_Visionox_Mobile</t>
  </si>
  <si>
    <t>2028_Mobile_SingleLayer_Visionox_G_Dopant_UDC</t>
  </si>
  <si>
    <t>2028_Mobile_SingleLayer_RGB_VTE_FMM_Visionox_UDC</t>
  </si>
  <si>
    <t>Merck_2028_Visionox_Mobile</t>
  </si>
  <si>
    <t>2028_Mobile_SingleLayer_Visionox_G_Host_Merck</t>
  </si>
  <si>
    <t>2028_Mobile_SingleLayer_RGB_VTE_FMM_Visionox_Merck</t>
  </si>
  <si>
    <t>Samsung SDI_2028_Visionox_Mobile</t>
  </si>
  <si>
    <t>2028_Mobile_SingleLayer_Visionox_G_Host_Samsung SDI</t>
  </si>
  <si>
    <t>2028_Mobile_SingleLayer_RGB_VTE_FMM_Visionox_Samsung SDI</t>
  </si>
  <si>
    <t>2028_Mobile_SingleLayer_Visionox_G_Prime_Jilin OLED</t>
  </si>
  <si>
    <t>2028_Mobile_SingleLayer_Visionox_HIL_Unknown</t>
  </si>
  <si>
    <t>2028_Mobile_SingleLayer_Visionox_HTL_Merck</t>
  </si>
  <si>
    <t>2028_Mobile_SingleLayer_Visionox_HTL_Unknown</t>
  </si>
  <si>
    <t>Novaled_2028_Visionox_Mobile</t>
  </si>
  <si>
    <t>2028_Mobile_SingleLayer_Visionox_P_Dopant_Novaled</t>
  </si>
  <si>
    <t>2028_Mobile_SingleLayer_RGB_VTE_FMM_Visionox_Novaled</t>
  </si>
  <si>
    <t>2028_Mobile_SingleLayer_Visionox_P_Dopant_Unknown</t>
  </si>
  <si>
    <t>2028_Mobile_SingleLayer_Visionox_R_Dopant_UDC</t>
  </si>
  <si>
    <t>DuPont_2028_Visionox_Mobile</t>
  </si>
  <si>
    <t>2028_Mobile_SingleLayer_Visionox_R_Host_DuPont</t>
  </si>
  <si>
    <t>2028_Mobile_SingleLayer_RGB_VTE_FMM_Visionox_DuPont</t>
  </si>
  <si>
    <t>2028_Mobile_SingleLayer_Visionox_R_Host_Unknown</t>
  </si>
  <si>
    <t>2028_Mobile_SingleLayer_Visionox_R_Prime_DuPont</t>
  </si>
  <si>
    <t>EMT_2028_R_Prime_Mobile</t>
  </si>
  <si>
    <t>2028_Mobile_SingleLayer_Visionox_R_Prime_EMT</t>
  </si>
  <si>
    <t>Solus AM_2029</t>
  </si>
  <si>
    <t>Solus AM_2029_IT</t>
  </si>
  <si>
    <t>aETL_2029</t>
  </si>
  <si>
    <t>BOE_2029</t>
  </si>
  <si>
    <t>Solus AM_2029_aETL</t>
  </si>
  <si>
    <t>Solus AM_2029_aETL_IT</t>
  </si>
  <si>
    <t>Solus AM_2029_BOE</t>
  </si>
  <si>
    <t>Solus AM_2029_BOE_IT</t>
  </si>
  <si>
    <t>aETL_2029_BOE</t>
  </si>
  <si>
    <t>2029_IT_SingleLayer_BOE_aETL_Solus AM</t>
  </si>
  <si>
    <t>2029_IT_SingleLayer_RGB_VTE_FMM_BOE_Solus AM</t>
  </si>
  <si>
    <t>SFC_2029</t>
  </si>
  <si>
    <t>SFC_2029_IT</t>
  </si>
  <si>
    <t>B_Dopant_2029</t>
  </si>
  <si>
    <t>SFC_2029_B_Dopant</t>
  </si>
  <si>
    <t>SFC_2029_B_Dopant_IT</t>
  </si>
  <si>
    <t>SFC_2029_BOE</t>
  </si>
  <si>
    <t>SFC_2029_BOE_IT</t>
  </si>
  <si>
    <t>B_Dopant_2029_BOE</t>
  </si>
  <si>
    <t>2029_IT_SingleLayer_BOE_B_Dopant_SFC</t>
  </si>
  <si>
    <t>2029_IT_SingleLayer_RGB_VTE_FMM_BOE_SFC</t>
  </si>
  <si>
    <t>Sunera_2029</t>
  </si>
  <si>
    <t>Sunera_2029_IT</t>
  </si>
  <si>
    <t>Sunera_2029_B_Dopant</t>
  </si>
  <si>
    <t>Sunera_2029_B_Dopant_IT</t>
  </si>
  <si>
    <t>Sunera_2029_BOE</t>
  </si>
  <si>
    <t>Sunera_2029_BOE_IT</t>
  </si>
  <si>
    <t>2029_IT_SingleLayer_BOE_B_Dopant_Sunera</t>
  </si>
  <si>
    <t>2029_IT_SingleLayer_RGB_VTE_FMM_BOE_Sunera</t>
  </si>
  <si>
    <t>LG Chem_2029</t>
  </si>
  <si>
    <t>LG Chem_2029_IT</t>
  </si>
  <si>
    <t>B_Host_2029</t>
  </si>
  <si>
    <t>LG Chem_2029_B_Host</t>
  </si>
  <si>
    <t>LG Chem_2029_B_Host_IT</t>
  </si>
  <si>
    <t>LG Chem_2029_BOE</t>
  </si>
  <si>
    <t>LG Chem_2029_BOE_IT</t>
  </si>
  <si>
    <t>B_Host_2029_BOE</t>
  </si>
  <si>
    <t>2029_IT_SingleLayer_BOE_B_Host_LG Chem</t>
  </si>
  <si>
    <t>2029_IT_SingleLayer_RGB_VTE_FMM_BOE_LG Chem</t>
  </si>
  <si>
    <t>SK JNC_2029</t>
  </si>
  <si>
    <t>SK JNC_2029_IT</t>
  </si>
  <si>
    <t>B_Prime_2029</t>
  </si>
  <si>
    <t>SK JNC_2029_B_Prime</t>
  </si>
  <si>
    <t>SK JNC_2029_B_Prime_IT</t>
  </si>
  <si>
    <t>SK JNC_2029_BOE</t>
  </si>
  <si>
    <t>SK JNC_2029_BOE_IT</t>
  </si>
  <si>
    <t>B_Prime_2029_BOE</t>
  </si>
  <si>
    <t>2029_IT_SingleLayer_BOE_B_Prime_SK JNC</t>
  </si>
  <si>
    <t>2029_IT_SingleLayer_RGB_VTE_FMM_BOE_SK JNC</t>
  </si>
  <si>
    <t>Hyperion_2029</t>
  </si>
  <si>
    <t>Hyperion_2029_IT</t>
  </si>
  <si>
    <t>CPL_2029</t>
  </si>
  <si>
    <t>Hyperion_2029_CPL</t>
  </si>
  <si>
    <t>Hyperion_2029_CPL_IT</t>
  </si>
  <si>
    <t>Hyperion_2029_BOE</t>
  </si>
  <si>
    <t>Hyperion_2029_BOE_IT</t>
  </si>
  <si>
    <t>CPL_2029_BOE</t>
  </si>
  <si>
    <t>2029_IT_SingleLayer_BOE_CPL_Hyperion</t>
  </si>
  <si>
    <t>2029_IT_SingleLayer_RGB_VTE_FMM_BOE_Hyperion</t>
  </si>
  <si>
    <t>EIL_2029</t>
  </si>
  <si>
    <t>Hyperion_2029_EIL</t>
  </si>
  <si>
    <t>Hyperion_2029_EIL_IT</t>
  </si>
  <si>
    <t>EIL_2029_BOE</t>
  </si>
  <si>
    <t>2029_IT_SingleLayer_BOE_EIL_Hyperion</t>
  </si>
  <si>
    <t>Aglaia Tech_2029</t>
  </si>
  <si>
    <t>Aglaia Tech_2029_IT</t>
  </si>
  <si>
    <t>ETL_2029</t>
  </si>
  <si>
    <t>Aglaia Tech_2029_ETL</t>
  </si>
  <si>
    <t>Aglaia Tech_2029_ETL_IT</t>
  </si>
  <si>
    <t>Aglaia Tech_2029_BOE</t>
  </si>
  <si>
    <t>Aglaia Tech_2029_BOE_IT</t>
  </si>
  <si>
    <t>ETL_2029_BOE</t>
  </si>
  <si>
    <t>2029_IT_SingleLayer_BOE_ETL_Aglaia Tech</t>
  </si>
  <si>
    <t>2029_IT_SingleLayer_RGB_VTE_FMM_BOE_Aglaia Tech</t>
  </si>
  <si>
    <t>LG Chem_2029_ETL</t>
  </si>
  <si>
    <t>LG Chem_2029_ETL_IT</t>
  </si>
  <si>
    <t>2029_IT_SingleLayer_BOE_ETL_LG Chem</t>
  </si>
  <si>
    <t>Merck_2029</t>
  </si>
  <si>
    <t>Merck_2029_IT</t>
  </si>
  <si>
    <t>Merck_2029_ETL</t>
  </si>
  <si>
    <t>Merck_2029_ETL_IT</t>
  </si>
  <si>
    <t>Merck_2029_BOE</t>
  </si>
  <si>
    <t>Merck_2029_BOE_IT</t>
  </si>
  <si>
    <t>2029_IT_SingleLayer_BOE_ETL_Merck</t>
  </si>
  <si>
    <t>2029_IT_SingleLayer_RGB_VTE_FMM_BOE_Merck</t>
  </si>
  <si>
    <t>UDC_2029</t>
  </si>
  <si>
    <t>UDC_2029_IT</t>
  </si>
  <si>
    <t>G_Dopant_2029</t>
  </si>
  <si>
    <t>UDC_2029_G_Dopant</t>
  </si>
  <si>
    <t>UDC_2029_G_Dopant_IT</t>
  </si>
  <si>
    <t>UDC_2029_BOE</t>
  </si>
  <si>
    <t>UDC_2029_BOE_IT</t>
  </si>
  <si>
    <t>G_Dopant_2029_BOE</t>
  </si>
  <si>
    <t>2029_IT_SingleLayer_BOE_G_Dopant_UDC</t>
  </si>
  <si>
    <t>2029_IT_SingleLayer_RGB_VTE_FMM_BOE_UDC</t>
  </si>
  <si>
    <t>LTOM_2029</t>
  </si>
  <si>
    <t>LTOM_2029_IT</t>
  </si>
  <si>
    <t>G_Host_2029</t>
  </si>
  <si>
    <t>LTOM_2029_G_Host</t>
  </si>
  <si>
    <t>LTOM_2029_G_Host_IT</t>
  </si>
  <si>
    <t>LTOM_2029_BOE</t>
  </si>
  <si>
    <t>LTOM_2029_BOE_IT</t>
  </si>
  <si>
    <t>G_Host_2029_BOE</t>
  </si>
  <si>
    <t>2029_IT_SingleLayer_BOE_G_Host_LTOM</t>
  </si>
  <si>
    <t>2029_IT_SingleLayer_RGB_VTE_FMM_BOE_LTOM</t>
  </si>
  <si>
    <t>Samsung SDI_2029</t>
  </si>
  <si>
    <t>Samsung SDI_2029_IT</t>
  </si>
  <si>
    <t>Samsung SDI_2029_G_Host</t>
  </si>
  <si>
    <t>Samsung SDI_2029_G_Host_IT</t>
  </si>
  <si>
    <t>Samsung SDI_2029_BOE</t>
  </si>
  <si>
    <t>Samsung SDI_2029_BOE_IT</t>
  </si>
  <si>
    <t>2029_IT_SingleLayer_BOE_G_Host_Samsung SDI</t>
  </si>
  <si>
    <t>2029_IT_SingleLayer_RGB_VTE_FMM_BOE_Samsung SDI</t>
  </si>
  <si>
    <t>G_Prime_2029</t>
  </si>
  <si>
    <t>Hyperion_2029_G_Prime</t>
  </si>
  <si>
    <t>Hyperion_2029_G_Prime_IT</t>
  </si>
  <si>
    <t>G_Prime_2029_BOE</t>
  </si>
  <si>
    <t>2029_IT_SingleLayer_BOE_G_Prime_Hyperion</t>
  </si>
  <si>
    <t>Merck_2029_G_Prime</t>
  </si>
  <si>
    <t>Merck_2029_G_Prime_IT</t>
  </si>
  <si>
    <t>2029_IT_SingleLayer_BOE_G_Prime_Merck</t>
  </si>
  <si>
    <t>HIL_2029</t>
  </si>
  <si>
    <t>Hyperion_2029_HIL</t>
  </si>
  <si>
    <t>Hyperion_2029_HIL_IT</t>
  </si>
  <si>
    <t>HIL_2029_BOE</t>
  </si>
  <si>
    <t>2029_IT_SingleLayer_BOE_HIL_Hyperion</t>
  </si>
  <si>
    <t>Idemitsu Kosan_2029</t>
  </si>
  <si>
    <t>Idemitsu Kosan_2029_IT</t>
  </si>
  <si>
    <t>Idemitsu Kosan_2029_HIL</t>
  </si>
  <si>
    <t>Idemitsu Kosan_2029_HIL_IT</t>
  </si>
  <si>
    <t>Idemitsu Kosan_2029_BOE</t>
  </si>
  <si>
    <t>Idemitsu Kosan_2029_BOE_IT</t>
  </si>
  <si>
    <t>2029_IT_SingleLayer_BOE_HIL_Idemitsu Kosan</t>
  </si>
  <si>
    <t>2029_IT_SingleLayer_RGB_VTE_FMM_BOE_Idemitsu Kosan</t>
  </si>
  <si>
    <t>HTL_2029</t>
  </si>
  <si>
    <t>Hyperion_2029_HTL</t>
  </si>
  <si>
    <t>Hyperion_2029_HTL_IT</t>
  </si>
  <si>
    <t>HTL_2029_BOE</t>
  </si>
  <si>
    <t>2029_IT_SingleLayer_BOE_HTL_Hyperion</t>
  </si>
  <si>
    <t>Idemitsu Kosan_2029_HTL</t>
  </si>
  <si>
    <t>Idemitsu Kosan_2029_HTL_IT</t>
  </si>
  <si>
    <t>2029_IT_SingleLayer_BOE_HTL_Idemitsu Kosan</t>
  </si>
  <si>
    <t>Novaled_2029</t>
  </si>
  <si>
    <t>Novaled_2029_IT</t>
  </si>
  <si>
    <t>P_Dopant_2029</t>
  </si>
  <si>
    <t>Novaled_2029_P_Dopant</t>
  </si>
  <si>
    <t>Novaled_2029_P_Dopant_IT</t>
  </si>
  <si>
    <t>Novaled_2029_BOE</t>
  </si>
  <si>
    <t>Novaled_2029_BOE_IT</t>
  </si>
  <si>
    <t>P_Dopant_2029_BOE</t>
  </si>
  <si>
    <t>2029_IT_SingleLayer_BOE_P_Dopant_Novaled</t>
  </si>
  <si>
    <t>2029_IT_SingleLayer_RGB_VTE_FMM_BOE_Novaled</t>
  </si>
  <si>
    <t>R_Dopant_2029</t>
  </si>
  <si>
    <t>UDC_2029_R_Dopant</t>
  </si>
  <si>
    <t>UDC_2029_R_Dopant_IT</t>
  </si>
  <si>
    <t>R_Dopant_2029_BOE</t>
  </si>
  <si>
    <t>2029_IT_SingleLayer_BOE_R_Dopant_UDC</t>
  </si>
  <si>
    <t>Duksan Neolux_2029</t>
  </si>
  <si>
    <t>Duksan Neolux_2029_IT</t>
  </si>
  <si>
    <t>R_Host_2029</t>
  </si>
  <si>
    <t>Duksan Neolux_2029_R_Host</t>
  </si>
  <si>
    <t>Duksan Neolux_2029_R_Host_IT</t>
  </si>
  <si>
    <t>Duksan Neolux_2029_BOE</t>
  </si>
  <si>
    <t>Duksan Neolux_2029_BOE_IT</t>
  </si>
  <si>
    <t>R_Host_2029_BOE</t>
  </si>
  <si>
    <t>2029_IT_SingleLayer_BOE_R_Host_Duksan Neolux</t>
  </si>
  <si>
    <t>2029_IT_SingleLayer_RGB_VTE_FMM_BOE_Duksan Neolux</t>
  </si>
  <si>
    <t>DuPont_2029</t>
  </si>
  <si>
    <t>DuPont_2029_IT</t>
  </si>
  <si>
    <t>DuPont_2029_R_Host</t>
  </si>
  <si>
    <t>DuPont_2029_R_Host_IT</t>
  </si>
  <si>
    <t>DuPont_2029_BOE</t>
  </si>
  <si>
    <t>DuPont_2029_BOE_IT</t>
  </si>
  <si>
    <t>2029_IT_SingleLayer_BOE_R_Host_DuPont</t>
  </si>
  <si>
    <t>2029_IT_SingleLayer_RGB_VTE_FMM_BOE_DuPont</t>
  </si>
  <si>
    <t>Unknown_2029</t>
  </si>
  <si>
    <t>Unknown_2029_IT</t>
  </si>
  <si>
    <t>Unknown_2029_R_Host</t>
  </si>
  <si>
    <t>Unknown_2029_R_Host_IT</t>
  </si>
  <si>
    <t>Unknown_2029_BOE</t>
  </si>
  <si>
    <t>Unknown_2029_BOE_IT</t>
  </si>
  <si>
    <t>2029_IT_SingleLayer_BOE_R_Host_Unknown</t>
  </si>
  <si>
    <t>2029_IT_SingleLayer_RGB_VTE_FMM_BOE_Unknown</t>
  </si>
  <si>
    <t>R_Prime_2029</t>
  </si>
  <si>
    <t>LTOM_2029_R_Prime</t>
  </si>
  <si>
    <t>LTOM_2029_R_Prime_IT</t>
  </si>
  <si>
    <t>R_Prime_2029_BOE</t>
  </si>
  <si>
    <t>2029_IT_SingleLayer_BOE_R_Prime_LTOM</t>
  </si>
  <si>
    <t>2029_IT_Tandem_BOE_aETL_Solus AM</t>
  </si>
  <si>
    <t>2029_IT_Tandem_RGB_VTE_FMM_BOE_Solus AM</t>
  </si>
  <si>
    <t>2029_IT_Tandem_BOE_B_Dopant_SFC</t>
  </si>
  <si>
    <t>2029_IT_Tandem_RGB_VTE_FMM_BOE_SFC</t>
  </si>
  <si>
    <t>2029_IT_Tandem_BOE_B_Dopant_Sunera</t>
  </si>
  <si>
    <t>2029_IT_Tandem_RGB_VTE_FMM_BOE_Sunera</t>
  </si>
  <si>
    <t>2029_IT_Tandem_BOE_B_Host_LG Chem</t>
  </si>
  <si>
    <t>2029_IT_Tandem_RGB_VTE_FMM_BOE_LG Chem</t>
  </si>
  <si>
    <t>LG Chem_2029_B_Prime</t>
  </si>
  <si>
    <t>LG Chem_2029_B_Prime_IT</t>
  </si>
  <si>
    <t>2029_IT_Tandem_BOE_B_Prime_LG Chem</t>
  </si>
  <si>
    <t>Merck_2029_B_Prime</t>
  </si>
  <si>
    <t>Merck_2029_B_Prime_IT</t>
  </si>
  <si>
    <t>2029_IT_Tandem_BOE_B_Prime_Merck</t>
  </si>
  <si>
    <t>2029_IT_Tandem_RGB_VTE_FMM_BOE_Merck</t>
  </si>
  <si>
    <t>2029_IT_Tandem_BOE_CPL_Hyperion</t>
  </si>
  <si>
    <t>2029_IT_Tandem_RGB_VTE_FMM_BOE_Hyperion</t>
  </si>
  <si>
    <t>2029_IT_Tandem_BOE_EIL_Hyperion</t>
  </si>
  <si>
    <t>2029_IT_Tandem_BOE_ETL_Aglaia Tech</t>
  </si>
  <si>
    <t>2029_IT_Tandem_RGB_VTE_FMM_BOE_Aglaia Tech</t>
  </si>
  <si>
    <t>2029_IT_Tandem_BOE_G_Dopant_UDC</t>
  </si>
  <si>
    <t>2029_IT_Tandem_RGB_VTE_FMM_BOE_UDC</t>
  </si>
  <si>
    <t>LG Chem_2029_G_Host</t>
  </si>
  <si>
    <t>LG Chem_2029_G_Host_IT</t>
  </si>
  <si>
    <t>2029_IT_Tandem_BOE_G_Host_LG Chem</t>
  </si>
  <si>
    <t>2029_IT_Tandem_BOE_G_Host_LTOM</t>
  </si>
  <si>
    <t>2029_IT_Tandem_RGB_VTE_FMM_BOE_LTOM</t>
  </si>
  <si>
    <t>2029_IT_Tandem_BOE_G_Host_Samsung SDI</t>
  </si>
  <si>
    <t>2029_IT_Tandem_RGB_VTE_FMM_BOE_Samsung SDI</t>
  </si>
  <si>
    <t>2029_IT_Tandem_BOE_G_Prime_Hyperion</t>
  </si>
  <si>
    <t>2029_IT_Tandem_BOE_HIL_Hyperion</t>
  </si>
  <si>
    <t>2029_IT_Tandem_BOE_HIL_Idemitsu Kosan</t>
  </si>
  <si>
    <t>2029_IT_Tandem_RGB_VTE_FMM_BOE_Idemitsu Kosan</t>
  </si>
  <si>
    <t>2029_IT_Tandem_BOE_HTL_Idemitsu Kosan</t>
  </si>
  <si>
    <t>n/p_CGL_2029</t>
  </si>
  <si>
    <t>Unknown_2029_n/p_CGL</t>
  </si>
  <si>
    <t>Unknown_2029_n/p_CGL_IT</t>
  </si>
  <si>
    <t>n/p_CGL_2029_BOE</t>
  </si>
  <si>
    <t>2029_IT_Tandem_BOE_n/p_CGL_Unknown</t>
  </si>
  <si>
    <t>2029_IT_Tandem_RGB_VTE_FMM_BOE_Unknown</t>
  </si>
  <si>
    <t>2029_IT_Tandem_BOE_P_Dopant_Novaled</t>
  </si>
  <si>
    <t>2029_IT_Tandem_RGB_VTE_FMM_BOE_Novaled</t>
  </si>
  <si>
    <t>Summer Sprout_2029</t>
  </si>
  <si>
    <t>Summer Sprout_2029_IT</t>
  </si>
  <si>
    <t>Summer Sprout_2029_P_Dopant</t>
  </si>
  <si>
    <t>Summer Sprout_2029_P_Dopant_IT</t>
  </si>
  <si>
    <t>Summer Sprout_2029_BOE</t>
  </si>
  <si>
    <t>Summer Sprout_2029_BOE_IT</t>
  </si>
  <si>
    <t>2029_IT_Tandem_BOE_P_Dopant_Summer Sprout</t>
  </si>
  <si>
    <t>2029_IT_Tandem_RGB_VTE_FMM_BOE_Summer Sprout</t>
  </si>
  <si>
    <t>2029_IT_Tandem_BOE_R_Dopant_UDC</t>
  </si>
  <si>
    <t>2029_IT_Tandem_BOE_R_Host_Duksan Neolux</t>
  </si>
  <si>
    <t>2029_IT_Tandem_RGB_VTE_FMM_BOE_Duksan Neolux</t>
  </si>
  <si>
    <t>2029_IT_Tandem_BOE_R_Host_DuPont</t>
  </si>
  <si>
    <t>2029_IT_Tandem_RGB_VTE_FMM_BOE_DuPont</t>
  </si>
  <si>
    <t>2029_IT_Tandem_BOE_R_Prime_LTOM</t>
  </si>
  <si>
    <t>Hyperion_2029_Mobile</t>
  </si>
  <si>
    <t>Hyperion_2029_aETL</t>
  </si>
  <si>
    <t>Hyperion_2029_aETL_Mobile</t>
  </si>
  <si>
    <t>Hyperion_2029_BOE_Mobile</t>
  </si>
  <si>
    <t>2029_Mobile_SingleLayer_BOE_aETL_Hyperion</t>
  </si>
  <si>
    <t>2029_Mobile_SingleLayer_RGB_VTE_FMM_BOE_Hyperion</t>
  </si>
  <si>
    <t>Solus AM_2029_Mobile</t>
  </si>
  <si>
    <t>Solus AM_2029_aETL_Mobile</t>
  </si>
  <si>
    <t>Solus AM_2029_BOE_Mobile</t>
  </si>
  <si>
    <t>2029_Mobile_SingleLayer_BOE_aETL_Solus AM</t>
  </si>
  <si>
    <t>2029_Mobile_SingleLayer_RGB_VTE_FMM_BOE_Solus AM</t>
  </si>
  <si>
    <t>SFC_2029_Mobile</t>
  </si>
  <si>
    <t>SFC_2029_B_Dopant_Mobile</t>
  </si>
  <si>
    <t>SFC_2029_BOE_Mobile</t>
  </si>
  <si>
    <t>2029_Mobile_SingleLayer_BOE_B_Dopant_SFC</t>
  </si>
  <si>
    <t>2029_Mobile_SingleLayer_RGB_VTE_FMM_BOE_SFC</t>
  </si>
  <si>
    <t>Sunera_2029_Mobile</t>
  </si>
  <si>
    <t>Sunera_2029_B_Dopant_Mobile</t>
  </si>
  <si>
    <t>Sunera_2029_BOE_Mobile</t>
  </si>
  <si>
    <t>2029_Mobile_SingleLayer_BOE_B_Dopant_Sunera</t>
  </si>
  <si>
    <t>2029_Mobile_SingleLayer_RGB_VTE_FMM_BOE_Sunera</t>
  </si>
  <si>
    <t>LG Chem_2029_Mobile</t>
  </si>
  <si>
    <t>LG Chem_2029_B_Host_Mobile</t>
  </si>
  <si>
    <t>LG Chem_2029_BOE_Mobile</t>
  </si>
  <si>
    <t>2029_Mobile_SingleLayer_BOE_B_Host_LG Chem</t>
  </si>
  <si>
    <t>2029_Mobile_SingleLayer_RGB_VTE_FMM_BOE_LG Chem</t>
  </si>
  <si>
    <t>LG Chem_2029_B_Prime_Mobile</t>
  </si>
  <si>
    <t>2029_Mobile_SingleLayer_BOE_B_Prime_LG Chem</t>
  </si>
  <si>
    <t>Merck_2029_Mobile</t>
  </si>
  <si>
    <t>Merck_2029_B_Prime_Mobile</t>
  </si>
  <si>
    <t>Merck_2029_BOE_Mobile</t>
  </si>
  <si>
    <t>2029_Mobile_SingleLayer_BOE_B_Prime_Merck</t>
  </si>
  <si>
    <t>2029_Mobile_SingleLayer_RGB_VTE_FMM_BOE_Merck</t>
  </si>
  <si>
    <t>Hyperion_2029_CPL_Mobile</t>
  </si>
  <si>
    <t>2029_Mobile_SingleLayer_BOE_CPL_Hyperion</t>
  </si>
  <si>
    <t>Hyperion_2029_EIL_Mobile</t>
  </si>
  <si>
    <t>2029_Mobile_SingleLayer_BOE_EIL_Hyperion</t>
  </si>
  <si>
    <t>Aglaia Tech_2029_Mobile</t>
  </si>
  <si>
    <t>Aglaia Tech_2029_ETL_Mobile</t>
  </si>
  <si>
    <t>Aglaia Tech_2029_BOE_Mobile</t>
  </si>
  <si>
    <t>2029_Mobile_SingleLayer_BOE_ETL_Aglaia Tech</t>
  </si>
  <si>
    <t>2029_Mobile_SingleLayer_RGB_VTE_FMM_BOE_Aglaia Tech</t>
  </si>
  <si>
    <t>LG Chem_2029_ETL_Mobile</t>
  </si>
  <si>
    <t>2029_Mobile_SingleLayer_BOE_ETL_LG Chem</t>
  </si>
  <si>
    <t>Merck_2029_ETL_Mobile</t>
  </si>
  <si>
    <t>2029_Mobile_SingleLayer_BOE_ETL_Merck</t>
  </si>
  <si>
    <t>Summer Sprout_2029_Mobile</t>
  </si>
  <si>
    <t>Summer Sprout_2029_G_Dopant</t>
  </si>
  <si>
    <t>Summer Sprout_2029_G_Dopant_Mobile</t>
  </si>
  <si>
    <t>Summer Sprout_2029_BOE_Mobile</t>
  </si>
  <si>
    <t>2029_Mobile_SingleLayer_BOE_G_Dopant_Summer Sprout</t>
  </si>
  <si>
    <t>2029_Mobile_SingleLayer_RGB_VTE_FMM_BOE_Summer Sprout</t>
  </si>
  <si>
    <t>UDC_2029_Mobile</t>
  </si>
  <si>
    <t>UDC_2029_G_Dopant_Mobile</t>
  </si>
  <si>
    <t>UDC_2029_BOE_Mobile</t>
  </si>
  <si>
    <t>2029_Mobile_SingleLayer_BOE_G_Dopant_UDC</t>
  </si>
  <si>
    <t>2029_Mobile_SingleLayer_RGB_VTE_FMM_BOE_UDC</t>
  </si>
  <si>
    <t>LTOM_2029_Mobile</t>
  </si>
  <si>
    <t>LTOM_2029_G_Host_Mobile</t>
  </si>
  <si>
    <t>LTOM_2029_BOE_Mobile</t>
  </si>
  <si>
    <t>2029_Mobile_SingleLayer_BOE_G_Host_LTOM</t>
  </si>
  <si>
    <t>2029_Mobile_SingleLayer_RGB_VTE_FMM_BOE_LTOM</t>
  </si>
  <si>
    <t>Samsung SDI_2029_Mobile</t>
  </si>
  <si>
    <t>Samsung SDI_2029_G_Host_Mobile</t>
  </si>
  <si>
    <t>Samsung SDI_2029_BOE_Mobile</t>
  </si>
  <si>
    <t>2029_Mobile_SingleLayer_BOE_G_Host_Samsung SDI</t>
  </si>
  <si>
    <t>2029_Mobile_SingleLayer_RGB_VTE_FMM_BOE_Samsung SDI</t>
  </si>
  <si>
    <t>Duksan Neolux_2029_Mobile</t>
  </si>
  <si>
    <t>Duksan Neolux_2029_G_Prime</t>
  </si>
  <si>
    <t>Duksan Neolux_2029_G_Prime_Mobile</t>
  </si>
  <si>
    <t>Duksan Neolux_2029_BOE_Mobile</t>
  </si>
  <si>
    <t>2029_Mobile_SingleLayer_BOE_G_Prime_Duksan Neolux</t>
  </si>
  <si>
    <t>2029_Mobile_SingleLayer_RGB_VTE_FMM_BOE_Duksan Neolux</t>
  </si>
  <si>
    <t>Hyperion_2029_G_Prime_Mobile</t>
  </si>
  <si>
    <t>2029_Mobile_SingleLayer_BOE_G_Prime_Hyperion</t>
  </si>
  <si>
    <t>Merck_2029_G_Prime_Mobile</t>
  </si>
  <si>
    <t>2029_Mobile_SingleLayer_BOE_G_Prime_Merck</t>
  </si>
  <si>
    <t>Hyperion_2029_HIL_Mobile</t>
  </si>
  <si>
    <t>2029_Mobile_SingleLayer_BOE_HIL_Hyperion</t>
  </si>
  <si>
    <t>Idemitsu Kosan_2029_Mobile</t>
  </si>
  <si>
    <t>Idemitsu Kosan_2029_HIL_Mobile</t>
  </si>
  <si>
    <t>Idemitsu Kosan_2029_BOE_Mobile</t>
  </si>
  <si>
    <t>2029_Mobile_SingleLayer_BOE_HIL_Idemitsu Kosan</t>
  </si>
  <si>
    <t>2029_Mobile_SingleLayer_RGB_VTE_FMM_BOE_Idemitsu Kosan</t>
  </si>
  <si>
    <t>Hyperion_2029_HTL_Mobile</t>
  </si>
  <si>
    <t>2029_Mobile_SingleLayer_BOE_HTL_Hyperion</t>
  </si>
  <si>
    <t>Idemitsu Kosan_2029_HTL_Mobile</t>
  </si>
  <si>
    <t>2029_Mobile_SingleLayer_BOE_HTL_Idemitsu Kosan</t>
  </si>
  <si>
    <t>Unknown_2029_Mobile</t>
  </si>
  <si>
    <t>Unknown_2029_HTL</t>
  </si>
  <si>
    <t>Unknown_2029_HTL_Mobile</t>
  </si>
  <si>
    <t>Unknown_2029_BOE_Mobile</t>
  </si>
  <si>
    <t>2029_Mobile_SingleLayer_BOE_HTL_Unknown</t>
  </si>
  <si>
    <t>2029_Mobile_SingleLayer_RGB_VTE_FMM_BOE_Unknown</t>
  </si>
  <si>
    <t>Novaled_2029_Mobile</t>
  </si>
  <si>
    <t>Novaled_2029_P_Dopant_Mobile</t>
  </si>
  <si>
    <t>Novaled_2029_BOE_Mobile</t>
  </si>
  <si>
    <t>2029_Mobile_SingleLayer_BOE_P_Dopant_Novaled</t>
  </si>
  <si>
    <t>2029_Mobile_SingleLayer_RGB_VTE_FMM_BOE_Novaled</t>
  </si>
  <si>
    <t>Summer Sprout_2029_P_Dopant_Mobile</t>
  </si>
  <si>
    <t>2029_Mobile_SingleLayer_BOE_P_Dopant_Summer Sprout</t>
  </si>
  <si>
    <t>Summer Sprout_2029_R_Dopant</t>
  </si>
  <si>
    <t>Summer Sprout_2029_R_Dopant_Mobile</t>
  </si>
  <si>
    <t>2029_Mobile_SingleLayer_BOE_R_Dopant_Summer Sprout</t>
  </si>
  <si>
    <t>UDC_2029_R_Dopant_Mobile</t>
  </si>
  <si>
    <t>2029_Mobile_SingleLayer_BOE_R_Dopant_UDC</t>
  </si>
  <si>
    <t>Duksan Neolux_2029_R_Host_Mobile</t>
  </si>
  <si>
    <t>2029_Mobile_SingleLayer_BOE_R_Host_Duksan Neolux</t>
  </si>
  <si>
    <t>DuPont_2029_Mobile</t>
  </si>
  <si>
    <t>DuPont_2029_R_Host_Mobile</t>
  </si>
  <si>
    <t>DuPont_2029_BOE_Mobile</t>
  </si>
  <si>
    <t>2029_Mobile_SingleLayer_BOE_R_Host_DuPont</t>
  </si>
  <si>
    <t>2029_Mobile_SingleLayer_RGB_VTE_FMM_BOE_DuPont</t>
  </si>
  <si>
    <t>Unknown_2029_R_Host_Mobile</t>
  </si>
  <si>
    <t>2029_Mobile_SingleLayer_BOE_R_Host_Unknown</t>
  </si>
  <si>
    <t>LTOM_2029_R_Prime_Mobile</t>
  </si>
  <si>
    <t>2029_Mobile_SingleLayer_BOE_R_Prime_LTOM</t>
  </si>
  <si>
    <t>2029_Mobile_SingleLayer_LGD_BOE_BOE_aETL_Hyperion</t>
  </si>
  <si>
    <t>2029_Mobile_SingleLayer_LGD_BOE_RGB_VTE_FMM_BOE_Hyperion</t>
  </si>
  <si>
    <t>2029_Mobile_SingleLayer_LGD_BOE_BOE_aETL_Solus AM</t>
  </si>
  <si>
    <t>2029_Mobile_SingleLayer_LGD_BOE_RGB_VTE_FMM_BOE_Solus AM</t>
  </si>
  <si>
    <t>2029_Mobile_SingleLayer_LGD_BOE_BOE_B_Dopant_SFC</t>
  </si>
  <si>
    <t>2029_Mobile_SingleLayer_LGD_BOE_RGB_VTE_FMM_BOE_SFC</t>
  </si>
  <si>
    <t>2029_Mobile_SingleLayer_LGD_BOE_BOE_B_Dopant_Sunera</t>
  </si>
  <si>
    <t>2029_Mobile_SingleLayer_LGD_BOE_RGB_VTE_FMM_BOE_Sunera</t>
  </si>
  <si>
    <t>2029_Mobile_SingleLayer_LGD_BOE_BOE_B_Host_LG Chem</t>
  </si>
  <si>
    <t>2029_Mobile_SingleLayer_LGD_BOE_RGB_VTE_FMM_BOE_LG Chem</t>
  </si>
  <si>
    <t>2029_Mobile_SingleLayer_LGD_BOE_BOE_B_Prime_LG Chem</t>
  </si>
  <si>
    <t>2029_Mobile_SingleLayer_LGD_BOE_BOE_B_Prime_Merck</t>
  </si>
  <si>
    <t>2029_Mobile_SingleLayer_LGD_BOE_RGB_VTE_FMM_BOE_Merck</t>
  </si>
  <si>
    <t>2029_Mobile_SingleLayer_LGD_BOE_BOE_CPL_Hyperion</t>
  </si>
  <si>
    <t>2029_Mobile_SingleLayer_LGD_BOE_BOE_EIL_Hyperion</t>
  </si>
  <si>
    <t>Hyperion_2029_ETL</t>
  </si>
  <si>
    <t>Hyperion_2029_ETL_Mobile</t>
  </si>
  <si>
    <t>2029_Mobile_SingleLayer_LGD_BOE_BOE_ETL_Hyperion</t>
  </si>
  <si>
    <t>2029_Mobile_SingleLayer_LGD_BOE_BOE_ETL_Merck</t>
  </si>
  <si>
    <t>2029_Mobile_SingleLayer_LGD_BOE_BOE_G_Dopant_Summer Sprout</t>
  </si>
  <si>
    <t>2029_Mobile_SingleLayer_LGD_BOE_RGB_VTE_FMM_BOE_Summer Sprout</t>
  </si>
  <si>
    <t>2029_Mobile_SingleLayer_LGD_BOE_BOE_G_Dopant_UDC</t>
  </si>
  <si>
    <t>2029_Mobile_SingleLayer_LGD_BOE_RGB_VTE_FMM_BOE_UDC</t>
  </si>
  <si>
    <t>2029_Mobile_SingleLayer_LGD_BOE_BOE_G_Host_LTOM</t>
  </si>
  <si>
    <t>2029_Mobile_SingleLayer_LGD_BOE_RGB_VTE_FMM_BOE_LTOM</t>
  </si>
  <si>
    <t>2029_Mobile_SingleLayer_LGD_BOE_BOE_G_Host_Samsung SDI</t>
  </si>
  <si>
    <t>2029_Mobile_SingleLayer_LGD_BOE_RGB_VTE_FMM_BOE_Samsung SDI</t>
  </si>
  <si>
    <t>2029_Mobile_SingleLayer_LGD_BOE_BOE_G_Prime_Hyperion</t>
  </si>
  <si>
    <t>2029_Mobile_SingleLayer_LGD_BOE_BOE_G_Prime_Merck</t>
  </si>
  <si>
    <t>2029_Mobile_SingleLayer_LGD_BOE_BOE_HIL_Hyperion</t>
  </si>
  <si>
    <t>2029_Mobile_SingleLayer_LGD_BOE_BOE_HIL_Idemitsu Kosan</t>
  </si>
  <si>
    <t>2029_Mobile_SingleLayer_LGD_BOE_RGB_VTE_FMM_BOE_Idemitsu Kosan</t>
  </si>
  <si>
    <t>2029_Mobile_SingleLayer_LGD_BOE_BOE_HTL_Hyperion</t>
  </si>
  <si>
    <t>2029_Mobile_SingleLayer_LGD_BOE_BOE_HTL_Idemitsu Kosan</t>
  </si>
  <si>
    <t>2029_Mobile_SingleLayer_LGD_BOE_BOE_P_Dopant_Novaled</t>
  </si>
  <si>
    <t>2029_Mobile_SingleLayer_LGD_BOE_RGB_VTE_FMM_BOE_Novaled</t>
  </si>
  <si>
    <t>2029_Mobile_SingleLayer_LGD_BOE_BOE_R_Dopant_UDC</t>
  </si>
  <si>
    <t>2029_Mobile_SingleLayer_LGD_BOE_BOE_R_Host_Duksan Neolux</t>
  </si>
  <si>
    <t>2029_Mobile_SingleLayer_LGD_BOE_RGB_VTE_FMM_BOE_Duksan Neolux</t>
  </si>
  <si>
    <t>2029_Mobile_SingleLayer_LGD_BOE_BOE_R_Host_DuPont</t>
  </si>
  <si>
    <t>2029_Mobile_SingleLayer_LGD_BOE_RGB_VTE_FMM_BOE_DuPont</t>
  </si>
  <si>
    <t>2029_Mobile_SingleLayer_LGD_BOE_BOE_R_Host_Unknown</t>
  </si>
  <si>
    <t>2029_Mobile_SingleLayer_LGD_BOE_RGB_VTE_FMM_BOE_Unknown</t>
  </si>
  <si>
    <t>2029_Mobile_SingleLayer_LGD_BOE_BOE_R_Prime_LTOM</t>
  </si>
  <si>
    <t>Merck_2029_R_Prime</t>
  </si>
  <si>
    <t>Merck_2029_R_Prime_Mobile</t>
  </si>
  <si>
    <t>2029_Mobile_SingleLayer_LGD_BOE_BOE_R_Prime_Merck</t>
  </si>
  <si>
    <t>2029_Mobile_Tandem_BOE_aETL_Solus AM</t>
  </si>
  <si>
    <t>2029_Mobile_Tandem_RGB_VTE_FMM_BOE_Solus AM</t>
  </si>
  <si>
    <t>2029_Mobile_Tandem_BOE_B_Dopant_SFC</t>
  </si>
  <si>
    <t>2029_Mobile_Tandem_RGB_VTE_FMM_BOE_SFC</t>
  </si>
  <si>
    <t>2029_Mobile_Tandem_BOE_B_Dopant_Sunera</t>
  </si>
  <si>
    <t>2029_Mobile_Tandem_RGB_VTE_FMM_BOE_Sunera</t>
  </si>
  <si>
    <t>2029_Mobile_Tandem_BOE_B_Host_LG Chem</t>
  </si>
  <si>
    <t>2029_Mobile_Tandem_RGB_VTE_FMM_BOE_LG Chem</t>
  </si>
  <si>
    <t>2029_Mobile_Tandem_BOE_B_Prime_LG Chem</t>
  </si>
  <si>
    <t>2029_Mobile_Tandem_BOE_B_Prime_Merck</t>
  </si>
  <si>
    <t>2029_Mobile_Tandem_RGB_VTE_FMM_BOE_Merck</t>
  </si>
  <si>
    <t>2029_Mobile_Tandem_BOE_CPL_Hyperion</t>
  </si>
  <si>
    <t>2029_Mobile_Tandem_RGB_VTE_FMM_BOE_Hyperion</t>
  </si>
  <si>
    <t>2029_Mobile_Tandem_BOE_EIL_Hyperion</t>
  </si>
  <si>
    <t>2029_Mobile_Tandem_BOE_ETL_Aglaia Tech</t>
  </si>
  <si>
    <t>2029_Mobile_Tandem_RGB_VTE_FMM_BOE_Aglaia Tech</t>
  </si>
  <si>
    <t>2029_Mobile_Tandem_BOE_ETL_Merck</t>
  </si>
  <si>
    <t>2029_Mobile_Tandem_BOE_G_Dopant_UDC</t>
  </si>
  <si>
    <t>2029_Mobile_Tandem_RGB_VTE_FMM_BOE_UDC</t>
  </si>
  <si>
    <t>2029_Mobile_Tandem_BOE_G_Host_LTOM</t>
  </si>
  <si>
    <t>2029_Mobile_Tandem_RGB_VTE_FMM_BOE_LTOM</t>
  </si>
  <si>
    <t>DuPont_2029_G_Prime</t>
  </si>
  <si>
    <t>DuPont_2029_G_Prime_Mobile</t>
  </si>
  <si>
    <t>2029_Mobile_Tandem_BOE_G_Prime_DuPont</t>
  </si>
  <si>
    <t>2029_Mobile_Tandem_RGB_VTE_FMM_BOE_DuPont</t>
  </si>
  <si>
    <t>2029_Mobile_Tandem_BOE_G_Prime_Merck</t>
  </si>
  <si>
    <t>2029_Mobile_Tandem_BOE_HIL_Hyperion</t>
  </si>
  <si>
    <t>2029_Mobile_Tandem_BOE_HIL_Idemitsu Kosan</t>
  </si>
  <si>
    <t>2029_Mobile_Tandem_RGB_VTE_FMM_BOE_Idemitsu Kosan</t>
  </si>
  <si>
    <t>2029_Mobile_Tandem_BOE_HTL_Hyperion</t>
  </si>
  <si>
    <t>2029_Mobile_Tandem_BOE_HTL_Idemitsu Kosan</t>
  </si>
  <si>
    <t>Novaled_2029_n/p_CGL</t>
  </si>
  <si>
    <t>Novaled_2029_n/p_CGL_Mobile</t>
  </si>
  <si>
    <t>2029_Mobile_Tandem_BOE_n/p_CGL_Novaled</t>
  </si>
  <si>
    <t>2029_Mobile_Tandem_RGB_VTE_FMM_BOE_Novaled</t>
  </si>
  <si>
    <t>2029_Mobile_Tandem_BOE_P_Dopant_Novaled</t>
  </si>
  <si>
    <t>2029_Mobile_Tandem_BOE_R_Dopant_UDC</t>
  </si>
  <si>
    <t>2029_Mobile_Tandem_BOE_R_Host_Duksan Neolux</t>
  </si>
  <si>
    <t>2029_Mobile_Tandem_RGB_VTE_FMM_BOE_Duksan Neolux</t>
  </si>
  <si>
    <t>2029_Mobile_Tandem_BOE_R_Host_DuPont</t>
  </si>
  <si>
    <t>2029_Mobile_Tandem_BOE_R_Host_Unknown</t>
  </si>
  <si>
    <t>2029_Mobile_Tandem_RGB_VTE_FMM_BOE_Unknown</t>
  </si>
  <si>
    <t>2029_Mobile_Tandem_BOE_R_Prime_LTOM</t>
  </si>
  <si>
    <t>China Star_2029</t>
  </si>
  <si>
    <t>LG Chem_2029_aETL</t>
  </si>
  <si>
    <t>LG Chem_2029_aETL_Mobile</t>
  </si>
  <si>
    <t>LG Chem_2029_China Star</t>
  </si>
  <si>
    <t>LG Chem_2029_China Star_Mobile</t>
  </si>
  <si>
    <t>aETL_2029_China Star</t>
  </si>
  <si>
    <t>2029_Mobile_SingleLayer_China Star_aETL_LG Chem</t>
  </si>
  <si>
    <t>2029_Mobile_SingleLayer_RGB_VTE_FMM_China Star_LG Chem</t>
  </si>
  <si>
    <t>UIV_2029</t>
  </si>
  <si>
    <t>UIV_2029_Mobile</t>
  </si>
  <si>
    <t>UIV_2029_B_Dopant</t>
  </si>
  <si>
    <t>UIV_2029_B_Dopant_Mobile</t>
  </si>
  <si>
    <t>UIV_2029_China Star</t>
  </si>
  <si>
    <t>UIV_2029_China Star_Mobile</t>
  </si>
  <si>
    <t>B_Dopant_2029_China Star</t>
  </si>
  <si>
    <t>2029_Mobile_SingleLayer_China Star_B_Dopant_UIV</t>
  </si>
  <si>
    <t>2029_Mobile_SingleLayer_RGB_VTE_FMM_China Star_UIV</t>
  </si>
  <si>
    <t>Idemitsu Kosan_2029_B_Host</t>
  </si>
  <si>
    <t>Idemitsu Kosan_2029_B_Host_Mobile</t>
  </si>
  <si>
    <t>Idemitsu Kosan_2029_China Star</t>
  </si>
  <si>
    <t>Idemitsu Kosan_2029_China Star_Mobile</t>
  </si>
  <si>
    <t>B_Host_2029_China Star</t>
  </si>
  <si>
    <t>2029_Mobile_SingleLayer_China Star_B_Host_Idemitsu Kosan</t>
  </si>
  <si>
    <t>2029_Mobile_SingleLayer_RGB_VTE_FMM_China Star_Idemitsu Kosan</t>
  </si>
  <si>
    <t>2029_Mobile_SingleLayer_China Star_B_Host_LG Chem</t>
  </si>
  <si>
    <t>Idemitsu Kosan_2029_B_Prime</t>
  </si>
  <si>
    <t>Idemitsu Kosan_2029_B_Prime_Mobile</t>
  </si>
  <si>
    <t>B_Prime_2029_China Star</t>
  </si>
  <si>
    <t>2029_Mobile_SingleLayer_China Star_B_Prime_Idemitsu Kosan</t>
  </si>
  <si>
    <t>Merck_2029_China Star</t>
  </si>
  <si>
    <t>Merck_2029_China Star_Mobile</t>
  </si>
  <si>
    <t>2029_Mobile_SingleLayer_China Star_B_Prime_Merck</t>
  </si>
  <si>
    <t>2029_Mobile_SingleLayer_RGB_VTE_FMM_China Star_Merck</t>
  </si>
  <si>
    <t>Unknown_2029_B_Prime</t>
  </si>
  <si>
    <t>Unknown_2029_B_Prime_Mobile</t>
  </si>
  <si>
    <t>Unknown_2029_China Star</t>
  </si>
  <si>
    <t>Unknown_2029_China Star_Mobile</t>
  </si>
  <si>
    <t>2029_Mobile_SingleLayer_China Star_B_Prime_Unknown</t>
  </si>
  <si>
    <t>2029_Mobile_SingleLayer_RGB_VTE_FMM_China Star_Unknown</t>
  </si>
  <si>
    <t>Unknown_2029_CPL</t>
  </si>
  <si>
    <t>Unknown_2029_CPL_Mobile</t>
  </si>
  <si>
    <t>CPL_2029_China Star</t>
  </si>
  <si>
    <t>2029_Mobile_SingleLayer_China Star_CPL_Unknown</t>
  </si>
  <si>
    <t>Jilin OLED_2029</t>
  </si>
  <si>
    <t>Jilin OLED_2029_Mobile</t>
  </si>
  <si>
    <t>Jilin OLED_2029_EIL</t>
  </si>
  <si>
    <t>Jilin OLED_2029_EIL_Mobile</t>
  </si>
  <si>
    <t>Jilin OLED_2029_China Star</t>
  </si>
  <si>
    <t>Jilin OLED_2029_China Star_Mobile</t>
  </si>
  <si>
    <t>EIL_2029_China Star</t>
  </si>
  <si>
    <t>2029_Mobile_SingleLayer_China Star_EIL_Jilin OLED</t>
  </si>
  <si>
    <t>2029_Mobile_SingleLayer_RGB_VTE_FMM_China Star_Jilin OLED</t>
  </si>
  <si>
    <t>Idemitsu Kosan_2029_ETL</t>
  </si>
  <si>
    <t>Idemitsu Kosan_2029_ETL_Mobile</t>
  </si>
  <si>
    <t>ETL_2029_China Star</t>
  </si>
  <si>
    <t>2029_Mobile_SingleLayer_China Star_ETL_Idemitsu Kosan</t>
  </si>
  <si>
    <t>2029_Mobile_SingleLayer_China Star_ETL_LG Chem</t>
  </si>
  <si>
    <t>Unknown_2029_ETL</t>
  </si>
  <si>
    <t>Unknown_2029_ETL_Mobile</t>
  </si>
  <si>
    <t>2029_Mobile_SingleLayer_China Star_ETL_Unknown</t>
  </si>
  <si>
    <t>UDC_2029_China Star</t>
  </si>
  <si>
    <t>UDC_2029_China Star_Mobile</t>
  </si>
  <si>
    <t>G_Dopant_2029_China Star</t>
  </si>
  <si>
    <t>2029_Mobile_SingleLayer_China Star_G_Dopant_UDC</t>
  </si>
  <si>
    <t>2029_Mobile_SingleLayer_RGB_VTE_FMM_China Star_UDC</t>
  </si>
  <si>
    <t>LG Chem_2029_G_Host_Mobile</t>
  </si>
  <si>
    <t>G_Host_2029_China Star</t>
  </si>
  <si>
    <t>2029_Mobile_SingleLayer_China Star_G_Host_LG Chem</t>
  </si>
  <si>
    <t>Samsung SDI_2029_China Star</t>
  </si>
  <si>
    <t>Samsung SDI_2029_China Star_Mobile</t>
  </si>
  <si>
    <t>2029_Mobile_SingleLayer_China Star_G_Host_Samsung SDI</t>
  </si>
  <si>
    <t>2029_Mobile_SingleLayer_RGB_VTE_FMM_China Star_Samsung SDI</t>
  </si>
  <si>
    <t>Jilin OLED_2029_G_Prime</t>
  </si>
  <si>
    <t>Jilin OLED_2029_G_Prime_Mobile</t>
  </si>
  <si>
    <t>G_Prime_2029_China Star</t>
  </si>
  <si>
    <t>2029_Mobile_SingleLayer_China Star_G_Prime_Jilin OLED</t>
  </si>
  <si>
    <t>2029_Mobile_SingleLayer_China Star_G_Prime_Merck</t>
  </si>
  <si>
    <t>Unknown_2029_HIL</t>
  </si>
  <si>
    <t>Unknown_2029_HIL_Mobile</t>
  </si>
  <si>
    <t>HIL_2029_China Star</t>
  </si>
  <si>
    <t>2029_Mobile_SingleLayer_China Star_HIL_Unknown</t>
  </si>
  <si>
    <t>Merck_2029_HTL</t>
  </si>
  <si>
    <t>Merck_2029_HTL_Mobile</t>
  </si>
  <si>
    <t>HTL_2029_China Star</t>
  </si>
  <si>
    <t>2029_Mobile_SingleLayer_China Star_HTL_Merck</t>
  </si>
  <si>
    <t>2029_Mobile_SingleLayer_China Star_HTL_Unknown</t>
  </si>
  <si>
    <t>Novaled_2029_China Star</t>
  </si>
  <si>
    <t>Novaled_2029_China Star_Mobile</t>
  </si>
  <si>
    <t>P_Dopant_2029_China Star</t>
  </si>
  <si>
    <t>2029_Mobile_SingleLayer_China Star_P_Dopant_Novaled</t>
  </si>
  <si>
    <t>2029_Mobile_SingleLayer_RGB_VTE_FMM_China Star_Novaled</t>
  </si>
  <si>
    <t>Unknown_2029_P_Dopant</t>
  </si>
  <si>
    <t>Unknown_2029_P_Dopant_Mobile</t>
  </si>
  <si>
    <t>2029_Mobile_SingleLayer_China Star_P_Dopant_Unknown</t>
  </si>
  <si>
    <t>R_Dopant_2029_China Star</t>
  </si>
  <si>
    <t>2029_Mobile_SingleLayer_China Star_R_Dopant_UDC</t>
  </si>
  <si>
    <t>DuPont_2029_China Star</t>
  </si>
  <si>
    <t>DuPont_2029_China Star_Mobile</t>
  </si>
  <si>
    <t>R_Host_2029_China Star</t>
  </si>
  <si>
    <t>2029_Mobile_SingleLayer_China Star_R_Host_DuPont</t>
  </si>
  <si>
    <t>2029_Mobile_SingleLayer_RGB_VTE_FMM_China Star_DuPont</t>
  </si>
  <si>
    <t>2029_Mobile_SingleLayer_China Star_R_Host_Unknown</t>
  </si>
  <si>
    <t>Jilin OLED_2029_R_Prime</t>
  </si>
  <si>
    <t>Jilin OLED_2029_R_Prime_Mobile</t>
  </si>
  <si>
    <t>R_Prime_2029_China Star</t>
  </si>
  <si>
    <t>2029_Mobile_SingleLayer_China Star_R_Prime_Jilin OLED</t>
  </si>
  <si>
    <t>LTOM_2029_China Star</t>
  </si>
  <si>
    <t>LTOM_2029_China Star_Mobile</t>
  </si>
  <si>
    <t>2029_Mobile_SingleLayer_China Star_R_Prime_LTOM</t>
  </si>
  <si>
    <t>2029_Mobile_SingleLayer_RGB_VTE_FMM_China Star_LTOM</t>
  </si>
  <si>
    <t>UIV_2029_IT</t>
  </si>
  <si>
    <t>UIV_2029_CPL</t>
  </si>
  <si>
    <t>UIV_2029_CPL_IT</t>
  </si>
  <si>
    <t>UIV_2029_China Star_IT</t>
  </si>
  <si>
    <t>2029_RGB_IJP_China Star_CPL_UIV</t>
  </si>
  <si>
    <t>2029_RGB_IJP_RGB_VTE_FMM_China Star_UIV</t>
  </si>
  <si>
    <t>Unknown_2029_EIL</t>
  </si>
  <si>
    <t>Unknown_2029_EIL_IT</t>
  </si>
  <si>
    <t>Unknown_2029_China Star_IT</t>
  </si>
  <si>
    <t>2029_RGB_IJP_China Star_EIL_Unknown</t>
  </si>
  <si>
    <t>2029_RGB_IJP_RGB_VTE_FMM_China Star_Unknown</t>
  </si>
  <si>
    <t>EML_B_2029</t>
  </si>
  <si>
    <t>Unknown_2029_EML_B</t>
  </si>
  <si>
    <t>Unknown_2029_EML_B_IT</t>
  </si>
  <si>
    <t>EML_B_2029_China Star</t>
  </si>
  <si>
    <t>2029_RGB_IJP_China Star_EML_B_Unknown</t>
  </si>
  <si>
    <t>2029_RGB_IJP_RGB_IJP_FMM_China Star_Unknown</t>
  </si>
  <si>
    <t>EML_G_2029</t>
  </si>
  <si>
    <t>Unknown_2029_EML_G</t>
  </si>
  <si>
    <t>Unknown_2029_EML_G_IT</t>
  </si>
  <si>
    <t>EML_G_2029_China Star</t>
  </si>
  <si>
    <t>2029_RGB_IJP_China Star_EML_G_Unknown</t>
  </si>
  <si>
    <t>EML_R_2029</t>
  </si>
  <si>
    <t>Unknown_2029_EML_R</t>
  </si>
  <si>
    <t>Unknown_2029_EML_R_IT</t>
  </si>
  <si>
    <t>EML_R_2029_China Star</t>
  </si>
  <si>
    <t>2029_RGB_IJP_China Star_EML_R_Unknown</t>
  </si>
  <si>
    <t>Unknown_2029_ETL_IT</t>
  </si>
  <si>
    <t>2029_RGB_IJP_China Star_ETL_Unknown</t>
  </si>
  <si>
    <t>HIL_B_2029</t>
  </si>
  <si>
    <t>Unknown_2029_HIL_B</t>
  </si>
  <si>
    <t>Unknown_2029_HIL_B_IT</t>
  </si>
  <si>
    <t>HIL_B_2029_China Star</t>
  </si>
  <si>
    <t>2029_RGB_IJP_China Star_HIL_B_Unknown</t>
  </si>
  <si>
    <t>HIL_G_2029</t>
  </si>
  <si>
    <t>Unknown_2029_HIL_G</t>
  </si>
  <si>
    <t>Unknown_2029_HIL_G_IT</t>
  </si>
  <si>
    <t>HIL_G_2029_China Star</t>
  </si>
  <si>
    <t>2029_RGB_IJP_China Star_HIL_G_Unknown</t>
  </si>
  <si>
    <t>HIL_R_2029</t>
  </si>
  <si>
    <t>Unknown_2029_HIL_R</t>
  </si>
  <si>
    <t>Unknown_2029_HIL_R_IT</t>
  </si>
  <si>
    <t>HIL_R_2029_China Star</t>
  </si>
  <si>
    <t>2029_RGB_IJP_China Star_HIL_R_Unknown</t>
  </si>
  <si>
    <t>IL_B_2029</t>
  </si>
  <si>
    <t>Unknown_2029_IL_B</t>
  </si>
  <si>
    <t>Unknown_2029_IL_B_IT</t>
  </si>
  <si>
    <t>IL_B_2029_China Star</t>
  </si>
  <si>
    <t>2029_RGB_IJP_China Star_IL_B_Unknown</t>
  </si>
  <si>
    <t>IL_G_2029</t>
  </si>
  <si>
    <t>Unknown_2029_IL_G</t>
  </si>
  <si>
    <t>Unknown_2029_IL_G_IT</t>
  </si>
  <si>
    <t>IL_G_2029_China Star</t>
  </si>
  <si>
    <t>2029_RGB_IJP_China Star_IL_G_Unknown</t>
  </si>
  <si>
    <t>IL_R_2029</t>
  </si>
  <si>
    <t>Unknown_2029_IL_R</t>
  </si>
  <si>
    <t>Unknown_2029_IL_R_IT</t>
  </si>
  <si>
    <t>IL_R_2029_China Star</t>
  </si>
  <si>
    <t>2029_RGB_IJP_China Star_IL_R_Unknown</t>
  </si>
  <si>
    <t>EDO_2029</t>
  </si>
  <si>
    <t>Solus AM_2029_EDO</t>
  </si>
  <si>
    <t>Solus AM_2029_EDO_IT</t>
  </si>
  <si>
    <t>aETL_2029_EDO</t>
  </si>
  <si>
    <t>2029_IT_SingleLayer_EDO_aETL_Solus AM</t>
  </si>
  <si>
    <t>2029_IT_SingleLayer_RGB_VTE_FMM_EDO_Solus AM</t>
  </si>
  <si>
    <t>Idemitsu Kosan_2029_B_Dopant</t>
  </si>
  <si>
    <t>Idemitsu Kosan_2029_B_Dopant_IT</t>
  </si>
  <si>
    <t>Idemitsu Kosan_2029_EDO</t>
  </si>
  <si>
    <t>Idemitsu Kosan_2029_EDO_IT</t>
  </si>
  <si>
    <t>B_Dopant_2029_EDO</t>
  </si>
  <si>
    <t>2029_IT_SingleLayer_EDO_B_Dopant_Idemitsu Kosan</t>
  </si>
  <si>
    <t>2029_IT_SingleLayer_RGB_VTE_FMM_EDO_Idemitsu Kosan</t>
  </si>
  <si>
    <t>SK JNC_2029_B_Dopant</t>
  </si>
  <si>
    <t>SK JNC_2029_B_Dopant_IT</t>
  </si>
  <si>
    <t>SK JNC_2029_EDO</t>
  </si>
  <si>
    <t>SK JNC_2029_EDO_IT</t>
  </si>
  <si>
    <t>2029_IT_SingleLayer_EDO_B_Dopant_SK JNC</t>
  </si>
  <si>
    <t>2029_IT_SingleLayer_RGB_VTE_FMM_EDO_SK JNC</t>
  </si>
  <si>
    <t>Idemitsu Kosan_2029_B_Host_IT</t>
  </si>
  <si>
    <t>B_Host_2029_EDO</t>
  </si>
  <si>
    <t>2029_IT_SingleLayer_EDO_B_Host_Idemitsu Kosan</t>
  </si>
  <si>
    <t>Lumilan_2029</t>
  </si>
  <si>
    <t>Lumilan_2029_IT</t>
  </si>
  <si>
    <t>Lumilan_2029_B_Host</t>
  </si>
  <si>
    <t>Lumilan_2029_B_Host_IT</t>
  </si>
  <si>
    <t>Lumilan_2029_EDO</t>
  </si>
  <si>
    <t>Lumilan_2029_EDO_IT</t>
  </si>
  <si>
    <t>2029_IT_SingleLayer_EDO_B_Host_Lumilan</t>
  </si>
  <si>
    <t>2029_IT_SingleLayer_RGB_VTE_FMM_EDO_Lumilan</t>
  </si>
  <si>
    <t>Unknown_2029_B_Prime_IT</t>
  </si>
  <si>
    <t>Unknown_2029_EDO</t>
  </si>
  <si>
    <t>Unknown_2029_EDO_IT</t>
  </si>
  <si>
    <t>B_Prime_2029_EDO</t>
  </si>
  <si>
    <t>2029_IT_SingleLayer_EDO_B_Prime_Unknown</t>
  </si>
  <si>
    <t>2029_IT_SingleLayer_RGB_VTE_FMM_EDO_Unknown</t>
  </si>
  <si>
    <t>Unknown_2029_CPL_IT</t>
  </si>
  <si>
    <t>CPL_2029_EDO</t>
  </si>
  <si>
    <t>2029_IT_SingleLayer_EDO_CPL_Unknown</t>
  </si>
  <si>
    <t>EIL_2029_EDO</t>
  </si>
  <si>
    <t>2029_IT_SingleLayer_EDO_EIL_Unknown</t>
  </si>
  <si>
    <t>Merck_2029_EDO</t>
  </si>
  <si>
    <t>Merck_2029_EDO_IT</t>
  </si>
  <si>
    <t>ETL_2029_EDO</t>
  </si>
  <si>
    <t>2029_IT_SingleLayer_EDO_ETL_Merck</t>
  </si>
  <si>
    <t>2029_IT_SingleLayer_RGB_VTE_FMM_EDO_Merck</t>
  </si>
  <si>
    <t>2029_IT_SingleLayer_EDO_ETL_Unknown</t>
  </si>
  <si>
    <t>Summer Sprout_2029_G_Dopant_IT</t>
  </si>
  <si>
    <t>Summer Sprout_2029_EDO</t>
  </si>
  <si>
    <t>Summer Sprout_2029_EDO_IT</t>
  </si>
  <si>
    <t>G_Dopant_2029_EDO</t>
  </si>
  <si>
    <t>2029_IT_SingleLayer_EDO_G_Dopant_Summer Sprout</t>
  </si>
  <si>
    <t>2029_IT_SingleLayer_RGB_VTE_FMM_EDO_Summer Sprout</t>
  </si>
  <si>
    <t>UDC_2029_EDO</t>
  </si>
  <si>
    <t>UDC_2029_EDO_IT</t>
  </si>
  <si>
    <t>2029_IT_SingleLayer_EDO_G_Dopant_UDC</t>
  </si>
  <si>
    <t>2029_IT_SingleLayer_RGB_VTE_FMM_EDO_UDC</t>
  </si>
  <si>
    <t>Unknown_2029_G_Host</t>
  </si>
  <si>
    <t>Unknown_2029_G_Host_IT</t>
  </si>
  <si>
    <t>G_Host_2029_EDO</t>
  </si>
  <si>
    <t>2029_IT_SingleLayer_EDO_G_Host_Unknown</t>
  </si>
  <si>
    <t>Unknown_2029_G_Prime</t>
  </si>
  <si>
    <t>Unknown_2029_G_Prime_IT</t>
  </si>
  <si>
    <t>G_Prime_2029_EDO</t>
  </si>
  <si>
    <t>2029_IT_SingleLayer_EDO_G_Prime_Unknown</t>
  </si>
  <si>
    <t>Unknown_2029_HIL_IT</t>
  </si>
  <si>
    <t>HIL_2029_EDO</t>
  </si>
  <si>
    <t>2029_IT_SingleLayer_EDO_HIL_Unknown</t>
  </si>
  <si>
    <t>Aglaia Tech_2029_HTL</t>
  </si>
  <si>
    <t>Aglaia Tech_2029_HTL_IT</t>
  </si>
  <si>
    <t>Aglaia Tech_2029_EDO</t>
  </si>
  <si>
    <t>Aglaia Tech_2029_EDO_IT</t>
  </si>
  <si>
    <t>HTL_2029_EDO</t>
  </si>
  <si>
    <t>2029_IT_SingleLayer_EDO_HTL_Aglaia Tech</t>
  </si>
  <si>
    <t>2029_IT_SingleLayer_RGB_VTE_FMM_EDO_Aglaia Tech</t>
  </si>
  <si>
    <t>Merck_2029_HTL_IT</t>
  </si>
  <si>
    <t>2029_IT_SingleLayer_EDO_HTL_Merck</t>
  </si>
  <si>
    <t>Novaled_2029_EDO</t>
  </si>
  <si>
    <t>Novaled_2029_EDO_IT</t>
  </si>
  <si>
    <t>P_Dopant_2029_EDO</t>
  </si>
  <si>
    <t>2029_IT_SingleLayer_EDO_P_Dopant_Novaled</t>
  </si>
  <si>
    <t>2029_IT_SingleLayer_RGB_VTE_FMM_EDO_Novaled</t>
  </si>
  <si>
    <t>2029_IT_SingleLayer_EDO_P_Dopant_Summer Sprout</t>
  </si>
  <si>
    <t>Summer Sprout_2029_R_Dopant_IT</t>
  </si>
  <si>
    <t>R_Dopant_2029_EDO</t>
  </si>
  <si>
    <t>2029_IT_SingleLayer_EDO_R_Dopant_Summer Sprout</t>
  </si>
  <si>
    <t>2029_IT_SingleLayer_EDO_R_Dopant_UDC</t>
  </si>
  <si>
    <t>DuPont_2029_EDO</t>
  </si>
  <si>
    <t>DuPont_2029_EDO_IT</t>
  </si>
  <si>
    <t>R_Host_2029_EDO</t>
  </si>
  <si>
    <t>2029_IT_SingleLayer_EDO_R_Host_DuPont</t>
  </si>
  <si>
    <t>2029_IT_SingleLayer_RGB_VTE_FMM_EDO_DuPont</t>
  </si>
  <si>
    <t>Summer Sprout_2029_R_Host</t>
  </si>
  <si>
    <t>Summer Sprout_2029_R_Host_IT</t>
  </si>
  <si>
    <t>2029_IT_SingleLayer_EDO_R_Host_Summer Sprout</t>
  </si>
  <si>
    <t>Jilin OLED_2029_IT</t>
  </si>
  <si>
    <t>Jilin OLED_2029_R_Prime_IT</t>
  </si>
  <si>
    <t>Jilin OLED_2029_EDO</t>
  </si>
  <si>
    <t>Jilin OLED_2029_EDO_IT</t>
  </si>
  <si>
    <t>R_Prime_2029_EDO</t>
  </si>
  <si>
    <t>2029_IT_SingleLayer_EDO_R_Prime_Jilin OLED</t>
  </si>
  <si>
    <t>2029_IT_SingleLayer_RGB_VTE_FMM_EDO_Jilin OLED</t>
  </si>
  <si>
    <t>LTOM_2029_EDO</t>
  </si>
  <si>
    <t>LTOM_2029_EDO_IT</t>
  </si>
  <si>
    <t>2029_IT_SingleLayer_EDO_R_Prime_LTOM</t>
  </si>
  <si>
    <t>2029_IT_SingleLayer_RGB_VTE_FMM_EDO_LTOM</t>
  </si>
  <si>
    <t>Solus AM_2029_EDO_Mobile</t>
  </si>
  <si>
    <t>2029_Mobile_SingleLayer_EDO_aETL_Solus AM</t>
  </si>
  <si>
    <t>2029_Mobile_SingleLayer_RGB_VTE_FMM_EDO_Solus AM</t>
  </si>
  <si>
    <t>Idemitsu Kosan_2029_B_Dopant_Mobile</t>
  </si>
  <si>
    <t>Idemitsu Kosan_2029_EDO_Mobile</t>
  </si>
  <si>
    <t>2029_Mobile_SingleLayer_EDO_B_Dopant_Idemitsu Kosan</t>
  </si>
  <si>
    <t>2029_Mobile_SingleLayer_RGB_VTE_FMM_EDO_Idemitsu Kosan</t>
  </si>
  <si>
    <t>Sunera_2029_EDO</t>
  </si>
  <si>
    <t>Sunera_2029_EDO_Mobile</t>
  </si>
  <si>
    <t>2029_Mobile_SingleLayer_EDO_B_Dopant_Sunera</t>
  </si>
  <si>
    <t>2029_Mobile_SingleLayer_RGB_VTE_FMM_EDO_Sunera</t>
  </si>
  <si>
    <t>2029_Mobile_SingleLayer_EDO_B_Host_Idemitsu Kosan</t>
  </si>
  <si>
    <t>Lumilan_2029_Mobile</t>
  </si>
  <si>
    <t>Lumilan_2029_B_Host_Mobile</t>
  </si>
  <si>
    <t>Lumilan_2029_EDO_Mobile</t>
  </si>
  <si>
    <t>2029_Mobile_SingleLayer_EDO_B_Host_Lumilan</t>
  </si>
  <si>
    <t>2029_Mobile_SingleLayer_RGB_VTE_FMM_EDO_Lumilan</t>
  </si>
  <si>
    <t>Unknown_2029_EDO_Mobile</t>
  </si>
  <si>
    <t>2029_Mobile_SingleLayer_EDO_B_Prime_Unknown</t>
  </si>
  <si>
    <t>2029_Mobile_SingleLayer_RGB_VTE_FMM_EDO_Unknown</t>
  </si>
  <si>
    <t>2029_Mobile_SingleLayer_EDO_CPL_Unknown</t>
  </si>
  <si>
    <t>Unknown_2029_EIL_Mobile</t>
  </si>
  <si>
    <t>2029_Mobile_SingleLayer_EDO_EIL_Unknown</t>
  </si>
  <si>
    <t>Merck_2029_EDO_Mobile</t>
  </si>
  <si>
    <t>2029_Mobile_SingleLayer_EDO_ETL_Merck</t>
  </si>
  <si>
    <t>2029_Mobile_SingleLayer_RGB_VTE_FMM_EDO_Merck</t>
  </si>
  <si>
    <t>2029_Mobile_SingleLayer_EDO_ETL_Unknown</t>
  </si>
  <si>
    <t>Summer Sprout_2029_EDO_Mobile</t>
  </si>
  <si>
    <t>2029_Mobile_SingleLayer_EDO_G_Dopant_Summer Sprout</t>
  </si>
  <si>
    <t>2029_Mobile_SingleLayer_RGB_VTE_FMM_EDO_Summer Sprout</t>
  </si>
  <si>
    <t>Unknown_2029_G_Host_Mobile</t>
  </si>
  <si>
    <t>2029_Mobile_SingleLayer_EDO_G_Host_Unknown</t>
  </si>
  <si>
    <t>Unknown_2029_G_Prime_Mobile</t>
  </si>
  <si>
    <t>2029_Mobile_SingleLayer_EDO_G_Prime_Unknown</t>
  </si>
  <si>
    <t>2029_Mobile_SingleLayer_EDO_HIL_Unknown</t>
  </si>
  <si>
    <t>Aglaia Tech_2029_HTL_Mobile</t>
  </si>
  <si>
    <t>Aglaia Tech_2029_EDO_Mobile</t>
  </si>
  <si>
    <t>2029_Mobile_SingleLayer_EDO_HTL_Aglaia Tech</t>
  </si>
  <si>
    <t>2029_Mobile_SingleLayer_RGB_VTE_FMM_EDO_Aglaia Tech</t>
  </si>
  <si>
    <t>2029_Mobile_SingleLayer_EDO_HTL_Merck</t>
  </si>
  <si>
    <t>Novaled_2029_EDO_Mobile</t>
  </si>
  <si>
    <t>2029_Mobile_SingleLayer_EDO_P_Dopant_Novaled</t>
  </si>
  <si>
    <t>2029_Mobile_SingleLayer_RGB_VTE_FMM_EDO_Novaled</t>
  </si>
  <si>
    <t>2029_Mobile_SingleLayer_EDO_P_Dopant_Summer Sprout</t>
  </si>
  <si>
    <t>2029_Mobile_SingleLayer_EDO_R_Dopant_Summer Sprout</t>
  </si>
  <si>
    <t>UDC_2029_EDO_Mobile</t>
  </si>
  <si>
    <t>2029_Mobile_SingleLayer_EDO_R_Dopant_UDC</t>
  </si>
  <si>
    <t>2029_Mobile_SingleLayer_RGB_VTE_FMM_EDO_UDC</t>
  </si>
  <si>
    <t>DuPont_2029_EDO_Mobile</t>
  </si>
  <si>
    <t>2029_Mobile_SingleLayer_EDO_R_Host_DuPont</t>
  </si>
  <si>
    <t>2029_Mobile_SingleLayer_RGB_VTE_FMM_EDO_DuPont</t>
  </si>
  <si>
    <t>Summer Sprout_2029_R_Host_Mobile</t>
  </si>
  <si>
    <t>2029_Mobile_SingleLayer_EDO_R_Host_Summer Sprout</t>
  </si>
  <si>
    <t>Jilin OLED_2029_EDO_Mobile</t>
  </si>
  <si>
    <t>2029_Mobile_SingleLayer_EDO_R_Prime_Jilin OLED</t>
  </si>
  <si>
    <t>2029_Mobile_SingleLayer_RGB_VTE_FMM_EDO_Jilin OLED</t>
  </si>
  <si>
    <t>LTOM_2029_EDO_Mobile</t>
  </si>
  <si>
    <t>2029_Mobile_SingleLayer_EDO_R_Prime_LTOM</t>
  </si>
  <si>
    <t>2029_Mobile_SingleLayer_RGB_VTE_FMM_EDO_LTOM</t>
  </si>
  <si>
    <t>JDI_2029</t>
  </si>
  <si>
    <t>Solus AM_2029_JDI</t>
  </si>
  <si>
    <t>Solus AM_2029_JDI_IT</t>
  </si>
  <si>
    <t>aETL_2029_JDI</t>
  </si>
  <si>
    <t>2029_IT_SingleLayer_JDI_aETL_Solus AM</t>
  </si>
  <si>
    <t>2029_IT_SingleLayer_RGB_VTE_FMM_JDI_Solus AM</t>
  </si>
  <si>
    <t>Idemitsu Kosan_2029_JDI</t>
  </si>
  <si>
    <t>Idemitsu Kosan_2029_JDI_IT</t>
  </si>
  <si>
    <t>B_Dopant_2029_JDI</t>
  </si>
  <si>
    <t>2029_IT_SingleLayer_JDI_B_Dopant_Idemitsu Kosan</t>
  </si>
  <si>
    <t>2029_IT_SingleLayer_RGB_VTE_FMM_JDI_Idemitsu Kosan</t>
  </si>
  <si>
    <t>SFC_2029_JDI</t>
  </si>
  <si>
    <t>SFC_2029_JDI_IT</t>
  </si>
  <si>
    <t>2029_IT_SingleLayer_JDI_B_Dopant_SFC</t>
  </si>
  <si>
    <t>2029_IT_SingleLayer_RGB_VTE_FMM_JDI_SFC</t>
  </si>
  <si>
    <t>B_Host_2029_JDI</t>
  </si>
  <si>
    <t>2029_IT_SingleLayer_JDI_B_Host_Idemitsu Kosan</t>
  </si>
  <si>
    <t>SFC_2029_B_Host</t>
  </si>
  <si>
    <t>SFC_2029_B_Host_IT</t>
  </si>
  <si>
    <t>2029_IT_SingleLayer_JDI_B_Host_SFC</t>
  </si>
  <si>
    <t>DuPont_2029_B_Prime</t>
  </si>
  <si>
    <t>DuPont_2029_B_Prime_IT</t>
  </si>
  <si>
    <t>DuPont_2029_JDI</t>
  </si>
  <si>
    <t>DuPont_2029_JDI_IT</t>
  </si>
  <si>
    <t>B_Prime_2029_JDI</t>
  </si>
  <si>
    <t>2029_IT_SingleLayer_JDI_B_Prime_DuPont</t>
  </si>
  <si>
    <t>2029_IT_SingleLayer_RGB_VTE_FMM_JDI_DuPont</t>
  </si>
  <si>
    <t>Unknown_2029_JDI</t>
  </si>
  <si>
    <t>Unknown_2029_JDI_IT</t>
  </si>
  <si>
    <t>CPL_2029_JDI</t>
  </si>
  <si>
    <t>2029_IT_SingleLayer_JDI_CPL_Unknown</t>
  </si>
  <si>
    <t>2029_IT_SingleLayer_RGB_VTE_FMM_JDI_Unknown</t>
  </si>
  <si>
    <t>EIL_2029_JDI</t>
  </si>
  <si>
    <t>2029_IT_SingleLayer_JDI_EIL_Unknown</t>
  </si>
  <si>
    <t>DuPont_2029_ETL</t>
  </si>
  <si>
    <t>DuPont_2029_ETL_IT</t>
  </si>
  <si>
    <t>ETL_2029_JDI</t>
  </si>
  <si>
    <t>2029_IT_SingleLayer_JDI_ETL_DuPont</t>
  </si>
  <si>
    <t>LG Chem_2029_JDI</t>
  </si>
  <si>
    <t>LG Chem_2029_JDI_IT</t>
  </si>
  <si>
    <t>2029_IT_SingleLayer_JDI_ETL_LG Chem</t>
  </si>
  <si>
    <t>2029_IT_SingleLayer_RGB_VTE_FMM_JDI_LG Chem</t>
  </si>
  <si>
    <t>Merck_2029_JDI</t>
  </si>
  <si>
    <t>Merck_2029_JDI_IT</t>
  </si>
  <si>
    <t>2029_IT_SingleLayer_JDI_ETL_Merck</t>
  </si>
  <si>
    <t>2029_IT_SingleLayer_RGB_VTE_FMM_JDI_Merck</t>
  </si>
  <si>
    <t>UDC_2029_JDI</t>
  </si>
  <si>
    <t>UDC_2029_JDI_IT</t>
  </si>
  <si>
    <t>G_Dopant_2029_JDI</t>
  </si>
  <si>
    <t>2029_IT_SingleLayer_JDI_G_Dopant_UDC</t>
  </si>
  <si>
    <t>2029_IT_SingleLayer_RGB_VTE_FMM_JDI_UDC</t>
  </si>
  <si>
    <t>DuPont_2029_G_Host</t>
  </si>
  <si>
    <t>DuPont_2029_G_Host_IT</t>
  </si>
  <si>
    <t>G_Host_2029_JDI</t>
  </si>
  <si>
    <t>2029_IT_SingleLayer_JDI_G_Host_DuPont</t>
  </si>
  <si>
    <t>Merck_2029_G_Host</t>
  </si>
  <si>
    <t>Merck_2029_G_Host_IT</t>
  </si>
  <si>
    <t>2029_IT_SingleLayer_JDI_G_Host_Merck</t>
  </si>
  <si>
    <t>Samsung SDI_2029_JDI</t>
  </si>
  <si>
    <t>Samsung SDI_2029_JDI_IT</t>
  </si>
  <si>
    <t>2029_IT_SingleLayer_JDI_G_Host_Samsung SDI</t>
  </si>
  <si>
    <t>2029_IT_SingleLayer_RGB_VTE_FMM_JDI_Samsung SDI</t>
  </si>
  <si>
    <t>DuPont_2029_G_Prime_IT</t>
  </si>
  <si>
    <t>G_Prime_2029_JDI</t>
  </si>
  <si>
    <t>2029_IT_SingleLayer_JDI_G_Prime_DuPont</t>
  </si>
  <si>
    <t>HIL_2029_JDI</t>
  </si>
  <si>
    <t>2029_IT_SingleLayer_JDI_HIL_Unknown</t>
  </si>
  <si>
    <t>Duksan Neolux_2029_HTL</t>
  </si>
  <si>
    <t>Duksan Neolux_2029_HTL_IT</t>
  </si>
  <si>
    <t>Duksan Neolux_2029_JDI</t>
  </si>
  <si>
    <t>Duksan Neolux_2029_JDI_IT</t>
  </si>
  <si>
    <t>HTL_2029_JDI</t>
  </si>
  <si>
    <t>2029_IT_SingleLayer_JDI_HTL_Duksan Neolux</t>
  </si>
  <si>
    <t>2029_IT_SingleLayer_RGB_VTE_FMM_JDI_Duksan Neolux</t>
  </si>
  <si>
    <t>Novaled_2029_JDI</t>
  </si>
  <si>
    <t>Novaled_2029_JDI_IT</t>
  </si>
  <si>
    <t>P_Dopant_2029_JDI</t>
  </si>
  <si>
    <t>2029_IT_SingleLayer_JDI_P_Dopant_Novaled</t>
  </si>
  <si>
    <t>2029_IT_SingleLayer_RGB_VTE_FMM_JDI_Novaled</t>
  </si>
  <si>
    <t>R_Dopant_2029_JDI</t>
  </si>
  <si>
    <t>2029_IT_SingleLayer_JDI_R_Dopant_UDC</t>
  </si>
  <si>
    <t>R_Host_2029_JDI</t>
  </si>
  <si>
    <t>2029_IT_SingleLayer_JDI_R_Host_Duksan Neolux</t>
  </si>
  <si>
    <t>2029_IT_SingleLayer_JDI_R_Host_DuPont</t>
  </si>
  <si>
    <t>DuPont_2029_R_Prime</t>
  </si>
  <si>
    <t>DuPont_2029_R_Prime_IT</t>
  </si>
  <si>
    <t>R_Prime_2029_JDI</t>
  </si>
  <si>
    <t>2029_IT_SingleLayer_JDI_R_Prime_DuPont</t>
  </si>
  <si>
    <t>LGD_2029</t>
  </si>
  <si>
    <t>LG Chem_2029_aETL_IT</t>
  </si>
  <si>
    <t>LG Chem_2029_LGD</t>
  </si>
  <si>
    <t>LG Chem_2029_LGD_IT</t>
  </si>
  <si>
    <t>aETL_2029_LGD</t>
  </si>
  <si>
    <t>2029_IT_Tandem_LGD_aETL_LG Chem</t>
  </si>
  <si>
    <t>2029_IT_Tandem_RGB_VTE_FMM_LGD_LG Chem</t>
  </si>
  <si>
    <t>SK JNC_2029_LGD</t>
  </si>
  <si>
    <t>SK JNC_2029_LGD_IT</t>
  </si>
  <si>
    <t>B_Dopant_2029_LGD</t>
  </si>
  <si>
    <t>2029_IT_Tandem_LGD_B_Dopant_SK JNC</t>
  </si>
  <si>
    <t>2029_IT_Tandem_RGB_VTE_FMM_LGD_SK JNC</t>
  </si>
  <si>
    <t>DuPont_2029_B_Host</t>
  </si>
  <si>
    <t>DuPont_2029_B_Host_IT</t>
  </si>
  <si>
    <t>DuPont_2029_LGD</t>
  </si>
  <si>
    <t>DuPont_2029_LGD_IT</t>
  </si>
  <si>
    <t>B_Host_2029_LGD</t>
  </si>
  <si>
    <t>2029_IT_Tandem_LGD_B_Host_DuPont</t>
  </si>
  <si>
    <t>2029_IT_Tandem_RGB_VTE_FMM_LGD_DuPont</t>
  </si>
  <si>
    <t>Idemitsu Kosan_2029_LGD</t>
  </si>
  <si>
    <t>Idemitsu Kosan_2029_LGD_IT</t>
  </si>
  <si>
    <t>2029_IT_Tandem_LGD_B_Host_Idemitsu Kosan</t>
  </si>
  <si>
    <t>2029_IT_Tandem_RGB_VTE_FMM_LGD_Idemitsu Kosan</t>
  </si>
  <si>
    <t>2029_IT_Tandem_LGD_B_Host_LG Chem</t>
  </si>
  <si>
    <t>Merck_2029_LGD</t>
  </si>
  <si>
    <t>Merck_2029_LGD_IT</t>
  </si>
  <si>
    <t>B_Prime_2029_LGD</t>
  </si>
  <si>
    <t>2029_IT_Tandem_LGD_B_Prime_Merck</t>
  </si>
  <si>
    <t>2029_IT_Tandem_RGB_VTE_FMM_LGD_Merck</t>
  </si>
  <si>
    <t>P&amp;H Tech_2029</t>
  </si>
  <si>
    <t>P&amp;H Tech_2029_IT</t>
  </si>
  <si>
    <t>P&amp;H Tech_2029_CPL</t>
  </si>
  <si>
    <t>P&amp;H Tech_2029_CPL_IT</t>
  </si>
  <si>
    <t>P&amp;H Tech_2029_LGD</t>
  </si>
  <si>
    <t>P&amp;H Tech_2029_LGD_IT</t>
  </si>
  <si>
    <t>CPL_2029_LGD</t>
  </si>
  <si>
    <t>2029_IT_Tandem_LGD_CPL_P&amp;H Tech</t>
  </si>
  <si>
    <t>2029_IT_Tandem_RGB_VTE_FMM_LGD_P&amp;H Tech</t>
  </si>
  <si>
    <t>LT Materials_2029</t>
  </si>
  <si>
    <t>LT Materials_2029_IT</t>
  </si>
  <si>
    <t>LT Materials_2029_EIL</t>
  </si>
  <si>
    <t>LT Materials_2029_EIL_IT</t>
  </si>
  <si>
    <t>LT Materials_2029_LGD</t>
  </si>
  <si>
    <t>LT Materials_2029_LGD_IT</t>
  </si>
  <si>
    <t>EIL_2029_LGD</t>
  </si>
  <si>
    <t>2029_IT_Tandem_LGD_EIL_LT Materials</t>
  </si>
  <si>
    <t>2029_IT_Tandem_RGB_VTE_FMM_LGD_LT Materials</t>
  </si>
  <si>
    <t>Idemitsu Kosan_2029_ETL_IT</t>
  </si>
  <si>
    <t>ETL_2029_LGD</t>
  </si>
  <si>
    <t>2029_IT_Tandem_LGD_ETL_Idemitsu Kosan</t>
  </si>
  <si>
    <t>2029_IT_Tandem_LGD_ETL_LG Chem</t>
  </si>
  <si>
    <t>UDC_2029_LGD</t>
  </si>
  <si>
    <t>UDC_2029_LGD_IT</t>
  </si>
  <si>
    <t>G_Dopant_2029_LGD</t>
  </si>
  <si>
    <t>2029_IT_Tandem_LGD_G_Dopant_UDC</t>
  </si>
  <si>
    <t>2029_IT_Tandem_RGB_VTE_FMM_LGD_UDC</t>
  </si>
  <si>
    <t>G_Host_2029_LGD</t>
  </si>
  <si>
    <t>2029_IT_Tandem_LGD_G_Host_LG Chem</t>
  </si>
  <si>
    <t>LT Materials_2029_G_Host</t>
  </si>
  <si>
    <t>LT Materials_2029_G_Host_IT</t>
  </si>
  <si>
    <t>2029_IT_Tandem_LGD_G_Host_LT Materials</t>
  </si>
  <si>
    <t>LT Materials_2029_G_Prime</t>
  </si>
  <si>
    <t>LT Materials_2029_G_Prime_IT</t>
  </si>
  <si>
    <t>G_Prime_2029_LGD</t>
  </si>
  <si>
    <t>2029_IT_Tandem_LGD_G_Prime_LT Materials</t>
  </si>
  <si>
    <t>2029_IT_Tandem_LGD_G_Prime_Merck</t>
  </si>
  <si>
    <t>Merck_2029_HIL</t>
  </si>
  <si>
    <t>Merck_2029_HIL_IT</t>
  </si>
  <si>
    <t>HIL_2029_LGD</t>
  </si>
  <si>
    <t>2029_IT_Tandem_LGD_HIL_Merck</t>
  </si>
  <si>
    <t>HTL_2029_LGD</t>
  </si>
  <si>
    <t>2029_IT_Tandem_LGD_HTL_Merck</t>
  </si>
  <si>
    <t>Jinwoong_2029</t>
  </si>
  <si>
    <t>Jinwoong_2029_IT</t>
  </si>
  <si>
    <t>Jinwoong_2029_n/p_CGL</t>
  </si>
  <si>
    <t>Jinwoong_2029_n/p_CGL_IT</t>
  </si>
  <si>
    <t>Jinwoong_2029_LGD</t>
  </si>
  <si>
    <t>Jinwoong_2029_LGD_IT</t>
  </si>
  <si>
    <t>n/p_CGL_2029_LGD</t>
  </si>
  <si>
    <t>2029_IT_Tandem_LGD_n/p_CGL_Jinwoong</t>
  </si>
  <si>
    <t>2029_IT_Tandem_RGB_VTE_FMM_LGD_Jinwoong</t>
  </si>
  <si>
    <t>LT Materials_2029_Mobile</t>
  </si>
  <si>
    <t>LT Materials_2029_n/p_CGL</t>
  </si>
  <si>
    <t>LT Materials_2029_n/p_CGL_Mobile</t>
  </si>
  <si>
    <t>LT Materials_2029_LGD_Mobile</t>
  </si>
  <si>
    <t>2029_IT_Tandem_LGD_n/p_CGL_LT Materials</t>
  </si>
  <si>
    <t>Merck_2029_n/p_CGL</t>
  </si>
  <si>
    <t>Merck_2029_n/p_CGL_IT</t>
  </si>
  <si>
    <t>2029_IT_Tandem_LGD_n/p_CGL_Merck</t>
  </si>
  <si>
    <t>LG Chem_2029_P_Dopant</t>
  </si>
  <si>
    <t>LG Chem_2029_P_Dopant_IT</t>
  </si>
  <si>
    <t>P_Dopant_2029_LGD</t>
  </si>
  <si>
    <t>2029_IT_Tandem_LGD_P_Dopant_LG Chem</t>
  </si>
  <si>
    <t>R_Dopant_2029_LGD</t>
  </si>
  <si>
    <t>2029_IT_Tandem_LGD_R_Dopant_UDC</t>
  </si>
  <si>
    <t>R_Host_2029_LGD</t>
  </si>
  <si>
    <t>2029_IT_Tandem_LGD_R_Host_DuPont</t>
  </si>
  <si>
    <t>LG Chem_2029_R_Host</t>
  </si>
  <si>
    <t>LG Chem_2029_R_Host_IT</t>
  </si>
  <si>
    <t>2029_IT_Tandem_LGD_R_Host_LG Chem</t>
  </si>
  <si>
    <t>R_Prime_2029_LGD</t>
  </si>
  <si>
    <t>2029_IT_Tandem_LGD_R_Prime_DuPont</t>
  </si>
  <si>
    <t>LG Chem_2029_R_Prime</t>
  </si>
  <si>
    <t>LG Chem_2029_R_Prime_IT</t>
  </si>
  <si>
    <t>2029_IT_Tandem_LGD_R_Prime_LG Chem</t>
  </si>
  <si>
    <t>Merck_2029_R_Prime_IT</t>
  </si>
  <si>
    <t>2029_IT_Tandem_LGD_R_Prime_Merck</t>
  </si>
  <si>
    <t>LG Chem_2029_LGD_Mobile</t>
  </si>
  <si>
    <t>2029_Mobile_SingleLayer_LGD_BOE_LGD_aETL_LG Chem</t>
  </si>
  <si>
    <t>2029_Mobile_SingleLayer_LGD_BOE_RGB_VTE_FMM_LGD_LG Chem</t>
  </si>
  <si>
    <t>Idemitsu Kosan_2029_LGD_Mobile</t>
  </si>
  <si>
    <t>2029_Mobile_SingleLayer_LGD_BOE_LGD_B_Dopant_Idemitsu Kosan</t>
  </si>
  <si>
    <t>2029_Mobile_SingleLayer_LGD_BOE_RGB_VTE_FMM_LGD_Idemitsu Kosan</t>
  </si>
  <si>
    <t>SK JNC_2029_Mobile</t>
  </si>
  <si>
    <t>SK JNC_2029_B_Dopant_Mobile</t>
  </si>
  <si>
    <t>SK JNC_2029_LGD_Mobile</t>
  </si>
  <si>
    <t>2029_Mobile_SingleLayer_LGD_BOE_LGD_B_Dopant_SK JNC</t>
  </si>
  <si>
    <t>2029_Mobile_SingleLayer_LGD_BOE_RGB_VTE_FMM_LGD_SK JNC</t>
  </si>
  <si>
    <t>DuPont_2029_B_Host_Mobile</t>
  </si>
  <si>
    <t>DuPont_2029_LGD_Mobile</t>
  </si>
  <si>
    <t>2029_Mobile_SingleLayer_LGD_BOE_LGD_B_Host_DuPont</t>
  </si>
  <si>
    <t>2029_Mobile_SingleLayer_LGD_BOE_RGB_VTE_FMM_LGD_DuPont</t>
  </si>
  <si>
    <t>2029_Mobile_SingleLayer_LGD_BOE_LGD_B_Host_Idemitsu Kosan</t>
  </si>
  <si>
    <t>2029_Mobile_SingleLayer_LGD_BOE_LGD_B_Host_LG Chem</t>
  </si>
  <si>
    <t>Merck_2029_LGD_Mobile</t>
  </si>
  <si>
    <t>2029_Mobile_SingleLayer_LGD_BOE_LGD_B_Prime_Merck</t>
  </si>
  <si>
    <t>2029_Mobile_SingleLayer_LGD_BOE_RGB_VTE_FMM_LGD_Merck</t>
  </si>
  <si>
    <t>P&amp;H Tech_2029_Mobile</t>
  </si>
  <si>
    <t>P&amp;H Tech_2029_CPL_Mobile</t>
  </si>
  <si>
    <t>P&amp;H Tech_2029_LGD_Mobile</t>
  </si>
  <si>
    <t>2029_Mobile_SingleLayer_LGD_BOE_LGD_CPL_P&amp;H Tech</t>
  </si>
  <si>
    <t>2029_Mobile_SingleLayer_LGD_BOE_RGB_VTE_FMM_LGD_P&amp;H Tech</t>
  </si>
  <si>
    <t>LT Materials_2029_EIL_Mobile</t>
  </si>
  <si>
    <t>2029_Mobile_SingleLayer_LGD_BOE_LGD_EIL_LT Materials</t>
  </si>
  <si>
    <t>2029_Mobile_SingleLayer_LGD_BOE_RGB_VTE_FMM_LGD_LT Materials</t>
  </si>
  <si>
    <t>2029_Mobile_SingleLayer_LGD_BOE_LGD_ETL_Idemitsu Kosan</t>
  </si>
  <si>
    <t>2029_Mobile_SingleLayer_LGD_BOE_LGD_ETL_LG Chem</t>
  </si>
  <si>
    <t>UDC_2029_LGD_Mobile</t>
  </si>
  <si>
    <t>2029_Mobile_SingleLayer_LGD_BOE_LGD_G_Dopant_UDC</t>
  </si>
  <si>
    <t>2029_Mobile_SingleLayer_LGD_BOE_RGB_VTE_FMM_LGD_UDC</t>
  </si>
  <si>
    <t>2029_Mobile_SingleLayer_LGD_BOE_LGD_G_Host_LG Chem</t>
  </si>
  <si>
    <t>LT Materials_2029_G_Host_Mobile</t>
  </si>
  <si>
    <t>2029_Mobile_SingleLayer_LGD_BOE_LGD_G_Host_LT Materials</t>
  </si>
  <si>
    <t>LG Chem_2029_G_Prime</t>
  </si>
  <si>
    <t>LG Chem_2029_G_Prime_Mobile</t>
  </si>
  <si>
    <t>2029_Mobile_SingleLayer_LGD_BOE_LGD_G_Prime_LG Chem</t>
  </si>
  <si>
    <t>LT Materials_2029_G_Prime_Mobile</t>
  </si>
  <si>
    <t>2029_Mobile_SingleLayer_LGD_BOE_LGD_G_Prime_LT Materials</t>
  </si>
  <si>
    <t>Merck_2029_HIL_Mobile</t>
  </si>
  <si>
    <t>2029_Mobile_SingleLayer_LGD_BOE_LGD_HIL_Merck</t>
  </si>
  <si>
    <t>2029_Mobile_SingleLayer_LGD_BOE_LGD_HTL_Merck</t>
  </si>
  <si>
    <t>LG Chem_2029_P_Dopant_Mobile</t>
  </si>
  <si>
    <t>2029_Mobile_SingleLayer_LGD_BOE_LGD_P_Dopant_LG Chem</t>
  </si>
  <si>
    <t>2029_Mobile_SingleLayer_LGD_BOE_LGD_R_Dopant_UDC</t>
  </si>
  <si>
    <t>2029_Mobile_SingleLayer_LGD_BOE_LGD_R_Host_DuPont</t>
  </si>
  <si>
    <t>LG Chem_2029_R_Host_Mobile</t>
  </si>
  <si>
    <t>2029_Mobile_SingleLayer_LGD_BOE_LGD_R_Host_LG Chem</t>
  </si>
  <si>
    <t>DuPont_2029_R_Prime_Mobile</t>
  </si>
  <si>
    <t>2029_Mobile_SingleLayer_LGD_BOE_LGD_R_Prime_DuPont</t>
  </si>
  <si>
    <t>LG Chem_2029_R_Prime_Mobile</t>
  </si>
  <si>
    <t>2029_Mobile_SingleLayer_LGD_BOE_LGD_R_Prime_LG Chem</t>
  </si>
  <si>
    <t>SK JNC_2029_TV</t>
  </si>
  <si>
    <t>SK JNC_2029_B_Dopant_TV</t>
  </si>
  <si>
    <t>SK JNC_2029_LGD_TV</t>
  </si>
  <si>
    <t>2029_TV_WOLED_WBE_LGD_B_Dopant_SK JNC</t>
  </si>
  <si>
    <t>2029_TV_WOLED_WBE_RGB_VTE_FMM_LGD_SK JNC</t>
  </si>
  <si>
    <t>DuPont_2029_TV</t>
  </si>
  <si>
    <t>DuPont_2029_B_Host_TV</t>
  </si>
  <si>
    <t>DuPont_2029_LGD_TV</t>
  </si>
  <si>
    <t>2029_TV_WOLED_WBE_LGD_B_Host_DuPont</t>
  </si>
  <si>
    <t>2029_TV_WOLED_WBE_RGB_VTE_FMM_LGD_DuPont</t>
  </si>
  <si>
    <t>Idemitsu Kosan_2029_TV</t>
  </si>
  <si>
    <t>Idemitsu Kosan_2029_B_Host_TV</t>
  </si>
  <si>
    <t>Idemitsu Kosan_2029_LGD_TV</t>
  </si>
  <si>
    <t>2029_TV_WOLED_WBE_LGD_B_Host_Idemitsu Kosan</t>
  </si>
  <si>
    <t>2029_TV_WOLED_WBE_RGB_VTE_FMM_LGD_Idemitsu Kosan</t>
  </si>
  <si>
    <t>LG Chem_2029_TV</t>
  </si>
  <si>
    <t>LG Chem_2029_B_Host_TV</t>
  </si>
  <si>
    <t>LG Chem_2029_LGD_TV</t>
  </si>
  <si>
    <t>2029_TV_WOLED_WBE_LGD_B_Host_LG Chem</t>
  </si>
  <si>
    <t>2029_TV_WOLED_WBE_RGB_VTE_FMM_LGD_LG Chem</t>
  </si>
  <si>
    <t>LT Materials_2029_TV</t>
  </si>
  <si>
    <t>LT Materials_2029_CPL</t>
  </si>
  <si>
    <t>LT Materials_2029_CPL_TV</t>
  </si>
  <si>
    <t>LT Materials_2029_LGD_TV</t>
  </si>
  <si>
    <t>2029_TV_WOLED_WBE_LGD_CPL_LT Materials</t>
  </si>
  <si>
    <t>2029_TV_WOLED_WBE_RGB_VTE_FMM_LGD_LT Materials</t>
  </si>
  <si>
    <t>Comet_2029</t>
  </si>
  <si>
    <t>Comet_2029_TV</t>
  </si>
  <si>
    <t>Comet_2029_EIL</t>
  </si>
  <si>
    <t>Comet_2029_EIL_TV</t>
  </si>
  <si>
    <t>Comet_2029_LGD</t>
  </si>
  <si>
    <t>Comet_2029_LGD_TV</t>
  </si>
  <si>
    <t>2029_TV_WOLED_WBE_LGD_EIL_Comet</t>
  </si>
  <si>
    <t>2029_TV_WOLED_WBE_RGB_VTE_FMM_LGD_Comet</t>
  </si>
  <si>
    <t>Idemitsu Kosan_2029_ETL_TV</t>
  </si>
  <si>
    <t>2029_TV_WOLED_WBE_LGD_ETL_Idemitsu Kosan</t>
  </si>
  <si>
    <t>LG Chem_2029_ETL_TV</t>
  </si>
  <si>
    <t>2029_TV_WOLED_WBE_LGD_ETL_LG Chem</t>
  </si>
  <si>
    <t>Solus AM_2029_TV</t>
  </si>
  <si>
    <t>Solus AM_2029_ETL</t>
  </si>
  <si>
    <t>Solus AM_2029_ETL_TV</t>
  </si>
  <si>
    <t>Solus AM_2029_LGD</t>
  </si>
  <si>
    <t>Solus AM_2029_LGD_TV</t>
  </si>
  <si>
    <t>2029_TV_WOLED_WBE_LGD_ETL_Solus AM</t>
  </si>
  <si>
    <t>2029_TV_WOLED_WBE_RGB_VTE_FMM_LGD_Solus AM</t>
  </si>
  <si>
    <t>UDC_2029_TV</t>
  </si>
  <si>
    <t>UDC_2029_G_Dopant_TV</t>
  </si>
  <si>
    <t>UDC_2029_LGD_TV</t>
  </si>
  <si>
    <t>2029_TV_WOLED_WBE_LGD_G_Dopant_UDC</t>
  </si>
  <si>
    <t>2029_TV_WOLED_WBE_RGB_VTE_FMM_LGD_UDC</t>
  </si>
  <si>
    <t>DuPont_2029_G_Host_TV</t>
  </si>
  <si>
    <t>2029_TV_WOLED_WBE_LGD_G_Host_DuPont</t>
  </si>
  <si>
    <t>LG Chem_2029_G_Host_TV</t>
  </si>
  <si>
    <t>2029_TV_WOLED_WBE_LGD_G_Host_LG Chem</t>
  </si>
  <si>
    <t>LT Materials_2029_HIL</t>
  </si>
  <si>
    <t>LT Materials_2029_HIL_TV</t>
  </si>
  <si>
    <t>2029_TV_WOLED_WBE_LGD_HIL_LT Materials</t>
  </si>
  <si>
    <t>Merck_2029_TV</t>
  </si>
  <si>
    <t>Merck_2029_HTL_TV</t>
  </si>
  <si>
    <t>Merck_2029_LGD_TV</t>
  </si>
  <si>
    <t>2029_TV_WOLED_WBE_LGD_HTL_Merck</t>
  </si>
  <si>
    <t>2029_TV_WOLED_WBE_RGB_VTE_FMM_LGD_Merck</t>
  </si>
  <si>
    <t>Solus AM_2029_HTL</t>
  </si>
  <si>
    <t>Solus AM_2029_HTL_TV</t>
  </si>
  <si>
    <t>2029_TV_WOLED_WBE_LGD_HTL_Solus AM</t>
  </si>
  <si>
    <t>LT Materials_2029_n/p_CGL_TV</t>
  </si>
  <si>
    <t>2029_TV_WOLED_WBE_LGD_n/p_CGL_LT Materials</t>
  </si>
  <si>
    <t>Merck_2029_n/p_CGL_TV</t>
  </si>
  <si>
    <t>2029_TV_WOLED_WBE_LGD_n/p_CGL_Merck</t>
  </si>
  <si>
    <t>Toray_2029</t>
  </si>
  <si>
    <t>Toray_2029_TV</t>
  </si>
  <si>
    <t>Toray_2029_n/p_CGL</t>
  </si>
  <si>
    <t>Toray_2029_n/p_CGL_TV</t>
  </si>
  <si>
    <t>Toray_2029_LGD</t>
  </si>
  <si>
    <t>Toray_2029_LGD_TV</t>
  </si>
  <si>
    <t>2029_TV_WOLED_WBE_LGD_n/p_CGL_Toray</t>
  </si>
  <si>
    <t>2029_TV_WOLED_WBE_RGB_VTE_FMM_LGD_Toray</t>
  </si>
  <si>
    <t>LG Chem_2029_P_Dopant_TV</t>
  </si>
  <si>
    <t>2029_TV_WOLED_WBE_LGD_P_Dopant_LG Chem</t>
  </si>
  <si>
    <t>UDC_2029_R_Dopant_TV</t>
  </si>
  <si>
    <t>2029_TV_WOLED_WBE_LGD_R_Dopant_UDC</t>
  </si>
  <si>
    <t>LG Chem_2029_R_Host_TV</t>
  </si>
  <si>
    <t>2029_TV_WOLED_WBE_LGD_R_Host_LG Chem</t>
  </si>
  <si>
    <t>Merck_2029_R_Host</t>
  </si>
  <si>
    <t>Merck_2029_R_Host_TV</t>
  </si>
  <si>
    <t>2029_TV_WOLED_WBE_LGD_R_Host_Merck</t>
  </si>
  <si>
    <t>Y/G_Dopant_2029</t>
  </si>
  <si>
    <t>UDC_2029_Y/G_Dopant</t>
  </si>
  <si>
    <t>UDC_2029_Y/G_Dopant_TV</t>
  </si>
  <si>
    <t>Y/G_Dopant_2029_LGD</t>
  </si>
  <si>
    <t>2029_TV_WOLED_WBE_LGD_Y/G_Dopant_UDC</t>
  </si>
  <si>
    <t>Y/G_Host_2029</t>
  </si>
  <si>
    <t>DuPont_2029_Y/G_Host</t>
  </si>
  <si>
    <t>DuPont_2029_Y/G_Host_TV</t>
  </si>
  <si>
    <t>Y/G_Host_2029_LGD</t>
  </si>
  <si>
    <t>2029_TV_WOLED_WBE_LGD_Y/G_Host_DuPont</t>
  </si>
  <si>
    <t>LG Chem_2029_Y/G_Host</t>
  </si>
  <si>
    <t>LG Chem_2029_Y/G_Host_TV</t>
  </si>
  <si>
    <t>2029_TV_WOLED_WBE_LGD_Y/G_Host_LG Chem</t>
  </si>
  <si>
    <t>Merck_2029_Y/G_Host</t>
  </si>
  <si>
    <t>Merck_2029_Y/G_Host_TV</t>
  </si>
  <si>
    <t>2029_TV_WOLED_WBE_LGD_Y/G_Host_Merck</t>
  </si>
  <si>
    <t>2029_TV_WOLED_WBH_LGD_B_Dopant_SK JNC</t>
  </si>
  <si>
    <t>2029_TV_WOLED_WBH_RGB_VTE_FMM_LGD_SK JNC</t>
  </si>
  <si>
    <t>2029_TV_WOLED_WBH_LGD_B_Host_DuPont</t>
  </si>
  <si>
    <t>2029_TV_WOLED_WBH_RGB_VTE_FMM_LGD_DuPont</t>
  </si>
  <si>
    <t>2029_TV_WOLED_WBH_LGD_B_Host_Idemitsu Kosan</t>
  </si>
  <si>
    <t>2029_TV_WOLED_WBH_RGB_VTE_FMM_LGD_Idemitsu Kosan</t>
  </si>
  <si>
    <t>2029_TV_WOLED_WBH_LGD_B_Host_LG Chem</t>
  </si>
  <si>
    <t>2029_TV_WOLED_WBH_RGB_VTE_FMM_LGD_LG Chem</t>
  </si>
  <si>
    <t>2029_TV_WOLED_WBH_LGD_CPL_LT Materials</t>
  </si>
  <si>
    <t>2029_TV_WOLED_WBH_RGB_VTE_FMM_LGD_LT Materials</t>
  </si>
  <si>
    <t>2029_TV_WOLED_WBH_LGD_EIL_Comet</t>
  </si>
  <si>
    <t>2029_TV_WOLED_WBH_RGB_VTE_FMM_LGD_Comet</t>
  </si>
  <si>
    <t>2029_TV_WOLED_WBH_LGD_ETL_Idemitsu Kosan</t>
  </si>
  <si>
    <t>2029_TV_WOLED_WBH_LGD_ETL_LG Chem</t>
  </si>
  <si>
    <t>2029_TV_WOLED_WBH_LGD_G_Dopant_UDC</t>
  </si>
  <si>
    <t>2029_TV_WOLED_WBH_RGB_VTE_FMM_LGD_UDC</t>
  </si>
  <si>
    <t>2029_TV_WOLED_WBH_LGD_G_Host_LG Chem</t>
  </si>
  <si>
    <t>LT Materials_2029_G_Host_TV</t>
  </si>
  <si>
    <t>2029_TV_WOLED_WBH_LGD_G_Host_LT Materials</t>
  </si>
  <si>
    <t>2029_TV_WOLED_WBH_LGD_HIL_LT Materials</t>
  </si>
  <si>
    <t>2029_TV_WOLED_WBH_LGD_HTL_Merck</t>
  </si>
  <si>
    <t>2029_TV_WOLED_WBH_RGB_VTE_FMM_LGD_Merck</t>
  </si>
  <si>
    <t>2029_TV_WOLED_WBH_LGD_HTL_Solus AM</t>
  </si>
  <si>
    <t>2029_TV_WOLED_WBH_RGB_VTE_FMM_LGD_Solus AM</t>
  </si>
  <si>
    <t>2029_TV_WOLED_WBH_LGD_n/p_CGL_LT Materials</t>
  </si>
  <si>
    <t>2029_TV_WOLED_WBH_LGD_n/p_CGL_Merck</t>
  </si>
  <si>
    <t>2029_TV_WOLED_WBH_LGD_n/p_CGL_Toray</t>
  </si>
  <si>
    <t>2029_TV_WOLED_WBH_RGB_VTE_FMM_LGD_Toray</t>
  </si>
  <si>
    <t>2029_TV_WOLED_WBH_LGD_P_Dopant_LG Chem</t>
  </si>
  <si>
    <t>2029_TV_WOLED_WBH_LGD_R_Dopant_UDC</t>
  </si>
  <si>
    <t>LT Materials_2029_R_Host</t>
  </si>
  <si>
    <t>LT Materials_2029_R_Host_TV</t>
  </si>
  <si>
    <t>2029_TV_WOLED_WBH_LGD_R_Host_LT Materials</t>
  </si>
  <si>
    <t>2029_TV_WOLED_WBH_LGD_R_Host_Merck</t>
  </si>
  <si>
    <t>SDC_2029</t>
  </si>
  <si>
    <t>LG Chem_2029_SDC</t>
  </si>
  <si>
    <t>LG Chem_2029_SDC_IT</t>
  </si>
  <si>
    <t>aETL_2029_SDC</t>
  </si>
  <si>
    <t>2029_IT_SingleLayer_SDC_aETL_LG Chem</t>
  </si>
  <si>
    <t>2029_IT_SingleLayer_RGB_VTE_FMM_SDC_LG Chem</t>
  </si>
  <si>
    <t>Solus AM_2029_SDC</t>
  </si>
  <si>
    <t>Solus AM_2029_SDC_IT</t>
  </si>
  <si>
    <t>2029_IT_SingleLayer_SDC_aETL_Solus AM</t>
  </si>
  <si>
    <t>2029_IT_SingleLayer_RGB_VTE_FMM_SDC_Solus AM</t>
  </si>
  <si>
    <t>SFC_2029_SDC</t>
  </si>
  <si>
    <t>SFC_2029_SDC_IT</t>
  </si>
  <si>
    <t>B_Dopant_2029_SDC</t>
  </si>
  <si>
    <t>2029_IT_SingleLayer_SDC_B_Dopant_SFC</t>
  </si>
  <si>
    <t>2029_IT_SingleLayer_RGB_VTE_FMM_SDC_SFC</t>
  </si>
  <si>
    <t>B_Host_2029_SDC</t>
  </si>
  <si>
    <t>2029_IT_SingleLayer_SDC_B_Host_SFC</t>
  </si>
  <si>
    <t>Idemitsu Kosan_2029_B_Prime_IT</t>
  </si>
  <si>
    <t>Idemitsu Kosan_2029_SDC</t>
  </si>
  <si>
    <t>Idemitsu Kosan_2029_SDC_IT</t>
  </si>
  <si>
    <t>B_Prime_2029_SDC</t>
  </si>
  <si>
    <t>2029_IT_SingleLayer_SDC_B_Prime_Idemitsu Kosan</t>
  </si>
  <si>
    <t>2029_IT_SingleLayer_RGB_VTE_FMM_SDC_Idemitsu Kosan</t>
  </si>
  <si>
    <t>Hodogaya_2029</t>
  </si>
  <si>
    <t>Hodogaya_2029_IT</t>
  </si>
  <si>
    <t>Hodogaya_2029_CPL</t>
  </si>
  <si>
    <t>Hodogaya_2029_CPL_IT</t>
  </si>
  <si>
    <t>Hodogaya_2029_SDC</t>
  </si>
  <si>
    <t>Hodogaya_2029_SDC_IT</t>
  </si>
  <si>
    <t>CPL_2029_SDC</t>
  </si>
  <si>
    <t>2029_IT_SingleLayer_SDC_CPL_Hodogaya</t>
  </si>
  <si>
    <t>2029_IT_SingleLayer_RGB_VTE_FMM_SDC_Hodogaya</t>
  </si>
  <si>
    <t>Solus AM_2029_CPL</t>
  </si>
  <si>
    <t>Solus AM_2029_CPL_IT</t>
  </si>
  <si>
    <t>2029_IT_SingleLayer_SDC_CPL_Solus AM</t>
  </si>
  <si>
    <t>Solus AM_2029_EIL</t>
  </si>
  <si>
    <t>Solus AM_2029_EIL_IT</t>
  </si>
  <si>
    <t>EIL_2029_SDC</t>
  </si>
  <si>
    <t>2029_IT_SingleLayer_SDC_EIL_Solus AM</t>
  </si>
  <si>
    <t>ETL_2029_SDC</t>
  </si>
  <si>
    <t>2029_IT_SingleLayer_SDC_ETL_LG Chem</t>
  </si>
  <si>
    <t>UDC_2029_SDC</t>
  </si>
  <si>
    <t>UDC_2029_SDC_IT</t>
  </si>
  <si>
    <t>G_Dopant_2029_SDC</t>
  </si>
  <si>
    <t>2029_IT_SingleLayer_SDC_G_Dopant_UDC</t>
  </si>
  <si>
    <t>2029_IT_SingleLayer_RGB_VTE_FMM_SDC_UDC</t>
  </si>
  <si>
    <t>G_Host_2029_SDC</t>
  </si>
  <si>
    <t>2029_IT_SingleLayer_SDC_G_Host_LG Chem</t>
  </si>
  <si>
    <t>Samsung SDI_2029_SDC</t>
  </si>
  <si>
    <t>Samsung SDI_2029_SDC_IT</t>
  </si>
  <si>
    <t>2029_IT_SingleLayer_SDC_G_Host_Samsung SDI</t>
  </si>
  <si>
    <t>2029_IT_SingleLayer_RGB_VTE_FMM_SDC_Samsung SDI</t>
  </si>
  <si>
    <t>Duksan Neolux_2029_G_Prime_IT</t>
  </si>
  <si>
    <t>Duksan Neolux_2029_SDC</t>
  </si>
  <si>
    <t>Duksan Neolux_2029_SDC_IT</t>
  </si>
  <si>
    <t>G_Prime_2029_SDC</t>
  </si>
  <si>
    <t>2029_IT_SingleLayer_SDC_G_Prime_Duksan Neolux</t>
  </si>
  <si>
    <t>2029_IT_SingleLayer_RGB_VTE_FMM_SDC_Duksan Neolux</t>
  </si>
  <si>
    <t>Duksan Neolux_2029_HIL</t>
  </si>
  <si>
    <t>Duksan Neolux_2029_HIL_IT</t>
  </si>
  <si>
    <t>HIL_2029_SDC</t>
  </si>
  <si>
    <t>2029_IT_SingleLayer_SDC_HIL_Duksan Neolux</t>
  </si>
  <si>
    <t>Solus AM_2029_HIL</t>
  </si>
  <si>
    <t>Solus AM_2029_HIL_IT</t>
  </si>
  <si>
    <t>2029_IT_SingleLayer_SDC_HIL_Solus AM</t>
  </si>
  <si>
    <t>HTL_2029_SDC</t>
  </si>
  <si>
    <t>2029_IT_SingleLayer_SDC_HTL_Duksan Neolux</t>
  </si>
  <si>
    <t>Solus AM_2029_HTL_IT</t>
  </si>
  <si>
    <t>2029_IT_SingleLayer_SDC_HTL_Solus AM</t>
  </si>
  <si>
    <t>Novaled_2029_SDC</t>
  </si>
  <si>
    <t>Novaled_2029_SDC_IT</t>
  </si>
  <si>
    <t>P_Dopant_2029_SDC</t>
  </si>
  <si>
    <t>2029_IT_SingleLayer_SDC_P_Dopant_Novaled</t>
  </si>
  <si>
    <t>2029_IT_SingleLayer_RGB_VTE_FMM_SDC_Novaled</t>
  </si>
  <si>
    <t>R_Dopant_2029_SDC</t>
  </si>
  <si>
    <t>2029_IT_SingleLayer_SDC_R_Dopant_UDC</t>
  </si>
  <si>
    <t>R_Host_2029_SDC</t>
  </si>
  <si>
    <t>2029_IT_SingleLayer_SDC_R_Host_Duksan Neolux</t>
  </si>
  <si>
    <t>DuPont_2029_SDC</t>
  </si>
  <si>
    <t>DuPont_2029_SDC_IT</t>
  </si>
  <si>
    <t>2029_IT_SingleLayer_SDC_R_Host_DuPont</t>
  </si>
  <si>
    <t>2029_IT_SingleLayer_RGB_VTE_FMM_SDC_DuPont</t>
  </si>
  <si>
    <t>Duksan Neolux_2029_R_Prime</t>
  </si>
  <si>
    <t>Duksan Neolux_2029_R_Prime_IT</t>
  </si>
  <si>
    <t>R_Prime_2029_SDC</t>
  </si>
  <si>
    <t>2029_IT_SingleLayer_SDC_R_Prime_Duksan Neolux</t>
  </si>
  <si>
    <t>2029_IT_Tandem_SDC_aETL_LG Chem</t>
  </si>
  <si>
    <t>2029_IT_Tandem_RGB_VTE_FMM_SDC_LG Chem</t>
  </si>
  <si>
    <t>2029_IT_Tandem_SDC_aETL_Solus AM</t>
  </si>
  <si>
    <t>2029_IT_Tandem_RGB_VTE_FMM_SDC_Solus AM</t>
  </si>
  <si>
    <t>2029_IT_Tandem_SDC_B_Dopant_SFC</t>
  </si>
  <si>
    <t>2029_IT_Tandem_RGB_VTE_FMM_SDC_SFC</t>
  </si>
  <si>
    <t>SK JNC_2029_SDC</t>
  </si>
  <si>
    <t>SK JNC_2029_SDC_IT</t>
  </si>
  <si>
    <t>2029_IT_Tandem_SDC_B_Dopant_SK JNC</t>
  </si>
  <si>
    <t>2029_IT_Tandem_RGB_VTE_FMM_SDC_SK JNC</t>
  </si>
  <si>
    <t>2029_IT_Tandem_SDC_B_Host_SFC</t>
  </si>
  <si>
    <t>2029_IT_Tandem_SDC_B_Prime_Idemitsu Kosan</t>
  </si>
  <si>
    <t>2029_IT_Tandem_RGB_VTE_FMM_SDC_Idemitsu Kosan</t>
  </si>
  <si>
    <t>2029_IT_Tandem_SDC_CPL_Hodogaya</t>
  </si>
  <si>
    <t>2029_IT_Tandem_RGB_VTE_FMM_SDC_Hodogaya</t>
  </si>
  <si>
    <t>2029_IT_Tandem_SDC_CPL_Solus AM</t>
  </si>
  <si>
    <t>2029_IT_Tandem_SDC_EIL_Solus AM</t>
  </si>
  <si>
    <t>2029_IT_Tandem_SDC_ETL_LG Chem</t>
  </si>
  <si>
    <t>Novaled_2029_ETL</t>
  </si>
  <si>
    <t>Novaled_2029_ETL_IT</t>
  </si>
  <si>
    <t>2029_IT_Tandem_SDC_ETL_Novaled</t>
  </si>
  <si>
    <t>2029_IT_Tandem_RGB_VTE_FMM_SDC_Novaled</t>
  </si>
  <si>
    <t>2029_IT_Tandem_SDC_G_Dopant_UDC</t>
  </si>
  <si>
    <t>2029_IT_Tandem_RGB_VTE_FMM_SDC_UDC</t>
  </si>
  <si>
    <t>2029_IT_Tandem_SDC_G_Host_Samsung SDI</t>
  </si>
  <si>
    <t>2029_IT_Tandem_RGB_VTE_FMM_SDC_Samsung SDI</t>
  </si>
  <si>
    <t>2029_IT_Tandem_SDC_G_Prime_Duksan Neolux</t>
  </si>
  <si>
    <t>2029_IT_Tandem_RGB_VTE_FMM_SDC_Duksan Neolux</t>
  </si>
  <si>
    <t>Merck_2029_SDC</t>
  </si>
  <si>
    <t>Merck_2029_SDC_IT</t>
  </si>
  <si>
    <t>2029_IT_Tandem_SDC_G_Prime_Merck</t>
  </si>
  <si>
    <t>2029_IT_Tandem_RGB_VTE_FMM_SDC_Merck</t>
  </si>
  <si>
    <t>2029_IT_Tandem_SDC_HIL_Duksan Neolux</t>
  </si>
  <si>
    <t>2029_IT_Tandem_SDC_HTL_Duksan Neolux</t>
  </si>
  <si>
    <t>Duksan Neolux_2029_n/p_CGL</t>
  </si>
  <si>
    <t>Duksan Neolux_2029_n/p_CGL_IT</t>
  </si>
  <si>
    <t>n/p_CGL_2029_SDC</t>
  </si>
  <si>
    <t>2029_IT_Tandem_SDC_n/p_CGL_Duksan Neolux</t>
  </si>
  <si>
    <t>Toray_2029_IT</t>
  </si>
  <si>
    <t>Toray_2029_n/p_CGL_IT</t>
  </si>
  <si>
    <t>Toray_2029_SDC</t>
  </si>
  <si>
    <t>Toray_2029_SDC_IT</t>
  </si>
  <si>
    <t>2029_IT_Tandem_SDC_n/p_CGL_Toray</t>
  </si>
  <si>
    <t>2029_IT_Tandem_RGB_VTE_FMM_SDC_Toray</t>
  </si>
  <si>
    <t>2029_IT_Tandem_SDC_P_Dopant_Novaled</t>
  </si>
  <si>
    <t>2029_IT_Tandem_SDC_R_Dopant_UDC</t>
  </si>
  <si>
    <t>2029_IT_Tandem_SDC_R_Host_DuPont</t>
  </si>
  <si>
    <t>2029_IT_Tandem_RGB_VTE_FMM_SDC_DuPont</t>
  </si>
  <si>
    <t>2029_IT_Tandem_SDC_R_Prime_Duksan Neolux</t>
  </si>
  <si>
    <t>Idemitsu Kosan_2029_R_Prime</t>
  </si>
  <si>
    <t>Idemitsu Kosan_2029_R_Prime_IT</t>
  </si>
  <si>
    <t>2029_IT_Tandem_SDC_R_Prime_Idemitsu Kosan</t>
  </si>
  <si>
    <t>LG Chem_2029_SDC_Mobile</t>
  </si>
  <si>
    <t>2029_Mobile_SingleLayer_SDC_SDC_aETL_LG Chem</t>
  </si>
  <si>
    <t>2029_Mobile_SingleLayer_SDC_RGB_VTE_FMM_SDC_LG Chem</t>
  </si>
  <si>
    <t>Solus AM_2029_SDC_Mobile</t>
  </si>
  <si>
    <t>2029_Mobile_SingleLayer_SDC_SDC_aETL_Solus AM</t>
  </si>
  <si>
    <t>2029_Mobile_SingleLayer_SDC_RGB_VTE_FMM_SDC_Solus AM</t>
  </si>
  <si>
    <t>SFC_2029_SDC_Mobile</t>
  </si>
  <si>
    <t>2029_Mobile_SingleLayer_SDC_SDC_B_Dopant_SFC</t>
  </si>
  <si>
    <t>2029_Mobile_SingleLayer_SDC_RGB_VTE_FMM_SDC_SFC</t>
  </si>
  <si>
    <t>SFC_2029_B_Host_Mobile</t>
  </si>
  <si>
    <t>2029_Mobile_SingleLayer_SDC_SDC_B_Host_SFC</t>
  </si>
  <si>
    <t>Hodogaya_2029_Mobile</t>
  </si>
  <si>
    <t>Hodogaya_2029_B_Prime</t>
  </si>
  <si>
    <t>Hodogaya_2029_B_Prime_Mobile</t>
  </si>
  <si>
    <t>Hodogaya_2029_SDC_Mobile</t>
  </si>
  <si>
    <t>2029_Mobile_SingleLayer_SDC_SDC_B_Prime_Hodogaya</t>
  </si>
  <si>
    <t>2029_Mobile_SingleLayer_SDC_RGB_VTE_FMM_SDC_Hodogaya</t>
  </si>
  <si>
    <t>Idemitsu Kosan_2029_SDC_Mobile</t>
  </si>
  <si>
    <t>2029_Mobile_SingleLayer_SDC_SDC_B_Prime_Idemitsu Kosan</t>
  </si>
  <si>
    <t>2029_Mobile_SingleLayer_SDC_RGB_VTE_FMM_SDC_Idemitsu Kosan</t>
  </si>
  <si>
    <t>Dongjin Semichem_2029</t>
  </si>
  <si>
    <t>Dongjin Semichem_2029_Mobile</t>
  </si>
  <si>
    <t>Dongjin Semichem_2029_CPL</t>
  </si>
  <si>
    <t>Dongjin Semichem_2029_CPL_Mobile</t>
  </si>
  <si>
    <t>Dongjin Semichem_2029_SDC</t>
  </si>
  <si>
    <t>Dongjin Semichem_2029_SDC_Mobile</t>
  </si>
  <si>
    <t>2029_Mobile_SingleLayer_SDC_SDC_CPL_Dongjin Semichem</t>
  </si>
  <si>
    <t>2029_Mobile_SingleLayer_SDC_RGB_VTE_FMM_SDC_Dongjin Semichem</t>
  </si>
  <si>
    <t>Hodogaya_2029_CPL_Mobile</t>
  </si>
  <si>
    <t>2029_Mobile_SingleLayer_SDC_SDC_CPL_Hodogaya</t>
  </si>
  <si>
    <t>Solus AM_2029_CPL_Mobile</t>
  </si>
  <si>
    <t>2029_Mobile_SingleLayer_SDC_SDC_CPL_Solus AM</t>
  </si>
  <si>
    <t>Materion_2029</t>
  </si>
  <si>
    <t>Materion_2029_Mobile</t>
  </si>
  <si>
    <t>Materion_2029_EIL</t>
  </si>
  <si>
    <t>Materion_2029_EIL_Mobile</t>
  </si>
  <si>
    <t>Materion_2029_SDC</t>
  </si>
  <si>
    <t>Materion_2029_SDC_Mobile</t>
  </si>
  <si>
    <t>2029_Mobile_SingleLayer_SDC_SDC_EIL_Materion</t>
  </si>
  <si>
    <t>2029_Mobile_SingleLayer_SDC_RGB_VTE_FMM_SDC_Materion</t>
  </si>
  <si>
    <t>Solus AM_2029_EIL_Mobile</t>
  </si>
  <si>
    <t>2029_Mobile_SingleLayer_SDC_SDC_EIL_Solus AM</t>
  </si>
  <si>
    <t>2029_Mobile_SingleLayer_SDC_SDC_ETL_LG Chem</t>
  </si>
  <si>
    <t>UDC_2029_SDC_Mobile</t>
  </si>
  <si>
    <t>2029_Mobile_SingleLayer_SDC_SDC_G_Dopant_UDC</t>
  </si>
  <si>
    <t>2029_Mobile_SingleLayer_SDC_RGB_VTE_FMM_SDC_UDC</t>
  </si>
  <si>
    <t>Samsung SDI_2029_SDC_Mobile</t>
  </si>
  <si>
    <t>2029_Mobile_SingleLayer_SDC_SDC_G_Host_Samsung SDI</t>
  </si>
  <si>
    <t>2029_Mobile_SingleLayer_SDC_RGB_VTE_FMM_SDC_Samsung SDI</t>
  </si>
  <si>
    <t>Duksan Neolux_2029_SDC_Mobile</t>
  </si>
  <si>
    <t>2029_Mobile_SingleLayer_SDC_SDC_G_Prime_Duksan Neolux</t>
  </si>
  <si>
    <t>2029_Mobile_SingleLayer_SDC_RGB_VTE_FMM_SDC_Duksan Neolux</t>
  </si>
  <si>
    <t>Merck_2029_SDC_Mobile</t>
  </si>
  <si>
    <t>2029_Mobile_SingleLayer_SDC_SDC_G_Prime_Merck</t>
  </si>
  <si>
    <t>2029_Mobile_SingleLayer_SDC_RGB_VTE_FMM_SDC_Merck</t>
  </si>
  <si>
    <t>Duksan Neolux_2029_HIL_Mobile</t>
  </si>
  <si>
    <t>2029_Mobile_SingleLayer_SDC_SDC_HIL_Duksan Neolux</t>
  </si>
  <si>
    <t>Solus AM_2029_HIL_Mobile</t>
  </si>
  <si>
    <t>2029_Mobile_SingleLayer_SDC_SDC_HIL_Solus AM</t>
  </si>
  <si>
    <t>Duksan Neolux_2029_HTL_Mobile</t>
  </si>
  <si>
    <t>2029_Mobile_SingleLayer_SDC_SDC_HTL_Duksan Neolux</t>
  </si>
  <si>
    <t>Solus AM_2029_HTL_Mobile</t>
  </si>
  <si>
    <t>2029_Mobile_SingleLayer_SDC_SDC_HTL_Solus AM</t>
  </si>
  <si>
    <t>Novaled_2029_SDC_Mobile</t>
  </si>
  <si>
    <t>2029_Mobile_SingleLayer_SDC_SDC_P_Dopant_Novaled</t>
  </si>
  <si>
    <t>2029_Mobile_SingleLayer_SDC_RGB_VTE_FMM_SDC_Novaled</t>
  </si>
  <si>
    <t>2029_Mobile_SingleLayer_SDC_SDC_R_Dopant_UDC</t>
  </si>
  <si>
    <t>2029_Mobile_SingleLayer_SDC_SDC_R_Host_Duksan Neolux</t>
  </si>
  <si>
    <t>DuPont_2029_SDC_Mobile</t>
  </si>
  <si>
    <t>2029_Mobile_SingleLayer_SDC_SDC_R_Host_DuPont</t>
  </si>
  <si>
    <t>2029_Mobile_SingleLayer_SDC_RGB_VTE_FMM_SDC_DuPont</t>
  </si>
  <si>
    <t>Duksan Neolux_2029_R_Prime_Mobile</t>
  </si>
  <si>
    <t>2029_Mobile_SingleLayer_SDC_SDC_R_Prime_Duksan Neolux</t>
  </si>
  <si>
    <t>LG Chem_2029_aETL_TV</t>
  </si>
  <si>
    <t>LG Chem_2029_SDC_TV</t>
  </si>
  <si>
    <t>2029_TV_QD_OLED_SDC_aETL_LG Chem</t>
  </si>
  <si>
    <t>2029_TV_QD_OLED_Blue_VTE_Open_SDC_LG Chem</t>
  </si>
  <si>
    <t>Novaled_2029_TV</t>
  </si>
  <si>
    <t>Novaled_2029_aETL</t>
  </si>
  <si>
    <t>Novaled_2029_aETL_TV</t>
  </si>
  <si>
    <t>Novaled_2029_SDC_TV</t>
  </si>
  <si>
    <t>2029_TV_QD_OLED_SDC_aETL_Novaled</t>
  </si>
  <si>
    <t>2029_TV_QD_OLED_Blue_VTE_Open_SDC_Novaled</t>
  </si>
  <si>
    <t>Idemitsu Kosan_2029_B_Dopant_TV</t>
  </si>
  <si>
    <t>Idemitsu Kosan_2029_SDC_TV</t>
  </si>
  <si>
    <t>2029_TV_QD_OLED_SDC_B_Dopant_Idemitsu Kosan</t>
  </si>
  <si>
    <t>2029_TV_QD_OLED_Blue_VTE_Open_SDC_Idemitsu Kosan</t>
  </si>
  <si>
    <t>2029_TV_QD_OLED_SDC_B_Host_Idemitsu Kosan</t>
  </si>
  <si>
    <t>SFC_2029_TV</t>
  </si>
  <si>
    <t>SFC_2029_B_Host_TV</t>
  </si>
  <si>
    <t>SFC_2029_SDC_TV</t>
  </si>
  <si>
    <t>2029_TV_QD_OLED_SDC_B_Host_SFC</t>
  </si>
  <si>
    <t>2029_TV_QD_OLED_Blue_VTE_Open_SDC_SFC</t>
  </si>
  <si>
    <t>Duksan Neolux_2029_TV</t>
  </si>
  <si>
    <t>Duksan Neolux_2029_B_Prime</t>
  </si>
  <si>
    <t>Duksan Neolux_2029_B_Prime_TV</t>
  </si>
  <si>
    <t>Duksan Neolux_2029_SDC_TV</t>
  </si>
  <si>
    <t>2029_TV_QD_OLED_SDC_B_Prime_Duksan Neolux</t>
  </si>
  <si>
    <t>2029_TV_QD_OLED_Blue_VTE_Open_SDC_Duksan Neolux</t>
  </si>
  <si>
    <t>Idemitsu Kosan_2029_B_Prime_TV</t>
  </si>
  <si>
    <t>2029_TV_QD_OLED_SDC_B_Prime_Idemitsu Kosan</t>
  </si>
  <si>
    <t>Hodogaya_2029_TV</t>
  </si>
  <si>
    <t>Hodogaya_2029_CPL_TV</t>
  </si>
  <si>
    <t>Hodogaya_2029_SDC_TV</t>
  </si>
  <si>
    <t>2029_TV_QD_OLED_SDC_CPL_Hodogaya</t>
  </si>
  <si>
    <t>2029_TV_QD_OLED_Blue_VTE_Open_SDC_Hodogaya</t>
  </si>
  <si>
    <t>DuPont_2029_EIL</t>
  </si>
  <si>
    <t>DuPont_2029_EIL_TV</t>
  </si>
  <si>
    <t>DuPont_2029_SDC_TV</t>
  </si>
  <si>
    <t>2029_TV_QD_OLED_SDC_EIL_DuPont</t>
  </si>
  <si>
    <t>2029_TV_QD_OLED_Blue_VTE_Open_SDC_DuPont</t>
  </si>
  <si>
    <t>Unknown_2029_TV</t>
  </si>
  <si>
    <t>Unknown_2029_EIL_TV</t>
  </si>
  <si>
    <t>Unknown_2029_SDC</t>
  </si>
  <si>
    <t>Unknown_2029_SDC_TV</t>
  </si>
  <si>
    <t>2029_TV_QD_OLED_SDC_EIL_Unknown</t>
  </si>
  <si>
    <t>2029_TV_QD_OLED_Blue_VTE_Open_SDC_Unknown</t>
  </si>
  <si>
    <t>2029_TV_QD_OLED_SDC_ETL_LG Chem</t>
  </si>
  <si>
    <t>Novaled_2029_ETL_TV</t>
  </si>
  <si>
    <t>2029_TV_QD_OLED_SDC_ETL_Novaled</t>
  </si>
  <si>
    <t>UDC_2029_SDC_TV</t>
  </si>
  <si>
    <t>2029_TV_QD_OLED_SDC_G_Dopant_UDC</t>
  </si>
  <si>
    <t>2029_TV_QD_OLED_Blue_VTE_Open_SDC_UDC</t>
  </si>
  <si>
    <t>Samsung SDI_2029_TV</t>
  </si>
  <si>
    <t>Samsung SDI_2029_G_Host_TV</t>
  </si>
  <si>
    <t>Samsung SDI_2029_SDC_TV</t>
  </si>
  <si>
    <t>2029_TV_QD_OLED_SDC_G_Host_Samsung SDI</t>
  </si>
  <si>
    <t>2029_TV_QD_OLED_Blue_VTE_Open_SDC_Samsung SDI</t>
  </si>
  <si>
    <t>Duksan Neolux_2029_G_Prime_TV</t>
  </si>
  <si>
    <t>2029_TV_QD_OLED_SDC_G_Prime_Duksan Neolux</t>
  </si>
  <si>
    <t>Duksan Neolux_2029_HTL_TV</t>
  </si>
  <si>
    <t>2029_TV_QD_OLED_SDC_HTL_Duksan Neolux</t>
  </si>
  <si>
    <t>Merck_2029_SDC_TV</t>
  </si>
  <si>
    <t>2029_TV_QD_OLED_SDC_HTL_Merck</t>
  </si>
  <si>
    <t>2029_TV_QD_OLED_Blue_VTE_Open_SDC_Merck</t>
  </si>
  <si>
    <t>2029_TV_QD_OLED_SDC_n/p_CGL_Merck</t>
  </si>
  <si>
    <t>Toray_2029_SDC_TV</t>
  </si>
  <si>
    <t>2029_TV_QD_OLED_SDC_n/p_CGL_Toray</t>
  </si>
  <si>
    <t>2029_TV_QD_OLED_Blue_VTE_Open_SDC_Toray</t>
  </si>
  <si>
    <t>Novaled_2029_P_Dopant_TV</t>
  </si>
  <si>
    <t>2029_TV_QD_OLED_SDC_P_Dopant_Novaled</t>
  </si>
  <si>
    <t>Tianma_2029</t>
  </si>
  <si>
    <t>Solus AM_2029_Tianma</t>
  </si>
  <si>
    <t>Solus AM_2029_Tianma_Mobile</t>
  </si>
  <si>
    <t>aETL_2029_Tianma</t>
  </si>
  <si>
    <t>2029_Mobile_SingleLayer_Tianma_aETL_Solus AM</t>
  </si>
  <si>
    <t>2029_Mobile_SingleLayer_RGB_VTE_FMM_Tianma_Solus AM</t>
  </si>
  <si>
    <t>Sunera_2029_aETL</t>
  </si>
  <si>
    <t>Sunera_2029_aETL_Mobile</t>
  </si>
  <si>
    <t>Sunera_2029_Tianma</t>
  </si>
  <si>
    <t>Sunera_2029_Tianma_Mobile</t>
  </si>
  <si>
    <t>2029_Mobile_SingleLayer_Tianma_aETL_Sunera</t>
  </si>
  <si>
    <t>2029_Mobile_SingleLayer_RGB_VTE_FMM_Tianma_Sunera</t>
  </si>
  <si>
    <t>B_Dopant_2029_Tianma</t>
  </si>
  <si>
    <t>2029_Mobile_SingleLayer_Tianma_B_Dopant_Sunera</t>
  </si>
  <si>
    <t>Idemitsu Kosan_2029_Tianma</t>
  </si>
  <si>
    <t>Idemitsu Kosan_2029_Tianma_Mobile</t>
  </si>
  <si>
    <t>B_Host_2029_Tianma</t>
  </si>
  <si>
    <t>2029_Mobile_SingleLayer_Tianma_B_Host_Idemitsu Kosan</t>
  </si>
  <si>
    <t>2029_Mobile_SingleLayer_RGB_VTE_FMM_Tianma_Idemitsu Kosan</t>
  </si>
  <si>
    <t>LG Chem_2029_Tianma</t>
  </si>
  <si>
    <t>LG Chem_2029_Tianma_Mobile</t>
  </si>
  <si>
    <t>2029_Mobile_SingleLayer_Tianma_B_Host_LG Chem</t>
  </si>
  <si>
    <t>2029_Mobile_SingleLayer_RGB_VTE_FMM_Tianma_LG Chem</t>
  </si>
  <si>
    <t>B_Prime_2029_Tianma</t>
  </si>
  <si>
    <t>2029_Mobile_SingleLayer_Tianma_B_Prime_Idemitsu Kosan</t>
  </si>
  <si>
    <t>Unknown_2029_Tianma</t>
  </si>
  <si>
    <t>Unknown_2029_Tianma_Mobile</t>
  </si>
  <si>
    <t>2029_Mobile_SingleLayer_Tianma_B_Prime_Unknown</t>
  </si>
  <si>
    <t>2029_Mobile_SingleLayer_RGB_VTE_FMM_Tianma_Unknown</t>
  </si>
  <si>
    <t>Aglaia Tech_2029_CPL</t>
  </si>
  <si>
    <t>Aglaia Tech_2029_CPL_Mobile</t>
  </si>
  <si>
    <t>Aglaia Tech_2029_Tianma</t>
  </si>
  <si>
    <t>Aglaia Tech_2029_Tianma_Mobile</t>
  </si>
  <si>
    <t>CPL_2029_Tianma</t>
  </si>
  <si>
    <t>2029_Mobile_SingleLayer_Tianma_CPL_Aglaia Tech</t>
  </si>
  <si>
    <t>2029_Mobile_SingleLayer_RGB_VTE_FMM_Tianma_Aglaia Tech</t>
  </si>
  <si>
    <t>Lumilan_2029_CPL</t>
  </si>
  <si>
    <t>Lumilan_2029_CPL_Mobile</t>
  </si>
  <si>
    <t>Lumilan_2029_Tianma</t>
  </si>
  <si>
    <t>Lumilan_2029_Tianma_Mobile</t>
  </si>
  <si>
    <t>2029_Mobile_SingleLayer_Tianma_CPL_Lumilan</t>
  </si>
  <si>
    <t>2029_Mobile_SingleLayer_RGB_VTE_FMM_Tianma_Lumilan</t>
  </si>
  <si>
    <t>Hyperion_2029_Tianma</t>
  </si>
  <si>
    <t>Hyperion_2029_Tianma_Mobile</t>
  </si>
  <si>
    <t>EIL_2029_Tianma</t>
  </si>
  <si>
    <t>2029_Mobile_SingleLayer_Tianma_EIL_Hyperion</t>
  </si>
  <si>
    <t>2029_Mobile_SingleLayer_RGB_VTE_FMM_Tianma_Hyperion</t>
  </si>
  <si>
    <t>Jilin OLED_2029_Tianma</t>
  </si>
  <si>
    <t>Jilin OLED_2029_Tianma_Mobile</t>
  </si>
  <si>
    <t>2029_Mobile_SingleLayer_Tianma_EIL_Jilin OLED</t>
  </si>
  <si>
    <t>2029_Mobile_SingleLayer_RGB_VTE_FMM_Tianma_Jilin OLED</t>
  </si>
  <si>
    <t>ETL_2029_Tianma</t>
  </si>
  <si>
    <t>2029_Mobile_SingleLayer_Tianma_ETL_Hyperion</t>
  </si>
  <si>
    <t>2029_Mobile_SingleLayer_Tianma_ETL_LG Chem</t>
  </si>
  <si>
    <t>2029_Mobile_SingleLayer_Tianma_ETL_Unknown</t>
  </si>
  <si>
    <t>UDC_2029_Tianma</t>
  </si>
  <si>
    <t>UDC_2029_Tianma_Mobile</t>
  </si>
  <si>
    <t>G_Dopant_2029_Tianma</t>
  </si>
  <si>
    <t>2029_Mobile_SingleLayer_Tianma_G_Dopant_UDC</t>
  </si>
  <si>
    <t>2029_Mobile_SingleLayer_RGB_VTE_FMM_Tianma_UDC</t>
  </si>
  <si>
    <t>LTOM_2029_Tianma</t>
  </si>
  <si>
    <t>LTOM_2029_Tianma_Mobile</t>
  </si>
  <si>
    <t>G_Host_2029_Tianma</t>
  </si>
  <si>
    <t>2029_Mobile_SingleLayer_Tianma_G_Host_LTOM</t>
  </si>
  <si>
    <t>2029_Mobile_SingleLayer_RGB_VTE_FMM_Tianma_LTOM</t>
  </si>
  <si>
    <t>Samsung SDI_2029_Tianma</t>
  </si>
  <si>
    <t>Samsung SDI_2029_Tianma_Mobile</t>
  </si>
  <si>
    <t>2029_Mobile_SingleLayer_Tianma_G_Host_Samsung SDI</t>
  </si>
  <si>
    <t>2029_Mobile_SingleLayer_RGB_VTE_FMM_Tianma_Samsung SDI</t>
  </si>
  <si>
    <t>Duksan Neolux_2029_Tianma</t>
  </si>
  <si>
    <t>Duksan Neolux_2029_Tianma_Mobile</t>
  </si>
  <si>
    <t>G_Prime_2029_Tianma</t>
  </si>
  <si>
    <t>2029_Mobile_SingleLayer_Tianma_G_Prime_Duksan Neolux</t>
  </si>
  <si>
    <t>2029_Mobile_SingleLayer_RGB_VTE_FMM_Tianma_Duksan Neolux</t>
  </si>
  <si>
    <t>Merck_2029_Tianma</t>
  </si>
  <si>
    <t>Merck_2029_Tianma_Mobile</t>
  </si>
  <si>
    <t>2029_Mobile_SingleLayer_Tianma_G_Prime_Merck</t>
  </si>
  <si>
    <t>2029_Mobile_SingleLayer_RGB_VTE_FMM_Tianma_Merck</t>
  </si>
  <si>
    <t>2029_Mobile_SingleLayer_Tianma_G_Prime_Unknown</t>
  </si>
  <si>
    <t>HIL_2029_Tianma</t>
  </si>
  <si>
    <t>2029_Mobile_SingleLayer_Tianma_HIL_Unknown</t>
  </si>
  <si>
    <t>HTL_2029_Tianma</t>
  </si>
  <si>
    <t>2029_Mobile_SingleLayer_Tianma_HTL_Merck</t>
  </si>
  <si>
    <t>2029_Mobile_SingleLayer_Tianma_HTL_Unknown</t>
  </si>
  <si>
    <t>Novaled_2029_Tianma</t>
  </si>
  <si>
    <t>Novaled_2029_Tianma_Mobile</t>
  </si>
  <si>
    <t>P_Dopant_2029_Tianma</t>
  </si>
  <si>
    <t>2029_Mobile_SingleLayer_Tianma_P_Dopant_Novaled</t>
  </si>
  <si>
    <t>2029_Mobile_SingleLayer_RGB_VTE_FMM_Tianma_Novaled</t>
  </si>
  <si>
    <t>Summer Sprout_2029_Tianma</t>
  </si>
  <si>
    <t>Summer Sprout_2029_Tianma_Mobile</t>
  </si>
  <si>
    <t>2029_Mobile_SingleLayer_Tianma_P_Dopant_Summer Sprout</t>
  </si>
  <si>
    <t>2029_Mobile_SingleLayer_RGB_VTE_FMM_Tianma_Summer Sprout</t>
  </si>
  <si>
    <t>R_Dopant_2029_Tianma</t>
  </si>
  <si>
    <t>2029_Mobile_SingleLayer_Tianma_R_Dopant_UDC</t>
  </si>
  <si>
    <t>DuPont_2029_Tianma</t>
  </si>
  <si>
    <t>DuPont_2029_Tianma_Mobile</t>
  </si>
  <si>
    <t>R_Host_2029_Tianma</t>
  </si>
  <si>
    <t>2029_Mobile_SingleLayer_Tianma_R_Host_DuPont</t>
  </si>
  <si>
    <t>2029_Mobile_SingleLayer_RGB_VTE_FMM_Tianma_DuPont</t>
  </si>
  <si>
    <t>SFC_2029_R_Host</t>
  </si>
  <si>
    <t>SFC_2029_R_Host_Mobile</t>
  </si>
  <si>
    <t>SFC_2029_Tianma</t>
  </si>
  <si>
    <t>SFC_2029_Tianma_Mobile</t>
  </si>
  <si>
    <t>2029_Mobile_SingleLayer_Tianma_R_Host_SFC</t>
  </si>
  <si>
    <t>2029_Mobile_SingleLayer_RGB_VTE_FMM_Tianma_SFC</t>
  </si>
  <si>
    <t>R_Prime_2029_Tianma</t>
  </si>
  <si>
    <t>2029_Mobile_SingleLayer_Tianma_R_Prime_Jilin OLED</t>
  </si>
  <si>
    <t>Truly_2029</t>
  </si>
  <si>
    <t>Solus AM_2029_Truly</t>
  </si>
  <si>
    <t>Solus AM_2029_Truly_Mobile</t>
  </si>
  <si>
    <t>aETL_2029_Truly</t>
  </si>
  <si>
    <t>2029_Mobile_SingleLayer_Truly_aETL_Solus AM</t>
  </si>
  <si>
    <t>2029_Mobile_SingleLayer_RGB_VTE_FMM_Truly_Solus AM</t>
  </si>
  <si>
    <t>Idemitsu Kosan_2029_Truly</t>
  </si>
  <si>
    <t>Idemitsu Kosan_2029_Truly_Mobile</t>
  </si>
  <si>
    <t>B_Dopant_2029_Truly</t>
  </si>
  <si>
    <t>2029_Mobile_SingleLayer_Truly_B_Dopant_Idemitsu Kosan</t>
  </si>
  <si>
    <t>2029_Mobile_SingleLayer_RGB_VTE_FMM_Truly_Idemitsu Kosan</t>
  </si>
  <si>
    <t>SFC_2029_Truly</t>
  </si>
  <si>
    <t>SFC_2029_Truly_Mobile</t>
  </si>
  <si>
    <t>2029_Mobile_SingleLayer_Truly_B_Dopant_SFC</t>
  </si>
  <si>
    <t>2029_Mobile_SingleLayer_RGB_VTE_FMM_Truly_SFC</t>
  </si>
  <si>
    <t>B_Host_2029_Truly</t>
  </si>
  <si>
    <t>2029_Mobile_SingleLayer_Truly_B_Host_Idemitsu Kosan</t>
  </si>
  <si>
    <t>2029_Mobile_SingleLayer_Truly_B_Host_SFC</t>
  </si>
  <si>
    <t>DuPont_2029_B_Prime_Mobile</t>
  </si>
  <si>
    <t>DuPont_2029_Truly</t>
  </si>
  <si>
    <t>DuPont_2029_Truly_Mobile</t>
  </si>
  <si>
    <t>B_Prime_2029_Truly</t>
  </si>
  <si>
    <t>2029_Mobile_SingleLayer_Truly_B_Prime_DuPont</t>
  </si>
  <si>
    <t>2029_Mobile_SingleLayer_RGB_VTE_FMM_Truly_DuPont</t>
  </si>
  <si>
    <t>Unknown_2029_Truly</t>
  </si>
  <si>
    <t>Unknown_2029_Truly_Mobile</t>
  </si>
  <si>
    <t>CPL_2029_Truly</t>
  </si>
  <si>
    <t>2029_Mobile_SingleLayer_Truly_CPL_Unknown</t>
  </si>
  <si>
    <t>2029_Mobile_SingleLayer_RGB_VTE_FMM_Truly_Unknown</t>
  </si>
  <si>
    <t>EIL_2029_Truly</t>
  </si>
  <si>
    <t>2029_Mobile_SingleLayer_Truly_EIL_Unknown</t>
  </si>
  <si>
    <t>DuPont_2029_ETL_Mobile</t>
  </si>
  <si>
    <t>ETL_2029_Truly</t>
  </si>
  <si>
    <t>2029_Mobile_SingleLayer_Truly_ETL_DuPont</t>
  </si>
  <si>
    <t>LG Chem_2029_Truly</t>
  </si>
  <si>
    <t>LG Chem_2029_Truly_Mobile</t>
  </si>
  <si>
    <t>2029_Mobile_SingleLayer_Truly_ETL_LG Chem</t>
  </si>
  <si>
    <t>2029_Mobile_SingleLayer_RGB_VTE_FMM_Truly_LG Chem</t>
  </si>
  <si>
    <t>Merck_2029_Truly</t>
  </si>
  <si>
    <t>Merck_2029_Truly_Mobile</t>
  </si>
  <si>
    <t>2029_Mobile_SingleLayer_Truly_ETL_Merck</t>
  </si>
  <si>
    <t>2029_Mobile_SingleLayer_RGB_VTE_FMM_Truly_Merck</t>
  </si>
  <si>
    <t>2029_Mobile_SingleLayer_Truly_ETL_Unknown</t>
  </si>
  <si>
    <t>UDC_2029_Truly</t>
  </si>
  <si>
    <t>UDC_2029_Truly_Mobile</t>
  </si>
  <si>
    <t>G_Dopant_2029_Truly</t>
  </si>
  <si>
    <t>2029_Mobile_SingleLayer_Truly_G_Dopant_UDC</t>
  </si>
  <si>
    <t>2029_Mobile_SingleLayer_RGB_VTE_FMM_Truly_UDC</t>
  </si>
  <si>
    <t>DuPont_2029_G_Host_Mobile</t>
  </si>
  <si>
    <t>G_Host_2029_Truly</t>
  </si>
  <si>
    <t>2029_Mobile_SingleLayer_Truly_G_Host_DuPont</t>
  </si>
  <si>
    <t>Merck_2029_G_Host_Mobile</t>
  </si>
  <si>
    <t>2029_Mobile_SingleLayer_Truly_G_Host_Merck</t>
  </si>
  <si>
    <t>Samsung SDI_2029_Truly</t>
  </si>
  <si>
    <t>Samsung SDI_2029_Truly_Mobile</t>
  </si>
  <si>
    <t>2029_Mobile_SingleLayer_Truly_G_Host_Samsung SDI</t>
  </si>
  <si>
    <t>2029_Mobile_SingleLayer_RGB_VTE_FMM_Truly_Samsung SDI</t>
  </si>
  <si>
    <t>G_Prime_2029_Truly</t>
  </si>
  <si>
    <t>2029_Mobile_SingleLayer_Truly_G_Prime_DuPont</t>
  </si>
  <si>
    <t>HIL_2029_Truly</t>
  </si>
  <si>
    <t>2029_Mobile_SingleLayer_Truly_HIL_Unknown</t>
  </si>
  <si>
    <t>Duksan Neolux_2029_Truly</t>
  </si>
  <si>
    <t>Duksan Neolux_2029_Truly_Mobile</t>
  </si>
  <si>
    <t>HTL_2029_Truly</t>
  </si>
  <si>
    <t>2029_Mobile_SingleLayer_Truly_HTL_Duksan Neolux</t>
  </si>
  <si>
    <t>2029_Mobile_SingleLayer_RGB_VTE_FMM_Truly_Duksan Neolux</t>
  </si>
  <si>
    <t>Novaled_2029_Truly</t>
  </si>
  <si>
    <t>Novaled_2029_Truly_Mobile</t>
  </si>
  <si>
    <t>P_Dopant_2029_Truly</t>
  </si>
  <si>
    <t>2029_Mobile_SingleLayer_Truly_P_Dopant_Novaled</t>
  </si>
  <si>
    <t>2029_Mobile_SingleLayer_RGB_VTE_FMM_Truly_Novaled</t>
  </si>
  <si>
    <t>2029_Mobile_SingleLayer_Truly_P_Dopant_Unknown</t>
  </si>
  <si>
    <t>R_Dopant_2029_Truly</t>
  </si>
  <si>
    <t>2029_Mobile_SingleLayer_Truly_R_Dopant_UDC</t>
  </si>
  <si>
    <t>R_Host_2029_Truly</t>
  </si>
  <si>
    <t>2029_Mobile_SingleLayer_Truly_R_Host_Duksan Neolux</t>
  </si>
  <si>
    <t>2029_Mobile_SingleLayer_Truly_R_Host_DuPont</t>
  </si>
  <si>
    <t>R_Prime_2029_Truly</t>
  </si>
  <si>
    <t>2029_Mobile_SingleLayer_Truly_R_Prime_DuPont</t>
  </si>
  <si>
    <t>Unknown_2029_R_Prime</t>
  </si>
  <si>
    <t>Unknown_2029_R_Prime_Mobile</t>
  </si>
  <si>
    <t>2029_Mobile_SingleLayer_Truly_R_Prime_Unknown</t>
  </si>
  <si>
    <t>Visionox_2029</t>
  </si>
  <si>
    <t>Solus AM_2029_Visionox</t>
  </si>
  <si>
    <t>Solus AM_2029_Visionox_IT</t>
  </si>
  <si>
    <t>aETL_2029_Visionox</t>
  </si>
  <si>
    <t>2029_IT_SingleLayer_Visionox_aETL_Solus AM</t>
  </si>
  <si>
    <t>2029_IT_SingleLayer_RGB_VTE_FMM_Visionox_Solus AM</t>
  </si>
  <si>
    <t>Sunera_2029_aETL_IT</t>
  </si>
  <si>
    <t>Sunera_2029_Visionox</t>
  </si>
  <si>
    <t>Sunera_2029_Visionox_IT</t>
  </si>
  <si>
    <t>2029_IT_SingleLayer_Visionox_aETL_Sunera</t>
  </si>
  <si>
    <t>2029_IT_SingleLayer_RGB_VTE_FMM_Visionox_Sunera</t>
  </si>
  <si>
    <t>B_Dopant_2029_Visionox</t>
  </si>
  <si>
    <t>2029_IT_SingleLayer_Visionox_B_Dopant_Sunera</t>
  </si>
  <si>
    <t>Idemitsu Kosan_2029_Visionox</t>
  </si>
  <si>
    <t>Idemitsu Kosan_2029_Visionox_IT</t>
  </si>
  <si>
    <t>B_Host_2029_Visionox</t>
  </si>
  <si>
    <t>2029_IT_SingleLayer_Visionox_B_Host_Idemitsu Kosan</t>
  </si>
  <si>
    <t>2029_IT_SingleLayer_RGB_VTE_FMM_Visionox_Idemitsu Kosan</t>
  </si>
  <si>
    <t>SFC_2029_Visionox</t>
  </si>
  <si>
    <t>SFC_2029_Visionox_IT</t>
  </si>
  <si>
    <t>2029_IT_SingleLayer_Visionox_B_Host_SFC</t>
  </si>
  <si>
    <t>2029_IT_SingleLayer_RGB_VTE_FMM_Visionox_SFC</t>
  </si>
  <si>
    <t>Jilin OLED_2029_B_Prime</t>
  </si>
  <si>
    <t>Jilin OLED_2029_B_Prime_IT</t>
  </si>
  <si>
    <t>Jilin OLED_2029_Visionox</t>
  </si>
  <si>
    <t>Jilin OLED_2029_Visionox_IT</t>
  </si>
  <si>
    <t>B_Prime_2029_Visionox</t>
  </si>
  <si>
    <t>2029_IT_SingleLayer_Visionox_B_Prime_Jilin OLED</t>
  </si>
  <si>
    <t>2029_IT_SingleLayer_RGB_VTE_FMM_Visionox_Jilin OLED</t>
  </si>
  <si>
    <t>Sunera_2029_B_Prime</t>
  </si>
  <si>
    <t>Sunera_2029_B_Prime_IT</t>
  </si>
  <si>
    <t>2029_IT_SingleLayer_Visionox_B_Prime_Sunera</t>
  </si>
  <si>
    <t>Sunera_2029_CPL</t>
  </si>
  <si>
    <t>Sunera_2029_CPL_IT</t>
  </si>
  <si>
    <t>CPL_2029_Visionox</t>
  </si>
  <si>
    <t>2029_IT_SingleLayer_Visionox_CPL_Sunera</t>
  </si>
  <si>
    <t>EMT_2029</t>
  </si>
  <si>
    <t>EMT_2029_IT</t>
  </si>
  <si>
    <t>EMT_2029_EIL</t>
  </si>
  <si>
    <t>EMT_2029_EIL_IT</t>
  </si>
  <si>
    <t>EMT_2029_Visionox</t>
  </si>
  <si>
    <t>EMT_2029_Visionox_IT</t>
  </si>
  <si>
    <t>EIL_2029_Visionox</t>
  </si>
  <si>
    <t>2029_IT_SingleLayer_Visionox_EIL_EMT</t>
  </si>
  <si>
    <t>2029_IT_SingleLayer_RGB_VTE_FMM_Visionox_EMT</t>
  </si>
  <si>
    <t>Unknown_2029_Visionox</t>
  </si>
  <si>
    <t>Unknown_2029_Visionox_IT</t>
  </si>
  <si>
    <t>2029_IT_SingleLayer_Visionox_EIL_Unknown</t>
  </si>
  <si>
    <t>2029_IT_SingleLayer_RGB_VTE_FMM_Visionox_Unknown</t>
  </si>
  <si>
    <t>LG Chem_2029_Visionox</t>
  </si>
  <si>
    <t>LG Chem_2029_Visionox_IT</t>
  </si>
  <si>
    <t>ETL_2029_Visionox</t>
  </si>
  <si>
    <t>2029_IT_SingleLayer_Visionox_ETL_LG Chem</t>
  </si>
  <si>
    <t>2029_IT_SingleLayer_RGB_VTE_FMM_Visionox_LG Chem</t>
  </si>
  <si>
    <t>Solus AM_2029_ETL_IT</t>
  </si>
  <si>
    <t>2029_IT_SingleLayer_Visionox_ETL_Solus AM</t>
  </si>
  <si>
    <t>2029_IT_SingleLayer_Visionox_ETL_Unknown</t>
  </si>
  <si>
    <t>UDC_2029_Visionox</t>
  </si>
  <si>
    <t>UDC_2029_Visionox_IT</t>
  </si>
  <si>
    <t>G_Dopant_2029_Visionox</t>
  </si>
  <si>
    <t>2029_IT_SingleLayer_Visionox_G_Dopant_UDC</t>
  </si>
  <si>
    <t>2029_IT_SingleLayer_RGB_VTE_FMM_Visionox_UDC</t>
  </si>
  <si>
    <t>Merck_2029_Visionox</t>
  </si>
  <si>
    <t>Merck_2029_Visionox_IT</t>
  </si>
  <si>
    <t>G_Host_2029_Visionox</t>
  </si>
  <si>
    <t>2029_IT_SingleLayer_Visionox_G_Host_Merck</t>
  </si>
  <si>
    <t>2029_IT_SingleLayer_RGB_VTE_FMM_Visionox_Merck</t>
  </si>
  <si>
    <t>Samsung SDI_2029_Visionox</t>
  </si>
  <si>
    <t>Samsung SDI_2029_Visionox_IT</t>
  </si>
  <si>
    <t>2029_IT_SingleLayer_Visionox_G_Host_Samsung SDI</t>
  </si>
  <si>
    <t>2029_IT_SingleLayer_RGB_VTE_FMM_Visionox_Samsung SDI</t>
  </si>
  <si>
    <t>Jilin OLED_2029_G_Prime_IT</t>
  </si>
  <si>
    <t>G_Prime_2029_Visionox</t>
  </si>
  <si>
    <t>2029_IT_SingleLayer_Visionox_G_Prime_Jilin OLED</t>
  </si>
  <si>
    <t>HIL_2029_Visionox</t>
  </si>
  <si>
    <t>2029_IT_SingleLayer_Visionox_HIL_Unknown</t>
  </si>
  <si>
    <t>HTL_2029_Visionox</t>
  </si>
  <si>
    <t>2029_IT_SingleLayer_Visionox_HTL_Merck</t>
  </si>
  <si>
    <t>Unknown_2029_HTL_IT</t>
  </si>
  <si>
    <t>2029_IT_SingleLayer_Visionox_HTL_Unknown</t>
  </si>
  <si>
    <t>Novaled_2029_Visionox</t>
  </si>
  <si>
    <t>Novaled_2029_Visionox_IT</t>
  </si>
  <si>
    <t>P_Dopant_2029_Visionox</t>
  </si>
  <si>
    <t>2029_IT_SingleLayer_Visionox_P_Dopant_Novaled</t>
  </si>
  <si>
    <t>2029_IT_SingleLayer_RGB_VTE_FMM_Visionox_Novaled</t>
  </si>
  <si>
    <t>Unknown_2029_P_Dopant_IT</t>
  </si>
  <si>
    <t>2029_IT_SingleLayer_Visionox_P_Dopant_Unknown</t>
  </si>
  <si>
    <t>R_Dopant_2029_Visionox</t>
  </si>
  <si>
    <t>2029_IT_SingleLayer_Visionox_R_Dopant_UDC</t>
  </si>
  <si>
    <t>DuPont_2029_Visionox</t>
  </si>
  <si>
    <t>DuPont_2029_Visionox_IT</t>
  </si>
  <si>
    <t>R_Host_2029_Visionox</t>
  </si>
  <si>
    <t>2029_IT_SingleLayer_Visionox_R_Host_DuPont</t>
  </si>
  <si>
    <t>2029_IT_SingleLayer_RGB_VTE_FMM_Visionox_DuPont</t>
  </si>
  <si>
    <t>2029_IT_SingleLayer_Visionox_R_Host_Unknown</t>
  </si>
  <si>
    <t>R_Prime_2029_Visionox</t>
  </si>
  <si>
    <t>2029_IT_SingleLayer_Visionox_R_Prime_DuPont</t>
  </si>
  <si>
    <t>EMT_2029_R_Prime</t>
  </si>
  <si>
    <t>EMT_2029_R_Prime_IT</t>
  </si>
  <si>
    <t>2029_IT_SingleLayer_Visionox_R_Prime_EMT</t>
  </si>
  <si>
    <t>Solus AM_2029_Visionox_Mobile</t>
  </si>
  <si>
    <t>2029_Mobile_SingleLayer_Visionox_aETL_Solus AM</t>
  </si>
  <si>
    <t>2029_Mobile_SingleLayer_RGB_VTE_FMM_Visionox_Solus AM</t>
  </si>
  <si>
    <t>Sunera_2029_Visionox_Mobile</t>
  </si>
  <si>
    <t>2029_Mobile_SingleLayer_Visionox_aETL_Sunera</t>
  </si>
  <si>
    <t>2029_Mobile_SingleLayer_RGB_VTE_FMM_Visionox_Sunera</t>
  </si>
  <si>
    <t>2029_Mobile_SingleLayer_Visionox_B_Dopant_Sunera</t>
  </si>
  <si>
    <t>Idemitsu Kosan_2029_Visionox_Mobile</t>
  </si>
  <si>
    <t>2029_Mobile_SingleLayer_Visionox_B_Host_Idemitsu Kosan</t>
  </si>
  <si>
    <t>2029_Mobile_SingleLayer_RGB_VTE_FMM_Visionox_Idemitsu Kosan</t>
  </si>
  <si>
    <t>Jilin OLED_2029_B_Prime_Mobile</t>
  </si>
  <si>
    <t>Jilin OLED_2029_Visionox_Mobile</t>
  </si>
  <si>
    <t>2029_Mobile_SingleLayer_Visionox_B_Prime_Jilin OLED</t>
  </si>
  <si>
    <t>2029_Mobile_SingleLayer_RGB_VTE_FMM_Visionox_Jilin OLED</t>
  </si>
  <si>
    <t>Sunera_2029_B_Prime_Mobile</t>
  </si>
  <si>
    <t>2029_Mobile_SingleLayer_Visionox_B_Prime_Sunera</t>
  </si>
  <si>
    <t>Sunera_2029_CPL_Mobile</t>
  </si>
  <si>
    <t>2029_Mobile_SingleLayer_Visionox_CPL_Sunera</t>
  </si>
  <si>
    <t>EMT_2029_Mobile</t>
  </si>
  <si>
    <t>EMT_2029_EIL_Mobile</t>
  </si>
  <si>
    <t>EMT_2029_Visionox_Mobile</t>
  </si>
  <si>
    <t>2029_Mobile_SingleLayer_Visionox_EIL_EMT</t>
  </si>
  <si>
    <t>2029_Mobile_SingleLayer_RGB_VTE_FMM_Visionox_EMT</t>
  </si>
  <si>
    <t>Unknown_2029_Visionox_Mobile</t>
  </si>
  <si>
    <t>2029_Mobile_SingleLayer_Visionox_EIL_Unknown</t>
  </si>
  <si>
    <t>2029_Mobile_SingleLayer_RGB_VTE_FMM_Visionox_Unknown</t>
  </si>
  <si>
    <t>LG Chem_2029_Visionox_Mobile</t>
  </si>
  <si>
    <t>2029_Mobile_SingleLayer_Visionox_ETL_LG Chem</t>
  </si>
  <si>
    <t>2029_Mobile_SingleLayer_RGB_VTE_FMM_Visionox_LG Chem</t>
  </si>
  <si>
    <t>2029_Mobile_SingleLayer_Visionox_ETL_Unknown</t>
  </si>
  <si>
    <t>UDC_2029_Visionox_Mobile</t>
  </si>
  <si>
    <t>2029_Mobile_SingleLayer_Visionox_G_Dopant_UDC</t>
  </si>
  <si>
    <t>2029_Mobile_SingleLayer_RGB_VTE_FMM_Visionox_UDC</t>
  </si>
  <si>
    <t>Merck_2029_Visionox_Mobile</t>
  </si>
  <si>
    <t>2029_Mobile_SingleLayer_Visionox_G_Host_Merck</t>
  </si>
  <si>
    <t>2029_Mobile_SingleLayer_RGB_VTE_FMM_Visionox_Merck</t>
  </si>
  <si>
    <t>Samsung SDI_2029_Visionox_Mobile</t>
  </si>
  <si>
    <t>2029_Mobile_SingleLayer_Visionox_G_Host_Samsung SDI</t>
  </si>
  <si>
    <t>2029_Mobile_SingleLayer_RGB_VTE_FMM_Visionox_Samsung SDI</t>
  </si>
  <si>
    <t>2029_Mobile_SingleLayer_Visionox_G_Prime_Jilin OLED</t>
  </si>
  <si>
    <t>2029_Mobile_SingleLayer_Visionox_HIL_Unknown</t>
  </si>
  <si>
    <t>2029_Mobile_SingleLayer_Visionox_HTL_Merck</t>
  </si>
  <si>
    <t>2029_Mobile_SingleLayer_Visionox_HTL_Unknown</t>
  </si>
  <si>
    <t>Novaled_2029_Visionox_Mobile</t>
  </si>
  <si>
    <t>2029_Mobile_SingleLayer_Visionox_P_Dopant_Novaled</t>
  </si>
  <si>
    <t>2029_Mobile_SingleLayer_RGB_VTE_FMM_Visionox_Novaled</t>
  </si>
  <si>
    <t>2029_Mobile_SingleLayer_Visionox_P_Dopant_Unknown</t>
  </si>
  <si>
    <t>2029_Mobile_SingleLayer_Visionox_R_Dopant_UDC</t>
  </si>
  <si>
    <t>DuPont_2029_Visionox_Mobile</t>
  </si>
  <si>
    <t>2029_Mobile_SingleLayer_Visionox_R_Host_DuPont</t>
  </si>
  <si>
    <t>2029_Mobile_SingleLayer_RGB_VTE_FMM_Visionox_DuPont</t>
  </si>
  <si>
    <t>2029_Mobile_SingleLayer_Visionox_R_Host_Unknown</t>
  </si>
  <si>
    <t>2029_Mobile_SingleLayer_Visionox_R_Prime_DuPont</t>
  </si>
  <si>
    <t>EMT_2029_R_Prime_Mobile</t>
  </si>
  <si>
    <t>2029_Mobile_SingleLayer_Visionox_R_Prime_EMT</t>
  </si>
  <si>
    <t>Idemitsu Kosan_2016</t>
  </si>
  <si>
    <t>B_Dopant_2016</t>
  </si>
  <si>
    <t>LGD_2016</t>
  </si>
  <si>
    <t>Idemitsu Kosan_2016_B_Dopant</t>
  </si>
  <si>
    <t>Idemitsu Kosan_2016_LGD</t>
  </si>
  <si>
    <t>B_Dopant_2016_LGD</t>
  </si>
  <si>
    <t>2016_Lighting_LGD_B_Dopant_Idemitsu Kosan</t>
  </si>
  <si>
    <t>2016_Lighting_RGB_VTE_None_LGD_Idemitsu Kosan</t>
  </si>
  <si>
    <t>SFC_2016</t>
  </si>
  <si>
    <t>SFC_2016_B_Dopant</t>
  </si>
  <si>
    <t>SFC_2016_LGD</t>
  </si>
  <si>
    <t>2016_Lighting_LGD_B_Dopant_SFC</t>
  </si>
  <si>
    <t>2016_Lighting_RGB_VTE_None_LGD_SFC</t>
  </si>
  <si>
    <t>B_Host_2016</t>
  </si>
  <si>
    <t>Idemitsu Kosan_2016_B_Host</t>
  </si>
  <si>
    <t>B_Host_2016_LGD</t>
  </si>
  <si>
    <t>2016_Lighting_LGD_B_Host_Idemitsu Kosan</t>
  </si>
  <si>
    <t>SFC_2016_B_Host</t>
  </si>
  <si>
    <t>2016_Lighting_LGD_B_Host_SFC</t>
  </si>
  <si>
    <t>LG Chem_2016</t>
  </si>
  <si>
    <t>n/p_CGL_2016</t>
  </si>
  <si>
    <t>LG Chem_2016_n/p_CGL</t>
  </si>
  <si>
    <t>LG Chem_2016_LGD</t>
  </si>
  <si>
    <t>n/p_CGL_2016_LGD</t>
  </si>
  <si>
    <t>2016_Lighting_LGD_n/p_CGL_LG Chem</t>
  </si>
  <si>
    <t>2016_Lighting_RGB_VTE_None_LGD_LG Chem</t>
  </si>
  <si>
    <t>Merck_2016</t>
  </si>
  <si>
    <t>Merck_2016_n/p_CGL</t>
  </si>
  <si>
    <t>Merck_2016_LGD</t>
  </si>
  <si>
    <t>2016_Lighting_LGD_n/p_CGL_Merck</t>
  </si>
  <si>
    <t>2016_Lighting_RGB_VTE_None_LGD_Merck</t>
  </si>
  <si>
    <t>ETL_2016</t>
  </si>
  <si>
    <t>LG Chem_2016_ETL</t>
  </si>
  <si>
    <t>ETL_2016_LGD</t>
  </si>
  <si>
    <t>2016_Lighting_LGD_ETL_LG Chem</t>
  </si>
  <si>
    <t>Merck_2016_ETL</t>
  </si>
  <si>
    <t>2016_Lighting_LGD_ETL_Merck</t>
  </si>
  <si>
    <t>UDC_2016</t>
  </si>
  <si>
    <t>G_Dopant_2016</t>
  </si>
  <si>
    <t>UDC_2016_G_Dopant</t>
  </si>
  <si>
    <t>UDC_2016_LGD</t>
  </si>
  <si>
    <t>G_Dopant_2016_LGD</t>
  </si>
  <si>
    <t>2016_Lighting_LGD_G_Dopant_UDC</t>
  </si>
  <si>
    <t>2016_Lighting_RGB_VTE_None_LGD_UDC</t>
  </si>
  <si>
    <t>DuPont_2016</t>
  </si>
  <si>
    <t>G_Host_2016</t>
  </si>
  <si>
    <t>DuPont_2016_G_Host</t>
  </si>
  <si>
    <t>DuPont_2016_LGD</t>
  </si>
  <si>
    <t>G_Host_2016_LGD</t>
  </si>
  <si>
    <t>2016_Lighting_LGD_G_Host_DuPont</t>
  </si>
  <si>
    <t>2016_Lighting_RGB_VTE_None_LGD_DuPont</t>
  </si>
  <si>
    <t>Idemitsu Kosan_2016_G_Host</t>
  </si>
  <si>
    <t>2016_Lighting_LGD_G_Host_Idemitsu Kosan</t>
  </si>
  <si>
    <t>HIL_2016</t>
  </si>
  <si>
    <t>LG Chem_2016_HIL</t>
  </si>
  <si>
    <t>HIL_2016_LGD</t>
  </si>
  <si>
    <t>2016_Lighting_LGD_HIL_LG Chem</t>
  </si>
  <si>
    <t>Merck_2016_HIL</t>
  </si>
  <si>
    <t>2016_Lighting_LGD_HIL_Merck</t>
  </si>
  <si>
    <t>HTL_2016</t>
  </si>
  <si>
    <t>LG Chem_2016_HTL</t>
  </si>
  <si>
    <t>HTL_2016_LGD</t>
  </si>
  <si>
    <t>2016_Lighting_LGD_HTL_LG Chem</t>
  </si>
  <si>
    <t>Merck_2016_HTL</t>
  </si>
  <si>
    <t>2016_Lighting_LGD_HTL_Merck</t>
  </si>
  <si>
    <t>R_Dopant_2016</t>
  </si>
  <si>
    <t>UDC_2016_R_Dopant</t>
  </si>
  <si>
    <t>R_Dopant_2016_LGD</t>
  </si>
  <si>
    <t>2016_Lighting_LGD_R_Dopant_UDC</t>
  </si>
  <si>
    <t>R_Host_2016</t>
  </si>
  <si>
    <t>DuPont_2016_R_Host</t>
  </si>
  <si>
    <t>R_Host_2016_LGD</t>
  </si>
  <si>
    <t>2016_Lighting_LGD_R_Host_DuPont</t>
  </si>
  <si>
    <t>Others_2016</t>
  </si>
  <si>
    <t>Idemitsu Kosan_2016_Others</t>
  </si>
  <si>
    <t>B_Dopant_2016_Others</t>
  </si>
  <si>
    <t>2016_Lighting_Others_B_Dopant_Idemitsu Kosan</t>
  </si>
  <si>
    <t>2016_Lighting_RGB_VTE_None_Others_Idemitsu Kosan</t>
  </si>
  <si>
    <t>SFC_2016_Others</t>
  </si>
  <si>
    <t>2016_Lighting_Others_B_Dopant_SFC</t>
  </si>
  <si>
    <t>2016_Lighting_RGB_VTE_None_Others_SFC</t>
  </si>
  <si>
    <t>B_Host_2016_Others</t>
  </si>
  <si>
    <t>2016_Lighting_Others_B_Host_Idemitsu Kosan</t>
  </si>
  <si>
    <t>2016_Lighting_Others_B_Host_SFC</t>
  </si>
  <si>
    <t>LG Chem_2016_Others</t>
  </si>
  <si>
    <t>n/p_CGL_2016_Others</t>
  </si>
  <si>
    <t>2016_Lighting_Others_n/p_CGL_LG Chem</t>
  </si>
  <si>
    <t>2016_Lighting_RGB_VTE_None_Others_LG Chem</t>
  </si>
  <si>
    <t>Merck_2016_Others</t>
  </si>
  <si>
    <t>2016_Lighting_Others_n/p_CGL_Merck</t>
  </si>
  <si>
    <t>2016_Lighting_RGB_VTE_None_Others_Merck</t>
  </si>
  <si>
    <t>ETL_2016_Others</t>
  </si>
  <si>
    <t>2016_Lighting_Others_ETL_LG Chem</t>
  </si>
  <si>
    <t>2016_Lighting_Others_ETL_Merck</t>
  </si>
  <si>
    <t>UDC_2016_Others</t>
  </si>
  <si>
    <t>G_Dopant_2016_Others</t>
  </si>
  <si>
    <t>2016_Lighting_Others_G_Dopant_UDC</t>
  </si>
  <si>
    <t>2016_Lighting_RGB_VTE_None_Others_UDC</t>
  </si>
  <si>
    <t>DuPont_2016_Others</t>
  </si>
  <si>
    <t>G_Host_2016_Others</t>
  </si>
  <si>
    <t>2016_Lighting_Others_G_Host_DuPont</t>
  </si>
  <si>
    <t>2016_Lighting_RGB_VTE_None_Others_DuPont</t>
  </si>
  <si>
    <t>2016_Lighting_Others_G_Host_Idemitsu Kosan</t>
  </si>
  <si>
    <t>HIL_2016_Others</t>
  </si>
  <si>
    <t>2016_Lighting_Others_HIL_LG Chem</t>
  </si>
  <si>
    <t>2016_Lighting_Others_HIL_Merck</t>
  </si>
  <si>
    <t>HTL_2016_Others</t>
  </si>
  <si>
    <t>2016_Lighting_Others_HTL_LG Chem</t>
  </si>
  <si>
    <t>2016_Lighting_Others_HTL_Merck</t>
  </si>
  <si>
    <t>R_Dopant_2016_Others</t>
  </si>
  <si>
    <t>2016_Lighting_Others_R_Dopant_UDC</t>
  </si>
  <si>
    <t>R_Host_2016_Others</t>
  </si>
  <si>
    <t>2016_Lighting_Others_R_Host_DuPont</t>
  </si>
  <si>
    <t>2016_PMOLED_Others_n/p_CGL_LG Chem</t>
  </si>
  <si>
    <t>2016_PMOLED_RGB_VTE_None_Others_LG Chem</t>
  </si>
  <si>
    <t>2016_PMOLED_Others_n/p_CGL_Merck</t>
  </si>
  <si>
    <t>2016_PMOLED_RGB_VTE_None_Others_Merck</t>
  </si>
  <si>
    <t>2016_PMOLED_Others_ETL_LG Chem</t>
  </si>
  <si>
    <t>2016_PMOLED_Others_ETL_Merck</t>
  </si>
  <si>
    <t>Idemitsu Kosan_2016_G_Dopant</t>
  </si>
  <si>
    <t>2016_PMOLED_Others_G_Dopant_Idemitsu Kosan</t>
  </si>
  <si>
    <t>2016_PMOLED_RGB_VTE_None_Others_Idemitsu Kosan</t>
  </si>
  <si>
    <t>2016_PMOLED_Others_G_Host_Idemitsu Kosan</t>
  </si>
  <si>
    <t>2016_PMOLED_Others_HIL_LG Chem</t>
  </si>
  <si>
    <t>2016_PMOLED_Others_HIL_Merck</t>
  </si>
  <si>
    <t>Novaled_2016</t>
  </si>
  <si>
    <t>Novaled_2016_HIL</t>
  </si>
  <si>
    <t>Novaled_2016_Others</t>
  </si>
  <si>
    <t>2016_PMOLED_Others_HIL_Novaled</t>
  </si>
  <si>
    <t>2016_PMOLED_RGB_VTE_None_Others_Novaled</t>
  </si>
  <si>
    <t>2016_PMOLED_Others_HTL_LG Chem</t>
  </si>
  <si>
    <t>2016_PMOLED_Others_HTL_Merck</t>
  </si>
  <si>
    <t>BOE_2016</t>
  </si>
  <si>
    <t>Idemitsu Kosan_2016_BOE</t>
  </si>
  <si>
    <t>B_Dopant_2016_BOE</t>
  </si>
  <si>
    <t>2016_Mobile_BOE_B_Dopant_Idemitsu Kosan</t>
  </si>
  <si>
    <t>2016_Mobile_RGB_VTE_None_BOE_Idemitsu Kosan</t>
  </si>
  <si>
    <t>B_Host_2016_BOE</t>
  </si>
  <si>
    <t>2016_Mobile_BOE_B_Host_Idemitsu Kosan</t>
  </si>
  <si>
    <t>Novaled_2016_n/p_CGL</t>
  </si>
  <si>
    <t>Novaled_2016_BOE</t>
  </si>
  <si>
    <t>n/p_CGL_2016_BOE</t>
  </si>
  <si>
    <t>2016_Mobile_BOE_n/p_CGL_Novaled</t>
  </si>
  <si>
    <t>2016_Mobile_RGB_VTE_None_BOE_Novaled</t>
  </si>
  <si>
    <t>DuPont_2016_ETL</t>
  </si>
  <si>
    <t>DuPont_2016_BOE</t>
  </si>
  <si>
    <t>ETL_2016_BOE</t>
  </si>
  <si>
    <t>2016_Mobile_BOE_ETL_DuPont</t>
  </si>
  <si>
    <t>2016_Mobile_RGB_VTE_None_BOE_DuPont</t>
  </si>
  <si>
    <t>LG Chem_2016_BOE</t>
  </si>
  <si>
    <t>2016_Mobile_BOE_ETL_LG Chem</t>
  </si>
  <si>
    <t>2016_Mobile_RGB_VTE_None_BOE_LG Chem</t>
  </si>
  <si>
    <t>UDC_2016_BOE</t>
  </si>
  <si>
    <t>G_Dopant_2016_BOE</t>
  </si>
  <si>
    <t>2016_Mobile_BOE_G_Dopant_UDC</t>
  </si>
  <si>
    <t>2016_Mobile_RGB_VTE_None_BOE_UDC</t>
  </si>
  <si>
    <t>G_Host_2016_BOE</t>
  </si>
  <si>
    <t>2016_Mobile_BOE_G_Host_DuPont</t>
  </si>
  <si>
    <t>Samsung SDI_2016</t>
  </si>
  <si>
    <t>Samsung SDI_2016_G_Host</t>
  </si>
  <si>
    <t>Samsung SDI_2016_BOE</t>
  </si>
  <si>
    <t>2016_Mobile_BOE_G_Host_Samsung SDI</t>
  </si>
  <si>
    <t>2016_Mobile_RGB_VTE_None_BOE_Samsung SDI</t>
  </si>
  <si>
    <t>Duksan Neolux_2016</t>
  </si>
  <si>
    <t>Duksan Neolux_2016_HTL</t>
  </si>
  <si>
    <t>Duksan Neolux_2016_BOE</t>
  </si>
  <si>
    <t>HTL_2016_BOE</t>
  </si>
  <si>
    <t>2016_Mobile_BOE_HTL_Duksan Neolux</t>
  </si>
  <si>
    <t>2016_Mobile_RGB_VTE_None_BOE_Duksan Neolux</t>
  </si>
  <si>
    <t>Unknown_2016</t>
  </si>
  <si>
    <t>Unknown_2016_HTL</t>
  </si>
  <si>
    <t>Unknown_2016_BOE</t>
  </si>
  <si>
    <t>2016_Mobile_BOE_HTL_Unknown</t>
  </si>
  <si>
    <t>2016_Mobile_RGB_VTE_None_BOE_Unknown</t>
  </si>
  <si>
    <t>Merck_2016_BOE</t>
  </si>
  <si>
    <t>2016_Mobile_BOE_HTL_Merck</t>
  </si>
  <si>
    <t>2016_Mobile_RGB_VTE_None_BOE_Merck</t>
  </si>
  <si>
    <t>Novaled_2016_HTL</t>
  </si>
  <si>
    <t>2016_Mobile_BOE_HTL_Novaled</t>
  </si>
  <si>
    <t>P_Dopant_2016</t>
  </si>
  <si>
    <t>Novaled_2016_P_Dopant</t>
  </si>
  <si>
    <t>P_Dopant_2016_BOE</t>
  </si>
  <si>
    <t>2016_Mobile_BOE_P_Dopant_Novaled</t>
  </si>
  <si>
    <t>R_Dopant_2016_BOE</t>
  </si>
  <si>
    <t>2016_Mobile_BOE_R_Dopant_UDC</t>
  </si>
  <si>
    <t>R_Host_2016_BOE</t>
  </si>
  <si>
    <t>2016_Mobile_BOE_R_Host_DuPont</t>
  </si>
  <si>
    <t>Duksan Neolux_2016_R_Host</t>
  </si>
  <si>
    <t>2016_Mobile_BOE_R_Host_Duksan Neolux</t>
  </si>
  <si>
    <t>2016_Mobile_LGD_B_Dopant_SFC</t>
  </si>
  <si>
    <t>2016_Mobile_RGB_VTE_None_LGD_SFC</t>
  </si>
  <si>
    <t>2016_Mobile_LGD_B_Host_SFC</t>
  </si>
  <si>
    <t>2016_Mobile_LGD_n/p_CGL_LG Chem</t>
  </si>
  <si>
    <t>2016_Mobile_RGB_VTE_None_LGD_LG Chem</t>
  </si>
  <si>
    <t>2016_Mobile_LGD_n/p_CGL_Merck</t>
  </si>
  <si>
    <t>2016_Mobile_RGB_VTE_None_LGD_Merck</t>
  </si>
  <si>
    <t>2016_Mobile_LGD_ETL_DuPont</t>
  </si>
  <si>
    <t>2016_Mobile_RGB_VTE_None_LGD_DuPont</t>
  </si>
  <si>
    <t>2016_Mobile_LGD_ETL_Merck</t>
  </si>
  <si>
    <t>2016_Mobile_LGD_G_Dopant_UDC</t>
  </si>
  <si>
    <t>2016_Mobile_RGB_VTE_None_LGD_UDC</t>
  </si>
  <si>
    <t>2016_Mobile_LGD_G_Host_DuPont</t>
  </si>
  <si>
    <t>Merck_2016_G_Host</t>
  </si>
  <si>
    <t>2016_Mobile_LGD_G_Host_Merck</t>
  </si>
  <si>
    <t>Unknown_2016_LGD</t>
  </si>
  <si>
    <t>2016_Mobile_LGD_HTL_Unknown</t>
  </si>
  <si>
    <t>2016_Mobile_RGB_VTE_None_LGD_Unknown</t>
  </si>
  <si>
    <t>2016_Mobile_LGD_HTL_Merck</t>
  </si>
  <si>
    <t>Unknown_2016_P_Dopant</t>
  </si>
  <si>
    <t>P_Dopant_2016_LGD</t>
  </si>
  <si>
    <t>2016_Mobile_LGD_P_Dopant_Unknown</t>
  </si>
  <si>
    <t>Merck_2016_P_Dopant</t>
  </si>
  <si>
    <t>2016_Mobile_LGD_P_Dopant_Merck</t>
  </si>
  <si>
    <t>2016_Mobile_LGD_R_Dopant_UDC</t>
  </si>
  <si>
    <t>2016_Mobile_LGD_R_Host_DuPont</t>
  </si>
  <si>
    <t>2016_Mobile_Others_B_Dopant_Idemitsu Kosan</t>
  </si>
  <si>
    <t>2016_Mobile_RGB_VTE_None_Others_Idemitsu Kosan</t>
  </si>
  <si>
    <t>2016_Mobile_Others_B_Dopant_SFC</t>
  </si>
  <si>
    <t>2016_Mobile_RGB_VTE_None_Others_SFC</t>
  </si>
  <si>
    <t>2016_Mobile_Others_B_Host_Idemitsu Kosan</t>
  </si>
  <si>
    <t>2016_Mobile_Others_B_Host_SFC</t>
  </si>
  <si>
    <t>2016_Mobile_Others_n/p_CGL_LG Chem</t>
  </si>
  <si>
    <t>2016_Mobile_RGB_VTE_None_Others_LG Chem</t>
  </si>
  <si>
    <t>2016_Mobile_Others_n/p_CGL_Merck</t>
  </si>
  <si>
    <t>2016_Mobile_RGB_VTE_None_Others_Merck</t>
  </si>
  <si>
    <t>2016_Mobile_Others_n/p_CGL_Novaled</t>
  </si>
  <si>
    <t>2016_Mobile_RGB_VTE_None_Others_Novaled</t>
  </si>
  <si>
    <t>2016_Mobile_Others_ETL_DuPont</t>
  </si>
  <si>
    <t>2016_Mobile_RGB_VTE_None_Others_DuPont</t>
  </si>
  <si>
    <t>2016_Mobile_Others_ETL_LG Chem</t>
  </si>
  <si>
    <t>2016_Mobile_Others_ETL_Merck</t>
  </si>
  <si>
    <t>2016_Mobile_Others_G_Dopant_UDC</t>
  </si>
  <si>
    <t>2016_Mobile_RGB_VTE_None_Others_UDC</t>
  </si>
  <si>
    <t>2016_Mobile_Others_G_Host_DuPont</t>
  </si>
  <si>
    <t>2016_Mobile_Others_G_Host_Merck</t>
  </si>
  <si>
    <t>Samsung SDI_2016_Others</t>
  </si>
  <si>
    <t>2016_Mobile_Others_G_Host_Samsung SDI</t>
  </si>
  <si>
    <t>2016_Mobile_RGB_VTE_None_Others_Samsung SDI</t>
  </si>
  <si>
    <t>Duksan Neolux_2016_Others</t>
  </si>
  <si>
    <t>2016_Mobile_Others_HTL_Duksan Neolux</t>
  </si>
  <si>
    <t>2016_Mobile_RGB_VTE_None_Others_Duksan Neolux</t>
  </si>
  <si>
    <t>Unknown_2016_Others</t>
  </si>
  <si>
    <t>2016_Mobile_Others_HTL_Unknown</t>
  </si>
  <si>
    <t>2016_Mobile_RGB_VTE_None_Others_Unknown</t>
  </si>
  <si>
    <t>2016_Mobile_Others_HTL_Merck</t>
  </si>
  <si>
    <t>2016_Mobile_Others_HTL_Novaled</t>
  </si>
  <si>
    <t>Duksan Neolux_2016_P_Dopant</t>
  </si>
  <si>
    <t>P_Dopant_2016_Others</t>
  </si>
  <si>
    <t>2016_Mobile_Others_P_Dopant_Duksan Neolux</t>
  </si>
  <si>
    <t>2016_Mobile_Others_P_Dopant_Unknown</t>
  </si>
  <si>
    <t>2016_Mobile_Others_P_Dopant_Merck</t>
  </si>
  <si>
    <t>2016_Mobile_Others_P_Dopant_Novaled</t>
  </si>
  <si>
    <t>2016_Mobile_Others_R_Dopant_UDC</t>
  </si>
  <si>
    <t>2016_Mobile_Others_R_Host_DuPont</t>
  </si>
  <si>
    <t>2016_Mobile_Others_R_Host_Duksan Neolux</t>
  </si>
  <si>
    <t>B_Prime_2016</t>
  </si>
  <si>
    <t>SDC_2016</t>
  </si>
  <si>
    <t>SFC_2016_B_Prime</t>
  </si>
  <si>
    <t>SFC_2016_SDC</t>
  </si>
  <si>
    <t>B_Prime_2016_SDC</t>
  </si>
  <si>
    <t>2016_Mobile_SDC_SDC_B_Prime_SFC</t>
  </si>
  <si>
    <t>2016_Mobile_SDC_RGB_VTE_FMM_SDC_SFC</t>
  </si>
  <si>
    <t>B_Dopant_2016_SDC</t>
  </si>
  <si>
    <t>2016_Mobile_SDC_SDC_B_Dopant_SFC</t>
  </si>
  <si>
    <t>Idemitsu Kosan_2016_SDC</t>
  </si>
  <si>
    <t>B_Host_2016_SDC</t>
  </si>
  <si>
    <t>2016_Mobile_SDC_SDC_B_Host_Idemitsu Kosan</t>
  </si>
  <si>
    <t>2016_Mobile_SDC_RGB_VTE_FMM_SDC_Idemitsu Kosan</t>
  </si>
  <si>
    <t>Solus AM_2016</t>
  </si>
  <si>
    <t>aETL_2016</t>
  </si>
  <si>
    <t>Solus AM_2016_aETL</t>
  </si>
  <si>
    <t>Solus AM_2016_SDC</t>
  </si>
  <si>
    <t>aETL_2016_SDC</t>
  </si>
  <si>
    <t>2016_Mobile_SDC_SDC_aETL_Solus AM</t>
  </si>
  <si>
    <t>2016_Mobile_SDC_RGB_VTE_FMM_SDC_Solus AM</t>
  </si>
  <si>
    <t>Hodogaya_2016</t>
  </si>
  <si>
    <t>CPL_2016</t>
  </si>
  <si>
    <t>Hodogaya_2016_CPL</t>
  </si>
  <si>
    <t>Hodogaya_2016_SDC</t>
  </si>
  <si>
    <t>CPL_2016_SDC</t>
  </si>
  <si>
    <t>2016_Mobile_SDC_SDC_CPL_Hodogaya</t>
  </si>
  <si>
    <t>2016_Mobile_SDC_RGB_VTE_FMM_SDC_Hodogaya</t>
  </si>
  <si>
    <t>EIL_2016</t>
  </si>
  <si>
    <t>Solus AM_2016_EIL</t>
  </si>
  <si>
    <t>EIL_2016_SDC</t>
  </si>
  <si>
    <t>2016_Mobile_SDC_SDC_EIL_Solus AM</t>
  </si>
  <si>
    <t>Qiadong_2016</t>
  </si>
  <si>
    <t>Qiadong_2016_EIL</t>
  </si>
  <si>
    <t>Qiadong_2016_SDC</t>
  </si>
  <si>
    <t>2016_Mobile_SDC_SDC_EIL_Qiadong</t>
  </si>
  <si>
    <t>2016_Mobile_SDC_RGB_VTE_FMM_SDC_Qiadong</t>
  </si>
  <si>
    <t>LG Chem_2016_SDC</t>
  </si>
  <si>
    <t>ETL_2016_SDC</t>
  </si>
  <si>
    <t>2016_Mobile_SDC_SDC_ETL_LG Chem</t>
  </si>
  <si>
    <t>2016_Mobile_SDC_RGB_VTE_FMM_SDC_LG Chem</t>
  </si>
  <si>
    <t>Novaled_2016_ETL</t>
  </si>
  <si>
    <t>Novaled_2016_SDC</t>
  </si>
  <si>
    <t>2016_Mobile_SDC_SDC_ETL_Novaled</t>
  </si>
  <si>
    <t>2016_Mobile_SDC_RGB_VTE_FMM_SDC_Novaled</t>
  </si>
  <si>
    <t>Tosoh_2016</t>
  </si>
  <si>
    <t>Tosoh_2016_ETL</t>
  </si>
  <si>
    <t>Tosoh_2016_SDC</t>
  </si>
  <si>
    <t>2016_Mobile_SDC_SDC_ETL_Tosoh</t>
  </si>
  <si>
    <t>2016_Mobile_SDC_RGB_VTE_FMM_SDC_Tosoh</t>
  </si>
  <si>
    <t>G_Prime_2016</t>
  </si>
  <si>
    <t>Merck_2016_G_Prime</t>
  </si>
  <si>
    <t>Merck_2016_SDC</t>
  </si>
  <si>
    <t>G_Prime_2016_SDC</t>
  </si>
  <si>
    <t>2016_Mobile_SDC_SDC_G_Prime_Merck</t>
  </si>
  <si>
    <t>2016_Mobile_SDC_RGB_VTE_FMM_SDC_Merck</t>
  </si>
  <si>
    <t>UDC_2016_SDC</t>
  </si>
  <si>
    <t>G_Dopant_2016_SDC</t>
  </si>
  <si>
    <t>2016_Mobile_SDC_SDC_G_Dopant_UDC</t>
  </si>
  <si>
    <t>2016_Mobile_SDC_RGB_VTE_FMM_SDC_UDC</t>
  </si>
  <si>
    <t>NSCC_2016</t>
  </si>
  <si>
    <t>NSCC_2016_G_Host</t>
  </si>
  <si>
    <t>NSCC_2016_SDC</t>
  </si>
  <si>
    <t>G_Host_2016_SDC</t>
  </si>
  <si>
    <t>2016_Mobile_SDC_SDC_G_Host_NSCC</t>
  </si>
  <si>
    <t>2016_Mobile_SDC_RGB_VTE_FMM_SDC_NSCC</t>
  </si>
  <si>
    <t>Solus AM_2016_HTL</t>
  </si>
  <si>
    <t>HTL_2016_SDC</t>
  </si>
  <si>
    <t>2016_Mobile_SDC_SDC_HTL_Solus AM</t>
  </si>
  <si>
    <t>Duksan Neolux_2016_SDC</t>
  </si>
  <si>
    <t>2016_Mobile_SDC_SDC_HTL_Duksan Neolux</t>
  </si>
  <si>
    <t>2016_Mobile_SDC_RGB_VTE_FMM_SDC_Duksan Neolux</t>
  </si>
  <si>
    <t>P_Dopant_2016_SDC</t>
  </si>
  <si>
    <t>2016_Mobile_SDC_SDC_P_Dopant_Novaled</t>
  </si>
  <si>
    <t>R_Prime_2016</t>
  </si>
  <si>
    <t>Duksan Neolux_2016_R_Prime</t>
  </si>
  <si>
    <t>R_Prime_2016_SDC</t>
  </si>
  <si>
    <t>2016_Mobile_SDC_SDC_R_Prime_Duksan Neolux</t>
  </si>
  <si>
    <t>R_Dopant_2016_SDC</t>
  </si>
  <si>
    <t>2016_Mobile_SDC_SDC_R_Dopant_UDC</t>
  </si>
  <si>
    <t>R_Host_2016_SDC</t>
  </si>
  <si>
    <t>2016_Mobile_SDC_SDC_R_Host_Duksan Neolux</t>
  </si>
  <si>
    <t>Sony_2016</t>
  </si>
  <si>
    <t>Unknown_2016_B_Dopant</t>
  </si>
  <si>
    <t>Unknown_2016_Sony</t>
  </si>
  <si>
    <t>B_Dopant_2016_Sony</t>
  </si>
  <si>
    <t>2016_TV_RGB_FMM_Sony_B_Dopant_Unknown</t>
  </si>
  <si>
    <t>2016_TV_RGB_FMM_RGB_FMM_FMM_Sony_Unknown</t>
  </si>
  <si>
    <t>Unknown_2016_B_Host</t>
  </si>
  <si>
    <t>B_Host_2016_Sony</t>
  </si>
  <si>
    <t>2016_TV_RGB_FMM_Sony_B_Host_Unknown</t>
  </si>
  <si>
    <t>Unknown_2016_n/p_CGL</t>
  </si>
  <si>
    <t>n/p_CGL_2016_Sony</t>
  </si>
  <si>
    <t>2016_TV_RGB_FMM_Sony_n/p_CGL_Unknown</t>
  </si>
  <si>
    <t>Unknown_2016_ETL</t>
  </si>
  <si>
    <t>ETL_2016_Sony</t>
  </si>
  <si>
    <t>2016_TV_RGB_FMM_Sony_ETL_Unknown</t>
  </si>
  <si>
    <t>Unknown_2016_G_Dopant</t>
  </si>
  <si>
    <t>G_Dopant_2016_Sony</t>
  </si>
  <si>
    <t>2016_TV_RGB_FMM_Sony_G_Dopant_Unknown</t>
  </si>
  <si>
    <t>Unknown_2016_G_Host</t>
  </si>
  <si>
    <t>G_Host_2016_Sony</t>
  </si>
  <si>
    <t>2016_TV_RGB_FMM_Sony_G_Host_Unknown</t>
  </si>
  <si>
    <t>Unknown_2016_HIL</t>
  </si>
  <si>
    <t>HIL_2016_Sony</t>
  </si>
  <si>
    <t>2016_TV_RGB_FMM_Sony_HIL_Unknown</t>
  </si>
  <si>
    <t>HTL_2016_Sony</t>
  </si>
  <si>
    <t>2016_TV_RGB_FMM_Sony_HTL_Unknown</t>
  </si>
  <si>
    <t>Unknown_2016_R_Dopant</t>
  </si>
  <si>
    <t>R_Dopant_2016_Sony</t>
  </si>
  <si>
    <t>2016_TV_RGB_FMM_Sony_R_Dopant_Unknown</t>
  </si>
  <si>
    <t>Unknown_2016_R_Host</t>
  </si>
  <si>
    <t>R_Host_2016_Sony</t>
  </si>
  <si>
    <t>2016_TV_RGB_FMM_Sony_R_Host_Unknown</t>
  </si>
  <si>
    <t>DuPont_2016_B_Dopant</t>
  </si>
  <si>
    <t>2016_RGB_IJP_LGD_B_Dopant_DuPont</t>
  </si>
  <si>
    <t>2016_RGB_IJP_RGB_IJP_None_LGD_DuPont</t>
  </si>
  <si>
    <t>Merck_2016_B_Dopant</t>
  </si>
  <si>
    <t>2016_RGB_IJP_LGD_B_Dopant_Merck</t>
  </si>
  <si>
    <t>2016_RGB_IJP_RGB_IJP_None_LGD_Merck</t>
  </si>
  <si>
    <t>DuPont_2016_B_Host</t>
  </si>
  <si>
    <t>2016_RGB_IJP_LGD_B_Host_DuPont</t>
  </si>
  <si>
    <t>Merck_2016_B_Host</t>
  </si>
  <si>
    <t>2016_RGB_IJP_LGD_B_Host_Merck</t>
  </si>
  <si>
    <t>LT Metal_2016</t>
  </si>
  <si>
    <t>LT Metal_2016_CPL</t>
  </si>
  <si>
    <t>LT Metal_2016_LGD</t>
  </si>
  <si>
    <t>CPL_2016_LGD</t>
  </si>
  <si>
    <t>2016_RGB_IJP_LGD_CPL_LT Metal</t>
  </si>
  <si>
    <t>2016_RGB_IJP_RGB_IJP_None_LGD_LT Metal</t>
  </si>
  <si>
    <t>SFC_2016_CPL</t>
  </si>
  <si>
    <t>2016_RGB_IJP_LGD_CPL_SFC</t>
  </si>
  <si>
    <t>2016_RGB_IJP_RGB_IJP_None_LGD_SFC</t>
  </si>
  <si>
    <t>DuPont_2016_EIL</t>
  </si>
  <si>
    <t>EIL_2016_LGD</t>
  </si>
  <si>
    <t>2016_RGB_IJP_LGD_EIL_DuPont</t>
  </si>
  <si>
    <t>Merck_2016_EIL</t>
  </si>
  <si>
    <t>2016_RGB_IJP_LGD_EIL_Merck</t>
  </si>
  <si>
    <t>2016_RGB_IJP_LGD_ETL_LG Chem</t>
  </si>
  <si>
    <t>2016_RGB_IJP_RGB_IJP_None_LGD_LG Chem</t>
  </si>
  <si>
    <t>2016_RGB_IJP_LGD_ETL_Merck</t>
  </si>
  <si>
    <t>DuPont_2016_G_Dopant</t>
  </si>
  <si>
    <t>2016_RGB_IJP_LGD_G_Dopant_DuPont</t>
  </si>
  <si>
    <t>Merck_2016_G_Dopant</t>
  </si>
  <si>
    <t>2016_RGB_IJP_LGD_G_Dopant_Merck</t>
  </si>
  <si>
    <t>2016_RGB_IJP_LGD_G_Host_DuPont</t>
  </si>
  <si>
    <t>2016_RGB_IJP_LGD_G_Host_Merck</t>
  </si>
  <si>
    <t>Duksan Neolux_2016_HIL</t>
  </si>
  <si>
    <t>Duksan Neolux_2016_LGD</t>
  </si>
  <si>
    <t>2016_RGB_IJP_LGD_HIL_Duksan Neolux</t>
  </si>
  <si>
    <t>2016_RGB_IJP_RGB_IJP_None_LGD_Duksan Neolux</t>
  </si>
  <si>
    <t>Novaled_2016_LGD</t>
  </si>
  <si>
    <t>2016_RGB_IJP_LGD_HIL_Novaled</t>
  </si>
  <si>
    <t>2016_RGB_IJP_RGB_IJP_None_LGD_Novaled</t>
  </si>
  <si>
    <t>2016_RGB_IJP_LGD_HTL_Duksan Neolux</t>
  </si>
  <si>
    <t>2016_RGB_IJP_LGD_HTL_Novaled</t>
  </si>
  <si>
    <t>DuPont_2016_R_Dopant</t>
  </si>
  <si>
    <t>2016_RGB_IJP_LGD_R_Dopant_DuPont</t>
  </si>
  <si>
    <t>Merck_2016_R_Dopant</t>
  </si>
  <si>
    <t>2016_RGB_IJP_LGD_R_Dopant_Merck</t>
  </si>
  <si>
    <t>2016_RGB_IJP_LGD_R_Host_DuPont</t>
  </si>
  <si>
    <t>Merck_2016_R_Host</t>
  </si>
  <si>
    <t>2016_RGB_IJP_LGD_R_Host_Merck</t>
  </si>
  <si>
    <t>2016_TV_WOLED_BY_LGD_B_Dopant_Idemitsu Kosan</t>
  </si>
  <si>
    <t>2016_TV_WOLED_BY_Blue &amp; Yellow_VTE_Open_LGD_Idemitsu Kosan</t>
  </si>
  <si>
    <t>2016_TV_WOLED_BY_LGD_B_Host_Idemitsu Kosan</t>
  </si>
  <si>
    <t>2016_TV_WOLED_BY_LGD_n/p_CGL_Merck</t>
  </si>
  <si>
    <t>2016_TV_WOLED_BY_Blue &amp; Yellow_VTE_Open_LGD_Merck</t>
  </si>
  <si>
    <t>Toray_2016</t>
  </si>
  <si>
    <t>Toray_2016_n/p_CGL</t>
  </si>
  <si>
    <t>Toray_2016_LGD</t>
  </si>
  <si>
    <t>2016_TV_WOLED_BY_LGD_n/p_CGL_Toray</t>
  </si>
  <si>
    <t>2016_TV_WOLED_BY_Blue &amp; Yellow_VTE_Open_LGD_Toray</t>
  </si>
  <si>
    <t>2016_TV_WOLED_BY_LGD_CPL_LT Metal</t>
  </si>
  <si>
    <t>2016_TV_WOLED_BY_Blue &amp; Yellow_VTE_Open_LGD_LT Metal</t>
  </si>
  <si>
    <t>Comet_2016</t>
  </si>
  <si>
    <t>Comet_2016_EIL</t>
  </si>
  <si>
    <t>Comet_2016_LGD</t>
  </si>
  <si>
    <t>2016_TV_WOLED_BY_LGD_EIL_Comet</t>
  </si>
  <si>
    <t>2016_TV_WOLED_BY_Blue &amp; Yellow_VTE_Open_LGD_Comet</t>
  </si>
  <si>
    <t>2016_TV_WOLED_BY_LGD_ETL_LG Chem</t>
  </si>
  <si>
    <t>2016_TV_WOLED_BY_Blue &amp; Yellow_VTE_Open_LGD_LG Chem</t>
  </si>
  <si>
    <t>LT Metal_2016_HIL</t>
  </si>
  <si>
    <t>2016_TV_WOLED_BY_LGD_HIL_LT Metal</t>
  </si>
  <si>
    <t>2016_TV_WOLED_BY_LGD_HIL_LG Chem</t>
  </si>
  <si>
    <t>2016_TV_WOLED_BY_LGD_HTL_Merck</t>
  </si>
  <si>
    <t>Y/G_Dopant_2016</t>
  </si>
  <si>
    <t>UDC_2016_Y/G_Dopant</t>
  </si>
  <si>
    <t>Y/G_Dopant_2016_LGD</t>
  </si>
  <si>
    <t>2016_TV_WOLED_BY_LGD_Y/G_Dopant_UDC</t>
  </si>
  <si>
    <t>2016_TV_WOLED_BY_Blue &amp; Yellow_VTE_Open_LGD_UDC</t>
  </si>
  <si>
    <t>Y/G_Host_2016</t>
  </si>
  <si>
    <t>Idemitsu Kosan_2016_Y/G_Host</t>
  </si>
  <si>
    <t>Y/G_Host_2016_LGD</t>
  </si>
  <si>
    <t>2016_TV_WOLED_BY_LGD_Y/G_Host_Idemitsu Kosan</t>
  </si>
  <si>
    <t>2016_TV_WOLED_BY_Others_B_Dopant_Unknown</t>
  </si>
  <si>
    <t>2016_TV_WOLED_BY_Blue &amp; Yellow_VTE_Open_Others_Unknown</t>
  </si>
  <si>
    <t>2016_TV_WOLED_BY_Others_B_Host_Unknown</t>
  </si>
  <si>
    <t>2016_TV_WOLED_BY_Others_n/p_CGL_Unknown</t>
  </si>
  <si>
    <t>Unknown_2016_CPL</t>
  </si>
  <si>
    <t>CPL_2016_Others</t>
  </si>
  <si>
    <t>2016_TV_WOLED_BY_Others_CPL_Unknown</t>
  </si>
  <si>
    <t>Unknown_2016_EIL</t>
  </si>
  <si>
    <t>EIL_2016_Others</t>
  </si>
  <si>
    <t>2016_TV_WOLED_BY_Others_EIL_Unknown</t>
  </si>
  <si>
    <t>2016_TV_WOLED_BY_Others_ETL_Unknown</t>
  </si>
  <si>
    <t>2016_TV_WOLED_BY_Others_HIL_Unknown</t>
  </si>
  <si>
    <t>2016_TV_WOLED_BY_Others_HTL_Unknown</t>
  </si>
  <si>
    <t>Unknown_2016_Y/G_Dopant</t>
  </si>
  <si>
    <t>Y/G_Dopant_2016_Others</t>
  </si>
  <si>
    <t>2016_TV_WOLED_BY_Others_Y/G_Dopant_Unknown</t>
  </si>
  <si>
    <t>Y/G_Host_2016_Others</t>
  </si>
  <si>
    <t>2016_TV_WOLED_BY_Others_Y/G_Host_Idemitsu Kosan</t>
  </si>
  <si>
    <t>2016_TV_WOLED_BY_Blue &amp; Yellow_VTE_Open_Others_Idemitsu Kosan</t>
  </si>
  <si>
    <t>2016_TV_WOLED_WBC_Others_B_Dopant_Idemitsu Kosan</t>
  </si>
  <si>
    <t>2016_TV_WOLED_WBC_RGB_VTE_Open_Others_Idemitsu Kosan</t>
  </si>
  <si>
    <t>2016_TV_WOLED_WBC_Others_B_Host_Idemitsu Kosan</t>
  </si>
  <si>
    <t>2016_TV_WOLED_WBC_Others_n/p_CGL_Unknown</t>
  </si>
  <si>
    <t>2016_TV_WOLED_WBC_RGB_VTE_Open_Others_Unknown</t>
  </si>
  <si>
    <t>LT Metal_2016_Others</t>
  </si>
  <si>
    <t>2016_TV_WOLED_WBC_Others_CPL_LT Metal</t>
  </si>
  <si>
    <t>2016_TV_WOLED_WBC_RGB_VTE_Open_Others_LT Metal</t>
  </si>
  <si>
    <t>2016_TV_WOLED_WBC_Others_CPL_SFC</t>
  </si>
  <si>
    <t>2016_TV_WOLED_WBC_RGB_VTE_Open_Others_SFC</t>
  </si>
  <si>
    <t>2016_TV_WOLED_WBC_Others_EIL_Unknown</t>
  </si>
  <si>
    <t>2016_TV_WOLED_WBC_Others_ETL_Unknown</t>
  </si>
  <si>
    <t>2016_TV_WOLED_WBC_Others_G_Dopant_UDC</t>
  </si>
  <si>
    <t>2016_TV_WOLED_WBC_RGB_VTE_Open_Others_UDC</t>
  </si>
  <si>
    <t>2016_TV_WOLED_WBC_Others_G_Host_Unknown</t>
  </si>
  <si>
    <t>2016_TV_WOLED_WBC_Others_HIL_Unknown</t>
  </si>
  <si>
    <t>2016_TV_WOLED_WBC_Others_HTL_Unknown</t>
  </si>
  <si>
    <t>2016_TV_WOLED_WBC_Others_R_Dopant_UDC</t>
  </si>
  <si>
    <t>2016_TV_WOLED_WBC_Others_R_Host_Unknown</t>
  </si>
  <si>
    <t>Idemitsu Kosan_2017</t>
  </si>
  <si>
    <t>B_Dopant_2017</t>
  </si>
  <si>
    <t>LGD_2017</t>
  </si>
  <si>
    <t>Idemitsu Kosan_2017_B_Dopant</t>
  </si>
  <si>
    <t>Idemitsu Kosan_2017_LGD</t>
  </si>
  <si>
    <t>B_Dopant_2017_LGD</t>
  </si>
  <si>
    <t>2017_Lighting_LGD_B_Dopant_Idemitsu Kosan</t>
  </si>
  <si>
    <t>2017_Lighting_RGB_VTE_None_LGD_Idemitsu Kosan</t>
  </si>
  <si>
    <t>SFC_2017</t>
  </si>
  <si>
    <t>SFC_2017_B_Dopant</t>
  </si>
  <si>
    <t>SFC_2017_LGD</t>
  </si>
  <si>
    <t>2017_Lighting_LGD_B_Dopant_SFC</t>
  </si>
  <si>
    <t>2017_Lighting_RGB_VTE_None_LGD_SFC</t>
  </si>
  <si>
    <t>B_Host_2017</t>
  </si>
  <si>
    <t>Idemitsu Kosan_2017_B_Host</t>
  </si>
  <si>
    <t>B_Host_2017_LGD</t>
  </si>
  <si>
    <t>2017_Lighting_LGD_B_Host_Idemitsu Kosan</t>
  </si>
  <si>
    <t>SFC_2017_B_Host</t>
  </si>
  <si>
    <t>2017_Lighting_LGD_B_Host_SFC</t>
  </si>
  <si>
    <t>LG Chem_2017</t>
  </si>
  <si>
    <t>n/p_CGL_2017</t>
  </si>
  <si>
    <t>LG Chem_2017_n/p_CGL</t>
  </si>
  <si>
    <t>LG Chem_2017_LGD</t>
  </si>
  <si>
    <t>n/p_CGL_2017_LGD</t>
  </si>
  <si>
    <t>2017_Lighting_LGD_n/p_CGL_LG Chem</t>
  </si>
  <si>
    <t>2017_Lighting_RGB_VTE_None_LGD_LG Chem</t>
  </si>
  <si>
    <t>Merck_2017</t>
  </si>
  <si>
    <t>Merck_2017_n/p_CGL</t>
  </si>
  <si>
    <t>Merck_2017_LGD</t>
  </si>
  <si>
    <t>2017_Lighting_LGD_n/p_CGL_Merck</t>
  </si>
  <si>
    <t>2017_Lighting_RGB_VTE_None_LGD_Merck</t>
  </si>
  <si>
    <t>ETL_2017</t>
  </si>
  <si>
    <t>LG Chem_2017_ETL</t>
  </si>
  <si>
    <t>ETL_2017_LGD</t>
  </si>
  <si>
    <t>2017_Lighting_LGD_ETL_LG Chem</t>
  </si>
  <si>
    <t>Merck_2017_ETL</t>
  </si>
  <si>
    <t>2017_Lighting_LGD_ETL_Merck</t>
  </si>
  <si>
    <t>UDC_2017</t>
  </si>
  <si>
    <t>G_Dopant_2017</t>
  </si>
  <si>
    <t>UDC_2017_G_Dopant</t>
  </si>
  <si>
    <t>UDC_2017_LGD</t>
  </si>
  <si>
    <t>G_Dopant_2017_LGD</t>
  </si>
  <si>
    <t>2017_Lighting_LGD_G_Dopant_UDC</t>
  </si>
  <si>
    <t>2017_Lighting_RGB_VTE_None_LGD_UDC</t>
  </si>
  <si>
    <t>DuPont_2017</t>
  </si>
  <si>
    <t>G_Host_2017</t>
  </si>
  <si>
    <t>DuPont_2017_G_Host</t>
  </si>
  <si>
    <t>DuPont_2017_LGD</t>
  </si>
  <si>
    <t>G_Host_2017_LGD</t>
  </si>
  <si>
    <t>2017_Lighting_LGD_G_Host_DuPont</t>
  </si>
  <si>
    <t>2017_Lighting_RGB_VTE_None_LGD_DuPont</t>
  </si>
  <si>
    <t>Idemitsu Kosan_2017_G_Host</t>
  </si>
  <si>
    <t>2017_Lighting_LGD_G_Host_Idemitsu Kosan</t>
  </si>
  <si>
    <t>HIL_2017</t>
  </si>
  <si>
    <t>LG Chem_2017_HIL</t>
  </si>
  <si>
    <t>HIL_2017_LGD</t>
  </si>
  <si>
    <t>2017_Lighting_LGD_HIL_LG Chem</t>
  </si>
  <si>
    <t>Merck_2017_HIL</t>
  </si>
  <si>
    <t>2017_Lighting_LGD_HIL_Merck</t>
  </si>
  <si>
    <t>HTL_2017</t>
  </si>
  <si>
    <t>LG Chem_2017_HTL</t>
  </si>
  <si>
    <t>HTL_2017_LGD</t>
  </si>
  <si>
    <t>2017_Lighting_LGD_HTL_LG Chem</t>
  </si>
  <si>
    <t>Merck_2017_HTL</t>
  </si>
  <si>
    <t>2017_Lighting_LGD_HTL_Merck</t>
  </si>
  <si>
    <t>R_Dopant_2017</t>
  </si>
  <si>
    <t>UDC_2017_R_Dopant</t>
  </si>
  <si>
    <t>R_Dopant_2017_LGD</t>
  </si>
  <si>
    <t>2017_Lighting_LGD_R_Dopant_UDC</t>
  </si>
  <si>
    <t>R_Host_2017</t>
  </si>
  <si>
    <t>DuPont_2017_R_Host</t>
  </si>
  <si>
    <t>R_Host_2017_LGD</t>
  </si>
  <si>
    <t>2017_Lighting_LGD_R_Host_DuPont</t>
  </si>
  <si>
    <t>Others_2017</t>
  </si>
  <si>
    <t>Idemitsu Kosan_2017_Others</t>
  </si>
  <si>
    <t>B_Dopant_2017_Others</t>
  </si>
  <si>
    <t>2017_Lighting_Others_B_Dopant_Idemitsu Kosan</t>
  </si>
  <si>
    <t>2017_Lighting_RGB_VTE_None_Others_Idemitsu Kosan</t>
  </si>
  <si>
    <t>SFC_2017_Others</t>
  </si>
  <si>
    <t>2017_Lighting_Others_B_Dopant_SFC</t>
  </si>
  <si>
    <t>2017_Lighting_RGB_VTE_None_Others_SFC</t>
  </si>
  <si>
    <t>B_Host_2017_Others</t>
  </si>
  <si>
    <t>2017_Lighting_Others_B_Host_Idemitsu Kosan</t>
  </si>
  <si>
    <t>2017_Lighting_Others_B_Host_SFC</t>
  </si>
  <si>
    <t>LG Chem_2017_Others</t>
  </si>
  <si>
    <t>n/p_CGL_2017_Others</t>
  </si>
  <si>
    <t>2017_Lighting_Others_n/p_CGL_LG Chem</t>
  </si>
  <si>
    <t>2017_Lighting_RGB_VTE_None_Others_LG Chem</t>
  </si>
  <si>
    <t>Merck_2017_Others</t>
  </si>
  <si>
    <t>2017_Lighting_Others_n/p_CGL_Merck</t>
  </si>
  <si>
    <t>2017_Lighting_RGB_VTE_None_Others_Merck</t>
  </si>
  <si>
    <t>ETL_2017_Others</t>
  </si>
  <si>
    <t>2017_Lighting_Others_ETL_LG Chem</t>
  </si>
  <si>
    <t>2017_Lighting_Others_ETL_Merck</t>
  </si>
  <si>
    <t>UDC_2017_Others</t>
  </si>
  <si>
    <t>G_Dopant_2017_Others</t>
  </si>
  <si>
    <t>2017_Lighting_Others_G_Dopant_UDC</t>
  </si>
  <si>
    <t>2017_Lighting_RGB_VTE_None_Others_UDC</t>
  </si>
  <si>
    <t>DuPont_2017_Others</t>
  </si>
  <si>
    <t>G_Host_2017_Others</t>
  </si>
  <si>
    <t>2017_Lighting_Others_G_Host_DuPont</t>
  </si>
  <si>
    <t>2017_Lighting_RGB_VTE_None_Others_DuPont</t>
  </si>
  <si>
    <t>2017_Lighting_Others_G_Host_Idemitsu Kosan</t>
  </si>
  <si>
    <t>HIL_2017_Others</t>
  </si>
  <si>
    <t>2017_Lighting_Others_HIL_LG Chem</t>
  </si>
  <si>
    <t>2017_Lighting_Others_HIL_Merck</t>
  </si>
  <si>
    <t>HTL_2017_Others</t>
  </si>
  <si>
    <t>2017_Lighting_Others_HTL_LG Chem</t>
  </si>
  <si>
    <t>2017_Lighting_Others_HTL_Merck</t>
  </si>
  <si>
    <t>R_Dopant_2017_Others</t>
  </si>
  <si>
    <t>2017_Lighting_Others_R_Dopant_UDC</t>
  </si>
  <si>
    <t>R_Host_2017_Others</t>
  </si>
  <si>
    <t>2017_Lighting_Others_R_Host_DuPont</t>
  </si>
  <si>
    <t>Sumitomo_2017</t>
  </si>
  <si>
    <t>EML_B_2017</t>
  </si>
  <si>
    <t>JOLED_2017</t>
  </si>
  <si>
    <t>Sumitomo_2017_EML_B</t>
  </si>
  <si>
    <t>Sumitomo_2017_JOLED</t>
  </si>
  <si>
    <t>EML_B_2017_JOLED</t>
  </si>
  <si>
    <t>2017_Medium_IT_JOLED_EML_B_Sumitomo</t>
  </si>
  <si>
    <t>2017_Medium_IT_RGB_IJP_None_JOLED_Sumitomo</t>
  </si>
  <si>
    <t>EML_G_2017</t>
  </si>
  <si>
    <t>Sumitomo_2017_EML_G</t>
  </si>
  <si>
    <t>EML_G_2017_JOLED</t>
  </si>
  <si>
    <t>2017_Medium_IT_JOLED_EML_G_Sumitomo</t>
  </si>
  <si>
    <t>EML_R_2017</t>
  </si>
  <si>
    <t>Sumitomo_2017_EML_R</t>
  </si>
  <si>
    <t>EML_R_2017_JOLED</t>
  </si>
  <si>
    <t>2017_Medium_IT_JOLED_EML_R_Sumitomo</t>
  </si>
  <si>
    <t>Bayer_2017</t>
  </si>
  <si>
    <t>IL_2017</t>
  </si>
  <si>
    <t>Bayer_2017_IL</t>
  </si>
  <si>
    <t>Bayer_2017_JOLED</t>
  </si>
  <si>
    <t>IL_2017_JOLED</t>
  </si>
  <si>
    <t>2017_Medium_IT_JOLED_IL_Bayer</t>
  </si>
  <si>
    <t>2017_Medium_IT_RGB_IJP_None_JOLED_Bayer</t>
  </si>
  <si>
    <t>Nisso_2017</t>
  </si>
  <si>
    <t>Nisso_2017_IL</t>
  </si>
  <si>
    <t>Nisso_2017_JOLED</t>
  </si>
  <si>
    <t>2017_Medium_IT_JOLED_IL_Nisso</t>
  </si>
  <si>
    <t>2017_Medium_IT_RGB_IJP_None_JOLED_Nisso</t>
  </si>
  <si>
    <t>Polymer_HTL_2017</t>
  </si>
  <si>
    <t>Sumitomo_2017_Polymer_HTL</t>
  </si>
  <si>
    <t>Polymer_HTL_2017_JOLED</t>
  </si>
  <si>
    <t>2017_Medium_IT_JOLED_Polymer_HTL_Sumitomo</t>
  </si>
  <si>
    <t>2017_PMOLED_Others_n/p_CGL_LG Chem</t>
  </si>
  <si>
    <t>2017_PMOLED_RGB_VTE_None_Others_LG Chem</t>
  </si>
  <si>
    <t>2017_PMOLED_Others_n/p_CGL_Merck</t>
  </si>
  <si>
    <t>2017_PMOLED_RGB_VTE_None_Others_Merck</t>
  </si>
  <si>
    <t>2017_PMOLED_Others_ETL_LG Chem</t>
  </si>
  <si>
    <t>2017_PMOLED_Others_ETL_Merck</t>
  </si>
  <si>
    <t>Idemitsu Kosan_2017_G_Dopant</t>
  </si>
  <si>
    <t>2017_PMOLED_Others_G_Dopant_Idemitsu Kosan</t>
  </si>
  <si>
    <t>2017_PMOLED_RGB_VTE_None_Others_Idemitsu Kosan</t>
  </si>
  <si>
    <t>2017_PMOLED_Others_G_Host_Idemitsu Kosan</t>
  </si>
  <si>
    <t>2017_PMOLED_Others_HIL_LG Chem</t>
  </si>
  <si>
    <t>2017_PMOLED_Others_HIL_Merck</t>
  </si>
  <si>
    <t>Novaled_2017</t>
  </si>
  <si>
    <t>Novaled_2017_HIL</t>
  </si>
  <si>
    <t>Novaled_2017_Others</t>
  </si>
  <si>
    <t>2017_PMOLED_Others_HIL_Novaled</t>
  </si>
  <si>
    <t>2017_PMOLED_RGB_VTE_None_Others_Novaled</t>
  </si>
  <si>
    <t>2017_PMOLED_Others_HTL_LG Chem</t>
  </si>
  <si>
    <t>2017_PMOLED_Others_HTL_Merck</t>
  </si>
  <si>
    <t>BOE_2017</t>
  </si>
  <si>
    <t>Idemitsu Kosan_2017_BOE</t>
  </si>
  <si>
    <t>B_Dopant_2017_BOE</t>
  </si>
  <si>
    <t>2017_Mobile_BOE_B_Dopant_Idemitsu Kosan</t>
  </si>
  <si>
    <t>2017_Mobile_RGB_VTE_None_BOE_Idemitsu Kosan</t>
  </si>
  <si>
    <t>B_Host_2017_BOE</t>
  </si>
  <si>
    <t>2017_Mobile_BOE_B_Host_Idemitsu Kosan</t>
  </si>
  <si>
    <t>Novaled_2017_n/p_CGL</t>
  </si>
  <si>
    <t>Novaled_2017_BOE</t>
  </si>
  <si>
    <t>n/p_CGL_2017_BOE</t>
  </si>
  <si>
    <t>2017_Mobile_BOE_n/p_CGL_Novaled</t>
  </si>
  <si>
    <t>2017_Mobile_RGB_VTE_None_BOE_Novaled</t>
  </si>
  <si>
    <t>DuPont_2017_ETL</t>
  </si>
  <si>
    <t>DuPont_2017_BOE</t>
  </si>
  <si>
    <t>ETL_2017_BOE</t>
  </si>
  <si>
    <t>2017_Mobile_BOE_ETL_DuPont</t>
  </si>
  <si>
    <t>2017_Mobile_RGB_VTE_None_BOE_DuPont</t>
  </si>
  <si>
    <t>LG Chem_2017_BOE</t>
  </si>
  <si>
    <t>2017_Mobile_BOE_ETL_LG Chem</t>
  </si>
  <si>
    <t>2017_Mobile_RGB_VTE_None_BOE_LG Chem</t>
  </si>
  <si>
    <t>UDC_2017_BOE</t>
  </si>
  <si>
    <t>G_Dopant_2017_BOE</t>
  </si>
  <si>
    <t>2017_Mobile_BOE_G_Dopant_UDC</t>
  </si>
  <si>
    <t>2017_Mobile_RGB_VTE_None_BOE_UDC</t>
  </si>
  <si>
    <t>G_Host_2017_BOE</t>
  </si>
  <si>
    <t>2017_Mobile_BOE_G_Host_DuPont</t>
  </si>
  <si>
    <t>Samsung SDI_2017</t>
  </si>
  <si>
    <t>Samsung SDI_2017_G_Host</t>
  </si>
  <si>
    <t>Samsung SDI_2017_BOE</t>
  </si>
  <si>
    <t>2017_Mobile_BOE_G_Host_Samsung SDI</t>
  </si>
  <si>
    <t>2017_Mobile_RGB_VTE_None_BOE_Samsung SDI</t>
  </si>
  <si>
    <t>Duksan Neolux_2017</t>
  </si>
  <si>
    <t>Duksan Neolux_2017_HTL</t>
  </si>
  <si>
    <t>Duksan Neolux_2017_BOE</t>
  </si>
  <si>
    <t>HTL_2017_BOE</t>
  </si>
  <si>
    <t>2017_Mobile_BOE_HTL_Duksan Neolux</t>
  </si>
  <si>
    <t>2017_Mobile_RGB_VTE_None_BOE_Duksan Neolux</t>
  </si>
  <si>
    <t>Unknown_2017</t>
  </si>
  <si>
    <t>Unknown_2017_HTL</t>
  </si>
  <si>
    <t>Unknown_2017_BOE</t>
  </si>
  <si>
    <t>2017_Mobile_BOE_HTL_Unknown</t>
  </si>
  <si>
    <t>2017_Mobile_RGB_VTE_None_BOE_Unknown</t>
  </si>
  <si>
    <t>Merck_2017_BOE</t>
  </si>
  <si>
    <t>2017_Mobile_BOE_HTL_Merck</t>
  </si>
  <si>
    <t>2017_Mobile_RGB_VTE_None_BOE_Merck</t>
  </si>
  <si>
    <t>Novaled_2017_HTL</t>
  </si>
  <si>
    <t>2017_Mobile_BOE_HTL_Novaled</t>
  </si>
  <si>
    <t>P_Dopant_2017</t>
  </si>
  <si>
    <t>Novaled_2017_P_Dopant</t>
  </si>
  <si>
    <t>P_Dopant_2017_BOE</t>
  </si>
  <si>
    <t>2017_Mobile_BOE_P_Dopant_Novaled</t>
  </si>
  <si>
    <t>R_Dopant_2017_BOE</t>
  </si>
  <si>
    <t>2017_Mobile_BOE_R_Dopant_UDC</t>
  </si>
  <si>
    <t>R_Host_2017_BOE</t>
  </si>
  <si>
    <t>2017_Mobile_BOE_R_Host_DuPont</t>
  </si>
  <si>
    <t>Duksan Neolux_2017_R_Host</t>
  </si>
  <si>
    <t>2017_Mobile_BOE_R_Host_Duksan Neolux</t>
  </si>
  <si>
    <t>2017_Mobile_LGD_B_Dopant_SFC</t>
  </si>
  <si>
    <t>2017_Mobile_RGB_VTE_None_LGD_SFC</t>
  </si>
  <si>
    <t>2017_Mobile_LGD_B_Host_SFC</t>
  </si>
  <si>
    <t>2017_Mobile_LGD_n/p_CGL_LG Chem</t>
  </si>
  <si>
    <t>2017_Mobile_RGB_VTE_None_LGD_LG Chem</t>
  </si>
  <si>
    <t>2017_Mobile_LGD_n/p_CGL_Merck</t>
  </si>
  <si>
    <t>2017_Mobile_RGB_VTE_None_LGD_Merck</t>
  </si>
  <si>
    <t>2017_Mobile_LGD_ETL_DuPont</t>
  </si>
  <si>
    <t>2017_Mobile_RGB_VTE_None_LGD_DuPont</t>
  </si>
  <si>
    <t>2017_Mobile_LGD_ETL_Merck</t>
  </si>
  <si>
    <t>2017_Mobile_LGD_G_Dopant_UDC</t>
  </si>
  <si>
    <t>2017_Mobile_RGB_VTE_None_LGD_UDC</t>
  </si>
  <si>
    <t>2017_Mobile_LGD_G_Host_DuPont</t>
  </si>
  <si>
    <t>Merck_2017_G_Host</t>
  </si>
  <si>
    <t>2017_Mobile_LGD_G_Host_Merck</t>
  </si>
  <si>
    <t>Unknown_2017_LGD</t>
  </si>
  <si>
    <t>2017_Mobile_LGD_HTL_Unknown</t>
  </si>
  <si>
    <t>2017_Mobile_RGB_VTE_None_LGD_Unknown</t>
  </si>
  <si>
    <t>2017_Mobile_LGD_HTL_Merck</t>
  </si>
  <si>
    <t>Unknown_2017_P_Dopant</t>
  </si>
  <si>
    <t>P_Dopant_2017_LGD</t>
  </si>
  <si>
    <t>2017_Mobile_LGD_P_Dopant_Unknown</t>
  </si>
  <si>
    <t>Merck_2017_P_Dopant</t>
  </si>
  <si>
    <t>2017_Mobile_LGD_P_Dopant_Merck</t>
  </si>
  <si>
    <t>2017_Mobile_LGD_R_Dopant_UDC</t>
  </si>
  <si>
    <t>2017_Mobile_LGD_R_Host_DuPont</t>
  </si>
  <si>
    <t>2017_Mobile_Others_B_Dopant_Idemitsu Kosan</t>
  </si>
  <si>
    <t>2017_Mobile_RGB_VTE_None_Others_Idemitsu Kosan</t>
  </si>
  <si>
    <t>2017_Mobile_Others_B_Dopant_SFC</t>
  </si>
  <si>
    <t>2017_Mobile_RGB_VTE_None_Others_SFC</t>
  </si>
  <si>
    <t>2017_Mobile_Others_B_Host_Idemitsu Kosan</t>
  </si>
  <si>
    <t>2017_Mobile_Others_B_Host_SFC</t>
  </si>
  <si>
    <t>2017_Mobile_Others_n/p_CGL_LG Chem</t>
  </si>
  <si>
    <t>2017_Mobile_RGB_VTE_None_Others_LG Chem</t>
  </si>
  <si>
    <t>2017_Mobile_Others_n/p_CGL_Merck</t>
  </si>
  <si>
    <t>2017_Mobile_RGB_VTE_None_Others_Merck</t>
  </si>
  <si>
    <t>2017_Mobile_Others_n/p_CGL_Novaled</t>
  </si>
  <si>
    <t>2017_Mobile_RGB_VTE_None_Others_Novaled</t>
  </si>
  <si>
    <t>2017_Mobile_Others_ETL_DuPont</t>
  </si>
  <si>
    <t>2017_Mobile_RGB_VTE_None_Others_DuPont</t>
  </si>
  <si>
    <t>2017_Mobile_Others_ETL_LG Chem</t>
  </si>
  <si>
    <t>2017_Mobile_Others_ETL_Merck</t>
  </si>
  <si>
    <t>2017_Mobile_Others_G_Dopant_UDC</t>
  </si>
  <si>
    <t>2017_Mobile_RGB_VTE_None_Others_UDC</t>
  </si>
  <si>
    <t>2017_Mobile_Others_G_Host_DuPont</t>
  </si>
  <si>
    <t>2017_Mobile_Others_G_Host_Merck</t>
  </si>
  <si>
    <t>Samsung SDI_2017_Others</t>
  </si>
  <si>
    <t>2017_Mobile_Others_G_Host_Samsung SDI</t>
  </si>
  <si>
    <t>2017_Mobile_RGB_VTE_None_Others_Samsung SDI</t>
  </si>
  <si>
    <t>Duksan Neolux_2017_Others</t>
  </si>
  <si>
    <t>2017_Mobile_Others_HTL_Duksan Neolux</t>
  </si>
  <si>
    <t>2017_Mobile_RGB_VTE_None_Others_Duksan Neolux</t>
  </si>
  <si>
    <t>Unknown_2017_Others</t>
  </si>
  <si>
    <t>2017_Mobile_Others_HTL_Unknown</t>
  </si>
  <si>
    <t>2017_Mobile_RGB_VTE_None_Others_Unknown</t>
  </si>
  <si>
    <t>2017_Mobile_Others_HTL_Merck</t>
  </si>
  <si>
    <t>2017_Mobile_Others_HTL_Novaled</t>
  </si>
  <si>
    <t>Duksan Neolux_2017_P_Dopant</t>
  </si>
  <si>
    <t>P_Dopant_2017_Others</t>
  </si>
  <si>
    <t>2017_Mobile_Others_P_Dopant_Duksan Neolux</t>
  </si>
  <si>
    <t>2017_Mobile_Others_P_Dopant_Unknown</t>
  </si>
  <si>
    <t>2017_Mobile_Others_P_Dopant_Merck</t>
  </si>
  <si>
    <t>2017_Mobile_Others_P_Dopant_Novaled</t>
  </si>
  <si>
    <t>2017_Mobile_Others_R_Dopant_UDC</t>
  </si>
  <si>
    <t>2017_Mobile_Others_R_Host_DuPont</t>
  </si>
  <si>
    <t>2017_Mobile_Others_R_Host_Duksan Neolux</t>
  </si>
  <si>
    <t>B_Prime_2017</t>
  </si>
  <si>
    <t>SDC_2017</t>
  </si>
  <si>
    <t>SFC_2017_B_Prime</t>
  </si>
  <si>
    <t>SFC_2017_SDC</t>
  </si>
  <si>
    <t>B_Prime_2017_SDC</t>
  </si>
  <si>
    <t>2017_Mobile_SDC_SDC_B_Prime_SFC</t>
  </si>
  <si>
    <t>2017_Mobile_SDC_RGB_VTE_FMM_SDC_SFC</t>
  </si>
  <si>
    <t>B_Dopant_2017_SDC</t>
  </si>
  <si>
    <t>2017_Mobile_SDC_SDC_B_Dopant_SFC</t>
  </si>
  <si>
    <t>Idemitsu Kosan_2017_SDC</t>
  </si>
  <si>
    <t>B_Host_2017_SDC</t>
  </si>
  <si>
    <t>2017_Mobile_SDC_SDC_B_Host_Idemitsu Kosan</t>
  </si>
  <si>
    <t>2017_Mobile_SDC_RGB_VTE_FMM_SDC_Idemitsu Kosan</t>
  </si>
  <si>
    <t>Solus AM_2017</t>
  </si>
  <si>
    <t>aETL_2017</t>
  </si>
  <si>
    <t>Solus AM_2017_aETL</t>
  </si>
  <si>
    <t>Solus AM_2017_SDC</t>
  </si>
  <si>
    <t>aETL_2017_SDC</t>
  </si>
  <si>
    <t>2017_Mobile_SDC_SDC_aETL_Solus AM</t>
  </si>
  <si>
    <t>2017_Mobile_SDC_RGB_VTE_FMM_SDC_Solus AM</t>
  </si>
  <si>
    <t>Hodogaya_2017</t>
  </si>
  <si>
    <t>CPL_2017</t>
  </si>
  <si>
    <t>Hodogaya_2017_CPL</t>
  </si>
  <si>
    <t>Hodogaya_2017_SDC</t>
  </si>
  <si>
    <t>CPL_2017_SDC</t>
  </si>
  <si>
    <t>2017_Mobile_SDC_SDC_CPL_Hodogaya</t>
  </si>
  <si>
    <t>2017_Mobile_SDC_RGB_VTE_FMM_SDC_Hodogaya</t>
  </si>
  <si>
    <t>EIL_2017</t>
  </si>
  <si>
    <t>Solus AM_2017_EIL</t>
  </si>
  <si>
    <t>EIL_2017_SDC</t>
  </si>
  <si>
    <t>2017_Mobile_SDC_SDC_EIL_Solus AM</t>
  </si>
  <si>
    <t>Qiadong_2017</t>
  </si>
  <si>
    <t>Qiadong_2017_EIL</t>
  </si>
  <si>
    <t>Qiadong_2017_SDC</t>
  </si>
  <si>
    <t>2017_Mobile_SDC_SDC_EIL_Qiadong</t>
  </si>
  <si>
    <t>2017_Mobile_SDC_RGB_VTE_FMM_SDC_Qiadong</t>
  </si>
  <si>
    <t>LG Chem_2017_SDC</t>
  </si>
  <si>
    <t>ETL_2017_SDC</t>
  </si>
  <si>
    <t>2017_Mobile_SDC_SDC_ETL_LG Chem</t>
  </si>
  <si>
    <t>2017_Mobile_SDC_RGB_VTE_FMM_SDC_LG Chem</t>
  </si>
  <si>
    <t>Novaled_2017_ETL</t>
  </si>
  <si>
    <t>Novaled_2017_SDC</t>
  </si>
  <si>
    <t>2017_Mobile_SDC_SDC_ETL_Novaled</t>
  </si>
  <si>
    <t>2017_Mobile_SDC_RGB_VTE_FMM_SDC_Novaled</t>
  </si>
  <si>
    <t>Tosoh_2017</t>
  </si>
  <si>
    <t>Tosoh_2017_ETL</t>
  </si>
  <si>
    <t>Tosoh_2017_SDC</t>
  </si>
  <si>
    <t>2017_Mobile_SDC_SDC_ETL_Tosoh</t>
  </si>
  <si>
    <t>2017_Mobile_SDC_RGB_VTE_FMM_SDC_Tosoh</t>
  </si>
  <si>
    <t>G_Prime_2017</t>
  </si>
  <si>
    <t>Merck_2017_G_Prime</t>
  </si>
  <si>
    <t>Merck_2017_SDC</t>
  </si>
  <si>
    <t>G_Prime_2017_SDC</t>
  </si>
  <si>
    <t>2017_Mobile_SDC_SDC_G_Prime_Merck</t>
  </si>
  <si>
    <t>2017_Mobile_SDC_RGB_VTE_FMM_SDC_Merck</t>
  </si>
  <si>
    <t>UDC_2017_SDC</t>
  </si>
  <si>
    <t>G_Dopant_2017_SDC</t>
  </si>
  <si>
    <t>2017_Mobile_SDC_SDC_G_Dopant_UDC</t>
  </si>
  <si>
    <t>2017_Mobile_SDC_RGB_VTE_FMM_SDC_UDC</t>
  </si>
  <si>
    <t>NSCC_2017</t>
  </si>
  <si>
    <t>NSCC_2017_G_Host</t>
  </si>
  <si>
    <t>NSCC_2017_SDC</t>
  </si>
  <si>
    <t>G_Host_2017_SDC</t>
  </si>
  <si>
    <t>2017_Mobile_SDC_SDC_G_Host_NSCC</t>
  </si>
  <si>
    <t>2017_Mobile_SDC_RGB_VTE_FMM_SDC_NSCC</t>
  </si>
  <si>
    <t>Solus AM_2017_HTL</t>
  </si>
  <si>
    <t>HTL_2017_SDC</t>
  </si>
  <si>
    <t>2017_Mobile_SDC_SDC_HTL_Solus AM</t>
  </si>
  <si>
    <t>Duksan Neolux_2017_SDC</t>
  </si>
  <si>
    <t>2017_Mobile_SDC_SDC_HTL_Duksan Neolux</t>
  </si>
  <si>
    <t>2017_Mobile_SDC_RGB_VTE_FMM_SDC_Duksan Neolux</t>
  </si>
  <si>
    <t>P_Dopant_2017_SDC</t>
  </si>
  <si>
    <t>2017_Mobile_SDC_SDC_P_Dopant_Novaled</t>
  </si>
  <si>
    <t>R_Prime_2017</t>
  </si>
  <si>
    <t>Duksan Neolux_2017_R_Prime</t>
  </si>
  <si>
    <t>R_Prime_2017_SDC</t>
  </si>
  <si>
    <t>2017_Mobile_SDC_SDC_R_Prime_Duksan Neolux</t>
  </si>
  <si>
    <t>R_Dopant_2017_SDC</t>
  </si>
  <si>
    <t>2017_Mobile_SDC_SDC_R_Dopant_UDC</t>
  </si>
  <si>
    <t>R_Host_2017_SDC</t>
  </si>
  <si>
    <t>2017_Mobile_SDC_SDC_R_Host_Duksan Neolux</t>
  </si>
  <si>
    <t>Sony_2017</t>
  </si>
  <si>
    <t>Unknown_2017_B_Dopant</t>
  </si>
  <si>
    <t>Unknown_2017_Sony</t>
  </si>
  <si>
    <t>B_Dopant_2017_Sony</t>
  </si>
  <si>
    <t>2017_TV_RGB_FMM_Sony_B_Dopant_Unknown</t>
  </si>
  <si>
    <t>2017_TV_RGB_FMM_RGB_FMM_FMM_Sony_Unknown</t>
  </si>
  <si>
    <t>Unknown_2017_B_Host</t>
  </si>
  <si>
    <t>B_Host_2017_Sony</t>
  </si>
  <si>
    <t>2017_TV_RGB_FMM_Sony_B_Host_Unknown</t>
  </si>
  <si>
    <t>Unknown_2017_n/p_CGL</t>
  </si>
  <si>
    <t>n/p_CGL_2017_Sony</t>
  </si>
  <si>
    <t>2017_TV_RGB_FMM_Sony_n/p_CGL_Unknown</t>
  </si>
  <si>
    <t>Unknown_2017_ETL</t>
  </si>
  <si>
    <t>ETL_2017_Sony</t>
  </si>
  <si>
    <t>2017_TV_RGB_FMM_Sony_ETL_Unknown</t>
  </si>
  <si>
    <t>Unknown_2017_G_Dopant</t>
  </si>
  <si>
    <t>G_Dopant_2017_Sony</t>
  </si>
  <si>
    <t>2017_TV_RGB_FMM_Sony_G_Dopant_Unknown</t>
  </si>
  <si>
    <t>Unknown_2017_G_Host</t>
  </si>
  <si>
    <t>G_Host_2017_Sony</t>
  </si>
  <si>
    <t>2017_TV_RGB_FMM_Sony_G_Host_Unknown</t>
  </si>
  <si>
    <t>Unknown_2017_HIL</t>
  </si>
  <si>
    <t>HIL_2017_Sony</t>
  </si>
  <si>
    <t>2017_TV_RGB_FMM_Sony_HIL_Unknown</t>
  </si>
  <si>
    <t>HTL_2017_Sony</t>
  </si>
  <si>
    <t>2017_TV_RGB_FMM_Sony_HTL_Unknown</t>
  </si>
  <si>
    <t>Unknown_2017_R_Dopant</t>
  </si>
  <si>
    <t>R_Dopant_2017_Sony</t>
  </si>
  <si>
    <t>2017_TV_RGB_FMM_Sony_R_Dopant_Unknown</t>
  </si>
  <si>
    <t>Unknown_2017_R_Host</t>
  </si>
  <si>
    <t>R_Host_2017_Sony</t>
  </si>
  <si>
    <t>2017_TV_RGB_FMM_Sony_R_Host_Unknown</t>
  </si>
  <si>
    <t>DuPont_2017_B_Dopant</t>
  </si>
  <si>
    <t>2017_RGB_IJP_LGD_B_Dopant_DuPont</t>
  </si>
  <si>
    <t>2017_RGB_IJP_RGB_IJP_None_LGD_DuPont</t>
  </si>
  <si>
    <t>Merck_2017_B_Dopant</t>
  </si>
  <si>
    <t>2017_RGB_IJP_LGD_B_Dopant_Merck</t>
  </si>
  <si>
    <t>2017_RGB_IJP_RGB_IJP_None_LGD_Merck</t>
  </si>
  <si>
    <t>DuPont_2017_B_Host</t>
  </si>
  <si>
    <t>2017_RGB_IJP_LGD_B_Host_DuPont</t>
  </si>
  <si>
    <t>Merck_2017_B_Host</t>
  </si>
  <si>
    <t>2017_RGB_IJP_LGD_B_Host_Merck</t>
  </si>
  <si>
    <t>LT Metal_2017</t>
  </si>
  <si>
    <t>LT Metal_2017_CPL</t>
  </si>
  <si>
    <t>LT Metal_2017_LGD</t>
  </si>
  <si>
    <t>CPL_2017_LGD</t>
  </si>
  <si>
    <t>2017_RGB_IJP_LGD_CPL_LT Metal</t>
  </si>
  <si>
    <t>2017_RGB_IJP_RGB_IJP_None_LGD_LT Metal</t>
  </si>
  <si>
    <t>SFC_2017_CPL</t>
  </si>
  <si>
    <t>2017_RGB_IJP_LGD_CPL_SFC</t>
  </si>
  <si>
    <t>2017_RGB_IJP_RGB_IJP_None_LGD_SFC</t>
  </si>
  <si>
    <t>DuPont_2017_EIL</t>
  </si>
  <si>
    <t>EIL_2017_LGD</t>
  </si>
  <si>
    <t>2017_RGB_IJP_LGD_EIL_DuPont</t>
  </si>
  <si>
    <t>Merck_2017_EIL</t>
  </si>
  <si>
    <t>2017_RGB_IJP_LGD_EIL_Merck</t>
  </si>
  <si>
    <t>2017_RGB_IJP_LGD_ETL_LG Chem</t>
  </si>
  <si>
    <t>2017_RGB_IJP_RGB_IJP_None_LGD_LG Chem</t>
  </si>
  <si>
    <t>2017_RGB_IJP_LGD_ETL_Merck</t>
  </si>
  <si>
    <t>DuPont_2017_G_Dopant</t>
  </si>
  <si>
    <t>2017_RGB_IJP_LGD_G_Dopant_DuPont</t>
  </si>
  <si>
    <t>Merck_2017_G_Dopant</t>
  </si>
  <si>
    <t>2017_RGB_IJP_LGD_G_Dopant_Merck</t>
  </si>
  <si>
    <t>2017_RGB_IJP_LGD_G_Host_DuPont</t>
  </si>
  <si>
    <t>2017_RGB_IJP_LGD_G_Host_Merck</t>
  </si>
  <si>
    <t>Duksan Neolux_2017_HIL</t>
  </si>
  <si>
    <t>Duksan Neolux_2017_LGD</t>
  </si>
  <si>
    <t>2017_RGB_IJP_LGD_HIL_Duksan Neolux</t>
  </si>
  <si>
    <t>2017_RGB_IJP_RGB_IJP_None_LGD_Duksan Neolux</t>
  </si>
  <si>
    <t>Novaled_2017_LGD</t>
  </si>
  <si>
    <t>2017_RGB_IJP_LGD_HIL_Novaled</t>
  </si>
  <si>
    <t>2017_RGB_IJP_RGB_IJP_None_LGD_Novaled</t>
  </si>
  <si>
    <t>2017_RGB_IJP_LGD_HTL_Duksan Neolux</t>
  </si>
  <si>
    <t>2017_RGB_IJP_LGD_HTL_Novaled</t>
  </si>
  <si>
    <t>DuPont_2017_R_Dopant</t>
  </si>
  <si>
    <t>2017_RGB_IJP_LGD_R_Dopant_DuPont</t>
  </si>
  <si>
    <t>Merck_2017_R_Dopant</t>
  </si>
  <si>
    <t>2017_RGB_IJP_LGD_R_Dopant_Merck</t>
  </si>
  <si>
    <t>2017_RGB_IJP_LGD_R_Host_DuPont</t>
  </si>
  <si>
    <t>Merck_2017_R_Host</t>
  </si>
  <si>
    <t>2017_RGB_IJP_LGD_R_Host_Merck</t>
  </si>
  <si>
    <t>2017_TV_WOLED_BY_LGD_B_Dopant_Idemitsu Kosan</t>
  </si>
  <si>
    <t>2017_TV_WOLED_BY_Blue &amp; Yellow_VTE_Open_LGD_Idemitsu Kosan</t>
  </si>
  <si>
    <t>2017_TV_WOLED_BY_LGD_B_Host_Idemitsu Kosan</t>
  </si>
  <si>
    <t>2017_TV_WOLED_BY_LGD_n/p_CGL_Merck</t>
  </si>
  <si>
    <t>2017_TV_WOLED_BY_Blue &amp; Yellow_VTE_Open_LGD_Merck</t>
  </si>
  <si>
    <t>Toray_2017</t>
  </si>
  <si>
    <t>Toray_2017_n/p_CGL</t>
  </si>
  <si>
    <t>Toray_2017_LGD</t>
  </si>
  <si>
    <t>2017_TV_WOLED_BY_LGD_n/p_CGL_Toray</t>
  </si>
  <si>
    <t>2017_TV_WOLED_BY_Blue &amp; Yellow_VTE_Open_LGD_Toray</t>
  </si>
  <si>
    <t>2017_TV_WOLED_BY_LGD_CPL_LT Metal</t>
  </si>
  <si>
    <t>2017_TV_WOLED_BY_Blue &amp; Yellow_VTE_Open_LGD_LT Metal</t>
  </si>
  <si>
    <t>Comet_2017</t>
  </si>
  <si>
    <t>Comet_2017_EIL</t>
  </si>
  <si>
    <t>Comet_2017_LGD</t>
  </si>
  <si>
    <t>2017_TV_WOLED_BY_LGD_EIL_Comet</t>
  </si>
  <si>
    <t>2017_TV_WOLED_BY_Blue &amp; Yellow_VTE_Open_LGD_Comet</t>
  </si>
  <si>
    <t>2017_TV_WOLED_BY_LGD_ETL_LG Chem</t>
  </si>
  <si>
    <t>2017_TV_WOLED_BY_Blue &amp; Yellow_VTE_Open_LGD_LG Chem</t>
  </si>
  <si>
    <t>LT Metal_2017_HIL</t>
  </si>
  <si>
    <t>2017_TV_WOLED_BY_LGD_HIL_LT Metal</t>
  </si>
  <si>
    <t>2017_TV_WOLED_BY_LGD_HIL_LG Chem</t>
  </si>
  <si>
    <t>2017_TV_WOLED_BY_LGD_HTL_Merck</t>
  </si>
  <si>
    <t>Y/G_Dopant_2017</t>
  </si>
  <si>
    <t>UDC_2017_Y/G_Dopant</t>
  </si>
  <si>
    <t>Y/G_Dopant_2017_LGD</t>
  </si>
  <si>
    <t>2017_TV_WOLED_BY_LGD_Y/G_Dopant_UDC</t>
  </si>
  <si>
    <t>2017_TV_WOLED_BY_Blue &amp; Yellow_VTE_Open_LGD_UDC</t>
  </si>
  <si>
    <t>Y/G_Host_2017</t>
  </si>
  <si>
    <t>Idemitsu Kosan_2017_Y/G_Host</t>
  </si>
  <si>
    <t>Y/G_Host_2017_LGD</t>
  </si>
  <si>
    <t>2017_TV_WOLED_BY_LGD_Y/G_Host_Idemitsu Kosan</t>
  </si>
  <si>
    <t>2017_TV_WOLED_BY_Others_B_Dopant_Unknown</t>
  </si>
  <si>
    <t>2017_TV_WOLED_BY_Blue &amp; Yellow_VTE_Open_Others_Unknown</t>
  </si>
  <si>
    <t>2017_TV_WOLED_BY_Others_B_Host_Unknown</t>
  </si>
  <si>
    <t>2017_TV_WOLED_BY_Others_n/p_CGL_Unknown</t>
  </si>
  <si>
    <t>Unknown_2017_CPL</t>
  </si>
  <si>
    <t>CPL_2017_Others</t>
  </si>
  <si>
    <t>2017_TV_WOLED_BY_Others_CPL_Unknown</t>
  </si>
  <si>
    <t>Unknown_2017_EIL</t>
  </si>
  <si>
    <t>EIL_2017_Others</t>
  </si>
  <si>
    <t>2017_TV_WOLED_BY_Others_EIL_Unknown</t>
  </si>
  <si>
    <t>2017_TV_WOLED_BY_Others_ETL_Unknown</t>
  </si>
  <si>
    <t>2017_TV_WOLED_BY_Others_HIL_Unknown</t>
  </si>
  <si>
    <t>2017_TV_WOLED_BY_Others_HTL_Unknown</t>
  </si>
  <si>
    <t>Unknown_2017_Y/G_Dopant</t>
  </si>
  <si>
    <t>Y/G_Dopant_2017_Others</t>
  </si>
  <si>
    <t>2017_TV_WOLED_BY_Others_Y/G_Dopant_Unknown</t>
  </si>
  <si>
    <t>Y/G_Host_2017_Others</t>
  </si>
  <si>
    <t>2017_TV_WOLED_BY_Others_Y/G_Host_Idemitsu Kosan</t>
  </si>
  <si>
    <t>2017_TV_WOLED_BY_Blue &amp; Yellow_VTE_Open_Others_Idemitsu Kosan</t>
  </si>
  <si>
    <t>2017_TV_WOLED_WBC_LGD_B_Dopant_Idemitsu Kosan</t>
  </si>
  <si>
    <t>2017_TV_WOLED_WBC_RGB_VTE_Open_LGD_Idemitsu Kosan</t>
  </si>
  <si>
    <t>2017_TV_WOLED_WBC_LGD_B_Host_Idemitsu Kosan</t>
  </si>
  <si>
    <t>2017_TV_WOLED_WBC_LGD_n/p_CGL_Merck</t>
  </si>
  <si>
    <t>2017_TV_WOLED_WBC_RGB_VTE_Open_LGD_Merck</t>
  </si>
  <si>
    <t>2017_TV_WOLED_WBC_LGD_n/p_CGL_Toray</t>
  </si>
  <si>
    <t>2017_TV_WOLED_WBC_RGB_VTE_Open_LGD_Toray</t>
  </si>
  <si>
    <t>2017_TV_WOLED_WBC_LGD_CPL_LT Metal</t>
  </si>
  <si>
    <t>2017_TV_WOLED_WBC_RGB_VTE_Open_LGD_LT Metal</t>
  </si>
  <si>
    <t>2017_TV_WOLED_WBC_LGD_EIL_Comet</t>
  </si>
  <si>
    <t>2017_TV_WOLED_WBC_RGB_VTE_Open_LGD_Comet</t>
  </si>
  <si>
    <t>Idemitsu Kosan_2017_ETL</t>
  </si>
  <si>
    <t>2017_TV_WOLED_WBC_LGD_ETL_Idemitsu Kosan</t>
  </si>
  <si>
    <t>2017_TV_WOLED_WBC_LGD_ETL_LG Chem</t>
  </si>
  <si>
    <t>2017_TV_WOLED_WBC_RGB_VTE_Open_LGD_LG Chem</t>
  </si>
  <si>
    <t>2017_TV_WOLED_WBC_LGD_Y/G_Dopant_UDC</t>
  </si>
  <si>
    <t>2017_TV_WOLED_WBC_RGB_VTE_Open_LGD_UDC</t>
  </si>
  <si>
    <t>Merck_2017_Y/G_Host</t>
  </si>
  <si>
    <t>2017_TV_WOLED_WBC_LGD_Y/G_Host_Merck</t>
  </si>
  <si>
    <t>2017_TV_WOLED_WBC_LGD_HIL_LT Metal</t>
  </si>
  <si>
    <t>2017_TV_WOLED_WBC_LGD_HTL_Merck</t>
  </si>
  <si>
    <t>2017_TV_WOLED_WBC_LGD_R_Dopant_UDC</t>
  </si>
  <si>
    <t>LG Chem_2017_R_Host</t>
  </si>
  <si>
    <t>2017_TV_WOLED_WBC_LGD_R_Host_LG Chem</t>
  </si>
  <si>
    <t>2017_TV_WOLED_WBC_Others_B_Dopant_Idemitsu Kosan</t>
  </si>
  <si>
    <t>2017_TV_WOLED_WBC_RGB_VTE_Open_Others_Idemitsu Kosan</t>
  </si>
  <si>
    <t>2017_TV_WOLED_WBC_Others_B_Host_Idemitsu Kosan</t>
  </si>
  <si>
    <t>2017_TV_WOLED_WBC_Others_n/p_CGL_Unknown</t>
  </si>
  <si>
    <t>2017_TV_WOLED_WBC_RGB_VTE_Open_Others_Unknown</t>
  </si>
  <si>
    <t>LT Metal_2017_Others</t>
  </si>
  <si>
    <t>2017_TV_WOLED_WBC_Others_CPL_LT Metal</t>
  </si>
  <si>
    <t>2017_TV_WOLED_WBC_RGB_VTE_Open_Others_LT Metal</t>
  </si>
  <si>
    <t>2017_TV_WOLED_WBC_Others_CPL_SFC</t>
  </si>
  <si>
    <t>2017_TV_WOLED_WBC_RGB_VTE_Open_Others_SFC</t>
  </si>
  <si>
    <t>2017_TV_WOLED_WBC_Others_EIL_Unknown</t>
  </si>
  <si>
    <t>2017_TV_WOLED_WBC_Others_ETL_Unknown</t>
  </si>
  <si>
    <t>2017_TV_WOLED_WBC_Others_Y/G_Dopant_UDC</t>
  </si>
  <si>
    <t>2017_TV_WOLED_WBC_RGB_VTE_Open_Others_UDC</t>
  </si>
  <si>
    <t>Unknown_2017_Y/G_Host</t>
  </si>
  <si>
    <t>2017_TV_WOLED_WBC_Others_Y/G_Host_Unknown</t>
  </si>
  <si>
    <t>2017_TV_WOLED_WBC_Others_HIL_Unknown</t>
  </si>
  <si>
    <t>2017_TV_WOLED_WBC_Others_HTL_Unknown</t>
  </si>
  <si>
    <t>2017_TV_WOLED_WBC_Others_R_Dopant_UDC</t>
  </si>
  <si>
    <t>2017_TV_WOLED_WBC_Others_R_Host_Unknown</t>
  </si>
  <si>
    <t>2029_Mobile_SingleLayer_RGB_VTE_None_China Star_LG Chem</t>
  </si>
  <si>
    <t>2029_Mobile_SingleLayer_LGD_aETL_LG Chem</t>
  </si>
  <si>
    <t>2029_Mobile_SingleLayer_RGB_VTE_None_LGD_LG Chem</t>
  </si>
  <si>
    <t>AUO_2029</t>
  </si>
  <si>
    <t>Solus AM_2029_AUO</t>
  </si>
  <si>
    <t>Solus AM_2029_AUO_Mobile</t>
  </si>
  <si>
    <t>aETL_2029_AUO</t>
  </si>
  <si>
    <t>2029_Mobile_SingleLayer_AUO_aETL_Solus AM</t>
  </si>
  <si>
    <t>2029_Mobile_SingleLayer_RGB_VTE_None_AUO_Solus AM</t>
  </si>
  <si>
    <t>2029_Mobile_SingleLayer_RGB_VTE_None_BOE_Solus AM</t>
  </si>
  <si>
    <t>2029_Mobile_SingleLayer_RGB_VTE_None_EDO_Solus AM</t>
  </si>
  <si>
    <t>Solus AM_2029_JDI_Mobile</t>
  </si>
  <si>
    <t>2029_Mobile_SingleLayer_JDI_aETL_Solus AM</t>
  </si>
  <si>
    <t>2029_Mobile_SingleLayer_RGB_VTE_None_JDI_Solus AM</t>
  </si>
  <si>
    <t>Sharp_2029</t>
  </si>
  <si>
    <t>Solus AM_2029_Sharp</t>
  </si>
  <si>
    <t>Solus AM_2029_Sharp_Mobile</t>
  </si>
  <si>
    <t>aETL_2029_Sharp</t>
  </si>
  <si>
    <t>2029_Mobile_SingleLayer_Sharp_aETL_Solus AM</t>
  </si>
  <si>
    <t>2029_Mobile_SingleLayer_RGB_VTE_None_Sharp_Solus AM</t>
  </si>
  <si>
    <t>2029_Mobile_SingleLayer_RGB_VTE_None_Tianma_Solus AM</t>
  </si>
  <si>
    <t>2029_Mobile_SingleLayer_RGB_VTE_None_Truly_Solus AM</t>
  </si>
  <si>
    <t>2029_Mobile_SingleLayer_RGB_VTE_None_Visionox_Solus AM</t>
  </si>
  <si>
    <t>Idemitsu Kosan_2029_AUO</t>
  </si>
  <si>
    <t>Idemitsu Kosan_2029_AUO_Mobile</t>
  </si>
  <si>
    <t>B_Dopant_2029_AUO</t>
  </si>
  <si>
    <t>2029_Mobile_SingleLayer_AUO_B_Dopant_Idemitsu Kosan</t>
  </si>
  <si>
    <t>2029_Mobile_SingleLayer_RGB_VTE_None_AUO_Idemitsu Kosan</t>
  </si>
  <si>
    <t>2029_Mobile_SingleLayer_China Star_B_Dopant_Idemitsu Kosan</t>
  </si>
  <si>
    <t>2029_Mobile_SingleLayer_RGB_VTE_None_China Star_Idemitsu Kosan</t>
  </si>
  <si>
    <t>2029_Mobile_SingleLayer_RGB_VTE_None_EDO_Idemitsu Kosan</t>
  </si>
  <si>
    <t>Idemitsu Kosan_2029_JDI_Mobile</t>
  </si>
  <si>
    <t>2029_Mobile_SingleLayer_JDI_B_Dopant_Idemitsu Kosan</t>
  </si>
  <si>
    <t>2029_Mobile_SingleLayer_RGB_VTE_None_JDI_Idemitsu Kosan</t>
  </si>
  <si>
    <t>2029_Mobile_SingleLayer_LGD_B_Dopant_Idemitsu Kosan</t>
  </si>
  <si>
    <t>2029_Mobile_SingleLayer_RGB_VTE_None_LGD_Idemitsu Kosan</t>
  </si>
  <si>
    <t>Idemitsu Kosan_2029_Sharp</t>
  </si>
  <si>
    <t>Idemitsu Kosan_2029_Sharp_Mobile</t>
  </si>
  <si>
    <t>B_Dopant_2029_Sharp</t>
  </si>
  <si>
    <t>2029_Mobile_SingleLayer_Sharp_B_Dopant_Idemitsu Kosan</t>
  </si>
  <si>
    <t>2029_Mobile_SingleLayer_RGB_VTE_None_Sharp_Idemitsu Kosan</t>
  </si>
  <si>
    <t>2029_Mobile_SingleLayer_Tianma_B_Dopant_Idemitsu Kosan</t>
  </si>
  <si>
    <t>2029_Mobile_SingleLayer_RGB_VTE_None_Tianma_Idemitsu Kosan</t>
  </si>
  <si>
    <t>2029_Mobile_SingleLayer_RGB_VTE_None_Truly_Idemitsu Kosan</t>
  </si>
  <si>
    <t>2029_Mobile_SingleLayer_Visionox_B_Dopant_Idemitsu Kosan</t>
  </si>
  <si>
    <t>2029_Mobile_SingleLayer_RGB_VTE_None_Visionox_Idemitsu Kosan</t>
  </si>
  <si>
    <t>SFC_2029_AUO</t>
  </si>
  <si>
    <t>SFC_2029_AUO_Mobile</t>
  </si>
  <si>
    <t>2029_Mobile_SingleLayer_AUO_B_Dopant_SFC</t>
  </si>
  <si>
    <t>2029_Mobile_SingleLayer_RGB_VTE_None_AUO_SFC</t>
  </si>
  <si>
    <t>2029_Mobile_SingleLayer_RGB_VTE_None_BOE_SFC</t>
  </si>
  <si>
    <t>SFC_2029_EDO</t>
  </si>
  <si>
    <t>SFC_2029_EDO_Mobile</t>
  </si>
  <si>
    <t>2029_Mobile_SingleLayer_EDO_B_Dopant_SFC</t>
  </si>
  <si>
    <t>2029_Mobile_SingleLayer_RGB_VTE_None_EDO_SFC</t>
  </si>
  <si>
    <t>SFC_2029_JDI_Mobile</t>
  </si>
  <si>
    <t>2029_Mobile_SingleLayer_JDI_B_Dopant_SFC</t>
  </si>
  <si>
    <t>2029_Mobile_SingleLayer_RGB_VTE_None_JDI_SFC</t>
  </si>
  <si>
    <t>SFC_2029_Sharp</t>
  </si>
  <si>
    <t>SFC_2029_Sharp_Mobile</t>
  </si>
  <si>
    <t>2029_Mobile_SingleLayer_Sharp_B_Dopant_SFC</t>
  </si>
  <si>
    <t>2029_Mobile_SingleLayer_RGB_VTE_None_Sharp_SFC</t>
  </si>
  <si>
    <t>2029_Mobile_SingleLayer_Tianma_B_Dopant_SFC</t>
  </si>
  <si>
    <t>2029_Mobile_SingleLayer_RGB_VTE_None_Tianma_SFC</t>
  </si>
  <si>
    <t>2029_Mobile_SingleLayer_RGB_VTE_None_Truly_SFC</t>
  </si>
  <si>
    <t>2029_Mobile_SingleLayer_LGD_B_Dopant_SK JNC</t>
  </si>
  <si>
    <t>2029_Mobile_SingleLayer_RGB_VTE_None_LGD_SK JNC</t>
  </si>
  <si>
    <t>SK JNC_2029_Visionox</t>
  </si>
  <si>
    <t>SK JNC_2029_Visionox_Mobile</t>
  </si>
  <si>
    <t>2029_Mobile_SingleLayer_Visionox_B_Dopant_SK JNC</t>
  </si>
  <si>
    <t>2029_Mobile_SingleLayer_RGB_VTE_None_Visionox_SK JNC</t>
  </si>
  <si>
    <t>2029_Mobile_SingleLayer_LGD_B_Host_DuPont</t>
  </si>
  <si>
    <t>2029_Mobile_SingleLayer_RGB_VTE_None_LGD_DuPont</t>
  </si>
  <si>
    <t>B_Host_2029_AUO</t>
  </si>
  <si>
    <t>2029_Mobile_SingleLayer_AUO_B_Host_Idemitsu Kosan</t>
  </si>
  <si>
    <t>2029_Mobile_SingleLayer_JDI_B_Host_Idemitsu Kosan</t>
  </si>
  <si>
    <t>2029_Mobile_SingleLayer_LGD_B_Host_Idemitsu Kosan</t>
  </si>
  <si>
    <t>B_Host_2029_Sharp</t>
  </si>
  <si>
    <t>2029_Mobile_SingleLayer_Sharp_B_Host_Idemitsu Kosan</t>
  </si>
  <si>
    <t>2029_Mobile_SingleLayer_RGB_VTE_None_BOE_LG Chem</t>
  </si>
  <si>
    <t>2029_Mobile_SingleLayer_LGD_B_Host_LG Chem</t>
  </si>
  <si>
    <t>2029_Mobile_SingleLayer_RGB_VTE_None_Tianma_LG Chem</t>
  </si>
  <si>
    <t>2029_Mobile_SingleLayer_AUO_B_Host_SFC</t>
  </si>
  <si>
    <t>2029_Mobile_SingleLayer_EDO_B_Host_SFC</t>
  </si>
  <si>
    <t>2029_Mobile_SingleLayer_JDI_B_Host_SFC</t>
  </si>
  <si>
    <t>2029_Mobile_SingleLayer_Sharp_B_Host_SFC</t>
  </si>
  <si>
    <t>2029_Mobile_SingleLayer_Tianma_B_Host_SFC</t>
  </si>
  <si>
    <t>SFC_2029_Visionox_Mobile</t>
  </si>
  <si>
    <t>2029_Mobile_SingleLayer_Visionox_B_Host_SFC</t>
  </si>
  <si>
    <t>2029_Mobile_SingleLayer_RGB_VTE_None_Visionox_SFC</t>
  </si>
  <si>
    <t>DuPont_2029_AUO</t>
  </si>
  <si>
    <t>DuPont_2029_AUO_Mobile</t>
  </si>
  <si>
    <t>B_Prime_2029_AUO</t>
  </si>
  <si>
    <t>2029_Mobile_SingleLayer_AUO_B_Prime_DuPont</t>
  </si>
  <si>
    <t>2029_Mobile_SingleLayer_RGB_VTE_None_AUO_DuPont</t>
  </si>
  <si>
    <t>DuPont_2029_JDI_Mobile</t>
  </si>
  <si>
    <t>2029_Mobile_SingleLayer_JDI_B_Prime_DuPont</t>
  </si>
  <si>
    <t>2029_Mobile_SingleLayer_RGB_VTE_None_JDI_DuPont</t>
  </si>
  <si>
    <t>DuPont_2029_Sharp</t>
  </si>
  <si>
    <t>DuPont_2029_Sharp_Mobile</t>
  </si>
  <si>
    <t>B_Prime_2029_Sharp</t>
  </si>
  <si>
    <t>2029_Mobile_SingleLayer_Sharp_B_Prime_DuPont</t>
  </si>
  <si>
    <t>2029_Mobile_SingleLayer_RGB_VTE_None_Sharp_DuPont</t>
  </si>
  <si>
    <t>2029_Mobile_SingleLayer_RGB_VTE_None_Truly_DuPont</t>
  </si>
  <si>
    <t>2029_Mobile_SingleLayer_Tianma_B_Prime_LG Chem</t>
  </si>
  <si>
    <t>2029_Mobile_SingleLayer_RGB_VTE_None_BOE_Merck</t>
  </si>
  <si>
    <t>2029_Mobile_SingleLayer_LGD_B_Prime_Merck</t>
  </si>
  <si>
    <t>2029_Mobile_SingleLayer_RGB_VTE_None_LGD_Merck</t>
  </si>
  <si>
    <t>2029_Mobile_SingleLayer_RGB_VTE_None_China Star_Unknown</t>
  </si>
  <si>
    <t>2029_Mobile_SingleLayer_RGB_VTE_None_EDO_Unknown</t>
  </si>
  <si>
    <t>2029_Mobile_SingleLayer_RGB_VTE_None_Tianma_Unknown</t>
  </si>
  <si>
    <t>2029_Mobile_SingleLayer_Visionox_B_Prime_Unknown</t>
  </si>
  <si>
    <t>2029_Mobile_SingleLayer_RGB_VTE_None_Visionox_Unknown</t>
  </si>
  <si>
    <t>Novaled_2029_CPL</t>
  </si>
  <si>
    <t>Novaled_2029_CPL_Mobile</t>
  </si>
  <si>
    <t>Novaled_2029_Sharp</t>
  </si>
  <si>
    <t>Novaled_2029_Sharp_Mobile</t>
  </si>
  <si>
    <t>CPL_2029_Sharp</t>
  </si>
  <si>
    <t>2029_Mobile_SingleLayer_Sharp_CPL_Novaled</t>
  </si>
  <si>
    <t>2029_Mobile_SingleLayer_RGB_VTE_None_Sharp_Novaled</t>
  </si>
  <si>
    <t>2029_Mobile_SingleLayer_LGD_CPL_P&amp;H Tech</t>
  </si>
  <si>
    <t>2029_Mobile_SingleLayer_RGB_VTE_None_LGD_P&amp;H Tech</t>
  </si>
  <si>
    <t>Unknown_2029_AUO</t>
  </si>
  <si>
    <t>Unknown_2029_AUO_Mobile</t>
  </si>
  <si>
    <t>CPL_2029_AUO</t>
  </si>
  <si>
    <t>2029_Mobile_SingleLayer_AUO_CPL_Unknown</t>
  </si>
  <si>
    <t>2029_Mobile_SingleLayer_RGB_VTE_None_AUO_Unknown</t>
  </si>
  <si>
    <t>2029_Mobile_SingleLayer_BOE_CPL_Unknown</t>
  </si>
  <si>
    <t>2029_Mobile_SingleLayer_RGB_VTE_None_BOE_Unknown</t>
  </si>
  <si>
    <t>Unknown_2029_JDI_Mobile</t>
  </si>
  <si>
    <t>2029_Mobile_SingleLayer_JDI_CPL_Unknown</t>
  </si>
  <si>
    <t>2029_Mobile_SingleLayer_RGB_VTE_None_JDI_Unknown</t>
  </si>
  <si>
    <t>2029_Mobile_SingleLayer_Tianma_CPL_Unknown</t>
  </si>
  <si>
    <t>2029_Mobile_SingleLayer_RGB_VTE_None_Truly_Unknown</t>
  </si>
  <si>
    <t>2029_Mobile_SingleLayer_Visionox_CPL_Unknown</t>
  </si>
  <si>
    <t>2029_Mobile_SingleLayer_LGD_EIL_LT Materials</t>
  </si>
  <si>
    <t>2029_Mobile_SingleLayer_RGB_VTE_None_LGD_LT Materials</t>
  </si>
  <si>
    <t>EIL_2029_AUO</t>
  </si>
  <si>
    <t>2029_Mobile_SingleLayer_AUO_EIL_Unknown</t>
  </si>
  <si>
    <t>2029_Mobile_SingleLayer_BOE_EIL_Unknown</t>
  </si>
  <si>
    <t>2029_Mobile_SingleLayer_China Star_EIL_Unknown</t>
  </si>
  <si>
    <t>2029_Mobile_SingleLayer_JDI_EIL_Unknown</t>
  </si>
  <si>
    <t>Unknown_2029_Sharp</t>
  </si>
  <si>
    <t>Unknown_2029_Sharp_Mobile</t>
  </si>
  <si>
    <t>EIL_2029_Sharp</t>
  </si>
  <si>
    <t>2029_Mobile_SingleLayer_Sharp_EIL_Unknown</t>
  </si>
  <si>
    <t>2029_Mobile_SingleLayer_RGB_VTE_None_Sharp_Unknown</t>
  </si>
  <si>
    <t>2029_Mobile_SingleLayer_Tianma_EIL_Unknown</t>
  </si>
  <si>
    <t>ETL_2029_AUO</t>
  </si>
  <si>
    <t>2029_Mobile_SingleLayer_AUO_ETL_DuPont</t>
  </si>
  <si>
    <t>2029_Mobile_SingleLayer_JDI_ETL_DuPont</t>
  </si>
  <si>
    <t>ETL_2029_Sharp</t>
  </si>
  <si>
    <t>2029_Mobile_SingleLayer_Sharp_ETL_DuPont</t>
  </si>
  <si>
    <t>2029_Mobile_SingleLayer_LGD_ETL_Idemitsu Kosan</t>
  </si>
  <si>
    <t>LG Chem_2029_AUO</t>
  </si>
  <si>
    <t>LG Chem_2029_AUO_Mobile</t>
  </si>
  <si>
    <t>2029_Mobile_SingleLayer_AUO_ETL_LG Chem</t>
  </si>
  <si>
    <t>2029_Mobile_SingleLayer_RGB_VTE_None_AUO_LG Chem</t>
  </si>
  <si>
    <t>LG Chem_2029_EDO</t>
  </si>
  <si>
    <t>LG Chem_2029_EDO_Mobile</t>
  </si>
  <si>
    <t>2029_Mobile_SingleLayer_EDO_ETL_LG Chem</t>
  </si>
  <si>
    <t>2029_Mobile_SingleLayer_RGB_VTE_None_EDO_LG Chem</t>
  </si>
  <si>
    <t>LG Chem_2029_JDI_Mobile</t>
  </si>
  <si>
    <t>2029_Mobile_SingleLayer_JDI_ETL_LG Chem</t>
  </si>
  <si>
    <t>2029_Mobile_SingleLayer_RGB_VTE_None_JDI_LG Chem</t>
  </si>
  <si>
    <t>2029_Mobile_SingleLayer_LGD_ETL_LG Chem</t>
  </si>
  <si>
    <t>LG Chem_2029_Sharp</t>
  </si>
  <si>
    <t>LG Chem_2029_Sharp_Mobile</t>
  </si>
  <si>
    <t>2029_Mobile_SingleLayer_Sharp_ETL_LG Chem</t>
  </si>
  <si>
    <t>2029_Mobile_SingleLayer_RGB_VTE_None_Sharp_LG Chem</t>
  </si>
  <si>
    <t>2029_Mobile_SingleLayer_RGB_VTE_None_Truly_LG Chem</t>
  </si>
  <si>
    <t>2029_Mobile_SingleLayer_RGB_VTE_None_Visionox_LG Chem</t>
  </si>
  <si>
    <t>Merck_2029_AUO</t>
  </si>
  <si>
    <t>Merck_2029_AUO_Mobile</t>
  </si>
  <si>
    <t>2029_Mobile_SingleLayer_AUO_ETL_Merck</t>
  </si>
  <si>
    <t>2029_Mobile_SingleLayer_RGB_VTE_None_AUO_Merck</t>
  </si>
  <si>
    <t>2029_Mobile_SingleLayer_RGB_VTE_None_EDO_Merck</t>
  </si>
  <si>
    <t>Merck_2029_JDI_Mobile</t>
  </si>
  <si>
    <t>2029_Mobile_SingleLayer_JDI_ETL_Merck</t>
  </si>
  <si>
    <t>2029_Mobile_SingleLayer_RGB_VTE_None_JDI_Merck</t>
  </si>
  <si>
    <t>Merck_2029_Sharp</t>
  </si>
  <si>
    <t>Merck_2029_Sharp_Mobile</t>
  </si>
  <si>
    <t>2029_Mobile_SingleLayer_Sharp_ETL_Merck</t>
  </si>
  <si>
    <t>2029_Mobile_SingleLayer_RGB_VTE_None_Sharp_Merck</t>
  </si>
  <si>
    <t>2029_Mobile_SingleLayer_RGB_VTE_None_Truly_Merck</t>
  </si>
  <si>
    <t>Solus AM_2029_ETL_Mobile</t>
  </si>
  <si>
    <t>2029_Mobile_SingleLayer_Visionox_ETL_Solus AM</t>
  </si>
  <si>
    <t>2029_Mobile_SingleLayer_BOE_ETL_Unknown</t>
  </si>
  <si>
    <t>UDC_2029_AUO</t>
  </si>
  <si>
    <t>UDC_2029_AUO_Mobile</t>
  </si>
  <si>
    <t>G_Dopant_2029_AUO</t>
  </si>
  <si>
    <t>2029_Mobile_SingleLayer_AUO_G_Dopant_UDC</t>
  </si>
  <si>
    <t>2029_Mobile_SingleLayer_RGB_VTE_None_AUO_UDC</t>
  </si>
  <si>
    <t>2029_Mobile_SingleLayer_RGB_VTE_None_BOE_UDC</t>
  </si>
  <si>
    <t>2029_Mobile_SingleLayer_RGB_VTE_None_China Star_UDC</t>
  </si>
  <si>
    <t>2029_Mobile_SingleLayer_EDO_G_Dopant_UDC</t>
  </si>
  <si>
    <t>2029_Mobile_SingleLayer_RGB_VTE_None_EDO_UDC</t>
  </si>
  <si>
    <t>UDC_2029_JDI_Mobile</t>
  </si>
  <si>
    <t>2029_Mobile_SingleLayer_JDI_G_Dopant_UDC</t>
  </si>
  <si>
    <t>2029_Mobile_SingleLayer_RGB_VTE_None_JDI_UDC</t>
  </si>
  <si>
    <t>2029_Mobile_SingleLayer_LGD_G_Dopant_UDC</t>
  </si>
  <si>
    <t>2029_Mobile_SingleLayer_RGB_VTE_None_LGD_UDC</t>
  </si>
  <si>
    <t>UDC_2029_Sharp</t>
  </si>
  <si>
    <t>UDC_2029_Sharp_Mobile</t>
  </si>
  <si>
    <t>G_Dopant_2029_Sharp</t>
  </si>
  <si>
    <t>2029_Mobile_SingleLayer_Sharp_G_Dopant_UDC</t>
  </si>
  <si>
    <t>2029_Mobile_SingleLayer_RGB_VTE_None_Sharp_UDC</t>
  </si>
  <si>
    <t>2029_Mobile_SingleLayer_RGB_VTE_None_Tianma_UDC</t>
  </si>
  <si>
    <t>2029_Mobile_SingleLayer_RGB_VTE_None_Truly_UDC</t>
  </si>
  <si>
    <t>2029_Mobile_SingleLayer_RGB_VTE_None_Visionox_UDC</t>
  </si>
  <si>
    <t>G_Host_2029_AUO</t>
  </si>
  <si>
    <t>2029_Mobile_SingleLayer_AUO_G_Host_DuPont</t>
  </si>
  <si>
    <t>2029_Mobile_SingleLayer_BOE_G_Host_DuPont</t>
  </si>
  <si>
    <t>2029_Mobile_SingleLayer_RGB_VTE_None_BOE_DuPont</t>
  </si>
  <si>
    <t>2029_Mobile_SingleLayer_JDI_G_Host_DuPont</t>
  </si>
  <si>
    <t>G_Host_2029_Sharp</t>
  </si>
  <si>
    <t>2029_Mobile_SingleLayer_Sharp_G_Host_DuPont</t>
  </si>
  <si>
    <t>2029_Mobile_SingleLayer_LGD_G_Host_LT Materials</t>
  </si>
  <si>
    <t>2029_Mobile_SingleLayer_AUO_G_Host_Merck</t>
  </si>
  <si>
    <t>2029_Mobile_SingleLayer_BOE_G_Host_Merck</t>
  </si>
  <si>
    <t>2029_Mobile_SingleLayer_EDO_G_Host_Merck</t>
  </si>
  <si>
    <t>2029_Mobile_SingleLayer_JDI_G_Host_Merck</t>
  </si>
  <si>
    <t>2029_Mobile_SingleLayer_Sharp_G_Host_Merck</t>
  </si>
  <si>
    <t>2029_Mobile_SingleLayer_RGB_VTE_None_Visionox_Merck</t>
  </si>
  <si>
    <t>Samsung SDI_2029_AUO</t>
  </si>
  <si>
    <t>Samsung SDI_2029_AUO_Mobile</t>
  </si>
  <si>
    <t>2029_Mobile_SingleLayer_AUO_G_Host_Samsung SDI</t>
  </si>
  <si>
    <t>2029_Mobile_SingleLayer_RGB_VTE_None_AUO_Samsung SDI</t>
  </si>
  <si>
    <t>2029_Mobile_SingleLayer_RGB_VTE_None_BOE_Samsung SDI</t>
  </si>
  <si>
    <t>2029_Mobile_SingleLayer_RGB_VTE_None_China Star_Samsung SDI</t>
  </si>
  <si>
    <t>Samsung SDI_2029_EDO</t>
  </si>
  <si>
    <t>Samsung SDI_2029_EDO_Mobile</t>
  </si>
  <si>
    <t>2029_Mobile_SingleLayer_EDO_G_Host_Samsung SDI</t>
  </si>
  <si>
    <t>2029_Mobile_SingleLayer_RGB_VTE_None_EDO_Samsung SDI</t>
  </si>
  <si>
    <t>Samsung SDI_2029_JDI_Mobile</t>
  </si>
  <si>
    <t>2029_Mobile_SingleLayer_JDI_G_Host_Samsung SDI</t>
  </si>
  <si>
    <t>2029_Mobile_SingleLayer_RGB_VTE_None_JDI_Samsung SDI</t>
  </si>
  <si>
    <t>Samsung SDI_2029_Sharp</t>
  </si>
  <si>
    <t>Samsung SDI_2029_Sharp_Mobile</t>
  </si>
  <si>
    <t>2029_Mobile_SingleLayer_Sharp_G_Host_Samsung SDI</t>
  </si>
  <si>
    <t>2029_Mobile_SingleLayer_RGB_VTE_None_Sharp_Samsung SDI</t>
  </si>
  <si>
    <t>2029_Mobile_SingleLayer_RGB_VTE_None_Tianma_Samsung SDI</t>
  </si>
  <si>
    <t>2029_Mobile_SingleLayer_RGB_VTE_None_Truly_Samsung SDI</t>
  </si>
  <si>
    <t>2029_Mobile_SingleLayer_RGB_VTE_None_Visionox_Samsung SDI</t>
  </si>
  <si>
    <t>2029_Mobile_SingleLayer_Tianma_G_Host_Unknown</t>
  </si>
  <si>
    <t>G_Prime_2029_AUO</t>
  </si>
  <si>
    <t>2029_Mobile_SingleLayer_AUO_G_Prime_DuPont</t>
  </si>
  <si>
    <t>2029_Mobile_SingleLayer_EDO_G_Prime_DuPont</t>
  </si>
  <si>
    <t>2029_Mobile_SingleLayer_RGB_VTE_None_EDO_DuPont</t>
  </si>
  <si>
    <t>2029_Mobile_SingleLayer_JDI_G_Prime_DuPont</t>
  </si>
  <si>
    <t>G_Prime_2029_Sharp</t>
  </si>
  <si>
    <t>2029_Mobile_SingleLayer_Sharp_G_Prime_DuPont</t>
  </si>
  <si>
    <t>2029_Mobile_SingleLayer_LGD_G_Prime_LG Chem</t>
  </si>
  <si>
    <t>2029_Mobile_SingleLayer_LGD_G_Prime_LT Materials</t>
  </si>
  <si>
    <t>2029_Mobile_SingleLayer_RGB_VTE_None_China Star_Merck</t>
  </si>
  <si>
    <t>2029_Mobile_SingleLayer_RGB_VTE_None_Tianma_Merck</t>
  </si>
  <si>
    <t>2029_Mobile_SingleLayer_AUO_G_Prime_Unknown</t>
  </si>
  <si>
    <t>2029_Mobile_SingleLayer_BOE_G_Prime_Unknown</t>
  </si>
  <si>
    <t>2029_Mobile_SingleLayer_China Star_G_Prime_Unknown</t>
  </si>
  <si>
    <t>2029_Mobile_SingleLayer_Visionox_G_Prime_Unknown</t>
  </si>
  <si>
    <t>2029_Mobile_SingleLayer_LGD_HIL_Merck</t>
  </si>
  <si>
    <t>HIL_2029_AUO</t>
  </si>
  <si>
    <t>2029_Mobile_SingleLayer_AUO_HIL_Unknown</t>
  </si>
  <si>
    <t>2029_Mobile_SingleLayer_BOE_HIL_Unknown</t>
  </si>
  <si>
    <t>2029_Mobile_SingleLayer_JDI_HIL_Unknown</t>
  </si>
  <si>
    <t>HIL_2029_Sharp</t>
  </si>
  <si>
    <t>2029_Mobile_SingleLayer_Sharp_HIL_Unknown</t>
  </si>
  <si>
    <t>Duksan Neolux_2029_JDI_Mobile</t>
  </si>
  <si>
    <t>2029_Mobile_SingleLayer_JDI_HTL_Duksan Neolux</t>
  </si>
  <si>
    <t>2029_Mobile_SingleLayer_RGB_VTE_None_JDI_Duksan Neolux</t>
  </si>
  <si>
    <t>Duksan Neolux_2029_Sharp</t>
  </si>
  <si>
    <t>Duksan Neolux_2029_Sharp_Mobile</t>
  </si>
  <si>
    <t>HTL_2029_Sharp</t>
  </si>
  <si>
    <t>2029_Mobile_SingleLayer_Sharp_HTL_Duksan Neolux</t>
  </si>
  <si>
    <t>2029_Mobile_SingleLayer_RGB_VTE_None_Sharp_Duksan Neolux</t>
  </si>
  <si>
    <t>2029_Mobile_SingleLayer_RGB_VTE_None_Truly_Duksan Neolux</t>
  </si>
  <si>
    <t>2029_Mobile_SingleLayer_RGB_VTE_None_BOE_Idemitsu Kosan</t>
  </si>
  <si>
    <t>2029_Mobile_SingleLayer_LGD_HTL_Merck</t>
  </si>
  <si>
    <t>HTL_2029_AUO</t>
  </si>
  <si>
    <t>2029_Mobile_SingleLayer_AUO_HTL_Unknown</t>
  </si>
  <si>
    <t>2029_Mobile_SingleLayer_EDO_HTL_Unknown</t>
  </si>
  <si>
    <t>Merck_2029_P_Dopant</t>
  </si>
  <si>
    <t>Merck_2029_P_Dopant_Mobile</t>
  </si>
  <si>
    <t>P_Dopant_2029_AUO</t>
  </si>
  <si>
    <t>2029_Mobile_SingleLayer_AUO_P_Dopant_Merck</t>
  </si>
  <si>
    <t>2029_Mobile_SingleLayer_JDI_P_Dopant_Merck</t>
  </si>
  <si>
    <t>P_Dopant_2029_Sharp</t>
  </si>
  <si>
    <t>2029_Mobile_SingleLayer_Sharp_P_Dopant_Merck</t>
  </si>
  <si>
    <t>Novaled_2029_AUO</t>
  </si>
  <si>
    <t>Novaled_2029_AUO_Mobile</t>
  </si>
  <si>
    <t>2029_Mobile_SingleLayer_AUO_P_Dopant_Novaled</t>
  </si>
  <si>
    <t>2029_Mobile_SingleLayer_RGB_VTE_None_AUO_Novaled</t>
  </si>
  <si>
    <t>2029_Mobile_SingleLayer_RGB_VTE_None_BOE_Novaled</t>
  </si>
  <si>
    <t>2029_Mobile_SingleLayer_RGB_VTE_None_China Star_Novaled</t>
  </si>
  <si>
    <t>2029_Mobile_SingleLayer_RGB_VTE_None_EDO_Novaled</t>
  </si>
  <si>
    <t>Novaled_2029_JDI_Mobile</t>
  </si>
  <si>
    <t>2029_Mobile_SingleLayer_JDI_P_Dopant_Novaled</t>
  </si>
  <si>
    <t>2029_Mobile_SingleLayer_RGB_VTE_None_JDI_Novaled</t>
  </si>
  <si>
    <t>Novaled_2029_LGD</t>
  </si>
  <si>
    <t>Novaled_2029_LGD_Mobile</t>
  </si>
  <si>
    <t>2029_Mobile_SingleLayer_LGD_P_Dopant_Novaled</t>
  </si>
  <si>
    <t>2029_Mobile_SingleLayer_RGB_VTE_None_LGD_Novaled</t>
  </si>
  <si>
    <t>2029_Mobile_SingleLayer_Sharp_P_Dopant_Novaled</t>
  </si>
  <si>
    <t>2029_Mobile_SingleLayer_RGB_VTE_None_Tianma_Novaled</t>
  </si>
  <si>
    <t>2029_Mobile_SingleLayer_RGB_VTE_None_Truly_Novaled</t>
  </si>
  <si>
    <t>2029_Mobile_SingleLayer_RGB_VTE_None_Visionox_Novaled</t>
  </si>
  <si>
    <t>2029_Mobile_SingleLayer_AUO_P_Dopant_Unknown</t>
  </si>
  <si>
    <t>2029_Mobile_SingleLayer_JDI_P_Dopant_Unknown</t>
  </si>
  <si>
    <t>2029_Mobile_SingleLayer_Sharp_P_Dopant_Unknown</t>
  </si>
  <si>
    <t>R_Dopant_2029_AUO</t>
  </si>
  <si>
    <t>2029_Mobile_SingleLayer_AUO_R_Dopant_UDC</t>
  </si>
  <si>
    <t>2029_Mobile_SingleLayer_JDI_R_Dopant_UDC</t>
  </si>
  <si>
    <t>2029_Mobile_SingleLayer_LGD_R_Dopant_UDC</t>
  </si>
  <si>
    <t>R_Dopant_2029_Sharp</t>
  </si>
  <si>
    <t>2029_Mobile_SingleLayer_Sharp_R_Dopant_UDC</t>
  </si>
  <si>
    <t>2029_Mobile_SingleLayer_RGB_VTE_None_BOE_Duksan Neolux</t>
  </si>
  <si>
    <t>2029_Mobile_SingleLayer_JDI_R_Host_Duksan Neolux</t>
  </si>
  <si>
    <t>R_Host_2029_Sharp</t>
  </si>
  <si>
    <t>2029_Mobile_SingleLayer_Sharp_R_Host_Duksan Neolux</t>
  </si>
  <si>
    <t>R_Host_2029_AUO</t>
  </si>
  <si>
    <t>2029_Mobile_SingleLayer_AUO_R_Host_DuPont</t>
  </si>
  <si>
    <t>2029_Mobile_SingleLayer_RGB_VTE_None_China Star_DuPont</t>
  </si>
  <si>
    <t>2029_Mobile_SingleLayer_JDI_R_Host_DuPont</t>
  </si>
  <si>
    <t>2029_Mobile_SingleLayer_LGD_R_Host_DuPont</t>
  </si>
  <si>
    <t>2029_Mobile_SingleLayer_Sharp_R_Host_DuPont</t>
  </si>
  <si>
    <t>2029_Mobile_SingleLayer_RGB_VTE_None_Tianma_DuPont</t>
  </si>
  <si>
    <t>2029_Mobile_SingleLayer_RGB_VTE_None_Visionox_DuPont</t>
  </si>
  <si>
    <t>2029_Mobile_SingleLayer_LGD_R_Host_LG Chem</t>
  </si>
  <si>
    <t>2029_Mobile_SingleLayer_EDO_R_Host_Unknown</t>
  </si>
  <si>
    <t>R_Prime_2029_AUO</t>
  </si>
  <si>
    <t>2029_Mobile_SingleLayer_AUO_R_Prime_DuPont</t>
  </si>
  <si>
    <t>2029_Mobile_SingleLayer_EDO_R_Prime_DuPont</t>
  </si>
  <si>
    <t>2029_Mobile_SingleLayer_JDI_R_Prime_DuPont</t>
  </si>
  <si>
    <t>2029_Mobile_SingleLayer_LGD_R_Prime_DuPont</t>
  </si>
  <si>
    <t>R_Prime_2029_Sharp</t>
  </si>
  <si>
    <t>2029_Mobile_SingleLayer_Sharp_R_Prime_DuPont</t>
  </si>
  <si>
    <t>2029_Mobile_SingleLayer_Tianma_R_Prime_DuPont</t>
  </si>
  <si>
    <t>2029_Mobile_SingleLayer_LGD_R_Prime_LG Chem</t>
  </si>
  <si>
    <t>2029_Mobile_SingleLayer_AUO_R_Prime_Unknown</t>
  </si>
  <si>
    <t>2029_Mobile_SingleLayer_BOE_R_Prime_Unknown</t>
  </si>
  <si>
    <t>2029_Mobile_SingleLayer_China Star_R_Prime_Unknown</t>
  </si>
  <si>
    <t>2029_Mobile_SingleLayer_EDO_R_Prime_Unknown</t>
  </si>
  <si>
    <t>2029_Mobile_SingleLayer_Tianma_R_Prime_Unknown</t>
  </si>
  <si>
    <t>2029_Mobile_SingleLayer_Visionox_R_Prime_Unknown</t>
  </si>
  <si>
    <t>SFC_2029_B_Prime</t>
  </si>
  <si>
    <t>SFC_2029_B_Prime_Mobile</t>
  </si>
  <si>
    <t>2029_Mobile_SingleLayer_SDC_SDC_B_Prime_SFC</t>
  </si>
  <si>
    <t>2029_Mobile_Tandem_LGD_aETL_LG Chem</t>
  </si>
  <si>
    <t>2029_Mobile_Tandem_RGB_VTE_None_LGD_LG Chem</t>
  </si>
  <si>
    <t>2029_Mobile_Tandem_RGB_VTE_None_BOE_Solus AM</t>
  </si>
  <si>
    <t>2029_Mobile_Tandem_RGB_VTE_None_BOE_SFC</t>
  </si>
  <si>
    <t>2029_Mobile_Tandem_LGD_B_Dopant_SK JNC</t>
  </si>
  <si>
    <t>2029_Mobile_Tandem_RGB_VTE_None_LGD_SK JNC</t>
  </si>
  <si>
    <t>2029_Mobile_Tandem_LGD_B_Host_DuPont</t>
  </si>
  <si>
    <t>2029_Mobile_Tandem_RGB_VTE_None_LGD_DuPont</t>
  </si>
  <si>
    <t>2029_Mobile_Tandem_LGD_B_Host_Idemitsu Kosan</t>
  </si>
  <si>
    <t>2029_Mobile_Tandem_RGB_VTE_None_LGD_Idemitsu Kosan</t>
  </si>
  <si>
    <t>2029_Mobile_Tandem_RGB_VTE_None_BOE_LG Chem</t>
  </si>
  <si>
    <t>2029_Mobile_Tandem_LGD_B_Host_LG Chem</t>
  </si>
  <si>
    <t>2029_Mobile_Tandem_RGB_VTE_None_BOE_Merck</t>
  </si>
  <si>
    <t>2029_Mobile_Tandem_LGD_B_Prime_Merck</t>
  </si>
  <si>
    <t>2029_Mobile_Tandem_RGB_VTE_None_LGD_Merck</t>
  </si>
  <si>
    <t>2029_Mobile_Tandem_LGD_n/p_CGL_LT Materials</t>
  </si>
  <si>
    <t>2029_Mobile_Tandem_RGB_VTE_None_LGD_LT Materials</t>
  </si>
  <si>
    <t>Merck_2029_n/p_CGL_Mobile</t>
  </si>
  <si>
    <t>2029_Mobile_Tandem_LGD_n/p_CGL_Merck</t>
  </si>
  <si>
    <t>2029_Mobile_Tandem_RGB_VTE_None_BOE_Novaled</t>
  </si>
  <si>
    <t>2029_Mobile_Tandem_LGD_CPL_P&amp;H Tech</t>
  </si>
  <si>
    <t>2029_Mobile_Tandem_RGB_VTE_None_LGD_P&amp;H Tech</t>
  </si>
  <si>
    <t>2029_Mobile_Tandem_BOE_CPL_Unknown</t>
  </si>
  <si>
    <t>2029_Mobile_Tandem_RGB_VTE_None_BOE_Unknown</t>
  </si>
  <si>
    <t>2029_Mobile_Tandem_LGD_EIL_LT Materials</t>
  </si>
  <si>
    <t>2029_Mobile_Tandem_BOE_EIL_Unknown</t>
  </si>
  <si>
    <t>2029_Mobile_Tandem_LGD_ETL_Idemitsu Kosan</t>
  </si>
  <si>
    <t>2029_Mobile_Tandem_LGD_ETL_LG Chem</t>
  </si>
  <si>
    <t>2029_Mobile_Tandem_BOE_ETL_Unknown</t>
  </si>
  <si>
    <t>2029_Mobile_Tandem_RGB_VTE_None_BOE_UDC</t>
  </si>
  <si>
    <t>2029_Mobile_Tandem_LGD_G_Dopant_UDC</t>
  </si>
  <si>
    <t>2029_Mobile_Tandem_RGB_VTE_None_LGD_UDC</t>
  </si>
  <si>
    <t>2029_Mobile_Tandem_BOE_G_Host_DuPont</t>
  </si>
  <si>
    <t>2029_Mobile_Tandem_RGB_VTE_None_BOE_DuPont</t>
  </si>
  <si>
    <t>2029_Mobile_Tandem_LGD_G_Host_LG Chem</t>
  </si>
  <si>
    <t>2029_Mobile_Tandem_LGD_G_Host_LT Materials</t>
  </si>
  <si>
    <t>2029_Mobile_Tandem_BOE_G_Host_Merck</t>
  </si>
  <si>
    <t>2029_Mobile_Tandem_BOE_G_Host_Samsung SDI</t>
  </si>
  <si>
    <t>2029_Mobile_Tandem_RGB_VTE_None_BOE_Samsung SDI</t>
  </si>
  <si>
    <t>2029_Mobile_Tandem_LGD_G_Prime_LT Materials</t>
  </si>
  <si>
    <t>2029_Mobile_Tandem_LGD_G_Prime_Merck</t>
  </si>
  <si>
    <t>2029_Mobile_Tandem_LGD_HIL_Merck</t>
  </si>
  <si>
    <t>2029_Mobile_Tandem_BOE_HIL_Unknown</t>
  </si>
  <si>
    <t>2029_Mobile_Tandem_RGB_VTE_None_BOE_Idemitsu Kosan</t>
  </si>
  <si>
    <t>2029_Mobile_Tandem_LGD_HTL_Merck</t>
  </si>
  <si>
    <t>2029_Mobile_Tandem_BOE_HTL_Unknown</t>
  </si>
  <si>
    <t>2029_Mobile_Tandem_LGD_P_Dopant_LG Chem</t>
  </si>
  <si>
    <t>2029_Mobile_Tandem_LGD_P_Dopant_Novaled</t>
  </si>
  <si>
    <t>2029_Mobile_Tandem_RGB_VTE_None_LGD_Novaled</t>
  </si>
  <si>
    <t>2029_Mobile_Tandem_LGD_R_Dopant_UDC</t>
  </si>
  <si>
    <t>2029_Mobile_Tandem_RGB_VTE_None_BOE_Duksan Neolux</t>
  </si>
  <si>
    <t>2029_Mobile_Tandem_LGD_R_Host_DuPont</t>
  </si>
  <si>
    <t>2029_Mobile_Tandem_LGD_R_Host_LG Chem</t>
  </si>
  <si>
    <t>2029_Mobile_Tandem_LGD_R_Prime_DuPont</t>
  </si>
  <si>
    <t>2029_Mobile_Tandem_LGD_R_Prime_Merck</t>
  </si>
  <si>
    <t>2029_Mobile_Tandem_BOE_R_Prime_Unknown</t>
  </si>
  <si>
    <t>2029_Mobile_Tandem_SDC_SDC_aETL_LG Chem</t>
  </si>
  <si>
    <t>2029_Mobile_Tandem_SDC_RGB_VTE_FMM_SDC_LG Chem</t>
  </si>
  <si>
    <t>2029_Mobile_Tandem_SDC_SDC_B_Dopant_SFC</t>
  </si>
  <si>
    <t>2029_Mobile_Tandem_SDC_RGB_VTE_FMM_SDC_SFC</t>
  </si>
  <si>
    <t>2029_Mobile_Tandem_SDC_SDC_B_Host_SFC</t>
  </si>
  <si>
    <t>2029_Mobile_Tandem_SDC_SDC_B_Prime_Idemitsu Kosan</t>
  </si>
  <si>
    <t>2029_Mobile_Tandem_SDC_RGB_VTE_FMM_SDC_Idemitsu Kosan</t>
  </si>
  <si>
    <t>Duksan Neolux_2029_n/p_CGL_Mobile</t>
  </si>
  <si>
    <t>2029_Mobile_Tandem_SDC_SDC_n/p_CGL_Duksan Neolux</t>
  </si>
  <si>
    <t>2029_Mobile_Tandem_SDC_RGB_VTE_FMM_SDC_Duksan Neolux</t>
  </si>
  <si>
    <t>Toray_2029_Mobile</t>
  </si>
  <si>
    <t>Toray_2029_n/p_CGL_Mobile</t>
  </si>
  <si>
    <t>Toray_2029_SDC_Mobile</t>
  </si>
  <si>
    <t>2029_Mobile_Tandem_SDC_SDC_n/p_CGL_Toray</t>
  </si>
  <si>
    <t>2029_Mobile_Tandem_SDC_RGB_VTE_FMM_SDC_Toray</t>
  </si>
  <si>
    <t>2029_Mobile_Tandem_SDC_SDC_CPL_Hodogaya</t>
  </si>
  <si>
    <t>2029_Mobile_Tandem_SDC_RGB_VTE_FMM_SDC_Hodogaya</t>
  </si>
  <si>
    <t>2029_Mobile_Tandem_SDC_SDC_EIL_Solus AM</t>
  </si>
  <si>
    <t>2029_Mobile_Tandem_SDC_RGB_VTE_FMM_SDC_Solus AM</t>
  </si>
  <si>
    <t>2029_Mobile_Tandem_SDC_SDC_ETL_LG Chem</t>
  </si>
  <si>
    <t>Novaled_2029_ETL_Mobile</t>
  </si>
  <si>
    <t>2029_Mobile_Tandem_SDC_SDC_ETL_Novaled</t>
  </si>
  <si>
    <t>2029_Mobile_Tandem_SDC_RGB_VTE_FMM_SDC_Novaled</t>
  </si>
  <si>
    <t>2029_Mobile_Tandem_SDC_SDC_G_Dopant_UDC</t>
  </si>
  <si>
    <t>2029_Mobile_Tandem_SDC_RGB_VTE_FMM_SDC_UDC</t>
  </si>
  <si>
    <t>2029_Mobile_Tandem_SDC_SDC_G_Host_Samsung SDI</t>
  </si>
  <si>
    <t>2029_Mobile_Tandem_SDC_RGB_VTE_FMM_SDC_Samsung SDI</t>
  </si>
  <si>
    <t>2029_Mobile_Tandem_SDC_SDC_G_Prime_Duksan Neolux</t>
  </si>
  <si>
    <t>2029_Mobile_Tandem_SDC_SDC_HIL_Duksan Neolux</t>
  </si>
  <si>
    <t>2029_Mobile_Tandem_SDC_SDC_HTL_Duksan Neolux</t>
  </si>
  <si>
    <t>2029_Mobile_Tandem_SDC_SDC_P_Dopant_Novaled</t>
  </si>
  <si>
    <t>2029_Mobile_Tandem_SDC_SDC_R_Dopant_UDC</t>
  </si>
  <si>
    <t>2029_Mobile_Tandem_SDC_SDC_R_Host_DuPont</t>
  </si>
  <si>
    <t>2029_Mobile_Tandem_SDC_RGB_VTE_FMM_SDC_DuPont</t>
  </si>
  <si>
    <t>2029_Mobile_Tandem_SDC_SDC_R_Prime_Duksan Neolux</t>
  </si>
  <si>
    <t>2029_TV_WOLED_WBC_LGD_B_Dopant_Idemitsu Kosan</t>
  </si>
  <si>
    <t>2029_TV_WOLED_WBC_RGB_VTE_Open_LGD_Idemitsu Kosan</t>
  </si>
  <si>
    <t>2029_TV_WOLED_WBC_LGD_B_Host_Idemitsu Kosan</t>
  </si>
  <si>
    <t>2029_TV_WOLED_WBC_LGD_n/p_CGL_LT Materials</t>
  </si>
  <si>
    <t>2029_TV_WOLED_WBC_RGB_VTE_Open_LGD_LT Materials</t>
  </si>
  <si>
    <t>2029_TV_WOLED_WBC_LGD_n/p_CGL_Merck</t>
  </si>
  <si>
    <t>2029_TV_WOLED_WBC_RGB_VTE_Open_LGD_Merck</t>
  </si>
  <si>
    <t>2029_TV_WOLED_WBC_LGD_n/p_CGL_Toray</t>
  </si>
  <si>
    <t>2029_TV_WOLED_WBC_RGB_VTE_Open_LGD_Toray</t>
  </si>
  <si>
    <t>2029_TV_WOLED_WBC_LGD_CPL_LT Materials</t>
  </si>
  <si>
    <t>2029_TV_WOLED_WBC_LGD_EIL_Comet</t>
  </si>
  <si>
    <t>2029_TV_WOLED_WBC_RGB_VTE_Open_LGD_Comet</t>
  </si>
  <si>
    <t>2029_TV_WOLED_WBC_LGD_ETL_Idemitsu Kosan</t>
  </si>
  <si>
    <t>2029_TV_WOLED_WBC_LGD_ETL_LG Chem</t>
  </si>
  <si>
    <t>2029_TV_WOLED_WBC_RGB_VTE_Open_LGD_LG Chem</t>
  </si>
  <si>
    <t>2029_TV_WOLED_WBC_LGD_HIL_LT Materials</t>
  </si>
  <si>
    <t>2029_TV_WOLED_WBC_LGD_HTL_Merck</t>
  </si>
  <si>
    <t>Novaled_2029_LGD_TV</t>
  </si>
  <si>
    <t>2029_TV_WOLED_WBC_LGD_P_Dopant_Novaled</t>
  </si>
  <si>
    <t>2029_TV_WOLED_WBC_RGB_VTE_Open_LGD_Novaled</t>
  </si>
  <si>
    <t>2029_TV_WOLED_WBC_LGD_R_Dopant_UDC</t>
  </si>
  <si>
    <t>2029_TV_WOLED_WBC_RGB_VTE_Open_LGD_UDC</t>
  </si>
  <si>
    <t>2029_TV_WOLED_WBC_LGD_R_Host_LG Chem</t>
  </si>
  <si>
    <t>2029_TV_WOLED_WBC_LGD_R_Host_Merck</t>
  </si>
  <si>
    <t>2029_TV_WOLED_WBC_LGD_Y/G_Dopant_UDC</t>
  </si>
  <si>
    <t>2029_TV_WOLED_WBC_LGD_Y/G_Host_LG Chem</t>
  </si>
  <si>
    <t>2029_TV_WOLED_WBC_LGD_Y/G_Host_Merck</t>
  </si>
  <si>
    <t>2029_TV_WOLED_WBE_RGB_VTE_Open_LGD_SK JNC</t>
  </si>
  <si>
    <t>2029_TV_WOLED_WBE_RGB_VTE_Open_LGD_DuPont</t>
  </si>
  <si>
    <t>2029_TV_WOLED_WBE_RGB_VTE_Open_LGD_Idemitsu Kosan</t>
  </si>
  <si>
    <t>2029_TV_WOLED_WBE_RGB_VTE_Open_LGD_LG Chem</t>
  </si>
  <si>
    <t>2029_TV_WOLED_WBE_RGB_VTE_Open_LGD_LT Materials</t>
  </si>
  <si>
    <t>2029_TV_WOLED_WBE_RGB_VTE_Open_LGD_Merck</t>
  </si>
  <si>
    <t>2029_TV_WOLED_WBE_RGB_VTE_Open_LGD_Toray</t>
  </si>
  <si>
    <t>2029_TV_WOLED_WBE_RGB_VTE_Open_LGD_Comet</t>
  </si>
  <si>
    <t>2029_TV_WOLED_WBE_RGB_VTE_Open_LGD_UDC</t>
  </si>
  <si>
    <t>2029_TV_WOLED_WBE_RGB_VTE_Open_LGD_Solus AM</t>
  </si>
  <si>
    <t>2029_TV_WOLED_WBE_LGD_P_Dopant_Novaled</t>
  </si>
  <si>
    <t>2029_TV_WOLED_WBE_RGB_VTE_Open_LGD_Novaled</t>
  </si>
  <si>
    <t>2028_Mobile_SingleLayer_RGB_VTE_None_China Star_LG Chem</t>
  </si>
  <si>
    <t>2028_Mobile_SingleLayer_LGD_aETL_LG Chem</t>
  </si>
  <si>
    <t>2028_Mobile_SingleLayer_RGB_VTE_None_LGD_LG Chem</t>
  </si>
  <si>
    <t>AUO_2028</t>
  </si>
  <si>
    <t>Solus AM_2028_AUO</t>
  </si>
  <si>
    <t>Solus AM_2028_AUO_Mobile</t>
  </si>
  <si>
    <t>aETL_2028_AUO</t>
  </si>
  <si>
    <t>2028_Mobile_SingleLayer_AUO_aETL_Solus AM</t>
  </si>
  <si>
    <t>2028_Mobile_SingleLayer_RGB_VTE_None_AUO_Solus AM</t>
  </si>
  <si>
    <t>2028_Mobile_SingleLayer_RGB_VTE_None_BOE_Solus AM</t>
  </si>
  <si>
    <t>2028_Mobile_SingleLayer_RGB_VTE_None_EDO_Solus AM</t>
  </si>
  <si>
    <t>JDI_2028</t>
  </si>
  <si>
    <t>Solus AM_2028_JDI</t>
  </si>
  <si>
    <t>Solus AM_2028_JDI_Mobile</t>
  </si>
  <si>
    <t>aETL_2028_JDI</t>
  </si>
  <si>
    <t>2028_Mobile_SingleLayer_JDI_aETL_Solus AM</t>
  </si>
  <si>
    <t>2028_Mobile_SingleLayer_RGB_VTE_None_JDI_Solus AM</t>
  </si>
  <si>
    <t>Sharp_2028</t>
  </si>
  <si>
    <t>Solus AM_2028_Sharp</t>
  </si>
  <si>
    <t>Solus AM_2028_Sharp_Mobile</t>
  </si>
  <si>
    <t>aETL_2028_Sharp</t>
  </si>
  <si>
    <t>2028_Mobile_SingleLayer_Sharp_aETL_Solus AM</t>
  </si>
  <si>
    <t>2028_Mobile_SingleLayer_RGB_VTE_None_Sharp_Solus AM</t>
  </si>
  <si>
    <t>2028_Mobile_SingleLayer_RGB_VTE_None_Tianma_Solus AM</t>
  </si>
  <si>
    <t>2028_Mobile_SingleLayer_RGB_VTE_None_Truly_Solus AM</t>
  </si>
  <si>
    <t>2028_Mobile_SingleLayer_RGB_VTE_None_Visionox_Solus AM</t>
  </si>
  <si>
    <t>Idemitsu Kosan_2028_AUO</t>
  </si>
  <si>
    <t>Idemitsu Kosan_2028_AUO_Mobile</t>
  </si>
  <si>
    <t>B_Dopant_2028_AUO</t>
  </si>
  <si>
    <t>2028_Mobile_SingleLayer_AUO_B_Dopant_Idemitsu Kosan</t>
  </si>
  <si>
    <t>2028_Mobile_SingleLayer_RGB_VTE_None_AUO_Idemitsu Kosan</t>
  </si>
  <si>
    <t>2028_Mobile_SingleLayer_China Star_B_Dopant_Idemitsu Kosan</t>
  </si>
  <si>
    <t>2028_Mobile_SingleLayer_RGB_VTE_None_China Star_Idemitsu Kosan</t>
  </si>
  <si>
    <t>2028_Mobile_SingleLayer_RGB_VTE_None_EDO_Idemitsu Kosan</t>
  </si>
  <si>
    <t>Idemitsu Kosan_2028_JDI</t>
  </si>
  <si>
    <t>Idemitsu Kosan_2028_JDI_Mobile</t>
  </si>
  <si>
    <t>B_Dopant_2028_JDI</t>
  </si>
  <si>
    <t>2028_Mobile_SingleLayer_JDI_B_Dopant_Idemitsu Kosan</t>
  </si>
  <si>
    <t>2028_Mobile_SingleLayer_RGB_VTE_None_JDI_Idemitsu Kosan</t>
  </si>
  <si>
    <t>2028_Mobile_SingleLayer_LGD_B_Dopant_Idemitsu Kosan</t>
  </si>
  <si>
    <t>2028_Mobile_SingleLayer_RGB_VTE_None_LGD_Idemitsu Kosan</t>
  </si>
  <si>
    <t>Idemitsu Kosan_2028_Sharp</t>
  </si>
  <si>
    <t>Idemitsu Kosan_2028_Sharp_Mobile</t>
  </si>
  <si>
    <t>B_Dopant_2028_Sharp</t>
  </si>
  <si>
    <t>2028_Mobile_SingleLayer_Sharp_B_Dopant_Idemitsu Kosan</t>
  </si>
  <si>
    <t>2028_Mobile_SingleLayer_RGB_VTE_None_Sharp_Idemitsu Kosan</t>
  </si>
  <si>
    <t>2028_Mobile_SingleLayer_Tianma_B_Dopant_Idemitsu Kosan</t>
  </si>
  <si>
    <t>2028_Mobile_SingleLayer_RGB_VTE_None_Tianma_Idemitsu Kosan</t>
  </si>
  <si>
    <t>2028_Mobile_SingleLayer_RGB_VTE_None_Truly_Idemitsu Kosan</t>
  </si>
  <si>
    <t>2028_Mobile_SingleLayer_Visionox_B_Dopant_Idemitsu Kosan</t>
  </si>
  <si>
    <t>2028_Mobile_SingleLayer_RGB_VTE_None_Visionox_Idemitsu Kosan</t>
  </si>
  <si>
    <t>SFC_2028_AUO</t>
  </si>
  <si>
    <t>SFC_2028_AUO_Mobile</t>
  </si>
  <si>
    <t>2028_Mobile_SingleLayer_AUO_B_Dopant_SFC</t>
  </si>
  <si>
    <t>2028_Mobile_SingleLayer_RGB_VTE_None_AUO_SFC</t>
  </si>
  <si>
    <t>2028_Mobile_SingleLayer_RGB_VTE_None_BOE_SFC</t>
  </si>
  <si>
    <t>SFC_2028_EDO</t>
  </si>
  <si>
    <t>SFC_2028_EDO_Mobile</t>
  </si>
  <si>
    <t>2028_Mobile_SingleLayer_EDO_B_Dopant_SFC</t>
  </si>
  <si>
    <t>2028_Mobile_SingleLayer_RGB_VTE_None_EDO_SFC</t>
  </si>
  <si>
    <t>SFC_2028_JDI</t>
  </si>
  <si>
    <t>SFC_2028_JDI_Mobile</t>
  </si>
  <si>
    <t>2028_Mobile_SingleLayer_JDI_B_Dopant_SFC</t>
  </si>
  <si>
    <t>2028_Mobile_SingleLayer_RGB_VTE_None_JDI_SFC</t>
  </si>
  <si>
    <t>SFC_2028_Sharp</t>
  </si>
  <si>
    <t>SFC_2028_Sharp_Mobile</t>
  </si>
  <si>
    <t>2028_Mobile_SingleLayer_Sharp_B_Dopant_SFC</t>
  </si>
  <si>
    <t>2028_Mobile_SingleLayer_RGB_VTE_None_Sharp_SFC</t>
  </si>
  <si>
    <t>2028_Mobile_SingleLayer_Tianma_B_Dopant_SFC</t>
  </si>
  <si>
    <t>2028_Mobile_SingleLayer_RGB_VTE_None_Tianma_SFC</t>
  </si>
  <si>
    <t>2028_Mobile_SingleLayer_RGB_VTE_None_Truly_SFC</t>
  </si>
  <si>
    <t>2028_Mobile_SingleLayer_LGD_B_Dopant_SK JNC</t>
  </si>
  <si>
    <t>2028_Mobile_SingleLayer_RGB_VTE_None_LGD_SK JNC</t>
  </si>
  <si>
    <t>SK JNC_2028_Visionox</t>
  </si>
  <si>
    <t>SK JNC_2028_Visionox_Mobile</t>
  </si>
  <si>
    <t>2028_Mobile_SingleLayer_Visionox_B_Dopant_SK JNC</t>
  </si>
  <si>
    <t>2028_Mobile_SingleLayer_RGB_VTE_None_Visionox_SK JNC</t>
  </si>
  <si>
    <t>2028_Mobile_SingleLayer_LGD_B_Host_DuPont</t>
  </si>
  <si>
    <t>2028_Mobile_SingleLayer_RGB_VTE_None_LGD_DuPont</t>
  </si>
  <si>
    <t>B_Host_2028_AUO</t>
  </si>
  <si>
    <t>2028_Mobile_SingleLayer_AUO_B_Host_Idemitsu Kosan</t>
  </si>
  <si>
    <t>B_Host_2028_JDI</t>
  </si>
  <si>
    <t>2028_Mobile_SingleLayer_JDI_B_Host_Idemitsu Kosan</t>
  </si>
  <si>
    <t>2028_Mobile_SingleLayer_LGD_B_Host_Idemitsu Kosan</t>
  </si>
  <si>
    <t>B_Host_2028_Sharp</t>
  </si>
  <si>
    <t>2028_Mobile_SingleLayer_Sharp_B_Host_Idemitsu Kosan</t>
  </si>
  <si>
    <t>2028_Mobile_SingleLayer_RGB_VTE_None_BOE_LG Chem</t>
  </si>
  <si>
    <t>2028_Mobile_SingleLayer_LGD_B_Host_LG Chem</t>
  </si>
  <si>
    <t>2028_Mobile_SingleLayer_RGB_VTE_None_Tianma_LG Chem</t>
  </si>
  <si>
    <t>2028_Mobile_SingleLayer_AUO_B_Host_SFC</t>
  </si>
  <si>
    <t>2028_Mobile_SingleLayer_EDO_B_Host_SFC</t>
  </si>
  <si>
    <t>2028_Mobile_SingleLayer_JDI_B_Host_SFC</t>
  </si>
  <si>
    <t>2028_Mobile_SingleLayer_Sharp_B_Host_SFC</t>
  </si>
  <si>
    <t>2028_Mobile_SingleLayer_Tianma_B_Host_SFC</t>
  </si>
  <si>
    <t>SFC_2028_Visionox_Mobile</t>
  </si>
  <si>
    <t>2028_Mobile_SingleLayer_Visionox_B_Host_SFC</t>
  </si>
  <si>
    <t>2028_Mobile_SingleLayer_RGB_VTE_None_Visionox_SFC</t>
  </si>
  <si>
    <t>DuPont_2028_AUO</t>
  </si>
  <si>
    <t>DuPont_2028_AUO_Mobile</t>
  </si>
  <si>
    <t>B_Prime_2028_AUO</t>
  </si>
  <si>
    <t>2028_Mobile_SingleLayer_AUO_B_Prime_DuPont</t>
  </si>
  <si>
    <t>2028_Mobile_SingleLayer_RGB_VTE_None_AUO_DuPont</t>
  </si>
  <si>
    <t>DuPont_2028_JDI</t>
  </si>
  <si>
    <t>DuPont_2028_JDI_Mobile</t>
  </si>
  <si>
    <t>B_Prime_2028_JDI</t>
  </si>
  <si>
    <t>2028_Mobile_SingleLayer_JDI_B_Prime_DuPont</t>
  </si>
  <si>
    <t>2028_Mobile_SingleLayer_RGB_VTE_None_JDI_DuPont</t>
  </si>
  <si>
    <t>DuPont_2028_Sharp</t>
  </si>
  <si>
    <t>DuPont_2028_Sharp_Mobile</t>
  </si>
  <si>
    <t>B_Prime_2028_Sharp</t>
  </si>
  <si>
    <t>2028_Mobile_SingleLayer_Sharp_B_Prime_DuPont</t>
  </si>
  <si>
    <t>2028_Mobile_SingleLayer_RGB_VTE_None_Sharp_DuPont</t>
  </si>
  <si>
    <t>2028_Mobile_SingleLayer_RGB_VTE_None_Truly_DuPont</t>
  </si>
  <si>
    <t>2028_Mobile_SingleLayer_Tianma_B_Prime_LG Chem</t>
  </si>
  <si>
    <t>2028_Mobile_SingleLayer_RGB_VTE_None_BOE_Merck</t>
  </si>
  <si>
    <t>2028_Mobile_SingleLayer_LGD_B_Prime_Merck</t>
  </si>
  <si>
    <t>2028_Mobile_SingleLayer_RGB_VTE_None_LGD_Merck</t>
  </si>
  <si>
    <t>2028_Mobile_SingleLayer_RGB_VTE_None_China Star_Unknown</t>
  </si>
  <si>
    <t>2028_Mobile_SingleLayer_RGB_VTE_None_EDO_Unknown</t>
  </si>
  <si>
    <t>2028_Mobile_SingleLayer_RGB_VTE_None_Tianma_Unknown</t>
  </si>
  <si>
    <t>2028_Mobile_SingleLayer_Visionox_B_Prime_Unknown</t>
  </si>
  <si>
    <t>2028_Mobile_SingleLayer_RGB_VTE_None_Visionox_Unknown</t>
  </si>
  <si>
    <t>Novaled_2028_CPL</t>
  </si>
  <si>
    <t>Novaled_2028_CPL_Mobile</t>
  </si>
  <si>
    <t>Novaled_2028_Sharp</t>
  </si>
  <si>
    <t>Novaled_2028_Sharp_Mobile</t>
  </si>
  <si>
    <t>CPL_2028_Sharp</t>
  </si>
  <si>
    <t>2028_Mobile_SingleLayer_Sharp_CPL_Novaled</t>
  </si>
  <si>
    <t>2028_Mobile_SingleLayer_RGB_VTE_None_Sharp_Novaled</t>
  </si>
  <si>
    <t>2028_Mobile_SingleLayer_LGD_CPL_P&amp;H Tech</t>
  </si>
  <si>
    <t>2028_Mobile_SingleLayer_RGB_VTE_None_LGD_P&amp;H Tech</t>
  </si>
  <si>
    <t>Unknown_2028_AUO</t>
  </si>
  <si>
    <t>Unknown_2028_AUO_Mobile</t>
  </si>
  <si>
    <t>CPL_2028_AUO</t>
  </si>
  <si>
    <t>2028_Mobile_SingleLayer_AUO_CPL_Unknown</t>
  </si>
  <si>
    <t>2028_Mobile_SingleLayer_RGB_VTE_None_AUO_Unknown</t>
  </si>
  <si>
    <t>2028_Mobile_SingleLayer_BOE_CPL_Unknown</t>
  </si>
  <si>
    <t>2028_Mobile_SingleLayer_RGB_VTE_None_BOE_Unknown</t>
  </si>
  <si>
    <t>Unknown_2028_JDI</t>
  </si>
  <si>
    <t>Unknown_2028_JDI_Mobile</t>
  </si>
  <si>
    <t>CPL_2028_JDI</t>
  </si>
  <si>
    <t>2028_Mobile_SingleLayer_JDI_CPL_Unknown</t>
  </si>
  <si>
    <t>2028_Mobile_SingleLayer_RGB_VTE_None_JDI_Unknown</t>
  </si>
  <si>
    <t>2028_Mobile_SingleLayer_Tianma_CPL_Unknown</t>
  </si>
  <si>
    <t>2028_Mobile_SingleLayer_RGB_VTE_None_Truly_Unknown</t>
  </si>
  <si>
    <t>2028_Mobile_SingleLayer_Visionox_CPL_Unknown</t>
  </si>
  <si>
    <t>2028_Mobile_SingleLayer_LGD_EIL_LT Materials</t>
  </si>
  <si>
    <t>2028_Mobile_SingleLayer_RGB_VTE_None_LGD_LT Materials</t>
  </si>
  <si>
    <t>EIL_2028_AUO</t>
  </si>
  <si>
    <t>2028_Mobile_SingleLayer_AUO_EIL_Unknown</t>
  </si>
  <si>
    <t>2028_Mobile_SingleLayer_BOE_EIL_Unknown</t>
  </si>
  <si>
    <t>2028_Mobile_SingleLayer_China Star_EIL_Unknown</t>
  </si>
  <si>
    <t>EIL_2028_JDI</t>
  </si>
  <si>
    <t>2028_Mobile_SingleLayer_JDI_EIL_Unknown</t>
  </si>
  <si>
    <t>Unknown_2028_Sharp</t>
  </si>
  <si>
    <t>Unknown_2028_Sharp_Mobile</t>
  </si>
  <si>
    <t>EIL_2028_Sharp</t>
  </si>
  <si>
    <t>2028_Mobile_SingleLayer_Sharp_EIL_Unknown</t>
  </si>
  <si>
    <t>2028_Mobile_SingleLayer_RGB_VTE_None_Sharp_Unknown</t>
  </si>
  <si>
    <t>2028_Mobile_SingleLayer_Tianma_EIL_Unknown</t>
  </si>
  <si>
    <t>ETL_2028_AUO</t>
  </si>
  <si>
    <t>2028_Mobile_SingleLayer_AUO_ETL_DuPont</t>
  </si>
  <si>
    <t>ETL_2028_JDI</t>
  </si>
  <si>
    <t>2028_Mobile_SingleLayer_JDI_ETL_DuPont</t>
  </si>
  <si>
    <t>ETL_2028_Sharp</t>
  </si>
  <si>
    <t>2028_Mobile_SingleLayer_Sharp_ETL_DuPont</t>
  </si>
  <si>
    <t>2028_Mobile_SingleLayer_LGD_ETL_Idemitsu Kosan</t>
  </si>
  <si>
    <t>LG Chem_2028_AUO</t>
  </si>
  <si>
    <t>LG Chem_2028_AUO_Mobile</t>
  </si>
  <si>
    <t>2028_Mobile_SingleLayer_AUO_ETL_LG Chem</t>
  </si>
  <si>
    <t>2028_Mobile_SingleLayer_RGB_VTE_None_AUO_LG Chem</t>
  </si>
  <si>
    <t>LG Chem_2028_EDO</t>
  </si>
  <si>
    <t>LG Chem_2028_EDO_Mobile</t>
  </si>
  <si>
    <t>2028_Mobile_SingleLayer_EDO_ETL_LG Chem</t>
  </si>
  <si>
    <t>2028_Mobile_SingleLayer_RGB_VTE_None_EDO_LG Chem</t>
  </si>
  <si>
    <t>LG Chem_2028_JDI</t>
  </si>
  <si>
    <t>LG Chem_2028_JDI_Mobile</t>
  </si>
  <si>
    <t>2028_Mobile_SingleLayer_JDI_ETL_LG Chem</t>
  </si>
  <si>
    <t>2028_Mobile_SingleLayer_RGB_VTE_None_JDI_LG Chem</t>
  </si>
  <si>
    <t>2028_Mobile_SingleLayer_LGD_ETL_LG Chem</t>
  </si>
  <si>
    <t>LG Chem_2028_Sharp</t>
  </si>
  <si>
    <t>LG Chem_2028_Sharp_Mobile</t>
  </si>
  <si>
    <t>2028_Mobile_SingleLayer_Sharp_ETL_LG Chem</t>
  </si>
  <si>
    <t>2028_Mobile_SingleLayer_RGB_VTE_None_Sharp_LG Chem</t>
  </si>
  <si>
    <t>2028_Mobile_SingleLayer_RGB_VTE_None_Truly_LG Chem</t>
  </si>
  <si>
    <t>2028_Mobile_SingleLayer_RGB_VTE_None_Visionox_LG Chem</t>
  </si>
  <si>
    <t>Merck_2028_AUO</t>
  </si>
  <si>
    <t>Merck_2028_AUO_Mobile</t>
  </si>
  <si>
    <t>2028_Mobile_SingleLayer_AUO_ETL_Merck</t>
  </si>
  <si>
    <t>2028_Mobile_SingleLayer_RGB_VTE_None_AUO_Merck</t>
  </si>
  <si>
    <t>2028_Mobile_SingleLayer_RGB_VTE_None_EDO_Merck</t>
  </si>
  <si>
    <t>Merck_2028_JDI</t>
  </si>
  <si>
    <t>Merck_2028_JDI_Mobile</t>
  </si>
  <si>
    <t>2028_Mobile_SingleLayer_JDI_ETL_Merck</t>
  </si>
  <si>
    <t>2028_Mobile_SingleLayer_RGB_VTE_None_JDI_Merck</t>
  </si>
  <si>
    <t>Merck_2028_Sharp</t>
  </si>
  <si>
    <t>Merck_2028_Sharp_Mobile</t>
  </si>
  <si>
    <t>2028_Mobile_SingleLayer_Sharp_ETL_Merck</t>
  </si>
  <si>
    <t>2028_Mobile_SingleLayer_RGB_VTE_None_Sharp_Merck</t>
  </si>
  <si>
    <t>2028_Mobile_SingleLayer_RGB_VTE_None_Truly_Merck</t>
  </si>
  <si>
    <t>Solus AM_2028_ETL_Mobile</t>
  </si>
  <si>
    <t>2028_Mobile_SingleLayer_Visionox_ETL_Solus AM</t>
  </si>
  <si>
    <t>2028_Mobile_SingleLayer_BOE_ETL_Unknown</t>
  </si>
  <si>
    <t>UDC_2028_AUO</t>
  </si>
  <si>
    <t>UDC_2028_AUO_Mobile</t>
  </si>
  <si>
    <t>G_Dopant_2028_AUO</t>
  </si>
  <si>
    <t>2028_Mobile_SingleLayer_AUO_G_Dopant_UDC</t>
  </si>
  <si>
    <t>2028_Mobile_SingleLayer_RGB_VTE_None_AUO_UDC</t>
  </si>
  <si>
    <t>2028_Mobile_SingleLayer_RGB_VTE_None_BOE_UDC</t>
  </si>
  <si>
    <t>2028_Mobile_SingleLayer_RGB_VTE_None_China Star_UDC</t>
  </si>
  <si>
    <t>2028_Mobile_SingleLayer_EDO_G_Dopant_UDC</t>
  </si>
  <si>
    <t>2028_Mobile_SingleLayer_RGB_VTE_None_EDO_UDC</t>
  </si>
  <si>
    <t>UDC_2028_JDI</t>
  </si>
  <si>
    <t>UDC_2028_JDI_Mobile</t>
  </si>
  <si>
    <t>G_Dopant_2028_JDI</t>
  </si>
  <si>
    <t>2028_Mobile_SingleLayer_JDI_G_Dopant_UDC</t>
  </si>
  <si>
    <t>2028_Mobile_SingleLayer_RGB_VTE_None_JDI_UDC</t>
  </si>
  <si>
    <t>2028_Mobile_SingleLayer_LGD_G_Dopant_UDC</t>
  </si>
  <si>
    <t>2028_Mobile_SingleLayer_RGB_VTE_None_LGD_UDC</t>
  </si>
  <si>
    <t>UDC_2028_Sharp</t>
  </si>
  <si>
    <t>UDC_2028_Sharp_Mobile</t>
  </si>
  <si>
    <t>G_Dopant_2028_Sharp</t>
  </si>
  <si>
    <t>2028_Mobile_SingleLayer_Sharp_G_Dopant_UDC</t>
  </si>
  <si>
    <t>2028_Mobile_SingleLayer_RGB_VTE_None_Sharp_UDC</t>
  </si>
  <si>
    <t>2028_Mobile_SingleLayer_RGB_VTE_None_Tianma_UDC</t>
  </si>
  <si>
    <t>2028_Mobile_SingleLayer_RGB_VTE_None_Truly_UDC</t>
  </si>
  <si>
    <t>2028_Mobile_SingleLayer_RGB_VTE_None_Visionox_UDC</t>
  </si>
  <si>
    <t>G_Host_2028_AUO</t>
  </si>
  <si>
    <t>2028_Mobile_SingleLayer_AUO_G_Host_DuPont</t>
  </si>
  <si>
    <t>2028_Mobile_SingleLayer_BOE_G_Host_DuPont</t>
  </si>
  <si>
    <t>2028_Mobile_SingleLayer_RGB_VTE_None_BOE_DuPont</t>
  </si>
  <si>
    <t>G_Host_2028_JDI</t>
  </si>
  <si>
    <t>2028_Mobile_SingleLayer_JDI_G_Host_DuPont</t>
  </si>
  <si>
    <t>G_Host_2028_Sharp</t>
  </si>
  <si>
    <t>2028_Mobile_SingleLayer_Sharp_G_Host_DuPont</t>
  </si>
  <si>
    <t>2028_Mobile_SingleLayer_LGD_G_Host_LT Materials</t>
  </si>
  <si>
    <t>2028_Mobile_SingleLayer_AUO_G_Host_Merck</t>
  </si>
  <si>
    <t>2028_Mobile_SingleLayer_BOE_G_Host_Merck</t>
  </si>
  <si>
    <t>2028_Mobile_SingleLayer_EDO_G_Host_Merck</t>
  </si>
  <si>
    <t>2028_Mobile_SingleLayer_JDI_G_Host_Merck</t>
  </si>
  <si>
    <t>2028_Mobile_SingleLayer_Sharp_G_Host_Merck</t>
  </si>
  <si>
    <t>2028_Mobile_SingleLayer_RGB_VTE_None_Visionox_Merck</t>
  </si>
  <si>
    <t>Samsung SDI_2028_AUO</t>
  </si>
  <si>
    <t>Samsung SDI_2028_AUO_Mobile</t>
  </si>
  <si>
    <t>2028_Mobile_SingleLayer_AUO_G_Host_Samsung SDI</t>
  </si>
  <si>
    <t>2028_Mobile_SingleLayer_RGB_VTE_None_AUO_Samsung SDI</t>
  </si>
  <si>
    <t>2028_Mobile_SingleLayer_RGB_VTE_None_BOE_Samsung SDI</t>
  </si>
  <si>
    <t>2028_Mobile_SingleLayer_RGB_VTE_None_China Star_Samsung SDI</t>
  </si>
  <si>
    <t>Samsung SDI_2028_EDO</t>
  </si>
  <si>
    <t>Samsung SDI_2028_EDO_Mobile</t>
  </si>
  <si>
    <t>2028_Mobile_SingleLayer_EDO_G_Host_Samsung SDI</t>
  </si>
  <si>
    <t>2028_Mobile_SingleLayer_RGB_VTE_None_EDO_Samsung SDI</t>
  </si>
  <si>
    <t>Samsung SDI_2028_JDI</t>
  </si>
  <si>
    <t>Samsung SDI_2028_JDI_Mobile</t>
  </si>
  <si>
    <t>2028_Mobile_SingleLayer_JDI_G_Host_Samsung SDI</t>
  </si>
  <si>
    <t>2028_Mobile_SingleLayer_RGB_VTE_None_JDI_Samsung SDI</t>
  </si>
  <si>
    <t>Samsung SDI_2028_Sharp</t>
  </si>
  <si>
    <t>Samsung SDI_2028_Sharp_Mobile</t>
  </si>
  <si>
    <t>2028_Mobile_SingleLayer_Sharp_G_Host_Samsung SDI</t>
  </si>
  <si>
    <t>2028_Mobile_SingleLayer_RGB_VTE_None_Sharp_Samsung SDI</t>
  </si>
  <si>
    <t>2028_Mobile_SingleLayer_RGB_VTE_None_Tianma_Samsung SDI</t>
  </si>
  <si>
    <t>2028_Mobile_SingleLayer_RGB_VTE_None_Truly_Samsung SDI</t>
  </si>
  <si>
    <t>2028_Mobile_SingleLayer_RGB_VTE_None_Visionox_Samsung SDI</t>
  </si>
  <si>
    <t>2028_Mobile_SingleLayer_Tianma_G_Host_Unknown</t>
  </si>
  <si>
    <t>G_Prime_2028_AUO</t>
  </si>
  <si>
    <t>2028_Mobile_SingleLayer_AUO_G_Prime_DuPont</t>
  </si>
  <si>
    <t>2028_Mobile_SingleLayer_EDO_G_Prime_DuPont</t>
  </si>
  <si>
    <t>2028_Mobile_SingleLayer_RGB_VTE_None_EDO_DuPont</t>
  </si>
  <si>
    <t>G_Prime_2028_JDI</t>
  </si>
  <si>
    <t>2028_Mobile_SingleLayer_JDI_G_Prime_DuPont</t>
  </si>
  <si>
    <t>G_Prime_2028_Sharp</t>
  </si>
  <si>
    <t>2028_Mobile_SingleLayer_Sharp_G_Prime_DuPont</t>
  </si>
  <si>
    <t>2028_Mobile_SingleLayer_LGD_G_Prime_LG Chem</t>
  </si>
  <si>
    <t>2028_Mobile_SingleLayer_LGD_G_Prime_LT Materials</t>
  </si>
  <si>
    <t>2028_Mobile_SingleLayer_RGB_VTE_None_China Star_Merck</t>
  </si>
  <si>
    <t>2028_Mobile_SingleLayer_RGB_VTE_None_Tianma_Merck</t>
  </si>
  <si>
    <t>2028_Mobile_SingleLayer_AUO_G_Prime_Unknown</t>
  </si>
  <si>
    <t>2028_Mobile_SingleLayer_BOE_G_Prime_Unknown</t>
  </si>
  <si>
    <t>2028_Mobile_SingleLayer_China Star_G_Prime_Unknown</t>
  </si>
  <si>
    <t>2028_Mobile_SingleLayer_Visionox_G_Prime_Unknown</t>
  </si>
  <si>
    <t>2028_Mobile_SingleLayer_LGD_HIL_Merck</t>
  </si>
  <si>
    <t>HIL_2028_AUO</t>
  </si>
  <si>
    <t>2028_Mobile_SingleLayer_AUO_HIL_Unknown</t>
  </si>
  <si>
    <t>2028_Mobile_SingleLayer_BOE_HIL_Unknown</t>
  </si>
  <si>
    <t>HIL_2028_JDI</t>
  </si>
  <si>
    <t>2028_Mobile_SingleLayer_JDI_HIL_Unknown</t>
  </si>
  <si>
    <t>HIL_2028_Sharp</t>
  </si>
  <si>
    <t>2028_Mobile_SingleLayer_Sharp_HIL_Unknown</t>
  </si>
  <si>
    <t>Duksan Neolux_2028_JDI</t>
  </si>
  <si>
    <t>Duksan Neolux_2028_JDI_Mobile</t>
  </si>
  <si>
    <t>HTL_2028_JDI</t>
  </si>
  <si>
    <t>2028_Mobile_SingleLayer_JDI_HTL_Duksan Neolux</t>
  </si>
  <si>
    <t>2028_Mobile_SingleLayer_RGB_VTE_None_JDI_Duksan Neolux</t>
  </si>
  <si>
    <t>Duksan Neolux_2028_Sharp</t>
  </si>
  <si>
    <t>Duksan Neolux_2028_Sharp_Mobile</t>
  </si>
  <si>
    <t>HTL_2028_Sharp</t>
  </si>
  <si>
    <t>2028_Mobile_SingleLayer_Sharp_HTL_Duksan Neolux</t>
  </si>
  <si>
    <t>2028_Mobile_SingleLayer_RGB_VTE_None_Sharp_Duksan Neolux</t>
  </si>
  <si>
    <t>2028_Mobile_SingleLayer_RGB_VTE_None_Truly_Duksan Neolux</t>
  </si>
  <si>
    <t>2028_Mobile_SingleLayer_RGB_VTE_None_BOE_Idemitsu Kosan</t>
  </si>
  <si>
    <t>2028_Mobile_SingleLayer_LGD_HTL_Merck</t>
  </si>
  <si>
    <t>HTL_2028_AUO</t>
  </si>
  <si>
    <t>2028_Mobile_SingleLayer_AUO_HTL_Unknown</t>
  </si>
  <si>
    <t>2028_Mobile_SingleLayer_EDO_HTL_Unknown</t>
  </si>
  <si>
    <t>Merck_2028_P_Dopant</t>
  </si>
  <si>
    <t>Merck_2028_P_Dopant_Mobile</t>
  </si>
  <si>
    <t>P_Dopant_2028_AUO</t>
  </si>
  <si>
    <t>2028_Mobile_SingleLayer_AUO_P_Dopant_Merck</t>
  </si>
  <si>
    <t>P_Dopant_2028_JDI</t>
  </si>
  <si>
    <t>2028_Mobile_SingleLayer_JDI_P_Dopant_Merck</t>
  </si>
  <si>
    <t>P_Dopant_2028_Sharp</t>
  </si>
  <si>
    <t>2028_Mobile_SingleLayer_Sharp_P_Dopant_Merck</t>
  </si>
  <si>
    <t>Novaled_2028_AUO</t>
  </si>
  <si>
    <t>Novaled_2028_AUO_Mobile</t>
  </si>
  <si>
    <t>2028_Mobile_SingleLayer_AUO_P_Dopant_Novaled</t>
  </si>
  <si>
    <t>2028_Mobile_SingleLayer_RGB_VTE_None_AUO_Novaled</t>
  </si>
  <si>
    <t>2028_Mobile_SingleLayer_RGB_VTE_None_BOE_Novaled</t>
  </si>
  <si>
    <t>2028_Mobile_SingleLayer_RGB_VTE_None_China Star_Novaled</t>
  </si>
  <si>
    <t>2028_Mobile_SingleLayer_RGB_VTE_None_EDO_Novaled</t>
  </si>
  <si>
    <t>Novaled_2028_JDI</t>
  </si>
  <si>
    <t>Novaled_2028_JDI_Mobile</t>
  </si>
  <si>
    <t>2028_Mobile_SingleLayer_JDI_P_Dopant_Novaled</t>
  </si>
  <si>
    <t>2028_Mobile_SingleLayer_RGB_VTE_None_JDI_Novaled</t>
  </si>
  <si>
    <t>Novaled_2028_LGD</t>
  </si>
  <si>
    <t>Novaled_2028_LGD_Mobile</t>
  </si>
  <si>
    <t>2028_Mobile_SingleLayer_LGD_P_Dopant_Novaled</t>
  </si>
  <si>
    <t>2028_Mobile_SingleLayer_RGB_VTE_None_LGD_Novaled</t>
  </si>
  <si>
    <t>2028_Mobile_SingleLayer_Sharp_P_Dopant_Novaled</t>
  </si>
  <si>
    <t>2028_Mobile_SingleLayer_RGB_VTE_None_Tianma_Novaled</t>
  </si>
  <si>
    <t>2028_Mobile_SingleLayer_RGB_VTE_None_Truly_Novaled</t>
  </si>
  <si>
    <t>2028_Mobile_SingleLayer_RGB_VTE_None_Visionox_Novaled</t>
  </si>
  <si>
    <t>2028_Mobile_SingleLayer_AUO_P_Dopant_Unknown</t>
  </si>
  <si>
    <t>2028_Mobile_SingleLayer_JDI_P_Dopant_Unknown</t>
  </si>
  <si>
    <t>2028_Mobile_SingleLayer_Sharp_P_Dopant_Unknown</t>
  </si>
  <si>
    <t>R_Dopant_2028_AUO</t>
  </si>
  <si>
    <t>2028_Mobile_SingleLayer_AUO_R_Dopant_UDC</t>
  </si>
  <si>
    <t>R_Dopant_2028_JDI</t>
  </si>
  <si>
    <t>2028_Mobile_SingleLayer_JDI_R_Dopant_UDC</t>
  </si>
  <si>
    <t>2028_Mobile_SingleLayer_LGD_R_Dopant_UDC</t>
  </si>
  <si>
    <t>R_Dopant_2028_Sharp</t>
  </si>
  <si>
    <t>2028_Mobile_SingleLayer_Sharp_R_Dopant_UDC</t>
  </si>
  <si>
    <t>2028_Mobile_SingleLayer_RGB_VTE_None_BOE_Duksan Neolux</t>
  </si>
  <si>
    <t>R_Host_2028_JDI</t>
  </si>
  <si>
    <t>2028_Mobile_SingleLayer_JDI_R_Host_Duksan Neolux</t>
  </si>
  <si>
    <t>R_Host_2028_Sharp</t>
  </si>
  <si>
    <t>2028_Mobile_SingleLayer_Sharp_R_Host_Duksan Neolux</t>
  </si>
  <si>
    <t>R_Host_2028_AUO</t>
  </si>
  <si>
    <t>2028_Mobile_SingleLayer_AUO_R_Host_DuPont</t>
  </si>
  <si>
    <t>2028_Mobile_SingleLayer_RGB_VTE_None_China Star_DuPont</t>
  </si>
  <si>
    <t>2028_Mobile_SingleLayer_JDI_R_Host_DuPont</t>
  </si>
  <si>
    <t>2028_Mobile_SingleLayer_LGD_R_Host_DuPont</t>
  </si>
  <si>
    <t>2028_Mobile_SingleLayer_Sharp_R_Host_DuPont</t>
  </si>
  <si>
    <t>2028_Mobile_SingleLayer_RGB_VTE_None_Tianma_DuPont</t>
  </si>
  <si>
    <t>2028_Mobile_SingleLayer_RGB_VTE_None_Visionox_DuPont</t>
  </si>
  <si>
    <t>2028_Mobile_SingleLayer_LGD_R_Host_LG Chem</t>
  </si>
  <si>
    <t>2028_Mobile_SingleLayer_EDO_R_Host_Unknown</t>
  </si>
  <si>
    <t>R_Prime_2028_AUO</t>
  </si>
  <si>
    <t>2028_Mobile_SingleLayer_AUO_R_Prime_DuPont</t>
  </si>
  <si>
    <t>2028_Mobile_SingleLayer_EDO_R_Prime_DuPont</t>
  </si>
  <si>
    <t>R_Prime_2028_JDI</t>
  </si>
  <si>
    <t>2028_Mobile_SingleLayer_JDI_R_Prime_DuPont</t>
  </si>
  <si>
    <t>2028_Mobile_SingleLayer_LGD_R_Prime_DuPont</t>
  </si>
  <si>
    <t>R_Prime_2028_Sharp</t>
  </si>
  <si>
    <t>2028_Mobile_SingleLayer_Sharp_R_Prime_DuPont</t>
  </si>
  <si>
    <t>2028_Mobile_SingleLayer_Tianma_R_Prime_DuPont</t>
  </si>
  <si>
    <t>2028_Mobile_SingleLayer_LGD_R_Prime_LG Chem</t>
  </si>
  <si>
    <t>2028_Mobile_SingleLayer_AUO_R_Prime_Unknown</t>
  </si>
  <si>
    <t>2028_Mobile_SingleLayer_BOE_R_Prime_Unknown</t>
  </si>
  <si>
    <t>2028_Mobile_SingleLayer_China Star_R_Prime_Unknown</t>
  </si>
  <si>
    <t>2028_Mobile_SingleLayer_EDO_R_Prime_Unknown</t>
  </si>
  <si>
    <t>2028_Mobile_SingleLayer_Tianma_R_Prime_Unknown</t>
  </si>
  <si>
    <t>2028_Mobile_SingleLayer_Visionox_R_Prime_Unknown</t>
  </si>
  <si>
    <t>SFC_2028_B_Prime</t>
  </si>
  <si>
    <t>SFC_2028_B_Prime_Mobile</t>
  </si>
  <si>
    <t>2028_Mobile_SingleLayer_SDC_SDC_B_Prime_SFC</t>
  </si>
  <si>
    <t>2028_Mobile_Tandem_LGD_aETL_LG Chem</t>
  </si>
  <si>
    <t>2028_Mobile_Tandem_RGB_VTE_None_LGD_LG Chem</t>
  </si>
  <si>
    <t>2028_Mobile_Tandem_RGB_VTE_None_BOE_Solus AM</t>
  </si>
  <si>
    <t>2028_Mobile_Tandem_RGB_VTE_None_BOE_SFC</t>
  </si>
  <si>
    <t>2028_Mobile_Tandem_LGD_B_Dopant_SK JNC</t>
  </si>
  <si>
    <t>2028_Mobile_Tandem_RGB_VTE_None_LGD_SK JNC</t>
  </si>
  <si>
    <t>2028_Mobile_Tandem_LGD_B_Host_DuPont</t>
  </si>
  <si>
    <t>2028_Mobile_Tandem_RGB_VTE_None_LGD_DuPont</t>
  </si>
  <si>
    <t>2028_Mobile_Tandem_LGD_B_Host_Idemitsu Kosan</t>
  </si>
  <si>
    <t>2028_Mobile_Tandem_RGB_VTE_None_LGD_Idemitsu Kosan</t>
  </si>
  <si>
    <t>2028_Mobile_Tandem_RGB_VTE_None_BOE_LG Chem</t>
  </si>
  <si>
    <t>2028_Mobile_Tandem_LGD_B_Host_LG Chem</t>
  </si>
  <si>
    <t>2028_Mobile_Tandem_RGB_VTE_None_BOE_Merck</t>
  </si>
  <si>
    <t>2028_Mobile_Tandem_LGD_B_Prime_Merck</t>
  </si>
  <si>
    <t>2028_Mobile_Tandem_RGB_VTE_None_LGD_Merck</t>
  </si>
  <si>
    <t>2028_Mobile_Tandem_LGD_n/p_CGL_LT Materials</t>
  </si>
  <si>
    <t>2028_Mobile_Tandem_RGB_VTE_None_LGD_LT Materials</t>
  </si>
  <si>
    <t>Merck_2028_n/p_CGL_Mobile</t>
  </si>
  <si>
    <t>2028_Mobile_Tandem_LGD_n/p_CGL_Merck</t>
  </si>
  <si>
    <t>2028_Mobile_Tandem_RGB_VTE_None_BOE_Novaled</t>
  </si>
  <si>
    <t>2028_Mobile_Tandem_LGD_CPL_P&amp;H Tech</t>
  </si>
  <si>
    <t>2028_Mobile_Tandem_RGB_VTE_None_LGD_P&amp;H Tech</t>
  </si>
  <si>
    <t>2028_Mobile_Tandem_BOE_CPL_Unknown</t>
  </si>
  <si>
    <t>2028_Mobile_Tandem_RGB_VTE_None_BOE_Unknown</t>
  </si>
  <si>
    <t>2028_Mobile_Tandem_LGD_EIL_LT Materials</t>
  </si>
  <si>
    <t>2028_Mobile_Tandem_BOE_EIL_Unknown</t>
  </si>
  <si>
    <t>2028_Mobile_Tandem_LGD_ETL_Idemitsu Kosan</t>
  </si>
  <si>
    <t>2028_Mobile_Tandem_LGD_ETL_LG Chem</t>
  </si>
  <si>
    <t>2028_Mobile_Tandem_BOE_ETL_Unknown</t>
  </si>
  <si>
    <t>2028_Mobile_Tandem_RGB_VTE_None_BOE_UDC</t>
  </si>
  <si>
    <t>2028_Mobile_Tandem_LGD_G_Dopant_UDC</t>
  </si>
  <si>
    <t>2028_Mobile_Tandem_RGB_VTE_None_LGD_UDC</t>
  </si>
  <si>
    <t>2028_Mobile_Tandem_BOE_G_Host_DuPont</t>
  </si>
  <si>
    <t>2028_Mobile_Tandem_RGB_VTE_None_BOE_DuPont</t>
  </si>
  <si>
    <t>2028_Mobile_Tandem_LGD_G_Host_LG Chem</t>
  </si>
  <si>
    <t>2028_Mobile_Tandem_LGD_G_Host_LT Materials</t>
  </si>
  <si>
    <t>2028_Mobile_Tandem_BOE_G_Host_Merck</t>
  </si>
  <si>
    <t>2028_Mobile_Tandem_BOE_G_Host_Samsung SDI</t>
  </si>
  <si>
    <t>2028_Mobile_Tandem_RGB_VTE_None_BOE_Samsung SDI</t>
  </si>
  <si>
    <t>2028_Mobile_Tandem_LGD_G_Prime_LT Materials</t>
  </si>
  <si>
    <t>2028_Mobile_Tandem_LGD_G_Prime_Merck</t>
  </si>
  <si>
    <t>2028_Mobile_Tandem_LGD_HIL_Merck</t>
  </si>
  <si>
    <t>2028_Mobile_Tandem_BOE_HIL_Unknown</t>
  </si>
  <si>
    <t>2028_Mobile_Tandem_RGB_VTE_None_BOE_Idemitsu Kosan</t>
  </si>
  <si>
    <t>2028_Mobile_Tandem_LGD_HTL_Merck</t>
  </si>
  <si>
    <t>2028_Mobile_Tandem_BOE_HTL_Unknown</t>
  </si>
  <si>
    <t>2028_Mobile_Tandem_LGD_P_Dopant_LG Chem</t>
  </si>
  <si>
    <t>2028_Mobile_Tandem_LGD_P_Dopant_Novaled</t>
  </si>
  <si>
    <t>2028_Mobile_Tandem_RGB_VTE_None_LGD_Novaled</t>
  </si>
  <si>
    <t>2028_Mobile_Tandem_LGD_R_Dopant_UDC</t>
  </si>
  <si>
    <t>2028_Mobile_Tandem_RGB_VTE_None_BOE_Duksan Neolux</t>
  </si>
  <si>
    <t>2028_Mobile_Tandem_LGD_R_Host_DuPont</t>
  </si>
  <si>
    <t>2028_Mobile_Tandem_LGD_R_Host_LG Chem</t>
  </si>
  <si>
    <t>2028_Mobile_Tandem_LGD_R_Prime_DuPont</t>
  </si>
  <si>
    <t>2028_Mobile_Tandem_LGD_R_Prime_Merck</t>
  </si>
  <si>
    <t>2028_Mobile_Tandem_BOE_R_Prime_Unknown</t>
  </si>
  <si>
    <t>2028_Mobile_Tandem_SDC_SDC_aETL_LG Chem</t>
  </si>
  <si>
    <t>2028_Mobile_Tandem_SDC_RGB_VTE_FMM_SDC_LG Chem</t>
  </si>
  <si>
    <t>2028_Mobile_Tandem_SDC_SDC_B_Dopant_SFC</t>
  </si>
  <si>
    <t>2028_Mobile_Tandem_SDC_RGB_VTE_FMM_SDC_SFC</t>
  </si>
  <si>
    <t>2028_Mobile_Tandem_SDC_SDC_B_Host_SFC</t>
  </si>
  <si>
    <t>2028_Mobile_Tandem_SDC_SDC_B_Prime_Idemitsu Kosan</t>
  </si>
  <si>
    <t>2028_Mobile_Tandem_SDC_RGB_VTE_FMM_SDC_Idemitsu Kosan</t>
  </si>
  <si>
    <t>Duksan Neolux_2028_n/p_CGL_Mobile</t>
  </si>
  <si>
    <t>2028_Mobile_Tandem_SDC_SDC_n/p_CGL_Duksan Neolux</t>
  </si>
  <si>
    <t>2028_Mobile_Tandem_SDC_RGB_VTE_FMM_SDC_Duksan Neolux</t>
  </si>
  <si>
    <t>Toray_2028_Mobile</t>
  </si>
  <si>
    <t>Toray_2028_n/p_CGL_Mobile</t>
  </si>
  <si>
    <t>Toray_2028_SDC_Mobile</t>
  </si>
  <si>
    <t>2028_Mobile_Tandem_SDC_SDC_n/p_CGL_Toray</t>
  </si>
  <si>
    <t>2028_Mobile_Tandem_SDC_RGB_VTE_FMM_SDC_Toray</t>
  </si>
  <si>
    <t>2028_Mobile_Tandem_SDC_SDC_CPL_Hodogaya</t>
  </si>
  <si>
    <t>2028_Mobile_Tandem_SDC_RGB_VTE_FMM_SDC_Hodogaya</t>
  </si>
  <si>
    <t>2028_Mobile_Tandem_SDC_SDC_EIL_Solus AM</t>
  </si>
  <si>
    <t>2028_Mobile_Tandem_SDC_RGB_VTE_FMM_SDC_Solus AM</t>
  </si>
  <si>
    <t>2028_Mobile_Tandem_SDC_SDC_ETL_LG Chem</t>
  </si>
  <si>
    <t>Novaled_2028_ETL_Mobile</t>
  </si>
  <si>
    <t>2028_Mobile_Tandem_SDC_SDC_ETL_Novaled</t>
  </si>
  <si>
    <t>2028_Mobile_Tandem_SDC_RGB_VTE_FMM_SDC_Novaled</t>
  </si>
  <si>
    <t>2028_Mobile_Tandem_SDC_SDC_G_Dopant_UDC</t>
  </si>
  <si>
    <t>2028_Mobile_Tandem_SDC_RGB_VTE_FMM_SDC_UDC</t>
  </si>
  <si>
    <t>2028_Mobile_Tandem_SDC_SDC_G_Host_Samsung SDI</t>
  </si>
  <si>
    <t>2028_Mobile_Tandem_SDC_RGB_VTE_FMM_SDC_Samsung SDI</t>
  </si>
  <si>
    <t>2028_Mobile_Tandem_SDC_SDC_G_Prime_Duksan Neolux</t>
  </si>
  <si>
    <t>2028_Mobile_Tandem_SDC_SDC_HIL_Duksan Neolux</t>
  </si>
  <si>
    <t>2028_Mobile_Tandem_SDC_SDC_HTL_Duksan Neolux</t>
  </si>
  <si>
    <t>2028_Mobile_Tandem_SDC_SDC_P_Dopant_Novaled</t>
  </si>
  <si>
    <t>2028_Mobile_Tandem_SDC_SDC_R_Dopant_UDC</t>
  </si>
  <si>
    <t>2028_Mobile_Tandem_SDC_SDC_R_Host_DuPont</t>
  </si>
  <si>
    <t>2028_Mobile_Tandem_SDC_RGB_VTE_FMM_SDC_DuPont</t>
  </si>
  <si>
    <t>2028_Mobile_Tandem_SDC_SDC_R_Prime_Duksan Neolux</t>
  </si>
  <si>
    <t>2028_TV_WOLED_WBC_LGD_B_Dopant_Idemitsu Kosan</t>
  </si>
  <si>
    <t>2028_TV_WOLED_WBC_RGB_VTE_Open_LGD_Idemitsu Kosan</t>
  </si>
  <si>
    <t>2028_TV_WOLED_WBC_LGD_B_Host_Idemitsu Kosan</t>
  </si>
  <si>
    <t>2028_TV_WOLED_WBC_LGD_n/p_CGL_LT Materials</t>
  </si>
  <si>
    <t>2028_TV_WOLED_WBC_RGB_VTE_Open_LGD_LT Materials</t>
  </si>
  <si>
    <t>2028_TV_WOLED_WBC_LGD_n/p_CGL_Merck</t>
  </si>
  <si>
    <t>2028_TV_WOLED_WBC_RGB_VTE_Open_LGD_Merck</t>
  </si>
  <si>
    <t>2028_TV_WOLED_WBC_LGD_n/p_CGL_Toray</t>
  </si>
  <si>
    <t>2028_TV_WOLED_WBC_RGB_VTE_Open_LGD_Toray</t>
  </si>
  <si>
    <t>2028_TV_WOLED_WBC_LGD_CPL_LT Materials</t>
  </si>
  <si>
    <t>2028_TV_WOLED_WBC_LGD_EIL_Comet</t>
  </si>
  <si>
    <t>2028_TV_WOLED_WBC_RGB_VTE_Open_LGD_Comet</t>
  </si>
  <si>
    <t>2028_TV_WOLED_WBC_LGD_ETL_Idemitsu Kosan</t>
  </si>
  <si>
    <t>2028_TV_WOLED_WBC_LGD_ETL_LG Chem</t>
  </si>
  <si>
    <t>2028_TV_WOLED_WBC_RGB_VTE_Open_LGD_LG Chem</t>
  </si>
  <si>
    <t>2028_TV_WOLED_WBC_LGD_HIL_LT Materials</t>
  </si>
  <si>
    <t>2028_TV_WOLED_WBC_LGD_HTL_Merck</t>
  </si>
  <si>
    <t>Novaled_2028_LGD_TV</t>
  </si>
  <si>
    <t>2028_TV_WOLED_WBC_LGD_P_Dopant_Novaled</t>
  </si>
  <si>
    <t>2028_TV_WOLED_WBC_RGB_VTE_Open_LGD_Novaled</t>
  </si>
  <si>
    <t>2028_TV_WOLED_WBC_LGD_R_Dopant_UDC</t>
  </si>
  <si>
    <t>2028_TV_WOLED_WBC_RGB_VTE_Open_LGD_UDC</t>
  </si>
  <si>
    <t>2028_TV_WOLED_WBC_LGD_R_Host_LG Chem</t>
  </si>
  <si>
    <t>2028_TV_WOLED_WBC_LGD_R_Host_Merck</t>
  </si>
  <si>
    <t>2028_TV_WOLED_WBC_LGD_Y/G_Dopant_UDC</t>
  </si>
  <si>
    <t>2028_TV_WOLED_WBC_LGD_Y/G_Host_LG Chem</t>
  </si>
  <si>
    <t>2028_TV_WOLED_WBC_LGD_Y/G_Host_Merck</t>
  </si>
  <si>
    <t>2028_TV_WOLED_WBE_RGB_VTE_Open_LGD_SK JNC</t>
  </si>
  <si>
    <t>2028_TV_WOLED_WBE_RGB_VTE_Open_LGD_DuPont</t>
  </si>
  <si>
    <t>2028_TV_WOLED_WBE_RGB_VTE_Open_LGD_Idemitsu Kosan</t>
  </si>
  <si>
    <t>2028_TV_WOLED_WBE_RGB_VTE_Open_LGD_LG Chem</t>
  </si>
  <si>
    <t>2028_TV_WOLED_WBE_RGB_VTE_Open_LGD_LT Materials</t>
  </si>
  <si>
    <t>2028_TV_WOLED_WBE_RGB_VTE_Open_LGD_Merck</t>
  </si>
  <si>
    <t>2028_TV_WOLED_WBE_RGB_VTE_Open_LGD_Toray</t>
  </si>
  <si>
    <t>2028_TV_WOLED_WBE_RGB_VTE_Open_LGD_Comet</t>
  </si>
  <si>
    <t>2028_TV_WOLED_WBE_RGB_VTE_Open_LGD_UDC</t>
  </si>
  <si>
    <t>2028_TV_WOLED_WBE_RGB_VTE_Open_LGD_Solus AM</t>
  </si>
  <si>
    <t>2028_TV_WOLED_WBE_LGD_P_Dopant_Novaled</t>
  </si>
  <si>
    <t>2028_TV_WOLED_WBE_RGB_VTE_Open_LGD_Novaled</t>
  </si>
  <si>
    <t>(모두)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</si>
</sst>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176" formatCode="&quot;$&quot;#,##0_);[Red]\(&quot;$&quot;#,##0\)"/>
    <numFmt numFmtId="177" formatCode="&quot;$&quot;#,##0.00_);[Red]\(&quot;$&quot;#,##0.00\)"/>
    <numFmt numFmtId="178" formatCode="0.000_ "/>
    <numFmt numFmtId="179" formatCode="#,##0_ "/>
    <numFmt numFmtId="180" formatCode="0.0%"/>
    <numFmt numFmtId="181" formatCode="0.0E+00"/>
    <numFmt numFmtId="182" formatCode="#,##0_ ;[Red]\-#,##0\ "/>
    <numFmt numFmtId="183" formatCode="#,##0.000_);[Red]\(#,##0.000\)"/>
    <numFmt numFmtId="184" formatCode="#,##0.000_ "/>
    <numFmt numFmtId="185" formatCode="#,##0.0;[Red]\-#,##0.0"/>
    <numFmt numFmtId="186" formatCode="0.0_ "/>
    <numFmt numFmtId="187" formatCode="#,##0.0_ ;[Red]\-#,##0.0\ "/>
    <numFmt numFmtId="188" formatCode="&quot;$&quot;#,##0"/>
    <numFmt numFmtId="189" formatCode="0.00_ "/>
    <numFmt numFmtId="190" formatCode="&quot;$&quot;#,##0.0"/>
    <numFmt numFmtId="191" formatCode="\$#,##0.0_);\(\$#,##0.0\)"/>
    <numFmt numFmtId="192" formatCode="#,##0;#,##0"/>
    <numFmt numFmtId="193" formatCode="&quot;$&quot;#,##0.00"/>
    <numFmt numFmtId="194" formatCode="0_);[Red]\(0\)"/>
    <numFmt numFmtId="195" formatCode="0_ "/>
    <numFmt numFmtId="196" formatCode="0.000_);[Red]\(0.000\)"/>
    <numFmt numFmtId="197" formatCode="#,##0.0_ "/>
  </numFmts>
  <fonts count="40">
    <font>
      <sz val="11"/>
      <color theme="1"/>
      <name val="Arial"/>
      <family val="2"/>
    </font>
    <font>
      <sz val="11"/>
      <color theme="1"/>
      <name val="Arial"/>
      <family val="2"/>
      <charset val="128"/>
    </font>
    <font>
      <sz val="6"/>
      <name val="ＭＳ Ｐゴシック"/>
      <family val="3"/>
      <charset val="128"/>
    </font>
    <font>
      <sz val="11"/>
      <color theme="1"/>
      <name val="Arial"/>
      <family val="2"/>
    </font>
    <font>
      <sz val="10"/>
      <name val="Arial"/>
      <family val="2"/>
    </font>
    <font>
      <sz val="28"/>
      <name val="Arial"/>
      <family val="2"/>
    </font>
    <font>
      <sz val="26"/>
      <color rgb="FFFF0000"/>
      <name val="Arial"/>
      <family val="2"/>
    </font>
    <font>
      <sz val="36"/>
      <name val="Arial"/>
      <family val="2"/>
    </font>
    <font>
      <sz val="11"/>
      <name val="Arial"/>
      <family val="2"/>
    </font>
    <font>
      <sz val="11"/>
      <color indexed="8"/>
      <name val="Arial"/>
      <family val="2"/>
    </font>
    <font>
      <sz val="6"/>
      <name val="Arial"/>
      <family val="2"/>
      <charset val="128"/>
    </font>
    <font>
      <sz val="11"/>
      <color theme="1"/>
      <name val="メイリオ"/>
      <family val="2"/>
      <scheme val="minor"/>
    </font>
    <font>
      <sz val="12"/>
      <color theme="1"/>
      <name val="メイリオ"/>
      <family val="2"/>
      <charset val="129"/>
      <scheme val="minor"/>
    </font>
    <font>
      <sz val="6"/>
      <name val="メイリオ"/>
      <family val="3"/>
      <charset val="128"/>
      <scheme val="minor"/>
    </font>
    <font>
      <b/>
      <sz val="11"/>
      <color rgb="FFFF0000"/>
      <name val="Arial"/>
      <family val="2"/>
    </font>
    <font>
      <b/>
      <sz val="11"/>
      <name val="Arial"/>
      <family val="2"/>
    </font>
    <font>
      <sz val="11"/>
      <color theme="1"/>
      <name val="メイリオ"/>
      <family val="3"/>
      <charset val="128"/>
      <scheme val="minor"/>
    </font>
    <font>
      <sz val="10"/>
      <color theme="1"/>
      <name val="Arial"/>
      <family val="2"/>
      <charset val="128"/>
    </font>
    <font>
      <b/>
      <sz val="11"/>
      <color theme="1"/>
      <name val="Arial"/>
      <family val="2"/>
    </font>
    <font>
      <sz val="12"/>
      <color rgb="FF9C0006"/>
      <name val="メイリオ"/>
      <family val="2"/>
      <scheme val="minor"/>
    </font>
    <font>
      <sz val="12"/>
      <color theme="1"/>
      <name val="メイリオ"/>
      <family val="2"/>
      <scheme val="minor"/>
    </font>
    <font>
      <sz val="12"/>
      <color rgb="FF006100"/>
      <name val="メイリオ"/>
      <family val="2"/>
      <scheme val="minor"/>
    </font>
    <font>
      <b/>
      <i/>
      <sz val="11"/>
      <name val="Arial"/>
      <family val="2"/>
    </font>
    <font>
      <i/>
      <sz val="11"/>
      <name val="Arial"/>
      <family val="2"/>
    </font>
    <font>
      <b/>
      <sz val="16"/>
      <color rgb="FFFF0000"/>
      <name val="Arial"/>
      <family val="2"/>
    </font>
    <font>
      <b/>
      <i/>
      <sz val="11"/>
      <color rgb="FFFF0000"/>
      <name val="Arial"/>
      <family val="2"/>
    </font>
    <font>
      <sz val="11"/>
      <color theme="1"/>
      <name val="メイリオ"/>
      <family val="2"/>
      <charset val="128"/>
      <scheme val="minor"/>
    </font>
    <font>
      <sz val="11"/>
      <color rgb="FF000000"/>
      <name val="Arial"/>
      <family val="2"/>
    </font>
    <font>
      <u/>
      <sz val="10"/>
      <color theme="10"/>
      <name val="Arial"/>
      <family val="2"/>
      <charset val="128"/>
    </font>
    <font>
      <u/>
      <sz val="10"/>
      <color theme="10"/>
      <name val="Arial"/>
      <family val="2"/>
    </font>
    <font>
      <sz val="6"/>
      <name val="メイリオ"/>
      <family val="2"/>
      <charset val="128"/>
      <scheme val="minor"/>
    </font>
    <font>
      <b/>
      <i/>
      <sz val="12"/>
      <color theme="1"/>
      <name val="Arial"/>
      <family val="2"/>
    </font>
    <font>
      <b/>
      <sz val="12"/>
      <color rgb="FF0000FF"/>
      <name val="Arial"/>
      <family val="2"/>
    </font>
    <font>
      <b/>
      <u/>
      <sz val="10"/>
      <color theme="10"/>
      <name val="Arial"/>
      <family val="2"/>
    </font>
    <font>
      <b/>
      <i/>
      <sz val="26"/>
      <color rgb="FFFF0000"/>
      <name val="Times New Roman"/>
      <family val="1"/>
    </font>
    <font>
      <b/>
      <sz val="10"/>
      <name val="Arial"/>
      <family val="2"/>
    </font>
    <font>
      <b/>
      <sz val="11"/>
      <color rgb="FF0000CC"/>
      <name val="Arial"/>
      <family val="2"/>
    </font>
    <font>
      <b/>
      <i/>
      <sz val="26"/>
      <name val="Times New Roman"/>
      <family val="1"/>
    </font>
    <font>
      <b/>
      <sz val="11"/>
      <color rgb="FF000000"/>
      <name val="Arial"/>
      <family val="2"/>
    </font>
    <font>
      <sz val="11"/>
      <color rgb="FF000000"/>
      <name val="Aptos"/>
      <family val="2"/>
    </font>
  </fonts>
  <fills count="2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indexed="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BFBFBF"/>
        <bgColor indexed="64"/>
      </patternFill>
    </fill>
  </fills>
  <borders count="154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thin">
        <color rgb="FFFF0000"/>
      </left>
      <right style="thin">
        <color rgb="FFFF0000"/>
      </right>
      <top/>
      <bottom style="medium">
        <color rgb="FFFF0000"/>
      </bottom>
      <diagonal/>
    </border>
    <border>
      <left style="medium">
        <color rgb="FFFF0000"/>
      </left>
      <right style="thin">
        <color rgb="FFFF0000"/>
      </right>
      <top/>
      <bottom style="medium">
        <color rgb="FFFF0000"/>
      </bottom>
      <diagonal/>
    </border>
    <border>
      <left style="thin">
        <color rgb="FFFF0000"/>
      </left>
      <right style="medium">
        <color rgb="FFFF0000"/>
      </right>
      <top/>
      <bottom/>
      <diagonal/>
    </border>
    <border>
      <left style="thin">
        <color rgb="FFFF0000"/>
      </left>
      <right style="thin">
        <color rgb="FFFF0000"/>
      </right>
      <top/>
      <bottom/>
      <diagonal/>
    </border>
    <border>
      <left style="medium">
        <color rgb="FFFF0000"/>
      </left>
      <right style="thin">
        <color rgb="FFFF0000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FF0000"/>
      </left>
      <right style="thin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 style="thin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FF0000"/>
      </left>
      <right style="medium">
        <color rgb="FFFF0000"/>
      </right>
      <top style="medium">
        <color rgb="FFFF0000"/>
      </top>
      <bottom/>
      <diagonal/>
    </border>
    <border>
      <left style="thin">
        <color rgb="FFFF0000"/>
      </left>
      <right style="thin">
        <color rgb="FFFF0000"/>
      </right>
      <top style="medium">
        <color rgb="FFFF0000"/>
      </top>
      <bottom/>
      <diagonal/>
    </border>
    <border>
      <left style="medium">
        <color rgb="FFFF0000"/>
      </left>
      <right style="thin">
        <color rgb="FFFF0000"/>
      </right>
      <top style="medium">
        <color rgb="FFFF0000"/>
      </top>
      <bottom/>
      <diagonal/>
    </border>
    <border>
      <left/>
      <right style="thin">
        <color rgb="FFFF0000"/>
      </right>
      <top/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/>
      <right style="thin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/>
      <right style="thin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rgb="FFFF0000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rgb="FFFF0000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ck">
        <color rgb="FFFF0000"/>
      </right>
      <top style="thick">
        <color rgb="FFFF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FF0000"/>
      </top>
      <bottom style="medium">
        <color indexed="64"/>
      </bottom>
      <diagonal/>
    </border>
    <border>
      <left style="thin">
        <color indexed="64"/>
      </left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/>
      <bottom style="thick">
        <color rgb="FFFF0000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thin">
        <color rgb="FFFF0000"/>
      </left>
      <right style="medium">
        <color rgb="FFFF0000"/>
      </right>
      <top style="thin">
        <color rgb="FFFF0000"/>
      </top>
      <bottom style="medium">
        <color rgb="FFFF0000"/>
      </bottom>
      <diagonal/>
    </border>
    <border>
      <left style="medium">
        <color rgb="FFFF0000"/>
      </left>
      <right style="thin">
        <color rgb="FFFF0000"/>
      </right>
      <top style="thin">
        <color rgb="FFFF0000"/>
      </top>
      <bottom style="medium">
        <color rgb="FFFF0000"/>
      </bottom>
      <diagonal/>
    </border>
    <border>
      <left style="thin">
        <color rgb="FFFF0000"/>
      </left>
      <right style="medium">
        <color rgb="FFFF0000"/>
      </right>
      <top style="medium">
        <color rgb="FFFF0000"/>
      </top>
      <bottom style="thin">
        <color rgb="FFFF0000"/>
      </bottom>
      <diagonal/>
    </border>
    <border>
      <left style="medium">
        <color rgb="FFFF0000"/>
      </left>
      <right style="thin">
        <color rgb="FFFF0000"/>
      </right>
      <top style="medium">
        <color rgb="FFFF0000"/>
      </top>
      <bottom style="thin">
        <color rgb="FFFF0000"/>
      </bottom>
      <diagonal/>
    </border>
    <border>
      <left style="thin">
        <color rgb="FFFF0000"/>
      </left>
      <right style="medium">
        <color rgb="FFFF0000"/>
      </right>
      <top style="thin">
        <color rgb="FFFF0000"/>
      </top>
      <bottom style="thin">
        <color rgb="FFFF0000"/>
      </bottom>
      <diagonal/>
    </border>
    <border>
      <left style="medium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auto="1"/>
      </left>
      <right style="medium">
        <color indexed="64"/>
      </right>
      <top/>
      <bottom style="hair">
        <color auto="1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auto="1"/>
      </left>
      <right style="medium">
        <color indexed="64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indexed="64"/>
      </left>
      <right/>
      <top style="hair">
        <color auto="1"/>
      </top>
      <bottom style="medium">
        <color auto="1"/>
      </bottom>
      <diagonal/>
    </border>
    <border>
      <left style="thin">
        <color indexed="64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/>
      <right style="medium">
        <color indexed="64"/>
      </right>
      <top style="hair">
        <color auto="1"/>
      </top>
      <bottom style="medium">
        <color auto="1"/>
      </bottom>
      <diagonal/>
    </border>
    <border>
      <left style="medium">
        <color indexed="64"/>
      </left>
      <right/>
      <top style="hair">
        <color auto="1"/>
      </top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 style="medium">
        <color indexed="64"/>
      </right>
      <top style="medium">
        <color auto="1"/>
      </top>
      <bottom style="hair">
        <color auto="1"/>
      </bottom>
      <diagonal/>
    </border>
    <border>
      <left style="double">
        <color rgb="FFFF0000"/>
      </left>
      <right style="double">
        <color rgb="FFFF0000"/>
      </right>
      <top style="thin">
        <color rgb="FFFF0000"/>
      </top>
      <bottom style="double">
        <color rgb="FFFF0000"/>
      </bottom>
      <diagonal/>
    </border>
    <border>
      <left style="double">
        <color rgb="FFFF0000"/>
      </left>
      <right style="double">
        <color rgb="FFFF0000"/>
      </right>
      <top style="double">
        <color rgb="FFFF0000"/>
      </top>
      <bottom/>
      <diagonal/>
    </border>
    <border>
      <left style="thin">
        <color indexed="64"/>
      </left>
      <right style="medium">
        <color rgb="FFFF0000"/>
      </right>
      <top/>
      <bottom/>
      <diagonal/>
    </border>
    <border>
      <left style="medium">
        <color rgb="FFFF0000"/>
      </left>
      <right style="thin">
        <color indexed="64"/>
      </right>
      <top/>
      <bottom/>
      <diagonal/>
    </border>
    <border>
      <left style="medium">
        <color rgb="FFFF0000"/>
      </left>
      <right style="medium">
        <color rgb="FFFF0000"/>
      </right>
      <top style="thin">
        <color rgb="FFFF0000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rgb="FFFF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 style="thin">
        <color indexed="64"/>
      </right>
      <top style="medium">
        <color auto="1"/>
      </top>
      <bottom/>
      <diagonal/>
    </border>
    <border>
      <left style="thin">
        <color indexed="64"/>
      </left>
      <right style="medium">
        <color rgb="FFFF0000"/>
      </right>
      <top style="medium">
        <color auto="1"/>
      </top>
      <bottom/>
      <diagonal/>
    </border>
    <border>
      <left style="medium">
        <color rgb="FFFF0000"/>
      </left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 style="medium">
        <color rgb="FFFF0000"/>
      </right>
      <top/>
      <bottom style="medium">
        <color auto="1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medium">
        <color auto="1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indexed="64"/>
      </left>
      <right/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 style="hair">
        <color auto="1"/>
      </bottom>
      <diagonal/>
    </border>
    <border>
      <left/>
      <right/>
      <top style="thin">
        <color indexed="64"/>
      </top>
      <bottom style="hair">
        <color auto="1"/>
      </bottom>
      <diagonal/>
    </border>
    <border>
      <left style="thick">
        <color rgb="FFFF0000"/>
      </left>
      <right style="thin">
        <color indexed="64"/>
      </right>
      <top style="thick">
        <color rgb="FFFF0000"/>
      </top>
      <bottom style="medium">
        <color auto="1"/>
      </bottom>
      <diagonal/>
    </border>
    <border>
      <left style="thick">
        <color rgb="FFFF0000"/>
      </left>
      <right style="thin">
        <color indexed="64"/>
      </right>
      <top/>
      <bottom/>
      <diagonal/>
    </border>
    <border>
      <left style="thick">
        <color rgb="FFFF0000"/>
      </left>
      <right style="thin">
        <color indexed="64"/>
      </right>
      <top/>
      <bottom style="thick">
        <color rgb="FFFF0000"/>
      </bottom>
      <diagonal/>
    </border>
    <border>
      <left style="thin">
        <color rgb="FFFF0000"/>
      </left>
      <right/>
      <top style="medium">
        <color rgb="FFFF0000"/>
      </top>
      <bottom style="medium">
        <color rgb="FFFF0000"/>
      </bottom>
      <diagonal/>
    </border>
    <border>
      <left style="thin">
        <color rgb="FFFF0000"/>
      </left>
      <right/>
      <top/>
      <bottom/>
      <diagonal/>
    </border>
    <border>
      <left style="thin">
        <color rgb="FFFF0000"/>
      </left>
      <right/>
      <top/>
      <bottom style="medium">
        <color rgb="FFFF0000"/>
      </bottom>
      <diagonal/>
    </border>
    <border>
      <left style="thick">
        <color rgb="FFFF0000"/>
      </left>
      <right style="thin">
        <color rgb="FFFF0000"/>
      </right>
      <top style="thick">
        <color rgb="FFFF0000"/>
      </top>
      <bottom style="thick">
        <color rgb="FFFF0000"/>
      </bottom>
      <diagonal/>
    </border>
    <border>
      <left style="thin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hair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hair">
        <color indexed="64"/>
      </right>
      <top/>
      <bottom/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medium">
        <color rgb="FFFF0000"/>
      </left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/>
      <bottom style="medium">
        <color rgb="FFFF0000"/>
      </bottom>
      <diagonal/>
    </border>
    <border>
      <left style="medium">
        <color auto="1"/>
      </left>
      <right style="medium">
        <color indexed="64"/>
      </right>
      <top style="thin">
        <color auto="1"/>
      </top>
      <bottom style="hair">
        <color auto="1"/>
      </bottom>
      <diagonal/>
    </border>
  </borders>
  <cellStyleXfs count="22">
    <xf numFmtId="0" fontId="0" fillId="0" borderId="0">
      <alignment vertical="center"/>
    </xf>
    <xf numFmtId="0" fontId="4" fillId="0" borderId="0"/>
    <xf numFmtId="0" fontId="4" fillId="0" borderId="0"/>
    <xf numFmtId="0" fontId="11" fillId="0" borderId="0"/>
    <xf numFmtId="0" fontId="12" fillId="0" borderId="0"/>
    <xf numFmtId="0" fontId="16" fillId="0" borderId="0">
      <alignment vertical="center"/>
    </xf>
    <xf numFmtId="0" fontId="17" fillId="0" borderId="0">
      <alignment vertical="center"/>
    </xf>
    <xf numFmtId="0" fontId="19" fillId="3" borderId="0" applyNumberFormat="0" applyBorder="0" applyAlignment="0" applyProtection="0"/>
    <xf numFmtId="0" fontId="20" fillId="0" borderId="0" applyFont="0" applyFill="0" applyBorder="0" applyAlignment="0" applyProtection="0"/>
    <xf numFmtId="0" fontId="21" fillId="2" borderId="0" applyNumberFormat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11" fillId="0" borderId="0" applyFont="0" applyFill="0" applyBorder="0" applyAlignment="0" applyProtection="0"/>
    <xf numFmtId="38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26" fillId="0" borderId="0">
      <alignment vertical="center"/>
    </xf>
    <xf numFmtId="0" fontId="11" fillId="0" borderId="0"/>
    <xf numFmtId="0" fontId="1" fillId="0" borderId="0">
      <alignment vertical="center"/>
    </xf>
    <xf numFmtId="0" fontId="17" fillId="0" borderId="0">
      <alignment vertical="center"/>
    </xf>
    <xf numFmtId="0" fontId="28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/>
  </cellStyleXfs>
  <cellXfs count="945">
    <xf numFmtId="0" fontId="0" fillId="0" borderId="0" xfId="0">
      <alignment vertical="center"/>
    </xf>
    <xf numFmtId="0" fontId="4" fillId="4" borderId="0" xfId="1" applyFill="1"/>
    <xf numFmtId="0" fontId="5" fillId="4" borderId="0" xfId="1" applyFont="1" applyFill="1" applyAlignment="1">
      <alignment horizontal="center" vertical="center"/>
    </xf>
    <xf numFmtId="0" fontId="6" fillId="4" borderId="0" xfId="1" applyFont="1" applyFill="1" applyAlignment="1">
      <alignment horizontal="center"/>
    </xf>
    <xf numFmtId="0" fontId="7" fillId="4" borderId="0" xfId="1" applyFont="1" applyFill="1" applyAlignment="1">
      <alignment horizontal="center"/>
    </xf>
    <xf numFmtId="0" fontId="7" fillId="4" borderId="0" xfId="1" applyFont="1" applyFill="1" applyAlignment="1">
      <alignment horizontal="center" vertical="center"/>
    </xf>
    <xf numFmtId="0" fontId="8" fillId="4" borderId="0" xfId="2" applyFont="1" applyFill="1"/>
    <xf numFmtId="0" fontId="8" fillId="0" borderId="1" xfId="2" applyFont="1" applyBorder="1" applyAlignment="1">
      <alignment vertical="center"/>
    </xf>
    <xf numFmtId="0" fontId="8" fillId="4" borderId="1" xfId="2" applyFont="1" applyFill="1" applyBorder="1"/>
    <xf numFmtId="0" fontId="11" fillId="0" borderId="0" xfId="3"/>
    <xf numFmtId="0" fontId="3" fillId="0" borderId="0" xfId="3" applyFont="1" applyAlignment="1">
      <alignment vertical="center"/>
    </xf>
    <xf numFmtId="0" fontId="3" fillId="0" borderId="0" xfId="3" applyFont="1"/>
    <xf numFmtId="0" fontId="14" fillId="0" borderId="0" xfId="3" applyFont="1" applyAlignment="1">
      <alignment vertical="center"/>
    </xf>
    <xf numFmtId="0" fontId="18" fillId="0" borderId="0" xfId="6" applyFont="1" applyProtection="1">
      <alignment vertical="center"/>
      <protection hidden="1"/>
    </xf>
    <xf numFmtId="38" fontId="3" fillId="0" borderId="34" xfId="3" applyNumberFormat="1" applyFont="1" applyBorder="1"/>
    <xf numFmtId="38" fontId="3" fillId="0" borderId="12" xfId="3" applyNumberFormat="1" applyFont="1" applyBorder="1"/>
    <xf numFmtId="0" fontId="18" fillId="0" borderId="0" xfId="3" applyFont="1"/>
    <xf numFmtId="0" fontId="8" fillId="10" borderId="0" xfId="4" applyFont="1" applyFill="1" applyAlignment="1">
      <alignment vertical="center"/>
    </xf>
    <xf numFmtId="181" fontId="8" fillId="5" borderId="62" xfId="13" applyNumberFormat="1" applyFont="1" applyFill="1" applyBorder="1" applyAlignment="1">
      <alignment horizontal="center" vertical="center"/>
    </xf>
    <xf numFmtId="0" fontId="8" fillId="10" borderId="63" xfId="7" applyFont="1" applyFill="1" applyBorder="1" applyAlignment="1">
      <alignment horizontal="left" vertical="center"/>
    </xf>
    <xf numFmtId="0" fontId="8" fillId="5" borderId="66" xfId="7" applyFont="1" applyFill="1" applyBorder="1" applyAlignment="1">
      <alignment horizontal="center" vertical="center"/>
    </xf>
    <xf numFmtId="0" fontId="8" fillId="10" borderId="67" xfId="7" applyFont="1" applyFill="1" applyBorder="1" applyAlignment="1">
      <alignment horizontal="left" vertical="center"/>
    </xf>
    <xf numFmtId="181" fontId="8" fillId="5" borderId="64" xfId="13" applyNumberFormat="1" applyFont="1" applyFill="1" applyBorder="1" applyAlignment="1">
      <alignment horizontal="center" vertical="center"/>
    </xf>
    <xf numFmtId="0" fontId="8" fillId="0" borderId="0" xfId="4" applyFont="1" applyAlignment="1">
      <alignment vertical="center"/>
    </xf>
    <xf numFmtId="182" fontId="8" fillId="6" borderId="68" xfId="7" applyNumberFormat="1" applyFont="1" applyFill="1" applyBorder="1" applyAlignment="1">
      <alignment horizontal="center" vertical="center"/>
    </xf>
    <xf numFmtId="9" fontId="8" fillId="6" borderId="69" xfId="7" applyNumberFormat="1" applyFont="1" applyFill="1" applyBorder="1" applyAlignment="1">
      <alignment horizontal="center" vertical="center"/>
    </xf>
    <xf numFmtId="9" fontId="8" fillId="6" borderId="70" xfId="7" applyNumberFormat="1" applyFont="1" applyFill="1" applyBorder="1" applyAlignment="1">
      <alignment horizontal="center" vertical="center"/>
    </xf>
    <xf numFmtId="0" fontId="8" fillId="10" borderId="71" xfId="7" applyFont="1" applyFill="1" applyBorder="1" applyAlignment="1">
      <alignment horizontal="left" vertical="center"/>
    </xf>
    <xf numFmtId="0" fontId="8" fillId="0" borderId="0" xfId="4" applyFont="1" applyAlignment="1">
      <alignment horizontal="center" vertical="center"/>
    </xf>
    <xf numFmtId="182" fontId="8" fillId="6" borderId="72" xfId="7" applyNumberFormat="1" applyFont="1" applyFill="1" applyBorder="1" applyAlignment="1">
      <alignment horizontal="center" vertical="center"/>
    </xf>
    <xf numFmtId="9" fontId="8" fillId="6" borderId="73" xfId="7" applyNumberFormat="1" applyFont="1" applyFill="1" applyBorder="1" applyAlignment="1">
      <alignment horizontal="center" vertical="center"/>
    </xf>
    <xf numFmtId="9" fontId="8" fillId="6" borderId="74" xfId="7" applyNumberFormat="1" applyFont="1" applyFill="1" applyBorder="1" applyAlignment="1">
      <alignment horizontal="center" vertical="center"/>
    </xf>
    <xf numFmtId="180" fontId="8" fillId="6" borderId="73" xfId="7" applyNumberFormat="1" applyFont="1" applyFill="1" applyBorder="1" applyAlignment="1">
      <alignment horizontal="center" vertical="center"/>
    </xf>
    <xf numFmtId="0" fontId="8" fillId="10" borderId="75" xfId="7" applyFont="1" applyFill="1" applyBorder="1" applyAlignment="1">
      <alignment horizontal="left" vertical="center"/>
    </xf>
    <xf numFmtId="180" fontId="8" fillId="5" borderId="73" xfId="7" applyNumberFormat="1" applyFont="1" applyFill="1" applyBorder="1" applyAlignment="1">
      <alignment horizontal="center" vertical="center"/>
    </xf>
    <xf numFmtId="9" fontId="8" fillId="5" borderId="74" xfId="7" applyNumberFormat="1" applyFont="1" applyFill="1" applyBorder="1" applyAlignment="1">
      <alignment horizontal="center" vertical="center"/>
    </xf>
    <xf numFmtId="9" fontId="8" fillId="5" borderId="73" xfId="7" applyNumberFormat="1" applyFont="1" applyFill="1" applyBorder="1" applyAlignment="1">
      <alignment horizontal="center" vertical="center"/>
    </xf>
    <xf numFmtId="9" fontId="8" fillId="6" borderId="72" xfId="12" applyFont="1" applyFill="1" applyBorder="1" applyAlignment="1">
      <alignment horizontal="center" vertical="center"/>
    </xf>
    <xf numFmtId="0" fontId="8" fillId="8" borderId="75" xfId="7" applyFont="1" applyFill="1" applyBorder="1" applyAlignment="1">
      <alignment horizontal="left" vertical="center"/>
    </xf>
    <xf numFmtId="0" fontId="8" fillId="7" borderId="75" xfId="7" applyFont="1" applyFill="1" applyBorder="1" applyAlignment="1">
      <alignment horizontal="left" vertical="center"/>
    </xf>
    <xf numFmtId="0" fontId="8" fillId="9" borderId="75" xfId="7" applyFont="1" applyFill="1" applyBorder="1" applyAlignment="1">
      <alignment horizontal="left" vertical="center"/>
    </xf>
    <xf numFmtId="0" fontId="8" fillId="0" borderId="17" xfId="7" applyFont="1" applyFill="1" applyBorder="1" applyAlignment="1">
      <alignment horizontal="center" vertical="center" wrapText="1"/>
    </xf>
    <xf numFmtId="0" fontId="8" fillId="0" borderId="18" xfId="7" applyFont="1" applyFill="1" applyBorder="1" applyAlignment="1">
      <alignment horizontal="center" vertical="center" wrapText="1"/>
    </xf>
    <xf numFmtId="0" fontId="8" fillId="0" borderId="51" xfId="7" applyFont="1" applyFill="1" applyBorder="1" applyAlignment="1">
      <alignment horizontal="center" vertical="center" wrapText="1"/>
    </xf>
    <xf numFmtId="0" fontId="8" fillId="0" borderId="31" xfId="7" applyFont="1" applyFill="1" applyBorder="1" applyAlignment="1">
      <alignment vertical="center" wrapText="1"/>
    </xf>
    <xf numFmtId="0" fontId="8" fillId="0" borderId="0" xfId="7" applyFont="1" applyFill="1" applyAlignment="1">
      <alignment horizontal="center" vertical="center"/>
    </xf>
    <xf numFmtId="0" fontId="15" fillId="0" borderId="0" xfId="7" applyFont="1" applyFill="1" applyAlignment="1">
      <alignment vertical="center"/>
    </xf>
    <xf numFmtId="0" fontId="8" fillId="0" borderId="0" xfId="7" applyFont="1" applyFill="1" applyAlignment="1">
      <alignment vertical="center"/>
    </xf>
    <xf numFmtId="0" fontId="8" fillId="0" borderId="0" xfId="3" applyFont="1" applyAlignment="1">
      <alignment vertical="center"/>
    </xf>
    <xf numFmtId="182" fontId="8" fillId="6" borderId="69" xfId="7" applyNumberFormat="1" applyFont="1" applyFill="1" applyBorder="1" applyAlignment="1">
      <alignment horizontal="center" vertical="center"/>
    </xf>
    <xf numFmtId="182" fontId="8" fillId="6" borderId="73" xfId="7" applyNumberFormat="1" applyFont="1" applyFill="1" applyBorder="1" applyAlignment="1">
      <alignment horizontal="center" vertical="center"/>
    </xf>
    <xf numFmtId="182" fontId="8" fillId="5" borderId="73" xfId="7" applyNumberFormat="1" applyFont="1" applyFill="1" applyBorder="1" applyAlignment="1">
      <alignment horizontal="center" vertical="center"/>
    </xf>
    <xf numFmtId="0" fontId="8" fillId="10" borderId="17" xfId="7" applyFont="1" applyFill="1" applyBorder="1" applyAlignment="1">
      <alignment horizontal="center" vertical="center" wrapText="1"/>
    </xf>
    <xf numFmtId="0" fontId="8" fillId="10" borderId="18" xfId="7" applyFont="1" applyFill="1" applyBorder="1" applyAlignment="1">
      <alignment horizontal="center" vertical="center" wrapText="1"/>
    </xf>
    <xf numFmtId="0" fontId="8" fillId="10" borderId="51" xfId="7" applyFont="1" applyFill="1" applyBorder="1" applyAlignment="1">
      <alignment horizontal="center" vertical="center" wrapText="1"/>
    </xf>
    <xf numFmtId="0" fontId="24" fillId="0" borderId="0" xfId="7" applyFont="1" applyFill="1" applyAlignment="1">
      <alignment vertical="center"/>
    </xf>
    <xf numFmtId="0" fontId="18" fillId="0" borderId="0" xfId="3" applyFont="1" applyAlignment="1">
      <alignment vertical="center"/>
    </xf>
    <xf numFmtId="0" fontId="25" fillId="0" borderId="0" xfId="3" quotePrefix="1" applyFont="1" applyAlignment="1">
      <alignment horizontal="right" vertical="center"/>
    </xf>
    <xf numFmtId="0" fontId="3" fillId="0" borderId="0" xfId="3" applyFont="1" applyProtection="1">
      <protection locked="0"/>
    </xf>
    <xf numFmtId="0" fontId="3" fillId="0" borderId="31" xfId="3" applyFont="1" applyBorder="1" applyAlignment="1">
      <alignment horizontal="left"/>
    </xf>
    <xf numFmtId="0" fontId="3" fillId="0" borderId="30" xfId="3" applyFont="1" applyBorder="1" applyAlignment="1">
      <alignment horizontal="left"/>
    </xf>
    <xf numFmtId="0" fontId="3" fillId="0" borderId="34" xfId="3" applyFont="1" applyBorder="1"/>
    <xf numFmtId="0" fontId="3" fillId="0" borderId="12" xfId="3" applyFont="1" applyBorder="1"/>
    <xf numFmtId="0" fontId="3" fillId="0" borderId="55" xfId="3" applyFont="1" applyBorder="1" applyAlignment="1">
      <alignment horizontal="left"/>
    </xf>
    <xf numFmtId="49" fontId="3" fillId="0" borderId="17" xfId="6" applyNumberFormat="1" applyFont="1" applyBorder="1" applyAlignment="1">
      <alignment horizontal="center" vertical="center"/>
    </xf>
    <xf numFmtId="49" fontId="3" fillId="0" borderId="18" xfId="6" applyNumberFormat="1" applyFont="1" applyBorder="1" applyAlignment="1">
      <alignment horizontal="center" vertical="center"/>
    </xf>
    <xf numFmtId="0" fontId="3" fillId="0" borderId="31" xfId="3" applyFont="1" applyBorder="1"/>
    <xf numFmtId="0" fontId="3" fillId="0" borderId="30" xfId="6" applyFont="1" applyBorder="1" applyProtection="1">
      <alignment vertical="center"/>
      <protection hidden="1"/>
    </xf>
    <xf numFmtId="0" fontId="3" fillId="0" borderId="60" xfId="6" applyFont="1" applyBorder="1" applyProtection="1">
      <alignment vertical="center"/>
      <protection hidden="1"/>
    </xf>
    <xf numFmtId="0" fontId="3" fillId="0" borderId="29" xfId="6" applyFont="1" applyBorder="1" applyProtection="1">
      <alignment vertical="center"/>
      <protection hidden="1"/>
    </xf>
    <xf numFmtId="0" fontId="3" fillId="0" borderId="55" xfId="6" applyFont="1" applyBorder="1" applyProtection="1">
      <alignment vertical="center"/>
      <protection hidden="1"/>
    </xf>
    <xf numFmtId="0" fontId="3" fillId="0" borderId="89" xfId="3" applyFont="1" applyBorder="1"/>
    <xf numFmtId="0" fontId="3" fillId="0" borderId="29" xfId="3" applyFont="1" applyBorder="1" applyAlignment="1">
      <alignment horizontal="left"/>
    </xf>
    <xf numFmtId="49" fontId="3" fillId="0" borderId="17" xfId="6" applyNumberFormat="1" applyFont="1" applyBorder="1" applyAlignment="1" applyProtection="1">
      <alignment horizontal="center" vertical="center"/>
      <protection hidden="1"/>
    </xf>
    <xf numFmtId="49" fontId="3" fillId="0" borderId="33" xfId="6" applyNumberFormat="1" applyFont="1" applyBorder="1" applyAlignment="1" applyProtection="1">
      <alignment horizontal="center" vertical="center"/>
      <protection hidden="1"/>
    </xf>
    <xf numFmtId="49" fontId="3" fillId="0" borderId="18" xfId="6" applyNumberFormat="1" applyFont="1" applyBorder="1" applyAlignment="1" applyProtection="1">
      <alignment horizontal="center" vertical="center"/>
      <protection hidden="1"/>
    </xf>
    <xf numFmtId="49" fontId="8" fillId="0" borderId="17" xfId="6" applyNumberFormat="1" applyFont="1" applyBorder="1" applyAlignment="1" applyProtection="1">
      <alignment horizontal="center" vertical="center"/>
      <protection hidden="1"/>
    </xf>
    <xf numFmtId="49" fontId="8" fillId="0" borderId="33" xfId="6" applyNumberFormat="1" applyFont="1" applyBorder="1" applyAlignment="1" applyProtection="1">
      <alignment horizontal="center" vertical="center"/>
      <protection hidden="1"/>
    </xf>
    <xf numFmtId="49" fontId="8" fillId="0" borderId="18" xfId="6" applyNumberFormat="1" applyFont="1" applyBorder="1" applyAlignment="1" applyProtection="1">
      <alignment horizontal="center" vertical="center"/>
      <protection hidden="1"/>
    </xf>
    <xf numFmtId="0" fontId="3" fillId="0" borderId="31" xfId="6" applyFont="1" applyBorder="1" applyAlignment="1" applyProtection="1">
      <alignment horizontal="center" vertical="center"/>
      <protection hidden="1"/>
    </xf>
    <xf numFmtId="0" fontId="22" fillId="0" borderId="0" xfId="3" quotePrefix="1" applyFont="1" applyAlignment="1">
      <alignment horizontal="right" vertical="center"/>
    </xf>
    <xf numFmtId="0" fontId="22" fillId="0" borderId="0" xfId="6" quotePrefix="1" applyFont="1" applyAlignment="1" applyProtection="1">
      <alignment horizontal="right" vertical="center"/>
      <protection hidden="1"/>
    </xf>
    <xf numFmtId="0" fontId="3" fillId="0" borderId="31" xfId="6" applyFont="1" applyBorder="1" applyProtection="1">
      <alignment vertical="center"/>
      <protection hidden="1"/>
    </xf>
    <xf numFmtId="0" fontId="11" fillId="0" borderId="0" xfId="3" applyProtection="1">
      <protection locked="0"/>
    </xf>
    <xf numFmtId="38" fontId="3" fillId="0" borderId="11" xfId="3" applyNumberFormat="1" applyFont="1" applyBorder="1"/>
    <xf numFmtId="0" fontId="3" fillId="0" borderId="11" xfId="3" applyFont="1" applyBorder="1"/>
    <xf numFmtId="49" fontId="3" fillId="0" borderId="33" xfId="6" applyNumberFormat="1" applyFont="1" applyBorder="1" applyAlignment="1">
      <alignment horizontal="center" vertical="center"/>
    </xf>
    <xf numFmtId="0" fontId="3" fillId="0" borderId="11" xfId="6" applyFont="1" applyBorder="1" applyProtection="1">
      <alignment vertical="center"/>
      <protection hidden="1"/>
    </xf>
    <xf numFmtId="38" fontId="3" fillId="0" borderId="17" xfId="3" applyNumberFormat="1" applyFont="1" applyBorder="1"/>
    <xf numFmtId="38" fontId="3" fillId="0" borderId="33" xfId="3" applyNumberFormat="1" applyFont="1" applyBorder="1"/>
    <xf numFmtId="38" fontId="3" fillId="0" borderId="18" xfId="3" applyNumberFormat="1" applyFont="1" applyBorder="1"/>
    <xf numFmtId="1" fontId="3" fillId="0" borderId="31" xfId="6" applyNumberFormat="1" applyFont="1" applyBorder="1" applyProtection="1">
      <alignment vertical="center"/>
      <protection hidden="1"/>
    </xf>
    <xf numFmtId="0" fontId="3" fillId="0" borderId="17" xfId="3" applyFont="1" applyBorder="1"/>
    <xf numFmtId="0" fontId="3" fillId="0" borderId="33" xfId="3" applyFont="1" applyBorder="1"/>
    <xf numFmtId="0" fontId="3" fillId="0" borderId="18" xfId="3" applyFont="1" applyBorder="1"/>
    <xf numFmtId="1" fontId="3" fillId="0" borderId="89" xfId="6" applyNumberFormat="1" applyFont="1" applyBorder="1" applyProtection="1">
      <alignment vertical="center"/>
      <protection hidden="1"/>
    </xf>
    <xf numFmtId="1" fontId="3" fillId="0" borderId="29" xfId="3" applyNumberFormat="1" applyFont="1" applyBorder="1" applyAlignment="1">
      <alignment horizontal="left"/>
    </xf>
    <xf numFmtId="1" fontId="3" fillId="0" borderId="60" xfId="3" applyNumberFormat="1" applyFont="1" applyBorder="1" applyAlignment="1">
      <alignment horizontal="left"/>
    </xf>
    <xf numFmtId="1" fontId="3" fillId="0" borderId="30" xfId="3" applyNumberFormat="1" applyFont="1" applyBorder="1" applyAlignment="1">
      <alignment horizontal="left"/>
    </xf>
    <xf numFmtId="1" fontId="3" fillId="0" borderId="55" xfId="3" applyNumberFormat="1" applyFont="1" applyBorder="1" applyAlignment="1">
      <alignment horizontal="left"/>
    </xf>
    <xf numFmtId="1" fontId="3" fillId="0" borderId="60" xfId="6" applyNumberFormat="1" applyFont="1" applyBorder="1" applyProtection="1">
      <alignment vertical="center"/>
      <protection hidden="1"/>
    </xf>
    <xf numFmtId="49" fontId="3" fillId="0" borderId="51" xfId="6" applyNumberFormat="1" applyFont="1" applyBorder="1" applyAlignment="1" applyProtection="1">
      <alignment horizontal="center" vertical="center"/>
      <protection hidden="1"/>
    </xf>
    <xf numFmtId="0" fontId="3" fillId="0" borderId="89" xfId="6" applyFont="1" applyBorder="1" applyAlignment="1" applyProtection="1">
      <alignment horizontal="center" vertical="center"/>
      <protection hidden="1"/>
    </xf>
    <xf numFmtId="185" fontId="3" fillId="0" borderId="17" xfId="3" applyNumberFormat="1" applyFont="1" applyBorder="1"/>
    <xf numFmtId="185" fontId="3" fillId="0" borderId="33" xfId="3" applyNumberFormat="1" applyFont="1" applyBorder="1"/>
    <xf numFmtId="185" fontId="3" fillId="0" borderId="18" xfId="3" applyNumberFormat="1" applyFont="1" applyBorder="1"/>
    <xf numFmtId="186" fontId="3" fillId="0" borderId="17" xfId="3" applyNumberFormat="1" applyFont="1" applyBorder="1"/>
    <xf numFmtId="186" fontId="3" fillId="0" borderId="33" xfId="3" applyNumberFormat="1" applyFont="1" applyBorder="1"/>
    <xf numFmtId="186" fontId="3" fillId="0" borderId="18" xfId="3" applyNumberFormat="1" applyFont="1" applyBorder="1"/>
    <xf numFmtId="0" fontId="3" fillId="0" borderId="89" xfId="3" applyFont="1" applyBorder="1" applyAlignment="1">
      <alignment horizontal="left"/>
    </xf>
    <xf numFmtId="185" fontId="3" fillId="0" borderId="11" xfId="3" applyNumberFormat="1" applyFont="1" applyBorder="1"/>
    <xf numFmtId="185" fontId="3" fillId="0" borderId="34" xfId="3" applyNumberFormat="1" applyFont="1" applyBorder="1"/>
    <xf numFmtId="185" fontId="3" fillId="0" borderId="12" xfId="3" applyNumberFormat="1" applyFont="1" applyBorder="1"/>
    <xf numFmtId="186" fontId="3" fillId="0" borderId="11" xfId="3" applyNumberFormat="1" applyFont="1" applyBorder="1"/>
    <xf numFmtId="186" fontId="3" fillId="0" borderId="34" xfId="3" applyNumberFormat="1" applyFont="1" applyBorder="1"/>
    <xf numFmtId="186" fontId="3" fillId="0" borderId="12" xfId="3" applyNumberFormat="1" applyFont="1" applyBorder="1"/>
    <xf numFmtId="0" fontId="3" fillId="0" borderId="60" xfId="3" applyFont="1" applyBorder="1" applyAlignment="1">
      <alignment horizontal="left"/>
    </xf>
    <xf numFmtId="49" fontId="3" fillId="0" borderId="19" xfId="6" applyNumberFormat="1" applyFont="1" applyBorder="1" applyAlignment="1" applyProtection="1">
      <alignment horizontal="center" vertical="center"/>
      <protection hidden="1"/>
    </xf>
    <xf numFmtId="0" fontId="3" fillId="0" borderId="89" xfId="6" applyFont="1" applyBorder="1" applyProtection="1">
      <alignment vertical="center"/>
      <protection hidden="1"/>
    </xf>
    <xf numFmtId="0" fontId="8" fillId="0" borderId="0" xfId="5" applyFont="1" applyProtection="1">
      <alignment vertical="center"/>
      <protection locked="0"/>
    </xf>
    <xf numFmtId="0" fontId="15" fillId="0" borderId="0" xfId="5" applyFont="1" applyProtection="1">
      <alignment vertical="center"/>
      <protection locked="0"/>
    </xf>
    <xf numFmtId="9" fontId="3" fillId="0" borderId="36" xfId="3" applyNumberFormat="1" applyFont="1" applyBorder="1" applyAlignment="1" applyProtection="1">
      <alignment horizontal="center" vertical="center"/>
      <protection hidden="1"/>
    </xf>
    <xf numFmtId="9" fontId="3" fillId="0" borderId="12" xfId="3" applyNumberFormat="1" applyFont="1" applyBorder="1" applyAlignment="1" applyProtection="1">
      <alignment horizontal="center" vertical="center"/>
      <protection locked="0"/>
    </xf>
    <xf numFmtId="9" fontId="3" fillId="0" borderId="58" xfId="3" applyNumberFormat="1" applyFont="1" applyBorder="1" applyAlignment="1" applyProtection="1">
      <alignment horizontal="center" vertical="center"/>
      <protection hidden="1"/>
    </xf>
    <xf numFmtId="9" fontId="3" fillId="0" borderId="39" xfId="3" applyNumberFormat="1" applyFont="1" applyBorder="1" applyAlignment="1" applyProtection="1">
      <alignment horizontal="center" vertical="center"/>
      <protection locked="0"/>
    </xf>
    <xf numFmtId="9" fontId="3" fillId="0" borderId="39" xfId="3" applyNumberFormat="1" applyFont="1" applyBorder="1" applyAlignment="1" applyProtection="1">
      <alignment horizontal="center" vertical="center"/>
      <protection hidden="1"/>
    </xf>
    <xf numFmtId="9" fontId="3" fillId="0" borderId="56" xfId="3" applyNumberFormat="1" applyFont="1" applyBorder="1" applyAlignment="1" applyProtection="1">
      <alignment horizontal="center" vertical="center"/>
      <protection hidden="1"/>
    </xf>
    <xf numFmtId="9" fontId="3" fillId="0" borderId="34" xfId="3" applyNumberFormat="1" applyFont="1" applyBorder="1" applyAlignment="1" applyProtection="1">
      <alignment horizontal="center" vertical="center"/>
      <protection locked="0"/>
    </xf>
    <xf numFmtId="9" fontId="3" fillId="0" borderId="34" xfId="3" applyNumberFormat="1" applyFont="1" applyBorder="1" applyAlignment="1" applyProtection="1">
      <alignment horizontal="center" vertical="center"/>
      <protection hidden="1"/>
    </xf>
    <xf numFmtId="0" fontId="3" fillId="0" borderId="11" xfId="3" applyFont="1" applyBorder="1" applyAlignment="1" applyProtection="1">
      <alignment vertical="center"/>
      <protection hidden="1"/>
    </xf>
    <xf numFmtId="0" fontId="3" fillId="0" borderId="13" xfId="3" applyFont="1" applyBorder="1" applyAlignment="1" applyProtection="1">
      <alignment vertical="center"/>
      <protection hidden="1"/>
    </xf>
    <xf numFmtId="0" fontId="3" fillId="0" borderId="0" xfId="3" applyFont="1" applyAlignment="1" applyProtection="1">
      <alignment vertical="center"/>
      <protection locked="0"/>
    </xf>
    <xf numFmtId="0" fontId="3" fillId="0" borderId="48" xfId="3" applyFont="1" applyBorder="1" applyAlignment="1" applyProtection="1">
      <alignment vertical="center"/>
      <protection hidden="1"/>
    </xf>
    <xf numFmtId="0" fontId="3" fillId="0" borderId="37" xfId="3" applyFont="1" applyBorder="1" applyAlignment="1" applyProtection="1">
      <alignment vertical="center"/>
      <protection hidden="1"/>
    </xf>
    <xf numFmtId="0" fontId="3" fillId="17" borderId="0" xfId="3" applyFont="1" applyFill="1" applyAlignment="1" applyProtection="1">
      <alignment vertical="center"/>
      <protection locked="0"/>
    </xf>
    <xf numFmtId="0" fontId="3" fillId="0" borderId="101" xfId="3" applyFont="1" applyBorder="1" applyAlignment="1" applyProtection="1">
      <alignment horizontal="center" vertical="center" wrapText="1"/>
      <protection locked="0"/>
    </xf>
    <xf numFmtId="0" fontId="3" fillId="0" borderId="106" xfId="3" applyFont="1" applyBorder="1" applyAlignment="1" applyProtection="1">
      <alignment horizontal="center" vertical="center" wrapText="1"/>
      <protection locked="0"/>
    </xf>
    <xf numFmtId="0" fontId="3" fillId="0" borderId="100" xfId="3" applyFont="1" applyBorder="1" applyAlignment="1" applyProtection="1">
      <alignment horizontal="center" vertical="center" wrapText="1"/>
      <protection locked="0"/>
    </xf>
    <xf numFmtId="0" fontId="3" fillId="0" borderId="108" xfId="3" applyFont="1" applyBorder="1" applyAlignment="1" applyProtection="1">
      <alignment vertical="center" wrapText="1"/>
      <protection locked="0"/>
    </xf>
    <xf numFmtId="0" fontId="3" fillId="17" borderId="0" xfId="3" applyFont="1" applyFill="1" applyAlignment="1" applyProtection="1">
      <alignment horizontal="center" vertical="center"/>
      <protection hidden="1"/>
    </xf>
    <xf numFmtId="0" fontId="18" fillId="0" borderId="0" xfId="3" applyFont="1" applyAlignment="1" applyProtection="1">
      <alignment vertical="center"/>
      <protection hidden="1"/>
    </xf>
    <xf numFmtId="0" fontId="3" fillId="5" borderId="14" xfId="3" applyFont="1" applyFill="1" applyBorder="1" applyAlignment="1" applyProtection="1">
      <alignment horizontal="center" vertical="center"/>
      <protection locked="0"/>
    </xf>
    <xf numFmtId="49" fontId="27" fillId="0" borderId="89" xfId="3" applyNumberFormat="1" applyFont="1" applyBorder="1" applyAlignment="1">
      <alignment horizontal="center" vertical="center"/>
    </xf>
    <xf numFmtId="49" fontId="27" fillId="0" borderId="18" xfId="3" applyNumberFormat="1" applyFont="1" applyBorder="1" applyAlignment="1">
      <alignment horizontal="center" vertical="center"/>
    </xf>
    <xf numFmtId="49" fontId="27" fillId="0" borderId="51" xfId="3" applyNumberFormat="1" applyFont="1" applyBorder="1" applyAlignment="1">
      <alignment horizontal="center" vertical="center"/>
    </xf>
    <xf numFmtId="0" fontId="25" fillId="0" borderId="110" xfId="3" applyFont="1" applyBorder="1" applyAlignment="1">
      <alignment horizontal="center" vertical="center"/>
    </xf>
    <xf numFmtId="0" fontId="18" fillId="0" borderId="0" xfId="3" applyFont="1" applyAlignment="1" applyProtection="1">
      <alignment vertical="center"/>
      <protection locked="0" hidden="1"/>
    </xf>
    <xf numFmtId="0" fontId="18" fillId="0" borderId="0" xfId="3" applyFont="1" applyProtection="1">
      <protection hidden="1"/>
    </xf>
    <xf numFmtId="0" fontId="14" fillId="5" borderId="109" xfId="3" applyFont="1" applyFill="1" applyBorder="1" applyAlignment="1" applyProtection="1">
      <alignment horizontal="center"/>
      <protection locked="0"/>
    </xf>
    <xf numFmtId="0" fontId="25" fillId="0" borderId="110" xfId="3" applyFont="1" applyBorder="1" applyAlignment="1">
      <alignment horizontal="center"/>
    </xf>
    <xf numFmtId="0" fontId="18" fillId="0" borderId="0" xfId="3" applyFont="1" applyProtection="1">
      <protection locked="0" hidden="1"/>
    </xf>
    <xf numFmtId="0" fontId="11" fillId="0" borderId="0" xfId="3" applyAlignment="1">
      <alignment vertical="center"/>
    </xf>
    <xf numFmtId="0" fontId="3" fillId="18" borderId="0" xfId="3" applyFont="1" applyFill="1" applyAlignment="1">
      <alignment vertical="center"/>
    </xf>
    <xf numFmtId="188" fontId="3" fillId="0" borderId="0" xfId="14" applyNumberFormat="1" applyFont="1" applyBorder="1" applyAlignment="1">
      <alignment vertical="center"/>
    </xf>
    <xf numFmtId="0" fontId="1" fillId="0" borderId="0" xfId="18">
      <alignment vertical="center"/>
    </xf>
    <xf numFmtId="0" fontId="3" fillId="0" borderId="0" xfId="19" applyFont="1" applyProtection="1">
      <alignment vertical="center"/>
      <protection locked="0" hidden="1"/>
    </xf>
    <xf numFmtId="0" fontId="3" fillId="0" borderId="0" xfId="19" applyFont="1" applyAlignment="1" applyProtection="1">
      <alignment horizontal="left" vertical="center"/>
      <protection locked="0" hidden="1"/>
    </xf>
    <xf numFmtId="0" fontId="3" fillId="22" borderId="12" xfId="19" applyFont="1" applyFill="1" applyBorder="1" applyProtection="1">
      <alignment vertical="center"/>
      <protection locked="0" hidden="1"/>
    </xf>
    <xf numFmtId="0" fontId="18" fillId="0" borderId="0" xfId="19" applyFont="1" applyProtection="1">
      <alignment vertical="center"/>
      <protection locked="0" hidden="1"/>
    </xf>
    <xf numFmtId="0" fontId="14" fillId="0" borderId="0" xfId="19" applyFont="1" applyProtection="1">
      <alignment vertical="center"/>
      <protection locked="0" hidden="1"/>
    </xf>
    <xf numFmtId="0" fontId="3" fillId="13" borderId="9" xfId="19" applyFont="1" applyFill="1" applyBorder="1" applyProtection="1">
      <alignment vertical="center"/>
      <protection hidden="1"/>
    </xf>
    <xf numFmtId="0" fontId="3" fillId="5" borderId="9" xfId="19" applyFont="1" applyFill="1" applyBorder="1" applyProtection="1">
      <alignment vertical="center"/>
      <protection hidden="1"/>
    </xf>
    <xf numFmtId="0" fontId="3" fillId="19" borderId="11" xfId="19" applyFont="1" applyFill="1" applyBorder="1" applyAlignment="1" applyProtection="1">
      <alignment horizontal="center" vertical="center"/>
      <protection hidden="1"/>
    </xf>
    <xf numFmtId="0" fontId="3" fillId="19" borderId="12" xfId="19" applyFont="1" applyFill="1" applyBorder="1" applyProtection="1">
      <alignment vertical="center"/>
      <protection hidden="1"/>
    </xf>
    <xf numFmtId="0" fontId="3" fillId="13" borderId="12" xfId="19" applyFont="1" applyFill="1" applyBorder="1" applyProtection="1">
      <alignment vertical="center"/>
      <protection hidden="1"/>
    </xf>
    <xf numFmtId="0" fontId="3" fillId="5" borderId="12" xfId="19" applyFont="1" applyFill="1" applyBorder="1" applyProtection="1">
      <alignment vertical="center"/>
      <protection hidden="1"/>
    </xf>
    <xf numFmtId="0" fontId="3" fillId="0" borderId="12" xfId="3" applyFont="1" applyBorder="1" applyAlignment="1" applyProtection="1">
      <alignment horizontal="left" vertical="center"/>
      <protection hidden="1"/>
    </xf>
    <xf numFmtId="0" fontId="3" fillId="0" borderId="12" xfId="3" applyFont="1" applyBorder="1" applyAlignment="1" applyProtection="1">
      <alignment horizontal="center" vertical="center"/>
      <protection hidden="1"/>
    </xf>
    <xf numFmtId="49" fontId="29" fillId="0" borderId="13" xfId="20" applyNumberFormat="1" applyFont="1" applyFill="1" applyBorder="1" applyAlignment="1" applyProtection="1">
      <alignment horizontal="center" vertical="center"/>
      <protection hidden="1"/>
    </xf>
    <xf numFmtId="0" fontId="3" fillId="21" borderId="11" xfId="19" applyFont="1" applyFill="1" applyBorder="1" applyAlignment="1" applyProtection="1">
      <alignment horizontal="center" vertical="center"/>
      <protection hidden="1"/>
    </xf>
    <xf numFmtId="0" fontId="3" fillId="21" borderId="12" xfId="19" applyFont="1" applyFill="1" applyBorder="1" applyProtection="1">
      <alignment vertical="center"/>
      <protection hidden="1"/>
    </xf>
    <xf numFmtId="0" fontId="3" fillId="20" borderId="12" xfId="19" applyFont="1" applyFill="1" applyBorder="1" applyProtection="1">
      <alignment vertical="center"/>
      <protection hidden="1"/>
    </xf>
    <xf numFmtId="0" fontId="3" fillId="12" borderId="76" xfId="19" applyFont="1" applyFill="1" applyBorder="1" applyAlignment="1" applyProtection="1">
      <alignment horizontal="center" vertical="center"/>
      <protection hidden="1"/>
    </xf>
    <xf numFmtId="0" fontId="3" fillId="12" borderId="84" xfId="19" applyFont="1" applyFill="1" applyBorder="1" applyProtection="1">
      <alignment vertical="center"/>
      <protection hidden="1"/>
    </xf>
    <xf numFmtId="0" fontId="3" fillId="24" borderId="84" xfId="19" applyFont="1" applyFill="1" applyBorder="1" applyProtection="1">
      <alignment vertical="center"/>
      <protection hidden="1"/>
    </xf>
    <xf numFmtId="0" fontId="3" fillId="25" borderId="12" xfId="19" applyFont="1" applyFill="1" applyBorder="1" applyProtection="1">
      <alignment vertical="center"/>
      <protection hidden="1"/>
    </xf>
    <xf numFmtId="0" fontId="3" fillId="21" borderId="48" xfId="19" applyFont="1" applyFill="1" applyBorder="1" applyAlignment="1" applyProtection="1">
      <alignment horizontal="center" vertical="center"/>
      <protection hidden="1"/>
    </xf>
    <xf numFmtId="0" fontId="3" fillId="21" borderId="50" xfId="19" applyFont="1" applyFill="1" applyBorder="1" applyProtection="1">
      <alignment vertical="center"/>
      <protection hidden="1"/>
    </xf>
    <xf numFmtId="0" fontId="3" fillId="24" borderId="50" xfId="19" applyFont="1" applyFill="1" applyBorder="1" applyProtection="1">
      <alignment vertical="center"/>
      <protection hidden="1"/>
    </xf>
    <xf numFmtId="0" fontId="29" fillId="0" borderId="37" xfId="20" applyFont="1" applyBorder="1" applyAlignment="1" applyProtection="1">
      <alignment horizontal="center" vertical="center"/>
      <protection hidden="1"/>
    </xf>
    <xf numFmtId="0" fontId="18" fillId="0" borderId="17" xfId="19" applyFont="1" applyBorder="1" applyAlignment="1" applyProtection="1">
      <alignment horizontal="center" vertical="center"/>
      <protection hidden="1"/>
    </xf>
    <xf numFmtId="0" fontId="18" fillId="0" borderId="18" xfId="19" applyFont="1" applyBorder="1" applyAlignment="1" applyProtection="1">
      <alignment horizontal="center" vertical="center"/>
      <protection hidden="1"/>
    </xf>
    <xf numFmtId="0" fontId="18" fillId="0" borderId="19" xfId="19" applyFont="1" applyBorder="1" applyAlignment="1" applyProtection="1">
      <alignment horizontal="center" vertical="center"/>
      <protection hidden="1"/>
    </xf>
    <xf numFmtId="0" fontId="3" fillId="0" borderId="0" xfId="19" applyFont="1" applyAlignment="1" applyProtection="1">
      <alignment horizontal="center" vertical="center"/>
      <protection locked="0" hidden="1"/>
    </xf>
    <xf numFmtId="0" fontId="31" fillId="0" borderId="0" xfId="19" applyFont="1" applyAlignment="1" applyProtection="1">
      <alignment horizontal="left" vertical="center"/>
      <protection locked="0" hidden="1"/>
    </xf>
    <xf numFmtId="0" fontId="31" fillId="0" borderId="0" xfId="19" applyFont="1" applyProtection="1">
      <alignment vertical="center"/>
      <protection locked="0" hidden="1"/>
    </xf>
    <xf numFmtId="0" fontId="32" fillId="0" borderId="0" xfId="19" applyFont="1" applyProtection="1">
      <alignment vertical="center"/>
      <protection hidden="1"/>
    </xf>
    <xf numFmtId="0" fontId="31" fillId="0" borderId="0" xfId="19" applyFont="1" applyProtection="1">
      <alignment vertical="center"/>
      <protection hidden="1"/>
    </xf>
    <xf numFmtId="0" fontId="8" fillId="17" borderId="0" xfId="19" applyFont="1" applyFill="1" applyProtection="1">
      <alignment vertical="center"/>
      <protection locked="0" hidden="1"/>
    </xf>
    <xf numFmtId="0" fontId="33" fillId="0" borderId="0" xfId="20" applyFont="1">
      <alignment vertical="center"/>
    </xf>
    <xf numFmtId="0" fontId="14" fillId="0" borderId="114" xfId="3" applyFont="1" applyBorder="1" applyAlignment="1">
      <alignment horizontal="center" vertical="center"/>
    </xf>
    <xf numFmtId="38" fontId="3" fillId="26" borderId="39" xfId="3" applyNumberFormat="1" applyFont="1" applyFill="1" applyBorder="1"/>
    <xf numFmtId="38" fontId="3" fillId="26" borderId="12" xfId="3" applyNumberFormat="1" applyFont="1" applyFill="1" applyBorder="1"/>
    <xf numFmtId="0" fontId="0" fillId="0" borderId="0" xfId="0" pivotButton="1">
      <alignment vertical="center"/>
    </xf>
    <xf numFmtId="182" fontId="0" fillId="0" borderId="0" xfId="0" applyNumberFormat="1">
      <alignment vertical="center"/>
    </xf>
    <xf numFmtId="0" fontId="14" fillId="5" borderId="109" xfId="3" applyFont="1" applyFill="1" applyBorder="1" applyAlignment="1" applyProtection="1">
      <alignment horizontal="center" vertical="center"/>
      <protection locked="0"/>
    </xf>
    <xf numFmtId="0" fontId="14" fillId="0" borderId="32" xfId="3" applyFont="1" applyBorder="1" applyAlignment="1">
      <alignment vertical="center"/>
    </xf>
    <xf numFmtId="179" fontId="8" fillId="0" borderId="5" xfId="3" applyNumberFormat="1" applyFont="1" applyBorder="1" applyAlignment="1">
      <alignment horizontal="right" vertical="center"/>
    </xf>
    <xf numFmtId="0" fontId="25" fillId="0" borderId="0" xfId="3" applyFont="1" applyAlignment="1">
      <alignment vertical="center"/>
    </xf>
    <xf numFmtId="0" fontId="25" fillId="0" borderId="32" xfId="3" applyFont="1" applyBorder="1" applyAlignment="1">
      <alignment vertical="center"/>
    </xf>
    <xf numFmtId="0" fontId="25" fillId="0" borderId="16" xfId="3" applyFont="1" applyBorder="1" applyAlignment="1">
      <alignment vertical="center"/>
    </xf>
    <xf numFmtId="38" fontId="3" fillId="0" borderId="39" xfId="3" applyNumberFormat="1" applyFont="1" applyBorder="1"/>
    <xf numFmtId="38" fontId="3" fillId="0" borderId="51" xfId="3" applyNumberFormat="1" applyFont="1" applyBorder="1"/>
    <xf numFmtId="186" fontId="3" fillId="0" borderId="39" xfId="3" applyNumberFormat="1" applyFont="1" applyBorder="1"/>
    <xf numFmtId="186" fontId="3" fillId="0" borderId="51" xfId="3" applyNumberFormat="1" applyFont="1" applyBorder="1"/>
    <xf numFmtId="0" fontId="3" fillId="0" borderId="39" xfId="3" applyFont="1" applyBorder="1"/>
    <xf numFmtId="0" fontId="3" fillId="0" borderId="19" xfId="3" applyFont="1" applyBorder="1"/>
    <xf numFmtId="38" fontId="3" fillId="0" borderId="19" xfId="3" applyNumberFormat="1" applyFont="1" applyBorder="1"/>
    <xf numFmtId="185" fontId="3" fillId="0" borderId="39" xfId="3" applyNumberFormat="1" applyFont="1" applyBorder="1"/>
    <xf numFmtId="185" fontId="3" fillId="0" borderId="19" xfId="3" applyNumberFormat="1" applyFont="1" applyBorder="1"/>
    <xf numFmtId="49" fontId="27" fillId="0" borderId="0" xfId="3" applyNumberFormat="1" applyFont="1" applyAlignment="1">
      <alignment horizontal="center" vertical="center"/>
    </xf>
    <xf numFmtId="49" fontId="27" fillId="0" borderId="17" xfId="3" applyNumberFormat="1" applyFont="1" applyBorder="1" applyAlignment="1">
      <alignment horizontal="center" vertical="center"/>
    </xf>
    <xf numFmtId="0" fontId="3" fillId="26" borderId="12" xfId="3" applyFont="1" applyFill="1" applyBorder="1"/>
    <xf numFmtId="0" fontId="3" fillId="26" borderId="39" xfId="3" applyFont="1" applyFill="1" applyBorder="1"/>
    <xf numFmtId="38" fontId="3" fillId="26" borderId="51" xfId="3" applyNumberFormat="1" applyFont="1" applyFill="1" applyBorder="1"/>
    <xf numFmtId="38" fontId="3" fillId="26" borderId="18" xfId="3" applyNumberFormat="1" applyFont="1" applyFill="1" applyBorder="1"/>
    <xf numFmtId="0" fontId="3" fillId="26" borderId="19" xfId="3" applyFont="1" applyFill="1" applyBorder="1"/>
    <xf numFmtId="0" fontId="3" fillId="26" borderId="18" xfId="3" applyFont="1" applyFill="1" applyBorder="1"/>
    <xf numFmtId="38" fontId="3" fillId="26" borderId="19" xfId="3" applyNumberFormat="1" applyFont="1" applyFill="1" applyBorder="1"/>
    <xf numFmtId="0" fontId="3" fillId="0" borderId="9" xfId="3" applyFont="1" applyBorder="1" applyAlignment="1" applyProtection="1">
      <alignment horizontal="center" vertical="center"/>
      <protection hidden="1"/>
    </xf>
    <xf numFmtId="0" fontId="3" fillId="0" borderId="9" xfId="3" applyFont="1" applyBorder="1" applyAlignment="1" applyProtection="1">
      <alignment horizontal="left" vertical="center"/>
      <protection hidden="1"/>
    </xf>
    <xf numFmtId="0" fontId="3" fillId="20" borderId="9" xfId="19" applyFont="1" applyFill="1" applyBorder="1" applyProtection="1">
      <alignment vertical="center"/>
      <protection hidden="1"/>
    </xf>
    <xf numFmtId="0" fontId="3" fillId="12" borderId="9" xfId="19" applyFont="1" applyFill="1" applyBorder="1" applyProtection="1">
      <alignment vertical="center"/>
      <protection hidden="1"/>
    </xf>
    <xf numFmtId="0" fontId="3" fillId="12" borderId="8" xfId="19" applyFont="1" applyFill="1" applyBorder="1" applyAlignment="1" applyProtection="1">
      <alignment horizontal="center" vertical="center"/>
      <protection hidden="1"/>
    </xf>
    <xf numFmtId="0" fontId="3" fillId="5" borderId="55" xfId="6" applyFont="1" applyFill="1" applyBorder="1" applyProtection="1">
      <alignment vertical="center"/>
      <protection hidden="1"/>
    </xf>
    <xf numFmtId="0" fontId="3" fillId="5" borderId="30" xfId="6" applyFont="1" applyFill="1" applyBorder="1" applyProtection="1">
      <alignment vertical="center"/>
      <protection hidden="1"/>
    </xf>
    <xf numFmtId="0" fontId="3" fillId="5" borderId="29" xfId="6" applyFont="1" applyFill="1" applyBorder="1" applyProtection="1">
      <alignment vertical="center"/>
      <protection hidden="1"/>
    </xf>
    <xf numFmtId="0" fontId="0" fillId="0" borderId="0" xfId="0" applyAlignment="1">
      <alignment horizontal="center" vertical="center"/>
    </xf>
    <xf numFmtId="0" fontId="3" fillId="23" borderId="12" xfId="19" applyFont="1" applyFill="1" applyBorder="1" applyProtection="1">
      <alignment vertical="center"/>
      <protection hidden="1"/>
    </xf>
    <xf numFmtId="0" fontId="3" fillId="12" borderId="12" xfId="19" applyFont="1" applyFill="1" applyBorder="1" applyProtection="1">
      <alignment vertical="center"/>
      <protection hidden="1"/>
    </xf>
    <xf numFmtId="0" fontId="3" fillId="12" borderId="11" xfId="19" applyFont="1" applyFill="1" applyBorder="1" applyAlignment="1" applyProtection="1">
      <alignment horizontal="center" vertical="center"/>
      <protection hidden="1"/>
    </xf>
    <xf numFmtId="49" fontId="28" fillId="0" borderId="13" xfId="20" applyNumberFormat="1" applyFill="1" applyBorder="1" applyAlignment="1" applyProtection="1">
      <alignment horizontal="center" vertical="center"/>
      <protection hidden="1"/>
    </xf>
    <xf numFmtId="0" fontId="3" fillId="23" borderId="81" xfId="19" applyFont="1" applyFill="1" applyBorder="1" applyProtection="1">
      <alignment vertical="center"/>
      <protection hidden="1"/>
    </xf>
    <xf numFmtId="0" fontId="3" fillId="12" borderId="81" xfId="19" applyFont="1" applyFill="1" applyBorder="1" applyProtection="1">
      <alignment vertical="center"/>
      <protection hidden="1"/>
    </xf>
    <xf numFmtId="0" fontId="3" fillId="12" borderId="83" xfId="19" applyFont="1" applyFill="1" applyBorder="1" applyAlignment="1" applyProtection="1">
      <alignment horizontal="center" vertical="center"/>
      <protection hidden="1"/>
    </xf>
    <xf numFmtId="0" fontId="3" fillId="23" borderId="84" xfId="19" applyFont="1" applyFill="1" applyBorder="1" applyProtection="1">
      <alignment vertical="center"/>
      <protection hidden="1"/>
    </xf>
    <xf numFmtId="0" fontId="3" fillId="0" borderId="0" xfId="0" applyFont="1">
      <alignment vertical="center"/>
    </xf>
    <xf numFmtId="0" fontId="14" fillId="13" borderId="113" xfId="3" applyFont="1" applyFill="1" applyBorder="1" applyAlignment="1">
      <alignment horizontal="center" vertical="center"/>
    </xf>
    <xf numFmtId="0" fontId="0" fillId="0" borderId="0" xfId="3" applyFont="1" applyProtection="1">
      <protection locked="0"/>
    </xf>
    <xf numFmtId="0" fontId="0" fillId="0" borderId="0" xfId="3" applyFont="1" applyAlignment="1">
      <alignment vertical="center"/>
    </xf>
    <xf numFmtId="0" fontId="0" fillId="0" borderId="0" xfId="3" applyFont="1"/>
    <xf numFmtId="0" fontId="0" fillId="0" borderId="31" xfId="3" applyFont="1" applyBorder="1" applyAlignment="1">
      <alignment vertical="center"/>
    </xf>
    <xf numFmtId="0" fontId="0" fillId="0" borderId="30" xfId="3" applyFont="1" applyBorder="1" applyAlignment="1">
      <alignment vertical="center"/>
    </xf>
    <xf numFmtId="0" fontId="0" fillId="0" borderId="31" xfId="3" applyFont="1" applyBorder="1" applyAlignment="1" applyProtection="1">
      <alignment vertical="center"/>
      <protection hidden="1"/>
    </xf>
    <xf numFmtId="176" fontId="0" fillId="0" borderId="12" xfId="3" applyNumberFormat="1" applyFont="1" applyBorder="1" applyAlignment="1" applyProtection="1">
      <alignment vertical="center"/>
      <protection hidden="1"/>
    </xf>
    <xf numFmtId="176" fontId="0" fillId="0" borderId="11" xfId="3" applyNumberFormat="1" applyFont="1" applyBorder="1" applyAlignment="1" applyProtection="1">
      <alignment vertical="center"/>
      <protection hidden="1"/>
    </xf>
    <xf numFmtId="0" fontId="0" fillId="0" borderId="33" xfId="3" applyFont="1" applyBorder="1" applyAlignment="1">
      <alignment horizontal="center" vertical="center"/>
    </xf>
    <xf numFmtId="0" fontId="0" fillId="0" borderId="16" xfId="3" applyFont="1" applyBorder="1" applyAlignment="1">
      <alignment vertical="center"/>
    </xf>
    <xf numFmtId="0" fontId="0" fillId="0" borderId="14" xfId="3" applyFont="1" applyBorder="1" applyAlignment="1">
      <alignment vertical="center"/>
    </xf>
    <xf numFmtId="0" fontId="0" fillId="5" borderId="7" xfId="3" applyFont="1" applyFill="1" applyBorder="1" applyAlignment="1">
      <alignment vertical="center"/>
    </xf>
    <xf numFmtId="0" fontId="0" fillId="5" borderId="5" xfId="3" applyFont="1" applyFill="1" applyBorder="1" applyAlignment="1">
      <alignment vertical="center"/>
    </xf>
    <xf numFmtId="0" fontId="0" fillId="5" borderId="26" xfId="3" applyFont="1" applyFill="1" applyBorder="1" applyAlignment="1">
      <alignment vertical="center"/>
    </xf>
    <xf numFmtId="0" fontId="0" fillId="5" borderId="24" xfId="3" applyFont="1" applyFill="1" applyBorder="1" applyAlignment="1">
      <alignment vertical="center"/>
    </xf>
    <xf numFmtId="0" fontId="0" fillId="0" borderId="115" xfId="3" applyFont="1" applyBorder="1" applyAlignment="1">
      <alignment vertical="center"/>
    </xf>
    <xf numFmtId="0" fontId="0" fillId="5" borderId="28" xfId="3" applyFont="1" applyFill="1" applyBorder="1" applyAlignment="1">
      <alignment vertical="center"/>
    </xf>
    <xf numFmtId="0" fontId="0" fillId="5" borderId="22" xfId="3" applyFont="1" applyFill="1" applyBorder="1" applyAlignment="1">
      <alignment vertical="center"/>
    </xf>
    <xf numFmtId="0" fontId="0" fillId="5" borderId="20" xfId="3" applyFont="1" applyFill="1" applyBorder="1" applyAlignment="1">
      <alignment vertical="center"/>
    </xf>
    <xf numFmtId="0" fontId="0" fillId="0" borderId="15" xfId="3" applyFont="1" applyBorder="1" applyAlignment="1">
      <alignment horizontal="center" vertical="center"/>
    </xf>
    <xf numFmtId="0" fontId="0" fillId="5" borderId="21" xfId="3" applyFont="1" applyFill="1" applyBorder="1" applyAlignment="1">
      <alignment horizontal="center" vertical="center"/>
    </xf>
    <xf numFmtId="178" fontId="0" fillId="0" borderId="20" xfId="3" applyNumberFormat="1" applyFont="1" applyBorder="1" applyAlignment="1">
      <alignment horizontal="center" vertical="center"/>
    </xf>
    <xf numFmtId="178" fontId="0" fillId="0" borderId="5" xfId="3" applyNumberFormat="1" applyFont="1" applyBorder="1" applyAlignment="1">
      <alignment horizontal="center" vertical="center"/>
    </xf>
    <xf numFmtId="0" fontId="0" fillId="5" borderId="28" xfId="3" applyFont="1" applyFill="1" applyBorder="1" applyAlignment="1">
      <alignment horizontal="center" vertical="center"/>
    </xf>
    <xf numFmtId="0" fontId="0" fillId="5" borderId="6" xfId="3" applyFont="1" applyFill="1" applyBorder="1" applyAlignment="1">
      <alignment horizontal="center" vertical="center"/>
    </xf>
    <xf numFmtId="0" fontId="0" fillId="5" borderId="26" xfId="3" applyFont="1" applyFill="1" applyBorder="1" applyAlignment="1">
      <alignment horizontal="center" vertical="center"/>
    </xf>
    <xf numFmtId="0" fontId="0" fillId="5" borderId="4" xfId="3" applyFont="1" applyFill="1" applyBorder="1" applyAlignment="1">
      <alignment vertical="center"/>
    </xf>
    <xf numFmtId="0" fontId="0" fillId="5" borderId="2" xfId="3" applyFont="1" applyFill="1" applyBorder="1" applyAlignment="1">
      <alignment vertical="center"/>
    </xf>
    <xf numFmtId="0" fontId="0" fillId="5" borderId="24" xfId="3" applyFont="1" applyFill="1" applyBorder="1" applyAlignment="1">
      <alignment horizontal="center" vertical="center"/>
    </xf>
    <xf numFmtId="0" fontId="0" fillId="5" borderId="3" xfId="3" applyFont="1" applyFill="1" applyBorder="1" applyAlignment="1">
      <alignment horizontal="center" vertical="center"/>
    </xf>
    <xf numFmtId="178" fontId="0" fillId="0" borderId="2" xfId="3" applyNumberFormat="1" applyFont="1" applyBorder="1" applyAlignment="1">
      <alignment horizontal="center" vertical="center"/>
    </xf>
    <xf numFmtId="179" fontId="0" fillId="0" borderId="5" xfId="3" applyNumberFormat="1" applyFont="1" applyBorder="1" applyAlignment="1">
      <alignment horizontal="right" vertical="center"/>
    </xf>
    <xf numFmtId="179" fontId="0" fillId="0" borderId="2" xfId="3" applyNumberFormat="1" applyFont="1" applyBorder="1" applyAlignment="1">
      <alignment horizontal="right" vertical="center"/>
    </xf>
    <xf numFmtId="0" fontId="0" fillId="0" borderId="15" xfId="3" applyFont="1" applyBorder="1" applyAlignment="1">
      <alignment vertical="center"/>
    </xf>
    <xf numFmtId="0" fontId="0" fillId="5" borderId="27" xfId="3" applyFont="1" applyFill="1" applyBorder="1" applyAlignment="1">
      <alignment vertical="center"/>
    </xf>
    <xf numFmtId="0" fontId="0" fillId="5" borderId="21" xfId="3" applyFont="1" applyFill="1" applyBorder="1" applyAlignment="1">
      <alignment vertical="center"/>
    </xf>
    <xf numFmtId="0" fontId="0" fillId="5" borderId="25" xfId="3" applyFont="1" applyFill="1" applyBorder="1" applyAlignment="1">
      <alignment vertical="center"/>
    </xf>
    <xf numFmtId="0" fontId="0" fillId="5" borderId="6" xfId="3" applyFont="1" applyFill="1" applyBorder="1" applyAlignment="1">
      <alignment vertical="center"/>
    </xf>
    <xf numFmtId="0" fontId="0" fillId="5" borderId="23" xfId="3" applyFont="1" applyFill="1" applyBorder="1" applyAlignment="1">
      <alignment vertical="center"/>
    </xf>
    <xf numFmtId="0" fontId="0" fillId="5" borderId="3" xfId="3" applyFont="1" applyFill="1" applyBorder="1" applyAlignment="1">
      <alignment vertical="center"/>
    </xf>
    <xf numFmtId="178" fontId="0" fillId="5" borderId="20" xfId="3" applyNumberFormat="1" applyFont="1" applyFill="1" applyBorder="1" applyAlignment="1">
      <alignment vertical="center"/>
    </xf>
    <xf numFmtId="178" fontId="0" fillId="5" borderId="5" xfId="3" applyNumberFormat="1" applyFont="1" applyFill="1" applyBorder="1" applyAlignment="1">
      <alignment vertical="center"/>
    </xf>
    <xf numFmtId="0" fontId="0" fillId="0" borderId="0" xfId="3" applyFont="1" applyAlignment="1" applyProtection="1">
      <alignment vertical="center"/>
      <protection locked="0" hidden="1"/>
    </xf>
    <xf numFmtId="49" fontId="0" fillId="0" borderId="17" xfId="3" applyNumberFormat="1" applyFont="1" applyBorder="1" applyAlignment="1">
      <alignment horizontal="center" vertical="center"/>
    </xf>
    <xf numFmtId="0" fontId="0" fillId="0" borderId="30" xfId="3" applyFont="1" applyBorder="1" applyAlignment="1" applyProtection="1">
      <alignment vertical="center"/>
      <protection hidden="1"/>
    </xf>
    <xf numFmtId="0" fontId="0" fillId="0" borderId="0" xfId="3" applyFont="1" applyAlignment="1" applyProtection="1">
      <alignment vertical="center"/>
      <protection hidden="1"/>
    </xf>
    <xf numFmtId="0" fontId="0" fillId="0" borderId="0" xfId="14" applyFont="1" applyFill="1" applyBorder="1" applyAlignment="1" applyProtection="1">
      <alignment vertical="center"/>
      <protection hidden="1"/>
    </xf>
    <xf numFmtId="49" fontId="0" fillId="0" borderId="18" xfId="3" applyNumberFormat="1" applyFont="1" applyBorder="1" applyAlignment="1">
      <alignment horizontal="center" vertical="center"/>
    </xf>
    <xf numFmtId="0" fontId="0" fillId="0" borderId="30" xfId="3" applyFont="1" applyBorder="1" applyAlignment="1" applyProtection="1">
      <alignment horizontal="left" vertical="center"/>
      <protection hidden="1"/>
    </xf>
    <xf numFmtId="0" fontId="0" fillId="0" borderId="0" xfId="3" applyFont="1" applyProtection="1">
      <protection locked="0" hidden="1"/>
    </xf>
    <xf numFmtId="0" fontId="0" fillId="0" borderId="31" xfId="3" applyFont="1" applyBorder="1"/>
    <xf numFmtId="49" fontId="0" fillId="0" borderId="33" xfId="3" applyNumberFormat="1" applyFont="1" applyBorder="1" applyAlignment="1">
      <alignment horizontal="center"/>
    </xf>
    <xf numFmtId="49" fontId="0" fillId="0" borderId="17" xfId="3" applyNumberFormat="1" applyFont="1" applyBorder="1" applyAlignment="1">
      <alignment horizontal="center"/>
    </xf>
    <xf numFmtId="0" fontId="0" fillId="0" borderId="30" xfId="3" applyFont="1" applyBorder="1" applyProtection="1">
      <protection hidden="1"/>
    </xf>
    <xf numFmtId="188" fontId="0" fillId="0" borderId="0" xfId="3" applyNumberFormat="1" applyFont="1" applyProtection="1">
      <protection locked="0" hidden="1"/>
    </xf>
    <xf numFmtId="0" fontId="0" fillId="0" borderId="31" xfId="3" applyFont="1" applyBorder="1" applyProtection="1">
      <protection hidden="1"/>
    </xf>
    <xf numFmtId="0" fontId="0" fillId="17" borderId="0" xfId="3" applyFont="1" applyFill="1" applyAlignment="1" applyProtection="1">
      <alignment horizontal="center"/>
      <protection hidden="1"/>
    </xf>
    <xf numFmtId="0" fontId="0" fillId="0" borderId="30" xfId="3" applyFont="1" applyBorder="1" applyAlignment="1" applyProtection="1">
      <alignment horizontal="left"/>
      <protection hidden="1"/>
    </xf>
    <xf numFmtId="0" fontId="0" fillId="0" borderId="0" xfId="3" applyFont="1" applyAlignment="1" applyProtection="1">
      <alignment vertical="center"/>
      <protection locked="0"/>
    </xf>
    <xf numFmtId="0" fontId="0" fillId="5" borderId="14" xfId="3" applyFont="1" applyFill="1" applyBorder="1" applyAlignment="1" applyProtection="1">
      <alignment horizontal="center" vertical="center" wrapText="1"/>
      <protection locked="0"/>
    </xf>
    <xf numFmtId="0" fontId="0" fillId="0" borderId="67" xfId="3" applyFont="1" applyBorder="1" applyAlignment="1">
      <alignment vertical="center"/>
    </xf>
    <xf numFmtId="0" fontId="0" fillId="0" borderId="66" xfId="3" applyFont="1" applyBorder="1" applyAlignment="1" applyProtection="1">
      <alignment horizontal="center" vertical="center" wrapText="1"/>
      <protection hidden="1"/>
    </xf>
    <xf numFmtId="0" fontId="0" fillId="0" borderId="63" xfId="3" applyFont="1" applyBorder="1" applyAlignment="1">
      <alignment vertical="center"/>
    </xf>
    <xf numFmtId="0" fontId="0" fillId="0" borderId="62" xfId="3" applyFont="1" applyBorder="1" applyAlignment="1" applyProtection="1">
      <alignment horizontal="center" vertical="center" wrapText="1"/>
      <protection hidden="1"/>
    </xf>
    <xf numFmtId="0" fontId="0" fillId="5" borderId="14" xfId="3" applyFont="1" applyFill="1" applyBorder="1" applyAlignment="1" applyProtection="1">
      <alignment horizontal="center" vertical="center"/>
      <protection locked="0"/>
    </xf>
    <xf numFmtId="0" fontId="0" fillId="0" borderId="0" xfId="3" applyFont="1" applyAlignment="1" applyProtection="1">
      <alignment horizontal="center" vertical="center"/>
      <protection locked="0"/>
    </xf>
    <xf numFmtId="0" fontId="0" fillId="0" borderId="19" xfId="3" applyFont="1" applyBorder="1" applyAlignment="1">
      <alignment vertical="center"/>
    </xf>
    <xf numFmtId="0" fontId="0" fillId="0" borderId="17" xfId="3" applyFont="1" applyBorder="1" applyAlignment="1">
      <alignment vertical="center"/>
    </xf>
    <xf numFmtId="0" fontId="0" fillId="0" borderId="33" xfId="3" applyFont="1" applyBorder="1" applyAlignment="1">
      <alignment horizontal="center" vertical="center" wrapText="1"/>
    </xf>
    <xf numFmtId="0" fontId="0" fillId="0" borderId="17" xfId="3" applyFont="1" applyBorder="1" applyAlignment="1">
      <alignment horizontal="center" vertical="center" wrapText="1"/>
    </xf>
    <xf numFmtId="0" fontId="0" fillId="0" borderId="45" xfId="3" applyFont="1" applyBorder="1" applyAlignment="1" applyProtection="1">
      <alignment vertical="center"/>
      <protection locked="0"/>
    </xf>
    <xf numFmtId="9" fontId="0" fillId="0" borderId="49" xfId="3" applyNumberFormat="1" applyFont="1" applyBorder="1" applyAlignment="1" applyProtection="1">
      <alignment horizontal="center" vertical="center"/>
      <protection hidden="1"/>
    </xf>
    <xf numFmtId="9" fontId="0" fillId="0" borderId="48" xfId="3" applyNumberFormat="1" applyFont="1" applyBorder="1" applyAlignment="1" applyProtection="1">
      <alignment horizontal="center" vertical="center"/>
      <protection hidden="1"/>
    </xf>
    <xf numFmtId="9" fontId="0" fillId="0" borderId="34" xfId="3" applyNumberFormat="1" applyFont="1" applyBorder="1" applyAlignment="1" applyProtection="1">
      <alignment horizontal="center" vertical="center"/>
      <protection hidden="1"/>
    </xf>
    <xf numFmtId="9" fontId="0" fillId="0" borderId="11" xfId="3" applyNumberFormat="1" applyFont="1" applyBorder="1" applyAlignment="1" applyProtection="1">
      <alignment horizontal="center" vertical="center"/>
      <protection hidden="1"/>
    </xf>
    <xf numFmtId="0" fontId="0" fillId="0" borderId="45" xfId="3" applyFont="1" applyBorder="1" applyProtection="1">
      <protection locked="0"/>
    </xf>
    <xf numFmtId="182" fontId="8" fillId="27" borderId="73" xfId="7" applyNumberFormat="1" applyFont="1" applyFill="1" applyBorder="1" applyAlignment="1">
      <alignment horizontal="center" vertical="center"/>
    </xf>
    <xf numFmtId="182" fontId="8" fillId="27" borderId="72" xfId="7" applyNumberFormat="1" applyFont="1" applyFill="1" applyBorder="1" applyAlignment="1">
      <alignment horizontal="center" vertical="center"/>
    </xf>
    <xf numFmtId="9" fontId="8" fillId="27" borderId="72" xfId="12" applyFont="1" applyFill="1" applyBorder="1" applyAlignment="1">
      <alignment horizontal="center" vertical="center"/>
    </xf>
    <xf numFmtId="9" fontId="8" fillId="27" borderId="82" xfId="7" applyNumberFormat="1" applyFont="1" applyFill="1" applyBorder="1" applyAlignment="1">
      <alignment horizontal="center" vertical="center"/>
    </xf>
    <xf numFmtId="9" fontId="8" fillId="27" borderId="73" xfId="7" applyNumberFormat="1" applyFont="1" applyFill="1" applyBorder="1" applyAlignment="1">
      <alignment horizontal="center" vertical="center"/>
    </xf>
    <xf numFmtId="9" fontId="8" fillId="27" borderId="74" xfId="7" applyNumberFormat="1" applyFont="1" applyFill="1" applyBorder="1" applyAlignment="1">
      <alignment horizontal="center" vertical="center"/>
    </xf>
    <xf numFmtId="180" fontId="23" fillId="6" borderId="73" xfId="7" applyNumberFormat="1" applyFont="1" applyFill="1" applyBorder="1" applyAlignment="1">
      <alignment horizontal="center" vertical="center"/>
    </xf>
    <xf numFmtId="9" fontId="8" fillId="5" borderId="73" xfId="3" applyNumberFormat="1" applyFont="1" applyFill="1" applyBorder="1" applyAlignment="1">
      <alignment horizontal="center" vertical="center"/>
    </xf>
    <xf numFmtId="0" fontId="0" fillId="0" borderId="123" xfId="0" applyBorder="1">
      <alignment vertical="center"/>
    </xf>
    <xf numFmtId="0" fontId="0" fillId="0" borderId="0" xfId="3" applyFont="1" applyAlignment="1" applyProtection="1">
      <alignment horizontal="center"/>
      <protection locked="0"/>
    </xf>
    <xf numFmtId="0" fontId="0" fillId="0" borderId="120" xfId="17" applyFont="1" applyBorder="1" applyAlignment="1" applyProtection="1">
      <alignment horizontal="center" vertical="center"/>
      <protection locked="0"/>
    </xf>
    <xf numFmtId="0" fontId="0" fillId="0" borderId="121" xfId="17" applyFont="1" applyBorder="1" applyAlignment="1" applyProtection="1">
      <alignment vertical="center"/>
      <protection locked="0"/>
    </xf>
    <xf numFmtId="9" fontId="0" fillId="0" borderId="121" xfId="11" applyFont="1" applyFill="1" applyBorder="1" applyAlignment="1" applyProtection="1">
      <alignment horizontal="center" vertical="center"/>
      <protection locked="0"/>
    </xf>
    <xf numFmtId="0" fontId="0" fillId="0" borderId="121" xfId="14" applyFont="1" applyFill="1" applyBorder="1" applyAlignment="1" applyProtection="1">
      <alignment horizontal="center" vertical="center" wrapText="1"/>
      <protection locked="0"/>
    </xf>
    <xf numFmtId="0" fontId="0" fillId="0" borderId="122" xfId="14" applyFont="1" applyFill="1" applyBorder="1" applyAlignment="1" applyProtection="1">
      <alignment horizontal="center" vertical="center" wrapText="1"/>
      <protection locked="0"/>
    </xf>
    <xf numFmtId="0" fontId="0" fillId="0" borderId="51" xfId="17" applyFont="1" applyBorder="1" applyAlignment="1" applyProtection="1">
      <alignment horizontal="center" vertical="center"/>
      <protection locked="0"/>
    </xf>
    <xf numFmtId="0" fontId="0" fillId="0" borderId="51" xfId="17" applyFont="1" applyBorder="1" applyAlignment="1" applyProtection="1">
      <alignment vertical="center"/>
      <protection locked="0"/>
    </xf>
    <xf numFmtId="0" fontId="0" fillId="0" borderId="18" xfId="17" applyFont="1" applyBorder="1" applyAlignment="1" applyProtection="1">
      <alignment vertical="center"/>
      <protection locked="0"/>
    </xf>
    <xf numFmtId="0" fontId="0" fillId="0" borderId="33" xfId="17" applyFont="1" applyBorder="1" applyAlignment="1" applyProtection="1">
      <alignment vertical="center"/>
      <protection locked="0"/>
    </xf>
    <xf numFmtId="0" fontId="0" fillId="0" borderId="17" xfId="17" applyFont="1" applyBorder="1" applyAlignment="1" applyProtection="1">
      <alignment vertical="center"/>
      <protection locked="0"/>
    </xf>
    <xf numFmtId="0" fontId="0" fillId="0" borderId="0" xfId="18" applyFont="1" applyAlignment="1" applyProtection="1">
      <alignment horizontal="center" vertical="center"/>
      <protection locked="0"/>
    </xf>
    <xf numFmtId="182" fontId="23" fillId="6" borderId="73" xfId="7" applyNumberFormat="1" applyFont="1" applyFill="1" applyBorder="1" applyAlignment="1">
      <alignment horizontal="center" vertical="center"/>
    </xf>
    <xf numFmtId="182" fontId="23" fillId="6" borderId="69" xfId="7" applyNumberFormat="1" applyFont="1" applyFill="1" applyBorder="1" applyAlignment="1">
      <alignment horizontal="center" vertical="center"/>
    </xf>
    <xf numFmtId="0" fontId="0" fillId="13" borderId="0" xfId="3" applyFont="1" applyFill="1" applyAlignment="1" applyProtection="1">
      <alignment vertical="center"/>
      <protection locked="0" hidden="1"/>
    </xf>
    <xf numFmtId="38" fontId="0" fillId="13" borderId="50" xfId="3" applyNumberFormat="1" applyFont="1" applyFill="1" applyBorder="1" applyAlignment="1" applyProtection="1">
      <alignment vertical="center"/>
      <protection hidden="1"/>
    </xf>
    <xf numFmtId="0" fontId="0" fillId="13" borderId="50" xfId="0" applyFill="1" applyBorder="1">
      <alignment vertical="center"/>
    </xf>
    <xf numFmtId="0" fontId="0" fillId="13" borderId="48" xfId="3" applyFont="1" applyFill="1" applyBorder="1" applyAlignment="1" applyProtection="1">
      <alignment vertical="center"/>
      <protection locked="0" hidden="1"/>
    </xf>
    <xf numFmtId="38" fontId="0" fillId="13" borderId="12" xfId="3" applyNumberFormat="1" applyFont="1" applyFill="1" applyBorder="1" applyAlignment="1" applyProtection="1">
      <alignment vertical="center"/>
      <protection hidden="1"/>
    </xf>
    <xf numFmtId="0" fontId="0" fillId="13" borderId="12" xfId="0" applyFill="1" applyBorder="1">
      <alignment vertical="center"/>
    </xf>
    <xf numFmtId="0" fontId="0" fillId="13" borderId="11" xfId="3" applyFont="1" applyFill="1" applyBorder="1" applyAlignment="1" applyProtection="1">
      <alignment vertical="center"/>
      <protection locked="0" hidden="1"/>
    </xf>
    <xf numFmtId="38" fontId="0" fillId="13" borderId="9" xfId="3" applyNumberFormat="1" applyFont="1" applyFill="1" applyBorder="1" applyAlignment="1" applyProtection="1">
      <alignment vertical="center"/>
      <protection hidden="1"/>
    </xf>
    <xf numFmtId="0" fontId="0" fillId="13" borderId="9" xfId="0" applyFill="1" applyBorder="1">
      <alignment vertical="center"/>
    </xf>
    <xf numFmtId="0" fontId="0" fillId="13" borderId="8" xfId="3" applyFont="1" applyFill="1" applyBorder="1" applyAlignment="1" applyProtection="1">
      <alignment vertical="center"/>
      <protection locked="0" hidden="1"/>
    </xf>
    <xf numFmtId="0" fontId="23" fillId="6" borderId="73" xfId="7" applyFont="1" applyFill="1" applyBorder="1" applyAlignment="1">
      <alignment horizontal="center" vertical="center"/>
    </xf>
    <xf numFmtId="0" fontId="23" fillId="6" borderId="69" xfId="7" applyFont="1" applyFill="1" applyBorder="1" applyAlignment="1">
      <alignment horizontal="center" vertical="center"/>
    </xf>
    <xf numFmtId="0" fontId="8" fillId="6" borderId="74" xfId="7" applyFont="1" applyFill="1" applyBorder="1" applyAlignment="1">
      <alignment horizontal="center" vertical="center"/>
    </xf>
    <xf numFmtId="0" fontId="8" fillId="6" borderId="73" xfId="7" applyFont="1" applyFill="1" applyBorder="1" applyAlignment="1">
      <alignment horizontal="center" vertical="center"/>
    </xf>
    <xf numFmtId="0" fontId="8" fillId="6" borderId="72" xfId="14" applyFont="1" applyFill="1" applyBorder="1" applyAlignment="1">
      <alignment horizontal="center" vertical="center"/>
    </xf>
    <xf numFmtId="0" fontId="8" fillId="6" borderId="70" xfId="7" applyFont="1" applyFill="1" applyBorder="1" applyAlignment="1">
      <alignment horizontal="center" vertical="center"/>
    </xf>
    <xf numFmtId="0" fontId="8" fillId="6" borderId="69" xfId="7" applyFont="1" applyFill="1" applyBorder="1" applyAlignment="1">
      <alignment horizontal="center" vertical="center"/>
    </xf>
    <xf numFmtId="0" fontId="8" fillId="6" borderId="68" xfId="14" applyFont="1" applyFill="1" applyBorder="1" applyAlignment="1">
      <alignment horizontal="center" vertical="center"/>
    </xf>
    <xf numFmtId="0" fontId="34" fillId="4" borderId="0" xfId="1" applyFont="1" applyFill="1" applyAlignment="1">
      <alignment horizontal="center"/>
    </xf>
    <xf numFmtId="9" fontId="8" fillId="27" borderId="73" xfId="3" applyNumberFormat="1" applyFont="1" applyFill="1" applyBorder="1" applyAlignment="1">
      <alignment horizontal="center" vertical="center"/>
    </xf>
    <xf numFmtId="9" fontId="8" fillId="27" borderId="70" xfId="7" applyNumberFormat="1" applyFont="1" applyFill="1" applyBorder="1" applyAlignment="1">
      <alignment horizontal="center" vertical="center"/>
    </xf>
    <xf numFmtId="9" fontId="8" fillId="27" borderId="69" xfId="7" applyNumberFormat="1" applyFont="1" applyFill="1" applyBorder="1" applyAlignment="1">
      <alignment horizontal="center" vertical="center"/>
    </xf>
    <xf numFmtId="182" fontId="8" fillId="27" borderId="68" xfId="7" applyNumberFormat="1" applyFont="1" applyFill="1" applyBorder="1" applyAlignment="1">
      <alignment horizontal="center" vertical="center"/>
    </xf>
    <xf numFmtId="180" fontId="23" fillId="27" borderId="73" xfId="7" applyNumberFormat="1" applyFont="1" applyFill="1" applyBorder="1" applyAlignment="1">
      <alignment horizontal="center" vertical="center"/>
    </xf>
    <xf numFmtId="49" fontId="28" fillId="0" borderId="10" xfId="20" applyNumberFormat="1" applyFill="1" applyBorder="1" applyAlignment="1" applyProtection="1">
      <alignment horizontal="center" vertical="center"/>
      <protection hidden="1"/>
    </xf>
    <xf numFmtId="0" fontId="14" fillId="0" borderId="0" xfId="3" applyFont="1" applyAlignment="1" applyProtection="1">
      <alignment horizontal="right" vertical="center"/>
      <protection locked="0" hidden="1"/>
    </xf>
    <xf numFmtId="0" fontId="0" fillId="0" borderId="31" xfId="3" applyFont="1" applyBorder="1" applyAlignment="1" applyProtection="1">
      <alignment vertical="center"/>
      <protection locked="0" hidden="1"/>
    </xf>
    <xf numFmtId="0" fontId="0" fillId="0" borderId="128" xfId="17" applyFont="1" applyBorder="1" applyAlignment="1" applyProtection="1">
      <alignment horizontal="center" vertical="center"/>
      <protection locked="0"/>
    </xf>
    <xf numFmtId="9" fontId="0" fillId="0" borderId="41" xfId="11" applyFont="1" applyFill="1" applyBorder="1" applyAlignment="1" applyProtection="1">
      <alignment horizontal="center" vertical="center"/>
      <protection locked="0"/>
    </xf>
    <xf numFmtId="0" fontId="0" fillId="0" borderId="41" xfId="14" applyFont="1" applyFill="1" applyBorder="1" applyAlignment="1" applyProtection="1">
      <alignment horizontal="center" vertical="center" wrapText="1"/>
      <protection locked="0"/>
    </xf>
    <xf numFmtId="0" fontId="0" fillId="0" borderId="40" xfId="14" applyFont="1" applyFill="1" applyBorder="1" applyAlignment="1" applyProtection="1">
      <alignment horizontal="center" vertical="center" wrapText="1"/>
      <protection locked="0"/>
    </xf>
    <xf numFmtId="0" fontId="25" fillId="13" borderId="0" xfId="3" applyFont="1" applyFill="1" applyAlignment="1" applyProtection="1">
      <alignment vertical="center"/>
      <protection locked="0" hidden="1"/>
    </xf>
    <xf numFmtId="0" fontId="0" fillId="0" borderId="41" xfId="17" applyFont="1" applyBorder="1" applyAlignment="1" applyProtection="1">
      <alignment horizontal="center" vertical="center"/>
      <protection locked="0"/>
    </xf>
    <xf numFmtId="182" fontId="8" fillId="5" borderId="74" xfId="7" applyNumberFormat="1" applyFont="1" applyFill="1" applyBorder="1" applyAlignment="1">
      <alignment horizontal="center" vertical="center"/>
    </xf>
    <xf numFmtId="182" fontId="8" fillId="27" borderId="74" xfId="7" applyNumberFormat="1" applyFont="1" applyFill="1" applyBorder="1" applyAlignment="1">
      <alignment horizontal="center" vertical="center"/>
    </xf>
    <xf numFmtId="182" fontId="8" fillId="6" borderId="74" xfId="7" applyNumberFormat="1" applyFont="1" applyFill="1" applyBorder="1" applyAlignment="1">
      <alignment horizontal="center" vertical="center"/>
    </xf>
    <xf numFmtId="182" fontId="8" fillId="6" borderId="70" xfId="7" applyNumberFormat="1" applyFont="1" applyFill="1" applyBorder="1" applyAlignment="1">
      <alignment horizontal="center" vertical="center"/>
    </xf>
    <xf numFmtId="20" fontId="0" fillId="0" borderId="16" xfId="3" applyNumberFormat="1" applyFont="1" applyBorder="1" applyAlignment="1">
      <alignment vertical="center" shrinkToFit="1"/>
    </xf>
    <xf numFmtId="20" fontId="0" fillId="0" borderId="15" xfId="3" applyNumberFormat="1" applyFont="1" applyBorder="1" applyAlignment="1">
      <alignment vertical="center" shrinkToFit="1"/>
    </xf>
    <xf numFmtId="20" fontId="0" fillId="0" borderId="131" xfId="3" applyNumberFormat="1" applyFont="1" applyBorder="1" applyAlignment="1">
      <alignment vertical="center" shrinkToFit="1"/>
    </xf>
    <xf numFmtId="20" fontId="0" fillId="0" borderId="14" xfId="3" applyNumberFormat="1" applyFont="1" applyBorder="1" applyAlignment="1">
      <alignment vertical="center" shrinkToFit="1"/>
    </xf>
    <xf numFmtId="0" fontId="0" fillId="0" borderId="16" xfId="0" applyBorder="1" applyAlignment="1">
      <alignment vertical="center" shrinkToFit="1"/>
    </xf>
    <xf numFmtId="0" fontId="0" fillId="0" borderId="15" xfId="0" applyBorder="1" applyAlignment="1">
      <alignment vertical="center" shrinkToFit="1"/>
    </xf>
    <xf numFmtId="0" fontId="0" fillId="0" borderId="131" xfId="0" applyBorder="1" applyAlignment="1">
      <alignment vertical="center" shrinkToFit="1"/>
    </xf>
    <xf numFmtId="0" fontId="0" fillId="0" borderId="14" xfId="0" applyBorder="1" applyAlignment="1">
      <alignment vertical="center" shrinkToFit="1"/>
    </xf>
    <xf numFmtId="9" fontId="8" fillId="5" borderId="73" xfId="21" applyFont="1" applyFill="1" applyBorder="1" applyAlignment="1">
      <alignment horizontal="center" vertical="center"/>
    </xf>
    <xf numFmtId="9" fontId="23" fillId="6" borderId="73" xfId="21" applyFont="1" applyFill="1" applyBorder="1" applyAlignment="1">
      <alignment horizontal="center" vertical="center"/>
    </xf>
    <xf numFmtId="9" fontId="8" fillId="6" borderId="73" xfId="21" applyFont="1" applyFill="1" applyBorder="1" applyAlignment="1">
      <alignment horizontal="center" vertical="center"/>
    </xf>
    <xf numFmtId="9" fontId="8" fillId="27" borderId="73" xfId="21" applyFont="1" applyFill="1" applyBorder="1" applyAlignment="1">
      <alignment horizontal="center" vertical="center"/>
    </xf>
    <xf numFmtId="9" fontId="8" fillId="6" borderId="72" xfId="21" applyFont="1" applyFill="1" applyBorder="1" applyAlignment="1">
      <alignment horizontal="center" vertical="center"/>
    </xf>
    <xf numFmtId="0" fontId="8" fillId="5" borderId="6" xfId="3" applyFont="1" applyFill="1" applyBorder="1" applyAlignment="1">
      <alignment horizontal="center" vertical="center"/>
    </xf>
    <xf numFmtId="0" fontId="3" fillId="0" borderId="16" xfId="3" applyFont="1" applyBorder="1" applyAlignment="1">
      <alignment vertical="center"/>
    </xf>
    <xf numFmtId="0" fontId="3" fillId="0" borderId="107" xfId="3" applyFont="1" applyBorder="1" applyAlignment="1">
      <alignment vertical="center" wrapText="1"/>
    </xf>
    <xf numFmtId="0" fontId="3" fillId="0" borderId="101" xfId="3" applyFont="1" applyBorder="1" applyAlignment="1">
      <alignment horizontal="center" vertical="center" wrapText="1"/>
    </xf>
    <xf numFmtId="0" fontId="3" fillId="0" borderId="106" xfId="3" applyFont="1" applyBorder="1" applyAlignment="1">
      <alignment horizontal="center" vertical="center" wrapText="1"/>
    </xf>
    <xf numFmtId="0" fontId="3" fillId="0" borderId="104" xfId="3" applyFont="1" applyBorder="1" applyAlignment="1">
      <alignment vertical="center"/>
    </xf>
    <xf numFmtId="0" fontId="3" fillId="0" borderId="105" xfId="3" applyFont="1" applyBorder="1" applyAlignment="1" applyProtection="1">
      <alignment vertical="center"/>
      <protection locked="0"/>
    </xf>
    <xf numFmtId="0" fontId="3" fillId="0" borderId="73" xfId="3" applyFont="1" applyBorder="1" applyAlignment="1" applyProtection="1">
      <alignment horizontal="center" vertical="center" wrapText="1"/>
      <protection locked="0"/>
    </xf>
    <xf numFmtId="0" fontId="3" fillId="0" borderId="73" xfId="3" applyFont="1" applyBorder="1" applyAlignment="1">
      <alignment horizontal="center" vertical="center" wrapText="1"/>
    </xf>
    <xf numFmtId="0" fontId="3" fillId="0" borderId="97" xfId="3" applyFont="1" applyBorder="1" applyAlignment="1" applyProtection="1">
      <alignment horizontal="center" vertical="center" wrapText="1"/>
      <protection locked="0"/>
    </xf>
    <xf numFmtId="0" fontId="3" fillId="0" borderId="82" xfId="3" applyFont="1" applyBorder="1" applyAlignment="1" applyProtection="1">
      <alignment horizontal="center" vertical="center" wrapText="1"/>
      <protection locked="0"/>
    </xf>
    <xf numFmtId="0" fontId="3" fillId="0" borderId="82" xfId="3" applyFont="1" applyBorder="1" applyAlignment="1">
      <alignment horizontal="center" vertical="center" wrapText="1"/>
    </xf>
    <xf numFmtId="0" fontId="3" fillId="0" borderId="102" xfId="3" applyFont="1" applyBorder="1" applyAlignment="1">
      <alignment vertical="center"/>
    </xf>
    <xf numFmtId="0" fontId="3" fillId="0" borderId="103" xfId="3" applyFont="1" applyBorder="1" applyAlignment="1" applyProtection="1">
      <alignment vertical="center"/>
      <protection locked="0"/>
    </xf>
    <xf numFmtId="0" fontId="3" fillId="0" borderId="69" xfId="3" applyFont="1" applyBorder="1" applyAlignment="1" applyProtection="1">
      <alignment horizontal="center" vertical="center" wrapText="1"/>
      <protection locked="0"/>
    </xf>
    <xf numFmtId="0" fontId="3" fillId="0" borderId="69" xfId="3" applyFont="1" applyBorder="1" applyAlignment="1">
      <alignment horizontal="center" vertical="center" wrapText="1"/>
    </xf>
    <xf numFmtId="0" fontId="3" fillId="0" borderId="96" xfId="3" applyFont="1" applyBorder="1" applyAlignment="1" applyProtection="1">
      <alignment horizontal="center" vertical="center" wrapText="1"/>
      <protection locked="0"/>
    </xf>
    <xf numFmtId="0" fontId="3" fillId="0" borderId="86" xfId="3" applyFont="1" applyBorder="1" applyAlignment="1" applyProtection="1">
      <alignment horizontal="center" vertical="center" wrapText="1"/>
      <protection locked="0"/>
    </xf>
    <xf numFmtId="0" fontId="3" fillId="0" borderId="86" xfId="3" applyFont="1" applyBorder="1" applyAlignment="1">
      <alignment horizontal="center" vertical="center" wrapText="1"/>
    </xf>
    <xf numFmtId="0" fontId="3" fillId="0" borderId="10" xfId="3" applyFont="1" applyBorder="1" applyAlignment="1">
      <alignment vertical="center" wrapText="1"/>
    </xf>
    <xf numFmtId="0" fontId="3" fillId="0" borderId="8" xfId="3" applyFont="1" applyBorder="1" applyAlignment="1">
      <alignment vertical="center" wrapText="1"/>
    </xf>
    <xf numFmtId="9" fontId="3" fillId="0" borderId="12" xfId="3" applyNumberFormat="1" applyFont="1" applyBorder="1" applyAlignment="1" applyProtection="1">
      <alignment horizontal="center" vertical="center"/>
      <protection hidden="1"/>
    </xf>
    <xf numFmtId="0" fontId="3" fillId="0" borderId="45" xfId="3" applyFont="1" applyBorder="1" applyAlignment="1" applyProtection="1">
      <alignment vertical="center"/>
      <protection locked="0"/>
    </xf>
    <xf numFmtId="0" fontId="3" fillId="0" borderId="45" xfId="3" applyFont="1" applyBorder="1" applyProtection="1">
      <protection locked="0"/>
    </xf>
    <xf numFmtId="0" fontId="0" fillId="0" borderId="134" xfId="3" applyFont="1" applyBorder="1" applyAlignment="1">
      <alignment vertical="center"/>
    </xf>
    <xf numFmtId="0" fontId="8" fillId="10" borderId="65" xfId="7" applyFont="1" applyFill="1" applyBorder="1" applyAlignment="1">
      <alignment horizontal="center" vertical="center"/>
    </xf>
    <xf numFmtId="0" fontId="0" fillId="13" borderId="50" xfId="3" applyFont="1" applyFill="1" applyBorder="1" applyProtection="1">
      <protection hidden="1"/>
    </xf>
    <xf numFmtId="0" fontId="0" fillId="13" borderId="12" xfId="3" applyFont="1" applyFill="1" applyBorder="1" applyProtection="1">
      <protection hidden="1"/>
    </xf>
    <xf numFmtId="0" fontId="0" fillId="13" borderId="9" xfId="3" applyFont="1" applyFill="1" applyBorder="1" applyProtection="1">
      <protection hidden="1"/>
    </xf>
    <xf numFmtId="0" fontId="0" fillId="13" borderId="37" xfId="3" applyFont="1" applyFill="1" applyBorder="1" applyAlignment="1" applyProtection="1">
      <alignment horizontal="center" vertical="center"/>
      <protection locked="0" hidden="1"/>
    </xf>
    <xf numFmtId="0" fontId="0" fillId="13" borderId="13" xfId="3" applyFont="1" applyFill="1" applyBorder="1" applyAlignment="1" applyProtection="1">
      <alignment horizontal="center" vertical="center"/>
      <protection locked="0" hidden="1"/>
    </xf>
    <xf numFmtId="0" fontId="0" fillId="13" borderId="13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3" borderId="10" xfId="3" applyFont="1" applyFill="1" applyBorder="1" applyAlignment="1" applyProtection="1">
      <alignment horizontal="center" vertical="center"/>
      <protection locked="0" hidden="1"/>
    </xf>
    <xf numFmtId="38" fontId="0" fillId="13" borderId="9" xfId="3" quotePrefix="1" applyNumberFormat="1" applyFont="1" applyFill="1" applyBorder="1" applyAlignment="1" applyProtection="1">
      <alignment horizontal="center" vertical="center"/>
      <protection hidden="1"/>
    </xf>
    <xf numFmtId="38" fontId="0" fillId="13" borderId="9" xfId="3" applyNumberFormat="1" applyFont="1" applyFill="1" applyBorder="1" applyAlignment="1" applyProtection="1">
      <alignment horizontal="center" vertical="center"/>
      <protection hidden="1"/>
    </xf>
    <xf numFmtId="0" fontId="0" fillId="13" borderId="9" xfId="0" applyFill="1" applyBorder="1" applyAlignment="1">
      <alignment horizontal="center" vertical="center"/>
    </xf>
    <xf numFmtId="0" fontId="0" fillId="13" borderId="8" xfId="3" applyFont="1" applyFill="1" applyBorder="1" applyAlignment="1" applyProtection="1">
      <alignment horizontal="center" vertical="center"/>
      <protection locked="0" hidden="1"/>
    </xf>
    <xf numFmtId="0" fontId="3" fillId="0" borderId="10" xfId="3" applyFont="1" applyBorder="1" applyAlignment="1" applyProtection="1">
      <alignment vertical="center"/>
      <protection hidden="1"/>
    </xf>
    <xf numFmtId="0" fontId="3" fillId="0" borderId="8" xfId="3" applyFont="1" applyBorder="1" applyAlignment="1" applyProtection="1">
      <alignment vertical="center"/>
      <protection hidden="1"/>
    </xf>
    <xf numFmtId="9" fontId="0" fillId="0" borderId="46" xfId="3" applyNumberFormat="1" applyFont="1" applyBorder="1" applyAlignment="1" applyProtection="1">
      <alignment horizontal="center" vertical="center"/>
      <protection hidden="1"/>
    </xf>
    <xf numFmtId="9" fontId="0" fillId="0" borderId="8" xfId="3" applyNumberFormat="1" applyFont="1" applyBorder="1" applyAlignment="1" applyProtection="1">
      <alignment horizontal="center" vertical="center"/>
      <protection hidden="1"/>
    </xf>
    <xf numFmtId="0" fontId="0" fillId="17" borderId="0" xfId="3" applyFont="1" applyFill="1" applyAlignment="1" applyProtection="1">
      <alignment horizontal="center" vertical="center"/>
      <protection hidden="1"/>
    </xf>
    <xf numFmtId="0" fontId="0" fillId="0" borderId="123" xfId="3" applyFont="1" applyBorder="1" applyProtection="1">
      <protection locked="0"/>
    </xf>
    <xf numFmtId="9" fontId="3" fillId="0" borderId="53" xfId="3" applyNumberFormat="1" applyFont="1" applyBorder="1" applyAlignment="1" applyProtection="1">
      <alignment horizontal="center" vertical="center"/>
      <protection hidden="1"/>
    </xf>
    <xf numFmtId="9" fontId="3" fillId="0" borderId="9" xfId="3" applyNumberFormat="1" applyFont="1" applyBorder="1" applyAlignment="1" applyProtection="1">
      <alignment horizontal="center" vertical="center"/>
      <protection locked="0"/>
    </xf>
    <xf numFmtId="9" fontId="3" fillId="0" borderId="46" xfId="3" applyNumberFormat="1" applyFont="1" applyBorder="1" applyAlignment="1" applyProtection="1">
      <alignment horizontal="center" vertical="center"/>
      <protection hidden="1"/>
    </xf>
    <xf numFmtId="9" fontId="3" fillId="0" borderId="46" xfId="3" applyNumberFormat="1" applyFont="1" applyBorder="1" applyAlignment="1" applyProtection="1">
      <alignment horizontal="center" vertical="center"/>
      <protection locked="0"/>
    </xf>
    <xf numFmtId="9" fontId="3" fillId="0" borderId="54" xfId="3" applyNumberFormat="1" applyFont="1" applyBorder="1" applyAlignment="1" applyProtection="1">
      <alignment horizontal="center" vertical="center"/>
      <protection hidden="1"/>
    </xf>
    <xf numFmtId="9" fontId="3" fillId="0" borderId="59" xfId="3" applyNumberFormat="1" applyFont="1" applyBorder="1" applyAlignment="1" applyProtection="1">
      <alignment horizontal="center" vertical="center"/>
      <protection hidden="1"/>
    </xf>
    <xf numFmtId="9" fontId="3" fillId="0" borderId="47" xfId="3" applyNumberFormat="1" applyFont="1" applyBorder="1" applyAlignment="1" applyProtection="1">
      <alignment horizontal="center" vertical="center"/>
      <protection locked="0"/>
    </xf>
    <xf numFmtId="9" fontId="3" fillId="0" borderId="47" xfId="3" applyNumberFormat="1" applyFont="1" applyBorder="1" applyAlignment="1" applyProtection="1">
      <alignment horizontal="center" vertical="center"/>
      <protection hidden="1"/>
    </xf>
    <xf numFmtId="9" fontId="3" fillId="0" borderId="8" xfId="3" applyNumberFormat="1" applyFont="1" applyBorder="1" applyAlignment="1" applyProtection="1">
      <alignment horizontal="center" vertical="center"/>
      <protection locked="0"/>
    </xf>
    <xf numFmtId="0" fontId="11" fillId="0" borderId="0" xfId="3" applyAlignment="1" applyProtection="1">
      <alignment horizontal="center"/>
      <protection locked="0"/>
    </xf>
    <xf numFmtId="188" fontId="0" fillId="0" borderId="12" xfId="3" applyNumberFormat="1" applyFont="1" applyBorder="1" applyAlignment="1" applyProtection="1">
      <alignment vertical="center"/>
      <protection hidden="1"/>
    </xf>
    <xf numFmtId="188" fontId="0" fillId="0" borderId="60" xfId="3" applyNumberFormat="1" applyFont="1" applyBorder="1" applyAlignment="1" applyProtection="1">
      <alignment vertical="center"/>
      <protection hidden="1"/>
    </xf>
    <xf numFmtId="188" fontId="0" fillId="0" borderId="18" xfId="3" applyNumberFormat="1" applyFont="1" applyBorder="1" applyAlignment="1" applyProtection="1">
      <alignment vertical="center"/>
      <protection hidden="1"/>
    </xf>
    <xf numFmtId="188" fontId="0" fillId="0" borderId="89" xfId="3" applyNumberFormat="1" applyFont="1" applyBorder="1" applyAlignment="1" applyProtection="1">
      <alignment vertical="center"/>
      <protection hidden="1"/>
    </xf>
    <xf numFmtId="188" fontId="0" fillId="0" borderId="12" xfId="14" applyNumberFormat="1" applyFont="1" applyFill="1" applyBorder="1" applyAlignment="1" applyProtection="1">
      <alignment vertical="center"/>
      <protection hidden="1"/>
    </xf>
    <xf numFmtId="188" fontId="0" fillId="0" borderId="34" xfId="14" applyNumberFormat="1" applyFont="1" applyFill="1" applyBorder="1" applyAlignment="1" applyProtection="1">
      <alignment vertical="center"/>
      <protection hidden="1"/>
    </xf>
    <xf numFmtId="188" fontId="0" fillId="0" borderId="11" xfId="14" applyNumberFormat="1" applyFont="1" applyFill="1" applyBorder="1" applyAlignment="1" applyProtection="1">
      <alignment vertical="center"/>
      <protection hidden="1"/>
    </xf>
    <xf numFmtId="188" fontId="0" fillId="0" borderId="18" xfId="14" applyNumberFormat="1" applyFont="1" applyFill="1" applyBorder="1" applyAlignment="1" applyProtection="1">
      <alignment vertical="center"/>
      <protection hidden="1"/>
    </xf>
    <xf numFmtId="188" fontId="0" fillId="0" borderId="33" xfId="14" applyNumberFormat="1" applyFont="1" applyFill="1" applyBorder="1" applyAlignment="1" applyProtection="1">
      <alignment vertical="center"/>
      <protection hidden="1"/>
    </xf>
    <xf numFmtId="188" fontId="0" fillId="0" borderId="17" xfId="14" applyNumberFormat="1" applyFont="1" applyFill="1" applyBorder="1" applyAlignment="1" applyProtection="1">
      <alignment vertical="center"/>
      <protection hidden="1"/>
    </xf>
    <xf numFmtId="176" fontId="0" fillId="0" borderId="18" xfId="14" applyNumberFormat="1" applyFont="1" applyFill="1" applyBorder="1" applyAlignment="1" applyProtection="1">
      <alignment vertical="center"/>
      <protection hidden="1"/>
    </xf>
    <xf numFmtId="176" fontId="0" fillId="0" borderId="17" xfId="14" applyNumberFormat="1" applyFont="1" applyFill="1" applyBorder="1" applyAlignment="1" applyProtection="1">
      <alignment vertical="center"/>
      <protection hidden="1"/>
    </xf>
    <xf numFmtId="188" fontId="0" fillId="0" borderId="34" xfId="3" applyNumberFormat="1" applyFont="1" applyBorder="1" applyProtection="1">
      <protection hidden="1"/>
    </xf>
    <xf numFmtId="188" fontId="0" fillId="0" borderId="11" xfId="3" applyNumberFormat="1" applyFont="1" applyBorder="1" applyProtection="1">
      <protection hidden="1"/>
    </xf>
    <xf numFmtId="188" fontId="0" fillId="0" borderId="33" xfId="3" applyNumberFormat="1" applyFont="1" applyBorder="1" applyProtection="1">
      <protection hidden="1"/>
    </xf>
    <xf numFmtId="188" fontId="0" fillId="0" borderId="17" xfId="3" applyNumberFormat="1" applyFont="1" applyBorder="1" applyProtection="1">
      <protection hidden="1"/>
    </xf>
    <xf numFmtId="188" fontId="0" fillId="0" borderId="34" xfId="14" applyNumberFormat="1" applyFont="1" applyFill="1" applyBorder="1" applyProtection="1">
      <protection hidden="1"/>
    </xf>
    <xf numFmtId="188" fontId="0" fillId="0" borderId="11" xfId="14" applyNumberFormat="1" applyFont="1" applyFill="1" applyBorder="1" applyProtection="1">
      <protection hidden="1"/>
    </xf>
    <xf numFmtId="188" fontId="0" fillId="0" borderId="33" xfId="14" applyNumberFormat="1" applyFont="1" applyFill="1" applyBorder="1" applyProtection="1">
      <protection hidden="1"/>
    </xf>
    <xf numFmtId="188" fontId="0" fillId="0" borderId="17" xfId="14" applyNumberFormat="1" applyFont="1" applyFill="1" applyBorder="1" applyProtection="1">
      <protection hidden="1"/>
    </xf>
    <xf numFmtId="190" fontId="0" fillId="0" borderId="0" xfId="0" applyNumberFormat="1">
      <alignment vertical="center"/>
    </xf>
    <xf numFmtId="190" fontId="3" fillId="13" borderId="12" xfId="14" applyNumberFormat="1" applyFont="1" applyFill="1" applyBorder="1" applyAlignment="1">
      <alignment vertical="center"/>
    </xf>
    <xf numFmtId="190" fontId="3" fillId="13" borderId="18" xfId="14" applyNumberFormat="1" applyFont="1" applyFill="1" applyBorder="1" applyAlignment="1">
      <alignment vertical="center"/>
    </xf>
    <xf numFmtId="191" fontId="3" fillId="13" borderId="12" xfId="14" applyNumberFormat="1" applyFont="1" applyFill="1" applyBorder="1" applyAlignment="1">
      <alignment vertical="center"/>
    </xf>
    <xf numFmtId="191" fontId="3" fillId="13" borderId="11" xfId="14" applyNumberFormat="1" applyFont="1" applyFill="1" applyBorder="1" applyAlignment="1">
      <alignment vertical="center"/>
    </xf>
    <xf numFmtId="191" fontId="3" fillId="13" borderId="18" xfId="14" applyNumberFormat="1" applyFont="1" applyFill="1" applyBorder="1" applyAlignment="1">
      <alignment vertical="center"/>
    </xf>
    <xf numFmtId="191" fontId="3" fillId="13" borderId="17" xfId="14" applyNumberFormat="1" applyFont="1" applyFill="1" applyBorder="1" applyAlignment="1">
      <alignment vertical="center"/>
    </xf>
    <xf numFmtId="192" fontId="3" fillId="0" borderId="0" xfId="3" applyNumberFormat="1" applyFont="1" applyAlignment="1">
      <alignment vertical="center"/>
    </xf>
    <xf numFmtId="192" fontId="3" fillId="0" borderId="18" xfId="6" applyNumberFormat="1" applyFont="1" applyBorder="1" applyAlignment="1">
      <alignment horizontal="center" vertical="center"/>
    </xf>
    <xf numFmtId="192" fontId="3" fillId="0" borderId="33" xfId="6" applyNumberFormat="1" applyFont="1" applyBorder="1" applyAlignment="1">
      <alignment horizontal="center" vertical="center"/>
    </xf>
    <xf numFmtId="192" fontId="3" fillId="0" borderId="17" xfId="6" applyNumberFormat="1" applyFont="1" applyBorder="1" applyAlignment="1">
      <alignment horizontal="center" vertical="center"/>
    </xf>
    <xf numFmtId="192" fontId="3" fillId="0" borderId="0" xfId="3" applyNumberFormat="1" applyFont="1" applyAlignment="1" applyProtection="1">
      <alignment vertical="center"/>
      <protection locked="0"/>
    </xf>
    <xf numFmtId="49" fontId="25" fillId="5" borderId="135" xfId="3" applyNumberFormat="1" applyFont="1" applyFill="1" applyBorder="1" applyAlignment="1">
      <alignment horizontal="center" vertical="center"/>
    </xf>
    <xf numFmtId="193" fontId="8" fillId="5" borderId="74" xfId="7" applyNumberFormat="1" applyFont="1" applyFill="1" applyBorder="1" applyAlignment="1">
      <alignment horizontal="center" vertical="center"/>
    </xf>
    <xf numFmtId="193" fontId="8" fillId="5" borderId="73" xfId="7" applyNumberFormat="1" applyFont="1" applyFill="1" applyBorder="1" applyAlignment="1">
      <alignment horizontal="center" vertical="center"/>
    </xf>
    <xf numFmtId="193" fontId="23" fillId="6" borderId="73" xfId="7" applyNumberFormat="1" applyFont="1" applyFill="1" applyBorder="1" applyAlignment="1">
      <alignment horizontal="center" vertical="center"/>
    </xf>
    <xf numFmtId="193" fontId="8" fillId="6" borderId="73" xfId="7" applyNumberFormat="1" applyFont="1" applyFill="1" applyBorder="1" applyAlignment="1">
      <alignment horizontal="center" vertical="center"/>
    </xf>
    <xf numFmtId="193" fontId="8" fillId="27" borderId="73" xfId="7" applyNumberFormat="1" applyFont="1" applyFill="1" applyBorder="1" applyAlignment="1">
      <alignment horizontal="center" vertical="center"/>
    </xf>
    <xf numFmtId="193" fontId="8" fillId="6" borderId="74" xfId="7" applyNumberFormat="1" applyFont="1" applyFill="1" applyBorder="1" applyAlignment="1">
      <alignment horizontal="center" vertical="center"/>
    </xf>
    <xf numFmtId="193" fontId="8" fillId="6" borderId="72" xfId="14" applyNumberFormat="1" applyFont="1" applyFill="1" applyBorder="1" applyAlignment="1">
      <alignment horizontal="center" vertical="center"/>
    </xf>
    <xf numFmtId="193" fontId="8" fillId="6" borderId="70" xfId="7" applyNumberFormat="1" applyFont="1" applyFill="1" applyBorder="1" applyAlignment="1">
      <alignment horizontal="center" vertical="center"/>
    </xf>
    <xf numFmtId="193" fontId="8" fillId="6" borderId="69" xfId="7" applyNumberFormat="1" applyFont="1" applyFill="1" applyBorder="1" applyAlignment="1">
      <alignment horizontal="center" vertical="center"/>
    </xf>
    <xf numFmtId="193" fontId="23" fillId="6" borderId="69" xfId="7" applyNumberFormat="1" applyFont="1" applyFill="1" applyBorder="1" applyAlignment="1">
      <alignment horizontal="center" vertical="center"/>
    </xf>
    <xf numFmtId="193" fontId="8" fillId="6" borderId="68" xfId="14" applyNumberFormat="1" applyFont="1" applyFill="1" applyBorder="1" applyAlignment="1">
      <alignment horizontal="center" vertical="center"/>
    </xf>
    <xf numFmtId="0" fontId="0" fillId="16" borderId="0" xfId="0" applyFill="1">
      <alignment vertical="center"/>
    </xf>
    <xf numFmtId="0" fontId="0" fillId="13" borderId="0" xfId="0" applyFill="1" applyAlignment="1">
      <alignment horizontal="center" vertical="center"/>
    </xf>
    <xf numFmtId="193" fontId="3" fillId="6" borderId="73" xfId="7" applyNumberFormat="1" applyFont="1" applyFill="1" applyBorder="1" applyAlignment="1">
      <alignment horizontal="center" vertical="center"/>
    </xf>
    <xf numFmtId="0" fontId="37" fillId="4" borderId="0" xfId="1" applyFont="1" applyFill="1" applyAlignment="1">
      <alignment horizontal="center"/>
    </xf>
    <xf numFmtId="193" fontId="8" fillId="5" borderId="73" xfId="14" applyNumberFormat="1" applyFont="1" applyFill="1" applyBorder="1" applyAlignment="1">
      <alignment horizontal="center" vertical="center"/>
    </xf>
    <xf numFmtId="193" fontId="8" fillId="27" borderId="73" xfId="14" applyNumberFormat="1" applyFont="1" applyFill="1" applyBorder="1" applyAlignment="1">
      <alignment horizontal="center" vertical="center"/>
    </xf>
    <xf numFmtId="193" fontId="8" fillId="6" borderId="73" xfId="14" applyNumberFormat="1" applyFont="1" applyFill="1" applyBorder="1" applyAlignment="1">
      <alignment horizontal="center" vertical="center"/>
    </xf>
    <xf numFmtId="193" fontId="8" fillId="6" borderId="69" xfId="14" applyNumberFormat="1" applyFont="1" applyFill="1" applyBorder="1" applyAlignment="1">
      <alignment horizontal="center" vertical="center"/>
    </xf>
    <xf numFmtId="0" fontId="8" fillId="6" borderId="73" xfId="14" applyFont="1" applyFill="1" applyBorder="1" applyAlignment="1">
      <alignment horizontal="center" vertical="center"/>
    </xf>
    <xf numFmtId="0" fontId="8" fillId="6" borderId="69" xfId="14" applyFont="1" applyFill="1" applyBorder="1" applyAlignment="1">
      <alignment horizontal="center" vertical="center"/>
    </xf>
    <xf numFmtId="9" fontId="8" fillId="5" borderId="73" xfId="12" applyFont="1" applyFill="1" applyBorder="1" applyAlignment="1">
      <alignment horizontal="center" vertical="center"/>
    </xf>
    <xf numFmtId="9" fontId="8" fillId="27" borderId="73" xfId="12" applyFont="1" applyFill="1" applyBorder="1" applyAlignment="1">
      <alignment horizontal="center" vertical="center"/>
    </xf>
    <xf numFmtId="9" fontId="8" fillId="6" borderId="73" xfId="12" applyFont="1" applyFill="1" applyBorder="1" applyAlignment="1">
      <alignment horizontal="center" vertical="center"/>
    </xf>
    <xf numFmtId="0" fontId="8" fillId="0" borderId="33" xfId="7" applyFont="1" applyFill="1" applyBorder="1" applyAlignment="1">
      <alignment horizontal="center" vertical="center" wrapText="1"/>
    </xf>
    <xf numFmtId="9" fontId="8" fillId="6" borderId="97" xfId="21" applyFont="1" applyFill="1" applyBorder="1" applyAlignment="1">
      <alignment horizontal="center" vertical="center"/>
    </xf>
    <xf numFmtId="0" fontId="8" fillId="6" borderId="97" xfId="7" applyFont="1" applyFill="1" applyBorder="1" applyAlignment="1">
      <alignment horizontal="center" vertical="center"/>
    </xf>
    <xf numFmtId="0" fontId="8" fillId="6" borderId="96" xfId="7" applyFont="1" applyFill="1" applyBorder="1" applyAlignment="1">
      <alignment horizontal="center" vertical="center"/>
    </xf>
    <xf numFmtId="0" fontId="14" fillId="0" borderId="0" xfId="3" applyFont="1" applyAlignment="1" applyProtection="1">
      <alignment vertical="center"/>
      <protection locked="0"/>
    </xf>
    <xf numFmtId="0" fontId="15" fillId="0" borderId="0" xfId="6" applyFont="1" applyProtection="1">
      <alignment vertical="center"/>
      <protection hidden="1"/>
    </xf>
    <xf numFmtId="0" fontId="3" fillId="0" borderId="0" xfId="6" applyFont="1" applyProtection="1">
      <alignment vertical="center"/>
      <protection hidden="1"/>
    </xf>
    <xf numFmtId="0" fontId="15" fillId="0" borderId="0" xfId="3" applyFont="1" applyAlignment="1">
      <alignment vertical="center"/>
    </xf>
    <xf numFmtId="188" fontId="3" fillId="0" borderId="34" xfId="6" applyNumberFormat="1" applyFont="1" applyBorder="1" applyProtection="1">
      <alignment vertical="center"/>
      <protection hidden="1"/>
    </xf>
    <xf numFmtId="188" fontId="3" fillId="0" borderId="12" xfId="6" applyNumberFormat="1" applyFont="1" applyBorder="1" applyProtection="1">
      <alignment vertical="center"/>
      <protection hidden="1"/>
    </xf>
    <xf numFmtId="188" fontId="3" fillId="0" borderId="11" xfId="6" applyNumberFormat="1" applyFont="1" applyBorder="1" applyProtection="1">
      <alignment vertical="center"/>
      <protection hidden="1"/>
    </xf>
    <xf numFmtId="182" fontId="3" fillId="0" borderId="34" xfId="6" applyNumberFormat="1" applyFont="1" applyBorder="1" applyProtection="1">
      <alignment vertical="center"/>
      <protection hidden="1"/>
    </xf>
    <xf numFmtId="182" fontId="3" fillId="0" borderId="12" xfId="6" applyNumberFormat="1" applyFont="1" applyBorder="1" applyProtection="1">
      <alignment vertical="center"/>
      <protection hidden="1"/>
    </xf>
    <xf numFmtId="182" fontId="3" fillId="0" borderId="11" xfId="6" applyNumberFormat="1" applyFont="1" applyBorder="1" applyProtection="1">
      <alignment vertical="center"/>
      <protection hidden="1"/>
    </xf>
    <xf numFmtId="0" fontId="8" fillId="0" borderId="31" xfId="6" applyFont="1" applyBorder="1" applyProtection="1">
      <alignment vertical="center"/>
      <protection hidden="1"/>
    </xf>
    <xf numFmtId="188" fontId="3" fillId="0" borderId="33" xfId="6" applyNumberFormat="1" applyFont="1" applyBorder="1" applyProtection="1">
      <alignment vertical="center"/>
      <protection hidden="1"/>
    </xf>
    <xf numFmtId="188" fontId="3" fillId="0" borderId="18" xfId="6" applyNumberFormat="1" applyFont="1" applyBorder="1" applyProtection="1">
      <alignment vertical="center"/>
      <protection hidden="1"/>
    </xf>
    <xf numFmtId="188" fontId="3" fillId="0" borderId="17" xfId="6" applyNumberFormat="1" applyFont="1" applyBorder="1" applyProtection="1">
      <alignment vertical="center"/>
      <protection hidden="1"/>
    </xf>
    <xf numFmtId="182" fontId="3" fillId="0" borderId="33" xfId="6" applyNumberFormat="1" applyFont="1" applyBorder="1" applyProtection="1">
      <alignment vertical="center"/>
      <protection hidden="1"/>
    </xf>
    <xf numFmtId="182" fontId="3" fillId="0" borderId="18" xfId="6" applyNumberFormat="1" applyFont="1" applyBorder="1" applyProtection="1">
      <alignment vertical="center"/>
      <protection hidden="1"/>
    </xf>
    <xf numFmtId="182" fontId="3" fillId="0" borderId="17" xfId="6" applyNumberFormat="1" applyFont="1" applyBorder="1" applyProtection="1">
      <alignment vertical="center"/>
      <protection hidden="1"/>
    </xf>
    <xf numFmtId="188" fontId="0" fillId="0" borderId="0" xfId="0" applyNumberFormat="1">
      <alignment vertical="center"/>
    </xf>
    <xf numFmtId="0" fontId="18" fillId="0" borderId="0" xfId="6" applyFont="1">
      <alignment vertical="center"/>
    </xf>
    <xf numFmtId="0" fontId="18" fillId="0" borderId="0" xfId="3" applyFont="1" applyAlignment="1" applyProtection="1">
      <alignment vertical="center"/>
      <protection locked="0"/>
    </xf>
    <xf numFmtId="0" fontId="3" fillId="0" borderId="31" xfId="3" applyFont="1" applyBorder="1" applyAlignment="1">
      <alignment vertical="center"/>
    </xf>
    <xf numFmtId="0" fontId="3" fillId="0" borderId="55" xfId="3" applyFont="1" applyBorder="1" applyAlignment="1">
      <alignment horizontal="left" vertical="center"/>
    </xf>
    <xf numFmtId="0" fontId="3" fillId="0" borderId="30" xfId="3" applyFont="1" applyBorder="1" applyAlignment="1">
      <alignment horizontal="left" vertical="center"/>
    </xf>
    <xf numFmtId="188" fontId="3" fillId="0" borderId="34" xfId="3" applyNumberFormat="1" applyFont="1" applyBorder="1" applyAlignment="1" applyProtection="1">
      <alignment vertical="center"/>
      <protection hidden="1"/>
    </xf>
    <xf numFmtId="188" fontId="3" fillId="0" borderId="11" xfId="3" applyNumberFormat="1" applyFont="1" applyBorder="1" applyAlignment="1" applyProtection="1">
      <alignment vertical="center"/>
      <protection hidden="1"/>
    </xf>
    <xf numFmtId="182" fontId="3" fillId="0" borderId="34" xfId="3" applyNumberFormat="1" applyFont="1" applyBorder="1" applyAlignment="1" applyProtection="1">
      <alignment vertical="center"/>
      <protection hidden="1"/>
    </xf>
    <xf numFmtId="182" fontId="3" fillId="0" borderId="11" xfId="3" applyNumberFormat="1" applyFont="1" applyBorder="1" applyAlignment="1" applyProtection="1">
      <alignment vertical="center"/>
      <protection hidden="1"/>
    </xf>
    <xf numFmtId="0" fontId="3" fillId="0" borderId="31" xfId="3" applyFont="1" applyBorder="1" applyAlignment="1">
      <alignment horizontal="left" vertical="center"/>
    </xf>
    <xf numFmtId="182" fontId="3" fillId="0" borderId="18" xfId="3" applyNumberFormat="1" applyFont="1" applyBorder="1" applyAlignment="1" applyProtection="1">
      <alignment vertical="center"/>
      <protection hidden="1"/>
    </xf>
    <xf numFmtId="182" fontId="3" fillId="0" borderId="17" xfId="3" applyNumberFormat="1" applyFont="1" applyBorder="1" applyAlignment="1" applyProtection="1">
      <alignment vertical="center"/>
      <protection hidden="1"/>
    </xf>
    <xf numFmtId="188" fontId="3" fillId="0" borderId="33" xfId="3" applyNumberFormat="1" applyFont="1" applyBorder="1" applyAlignment="1" applyProtection="1">
      <alignment vertical="center"/>
      <protection hidden="1"/>
    </xf>
    <xf numFmtId="188" fontId="3" fillId="0" borderId="17" xfId="3" applyNumberFormat="1" applyFont="1" applyBorder="1" applyAlignment="1" applyProtection="1">
      <alignment vertical="center"/>
      <protection hidden="1"/>
    </xf>
    <xf numFmtId="182" fontId="3" fillId="0" borderId="33" xfId="3" applyNumberFormat="1" applyFont="1" applyBorder="1" applyAlignment="1" applyProtection="1">
      <alignment vertical="center"/>
      <protection hidden="1"/>
    </xf>
    <xf numFmtId="188" fontId="3" fillId="0" borderId="34" xfId="3" applyNumberFormat="1" applyFont="1" applyBorder="1" applyAlignment="1">
      <alignment vertical="center"/>
    </xf>
    <xf numFmtId="188" fontId="3" fillId="0" borderId="11" xfId="3" applyNumberFormat="1" applyFont="1" applyBorder="1" applyAlignment="1">
      <alignment vertical="center"/>
    </xf>
    <xf numFmtId="182" fontId="3" fillId="0" borderId="34" xfId="3" applyNumberFormat="1" applyFont="1" applyBorder="1" applyAlignment="1">
      <alignment vertical="center"/>
    </xf>
    <xf numFmtId="182" fontId="3" fillId="0" borderId="11" xfId="3" applyNumberFormat="1" applyFont="1" applyBorder="1" applyAlignment="1">
      <alignment vertical="center"/>
    </xf>
    <xf numFmtId="0" fontId="3" fillId="0" borderId="0" xfId="3" applyFont="1" applyAlignment="1">
      <alignment horizontal="center" vertical="center"/>
    </xf>
    <xf numFmtId="182" fontId="3" fillId="0" borderId="12" xfId="3" applyNumberFormat="1" applyFont="1" applyBorder="1" applyAlignment="1" applyProtection="1">
      <alignment vertical="center"/>
      <protection hidden="1"/>
    </xf>
    <xf numFmtId="182" fontId="3" fillId="0" borderId="12" xfId="3" applyNumberFormat="1" applyFont="1" applyBorder="1" applyAlignment="1">
      <alignment vertical="center"/>
    </xf>
    <xf numFmtId="0" fontId="3" fillId="0" borderId="31" xfId="6" applyFont="1" applyBorder="1">
      <alignment vertical="center"/>
    </xf>
    <xf numFmtId="188" fontId="3" fillId="0" borderId="12" xfId="3" applyNumberFormat="1" applyFont="1" applyBorder="1" applyAlignment="1" applyProtection="1">
      <alignment vertical="center"/>
      <protection hidden="1"/>
    </xf>
    <xf numFmtId="192" fontId="3" fillId="0" borderId="34" xfId="3" applyNumberFormat="1" applyFont="1" applyBorder="1" applyAlignment="1" applyProtection="1">
      <alignment vertical="center"/>
      <protection hidden="1"/>
    </xf>
    <xf numFmtId="192" fontId="3" fillId="0" borderId="12" xfId="3" applyNumberFormat="1" applyFont="1" applyBorder="1" applyAlignment="1" applyProtection="1">
      <alignment vertical="center"/>
      <protection hidden="1"/>
    </xf>
    <xf numFmtId="192" fontId="3" fillId="0" borderId="11" xfId="3" applyNumberFormat="1" applyFont="1" applyBorder="1" applyAlignment="1" applyProtection="1">
      <alignment vertical="center"/>
      <protection hidden="1"/>
    </xf>
    <xf numFmtId="188" fontId="3" fillId="0" borderId="18" xfId="3" applyNumberFormat="1" applyFont="1" applyBorder="1" applyAlignment="1" applyProtection="1">
      <alignment vertical="center"/>
      <protection hidden="1"/>
    </xf>
    <xf numFmtId="192" fontId="3" fillId="0" borderId="33" xfId="3" applyNumberFormat="1" applyFont="1" applyBorder="1" applyAlignment="1" applyProtection="1">
      <alignment vertical="center"/>
      <protection hidden="1"/>
    </xf>
    <xf numFmtId="192" fontId="3" fillId="0" borderId="18" xfId="3" applyNumberFormat="1" applyFont="1" applyBorder="1" applyAlignment="1" applyProtection="1">
      <alignment vertical="center"/>
      <protection hidden="1"/>
    </xf>
    <xf numFmtId="192" fontId="3" fillId="0" borderId="17" xfId="3" applyNumberFormat="1" applyFont="1" applyBorder="1" applyAlignment="1" applyProtection="1">
      <alignment vertical="center"/>
      <protection hidden="1"/>
    </xf>
    <xf numFmtId="0" fontId="25" fillId="0" borderId="0" xfId="0" applyFont="1">
      <alignment vertical="center"/>
    </xf>
    <xf numFmtId="0" fontId="0" fillId="5" borderId="7" xfId="0" applyFill="1" applyBorder="1">
      <alignment vertical="center"/>
    </xf>
    <xf numFmtId="0" fontId="0" fillId="5" borderId="6" xfId="0" applyFill="1" applyBorder="1">
      <alignment vertical="center"/>
    </xf>
    <xf numFmtId="0" fontId="0" fillId="5" borderId="132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4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133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6" xfId="0" applyFill="1" applyBorder="1">
      <alignment vertical="center"/>
    </xf>
    <xf numFmtId="0" fontId="0" fillId="5" borderId="24" xfId="0" applyFill="1" applyBorder="1">
      <alignment vertical="center"/>
    </xf>
    <xf numFmtId="0" fontId="0" fillId="0" borderId="0" xfId="17" applyFont="1" applyAlignment="1" applyProtection="1">
      <alignment vertical="center"/>
      <protection locked="0"/>
    </xf>
    <xf numFmtId="9" fontId="0" fillId="0" borderId="0" xfId="11" applyFont="1" applyFill="1" applyBorder="1" applyAlignment="1" applyProtection="1">
      <alignment vertical="center"/>
      <protection locked="0"/>
    </xf>
    <xf numFmtId="0" fontId="0" fillId="0" borderId="0" xfId="17" applyFont="1" applyAlignment="1" applyProtection="1">
      <alignment horizontal="center" vertical="center"/>
      <protection locked="0"/>
    </xf>
    <xf numFmtId="0" fontId="25" fillId="0" borderId="0" xfId="17" applyFont="1" applyAlignment="1" applyProtection="1">
      <alignment vertical="center"/>
      <protection locked="0"/>
    </xf>
    <xf numFmtId="0" fontId="0" fillId="0" borderId="0" xfId="14" applyFont="1" applyFill="1" applyAlignment="1" applyProtection="1">
      <alignment vertical="center"/>
      <protection locked="0"/>
    </xf>
    <xf numFmtId="0" fontId="0" fillId="5" borderId="129" xfId="17" applyFont="1" applyFill="1" applyBorder="1" applyAlignment="1" applyProtection="1">
      <alignment horizontal="center" vertical="center"/>
      <protection locked="0"/>
    </xf>
    <xf numFmtId="0" fontId="0" fillId="5" borderId="12" xfId="17" applyFont="1" applyFill="1" applyBorder="1" applyAlignment="1" applyProtection="1">
      <alignment vertical="center"/>
      <protection locked="0"/>
    </xf>
    <xf numFmtId="9" fontId="0" fillId="5" borderId="12" xfId="11" applyFont="1" applyFill="1" applyBorder="1" applyAlignment="1" applyProtection="1">
      <alignment vertical="center"/>
      <protection locked="0"/>
    </xf>
    <xf numFmtId="177" fontId="0" fillId="5" borderId="12" xfId="14" applyNumberFormat="1" applyFont="1" applyFill="1" applyBorder="1" applyAlignment="1" applyProtection="1">
      <alignment vertical="center"/>
      <protection locked="0"/>
    </xf>
    <xf numFmtId="187" fontId="0" fillId="5" borderId="38" xfId="14" applyNumberFormat="1" applyFont="1" applyFill="1" applyBorder="1" applyAlignment="1" applyProtection="1">
      <alignment vertical="center"/>
      <protection locked="0"/>
    </xf>
    <xf numFmtId="0" fontId="0" fillId="0" borderId="39" xfId="17" applyFont="1" applyBorder="1" applyAlignment="1" applyProtection="1">
      <alignment horizontal="center" vertical="center"/>
      <protection locked="0"/>
    </xf>
    <xf numFmtId="0" fontId="0" fillId="0" borderId="39" xfId="17" applyFont="1" applyBorder="1" applyAlignment="1" applyProtection="1">
      <alignment vertical="center"/>
      <protection locked="0"/>
    </xf>
    <xf numFmtId="0" fontId="0" fillId="0" borderId="12" xfId="17" applyFont="1" applyBorder="1" applyAlignment="1" applyProtection="1">
      <alignment vertical="center"/>
      <protection locked="0"/>
    </xf>
    <xf numFmtId="0" fontId="0" fillId="0" borderId="12" xfId="18" applyFont="1" applyBorder="1" applyProtection="1">
      <alignment vertical="center"/>
      <protection locked="0"/>
    </xf>
    <xf numFmtId="0" fontId="0" fillId="0" borderId="34" xfId="18" applyFont="1" applyBorder="1" applyProtection="1">
      <alignment vertical="center"/>
      <protection locked="0"/>
    </xf>
    <xf numFmtId="0" fontId="0" fillId="0" borderId="11" xfId="18" applyFont="1" applyBorder="1" applyProtection="1">
      <alignment vertical="center"/>
      <protection locked="0"/>
    </xf>
    <xf numFmtId="0" fontId="0" fillId="0" borderId="34" xfId="17" applyFont="1" applyBorder="1" applyAlignment="1" applyProtection="1">
      <alignment vertical="center"/>
      <protection locked="0"/>
    </xf>
    <xf numFmtId="0" fontId="0" fillId="0" borderId="11" xfId="17" applyFont="1" applyBorder="1" applyAlignment="1" applyProtection="1">
      <alignment vertical="center"/>
      <protection locked="0"/>
    </xf>
    <xf numFmtId="0" fontId="0" fillId="5" borderId="130" xfId="17" applyFont="1" applyFill="1" applyBorder="1" applyAlignment="1" applyProtection="1">
      <alignment horizontal="center" vertical="center"/>
      <protection locked="0"/>
    </xf>
    <xf numFmtId="0" fontId="0" fillId="5" borderId="43" xfId="17" applyFont="1" applyFill="1" applyBorder="1" applyAlignment="1" applyProtection="1">
      <alignment vertical="center"/>
      <protection locked="0"/>
    </xf>
    <xf numFmtId="9" fontId="0" fillId="5" borderId="43" xfId="11" applyFont="1" applyFill="1" applyBorder="1" applyAlignment="1" applyProtection="1">
      <alignment vertical="center"/>
      <protection locked="0"/>
    </xf>
    <xf numFmtId="177" fontId="0" fillId="5" borderId="43" xfId="14" applyNumberFormat="1" applyFont="1" applyFill="1" applyBorder="1" applyAlignment="1" applyProtection="1">
      <alignment vertical="center"/>
      <protection locked="0"/>
    </xf>
    <xf numFmtId="187" fontId="0" fillId="5" borderId="42" xfId="14" applyNumberFormat="1" applyFont="1" applyFill="1" applyBorder="1" applyAlignment="1" applyProtection="1">
      <alignment vertical="center"/>
      <protection locked="0"/>
    </xf>
    <xf numFmtId="0" fontId="0" fillId="0" borderId="47" xfId="17" applyFont="1" applyBorder="1" applyAlignment="1" applyProtection="1">
      <alignment horizontal="center" vertical="center"/>
      <protection locked="0"/>
    </xf>
    <xf numFmtId="0" fontId="0" fillId="0" borderId="47" xfId="17" applyFont="1" applyBorder="1" applyAlignment="1" applyProtection="1">
      <alignment vertical="center"/>
      <protection locked="0"/>
    </xf>
    <xf numFmtId="0" fontId="0" fillId="0" borderId="9" xfId="17" applyFont="1" applyBorder="1" applyAlignment="1" applyProtection="1">
      <alignment vertical="center"/>
      <protection locked="0"/>
    </xf>
    <xf numFmtId="0" fontId="0" fillId="0" borderId="9" xfId="18" applyFont="1" applyBorder="1" applyProtection="1">
      <alignment vertical="center"/>
      <protection locked="0"/>
    </xf>
    <xf numFmtId="0" fontId="0" fillId="0" borderId="46" xfId="18" applyFont="1" applyBorder="1" applyProtection="1">
      <alignment vertical="center"/>
      <protection locked="0"/>
    </xf>
    <xf numFmtId="0" fontId="0" fillId="0" borderId="8" xfId="18" applyFont="1" applyBorder="1" applyProtection="1">
      <alignment vertical="center"/>
      <protection locked="0"/>
    </xf>
    <xf numFmtId="0" fontId="0" fillId="0" borderId="0" xfId="18" applyFont="1" applyProtection="1">
      <alignment vertical="center"/>
      <protection locked="0"/>
    </xf>
    <xf numFmtId="0" fontId="18" fillId="0" borderId="0" xfId="18" applyFont="1" applyProtection="1">
      <alignment vertical="center"/>
      <protection locked="0"/>
    </xf>
    <xf numFmtId="0" fontId="0" fillId="0" borderId="90" xfId="17" applyFont="1" applyBorder="1" applyAlignment="1" applyProtection="1">
      <alignment horizontal="center" vertical="center"/>
      <protection locked="0"/>
    </xf>
    <xf numFmtId="0" fontId="0" fillId="26" borderId="116" xfId="17" applyFont="1" applyFill="1" applyBorder="1" applyAlignment="1">
      <alignment horizontal="center" vertical="center"/>
    </xf>
    <xf numFmtId="0" fontId="0" fillId="26" borderId="50" xfId="17" applyFont="1" applyFill="1" applyBorder="1" applyAlignment="1">
      <alignment vertical="center"/>
    </xf>
    <xf numFmtId="9" fontId="0" fillId="26" borderId="50" xfId="11" applyFont="1" applyFill="1" applyBorder="1" applyAlignment="1" applyProtection="1">
      <alignment vertical="center"/>
    </xf>
    <xf numFmtId="177" fontId="0" fillId="26" borderId="50" xfId="14" applyNumberFormat="1" applyFont="1" applyFill="1" applyBorder="1" applyAlignment="1" applyProtection="1">
      <alignment vertical="center"/>
    </xf>
    <xf numFmtId="187" fontId="0" fillId="26" borderId="117" xfId="14" applyNumberFormat="1" applyFont="1" applyFill="1" applyBorder="1" applyAlignment="1" applyProtection="1">
      <alignment vertical="center"/>
    </xf>
    <xf numFmtId="0" fontId="0" fillId="0" borderId="52" xfId="17" applyFont="1" applyBorder="1" applyAlignment="1" applyProtection="1">
      <alignment horizontal="center" vertical="center"/>
      <protection locked="0"/>
    </xf>
    <xf numFmtId="0" fontId="0" fillId="0" borderId="52" xfId="17" applyFont="1" applyBorder="1" applyAlignment="1" applyProtection="1">
      <alignment vertical="center"/>
      <protection locked="0"/>
    </xf>
    <xf numFmtId="0" fontId="0" fillId="0" borderId="50" xfId="17" applyFont="1" applyBorder="1" applyAlignment="1" applyProtection="1">
      <alignment vertical="center"/>
      <protection locked="0"/>
    </xf>
    <xf numFmtId="0" fontId="0" fillId="0" borderId="49" xfId="17" applyFont="1" applyBorder="1" applyAlignment="1" applyProtection="1">
      <alignment vertical="center"/>
      <protection locked="0"/>
    </xf>
    <xf numFmtId="0" fontId="0" fillId="0" borderId="48" xfId="17" applyFont="1" applyBorder="1" applyAlignment="1" applyProtection="1">
      <alignment vertical="center"/>
      <protection locked="0"/>
    </xf>
    <xf numFmtId="0" fontId="0" fillId="0" borderId="45" xfId="17" applyFont="1" applyBorder="1" applyAlignment="1" applyProtection="1">
      <alignment horizontal="center" vertical="center"/>
      <protection locked="0"/>
    </xf>
    <xf numFmtId="0" fontId="0" fillId="26" borderId="112" xfId="17" applyFont="1" applyFill="1" applyBorder="1" applyAlignment="1">
      <alignment horizontal="center" vertical="center"/>
    </xf>
    <xf numFmtId="0" fontId="0" fillId="26" borderId="12" xfId="17" applyFont="1" applyFill="1" applyBorder="1" applyAlignment="1">
      <alignment vertical="center"/>
    </xf>
    <xf numFmtId="9" fontId="0" fillId="26" borderId="12" xfId="11" applyFont="1" applyFill="1" applyBorder="1" applyAlignment="1" applyProtection="1">
      <alignment vertical="center"/>
    </xf>
    <xf numFmtId="177" fontId="0" fillId="26" borderId="12" xfId="14" applyNumberFormat="1" applyFont="1" applyFill="1" applyBorder="1" applyAlignment="1" applyProtection="1">
      <alignment vertical="center"/>
    </xf>
    <xf numFmtId="187" fontId="0" fillId="26" borderId="111" xfId="14" applyNumberFormat="1" applyFont="1" applyFill="1" applyBorder="1" applyAlignment="1" applyProtection="1">
      <alignment vertical="center"/>
    </xf>
    <xf numFmtId="0" fontId="0" fillId="0" borderId="44" xfId="17" applyFont="1" applyBorder="1" applyAlignment="1" applyProtection="1">
      <alignment horizontal="center" vertical="center"/>
      <protection locked="0"/>
    </xf>
    <xf numFmtId="0" fontId="0" fillId="26" borderId="118" xfId="17" applyFont="1" applyFill="1" applyBorder="1" applyAlignment="1">
      <alignment horizontal="center" vertical="center"/>
    </xf>
    <xf numFmtId="0" fontId="0" fillId="26" borderId="9" xfId="17" applyFont="1" applyFill="1" applyBorder="1" applyAlignment="1">
      <alignment vertical="center"/>
    </xf>
    <xf numFmtId="9" fontId="0" fillId="26" borderId="9" xfId="11" applyFont="1" applyFill="1" applyBorder="1" applyAlignment="1" applyProtection="1">
      <alignment vertical="center"/>
    </xf>
    <xf numFmtId="177" fontId="0" fillId="26" borderId="9" xfId="14" applyNumberFormat="1" applyFont="1" applyFill="1" applyBorder="1" applyAlignment="1" applyProtection="1">
      <alignment vertical="center"/>
    </xf>
    <xf numFmtId="187" fontId="0" fillId="26" borderId="119" xfId="14" applyNumberFormat="1" applyFont="1" applyFill="1" applyBorder="1" applyAlignment="1" applyProtection="1">
      <alignment vertical="center"/>
    </xf>
    <xf numFmtId="0" fontId="0" fillId="0" borderId="13" xfId="0" applyBorder="1">
      <alignment vertical="center"/>
    </xf>
    <xf numFmtId="182" fontId="8" fillId="6" borderId="97" xfId="7" applyNumberFormat="1" applyFont="1" applyFill="1" applyBorder="1" applyAlignment="1">
      <alignment horizontal="center" vertical="center"/>
    </xf>
    <xf numFmtId="182" fontId="8" fillId="6" borderId="96" xfId="7" applyNumberFormat="1" applyFont="1" applyFill="1" applyBorder="1" applyAlignment="1">
      <alignment horizontal="center" vertical="center"/>
    </xf>
    <xf numFmtId="193" fontId="8" fillId="6" borderId="97" xfId="7" applyNumberFormat="1" applyFont="1" applyFill="1" applyBorder="1" applyAlignment="1">
      <alignment horizontal="center" vertical="center"/>
    </xf>
    <xf numFmtId="193" fontId="8" fillId="6" borderId="96" xfId="7" applyNumberFormat="1" applyFont="1" applyFill="1" applyBorder="1" applyAlignment="1">
      <alignment horizontal="center" vertical="center"/>
    </xf>
    <xf numFmtId="9" fontId="8" fillId="6" borderId="97" xfId="7" applyNumberFormat="1" applyFont="1" applyFill="1" applyBorder="1" applyAlignment="1">
      <alignment horizontal="center" vertical="center"/>
    </xf>
    <xf numFmtId="9" fontId="8" fillId="6" borderId="96" xfId="7" applyNumberFormat="1" applyFont="1" applyFill="1" applyBorder="1" applyAlignment="1">
      <alignment horizontal="center" vertical="center"/>
    </xf>
    <xf numFmtId="0" fontId="8" fillId="11" borderId="75" xfId="7" applyFont="1" applyFill="1" applyBorder="1" applyAlignment="1">
      <alignment horizontal="left" vertical="center"/>
    </xf>
    <xf numFmtId="0" fontId="8" fillId="0" borderId="75" xfId="7" applyFont="1" applyFill="1" applyBorder="1" applyAlignment="1">
      <alignment horizontal="left" vertical="center"/>
    </xf>
    <xf numFmtId="0" fontId="8" fillId="0" borderId="71" xfId="7" applyFont="1" applyFill="1" applyBorder="1" applyAlignment="1">
      <alignment horizontal="left" vertical="center"/>
    </xf>
    <xf numFmtId="0" fontId="35" fillId="0" borderId="88" xfId="3" applyFont="1" applyBorder="1" applyAlignment="1">
      <alignment horizontal="center" vertical="center"/>
    </xf>
    <xf numFmtId="189" fontId="8" fillId="0" borderId="87" xfId="3" applyNumberFormat="1" applyFont="1" applyBorder="1" applyAlignment="1">
      <alignment horizontal="center" vertical="center"/>
    </xf>
    <xf numFmtId="0" fontId="8" fillId="0" borderId="19" xfId="7" applyFont="1" applyFill="1" applyBorder="1" applyAlignment="1">
      <alignment horizontal="center" vertical="center" wrapText="1"/>
    </xf>
    <xf numFmtId="9" fontId="8" fillId="5" borderId="101" xfId="12" applyFont="1" applyFill="1" applyBorder="1" applyAlignment="1">
      <alignment horizontal="center" vertical="center"/>
    </xf>
    <xf numFmtId="180" fontId="23" fillId="6" borderId="101" xfId="7" applyNumberFormat="1" applyFont="1" applyFill="1" applyBorder="1" applyAlignment="1">
      <alignment horizontal="center" vertical="center"/>
    </xf>
    <xf numFmtId="0" fontId="8" fillId="10" borderId="85" xfId="7" applyFont="1" applyFill="1" applyBorder="1" applyAlignment="1">
      <alignment horizontal="left" vertical="center"/>
    </xf>
    <xf numFmtId="182" fontId="8" fillId="5" borderId="95" xfId="7" applyNumberFormat="1" applyFont="1" applyFill="1" applyBorder="1" applyAlignment="1">
      <alignment horizontal="center" vertical="center"/>
    </xf>
    <xf numFmtId="182" fontId="8" fillId="5" borderId="101" xfId="7" applyNumberFormat="1" applyFont="1" applyFill="1" applyBorder="1" applyAlignment="1">
      <alignment horizontal="center" vertical="center"/>
    </xf>
    <xf numFmtId="182" fontId="8" fillId="6" borderId="101" xfId="7" applyNumberFormat="1" applyFont="1" applyFill="1" applyBorder="1" applyAlignment="1">
      <alignment horizontal="center" vertical="center"/>
    </xf>
    <xf numFmtId="182" fontId="8" fillId="6" borderId="100" xfId="7" applyNumberFormat="1" applyFont="1" applyFill="1" applyBorder="1" applyAlignment="1">
      <alignment horizontal="center" vertical="center"/>
    </xf>
    <xf numFmtId="182" fontId="8" fillId="6" borderId="93" xfId="7" applyNumberFormat="1" applyFont="1" applyFill="1" applyBorder="1" applyAlignment="1">
      <alignment horizontal="center" vertical="center"/>
    </xf>
    <xf numFmtId="0" fontId="8" fillId="0" borderId="85" xfId="7" applyFont="1" applyFill="1" applyBorder="1" applyAlignment="1">
      <alignment horizontal="left" vertical="center"/>
    </xf>
    <xf numFmtId="182" fontId="23" fillId="6" borderId="101" xfId="7" applyNumberFormat="1" applyFont="1" applyFill="1" applyBorder="1" applyAlignment="1">
      <alignment horizontal="center" vertical="center"/>
    </xf>
    <xf numFmtId="193" fontId="8" fillId="5" borderId="95" xfId="7" applyNumberFormat="1" applyFont="1" applyFill="1" applyBorder="1" applyAlignment="1">
      <alignment horizontal="center" vertical="center"/>
    </xf>
    <xf numFmtId="193" fontId="8" fillId="5" borderId="101" xfId="7" applyNumberFormat="1" applyFont="1" applyFill="1" applyBorder="1" applyAlignment="1">
      <alignment horizontal="center" vertical="center"/>
    </xf>
    <xf numFmtId="193" fontId="8" fillId="6" borderId="101" xfId="7" applyNumberFormat="1" applyFont="1" applyFill="1" applyBorder="1" applyAlignment="1">
      <alignment horizontal="center" vertical="center"/>
    </xf>
    <xf numFmtId="193" fontId="23" fillId="6" borderId="101" xfId="7" applyNumberFormat="1" applyFont="1" applyFill="1" applyBorder="1" applyAlignment="1">
      <alignment horizontal="center" vertical="center"/>
    </xf>
    <xf numFmtId="193" fontId="8" fillId="6" borderId="100" xfId="7" applyNumberFormat="1" applyFont="1" applyFill="1" applyBorder="1" applyAlignment="1">
      <alignment horizontal="center" vertical="center"/>
    </xf>
    <xf numFmtId="193" fontId="8" fillId="6" borderId="93" xfId="14" applyNumberFormat="1" applyFont="1" applyFill="1" applyBorder="1" applyAlignment="1">
      <alignment horizontal="center" vertical="center"/>
    </xf>
    <xf numFmtId="193" fontId="8" fillId="27" borderId="74" xfId="7" applyNumberFormat="1" applyFont="1" applyFill="1" applyBorder="1" applyAlignment="1">
      <alignment horizontal="center" vertical="center"/>
    </xf>
    <xf numFmtId="9" fontId="8" fillId="5" borderId="101" xfId="21" applyFont="1" applyFill="1" applyBorder="1" applyAlignment="1">
      <alignment horizontal="center" vertical="center"/>
    </xf>
    <xf numFmtId="9" fontId="8" fillId="6" borderId="101" xfId="21" applyFont="1" applyFill="1" applyBorder="1" applyAlignment="1">
      <alignment horizontal="center" vertical="center"/>
    </xf>
    <xf numFmtId="9" fontId="23" fillId="6" borderId="101" xfId="21" applyFont="1" applyFill="1" applyBorder="1" applyAlignment="1">
      <alignment horizontal="center" vertical="center"/>
    </xf>
    <xf numFmtId="9" fontId="8" fillId="6" borderId="100" xfId="21" applyFont="1" applyFill="1" applyBorder="1" applyAlignment="1">
      <alignment horizontal="center" vertical="center"/>
    </xf>
    <xf numFmtId="9" fontId="8" fillId="6" borderId="93" xfId="21" applyFont="1" applyFill="1" applyBorder="1" applyAlignment="1">
      <alignment horizontal="center" vertical="center"/>
    </xf>
    <xf numFmtId="9" fontId="8" fillId="6" borderId="74" xfId="21" applyFont="1" applyFill="1" applyBorder="1" applyAlignment="1">
      <alignment horizontal="center" vertical="center"/>
    </xf>
    <xf numFmtId="9" fontId="8" fillId="6" borderId="93" xfId="12" applyFont="1" applyFill="1" applyBorder="1" applyAlignment="1">
      <alignment horizontal="center" vertical="center"/>
    </xf>
    <xf numFmtId="9" fontId="8" fillId="27" borderId="106" xfId="7" applyNumberFormat="1" applyFont="1" applyFill="1" applyBorder="1" applyAlignment="1">
      <alignment horizontal="center" vertical="center"/>
    </xf>
    <xf numFmtId="9" fontId="8" fillId="27" borderId="101" xfId="7" applyNumberFormat="1" applyFont="1" applyFill="1" applyBorder="1" applyAlignment="1">
      <alignment horizontal="center" vertical="center"/>
    </xf>
    <xf numFmtId="180" fontId="23" fillId="27" borderId="101" xfId="7" applyNumberFormat="1" applyFont="1" applyFill="1" applyBorder="1" applyAlignment="1">
      <alignment horizontal="center" vertical="center"/>
    </xf>
    <xf numFmtId="9" fontId="8" fillId="6" borderId="101" xfId="7" applyNumberFormat="1" applyFont="1" applyFill="1" applyBorder="1" applyAlignment="1">
      <alignment horizontal="center" vertical="center"/>
    </xf>
    <xf numFmtId="9" fontId="8" fillId="6" borderId="100" xfId="7" applyNumberFormat="1" applyFont="1" applyFill="1" applyBorder="1" applyAlignment="1">
      <alignment horizontal="center" vertical="center"/>
    </xf>
    <xf numFmtId="9" fontId="8" fillId="27" borderId="93" xfId="12" applyFont="1" applyFill="1" applyBorder="1" applyAlignment="1">
      <alignment horizontal="center" vertical="center"/>
    </xf>
    <xf numFmtId="9" fontId="8" fillId="5" borderId="95" xfId="7" applyNumberFormat="1" applyFont="1" applyFill="1" applyBorder="1" applyAlignment="1">
      <alignment horizontal="center" vertical="center"/>
    </xf>
    <xf numFmtId="9" fontId="8" fillId="5" borderId="101" xfId="7" applyNumberFormat="1" applyFont="1" applyFill="1" applyBorder="1" applyAlignment="1">
      <alignment horizontal="center" vertical="center"/>
    </xf>
    <xf numFmtId="188" fontId="3" fillId="0" borderId="138" xfId="6" applyNumberFormat="1" applyFont="1" applyBorder="1" applyProtection="1">
      <alignment vertical="center"/>
      <protection hidden="1"/>
    </xf>
    <xf numFmtId="0" fontId="0" fillId="0" borderId="41" xfId="17" applyFont="1" applyBorder="1" applyAlignment="1" applyProtection="1">
      <alignment horizontal="center" vertical="center" wrapText="1"/>
      <protection locked="0"/>
    </xf>
    <xf numFmtId="0" fontId="18" fillId="0" borderId="0" xfId="0" applyFont="1">
      <alignment vertical="center"/>
    </xf>
    <xf numFmtId="0" fontId="0" fillId="0" borderId="29" xfId="0" applyBorder="1">
      <alignment vertical="center"/>
    </xf>
    <xf numFmtId="0" fontId="25" fillId="0" borderId="0" xfId="3" applyFont="1" applyAlignment="1" applyProtection="1">
      <alignment horizontal="center" vertical="center"/>
      <protection locked="0"/>
    </xf>
    <xf numFmtId="0" fontId="0" fillId="0" borderId="51" xfId="17" applyFont="1" applyBorder="1" applyAlignment="1" applyProtection="1">
      <alignment horizontal="center" vertical="center" wrapText="1"/>
      <protection locked="0"/>
    </xf>
    <xf numFmtId="0" fontId="0" fillId="0" borderId="39" xfId="17" applyFont="1" applyBorder="1" applyAlignment="1" applyProtection="1">
      <alignment horizontal="left" vertical="center"/>
      <protection locked="0"/>
    </xf>
    <xf numFmtId="0" fontId="0" fillId="0" borderId="47" xfId="17" applyFont="1" applyBorder="1" applyAlignment="1" applyProtection="1">
      <alignment horizontal="left" vertical="center"/>
      <protection locked="0"/>
    </xf>
    <xf numFmtId="0" fontId="0" fillId="12" borderId="5" xfId="3" applyFont="1" applyFill="1" applyBorder="1" applyAlignment="1">
      <alignment vertical="center"/>
    </xf>
    <xf numFmtId="0" fontId="0" fillId="13" borderId="9" xfId="0" applyFill="1" applyBorder="1" applyAlignment="1">
      <alignment horizontal="right" vertical="center"/>
    </xf>
    <xf numFmtId="0" fontId="0" fillId="13" borderId="12" xfId="0" applyFill="1" applyBorder="1" applyAlignment="1">
      <alignment horizontal="right" vertical="center"/>
    </xf>
    <xf numFmtId="0" fontId="0" fillId="16" borderId="0" xfId="0" applyFill="1" applyAlignment="1">
      <alignment horizontal="center" vertical="center"/>
    </xf>
    <xf numFmtId="0" fontId="3" fillId="19" borderId="84" xfId="19" applyFont="1" applyFill="1" applyBorder="1" applyProtection="1">
      <alignment vertical="center"/>
      <protection hidden="1"/>
    </xf>
    <xf numFmtId="0" fontId="3" fillId="19" borderId="76" xfId="19" applyFont="1" applyFill="1" applyBorder="1" applyAlignment="1" applyProtection="1">
      <alignment horizontal="center" vertical="center"/>
      <protection hidden="1"/>
    </xf>
    <xf numFmtId="0" fontId="3" fillId="0" borderId="49" xfId="19" applyFont="1" applyBorder="1" applyProtection="1">
      <alignment vertical="center"/>
      <protection hidden="1"/>
    </xf>
    <xf numFmtId="0" fontId="3" fillId="0" borderId="34" xfId="19" applyFont="1" applyBorder="1" applyProtection="1">
      <alignment vertical="center"/>
      <protection hidden="1"/>
    </xf>
    <xf numFmtId="0" fontId="3" fillId="0" borderId="126" xfId="19" applyFont="1" applyBorder="1" applyProtection="1">
      <alignment vertical="center"/>
      <protection hidden="1"/>
    </xf>
    <xf numFmtId="0" fontId="18" fillId="0" borderId="33" xfId="19" applyFont="1" applyBorder="1" applyAlignment="1" applyProtection="1">
      <alignment horizontal="center" vertical="center"/>
      <protection hidden="1"/>
    </xf>
    <xf numFmtId="0" fontId="3" fillId="0" borderId="124" xfId="19" applyFont="1" applyBorder="1" applyProtection="1">
      <alignment vertical="center"/>
      <protection hidden="1"/>
    </xf>
    <xf numFmtId="0" fontId="3" fillId="0" borderId="46" xfId="19" applyFont="1" applyBorder="1" applyProtection="1">
      <alignment vertical="center"/>
      <protection hidden="1"/>
    </xf>
    <xf numFmtId="0" fontId="3" fillId="0" borderId="92" xfId="3" applyFont="1" applyBorder="1" applyAlignment="1">
      <alignment horizontal="center" vertical="center" wrapText="1"/>
    </xf>
    <xf numFmtId="0" fontId="3" fillId="0" borderId="91" xfId="3" applyFont="1" applyBorder="1" applyAlignment="1">
      <alignment horizontal="center" vertical="center" wrapText="1"/>
    </xf>
    <xf numFmtId="0" fontId="3" fillId="5" borderId="53" xfId="3" applyFont="1" applyFill="1" applyBorder="1" applyAlignment="1" applyProtection="1">
      <alignment horizontal="center" vertical="center" wrapText="1"/>
      <protection hidden="1"/>
    </xf>
    <xf numFmtId="0" fontId="3" fillId="5" borderId="9" xfId="3" applyFont="1" applyFill="1" applyBorder="1" applyAlignment="1" applyProtection="1">
      <alignment horizontal="center" vertical="center" wrapText="1"/>
      <protection locked="0"/>
    </xf>
    <xf numFmtId="0" fontId="3" fillId="5" borderId="9" xfId="3" applyFont="1" applyFill="1" applyBorder="1" applyAlignment="1">
      <alignment horizontal="center" vertical="center" wrapText="1"/>
    </xf>
    <xf numFmtId="0" fontId="3" fillId="5" borderId="54" xfId="3" applyFont="1" applyFill="1" applyBorder="1" applyAlignment="1" applyProtection="1">
      <alignment horizontal="center" vertical="center" wrapText="1"/>
      <protection hidden="1"/>
    </xf>
    <xf numFmtId="0" fontId="3" fillId="5" borderId="59" xfId="3" applyFont="1" applyFill="1" applyBorder="1" applyAlignment="1" applyProtection="1">
      <alignment horizontal="center" vertical="center" wrapText="1"/>
      <protection hidden="1"/>
    </xf>
    <xf numFmtId="0" fontId="3" fillId="5" borderId="47" xfId="3" applyFont="1" applyFill="1" applyBorder="1" applyAlignment="1">
      <alignment horizontal="center" vertical="center" wrapText="1"/>
    </xf>
    <xf numFmtId="0" fontId="3" fillId="0" borderId="94" xfId="3" applyFont="1" applyBorder="1" applyAlignment="1" applyProtection="1">
      <alignment horizontal="center" vertical="center" wrapText="1"/>
      <protection locked="0"/>
    </xf>
    <xf numFmtId="0" fontId="3" fillId="0" borderId="92" xfId="3" applyFont="1" applyBorder="1" applyAlignment="1" applyProtection="1">
      <alignment horizontal="center" vertical="center" wrapText="1"/>
      <protection locked="0"/>
    </xf>
    <xf numFmtId="0" fontId="3" fillId="0" borderId="91" xfId="3" applyFont="1" applyBorder="1" applyAlignment="1" applyProtection="1">
      <alignment horizontal="center" vertical="center" wrapText="1"/>
      <protection locked="0"/>
    </xf>
    <xf numFmtId="9" fontId="3" fillId="0" borderId="0" xfId="3" applyNumberFormat="1" applyFont="1" applyAlignment="1" applyProtection="1">
      <alignment horizontal="center" vertical="center"/>
      <protection locked="0"/>
    </xf>
    <xf numFmtId="9" fontId="3" fillId="0" borderId="57" xfId="3" applyNumberFormat="1" applyFont="1" applyBorder="1" applyAlignment="1" applyProtection="1">
      <alignment horizontal="center" vertical="center"/>
      <protection locked="0"/>
    </xf>
    <xf numFmtId="9" fontId="3" fillId="0" borderId="9" xfId="3" applyNumberFormat="1" applyFont="1" applyBorder="1" applyAlignment="1" applyProtection="1">
      <alignment horizontal="center" vertical="center"/>
      <protection hidden="1"/>
    </xf>
    <xf numFmtId="9" fontId="3" fillId="0" borderId="139" xfId="3" applyNumberFormat="1" applyFont="1" applyBorder="1" applyAlignment="1" applyProtection="1">
      <alignment horizontal="center" vertical="center"/>
      <protection hidden="1"/>
    </xf>
    <xf numFmtId="9" fontId="3" fillId="0" borderId="144" xfId="3" applyNumberFormat="1" applyFont="1" applyBorder="1" applyAlignment="1" applyProtection="1">
      <alignment horizontal="center" vertical="center"/>
      <protection hidden="1"/>
    </xf>
    <xf numFmtId="0" fontId="3" fillId="5" borderId="54" xfId="3" applyFont="1" applyFill="1" applyBorder="1" applyAlignment="1" applyProtection="1">
      <alignment horizontal="center" vertical="center" wrapText="1"/>
      <protection locked="0"/>
    </xf>
    <xf numFmtId="0" fontId="3" fillId="5" borderId="59" xfId="3" applyFont="1" applyFill="1" applyBorder="1" applyAlignment="1" applyProtection="1">
      <alignment horizontal="center" vertical="center" wrapText="1"/>
      <protection locked="0"/>
    </xf>
    <xf numFmtId="9" fontId="3" fillId="0" borderId="58" xfId="3" applyNumberFormat="1" applyFont="1" applyBorder="1" applyAlignment="1" applyProtection="1">
      <alignment horizontal="center" vertical="center"/>
      <protection locked="0"/>
    </xf>
    <xf numFmtId="9" fontId="3" fillId="0" borderId="56" xfId="3" applyNumberFormat="1" applyFont="1" applyBorder="1" applyAlignment="1" applyProtection="1">
      <alignment horizontal="center" vertical="center"/>
      <protection locked="0"/>
    </xf>
    <xf numFmtId="9" fontId="3" fillId="0" borderId="54" xfId="3" applyNumberFormat="1" applyFont="1" applyBorder="1" applyAlignment="1" applyProtection="1">
      <alignment horizontal="center" vertical="center"/>
      <protection locked="0"/>
    </xf>
    <xf numFmtId="9" fontId="3" fillId="0" borderId="59" xfId="3" applyNumberFormat="1" applyFont="1" applyBorder="1" applyAlignment="1" applyProtection="1">
      <alignment horizontal="center" vertical="center"/>
      <protection locked="0"/>
    </xf>
    <xf numFmtId="0" fontId="3" fillId="0" borderId="9" xfId="3" applyFont="1" applyBorder="1" applyAlignment="1" applyProtection="1">
      <alignment horizontal="center" vertical="center" wrapText="1"/>
      <protection locked="0"/>
    </xf>
    <xf numFmtId="0" fontId="3" fillId="0" borderId="57" xfId="3" applyFont="1" applyBorder="1" applyAlignment="1" applyProtection="1">
      <alignment horizontal="center" vertical="center" wrapText="1"/>
      <protection locked="0"/>
    </xf>
    <xf numFmtId="0" fontId="3" fillId="0" borderId="144" xfId="3" applyFont="1" applyBorder="1" applyAlignment="1" applyProtection="1">
      <alignment horizontal="center" vertical="center" wrapText="1"/>
      <protection hidden="1"/>
    </xf>
    <xf numFmtId="0" fontId="3" fillId="0" borderId="92" xfId="3" applyFont="1" applyBorder="1" applyAlignment="1">
      <alignment vertical="center" wrapText="1"/>
    </xf>
    <xf numFmtId="0" fontId="3" fillId="0" borderId="94" xfId="3" applyFont="1" applyBorder="1" applyAlignment="1">
      <alignment vertical="center" wrapText="1"/>
    </xf>
    <xf numFmtId="0" fontId="3" fillId="0" borderId="91" xfId="3" applyFont="1" applyBorder="1" applyAlignment="1">
      <alignment vertical="center" wrapText="1"/>
    </xf>
    <xf numFmtId="0" fontId="3" fillId="0" borderId="46" xfId="3" applyFont="1" applyBorder="1" applyAlignment="1" applyProtection="1">
      <alignment horizontal="center" vertical="center" wrapText="1"/>
      <protection locked="0"/>
    </xf>
    <xf numFmtId="0" fontId="3" fillId="0" borderId="94" xfId="3" applyFont="1" applyBorder="1" applyAlignment="1">
      <alignment horizontal="center" vertical="center" wrapText="1"/>
    </xf>
    <xf numFmtId="0" fontId="3" fillId="0" borderId="47" xfId="3" applyFont="1" applyBorder="1" applyAlignment="1" applyProtection="1">
      <alignment horizontal="center" vertical="center" wrapText="1"/>
      <protection locked="0"/>
    </xf>
    <xf numFmtId="0" fontId="3" fillId="0" borderId="94" xfId="3" applyFont="1" applyBorder="1" applyAlignment="1" applyProtection="1">
      <alignment vertical="center" wrapText="1"/>
      <protection locked="0"/>
    </xf>
    <xf numFmtId="0" fontId="3" fillId="0" borderId="92" xfId="3" applyFont="1" applyBorder="1" applyAlignment="1" applyProtection="1">
      <alignment vertical="center"/>
      <protection locked="0"/>
    </xf>
    <xf numFmtId="0" fontId="3" fillId="0" borderId="91" xfId="3" applyFont="1" applyBorder="1" applyAlignment="1" applyProtection="1">
      <alignment vertical="center"/>
      <protection locked="0"/>
    </xf>
    <xf numFmtId="0" fontId="3" fillId="0" borderId="57" xfId="3" applyFont="1" applyBorder="1" applyAlignment="1">
      <alignment vertical="center" wrapText="1"/>
    </xf>
    <xf numFmtId="0" fontId="3" fillId="0" borderId="0" xfId="3" applyFont="1" applyAlignment="1" applyProtection="1">
      <alignment vertical="center"/>
      <protection hidden="1"/>
    </xf>
    <xf numFmtId="0" fontId="3" fillId="0" borderId="57" xfId="3" applyFont="1" applyBorder="1" applyAlignment="1" applyProtection="1">
      <alignment vertical="center"/>
      <protection hidden="1"/>
    </xf>
    <xf numFmtId="183" fontId="0" fillId="13" borderId="50" xfId="3" applyNumberFormat="1" applyFont="1" applyFill="1" applyBorder="1" applyAlignment="1" applyProtection="1">
      <alignment vertical="center"/>
      <protection hidden="1"/>
    </xf>
    <xf numFmtId="183" fontId="0" fillId="13" borderId="12" xfId="3" applyNumberFormat="1" applyFont="1" applyFill="1" applyBorder="1" applyAlignment="1" applyProtection="1">
      <alignment vertical="center"/>
      <protection hidden="1"/>
    </xf>
    <xf numFmtId="183" fontId="0" fillId="13" borderId="9" xfId="3" quotePrefix="1" applyNumberFormat="1" applyFont="1" applyFill="1" applyBorder="1" applyAlignment="1" applyProtection="1">
      <alignment horizontal="center" vertical="center"/>
      <protection hidden="1"/>
    </xf>
    <xf numFmtId="196" fontId="0" fillId="13" borderId="50" xfId="3" applyNumberFormat="1" applyFont="1" applyFill="1" applyBorder="1" applyAlignment="1" applyProtection="1">
      <alignment vertical="center"/>
      <protection hidden="1"/>
    </xf>
    <xf numFmtId="196" fontId="0" fillId="13" borderId="12" xfId="3" applyNumberFormat="1" applyFont="1" applyFill="1" applyBorder="1" applyAlignment="1" applyProtection="1">
      <alignment vertical="center"/>
      <protection hidden="1"/>
    </xf>
    <xf numFmtId="196" fontId="0" fillId="13" borderId="9" xfId="0" applyNumberFormat="1" applyFill="1" applyBorder="1" applyAlignment="1">
      <alignment horizontal="center" vertical="center"/>
    </xf>
    <xf numFmtId="0" fontId="3" fillId="17" borderId="0" xfId="3" applyFont="1" applyFill="1" applyAlignment="1">
      <alignment horizontal="center" vertical="center"/>
    </xf>
    <xf numFmtId="0" fontId="3" fillId="0" borderId="19" xfId="3" applyFont="1" applyBorder="1" applyAlignment="1">
      <alignment vertical="center"/>
    </xf>
    <xf numFmtId="0" fontId="3" fillId="0" borderId="13" xfId="3" applyFont="1" applyBorder="1" applyAlignment="1">
      <alignment vertical="center"/>
    </xf>
    <xf numFmtId="190" fontId="3" fillId="13" borderId="11" xfId="14" applyNumberFormat="1" applyFont="1" applyFill="1" applyBorder="1" applyAlignment="1">
      <alignment vertical="center"/>
    </xf>
    <xf numFmtId="190" fontId="3" fillId="13" borderId="17" xfId="14" applyNumberFormat="1" applyFont="1" applyFill="1" applyBorder="1" applyAlignment="1">
      <alignment vertical="center"/>
    </xf>
    <xf numFmtId="0" fontId="0" fillId="12" borderId="6" xfId="3" applyFont="1" applyFill="1" applyBorder="1" applyAlignment="1">
      <alignment vertical="center"/>
    </xf>
    <xf numFmtId="179" fontId="3" fillId="0" borderId="34" xfId="6" applyNumberFormat="1" applyFont="1" applyBorder="1" applyProtection="1">
      <alignment vertical="center"/>
      <protection hidden="1"/>
    </xf>
    <xf numFmtId="179" fontId="3" fillId="0" borderId="12" xfId="6" applyNumberFormat="1" applyFont="1" applyBorder="1" applyProtection="1">
      <alignment vertical="center"/>
      <protection hidden="1"/>
    </xf>
    <xf numFmtId="179" fontId="3" fillId="0" borderId="11" xfId="6" applyNumberFormat="1" applyFont="1" applyBorder="1" applyProtection="1">
      <alignment vertical="center"/>
      <protection hidden="1"/>
    </xf>
    <xf numFmtId="179" fontId="3" fillId="0" borderId="33" xfId="6" applyNumberFormat="1" applyFont="1" applyBorder="1" applyProtection="1">
      <alignment vertical="center"/>
      <protection hidden="1"/>
    </xf>
    <xf numFmtId="179" fontId="3" fillId="0" borderId="18" xfId="6" applyNumberFormat="1" applyFont="1" applyBorder="1" applyProtection="1">
      <alignment vertical="center"/>
      <protection hidden="1"/>
    </xf>
    <xf numFmtId="179" fontId="3" fillId="0" borderId="17" xfId="6" applyNumberFormat="1" applyFont="1" applyBorder="1" applyProtection="1">
      <alignment vertical="center"/>
      <protection hidden="1"/>
    </xf>
    <xf numFmtId="179" fontId="3" fillId="0" borderId="11" xfId="3" applyNumberFormat="1" applyFont="1" applyBorder="1" applyAlignment="1" applyProtection="1">
      <alignment vertical="center"/>
      <protection hidden="1"/>
    </xf>
    <xf numFmtId="0" fontId="0" fillId="0" borderId="10" xfId="0" applyBorder="1">
      <alignment vertical="center"/>
    </xf>
    <xf numFmtId="0" fontId="0" fillId="5" borderId="14" xfId="3" applyFont="1" applyFill="1" applyBorder="1" applyAlignment="1">
      <alignment vertical="center"/>
    </xf>
    <xf numFmtId="0" fontId="0" fillId="15" borderId="26" xfId="3" applyFont="1" applyFill="1" applyBorder="1" applyAlignment="1">
      <alignment vertical="center"/>
    </xf>
    <xf numFmtId="179" fontId="3" fillId="0" borderId="12" xfId="3" applyNumberFormat="1" applyFont="1" applyBorder="1" applyAlignment="1" applyProtection="1">
      <alignment vertical="center"/>
      <protection hidden="1"/>
    </xf>
    <xf numFmtId="0" fontId="14" fillId="0" borderId="0" xfId="3" applyFont="1" applyAlignment="1" applyProtection="1">
      <alignment vertical="center"/>
      <protection hidden="1"/>
    </xf>
    <xf numFmtId="179" fontId="0" fillId="0" borderId="12" xfId="0" applyNumberFormat="1" applyBorder="1">
      <alignment vertical="center"/>
    </xf>
    <xf numFmtId="0" fontId="0" fillId="14" borderId="0" xfId="0" applyFill="1" applyAlignment="1">
      <alignment horizontal="center" vertical="center"/>
    </xf>
    <xf numFmtId="0" fontId="0" fillId="0" borderId="31" xfId="0" applyBorder="1">
      <alignment vertical="center"/>
    </xf>
    <xf numFmtId="49" fontId="0" fillId="0" borderId="18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0" fontId="0" fillId="0" borderId="55" xfId="0" applyBorder="1">
      <alignment vertical="center"/>
    </xf>
    <xf numFmtId="179" fontId="0" fillId="0" borderId="11" xfId="0" applyNumberFormat="1" applyBorder="1">
      <alignment vertical="center"/>
    </xf>
    <xf numFmtId="188" fontId="0" fillId="0" borderId="12" xfId="0" applyNumberFormat="1" applyBorder="1">
      <alignment vertical="center"/>
    </xf>
    <xf numFmtId="188" fontId="0" fillId="0" borderId="11" xfId="0" applyNumberFormat="1" applyBorder="1">
      <alignment vertical="center"/>
    </xf>
    <xf numFmtId="0" fontId="0" fillId="0" borderId="30" xfId="0" applyBorder="1">
      <alignment vertical="center"/>
    </xf>
    <xf numFmtId="179" fontId="0" fillId="0" borderId="9" xfId="0" applyNumberFormat="1" applyBorder="1">
      <alignment vertical="center"/>
    </xf>
    <xf numFmtId="179" fontId="0" fillId="0" borderId="8" xfId="0" applyNumberFormat="1" applyBorder="1">
      <alignment vertical="center"/>
    </xf>
    <xf numFmtId="188" fontId="0" fillId="0" borderId="9" xfId="0" applyNumberFormat="1" applyBorder="1">
      <alignment vertical="center"/>
    </xf>
    <xf numFmtId="188" fontId="0" fillId="0" borderId="8" xfId="0" applyNumberFormat="1" applyBorder="1">
      <alignment vertical="center"/>
    </xf>
    <xf numFmtId="179" fontId="0" fillId="0" borderId="18" xfId="0" applyNumberFormat="1" applyBorder="1">
      <alignment vertical="center"/>
    </xf>
    <xf numFmtId="179" fontId="0" fillId="0" borderId="17" xfId="0" applyNumberFormat="1" applyBorder="1">
      <alignment vertical="center"/>
    </xf>
    <xf numFmtId="188" fontId="0" fillId="0" borderId="18" xfId="0" applyNumberFormat="1" applyBorder="1">
      <alignment vertical="center"/>
    </xf>
    <xf numFmtId="188" fontId="0" fillId="0" borderId="17" xfId="0" applyNumberFormat="1" applyBorder="1">
      <alignment vertical="center"/>
    </xf>
    <xf numFmtId="0" fontId="0" fillId="13" borderId="19" xfId="0" applyFill="1" applyBorder="1">
      <alignment vertical="center"/>
    </xf>
    <xf numFmtId="0" fontId="0" fillId="13" borderId="18" xfId="0" applyFill="1" applyBorder="1">
      <alignment vertical="center"/>
    </xf>
    <xf numFmtId="49" fontId="0" fillId="13" borderId="18" xfId="0" applyNumberFormat="1" applyFill="1" applyBorder="1" applyAlignment="1">
      <alignment horizontal="center" vertical="center"/>
    </xf>
    <xf numFmtId="0" fontId="0" fillId="13" borderId="17" xfId="0" applyFill="1" applyBorder="1">
      <alignment vertical="center"/>
    </xf>
    <xf numFmtId="0" fontId="0" fillId="13" borderId="37" xfId="0" applyFill="1" applyBorder="1">
      <alignment vertical="center"/>
    </xf>
    <xf numFmtId="179" fontId="0" fillId="13" borderId="50" xfId="0" applyNumberFormat="1" applyFill="1" applyBorder="1">
      <alignment vertical="center"/>
    </xf>
    <xf numFmtId="195" fontId="0" fillId="13" borderId="50" xfId="0" applyNumberFormat="1" applyFill="1" applyBorder="1">
      <alignment vertical="center"/>
    </xf>
    <xf numFmtId="0" fontId="0" fillId="13" borderId="48" xfId="0" applyFill="1" applyBorder="1">
      <alignment vertical="center"/>
    </xf>
    <xf numFmtId="0" fontId="0" fillId="13" borderId="13" xfId="0" applyFill="1" applyBorder="1">
      <alignment vertical="center"/>
    </xf>
    <xf numFmtId="179" fontId="0" fillId="13" borderId="12" xfId="0" applyNumberFormat="1" applyFill="1" applyBorder="1">
      <alignment vertical="center"/>
    </xf>
    <xf numFmtId="195" fontId="0" fillId="13" borderId="12" xfId="0" applyNumberFormat="1" applyFill="1" applyBorder="1">
      <alignment vertical="center"/>
    </xf>
    <xf numFmtId="0" fontId="0" fillId="13" borderId="11" xfId="0" applyFill="1" applyBorder="1">
      <alignment vertical="center"/>
    </xf>
    <xf numFmtId="179" fontId="0" fillId="13" borderId="18" xfId="0" applyNumberFormat="1" applyFill="1" applyBorder="1">
      <alignment vertical="center"/>
    </xf>
    <xf numFmtId="195" fontId="0" fillId="13" borderId="18" xfId="0" applyNumberFormat="1" applyFill="1" applyBorder="1">
      <alignment vertical="center"/>
    </xf>
    <xf numFmtId="179" fontId="0" fillId="0" borderId="0" xfId="0" applyNumberFormat="1">
      <alignment vertical="center"/>
    </xf>
    <xf numFmtId="0" fontId="0" fillId="13" borderId="0" xfId="0" applyFill="1">
      <alignment vertical="center"/>
    </xf>
    <xf numFmtId="179" fontId="0" fillId="13" borderId="0" xfId="0" applyNumberFormat="1" applyFill="1">
      <alignment vertical="center"/>
    </xf>
    <xf numFmtId="195" fontId="0" fillId="13" borderId="0" xfId="0" applyNumberFormat="1" applyFill="1">
      <alignment vertical="center"/>
    </xf>
    <xf numFmtId="0" fontId="8" fillId="4" borderId="148" xfId="2" applyFont="1" applyFill="1" applyBorder="1"/>
    <xf numFmtId="0" fontId="9" fillId="0" borderId="149" xfId="2" applyFont="1" applyBorder="1" applyAlignment="1">
      <alignment vertical="center"/>
    </xf>
    <xf numFmtId="9" fontId="8" fillId="5" borderId="95" xfId="21" applyFont="1" applyFill="1" applyBorder="1" applyAlignment="1">
      <alignment horizontal="center" vertical="center"/>
    </xf>
    <xf numFmtId="9" fontId="8" fillId="5" borderId="74" xfId="21" applyFont="1" applyFill="1" applyBorder="1" applyAlignment="1">
      <alignment horizontal="center" vertical="center"/>
    </xf>
    <xf numFmtId="182" fontId="36" fillId="5" borderId="74" xfId="7" applyNumberFormat="1" applyFont="1" applyFill="1" applyBorder="1" applyAlignment="1">
      <alignment horizontal="center" vertical="center"/>
    </xf>
    <xf numFmtId="193" fontId="8" fillId="5" borderId="101" xfId="14" applyNumberFormat="1" applyFont="1" applyFill="1" applyBorder="1" applyAlignment="1">
      <alignment horizontal="center" vertical="center"/>
    </xf>
    <xf numFmtId="0" fontId="8" fillId="10" borderId="19" xfId="7" applyFont="1" applyFill="1" applyBorder="1" applyAlignment="1">
      <alignment horizontal="center" vertical="center" wrapText="1"/>
    </xf>
    <xf numFmtId="0" fontId="8" fillId="0" borderId="148" xfId="5" applyFont="1" applyBorder="1">
      <alignment vertical="center"/>
    </xf>
    <xf numFmtId="0" fontId="9" fillId="0" borderId="149" xfId="5" applyFont="1" applyBorder="1">
      <alignment vertical="center"/>
    </xf>
    <xf numFmtId="0" fontId="8" fillId="4" borderId="0" xfId="5" applyFont="1" applyFill="1" applyAlignment="1"/>
    <xf numFmtId="0" fontId="9" fillId="0" borderId="148" xfId="5" applyFont="1" applyBorder="1">
      <alignment vertical="center"/>
    </xf>
    <xf numFmtId="0" fontId="38" fillId="0" borderId="0" xfId="0" applyFont="1">
      <alignment vertical="center"/>
    </xf>
    <xf numFmtId="0" fontId="27" fillId="0" borderId="0" xfId="0" applyFont="1">
      <alignment vertical="center"/>
    </xf>
    <xf numFmtId="0" fontId="9" fillId="0" borderId="150" xfId="2" applyFont="1" applyBorder="1" applyAlignment="1">
      <alignment vertical="center"/>
    </xf>
    <xf numFmtId="0" fontId="0" fillId="15" borderId="25" xfId="3" applyFont="1" applyFill="1" applyBorder="1" applyAlignment="1">
      <alignment vertical="center"/>
    </xf>
    <xf numFmtId="0" fontId="0" fillId="15" borderId="41" xfId="17" applyFont="1" applyFill="1" applyBorder="1" applyAlignment="1" applyProtection="1">
      <alignment horizontal="center" vertical="center"/>
      <protection locked="0"/>
    </xf>
    <xf numFmtId="0" fontId="0" fillId="0" borderId="13" xfId="3" applyFont="1" applyBorder="1" applyAlignment="1">
      <alignment vertical="center"/>
    </xf>
    <xf numFmtId="0" fontId="0" fillId="0" borderId="19" xfId="3" applyFont="1" applyBorder="1" applyAlignment="1">
      <alignment horizontal="center" vertical="center"/>
    </xf>
    <xf numFmtId="0" fontId="0" fillId="0" borderId="34" xfId="3" applyFont="1" applyBorder="1" applyAlignment="1">
      <alignment vertical="center"/>
    </xf>
    <xf numFmtId="0" fontId="0" fillId="0" borderId="46" xfId="3" applyFont="1" applyBorder="1" applyAlignment="1">
      <alignment vertical="center"/>
    </xf>
    <xf numFmtId="0" fontId="0" fillId="0" borderId="120" xfId="3" applyFont="1" applyBorder="1" applyAlignment="1">
      <alignment horizontal="center" vertical="center"/>
    </xf>
    <xf numFmtId="0" fontId="0" fillId="0" borderId="122" xfId="3" applyFont="1" applyBorder="1" applyAlignment="1">
      <alignment horizontal="center" vertical="center"/>
    </xf>
    <xf numFmtId="0" fontId="0" fillId="0" borderId="112" xfId="3" applyFont="1" applyBorder="1" applyAlignment="1">
      <alignment vertical="center"/>
    </xf>
    <xf numFmtId="0" fontId="0" fillId="0" borderId="111" xfId="3" applyFont="1" applyBorder="1" applyAlignment="1">
      <alignment vertical="center"/>
    </xf>
    <xf numFmtId="0" fontId="0" fillId="0" borderId="151" xfId="3" applyFont="1" applyBorder="1" applyAlignment="1">
      <alignment vertical="center"/>
    </xf>
    <xf numFmtId="0" fontId="0" fillId="0" borderId="152" xfId="3" applyFont="1" applyBorder="1" applyAlignment="1">
      <alignment vertical="center"/>
    </xf>
    <xf numFmtId="0" fontId="0" fillId="0" borderId="43" xfId="17" applyFont="1" applyBorder="1" applyAlignment="1" applyProtection="1">
      <alignment vertical="center"/>
      <protection locked="0"/>
    </xf>
    <xf numFmtId="0" fontId="0" fillId="15" borderId="129" xfId="17" applyFont="1" applyFill="1" applyBorder="1" applyAlignment="1" applyProtection="1">
      <alignment horizontal="center" vertical="center"/>
      <protection locked="0"/>
    </xf>
    <xf numFmtId="0" fontId="0" fillId="15" borderId="12" xfId="17" applyFont="1" applyFill="1" applyBorder="1" applyAlignment="1" applyProtection="1">
      <alignment vertical="center"/>
      <protection locked="0"/>
    </xf>
    <xf numFmtId="0" fontId="0" fillId="15" borderId="39" xfId="17" applyFont="1" applyFill="1" applyBorder="1" applyAlignment="1" applyProtection="1">
      <alignment horizontal="center" vertical="center"/>
      <protection locked="0"/>
    </xf>
    <xf numFmtId="9" fontId="0" fillId="15" borderId="12" xfId="11" applyFont="1" applyFill="1" applyBorder="1" applyAlignment="1" applyProtection="1">
      <alignment vertical="center"/>
      <protection locked="0"/>
    </xf>
    <xf numFmtId="177" fontId="0" fillId="15" borderId="12" xfId="14" applyNumberFormat="1" applyFont="1" applyFill="1" applyBorder="1" applyAlignment="1" applyProtection="1">
      <alignment vertical="center"/>
      <protection locked="0"/>
    </xf>
    <xf numFmtId="187" fontId="0" fillId="15" borderId="38" xfId="14" applyNumberFormat="1" applyFont="1" applyFill="1" applyBorder="1" applyAlignment="1" applyProtection="1">
      <alignment vertical="center"/>
      <protection locked="0"/>
    </xf>
    <xf numFmtId="49" fontId="0" fillId="0" borderId="33" xfId="0" applyNumberFormat="1" applyBorder="1" applyAlignment="1">
      <alignment horizontal="center" vertical="center"/>
    </xf>
    <xf numFmtId="179" fontId="0" fillId="0" borderId="34" xfId="0" applyNumberFormat="1" applyBorder="1">
      <alignment vertical="center"/>
    </xf>
    <xf numFmtId="179" fontId="0" fillId="0" borderId="33" xfId="0" applyNumberFormat="1" applyBorder="1">
      <alignment vertical="center"/>
    </xf>
    <xf numFmtId="179" fontId="0" fillId="0" borderId="46" xfId="0" applyNumberFormat="1" applyBorder="1">
      <alignment vertical="center"/>
    </xf>
    <xf numFmtId="188" fontId="0" fillId="0" borderId="34" xfId="0" applyNumberFormat="1" applyBorder="1">
      <alignment vertical="center"/>
    </xf>
    <xf numFmtId="188" fontId="0" fillId="0" borderId="33" xfId="0" applyNumberFormat="1" applyBorder="1">
      <alignment vertical="center"/>
    </xf>
    <xf numFmtId="188" fontId="0" fillId="0" borderId="46" xfId="0" applyNumberFormat="1" applyBorder="1">
      <alignment vertical="center"/>
    </xf>
    <xf numFmtId="1" fontId="0" fillId="15" borderId="18" xfId="0" applyNumberFormat="1" applyFill="1" applyBorder="1" applyAlignment="1">
      <alignment horizontal="center" vertical="center"/>
    </xf>
    <xf numFmtId="1" fontId="0" fillId="15" borderId="33" xfId="0" applyNumberFormat="1" applyFill="1" applyBorder="1" applyAlignment="1">
      <alignment horizontal="center" vertical="center"/>
    </xf>
    <xf numFmtId="1" fontId="0" fillId="15" borderId="17" xfId="0" applyNumberFormat="1" applyFill="1" applyBorder="1" applyAlignment="1">
      <alignment horizontal="center" vertical="center"/>
    </xf>
    <xf numFmtId="194" fontId="3" fillId="0" borderId="0" xfId="3" applyNumberFormat="1" applyFont="1" applyAlignment="1">
      <alignment horizontal="center" vertical="center"/>
    </xf>
    <xf numFmtId="194" fontId="18" fillId="0" borderId="0" xfId="3" applyNumberFormat="1" applyFont="1" applyAlignment="1">
      <alignment horizontal="center" vertical="center"/>
    </xf>
    <xf numFmtId="197" fontId="3" fillId="0" borderId="34" xfId="6" applyNumberFormat="1" applyFont="1" applyBorder="1" applyProtection="1">
      <alignment vertical="center"/>
      <protection hidden="1"/>
    </xf>
    <xf numFmtId="197" fontId="3" fillId="0" borderId="12" xfId="6" applyNumberFormat="1" applyFont="1" applyBorder="1" applyProtection="1">
      <alignment vertical="center"/>
      <protection hidden="1"/>
    </xf>
    <xf numFmtId="197" fontId="3" fillId="0" borderId="11" xfId="6" applyNumberFormat="1" applyFont="1" applyBorder="1" applyProtection="1">
      <alignment vertical="center"/>
      <protection hidden="1"/>
    </xf>
    <xf numFmtId="197" fontId="3" fillId="0" borderId="12" xfId="3" applyNumberFormat="1" applyFont="1" applyBorder="1" applyAlignment="1" applyProtection="1">
      <alignment vertical="center"/>
      <protection hidden="1"/>
    </xf>
    <xf numFmtId="197" fontId="3" fillId="0" borderId="11" xfId="3" applyNumberFormat="1" applyFont="1" applyBorder="1" applyAlignment="1" applyProtection="1">
      <alignment vertical="center"/>
      <protection hidden="1"/>
    </xf>
    <xf numFmtId="188" fontId="3" fillId="0" borderId="49" xfId="6" applyNumberFormat="1" applyFont="1" applyBorder="1" applyProtection="1">
      <alignment vertical="center"/>
      <protection hidden="1"/>
    </xf>
    <xf numFmtId="188" fontId="3" fillId="0" borderId="50" xfId="6" applyNumberFormat="1" applyFont="1" applyBorder="1" applyProtection="1">
      <alignment vertical="center"/>
      <protection hidden="1"/>
    </xf>
    <xf numFmtId="188" fontId="3" fillId="0" borderId="48" xfId="6" applyNumberFormat="1" applyFont="1" applyBorder="1" applyProtection="1">
      <alignment vertical="center"/>
      <protection hidden="1"/>
    </xf>
    <xf numFmtId="182" fontId="3" fillId="0" borderId="49" xfId="6" applyNumberFormat="1" applyFont="1" applyBorder="1" applyProtection="1">
      <alignment vertical="center"/>
      <protection hidden="1"/>
    </xf>
    <xf numFmtId="182" fontId="3" fillId="0" borderId="50" xfId="6" applyNumberFormat="1" applyFont="1" applyBorder="1" applyProtection="1">
      <alignment vertical="center"/>
      <protection hidden="1"/>
    </xf>
    <xf numFmtId="182" fontId="3" fillId="0" borderId="48" xfId="6" applyNumberFormat="1" applyFont="1" applyBorder="1" applyProtection="1">
      <alignment vertical="center"/>
      <protection hidden="1"/>
    </xf>
    <xf numFmtId="183" fontId="3" fillId="0" borderId="33" xfId="6" applyNumberFormat="1" applyFont="1" applyBorder="1" applyProtection="1">
      <alignment vertical="center"/>
      <protection hidden="1"/>
    </xf>
    <xf numFmtId="183" fontId="3" fillId="0" borderId="33" xfId="3" applyNumberFormat="1" applyFont="1" applyBorder="1" applyAlignment="1">
      <alignment horizontal="center" vertical="center"/>
    </xf>
    <xf numFmtId="183" fontId="3" fillId="0" borderId="18" xfId="3" applyNumberFormat="1" applyFont="1" applyBorder="1" applyAlignment="1">
      <alignment horizontal="center" vertical="center"/>
    </xf>
    <xf numFmtId="183" fontId="3" fillId="0" borderId="17" xfId="3" applyNumberFormat="1" applyFont="1" applyBorder="1" applyAlignment="1">
      <alignment horizontal="center" vertical="center"/>
    </xf>
    <xf numFmtId="194" fontId="0" fillId="0" borderId="0" xfId="0" applyNumberFormat="1" applyAlignment="1">
      <alignment horizontal="center" vertical="center"/>
    </xf>
    <xf numFmtId="184" fontId="3" fillId="0" borderId="33" xfId="3" applyNumberFormat="1" applyFont="1" applyBorder="1" applyAlignment="1">
      <alignment horizontal="center" vertical="center"/>
    </xf>
    <xf numFmtId="184" fontId="3" fillId="0" borderId="18" xfId="3" applyNumberFormat="1" applyFont="1" applyBorder="1" applyAlignment="1">
      <alignment horizontal="center" vertical="center"/>
    </xf>
    <xf numFmtId="184" fontId="3" fillId="0" borderId="17" xfId="3" applyNumberFormat="1" applyFont="1" applyBorder="1" applyAlignment="1">
      <alignment horizontal="center" vertical="center"/>
    </xf>
    <xf numFmtId="185" fontId="3" fillId="0" borderId="34" xfId="6" applyNumberFormat="1" applyFont="1" applyBorder="1" applyProtection="1">
      <alignment vertical="center"/>
      <protection hidden="1"/>
    </xf>
    <xf numFmtId="185" fontId="3" fillId="0" borderId="12" xfId="6" applyNumberFormat="1" applyFont="1" applyBorder="1" applyProtection="1">
      <alignment vertical="center"/>
      <protection hidden="1"/>
    </xf>
    <xf numFmtId="185" fontId="3" fillId="0" borderId="11" xfId="6" applyNumberFormat="1" applyFont="1" applyBorder="1" applyProtection="1">
      <alignment vertical="center"/>
      <protection hidden="1"/>
    </xf>
    <xf numFmtId="185" fontId="3" fillId="0" borderId="33" xfId="6" applyNumberFormat="1" applyFont="1" applyBorder="1" applyProtection="1">
      <alignment vertical="center"/>
      <protection hidden="1"/>
    </xf>
    <xf numFmtId="185" fontId="3" fillId="0" borderId="18" xfId="6" applyNumberFormat="1" applyFont="1" applyBorder="1" applyProtection="1">
      <alignment vertical="center"/>
      <protection hidden="1"/>
    </xf>
    <xf numFmtId="185" fontId="3" fillId="0" borderId="17" xfId="6" applyNumberFormat="1" applyFont="1" applyBorder="1" applyProtection="1">
      <alignment vertical="center"/>
      <protection hidden="1"/>
    </xf>
    <xf numFmtId="188" fontId="3" fillId="0" borderId="19" xfId="6" applyNumberFormat="1" applyFont="1" applyBorder="1" applyProtection="1">
      <alignment vertical="center"/>
      <protection hidden="1"/>
    </xf>
    <xf numFmtId="184" fontId="3" fillId="0" borderId="57" xfId="3" applyNumberFormat="1" applyFont="1" applyBorder="1" applyAlignment="1">
      <alignment horizontal="center" vertical="center"/>
    </xf>
    <xf numFmtId="184" fontId="3" fillId="0" borderId="9" xfId="3" applyNumberFormat="1" applyFont="1" applyBorder="1" applyAlignment="1">
      <alignment horizontal="center" vertical="center"/>
    </xf>
    <xf numFmtId="184" fontId="3" fillId="0" borderId="46" xfId="3" applyNumberFormat="1" applyFont="1" applyBorder="1" applyAlignment="1">
      <alignment horizontal="center" vertical="center"/>
    </xf>
    <xf numFmtId="184" fontId="3" fillId="0" borderId="8" xfId="3" applyNumberFormat="1" applyFont="1" applyBorder="1" applyAlignment="1">
      <alignment horizontal="center" vertical="center"/>
    </xf>
    <xf numFmtId="0" fontId="15" fillId="0" borderId="0" xfId="3" applyFont="1" applyAlignment="1" applyProtection="1">
      <alignment vertical="center"/>
      <protection locked="0" hidden="1"/>
    </xf>
    <xf numFmtId="0" fontId="8" fillId="0" borderId="0" xfId="3" applyFont="1" applyAlignment="1" applyProtection="1">
      <alignment vertical="center"/>
      <protection locked="0" hidden="1"/>
    </xf>
    <xf numFmtId="0" fontId="8" fillId="0" borderId="0" xfId="0" applyFont="1">
      <alignment vertical="center"/>
    </xf>
    <xf numFmtId="0" fontId="8" fillId="0" borderId="0" xfId="3" applyFont="1" applyProtection="1">
      <protection locked="0" hidden="1"/>
    </xf>
    <xf numFmtId="0" fontId="8" fillId="0" borderId="31" xfId="3" applyFont="1" applyBorder="1" applyAlignment="1">
      <alignment vertical="center"/>
    </xf>
    <xf numFmtId="49" fontId="8" fillId="0" borderId="51" xfId="3" applyNumberFormat="1" applyFont="1" applyBorder="1" applyAlignment="1">
      <alignment horizontal="center" vertical="center"/>
    </xf>
    <xf numFmtId="49" fontId="8" fillId="0" borderId="18" xfId="3" applyNumberFormat="1" applyFont="1" applyBorder="1" applyAlignment="1">
      <alignment horizontal="center" vertical="center"/>
    </xf>
    <xf numFmtId="49" fontId="8" fillId="0" borderId="89" xfId="3" applyNumberFormat="1" applyFont="1" applyBorder="1" applyAlignment="1">
      <alignment horizontal="center" vertical="center"/>
    </xf>
    <xf numFmtId="49" fontId="8" fillId="0" borderId="0" xfId="3" applyNumberFormat="1" applyFont="1" applyAlignment="1">
      <alignment horizontal="center" vertical="center"/>
    </xf>
    <xf numFmtId="0" fontId="8" fillId="0" borderId="31" xfId="3" applyFont="1" applyBorder="1" applyAlignment="1" applyProtection="1">
      <alignment vertical="center"/>
      <protection locked="0" hidden="1"/>
    </xf>
    <xf numFmtId="0" fontId="8" fillId="0" borderId="30" xfId="3" applyFont="1" applyBorder="1" applyAlignment="1" applyProtection="1">
      <alignment vertical="center"/>
      <protection hidden="1"/>
    </xf>
    <xf numFmtId="188" fontId="8" fillId="0" borderId="12" xfId="3" applyNumberFormat="1" applyFont="1" applyBorder="1" applyAlignment="1" applyProtection="1">
      <alignment vertical="center"/>
      <protection hidden="1"/>
    </xf>
    <xf numFmtId="188" fontId="8" fillId="0" borderId="60" xfId="3" applyNumberFormat="1" applyFont="1" applyBorder="1" applyAlignment="1" applyProtection="1">
      <alignment vertical="center"/>
      <protection hidden="1"/>
    </xf>
    <xf numFmtId="0" fontId="8" fillId="0" borderId="0" xfId="3" applyFont="1" applyAlignment="1" applyProtection="1">
      <alignment vertical="center"/>
      <protection hidden="1"/>
    </xf>
    <xf numFmtId="0" fontId="8" fillId="13" borderId="37" xfId="3" applyFont="1" applyFill="1" applyBorder="1" applyAlignment="1" applyProtection="1">
      <alignment horizontal="center" vertical="center"/>
      <protection locked="0" hidden="1"/>
    </xf>
    <xf numFmtId="0" fontId="8" fillId="13" borderId="50" xfId="3" applyFont="1" applyFill="1" applyBorder="1" applyProtection="1">
      <protection hidden="1"/>
    </xf>
    <xf numFmtId="38" fontId="8" fillId="13" borderId="50" xfId="3" applyNumberFormat="1" applyFont="1" applyFill="1" applyBorder="1" applyAlignment="1" applyProtection="1">
      <alignment vertical="center"/>
      <protection hidden="1"/>
    </xf>
    <xf numFmtId="0" fontId="8" fillId="13" borderId="50" xfId="0" applyFont="1" applyFill="1" applyBorder="1">
      <alignment vertical="center"/>
    </xf>
    <xf numFmtId="0" fontId="8" fillId="13" borderId="48" xfId="3" applyFont="1" applyFill="1" applyBorder="1" applyAlignment="1" applyProtection="1">
      <alignment vertical="center"/>
      <protection locked="0" hidden="1"/>
    </xf>
    <xf numFmtId="0" fontId="8" fillId="13" borderId="13" xfId="3" applyFont="1" applyFill="1" applyBorder="1" applyAlignment="1" applyProtection="1">
      <alignment horizontal="center" vertical="center"/>
      <protection locked="0" hidden="1"/>
    </xf>
    <xf numFmtId="0" fontId="8" fillId="13" borderId="12" xfId="3" applyFont="1" applyFill="1" applyBorder="1" applyProtection="1">
      <protection hidden="1"/>
    </xf>
    <xf numFmtId="38" fontId="8" fillId="13" borderId="12" xfId="3" applyNumberFormat="1" applyFont="1" applyFill="1" applyBorder="1" applyAlignment="1" applyProtection="1">
      <alignment vertical="center"/>
      <protection hidden="1"/>
    </xf>
    <xf numFmtId="0" fontId="8" fillId="13" borderId="12" xfId="0" applyFont="1" applyFill="1" applyBorder="1">
      <alignment vertical="center"/>
    </xf>
    <xf numFmtId="0" fontId="8" fillId="13" borderId="11" xfId="3" applyFont="1" applyFill="1" applyBorder="1" applyAlignment="1" applyProtection="1">
      <alignment vertical="center"/>
      <protection locked="0" hidden="1"/>
    </xf>
    <xf numFmtId="0" fontId="8" fillId="0" borderId="30" xfId="3" applyFont="1" applyBorder="1" applyAlignment="1">
      <alignment vertical="center"/>
    </xf>
    <xf numFmtId="0" fontId="8" fillId="0" borderId="0" xfId="3" applyFont="1" applyProtection="1">
      <protection locked="0"/>
    </xf>
    <xf numFmtId="0" fontId="8" fillId="13" borderId="10" xfId="3" applyFont="1" applyFill="1" applyBorder="1" applyAlignment="1" applyProtection="1">
      <alignment horizontal="center" vertical="center"/>
      <protection locked="0" hidden="1"/>
    </xf>
    <xf numFmtId="0" fontId="8" fillId="13" borderId="9" xfId="3" applyFont="1" applyFill="1" applyBorder="1" applyProtection="1">
      <protection hidden="1"/>
    </xf>
    <xf numFmtId="38" fontId="8" fillId="13" borderId="9" xfId="3" quotePrefix="1" applyNumberFormat="1" applyFont="1" applyFill="1" applyBorder="1" applyAlignment="1" applyProtection="1">
      <alignment horizontal="center" vertical="center"/>
      <protection hidden="1"/>
    </xf>
    <xf numFmtId="38" fontId="8" fillId="13" borderId="9" xfId="3" applyNumberFormat="1" applyFont="1" applyFill="1" applyBorder="1" applyAlignment="1" applyProtection="1">
      <alignment horizontal="right" vertical="center"/>
      <protection hidden="1"/>
    </xf>
    <xf numFmtId="0" fontId="8" fillId="13" borderId="9" xfId="0" applyFont="1" applyFill="1" applyBorder="1" applyAlignment="1">
      <alignment horizontal="right" vertical="center"/>
    </xf>
    <xf numFmtId="0" fontId="8" fillId="13" borderId="8" xfId="3" applyFont="1" applyFill="1" applyBorder="1" applyAlignment="1" applyProtection="1">
      <alignment horizontal="center" vertical="center"/>
      <protection locked="0" hidden="1"/>
    </xf>
    <xf numFmtId="188" fontId="8" fillId="0" borderId="18" xfId="3" applyNumberFormat="1" applyFont="1" applyBorder="1" applyAlignment="1" applyProtection="1">
      <alignment vertical="center"/>
      <protection hidden="1"/>
    </xf>
    <xf numFmtId="188" fontId="8" fillId="0" borderId="89" xfId="3" applyNumberFormat="1" applyFont="1" applyBorder="1" applyAlignment="1" applyProtection="1">
      <alignment vertical="center"/>
      <protection hidden="1"/>
    </xf>
    <xf numFmtId="38" fontId="8" fillId="13" borderId="9" xfId="3" applyNumberFormat="1" applyFont="1" applyFill="1" applyBorder="1" applyAlignment="1" applyProtection="1">
      <alignment horizontal="center" vertical="center"/>
      <protection hidden="1"/>
    </xf>
    <xf numFmtId="0" fontId="8" fillId="13" borderId="9" xfId="0" applyFont="1" applyFill="1" applyBorder="1" applyAlignment="1">
      <alignment horizontal="center" vertical="center"/>
    </xf>
    <xf numFmtId="0" fontId="8" fillId="0" borderId="0" xfId="14" applyFont="1" applyFill="1" applyBorder="1" applyAlignment="1" applyProtection="1">
      <alignment vertical="center"/>
      <protection hidden="1"/>
    </xf>
    <xf numFmtId="0" fontId="8" fillId="0" borderId="31" xfId="5" applyFont="1" applyBorder="1" applyAlignment="1" applyProtection="1">
      <alignment horizontal="center" vertical="center"/>
      <protection locked="0"/>
    </xf>
    <xf numFmtId="49" fontId="8" fillId="0" borderId="35" xfId="5" applyNumberFormat="1" applyFont="1" applyBorder="1" applyAlignment="1">
      <alignment horizontal="center" vertical="center"/>
    </xf>
    <xf numFmtId="49" fontId="8" fillId="0" borderId="33" xfId="5" applyNumberFormat="1" applyFont="1" applyBorder="1" applyAlignment="1">
      <alignment horizontal="center" vertical="center"/>
    </xf>
    <xf numFmtId="49" fontId="8" fillId="0" borderId="17" xfId="5" applyNumberFormat="1" applyFont="1" applyBorder="1" applyAlignment="1">
      <alignment horizontal="center" vertical="center"/>
    </xf>
    <xf numFmtId="0" fontId="8" fillId="0" borderId="153" xfId="5" applyFont="1" applyBorder="1">
      <alignment vertical="center"/>
    </xf>
    <xf numFmtId="187" fontId="8" fillId="0" borderId="94" xfId="5" applyNumberFormat="1" applyFont="1" applyBorder="1" applyProtection="1">
      <alignment vertical="center"/>
      <protection hidden="1"/>
    </xf>
    <xf numFmtId="187" fontId="8" fillId="0" borderId="100" xfId="5" applyNumberFormat="1" applyFont="1" applyBorder="1" applyProtection="1">
      <alignment vertical="center"/>
      <protection hidden="1"/>
    </xf>
    <xf numFmtId="187" fontId="8" fillId="0" borderId="93" xfId="5" applyNumberFormat="1" applyFont="1" applyBorder="1" applyProtection="1">
      <alignment vertical="center"/>
      <protection hidden="1"/>
    </xf>
    <xf numFmtId="0" fontId="8" fillId="0" borderId="77" xfId="5" applyFont="1" applyBorder="1">
      <alignment vertical="center"/>
    </xf>
    <xf numFmtId="187" fontId="8" fillId="0" borderId="137" xfId="5" applyNumberFormat="1" applyFont="1" applyBorder="1" applyProtection="1">
      <alignment vertical="center"/>
      <protection hidden="1"/>
    </xf>
    <xf numFmtId="187" fontId="8" fillId="0" borderId="126" xfId="5" applyNumberFormat="1" applyFont="1" applyBorder="1" applyProtection="1">
      <alignment vertical="center"/>
      <protection hidden="1"/>
    </xf>
    <xf numFmtId="187" fontId="8" fillId="0" borderId="76" xfId="5" applyNumberFormat="1" applyFont="1" applyBorder="1" applyProtection="1">
      <alignment vertical="center"/>
      <protection hidden="1"/>
    </xf>
    <xf numFmtId="0" fontId="8" fillId="0" borderId="75" xfId="5" applyFont="1" applyBorder="1">
      <alignment vertical="center"/>
    </xf>
    <xf numFmtId="187" fontId="8" fillId="0" borderId="92" xfId="5" applyNumberFormat="1" applyFont="1" applyBorder="1" applyProtection="1">
      <alignment vertical="center"/>
      <protection hidden="1"/>
    </xf>
    <xf numFmtId="187" fontId="8" fillId="0" borderId="97" xfId="5" applyNumberFormat="1" applyFont="1" applyBorder="1" applyProtection="1">
      <alignment vertical="center"/>
      <protection hidden="1"/>
    </xf>
    <xf numFmtId="187" fontId="8" fillId="0" borderId="72" xfId="5" applyNumberFormat="1" applyFont="1" applyBorder="1" applyProtection="1">
      <alignment vertical="center"/>
      <protection hidden="1"/>
    </xf>
    <xf numFmtId="0" fontId="8" fillId="0" borderId="79" xfId="5" applyFont="1" applyBorder="1">
      <alignment vertical="center"/>
    </xf>
    <xf numFmtId="187" fontId="8" fillId="0" borderId="136" xfId="5" applyNumberFormat="1" applyFont="1" applyBorder="1" applyProtection="1">
      <alignment vertical="center"/>
      <protection hidden="1"/>
    </xf>
    <xf numFmtId="187" fontId="8" fillId="0" borderId="99" xfId="5" applyNumberFormat="1" applyFont="1" applyBorder="1" applyProtection="1">
      <alignment vertical="center"/>
      <protection hidden="1"/>
    </xf>
    <xf numFmtId="187" fontId="8" fillId="0" borderId="78" xfId="5" applyNumberFormat="1" applyFont="1" applyBorder="1" applyProtection="1">
      <alignment vertical="center"/>
      <protection hidden="1"/>
    </xf>
    <xf numFmtId="187" fontId="8" fillId="0" borderId="127" xfId="5" applyNumberFormat="1" applyFont="1" applyBorder="1">
      <alignment vertical="center"/>
    </xf>
    <xf numFmtId="187" fontId="8" fillId="0" borderId="98" xfId="5" applyNumberFormat="1" applyFont="1" applyBorder="1">
      <alignment vertical="center"/>
    </xf>
    <xf numFmtId="187" fontId="8" fillId="0" borderId="80" xfId="5" quotePrefix="1" applyNumberFormat="1" applyFont="1" applyBorder="1">
      <alignment vertical="center"/>
    </xf>
    <xf numFmtId="187" fontId="8" fillId="0" borderId="137" xfId="5" applyNumberFormat="1" applyFont="1" applyBorder="1">
      <alignment vertical="center"/>
    </xf>
    <xf numFmtId="187" fontId="8" fillId="0" borderId="126" xfId="5" applyNumberFormat="1" applyFont="1" applyBorder="1">
      <alignment vertical="center"/>
    </xf>
    <xf numFmtId="187" fontId="8" fillId="0" borderId="76" xfId="5" quotePrefix="1" applyNumberFormat="1" applyFont="1" applyBorder="1">
      <alignment vertical="center"/>
    </xf>
    <xf numFmtId="0" fontId="8" fillId="0" borderId="71" xfId="5" applyFont="1" applyBorder="1">
      <alignment vertical="center"/>
    </xf>
    <xf numFmtId="0" fontId="3" fillId="0" borderId="96" xfId="3" applyFont="1" applyBorder="1" applyAlignment="1" applyProtection="1">
      <alignment horizontal="center" vertical="center" wrapText="1"/>
      <protection locked="0"/>
    </xf>
    <xf numFmtId="0" fontId="3" fillId="0" borderId="86" xfId="3" applyFont="1" applyBorder="1" applyAlignment="1" applyProtection="1">
      <alignment horizontal="center" vertical="center" wrapText="1"/>
      <protection locked="0"/>
    </xf>
    <xf numFmtId="0" fontId="3" fillId="0" borderId="147" xfId="3" applyFont="1" applyBorder="1" applyAlignment="1">
      <alignment horizontal="center" vertical="center" wrapText="1"/>
    </xf>
    <xf numFmtId="0" fontId="3" fillId="0" borderId="61" xfId="3" applyFont="1" applyBorder="1" applyAlignment="1">
      <alignment horizontal="center" vertical="center" wrapText="1"/>
    </xf>
    <xf numFmtId="0" fontId="3" fillId="0" borderId="143" xfId="3" applyFont="1" applyBorder="1" applyAlignment="1">
      <alignment horizontal="center" vertical="center" wrapText="1"/>
    </xf>
    <xf numFmtId="0" fontId="3" fillId="0" borderId="146" xfId="3" applyFont="1" applyBorder="1" applyAlignment="1">
      <alignment horizontal="center" vertical="center" wrapText="1"/>
    </xf>
    <xf numFmtId="0" fontId="3" fillId="0" borderId="125" xfId="3" applyFont="1" applyBorder="1" applyAlignment="1">
      <alignment horizontal="center" vertical="center" wrapText="1"/>
    </xf>
    <xf numFmtId="0" fontId="3" fillId="0" borderId="142" xfId="3" applyFont="1" applyBorder="1" applyAlignment="1">
      <alignment horizontal="center" vertical="center" wrapText="1"/>
    </xf>
    <xf numFmtId="0" fontId="3" fillId="0" borderId="146" xfId="3" applyFont="1" applyBorder="1" applyAlignment="1" applyProtection="1">
      <alignment horizontal="center" vertical="center" wrapText="1"/>
      <protection locked="0"/>
    </xf>
    <xf numFmtId="0" fontId="3" fillId="0" borderId="142" xfId="3" applyFont="1" applyBorder="1" applyAlignment="1" applyProtection="1">
      <alignment horizontal="center" vertical="center" wrapText="1"/>
      <protection locked="0"/>
    </xf>
    <xf numFmtId="0" fontId="3" fillId="0" borderId="97" xfId="3" applyFont="1" applyBorder="1" applyAlignment="1" applyProtection="1">
      <alignment horizontal="center" vertical="center" wrapText="1"/>
      <protection locked="0"/>
    </xf>
    <xf numFmtId="0" fontId="3" fillId="0" borderId="82" xfId="3" applyFont="1" applyBorder="1" applyAlignment="1" applyProtection="1">
      <alignment horizontal="center" vertical="center" wrapText="1"/>
      <protection locked="0"/>
    </xf>
    <xf numFmtId="0" fontId="3" fillId="0" borderId="100" xfId="3" applyFont="1" applyBorder="1" applyAlignment="1">
      <alignment horizontal="center" vertical="center" wrapText="1"/>
    </xf>
    <xf numFmtId="0" fontId="3" fillId="0" borderId="106" xfId="3" applyFont="1" applyBorder="1" applyAlignment="1">
      <alignment horizontal="center" vertical="center" wrapText="1"/>
    </xf>
    <xf numFmtId="0" fontId="3" fillId="0" borderId="97" xfId="3" applyFont="1" applyBorder="1" applyAlignment="1">
      <alignment horizontal="center" vertical="center" wrapText="1"/>
    </xf>
    <xf numFmtId="0" fontId="3" fillId="0" borderId="82" xfId="3" applyFont="1" applyBorder="1" applyAlignment="1">
      <alignment horizontal="center" vertical="center" wrapText="1"/>
    </xf>
    <xf numFmtId="0" fontId="3" fillId="0" borderId="96" xfId="3" applyFont="1" applyBorder="1" applyAlignment="1">
      <alignment horizontal="center" vertical="center" wrapText="1"/>
    </xf>
    <xf numFmtId="0" fontId="3" fillId="0" borderId="86" xfId="3" applyFont="1" applyBorder="1" applyAlignment="1">
      <alignment horizontal="center" vertical="center" wrapText="1"/>
    </xf>
    <xf numFmtId="0" fontId="3" fillId="0" borderId="145" xfId="3" applyFont="1" applyBorder="1" applyAlignment="1">
      <alignment horizontal="center" vertical="center" wrapText="1"/>
    </xf>
    <xf numFmtId="0" fontId="3" fillId="0" borderId="140" xfId="3" applyFont="1" applyBorder="1" applyAlignment="1">
      <alignment horizontal="center" vertical="center" wrapText="1"/>
    </xf>
    <xf numFmtId="0" fontId="3" fillId="0" borderId="141" xfId="3" applyFont="1" applyBorder="1" applyAlignment="1">
      <alignment horizontal="center" vertical="center" wrapText="1"/>
    </xf>
    <xf numFmtId="0" fontId="3" fillId="0" borderId="145" xfId="3" applyFont="1" applyBorder="1" applyAlignment="1" applyProtection="1">
      <alignment horizontal="center" vertical="center" wrapText="1"/>
      <protection locked="0"/>
    </xf>
    <xf numFmtId="0" fontId="3" fillId="0" borderId="141" xfId="3" applyFont="1" applyBorder="1" applyAlignment="1" applyProtection="1">
      <alignment horizontal="center" vertical="center" wrapText="1"/>
      <protection locked="0"/>
    </xf>
    <xf numFmtId="0" fontId="3" fillId="0" borderId="100" xfId="3" applyFont="1" applyBorder="1" applyAlignment="1" applyProtection="1">
      <alignment horizontal="center" vertical="center" wrapText="1"/>
      <protection locked="0"/>
    </xf>
    <xf numFmtId="0" fontId="3" fillId="0" borderId="106" xfId="3" applyFont="1" applyBorder="1" applyAlignment="1" applyProtection="1">
      <alignment horizontal="center" vertical="center" wrapText="1"/>
      <protection locked="0"/>
    </xf>
    <xf numFmtId="0" fontId="3" fillId="0" borderId="147" xfId="3" applyFont="1" applyBorder="1" applyAlignment="1" applyProtection="1">
      <alignment horizontal="center" vertical="center" wrapText="1"/>
      <protection locked="0"/>
    </xf>
    <xf numFmtId="0" fontId="3" fillId="0" borderId="143" xfId="3" applyFont="1" applyBorder="1" applyAlignment="1" applyProtection="1">
      <alignment horizontal="center" vertical="center" wrapText="1"/>
      <protection locked="0"/>
    </xf>
  </cellXfs>
  <cellStyles count="22">
    <cellStyle name="Normal 2 2" xfId="17" xr:uid="{00000000-0005-0000-0000-000000000000}"/>
    <cellStyle name="Percent 2" xfId="11" xr:uid="{00000000-0005-0000-0000-000001000000}"/>
    <cellStyle name="パーセント 2" xfId="10" xr:uid="{00000000-0005-0000-0000-000002000000}"/>
    <cellStyle name="パーセント 3" xfId="12" xr:uid="{00000000-0005-0000-0000-000003000000}"/>
    <cellStyle name="良い 2" xfId="9" xr:uid="{00000000-0005-0000-0000-000004000000}"/>
    <cellStyle name="백분율" xfId="21" builtinId="5"/>
    <cellStyle name="悪い 2" xfId="7" xr:uid="{00000000-0005-0000-0000-000007000000}"/>
    <cellStyle name="通貨 [0.00] 2" xfId="14" xr:uid="{00000000-0005-0000-0000-000008000000}"/>
    <cellStyle name="표준" xfId="0" builtinId="0" customBuiltin="1"/>
    <cellStyle name="標準 2" xfId="3" xr:uid="{00000000-0005-0000-0000-00000A000000}"/>
    <cellStyle name="標準 2 2" xfId="6" xr:uid="{00000000-0005-0000-0000-00000B000000}"/>
    <cellStyle name="標準 2 2 2" xfId="2" xr:uid="{00000000-0005-0000-0000-00000C000000}"/>
    <cellStyle name="標準 2 2 3" xfId="16" xr:uid="{00000000-0005-0000-0000-00000D000000}"/>
    <cellStyle name="標準 2 3" xfId="5" xr:uid="{00000000-0005-0000-0000-00000E000000}"/>
    <cellStyle name="標準 2 4" xfId="1" xr:uid="{00000000-0005-0000-0000-00000F000000}"/>
    <cellStyle name="標準 3 2" xfId="19" xr:uid="{00000000-0005-0000-0000-000010000000}"/>
    <cellStyle name="標準 4" xfId="4" xr:uid="{00000000-0005-0000-0000-000011000000}"/>
    <cellStyle name="標準 5" xfId="18" xr:uid="{00000000-0005-0000-0000-000012000000}"/>
    <cellStyle name="하이퍼링크" xfId="20" builtinId="8"/>
    <cellStyle name="桁区切り [0.00] 2" xfId="8" xr:uid="{00000000-0005-0000-0000-000014000000}"/>
    <cellStyle name="桁区切り [0.00] 3" xfId="15" xr:uid="{00000000-0005-0000-0000-000015000000}"/>
    <cellStyle name="桁区切り 2" xfId="13" xr:uid="{00000000-0005-0000-0000-000016000000}"/>
  </cellStyles>
  <dxfs count="15">
    <dxf>
      <alignment horizontal="center"/>
    </dxf>
    <dxf>
      <alignment horizontal="right" readingOrder="0"/>
    </dxf>
    <dxf>
      <numFmt numFmtId="182" formatCode="#,##0_ ;[Red]\-#,##0\ "/>
    </dxf>
    <dxf>
      <numFmt numFmtId="197" formatCode="#,##0.0_ "/>
    </dxf>
    <dxf>
      <alignment horizontal="center"/>
    </dxf>
    <dxf>
      <numFmt numFmtId="190" formatCode="&quot;$&quot;#,##0.0"/>
    </dxf>
    <dxf>
      <alignment horizontal="right" readingOrder="0"/>
    </dxf>
    <dxf>
      <numFmt numFmtId="197" formatCode="#,##0.0_ 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CCFFFF"/>
      <color rgb="FFFF99FF"/>
      <color rgb="FF0000FF"/>
      <color rgb="FF0070C0"/>
      <color rgb="FF00FF00"/>
      <color rgb="FF66FF99"/>
      <color rgb="FFCCFFCC"/>
      <color rgb="FF5B9BD5"/>
      <color rgb="FFED7D31"/>
      <color rgb="FF70AD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pivotCacheDefinition" Target="pivotCache/pivotCacheDefinition1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32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OLED Input Area - 2H'23 Outlook vs. 1H'23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32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794823316079667E-2"/>
          <c:y val="9.0825559095831052E-2"/>
          <c:w val="0.7172488163712103"/>
          <c:h val="0.81850148687993451"/>
        </c:manualLayout>
      </c:layout>
      <c:lineChart>
        <c:grouping val="standard"/>
        <c:varyColors val="0"/>
        <c:ser>
          <c:idx val="0"/>
          <c:order val="0"/>
          <c:tx>
            <c:strRef>
              <c:f>AMOLED_Total!$D$68</c:f>
              <c:strCache>
                <c:ptCount val="1"/>
                <c:pt idx="0">
                  <c:v>2H'24 Mobile</c:v>
                </c:pt>
              </c:strCache>
            </c:strRef>
          </c:tx>
          <c:spPr>
            <a:ln w="508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AMOLED_Total!$E$67:$K$67</c:f>
              <c:strCache>
                <c:ptCount val="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</c:strCache>
            </c:strRef>
          </c:cat>
          <c:val>
            <c:numRef>
              <c:f>AMOLED_Total!$E$68:$K$68</c:f>
              <c:numCache>
                <c:formatCode>#,##0.0_ ;[Red]\-#,##0.0\ </c:formatCode>
                <c:ptCount val="7"/>
                <c:pt idx="0">
                  <c:v>12.557128820360447</c:v>
                </c:pt>
                <c:pt idx="1">
                  <c:v>12.742788184347836</c:v>
                </c:pt>
                <c:pt idx="2">
                  <c:v>15.944478149263725</c:v>
                </c:pt>
                <c:pt idx="3">
                  <c:v>16.777391566714307</c:v>
                </c:pt>
                <c:pt idx="4">
                  <c:v>17.523297670455854</c:v>
                </c:pt>
                <c:pt idx="5">
                  <c:v>18.499439025416002</c:v>
                </c:pt>
                <c:pt idx="6">
                  <c:v>19.170212451415331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8B-4207-BE18-AB313A5FFC9D}"/>
            </c:ext>
          </c:extLst>
        </c:ser>
        <c:ser>
          <c:idx val="1"/>
          <c:order val="1"/>
          <c:tx>
            <c:strRef>
              <c:f>AMOLED_Total!$D$69</c:f>
              <c:strCache>
                <c:ptCount val="1"/>
                <c:pt idx="0">
                  <c:v>2H'24 IT</c:v>
                </c:pt>
              </c:strCache>
            </c:strRef>
          </c:tx>
          <c:spPr>
            <a:ln w="5080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strRef>
              <c:f>AMOLED_Total!$E$67:$K$67</c:f>
              <c:strCache>
                <c:ptCount val="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</c:strCache>
            </c:strRef>
          </c:cat>
          <c:val>
            <c:numRef>
              <c:f>AMOLED_Total!$E$69:$K$69</c:f>
              <c:numCache>
                <c:formatCode>#,##0.0_ ;[Red]\-#,##0.0\ </c:formatCode>
                <c:ptCount val="7"/>
                <c:pt idx="0">
                  <c:v>0.15314479166666667</c:v>
                </c:pt>
                <c:pt idx="1">
                  <c:v>1.0342620974025971</c:v>
                </c:pt>
                <c:pt idx="2">
                  <c:v>2.2931804703443612</c:v>
                </c:pt>
                <c:pt idx="3">
                  <c:v>2.5594211132863611</c:v>
                </c:pt>
                <c:pt idx="4">
                  <c:v>3.6944676053081036</c:v>
                </c:pt>
                <c:pt idx="5">
                  <c:v>4.5661536040979529</c:v>
                </c:pt>
                <c:pt idx="6">
                  <c:v>5.8645567780986188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8B-4207-BE18-AB313A5FFC9D}"/>
            </c:ext>
          </c:extLst>
        </c:ser>
        <c:ser>
          <c:idx val="2"/>
          <c:order val="2"/>
          <c:tx>
            <c:strRef>
              <c:f>AMOLED_Total!$D$70</c:f>
              <c:strCache>
                <c:ptCount val="1"/>
                <c:pt idx="0">
                  <c:v>2H'24 TV/Others</c:v>
                </c:pt>
              </c:strCache>
            </c:strRef>
          </c:tx>
          <c:spPr>
            <a:ln w="50800" cap="rnd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AMOLED_Total!$E$67:$K$67</c:f>
              <c:strCache>
                <c:ptCount val="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</c:strCache>
            </c:strRef>
          </c:cat>
          <c:val>
            <c:numRef>
              <c:f>AMOLED_Total!$E$70:$K$70</c:f>
              <c:numCache>
                <c:formatCode>#,##0.0_ ;[Red]\-#,##0.0\ </c:formatCode>
                <c:ptCount val="7"/>
                <c:pt idx="0">
                  <c:v>8.4650867314814828</c:v>
                </c:pt>
                <c:pt idx="1">
                  <c:v>6.987174027777777</c:v>
                </c:pt>
                <c:pt idx="2">
                  <c:v>9.1625246242269665</c:v>
                </c:pt>
                <c:pt idx="3">
                  <c:v>9.6083992250628381</c:v>
                </c:pt>
                <c:pt idx="4">
                  <c:v>10.746449999999999</c:v>
                </c:pt>
                <c:pt idx="5">
                  <c:v>11.451000000000001</c:v>
                </c:pt>
                <c:pt idx="6">
                  <c:v>12.045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8B-4207-BE18-AB313A5FFC9D}"/>
            </c:ext>
          </c:extLst>
        </c:ser>
        <c:ser>
          <c:idx val="3"/>
          <c:order val="3"/>
          <c:tx>
            <c:strRef>
              <c:f>AMOLED_Total!$D$71</c:f>
              <c:strCache>
                <c:ptCount val="1"/>
                <c:pt idx="0">
                  <c:v>2H'24 Total</c:v>
                </c:pt>
              </c:strCache>
            </c:strRef>
          </c:tx>
          <c:spPr>
            <a:ln w="508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AMOLED_Total!$E$67:$K$67</c:f>
              <c:strCache>
                <c:ptCount val="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</c:strCache>
            </c:strRef>
          </c:cat>
          <c:val>
            <c:numRef>
              <c:f>AMOLED_Total!$E$71:$K$71</c:f>
              <c:numCache>
                <c:formatCode>#,##0.0_ ;[Red]\-#,##0.0\ </c:formatCode>
                <c:ptCount val="7"/>
                <c:pt idx="0">
                  <c:v>21.175360343508597</c:v>
                </c:pt>
                <c:pt idx="1">
                  <c:v>20.76422430952821</c:v>
                </c:pt>
                <c:pt idx="2">
                  <c:v>27.400183243835052</c:v>
                </c:pt>
                <c:pt idx="3">
                  <c:v>28.945211905063509</c:v>
                </c:pt>
                <c:pt idx="4">
                  <c:v>31.964215275763959</c:v>
                </c:pt>
                <c:pt idx="5">
                  <c:v>34.516592629513951</c:v>
                </c:pt>
                <c:pt idx="6">
                  <c:v>37.07976922951395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B8B-4207-BE18-AB313A5FFC9D}"/>
            </c:ext>
          </c:extLst>
        </c:ser>
        <c:ser>
          <c:idx val="4"/>
          <c:order val="4"/>
          <c:tx>
            <c:strRef>
              <c:f>AMOLED_Total!$D$72</c:f>
              <c:strCache>
                <c:ptCount val="1"/>
                <c:pt idx="0">
                  <c:v>1H'24 Mobile</c:v>
                </c:pt>
              </c:strCache>
            </c:strRef>
          </c:tx>
          <c:spPr>
            <a:ln w="4762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AMOLED_Total!$E$67:$K$67</c:f>
              <c:strCache>
                <c:ptCount val="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</c:strCache>
            </c:strRef>
          </c:cat>
          <c:val>
            <c:numRef>
              <c:f>AMOLED_Total!$E$72:$K$72</c:f>
              <c:numCache>
                <c:formatCode>#,##0.0_ ;[Red]\-#,##0.0\ </c:formatCode>
                <c:ptCount val="7"/>
                <c:pt idx="0">
                  <c:v>12.557128820360447</c:v>
                </c:pt>
                <c:pt idx="1">
                  <c:v>12.742788184347836</c:v>
                </c:pt>
                <c:pt idx="2">
                  <c:v>15.826869948410536</c:v>
                </c:pt>
                <c:pt idx="3">
                  <c:v>16.557966567864668</c:v>
                </c:pt>
                <c:pt idx="4">
                  <c:v>17.33355709593236</c:v>
                </c:pt>
                <c:pt idx="5">
                  <c:v>18.264919203033376</c:v>
                </c:pt>
                <c:pt idx="6">
                  <c:v>18.451023438518369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B8B-4207-BE18-AB313A5FFC9D}"/>
            </c:ext>
          </c:extLst>
        </c:ser>
        <c:ser>
          <c:idx val="5"/>
          <c:order val="5"/>
          <c:tx>
            <c:strRef>
              <c:f>AMOLED_Total!$D$73</c:f>
              <c:strCache>
                <c:ptCount val="1"/>
                <c:pt idx="0">
                  <c:v>1H'24 IT</c:v>
                </c:pt>
              </c:strCache>
            </c:strRef>
          </c:tx>
          <c:spPr>
            <a:ln w="28575" cap="rnd">
              <a:solidFill>
                <a:srgbClr val="7030A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AMOLED_Total!$E$67:$K$67</c:f>
              <c:strCache>
                <c:ptCount val="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</c:strCache>
            </c:strRef>
          </c:cat>
          <c:val>
            <c:numRef>
              <c:f>AMOLED_Total!$E$73:$K$73</c:f>
              <c:numCache>
                <c:formatCode>#,##0.0_ ;[Red]\-#,##0.0\ </c:formatCode>
                <c:ptCount val="7"/>
                <c:pt idx="0">
                  <c:v>6.8604166666666674E-2</c:v>
                </c:pt>
                <c:pt idx="1">
                  <c:v>1.0266652224025972</c:v>
                </c:pt>
                <c:pt idx="2">
                  <c:v>2.3663351397144612</c:v>
                </c:pt>
                <c:pt idx="3">
                  <c:v>2.7651640992781887</c:v>
                </c:pt>
                <c:pt idx="4">
                  <c:v>3.7425038578176375</c:v>
                </c:pt>
                <c:pt idx="5">
                  <c:v>4.4404630447288982</c:v>
                </c:pt>
                <c:pt idx="6">
                  <c:v>5.3869696110296239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B8B-4207-BE18-AB313A5FFC9D}"/>
            </c:ext>
          </c:extLst>
        </c:ser>
        <c:ser>
          <c:idx val="6"/>
          <c:order val="6"/>
          <c:tx>
            <c:strRef>
              <c:f>AMOLED_Total!$D$74</c:f>
              <c:strCache>
                <c:ptCount val="1"/>
                <c:pt idx="0">
                  <c:v>1H'24 TV/Others</c:v>
                </c:pt>
              </c:strCache>
            </c:strRef>
          </c:tx>
          <c:spPr>
            <a:ln w="3810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AMOLED_Total!$E$67:$K$67</c:f>
              <c:strCache>
                <c:ptCount val="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</c:strCache>
            </c:strRef>
          </c:cat>
          <c:val>
            <c:numRef>
              <c:f>AMOLED_Total!$E$74:$K$74</c:f>
              <c:numCache>
                <c:formatCode>#,##0.0_ ;[Red]\-#,##0.0\ </c:formatCode>
                <c:ptCount val="7"/>
                <c:pt idx="0">
                  <c:v>8.5496273564814818</c:v>
                </c:pt>
                <c:pt idx="1">
                  <c:v>6.9947709027777769</c:v>
                </c:pt>
                <c:pt idx="2">
                  <c:v>9.3476599999999994</c:v>
                </c:pt>
                <c:pt idx="3">
                  <c:v>10.221907499999999</c:v>
                </c:pt>
                <c:pt idx="4">
                  <c:v>11.130273000000001</c:v>
                </c:pt>
                <c:pt idx="5">
                  <c:v>12.188887124999999</c:v>
                </c:pt>
                <c:pt idx="6">
                  <c:v>13.115371158072287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B8B-4207-BE18-AB313A5FFC9D}"/>
            </c:ext>
          </c:extLst>
        </c:ser>
        <c:ser>
          <c:idx val="7"/>
          <c:order val="7"/>
          <c:tx>
            <c:strRef>
              <c:f>AMOLED_Total!$D$75</c:f>
              <c:strCache>
                <c:ptCount val="1"/>
                <c:pt idx="0">
                  <c:v>1H'24 Total</c:v>
                </c:pt>
              </c:strCache>
            </c:strRef>
          </c:tx>
          <c:spPr>
            <a:ln w="38100" cap="rnd">
              <a:solidFill>
                <a:srgbClr val="70AD47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AMOLED_Total!$E$67:$K$67</c:f>
              <c:strCache>
                <c:ptCount val="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</c:strCache>
            </c:strRef>
          </c:cat>
          <c:val>
            <c:numRef>
              <c:f>AMOLED_Total!$E$75:$K$75</c:f>
              <c:numCache>
                <c:formatCode>#,##0.0_ ;[Red]\-#,##0.0\ </c:formatCode>
                <c:ptCount val="7"/>
                <c:pt idx="0">
                  <c:v>21.175360343508594</c:v>
                </c:pt>
                <c:pt idx="1">
                  <c:v>20.76422430952821</c:v>
                </c:pt>
                <c:pt idx="2">
                  <c:v>27.540865088124995</c:v>
                </c:pt>
                <c:pt idx="3">
                  <c:v>29.545038167142856</c:v>
                </c:pt>
                <c:pt idx="4">
                  <c:v>32.206333953749997</c:v>
                </c:pt>
                <c:pt idx="5">
                  <c:v>34.894269372762274</c:v>
                </c:pt>
                <c:pt idx="6">
                  <c:v>36.953364207620282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8D-4F05-BF05-C5AE5E26AA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4974656"/>
        <c:axId val="554981728"/>
      </c:lineChart>
      <c:catAx>
        <c:axId val="554974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981728"/>
        <c:crosses val="autoZero"/>
        <c:auto val="1"/>
        <c:lblAlgn val="ctr"/>
        <c:lblOffset val="100"/>
        <c:noMultiLvlLbl val="0"/>
      </c:catAx>
      <c:valAx>
        <c:axId val="55498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Millions of square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 ;[Red]\-#,##0\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974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1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9525" cap="flat" cmpd="sng" algn="ctr">
      <a:noFill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 sz="1100">
          <a:solidFill>
            <a:sysClr val="windowText" lastClr="000000"/>
          </a:solidFill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ChartIndex!$F$7</c:f>
          <c:strCache>
            <c:ptCount val="1"/>
            <c:pt idx="0">
              <c:v>AMOLED Input Area by Application</c:v>
            </c:pt>
          </c:strCache>
        </c:strRef>
      </c:tx>
      <c:layout>
        <c:manualLayout>
          <c:xMode val="edge"/>
          <c:yMode val="edge"/>
          <c:x val="0.30905581022574963"/>
          <c:y val="1.6722658494509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800" b="1" i="0" u="none" strike="noStrike" kern="1200" spc="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76659618286452"/>
          <c:y val="9.5538720607993732E-2"/>
          <c:w val="0.85284880934127927"/>
          <c:h val="0.678796245104795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ChData01!$D$10</c:f>
              <c:strCache>
                <c:ptCount val="1"/>
                <c:pt idx="0">
                  <c:v>Mobile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ChData01!$E$9:$K$9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ChData01!$E$10:$K$10</c:f>
              <c:numCache>
                <c:formatCode>#,##0_ </c:formatCode>
                <c:ptCount val="7"/>
                <c:pt idx="0">
                  <c:v>12742.788184347835</c:v>
                </c:pt>
                <c:pt idx="1">
                  <c:v>15944.478149263725</c:v>
                </c:pt>
                <c:pt idx="2">
                  <c:v>16777.391566714308</c:v>
                </c:pt>
                <c:pt idx="3">
                  <c:v>17523.297670455853</c:v>
                </c:pt>
                <c:pt idx="4">
                  <c:v>18499.439025416003</c:v>
                </c:pt>
                <c:pt idx="5">
                  <c:v>19170.212451415333</c:v>
                </c:pt>
                <c:pt idx="6">
                  <c:v>19405.701669175571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C3-406D-A2C1-FC9AAF954C6C}"/>
            </c:ext>
          </c:extLst>
        </c:ser>
        <c:ser>
          <c:idx val="1"/>
          <c:order val="1"/>
          <c:tx>
            <c:strRef>
              <c:f>ChData01!$D$11</c:f>
              <c:strCache>
                <c:ptCount val="1"/>
                <c:pt idx="0">
                  <c:v>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ChData01!$E$9:$K$9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ChData01!$E$11:$K$11</c:f>
              <c:numCache>
                <c:formatCode>#,##0_ </c:formatCode>
                <c:ptCount val="7"/>
                <c:pt idx="0">
                  <c:v>1034.2620974025972</c:v>
                </c:pt>
                <c:pt idx="1">
                  <c:v>2293.1804703443613</c:v>
                </c:pt>
                <c:pt idx="2">
                  <c:v>2559.4211132863611</c:v>
                </c:pt>
                <c:pt idx="3">
                  <c:v>3694.4676053081034</c:v>
                </c:pt>
                <c:pt idx="4">
                  <c:v>4566.1536040979527</c:v>
                </c:pt>
                <c:pt idx="5">
                  <c:v>5864.5567780986185</c:v>
                </c:pt>
                <c:pt idx="6">
                  <c:v>7539.8472439991001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C3-406D-A2C1-FC9AAF954C6C}"/>
            </c:ext>
          </c:extLst>
        </c:ser>
        <c:ser>
          <c:idx val="2"/>
          <c:order val="2"/>
          <c:tx>
            <c:strRef>
              <c:f>ChData01!$D$12</c:f>
              <c:strCache>
                <c:ptCount val="1"/>
                <c:pt idx="0">
                  <c:v>TV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ChData01!$E$9:$K$9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ChData01!$E$12:$K$12</c:f>
              <c:numCache>
                <c:formatCode>#,##0_ </c:formatCode>
                <c:ptCount val="7"/>
                <c:pt idx="0">
                  <c:v>6987.1740277777772</c:v>
                </c:pt>
                <c:pt idx="1">
                  <c:v>9162.5246242269659</c:v>
                </c:pt>
                <c:pt idx="2">
                  <c:v>9608.399225062838</c:v>
                </c:pt>
                <c:pt idx="3">
                  <c:v>10746.449999999999</c:v>
                </c:pt>
                <c:pt idx="4">
                  <c:v>11451</c:v>
                </c:pt>
                <c:pt idx="5">
                  <c:v>12045</c:v>
                </c:pt>
                <c:pt idx="6">
                  <c:v>12646.615384615385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EC3-406D-A2C1-FC9AAF954C6C}"/>
            </c:ext>
          </c:extLst>
        </c:ser>
        <c:ser>
          <c:idx val="3"/>
          <c:order val="3"/>
          <c:tx>
            <c:strRef>
              <c:f>ChData01!$D$13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ChData01!$E$9:$K$9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ChData01!$E$13:$K$13</c:f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6EC3-406D-A2C1-FC9AAF954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46901024"/>
        <c:axId val="646898848"/>
      </c:barChart>
      <c:lineChart>
        <c:grouping val="standard"/>
        <c:varyColors val="0"/>
        <c:ser>
          <c:idx val="4"/>
          <c:order val="4"/>
          <c:tx>
            <c:strRef>
              <c:f>ChData01!$D$14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1">
                <a:spAutoFit/>
              </a:bodyPr>
              <a:lstStyle/>
              <a:p>
                <a:pPr>
                  <a:defRPr lang="ja-JP" sz="120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ChData01!$E$9:$K$9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ChData01!$E$14:$K$14</c:f>
              <c:numCache>
                <c:formatCode>#,##0_ </c:formatCode>
                <c:ptCount val="7"/>
                <c:pt idx="0">
                  <c:v>20764.22430952821</c:v>
                </c:pt>
                <c:pt idx="1">
                  <c:v>27400.183243835054</c:v>
                </c:pt>
                <c:pt idx="2">
                  <c:v>28945.211905063508</c:v>
                </c:pt>
                <c:pt idx="3">
                  <c:v>31964.215275763956</c:v>
                </c:pt>
                <c:pt idx="4">
                  <c:v>34516.592629513951</c:v>
                </c:pt>
                <c:pt idx="5">
                  <c:v>37079.76922951395</c:v>
                </c:pt>
                <c:pt idx="6">
                  <c:v>39592.164297790056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EC3-406D-A2C1-FC9AAF954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901024"/>
        <c:axId val="646898848"/>
      </c:lineChart>
      <c:catAx>
        <c:axId val="646901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46898848"/>
        <c:crosses val="autoZero"/>
        <c:auto val="1"/>
        <c:lblAlgn val="ctr"/>
        <c:lblOffset val="100"/>
        <c:noMultiLvlLbl val="0"/>
      </c:catAx>
      <c:valAx>
        <c:axId val="646898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ja-JP" sz="12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1,000  m2</a:t>
                </a:r>
              </a:p>
            </c:rich>
          </c:tx>
          <c:layout>
            <c:manualLayout>
              <c:xMode val="edge"/>
              <c:yMode val="edge"/>
              <c:x val="1.2289685631346848E-2"/>
              <c:y val="0.347971859189290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ja-JP" sz="1200" b="0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4690102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lang="ja-JP" sz="12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317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3175" cap="flat" cmpd="sng" algn="ctr">
          <a:solidFill>
            <a:srgbClr val="000000"/>
          </a:solidFill>
          <a:prstDash val="solid"/>
          <a:round/>
        </a14:hiddenLine>
      </a:ext>
    </a:extLst>
  </c:spPr>
  <c:txPr>
    <a:bodyPr/>
    <a:lstStyle/>
    <a:p>
      <a:pPr>
        <a:defRPr sz="1200">
          <a:solidFill>
            <a:srgbClr val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" l="0" r="0" t="0" header="0.31496062992126" footer="0.31496062992126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ChartIndex!$F$8</c:f>
          <c:strCache>
            <c:ptCount val="1"/>
            <c:pt idx="0">
              <c:v>AMOLED Material Consumption by Application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800" b="1" i="0" u="none" strike="noStrike" kern="1200" spc="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371847963449013"/>
          <c:y val="8.7629727555676801E-2"/>
          <c:w val="0.85270127345192959"/>
          <c:h val="0.690042526357959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ChData01!$N$10</c:f>
              <c:strCache>
                <c:ptCount val="1"/>
                <c:pt idx="0">
                  <c:v>Mobile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ChData01!$O$9:$U$9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ChData01!$O$10:$U$10</c:f>
              <c:numCache>
                <c:formatCode>#,##0_ </c:formatCode>
                <c:ptCount val="7"/>
                <c:pt idx="0">
                  <c:v>69590.168444847543</c:v>
                </c:pt>
                <c:pt idx="1">
                  <c:v>85785.737987682733</c:v>
                </c:pt>
                <c:pt idx="2">
                  <c:v>90209.934450287154</c:v>
                </c:pt>
                <c:pt idx="3">
                  <c:v>94495.847465150393</c:v>
                </c:pt>
                <c:pt idx="4">
                  <c:v>99960.944549130683</c:v>
                </c:pt>
                <c:pt idx="5">
                  <c:v>103604.22719532094</c:v>
                </c:pt>
                <c:pt idx="6">
                  <c:v>104918.80113654824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4A-46AF-9435-A42A66B9505F}"/>
            </c:ext>
          </c:extLst>
        </c:ser>
        <c:ser>
          <c:idx val="1"/>
          <c:order val="1"/>
          <c:tx>
            <c:strRef>
              <c:f>ChData01!$N$11</c:f>
              <c:strCache>
                <c:ptCount val="1"/>
                <c:pt idx="0">
                  <c:v>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ChData01!$O$9:$U$9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ChData01!$O$11:$U$11</c:f>
              <c:numCache>
                <c:formatCode>#,##0_ </c:formatCode>
                <c:ptCount val="7"/>
                <c:pt idx="0">
                  <c:v>5698.9353800296813</c:v>
                </c:pt>
                <c:pt idx="1">
                  <c:v>12848.121279717865</c:v>
                </c:pt>
                <c:pt idx="2">
                  <c:v>15041.400416240349</c:v>
                </c:pt>
                <c:pt idx="3">
                  <c:v>22736.79617382857</c:v>
                </c:pt>
                <c:pt idx="4">
                  <c:v>28194.359819014826</c:v>
                </c:pt>
                <c:pt idx="5">
                  <c:v>37236.95129492096</c:v>
                </c:pt>
                <c:pt idx="6">
                  <c:v>49011.341883909226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4A-46AF-9435-A42A66B9505F}"/>
            </c:ext>
          </c:extLst>
        </c:ser>
        <c:ser>
          <c:idx val="2"/>
          <c:order val="2"/>
          <c:tx>
            <c:strRef>
              <c:f>ChData01!$N$12</c:f>
              <c:strCache>
                <c:ptCount val="1"/>
                <c:pt idx="0">
                  <c:v>TV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ChData01!$O$9:$U$9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ChData01!$O$12:$U$12</c:f>
              <c:numCache>
                <c:formatCode>#,##0_ </c:formatCode>
                <c:ptCount val="7"/>
                <c:pt idx="0">
                  <c:v>19328.882127482873</c:v>
                </c:pt>
                <c:pt idx="1">
                  <c:v>26019.617585045169</c:v>
                </c:pt>
                <c:pt idx="2">
                  <c:v>27313.606201116541</c:v>
                </c:pt>
                <c:pt idx="3">
                  <c:v>30690.038199198669</c:v>
                </c:pt>
                <c:pt idx="4">
                  <c:v>32833.420992438907</c:v>
                </c:pt>
                <c:pt idx="5">
                  <c:v>34641.866919104978</c:v>
                </c:pt>
                <c:pt idx="6">
                  <c:v>36485.817410897536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4A-46AF-9435-A42A66B9505F}"/>
            </c:ext>
          </c:extLst>
        </c:ser>
        <c:ser>
          <c:idx val="3"/>
          <c:order val="3"/>
          <c:tx>
            <c:strRef>
              <c:f>ChData01!$N$13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ChData01!$O$9:$U$9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ChData01!$O$13:$U$13</c:f>
            </c:numRef>
          </c:val>
          <c:extLst>
            <c:ext xmlns:c16="http://schemas.microsoft.com/office/drawing/2014/chart" uri="{C3380CC4-5D6E-409C-BE32-E72D297353CC}">
              <c16:uniqueId val="{00000003-544A-46AF-9435-A42A66B950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46903200"/>
        <c:axId val="646891776"/>
      </c:barChart>
      <c:lineChart>
        <c:grouping val="standard"/>
        <c:varyColors val="0"/>
        <c:ser>
          <c:idx val="4"/>
          <c:order val="4"/>
          <c:tx>
            <c:strRef>
              <c:f>ChData01!$N$14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ja-JP" sz="120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ChData01!$O$9:$U$9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ChData01!$O$14:$U$14</c:f>
              <c:numCache>
                <c:formatCode>#,##0_ </c:formatCode>
                <c:ptCount val="7"/>
                <c:pt idx="0">
                  <c:v>94617.98595236009</c:v>
                </c:pt>
                <c:pt idx="1">
                  <c:v>124653.47685244576</c:v>
                </c:pt>
                <c:pt idx="2">
                  <c:v>132564.94106764405</c:v>
                </c:pt>
                <c:pt idx="3">
                  <c:v>147922.68183817764</c:v>
                </c:pt>
                <c:pt idx="4">
                  <c:v>160988.72536058442</c:v>
                </c:pt>
                <c:pt idx="5">
                  <c:v>175483.04540934687</c:v>
                </c:pt>
                <c:pt idx="6">
                  <c:v>190415.96043135499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44A-46AF-9435-A42A66B9505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46903200"/>
        <c:axId val="646891776"/>
      </c:lineChart>
      <c:catAx>
        <c:axId val="646903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46891776"/>
        <c:crosses val="autoZero"/>
        <c:auto val="1"/>
        <c:lblAlgn val="ctr"/>
        <c:lblOffset val="100"/>
        <c:noMultiLvlLbl val="0"/>
      </c:catAx>
      <c:valAx>
        <c:axId val="646891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2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kilograms</a:t>
                </a:r>
              </a:p>
            </c:rich>
          </c:tx>
          <c:layout>
            <c:manualLayout>
              <c:xMode val="edge"/>
              <c:yMode val="edge"/>
              <c:x val="1.7751768134167671E-2"/>
              <c:y val="0.3135162697805924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200" b="0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4690320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lang="ja-JP" sz="12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317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3175" cap="flat" cmpd="sng" algn="ctr">
          <a:solidFill>
            <a:srgbClr val="000000"/>
          </a:solidFill>
          <a:prstDash val="solid"/>
          <a:round/>
        </a14:hiddenLine>
      </a:ext>
    </a:extLst>
  </c:spPr>
  <c:txPr>
    <a:bodyPr/>
    <a:lstStyle/>
    <a:p>
      <a:pPr>
        <a:defRPr sz="1200">
          <a:solidFill>
            <a:srgbClr val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" l="0" r="0" t="0" header="0.31496062992126" footer="0.31496062992126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ChartIndex!$F$9</c:f>
          <c:strCache>
            <c:ptCount val="1"/>
            <c:pt idx="0">
              <c:v>AMOLED Material Revenues by Application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800" b="1" i="0" u="none" strike="noStrike" kern="1200" spc="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884645978563262"/>
          <c:y val="8.8880929898319319E-2"/>
          <c:w val="0.84247289549079285"/>
          <c:h val="0.6915299899318403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ChData01!$X$10</c:f>
              <c:strCache>
                <c:ptCount val="1"/>
                <c:pt idx="0">
                  <c:v>Mobile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ChData01!$Y$9:$AE$9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ChData01!$Y$10:$AE$10</c:f>
              <c:numCache>
                <c:formatCode>"$"#,##0</c:formatCode>
                <c:ptCount val="7"/>
                <c:pt idx="0">
                  <c:v>1314.5763624588362</c:v>
                </c:pt>
                <c:pt idx="1">
                  <c:v>1475.9610702844493</c:v>
                </c:pt>
                <c:pt idx="2">
                  <c:v>1562.3479263283107</c:v>
                </c:pt>
                <c:pt idx="3">
                  <c:v>1600.1499803630841</c:v>
                </c:pt>
                <c:pt idx="4">
                  <c:v>1652.6634835496964</c:v>
                </c:pt>
                <c:pt idx="5">
                  <c:v>1673.8725547085096</c:v>
                </c:pt>
                <c:pt idx="6">
                  <c:v>1655.9185186832437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B3-4D21-B4AF-67F6EB535F23}"/>
            </c:ext>
          </c:extLst>
        </c:ser>
        <c:ser>
          <c:idx val="1"/>
          <c:order val="1"/>
          <c:tx>
            <c:strRef>
              <c:f>ChData01!$X$11</c:f>
              <c:strCache>
                <c:ptCount val="1"/>
                <c:pt idx="0">
                  <c:v>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ChData01!$Y$9:$AE$9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ChData01!$Y$11:$AE$11</c:f>
              <c:numCache>
                <c:formatCode>"$"#,##0</c:formatCode>
                <c:ptCount val="7"/>
                <c:pt idx="0">
                  <c:v>90.742079795659663</c:v>
                </c:pt>
                <c:pt idx="1">
                  <c:v>220.88135507006518</c:v>
                </c:pt>
                <c:pt idx="2">
                  <c:v>230.92873140224629</c:v>
                </c:pt>
                <c:pt idx="3">
                  <c:v>380.17493327414661</c:v>
                </c:pt>
                <c:pt idx="4">
                  <c:v>489.36689638615275</c:v>
                </c:pt>
                <c:pt idx="5">
                  <c:v>600.92598176025479</c:v>
                </c:pt>
                <c:pt idx="6">
                  <c:v>747.04515579154156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B3-4D21-B4AF-67F6EB535F23}"/>
            </c:ext>
          </c:extLst>
        </c:ser>
        <c:ser>
          <c:idx val="2"/>
          <c:order val="2"/>
          <c:tx>
            <c:strRef>
              <c:f>ChData01!$X$12</c:f>
              <c:strCache>
                <c:ptCount val="1"/>
                <c:pt idx="0">
                  <c:v>TV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ChData01!$Y$9:$AE$9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ChData01!$Y$12:$AE$12</c:f>
              <c:numCache>
                <c:formatCode>"$"#,##0</c:formatCode>
                <c:ptCount val="7"/>
                <c:pt idx="0">
                  <c:v>321.77846136540177</c:v>
                </c:pt>
                <c:pt idx="1">
                  <c:v>382.86751680431871</c:v>
                </c:pt>
                <c:pt idx="2">
                  <c:v>411.15381126116739</c:v>
                </c:pt>
                <c:pt idx="3">
                  <c:v>451.71630980923754</c:v>
                </c:pt>
                <c:pt idx="4">
                  <c:v>474.69318788477705</c:v>
                </c:pt>
                <c:pt idx="5">
                  <c:v>489.41710581169968</c:v>
                </c:pt>
                <c:pt idx="6">
                  <c:v>504.19714882880726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B3-4D21-B4AF-67F6EB535F23}"/>
            </c:ext>
          </c:extLst>
        </c:ser>
        <c:ser>
          <c:idx val="3"/>
          <c:order val="3"/>
          <c:tx>
            <c:strRef>
              <c:f>ChData01!$X$13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ChData01!$Y$9:$AE$9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ChData01!$Y$13:$AE$13</c:f>
            </c:numRef>
          </c:val>
          <c:extLst>
            <c:ext xmlns:c16="http://schemas.microsoft.com/office/drawing/2014/chart" uri="{C3380CC4-5D6E-409C-BE32-E72D297353CC}">
              <c16:uniqueId val="{00000003-A6B3-4D21-B4AF-67F6EB535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46894496"/>
        <c:axId val="646900480"/>
      </c:barChart>
      <c:lineChart>
        <c:grouping val="standard"/>
        <c:varyColors val="0"/>
        <c:ser>
          <c:idx val="4"/>
          <c:order val="4"/>
          <c:tx>
            <c:strRef>
              <c:f>ChData01!$X$14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ja-JP" sz="120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ChData01!$Y$9:$AE$9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ChData01!$Y$14:$AE$14</c:f>
              <c:numCache>
                <c:formatCode>"$"#,##0</c:formatCode>
                <c:ptCount val="7"/>
                <c:pt idx="0">
                  <c:v>1727.0969036198976</c:v>
                </c:pt>
                <c:pt idx="1">
                  <c:v>2079.7099421588332</c:v>
                </c:pt>
                <c:pt idx="2">
                  <c:v>2204.4304689917244</c:v>
                </c:pt>
                <c:pt idx="3">
                  <c:v>2432.0412234464679</c:v>
                </c:pt>
                <c:pt idx="4">
                  <c:v>2616.7235678206262</c:v>
                </c:pt>
                <c:pt idx="5">
                  <c:v>2764.2156422804637</c:v>
                </c:pt>
                <c:pt idx="6">
                  <c:v>2907.1608233035927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6B3-4D21-B4AF-67F6EB535F2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46894496"/>
        <c:axId val="646900480"/>
      </c:lineChart>
      <c:catAx>
        <c:axId val="646894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46900480"/>
        <c:crosses val="autoZero"/>
        <c:auto val="1"/>
        <c:lblAlgn val="ctr"/>
        <c:lblOffset val="100"/>
        <c:noMultiLvlLbl val="0"/>
      </c:catAx>
      <c:valAx>
        <c:axId val="64690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2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$ Millions</a:t>
                </a:r>
              </a:p>
            </c:rich>
          </c:tx>
          <c:layout>
            <c:manualLayout>
              <c:xMode val="edge"/>
              <c:yMode val="edge"/>
              <c:x val="1.502072688275726E-2"/>
              <c:y val="0.3366144418261340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200" b="0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4689449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lang="ja-JP" sz="12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317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3175" cap="flat" cmpd="sng" algn="ctr">
          <a:solidFill>
            <a:srgbClr val="000000"/>
          </a:solidFill>
          <a:prstDash val="solid"/>
          <a:round/>
        </a14:hiddenLine>
      </a:ext>
    </a:extLst>
  </c:spPr>
  <c:txPr>
    <a:bodyPr/>
    <a:lstStyle/>
    <a:p>
      <a:pPr>
        <a:defRPr sz="1200">
          <a:solidFill>
            <a:srgbClr val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" l="0" r="0" t="0" header="0.31496062992126" footer="0.31496062992126"/>
    <c:pageSetup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ChartIndex!$F$10</c:f>
          <c:strCache>
            <c:ptCount val="1"/>
            <c:pt idx="0">
              <c:v>AMOLED Material Revenues by Supplier - All Applications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800" b="1" i="0" u="none" strike="noStrike" kern="1200" spc="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5"/>
          <c:order val="0"/>
          <c:tx>
            <c:strRef>
              <c:f>ChData01!$D$166</c:f>
              <c:strCache>
                <c:ptCount val="1"/>
                <c:pt idx="0">
                  <c:v>UDC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ChData01!$F$165:$L$165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ChData01!$F$166:$L$166</c:f>
              <c:numCache>
                <c:formatCode>"$"#,##0_);[Red]\("$"#,##0\)</c:formatCode>
                <c:ptCount val="7"/>
                <c:pt idx="0">
                  <c:v>317.39006072002758</c:v>
                </c:pt>
                <c:pt idx="1">
                  <c:v>359.04095460307633</c:v>
                </c:pt>
                <c:pt idx="2">
                  <c:v>368.18017616326631</c:v>
                </c:pt>
                <c:pt idx="3">
                  <c:v>406.49641178215489</c:v>
                </c:pt>
                <c:pt idx="4">
                  <c:v>446.7092361898122</c:v>
                </c:pt>
                <c:pt idx="5">
                  <c:v>474.61964632396416</c:v>
                </c:pt>
                <c:pt idx="6">
                  <c:v>504.2121156390711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E28-4FE0-89A9-745854CAAAE1}"/>
            </c:ext>
          </c:extLst>
        </c:ser>
        <c:ser>
          <c:idx val="4"/>
          <c:order val="1"/>
          <c:tx>
            <c:strRef>
              <c:f>ChData01!$D$167</c:f>
              <c:strCache>
                <c:ptCount val="1"/>
                <c:pt idx="0">
                  <c:v>DuPont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ChData01!$F$165:$L$165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ChData01!$F$167:$L$167</c:f>
              <c:numCache>
                <c:formatCode>"$"#,##0_);[Red]\("$"#,##0\)</c:formatCode>
                <c:ptCount val="7"/>
                <c:pt idx="0">
                  <c:v>202.75633161711588</c:v>
                </c:pt>
                <c:pt idx="1">
                  <c:v>248.86882218053444</c:v>
                </c:pt>
                <c:pt idx="2">
                  <c:v>260.46128408796164</c:v>
                </c:pt>
                <c:pt idx="3">
                  <c:v>266.88893478612044</c:v>
                </c:pt>
                <c:pt idx="4">
                  <c:v>275.35104377151958</c:v>
                </c:pt>
                <c:pt idx="5">
                  <c:v>285.70702639644657</c:v>
                </c:pt>
                <c:pt idx="6">
                  <c:v>299.09415452483466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E28-4FE0-89A9-745854CAAAE1}"/>
            </c:ext>
          </c:extLst>
        </c:ser>
        <c:ser>
          <c:idx val="9"/>
          <c:order val="2"/>
          <c:tx>
            <c:strRef>
              <c:f>ChData01!$D$168</c:f>
              <c:strCache>
                <c:ptCount val="1"/>
                <c:pt idx="0">
                  <c:v>LG Chem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ChData01!$F$165:$L$165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ChData01!$F$168:$L$168</c:f>
              <c:numCache>
                <c:formatCode>"$"#,##0_);[Red]\("$"#,##0\)</c:formatCode>
                <c:ptCount val="7"/>
                <c:pt idx="0">
                  <c:v>181.15876858938657</c:v>
                </c:pt>
                <c:pt idx="1">
                  <c:v>224.53311288395045</c:v>
                </c:pt>
                <c:pt idx="2">
                  <c:v>258.09693779498929</c:v>
                </c:pt>
                <c:pt idx="3">
                  <c:v>296.93479727200634</c:v>
                </c:pt>
                <c:pt idx="4">
                  <c:v>325.04556051214723</c:v>
                </c:pt>
                <c:pt idx="5">
                  <c:v>341.70372580524185</c:v>
                </c:pt>
                <c:pt idx="6">
                  <c:v>361.7762309384126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E28-4FE0-89A9-745854CAAAE1}"/>
            </c:ext>
          </c:extLst>
        </c:ser>
        <c:ser>
          <c:idx val="10"/>
          <c:order val="3"/>
          <c:tx>
            <c:strRef>
              <c:f>ChData01!$D$169</c:f>
              <c:strCache>
                <c:ptCount val="1"/>
                <c:pt idx="0">
                  <c:v>Samsung SDI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ChData01!$F$165:$L$165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ChData01!$F$169:$L$169</c:f>
              <c:numCache>
                <c:formatCode>"$"#,##0_);[Red]\("$"#,##0\)</c:formatCode>
                <c:ptCount val="7"/>
                <c:pt idx="0">
                  <c:v>170.19156716454927</c:v>
                </c:pt>
                <c:pt idx="1">
                  <c:v>213.13977709346076</c:v>
                </c:pt>
                <c:pt idx="2">
                  <c:v>218.26904613708257</c:v>
                </c:pt>
                <c:pt idx="3">
                  <c:v>249.1482828830562</c:v>
                </c:pt>
                <c:pt idx="4">
                  <c:v>259.48708943050411</c:v>
                </c:pt>
                <c:pt idx="5">
                  <c:v>271.11930870060451</c:v>
                </c:pt>
                <c:pt idx="6">
                  <c:v>275.57838825447396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E28-4FE0-89A9-745854CAAAE1}"/>
            </c:ext>
          </c:extLst>
        </c:ser>
        <c:ser>
          <c:idx val="0"/>
          <c:order val="4"/>
          <c:tx>
            <c:strRef>
              <c:f>ChData01!$D$170</c:f>
              <c:strCache>
                <c:ptCount val="1"/>
                <c:pt idx="0">
                  <c:v>Duksan Neolux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ChData01!$F$165:$L$165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ChData01!$F$170:$L$170</c:f>
              <c:numCache>
                <c:formatCode>"$"#,##0_);[Red]\("$"#,##0\)</c:formatCode>
                <c:ptCount val="7"/>
                <c:pt idx="0">
                  <c:v>106.74964125967394</c:v>
                </c:pt>
                <c:pt idx="1">
                  <c:v>134.53950054593793</c:v>
                </c:pt>
                <c:pt idx="2">
                  <c:v>152.13326792844066</c:v>
                </c:pt>
                <c:pt idx="3">
                  <c:v>170.12231873893396</c:v>
                </c:pt>
                <c:pt idx="4">
                  <c:v>179.33099424998071</c:v>
                </c:pt>
                <c:pt idx="5">
                  <c:v>183.84203624529988</c:v>
                </c:pt>
                <c:pt idx="6">
                  <c:v>186.15255455826727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28-4FE0-89A9-745854CAAAE1}"/>
            </c:ext>
          </c:extLst>
        </c:ser>
        <c:ser>
          <c:idx val="3"/>
          <c:order val="5"/>
          <c:tx>
            <c:strRef>
              <c:f>ChData01!$D$171</c:f>
              <c:strCache>
                <c:ptCount val="1"/>
                <c:pt idx="0">
                  <c:v>Idemitsu Kosan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ChData01!$F$165:$L$165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ChData01!$F$171:$L$171</c:f>
              <c:numCache>
                <c:formatCode>"$"#,##0_);[Red]\("$"#,##0\)</c:formatCode>
                <c:ptCount val="7"/>
                <c:pt idx="0">
                  <c:v>115.52195394060841</c:v>
                </c:pt>
                <c:pt idx="1">
                  <c:v>133.41536046568527</c:v>
                </c:pt>
                <c:pt idx="2">
                  <c:v>143.00117857062054</c:v>
                </c:pt>
                <c:pt idx="3">
                  <c:v>148.94517642688751</c:v>
                </c:pt>
                <c:pt idx="4">
                  <c:v>156.18557713456468</c:v>
                </c:pt>
                <c:pt idx="5">
                  <c:v>158.94730832020613</c:v>
                </c:pt>
                <c:pt idx="6">
                  <c:v>161.37562407091121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E28-4FE0-89A9-745854CAAAE1}"/>
            </c:ext>
          </c:extLst>
        </c:ser>
        <c:ser>
          <c:idx val="8"/>
          <c:order val="6"/>
          <c:tx>
            <c:strRef>
              <c:f>ChData01!$D$172</c:f>
              <c:strCache>
                <c:ptCount val="1"/>
                <c:pt idx="0">
                  <c:v>Merck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ChData01!$F$165:$L$165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ChData01!$F$172:$L$172</c:f>
              <c:numCache>
                <c:formatCode>"$"#,##0_);[Red]\("$"#,##0\)</c:formatCode>
                <c:ptCount val="7"/>
                <c:pt idx="0">
                  <c:v>103.87875252617215</c:v>
                </c:pt>
                <c:pt idx="1">
                  <c:v>121.09410243898505</c:v>
                </c:pt>
                <c:pt idx="2">
                  <c:v>122.47699021779479</c:v>
                </c:pt>
                <c:pt idx="3">
                  <c:v>128.35538174458267</c:v>
                </c:pt>
                <c:pt idx="4">
                  <c:v>135.67829045808338</c:v>
                </c:pt>
                <c:pt idx="5">
                  <c:v>138.40672451961657</c:v>
                </c:pt>
                <c:pt idx="6">
                  <c:v>139.79520125305427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E28-4FE0-89A9-745854CAAAE1}"/>
            </c:ext>
          </c:extLst>
        </c:ser>
        <c:ser>
          <c:idx val="1"/>
          <c:order val="7"/>
          <c:tx>
            <c:strRef>
              <c:f>ChData01!$D$173</c:f>
              <c:strCache>
                <c:ptCount val="1"/>
                <c:pt idx="0">
                  <c:v>Novaled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ChData01!$F$165:$L$165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ChData01!$F$173:$L$173</c:f>
              <c:numCache>
                <c:formatCode>"$"#,##0_);[Red]\("$"#,##0\)</c:formatCode>
                <c:ptCount val="7"/>
                <c:pt idx="0">
                  <c:v>120.63402966689873</c:v>
                </c:pt>
                <c:pt idx="1">
                  <c:v>106.93132910853467</c:v>
                </c:pt>
                <c:pt idx="2">
                  <c:v>85.134549245891066</c:v>
                </c:pt>
                <c:pt idx="3">
                  <c:v>88.670312792388614</c:v>
                </c:pt>
                <c:pt idx="4">
                  <c:v>90.544558774536753</c:v>
                </c:pt>
                <c:pt idx="5">
                  <c:v>90.141592048757474</c:v>
                </c:pt>
                <c:pt idx="6">
                  <c:v>89.876671378196633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28-4FE0-89A9-745854CAAAE1}"/>
            </c:ext>
          </c:extLst>
        </c:ser>
        <c:ser>
          <c:idx val="11"/>
          <c:order val="8"/>
          <c:tx>
            <c:strRef>
              <c:f>ChData01!$D$174</c:f>
              <c:strCache>
                <c:ptCount val="1"/>
                <c:pt idx="0">
                  <c:v>Solus AM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ChData01!$F$165:$L$165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ChData01!$F$174:$L$174</c:f>
              <c:numCache>
                <c:formatCode>"$"#,##0_);[Red]\("$"#,##0\)</c:formatCode>
                <c:ptCount val="7"/>
                <c:pt idx="0">
                  <c:v>64.869595294052317</c:v>
                </c:pt>
                <c:pt idx="1">
                  <c:v>79.680980995717064</c:v>
                </c:pt>
                <c:pt idx="2">
                  <c:v>84.932402008279652</c:v>
                </c:pt>
                <c:pt idx="3">
                  <c:v>86.853293996327309</c:v>
                </c:pt>
                <c:pt idx="4">
                  <c:v>89.295787324876528</c:v>
                </c:pt>
                <c:pt idx="5">
                  <c:v>90.09513455211345</c:v>
                </c:pt>
                <c:pt idx="6">
                  <c:v>91.821633515814511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E28-4FE0-89A9-745854CAAAE1}"/>
            </c:ext>
          </c:extLst>
        </c:ser>
        <c:ser>
          <c:idx val="2"/>
          <c:order val="9"/>
          <c:tx>
            <c:strRef>
              <c:f>ChData01!$D$175</c:f>
              <c:strCache>
                <c:ptCount val="1"/>
                <c:pt idx="0">
                  <c:v>LTOM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ChData01!$F$165:$L$165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ChData01!$F$175:$L$175</c:f>
              <c:numCache>
                <c:formatCode>"$"#,##0_);[Red]\("$"#,##0\)</c:formatCode>
                <c:ptCount val="7"/>
                <c:pt idx="0">
                  <c:v>0</c:v>
                </c:pt>
                <c:pt idx="1">
                  <c:v>61.5575488821612</c:v>
                </c:pt>
                <c:pt idx="2">
                  <c:v>77.980237574755023</c:v>
                </c:pt>
                <c:pt idx="3">
                  <c:v>88.067567154595963</c:v>
                </c:pt>
                <c:pt idx="4">
                  <c:v>106.75390734927949</c:v>
                </c:pt>
                <c:pt idx="5">
                  <c:v>116.38646630650786</c:v>
                </c:pt>
                <c:pt idx="6">
                  <c:v>126.92983802075989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E28-4FE0-89A9-745854CAAAE1}"/>
            </c:ext>
          </c:extLst>
        </c:ser>
        <c:ser>
          <c:idx val="7"/>
          <c:order val="10"/>
          <c:tx>
            <c:strRef>
              <c:f>ChData01!$D$176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ChData01!$F$165:$L$165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ChData01!$F$176:$L$176</c:f>
              <c:numCache>
                <c:formatCode>"$"#,##0_);[Red]\("$"#,##0\)</c:formatCode>
                <c:ptCount val="7"/>
                <c:pt idx="0">
                  <c:v>343.94620284141274</c:v>
                </c:pt>
                <c:pt idx="1">
                  <c:v>396.90845296079056</c:v>
                </c:pt>
                <c:pt idx="2">
                  <c:v>433.76439926264197</c:v>
                </c:pt>
                <c:pt idx="3">
                  <c:v>501.55874586941468</c:v>
                </c:pt>
                <c:pt idx="4">
                  <c:v>552.34152262532189</c:v>
                </c:pt>
                <c:pt idx="5">
                  <c:v>613.24667306170522</c:v>
                </c:pt>
                <c:pt idx="6">
                  <c:v>670.54841114979627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E28-4FE0-89A9-745854CAAA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46903744"/>
        <c:axId val="646899936"/>
      </c:barChart>
      <c:lineChart>
        <c:grouping val="standard"/>
        <c:varyColors val="0"/>
        <c:ser>
          <c:idx val="6"/>
          <c:order val="11"/>
          <c:tx>
            <c:strRef>
              <c:f>ChData01!$D$177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ja-JP" sz="120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ChData01!$F$165:$L$165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ChData01!$F$177:$L$177</c:f>
              <c:numCache>
                <c:formatCode>"$"#,##0_);[Red]\("$"#,##0\)</c:formatCode>
                <c:ptCount val="7"/>
                <c:pt idx="0">
                  <c:v>1727.0969036198974</c:v>
                </c:pt>
                <c:pt idx="1">
                  <c:v>2079.7099421588341</c:v>
                </c:pt>
                <c:pt idx="2">
                  <c:v>2204.4304689917235</c:v>
                </c:pt>
                <c:pt idx="3">
                  <c:v>2432.0412234464684</c:v>
                </c:pt>
                <c:pt idx="4">
                  <c:v>2616.7235678206266</c:v>
                </c:pt>
                <c:pt idx="5">
                  <c:v>2764.2156422804637</c:v>
                </c:pt>
                <c:pt idx="6">
                  <c:v>2907.1608233035922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CB-4D34-BF7A-3E467D705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903744"/>
        <c:axId val="646899936"/>
      </c:lineChart>
      <c:catAx>
        <c:axId val="646903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n-US"/>
          </a:p>
        </c:txPr>
        <c:crossAx val="646899936"/>
        <c:crosses val="autoZero"/>
        <c:auto val="1"/>
        <c:lblAlgn val="ctr"/>
        <c:lblOffset val="100"/>
        <c:noMultiLvlLbl val="0"/>
      </c:catAx>
      <c:valAx>
        <c:axId val="64689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2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r>
                  <a:rPr lang="en-US"/>
                  <a:t>$ Millions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200" b="0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n-US"/>
          </a:p>
        </c:txPr>
        <c:crossAx val="64690374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lang="ja-JP" sz="12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317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3175" cap="flat" cmpd="sng" algn="ctr">
          <a:solidFill>
            <a:srgbClr val="000000"/>
          </a:solidFill>
          <a:prstDash val="solid"/>
          <a:round/>
        </a14:hiddenLine>
      </a:ext>
    </a:extLst>
  </c:spPr>
  <c:txPr>
    <a:bodyPr/>
    <a:lstStyle/>
    <a:p>
      <a:pPr>
        <a:defRPr sz="1200">
          <a:solidFill>
            <a:srgbClr val="000000"/>
          </a:solidFill>
          <a:latin typeface="Arial" panose="020B0604020202020204" pitchFamily="34" charset="0"/>
        </a:defRPr>
      </a:pPr>
      <a:endParaRPr lang="en-US"/>
    </a:p>
  </c:txPr>
  <c:printSettings>
    <c:headerFooter/>
    <c:pageMargins b="0" l="0" r="0" t="0" header="0.31496062992126" footer="0.31496062992126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ChartIndex!$F$11</c:f>
          <c:strCache>
            <c:ptCount val="1"/>
            <c:pt idx="0">
              <c:v>AMOLED Material Revenues by Supplier - Mobile Applications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800" b="1" i="0" u="none" strike="noStrike" kern="1200" spc="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5"/>
          <c:order val="0"/>
          <c:tx>
            <c:strRef>
              <c:f>ChData01!$D$184</c:f>
              <c:strCache>
                <c:ptCount val="1"/>
                <c:pt idx="0">
                  <c:v>UDC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ChData01!$F$183:$L$183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ChData01!$F$184:$L$184</c:f>
              <c:numCache>
                <c:formatCode>"$"#,##0_);[Red]\("$"#,##0\)</c:formatCode>
                <c:ptCount val="7"/>
                <c:pt idx="0">
                  <c:v>260.3105792032319</c:v>
                </c:pt>
                <c:pt idx="1">
                  <c:v>274.33317082134442</c:v>
                </c:pt>
                <c:pt idx="2">
                  <c:v>286.50481499625118</c:v>
                </c:pt>
                <c:pt idx="3">
                  <c:v>287.01738599661348</c:v>
                </c:pt>
                <c:pt idx="4">
                  <c:v>298.68264097571512</c:v>
                </c:pt>
                <c:pt idx="5">
                  <c:v>304.09875636977631</c:v>
                </c:pt>
                <c:pt idx="6">
                  <c:v>303.88893760795582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C8-4A84-980C-4BA6581FD8C4}"/>
            </c:ext>
          </c:extLst>
        </c:ser>
        <c:ser>
          <c:idx val="4"/>
          <c:order val="1"/>
          <c:tx>
            <c:strRef>
              <c:f>ChData01!$D$185</c:f>
              <c:strCache>
                <c:ptCount val="1"/>
                <c:pt idx="0">
                  <c:v>DuPont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ChData01!$F$183:$L$183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ChData01!$F$185:$L$185</c:f>
              <c:numCache>
                <c:formatCode>"$"#,##0_);[Red]\("$"#,##0\)</c:formatCode>
                <c:ptCount val="7"/>
                <c:pt idx="0">
                  <c:v>180.40162892959808</c:v>
                </c:pt>
                <c:pt idx="1">
                  <c:v>200.69656715395757</c:v>
                </c:pt>
                <c:pt idx="2">
                  <c:v>208.62831462237875</c:v>
                </c:pt>
                <c:pt idx="3">
                  <c:v>195.98080073850082</c:v>
                </c:pt>
                <c:pt idx="4">
                  <c:v>190.69603219253597</c:v>
                </c:pt>
                <c:pt idx="5">
                  <c:v>188.58895574271889</c:v>
                </c:pt>
                <c:pt idx="6">
                  <c:v>182.80620832167506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C8-4A84-980C-4BA6581FD8C4}"/>
            </c:ext>
          </c:extLst>
        </c:ser>
        <c:ser>
          <c:idx val="9"/>
          <c:order val="2"/>
          <c:tx>
            <c:strRef>
              <c:f>ChData01!$D$186</c:f>
              <c:strCache>
                <c:ptCount val="1"/>
                <c:pt idx="0">
                  <c:v>Samsung SDI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ChData01!$F$183:$L$183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ChData01!$F$186:$L$186</c:f>
              <c:numCache>
                <c:formatCode>"$"#,##0_);[Red]\("$"#,##0\)</c:formatCode>
                <c:ptCount val="7"/>
                <c:pt idx="0">
                  <c:v>161.45421576616593</c:v>
                </c:pt>
                <c:pt idx="1">
                  <c:v>188.51907133568889</c:v>
                </c:pt>
                <c:pt idx="2">
                  <c:v>196.68702003415945</c:v>
                </c:pt>
                <c:pt idx="3">
                  <c:v>196.39487051263848</c:v>
                </c:pt>
                <c:pt idx="4">
                  <c:v>191.16186411193772</c:v>
                </c:pt>
                <c:pt idx="5">
                  <c:v>191.6191097920842</c:v>
                </c:pt>
                <c:pt idx="6">
                  <c:v>184.29739432020594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C8-4A84-980C-4BA6581FD8C4}"/>
            </c:ext>
          </c:extLst>
        </c:ser>
        <c:ser>
          <c:idx val="10"/>
          <c:order val="3"/>
          <c:tx>
            <c:strRef>
              <c:f>ChData01!$D$187</c:f>
              <c:strCache>
                <c:ptCount val="1"/>
                <c:pt idx="0">
                  <c:v>LG Chem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ChData01!$F$183:$L$183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ChData01!$F$187:$L$187</c:f>
              <c:numCache>
                <c:formatCode>"$"#,##0_);[Red]\("$"#,##0\)</c:formatCode>
                <c:ptCount val="7"/>
                <c:pt idx="0">
                  <c:v>108.09723883876569</c:v>
                </c:pt>
                <c:pt idx="1">
                  <c:v>124.9080464999911</c:v>
                </c:pt>
                <c:pt idx="2">
                  <c:v>135.80622492065027</c:v>
                </c:pt>
                <c:pt idx="3">
                  <c:v>148.53443151923571</c:v>
                </c:pt>
                <c:pt idx="4">
                  <c:v>151.15357300497664</c:v>
                </c:pt>
                <c:pt idx="5">
                  <c:v>152.10840201030612</c:v>
                </c:pt>
                <c:pt idx="6">
                  <c:v>150.71659662955702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C8-4A84-980C-4BA6581FD8C4}"/>
            </c:ext>
          </c:extLst>
        </c:ser>
        <c:ser>
          <c:idx val="0"/>
          <c:order val="4"/>
          <c:tx>
            <c:strRef>
              <c:f>ChData01!$D$188</c:f>
              <c:strCache>
                <c:ptCount val="1"/>
                <c:pt idx="0">
                  <c:v>Duksan Neolux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ChData01!$F$183:$L$183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ChData01!$F$188:$L$188</c:f>
              <c:numCache>
                <c:formatCode>"$"#,##0_);[Red]\("$"#,##0\)</c:formatCode>
                <c:ptCount val="7"/>
                <c:pt idx="0">
                  <c:v>89.547310125061458</c:v>
                </c:pt>
                <c:pt idx="1">
                  <c:v>104.18706002055401</c:v>
                </c:pt>
                <c:pt idx="2">
                  <c:v>114.4440269162539</c:v>
                </c:pt>
                <c:pt idx="3">
                  <c:v>122.88719828624797</c:v>
                </c:pt>
                <c:pt idx="4">
                  <c:v>129.03788130882074</c:v>
                </c:pt>
                <c:pt idx="5">
                  <c:v>132.77391665142147</c:v>
                </c:pt>
                <c:pt idx="6">
                  <c:v>131.78904760176067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9C8-4A84-980C-4BA6581FD8C4}"/>
            </c:ext>
          </c:extLst>
        </c:ser>
        <c:ser>
          <c:idx val="3"/>
          <c:order val="5"/>
          <c:tx>
            <c:strRef>
              <c:f>ChData01!$D$189</c:f>
              <c:strCache>
                <c:ptCount val="1"/>
                <c:pt idx="0">
                  <c:v>Idemitsu Kosan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ChData01!$F$183:$L$183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ChData01!$F$189:$L$189</c:f>
              <c:numCache>
                <c:formatCode>"$"#,##0_);[Red]\("$"#,##0\)</c:formatCode>
                <c:ptCount val="7"/>
                <c:pt idx="0">
                  <c:v>69.569466011821163</c:v>
                </c:pt>
                <c:pt idx="1">
                  <c:v>77.915405065127075</c:v>
                </c:pt>
                <c:pt idx="2">
                  <c:v>81.763600277008464</c:v>
                </c:pt>
                <c:pt idx="3">
                  <c:v>77.578897208451636</c:v>
                </c:pt>
                <c:pt idx="4">
                  <c:v>77.260861679309158</c:v>
                </c:pt>
                <c:pt idx="5">
                  <c:v>74.179718289153357</c:v>
                </c:pt>
                <c:pt idx="6">
                  <c:v>71.807492221730755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9C8-4A84-980C-4BA6581FD8C4}"/>
            </c:ext>
          </c:extLst>
        </c:ser>
        <c:ser>
          <c:idx val="8"/>
          <c:order val="6"/>
          <c:tx>
            <c:strRef>
              <c:f>ChData01!$D$190</c:f>
              <c:strCache>
                <c:ptCount val="1"/>
                <c:pt idx="0">
                  <c:v>LTOM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ChData01!$F$183:$L$183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ChData01!$F$190:$L$190</c:f>
              <c:numCache>
                <c:formatCode>"$"#,##0_);[Red]\("$"#,##0\)</c:formatCode>
                <c:ptCount val="7"/>
                <c:pt idx="0">
                  <c:v>0</c:v>
                </c:pt>
                <c:pt idx="1">
                  <c:v>59.867879530113342</c:v>
                </c:pt>
                <c:pt idx="2">
                  <c:v>75.915940539565426</c:v>
                </c:pt>
                <c:pt idx="3">
                  <c:v>84.11300992753587</c:v>
                </c:pt>
                <c:pt idx="4">
                  <c:v>94.184071601117196</c:v>
                </c:pt>
                <c:pt idx="5">
                  <c:v>97.584202290647312</c:v>
                </c:pt>
                <c:pt idx="6">
                  <c:v>98.613726709330066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9C8-4A84-980C-4BA6581FD8C4}"/>
            </c:ext>
          </c:extLst>
        </c:ser>
        <c:ser>
          <c:idx val="1"/>
          <c:order val="7"/>
          <c:tx>
            <c:strRef>
              <c:f>ChData01!$D$191</c:f>
              <c:strCache>
                <c:ptCount val="1"/>
                <c:pt idx="0">
                  <c:v>Merck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ChData01!$F$183:$L$183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ChData01!$F$191:$L$191</c:f>
              <c:numCache>
                <c:formatCode>"$"#,##0_);[Red]\("$"#,##0\)</c:formatCode>
                <c:ptCount val="7"/>
                <c:pt idx="0">
                  <c:v>70.447441324372278</c:v>
                </c:pt>
                <c:pt idx="1">
                  <c:v>65.647149429871661</c:v>
                </c:pt>
                <c:pt idx="2">
                  <c:v>63.949916332282747</c:v>
                </c:pt>
                <c:pt idx="3">
                  <c:v>61.902964972656768</c:v>
                </c:pt>
                <c:pt idx="4">
                  <c:v>64.274189021566144</c:v>
                </c:pt>
                <c:pt idx="5">
                  <c:v>64.91361891689435</c:v>
                </c:pt>
                <c:pt idx="6">
                  <c:v>62.352121456699834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9C8-4A84-980C-4BA6581FD8C4}"/>
            </c:ext>
          </c:extLst>
        </c:ser>
        <c:ser>
          <c:idx val="11"/>
          <c:order val="8"/>
          <c:tx>
            <c:strRef>
              <c:f>ChData01!$D$192</c:f>
              <c:strCache>
                <c:ptCount val="1"/>
                <c:pt idx="0">
                  <c:v>SFC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ChData01!$F$183:$L$183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ChData01!$F$192:$L$192</c:f>
              <c:numCache>
                <c:formatCode>"$"#,##0_);[Red]\("$"#,##0\)</c:formatCode>
                <c:ptCount val="7"/>
                <c:pt idx="0">
                  <c:v>66.359892467492486</c:v>
                </c:pt>
                <c:pt idx="1">
                  <c:v>60.182675727015919</c:v>
                </c:pt>
                <c:pt idx="2">
                  <c:v>58.129748829651191</c:v>
                </c:pt>
                <c:pt idx="3">
                  <c:v>53.714779310694311</c:v>
                </c:pt>
                <c:pt idx="4">
                  <c:v>55.456932807659591</c:v>
                </c:pt>
                <c:pt idx="5">
                  <c:v>56.763014109851028</c:v>
                </c:pt>
                <c:pt idx="6">
                  <c:v>56.185322872372275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9C8-4A84-980C-4BA6581FD8C4}"/>
            </c:ext>
          </c:extLst>
        </c:ser>
        <c:ser>
          <c:idx val="2"/>
          <c:order val="9"/>
          <c:tx>
            <c:strRef>
              <c:f>ChData01!$D$193</c:f>
              <c:strCache>
                <c:ptCount val="1"/>
                <c:pt idx="0">
                  <c:v>Solus AM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ChData01!$F$183:$L$183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ChData01!$F$193:$L$193</c:f>
              <c:numCache>
                <c:formatCode>"$"#,##0_);[Red]\("$"#,##0\)</c:formatCode>
                <c:ptCount val="7"/>
                <c:pt idx="0">
                  <c:v>55.065852292119416</c:v>
                </c:pt>
                <c:pt idx="1">
                  <c:v>57.004003442015375</c:v>
                </c:pt>
                <c:pt idx="2">
                  <c:v>56.463359439653217</c:v>
                </c:pt>
                <c:pt idx="3">
                  <c:v>52.134193101349261</c:v>
                </c:pt>
                <c:pt idx="4">
                  <c:v>52.132858474087868</c:v>
                </c:pt>
                <c:pt idx="5">
                  <c:v>50.439870726942054</c:v>
                </c:pt>
                <c:pt idx="6">
                  <c:v>49.269160843554481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9C8-4A84-980C-4BA6581FD8C4}"/>
            </c:ext>
          </c:extLst>
        </c:ser>
        <c:ser>
          <c:idx val="7"/>
          <c:order val="10"/>
          <c:tx>
            <c:strRef>
              <c:f>ChData01!$D$194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ChData01!$F$183:$L$183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ChData01!$F$194:$L$194</c:f>
              <c:numCache>
                <c:formatCode>"$"#,##0_);[Red]\("$"#,##0\)</c:formatCode>
                <c:ptCount val="7"/>
                <c:pt idx="0">
                  <c:v>253.32273750020772</c:v>
                </c:pt>
                <c:pt idx="1">
                  <c:v>263.20764089376712</c:v>
                </c:pt>
                <c:pt idx="2">
                  <c:v>284.15066407517179</c:v>
                </c:pt>
                <c:pt idx="3">
                  <c:v>319.89264846199535</c:v>
                </c:pt>
                <c:pt idx="4">
                  <c:v>348.62257837196989</c:v>
                </c:pt>
                <c:pt idx="5">
                  <c:v>361.00351592945526</c:v>
                </c:pt>
                <c:pt idx="6">
                  <c:v>364.395580874507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9C8-4A84-980C-4BA6581FD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46903744"/>
        <c:axId val="646899936"/>
      </c:barChart>
      <c:lineChart>
        <c:grouping val="standard"/>
        <c:varyColors val="0"/>
        <c:ser>
          <c:idx val="6"/>
          <c:order val="11"/>
          <c:tx>
            <c:strRef>
              <c:f>ChData01!$D$195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ja-JP" sz="120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ChData01!$F$183:$L$183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ChData01!$F$195:$L$195</c:f>
              <c:numCache>
                <c:formatCode>"$"#,##0_);[Red]\("$"#,##0\)</c:formatCode>
                <c:ptCount val="7"/>
                <c:pt idx="0">
                  <c:v>1314.576362458836</c:v>
                </c:pt>
                <c:pt idx="1">
                  <c:v>1476.4686699194465</c:v>
                </c:pt>
                <c:pt idx="2">
                  <c:v>1562.4436309830262</c:v>
                </c:pt>
                <c:pt idx="3">
                  <c:v>1600.1511800359194</c:v>
                </c:pt>
                <c:pt idx="4">
                  <c:v>1652.6634835496959</c:v>
                </c:pt>
                <c:pt idx="5">
                  <c:v>1674.0730808292503</c:v>
                </c:pt>
                <c:pt idx="6">
                  <c:v>1656.121589459349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9C8-4A84-980C-4BA6581FD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903744"/>
        <c:axId val="646899936"/>
      </c:lineChart>
      <c:catAx>
        <c:axId val="646903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n-US"/>
          </a:p>
        </c:txPr>
        <c:crossAx val="646899936"/>
        <c:crosses val="autoZero"/>
        <c:auto val="1"/>
        <c:lblAlgn val="ctr"/>
        <c:lblOffset val="100"/>
        <c:noMultiLvlLbl val="0"/>
      </c:catAx>
      <c:valAx>
        <c:axId val="64689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2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r>
                  <a:rPr lang="en-US"/>
                  <a:t>$ Millions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200" b="0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n-US"/>
          </a:p>
        </c:txPr>
        <c:crossAx val="64690374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lang="ja-JP" sz="12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317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3175" cap="flat" cmpd="sng" algn="ctr">
          <a:solidFill>
            <a:srgbClr val="000000"/>
          </a:solidFill>
          <a:prstDash val="solid"/>
          <a:round/>
        </a14:hiddenLine>
      </a:ext>
    </a:extLst>
  </c:spPr>
  <c:txPr>
    <a:bodyPr/>
    <a:lstStyle/>
    <a:p>
      <a:pPr>
        <a:defRPr sz="1200">
          <a:solidFill>
            <a:srgbClr val="000000"/>
          </a:solidFill>
          <a:latin typeface="Arial" panose="020B0604020202020204" pitchFamily="34" charset="0"/>
        </a:defRPr>
      </a:pPr>
      <a:endParaRPr lang="en-US"/>
    </a:p>
  </c:txPr>
  <c:printSettings>
    <c:headerFooter/>
    <c:pageMargins b="0" l="0" r="0" t="0" header="0.31496062992126" footer="0.31496062992126"/>
    <c:pageSetup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ChartIndex!$F$12</c:f>
          <c:strCache>
            <c:ptCount val="1"/>
            <c:pt idx="0">
              <c:v>AMOLED Material Revenues by Supplier - IT Applications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800" b="1" i="0" u="none" strike="noStrike" kern="1200" spc="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5"/>
          <c:order val="0"/>
          <c:tx>
            <c:strRef>
              <c:f>ChData01!$D$220</c:f>
              <c:strCache>
                <c:ptCount val="1"/>
                <c:pt idx="0">
                  <c:v>UDC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ChData01!$F$219:$L$219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ChData01!$F$220:$L$220</c:f>
              <c:numCache>
                <c:formatCode>"$"#,##0_);[Red]\("$"#,##0\)</c:formatCode>
                <c:ptCount val="7"/>
                <c:pt idx="0">
                  <c:v>16.275520154516517</c:v>
                </c:pt>
                <c:pt idx="1">
                  <c:v>44.860378803446636</c:v>
                </c:pt>
                <c:pt idx="2">
                  <c:v>41.557533763988559</c:v>
                </c:pt>
                <c:pt idx="3">
                  <c:v>75.282021619648873</c:v>
                </c:pt>
                <c:pt idx="4">
                  <c:v>102.27299953545909</c:v>
                </c:pt>
                <c:pt idx="5">
                  <c:v>123.30834258871657</c:v>
                </c:pt>
                <c:pt idx="6">
                  <c:v>151.85981926047054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22-4763-BD1A-B27BE97BB496}"/>
            </c:ext>
          </c:extLst>
        </c:ser>
        <c:ser>
          <c:idx val="4"/>
          <c:order val="1"/>
          <c:tx>
            <c:strRef>
              <c:f>ChData01!$D$221</c:f>
              <c:strCache>
                <c:ptCount val="1"/>
                <c:pt idx="0">
                  <c:v>LG Chem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ChData01!$F$219:$L$219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ChData01!$F$221:$L$221</c:f>
              <c:numCache>
                <c:formatCode>"$"#,##0_);[Red]\("$"#,##0\)</c:formatCode>
                <c:ptCount val="7"/>
                <c:pt idx="0">
                  <c:v>10.61131074011772</c:v>
                </c:pt>
                <c:pt idx="1">
                  <c:v>26.698923688046865</c:v>
                </c:pt>
                <c:pt idx="2">
                  <c:v>30.23768996473342</c:v>
                </c:pt>
                <c:pt idx="3">
                  <c:v>39.541961827253409</c:v>
                </c:pt>
                <c:pt idx="4">
                  <c:v>54.990502081988225</c:v>
                </c:pt>
                <c:pt idx="5">
                  <c:v>65.194200637894241</c:v>
                </c:pt>
                <c:pt idx="6">
                  <c:v>80.970116800191391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22-4763-BD1A-B27BE97BB496}"/>
            </c:ext>
          </c:extLst>
        </c:ser>
        <c:ser>
          <c:idx val="9"/>
          <c:order val="2"/>
          <c:tx>
            <c:strRef>
              <c:f>ChData01!$D$222</c:f>
              <c:strCache>
                <c:ptCount val="1"/>
                <c:pt idx="0">
                  <c:v>Duksan Neolux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ChData01!$F$219:$L$219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ChData01!$F$222:$L$222</c:f>
              <c:numCache>
                <c:formatCode>"$"#,##0_);[Red]\("$"#,##0\)</c:formatCode>
                <c:ptCount val="7"/>
                <c:pt idx="0">
                  <c:v>13.465497607958065</c:v>
                </c:pt>
                <c:pt idx="1">
                  <c:v>24.57812943010736</c:v>
                </c:pt>
                <c:pt idx="2">
                  <c:v>28.609561286486752</c:v>
                </c:pt>
                <c:pt idx="3">
                  <c:v>38.095649366549438</c:v>
                </c:pt>
                <c:pt idx="4">
                  <c:v>41.232398820294726</c:v>
                </c:pt>
                <c:pt idx="5">
                  <c:v>42.279226896639123</c:v>
                </c:pt>
                <c:pt idx="6">
                  <c:v>45.838281040184491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22-4763-BD1A-B27BE97BB496}"/>
            </c:ext>
          </c:extLst>
        </c:ser>
        <c:ser>
          <c:idx val="10"/>
          <c:order val="3"/>
          <c:tx>
            <c:strRef>
              <c:f>ChData01!$D$223</c:f>
              <c:strCache>
                <c:ptCount val="1"/>
                <c:pt idx="0">
                  <c:v>DuPont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ChData01!$F$219:$L$219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ChData01!$F$223:$L$223</c:f>
              <c:numCache>
                <c:formatCode>"$"#,##0_);[Red]\("$"#,##0\)</c:formatCode>
                <c:ptCount val="7"/>
                <c:pt idx="0">
                  <c:v>7.4781488467284642</c:v>
                </c:pt>
                <c:pt idx="1">
                  <c:v>20.859882645797786</c:v>
                </c:pt>
                <c:pt idx="2">
                  <c:v>19.528584765843849</c:v>
                </c:pt>
                <c:pt idx="3">
                  <c:v>39.866099852291413</c:v>
                </c:pt>
                <c:pt idx="4">
                  <c:v>55.502545859897445</c:v>
                </c:pt>
                <c:pt idx="5">
                  <c:v>67.117412404623849</c:v>
                </c:pt>
                <c:pt idx="6">
                  <c:v>85.608865011959267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A22-4763-BD1A-B27BE97BB496}"/>
            </c:ext>
          </c:extLst>
        </c:ser>
        <c:ser>
          <c:idx val="0"/>
          <c:order val="4"/>
          <c:tx>
            <c:strRef>
              <c:f>ChData01!$D$224</c:f>
              <c:strCache>
                <c:ptCount val="1"/>
                <c:pt idx="0">
                  <c:v>Samsung SDI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ChData01!$F$219:$L$219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ChData01!$F$224:$L$224</c:f>
              <c:numCache>
                <c:formatCode>"$"#,##0_);[Red]\("$"#,##0\)</c:formatCode>
                <c:ptCount val="7"/>
                <c:pt idx="0">
                  <c:v>3.1091733955261978</c:v>
                </c:pt>
                <c:pt idx="1">
                  <c:v>19.148028157010003</c:v>
                </c:pt>
                <c:pt idx="2">
                  <c:v>15.445598017618918</c:v>
                </c:pt>
                <c:pt idx="3">
                  <c:v>46.576574777892361</c:v>
                </c:pt>
                <c:pt idx="4">
                  <c:v>62.20161498385238</c:v>
                </c:pt>
                <c:pt idx="5">
                  <c:v>73.560296883847712</c:v>
                </c:pt>
                <c:pt idx="6">
                  <c:v>85.51928897033568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22-4763-BD1A-B27BE97BB496}"/>
            </c:ext>
          </c:extLst>
        </c:ser>
        <c:ser>
          <c:idx val="3"/>
          <c:order val="5"/>
          <c:tx>
            <c:strRef>
              <c:f>ChData01!$D$225</c:f>
              <c:strCache>
                <c:ptCount val="1"/>
                <c:pt idx="0">
                  <c:v>LT Materials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ChData01!$F$219:$L$219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ChData01!$F$225:$L$225</c:f>
              <c:numCache>
                <c:formatCode>"$"#,##0_);[Red]\("$"#,##0\)</c:formatCode>
                <c:ptCount val="7"/>
                <c:pt idx="0">
                  <c:v>8.96457835</c:v>
                </c:pt>
                <c:pt idx="1">
                  <c:v>14.968840173281995</c:v>
                </c:pt>
                <c:pt idx="2">
                  <c:v>13.241755710537108</c:v>
                </c:pt>
                <c:pt idx="3">
                  <c:v>13.100585754617555</c:v>
                </c:pt>
                <c:pt idx="4">
                  <c:v>11.6698052701359</c:v>
                </c:pt>
                <c:pt idx="5">
                  <c:v>11.227636977826835</c:v>
                </c:pt>
                <c:pt idx="6">
                  <c:v>11.481074989799705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A22-4763-BD1A-B27BE97BB496}"/>
            </c:ext>
          </c:extLst>
        </c:ser>
        <c:ser>
          <c:idx val="8"/>
          <c:order val="6"/>
          <c:tx>
            <c:strRef>
              <c:f>ChData01!$D$226</c:f>
              <c:strCache>
                <c:ptCount val="1"/>
                <c:pt idx="0">
                  <c:v>Merck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ChData01!$F$219:$L$219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ChData01!$F$226:$L$226</c:f>
              <c:numCache>
                <c:formatCode>"$"#,##0_);[Red]\("$"#,##0\)</c:formatCode>
                <c:ptCount val="7"/>
                <c:pt idx="0">
                  <c:v>3.4566178869483153</c:v>
                </c:pt>
                <c:pt idx="1">
                  <c:v>10.780401424319992</c:v>
                </c:pt>
                <c:pt idx="2">
                  <c:v>10.248075258411054</c:v>
                </c:pt>
                <c:pt idx="3">
                  <c:v>13.996760853975754</c:v>
                </c:pt>
                <c:pt idx="4">
                  <c:v>17.035092942638499</c:v>
                </c:pt>
                <c:pt idx="5">
                  <c:v>17.968087364673586</c:v>
                </c:pt>
                <c:pt idx="6">
                  <c:v>20.824346029832355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A22-4763-BD1A-B27BE97BB496}"/>
            </c:ext>
          </c:extLst>
        </c:ser>
        <c:ser>
          <c:idx val="1"/>
          <c:order val="7"/>
          <c:tx>
            <c:strRef>
              <c:f>ChData01!$D$227</c:f>
              <c:strCache>
                <c:ptCount val="1"/>
                <c:pt idx="0">
                  <c:v>Idemitsu Kosan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ChData01!$F$219:$L$219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ChData01!$F$227:$L$227</c:f>
              <c:numCache>
                <c:formatCode>"$"#,##0_);[Red]\("$"#,##0\)</c:formatCode>
                <c:ptCount val="7"/>
                <c:pt idx="0">
                  <c:v>4.8109896170710869</c:v>
                </c:pt>
                <c:pt idx="1">
                  <c:v>10.499000620037039</c:v>
                </c:pt>
                <c:pt idx="2">
                  <c:v>9.56482740118404</c:v>
                </c:pt>
                <c:pt idx="3">
                  <c:v>15.793190441927713</c:v>
                </c:pt>
                <c:pt idx="4">
                  <c:v>18.069426879721338</c:v>
                </c:pt>
                <c:pt idx="5">
                  <c:v>21.265275817505803</c:v>
                </c:pt>
                <c:pt idx="6">
                  <c:v>23.211979534624263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A22-4763-BD1A-B27BE97BB496}"/>
            </c:ext>
          </c:extLst>
        </c:ser>
        <c:ser>
          <c:idx val="11"/>
          <c:order val="8"/>
          <c:tx>
            <c:strRef>
              <c:f>ChData01!$D$228</c:f>
              <c:strCache>
                <c:ptCount val="1"/>
                <c:pt idx="0">
                  <c:v>SFC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ChData01!$F$219:$L$219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ChData01!$F$228:$L$228</c:f>
              <c:numCache>
                <c:formatCode>"$"#,##0_);[Red]\("$"#,##0\)</c:formatCode>
                <c:ptCount val="7"/>
                <c:pt idx="0">
                  <c:v>2.8409538534757073</c:v>
                </c:pt>
                <c:pt idx="1">
                  <c:v>9.5962881535318942</c:v>
                </c:pt>
                <c:pt idx="2">
                  <c:v>8.3727241249315174</c:v>
                </c:pt>
                <c:pt idx="3">
                  <c:v>17.658427302129159</c:v>
                </c:pt>
                <c:pt idx="4">
                  <c:v>21.092791205355692</c:v>
                </c:pt>
                <c:pt idx="5">
                  <c:v>23.077881350987319</c:v>
                </c:pt>
                <c:pt idx="6">
                  <c:v>25.135617170231562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A22-4763-BD1A-B27BE97BB496}"/>
            </c:ext>
          </c:extLst>
        </c:ser>
        <c:ser>
          <c:idx val="2"/>
          <c:order val="9"/>
          <c:tx>
            <c:strRef>
              <c:f>ChData01!$D$229</c:f>
              <c:strCache>
                <c:ptCount val="1"/>
                <c:pt idx="0">
                  <c:v>Novaled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ChData01!$F$219:$L$219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ChData01!$F$229:$L$229</c:f>
              <c:numCache>
                <c:formatCode>"$"#,##0_);[Red]\("$"#,##0\)</c:formatCode>
                <c:ptCount val="7"/>
                <c:pt idx="0">
                  <c:v>2.7449352165974021</c:v>
                </c:pt>
                <c:pt idx="1">
                  <c:v>6.6454462929635758</c:v>
                </c:pt>
                <c:pt idx="2">
                  <c:v>6.1191447113232948</c:v>
                </c:pt>
                <c:pt idx="3">
                  <c:v>13.123796775421566</c:v>
                </c:pt>
                <c:pt idx="4">
                  <c:v>16.570188729350093</c:v>
                </c:pt>
                <c:pt idx="5">
                  <c:v>18.822139948649479</c:v>
                </c:pt>
                <c:pt idx="6">
                  <c:v>21.427444022444597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A22-4763-BD1A-B27BE97BB496}"/>
            </c:ext>
          </c:extLst>
        </c:ser>
        <c:ser>
          <c:idx val="7"/>
          <c:order val="10"/>
          <c:tx>
            <c:strRef>
              <c:f>ChData01!$D$230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ChData01!$F$219:$L$219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ChData01!$F$230:$L$230</c:f>
              <c:numCache>
                <c:formatCode>"$"#,##0_);[Red]\("$"#,##0\)</c:formatCode>
                <c:ptCount val="7"/>
                <c:pt idx="0">
                  <c:v>16.984354126720177</c:v>
                </c:pt>
                <c:pt idx="1">
                  <c:v>32.246035681522073</c:v>
                </c:pt>
                <c:pt idx="2">
                  <c:v>48.003236397187834</c:v>
                </c:pt>
                <c:pt idx="3">
                  <c:v>67.139864702439297</c:v>
                </c:pt>
                <c:pt idx="4">
                  <c:v>88.729530077459401</c:v>
                </c:pt>
                <c:pt idx="5">
                  <c:v>136.90495476814885</c:v>
                </c:pt>
                <c:pt idx="6">
                  <c:v>194.96525218536306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A22-4763-BD1A-B27BE97BB4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46903744"/>
        <c:axId val="646899936"/>
      </c:barChart>
      <c:lineChart>
        <c:grouping val="standard"/>
        <c:varyColors val="0"/>
        <c:ser>
          <c:idx val="6"/>
          <c:order val="11"/>
          <c:tx>
            <c:strRef>
              <c:f>ChData01!$D$231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ja-JP" sz="120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ChData01!$F$219:$L$219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ChData01!$F$231:$L$231</c:f>
              <c:numCache>
                <c:formatCode>"$"#,##0_);[Red]\("$"#,##0\)</c:formatCode>
                <c:ptCount val="7"/>
                <c:pt idx="0">
                  <c:v>90.742079795659663</c:v>
                </c:pt>
                <c:pt idx="1">
                  <c:v>220.88135507006521</c:v>
                </c:pt>
                <c:pt idx="2">
                  <c:v>230.92873140224634</c:v>
                </c:pt>
                <c:pt idx="3">
                  <c:v>380.1749332741465</c:v>
                </c:pt>
                <c:pt idx="4">
                  <c:v>489.36689638615286</c:v>
                </c:pt>
                <c:pt idx="5">
                  <c:v>600.72545563951337</c:v>
                </c:pt>
                <c:pt idx="6">
                  <c:v>746.84208501543685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A22-4763-BD1A-B27BE97BB4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903744"/>
        <c:axId val="646899936"/>
      </c:lineChart>
      <c:catAx>
        <c:axId val="646903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n-US"/>
          </a:p>
        </c:txPr>
        <c:crossAx val="646899936"/>
        <c:crosses val="autoZero"/>
        <c:auto val="1"/>
        <c:lblAlgn val="ctr"/>
        <c:lblOffset val="100"/>
        <c:noMultiLvlLbl val="0"/>
      </c:catAx>
      <c:valAx>
        <c:axId val="64689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2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r>
                  <a:rPr lang="en-US"/>
                  <a:t>$ Millions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200" b="0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n-US"/>
          </a:p>
        </c:txPr>
        <c:crossAx val="64690374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lang="ja-JP" sz="12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317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3175" cap="flat" cmpd="sng" algn="ctr">
          <a:solidFill>
            <a:srgbClr val="000000"/>
          </a:solidFill>
          <a:prstDash val="solid"/>
          <a:round/>
        </a14:hiddenLine>
      </a:ext>
    </a:extLst>
  </c:spPr>
  <c:txPr>
    <a:bodyPr/>
    <a:lstStyle/>
    <a:p>
      <a:pPr>
        <a:defRPr sz="1200">
          <a:solidFill>
            <a:srgbClr val="000000"/>
          </a:solidFill>
          <a:latin typeface="Arial" panose="020B0604020202020204" pitchFamily="34" charset="0"/>
        </a:defRPr>
      </a:pPr>
      <a:endParaRPr lang="en-US"/>
    </a:p>
  </c:txPr>
  <c:printSettings>
    <c:headerFooter/>
    <c:pageMargins b="0" l="0" r="0" t="0" header="0.31496062992126" footer="0.31496062992126"/>
    <c:pageSetup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ChartIndex!$F$13</c:f>
          <c:strCache>
            <c:ptCount val="1"/>
            <c:pt idx="0">
              <c:v>AMOLED Material Revenues by Supplier - TV &amp; Large Applications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800" b="1" i="0" u="none" strike="noStrike" kern="1200" spc="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5"/>
          <c:order val="0"/>
          <c:tx>
            <c:strRef>
              <c:f>ChData01!$D$202</c:f>
              <c:strCache>
                <c:ptCount val="1"/>
                <c:pt idx="0">
                  <c:v>LG Chem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ChData01!$F$201:$L$201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ChData01!$F$202:$L$202</c:f>
              <c:numCache>
                <c:formatCode>"$"#,##0_);[Red]\("$"#,##0\)</c:formatCode>
                <c:ptCount val="7"/>
                <c:pt idx="0">
                  <c:v>62.450219010503176</c:v>
                </c:pt>
                <c:pt idx="1">
                  <c:v>72.926142695912489</c:v>
                </c:pt>
                <c:pt idx="2">
                  <c:v>92.053022909605644</c:v>
                </c:pt>
                <c:pt idx="3">
                  <c:v>108.85840392551731</c:v>
                </c:pt>
                <c:pt idx="4">
                  <c:v>118.90148542518226</c:v>
                </c:pt>
                <c:pt idx="5">
                  <c:v>124.40112315704143</c:v>
                </c:pt>
                <c:pt idx="6">
                  <c:v>130.08951750866419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BE-4DD6-9511-227B0C353E19}"/>
            </c:ext>
          </c:extLst>
        </c:ser>
        <c:ser>
          <c:idx val="4"/>
          <c:order val="1"/>
          <c:tx>
            <c:strRef>
              <c:f>ChData01!$D$203</c:f>
              <c:strCache>
                <c:ptCount val="1"/>
                <c:pt idx="0">
                  <c:v>Idemitsu Kosan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ChData01!$F$201:$L$201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ChData01!$F$203:$L$203</c:f>
              <c:numCache>
                <c:formatCode>"$"#,##0_);[Red]\("$"#,##0\)</c:formatCode>
                <c:ptCount val="7"/>
                <c:pt idx="0">
                  <c:v>41.14149831171617</c:v>
                </c:pt>
                <c:pt idx="1">
                  <c:v>45.000954780521141</c:v>
                </c:pt>
                <c:pt idx="2">
                  <c:v>51.672750892428027</c:v>
                </c:pt>
                <c:pt idx="3">
                  <c:v>55.573088776508129</c:v>
                </c:pt>
                <c:pt idx="4">
                  <c:v>60.855288575534153</c:v>
                </c:pt>
                <c:pt idx="5">
                  <c:v>63.502314213547045</c:v>
                </c:pt>
                <c:pt idx="6">
                  <c:v>66.356152314556169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BE-4DD6-9511-227B0C353E19}"/>
            </c:ext>
          </c:extLst>
        </c:ser>
        <c:ser>
          <c:idx val="9"/>
          <c:order val="2"/>
          <c:tx>
            <c:strRef>
              <c:f>ChData01!$D$204</c:f>
              <c:strCache>
                <c:ptCount val="1"/>
                <c:pt idx="0">
                  <c:v>Merck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ChData01!$F$201:$L$201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ChData01!$F$204:$L$204</c:f>
              <c:numCache>
                <c:formatCode>"$"#,##0_);[Red]\("$"#,##0\)</c:formatCode>
                <c:ptCount val="7"/>
                <c:pt idx="0">
                  <c:v>29.974693314851571</c:v>
                </c:pt>
                <c:pt idx="1">
                  <c:v>44.666551584793389</c:v>
                </c:pt>
                <c:pt idx="2">
                  <c:v>48.278998627100968</c:v>
                </c:pt>
                <c:pt idx="3">
                  <c:v>52.455655917950153</c:v>
                </c:pt>
                <c:pt idx="4">
                  <c:v>54.369008493878738</c:v>
                </c:pt>
                <c:pt idx="5">
                  <c:v>55.525018238048673</c:v>
                </c:pt>
                <c:pt idx="6">
                  <c:v>56.618733766522126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BE-4DD6-9511-227B0C353E19}"/>
            </c:ext>
          </c:extLst>
        </c:ser>
        <c:ser>
          <c:idx val="10"/>
          <c:order val="3"/>
          <c:tx>
            <c:strRef>
              <c:f>ChData01!$D$205</c:f>
              <c:strCache>
                <c:ptCount val="1"/>
                <c:pt idx="0">
                  <c:v>Novaled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ChData01!$F$201:$L$201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ChData01!$F$205:$L$205</c:f>
              <c:numCache>
                <c:formatCode>"$"#,##0_);[Red]\("$"#,##0\)</c:formatCode>
                <c:ptCount val="7"/>
                <c:pt idx="0">
                  <c:v>63.749824490120602</c:v>
                </c:pt>
                <c:pt idx="1">
                  <c:v>59.519476798426638</c:v>
                </c:pt>
                <c:pt idx="2">
                  <c:v>39.364518127857139</c:v>
                </c:pt>
                <c:pt idx="3">
                  <c:v>37.555272586280481</c:v>
                </c:pt>
                <c:pt idx="4">
                  <c:v>36.819309302033744</c:v>
                </c:pt>
                <c:pt idx="5">
                  <c:v>35.714730022972731</c:v>
                </c:pt>
                <c:pt idx="6">
                  <c:v>34.64328812228355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ABE-4DD6-9511-227B0C353E19}"/>
            </c:ext>
          </c:extLst>
        </c:ser>
        <c:ser>
          <c:idx val="0"/>
          <c:order val="4"/>
          <c:tx>
            <c:strRef>
              <c:f>ChData01!$D$206</c:f>
              <c:strCache>
                <c:ptCount val="1"/>
                <c:pt idx="0">
                  <c:v>LT Materials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ChData01!$F$201:$L$201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ChData01!$F$206:$L$206</c:f>
              <c:numCache>
                <c:formatCode>"$"#,##0_);[Red]\("$"#,##0\)</c:formatCode>
                <c:ptCount val="7"/>
                <c:pt idx="0">
                  <c:v>27.167840650500004</c:v>
                </c:pt>
                <c:pt idx="1">
                  <c:v>31.780209667394619</c:v>
                </c:pt>
                <c:pt idx="2">
                  <c:v>36.202405706716412</c:v>
                </c:pt>
                <c:pt idx="3">
                  <c:v>41.408157062277517</c:v>
                </c:pt>
                <c:pt idx="4">
                  <c:v>45.446497940783317</c:v>
                </c:pt>
                <c:pt idx="5">
                  <c:v>48.14319583263471</c:v>
                </c:pt>
                <c:pt idx="6">
                  <c:v>51.044170277957569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ABE-4DD6-9511-227B0C353E19}"/>
            </c:ext>
          </c:extLst>
        </c:ser>
        <c:ser>
          <c:idx val="3"/>
          <c:order val="5"/>
          <c:tx>
            <c:strRef>
              <c:f>ChData01!$D$207</c:f>
              <c:strCache>
                <c:ptCount val="1"/>
                <c:pt idx="0">
                  <c:v>DuPont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ChData01!$F$201:$L$201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ChData01!$F$207:$L$207</c:f>
              <c:numCache>
                <c:formatCode>"$"#,##0_);[Red]\("$"#,##0\)</c:formatCode>
                <c:ptCount val="7"/>
                <c:pt idx="0">
                  <c:v>14.876553840789324</c:v>
                </c:pt>
                <c:pt idx="1">
                  <c:v>27.312372380779045</c:v>
                </c:pt>
                <c:pt idx="2">
                  <c:v>32.304384699739089</c:v>
                </c:pt>
                <c:pt idx="3">
                  <c:v>31.042034195328249</c:v>
                </c:pt>
                <c:pt idx="4">
                  <c:v>29.15246571908617</c:v>
                </c:pt>
                <c:pt idx="5">
                  <c:v>30.000658249103697</c:v>
                </c:pt>
                <c:pt idx="6">
                  <c:v>30.679081191200385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ABE-4DD6-9511-227B0C353E19}"/>
            </c:ext>
          </c:extLst>
        </c:ser>
        <c:ser>
          <c:idx val="8"/>
          <c:order val="6"/>
          <c:tx>
            <c:strRef>
              <c:f>ChData01!$D$208</c:f>
              <c:strCache>
                <c:ptCount val="1"/>
                <c:pt idx="0">
                  <c:v>Solus AM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ChData01!$F$201:$L$201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ChData01!$F$208:$L$208</c:f>
              <c:numCache>
                <c:formatCode>"$"#,##0_);[Red]\("$"#,##0\)</c:formatCode>
                <c:ptCount val="7"/>
                <c:pt idx="0">
                  <c:v>5.9652657995699991</c:v>
                </c:pt>
                <c:pt idx="1">
                  <c:v>16.963872792429125</c:v>
                </c:pt>
                <c:pt idx="2">
                  <c:v>22.352276880191145</c:v>
                </c:pt>
                <c:pt idx="3">
                  <c:v>26.560891776253388</c:v>
                </c:pt>
                <c:pt idx="4">
                  <c:v>27.015067142510887</c:v>
                </c:pt>
                <c:pt idx="5">
                  <c:v>27.389339856227114</c:v>
                </c:pt>
                <c:pt idx="6">
                  <c:v>27.55469334761823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ABE-4DD6-9511-227B0C353E19}"/>
            </c:ext>
          </c:extLst>
        </c:ser>
        <c:ser>
          <c:idx val="1"/>
          <c:order val="7"/>
          <c:tx>
            <c:strRef>
              <c:f>ChData01!$D$209</c:f>
              <c:strCache>
                <c:ptCount val="1"/>
                <c:pt idx="0">
                  <c:v>SK JNC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ChData01!$F$201:$L$201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ChData01!$F$209:$L$209</c:f>
              <c:numCache>
                <c:formatCode>"$"#,##0_);[Red]\("$"#,##0\)</c:formatCode>
                <c:ptCount val="7"/>
                <c:pt idx="0">
                  <c:v>9.7471663391666663</c:v>
                </c:pt>
                <c:pt idx="1">
                  <c:v>15.727300652587394</c:v>
                </c:pt>
                <c:pt idx="2">
                  <c:v>16.550491041062386</c:v>
                </c:pt>
                <c:pt idx="3">
                  <c:v>19.162972976410867</c:v>
                </c:pt>
                <c:pt idx="4">
                  <c:v>20.978972752019637</c:v>
                </c:pt>
                <c:pt idx="5">
                  <c:v>22.375459192767</c:v>
                </c:pt>
                <c:pt idx="6">
                  <c:v>23.813073443223505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ABE-4DD6-9511-227B0C353E19}"/>
            </c:ext>
          </c:extLst>
        </c:ser>
        <c:ser>
          <c:idx val="11"/>
          <c:order val="8"/>
          <c:tx>
            <c:strRef>
              <c:f>ChData01!$D$210</c:f>
              <c:strCache>
                <c:ptCount val="1"/>
                <c:pt idx="0">
                  <c:v>Duksan Neolux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ChData01!$F$201:$L$201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ChData01!$F$210:$L$210</c:f>
              <c:numCache>
                <c:formatCode>"$"#,##0_);[Red]\("$"#,##0\)</c:formatCode>
                <c:ptCount val="7"/>
                <c:pt idx="0">
                  <c:v>3.7368335266544106</c:v>
                </c:pt>
                <c:pt idx="1">
                  <c:v>5.7743110952765377</c:v>
                </c:pt>
                <c:pt idx="2">
                  <c:v>9.0796797257000019</c:v>
                </c:pt>
                <c:pt idx="3">
                  <c:v>9.1394710861365649</c:v>
                </c:pt>
                <c:pt idx="4">
                  <c:v>9.0607141208652475</c:v>
                </c:pt>
                <c:pt idx="5">
                  <c:v>8.7888926972392891</c:v>
                </c:pt>
                <c:pt idx="6">
                  <c:v>8.5252259163221105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ABE-4DD6-9511-227B0C353E19}"/>
            </c:ext>
          </c:extLst>
        </c:ser>
        <c:ser>
          <c:idx val="2"/>
          <c:order val="9"/>
          <c:tx>
            <c:strRef>
              <c:f>ChData01!$D$211</c:f>
              <c:strCache>
                <c:ptCount val="1"/>
                <c:pt idx="0">
                  <c:v>Samsung SDI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ChData01!$F$201:$L$201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ChData01!$F$211:$L$211</c:f>
              <c:numCache>
                <c:formatCode>"$"#,##0_);[Red]\("$"#,##0\)</c:formatCode>
                <c:ptCount val="7"/>
                <c:pt idx="0">
                  <c:v>5.6281780028571422</c:v>
                </c:pt>
                <c:pt idx="1">
                  <c:v>5.4726776007619042</c:v>
                </c:pt>
                <c:pt idx="2">
                  <c:v>6.1364280853042148</c:v>
                </c:pt>
                <c:pt idx="3">
                  <c:v>6.1768375925253718</c:v>
                </c:pt>
                <c:pt idx="4">
                  <c:v>6.1236103347140318</c:v>
                </c:pt>
                <c:pt idx="5">
                  <c:v>5.9399020246726115</c:v>
                </c:pt>
                <c:pt idx="6">
                  <c:v>5.7617049639324334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ABE-4DD6-9511-227B0C353E19}"/>
            </c:ext>
          </c:extLst>
        </c:ser>
        <c:ser>
          <c:idx val="7"/>
          <c:order val="10"/>
          <c:tx>
            <c:strRef>
              <c:f>ChData01!$D$212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ChData01!$F$201:$L$201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ChData01!$F$212:$L$212</c:f>
              <c:numCache>
                <c:formatCode>"$"#,##0_);[Red]\("$"#,##0\)</c:formatCode>
                <c:ptCount val="7"/>
                <c:pt idx="0">
                  <c:v>6.508951137393467</c:v>
                </c:pt>
                <c:pt idx="1">
                  <c:v>3.8556489866090828</c:v>
                </c:pt>
                <c:pt idx="2">
                  <c:v>2.1975099304196419</c:v>
                </c:pt>
                <c:pt idx="3">
                  <c:v>3.7420839864090567</c:v>
                </c:pt>
                <c:pt idx="4">
                  <c:v>3.7620424239007093</c:v>
                </c:pt>
                <c:pt idx="5">
                  <c:v>3.7005771560799872</c:v>
                </c:pt>
                <c:pt idx="6">
                  <c:v>3.6403732198747321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ABE-4DD6-9511-227B0C353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46903744"/>
        <c:axId val="646899936"/>
      </c:barChart>
      <c:lineChart>
        <c:grouping val="stacked"/>
        <c:varyColors val="0"/>
        <c:ser>
          <c:idx val="6"/>
          <c:order val="11"/>
          <c:tx>
            <c:strRef>
              <c:f>ChData01!$D$213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ja-JP" sz="120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ChData01!$F$201:$L$201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ChData01!$F$213:$L$213</c:f>
              <c:numCache>
                <c:formatCode>"$"#,##0_);[Red]\("$"#,##0\)</c:formatCode>
                <c:ptCount val="7"/>
                <c:pt idx="0">
                  <c:v>270.94702442412256</c:v>
                </c:pt>
                <c:pt idx="1">
                  <c:v>328.9995190354914</c:v>
                </c:pt>
                <c:pt idx="2">
                  <c:v>356.19246662612466</c:v>
                </c:pt>
                <c:pt idx="3">
                  <c:v>391.67486988159703</c:v>
                </c:pt>
                <c:pt idx="4">
                  <c:v>412.48446223050894</c:v>
                </c:pt>
                <c:pt idx="5">
                  <c:v>425.48121064033433</c:v>
                </c:pt>
                <c:pt idx="6">
                  <c:v>438.72601407215501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F1-43DB-BF80-57FBDA6784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903744"/>
        <c:axId val="646899936"/>
      </c:lineChart>
      <c:catAx>
        <c:axId val="646903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n-US"/>
          </a:p>
        </c:txPr>
        <c:crossAx val="646899936"/>
        <c:crosses val="autoZero"/>
        <c:auto val="1"/>
        <c:lblAlgn val="ctr"/>
        <c:lblOffset val="100"/>
        <c:noMultiLvlLbl val="0"/>
      </c:catAx>
      <c:valAx>
        <c:axId val="64689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2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r>
                  <a:rPr lang="en-US"/>
                  <a:t>$ Millions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200" b="0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n-US"/>
          </a:p>
        </c:txPr>
        <c:crossAx val="64690374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lang="ja-JP" sz="12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317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3175" cap="flat" cmpd="sng" algn="ctr">
          <a:solidFill>
            <a:srgbClr val="000000"/>
          </a:solidFill>
          <a:prstDash val="solid"/>
          <a:round/>
        </a14:hiddenLine>
      </a:ext>
    </a:extLst>
  </c:spPr>
  <c:txPr>
    <a:bodyPr/>
    <a:lstStyle/>
    <a:p>
      <a:pPr>
        <a:defRPr sz="1200">
          <a:solidFill>
            <a:srgbClr val="000000"/>
          </a:solidFill>
          <a:latin typeface="Arial" panose="020B0604020202020204" pitchFamily="34" charset="0"/>
        </a:defRPr>
      </a:pPr>
      <a:endParaRPr lang="en-US"/>
    </a:p>
  </c:txPr>
  <c:printSettings>
    <c:headerFooter/>
    <c:pageMargins b="0" l="0" r="0" t="0" header="0.31496062992126" footer="0.31496062992126"/>
    <c:pageSetup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ChartIndex!$F$14</c:f>
          <c:strCache>
            <c:ptCount val="1"/>
            <c:pt idx="0">
              <c:v>AMOLED Material Revenues by Layer Category - All Applications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800" b="1" i="0" u="none" strike="noStrike" kern="1200" spc="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027608246540342"/>
          <c:y val="8.4700265274691891E-2"/>
          <c:w val="0.82924110814901852"/>
          <c:h val="0.7266161354890858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ChData01!$X$19</c:f>
              <c:strCache>
                <c:ptCount val="1"/>
                <c:pt idx="0">
                  <c:v>Common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ChData01!$Y$18:$AE$18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ChData01!$Y$19:$AE$19</c:f>
              <c:numCache>
                <c:formatCode>"$"#,##0</c:formatCode>
                <c:ptCount val="7"/>
                <c:pt idx="0">
                  <c:v>701.18682257955493</c:v>
                </c:pt>
                <c:pt idx="1">
                  <c:v>853.24078288293606</c:v>
                </c:pt>
                <c:pt idx="2">
                  <c:v>924.06828383571951</c:v>
                </c:pt>
                <c:pt idx="3">
                  <c:v>1002.660822812804</c:v>
                </c:pt>
                <c:pt idx="4">
                  <c:v>1060.6542790873368</c:v>
                </c:pt>
                <c:pt idx="5">
                  <c:v>1120.0107249396344</c:v>
                </c:pt>
                <c:pt idx="6">
                  <c:v>1177.5826632030423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D-4F81-B155-8BC1EB025072}"/>
            </c:ext>
          </c:extLst>
        </c:ser>
        <c:ser>
          <c:idx val="1"/>
          <c:order val="1"/>
          <c:tx>
            <c:strRef>
              <c:f>ChData01!$X$20</c:f>
              <c:strCache>
                <c:ptCount val="1"/>
                <c:pt idx="0">
                  <c:v>EML_Host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ChData01!$Y$18:$AE$18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ChData01!$Y$20:$AE$20</c:f>
              <c:numCache>
                <c:formatCode>"$"#,##0</c:formatCode>
                <c:ptCount val="7"/>
                <c:pt idx="0">
                  <c:v>651.69104734185896</c:v>
                </c:pt>
                <c:pt idx="1">
                  <c:v>786.1824225107116</c:v>
                </c:pt>
                <c:pt idx="2">
                  <c:v>824.32307525453132</c:v>
                </c:pt>
                <c:pt idx="3">
                  <c:v>915.29581385095833</c:v>
                </c:pt>
                <c:pt idx="4">
                  <c:v>991.09509076171992</c:v>
                </c:pt>
                <c:pt idx="5">
                  <c:v>1042.7761477283375</c:v>
                </c:pt>
                <c:pt idx="6">
                  <c:v>1092.370995364904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6D-4F81-B155-8BC1EB025072}"/>
            </c:ext>
          </c:extLst>
        </c:ser>
        <c:ser>
          <c:idx val="2"/>
          <c:order val="2"/>
          <c:tx>
            <c:strRef>
              <c:f>ChData01!$X$21</c:f>
              <c:strCache>
                <c:ptCount val="1"/>
                <c:pt idx="0">
                  <c:v>EML_Dopant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ChData01!$Y$18:$AE$18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ChData01!$Y$21:$AE$21</c:f>
              <c:numCache>
                <c:formatCode>"$"#,##0</c:formatCode>
                <c:ptCount val="7"/>
                <c:pt idx="0">
                  <c:v>374.21903369848343</c:v>
                </c:pt>
                <c:pt idx="1">
                  <c:v>440.28673676518594</c:v>
                </c:pt>
                <c:pt idx="2">
                  <c:v>456.03910990147438</c:v>
                </c:pt>
                <c:pt idx="3">
                  <c:v>514.08458678270495</c:v>
                </c:pt>
                <c:pt idx="4">
                  <c:v>564.9741979715692</c:v>
                </c:pt>
                <c:pt idx="5">
                  <c:v>601.42876961249249</c:v>
                </c:pt>
                <c:pt idx="6">
                  <c:v>637.20716473564732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96D-4F81-B155-8BC1EB02507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646896672"/>
        <c:axId val="646890144"/>
      </c:barChart>
      <c:lineChart>
        <c:grouping val="standard"/>
        <c:varyColors val="0"/>
        <c:ser>
          <c:idx val="3"/>
          <c:order val="3"/>
          <c:tx>
            <c:strRef>
              <c:f>ChData01!$X$22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ja-JP" sz="120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ChData01!$Y$18:$AE$18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ChData01!$Y$22:$AE$22</c:f>
              <c:numCache>
                <c:formatCode>"$"#,##0</c:formatCode>
                <c:ptCount val="7"/>
                <c:pt idx="0">
                  <c:v>1727.0969036198974</c:v>
                </c:pt>
                <c:pt idx="1">
                  <c:v>2079.7099421588337</c:v>
                </c:pt>
                <c:pt idx="2">
                  <c:v>2204.4304689917253</c:v>
                </c:pt>
                <c:pt idx="3">
                  <c:v>2432.0412234464675</c:v>
                </c:pt>
                <c:pt idx="4">
                  <c:v>2616.7235678206257</c:v>
                </c:pt>
                <c:pt idx="5">
                  <c:v>2764.2156422804642</c:v>
                </c:pt>
                <c:pt idx="6">
                  <c:v>2907.1608233035936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34-4AA2-9C40-35592137DA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896672"/>
        <c:axId val="646890144"/>
      </c:lineChart>
      <c:catAx>
        <c:axId val="646896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46890144"/>
        <c:crosses val="autoZero"/>
        <c:auto val="1"/>
        <c:lblAlgn val="ctr"/>
        <c:lblOffset val="100"/>
        <c:noMultiLvlLbl val="0"/>
      </c:catAx>
      <c:valAx>
        <c:axId val="646890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2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$ Millions</a:t>
                </a:r>
              </a:p>
            </c:rich>
          </c:tx>
          <c:layout>
            <c:manualLayout>
              <c:xMode val="edge"/>
              <c:yMode val="edge"/>
              <c:x val="2.3793623019344803E-2"/>
              <c:y val="0.358708661417322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200" b="0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4689667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lang="ja-JP" sz="12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317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3175" cap="flat" cmpd="sng" algn="ctr">
          <a:solidFill>
            <a:srgbClr val="000000"/>
          </a:solidFill>
          <a:prstDash val="solid"/>
          <a:round/>
        </a14:hiddenLine>
      </a:ext>
    </a:extLst>
  </c:spPr>
  <c:txPr>
    <a:bodyPr/>
    <a:lstStyle/>
    <a:p>
      <a:pPr>
        <a:defRPr sz="1200">
          <a:solidFill>
            <a:srgbClr val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" l="0" r="0" t="0" header="0.31496062992126" footer="0.31496062992126"/>
    <c:pageSetup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ChartIndex!$F$15</c:f>
          <c:strCache>
            <c:ptCount val="1"/>
            <c:pt idx="0">
              <c:v>AMOLED Material Consumption by Layer Category - All Applications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800" b="1" i="0" u="none" strike="noStrike" kern="1200" spc="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81180545266365"/>
          <c:y val="8.4700265274691891E-2"/>
          <c:w val="0.83380194703887389"/>
          <c:h val="0.7266161354890858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ChData01!$N$19</c:f>
              <c:strCache>
                <c:ptCount val="1"/>
                <c:pt idx="0">
                  <c:v>Common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ChData01!$O$18:$U$18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ChData01!$O$19:$U$19</c:f>
              <c:numCache>
                <c:formatCode>#,##0_ </c:formatCode>
                <c:ptCount val="7"/>
                <c:pt idx="0">
                  <c:v>71931.834913913815</c:v>
                </c:pt>
                <c:pt idx="1">
                  <c:v>95120.695910462193</c:v>
                </c:pt>
                <c:pt idx="2">
                  <c:v>101890.52817906972</c:v>
                </c:pt>
                <c:pt idx="3">
                  <c:v>113201.54497303981</c:v>
                </c:pt>
                <c:pt idx="4">
                  <c:v>122658.44706082663</c:v>
                </c:pt>
                <c:pt idx="5">
                  <c:v>134180.07986663311</c:v>
                </c:pt>
                <c:pt idx="6">
                  <c:v>146106.00087846973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4-40DF-4E99-8387-E46796F7BBCB}"/>
            </c:ext>
          </c:extLst>
        </c:ser>
        <c:ser>
          <c:idx val="1"/>
          <c:order val="1"/>
          <c:tx>
            <c:strRef>
              <c:f>ChData01!$N$20</c:f>
              <c:strCache>
                <c:ptCount val="1"/>
                <c:pt idx="0">
                  <c:v>EML_Host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ChData01!$O$18:$U$18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ChData01!$O$20:$U$20</c:f>
              <c:numCache>
                <c:formatCode>#,##0_ </c:formatCode>
                <c:ptCount val="7"/>
                <c:pt idx="0">
                  <c:v>21599.40630524603</c:v>
                </c:pt>
                <c:pt idx="1">
                  <c:v>28179.355947279419</c:v>
                </c:pt>
                <c:pt idx="2">
                  <c:v>29270.744021376351</c:v>
                </c:pt>
                <c:pt idx="3">
                  <c:v>33132.124850006163</c:v>
                </c:pt>
                <c:pt idx="4">
                  <c:v>36576.169185336257</c:v>
                </c:pt>
                <c:pt idx="5">
                  <c:v>39410.982277887801</c:v>
                </c:pt>
                <c:pt idx="6">
                  <c:v>42277.407236006591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DF-4E99-8387-E46796F7BBCB}"/>
            </c:ext>
          </c:extLst>
        </c:ser>
        <c:ser>
          <c:idx val="2"/>
          <c:order val="2"/>
          <c:tx>
            <c:strRef>
              <c:f>ChData01!$N$21</c:f>
              <c:strCache>
                <c:ptCount val="1"/>
                <c:pt idx="0">
                  <c:v>EML_Dopant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ChData01!$O$18:$U$18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ChData01!$O$21:$U$21</c:f>
              <c:numCache>
                <c:formatCode>#,##0_ </c:formatCode>
                <c:ptCount val="7"/>
                <c:pt idx="0">
                  <c:v>1086.7447332002755</c:v>
                </c:pt>
                <c:pt idx="1">
                  <c:v>1353.4249947041819</c:v>
                </c:pt>
                <c:pt idx="2">
                  <c:v>1403.6688671980166</c:v>
                </c:pt>
                <c:pt idx="3">
                  <c:v>1589.0120151315045</c:v>
                </c:pt>
                <c:pt idx="4">
                  <c:v>1754.1091144215914</c:v>
                </c:pt>
                <c:pt idx="5">
                  <c:v>1891.9832648258803</c:v>
                </c:pt>
                <c:pt idx="6">
                  <c:v>2032.552316878694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DF-4E99-8387-E46796F7B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46895040"/>
        <c:axId val="646890688"/>
        <c:extLst/>
      </c:barChart>
      <c:lineChart>
        <c:grouping val="standard"/>
        <c:varyColors val="0"/>
        <c:ser>
          <c:idx val="3"/>
          <c:order val="3"/>
          <c:tx>
            <c:strRef>
              <c:f>ChData01!$N$22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ja-JP" sz="120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ChData01!$O$18:$U$18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ChData01!$O$22:$U$22</c:f>
              <c:numCache>
                <c:formatCode>#,##0_ </c:formatCode>
                <c:ptCount val="7"/>
                <c:pt idx="0">
                  <c:v>94617.985952360119</c:v>
                </c:pt>
                <c:pt idx="1">
                  <c:v>124653.47685244579</c:v>
                </c:pt>
                <c:pt idx="2">
                  <c:v>132564.9410676441</c:v>
                </c:pt>
                <c:pt idx="3">
                  <c:v>147922.68183817746</c:v>
                </c:pt>
                <c:pt idx="4">
                  <c:v>160988.72536058447</c:v>
                </c:pt>
                <c:pt idx="5">
                  <c:v>175483.04540934681</c:v>
                </c:pt>
                <c:pt idx="6">
                  <c:v>190415.96043135499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6F-4970-9D73-6CE14C3E2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895040"/>
        <c:axId val="646890688"/>
      </c:lineChart>
      <c:catAx>
        <c:axId val="646895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46890688"/>
        <c:crosses val="autoZero"/>
        <c:auto val="1"/>
        <c:lblAlgn val="ctr"/>
        <c:lblOffset val="100"/>
        <c:noMultiLvlLbl val="0"/>
      </c:catAx>
      <c:valAx>
        <c:axId val="646890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2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kilograms</a:t>
                </a:r>
              </a:p>
            </c:rich>
          </c:tx>
          <c:layout>
            <c:manualLayout>
              <c:xMode val="edge"/>
              <c:yMode val="edge"/>
              <c:x val="1.6386247508462466E-2"/>
              <c:y val="0.3478656966427452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200" b="0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46895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lang="ja-JP" sz="12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317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3175" cap="flat" cmpd="sng" algn="ctr">
          <a:solidFill>
            <a:srgbClr val="000000"/>
          </a:solidFill>
          <a:prstDash val="solid"/>
          <a:round/>
        </a14:hiddenLine>
      </a:ext>
    </a:extLst>
  </c:spPr>
  <c:txPr>
    <a:bodyPr/>
    <a:lstStyle/>
    <a:p>
      <a:pPr>
        <a:defRPr sz="1200">
          <a:solidFill>
            <a:srgbClr val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" l="0" r="0" t="0" header="0.31496062992126" footer="0.31496062992126"/>
    <c:pageSetup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ChartIndex!$F$16</c:f>
          <c:strCache>
            <c:ptCount val="1"/>
            <c:pt idx="0">
              <c:v>AMOLED Material Consumption by Panel Maker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800" b="1" i="0" u="none" strike="noStrike" kern="1200" spc="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28815001201013"/>
          <c:y val="0.10557180352455943"/>
          <c:w val="0.85933449470683343"/>
          <c:h val="0.3573270007915677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ChData01!$D$29</c:f>
              <c:strCache>
                <c:ptCount val="1"/>
                <c:pt idx="0">
                  <c:v>SDC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ChData01!$E$28:$K$28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ChData01!$E$29:$K$29</c:f>
              <c:numCache>
                <c:formatCode>#,##0_ </c:formatCode>
                <c:ptCount val="7"/>
                <c:pt idx="0">
                  <c:v>34111.856557762323</c:v>
                </c:pt>
                <c:pt idx="1">
                  <c:v>43971.742246443893</c:v>
                </c:pt>
                <c:pt idx="2">
                  <c:v>46930.95667714013</c:v>
                </c:pt>
                <c:pt idx="3">
                  <c:v>51926.942636655251</c:v>
                </c:pt>
                <c:pt idx="4">
                  <c:v>54046.642824306567</c:v>
                </c:pt>
                <c:pt idx="5">
                  <c:v>55803.934562303017</c:v>
                </c:pt>
                <c:pt idx="6">
                  <c:v>56139.684647034926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6F-43DE-991F-E68B8EC9F59E}"/>
            </c:ext>
          </c:extLst>
        </c:ser>
        <c:ser>
          <c:idx val="1"/>
          <c:order val="1"/>
          <c:tx>
            <c:strRef>
              <c:f>ChData01!$D$30</c:f>
              <c:strCache>
                <c:ptCount val="1"/>
                <c:pt idx="0">
                  <c:v>LGD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ChData01!$E$28:$K$28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ChData01!$E$30:$K$30</c:f>
              <c:numCache>
                <c:formatCode>#,##0_ </c:formatCode>
                <c:ptCount val="7"/>
                <c:pt idx="0">
                  <c:v>22336.813766272786</c:v>
                </c:pt>
                <c:pt idx="1">
                  <c:v>31052.178423762318</c:v>
                </c:pt>
                <c:pt idx="2">
                  <c:v>31957.320407172283</c:v>
                </c:pt>
                <c:pt idx="3">
                  <c:v>35955.943697809278</c:v>
                </c:pt>
                <c:pt idx="4">
                  <c:v>38107.652858711059</c:v>
                </c:pt>
                <c:pt idx="5">
                  <c:v>39916.098785377122</c:v>
                </c:pt>
                <c:pt idx="6">
                  <c:v>41919.778790284028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48-47E4-9A69-3BF088E88331}"/>
            </c:ext>
          </c:extLst>
        </c:ser>
        <c:ser>
          <c:idx val="2"/>
          <c:order val="2"/>
          <c:tx>
            <c:strRef>
              <c:f>ChData01!$D$31</c:f>
              <c:strCache>
                <c:ptCount val="1"/>
                <c:pt idx="0">
                  <c:v>BOE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ChData01!$E$28:$K$28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ChData01!$E$31:$K$31</c:f>
              <c:numCache>
                <c:formatCode>#,##0_ </c:formatCode>
                <c:ptCount val="7"/>
                <c:pt idx="0">
                  <c:v>14042.459181421638</c:v>
                </c:pt>
                <c:pt idx="1">
                  <c:v>17407.036055203778</c:v>
                </c:pt>
                <c:pt idx="2">
                  <c:v>18108.139341986658</c:v>
                </c:pt>
                <c:pt idx="3">
                  <c:v>19791.653620120298</c:v>
                </c:pt>
                <c:pt idx="4">
                  <c:v>24081.740284184889</c:v>
                </c:pt>
                <c:pt idx="5">
                  <c:v>27548.789765186524</c:v>
                </c:pt>
                <c:pt idx="6">
                  <c:v>31641.752886317059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48-47E4-9A69-3BF088E88331}"/>
            </c:ext>
          </c:extLst>
        </c:ser>
        <c:ser>
          <c:idx val="3"/>
          <c:order val="3"/>
          <c:tx>
            <c:strRef>
              <c:f>ChData01!$D$32</c:f>
              <c:strCache>
                <c:ptCount val="1"/>
                <c:pt idx="0">
                  <c:v>Tianma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ChData01!$E$28:$K$28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ChData01!$E$32:$K$32</c:f>
              <c:numCache>
                <c:formatCode>#,##0_ </c:formatCode>
                <c:ptCount val="7"/>
                <c:pt idx="0">
                  <c:v>7144.1825572071848</c:v>
                </c:pt>
                <c:pt idx="1">
                  <c:v>9801.018924175296</c:v>
                </c:pt>
                <c:pt idx="2">
                  <c:v>10502.181203444903</c:v>
                </c:pt>
                <c:pt idx="3">
                  <c:v>10757.677118518865</c:v>
                </c:pt>
                <c:pt idx="4">
                  <c:v>12049.591834192677</c:v>
                </c:pt>
                <c:pt idx="5">
                  <c:v>13133.44338654969</c:v>
                </c:pt>
                <c:pt idx="6">
                  <c:v>13229.077347051778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48-47E4-9A69-3BF088E88331}"/>
            </c:ext>
          </c:extLst>
        </c:ser>
        <c:ser>
          <c:idx val="4"/>
          <c:order val="4"/>
          <c:tx>
            <c:strRef>
              <c:f>ChData01!$D$33</c:f>
              <c:strCache>
                <c:ptCount val="1"/>
                <c:pt idx="0">
                  <c:v>Visionox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ChData01!$E$28:$K$28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ChData01!$E$33:$K$33</c:f>
              <c:numCache>
                <c:formatCode>#,##0_ </c:formatCode>
                <c:ptCount val="7"/>
                <c:pt idx="0">
                  <c:v>7344.423428750878</c:v>
                </c:pt>
                <c:pt idx="1">
                  <c:v>8558.4724099185751</c:v>
                </c:pt>
                <c:pt idx="2">
                  <c:v>9033.0380378687696</c:v>
                </c:pt>
                <c:pt idx="3">
                  <c:v>9953.6201166448791</c:v>
                </c:pt>
                <c:pt idx="4">
                  <c:v>12206.556954754924</c:v>
                </c:pt>
                <c:pt idx="5">
                  <c:v>15035.510057744803</c:v>
                </c:pt>
                <c:pt idx="6">
                  <c:v>17940.285986506384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48-47E4-9A69-3BF088E88331}"/>
            </c:ext>
          </c:extLst>
        </c:ser>
        <c:ser>
          <c:idx val="5"/>
          <c:order val="5"/>
          <c:tx>
            <c:strRef>
              <c:f>ChData01!$D$34</c:f>
              <c:strCache>
                <c:ptCount val="1"/>
                <c:pt idx="0">
                  <c:v>China Star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ChData01!$E$28:$K$28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ChData01!$E$34:$K$34</c:f>
              <c:numCache>
                <c:formatCode>#,##0_ </c:formatCode>
                <c:ptCount val="7"/>
                <c:pt idx="0">
                  <c:v>5557.810736544955</c:v>
                </c:pt>
                <c:pt idx="1">
                  <c:v>8268.1047364498736</c:v>
                </c:pt>
                <c:pt idx="2">
                  <c:v>10869.90748409027</c:v>
                </c:pt>
                <c:pt idx="3">
                  <c:v>12602.211645616328</c:v>
                </c:pt>
                <c:pt idx="4">
                  <c:v>12972.75613716045</c:v>
                </c:pt>
                <c:pt idx="5">
                  <c:v>16491.599661995744</c:v>
                </c:pt>
                <c:pt idx="6">
                  <c:v>21106.4764158781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E48-47E4-9A69-3BF088E88331}"/>
            </c:ext>
          </c:extLst>
        </c:ser>
        <c:ser>
          <c:idx val="6"/>
          <c:order val="6"/>
          <c:tx>
            <c:strRef>
              <c:f>ChData01!$D$35</c:f>
              <c:strCache>
                <c:ptCount val="1"/>
                <c:pt idx="0">
                  <c:v>EDO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ChData01!$E$28:$K$28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ChData01!$E$35:$K$35</c:f>
              <c:numCache>
                <c:formatCode>#,##0_ </c:formatCode>
                <c:ptCount val="7"/>
                <c:pt idx="0">
                  <c:v>3340.3797105286671</c:v>
                </c:pt>
                <c:pt idx="1">
                  <c:v>4716.2289375850223</c:v>
                </c:pt>
                <c:pt idx="2">
                  <c:v>4489.0644604514391</c:v>
                </c:pt>
                <c:pt idx="3">
                  <c:v>6463.9570906366171</c:v>
                </c:pt>
                <c:pt idx="4">
                  <c:v>7043.7370864397699</c:v>
                </c:pt>
                <c:pt idx="5">
                  <c:v>7073.6218093559091</c:v>
                </c:pt>
                <c:pt idx="6">
                  <c:v>7094.7623048313217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E48-47E4-9A69-3BF088E88331}"/>
            </c:ext>
          </c:extLst>
        </c:ser>
        <c:ser>
          <c:idx val="7"/>
          <c:order val="7"/>
          <c:tx>
            <c:strRef>
              <c:f>ChData01!$D$36</c:f>
              <c:strCache>
                <c:ptCount val="1"/>
                <c:pt idx="0">
                  <c:v>Truly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ChData01!$E$28:$K$28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ChData01!$E$36:$K$36</c:f>
              <c:numCache>
                <c:formatCode>#,##0_ </c:formatCode>
                <c:ptCount val="7"/>
                <c:pt idx="0">
                  <c:v>434.47423253095008</c:v>
                </c:pt>
                <c:pt idx="1">
                  <c:v>439.60688140700677</c:v>
                </c:pt>
                <c:pt idx="2">
                  <c:v>404.32165271160466</c:v>
                </c:pt>
                <c:pt idx="3">
                  <c:v>436.04303759096024</c:v>
                </c:pt>
                <c:pt idx="4">
                  <c:v>480.04738083408461</c:v>
                </c:pt>
                <c:pt idx="5">
                  <c:v>480.04738083408461</c:v>
                </c:pt>
                <c:pt idx="6">
                  <c:v>480.04738083408461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E48-47E4-9A69-3BF088E88331}"/>
            </c:ext>
          </c:extLst>
        </c:ser>
        <c:ser>
          <c:idx val="8"/>
          <c:order val="8"/>
          <c:tx>
            <c:strRef>
              <c:f>ChData01!$D$37</c:f>
              <c:strCache>
                <c:ptCount val="1"/>
                <c:pt idx="0">
                  <c:v>JDI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ChData01!$E$28:$K$28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ChData01!$E$37:$K$37</c:f>
              <c:numCache>
                <c:formatCode>#,##0_ </c:formatCode>
                <c:ptCount val="7"/>
                <c:pt idx="0">
                  <c:v>0</c:v>
                </c:pt>
                <c:pt idx="1">
                  <c:v>429.39680476195969</c:v>
                </c:pt>
                <c:pt idx="2">
                  <c:v>270.01180277800063</c:v>
                </c:pt>
                <c:pt idx="3">
                  <c:v>34.632874585118763</c:v>
                </c:pt>
                <c:pt idx="4">
                  <c:v>0</c:v>
                </c:pt>
                <c:pt idx="5">
                  <c:v>0</c:v>
                </c:pt>
                <c:pt idx="6">
                  <c:v>864.09467261732118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E48-47E4-9A69-3BF088E88331}"/>
            </c:ext>
          </c:extLst>
        </c:ser>
        <c:ser>
          <c:idx val="9"/>
          <c:order val="9"/>
          <c:tx>
            <c:strRef>
              <c:f>ChData01!$D$38</c:f>
              <c:strCache>
                <c:ptCount val="1"/>
                <c:pt idx="0">
                  <c:v>Sharp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ChData01!$E$28:$K$28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ChData01!$E$38:$K$38</c:f>
              <c:numCache>
                <c:formatCode>#,##0_ </c:formatCode>
                <c:ptCount val="7"/>
                <c:pt idx="0">
                  <c:v>197.47747859400909</c:v>
                </c:pt>
                <c:pt idx="1">
                  <c:v>9.6914327380690697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E48-47E4-9A69-3BF088E88331}"/>
            </c:ext>
          </c:extLst>
        </c:ser>
        <c:ser>
          <c:idx val="10"/>
          <c:order val="10"/>
          <c:tx>
            <c:strRef>
              <c:f>ChData01!$D$39</c:f>
              <c:strCache>
                <c:ptCount val="1"/>
                <c:pt idx="0">
                  <c:v>AUO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ChData01!$E$28:$K$28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ChData01!$E$39:$K$39</c:f>
              <c:numCache>
                <c:formatCode>#,##0_ </c:formatCode>
                <c:ptCount val="7"/>
                <c:pt idx="0">
                  <c:v>26.951333996710918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E48-47E4-9A69-3BF088E88331}"/>
            </c:ext>
          </c:extLst>
        </c:ser>
        <c:ser>
          <c:idx val="11"/>
          <c:order val="11"/>
          <c:tx>
            <c:strRef>
              <c:f>ChData01!$D$40</c:f>
              <c:strCache>
                <c:ptCount val="1"/>
                <c:pt idx="0">
                  <c:v>CPT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ChData01!$E$28:$K$28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ChData01!$E$40:$K$40</c:f>
            </c:numRef>
          </c:val>
          <c:extLst>
            <c:ext xmlns:c16="http://schemas.microsoft.com/office/drawing/2014/chart" uri="{C3380CC4-5D6E-409C-BE32-E72D297353CC}">
              <c16:uniqueId val="{0000000A-FE48-47E4-9A69-3BF088E88331}"/>
            </c:ext>
          </c:extLst>
        </c:ser>
        <c:ser>
          <c:idx val="12"/>
          <c:order val="12"/>
          <c:tx>
            <c:strRef>
              <c:f>ChData01!$D$41</c:f>
              <c:strCache>
                <c:ptCount val="1"/>
                <c:pt idx="0">
                  <c:v>First-O-Light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ChData01!$E$28:$K$28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ChData01!$E$41:$K$41</c:f>
            </c:numRef>
          </c:val>
          <c:extLst>
            <c:ext xmlns:c16="http://schemas.microsoft.com/office/drawing/2014/chart" uri="{C3380CC4-5D6E-409C-BE32-E72D297353CC}">
              <c16:uniqueId val="{0000000B-FE48-47E4-9A69-3BF088E88331}"/>
            </c:ext>
          </c:extLst>
        </c:ser>
        <c:ser>
          <c:idx val="13"/>
          <c:order val="13"/>
          <c:tx>
            <c:strRef>
              <c:f>ChData01!$D$42</c:f>
              <c:strCache>
                <c:ptCount val="1"/>
                <c:pt idx="0">
                  <c:v>Foxconn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ChData01!$E$28:$K$28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ChData01!$E$42:$K$42</c:f>
            </c:numRef>
          </c:val>
          <c:extLst>
            <c:ext xmlns:c16="http://schemas.microsoft.com/office/drawing/2014/chart" uri="{C3380CC4-5D6E-409C-BE32-E72D297353CC}">
              <c16:uniqueId val="{00000000-EA9E-4CD3-9573-8B08443EA283}"/>
            </c:ext>
          </c:extLst>
        </c:ser>
        <c:ser>
          <c:idx val="14"/>
          <c:order val="14"/>
          <c:tx>
            <c:strRef>
              <c:f>ChData01!$D$43</c:f>
              <c:strCache>
                <c:ptCount val="1"/>
                <c:pt idx="0">
                  <c:v>Futuba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ChData01!$E$28:$K$28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ChData01!$E$43:$K$43</c:f>
            </c:numRef>
          </c:val>
          <c:extLst>
            <c:ext xmlns:c16="http://schemas.microsoft.com/office/drawing/2014/chart" uri="{C3380CC4-5D6E-409C-BE32-E72D297353CC}">
              <c16:uniqueId val="{00000001-EA9E-4CD3-9573-8B08443EA283}"/>
            </c:ext>
          </c:extLst>
        </c:ser>
        <c:ser>
          <c:idx val="15"/>
          <c:order val="15"/>
          <c:tx>
            <c:strRef>
              <c:f>ChData01!$D$44</c:f>
              <c:strCache>
                <c:ptCount val="1"/>
                <c:pt idx="0">
                  <c:v>HMD Global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ChData01!$E$28:$K$28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ChData01!$E$44:$K$44</c:f>
            </c:numRef>
          </c:val>
          <c:extLst>
            <c:ext xmlns:c16="http://schemas.microsoft.com/office/drawing/2014/chart" uri="{C3380CC4-5D6E-409C-BE32-E72D297353CC}">
              <c16:uniqueId val="{00000002-EA9E-4CD3-9573-8B08443EA283}"/>
            </c:ext>
          </c:extLst>
        </c:ser>
        <c:ser>
          <c:idx val="16"/>
          <c:order val="16"/>
          <c:tx>
            <c:strRef>
              <c:f>ChData01!$D$45</c:f>
              <c:strCache>
                <c:ptCount val="1"/>
                <c:pt idx="0">
                  <c:v>Inco-Flex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ChData01!$E$28:$K$28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ChData01!$E$45:$K$45</c:f>
            </c:numRef>
          </c:val>
          <c:extLst>
            <c:ext xmlns:c16="http://schemas.microsoft.com/office/drawing/2014/chart" uri="{C3380CC4-5D6E-409C-BE32-E72D297353CC}">
              <c16:uniqueId val="{00000003-EA9E-4CD3-9573-8B08443EA283}"/>
            </c:ext>
          </c:extLst>
        </c:ser>
        <c:ser>
          <c:idx val="17"/>
          <c:order val="17"/>
          <c:tx>
            <c:strRef>
              <c:f>ChData01!$D$46</c:f>
              <c:strCache>
                <c:ptCount val="1"/>
                <c:pt idx="0">
                  <c:v>JOLED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ChData01!$E$28:$K$28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ChData01!$E$46:$K$46</c:f>
              <c:numCache>
                <c:formatCode>#,##0_ </c:formatCode>
                <c:ptCount val="7"/>
                <c:pt idx="0">
                  <c:v>81.156968750000019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A9E-4CD3-9573-8B08443EA283}"/>
            </c:ext>
          </c:extLst>
        </c:ser>
        <c:ser>
          <c:idx val="18"/>
          <c:order val="18"/>
          <c:tx>
            <c:strRef>
              <c:f>ChData01!$D$47</c:f>
              <c:strCache>
                <c:ptCount val="1"/>
                <c:pt idx="0">
                  <c:v>Kaneka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ChData01!$E$28:$K$28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ChData01!$E$47:$K$47</c:f>
            </c:numRef>
          </c:val>
          <c:extLst>
            <c:ext xmlns:c16="http://schemas.microsoft.com/office/drawing/2014/chart" uri="{C3380CC4-5D6E-409C-BE32-E72D297353CC}">
              <c16:uniqueId val="{00000005-EA9E-4CD3-9573-8B08443EA283}"/>
            </c:ext>
          </c:extLst>
        </c:ser>
        <c:ser>
          <c:idx val="19"/>
          <c:order val="19"/>
          <c:tx>
            <c:strRef>
              <c:f>ChData01!$D$48</c:f>
              <c:strCache>
                <c:ptCount val="1"/>
                <c:pt idx="0">
                  <c:v>Konica Minolta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ChData01!$E$28:$K$28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ChData01!$E$48:$K$48</c:f>
            </c:numRef>
          </c:val>
          <c:extLst>
            <c:ext xmlns:c16="http://schemas.microsoft.com/office/drawing/2014/chart" uri="{C3380CC4-5D6E-409C-BE32-E72D297353CC}">
              <c16:uniqueId val="{00000006-EA9E-4CD3-9573-8B08443EA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46895584"/>
        <c:axId val="646892864"/>
      </c:barChart>
      <c:lineChart>
        <c:grouping val="standard"/>
        <c:varyColors val="0"/>
        <c:ser>
          <c:idx val="20"/>
          <c:order val="20"/>
          <c:tx>
            <c:strRef>
              <c:f>ChData01!$D$49</c:f>
              <c:strCache>
                <c:ptCount val="1"/>
                <c:pt idx="0">
                  <c:v>Nippon Seiki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ChData01!$E$28:$K$28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ChData01!$E$49:$K$49</c:f>
            </c:numRef>
          </c:val>
          <c:smooth val="0"/>
          <c:extLst>
            <c:ext xmlns:c16="http://schemas.microsoft.com/office/drawing/2014/chart" uri="{C3380CC4-5D6E-409C-BE32-E72D297353CC}">
              <c16:uniqueId val="{00000007-EA9E-4CD3-9573-8B08443EA283}"/>
            </c:ext>
          </c:extLst>
        </c:ser>
        <c:ser>
          <c:idx val="21"/>
          <c:order val="21"/>
          <c:tx>
            <c:strRef>
              <c:f>ChData01!$D$50</c:f>
              <c:strCache>
                <c:ptCount val="1"/>
                <c:pt idx="0">
                  <c:v>OLEDWorks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ChData01!$E$28:$K$28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ChData01!$E$50:$K$50</c:f>
            </c:numRef>
          </c:val>
          <c:smooth val="0"/>
          <c:extLst>
            <c:ext xmlns:c16="http://schemas.microsoft.com/office/drawing/2014/chart" uri="{C3380CC4-5D6E-409C-BE32-E72D297353CC}">
              <c16:uniqueId val="{00000008-EA9E-4CD3-9573-8B08443EA283}"/>
            </c:ext>
          </c:extLst>
        </c:ser>
        <c:ser>
          <c:idx val="22"/>
          <c:order val="22"/>
          <c:tx>
            <c:strRef>
              <c:f>ChData01!$D$51</c:f>
              <c:strCache>
                <c:ptCount val="1"/>
                <c:pt idx="0">
                  <c:v>Osram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ChData01!$E$28:$K$28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ChData01!$E$51:$K$51</c:f>
            </c:numRef>
          </c:val>
          <c:smooth val="0"/>
          <c:extLst>
            <c:ext xmlns:c16="http://schemas.microsoft.com/office/drawing/2014/chart" uri="{C3380CC4-5D6E-409C-BE32-E72D297353CC}">
              <c16:uniqueId val="{00000009-EA9E-4CD3-9573-8B08443EA283}"/>
            </c:ext>
          </c:extLst>
        </c:ser>
        <c:ser>
          <c:idx val="23"/>
          <c:order val="23"/>
          <c:tx>
            <c:strRef>
              <c:f>ChData01!$D$52</c:f>
              <c:strCache>
                <c:ptCount val="1"/>
                <c:pt idx="0">
                  <c:v>Pioneer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ChData01!$E$28:$K$28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ChData01!$E$52:$K$52</c:f>
            </c:numRef>
          </c:val>
          <c:smooth val="0"/>
          <c:extLst>
            <c:ext xmlns:c16="http://schemas.microsoft.com/office/drawing/2014/chart" uri="{C3380CC4-5D6E-409C-BE32-E72D297353CC}">
              <c16:uniqueId val="{0000000A-EA9E-4CD3-9573-8B08443EA283}"/>
            </c:ext>
          </c:extLst>
        </c:ser>
        <c:ser>
          <c:idx val="24"/>
          <c:order val="24"/>
          <c:tx>
            <c:strRef>
              <c:f>ChData01!$D$53</c:f>
              <c:strCache>
                <c:ptCount val="1"/>
                <c:pt idx="0">
                  <c:v>RiT display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ChData01!$E$28:$K$28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ChData01!$E$53:$K$53</c:f>
            </c:numRef>
          </c:val>
          <c:smooth val="0"/>
          <c:extLst>
            <c:ext xmlns:c16="http://schemas.microsoft.com/office/drawing/2014/chart" uri="{C3380CC4-5D6E-409C-BE32-E72D297353CC}">
              <c16:uniqueId val="{0000000B-EA9E-4CD3-9573-8B08443EA283}"/>
            </c:ext>
          </c:extLst>
        </c:ser>
        <c:ser>
          <c:idx val="25"/>
          <c:order val="25"/>
          <c:tx>
            <c:strRef>
              <c:f>ChData01!$D$54</c:f>
              <c:strCache>
                <c:ptCount val="1"/>
                <c:pt idx="0">
                  <c:v>RiTdisplay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ChData01!$E$28:$K$28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ChData01!$E$54:$K$54</c:f>
            </c:numRef>
          </c:val>
          <c:smooth val="0"/>
          <c:extLst>
            <c:ext xmlns:c16="http://schemas.microsoft.com/office/drawing/2014/chart" uri="{C3380CC4-5D6E-409C-BE32-E72D297353CC}">
              <c16:uniqueId val="{0000000C-EA9E-4CD3-9573-8B08443EA283}"/>
            </c:ext>
          </c:extLst>
        </c:ser>
        <c:ser>
          <c:idx val="26"/>
          <c:order val="26"/>
          <c:tx>
            <c:strRef>
              <c:f>ChData01!$D$55</c:f>
              <c:strCache>
                <c:ptCount val="1"/>
                <c:pt idx="0">
                  <c:v>Royole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ChData01!$E$28:$K$28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ChData01!$E$55:$K$55</c:f>
            </c:numRef>
          </c:val>
          <c:smooth val="0"/>
          <c:extLst>
            <c:ext xmlns:c16="http://schemas.microsoft.com/office/drawing/2014/chart" uri="{C3380CC4-5D6E-409C-BE32-E72D297353CC}">
              <c16:uniqueId val="{0000000D-EA9E-4CD3-9573-8B08443EA283}"/>
            </c:ext>
          </c:extLst>
        </c:ser>
        <c:ser>
          <c:idx val="27"/>
          <c:order val="27"/>
          <c:tx>
            <c:strRef>
              <c:f>ChData01!$D$56</c:f>
              <c:strCache>
                <c:ptCount val="1"/>
                <c:pt idx="0">
                  <c:v>Sony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ChData01!$E$28:$K$28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ChData01!$E$56:$K$56</c:f>
            </c:numRef>
          </c:val>
          <c:smooth val="0"/>
          <c:extLst>
            <c:ext xmlns:c16="http://schemas.microsoft.com/office/drawing/2014/chart" uri="{C3380CC4-5D6E-409C-BE32-E72D297353CC}">
              <c16:uniqueId val="{0000000E-EA9E-4CD3-9573-8B08443EA283}"/>
            </c:ext>
          </c:extLst>
        </c:ser>
        <c:ser>
          <c:idx val="28"/>
          <c:order val="28"/>
          <c:tx>
            <c:strRef>
              <c:f>ChData01!$D$57</c:f>
              <c:strCache>
                <c:ptCount val="1"/>
                <c:pt idx="0">
                  <c:v>V Technology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ChData01!$E$28:$K$28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ChData01!$E$57:$K$57</c:f>
            </c:numRef>
          </c:val>
          <c:smooth val="0"/>
          <c:extLst>
            <c:ext xmlns:c16="http://schemas.microsoft.com/office/drawing/2014/chart" uri="{C3380CC4-5D6E-409C-BE32-E72D297353CC}">
              <c16:uniqueId val="{0000000F-EA9E-4CD3-9573-8B08443EA283}"/>
            </c:ext>
          </c:extLst>
        </c:ser>
        <c:ser>
          <c:idx val="29"/>
          <c:order val="29"/>
          <c:tx>
            <c:strRef>
              <c:f>ChData01!$D$58</c:f>
              <c:strCache>
                <c:ptCount val="1"/>
                <c:pt idx="0">
                  <c:v>Wise Chip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ChData01!$E$28:$K$28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ChData01!$E$58:$K$58</c:f>
            </c:numRef>
          </c:val>
          <c:smooth val="0"/>
          <c:extLst>
            <c:ext xmlns:c16="http://schemas.microsoft.com/office/drawing/2014/chart" uri="{C3380CC4-5D6E-409C-BE32-E72D297353CC}">
              <c16:uniqueId val="{00000010-EA9E-4CD3-9573-8B08443EA283}"/>
            </c:ext>
          </c:extLst>
        </c:ser>
        <c:ser>
          <c:idx val="30"/>
          <c:order val="30"/>
          <c:tx>
            <c:strRef>
              <c:f>ChData01!$D$59</c:f>
              <c:strCache>
                <c:ptCount val="1"/>
                <c:pt idx="0">
                  <c:v>Yeolight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ChData01!$E$28:$K$28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ChData01!$E$59:$K$59</c:f>
            </c:numRef>
          </c:val>
          <c:smooth val="0"/>
          <c:extLst>
            <c:ext xmlns:c16="http://schemas.microsoft.com/office/drawing/2014/chart" uri="{C3380CC4-5D6E-409C-BE32-E72D297353CC}">
              <c16:uniqueId val="{00000011-EA9E-4CD3-9573-8B08443EA283}"/>
            </c:ext>
          </c:extLst>
        </c:ser>
        <c:ser>
          <c:idx val="31"/>
          <c:order val="31"/>
          <c:tx>
            <c:strRef>
              <c:f>ChData01!$D$60</c:f>
              <c:strCache>
                <c:ptCount val="1"/>
                <c:pt idx="0">
                  <c:v>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ChData01!$E$28:$K$28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ChData01!$E$60:$K$60</c:f>
            </c:numRef>
          </c:val>
          <c:smooth val="0"/>
          <c:extLst>
            <c:ext xmlns:c16="http://schemas.microsoft.com/office/drawing/2014/chart" uri="{C3380CC4-5D6E-409C-BE32-E72D297353CC}">
              <c16:uniqueId val="{00000012-EA9E-4CD3-9573-8B08443EA283}"/>
            </c:ext>
          </c:extLst>
        </c:ser>
        <c:ser>
          <c:idx val="32"/>
          <c:order val="32"/>
          <c:tx>
            <c:strRef>
              <c:f>ChData01!$D$61</c:f>
              <c:strCache>
                <c:ptCount val="1"/>
                <c:pt idx="0">
                  <c:v>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ChData01!$E$28:$K$28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ChData01!$E$61:$K$61</c:f>
            </c:numRef>
          </c:val>
          <c:smooth val="0"/>
          <c:extLst>
            <c:ext xmlns:c16="http://schemas.microsoft.com/office/drawing/2014/chart" uri="{C3380CC4-5D6E-409C-BE32-E72D297353CC}">
              <c16:uniqueId val="{00000013-EA9E-4CD3-9573-8B08443EA283}"/>
            </c:ext>
          </c:extLst>
        </c:ser>
        <c:ser>
          <c:idx val="33"/>
          <c:order val="33"/>
          <c:tx>
            <c:strRef>
              <c:f>ChData01!$D$62</c:f>
              <c:strCache>
                <c:ptCount val="1"/>
                <c:pt idx="0">
                  <c:v>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ChData01!$E$28:$K$28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ChData01!$E$62:$K$62</c:f>
            </c:numRef>
          </c:val>
          <c:smooth val="0"/>
          <c:extLst>
            <c:ext xmlns:c16="http://schemas.microsoft.com/office/drawing/2014/chart" uri="{C3380CC4-5D6E-409C-BE32-E72D297353CC}">
              <c16:uniqueId val="{00000014-EA9E-4CD3-9573-8B08443EA283}"/>
            </c:ext>
          </c:extLst>
        </c:ser>
        <c:ser>
          <c:idx val="34"/>
          <c:order val="34"/>
          <c:tx>
            <c:strRef>
              <c:f>ChData01!$D$63</c:f>
              <c:strCache>
                <c:ptCount val="1"/>
                <c:pt idx="0">
                  <c:v>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ChData01!$E$28:$K$28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ChData01!$E$63:$K$63</c:f>
            </c:numRef>
          </c:val>
          <c:smooth val="0"/>
          <c:extLst>
            <c:ext xmlns:c16="http://schemas.microsoft.com/office/drawing/2014/chart" uri="{C3380CC4-5D6E-409C-BE32-E72D297353CC}">
              <c16:uniqueId val="{00000015-EA9E-4CD3-9573-8B08443EA283}"/>
            </c:ext>
          </c:extLst>
        </c:ser>
        <c:ser>
          <c:idx val="35"/>
          <c:order val="35"/>
          <c:tx>
            <c:strRef>
              <c:f>ChData01!$D$64</c:f>
              <c:strCache>
                <c:ptCount val="1"/>
                <c:pt idx="0">
                  <c:v>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ChData01!$E$28:$K$28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ChData01!$E$64:$K$64</c:f>
            </c:numRef>
          </c:val>
          <c:smooth val="0"/>
          <c:extLst>
            <c:ext xmlns:c16="http://schemas.microsoft.com/office/drawing/2014/chart" uri="{C3380CC4-5D6E-409C-BE32-E72D297353CC}">
              <c16:uniqueId val="{00000016-EA9E-4CD3-9573-8B08443EA283}"/>
            </c:ext>
          </c:extLst>
        </c:ser>
        <c:ser>
          <c:idx val="36"/>
          <c:order val="36"/>
          <c:tx>
            <c:strRef>
              <c:f>ChData01!$D$65</c:f>
              <c:strCache>
                <c:ptCount val="1"/>
                <c:pt idx="0">
                  <c:v>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ChData01!$E$28:$K$28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ChData01!$E$65:$K$65</c:f>
            </c:numRef>
          </c:val>
          <c:smooth val="0"/>
          <c:extLst>
            <c:ext xmlns:c16="http://schemas.microsoft.com/office/drawing/2014/chart" uri="{C3380CC4-5D6E-409C-BE32-E72D297353CC}">
              <c16:uniqueId val="{00000017-EA9E-4CD3-9573-8B08443EA283}"/>
            </c:ext>
          </c:extLst>
        </c:ser>
        <c:ser>
          <c:idx val="37"/>
          <c:order val="37"/>
          <c:tx>
            <c:strRef>
              <c:f>ChData01!$D$66</c:f>
              <c:strCache>
                <c:ptCount val="1"/>
                <c:pt idx="0">
                  <c:v>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ChData01!$E$28:$K$28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ChData01!$E$66:$K$66</c:f>
            </c:numRef>
          </c:val>
          <c:smooth val="0"/>
          <c:extLst>
            <c:ext xmlns:c16="http://schemas.microsoft.com/office/drawing/2014/chart" uri="{C3380CC4-5D6E-409C-BE32-E72D297353CC}">
              <c16:uniqueId val="{00000018-EA9E-4CD3-9573-8B08443EA283}"/>
            </c:ext>
          </c:extLst>
        </c:ser>
        <c:ser>
          <c:idx val="38"/>
          <c:order val="38"/>
          <c:tx>
            <c:strRef>
              <c:f>ChData01!$D$67</c:f>
              <c:strCache>
                <c:ptCount val="1"/>
                <c:pt idx="0">
                  <c:v>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ChData01!$E$28:$K$28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ChData01!$E$67:$K$67</c:f>
            </c:numRef>
          </c:val>
          <c:smooth val="0"/>
          <c:extLst>
            <c:ext xmlns:c16="http://schemas.microsoft.com/office/drawing/2014/chart" uri="{C3380CC4-5D6E-409C-BE32-E72D297353CC}">
              <c16:uniqueId val="{00000019-EA9E-4CD3-9573-8B08443EA283}"/>
            </c:ext>
          </c:extLst>
        </c:ser>
        <c:ser>
          <c:idx val="39"/>
          <c:order val="39"/>
          <c:tx>
            <c:strRef>
              <c:f>ChData01!$D$68</c:f>
              <c:strCache>
                <c:ptCount val="1"/>
                <c:pt idx="0">
                  <c:v>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ChData01!$E$28:$K$28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ChData01!$E$68:$K$68</c:f>
            </c:numRef>
          </c:val>
          <c:smooth val="0"/>
          <c:extLst>
            <c:ext xmlns:c16="http://schemas.microsoft.com/office/drawing/2014/chart" uri="{C3380CC4-5D6E-409C-BE32-E72D297353CC}">
              <c16:uniqueId val="{0000001A-EA9E-4CD3-9573-8B08443EA283}"/>
            </c:ext>
          </c:extLst>
        </c:ser>
        <c:ser>
          <c:idx val="40"/>
          <c:order val="40"/>
          <c:tx>
            <c:strRef>
              <c:f>ChData01!$D$69</c:f>
              <c:strCache>
                <c:ptCount val="1"/>
                <c:pt idx="0">
                  <c:v>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ChData01!$E$28:$K$28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ChData01!$E$69:$K$69</c:f>
            </c:numRef>
          </c:val>
          <c:smooth val="0"/>
          <c:extLst>
            <c:ext xmlns:c16="http://schemas.microsoft.com/office/drawing/2014/chart" uri="{C3380CC4-5D6E-409C-BE32-E72D297353CC}">
              <c16:uniqueId val="{0000001B-EA9E-4CD3-9573-8B08443EA283}"/>
            </c:ext>
          </c:extLst>
        </c:ser>
        <c:ser>
          <c:idx val="41"/>
          <c:order val="41"/>
          <c:tx>
            <c:strRef>
              <c:f>ChData01!$D$70</c:f>
              <c:strCache>
                <c:ptCount val="1"/>
                <c:pt idx="0">
                  <c:v>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ChData01!$E$28:$K$28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ChData01!$E$70:$K$70</c:f>
            </c:numRef>
          </c:val>
          <c:smooth val="0"/>
          <c:extLst>
            <c:ext xmlns:c16="http://schemas.microsoft.com/office/drawing/2014/chart" uri="{C3380CC4-5D6E-409C-BE32-E72D297353CC}">
              <c16:uniqueId val="{0000001C-EA9E-4CD3-9573-8B08443EA283}"/>
            </c:ext>
          </c:extLst>
        </c:ser>
        <c:ser>
          <c:idx val="42"/>
          <c:order val="42"/>
          <c:tx>
            <c:strRef>
              <c:f>ChData01!$D$71</c:f>
              <c:strCache>
                <c:ptCount val="1"/>
                <c:pt idx="0">
                  <c:v>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ChData01!$E$28:$K$28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ChData01!$E$71:$K$71</c:f>
            </c:numRef>
          </c:val>
          <c:smooth val="0"/>
          <c:extLst>
            <c:ext xmlns:c16="http://schemas.microsoft.com/office/drawing/2014/chart" uri="{C3380CC4-5D6E-409C-BE32-E72D297353CC}">
              <c16:uniqueId val="{0000001D-EA9E-4CD3-9573-8B08443EA283}"/>
            </c:ext>
          </c:extLst>
        </c:ser>
        <c:ser>
          <c:idx val="43"/>
          <c:order val="43"/>
          <c:tx>
            <c:strRef>
              <c:f>ChData01!$D$72</c:f>
              <c:strCache>
                <c:ptCount val="1"/>
                <c:pt idx="0">
                  <c:v>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ChData01!$E$28:$K$28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ChData01!$E$72:$K$72</c:f>
            </c:numRef>
          </c:val>
          <c:smooth val="0"/>
          <c:extLst>
            <c:ext xmlns:c16="http://schemas.microsoft.com/office/drawing/2014/chart" uri="{C3380CC4-5D6E-409C-BE32-E72D297353CC}">
              <c16:uniqueId val="{0000001E-EA9E-4CD3-9573-8B08443EA283}"/>
            </c:ext>
          </c:extLst>
        </c:ser>
        <c:ser>
          <c:idx val="44"/>
          <c:order val="44"/>
          <c:tx>
            <c:strRef>
              <c:f>ChData01!$D$73</c:f>
              <c:strCache>
                <c:ptCount val="1"/>
                <c:pt idx="0">
                  <c:v>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ChData01!$E$28:$K$28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ChData01!$E$73:$K$73</c:f>
            </c:numRef>
          </c:val>
          <c:smooth val="0"/>
          <c:extLst>
            <c:ext xmlns:c16="http://schemas.microsoft.com/office/drawing/2014/chart" uri="{C3380CC4-5D6E-409C-BE32-E72D297353CC}">
              <c16:uniqueId val="{0000001F-EA9E-4CD3-9573-8B08443EA283}"/>
            </c:ext>
          </c:extLst>
        </c:ser>
        <c:ser>
          <c:idx val="45"/>
          <c:order val="45"/>
          <c:tx>
            <c:strRef>
              <c:f>ChData01!$D$74</c:f>
              <c:strCache>
                <c:ptCount val="1"/>
                <c:pt idx="0">
                  <c:v>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ChData01!$E$28:$K$28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ChData01!$E$74:$K$74</c:f>
            </c:numRef>
          </c:val>
          <c:smooth val="0"/>
          <c:extLst>
            <c:ext xmlns:c16="http://schemas.microsoft.com/office/drawing/2014/chart" uri="{C3380CC4-5D6E-409C-BE32-E72D297353CC}">
              <c16:uniqueId val="{00000020-EA9E-4CD3-9573-8B08443EA283}"/>
            </c:ext>
          </c:extLst>
        </c:ser>
        <c:ser>
          <c:idx val="46"/>
          <c:order val="46"/>
          <c:tx>
            <c:strRef>
              <c:f>ChData01!$D$75</c:f>
              <c:strCache>
                <c:ptCount val="1"/>
                <c:pt idx="0">
                  <c:v>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ChData01!$E$28:$K$28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ChData01!$E$75:$K$75</c:f>
            </c:numRef>
          </c:val>
          <c:smooth val="0"/>
          <c:extLst>
            <c:ext xmlns:c16="http://schemas.microsoft.com/office/drawing/2014/chart" uri="{C3380CC4-5D6E-409C-BE32-E72D297353CC}">
              <c16:uniqueId val="{00000021-EA9E-4CD3-9573-8B08443EA283}"/>
            </c:ext>
          </c:extLst>
        </c:ser>
        <c:ser>
          <c:idx val="47"/>
          <c:order val="47"/>
          <c:tx>
            <c:strRef>
              <c:f>ChData01!$D$76</c:f>
              <c:strCache>
                <c:ptCount val="1"/>
                <c:pt idx="0">
                  <c:v>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ChData01!$E$28:$K$28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ChData01!$E$76:$K$76</c:f>
            </c:numRef>
          </c:val>
          <c:smooth val="0"/>
          <c:extLst>
            <c:ext xmlns:c16="http://schemas.microsoft.com/office/drawing/2014/chart" uri="{C3380CC4-5D6E-409C-BE32-E72D297353CC}">
              <c16:uniqueId val="{00000022-EA9E-4CD3-9573-8B08443EA283}"/>
            </c:ext>
          </c:extLst>
        </c:ser>
        <c:ser>
          <c:idx val="48"/>
          <c:order val="48"/>
          <c:tx>
            <c:strRef>
              <c:f>ChData01!$D$77</c:f>
              <c:strCache>
                <c:ptCount val="1"/>
                <c:pt idx="0">
                  <c:v>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ChData01!$E$28:$K$28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ChData01!$E$77:$K$77</c:f>
            </c:numRef>
          </c:val>
          <c:smooth val="0"/>
          <c:extLst>
            <c:ext xmlns:c16="http://schemas.microsoft.com/office/drawing/2014/chart" uri="{C3380CC4-5D6E-409C-BE32-E72D297353CC}">
              <c16:uniqueId val="{00000023-EA9E-4CD3-9573-8B08443EA283}"/>
            </c:ext>
          </c:extLst>
        </c:ser>
        <c:ser>
          <c:idx val="49"/>
          <c:order val="49"/>
          <c:tx>
            <c:strRef>
              <c:f>ChData01!$D$78</c:f>
              <c:strCache>
                <c:ptCount val="1"/>
                <c:pt idx="0">
                  <c:v>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ChData01!$E$28:$K$28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ChData01!$E$78:$K$78</c:f>
            </c:numRef>
          </c:val>
          <c:smooth val="0"/>
          <c:extLst>
            <c:ext xmlns:c16="http://schemas.microsoft.com/office/drawing/2014/chart" uri="{C3380CC4-5D6E-409C-BE32-E72D297353CC}">
              <c16:uniqueId val="{00000024-EA9E-4CD3-9573-8B08443EA283}"/>
            </c:ext>
          </c:extLst>
        </c:ser>
        <c:ser>
          <c:idx val="50"/>
          <c:order val="50"/>
          <c:tx>
            <c:strRef>
              <c:f>ChData01!$D$79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ja-JP" sz="120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ChData01!$E$28:$K$28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ChData01!$E$79:$K$79</c:f>
              <c:numCache>
                <c:formatCode>#,##0_ </c:formatCode>
                <c:ptCount val="7"/>
                <c:pt idx="0">
                  <c:v>94617.98595236009</c:v>
                </c:pt>
                <c:pt idx="1">
                  <c:v>124653.47685244578</c:v>
                </c:pt>
                <c:pt idx="2">
                  <c:v>132564.94106764407</c:v>
                </c:pt>
                <c:pt idx="3">
                  <c:v>147922.68183817758</c:v>
                </c:pt>
                <c:pt idx="4">
                  <c:v>160988.72536058442</c:v>
                </c:pt>
                <c:pt idx="5">
                  <c:v>175483.0454093469</c:v>
                </c:pt>
                <c:pt idx="6">
                  <c:v>190415.96043135502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EA9E-4CD3-9573-8B08443EA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895584"/>
        <c:axId val="646892864"/>
      </c:lineChart>
      <c:catAx>
        <c:axId val="64689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n-US"/>
          </a:p>
        </c:txPr>
        <c:crossAx val="646892864"/>
        <c:crosses val="autoZero"/>
        <c:auto val="1"/>
        <c:lblAlgn val="ctr"/>
        <c:lblOffset val="100"/>
        <c:noMultiLvlLbl val="0"/>
      </c:catAx>
      <c:valAx>
        <c:axId val="64689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2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r>
                  <a:rPr lang="en-US"/>
                  <a:t>kilograms</a:t>
                </a:r>
              </a:p>
            </c:rich>
          </c:tx>
          <c:layout>
            <c:manualLayout>
              <c:xMode val="edge"/>
              <c:yMode val="edge"/>
              <c:x val="2.7684261689511033E-2"/>
              <c:y val="0.197222347206599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200" b="0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n-US"/>
          </a:p>
        </c:txPr>
        <c:crossAx val="64689558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lang="ja-JP" sz="12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n-US"/>
          </a:p>
        </c:txPr>
      </c:dTable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317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3175" cap="flat" cmpd="sng" algn="ctr">
          <a:solidFill>
            <a:srgbClr val="000000"/>
          </a:solidFill>
          <a:prstDash val="solid"/>
          <a:round/>
        </a14:hiddenLine>
      </a:ext>
    </a:extLst>
  </c:spPr>
  <c:txPr>
    <a:bodyPr/>
    <a:lstStyle/>
    <a:p>
      <a:pPr>
        <a:defRPr sz="1200">
          <a:solidFill>
            <a:srgbClr val="000000"/>
          </a:solidFill>
          <a:latin typeface="Arial" panose="020B0604020202020204" pitchFamily="34" charset="0"/>
        </a:defRPr>
      </a:pPr>
      <a:endParaRPr lang="en-US"/>
    </a:p>
  </c:txPr>
  <c:printSettings>
    <c:headerFooter/>
    <c:pageMargins b="0" l="0" r="0" t="0" header="0.31496062992126" footer="0.31496062992126"/>
    <c:pageSetup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ChartIndex!$F$17</c:f>
          <c:strCache>
            <c:ptCount val="1"/>
            <c:pt idx="0">
              <c:v>AMOLED Input Area by Panel Maker</c:v>
            </c:pt>
          </c:strCache>
        </c:strRef>
      </c:tx>
      <c:layout>
        <c:manualLayout>
          <c:xMode val="edge"/>
          <c:yMode val="edge"/>
          <c:x val="0.35029318557402545"/>
          <c:y val="2.3280423280423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800" b="1" i="0" u="none" strike="noStrike" kern="1200" spc="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698044681985301"/>
          <c:y val="8.6498187726534198E-2"/>
          <c:w val="0.81186254647877376"/>
          <c:h val="0.4401806440861559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ChData01!$D$85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ChData01!$E$84:$K$84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ChData01!$E$85:$K$85</c:f>
              <c:numCache>
                <c:formatCode>#,##0_ 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CC-4BF7-950A-0717D46D7671}"/>
            </c:ext>
          </c:extLst>
        </c:ser>
        <c:ser>
          <c:idx val="1"/>
          <c:order val="1"/>
          <c:tx>
            <c:strRef>
              <c:f>ChData01!$D$86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ChData01!$E$84:$K$84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ChData01!$E$86:$K$86</c:f>
              <c:numCache>
                <c:formatCode>#,##0_ 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CC-4BF7-950A-0717D46D7671}"/>
            </c:ext>
          </c:extLst>
        </c:ser>
        <c:ser>
          <c:idx val="2"/>
          <c:order val="2"/>
          <c:tx>
            <c:strRef>
              <c:f>ChData01!$D$87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ChData01!$E$84:$K$84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ChData01!$E$87:$K$87</c:f>
              <c:numCache>
                <c:formatCode>#,##0_ 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CC-4BF7-950A-0717D46D7671}"/>
            </c:ext>
          </c:extLst>
        </c:ser>
        <c:ser>
          <c:idx val="3"/>
          <c:order val="3"/>
          <c:tx>
            <c:strRef>
              <c:f>ChData01!$D$88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ChData01!$E$84:$K$84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ChData01!$E$88:$K$88</c:f>
              <c:numCache>
                <c:formatCode>#,##0_ 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BACC-4BF7-950A-0717D46D7671}"/>
            </c:ext>
          </c:extLst>
        </c:ser>
        <c:ser>
          <c:idx val="4"/>
          <c:order val="4"/>
          <c:tx>
            <c:strRef>
              <c:f>ChData01!$D$89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ChData01!$E$84:$K$84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ChData01!$E$89:$K$89</c:f>
              <c:numCache>
                <c:formatCode>#,##0_ 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CC-4BF7-950A-0717D46D7671}"/>
            </c:ext>
          </c:extLst>
        </c:ser>
        <c:ser>
          <c:idx val="5"/>
          <c:order val="5"/>
          <c:tx>
            <c:strRef>
              <c:f>ChData01!$D$90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ChData01!$E$84:$K$84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ChData01!$E$90:$K$90</c:f>
              <c:numCache>
                <c:formatCode>#,##0_ 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5-BACC-4BF7-950A-0717D46D7671}"/>
            </c:ext>
          </c:extLst>
        </c:ser>
        <c:ser>
          <c:idx val="6"/>
          <c:order val="6"/>
          <c:tx>
            <c:strRef>
              <c:f>ChData01!$D$91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ChData01!$E$84:$K$84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ChData01!$E$91:$K$91</c:f>
              <c:numCache>
                <c:formatCode>#,##0_ 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CC-4BF7-950A-0717D46D7671}"/>
            </c:ext>
          </c:extLst>
        </c:ser>
        <c:ser>
          <c:idx val="7"/>
          <c:order val="7"/>
          <c:tx>
            <c:strRef>
              <c:f>ChData01!$D$92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ChData01!$E$84:$K$84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ChData01!$E$92:$K$92</c:f>
              <c:numCache>
                <c:formatCode>#,##0_ 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F-BACC-4BF7-950A-0717D46D7671}"/>
            </c:ext>
          </c:extLst>
        </c:ser>
        <c:ser>
          <c:idx val="8"/>
          <c:order val="8"/>
          <c:tx>
            <c:strRef>
              <c:f>ChData01!$D$93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ChData01!$E$84:$K$84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ChData01!$E$93:$K$93</c:f>
              <c:numCache>
                <c:formatCode>#,##0_ 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CC-4BF7-950A-0717D46D7671}"/>
            </c:ext>
          </c:extLst>
        </c:ser>
        <c:ser>
          <c:idx val="9"/>
          <c:order val="9"/>
          <c:tx>
            <c:strRef>
              <c:f>ChData01!$D$94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ChData01!$E$84:$K$84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ChData01!$E$94:$K$94</c:f>
              <c:numCache>
                <c:formatCode>#,##0_ 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CC-4BF7-950A-0717D46D7671}"/>
            </c:ext>
          </c:extLst>
        </c:ser>
        <c:ser>
          <c:idx val="10"/>
          <c:order val="10"/>
          <c:tx>
            <c:strRef>
              <c:f>ChData01!$D$95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ChData01!$E$84:$K$84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ChData01!$E$95:$K$95</c:f>
              <c:numCache>
                <c:formatCode>#,##0_ 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CC-4BF7-950A-0717D46D7671}"/>
            </c:ext>
          </c:extLst>
        </c:ser>
        <c:ser>
          <c:idx val="11"/>
          <c:order val="11"/>
          <c:tx>
            <c:strRef>
              <c:f>ChData01!$D$96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ChData01!$E$84:$K$84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ChData01!$E$96:$K$96</c:f>
            </c:numRef>
          </c:val>
          <c:extLst>
            <c:ext xmlns:c16="http://schemas.microsoft.com/office/drawing/2014/chart" uri="{C3380CC4-5D6E-409C-BE32-E72D297353CC}">
              <c16:uniqueId val="{0000000A-BACC-4BF7-950A-0717D46D7671}"/>
            </c:ext>
          </c:extLst>
        </c:ser>
        <c:ser>
          <c:idx val="12"/>
          <c:order val="12"/>
          <c:tx>
            <c:strRef>
              <c:f>ChData01!$D$97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ChData01!$E$84:$K$84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ChData01!$E$97:$K$97</c:f>
              <c:numCache>
                <c:formatCode>#,##0_ 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CC-4BF7-950A-0717D46D7671}"/>
            </c:ext>
          </c:extLst>
        </c:ser>
        <c:ser>
          <c:idx val="13"/>
          <c:order val="13"/>
          <c:tx>
            <c:strRef>
              <c:f>ChData01!$D$98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ChData01!$E$84:$K$84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ChData01!$E$98:$K$98</c:f>
            </c:numRef>
          </c:val>
          <c:extLst>
            <c:ext xmlns:c16="http://schemas.microsoft.com/office/drawing/2014/chart" uri="{C3380CC4-5D6E-409C-BE32-E72D297353CC}">
              <c16:uniqueId val="{0000000C-BACC-4BF7-950A-0717D46D7671}"/>
            </c:ext>
          </c:extLst>
        </c:ser>
        <c:ser>
          <c:idx val="14"/>
          <c:order val="14"/>
          <c:tx>
            <c:strRef>
              <c:f>ChData01!$D$99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ChData01!$E$84:$K$84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ChData01!$E$99:$K$99</c:f>
            </c:numRef>
          </c:val>
          <c:extLst>
            <c:ext xmlns:c16="http://schemas.microsoft.com/office/drawing/2014/chart" uri="{C3380CC4-5D6E-409C-BE32-E72D297353CC}">
              <c16:uniqueId val="{0000000D-BACC-4BF7-950A-0717D46D7671}"/>
            </c:ext>
          </c:extLst>
        </c:ser>
        <c:ser>
          <c:idx val="15"/>
          <c:order val="15"/>
          <c:tx>
            <c:strRef>
              <c:f>ChData01!$D$100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ChData01!$E$84:$K$84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ChData01!$E$100:$K$100</c:f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0-BACC-4BF7-950A-0717D46D7671}"/>
            </c:ext>
          </c:extLst>
        </c:ser>
        <c:ser>
          <c:idx val="16"/>
          <c:order val="16"/>
          <c:tx>
            <c:strRef>
              <c:f>ChData01!$D$101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ChData01!$E$84:$K$84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ChData01!$E$101:$K$101</c:f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1-BACC-4BF7-950A-0717D46D767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646897760"/>
        <c:axId val="377256048"/>
        <c:extLst/>
      </c:barChart>
      <c:lineChart>
        <c:grouping val="standard"/>
        <c:varyColors val="0"/>
        <c:ser>
          <c:idx val="17"/>
          <c:order val="17"/>
          <c:tx>
            <c:strRef>
              <c:f>ChData01!$D$102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ja-JP" sz="120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ChData01!$E$84:$K$84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ChData01!$E$102:$K$102</c:f>
            </c:numRef>
          </c:val>
          <c:smooth val="0"/>
          <c:extLst>
            <c:ext xmlns:c16="http://schemas.microsoft.com/office/drawing/2014/chart" uri="{C3380CC4-5D6E-409C-BE32-E72D297353CC}">
              <c16:uniqueId val="{0000000E-BACC-4BF7-950A-0717D46D7671}"/>
            </c:ext>
          </c:extLst>
        </c:ser>
        <c:ser>
          <c:idx val="18"/>
          <c:order val="18"/>
          <c:tx>
            <c:strRef>
              <c:f>ChData01!$D$103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ChData01!$E$84:$K$84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ChData01!$E$103:$K$103</c:f>
            </c:numRef>
          </c:val>
          <c:smooth val="0"/>
          <c:extLst>
            <c:ext xmlns:c16="http://schemas.microsoft.com/office/drawing/2014/chart" uri="{C3380CC4-5D6E-409C-BE32-E72D297353CC}">
              <c16:uniqueId val="{00000000-1E5F-4B81-B55D-4DBA4A41C33A}"/>
            </c:ext>
          </c:extLst>
        </c:ser>
        <c:ser>
          <c:idx val="19"/>
          <c:order val="19"/>
          <c:tx>
            <c:strRef>
              <c:f>ChData01!$D$104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ChData01!$E$84:$K$84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ChData01!$E$104:$K$104</c:f>
            </c:numRef>
          </c:val>
          <c:smooth val="0"/>
          <c:extLst>
            <c:ext xmlns:c16="http://schemas.microsoft.com/office/drawing/2014/chart" uri="{C3380CC4-5D6E-409C-BE32-E72D297353CC}">
              <c16:uniqueId val="{00000001-1E5F-4B81-B55D-4DBA4A41C33A}"/>
            </c:ext>
          </c:extLst>
        </c:ser>
        <c:ser>
          <c:idx val="20"/>
          <c:order val="20"/>
          <c:tx>
            <c:strRef>
              <c:f>ChData01!$D$105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ja-JP" sz="120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ChData01!$E$84:$K$84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ChData01!$E$105:$K$105</c:f>
              <c:numCache>
                <c:formatCode>#,##0_ 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5F-4B81-B55D-4DBA4A41C33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46897760"/>
        <c:axId val="377256048"/>
      </c:lineChart>
      <c:catAx>
        <c:axId val="646897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n-US"/>
          </a:p>
        </c:txPr>
        <c:crossAx val="377256048"/>
        <c:crosses val="autoZero"/>
        <c:auto val="1"/>
        <c:lblAlgn val="ctr"/>
        <c:lblOffset val="100"/>
        <c:noMultiLvlLbl val="0"/>
      </c:catAx>
      <c:valAx>
        <c:axId val="37725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2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r>
                  <a:rPr lang="en-US"/>
                  <a:t>1,000  m2</a:t>
                </a:r>
              </a:p>
            </c:rich>
          </c:tx>
          <c:layout>
            <c:manualLayout>
              <c:xMode val="edge"/>
              <c:yMode val="edge"/>
              <c:x val="3.1406974391219721E-2"/>
              <c:y val="0.218423431868087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200" b="0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n-US"/>
          </a:p>
        </c:txPr>
        <c:crossAx val="64689776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lang="ja-JP" sz="11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317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3175" cap="flat" cmpd="sng" algn="ctr">
          <a:solidFill>
            <a:srgbClr val="000000"/>
          </a:solidFill>
          <a:prstDash val="solid"/>
          <a:round/>
        </a14:hiddenLine>
      </a:ext>
    </a:extLst>
  </c:spPr>
  <c:txPr>
    <a:bodyPr/>
    <a:lstStyle/>
    <a:p>
      <a:pPr>
        <a:defRPr sz="1200">
          <a:solidFill>
            <a:srgbClr val="000000"/>
          </a:solidFill>
          <a:latin typeface="Arial" panose="020B0604020202020204" pitchFamily="34" charset="0"/>
        </a:defRPr>
      </a:pPr>
      <a:endParaRPr lang="en-US"/>
    </a:p>
  </c:txPr>
  <c:printSettings>
    <c:headerFooter/>
    <c:pageMargins b="0" l="0" r="0" t="0" header="0.31496062992126" footer="0.31496062992126"/>
    <c:pageSetup orientation="landscape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ChartIndex!$F$18</c:f>
          <c:strCache>
            <c:ptCount val="1"/>
            <c:pt idx="0">
              <c:v>AMOLED Input Area by Panel Maker - TV / Other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800" b="1" i="0" u="none" strike="noStrike" kern="1200" spc="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68086148653371"/>
          <c:y val="8.1530142065575142E-2"/>
          <c:w val="0.84463504149569868"/>
          <c:h val="0.6939970836978710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ChData01!$D$110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ChData01!$E$109:$K$109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ChData01!$E$110:$K$110</c:f>
              <c:numCache>
                <c:formatCode>#,##0_ 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CA-4A18-8EB3-20758DF36B40}"/>
            </c:ext>
          </c:extLst>
        </c:ser>
        <c:ser>
          <c:idx val="1"/>
          <c:order val="1"/>
          <c:tx>
            <c:strRef>
              <c:f>ChData01!$D$111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ChData01!$E$109:$K$109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ChData01!$E$111:$K$111</c:f>
              <c:numCache>
                <c:formatCode>#,##0_ 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CA-4A18-8EB3-20758DF36B40}"/>
            </c:ext>
          </c:extLst>
        </c:ser>
        <c:ser>
          <c:idx val="2"/>
          <c:order val="2"/>
          <c:tx>
            <c:strRef>
              <c:f>ChData01!$D$112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ChData01!$E$109:$K$109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ChData01!$E$112:$K$112</c:f>
            </c:numRef>
          </c:val>
          <c:extLst>
            <c:ext xmlns:c16="http://schemas.microsoft.com/office/drawing/2014/chart" uri="{C3380CC4-5D6E-409C-BE32-E72D297353CC}">
              <c16:uniqueId val="{00000002-8ACA-4A18-8EB3-20758DF36B40}"/>
            </c:ext>
          </c:extLst>
        </c:ser>
        <c:ser>
          <c:idx val="3"/>
          <c:order val="3"/>
          <c:tx>
            <c:strRef>
              <c:f>ChData01!$D$113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ChData01!$E$109:$K$109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ChData01!$E$113:$K$113</c:f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8ACA-4A18-8EB3-20758DF36B40}"/>
            </c:ext>
          </c:extLst>
        </c:ser>
        <c:ser>
          <c:idx val="4"/>
          <c:order val="4"/>
          <c:tx>
            <c:strRef>
              <c:f>ChData01!$D$114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ChData01!$E$109:$K$109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ChData01!$E$114:$K$114</c:f>
            </c:numRef>
          </c:val>
          <c:extLst>
            <c:ext xmlns:c16="http://schemas.microsoft.com/office/drawing/2014/chart" uri="{C3380CC4-5D6E-409C-BE32-E72D297353CC}">
              <c16:uniqueId val="{00000000-6DD8-4F3E-A802-8CAEDC036428}"/>
            </c:ext>
          </c:extLst>
        </c:ser>
        <c:ser>
          <c:idx val="5"/>
          <c:order val="5"/>
          <c:tx>
            <c:strRef>
              <c:f>ChData01!$D$115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ChData01!$E$109:$K$109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ChData01!$E$115:$K$115</c:f>
            </c:numRef>
          </c:val>
          <c:extLst>
            <c:ext xmlns:c16="http://schemas.microsoft.com/office/drawing/2014/chart" uri="{C3380CC4-5D6E-409C-BE32-E72D297353CC}">
              <c16:uniqueId val="{00000001-6DD8-4F3E-A802-8CAEDC036428}"/>
            </c:ext>
          </c:extLst>
        </c:ser>
        <c:ser>
          <c:idx val="6"/>
          <c:order val="6"/>
          <c:tx>
            <c:strRef>
              <c:f>ChData01!$D$116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ChData01!$E$109:$K$109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ChData01!$E$116:$K$116</c:f>
            </c:numRef>
          </c:val>
          <c:extLst>
            <c:ext xmlns:c16="http://schemas.microsoft.com/office/drawing/2014/chart" uri="{C3380CC4-5D6E-409C-BE32-E72D297353CC}">
              <c16:uniqueId val="{00000000-FA69-4BC6-B6F3-FD3E76B6B1DF}"/>
            </c:ext>
          </c:extLst>
        </c:ser>
        <c:ser>
          <c:idx val="7"/>
          <c:order val="7"/>
          <c:tx>
            <c:strRef>
              <c:f>ChData01!$D$117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ChData01!$E$109:$K$109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ChData01!$E$117:$K$117</c:f>
            </c:numRef>
          </c:val>
          <c:extLst>
            <c:ext xmlns:c16="http://schemas.microsoft.com/office/drawing/2014/chart" uri="{C3380CC4-5D6E-409C-BE32-E72D297353CC}">
              <c16:uniqueId val="{00000001-FA69-4BC6-B6F3-FD3E76B6B1DF}"/>
            </c:ext>
          </c:extLst>
        </c:ser>
        <c:ser>
          <c:idx val="8"/>
          <c:order val="8"/>
          <c:tx>
            <c:strRef>
              <c:f>ChData01!$D$118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ChData01!$E$109:$K$109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ChData01!$E$118:$K$118</c:f>
            </c:numRef>
          </c:val>
          <c:extLst>
            <c:ext xmlns:c16="http://schemas.microsoft.com/office/drawing/2014/chart" uri="{C3380CC4-5D6E-409C-BE32-E72D297353CC}">
              <c16:uniqueId val="{00000002-FA69-4BC6-B6F3-FD3E76B6B1DF}"/>
            </c:ext>
          </c:extLst>
        </c:ser>
        <c:ser>
          <c:idx val="9"/>
          <c:order val="9"/>
          <c:tx>
            <c:strRef>
              <c:f>ChData01!$D$119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ChData01!$E$109:$K$109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ChData01!$E$119:$K$119</c:f>
            </c:numRef>
          </c:val>
          <c:extLst>
            <c:ext xmlns:c16="http://schemas.microsoft.com/office/drawing/2014/chart" uri="{C3380CC4-5D6E-409C-BE32-E72D297353CC}">
              <c16:uniqueId val="{00000003-FA69-4BC6-B6F3-FD3E76B6B1DF}"/>
            </c:ext>
          </c:extLst>
        </c:ser>
        <c:ser>
          <c:idx val="10"/>
          <c:order val="10"/>
          <c:tx>
            <c:strRef>
              <c:f>ChData01!$D$120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ChData01!$E$109:$K$109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ChData01!$E$120:$K$120</c:f>
            </c:numRef>
          </c:val>
          <c:extLst>
            <c:ext xmlns:c16="http://schemas.microsoft.com/office/drawing/2014/chart" uri="{C3380CC4-5D6E-409C-BE32-E72D297353CC}">
              <c16:uniqueId val="{00000004-FA69-4BC6-B6F3-FD3E76B6B1DF}"/>
            </c:ext>
          </c:extLst>
        </c:ser>
        <c:ser>
          <c:idx val="11"/>
          <c:order val="11"/>
          <c:tx>
            <c:strRef>
              <c:f>ChData01!$D$121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ChData01!$E$109:$K$109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ChData01!$E$121:$K$121</c:f>
            </c:numRef>
          </c:val>
          <c:extLst>
            <c:ext xmlns:c16="http://schemas.microsoft.com/office/drawing/2014/chart" uri="{C3380CC4-5D6E-409C-BE32-E72D297353CC}">
              <c16:uniqueId val="{00000005-FA69-4BC6-B6F3-FD3E76B6B1DF}"/>
            </c:ext>
          </c:extLst>
        </c:ser>
        <c:ser>
          <c:idx val="12"/>
          <c:order val="12"/>
          <c:tx>
            <c:strRef>
              <c:f>ChData01!$D$122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ChData01!$E$109:$K$109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ChData01!$E$122:$K$122</c:f>
            </c:numRef>
          </c:val>
          <c:extLst>
            <c:ext xmlns:c16="http://schemas.microsoft.com/office/drawing/2014/chart" uri="{C3380CC4-5D6E-409C-BE32-E72D297353CC}">
              <c16:uniqueId val="{00000006-FA69-4BC6-B6F3-FD3E76B6B1DF}"/>
            </c:ext>
          </c:extLst>
        </c:ser>
        <c:ser>
          <c:idx val="13"/>
          <c:order val="13"/>
          <c:tx>
            <c:strRef>
              <c:f>ChData01!$D$123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ChData01!$E$109:$K$109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ChData01!$E$123:$K$123</c:f>
            </c:numRef>
          </c:val>
          <c:extLst>
            <c:ext xmlns:c16="http://schemas.microsoft.com/office/drawing/2014/chart" uri="{C3380CC4-5D6E-409C-BE32-E72D297353CC}">
              <c16:uniqueId val="{00000007-FA69-4BC6-B6F3-FD3E76B6B1DF}"/>
            </c:ext>
          </c:extLst>
        </c:ser>
        <c:ser>
          <c:idx val="14"/>
          <c:order val="14"/>
          <c:tx>
            <c:strRef>
              <c:f>ChData01!$D$124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ChData01!$E$109:$K$109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ChData01!$E$124:$K$124</c:f>
            </c:numRef>
          </c:val>
          <c:extLst>
            <c:ext xmlns:c16="http://schemas.microsoft.com/office/drawing/2014/chart" uri="{C3380CC4-5D6E-409C-BE32-E72D297353CC}">
              <c16:uniqueId val="{00000008-FA69-4BC6-B6F3-FD3E76B6B1DF}"/>
            </c:ext>
          </c:extLst>
        </c:ser>
        <c:ser>
          <c:idx val="15"/>
          <c:order val="15"/>
          <c:tx>
            <c:strRef>
              <c:f>ChData01!$D$125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ChData01!$E$109:$K$109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ChData01!$E$125:$K$125</c:f>
            </c:numRef>
          </c:val>
          <c:extLst>
            <c:ext xmlns:c16="http://schemas.microsoft.com/office/drawing/2014/chart" uri="{C3380CC4-5D6E-409C-BE32-E72D297353CC}">
              <c16:uniqueId val="{00000009-FA69-4BC6-B6F3-FD3E76B6B1DF}"/>
            </c:ext>
          </c:extLst>
        </c:ser>
        <c:ser>
          <c:idx val="16"/>
          <c:order val="16"/>
          <c:tx>
            <c:strRef>
              <c:f>ChData01!$D$126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ChData01!$E$109:$K$109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ChData01!$E$126:$K$126</c:f>
            </c:numRef>
          </c:val>
          <c:extLst>
            <c:ext xmlns:c16="http://schemas.microsoft.com/office/drawing/2014/chart" uri="{C3380CC4-5D6E-409C-BE32-E72D297353CC}">
              <c16:uniqueId val="{0000000A-FA69-4BC6-B6F3-FD3E76B6B1DF}"/>
            </c:ext>
          </c:extLst>
        </c:ser>
        <c:ser>
          <c:idx val="17"/>
          <c:order val="17"/>
          <c:tx>
            <c:strRef>
              <c:f>ChData01!$D$127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ChData01!$E$109:$K$109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ChData01!$E$127:$K$127</c:f>
            </c:numRef>
          </c:val>
          <c:extLst>
            <c:ext xmlns:c16="http://schemas.microsoft.com/office/drawing/2014/chart" uri="{C3380CC4-5D6E-409C-BE32-E72D297353CC}">
              <c16:uniqueId val="{0000000B-FA69-4BC6-B6F3-FD3E76B6B1DF}"/>
            </c:ext>
          </c:extLst>
        </c:ser>
        <c:ser>
          <c:idx val="18"/>
          <c:order val="18"/>
          <c:tx>
            <c:strRef>
              <c:f>ChData01!$D$128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ChData01!$E$109:$K$109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ChData01!$E$128:$K$128</c:f>
            </c:numRef>
          </c:val>
          <c:extLst>
            <c:ext xmlns:c16="http://schemas.microsoft.com/office/drawing/2014/chart" uri="{C3380CC4-5D6E-409C-BE32-E72D297353CC}">
              <c16:uniqueId val="{0000000C-FA69-4BC6-B6F3-FD3E76B6B1DF}"/>
            </c:ext>
          </c:extLst>
        </c:ser>
        <c:ser>
          <c:idx val="19"/>
          <c:order val="19"/>
          <c:tx>
            <c:strRef>
              <c:f>ChData01!$D$129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ChData01!$E$109:$K$109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ChData01!$E$129:$K$129</c:f>
            </c:numRef>
          </c:val>
          <c:extLst>
            <c:ext xmlns:c16="http://schemas.microsoft.com/office/drawing/2014/chart" uri="{C3380CC4-5D6E-409C-BE32-E72D297353CC}">
              <c16:uniqueId val="{0000000D-FA69-4BC6-B6F3-FD3E76B6B1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7262576"/>
        <c:axId val="377254416"/>
      </c:barChart>
      <c:lineChart>
        <c:grouping val="standard"/>
        <c:varyColors val="0"/>
        <c:ser>
          <c:idx val="20"/>
          <c:order val="20"/>
          <c:tx>
            <c:strRef>
              <c:f>ChData01!$D$130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ja-JP" sz="120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ChData01!$E$109:$K$109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ChData01!$E$130:$K$130</c:f>
              <c:numCache>
                <c:formatCode>#,##0_ 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A69-4BC6-B6F3-FD3E76B6B1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7262576"/>
        <c:axId val="377254416"/>
      </c:lineChart>
      <c:catAx>
        <c:axId val="37726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n-US"/>
          </a:p>
        </c:txPr>
        <c:crossAx val="377254416"/>
        <c:crosses val="autoZero"/>
        <c:auto val="1"/>
        <c:lblAlgn val="ctr"/>
        <c:lblOffset val="100"/>
        <c:noMultiLvlLbl val="0"/>
      </c:catAx>
      <c:valAx>
        <c:axId val="37725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ja-JP" sz="12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r>
                  <a:rPr lang="en-US"/>
                  <a:t>1,000  m2</a:t>
                </a:r>
              </a:p>
            </c:rich>
          </c:tx>
          <c:layout>
            <c:manualLayout>
              <c:xMode val="edge"/>
              <c:yMode val="edge"/>
              <c:x val="2.8470010693107804E-2"/>
              <c:y val="0.30603491230262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ja-JP" sz="1200" b="0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n-US"/>
          </a:p>
        </c:txPr>
        <c:crossAx val="37726257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lang="ja-JP" sz="12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317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3175" cap="flat" cmpd="sng" algn="ctr">
          <a:solidFill>
            <a:srgbClr val="000000"/>
          </a:solidFill>
          <a:prstDash val="solid"/>
          <a:round/>
        </a14:hiddenLine>
      </a:ext>
    </a:extLst>
  </c:spPr>
  <c:txPr>
    <a:bodyPr/>
    <a:lstStyle/>
    <a:p>
      <a:pPr>
        <a:defRPr sz="1200">
          <a:solidFill>
            <a:srgbClr val="000000"/>
          </a:solidFill>
          <a:latin typeface="Arial" panose="020B0604020202020204" pitchFamily="34" charset="0"/>
        </a:defRPr>
      </a:pPr>
      <a:endParaRPr lang="en-US"/>
    </a:p>
  </c:txPr>
  <c:printSettings>
    <c:headerFooter/>
    <c:pageMargins b="0" l="0" r="0" t="0" header="0.31496062992126" footer="0.31496062992126"/>
    <c:pageSetup orientation="landscape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ChartIndex!$F$19</c:f>
          <c:strCache>
            <c:ptCount val="1"/>
            <c:pt idx="0">
              <c:v>AMOLED Material Purchase Amount by Panel Maker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800" b="1" i="0" u="none" strike="noStrike" kern="1200" spc="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59419931139052"/>
          <c:y val="7.6230798363747118E-2"/>
          <c:w val="0.85692472712704559"/>
          <c:h val="0.426244719410073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ChData01!$D$136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rgbClr val="ED7D3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ChData01!$E$135:$K$135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ChData01!$E$136:$K$136</c:f>
              <c:numCache>
                <c:formatCode>"$"#,##0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A5-404B-8058-7A77AAAF055C}"/>
            </c:ext>
          </c:extLst>
        </c:ser>
        <c:ser>
          <c:idx val="1"/>
          <c:order val="1"/>
          <c:tx>
            <c:strRef>
              <c:f>ChData01!$D$137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ChData01!$E$135:$K$135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ChData01!$E$137:$K$137</c:f>
              <c:numCache>
                <c:formatCode>"$"#,##0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A5-404B-8058-7A77AAAF055C}"/>
            </c:ext>
          </c:extLst>
        </c:ser>
        <c:ser>
          <c:idx val="2"/>
          <c:order val="2"/>
          <c:tx>
            <c:strRef>
              <c:f>ChData01!$D$138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ChData01!$E$135:$K$135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ChData01!$E$138:$K$138</c:f>
              <c:numCache>
                <c:formatCode>"$"#,##0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A5-404B-8058-7A77AAAF055C}"/>
            </c:ext>
          </c:extLst>
        </c:ser>
        <c:ser>
          <c:idx val="3"/>
          <c:order val="3"/>
          <c:tx>
            <c:strRef>
              <c:f>ChData01!$D$139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ChData01!$E$135:$K$135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ChData01!$E$139:$K$139</c:f>
              <c:numCache>
                <c:formatCode>"$"#,##0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D-5DA5-404B-8058-7A77AAAF055C}"/>
            </c:ext>
          </c:extLst>
        </c:ser>
        <c:ser>
          <c:idx val="4"/>
          <c:order val="4"/>
          <c:tx>
            <c:strRef>
              <c:f>ChData01!$D$140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ChData01!$E$135:$K$135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ChData01!$E$140:$K$140</c:f>
              <c:numCache>
                <c:formatCode>"$"#,##0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A5-404B-8058-7A77AAAF055C}"/>
            </c:ext>
          </c:extLst>
        </c:ser>
        <c:ser>
          <c:idx val="5"/>
          <c:order val="5"/>
          <c:tx>
            <c:strRef>
              <c:f>ChData01!$D$141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ChData01!$E$135:$K$135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ChData01!$E$141:$K$141</c:f>
              <c:numCache>
                <c:formatCode>"$"#,##0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E-5DA5-404B-8058-7A77AAAF055C}"/>
            </c:ext>
          </c:extLst>
        </c:ser>
        <c:ser>
          <c:idx val="6"/>
          <c:order val="6"/>
          <c:tx>
            <c:strRef>
              <c:f>ChData01!$D$142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ChData01!$E$135:$K$135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ChData01!$E$142:$K$142</c:f>
              <c:numCache>
                <c:formatCode>"$"#,##0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A5-404B-8058-7A77AAAF055C}"/>
            </c:ext>
          </c:extLst>
        </c:ser>
        <c:ser>
          <c:idx val="7"/>
          <c:order val="7"/>
          <c:tx>
            <c:strRef>
              <c:f>ChData01!$D$143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ChData01!$E$135:$K$135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ChData01!$E$143:$K$143</c:f>
              <c:numCache>
                <c:formatCode>"$"#,##0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F-5DA5-404B-8058-7A77AAAF055C}"/>
            </c:ext>
          </c:extLst>
        </c:ser>
        <c:ser>
          <c:idx val="8"/>
          <c:order val="8"/>
          <c:tx>
            <c:strRef>
              <c:f>ChData01!$D$144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ChData01!$E$135:$K$135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ChData01!$E$144:$K$144</c:f>
              <c:numCache>
                <c:formatCode>"$"#,##0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A5-404B-8058-7A77AAAF055C}"/>
            </c:ext>
          </c:extLst>
        </c:ser>
        <c:ser>
          <c:idx val="9"/>
          <c:order val="9"/>
          <c:tx>
            <c:strRef>
              <c:f>ChData01!$D$145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ChData01!$E$135:$K$135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ChData01!$E$145:$K$145</c:f>
              <c:numCache>
                <c:formatCode>"$"#,##0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DA5-404B-8058-7A77AAAF055C}"/>
            </c:ext>
          </c:extLst>
        </c:ser>
        <c:ser>
          <c:idx val="10"/>
          <c:order val="10"/>
          <c:tx>
            <c:strRef>
              <c:f>ChData01!$D$146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ChData01!$E$135:$K$135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ChData01!$E$146:$K$146</c:f>
              <c:numCache>
                <c:formatCode>"$"#,##0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DA5-404B-8058-7A77AAAF055C}"/>
            </c:ext>
          </c:extLst>
        </c:ser>
        <c:ser>
          <c:idx val="11"/>
          <c:order val="11"/>
          <c:tx>
            <c:strRef>
              <c:f>ChData01!$D$147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ChData01!$E$135:$K$135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ChData01!$E$147:$K$147</c:f>
              <c:numCache>
                <c:formatCode>"$"#,##0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DA5-404B-8058-7A77AAAF055C}"/>
            </c:ext>
          </c:extLst>
        </c:ser>
        <c:ser>
          <c:idx val="12"/>
          <c:order val="12"/>
          <c:tx>
            <c:strRef>
              <c:f>ChData01!$D$148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ChData01!$E$135:$K$135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ChData01!$E$148:$K$148</c:f>
            </c:numRef>
          </c:val>
          <c:extLst>
            <c:ext xmlns:c16="http://schemas.microsoft.com/office/drawing/2014/chart" uri="{C3380CC4-5D6E-409C-BE32-E72D297353CC}">
              <c16:uniqueId val="{00000009-5DA5-404B-8058-7A77AAAF055C}"/>
            </c:ext>
          </c:extLst>
        </c:ser>
        <c:ser>
          <c:idx val="13"/>
          <c:order val="13"/>
          <c:tx>
            <c:strRef>
              <c:f>ChData01!$D$149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ChData01!$E$135:$K$135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ChData01!$E$149:$K$149</c:f>
            </c:numRef>
          </c:val>
          <c:extLst>
            <c:ext xmlns:c16="http://schemas.microsoft.com/office/drawing/2014/chart" uri="{C3380CC4-5D6E-409C-BE32-E72D297353CC}">
              <c16:uniqueId val="{0000000A-5DA5-404B-8058-7A77AAAF055C}"/>
            </c:ext>
          </c:extLst>
        </c:ser>
        <c:ser>
          <c:idx val="14"/>
          <c:order val="14"/>
          <c:tx>
            <c:strRef>
              <c:f>ChData01!$D$150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ChData01!$E$135:$K$135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ChData01!$E$150:$K$150</c:f>
            </c:numRef>
          </c:val>
          <c:extLst>
            <c:ext xmlns:c16="http://schemas.microsoft.com/office/drawing/2014/chart" uri="{C3380CC4-5D6E-409C-BE32-E72D297353CC}">
              <c16:uniqueId val="{0000000B-5DA5-404B-8058-7A77AAAF055C}"/>
            </c:ext>
          </c:extLst>
        </c:ser>
        <c:ser>
          <c:idx val="15"/>
          <c:order val="15"/>
          <c:tx>
            <c:strRef>
              <c:f>ChData01!$D$151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ChData01!$E$135:$K$135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ChData01!$E$151:$K$151</c:f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0-5DA5-404B-8058-7A77AAAF055C}"/>
            </c:ext>
          </c:extLst>
        </c:ser>
        <c:ser>
          <c:idx val="16"/>
          <c:order val="16"/>
          <c:tx>
            <c:strRef>
              <c:f>ChData01!$D$152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ChData01!$E$135:$K$135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ChData01!$E$152:$K$152</c:f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1-5DA5-404B-8058-7A77AAAF055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377260400"/>
        <c:axId val="377257680"/>
        <c:extLst/>
      </c:barChart>
      <c:lineChart>
        <c:grouping val="standard"/>
        <c:varyColors val="0"/>
        <c:ser>
          <c:idx val="17"/>
          <c:order val="17"/>
          <c:tx>
            <c:strRef>
              <c:f>ChData01!$D$153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ja-JP" sz="120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ChData01!$E$135:$K$135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ChData01!$E$153:$K$153</c:f>
            </c:numRef>
          </c:val>
          <c:smooth val="0"/>
          <c:extLst>
            <c:ext xmlns:c16="http://schemas.microsoft.com/office/drawing/2014/chart" uri="{C3380CC4-5D6E-409C-BE32-E72D297353CC}">
              <c16:uniqueId val="{0000000C-5DA5-404B-8058-7A77AAAF055C}"/>
            </c:ext>
          </c:extLst>
        </c:ser>
        <c:ser>
          <c:idx val="18"/>
          <c:order val="18"/>
          <c:tx>
            <c:strRef>
              <c:f>ChData01!$D$154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ChData01!$E$135:$K$135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ChData01!$E$154:$K$154</c:f>
            </c:numRef>
          </c:val>
          <c:smooth val="0"/>
          <c:extLst>
            <c:ext xmlns:c16="http://schemas.microsoft.com/office/drawing/2014/chart" uri="{C3380CC4-5D6E-409C-BE32-E72D297353CC}">
              <c16:uniqueId val="{00000000-B85D-449F-98F7-3A38E210592E}"/>
            </c:ext>
          </c:extLst>
        </c:ser>
        <c:ser>
          <c:idx val="19"/>
          <c:order val="19"/>
          <c:tx>
            <c:strRef>
              <c:f>ChData01!$D$155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ChData01!$E$135:$K$135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ChData01!$E$155:$K$155</c:f>
            </c:numRef>
          </c:val>
          <c:smooth val="0"/>
          <c:extLst>
            <c:ext xmlns:c16="http://schemas.microsoft.com/office/drawing/2014/chart" uri="{C3380CC4-5D6E-409C-BE32-E72D297353CC}">
              <c16:uniqueId val="{00000001-B85D-449F-98F7-3A38E210592E}"/>
            </c:ext>
          </c:extLst>
        </c:ser>
        <c:ser>
          <c:idx val="20"/>
          <c:order val="20"/>
          <c:tx>
            <c:strRef>
              <c:f>ChData01!$D$156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ja-JP" sz="120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ChData01!$E$135:$K$135</c:f>
              <c:strCach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strCache>
            </c:strRef>
          </c:cat>
          <c:val>
            <c:numRef>
              <c:f>ChData01!$E$156:$K$156</c:f>
              <c:numCache>
                <c:formatCode>"$"#,##0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85D-449F-98F7-3A38E210592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77260400"/>
        <c:axId val="377257680"/>
      </c:lineChart>
      <c:catAx>
        <c:axId val="377260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n-US"/>
          </a:p>
        </c:txPr>
        <c:crossAx val="377257680"/>
        <c:crosses val="autoZero"/>
        <c:auto val="1"/>
        <c:lblAlgn val="ctr"/>
        <c:lblOffset val="100"/>
        <c:noMultiLvlLbl val="0"/>
      </c:catAx>
      <c:valAx>
        <c:axId val="37725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2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r>
                  <a:rPr lang="en-US"/>
                  <a:t>$ Millions</a:t>
                </a:r>
                <a:endParaRPr lang="ja-JP"/>
              </a:p>
            </c:rich>
          </c:tx>
          <c:layout>
            <c:manualLayout>
              <c:xMode val="edge"/>
              <c:yMode val="edge"/>
              <c:x val="2.5944891888398901E-2"/>
              <c:y val="0.2579986895097743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200" b="0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ja-JP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n-US"/>
          </a:p>
        </c:txPr>
        <c:crossAx val="37726040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lang="ja-JP" sz="11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317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3175" cap="flat" cmpd="sng" algn="ctr">
          <a:solidFill>
            <a:srgbClr val="000000"/>
          </a:solidFill>
          <a:prstDash val="solid"/>
          <a:round/>
        </a14:hiddenLine>
      </a:ext>
    </a:extLst>
  </c:spPr>
  <c:txPr>
    <a:bodyPr/>
    <a:lstStyle/>
    <a:p>
      <a:pPr>
        <a:defRPr sz="1200">
          <a:solidFill>
            <a:srgbClr val="000000"/>
          </a:solidFill>
          <a:latin typeface="Arial" panose="020B0604020202020204" pitchFamily="34" charset="0"/>
        </a:defRPr>
      </a:pPr>
      <a:endParaRPr lang="en-US"/>
    </a:p>
  </c:txPr>
  <c:printSettings>
    <c:headerFooter/>
    <c:pageMargins b="0" l="0" r="0" t="0" header="0.31496062992126" footer="0.31496062992126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12702</xdr:colOff>
      <xdr:row>0</xdr:row>
      <xdr:rowOff>71441</xdr:rowOff>
    </xdr:from>
    <xdr:to>
      <xdr:col>0</xdr:col>
      <xdr:colOff>3165083</xdr:colOff>
      <xdr:row>4</xdr:row>
      <xdr:rowOff>103108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89A2B39B-2737-4E44-AC38-9F7C81AD8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02" y="71441"/>
          <a:ext cx="3152381" cy="709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79376</xdr:colOff>
      <xdr:row>0</xdr:row>
      <xdr:rowOff>63504</xdr:rowOff>
    </xdr:from>
    <xdr:to>
      <xdr:col>2</xdr:col>
      <xdr:colOff>1822057</xdr:colOff>
      <xdr:row>4</xdr:row>
      <xdr:rowOff>31671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593D4B7D-E191-496F-AAD1-D0400E10F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376" y="63504"/>
          <a:ext cx="3152381" cy="6666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103188</xdr:colOff>
      <xdr:row>65</xdr:row>
      <xdr:rowOff>119062</xdr:rowOff>
    </xdr:from>
    <xdr:to>
      <xdr:col>24</xdr:col>
      <xdr:colOff>463324</xdr:colOff>
      <xdr:row>92</xdr:row>
      <xdr:rowOff>63272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A1BB1D-E223-458B-B3BD-140AF4A692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285750</xdr:colOff>
      <xdr:row>1</xdr:row>
      <xdr:rowOff>57150</xdr:rowOff>
    </xdr:from>
    <xdr:to>
      <xdr:col>10</xdr:col>
      <xdr:colOff>552450</xdr:colOff>
      <xdr:row>4</xdr:row>
      <xdr:rowOff>123825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4229100" y="228600"/>
          <a:ext cx="2895600" cy="581025"/>
        </a:xfrm>
        <a:prstGeom prst="rect">
          <a:avLst/>
        </a:prstGeom>
        <a:solidFill>
          <a:srgbClr val="CCFFCC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600" b="0">
              <a:solidFill>
                <a:srgbClr val="FF0000"/>
              </a:solidFill>
            </a:rPr>
            <a:t>This DB is a</a:t>
          </a:r>
          <a:r>
            <a:rPr kumimoji="1" lang="en-US" altLang="ja-JP" sz="1600" b="0" baseline="0">
              <a:solidFill>
                <a:srgbClr val="FF0000"/>
              </a:solidFill>
            </a:rPr>
            <a:t> source for pivot tables &amp; SupplyChartData</a:t>
          </a:r>
          <a:endParaRPr kumimoji="1" lang="ja-JP" altLang="en-US" sz="1600" b="0">
            <a:solidFill>
              <a:srgbClr val="FF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514350"/>
    <xdr:ext cx="10287000" cy="6000749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495300"/>
    <xdr:ext cx="10287000" cy="6000749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514349"/>
    <xdr:ext cx="10346530" cy="600075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514350"/>
    <xdr:ext cx="10287000" cy="600075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514350"/>
    <xdr:ext cx="10287000" cy="600075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77AE81B5-2727-406E-B9A8-0385928E6F3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514350"/>
    <xdr:ext cx="10287000" cy="600075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858EAA3-3546-49C2-9187-906A7B90993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514350"/>
    <xdr:ext cx="10287000" cy="600075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61F2F1FE-E3F8-4FE4-BA22-878D6443D97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514350"/>
    <xdr:ext cx="10287000" cy="600075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514350"/>
    <xdr:ext cx="10287000" cy="600075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556683"/>
    <xdr:ext cx="10287000" cy="600075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514350"/>
    <xdr:ext cx="10287000" cy="600075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514350"/>
    <xdr:ext cx="10287000" cy="600075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514350"/>
    <xdr:ext cx="10287000" cy="600075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장현준" refreshedDate="45873.361774999998" createdVersion="8" refreshedVersion="8" minRefreshableVersion="3" recordCount="4068" xr:uid="{00000000-000A-0000-FFFF-FFFFF7000000}">
  <cacheSource type="worksheet">
    <worksheetSource name="PivotDB"/>
  </cacheSource>
  <cacheFields count="12">
    <cacheField name="Year" numFmtId="0">
      <sharedItems containsSemiMixedTypes="0" containsString="0" containsNumber="1" containsInteger="1" minValue="2022" maxValue="2029" count="8">
        <n v="2022"/>
        <n v="2023"/>
        <n v="2024"/>
        <n v="2025"/>
        <n v="2026"/>
        <n v="2027"/>
        <n v="2028"/>
        <n v="2029"/>
      </sharedItems>
    </cacheField>
    <cacheField name="Panel Maker" numFmtId="0">
      <sharedItems/>
    </cacheField>
    <cacheField name="Configuration" numFmtId="0">
      <sharedItems count="12">
        <s v="Mobile_SingleLayer"/>
        <s v="Mobile_SingleLayer_LGD_BOE"/>
        <s v="RGB_IJP"/>
        <s v="IT_Tandem"/>
        <s v="TV_WOLED_WBC"/>
        <s v="TV_WOLED_WBE"/>
        <s v="Mobile_SingleLayer_SDC"/>
        <s v="TV_QD_OLED"/>
        <s v="IT_SingleLayer"/>
        <s v="Mobile_Tandem"/>
        <s v="TV_WOLED_WBH"/>
        <s v="TV_RGB_IJP" u="1"/>
      </sharedItems>
    </cacheField>
    <cacheField name="Application" numFmtId="0">
      <sharedItems count="3">
        <s v="Mobile"/>
        <s v="IT"/>
        <s v="TV"/>
      </sharedItems>
    </cacheField>
    <cacheField name="Color" numFmtId="0">
      <sharedItems/>
    </cacheField>
    <cacheField name="Deposition" numFmtId="0">
      <sharedItems/>
    </cacheField>
    <cacheField name="Mask" numFmtId="0">
      <sharedItems/>
    </cacheField>
    <cacheField name="Layer" numFmtId="0">
      <sharedItems/>
    </cacheField>
    <cacheField name="Material_x000a_Supplier" numFmtId="0">
      <sharedItems/>
    </cacheField>
    <cacheField name="Market Share" numFmtId="9">
      <sharedItems containsSemiMixedTypes="0" containsString="0" containsNumber="1" minValue="0.03" maxValue="1"/>
    </cacheField>
    <cacheField name="Material Revenue ($Millions)" numFmtId="177">
      <sharedItems containsSemiMixedTypes="0" containsString="0" containsNumber="1" minValue="1.5544914044000004E-4" maxValue="126.12387427450771"/>
    </cacheField>
    <cacheField name="Material Weight (kilograms)" numFmtId="187">
      <sharedItems containsSemiMixedTypes="0" containsString="0" containsNumber="1" minValue="1.1141625E-2" maxValue="6225.38047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68">
  <r>
    <x v="0"/>
    <s v="AUO"/>
    <x v="0"/>
    <x v="0"/>
    <s v="RGB"/>
    <s v="VTE"/>
    <s v="FMM"/>
    <s v="aETL"/>
    <s v="Solus AM"/>
    <n v="1"/>
    <n v="7.2722093754123765E-2"/>
    <n v="3.0050451964513947"/>
  </r>
  <r>
    <x v="0"/>
    <s v="AUO"/>
    <x v="0"/>
    <x v="0"/>
    <s v="RGB"/>
    <s v="VTE"/>
    <s v="FMM"/>
    <s v="B_Dopant"/>
    <s v="Idemitsu Kosan"/>
    <n v="0.5"/>
    <n v="2.6833285930665977E-2"/>
    <n v="0.1060604186982845"/>
  </r>
  <r>
    <x v="0"/>
    <s v="AUO"/>
    <x v="0"/>
    <x v="0"/>
    <s v="RGB"/>
    <s v="VTE"/>
    <s v="FMM"/>
    <s v="B_Dopant"/>
    <s v="SFC"/>
    <n v="0.5"/>
    <n v="2.6833285930665977E-2"/>
    <n v="0.1060604186982845"/>
  </r>
  <r>
    <x v="0"/>
    <s v="AUO"/>
    <x v="0"/>
    <x v="0"/>
    <s v="RGB"/>
    <s v="VTE"/>
    <s v="FMM"/>
    <s v="B_Host"/>
    <s v="Idemitsu Kosan"/>
    <n v="0.5"/>
    <n v="7.1590782621342053E-2"/>
    <n v="2.6515104674571131"/>
  </r>
  <r>
    <x v="0"/>
    <s v="AUO"/>
    <x v="0"/>
    <x v="0"/>
    <s v="RGB"/>
    <s v="VTE"/>
    <s v="FMM"/>
    <s v="B_Host"/>
    <s v="SFC"/>
    <n v="0.5"/>
    <n v="7.1590782621342053E-2"/>
    <n v="2.6515104674571131"/>
  </r>
  <r>
    <x v="0"/>
    <s v="AUO"/>
    <x v="0"/>
    <x v="0"/>
    <s v="RGB"/>
    <s v="VTE"/>
    <s v="FMM"/>
    <s v="B_Prime"/>
    <s v="DuPont"/>
    <n v="1"/>
    <n v="9.5921042670728526E-2"/>
    <n v="8.4141265500639051"/>
  </r>
  <r>
    <x v="0"/>
    <s v="AUO"/>
    <x v="0"/>
    <x v="0"/>
    <s v="RGB"/>
    <s v="VTE"/>
    <s v="FMM"/>
    <s v="CPL"/>
    <s v="Unknown"/>
    <n v="1"/>
    <n v="1.8931784737643783E-2"/>
    <n v="6.3105949125479288"/>
  </r>
  <r>
    <x v="0"/>
    <s v="AUO"/>
    <x v="0"/>
    <x v="0"/>
    <s v="RGB"/>
    <s v="VTE"/>
    <s v="FMM"/>
    <s v="EIL"/>
    <s v="Unknown"/>
    <n v="1"/>
    <n v="1.2621189825095861E-3"/>
    <n v="2.4040361571611162"/>
  </r>
  <r>
    <x v="0"/>
    <s v="AUO"/>
    <x v="0"/>
    <x v="0"/>
    <s v="RGB"/>
    <s v="VTE"/>
    <s v="FMM"/>
    <s v="ETL"/>
    <s v="DuPont"/>
    <n v="0.33333333333333331"/>
    <n v="2.7345911287707688E-2"/>
    <n v="1.0517658187579881"/>
  </r>
  <r>
    <x v="0"/>
    <s v="AUO"/>
    <x v="0"/>
    <x v="0"/>
    <s v="RGB"/>
    <s v="VTE"/>
    <s v="FMM"/>
    <s v="ETL"/>
    <s v="LG Chem"/>
    <n v="0.33333333333333331"/>
    <n v="2.7345911287707688E-2"/>
    <n v="1.0517658187579881"/>
  </r>
  <r>
    <x v="0"/>
    <s v="AUO"/>
    <x v="0"/>
    <x v="0"/>
    <s v="RGB"/>
    <s v="VTE"/>
    <s v="FMM"/>
    <s v="ETL"/>
    <s v="Merck"/>
    <n v="0.33333333333333331"/>
    <n v="2.7345911287707688E-2"/>
    <n v="1.0517658187579881"/>
  </r>
  <r>
    <x v="0"/>
    <s v="AUO"/>
    <x v="0"/>
    <x v="0"/>
    <s v="RGB"/>
    <s v="VTE"/>
    <s v="FMM"/>
    <s v="G_Dopant"/>
    <s v="UDC"/>
    <n v="1"/>
    <n v="0.33591149961471406"/>
    <n v="0.42769480470424504"/>
  </r>
  <r>
    <x v="0"/>
    <s v="AUO"/>
    <x v="0"/>
    <x v="0"/>
    <s v="RGB"/>
    <s v="VTE"/>
    <s v="FMM"/>
    <s v="G_Host"/>
    <s v="DuPont"/>
    <n v="0.1"/>
    <n v="1.8533441537183955E-2"/>
    <n v="0.71282467450707521"/>
  </r>
  <r>
    <x v="0"/>
    <s v="AUO"/>
    <x v="0"/>
    <x v="0"/>
    <s v="RGB"/>
    <s v="VTE"/>
    <s v="FMM"/>
    <s v="G_Host"/>
    <s v="Merck"/>
    <n v="0.3"/>
    <n v="5.560032461155185E-2"/>
    <n v="2.138474023521225"/>
  </r>
  <r>
    <x v="0"/>
    <s v="AUO"/>
    <x v="0"/>
    <x v="0"/>
    <s v="RGB"/>
    <s v="VTE"/>
    <s v="FMM"/>
    <s v="G_Host"/>
    <s v="Samsung SDI"/>
    <n v="0.6"/>
    <n v="0.1112006492231037"/>
    <n v="4.2769480470424499"/>
  </r>
  <r>
    <x v="0"/>
    <s v="AUO"/>
    <x v="0"/>
    <x v="0"/>
    <s v="RGB"/>
    <s v="VTE"/>
    <s v="FMM"/>
    <s v="G_Prime"/>
    <s v="DuPont"/>
    <n v="0.5"/>
    <n v="3.7728342441447259E-2"/>
    <n v="3.380675846007819"/>
  </r>
  <r>
    <x v="0"/>
    <s v="AUO"/>
    <x v="0"/>
    <x v="0"/>
    <s v="RGB"/>
    <s v="VTE"/>
    <s v="FMM"/>
    <s v="G_Prime"/>
    <s v="Unknown"/>
    <n v="0.5"/>
    <n v="3.7728342441447259E-2"/>
    <n v="3.380675846007819"/>
  </r>
  <r>
    <x v="0"/>
    <s v="AUO"/>
    <x v="0"/>
    <x v="0"/>
    <s v="RGB"/>
    <s v="VTE"/>
    <s v="FMM"/>
    <s v="HIL"/>
    <s v="Unknown"/>
    <n v="1"/>
    <n v="3.9666596593158415E-3"/>
    <n v="1.4424216942966697"/>
  </r>
  <r>
    <x v="0"/>
    <s v="AUO"/>
    <x v="0"/>
    <x v="0"/>
    <s v="RGB"/>
    <s v="VTE"/>
    <s v="FMM"/>
    <s v="HTL"/>
    <s v="Unknown"/>
    <n v="1"/>
    <n v="4.6363554459535807E-2"/>
    <n v="15.454518153178601"/>
  </r>
  <r>
    <x v="0"/>
    <s v="AUO"/>
    <x v="0"/>
    <x v="0"/>
    <s v="RGB"/>
    <s v="VTE"/>
    <s v="FMM"/>
    <s v="P_Dopant"/>
    <s v="Merck"/>
    <n v="0.25"/>
    <n v="2.4340866091256304E-2"/>
    <n v="7.5126129911284881E-2"/>
  </r>
  <r>
    <x v="0"/>
    <s v="AUO"/>
    <x v="0"/>
    <x v="0"/>
    <s v="RGB"/>
    <s v="VTE"/>
    <s v="FMM"/>
    <s v="P_Dopant"/>
    <s v="Novaled"/>
    <n v="0.5"/>
    <n v="4.8681732182512608E-2"/>
    <n v="0.15025225982256976"/>
  </r>
  <r>
    <x v="0"/>
    <s v="AUO"/>
    <x v="0"/>
    <x v="0"/>
    <s v="RGB"/>
    <s v="VTE"/>
    <s v="FMM"/>
    <s v="P_Dopant"/>
    <s v="Unknown"/>
    <n v="0.25"/>
    <n v="2.4340866091256304E-2"/>
    <n v="7.5126129911284881E-2"/>
  </r>
  <r>
    <x v="0"/>
    <s v="AUO"/>
    <x v="0"/>
    <x v="0"/>
    <s v="RGB"/>
    <s v="VTE"/>
    <s v="FMM"/>
    <s v="R_Dopant"/>
    <s v="UDC"/>
    <n v="1"/>
    <n v="0.10423617949667406"/>
    <n v="0.25454500487588289"/>
  </r>
  <r>
    <x v="0"/>
    <s v="AUO"/>
    <x v="0"/>
    <x v="0"/>
    <s v="RGB"/>
    <s v="VTE"/>
    <s v="FMM"/>
    <s v="R_Host"/>
    <s v="DuPont"/>
    <n v="1"/>
    <n v="0.22272687926639753"/>
    <n v="8.4848334958627625"/>
  </r>
  <r>
    <x v="0"/>
    <s v="AUO"/>
    <x v="0"/>
    <x v="0"/>
    <s v="RGB"/>
    <s v="VTE"/>
    <s v="FMM"/>
    <s v="R_Prime"/>
    <s v="DuPont"/>
    <n v="0.5"/>
    <n v="8.8348328775671003E-2"/>
    <n v="9.015135589354184"/>
  </r>
  <r>
    <x v="0"/>
    <s v="AUO"/>
    <x v="0"/>
    <x v="0"/>
    <s v="RGB"/>
    <s v="VTE"/>
    <s v="FMM"/>
    <s v="R_Prime"/>
    <s v="Unknown"/>
    <n v="0.5"/>
    <n v="8.8348328775671003E-2"/>
    <n v="9.015135589354184"/>
  </r>
  <r>
    <x v="0"/>
    <s v="BOE"/>
    <x v="1"/>
    <x v="0"/>
    <s v="RGB"/>
    <s v="VTE"/>
    <s v="FMM"/>
    <s v="aETL"/>
    <s v="Solus AM"/>
    <n v="1"/>
    <n v="8.2456183953679592"/>
    <n v="340.72803286644461"/>
  </r>
  <r>
    <x v="0"/>
    <s v="BOE"/>
    <x v="1"/>
    <x v="0"/>
    <s v="RGB"/>
    <s v="VTE"/>
    <s v="FMM"/>
    <s v="B_Dopant"/>
    <s v="SFC"/>
    <n v="1"/>
    <n v="6.0850018104854442"/>
    <n v="24.051390555278438"/>
  </r>
  <r>
    <x v="0"/>
    <s v="BOE"/>
    <x v="1"/>
    <x v="0"/>
    <s v="RGB"/>
    <s v="VTE"/>
    <s v="FMM"/>
    <s v="B_Host"/>
    <s v="LG Chem"/>
    <n v="1"/>
    <n v="16.23468862481295"/>
    <n v="601.284763881961"/>
  </r>
  <r>
    <x v="0"/>
    <s v="BOE"/>
    <x v="1"/>
    <x v="0"/>
    <s v="RGB"/>
    <s v="VTE"/>
    <s v="FMM"/>
    <s v="B_Prime"/>
    <s v="LG Chem"/>
    <n v="0.75"/>
    <n v="8.1570291068226837"/>
    <n v="715.52886901953354"/>
  </r>
  <r>
    <x v="0"/>
    <s v="BOE"/>
    <x v="1"/>
    <x v="0"/>
    <s v="RGB"/>
    <s v="VTE"/>
    <s v="FMM"/>
    <s v="B_Prime"/>
    <s v="Merck"/>
    <n v="0.25"/>
    <n v="2.7190097022742279"/>
    <n v="238.50962300651122"/>
  </r>
  <r>
    <x v="0"/>
    <s v="BOE"/>
    <x v="1"/>
    <x v="0"/>
    <s v="RGB"/>
    <s v="VTE"/>
    <s v="FMM"/>
    <s v="CPL"/>
    <s v="Unknown"/>
    <n v="1"/>
    <n v="2.1465866070586008"/>
    <n v="715.52886901953354"/>
  </r>
  <r>
    <x v="0"/>
    <s v="BOE"/>
    <x v="1"/>
    <x v="0"/>
    <s v="RGB"/>
    <s v="VTE"/>
    <s v="FMM"/>
    <s v="EIL"/>
    <s v="Unknown"/>
    <n v="1"/>
    <n v="0.14310577380390674"/>
    <n v="272.58242629315572"/>
  </r>
  <r>
    <x v="0"/>
    <s v="BOE"/>
    <x v="1"/>
    <x v="0"/>
    <s v="RGB"/>
    <s v="VTE"/>
    <s v="FMM"/>
    <s v="ETL"/>
    <s v="LG Chem"/>
    <n v="0.2"/>
    <n v="1.8603750594507875"/>
    <n v="71.552886901953372"/>
  </r>
  <r>
    <x v="0"/>
    <s v="BOE"/>
    <x v="1"/>
    <x v="0"/>
    <s v="RGB"/>
    <s v="VTE"/>
    <s v="FMM"/>
    <s v="ETL"/>
    <s v="Merck"/>
    <n v="0.8"/>
    <n v="7.4415002378031501"/>
    <n v="286.21154760781349"/>
  </r>
  <r>
    <x v="0"/>
    <s v="BOE"/>
    <x v="1"/>
    <x v="0"/>
    <s v="RGB"/>
    <s v="VTE"/>
    <s v="FMM"/>
    <s v="G_Dopant"/>
    <s v="UDC"/>
    <n v="1"/>
    <n v="38.087435295847207"/>
    <n v="48.494315375410252"/>
  </r>
  <r>
    <x v="0"/>
    <s v="BOE"/>
    <x v="1"/>
    <x v="0"/>
    <s v="RGB"/>
    <s v="VTE"/>
    <s v="FMM"/>
    <s v="G_Host"/>
    <s v="Merck"/>
    <n v="0.25"/>
    <n v="5.2535508323361109"/>
    <n v="202.05964739754276"/>
  </r>
  <r>
    <x v="0"/>
    <s v="BOE"/>
    <x v="1"/>
    <x v="0"/>
    <s v="RGB"/>
    <s v="VTE"/>
    <s v="FMM"/>
    <s v="G_Host"/>
    <s v="Samsung SDI"/>
    <n v="0.75"/>
    <n v="15.760652497008332"/>
    <n v="606.17894219262826"/>
  </r>
  <r>
    <x v="0"/>
    <s v="BOE"/>
    <x v="1"/>
    <x v="0"/>
    <s v="RGB"/>
    <s v="VTE"/>
    <s v="FMM"/>
    <s v="G_Prime"/>
    <s v="Merck"/>
    <n v="0.8"/>
    <n v="6.844544724221139"/>
    <n v="613.31045915960033"/>
  </r>
  <r>
    <x v="0"/>
    <s v="BOE"/>
    <x v="1"/>
    <x v="0"/>
    <s v="RGB"/>
    <s v="VTE"/>
    <s v="FMM"/>
    <s v="G_Prime"/>
    <s v="Unknown"/>
    <n v="0.2"/>
    <n v="1.7111361810552848"/>
    <n v="153.32761478990008"/>
  </r>
  <r>
    <x v="0"/>
    <s v="BOE"/>
    <x v="1"/>
    <x v="0"/>
    <s v="RGB"/>
    <s v="VTE"/>
    <s v="FMM"/>
    <s v="HIL"/>
    <s v="Unknown"/>
    <n v="1"/>
    <n v="0.44976100338370689"/>
    <n v="163.54945577589342"/>
  </r>
  <r>
    <x v="0"/>
    <s v="BOE"/>
    <x v="1"/>
    <x v="0"/>
    <s v="RGB"/>
    <s v="VTE"/>
    <s v="FMM"/>
    <s v="HTL"/>
    <s v="Idemitsu Kosan"/>
    <n v="0.8"/>
    <n v="4.2055574342372593"/>
    <n v="1401.8524780790865"/>
  </r>
  <r>
    <x v="0"/>
    <s v="BOE"/>
    <x v="1"/>
    <x v="0"/>
    <s v="RGB"/>
    <s v="VTE"/>
    <s v="FMM"/>
    <s v="HTL"/>
    <s v="Unknown"/>
    <n v="0.2"/>
    <n v="1.0513893585593148"/>
    <n v="350.46311951977162"/>
  </r>
  <r>
    <x v="0"/>
    <s v="BOE"/>
    <x v="1"/>
    <x v="0"/>
    <s v="RGB"/>
    <s v="VTE"/>
    <s v="FMM"/>
    <s v="P_Dopant"/>
    <s v="Novaled"/>
    <n v="1"/>
    <n v="11.039588264872807"/>
    <n v="34.072803286644465"/>
  </r>
  <r>
    <x v="0"/>
    <s v="BOE"/>
    <x v="1"/>
    <x v="0"/>
    <s v="RGB"/>
    <s v="VTE"/>
    <s v="FMM"/>
    <s v="R_Dopant"/>
    <s v="UDC"/>
    <n v="1"/>
    <n v="11.818853318863829"/>
    <n v="28.861668666334136"/>
  </r>
  <r>
    <x v="0"/>
    <s v="BOE"/>
    <x v="1"/>
    <x v="0"/>
    <s v="RGB"/>
    <s v="VTE"/>
    <s v="FMM"/>
    <s v="R_Host"/>
    <s v="DuPont"/>
    <n v="0.8"/>
    <n v="20.203168066433896"/>
    <n v="769.64449776891024"/>
  </r>
  <r>
    <x v="0"/>
    <s v="BOE"/>
    <x v="1"/>
    <x v="0"/>
    <s v="RGB"/>
    <s v="VTE"/>
    <s v="FMM"/>
    <s v="R_Host"/>
    <s v="Unknown"/>
    <n v="0.2"/>
    <n v="5.0507920166084741"/>
    <n v="192.41112444222756"/>
  </r>
  <r>
    <x v="0"/>
    <s v="BOE"/>
    <x v="1"/>
    <x v="0"/>
    <s v="RGB"/>
    <s v="VTE"/>
    <s v="FMM"/>
    <s v="R_Prime"/>
    <s v="Unknown"/>
    <n v="1"/>
    <n v="20.034808332546941"/>
    <n v="2044.3681971986675"/>
  </r>
  <r>
    <x v="0"/>
    <s v="China Star"/>
    <x v="0"/>
    <x v="0"/>
    <s v="RGB"/>
    <s v="VTE"/>
    <s v="FMM"/>
    <s v="aETL"/>
    <s v="LG Chem"/>
    <n v="1"/>
    <n v="2.3920956322141556"/>
    <n v="98.846926950998167"/>
  </r>
  <r>
    <x v="0"/>
    <s v="China Star"/>
    <x v="0"/>
    <x v="0"/>
    <s v="RGB"/>
    <s v="VTE"/>
    <s v="FMM"/>
    <s v="B_Dopant"/>
    <s v="Idemitsu Kosan"/>
    <n v="1"/>
    <n v="1.7652898248425313"/>
    <n v="6.9774301377175165"/>
  </r>
  <r>
    <x v="0"/>
    <s v="China Star"/>
    <x v="0"/>
    <x v="0"/>
    <s v="RGB"/>
    <s v="VTE"/>
    <s v="FMM"/>
    <s v="B_Host"/>
    <s v="Idemitsu Kosan"/>
    <n v="0.2"/>
    <n v="0.94195306859186501"/>
    <n v="34.887150688587589"/>
  </r>
  <r>
    <x v="0"/>
    <s v="China Star"/>
    <x v="0"/>
    <x v="0"/>
    <s v="RGB"/>
    <s v="VTE"/>
    <s v="FMM"/>
    <s v="B_Host"/>
    <s v="LG Chem"/>
    <n v="0.8"/>
    <n v="3.76781227436746"/>
    <n v="139.54860275435036"/>
  </r>
  <r>
    <x v="0"/>
    <s v="China Star"/>
    <x v="0"/>
    <x v="0"/>
    <s v="RGB"/>
    <s v="VTE"/>
    <s v="FMM"/>
    <s v="B_Prime"/>
    <s v="Idemitsu Kosan"/>
    <n v="0.8"/>
    <n v="2.5241551266206894"/>
    <n v="221.4171163702359"/>
  </r>
  <r>
    <x v="0"/>
    <s v="China Star"/>
    <x v="0"/>
    <x v="0"/>
    <s v="RGB"/>
    <s v="VTE"/>
    <s v="FMM"/>
    <s v="B_Prime"/>
    <s v="Unknown"/>
    <n v="0.2"/>
    <n v="0.63103878165517235"/>
    <n v="55.354279092558976"/>
  </r>
  <r>
    <x v="0"/>
    <s v="China Star"/>
    <x v="0"/>
    <x v="0"/>
    <s v="RGB"/>
    <s v="VTE"/>
    <s v="FMM"/>
    <s v="CPL"/>
    <s v="Unknown"/>
    <n v="1"/>
    <n v="0.62273563979128832"/>
    <n v="207.57854659709614"/>
  </r>
  <r>
    <x v="0"/>
    <s v="China Star"/>
    <x v="0"/>
    <x v="0"/>
    <s v="RGB"/>
    <s v="VTE"/>
    <s v="FMM"/>
    <s v="EIL"/>
    <s v="Unknown"/>
    <n v="1"/>
    <n v="4.1515709319419239E-2"/>
    <n v="79.077541560798537"/>
  </r>
  <r>
    <x v="0"/>
    <s v="China Star"/>
    <x v="0"/>
    <x v="0"/>
    <s v="RGB"/>
    <s v="VTE"/>
    <s v="FMM"/>
    <s v="ETL"/>
    <s v="Idemitsu Kosan"/>
    <n v="0.8"/>
    <n v="2.1588168846097999"/>
    <n v="83.03141863883846"/>
  </r>
  <r>
    <x v="0"/>
    <s v="China Star"/>
    <x v="0"/>
    <x v="0"/>
    <s v="RGB"/>
    <s v="VTE"/>
    <s v="FMM"/>
    <s v="ETL"/>
    <s v="Unknown"/>
    <n v="0.2"/>
    <n v="0.53970422115244998"/>
    <n v="20.757854659709615"/>
  </r>
  <r>
    <x v="0"/>
    <s v="China Star"/>
    <x v="0"/>
    <x v="0"/>
    <s v="RGB"/>
    <s v="VTE"/>
    <s v="FMM"/>
    <s v="G_Dopant"/>
    <s v="UDC"/>
    <n v="1"/>
    <n v="11.049357761282822"/>
    <n v="14.068446347444389"/>
  </r>
  <r>
    <x v="0"/>
    <s v="China Star"/>
    <x v="0"/>
    <x v="0"/>
    <s v="RGB"/>
    <s v="VTE"/>
    <s v="FMM"/>
    <s v="G_Host"/>
    <s v="LG Chem"/>
    <n v="0.4"/>
    <n v="2.4385307002236947"/>
    <n v="93.789642316295954"/>
  </r>
  <r>
    <x v="0"/>
    <s v="China Star"/>
    <x v="0"/>
    <x v="0"/>
    <s v="RGB"/>
    <s v="VTE"/>
    <s v="FMM"/>
    <s v="G_Host"/>
    <s v="Samsung SDI"/>
    <n v="0.6"/>
    <n v="3.6577960503355413"/>
    <n v="140.6844634744439"/>
  </r>
  <r>
    <x v="0"/>
    <s v="China Star"/>
    <x v="0"/>
    <x v="0"/>
    <s v="RGB"/>
    <s v="VTE"/>
    <s v="FMM"/>
    <s v="G_Prime"/>
    <s v="Merck"/>
    <n v="0.8"/>
    <n v="1.9856370685916513"/>
    <n v="177.9244685117967"/>
  </r>
  <r>
    <x v="0"/>
    <s v="China Star"/>
    <x v="0"/>
    <x v="0"/>
    <s v="RGB"/>
    <s v="VTE"/>
    <s v="FMM"/>
    <s v="G_Prime"/>
    <s v="Unknown"/>
    <n v="0.2"/>
    <n v="0.49640926714791284"/>
    <n v="44.481117127949176"/>
  </r>
  <r>
    <x v="0"/>
    <s v="China Star"/>
    <x v="0"/>
    <x v="0"/>
    <s v="RGB"/>
    <s v="VTE"/>
    <s v="FMM"/>
    <s v="HIL"/>
    <s v="Unknown"/>
    <n v="1"/>
    <n v="0.13047794357531758"/>
    <n v="47.446524936479122"/>
  </r>
  <r>
    <x v="0"/>
    <s v="China Star"/>
    <x v="0"/>
    <x v="0"/>
    <s v="RGB"/>
    <s v="VTE"/>
    <s v="FMM"/>
    <s v="HTL"/>
    <s v="Merck"/>
    <n v="0.8"/>
    <n v="1.220053498366606"/>
    <n v="406.68449945553533"/>
  </r>
  <r>
    <x v="0"/>
    <s v="China Star"/>
    <x v="0"/>
    <x v="0"/>
    <s v="RGB"/>
    <s v="VTE"/>
    <s v="FMM"/>
    <s v="HTL"/>
    <s v="Unknown"/>
    <n v="0.2"/>
    <n v="0.30501337459165151"/>
    <n v="101.67112486388383"/>
  </r>
  <r>
    <x v="0"/>
    <s v="China Star"/>
    <x v="0"/>
    <x v="0"/>
    <s v="RGB"/>
    <s v="VTE"/>
    <s v="FMM"/>
    <s v="P_Dopant"/>
    <s v="Novaled"/>
    <n v="1"/>
    <n v="3.2026404332123413"/>
    <n v="9.8846926950998171"/>
  </r>
  <r>
    <x v="0"/>
    <s v="China Star"/>
    <x v="0"/>
    <x v="0"/>
    <s v="RGB"/>
    <s v="VTE"/>
    <s v="FMM"/>
    <s v="R_Dopant"/>
    <s v="UDC"/>
    <n v="1"/>
    <n v="3.4287091696743888"/>
    <n v="8.3729161652610227"/>
  </r>
  <r>
    <x v="0"/>
    <s v="China Star"/>
    <x v="0"/>
    <x v="0"/>
    <s v="RGB"/>
    <s v="VTE"/>
    <s v="FMM"/>
    <s v="R_Host"/>
    <s v="DuPont"/>
    <n v="1"/>
    <n v="7.3263016446033946"/>
    <n v="279.09720550870071"/>
  </r>
  <r>
    <x v="0"/>
    <s v="China Star"/>
    <x v="0"/>
    <x v="0"/>
    <s v="RGB"/>
    <s v="VTE"/>
    <s v="FMM"/>
    <s v="R_Prime"/>
    <s v="Unknown"/>
    <n v="1"/>
    <n v="5.8121993047186926"/>
    <n v="593.08156170598897"/>
  </r>
  <r>
    <x v="0"/>
    <s v="EDO"/>
    <x v="0"/>
    <x v="0"/>
    <s v="RGB"/>
    <s v="VTE"/>
    <s v="FMM"/>
    <s v="aETL"/>
    <s v="Solus AM"/>
    <n v="1"/>
    <n v="2.8528508558000016"/>
    <n v="117.88639900000007"/>
  </r>
  <r>
    <x v="0"/>
    <s v="EDO"/>
    <x v="0"/>
    <x v="0"/>
    <s v="RGB"/>
    <s v="VTE"/>
    <s v="FMM"/>
    <s v="B_Dopant"/>
    <s v="Idemitsu Kosan"/>
    <n v="0.3"/>
    <n v="0.63159371887764726"/>
    <n v="2.4964178611764716"/>
  </r>
  <r>
    <x v="0"/>
    <s v="EDO"/>
    <x v="0"/>
    <x v="0"/>
    <s v="RGB"/>
    <s v="VTE"/>
    <s v="FMM"/>
    <s v="B_Dopant"/>
    <s v="SK JNC"/>
    <n v="0.7"/>
    <n v="1.4737186773811768"/>
    <n v="5.8249750094117667"/>
  </r>
  <r>
    <x v="0"/>
    <s v="EDO"/>
    <x v="0"/>
    <x v="0"/>
    <s v="RGB"/>
    <s v="VTE"/>
    <s v="FMM"/>
    <s v="B_Host"/>
    <s v="Idemitsu Kosan"/>
    <n v="0.3"/>
    <n v="1.6850820562941187"/>
    <n v="62.4104465294118"/>
  </r>
  <r>
    <x v="0"/>
    <s v="EDO"/>
    <x v="0"/>
    <x v="0"/>
    <s v="RGB"/>
    <s v="VTE"/>
    <s v="FMM"/>
    <s v="B_Host"/>
    <s v="Unknown"/>
    <n v="0.7"/>
    <n v="3.9318581313529433"/>
    <n v="145.6243752352942"/>
  </r>
  <r>
    <x v="0"/>
    <s v="EDO"/>
    <x v="0"/>
    <x v="0"/>
    <s v="RGB"/>
    <s v="VTE"/>
    <s v="FMM"/>
    <s v="B_Prime"/>
    <s v="Unknown"/>
    <n v="1"/>
    <n v="3.7629338560800019"/>
    <n v="330.08191720000019"/>
  </r>
  <r>
    <x v="0"/>
    <s v="EDO"/>
    <x v="0"/>
    <x v="0"/>
    <s v="RGB"/>
    <s v="VTE"/>
    <s v="FMM"/>
    <s v="CPL"/>
    <s v="Unknown"/>
    <n v="1"/>
    <n v="0.74268431370000032"/>
    <n v="247.5614379000001"/>
  </r>
  <r>
    <x v="0"/>
    <s v="EDO"/>
    <x v="0"/>
    <x v="0"/>
    <s v="RGB"/>
    <s v="VTE"/>
    <s v="FMM"/>
    <s v="EIL"/>
    <s v="Unknown"/>
    <n v="1"/>
    <n v="4.9512287580000036E-2"/>
    <n v="94.309119200000055"/>
  </r>
  <r>
    <x v="0"/>
    <s v="EDO"/>
    <x v="0"/>
    <x v="0"/>
    <s v="RGB"/>
    <s v="VTE"/>
    <s v="FMM"/>
    <s v="ETL"/>
    <s v="LG Chem"/>
    <n v="0.15"/>
    <n v="0.48274480390500024"/>
    <n v="18.567107842500008"/>
  </r>
  <r>
    <x v="0"/>
    <s v="EDO"/>
    <x v="0"/>
    <x v="0"/>
    <s v="RGB"/>
    <s v="VTE"/>
    <s v="FMM"/>
    <s v="ETL"/>
    <s v="Merck"/>
    <n v="0.15"/>
    <n v="0.48274480390500024"/>
    <n v="18.567107842500008"/>
  </r>
  <r>
    <x v="0"/>
    <s v="EDO"/>
    <x v="0"/>
    <x v="0"/>
    <s v="RGB"/>
    <s v="VTE"/>
    <s v="FMM"/>
    <s v="ETL"/>
    <s v="Unknown"/>
    <n v="0.7"/>
    <n v="2.2528090848900009"/>
    <n v="86.646503265000035"/>
  </r>
  <r>
    <x v="0"/>
    <s v="EDO"/>
    <x v="0"/>
    <x v="0"/>
    <s v="RGB"/>
    <s v="VTE"/>
    <s v="FMM"/>
    <s v="G_Dopant"/>
    <s v="UDC"/>
    <n v="1"/>
    <n v="13.177637766989589"/>
    <n v="16.778250276279078"/>
  </r>
  <r>
    <x v="0"/>
    <s v="EDO"/>
    <x v="0"/>
    <x v="0"/>
    <s v="RGB"/>
    <s v="VTE"/>
    <s v="FMM"/>
    <s v="G_Host"/>
    <s v="Merck"/>
    <n v="0.3"/>
    <n v="2.1811725359162808"/>
    <n v="83.891251381395406"/>
  </r>
  <r>
    <x v="0"/>
    <s v="EDO"/>
    <x v="0"/>
    <x v="0"/>
    <s v="RGB"/>
    <s v="VTE"/>
    <s v="FMM"/>
    <s v="G_Host"/>
    <s v="Samsung SDI"/>
    <n v="0.5"/>
    <n v="3.6352875598604673"/>
    <n v="139.81875230232566"/>
  </r>
  <r>
    <x v="0"/>
    <s v="EDO"/>
    <x v="0"/>
    <x v="0"/>
    <s v="RGB"/>
    <s v="VTE"/>
    <s v="FMM"/>
    <s v="G_Host"/>
    <s v="Unknown"/>
    <n v="0.2"/>
    <n v="1.4541150239441869"/>
    <n v="55.927500920930271"/>
  </r>
  <r>
    <x v="0"/>
    <s v="EDO"/>
    <x v="0"/>
    <x v="0"/>
    <s v="RGB"/>
    <s v="VTE"/>
    <s v="FMM"/>
    <s v="G_Prime"/>
    <s v="DuPont"/>
    <n v="0.3"/>
    <n v="0.88803824366700046"/>
    <n v="79.573319325000043"/>
  </r>
  <r>
    <x v="0"/>
    <s v="EDO"/>
    <x v="0"/>
    <x v="0"/>
    <s v="RGB"/>
    <s v="VTE"/>
    <s v="FMM"/>
    <s v="G_Prime"/>
    <s v="Unknown"/>
    <n v="0.7"/>
    <n v="2.0720892352230007"/>
    <n v="185.67107842500008"/>
  </r>
  <r>
    <x v="0"/>
    <s v="EDO"/>
    <x v="0"/>
    <x v="0"/>
    <s v="RGB"/>
    <s v="VTE"/>
    <s v="FMM"/>
    <s v="HIL"/>
    <s v="Unknown"/>
    <n v="1"/>
    <n v="0.15561004668000009"/>
    <n v="56.585471520000034"/>
  </r>
  <r>
    <x v="0"/>
    <s v="EDO"/>
    <x v="0"/>
    <x v="0"/>
    <s v="RGB"/>
    <s v="VTE"/>
    <s v="FMM"/>
    <s v="HTL"/>
    <s v="Duksan Neolux"/>
    <n v="0.1"/>
    <n v="0.18188187274285725"/>
    <n v="60.627290914285751"/>
  </r>
  <r>
    <x v="0"/>
    <s v="EDO"/>
    <x v="0"/>
    <x v="0"/>
    <s v="RGB"/>
    <s v="VTE"/>
    <s v="FMM"/>
    <s v="HTL"/>
    <s v="Merck"/>
    <n v="0.25"/>
    <n v="0.45470468185714308"/>
    <n v="151.56822728571436"/>
  </r>
  <r>
    <x v="0"/>
    <s v="EDO"/>
    <x v="0"/>
    <x v="0"/>
    <s v="RGB"/>
    <s v="VTE"/>
    <s v="FMM"/>
    <s v="HTL"/>
    <s v="Unknown"/>
    <n v="0.65"/>
    <n v="1.1822321728285718"/>
    <n v="394.07739094285733"/>
  </r>
  <r>
    <x v="0"/>
    <s v="EDO"/>
    <x v="0"/>
    <x v="0"/>
    <s v="RGB"/>
    <s v="VTE"/>
    <s v="FMM"/>
    <s v="P_Dopant"/>
    <s v="Novaled"/>
    <n v="1"/>
    <n v="3.8195193276000028"/>
    <n v="11.788639900000007"/>
  </r>
  <r>
    <x v="0"/>
    <s v="EDO"/>
    <x v="0"/>
    <x v="0"/>
    <s v="RGB"/>
    <s v="VTE"/>
    <s v="FMM"/>
    <s v="R_Dopant"/>
    <s v="UDC"/>
    <n v="1"/>
    <n v="4.0891324566070617"/>
    <n v="9.9856714447058899"/>
  </r>
  <r>
    <x v="0"/>
    <s v="EDO"/>
    <x v="0"/>
    <x v="0"/>
    <s v="RGB"/>
    <s v="VTE"/>
    <s v="FMM"/>
    <s v="R_Host"/>
    <s v="DuPont"/>
    <n v="0.3"/>
    <n v="2.621238754235296"/>
    <n v="99.856714447058891"/>
  </r>
  <r>
    <x v="0"/>
    <s v="EDO"/>
    <x v="0"/>
    <x v="0"/>
    <s v="RGB"/>
    <s v="VTE"/>
    <s v="FMM"/>
    <s v="R_Host"/>
    <s v="Unknown"/>
    <n v="0.7"/>
    <n v="6.1162237598823568"/>
    <n v="232.99900037647072"/>
  </r>
  <r>
    <x v="0"/>
    <s v="EDO"/>
    <x v="0"/>
    <x v="0"/>
    <s v="RGB"/>
    <s v="VTE"/>
    <s v="FMM"/>
    <s v="R_Prime"/>
    <s v="DuPont"/>
    <n v="0.2"/>
    <n v="1.386344052240001"/>
    <n v="141.46367880000008"/>
  </r>
  <r>
    <x v="0"/>
    <s v="EDO"/>
    <x v="0"/>
    <x v="0"/>
    <s v="RGB"/>
    <s v="VTE"/>
    <s v="FMM"/>
    <s v="R_Prime"/>
    <s v="Unknown"/>
    <n v="0.8"/>
    <n v="5.545376208960004"/>
    <n v="565.85471520000033"/>
  </r>
  <r>
    <x v="0"/>
    <s v="JDI"/>
    <x v="0"/>
    <x v="0"/>
    <s v="RGB"/>
    <s v="VTE"/>
    <s v="FMM"/>
    <s v="aETL"/>
    <s v="Solus AM"/>
    <n v="1"/>
    <n v="0.23308381249999999"/>
    <n v="9.6315624999999994"/>
  </r>
  <r>
    <x v="0"/>
    <s v="JDI"/>
    <x v="0"/>
    <x v="0"/>
    <s v="RGB"/>
    <s v="VTE"/>
    <s v="FMM"/>
    <s v="B_Dopant"/>
    <s v="Idemitsu Kosan"/>
    <n v="0.5"/>
    <n v="8.6004187499999968E-2"/>
    <n v="0.33993749999999989"/>
  </r>
  <r>
    <x v="0"/>
    <s v="JDI"/>
    <x v="0"/>
    <x v="0"/>
    <s v="RGB"/>
    <s v="VTE"/>
    <s v="FMM"/>
    <s v="B_Dopant"/>
    <s v="SFC"/>
    <n v="0.5"/>
    <n v="8.6004187499999968E-2"/>
    <n v="0.33993749999999989"/>
  </r>
  <r>
    <x v="0"/>
    <s v="JDI"/>
    <x v="0"/>
    <x v="0"/>
    <s v="RGB"/>
    <s v="VTE"/>
    <s v="FMM"/>
    <s v="B_Host"/>
    <s v="Idemitsu Kosan"/>
    <n v="0.5"/>
    <n v="0.2294578125"/>
    <n v="8.4984374999999996"/>
  </r>
  <r>
    <x v="0"/>
    <s v="JDI"/>
    <x v="0"/>
    <x v="0"/>
    <s v="RGB"/>
    <s v="VTE"/>
    <s v="FMM"/>
    <s v="B_Host"/>
    <s v="SFC"/>
    <n v="0.5"/>
    <n v="0.2294578125"/>
    <n v="8.4984374999999996"/>
  </r>
  <r>
    <x v="0"/>
    <s v="JDI"/>
    <x v="0"/>
    <x v="0"/>
    <s v="RGB"/>
    <s v="VTE"/>
    <s v="FMM"/>
    <s v="B_Prime"/>
    <s v="DuPont"/>
    <n v="1"/>
    <n v="0.30743947499999996"/>
    <n v="26.968374999999995"/>
  </r>
  <r>
    <x v="0"/>
    <s v="JDI"/>
    <x v="0"/>
    <x v="0"/>
    <s v="RGB"/>
    <s v="VTE"/>
    <s v="FMM"/>
    <s v="CPL"/>
    <s v="Unknown"/>
    <n v="1"/>
    <n v="6.0678843749999982E-2"/>
    <n v="20.226281249999996"/>
  </r>
  <r>
    <x v="0"/>
    <s v="JDI"/>
    <x v="0"/>
    <x v="0"/>
    <s v="RGB"/>
    <s v="VTE"/>
    <s v="FMM"/>
    <s v="EIL"/>
    <s v="Unknown"/>
    <n v="1"/>
    <n v="4.0452562500000004E-3"/>
    <n v="7.7052500000000004"/>
  </r>
  <r>
    <x v="0"/>
    <s v="JDI"/>
    <x v="0"/>
    <x v="0"/>
    <s v="RGB"/>
    <s v="VTE"/>
    <s v="FMM"/>
    <s v="ETL"/>
    <s v="DuPont"/>
    <n v="0.33333333333333331"/>
    <n v="8.7647218749999978E-2"/>
    <n v="3.3710468749999989"/>
  </r>
  <r>
    <x v="0"/>
    <s v="JDI"/>
    <x v="0"/>
    <x v="0"/>
    <s v="RGB"/>
    <s v="VTE"/>
    <s v="FMM"/>
    <s v="ETL"/>
    <s v="LG Chem"/>
    <n v="0.33333333333333331"/>
    <n v="8.7647218749999978E-2"/>
    <n v="3.3710468749999989"/>
  </r>
  <r>
    <x v="0"/>
    <s v="JDI"/>
    <x v="0"/>
    <x v="0"/>
    <s v="RGB"/>
    <s v="VTE"/>
    <s v="FMM"/>
    <s v="ETL"/>
    <s v="Merck"/>
    <n v="0.33333333333333331"/>
    <n v="8.7647218749999978E-2"/>
    <n v="3.3710468749999989"/>
  </r>
  <r>
    <x v="0"/>
    <s v="JDI"/>
    <x v="0"/>
    <x v="0"/>
    <s v="RGB"/>
    <s v="VTE"/>
    <s v="FMM"/>
    <s v="G_Dopant"/>
    <s v="UDC"/>
    <n v="1"/>
    <n v="1.0766402471511627"/>
    <n v="1.3708177325581394"/>
  </r>
  <r>
    <x v="0"/>
    <s v="JDI"/>
    <x v="0"/>
    <x v="0"/>
    <s v="RGB"/>
    <s v="VTE"/>
    <s v="FMM"/>
    <s v="G_Host"/>
    <s v="DuPont"/>
    <n v="0.33333333333333331"/>
    <n v="0.19800700581395347"/>
    <n v="7.6156540697674417"/>
  </r>
  <r>
    <x v="0"/>
    <s v="JDI"/>
    <x v="0"/>
    <x v="0"/>
    <s v="RGB"/>
    <s v="VTE"/>
    <s v="FMM"/>
    <s v="G_Host"/>
    <s v="Merck"/>
    <n v="0.33333333333333331"/>
    <n v="0.19800700581395347"/>
    <n v="7.6156540697674417"/>
  </r>
  <r>
    <x v="0"/>
    <s v="JDI"/>
    <x v="0"/>
    <x v="0"/>
    <s v="RGB"/>
    <s v="VTE"/>
    <s v="FMM"/>
    <s v="G_Host"/>
    <s v="Samsung SDI"/>
    <n v="0.33333333333333331"/>
    <n v="0.19800700581395347"/>
    <n v="7.6156540697674417"/>
  </r>
  <r>
    <x v="0"/>
    <s v="JDI"/>
    <x v="0"/>
    <x v="0"/>
    <s v="RGB"/>
    <s v="VTE"/>
    <s v="FMM"/>
    <s v="G_Prime"/>
    <s v="DuPont"/>
    <n v="1"/>
    <n v="0.24184853437499995"/>
    <n v="21.671015624999995"/>
  </r>
  <r>
    <x v="0"/>
    <s v="JDI"/>
    <x v="0"/>
    <x v="0"/>
    <s v="RGB"/>
    <s v="VTE"/>
    <s v="FMM"/>
    <s v="HIL"/>
    <s v="Unknown"/>
    <n v="1"/>
    <n v="1.27136625E-2"/>
    <n v="4.6231499999999999"/>
  </r>
  <r>
    <x v="0"/>
    <s v="JDI"/>
    <x v="0"/>
    <x v="0"/>
    <s v="RGB"/>
    <s v="VTE"/>
    <s v="FMM"/>
    <s v="HTL"/>
    <s v="Unknown"/>
    <n v="1"/>
    <n v="0.14860124999999999"/>
    <n v="49.533749999999991"/>
  </r>
  <r>
    <x v="0"/>
    <s v="JDI"/>
    <x v="0"/>
    <x v="0"/>
    <s v="RGB"/>
    <s v="VTE"/>
    <s v="FMM"/>
    <s v="P_Dopant"/>
    <s v="Novaled"/>
    <n v="0.5"/>
    <n v="0.15603131250000002"/>
    <n v="0.48157812500000002"/>
  </r>
  <r>
    <x v="0"/>
    <s v="JDI"/>
    <x v="0"/>
    <x v="0"/>
    <s v="RGB"/>
    <s v="VTE"/>
    <s v="FMM"/>
    <s v="P_Dopant"/>
    <s v="Unknown"/>
    <n v="0.5"/>
    <n v="0.15603131250000002"/>
    <n v="0.48157812500000002"/>
  </r>
  <r>
    <x v="0"/>
    <s v="JDI"/>
    <x v="0"/>
    <x v="0"/>
    <s v="RGB"/>
    <s v="VTE"/>
    <s v="FMM"/>
    <s v="R_Dopant"/>
    <s v="UDC"/>
    <n v="1"/>
    <n v="0.33409057500000006"/>
    <n v="0.81585000000000008"/>
  </r>
  <r>
    <x v="0"/>
    <s v="JDI"/>
    <x v="0"/>
    <x v="0"/>
    <s v="RGB"/>
    <s v="VTE"/>
    <s v="FMM"/>
    <s v="R_Host"/>
    <s v="Duksan Neolux"/>
    <n v="0.5"/>
    <n v="0.35693437499999997"/>
    <n v="13.5975"/>
  </r>
  <r>
    <x v="0"/>
    <s v="JDI"/>
    <x v="0"/>
    <x v="0"/>
    <s v="RGB"/>
    <s v="VTE"/>
    <s v="FMM"/>
    <s v="R_Host"/>
    <s v="DuPont"/>
    <n v="0.5"/>
    <n v="0.35693437499999997"/>
    <n v="13.5975"/>
  </r>
  <r>
    <x v="0"/>
    <s v="JDI"/>
    <x v="0"/>
    <x v="0"/>
    <s v="RGB"/>
    <s v="VTE"/>
    <s v="FMM"/>
    <s v="R_Prime"/>
    <s v="DuPont"/>
    <n v="1"/>
    <n v="0.56633587499999993"/>
    <n v="57.789374999999993"/>
  </r>
  <r>
    <x v="0"/>
    <s v="JOLED"/>
    <x v="2"/>
    <x v="1"/>
    <s v="RGB"/>
    <s v="VTE"/>
    <s v="FMM"/>
    <s v="CPL"/>
    <s v="LT Metal"/>
    <n v="0.5"/>
    <n v="0.11761714453125"/>
    <n v="14.794609375"/>
  </r>
  <r>
    <x v="0"/>
    <s v="JOLED"/>
    <x v="2"/>
    <x v="1"/>
    <s v="RGB"/>
    <s v="VTE"/>
    <s v="FMM"/>
    <s v="CPL"/>
    <s v="SFC"/>
    <n v="0.5"/>
    <n v="0.11761714453125"/>
    <n v="14.794609375"/>
  </r>
  <r>
    <x v="0"/>
    <s v="JOLED"/>
    <x v="2"/>
    <x v="1"/>
    <s v="RGB"/>
    <s v="VTE"/>
    <s v="FMM"/>
    <s v="EIL"/>
    <s v="DuPont"/>
    <n v="0.5"/>
    <n v="1.8598937500000001E-3"/>
    <n v="2.1135156249999998"/>
  </r>
  <r>
    <x v="0"/>
    <s v="JOLED"/>
    <x v="2"/>
    <x v="1"/>
    <s v="RGB"/>
    <s v="VTE"/>
    <s v="FMM"/>
    <s v="EIL"/>
    <s v="Merck"/>
    <n v="0.5"/>
    <n v="1.8598937500000001E-3"/>
    <n v="2.1135156249999998"/>
  </r>
  <r>
    <x v="0"/>
    <s v="JOLED"/>
    <x v="2"/>
    <x v="1"/>
    <s v="RGB"/>
    <s v="IJP"/>
    <s v="FMM"/>
    <s v="EML_B"/>
    <s v="Sumitomo"/>
    <n v="1"/>
    <n v="2.2958090827941184"/>
    <n v="51.917889705882367"/>
  </r>
  <r>
    <x v="0"/>
    <s v="JOLED"/>
    <x v="2"/>
    <x v="1"/>
    <s v="RGB"/>
    <s v="IJP"/>
    <s v="FMM"/>
    <s v="EML_G"/>
    <s v="Sumitomo"/>
    <n v="1"/>
    <n v="2.2958090827941184"/>
    <n v="51.917889705882367"/>
  </r>
  <r>
    <x v="0"/>
    <s v="JOLED"/>
    <x v="2"/>
    <x v="1"/>
    <s v="RGB"/>
    <s v="IJP"/>
    <s v="FMM"/>
    <s v="EML_R"/>
    <s v="Sumitomo"/>
    <n v="1"/>
    <n v="2.2958090827941184"/>
    <n v="51.917889705882367"/>
  </r>
  <r>
    <x v="0"/>
    <s v="JOLED"/>
    <x v="2"/>
    <x v="1"/>
    <s v="RGB"/>
    <s v="VTE"/>
    <s v="FMM"/>
    <s v="ETL"/>
    <s v="LG Chem"/>
    <n v="0.5"/>
    <n v="0.14564236171874997"/>
    <n v="6.3405468750000002"/>
  </r>
  <r>
    <x v="0"/>
    <s v="JOLED"/>
    <x v="2"/>
    <x v="1"/>
    <s v="RGB"/>
    <s v="VTE"/>
    <s v="FMM"/>
    <s v="ETL"/>
    <s v="Merck"/>
    <n v="0.5"/>
    <n v="0.14564236171874997"/>
    <n v="6.3405468750000002"/>
  </r>
  <r>
    <x v="0"/>
    <s v="JOLED"/>
    <x v="2"/>
    <x v="1"/>
    <s v="RGB"/>
    <s v="IJP"/>
    <s v="FMM"/>
    <s v="HIL_B"/>
    <s v="Unknown"/>
    <n v="1"/>
    <n v="9.3452201470588261E-2"/>
    <n v="103.83577941176473"/>
  </r>
  <r>
    <x v="0"/>
    <s v="JOLED"/>
    <x v="2"/>
    <x v="1"/>
    <s v="RGB"/>
    <s v="IJP"/>
    <s v="FMM"/>
    <s v="HIL_G"/>
    <s v="Unknown"/>
    <n v="1"/>
    <n v="0.1401783022058824"/>
    <n v="155.75366911764709"/>
  </r>
  <r>
    <x v="0"/>
    <s v="JOLED"/>
    <x v="2"/>
    <x v="1"/>
    <s v="RGB"/>
    <s v="IJP"/>
    <s v="FMM"/>
    <s v="HIL_R"/>
    <s v="Unknown"/>
    <n v="1"/>
    <n v="0.18690440294117652"/>
    <n v="207.67155882352947"/>
  </r>
  <r>
    <x v="0"/>
    <s v="JOLED"/>
    <x v="2"/>
    <x v="1"/>
    <s v="RGB"/>
    <s v="IJP"/>
    <s v="FMM"/>
    <s v="IL_B"/>
    <s v="Bayer"/>
    <n v="0.5"/>
    <n v="1.75222877757353E-2"/>
    <n v="38.938417279411773"/>
  </r>
  <r>
    <x v="0"/>
    <s v="JOLED"/>
    <x v="2"/>
    <x v="1"/>
    <s v="RGB"/>
    <s v="IJP"/>
    <s v="FMM"/>
    <s v="IL_B"/>
    <s v="Nisso"/>
    <n v="0.5"/>
    <n v="1.75222877757353E-2"/>
    <n v="38.938417279411773"/>
  </r>
  <r>
    <x v="0"/>
    <s v="JOLED"/>
    <x v="2"/>
    <x v="1"/>
    <s v="RGB"/>
    <s v="IJP"/>
    <s v="FMM"/>
    <s v="IL_G"/>
    <s v="Bayer"/>
    <n v="0.5"/>
    <n v="1.75222877757353E-2"/>
    <n v="38.938417279411773"/>
  </r>
  <r>
    <x v="0"/>
    <s v="JOLED"/>
    <x v="2"/>
    <x v="1"/>
    <s v="RGB"/>
    <s v="IJP"/>
    <s v="FMM"/>
    <s v="IL_G"/>
    <s v="Nisso"/>
    <n v="0.5"/>
    <n v="1.75222877757353E-2"/>
    <n v="38.938417279411773"/>
  </r>
  <r>
    <x v="0"/>
    <s v="JOLED"/>
    <x v="2"/>
    <x v="1"/>
    <s v="RGB"/>
    <s v="IJP"/>
    <s v="FMM"/>
    <s v="IL_R"/>
    <s v="Bayer"/>
    <n v="0.5"/>
    <n v="1.75222877757353E-2"/>
    <n v="38.938417279411773"/>
  </r>
  <r>
    <x v="0"/>
    <s v="JOLED"/>
    <x v="2"/>
    <x v="1"/>
    <s v="RGB"/>
    <s v="IJP"/>
    <s v="FMM"/>
    <s v="IL_R"/>
    <s v="Nisso"/>
    <n v="0.5"/>
    <n v="1.75222877757353E-2"/>
    <n v="38.938417279411773"/>
  </r>
  <r>
    <x v="0"/>
    <s v="LGD"/>
    <x v="3"/>
    <x v="1"/>
    <s v="RGB"/>
    <s v="VTE"/>
    <s v="FMM"/>
    <s v="aETL"/>
    <s v="LG Chem"/>
    <n v="1"/>
    <n v="0.1106813888888889"/>
    <n v="4.5736111111111111"/>
  </r>
  <r>
    <x v="0"/>
    <s v="LGD"/>
    <x v="3"/>
    <x v="1"/>
    <s v="RGB"/>
    <s v="VTE"/>
    <s v="FMM"/>
    <s v="B_Dopant"/>
    <s v="SK JNC"/>
    <n v="1"/>
    <n v="0.43848894736842098"/>
    <n v="1.733157894736842"/>
  </r>
  <r>
    <x v="0"/>
    <s v="LGD"/>
    <x v="3"/>
    <x v="1"/>
    <s v="RGB"/>
    <s v="VTE"/>
    <s v="FMM"/>
    <s v="B_Host"/>
    <s v="Idemitsu Kosan"/>
    <n v="1"/>
    <n v="1.2283756578947369"/>
    <n v="43.328947368421055"/>
  </r>
  <r>
    <x v="0"/>
    <s v="LGD"/>
    <x v="3"/>
    <x v="1"/>
    <s v="RGB"/>
    <s v="VTE"/>
    <s v="FMM"/>
    <s v="B_Prime"/>
    <s v="Merck"/>
    <n v="1"/>
    <n v="0.37540200000000007"/>
    <n v="32.930000000000007"/>
  </r>
  <r>
    <x v="0"/>
    <s v="LGD"/>
    <x v="3"/>
    <x v="1"/>
    <s v="RGB"/>
    <s v="VTE"/>
    <s v="FMM"/>
    <s v="CPL"/>
    <s v="P&amp;H Tech"/>
    <n v="1"/>
    <n v="8.6441249999999997E-2"/>
    <n v="28.813749999999999"/>
  </r>
  <r>
    <x v="0"/>
    <s v="LGD"/>
    <x v="3"/>
    <x v="1"/>
    <s v="RGB"/>
    <s v="VTE"/>
    <s v="FMM"/>
    <s v="EIL"/>
    <s v="LT Materials"/>
    <n v="1"/>
    <n v="2.8813750000000003E-3"/>
    <n v="5.4883333333333342"/>
  </r>
  <r>
    <x v="0"/>
    <s v="LGD"/>
    <x v="3"/>
    <x v="1"/>
    <s v="RGB"/>
    <s v="VTE"/>
    <s v="FMM"/>
    <s v="ETL"/>
    <s v="Idemitsu Kosan"/>
    <n v="0.5"/>
    <n v="0.16053374999999998"/>
    <n v="6.1743749999999995"/>
  </r>
  <r>
    <x v="0"/>
    <s v="LGD"/>
    <x v="3"/>
    <x v="1"/>
    <s v="RGB"/>
    <s v="VTE"/>
    <s v="FMM"/>
    <s v="ETL"/>
    <s v="LG Chem"/>
    <n v="0.5"/>
    <n v="0.16053374999999998"/>
    <n v="6.1743749999999995"/>
  </r>
  <r>
    <x v="0"/>
    <s v="LGD"/>
    <x v="3"/>
    <x v="1"/>
    <s v="RGB"/>
    <s v="VTE"/>
    <s v="FMM"/>
    <s v="G_Dopant"/>
    <s v="UDC"/>
    <n v="1"/>
    <n v="3.0674984232558136"/>
    <n v="3.9056511627906976"/>
  </r>
  <r>
    <x v="0"/>
    <s v="LGD"/>
    <x v="3"/>
    <x v="1"/>
    <s v="RGB"/>
    <s v="VTE"/>
    <s v="FMM"/>
    <s v="G_Host"/>
    <s v="LT Materials"/>
    <n v="1"/>
    <n v="1.6924488372093023"/>
    <n v="65.094186046511638"/>
  </r>
  <r>
    <x v="0"/>
    <s v="LGD"/>
    <x v="3"/>
    <x v="1"/>
    <s v="RGB"/>
    <s v="VTE"/>
    <s v="FMM"/>
    <s v="G_Prime"/>
    <s v="LT Materials"/>
    <n v="1"/>
    <n v="0.18949156875000003"/>
    <n v="16.979531250000004"/>
  </r>
  <r>
    <x v="0"/>
    <s v="LGD"/>
    <x v="3"/>
    <x v="1"/>
    <s v="RGB"/>
    <s v="VTE"/>
    <s v="FMM"/>
    <s v="HIL"/>
    <s v="Merck"/>
    <n v="1"/>
    <n v="9.0557500000000013E-3"/>
    <n v="3.2930000000000001"/>
  </r>
  <r>
    <x v="0"/>
    <s v="LGD"/>
    <x v="3"/>
    <x v="1"/>
    <s v="RGB"/>
    <s v="VTE"/>
    <s v="FMM"/>
    <s v="HTL"/>
    <s v="Merck"/>
    <n v="1"/>
    <n v="0.21169285714285715"/>
    <n v="70.564285714285717"/>
  </r>
  <r>
    <x v="0"/>
    <s v="LGD"/>
    <x v="3"/>
    <x v="1"/>
    <s v="RGB"/>
    <s v="VTE"/>
    <s v="FMM"/>
    <s v="n/p_CGL"/>
    <s v="LT Materials"/>
    <n v="0.5"/>
    <n v="9.2615624999999993E-2"/>
    <n v="5.1453125000000002"/>
  </r>
  <r>
    <x v="0"/>
    <s v="LGD"/>
    <x v="3"/>
    <x v="1"/>
    <s v="RGB"/>
    <s v="VTE"/>
    <s v="FMM"/>
    <s v="n/p_CGL"/>
    <s v="Merck"/>
    <n v="0.5"/>
    <n v="9.2615624999999993E-2"/>
    <n v="5.1453125000000002"/>
  </r>
  <r>
    <x v="0"/>
    <s v="LGD"/>
    <x v="3"/>
    <x v="1"/>
    <s v="RGB"/>
    <s v="VTE"/>
    <s v="FMM"/>
    <s v="P_Dopant"/>
    <s v="Novaled"/>
    <n v="1"/>
    <n v="1.3336650000000001"/>
    <n v="4.1162500000000009"/>
  </r>
  <r>
    <x v="0"/>
    <s v="LGD"/>
    <x v="3"/>
    <x v="1"/>
    <s v="RGB"/>
    <s v="VTE"/>
    <s v="FMM"/>
    <s v="R_Dopant"/>
    <s v="UDC"/>
    <n v="1"/>
    <n v="0.95187070588235312"/>
    <n v="2.3244705882352945"/>
  </r>
  <r>
    <x v="0"/>
    <s v="LGD"/>
    <x v="3"/>
    <x v="1"/>
    <s v="RGB"/>
    <s v="VTE"/>
    <s v="FMM"/>
    <s v="R_Host"/>
    <s v="DuPont"/>
    <n v="0.25"/>
    <n v="0.50847794117647072"/>
    <n v="19.370588235294118"/>
  </r>
  <r>
    <x v="0"/>
    <s v="LGD"/>
    <x v="3"/>
    <x v="1"/>
    <s v="RGB"/>
    <s v="VTE"/>
    <s v="FMM"/>
    <s v="R_Host"/>
    <s v="LG Chem"/>
    <n v="0.75"/>
    <n v="1.525433823529412"/>
    <n v="58.111764705882351"/>
  </r>
  <r>
    <x v="0"/>
    <s v="LGD"/>
    <x v="3"/>
    <x v="1"/>
    <s v="RGB"/>
    <s v="VTE"/>
    <s v="FMM"/>
    <s v="R_Prime"/>
    <s v="DuPont"/>
    <n v="1"/>
    <n v="0.32271400000000006"/>
    <n v="32.930000000000007"/>
  </r>
  <r>
    <x v="0"/>
    <s v="LGD"/>
    <x v="1"/>
    <x v="0"/>
    <s v="RGB"/>
    <s v="VTE"/>
    <s v="FMM"/>
    <s v="aETL"/>
    <s v="LG Chem"/>
    <n v="1"/>
    <n v="5.434117140284747"/>
    <n v="224.55029505308869"/>
  </r>
  <r>
    <x v="0"/>
    <s v="LGD"/>
    <x v="1"/>
    <x v="0"/>
    <s v="RGB"/>
    <s v="VTE"/>
    <s v="FMM"/>
    <s v="B_Dopant"/>
    <s v="SK JNC"/>
    <n v="1"/>
    <n v="4.0102040928304534"/>
    <n v="15.850609062570964"/>
  </r>
  <r>
    <x v="0"/>
    <s v="LGD"/>
    <x v="1"/>
    <x v="0"/>
    <s v="RGB"/>
    <s v="VTE"/>
    <s v="FMM"/>
    <s v="B_Host"/>
    <s v="DuPont"/>
    <n v="0.1"/>
    <n v="1.0699161117235403"/>
    <n v="39.626522656427419"/>
  </r>
  <r>
    <x v="0"/>
    <s v="LGD"/>
    <x v="1"/>
    <x v="0"/>
    <s v="RGB"/>
    <s v="VTE"/>
    <s v="FMM"/>
    <s v="B_Host"/>
    <s v="Idemitsu Kosan"/>
    <n v="0.9"/>
    <n v="9.6292450055118639"/>
    <n v="356.63870390784678"/>
  </r>
  <r>
    <x v="0"/>
    <s v="LGD"/>
    <x v="1"/>
    <x v="0"/>
    <s v="RGB"/>
    <s v="VTE"/>
    <s v="FMM"/>
    <s v="B_Prime"/>
    <s v="Merck"/>
    <n v="1"/>
    <n v="7.1676454180945912"/>
    <n v="628.74082614864835"/>
  </r>
  <r>
    <x v="0"/>
    <s v="LGD"/>
    <x v="1"/>
    <x v="0"/>
    <s v="RGB"/>
    <s v="VTE"/>
    <s v="FMM"/>
    <s v="CPL"/>
    <s v="LG Chem"/>
    <n v="0.2"/>
    <n v="0.28293337176689176"/>
    <n v="94.311123922297242"/>
  </r>
  <r>
    <x v="0"/>
    <s v="LGD"/>
    <x v="1"/>
    <x v="0"/>
    <s v="RGB"/>
    <s v="VTE"/>
    <s v="FMM"/>
    <s v="CPL"/>
    <s v="P&amp;H Tech"/>
    <n v="0.8"/>
    <n v="1.131733487067567"/>
    <n v="377.24449568918897"/>
  </r>
  <r>
    <x v="0"/>
    <s v="LGD"/>
    <x v="1"/>
    <x v="0"/>
    <s v="RGB"/>
    <s v="VTE"/>
    <s v="FMM"/>
    <s v="EIL"/>
    <s v="LT Materials"/>
    <n v="1"/>
    <n v="9.4311123922297263E-2"/>
    <n v="179.64023604247097"/>
  </r>
  <r>
    <x v="0"/>
    <s v="LGD"/>
    <x v="1"/>
    <x v="0"/>
    <s v="RGB"/>
    <s v="VTE"/>
    <s v="FMM"/>
    <s v="ETL"/>
    <s v="Idemitsu Kosan"/>
    <n v="0.8"/>
    <n v="4.9041784439594567"/>
    <n v="188.62224784459448"/>
  </r>
  <r>
    <x v="0"/>
    <s v="LGD"/>
    <x v="1"/>
    <x v="0"/>
    <s v="RGB"/>
    <s v="VTE"/>
    <s v="FMM"/>
    <s v="ETL"/>
    <s v="LG Chem"/>
    <n v="0.2"/>
    <n v="1.2260446109898642"/>
    <n v="47.155561961148621"/>
  </r>
  <r>
    <x v="0"/>
    <s v="LGD"/>
    <x v="1"/>
    <x v="0"/>
    <s v="RGB"/>
    <s v="VTE"/>
    <s v="FMM"/>
    <s v="G_Dopant"/>
    <s v="UDC"/>
    <n v="1"/>
    <n v="25.100795967821828"/>
    <n v="31.959251295927974"/>
  </r>
  <r>
    <x v="0"/>
    <s v="LGD"/>
    <x v="1"/>
    <x v="0"/>
    <s v="RGB"/>
    <s v="VTE"/>
    <s v="FMM"/>
    <s v="G_Host"/>
    <s v="LT Materials"/>
    <n v="1"/>
    <n v="13.849008894902124"/>
    <n v="532.65418826546625"/>
  </r>
  <r>
    <x v="0"/>
    <s v="LGD"/>
    <x v="1"/>
    <x v="0"/>
    <s v="RGB"/>
    <s v="VTE"/>
    <s v="FMM"/>
    <s v="G_Prime"/>
    <s v="LT Materials"/>
    <n v="1"/>
    <n v="5.6384579087830566"/>
    <n v="505.23816386944958"/>
  </r>
  <r>
    <x v="0"/>
    <s v="LGD"/>
    <x v="1"/>
    <x v="0"/>
    <s v="RGB"/>
    <s v="VTE"/>
    <s v="FMM"/>
    <s v="HIL"/>
    <s v="Merck"/>
    <n v="1"/>
    <n v="0.29640638947007708"/>
    <n v="107.78414162548259"/>
  </r>
  <r>
    <x v="0"/>
    <s v="LGD"/>
    <x v="1"/>
    <x v="0"/>
    <s v="RGB"/>
    <s v="VTE"/>
    <s v="FMM"/>
    <s v="HTL"/>
    <s v="Merck"/>
    <n v="1"/>
    <n v="3.4644902665333683"/>
    <n v="1154.8300888444562"/>
  </r>
  <r>
    <x v="0"/>
    <s v="LGD"/>
    <x v="1"/>
    <x v="0"/>
    <s v="RGB"/>
    <s v="VTE"/>
    <s v="FMM"/>
    <s v="P_Dopant"/>
    <s v="Novaled"/>
    <n v="1"/>
    <n v="7.2754295597200747"/>
    <n v="22.455029505308872"/>
  </r>
  <r>
    <x v="0"/>
    <s v="LGD"/>
    <x v="1"/>
    <x v="0"/>
    <s v="RGB"/>
    <s v="VTE"/>
    <s v="FMM"/>
    <s v="R_Dopant"/>
    <s v="UDC"/>
    <n v="1"/>
    <n v="7.7889892933473748"/>
    <n v="19.020730875085164"/>
  </r>
  <r>
    <x v="0"/>
    <s v="LGD"/>
    <x v="1"/>
    <x v="0"/>
    <s v="RGB"/>
    <s v="VTE"/>
    <s v="FMM"/>
    <s v="R_Host"/>
    <s v="DuPont"/>
    <n v="0.6"/>
    <n v="9.9858837094197099"/>
    <n v="380.41461750170316"/>
  </r>
  <r>
    <x v="0"/>
    <s v="LGD"/>
    <x v="1"/>
    <x v="0"/>
    <s v="RGB"/>
    <s v="VTE"/>
    <s v="FMM"/>
    <s v="R_Host"/>
    <s v="LG Chem"/>
    <n v="0.4"/>
    <n v="6.6572558062798075"/>
    <n v="253.60974500113548"/>
  </r>
  <r>
    <x v="0"/>
    <s v="LGD"/>
    <x v="1"/>
    <x v="0"/>
    <s v="RGB"/>
    <s v="VTE"/>
    <s v="FMM"/>
    <s v="R_Prime"/>
    <s v="DuPont"/>
    <n v="1"/>
    <n v="13.203557349121617"/>
    <n v="1347.3017703185321"/>
  </r>
  <r>
    <x v="0"/>
    <s v="LGD"/>
    <x v="4"/>
    <x v="2"/>
    <s v="RGB"/>
    <s v="VTE"/>
    <s v="FMM"/>
    <s v="B_Dopant"/>
    <s v="Idemitsu Kosan"/>
    <n v="1"/>
    <n v="4.3267064398148154"/>
    <n v="21.633532199074075"/>
  </r>
  <r>
    <x v="0"/>
    <s v="LGD"/>
    <x v="4"/>
    <x v="2"/>
    <s v="RGB"/>
    <s v="VTE"/>
    <s v="FMM"/>
    <s v="B_Host"/>
    <s v="Idemitsu Kosan"/>
    <n v="1"/>
    <n v="11.867537663492067"/>
    <n v="741.72110396825417"/>
  </r>
  <r>
    <x v="0"/>
    <s v="LGD"/>
    <x v="4"/>
    <x v="2"/>
    <s v="RGB"/>
    <s v="VTE"/>
    <s v="FMM"/>
    <s v="CPL"/>
    <s v="LT Materials"/>
    <n v="1"/>
    <n v="2.4186557738095247"/>
    <n v="1612.4371825396831"/>
  </r>
  <r>
    <x v="0"/>
    <s v="LGD"/>
    <x v="4"/>
    <x v="2"/>
    <s v="RGB"/>
    <s v="VTE"/>
    <s v="FMM"/>
    <s v="EIL"/>
    <s v="Comet"/>
    <n v="1"/>
    <n v="4.4090079210069452E-2"/>
    <n v="88.180158420138909"/>
  </r>
  <r>
    <x v="0"/>
    <s v="LGD"/>
    <x v="4"/>
    <x v="2"/>
    <s v="RGB"/>
    <s v="VTE"/>
    <s v="FMM"/>
    <s v="ETL"/>
    <s v="Idemitsu Kosan"/>
    <n v="0.6"/>
    <n v="11.361317253289476"/>
    <n v="668.31277960526324"/>
  </r>
  <r>
    <x v="0"/>
    <s v="LGD"/>
    <x v="4"/>
    <x v="2"/>
    <s v="RGB"/>
    <s v="VTE"/>
    <s v="FMM"/>
    <s v="ETL"/>
    <s v="LG Chem"/>
    <n v="0.4"/>
    <n v="7.574211502192985"/>
    <n v="445.54185307017559"/>
  </r>
  <r>
    <x v="0"/>
    <s v="LGD"/>
    <x v="4"/>
    <x v="2"/>
    <s v="RGB"/>
    <s v="VTE"/>
    <s v="FMM"/>
    <s v="HIL"/>
    <s v="LT Materials"/>
    <n v="1"/>
    <n v="0.14938756250000004"/>
    <n v="82.993090277777796"/>
  </r>
  <r>
    <x v="0"/>
    <s v="LGD"/>
    <x v="4"/>
    <x v="2"/>
    <s v="RGB"/>
    <s v="VTE"/>
    <s v="FMM"/>
    <s v="HTL"/>
    <s v="Merck"/>
    <n v="1"/>
    <n v="4.4406520007142865"/>
    <n v="2467.0288892857147"/>
  </r>
  <r>
    <x v="0"/>
    <s v="LGD"/>
    <x v="4"/>
    <x v="2"/>
    <s v="RGB"/>
    <s v="VTE"/>
    <s v="FMM"/>
    <s v="n/p_CGL"/>
    <s v="LT Materials"/>
    <n v="0.65"/>
    <n v="12.472201606944449"/>
    <n v="733.65891805555577"/>
  </r>
  <r>
    <x v="0"/>
    <s v="LGD"/>
    <x v="4"/>
    <x v="2"/>
    <s v="RGB"/>
    <s v="VTE"/>
    <s v="FMM"/>
    <s v="n/p_CGL"/>
    <s v="Merck"/>
    <n v="0.2"/>
    <n v="3.837600494444446"/>
    <n v="225.74120555555564"/>
  </r>
  <r>
    <x v="0"/>
    <s v="LGD"/>
    <x v="4"/>
    <x v="2"/>
    <s v="RGB"/>
    <s v="VTE"/>
    <s v="FMM"/>
    <s v="n/p_CGL"/>
    <s v="Toray"/>
    <n v="0.15"/>
    <n v="2.8782003708333339"/>
    <n v="169.30590416666669"/>
  </r>
  <r>
    <x v="0"/>
    <s v="LGD"/>
    <x v="4"/>
    <x v="2"/>
    <s v="RGB"/>
    <s v="VTE"/>
    <s v="FMM"/>
    <s v="P_Dopant"/>
    <s v="Novaled"/>
    <n v="1"/>
    <n v="16.930590416666664"/>
    <n v="62.705890432098769"/>
  </r>
  <r>
    <x v="0"/>
    <s v="LGD"/>
    <x v="4"/>
    <x v="2"/>
    <s v="RGB"/>
    <s v="VTE"/>
    <s v="FMM"/>
    <s v="R_Dopant"/>
    <s v="UDC"/>
    <n v="1"/>
    <n v="1.8435531787037036"/>
    <n v="6.2705890432098768"/>
  </r>
  <r>
    <x v="0"/>
    <s v="LGD"/>
    <x v="4"/>
    <x v="2"/>
    <s v="RGB"/>
    <s v="VTE"/>
    <s v="FMM"/>
    <s v="R_Host"/>
    <s v="LG Chem"/>
    <n v="0.5"/>
    <n v="1.4511934642857145"/>
    <n v="80.621859126984148"/>
  </r>
  <r>
    <x v="0"/>
    <s v="LGD"/>
    <x v="4"/>
    <x v="2"/>
    <s v="RGB"/>
    <s v="VTE"/>
    <s v="FMM"/>
    <s v="R_Host"/>
    <s v="Merck"/>
    <n v="0.5"/>
    <n v="1.4511934642857145"/>
    <n v="80.621859126984148"/>
  </r>
  <r>
    <x v="0"/>
    <s v="LGD"/>
    <x v="4"/>
    <x v="2"/>
    <s v="RGB"/>
    <s v="VTE"/>
    <s v="FMM"/>
    <s v="Y/G_Dopant"/>
    <s v="UDC"/>
    <n v="1"/>
    <n v="12.641507511111117"/>
    <n v="37.623534259259273"/>
  </r>
  <r>
    <x v="0"/>
    <s v="LGD"/>
    <x v="4"/>
    <x v="2"/>
    <s v="RGB"/>
    <s v="VTE"/>
    <s v="FMM"/>
    <s v="Y/G_Host"/>
    <s v="LG Chem"/>
    <n v="0.5"/>
    <n v="4.1117148154761916"/>
    <n v="241.86557738095246"/>
  </r>
  <r>
    <x v="0"/>
    <s v="LGD"/>
    <x v="4"/>
    <x v="2"/>
    <s v="RGB"/>
    <s v="VTE"/>
    <s v="FMM"/>
    <s v="Y/G_Host"/>
    <s v="Merck"/>
    <n v="0.5"/>
    <n v="4.1117148154761916"/>
    <n v="241.86557738095246"/>
  </r>
  <r>
    <x v="0"/>
    <s v="LGD"/>
    <x v="5"/>
    <x v="2"/>
    <s v="RGB"/>
    <s v="VTE"/>
    <s v="FMM"/>
    <s v="B_Dopant"/>
    <s v="SK JNC"/>
    <n v="1"/>
    <n v="9.7350894895833324"/>
    <n v="32.450298298611102"/>
  </r>
  <r>
    <x v="0"/>
    <s v="LGD"/>
    <x v="5"/>
    <x v="2"/>
    <s v="RGB"/>
    <s v="VTE"/>
    <s v="FMM"/>
    <s v="B_Host"/>
    <s v="DuPont"/>
    <n v="0.4"/>
    <n v="11.570849221904764"/>
    <n v="445.03266238095244"/>
  </r>
  <r>
    <x v="0"/>
    <s v="LGD"/>
    <x v="5"/>
    <x v="2"/>
    <s v="RGB"/>
    <s v="VTE"/>
    <s v="FMM"/>
    <s v="B_Host"/>
    <s v="Idemitsu Kosan"/>
    <n v="0.35"/>
    <n v="10.124493069166666"/>
    <n v="389.40357958333334"/>
  </r>
  <r>
    <x v="0"/>
    <s v="LGD"/>
    <x v="5"/>
    <x v="2"/>
    <s v="RGB"/>
    <s v="VTE"/>
    <s v="FMM"/>
    <s v="B_Host"/>
    <s v="LG Chem"/>
    <n v="0.25"/>
    <n v="7.2317807636904776"/>
    <n v="278.14541398809524"/>
  </r>
  <r>
    <x v="0"/>
    <s v="LGD"/>
    <x v="5"/>
    <x v="2"/>
    <s v="RGB"/>
    <s v="VTE"/>
    <s v="FMM"/>
    <s v="CPL"/>
    <s v="LT Materials"/>
    <n v="1"/>
    <n v="3.6279836607142859"/>
    <n v="2418.6557738095239"/>
  </r>
  <r>
    <x v="0"/>
    <s v="LGD"/>
    <x v="5"/>
    <x v="2"/>
    <s v="RGB"/>
    <s v="VTE"/>
    <s v="FMM"/>
    <s v="EIL"/>
    <s v="Comet"/>
    <n v="1"/>
    <n v="6.6135118815104157E-2"/>
    <n v="132.27023763020833"/>
  </r>
  <r>
    <x v="0"/>
    <s v="LGD"/>
    <x v="5"/>
    <x v="2"/>
    <s v="RGB"/>
    <s v="VTE"/>
    <s v="FMM"/>
    <s v="ETL"/>
    <s v="Idemitsu Kosan"/>
    <n v="0.7"/>
    <n v="19.882305193256581"/>
    <n v="1169.5473643092105"/>
  </r>
  <r>
    <x v="0"/>
    <s v="LGD"/>
    <x v="5"/>
    <x v="2"/>
    <s v="RGB"/>
    <s v="VTE"/>
    <s v="FMM"/>
    <s v="ETL"/>
    <s v="LG Chem"/>
    <n v="0.3"/>
    <n v="8.5209879399671049"/>
    <n v="501.23458470394735"/>
  </r>
  <r>
    <x v="0"/>
    <s v="LGD"/>
    <x v="5"/>
    <x v="2"/>
    <s v="RGB"/>
    <s v="VTE"/>
    <s v="FMM"/>
    <s v="G_Dopant"/>
    <s v="UDC"/>
    <n v="1"/>
    <n v="3.9884563962339734"/>
    <n v="10.852942574786322"/>
  </r>
  <r>
    <x v="0"/>
    <s v="LGD"/>
    <x v="5"/>
    <x v="2"/>
    <s v="RGB"/>
    <s v="VTE"/>
    <s v="FMM"/>
    <s v="G_Host"/>
    <s v="DuPont"/>
    <n v="0.5"/>
    <n v="3.3861180833333333"/>
    <n v="120.93278869047619"/>
  </r>
  <r>
    <x v="0"/>
    <s v="LGD"/>
    <x v="5"/>
    <x v="2"/>
    <s v="RGB"/>
    <s v="VTE"/>
    <s v="FMM"/>
    <s v="G_Host"/>
    <s v="LG Chem"/>
    <n v="0.5"/>
    <n v="3.3861180833333333"/>
    <n v="120.93278869047619"/>
  </r>
  <r>
    <x v="0"/>
    <s v="LGD"/>
    <x v="5"/>
    <x v="2"/>
    <s v="RGB"/>
    <s v="VTE"/>
    <s v="FMM"/>
    <s v="HIL"/>
    <s v="LT Materials"/>
    <n v="1"/>
    <n v="0.22408134374999997"/>
    <n v="124.48963541666666"/>
  </r>
  <r>
    <x v="0"/>
    <s v="LGD"/>
    <x v="5"/>
    <x v="2"/>
    <s v="RGB"/>
    <s v="VTE"/>
    <s v="FMM"/>
    <s v="HTL"/>
    <s v="Merck"/>
    <n v="0.5"/>
    <n v="3.3304890005357142"/>
    <n v="1850.2716669642855"/>
  </r>
  <r>
    <x v="0"/>
    <s v="LGD"/>
    <x v="5"/>
    <x v="2"/>
    <s v="RGB"/>
    <s v="VTE"/>
    <s v="FMM"/>
    <s v="HTL"/>
    <s v="Solus AM"/>
    <n v="0.5"/>
    <n v="3.3304890005357142"/>
    <n v="1850.2716669642855"/>
  </r>
  <r>
    <x v="0"/>
    <s v="LGD"/>
    <x v="5"/>
    <x v="2"/>
    <s v="RGB"/>
    <s v="VTE"/>
    <s v="FMM"/>
    <s v="n/p_CGL"/>
    <s v="LT Materials"/>
    <n v="0.7"/>
    <n v="22.517685254166668"/>
    <n v="1185.1413291666668"/>
  </r>
  <r>
    <x v="0"/>
    <s v="LGD"/>
    <x v="5"/>
    <x v="2"/>
    <s v="RGB"/>
    <s v="VTE"/>
    <s v="FMM"/>
    <s v="n/p_CGL"/>
    <s v="Merck"/>
    <n v="0.15"/>
    <n v="4.8252182687499996"/>
    <n v="253.95885624999997"/>
  </r>
  <r>
    <x v="0"/>
    <s v="LGD"/>
    <x v="5"/>
    <x v="2"/>
    <s v="RGB"/>
    <s v="VTE"/>
    <s v="FMM"/>
    <s v="n/p_CGL"/>
    <s v="Toray"/>
    <n v="0.15"/>
    <n v="4.8252182687499996"/>
    <n v="253.95885624999997"/>
  </r>
  <r>
    <x v="0"/>
    <s v="LGD"/>
    <x v="5"/>
    <x v="2"/>
    <s v="RGB"/>
    <s v="VTE"/>
    <s v="FMM"/>
    <s v="P_Dopant"/>
    <s v="Novaled"/>
    <n v="1"/>
    <n v="25.395885624999995"/>
    <n v="94.058835648148133"/>
  </r>
  <r>
    <x v="0"/>
    <s v="LGD"/>
    <x v="5"/>
    <x v="2"/>
    <s v="RGB"/>
    <s v="VTE"/>
    <s v="FMM"/>
    <s v="R_Dopant"/>
    <s v="UDC"/>
    <n v="1"/>
    <n v="2.7653297680555546"/>
    <n v="9.4058835648148129"/>
  </r>
  <r>
    <x v="0"/>
    <s v="LGD"/>
    <x v="5"/>
    <x v="2"/>
    <s v="RGB"/>
    <s v="VTE"/>
    <s v="FMM"/>
    <s v="R_Host"/>
    <s v="LG Chem"/>
    <n v="0.5"/>
    <n v="2.1767901964285716"/>
    <n v="120.93278869047619"/>
  </r>
  <r>
    <x v="0"/>
    <s v="LGD"/>
    <x v="5"/>
    <x v="2"/>
    <s v="RGB"/>
    <s v="VTE"/>
    <s v="FMM"/>
    <s v="R_Host"/>
    <s v="Merck"/>
    <n v="0.5"/>
    <n v="2.1767901964285716"/>
    <n v="120.93278869047619"/>
  </r>
  <r>
    <x v="0"/>
    <s v="LGD"/>
    <x v="5"/>
    <x v="2"/>
    <s v="RGB"/>
    <s v="VTE"/>
    <s v="FMM"/>
    <s v="Y/G_Dopant"/>
    <s v="UDC"/>
    <n v="1"/>
    <n v="18.962261266666673"/>
    <n v="56.435301388888895"/>
  </r>
  <r>
    <x v="0"/>
    <s v="LGD"/>
    <x v="5"/>
    <x v="2"/>
    <s v="RGB"/>
    <s v="VTE"/>
    <s v="FMM"/>
    <s v="Y/G_Host"/>
    <s v="DuPont"/>
    <n v="0.4"/>
    <n v="7.5462060142857155"/>
    <n v="290.23869285714289"/>
  </r>
  <r>
    <x v="0"/>
    <s v="LGD"/>
    <x v="5"/>
    <x v="2"/>
    <s v="RGB"/>
    <s v="VTE"/>
    <s v="FMM"/>
    <s v="Y/G_Host"/>
    <s v="LG Chem"/>
    <n v="0.3"/>
    <n v="5.6596545107142857"/>
    <n v="217.67901964285713"/>
  </r>
  <r>
    <x v="0"/>
    <s v="LGD"/>
    <x v="5"/>
    <x v="2"/>
    <s v="RGB"/>
    <s v="VTE"/>
    <s v="FMM"/>
    <s v="Y/G_Host"/>
    <s v="Merck"/>
    <n v="0.3"/>
    <n v="5.6596545107142857"/>
    <n v="217.67901964285713"/>
  </r>
  <r>
    <x v="0"/>
    <s v="SDC"/>
    <x v="6"/>
    <x v="0"/>
    <s v="RGB"/>
    <s v="VTE"/>
    <s v="FMM"/>
    <s v="aETL"/>
    <s v="Solus AM"/>
    <n v="1"/>
    <n v="33.158130320294077"/>
    <n v="1381.5887633455866"/>
  </r>
  <r>
    <x v="0"/>
    <s v="SDC"/>
    <x v="6"/>
    <x v="0"/>
    <s v="RGB"/>
    <s v="VTE"/>
    <s v="FMM"/>
    <s v="B_Dopant"/>
    <s v="SFC"/>
    <n v="0.8"/>
    <n v="6.9108524246507663"/>
    <n v="31.412965566594387"/>
  </r>
  <r>
    <x v="0"/>
    <s v="SDC"/>
    <x v="6"/>
    <x v="0"/>
    <s v="RGB"/>
    <s v="VTE"/>
    <s v="FMM"/>
    <s v="B_Dopant"/>
    <s v="SK JNC"/>
    <n v="0.2"/>
    <n v="1.7277131061626916"/>
    <n v="7.8532413916485968"/>
  </r>
  <r>
    <x v="0"/>
    <s v="SDC"/>
    <x v="6"/>
    <x v="0"/>
    <s v="RGB"/>
    <s v="VTE"/>
    <s v="FMM"/>
    <s v="B_Host"/>
    <s v="SFC"/>
    <n v="1"/>
    <n v="34.030712697143926"/>
    <n v="1308.8735652747664"/>
  </r>
  <r>
    <x v="0"/>
    <s v="SDC"/>
    <x v="6"/>
    <x v="0"/>
    <s v="RGB"/>
    <s v="VTE"/>
    <s v="FMM"/>
    <s v="B_Prime"/>
    <s v="Idemitsu Kosan"/>
    <n v="0.8"/>
    <n v="16.800119362282338"/>
    <n v="1768.4336170823512"/>
  </r>
  <r>
    <x v="0"/>
    <s v="SDC"/>
    <x v="6"/>
    <x v="0"/>
    <s v="RGB"/>
    <s v="VTE"/>
    <s v="FMM"/>
    <s v="B_Prime"/>
    <s v="SFC"/>
    <n v="0.2"/>
    <n v="4.2000298405705845"/>
    <n v="442.10840427058781"/>
  </r>
  <r>
    <x v="0"/>
    <s v="SDC"/>
    <x v="6"/>
    <x v="0"/>
    <s v="RGB"/>
    <s v="VTE"/>
    <s v="FMM"/>
    <s v="CPL"/>
    <s v="Hodogaya"/>
    <n v="0.65"/>
    <n v="3.232917706228672"/>
    <n v="1616.4588531143361"/>
  </r>
  <r>
    <x v="0"/>
    <s v="SDC"/>
    <x v="6"/>
    <x v="0"/>
    <s v="RGB"/>
    <s v="VTE"/>
    <s v="FMM"/>
    <s v="CPL"/>
    <s v="Solus AM"/>
    <n v="0.35"/>
    <n v="1.7408018418154385"/>
    <n v="870.4009209077193"/>
  </r>
  <r>
    <x v="0"/>
    <s v="SDC"/>
    <x v="6"/>
    <x v="0"/>
    <s v="RGB"/>
    <s v="VTE"/>
    <s v="FMM"/>
    <s v="EIL"/>
    <s v="Solus AM"/>
    <n v="1"/>
    <n v="0.27631775266911734"/>
    <n v="552.63550533823468"/>
  </r>
  <r>
    <x v="0"/>
    <s v="SDC"/>
    <x v="6"/>
    <x v="0"/>
    <s v="RGB"/>
    <s v="VTE"/>
    <s v="FMM"/>
    <s v="ETL"/>
    <s v="LG Chem"/>
    <n v="1"/>
    <n v="28.598887401253638"/>
    <n v="1243.4298870110276"/>
  </r>
  <r>
    <x v="0"/>
    <s v="SDC"/>
    <x v="6"/>
    <x v="0"/>
    <s v="RGB"/>
    <s v="VTE"/>
    <s v="FMM"/>
    <s v="G_Dopant"/>
    <s v="UDC"/>
    <n v="1"/>
    <n v="73.812022281162768"/>
    <n v="206.75636493322904"/>
  </r>
  <r>
    <x v="0"/>
    <s v="SDC"/>
    <x v="6"/>
    <x v="0"/>
    <s v="RGB"/>
    <s v="VTE"/>
    <s v="FMM"/>
    <s v="G_Host"/>
    <s v="NSCC"/>
    <n v="0.2"/>
    <n v="27.066287773077267"/>
    <n v="751.84132702992406"/>
  </r>
  <r>
    <x v="0"/>
    <s v="SDC"/>
    <x v="6"/>
    <x v="0"/>
    <s v="RGB"/>
    <s v="VTE"/>
    <s v="FMM"/>
    <s v="G_Host"/>
    <s v="Samsung SDI"/>
    <n v="0.8"/>
    <n v="108.26515109230907"/>
    <n v="3007.3653081196962"/>
  </r>
  <r>
    <x v="0"/>
    <s v="SDC"/>
    <x v="6"/>
    <x v="0"/>
    <s v="RGB"/>
    <s v="VTE"/>
    <s v="FMM"/>
    <s v="G_Prime"/>
    <s v="Duksan Neolux"/>
    <n v="0.8"/>
    <n v="25.440575488245642"/>
    <n v="2735.5457514242621"/>
  </r>
  <r>
    <x v="0"/>
    <s v="SDC"/>
    <x v="6"/>
    <x v="0"/>
    <s v="RGB"/>
    <s v="VTE"/>
    <s v="FMM"/>
    <s v="G_Prime"/>
    <s v="Merck"/>
    <n v="0.2"/>
    <n v="6.3601438720614105"/>
    <n v="683.88643785606553"/>
  </r>
  <r>
    <x v="0"/>
    <s v="SDC"/>
    <x v="6"/>
    <x v="0"/>
    <s v="RGB"/>
    <s v="VTE"/>
    <s v="FMM"/>
    <s v="HIL"/>
    <s v="Duksan Neolux"/>
    <n v="0.8"/>
    <n v="1.3263252128117633"/>
    <n v="530.53008512470535"/>
  </r>
  <r>
    <x v="0"/>
    <s v="SDC"/>
    <x v="6"/>
    <x v="0"/>
    <s v="RGB"/>
    <s v="VTE"/>
    <s v="FMM"/>
    <s v="HIL"/>
    <s v="Solus AM"/>
    <n v="0.2"/>
    <n v="0.33158130320294082"/>
    <n v="132.63252128117634"/>
  </r>
  <r>
    <x v="0"/>
    <s v="SDC"/>
    <x v="6"/>
    <x v="0"/>
    <s v="RGB"/>
    <s v="VTE"/>
    <s v="FMM"/>
    <s v="HTL"/>
    <s v="Duksan Neolux"/>
    <n v="0.65"/>
    <n v="11.546134665102404"/>
    <n v="4618.4538660409607"/>
  </r>
  <r>
    <x v="0"/>
    <s v="SDC"/>
    <x v="6"/>
    <x v="0"/>
    <s v="RGB"/>
    <s v="VTE"/>
    <s v="FMM"/>
    <s v="HTL"/>
    <s v="Solus AM"/>
    <n v="0.35"/>
    <n v="6.2171494350551386"/>
    <n v="2486.8597740220553"/>
  </r>
  <r>
    <x v="0"/>
    <s v="SDC"/>
    <x v="6"/>
    <x v="0"/>
    <s v="RGB"/>
    <s v="VTE"/>
    <s v="FMM"/>
    <s v="P_Dopant"/>
    <s v="Novaled"/>
    <n v="1"/>
    <n v="37.302896610330841"/>
    <n v="138.15887633455867"/>
  </r>
  <r>
    <x v="0"/>
    <s v="SDC"/>
    <x v="6"/>
    <x v="0"/>
    <s v="RGB"/>
    <s v="VTE"/>
    <s v="FMM"/>
    <s v="R_Dopant"/>
    <s v="UDC"/>
    <n v="1"/>
    <n v="31.948833802730416"/>
    <n v="117.02869524809677"/>
  </r>
  <r>
    <x v="0"/>
    <s v="SDC"/>
    <x v="6"/>
    <x v="0"/>
    <s v="RGB"/>
    <s v="VTE"/>
    <s v="FMM"/>
    <s v="R_Host"/>
    <s v="Duksan Neolux"/>
    <n v="0.25"/>
    <n v="24.380978176686821"/>
    <n v="975.23912706747285"/>
  </r>
  <r>
    <x v="0"/>
    <s v="SDC"/>
    <x v="6"/>
    <x v="0"/>
    <s v="RGB"/>
    <s v="VTE"/>
    <s v="FMM"/>
    <s v="R_Host"/>
    <s v="DuPont"/>
    <n v="0.75"/>
    <n v="73.142934530060458"/>
    <n v="2925.7173812024189"/>
  </r>
  <r>
    <x v="0"/>
    <s v="SDC"/>
    <x v="6"/>
    <x v="0"/>
    <s v="RGB"/>
    <s v="VTE"/>
    <s v="FMM"/>
    <s v="R_Prime"/>
    <s v="Duksan Neolux"/>
    <n v="1"/>
    <n v="59.574107475461702"/>
    <n v="6078.9905587205812"/>
  </r>
  <r>
    <x v="0"/>
    <s v="SDC"/>
    <x v="7"/>
    <x v="2"/>
    <s v="Blue"/>
    <s v="VTE"/>
    <s v="Open"/>
    <s v="aETL"/>
    <s v="Novaled"/>
    <n v="1"/>
    <n v="5.3672707068749999"/>
    <n v="243.96685031250001"/>
  </r>
  <r>
    <x v="0"/>
    <s v="SDC"/>
    <x v="7"/>
    <x v="2"/>
    <s v="Blue"/>
    <s v="VTE"/>
    <s v="Open"/>
    <s v="B_Dopant"/>
    <s v="Idemitsu Kosan"/>
    <n v="1"/>
    <n v="1.6729155450000004"/>
    <n v="9.2939752500000008"/>
  </r>
  <r>
    <x v="0"/>
    <s v="SDC"/>
    <x v="7"/>
    <x v="2"/>
    <s v="Blue"/>
    <s v="VTE"/>
    <s v="Open"/>
    <s v="B_Host"/>
    <s v="Idemitsu Kosan"/>
    <n v="0.5"/>
    <n v="3.8238069600000006"/>
    <n v="159.32529000000002"/>
  </r>
  <r>
    <x v="0"/>
    <s v="SDC"/>
    <x v="7"/>
    <x v="2"/>
    <s v="Blue"/>
    <s v="VTE"/>
    <s v="Open"/>
    <s v="B_Host"/>
    <s v="SFC"/>
    <n v="0.5"/>
    <n v="3.8238069600000006"/>
    <n v="159.32529000000002"/>
  </r>
  <r>
    <x v="0"/>
    <s v="SDC"/>
    <x v="7"/>
    <x v="2"/>
    <s v="Blue"/>
    <s v="VTE"/>
    <s v="Open"/>
    <s v="B_Prime"/>
    <s v="Hodogaya"/>
    <n v="1"/>
    <n v="3.5848190249999998"/>
    <n v="298.73491874999996"/>
  </r>
  <r>
    <x v="0"/>
    <s v="SDC"/>
    <x v="7"/>
    <x v="2"/>
    <s v="Blue"/>
    <s v="VTE"/>
    <s v="Open"/>
    <s v="CPL"/>
    <s v="Hodogaya"/>
    <n v="1"/>
    <n v="0.55763851500000006"/>
    <n v="371.75901000000005"/>
  </r>
  <r>
    <x v="0"/>
    <s v="SDC"/>
    <x v="7"/>
    <x v="2"/>
    <s v="Blue"/>
    <s v="VTE"/>
    <s v="Open"/>
    <s v="EIL"/>
    <s v="DuPont"/>
    <n v="0.5"/>
    <n v="5.5967157208593743E-3"/>
    <n v="14.521836328125"/>
  </r>
  <r>
    <x v="0"/>
    <s v="SDC"/>
    <x v="7"/>
    <x v="2"/>
    <s v="Blue"/>
    <s v="VTE"/>
    <s v="Open"/>
    <s v="EIL"/>
    <s v="Unknown"/>
    <n v="0.5"/>
    <n v="5.5967157208593743E-3"/>
    <n v="14.521836328125"/>
  </r>
  <r>
    <x v="0"/>
    <s v="SDC"/>
    <x v="7"/>
    <x v="2"/>
    <s v="Blue"/>
    <s v="VTE"/>
    <s v="Open"/>
    <s v="ETL"/>
    <s v="LG Chem"/>
    <n v="0.4"/>
    <n v="3.3751804855263163"/>
    <n v="146.74697763157897"/>
  </r>
  <r>
    <x v="0"/>
    <s v="SDC"/>
    <x v="7"/>
    <x v="2"/>
    <s v="Blue"/>
    <s v="VTE"/>
    <s v="Open"/>
    <s v="ETL"/>
    <s v="Novaled"/>
    <n v="0.6"/>
    <n v="5.0627707282894736"/>
    <n v="220.12046644736841"/>
  </r>
  <r>
    <x v="0"/>
    <s v="SDC"/>
    <x v="7"/>
    <x v="2"/>
    <s v="Blue"/>
    <s v="VTE"/>
    <s v="Open"/>
    <s v="G_Dopant"/>
    <s v="UDC"/>
    <n v="1"/>
    <n v="3.4710852795230767"/>
    <n v="9.7229279538461526"/>
  </r>
  <r>
    <x v="0"/>
    <s v="SDC"/>
    <x v="7"/>
    <x v="2"/>
    <s v="Blue"/>
    <s v="VTE"/>
    <s v="Open"/>
    <s v="G_Host"/>
    <s v="Samsung SDI"/>
    <n v="1"/>
    <n v="4.153079226"/>
    <n v="180.56866199999999"/>
  </r>
  <r>
    <x v="0"/>
    <s v="SDC"/>
    <x v="7"/>
    <x v="2"/>
    <s v="Blue"/>
    <s v="VTE"/>
    <s v="Open"/>
    <s v="G_Prime"/>
    <s v="Duksan Neolux"/>
    <n v="1"/>
    <n v="2.0330570859374997"/>
    <n v="203.30570859374998"/>
  </r>
  <r>
    <x v="0"/>
    <s v="SDC"/>
    <x v="7"/>
    <x v="2"/>
    <s v="Blue"/>
    <s v="VTE"/>
    <s v="Open"/>
    <s v="HTL"/>
    <s v="Duksan Neolux"/>
    <n v="0.25"/>
    <n v="0.68338053308823532"/>
    <n v="273.35221323529413"/>
  </r>
  <r>
    <x v="0"/>
    <s v="SDC"/>
    <x v="7"/>
    <x v="2"/>
    <s v="Blue"/>
    <s v="VTE"/>
    <s v="Open"/>
    <s v="HTL"/>
    <s v="Merck"/>
    <n v="0.75"/>
    <n v="2.0501415992647058"/>
    <n v="820.05663970588228"/>
  </r>
  <r>
    <x v="0"/>
    <s v="SDC"/>
    <x v="7"/>
    <x v="2"/>
    <s v="Blue"/>
    <s v="VTE"/>
    <s v="Open"/>
    <s v="n/p_CGL"/>
    <s v="Merck"/>
    <n v="0.6"/>
    <n v="4.9072189320000001"/>
    <n v="223.055406"/>
  </r>
  <r>
    <x v="0"/>
    <s v="SDC"/>
    <x v="7"/>
    <x v="2"/>
    <s v="Blue"/>
    <s v="VTE"/>
    <s v="Open"/>
    <s v="n/p_CGL"/>
    <s v="Toray"/>
    <n v="0.4"/>
    <n v="3.2714792880000005"/>
    <n v="148.70360400000004"/>
  </r>
  <r>
    <x v="0"/>
    <s v="SDC"/>
    <x v="7"/>
    <x v="2"/>
    <s v="Blue"/>
    <s v="VTE"/>
    <s v="Open"/>
    <s v="P_Dopant"/>
    <s v="Novaled"/>
    <n v="1"/>
    <n v="8.3645777250000002"/>
    <n v="30.979917500000003"/>
  </r>
  <r>
    <x v="0"/>
    <s v="Sharp"/>
    <x v="0"/>
    <x v="0"/>
    <s v="RGB"/>
    <s v="VTE"/>
    <s v="FMM"/>
    <s v="aETL"/>
    <s v="Solus AM"/>
    <n v="1"/>
    <n v="0.23638768603999996"/>
    <n v="9.7680861999999973"/>
  </r>
  <r>
    <x v="0"/>
    <s v="Sharp"/>
    <x v="0"/>
    <x v="0"/>
    <s v="RGB"/>
    <s v="VTE"/>
    <s v="FMM"/>
    <s v="B_Dopant"/>
    <s v="Idemitsu Kosan"/>
    <n v="0.5"/>
    <n v="8.7223263832941128E-2"/>
    <n v="0.34475598352941161"/>
  </r>
  <r>
    <x v="0"/>
    <s v="Sharp"/>
    <x v="0"/>
    <x v="0"/>
    <s v="RGB"/>
    <s v="VTE"/>
    <s v="FMM"/>
    <s v="B_Dopant"/>
    <s v="SFC"/>
    <n v="0.5"/>
    <n v="8.7223263832941128E-2"/>
    <n v="0.34475598352941161"/>
  </r>
  <r>
    <x v="0"/>
    <s v="Sharp"/>
    <x v="0"/>
    <x v="0"/>
    <s v="RGB"/>
    <s v="VTE"/>
    <s v="FMM"/>
    <s v="B_Host"/>
    <s v="Idemitsu Kosan"/>
    <n v="0.5"/>
    <n v="0.23271028888235287"/>
    <n v="8.6188995882352906"/>
  </r>
  <r>
    <x v="0"/>
    <s v="Sharp"/>
    <x v="0"/>
    <x v="0"/>
    <s v="RGB"/>
    <s v="VTE"/>
    <s v="FMM"/>
    <s v="B_Host"/>
    <s v="SFC"/>
    <n v="0.5"/>
    <n v="0.23271028888235287"/>
    <n v="8.6188995882352906"/>
  </r>
  <r>
    <x v="0"/>
    <s v="Sharp"/>
    <x v="0"/>
    <x v="0"/>
    <s v="RGB"/>
    <s v="VTE"/>
    <s v="FMM"/>
    <s v="B_Prime"/>
    <s v="DuPont"/>
    <n v="1"/>
    <n v="0.31179731150399986"/>
    <n v="27.35064135999999"/>
  </r>
  <r>
    <x v="0"/>
    <s v="Sharp"/>
    <x v="0"/>
    <x v="0"/>
    <s v="RGB"/>
    <s v="VTE"/>
    <s v="FMM"/>
    <s v="CPL"/>
    <s v="Novaled"/>
    <n v="1"/>
    <n v="6.1538943059999976E-2"/>
    <n v="20.512981019999991"/>
  </r>
  <r>
    <x v="0"/>
    <s v="Sharp"/>
    <x v="0"/>
    <x v="0"/>
    <s v="RGB"/>
    <s v="VTE"/>
    <s v="FMM"/>
    <s v="EIL"/>
    <s v="Unknown"/>
    <n v="1"/>
    <n v="4.1025962039999992E-3"/>
    <n v="7.8144689599999984"/>
  </r>
  <r>
    <x v="0"/>
    <s v="Sharp"/>
    <x v="0"/>
    <x v="0"/>
    <s v="RGB"/>
    <s v="VTE"/>
    <s v="FMM"/>
    <s v="ETL"/>
    <s v="DuPont"/>
    <n v="0.33333333333333331"/>
    <n v="8.8889584419999945E-2"/>
    <n v="3.4188301699999979"/>
  </r>
  <r>
    <x v="0"/>
    <s v="Sharp"/>
    <x v="0"/>
    <x v="0"/>
    <s v="RGB"/>
    <s v="VTE"/>
    <s v="FMM"/>
    <s v="ETL"/>
    <s v="LG Chem"/>
    <n v="0.33333333333333331"/>
    <n v="8.8889584419999945E-2"/>
    <n v="3.4188301699999979"/>
  </r>
  <r>
    <x v="0"/>
    <s v="Sharp"/>
    <x v="0"/>
    <x v="0"/>
    <s v="RGB"/>
    <s v="VTE"/>
    <s v="FMM"/>
    <s v="ETL"/>
    <s v="Merck"/>
    <n v="0.33333333333333331"/>
    <n v="8.8889584419999945E-2"/>
    <n v="3.4188301699999979"/>
  </r>
  <r>
    <x v="0"/>
    <s v="Sharp"/>
    <x v="0"/>
    <x v="0"/>
    <s v="RGB"/>
    <s v="VTE"/>
    <s v="FMM"/>
    <s v="G_Dopant"/>
    <s v="UDC"/>
    <n v="1"/>
    <n v="1.0919012092338971"/>
    <n v="1.3902485475348834"/>
  </r>
  <r>
    <x v="0"/>
    <s v="Sharp"/>
    <x v="0"/>
    <x v="0"/>
    <s v="RGB"/>
    <s v="VTE"/>
    <s v="FMM"/>
    <s v="G_Host"/>
    <s v="DuPont"/>
    <n v="0.33333333333333331"/>
    <n v="0.20081367908837203"/>
    <n v="7.7236030418604624"/>
  </r>
  <r>
    <x v="0"/>
    <s v="Sharp"/>
    <x v="0"/>
    <x v="0"/>
    <s v="RGB"/>
    <s v="VTE"/>
    <s v="FMM"/>
    <s v="G_Host"/>
    <s v="Merck"/>
    <n v="0.33333333333333331"/>
    <n v="0.20081367908837203"/>
    <n v="7.7236030418604624"/>
  </r>
  <r>
    <x v="0"/>
    <s v="Sharp"/>
    <x v="0"/>
    <x v="0"/>
    <s v="RGB"/>
    <s v="VTE"/>
    <s v="FMM"/>
    <s v="G_Host"/>
    <s v="Samsung SDI"/>
    <n v="0.33333333333333331"/>
    <n v="0.20081367908837203"/>
    <n v="7.7236030418604624"/>
  </r>
  <r>
    <x v="0"/>
    <s v="Sharp"/>
    <x v="0"/>
    <x v="0"/>
    <s v="RGB"/>
    <s v="VTE"/>
    <s v="FMM"/>
    <s v="G_Prime"/>
    <s v="DuPont"/>
    <n v="1"/>
    <n v="0.2452766444819999"/>
    <n v="21.978193949999991"/>
  </r>
  <r>
    <x v="0"/>
    <s v="Sharp"/>
    <x v="0"/>
    <x v="0"/>
    <s v="RGB"/>
    <s v="VTE"/>
    <s v="FMM"/>
    <s v="HIL"/>
    <s v="Unknown"/>
    <n v="1"/>
    <n v="1.2893873783999997E-2"/>
    <n v="4.688681375999999"/>
  </r>
  <r>
    <x v="0"/>
    <s v="Sharp"/>
    <x v="0"/>
    <x v="0"/>
    <s v="RGB"/>
    <s v="VTE"/>
    <s v="FMM"/>
    <s v="HTL"/>
    <s v="Duksan Neolux"/>
    <n v="1"/>
    <n v="0.1507076156571428"/>
    <n v="50.235871885714268"/>
  </r>
  <r>
    <x v="0"/>
    <s v="Sharp"/>
    <x v="0"/>
    <x v="0"/>
    <s v="RGB"/>
    <s v="VTE"/>
    <s v="FMM"/>
    <s v="P_Dopant"/>
    <s v="Merck"/>
    <n v="0.25"/>
    <n v="7.9121498219999989E-2"/>
    <n v="0.24420215499999995"/>
  </r>
  <r>
    <x v="0"/>
    <s v="Sharp"/>
    <x v="0"/>
    <x v="0"/>
    <s v="RGB"/>
    <s v="VTE"/>
    <s v="FMM"/>
    <s v="P_Dopant"/>
    <s v="Novaled"/>
    <n v="0.5"/>
    <n v="0.15824299643999998"/>
    <n v="0.4884043099999999"/>
  </r>
  <r>
    <x v="0"/>
    <s v="Sharp"/>
    <x v="0"/>
    <x v="0"/>
    <s v="RGB"/>
    <s v="VTE"/>
    <s v="FMM"/>
    <s v="P_Dopant"/>
    <s v="Unknown"/>
    <n v="0.25"/>
    <n v="7.9121498219999989E-2"/>
    <n v="0.24420215499999995"/>
  </r>
  <r>
    <x v="0"/>
    <s v="Sharp"/>
    <x v="0"/>
    <x v="0"/>
    <s v="RGB"/>
    <s v="VTE"/>
    <s v="FMM"/>
    <s v="R_Dopant"/>
    <s v="UDC"/>
    <n v="1"/>
    <n v="0.33882618061270586"/>
    <n v="0.82741436047058814"/>
  </r>
  <r>
    <x v="0"/>
    <s v="Sharp"/>
    <x v="0"/>
    <x v="0"/>
    <s v="RGB"/>
    <s v="VTE"/>
    <s v="FMM"/>
    <s v="R_Host"/>
    <s v="Duksan Neolux"/>
    <n v="0.5"/>
    <n v="0.36199378270588228"/>
    <n v="13.790239341176466"/>
  </r>
  <r>
    <x v="0"/>
    <s v="Sharp"/>
    <x v="0"/>
    <x v="0"/>
    <s v="RGB"/>
    <s v="VTE"/>
    <s v="FMM"/>
    <s v="R_Host"/>
    <s v="DuPont"/>
    <n v="0.5"/>
    <n v="0.36199378270588228"/>
    <n v="13.790239341176466"/>
  </r>
  <r>
    <x v="0"/>
    <s v="Sharp"/>
    <x v="0"/>
    <x v="0"/>
    <s v="RGB"/>
    <s v="VTE"/>
    <s v="FMM"/>
    <s v="R_Prime"/>
    <s v="DuPont"/>
    <n v="1"/>
    <n v="0.57436346855999987"/>
    <n v="58.60851719999998"/>
  </r>
  <r>
    <x v="0"/>
    <s v="Tianma"/>
    <x v="0"/>
    <x v="0"/>
    <s v="RGB"/>
    <s v="VTE"/>
    <s v="FMM"/>
    <s v="aETL"/>
    <s v="Solus AM"/>
    <n v="1"/>
    <n v="3.0236413887794349"/>
    <n v="124.9438590404725"/>
  </r>
  <r>
    <x v="0"/>
    <s v="Tianma"/>
    <x v="0"/>
    <x v="0"/>
    <s v="RGB"/>
    <s v="VTE"/>
    <s v="FMM"/>
    <s v="B_Dopant"/>
    <s v="Idemitsu Kosan"/>
    <n v="0.1"/>
    <n v="0.22313503296874967"/>
    <n v="0.88195665205039409"/>
  </r>
  <r>
    <x v="0"/>
    <s v="Tianma"/>
    <x v="0"/>
    <x v="0"/>
    <s v="RGB"/>
    <s v="VTE"/>
    <s v="FMM"/>
    <s v="B_Dopant"/>
    <s v="SFC"/>
    <n v="0.9"/>
    <n v="2.0082152967187468"/>
    <n v="7.9376098684535465"/>
  </r>
  <r>
    <x v="0"/>
    <s v="Tianma"/>
    <x v="0"/>
    <x v="0"/>
    <s v="RGB"/>
    <s v="VTE"/>
    <s v="FMM"/>
    <s v="B_Host"/>
    <s v="LG Chem"/>
    <n v="0.8"/>
    <n v="4.7625659210721292"/>
    <n v="176.39133041007884"/>
  </r>
  <r>
    <x v="0"/>
    <s v="Tianma"/>
    <x v="0"/>
    <x v="0"/>
    <s v="RGB"/>
    <s v="VTE"/>
    <s v="FMM"/>
    <s v="B_Host"/>
    <s v="SFC"/>
    <n v="0.2"/>
    <n v="1.1906414802680323"/>
    <n v="44.097832602519709"/>
  </r>
  <r>
    <x v="0"/>
    <s v="Tianma"/>
    <x v="0"/>
    <x v="0"/>
    <s v="RGB"/>
    <s v="VTE"/>
    <s v="FMM"/>
    <s v="B_Prime"/>
    <s v="Idemitsu Kosan"/>
    <n v="0.4"/>
    <n v="1.5952831922287529"/>
    <n v="139.93712212532921"/>
  </r>
  <r>
    <x v="0"/>
    <s v="Tianma"/>
    <x v="0"/>
    <x v="0"/>
    <s v="RGB"/>
    <s v="VTE"/>
    <s v="FMM"/>
    <s v="B_Prime"/>
    <s v="LG Chem"/>
    <n v="0.4"/>
    <n v="1.5952831922287529"/>
    <n v="139.93712212532921"/>
  </r>
  <r>
    <x v="0"/>
    <s v="Tianma"/>
    <x v="0"/>
    <x v="0"/>
    <s v="RGB"/>
    <s v="VTE"/>
    <s v="FMM"/>
    <s v="B_Prime"/>
    <s v="Unknown"/>
    <n v="0.2"/>
    <n v="0.79764159611437646"/>
    <n v="69.968561062664605"/>
  </r>
  <r>
    <x v="0"/>
    <s v="Tianma"/>
    <x v="0"/>
    <x v="0"/>
    <s v="RGB"/>
    <s v="VTE"/>
    <s v="FMM"/>
    <s v="CPL"/>
    <s v="Unknown"/>
    <n v="1"/>
    <n v="0.78714631195497664"/>
    <n v="262.38210398499223"/>
  </r>
  <r>
    <x v="0"/>
    <s v="Tianma"/>
    <x v="0"/>
    <x v="0"/>
    <s v="RGB"/>
    <s v="VTE"/>
    <s v="FMM"/>
    <s v="EIL"/>
    <s v="Unknown"/>
    <n v="1"/>
    <n v="5.2476420796998463E-2"/>
    <n v="99.955087232378006"/>
  </r>
  <r>
    <x v="0"/>
    <s v="Tianma"/>
    <x v="0"/>
    <x v="0"/>
    <s v="RGB"/>
    <s v="VTE"/>
    <s v="FMM"/>
    <s v="ETL"/>
    <s v="LG Chem"/>
    <n v="0.7"/>
    <n v="2.3876771462634294"/>
    <n v="91.833736394747277"/>
  </r>
  <r>
    <x v="0"/>
    <s v="Tianma"/>
    <x v="0"/>
    <x v="0"/>
    <s v="RGB"/>
    <s v="VTE"/>
    <s v="FMM"/>
    <s v="ETL"/>
    <s v="Unknown"/>
    <n v="0.3"/>
    <n v="1.0232902055414697"/>
    <n v="39.357315597748837"/>
  </r>
  <r>
    <x v="0"/>
    <s v="Tianma"/>
    <x v="0"/>
    <x v="0"/>
    <s v="RGB"/>
    <s v="VTE"/>
    <s v="FMM"/>
    <s v="G_Dopant"/>
    <s v="UDC"/>
    <n v="1"/>
    <n v="13.966538376027186"/>
    <n v="17.782707379713763"/>
  </r>
  <r>
    <x v="0"/>
    <s v="Tianma"/>
    <x v="0"/>
    <x v="0"/>
    <s v="RGB"/>
    <s v="VTE"/>
    <s v="FMM"/>
    <s v="G_Host"/>
    <s v="Samsung SDI"/>
    <n v="0.9"/>
    <n v="6.9352558780883671"/>
    <n v="266.74061069570644"/>
  </r>
  <r>
    <x v="0"/>
    <s v="Tianma"/>
    <x v="0"/>
    <x v="0"/>
    <s v="RGB"/>
    <s v="VTE"/>
    <s v="FMM"/>
    <s v="G_Host"/>
    <s v="Unknown"/>
    <n v="0.1"/>
    <n v="0.77058398645426307"/>
    <n v="29.637845632856273"/>
  </r>
  <r>
    <x v="0"/>
    <s v="Tianma"/>
    <x v="0"/>
    <x v="0"/>
    <s v="RGB"/>
    <s v="VTE"/>
    <s v="FMM"/>
    <s v="G_Prime"/>
    <s v="Merck"/>
    <n v="0.8"/>
    <n v="2.509872240405012"/>
    <n v="224.89894627285051"/>
  </r>
  <r>
    <x v="0"/>
    <s v="Tianma"/>
    <x v="0"/>
    <x v="0"/>
    <s v="RGB"/>
    <s v="VTE"/>
    <s v="FMM"/>
    <s v="G_Prime"/>
    <s v="Unknown"/>
    <n v="0.2"/>
    <n v="0.627468060101253"/>
    <n v="56.224736568212627"/>
  </r>
  <r>
    <x v="0"/>
    <s v="Tianma"/>
    <x v="0"/>
    <x v="0"/>
    <s v="RGB"/>
    <s v="VTE"/>
    <s v="FMM"/>
    <s v="HIL"/>
    <s v="Unknown"/>
    <n v="1"/>
    <n v="0.16492589393342375"/>
    <n v="59.973052339426808"/>
  </r>
  <r>
    <x v="0"/>
    <s v="Tianma"/>
    <x v="0"/>
    <x v="0"/>
    <s v="RGB"/>
    <s v="VTE"/>
    <s v="FMM"/>
    <s v="HTL"/>
    <s v="Merck"/>
    <n v="0.5"/>
    <n v="0.96385262688364504"/>
    <n v="321.28420896121497"/>
  </r>
  <r>
    <x v="0"/>
    <s v="Tianma"/>
    <x v="0"/>
    <x v="0"/>
    <s v="RGB"/>
    <s v="VTE"/>
    <s v="FMM"/>
    <s v="HTL"/>
    <s v="Unknown"/>
    <n v="0.5"/>
    <n v="0.96385262688364504"/>
    <n v="321.28420896121497"/>
  </r>
  <r>
    <x v="0"/>
    <s v="Tianma"/>
    <x v="0"/>
    <x v="0"/>
    <s v="RGB"/>
    <s v="VTE"/>
    <s v="FMM"/>
    <s v="P_Dopant"/>
    <s v="Novaled"/>
    <n v="1"/>
    <n v="4.0481810329113097"/>
    <n v="12.494385904047251"/>
  </r>
  <r>
    <x v="0"/>
    <s v="Tianma"/>
    <x v="0"/>
    <x v="0"/>
    <s v="RGB"/>
    <s v="VTE"/>
    <s v="FMM"/>
    <s v="R_Dopant"/>
    <s v="UDC"/>
    <n v="1"/>
    <n v="4.3339349881756384"/>
    <n v="10.583479824604732"/>
  </r>
  <r>
    <x v="0"/>
    <s v="Tianma"/>
    <x v="0"/>
    <x v="0"/>
    <s v="RGB"/>
    <s v="VTE"/>
    <s v="FMM"/>
    <s v="R_Host"/>
    <s v="DuPont"/>
    <n v="0.7"/>
    <n v="6.4823813925703968"/>
    <n v="246.94786257411036"/>
  </r>
  <r>
    <x v="0"/>
    <s v="Tianma"/>
    <x v="0"/>
    <x v="0"/>
    <s v="RGB"/>
    <s v="VTE"/>
    <s v="FMM"/>
    <s v="R_Host"/>
    <s v="SFC"/>
    <n v="0.3"/>
    <n v="2.7781634539587419"/>
    <n v="105.8347982460473"/>
  </r>
  <r>
    <x v="0"/>
    <s v="Tianma"/>
    <x v="0"/>
    <x v="0"/>
    <s v="RGB"/>
    <s v="VTE"/>
    <s v="FMM"/>
    <s v="R_Prime"/>
    <s v="DuPont"/>
    <n v="0.5"/>
    <n v="3.6733494557898916"/>
    <n v="374.83157712141752"/>
  </r>
  <r>
    <x v="0"/>
    <s v="Tianma"/>
    <x v="0"/>
    <x v="0"/>
    <s v="RGB"/>
    <s v="VTE"/>
    <s v="FMM"/>
    <s v="R_Prime"/>
    <s v="Unknown"/>
    <n v="0.5"/>
    <n v="3.6733494557898916"/>
    <n v="374.83157712141752"/>
  </r>
  <r>
    <x v="0"/>
    <s v="Truly"/>
    <x v="0"/>
    <x v="0"/>
    <s v="RGB"/>
    <s v="VTE"/>
    <s v="FMM"/>
    <s v="aETL"/>
    <s v="Solus AM"/>
    <n v="1"/>
    <n v="0.64460648034095214"/>
    <n v="26.636631419047607"/>
  </r>
  <r>
    <x v="0"/>
    <s v="Truly"/>
    <x v="0"/>
    <x v="0"/>
    <s v="RGB"/>
    <s v="VTE"/>
    <s v="FMM"/>
    <s v="B_Dopant"/>
    <s v="Idemitsu Kosan"/>
    <n v="0.5"/>
    <n v="0.23784944996537796"/>
    <n v="0.94011640302520949"/>
  </r>
  <r>
    <x v="0"/>
    <s v="Truly"/>
    <x v="0"/>
    <x v="0"/>
    <s v="RGB"/>
    <s v="VTE"/>
    <s v="FMM"/>
    <s v="B_Dopant"/>
    <s v="SFC"/>
    <n v="0.5"/>
    <n v="0.23784944996537796"/>
    <n v="0.94011640302520949"/>
  </r>
  <r>
    <x v="0"/>
    <s v="Truly"/>
    <x v="0"/>
    <x v="0"/>
    <s v="RGB"/>
    <s v="VTE"/>
    <s v="FMM"/>
    <s v="B_Host"/>
    <s v="Idemitsu Kosan"/>
    <n v="0.5"/>
    <n v="0.63457857204201651"/>
    <n v="23.50291007563024"/>
  </r>
  <r>
    <x v="0"/>
    <s v="Truly"/>
    <x v="0"/>
    <x v="0"/>
    <s v="RGB"/>
    <s v="VTE"/>
    <s v="FMM"/>
    <s v="B_Host"/>
    <s v="SFC"/>
    <n v="0.5"/>
    <n v="0.63457857204201651"/>
    <n v="23.50291007563024"/>
  </r>
  <r>
    <x v="0"/>
    <s v="Truly"/>
    <x v="0"/>
    <x v="0"/>
    <s v="RGB"/>
    <s v="VTE"/>
    <s v="FMM"/>
    <s v="B_Prime"/>
    <s v="DuPont"/>
    <n v="1"/>
    <n v="0.85024127489599954"/>
    <n v="74.582567973333298"/>
  </r>
  <r>
    <x v="0"/>
    <s v="Truly"/>
    <x v="0"/>
    <x v="0"/>
    <s v="RGB"/>
    <s v="VTE"/>
    <s v="FMM"/>
    <s v="CPL"/>
    <s v="Unknown"/>
    <n v="1"/>
    <n v="0.16781077793999991"/>
    <n v="55.93692597999997"/>
  </r>
  <r>
    <x v="0"/>
    <s v="Truly"/>
    <x v="0"/>
    <x v="0"/>
    <s v="RGB"/>
    <s v="VTE"/>
    <s v="FMM"/>
    <s v="EIL"/>
    <s v="Unknown"/>
    <n v="1"/>
    <n v="1.1187385195999995E-2"/>
    <n v="21.309305135238088"/>
  </r>
  <r>
    <x v="0"/>
    <s v="Truly"/>
    <x v="0"/>
    <x v="0"/>
    <s v="RGB"/>
    <s v="VTE"/>
    <s v="FMM"/>
    <s v="ETL"/>
    <s v="DuPont"/>
    <n v="0.33333333333333331"/>
    <n v="0.24239334591333317"/>
    <n v="9.3228209966666604"/>
  </r>
  <r>
    <x v="0"/>
    <s v="Truly"/>
    <x v="0"/>
    <x v="0"/>
    <s v="RGB"/>
    <s v="VTE"/>
    <s v="FMM"/>
    <s v="ETL"/>
    <s v="LG Chem"/>
    <n v="0.33333333333333331"/>
    <n v="0.24239334591333317"/>
    <n v="9.3228209966666604"/>
  </r>
  <r>
    <x v="0"/>
    <s v="Truly"/>
    <x v="0"/>
    <x v="0"/>
    <s v="RGB"/>
    <s v="VTE"/>
    <s v="FMM"/>
    <s v="ETL"/>
    <s v="Merck"/>
    <n v="0.33333333333333331"/>
    <n v="0.24239334591333317"/>
    <n v="9.3228209966666604"/>
  </r>
  <r>
    <x v="0"/>
    <s v="Truly"/>
    <x v="0"/>
    <x v="0"/>
    <s v="RGB"/>
    <s v="VTE"/>
    <s v="FMM"/>
    <s v="G_Dopant"/>
    <s v="UDC"/>
    <n v="1"/>
    <n v="2.9775095613279614"/>
    <n v="3.7910740531295666"/>
  </r>
  <r>
    <x v="0"/>
    <s v="Truly"/>
    <x v="0"/>
    <x v="0"/>
    <s v="RGB"/>
    <s v="VTE"/>
    <s v="FMM"/>
    <s v="G_Host"/>
    <s v="DuPont"/>
    <n v="0.33333333333333331"/>
    <n v="0.54759958545204845"/>
    <n v="21.061522517386479"/>
  </r>
  <r>
    <x v="0"/>
    <s v="Truly"/>
    <x v="0"/>
    <x v="0"/>
    <s v="RGB"/>
    <s v="VTE"/>
    <s v="FMM"/>
    <s v="G_Host"/>
    <s v="Merck"/>
    <n v="0.33333333333333331"/>
    <n v="0.54759958545204845"/>
    <n v="21.061522517386479"/>
  </r>
  <r>
    <x v="0"/>
    <s v="Truly"/>
    <x v="0"/>
    <x v="0"/>
    <s v="RGB"/>
    <s v="VTE"/>
    <s v="FMM"/>
    <s v="G_Host"/>
    <s v="Samsung SDI"/>
    <n v="0.33333333333333331"/>
    <n v="0.54759958545204845"/>
    <n v="21.061522517386479"/>
  </r>
  <r>
    <x v="0"/>
    <s v="Truly"/>
    <x v="0"/>
    <x v="0"/>
    <s v="RGB"/>
    <s v="VTE"/>
    <s v="FMM"/>
    <s v="G_Prime"/>
    <s v="DuPont"/>
    <n v="1"/>
    <n v="0.66884581493228545"/>
    <n v="59.932420692857114"/>
  </r>
  <r>
    <x v="0"/>
    <s v="Truly"/>
    <x v="0"/>
    <x v="0"/>
    <s v="RGB"/>
    <s v="VTE"/>
    <s v="FMM"/>
    <s v="HIL"/>
    <s v="Unknown"/>
    <n v="1"/>
    <n v="3.516035347314285E-2"/>
    <n v="12.785583081142853"/>
  </r>
  <r>
    <x v="0"/>
    <s v="Truly"/>
    <x v="0"/>
    <x v="0"/>
    <s v="RGB"/>
    <s v="VTE"/>
    <s v="FMM"/>
    <s v="HTL"/>
    <s v="Duksan Neolux"/>
    <n v="1"/>
    <n v="0.4109651704653059"/>
    <n v="136.98839015510197"/>
  </r>
  <r>
    <x v="0"/>
    <s v="Truly"/>
    <x v="0"/>
    <x v="0"/>
    <s v="RGB"/>
    <s v="VTE"/>
    <s v="FMM"/>
    <s v="P_Dopant"/>
    <s v="Novaled"/>
    <n v="1"/>
    <n v="0.86302685797714263"/>
    <n v="2.6636631419047609"/>
  </r>
  <r>
    <x v="0"/>
    <s v="Truly"/>
    <x v="0"/>
    <x v="0"/>
    <s v="RGB"/>
    <s v="VTE"/>
    <s v="FMM"/>
    <s v="R_Dopant"/>
    <s v="UDC"/>
    <n v="1"/>
    <n v="0.92394640089317626"/>
    <n v="2.2562793672605035"/>
  </r>
  <r>
    <x v="0"/>
    <s v="Truly"/>
    <x v="0"/>
    <x v="0"/>
    <s v="RGB"/>
    <s v="VTE"/>
    <s v="FMM"/>
    <s v="R_Host"/>
    <s v="Duksan Neolux"/>
    <n v="0.5"/>
    <n v="0.98712222317647025"/>
    <n v="37.604656121008389"/>
  </r>
  <r>
    <x v="0"/>
    <s v="Truly"/>
    <x v="0"/>
    <x v="0"/>
    <s v="RGB"/>
    <s v="VTE"/>
    <s v="FMM"/>
    <s v="R_Host"/>
    <s v="DuPont"/>
    <n v="0.5"/>
    <n v="0.98712222317647025"/>
    <n v="37.604656121008389"/>
  </r>
  <r>
    <x v="0"/>
    <s v="Truly"/>
    <x v="0"/>
    <x v="0"/>
    <s v="RGB"/>
    <s v="VTE"/>
    <s v="FMM"/>
    <s v="R_Prime"/>
    <s v="DuPont"/>
    <n v="0.5"/>
    <n v="0.78311696371999973"/>
    <n v="79.909894257142824"/>
  </r>
  <r>
    <x v="0"/>
    <s v="Truly"/>
    <x v="0"/>
    <x v="0"/>
    <s v="RGB"/>
    <s v="VTE"/>
    <s v="FMM"/>
    <s v="R_Prime"/>
    <s v="Unknown"/>
    <n v="0.5"/>
    <n v="0.78311696371999973"/>
    <n v="79.909894257142824"/>
  </r>
  <r>
    <x v="0"/>
    <s v="Visionox"/>
    <x v="0"/>
    <x v="0"/>
    <s v="RGB"/>
    <s v="VTE"/>
    <s v="FMM"/>
    <s v="aETL"/>
    <s v="Solus AM"/>
    <n v="1"/>
    <n v="4.2069319325000007"/>
    <n v="173.84016249999999"/>
  </r>
  <r>
    <x v="0"/>
    <s v="Visionox"/>
    <x v="0"/>
    <x v="0"/>
    <s v="RGB"/>
    <s v="VTE"/>
    <s v="FMM"/>
    <s v="B_Dopant"/>
    <s v="Idemitsu Kosan"/>
    <n v="0.1"/>
    <n v="0.3104580784411764"/>
    <n v="1.2271070294117645"/>
  </r>
  <r>
    <x v="0"/>
    <s v="Visionox"/>
    <x v="0"/>
    <x v="0"/>
    <s v="RGB"/>
    <s v="VTE"/>
    <s v="FMM"/>
    <s v="B_Dopant"/>
    <s v="SK JNC"/>
    <n v="0.9"/>
    <n v="2.7941227059705875"/>
    <n v="11.043963264705882"/>
  </r>
  <r>
    <x v="0"/>
    <s v="Visionox"/>
    <x v="0"/>
    <x v="0"/>
    <s v="RGB"/>
    <s v="VTE"/>
    <s v="FMM"/>
    <s v="B_Host"/>
    <s v="Idemitsu Kosan"/>
    <n v="0.9"/>
    <n v="7.4546752036764721"/>
    <n v="276.09908161764707"/>
  </r>
  <r>
    <x v="0"/>
    <s v="Visionox"/>
    <x v="0"/>
    <x v="0"/>
    <s v="RGB"/>
    <s v="VTE"/>
    <s v="FMM"/>
    <s v="B_Host"/>
    <s v="SFC"/>
    <n v="0.1"/>
    <n v="0.82829724485294132"/>
    <n v="30.67767573529412"/>
  </r>
  <r>
    <x v="0"/>
    <s v="Visionox"/>
    <x v="0"/>
    <x v="0"/>
    <s v="RGB"/>
    <s v="VTE"/>
    <s v="FMM"/>
    <s v="B_Prime"/>
    <s v="Unknown"/>
    <n v="1"/>
    <n v="5.5489779869999998"/>
    <n v="486.752455"/>
  </r>
  <r>
    <x v="0"/>
    <s v="Visionox"/>
    <x v="0"/>
    <x v="0"/>
    <s v="RGB"/>
    <s v="VTE"/>
    <s v="FMM"/>
    <s v="CPL"/>
    <s v="Unknown"/>
    <n v="1"/>
    <n v="1.0951930237499998"/>
    <n v="365.06434124999998"/>
  </r>
  <r>
    <x v="0"/>
    <s v="Visionox"/>
    <x v="0"/>
    <x v="0"/>
    <s v="RGB"/>
    <s v="VTE"/>
    <s v="FMM"/>
    <s v="EIL"/>
    <s v="Unknown"/>
    <n v="1"/>
    <n v="7.3012868250000015E-2"/>
    <n v="139.07213000000002"/>
  </r>
  <r>
    <x v="0"/>
    <s v="Visionox"/>
    <x v="0"/>
    <x v="0"/>
    <s v="RGB"/>
    <s v="VTE"/>
    <s v="FMM"/>
    <s v="ETL"/>
    <s v="LG Chem"/>
    <n v="0.7"/>
    <n v="3.3220855053749996"/>
    <n v="127.77251943749998"/>
  </r>
  <r>
    <x v="0"/>
    <s v="Visionox"/>
    <x v="0"/>
    <x v="0"/>
    <s v="RGB"/>
    <s v="VTE"/>
    <s v="FMM"/>
    <s v="ETL"/>
    <s v="Solus AM"/>
    <n v="0.3"/>
    <n v="1.423750930875"/>
    <n v="54.759651187499998"/>
  </r>
  <r>
    <x v="0"/>
    <s v="Visionox"/>
    <x v="0"/>
    <x v="0"/>
    <s v="RGB"/>
    <s v="VTE"/>
    <s v="FMM"/>
    <s v="G_Dopant"/>
    <s v="UDC"/>
    <n v="1"/>
    <n v="19.43228998605349"/>
    <n v="24.74190219767442"/>
  </r>
  <r>
    <x v="0"/>
    <s v="Visionox"/>
    <x v="0"/>
    <x v="0"/>
    <s v="RGB"/>
    <s v="VTE"/>
    <s v="FMM"/>
    <s v="G_Host"/>
    <s v="Merck"/>
    <n v="0.2"/>
    <n v="2.1442981904651166"/>
    <n v="82.473007325581406"/>
  </r>
  <r>
    <x v="0"/>
    <s v="Visionox"/>
    <x v="0"/>
    <x v="0"/>
    <s v="RGB"/>
    <s v="VTE"/>
    <s v="FMM"/>
    <s v="G_Host"/>
    <s v="Samsung SDI"/>
    <n v="0.8"/>
    <n v="8.5771927618604664"/>
    <n v="329.89202930232562"/>
  </r>
  <r>
    <x v="0"/>
    <s v="Visionox"/>
    <x v="0"/>
    <x v="0"/>
    <s v="RGB"/>
    <s v="VTE"/>
    <s v="FMM"/>
    <s v="G_Prime"/>
    <s v="Unknown"/>
    <n v="1"/>
    <n v="4.3651264803750003"/>
    <n v="391.14036562500002"/>
  </r>
  <r>
    <x v="0"/>
    <s v="Visionox"/>
    <x v="0"/>
    <x v="0"/>
    <s v="RGB"/>
    <s v="VTE"/>
    <s v="FMM"/>
    <s v="HIL"/>
    <s v="Unknown"/>
    <n v="1"/>
    <n v="0.22946901450000004"/>
    <n v="83.443278000000007"/>
  </r>
  <r>
    <x v="0"/>
    <s v="Visionox"/>
    <x v="0"/>
    <x v="0"/>
    <s v="RGB"/>
    <s v="VTE"/>
    <s v="FMM"/>
    <s v="HTL"/>
    <s v="Merck"/>
    <n v="0.75"/>
    <n v="2.0115790232142854"/>
    <n v="670.52634107142853"/>
  </r>
  <r>
    <x v="0"/>
    <s v="Visionox"/>
    <x v="0"/>
    <x v="0"/>
    <s v="RGB"/>
    <s v="VTE"/>
    <s v="FMM"/>
    <s v="HTL"/>
    <s v="Unknown"/>
    <n v="0.25"/>
    <n v="0.6705263410714285"/>
    <n v="223.50878035714285"/>
  </r>
  <r>
    <x v="0"/>
    <s v="Visionox"/>
    <x v="0"/>
    <x v="0"/>
    <s v="RGB"/>
    <s v="VTE"/>
    <s v="FMM"/>
    <s v="P_Dopant"/>
    <s v="Novaled"/>
    <n v="1"/>
    <n v="5.6324212650000005"/>
    <n v="17.384016250000002"/>
  </r>
  <r>
    <x v="0"/>
    <s v="Visionox"/>
    <x v="0"/>
    <x v="0"/>
    <s v="RGB"/>
    <s v="VTE"/>
    <s v="FMM"/>
    <s v="R_Dopant"/>
    <s v="UDC"/>
    <n v="1"/>
    <n v="6.0300039425294134"/>
    <n v="14.725284352941181"/>
  </r>
  <r>
    <x v="0"/>
    <s v="Visionox"/>
    <x v="0"/>
    <x v="0"/>
    <s v="RGB"/>
    <s v="VTE"/>
    <s v="FMM"/>
    <s v="R_Host"/>
    <s v="DuPont"/>
    <n v="0.7"/>
    <n v="9.0192366661764716"/>
    <n v="343.58996823529412"/>
  </r>
  <r>
    <x v="0"/>
    <s v="Visionox"/>
    <x v="0"/>
    <x v="0"/>
    <s v="RGB"/>
    <s v="VTE"/>
    <s v="FMM"/>
    <s v="R_Host"/>
    <s v="Unknown"/>
    <n v="0.3"/>
    <n v="3.8653871426470596"/>
    <n v="147.25284352941179"/>
  </r>
  <r>
    <x v="0"/>
    <s v="Visionox"/>
    <x v="0"/>
    <x v="0"/>
    <s v="RGB"/>
    <s v="VTE"/>
    <s v="FMM"/>
    <s v="R_Prime"/>
    <s v="DuPont"/>
    <n v="0.3"/>
    <n v="3.0665404665000002"/>
    <n v="312.91229250000004"/>
  </r>
  <r>
    <x v="0"/>
    <s v="Visionox"/>
    <x v="0"/>
    <x v="0"/>
    <s v="RGB"/>
    <s v="VTE"/>
    <s v="FMM"/>
    <s v="R_Prime"/>
    <s v="Unknown"/>
    <n v="0.7"/>
    <n v="7.1552610885000005"/>
    <n v="730.12868249999997"/>
  </r>
  <r>
    <x v="1"/>
    <s v="AUO"/>
    <x v="0"/>
    <x v="0"/>
    <s v="RGB"/>
    <s v="VTE"/>
    <s v="FMM"/>
    <s v="aETL"/>
    <s v="Solus AM"/>
    <n v="1"/>
    <n v="2.535078026249999E-2"/>
    <n v="0.91975619999999969"/>
  </r>
  <r>
    <x v="1"/>
    <s v="AUO"/>
    <x v="0"/>
    <x v="0"/>
    <s v="RGB"/>
    <s v="VTE"/>
    <s v="FMM"/>
    <s v="B_Dopant"/>
    <s v="Idemitsu Kosan"/>
    <n v="0.5"/>
    <n v="9.979854637499997E-3"/>
    <n v="3.749006249999999E-2"/>
  </r>
  <r>
    <x v="1"/>
    <s v="AUO"/>
    <x v="0"/>
    <x v="0"/>
    <s v="RGB"/>
    <s v="VTE"/>
    <s v="FMM"/>
    <s v="B_Dopant"/>
    <s v="SFC"/>
    <n v="0.5"/>
    <n v="9.979854637499997E-3"/>
    <n v="3.749006249999999E-2"/>
  </r>
  <r>
    <x v="1"/>
    <s v="AUO"/>
    <x v="0"/>
    <x v="0"/>
    <s v="RGB"/>
    <s v="VTE"/>
    <s v="FMM"/>
    <s v="B_Host"/>
    <s v="Idemitsu Kosan"/>
    <n v="0.5"/>
    <n v="2.4496006837500008E-2"/>
    <n v="0.74980124999999997"/>
  </r>
  <r>
    <x v="1"/>
    <s v="AUO"/>
    <x v="0"/>
    <x v="0"/>
    <s v="RGB"/>
    <s v="VTE"/>
    <s v="FMM"/>
    <s v="B_Host"/>
    <s v="SFC"/>
    <n v="0.5"/>
    <n v="2.4496006837500008E-2"/>
    <n v="0.74980124999999997"/>
  </r>
  <r>
    <x v="1"/>
    <s v="AUO"/>
    <x v="0"/>
    <x v="0"/>
    <s v="RGB"/>
    <s v="VTE"/>
    <s v="FMM"/>
    <s v="B_Prime"/>
    <s v="DuPont"/>
    <n v="1"/>
    <n v="3.0836742763750005E-2"/>
    <n v="2.6826222499999997"/>
  </r>
  <r>
    <x v="1"/>
    <s v="AUO"/>
    <x v="0"/>
    <x v="0"/>
    <s v="RGB"/>
    <s v="VTE"/>
    <s v="FMM"/>
    <s v="CPL"/>
    <s v="Unknown"/>
    <n v="1"/>
    <n v="4.0561248419999979E-3"/>
    <n v="1.9314880199999993"/>
  </r>
  <r>
    <x v="1"/>
    <s v="AUO"/>
    <x v="0"/>
    <x v="0"/>
    <s v="RGB"/>
    <s v="VTE"/>
    <s v="FMM"/>
    <s v="EIL"/>
    <s v="Unknown"/>
    <n v="1"/>
    <n v="4.4516200079999996E-4"/>
    <n v="0.73580495999999984"/>
  </r>
  <r>
    <x v="1"/>
    <s v="AUO"/>
    <x v="0"/>
    <x v="0"/>
    <s v="RGB"/>
    <s v="VTE"/>
    <s v="FMM"/>
    <s v="ETL"/>
    <s v="DuPont"/>
    <n v="0.33333333333333331"/>
    <n v="8.958885266099996E-3"/>
    <n v="0.32191466999999985"/>
  </r>
  <r>
    <x v="1"/>
    <s v="AUO"/>
    <x v="0"/>
    <x v="0"/>
    <s v="RGB"/>
    <s v="VTE"/>
    <s v="FMM"/>
    <s v="ETL"/>
    <s v="LG Chem"/>
    <n v="0.33333333333333331"/>
    <n v="8.958885266099996E-3"/>
    <n v="0.32191466999999985"/>
  </r>
  <r>
    <x v="1"/>
    <s v="AUO"/>
    <x v="0"/>
    <x v="0"/>
    <s v="RGB"/>
    <s v="VTE"/>
    <s v="FMM"/>
    <s v="ETL"/>
    <s v="Merck"/>
    <n v="0.33333333333333331"/>
    <n v="8.958885266099996E-3"/>
    <n v="0.32191466999999985"/>
  </r>
  <r>
    <x v="1"/>
    <s v="AUO"/>
    <x v="0"/>
    <x v="0"/>
    <s v="RGB"/>
    <s v="VTE"/>
    <s v="FMM"/>
    <s v="G_Dopant"/>
    <s v="UDC"/>
    <n v="1"/>
    <n v="8.6139821014305853E-2"/>
    <n v="0.13634033082352934"/>
  </r>
  <r>
    <x v="1"/>
    <s v="AUO"/>
    <x v="0"/>
    <x v="0"/>
    <s v="RGB"/>
    <s v="VTE"/>
    <s v="FMM"/>
    <s v="G_Host"/>
    <s v="DuPont"/>
    <n v="0.1"/>
    <n v="5.5672301752941154E-3"/>
    <n v="0.22723388470588227"/>
  </r>
  <r>
    <x v="1"/>
    <s v="AUO"/>
    <x v="0"/>
    <x v="0"/>
    <s v="RGB"/>
    <s v="VTE"/>
    <s v="FMM"/>
    <s v="G_Host"/>
    <s v="Merck"/>
    <n v="0.3"/>
    <n v="1.6701690525882346E-2"/>
    <n v="0.68170165411764672"/>
  </r>
  <r>
    <x v="1"/>
    <s v="AUO"/>
    <x v="0"/>
    <x v="0"/>
    <s v="RGB"/>
    <s v="VTE"/>
    <s v="FMM"/>
    <s v="G_Host"/>
    <s v="Samsung SDI"/>
    <n v="0.6"/>
    <n v="3.3403381051764693E-2"/>
    <n v="1.3634033082352934"/>
  </r>
  <r>
    <x v="1"/>
    <s v="AUO"/>
    <x v="0"/>
    <x v="0"/>
    <s v="RGB"/>
    <s v="VTE"/>
    <s v="FMM"/>
    <s v="G_Prime"/>
    <s v="DuPont"/>
    <n v="0.4"/>
    <n v="8.1703018285714246E-3"/>
    <n v="0.86003177142857123"/>
  </r>
  <r>
    <x v="1"/>
    <s v="AUO"/>
    <x v="0"/>
    <x v="0"/>
    <s v="RGB"/>
    <s v="VTE"/>
    <s v="FMM"/>
    <s v="G_Prime"/>
    <s v="Unknown"/>
    <n v="0.6"/>
    <n v="1.2255452742857137E-2"/>
    <n v="1.2900476571428567"/>
  </r>
  <r>
    <x v="1"/>
    <s v="AUO"/>
    <x v="0"/>
    <x v="0"/>
    <s v="RGB"/>
    <s v="VTE"/>
    <s v="FMM"/>
    <s v="HIL"/>
    <s v="Unknown"/>
    <n v="1"/>
    <n v="1.1037074399999998E-3"/>
    <n v="0.44148297599999992"/>
  </r>
  <r>
    <x v="1"/>
    <s v="AUO"/>
    <x v="0"/>
    <x v="0"/>
    <s v="RGB"/>
    <s v="VTE"/>
    <s v="FMM"/>
    <s v="HTL"/>
    <s v="Unknown"/>
    <n v="1"/>
    <n v="1.1825436857142853E-2"/>
    <n v="4.730174742857141"/>
  </r>
  <r>
    <x v="1"/>
    <s v="AUO"/>
    <x v="0"/>
    <x v="0"/>
    <s v="RGB"/>
    <s v="VTE"/>
    <s v="FMM"/>
    <s v="P_Dopant"/>
    <s v="Novaled"/>
    <n v="1"/>
    <n v="2.1634873238879998E-2"/>
    <n v="6.6222446399999982E-2"/>
  </r>
  <r>
    <x v="1"/>
    <s v="AUO"/>
    <x v="0"/>
    <x v="0"/>
    <s v="RGB"/>
    <s v="VTE"/>
    <s v="FMM"/>
    <s v="R_Dopant"/>
    <s v="UDC"/>
    <n v="1"/>
    <n v="2.69925450795E-2"/>
    <n v="8.779490999999999E-2"/>
  </r>
  <r>
    <x v="1"/>
    <s v="AUO"/>
    <x v="0"/>
    <x v="0"/>
    <s v="RGB"/>
    <s v="VTE"/>
    <s v="FMM"/>
    <s v="R_Host"/>
    <s v="DuPont"/>
    <n v="1"/>
    <n v="7.891508195999998E-2"/>
    <n v="2.5084259999999992"/>
  </r>
  <r>
    <x v="1"/>
    <s v="AUO"/>
    <x v="0"/>
    <x v="0"/>
    <s v="RGB"/>
    <s v="VTE"/>
    <s v="FMM"/>
    <s v="R_Prime"/>
    <s v="DuPont"/>
    <n v="0.4"/>
    <n v="2.3453783099999997E-2"/>
    <n v="2.2993904999999994"/>
  </r>
  <r>
    <x v="1"/>
    <s v="AUO"/>
    <x v="0"/>
    <x v="0"/>
    <s v="RGB"/>
    <s v="VTE"/>
    <s v="FMM"/>
    <s v="R_Prime"/>
    <s v="Unknown"/>
    <n v="0.6"/>
    <n v="3.5180674649999986E-2"/>
    <n v="3.4490857499999987"/>
  </r>
  <r>
    <x v="1"/>
    <s v="BOE"/>
    <x v="8"/>
    <x v="1"/>
    <s v="RGB"/>
    <s v="VTE"/>
    <s v="FMM"/>
    <s v="aETL"/>
    <s v="Solus AM"/>
    <n v="1"/>
    <n v="0.18839999999999998"/>
    <n v="9.42"/>
  </r>
  <r>
    <x v="1"/>
    <s v="BOE"/>
    <x v="8"/>
    <x v="1"/>
    <s v="RGB"/>
    <s v="VTE"/>
    <s v="FMM"/>
    <s v="B_Dopant"/>
    <s v="SFC"/>
    <n v="1"/>
    <n v="7.1393684210526318E-2"/>
    <n v="0.4462105263157895"/>
  </r>
  <r>
    <x v="1"/>
    <s v="BOE"/>
    <x v="8"/>
    <x v="1"/>
    <s v="RGB"/>
    <s v="VTE"/>
    <s v="FMM"/>
    <s v="B_Host"/>
    <s v="LG Chem"/>
    <n v="1"/>
    <n v="0.15171157894736842"/>
    <n v="8.9242105263157896"/>
  </r>
  <r>
    <x v="1"/>
    <s v="BOE"/>
    <x v="8"/>
    <x v="1"/>
    <s v="RGB"/>
    <s v="VTE"/>
    <s v="FMM"/>
    <s v="B_Prime"/>
    <s v="Merck"/>
    <n v="0.5"/>
    <n v="8.0070000000000002E-2"/>
    <n v="9.42"/>
  </r>
  <r>
    <x v="1"/>
    <s v="BOE"/>
    <x v="8"/>
    <x v="1"/>
    <s v="RGB"/>
    <s v="VTE"/>
    <s v="FMM"/>
    <s v="B_Prime"/>
    <s v="SK JNC"/>
    <n v="0.5"/>
    <n v="8.0070000000000002E-2"/>
    <n v="9.42"/>
  </r>
  <r>
    <x v="1"/>
    <s v="BOE"/>
    <x v="8"/>
    <x v="1"/>
    <s v="RGB"/>
    <s v="VTE"/>
    <s v="FMM"/>
    <s v="CPL"/>
    <s v="Novaled"/>
    <n v="1"/>
    <n v="1.6955999999999995E-2"/>
    <n v="16.955999999999996"/>
  </r>
  <r>
    <x v="1"/>
    <s v="BOE"/>
    <x v="8"/>
    <x v="1"/>
    <s v="RGB"/>
    <s v="VTE"/>
    <s v="FMM"/>
    <s v="EIL"/>
    <s v="Unknown"/>
    <n v="1"/>
    <n v="1.884E-3"/>
    <n v="3.7680000000000002"/>
  </r>
  <r>
    <x v="1"/>
    <s v="BOE"/>
    <x v="8"/>
    <x v="1"/>
    <s v="RGB"/>
    <s v="VTE"/>
    <s v="FMM"/>
    <s v="ETL"/>
    <s v="LG Chem"/>
    <n v="0.1"/>
    <n v="1.5260399999999997E-2"/>
    <n v="0.84779999999999989"/>
  </r>
  <r>
    <x v="1"/>
    <s v="BOE"/>
    <x v="8"/>
    <x v="1"/>
    <s v="RGB"/>
    <s v="VTE"/>
    <s v="FMM"/>
    <s v="ETL"/>
    <s v="Merck"/>
    <n v="0.7"/>
    <n v="0.10682279999999997"/>
    <n v="5.9345999999999988"/>
  </r>
  <r>
    <x v="1"/>
    <s v="BOE"/>
    <x v="8"/>
    <x v="1"/>
    <s v="RGB"/>
    <s v="VTE"/>
    <s v="FMM"/>
    <s v="ETL"/>
    <s v="Unknown"/>
    <n v="0.2"/>
    <n v="3.0520799999999994E-2"/>
    <n v="1.6955999999999998"/>
  </r>
  <r>
    <x v="1"/>
    <s v="BOE"/>
    <x v="8"/>
    <x v="1"/>
    <s v="RGB"/>
    <s v="VTE"/>
    <s v="FMM"/>
    <s v="G_Dopant"/>
    <s v="UDC"/>
    <n v="1"/>
    <n v="0.31586234482758624"/>
    <n v="1.4357379310344829"/>
  </r>
  <r>
    <x v="1"/>
    <s v="BOE"/>
    <x v="8"/>
    <x v="1"/>
    <s v="RGB"/>
    <s v="VTE"/>
    <s v="FMM"/>
    <s v="G_Host"/>
    <s v="DuPont"/>
    <n v="0.15"/>
    <n v="7.6204551724137939E-2"/>
    <n v="3.3132413793103455"/>
  </r>
  <r>
    <x v="1"/>
    <s v="BOE"/>
    <x v="8"/>
    <x v="1"/>
    <s v="RGB"/>
    <s v="VTE"/>
    <s v="FMM"/>
    <s v="G_Host"/>
    <s v="Merck"/>
    <n v="0.15"/>
    <n v="7.6204551724137939E-2"/>
    <n v="3.3132413793103455"/>
  </r>
  <r>
    <x v="1"/>
    <s v="BOE"/>
    <x v="8"/>
    <x v="1"/>
    <s v="RGB"/>
    <s v="VTE"/>
    <s v="FMM"/>
    <s v="G_Host"/>
    <s v="Samsung SDI"/>
    <n v="0.35"/>
    <n v="0.1778106206896552"/>
    <n v="7.7308965517241388"/>
  </r>
  <r>
    <x v="1"/>
    <s v="BOE"/>
    <x v="8"/>
    <x v="1"/>
    <s v="RGB"/>
    <s v="VTE"/>
    <s v="FMM"/>
    <s v="G_Host"/>
    <s v="Unknown"/>
    <n v="0.35"/>
    <n v="0.1778106206896552"/>
    <n v="7.7308965517241388"/>
  </r>
  <r>
    <x v="1"/>
    <s v="BOE"/>
    <x v="8"/>
    <x v="1"/>
    <s v="RGB"/>
    <s v="VTE"/>
    <s v="FMM"/>
    <s v="G_Prime"/>
    <s v="Merck"/>
    <n v="0.8"/>
    <n v="0.20347199999999999"/>
    <n v="22.608000000000001"/>
  </r>
  <r>
    <x v="1"/>
    <s v="BOE"/>
    <x v="8"/>
    <x v="1"/>
    <s v="RGB"/>
    <s v="VTE"/>
    <s v="FMM"/>
    <s v="G_Prime"/>
    <s v="Unknown"/>
    <n v="0.2"/>
    <n v="5.0867999999999997E-2"/>
    <n v="5.6520000000000001"/>
  </r>
  <r>
    <x v="1"/>
    <s v="BOE"/>
    <x v="8"/>
    <x v="1"/>
    <s v="RGB"/>
    <s v="VTE"/>
    <s v="FMM"/>
    <s v="HIL"/>
    <s v="Unknown"/>
    <n v="1"/>
    <n v="4.5216000000000006E-3"/>
    <n v="4.5216000000000003"/>
  </r>
  <r>
    <x v="1"/>
    <s v="BOE"/>
    <x v="8"/>
    <x v="1"/>
    <s v="RGB"/>
    <s v="VTE"/>
    <s v="FMM"/>
    <s v="HTL"/>
    <s v="Idemitsu Kosan"/>
    <n v="0.8"/>
    <n v="3.8756571428571425E-2"/>
    <n v="38.756571428571426"/>
  </r>
  <r>
    <x v="1"/>
    <s v="BOE"/>
    <x v="8"/>
    <x v="1"/>
    <s v="RGB"/>
    <s v="VTE"/>
    <s v="FMM"/>
    <s v="HTL"/>
    <s v="Unknown"/>
    <n v="0.2"/>
    <n v="9.6891428571428562E-3"/>
    <n v="9.6891428571428566"/>
  </r>
  <r>
    <x v="1"/>
    <s v="BOE"/>
    <x v="8"/>
    <x v="1"/>
    <s v="RGB"/>
    <s v="VTE"/>
    <s v="FMM"/>
    <s v="P_Dopant"/>
    <s v="Novaled"/>
    <n v="1"/>
    <n v="0.15599519999999997"/>
    <n v="0.67823999999999995"/>
  </r>
  <r>
    <x v="1"/>
    <s v="BOE"/>
    <x v="8"/>
    <x v="1"/>
    <s v="RGB"/>
    <s v="VTE"/>
    <s v="FMM"/>
    <s v="R_Dopant"/>
    <s v="UDC"/>
    <n v="1"/>
    <n v="0.16086461538461544"/>
    <n v="0.91922637362637383"/>
  </r>
  <r>
    <x v="1"/>
    <s v="BOE"/>
    <x v="8"/>
    <x v="1"/>
    <s v="RGB"/>
    <s v="VTE"/>
    <s v="FMM"/>
    <s v="R_Host"/>
    <s v="DuPont"/>
    <n v="0.7"/>
    <n v="0.28955630769230767"/>
    <n v="16.086461538461538"/>
  </r>
  <r>
    <x v="1"/>
    <s v="BOE"/>
    <x v="8"/>
    <x v="1"/>
    <s v="RGB"/>
    <s v="VTE"/>
    <s v="FMM"/>
    <s v="R_Host"/>
    <s v="Unknown"/>
    <n v="0.3"/>
    <n v="0.12409556043956042"/>
    <n v="6.8941978021978025"/>
  </r>
  <r>
    <x v="1"/>
    <s v="BOE"/>
    <x v="8"/>
    <x v="1"/>
    <s v="RGB"/>
    <s v="VTE"/>
    <s v="FMM"/>
    <s v="R_Prime"/>
    <s v="Unknown"/>
    <n v="1"/>
    <n v="0.47476799999999991"/>
    <n v="52.751999999999995"/>
  </r>
  <r>
    <x v="1"/>
    <s v="BOE"/>
    <x v="1"/>
    <x v="0"/>
    <s v="RGB"/>
    <s v="VTE"/>
    <s v="FMM"/>
    <s v="aETL"/>
    <s v="Solus AM"/>
    <n v="1"/>
    <n v="12.368411683593751"/>
    <n v="471.17758794642856"/>
  </r>
  <r>
    <x v="1"/>
    <s v="BOE"/>
    <x v="1"/>
    <x v="0"/>
    <s v="RGB"/>
    <s v="VTE"/>
    <s v="FMM"/>
    <s v="B_Dopant"/>
    <s v="SFC"/>
    <n v="1"/>
    <n v="9.0019718118186116"/>
    <n v="37.198230627349623"/>
  </r>
  <r>
    <x v="1"/>
    <s v="BOE"/>
    <x v="1"/>
    <x v="0"/>
    <s v="RGB"/>
    <s v="VTE"/>
    <s v="FMM"/>
    <s v="B_Host"/>
    <s v="LG Chem"/>
    <n v="1"/>
    <n v="22.095748992645682"/>
    <n v="743.9646125469925"/>
  </r>
  <r>
    <x v="1"/>
    <s v="BOE"/>
    <x v="1"/>
    <x v="0"/>
    <s v="RGB"/>
    <s v="VTE"/>
    <s v="FMM"/>
    <s v="B_Prime"/>
    <s v="LG Chem"/>
    <n v="0.5"/>
    <n v="7.180550116308595"/>
    <n v="687.13398242187509"/>
  </r>
  <r>
    <x v="1"/>
    <s v="BOE"/>
    <x v="1"/>
    <x v="0"/>
    <s v="RGB"/>
    <s v="VTE"/>
    <s v="FMM"/>
    <s v="B_Prime"/>
    <s v="Merck"/>
    <n v="0.5"/>
    <n v="7.180550116308595"/>
    <n v="687.13398242187509"/>
  </r>
  <r>
    <x v="1"/>
    <s v="BOE"/>
    <x v="1"/>
    <x v="0"/>
    <s v="RGB"/>
    <s v="VTE"/>
    <s v="FMM"/>
    <s v="CPL"/>
    <s v="Unknown"/>
    <n v="1"/>
    <n v="2.1768404563125001"/>
    <n v="989.4729346874999"/>
  </r>
  <r>
    <x v="1"/>
    <s v="BOE"/>
    <x v="1"/>
    <x v="0"/>
    <s v="RGB"/>
    <s v="VTE"/>
    <s v="FMM"/>
    <s v="EIL"/>
    <s v="Unknown"/>
    <n v="1"/>
    <n v="0.20731813869642859"/>
    <n v="376.94207035714288"/>
  </r>
  <r>
    <x v="1"/>
    <s v="BOE"/>
    <x v="1"/>
    <x v="0"/>
    <s v="RGB"/>
    <s v="VTE"/>
    <s v="FMM"/>
    <s v="ETL"/>
    <s v="LG Chem"/>
    <n v="0.1"/>
    <n v="1.2516832623796874"/>
    <n v="49.473646734374995"/>
  </r>
  <r>
    <x v="1"/>
    <s v="BOE"/>
    <x v="1"/>
    <x v="0"/>
    <s v="RGB"/>
    <s v="VTE"/>
    <s v="FMM"/>
    <s v="ETL"/>
    <s v="Merck"/>
    <n v="0.7"/>
    <n v="8.7617828366578099"/>
    <n v="346.31552714062497"/>
  </r>
  <r>
    <x v="1"/>
    <s v="BOE"/>
    <x v="1"/>
    <x v="0"/>
    <s v="RGB"/>
    <s v="VTE"/>
    <s v="FMM"/>
    <s v="ETL"/>
    <s v="Unknown"/>
    <n v="0.2"/>
    <n v="2.5033665247593748"/>
    <n v="98.94729346874999"/>
  </r>
  <r>
    <x v="1"/>
    <s v="BOE"/>
    <x v="1"/>
    <x v="0"/>
    <s v="RGB"/>
    <s v="VTE"/>
    <s v="FMM"/>
    <s v="G_Dopant"/>
    <s v="UDC"/>
    <n v="1"/>
    <n v="36.773470596209556"/>
    <n v="75.665577358455863"/>
  </r>
  <r>
    <x v="1"/>
    <s v="BOE"/>
    <x v="1"/>
    <x v="0"/>
    <s v="RGB"/>
    <s v="VTE"/>
    <s v="FMM"/>
    <s v="G_Host"/>
    <s v="DuPont"/>
    <n v="0.2"/>
    <n v="9.3126864441176451"/>
    <n v="232.81716110294116"/>
  </r>
  <r>
    <x v="1"/>
    <s v="BOE"/>
    <x v="1"/>
    <x v="0"/>
    <s v="RGB"/>
    <s v="VTE"/>
    <s v="FMM"/>
    <s v="G_Host"/>
    <s v="Merck"/>
    <n v="0.2"/>
    <n v="9.3126864441176451"/>
    <n v="232.81716110294116"/>
  </r>
  <r>
    <x v="1"/>
    <s v="BOE"/>
    <x v="1"/>
    <x v="0"/>
    <s v="RGB"/>
    <s v="VTE"/>
    <s v="FMM"/>
    <s v="G_Host"/>
    <s v="Samsung SDI"/>
    <n v="0.4"/>
    <n v="18.62537288823529"/>
    <n v="465.63432220588231"/>
  </r>
  <r>
    <x v="1"/>
    <s v="BOE"/>
    <x v="1"/>
    <x v="0"/>
    <s v="RGB"/>
    <s v="VTE"/>
    <s v="FMM"/>
    <s v="G_Host"/>
    <s v="Unknown"/>
    <n v="0.2"/>
    <n v="9.3126864441176451"/>
    <n v="232.81716110294116"/>
  </r>
  <r>
    <x v="1"/>
    <s v="BOE"/>
    <x v="1"/>
    <x v="0"/>
    <s v="RGB"/>
    <s v="VTE"/>
    <s v="FMM"/>
    <s v="G_Prime"/>
    <s v="Merck"/>
    <n v="0.8"/>
    <n v="8.7235164854081653"/>
    <n v="881.16328135436004"/>
  </r>
  <r>
    <x v="1"/>
    <s v="BOE"/>
    <x v="1"/>
    <x v="0"/>
    <s v="RGB"/>
    <s v="VTE"/>
    <s v="FMM"/>
    <s v="G_Prime"/>
    <s v="Unknown"/>
    <n v="0.2"/>
    <n v="2.1808791213520413"/>
    <n v="220.29082033859001"/>
  </r>
  <r>
    <x v="1"/>
    <s v="BOE"/>
    <x v="1"/>
    <x v="0"/>
    <s v="RGB"/>
    <s v="VTE"/>
    <s v="FMM"/>
    <s v="HIL"/>
    <s v="Unknown"/>
    <n v="1"/>
    <n v="0.62195441608928581"/>
    <n v="226.16524221428574"/>
  </r>
  <r>
    <x v="1"/>
    <s v="BOE"/>
    <x v="1"/>
    <x v="0"/>
    <s v="RGB"/>
    <s v="VTE"/>
    <s v="FMM"/>
    <s v="HTL"/>
    <s v="Idemitsu Kosan"/>
    <n v="0.8"/>
    <n v="5.3310378521938775"/>
    <n v="1938.5592189795918"/>
  </r>
  <r>
    <x v="1"/>
    <s v="BOE"/>
    <x v="1"/>
    <x v="0"/>
    <s v="RGB"/>
    <s v="VTE"/>
    <s v="FMM"/>
    <s v="HTL"/>
    <s v="Unknown"/>
    <n v="0.2"/>
    <n v="1.3327594630484694"/>
    <n v="484.63980474489796"/>
  </r>
  <r>
    <x v="1"/>
    <s v="BOE"/>
    <x v="1"/>
    <x v="0"/>
    <s v="RGB"/>
    <s v="VTE"/>
    <s v="FMM"/>
    <s v="P_Dopant"/>
    <s v="Novaled"/>
    <n v="1"/>
    <n v="10.075661540646427"/>
    <n v="33.924786332142858"/>
  </r>
  <r>
    <x v="1"/>
    <s v="BOE"/>
    <x v="1"/>
    <x v="0"/>
    <s v="RGB"/>
    <s v="VTE"/>
    <s v="FMM"/>
    <s v="R_Dopant"/>
    <s v="UDC"/>
    <n v="1"/>
    <n v="12.156381769017861"/>
    <n v="51.401191412337667"/>
  </r>
  <r>
    <x v="1"/>
    <s v="BOE"/>
    <x v="1"/>
    <x v="0"/>
    <s v="RGB"/>
    <s v="VTE"/>
    <s v="FMM"/>
    <s v="R_Host"/>
    <s v="DuPont"/>
    <n v="0.7"/>
    <n v="25.726296301874999"/>
    <n v="899.52084971590898"/>
  </r>
  <r>
    <x v="1"/>
    <s v="BOE"/>
    <x v="1"/>
    <x v="0"/>
    <s v="RGB"/>
    <s v="VTE"/>
    <s v="FMM"/>
    <s v="R_Host"/>
    <s v="Unknown"/>
    <n v="0.3"/>
    <n v="11.025555557946429"/>
    <n v="385.50893559253245"/>
  </r>
  <r>
    <x v="1"/>
    <s v="BOE"/>
    <x v="1"/>
    <x v="0"/>
    <s v="RGB"/>
    <s v="VTE"/>
    <s v="FMM"/>
    <s v="R_Prime"/>
    <s v="Unknown"/>
    <n v="1"/>
    <n v="30.773786212751123"/>
    <n v="2944.8599246651788"/>
  </r>
  <r>
    <x v="1"/>
    <s v="China Star"/>
    <x v="0"/>
    <x v="0"/>
    <s v="RGB"/>
    <s v="VTE"/>
    <s v="FMM"/>
    <s v="aETL"/>
    <s v="LG Chem"/>
    <n v="1"/>
    <n v="5.2277500898437497"/>
    <n v="189.66893749999997"/>
  </r>
  <r>
    <x v="1"/>
    <s v="China Star"/>
    <x v="0"/>
    <x v="0"/>
    <s v="RGB"/>
    <s v="VTE"/>
    <s v="FMM"/>
    <s v="B_Dopant"/>
    <s v="Idemitsu Kosan"/>
    <n v="1"/>
    <n v="4.1160221056385868"/>
    <n v="15.462141644021738"/>
  </r>
  <r>
    <x v="1"/>
    <s v="China Star"/>
    <x v="0"/>
    <x v="0"/>
    <s v="RGB"/>
    <s v="VTE"/>
    <s v="FMM"/>
    <s v="B_Host"/>
    <s v="Idemitsu Kosan"/>
    <n v="0.3"/>
    <n v="3.0308890050611428"/>
    <n v="92.772849864130436"/>
  </r>
  <r>
    <x v="1"/>
    <s v="China Star"/>
    <x v="0"/>
    <x v="0"/>
    <s v="RGB"/>
    <s v="VTE"/>
    <s v="FMM"/>
    <s v="B_Host"/>
    <s v="LG Chem"/>
    <n v="0.7"/>
    <n v="7.0720743451426662"/>
    <n v="216.46998301630438"/>
  </r>
  <r>
    <x v="1"/>
    <s v="China Star"/>
    <x v="0"/>
    <x v="0"/>
    <s v="RGB"/>
    <s v="VTE"/>
    <s v="FMM"/>
    <s v="B_Prime"/>
    <s v="Idemitsu Kosan"/>
    <n v="0.8"/>
    <n v="5.0872370186458351"/>
    <n v="442.56085416666667"/>
  </r>
  <r>
    <x v="1"/>
    <s v="China Star"/>
    <x v="0"/>
    <x v="0"/>
    <s v="RGB"/>
    <s v="VTE"/>
    <s v="FMM"/>
    <s v="B_Prime"/>
    <s v="Unknown"/>
    <n v="0.2"/>
    <n v="1.2718092546614588"/>
    <n v="110.64021354166667"/>
  </r>
  <r>
    <x v="1"/>
    <s v="China Star"/>
    <x v="0"/>
    <x v="0"/>
    <s v="RGB"/>
    <s v="VTE"/>
    <s v="FMM"/>
    <s v="CPL"/>
    <s v="Unknown"/>
    <n v="1"/>
    <n v="0.83644001437499993"/>
    <n v="398.30476874999994"/>
  </r>
  <r>
    <x v="1"/>
    <s v="China Star"/>
    <x v="0"/>
    <x v="0"/>
    <s v="RGB"/>
    <s v="VTE"/>
    <s v="FMM"/>
    <s v="EIL"/>
    <s v="Unknown"/>
    <n v="1"/>
    <n v="9.1799765750000012E-2"/>
    <n v="151.73515"/>
  </r>
  <r>
    <x v="1"/>
    <s v="China Star"/>
    <x v="0"/>
    <x v="0"/>
    <s v="RGB"/>
    <s v="VTE"/>
    <s v="FMM"/>
    <s v="ETL"/>
    <s v="Idemitsu Kosan"/>
    <n v="0.8"/>
    <n v="4.4339286857250002"/>
    <n v="159.32190749999998"/>
  </r>
  <r>
    <x v="1"/>
    <s v="China Star"/>
    <x v="0"/>
    <x v="0"/>
    <s v="RGB"/>
    <s v="VTE"/>
    <s v="FMM"/>
    <s v="ETL"/>
    <s v="Unknown"/>
    <n v="0.2"/>
    <n v="1.1084821714312501"/>
    <n v="39.830476874999995"/>
  </r>
  <r>
    <x v="1"/>
    <s v="China Star"/>
    <x v="0"/>
    <x v="0"/>
    <s v="RGB"/>
    <s v="VTE"/>
    <s v="FMM"/>
    <s v="G_Dopant"/>
    <s v="UDC"/>
    <n v="1"/>
    <n v="17.763455498558823"/>
    <n v="28.115630735294111"/>
  </r>
  <r>
    <x v="1"/>
    <s v="China Star"/>
    <x v="0"/>
    <x v="0"/>
    <s v="RGB"/>
    <s v="VTE"/>
    <s v="FMM"/>
    <s v="G_Host"/>
    <s v="LG Chem"/>
    <n v="0.4"/>
    <n v="4.5922196867647056"/>
    <n v="187.43753823529408"/>
  </r>
  <r>
    <x v="1"/>
    <s v="China Star"/>
    <x v="0"/>
    <x v="0"/>
    <s v="RGB"/>
    <s v="VTE"/>
    <s v="FMM"/>
    <s v="G_Host"/>
    <s v="Samsung SDI"/>
    <n v="0.6"/>
    <n v="6.8883295301470557"/>
    <n v="281.1563073529411"/>
  </r>
  <r>
    <x v="1"/>
    <s v="China Star"/>
    <x v="0"/>
    <x v="0"/>
    <s v="RGB"/>
    <s v="VTE"/>
    <s v="FMM"/>
    <s v="G_Prime"/>
    <s v="Merck"/>
    <n v="0.8"/>
    <n v="3.3697026818181812"/>
    <n v="354.70554545454542"/>
  </r>
  <r>
    <x v="1"/>
    <s v="China Star"/>
    <x v="0"/>
    <x v="0"/>
    <s v="RGB"/>
    <s v="VTE"/>
    <s v="FMM"/>
    <s v="G_Prime"/>
    <s v="Unknown"/>
    <n v="0.2"/>
    <n v="0.84242567045454531"/>
    <n v="88.676386363636354"/>
  </r>
  <r>
    <x v="1"/>
    <s v="China Star"/>
    <x v="0"/>
    <x v="0"/>
    <s v="RGB"/>
    <s v="VTE"/>
    <s v="FMM"/>
    <s v="HIL"/>
    <s v="Unknown"/>
    <n v="1"/>
    <n v="0.22760272500000001"/>
    <n v="91.041089999999997"/>
  </r>
  <r>
    <x v="1"/>
    <s v="China Star"/>
    <x v="0"/>
    <x v="0"/>
    <s v="RGB"/>
    <s v="VTE"/>
    <s v="FMM"/>
    <s v="HTL"/>
    <s v="Merck"/>
    <n v="0.8"/>
    <n v="1.9508804999999998"/>
    <n v="780.35219999999993"/>
  </r>
  <r>
    <x v="1"/>
    <s v="China Star"/>
    <x v="0"/>
    <x v="0"/>
    <s v="RGB"/>
    <s v="VTE"/>
    <s v="FMM"/>
    <s v="HTL"/>
    <s v="Unknown"/>
    <n v="0.2"/>
    <n v="0.48772012499999995"/>
    <n v="195.08804999999998"/>
  </r>
  <r>
    <x v="1"/>
    <s v="China Star"/>
    <x v="0"/>
    <x v="0"/>
    <s v="RGB"/>
    <s v="VTE"/>
    <s v="FMM"/>
    <s v="P_Dopant"/>
    <s v="Novaled"/>
    <n v="1"/>
    <n v="4.4614686154500003"/>
    <n v="13.6561635"/>
  </r>
  <r>
    <x v="1"/>
    <s v="China Star"/>
    <x v="0"/>
    <x v="0"/>
    <s v="RGB"/>
    <s v="VTE"/>
    <s v="FMM"/>
    <s v="R_Dopant"/>
    <s v="UDC"/>
    <n v="1"/>
    <n v="5.5663091432812504"/>
    <n v="18.104762215909091"/>
  </r>
  <r>
    <x v="1"/>
    <s v="China Star"/>
    <x v="0"/>
    <x v="0"/>
    <s v="RGB"/>
    <s v="VTE"/>
    <s v="FMM"/>
    <s v="R_Host"/>
    <s v="DuPont"/>
    <n v="0.7"/>
    <n v="11.39151638625"/>
    <n v="362.09524431818176"/>
  </r>
  <r>
    <x v="1"/>
    <s v="China Star"/>
    <x v="0"/>
    <x v="0"/>
    <s v="RGB"/>
    <s v="VTE"/>
    <s v="FMM"/>
    <s v="R_Host"/>
    <s v="Unknown"/>
    <n v="0.3"/>
    <n v="4.8820784512499991"/>
    <n v="155.1836761363636"/>
  </r>
  <r>
    <x v="1"/>
    <s v="China Star"/>
    <x v="0"/>
    <x v="0"/>
    <s v="RGB"/>
    <s v="VTE"/>
    <s v="FMM"/>
    <s v="R_Prime"/>
    <s v="Unknown"/>
    <n v="1"/>
    <n v="12.091394765625001"/>
    <n v="1185.430859375"/>
  </r>
  <r>
    <x v="1"/>
    <s v="EDO"/>
    <x v="8"/>
    <x v="1"/>
    <s v="RGB"/>
    <s v="VTE"/>
    <s v="FMM"/>
    <s v="aETL"/>
    <s v="Solus AM"/>
    <n v="1"/>
    <n v="0.77599999999999991"/>
    <n v="38.799999999999997"/>
  </r>
  <r>
    <x v="1"/>
    <s v="EDO"/>
    <x v="8"/>
    <x v="1"/>
    <s v="RGB"/>
    <s v="VTE"/>
    <s v="FMM"/>
    <s v="B_Dopant"/>
    <s v="Idemitsu Kosan"/>
    <n v="0.3"/>
    <n v="8.821894736842105E-2"/>
    <n v="0.55136842105263162"/>
  </r>
  <r>
    <x v="1"/>
    <s v="EDO"/>
    <x v="8"/>
    <x v="1"/>
    <s v="RGB"/>
    <s v="VTE"/>
    <s v="FMM"/>
    <s v="B_Dopant"/>
    <s v="SK JNC"/>
    <n v="0.7"/>
    <n v="0.20584421052631577"/>
    <n v="1.2865263157894735"/>
  </r>
  <r>
    <x v="1"/>
    <s v="EDO"/>
    <x v="8"/>
    <x v="1"/>
    <s v="RGB"/>
    <s v="VTE"/>
    <s v="FMM"/>
    <s v="B_Host"/>
    <s v="Idemitsu Kosan"/>
    <n v="0.3"/>
    <n v="0.18746526315789472"/>
    <n v="11.027368421052632"/>
  </r>
  <r>
    <x v="1"/>
    <s v="EDO"/>
    <x v="8"/>
    <x v="1"/>
    <s v="RGB"/>
    <s v="VTE"/>
    <s v="FMM"/>
    <s v="B_Host"/>
    <s v="Unknown"/>
    <n v="0.7"/>
    <n v="0.43741894736842102"/>
    <n v="25.730526315789472"/>
  </r>
  <r>
    <x v="1"/>
    <s v="EDO"/>
    <x v="8"/>
    <x v="1"/>
    <s v="RGB"/>
    <s v="VTE"/>
    <s v="FMM"/>
    <s v="B_Prime"/>
    <s v="Unknown"/>
    <n v="1"/>
    <n v="0.65960000000000008"/>
    <n v="77.600000000000009"/>
  </r>
  <r>
    <x v="1"/>
    <s v="EDO"/>
    <x v="8"/>
    <x v="1"/>
    <s v="RGB"/>
    <s v="VTE"/>
    <s v="FMM"/>
    <s v="CPL"/>
    <s v="Unknown"/>
    <n v="1"/>
    <n v="6.9839999999999985E-2"/>
    <n v="69.839999999999989"/>
  </r>
  <r>
    <x v="1"/>
    <s v="EDO"/>
    <x v="8"/>
    <x v="1"/>
    <s v="RGB"/>
    <s v="VTE"/>
    <s v="FMM"/>
    <s v="EIL"/>
    <s v="Unknown"/>
    <n v="1"/>
    <n v="7.7599999999999995E-3"/>
    <n v="15.52"/>
  </r>
  <r>
    <x v="1"/>
    <s v="EDO"/>
    <x v="8"/>
    <x v="1"/>
    <s v="RGB"/>
    <s v="VTE"/>
    <s v="FMM"/>
    <s v="ETL"/>
    <s v="LG Chem"/>
    <n v="0.15"/>
    <n v="9.4283999999999979E-2"/>
    <n v="5.2379999999999987"/>
  </r>
  <r>
    <x v="1"/>
    <s v="EDO"/>
    <x v="8"/>
    <x v="1"/>
    <s v="RGB"/>
    <s v="VTE"/>
    <s v="FMM"/>
    <s v="ETL"/>
    <s v="Merck"/>
    <n v="0.15"/>
    <n v="9.4283999999999979E-2"/>
    <n v="5.2379999999999987"/>
  </r>
  <r>
    <x v="1"/>
    <s v="EDO"/>
    <x v="8"/>
    <x v="1"/>
    <s v="RGB"/>
    <s v="VTE"/>
    <s v="FMM"/>
    <s v="ETL"/>
    <s v="Unknown"/>
    <n v="0.7"/>
    <n v="0.43999199999999983"/>
    <n v="24.443999999999992"/>
  </r>
  <r>
    <x v="1"/>
    <s v="EDO"/>
    <x v="8"/>
    <x v="1"/>
    <s v="RGB"/>
    <s v="VTE"/>
    <s v="FMM"/>
    <s v="G_Dopant"/>
    <s v="UDC"/>
    <n v="1"/>
    <n v="1.3010041379310346"/>
    <n v="5.9136551724137938"/>
  </r>
  <r>
    <x v="1"/>
    <s v="EDO"/>
    <x v="8"/>
    <x v="1"/>
    <s v="RGB"/>
    <s v="VTE"/>
    <s v="FMM"/>
    <s v="G_Host"/>
    <s v="Merck"/>
    <n v="0.3"/>
    <n v="0.62775724137931033"/>
    <n v="27.293793103448277"/>
  </r>
  <r>
    <x v="1"/>
    <s v="EDO"/>
    <x v="8"/>
    <x v="1"/>
    <s v="RGB"/>
    <s v="VTE"/>
    <s v="FMM"/>
    <s v="G_Host"/>
    <s v="Samsung SDI"/>
    <n v="0.5"/>
    <n v="1.0462620689655173"/>
    <n v="45.489655172413798"/>
  </r>
  <r>
    <x v="1"/>
    <s v="EDO"/>
    <x v="8"/>
    <x v="1"/>
    <s v="RGB"/>
    <s v="VTE"/>
    <s v="FMM"/>
    <s v="G_Host"/>
    <s v="Unknown"/>
    <n v="0.2"/>
    <n v="0.418504827586207"/>
    <n v="18.195862068965521"/>
  </r>
  <r>
    <x v="1"/>
    <s v="EDO"/>
    <x v="8"/>
    <x v="1"/>
    <s v="RGB"/>
    <s v="VTE"/>
    <s v="FMM"/>
    <s v="G_Prime"/>
    <s v="DuPont"/>
    <n v="0.4"/>
    <n v="0.41904000000000002"/>
    <n v="46.56"/>
  </r>
  <r>
    <x v="1"/>
    <s v="EDO"/>
    <x v="8"/>
    <x v="1"/>
    <s v="RGB"/>
    <s v="VTE"/>
    <s v="FMM"/>
    <s v="G_Prime"/>
    <s v="Unknown"/>
    <n v="0.6"/>
    <n v="0.6285599999999999"/>
    <n v="69.839999999999989"/>
  </r>
  <r>
    <x v="1"/>
    <s v="EDO"/>
    <x v="8"/>
    <x v="1"/>
    <s v="RGB"/>
    <s v="VTE"/>
    <s v="FMM"/>
    <s v="HIL"/>
    <s v="Unknown"/>
    <n v="1"/>
    <n v="1.8623999999999998E-2"/>
    <n v="18.623999999999999"/>
  </r>
  <r>
    <x v="1"/>
    <s v="EDO"/>
    <x v="8"/>
    <x v="1"/>
    <s v="RGB"/>
    <s v="VTE"/>
    <s v="FMM"/>
    <s v="HTL"/>
    <s v="Duksan Neolux"/>
    <n v="0.05"/>
    <n v="9.9771428571428563E-3"/>
    <n v="9.9771428571428569"/>
  </r>
  <r>
    <x v="1"/>
    <s v="EDO"/>
    <x v="8"/>
    <x v="1"/>
    <s v="RGB"/>
    <s v="VTE"/>
    <s v="FMM"/>
    <s v="HTL"/>
    <s v="Merck"/>
    <n v="0.5"/>
    <n v="9.9771428571428553E-2"/>
    <n v="99.771428571428558"/>
  </r>
  <r>
    <x v="1"/>
    <s v="EDO"/>
    <x v="8"/>
    <x v="1"/>
    <s v="RGB"/>
    <s v="VTE"/>
    <s v="FMM"/>
    <s v="HTL"/>
    <s v="Unknown"/>
    <n v="0.45"/>
    <n v="8.9794285714285701E-2"/>
    <n v="89.794285714285706"/>
  </r>
  <r>
    <x v="1"/>
    <s v="EDO"/>
    <x v="8"/>
    <x v="1"/>
    <s v="RGB"/>
    <s v="VTE"/>
    <s v="FMM"/>
    <s v="P_Dopant"/>
    <s v="Novaled"/>
    <n v="1"/>
    <n v="0.64252799999999999"/>
    <n v="2.7936000000000001"/>
  </r>
  <r>
    <x v="1"/>
    <s v="EDO"/>
    <x v="8"/>
    <x v="1"/>
    <s v="RGB"/>
    <s v="VTE"/>
    <s v="FMM"/>
    <s v="R_Dopant"/>
    <s v="UDC"/>
    <n v="1"/>
    <n v="0.66258461538461555"/>
    <n v="3.7861978021978029"/>
  </r>
  <r>
    <x v="1"/>
    <s v="EDO"/>
    <x v="8"/>
    <x v="1"/>
    <s v="RGB"/>
    <s v="VTE"/>
    <s v="FMM"/>
    <s v="R_Host"/>
    <s v="DuPont"/>
    <n v="0.2"/>
    <n v="0.34075780219780222"/>
    <n v="18.930989010989013"/>
  </r>
  <r>
    <x v="1"/>
    <s v="EDO"/>
    <x v="8"/>
    <x v="1"/>
    <s v="RGB"/>
    <s v="VTE"/>
    <s v="FMM"/>
    <s v="R_Host"/>
    <s v="Unknown"/>
    <n v="0.8"/>
    <n v="1.3630312087912089"/>
    <n v="75.723956043956051"/>
  </r>
  <r>
    <x v="1"/>
    <s v="EDO"/>
    <x v="8"/>
    <x v="1"/>
    <s v="RGB"/>
    <s v="VTE"/>
    <s v="FMM"/>
    <s v="R_Prime"/>
    <s v="DuPont"/>
    <n v="0.3"/>
    <n v="0.58665599999999984"/>
    <n v="65.183999999999983"/>
  </r>
  <r>
    <x v="1"/>
    <s v="EDO"/>
    <x v="8"/>
    <x v="1"/>
    <s v="RGB"/>
    <s v="VTE"/>
    <s v="FMM"/>
    <s v="R_Prime"/>
    <s v="Unknown"/>
    <n v="0.7"/>
    <n v="1.3688639999999996"/>
    <n v="152.09599999999998"/>
  </r>
  <r>
    <x v="1"/>
    <s v="EDO"/>
    <x v="0"/>
    <x v="0"/>
    <s v="RGB"/>
    <s v="VTE"/>
    <s v="FMM"/>
    <s v="aETL"/>
    <s v="Solus AM"/>
    <n v="1"/>
    <n v="2.177641209843749"/>
    <n v="79.007390833333304"/>
  </r>
  <r>
    <x v="1"/>
    <s v="EDO"/>
    <x v="0"/>
    <x v="0"/>
    <s v="RGB"/>
    <s v="VTE"/>
    <s v="FMM"/>
    <s v="B_Dopant"/>
    <s v="Idemitsu Kosan"/>
    <n v="0.3"/>
    <n v="0.51436387760461932"/>
    <n v="1.9322459714673903"/>
  </r>
  <r>
    <x v="1"/>
    <s v="EDO"/>
    <x v="0"/>
    <x v="0"/>
    <s v="RGB"/>
    <s v="VTE"/>
    <s v="FMM"/>
    <s v="B_Dopant"/>
    <s v="SK JNC"/>
    <n v="0.7"/>
    <n v="1.2001823810774452"/>
    <n v="4.5085739334239108"/>
  </r>
  <r>
    <x v="1"/>
    <s v="EDO"/>
    <x v="0"/>
    <x v="0"/>
    <s v="RGB"/>
    <s v="VTE"/>
    <s v="FMM"/>
    <s v="B_Host"/>
    <s v="Idemitsu Kosan"/>
    <n v="0.3"/>
    <n v="1.2625295177567937"/>
    <n v="38.644919429347816"/>
  </r>
  <r>
    <x v="1"/>
    <s v="EDO"/>
    <x v="0"/>
    <x v="0"/>
    <s v="RGB"/>
    <s v="VTE"/>
    <s v="FMM"/>
    <s v="B_Host"/>
    <s v="Unknown"/>
    <n v="0.7"/>
    <n v="2.9459022080991848"/>
    <n v="90.17147866847823"/>
  </r>
  <r>
    <x v="1"/>
    <s v="EDO"/>
    <x v="0"/>
    <x v="0"/>
    <s v="RGB"/>
    <s v="VTE"/>
    <s v="FMM"/>
    <s v="B_Prime"/>
    <s v="Unknown"/>
    <n v="1"/>
    <n v="2.6488873764184029"/>
    <n v="230.43822326388883"/>
  </r>
  <r>
    <x v="1"/>
    <s v="EDO"/>
    <x v="0"/>
    <x v="0"/>
    <s v="RGB"/>
    <s v="VTE"/>
    <s v="FMM"/>
    <s v="CPL"/>
    <s v="Unknown"/>
    <n v="1"/>
    <n v="0.34842259357499983"/>
    <n v="165.91552074999993"/>
  </r>
  <r>
    <x v="1"/>
    <s v="EDO"/>
    <x v="0"/>
    <x v="0"/>
    <s v="RGB"/>
    <s v="VTE"/>
    <s v="FMM"/>
    <s v="EIL"/>
    <s v="Unknown"/>
    <n v="1"/>
    <n v="3.8239577163333323E-2"/>
    <n v="63.205912666666649"/>
  </r>
  <r>
    <x v="1"/>
    <s v="EDO"/>
    <x v="0"/>
    <x v="0"/>
    <s v="RGB"/>
    <s v="VTE"/>
    <s v="FMM"/>
    <s v="ETL"/>
    <s v="LG Chem"/>
    <n v="0.15"/>
    <n v="0.34630717068543732"/>
    <n v="12.443664056249993"/>
  </r>
  <r>
    <x v="1"/>
    <s v="EDO"/>
    <x v="0"/>
    <x v="0"/>
    <s v="RGB"/>
    <s v="VTE"/>
    <s v="FMM"/>
    <s v="ETL"/>
    <s v="Merck"/>
    <n v="0.15"/>
    <n v="0.34630717068543732"/>
    <n v="12.443664056249993"/>
  </r>
  <r>
    <x v="1"/>
    <s v="EDO"/>
    <x v="0"/>
    <x v="0"/>
    <s v="RGB"/>
    <s v="VTE"/>
    <s v="FMM"/>
    <s v="ETL"/>
    <s v="Unknown"/>
    <n v="0.7"/>
    <n v="1.6161001298653741"/>
    <n v="58.070432262499963"/>
  </r>
  <r>
    <x v="1"/>
    <s v="EDO"/>
    <x v="0"/>
    <x v="0"/>
    <s v="RGB"/>
    <s v="VTE"/>
    <s v="FMM"/>
    <s v="G_Dopant"/>
    <s v="UDC"/>
    <n v="1"/>
    <n v="7.3994418359894079"/>
    <n v="11.711683817647051"/>
  </r>
  <r>
    <x v="1"/>
    <s v="EDO"/>
    <x v="0"/>
    <x v="0"/>
    <s v="RGB"/>
    <s v="VTE"/>
    <s v="FMM"/>
    <s v="G_Host"/>
    <s v="Merck"/>
    <n v="0.3"/>
    <n v="1.4346812676617637"/>
    <n v="58.558419088235254"/>
  </r>
  <r>
    <x v="1"/>
    <s v="EDO"/>
    <x v="0"/>
    <x v="0"/>
    <s v="RGB"/>
    <s v="VTE"/>
    <s v="FMM"/>
    <s v="G_Host"/>
    <s v="Samsung SDI"/>
    <n v="0.5"/>
    <n v="2.3911354461029402"/>
    <n v="97.597365147058767"/>
  </r>
  <r>
    <x v="1"/>
    <s v="EDO"/>
    <x v="0"/>
    <x v="0"/>
    <s v="RGB"/>
    <s v="VTE"/>
    <s v="FMM"/>
    <s v="G_Host"/>
    <s v="Unknown"/>
    <n v="0.2"/>
    <n v="0.95645417844117619"/>
    <n v="39.038946058823512"/>
  </r>
  <r>
    <x v="1"/>
    <s v="EDO"/>
    <x v="0"/>
    <x v="0"/>
    <s v="RGB"/>
    <s v="VTE"/>
    <s v="FMM"/>
    <s v="G_Prime"/>
    <s v="DuPont"/>
    <n v="0.4"/>
    <n v="0.70183188740259717"/>
    <n v="73.877040779220764"/>
  </r>
  <r>
    <x v="1"/>
    <s v="EDO"/>
    <x v="0"/>
    <x v="0"/>
    <s v="RGB"/>
    <s v="VTE"/>
    <s v="FMM"/>
    <s v="G_Prime"/>
    <s v="Unknown"/>
    <n v="0.6"/>
    <n v="1.0527478311038956"/>
    <n v="110.81556116883112"/>
  </r>
  <r>
    <x v="1"/>
    <s v="EDO"/>
    <x v="0"/>
    <x v="0"/>
    <s v="RGB"/>
    <s v="VTE"/>
    <s v="FMM"/>
    <s v="HIL"/>
    <s v="Unknown"/>
    <n v="1"/>
    <n v="9.4808868999999962E-2"/>
    <n v="37.923547599999985"/>
  </r>
  <r>
    <x v="1"/>
    <s v="EDO"/>
    <x v="0"/>
    <x v="0"/>
    <s v="RGB"/>
    <s v="VTE"/>
    <s v="FMM"/>
    <s v="HTL"/>
    <s v="Duksan Neolux"/>
    <n v="0.05"/>
    <n v="5.0790465535714271E-2"/>
    <n v="20.316186214285707"/>
  </r>
  <r>
    <x v="1"/>
    <s v="EDO"/>
    <x v="0"/>
    <x v="0"/>
    <s v="RGB"/>
    <s v="VTE"/>
    <s v="FMM"/>
    <s v="HTL"/>
    <s v="Merck"/>
    <n v="0.5"/>
    <n v="0.50790465535714269"/>
    <n v="203.16186214285705"/>
  </r>
  <r>
    <x v="1"/>
    <s v="EDO"/>
    <x v="0"/>
    <x v="0"/>
    <s v="RGB"/>
    <s v="VTE"/>
    <s v="FMM"/>
    <s v="HTL"/>
    <s v="Unknown"/>
    <n v="0.45"/>
    <n v="0.45711418982142837"/>
    <n v="182.84567592857135"/>
  </r>
  <r>
    <x v="1"/>
    <s v="EDO"/>
    <x v="0"/>
    <x v="0"/>
    <s v="RGB"/>
    <s v="VTE"/>
    <s v="FMM"/>
    <s v="P_Dopant"/>
    <s v="Novaled"/>
    <n v="1"/>
    <n v="1.8584434501379994"/>
    <n v="5.6885321399999977"/>
  </r>
  <r>
    <x v="1"/>
    <s v="EDO"/>
    <x v="0"/>
    <x v="0"/>
    <s v="RGB"/>
    <s v="VTE"/>
    <s v="FMM"/>
    <s v="R_Dopant"/>
    <s v="UDC"/>
    <n v="1"/>
    <n v="2.3186694024812495"/>
    <n v="7.5416145795454526"/>
  </r>
  <r>
    <x v="1"/>
    <s v="EDO"/>
    <x v="0"/>
    <x v="0"/>
    <s v="RGB"/>
    <s v="VTE"/>
    <s v="FMM"/>
    <s v="R_Host"/>
    <s v="DuPont"/>
    <n v="0.2"/>
    <n v="1.3557668266999996"/>
    <n v="43.094940454545444"/>
  </r>
  <r>
    <x v="1"/>
    <s v="EDO"/>
    <x v="0"/>
    <x v="0"/>
    <s v="RGB"/>
    <s v="VTE"/>
    <s v="FMM"/>
    <s v="R_Host"/>
    <s v="Unknown"/>
    <n v="0.8"/>
    <n v="5.4230673067999984"/>
    <n v="172.37976181818178"/>
  </r>
  <r>
    <x v="1"/>
    <s v="EDO"/>
    <x v="0"/>
    <x v="0"/>
    <s v="RGB"/>
    <s v="VTE"/>
    <s v="FMM"/>
    <s v="R_Prime"/>
    <s v="DuPont"/>
    <n v="0.3"/>
    <n v="1.5110163496874993"/>
    <n v="148.13885781249994"/>
  </r>
  <r>
    <x v="1"/>
    <s v="EDO"/>
    <x v="0"/>
    <x v="0"/>
    <s v="RGB"/>
    <s v="VTE"/>
    <s v="FMM"/>
    <s v="R_Prime"/>
    <s v="Unknown"/>
    <n v="0.7"/>
    <n v="3.5257048159374982"/>
    <n v="345.65733489583317"/>
  </r>
  <r>
    <x v="1"/>
    <s v="JOLED"/>
    <x v="2"/>
    <x v="1"/>
    <s v="RGB"/>
    <s v="VTE"/>
    <s v="FMM"/>
    <s v="CPL"/>
    <s v="LT Metal"/>
    <n v="0.5"/>
    <n v="1.0040694726562499E-2"/>
    <n v="1.3294531249999999"/>
  </r>
  <r>
    <x v="1"/>
    <s v="JOLED"/>
    <x v="2"/>
    <x v="1"/>
    <s v="RGB"/>
    <s v="VTE"/>
    <s v="FMM"/>
    <s v="CPL"/>
    <s v="SFC"/>
    <n v="0.5"/>
    <n v="1.0040694726562499E-2"/>
    <n v="1.3294531249999999"/>
  </r>
  <r>
    <x v="1"/>
    <s v="JOLED"/>
    <x v="2"/>
    <x v="1"/>
    <s v="RGB"/>
    <s v="VTE"/>
    <s v="FMM"/>
    <s v="EIL"/>
    <s v="DuPont"/>
    <n v="0.5"/>
    <n v="1.5877468749999997E-4"/>
    <n v="0.18992187499999999"/>
  </r>
  <r>
    <x v="1"/>
    <s v="JOLED"/>
    <x v="2"/>
    <x v="1"/>
    <s v="RGB"/>
    <s v="VTE"/>
    <s v="FMM"/>
    <s v="EIL"/>
    <s v="Merck"/>
    <n v="0.5"/>
    <n v="1.5877468749999997E-4"/>
    <n v="0.18992187499999999"/>
  </r>
  <r>
    <x v="1"/>
    <s v="JOLED"/>
    <x v="2"/>
    <x v="1"/>
    <s v="RGB"/>
    <s v="IJP"/>
    <s v="FMM"/>
    <s v="EML_B"/>
    <s v="Sumitomo"/>
    <n v="1"/>
    <n v="0.19598773837500005"/>
    <n v="4.6653750000000009"/>
  </r>
  <r>
    <x v="1"/>
    <s v="JOLED"/>
    <x v="2"/>
    <x v="1"/>
    <s v="RGB"/>
    <s v="IJP"/>
    <s v="FMM"/>
    <s v="EML_G"/>
    <s v="Sumitomo"/>
    <n v="1"/>
    <n v="0.19598773837500005"/>
    <n v="4.6653750000000009"/>
  </r>
  <r>
    <x v="1"/>
    <s v="JOLED"/>
    <x v="2"/>
    <x v="1"/>
    <s v="RGB"/>
    <s v="IJP"/>
    <s v="FMM"/>
    <s v="EML_R"/>
    <s v="Sumitomo"/>
    <n v="1"/>
    <n v="0.19598773837500005"/>
    <n v="4.6653750000000009"/>
  </r>
  <r>
    <x v="1"/>
    <s v="JOLED"/>
    <x v="2"/>
    <x v="1"/>
    <s v="RGB"/>
    <s v="VTE"/>
    <s v="FMM"/>
    <s v="ETL"/>
    <s v="LG Chem"/>
    <n v="0.5"/>
    <n v="1.2433140585937497E-2"/>
    <n v="0.56976562499999994"/>
  </r>
  <r>
    <x v="1"/>
    <s v="JOLED"/>
    <x v="2"/>
    <x v="1"/>
    <s v="RGB"/>
    <s v="VTE"/>
    <s v="FMM"/>
    <s v="ETL"/>
    <s v="Merck"/>
    <n v="0.5"/>
    <n v="1.2433140585937497E-2"/>
    <n v="0.56976562499999994"/>
  </r>
  <r>
    <x v="1"/>
    <s v="JOLED"/>
    <x v="2"/>
    <x v="1"/>
    <s v="RGB"/>
    <s v="IJP"/>
    <s v="FMM"/>
    <s v="HIL_B"/>
    <s v="Unknown"/>
    <n v="1"/>
    <n v="7.9777912500000013E-3"/>
    <n v="9.3307500000000019"/>
  </r>
  <r>
    <x v="1"/>
    <s v="JOLED"/>
    <x v="2"/>
    <x v="1"/>
    <s v="RGB"/>
    <s v="IJP"/>
    <s v="FMM"/>
    <s v="HIL_G"/>
    <s v="Unknown"/>
    <n v="1"/>
    <n v="1.1966686875000002E-2"/>
    <n v="13.996125000000003"/>
  </r>
  <r>
    <x v="1"/>
    <s v="JOLED"/>
    <x v="2"/>
    <x v="1"/>
    <s v="RGB"/>
    <s v="IJP"/>
    <s v="FMM"/>
    <s v="HIL_R"/>
    <s v="Unknown"/>
    <n v="1"/>
    <n v="1.5955582500000003E-2"/>
    <n v="18.661500000000004"/>
  </r>
  <r>
    <x v="1"/>
    <s v="JOLED"/>
    <x v="2"/>
    <x v="1"/>
    <s v="RGB"/>
    <s v="IJP"/>
    <s v="FMM"/>
    <s v="IL_B"/>
    <s v="Bayer"/>
    <n v="0.5"/>
    <n v="1.4958358593750002E-3"/>
    <n v="3.4990312500000007"/>
  </r>
  <r>
    <x v="1"/>
    <s v="JOLED"/>
    <x v="2"/>
    <x v="1"/>
    <s v="RGB"/>
    <s v="IJP"/>
    <s v="FMM"/>
    <s v="IL_B"/>
    <s v="Nisso"/>
    <n v="0.5"/>
    <n v="1.4958358593750002E-3"/>
    <n v="3.4990312500000007"/>
  </r>
  <r>
    <x v="1"/>
    <s v="JOLED"/>
    <x v="2"/>
    <x v="1"/>
    <s v="RGB"/>
    <s v="IJP"/>
    <s v="FMM"/>
    <s v="IL_G"/>
    <s v="Bayer"/>
    <n v="0.5"/>
    <n v="1.4958358593750002E-3"/>
    <n v="3.4990312500000007"/>
  </r>
  <r>
    <x v="1"/>
    <s v="JOLED"/>
    <x v="2"/>
    <x v="1"/>
    <s v="RGB"/>
    <s v="IJP"/>
    <s v="FMM"/>
    <s v="IL_G"/>
    <s v="Nisso"/>
    <n v="0.5"/>
    <n v="1.4958358593750002E-3"/>
    <n v="3.4990312500000007"/>
  </r>
  <r>
    <x v="1"/>
    <s v="JOLED"/>
    <x v="2"/>
    <x v="1"/>
    <s v="RGB"/>
    <s v="IJP"/>
    <s v="FMM"/>
    <s v="IL_R"/>
    <s v="Bayer"/>
    <n v="0.5"/>
    <n v="1.4958358593750002E-3"/>
    <n v="3.4990312500000007"/>
  </r>
  <r>
    <x v="1"/>
    <s v="JOLED"/>
    <x v="2"/>
    <x v="1"/>
    <s v="RGB"/>
    <s v="IJP"/>
    <s v="FMM"/>
    <s v="IL_R"/>
    <s v="Nisso"/>
    <n v="0.5"/>
    <n v="1.4958358593750002E-3"/>
    <n v="3.4990312500000007"/>
  </r>
  <r>
    <x v="1"/>
    <s v="LGD"/>
    <x v="3"/>
    <x v="1"/>
    <s v="RGB"/>
    <s v="VTE"/>
    <s v="FMM"/>
    <s v="aETL"/>
    <s v="LG Chem"/>
    <n v="1"/>
    <n v="0.55825000000000002"/>
    <n v="20.299999999999997"/>
  </r>
  <r>
    <x v="1"/>
    <s v="LGD"/>
    <x v="3"/>
    <x v="1"/>
    <s v="RGB"/>
    <s v="VTE"/>
    <s v="FMM"/>
    <s v="B_Dopant"/>
    <s v="SK JNC"/>
    <n v="1"/>
    <n v="0.93080842105263173"/>
    <n v="3.8463157894736844"/>
  </r>
  <r>
    <x v="1"/>
    <s v="LGD"/>
    <x v="3"/>
    <x v="1"/>
    <s v="RGB"/>
    <s v="VTE"/>
    <s v="FMM"/>
    <s v="B_Host"/>
    <s v="Idemitsu Kosan"/>
    <n v="1"/>
    <n v="2.2847115789473689"/>
    <n v="76.926315789473691"/>
  </r>
  <r>
    <x v="1"/>
    <s v="LGD"/>
    <x v="3"/>
    <x v="1"/>
    <s v="RGB"/>
    <s v="VTE"/>
    <s v="FMM"/>
    <s v="B_Prime"/>
    <s v="Merck"/>
    <n v="1"/>
    <n v="1.3576640000000002"/>
    <n v="129.92000000000002"/>
  </r>
  <r>
    <x v="1"/>
    <s v="LGD"/>
    <x v="3"/>
    <x v="1"/>
    <s v="RGB"/>
    <s v="VTE"/>
    <s v="FMM"/>
    <s v="CPL"/>
    <s v="P&amp;H Tech"/>
    <n v="1"/>
    <n v="0.5115599999999999"/>
    <n v="113.67999999999999"/>
  </r>
  <r>
    <x v="1"/>
    <s v="LGD"/>
    <x v="3"/>
    <x v="1"/>
    <s v="RGB"/>
    <s v="VTE"/>
    <s v="FMM"/>
    <s v="EIL"/>
    <s v="LT Materials"/>
    <n v="1"/>
    <n v="8.9320000000000007E-3"/>
    <n v="16.240000000000002"/>
  </r>
  <r>
    <x v="1"/>
    <s v="LGD"/>
    <x v="3"/>
    <x v="1"/>
    <s v="RGB"/>
    <s v="VTE"/>
    <s v="FMM"/>
    <s v="ETL"/>
    <s v="Idemitsu Kosan"/>
    <n v="0.5"/>
    <n v="0.23111549999999997"/>
    <n v="9.134999999999998"/>
  </r>
  <r>
    <x v="1"/>
    <s v="LGD"/>
    <x v="3"/>
    <x v="1"/>
    <s v="RGB"/>
    <s v="VTE"/>
    <s v="FMM"/>
    <s v="ETL"/>
    <s v="LG Chem"/>
    <n v="0.5"/>
    <n v="0.23111549999999997"/>
    <n v="9.134999999999998"/>
  </r>
  <r>
    <x v="1"/>
    <s v="LGD"/>
    <x v="3"/>
    <x v="1"/>
    <s v="RGB"/>
    <s v="VTE"/>
    <s v="FMM"/>
    <s v="G_Dopant"/>
    <s v="UDC"/>
    <n v="1"/>
    <n v="6.0049080000000012"/>
    <n v="14.196000000000002"/>
  </r>
  <r>
    <x v="1"/>
    <s v="LGD"/>
    <x v="3"/>
    <x v="1"/>
    <s v="RGB"/>
    <s v="VTE"/>
    <s v="FMM"/>
    <s v="G_Host"/>
    <s v="LG Chem"/>
    <n v="0.25"/>
    <n v="2.6208"/>
    <n v="54.600000000000009"/>
  </r>
  <r>
    <x v="1"/>
    <s v="LGD"/>
    <x v="3"/>
    <x v="1"/>
    <s v="RGB"/>
    <s v="VTE"/>
    <s v="FMM"/>
    <s v="G_Host"/>
    <s v="LT Materials"/>
    <n v="0.75"/>
    <n v="7.8624000000000009"/>
    <n v="163.80000000000001"/>
  </r>
  <r>
    <x v="1"/>
    <s v="LGD"/>
    <x v="3"/>
    <x v="1"/>
    <s v="RGB"/>
    <s v="VTE"/>
    <s v="FMM"/>
    <s v="G_Prime"/>
    <s v="LT Materials"/>
    <n v="0.9"/>
    <n v="0.89532135000000024"/>
    <n v="90.436500000000024"/>
  </r>
  <r>
    <x v="1"/>
    <s v="LGD"/>
    <x v="3"/>
    <x v="1"/>
    <s v="RGB"/>
    <s v="VTE"/>
    <s v="FMM"/>
    <s v="G_Prime"/>
    <s v="Merck"/>
    <n v="0.1"/>
    <n v="9.9480150000000017E-2"/>
    <n v="10.048500000000001"/>
  </r>
  <r>
    <x v="1"/>
    <s v="LGD"/>
    <x v="3"/>
    <x v="1"/>
    <s v="RGB"/>
    <s v="VTE"/>
    <s v="FMM"/>
    <s v="HIL"/>
    <s v="Merck"/>
    <n v="1"/>
    <n v="2.6796000000000004E-2"/>
    <n v="9.7439999999999998"/>
  </r>
  <r>
    <x v="1"/>
    <s v="LGD"/>
    <x v="3"/>
    <x v="1"/>
    <s v="RGB"/>
    <s v="VTE"/>
    <s v="FMM"/>
    <s v="HTL"/>
    <s v="Merck"/>
    <n v="1"/>
    <n v="0.28709999999999997"/>
    <n v="104.39999999999999"/>
  </r>
  <r>
    <x v="1"/>
    <s v="LGD"/>
    <x v="3"/>
    <x v="1"/>
    <s v="RGB"/>
    <s v="VTE"/>
    <s v="FMM"/>
    <s v="n/p_CGL"/>
    <s v="LT Materials"/>
    <n v="0.5"/>
    <n v="0.19792499999999999"/>
    <n v="15.225"/>
  </r>
  <r>
    <x v="1"/>
    <s v="LGD"/>
    <x v="3"/>
    <x v="1"/>
    <s v="RGB"/>
    <s v="VTE"/>
    <s v="FMM"/>
    <s v="n/p_CGL"/>
    <s v="Merck"/>
    <n v="0.5"/>
    <n v="0.19792499999999999"/>
    <n v="15.225"/>
  </r>
  <r>
    <x v="1"/>
    <s v="LGD"/>
    <x v="3"/>
    <x v="1"/>
    <s v="RGB"/>
    <s v="VTE"/>
    <s v="FMM"/>
    <s v="P_Dopant"/>
    <s v="LG Chem"/>
    <n v="1"/>
    <n v="1.9775448"/>
    <n v="6.6584000000000003"/>
  </r>
  <r>
    <x v="1"/>
    <s v="LGD"/>
    <x v="3"/>
    <x v="1"/>
    <s v="RGB"/>
    <s v="VTE"/>
    <s v="FMM"/>
    <s v="R_Dopant"/>
    <s v="UDC"/>
    <n v="1"/>
    <n v="1.9338092307692309"/>
    <n v="8.5661538461538456"/>
  </r>
  <r>
    <x v="1"/>
    <s v="LGD"/>
    <x v="3"/>
    <x v="1"/>
    <s v="RGB"/>
    <s v="VTE"/>
    <s v="FMM"/>
    <s v="R_Host"/>
    <s v="DuPont"/>
    <n v="0.5"/>
    <n v="3.0624000000000002"/>
    <n v="107.07692307692308"/>
  </r>
  <r>
    <x v="1"/>
    <s v="LGD"/>
    <x v="3"/>
    <x v="1"/>
    <s v="RGB"/>
    <s v="VTE"/>
    <s v="FMM"/>
    <s v="R_Host"/>
    <s v="LG Chem"/>
    <n v="0.5"/>
    <n v="3.0624000000000002"/>
    <n v="107.07692307692308"/>
  </r>
  <r>
    <x v="1"/>
    <s v="LGD"/>
    <x v="3"/>
    <x v="1"/>
    <s v="RGB"/>
    <s v="VTE"/>
    <s v="FMM"/>
    <s v="R_Prime"/>
    <s v="DuPont"/>
    <n v="0.9"/>
    <n v="1.6801092000000004"/>
    <n v="160.77600000000001"/>
  </r>
  <r>
    <x v="1"/>
    <s v="LGD"/>
    <x v="3"/>
    <x v="1"/>
    <s v="RGB"/>
    <s v="VTE"/>
    <s v="FMM"/>
    <s v="R_Prime"/>
    <s v="Merck"/>
    <n v="0.1"/>
    <n v="0.18667880000000003"/>
    <n v="17.864000000000001"/>
  </r>
  <r>
    <x v="1"/>
    <s v="LGD"/>
    <x v="1"/>
    <x v="0"/>
    <s v="RGB"/>
    <s v="VTE"/>
    <s v="FMM"/>
    <s v="aETL"/>
    <s v="LG Chem"/>
    <n v="1"/>
    <n v="5.9744618554687499"/>
    <n v="227.59854687499995"/>
  </r>
  <r>
    <x v="1"/>
    <s v="LGD"/>
    <x v="1"/>
    <x v="0"/>
    <s v="RGB"/>
    <s v="VTE"/>
    <s v="FMM"/>
    <s v="B_Dopant"/>
    <s v="SK JNC"/>
    <n v="1"/>
    <n v="4.3483301324013164"/>
    <n v="17.968306332236839"/>
  </r>
  <r>
    <x v="1"/>
    <s v="LGD"/>
    <x v="1"/>
    <x v="0"/>
    <s v="RGB"/>
    <s v="VTE"/>
    <s v="FMM"/>
    <s v="B_Host"/>
    <s v="DuPont"/>
    <n v="0.1"/>
    <n v="1.0673173961348685"/>
    <n v="35.936612664473678"/>
  </r>
  <r>
    <x v="1"/>
    <s v="LGD"/>
    <x v="1"/>
    <x v="0"/>
    <s v="RGB"/>
    <s v="VTE"/>
    <s v="FMM"/>
    <s v="B_Host"/>
    <s v="Idemitsu Kosan"/>
    <n v="0.9"/>
    <n v="9.6058565652138146"/>
    <n v="323.4295139802631"/>
  </r>
  <r>
    <x v="1"/>
    <s v="LGD"/>
    <x v="1"/>
    <x v="0"/>
    <s v="RGB"/>
    <s v="VTE"/>
    <s v="FMM"/>
    <s v="B_Prime"/>
    <s v="Merck"/>
    <n v="1"/>
    <n v="6.9370140432942708"/>
    <n v="663.82909505208329"/>
  </r>
  <r>
    <x v="1"/>
    <s v="LGD"/>
    <x v="1"/>
    <x v="0"/>
    <s v="RGB"/>
    <s v="VTE"/>
    <s v="FMM"/>
    <s v="CPL"/>
    <s v="P&amp;H Tech"/>
    <n v="1"/>
    <n v="1.0515052865624999"/>
    <n v="477.95694843749982"/>
  </r>
  <r>
    <x v="1"/>
    <s v="LGD"/>
    <x v="1"/>
    <x v="0"/>
    <s v="RGB"/>
    <s v="VTE"/>
    <s v="FMM"/>
    <s v="EIL"/>
    <s v="LT Materials"/>
    <n v="1"/>
    <n v="0.100143360625"/>
    <n v="182.07883749999996"/>
  </r>
  <r>
    <x v="1"/>
    <s v="LGD"/>
    <x v="1"/>
    <x v="0"/>
    <s v="RGB"/>
    <s v="VTE"/>
    <s v="FMM"/>
    <s v="ETL"/>
    <s v="Idemitsu Kosan"/>
    <n v="1"/>
    <n v="6.0461553977343732"/>
    <n v="238.97847421874991"/>
  </r>
  <r>
    <x v="1"/>
    <s v="LGD"/>
    <x v="1"/>
    <x v="0"/>
    <s v="RGB"/>
    <s v="VTE"/>
    <s v="FMM"/>
    <s v="G_Dopant"/>
    <s v="UDC"/>
    <n v="1"/>
    <n v="17.763129413106615"/>
    <n v="36.54964899816175"/>
  </r>
  <r>
    <x v="1"/>
    <s v="LGD"/>
    <x v="1"/>
    <x v="0"/>
    <s v="RGB"/>
    <s v="VTE"/>
    <s v="FMM"/>
    <s v="G_Host"/>
    <s v="LG Chem"/>
    <n v="0.1"/>
    <n v="2.2492091691176466"/>
    <n v="56.230229227941159"/>
  </r>
  <r>
    <x v="1"/>
    <s v="LGD"/>
    <x v="1"/>
    <x v="0"/>
    <s v="RGB"/>
    <s v="VTE"/>
    <s v="FMM"/>
    <s v="G_Host"/>
    <s v="LT Materials"/>
    <n v="0.9"/>
    <n v="20.242882522058817"/>
    <n v="506.07206305147042"/>
  </r>
  <r>
    <x v="1"/>
    <s v="LGD"/>
    <x v="1"/>
    <x v="0"/>
    <s v="RGB"/>
    <s v="VTE"/>
    <s v="FMM"/>
    <s v="G_Prime"/>
    <s v="LG Chem"/>
    <n v="0.3"/>
    <n v="1.5801841968749999"/>
    <n v="159.61456534090908"/>
  </r>
  <r>
    <x v="1"/>
    <s v="LGD"/>
    <x v="1"/>
    <x v="0"/>
    <s v="RGB"/>
    <s v="VTE"/>
    <s v="FMM"/>
    <s v="G_Prime"/>
    <s v="LT Materials"/>
    <n v="0.7"/>
    <n v="3.6870964593749997"/>
    <n v="372.43398579545448"/>
  </r>
  <r>
    <x v="1"/>
    <s v="LGD"/>
    <x v="1"/>
    <x v="0"/>
    <s v="RGB"/>
    <s v="VTE"/>
    <s v="FMM"/>
    <s v="HIL"/>
    <s v="Merck"/>
    <n v="1"/>
    <n v="0.30043008187499998"/>
    <n v="109.24730249999999"/>
  </r>
  <r>
    <x v="1"/>
    <s v="LGD"/>
    <x v="1"/>
    <x v="0"/>
    <s v="RGB"/>
    <s v="VTE"/>
    <s v="FMM"/>
    <s v="HTL"/>
    <s v="Merck"/>
    <n v="1"/>
    <n v="3.218893734374999"/>
    <n v="1170.5068124999998"/>
  </r>
  <r>
    <x v="1"/>
    <s v="LGD"/>
    <x v="1"/>
    <x v="0"/>
    <s v="RGB"/>
    <s v="VTE"/>
    <s v="FMM"/>
    <s v="P_Dopant"/>
    <s v="Novaled"/>
    <n v="1"/>
    <n v="4.8669673263749988"/>
    <n v="16.387095374999998"/>
  </r>
  <r>
    <x v="1"/>
    <s v="LGD"/>
    <x v="1"/>
    <x v="0"/>
    <s v="RGB"/>
    <s v="VTE"/>
    <s v="FMM"/>
    <s v="R_Dopant"/>
    <s v="UDC"/>
    <n v="1"/>
    <n v="5.8720425093750004"/>
    <n v="24.828932386363636"/>
  </r>
  <r>
    <x v="1"/>
    <s v="LGD"/>
    <x v="1"/>
    <x v="0"/>
    <s v="RGB"/>
    <s v="VTE"/>
    <s v="FMM"/>
    <s v="R_Host"/>
    <s v="DuPont"/>
    <n v="0.8"/>
    <n v="14.202149324999999"/>
    <n v="496.57864772727265"/>
  </r>
  <r>
    <x v="1"/>
    <s v="LGD"/>
    <x v="1"/>
    <x v="0"/>
    <s v="RGB"/>
    <s v="VTE"/>
    <s v="FMM"/>
    <s v="R_Host"/>
    <s v="LG Chem"/>
    <n v="0.2"/>
    <n v="3.5505373312499997"/>
    <n v="124.14466193181816"/>
  </r>
  <r>
    <x v="1"/>
    <s v="LGD"/>
    <x v="1"/>
    <x v="0"/>
    <s v="RGB"/>
    <s v="VTE"/>
    <s v="FMM"/>
    <s v="R_Prime"/>
    <s v="DuPont"/>
    <n v="1"/>
    <n v="14.865030092773438"/>
    <n v="1422.4909179687497"/>
  </r>
  <r>
    <x v="1"/>
    <s v="LGD"/>
    <x v="4"/>
    <x v="2"/>
    <s v="RGB"/>
    <s v="VTE"/>
    <s v="FMM"/>
    <s v="B_Dopant"/>
    <s v="Idemitsu Kosan"/>
    <n v="1"/>
    <n v="1.1467254516666665"/>
    <n v="5.7336272583333328"/>
  </r>
  <r>
    <x v="1"/>
    <s v="LGD"/>
    <x v="4"/>
    <x v="2"/>
    <s v="RGB"/>
    <s v="VTE"/>
    <s v="FMM"/>
    <s v="B_Host"/>
    <s v="Idemitsu Kosan"/>
    <n v="1"/>
    <n v="3.1453040960000003"/>
    <n v="196.58150600000002"/>
  </r>
  <r>
    <x v="1"/>
    <s v="LGD"/>
    <x v="4"/>
    <x v="2"/>
    <s v="RGB"/>
    <s v="VTE"/>
    <s v="FMM"/>
    <s v="CPL"/>
    <s v="LT Materials"/>
    <n v="1"/>
    <n v="0.64102665000000014"/>
    <n v="427.35110000000009"/>
  </r>
  <r>
    <x v="1"/>
    <s v="LGD"/>
    <x v="4"/>
    <x v="2"/>
    <s v="RGB"/>
    <s v="VTE"/>
    <s v="FMM"/>
    <s v="EIL"/>
    <s v="Comet"/>
    <n v="1"/>
    <n v="1.1685381640624999E-2"/>
    <n v="23.370763281249999"/>
  </r>
  <r>
    <x v="1"/>
    <s v="LGD"/>
    <x v="4"/>
    <x v="2"/>
    <s v="RGB"/>
    <s v="VTE"/>
    <s v="FMM"/>
    <s v="ETL"/>
    <s v="Idemitsu Kosan"/>
    <n v="0.6"/>
    <n v="3.0111383427631582"/>
    <n v="177.12578486842108"/>
  </r>
  <r>
    <x v="1"/>
    <s v="LGD"/>
    <x v="4"/>
    <x v="2"/>
    <s v="RGB"/>
    <s v="VTE"/>
    <s v="FMM"/>
    <s v="ETL"/>
    <s v="LG Chem"/>
    <n v="0.4"/>
    <n v="2.0074255618421053"/>
    <n v="118.08385657894738"/>
  </r>
  <r>
    <x v="1"/>
    <s v="LGD"/>
    <x v="4"/>
    <x v="2"/>
    <s v="RGB"/>
    <s v="VTE"/>
    <s v="FMM"/>
    <s v="HIL"/>
    <s v="LT Materials"/>
    <n v="1"/>
    <n v="3.9592822499999999E-2"/>
    <n v="21.996012499999999"/>
  </r>
  <r>
    <x v="1"/>
    <s v="LGD"/>
    <x v="4"/>
    <x v="2"/>
    <s v="RGB"/>
    <s v="VTE"/>
    <s v="FMM"/>
    <s v="HTL"/>
    <s v="Merck"/>
    <n v="1"/>
    <n v="1.1769249294000002"/>
    <n v="653.84718299999997"/>
  </r>
  <r>
    <x v="1"/>
    <s v="LGD"/>
    <x v="4"/>
    <x v="2"/>
    <s v="RGB"/>
    <s v="VTE"/>
    <s v="FMM"/>
    <s v="n/p_CGL"/>
    <s v="LT Materials"/>
    <n v="0.65"/>
    <n v="3.3055607585000009"/>
    <n v="194.44475050000003"/>
  </r>
  <r>
    <x v="1"/>
    <s v="LGD"/>
    <x v="4"/>
    <x v="2"/>
    <s v="RGB"/>
    <s v="VTE"/>
    <s v="FMM"/>
    <s v="n/p_CGL"/>
    <s v="Merck"/>
    <n v="0.2"/>
    <n v="1.0170956180000001"/>
    <n v="59.829154000000003"/>
  </r>
  <r>
    <x v="1"/>
    <s v="LGD"/>
    <x v="4"/>
    <x v="2"/>
    <s v="RGB"/>
    <s v="VTE"/>
    <s v="FMM"/>
    <s v="n/p_CGL"/>
    <s v="Toray"/>
    <n v="0.15"/>
    <n v="0.76282171350000005"/>
    <n v="44.871865500000006"/>
  </r>
  <r>
    <x v="1"/>
    <s v="LGD"/>
    <x v="4"/>
    <x v="2"/>
    <s v="RGB"/>
    <s v="VTE"/>
    <s v="FMM"/>
    <s v="P_Dopant"/>
    <s v="Novaled"/>
    <n v="1"/>
    <n v="4.4871865499999997"/>
    <n v="16.619209444444444"/>
  </r>
  <r>
    <x v="1"/>
    <s v="LGD"/>
    <x v="4"/>
    <x v="2"/>
    <s v="RGB"/>
    <s v="VTE"/>
    <s v="FMM"/>
    <s v="R_Dopant"/>
    <s v="UDC"/>
    <n v="1"/>
    <n v="0.38224181722222222"/>
    <n v="1.6619209444444443"/>
  </r>
  <r>
    <x v="1"/>
    <s v="LGD"/>
    <x v="4"/>
    <x v="2"/>
    <s v="RGB"/>
    <s v="VTE"/>
    <s v="FMM"/>
    <s v="R_Host"/>
    <s v="LG Chem"/>
    <n v="0.5"/>
    <n v="0.38461599000000002"/>
    <n v="21.367555000000003"/>
  </r>
  <r>
    <x v="1"/>
    <s v="LGD"/>
    <x v="4"/>
    <x v="2"/>
    <s v="RGB"/>
    <s v="VTE"/>
    <s v="FMM"/>
    <s v="R_Host"/>
    <s v="Merck"/>
    <n v="0.5"/>
    <n v="0.38461599000000002"/>
    <n v="21.367555000000003"/>
  </r>
  <r>
    <x v="1"/>
    <s v="LGD"/>
    <x v="4"/>
    <x v="2"/>
    <s v="RGB"/>
    <s v="VTE"/>
    <s v="FMM"/>
    <s v="Y/G_Dopant"/>
    <s v="UDC"/>
    <n v="1"/>
    <n v="3.4900339833333338"/>
    <n v="9.9715256666666683"/>
  </r>
  <r>
    <x v="1"/>
    <s v="LGD"/>
    <x v="4"/>
    <x v="2"/>
    <s v="RGB"/>
    <s v="VTE"/>
    <s v="FMM"/>
    <s v="Y/G_Host"/>
    <s v="LG Chem"/>
    <n v="0.5"/>
    <n v="1.0897453050000001"/>
    <n v="64.102665000000016"/>
  </r>
  <r>
    <x v="1"/>
    <s v="LGD"/>
    <x v="4"/>
    <x v="2"/>
    <s v="RGB"/>
    <s v="VTE"/>
    <s v="FMM"/>
    <s v="Y/G_Host"/>
    <s v="Merck"/>
    <n v="0.5"/>
    <n v="1.0897453050000001"/>
    <n v="64.102665000000016"/>
  </r>
  <r>
    <x v="1"/>
    <s v="LGD"/>
    <x v="5"/>
    <x v="2"/>
    <s v="RGB"/>
    <s v="VTE"/>
    <s v="FMM"/>
    <s v="B_Dopant"/>
    <s v="SK JNC"/>
    <n v="1"/>
    <n v="9.7471663391666663"/>
    <n v="32.490554463888884"/>
  </r>
  <r>
    <x v="1"/>
    <s v="LGD"/>
    <x v="5"/>
    <x v="2"/>
    <s v="RGB"/>
    <s v="VTE"/>
    <s v="FMM"/>
    <s v="B_Host"/>
    <s v="DuPont"/>
    <n v="0.25"/>
    <n v="7.7977330713333339"/>
    <n v="278.49046683333336"/>
  </r>
  <r>
    <x v="1"/>
    <s v="LGD"/>
    <x v="5"/>
    <x v="2"/>
    <s v="RGB"/>
    <s v="VTE"/>
    <s v="FMM"/>
    <s v="B_Host"/>
    <s v="Idemitsu Kosan"/>
    <n v="0.25"/>
    <n v="7.7977330713333339"/>
    <n v="278.49046683333336"/>
  </r>
  <r>
    <x v="1"/>
    <s v="LGD"/>
    <x v="5"/>
    <x v="2"/>
    <s v="RGB"/>
    <s v="VTE"/>
    <s v="FMM"/>
    <s v="B_Host"/>
    <s v="LG Chem"/>
    <n v="0.5"/>
    <n v="15.595466142666668"/>
    <n v="556.98093366666671"/>
  </r>
  <r>
    <x v="1"/>
    <s v="LGD"/>
    <x v="5"/>
    <x v="2"/>
    <s v="RGB"/>
    <s v="VTE"/>
    <s v="FMM"/>
    <s v="CPL"/>
    <s v="LT Materials"/>
    <n v="1"/>
    <n v="3.6324843500000008"/>
    <n v="2421.6562333333336"/>
  </r>
  <r>
    <x v="1"/>
    <s v="LGD"/>
    <x v="5"/>
    <x v="2"/>
    <s v="RGB"/>
    <s v="VTE"/>
    <s v="FMM"/>
    <s v="EIL"/>
    <s v="Comet"/>
    <n v="1"/>
    <n v="6.621716263020834E-2"/>
    <n v="132.43432526041667"/>
  </r>
  <r>
    <x v="1"/>
    <s v="LGD"/>
    <x v="5"/>
    <x v="2"/>
    <s v="RGB"/>
    <s v="VTE"/>
    <s v="FMM"/>
    <s v="ETL"/>
    <s v="Idemitsu Kosan"/>
    <n v="0.5"/>
    <n v="14.219264396381581"/>
    <n v="836.42731743421064"/>
  </r>
  <r>
    <x v="1"/>
    <s v="LGD"/>
    <x v="5"/>
    <x v="2"/>
    <s v="RGB"/>
    <s v="VTE"/>
    <s v="FMM"/>
    <s v="ETL"/>
    <s v="LG Chem"/>
    <n v="0.5"/>
    <n v="14.219264396381581"/>
    <n v="836.42731743421064"/>
  </r>
  <r>
    <x v="1"/>
    <s v="LGD"/>
    <x v="5"/>
    <x v="2"/>
    <s v="RGB"/>
    <s v="VTE"/>
    <s v="FMM"/>
    <s v="G_Dopant"/>
    <s v="UDC"/>
    <n v="1"/>
    <n v="6.780637453333334"/>
    <n v="17.386249880341882"/>
  </r>
  <r>
    <x v="1"/>
    <s v="LGD"/>
    <x v="5"/>
    <x v="2"/>
    <s v="RGB"/>
    <s v="VTE"/>
    <s v="FMM"/>
    <s v="G_Host"/>
    <s v="DuPont"/>
    <n v="0.4"/>
    <n v="2.7122549813333334"/>
    <n v="96.866249333333343"/>
  </r>
  <r>
    <x v="1"/>
    <s v="LGD"/>
    <x v="5"/>
    <x v="2"/>
    <s v="RGB"/>
    <s v="VTE"/>
    <s v="FMM"/>
    <s v="G_Host"/>
    <s v="LG Chem"/>
    <n v="0.6"/>
    <n v="4.0683824720000006"/>
    <n v="145.299374"/>
  </r>
  <r>
    <x v="1"/>
    <s v="LGD"/>
    <x v="5"/>
    <x v="2"/>
    <s v="RGB"/>
    <s v="VTE"/>
    <s v="FMM"/>
    <s v="HIL"/>
    <s v="LT Materials"/>
    <n v="1"/>
    <n v="0.22435932750000001"/>
    <n v="124.64407083333333"/>
  </r>
  <r>
    <x v="1"/>
    <s v="LGD"/>
    <x v="5"/>
    <x v="2"/>
    <s v="RGB"/>
    <s v="VTE"/>
    <s v="FMM"/>
    <s v="HTL"/>
    <s v="Merck"/>
    <n v="0.3"/>
    <n v="2.5565424855299992"/>
    <n v="1111.5402110999999"/>
  </r>
  <r>
    <x v="1"/>
    <s v="LGD"/>
    <x v="5"/>
    <x v="2"/>
    <s v="RGB"/>
    <s v="VTE"/>
    <s v="FMM"/>
    <s v="HTL"/>
    <s v="Solus AM"/>
    <n v="0.7"/>
    <n v="5.9652657995699991"/>
    <n v="2593.5938259"/>
  </r>
  <r>
    <x v="1"/>
    <s v="LGD"/>
    <x v="5"/>
    <x v="2"/>
    <s v="RGB"/>
    <s v="VTE"/>
    <s v="FMM"/>
    <s v="n/p_CGL"/>
    <s v="LT Materials"/>
    <n v="0.6"/>
    <n v="19.324816742000003"/>
    <n v="1017.0956180000001"/>
  </r>
  <r>
    <x v="1"/>
    <s v="LGD"/>
    <x v="5"/>
    <x v="2"/>
    <s v="RGB"/>
    <s v="VTE"/>
    <s v="FMM"/>
    <s v="n/p_CGL"/>
    <s v="Merck"/>
    <n v="0.25"/>
    <n v="8.0520069758333346"/>
    <n v="423.78984083333336"/>
  </r>
  <r>
    <x v="1"/>
    <s v="LGD"/>
    <x v="5"/>
    <x v="2"/>
    <s v="RGB"/>
    <s v="VTE"/>
    <s v="FMM"/>
    <s v="n/p_CGL"/>
    <s v="Toray"/>
    <n v="0.15"/>
    <n v="4.8312041855000007"/>
    <n v="254.27390450000001"/>
  </r>
  <r>
    <x v="1"/>
    <s v="LGD"/>
    <x v="5"/>
    <x v="2"/>
    <s v="RGB"/>
    <s v="VTE"/>
    <s v="FMM"/>
    <s v="P_Dopant"/>
    <s v="LG Chem"/>
    <n v="0.1"/>
    <n v="2.6369145651851849"/>
    <n v="9.4175520185185189"/>
  </r>
  <r>
    <x v="1"/>
    <s v="LGD"/>
    <x v="5"/>
    <x v="2"/>
    <s v="RGB"/>
    <s v="VTE"/>
    <s v="FMM"/>
    <s v="P_Dopant"/>
    <s v="Novaled"/>
    <n v="0.9"/>
    <n v="23.732231086666662"/>
    <n v="84.757968166666657"/>
  </r>
  <r>
    <x v="1"/>
    <s v="LGD"/>
    <x v="5"/>
    <x v="2"/>
    <s v="RGB"/>
    <s v="VTE"/>
    <s v="FMM"/>
    <s v="R_Dopant"/>
    <s v="UDC"/>
    <n v="1"/>
    <n v="2.3543880046296293"/>
    <n v="9.4175520185185171"/>
  </r>
  <r>
    <x v="1"/>
    <s v="LGD"/>
    <x v="5"/>
    <x v="2"/>
    <s v="RGB"/>
    <s v="VTE"/>
    <s v="FMM"/>
    <s v="R_Host"/>
    <s v="LG Chem"/>
    <n v="0.6"/>
    <n v="2.615388732"/>
    <n v="145.299374"/>
  </r>
  <r>
    <x v="1"/>
    <s v="LGD"/>
    <x v="5"/>
    <x v="2"/>
    <s v="RGB"/>
    <s v="VTE"/>
    <s v="FMM"/>
    <s v="R_Host"/>
    <s v="Merck"/>
    <n v="0.4"/>
    <n v="1.7435924880000002"/>
    <n v="96.866249333333343"/>
  </r>
  <r>
    <x v="1"/>
    <s v="LGD"/>
    <x v="5"/>
    <x v="2"/>
    <s v="RGB"/>
    <s v="VTE"/>
    <s v="FMM"/>
    <s v="Y/G_Dopant"/>
    <s v="UDC"/>
    <n v="1"/>
    <n v="21.472018602222224"/>
    <n v="56.505312111111124"/>
  </r>
  <r>
    <x v="1"/>
    <s v="LGD"/>
    <x v="5"/>
    <x v="2"/>
    <s v="RGB"/>
    <s v="VTE"/>
    <s v="FMM"/>
    <s v="Y/G_Host"/>
    <s v="DuPont"/>
    <n v="0.2"/>
    <n v="4.3589812200000004"/>
    <n v="145.29937400000003"/>
  </r>
  <r>
    <x v="1"/>
    <s v="LGD"/>
    <x v="5"/>
    <x v="2"/>
    <s v="RGB"/>
    <s v="VTE"/>
    <s v="FMM"/>
    <s v="Y/G_Host"/>
    <s v="LG Chem"/>
    <n v="0.6"/>
    <n v="13.076943660000001"/>
    <n v="435.89812200000006"/>
  </r>
  <r>
    <x v="1"/>
    <s v="LGD"/>
    <x v="5"/>
    <x v="2"/>
    <s v="RGB"/>
    <s v="VTE"/>
    <s v="FMM"/>
    <s v="Y/G_Host"/>
    <s v="Merck"/>
    <n v="0.2"/>
    <n v="4.3589812200000004"/>
    <n v="145.29937400000003"/>
  </r>
  <r>
    <x v="1"/>
    <s v="SDC"/>
    <x v="8"/>
    <x v="1"/>
    <s v="RGB"/>
    <s v="VTE"/>
    <s v="FMM"/>
    <s v="aETL"/>
    <s v="Solus AM"/>
    <n v="1"/>
    <n v="2.3302608896103885"/>
    <n v="116.51304448051944"/>
  </r>
  <r>
    <x v="1"/>
    <s v="SDC"/>
    <x v="8"/>
    <x v="1"/>
    <s v="RGB"/>
    <s v="VTE"/>
    <s v="FMM"/>
    <s v="B_Dopant"/>
    <s v="SFC"/>
    <n v="1"/>
    <n v="0.88304623185235787"/>
    <n v="5.5190389490772374"/>
  </r>
  <r>
    <x v="1"/>
    <s v="SDC"/>
    <x v="8"/>
    <x v="1"/>
    <s v="RGB"/>
    <s v="VTE"/>
    <s v="FMM"/>
    <s v="B_Host"/>
    <s v="SFC"/>
    <n v="1"/>
    <n v="1.8764732426862607"/>
    <n v="110.38077898154474"/>
  </r>
  <r>
    <x v="1"/>
    <s v="SDC"/>
    <x v="8"/>
    <x v="1"/>
    <s v="RGB"/>
    <s v="VTE"/>
    <s v="FMM"/>
    <s v="B_Prime"/>
    <s v="Idemitsu Kosan"/>
    <n v="1"/>
    <n v="1.9807217561688308"/>
    <n v="233.02608896103891"/>
  </r>
  <r>
    <x v="1"/>
    <s v="SDC"/>
    <x v="8"/>
    <x v="1"/>
    <s v="RGB"/>
    <s v="VTE"/>
    <s v="FMM"/>
    <s v="CPL"/>
    <s v="Solus AM"/>
    <n v="1"/>
    <n v="0.20972348006493496"/>
    <n v="209.72348006493496"/>
  </r>
  <r>
    <x v="1"/>
    <s v="SDC"/>
    <x v="8"/>
    <x v="1"/>
    <s v="RGB"/>
    <s v="VTE"/>
    <s v="FMM"/>
    <s v="EIL"/>
    <s v="Solus AM"/>
    <n v="1"/>
    <n v="2.3302608896103888E-2"/>
    <n v="46.605217792207775"/>
  </r>
  <r>
    <x v="1"/>
    <s v="SDC"/>
    <x v="8"/>
    <x v="1"/>
    <s v="RGB"/>
    <s v="VTE"/>
    <s v="FMM"/>
    <s v="ETL"/>
    <s v="LG Chem"/>
    <n v="1"/>
    <n v="1.8875113205844145"/>
    <n v="104.86174003246748"/>
  </r>
  <r>
    <x v="1"/>
    <s v="SDC"/>
    <x v="8"/>
    <x v="1"/>
    <s v="RGB"/>
    <s v="VTE"/>
    <s v="FMM"/>
    <s v="G_Dopant"/>
    <s v="UDC"/>
    <n v="1"/>
    <n v="3.9068029121674872"/>
    <n v="17.758195055306757"/>
  </r>
  <r>
    <x v="1"/>
    <s v="SDC"/>
    <x v="8"/>
    <x v="1"/>
    <s v="RGB"/>
    <s v="VTE"/>
    <s v="FMM"/>
    <s v="G_Host"/>
    <s v="NSCC"/>
    <n v="0.7"/>
    <n v="4.3985683136990579"/>
    <n v="191.24210059561122"/>
  </r>
  <r>
    <x v="1"/>
    <s v="SDC"/>
    <x v="8"/>
    <x v="1"/>
    <s v="RGB"/>
    <s v="VTE"/>
    <s v="FMM"/>
    <s v="G_Host"/>
    <s v="Samsung SDI"/>
    <n v="0.3"/>
    <n v="1.885100705871025"/>
    <n v="81.960900255261961"/>
  </r>
  <r>
    <x v="1"/>
    <s v="SDC"/>
    <x v="8"/>
    <x v="1"/>
    <s v="RGB"/>
    <s v="VTE"/>
    <s v="FMM"/>
    <s v="G_Prime"/>
    <s v="Duksan Neolux"/>
    <n v="1"/>
    <n v="3.1458522009740246"/>
    <n v="349.53913344155831"/>
  </r>
  <r>
    <x v="1"/>
    <s v="SDC"/>
    <x v="8"/>
    <x v="1"/>
    <s v="RGB"/>
    <s v="VTE"/>
    <s v="FMM"/>
    <s v="HIL"/>
    <s v="Duksan Neolux"/>
    <n v="0.8"/>
    <n v="4.4741009080519471E-2"/>
    <n v="44.741009080519468"/>
  </r>
  <r>
    <x v="1"/>
    <s v="SDC"/>
    <x v="8"/>
    <x v="1"/>
    <s v="RGB"/>
    <s v="VTE"/>
    <s v="FMM"/>
    <s v="HIL"/>
    <s v="Solus AM"/>
    <n v="0.2"/>
    <n v="1.1185252270129868E-2"/>
    <n v="11.185252270129867"/>
  </r>
  <r>
    <x v="1"/>
    <s v="SDC"/>
    <x v="8"/>
    <x v="1"/>
    <s v="RGB"/>
    <s v="VTE"/>
    <s v="FMM"/>
    <s v="HTL"/>
    <s v="Duksan Neolux"/>
    <n v="0.5"/>
    <n v="0.29960497152133569"/>
    <n v="299.6049715213357"/>
  </r>
  <r>
    <x v="1"/>
    <s v="SDC"/>
    <x v="8"/>
    <x v="1"/>
    <s v="RGB"/>
    <s v="VTE"/>
    <s v="FMM"/>
    <s v="HTL"/>
    <s v="Solus AM"/>
    <n v="0.5"/>
    <n v="0.29960497152133569"/>
    <n v="299.6049715213357"/>
  </r>
  <r>
    <x v="1"/>
    <s v="SDC"/>
    <x v="8"/>
    <x v="1"/>
    <s v="RGB"/>
    <s v="VTE"/>
    <s v="FMM"/>
    <s v="P_Dopant"/>
    <s v="Novaled"/>
    <n v="1"/>
    <n v="1.929456016597402"/>
    <n v="8.388939202597399"/>
  </r>
  <r>
    <x v="1"/>
    <s v="SDC"/>
    <x v="8"/>
    <x v="1"/>
    <s v="RGB"/>
    <s v="VTE"/>
    <s v="FMM"/>
    <s v="R_Dopant"/>
    <s v="UDC"/>
    <n v="1"/>
    <n v="1.9896842980519478"/>
    <n v="11.369624560296845"/>
  </r>
  <r>
    <x v="1"/>
    <s v="SDC"/>
    <x v="8"/>
    <x v="1"/>
    <s v="RGB"/>
    <s v="VTE"/>
    <s v="FMM"/>
    <s v="R_Host"/>
    <s v="Duksan Neolux"/>
    <n v="0.8"/>
    <n v="4.0930648417068634"/>
    <n v="227.39249120593686"/>
  </r>
  <r>
    <x v="1"/>
    <s v="SDC"/>
    <x v="8"/>
    <x v="1"/>
    <s v="RGB"/>
    <s v="VTE"/>
    <s v="FMM"/>
    <s v="R_Host"/>
    <s v="DuPont"/>
    <n v="0.2"/>
    <n v="1.0232662104267158"/>
    <n v="56.848122801484216"/>
  </r>
  <r>
    <x v="1"/>
    <s v="SDC"/>
    <x v="8"/>
    <x v="1"/>
    <s v="RGB"/>
    <s v="VTE"/>
    <s v="FMM"/>
    <s v="R_Prime"/>
    <s v="Duksan Neolux"/>
    <n v="1"/>
    <n v="5.8722574418181797"/>
    <n v="652.47304909090883"/>
  </r>
  <r>
    <x v="1"/>
    <s v="SDC"/>
    <x v="6"/>
    <x v="0"/>
    <s v="RGB"/>
    <s v="VTE"/>
    <s v="FMM"/>
    <s v="aETL"/>
    <s v="LG Chem"/>
    <n v="0.1"/>
    <n v="1.7736214391913432"/>
    <n v="70.944857567653727"/>
  </r>
  <r>
    <x v="1"/>
    <s v="SDC"/>
    <x v="6"/>
    <x v="0"/>
    <s v="RGB"/>
    <s v="VTE"/>
    <s v="FMM"/>
    <s v="aETL"/>
    <s v="Solus AM"/>
    <n v="0.9"/>
    <n v="15.962592952722089"/>
    <n v="638.5037181088835"/>
  </r>
  <r>
    <x v="1"/>
    <s v="SDC"/>
    <x v="6"/>
    <x v="0"/>
    <s v="RGB"/>
    <s v="VTE"/>
    <s v="FMM"/>
    <s v="B_Dopant"/>
    <s v="SFC"/>
    <n v="1"/>
    <n v="11.089801419785871"/>
    <n v="50.408188271753964"/>
  </r>
  <r>
    <x v="1"/>
    <s v="SDC"/>
    <x v="6"/>
    <x v="0"/>
    <s v="RGB"/>
    <s v="VTE"/>
    <s v="FMM"/>
    <s v="B_Host"/>
    <s v="SFC"/>
    <n v="1"/>
    <n v="27.220421666747136"/>
    <n v="1008.1637654350792"/>
  </r>
  <r>
    <x v="1"/>
    <s v="SDC"/>
    <x v="6"/>
    <x v="0"/>
    <s v="RGB"/>
    <s v="VTE"/>
    <s v="FMM"/>
    <s v="B_Prime"/>
    <s v="Idemitsu Kosan"/>
    <n v="0.8"/>
    <n v="12.940342020340038"/>
    <n v="1362.1412652989516"/>
  </r>
  <r>
    <x v="1"/>
    <s v="SDC"/>
    <x v="6"/>
    <x v="0"/>
    <s v="RGB"/>
    <s v="VTE"/>
    <s v="FMM"/>
    <s v="B_Prime"/>
    <s v="SFC"/>
    <n v="0.2"/>
    <n v="3.2350855050850096"/>
    <n v="340.53531632473789"/>
  </r>
  <r>
    <x v="1"/>
    <s v="SDC"/>
    <x v="6"/>
    <x v="0"/>
    <s v="RGB"/>
    <s v="VTE"/>
    <s v="FMM"/>
    <s v="CPL"/>
    <s v="Hodogaya"/>
    <n v="0.5"/>
    <n v="1.9155111543266501"/>
    <n v="957.75557716332503"/>
  </r>
  <r>
    <x v="1"/>
    <s v="SDC"/>
    <x v="6"/>
    <x v="0"/>
    <s v="RGB"/>
    <s v="VTE"/>
    <s v="FMM"/>
    <s v="CPL"/>
    <s v="Solus AM"/>
    <n v="0.5"/>
    <n v="1.9155111543266501"/>
    <n v="957.75557716332503"/>
  </r>
  <r>
    <x v="1"/>
    <s v="SDC"/>
    <x v="6"/>
    <x v="0"/>
    <s v="RGB"/>
    <s v="VTE"/>
    <s v="FMM"/>
    <s v="EIL"/>
    <s v="Solus AM"/>
    <n v="1"/>
    <n v="0.21283457270296116"/>
    <n v="425.66914540592234"/>
  </r>
  <r>
    <x v="1"/>
    <s v="SDC"/>
    <x v="6"/>
    <x v="0"/>
    <s v="RGB"/>
    <s v="VTE"/>
    <s v="FMM"/>
    <s v="ETL"/>
    <s v="LG Chem"/>
    <n v="1"/>
    <n v="22.028378274756474"/>
    <n v="957.75557716332503"/>
  </r>
  <r>
    <x v="1"/>
    <s v="SDC"/>
    <x v="6"/>
    <x v="0"/>
    <s v="RGB"/>
    <s v="VTE"/>
    <s v="FMM"/>
    <s v="G_Dopant"/>
    <s v="UDC"/>
    <n v="1"/>
    <n v="66.97683829266289"/>
    <n v="186.04677303517468"/>
  </r>
  <r>
    <x v="1"/>
    <s v="SDC"/>
    <x v="6"/>
    <x v="0"/>
    <s v="RGB"/>
    <s v="VTE"/>
    <s v="FMM"/>
    <s v="G_Host"/>
    <s v="NSCC"/>
    <n v="0.06"/>
    <n v="6.8694193120679889"/>
    <n v="171.73548280169973"/>
  </r>
  <r>
    <x v="1"/>
    <s v="SDC"/>
    <x v="6"/>
    <x v="0"/>
    <s v="RGB"/>
    <s v="VTE"/>
    <s v="FMM"/>
    <s v="G_Host"/>
    <s v="Samsung SDI"/>
    <n v="0.94"/>
    <n v="107.6209025557318"/>
    <n v="2690.5225638932952"/>
  </r>
  <r>
    <x v="1"/>
    <s v="SDC"/>
    <x v="6"/>
    <x v="0"/>
    <s v="RGB"/>
    <s v="VTE"/>
    <s v="FMM"/>
    <s v="G_Prime"/>
    <s v="Duksan Neolux"/>
    <n v="0.7"/>
    <n v="16.59311537435461"/>
    <n v="1843.6794860394011"/>
  </r>
  <r>
    <x v="1"/>
    <s v="SDC"/>
    <x v="6"/>
    <x v="0"/>
    <s v="RGB"/>
    <s v="VTE"/>
    <s v="FMM"/>
    <s v="G_Prime"/>
    <s v="Merck"/>
    <n v="0.3"/>
    <n v="7.1113351604376893"/>
    <n v="790.14835115974336"/>
  </r>
  <r>
    <x v="1"/>
    <s v="SDC"/>
    <x v="6"/>
    <x v="0"/>
    <s v="RGB"/>
    <s v="VTE"/>
    <s v="FMM"/>
    <s v="HIL"/>
    <s v="Duksan Neolux"/>
    <n v="0.6"/>
    <n v="0.76620446173066015"/>
    <n v="306.48178469226406"/>
  </r>
  <r>
    <x v="1"/>
    <s v="SDC"/>
    <x v="6"/>
    <x v="0"/>
    <s v="RGB"/>
    <s v="VTE"/>
    <s v="FMM"/>
    <s v="HIL"/>
    <s v="Solus AM"/>
    <n v="0.4"/>
    <n v="0.51080297448710676"/>
    <n v="204.32118979484272"/>
  </r>
  <r>
    <x v="1"/>
    <s v="SDC"/>
    <x v="6"/>
    <x v="0"/>
    <s v="RGB"/>
    <s v="VTE"/>
    <s v="FMM"/>
    <s v="HTL"/>
    <s v="Duksan Neolux"/>
    <n v="0.6"/>
    <n v="8.2093335185427865"/>
    <n v="3283.7334074171144"/>
  </r>
  <r>
    <x v="1"/>
    <s v="SDC"/>
    <x v="6"/>
    <x v="0"/>
    <s v="RGB"/>
    <s v="VTE"/>
    <s v="FMM"/>
    <s v="HTL"/>
    <s v="Solus AM"/>
    <n v="0.4"/>
    <n v="5.4728890123618585"/>
    <n v="2189.1556049447431"/>
  </r>
  <r>
    <x v="1"/>
    <s v="SDC"/>
    <x v="6"/>
    <x v="0"/>
    <s v="RGB"/>
    <s v="VTE"/>
    <s v="FMM"/>
    <s v="P_Dopant"/>
    <s v="Novaled"/>
    <n v="1"/>
    <n v="20.687520466727822"/>
    <n v="76.620446173066014"/>
  </r>
  <r>
    <x v="1"/>
    <s v="SDC"/>
    <x v="6"/>
    <x v="0"/>
    <s v="RGB"/>
    <s v="VTE"/>
    <s v="FMM"/>
    <s v="R_Dopant"/>
    <s v="UDC"/>
    <n v="1"/>
    <n v="24.136843849390761"/>
    <n v="112.26438999716632"/>
  </r>
  <r>
    <x v="1"/>
    <s v="SDC"/>
    <x v="6"/>
    <x v="0"/>
    <s v="RGB"/>
    <s v="VTE"/>
    <s v="FMM"/>
    <s v="R_Host"/>
    <s v="Duksan Neolux"/>
    <n v="0.25"/>
    <n v="18.242963374539528"/>
    <n v="701.65243748228954"/>
  </r>
  <r>
    <x v="1"/>
    <s v="SDC"/>
    <x v="6"/>
    <x v="0"/>
    <s v="RGB"/>
    <s v="VTE"/>
    <s v="FMM"/>
    <s v="R_Host"/>
    <s v="DuPont"/>
    <n v="0.75"/>
    <n v="54.728890123618584"/>
    <n v="2104.9573124468689"/>
  </r>
  <r>
    <x v="1"/>
    <s v="SDC"/>
    <x v="6"/>
    <x v="0"/>
    <s v="RGB"/>
    <s v="VTE"/>
    <s v="FMM"/>
    <s v="R_Prime"/>
    <s v="Duksan Neolux"/>
    <n v="1"/>
    <n v="44.482425694918881"/>
    <n v="4682.3605994651452"/>
  </r>
  <r>
    <x v="1"/>
    <s v="SDC"/>
    <x v="7"/>
    <x v="2"/>
    <s v="Blue"/>
    <s v="VTE"/>
    <s v="Open"/>
    <s v="aETL"/>
    <s v="LG Chem"/>
    <n v="0.3"/>
    <n v="2.1820885143749997"/>
    <n v="99.185841562499988"/>
  </r>
  <r>
    <x v="1"/>
    <s v="SDC"/>
    <x v="7"/>
    <x v="2"/>
    <s v="Blue"/>
    <s v="VTE"/>
    <s v="Open"/>
    <s v="aETL"/>
    <s v="Novaled"/>
    <n v="0.7"/>
    <n v="5.0915398668749994"/>
    <n v="231.43363031249999"/>
  </r>
  <r>
    <x v="1"/>
    <s v="SDC"/>
    <x v="7"/>
    <x v="2"/>
    <s v="Blue"/>
    <s v="VTE"/>
    <s v="Open"/>
    <s v="B_Dopant"/>
    <s v="Idemitsu Kosan"/>
    <n v="1"/>
    <n v="2.2671049499999998"/>
    <n v="12.595027499999999"/>
  </r>
  <r>
    <x v="1"/>
    <s v="SDC"/>
    <x v="7"/>
    <x v="2"/>
    <s v="Blue"/>
    <s v="VTE"/>
    <s v="Open"/>
    <s v="B_Host"/>
    <s v="Idemitsu Kosan"/>
    <n v="0.5"/>
    <n v="5.1819541714285711"/>
    <n v="215.91475714285716"/>
  </r>
  <r>
    <x v="1"/>
    <s v="SDC"/>
    <x v="7"/>
    <x v="2"/>
    <s v="Blue"/>
    <s v="VTE"/>
    <s v="Open"/>
    <s v="B_Host"/>
    <s v="SFC"/>
    <n v="0.5"/>
    <n v="5.1819541714285711"/>
    <n v="215.91475714285716"/>
  </r>
  <r>
    <x v="1"/>
    <s v="SDC"/>
    <x v="7"/>
    <x v="2"/>
    <s v="Blue"/>
    <s v="VTE"/>
    <s v="Open"/>
    <s v="B_Prime"/>
    <s v="Hodogaya"/>
    <n v="0.1"/>
    <n v="0.48580820357142851"/>
    <n v="40.484016964285708"/>
  </r>
  <r>
    <x v="1"/>
    <s v="SDC"/>
    <x v="7"/>
    <x v="2"/>
    <s v="Blue"/>
    <s v="VTE"/>
    <s v="Open"/>
    <s v="B_Prime"/>
    <s v="Idemitsu Kosan"/>
    <n v="0.9"/>
    <n v="4.3722738321428567"/>
    <n v="364.35615267857139"/>
  </r>
  <r>
    <x v="1"/>
    <s v="SDC"/>
    <x v="7"/>
    <x v="2"/>
    <s v="Blue"/>
    <s v="VTE"/>
    <s v="Open"/>
    <s v="CPL"/>
    <s v="Hodogaya"/>
    <n v="1"/>
    <n v="0.75570165000000011"/>
    <n v="503.80110000000002"/>
  </r>
  <r>
    <x v="1"/>
    <s v="SDC"/>
    <x v="7"/>
    <x v="2"/>
    <s v="Blue"/>
    <s v="VTE"/>
    <s v="Open"/>
    <s v="EIL"/>
    <s v="DuPont"/>
    <n v="0.5"/>
    <n v="7.5845681226562487E-3"/>
    <n v="19.679730468749998"/>
  </r>
  <r>
    <x v="1"/>
    <s v="SDC"/>
    <x v="7"/>
    <x v="2"/>
    <s v="Blue"/>
    <s v="VTE"/>
    <s v="Open"/>
    <s v="EIL"/>
    <s v="Unknown"/>
    <n v="0.5"/>
    <n v="7.5845681226562487E-3"/>
    <n v="19.679730468749998"/>
  </r>
  <r>
    <x v="1"/>
    <s v="SDC"/>
    <x v="7"/>
    <x v="2"/>
    <s v="Blue"/>
    <s v="VTE"/>
    <s v="Open"/>
    <s v="ETL"/>
    <s v="LG Chem"/>
    <n v="0.4"/>
    <n v="4.5739836710526314"/>
    <n v="198.86885526315791"/>
  </r>
  <r>
    <x v="1"/>
    <s v="SDC"/>
    <x v="7"/>
    <x v="2"/>
    <s v="Blue"/>
    <s v="VTE"/>
    <s v="Open"/>
    <s v="ETL"/>
    <s v="Novaled"/>
    <n v="0.6"/>
    <n v="6.8609755065789466"/>
    <n v="298.30328289473681"/>
  </r>
  <r>
    <x v="1"/>
    <s v="SDC"/>
    <x v="7"/>
    <x v="2"/>
    <s v="Blue"/>
    <s v="VTE"/>
    <s v="Open"/>
    <s v="G_Dopant"/>
    <s v="UDC"/>
    <n v="1"/>
    <n v="6.3246415015384612"/>
    <n v="17.568448615384614"/>
  </r>
  <r>
    <x v="1"/>
    <s v="SDC"/>
    <x v="7"/>
    <x v="2"/>
    <s v="Blue"/>
    <s v="VTE"/>
    <s v="Open"/>
    <s v="G_Host"/>
    <s v="Samsung SDI"/>
    <n v="1"/>
    <n v="5.6281780028571422"/>
    <n v="244.70339142857139"/>
  </r>
  <r>
    <x v="1"/>
    <s v="SDC"/>
    <x v="7"/>
    <x v="2"/>
    <s v="Blue"/>
    <s v="VTE"/>
    <s v="Open"/>
    <s v="G_Prime"/>
    <s v="Duksan Neolux"/>
    <n v="1"/>
    <n v="2.7551622656249992"/>
    <n v="275.51622656249992"/>
  </r>
  <r>
    <x v="1"/>
    <s v="SDC"/>
    <x v="7"/>
    <x v="2"/>
    <s v="Blue"/>
    <s v="VTE"/>
    <s v="Open"/>
    <s v="HTL"/>
    <s v="Duksan Neolux"/>
    <n v="0.25"/>
    <n v="0.9816712610294116"/>
    <n v="392.66850441176467"/>
  </r>
  <r>
    <x v="1"/>
    <s v="SDC"/>
    <x v="7"/>
    <x v="2"/>
    <s v="Blue"/>
    <s v="VTE"/>
    <s v="Open"/>
    <s v="HTL"/>
    <s v="Merck"/>
    <n v="0.75"/>
    <n v="2.945013783088235"/>
    <n v="1178.0055132352941"/>
  </r>
  <r>
    <x v="1"/>
    <s v="SDC"/>
    <x v="7"/>
    <x v="2"/>
    <s v="Blue"/>
    <s v="VTE"/>
    <s v="Open"/>
    <s v="n/p_CGL"/>
    <s v="Merck"/>
    <n v="0.6"/>
    <n v="6.6501745199999993"/>
    <n v="302.28066000000001"/>
  </r>
  <r>
    <x v="1"/>
    <s v="SDC"/>
    <x v="7"/>
    <x v="2"/>
    <s v="Blue"/>
    <s v="VTE"/>
    <s v="Open"/>
    <s v="n/p_CGL"/>
    <s v="Toray"/>
    <n v="0.4"/>
    <n v="4.4334496800000007"/>
    <n v="201.52044000000001"/>
  </r>
  <r>
    <x v="1"/>
    <s v="SDC"/>
    <x v="7"/>
    <x v="2"/>
    <s v="Blue"/>
    <s v="VTE"/>
    <s v="Open"/>
    <s v="P_Dopant"/>
    <s v="Novaled"/>
    <n v="1"/>
    <n v="23.577891479999998"/>
    <n v="87.325523999999987"/>
  </r>
  <r>
    <x v="1"/>
    <s v="Sharp"/>
    <x v="0"/>
    <x v="0"/>
    <s v="RGB"/>
    <s v="VTE"/>
    <s v="FMM"/>
    <s v="aETL"/>
    <s v="Solus AM"/>
    <n v="1"/>
    <n v="0.18574992121874992"/>
    <n v="6.7392261666666649"/>
  </r>
  <r>
    <x v="1"/>
    <s v="Sharp"/>
    <x v="0"/>
    <x v="0"/>
    <s v="RGB"/>
    <s v="VTE"/>
    <s v="FMM"/>
    <s v="B_Dopant"/>
    <s v="Idemitsu Kosan"/>
    <n v="0.5"/>
    <n v="7.3124266531249982E-2"/>
    <n v="0.27469671874999996"/>
  </r>
  <r>
    <x v="1"/>
    <s v="Sharp"/>
    <x v="0"/>
    <x v="0"/>
    <s v="RGB"/>
    <s v="VTE"/>
    <s v="FMM"/>
    <s v="B_Dopant"/>
    <s v="SFC"/>
    <n v="0.5"/>
    <n v="7.3124266531249982E-2"/>
    <n v="0.27469671874999996"/>
  </r>
  <r>
    <x v="1"/>
    <s v="Sharp"/>
    <x v="0"/>
    <x v="0"/>
    <s v="RGB"/>
    <s v="VTE"/>
    <s v="FMM"/>
    <s v="B_Host"/>
    <s v="Idemitsu Kosan"/>
    <n v="0.5"/>
    <n v="0.17948683603125004"/>
    <n v="5.4939343750000003"/>
  </r>
  <r>
    <x v="1"/>
    <s v="Sharp"/>
    <x v="0"/>
    <x v="0"/>
    <s v="RGB"/>
    <s v="VTE"/>
    <s v="FMM"/>
    <s v="B_Host"/>
    <s v="SFC"/>
    <n v="0.5"/>
    <n v="0.17948683603125004"/>
    <n v="5.4939343750000003"/>
  </r>
  <r>
    <x v="1"/>
    <s v="Sharp"/>
    <x v="0"/>
    <x v="0"/>
    <s v="RGB"/>
    <s v="VTE"/>
    <s v="FMM"/>
    <s v="B_Prime"/>
    <s v="DuPont"/>
    <n v="1"/>
    <n v="0.22594659729201394"/>
    <n v="19.656076319444441"/>
  </r>
  <r>
    <x v="1"/>
    <s v="Sharp"/>
    <x v="0"/>
    <x v="0"/>
    <s v="RGB"/>
    <s v="VTE"/>
    <s v="FMM"/>
    <s v="CPL"/>
    <s v="Novaled"/>
    <n v="1"/>
    <n v="2.9719987394999994E-2"/>
    <n v="14.152374949999995"/>
  </r>
  <r>
    <x v="1"/>
    <s v="Sharp"/>
    <x v="0"/>
    <x v="0"/>
    <s v="RGB"/>
    <s v="VTE"/>
    <s v="FMM"/>
    <s v="EIL"/>
    <s v="Unknown"/>
    <n v="1"/>
    <n v="3.2617854646666668E-3"/>
    <n v="5.3913809333333322"/>
  </r>
  <r>
    <x v="1"/>
    <s v="Sharp"/>
    <x v="0"/>
    <x v="0"/>
    <s v="RGB"/>
    <s v="VTE"/>
    <s v="FMM"/>
    <s v="ETL"/>
    <s v="DuPont"/>
    <n v="0.33333333333333331"/>
    <n v="6.5643432476416644E-2"/>
    <n v="2.3587291583333325"/>
  </r>
  <r>
    <x v="1"/>
    <s v="Sharp"/>
    <x v="0"/>
    <x v="0"/>
    <s v="RGB"/>
    <s v="VTE"/>
    <s v="FMM"/>
    <s v="ETL"/>
    <s v="LG Chem"/>
    <n v="0.33333333333333331"/>
    <n v="6.5643432476416644E-2"/>
    <n v="2.3587291583333325"/>
  </r>
  <r>
    <x v="1"/>
    <s v="Sharp"/>
    <x v="0"/>
    <x v="0"/>
    <s v="RGB"/>
    <s v="VTE"/>
    <s v="FMM"/>
    <s v="ETL"/>
    <s v="Merck"/>
    <n v="0.33333333333333331"/>
    <n v="6.5643432476416644E-2"/>
    <n v="2.3587291583333325"/>
  </r>
  <r>
    <x v="1"/>
    <s v="Sharp"/>
    <x v="0"/>
    <x v="0"/>
    <s v="RGB"/>
    <s v="VTE"/>
    <s v="FMM"/>
    <s v="G_Dopant"/>
    <s v="UDC"/>
    <n v="1"/>
    <n v="0.6311626230642351"/>
    <n v="0.99899117294117612"/>
  </r>
  <r>
    <x v="1"/>
    <s v="Sharp"/>
    <x v="0"/>
    <x v="0"/>
    <s v="RGB"/>
    <s v="VTE"/>
    <s v="FMM"/>
    <s v="G_Host"/>
    <s v="DuPont"/>
    <n v="0.33333333333333331"/>
    <n v="0.13597379853921562"/>
    <n v="5.5499509607843116"/>
  </r>
  <r>
    <x v="1"/>
    <s v="Sharp"/>
    <x v="0"/>
    <x v="0"/>
    <s v="RGB"/>
    <s v="VTE"/>
    <s v="FMM"/>
    <s v="G_Host"/>
    <s v="Merck"/>
    <n v="0.33333333333333331"/>
    <n v="0.13597379853921562"/>
    <n v="5.5499509607843116"/>
  </r>
  <r>
    <x v="1"/>
    <s v="Sharp"/>
    <x v="0"/>
    <x v="0"/>
    <s v="RGB"/>
    <s v="VTE"/>
    <s v="FMM"/>
    <s v="G_Host"/>
    <s v="Samsung SDI"/>
    <n v="0.33333333333333331"/>
    <n v="0.13597379853921562"/>
    <n v="5.5499509607843116"/>
  </r>
  <r>
    <x v="1"/>
    <s v="Sharp"/>
    <x v="0"/>
    <x v="0"/>
    <s v="RGB"/>
    <s v="VTE"/>
    <s v="FMM"/>
    <s v="G_Prime"/>
    <s v="DuPont"/>
    <n v="1"/>
    <n v="0.1496633343506493"/>
    <n v="15.754035194805192"/>
  </r>
  <r>
    <x v="1"/>
    <s v="Sharp"/>
    <x v="0"/>
    <x v="0"/>
    <s v="RGB"/>
    <s v="VTE"/>
    <s v="FMM"/>
    <s v="HIL"/>
    <s v="Unknown"/>
    <n v="1"/>
    <n v="8.0870713999999996E-3"/>
    <n v="3.2348285599999995"/>
  </r>
  <r>
    <x v="1"/>
    <s v="Sharp"/>
    <x v="0"/>
    <x v="0"/>
    <s v="RGB"/>
    <s v="VTE"/>
    <s v="FMM"/>
    <s v="HTL"/>
    <s v="Duksan Neolux"/>
    <n v="1"/>
    <n v="8.6647193571428541E-2"/>
    <n v="34.658877428571422"/>
  </r>
  <r>
    <x v="1"/>
    <s v="Sharp"/>
    <x v="0"/>
    <x v="0"/>
    <s v="RGB"/>
    <s v="VTE"/>
    <s v="FMM"/>
    <s v="P_Dopant"/>
    <s v="Novaled"/>
    <n v="1"/>
    <n v="0.15852277358279998"/>
    <n v="0.48522428399999989"/>
  </r>
  <r>
    <x v="1"/>
    <s v="Sharp"/>
    <x v="0"/>
    <x v="0"/>
    <s v="RGB"/>
    <s v="VTE"/>
    <s v="FMM"/>
    <s v="R_Dopant"/>
    <s v="UDC"/>
    <n v="1"/>
    <n v="0.19777943992624999"/>
    <n v="0.64328977045454538"/>
  </r>
  <r>
    <x v="1"/>
    <s v="Sharp"/>
    <x v="0"/>
    <x v="0"/>
    <s v="RGB"/>
    <s v="VTE"/>
    <s v="FMM"/>
    <s v="R_Host"/>
    <s v="Duksan Neolux"/>
    <n v="0.5"/>
    <n v="0.28911280254999999"/>
    <n v="9.1898538636363618"/>
  </r>
  <r>
    <x v="1"/>
    <s v="Sharp"/>
    <x v="0"/>
    <x v="0"/>
    <s v="RGB"/>
    <s v="VTE"/>
    <s v="FMM"/>
    <s v="R_Host"/>
    <s v="DuPont"/>
    <n v="0.5"/>
    <n v="0.28911280254999999"/>
    <n v="9.1898538636363618"/>
  </r>
  <r>
    <x v="1"/>
    <s v="Sharp"/>
    <x v="0"/>
    <x v="0"/>
    <s v="RGB"/>
    <s v="VTE"/>
    <s v="FMM"/>
    <s v="R_Prime"/>
    <s v="DuPont"/>
    <n v="1"/>
    <n v="0.42962566812499997"/>
    <n v="42.120163541666656"/>
  </r>
  <r>
    <x v="1"/>
    <s v="Tianma"/>
    <x v="0"/>
    <x v="0"/>
    <s v="RGB"/>
    <s v="VTE"/>
    <s v="FMM"/>
    <s v="aETL"/>
    <s v="Solus AM"/>
    <n v="1"/>
    <n v="6.7199123496093724"/>
    <n v="243.80634374999994"/>
  </r>
  <r>
    <x v="1"/>
    <s v="Tianma"/>
    <x v="0"/>
    <x v="0"/>
    <s v="RGB"/>
    <s v="VTE"/>
    <s v="FMM"/>
    <s v="B_Dopant"/>
    <s v="Idemitsu Kosan"/>
    <n v="0.1"/>
    <n v="0.52908626662703795"/>
    <n v="1.9875517153532605"/>
  </r>
  <r>
    <x v="1"/>
    <s v="Tianma"/>
    <x v="0"/>
    <x v="0"/>
    <s v="RGB"/>
    <s v="VTE"/>
    <s v="FMM"/>
    <s v="B_Dopant"/>
    <s v="SFC"/>
    <n v="0.9"/>
    <n v="4.7617763996433418"/>
    <n v="17.887965438179343"/>
  </r>
  <r>
    <x v="1"/>
    <s v="Tianma"/>
    <x v="0"/>
    <x v="0"/>
    <s v="RGB"/>
    <s v="VTE"/>
    <s v="FMM"/>
    <s v="B_Host"/>
    <s v="LG Chem"/>
    <n v="0.8"/>
    <n v="10.389330326494569"/>
    <n v="318.00827445652175"/>
  </r>
  <r>
    <x v="1"/>
    <s v="Tianma"/>
    <x v="0"/>
    <x v="0"/>
    <s v="RGB"/>
    <s v="VTE"/>
    <s v="FMM"/>
    <s v="B_Host"/>
    <s v="SFC"/>
    <n v="0.2"/>
    <n v="2.5973325816236423"/>
    <n v="79.502068614130437"/>
  </r>
  <r>
    <x v="1"/>
    <s v="Tianma"/>
    <x v="0"/>
    <x v="0"/>
    <s v="RGB"/>
    <s v="VTE"/>
    <s v="FMM"/>
    <s v="B_Prime"/>
    <s v="Idemitsu Kosan"/>
    <n v="0.4"/>
    <n v="3.2696462416406256"/>
    <n v="284.44073437499998"/>
  </r>
  <r>
    <x v="1"/>
    <s v="Tianma"/>
    <x v="0"/>
    <x v="0"/>
    <s v="RGB"/>
    <s v="VTE"/>
    <s v="FMM"/>
    <s v="B_Prime"/>
    <s v="LG Chem"/>
    <n v="0.3"/>
    <n v="2.4522346812304692"/>
    <n v="213.33055078124997"/>
  </r>
  <r>
    <x v="1"/>
    <s v="Tianma"/>
    <x v="0"/>
    <x v="0"/>
    <s v="RGB"/>
    <s v="VTE"/>
    <s v="FMM"/>
    <s v="B_Prime"/>
    <s v="Unknown"/>
    <n v="0.3"/>
    <n v="2.4522346812304692"/>
    <n v="213.33055078124997"/>
  </r>
  <r>
    <x v="1"/>
    <s v="Tianma"/>
    <x v="0"/>
    <x v="0"/>
    <s v="RGB"/>
    <s v="VTE"/>
    <s v="FMM"/>
    <s v="CPL"/>
    <s v="Unknown"/>
    <n v="1"/>
    <n v="1.0751859759374998"/>
    <n v="511.99332187499982"/>
  </r>
  <r>
    <x v="1"/>
    <s v="Tianma"/>
    <x v="0"/>
    <x v="0"/>
    <s v="RGB"/>
    <s v="VTE"/>
    <s v="FMM"/>
    <s v="EIL"/>
    <s v="Unknown"/>
    <n v="1"/>
    <n v="0.118002270375"/>
    <n v="195.04507499999997"/>
  </r>
  <r>
    <x v="1"/>
    <s v="Tianma"/>
    <x v="0"/>
    <x v="0"/>
    <s v="RGB"/>
    <s v="VTE"/>
    <s v="FMM"/>
    <s v="ETL"/>
    <s v="LG Chem"/>
    <n v="0.7"/>
    <n v="4.9870709517234353"/>
    <n v="179.19766265624992"/>
  </r>
  <r>
    <x v="1"/>
    <s v="Tianma"/>
    <x v="0"/>
    <x v="0"/>
    <s v="RGB"/>
    <s v="VTE"/>
    <s v="FMM"/>
    <s v="ETL"/>
    <s v="Unknown"/>
    <n v="0.3"/>
    <n v="2.1373161221671872"/>
    <n v="76.798998281249979"/>
  </r>
  <r>
    <x v="1"/>
    <s v="Tianma"/>
    <x v="0"/>
    <x v="0"/>
    <s v="RGB"/>
    <s v="VTE"/>
    <s v="FMM"/>
    <s v="G_Dopant"/>
    <s v="UDC"/>
    <n v="1"/>
    <n v="22.833697465455874"/>
    <n v="36.140705073529396"/>
  </r>
  <r>
    <x v="1"/>
    <s v="Tianma"/>
    <x v="0"/>
    <x v="0"/>
    <s v="RGB"/>
    <s v="VTE"/>
    <s v="FMM"/>
    <s v="G_Host"/>
    <s v="Samsung SDI"/>
    <n v="0.8"/>
    <n v="11.805963657352937"/>
    <n v="481.87606764705868"/>
  </r>
  <r>
    <x v="1"/>
    <s v="Tianma"/>
    <x v="0"/>
    <x v="0"/>
    <s v="RGB"/>
    <s v="VTE"/>
    <s v="FMM"/>
    <s v="G_Host"/>
    <s v="Unknown"/>
    <n v="0.2"/>
    <n v="2.9514909143382342"/>
    <n v="120.46901691176467"/>
  </r>
  <r>
    <x v="1"/>
    <s v="Tianma"/>
    <x v="0"/>
    <x v="0"/>
    <s v="RGB"/>
    <s v="VTE"/>
    <s v="FMM"/>
    <s v="G_Prime"/>
    <s v="Merck"/>
    <n v="0.8"/>
    <n v="4.331520496753245"/>
    <n v="455.9495259740259"/>
  </r>
  <r>
    <x v="1"/>
    <s v="Tianma"/>
    <x v="0"/>
    <x v="0"/>
    <s v="RGB"/>
    <s v="VTE"/>
    <s v="FMM"/>
    <s v="G_Prime"/>
    <s v="Unknown"/>
    <n v="0.2"/>
    <n v="1.0828801241883113"/>
    <n v="113.98738149350648"/>
  </r>
  <r>
    <x v="1"/>
    <s v="Tianma"/>
    <x v="0"/>
    <x v="0"/>
    <s v="RGB"/>
    <s v="VTE"/>
    <s v="FMM"/>
    <s v="HIL"/>
    <s v="Unknown"/>
    <n v="1"/>
    <n v="0.29256761249999996"/>
    <n v="117.02704499999997"/>
  </r>
  <r>
    <x v="1"/>
    <s v="Tianma"/>
    <x v="0"/>
    <x v="0"/>
    <s v="RGB"/>
    <s v="VTE"/>
    <s v="FMM"/>
    <s v="HTL"/>
    <s v="Merck"/>
    <n v="0.7"/>
    <n v="2.1942570937499992"/>
    <n v="877.70283749999965"/>
  </r>
  <r>
    <x v="1"/>
    <s v="Tianma"/>
    <x v="0"/>
    <x v="0"/>
    <s v="RGB"/>
    <s v="VTE"/>
    <s v="FMM"/>
    <s v="HTL"/>
    <s v="Unknown"/>
    <n v="0.3"/>
    <n v="0.94039589732142825"/>
    <n v="376.15835892857132"/>
  </r>
  <r>
    <x v="1"/>
    <s v="Tianma"/>
    <x v="0"/>
    <x v="0"/>
    <s v="RGB"/>
    <s v="VTE"/>
    <s v="FMM"/>
    <s v="P_Dopant"/>
    <s v="Novaled"/>
    <n v="1"/>
    <n v="5.7349103402249995"/>
    <n v="17.554056749999997"/>
  </r>
  <r>
    <x v="1"/>
    <s v="Tianma"/>
    <x v="0"/>
    <x v="0"/>
    <s v="RGB"/>
    <s v="VTE"/>
    <s v="FMM"/>
    <s v="R_Dopant"/>
    <s v="UDC"/>
    <n v="1"/>
    <n v="7.1551066732031252"/>
    <n v="23.272423721590908"/>
  </r>
  <r>
    <x v="1"/>
    <s v="Tianma"/>
    <x v="0"/>
    <x v="0"/>
    <s v="RGB"/>
    <s v="VTE"/>
    <s v="FMM"/>
    <s v="R_Host"/>
    <s v="DuPont"/>
    <n v="0.7"/>
    <n v="14.643009005624995"/>
    <n v="465.448474431818"/>
  </r>
  <r>
    <x v="1"/>
    <s v="Tianma"/>
    <x v="0"/>
    <x v="0"/>
    <s v="RGB"/>
    <s v="VTE"/>
    <s v="FMM"/>
    <s v="R_Host"/>
    <s v="SFC"/>
    <n v="0.3"/>
    <n v="6.2755752881249993"/>
    <n v="199.47791761363632"/>
  </r>
  <r>
    <x v="1"/>
    <s v="Tianma"/>
    <x v="0"/>
    <x v="0"/>
    <s v="RGB"/>
    <s v="VTE"/>
    <s v="FMM"/>
    <s v="R_Prime"/>
    <s v="DuPont"/>
    <n v="0.5"/>
    <n v="7.7713272070312485"/>
    <n v="761.89482421874982"/>
  </r>
  <r>
    <x v="1"/>
    <s v="Tianma"/>
    <x v="0"/>
    <x v="0"/>
    <s v="RGB"/>
    <s v="VTE"/>
    <s v="FMM"/>
    <s v="R_Prime"/>
    <s v="Unknown"/>
    <n v="0.5"/>
    <n v="7.7713272070312485"/>
    <n v="761.89482421874982"/>
  </r>
  <r>
    <x v="1"/>
    <s v="Truly"/>
    <x v="0"/>
    <x v="0"/>
    <s v="RGB"/>
    <s v="VTE"/>
    <s v="FMM"/>
    <s v="aETL"/>
    <s v="Solus AM"/>
    <n v="1"/>
    <n v="0.408672194109375"/>
    <n v="14.827109083333333"/>
  </r>
  <r>
    <x v="1"/>
    <s v="Truly"/>
    <x v="0"/>
    <x v="0"/>
    <s v="RGB"/>
    <s v="VTE"/>
    <s v="FMM"/>
    <s v="B_Dopant"/>
    <s v="Idemitsu Kosan"/>
    <n v="0.5"/>
    <n v="0.16088219176562502"/>
    <n v="0.60436585937500009"/>
  </r>
  <r>
    <x v="1"/>
    <s v="Truly"/>
    <x v="0"/>
    <x v="0"/>
    <s v="RGB"/>
    <s v="VTE"/>
    <s v="FMM"/>
    <s v="B_Dopant"/>
    <s v="SFC"/>
    <n v="0.5"/>
    <n v="0.16088219176562502"/>
    <n v="0.60436585937500009"/>
  </r>
  <r>
    <x v="1"/>
    <s v="Truly"/>
    <x v="0"/>
    <x v="0"/>
    <s v="RGB"/>
    <s v="VTE"/>
    <s v="FMM"/>
    <s v="B_Host"/>
    <s v="Idemitsu Kosan"/>
    <n v="0.5"/>
    <n v="0.39489265251562522"/>
    <n v="12.087317187500004"/>
  </r>
  <r>
    <x v="1"/>
    <s v="Truly"/>
    <x v="0"/>
    <x v="0"/>
    <s v="RGB"/>
    <s v="VTE"/>
    <s v="FMM"/>
    <s v="B_Host"/>
    <s v="SFC"/>
    <n v="0.5"/>
    <n v="0.39489265251562522"/>
    <n v="12.087317187500004"/>
  </r>
  <r>
    <x v="1"/>
    <s v="Truly"/>
    <x v="0"/>
    <x v="0"/>
    <s v="RGB"/>
    <s v="VTE"/>
    <s v="FMM"/>
    <s v="B_Prime"/>
    <s v="DuPont"/>
    <n v="1"/>
    <n v="0.49710972182934049"/>
    <n v="43.245734826388897"/>
  </r>
  <r>
    <x v="1"/>
    <s v="Truly"/>
    <x v="0"/>
    <x v="0"/>
    <s v="RGB"/>
    <s v="VTE"/>
    <s v="FMM"/>
    <s v="CPL"/>
    <s v="Unknown"/>
    <n v="1"/>
    <n v="6.5387551057500007E-2"/>
    <n v="31.136929074999998"/>
  </r>
  <r>
    <x v="1"/>
    <s v="Truly"/>
    <x v="0"/>
    <x v="0"/>
    <s v="RGB"/>
    <s v="VTE"/>
    <s v="FMM"/>
    <s v="EIL"/>
    <s v="Unknown"/>
    <n v="1"/>
    <n v="7.1763207963333351E-3"/>
    <n v="11.861687266666667"/>
  </r>
  <r>
    <x v="1"/>
    <s v="Truly"/>
    <x v="0"/>
    <x v="0"/>
    <s v="RGB"/>
    <s v="VTE"/>
    <s v="FMM"/>
    <s v="ETL"/>
    <s v="DuPont"/>
    <n v="0.33333333333333331"/>
    <n v="0.14442345602620832"/>
    <n v="5.1894881791666654"/>
  </r>
  <r>
    <x v="1"/>
    <s v="Truly"/>
    <x v="0"/>
    <x v="0"/>
    <s v="RGB"/>
    <s v="VTE"/>
    <s v="FMM"/>
    <s v="ETL"/>
    <s v="LG Chem"/>
    <n v="0.33333333333333331"/>
    <n v="0.14442345602620832"/>
    <n v="5.1894881791666654"/>
  </r>
  <r>
    <x v="1"/>
    <s v="Truly"/>
    <x v="0"/>
    <x v="0"/>
    <s v="RGB"/>
    <s v="VTE"/>
    <s v="FMM"/>
    <s v="ETL"/>
    <s v="Merck"/>
    <n v="0.33333333333333331"/>
    <n v="0.14442345602620832"/>
    <n v="5.1894881791666654"/>
  </r>
  <r>
    <x v="1"/>
    <s v="Truly"/>
    <x v="0"/>
    <x v="0"/>
    <s v="RGB"/>
    <s v="VTE"/>
    <s v="FMM"/>
    <s v="G_Dopant"/>
    <s v="UDC"/>
    <n v="1"/>
    <n v="1.3886337733824705"/>
    <n v="2.1979008758823526"/>
  </r>
  <r>
    <x v="1"/>
    <s v="Truly"/>
    <x v="0"/>
    <x v="0"/>
    <s v="RGB"/>
    <s v="VTE"/>
    <s v="FMM"/>
    <s v="G_Host"/>
    <s v="DuPont"/>
    <n v="0.33333333333333331"/>
    <n v="0.29915873032843132"/>
    <n v="12.210560421568625"/>
  </r>
  <r>
    <x v="1"/>
    <s v="Truly"/>
    <x v="0"/>
    <x v="0"/>
    <s v="RGB"/>
    <s v="VTE"/>
    <s v="FMM"/>
    <s v="G_Host"/>
    <s v="Merck"/>
    <n v="0.33333333333333331"/>
    <n v="0.29915873032843132"/>
    <n v="12.210560421568625"/>
  </r>
  <r>
    <x v="1"/>
    <s v="Truly"/>
    <x v="0"/>
    <x v="0"/>
    <s v="RGB"/>
    <s v="VTE"/>
    <s v="FMM"/>
    <s v="G_Host"/>
    <s v="Samsung SDI"/>
    <n v="0.33333333333333331"/>
    <n v="0.29915873032843132"/>
    <n v="12.210560421568625"/>
  </r>
  <r>
    <x v="1"/>
    <s v="Truly"/>
    <x v="0"/>
    <x v="0"/>
    <s v="RGB"/>
    <s v="VTE"/>
    <s v="FMM"/>
    <s v="G_Prime"/>
    <s v="DuPont"/>
    <n v="1"/>
    <n v="0.32927735756493509"/>
    <n v="34.660774480519486"/>
  </r>
  <r>
    <x v="1"/>
    <s v="Truly"/>
    <x v="0"/>
    <x v="0"/>
    <s v="RGB"/>
    <s v="VTE"/>
    <s v="FMM"/>
    <s v="HIL"/>
    <s v="Unknown"/>
    <n v="1"/>
    <n v="1.7792530899999999E-2"/>
    <n v="7.1170123600000004"/>
  </r>
  <r>
    <x v="1"/>
    <s v="Truly"/>
    <x v="0"/>
    <x v="0"/>
    <s v="RGB"/>
    <s v="VTE"/>
    <s v="FMM"/>
    <s v="HTL"/>
    <s v="Duksan Neolux"/>
    <n v="1"/>
    <n v="0.19063425964285713"/>
    <n v="76.253703857142852"/>
  </r>
  <r>
    <x v="1"/>
    <s v="Truly"/>
    <x v="0"/>
    <x v="0"/>
    <s v="RGB"/>
    <s v="VTE"/>
    <s v="FMM"/>
    <s v="P_Dopant"/>
    <s v="Novaled"/>
    <n v="1"/>
    <n v="0.34876919070180001"/>
    <n v="1.067551854"/>
  </r>
  <r>
    <x v="1"/>
    <s v="Truly"/>
    <x v="0"/>
    <x v="0"/>
    <s v="RGB"/>
    <s v="VTE"/>
    <s v="FMM"/>
    <s v="R_Dopant"/>
    <s v="UDC"/>
    <n v="1"/>
    <n v="0.43513858382312515"/>
    <n v="1.4153149579545456"/>
  </r>
  <r>
    <x v="1"/>
    <s v="Truly"/>
    <x v="0"/>
    <x v="0"/>
    <s v="RGB"/>
    <s v="VTE"/>
    <s v="FMM"/>
    <s v="R_Host"/>
    <s v="Duksan Neolux"/>
    <n v="0.5"/>
    <n v="0.63608297967500005"/>
    <n v="20.218785113636365"/>
  </r>
  <r>
    <x v="1"/>
    <s v="Truly"/>
    <x v="0"/>
    <x v="0"/>
    <s v="RGB"/>
    <s v="VTE"/>
    <s v="FMM"/>
    <s v="R_Host"/>
    <s v="DuPont"/>
    <n v="0.5"/>
    <n v="0.63608297967500005"/>
    <n v="20.218785113636365"/>
  </r>
  <r>
    <x v="1"/>
    <s v="Truly"/>
    <x v="0"/>
    <x v="0"/>
    <s v="RGB"/>
    <s v="VTE"/>
    <s v="FMM"/>
    <s v="R_Prime"/>
    <s v="DuPont"/>
    <n v="0.5"/>
    <n v="0.47261410203125004"/>
    <n v="46.334715885416671"/>
  </r>
  <r>
    <x v="1"/>
    <s v="Truly"/>
    <x v="0"/>
    <x v="0"/>
    <s v="RGB"/>
    <s v="VTE"/>
    <s v="FMM"/>
    <s v="R_Prime"/>
    <s v="Unknown"/>
    <n v="0.5"/>
    <n v="0.47261410203125004"/>
    <n v="46.334715885416671"/>
  </r>
  <r>
    <x v="1"/>
    <s v="Visionox"/>
    <x v="0"/>
    <x v="0"/>
    <s v="RGB"/>
    <s v="VTE"/>
    <s v="FMM"/>
    <s v="aETL"/>
    <s v="Solus AM"/>
    <n v="1"/>
    <n v="6.9082615546875017"/>
    <n v="250.63987500000005"/>
  </r>
  <r>
    <x v="1"/>
    <s v="Visionox"/>
    <x v="0"/>
    <x v="0"/>
    <s v="RGB"/>
    <s v="VTE"/>
    <s v="FMM"/>
    <s v="B_Dopant"/>
    <s v="Idemitsu Kosan"/>
    <n v="0.1"/>
    <n v="0.54391577221467413"/>
    <n v="2.0432598505434787"/>
  </r>
  <r>
    <x v="1"/>
    <s v="Visionox"/>
    <x v="0"/>
    <x v="0"/>
    <s v="RGB"/>
    <s v="VTE"/>
    <s v="FMM"/>
    <s v="B_Dopant"/>
    <s v="SK JNC"/>
    <n v="0.9"/>
    <n v="4.8952419499320676"/>
    <n v="18.389338654891311"/>
  </r>
  <r>
    <x v="1"/>
    <s v="Visionox"/>
    <x v="0"/>
    <x v="0"/>
    <s v="RGB"/>
    <s v="VTE"/>
    <s v="FMM"/>
    <s v="B_Host"/>
    <s v="Idemitsu Kosan"/>
    <n v="0.9"/>
    <n v="12.01559387710599"/>
    <n v="367.78677309782631"/>
  </r>
  <r>
    <x v="1"/>
    <s v="Visionox"/>
    <x v="0"/>
    <x v="0"/>
    <s v="RGB"/>
    <s v="VTE"/>
    <s v="FMM"/>
    <s v="B_Host"/>
    <s v="SFC"/>
    <n v="0.1"/>
    <n v="1.33506598634511"/>
    <n v="40.865197010869586"/>
  </r>
  <r>
    <x v="1"/>
    <s v="Visionox"/>
    <x v="0"/>
    <x v="0"/>
    <s v="RGB"/>
    <s v="VTE"/>
    <s v="FMM"/>
    <s v="B_Prime"/>
    <s v="Unknown"/>
    <n v="1"/>
    <n v="8.4032239757812555"/>
    <n v="731.03296875000024"/>
  </r>
  <r>
    <x v="1"/>
    <s v="Visionox"/>
    <x v="0"/>
    <x v="0"/>
    <s v="RGB"/>
    <s v="VTE"/>
    <s v="FMM"/>
    <s v="CPL"/>
    <s v="Unknown"/>
    <n v="1"/>
    <n v="1.1053218487500003"/>
    <n v="526.34373750000009"/>
  </r>
  <r>
    <x v="1"/>
    <s v="Visionox"/>
    <x v="0"/>
    <x v="0"/>
    <s v="RGB"/>
    <s v="VTE"/>
    <s v="FMM"/>
    <s v="EIL"/>
    <s v="Unknown"/>
    <n v="1"/>
    <n v="0.12130969950000005"/>
    <n v="200.51190000000005"/>
  </r>
  <r>
    <x v="1"/>
    <s v="Visionox"/>
    <x v="0"/>
    <x v="0"/>
    <s v="RGB"/>
    <s v="VTE"/>
    <s v="FMM"/>
    <s v="ETL"/>
    <s v="LG Chem"/>
    <n v="0.7"/>
    <n v="5.1268511751187518"/>
    <n v="184.22030812500003"/>
  </r>
  <r>
    <x v="1"/>
    <s v="Visionox"/>
    <x v="0"/>
    <x v="0"/>
    <s v="RGB"/>
    <s v="VTE"/>
    <s v="FMM"/>
    <s v="ETL"/>
    <s v="Solus AM"/>
    <n v="0.3"/>
    <n v="2.1972219321937505"/>
    <n v="78.951560625000013"/>
  </r>
  <r>
    <x v="1"/>
    <s v="Visionox"/>
    <x v="0"/>
    <x v="0"/>
    <s v="RGB"/>
    <s v="VTE"/>
    <s v="FMM"/>
    <s v="G_Dopant"/>
    <s v="UDC"/>
    <n v="1"/>
    <n v="23.473692236647061"/>
    <n v="37.153675588235295"/>
  </r>
  <r>
    <x v="1"/>
    <s v="Visionox"/>
    <x v="0"/>
    <x v="0"/>
    <s v="RGB"/>
    <s v="VTE"/>
    <s v="FMM"/>
    <s v="G_Host"/>
    <s v="Merck"/>
    <n v="0.1"/>
    <n v="1.5171084198529414"/>
    <n v="61.922792647058827"/>
  </r>
  <r>
    <x v="1"/>
    <s v="Visionox"/>
    <x v="0"/>
    <x v="0"/>
    <s v="RGB"/>
    <s v="VTE"/>
    <s v="FMM"/>
    <s v="G_Host"/>
    <s v="Samsung SDI"/>
    <n v="0.9"/>
    <n v="13.653975778676473"/>
    <n v="557.30513382352956"/>
  </r>
  <r>
    <x v="1"/>
    <s v="Visionox"/>
    <x v="0"/>
    <x v="0"/>
    <s v="RGB"/>
    <s v="VTE"/>
    <s v="FMM"/>
    <s v="G_Prime"/>
    <s v="Unknown"/>
    <n v="1"/>
    <n v="5.5661582629870132"/>
    <n v="585.91139610389621"/>
  </r>
  <r>
    <x v="1"/>
    <s v="Visionox"/>
    <x v="0"/>
    <x v="0"/>
    <s v="RGB"/>
    <s v="VTE"/>
    <s v="FMM"/>
    <s v="HIL"/>
    <s v="Unknown"/>
    <n v="1"/>
    <n v="0.30076785000000006"/>
    <n v="120.30714000000003"/>
  </r>
  <r>
    <x v="1"/>
    <s v="Visionox"/>
    <x v="0"/>
    <x v="0"/>
    <s v="RGB"/>
    <s v="VTE"/>
    <s v="FMM"/>
    <s v="HTL"/>
    <s v="Merck"/>
    <n v="0.8"/>
    <n v="2.5780101428571434"/>
    <n v="1031.2040571428574"/>
  </r>
  <r>
    <x v="1"/>
    <s v="Visionox"/>
    <x v="0"/>
    <x v="0"/>
    <s v="RGB"/>
    <s v="VTE"/>
    <s v="FMM"/>
    <s v="HTL"/>
    <s v="Unknown"/>
    <n v="0.2"/>
    <n v="0.64450253571428584"/>
    <n v="257.80101428571436"/>
  </r>
  <r>
    <x v="1"/>
    <s v="Visionox"/>
    <x v="0"/>
    <x v="0"/>
    <s v="RGB"/>
    <s v="VTE"/>
    <s v="FMM"/>
    <s v="P_Dopant"/>
    <s v="Novaled"/>
    <n v="1"/>
    <n v="5.8956513957000025"/>
    <n v="18.046071000000005"/>
  </r>
  <r>
    <x v="1"/>
    <s v="Visionox"/>
    <x v="0"/>
    <x v="0"/>
    <s v="RGB"/>
    <s v="VTE"/>
    <s v="FMM"/>
    <s v="R_Dopant"/>
    <s v="UDC"/>
    <n v="1"/>
    <n v="7.3556537315625041"/>
    <n v="23.924715340909099"/>
  </r>
  <r>
    <x v="1"/>
    <s v="Visionox"/>
    <x v="0"/>
    <x v="0"/>
    <s v="RGB"/>
    <s v="VTE"/>
    <s v="FMM"/>
    <s v="R_Host"/>
    <s v="DuPont"/>
    <n v="0.6"/>
    <n v="12.902940765000006"/>
    <n v="410.13797727272737"/>
  </r>
  <r>
    <x v="1"/>
    <s v="Visionox"/>
    <x v="0"/>
    <x v="0"/>
    <s v="RGB"/>
    <s v="VTE"/>
    <s v="FMM"/>
    <s v="R_Host"/>
    <s v="Unknown"/>
    <n v="0.4"/>
    <n v="8.6019605100000032"/>
    <n v="273.42531818181823"/>
  </r>
  <r>
    <x v="1"/>
    <s v="Visionox"/>
    <x v="0"/>
    <x v="0"/>
    <s v="RGB"/>
    <s v="VTE"/>
    <s v="FMM"/>
    <s v="R_Prime"/>
    <s v="DuPont"/>
    <n v="0.4"/>
    <n v="6.3913168125000022"/>
    <n v="626.59968750000019"/>
  </r>
  <r>
    <x v="1"/>
    <s v="Visionox"/>
    <x v="0"/>
    <x v="0"/>
    <s v="RGB"/>
    <s v="VTE"/>
    <s v="FMM"/>
    <s v="R_Prime"/>
    <s v="Unknown"/>
    <n v="0.6"/>
    <n v="9.5869752187500037"/>
    <n v="939.89953125000034"/>
  </r>
  <r>
    <x v="2"/>
    <s v="BOE"/>
    <x v="8"/>
    <x v="1"/>
    <s v="RGB"/>
    <s v="VTE"/>
    <s v="FMM"/>
    <s v="aETL"/>
    <s v="Solus AM"/>
    <n v="1"/>
    <n v="0.21016381852348945"/>
    <n v="11.178926517206888"/>
  </r>
  <r>
    <x v="2"/>
    <s v="BOE"/>
    <x v="8"/>
    <x v="1"/>
    <s v="RGB"/>
    <s v="VTE"/>
    <s v="FMM"/>
    <s v="B_Dopant"/>
    <s v="SFC"/>
    <n v="0.5"/>
    <n v="4.1515002897585168E-2"/>
    <n v="0.26476404909174212"/>
  </r>
  <r>
    <x v="2"/>
    <s v="BOE"/>
    <x v="8"/>
    <x v="1"/>
    <s v="RGB"/>
    <s v="VTE"/>
    <s v="FMM"/>
    <s v="B_Dopant"/>
    <s v="Sunera"/>
    <n v="0.5"/>
    <n v="4.1515002897585168E-2"/>
    <n v="0.26476404909174212"/>
  </r>
  <r>
    <x v="2"/>
    <s v="BOE"/>
    <x v="8"/>
    <x v="1"/>
    <s v="RGB"/>
    <s v="VTE"/>
    <s v="FMM"/>
    <s v="B_Host"/>
    <s v="LG Chem"/>
    <n v="1"/>
    <n v="0.17283797124708924"/>
    <n v="10.590561963669685"/>
  </r>
  <r>
    <x v="2"/>
    <s v="BOE"/>
    <x v="8"/>
    <x v="1"/>
    <s v="RGB"/>
    <s v="VTE"/>
    <s v="FMM"/>
    <s v="B_Prime"/>
    <s v="SK JNC"/>
    <n v="1"/>
    <n v="0.17863924574496606"/>
    <n v="22.357853034413779"/>
  </r>
  <r>
    <x v="2"/>
    <s v="BOE"/>
    <x v="8"/>
    <x v="1"/>
    <s v="RGB"/>
    <s v="VTE"/>
    <s v="FMM"/>
    <s v="CPL"/>
    <s v="Hyperion"/>
    <n v="1"/>
    <n v="1.8914743667114053E-2"/>
    <n v="20.122067730972397"/>
  </r>
  <r>
    <x v="2"/>
    <s v="BOE"/>
    <x v="8"/>
    <x v="1"/>
    <s v="RGB"/>
    <s v="VTE"/>
    <s v="FMM"/>
    <s v="EIL"/>
    <s v="Hyperion"/>
    <n v="1"/>
    <n v="2.1016381852348954E-3"/>
    <n v="4.4715706068827563"/>
  </r>
  <r>
    <x v="2"/>
    <s v="BOE"/>
    <x v="8"/>
    <x v="1"/>
    <s v="RGB"/>
    <s v="VTE"/>
    <s v="FMM"/>
    <s v="ETL"/>
    <s v="Aglaia Tech"/>
    <n v="0.7"/>
    <n v="0.11916288510281853"/>
    <n v="7.0427237058403387"/>
  </r>
  <r>
    <x v="2"/>
    <s v="BOE"/>
    <x v="8"/>
    <x v="1"/>
    <s v="RGB"/>
    <s v="VTE"/>
    <s v="FMM"/>
    <s v="ETL"/>
    <s v="LG Chem"/>
    <n v="0.1"/>
    <n v="1.7023269300402644E-2"/>
    <n v="1.0061033865486197"/>
  </r>
  <r>
    <x v="2"/>
    <s v="BOE"/>
    <x v="8"/>
    <x v="1"/>
    <s v="RGB"/>
    <s v="VTE"/>
    <s v="FMM"/>
    <s v="ETL"/>
    <s v="Merck"/>
    <n v="0.2"/>
    <n v="3.4046538600805289E-2"/>
    <n v="2.0122067730972395"/>
  </r>
  <r>
    <x v="2"/>
    <s v="BOE"/>
    <x v="8"/>
    <x v="1"/>
    <s v="RGB"/>
    <s v="VTE"/>
    <s v="FMM"/>
    <s v="G_Dopant"/>
    <s v="UDC"/>
    <n v="1"/>
    <n v="0.36734415111811519"/>
    <n v="1.7038225933122226"/>
  </r>
  <r>
    <x v="2"/>
    <s v="BOE"/>
    <x v="8"/>
    <x v="1"/>
    <s v="RGB"/>
    <s v="VTE"/>
    <s v="FMM"/>
    <s v="G_Host"/>
    <s v="DuPont"/>
    <n v="0.1"/>
    <n v="5.208978857584691E-2"/>
    <n v="2.6212655281726502"/>
  </r>
  <r>
    <x v="2"/>
    <s v="BOE"/>
    <x v="8"/>
    <x v="1"/>
    <s v="RGB"/>
    <s v="VTE"/>
    <s v="FMM"/>
    <s v="G_Host"/>
    <s v="LTOM"/>
    <n v="0.4"/>
    <n v="0.20835915430338764"/>
    <n v="10.485062112690601"/>
  </r>
  <r>
    <x v="2"/>
    <s v="BOE"/>
    <x v="8"/>
    <x v="1"/>
    <s v="RGB"/>
    <s v="VTE"/>
    <s v="FMM"/>
    <s v="G_Host"/>
    <s v="Merck"/>
    <n v="0.05"/>
    <n v="2.6044894287923455E-2"/>
    <n v="1.3106327640863251"/>
  </r>
  <r>
    <x v="2"/>
    <s v="BOE"/>
    <x v="8"/>
    <x v="1"/>
    <s v="RGB"/>
    <s v="VTE"/>
    <s v="FMM"/>
    <s v="G_Host"/>
    <s v="Samsung SDI"/>
    <n v="0.45"/>
    <n v="0.23440404859131109"/>
    <n v="11.795694876776926"/>
  </r>
  <r>
    <x v="2"/>
    <s v="BOE"/>
    <x v="8"/>
    <x v="1"/>
    <s v="RGB"/>
    <s v="VTE"/>
    <s v="FMM"/>
    <s v="G_Prime"/>
    <s v="Hyperion"/>
    <n v="0.3"/>
    <n v="8.5116346502013246E-2"/>
    <n v="10.0610338654862"/>
  </r>
  <r>
    <x v="2"/>
    <s v="BOE"/>
    <x v="8"/>
    <x v="1"/>
    <s v="RGB"/>
    <s v="VTE"/>
    <s v="FMM"/>
    <s v="G_Prime"/>
    <s v="Merck"/>
    <n v="0.7"/>
    <n v="0.19860480850469758"/>
    <n v="23.475745686134466"/>
  </r>
  <r>
    <x v="2"/>
    <s v="BOE"/>
    <x v="8"/>
    <x v="1"/>
    <s v="RGB"/>
    <s v="VTE"/>
    <s v="FMM"/>
    <s v="HIL"/>
    <s v="Hyperion"/>
    <n v="0.3"/>
    <n v="1.5131794933691245E-3"/>
    <n v="1.6097654184777921"/>
  </r>
  <r>
    <x v="2"/>
    <s v="BOE"/>
    <x v="8"/>
    <x v="1"/>
    <s v="RGB"/>
    <s v="VTE"/>
    <s v="FMM"/>
    <s v="HIL"/>
    <s v="Idemitsu Kosan"/>
    <n v="0.7"/>
    <n v="3.5307521511946239E-3"/>
    <n v="3.7561193097815151"/>
  </r>
  <r>
    <x v="2"/>
    <s v="BOE"/>
    <x v="8"/>
    <x v="1"/>
    <s v="RGB"/>
    <s v="VTE"/>
    <s v="FMM"/>
    <s v="HTL"/>
    <s v="Hyperion"/>
    <n v="0.4"/>
    <n v="2.5296313718936734E-2"/>
    <n v="22.996648835397028"/>
  </r>
  <r>
    <x v="2"/>
    <s v="BOE"/>
    <x v="8"/>
    <x v="1"/>
    <s v="RGB"/>
    <s v="VTE"/>
    <s v="FMM"/>
    <s v="HTL"/>
    <s v="Idemitsu Kosan"/>
    <n v="0.6"/>
    <n v="3.7944470578405103E-2"/>
    <n v="34.494973253095544"/>
  </r>
  <r>
    <x v="2"/>
    <s v="BOE"/>
    <x v="8"/>
    <x v="1"/>
    <s v="RGB"/>
    <s v="VTE"/>
    <s v="FMM"/>
    <s v="P_Dopant"/>
    <s v="Novaled"/>
    <n v="1"/>
    <n v="0.16434810608536882"/>
    <n v="0.76016700317006858"/>
  </r>
  <r>
    <x v="2"/>
    <s v="BOE"/>
    <x v="8"/>
    <x v="1"/>
    <s v="RGB"/>
    <s v="VTE"/>
    <s v="FMM"/>
    <s v="R_Dopant"/>
    <s v="UDC"/>
    <n v="1"/>
    <n v="0.18708363485257934"/>
    <n v="1.0908666755252439"/>
  </r>
  <r>
    <x v="2"/>
    <s v="BOE"/>
    <x v="8"/>
    <x v="1"/>
    <s v="RGB"/>
    <s v="VTE"/>
    <s v="FMM"/>
    <s v="R_Host"/>
    <s v="DuPont"/>
    <n v="0.8"/>
    <n v="0.37700352306152424"/>
    <n v="21.817333510504874"/>
  </r>
  <r>
    <x v="2"/>
    <s v="BOE"/>
    <x v="8"/>
    <x v="1"/>
    <s v="RGB"/>
    <s v="VTE"/>
    <s v="FMM"/>
    <s v="R_Host"/>
    <s v="Unknown"/>
    <n v="0.2"/>
    <n v="9.4250880765381059E-2"/>
    <n v="5.4543333776262184"/>
  </r>
  <r>
    <x v="2"/>
    <s v="BOE"/>
    <x v="8"/>
    <x v="1"/>
    <s v="RGB"/>
    <s v="VTE"/>
    <s v="FMM"/>
    <s v="R_Prime"/>
    <s v="LTOM"/>
    <n v="1"/>
    <n v="0.49178333534496543"/>
    <n v="58.130417889475829"/>
  </r>
  <r>
    <x v="2"/>
    <s v="BOE"/>
    <x v="0"/>
    <x v="0"/>
    <s v="RGB"/>
    <s v="VTE"/>
    <s v="FMM"/>
    <s v="aETL"/>
    <s v="Hyperion"/>
    <n v="0.1"/>
    <n v="0.31623705461824975"/>
    <n v="12.205801307212807"/>
  </r>
  <r>
    <x v="2"/>
    <s v="BOE"/>
    <x v="0"/>
    <x v="0"/>
    <s v="RGB"/>
    <s v="VTE"/>
    <s v="FMM"/>
    <s v="aETL"/>
    <s v="Solus AM"/>
    <n v="0.9"/>
    <n v="2.8461334915642484"/>
    <n v="109.85221176491527"/>
  </r>
  <r>
    <x v="2"/>
    <s v="BOE"/>
    <x v="0"/>
    <x v="0"/>
    <s v="RGB"/>
    <s v="VTE"/>
    <s v="FMM"/>
    <s v="B_Dopant"/>
    <s v="SFC"/>
    <n v="0.5"/>
    <n v="0.98640997523785612"/>
    <n v="3.9801526001780894"/>
  </r>
  <r>
    <x v="2"/>
    <s v="BOE"/>
    <x v="0"/>
    <x v="0"/>
    <s v="RGB"/>
    <s v="VTE"/>
    <s v="FMM"/>
    <s v="B_Dopant"/>
    <s v="Sunera"/>
    <n v="0.5"/>
    <n v="0.98640997523785612"/>
    <n v="3.9801526001780894"/>
  </r>
  <r>
    <x v="2"/>
    <s v="BOE"/>
    <x v="0"/>
    <x v="0"/>
    <s v="RGB"/>
    <s v="VTE"/>
    <s v="FMM"/>
    <s v="B_Host"/>
    <s v="Idemitsu Kosan"/>
    <n v="0.1"/>
    <n v="0.47435522371364069"/>
    <n v="15.920610400712357"/>
  </r>
  <r>
    <x v="2"/>
    <s v="BOE"/>
    <x v="0"/>
    <x v="0"/>
    <s v="RGB"/>
    <s v="VTE"/>
    <s v="FMM"/>
    <s v="B_Host"/>
    <s v="LG Chem"/>
    <n v="0.9"/>
    <n v="4.2691970134227661"/>
    <n v="143.28549360641122"/>
  </r>
  <r>
    <x v="2"/>
    <s v="BOE"/>
    <x v="0"/>
    <x v="0"/>
    <s v="RGB"/>
    <s v="VTE"/>
    <s v="FMM"/>
    <s v="B_Prime"/>
    <s v="LG Chem"/>
    <n v="0.4"/>
    <n v="1.461751405585161"/>
    <n v="142.4010152508161"/>
  </r>
  <r>
    <x v="2"/>
    <s v="BOE"/>
    <x v="0"/>
    <x v="0"/>
    <s v="RGB"/>
    <s v="VTE"/>
    <s v="FMM"/>
    <s v="B_Prime"/>
    <s v="Merck"/>
    <n v="0.4"/>
    <n v="1.461751405585161"/>
    <n v="142.4010152508161"/>
  </r>
  <r>
    <x v="2"/>
    <s v="BOE"/>
    <x v="0"/>
    <x v="0"/>
    <s v="RGB"/>
    <s v="VTE"/>
    <s v="FMM"/>
    <s v="B_Prime"/>
    <s v="Unknown"/>
    <n v="0.2"/>
    <n v="0.73087570279258052"/>
    <n v="71.200507625408051"/>
  </r>
  <r>
    <x v="2"/>
    <s v="BOE"/>
    <x v="0"/>
    <x v="0"/>
    <s v="RGB"/>
    <s v="VTE"/>
    <s v="FMM"/>
    <s v="CPL"/>
    <s v="Hyperion"/>
    <n v="1"/>
    <n v="0.50597928738919962"/>
    <n v="256.32182745146889"/>
  </r>
  <r>
    <x v="2"/>
    <s v="BOE"/>
    <x v="0"/>
    <x v="0"/>
    <s v="RGB"/>
    <s v="VTE"/>
    <s v="FMM"/>
    <s v="EIL"/>
    <s v="Hyperion"/>
    <n v="1"/>
    <n v="5.5531513627295394E-2"/>
    <n v="97.646410457702459"/>
  </r>
  <r>
    <x v="2"/>
    <s v="BOE"/>
    <x v="0"/>
    <x v="0"/>
    <s v="RGB"/>
    <s v="VTE"/>
    <s v="FMM"/>
    <s v="ETL"/>
    <s v="Aglaia Tech"/>
    <n v="0.9"/>
    <n v="2.4829250373036307"/>
    <n v="105.45812329431864"/>
  </r>
  <r>
    <x v="2"/>
    <s v="BOE"/>
    <x v="0"/>
    <x v="0"/>
    <s v="RGB"/>
    <s v="VTE"/>
    <s v="FMM"/>
    <s v="ETL"/>
    <s v="LG Chem"/>
    <n v="0.05"/>
    <n v="0.13794027985020171"/>
    <n v="5.8587846274621462"/>
  </r>
  <r>
    <x v="2"/>
    <s v="BOE"/>
    <x v="0"/>
    <x v="0"/>
    <s v="RGB"/>
    <s v="VTE"/>
    <s v="FMM"/>
    <s v="ETL"/>
    <s v="Merck"/>
    <n v="0.05"/>
    <n v="0.13794027985020171"/>
    <n v="5.8587846274621462"/>
  </r>
  <r>
    <x v="2"/>
    <s v="BOE"/>
    <x v="0"/>
    <x v="0"/>
    <s v="RGB"/>
    <s v="VTE"/>
    <s v="FMM"/>
    <s v="G_Dopant"/>
    <s v="Summer Sprout"/>
    <n v="0.3"/>
    <n v="2.5926302693939625"/>
    <n v="4.6525642629846446"/>
  </r>
  <r>
    <x v="2"/>
    <s v="BOE"/>
    <x v="0"/>
    <x v="0"/>
    <s v="RGB"/>
    <s v="VTE"/>
    <s v="FMM"/>
    <s v="G_Dopant"/>
    <s v="UDC"/>
    <n v="0.7"/>
    <n v="6.0494706285859117"/>
    <n v="10.855983280297504"/>
  </r>
  <r>
    <x v="2"/>
    <s v="BOE"/>
    <x v="0"/>
    <x v="0"/>
    <s v="RGB"/>
    <s v="VTE"/>
    <s v="FMM"/>
    <s v="G_Host"/>
    <s v="DuPont"/>
    <n v="0.1"/>
    <n v="0.68040245891602558"/>
    <n v="28.953296124086194"/>
  </r>
  <r>
    <x v="2"/>
    <s v="BOE"/>
    <x v="0"/>
    <x v="0"/>
    <s v="RGB"/>
    <s v="VTE"/>
    <s v="FMM"/>
    <s v="G_Host"/>
    <s v="LTOM"/>
    <n v="0.55000000000000004"/>
    <n v="3.7422135240381409"/>
    <n v="159.24312868247407"/>
  </r>
  <r>
    <x v="2"/>
    <s v="BOE"/>
    <x v="0"/>
    <x v="0"/>
    <s v="RGB"/>
    <s v="VTE"/>
    <s v="FMM"/>
    <s v="G_Host"/>
    <s v="Merck"/>
    <n v="0.05"/>
    <n v="0.34020122945801279"/>
    <n v="14.476648062043097"/>
  </r>
  <r>
    <x v="2"/>
    <s v="BOE"/>
    <x v="0"/>
    <x v="0"/>
    <s v="RGB"/>
    <s v="VTE"/>
    <s v="FMM"/>
    <s v="G_Host"/>
    <s v="Samsung SDI"/>
    <n v="0.3"/>
    <n v="2.0412073767480767"/>
    <n v="86.859888372258567"/>
  </r>
  <r>
    <x v="2"/>
    <s v="BOE"/>
    <x v="0"/>
    <x v="0"/>
    <s v="RGB"/>
    <s v="VTE"/>
    <s v="FMM"/>
    <s v="G_Prime"/>
    <s v="Duksan Neolux"/>
    <n v="0.1"/>
    <n v="0.25965068235343608"/>
    <n v="28.53304201686111"/>
  </r>
  <r>
    <x v="2"/>
    <s v="BOE"/>
    <x v="0"/>
    <x v="0"/>
    <s v="RGB"/>
    <s v="VTE"/>
    <s v="FMM"/>
    <s v="G_Prime"/>
    <s v="Hyperion"/>
    <n v="0.5"/>
    <n v="1.2982534117671802"/>
    <n v="142.66521008430553"/>
  </r>
  <r>
    <x v="2"/>
    <s v="BOE"/>
    <x v="0"/>
    <x v="0"/>
    <s v="RGB"/>
    <s v="VTE"/>
    <s v="FMM"/>
    <s v="G_Prime"/>
    <s v="Merck"/>
    <n v="0.4"/>
    <n v="1.0386027294137443"/>
    <n v="114.13216806744444"/>
  </r>
  <r>
    <x v="2"/>
    <s v="BOE"/>
    <x v="0"/>
    <x v="0"/>
    <s v="RGB"/>
    <s v="VTE"/>
    <s v="FMM"/>
    <s v="HIL"/>
    <s v="Hyperion"/>
    <n v="0.2"/>
    <n v="2.7536287749072092E-2"/>
    <n v="11.717569254924296"/>
  </r>
  <r>
    <x v="2"/>
    <s v="BOE"/>
    <x v="0"/>
    <x v="0"/>
    <s v="RGB"/>
    <s v="VTE"/>
    <s v="FMM"/>
    <s v="HIL"/>
    <s v="Idemitsu Kosan"/>
    <n v="0.8"/>
    <n v="0.11014515099628837"/>
    <n v="46.870277019697184"/>
  </r>
  <r>
    <x v="2"/>
    <s v="BOE"/>
    <x v="0"/>
    <x v="0"/>
    <s v="RGB"/>
    <s v="VTE"/>
    <s v="FMM"/>
    <s v="HTL"/>
    <s v="Hyperion"/>
    <n v="0.8"/>
    <n v="1.180126617817375"/>
    <n v="502.18153949675548"/>
  </r>
  <r>
    <x v="2"/>
    <s v="BOE"/>
    <x v="0"/>
    <x v="0"/>
    <s v="RGB"/>
    <s v="VTE"/>
    <s v="FMM"/>
    <s v="HTL"/>
    <s v="Idemitsu Kosan"/>
    <n v="0.1"/>
    <n v="0.14751582722717188"/>
    <n v="62.772692437094435"/>
  </r>
  <r>
    <x v="2"/>
    <s v="BOE"/>
    <x v="0"/>
    <x v="0"/>
    <s v="RGB"/>
    <s v="VTE"/>
    <s v="FMM"/>
    <s v="HTL"/>
    <s v="Unknown"/>
    <n v="0.1"/>
    <n v="0.14751582722717188"/>
    <n v="62.772692437094435"/>
  </r>
  <r>
    <x v="2"/>
    <s v="BOE"/>
    <x v="0"/>
    <x v="0"/>
    <s v="RGB"/>
    <s v="VTE"/>
    <s v="FMM"/>
    <s v="P_Dopant"/>
    <s v="Novaled"/>
    <n v="0.7"/>
    <n v="1.3745160253028155"/>
    <n v="5.8099614222332967"/>
  </r>
  <r>
    <x v="2"/>
    <s v="BOE"/>
    <x v="0"/>
    <x v="0"/>
    <s v="RGB"/>
    <s v="VTE"/>
    <s v="FMM"/>
    <s v="P_Dopant"/>
    <s v="Summer Sprout"/>
    <n v="0.3"/>
    <n v="0.58907829655834953"/>
    <n v="2.4899834666714127"/>
  </r>
  <r>
    <x v="2"/>
    <s v="BOE"/>
    <x v="0"/>
    <x v="0"/>
    <s v="RGB"/>
    <s v="VTE"/>
    <s v="FMM"/>
    <s v="R_Dopant"/>
    <s v="UDC"/>
    <n v="1"/>
    <n v="2.6776380342725994"/>
    <n v="9.8743561137002498"/>
  </r>
  <r>
    <x v="2"/>
    <s v="BOE"/>
    <x v="0"/>
    <x v="0"/>
    <s v="RGB"/>
    <s v="VTE"/>
    <s v="FMM"/>
    <s v="R_Host"/>
    <s v="DuPont"/>
    <n v="0.7"/>
    <n v="5.1753830739945821"/>
    <n v="201.60143732138005"/>
  </r>
  <r>
    <x v="2"/>
    <s v="BOE"/>
    <x v="0"/>
    <x v="0"/>
    <s v="RGB"/>
    <s v="VTE"/>
    <s v="FMM"/>
    <s v="R_Host"/>
    <s v="Unknown"/>
    <n v="0.3"/>
    <n v="2.2180213174262495"/>
    <n v="86.400615994877157"/>
  </r>
  <r>
    <x v="2"/>
    <s v="BOE"/>
    <x v="0"/>
    <x v="0"/>
    <s v="RGB"/>
    <s v="VTE"/>
    <s v="FMM"/>
    <s v="R_Prime"/>
    <s v="LTOM"/>
    <n v="1"/>
    <n v="7.0946220098174448"/>
    <n v="762.86258170080043"/>
  </r>
  <r>
    <x v="2"/>
    <s v="BOE"/>
    <x v="1"/>
    <x v="0"/>
    <s v="RGB"/>
    <s v="VTE"/>
    <s v="FMM"/>
    <s v="aETL"/>
    <s v="Solus AM"/>
    <n v="1"/>
    <n v="11.986704252409785"/>
    <n v="470.75912626057084"/>
  </r>
  <r>
    <x v="2"/>
    <s v="BOE"/>
    <x v="1"/>
    <x v="0"/>
    <s v="RGB"/>
    <s v="VTE"/>
    <s v="FMM"/>
    <s v="B_Dopant"/>
    <s v="SFC"/>
    <n v="0.5"/>
    <n v="3.2054533996596883"/>
    <n v="14.866077671386446"/>
  </r>
  <r>
    <x v="2"/>
    <s v="BOE"/>
    <x v="1"/>
    <x v="0"/>
    <s v="RGB"/>
    <s v="VTE"/>
    <s v="FMM"/>
    <s v="B_Dopant"/>
    <s v="Sunera"/>
    <n v="0.5"/>
    <n v="3.2054533996596883"/>
    <n v="14.866077671386446"/>
  </r>
  <r>
    <x v="2"/>
    <s v="BOE"/>
    <x v="1"/>
    <x v="0"/>
    <s v="RGB"/>
    <s v="VTE"/>
    <s v="FMM"/>
    <s v="B_Host"/>
    <s v="Idemitsu Kosan"/>
    <n v="0.1"/>
    <n v="1.5576914041321468"/>
    <n v="59.464310685545797"/>
  </r>
  <r>
    <x v="2"/>
    <s v="BOE"/>
    <x v="1"/>
    <x v="0"/>
    <s v="RGB"/>
    <s v="VTE"/>
    <s v="FMM"/>
    <s v="B_Host"/>
    <s v="LG Chem"/>
    <n v="0.9"/>
    <n v="14.019222637189319"/>
    <n v="535.17879616991218"/>
  </r>
  <r>
    <x v="2"/>
    <s v="BOE"/>
    <x v="1"/>
    <x v="0"/>
    <s v="RGB"/>
    <s v="VTE"/>
    <s v="FMM"/>
    <s v="B_Prime"/>
    <s v="LG Chem"/>
    <n v="0.5"/>
    <n v="6.2630529718841137"/>
    <n v="686.52372579666587"/>
  </r>
  <r>
    <x v="2"/>
    <s v="BOE"/>
    <x v="1"/>
    <x v="0"/>
    <s v="RGB"/>
    <s v="VTE"/>
    <s v="FMM"/>
    <s v="B_Prime"/>
    <s v="Merck"/>
    <n v="0.5"/>
    <n v="6.2630529718841137"/>
    <n v="686.52372579666587"/>
  </r>
  <r>
    <x v="2"/>
    <s v="BOE"/>
    <x v="1"/>
    <x v="0"/>
    <s v="RGB"/>
    <s v="VTE"/>
    <s v="FMM"/>
    <s v="CPL"/>
    <s v="Hyperion"/>
    <n v="1"/>
    <n v="2.1096599484241221"/>
    <n v="988.59416514719874"/>
  </r>
  <r>
    <x v="2"/>
    <s v="BOE"/>
    <x v="1"/>
    <x v="0"/>
    <s v="RGB"/>
    <s v="VTE"/>
    <s v="FMM"/>
    <s v="EIL"/>
    <s v="Hyperion"/>
    <n v="1"/>
    <n v="0.20091999508801164"/>
    <n v="376.60730100845672"/>
  </r>
  <r>
    <x v="2"/>
    <s v="BOE"/>
    <x v="1"/>
    <x v="0"/>
    <s v="RGB"/>
    <s v="VTE"/>
    <s v="FMM"/>
    <s v="ETL"/>
    <s v="Hyperion"/>
    <n v="0.6"/>
    <n v="6.3217467254491959"/>
    <n v="271.15725672608875"/>
  </r>
  <r>
    <x v="2"/>
    <s v="BOE"/>
    <x v="1"/>
    <x v="0"/>
    <s v="RGB"/>
    <s v="VTE"/>
    <s v="FMM"/>
    <s v="ETL"/>
    <s v="LG Chem"/>
    <n v="0.05"/>
    <n v="0.52681222712076636"/>
    <n v="22.596438060507396"/>
  </r>
  <r>
    <x v="2"/>
    <s v="BOE"/>
    <x v="1"/>
    <x v="0"/>
    <s v="RGB"/>
    <s v="VTE"/>
    <s v="FMM"/>
    <s v="ETL"/>
    <s v="Merck"/>
    <n v="0.35"/>
    <n v="3.6876855898453642"/>
    <n v="158.17506642355178"/>
  </r>
  <r>
    <x v="2"/>
    <s v="BOE"/>
    <x v="1"/>
    <x v="0"/>
    <s v="RGB"/>
    <s v="VTE"/>
    <s v="FMM"/>
    <s v="G_Dopant"/>
    <s v="Summer Sprout"/>
    <n v="0.1"/>
    <n v="3.0634923838573078"/>
    <n v="7.4719326435544087"/>
  </r>
  <r>
    <x v="2"/>
    <s v="BOE"/>
    <x v="1"/>
    <x v="0"/>
    <s v="RGB"/>
    <s v="VTE"/>
    <s v="FMM"/>
    <s v="G_Dopant"/>
    <s v="UDC"/>
    <n v="0.9"/>
    <n v="27.571431454715768"/>
    <n v="67.24739379198968"/>
  </r>
  <r>
    <x v="2"/>
    <s v="BOE"/>
    <x v="1"/>
    <x v="0"/>
    <s v="RGB"/>
    <s v="VTE"/>
    <s v="FMM"/>
    <s v="G_Host"/>
    <s v="DuPont"/>
    <n v="0.1"/>
    <n v="4.493012684124146"/>
    <n v="118.23717589800387"/>
  </r>
  <r>
    <x v="2"/>
    <s v="BOE"/>
    <x v="1"/>
    <x v="0"/>
    <s v="RGB"/>
    <s v="VTE"/>
    <s v="FMM"/>
    <s v="G_Host"/>
    <s v="LTOM"/>
    <n v="0.05"/>
    <n v="2.246506342062073"/>
    <n v="59.118587949001935"/>
  </r>
  <r>
    <x v="2"/>
    <s v="BOE"/>
    <x v="1"/>
    <x v="0"/>
    <s v="RGB"/>
    <s v="VTE"/>
    <s v="FMM"/>
    <s v="G_Host"/>
    <s v="Merck"/>
    <n v="0.05"/>
    <n v="2.246506342062073"/>
    <n v="59.118587949001935"/>
  </r>
  <r>
    <x v="2"/>
    <s v="BOE"/>
    <x v="1"/>
    <x v="0"/>
    <s v="RGB"/>
    <s v="VTE"/>
    <s v="FMM"/>
    <s v="G_Host"/>
    <s v="Samsung SDI"/>
    <n v="0.8"/>
    <n v="35.944101472993168"/>
    <n v="945.89740718403095"/>
  </r>
  <r>
    <x v="2"/>
    <s v="BOE"/>
    <x v="1"/>
    <x v="0"/>
    <s v="RGB"/>
    <s v="VTE"/>
    <s v="FMM"/>
    <s v="G_Prime"/>
    <s v="Hyperion"/>
    <n v="0.3"/>
    <n v="3.1703609614536901"/>
    <n v="330.14276387104968"/>
  </r>
  <r>
    <x v="2"/>
    <s v="BOE"/>
    <x v="1"/>
    <x v="0"/>
    <s v="RGB"/>
    <s v="VTE"/>
    <s v="FMM"/>
    <s v="G_Prime"/>
    <s v="Merck"/>
    <n v="0.7"/>
    <n v="7.39750891005861"/>
    <n v="770.33311569911598"/>
  </r>
  <r>
    <x v="2"/>
    <s v="BOE"/>
    <x v="1"/>
    <x v="0"/>
    <s v="RGB"/>
    <s v="VTE"/>
    <s v="FMM"/>
    <s v="HIL"/>
    <s v="Hyperion"/>
    <n v="0.3"/>
    <n v="0.1808279955792105"/>
    <n v="67.789314181522201"/>
  </r>
  <r>
    <x v="2"/>
    <s v="BOE"/>
    <x v="1"/>
    <x v="0"/>
    <s v="RGB"/>
    <s v="VTE"/>
    <s v="FMM"/>
    <s v="HIL"/>
    <s v="Idemitsu Kosan"/>
    <n v="0.7"/>
    <n v="0.42193198968482448"/>
    <n v="158.17506642355181"/>
  </r>
  <r>
    <x v="2"/>
    <s v="BOE"/>
    <x v="1"/>
    <x v="0"/>
    <s v="RGB"/>
    <s v="VTE"/>
    <s v="FMM"/>
    <s v="HTL"/>
    <s v="Hyperion"/>
    <n v="0.2"/>
    <n v="1.2916285398515033"/>
    <n v="484.20938701087289"/>
  </r>
  <r>
    <x v="2"/>
    <s v="BOE"/>
    <x v="1"/>
    <x v="0"/>
    <s v="RGB"/>
    <s v="VTE"/>
    <s v="FMM"/>
    <s v="HTL"/>
    <s v="Idemitsu Kosan"/>
    <n v="0.8"/>
    <n v="5.1665141594060131"/>
    <n v="1936.8375480434916"/>
  </r>
  <r>
    <x v="2"/>
    <s v="BOE"/>
    <x v="1"/>
    <x v="0"/>
    <s v="RGB"/>
    <s v="VTE"/>
    <s v="FMM"/>
    <s v="P_Dopant"/>
    <s v="Novaled"/>
    <n v="1"/>
    <n v="7.1045310263120935"/>
    <n v="32.011620585718823"/>
  </r>
  <r>
    <x v="2"/>
    <s v="BOE"/>
    <x v="1"/>
    <x v="0"/>
    <s v="RGB"/>
    <s v="VTE"/>
    <s v="FMM"/>
    <s v="R_Dopant"/>
    <s v="UDC"/>
    <n v="1"/>
    <n v="11.2982190302537"/>
    <n v="47.075912626057089"/>
  </r>
  <r>
    <x v="2"/>
    <s v="BOE"/>
    <x v="1"/>
    <x v="0"/>
    <s v="RGB"/>
    <s v="VTE"/>
    <s v="FMM"/>
    <s v="R_Host"/>
    <s v="DuPont"/>
    <n v="0.9"/>
    <n v="32.764835187735727"/>
    <n v="1129.8219030253699"/>
  </r>
  <r>
    <x v="2"/>
    <s v="BOE"/>
    <x v="1"/>
    <x v="0"/>
    <s v="RGB"/>
    <s v="VTE"/>
    <s v="FMM"/>
    <s v="R_Host"/>
    <s v="Unknown"/>
    <n v="0.1"/>
    <n v="3.6405372430817473"/>
    <n v="125.53576700281887"/>
  </r>
  <r>
    <x v="2"/>
    <s v="BOE"/>
    <x v="1"/>
    <x v="0"/>
    <s v="RGB"/>
    <s v="VTE"/>
    <s v="FMM"/>
    <s v="R_Prime"/>
    <s v="LTOM"/>
    <n v="0.9"/>
    <n v="26.84165559378906"/>
    <n v="2648.0200852157113"/>
  </r>
  <r>
    <x v="2"/>
    <s v="BOE"/>
    <x v="1"/>
    <x v="0"/>
    <s v="RGB"/>
    <s v="VTE"/>
    <s v="FMM"/>
    <s v="R_Prime"/>
    <s v="Merck"/>
    <n v="0.1"/>
    <n v="2.9824061770876735"/>
    <n v="294.2244539128568"/>
  </r>
  <r>
    <x v="2"/>
    <s v="BOE"/>
    <x v="9"/>
    <x v="0"/>
    <s v="RGB"/>
    <s v="VTE"/>
    <s v="FMM"/>
    <s v="aETL"/>
    <s v="Solus AM"/>
    <n v="1"/>
    <n v="3.4236562499999991E-2"/>
    <n v="1.3875"/>
  </r>
  <r>
    <x v="2"/>
    <s v="BOE"/>
    <x v="9"/>
    <x v="0"/>
    <s v="RGB"/>
    <s v="VTE"/>
    <s v="FMM"/>
    <s v="B_Dopant"/>
    <s v="SFC"/>
    <n v="0.5"/>
    <n v="3.2190603260869567E-2"/>
    <n v="0.13573369565217391"/>
  </r>
  <r>
    <x v="2"/>
    <s v="BOE"/>
    <x v="9"/>
    <x v="0"/>
    <s v="RGB"/>
    <s v="VTE"/>
    <s v="FMM"/>
    <s v="B_Dopant"/>
    <s v="Sunera"/>
    <n v="0.5"/>
    <n v="3.2190603260869567E-2"/>
    <n v="0.13573369565217391"/>
  </r>
  <r>
    <x v="2"/>
    <s v="BOE"/>
    <x v="9"/>
    <x v="0"/>
    <s v="RGB"/>
    <s v="VTE"/>
    <s v="FMM"/>
    <s v="B_Host"/>
    <s v="LG Chem"/>
    <n v="1"/>
    <n v="0.23725919895652173"/>
    <n v="7.9630434782608699"/>
  </r>
  <r>
    <x v="2"/>
    <s v="BOE"/>
    <x v="9"/>
    <x v="0"/>
    <s v="RGB"/>
    <s v="VTE"/>
    <s v="FMM"/>
    <s v="B_Prime"/>
    <s v="LG Chem"/>
    <n v="0.5"/>
    <n v="4.5431375000000003E-2"/>
    <n v="4.6250000000000009"/>
  </r>
  <r>
    <x v="2"/>
    <s v="BOE"/>
    <x v="9"/>
    <x v="0"/>
    <s v="RGB"/>
    <s v="VTE"/>
    <s v="FMM"/>
    <s v="B_Prime"/>
    <s v="Merck"/>
    <n v="0.5"/>
    <n v="4.5431375000000003E-2"/>
    <n v="4.6250000000000009"/>
  </r>
  <r>
    <x v="2"/>
    <s v="BOE"/>
    <x v="9"/>
    <x v="0"/>
    <s v="RGB"/>
    <s v="VTE"/>
    <s v="FMM"/>
    <s v="CPL"/>
    <s v="Hyperion"/>
    <n v="1"/>
    <n v="8.608049999999999E-3"/>
    <n v="4.1624999999999996"/>
  </r>
  <r>
    <x v="2"/>
    <s v="BOE"/>
    <x v="9"/>
    <x v="0"/>
    <s v="RGB"/>
    <s v="VTE"/>
    <s v="FMM"/>
    <s v="EIL"/>
    <s v="Hyperion"/>
    <n v="1"/>
    <n v="5.7386999999999998E-4"/>
    <n v="1.1100000000000001"/>
  </r>
  <r>
    <x v="2"/>
    <s v="BOE"/>
    <x v="9"/>
    <x v="0"/>
    <s v="RGB"/>
    <s v="VTE"/>
    <s v="FMM"/>
    <s v="ETL"/>
    <s v="Aglaia Tech"/>
    <n v="0.3"/>
    <n v="8.9093317499999974E-3"/>
    <n v="0.37462499999999987"/>
  </r>
  <r>
    <x v="2"/>
    <s v="BOE"/>
    <x v="9"/>
    <x v="0"/>
    <s v="RGB"/>
    <s v="VTE"/>
    <s v="FMM"/>
    <s v="ETL"/>
    <s v="LG Chem"/>
    <n v="0.05"/>
    <n v="1.4848886249999996E-3"/>
    <n v="6.2437499999999993E-2"/>
  </r>
  <r>
    <x v="2"/>
    <s v="BOE"/>
    <x v="9"/>
    <x v="0"/>
    <s v="RGB"/>
    <s v="VTE"/>
    <s v="FMM"/>
    <s v="ETL"/>
    <s v="Merck"/>
    <n v="0.65"/>
    <n v="1.9303552124999995E-2"/>
    <n v="0.8116874999999999"/>
  </r>
  <r>
    <x v="2"/>
    <s v="BOE"/>
    <x v="9"/>
    <x v="0"/>
    <s v="RGB"/>
    <s v="VTE"/>
    <s v="FMM"/>
    <s v="G_Dopant"/>
    <s v="UDC"/>
    <n v="1"/>
    <n v="0.47300487458823531"/>
    <n v="0.99312352941176474"/>
  </r>
  <r>
    <x v="2"/>
    <s v="BOE"/>
    <x v="9"/>
    <x v="0"/>
    <s v="RGB"/>
    <s v="VTE"/>
    <s v="FMM"/>
    <s v="G_Host"/>
    <s v="LTOM"/>
    <n v="1"/>
    <n v="0.55003764705882352"/>
    <n v="15.278823529411763"/>
  </r>
  <r>
    <x v="2"/>
    <s v="BOE"/>
    <x v="9"/>
    <x v="0"/>
    <s v="RGB"/>
    <s v="VTE"/>
    <s v="FMM"/>
    <s v="G_Prime"/>
    <s v="DuPont"/>
    <n v="0.25"/>
    <n v="1.6601239285714286E-2"/>
    <n v="1.7839285714285713"/>
  </r>
  <r>
    <x v="2"/>
    <s v="BOE"/>
    <x v="9"/>
    <x v="0"/>
    <s v="RGB"/>
    <s v="VTE"/>
    <s v="FMM"/>
    <s v="G_Prime"/>
    <s v="Merck"/>
    <n v="0.75"/>
    <n v="4.9803717857142847E-2"/>
    <n v="5.3517857142857137"/>
  </r>
  <r>
    <x v="2"/>
    <s v="BOE"/>
    <x v="9"/>
    <x v="0"/>
    <s v="RGB"/>
    <s v="VTE"/>
    <s v="FMM"/>
    <s v="HIL"/>
    <s v="Hyperion"/>
    <n v="0.3"/>
    <n v="5.1648299999999987E-4"/>
    <n v="0.19979999999999998"/>
  </r>
  <r>
    <x v="2"/>
    <s v="BOE"/>
    <x v="9"/>
    <x v="0"/>
    <s v="RGB"/>
    <s v="VTE"/>
    <s v="FMM"/>
    <s v="HIL"/>
    <s v="Idemitsu Kosan"/>
    <n v="0.7"/>
    <n v="1.2051269999999998E-3"/>
    <n v="0.46619999999999995"/>
  </r>
  <r>
    <x v="2"/>
    <s v="BOE"/>
    <x v="9"/>
    <x v="0"/>
    <s v="RGB"/>
    <s v="VTE"/>
    <s v="FMM"/>
    <s v="HTL"/>
    <s v="Hyperion"/>
    <n v="0.5"/>
    <n v="9.2229107142857113E-3"/>
    <n v="3.5678571428571426"/>
  </r>
  <r>
    <x v="2"/>
    <s v="BOE"/>
    <x v="9"/>
    <x v="0"/>
    <s v="RGB"/>
    <s v="VTE"/>
    <s v="FMM"/>
    <s v="HTL"/>
    <s v="Idemitsu Kosan"/>
    <n v="0.5"/>
    <n v="9.2229107142857113E-3"/>
    <n v="3.5678571428571426"/>
  </r>
  <r>
    <x v="2"/>
    <s v="BOE"/>
    <x v="9"/>
    <x v="0"/>
    <s v="RGB"/>
    <s v="VTE"/>
    <s v="FMM"/>
    <s v="n/p_CGL"/>
    <s v="Novaled"/>
    <n v="1"/>
    <n v="2.5432874999999997E-2"/>
    <n v="2.0812499999999998"/>
  </r>
  <r>
    <x v="2"/>
    <s v="BOE"/>
    <x v="9"/>
    <x v="0"/>
    <s v="RGB"/>
    <s v="VTE"/>
    <s v="FMM"/>
    <s v="P_Dopant"/>
    <s v="Novaled"/>
    <n v="1"/>
    <n v="0.10146021600000001"/>
    <n v="0.37740000000000001"/>
  </r>
  <r>
    <x v="2"/>
    <s v="BOE"/>
    <x v="9"/>
    <x v="0"/>
    <s v="RGB"/>
    <s v="VTE"/>
    <s v="FMM"/>
    <s v="R_Dopant"/>
    <s v="UDC"/>
    <n v="1"/>
    <n v="0.13155581250000004"/>
    <n v="0.56761363636363649"/>
  </r>
  <r>
    <x v="2"/>
    <s v="BOE"/>
    <x v="9"/>
    <x v="0"/>
    <s v="RGB"/>
    <s v="VTE"/>
    <s v="FMM"/>
    <s v="R_Host"/>
    <s v="DuPont"/>
    <n v="0.9"/>
    <n v="0.37402560000000001"/>
    <n v="13.622727272727273"/>
  </r>
  <r>
    <x v="2"/>
    <s v="BOE"/>
    <x v="9"/>
    <x v="0"/>
    <s v="RGB"/>
    <s v="VTE"/>
    <s v="FMM"/>
    <s v="R_Host"/>
    <s v="Unknown"/>
    <n v="0.1"/>
    <n v="4.1558400000000009E-2"/>
    <n v="1.5136363636363637"/>
  </r>
  <r>
    <x v="2"/>
    <s v="BOE"/>
    <x v="9"/>
    <x v="0"/>
    <s v="RGB"/>
    <s v="VTE"/>
    <s v="FMM"/>
    <s v="R_Prime"/>
    <s v="LTOM"/>
    <n v="1"/>
    <n v="0.12493628124999999"/>
    <n v="12.71875"/>
  </r>
  <r>
    <x v="2"/>
    <s v="China Star"/>
    <x v="0"/>
    <x v="0"/>
    <s v="RGB"/>
    <s v="VTE"/>
    <s v="FMM"/>
    <s v="aETL"/>
    <s v="LG Chem"/>
    <n v="1"/>
    <n v="7.4948742127266277"/>
    <n v="289.27965311821794"/>
  </r>
  <r>
    <x v="2"/>
    <s v="China Star"/>
    <x v="0"/>
    <x v="0"/>
    <s v="RGB"/>
    <s v="VTE"/>
    <s v="FMM"/>
    <s v="B_Dopant"/>
    <s v="SFC"/>
    <n v="0.5"/>
    <n v="2.3378091145932003"/>
    <n v="9.4330321668984105"/>
  </r>
  <r>
    <x v="2"/>
    <s v="China Star"/>
    <x v="0"/>
    <x v="0"/>
    <s v="RGB"/>
    <s v="VTE"/>
    <s v="FMM"/>
    <s v="B_Dopant"/>
    <s v="UIV"/>
    <n v="0.5"/>
    <n v="2.3378091145932003"/>
    <n v="9.4330321668984105"/>
  </r>
  <r>
    <x v="2"/>
    <s v="China Star"/>
    <x v="0"/>
    <x v="0"/>
    <s v="RGB"/>
    <s v="VTE"/>
    <s v="FMM"/>
    <s v="B_Host"/>
    <s v="Idemitsu Kosan"/>
    <n v="0.7"/>
    <n v="7.8696119805526941"/>
    <n v="264.12490067315548"/>
  </r>
  <r>
    <x v="2"/>
    <s v="China Star"/>
    <x v="0"/>
    <x v="0"/>
    <s v="RGB"/>
    <s v="VTE"/>
    <s v="FMM"/>
    <s v="B_Host"/>
    <s v="LG Chem"/>
    <n v="0.3"/>
    <n v="3.3726908488082978"/>
    <n v="113.19638600278094"/>
  </r>
  <r>
    <x v="2"/>
    <s v="China Star"/>
    <x v="0"/>
    <x v="0"/>
    <s v="RGB"/>
    <s v="VTE"/>
    <s v="FMM"/>
    <s v="B_Prime"/>
    <s v="Idemitsu Kosan"/>
    <n v="0.95"/>
    <n v="8.2278947212118076"/>
    <n v="801.5457055150622"/>
  </r>
  <r>
    <x v="2"/>
    <s v="China Star"/>
    <x v="0"/>
    <x v="0"/>
    <s v="RGB"/>
    <s v="VTE"/>
    <s v="FMM"/>
    <s v="B_Prime"/>
    <s v="Unknown"/>
    <n v="0.05"/>
    <n v="0.43304709059009516"/>
    <n v="42.186616079740119"/>
  </r>
  <r>
    <x v="2"/>
    <s v="China Star"/>
    <x v="0"/>
    <x v="0"/>
    <s v="RGB"/>
    <s v="VTE"/>
    <s v="FMM"/>
    <s v="CPL"/>
    <s v="Unknown"/>
    <n v="1"/>
    <n v="1.1991798740362603"/>
    <n v="607.48727154825758"/>
  </r>
  <r>
    <x v="2"/>
    <s v="China Star"/>
    <x v="0"/>
    <x v="0"/>
    <s v="RGB"/>
    <s v="VTE"/>
    <s v="FMM"/>
    <s v="EIL"/>
    <s v="Jilin OLED"/>
    <n v="1"/>
    <n v="0.13161067098266446"/>
    <n v="231.42372249457435"/>
  </r>
  <r>
    <x v="2"/>
    <s v="China Star"/>
    <x v="0"/>
    <x v="0"/>
    <s v="RGB"/>
    <s v="VTE"/>
    <s v="FMM"/>
    <s v="ETL"/>
    <s v="Idemitsu Kosan"/>
    <n v="0.5"/>
    <n v="3.2692090672093839"/>
    <n v="138.85423349674457"/>
  </r>
  <r>
    <x v="2"/>
    <s v="China Star"/>
    <x v="0"/>
    <x v="0"/>
    <s v="RGB"/>
    <s v="VTE"/>
    <s v="FMM"/>
    <s v="ETL"/>
    <s v="LG Chem"/>
    <n v="0.4"/>
    <n v="2.615367253767507"/>
    <n v="111.08338679739566"/>
  </r>
  <r>
    <x v="2"/>
    <s v="China Star"/>
    <x v="0"/>
    <x v="0"/>
    <s v="RGB"/>
    <s v="VTE"/>
    <s v="FMM"/>
    <s v="ETL"/>
    <s v="Unknown"/>
    <n v="0.1"/>
    <n v="0.65384181344187675"/>
    <n v="27.770846699348915"/>
  </r>
  <r>
    <x v="2"/>
    <s v="China Star"/>
    <x v="0"/>
    <x v="0"/>
    <s v="RGB"/>
    <s v="VTE"/>
    <s v="FMM"/>
    <s v="G_Dopant"/>
    <s v="UDC"/>
    <n v="1"/>
    <n v="20.481932214503082"/>
    <n v="36.75553239619709"/>
  </r>
  <r>
    <x v="2"/>
    <s v="China Star"/>
    <x v="0"/>
    <x v="0"/>
    <s v="RGB"/>
    <s v="VTE"/>
    <s v="FMM"/>
    <s v="G_Host"/>
    <s v="LG Chem"/>
    <n v="0.4"/>
    <n v="6.4502635211569146"/>
    <n v="274.47929877263465"/>
  </r>
  <r>
    <x v="2"/>
    <s v="China Star"/>
    <x v="0"/>
    <x v="0"/>
    <s v="RGB"/>
    <s v="VTE"/>
    <s v="FMM"/>
    <s v="G_Host"/>
    <s v="Samsung SDI"/>
    <n v="0.6"/>
    <n v="9.6753952817353728"/>
    <n v="411.71894815895206"/>
  </r>
  <r>
    <x v="2"/>
    <s v="China Star"/>
    <x v="0"/>
    <x v="0"/>
    <s v="RGB"/>
    <s v="VTE"/>
    <s v="FMM"/>
    <s v="G_Prime"/>
    <s v="Jilin OLED"/>
    <n v="0.2"/>
    <n v="1.2307534332665999"/>
    <n v="135.24763002929669"/>
  </r>
  <r>
    <x v="2"/>
    <s v="China Star"/>
    <x v="0"/>
    <x v="0"/>
    <s v="RGB"/>
    <s v="VTE"/>
    <s v="FMM"/>
    <s v="G_Prime"/>
    <s v="Merck"/>
    <n v="0.8"/>
    <n v="4.9230137330663997"/>
    <n v="540.99052011718675"/>
  </r>
  <r>
    <x v="2"/>
    <s v="China Star"/>
    <x v="0"/>
    <x v="0"/>
    <s v="RGB"/>
    <s v="VTE"/>
    <s v="FMM"/>
    <s v="HIL"/>
    <s v="Unknown"/>
    <n v="1"/>
    <n v="0.32630744871734979"/>
    <n v="138.85423349674463"/>
  </r>
  <r>
    <x v="2"/>
    <s v="China Star"/>
    <x v="0"/>
    <x v="0"/>
    <s v="RGB"/>
    <s v="VTE"/>
    <s v="FMM"/>
    <s v="HTL"/>
    <s v="Merck"/>
    <n v="0.8"/>
    <n v="2.7969209890058546"/>
    <n v="1190.1791442578108"/>
  </r>
  <r>
    <x v="2"/>
    <s v="China Star"/>
    <x v="0"/>
    <x v="0"/>
    <s v="RGB"/>
    <s v="VTE"/>
    <s v="FMM"/>
    <s v="HTL"/>
    <s v="Unknown"/>
    <n v="0.2"/>
    <n v="0.69923024725146365"/>
    <n v="297.54478606445269"/>
  </r>
  <r>
    <x v="2"/>
    <s v="China Star"/>
    <x v="0"/>
    <x v="0"/>
    <s v="RGB"/>
    <s v="VTE"/>
    <s v="FMM"/>
    <s v="P_Dopant"/>
    <s v="Novaled"/>
    <n v="1"/>
    <n v="4.6537533259470143"/>
    <n v="19.671016412038821"/>
  </r>
  <r>
    <x v="2"/>
    <s v="China Star"/>
    <x v="0"/>
    <x v="0"/>
    <s v="RGB"/>
    <s v="VTE"/>
    <s v="FMM"/>
    <s v="R_Dopant"/>
    <s v="UDC"/>
    <n v="1"/>
    <n v="6.3460495729419755"/>
    <n v="23.402398903945723"/>
  </r>
  <r>
    <x v="2"/>
    <s v="China Star"/>
    <x v="0"/>
    <x v="0"/>
    <s v="RGB"/>
    <s v="VTE"/>
    <s v="FMM"/>
    <s v="R_Host"/>
    <s v="DuPont"/>
    <n v="0.8"/>
    <n v="14.017999499625237"/>
    <n v="546.05597442540011"/>
  </r>
  <r>
    <x v="2"/>
    <s v="China Star"/>
    <x v="0"/>
    <x v="0"/>
    <s v="RGB"/>
    <s v="VTE"/>
    <s v="FMM"/>
    <s v="R_Host"/>
    <s v="Unknown"/>
    <n v="0.2"/>
    <n v="3.5044998749063092"/>
    <n v="136.51399360635003"/>
  </r>
  <r>
    <x v="2"/>
    <s v="China Star"/>
    <x v="0"/>
    <x v="0"/>
    <s v="RGB"/>
    <s v="VTE"/>
    <s v="FMM"/>
    <s v="R_Prime"/>
    <s v="Jilin OLED"/>
    <n v="0.4"/>
    <n v="6.7257519349985673"/>
    <n v="723.19913279554487"/>
  </r>
  <r>
    <x v="2"/>
    <s v="China Star"/>
    <x v="0"/>
    <x v="0"/>
    <s v="RGB"/>
    <s v="VTE"/>
    <s v="FMM"/>
    <s v="R_Prime"/>
    <s v="LTOM"/>
    <n v="0.3"/>
    <n v="5.0443139512489248"/>
    <n v="542.39934959665868"/>
  </r>
  <r>
    <x v="2"/>
    <s v="China Star"/>
    <x v="0"/>
    <x v="0"/>
    <s v="RGB"/>
    <s v="VTE"/>
    <s v="FMM"/>
    <s v="R_Prime"/>
    <s v="Unknown"/>
    <n v="0.3"/>
    <n v="5.0443139512489248"/>
    <n v="542.39934959665868"/>
  </r>
  <r>
    <x v="2"/>
    <s v="China Star"/>
    <x v="2"/>
    <x v="1"/>
    <s v="RGB"/>
    <s v="VTE"/>
    <s v="FMM"/>
    <s v="CPL"/>
    <s v="UIV"/>
    <n v="1"/>
    <n v="1.4779749227343748E-2"/>
    <n v="2.0599312499999995"/>
  </r>
  <r>
    <x v="2"/>
    <s v="China Star"/>
    <x v="2"/>
    <x v="1"/>
    <s v="RGB"/>
    <s v="VTE"/>
    <s v="FMM"/>
    <s v="EIL"/>
    <s v="Unknown"/>
    <n v="1"/>
    <n v="2.3371391410714279E-4"/>
    <n v="0.29427589285714278"/>
  </r>
  <r>
    <x v="2"/>
    <s v="China Star"/>
    <x v="2"/>
    <x v="1"/>
    <s v="RGB"/>
    <s v="IJP"/>
    <s v="FMM"/>
    <s v="EML_B"/>
    <s v="Unknown"/>
    <n v="1"/>
    <n v="0.14424547821146849"/>
    <n v="3.6144003781512608"/>
  </r>
  <r>
    <x v="2"/>
    <s v="China Star"/>
    <x v="2"/>
    <x v="1"/>
    <s v="RGB"/>
    <s v="IJP"/>
    <s v="FMM"/>
    <s v="EML_G"/>
    <s v="Unknown"/>
    <n v="1"/>
    <n v="0.14424547821146849"/>
    <n v="3.6144003781512608"/>
  </r>
  <r>
    <x v="2"/>
    <s v="China Star"/>
    <x v="2"/>
    <x v="1"/>
    <s v="RGB"/>
    <s v="IJP"/>
    <s v="FMM"/>
    <s v="EML_R"/>
    <s v="Unknown"/>
    <n v="1"/>
    <n v="0.14424547821146849"/>
    <n v="3.6144003781512608"/>
  </r>
  <r>
    <x v="2"/>
    <s v="China Star"/>
    <x v="2"/>
    <x v="1"/>
    <s v="RGB"/>
    <s v="VTE"/>
    <s v="FMM"/>
    <s v="ETL"/>
    <s v="Unknown"/>
    <n v="1"/>
    <n v="1.8301392978549103E-2"/>
    <n v="0.88282767857142841"/>
  </r>
  <r>
    <x v="2"/>
    <s v="China Star"/>
    <x v="2"/>
    <x v="1"/>
    <s v="RGB"/>
    <s v="IJP"/>
    <s v="FMM"/>
    <s v="HIL_B"/>
    <s v="Unknown"/>
    <n v="0.5"/>
    <n v="2.9357967071533611E-3"/>
    <n v="3.6144003781512608"/>
  </r>
  <r>
    <x v="2"/>
    <s v="China Star"/>
    <x v="2"/>
    <x v="1"/>
    <s v="RGB"/>
    <s v="IJP"/>
    <s v="FMM"/>
    <s v="HIL_B"/>
    <s v="Unknown"/>
    <n v="0.5"/>
    <n v="2.9357967071533611E-3"/>
    <n v="3.6144003781512608"/>
  </r>
  <r>
    <x v="2"/>
    <s v="China Star"/>
    <x v="2"/>
    <x v="1"/>
    <s v="RGB"/>
    <s v="IJP"/>
    <s v="FMM"/>
    <s v="HIL_G"/>
    <s v="Unknown"/>
    <n v="0.5"/>
    <n v="4.4036950607300417E-3"/>
    <n v="5.421600567226891"/>
  </r>
  <r>
    <x v="2"/>
    <s v="China Star"/>
    <x v="2"/>
    <x v="1"/>
    <s v="RGB"/>
    <s v="IJP"/>
    <s v="FMM"/>
    <s v="HIL_G"/>
    <s v="Unknown"/>
    <n v="0.5"/>
    <n v="4.4036950607300417E-3"/>
    <n v="5.421600567226891"/>
  </r>
  <r>
    <x v="2"/>
    <s v="China Star"/>
    <x v="2"/>
    <x v="1"/>
    <s v="RGB"/>
    <s v="IJP"/>
    <s v="FMM"/>
    <s v="HIL_R"/>
    <s v="Unknown"/>
    <n v="0.5"/>
    <n v="5.8715934143067222E-3"/>
    <n v="7.2288007563025216"/>
  </r>
  <r>
    <x v="2"/>
    <s v="China Star"/>
    <x v="2"/>
    <x v="1"/>
    <s v="RGB"/>
    <s v="IJP"/>
    <s v="FMM"/>
    <s v="HIL_R"/>
    <s v="Unknown"/>
    <n v="0.5"/>
    <n v="5.8715934143067222E-3"/>
    <n v="7.2288007563025216"/>
  </r>
  <r>
    <x v="2"/>
    <s v="China Star"/>
    <x v="2"/>
    <x v="1"/>
    <s v="RGB"/>
    <s v="IJP"/>
    <s v="FMM"/>
    <s v="IL_B"/>
    <s v="Unknown"/>
    <n v="0.5"/>
    <n v="1.1009237651825104E-3"/>
    <n v="2.7108002836134455"/>
  </r>
  <r>
    <x v="2"/>
    <s v="China Star"/>
    <x v="2"/>
    <x v="1"/>
    <s v="RGB"/>
    <s v="IJP"/>
    <s v="FMM"/>
    <s v="IL_B"/>
    <s v="Unknown"/>
    <n v="0.5"/>
    <n v="1.1009237651825104E-3"/>
    <n v="2.7108002836134455"/>
  </r>
  <r>
    <x v="2"/>
    <s v="China Star"/>
    <x v="2"/>
    <x v="1"/>
    <s v="RGB"/>
    <s v="IJP"/>
    <s v="FMM"/>
    <s v="IL_G"/>
    <s v="Unknown"/>
    <n v="0.5"/>
    <n v="1.1009237651825104E-3"/>
    <n v="2.7108002836134455"/>
  </r>
  <r>
    <x v="2"/>
    <s v="China Star"/>
    <x v="2"/>
    <x v="1"/>
    <s v="RGB"/>
    <s v="IJP"/>
    <s v="FMM"/>
    <s v="IL_G"/>
    <s v="Unknown"/>
    <n v="0.5"/>
    <n v="1.1009237651825104E-3"/>
    <n v="2.7108002836134455"/>
  </r>
  <r>
    <x v="2"/>
    <s v="China Star"/>
    <x v="2"/>
    <x v="1"/>
    <s v="RGB"/>
    <s v="IJP"/>
    <s v="FMM"/>
    <s v="IL_R"/>
    <s v="Unknown"/>
    <n v="0.5"/>
    <n v="1.1009237651825104E-3"/>
    <n v="2.7108002836134455"/>
  </r>
  <r>
    <x v="2"/>
    <s v="China Star"/>
    <x v="2"/>
    <x v="1"/>
    <s v="RGB"/>
    <s v="IJP"/>
    <s v="FMM"/>
    <s v="IL_R"/>
    <s v="Unknown"/>
    <n v="0.5"/>
    <n v="1.1009237651825104E-3"/>
    <n v="2.7108002836134455"/>
  </r>
  <r>
    <x v="2"/>
    <s v="EDO"/>
    <x v="8"/>
    <x v="1"/>
    <s v="RGB"/>
    <s v="VTE"/>
    <s v="FMM"/>
    <s v="aETL"/>
    <s v="Solus AM"/>
    <n v="1"/>
    <n v="1.0571868188028861"/>
    <n v="56.233341425685452"/>
  </r>
  <r>
    <x v="2"/>
    <s v="EDO"/>
    <x v="8"/>
    <x v="1"/>
    <s v="RGB"/>
    <s v="VTE"/>
    <s v="FMM"/>
    <s v="B_Dopant"/>
    <s v="Idemitsu Kosan"/>
    <n v="0.1"/>
    <n v="4.17665744315407E-2"/>
    <n v="0.2663684593848259"/>
  </r>
  <r>
    <x v="2"/>
    <s v="EDO"/>
    <x v="8"/>
    <x v="1"/>
    <s v="RGB"/>
    <s v="VTE"/>
    <s v="FMM"/>
    <s v="B_Dopant"/>
    <s v="SK JNC"/>
    <n v="0.9"/>
    <n v="0.37589916988386624"/>
    <n v="2.3973161344634328"/>
  </r>
  <r>
    <x v="2"/>
    <s v="EDO"/>
    <x v="8"/>
    <x v="1"/>
    <s v="RGB"/>
    <s v="VTE"/>
    <s v="FMM"/>
    <s v="B_Host"/>
    <s v="Idemitsu Kosan"/>
    <n v="0.3"/>
    <n v="0.26082799542962148"/>
    <n v="15.982107563089551"/>
  </r>
  <r>
    <x v="2"/>
    <s v="EDO"/>
    <x v="8"/>
    <x v="1"/>
    <s v="RGB"/>
    <s v="VTE"/>
    <s v="FMM"/>
    <s v="B_Host"/>
    <s v="Lumilan"/>
    <n v="0.5"/>
    <n v="0.43471332571603577"/>
    <n v="26.636845938482583"/>
  </r>
  <r>
    <x v="2"/>
    <s v="EDO"/>
    <x v="8"/>
    <x v="1"/>
    <s v="RGB"/>
    <s v="VTE"/>
    <s v="FMM"/>
    <s v="B_Host"/>
    <s v="Unknown"/>
    <n v="0.2"/>
    <n v="0.17388533028641434"/>
    <n v="10.654738375393034"/>
  </r>
  <r>
    <x v="2"/>
    <s v="EDO"/>
    <x v="8"/>
    <x v="1"/>
    <s v="RGB"/>
    <s v="VTE"/>
    <s v="FMM"/>
    <s v="B_Prime"/>
    <s v="SK JNC"/>
    <n v="0.4"/>
    <n v="0.35944351839298144"/>
    <n v="44.986673140548369"/>
  </r>
  <r>
    <x v="2"/>
    <s v="EDO"/>
    <x v="8"/>
    <x v="1"/>
    <s v="RGB"/>
    <s v="VTE"/>
    <s v="FMM"/>
    <s v="B_Prime"/>
    <s v="Unknown"/>
    <n v="0.6"/>
    <n v="0.53916527758947208"/>
    <n v="67.480009710822557"/>
  </r>
  <r>
    <x v="2"/>
    <s v="EDO"/>
    <x v="8"/>
    <x v="1"/>
    <s v="RGB"/>
    <s v="VTE"/>
    <s v="FMM"/>
    <s v="CPL"/>
    <s v="Unknown"/>
    <n v="1"/>
    <n v="9.5146813692259774E-2"/>
    <n v="101.2200145662338"/>
  </r>
  <r>
    <x v="2"/>
    <s v="EDO"/>
    <x v="8"/>
    <x v="1"/>
    <s v="RGB"/>
    <s v="VTE"/>
    <s v="FMM"/>
    <s v="EIL"/>
    <s v="Unknown"/>
    <n v="1"/>
    <n v="1.0571868188028865E-2"/>
    <n v="22.493336570274181"/>
  </r>
  <r>
    <x v="2"/>
    <s v="EDO"/>
    <x v="8"/>
    <x v="1"/>
    <s v="RGB"/>
    <s v="VTE"/>
    <s v="FMM"/>
    <s v="ETL"/>
    <s v="Merck"/>
    <n v="0.2"/>
    <n v="0.17126426464606756"/>
    <n v="10.12200145662338"/>
  </r>
  <r>
    <x v="2"/>
    <s v="EDO"/>
    <x v="8"/>
    <x v="1"/>
    <s v="RGB"/>
    <s v="VTE"/>
    <s v="FMM"/>
    <s v="ETL"/>
    <s v="Unknown"/>
    <n v="0.8"/>
    <n v="0.68505705858427024"/>
    <n v="40.48800582649352"/>
  </r>
  <r>
    <x v="2"/>
    <s v="EDO"/>
    <x v="8"/>
    <x v="1"/>
    <s v="RGB"/>
    <s v="VTE"/>
    <s v="FMM"/>
    <s v="G_Dopant"/>
    <s v="Summer Sprout"/>
    <n v="0.7"/>
    <n v="1.2934956077518227"/>
    <n v="5.9995158058989935"/>
  </r>
  <r>
    <x v="2"/>
    <s v="EDO"/>
    <x v="8"/>
    <x v="1"/>
    <s v="RGB"/>
    <s v="VTE"/>
    <s v="FMM"/>
    <s v="G_Dopant"/>
    <s v="UDC"/>
    <n v="0.3"/>
    <n v="0.554355260465067"/>
    <n v="2.5712210596709975"/>
  </r>
  <r>
    <x v="2"/>
    <s v="EDO"/>
    <x v="8"/>
    <x v="1"/>
    <s v="RGB"/>
    <s v="VTE"/>
    <s v="FMM"/>
    <s v="G_Host"/>
    <s v="Unknown"/>
    <n v="1"/>
    <n v="2.6202720460401054"/>
    <n v="131.85749023953832"/>
  </r>
  <r>
    <x v="2"/>
    <s v="EDO"/>
    <x v="8"/>
    <x v="1"/>
    <s v="RGB"/>
    <s v="VTE"/>
    <s v="FMM"/>
    <s v="G_Prime"/>
    <s v="Unknown"/>
    <n v="1"/>
    <n v="1.4272022053838969"/>
    <n v="168.70002427705637"/>
  </r>
  <r>
    <x v="2"/>
    <s v="EDO"/>
    <x v="8"/>
    <x v="1"/>
    <s v="RGB"/>
    <s v="VTE"/>
    <s v="FMM"/>
    <s v="HIL"/>
    <s v="Unknown"/>
    <n v="1"/>
    <n v="2.5372483651269276E-2"/>
    <n v="26.992003884329019"/>
  </r>
  <r>
    <x v="2"/>
    <s v="EDO"/>
    <x v="8"/>
    <x v="1"/>
    <s v="RGB"/>
    <s v="VTE"/>
    <s v="FMM"/>
    <s v="HTL"/>
    <s v="Aglaia Tech"/>
    <n v="0.9"/>
    <n v="0.28630804120163283"/>
    <n v="260.28003745602979"/>
  </r>
  <r>
    <x v="2"/>
    <s v="EDO"/>
    <x v="8"/>
    <x v="1"/>
    <s v="RGB"/>
    <s v="VTE"/>
    <s v="FMM"/>
    <s v="HTL"/>
    <s v="Merck"/>
    <n v="0.1"/>
    <n v="3.1812004577959206E-2"/>
    <n v="28.92000416178109"/>
  </r>
  <r>
    <x v="2"/>
    <s v="EDO"/>
    <x v="8"/>
    <x v="1"/>
    <s v="RGB"/>
    <s v="VTE"/>
    <s v="FMM"/>
    <s v="P_Dopant"/>
    <s v="Novaled"/>
    <n v="0.1"/>
    <n v="8.2672009230385743E-2"/>
    <n v="0.38238672169466115"/>
  </r>
  <r>
    <x v="2"/>
    <s v="EDO"/>
    <x v="8"/>
    <x v="1"/>
    <s v="RGB"/>
    <s v="VTE"/>
    <s v="FMM"/>
    <s v="P_Dopant"/>
    <s v="Summer Sprout"/>
    <n v="0.9"/>
    <n v="0.74404808307347159"/>
    <n v="3.44148049525195"/>
  </r>
  <r>
    <x v="2"/>
    <s v="EDO"/>
    <x v="8"/>
    <x v="1"/>
    <s v="RGB"/>
    <s v="VTE"/>
    <s v="FMM"/>
    <s v="R_Dopant"/>
    <s v="Summer Sprout"/>
    <n v="0.9"/>
    <n v="0.84697793727037818"/>
    <n v="4.9386468645503099"/>
  </r>
  <r>
    <x v="2"/>
    <s v="EDO"/>
    <x v="8"/>
    <x v="1"/>
    <s v="RGB"/>
    <s v="VTE"/>
    <s v="FMM"/>
    <s v="R_Dopant"/>
    <s v="UDC"/>
    <n v="0.1"/>
    <n v="9.4108659696708702E-2"/>
    <n v="0.54873854050559012"/>
  </r>
  <r>
    <x v="2"/>
    <s v="EDO"/>
    <x v="8"/>
    <x v="1"/>
    <s v="RGB"/>
    <s v="VTE"/>
    <s v="FMM"/>
    <s v="R_Host"/>
    <s v="DuPont"/>
    <n v="0.1"/>
    <n v="0.23705504949841485"/>
    <n v="13.718463512639749"/>
  </r>
  <r>
    <x v="2"/>
    <s v="EDO"/>
    <x v="8"/>
    <x v="1"/>
    <s v="RGB"/>
    <s v="VTE"/>
    <s v="FMM"/>
    <s v="R_Host"/>
    <s v="Summer Sprout"/>
    <n v="0.6"/>
    <n v="1.4223302969904892"/>
    <n v="82.310781075838491"/>
  </r>
  <r>
    <x v="2"/>
    <s v="EDO"/>
    <x v="8"/>
    <x v="1"/>
    <s v="RGB"/>
    <s v="VTE"/>
    <s v="FMM"/>
    <s v="R_Host"/>
    <s v="Unknown"/>
    <n v="0.3"/>
    <n v="0.71116514849524459"/>
    <n v="41.155390537919246"/>
  </r>
  <r>
    <x v="2"/>
    <s v="EDO"/>
    <x v="8"/>
    <x v="1"/>
    <s v="RGB"/>
    <s v="VTE"/>
    <s v="FMM"/>
    <s v="R_Prime"/>
    <s v="DuPont"/>
    <n v="0.2"/>
    <n v="0.49476343119975091"/>
    <n v="58.482675082712881"/>
  </r>
  <r>
    <x v="2"/>
    <s v="EDO"/>
    <x v="8"/>
    <x v="1"/>
    <s v="RGB"/>
    <s v="VTE"/>
    <s v="FMM"/>
    <s v="R_Prime"/>
    <s v="Jilin OLED"/>
    <n v="0.4"/>
    <n v="0.98952686239950183"/>
    <n v="116.96535016542576"/>
  </r>
  <r>
    <x v="2"/>
    <s v="EDO"/>
    <x v="8"/>
    <x v="1"/>
    <s v="RGB"/>
    <s v="VTE"/>
    <s v="FMM"/>
    <s v="R_Prime"/>
    <s v="LTOM"/>
    <n v="0.4"/>
    <n v="0.98952686239950183"/>
    <n v="116.96535016542576"/>
  </r>
  <r>
    <x v="2"/>
    <s v="EDO"/>
    <x v="0"/>
    <x v="0"/>
    <s v="RGB"/>
    <s v="VTE"/>
    <s v="FMM"/>
    <s v="aETL"/>
    <s v="Solus AM"/>
    <n v="1"/>
    <n v="2.9714115229426588"/>
    <n v="114.68756782718808"/>
  </r>
  <r>
    <x v="2"/>
    <s v="EDO"/>
    <x v="0"/>
    <x v="0"/>
    <s v="RGB"/>
    <s v="VTE"/>
    <s v="FMM"/>
    <s v="B_Dopant"/>
    <s v="Idemitsu Kosan"/>
    <n v="0.1"/>
    <n v="0.1853691668299646"/>
    <n v="0.74796239887296578"/>
  </r>
  <r>
    <x v="2"/>
    <s v="EDO"/>
    <x v="0"/>
    <x v="0"/>
    <s v="RGB"/>
    <s v="VTE"/>
    <s v="FMM"/>
    <s v="B_Dopant"/>
    <s v="SK JNC"/>
    <n v="0.4"/>
    <n v="0.7414766673198584"/>
    <n v="2.9918495954918631"/>
  </r>
  <r>
    <x v="2"/>
    <s v="EDO"/>
    <x v="0"/>
    <x v="0"/>
    <s v="RGB"/>
    <s v="VTE"/>
    <s v="FMM"/>
    <s v="B_Dopant"/>
    <s v="Sunera"/>
    <n v="0.5"/>
    <n v="0.92684583414982291"/>
    <n v="3.7398119943648287"/>
  </r>
  <r>
    <x v="2"/>
    <s v="EDO"/>
    <x v="0"/>
    <x v="0"/>
    <s v="RGB"/>
    <s v="VTE"/>
    <s v="FMM"/>
    <s v="B_Host"/>
    <s v="Idemitsu Kosan"/>
    <n v="0.5"/>
    <n v="2.2285569592915966"/>
    <n v="74.796239887296579"/>
  </r>
  <r>
    <x v="2"/>
    <s v="EDO"/>
    <x v="0"/>
    <x v="0"/>
    <s v="RGB"/>
    <s v="VTE"/>
    <s v="FMM"/>
    <s v="B_Host"/>
    <s v="Lumilan"/>
    <n v="0.5"/>
    <n v="2.2285569592915966"/>
    <n v="74.796239887296579"/>
  </r>
  <r>
    <x v="2"/>
    <s v="EDO"/>
    <x v="0"/>
    <x v="0"/>
    <s v="RGB"/>
    <s v="VTE"/>
    <s v="FMM"/>
    <s v="B_Prime"/>
    <s v="SK JNC"/>
    <n v="0.5"/>
    <n v="1.7168548509743164"/>
    <n v="167.25270308131596"/>
  </r>
  <r>
    <x v="2"/>
    <s v="EDO"/>
    <x v="0"/>
    <x v="0"/>
    <s v="RGB"/>
    <s v="VTE"/>
    <s v="FMM"/>
    <s v="B_Prime"/>
    <s v="Unknown"/>
    <n v="0.5"/>
    <n v="1.7168548509743164"/>
    <n v="167.25270308131596"/>
  </r>
  <r>
    <x v="2"/>
    <s v="EDO"/>
    <x v="0"/>
    <x v="0"/>
    <s v="RGB"/>
    <s v="VTE"/>
    <s v="FMM"/>
    <s v="CPL"/>
    <s v="Unknown"/>
    <n v="1"/>
    <n v="0.47542584367082535"/>
    <n v="240.84389243709492"/>
  </r>
  <r>
    <x v="2"/>
    <s v="EDO"/>
    <x v="0"/>
    <x v="0"/>
    <s v="RGB"/>
    <s v="VTE"/>
    <s v="FMM"/>
    <s v="EIL"/>
    <s v="Unknown"/>
    <n v="1"/>
    <n v="5.2178255858657499E-2"/>
    <n v="91.750054261750464"/>
  </r>
  <r>
    <x v="2"/>
    <s v="EDO"/>
    <x v="0"/>
    <x v="0"/>
    <s v="RGB"/>
    <s v="VTE"/>
    <s v="FMM"/>
    <s v="ETL"/>
    <s v="Merck"/>
    <n v="0.2"/>
    <n v="0.51844315021162068"/>
    <n v="22.020013022820109"/>
  </r>
  <r>
    <x v="2"/>
    <s v="EDO"/>
    <x v="0"/>
    <x v="0"/>
    <s v="RGB"/>
    <s v="VTE"/>
    <s v="FMM"/>
    <s v="ETL"/>
    <s v="Unknown"/>
    <n v="0.8"/>
    <n v="2.0737726008464827"/>
    <n v="88.080052091280436"/>
  </r>
  <r>
    <x v="2"/>
    <s v="EDO"/>
    <x v="0"/>
    <x v="0"/>
    <s v="RGB"/>
    <s v="VTE"/>
    <s v="FMM"/>
    <s v="G_Dopant"/>
    <s v="Summer Sprout"/>
    <n v="0.7"/>
    <n v="5.6841747261979458"/>
    <n v="10.200447209100489"/>
  </r>
  <r>
    <x v="2"/>
    <s v="EDO"/>
    <x v="0"/>
    <x v="0"/>
    <s v="RGB"/>
    <s v="VTE"/>
    <s v="FMM"/>
    <s v="G_Dopant"/>
    <s v="UDC"/>
    <n v="0.3"/>
    <n v="2.4360748826562628"/>
    <n v="4.3716202324716384"/>
  </r>
  <r>
    <x v="2"/>
    <s v="EDO"/>
    <x v="0"/>
    <x v="0"/>
    <s v="RGB"/>
    <s v="VTE"/>
    <s v="FMM"/>
    <s v="G_Host"/>
    <s v="Unknown"/>
    <n v="1"/>
    <n v="6.3931651181806934"/>
    <n v="272.04957949705079"/>
  </r>
  <r>
    <x v="2"/>
    <s v="EDO"/>
    <x v="0"/>
    <x v="0"/>
    <s v="RGB"/>
    <s v="VTE"/>
    <s v="FMM"/>
    <s v="G_Prime"/>
    <s v="Unknown"/>
    <n v="1"/>
    <n v="2.4397173519601822"/>
    <n v="268.10080790771241"/>
  </r>
  <r>
    <x v="2"/>
    <s v="EDO"/>
    <x v="0"/>
    <x v="0"/>
    <s v="RGB"/>
    <s v="VTE"/>
    <s v="FMM"/>
    <s v="HIL"/>
    <s v="Unknown"/>
    <n v="1"/>
    <n v="0.12936757650906813"/>
    <n v="55.05003255705028"/>
  </r>
  <r>
    <x v="2"/>
    <s v="EDO"/>
    <x v="0"/>
    <x v="0"/>
    <s v="RGB"/>
    <s v="VTE"/>
    <s v="FMM"/>
    <s v="HTL"/>
    <s v="Aglaia Tech"/>
    <n v="0.9"/>
    <n v="1.2474730591945855"/>
    <n v="530.83959965727047"/>
  </r>
  <r>
    <x v="2"/>
    <s v="EDO"/>
    <x v="0"/>
    <x v="0"/>
    <s v="RGB"/>
    <s v="VTE"/>
    <s v="FMM"/>
    <s v="HTL"/>
    <s v="Merck"/>
    <n v="0.1"/>
    <n v="0.13860811768828729"/>
    <n v="58.982177739696724"/>
  </r>
  <r>
    <x v="2"/>
    <s v="EDO"/>
    <x v="0"/>
    <x v="0"/>
    <s v="RGB"/>
    <s v="VTE"/>
    <s v="FMM"/>
    <s v="P_Dopant"/>
    <s v="Novaled"/>
    <n v="0.1"/>
    <n v="0.18450231271621292"/>
    <n v="0.77987546122487905"/>
  </r>
  <r>
    <x v="2"/>
    <s v="EDO"/>
    <x v="0"/>
    <x v="0"/>
    <s v="RGB"/>
    <s v="VTE"/>
    <s v="FMM"/>
    <s v="P_Dopant"/>
    <s v="Summer Sprout"/>
    <n v="0.9"/>
    <n v="1.660520814445916"/>
    <n v="7.0188791510239108"/>
  </r>
  <r>
    <x v="2"/>
    <s v="EDO"/>
    <x v="0"/>
    <x v="0"/>
    <s v="RGB"/>
    <s v="VTE"/>
    <s v="FMM"/>
    <s v="R_Dopant"/>
    <s v="Summer Sprout"/>
    <n v="0.9"/>
    <n v="2.2643545257593538"/>
    <n v="8.3502858373053801"/>
  </r>
  <r>
    <x v="2"/>
    <s v="EDO"/>
    <x v="0"/>
    <x v="0"/>
    <s v="RGB"/>
    <s v="VTE"/>
    <s v="FMM"/>
    <s v="R_Dopant"/>
    <s v="UDC"/>
    <n v="0.1"/>
    <n v="0.25159494730659487"/>
    <n v="0.92780953747837558"/>
  </r>
  <r>
    <x v="2"/>
    <s v="EDO"/>
    <x v="0"/>
    <x v="0"/>
    <s v="RGB"/>
    <s v="VTE"/>
    <s v="FMM"/>
    <s v="R_Host"/>
    <s v="DuPont"/>
    <n v="0.1"/>
    <n v="0.69469553556785868"/>
    <n v="27.061111509785949"/>
  </r>
  <r>
    <x v="2"/>
    <s v="EDO"/>
    <x v="0"/>
    <x v="0"/>
    <s v="RGB"/>
    <s v="VTE"/>
    <s v="FMM"/>
    <s v="R_Host"/>
    <s v="Summer Sprout"/>
    <n v="0.6"/>
    <n v="4.1681732134071519"/>
    <n v="162.3666690587157"/>
  </r>
  <r>
    <x v="2"/>
    <s v="EDO"/>
    <x v="0"/>
    <x v="0"/>
    <s v="RGB"/>
    <s v="VTE"/>
    <s v="FMM"/>
    <s v="R_Host"/>
    <s v="Unknown"/>
    <n v="0.3"/>
    <n v="2.0840866067035759"/>
    <n v="81.18333452935785"/>
  </r>
  <r>
    <x v="2"/>
    <s v="EDO"/>
    <x v="0"/>
    <x v="0"/>
    <s v="RGB"/>
    <s v="VTE"/>
    <s v="FMM"/>
    <s v="R_Prime"/>
    <s v="DuPont"/>
    <n v="0.2"/>
    <n v="1.3332429759910616"/>
    <n v="143.3594597839851"/>
  </r>
  <r>
    <x v="2"/>
    <s v="EDO"/>
    <x v="0"/>
    <x v="0"/>
    <s v="RGB"/>
    <s v="VTE"/>
    <s v="FMM"/>
    <s v="R_Prime"/>
    <s v="Jilin OLED"/>
    <n v="0.4"/>
    <n v="2.6664859519821231"/>
    <n v="286.7189195679702"/>
  </r>
  <r>
    <x v="2"/>
    <s v="EDO"/>
    <x v="0"/>
    <x v="0"/>
    <s v="RGB"/>
    <s v="VTE"/>
    <s v="FMM"/>
    <s v="R_Prime"/>
    <s v="LTOM"/>
    <n v="0.4"/>
    <n v="2.6664859519821231"/>
    <n v="286.7189195679702"/>
  </r>
  <r>
    <x v="2"/>
    <s v="JDI"/>
    <x v="0"/>
    <x v="0"/>
    <s v="RGB"/>
    <s v="VTE"/>
    <s v="FMM"/>
    <s v="aETL"/>
    <s v="Solus AM"/>
    <n v="1"/>
    <n v="0.39222239981377"/>
    <n v="15.138607606070151"/>
  </r>
  <r>
    <x v="2"/>
    <s v="JDI"/>
    <x v="0"/>
    <x v="0"/>
    <s v="RGB"/>
    <s v="VTE"/>
    <s v="FMM"/>
    <s v="B_Dopant"/>
    <s v="Idemitsu Kosan"/>
    <n v="0.5"/>
    <n v="0.12234242699834018"/>
    <n v="0.49365024802402668"/>
  </r>
  <r>
    <x v="2"/>
    <s v="JDI"/>
    <x v="0"/>
    <x v="0"/>
    <s v="RGB"/>
    <s v="VTE"/>
    <s v="FMM"/>
    <s v="B_Dopant"/>
    <s v="SFC"/>
    <n v="0.5"/>
    <n v="0.12234242699834018"/>
    <n v="0.49365024802402668"/>
  </r>
  <r>
    <x v="2"/>
    <s v="JDI"/>
    <x v="0"/>
    <x v="0"/>
    <s v="RGB"/>
    <s v="VTE"/>
    <s v="FMM"/>
    <s v="B_Host"/>
    <s v="Idemitsu Kosan"/>
    <n v="0.5"/>
    <n v="0.29416657771771587"/>
    <n v="9.8730049604805341"/>
  </r>
  <r>
    <x v="2"/>
    <s v="JDI"/>
    <x v="0"/>
    <x v="0"/>
    <s v="RGB"/>
    <s v="VTE"/>
    <s v="FMM"/>
    <s v="B_Host"/>
    <s v="SFC"/>
    <n v="0.5"/>
    <n v="0.29416657771771587"/>
    <n v="9.8730049604805341"/>
  </r>
  <r>
    <x v="2"/>
    <s v="JDI"/>
    <x v="0"/>
    <x v="0"/>
    <s v="RGB"/>
    <s v="VTE"/>
    <s v="FMM"/>
    <s v="B_Prime"/>
    <s v="DuPont"/>
    <n v="1"/>
    <n v="0.45324514937209776"/>
    <n v="44.15427218437128"/>
  </r>
  <r>
    <x v="2"/>
    <s v="JDI"/>
    <x v="0"/>
    <x v="0"/>
    <s v="RGB"/>
    <s v="VTE"/>
    <s v="FMM"/>
    <s v="CPL"/>
    <s v="Unknown"/>
    <n v="1"/>
    <n v="6.2755583970203199E-2"/>
    <n v="31.791075972747315"/>
  </r>
  <r>
    <x v="2"/>
    <s v="JDI"/>
    <x v="0"/>
    <x v="0"/>
    <s v="RGB"/>
    <s v="VTE"/>
    <s v="FMM"/>
    <s v="EIL"/>
    <s v="Unknown"/>
    <n v="1"/>
    <n v="6.8874609164576777E-3"/>
    <n v="12.110886084856123"/>
  </r>
  <r>
    <x v="2"/>
    <s v="JDI"/>
    <x v="0"/>
    <x v="0"/>
    <s v="RGB"/>
    <s v="VTE"/>
    <s v="FMM"/>
    <s v="ETL"/>
    <s v="DuPont"/>
    <n v="0.4"/>
    <n v="0.1368676233318469"/>
    <n v="5.813225320730937"/>
  </r>
  <r>
    <x v="2"/>
    <s v="JDI"/>
    <x v="0"/>
    <x v="0"/>
    <s v="RGB"/>
    <s v="VTE"/>
    <s v="FMM"/>
    <s v="ETL"/>
    <s v="LG Chem"/>
    <n v="0.3"/>
    <n v="0.10265071749888519"/>
    <n v="4.359918990548203"/>
  </r>
  <r>
    <x v="2"/>
    <s v="JDI"/>
    <x v="0"/>
    <x v="0"/>
    <s v="RGB"/>
    <s v="VTE"/>
    <s v="FMM"/>
    <s v="ETL"/>
    <s v="Merck"/>
    <n v="0.3"/>
    <n v="0.10265071749888519"/>
    <n v="4.359918990548203"/>
  </r>
  <r>
    <x v="2"/>
    <s v="JDI"/>
    <x v="0"/>
    <x v="0"/>
    <s v="RGB"/>
    <s v="VTE"/>
    <s v="FMM"/>
    <s v="G_Dopant"/>
    <s v="UDC"/>
    <n v="1"/>
    <n v="1.0718622325047391"/>
    <n v="1.9234936723006777"/>
  </r>
  <r>
    <x v="2"/>
    <s v="JDI"/>
    <x v="0"/>
    <x v="0"/>
    <s v="RGB"/>
    <s v="VTE"/>
    <s v="FMM"/>
    <s v="G_Host"/>
    <s v="DuPont"/>
    <n v="0.5"/>
    <n v="0.42194467943895531"/>
    <n v="17.955092742083202"/>
  </r>
  <r>
    <x v="2"/>
    <s v="JDI"/>
    <x v="0"/>
    <x v="0"/>
    <s v="RGB"/>
    <s v="VTE"/>
    <s v="FMM"/>
    <s v="G_Host"/>
    <s v="Merck"/>
    <n v="0.2"/>
    <n v="0.16877787177558212"/>
    <n v="7.1820370968332812"/>
  </r>
  <r>
    <x v="2"/>
    <s v="JDI"/>
    <x v="0"/>
    <x v="0"/>
    <s v="RGB"/>
    <s v="VTE"/>
    <s v="FMM"/>
    <s v="G_Host"/>
    <s v="Samsung SDI"/>
    <n v="0.3"/>
    <n v="0.25316680766337318"/>
    <n v="10.773055645249922"/>
  </r>
  <r>
    <x v="2"/>
    <s v="JDI"/>
    <x v="0"/>
    <x v="0"/>
    <s v="RGB"/>
    <s v="VTE"/>
    <s v="FMM"/>
    <s v="G_Prime"/>
    <s v="DuPont"/>
    <n v="1"/>
    <n v="0.32203947089276502"/>
    <n v="35.388952845358794"/>
  </r>
  <r>
    <x v="2"/>
    <s v="JDI"/>
    <x v="0"/>
    <x v="0"/>
    <s v="RGB"/>
    <s v="VTE"/>
    <s v="FMM"/>
    <s v="HIL"/>
    <s v="Unknown"/>
    <n v="1"/>
    <n v="1.7076349379647131E-2"/>
    <n v="7.2665316509136737"/>
  </r>
  <r>
    <x v="2"/>
    <s v="JDI"/>
    <x v="0"/>
    <x v="0"/>
    <s v="RGB"/>
    <s v="VTE"/>
    <s v="FMM"/>
    <s v="HTL"/>
    <s v="Unknown"/>
    <n v="1"/>
    <n v="0.18296088621050494"/>
    <n v="77.855696259789354"/>
  </r>
  <r>
    <x v="2"/>
    <s v="JDI"/>
    <x v="0"/>
    <x v="0"/>
    <s v="RGB"/>
    <s v="VTE"/>
    <s v="FMM"/>
    <s v="P_Dopant"/>
    <s v="Novaled"/>
    <n v="1"/>
    <n v="0.24354061800594345"/>
    <n v="1.0294253172127705"/>
  </r>
  <r>
    <x v="2"/>
    <s v="JDI"/>
    <x v="0"/>
    <x v="0"/>
    <s v="RGB"/>
    <s v="VTE"/>
    <s v="FMM"/>
    <s v="R_Dopant"/>
    <s v="UDC"/>
    <n v="1"/>
    <n v="0.33210201027922698"/>
    <n v="1.2246963456596078"/>
  </r>
  <r>
    <x v="2"/>
    <s v="JDI"/>
    <x v="0"/>
    <x v="0"/>
    <s v="RGB"/>
    <s v="VTE"/>
    <s v="FMM"/>
    <s v="R_Host"/>
    <s v="Duksan Neolux"/>
    <n v="0.5"/>
    <n v="0.45849446970996999"/>
    <n v="17.86015504086928"/>
  </r>
  <r>
    <x v="2"/>
    <s v="JDI"/>
    <x v="0"/>
    <x v="0"/>
    <s v="RGB"/>
    <s v="VTE"/>
    <s v="FMM"/>
    <s v="R_Host"/>
    <s v="DuPont"/>
    <n v="0.5"/>
    <n v="0.45849446970996999"/>
    <n v="17.86015504086928"/>
  </r>
  <r>
    <x v="2"/>
    <s v="JDI"/>
    <x v="0"/>
    <x v="0"/>
    <s v="RGB"/>
    <s v="VTE"/>
    <s v="FMM"/>
    <s v="R_Prime"/>
    <s v="DuPont"/>
    <n v="1"/>
    <n v="0.87993156710282772"/>
    <n v="94.616297537938451"/>
  </r>
  <r>
    <x v="2"/>
    <s v="LGD"/>
    <x v="3"/>
    <x v="1"/>
    <s v="RGB"/>
    <s v="VTE"/>
    <s v="FMM"/>
    <s v="aETL"/>
    <s v="LG Chem"/>
    <n v="1"/>
    <n v="1.3610164257679449"/>
    <n v="51.022171537692394"/>
  </r>
  <r>
    <x v="2"/>
    <s v="LGD"/>
    <x v="3"/>
    <x v="1"/>
    <s v="RGB"/>
    <s v="VTE"/>
    <s v="FMM"/>
    <s v="B_Dopant"/>
    <s v="SK JNC"/>
    <n v="1"/>
    <n v="2.0844952429832166"/>
    <n v="9.667358817668033"/>
  </r>
  <r>
    <x v="2"/>
    <s v="LGD"/>
    <x v="3"/>
    <x v="1"/>
    <s v="RGB"/>
    <s v="VTE"/>
    <s v="FMM"/>
    <s v="B_Host"/>
    <s v="DuPont"/>
    <n v="0.25"/>
    <n v="1.2662016558617062"/>
    <n v="48.336794088340163"/>
  </r>
  <r>
    <x v="2"/>
    <s v="LGD"/>
    <x v="3"/>
    <x v="1"/>
    <s v="RGB"/>
    <s v="VTE"/>
    <s v="FMM"/>
    <s v="B_Host"/>
    <s v="Idemitsu Kosan"/>
    <n v="0.45"/>
    <n v="2.2791629805510709"/>
    <n v="87.006229359012309"/>
  </r>
  <r>
    <x v="2"/>
    <s v="LGD"/>
    <x v="3"/>
    <x v="1"/>
    <s v="RGB"/>
    <s v="VTE"/>
    <s v="FMM"/>
    <s v="B_Host"/>
    <s v="LG Chem"/>
    <n v="0.3"/>
    <n v="1.5194419870340474"/>
    <n v="58.004152906008194"/>
  </r>
  <r>
    <x v="2"/>
    <s v="LGD"/>
    <x v="3"/>
    <x v="1"/>
    <s v="RGB"/>
    <s v="VTE"/>
    <s v="FMM"/>
    <s v="B_Prime"/>
    <s v="Merck"/>
    <n v="1"/>
    <n v="2.9789927527208775"/>
    <n v="326.54189784123133"/>
  </r>
  <r>
    <x v="2"/>
    <s v="LGD"/>
    <x v="3"/>
    <x v="1"/>
    <s v="RGB"/>
    <s v="VTE"/>
    <s v="FMM"/>
    <s v="CPL"/>
    <s v="P&amp;H Tech"/>
    <n v="1"/>
    <n v="1.2471859610673528"/>
    <n v="285.72416061107737"/>
  </r>
  <r>
    <x v="2"/>
    <s v="LGD"/>
    <x v="3"/>
    <x v="1"/>
    <s v="RGB"/>
    <s v="VTE"/>
    <s v="FMM"/>
    <s v="EIL"/>
    <s v="LT Materials"/>
    <n v="1"/>
    <n v="2.177626281228711E-2"/>
    <n v="40.817737230153917"/>
  </r>
  <r>
    <x v="2"/>
    <s v="LGD"/>
    <x v="3"/>
    <x v="1"/>
    <s v="RGB"/>
    <s v="VTE"/>
    <s v="FMM"/>
    <s v="ETL"/>
    <s v="Idemitsu Kosan"/>
    <n v="0.6"/>
    <n v="0.67615296032151484"/>
    <n v="27.551972630353887"/>
  </r>
  <r>
    <x v="2"/>
    <s v="LGD"/>
    <x v="3"/>
    <x v="1"/>
    <s v="RGB"/>
    <s v="VTE"/>
    <s v="FMM"/>
    <s v="ETL"/>
    <s v="LG Chem"/>
    <n v="0.4"/>
    <n v="0.45076864021434332"/>
    <n v="18.367981753569261"/>
  </r>
  <r>
    <x v="2"/>
    <s v="LGD"/>
    <x v="3"/>
    <x v="1"/>
    <s v="RGB"/>
    <s v="VTE"/>
    <s v="FMM"/>
    <s v="G_Dopant"/>
    <s v="UDC"/>
    <n v="1"/>
    <n v="14.941852787370481"/>
    <n v="35.680332371875927"/>
  </r>
  <r>
    <x v="2"/>
    <s v="LGD"/>
    <x v="3"/>
    <x v="1"/>
    <s v="RGB"/>
    <s v="VTE"/>
    <s v="FMM"/>
    <s v="G_Host"/>
    <s v="LG Chem"/>
    <n v="0.35"/>
    <n v="7.1086200648583571"/>
    <n v="192.12486661779343"/>
  </r>
  <r>
    <x v="2"/>
    <s v="LGD"/>
    <x v="3"/>
    <x v="1"/>
    <s v="RGB"/>
    <s v="VTE"/>
    <s v="FMM"/>
    <s v="G_Host"/>
    <s v="LT Materials"/>
    <n v="0.65"/>
    <n v="13.201722977594095"/>
    <n v="356.80332371875926"/>
  </r>
  <r>
    <x v="2"/>
    <s v="LGD"/>
    <x v="3"/>
    <x v="1"/>
    <s v="RGB"/>
    <s v="VTE"/>
    <s v="FMM"/>
    <s v="G_Prime"/>
    <s v="LT Materials"/>
    <n v="0.5"/>
    <n v="1.2627987455578868"/>
    <n v="126.27987455578869"/>
  </r>
  <r>
    <x v="2"/>
    <s v="LGD"/>
    <x v="3"/>
    <x v="1"/>
    <s v="RGB"/>
    <s v="VTE"/>
    <s v="FMM"/>
    <s v="G_Prime"/>
    <s v="Merck"/>
    <n v="0.5"/>
    <n v="1.2627987455578868"/>
    <n v="126.27987455578869"/>
  </r>
  <r>
    <x v="2"/>
    <s v="LGD"/>
    <x v="3"/>
    <x v="1"/>
    <s v="RGB"/>
    <s v="VTE"/>
    <s v="FMM"/>
    <s v="HIL"/>
    <s v="Merck"/>
    <n v="1"/>
    <n v="6.5328788436861351E-2"/>
    <n v="24.49064233809235"/>
  </r>
  <r>
    <x v="2"/>
    <s v="LGD"/>
    <x v="3"/>
    <x v="1"/>
    <s v="RGB"/>
    <s v="VTE"/>
    <s v="FMM"/>
    <s v="HTL"/>
    <s v="Merck"/>
    <n v="1"/>
    <n v="0.69995130468065714"/>
    <n v="262.3997393367037"/>
  </r>
  <r>
    <x v="2"/>
    <s v="LGD"/>
    <x v="3"/>
    <x v="1"/>
    <s v="RGB"/>
    <s v="VTE"/>
    <s v="FMM"/>
    <s v="n/p_CGL"/>
    <s v="LT Materials"/>
    <n v="0.5"/>
    <n v="0.48254218731772575"/>
    <n v="38.266628653269294"/>
  </r>
  <r>
    <x v="2"/>
    <s v="LGD"/>
    <x v="3"/>
    <x v="1"/>
    <s v="RGB"/>
    <s v="VTE"/>
    <s v="FMM"/>
    <s v="n/p_CGL"/>
    <s v="Merck"/>
    <n v="0.5"/>
    <n v="0.48254218731772575"/>
    <n v="38.266628653269294"/>
  </r>
  <r>
    <x v="2"/>
    <s v="LGD"/>
    <x v="3"/>
    <x v="1"/>
    <s v="RGB"/>
    <s v="VTE"/>
    <s v="FMM"/>
    <s v="P_Dopant"/>
    <s v="LG Chem"/>
    <n v="1"/>
    <n v="4.0765163984601482"/>
    <n v="16.327094892061567"/>
  </r>
  <r>
    <x v="2"/>
    <s v="LGD"/>
    <x v="3"/>
    <x v="1"/>
    <s v="RGB"/>
    <s v="VTE"/>
    <s v="FMM"/>
    <s v="R_Dopant"/>
    <s v="UDC"/>
    <n v="1"/>
    <n v="4.5111056725929437"/>
    <n v="20.184595333592597"/>
  </r>
  <r>
    <x v="2"/>
    <s v="LGD"/>
    <x v="3"/>
    <x v="1"/>
    <s v="RGB"/>
    <s v="VTE"/>
    <s v="FMM"/>
    <s v="R_Host"/>
    <s v="DuPont"/>
    <n v="0.5"/>
    <n v="6.1764861720793345"/>
    <n v="269.12793778123461"/>
  </r>
  <r>
    <x v="2"/>
    <s v="LGD"/>
    <x v="3"/>
    <x v="1"/>
    <s v="RGB"/>
    <s v="VTE"/>
    <s v="FMM"/>
    <s v="R_Host"/>
    <s v="LG Chem"/>
    <n v="0.5"/>
    <n v="6.1764861720793345"/>
    <n v="269.12793778123461"/>
  </r>
  <r>
    <x v="2"/>
    <s v="LGD"/>
    <x v="3"/>
    <x v="1"/>
    <s v="RGB"/>
    <s v="VTE"/>
    <s v="FMM"/>
    <s v="R_Prime"/>
    <s v="DuPont"/>
    <n v="0.4"/>
    <n v="1.9755784819394495"/>
    <n v="179.59804381267725"/>
  </r>
  <r>
    <x v="2"/>
    <s v="LGD"/>
    <x v="3"/>
    <x v="1"/>
    <s v="RGB"/>
    <s v="VTE"/>
    <s v="FMM"/>
    <s v="R_Prime"/>
    <s v="Merck"/>
    <n v="0.6"/>
    <n v="2.9633677229091742"/>
    <n v="269.39706571901581"/>
  </r>
  <r>
    <x v="2"/>
    <s v="LGD"/>
    <x v="1"/>
    <x v="0"/>
    <s v="RGB"/>
    <s v="VTE"/>
    <s v="FMM"/>
    <s v="aETL"/>
    <s v="LG Chem"/>
    <n v="1"/>
    <n v="6.2707676380469834"/>
    <n v="246.27462496011719"/>
  </r>
  <r>
    <x v="2"/>
    <s v="LGD"/>
    <x v="1"/>
    <x v="0"/>
    <s v="RGB"/>
    <s v="VTE"/>
    <s v="FMM"/>
    <s v="B_Dopant"/>
    <s v="Idemitsu Kosan"/>
    <n v="0.3"/>
    <n v="1.0061474624175861"/>
    <n v="4.6662560518759042"/>
  </r>
  <r>
    <x v="2"/>
    <s v="LGD"/>
    <x v="1"/>
    <x v="0"/>
    <s v="RGB"/>
    <s v="VTE"/>
    <s v="FMM"/>
    <s v="B_Dopant"/>
    <s v="SK JNC"/>
    <n v="0.7"/>
    <n v="2.3476774123077013"/>
    <n v="10.887930787710443"/>
  </r>
  <r>
    <x v="2"/>
    <s v="LGD"/>
    <x v="1"/>
    <x v="0"/>
    <s v="RGB"/>
    <s v="VTE"/>
    <s v="FMM"/>
    <s v="B_Host"/>
    <s v="DuPont"/>
    <n v="0.1"/>
    <n v="0.81489629187540069"/>
    <n v="31.108373679172704"/>
  </r>
  <r>
    <x v="2"/>
    <s v="LGD"/>
    <x v="1"/>
    <x v="0"/>
    <s v="RGB"/>
    <s v="VTE"/>
    <s v="FMM"/>
    <s v="B_Host"/>
    <s v="Idemitsu Kosan"/>
    <n v="0.9"/>
    <n v="7.3340666268786059"/>
    <n v="279.97536311255431"/>
  </r>
  <r>
    <x v="2"/>
    <s v="LGD"/>
    <x v="1"/>
    <x v="0"/>
    <s v="RGB"/>
    <s v="VTE"/>
    <s v="FMM"/>
    <s v="B_Prime"/>
    <s v="Merck"/>
    <n v="1"/>
    <n v="6.5529521817590997"/>
    <n v="718.30098946700855"/>
  </r>
  <r>
    <x v="2"/>
    <s v="LGD"/>
    <x v="1"/>
    <x v="0"/>
    <s v="RGB"/>
    <s v="VTE"/>
    <s v="FMM"/>
    <s v="CPL"/>
    <s v="P&amp;H Tech"/>
    <n v="1"/>
    <n v="1.1036551042962692"/>
    <n v="517.17671241624612"/>
  </r>
  <r>
    <x v="2"/>
    <s v="LGD"/>
    <x v="1"/>
    <x v="0"/>
    <s v="RGB"/>
    <s v="VTE"/>
    <s v="FMM"/>
    <s v="EIL"/>
    <s v="LT Materials"/>
    <n v="1"/>
    <n v="0.10511000993297802"/>
    <n v="197.01969996809379"/>
  </r>
  <r>
    <x v="2"/>
    <s v="LGD"/>
    <x v="1"/>
    <x v="0"/>
    <s v="RGB"/>
    <s v="VTE"/>
    <s v="FMM"/>
    <s v="ETL"/>
    <s v="Idemitsu Kosan"/>
    <n v="0.7"/>
    <n v="3.8583782446197556"/>
    <n v="165.49654797319872"/>
  </r>
  <r>
    <x v="2"/>
    <s v="LGD"/>
    <x v="1"/>
    <x v="0"/>
    <s v="RGB"/>
    <s v="VTE"/>
    <s v="FMM"/>
    <s v="ETL"/>
    <s v="LG Chem"/>
    <n v="0.3"/>
    <n v="1.6535906762656096"/>
    <n v="70.927091988513737"/>
  </r>
  <r>
    <x v="2"/>
    <s v="LGD"/>
    <x v="1"/>
    <x v="0"/>
    <s v="RGB"/>
    <s v="VTE"/>
    <s v="FMM"/>
    <s v="G_Dopant"/>
    <s v="UDC"/>
    <n v="1"/>
    <n v="16.026464402201114"/>
    <n v="39.088937566344178"/>
  </r>
  <r>
    <x v="2"/>
    <s v="LGD"/>
    <x v="1"/>
    <x v="0"/>
    <s v="RGB"/>
    <s v="VTE"/>
    <s v="FMM"/>
    <s v="G_Host"/>
    <s v="LG Chem"/>
    <n v="0.5"/>
    <n v="11.752454195771175"/>
    <n v="309.27511041503095"/>
  </r>
  <r>
    <x v="2"/>
    <s v="LGD"/>
    <x v="1"/>
    <x v="0"/>
    <s v="RGB"/>
    <s v="VTE"/>
    <s v="FMM"/>
    <s v="G_Host"/>
    <s v="LT Materials"/>
    <n v="0.5"/>
    <n v="11.752454195771175"/>
    <n v="309.27511041503095"/>
  </r>
  <r>
    <x v="2"/>
    <s v="LGD"/>
    <x v="1"/>
    <x v="0"/>
    <s v="RGB"/>
    <s v="VTE"/>
    <s v="FMM"/>
    <s v="G_Prime"/>
    <s v="LG Chem"/>
    <n v="0.2"/>
    <n v="1.1057027018923662"/>
    <n v="115.14138309823662"/>
  </r>
  <r>
    <x v="2"/>
    <s v="LGD"/>
    <x v="1"/>
    <x v="0"/>
    <s v="RGB"/>
    <s v="VTE"/>
    <s v="FMM"/>
    <s v="G_Prime"/>
    <s v="LT Materials"/>
    <n v="0.8"/>
    <n v="4.4228108075694648"/>
    <n v="460.56553239294647"/>
  </r>
  <r>
    <x v="2"/>
    <s v="LGD"/>
    <x v="1"/>
    <x v="0"/>
    <s v="RGB"/>
    <s v="VTE"/>
    <s v="FMM"/>
    <s v="HIL"/>
    <s v="Merck"/>
    <n v="1"/>
    <n v="0.3153300297989341"/>
    <n v="118.21181998085626"/>
  </r>
  <r>
    <x v="2"/>
    <s v="LGD"/>
    <x v="1"/>
    <x v="0"/>
    <s v="RGB"/>
    <s v="VTE"/>
    <s v="FMM"/>
    <s v="HTL"/>
    <s v="Merck"/>
    <n v="1"/>
    <n v="3.3785360335600076"/>
    <n v="1266.5552140806028"/>
  </r>
  <r>
    <x v="2"/>
    <s v="LGD"/>
    <x v="1"/>
    <x v="0"/>
    <s v="RGB"/>
    <s v="VTE"/>
    <s v="FMM"/>
    <s v="P_Dopant"/>
    <s v="LG Chem"/>
    <n v="0.9"/>
    <n v="3.3450209561070938"/>
    <n v="15.072007047559174"/>
  </r>
  <r>
    <x v="2"/>
    <s v="LGD"/>
    <x v="1"/>
    <x v="0"/>
    <s v="RGB"/>
    <s v="VTE"/>
    <s v="FMM"/>
    <s v="P_Dopant"/>
    <s v="Novaled"/>
    <n v="0.1"/>
    <n v="0.37166899512301038"/>
    <n v="1.6746674497287972"/>
  </r>
  <r>
    <x v="2"/>
    <s v="LGD"/>
    <x v="1"/>
    <x v="0"/>
    <s v="RGB"/>
    <s v="VTE"/>
    <s v="FMM"/>
    <s v="R_Dopant"/>
    <s v="UDC"/>
    <n v="1"/>
    <n v="5.9105909990428129"/>
    <n v="24.627462496011724"/>
  </r>
  <r>
    <x v="2"/>
    <s v="LGD"/>
    <x v="1"/>
    <x v="0"/>
    <s v="RGB"/>
    <s v="VTE"/>
    <s v="FMM"/>
    <s v="R_Host"/>
    <s v="DuPont"/>
    <n v="0.8"/>
    <n v="15.236190130865916"/>
    <n v="525.38586658158329"/>
  </r>
  <r>
    <x v="2"/>
    <s v="LGD"/>
    <x v="1"/>
    <x v="0"/>
    <s v="RGB"/>
    <s v="VTE"/>
    <s v="FMM"/>
    <s v="R_Host"/>
    <s v="LG Chem"/>
    <n v="0.2"/>
    <n v="3.809047532716479"/>
    <n v="131.34646664539582"/>
  </r>
  <r>
    <x v="2"/>
    <s v="LGD"/>
    <x v="1"/>
    <x v="0"/>
    <s v="RGB"/>
    <s v="VTE"/>
    <s v="FMM"/>
    <s v="R_Prime"/>
    <s v="DuPont"/>
    <n v="0.8"/>
    <n v="12.481813679541142"/>
    <n v="1231.3731248005861"/>
  </r>
  <r>
    <x v="2"/>
    <s v="LGD"/>
    <x v="1"/>
    <x v="0"/>
    <s v="RGB"/>
    <s v="VTE"/>
    <s v="FMM"/>
    <s v="R_Prime"/>
    <s v="LG Chem"/>
    <n v="0.2"/>
    <n v="3.1204534198852856"/>
    <n v="307.84328120014652"/>
  </r>
  <r>
    <x v="2"/>
    <s v="LGD"/>
    <x v="4"/>
    <x v="2"/>
    <s v="RGB"/>
    <s v="VTE"/>
    <s v="FMM"/>
    <s v="B_Dopant"/>
    <s v="Idemitsu Kosan"/>
    <n v="1"/>
    <n v="0.29118639348546915"/>
    <n v="1.6507165163575348"/>
  </r>
  <r>
    <x v="2"/>
    <s v="LGD"/>
    <x v="4"/>
    <x v="2"/>
    <s v="RGB"/>
    <s v="VTE"/>
    <s v="FMM"/>
    <s v="B_Host"/>
    <s v="Idemitsu Kosan"/>
    <n v="1"/>
    <n v="0.86931448084291685"/>
    <n v="56.595994846544066"/>
  </r>
  <r>
    <x v="2"/>
    <s v="LGD"/>
    <x v="4"/>
    <x v="2"/>
    <s v="RGB"/>
    <s v="VTE"/>
    <s v="FMM"/>
    <s v="CPL"/>
    <s v="LT Materials"/>
    <n v="1"/>
    <n v="0.17347902768179813"/>
    <n v="123.03477140553058"/>
  </r>
  <r>
    <x v="2"/>
    <s v="LGD"/>
    <x v="4"/>
    <x v="2"/>
    <s v="RGB"/>
    <s v="VTE"/>
    <s v="FMM"/>
    <s v="EIL"/>
    <s v="Comet"/>
    <n v="1"/>
    <n v="3.1623781087827779E-3"/>
    <n v="6.7284640612399524"/>
  </r>
  <r>
    <x v="2"/>
    <s v="LGD"/>
    <x v="4"/>
    <x v="2"/>
    <s v="RGB"/>
    <s v="VTE"/>
    <s v="FMM"/>
    <s v="ETL"/>
    <s v="Idemitsu Kosan"/>
    <n v="0.6"/>
    <n v="0.73340541571265427"/>
    <n v="50.994674990450164"/>
  </r>
  <r>
    <x v="2"/>
    <s v="LGD"/>
    <x v="4"/>
    <x v="2"/>
    <s v="RGB"/>
    <s v="VTE"/>
    <s v="FMM"/>
    <s v="ETL"/>
    <s v="LG Chem"/>
    <n v="0.4"/>
    <n v="0.48893694380843633"/>
    <n v="33.996449993633455"/>
  </r>
  <r>
    <x v="2"/>
    <s v="LGD"/>
    <x v="4"/>
    <x v="2"/>
    <s v="RGB"/>
    <s v="VTE"/>
    <s v="FMM"/>
    <s v="HIL"/>
    <s v="LT Materials"/>
    <n v="1"/>
    <n v="1.0714881121522824E-2"/>
    <n v="6.3326720576376019"/>
  </r>
  <r>
    <x v="2"/>
    <s v="LGD"/>
    <x v="4"/>
    <x v="2"/>
    <s v="RGB"/>
    <s v="VTE"/>
    <s v="FMM"/>
    <s v="HTL"/>
    <s v="Merck"/>
    <n v="1"/>
    <n v="0.31850749482378127"/>
    <n v="188.24320025046177"/>
  </r>
  <r>
    <x v="2"/>
    <s v="LGD"/>
    <x v="4"/>
    <x v="2"/>
    <s v="RGB"/>
    <s v="VTE"/>
    <s v="FMM"/>
    <s v="n/p_CGL"/>
    <s v="LT Materials"/>
    <n v="0.65"/>
    <n v="0.89457351941247232"/>
    <n v="55.980820989516417"/>
  </r>
  <r>
    <x v="2"/>
    <s v="LGD"/>
    <x v="4"/>
    <x v="2"/>
    <s v="RGB"/>
    <s v="VTE"/>
    <s v="FMM"/>
    <s v="n/p_CGL"/>
    <s v="Merck"/>
    <n v="0.2"/>
    <n v="0.27525339058845305"/>
    <n v="17.224867996774282"/>
  </r>
  <r>
    <x v="2"/>
    <s v="LGD"/>
    <x v="4"/>
    <x v="2"/>
    <s v="RGB"/>
    <s v="VTE"/>
    <s v="FMM"/>
    <s v="n/p_CGL"/>
    <s v="Toray"/>
    <n v="0.15"/>
    <n v="0.20644004294133972"/>
    <n v="12.918650997580709"/>
  </r>
  <r>
    <x v="2"/>
    <s v="LGD"/>
    <x v="4"/>
    <x v="2"/>
    <s v="RGB"/>
    <s v="VTE"/>
    <s v="FMM"/>
    <s v="P_Dopant"/>
    <s v="Novaled"/>
    <n v="1"/>
    <n v="1.0929178743953281"/>
    <n v="4.7846855546595215"/>
  </r>
  <r>
    <x v="2"/>
    <s v="LGD"/>
    <x v="4"/>
    <x v="2"/>
    <s v="RGB"/>
    <s v="VTE"/>
    <s v="FMM"/>
    <s v="R_Dopant"/>
    <s v="UDC"/>
    <n v="1"/>
    <n v="8.0885109301519237E-2"/>
    <n v="0.35885141659946423"/>
  </r>
  <r>
    <x v="2"/>
    <s v="LGD"/>
    <x v="4"/>
    <x v="2"/>
    <s v="RGB"/>
    <s v="VTE"/>
    <s v="FMM"/>
    <s v="R_Host"/>
    <s v="LG Chem"/>
    <n v="0.5"/>
    <n v="0.10630204249437843"/>
    <n v="6.1517385702765282"/>
  </r>
  <r>
    <x v="2"/>
    <s v="LGD"/>
    <x v="4"/>
    <x v="2"/>
    <s v="RGB"/>
    <s v="VTE"/>
    <s v="FMM"/>
    <s v="R_Host"/>
    <s v="Merck"/>
    <n v="0.5"/>
    <n v="0.10630204249437843"/>
    <n v="6.1517385702765282"/>
  </r>
  <r>
    <x v="2"/>
    <s v="LGD"/>
    <x v="4"/>
    <x v="2"/>
    <s v="RGB"/>
    <s v="VTE"/>
    <s v="FMM"/>
    <s v="Y/G_Dopant"/>
    <s v="UDC"/>
    <n v="1"/>
    <n v="0.62773878305744268"/>
    <n v="2.1531084995967849"/>
  </r>
  <r>
    <x v="2"/>
    <s v="LGD"/>
    <x v="4"/>
    <x v="2"/>
    <s v="RGB"/>
    <s v="VTE"/>
    <s v="FMM"/>
    <s v="Y/G_Host"/>
    <s v="LG Chem"/>
    <n v="0.4"/>
    <n v="0.20644004294133975"/>
    <n v="14.354056663978566"/>
  </r>
  <r>
    <x v="2"/>
    <s v="LGD"/>
    <x v="4"/>
    <x v="2"/>
    <s v="RGB"/>
    <s v="VTE"/>
    <s v="FMM"/>
    <s v="Y/G_Host"/>
    <s v="Merck"/>
    <n v="0.6"/>
    <n v="0.30966006441200955"/>
    <n v="21.531084995967845"/>
  </r>
  <r>
    <x v="2"/>
    <s v="LGD"/>
    <x v="5"/>
    <x v="2"/>
    <s v="RGB"/>
    <s v="VTE"/>
    <s v="FMM"/>
    <s v="B_Dopant"/>
    <s v="SK JNC"/>
    <n v="1"/>
    <n v="15.513763964031384"/>
    <n v="52.767904639562531"/>
  </r>
  <r>
    <x v="2"/>
    <s v="LGD"/>
    <x v="5"/>
    <x v="2"/>
    <s v="RGB"/>
    <s v="VTE"/>
    <s v="FMM"/>
    <s v="B_Host"/>
    <s v="DuPont"/>
    <n v="0.4"/>
    <n v="18.479742348011918"/>
    <n v="723.67412077114352"/>
  </r>
  <r>
    <x v="2"/>
    <s v="LGD"/>
    <x v="5"/>
    <x v="2"/>
    <s v="RGB"/>
    <s v="VTE"/>
    <s v="FMM"/>
    <s v="B_Host"/>
    <s v="Idemitsu Kosan"/>
    <n v="0.3"/>
    <n v="13.859806761008938"/>
    <n v="542.75559057835756"/>
  </r>
  <r>
    <x v="2"/>
    <s v="LGD"/>
    <x v="5"/>
    <x v="2"/>
    <s v="RGB"/>
    <s v="VTE"/>
    <s v="FMM"/>
    <s v="B_Host"/>
    <s v="LG Chem"/>
    <n v="0.3"/>
    <n v="13.859806761008938"/>
    <n v="542.75559057835756"/>
  </r>
  <r>
    <x v="2"/>
    <s v="LGD"/>
    <x v="5"/>
    <x v="2"/>
    <s v="RGB"/>
    <s v="VTE"/>
    <s v="FMM"/>
    <s v="CPL"/>
    <s v="LT Materials"/>
    <n v="1"/>
    <n v="5.54554625156148"/>
    <n v="3933.0115259301278"/>
  </r>
  <r>
    <x v="2"/>
    <s v="LGD"/>
    <x v="5"/>
    <x v="2"/>
    <s v="RGB"/>
    <s v="VTE"/>
    <s v="FMM"/>
    <s v="EIL"/>
    <s v="Comet"/>
    <n v="1"/>
    <n v="0.1010906868774228"/>
    <n v="215.08656782430381"/>
  </r>
  <r>
    <x v="2"/>
    <s v="LGD"/>
    <x v="5"/>
    <x v="2"/>
    <s v="RGB"/>
    <s v="VTE"/>
    <s v="FMM"/>
    <s v="ETL"/>
    <s v="Idemitsu Kosan"/>
    <n v="0.4"/>
    <n v="15.629684303743014"/>
    <n v="1086.7531847964826"/>
  </r>
  <r>
    <x v="2"/>
    <s v="LGD"/>
    <x v="5"/>
    <x v="2"/>
    <s v="RGB"/>
    <s v="VTE"/>
    <s v="FMM"/>
    <s v="ETL"/>
    <s v="LG Chem"/>
    <n v="0.4"/>
    <n v="15.629684303743014"/>
    <n v="1086.7531847964826"/>
  </r>
  <r>
    <x v="2"/>
    <s v="LGD"/>
    <x v="5"/>
    <x v="2"/>
    <s v="RGB"/>
    <s v="VTE"/>
    <s v="FMM"/>
    <s v="ETL"/>
    <s v="Solus AM"/>
    <n v="0.2"/>
    <n v="7.814842151871507"/>
    <n v="543.37659239824131"/>
  </r>
  <r>
    <x v="2"/>
    <s v="LGD"/>
    <x v="5"/>
    <x v="2"/>
    <s v="RGB"/>
    <s v="VTE"/>
    <s v="FMM"/>
    <s v="G_Dopant"/>
    <s v="UDC"/>
    <n v="1"/>
    <n v="8.094137720364202"/>
    <n v="21.177754370392993"/>
  </r>
  <r>
    <x v="2"/>
    <s v="LGD"/>
    <x v="5"/>
    <x v="2"/>
    <s v="RGB"/>
    <s v="VTE"/>
    <s v="FMM"/>
    <s v="G_Host"/>
    <s v="DuPont"/>
    <n v="0.3"/>
    <n v="3.4887385439610599"/>
    <n v="129.78938035569419"/>
  </r>
  <r>
    <x v="2"/>
    <s v="LGD"/>
    <x v="5"/>
    <x v="2"/>
    <s v="RGB"/>
    <s v="VTE"/>
    <s v="FMM"/>
    <s v="G_Host"/>
    <s v="LG Chem"/>
    <n v="0.7"/>
    <n v="8.1403899359091394"/>
    <n v="302.84188749661979"/>
  </r>
  <r>
    <x v="2"/>
    <s v="LGD"/>
    <x v="5"/>
    <x v="2"/>
    <s v="RGB"/>
    <s v="VTE"/>
    <s v="FMM"/>
    <s v="HIL"/>
    <s v="LT Materials"/>
    <n v="1"/>
    <n v="0.34251903318467958"/>
    <n v="202.43441677581535"/>
  </r>
  <r>
    <x v="2"/>
    <s v="LGD"/>
    <x v="5"/>
    <x v="2"/>
    <s v="RGB"/>
    <s v="VTE"/>
    <s v="FMM"/>
    <s v="HTL"/>
    <s v="Merck"/>
    <n v="0.3"/>
    <n v="3.9029554518489684"/>
    <n v="1805.2522904019283"/>
  </r>
  <r>
    <x v="2"/>
    <s v="LGD"/>
    <x v="5"/>
    <x v="2"/>
    <s v="RGB"/>
    <s v="VTE"/>
    <s v="FMM"/>
    <s v="HTL"/>
    <s v="Solus AM"/>
    <n v="0.7"/>
    <n v="9.1068960543142605"/>
    <n v="4212.2553442711651"/>
  </r>
  <r>
    <x v="2"/>
    <s v="LGD"/>
    <x v="5"/>
    <x v="2"/>
    <s v="RGB"/>
    <s v="VTE"/>
    <s v="FMM"/>
    <s v="n/p_CGL"/>
    <s v="LT Materials"/>
    <n v="0.5"/>
    <n v="24.585255048589225"/>
    <n v="1376.5540340755445"/>
  </r>
  <r>
    <x v="2"/>
    <s v="LGD"/>
    <x v="5"/>
    <x v="2"/>
    <s v="RGB"/>
    <s v="VTE"/>
    <s v="FMM"/>
    <s v="n/p_CGL"/>
    <s v="Merck"/>
    <n v="0.35"/>
    <n v="17.209678534012454"/>
    <n v="963.58782385288112"/>
  </r>
  <r>
    <x v="2"/>
    <s v="LGD"/>
    <x v="5"/>
    <x v="2"/>
    <s v="RGB"/>
    <s v="VTE"/>
    <s v="FMM"/>
    <s v="n/p_CGL"/>
    <s v="Toray"/>
    <n v="0.15"/>
    <n v="7.3755765145767676"/>
    <n v="412.96621022266339"/>
  </r>
  <r>
    <x v="2"/>
    <s v="LGD"/>
    <x v="5"/>
    <x v="2"/>
    <s v="RGB"/>
    <s v="VTE"/>
    <s v="FMM"/>
    <s v="P_Dopant"/>
    <s v="LG Chem"/>
    <n v="0.3"/>
    <n v="10.869270653060498"/>
    <n v="45.885134469184813"/>
  </r>
  <r>
    <x v="2"/>
    <s v="LGD"/>
    <x v="5"/>
    <x v="2"/>
    <s v="RGB"/>
    <s v="VTE"/>
    <s v="FMM"/>
    <s v="P_Dopant"/>
    <s v="Novaled"/>
    <n v="0.7"/>
    <n v="25.361631523807826"/>
    <n v="107.06531376143121"/>
  </r>
  <r>
    <x v="2"/>
    <s v="LGD"/>
    <x v="5"/>
    <x v="2"/>
    <s v="RGB"/>
    <s v="VTE"/>
    <s v="FMM"/>
    <s v="R_Dopant"/>
    <s v="UDC"/>
    <n v="1"/>
    <n v="2.8104644862375707"/>
    <n v="11.471283617296207"/>
  </r>
  <r>
    <x v="2"/>
    <s v="LGD"/>
    <x v="5"/>
    <x v="2"/>
    <s v="RGB"/>
    <s v="VTE"/>
    <s v="FMM"/>
    <s v="R_Host"/>
    <s v="LG Chem"/>
    <n v="0.5"/>
    <n v="3.3981219584036304"/>
    <n v="196.65057629650636"/>
  </r>
  <r>
    <x v="2"/>
    <s v="LGD"/>
    <x v="5"/>
    <x v="2"/>
    <s v="RGB"/>
    <s v="VTE"/>
    <s v="FMM"/>
    <s v="R_Host"/>
    <s v="Merck"/>
    <n v="0.5"/>
    <n v="3.3981219584036304"/>
    <n v="196.65057629650636"/>
  </r>
  <r>
    <x v="2"/>
    <s v="LGD"/>
    <x v="5"/>
    <x v="2"/>
    <s v="RGB"/>
    <s v="VTE"/>
    <s v="FMM"/>
    <s v="Y/G_Dopant"/>
    <s v="UDC"/>
    <n v="1"/>
    <n v="21.78672069731364"/>
    <n v="68.827701703777223"/>
  </r>
  <r>
    <x v="2"/>
    <s v="LGD"/>
    <x v="5"/>
    <x v="2"/>
    <s v="RGB"/>
    <s v="VTE"/>
    <s v="FMM"/>
    <s v="Y/G_Host"/>
    <s v="DuPont"/>
    <n v="0.2"/>
    <n v="5.1758431681240475"/>
    <n v="229.42567234592406"/>
  </r>
  <r>
    <x v="2"/>
    <s v="LGD"/>
    <x v="5"/>
    <x v="2"/>
    <s v="RGB"/>
    <s v="VTE"/>
    <s v="FMM"/>
    <s v="Y/G_Host"/>
    <s v="LG Chem"/>
    <n v="0.5"/>
    <n v="12.939607920310118"/>
    <n v="573.56418086481017"/>
  </r>
  <r>
    <x v="2"/>
    <s v="LGD"/>
    <x v="5"/>
    <x v="2"/>
    <s v="RGB"/>
    <s v="VTE"/>
    <s v="FMM"/>
    <s v="Y/G_Host"/>
    <s v="Merck"/>
    <n v="0.3"/>
    <n v="7.7637647521860709"/>
    <n v="344.13850851888606"/>
  </r>
  <r>
    <x v="2"/>
    <s v="LGD"/>
    <x v="10"/>
    <x v="2"/>
    <s v="RGB"/>
    <s v="VTE"/>
    <s v="FMM"/>
    <s v="B_Dopant"/>
    <s v="SK JNC"/>
    <n v="1"/>
    <n v="0.21353668855601068"/>
    <n v="0.60526272266442938"/>
  </r>
  <r>
    <x v="2"/>
    <s v="LGD"/>
    <x v="10"/>
    <x v="2"/>
    <s v="RGB"/>
    <s v="VTE"/>
    <s v="FMM"/>
    <s v="B_Host"/>
    <s v="DuPont"/>
    <n v="0.25"/>
    <n v="0.16082695202226271"/>
    <n v="5.1879661942665392"/>
  </r>
  <r>
    <x v="2"/>
    <s v="LGD"/>
    <x v="10"/>
    <x v="2"/>
    <s v="RGB"/>
    <s v="VTE"/>
    <s v="FMM"/>
    <s v="B_Host"/>
    <s v="Idemitsu Kosan"/>
    <n v="0.5"/>
    <n v="0.32165390404452543"/>
    <n v="10.375932388533078"/>
  </r>
  <r>
    <x v="2"/>
    <s v="LGD"/>
    <x v="10"/>
    <x v="2"/>
    <s v="RGB"/>
    <s v="VTE"/>
    <s v="FMM"/>
    <s v="B_Host"/>
    <s v="LG Chem"/>
    <n v="0.25"/>
    <n v="0.16082695202226271"/>
    <n v="5.1879661942665392"/>
  </r>
  <r>
    <x v="2"/>
    <s v="LGD"/>
    <x v="10"/>
    <x v="2"/>
    <s v="RGB"/>
    <s v="VTE"/>
    <s v="FMM"/>
    <s v="CPL"/>
    <s v="LT Materials"/>
    <n v="1"/>
    <n v="7.6330772179991152E-2"/>
    <n v="45.112749515361209"/>
  </r>
  <r>
    <x v="2"/>
    <s v="LGD"/>
    <x v="10"/>
    <x v="2"/>
    <s v="RGB"/>
    <s v="VTE"/>
    <s v="FMM"/>
    <s v="EIL"/>
    <s v="Comet"/>
    <n v="1"/>
    <n v="1.391446367864422E-3"/>
    <n v="2.4671034891213157"/>
  </r>
  <r>
    <x v="2"/>
    <s v="LGD"/>
    <x v="10"/>
    <x v="2"/>
    <s v="RGB"/>
    <s v="VTE"/>
    <s v="FMM"/>
    <s v="ETL"/>
    <s v="Idemitsu Kosan"/>
    <n v="0.5"/>
    <n v="0.29085851661219725"/>
    <n v="16.620486663554129"/>
  </r>
  <r>
    <x v="2"/>
    <s v="LGD"/>
    <x v="10"/>
    <x v="2"/>
    <s v="RGB"/>
    <s v="VTE"/>
    <s v="FMM"/>
    <s v="ETL"/>
    <s v="LG Chem"/>
    <n v="0.5"/>
    <n v="0.29085851661219725"/>
    <n v="16.620486663554129"/>
  </r>
  <r>
    <x v="2"/>
    <s v="LGD"/>
    <x v="10"/>
    <x v="2"/>
    <s v="RGB"/>
    <s v="VTE"/>
    <s v="FMM"/>
    <s v="G_Dopant"/>
    <s v="UDC"/>
    <n v="1"/>
    <n v="0.11141044620313603"/>
    <n v="0.24291480508271421"/>
  </r>
  <r>
    <x v="2"/>
    <s v="LGD"/>
    <x v="10"/>
    <x v="2"/>
    <s v="RGB"/>
    <s v="VTE"/>
    <s v="FMM"/>
    <s v="G_Host"/>
    <s v="LG Chem"/>
    <n v="0.5"/>
    <n v="7.6917237923690859E-2"/>
    <n v="2.4812012233448666"/>
  </r>
  <r>
    <x v="2"/>
    <s v="LGD"/>
    <x v="10"/>
    <x v="2"/>
    <s v="RGB"/>
    <s v="VTE"/>
    <s v="FMM"/>
    <s v="G_Host"/>
    <s v="LT Materials"/>
    <n v="0.5"/>
    <n v="7.6917237923690859E-2"/>
    <n v="2.4812012233448666"/>
  </r>
  <r>
    <x v="2"/>
    <s v="LGD"/>
    <x v="10"/>
    <x v="2"/>
    <s v="RGB"/>
    <s v="VTE"/>
    <s v="FMM"/>
    <s v="HIL"/>
    <s v="LT Materials"/>
    <n v="1"/>
    <n v="4.7145476934700422E-3"/>
    <n v="2.3219797544671206"/>
  </r>
  <r>
    <x v="2"/>
    <s v="LGD"/>
    <x v="10"/>
    <x v="2"/>
    <s v="RGB"/>
    <s v="VTE"/>
    <s v="FMM"/>
    <s v="HTL"/>
    <s v="Merck"/>
    <n v="0.8"/>
    <n v="0.16853834497342046"/>
    <n v="64.962359302120134"/>
  </r>
  <r>
    <x v="2"/>
    <s v="LGD"/>
    <x v="10"/>
    <x v="2"/>
    <s v="RGB"/>
    <s v="VTE"/>
    <s v="FMM"/>
    <s v="HTL"/>
    <s v="Solus AM"/>
    <n v="0.2"/>
    <n v="4.2134586243355115E-2"/>
    <n v="16.240589825530034"/>
  </r>
  <r>
    <x v="2"/>
    <s v="LGD"/>
    <x v="10"/>
    <x v="0"/>
    <s v="RGB"/>
    <s v="VTE"/>
    <s v="FMM"/>
    <s v="n/p_CGL"/>
    <s v="LT Materials"/>
    <n v="0.6"/>
    <n v="0.50759963499694116"/>
    <n v="23.684193495564632"/>
  </r>
  <r>
    <x v="2"/>
    <s v="LGD"/>
    <x v="10"/>
    <x v="2"/>
    <s v="RGB"/>
    <s v="VTE"/>
    <s v="FMM"/>
    <s v="n/p_CGL"/>
    <s v="Merck"/>
    <n v="0.25"/>
    <n v="0.21149984791539217"/>
    <n v="9.8684139564852629"/>
  </r>
  <r>
    <x v="2"/>
    <s v="LGD"/>
    <x v="10"/>
    <x v="2"/>
    <s v="RGB"/>
    <s v="VTE"/>
    <s v="FMM"/>
    <s v="n/p_CGL"/>
    <s v="Toray"/>
    <n v="0.15"/>
    <n v="0.12689990874923529"/>
    <n v="5.9210483738911579"/>
  </r>
  <r>
    <x v="2"/>
    <s v="LGD"/>
    <x v="10"/>
    <x v="2"/>
    <s v="RGB"/>
    <s v="VTE"/>
    <s v="FMM"/>
    <s v="P_Dopant"/>
    <s v="LG Chem"/>
    <n v="1"/>
    <n v="0.99738875648521763"/>
    <n v="3.5087694067503157"/>
  </r>
  <r>
    <x v="2"/>
    <s v="LGD"/>
    <x v="10"/>
    <x v="2"/>
    <s v="RGB"/>
    <s v="VTE"/>
    <s v="FMM"/>
    <s v="R_Dopant"/>
    <s v="UDC"/>
    <n v="1"/>
    <n v="5.8026274064133354E-2"/>
    <n v="0.19736827912970528"/>
  </r>
  <r>
    <x v="2"/>
    <s v="LGD"/>
    <x v="10"/>
    <x v="2"/>
    <s v="RGB"/>
    <s v="VTE"/>
    <s v="FMM"/>
    <s v="R_Host"/>
    <s v="LT Materials"/>
    <n v="0.5"/>
    <n v="7.0159348046289746E-2"/>
    <n v="3.3834562136520905"/>
  </r>
  <r>
    <x v="2"/>
    <s v="LGD"/>
    <x v="10"/>
    <x v="2"/>
    <s v="RGB"/>
    <s v="VTE"/>
    <s v="FMM"/>
    <s v="R_Host"/>
    <s v="Merck"/>
    <n v="0.5"/>
    <n v="7.0159348046289746E-2"/>
    <n v="3.3834562136520905"/>
  </r>
  <r>
    <x v="2"/>
    <s v="SDC"/>
    <x v="8"/>
    <x v="1"/>
    <s v="RGB"/>
    <s v="VTE"/>
    <s v="FMM"/>
    <s v="aETL"/>
    <s v="LG Chem"/>
    <n v="0.1"/>
    <n v="0.37789919675833306"/>
    <n v="20.101021104166659"/>
  </r>
  <r>
    <x v="2"/>
    <s v="SDC"/>
    <x v="8"/>
    <x v="1"/>
    <s v="RGB"/>
    <s v="VTE"/>
    <s v="FMM"/>
    <s v="aETL"/>
    <s v="Solus AM"/>
    <n v="0.9"/>
    <n v="3.4010927708249978"/>
    <n v="180.90918993749992"/>
  </r>
  <r>
    <x v="2"/>
    <s v="SDC"/>
    <x v="8"/>
    <x v="1"/>
    <s v="RGB"/>
    <s v="VTE"/>
    <s v="FMM"/>
    <s v="B_Dopant"/>
    <s v="SFC"/>
    <n v="1"/>
    <n v="1.4929768937999996"/>
    <n v="9.5215363124999968"/>
  </r>
  <r>
    <x v="2"/>
    <s v="SDC"/>
    <x v="8"/>
    <x v="1"/>
    <s v="RGB"/>
    <s v="VTE"/>
    <s v="FMM"/>
    <s v="B_Host"/>
    <s v="SFC"/>
    <n v="1"/>
    <n v="3.1078294523999994"/>
    <n v="190.43072624999994"/>
  </r>
  <r>
    <x v="2"/>
    <s v="SDC"/>
    <x v="8"/>
    <x v="1"/>
    <s v="RGB"/>
    <s v="VTE"/>
    <s v="FMM"/>
    <s v="B_Prime"/>
    <s v="Idemitsu Kosan"/>
    <n v="1"/>
    <n v="3.212143172445832"/>
    <n v="402.02042208333319"/>
  </r>
  <r>
    <x v="2"/>
    <s v="SDC"/>
    <x v="8"/>
    <x v="1"/>
    <s v="RGB"/>
    <s v="VTE"/>
    <s v="FMM"/>
    <s v="CPL"/>
    <s v="Hodogaya"/>
    <n v="0.1"/>
    <n v="3.4010927708249983E-2"/>
    <n v="36.181837987499982"/>
  </r>
  <r>
    <x v="2"/>
    <s v="SDC"/>
    <x v="8"/>
    <x v="1"/>
    <s v="RGB"/>
    <s v="VTE"/>
    <s v="FMM"/>
    <s v="CPL"/>
    <s v="Solus AM"/>
    <n v="0.9"/>
    <n v="0.30609834937424985"/>
    <n v="325.63654188749985"/>
  </r>
  <r>
    <x v="2"/>
    <s v="SDC"/>
    <x v="8"/>
    <x v="1"/>
    <s v="RGB"/>
    <s v="VTE"/>
    <s v="FMM"/>
    <s v="EIL"/>
    <s v="Solus AM"/>
    <n v="1"/>
    <n v="3.7789919675833318E-2"/>
    <n v="80.404084416666635"/>
  </r>
  <r>
    <x v="2"/>
    <s v="SDC"/>
    <x v="8"/>
    <x v="1"/>
    <s v="RGB"/>
    <s v="VTE"/>
    <s v="FMM"/>
    <s v="ETL"/>
    <s v="LG Chem"/>
    <n v="1"/>
    <n v="3.0609834937424982"/>
    <n v="180.90918993749989"/>
  </r>
  <r>
    <x v="2"/>
    <s v="SDC"/>
    <x v="8"/>
    <x v="1"/>
    <s v="RGB"/>
    <s v="VTE"/>
    <s v="FMM"/>
    <s v="G_Dopant"/>
    <s v="UDC"/>
    <n v="1"/>
    <n v="6.6052787114682161"/>
    <n v="30.636728717385051"/>
  </r>
  <r>
    <x v="2"/>
    <s v="SDC"/>
    <x v="8"/>
    <x v="1"/>
    <s v="RGB"/>
    <s v="VTE"/>
    <s v="FMM"/>
    <s v="G_Host"/>
    <s v="LG Chem"/>
    <n v="0.1"/>
    <n v="0.9366354970336549"/>
    <n v="47.133428795976997"/>
  </r>
  <r>
    <x v="2"/>
    <s v="SDC"/>
    <x v="8"/>
    <x v="1"/>
    <s v="RGB"/>
    <s v="VTE"/>
    <s v="FMM"/>
    <s v="G_Host"/>
    <s v="NSCC"/>
    <n v="0.45"/>
    <n v="4.214859736651448"/>
    <n v="212.10042958189652"/>
  </r>
  <r>
    <x v="2"/>
    <s v="SDC"/>
    <x v="8"/>
    <x v="1"/>
    <s v="RGB"/>
    <s v="VTE"/>
    <s v="FMM"/>
    <s v="G_Host"/>
    <s v="Samsung SDI"/>
    <n v="0.45"/>
    <n v="4.214859736651448"/>
    <n v="212.10042958189652"/>
  </r>
  <r>
    <x v="2"/>
    <s v="SDC"/>
    <x v="8"/>
    <x v="1"/>
    <s v="RGB"/>
    <s v="VTE"/>
    <s v="FMM"/>
    <s v="G_Prime"/>
    <s v="Duksan Neolux"/>
    <n v="1"/>
    <n v="5.1016391562374972"/>
    <n v="603.03063312499978"/>
  </r>
  <r>
    <x v="2"/>
    <s v="SDC"/>
    <x v="8"/>
    <x v="1"/>
    <s v="RGB"/>
    <s v="VTE"/>
    <s v="FMM"/>
    <s v="HIL"/>
    <s v="Duksan Neolux"/>
    <n v="0.8"/>
    <n v="7.2556645777599973E-2"/>
    <n v="77.187921039999978"/>
  </r>
  <r>
    <x v="2"/>
    <s v="SDC"/>
    <x v="8"/>
    <x v="1"/>
    <s v="RGB"/>
    <s v="VTE"/>
    <s v="FMM"/>
    <s v="HIL"/>
    <s v="Solus AM"/>
    <n v="0.2"/>
    <n v="1.8139161444399993E-2"/>
    <n v="19.296980259999994"/>
  </r>
  <r>
    <x v="2"/>
    <s v="SDC"/>
    <x v="8"/>
    <x v="1"/>
    <s v="RGB"/>
    <s v="VTE"/>
    <s v="FMM"/>
    <s v="HTL"/>
    <s v="Duksan Neolux"/>
    <n v="0.7"/>
    <n v="0.79600043572499968"/>
    <n v="723.63675974999956"/>
  </r>
  <r>
    <x v="2"/>
    <s v="SDC"/>
    <x v="8"/>
    <x v="1"/>
    <s v="RGB"/>
    <s v="VTE"/>
    <s v="FMM"/>
    <s v="HTL"/>
    <s v="Solus AM"/>
    <n v="0.3"/>
    <n v="0.34114304388214278"/>
    <n v="310.13003989285698"/>
  </r>
  <r>
    <x v="2"/>
    <s v="SDC"/>
    <x v="8"/>
    <x v="1"/>
    <s v="RGB"/>
    <s v="VTE"/>
    <s v="FMM"/>
    <s v="P_Dopant"/>
    <s v="Novaled"/>
    <n v="1"/>
    <n v="2.955171718650166"/>
    <n v="13.668694350833329"/>
  </r>
  <r>
    <x v="2"/>
    <s v="SDC"/>
    <x v="8"/>
    <x v="1"/>
    <s v="RGB"/>
    <s v="VTE"/>
    <s v="FMM"/>
    <s v="R_Dopant"/>
    <s v="UDC"/>
    <n v="1"/>
    <n v="3.3639831934019226"/>
    <n v="19.6150623521978"/>
  </r>
  <r>
    <x v="2"/>
    <s v="SDC"/>
    <x v="8"/>
    <x v="1"/>
    <s v="RGB"/>
    <s v="VTE"/>
    <s v="FMM"/>
    <s v="R_Host"/>
    <s v="Duksan Neolux"/>
    <n v="0.85"/>
    <n v="7.2026508957270297"/>
    <n v="416.82007498420313"/>
  </r>
  <r>
    <x v="2"/>
    <s v="SDC"/>
    <x v="8"/>
    <x v="1"/>
    <s v="RGB"/>
    <s v="VTE"/>
    <s v="FMM"/>
    <s v="R_Host"/>
    <s v="DuPont"/>
    <n v="0.15"/>
    <n v="1.2710560404224169"/>
    <n v="73.556483820741732"/>
  </r>
  <r>
    <x v="2"/>
    <s v="SDC"/>
    <x v="8"/>
    <x v="1"/>
    <s v="RGB"/>
    <s v="VTE"/>
    <s v="FMM"/>
    <s v="R_Prime"/>
    <s v="Duksan Neolux"/>
    <n v="1"/>
    <n v="8.842841204144996"/>
    <n v="1045.2530974166664"/>
  </r>
  <r>
    <x v="2"/>
    <s v="SDC"/>
    <x v="3"/>
    <x v="1"/>
    <s v="RGB"/>
    <s v="VTE"/>
    <s v="FMM"/>
    <s v="aETL"/>
    <s v="LG Chem"/>
    <n v="1"/>
    <n v="0.9381886715351565"/>
    <n v="35.171084218749996"/>
  </r>
  <r>
    <x v="2"/>
    <s v="SDC"/>
    <x v="3"/>
    <x v="1"/>
    <s v="RGB"/>
    <s v="VTE"/>
    <s v="FMM"/>
    <s v="B_Dopant"/>
    <s v="SFC"/>
    <n v="1"/>
    <n v="1.4369039093207963"/>
    <n v="6.6639949046052642"/>
  </r>
  <r>
    <x v="2"/>
    <s v="SDC"/>
    <x v="3"/>
    <x v="1"/>
    <s v="RGB"/>
    <s v="VTE"/>
    <s v="FMM"/>
    <s v="B_Host"/>
    <s v="SFC"/>
    <n v="1"/>
    <n v="3.491320242481935"/>
    <n v="133.27989809210527"/>
  </r>
  <r>
    <x v="2"/>
    <s v="SDC"/>
    <x v="3"/>
    <x v="1"/>
    <s v="RGB"/>
    <s v="VTE"/>
    <s v="FMM"/>
    <s v="B_Prime"/>
    <s v="Idemitsu Kosan"/>
    <n v="1"/>
    <n v="2.0535073642561503"/>
    <n v="225.09493900000001"/>
  </r>
  <r>
    <x v="2"/>
    <s v="SDC"/>
    <x v="3"/>
    <x v="1"/>
    <s v="RGB"/>
    <s v="VTE"/>
    <s v="FMM"/>
    <s v="CPL"/>
    <s v="Hodogaya"/>
    <n v="1"/>
    <n v="0.85972198264312494"/>
    <n v="196.958071625"/>
  </r>
  <r>
    <x v="2"/>
    <s v="SDC"/>
    <x v="3"/>
    <x v="1"/>
    <s v="RGB"/>
    <s v="VTE"/>
    <s v="FMM"/>
    <s v="EIL"/>
    <s v="Solus AM"/>
    <n v="1"/>
    <n v="1.5011018744562499E-2"/>
    <n v="28.136867375000001"/>
  </r>
  <r>
    <x v="2"/>
    <s v="SDC"/>
    <x v="3"/>
    <x v="1"/>
    <s v="RGB"/>
    <s v="VTE"/>
    <s v="FMM"/>
    <s v="ETL"/>
    <s v="LG Chem"/>
    <n v="0.5"/>
    <n v="0.38841011001555464"/>
    <n v="15.826987898437498"/>
  </r>
  <r>
    <x v="2"/>
    <s v="SDC"/>
    <x v="3"/>
    <x v="1"/>
    <s v="RGB"/>
    <s v="VTE"/>
    <s v="FMM"/>
    <s v="ETL"/>
    <s v="Novaled"/>
    <n v="0.5"/>
    <n v="0.38841011001555464"/>
    <n v="15.826987898437498"/>
  </r>
  <r>
    <x v="2"/>
    <s v="SDC"/>
    <x v="3"/>
    <x v="1"/>
    <s v="RGB"/>
    <s v="VTE"/>
    <s v="FMM"/>
    <s v="G_Dopant"/>
    <s v="UDC"/>
    <n v="1"/>
    <n v="10.299858805118582"/>
    <n v="24.595503032974143"/>
  </r>
  <r>
    <x v="2"/>
    <s v="SDC"/>
    <x v="3"/>
    <x v="1"/>
    <s v="RGB"/>
    <s v="VTE"/>
    <s v="FMM"/>
    <s v="G_Host"/>
    <s v="Samsung SDI"/>
    <n v="1"/>
    <n v="14.000517111077588"/>
    <n v="378.39235435344835"/>
  </r>
  <r>
    <x v="2"/>
    <s v="SDC"/>
    <x v="3"/>
    <x v="1"/>
    <s v="RGB"/>
    <s v="VTE"/>
    <s v="FMM"/>
    <s v="G_Prime"/>
    <s v="Merck"/>
    <n v="1"/>
    <n v="1.7409686688281252"/>
    <n v="174.09686688281252"/>
  </r>
  <r>
    <x v="2"/>
    <s v="SDC"/>
    <x v="3"/>
    <x v="1"/>
    <s v="RGB"/>
    <s v="VTE"/>
    <s v="FMM"/>
    <s v="HIL"/>
    <s v="Duksan Neolux"/>
    <n v="1"/>
    <n v="4.5033056233687509E-2"/>
    <n v="16.882120425"/>
  </r>
  <r>
    <x v="2"/>
    <s v="SDC"/>
    <x v="3"/>
    <x v="1"/>
    <s v="RGB"/>
    <s v="VTE"/>
    <s v="FMM"/>
    <s v="HTL"/>
    <s v="Duksan Neolux"/>
    <n v="1"/>
    <n v="0.48249703107522318"/>
    <n v="180.87986169642858"/>
  </r>
  <r>
    <x v="2"/>
    <s v="SDC"/>
    <x v="3"/>
    <x v="1"/>
    <s v="RGB"/>
    <s v="VTE"/>
    <s v="FMM"/>
    <s v="n/p_CGL"/>
    <s v="Duksan Neolux"/>
    <n v="0.5"/>
    <n v="0.33263052899882806"/>
    <n v="26.378313164062501"/>
  </r>
  <r>
    <x v="2"/>
    <s v="SDC"/>
    <x v="3"/>
    <x v="1"/>
    <s v="RGB"/>
    <s v="VTE"/>
    <s v="FMM"/>
    <s v="n/p_CGL"/>
    <s v="Toray"/>
    <n v="0.5"/>
    <n v="0.33263052899882806"/>
    <n v="26.378313164062501"/>
  </r>
  <r>
    <x v="2"/>
    <s v="SDC"/>
    <x v="3"/>
    <x v="1"/>
    <s v="RGB"/>
    <s v="VTE"/>
    <s v="FMM"/>
    <s v="P_Dopant"/>
    <s v="Novaled"/>
    <n v="1"/>
    <n v="2.8100627089821004"/>
    <n v="11.254746950000001"/>
  </r>
  <r>
    <x v="2"/>
    <s v="SDC"/>
    <x v="3"/>
    <x v="1"/>
    <s v="RGB"/>
    <s v="VTE"/>
    <s v="FMM"/>
    <s v="R_Dopant"/>
    <s v="UDC"/>
    <n v="1"/>
    <n v="3.1096378838606973"/>
    <n v="13.913835515109893"/>
  </r>
  <r>
    <x v="2"/>
    <s v="SDC"/>
    <x v="3"/>
    <x v="1"/>
    <s v="RGB"/>
    <s v="VTE"/>
    <s v="FMM"/>
    <s v="R_Host"/>
    <s v="DuPont"/>
    <n v="1"/>
    <n v="8.5152673352472537"/>
    <n v="371.03561373626377"/>
  </r>
  <r>
    <x v="2"/>
    <s v="SDC"/>
    <x v="3"/>
    <x v="1"/>
    <s v="RGB"/>
    <s v="VTE"/>
    <s v="FMM"/>
    <s v="R_Prime"/>
    <s v="Duksan Neolux"/>
    <n v="0.5"/>
    <n v="1.7022804761874999"/>
    <n v="154.75277056250002"/>
  </r>
  <r>
    <x v="2"/>
    <s v="SDC"/>
    <x v="3"/>
    <x v="1"/>
    <s v="RGB"/>
    <s v="VTE"/>
    <s v="FMM"/>
    <s v="R_Prime"/>
    <s v="Idemitsu Kosan"/>
    <n v="0.5"/>
    <n v="1.7022804761874999"/>
    <n v="154.75277056250002"/>
  </r>
  <r>
    <x v="2"/>
    <s v="SDC"/>
    <x v="6"/>
    <x v="0"/>
    <s v="RGB"/>
    <s v="VTE"/>
    <s v="FMM"/>
    <s v="aETL"/>
    <s v="LG Chem"/>
    <n v="0.2"/>
    <n v="4.138935746855898"/>
    <n v="170.67776275694425"/>
  </r>
  <r>
    <x v="2"/>
    <s v="SDC"/>
    <x v="6"/>
    <x v="0"/>
    <s v="RGB"/>
    <s v="VTE"/>
    <s v="FMM"/>
    <s v="aETL"/>
    <s v="Solus AM"/>
    <n v="0.8"/>
    <n v="16.555742987423592"/>
    <n v="682.71105102777699"/>
  </r>
  <r>
    <x v="2"/>
    <s v="SDC"/>
    <x v="6"/>
    <x v="0"/>
    <s v="RGB"/>
    <s v="VTE"/>
    <s v="FMM"/>
    <s v="B_Dopant"/>
    <s v="SFC"/>
    <n v="1"/>
    <n v="12.546095645856081"/>
    <n v="60.635520979440727"/>
  </r>
  <r>
    <x v="2"/>
    <s v="SDC"/>
    <x v="6"/>
    <x v="0"/>
    <s v="RGB"/>
    <s v="VTE"/>
    <s v="FMM"/>
    <s v="B_Host"/>
    <s v="SFC"/>
    <n v="1"/>
    <n v="30.483901817204032"/>
    <n v="1212.7104195888146"/>
  </r>
  <r>
    <x v="2"/>
    <s v="SDC"/>
    <x v="6"/>
    <x v="0"/>
    <s v="RGB"/>
    <s v="VTE"/>
    <s v="FMM"/>
    <s v="B_Prime"/>
    <s v="Hodogaya"/>
    <n v="0.3"/>
    <n v="5.0958576915289813"/>
    <n v="614.43994592499939"/>
  </r>
  <r>
    <x v="2"/>
    <s v="SDC"/>
    <x v="6"/>
    <x v="0"/>
    <s v="RGB"/>
    <s v="VTE"/>
    <s v="FMM"/>
    <s v="B_Prime"/>
    <s v="Idemitsu Kosan"/>
    <n v="0.6"/>
    <n v="10.191715383057963"/>
    <n v="1228.8798918499988"/>
  </r>
  <r>
    <x v="2"/>
    <s v="SDC"/>
    <x v="6"/>
    <x v="0"/>
    <s v="RGB"/>
    <s v="VTE"/>
    <s v="FMM"/>
    <s v="B_Prime"/>
    <s v="SFC"/>
    <n v="0.1"/>
    <n v="1.6986192305096606"/>
    <n v="204.81331530833313"/>
  </r>
  <r>
    <x v="2"/>
    <s v="SDC"/>
    <x v="6"/>
    <x v="0"/>
    <s v="RGB"/>
    <s v="VTE"/>
    <s v="FMM"/>
    <s v="CPL"/>
    <s v="Dongjin Semichem"/>
    <n v="0.3"/>
    <n v="1.3410151819813108"/>
    <n v="691.24493916562415"/>
  </r>
  <r>
    <x v="2"/>
    <s v="SDC"/>
    <x v="6"/>
    <x v="0"/>
    <s v="RGB"/>
    <s v="VTE"/>
    <s v="FMM"/>
    <s v="CPL"/>
    <s v="Hodogaya"/>
    <n v="0.35"/>
    <n v="1.564517712311529"/>
    <n v="806.45242902656139"/>
  </r>
  <r>
    <x v="2"/>
    <s v="SDC"/>
    <x v="6"/>
    <x v="0"/>
    <s v="RGB"/>
    <s v="VTE"/>
    <s v="FMM"/>
    <s v="CPL"/>
    <s v="Solus AM"/>
    <n v="0.35"/>
    <n v="1.564517712311529"/>
    <n v="806.45242902656139"/>
  </r>
  <r>
    <x v="2"/>
    <s v="SDC"/>
    <x v="6"/>
    <x v="0"/>
    <s v="RGB"/>
    <s v="VTE"/>
    <s v="FMM"/>
    <s v="EIL"/>
    <s v="Solus AM"/>
    <n v="1"/>
    <n v="0.24833614481135391"/>
    <n v="512.03328827083283"/>
  </r>
  <r>
    <x v="2"/>
    <s v="SDC"/>
    <x v="6"/>
    <x v="0"/>
    <s v="RGB"/>
    <s v="VTE"/>
    <s v="FMM"/>
    <s v="ETL"/>
    <s v="LG Chem"/>
    <n v="1"/>
    <n v="25.702790987975121"/>
    <n v="1152.0748986093736"/>
  </r>
  <r>
    <x v="2"/>
    <s v="SDC"/>
    <x v="6"/>
    <x v="0"/>
    <s v="RGB"/>
    <s v="VTE"/>
    <s v="FMM"/>
    <s v="G_Dopant"/>
    <s v="UDC"/>
    <n v="1"/>
    <n v="83.552222588682127"/>
    <n v="223.27032918786313"/>
  </r>
  <r>
    <x v="2"/>
    <s v="SDC"/>
    <x v="6"/>
    <x v="0"/>
    <s v="RGB"/>
    <s v="VTE"/>
    <s v="FMM"/>
    <s v="G_Host"/>
    <s v="NSCC"/>
    <n v="0.05"/>
    <n v="6.2061965802481964"/>
    <n v="167.73504270941072"/>
  </r>
  <r>
    <x v="2"/>
    <s v="SDC"/>
    <x v="6"/>
    <x v="0"/>
    <s v="RGB"/>
    <s v="VTE"/>
    <s v="FMM"/>
    <s v="G_Host"/>
    <s v="Samsung SDI"/>
    <n v="0.95"/>
    <n v="117.91773502471572"/>
    <n v="3186.9658114788035"/>
  </r>
  <r>
    <x v="2"/>
    <s v="SDC"/>
    <x v="6"/>
    <x v="0"/>
    <s v="RGB"/>
    <s v="VTE"/>
    <s v="FMM"/>
    <s v="G_Prime"/>
    <s v="Duksan Neolux"/>
    <n v="0.63"/>
    <n v="20.07546386459417"/>
    <n v="1995.9697618407404"/>
  </r>
  <r>
    <x v="2"/>
    <s v="SDC"/>
    <x v="6"/>
    <x v="0"/>
    <s v="RGB"/>
    <s v="VTE"/>
    <s v="FMM"/>
    <s v="G_Prime"/>
    <s v="Merck"/>
    <n v="0.37"/>
    <n v="11.790351793491812"/>
    <n v="1172.236209335038"/>
  </r>
  <r>
    <x v="2"/>
    <s v="SDC"/>
    <x v="6"/>
    <x v="0"/>
    <s v="RGB"/>
    <s v="VTE"/>
    <s v="FMM"/>
    <s v="HIL"/>
    <s v="Duksan Neolux"/>
    <n v="0.6"/>
    <n v="0.9387106273869178"/>
    <n v="368.6639675549996"/>
  </r>
  <r>
    <x v="2"/>
    <s v="SDC"/>
    <x v="6"/>
    <x v="0"/>
    <s v="RGB"/>
    <s v="VTE"/>
    <s v="FMM"/>
    <s v="HIL"/>
    <s v="Solus AM"/>
    <n v="0.4"/>
    <n v="0.6258070849246119"/>
    <n v="245.77597836999973"/>
  </r>
  <r>
    <x v="2"/>
    <s v="SDC"/>
    <x v="6"/>
    <x v="0"/>
    <s v="RGB"/>
    <s v="VTE"/>
    <s v="FMM"/>
    <s v="HTL"/>
    <s v="Duksan Neolux"/>
    <n v="0.6"/>
    <n v="10.057613864859832"/>
    <n v="3949.9710809464241"/>
  </r>
  <r>
    <x v="2"/>
    <s v="SDC"/>
    <x v="6"/>
    <x v="0"/>
    <s v="RGB"/>
    <s v="VTE"/>
    <s v="FMM"/>
    <s v="HTL"/>
    <s v="Solus AM"/>
    <n v="0.4"/>
    <n v="6.7050759099065544"/>
    <n v="2633.3140539642827"/>
  </r>
  <r>
    <x v="2"/>
    <s v="SDC"/>
    <x v="6"/>
    <x v="0"/>
    <s v="RGB"/>
    <s v="VTE"/>
    <s v="FMM"/>
    <s v="P_Dopant"/>
    <s v="Novaled"/>
    <n v="1"/>
    <n v="20.855269441257501"/>
    <n v="87.045659006041575"/>
  </r>
  <r>
    <x v="2"/>
    <s v="SDC"/>
    <x v="6"/>
    <x v="0"/>
    <s v="RGB"/>
    <s v="VTE"/>
    <s v="FMM"/>
    <s v="R_Dopant"/>
    <s v="UDC"/>
    <n v="1"/>
    <n v="29.641874328121514"/>
    <n v="126.60163720982131"/>
  </r>
  <r>
    <x v="2"/>
    <s v="SDC"/>
    <x v="6"/>
    <x v="0"/>
    <s v="RGB"/>
    <s v="VTE"/>
    <s v="FMM"/>
    <s v="R_Host"/>
    <s v="Duksan Neolux"/>
    <n v="0.17"/>
    <n v="16.356931527508912"/>
    <n v="573.92742201785666"/>
  </r>
  <r>
    <x v="2"/>
    <s v="SDC"/>
    <x v="6"/>
    <x v="0"/>
    <s v="RGB"/>
    <s v="VTE"/>
    <s v="FMM"/>
    <s v="R_Host"/>
    <s v="DuPont"/>
    <n v="0.83"/>
    <n v="79.860312751955263"/>
    <n v="2802.116236910711"/>
  </r>
  <r>
    <x v="2"/>
    <s v="SDC"/>
    <x v="6"/>
    <x v="0"/>
    <s v="RGB"/>
    <s v="VTE"/>
    <s v="FMM"/>
    <s v="R_Prime"/>
    <s v="Duksan Neolux"/>
    <n v="1"/>
    <n v="54.633951858497859"/>
    <n v="5632.3661709791604"/>
  </r>
  <r>
    <x v="2"/>
    <s v="SDC"/>
    <x v="7"/>
    <x v="2"/>
    <s v="Blue"/>
    <s v="VTE"/>
    <s v="Open"/>
    <s v="aETL"/>
    <s v="LG Chem"/>
    <n v="0.28000000000000003"/>
    <n v="1.8421347946764581"/>
    <n v="93.76640510416668"/>
  </r>
  <r>
    <x v="2"/>
    <s v="SDC"/>
    <x v="7"/>
    <x v="2"/>
    <s v="Blue"/>
    <s v="VTE"/>
    <s v="Open"/>
    <s v="aETL"/>
    <s v="Novaled"/>
    <n v="0.72"/>
    <n v="4.7369180434537492"/>
    <n v="241.11361312500003"/>
  </r>
  <r>
    <x v="2"/>
    <s v="SDC"/>
    <x v="7"/>
    <x v="2"/>
    <s v="Blue"/>
    <s v="VTE"/>
    <s v="Open"/>
    <s v="B_Dopant"/>
    <s v="Idemitsu Kosan"/>
    <n v="1"/>
    <n v="2.2503937225000006"/>
    <n v="12.757334027777778"/>
  </r>
  <r>
    <x v="2"/>
    <s v="SDC"/>
    <x v="7"/>
    <x v="2"/>
    <s v="Blue"/>
    <s v="VTE"/>
    <s v="Open"/>
    <s v="B_Host"/>
    <s v="Idemitsu Kosan"/>
    <n v="0.7"/>
    <n v="7.0542954240000011"/>
    <n v="306.17601666666673"/>
  </r>
  <r>
    <x v="2"/>
    <s v="SDC"/>
    <x v="7"/>
    <x v="2"/>
    <s v="Blue"/>
    <s v="VTE"/>
    <s v="Open"/>
    <s v="B_Host"/>
    <s v="SFC"/>
    <n v="0.3"/>
    <n v="3.0232694674285718"/>
    <n v="131.21829285714287"/>
  </r>
  <r>
    <x v="2"/>
    <s v="SDC"/>
    <x v="7"/>
    <x v="2"/>
    <s v="Blue"/>
    <s v="VTE"/>
    <s v="Open"/>
    <s v="B_Prime"/>
    <s v="Duksan Neolux"/>
    <n v="0.2"/>
    <n v="0.92508896464285717"/>
    <n v="82.01143303571429"/>
  </r>
  <r>
    <x v="2"/>
    <s v="SDC"/>
    <x v="7"/>
    <x v="2"/>
    <s v="Blue"/>
    <s v="VTE"/>
    <s v="Open"/>
    <s v="B_Prime"/>
    <s v="Idemitsu Kosan"/>
    <n v="0.8"/>
    <n v="3.7003558585714287"/>
    <n v="328.04573214285716"/>
  </r>
  <r>
    <x v="2"/>
    <s v="SDC"/>
    <x v="7"/>
    <x v="2"/>
    <s v="Blue"/>
    <s v="VTE"/>
    <s v="Open"/>
    <s v="CPL"/>
    <s v="Hodogaya"/>
    <n v="1"/>
    <n v="0.71951363916666689"/>
    <n v="510.29336111111121"/>
  </r>
  <r>
    <x v="2"/>
    <s v="SDC"/>
    <x v="7"/>
    <x v="2"/>
    <s v="Blue"/>
    <s v="VTE"/>
    <s v="Open"/>
    <s v="EIL"/>
    <s v="DuPont"/>
    <n v="0.5"/>
    <n v="7.2213686597612835E-3"/>
    <n v="19.933334418402779"/>
  </r>
  <r>
    <x v="2"/>
    <s v="SDC"/>
    <x v="7"/>
    <x v="2"/>
    <s v="Blue"/>
    <s v="VTE"/>
    <s v="Open"/>
    <s v="EIL"/>
    <s v="Unknown"/>
    <n v="0.5"/>
    <n v="7.2213686597612835E-3"/>
    <n v="19.933334418402779"/>
  </r>
  <r>
    <x v="2"/>
    <s v="SDC"/>
    <x v="7"/>
    <x v="2"/>
    <s v="Blue"/>
    <s v="VTE"/>
    <s v="Open"/>
    <s v="ETL"/>
    <s v="LG Chem"/>
    <n v="0.4"/>
    <n v="3.9194558765131591"/>
    <n v="201.43158991228074"/>
  </r>
  <r>
    <x v="2"/>
    <s v="SDC"/>
    <x v="7"/>
    <x v="2"/>
    <s v="Blue"/>
    <s v="VTE"/>
    <s v="Open"/>
    <s v="ETL"/>
    <s v="Novaled"/>
    <n v="0.6"/>
    <n v="5.8791838147697391"/>
    <n v="302.14738486842111"/>
  </r>
  <r>
    <x v="2"/>
    <s v="SDC"/>
    <x v="7"/>
    <x v="2"/>
    <s v="Blue"/>
    <s v="VTE"/>
    <s v="Open"/>
    <s v="G_Dopant"/>
    <s v="UDC"/>
    <n v="1"/>
    <n v="6.2780214617435908"/>
    <n v="17.794845413105413"/>
  </r>
  <r>
    <x v="2"/>
    <s v="SDC"/>
    <x v="7"/>
    <x v="2"/>
    <s v="Blue"/>
    <s v="VTE"/>
    <s v="Open"/>
    <s v="G_Host"/>
    <s v="Samsung SDI"/>
    <n v="1"/>
    <n v="5.4726776007619042"/>
    <n v="247.85677539682538"/>
  </r>
  <r>
    <x v="2"/>
    <s v="SDC"/>
    <x v="7"/>
    <x v="2"/>
    <s v="Blue"/>
    <s v="VTE"/>
    <s v="Open"/>
    <s v="G_Prime"/>
    <s v="Duksan Neolux"/>
    <n v="1"/>
    <n v="2.6232268094618054"/>
    <n v="279.06668185763886"/>
  </r>
  <r>
    <x v="2"/>
    <s v="SDC"/>
    <x v="7"/>
    <x v="2"/>
    <s v="Blue"/>
    <s v="VTE"/>
    <s v="Open"/>
    <s v="HTL"/>
    <s v="Duksan Neolux"/>
    <n v="0.5"/>
    <n v="2.2259953211718755"/>
    <n v="861.12004687499996"/>
  </r>
  <r>
    <x v="2"/>
    <s v="SDC"/>
    <x v="7"/>
    <x v="2"/>
    <s v="Blue"/>
    <s v="VTE"/>
    <s v="Open"/>
    <s v="HTL"/>
    <s v="Merck"/>
    <n v="0.5"/>
    <n v="2.2259953211718755"/>
    <n v="861.12004687499996"/>
  </r>
  <r>
    <x v="2"/>
    <s v="SDC"/>
    <x v="7"/>
    <x v="2"/>
    <s v="Blue"/>
    <s v="VTE"/>
    <s v="Open"/>
    <s v="n/p_CGL"/>
    <s v="Merck"/>
    <n v="0.6"/>
    <n v="8.7061150339166673"/>
    <n v="382.72002083333336"/>
  </r>
  <r>
    <x v="2"/>
    <s v="SDC"/>
    <x v="7"/>
    <x v="2"/>
    <s v="Blue"/>
    <s v="VTE"/>
    <s v="Open"/>
    <s v="n/p_CGL"/>
    <s v="Toray"/>
    <n v="0.4"/>
    <n v="5.8040766892777782"/>
    <n v="255.14668055555558"/>
  </r>
  <r>
    <x v="2"/>
    <s v="SDC"/>
    <x v="7"/>
    <x v="2"/>
    <s v="Blue"/>
    <s v="VTE"/>
    <s v="Open"/>
    <s v="P_Dopant"/>
    <s v="Novaled"/>
    <n v="1"/>
    <n v="22.448825541999998"/>
    <n v="88.450849259259257"/>
  </r>
  <r>
    <x v="2"/>
    <s v="Sharp"/>
    <x v="0"/>
    <x v="0"/>
    <s v="RGB"/>
    <s v="VTE"/>
    <s v="FMM"/>
    <s v="aETL"/>
    <s v="Solus AM"/>
    <n v="1"/>
    <n v="8.8524110193749991E-3"/>
    <n v="0.34167649999999999"/>
  </r>
  <r>
    <x v="2"/>
    <s v="Sharp"/>
    <x v="0"/>
    <x v="0"/>
    <s v="RGB"/>
    <s v="VTE"/>
    <s v="FMM"/>
    <s v="B_Dopant"/>
    <s v="Idemitsu Kosan"/>
    <n v="0.5"/>
    <n v="2.761253435325E-3"/>
    <n v="1.1141625E-2"/>
  </r>
  <r>
    <x v="2"/>
    <s v="Sharp"/>
    <x v="0"/>
    <x v="0"/>
    <s v="RGB"/>
    <s v="VTE"/>
    <s v="FMM"/>
    <s v="B_Dopant"/>
    <s v="SFC"/>
    <n v="0.5"/>
    <n v="2.761253435325E-3"/>
    <n v="1.1141625E-2"/>
  </r>
  <r>
    <x v="2"/>
    <s v="Sharp"/>
    <x v="0"/>
    <x v="0"/>
    <s v="RGB"/>
    <s v="VTE"/>
    <s v="FMM"/>
    <s v="B_Host"/>
    <s v="Idemitsu Kosan"/>
    <n v="0.5"/>
    <n v="6.6393032508000006E-3"/>
    <n v="0.22283250000000002"/>
  </r>
  <r>
    <x v="2"/>
    <s v="Sharp"/>
    <x v="0"/>
    <x v="0"/>
    <s v="RGB"/>
    <s v="VTE"/>
    <s v="FMM"/>
    <s v="B_Host"/>
    <s v="SFC"/>
    <n v="0.5"/>
    <n v="6.6393032508000006E-3"/>
    <n v="0.22283250000000002"/>
  </r>
  <r>
    <x v="2"/>
    <s v="Sharp"/>
    <x v="0"/>
    <x v="0"/>
    <s v="RGB"/>
    <s v="VTE"/>
    <s v="FMM"/>
    <s v="B_Prime"/>
    <s v="DuPont"/>
    <n v="1"/>
    <n v="1.0229686924267711E-2"/>
    <n v="0.99655645833333351"/>
  </r>
  <r>
    <x v="2"/>
    <s v="Sharp"/>
    <x v="0"/>
    <x v="0"/>
    <s v="RGB"/>
    <s v="VTE"/>
    <s v="FMM"/>
    <s v="CPL"/>
    <s v="Novaled"/>
    <n v="1"/>
    <n v="1.4163857630999999E-3"/>
    <n v="0.71752064999999998"/>
  </r>
  <r>
    <x v="2"/>
    <s v="Sharp"/>
    <x v="0"/>
    <x v="0"/>
    <s v="RGB"/>
    <s v="VTE"/>
    <s v="FMM"/>
    <s v="EIL"/>
    <s v="Unknown"/>
    <n v="1"/>
    <n v="1.5544914044000004E-4"/>
    <n v="0.27334120000000001"/>
  </r>
  <r>
    <x v="2"/>
    <s v="Sharp"/>
    <x v="0"/>
    <x v="0"/>
    <s v="RGB"/>
    <s v="VTE"/>
    <s v="FMM"/>
    <s v="ETL"/>
    <s v="DuPont"/>
    <n v="0.4"/>
    <n v="3.0890853188236798E-3"/>
    <n v="0.13120377599999999"/>
  </r>
  <r>
    <x v="2"/>
    <s v="Sharp"/>
    <x v="0"/>
    <x v="0"/>
    <s v="RGB"/>
    <s v="VTE"/>
    <s v="FMM"/>
    <s v="ETL"/>
    <s v="LG Chem"/>
    <n v="0.3"/>
    <n v="2.3168139891177595E-3"/>
    <n v="9.8402831999999982E-2"/>
  </r>
  <r>
    <x v="2"/>
    <s v="Sharp"/>
    <x v="0"/>
    <x v="0"/>
    <s v="RGB"/>
    <s v="VTE"/>
    <s v="FMM"/>
    <s v="ETL"/>
    <s v="Merck"/>
    <n v="0.3"/>
    <n v="2.3168139891177595E-3"/>
    <n v="9.8402831999999982E-2"/>
  </r>
  <r>
    <x v="2"/>
    <s v="Sharp"/>
    <x v="0"/>
    <x v="0"/>
    <s v="RGB"/>
    <s v="VTE"/>
    <s v="FMM"/>
    <s v="G_Dopant"/>
    <s v="UDC"/>
    <n v="1"/>
    <n v="2.4191797925824935E-2"/>
    <n v="4.3413014117647052E-2"/>
  </r>
  <r>
    <x v="2"/>
    <s v="Sharp"/>
    <x v="0"/>
    <x v="0"/>
    <s v="RGB"/>
    <s v="VTE"/>
    <s v="FMM"/>
    <s v="G_Host"/>
    <s v="DuPont"/>
    <n v="0.33333333333333331"/>
    <n v="6.3488261279069768E-3"/>
    <n v="0.27016281395348835"/>
  </r>
  <r>
    <x v="2"/>
    <s v="Sharp"/>
    <x v="0"/>
    <x v="0"/>
    <s v="RGB"/>
    <s v="VTE"/>
    <s v="FMM"/>
    <s v="G_Host"/>
    <s v="Merck"/>
    <n v="0.33333333333333331"/>
    <n v="6.3488261279069768E-3"/>
    <n v="0.27016281395348835"/>
  </r>
  <r>
    <x v="2"/>
    <s v="Sharp"/>
    <x v="0"/>
    <x v="0"/>
    <s v="RGB"/>
    <s v="VTE"/>
    <s v="FMM"/>
    <s v="G_Host"/>
    <s v="Samsung SDI"/>
    <n v="0.33333333333333331"/>
    <n v="6.3488261279069768E-3"/>
    <n v="0.27016281395348835"/>
  </r>
  <r>
    <x v="2"/>
    <s v="Sharp"/>
    <x v="0"/>
    <x v="0"/>
    <s v="RGB"/>
    <s v="VTE"/>
    <s v="FMM"/>
    <s v="G_Prime"/>
    <s v="DuPont"/>
    <n v="1"/>
    <n v="7.268390999999999E-3"/>
    <n v="0.79872428571428578"/>
  </r>
  <r>
    <x v="2"/>
    <s v="Sharp"/>
    <x v="0"/>
    <x v="0"/>
    <s v="RGB"/>
    <s v="VTE"/>
    <s v="FMM"/>
    <s v="HIL"/>
    <s v="Unknown"/>
    <n v="1"/>
    <n v="3.8541109199999996E-4"/>
    <n v="0.16400472000000002"/>
  </r>
  <r>
    <x v="2"/>
    <s v="Sharp"/>
    <x v="0"/>
    <x v="0"/>
    <s v="RGB"/>
    <s v="VTE"/>
    <s v="FMM"/>
    <s v="HTL"/>
    <s v="Duksan Neolux"/>
    <n v="1"/>
    <n v="4.1294045571428567E-3"/>
    <n v="1.7571934285714286"/>
  </r>
  <r>
    <x v="2"/>
    <s v="Sharp"/>
    <x v="0"/>
    <x v="0"/>
    <s v="RGB"/>
    <s v="VTE"/>
    <s v="FMM"/>
    <s v="P_Dopant"/>
    <s v="Novaled"/>
    <n v="1"/>
    <n v="5.4966816059584013E-3"/>
    <n v="2.3234002000000004E-2"/>
  </r>
  <r>
    <x v="2"/>
    <s v="Sharp"/>
    <x v="0"/>
    <x v="0"/>
    <s v="RGB"/>
    <s v="VTE"/>
    <s v="FMM"/>
    <s v="R_Dopant"/>
    <s v="UDC"/>
    <n v="1"/>
    <n v="7.4955012685361819E-3"/>
    <n v="2.7641244943820229E-2"/>
  </r>
  <r>
    <x v="2"/>
    <s v="Sharp"/>
    <x v="0"/>
    <x v="0"/>
    <s v="RGB"/>
    <s v="VTE"/>
    <s v="FMM"/>
    <s v="R_Host"/>
    <s v="Duksan Neolux"/>
    <n v="0.5"/>
    <n v="1.0348163434597751E-2"/>
    <n v="0.40310148876404489"/>
  </r>
  <r>
    <x v="2"/>
    <s v="Sharp"/>
    <x v="0"/>
    <x v="0"/>
    <s v="RGB"/>
    <s v="VTE"/>
    <s v="FMM"/>
    <s v="R_Host"/>
    <s v="DuPont"/>
    <n v="0.5"/>
    <n v="1.0348163434597751E-2"/>
    <n v="0.40310148876404489"/>
  </r>
  <r>
    <x v="2"/>
    <s v="Sharp"/>
    <x v="0"/>
    <x v="0"/>
    <s v="RGB"/>
    <s v="VTE"/>
    <s v="FMM"/>
    <s v="R_Prime"/>
    <s v="DuPont"/>
    <n v="1"/>
    <n v="1.9859946562500001E-2"/>
    <n v="2.1354781250000001"/>
  </r>
  <r>
    <x v="2"/>
    <s v="Tianma"/>
    <x v="0"/>
    <x v="0"/>
    <s v="RGB"/>
    <s v="VTE"/>
    <s v="FMM"/>
    <s v="aETL"/>
    <s v="Solus AM"/>
    <n v="1"/>
    <n v="8.952509940522889"/>
    <n v="345.54001796778647"/>
  </r>
  <r>
    <x v="2"/>
    <s v="Tianma"/>
    <x v="0"/>
    <x v="0"/>
    <s v="RGB"/>
    <s v="VTE"/>
    <s v="FMM"/>
    <s v="B_Dopant"/>
    <s v="SFC"/>
    <n v="0.3"/>
    <n v="1.675485838193401"/>
    <n v="6.7605655689349531"/>
  </r>
  <r>
    <x v="2"/>
    <s v="Tianma"/>
    <x v="0"/>
    <x v="0"/>
    <s v="RGB"/>
    <s v="VTE"/>
    <s v="FMM"/>
    <s v="B_Dopant"/>
    <s v="Sunera"/>
    <n v="0.7"/>
    <n v="3.9094669557846018"/>
    <n v="15.774652994181556"/>
  </r>
  <r>
    <x v="2"/>
    <s v="Tianma"/>
    <x v="0"/>
    <x v="0"/>
    <s v="RGB"/>
    <s v="VTE"/>
    <s v="FMM"/>
    <s v="B_Host"/>
    <s v="Idemitsu Kosan"/>
    <n v="0.5"/>
    <n v="6.7143773849679889"/>
    <n v="225.35218563116513"/>
  </r>
  <r>
    <x v="2"/>
    <s v="Tianma"/>
    <x v="0"/>
    <x v="0"/>
    <s v="RGB"/>
    <s v="VTE"/>
    <s v="FMM"/>
    <s v="B_Host"/>
    <s v="LG Chem"/>
    <n v="0.5"/>
    <n v="6.7143773849679889"/>
    <n v="225.35218563116513"/>
  </r>
  <r>
    <x v="2"/>
    <s v="Tianma"/>
    <x v="0"/>
    <x v="0"/>
    <s v="RGB"/>
    <s v="VTE"/>
    <s v="FMM"/>
    <s v="B_Prime"/>
    <s v="Idemitsu Kosan"/>
    <n v="0.7"/>
    <n v="7.2417516057774138"/>
    <n v="705.47753668423081"/>
  </r>
  <r>
    <x v="2"/>
    <s v="Tianma"/>
    <x v="0"/>
    <x v="0"/>
    <s v="RGB"/>
    <s v="VTE"/>
    <s v="FMM"/>
    <s v="B_Prime"/>
    <s v="Unknown"/>
    <n v="0.3"/>
    <n v="3.1036078310474635"/>
    <n v="302.34751572181324"/>
  </r>
  <r>
    <x v="2"/>
    <s v="Tianma"/>
    <x v="0"/>
    <x v="0"/>
    <s v="RGB"/>
    <s v="VTE"/>
    <s v="FMM"/>
    <s v="CPL"/>
    <s v="Aglaia Tech"/>
    <n v="0.5"/>
    <n v="0.716200795241831"/>
    <n v="362.81701886617577"/>
  </r>
  <r>
    <x v="2"/>
    <s v="Tianma"/>
    <x v="0"/>
    <x v="0"/>
    <s v="RGB"/>
    <s v="VTE"/>
    <s v="FMM"/>
    <s v="CPL"/>
    <s v="Lumilan"/>
    <n v="0.5"/>
    <n v="0.716200795241831"/>
    <n v="362.81701886617577"/>
  </r>
  <r>
    <x v="2"/>
    <s v="Tianma"/>
    <x v="0"/>
    <x v="0"/>
    <s v="RGB"/>
    <s v="VTE"/>
    <s v="FMM"/>
    <s v="EIL"/>
    <s v="Hyperion"/>
    <n v="0.5"/>
    <n v="7.8603443287312086E-2"/>
    <n v="138.21600718711463"/>
  </r>
  <r>
    <x v="2"/>
    <s v="Tianma"/>
    <x v="0"/>
    <x v="0"/>
    <s v="RGB"/>
    <s v="VTE"/>
    <s v="FMM"/>
    <s v="EIL"/>
    <s v="Jilin OLED"/>
    <n v="0.5"/>
    <n v="7.8603443287312086E-2"/>
    <n v="138.21600718711463"/>
  </r>
  <r>
    <x v="2"/>
    <s v="Tianma"/>
    <x v="0"/>
    <x v="0"/>
    <s v="RGB"/>
    <s v="VTE"/>
    <s v="FMM"/>
    <s v="ETL"/>
    <s v="Hyperion"/>
    <n v="0.1"/>
    <n v="0.78100381250273254"/>
    <n v="33.171841724907495"/>
  </r>
  <r>
    <x v="2"/>
    <s v="Tianma"/>
    <x v="0"/>
    <x v="0"/>
    <s v="RGB"/>
    <s v="VTE"/>
    <s v="FMM"/>
    <s v="ETL"/>
    <s v="LG Chem"/>
    <n v="0.6"/>
    <n v="4.6860228750163948"/>
    <n v="199.031050349445"/>
  </r>
  <r>
    <x v="2"/>
    <s v="Tianma"/>
    <x v="0"/>
    <x v="0"/>
    <s v="RGB"/>
    <s v="VTE"/>
    <s v="FMM"/>
    <s v="ETL"/>
    <s v="Unknown"/>
    <n v="0.3"/>
    <n v="2.3430114375081974"/>
    <n v="99.515525174722498"/>
  </r>
  <r>
    <x v="2"/>
    <s v="Tianma"/>
    <x v="0"/>
    <x v="0"/>
    <s v="RGB"/>
    <s v="VTE"/>
    <s v="FMM"/>
    <s v="G_Dopant"/>
    <s v="UDC"/>
    <n v="1"/>
    <n v="24.465347455744276"/>
    <n v="43.903908165318747"/>
  </r>
  <r>
    <x v="2"/>
    <s v="Tianma"/>
    <x v="0"/>
    <x v="0"/>
    <s v="RGB"/>
    <s v="VTE"/>
    <s v="FMM"/>
    <s v="G_Host"/>
    <s v="LTOM"/>
    <n v="0.6"/>
    <n v="11.557108228866756"/>
    <n v="491.79183952624498"/>
  </r>
  <r>
    <x v="2"/>
    <s v="Tianma"/>
    <x v="0"/>
    <x v="0"/>
    <s v="RGB"/>
    <s v="VTE"/>
    <s v="FMM"/>
    <s v="G_Host"/>
    <s v="Samsung SDI"/>
    <n v="0.4"/>
    <n v="7.704738819244505"/>
    <n v="327.86122635083001"/>
  </r>
  <r>
    <x v="2"/>
    <s v="Tianma"/>
    <x v="0"/>
    <x v="0"/>
    <s v="RGB"/>
    <s v="VTE"/>
    <s v="FMM"/>
    <s v="G_Prime"/>
    <s v="Duksan Neolux"/>
    <n v="0.1"/>
    <n v="0.7350578564042004"/>
    <n v="80.775588615846203"/>
  </r>
  <r>
    <x v="2"/>
    <s v="Tianma"/>
    <x v="0"/>
    <x v="0"/>
    <s v="RGB"/>
    <s v="VTE"/>
    <s v="FMM"/>
    <s v="G_Prime"/>
    <s v="Merck"/>
    <n v="0.5"/>
    <n v="3.6752892820210019"/>
    <n v="403.87794307923099"/>
  </r>
  <r>
    <x v="2"/>
    <s v="Tianma"/>
    <x v="0"/>
    <x v="0"/>
    <s v="RGB"/>
    <s v="VTE"/>
    <s v="FMM"/>
    <s v="G_Prime"/>
    <s v="Unknown"/>
    <n v="0.4"/>
    <n v="2.9402314256168016"/>
    <n v="323.10235446338481"/>
  </r>
  <r>
    <x v="2"/>
    <s v="Tianma"/>
    <x v="0"/>
    <x v="0"/>
    <s v="RGB"/>
    <s v="VTE"/>
    <s v="FMM"/>
    <s v="HIL"/>
    <s v="Unknown"/>
    <n v="1"/>
    <n v="0.38976914026766313"/>
    <n v="165.85920862453753"/>
  </r>
  <r>
    <x v="2"/>
    <s v="Tianma"/>
    <x v="0"/>
    <x v="0"/>
    <s v="RGB"/>
    <s v="VTE"/>
    <s v="FMM"/>
    <s v="HTL"/>
    <s v="Merck"/>
    <n v="0.5"/>
    <n v="2.0880489657196235"/>
    <n v="888.53147477430809"/>
  </r>
  <r>
    <x v="2"/>
    <s v="Tianma"/>
    <x v="0"/>
    <x v="0"/>
    <s v="RGB"/>
    <s v="VTE"/>
    <s v="FMM"/>
    <s v="HTL"/>
    <s v="Unknown"/>
    <n v="0.5"/>
    <n v="2.0880489657196235"/>
    <n v="888.53147477430809"/>
  </r>
  <r>
    <x v="2"/>
    <s v="Tianma"/>
    <x v="0"/>
    <x v="0"/>
    <s v="RGB"/>
    <s v="VTE"/>
    <s v="FMM"/>
    <s v="P_Dopant"/>
    <s v="Novaled"/>
    <n v="0.2"/>
    <n v="1.111767101855742"/>
    <n v="4.6993442443618969"/>
  </r>
  <r>
    <x v="2"/>
    <s v="Tianma"/>
    <x v="0"/>
    <x v="0"/>
    <s v="RGB"/>
    <s v="VTE"/>
    <s v="FMM"/>
    <s v="P_Dopant"/>
    <s v="Summer Sprout"/>
    <n v="0.8"/>
    <n v="4.4470684074229681"/>
    <n v="18.797376977447588"/>
  </r>
  <r>
    <x v="2"/>
    <s v="Tianma"/>
    <x v="0"/>
    <x v="0"/>
    <s v="RGB"/>
    <s v="VTE"/>
    <s v="FMM"/>
    <s v="R_Dopant"/>
    <s v="UDC"/>
    <n v="1"/>
    <n v="7.580256889214092"/>
    <n v="27.953799206382733"/>
  </r>
  <r>
    <x v="2"/>
    <s v="Tianma"/>
    <x v="0"/>
    <x v="0"/>
    <s v="RGB"/>
    <s v="VTE"/>
    <s v="FMM"/>
    <s v="R_Host"/>
    <s v="DuPont"/>
    <n v="0.7"/>
    <n v="14.651245873726456"/>
    <n v="570.72340046364729"/>
  </r>
  <r>
    <x v="2"/>
    <s v="Tianma"/>
    <x v="0"/>
    <x v="0"/>
    <s v="RGB"/>
    <s v="VTE"/>
    <s v="FMM"/>
    <s v="R_Host"/>
    <s v="SFC"/>
    <n v="0.3"/>
    <n v="6.279105374454196"/>
    <n v="244.59574305584886"/>
  </r>
  <r>
    <x v="2"/>
    <s v="Tianma"/>
    <x v="0"/>
    <x v="0"/>
    <s v="RGB"/>
    <s v="VTE"/>
    <s v="FMM"/>
    <s v="R_Prime"/>
    <s v="Jilin OLED"/>
    <n v="1"/>
    <n v="20.08451354437759"/>
    <n v="2159.625112298666"/>
  </r>
  <r>
    <x v="2"/>
    <s v="Truly"/>
    <x v="0"/>
    <x v="0"/>
    <s v="RGB"/>
    <s v="VTE"/>
    <s v="FMM"/>
    <s v="aETL"/>
    <s v="Solus AM"/>
    <n v="1"/>
    <n v="0.40154855389687494"/>
    <n v="15.498569166666666"/>
  </r>
  <r>
    <x v="2"/>
    <s v="Truly"/>
    <x v="0"/>
    <x v="0"/>
    <s v="RGB"/>
    <s v="VTE"/>
    <s v="FMM"/>
    <s v="B_Dopant"/>
    <s v="Idemitsu Kosan"/>
    <n v="0.4"/>
    <n v="0.10020116069809999"/>
    <n v="0.40431050000000002"/>
  </r>
  <r>
    <x v="2"/>
    <s v="Truly"/>
    <x v="0"/>
    <x v="0"/>
    <s v="RGB"/>
    <s v="VTE"/>
    <s v="FMM"/>
    <s v="B_Dopant"/>
    <s v="SFC"/>
    <n v="0.6"/>
    <n v="0.15030174104714999"/>
    <n v="0.60646575000000003"/>
  </r>
  <r>
    <x v="2"/>
    <s v="Truly"/>
    <x v="0"/>
    <x v="0"/>
    <s v="RGB"/>
    <s v="VTE"/>
    <s v="FMM"/>
    <s v="B_Host"/>
    <s v="Idemitsu Kosan"/>
    <n v="0.4"/>
    <n v="0.24092895039839998"/>
    <n v="8.0862100000000012"/>
  </r>
  <r>
    <x v="2"/>
    <s v="Truly"/>
    <x v="0"/>
    <x v="0"/>
    <s v="RGB"/>
    <s v="VTE"/>
    <s v="FMM"/>
    <s v="B_Host"/>
    <s v="SFC"/>
    <n v="0.6"/>
    <n v="0.36139342559759996"/>
    <n v="12.129315"/>
  </r>
  <r>
    <x v="2"/>
    <s v="Truly"/>
    <x v="0"/>
    <x v="0"/>
    <s v="RGB"/>
    <s v="VTE"/>
    <s v="FMM"/>
    <s v="B_Prime"/>
    <s v="DuPont"/>
    <n v="1"/>
    <n v="0.46402228525844974"/>
    <n v="45.204160069444448"/>
  </r>
  <r>
    <x v="2"/>
    <s v="Truly"/>
    <x v="0"/>
    <x v="0"/>
    <s v="RGB"/>
    <s v="VTE"/>
    <s v="FMM"/>
    <s v="CPL"/>
    <s v="Unknown"/>
    <n v="1"/>
    <n v="6.4247768623499985E-2"/>
    <n v="32.546995249999995"/>
  </r>
  <r>
    <x v="2"/>
    <s v="Truly"/>
    <x v="0"/>
    <x v="0"/>
    <s v="RGB"/>
    <s v="VTE"/>
    <s v="FMM"/>
    <s v="EIL"/>
    <s v="Unknown"/>
    <n v="1"/>
    <n v="7.0512290280666679E-3"/>
    <n v="12.398855333333334"/>
  </r>
  <r>
    <x v="2"/>
    <s v="Truly"/>
    <x v="0"/>
    <x v="0"/>
    <s v="RGB"/>
    <s v="VTE"/>
    <s v="FMM"/>
    <s v="ETL"/>
    <s v="DuPont"/>
    <n v="0.1"/>
    <n v="3.5030505811435193E-2"/>
    <n v="1.4878626399999997"/>
  </r>
  <r>
    <x v="2"/>
    <s v="Truly"/>
    <x v="0"/>
    <x v="0"/>
    <s v="RGB"/>
    <s v="VTE"/>
    <s v="FMM"/>
    <s v="ETL"/>
    <s v="LG Chem"/>
    <n v="0.3"/>
    <n v="0.10509151743430557"/>
    <n v="4.4635879199999993"/>
  </r>
  <r>
    <x v="2"/>
    <s v="Truly"/>
    <x v="0"/>
    <x v="0"/>
    <s v="RGB"/>
    <s v="VTE"/>
    <s v="FMM"/>
    <s v="ETL"/>
    <s v="Merck"/>
    <n v="0.3"/>
    <n v="0.10509151743430557"/>
    <n v="4.4635879199999993"/>
  </r>
  <r>
    <x v="2"/>
    <s v="Truly"/>
    <x v="0"/>
    <x v="0"/>
    <s v="RGB"/>
    <s v="VTE"/>
    <s v="FMM"/>
    <s v="ETL"/>
    <s v="Unknown"/>
    <n v="0.3"/>
    <n v="0.10509151743430557"/>
    <n v="4.4635879199999993"/>
  </r>
  <r>
    <x v="2"/>
    <s v="Truly"/>
    <x v="0"/>
    <x v="0"/>
    <s v="RGB"/>
    <s v="VTE"/>
    <s v="FMM"/>
    <s v="G_Dopant"/>
    <s v="UDC"/>
    <n v="1"/>
    <n v="1.0973486716804373"/>
    <n v="1.9692299647058817"/>
  </r>
  <r>
    <x v="2"/>
    <s v="Truly"/>
    <x v="0"/>
    <x v="0"/>
    <s v="RGB"/>
    <s v="VTE"/>
    <s v="FMM"/>
    <s v="G_Host"/>
    <s v="DuPont"/>
    <n v="0.2"/>
    <n v="0.1727910246162791"/>
    <n v="7.3528095581395352"/>
  </r>
  <r>
    <x v="2"/>
    <s v="Truly"/>
    <x v="0"/>
    <x v="0"/>
    <s v="RGB"/>
    <s v="VTE"/>
    <s v="FMM"/>
    <s v="G_Host"/>
    <s v="Merck"/>
    <n v="0.1"/>
    <n v="8.6395512308139549E-2"/>
    <n v="3.6764047790697676"/>
  </r>
  <r>
    <x v="2"/>
    <s v="Truly"/>
    <x v="0"/>
    <x v="0"/>
    <s v="RGB"/>
    <s v="VTE"/>
    <s v="FMM"/>
    <s v="G_Host"/>
    <s v="Samsung SDI"/>
    <n v="0.7"/>
    <n v="0.60476858615697671"/>
    <n v="25.734833453488367"/>
  </r>
  <r>
    <x v="2"/>
    <s v="Truly"/>
    <x v="0"/>
    <x v="0"/>
    <s v="RGB"/>
    <s v="VTE"/>
    <s v="FMM"/>
    <s v="G_Prime"/>
    <s v="DuPont"/>
    <n v="1"/>
    <n v="0.32969683499999997"/>
    <n v="36.230421428571425"/>
  </r>
  <r>
    <x v="2"/>
    <s v="Truly"/>
    <x v="0"/>
    <x v="0"/>
    <s v="RGB"/>
    <s v="VTE"/>
    <s v="FMM"/>
    <s v="HIL"/>
    <s v="Unknown"/>
    <n v="1"/>
    <n v="1.7482386019999997E-2"/>
    <n v="7.4393132"/>
  </r>
  <r>
    <x v="2"/>
    <s v="Truly"/>
    <x v="0"/>
    <x v="0"/>
    <s v="RGB"/>
    <s v="VTE"/>
    <s v="FMM"/>
    <s v="HTL"/>
    <s v="Duksan Neolux"/>
    <n v="1"/>
    <n v="0.18731127878571421"/>
    <n v="79.70692714285714"/>
  </r>
  <r>
    <x v="2"/>
    <s v="Truly"/>
    <x v="0"/>
    <x v="0"/>
    <s v="RGB"/>
    <s v="VTE"/>
    <s v="FMM"/>
    <s v="P_Dopant"/>
    <s v="Novaled"/>
    <n v="0.5"/>
    <n v="0.12466572921621868"/>
    <n v="0.52695135166666673"/>
  </r>
  <r>
    <x v="2"/>
    <s v="Truly"/>
    <x v="0"/>
    <x v="0"/>
    <s v="RGB"/>
    <s v="VTE"/>
    <s v="FMM"/>
    <s v="P_Dopant"/>
    <s v="Unknown"/>
    <n v="0.5"/>
    <n v="0.12466572921621868"/>
    <n v="0.52695135166666673"/>
  </r>
  <r>
    <x v="2"/>
    <s v="Truly"/>
    <x v="0"/>
    <x v="0"/>
    <s v="RGB"/>
    <s v="VTE"/>
    <s v="FMM"/>
    <s v="R_Dopant"/>
    <s v="UDC"/>
    <n v="1"/>
    <n v="0.33999863862233942"/>
    <n v="1.2538168314606744"/>
  </r>
  <r>
    <x v="2"/>
    <s v="Truly"/>
    <x v="0"/>
    <x v="0"/>
    <s v="RGB"/>
    <s v="VTE"/>
    <s v="FMM"/>
    <s v="R_Host"/>
    <s v="Duksan Neolux"/>
    <n v="0.5"/>
    <n v="0.46939642246125834"/>
    <n v="18.284828792134828"/>
  </r>
  <r>
    <x v="2"/>
    <s v="Truly"/>
    <x v="0"/>
    <x v="0"/>
    <s v="RGB"/>
    <s v="VTE"/>
    <s v="FMM"/>
    <s v="R_Host"/>
    <s v="DuPont"/>
    <n v="0.5"/>
    <n v="0.46939642246125834"/>
    <n v="18.284828792134828"/>
  </r>
  <r>
    <x v="2"/>
    <s v="Truly"/>
    <x v="0"/>
    <x v="0"/>
    <s v="RGB"/>
    <s v="VTE"/>
    <s v="FMM"/>
    <s v="R_Prime"/>
    <s v="DuPont"/>
    <n v="0.1"/>
    <n v="9.0085433281250002E-2"/>
    <n v="9.6866057291666667"/>
  </r>
  <r>
    <x v="2"/>
    <s v="Truly"/>
    <x v="0"/>
    <x v="0"/>
    <s v="RGB"/>
    <s v="VTE"/>
    <s v="FMM"/>
    <s v="R_Prime"/>
    <s v="Unknown"/>
    <n v="0.9"/>
    <n v="0.81076889953124998"/>
    <n v="87.179451562499992"/>
  </r>
  <r>
    <x v="2"/>
    <s v="Visionox"/>
    <x v="8"/>
    <x v="1"/>
    <s v="RGB"/>
    <s v="VTE"/>
    <s v="FMM"/>
    <s v="aETL"/>
    <s v="Solus AM"/>
    <n v="0.8"/>
    <n v="0.25041599999999997"/>
    <n v="13.32"/>
  </r>
  <r>
    <x v="2"/>
    <s v="Visionox"/>
    <x v="8"/>
    <x v="1"/>
    <s v="RGB"/>
    <s v="VTE"/>
    <s v="FMM"/>
    <s v="aETL"/>
    <s v="Sunera"/>
    <n v="0.2"/>
    <n v="6.2603999999999993E-2"/>
    <n v="3.33"/>
  </r>
  <r>
    <x v="2"/>
    <s v="Visionox"/>
    <x v="8"/>
    <x v="1"/>
    <s v="RGB"/>
    <s v="VTE"/>
    <s v="FMM"/>
    <s v="B_Dopant"/>
    <s v="SK JNC"/>
    <n v="0.5"/>
    <n v="6.1832842105263165E-2"/>
    <n v="0.39434210526315794"/>
  </r>
  <r>
    <x v="2"/>
    <s v="Visionox"/>
    <x v="8"/>
    <x v="1"/>
    <s v="RGB"/>
    <s v="VTE"/>
    <s v="FMM"/>
    <s v="B_Dopant"/>
    <s v="Sunera"/>
    <n v="0.5"/>
    <n v="6.1832842105263165E-2"/>
    <n v="0.39434210526315794"/>
  </r>
  <r>
    <x v="2"/>
    <s v="Visionox"/>
    <x v="8"/>
    <x v="1"/>
    <s v="RGB"/>
    <s v="VTE"/>
    <s v="FMM"/>
    <s v="B_Host"/>
    <s v="Idemitsu Kosan"/>
    <n v="0.9"/>
    <n v="0.23168387368421053"/>
    <n v="14.196315789473685"/>
  </r>
  <r>
    <x v="2"/>
    <s v="Visionox"/>
    <x v="8"/>
    <x v="1"/>
    <s v="RGB"/>
    <s v="VTE"/>
    <s v="FMM"/>
    <s v="B_Host"/>
    <s v="SFC"/>
    <n v="0.1"/>
    <n v="2.5742652631578954E-2"/>
    <n v="1.5773684210526318"/>
  </r>
  <r>
    <x v="2"/>
    <s v="Visionox"/>
    <x v="8"/>
    <x v="1"/>
    <s v="RGB"/>
    <s v="VTE"/>
    <s v="FMM"/>
    <s v="B_Prime"/>
    <s v="Jilin OLED"/>
    <n v="0.5"/>
    <n v="0.13303349999999997"/>
    <n v="16.650000000000002"/>
  </r>
  <r>
    <x v="2"/>
    <s v="Visionox"/>
    <x v="8"/>
    <x v="1"/>
    <s v="RGB"/>
    <s v="VTE"/>
    <s v="FMM"/>
    <s v="B_Prime"/>
    <s v="Sunera"/>
    <n v="0.5"/>
    <n v="0.13303349999999997"/>
    <n v="16.650000000000002"/>
  </r>
  <r>
    <x v="2"/>
    <s v="Visionox"/>
    <x v="8"/>
    <x v="1"/>
    <s v="RGB"/>
    <s v="VTE"/>
    <s v="FMM"/>
    <s v="CPL"/>
    <s v="Sunera"/>
    <n v="1"/>
    <n v="2.8171799999999993E-2"/>
    <n v="29.969999999999995"/>
  </r>
  <r>
    <x v="2"/>
    <s v="Visionox"/>
    <x v="8"/>
    <x v="1"/>
    <s v="RGB"/>
    <s v="VTE"/>
    <s v="FMM"/>
    <s v="EIL"/>
    <s v="EMT"/>
    <n v="0.7"/>
    <n v="2.1911399999999998E-3"/>
    <n v="4.6619999999999999"/>
  </r>
  <r>
    <x v="2"/>
    <s v="Visionox"/>
    <x v="8"/>
    <x v="1"/>
    <s v="RGB"/>
    <s v="VTE"/>
    <s v="FMM"/>
    <s v="EIL"/>
    <s v="Unknown"/>
    <n v="0.3"/>
    <n v="9.3906000000000002E-4"/>
    <n v="1.9979999999999998"/>
  </r>
  <r>
    <x v="2"/>
    <s v="Visionox"/>
    <x v="8"/>
    <x v="1"/>
    <s v="RGB"/>
    <s v="VTE"/>
    <s v="FMM"/>
    <s v="ETL"/>
    <s v="LG Chem"/>
    <n v="0.45"/>
    <n v="0.11409578999999995"/>
    <n v="6.7432499999999989"/>
  </r>
  <r>
    <x v="2"/>
    <s v="Visionox"/>
    <x v="8"/>
    <x v="1"/>
    <s v="RGB"/>
    <s v="VTE"/>
    <s v="FMM"/>
    <s v="ETL"/>
    <s v="Solus AM"/>
    <n v="0.3"/>
    <n v="7.6063859999999969E-2"/>
    <n v="4.4954999999999989"/>
  </r>
  <r>
    <x v="2"/>
    <s v="Visionox"/>
    <x v="8"/>
    <x v="1"/>
    <s v="RGB"/>
    <s v="VTE"/>
    <s v="FMM"/>
    <s v="ETL"/>
    <s v="Unknown"/>
    <n v="0.25"/>
    <n v="6.3386549999999972E-2"/>
    <n v="3.7462499999999994"/>
  </r>
  <r>
    <x v="2"/>
    <s v="Visionox"/>
    <x v="8"/>
    <x v="1"/>
    <s v="RGB"/>
    <s v="VTE"/>
    <s v="FMM"/>
    <s v="G_Dopant"/>
    <s v="UDC"/>
    <n v="1"/>
    <n v="0.54712588965517239"/>
    <n v="2.537689655172414"/>
  </r>
  <r>
    <x v="2"/>
    <s v="Visionox"/>
    <x v="8"/>
    <x v="1"/>
    <s v="RGB"/>
    <s v="VTE"/>
    <s v="FMM"/>
    <s v="G_Host"/>
    <s v="Merck"/>
    <n v="0.1"/>
    <n v="7.7583028965517262E-2"/>
    <n v="3.9041379310344837"/>
  </r>
  <r>
    <x v="2"/>
    <s v="Visionox"/>
    <x v="8"/>
    <x v="1"/>
    <s v="RGB"/>
    <s v="VTE"/>
    <s v="FMM"/>
    <s v="G_Host"/>
    <s v="Samsung SDI"/>
    <n v="0.9"/>
    <n v="0.69824726068965526"/>
    <n v="35.137241379310346"/>
  </r>
  <r>
    <x v="2"/>
    <s v="Visionox"/>
    <x v="8"/>
    <x v="1"/>
    <s v="RGB"/>
    <s v="VTE"/>
    <s v="FMM"/>
    <s v="G_Prime"/>
    <s v="Jilin OLED"/>
    <n v="1"/>
    <n v="0.42257699999999992"/>
    <n v="49.949999999999996"/>
  </r>
  <r>
    <x v="2"/>
    <s v="Visionox"/>
    <x v="8"/>
    <x v="1"/>
    <s v="RGB"/>
    <s v="VTE"/>
    <s v="FMM"/>
    <s v="HIL"/>
    <s v="Unknown"/>
    <n v="1"/>
    <n v="7.5124800000000002E-3"/>
    <n v="7.992"/>
  </r>
  <r>
    <x v="2"/>
    <s v="Visionox"/>
    <x v="8"/>
    <x v="1"/>
    <s v="RGB"/>
    <s v="VTE"/>
    <s v="FMM"/>
    <s v="HTL"/>
    <s v="Merck"/>
    <n v="0.5"/>
    <n v="4.7095714285714289E-2"/>
    <n v="42.81428571428571"/>
  </r>
  <r>
    <x v="2"/>
    <s v="Visionox"/>
    <x v="8"/>
    <x v="1"/>
    <s v="RGB"/>
    <s v="VTE"/>
    <s v="FMM"/>
    <s v="HTL"/>
    <s v="Unknown"/>
    <n v="0.5"/>
    <n v="4.7095714285714289E-2"/>
    <n v="42.81428571428571"/>
  </r>
  <r>
    <x v="2"/>
    <s v="Visionox"/>
    <x v="8"/>
    <x v="1"/>
    <s v="RGB"/>
    <s v="VTE"/>
    <s v="FMM"/>
    <s v="P_Dopant"/>
    <s v="Novaled"/>
    <n v="1"/>
    <n v="0.24478164000000002"/>
    <n v="1.1322000000000001"/>
  </r>
  <r>
    <x v="2"/>
    <s v="Visionox"/>
    <x v="8"/>
    <x v="1"/>
    <s v="RGB"/>
    <s v="VTE"/>
    <s v="FMM"/>
    <s v="R_Dopant"/>
    <s v="UDC"/>
    <n v="1"/>
    <n v="0.27864415384615393"/>
    <n v="1.6247472527472531"/>
  </r>
  <r>
    <x v="2"/>
    <s v="Visionox"/>
    <x v="8"/>
    <x v="1"/>
    <s v="RGB"/>
    <s v="VTE"/>
    <s v="FMM"/>
    <s v="R_Host"/>
    <s v="DuPont"/>
    <n v="0.6"/>
    <n v="0.42113448791208785"/>
    <n v="24.37120879120879"/>
  </r>
  <r>
    <x v="2"/>
    <s v="Visionox"/>
    <x v="8"/>
    <x v="1"/>
    <s v="RGB"/>
    <s v="VTE"/>
    <s v="FMM"/>
    <s v="R_Host"/>
    <s v="Unknown"/>
    <n v="0.4"/>
    <n v="0.28075632527472533"/>
    <n v="16.247472527472528"/>
  </r>
  <r>
    <x v="2"/>
    <s v="Visionox"/>
    <x v="8"/>
    <x v="1"/>
    <s v="RGB"/>
    <s v="VTE"/>
    <s v="FMM"/>
    <s v="R_Prime"/>
    <s v="DuPont"/>
    <n v="0.1"/>
    <n v="7.3246679999999995E-2"/>
    <n v="8.6580000000000013"/>
  </r>
  <r>
    <x v="2"/>
    <s v="Visionox"/>
    <x v="8"/>
    <x v="1"/>
    <s v="RGB"/>
    <s v="VTE"/>
    <s v="FMM"/>
    <s v="R_Prime"/>
    <s v="EMT"/>
    <n v="0.9"/>
    <n v="0.65922011999999997"/>
    <n v="77.921999999999997"/>
  </r>
  <r>
    <x v="2"/>
    <s v="Visionox"/>
    <x v="0"/>
    <x v="0"/>
    <s v="RGB"/>
    <s v="VTE"/>
    <s v="FMM"/>
    <s v="aETL"/>
    <s v="Solus AM"/>
    <n v="0.5"/>
    <n v="3.7109044679681347"/>
    <n v="143.22977634845893"/>
  </r>
  <r>
    <x v="2"/>
    <s v="Visionox"/>
    <x v="0"/>
    <x v="0"/>
    <s v="RGB"/>
    <s v="VTE"/>
    <s v="FMM"/>
    <s v="aETL"/>
    <s v="Sunera"/>
    <n v="0.5"/>
    <n v="3.7109044679681347"/>
    <n v="143.22977634845893"/>
  </r>
  <r>
    <x v="2"/>
    <s v="Visionox"/>
    <x v="0"/>
    <x v="0"/>
    <s v="RGB"/>
    <s v="VTE"/>
    <s v="FMM"/>
    <s v="B_Dopant"/>
    <s v="SK JNC"/>
    <n v="0.3"/>
    <n v="1.3890111095718209"/>
    <n v="5.6046434223310015"/>
  </r>
  <r>
    <x v="2"/>
    <s v="Visionox"/>
    <x v="0"/>
    <x v="0"/>
    <s v="RGB"/>
    <s v="VTE"/>
    <s v="FMM"/>
    <s v="B_Dopant"/>
    <s v="Sunera"/>
    <n v="0.7"/>
    <n v="3.2410259223342486"/>
    <n v="13.077501318772335"/>
  </r>
  <r>
    <x v="2"/>
    <s v="Visionox"/>
    <x v="0"/>
    <x v="0"/>
    <s v="RGB"/>
    <s v="VTE"/>
    <s v="FMM"/>
    <s v="B_Host"/>
    <s v="Idemitsu Kosan"/>
    <n v="1"/>
    <n v="11.132704996939269"/>
    <n v="373.64289482206675"/>
  </r>
  <r>
    <x v="2"/>
    <s v="Visionox"/>
    <x v="0"/>
    <x v="0"/>
    <s v="RGB"/>
    <s v="VTE"/>
    <s v="FMM"/>
    <s v="B_Prime"/>
    <s v="Jilin OLED"/>
    <n v="0.5"/>
    <n v="4.2882544461723846"/>
    <n v="417.75351434967189"/>
  </r>
  <r>
    <x v="2"/>
    <s v="Visionox"/>
    <x v="0"/>
    <x v="0"/>
    <s v="RGB"/>
    <s v="VTE"/>
    <s v="FMM"/>
    <s v="B_Prime"/>
    <s v="Sunera"/>
    <n v="0.5"/>
    <n v="4.2882544461723846"/>
    <n v="417.75351434967189"/>
  </r>
  <r>
    <x v="2"/>
    <s v="Visionox"/>
    <x v="0"/>
    <x v="0"/>
    <s v="RGB"/>
    <s v="VTE"/>
    <s v="FMM"/>
    <s v="CPL"/>
    <s v="Sunera"/>
    <n v="1"/>
    <n v="1.1874894297498031"/>
    <n v="601.56506066352745"/>
  </r>
  <r>
    <x v="2"/>
    <s v="Visionox"/>
    <x v="0"/>
    <x v="0"/>
    <s v="RGB"/>
    <s v="VTE"/>
    <s v="FMM"/>
    <s v="EIL"/>
    <s v="EMT"/>
    <n v="0.7"/>
    <n v="9.1229346666492836E-2"/>
    <n v="160.41734951027399"/>
  </r>
  <r>
    <x v="2"/>
    <s v="Visionox"/>
    <x v="0"/>
    <x v="0"/>
    <s v="RGB"/>
    <s v="VTE"/>
    <s v="FMM"/>
    <s v="EIL"/>
    <s v="Unknown"/>
    <n v="0.3"/>
    <n v="3.9098291428496926E-2"/>
    <n v="68.750292647260281"/>
  </r>
  <r>
    <x v="2"/>
    <s v="Visionox"/>
    <x v="0"/>
    <x v="0"/>
    <s v="RGB"/>
    <s v="VTE"/>
    <s v="FMM"/>
    <s v="ETL"/>
    <s v="LG Chem"/>
    <n v="0.85"/>
    <n v="5.5034755014752257"/>
    <n v="233.7509950006849"/>
  </r>
  <r>
    <x v="2"/>
    <s v="Visionox"/>
    <x v="0"/>
    <x v="0"/>
    <s v="RGB"/>
    <s v="VTE"/>
    <s v="FMM"/>
    <s v="ETL"/>
    <s v="Unknown"/>
    <n v="0.15"/>
    <n v="0.9712015590838633"/>
    <n v="41.250175588356157"/>
  </r>
  <r>
    <x v="2"/>
    <s v="Visionox"/>
    <x v="0"/>
    <x v="0"/>
    <s v="RGB"/>
    <s v="VTE"/>
    <s v="FMM"/>
    <s v="G_Dopant"/>
    <s v="UDC"/>
    <n v="1"/>
    <n v="20.282260011344171"/>
    <n v="36.397213754431903"/>
  </r>
  <r>
    <x v="2"/>
    <s v="Visionox"/>
    <x v="0"/>
    <x v="0"/>
    <s v="RGB"/>
    <s v="VTE"/>
    <s v="FMM"/>
    <s v="G_Host"/>
    <s v="Merck"/>
    <n v="0.1"/>
    <n v="1.5968454600337492"/>
    <n v="67.950870639733992"/>
  </r>
  <r>
    <x v="2"/>
    <s v="Visionox"/>
    <x v="0"/>
    <x v="0"/>
    <s v="RGB"/>
    <s v="VTE"/>
    <s v="FMM"/>
    <s v="G_Host"/>
    <s v="Samsung SDI"/>
    <n v="0.9"/>
    <n v="14.371609140303741"/>
    <n v="611.55783575760597"/>
  </r>
  <r>
    <x v="2"/>
    <s v="Visionox"/>
    <x v="0"/>
    <x v="0"/>
    <s v="RGB"/>
    <s v="VTE"/>
    <s v="FMM"/>
    <s v="G_Prime"/>
    <s v="Jilin OLED"/>
    <n v="1"/>
    <n v="6.093775939188979"/>
    <n v="669.64570760318463"/>
  </r>
  <r>
    <x v="2"/>
    <s v="Visionox"/>
    <x v="0"/>
    <x v="0"/>
    <s v="RGB"/>
    <s v="VTE"/>
    <s v="FMM"/>
    <s v="HIL"/>
    <s v="Unknown"/>
    <n v="1"/>
    <n v="0.3231263754421233"/>
    <n v="137.50058529452056"/>
  </r>
  <r>
    <x v="2"/>
    <s v="Visionox"/>
    <x v="0"/>
    <x v="0"/>
    <s v="RGB"/>
    <s v="VTE"/>
    <s v="FMM"/>
    <s v="HTL"/>
    <s v="Merck"/>
    <n v="0.5"/>
    <n v="1.7310341541542316"/>
    <n v="736.61027836350297"/>
  </r>
  <r>
    <x v="2"/>
    <s v="Visionox"/>
    <x v="0"/>
    <x v="0"/>
    <s v="RGB"/>
    <s v="VTE"/>
    <s v="FMM"/>
    <s v="HTL"/>
    <s v="Unknown"/>
    <n v="0.5"/>
    <n v="1.7310341541542316"/>
    <n v="736.61027836350297"/>
  </r>
  <r>
    <x v="2"/>
    <s v="Visionox"/>
    <x v="0"/>
    <x v="0"/>
    <s v="RGB"/>
    <s v="VTE"/>
    <s v="FMM"/>
    <s v="P_Dopant"/>
    <s v="Novaled"/>
    <n v="1"/>
    <n v="4.6083852830388379"/>
    <n v="19.479249583390416"/>
  </r>
  <r>
    <x v="2"/>
    <s v="Visionox"/>
    <x v="0"/>
    <x v="0"/>
    <s v="RGB"/>
    <s v="VTE"/>
    <s v="FMM"/>
    <s v="R_Dopant"/>
    <s v="UDC"/>
    <n v="1"/>
    <n v="6.284183842389087"/>
    <n v="23.174255948514705"/>
  </r>
  <r>
    <x v="2"/>
    <s v="Visionox"/>
    <x v="0"/>
    <x v="0"/>
    <s v="RGB"/>
    <s v="VTE"/>
    <s v="FMM"/>
    <s v="R_Host"/>
    <s v="DuPont"/>
    <n v="0.7"/>
    <n v="12.146174455056936"/>
    <n v="473.1410589488417"/>
  </r>
  <r>
    <x v="2"/>
    <s v="Visionox"/>
    <x v="0"/>
    <x v="0"/>
    <s v="RGB"/>
    <s v="VTE"/>
    <s v="FMM"/>
    <s v="R_Host"/>
    <s v="Unknown"/>
    <n v="0.3"/>
    <n v="5.2055033378815452"/>
    <n v="202.77473954950361"/>
  </r>
  <r>
    <x v="2"/>
    <s v="Visionox"/>
    <x v="0"/>
    <x v="0"/>
    <s v="RGB"/>
    <s v="VTE"/>
    <s v="FMM"/>
    <s v="R_Prime"/>
    <s v="DuPont"/>
    <n v="0.1"/>
    <n v="1.6650461500508349"/>
    <n v="179.03722043557366"/>
  </r>
  <r>
    <x v="2"/>
    <s v="Visionox"/>
    <x v="0"/>
    <x v="0"/>
    <s v="RGB"/>
    <s v="VTE"/>
    <s v="FMM"/>
    <s v="R_Prime"/>
    <s v="EMT"/>
    <n v="0.9"/>
    <n v="14.985415350457515"/>
    <n v="1611.3349839201628"/>
  </r>
  <r>
    <x v="3"/>
    <s v="BOE"/>
    <x v="8"/>
    <x v="1"/>
    <s v="RGB"/>
    <s v="VTE"/>
    <s v="FMM"/>
    <s v="aETL"/>
    <s v="Solus AM"/>
    <n v="1"/>
    <n v="0.2192145617752721"/>
    <n v="11.66848573423251"/>
  </r>
  <r>
    <x v="3"/>
    <s v="BOE"/>
    <x v="8"/>
    <x v="1"/>
    <s v="RGB"/>
    <s v="VTE"/>
    <s v="FMM"/>
    <s v="B_Dopant"/>
    <s v="SFC"/>
    <n v="0.5"/>
    <n v="4.321896517119201E-2"/>
    <n v="0.27635887265287529"/>
  </r>
  <r>
    <x v="3"/>
    <s v="BOE"/>
    <x v="8"/>
    <x v="1"/>
    <s v="RGB"/>
    <s v="VTE"/>
    <s v="FMM"/>
    <s v="B_Dopant"/>
    <s v="Sunera"/>
    <n v="0.5"/>
    <n v="4.321896517119201E-2"/>
    <n v="0.27635887265287529"/>
  </r>
  <r>
    <x v="3"/>
    <s v="BOE"/>
    <x v="8"/>
    <x v="1"/>
    <s v="RGB"/>
    <s v="VTE"/>
    <s v="FMM"/>
    <s v="B_Host"/>
    <s v="LG Chem"/>
    <n v="1"/>
    <n v="0.18002529675615164"/>
    <n v="11.054354906115011"/>
  </r>
  <r>
    <x v="3"/>
    <s v="BOE"/>
    <x v="8"/>
    <x v="1"/>
    <s v="RGB"/>
    <s v="VTE"/>
    <s v="FMM"/>
    <s v="B_Prime"/>
    <s v="SK JNC"/>
    <n v="1"/>
    <n v="0.18610075280268518"/>
    <n v="23.336971468465023"/>
  </r>
  <r>
    <x v="3"/>
    <s v="BOE"/>
    <x v="8"/>
    <x v="1"/>
    <s v="RGB"/>
    <s v="VTE"/>
    <s v="FMM"/>
    <s v="CPL"/>
    <s v="Hyperion"/>
    <n v="1"/>
    <n v="1.9708778849808734E-2"/>
    <n v="21.003274321618516"/>
  </r>
  <r>
    <x v="3"/>
    <s v="BOE"/>
    <x v="8"/>
    <x v="1"/>
    <s v="RGB"/>
    <s v="VTE"/>
    <s v="FMM"/>
    <s v="EIL"/>
    <s v="Hyperion"/>
    <n v="1"/>
    <n v="2.1933626735924465E-3"/>
    <n v="4.667394293693004"/>
  </r>
  <r>
    <x v="3"/>
    <s v="BOE"/>
    <x v="8"/>
    <x v="1"/>
    <s v="RGB"/>
    <s v="VTE"/>
    <s v="FMM"/>
    <s v="ETL"/>
    <s v="Aglaia Tech"/>
    <n v="0.65"/>
    <n v="0.11492972947971396"/>
    <n v="6.8260641545260174"/>
  </r>
  <r>
    <x v="3"/>
    <s v="BOE"/>
    <x v="8"/>
    <x v="1"/>
    <s v="RGB"/>
    <s v="VTE"/>
    <s v="FMM"/>
    <s v="ETL"/>
    <s v="LG Chem"/>
    <n v="0.1"/>
    <n v="1.7681496843032916E-2"/>
    <n v="1.0501637160809258"/>
  </r>
  <r>
    <x v="3"/>
    <s v="BOE"/>
    <x v="8"/>
    <x v="1"/>
    <s v="RGB"/>
    <s v="VTE"/>
    <s v="FMM"/>
    <s v="ETL"/>
    <s v="Merck"/>
    <n v="0.25"/>
    <n v="4.4203742107582294E-2"/>
    <n v="2.6254092902023145"/>
  </r>
  <r>
    <x v="3"/>
    <s v="BOE"/>
    <x v="8"/>
    <x v="1"/>
    <s v="RGB"/>
    <s v="VTE"/>
    <s v="FMM"/>
    <s v="G_Dopant"/>
    <s v="UDC"/>
    <n v="1"/>
    <n v="0.38197845818266135"/>
    <n v="1.7784381705278518"/>
  </r>
  <r>
    <x v="3"/>
    <s v="BOE"/>
    <x v="8"/>
    <x v="1"/>
    <s v="RGB"/>
    <s v="VTE"/>
    <s v="FMM"/>
    <s v="G_Host"/>
    <s v="LTOM"/>
    <n v="0.6"/>
    <n v="0.32643054220855056"/>
    <n v="16.416352343334015"/>
  </r>
  <r>
    <x v="3"/>
    <s v="BOE"/>
    <x v="8"/>
    <x v="1"/>
    <s v="RGB"/>
    <s v="VTE"/>
    <s v="FMM"/>
    <s v="G_Host"/>
    <s v="Samsung SDI"/>
    <n v="0.4"/>
    <n v="0.21762036147236707"/>
    <n v="10.944234895556011"/>
  </r>
  <r>
    <x v="3"/>
    <s v="BOE"/>
    <x v="8"/>
    <x v="1"/>
    <s v="RGB"/>
    <s v="VTE"/>
    <s v="FMM"/>
    <s v="G_Prime"/>
    <s v="Hyperion"/>
    <n v="0.3"/>
    <n v="8.8515745115751443E-2"/>
    <n v="10.501637160809258"/>
  </r>
  <r>
    <x v="3"/>
    <s v="BOE"/>
    <x v="8"/>
    <x v="1"/>
    <s v="RGB"/>
    <s v="VTE"/>
    <s v="FMM"/>
    <s v="G_Prime"/>
    <s v="Merck"/>
    <n v="0.7"/>
    <n v="0.20653673860342001"/>
    <n v="24.503820041888268"/>
  </r>
  <r>
    <x v="3"/>
    <s v="BOE"/>
    <x v="8"/>
    <x v="1"/>
    <s v="RGB"/>
    <s v="VTE"/>
    <s v="FMM"/>
    <s v="HIL"/>
    <s v="Hyperion"/>
    <n v="0.5"/>
    <n v="2.6231266351582037E-3"/>
    <n v="2.8004365762158026"/>
  </r>
  <r>
    <x v="3"/>
    <s v="BOE"/>
    <x v="8"/>
    <x v="1"/>
    <s v="RGB"/>
    <s v="VTE"/>
    <s v="FMM"/>
    <s v="HIL"/>
    <s v="Idemitsu Kosan"/>
    <n v="0.5"/>
    <n v="2.6231266351582037E-3"/>
    <n v="2.8004365762158026"/>
  </r>
  <r>
    <x v="3"/>
    <s v="BOE"/>
    <x v="8"/>
    <x v="1"/>
    <s v="RGB"/>
    <s v="VTE"/>
    <s v="FMM"/>
    <s v="HTL"/>
    <s v="Hyperion"/>
    <n v="0.5"/>
    <n v="3.2934079699022407E-2"/>
    <n v="30.004677602312167"/>
  </r>
  <r>
    <x v="3"/>
    <s v="BOE"/>
    <x v="8"/>
    <x v="1"/>
    <s v="RGB"/>
    <s v="VTE"/>
    <s v="FMM"/>
    <s v="HTL"/>
    <s v="Idemitsu Kosan"/>
    <n v="0.5"/>
    <n v="3.2934079699022407E-2"/>
    <n v="30.004677602312167"/>
  </r>
  <r>
    <x v="3"/>
    <s v="BOE"/>
    <x v="8"/>
    <x v="1"/>
    <s v="RGB"/>
    <s v="VTE"/>
    <s v="FMM"/>
    <s v="P_Dopant"/>
    <s v="Novaled"/>
    <n v="1"/>
    <n v="0.17137685455319884"/>
    <n v="0.79345702992781075"/>
  </r>
  <r>
    <x v="3"/>
    <s v="BOE"/>
    <x v="8"/>
    <x v="1"/>
    <s v="RGB"/>
    <s v="VTE"/>
    <s v="FMM"/>
    <s v="R_Dopant"/>
    <s v="UDC"/>
    <n v="1"/>
    <n v="0.19558062920929181"/>
    <n v="1.1386390474723596"/>
  </r>
  <r>
    <x v="3"/>
    <s v="BOE"/>
    <x v="8"/>
    <x v="1"/>
    <s v="RGB"/>
    <s v="VTE"/>
    <s v="FMM"/>
    <s v="R_Host"/>
    <s v="DuPont"/>
    <n v="0.8"/>
    <n v="0.43394762956565341"/>
    <n v="22.772780949447188"/>
  </r>
  <r>
    <x v="3"/>
    <s v="BOE"/>
    <x v="8"/>
    <x v="1"/>
    <s v="RGB"/>
    <s v="VTE"/>
    <s v="FMM"/>
    <s v="R_Host"/>
    <s v="Unknown"/>
    <n v="0.2"/>
    <n v="0.10848690739141335"/>
    <n v="5.6931952373617971"/>
  </r>
  <r>
    <x v="3"/>
    <s v="BOE"/>
    <x v="8"/>
    <x v="1"/>
    <s v="RGB"/>
    <s v="VTE"/>
    <s v="FMM"/>
    <s v="R_Prime"/>
    <s v="LTOM"/>
    <n v="1"/>
    <n v="0.51403808373765525"/>
    <n v="60.676125818009055"/>
  </r>
  <r>
    <x v="3"/>
    <s v="BOE"/>
    <x v="0"/>
    <x v="0"/>
    <s v="RGB"/>
    <s v="VTE"/>
    <s v="FMM"/>
    <s v="aETL"/>
    <s v="Hyperion"/>
    <n v="0.2"/>
    <n v="0.77850720268360452"/>
    <n v="29.932843569137557"/>
  </r>
  <r>
    <x v="3"/>
    <s v="BOE"/>
    <x v="0"/>
    <x v="0"/>
    <s v="RGB"/>
    <s v="VTE"/>
    <s v="FMM"/>
    <s v="aETL"/>
    <s v="Solus AM"/>
    <n v="0.8"/>
    <n v="3.1140288107344181"/>
    <n v="119.73137427655023"/>
  </r>
  <r>
    <x v="3"/>
    <s v="BOE"/>
    <x v="0"/>
    <x v="0"/>
    <s v="RGB"/>
    <s v="VTE"/>
    <s v="FMM"/>
    <s v="B_Dopant"/>
    <s v="SFC"/>
    <n v="0.5"/>
    <n v="1.2153311617735736"/>
    <n v="4.8803549297506885"/>
  </r>
  <r>
    <x v="3"/>
    <s v="BOE"/>
    <x v="0"/>
    <x v="0"/>
    <s v="RGB"/>
    <s v="VTE"/>
    <s v="FMM"/>
    <s v="B_Dopant"/>
    <s v="Sunera"/>
    <n v="0.5"/>
    <n v="1.2153311617735736"/>
    <n v="4.8803549297506885"/>
  </r>
  <r>
    <x v="3"/>
    <s v="BOE"/>
    <x v="0"/>
    <x v="0"/>
    <s v="RGB"/>
    <s v="VTE"/>
    <s v="FMM"/>
    <s v="B_Host"/>
    <s v="Idemitsu Kosan"/>
    <n v="0.1"/>
    <n v="0.58448372827519768"/>
    <n v="19.521419719002758"/>
  </r>
  <r>
    <x v="3"/>
    <s v="BOE"/>
    <x v="0"/>
    <x v="0"/>
    <s v="RGB"/>
    <s v="VTE"/>
    <s v="FMM"/>
    <s v="B_Host"/>
    <s v="LG Chem"/>
    <n v="0.9"/>
    <n v="5.2603535544767785"/>
    <n v="175.69277747102481"/>
  </r>
  <r>
    <x v="3"/>
    <s v="BOE"/>
    <x v="0"/>
    <x v="0"/>
    <s v="RGB"/>
    <s v="VTE"/>
    <s v="FMM"/>
    <s v="B_Prime"/>
    <s v="LG Chem"/>
    <n v="0.6"/>
    <n v="2.7001697638764606"/>
    <n v="261.91238122995361"/>
  </r>
  <r>
    <x v="3"/>
    <s v="BOE"/>
    <x v="0"/>
    <x v="0"/>
    <s v="RGB"/>
    <s v="VTE"/>
    <s v="FMM"/>
    <s v="B_Prime"/>
    <s v="Merck"/>
    <n v="0.4"/>
    <n v="1.8001131759176405"/>
    <n v="174.60825415330245"/>
  </r>
  <r>
    <x v="3"/>
    <s v="BOE"/>
    <x v="0"/>
    <x v="0"/>
    <s v="RGB"/>
    <s v="VTE"/>
    <s v="FMM"/>
    <s v="CPL"/>
    <s v="Hyperion"/>
    <n v="1"/>
    <n v="0.61767081511901867"/>
    <n v="314.2948574759443"/>
  </r>
  <r>
    <x v="3"/>
    <s v="BOE"/>
    <x v="0"/>
    <x v="0"/>
    <s v="RGB"/>
    <s v="VTE"/>
    <s v="FMM"/>
    <s v="EIL"/>
    <s v="Hyperion"/>
    <n v="1"/>
    <n v="6.8407503998558328E-2"/>
    <n v="119.73137427655024"/>
  </r>
  <r>
    <x v="3"/>
    <s v="BOE"/>
    <x v="0"/>
    <x v="0"/>
    <s v="RGB"/>
    <s v="VTE"/>
    <s v="FMM"/>
    <s v="ETL"/>
    <s v="Aglaia Tech"/>
    <n v="0.9"/>
    <n v="3.0315071012988328"/>
    <n v="129.30988421867423"/>
  </r>
  <r>
    <x v="3"/>
    <s v="BOE"/>
    <x v="0"/>
    <x v="0"/>
    <s v="RGB"/>
    <s v="VTE"/>
    <s v="FMM"/>
    <s v="ETL"/>
    <s v="LG Chem"/>
    <n v="0.05"/>
    <n v="0.16841706118326852"/>
    <n v="7.1838824565930128"/>
  </r>
  <r>
    <x v="3"/>
    <s v="BOE"/>
    <x v="0"/>
    <x v="0"/>
    <s v="RGB"/>
    <s v="VTE"/>
    <s v="FMM"/>
    <s v="ETL"/>
    <s v="Merck"/>
    <n v="0.05"/>
    <n v="0.16841706118326852"/>
    <n v="7.1838824565930128"/>
  </r>
  <r>
    <x v="3"/>
    <s v="BOE"/>
    <x v="0"/>
    <x v="0"/>
    <s v="RGB"/>
    <s v="VTE"/>
    <s v="FMM"/>
    <s v="G_Dopant"/>
    <s v="Summer Sprout"/>
    <n v="0.45"/>
    <n v="4.7705430307082626"/>
    <n v="8.5572717497652047"/>
  </r>
  <r>
    <x v="3"/>
    <s v="BOE"/>
    <x v="0"/>
    <x v="0"/>
    <s v="RGB"/>
    <s v="VTE"/>
    <s v="FMM"/>
    <s v="G_Dopant"/>
    <s v="UDC"/>
    <n v="0.55000000000000004"/>
    <n v="5.8306637041989884"/>
    <n v="10.458887694157474"/>
  </r>
  <r>
    <x v="3"/>
    <s v="BOE"/>
    <x v="0"/>
    <x v="0"/>
    <s v="RGB"/>
    <s v="VTE"/>
    <s v="FMM"/>
    <s v="G_Host"/>
    <s v="LTOM"/>
    <n v="0.6"/>
    <n v="5.3503246926689974"/>
    <n v="213.01046818967654"/>
  </r>
  <r>
    <x v="3"/>
    <s v="BOE"/>
    <x v="0"/>
    <x v="0"/>
    <s v="RGB"/>
    <s v="VTE"/>
    <s v="FMM"/>
    <s v="G_Host"/>
    <s v="Samsung SDI"/>
    <n v="0.4"/>
    <n v="3.566883128445999"/>
    <n v="142.00697879311772"/>
  </r>
  <r>
    <x v="3"/>
    <s v="BOE"/>
    <x v="0"/>
    <x v="0"/>
    <s v="RGB"/>
    <s v="VTE"/>
    <s v="FMM"/>
    <s v="G_Prime"/>
    <s v="Duksan Neolux"/>
    <n v="0.2"/>
    <n v="0.63882855566858088"/>
    <n v="69.972881070711182"/>
  </r>
  <r>
    <x v="3"/>
    <s v="BOE"/>
    <x v="0"/>
    <x v="0"/>
    <s v="RGB"/>
    <s v="VTE"/>
    <s v="FMM"/>
    <s v="G_Prime"/>
    <s v="Hyperion"/>
    <n v="0.5"/>
    <n v="1.5970713891714521"/>
    <n v="174.93220267677793"/>
  </r>
  <r>
    <x v="3"/>
    <s v="BOE"/>
    <x v="0"/>
    <x v="0"/>
    <s v="RGB"/>
    <s v="VTE"/>
    <s v="FMM"/>
    <s v="G_Prime"/>
    <s v="Merck"/>
    <n v="0.3"/>
    <n v="0.95824283350287109"/>
    <n v="104.95932160606675"/>
  </r>
  <r>
    <x v="3"/>
    <s v="BOE"/>
    <x v="0"/>
    <x v="0"/>
    <s v="RGB"/>
    <s v="VTE"/>
    <s v="FMM"/>
    <s v="HIL"/>
    <s v="Hyperion"/>
    <n v="0.2"/>
    <n v="3.3925588085886027E-2"/>
    <n v="14.367764913186029"/>
  </r>
  <r>
    <x v="3"/>
    <s v="BOE"/>
    <x v="0"/>
    <x v="0"/>
    <s v="RGB"/>
    <s v="VTE"/>
    <s v="FMM"/>
    <s v="HIL"/>
    <s v="Idemitsu Kosan"/>
    <n v="0.8"/>
    <n v="0.13570235234354411"/>
    <n v="57.471059652744117"/>
  </r>
  <r>
    <x v="3"/>
    <s v="BOE"/>
    <x v="0"/>
    <x v="0"/>
    <s v="RGB"/>
    <s v="VTE"/>
    <s v="FMM"/>
    <s v="HTL"/>
    <s v="Hyperion"/>
    <n v="0.8"/>
    <n v="1.4513119947585809"/>
    <n v="615.76135342225837"/>
  </r>
  <r>
    <x v="3"/>
    <s v="BOE"/>
    <x v="0"/>
    <x v="0"/>
    <s v="RGB"/>
    <s v="VTE"/>
    <s v="FMM"/>
    <s v="HTL"/>
    <s v="Idemitsu Kosan"/>
    <n v="0.1"/>
    <n v="0.18141399934482261"/>
    <n v="76.970169177782296"/>
  </r>
  <r>
    <x v="3"/>
    <s v="BOE"/>
    <x v="0"/>
    <x v="0"/>
    <s v="RGB"/>
    <s v="VTE"/>
    <s v="FMM"/>
    <s v="HTL"/>
    <s v="Unknown"/>
    <n v="0.1"/>
    <n v="0.18141399934482261"/>
    <n v="76.970169177782296"/>
  </r>
  <r>
    <x v="3"/>
    <s v="BOE"/>
    <x v="0"/>
    <x v="0"/>
    <s v="RGB"/>
    <s v="VTE"/>
    <s v="FMM"/>
    <s v="P_Dopant"/>
    <s v="Novaled"/>
    <n v="0.5"/>
    <n v="1.2035279337568685"/>
    <n v="5.0885834067533855"/>
  </r>
  <r>
    <x v="3"/>
    <s v="BOE"/>
    <x v="0"/>
    <x v="0"/>
    <s v="RGB"/>
    <s v="VTE"/>
    <s v="FMM"/>
    <s v="P_Dopant"/>
    <s v="Summer Sprout"/>
    <n v="0.5"/>
    <n v="1.2035279337568685"/>
    <n v="5.0885834067533855"/>
  </r>
  <r>
    <x v="3"/>
    <s v="BOE"/>
    <x v="0"/>
    <x v="0"/>
    <s v="RGB"/>
    <s v="VTE"/>
    <s v="FMM"/>
    <s v="R_Dopant"/>
    <s v="UDC"/>
    <n v="1"/>
    <n v="3.2729622408598416"/>
    <n v="12.10766706167362"/>
  </r>
  <r>
    <x v="3"/>
    <s v="BOE"/>
    <x v="0"/>
    <x v="0"/>
    <s v="RGB"/>
    <s v="VTE"/>
    <s v="FMM"/>
    <s v="R_Host"/>
    <s v="DuPont"/>
    <n v="0.7"/>
    <n v="6.4217414135450559"/>
    <n v="247.19820250916968"/>
  </r>
  <r>
    <x v="3"/>
    <s v="BOE"/>
    <x v="0"/>
    <x v="0"/>
    <s v="RGB"/>
    <s v="VTE"/>
    <s v="FMM"/>
    <s v="R_Host"/>
    <s v="Unknown"/>
    <n v="0.3"/>
    <n v="2.7521748915193101"/>
    <n v="105.94208678964415"/>
  </r>
  <r>
    <x v="3"/>
    <s v="BOE"/>
    <x v="0"/>
    <x v="0"/>
    <s v="RGB"/>
    <s v="VTE"/>
    <s v="FMM"/>
    <s v="R_Prime"/>
    <s v="LTOM"/>
    <n v="1"/>
    <n v="8.6726054976343683"/>
    <n v="935.40136153554863"/>
  </r>
  <r>
    <x v="3"/>
    <s v="BOE"/>
    <x v="1"/>
    <x v="0"/>
    <s v="RGB"/>
    <s v="VTE"/>
    <s v="FMM"/>
    <s v="aETL"/>
    <s v="Solus AM"/>
    <n v="1"/>
    <n v="11.778914994054107"/>
    <n v="461.83647877469599"/>
  </r>
  <r>
    <x v="3"/>
    <s v="BOE"/>
    <x v="1"/>
    <x v="0"/>
    <s v="RGB"/>
    <s v="VTE"/>
    <s v="FMM"/>
    <s v="B_Dopant"/>
    <s v="SFC"/>
    <n v="0.5"/>
    <n v="3.1460403068914951"/>
    <n v="14.58430985604303"/>
  </r>
  <r>
    <x v="3"/>
    <s v="BOE"/>
    <x v="1"/>
    <x v="0"/>
    <s v="RGB"/>
    <s v="VTE"/>
    <s v="FMM"/>
    <s v="B_Dopant"/>
    <s v="Sunera"/>
    <n v="0.5"/>
    <n v="3.1460403068914951"/>
    <n v="14.58430985604303"/>
  </r>
  <r>
    <x v="3"/>
    <s v="BOE"/>
    <x v="1"/>
    <x v="0"/>
    <s v="RGB"/>
    <s v="VTE"/>
    <s v="FMM"/>
    <s v="B_Host"/>
    <s v="Idemitsu Kosan"/>
    <n v="0.1"/>
    <n v="1.5294294701508093"/>
    <n v="58.337239424172132"/>
  </r>
  <r>
    <x v="3"/>
    <s v="BOE"/>
    <x v="1"/>
    <x v="0"/>
    <s v="RGB"/>
    <s v="VTE"/>
    <s v="FMM"/>
    <s v="B_Host"/>
    <s v="LG Chem"/>
    <n v="0.9"/>
    <n v="13.764865231357282"/>
    <n v="525.03515481754914"/>
  </r>
  <r>
    <x v="3"/>
    <s v="BOE"/>
    <x v="1"/>
    <x v="0"/>
    <s v="RGB"/>
    <s v="VTE"/>
    <s v="FMM"/>
    <s v="B_Prime"/>
    <s v="LG Chem"/>
    <n v="0.6"/>
    <n v="9.691350559339833"/>
    <n v="808.21383785571811"/>
  </r>
  <r>
    <x v="3"/>
    <s v="BOE"/>
    <x v="1"/>
    <x v="0"/>
    <s v="RGB"/>
    <s v="VTE"/>
    <s v="FMM"/>
    <s v="B_Prime"/>
    <s v="Merck"/>
    <n v="0.4"/>
    <n v="6.4609003728932217"/>
    <n v="538.80922523714537"/>
  </r>
  <r>
    <x v="3"/>
    <s v="BOE"/>
    <x v="1"/>
    <x v="0"/>
    <s v="RGB"/>
    <s v="VTE"/>
    <s v="FMM"/>
    <s v="CPL"/>
    <s v="Hyperion"/>
    <n v="1"/>
    <n v="2.0785825206649684"/>
    <n v="969.85660542686151"/>
  </r>
  <r>
    <x v="3"/>
    <s v="BOE"/>
    <x v="1"/>
    <x v="0"/>
    <s v="RGB"/>
    <s v="VTE"/>
    <s v="FMM"/>
    <s v="EIL"/>
    <s v="Hyperion"/>
    <n v="1"/>
    <n v="0.19665104843029391"/>
    <n v="369.46918301975683"/>
  </r>
  <r>
    <x v="3"/>
    <s v="BOE"/>
    <x v="1"/>
    <x v="0"/>
    <s v="RGB"/>
    <s v="VTE"/>
    <s v="FMM"/>
    <s v="ETL"/>
    <s v="Hyperion"/>
    <n v="0.65"/>
    <n v="6.6908711330955377"/>
    <n v="288.18596275541029"/>
  </r>
  <r>
    <x v="3"/>
    <s v="BOE"/>
    <x v="1"/>
    <x v="0"/>
    <s v="RGB"/>
    <s v="VTE"/>
    <s v="FMM"/>
    <s v="ETL"/>
    <s v="Merck"/>
    <n v="0.35"/>
    <n v="3.6027767639745192"/>
    <n v="155.17705686829783"/>
  </r>
  <r>
    <x v="3"/>
    <s v="BOE"/>
    <x v="1"/>
    <x v="0"/>
    <s v="RGB"/>
    <s v="VTE"/>
    <s v="FMM"/>
    <s v="G_Dopant"/>
    <s v="Summer Sprout"/>
    <n v="0.1"/>
    <n v="2.9917946505800885"/>
    <n v="7.3303115526448837"/>
  </r>
  <r>
    <x v="3"/>
    <s v="BOE"/>
    <x v="1"/>
    <x v="0"/>
    <s v="RGB"/>
    <s v="VTE"/>
    <s v="FMM"/>
    <s v="G_Dopant"/>
    <s v="UDC"/>
    <n v="0.9"/>
    <n v="26.926151855220795"/>
    <n v="65.972803973803948"/>
  </r>
  <r>
    <x v="3"/>
    <s v="BOE"/>
    <x v="1"/>
    <x v="0"/>
    <s v="RGB"/>
    <s v="VTE"/>
    <s v="FMM"/>
    <s v="G_Host"/>
    <s v="LTOM"/>
    <n v="0.3"/>
    <n v="12.752413130805833"/>
    <n v="347.98841656511979"/>
  </r>
  <r>
    <x v="3"/>
    <s v="BOE"/>
    <x v="1"/>
    <x v="0"/>
    <s v="RGB"/>
    <s v="VTE"/>
    <s v="FMM"/>
    <s v="G_Host"/>
    <s v="Samsung SDI"/>
    <n v="0.7"/>
    <n v="29.755630638546943"/>
    <n v="811.97297198527951"/>
  </r>
  <r>
    <x v="3"/>
    <s v="BOE"/>
    <x v="1"/>
    <x v="0"/>
    <s v="RGB"/>
    <s v="VTE"/>
    <s v="FMM"/>
    <s v="G_Prime"/>
    <s v="Hyperion"/>
    <n v="0.3"/>
    <n v="3.1001886519467501"/>
    <n v="323.88532277705951"/>
  </r>
  <r>
    <x v="3"/>
    <s v="BOE"/>
    <x v="1"/>
    <x v="0"/>
    <s v="RGB"/>
    <s v="VTE"/>
    <s v="FMM"/>
    <s v="G_Prime"/>
    <s v="Merck"/>
    <n v="0.7"/>
    <n v="7.2337735212090841"/>
    <n v="755.7324198131389"/>
  </r>
  <r>
    <x v="3"/>
    <s v="BOE"/>
    <x v="1"/>
    <x v="0"/>
    <s v="RGB"/>
    <s v="VTE"/>
    <s v="FMM"/>
    <s v="HIL"/>
    <s v="Hyperion"/>
    <n v="0.5"/>
    <n v="0.29654151561552422"/>
    <n v="110.84075490592704"/>
  </r>
  <r>
    <x v="3"/>
    <s v="BOE"/>
    <x v="1"/>
    <x v="0"/>
    <s v="RGB"/>
    <s v="VTE"/>
    <s v="FMM"/>
    <s v="HIL"/>
    <s v="Idemitsu Kosan"/>
    <n v="0.5"/>
    <n v="0.29654151561552422"/>
    <n v="110.84075490592704"/>
  </r>
  <r>
    <x v="3"/>
    <s v="BOE"/>
    <x v="1"/>
    <x v="0"/>
    <s v="RGB"/>
    <s v="VTE"/>
    <s v="FMM"/>
    <s v="HTL"/>
    <s v="Hyperion"/>
    <n v="0.3"/>
    <n v="1.8995315721926329"/>
    <n v="712.54771010953095"/>
  </r>
  <r>
    <x v="3"/>
    <s v="BOE"/>
    <x v="1"/>
    <x v="0"/>
    <s v="RGB"/>
    <s v="VTE"/>
    <s v="FMM"/>
    <s v="HTL"/>
    <s v="Idemitsu Kosan"/>
    <n v="0.7"/>
    <n v="4.432240335116143"/>
    <n v="1662.6113235889054"/>
  </r>
  <r>
    <x v="3"/>
    <s v="BOE"/>
    <x v="1"/>
    <x v="0"/>
    <s v="RGB"/>
    <s v="VTE"/>
    <s v="FMM"/>
    <s v="P_Dopant"/>
    <s v="Novaled"/>
    <n v="1"/>
    <n v="6.9558845927526702"/>
    <n v="31.404880556679331"/>
  </r>
  <r>
    <x v="3"/>
    <s v="BOE"/>
    <x v="1"/>
    <x v="0"/>
    <s v="RGB"/>
    <s v="VTE"/>
    <s v="FMM"/>
    <s v="R_Dopant"/>
    <s v="UDC"/>
    <n v="1"/>
    <n v="11.08603338791416"/>
    <n v="46.183647877469603"/>
  </r>
  <r>
    <x v="3"/>
    <s v="BOE"/>
    <x v="1"/>
    <x v="0"/>
    <s v="RGB"/>
    <s v="VTE"/>
    <s v="FMM"/>
    <s v="R_Host"/>
    <s v="DuPont"/>
    <n v="0.85"/>
    <n v="30.286980060432299"/>
    <n v="1046.8293518893106"/>
  </r>
  <r>
    <x v="3"/>
    <s v="BOE"/>
    <x v="1"/>
    <x v="0"/>
    <s v="RGB"/>
    <s v="VTE"/>
    <s v="FMM"/>
    <s v="R_Host"/>
    <s v="Unknown"/>
    <n v="0.15"/>
    <n v="5.3447611871351119"/>
    <n v="184.73459150987836"/>
  </r>
  <r>
    <x v="3"/>
    <s v="BOE"/>
    <x v="1"/>
    <x v="0"/>
    <s v="RGB"/>
    <s v="VTE"/>
    <s v="FMM"/>
    <s v="R_Prime"/>
    <s v="LTOM"/>
    <n v="0.9"/>
    <n v="26.272451143643586"/>
    <n v="2597.8301931076653"/>
  </r>
  <r>
    <x v="3"/>
    <s v="BOE"/>
    <x v="1"/>
    <x v="0"/>
    <s v="RGB"/>
    <s v="VTE"/>
    <s v="FMM"/>
    <s v="R_Prime"/>
    <s v="Merck"/>
    <n v="0.1"/>
    <n v="2.9191612381826206"/>
    <n v="288.64779923418502"/>
  </r>
  <r>
    <x v="3"/>
    <s v="BOE"/>
    <x v="9"/>
    <x v="0"/>
    <s v="RGB"/>
    <s v="VTE"/>
    <s v="FMM"/>
    <s v="aETL"/>
    <s v="Solus AM"/>
    <n v="1"/>
    <n v="9.8073254786951988E-2"/>
    <n v="3.9642857142857144"/>
  </r>
  <r>
    <x v="3"/>
    <s v="BOE"/>
    <x v="9"/>
    <x v="0"/>
    <s v="RGB"/>
    <s v="VTE"/>
    <s v="FMM"/>
    <s v="B_Dopant"/>
    <s v="SFC"/>
    <n v="0.5"/>
    <n v="9.2244681044110322E-2"/>
    <n v="0.3878105590062112"/>
  </r>
  <r>
    <x v="3"/>
    <s v="BOE"/>
    <x v="9"/>
    <x v="0"/>
    <s v="RGB"/>
    <s v="VTE"/>
    <s v="FMM"/>
    <s v="B_Dopant"/>
    <s v="Sunera"/>
    <n v="0.5"/>
    <n v="9.2244681044110322E-2"/>
    <n v="0.3878105590062112"/>
  </r>
  <r>
    <x v="3"/>
    <s v="BOE"/>
    <x v="9"/>
    <x v="0"/>
    <s v="RGB"/>
    <s v="VTE"/>
    <s v="FMM"/>
    <s v="B_Host"/>
    <s v="LG Chem"/>
    <n v="1"/>
    <n v="0.67482679468433904"/>
    <n v="22.75155279503106"/>
  </r>
  <r>
    <x v="3"/>
    <s v="BOE"/>
    <x v="9"/>
    <x v="0"/>
    <s v="RGB"/>
    <s v="VTE"/>
    <s v="FMM"/>
    <s v="B_Prime"/>
    <s v="LG Chem"/>
    <n v="0.5"/>
    <n v="0.13038855547410946"/>
    <n v="13.214285714285717"/>
  </r>
  <r>
    <x v="3"/>
    <s v="BOE"/>
    <x v="9"/>
    <x v="0"/>
    <s v="RGB"/>
    <s v="VTE"/>
    <s v="FMM"/>
    <s v="B_Prime"/>
    <s v="Merck"/>
    <n v="0.5"/>
    <n v="0.13038855547410946"/>
    <n v="13.214285714285717"/>
  </r>
  <r>
    <x v="3"/>
    <s v="BOE"/>
    <x v="9"/>
    <x v="0"/>
    <s v="RGB"/>
    <s v="VTE"/>
    <s v="FMM"/>
    <s v="CPL"/>
    <s v="Hyperion"/>
    <n v="1"/>
    <n v="2.4717183999662641E-2"/>
    <n v="11.892857142857144"/>
  </r>
  <r>
    <x v="3"/>
    <s v="BOE"/>
    <x v="9"/>
    <x v="0"/>
    <s v="RGB"/>
    <s v="VTE"/>
    <s v="FMM"/>
    <s v="EIL"/>
    <s v="Hyperion"/>
    <n v="1"/>
    <n v="1.6396561872670868E-3"/>
    <n v="3.1714285714285717"/>
  </r>
  <r>
    <x v="3"/>
    <s v="BOE"/>
    <x v="9"/>
    <x v="0"/>
    <s v="RGB"/>
    <s v="VTE"/>
    <s v="FMM"/>
    <s v="ETL"/>
    <s v="Aglaia Tech"/>
    <n v="0.3"/>
    <n v="2.5434476866177606E-2"/>
    <n v="1.0703571428571428"/>
  </r>
  <r>
    <x v="3"/>
    <s v="BOE"/>
    <x v="9"/>
    <x v="0"/>
    <s v="RGB"/>
    <s v="VTE"/>
    <s v="FMM"/>
    <s v="ETL"/>
    <s v="Merck"/>
    <n v="0.7"/>
    <n v="5.9347112687747748E-2"/>
    <n v="2.4974999999999996"/>
  </r>
  <r>
    <x v="3"/>
    <s v="BOE"/>
    <x v="9"/>
    <x v="0"/>
    <s v="RGB"/>
    <s v="VTE"/>
    <s v="FMM"/>
    <s v="G_Dopant"/>
    <s v="UDC"/>
    <n v="1"/>
    <n v="1.3495137801096999"/>
    <n v="2.8374957983193281"/>
  </r>
  <r>
    <x v="3"/>
    <s v="BOE"/>
    <x v="9"/>
    <x v="0"/>
    <s v="RGB"/>
    <s v="VTE"/>
    <s v="FMM"/>
    <s v="G_Host"/>
    <s v="LTOM"/>
    <n v="1"/>
    <n v="1.6710051984834997"/>
    <n v="43.653781512605043"/>
  </r>
  <r>
    <x v="3"/>
    <s v="BOE"/>
    <x v="9"/>
    <x v="0"/>
    <s v="RGB"/>
    <s v="VTE"/>
    <s v="FMM"/>
    <s v="G_Prime"/>
    <s v="DuPont"/>
    <n v="0.3"/>
    <n v="5.7196253493574455E-2"/>
    <n v="6.1163265306122447"/>
  </r>
  <r>
    <x v="3"/>
    <s v="BOE"/>
    <x v="9"/>
    <x v="0"/>
    <s v="RGB"/>
    <s v="VTE"/>
    <s v="FMM"/>
    <s v="G_Prime"/>
    <s v="Merck"/>
    <n v="0.7"/>
    <n v="0.1334579248183404"/>
    <n v="14.27142857142857"/>
  </r>
  <r>
    <x v="3"/>
    <s v="BOE"/>
    <x v="9"/>
    <x v="0"/>
    <s v="RGB"/>
    <s v="VTE"/>
    <s v="FMM"/>
    <s v="HIL"/>
    <s v="Hyperion"/>
    <n v="0.5"/>
    <n v="2.4489702249708726E-3"/>
    <n v="0.95142857142857151"/>
  </r>
  <r>
    <x v="3"/>
    <s v="BOE"/>
    <x v="9"/>
    <x v="0"/>
    <s v="RGB"/>
    <s v="VTE"/>
    <s v="FMM"/>
    <s v="HIL"/>
    <s v="Idemitsu Kosan"/>
    <n v="0.5"/>
    <n v="2.4489702249708726E-3"/>
    <n v="0.95142857142857151"/>
  </r>
  <r>
    <x v="3"/>
    <s v="BOE"/>
    <x v="9"/>
    <x v="0"/>
    <s v="RGB"/>
    <s v="VTE"/>
    <s v="FMM"/>
    <s v="HTL"/>
    <s v="Hyperion"/>
    <n v="0.5"/>
    <n v="2.6229042814303948E-2"/>
    <n v="10.193877551020408"/>
  </r>
  <r>
    <x v="3"/>
    <s v="BOE"/>
    <x v="9"/>
    <x v="0"/>
    <s v="RGB"/>
    <s v="VTE"/>
    <s v="FMM"/>
    <s v="HTL"/>
    <s v="Idemitsu Kosan"/>
    <n v="0.5"/>
    <n v="2.6229042814303948E-2"/>
    <n v="10.193877551020408"/>
  </r>
  <r>
    <x v="3"/>
    <s v="BOE"/>
    <x v="9"/>
    <x v="0"/>
    <s v="RGB"/>
    <s v="VTE"/>
    <s v="FMM"/>
    <s v="n/p_CGL"/>
    <s v="Novaled"/>
    <n v="1"/>
    <n v="7.2336442114491542E-2"/>
    <n v="5.9464285714285721"/>
  </r>
  <r>
    <x v="3"/>
    <s v="BOE"/>
    <x v="9"/>
    <x v="0"/>
    <s v="RGB"/>
    <s v="VTE"/>
    <s v="FMM"/>
    <s v="P_Dopant"/>
    <s v="Novaled"/>
    <n v="1"/>
    <n v="0.29110753435011388"/>
    <n v="1.0782857142857145"/>
  </r>
  <r>
    <x v="3"/>
    <s v="BOE"/>
    <x v="9"/>
    <x v="0"/>
    <s v="RGB"/>
    <s v="VTE"/>
    <s v="FMM"/>
    <s v="R_Dopant"/>
    <s v="UDC"/>
    <n v="1"/>
    <n v="0.37433593316344715"/>
    <n v="1.6217532467532472"/>
  </r>
  <r>
    <x v="3"/>
    <s v="BOE"/>
    <x v="9"/>
    <x v="0"/>
    <s v="RGB"/>
    <s v="VTE"/>
    <s v="FMM"/>
    <s v="R_Host"/>
    <s v="DuPont"/>
    <n v="0.85"/>
    <n v="1.0074775226760948"/>
    <n v="36.759740259740262"/>
  </r>
  <r>
    <x v="3"/>
    <s v="BOE"/>
    <x v="9"/>
    <x v="0"/>
    <s v="RGB"/>
    <s v="VTE"/>
    <s v="FMM"/>
    <s v="R_Host"/>
    <s v="Unknown"/>
    <n v="0.15"/>
    <n v="0.17779015106048732"/>
    <n v="6.4870129870129869"/>
  </r>
  <r>
    <x v="3"/>
    <s v="BOE"/>
    <x v="9"/>
    <x v="0"/>
    <s v="RGB"/>
    <s v="VTE"/>
    <s v="FMM"/>
    <s v="R_Prime"/>
    <s v="LTOM"/>
    <n v="1"/>
    <n v="0.35530166543727354"/>
    <n v="36.339285714285715"/>
  </r>
  <r>
    <x v="3"/>
    <s v="China Star"/>
    <x v="0"/>
    <x v="0"/>
    <s v="RGB"/>
    <s v="VTE"/>
    <s v="FMM"/>
    <s v="aETL"/>
    <s v="LG Chem"/>
    <n v="1"/>
    <n v="8.2187134791380494"/>
    <n v="316.00152710543767"/>
  </r>
  <r>
    <x v="3"/>
    <s v="China Star"/>
    <x v="0"/>
    <x v="0"/>
    <s v="RGB"/>
    <s v="VTE"/>
    <s v="FMM"/>
    <s v="B_Dopant"/>
    <s v="SFC"/>
    <n v="0.3"/>
    <n v="1.5396325531407185"/>
    <n v="6.1826385738020413"/>
  </r>
  <r>
    <x v="3"/>
    <s v="China Star"/>
    <x v="0"/>
    <x v="0"/>
    <s v="RGB"/>
    <s v="VTE"/>
    <s v="FMM"/>
    <s v="B_Dopant"/>
    <s v="UIV"/>
    <n v="0.7"/>
    <n v="3.5924759573283431"/>
    <n v="14.426156672204764"/>
  </r>
  <r>
    <x v="3"/>
    <s v="China Star"/>
    <x v="0"/>
    <x v="0"/>
    <s v="RGB"/>
    <s v="VTE"/>
    <s v="FMM"/>
    <s v="B_Host"/>
    <s v="Idemitsu Kosan"/>
    <n v="0.7"/>
    <n v="8.6385662086293138"/>
    <n v="288.52313344409527"/>
  </r>
  <r>
    <x v="3"/>
    <s v="China Star"/>
    <x v="0"/>
    <x v="0"/>
    <s v="RGB"/>
    <s v="VTE"/>
    <s v="FMM"/>
    <s v="B_Host"/>
    <s v="LG Chem"/>
    <n v="0.3"/>
    <n v="3.7022426608411347"/>
    <n v="123.65277147604083"/>
  </r>
  <r>
    <x v="3"/>
    <s v="China Star"/>
    <x v="0"/>
    <x v="0"/>
    <s v="RGB"/>
    <s v="VTE"/>
    <s v="FMM"/>
    <s v="B_Prime"/>
    <s v="Idemitsu Kosan"/>
    <n v="0.95"/>
    <n v="9.0268167418972407"/>
    <n v="875.58756468798367"/>
  </r>
  <r>
    <x v="3"/>
    <s v="China Star"/>
    <x v="0"/>
    <x v="0"/>
    <s v="RGB"/>
    <s v="VTE"/>
    <s v="FMM"/>
    <s v="B_Prime"/>
    <s v="Unknown"/>
    <n v="0.05"/>
    <n v="0.47509561799459166"/>
    <n v="46.083556036209671"/>
  </r>
  <r>
    <x v="3"/>
    <s v="China Star"/>
    <x v="0"/>
    <x v="0"/>
    <s v="RGB"/>
    <s v="VTE"/>
    <s v="FMM"/>
    <s v="CPL"/>
    <s v="Unknown"/>
    <n v="1"/>
    <n v="1.3041522124367564"/>
    <n v="663.60320692141909"/>
  </r>
  <r>
    <x v="3"/>
    <s v="China Star"/>
    <x v="0"/>
    <x v="0"/>
    <s v="RGB"/>
    <s v="VTE"/>
    <s v="FMM"/>
    <s v="EIL"/>
    <s v="Jilin OLED"/>
    <n v="1"/>
    <n v="0.1444358313575258"/>
    <n v="252.80122168435017"/>
  </r>
  <r>
    <x v="3"/>
    <s v="China Star"/>
    <x v="0"/>
    <x v="0"/>
    <s v="RGB"/>
    <s v="VTE"/>
    <s v="FMM"/>
    <s v="ETL"/>
    <s v="Idemitsu Kosan"/>
    <n v="0.4"/>
    <n v="2.8447707429651965"/>
    <n v="121.34458640848806"/>
  </r>
  <r>
    <x v="3"/>
    <s v="China Star"/>
    <x v="0"/>
    <x v="0"/>
    <s v="RGB"/>
    <s v="VTE"/>
    <s v="FMM"/>
    <s v="ETL"/>
    <s v="LG Chem"/>
    <n v="0.4"/>
    <n v="2.8447707429651965"/>
    <n v="121.34458640848806"/>
  </r>
  <r>
    <x v="3"/>
    <s v="China Star"/>
    <x v="0"/>
    <x v="0"/>
    <s v="RGB"/>
    <s v="VTE"/>
    <s v="FMM"/>
    <s v="ETL"/>
    <s v="Unknown"/>
    <n v="0.2"/>
    <n v="1.4223853714825982"/>
    <n v="60.672293204244028"/>
  </r>
  <r>
    <x v="3"/>
    <s v="China Star"/>
    <x v="0"/>
    <x v="0"/>
    <s v="RGB"/>
    <s v="VTE"/>
    <s v="FMM"/>
    <s v="G_Dopant"/>
    <s v="UDC"/>
    <n v="1"/>
    <n v="22.383423142899645"/>
    <n v="40.15078226751443"/>
  </r>
  <r>
    <x v="3"/>
    <s v="China Star"/>
    <x v="0"/>
    <x v="0"/>
    <s v="RGB"/>
    <s v="VTE"/>
    <s v="FMM"/>
    <s v="G_Host"/>
    <s v="LG Chem"/>
    <n v="0.45"/>
    <n v="8.472520007102931"/>
    <n v="337.31325800324629"/>
  </r>
  <r>
    <x v="3"/>
    <s v="China Star"/>
    <x v="0"/>
    <x v="0"/>
    <s v="RGB"/>
    <s v="VTE"/>
    <s v="FMM"/>
    <s v="G_Host"/>
    <s v="Samsung SDI"/>
    <n v="0.55000000000000004"/>
    <n v="10.355302230903582"/>
    <n v="412.27175978174552"/>
  </r>
  <r>
    <x v="3"/>
    <s v="China Star"/>
    <x v="0"/>
    <x v="0"/>
    <s v="RGB"/>
    <s v="VTE"/>
    <s v="FMM"/>
    <s v="G_Prime"/>
    <s v="Jilin OLED"/>
    <n v="0.5"/>
    <n v="3.3720618404255585"/>
    <n v="369.35243427908301"/>
  </r>
  <r>
    <x v="3"/>
    <s v="China Star"/>
    <x v="0"/>
    <x v="0"/>
    <s v="RGB"/>
    <s v="VTE"/>
    <s v="FMM"/>
    <s v="G_Prime"/>
    <s v="Merck"/>
    <n v="0.5"/>
    <n v="3.3720618404255585"/>
    <n v="369.35243427908301"/>
  </r>
  <r>
    <x v="3"/>
    <s v="China Star"/>
    <x v="0"/>
    <x v="0"/>
    <s v="RGB"/>
    <s v="VTE"/>
    <s v="FMM"/>
    <s v="HIL"/>
    <s v="Unknown"/>
    <n v="1"/>
    <n v="0.358152997336461"/>
    <n v="151.68073301061011"/>
  </r>
  <r>
    <x v="3"/>
    <s v="China Star"/>
    <x v="0"/>
    <x v="0"/>
    <s v="RGB"/>
    <s v="VTE"/>
    <s v="FMM"/>
    <s v="HTL"/>
    <s v="Merck"/>
    <n v="0.75"/>
    <n v="2.872785909841336"/>
    <n v="1218.8630331209738"/>
  </r>
  <r>
    <x v="3"/>
    <s v="China Star"/>
    <x v="0"/>
    <x v="0"/>
    <s v="RGB"/>
    <s v="VTE"/>
    <s v="FMM"/>
    <s v="HTL"/>
    <s v="Unknown"/>
    <n v="0.25"/>
    <n v="0.9575953032804454"/>
    <n v="406.2876777069913"/>
  </r>
  <r>
    <x v="3"/>
    <s v="China Star"/>
    <x v="0"/>
    <x v="0"/>
    <s v="RGB"/>
    <s v="VTE"/>
    <s v="FMM"/>
    <s v="P_Dopant"/>
    <s v="Novaled"/>
    <n v="0.7"/>
    <n v="3.5575860325057156"/>
    <n v="15.041672690218835"/>
  </r>
  <r>
    <x v="3"/>
    <s v="China Star"/>
    <x v="0"/>
    <x v="0"/>
    <s v="RGB"/>
    <s v="VTE"/>
    <s v="FMM"/>
    <s v="P_Dopant"/>
    <s v="Unknown"/>
    <n v="0.3"/>
    <n v="1.5246797282167355"/>
    <n v="6.4464311529509297"/>
  </r>
  <r>
    <x v="3"/>
    <s v="China Star"/>
    <x v="0"/>
    <x v="0"/>
    <s v="RGB"/>
    <s v="VTE"/>
    <s v="FMM"/>
    <s v="R_Dopant"/>
    <s v="UDC"/>
    <n v="1"/>
    <n v="6.9105433560380245"/>
    <n v="25.564168484934289"/>
  </r>
  <r>
    <x v="3"/>
    <s v="China Star"/>
    <x v="0"/>
    <x v="0"/>
    <s v="RGB"/>
    <s v="VTE"/>
    <s v="FMM"/>
    <s v="R_Host"/>
    <s v="DuPont"/>
    <n v="0.8"/>
    <n v="15.495869907538312"/>
    <n v="596.49726464846663"/>
  </r>
  <r>
    <x v="3"/>
    <s v="China Star"/>
    <x v="0"/>
    <x v="0"/>
    <s v="RGB"/>
    <s v="VTE"/>
    <s v="FMM"/>
    <s v="R_Host"/>
    <s v="Unknown"/>
    <n v="0.2"/>
    <n v="3.873967476884578"/>
    <n v="149.12431616211666"/>
  </r>
  <r>
    <x v="3"/>
    <s v="China Star"/>
    <x v="0"/>
    <x v="0"/>
    <s v="RGB"/>
    <s v="VTE"/>
    <s v="FMM"/>
    <s v="R_Prime"/>
    <s v="Jilin OLED"/>
    <n v="0.6"/>
    <n v="10.986820847429849"/>
    <n v="1185.0057266453914"/>
  </r>
  <r>
    <x v="3"/>
    <s v="China Star"/>
    <x v="0"/>
    <x v="0"/>
    <s v="RGB"/>
    <s v="VTE"/>
    <s v="FMM"/>
    <s v="R_Prime"/>
    <s v="LTOM"/>
    <n v="0.4"/>
    <n v="7.3245472316198992"/>
    <n v="790.00381776359427"/>
  </r>
  <r>
    <x v="3"/>
    <s v="China Star"/>
    <x v="2"/>
    <x v="1"/>
    <s v="RGB"/>
    <s v="VTE"/>
    <s v="FMM"/>
    <s v="CPL"/>
    <s v="UIV"/>
    <n v="1"/>
    <n v="0.44938386443126116"/>
    <n v="62.46922499999998"/>
  </r>
  <r>
    <x v="3"/>
    <s v="China Star"/>
    <x v="2"/>
    <x v="1"/>
    <s v="RGB"/>
    <s v="VTE"/>
    <s v="FMM"/>
    <s v="EIL"/>
    <s v="Unknown"/>
    <n v="1"/>
    <n v="7.0545340099706167E-3"/>
    <n v="8.9241749999999982"/>
  </r>
  <r>
    <x v="3"/>
    <s v="China Star"/>
    <x v="2"/>
    <x v="1"/>
    <s v="RGB"/>
    <s v="IJP"/>
    <s v="FMM"/>
    <s v="EML_B"/>
    <s v="Unknown"/>
    <n v="1"/>
    <n v="4.3696415587138544"/>
    <n v="109.60986705882353"/>
  </r>
  <r>
    <x v="3"/>
    <s v="China Star"/>
    <x v="2"/>
    <x v="1"/>
    <s v="RGB"/>
    <s v="IJP"/>
    <s v="FMM"/>
    <s v="EML_G"/>
    <s v="Unknown"/>
    <n v="1"/>
    <n v="4.3740098741536446"/>
    <n v="109.60986705882353"/>
  </r>
  <r>
    <x v="3"/>
    <s v="China Star"/>
    <x v="2"/>
    <x v="1"/>
    <s v="RGB"/>
    <s v="IJP"/>
    <s v="FMM"/>
    <s v="EML_R"/>
    <s v="Unknown"/>
    <n v="1"/>
    <n v="4.3874710061651596"/>
    <n v="109.60986705882353"/>
  </r>
  <r>
    <x v="3"/>
    <s v="China Star"/>
    <x v="2"/>
    <x v="1"/>
    <s v="RGB"/>
    <s v="VTE"/>
    <s v="FMM"/>
    <s v="ETL"/>
    <s v="Unknown"/>
    <n v="1"/>
    <n v="0.55546371717938225"/>
    <n v="26.772524999999995"/>
  </r>
  <r>
    <x v="3"/>
    <s v="China Star"/>
    <x v="2"/>
    <x v="1"/>
    <s v="RGB"/>
    <s v="IJP"/>
    <s v="FMM"/>
    <s v="HIL_B"/>
    <s v="Unknown"/>
    <n v="0.5"/>
    <n v="8.8868047055889104E-2"/>
    <n v="109.60986705882353"/>
  </r>
  <r>
    <x v="3"/>
    <s v="China Star"/>
    <x v="2"/>
    <x v="1"/>
    <s v="RGB"/>
    <s v="IJP"/>
    <s v="FMM"/>
    <s v="HIL_B"/>
    <s v="Unknown"/>
    <n v="0.5"/>
    <n v="8.8868047055889104E-2"/>
    <n v="109.60986705882353"/>
  </r>
  <r>
    <x v="3"/>
    <s v="China Star"/>
    <x v="2"/>
    <x v="1"/>
    <s v="RGB"/>
    <s v="IJP"/>
    <s v="FMM"/>
    <s v="HIL_G"/>
    <s v="Unknown"/>
    <n v="0.5"/>
    <n v="0.13405498826585302"/>
    <n v="164.41480058823529"/>
  </r>
  <r>
    <x v="3"/>
    <s v="China Star"/>
    <x v="2"/>
    <x v="1"/>
    <s v="RGB"/>
    <s v="IJP"/>
    <s v="FMM"/>
    <s v="HIL_G"/>
    <s v="Unknown"/>
    <n v="0.5"/>
    <n v="0.13405498826585302"/>
    <n v="164.41480058823529"/>
  </r>
  <r>
    <x v="3"/>
    <s v="China Star"/>
    <x v="2"/>
    <x v="1"/>
    <s v="RGB"/>
    <s v="IJP"/>
    <s v="FMM"/>
    <s v="HIL_R"/>
    <s v="Unknown"/>
    <n v="0.5"/>
    <n v="0.17847228285908545"/>
    <n v="219.21973411764705"/>
  </r>
  <r>
    <x v="3"/>
    <s v="China Star"/>
    <x v="2"/>
    <x v="1"/>
    <s v="RGB"/>
    <s v="IJP"/>
    <s v="FMM"/>
    <s v="HIL_R"/>
    <s v="Unknown"/>
    <n v="0.5"/>
    <n v="0.17847228285908545"/>
    <n v="219.21973411764705"/>
  </r>
  <r>
    <x v="3"/>
    <s v="China Star"/>
    <x v="2"/>
    <x v="1"/>
    <s v="RGB"/>
    <s v="IJP"/>
    <s v="FMM"/>
    <s v="IL_B"/>
    <s v="Unknown"/>
    <n v="0.5"/>
    <n v="3.3360685060913643E-2"/>
    <n v="82.207400294117647"/>
  </r>
  <r>
    <x v="3"/>
    <s v="China Star"/>
    <x v="2"/>
    <x v="1"/>
    <s v="RGB"/>
    <s v="IJP"/>
    <s v="FMM"/>
    <s v="IL_B"/>
    <s v="Unknown"/>
    <n v="0.5"/>
    <n v="3.3360685060913643E-2"/>
    <n v="82.207400294117647"/>
  </r>
  <r>
    <x v="3"/>
    <s v="China Star"/>
    <x v="2"/>
    <x v="1"/>
    <s v="RGB"/>
    <s v="IJP"/>
    <s v="FMM"/>
    <s v="IL_G"/>
    <s v="Unknown"/>
    <n v="0.5"/>
    <n v="3.3441819121110841E-2"/>
    <n v="82.207400294117647"/>
  </r>
  <r>
    <x v="3"/>
    <s v="China Star"/>
    <x v="2"/>
    <x v="1"/>
    <s v="RGB"/>
    <s v="IJP"/>
    <s v="FMM"/>
    <s v="IL_G"/>
    <s v="Unknown"/>
    <n v="0.5"/>
    <n v="3.3441819121110841E-2"/>
    <n v="82.207400294117647"/>
  </r>
  <r>
    <x v="3"/>
    <s v="China Star"/>
    <x v="2"/>
    <x v="1"/>
    <s v="RGB"/>
    <s v="IJP"/>
    <s v="FMM"/>
    <s v="IL_R"/>
    <s v="Unknown"/>
    <n v="0.5"/>
    <n v="3.3308613665641557E-2"/>
    <n v="82.207400294117647"/>
  </r>
  <r>
    <x v="3"/>
    <s v="China Star"/>
    <x v="2"/>
    <x v="1"/>
    <s v="RGB"/>
    <s v="IJP"/>
    <s v="FMM"/>
    <s v="IL_R"/>
    <s v="Unknown"/>
    <n v="0.5"/>
    <n v="3.3308613665641557E-2"/>
    <n v="82.207400294117647"/>
  </r>
  <r>
    <x v="3"/>
    <s v="EDO"/>
    <x v="8"/>
    <x v="1"/>
    <s v="RGB"/>
    <s v="VTE"/>
    <s v="FMM"/>
    <s v="aETL"/>
    <s v="Solus AM"/>
    <n v="1"/>
    <n v="1.0438176349491484"/>
    <n v="55.56095856000001"/>
  </r>
  <r>
    <x v="3"/>
    <s v="EDO"/>
    <x v="8"/>
    <x v="1"/>
    <s v="RGB"/>
    <s v="VTE"/>
    <s v="FMM"/>
    <s v="B_Dopant"/>
    <s v="Idemitsu Kosan"/>
    <n v="0.1"/>
    <n v="4.1158504840741905E-2"/>
    <n v="0.26318348791578955"/>
  </r>
  <r>
    <x v="3"/>
    <s v="EDO"/>
    <x v="8"/>
    <x v="1"/>
    <s v="RGB"/>
    <s v="VTE"/>
    <s v="FMM"/>
    <s v="B_Dopant"/>
    <s v="SK JNC"/>
    <n v="0.9"/>
    <n v="0.37042654356667715"/>
    <n v="2.3686513912421061"/>
  </r>
  <r>
    <x v="3"/>
    <s v="EDO"/>
    <x v="8"/>
    <x v="1"/>
    <s v="RGB"/>
    <s v="VTE"/>
    <s v="FMM"/>
    <s v="B_Host"/>
    <s v="Idemitsu Kosan"/>
    <n v="0.3"/>
    <n v="0.25716391005584449"/>
    <n v="15.791009274947374"/>
  </r>
  <r>
    <x v="3"/>
    <s v="EDO"/>
    <x v="8"/>
    <x v="1"/>
    <s v="RGB"/>
    <s v="VTE"/>
    <s v="FMM"/>
    <s v="B_Host"/>
    <s v="Lumilan"/>
    <n v="0.55000000000000004"/>
    <n v="0.47146716843571496"/>
    <n v="28.950183670736852"/>
  </r>
  <r>
    <x v="3"/>
    <s v="EDO"/>
    <x v="8"/>
    <x v="1"/>
    <s v="RGB"/>
    <s v="VTE"/>
    <s v="FMM"/>
    <s v="B_Host"/>
    <s v="Unknown"/>
    <n v="0.15"/>
    <n v="0.12858195502792225"/>
    <n v="7.895504637473687"/>
  </r>
  <r>
    <x v="3"/>
    <s v="EDO"/>
    <x v="8"/>
    <x v="1"/>
    <s v="RGB"/>
    <s v="VTE"/>
    <s v="FMM"/>
    <s v="B_Prime"/>
    <s v="SK JNC"/>
    <n v="0.4"/>
    <n v="0.35445683184476734"/>
    <n v="44.44876684800002"/>
  </r>
  <r>
    <x v="3"/>
    <s v="EDO"/>
    <x v="8"/>
    <x v="1"/>
    <s v="RGB"/>
    <s v="VTE"/>
    <s v="FMM"/>
    <s v="B_Prime"/>
    <s v="Unknown"/>
    <n v="0.6"/>
    <n v="0.53168524776715098"/>
    <n v="66.673150272000029"/>
  </r>
  <r>
    <x v="3"/>
    <s v="EDO"/>
    <x v="8"/>
    <x v="1"/>
    <s v="RGB"/>
    <s v="VTE"/>
    <s v="FMM"/>
    <s v="CPL"/>
    <s v="Unknown"/>
    <n v="1"/>
    <n v="9.3845822832850534E-2"/>
    <n v="100.00972540800001"/>
  </r>
  <r>
    <x v="3"/>
    <s v="EDO"/>
    <x v="8"/>
    <x v="1"/>
    <s v="RGB"/>
    <s v="VTE"/>
    <s v="FMM"/>
    <s v="EIL"/>
    <s v="Unknown"/>
    <n v="1"/>
    <n v="1.0443971513544162E-2"/>
    <n v="22.224383424000006"/>
  </r>
  <r>
    <x v="3"/>
    <s v="EDO"/>
    <x v="8"/>
    <x v="1"/>
    <s v="RGB"/>
    <s v="VTE"/>
    <s v="FMM"/>
    <s v="ETL"/>
    <s v="Merck"/>
    <n v="0.2"/>
    <n v="0.16838533049620941"/>
    <n v="10.000972540800001"/>
  </r>
  <r>
    <x v="3"/>
    <s v="EDO"/>
    <x v="8"/>
    <x v="1"/>
    <s v="RGB"/>
    <s v="VTE"/>
    <s v="FMM"/>
    <s v="ETL"/>
    <s v="Unknown"/>
    <n v="0.8"/>
    <n v="0.67354132198483763"/>
    <n v="40.003890163200005"/>
  </r>
  <r>
    <x v="3"/>
    <s v="EDO"/>
    <x v="8"/>
    <x v="1"/>
    <s v="RGB"/>
    <s v="VTE"/>
    <s v="FMM"/>
    <s v="G_Dopant"/>
    <s v="Summer Sprout"/>
    <n v="0.9"/>
    <n v="1.6369545108387569"/>
    <n v="7.6214307983337966"/>
  </r>
  <r>
    <x v="3"/>
    <s v="EDO"/>
    <x v="8"/>
    <x v="1"/>
    <s v="RGB"/>
    <s v="VTE"/>
    <s v="FMM"/>
    <s v="G_Dopant"/>
    <s v="UDC"/>
    <n v="0.1"/>
    <n v="0.18188383453763965"/>
    <n v="0.84682564425931073"/>
  </r>
  <r>
    <x v="3"/>
    <s v="EDO"/>
    <x v="8"/>
    <x v="1"/>
    <s v="RGB"/>
    <s v="VTE"/>
    <s v="FMM"/>
    <s v="G_Host"/>
    <s v="Unknown"/>
    <n v="1"/>
    <n v="2.5905666255617406"/>
    <n v="130.28086834758625"/>
  </r>
  <r>
    <x v="3"/>
    <s v="EDO"/>
    <x v="8"/>
    <x v="1"/>
    <s v="RGB"/>
    <s v="VTE"/>
    <s v="FMM"/>
    <s v="G_Prime"/>
    <s v="Unknown"/>
    <n v="1"/>
    <n v="1.4049294136643375"/>
    <n v="166.68287568000005"/>
  </r>
  <r>
    <x v="3"/>
    <s v="EDO"/>
    <x v="8"/>
    <x v="1"/>
    <s v="RGB"/>
    <s v="VTE"/>
    <s v="FMM"/>
    <s v="HIL"/>
    <s v="Unknown"/>
    <n v="1"/>
    <n v="2.4980693055326162E-2"/>
    <n v="26.66926010880001"/>
  </r>
  <r>
    <x v="3"/>
    <s v="EDO"/>
    <x v="8"/>
    <x v="1"/>
    <s v="RGB"/>
    <s v="VTE"/>
    <s v="FMM"/>
    <s v="HTL"/>
    <s v="Aglaia Tech"/>
    <n v="0.9"/>
    <n v="0.28227555333948928"/>
    <n v="257.1678653348572"/>
  </r>
  <r>
    <x v="3"/>
    <s v="EDO"/>
    <x v="8"/>
    <x v="1"/>
    <s v="RGB"/>
    <s v="VTE"/>
    <s v="FMM"/>
    <s v="HTL"/>
    <s v="Merck"/>
    <n v="0.1"/>
    <n v="3.1363950371054362E-2"/>
    <n v="28.574207259428576"/>
  </r>
  <r>
    <x v="3"/>
    <s v="EDO"/>
    <x v="8"/>
    <x v="1"/>
    <s v="RGB"/>
    <s v="VTE"/>
    <s v="FMM"/>
    <s v="P_Dopant"/>
    <s v="Novaled"/>
    <n v="0.1"/>
    <n v="8.1603239107869791E-2"/>
    <n v="0.37781451820800016"/>
  </r>
  <r>
    <x v="3"/>
    <s v="EDO"/>
    <x v="8"/>
    <x v="1"/>
    <s v="RGB"/>
    <s v="VTE"/>
    <s v="FMM"/>
    <s v="P_Dopant"/>
    <s v="Summer Sprout"/>
    <n v="0.9"/>
    <n v="0.73442915197082814"/>
    <n v="3.4003306638720012"/>
  </r>
  <r>
    <x v="3"/>
    <s v="EDO"/>
    <x v="8"/>
    <x v="1"/>
    <s v="RGB"/>
    <s v="VTE"/>
    <s v="FMM"/>
    <s v="R_Dopant"/>
    <s v="Summer Sprout"/>
    <n v="0.9"/>
    <n v="0.83815353028032358"/>
    <n v="4.8795953935331893"/>
  </r>
  <r>
    <x v="3"/>
    <s v="EDO"/>
    <x v="8"/>
    <x v="1"/>
    <s v="RGB"/>
    <s v="VTE"/>
    <s v="FMM"/>
    <s v="R_Dopant"/>
    <s v="UDC"/>
    <n v="0.1"/>
    <n v="9.3128170031147067E-2"/>
    <n v="0.54217726594813209"/>
  </r>
  <r>
    <x v="3"/>
    <s v="EDO"/>
    <x v="8"/>
    <x v="1"/>
    <s v="RGB"/>
    <s v="VTE"/>
    <s v="FMM"/>
    <s v="R_Host"/>
    <s v="DuPont"/>
    <n v="0.1"/>
    <n v="0.25828700926433196"/>
    <n v="13.5544316487033"/>
  </r>
  <r>
    <x v="3"/>
    <s v="EDO"/>
    <x v="8"/>
    <x v="1"/>
    <s v="RGB"/>
    <s v="VTE"/>
    <s v="FMM"/>
    <s v="R_Host"/>
    <s v="Summer Sprout"/>
    <n v="0.8"/>
    <n v="2.0662960741146557"/>
    <n v="108.4354531896264"/>
  </r>
  <r>
    <x v="3"/>
    <s v="EDO"/>
    <x v="8"/>
    <x v="1"/>
    <s v="RGB"/>
    <s v="VTE"/>
    <s v="FMM"/>
    <s v="R_Host"/>
    <s v="Unknown"/>
    <n v="0.1"/>
    <n v="0.25828700926433196"/>
    <n v="13.5544316487033"/>
  </r>
  <r>
    <x v="3"/>
    <s v="EDO"/>
    <x v="8"/>
    <x v="1"/>
    <s v="RGB"/>
    <s v="VTE"/>
    <s v="FMM"/>
    <s v="R_Prime"/>
    <s v="DuPont"/>
    <n v="0.1"/>
    <n v="0.24476568184867595"/>
    <n v="28.891698451200011"/>
  </r>
  <r>
    <x v="3"/>
    <s v="EDO"/>
    <x v="8"/>
    <x v="1"/>
    <s v="RGB"/>
    <s v="VTE"/>
    <s v="FMM"/>
    <s v="R_Prime"/>
    <s v="Jilin OLED"/>
    <n v="0.4"/>
    <n v="0.97906272739470379"/>
    <n v="115.56679380480004"/>
  </r>
  <r>
    <x v="3"/>
    <s v="EDO"/>
    <x v="8"/>
    <x v="1"/>
    <s v="RGB"/>
    <s v="VTE"/>
    <s v="FMM"/>
    <s v="R_Prime"/>
    <s v="LTOM"/>
    <n v="0.5"/>
    <n v="1.2238284092433795"/>
    <n v="144.45849225600006"/>
  </r>
  <r>
    <x v="3"/>
    <s v="EDO"/>
    <x v="0"/>
    <x v="0"/>
    <s v="RGB"/>
    <s v="VTE"/>
    <s v="FMM"/>
    <s v="aETL"/>
    <s v="Solus AM"/>
    <n v="1"/>
    <n v="2.7905928084610951"/>
    <n v="107.29557506068963"/>
  </r>
  <r>
    <x v="3"/>
    <s v="EDO"/>
    <x v="0"/>
    <x v="0"/>
    <s v="RGB"/>
    <s v="VTE"/>
    <s v="FMM"/>
    <s v="B_Dopant"/>
    <s v="Idemitsu Kosan"/>
    <n v="0.1"/>
    <n v="0.17425628886942232"/>
    <n v="0.69975375039580201"/>
  </r>
  <r>
    <x v="3"/>
    <s v="EDO"/>
    <x v="0"/>
    <x v="0"/>
    <s v="RGB"/>
    <s v="VTE"/>
    <s v="FMM"/>
    <s v="B_Dopant"/>
    <s v="SK JNC"/>
    <n v="0.2"/>
    <n v="0.34851257773884464"/>
    <n v="1.399507500791604"/>
  </r>
  <r>
    <x v="3"/>
    <s v="EDO"/>
    <x v="0"/>
    <x v="0"/>
    <s v="RGB"/>
    <s v="VTE"/>
    <s v="FMM"/>
    <s v="B_Dopant"/>
    <s v="Sunera"/>
    <n v="0.7"/>
    <n v="1.219794022085956"/>
    <n v="4.8982762527706134"/>
  </r>
  <r>
    <x v="3"/>
    <s v="EDO"/>
    <x v="0"/>
    <x v="0"/>
    <s v="RGB"/>
    <s v="VTE"/>
    <s v="FMM"/>
    <s v="B_Host"/>
    <s v="Idemitsu Kosan"/>
    <n v="0.45"/>
    <n v="1.8855965299336606"/>
    <n v="62.977837535622172"/>
  </r>
  <r>
    <x v="3"/>
    <s v="EDO"/>
    <x v="0"/>
    <x v="0"/>
    <s v="RGB"/>
    <s v="VTE"/>
    <s v="FMM"/>
    <s v="B_Host"/>
    <s v="Lumilan"/>
    <n v="0.55000000000000004"/>
    <n v="2.30461798103003"/>
    <n v="76.972912543538229"/>
  </r>
  <r>
    <x v="3"/>
    <s v="EDO"/>
    <x v="0"/>
    <x v="0"/>
    <s v="RGB"/>
    <s v="VTE"/>
    <s v="FMM"/>
    <s v="B_Prime"/>
    <s v="SK JNC"/>
    <n v="0.4"/>
    <n v="1.2905167391684105"/>
    <n v="125.17817090413793"/>
  </r>
  <r>
    <x v="3"/>
    <s v="EDO"/>
    <x v="0"/>
    <x v="0"/>
    <s v="RGB"/>
    <s v="VTE"/>
    <s v="FMM"/>
    <s v="B_Prime"/>
    <s v="Unknown"/>
    <n v="0.6"/>
    <n v="1.9357751087526154"/>
    <n v="187.76725635620687"/>
  </r>
  <r>
    <x v="3"/>
    <s v="EDO"/>
    <x v="0"/>
    <x v="0"/>
    <s v="RGB"/>
    <s v="VTE"/>
    <s v="FMM"/>
    <s v="CPL"/>
    <s v="Unknown"/>
    <n v="1"/>
    <n v="0.44281356131985777"/>
    <n v="225.3207076274482"/>
  </r>
  <r>
    <x v="3"/>
    <s v="EDO"/>
    <x v="0"/>
    <x v="0"/>
    <s v="RGB"/>
    <s v="VTE"/>
    <s v="FMM"/>
    <s v="EIL"/>
    <s v="Unknown"/>
    <n v="1"/>
    <n v="4.9041932571748784E-2"/>
    <n v="85.836460048551714"/>
  </r>
  <r>
    <x v="3"/>
    <s v="EDO"/>
    <x v="0"/>
    <x v="0"/>
    <s v="RGB"/>
    <s v="VTE"/>
    <s v="FMM"/>
    <s v="ETL"/>
    <s v="Merck"/>
    <n v="0.2"/>
    <n v="0.48295860399502433"/>
    <n v="20.600750411652406"/>
  </r>
  <r>
    <x v="3"/>
    <s v="EDO"/>
    <x v="0"/>
    <x v="0"/>
    <s v="RGB"/>
    <s v="VTE"/>
    <s v="FMM"/>
    <s v="ETL"/>
    <s v="Unknown"/>
    <n v="0.8"/>
    <n v="1.9318344159800973"/>
    <n v="82.403001646609624"/>
  </r>
  <r>
    <x v="3"/>
    <s v="EDO"/>
    <x v="0"/>
    <x v="0"/>
    <s v="RGB"/>
    <s v="VTE"/>
    <s v="FMM"/>
    <s v="G_Dopant"/>
    <s v="Summer Sprout"/>
    <n v="0.9"/>
    <n v="6.8400872994153179"/>
    <n v="12.269564583410622"/>
  </r>
  <r>
    <x v="3"/>
    <s v="EDO"/>
    <x v="0"/>
    <x v="0"/>
    <s v="RGB"/>
    <s v="VTE"/>
    <s v="FMM"/>
    <s v="G_Dopant"/>
    <s v="UDC"/>
    <n v="0.1"/>
    <n v="0.76000969993503531"/>
    <n v="1.3632849537122915"/>
  </r>
  <r>
    <x v="3"/>
    <s v="EDO"/>
    <x v="0"/>
    <x v="0"/>
    <s v="RGB"/>
    <s v="VTE"/>
    <s v="FMM"/>
    <s v="G_Host"/>
    <s v="Unknown"/>
    <n v="1"/>
    <n v="6.3928235811762537"/>
    <n v="254.51508502768237"/>
  </r>
  <r>
    <x v="3"/>
    <s v="EDO"/>
    <x v="0"/>
    <x v="0"/>
    <s v="RGB"/>
    <s v="VTE"/>
    <s v="FMM"/>
    <s v="G_Prime"/>
    <s v="Unknown"/>
    <n v="1"/>
    <n v="2.2899086445740267"/>
    <n v="250.82082481719655"/>
  </r>
  <r>
    <x v="3"/>
    <s v="EDO"/>
    <x v="0"/>
    <x v="0"/>
    <s v="RGB"/>
    <s v="VTE"/>
    <s v="FMM"/>
    <s v="HIL"/>
    <s v="Unknown"/>
    <n v="1"/>
    <n v="0.12160774082621184"/>
    <n v="51.501876029131026"/>
  </r>
  <r>
    <x v="3"/>
    <s v="EDO"/>
    <x v="0"/>
    <x v="0"/>
    <s v="RGB"/>
    <s v="VTE"/>
    <s v="FMM"/>
    <s v="HTL"/>
    <s v="Aglaia Tech"/>
    <n v="0.9"/>
    <n v="1.1705154176162913"/>
    <n v="496.62523313804911"/>
  </r>
  <r>
    <x v="3"/>
    <s v="EDO"/>
    <x v="0"/>
    <x v="0"/>
    <s v="RGB"/>
    <s v="VTE"/>
    <s v="FMM"/>
    <s v="HTL"/>
    <s v="Merck"/>
    <n v="0.1"/>
    <n v="0.13005726862403236"/>
    <n v="55.180581459783241"/>
  </r>
  <r>
    <x v="3"/>
    <s v="EDO"/>
    <x v="0"/>
    <x v="0"/>
    <s v="RGB"/>
    <s v="VTE"/>
    <s v="FMM"/>
    <s v="P_Dopant"/>
    <s v="Novaled"/>
    <n v="0.1"/>
    <n v="0.17256392157434772"/>
    <n v="0.72960991041268963"/>
  </r>
  <r>
    <x v="3"/>
    <s v="EDO"/>
    <x v="0"/>
    <x v="0"/>
    <s v="RGB"/>
    <s v="VTE"/>
    <s v="FMM"/>
    <s v="P_Dopant"/>
    <s v="Summer Sprout"/>
    <n v="0.9"/>
    <n v="1.5530752941691295"/>
    <n v="6.5664891937142063"/>
  </r>
  <r>
    <x v="3"/>
    <s v="EDO"/>
    <x v="0"/>
    <x v="0"/>
    <s v="RGB"/>
    <s v="VTE"/>
    <s v="FMM"/>
    <s v="R_Dopant"/>
    <s v="Summer Sprout"/>
    <n v="0.9"/>
    <n v="2.1117735004124665"/>
    <n v="7.8120823190254924"/>
  </r>
  <r>
    <x v="3"/>
    <s v="EDO"/>
    <x v="0"/>
    <x v="0"/>
    <s v="RGB"/>
    <s v="VTE"/>
    <s v="FMM"/>
    <s v="R_Dopant"/>
    <s v="UDC"/>
    <n v="0.1"/>
    <n v="0.23464150004582965"/>
    <n v="0.86800914655838823"/>
  </r>
  <r>
    <x v="3"/>
    <s v="EDO"/>
    <x v="0"/>
    <x v="0"/>
    <s v="RGB"/>
    <s v="VTE"/>
    <s v="FMM"/>
    <s v="R_Host"/>
    <s v="DuPont"/>
    <n v="0.1"/>
    <n v="0.65768601184647102"/>
    <n v="25.316933441286317"/>
  </r>
  <r>
    <x v="3"/>
    <s v="EDO"/>
    <x v="0"/>
    <x v="0"/>
    <s v="RGB"/>
    <s v="VTE"/>
    <s v="FMM"/>
    <s v="R_Host"/>
    <s v="Summer Sprout"/>
    <n v="0.8"/>
    <n v="5.2614880947717682"/>
    <n v="202.53546753029053"/>
  </r>
  <r>
    <x v="3"/>
    <s v="EDO"/>
    <x v="0"/>
    <x v="0"/>
    <s v="RGB"/>
    <s v="VTE"/>
    <s v="FMM"/>
    <s v="R_Host"/>
    <s v="Unknown"/>
    <n v="0.1"/>
    <n v="0.65768601184647102"/>
    <n v="25.316933441286317"/>
  </r>
  <r>
    <x v="3"/>
    <s v="EDO"/>
    <x v="0"/>
    <x v="0"/>
    <s v="RGB"/>
    <s v="VTE"/>
    <s v="FMM"/>
    <s v="R_Prime"/>
    <s v="DuPont"/>
    <n v="0.1"/>
    <n v="0.62174660552638494"/>
    <n v="67.059734412931022"/>
  </r>
  <r>
    <x v="3"/>
    <s v="EDO"/>
    <x v="0"/>
    <x v="0"/>
    <s v="RGB"/>
    <s v="VTE"/>
    <s v="FMM"/>
    <s v="R_Prime"/>
    <s v="Jilin OLED"/>
    <n v="0.5"/>
    <n v="3.1087330276319247"/>
    <n v="335.29867206465508"/>
  </r>
  <r>
    <x v="3"/>
    <s v="EDO"/>
    <x v="0"/>
    <x v="0"/>
    <s v="RGB"/>
    <s v="VTE"/>
    <s v="FMM"/>
    <s v="R_Prime"/>
    <s v="LTOM"/>
    <n v="0.4"/>
    <n v="2.4869864221055398"/>
    <n v="268.23893765172409"/>
  </r>
  <r>
    <x v="3"/>
    <s v="JDI"/>
    <x v="0"/>
    <x v="0"/>
    <s v="RGB"/>
    <s v="VTE"/>
    <s v="FMM"/>
    <s v="aETL"/>
    <s v="Solus AM"/>
    <n v="1"/>
    <n v="0.24758511508758246"/>
    <n v="9.5194064928586428"/>
  </r>
  <r>
    <x v="3"/>
    <s v="JDI"/>
    <x v="0"/>
    <x v="0"/>
    <s v="RGB"/>
    <s v="VTE"/>
    <s v="FMM"/>
    <s v="B_Dopant"/>
    <s v="Idemitsu Kosan"/>
    <n v="0.5"/>
    <n v="7.7301251554258099E-2"/>
    <n v="0.31041542911495579"/>
  </r>
  <r>
    <x v="3"/>
    <s v="JDI"/>
    <x v="0"/>
    <x v="0"/>
    <s v="RGB"/>
    <s v="VTE"/>
    <s v="FMM"/>
    <s v="B_Dopant"/>
    <s v="SFC"/>
    <n v="0.5"/>
    <n v="7.7301251554258099E-2"/>
    <n v="0.31041542911495579"/>
  </r>
  <r>
    <x v="3"/>
    <s v="JDI"/>
    <x v="0"/>
    <x v="0"/>
    <s v="RGB"/>
    <s v="VTE"/>
    <s v="FMM"/>
    <s v="B_Host"/>
    <s v="Idemitsu Kosan"/>
    <n v="0.5"/>
    <n v="0.18588070943082322"/>
    <n v="6.2083085822991153"/>
  </r>
  <r>
    <x v="3"/>
    <s v="JDI"/>
    <x v="0"/>
    <x v="0"/>
    <s v="RGB"/>
    <s v="VTE"/>
    <s v="FMM"/>
    <s v="B_Host"/>
    <s v="SFC"/>
    <n v="0.5"/>
    <n v="0.18588070943082322"/>
    <n v="6.2083085822991153"/>
  </r>
  <r>
    <x v="3"/>
    <s v="JDI"/>
    <x v="0"/>
    <x v="0"/>
    <s v="RGB"/>
    <s v="VTE"/>
    <s v="FMM"/>
    <s v="B_Prime"/>
    <s v="DuPont"/>
    <n v="1"/>
    <n v="0.286240914852122"/>
    <n v="27.764935604171047"/>
  </r>
  <r>
    <x v="3"/>
    <s v="JDI"/>
    <x v="0"/>
    <x v="0"/>
    <s v="RGB"/>
    <s v="VTE"/>
    <s v="FMM"/>
    <s v="CPL"/>
    <s v="Unknown"/>
    <n v="1"/>
    <n v="3.9287009630824002E-2"/>
    <n v="19.990753635003149"/>
  </r>
  <r>
    <x v="3"/>
    <s v="JDI"/>
    <x v="0"/>
    <x v="0"/>
    <s v="RGB"/>
    <s v="VTE"/>
    <s v="FMM"/>
    <s v="EIL"/>
    <s v="Unknown"/>
    <n v="1"/>
    <n v="4.3510656528172442E-3"/>
    <n v="7.6155251942869153"/>
  </r>
  <r>
    <x v="3"/>
    <s v="JDI"/>
    <x v="0"/>
    <x v="0"/>
    <s v="RGB"/>
    <s v="VTE"/>
    <s v="FMM"/>
    <s v="ETL"/>
    <s v="DuPont"/>
    <n v="0.4"/>
    <n v="8.5697462696885801E-2"/>
    <n v="3.6554520932577184"/>
  </r>
  <r>
    <x v="3"/>
    <s v="JDI"/>
    <x v="0"/>
    <x v="0"/>
    <s v="RGB"/>
    <s v="VTE"/>
    <s v="FMM"/>
    <s v="ETL"/>
    <s v="LG Chem"/>
    <n v="0.3"/>
    <n v="6.4273097022664358E-2"/>
    <n v="2.7415890699432888"/>
  </r>
  <r>
    <x v="3"/>
    <s v="JDI"/>
    <x v="0"/>
    <x v="0"/>
    <s v="RGB"/>
    <s v="VTE"/>
    <s v="FMM"/>
    <s v="ETL"/>
    <s v="Merck"/>
    <n v="0.3"/>
    <n v="6.4273097022664358E-2"/>
    <n v="2.7415890699432888"/>
  </r>
  <r>
    <x v="3"/>
    <s v="JDI"/>
    <x v="0"/>
    <x v="0"/>
    <s v="RGB"/>
    <s v="VTE"/>
    <s v="FMM"/>
    <s v="G_Dopant"/>
    <s v="UDC"/>
    <n v="1"/>
    <n v="0.67429074014514379"/>
    <n v="1.2095245896808626"/>
  </r>
  <r>
    <x v="3"/>
    <s v="JDI"/>
    <x v="0"/>
    <x v="0"/>
    <s v="RGB"/>
    <s v="VTE"/>
    <s v="FMM"/>
    <s v="G_Host"/>
    <s v="DuPont"/>
    <n v="0.5"/>
    <n v="0.28358991632193192"/>
    <n v="11.290458863623043"/>
  </r>
  <r>
    <x v="3"/>
    <s v="JDI"/>
    <x v="0"/>
    <x v="0"/>
    <s v="RGB"/>
    <s v="VTE"/>
    <s v="FMM"/>
    <s v="G_Host"/>
    <s v="Merck"/>
    <n v="0.2"/>
    <n v="0.11343596652877276"/>
    <n v="4.5161835454492172"/>
  </r>
  <r>
    <x v="3"/>
    <s v="JDI"/>
    <x v="0"/>
    <x v="0"/>
    <s v="RGB"/>
    <s v="VTE"/>
    <s v="FMM"/>
    <s v="G_Host"/>
    <s v="Samsung SDI"/>
    <n v="0.3"/>
    <n v="0.17015394979315915"/>
    <n v="6.7742753181738253"/>
  </r>
  <r>
    <x v="3"/>
    <s v="JDI"/>
    <x v="0"/>
    <x v="0"/>
    <s v="RGB"/>
    <s v="VTE"/>
    <s v="FMM"/>
    <s v="G_Prime"/>
    <s v="DuPont"/>
    <n v="1"/>
    <n v="0.20316374842933826"/>
    <n v="22.253158035253971"/>
  </r>
  <r>
    <x v="3"/>
    <s v="JDI"/>
    <x v="0"/>
    <x v="0"/>
    <s v="RGB"/>
    <s v="VTE"/>
    <s v="FMM"/>
    <s v="HIL"/>
    <s v="Unknown"/>
    <n v="1"/>
    <n v="1.0789200924158518E-2"/>
    <n v="4.5693151165721497"/>
  </r>
  <r>
    <x v="3"/>
    <s v="JDI"/>
    <x v="0"/>
    <x v="0"/>
    <s v="RGB"/>
    <s v="VTE"/>
    <s v="FMM"/>
    <s v="HTL"/>
    <s v="Unknown"/>
    <n v="1"/>
    <n v="0.11538854297418934"/>
    <n v="48.956947677558738"/>
  </r>
  <r>
    <x v="3"/>
    <s v="JDI"/>
    <x v="0"/>
    <x v="0"/>
    <s v="RGB"/>
    <s v="VTE"/>
    <s v="FMM"/>
    <s v="P_Dopant"/>
    <s v="Novaled"/>
    <n v="1"/>
    <n v="0.15310101227742443"/>
    <n v="0.64731964151438781"/>
  </r>
  <r>
    <x v="3"/>
    <s v="JDI"/>
    <x v="0"/>
    <x v="0"/>
    <s v="RGB"/>
    <s v="VTE"/>
    <s v="FMM"/>
    <s v="R_Dopant"/>
    <s v="UDC"/>
    <n v="1"/>
    <n v="0.20817706767189079"/>
    <n v="0.77010928930991285"/>
  </r>
  <r>
    <x v="3"/>
    <s v="JDI"/>
    <x v="0"/>
    <x v="0"/>
    <s v="RGB"/>
    <s v="VTE"/>
    <s v="FMM"/>
    <s v="R_Host"/>
    <s v="Duksan Neolux"/>
    <n v="0.5"/>
    <n v="0.2917538998179709"/>
    <n v="11.230760469102893"/>
  </r>
  <r>
    <x v="3"/>
    <s v="JDI"/>
    <x v="0"/>
    <x v="0"/>
    <s v="RGB"/>
    <s v="VTE"/>
    <s v="FMM"/>
    <s v="R_Host"/>
    <s v="DuPont"/>
    <n v="0.5"/>
    <n v="0.2917538998179709"/>
    <n v="11.230760469102893"/>
  </r>
  <r>
    <x v="3"/>
    <s v="JDI"/>
    <x v="0"/>
    <x v="0"/>
    <s v="RGB"/>
    <s v="VTE"/>
    <s v="FMM"/>
    <s v="R_Prime"/>
    <s v="DuPont"/>
    <n v="1"/>
    <n v="0.55162187911411242"/>
    <n v="59.496290580366527"/>
  </r>
  <r>
    <x v="3"/>
    <s v="LGD"/>
    <x v="3"/>
    <x v="1"/>
    <s v="RGB"/>
    <s v="VTE"/>
    <s v="FMM"/>
    <s v="aETL"/>
    <s v="LG Chem"/>
    <n v="1"/>
    <n v="1.3423424391061816"/>
    <n v="50.19337692643515"/>
  </r>
  <r>
    <x v="3"/>
    <s v="LGD"/>
    <x v="3"/>
    <x v="1"/>
    <s v="RGB"/>
    <s v="VTE"/>
    <s v="FMM"/>
    <s v="B_Dopant"/>
    <s v="SK JNC"/>
    <n v="1"/>
    <n v="2.1356245445460251"/>
    <n v="9.5103240492192924"/>
  </r>
  <r>
    <x v="3"/>
    <s v="LGD"/>
    <x v="3"/>
    <x v="1"/>
    <s v="RGB"/>
    <s v="VTE"/>
    <s v="FMM"/>
    <s v="B_Host"/>
    <s v="DuPont"/>
    <n v="0.25"/>
    <n v="1.2464874809626387"/>
    <n v="47.551620246096462"/>
  </r>
  <r>
    <x v="3"/>
    <s v="LGD"/>
    <x v="3"/>
    <x v="1"/>
    <s v="RGB"/>
    <s v="VTE"/>
    <s v="FMM"/>
    <s v="B_Host"/>
    <s v="Idemitsu Kosan"/>
    <n v="0.4"/>
    <n v="1.994379969540222"/>
    <n v="76.082592393754339"/>
  </r>
  <r>
    <x v="3"/>
    <s v="LGD"/>
    <x v="3"/>
    <x v="1"/>
    <s v="RGB"/>
    <s v="VTE"/>
    <s v="FMM"/>
    <s v="B_Host"/>
    <s v="LG Chem"/>
    <n v="0.35"/>
    <n v="1.7450824733476942"/>
    <n v="66.572268344535047"/>
  </r>
  <r>
    <x v="3"/>
    <s v="LGD"/>
    <x v="3"/>
    <x v="1"/>
    <s v="RGB"/>
    <s v="VTE"/>
    <s v="FMM"/>
    <s v="B_Prime"/>
    <s v="Merck"/>
    <n v="1"/>
    <n v="2.9405987305221895"/>
    <n v="321.23761232918503"/>
  </r>
  <r>
    <x v="3"/>
    <s v="LGD"/>
    <x v="3"/>
    <x v="1"/>
    <s v="RGB"/>
    <s v="VTE"/>
    <s v="FMM"/>
    <s v="CPL"/>
    <s v="P&amp;H Tech"/>
    <n v="1"/>
    <n v="1.2214614366774721"/>
    <n v="281.08291078803683"/>
  </r>
  <r>
    <x v="3"/>
    <s v="LGD"/>
    <x v="3"/>
    <x v="1"/>
    <s v="RGB"/>
    <s v="VTE"/>
    <s v="FMM"/>
    <s v="EIL"/>
    <s v="LT Materials"/>
    <n v="1"/>
    <n v="2.1336493169362949E-2"/>
    <n v="40.154701541148128"/>
  </r>
  <r>
    <x v="3"/>
    <s v="LGD"/>
    <x v="3"/>
    <x v="1"/>
    <s v="RGB"/>
    <s v="VTE"/>
    <s v="FMM"/>
    <s v="ETL"/>
    <s v="Idemitsu Kosan"/>
    <n v="0.6"/>
    <n v="0.66591554605097913"/>
    <n v="27.104423540274976"/>
  </r>
  <r>
    <x v="3"/>
    <s v="LGD"/>
    <x v="3"/>
    <x v="1"/>
    <s v="RGB"/>
    <s v="VTE"/>
    <s v="FMM"/>
    <s v="ETL"/>
    <s v="LG Chem"/>
    <n v="0.4"/>
    <n v="0.44394369736731953"/>
    <n v="18.069615693516653"/>
  </r>
  <r>
    <x v="3"/>
    <s v="LGD"/>
    <x v="3"/>
    <x v="1"/>
    <s v="RGB"/>
    <s v="VTE"/>
    <s v="FMM"/>
    <s v="G_Dopant"/>
    <s v="UDC"/>
    <n v="1"/>
    <n v="14.649592681580613"/>
    <n v="35.100747726486382"/>
  </r>
  <r>
    <x v="3"/>
    <s v="LGD"/>
    <x v="3"/>
    <x v="1"/>
    <s v="RGB"/>
    <s v="VTE"/>
    <s v="FMM"/>
    <s v="G_Host"/>
    <s v="LG Chem"/>
    <n v="0.4"/>
    <n v="7.7804052684586669"/>
    <n v="216.00460139376236"/>
  </r>
  <r>
    <x v="3"/>
    <s v="LGD"/>
    <x v="3"/>
    <x v="1"/>
    <s v="RGB"/>
    <s v="VTE"/>
    <s v="FMM"/>
    <s v="G_Host"/>
    <s v="LT Materials"/>
    <n v="0.6"/>
    <n v="11.670607902687999"/>
    <n v="324.00690209064351"/>
  </r>
  <r>
    <x v="3"/>
    <s v="LGD"/>
    <x v="3"/>
    <x v="1"/>
    <s v="RGB"/>
    <s v="VTE"/>
    <s v="FMM"/>
    <s v="G_Prime"/>
    <s v="LT Materials"/>
    <n v="0.5"/>
    <n v="1.3605845248937138"/>
    <n v="124.22860789292702"/>
  </r>
  <r>
    <x v="3"/>
    <s v="LGD"/>
    <x v="3"/>
    <x v="1"/>
    <s v="RGB"/>
    <s v="VTE"/>
    <s v="FMM"/>
    <s v="G_Prime"/>
    <s v="Merck"/>
    <n v="0.5"/>
    <n v="1.3605845248937138"/>
    <n v="124.22860789292702"/>
  </r>
  <r>
    <x v="3"/>
    <s v="LGD"/>
    <x v="3"/>
    <x v="1"/>
    <s v="RGB"/>
    <s v="VTE"/>
    <s v="FMM"/>
    <s v="HIL"/>
    <s v="Merck"/>
    <n v="1"/>
    <n v="6.4446476551202406E-2"/>
    <n v="24.092820924688876"/>
  </r>
  <r>
    <x v="3"/>
    <s v="LGD"/>
    <x v="3"/>
    <x v="1"/>
    <s v="RGB"/>
    <s v="VTE"/>
    <s v="FMM"/>
    <s v="HTL"/>
    <s v="Merck"/>
    <n v="1"/>
    <n v="0.68795229498427546"/>
    <n v="258.13736705023791"/>
  </r>
  <r>
    <x v="3"/>
    <s v="LGD"/>
    <x v="3"/>
    <x v="1"/>
    <s v="RGB"/>
    <s v="VTE"/>
    <s v="FMM"/>
    <s v="n/p_CGL"/>
    <s v="Jinwoong"/>
    <n v="0.3"/>
    <n v="0.28384018467904687"/>
    <n v="22.587019616895816"/>
  </r>
  <r>
    <x v="3"/>
    <s v="LGD"/>
    <x v="3"/>
    <x v="1"/>
    <s v="RGB"/>
    <s v="VTE"/>
    <s v="FMM"/>
    <s v="n/p_CGL"/>
    <s v="LT Materials"/>
    <n v="0.2"/>
    <n v="0.18922678978603125"/>
    <n v="15.058013077930546"/>
  </r>
  <r>
    <x v="3"/>
    <s v="LGD"/>
    <x v="3"/>
    <x v="1"/>
    <s v="RGB"/>
    <s v="VTE"/>
    <s v="FMM"/>
    <s v="n/p_CGL"/>
    <s v="Merck"/>
    <n v="0.5"/>
    <n v="0.47306697446507812"/>
    <n v="37.645032694826362"/>
  </r>
  <r>
    <x v="3"/>
    <s v="LGD"/>
    <x v="3"/>
    <x v="1"/>
    <s v="RGB"/>
    <s v="VTE"/>
    <s v="FMM"/>
    <s v="P_Dopant"/>
    <s v="LG Chem"/>
    <n v="1"/>
    <n v="4.016617343007872"/>
    <n v="16.061880616459248"/>
  </r>
  <r>
    <x v="3"/>
    <s v="LGD"/>
    <x v="3"/>
    <x v="1"/>
    <s v="RGB"/>
    <s v="VTE"/>
    <s v="FMM"/>
    <s v="R_Dopant"/>
    <s v="UDC"/>
    <n v="1"/>
    <n v="4.4430536154076963"/>
    <n v="19.856720542325998"/>
  </r>
  <r>
    <x v="3"/>
    <s v="LGD"/>
    <x v="3"/>
    <x v="1"/>
    <s v="RGB"/>
    <s v="VTE"/>
    <s v="FMM"/>
    <s v="R_Host"/>
    <s v="DuPont"/>
    <n v="0.5"/>
    <n v="6.5973625246368126"/>
    <n v="264.75627389767993"/>
  </r>
  <r>
    <x v="3"/>
    <s v="LGD"/>
    <x v="3"/>
    <x v="1"/>
    <s v="RGB"/>
    <s v="VTE"/>
    <s v="FMM"/>
    <s v="R_Host"/>
    <s v="LG Chem"/>
    <n v="0.5"/>
    <n v="6.5973625246368126"/>
    <n v="264.75627389767993"/>
  </r>
  <r>
    <x v="3"/>
    <s v="LGD"/>
    <x v="3"/>
    <x v="1"/>
    <s v="RGB"/>
    <s v="VTE"/>
    <s v="FMM"/>
    <s v="R_Prime"/>
    <s v="DuPont"/>
    <n v="0.4"/>
    <n v="1.9381502695516646"/>
    <n v="176.68068678105175"/>
  </r>
  <r>
    <x v="3"/>
    <s v="LGD"/>
    <x v="3"/>
    <x v="1"/>
    <s v="RGB"/>
    <s v="VTE"/>
    <s v="FMM"/>
    <s v="R_Prime"/>
    <s v="Merck"/>
    <n v="0.6"/>
    <n v="2.9072254043274968"/>
    <n v="265.02103017157759"/>
  </r>
  <r>
    <x v="3"/>
    <s v="LGD"/>
    <x v="1"/>
    <x v="0"/>
    <s v="RGB"/>
    <s v="VTE"/>
    <s v="FMM"/>
    <s v="aETL"/>
    <s v="LG Chem"/>
    <n v="1"/>
    <n v="6.5369862402339258"/>
    <n v="256.30702900158883"/>
  </r>
  <r>
    <x v="3"/>
    <s v="LGD"/>
    <x v="1"/>
    <x v="0"/>
    <s v="RGB"/>
    <s v="VTE"/>
    <s v="FMM"/>
    <s v="B_Dopant"/>
    <s v="Idemitsu Kosan"/>
    <n v="0.3"/>
    <n v="1.0475814898614533"/>
    <n v="4.8563437073985245"/>
  </r>
  <r>
    <x v="3"/>
    <s v="LGD"/>
    <x v="1"/>
    <x v="0"/>
    <s v="RGB"/>
    <s v="VTE"/>
    <s v="FMM"/>
    <s v="B_Dopant"/>
    <s v="SK JNC"/>
    <n v="0.7"/>
    <n v="2.4443568096767248"/>
    <n v="11.331468650596557"/>
  </r>
  <r>
    <x v="3"/>
    <s v="LGD"/>
    <x v="1"/>
    <x v="0"/>
    <s v="RGB"/>
    <s v="VTE"/>
    <s v="FMM"/>
    <s v="B_Host"/>
    <s v="DuPont"/>
    <n v="0.1"/>
    <n v="0.84879289873735719"/>
    <n v="32.375624715990178"/>
  </r>
  <r>
    <x v="3"/>
    <s v="LGD"/>
    <x v="1"/>
    <x v="0"/>
    <s v="RGB"/>
    <s v="VTE"/>
    <s v="FMM"/>
    <s v="B_Host"/>
    <s v="Idemitsu Kosan"/>
    <n v="0.9"/>
    <n v="7.6391360886362136"/>
    <n v="291.38062244391153"/>
  </r>
  <r>
    <x v="3"/>
    <s v="LGD"/>
    <x v="1"/>
    <x v="0"/>
    <s v="RGB"/>
    <s v="VTE"/>
    <s v="FMM"/>
    <s v="B_Prime"/>
    <s v="Merck"/>
    <n v="1"/>
    <n v="8.9640720003593284"/>
    <n v="747.5621679213009"/>
  </r>
  <r>
    <x v="3"/>
    <s v="LGD"/>
    <x v="1"/>
    <x v="0"/>
    <s v="RGB"/>
    <s v="VTE"/>
    <s v="FMM"/>
    <s v="CPL"/>
    <s v="P&amp;H Tech"/>
    <n v="1"/>
    <n v="1.1535583153148303"/>
    <n v="538.24476090333656"/>
  </r>
  <r>
    <x v="3"/>
    <s v="LGD"/>
    <x v="1"/>
    <x v="0"/>
    <s v="RGB"/>
    <s v="VTE"/>
    <s v="FMM"/>
    <s v="EIL"/>
    <s v="LT Materials"/>
    <n v="1"/>
    <n v="0.10913612997167554"/>
    <n v="205.0456232012711"/>
  </r>
  <r>
    <x v="3"/>
    <s v="LGD"/>
    <x v="1"/>
    <x v="0"/>
    <s v="RGB"/>
    <s v="VTE"/>
    <s v="FMM"/>
    <s v="ETL"/>
    <s v="Idemitsu Kosan"/>
    <n v="0.7"/>
    <n v="3.9988916032800028"/>
    <n v="172.23832348906765"/>
  </r>
  <r>
    <x v="3"/>
    <s v="LGD"/>
    <x v="1"/>
    <x v="0"/>
    <s v="RGB"/>
    <s v="VTE"/>
    <s v="FMM"/>
    <s v="ETL"/>
    <s v="LG Chem"/>
    <n v="0.3"/>
    <n v="1.7138106871200012"/>
    <n v="73.81642435245756"/>
  </r>
  <r>
    <x v="3"/>
    <s v="LGD"/>
    <x v="1"/>
    <x v="0"/>
    <s v="RGB"/>
    <s v="VTE"/>
    <s v="FMM"/>
    <s v="G_Dopant"/>
    <s v="UDC"/>
    <n v="1"/>
    <n v="16.603668906957786"/>
    <n v="40.68129006827543"/>
  </r>
  <r>
    <x v="3"/>
    <s v="LGD"/>
    <x v="1"/>
    <x v="0"/>
    <s v="RGB"/>
    <s v="VTE"/>
    <s v="FMM"/>
    <s v="G_Host"/>
    <s v="LG Chem"/>
    <n v="0.5"/>
    <n v="11.795419924491741"/>
    <n v="321.87394339734419"/>
  </r>
  <r>
    <x v="3"/>
    <s v="LGD"/>
    <x v="1"/>
    <x v="0"/>
    <s v="RGB"/>
    <s v="VTE"/>
    <s v="FMM"/>
    <s v="G_Host"/>
    <s v="LT Materials"/>
    <n v="0.5"/>
    <n v="11.795419924491741"/>
    <n v="321.87394339734419"/>
  </r>
  <r>
    <x v="3"/>
    <s v="LGD"/>
    <x v="1"/>
    <x v="0"/>
    <s v="RGB"/>
    <s v="VTE"/>
    <s v="FMM"/>
    <s v="G_Prime"/>
    <s v="LG Chem"/>
    <n v="0.2"/>
    <n v="1.1470151294430384"/>
    <n v="119.83185771502856"/>
  </r>
  <r>
    <x v="3"/>
    <s v="LGD"/>
    <x v="1"/>
    <x v="0"/>
    <s v="RGB"/>
    <s v="VTE"/>
    <s v="FMM"/>
    <s v="G_Prime"/>
    <s v="LT Materials"/>
    <n v="0.8"/>
    <n v="4.5880605177721536"/>
    <n v="479.32743086011425"/>
  </r>
  <r>
    <x v="3"/>
    <s v="LGD"/>
    <x v="1"/>
    <x v="0"/>
    <s v="RGB"/>
    <s v="VTE"/>
    <s v="FMM"/>
    <s v="HIL"/>
    <s v="Merck"/>
    <n v="1"/>
    <n v="0.32914539381858654"/>
    <n v="123.02737392076266"/>
  </r>
  <r>
    <x v="3"/>
    <s v="LGD"/>
    <x v="1"/>
    <x v="0"/>
    <s v="RGB"/>
    <s v="VTE"/>
    <s v="FMM"/>
    <s v="HTL"/>
    <s v="Merck"/>
    <n v="1"/>
    <n v="3.5139659175119999"/>
    <n v="1318.1504348653141"/>
  </r>
  <r>
    <x v="3"/>
    <s v="LGD"/>
    <x v="1"/>
    <x v="0"/>
    <s v="RGB"/>
    <s v="VTE"/>
    <s v="FMM"/>
    <s v="P_Dopant"/>
    <s v="LG Chem"/>
    <n v="1"/>
    <n v="3.8603319486075325"/>
    <n v="17.428877972108044"/>
  </r>
  <r>
    <x v="3"/>
    <s v="LGD"/>
    <x v="1"/>
    <x v="0"/>
    <s v="RGB"/>
    <s v="VTE"/>
    <s v="FMM"/>
    <s v="R_Dopant"/>
    <s v="UDC"/>
    <n v="1"/>
    <n v="6.1524552772603087"/>
    <n v="25.630702900158887"/>
  </r>
  <r>
    <x v="3"/>
    <s v="LGD"/>
    <x v="1"/>
    <x v="0"/>
    <s v="RGB"/>
    <s v="VTE"/>
    <s v="FMM"/>
    <s v="R_Host"/>
    <s v="DuPont"/>
    <n v="0.8"/>
    <n v="15.819739075695983"/>
    <n v="546.78832853672282"/>
  </r>
  <r>
    <x v="3"/>
    <s v="LGD"/>
    <x v="1"/>
    <x v="0"/>
    <s v="RGB"/>
    <s v="VTE"/>
    <s v="FMM"/>
    <s v="R_Host"/>
    <s v="LG Chem"/>
    <n v="0.2"/>
    <n v="3.9549347689239958"/>
    <n v="136.6970821341807"/>
  </r>
  <r>
    <x v="3"/>
    <s v="LGD"/>
    <x v="1"/>
    <x v="0"/>
    <s v="RGB"/>
    <s v="VTE"/>
    <s v="FMM"/>
    <s v="R_Prime"/>
    <s v="DuPont"/>
    <n v="0.7"/>
    <n v="11.340400877041473"/>
    <n v="1121.3432518819511"/>
  </r>
  <r>
    <x v="3"/>
    <s v="LGD"/>
    <x v="1"/>
    <x v="0"/>
    <s v="RGB"/>
    <s v="VTE"/>
    <s v="FMM"/>
    <s v="R_Prime"/>
    <s v="LG Chem"/>
    <n v="0.3"/>
    <n v="4.8601718044463462"/>
    <n v="480.57567937797904"/>
  </r>
  <r>
    <x v="3"/>
    <s v="LGD"/>
    <x v="4"/>
    <x v="2"/>
    <s v="RGB"/>
    <s v="VTE"/>
    <s v="FMM"/>
    <s v="B_Dopant"/>
    <s v="Idemitsu Kosan"/>
    <n v="1"/>
    <n v="0.19954493949871963"/>
    <n v="1.1304787917164945"/>
  </r>
  <r>
    <x v="3"/>
    <s v="LGD"/>
    <x v="4"/>
    <x v="2"/>
    <s v="RGB"/>
    <s v="VTE"/>
    <s v="FMM"/>
    <s v="B_Host"/>
    <s v="Idemitsu Kosan"/>
    <n v="1"/>
    <n v="0.5943508077531342"/>
    <n v="38.759272858851247"/>
  </r>
  <r>
    <x v="3"/>
    <s v="LGD"/>
    <x v="4"/>
    <x v="2"/>
    <s v="RGB"/>
    <s v="VTE"/>
    <s v="FMM"/>
    <s v="CPL"/>
    <s v="LT Materials"/>
    <n v="1"/>
    <n v="0.1193866305332013"/>
    <n v="84.259288823589671"/>
  </r>
  <r>
    <x v="3"/>
    <s v="LGD"/>
    <x v="4"/>
    <x v="2"/>
    <s v="RGB"/>
    <s v="VTE"/>
    <s v="FMM"/>
    <s v="EIL"/>
    <s v="Comet"/>
    <n v="1"/>
    <n v="2.1602563231386766E-3"/>
    <n v="4.6079298575400598"/>
  </r>
  <r>
    <x v="3"/>
    <s v="LGD"/>
    <x v="4"/>
    <x v="2"/>
    <s v="RGB"/>
    <s v="VTE"/>
    <s v="FMM"/>
    <s v="ETL"/>
    <s v="Idemitsu Kosan"/>
    <n v="0.5"/>
    <n v="0.41774663611169105"/>
    <n v="29.102714889726695"/>
  </r>
  <r>
    <x v="3"/>
    <s v="LGD"/>
    <x v="4"/>
    <x v="2"/>
    <s v="RGB"/>
    <s v="VTE"/>
    <s v="FMM"/>
    <s v="ETL"/>
    <s v="LG Chem"/>
    <n v="0.5"/>
    <n v="0.41774663611169105"/>
    <n v="29.102714889726695"/>
  </r>
  <r>
    <x v="3"/>
    <s v="LGD"/>
    <x v="4"/>
    <x v="2"/>
    <s v="RGB"/>
    <s v="VTE"/>
    <s v="FMM"/>
    <s v="HIL"/>
    <s v="LT Materials"/>
    <n v="1"/>
    <n v="7.369842071278567E-3"/>
    <n v="4.3368751600377031"/>
  </r>
  <r>
    <x v="3"/>
    <s v="LGD"/>
    <x v="4"/>
    <x v="2"/>
    <s v="RGB"/>
    <s v="VTE"/>
    <s v="FMM"/>
    <s v="HTL"/>
    <s v="Merck"/>
    <n v="1"/>
    <n v="0.21704145760352261"/>
    <n v="128.91671190009217"/>
  </r>
  <r>
    <x v="3"/>
    <s v="LGD"/>
    <x v="4"/>
    <x v="2"/>
    <s v="RGB"/>
    <s v="VTE"/>
    <s v="FMM"/>
    <s v="n/p_CGL"/>
    <s v="LT Materials"/>
    <n v="0.65"/>
    <n v="0.61453430671759002"/>
    <n v="38.337976414733298"/>
  </r>
  <r>
    <x v="3"/>
    <s v="LGD"/>
    <x v="4"/>
    <x v="2"/>
    <s v="RGB"/>
    <s v="VTE"/>
    <s v="FMM"/>
    <s v="n/p_CGL"/>
    <s v="Merck"/>
    <n v="0.2"/>
    <n v="0.1890874789900277"/>
    <n v="11.796300435302554"/>
  </r>
  <r>
    <x v="3"/>
    <s v="LGD"/>
    <x v="4"/>
    <x v="2"/>
    <s v="RGB"/>
    <s v="VTE"/>
    <s v="FMM"/>
    <s v="n/p_CGL"/>
    <s v="Toray"/>
    <n v="0.15"/>
    <n v="0.14181560924252076"/>
    <n v="8.8472253264769147"/>
  </r>
  <r>
    <x v="3"/>
    <s v="LGD"/>
    <x v="4"/>
    <x v="2"/>
    <s v="RGB"/>
    <s v="VTE"/>
    <s v="FMM"/>
    <s v="P_Dopant"/>
    <s v="Novaled"/>
    <n v="1"/>
    <n v="0.74895770588505939"/>
    <n v="3.2767501209173755"/>
  </r>
  <r>
    <x v="3"/>
    <s v="LGD"/>
    <x v="4"/>
    <x v="2"/>
    <s v="RGB"/>
    <s v="VTE"/>
    <s v="FMM"/>
    <s v="R_Dopant"/>
    <s v="UDC"/>
    <n v="1"/>
    <n v="5.5650883755563534E-2"/>
    <n v="0.24575625906880322"/>
  </r>
  <r>
    <x v="3"/>
    <s v="LGD"/>
    <x v="4"/>
    <x v="2"/>
    <s v="RGB"/>
    <s v="VTE"/>
    <s v="FMM"/>
    <s v="R_Host"/>
    <s v="LG Chem"/>
    <n v="0.5"/>
    <n v="7.2527500191481811E-2"/>
    <n v="4.2129644411794827"/>
  </r>
  <r>
    <x v="3"/>
    <s v="LGD"/>
    <x v="4"/>
    <x v="2"/>
    <s v="RGB"/>
    <s v="VTE"/>
    <s v="FMM"/>
    <s v="R_Host"/>
    <s v="Merck"/>
    <n v="0.5"/>
    <n v="7.2527500191481811E-2"/>
    <n v="4.2129644411794827"/>
  </r>
  <r>
    <x v="3"/>
    <s v="LGD"/>
    <x v="4"/>
    <x v="2"/>
    <s v="RGB"/>
    <s v="VTE"/>
    <s v="FMM"/>
    <s v="Y/G_Dopant"/>
    <s v="UDC"/>
    <n v="1"/>
    <n v="0.42872305591627846"/>
    <n v="1.4745375544128192"/>
  </r>
  <r>
    <x v="3"/>
    <s v="LGD"/>
    <x v="4"/>
    <x v="2"/>
    <s v="RGB"/>
    <s v="VTE"/>
    <s v="FMM"/>
    <s v="Y/G_Host"/>
    <s v="LG Chem"/>
    <n v="0.5"/>
    <n v="0.17613744913067705"/>
    <n v="12.287812953440158"/>
  </r>
  <r>
    <x v="3"/>
    <s v="LGD"/>
    <x v="4"/>
    <x v="2"/>
    <s v="RGB"/>
    <s v="VTE"/>
    <s v="FMM"/>
    <s v="Y/G_Host"/>
    <s v="Merck"/>
    <n v="0.5"/>
    <n v="0.17613744913067705"/>
    <n v="12.287812953440158"/>
  </r>
  <r>
    <x v="3"/>
    <s v="LGD"/>
    <x v="5"/>
    <x v="2"/>
    <s v="RGB"/>
    <s v="VTE"/>
    <s v="FMM"/>
    <s v="B_Dopant"/>
    <s v="SK JNC"/>
    <n v="1"/>
    <n v="14.64896450477826"/>
    <n v="50.023686533454878"/>
  </r>
  <r>
    <x v="3"/>
    <s v="LGD"/>
    <x v="5"/>
    <x v="2"/>
    <s v="RGB"/>
    <s v="VTE"/>
    <s v="FMM"/>
    <s v="B_Host"/>
    <s v="DuPont"/>
    <n v="0.5"/>
    <n v="21.993798182901301"/>
    <n v="857.54891200208385"/>
  </r>
  <r>
    <x v="3"/>
    <s v="LGD"/>
    <x v="5"/>
    <x v="2"/>
    <s v="RGB"/>
    <s v="VTE"/>
    <s v="FMM"/>
    <s v="B_Host"/>
    <s v="Idemitsu Kosan"/>
    <n v="0.3"/>
    <n v="13.196278909740778"/>
    <n v="514.52934720125029"/>
  </r>
  <r>
    <x v="3"/>
    <s v="LGD"/>
    <x v="5"/>
    <x v="2"/>
    <s v="RGB"/>
    <s v="VTE"/>
    <s v="FMM"/>
    <s v="B_Host"/>
    <s v="LG Chem"/>
    <n v="0.2"/>
    <n v="8.7975192731605212"/>
    <n v="343.01956480083356"/>
  </r>
  <r>
    <x v="3"/>
    <s v="LGD"/>
    <x v="5"/>
    <x v="2"/>
    <s v="RGB"/>
    <s v="VTE"/>
    <s v="FMM"/>
    <s v="CPL"/>
    <s v="LT Materials"/>
    <n v="1"/>
    <n v="5.2400198281995545"/>
    <n v="3728.4735304438432"/>
  </r>
  <r>
    <x v="3"/>
    <s v="LGD"/>
    <x v="5"/>
    <x v="0"/>
    <s v="RGB"/>
    <s v="VTE"/>
    <s v="FMM"/>
    <s v="EIL"/>
    <s v="Comet"/>
    <n v="1"/>
    <n v="9.5704654715927054E-2"/>
    <n v="203.90089619614764"/>
  </r>
  <r>
    <x v="3"/>
    <s v="LGD"/>
    <x v="5"/>
    <x v="2"/>
    <s v="RGB"/>
    <s v="VTE"/>
    <s v="FMM"/>
    <s v="ETL"/>
    <s v="Idemitsu Kosan"/>
    <n v="0.4"/>
    <n v="14.838973294098762"/>
    <n v="1030.236107096325"/>
  </r>
  <r>
    <x v="3"/>
    <s v="LGD"/>
    <x v="5"/>
    <x v="2"/>
    <s v="RGB"/>
    <s v="VTE"/>
    <s v="FMM"/>
    <s v="ETL"/>
    <s v="LG Chem"/>
    <n v="0.25"/>
    <n v="9.2743583088117241"/>
    <n v="643.89756693520303"/>
  </r>
  <r>
    <x v="3"/>
    <s v="LGD"/>
    <x v="5"/>
    <x v="2"/>
    <s v="RGB"/>
    <s v="VTE"/>
    <s v="FMM"/>
    <s v="ETL"/>
    <s v="Solus AM"/>
    <n v="0.35"/>
    <n v="12.984101632336413"/>
    <n v="901.45659370928422"/>
  </r>
  <r>
    <x v="3"/>
    <s v="LGD"/>
    <x v="5"/>
    <x v="2"/>
    <s v="RGB"/>
    <s v="VTE"/>
    <s v="FMM"/>
    <s v="G_Dopant"/>
    <s v="UDC"/>
    <n v="1"/>
    <n v="7.6549274330962831"/>
    <n v="20.076395933159151"/>
  </r>
  <r>
    <x v="3"/>
    <s v="LGD"/>
    <x v="5"/>
    <x v="2"/>
    <s v="RGB"/>
    <s v="VTE"/>
    <s v="FMM"/>
    <s v="G_Host"/>
    <s v="DuPont"/>
    <n v="0.5"/>
    <n v="5.4986240441931926"/>
    <n v="205.06604417441136"/>
  </r>
  <r>
    <x v="3"/>
    <s v="LGD"/>
    <x v="5"/>
    <x v="2"/>
    <s v="RGB"/>
    <s v="VTE"/>
    <s v="FMM"/>
    <s v="G_Host"/>
    <s v="LG Chem"/>
    <n v="0.5"/>
    <n v="5.4986240441931926"/>
    <n v="205.06604417441136"/>
  </r>
  <r>
    <x v="3"/>
    <s v="LGD"/>
    <x v="5"/>
    <x v="2"/>
    <s v="RGB"/>
    <s v="VTE"/>
    <s v="FMM"/>
    <s v="HIL"/>
    <s v="LT Materials"/>
    <n v="1"/>
    <n v="0.32343355012152775"/>
    <n v="191.90672583166835"/>
  </r>
  <r>
    <x v="3"/>
    <s v="LGD"/>
    <x v="5"/>
    <x v="2"/>
    <s v="RGB"/>
    <s v="VTE"/>
    <s v="FMM"/>
    <s v="HTL"/>
    <s v="Merck"/>
    <n v="0.3"/>
    <n v="3.6931571288523517"/>
    <n v="1711.3693504737234"/>
  </r>
  <r>
    <x v="3"/>
    <s v="LGD"/>
    <x v="5"/>
    <x v="2"/>
    <s v="RGB"/>
    <s v="VTE"/>
    <s v="FMM"/>
    <s v="HTL"/>
    <s v="Solus AM"/>
    <n v="0.7"/>
    <n v="8.6173666339888211"/>
    <n v="3993.1951511053544"/>
  </r>
  <r>
    <x v="3"/>
    <s v="LGD"/>
    <x v="5"/>
    <x v="2"/>
    <s v="RGB"/>
    <s v="VTE"/>
    <s v="FMM"/>
    <s v="n/p_CGL"/>
    <s v="LT Materials"/>
    <n v="0.5"/>
    <n v="23.243918632498328"/>
    <n v="1304.9657356553448"/>
  </r>
  <r>
    <x v="3"/>
    <s v="LGD"/>
    <x v="5"/>
    <x v="2"/>
    <s v="RGB"/>
    <s v="VTE"/>
    <s v="FMM"/>
    <s v="n/p_CGL"/>
    <s v="Merck"/>
    <n v="0.35"/>
    <n v="16.270743042748826"/>
    <n v="913.4760149587413"/>
  </r>
  <r>
    <x v="3"/>
    <s v="LGD"/>
    <x v="5"/>
    <x v="2"/>
    <s v="RGB"/>
    <s v="VTE"/>
    <s v="FMM"/>
    <s v="n/p_CGL"/>
    <s v="Toray"/>
    <n v="0.15"/>
    <n v="6.9731755897494967"/>
    <n v="391.48972069660346"/>
  </r>
  <r>
    <x v="3"/>
    <s v="LGD"/>
    <x v="5"/>
    <x v="2"/>
    <s v="RGB"/>
    <s v="VTE"/>
    <s v="FMM"/>
    <s v="P_Dopant"/>
    <s v="LG Chem"/>
    <n v="0.95"/>
    <n v="32.664459662467543"/>
    <n v="137.74638320806415"/>
  </r>
  <r>
    <x v="3"/>
    <s v="LGD"/>
    <x v="5"/>
    <x v="2"/>
    <s v="RGB"/>
    <s v="VTE"/>
    <s v="FMM"/>
    <s v="P_Dopant"/>
    <s v="Novaled"/>
    <n v="0.05"/>
    <n v="1.7191820874982917"/>
    <n v="7.2498096425296934"/>
  </r>
  <r>
    <x v="3"/>
    <s v="LGD"/>
    <x v="5"/>
    <x v="2"/>
    <s v="RGB"/>
    <s v="VTE"/>
    <s v="FMM"/>
    <s v="R_Dopant"/>
    <s v="UDC"/>
    <n v="1"/>
    <n v="2.6772449138049668"/>
    <n v="10.874714463794541"/>
  </r>
  <r>
    <x v="3"/>
    <s v="LGD"/>
    <x v="5"/>
    <x v="2"/>
    <s v="RGB"/>
    <s v="VTE"/>
    <s v="FMM"/>
    <s v="R_Host"/>
    <s v="LG Chem"/>
    <n v="0.5"/>
    <n v="3.226644751221444"/>
    <n v="186.42367652219212"/>
  </r>
  <r>
    <x v="3"/>
    <s v="LGD"/>
    <x v="5"/>
    <x v="2"/>
    <s v="RGB"/>
    <s v="VTE"/>
    <s v="FMM"/>
    <s v="R_Host"/>
    <s v="Merck"/>
    <n v="0.5"/>
    <n v="3.226644751221444"/>
    <n v="186.42367652219212"/>
  </r>
  <r>
    <x v="3"/>
    <s v="LGD"/>
    <x v="5"/>
    <x v="2"/>
    <s v="RGB"/>
    <s v="VTE"/>
    <s v="FMM"/>
    <s v="Y/G_Dopant"/>
    <s v="UDC"/>
    <n v="1"/>
    <n v="20.750551948844112"/>
    <n v="65.248286782767252"/>
  </r>
  <r>
    <x v="3"/>
    <s v="LGD"/>
    <x v="5"/>
    <x v="2"/>
    <s v="RGB"/>
    <s v="VTE"/>
    <s v="FMM"/>
    <s v="Y/G_Host"/>
    <s v="DuPont"/>
    <n v="0.15"/>
    <n v="3.6653985889113749"/>
    <n v="163.12071695691807"/>
  </r>
  <r>
    <x v="3"/>
    <s v="LGD"/>
    <x v="5"/>
    <x v="2"/>
    <s v="RGB"/>
    <s v="VTE"/>
    <s v="FMM"/>
    <s v="Y/G_Host"/>
    <s v="LG Chem"/>
    <n v="0.5"/>
    <n v="12.217995296371251"/>
    <n v="543.73572318972697"/>
  </r>
  <r>
    <x v="3"/>
    <s v="LGD"/>
    <x v="5"/>
    <x v="2"/>
    <s v="RGB"/>
    <s v="VTE"/>
    <s v="FMM"/>
    <s v="Y/G_Host"/>
    <s v="Merck"/>
    <n v="0.35"/>
    <n v="8.5525967074598732"/>
    <n v="380.61500623280881"/>
  </r>
  <r>
    <x v="3"/>
    <s v="LGD"/>
    <x v="10"/>
    <x v="2"/>
    <s v="RGB"/>
    <s v="VTE"/>
    <s v="FMM"/>
    <s v="B_Dopant"/>
    <s v="SK JNC"/>
    <n v="1"/>
    <n v="1.9015265362841283"/>
    <n v="5.3697742606533483"/>
  </r>
  <r>
    <x v="3"/>
    <s v="LGD"/>
    <x v="10"/>
    <x v="2"/>
    <s v="RGB"/>
    <s v="VTE"/>
    <s v="FMM"/>
    <s v="B_Host"/>
    <s v="DuPont"/>
    <n v="0.2"/>
    <n v="1.1384771635540254"/>
    <n v="36.821309215908684"/>
  </r>
  <r>
    <x v="3"/>
    <s v="LGD"/>
    <x v="10"/>
    <x v="2"/>
    <s v="RGB"/>
    <s v="VTE"/>
    <s v="FMM"/>
    <s v="B_Host"/>
    <s v="Idemitsu Kosan"/>
    <n v="0.6"/>
    <n v="3.4154314906620762"/>
    <n v="110.46392764772605"/>
  </r>
  <r>
    <x v="3"/>
    <s v="LGD"/>
    <x v="10"/>
    <x v="2"/>
    <s v="RGB"/>
    <s v="VTE"/>
    <s v="FMM"/>
    <s v="B_Host"/>
    <s v="LG Chem"/>
    <n v="0.2"/>
    <n v="1.1384771635540254"/>
    <n v="36.821309215908684"/>
  </r>
  <r>
    <x v="3"/>
    <s v="LGD"/>
    <x v="10"/>
    <x v="2"/>
    <s v="RGB"/>
    <s v="VTE"/>
    <s v="FMM"/>
    <s v="CPL"/>
    <s v="LT Materials"/>
    <n v="1"/>
    <n v="0.67559211087794668"/>
    <n v="400.23162191205097"/>
  </r>
  <r>
    <x v="3"/>
    <s v="LGD"/>
    <x v="10"/>
    <x v="2"/>
    <s v="RGB"/>
    <s v="VTE"/>
    <s v="FMM"/>
    <s v="EIL"/>
    <s v="Comet"/>
    <n v="1"/>
    <n v="1.238706289216948E-2"/>
    <n v="21.887666823315282"/>
  </r>
  <r>
    <x v="3"/>
    <s v="LGD"/>
    <x v="10"/>
    <x v="2"/>
    <s v="RGB"/>
    <s v="VTE"/>
    <s v="FMM"/>
    <s v="ETL"/>
    <s v="Idemitsu Kosan"/>
    <n v="0.5"/>
    <n v="2.5854074577466828"/>
    <n v="147.45375544128191"/>
  </r>
  <r>
    <x v="3"/>
    <s v="LGD"/>
    <x v="10"/>
    <x v="2"/>
    <s v="RGB"/>
    <s v="VTE"/>
    <s v="FMM"/>
    <s v="ETL"/>
    <s v="LG Chem"/>
    <n v="0.5"/>
    <n v="2.5854074577466828"/>
    <n v="147.45375544128191"/>
  </r>
  <r>
    <x v="3"/>
    <s v="LGD"/>
    <x v="10"/>
    <x v="2"/>
    <s v="RGB"/>
    <s v="VTE"/>
    <s v="FMM"/>
    <s v="G_Dopant"/>
    <s v="UDC"/>
    <n v="1"/>
    <n v="0.99242511504030506"/>
    <n v="2.1550933487571973"/>
  </r>
  <r>
    <x v="3"/>
    <s v="LGD"/>
    <x v="10"/>
    <x v="2"/>
    <s v="RGB"/>
    <s v="VTE"/>
    <s v="FMM"/>
    <s v="G_Host"/>
    <s v="LG Chem"/>
    <n v="0.4"/>
    <n v="0.54516746973109931"/>
    <n v="17.610191364130241"/>
  </r>
  <r>
    <x v="3"/>
    <s v="LGD"/>
    <x v="10"/>
    <x v="2"/>
    <s v="RGB"/>
    <s v="VTE"/>
    <s v="FMM"/>
    <s v="G_Host"/>
    <s v="LT Materials"/>
    <n v="0.6"/>
    <n v="0.81775120459664907"/>
    <n v="26.41528704619536"/>
  </r>
  <r>
    <x v="3"/>
    <s v="LGD"/>
    <x v="10"/>
    <x v="2"/>
    <s v="RGB"/>
    <s v="VTE"/>
    <s v="FMM"/>
    <s v="HIL"/>
    <s v="LT Materials"/>
    <n v="1"/>
    <n v="4.2024027998677535E-2"/>
    <n v="20.600157010179089"/>
  </r>
  <r>
    <x v="3"/>
    <s v="LGD"/>
    <x v="10"/>
    <x v="2"/>
    <s v="RGB"/>
    <s v="VTE"/>
    <s v="FMM"/>
    <s v="HTL"/>
    <s v="Merck"/>
    <n v="0.6"/>
    <n v="1.126212920798864"/>
    <n v="432.25015166501493"/>
  </r>
  <r>
    <x v="3"/>
    <s v="LGD"/>
    <x v="10"/>
    <x v="2"/>
    <s v="RGB"/>
    <s v="VTE"/>
    <s v="FMM"/>
    <s v="HTL"/>
    <s v="Solus AM"/>
    <n v="0.4"/>
    <n v="0.75080861386590925"/>
    <n v="288.16676777667664"/>
  </r>
  <r>
    <x v="3"/>
    <s v="LGD"/>
    <x v="10"/>
    <x v="2"/>
    <s v="RGB"/>
    <s v="VTE"/>
    <s v="FMM"/>
    <s v="n/p_CGL"/>
    <s v="LT Materials"/>
    <n v="0.6"/>
    <n v="4.4982065500249755"/>
    <n v="210.12160150382672"/>
  </r>
  <r>
    <x v="3"/>
    <s v="LGD"/>
    <x v="10"/>
    <x v="2"/>
    <s v="RGB"/>
    <s v="VTE"/>
    <s v="FMM"/>
    <s v="n/p_CGL"/>
    <s v="Merck"/>
    <n v="0.25"/>
    <n v="1.8742527291770732"/>
    <n v="87.550667293261128"/>
  </r>
  <r>
    <x v="3"/>
    <s v="LGD"/>
    <x v="10"/>
    <x v="2"/>
    <s v="RGB"/>
    <s v="VTE"/>
    <s v="FMM"/>
    <s v="n/p_CGL"/>
    <s v="Toray"/>
    <n v="0.15"/>
    <n v="1.1245516375062439"/>
    <n v="52.530400375956681"/>
  </r>
  <r>
    <x v="3"/>
    <s v="LGD"/>
    <x v="10"/>
    <x v="2"/>
    <s v="RGB"/>
    <s v="VTE"/>
    <s v="FMM"/>
    <s v="P_Dopant"/>
    <s v="LG Chem"/>
    <n v="1"/>
    <n v="8.8406710701896589"/>
    <n v="31.129126148715066"/>
  </r>
  <r>
    <x v="3"/>
    <s v="LGD"/>
    <x v="10"/>
    <x v="2"/>
    <s v="RGB"/>
    <s v="VTE"/>
    <s v="FMM"/>
    <s v="R_Dopant"/>
    <s v="UDC"/>
    <n v="1"/>
    <n v="0.51458797285720537"/>
    <n v="1.7510133458652226"/>
  </r>
  <r>
    <x v="3"/>
    <s v="LGD"/>
    <x v="10"/>
    <x v="2"/>
    <s v="RGB"/>
    <s v="VTE"/>
    <s v="FMM"/>
    <s v="R_Host"/>
    <s v="LT Materials"/>
    <n v="0.5"/>
    <n v="0.62016902307667943"/>
    <n v="30.01737164340382"/>
  </r>
  <r>
    <x v="3"/>
    <s v="LGD"/>
    <x v="10"/>
    <x v="2"/>
    <s v="RGB"/>
    <s v="VTE"/>
    <s v="FMM"/>
    <s v="R_Host"/>
    <s v="Merck"/>
    <n v="0.5"/>
    <n v="0.62016902307667943"/>
    <n v="30.01737164340382"/>
  </r>
  <r>
    <x v="3"/>
    <s v="SDC"/>
    <x v="8"/>
    <x v="1"/>
    <s v="RGB"/>
    <s v="VTE"/>
    <s v="FMM"/>
    <s v="aETL"/>
    <s v="LG Chem"/>
    <n v="0.25"/>
    <n v="1.148294263340387"/>
    <n v="61.122103942274492"/>
  </r>
  <r>
    <x v="3"/>
    <s v="SDC"/>
    <x v="8"/>
    <x v="1"/>
    <s v="RGB"/>
    <s v="VTE"/>
    <s v="FMM"/>
    <s v="aETL"/>
    <s v="Solus AM"/>
    <n v="0.75"/>
    <n v="3.4448827900211607"/>
    <n v="183.36631182682348"/>
  </r>
  <r>
    <x v="3"/>
    <s v="SDC"/>
    <x v="8"/>
    <x v="1"/>
    <s v="RGB"/>
    <s v="VTE"/>
    <s v="FMM"/>
    <s v="B_Dopant"/>
    <s v="SFC"/>
    <n v="1"/>
    <n v="1.8111238367262856"/>
    <n v="11.581030220641484"/>
  </r>
  <r>
    <x v="3"/>
    <s v="SDC"/>
    <x v="8"/>
    <x v="1"/>
    <s v="RGB"/>
    <s v="VTE"/>
    <s v="FMM"/>
    <s v="B_Host"/>
    <s v="SFC"/>
    <n v="1"/>
    <n v="3.7720489706000619"/>
    <n v="231.62060441282969"/>
  </r>
  <r>
    <x v="3"/>
    <s v="SDC"/>
    <x v="8"/>
    <x v="1"/>
    <s v="RGB"/>
    <s v="VTE"/>
    <s v="FMM"/>
    <s v="B_Prime"/>
    <s v="Idemitsu Kosan"/>
    <n v="1"/>
    <n v="3.8993472899984423"/>
    <n v="488.976831538196"/>
  </r>
  <r>
    <x v="3"/>
    <s v="SDC"/>
    <x v="8"/>
    <x v="1"/>
    <s v="RGB"/>
    <s v="VTE"/>
    <s v="FMM"/>
    <s v="CPL"/>
    <s v="Hodogaya"/>
    <n v="0.3"/>
    <n v="0.12388672088607172"/>
    <n v="132.02374451531287"/>
  </r>
  <r>
    <x v="3"/>
    <s v="SDC"/>
    <x v="8"/>
    <x v="1"/>
    <s v="RGB"/>
    <s v="VTE"/>
    <s v="FMM"/>
    <s v="CPL"/>
    <s v="Solus AM"/>
    <n v="0.7"/>
    <n v="0.28906901540083407"/>
    <n v="308.05540386906341"/>
  </r>
  <r>
    <x v="3"/>
    <s v="SDC"/>
    <x v="8"/>
    <x v="1"/>
    <s v="RGB"/>
    <s v="VTE"/>
    <s v="FMM"/>
    <s v="EIL"/>
    <s v="Solus AM"/>
    <n v="1"/>
    <n v="4.595727136216636E-2"/>
    <n v="97.795366307639199"/>
  </r>
  <r>
    <x v="3"/>
    <s v="SDC"/>
    <x v="8"/>
    <x v="1"/>
    <s v="RGB"/>
    <s v="VTE"/>
    <s v="FMM"/>
    <s v="ETL"/>
    <s v="LG Chem"/>
    <n v="1"/>
    <n v="3.7047833369646432"/>
    <n v="220.03957419218816"/>
  </r>
  <r>
    <x v="3"/>
    <s v="SDC"/>
    <x v="8"/>
    <x v="1"/>
    <s v="RGB"/>
    <s v="VTE"/>
    <s v="FMM"/>
    <s v="G_Dopant"/>
    <s v="UDC"/>
    <n v="1"/>
    <n v="8.0035499229364362"/>
    <n v="37.263406817221146"/>
  </r>
  <r>
    <x v="3"/>
    <s v="SDC"/>
    <x v="8"/>
    <x v="1"/>
    <s v="RGB"/>
    <s v="VTE"/>
    <s v="FMM"/>
    <s v="G_Host"/>
    <s v="LG Chem"/>
    <n v="0.2"/>
    <n v="2.2798869805096027"/>
    <n v="114.65663636068045"/>
  </r>
  <r>
    <x v="3"/>
    <s v="SDC"/>
    <x v="8"/>
    <x v="1"/>
    <s v="RGB"/>
    <s v="VTE"/>
    <s v="FMM"/>
    <s v="G_Host"/>
    <s v="NSCC"/>
    <n v="0.3"/>
    <n v="3.4198304707644036"/>
    <n v="171.98495454102067"/>
  </r>
  <r>
    <x v="3"/>
    <s v="SDC"/>
    <x v="8"/>
    <x v="1"/>
    <s v="RGB"/>
    <s v="VTE"/>
    <s v="FMM"/>
    <s v="G_Host"/>
    <s v="Samsung SDI"/>
    <n v="0.5"/>
    <n v="5.6997174512740072"/>
    <n v="286.64159090170114"/>
  </r>
  <r>
    <x v="3"/>
    <s v="SDC"/>
    <x v="8"/>
    <x v="1"/>
    <s v="RGB"/>
    <s v="VTE"/>
    <s v="FMM"/>
    <s v="G_Prime"/>
    <s v="Duksan Neolux"/>
    <n v="1"/>
    <n v="6.1822001548671901"/>
    <n v="733.46524730729391"/>
  </r>
  <r>
    <x v="3"/>
    <s v="SDC"/>
    <x v="8"/>
    <x v="1"/>
    <s v="RGB"/>
    <s v="VTE"/>
    <s v="FMM"/>
    <s v="HIL"/>
    <s v="Duksan Neolux"/>
    <n v="0.9"/>
    <n v="9.8931717619375067E-2"/>
    <n v="105.61899561225033"/>
  </r>
  <r>
    <x v="3"/>
    <s v="SDC"/>
    <x v="8"/>
    <x v="1"/>
    <s v="RGB"/>
    <s v="VTE"/>
    <s v="FMM"/>
    <s v="HIL"/>
    <s v="Solus AM"/>
    <n v="0.1"/>
    <n v="1.0992413068819453E-2"/>
    <n v="11.735443956916704"/>
  </r>
  <r>
    <x v="3"/>
    <s v="SDC"/>
    <x v="8"/>
    <x v="1"/>
    <s v="RGB"/>
    <s v="VTE"/>
    <s v="FMM"/>
    <s v="HTL"/>
    <s v="Duksan Neolux"/>
    <n v="0.6"/>
    <n v="0.82807670031814795"/>
    <n v="754.42139723035939"/>
  </r>
  <r>
    <x v="3"/>
    <s v="SDC"/>
    <x v="8"/>
    <x v="1"/>
    <s v="RGB"/>
    <s v="VTE"/>
    <s v="FMM"/>
    <s v="HTL"/>
    <s v="Solus AM"/>
    <n v="0.4"/>
    <n v="0.552051133545432"/>
    <n v="502.94759815357298"/>
  </r>
  <r>
    <x v="3"/>
    <s v="SDC"/>
    <x v="8"/>
    <x v="1"/>
    <s v="RGB"/>
    <s v="VTE"/>
    <s v="FMM"/>
    <s v="P_Dopant"/>
    <s v="Novaled"/>
    <n v="1"/>
    <n v="3.5908391734395555"/>
    <n v="16.625212272298665"/>
  </r>
  <r>
    <x v="3"/>
    <s v="SDC"/>
    <x v="8"/>
    <x v="1"/>
    <s v="RGB"/>
    <s v="VTE"/>
    <s v="FMM"/>
    <s v="R_Dopant"/>
    <s v="UDC"/>
    <n v="1"/>
    <n v="4.0979780307070222"/>
    <n v="23.857770681643853"/>
  </r>
  <r>
    <x v="3"/>
    <s v="SDC"/>
    <x v="8"/>
    <x v="1"/>
    <s v="RGB"/>
    <s v="VTE"/>
    <s v="FMM"/>
    <s v="R_Host"/>
    <s v="Duksan Neolux"/>
    <n v="0.8"/>
    <n v="9.0924538878257746"/>
    <n v="477.15541363287696"/>
  </r>
  <r>
    <x v="3"/>
    <s v="SDC"/>
    <x v="8"/>
    <x v="1"/>
    <s v="RGB"/>
    <s v="VTE"/>
    <s v="FMM"/>
    <s v="R_Host"/>
    <s v="DuPont"/>
    <n v="0.2"/>
    <n v="2.2731134719564436"/>
    <n v="119.28885340821924"/>
  </r>
  <r>
    <x v="3"/>
    <s v="SDC"/>
    <x v="8"/>
    <x v="1"/>
    <s v="RGB"/>
    <s v="VTE"/>
    <s v="FMM"/>
    <s v="R_Prime"/>
    <s v="Duksan Neolux"/>
    <n v="1"/>
    <n v="10.770579799339197"/>
    <n v="1271.3397619993095"/>
  </r>
  <r>
    <x v="3"/>
    <s v="SDC"/>
    <x v="3"/>
    <x v="1"/>
    <s v="RGB"/>
    <s v="VTE"/>
    <s v="FMM"/>
    <s v="aETL"/>
    <s v="LG Chem"/>
    <n v="1"/>
    <n v="0.60245347836441343"/>
    <n v="22.527168656249998"/>
  </r>
  <r>
    <x v="3"/>
    <s v="SDC"/>
    <x v="3"/>
    <x v="1"/>
    <s v="RGB"/>
    <s v="VTE"/>
    <s v="FMM"/>
    <s v="B_Dopant"/>
    <s v="SFC"/>
    <n v="0.5"/>
    <n v="0.47924225512786439"/>
    <n v="2.1341528200657898"/>
  </r>
  <r>
    <x v="3"/>
    <s v="SDC"/>
    <x v="3"/>
    <x v="1"/>
    <s v="RGB"/>
    <s v="VTE"/>
    <s v="FMM"/>
    <s v="B_Dopant"/>
    <s v="SK JNC"/>
    <n v="0.5"/>
    <n v="0.47924225512786439"/>
    <n v="2.1341528200657898"/>
  </r>
  <r>
    <x v="3"/>
    <s v="SDC"/>
    <x v="3"/>
    <x v="1"/>
    <s v="RGB"/>
    <s v="VTE"/>
    <s v="FMM"/>
    <s v="B_Host"/>
    <s v="SFC"/>
    <n v="1"/>
    <n v="2.2377321814951148"/>
    <n v="85.366112802631591"/>
  </r>
  <r>
    <x v="3"/>
    <s v="SDC"/>
    <x v="3"/>
    <x v="1"/>
    <s v="RGB"/>
    <s v="VTE"/>
    <s v="FMM"/>
    <s v="B_Prime"/>
    <s v="Idemitsu Kosan"/>
    <n v="1"/>
    <n v="1.3197630366635058"/>
    <n v="144.1738794"/>
  </r>
  <r>
    <x v="3"/>
    <s v="SDC"/>
    <x v="3"/>
    <x v="1"/>
    <s v="RGB"/>
    <s v="VTE"/>
    <s v="FMM"/>
    <s v="CPL"/>
    <s v="Hodogaya"/>
    <n v="0.7"/>
    <n v="0.38374081668238874"/>
    <n v="88.306501132499989"/>
  </r>
  <r>
    <x v="3"/>
    <s v="SDC"/>
    <x v="3"/>
    <x v="1"/>
    <s v="RGB"/>
    <s v="VTE"/>
    <s v="FMM"/>
    <s v="CPL"/>
    <s v="Solus AM"/>
    <n v="0.3"/>
    <n v="0.16446035000673803"/>
    <n v="37.84564334249999"/>
  </r>
  <r>
    <x v="3"/>
    <s v="SDC"/>
    <x v="3"/>
    <x v="1"/>
    <s v="RGB"/>
    <s v="VTE"/>
    <s v="FMM"/>
    <s v="EIL"/>
    <s v="Solus AM"/>
    <n v="1"/>
    <n v="9.5759801310762727E-3"/>
    <n v="18.021734925000001"/>
  </r>
  <r>
    <x v="3"/>
    <s v="SDC"/>
    <x v="3"/>
    <x v="1"/>
    <s v="RGB"/>
    <s v="VTE"/>
    <s v="FMM"/>
    <s v="ETL"/>
    <s v="LG Chem"/>
    <n v="0.5"/>
    <n v="0.2490566275091001"/>
    <n v="10.137225895312499"/>
  </r>
  <r>
    <x v="3"/>
    <s v="SDC"/>
    <x v="3"/>
    <x v="1"/>
    <s v="RGB"/>
    <s v="VTE"/>
    <s v="FMM"/>
    <s v="ETL"/>
    <s v="Novaled"/>
    <n v="0.5"/>
    <n v="0.2490566275091001"/>
    <n v="10.137225895312499"/>
  </r>
  <r>
    <x v="3"/>
    <s v="SDC"/>
    <x v="3"/>
    <x v="1"/>
    <s v="RGB"/>
    <s v="VTE"/>
    <s v="FMM"/>
    <s v="G_Dopant"/>
    <s v="UDC"/>
    <n v="1"/>
    <n v="6.5748484220738899"/>
    <n v="15.753482080991381"/>
  </r>
  <r>
    <x v="3"/>
    <s v="SDC"/>
    <x v="3"/>
    <x v="1"/>
    <s v="RGB"/>
    <s v="VTE"/>
    <s v="FMM"/>
    <s v="G_Host"/>
    <s v="Samsung SDI"/>
    <n v="1"/>
    <n v="8.7297623924280838"/>
    <n v="242.36126278448279"/>
  </r>
  <r>
    <x v="3"/>
    <s v="SDC"/>
    <x v="3"/>
    <x v="1"/>
    <s v="RGB"/>
    <s v="VTE"/>
    <s v="FMM"/>
    <s v="G_Prime"/>
    <s v="Merck"/>
    <n v="1"/>
    <n v="1.2212813299366629"/>
    <n v="111.50948484843751"/>
  </r>
  <r>
    <x v="3"/>
    <s v="SDC"/>
    <x v="3"/>
    <x v="1"/>
    <s v="RGB"/>
    <s v="VTE"/>
    <s v="FMM"/>
    <s v="HIL"/>
    <s v="Duksan Neolux"/>
    <n v="1"/>
    <n v="2.8924067984064751E-2"/>
    <n v="10.813040955"/>
  </r>
  <r>
    <x v="3"/>
    <s v="SDC"/>
    <x v="3"/>
    <x v="1"/>
    <s v="RGB"/>
    <s v="VTE"/>
    <s v="FMM"/>
    <s v="HTL"/>
    <s v="Duksan Neolux"/>
    <n v="1"/>
    <n v="0.30875821324551994"/>
    <n v="115.85401023214285"/>
  </r>
  <r>
    <x v="3"/>
    <s v="SDC"/>
    <x v="3"/>
    <x v="1"/>
    <s v="RGB"/>
    <s v="VTE"/>
    <s v="FMM"/>
    <s v="n/p_CGL"/>
    <s v="Duksan Neolux"/>
    <n v="0.5"/>
    <n v="0.21231604988633709"/>
    <n v="16.895376492187498"/>
  </r>
  <r>
    <x v="3"/>
    <s v="SDC"/>
    <x v="3"/>
    <x v="1"/>
    <s v="RGB"/>
    <s v="VTE"/>
    <s v="FMM"/>
    <s v="n/p_CGL"/>
    <s v="Toray"/>
    <n v="0.5"/>
    <n v="0.21231604988633709"/>
    <n v="16.895376492187498"/>
  </r>
  <r>
    <x v="3"/>
    <s v="SDC"/>
    <x v="3"/>
    <x v="1"/>
    <s v="RGB"/>
    <s v="VTE"/>
    <s v="FMM"/>
    <s v="P_Dopant"/>
    <s v="Novaled"/>
    <n v="1"/>
    <n v="1.8026883595852017"/>
    <n v="7.2086939700000006"/>
  </r>
  <r>
    <x v="3"/>
    <s v="SDC"/>
    <x v="3"/>
    <x v="1"/>
    <s v="RGB"/>
    <s v="VTE"/>
    <s v="FMM"/>
    <s v="R_Dopant"/>
    <s v="UDC"/>
    <n v="1"/>
    <n v="1.9940761963424856"/>
    <n v="8.9118469409340673"/>
  </r>
  <r>
    <x v="3"/>
    <s v="SDC"/>
    <x v="3"/>
    <x v="1"/>
    <s v="RGB"/>
    <s v="VTE"/>
    <s v="FMM"/>
    <s v="R_Host"/>
    <s v="DuPont"/>
    <n v="1"/>
    <n v="5.9218927826568972"/>
    <n v="237.64925175824177"/>
  </r>
  <r>
    <x v="3"/>
    <s v="SDC"/>
    <x v="3"/>
    <x v="1"/>
    <s v="RGB"/>
    <s v="VTE"/>
    <s v="FMM"/>
    <s v="R_Prime"/>
    <s v="Duksan Neolux"/>
    <n v="0.5"/>
    <n v="1.0873206954011485"/>
    <n v="99.119542087500008"/>
  </r>
  <r>
    <x v="3"/>
    <s v="SDC"/>
    <x v="3"/>
    <x v="1"/>
    <s v="RGB"/>
    <s v="VTE"/>
    <s v="FMM"/>
    <s v="R_Prime"/>
    <s v="Idemitsu Kosan"/>
    <n v="0.5"/>
    <n v="1.0873206954011485"/>
    <n v="99.119542087500008"/>
  </r>
  <r>
    <x v="3"/>
    <s v="SDC"/>
    <x v="6"/>
    <x v="0"/>
    <s v="RGB"/>
    <s v="VTE"/>
    <s v="FMM"/>
    <s v="aETL"/>
    <s v="LG Chem"/>
    <n v="0.25"/>
    <n v="5.5013784634300666"/>
    <n v="226.900407606192"/>
  </r>
  <r>
    <x v="3"/>
    <s v="SDC"/>
    <x v="6"/>
    <x v="0"/>
    <s v="RGB"/>
    <s v="VTE"/>
    <s v="FMM"/>
    <s v="aETL"/>
    <s v="Solus AM"/>
    <n v="0.75"/>
    <n v="16.504135390290198"/>
    <n v="680.70122281857596"/>
  </r>
  <r>
    <x v="3"/>
    <s v="SDC"/>
    <x v="6"/>
    <x v="0"/>
    <s v="RGB"/>
    <s v="VTE"/>
    <s v="FMM"/>
    <s v="B_Dopant"/>
    <s v="SFC"/>
    <n v="1"/>
    <n v="13.286085437833949"/>
    <n v="64.487484267022992"/>
  </r>
  <r>
    <x v="3"/>
    <s v="SDC"/>
    <x v="6"/>
    <x v="0"/>
    <s v="RGB"/>
    <s v="VTE"/>
    <s v="FMM"/>
    <s v="B_Host"/>
    <s v="SFC"/>
    <n v="1"/>
    <n v="32.321236599086568"/>
    <n v="1289.7496853404598"/>
  </r>
  <r>
    <x v="3"/>
    <s v="SDC"/>
    <x v="6"/>
    <x v="0"/>
    <s v="RGB"/>
    <s v="VTE"/>
    <s v="FMM"/>
    <s v="B_Prime"/>
    <s v="Hodogaya"/>
    <n v="0.4"/>
    <n v="7.1933630360212755"/>
    <n v="871.29756520777744"/>
  </r>
  <r>
    <x v="3"/>
    <s v="SDC"/>
    <x v="6"/>
    <x v="0"/>
    <s v="RGB"/>
    <s v="VTE"/>
    <s v="FMM"/>
    <s v="B_Prime"/>
    <s v="Idemitsu Kosan"/>
    <n v="0.5"/>
    <n v="8.991703795026595"/>
    <n v="1089.1219565097217"/>
  </r>
  <r>
    <x v="3"/>
    <s v="SDC"/>
    <x v="6"/>
    <x v="0"/>
    <s v="RGB"/>
    <s v="VTE"/>
    <s v="FMM"/>
    <s v="B_Prime"/>
    <s v="SFC"/>
    <n v="0.1"/>
    <n v="1.7983407590053189"/>
    <n v="217.82439130194436"/>
  </r>
  <r>
    <x v="3"/>
    <s v="SDC"/>
    <x v="6"/>
    <x v="0"/>
    <s v="RGB"/>
    <s v="VTE"/>
    <s v="FMM"/>
    <s v="CPL"/>
    <s v="Dongjin Semichem"/>
    <n v="0.4"/>
    <n v="1.9016951797602168"/>
    <n v="980.20976085874941"/>
  </r>
  <r>
    <x v="3"/>
    <s v="SDC"/>
    <x v="6"/>
    <x v="0"/>
    <s v="RGB"/>
    <s v="VTE"/>
    <s v="FMM"/>
    <s v="CPL"/>
    <s v="Hodogaya"/>
    <n v="0.2"/>
    <n v="0.95084758988010842"/>
    <n v="490.1048804293747"/>
  </r>
  <r>
    <x v="3"/>
    <s v="SDC"/>
    <x v="6"/>
    <x v="0"/>
    <s v="RGB"/>
    <s v="VTE"/>
    <s v="FMM"/>
    <s v="CPL"/>
    <s v="Solus AM"/>
    <n v="0.4"/>
    <n v="1.9016951797602168"/>
    <n v="980.20976085874941"/>
  </r>
  <r>
    <x v="3"/>
    <s v="SDC"/>
    <x v="6"/>
    <x v="0"/>
    <s v="RGB"/>
    <s v="VTE"/>
    <s v="FMM"/>
    <s v="EIL"/>
    <s v="Solus AM"/>
    <n v="1"/>
    <n v="0.26366547677954766"/>
    <n v="544.56097825486086"/>
  </r>
  <r>
    <x v="3"/>
    <s v="SDC"/>
    <x v="6"/>
    <x v="0"/>
    <s v="RGB"/>
    <s v="VTE"/>
    <s v="FMM"/>
    <s v="ETL"/>
    <s v="LG Chem"/>
    <n v="1"/>
    <n v="27.400432575984688"/>
    <n v="1225.2622010734367"/>
  </r>
  <r>
    <x v="3"/>
    <s v="SDC"/>
    <x v="6"/>
    <x v="0"/>
    <s v="RGB"/>
    <s v="VTE"/>
    <s v="FMM"/>
    <s v="G_Dopant"/>
    <s v="UDC"/>
    <n v="1"/>
    <n v="88.673074749312391"/>
    <n v="237.45391493671255"/>
  </r>
  <r>
    <x v="3"/>
    <s v="SDC"/>
    <x v="6"/>
    <x v="0"/>
    <s v="RGB"/>
    <s v="VTE"/>
    <s v="FMM"/>
    <s v="G_Host"/>
    <s v="NSCC"/>
    <n v="0.03"/>
    <n v="3.8682419811407707"/>
    <n v="107.03439917423124"/>
  </r>
  <r>
    <x v="3"/>
    <s v="SDC"/>
    <x v="6"/>
    <x v="0"/>
    <s v="RGB"/>
    <s v="VTE"/>
    <s v="FMM"/>
    <s v="G_Host"/>
    <s v="Samsung SDI"/>
    <n v="0.97"/>
    <n v="125.07315739021826"/>
    <n v="3460.7789066334772"/>
  </r>
  <r>
    <x v="3"/>
    <s v="SDC"/>
    <x v="6"/>
    <x v="0"/>
    <s v="RGB"/>
    <s v="VTE"/>
    <s v="FMM"/>
    <s v="G_Prime"/>
    <s v="Duksan Neolux"/>
    <n v="0.7"/>
    <n v="23.792411596357166"/>
    <n v="2358.629737066366"/>
  </r>
  <r>
    <x v="3"/>
    <s v="SDC"/>
    <x v="6"/>
    <x v="0"/>
    <s v="RGB"/>
    <s v="VTE"/>
    <s v="FMM"/>
    <s v="G_Prime"/>
    <s v="Merck"/>
    <n v="0.3"/>
    <n v="10.196747827010215"/>
    <n v="1010.8413158855855"/>
  </r>
  <r>
    <x v="3"/>
    <s v="SDC"/>
    <x v="6"/>
    <x v="0"/>
    <s v="RGB"/>
    <s v="VTE"/>
    <s v="FMM"/>
    <s v="HIL"/>
    <s v="Duksan Neolux"/>
    <n v="0.6"/>
    <n v="1.0014673515937229"/>
    <n v="392.0839043434998"/>
  </r>
  <r>
    <x v="3"/>
    <s v="SDC"/>
    <x v="6"/>
    <x v="0"/>
    <s v="RGB"/>
    <s v="VTE"/>
    <s v="FMM"/>
    <s v="HIL"/>
    <s v="Solus AM"/>
    <n v="0.4"/>
    <n v="0.66764490106248198"/>
    <n v="261.3892695623332"/>
  </r>
  <r>
    <x v="3"/>
    <s v="SDC"/>
    <x v="6"/>
    <x v="0"/>
    <s v="RGB"/>
    <s v="VTE"/>
    <s v="FMM"/>
    <s v="HTL"/>
    <s v="Duksan Neolux"/>
    <n v="0.6"/>
    <n v="10.661980544063846"/>
    <n v="4200.8989751089257"/>
  </r>
  <r>
    <x v="3"/>
    <s v="SDC"/>
    <x v="6"/>
    <x v="0"/>
    <s v="RGB"/>
    <s v="VTE"/>
    <s v="FMM"/>
    <s v="HTL"/>
    <s v="Solus AM"/>
    <n v="0.4"/>
    <n v="7.1079870293758987"/>
    <n v="2800.5993167392839"/>
  </r>
  <r>
    <x v="3"/>
    <s v="SDC"/>
    <x v="6"/>
    <x v="0"/>
    <s v="RGB"/>
    <s v="VTE"/>
    <s v="FMM"/>
    <s v="P_Dopant"/>
    <s v="Novaled"/>
    <n v="1"/>
    <n v="22.135039075501812"/>
    <n v="92.575366303326348"/>
  </r>
  <r>
    <x v="3"/>
    <s v="SDC"/>
    <x v="6"/>
    <x v="0"/>
    <s v="RGB"/>
    <s v="VTE"/>
    <s v="FMM"/>
    <s v="R_Dopant"/>
    <s v="UDC"/>
    <n v="1"/>
    <n v="31.515526091805835"/>
    <n v="134.64419792015792"/>
  </r>
  <r>
    <x v="3"/>
    <s v="SDC"/>
    <x v="6"/>
    <x v="0"/>
    <s v="RGB"/>
    <s v="VTE"/>
    <s v="FMM"/>
    <s v="R_Host"/>
    <s v="Duksan Neolux"/>
    <n v="0.17"/>
    <n v="18.006343218725405"/>
    <n v="610.38703057138252"/>
  </r>
  <r>
    <x v="3"/>
    <s v="SDC"/>
    <x v="6"/>
    <x v="0"/>
    <s v="RGB"/>
    <s v="VTE"/>
    <s v="FMM"/>
    <s v="R_Host"/>
    <s v="DuPont"/>
    <n v="0.83"/>
    <n v="87.913322773776954"/>
    <n v="2980.1249139661613"/>
  </r>
  <r>
    <x v="3"/>
    <s v="SDC"/>
    <x v="6"/>
    <x v="0"/>
    <s v="RGB"/>
    <s v="VTE"/>
    <s v="FMM"/>
    <s v="R_Prime"/>
    <s v="Duksan Neolux"/>
    <n v="1"/>
    <n v="57.861155986109104"/>
    <n v="5990.1707608034694"/>
  </r>
  <r>
    <x v="3"/>
    <s v="SDC"/>
    <x v="7"/>
    <x v="2"/>
    <s v="Blue"/>
    <s v="VTE"/>
    <s v="Open"/>
    <s v="aETL"/>
    <s v="LG Chem"/>
    <n v="0.3"/>
    <n v="2.2048327187641323"/>
    <n v="112.46794453124998"/>
  </r>
  <r>
    <x v="3"/>
    <s v="SDC"/>
    <x v="7"/>
    <x v="2"/>
    <s v="Blue"/>
    <s v="VTE"/>
    <s v="Open"/>
    <s v="aETL"/>
    <s v="Novaled"/>
    <n v="0.7"/>
    <n v="5.1446096771163088"/>
    <n v="262.42520390624998"/>
  </r>
  <r>
    <x v="3"/>
    <s v="SDC"/>
    <x v="7"/>
    <x v="2"/>
    <s v="Blue"/>
    <s v="VTE"/>
    <s v="Open"/>
    <s v="B_Dopant"/>
    <s v="Idemitsu Kosan"/>
    <n v="1"/>
    <n v="2.5274221524676177"/>
    <n v="14.281643749999999"/>
  </r>
  <r>
    <x v="3"/>
    <s v="SDC"/>
    <x v="7"/>
    <x v="2"/>
    <s v="Blue"/>
    <s v="VTE"/>
    <s v="Open"/>
    <s v="B_Host"/>
    <s v="Idemitsu Kosan"/>
    <n v="0.9"/>
    <n v="12.339340200000001"/>
    <n v="440.69072142857146"/>
  </r>
  <r>
    <x v="3"/>
    <s v="SDC"/>
    <x v="7"/>
    <x v="2"/>
    <s v="Blue"/>
    <s v="VTE"/>
    <s v="Open"/>
    <s v="B_Host"/>
    <s v="SFC"/>
    <n v="0.1"/>
    <n v="1.3710378000000003"/>
    <n v="48.965635714285725"/>
  </r>
  <r>
    <x v="3"/>
    <s v="SDC"/>
    <x v="7"/>
    <x v="2"/>
    <s v="Blue"/>
    <s v="VTE"/>
    <s v="Open"/>
    <s v="B_Prime"/>
    <s v="Duksan Neolux"/>
    <n v="0.7"/>
    <n v="3.6359283434799892"/>
    <n v="321.33698437499993"/>
  </r>
  <r>
    <x v="3"/>
    <s v="SDC"/>
    <x v="7"/>
    <x v="2"/>
    <s v="Blue"/>
    <s v="VTE"/>
    <s v="Open"/>
    <s v="B_Prime"/>
    <s v="Idemitsu Kosan"/>
    <n v="0.3"/>
    <n v="1.5582550043485666"/>
    <n v="137.71585044642853"/>
  </r>
  <r>
    <x v="3"/>
    <s v="SDC"/>
    <x v="7"/>
    <x v="2"/>
    <s v="Blue"/>
    <s v="VTE"/>
    <s v="Open"/>
    <s v="CPL"/>
    <s v="Hodogaya"/>
    <n v="1"/>
    <n v="0.80383809102517667"/>
    <n v="571.26575000000003"/>
  </r>
  <r>
    <x v="3"/>
    <s v="SDC"/>
    <x v="7"/>
    <x v="2"/>
    <s v="Blue"/>
    <s v="VTE"/>
    <s v="Open"/>
    <s v="EIL"/>
    <s v="DuPont"/>
    <n v="0.5"/>
    <n v="8.0867201791920314E-3"/>
    <n v="22.315068359374997"/>
  </r>
  <r>
    <x v="3"/>
    <s v="SDC"/>
    <x v="7"/>
    <x v="2"/>
    <s v="Blue"/>
    <s v="VTE"/>
    <s v="Open"/>
    <s v="EIL"/>
    <s v="Unknown"/>
    <n v="0.5"/>
    <n v="8.0867201791920314E-3"/>
    <n v="22.315068359374997"/>
  </r>
  <r>
    <x v="3"/>
    <s v="SDC"/>
    <x v="7"/>
    <x v="2"/>
    <s v="Blue"/>
    <s v="VTE"/>
    <s v="Open"/>
    <s v="ETL"/>
    <s v="LG Chem"/>
    <n v="0.4"/>
    <n v="4.3924541079605195"/>
    <n v="225.49963815789476"/>
  </r>
  <r>
    <x v="3"/>
    <s v="SDC"/>
    <x v="7"/>
    <x v="2"/>
    <s v="Blue"/>
    <s v="VTE"/>
    <s v="Open"/>
    <s v="ETL"/>
    <s v="Novaled"/>
    <n v="0.6"/>
    <n v="6.5886811619407784"/>
    <n v="338.24945723684209"/>
  </r>
  <r>
    <x v="3"/>
    <s v="SDC"/>
    <x v="7"/>
    <x v="2"/>
    <s v="Blue"/>
    <s v="VTE"/>
    <s v="Open"/>
    <s v="G_Dopant"/>
    <s v="UDC"/>
    <n v="1"/>
    <n v="7.0437160797117855"/>
    <n v="19.92106205128205"/>
  </r>
  <r>
    <x v="3"/>
    <s v="SDC"/>
    <x v="7"/>
    <x v="2"/>
    <s v="Blue"/>
    <s v="VTE"/>
    <s v="Open"/>
    <s v="G_Host"/>
    <s v="Samsung SDI"/>
    <n v="1"/>
    <n v="6.1364280853042148"/>
    <n v="277.47193571428568"/>
  </r>
  <r>
    <x v="3"/>
    <s v="SDC"/>
    <x v="7"/>
    <x v="2"/>
    <s v="Blue"/>
    <s v="VTE"/>
    <s v="Open"/>
    <s v="G_Prime"/>
    <s v="Duksan Neolux"/>
    <n v="1"/>
    <n v="2.9457275555729745"/>
    <n v="312.41095703124995"/>
  </r>
  <r>
    <x v="3"/>
    <s v="SDC"/>
    <x v="7"/>
    <x v="2"/>
    <s v="Blue"/>
    <s v="VTE"/>
    <s v="Open"/>
    <s v="HTL"/>
    <s v="Duksan Neolux"/>
    <n v="0.5"/>
    <n v="2.4980238266470383"/>
    <n v="964.0109531249999"/>
  </r>
  <r>
    <x v="3"/>
    <s v="SDC"/>
    <x v="7"/>
    <x v="2"/>
    <s v="Blue"/>
    <s v="VTE"/>
    <s v="Open"/>
    <s v="HTL"/>
    <s v="Merck"/>
    <n v="0.5"/>
    <n v="2.4980238266470383"/>
    <n v="964.0109531249999"/>
  </r>
  <r>
    <x v="3"/>
    <s v="SDC"/>
    <x v="7"/>
    <x v="2"/>
    <s v="Blue"/>
    <s v="VTE"/>
    <s v="Open"/>
    <s v="n/p_CGL"/>
    <s v="Merck"/>
    <n v="0.6"/>
    <n v="9.7624046112031184"/>
    <n v="428.44931249999996"/>
  </r>
  <r>
    <x v="3"/>
    <s v="SDC"/>
    <x v="7"/>
    <x v="2"/>
    <s v="Blue"/>
    <s v="VTE"/>
    <s v="Open"/>
    <s v="n/p_CGL"/>
    <s v="Toray"/>
    <n v="0.4"/>
    <n v="6.5082697408020804"/>
    <n v="285.63287500000001"/>
  </r>
  <r>
    <x v="3"/>
    <s v="SDC"/>
    <x v="7"/>
    <x v="2"/>
    <s v="Blue"/>
    <s v="VTE"/>
    <s v="Open"/>
    <s v="P_Dopant"/>
    <s v="Novaled"/>
    <n v="1"/>
    <n v="25.163087495416704"/>
    <n v="99.019396666666651"/>
  </r>
  <r>
    <x v="3"/>
    <s v="Tianma"/>
    <x v="0"/>
    <x v="0"/>
    <s v="RGB"/>
    <s v="VTE"/>
    <s v="FMM"/>
    <s v="aETL"/>
    <s v="Solus AM"/>
    <n v="0.8"/>
    <n v="7.7039113554999119"/>
    <n v="296.20788694025759"/>
  </r>
  <r>
    <x v="3"/>
    <s v="Tianma"/>
    <x v="0"/>
    <x v="0"/>
    <s v="RGB"/>
    <s v="VTE"/>
    <s v="FMM"/>
    <s v="aETL"/>
    <s v="Sunera"/>
    <n v="0.2"/>
    <n v="1.925977838874978"/>
    <n v="74.051971735064399"/>
  </r>
  <r>
    <x v="3"/>
    <s v="Tianma"/>
    <x v="0"/>
    <x v="0"/>
    <s v="RGB"/>
    <s v="VTE"/>
    <s v="FMM"/>
    <s v="B_Dopant"/>
    <s v="SFC"/>
    <n v="0.3"/>
    <n v="1.8039916982666953"/>
    <n v="7.2442146262562996"/>
  </r>
  <r>
    <x v="3"/>
    <s v="Tianma"/>
    <x v="0"/>
    <x v="0"/>
    <s v="RGB"/>
    <s v="VTE"/>
    <s v="FMM"/>
    <s v="B_Dopant"/>
    <s v="Sunera"/>
    <n v="0.7"/>
    <n v="4.2093139626222884"/>
    <n v="16.903167461264697"/>
  </r>
  <r>
    <x v="3"/>
    <s v="Tianma"/>
    <x v="0"/>
    <x v="0"/>
    <s v="RGB"/>
    <s v="VTE"/>
    <s v="FMM"/>
    <s v="B_Host"/>
    <s v="Idemitsu Kosan"/>
    <n v="0.7"/>
    <n v="10.121831792595355"/>
    <n v="338.06334922529396"/>
  </r>
  <r>
    <x v="3"/>
    <s v="Tianma"/>
    <x v="0"/>
    <x v="0"/>
    <s v="RGB"/>
    <s v="VTE"/>
    <s v="FMM"/>
    <s v="B_Host"/>
    <s v="LG Chem"/>
    <n v="0.3"/>
    <n v="4.3379279111122955"/>
    <n v="144.884292525126"/>
  </r>
  <r>
    <x v="3"/>
    <s v="Tianma"/>
    <x v="0"/>
    <x v="0"/>
    <s v="RGB"/>
    <s v="VTE"/>
    <s v="FMM"/>
    <s v="B_Prime"/>
    <s v="Idemitsu Kosan"/>
    <n v="0.7"/>
    <n v="7.7933917972537969"/>
    <n v="755.94721146211577"/>
  </r>
  <r>
    <x v="3"/>
    <s v="Tianma"/>
    <x v="0"/>
    <x v="0"/>
    <s v="RGB"/>
    <s v="VTE"/>
    <s v="FMM"/>
    <s v="B_Prime"/>
    <s v="Unknown"/>
    <n v="0.3"/>
    <n v="3.340025055965913"/>
    <n v="323.97737634090674"/>
  </r>
  <r>
    <x v="3"/>
    <s v="Tianma"/>
    <x v="0"/>
    <x v="0"/>
    <s v="RGB"/>
    <s v="VTE"/>
    <s v="FMM"/>
    <s v="CPL"/>
    <s v="Aglaia Tech"/>
    <n v="0.5"/>
    <n v="0.76403936761170277"/>
    <n v="388.77285160908809"/>
  </r>
  <r>
    <x v="3"/>
    <s v="Tianma"/>
    <x v="0"/>
    <x v="0"/>
    <s v="RGB"/>
    <s v="VTE"/>
    <s v="FMM"/>
    <s v="CPL"/>
    <s v="Lumilan"/>
    <n v="0.5"/>
    <n v="0.76403936761170277"/>
    <n v="388.77285160908809"/>
  </r>
  <r>
    <x v="3"/>
    <s v="Tianma"/>
    <x v="0"/>
    <x v="0"/>
    <s v="RGB"/>
    <s v="VTE"/>
    <s v="FMM"/>
    <s v="EIL"/>
    <s v="Hyperion"/>
    <n v="0.5"/>
    <n v="8.4617930482731987E-2"/>
    <n v="148.10394347012883"/>
  </r>
  <r>
    <x v="3"/>
    <s v="Tianma"/>
    <x v="0"/>
    <x v="0"/>
    <s v="RGB"/>
    <s v="VTE"/>
    <s v="FMM"/>
    <s v="EIL"/>
    <s v="Jilin OLED"/>
    <n v="0.5"/>
    <n v="8.4617930482731987E-2"/>
    <n v="148.10394347012883"/>
  </r>
  <r>
    <x v="3"/>
    <s v="Tianma"/>
    <x v="0"/>
    <x v="0"/>
    <s v="RGB"/>
    <s v="VTE"/>
    <s v="FMM"/>
    <s v="ETL"/>
    <s v="Hyperion"/>
    <n v="0.25"/>
    <n v="2.0832660661924129"/>
    <n v="88.862366082077259"/>
  </r>
  <r>
    <x v="3"/>
    <s v="Tianma"/>
    <x v="0"/>
    <x v="0"/>
    <s v="RGB"/>
    <s v="VTE"/>
    <s v="FMM"/>
    <s v="ETL"/>
    <s v="LG Chem"/>
    <n v="0.5"/>
    <n v="4.1665321323848259"/>
    <n v="177.72473216415452"/>
  </r>
  <r>
    <x v="3"/>
    <s v="Tianma"/>
    <x v="0"/>
    <x v="0"/>
    <s v="RGB"/>
    <s v="VTE"/>
    <s v="FMM"/>
    <s v="ETL"/>
    <s v="Unknown"/>
    <n v="0.25"/>
    <n v="2.0832660661924129"/>
    <n v="88.862366082077259"/>
  </r>
  <r>
    <x v="3"/>
    <s v="Tianma"/>
    <x v="0"/>
    <x v="0"/>
    <s v="RGB"/>
    <s v="VTE"/>
    <s v="FMM"/>
    <s v="G_Dopant"/>
    <s v="UDC"/>
    <n v="1"/>
    <n v="26.226718476568216"/>
    <n v="47.04478204345267"/>
  </r>
  <r>
    <x v="3"/>
    <s v="Tianma"/>
    <x v="0"/>
    <x v="0"/>
    <s v="RGB"/>
    <s v="VTE"/>
    <s v="FMM"/>
    <s v="G_Host"/>
    <s v="LTOM"/>
    <n v="0.5"/>
    <n v="11.030305557166432"/>
    <n v="439.14541377770752"/>
  </r>
  <r>
    <x v="3"/>
    <s v="Tianma"/>
    <x v="0"/>
    <x v="0"/>
    <s v="RGB"/>
    <s v="VTE"/>
    <s v="FMM"/>
    <s v="G_Host"/>
    <s v="Samsung SDI"/>
    <n v="0.5"/>
    <n v="11.030305557166432"/>
    <n v="439.14541377770752"/>
  </r>
  <r>
    <x v="3"/>
    <s v="Tianma"/>
    <x v="0"/>
    <x v="0"/>
    <s v="RGB"/>
    <s v="VTE"/>
    <s v="FMM"/>
    <s v="G_Prime"/>
    <s v="Duksan Neolux"/>
    <n v="0.2"/>
    <n v="1.5804216541824792"/>
    <n v="173.10850535469601"/>
  </r>
  <r>
    <x v="3"/>
    <s v="Tianma"/>
    <x v="0"/>
    <x v="0"/>
    <s v="RGB"/>
    <s v="VTE"/>
    <s v="FMM"/>
    <s v="G_Prime"/>
    <s v="Merck"/>
    <n v="0.5"/>
    <n v="3.9510541354561979"/>
    <n v="432.77126338674003"/>
  </r>
  <r>
    <x v="3"/>
    <s v="Tianma"/>
    <x v="0"/>
    <x v="0"/>
    <s v="RGB"/>
    <s v="VTE"/>
    <s v="FMM"/>
    <s v="G_Prime"/>
    <s v="Unknown"/>
    <n v="0.3"/>
    <n v="2.3706324812737183"/>
    <n v="259.662758032044"/>
  </r>
  <r>
    <x v="3"/>
    <s v="Tianma"/>
    <x v="0"/>
    <x v="0"/>
    <s v="RGB"/>
    <s v="VTE"/>
    <s v="FMM"/>
    <s v="HIL"/>
    <s v="Unknown"/>
    <n v="1"/>
    <n v="0.41964885230979981"/>
    <n v="177.72473216415457"/>
  </r>
  <r>
    <x v="3"/>
    <s v="Tianma"/>
    <x v="0"/>
    <x v="0"/>
    <s v="RGB"/>
    <s v="VTE"/>
    <s v="FMM"/>
    <s v="HTL"/>
    <s v="Merck"/>
    <n v="0.5"/>
    <n v="2.2440341026736048"/>
    <n v="952.09677945082797"/>
  </r>
  <r>
    <x v="3"/>
    <s v="Tianma"/>
    <x v="0"/>
    <x v="0"/>
    <s v="RGB"/>
    <s v="VTE"/>
    <s v="FMM"/>
    <s v="HTL"/>
    <s v="Unknown"/>
    <n v="0.5"/>
    <n v="2.2440341026736048"/>
    <n v="952.09677945082797"/>
  </r>
  <r>
    <x v="3"/>
    <s v="Tianma"/>
    <x v="0"/>
    <x v="0"/>
    <s v="RGB"/>
    <s v="VTE"/>
    <s v="FMM"/>
    <s v="P_Dopant"/>
    <s v="Novaled"/>
    <n v="0.2"/>
    <n v="1.1909809547772543"/>
    <n v="5.03553407798438"/>
  </r>
  <r>
    <x v="3"/>
    <s v="Tianma"/>
    <x v="0"/>
    <x v="0"/>
    <s v="RGB"/>
    <s v="VTE"/>
    <s v="FMM"/>
    <s v="P_Dopant"/>
    <s v="Summer Sprout"/>
    <n v="0.8"/>
    <n v="4.7639238191090172"/>
    <n v="20.14213631193752"/>
  </r>
  <r>
    <x v="3"/>
    <s v="Tianma"/>
    <x v="0"/>
    <x v="0"/>
    <s v="RGB"/>
    <s v="VTE"/>
    <s v="FMM"/>
    <s v="R_Dopant"/>
    <s v="UDC"/>
    <n v="1"/>
    <n v="8.0971026621734801"/>
    <n v="29.953606544520436"/>
  </r>
  <r>
    <x v="3"/>
    <s v="Tianma"/>
    <x v="0"/>
    <x v="0"/>
    <s v="RGB"/>
    <s v="VTE"/>
    <s v="FMM"/>
    <s v="R_Host"/>
    <s v="DuPont"/>
    <n v="0.9"/>
    <n v="20.426122577295857"/>
    <n v="786.28217179366129"/>
  </r>
  <r>
    <x v="3"/>
    <s v="Tianma"/>
    <x v="0"/>
    <x v="0"/>
    <s v="RGB"/>
    <s v="VTE"/>
    <s v="FMM"/>
    <s v="R_Host"/>
    <s v="SFC"/>
    <n v="0.1"/>
    <n v="2.2695691752550951"/>
    <n v="87.364685754851251"/>
  </r>
  <r>
    <x v="3"/>
    <s v="Tianma"/>
    <x v="0"/>
    <x v="0"/>
    <s v="RGB"/>
    <s v="VTE"/>
    <s v="FMM"/>
    <s v="R_Prime"/>
    <s v="Jilin OLED"/>
    <n v="1"/>
    <n v="21.455480355443175"/>
    <n v="2314.1241167207627"/>
  </r>
  <r>
    <x v="3"/>
    <s v="Truly"/>
    <x v="0"/>
    <x v="0"/>
    <s v="RGB"/>
    <s v="VTE"/>
    <s v="FMM"/>
    <s v="aETL"/>
    <s v="Solus AM"/>
    <n v="1"/>
    <n v="0.37073943393988645"/>
    <n v="14.254570083333332"/>
  </r>
  <r>
    <x v="3"/>
    <s v="Truly"/>
    <x v="0"/>
    <x v="0"/>
    <s v="RGB"/>
    <s v="VTE"/>
    <s v="FMM"/>
    <s v="B_Dopant"/>
    <s v="Idemitsu Kosan"/>
    <n v="0.5"/>
    <n v="0.11575260586215982"/>
    <n v="0.46482293749999998"/>
  </r>
  <r>
    <x v="3"/>
    <s v="Truly"/>
    <x v="0"/>
    <x v="0"/>
    <s v="RGB"/>
    <s v="VTE"/>
    <s v="FMM"/>
    <s v="B_Dopant"/>
    <s v="SFC"/>
    <n v="0.5"/>
    <n v="0.11575260586215982"/>
    <n v="0.46482293749999998"/>
  </r>
  <r>
    <x v="3"/>
    <s v="Truly"/>
    <x v="0"/>
    <x v="0"/>
    <s v="RGB"/>
    <s v="VTE"/>
    <s v="FMM"/>
    <s v="B_Host"/>
    <s v="Idemitsu Kosan"/>
    <n v="0.5"/>
    <n v="0.27834189050642261"/>
    <n v="9.2964587500000011"/>
  </r>
  <r>
    <x v="3"/>
    <s v="Truly"/>
    <x v="0"/>
    <x v="0"/>
    <s v="RGB"/>
    <s v="VTE"/>
    <s v="FMM"/>
    <s v="B_Host"/>
    <s v="SFC"/>
    <n v="0.5"/>
    <n v="0.27834189050642261"/>
    <n v="9.2964587500000011"/>
  </r>
  <r>
    <x v="3"/>
    <s v="Truly"/>
    <x v="0"/>
    <x v="0"/>
    <s v="RGB"/>
    <s v="VTE"/>
    <s v="FMM"/>
    <s v="B_Prime"/>
    <s v="DuPont"/>
    <n v="1"/>
    <n v="0.42862348451428933"/>
    <n v="41.575829409722225"/>
  </r>
  <r>
    <x v="3"/>
    <s v="Truly"/>
    <x v="0"/>
    <x v="0"/>
    <s v="RGB"/>
    <s v="VTE"/>
    <s v="FMM"/>
    <s v="CPL"/>
    <s v="Unknown"/>
    <n v="1"/>
    <n v="5.8829238205900011E-2"/>
    <n v="29.934597174999997"/>
  </r>
  <r>
    <x v="3"/>
    <s v="Truly"/>
    <x v="0"/>
    <x v="0"/>
    <s v="RGB"/>
    <s v="VTE"/>
    <s v="FMM"/>
    <s v="EIL"/>
    <s v="Unknown"/>
    <n v="1"/>
    <n v="6.5153820599841566E-3"/>
    <n v="11.403656066666668"/>
  </r>
  <r>
    <x v="3"/>
    <s v="Truly"/>
    <x v="0"/>
    <x v="0"/>
    <s v="RGB"/>
    <s v="VTE"/>
    <s v="FMM"/>
    <s v="ETL"/>
    <s v="DuPont"/>
    <n v="0.1"/>
    <n v="3.2081319588910799E-2"/>
    <n v="1.3684387279999997"/>
  </r>
  <r>
    <x v="3"/>
    <s v="Truly"/>
    <x v="0"/>
    <x v="0"/>
    <s v="RGB"/>
    <s v="VTE"/>
    <s v="FMM"/>
    <s v="ETL"/>
    <s v="LG Chem"/>
    <n v="0.3"/>
    <n v="9.6243958766732404E-2"/>
    <n v="4.1053161839999994"/>
  </r>
  <r>
    <x v="3"/>
    <s v="Truly"/>
    <x v="0"/>
    <x v="0"/>
    <s v="RGB"/>
    <s v="VTE"/>
    <s v="FMM"/>
    <s v="ETL"/>
    <s v="Merck"/>
    <n v="0.3"/>
    <n v="9.6243958766732404E-2"/>
    <n v="4.1053161839999994"/>
  </r>
  <r>
    <x v="3"/>
    <s v="Truly"/>
    <x v="0"/>
    <x v="0"/>
    <s v="RGB"/>
    <s v="VTE"/>
    <s v="FMM"/>
    <s v="ETL"/>
    <s v="Unknown"/>
    <n v="0.3"/>
    <n v="9.6243958766732404E-2"/>
    <n v="4.1053161839999994"/>
  </r>
  <r>
    <x v="3"/>
    <s v="Truly"/>
    <x v="0"/>
    <x v="0"/>
    <s v="RGB"/>
    <s v="VTE"/>
    <s v="FMM"/>
    <s v="G_Dopant"/>
    <s v="UDC"/>
    <n v="1"/>
    <n v="1.0096978860134054"/>
    <n v="1.8111689047058819"/>
  </r>
  <r>
    <x v="3"/>
    <s v="Truly"/>
    <x v="0"/>
    <x v="0"/>
    <s v="RGB"/>
    <s v="VTE"/>
    <s v="FMM"/>
    <s v="G_Host"/>
    <s v="DuPont"/>
    <n v="0.1"/>
    <n v="8.4930764122116614E-2"/>
    <n v="3.3813166244186048"/>
  </r>
  <r>
    <x v="3"/>
    <s v="Truly"/>
    <x v="0"/>
    <x v="0"/>
    <s v="RGB"/>
    <s v="VTE"/>
    <s v="FMM"/>
    <s v="G_Host"/>
    <s v="Merck"/>
    <n v="0.2"/>
    <n v="0.16986152824423323"/>
    <n v="6.7626332488372096"/>
  </r>
  <r>
    <x v="3"/>
    <s v="Truly"/>
    <x v="0"/>
    <x v="0"/>
    <s v="RGB"/>
    <s v="VTE"/>
    <s v="FMM"/>
    <s v="G_Host"/>
    <s v="Samsung SDI"/>
    <n v="0.7"/>
    <n v="0.59451534885481627"/>
    <n v="23.669216370930233"/>
  </r>
  <r>
    <x v="3"/>
    <s v="Truly"/>
    <x v="0"/>
    <x v="0"/>
    <s v="RGB"/>
    <s v="VTE"/>
    <s v="FMM"/>
    <s v="G_Prime"/>
    <s v="DuPont"/>
    <n v="1"/>
    <n v="0.30422189582420517"/>
    <n v="33.322371623376625"/>
  </r>
  <r>
    <x v="3"/>
    <s v="Truly"/>
    <x v="0"/>
    <x v="0"/>
    <s v="RGB"/>
    <s v="VTE"/>
    <s v="FMM"/>
    <s v="HIL"/>
    <s v="Unknown"/>
    <n v="1"/>
    <n v="1.6155988383515087E-2"/>
    <n v="6.8421936400000005"/>
  </r>
  <r>
    <x v="3"/>
    <s v="Truly"/>
    <x v="0"/>
    <x v="0"/>
    <s v="RGB"/>
    <s v="VTE"/>
    <s v="FMM"/>
    <s v="HTL"/>
    <s v="Duksan Neolux"/>
    <n v="1"/>
    <n v="0.17278535945210699"/>
    <n v="73.309217571428562"/>
  </r>
  <r>
    <x v="3"/>
    <s v="Truly"/>
    <x v="0"/>
    <x v="0"/>
    <s v="RGB"/>
    <s v="VTE"/>
    <s v="FMM"/>
    <s v="P_Dopant"/>
    <s v="Novaled"/>
    <n v="0.2"/>
    <n v="4.5851369220865357E-2"/>
    <n v="0.19386215313333335"/>
  </r>
  <r>
    <x v="3"/>
    <s v="Truly"/>
    <x v="0"/>
    <x v="0"/>
    <s v="RGB"/>
    <s v="VTE"/>
    <s v="FMM"/>
    <s v="P_Dopant"/>
    <s v="Unknown"/>
    <n v="0.8"/>
    <n v="0.18340547688346143"/>
    <n v="0.77544861253333341"/>
  </r>
  <r>
    <x v="3"/>
    <s v="Truly"/>
    <x v="0"/>
    <x v="0"/>
    <s v="RGB"/>
    <s v="VTE"/>
    <s v="FMM"/>
    <s v="R_Dopant"/>
    <s v="UDC"/>
    <n v="1"/>
    <n v="0.31172895107462434"/>
    <n v="1.1531787033707868"/>
  </r>
  <r>
    <x v="3"/>
    <s v="Truly"/>
    <x v="0"/>
    <x v="0"/>
    <s v="RGB"/>
    <s v="VTE"/>
    <s v="FMM"/>
    <s v="R_Host"/>
    <s v="Duksan Neolux"/>
    <n v="0.5"/>
    <n v="0.43687875028353762"/>
    <n v="16.817189424157302"/>
  </r>
  <r>
    <x v="3"/>
    <s v="Truly"/>
    <x v="0"/>
    <x v="0"/>
    <s v="RGB"/>
    <s v="VTE"/>
    <s v="FMM"/>
    <s v="R_Host"/>
    <s v="DuPont"/>
    <n v="0.5"/>
    <n v="0.43687875028353762"/>
    <n v="16.817189424157302"/>
  </r>
  <r>
    <x v="3"/>
    <s v="Truly"/>
    <x v="0"/>
    <x v="0"/>
    <s v="RGB"/>
    <s v="VTE"/>
    <s v="FMM"/>
    <s v="R_Prime"/>
    <s v="DuPont"/>
    <n v="0.1"/>
    <n v="8.2601081708518084E-2"/>
    <n v="8.9091063020833339"/>
  </r>
  <r>
    <x v="3"/>
    <s v="Truly"/>
    <x v="0"/>
    <x v="0"/>
    <s v="RGB"/>
    <s v="VTE"/>
    <s v="FMM"/>
    <s v="R_Prime"/>
    <s v="Unknown"/>
    <n v="0.9"/>
    <n v="0.74340973537666266"/>
    <n v="80.181956718750001"/>
  </r>
  <r>
    <x v="3"/>
    <s v="Visionox"/>
    <x v="8"/>
    <x v="1"/>
    <s v="RGB"/>
    <s v="VTE"/>
    <s v="FMM"/>
    <s v="aETL"/>
    <s v="Solus AM"/>
    <n v="0.7"/>
    <n v="0.25024137916029965"/>
    <n v="13.32"/>
  </r>
  <r>
    <x v="3"/>
    <s v="Visionox"/>
    <x v="8"/>
    <x v="1"/>
    <s v="RGB"/>
    <s v="VTE"/>
    <s v="FMM"/>
    <s v="aETL"/>
    <s v="Sunera"/>
    <n v="0.3"/>
    <n v="0.10724630535441412"/>
    <n v="5.7085714285714282"/>
  </r>
  <r>
    <x v="3"/>
    <s v="Visionox"/>
    <x v="8"/>
    <x v="1"/>
    <s v="RGB"/>
    <s v="VTE"/>
    <s v="FMM"/>
    <s v="B_Dopant"/>
    <s v="SK JNC"/>
    <n v="0.5"/>
    <n v="7.0480024962987262E-2"/>
    <n v="0.4506766917293234"/>
  </r>
  <r>
    <x v="3"/>
    <s v="Visionox"/>
    <x v="8"/>
    <x v="1"/>
    <s v="RGB"/>
    <s v="VTE"/>
    <s v="FMM"/>
    <s v="B_Dopant"/>
    <s v="Sunera"/>
    <n v="0.5"/>
    <n v="7.0480024962987262E-2"/>
    <n v="0.4506766917293234"/>
  </r>
  <r>
    <x v="3"/>
    <s v="Visionox"/>
    <x v="8"/>
    <x v="1"/>
    <s v="RGB"/>
    <s v="VTE"/>
    <s v="FMM"/>
    <s v="B_Host"/>
    <s v="Idemitsu Kosan"/>
    <n v="0.9"/>
    <n v="0.26422124229897492"/>
    <n v="16.22436090225564"/>
  </r>
  <r>
    <x v="3"/>
    <s v="Visionox"/>
    <x v="8"/>
    <x v="1"/>
    <s v="RGB"/>
    <s v="VTE"/>
    <s v="FMM"/>
    <s v="B_Host"/>
    <s v="SFC"/>
    <n v="0.1"/>
    <n v="2.9357915810997216E-2"/>
    <n v="1.8027067669172936"/>
  </r>
  <r>
    <x v="3"/>
    <s v="Visionox"/>
    <x v="8"/>
    <x v="1"/>
    <s v="RGB"/>
    <s v="VTE"/>
    <s v="FMM"/>
    <s v="B_Prime"/>
    <s v="Jilin OLED"/>
    <n v="0.5"/>
    <n v="0.15174340305476378"/>
    <n v="19.028571428571432"/>
  </r>
  <r>
    <x v="3"/>
    <s v="Visionox"/>
    <x v="8"/>
    <x v="1"/>
    <s v="RGB"/>
    <s v="VTE"/>
    <s v="FMM"/>
    <s v="B_Prime"/>
    <s v="Sunera"/>
    <n v="0.5"/>
    <n v="0.15174340305476378"/>
    <n v="19.028571428571432"/>
  </r>
  <r>
    <x v="3"/>
    <s v="Visionox"/>
    <x v="8"/>
    <x v="1"/>
    <s v="RGB"/>
    <s v="VTE"/>
    <s v="FMM"/>
    <s v="CPL"/>
    <s v="Sunera"/>
    <n v="1"/>
    <n v="3.2140409188936701E-2"/>
    <n v="34.251428571428569"/>
  </r>
  <r>
    <x v="3"/>
    <s v="Visionox"/>
    <x v="8"/>
    <x v="1"/>
    <s v="RGB"/>
    <s v="VTE"/>
    <s v="FMM"/>
    <s v="EIL"/>
    <s v="EMT"/>
    <n v="0.7"/>
    <n v="2.503803105019868E-3"/>
    <n v="5.3280000000000012"/>
  </r>
  <r>
    <x v="3"/>
    <s v="Visionox"/>
    <x v="8"/>
    <x v="1"/>
    <s v="RGB"/>
    <s v="VTE"/>
    <s v="FMM"/>
    <s v="EIL"/>
    <s v="Unknown"/>
    <n v="0.3"/>
    <n v="1.0730584735799433E-3"/>
    <n v="2.2834285714285718"/>
  </r>
  <r>
    <x v="3"/>
    <s v="Visionox"/>
    <x v="8"/>
    <x v="1"/>
    <s v="RGB"/>
    <s v="VTE"/>
    <s v="FMM"/>
    <s v="ETL"/>
    <s v="LG Chem"/>
    <n v="0.45"/>
    <n v="0.12975473852154387"/>
    <n v="7.7065714285714275"/>
  </r>
  <r>
    <x v="3"/>
    <s v="Visionox"/>
    <x v="8"/>
    <x v="1"/>
    <s v="RGB"/>
    <s v="VTE"/>
    <s v="FMM"/>
    <s v="ETL"/>
    <s v="Solus AM"/>
    <n v="0.3"/>
    <n v="8.6503159014362591E-2"/>
    <n v="5.137714285714285"/>
  </r>
  <r>
    <x v="3"/>
    <s v="Visionox"/>
    <x v="8"/>
    <x v="1"/>
    <s v="RGB"/>
    <s v="VTE"/>
    <s v="FMM"/>
    <s v="ETL"/>
    <s v="Unknown"/>
    <n v="0.25"/>
    <n v="7.2085965845302163E-2"/>
    <n v="4.2814285714285711"/>
  </r>
  <r>
    <x v="3"/>
    <s v="Visionox"/>
    <x v="8"/>
    <x v="1"/>
    <s v="RGB"/>
    <s v="VTE"/>
    <s v="FMM"/>
    <s v="G_Dopant"/>
    <s v="UDC"/>
    <n v="1"/>
    <n v="0.62291753542452599"/>
    <n v="2.9002167487684734"/>
  </r>
  <r>
    <x v="3"/>
    <s v="Visionox"/>
    <x v="8"/>
    <x v="1"/>
    <s v="RGB"/>
    <s v="VTE"/>
    <s v="FMM"/>
    <s v="G_Host"/>
    <s v="Merck"/>
    <n v="0.1"/>
    <n v="8.8721979160495665E-2"/>
    <n v="4.4618719211822677"/>
  </r>
  <r>
    <x v="3"/>
    <s v="Visionox"/>
    <x v="8"/>
    <x v="1"/>
    <s v="RGB"/>
    <s v="VTE"/>
    <s v="FMM"/>
    <s v="G_Host"/>
    <s v="Samsung SDI"/>
    <n v="0.9"/>
    <n v="0.79849781244446094"/>
    <n v="40.1568472906404"/>
  </r>
  <r>
    <x v="3"/>
    <s v="Visionox"/>
    <x v="8"/>
    <x v="1"/>
    <s v="RGB"/>
    <s v="VTE"/>
    <s v="FMM"/>
    <s v="G_Prime"/>
    <s v="Jilin OLED"/>
    <n v="1"/>
    <n v="0.48116159967152333"/>
    <n v="57.085714285714289"/>
  </r>
  <r>
    <x v="3"/>
    <s v="Visionox"/>
    <x v="8"/>
    <x v="1"/>
    <s v="RGB"/>
    <s v="VTE"/>
    <s v="FMM"/>
    <s v="HIL"/>
    <s v="Unknown"/>
    <n v="1"/>
    <n v="8.5554121897513224E-3"/>
    <n v="9.1337142857142872"/>
  </r>
  <r>
    <x v="3"/>
    <s v="Visionox"/>
    <x v="8"/>
    <x v="1"/>
    <s v="RGB"/>
    <s v="VTE"/>
    <s v="FMM"/>
    <s v="HTL"/>
    <s v="Merck"/>
    <n v="0.5"/>
    <n v="5.3707781991673517E-2"/>
    <n v="48.930612244897958"/>
  </r>
  <r>
    <x v="3"/>
    <s v="Visionox"/>
    <x v="8"/>
    <x v="1"/>
    <s v="RGB"/>
    <s v="VTE"/>
    <s v="FMM"/>
    <s v="HTL"/>
    <s v="Unknown"/>
    <n v="0.5"/>
    <n v="5.3707781991673517E-2"/>
    <n v="48.930612244897958"/>
  </r>
  <r>
    <x v="3"/>
    <s v="Visionox"/>
    <x v="8"/>
    <x v="1"/>
    <s v="RGB"/>
    <s v="VTE"/>
    <s v="FMM"/>
    <s v="P_Dopant"/>
    <s v="Novaled"/>
    <n v="0.8"/>
    <n v="0.22358045712836866"/>
    <n v="1.0351542857142859"/>
  </r>
  <r>
    <x v="3"/>
    <s v="Visionox"/>
    <x v="8"/>
    <x v="1"/>
    <s v="RGB"/>
    <s v="VTE"/>
    <s v="FMM"/>
    <s v="P_Dopant"/>
    <s v="Unknown"/>
    <n v="0.2"/>
    <n v="5.5895114282092165E-2"/>
    <n v="0.25878857142857148"/>
  </r>
  <r>
    <x v="3"/>
    <s v="Visionox"/>
    <x v="8"/>
    <x v="1"/>
    <s v="RGB"/>
    <s v="VTE"/>
    <s v="FMM"/>
    <s v="R_Dopant"/>
    <s v="UDC"/>
    <n v="1"/>
    <n v="0.31894626755514827"/>
    <n v="1.856854003139718"/>
  </r>
  <r>
    <x v="3"/>
    <s v="Visionox"/>
    <x v="8"/>
    <x v="1"/>
    <s v="RGB"/>
    <s v="VTE"/>
    <s v="FMM"/>
    <s v="R_Host"/>
    <s v="DuPont"/>
    <n v="0.6"/>
    <n v="0.53075032529011468"/>
    <n v="27.852810047095762"/>
  </r>
  <r>
    <x v="3"/>
    <s v="Visionox"/>
    <x v="8"/>
    <x v="1"/>
    <s v="RGB"/>
    <s v="VTE"/>
    <s v="FMM"/>
    <s v="R_Host"/>
    <s v="Unknown"/>
    <n v="0.4"/>
    <n v="0.35383355019340984"/>
    <n v="18.568540031397177"/>
  </r>
  <r>
    <x v="3"/>
    <s v="Visionox"/>
    <x v="8"/>
    <x v="1"/>
    <s v="RGB"/>
    <s v="VTE"/>
    <s v="FMM"/>
    <s v="R_Prime"/>
    <s v="DuPont"/>
    <n v="0.1"/>
    <n v="8.3827590110614511E-2"/>
    <n v="9.8948571428571448"/>
  </r>
  <r>
    <x v="3"/>
    <s v="Visionox"/>
    <x v="8"/>
    <x v="1"/>
    <s v="RGB"/>
    <s v="VTE"/>
    <s v="FMM"/>
    <s v="R_Prime"/>
    <s v="EMT"/>
    <n v="0.9"/>
    <n v="0.75444831099553056"/>
    <n v="89.053714285714292"/>
  </r>
  <r>
    <x v="3"/>
    <s v="Visionox"/>
    <x v="0"/>
    <x v="0"/>
    <s v="RGB"/>
    <s v="VTE"/>
    <s v="FMM"/>
    <s v="aETL"/>
    <s v="Solus AM"/>
    <n v="0.5"/>
    <n v="3.9143856898209157"/>
    <n v="150.50431661876218"/>
  </r>
  <r>
    <x v="3"/>
    <s v="Visionox"/>
    <x v="0"/>
    <x v="0"/>
    <s v="RGB"/>
    <s v="VTE"/>
    <s v="FMM"/>
    <s v="aETL"/>
    <s v="Sunera"/>
    <n v="0.5"/>
    <n v="3.9143856898209157"/>
    <n v="150.50431661876218"/>
  </r>
  <r>
    <x v="3"/>
    <s v="Visionox"/>
    <x v="0"/>
    <x v="0"/>
    <s v="RGB"/>
    <s v="VTE"/>
    <s v="FMM"/>
    <s v="B_Dopant"/>
    <s v="SK JNC"/>
    <n v="0.1"/>
    <n v="0.48886123510647328"/>
    <n v="1.9630997819838547"/>
  </r>
  <r>
    <x v="3"/>
    <s v="Visionox"/>
    <x v="0"/>
    <x v="0"/>
    <s v="RGB"/>
    <s v="VTE"/>
    <s v="FMM"/>
    <s v="B_Dopant"/>
    <s v="Sunera"/>
    <n v="0.9"/>
    <n v="4.3997511159582583"/>
    <n v="17.667898037854691"/>
  </r>
  <r>
    <x v="3"/>
    <s v="Visionox"/>
    <x v="0"/>
    <x v="0"/>
    <s v="RGB"/>
    <s v="VTE"/>
    <s v="FMM"/>
    <s v="B_Host"/>
    <s v="Idemitsu Kosan"/>
    <n v="1"/>
    <n v="11.755291326821238"/>
    <n v="392.61995639677093"/>
  </r>
  <r>
    <x v="3"/>
    <s v="Visionox"/>
    <x v="0"/>
    <x v="0"/>
    <s v="RGB"/>
    <s v="VTE"/>
    <s v="FMM"/>
    <s v="B_Prime"/>
    <s v="Jilin OLED"/>
    <n v="0.5"/>
    <n v="4.5255440358037484"/>
    <n v="438.97092347138971"/>
  </r>
  <r>
    <x v="3"/>
    <s v="Visionox"/>
    <x v="0"/>
    <x v="0"/>
    <s v="RGB"/>
    <s v="VTE"/>
    <s v="FMM"/>
    <s v="B_Prime"/>
    <s v="Sunera"/>
    <n v="0.5"/>
    <n v="4.5255440358037484"/>
    <n v="438.97092347138971"/>
  </r>
  <r>
    <x v="3"/>
    <s v="Visionox"/>
    <x v="0"/>
    <x v="0"/>
    <s v="RGB"/>
    <s v="VTE"/>
    <s v="FMM"/>
    <s v="CPL"/>
    <s v="Sunera"/>
    <n v="1"/>
    <n v="1.2422758794716167"/>
    <n v="632.11812979880108"/>
  </r>
  <r>
    <x v="3"/>
    <s v="Visionox"/>
    <x v="0"/>
    <x v="0"/>
    <s v="RGB"/>
    <s v="VTE"/>
    <s v="FMM"/>
    <s v="EIL"/>
    <s v="EMT"/>
    <n v="0.7"/>
    <n v="9.6308086894350928E-2"/>
    <n v="168.56483461301363"/>
  </r>
  <r>
    <x v="3"/>
    <s v="Visionox"/>
    <x v="0"/>
    <x v="0"/>
    <s v="RGB"/>
    <s v="VTE"/>
    <s v="FMM"/>
    <s v="EIL"/>
    <s v="Unknown"/>
    <n v="0.3"/>
    <n v="4.1274894383293258E-2"/>
    <n v="72.24207197700585"/>
  </r>
  <r>
    <x v="3"/>
    <s v="Visionox"/>
    <x v="0"/>
    <x v="0"/>
    <s v="RGB"/>
    <s v="VTE"/>
    <s v="FMM"/>
    <s v="ETL"/>
    <s v="LG Chem"/>
    <n v="0.7"/>
    <n v="4.7421478682430136"/>
    <n v="202.27780153561631"/>
  </r>
  <r>
    <x v="3"/>
    <s v="Visionox"/>
    <x v="0"/>
    <x v="0"/>
    <s v="RGB"/>
    <s v="VTE"/>
    <s v="FMM"/>
    <s v="ETL"/>
    <s v="Unknown"/>
    <n v="0.3"/>
    <n v="2.0323490863898628"/>
    <n v="86.690486372406994"/>
  </r>
  <r>
    <x v="3"/>
    <s v="Visionox"/>
    <x v="0"/>
    <x v="0"/>
    <s v="RGB"/>
    <s v="VTE"/>
    <s v="FMM"/>
    <s v="G_Dopant"/>
    <s v="UDC"/>
    <n v="1"/>
    <n v="21.321427365043434"/>
    <n v="38.245802811356029"/>
  </r>
  <r>
    <x v="3"/>
    <s v="Visionox"/>
    <x v="0"/>
    <x v="0"/>
    <s v="RGB"/>
    <s v="VTE"/>
    <s v="FMM"/>
    <s v="G_Host"/>
    <s v="Merck"/>
    <n v="0.1"/>
    <n v="1.7934524211366971"/>
    <n v="71.402047884249967"/>
  </r>
  <r>
    <x v="3"/>
    <s v="Visionox"/>
    <x v="0"/>
    <x v="0"/>
    <s v="RGB"/>
    <s v="VTE"/>
    <s v="FMM"/>
    <s v="G_Host"/>
    <s v="Samsung SDI"/>
    <n v="0.9"/>
    <n v="16.141071790230271"/>
    <n v="642.61843095824963"/>
  </r>
  <r>
    <x v="3"/>
    <s v="Visionox"/>
    <x v="0"/>
    <x v="0"/>
    <s v="RGB"/>
    <s v="VTE"/>
    <s v="FMM"/>
    <s v="G_Prime"/>
    <s v="Jilin OLED"/>
    <n v="1"/>
    <n v="6.4241444342149316"/>
    <n v="703.6565452305764"/>
  </r>
  <r>
    <x v="3"/>
    <s v="Visionox"/>
    <x v="0"/>
    <x v="0"/>
    <s v="RGB"/>
    <s v="VTE"/>
    <s v="FMM"/>
    <s v="HIL"/>
    <s v="Unknown"/>
    <n v="1"/>
    <n v="0.34116020009675357"/>
    <n v="144.4841439540117"/>
  </r>
  <r>
    <x v="3"/>
    <s v="Visionox"/>
    <x v="0"/>
    <x v="0"/>
    <s v="RGB"/>
    <s v="VTE"/>
    <s v="FMM"/>
    <s v="HTL"/>
    <s v="Merck"/>
    <n v="0.6"/>
    <n v="2.1891878010243406"/>
    <n v="928.82663970436079"/>
  </r>
  <r>
    <x v="3"/>
    <s v="Visionox"/>
    <x v="0"/>
    <x v="0"/>
    <s v="RGB"/>
    <s v="VTE"/>
    <s v="FMM"/>
    <s v="HTL"/>
    <s v="Unknown"/>
    <n v="0.4"/>
    <n v="1.4594585340162274"/>
    <n v="619.21775980290727"/>
  </r>
  <r>
    <x v="3"/>
    <s v="Visionox"/>
    <x v="0"/>
    <x v="0"/>
    <s v="RGB"/>
    <s v="VTE"/>
    <s v="FMM"/>
    <s v="P_Dopant"/>
    <s v="Novaled"/>
    <n v="0.8"/>
    <n v="3.8729075378790663"/>
    <n v="16.374869648121329"/>
  </r>
  <r>
    <x v="3"/>
    <s v="Visionox"/>
    <x v="0"/>
    <x v="0"/>
    <s v="RGB"/>
    <s v="VTE"/>
    <s v="FMM"/>
    <s v="P_Dopant"/>
    <s v="Unknown"/>
    <n v="0.2"/>
    <n v="0.96822688446976657"/>
    <n v="4.0937174120303323"/>
  </r>
  <r>
    <x v="3"/>
    <s v="Visionox"/>
    <x v="0"/>
    <x v="0"/>
    <s v="RGB"/>
    <s v="VTE"/>
    <s v="FMM"/>
    <s v="R_Dopant"/>
    <s v="UDC"/>
    <n v="1"/>
    <n v="6.5826682218393184"/>
    <n v="24.351260216968267"/>
  </r>
  <r>
    <x v="3"/>
    <s v="Visionox"/>
    <x v="0"/>
    <x v="0"/>
    <s v="RGB"/>
    <s v="VTE"/>
    <s v="FMM"/>
    <s v="R_Host"/>
    <s v="DuPont"/>
    <n v="0.7"/>
    <n v="12.91557617258279"/>
    <n v="497.17156276310192"/>
  </r>
  <r>
    <x v="3"/>
    <s v="Visionox"/>
    <x v="0"/>
    <x v="0"/>
    <s v="RGB"/>
    <s v="VTE"/>
    <s v="FMM"/>
    <s v="R_Host"/>
    <s v="Unknown"/>
    <n v="0.3"/>
    <n v="5.5352469311069097"/>
    <n v="213.07352689847227"/>
  </r>
  <r>
    <x v="3"/>
    <s v="Visionox"/>
    <x v="0"/>
    <x v="0"/>
    <s v="RGB"/>
    <s v="VTE"/>
    <s v="FMM"/>
    <s v="R_Prime"/>
    <s v="DuPont"/>
    <n v="0.1"/>
    <n v="1.7442573549161653"/>
    <n v="188.13039577345276"/>
  </r>
  <r>
    <x v="3"/>
    <s v="Visionox"/>
    <x v="0"/>
    <x v="0"/>
    <s v="RGB"/>
    <s v="VTE"/>
    <s v="FMM"/>
    <s v="R_Prime"/>
    <s v="EMT"/>
    <n v="0.9"/>
    <n v="15.698316194245486"/>
    <n v="1693.1735619610745"/>
  </r>
  <r>
    <x v="4"/>
    <s v="BOE"/>
    <x v="8"/>
    <x v="1"/>
    <s v="RGB"/>
    <s v="VTE"/>
    <s v="FMM"/>
    <s v="aETL"/>
    <s v="Solus AM"/>
    <n v="1"/>
    <n v="0.36530590504153426"/>
    <n v="20.046107644954805"/>
  </r>
  <r>
    <x v="4"/>
    <s v="BOE"/>
    <x v="8"/>
    <x v="1"/>
    <s v="RGB"/>
    <s v="VTE"/>
    <s v="FMM"/>
    <s v="B_Dopant"/>
    <s v="SFC"/>
    <n v="0.5"/>
    <n v="7.3877638248776731E-2"/>
    <n v="0.47477623369629812"/>
  </r>
  <r>
    <x v="4"/>
    <s v="BOE"/>
    <x v="8"/>
    <x v="1"/>
    <s v="RGB"/>
    <s v="VTE"/>
    <s v="FMM"/>
    <s v="B_Dopant"/>
    <s v="Sunera"/>
    <n v="0.5"/>
    <n v="7.3877638248776731E-2"/>
    <n v="0.47477623369629812"/>
  </r>
  <r>
    <x v="4"/>
    <s v="BOE"/>
    <x v="8"/>
    <x v="1"/>
    <s v="RGB"/>
    <s v="VTE"/>
    <s v="FMM"/>
    <s v="B_Host"/>
    <s v="LG Chem"/>
    <n v="1"/>
    <n v="0.30463887614794483"/>
    <n v="18.991049347851924"/>
  </r>
  <r>
    <x v="4"/>
    <s v="BOE"/>
    <x v="8"/>
    <x v="1"/>
    <s v="RGB"/>
    <s v="VTE"/>
    <s v="FMM"/>
    <s v="B_Prime"/>
    <s v="SK JNC"/>
    <n v="1"/>
    <n v="0.31012403273277661"/>
    <n v="40.092215289909618"/>
  </r>
  <r>
    <x v="4"/>
    <s v="BOE"/>
    <x v="8"/>
    <x v="1"/>
    <s v="RGB"/>
    <s v="VTE"/>
    <s v="FMM"/>
    <s v="CPL"/>
    <s v="Hyperion"/>
    <n v="1"/>
    <n v="3.2843316779172904E-2"/>
    <n v="36.082993760918647"/>
  </r>
  <r>
    <x v="4"/>
    <s v="BOE"/>
    <x v="8"/>
    <x v="1"/>
    <s v="RGB"/>
    <s v="VTE"/>
    <s v="FMM"/>
    <s v="EIL"/>
    <s v="Hyperion"/>
    <n v="1"/>
    <n v="3.6550871897935685E-3"/>
    <n v="8.0184430579819228"/>
  </r>
  <r>
    <x v="4"/>
    <s v="BOE"/>
    <x v="8"/>
    <x v="1"/>
    <s v="RGB"/>
    <s v="VTE"/>
    <s v="FMM"/>
    <s v="ETL"/>
    <s v="Aglaia Tech"/>
    <n v="0.7"/>
    <n v="0.20625494073465542"/>
    <n v="12.629047816321526"/>
  </r>
  <r>
    <x v="4"/>
    <s v="BOE"/>
    <x v="8"/>
    <x v="1"/>
    <s v="RGB"/>
    <s v="VTE"/>
    <s v="FMM"/>
    <s v="ETL"/>
    <s v="LG Chem"/>
    <n v="0.1"/>
    <n v="2.9464991533522202E-2"/>
    <n v="1.8041496880459325"/>
  </r>
  <r>
    <x v="4"/>
    <s v="BOE"/>
    <x v="8"/>
    <x v="1"/>
    <s v="RGB"/>
    <s v="VTE"/>
    <s v="FMM"/>
    <s v="ETL"/>
    <s v="Merck"/>
    <n v="0.2"/>
    <n v="5.8929983067044403E-2"/>
    <n v="3.6082993760918649"/>
  </r>
  <r>
    <x v="4"/>
    <s v="BOE"/>
    <x v="8"/>
    <x v="1"/>
    <s v="RGB"/>
    <s v="VTE"/>
    <s v="FMM"/>
    <s v="G_Dopant"/>
    <s v="UDC"/>
    <n v="1"/>
    <n v="0.64966523082219574"/>
    <n v="3.0553033031275949"/>
  </r>
  <r>
    <x v="4"/>
    <s v="BOE"/>
    <x v="8"/>
    <x v="1"/>
    <s v="RGB"/>
    <s v="VTE"/>
    <s v="FMM"/>
    <s v="G_Host"/>
    <s v="LTOM"/>
    <n v="0.6"/>
    <n v="0.54958189931584078"/>
    <n v="28.202799721177801"/>
  </r>
  <r>
    <x v="4"/>
    <s v="BOE"/>
    <x v="8"/>
    <x v="1"/>
    <s v="RGB"/>
    <s v="VTE"/>
    <s v="FMM"/>
    <s v="G_Host"/>
    <s v="Samsung SDI"/>
    <n v="0.4"/>
    <n v="0.36638793287722721"/>
    <n v="18.801866480785201"/>
  </r>
  <r>
    <x v="4"/>
    <s v="BOE"/>
    <x v="8"/>
    <x v="1"/>
    <s v="RGB"/>
    <s v="VTE"/>
    <s v="FMM"/>
    <s v="G_Prime"/>
    <s v="Hyperion"/>
    <n v="0.35"/>
    <n v="0.17208959479889802"/>
    <n v="21.048413027202546"/>
  </r>
  <r>
    <x v="4"/>
    <s v="BOE"/>
    <x v="8"/>
    <x v="1"/>
    <s v="RGB"/>
    <s v="VTE"/>
    <s v="FMM"/>
    <s v="G_Prime"/>
    <s v="Merck"/>
    <n v="0.65"/>
    <n v="0.31959496176938207"/>
    <n v="39.08990990766187"/>
  </r>
  <r>
    <x v="4"/>
    <s v="BOE"/>
    <x v="8"/>
    <x v="1"/>
    <s v="RGB"/>
    <s v="VTE"/>
    <s v="FMM"/>
    <s v="HIL"/>
    <s v="Hyperion"/>
    <n v="0.5"/>
    <n v="4.371259106762105E-3"/>
    <n v="4.8110658347891535"/>
  </r>
  <r>
    <x v="4"/>
    <s v="BOE"/>
    <x v="8"/>
    <x v="1"/>
    <s v="RGB"/>
    <s v="VTE"/>
    <s v="FMM"/>
    <s v="HIL"/>
    <s v="Idemitsu Kosan"/>
    <n v="0.5"/>
    <n v="4.371259106762105E-3"/>
    <n v="4.8110658347891535"/>
  </r>
  <r>
    <x v="4"/>
    <s v="BOE"/>
    <x v="8"/>
    <x v="1"/>
    <s v="RGB"/>
    <s v="VTE"/>
    <s v="FMM"/>
    <s v="HTL"/>
    <s v="Hyperion"/>
    <n v="0.5"/>
    <n v="5.4882365905486688E-2"/>
    <n v="51.547133944169502"/>
  </r>
  <r>
    <x v="4"/>
    <s v="BOE"/>
    <x v="8"/>
    <x v="1"/>
    <s v="RGB"/>
    <s v="VTE"/>
    <s v="FMM"/>
    <s v="HTL"/>
    <s v="Idemitsu Kosan"/>
    <n v="0.5"/>
    <n v="5.4882365905486688E-2"/>
    <n v="51.547133944169502"/>
  </r>
  <r>
    <x v="4"/>
    <s v="BOE"/>
    <x v="8"/>
    <x v="1"/>
    <s v="RGB"/>
    <s v="VTE"/>
    <s v="FMM"/>
    <s v="P_Dopant"/>
    <s v="Novaled"/>
    <n v="1"/>
    <n v="0.28558767469064034"/>
    <n v="1.3631353198569269"/>
  </r>
  <r>
    <x v="4"/>
    <s v="BOE"/>
    <x v="8"/>
    <x v="1"/>
    <s v="RGB"/>
    <s v="VTE"/>
    <s v="FMM"/>
    <s v="R_Dopant"/>
    <s v="UDC"/>
    <n v="1"/>
    <n v="0.33264162388666452"/>
    <n v="1.9561476471120738"/>
  </r>
  <r>
    <x v="4"/>
    <s v="BOE"/>
    <x v="8"/>
    <x v="1"/>
    <s v="RGB"/>
    <s v="VTE"/>
    <s v="FMM"/>
    <s v="R_Host"/>
    <s v="Duksan Neolux"/>
    <n v="0.05"/>
    <n v="4.5662425007540343E-2"/>
    <n v="2.4451845588900918"/>
  </r>
  <r>
    <x v="4"/>
    <s v="BOE"/>
    <x v="8"/>
    <x v="1"/>
    <s v="RGB"/>
    <s v="VTE"/>
    <s v="FMM"/>
    <s v="R_Host"/>
    <s v="DuPont"/>
    <n v="0.7"/>
    <n v="0.63927395010556476"/>
    <n v="34.232583824461287"/>
  </r>
  <r>
    <x v="4"/>
    <s v="BOE"/>
    <x v="8"/>
    <x v="1"/>
    <s v="RGB"/>
    <s v="VTE"/>
    <s v="FMM"/>
    <s v="R_Host"/>
    <s v="Unknown"/>
    <n v="0.25"/>
    <n v="0.22831212503770168"/>
    <n v="12.22592279445046"/>
  </r>
  <r>
    <x v="4"/>
    <s v="BOE"/>
    <x v="8"/>
    <x v="1"/>
    <s v="RGB"/>
    <s v="VTE"/>
    <s v="FMM"/>
    <s v="R_Prime"/>
    <s v="LTOM"/>
    <n v="1"/>
    <n v="0.85660891267845662"/>
    <n v="104.239759753765"/>
  </r>
  <r>
    <x v="4"/>
    <s v="BOE"/>
    <x v="3"/>
    <x v="1"/>
    <s v="RGB"/>
    <s v="VTE"/>
    <s v="FMM"/>
    <s v="aETL"/>
    <s v="Solus AM"/>
    <n v="1"/>
    <n v="0.16809282228656769"/>
    <n v="6.4797839999999987"/>
  </r>
  <r>
    <x v="4"/>
    <s v="BOE"/>
    <x v="3"/>
    <x v="1"/>
    <s v="RGB"/>
    <s v="VTE"/>
    <s v="FMM"/>
    <s v="B_Dopant"/>
    <s v="SFC"/>
    <n v="0.5"/>
    <n v="0.13716146101475057"/>
    <n v="0.61387427368421055"/>
  </r>
  <r>
    <x v="4"/>
    <s v="BOE"/>
    <x v="3"/>
    <x v="1"/>
    <s v="RGB"/>
    <s v="VTE"/>
    <s v="FMM"/>
    <s v="B_Dopant"/>
    <s v="Sunera"/>
    <n v="0.5"/>
    <n v="0.13716146101475057"/>
    <n v="0.61387427368421055"/>
  </r>
  <r>
    <x v="4"/>
    <s v="BOE"/>
    <x v="3"/>
    <x v="1"/>
    <s v="RGB"/>
    <s v="VTE"/>
    <s v="FMM"/>
    <s v="B_Host"/>
    <s v="LG Chem"/>
    <n v="1"/>
    <n v="0.63401313702978379"/>
    <n v="24.554970947368421"/>
  </r>
  <r>
    <x v="4"/>
    <s v="BOE"/>
    <x v="3"/>
    <x v="1"/>
    <s v="RGB"/>
    <s v="VTE"/>
    <s v="FMM"/>
    <s v="B_Prime"/>
    <s v="LG Chem"/>
    <n v="0.4"/>
    <n v="0.14729282943774186"/>
    <n v="16.588247039999999"/>
  </r>
  <r>
    <x v="4"/>
    <s v="BOE"/>
    <x v="3"/>
    <x v="1"/>
    <s v="RGB"/>
    <s v="VTE"/>
    <s v="FMM"/>
    <s v="B_Prime"/>
    <s v="Merck"/>
    <n v="0.6"/>
    <n v="0.22093924415661276"/>
    <n v="24.882370559999995"/>
  </r>
  <r>
    <x v="4"/>
    <s v="BOE"/>
    <x v="3"/>
    <x v="1"/>
    <s v="RGB"/>
    <s v="VTE"/>
    <s v="FMM"/>
    <s v="CPL"/>
    <s v="Hyperion"/>
    <n v="1"/>
    <n v="0.15295567973105031"/>
    <n v="36.286790399999994"/>
  </r>
  <r>
    <x v="4"/>
    <s v="BOE"/>
    <x v="3"/>
    <x v="1"/>
    <s v="RGB"/>
    <s v="VTE"/>
    <s v="FMM"/>
    <s v="EIL"/>
    <s v="Hyperion"/>
    <n v="1"/>
    <n v="2.6718304137984513E-3"/>
    <n v="5.1838271999999996"/>
  </r>
  <r>
    <x v="4"/>
    <s v="BOE"/>
    <x v="3"/>
    <x v="1"/>
    <s v="RGB"/>
    <s v="VTE"/>
    <s v="FMM"/>
    <s v="ETL"/>
    <s v="Aglaia Tech"/>
    <n v="1"/>
    <n v="0.13898046216227797"/>
    <n v="5.8318055999999983"/>
  </r>
  <r>
    <x v="4"/>
    <s v="BOE"/>
    <x v="3"/>
    <x v="1"/>
    <s v="RGB"/>
    <s v="VTE"/>
    <s v="FMM"/>
    <s v="G_Dopant"/>
    <s v="UDC"/>
    <n v="1"/>
    <n v="1.8722975033082987"/>
    <n v="4.531379983448276"/>
  </r>
  <r>
    <x v="4"/>
    <s v="BOE"/>
    <x v="3"/>
    <x v="1"/>
    <s v="RGB"/>
    <s v="VTE"/>
    <s v="FMM"/>
    <s v="G_Host"/>
    <s v="LG Chem"/>
    <n v="0.4"/>
    <n v="0.98433382422236815"/>
    <n v="27.885415282758622"/>
  </r>
  <r>
    <x v="4"/>
    <s v="BOE"/>
    <x v="3"/>
    <x v="1"/>
    <s v="RGB"/>
    <s v="VTE"/>
    <s v="FMM"/>
    <s v="G_Host"/>
    <s v="LTOM"/>
    <n v="0.2"/>
    <n v="0.49216691211118407"/>
    <n v="13.942707641379311"/>
  </r>
  <r>
    <x v="4"/>
    <s v="BOE"/>
    <x v="3"/>
    <x v="1"/>
    <s v="RGB"/>
    <s v="VTE"/>
    <s v="FMM"/>
    <s v="G_Host"/>
    <s v="Samsung SDI"/>
    <n v="0.4"/>
    <n v="0.98433382422236815"/>
    <n v="27.885415282758622"/>
  </r>
  <r>
    <x v="4"/>
    <s v="BOE"/>
    <x v="3"/>
    <x v="1"/>
    <s v="RGB"/>
    <s v="VTE"/>
    <s v="FMM"/>
    <s v="G_Prime"/>
    <s v="Hyperion"/>
    <n v="1"/>
    <n v="0.34075432033736397"/>
    <n v="32.074930799999997"/>
  </r>
  <r>
    <x v="4"/>
    <s v="BOE"/>
    <x v="3"/>
    <x v="1"/>
    <s v="RGB"/>
    <s v="VTE"/>
    <s v="FMM"/>
    <s v="HIL"/>
    <s v="Hyperion"/>
    <n v="0.5"/>
    <n v="4.0351067709406638E-3"/>
    <n v="1.5551481599999999"/>
  </r>
  <r>
    <x v="4"/>
    <s v="BOE"/>
    <x v="3"/>
    <x v="1"/>
    <s v="RGB"/>
    <s v="VTE"/>
    <s v="FMM"/>
    <s v="HIL"/>
    <s v="Idemitsu Kosan"/>
    <n v="0.5"/>
    <n v="4.0351067709406638E-3"/>
    <n v="1.5551481599999999"/>
  </r>
  <r>
    <x v="4"/>
    <s v="BOE"/>
    <x v="3"/>
    <x v="1"/>
    <s v="RGB"/>
    <s v="VTE"/>
    <s v="FMM"/>
    <s v="HTL"/>
    <s v="Idemitsu Kosan"/>
    <n v="1"/>
    <n v="8.6147796190835402E-2"/>
    <n v="33.324603428571422"/>
  </r>
  <r>
    <x v="4"/>
    <s v="BOE"/>
    <x v="3"/>
    <x v="1"/>
    <s v="RGB"/>
    <s v="VTE"/>
    <s v="FMM"/>
    <s v="n/p_CGL"/>
    <s v="Unknown"/>
    <n v="1"/>
    <n v="0.11847820727675366"/>
    <n v="9.719675999999998"/>
  </r>
  <r>
    <x v="4"/>
    <s v="BOE"/>
    <x v="3"/>
    <x v="1"/>
    <s v="RGB"/>
    <s v="VTE"/>
    <s v="FMM"/>
    <s v="P_Dopant"/>
    <s v="Novaled"/>
    <n v="0.5"/>
    <n v="0.25148744670582573"/>
    <n v="1.0367654399999999"/>
  </r>
  <r>
    <x v="4"/>
    <s v="BOE"/>
    <x v="3"/>
    <x v="1"/>
    <s v="RGB"/>
    <s v="VTE"/>
    <s v="FMM"/>
    <s v="P_Dopant"/>
    <s v="Summer Sprout"/>
    <n v="0.5"/>
    <n v="0.25148744670582573"/>
    <n v="1.0367654399999999"/>
  </r>
  <r>
    <x v="4"/>
    <s v="BOE"/>
    <x v="3"/>
    <x v="1"/>
    <s v="RGB"/>
    <s v="VTE"/>
    <s v="FMM"/>
    <s v="R_Dopant"/>
    <s v="UDC"/>
    <n v="1"/>
    <n v="0.56784638126165243"/>
    <n v="2.5634310329670331"/>
  </r>
  <r>
    <x v="4"/>
    <s v="BOE"/>
    <x v="3"/>
    <x v="1"/>
    <s v="RGB"/>
    <s v="VTE"/>
    <s v="FMM"/>
    <s v="R_Host"/>
    <s v="Duksan Neolux"/>
    <n v="0.05"/>
    <n v="8.346618022564245E-2"/>
    <n v="3.4179080439560439"/>
  </r>
  <r>
    <x v="4"/>
    <s v="BOE"/>
    <x v="3"/>
    <x v="1"/>
    <s v="RGB"/>
    <s v="VTE"/>
    <s v="FMM"/>
    <s v="R_Host"/>
    <s v="DuPont"/>
    <n v="0.95"/>
    <n v="1.5858574242872063"/>
    <n v="64.940252835164827"/>
  </r>
  <r>
    <x v="4"/>
    <s v="BOE"/>
    <x v="3"/>
    <x v="1"/>
    <s v="RGB"/>
    <s v="VTE"/>
    <s v="FMM"/>
    <s v="R_Prime"/>
    <s v="LTOM"/>
    <n v="1"/>
    <n v="0.606754914642613"/>
    <n v="57.022099199999992"/>
  </r>
  <r>
    <x v="4"/>
    <s v="BOE"/>
    <x v="0"/>
    <x v="0"/>
    <s v="RGB"/>
    <s v="VTE"/>
    <s v="FMM"/>
    <s v="aETL"/>
    <s v="Hyperion"/>
    <n v="0.2"/>
    <n v="0.91739854467176329"/>
    <n v="36.364000380558281"/>
  </r>
  <r>
    <x v="4"/>
    <s v="BOE"/>
    <x v="0"/>
    <x v="0"/>
    <s v="RGB"/>
    <s v="VTE"/>
    <s v="FMM"/>
    <s v="aETL"/>
    <s v="Solus AM"/>
    <n v="0.8"/>
    <n v="3.6695941786870532"/>
    <n v="145.45600152223312"/>
  </r>
  <r>
    <x v="4"/>
    <s v="BOE"/>
    <x v="0"/>
    <x v="0"/>
    <s v="RGB"/>
    <s v="VTE"/>
    <s v="FMM"/>
    <s v="B_Dopant"/>
    <s v="SFC"/>
    <n v="0.5"/>
    <n v="1.4616840428103304"/>
    <n v="5.9289131055258064"/>
  </r>
  <r>
    <x v="4"/>
    <s v="BOE"/>
    <x v="0"/>
    <x v="0"/>
    <s v="RGB"/>
    <s v="VTE"/>
    <s v="FMM"/>
    <s v="B_Dopant"/>
    <s v="Sunera"/>
    <n v="0.5"/>
    <n v="1.4616840428103304"/>
    <n v="5.9289131055258064"/>
  </r>
  <r>
    <x v="4"/>
    <s v="BOE"/>
    <x v="0"/>
    <x v="0"/>
    <s v="RGB"/>
    <s v="VTE"/>
    <s v="FMM"/>
    <s v="B_Host"/>
    <s v="LG Chem"/>
    <n v="1"/>
    <n v="6.9586048979846247"/>
    <n v="237.15652422103227"/>
  </r>
  <r>
    <x v="4"/>
    <s v="BOE"/>
    <x v="0"/>
    <x v="0"/>
    <s v="RGB"/>
    <s v="VTE"/>
    <s v="FMM"/>
    <s v="B_Prime"/>
    <s v="LG Chem"/>
    <n v="0.6"/>
    <n v="3.1818996705592482"/>
    <n v="318.18500332988498"/>
  </r>
  <r>
    <x v="4"/>
    <s v="BOE"/>
    <x v="0"/>
    <x v="0"/>
    <s v="RGB"/>
    <s v="VTE"/>
    <s v="FMM"/>
    <s v="B_Prime"/>
    <s v="Merck"/>
    <n v="0.4"/>
    <n v="2.1212664470394991"/>
    <n v="212.12333555325668"/>
  </r>
  <r>
    <x v="4"/>
    <s v="BOE"/>
    <x v="0"/>
    <x v="0"/>
    <s v="RGB"/>
    <s v="VTE"/>
    <s v="FMM"/>
    <s v="CPL"/>
    <s v="Hyperion"/>
    <n v="1"/>
    <n v="0.72786777684663695"/>
    <n v="381.82200399586191"/>
  </r>
  <r>
    <x v="4"/>
    <s v="BOE"/>
    <x v="0"/>
    <x v="0"/>
    <s v="RGB"/>
    <s v="VTE"/>
    <s v="FMM"/>
    <s v="EIL"/>
    <s v="Hyperion"/>
    <n v="1"/>
    <n v="8.0611899795627787E-2"/>
    <n v="145.45600152223312"/>
  </r>
  <r>
    <x v="4"/>
    <s v="BOE"/>
    <x v="0"/>
    <x v="0"/>
    <s v="RGB"/>
    <s v="VTE"/>
    <s v="FMM"/>
    <s v="ETL"/>
    <s v="Aglaia Tech"/>
    <n v="0.9"/>
    <n v="3.5723499966434353"/>
    <n v="157.09248164401174"/>
  </r>
  <r>
    <x v="4"/>
    <s v="BOE"/>
    <x v="0"/>
    <x v="0"/>
    <s v="RGB"/>
    <s v="VTE"/>
    <s v="FMM"/>
    <s v="ETL"/>
    <s v="LG Chem"/>
    <n v="0.05"/>
    <n v="0.19846388870241308"/>
    <n v="8.7273600913339866"/>
  </r>
  <r>
    <x v="4"/>
    <s v="BOE"/>
    <x v="0"/>
    <x v="0"/>
    <s v="RGB"/>
    <s v="VTE"/>
    <s v="FMM"/>
    <s v="ETL"/>
    <s v="Merck"/>
    <n v="0.05"/>
    <n v="0.19846388870241308"/>
    <n v="8.7273600913339866"/>
  </r>
  <r>
    <x v="4"/>
    <s v="BOE"/>
    <x v="0"/>
    <x v="0"/>
    <s v="RGB"/>
    <s v="VTE"/>
    <s v="FMM"/>
    <s v="G_Dopant"/>
    <s v="Summer Sprout"/>
    <n v="0.6"/>
    <n v="7.6500703049532897"/>
    <n v="13.861101321530446"/>
  </r>
  <r>
    <x v="4"/>
    <s v="BOE"/>
    <x v="0"/>
    <x v="0"/>
    <s v="RGB"/>
    <s v="VTE"/>
    <s v="FMM"/>
    <s v="G_Dopant"/>
    <s v="UDC"/>
    <n v="0.4"/>
    <n v="5.1000468699688613"/>
    <n v="9.2407342143536333"/>
  </r>
  <r>
    <x v="4"/>
    <s v="BOE"/>
    <x v="0"/>
    <x v="0"/>
    <s v="RGB"/>
    <s v="VTE"/>
    <s v="FMM"/>
    <s v="G_Host"/>
    <s v="LTOM"/>
    <n v="0.6"/>
    <n v="6.3698600681463056"/>
    <n v="258.77637480118216"/>
  </r>
  <r>
    <x v="4"/>
    <s v="BOE"/>
    <x v="0"/>
    <x v="0"/>
    <s v="RGB"/>
    <s v="VTE"/>
    <s v="FMM"/>
    <s v="G_Host"/>
    <s v="Samsung SDI"/>
    <n v="0.4"/>
    <n v="4.2465733787642046"/>
    <n v="172.51758320078812"/>
  </r>
  <r>
    <x v="4"/>
    <s v="BOE"/>
    <x v="0"/>
    <x v="0"/>
    <s v="RGB"/>
    <s v="VTE"/>
    <s v="FMM"/>
    <s v="G_Prime"/>
    <s v="Duksan Neolux"/>
    <n v="0.2"/>
    <n v="0.75280021205314818"/>
    <n v="85.00675413637002"/>
  </r>
  <r>
    <x v="4"/>
    <s v="BOE"/>
    <x v="0"/>
    <x v="0"/>
    <s v="RGB"/>
    <s v="VTE"/>
    <s v="FMM"/>
    <s v="G_Prime"/>
    <s v="Hyperion"/>
    <n v="0.55000000000000004"/>
    <n v="2.070200583146157"/>
    <n v="233.76857387501752"/>
  </r>
  <r>
    <x v="4"/>
    <s v="BOE"/>
    <x v="0"/>
    <x v="0"/>
    <s v="RGB"/>
    <s v="VTE"/>
    <s v="FMM"/>
    <s v="G_Prime"/>
    <s v="Merck"/>
    <n v="0.25"/>
    <n v="0.94100026506643497"/>
    <n v="106.25844267046251"/>
  </r>
  <r>
    <x v="4"/>
    <s v="BOE"/>
    <x v="0"/>
    <x v="0"/>
    <s v="RGB"/>
    <s v="VTE"/>
    <s v="FMM"/>
    <s v="HIL"/>
    <s v="Hyperion"/>
    <n v="0.2"/>
    <n v="3.9978159520990916E-2"/>
    <n v="17.454720182667977"/>
  </r>
  <r>
    <x v="4"/>
    <s v="BOE"/>
    <x v="0"/>
    <x v="0"/>
    <s v="RGB"/>
    <s v="VTE"/>
    <s v="FMM"/>
    <s v="HIL"/>
    <s v="Idemitsu Kosan"/>
    <n v="0.8"/>
    <n v="0.15991263808396367"/>
    <n v="69.818880730671907"/>
  </r>
  <r>
    <x v="4"/>
    <s v="BOE"/>
    <x v="0"/>
    <x v="0"/>
    <s v="RGB"/>
    <s v="VTE"/>
    <s v="FMM"/>
    <s v="HTL"/>
    <s v="Hyperion"/>
    <n v="0.8"/>
    <n v="1.7102366005948271"/>
    <n v="748.05943640005614"/>
  </r>
  <r>
    <x v="4"/>
    <s v="BOE"/>
    <x v="0"/>
    <x v="0"/>
    <s v="RGB"/>
    <s v="VTE"/>
    <s v="FMM"/>
    <s v="HTL"/>
    <s v="Idemitsu Kosan"/>
    <n v="0.1"/>
    <n v="0.21377957507435338"/>
    <n v="93.507429550007018"/>
  </r>
  <r>
    <x v="4"/>
    <s v="BOE"/>
    <x v="0"/>
    <x v="0"/>
    <s v="RGB"/>
    <s v="VTE"/>
    <s v="FMM"/>
    <s v="HTL"/>
    <s v="Unknown"/>
    <n v="0.1"/>
    <n v="0.21377957507435338"/>
    <n v="93.507429550007018"/>
  </r>
  <r>
    <x v="4"/>
    <s v="BOE"/>
    <x v="0"/>
    <x v="0"/>
    <s v="RGB"/>
    <s v="VTE"/>
    <s v="FMM"/>
    <s v="P_Dopant"/>
    <s v="Novaled"/>
    <n v="0.3"/>
    <n v="0.85094763755121627"/>
    <n v="3.7091280388169445"/>
  </r>
  <r>
    <x v="4"/>
    <s v="BOE"/>
    <x v="0"/>
    <x v="0"/>
    <s v="RGB"/>
    <s v="VTE"/>
    <s v="FMM"/>
    <s v="P_Dopant"/>
    <s v="Summer Sprout"/>
    <n v="0.7"/>
    <n v="1.9855444876195045"/>
    <n v="8.6546320905728713"/>
  </r>
  <r>
    <x v="4"/>
    <s v="BOE"/>
    <x v="0"/>
    <x v="0"/>
    <s v="RGB"/>
    <s v="VTE"/>
    <s v="FMM"/>
    <s v="R_Dopant"/>
    <s v="UDC"/>
    <n v="1"/>
    <n v="3.9364058378985907"/>
    <n v="14.709033861798856"/>
  </r>
  <r>
    <x v="4"/>
    <s v="BOE"/>
    <x v="0"/>
    <x v="0"/>
    <s v="RGB"/>
    <s v="VTE"/>
    <s v="FMM"/>
    <s v="R_Host"/>
    <s v="Duksan Neolux"/>
    <n v="0.05"/>
    <n v="0.54610296100548317"/>
    <n v="21.450674381789998"/>
  </r>
  <r>
    <x v="4"/>
    <s v="BOE"/>
    <x v="0"/>
    <x v="0"/>
    <s v="RGB"/>
    <s v="VTE"/>
    <s v="FMM"/>
    <s v="R_Host"/>
    <s v="DuPont"/>
    <n v="0.6"/>
    <n v="6.5532355320657958"/>
    <n v="257.40809258147993"/>
  </r>
  <r>
    <x v="4"/>
    <s v="BOE"/>
    <x v="0"/>
    <x v="0"/>
    <s v="RGB"/>
    <s v="VTE"/>
    <s v="FMM"/>
    <s v="R_Host"/>
    <s v="Unknown"/>
    <n v="0.35"/>
    <n v="3.822720727038381"/>
    <n v="150.15472067252995"/>
  </r>
  <r>
    <x v="4"/>
    <s v="BOE"/>
    <x v="0"/>
    <x v="0"/>
    <s v="RGB"/>
    <s v="VTE"/>
    <s v="FMM"/>
    <s v="R_Prime"/>
    <s v="LTOM"/>
    <n v="1"/>
    <n v="10.219861337976109"/>
    <n v="1136.3750118924463"/>
  </r>
  <r>
    <x v="4"/>
    <s v="BOE"/>
    <x v="1"/>
    <x v="0"/>
    <s v="RGB"/>
    <s v="VTE"/>
    <s v="FMM"/>
    <s v="aETL"/>
    <s v="Hyperion"/>
    <n v="0.1"/>
    <n v="1.1335809494887392"/>
    <n v="45.82091423550451"/>
  </r>
  <r>
    <x v="4"/>
    <s v="BOE"/>
    <x v="1"/>
    <x v="0"/>
    <s v="RGB"/>
    <s v="VTE"/>
    <s v="FMM"/>
    <s v="aETL"/>
    <s v="Solus AM"/>
    <n v="0.9"/>
    <n v="10.202228545398654"/>
    <n v="412.38822811954066"/>
  </r>
  <r>
    <x v="4"/>
    <s v="BOE"/>
    <x v="1"/>
    <x v="0"/>
    <s v="RGB"/>
    <s v="VTE"/>
    <s v="FMM"/>
    <s v="B_Dopant"/>
    <s v="SFC"/>
    <n v="0.5"/>
    <n v="3.1057241569276548"/>
    <n v="14.469762390159318"/>
  </r>
  <r>
    <x v="4"/>
    <s v="BOE"/>
    <x v="1"/>
    <x v="0"/>
    <s v="RGB"/>
    <s v="VTE"/>
    <s v="FMM"/>
    <s v="B_Dopant"/>
    <s v="Sunera"/>
    <n v="0.5"/>
    <n v="3.1057241569276548"/>
    <n v="14.469762390159318"/>
  </r>
  <r>
    <x v="4"/>
    <s v="BOE"/>
    <x v="1"/>
    <x v="0"/>
    <s v="RGB"/>
    <s v="VTE"/>
    <s v="FMM"/>
    <s v="B_Host"/>
    <s v="LG Chem"/>
    <n v="1"/>
    <n v="14.946558339319278"/>
    <n v="578.79049560637282"/>
  </r>
  <r>
    <x v="4"/>
    <s v="BOE"/>
    <x v="1"/>
    <x v="0"/>
    <s v="RGB"/>
    <s v="VTE"/>
    <s v="FMM"/>
    <s v="B_Prime"/>
    <s v="LG Chem"/>
    <n v="0.6"/>
    <n v="9.3267761711755899"/>
    <n v="801.86599912132908"/>
  </r>
  <r>
    <x v="4"/>
    <s v="BOE"/>
    <x v="1"/>
    <x v="0"/>
    <s v="RGB"/>
    <s v="VTE"/>
    <s v="FMM"/>
    <s v="B_Prime"/>
    <s v="Merck"/>
    <n v="0.4"/>
    <n v="6.2178507807837269"/>
    <n v="534.57733274755276"/>
  </r>
  <r>
    <x v="4"/>
    <s v="BOE"/>
    <x v="1"/>
    <x v="0"/>
    <s v="RGB"/>
    <s v="VTE"/>
    <s v="FMM"/>
    <s v="CPL"/>
    <s v="Hyperion"/>
    <n v="1"/>
    <n v="2.0003892960900913"/>
    <n v="962.23919894559469"/>
  </r>
  <r>
    <x v="4"/>
    <s v="BOE"/>
    <x v="1"/>
    <x v="0"/>
    <s v="RGB"/>
    <s v="VTE"/>
    <s v="FMM"/>
    <s v="EIL"/>
    <s v="Hyperion"/>
    <n v="1"/>
    <n v="0.18925332452954846"/>
    <n v="366.56731388403614"/>
  </r>
  <r>
    <x v="4"/>
    <s v="BOE"/>
    <x v="1"/>
    <x v="0"/>
    <s v="RGB"/>
    <s v="VTE"/>
    <s v="FMM"/>
    <s v="ETL"/>
    <s v="Hyperion"/>
    <n v="0.65"/>
    <n v="6.439170378417618"/>
    <n v="285.92250482954813"/>
  </r>
  <r>
    <x v="4"/>
    <s v="BOE"/>
    <x v="1"/>
    <x v="0"/>
    <s v="RGB"/>
    <s v="VTE"/>
    <s v="FMM"/>
    <s v="ETL"/>
    <s v="Merck"/>
    <n v="0.35"/>
    <n v="3.4672455883787174"/>
    <n v="153.95827183129512"/>
  </r>
  <r>
    <x v="4"/>
    <s v="BOE"/>
    <x v="1"/>
    <x v="0"/>
    <s v="RGB"/>
    <s v="VTE"/>
    <s v="FMM"/>
    <s v="G_Dopant"/>
    <s v="Summer Sprout"/>
    <n v="0.15"/>
    <n v="4.4079204871471891"/>
    <n v="10.909107197348311"/>
  </r>
  <r>
    <x v="4"/>
    <s v="BOE"/>
    <x v="1"/>
    <x v="0"/>
    <s v="RGB"/>
    <s v="VTE"/>
    <s v="FMM"/>
    <s v="G_Dopant"/>
    <s v="UDC"/>
    <n v="0.85"/>
    <n v="24.978216093834074"/>
    <n v="61.818274118307095"/>
  </r>
  <r>
    <x v="4"/>
    <s v="BOE"/>
    <x v="1"/>
    <x v="0"/>
    <s v="RGB"/>
    <s v="VTE"/>
    <s v="FMM"/>
    <s v="G_Host"/>
    <s v="LTOM"/>
    <n v="0.4"/>
    <n v="16.532278129101975"/>
    <n v="460.34034766832451"/>
  </r>
  <r>
    <x v="4"/>
    <s v="BOE"/>
    <x v="1"/>
    <x v="0"/>
    <s v="RGB"/>
    <s v="VTE"/>
    <s v="FMM"/>
    <s v="G_Host"/>
    <s v="Samsung SDI"/>
    <n v="0.6"/>
    <n v="24.798417193652963"/>
    <n v="690.51052150248665"/>
  </r>
  <r>
    <x v="4"/>
    <s v="BOE"/>
    <x v="1"/>
    <x v="0"/>
    <s v="RGB"/>
    <s v="VTE"/>
    <s v="FMM"/>
    <s v="G_Prime"/>
    <s v="Hyperion"/>
    <n v="0.3"/>
    <n v="2.9835641036903708"/>
    <n v="321.3414764567849"/>
  </r>
  <r>
    <x v="4"/>
    <s v="BOE"/>
    <x v="1"/>
    <x v="0"/>
    <s v="RGB"/>
    <s v="VTE"/>
    <s v="FMM"/>
    <s v="G_Prime"/>
    <s v="Merck"/>
    <n v="0.7"/>
    <n v="6.9616495752775318"/>
    <n v="749.79677839916474"/>
  </r>
  <r>
    <x v="4"/>
    <s v="BOE"/>
    <x v="1"/>
    <x v="0"/>
    <s v="RGB"/>
    <s v="VTE"/>
    <s v="FMM"/>
    <s v="HIL"/>
    <s v="Hyperion"/>
    <n v="0.5"/>
    <n v="0.28538605890607349"/>
    <n v="109.97019416521084"/>
  </r>
  <r>
    <x v="4"/>
    <s v="BOE"/>
    <x v="1"/>
    <x v="0"/>
    <s v="RGB"/>
    <s v="VTE"/>
    <s v="FMM"/>
    <s v="HIL"/>
    <s v="Idemitsu Kosan"/>
    <n v="0.5"/>
    <n v="0.28538605890607349"/>
    <n v="109.97019416521084"/>
  </r>
  <r>
    <x v="4"/>
    <s v="BOE"/>
    <x v="1"/>
    <x v="0"/>
    <s v="RGB"/>
    <s v="VTE"/>
    <s v="FMM"/>
    <s v="HTL"/>
    <s v="Hyperion"/>
    <n v="0.35"/>
    <n v="2.1327529785126513"/>
    <n v="824.7764562390812"/>
  </r>
  <r>
    <x v="4"/>
    <s v="BOE"/>
    <x v="1"/>
    <x v="0"/>
    <s v="RGB"/>
    <s v="VTE"/>
    <s v="FMM"/>
    <s v="HTL"/>
    <s v="Idemitsu Kosan"/>
    <n v="0.65"/>
    <n v="3.9608269600949244"/>
    <n v="1531.7277044440079"/>
  </r>
  <r>
    <x v="4"/>
    <s v="BOE"/>
    <x v="1"/>
    <x v="0"/>
    <s v="RGB"/>
    <s v="VTE"/>
    <s v="FMM"/>
    <s v="P_Dopant"/>
    <s v="Novaled"/>
    <n v="1"/>
    <n v="6.6942144205701215"/>
    <n v="31.158221680143072"/>
  </r>
  <r>
    <x v="4"/>
    <s v="BOE"/>
    <x v="1"/>
    <x v="0"/>
    <s v="RGB"/>
    <s v="VTE"/>
    <s v="FMM"/>
    <s v="R_Dopant"/>
    <s v="UDC"/>
    <n v="1"/>
    <n v="10.888972316846621"/>
    <n v="45.820914235504517"/>
  </r>
  <r>
    <x v="4"/>
    <s v="BOE"/>
    <x v="1"/>
    <x v="0"/>
    <s v="RGB"/>
    <s v="VTE"/>
    <s v="FMM"/>
    <s v="R_Host"/>
    <s v="DuPont"/>
    <n v="0.8"/>
    <n v="27.715877010255969"/>
    <n v="977.51283702409614"/>
  </r>
  <r>
    <x v="4"/>
    <s v="BOE"/>
    <x v="1"/>
    <x v="0"/>
    <s v="RGB"/>
    <s v="VTE"/>
    <s v="FMM"/>
    <s v="R_Host"/>
    <s v="Unknown"/>
    <n v="0.2"/>
    <n v="6.9289692525639923"/>
    <n v="244.37820925602404"/>
  </r>
  <r>
    <x v="4"/>
    <s v="BOE"/>
    <x v="1"/>
    <x v="0"/>
    <s v="RGB"/>
    <s v="VTE"/>
    <s v="FMM"/>
    <s v="R_Prime"/>
    <s v="LTOM"/>
    <n v="0.9"/>
    <n v="25.284120080535157"/>
    <n v="2577.4264257471295"/>
  </r>
  <r>
    <x v="4"/>
    <s v="BOE"/>
    <x v="1"/>
    <x v="0"/>
    <s v="RGB"/>
    <s v="VTE"/>
    <s v="FMM"/>
    <s v="R_Prime"/>
    <s v="Merck"/>
    <n v="0.1"/>
    <n v="2.8093466756150174"/>
    <n v="286.38071397190322"/>
  </r>
  <r>
    <x v="4"/>
    <s v="BOE"/>
    <x v="9"/>
    <x v="0"/>
    <s v="RGB"/>
    <s v="VTE"/>
    <s v="FMM"/>
    <s v="aETL"/>
    <s v="Solus AM"/>
    <n v="1"/>
    <n v="0.19197618738836872"/>
    <n v="7.9999999999999991"/>
  </r>
  <r>
    <x v="4"/>
    <s v="BOE"/>
    <x v="9"/>
    <x v="0"/>
    <s v="RGB"/>
    <s v="VTE"/>
    <s v="FMM"/>
    <s v="B_Dopant"/>
    <s v="SFC"/>
    <n v="0.5"/>
    <n v="0.18428991412920634"/>
    <n v="0.78260869565217384"/>
  </r>
  <r>
    <x v="4"/>
    <s v="BOE"/>
    <x v="9"/>
    <x v="0"/>
    <s v="RGB"/>
    <s v="VTE"/>
    <s v="FMM"/>
    <s v="B_Dopant"/>
    <s v="Sunera"/>
    <n v="0.5"/>
    <n v="0.18428991412920634"/>
    <n v="0.78260869565217384"/>
  </r>
  <r>
    <x v="4"/>
    <s v="BOE"/>
    <x v="9"/>
    <x v="0"/>
    <s v="RGB"/>
    <s v="VTE"/>
    <s v="FMM"/>
    <s v="B_Host"/>
    <s v="LG Chem"/>
    <n v="1"/>
    <n v="1.3345763781000546"/>
    <n v="45.913043478260875"/>
  </r>
  <r>
    <x v="4"/>
    <s v="BOE"/>
    <x v="9"/>
    <x v="0"/>
    <s v="RGB"/>
    <s v="VTE"/>
    <s v="FMM"/>
    <s v="B_Prime"/>
    <s v="LG Chem"/>
    <n v="0.5"/>
    <n v="0.25523266066139194"/>
    <n v="26.666666666666671"/>
  </r>
  <r>
    <x v="4"/>
    <s v="BOE"/>
    <x v="9"/>
    <x v="0"/>
    <s v="RGB"/>
    <s v="VTE"/>
    <s v="FMM"/>
    <s v="B_Prime"/>
    <s v="Merck"/>
    <n v="0.5"/>
    <n v="0.25523266066139194"/>
    <n v="26.666666666666671"/>
  </r>
  <r>
    <x v="4"/>
    <s v="BOE"/>
    <x v="9"/>
    <x v="0"/>
    <s v="RGB"/>
    <s v="VTE"/>
    <s v="FMM"/>
    <s v="CPL"/>
    <s v="Hyperion"/>
    <n v="1"/>
    <n v="4.8383330986006293E-2"/>
    <n v="24"/>
  </r>
  <r>
    <x v="4"/>
    <s v="BOE"/>
    <x v="9"/>
    <x v="0"/>
    <s v="RGB"/>
    <s v="VTE"/>
    <s v="FMM"/>
    <s v="EIL"/>
    <s v="Hyperion"/>
    <n v="1"/>
    <n v="3.2095900573819152E-3"/>
    <n v="6.4"/>
  </r>
  <r>
    <x v="4"/>
    <s v="BOE"/>
    <x v="9"/>
    <x v="0"/>
    <s v="RGB"/>
    <s v="VTE"/>
    <s v="FMM"/>
    <s v="ETL"/>
    <s v="Aglaia Tech"/>
    <n v="0.35"/>
    <n v="5.8085318219792015E-2"/>
    <n v="2.5199999999999996"/>
  </r>
  <r>
    <x v="4"/>
    <s v="BOE"/>
    <x v="9"/>
    <x v="0"/>
    <s v="RGB"/>
    <s v="VTE"/>
    <s v="FMM"/>
    <s v="ETL"/>
    <s v="Merck"/>
    <n v="0.65"/>
    <n v="0.10787273383675661"/>
    <n v="4.6799999999999988"/>
  </r>
  <r>
    <x v="4"/>
    <s v="BOE"/>
    <x v="9"/>
    <x v="0"/>
    <s v="RGB"/>
    <s v="VTE"/>
    <s v="FMM"/>
    <s v="G_Dopant"/>
    <s v="UDC"/>
    <n v="1"/>
    <n v="2.6961096925867296"/>
    <n v="5.7261176470588238"/>
  </r>
  <r>
    <x v="4"/>
    <s v="BOE"/>
    <x v="9"/>
    <x v="0"/>
    <s v="RGB"/>
    <s v="VTE"/>
    <s v="FMM"/>
    <s v="G_Host"/>
    <s v="LTOM"/>
    <n v="1"/>
    <n v="3.304676226766647"/>
    <n v="88.094117647058823"/>
  </r>
  <r>
    <x v="4"/>
    <s v="BOE"/>
    <x v="9"/>
    <x v="0"/>
    <s v="RGB"/>
    <s v="VTE"/>
    <s v="FMM"/>
    <s v="G_Prime"/>
    <s v="DuPont"/>
    <n v="0.35"/>
    <n v="0.13062044101139189"/>
    <n v="14.399999999999999"/>
  </r>
  <r>
    <x v="4"/>
    <s v="BOE"/>
    <x v="9"/>
    <x v="0"/>
    <s v="RGB"/>
    <s v="VTE"/>
    <s v="FMM"/>
    <s v="G_Prime"/>
    <s v="Merck"/>
    <n v="0.65"/>
    <n v="0.24258081902115639"/>
    <n v="26.74285714285714"/>
  </r>
  <r>
    <x v="4"/>
    <s v="BOE"/>
    <x v="9"/>
    <x v="0"/>
    <s v="RGB"/>
    <s v="VTE"/>
    <s v="FMM"/>
    <s v="HIL"/>
    <s v="Hyperion"/>
    <n v="0.5"/>
    <n v="4.7938040583934347E-3"/>
    <n v="1.92"/>
  </r>
  <r>
    <x v="4"/>
    <s v="BOE"/>
    <x v="9"/>
    <x v="0"/>
    <s v="RGB"/>
    <s v="VTE"/>
    <s v="FMM"/>
    <s v="HIL"/>
    <s v="Idemitsu Kosan"/>
    <n v="0.5"/>
    <n v="4.7938040583934347E-3"/>
    <n v="1.92"/>
  </r>
  <r>
    <x v="4"/>
    <s v="BOE"/>
    <x v="9"/>
    <x v="0"/>
    <s v="RGB"/>
    <s v="VTE"/>
    <s v="FMM"/>
    <s v="HTL"/>
    <s v="Hyperion"/>
    <n v="0.5"/>
    <n v="5.134276056479245E-2"/>
    <n v="20.571428571428569"/>
  </r>
  <r>
    <x v="4"/>
    <s v="BOE"/>
    <x v="9"/>
    <x v="0"/>
    <s v="RGB"/>
    <s v="VTE"/>
    <s v="FMM"/>
    <s v="HTL"/>
    <s v="Idemitsu Kosan"/>
    <n v="0.5"/>
    <n v="5.134276056479245E-2"/>
    <n v="20.571428571428569"/>
  </r>
  <r>
    <x v="4"/>
    <s v="BOE"/>
    <x v="9"/>
    <x v="0"/>
    <s v="RGB"/>
    <s v="VTE"/>
    <s v="FMM"/>
    <s v="n/p_CGL"/>
    <s v="Novaled"/>
    <n v="1"/>
    <n v="0.14159695623997046"/>
    <n v="12"/>
  </r>
  <r>
    <x v="4"/>
    <s v="BOE"/>
    <x v="9"/>
    <x v="0"/>
    <s v="RGB"/>
    <s v="VTE"/>
    <s v="FMM"/>
    <s v="P_Dopant"/>
    <s v="Novaled"/>
    <n v="1"/>
    <n v="0.56983644201434913"/>
    <n v="2.1760000000000002"/>
  </r>
  <r>
    <x v="4"/>
    <s v="BOE"/>
    <x v="9"/>
    <x v="0"/>
    <s v="RGB"/>
    <s v="VTE"/>
    <s v="FMM"/>
    <s v="R_Dopant"/>
    <s v="UDC"/>
    <n v="1"/>
    <n v="0.74786249133627059"/>
    <n v="3.2727272727272734"/>
  </r>
  <r>
    <x v="4"/>
    <s v="BOE"/>
    <x v="9"/>
    <x v="0"/>
    <s v="RGB"/>
    <s v="VTE"/>
    <s v="FMM"/>
    <s v="R_Host"/>
    <s v="DuPont"/>
    <n v="0.8"/>
    <n v="1.8752429530713834"/>
    <n v="69.818181818181813"/>
  </r>
  <r>
    <x v="4"/>
    <s v="BOE"/>
    <x v="9"/>
    <x v="0"/>
    <s v="RGB"/>
    <s v="VTE"/>
    <s v="FMM"/>
    <s v="R_Host"/>
    <s v="Unknown"/>
    <n v="0.2"/>
    <n v="0.46881073826784586"/>
    <n v="17.454545454545453"/>
  </r>
  <r>
    <x v="4"/>
    <s v="BOE"/>
    <x v="9"/>
    <x v="0"/>
    <s v="RGB"/>
    <s v="VTE"/>
    <s v="FMM"/>
    <s v="R_Prime"/>
    <s v="LTOM"/>
    <n v="1"/>
    <n v="0.69549500780370077"/>
    <n v="73.333333333333329"/>
  </r>
  <r>
    <x v="4"/>
    <s v="China Star"/>
    <x v="0"/>
    <x v="0"/>
    <s v="RGB"/>
    <s v="VTE"/>
    <s v="FMM"/>
    <s v="aETL"/>
    <s v="LG Chem"/>
    <n v="1"/>
    <n v="7.980943421232487"/>
    <n v="316.34999999999997"/>
  </r>
  <r>
    <x v="4"/>
    <s v="China Star"/>
    <x v="0"/>
    <x v="0"/>
    <s v="RGB"/>
    <s v="VTE"/>
    <s v="FMM"/>
    <s v="B_Dopant"/>
    <s v="SFC"/>
    <n v="0.15"/>
    <n v="0.76295854488595005"/>
    <n v="3.094728260869565"/>
  </r>
  <r>
    <x v="4"/>
    <s v="China Star"/>
    <x v="0"/>
    <x v="0"/>
    <s v="RGB"/>
    <s v="VTE"/>
    <s v="FMM"/>
    <s v="B_Dopant"/>
    <s v="UIV"/>
    <n v="0.85"/>
    <n v="4.3234317543537166"/>
    <n v="17.536793478260869"/>
  </r>
  <r>
    <x v="4"/>
    <s v="China Star"/>
    <x v="0"/>
    <x v="0"/>
    <s v="RGB"/>
    <s v="VTE"/>
    <s v="FMM"/>
    <s v="B_Host"/>
    <s v="Idemitsu Kosan"/>
    <n v="0.6"/>
    <n v="7.2643976562744923"/>
    <n v="247.57826086956518"/>
  </r>
  <r>
    <x v="4"/>
    <s v="China Star"/>
    <x v="0"/>
    <x v="0"/>
    <s v="RGB"/>
    <s v="VTE"/>
    <s v="FMM"/>
    <s v="B_Host"/>
    <s v="LG Chem"/>
    <n v="0.4"/>
    <n v="4.8429317708496615"/>
    <n v="165.05217391304348"/>
  </r>
  <r>
    <x v="4"/>
    <s v="China Star"/>
    <x v="0"/>
    <x v="0"/>
    <s v="RGB"/>
    <s v="VTE"/>
    <s v="FMM"/>
    <s v="B_Prime"/>
    <s v="Idemitsu Kosan"/>
    <n v="0.7"/>
    <n v="6.4589132582867101"/>
    <n v="645.88125000000002"/>
  </r>
  <r>
    <x v="4"/>
    <s v="China Star"/>
    <x v="0"/>
    <x v="0"/>
    <s v="RGB"/>
    <s v="VTE"/>
    <s v="FMM"/>
    <s v="B_Prime"/>
    <s v="Merck"/>
    <n v="0.2"/>
    <n v="1.8454037880819176"/>
    <n v="184.53750000000002"/>
  </r>
  <r>
    <x v="4"/>
    <s v="China Star"/>
    <x v="0"/>
    <x v="0"/>
    <s v="RGB"/>
    <s v="VTE"/>
    <s v="FMM"/>
    <s v="B_Prime"/>
    <s v="Unknown"/>
    <n v="0.1"/>
    <n v="0.92270189404095881"/>
    <n v="92.268750000000011"/>
  </r>
  <r>
    <x v="4"/>
    <s v="China Star"/>
    <x v="0"/>
    <x v="0"/>
    <s v="RGB"/>
    <s v="VTE"/>
    <s v="FMM"/>
    <s v="CPL"/>
    <s v="Unknown"/>
    <n v="1"/>
    <n v="1.2664226641496834"/>
    <n v="664.33499999999992"/>
  </r>
  <r>
    <x v="4"/>
    <s v="China Star"/>
    <x v="0"/>
    <x v="0"/>
    <s v="RGB"/>
    <s v="VTE"/>
    <s v="FMM"/>
    <s v="EIL"/>
    <s v="Jilin OLED"/>
    <n v="1"/>
    <n v="0.14025725571150888"/>
    <n v="253.08"/>
  </r>
  <r>
    <x v="4"/>
    <s v="China Star"/>
    <x v="0"/>
    <x v="0"/>
    <s v="RGB"/>
    <s v="VTE"/>
    <s v="FMM"/>
    <s v="ETL"/>
    <s v="Idemitsu Kosan"/>
    <n v="0.1"/>
    <n v="0.69061764969703776"/>
    <n v="30.369599999999995"/>
  </r>
  <r>
    <x v="4"/>
    <s v="China Star"/>
    <x v="0"/>
    <x v="0"/>
    <s v="RGB"/>
    <s v="VTE"/>
    <s v="FMM"/>
    <s v="ETL"/>
    <s v="LG Chem"/>
    <n v="0.6"/>
    <n v="4.1437058981822261"/>
    <n v="182.21759999999995"/>
  </r>
  <r>
    <x v="4"/>
    <s v="China Star"/>
    <x v="0"/>
    <x v="0"/>
    <s v="RGB"/>
    <s v="VTE"/>
    <s v="FMM"/>
    <s v="ETL"/>
    <s v="Unknown"/>
    <n v="0.3"/>
    <n v="2.0718529490911131"/>
    <n v="91.108799999999974"/>
  </r>
  <r>
    <x v="4"/>
    <s v="China Star"/>
    <x v="0"/>
    <x v="0"/>
    <s v="RGB"/>
    <s v="VTE"/>
    <s v="FMM"/>
    <s v="G_Dopant"/>
    <s v="UDC"/>
    <n v="1"/>
    <n v="22.184025553157237"/>
    <n v="40.195058823529401"/>
  </r>
  <r>
    <x v="4"/>
    <s v="China Star"/>
    <x v="0"/>
    <x v="0"/>
    <s v="RGB"/>
    <s v="VTE"/>
    <s v="FMM"/>
    <s v="G_Host"/>
    <s v="LG Chem"/>
    <n v="0.45"/>
    <n v="8.3122258750529703"/>
    <n v="337.68523255813955"/>
  </r>
  <r>
    <x v="4"/>
    <s v="China Star"/>
    <x v="0"/>
    <x v="0"/>
    <s v="RGB"/>
    <s v="VTE"/>
    <s v="FMM"/>
    <s v="G_Host"/>
    <s v="Samsung SDI"/>
    <n v="0.55000000000000004"/>
    <n v="10.159387180620296"/>
    <n v="412.72639534883723"/>
  </r>
  <r>
    <x v="4"/>
    <s v="China Star"/>
    <x v="0"/>
    <x v="0"/>
    <s v="RGB"/>
    <s v="VTE"/>
    <s v="FMM"/>
    <s v="G_Prime"/>
    <s v="Jilin OLED"/>
    <n v="0.6"/>
    <n v="3.9294083916631588"/>
    <n v="443.71168831168831"/>
  </r>
  <r>
    <x v="4"/>
    <s v="China Star"/>
    <x v="0"/>
    <x v="0"/>
    <s v="RGB"/>
    <s v="VTE"/>
    <s v="FMM"/>
    <s v="G_Prime"/>
    <s v="Merck"/>
    <n v="0.4"/>
    <n v="2.6196055944421066"/>
    <n v="295.8077922077922"/>
  </r>
  <r>
    <x v="4"/>
    <s v="China Star"/>
    <x v="0"/>
    <x v="0"/>
    <s v="RGB"/>
    <s v="VTE"/>
    <s v="FMM"/>
    <s v="HIL"/>
    <s v="Unknown"/>
    <n v="1"/>
    <n v="0.34779151446789502"/>
    <n v="151.84800000000001"/>
  </r>
  <r>
    <x v="4"/>
    <s v="China Star"/>
    <x v="0"/>
    <x v="0"/>
    <s v="RGB"/>
    <s v="VTE"/>
    <s v="FMM"/>
    <s v="HTL"/>
    <s v="Merck"/>
    <n v="0.7"/>
    <n v="2.6036969259108438"/>
    <n v="1138.8599999999999"/>
  </r>
  <r>
    <x v="4"/>
    <s v="China Star"/>
    <x v="0"/>
    <x v="0"/>
    <s v="RGB"/>
    <s v="VTE"/>
    <s v="FMM"/>
    <s v="HTL"/>
    <s v="Unknown"/>
    <n v="0.3"/>
    <n v="1.1158701111046474"/>
    <n v="488.08285714285705"/>
  </r>
  <r>
    <x v="4"/>
    <s v="China Star"/>
    <x v="0"/>
    <x v="0"/>
    <s v="RGB"/>
    <s v="VTE"/>
    <s v="FMM"/>
    <s v="P_Dopant"/>
    <s v="Novaled"/>
    <n v="0.65"/>
    <n v="3.2079022019831358"/>
    <n v="13.982670000000002"/>
  </r>
  <r>
    <x v="4"/>
    <s v="China Star"/>
    <x v="0"/>
    <x v="0"/>
    <s v="RGB"/>
    <s v="VTE"/>
    <s v="FMM"/>
    <s v="P_Dopant"/>
    <s v="Unknown"/>
    <n v="0.35"/>
    <n v="1.727331954913996"/>
    <n v="7.5291300000000003"/>
  </r>
  <r>
    <x v="4"/>
    <s v="China Star"/>
    <x v="0"/>
    <x v="0"/>
    <s v="RGB"/>
    <s v="VTE"/>
    <s v="FMM"/>
    <s v="R_Dopant"/>
    <s v="UDC"/>
    <n v="1"/>
    <n v="6.8489823660050284"/>
    <n v="25.592359550561799"/>
  </r>
  <r>
    <x v="4"/>
    <s v="China Star"/>
    <x v="0"/>
    <x v="0"/>
    <s v="RGB"/>
    <s v="VTE"/>
    <s v="FMM"/>
    <s v="R_Host"/>
    <s v="DuPont"/>
    <n v="0.8"/>
    <n v="15.202698924748589"/>
    <n v="597.15505617977522"/>
  </r>
  <r>
    <x v="4"/>
    <s v="China Star"/>
    <x v="0"/>
    <x v="0"/>
    <s v="RGB"/>
    <s v="VTE"/>
    <s v="FMM"/>
    <s v="R_Host"/>
    <s v="Unknown"/>
    <n v="0.2"/>
    <n v="3.8006747311871472"/>
    <n v="149.2887640449438"/>
  </r>
  <r>
    <x v="4"/>
    <s v="China Star"/>
    <x v="0"/>
    <x v="0"/>
    <s v="RGB"/>
    <s v="VTE"/>
    <s v="FMM"/>
    <s v="R_Prime"/>
    <s v="Jilin OLED"/>
    <n v="0.5"/>
    <n v="8.890807118122428"/>
    <n v="988.59375"/>
  </r>
  <r>
    <x v="4"/>
    <s v="China Star"/>
    <x v="0"/>
    <x v="0"/>
    <s v="RGB"/>
    <s v="VTE"/>
    <s v="FMM"/>
    <s v="R_Prime"/>
    <s v="LTOM"/>
    <n v="0.5"/>
    <n v="8.890807118122428"/>
    <n v="988.59375"/>
  </r>
  <r>
    <x v="4"/>
    <s v="China Star"/>
    <x v="2"/>
    <x v="1"/>
    <s v="RGB"/>
    <s v="VTE"/>
    <s v="FMM"/>
    <s v="CPL"/>
    <s v="UIV"/>
    <n v="1"/>
    <n v="0.81256278988440422"/>
    <n v="118.90003124999998"/>
  </r>
  <r>
    <x v="4"/>
    <s v="China Star"/>
    <x v="2"/>
    <x v="1"/>
    <s v="RGB"/>
    <s v="VTE"/>
    <s v="FMM"/>
    <s v="EIL"/>
    <s v="Unknown"/>
    <n v="1"/>
    <n v="1.2755802533610904E-2"/>
    <n v="16.985718749999997"/>
  </r>
  <r>
    <x v="4"/>
    <s v="China Star"/>
    <x v="2"/>
    <x v="1"/>
    <s v="RGB"/>
    <s v="IJP"/>
    <s v="FMM"/>
    <s v="EML_B"/>
    <s v="Unknown"/>
    <n v="1"/>
    <n v="7.9010583529451068"/>
    <n v="208.62459264705885"/>
  </r>
  <r>
    <x v="4"/>
    <s v="China Star"/>
    <x v="2"/>
    <x v="1"/>
    <s v="RGB"/>
    <s v="IJP"/>
    <s v="FMM"/>
    <s v="EML_G"/>
    <s v="Unknown"/>
    <n v="1"/>
    <n v="7.9089570134485117"/>
    <n v="208.62459264705885"/>
  </r>
  <r>
    <x v="4"/>
    <s v="China Star"/>
    <x v="2"/>
    <x v="1"/>
    <s v="RGB"/>
    <s v="IJP"/>
    <s v="FMM"/>
    <s v="EML_R"/>
    <s v="Unknown"/>
    <n v="1"/>
    <n v="7.933297039533163"/>
    <n v="208.62459264705885"/>
  </r>
  <r>
    <x v="4"/>
    <s v="China Star"/>
    <x v="2"/>
    <x v="1"/>
    <s v="RGB"/>
    <s v="VTE"/>
    <s v="FMM"/>
    <s v="ETL"/>
    <s v="Unknown"/>
    <n v="1"/>
    <n v="1.0043732840342781"/>
    <n v="50.95715624999999"/>
  </r>
  <r>
    <x v="4"/>
    <s v="China Star"/>
    <x v="2"/>
    <x v="1"/>
    <s v="RGB"/>
    <s v="IJP"/>
    <s v="FMM"/>
    <s v="HIL_B"/>
    <s v="Unknown"/>
    <n v="0.5"/>
    <n v="0.16068860936674181"/>
    <n v="208.62459264705885"/>
  </r>
  <r>
    <x v="4"/>
    <s v="China Star"/>
    <x v="2"/>
    <x v="1"/>
    <s v="RGB"/>
    <s v="IJP"/>
    <s v="FMM"/>
    <s v="HIL_B"/>
    <s v="Unknown"/>
    <n v="0.5"/>
    <n v="0.16068860936674181"/>
    <n v="208.62459264705885"/>
  </r>
  <r>
    <x v="4"/>
    <s v="China Star"/>
    <x v="2"/>
    <x v="1"/>
    <s v="RGB"/>
    <s v="IJP"/>
    <s v="FMM"/>
    <s v="HIL_G"/>
    <s v="Unknown"/>
    <n v="0.5"/>
    <n v="0.24239431783133042"/>
    <n v="312.93688897058826"/>
  </r>
  <r>
    <x v="4"/>
    <s v="China Star"/>
    <x v="2"/>
    <x v="1"/>
    <s v="RGB"/>
    <s v="IJP"/>
    <s v="FMM"/>
    <s v="HIL_G"/>
    <s v="Unknown"/>
    <n v="0.5"/>
    <n v="0.24239431783133042"/>
    <n v="312.93688897058826"/>
  </r>
  <r>
    <x v="4"/>
    <s v="China Star"/>
    <x v="2"/>
    <x v="1"/>
    <s v="RGB"/>
    <s v="IJP"/>
    <s v="FMM"/>
    <s v="HIL_R"/>
    <s v="Unknown"/>
    <n v="0.5"/>
    <n v="0.32270837374313344"/>
    <n v="417.24918529411769"/>
  </r>
  <r>
    <x v="4"/>
    <s v="China Star"/>
    <x v="2"/>
    <x v="1"/>
    <s v="RGB"/>
    <s v="IJP"/>
    <s v="FMM"/>
    <s v="HIL_R"/>
    <s v="Unknown"/>
    <n v="0.5"/>
    <n v="0.32270837374313344"/>
    <n v="417.24918529411769"/>
  </r>
  <r>
    <x v="4"/>
    <s v="China Star"/>
    <x v="2"/>
    <x v="1"/>
    <s v="RGB"/>
    <s v="IJP"/>
    <s v="FMM"/>
    <s v="IL_B"/>
    <s v="Unknown"/>
    <n v="0.5"/>
    <n v="6.0321817206005664E-2"/>
    <n v="156.46844448529413"/>
  </r>
  <r>
    <x v="4"/>
    <s v="China Star"/>
    <x v="2"/>
    <x v="1"/>
    <s v="RGB"/>
    <s v="IJP"/>
    <s v="FMM"/>
    <s v="IL_B"/>
    <s v="Unknown"/>
    <n v="0.5"/>
    <n v="6.0321817206005664E-2"/>
    <n v="156.46844448529413"/>
  </r>
  <r>
    <x v="4"/>
    <s v="China Star"/>
    <x v="2"/>
    <x v="1"/>
    <s v="RGB"/>
    <s v="IJP"/>
    <s v="FMM"/>
    <s v="IL_G"/>
    <s v="Unknown"/>
    <n v="0.5"/>
    <n v="6.0468521446025297E-2"/>
    <n v="156.46844448529413"/>
  </r>
  <r>
    <x v="4"/>
    <s v="China Star"/>
    <x v="2"/>
    <x v="1"/>
    <s v="RGB"/>
    <s v="IJP"/>
    <s v="FMM"/>
    <s v="IL_G"/>
    <s v="Unknown"/>
    <n v="0.5"/>
    <n v="6.0468521446025297E-2"/>
    <n v="156.46844448529413"/>
  </r>
  <r>
    <x v="4"/>
    <s v="China Star"/>
    <x v="2"/>
    <x v="1"/>
    <s v="RGB"/>
    <s v="IJP"/>
    <s v="FMM"/>
    <s v="IL_R"/>
    <s v="Unknown"/>
    <n v="0.5"/>
    <n v="6.022766322860594E-2"/>
    <n v="156.46844448529413"/>
  </r>
  <r>
    <x v="4"/>
    <s v="China Star"/>
    <x v="2"/>
    <x v="1"/>
    <s v="RGB"/>
    <s v="IJP"/>
    <s v="FMM"/>
    <s v="IL_R"/>
    <s v="Unknown"/>
    <n v="0.5"/>
    <n v="6.022766322860594E-2"/>
    <n v="156.46844448529413"/>
  </r>
  <r>
    <x v="4"/>
    <s v="EDO"/>
    <x v="8"/>
    <x v="1"/>
    <s v="RGB"/>
    <s v="VTE"/>
    <s v="FMM"/>
    <s v="aETL"/>
    <s v="Solus AM"/>
    <n v="1"/>
    <n v="1.0302069382811092"/>
    <n v="56.532453749999988"/>
  </r>
  <r>
    <x v="4"/>
    <s v="EDO"/>
    <x v="8"/>
    <x v="1"/>
    <s v="RGB"/>
    <s v="VTE"/>
    <s v="FMM"/>
    <s v="B_Dopant"/>
    <s v="Idemitsu Kosan"/>
    <n v="0.1"/>
    <n v="4.1668779210704644E-2"/>
    <n v="0.26778530723684207"/>
  </r>
  <r>
    <x v="4"/>
    <s v="EDO"/>
    <x v="8"/>
    <x v="1"/>
    <s v="RGB"/>
    <s v="VTE"/>
    <s v="FMM"/>
    <s v="B_Dopant"/>
    <s v="SK JNC"/>
    <n v="0.9"/>
    <n v="0.37501901289634171"/>
    <n v="2.4100677651315787"/>
  </r>
  <r>
    <x v="4"/>
    <s v="EDO"/>
    <x v="8"/>
    <x v="1"/>
    <s v="RGB"/>
    <s v="VTE"/>
    <s v="FMM"/>
    <s v="B_Host"/>
    <s v="Idemitsu Kosan"/>
    <n v="0.3"/>
    <n v="0.25773556863973168"/>
    <n v="16.067118434210524"/>
  </r>
  <r>
    <x v="4"/>
    <s v="EDO"/>
    <x v="8"/>
    <x v="1"/>
    <s v="RGB"/>
    <s v="VTE"/>
    <s v="FMM"/>
    <s v="B_Host"/>
    <s v="Lumilan"/>
    <n v="0.6"/>
    <n v="0.51547113727946337"/>
    <n v="32.134236868421048"/>
  </r>
  <r>
    <x v="4"/>
    <s v="EDO"/>
    <x v="8"/>
    <x v="1"/>
    <s v="RGB"/>
    <s v="VTE"/>
    <s v="FMM"/>
    <s v="B_Host"/>
    <s v="Unknown"/>
    <n v="0.1"/>
    <n v="8.591185621324389E-2"/>
    <n v="5.3557061447368417"/>
  </r>
  <r>
    <x v="4"/>
    <s v="EDO"/>
    <x v="8"/>
    <x v="1"/>
    <s v="RGB"/>
    <s v="VTE"/>
    <s v="FMM"/>
    <s v="B_Prime"/>
    <s v="SK JNC"/>
    <n v="0.3"/>
    <n v="0.26237621060029037"/>
    <n v="33.919472249999998"/>
  </r>
  <r>
    <x v="4"/>
    <s v="EDO"/>
    <x v="8"/>
    <x v="1"/>
    <s v="RGB"/>
    <s v="VTE"/>
    <s v="FMM"/>
    <s v="B_Prime"/>
    <s v="Unknown"/>
    <n v="0.7"/>
    <n v="0.61221115806734405"/>
    <n v="79.145435249999991"/>
  </r>
  <r>
    <x v="4"/>
    <s v="EDO"/>
    <x v="8"/>
    <x v="1"/>
    <s v="RGB"/>
    <s v="VTE"/>
    <s v="FMM"/>
    <s v="CPL"/>
    <s v="Unknown"/>
    <n v="1"/>
    <n v="9.2622134915178275E-2"/>
    <n v="101.75841674999997"/>
  </r>
  <r>
    <x v="4"/>
    <s v="EDO"/>
    <x v="8"/>
    <x v="1"/>
    <s v="RGB"/>
    <s v="VTE"/>
    <s v="FMM"/>
    <s v="EIL"/>
    <s v="Unknown"/>
    <n v="1"/>
    <n v="1.0307788981729186E-2"/>
    <n v="22.612981499999997"/>
  </r>
  <r>
    <x v="4"/>
    <s v="EDO"/>
    <x v="8"/>
    <x v="1"/>
    <s v="RGB"/>
    <s v="VTE"/>
    <s v="FMM"/>
    <s v="ETL"/>
    <s v="Merck"/>
    <n v="0.2"/>
    <n v="0.16618969633560907"/>
    <n v="10.175841674999997"/>
  </r>
  <r>
    <x v="4"/>
    <s v="EDO"/>
    <x v="8"/>
    <x v="1"/>
    <s v="RGB"/>
    <s v="VTE"/>
    <s v="FMM"/>
    <s v="ETL"/>
    <s v="Unknown"/>
    <n v="0.8"/>
    <n v="0.66475878534243626"/>
    <n v="40.703366699999989"/>
  </r>
  <r>
    <x v="4"/>
    <s v="EDO"/>
    <x v="8"/>
    <x v="1"/>
    <s v="RGB"/>
    <s v="VTE"/>
    <s v="FMM"/>
    <s v="G_Dopant"/>
    <s v="Summer Sprout"/>
    <n v="0.9"/>
    <n v="1.6489212388976717"/>
    <n v="7.7546931385344822"/>
  </r>
  <r>
    <x v="4"/>
    <s v="EDO"/>
    <x v="8"/>
    <x v="1"/>
    <s v="RGB"/>
    <s v="VTE"/>
    <s v="FMM"/>
    <s v="G_Dopant"/>
    <s v="UDC"/>
    <n v="0.1"/>
    <n v="0.18321347098863019"/>
    <n v="0.86163257094827583"/>
  </r>
  <r>
    <x v="4"/>
    <s v="EDO"/>
    <x v="8"/>
    <x v="1"/>
    <s v="RGB"/>
    <s v="VTE"/>
    <s v="FMM"/>
    <s v="G_Host"/>
    <s v="Unknown"/>
    <n v="1"/>
    <n v="2.5831459698802095"/>
    <n v="132.55885706896552"/>
  </r>
  <r>
    <x v="4"/>
    <s v="EDO"/>
    <x v="8"/>
    <x v="1"/>
    <s v="RGB"/>
    <s v="VTE"/>
    <s v="FMM"/>
    <s v="G_Prime"/>
    <s v="Unknown"/>
    <n v="1"/>
    <n v="1.386610056480529"/>
    <n v="169.59736124999998"/>
  </r>
  <r>
    <x v="4"/>
    <s v="EDO"/>
    <x v="8"/>
    <x v="1"/>
    <s v="RGB"/>
    <s v="VTE"/>
    <s v="FMM"/>
    <s v="HIL"/>
    <s v="Unknown"/>
    <n v="1"/>
    <n v="2.4654961218318058E-2"/>
    <n v="27.135577799999997"/>
  </r>
  <r>
    <x v="4"/>
    <s v="EDO"/>
    <x v="8"/>
    <x v="1"/>
    <s v="RGB"/>
    <s v="VTE"/>
    <s v="FMM"/>
    <s v="HTL"/>
    <s v="Aglaia Tech"/>
    <n v="0.9"/>
    <n v="0.27859486544471734"/>
    <n v="261.66450021428562"/>
  </r>
  <r>
    <x v="4"/>
    <s v="EDO"/>
    <x v="8"/>
    <x v="1"/>
    <s v="RGB"/>
    <s v="VTE"/>
    <s v="FMM"/>
    <s v="HTL"/>
    <s v="Merck"/>
    <n v="0.1"/>
    <n v="3.095498504941304E-2"/>
    <n v="29.073833357142853"/>
  </r>
  <r>
    <x v="4"/>
    <s v="EDO"/>
    <x v="8"/>
    <x v="1"/>
    <s v="RGB"/>
    <s v="VTE"/>
    <s v="FMM"/>
    <s v="P_Dopant"/>
    <s v="Novaled"/>
    <n v="0.1"/>
    <n v="8.0539186444416933E-2"/>
    <n v="0.38442068549999997"/>
  </r>
  <r>
    <x v="4"/>
    <s v="EDO"/>
    <x v="8"/>
    <x v="1"/>
    <s v="RGB"/>
    <s v="VTE"/>
    <s v="FMM"/>
    <s v="P_Dopant"/>
    <s v="Summer Sprout"/>
    <n v="0.9"/>
    <n v="0.72485267799975239"/>
    <n v="3.4597861694999996"/>
  </r>
  <r>
    <x v="4"/>
    <s v="EDO"/>
    <x v="8"/>
    <x v="1"/>
    <s v="RGB"/>
    <s v="VTE"/>
    <s v="FMM"/>
    <s v="R_Dopant"/>
    <s v="Summer Sprout"/>
    <n v="0.9"/>
    <n v="0.84428073497787171"/>
    <n v="4.9649161579120875"/>
  </r>
  <r>
    <x v="4"/>
    <s v="EDO"/>
    <x v="8"/>
    <x v="1"/>
    <s v="RGB"/>
    <s v="VTE"/>
    <s v="FMM"/>
    <s v="R_Dopant"/>
    <s v="UDC"/>
    <n v="0.1"/>
    <n v="9.3808970553096865E-2"/>
    <n v="0.55165735087912093"/>
  </r>
  <r>
    <x v="4"/>
    <s v="EDO"/>
    <x v="8"/>
    <x v="1"/>
    <s v="RGB"/>
    <s v="VTE"/>
    <s v="FMM"/>
    <s v="R_Host"/>
    <s v="DuPont"/>
    <n v="0.1"/>
    <n v="0.25754714836137327"/>
    <n v="13.791433771978021"/>
  </r>
  <r>
    <x v="4"/>
    <s v="EDO"/>
    <x v="8"/>
    <x v="1"/>
    <s v="RGB"/>
    <s v="VTE"/>
    <s v="FMM"/>
    <s v="R_Host"/>
    <s v="Summer Sprout"/>
    <n v="0.9"/>
    <n v="2.3179243352523589"/>
    <n v="124.12290394780217"/>
  </r>
  <r>
    <x v="4"/>
    <s v="EDO"/>
    <x v="8"/>
    <x v="1"/>
    <s v="RGB"/>
    <s v="VTE"/>
    <s v="FMM"/>
    <s v="R_Prime"/>
    <s v="Jilin OLED"/>
    <n v="0.4"/>
    <n v="0.96629639220800068"/>
    <n v="117.58750379999999"/>
  </r>
  <r>
    <x v="4"/>
    <s v="EDO"/>
    <x v="8"/>
    <x v="1"/>
    <s v="RGB"/>
    <s v="VTE"/>
    <s v="FMM"/>
    <s v="R_Prime"/>
    <s v="LTOM"/>
    <n v="0.6"/>
    <n v="1.4494445883120011"/>
    <n v="176.38125569999997"/>
  </r>
  <r>
    <x v="4"/>
    <s v="EDO"/>
    <x v="0"/>
    <x v="0"/>
    <s v="RGB"/>
    <s v="VTE"/>
    <s v="FMM"/>
    <s v="aETL"/>
    <s v="Solus AM"/>
    <n v="1"/>
    <n v="4.4409274721616381"/>
    <n v="176.03024249999999"/>
  </r>
  <r>
    <x v="4"/>
    <s v="EDO"/>
    <x v="0"/>
    <x v="0"/>
    <s v="RGB"/>
    <s v="VTE"/>
    <s v="FMM"/>
    <s v="B_Dopant"/>
    <s v="Idemitsu Kosan"/>
    <n v="0.1"/>
    <n v="0.28302782292549583"/>
    <n v="1.1480233206521739"/>
  </r>
  <r>
    <x v="4"/>
    <s v="EDO"/>
    <x v="0"/>
    <x v="0"/>
    <s v="RGB"/>
    <s v="VTE"/>
    <s v="FMM"/>
    <s v="B_Dopant"/>
    <s v="Sunera"/>
    <n v="0.9"/>
    <n v="2.5472504063294625"/>
    <n v="10.332209885869565"/>
  </r>
  <r>
    <x v="4"/>
    <s v="EDO"/>
    <x v="0"/>
    <x v="0"/>
    <s v="RGB"/>
    <s v="VTE"/>
    <s v="FMM"/>
    <s v="B_Host"/>
    <s v="Idemitsu Kosan"/>
    <n v="0.4"/>
    <n v="2.694807820558307"/>
    <n v="91.841865652173922"/>
  </r>
  <r>
    <x v="4"/>
    <s v="EDO"/>
    <x v="0"/>
    <x v="0"/>
    <s v="RGB"/>
    <s v="VTE"/>
    <s v="FMM"/>
    <s v="B_Host"/>
    <s v="Lumilan"/>
    <n v="0.6"/>
    <n v="4.0422117308374599"/>
    <n v="137.76279847826086"/>
  </r>
  <r>
    <x v="4"/>
    <s v="EDO"/>
    <x v="0"/>
    <x v="0"/>
    <s v="RGB"/>
    <s v="VTE"/>
    <s v="FMM"/>
    <s v="B_Prime"/>
    <s v="SK JNC"/>
    <n v="0.3"/>
    <n v="1.5402886501966739"/>
    <n v="154.02646218749999"/>
  </r>
  <r>
    <x v="4"/>
    <s v="EDO"/>
    <x v="0"/>
    <x v="0"/>
    <s v="RGB"/>
    <s v="VTE"/>
    <s v="FMM"/>
    <s v="B_Prime"/>
    <s v="Unknown"/>
    <n v="0.7"/>
    <n v="3.5940068504589058"/>
    <n v="359.39507843749999"/>
  </r>
  <r>
    <x v="4"/>
    <s v="EDO"/>
    <x v="0"/>
    <x v="0"/>
    <s v="RGB"/>
    <s v="VTE"/>
    <s v="FMM"/>
    <s v="CPL"/>
    <s v="Unknown"/>
    <n v="1"/>
    <n v="0.70469002268931513"/>
    <n v="369.66350924999995"/>
  </r>
  <r>
    <x v="4"/>
    <s v="EDO"/>
    <x v="0"/>
    <x v="0"/>
    <s v="RGB"/>
    <s v="VTE"/>
    <s v="FMM"/>
    <s v="EIL"/>
    <s v="Unknown"/>
    <n v="1"/>
    <n v="7.8044946215525282E-2"/>
    <n v="140.82419400000001"/>
  </r>
  <r>
    <x v="4"/>
    <s v="EDO"/>
    <x v="0"/>
    <x v="0"/>
    <s v="RGB"/>
    <s v="VTE"/>
    <s v="FMM"/>
    <s v="ETL"/>
    <s v="Merck"/>
    <n v="0.2"/>
    <n v="0.76857652821842659"/>
    <n v="33.797806559999991"/>
  </r>
  <r>
    <x v="4"/>
    <s v="EDO"/>
    <x v="0"/>
    <x v="0"/>
    <s v="RGB"/>
    <s v="VTE"/>
    <s v="FMM"/>
    <s v="ETL"/>
    <s v="Unknown"/>
    <n v="0.8"/>
    <n v="3.0743061128737064"/>
    <n v="135.19122623999996"/>
  </r>
  <r>
    <x v="4"/>
    <s v="EDO"/>
    <x v="0"/>
    <x v="0"/>
    <s v="RGB"/>
    <s v="VTE"/>
    <s v="FMM"/>
    <s v="G_Dopant"/>
    <s v="Summer Sprout"/>
    <n v="1"/>
    <n v="12.344110629835516"/>
    <n v="22.366195517647053"/>
  </r>
  <r>
    <x v="4"/>
    <s v="EDO"/>
    <x v="0"/>
    <x v="0"/>
    <s v="RGB"/>
    <s v="VTE"/>
    <s v="FMM"/>
    <s v="G_Host"/>
    <s v="Unknown"/>
    <n v="1"/>
    <n v="10.278370556523885"/>
    <n v="417.56011011627908"/>
  </r>
  <r>
    <x v="4"/>
    <s v="EDO"/>
    <x v="0"/>
    <x v="0"/>
    <s v="RGB"/>
    <s v="VTE"/>
    <s v="FMM"/>
    <s v="G_Prime"/>
    <s v="Unknown"/>
    <n v="1"/>
    <n v="3.6441426271850847"/>
    <n v="411.49926818181819"/>
  </r>
  <r>
    <x v="4"/>
    <s v="EDO"/>
    <x v="0"/>
    <x v="0"/>
    <s v="RGB"/>
    <s v="VTE"/>
    <s v="FMM"/>
    <s v="HIL"/>
    <s v="Unknown"/>
    <n v="1"/>
    <n v="0.19352560338620459"/>
    <n v="84.494516400000009"/>
  </r>
  <r>
    <x v="4"/>
    <s v="EDO"/>
    <x v="0"/>
    <x v="0"/>
    <s v="RGB"/>
    <s v="VTE"/>
    <s v="FMM"/>
    <s v="HTL"/>
    <s v="Aglaia Tech"/>
    <n v="0.9"/>
    <n v="1.8627490398886013"/>
    <n v="814.768551"/>
  </r>
  <r>
    <x v="4"/>
    <s v="EDO"/>
    <x v="0"/>
    <x v="0"/>
    <s v="RGB"/>
    <s v="VTE"/>
    <s v="FMM"/>
    <s v="HTL"/>
    <s v="Merck"/>
    <n v="0.1"/>
    <n v="0.20697211554317796"/>
    <n v="90.529838999999996"/>
  </r>
  <r>
    <x v="4"/>
    <s v="EDO"/>
    <x v="0"/>
    <x v="0"/>
    <s v="RGB"/>
    <s v="VTE"/>
    <s v="FMM"/>
    <s v="P_Dopant"/>
    <s v="Novaled"/>
    <n v="0.1"/>
    <n v="0.27461686911107486"/>
    <n v="1.1970056490000003"/>
  </r>
  <r>
    <x v="4"/>
    <s v="EDO"/>
    <x v="0"/>
    <x v="0"/>
    <s v="RGB"/>
    <s v="VTE"/>
    <s v="FMM"/>
    <s v="P_Dopant"/>
    <s v="Summer Sprout"/>
    <n v="0.9"/>
    <n v="2.4715518219996735"/>
    <n v="10.773050841000002"/>
  </r>
  <r>
    <x v="4"/>
    <s v="EDO"/>
    <x v="0"/>
    <x v="0"/>
    <s v="RGB"/>
    <s v="VTE"/>
    <s v="FMM"/>
    <s v="R_Dopant"/>
    <s v="Summer Sprout"/>
    <n v="0.9"/>
    <n v="3.4299517119945637"/>
    <n v="12.816583948314609"/>
  </r>
  <r>
    <x v="4"/>
    <s v="EDO"/>
    <x v="0"/>
    <x v="0"/>
    <s v="RGB"/>
    <s v="VTE"/>
    <s v="FMM"/>
    <s v="R_Dopant"/>
    <s v="UDC"/>
    <n v="0.1"/>
    <n v="0.38110574577717377"/>
    <n v="1.4240648831460676"/>
  </r>
  <r>
    <x v="4"/>
    <s v="EDO"/>
    <x v="0"/>
    <x v="0"/>
    <s v="RGB"/>
    <s v="VTE"/>
    <s v="FMM"/>
    <s v="R_Host"/>
    <s v="DuPont"/>
    <n v="0.1"/>
    <n v="1.0574264178828763"/>
    <n v="41.535225758426961"/>
  </r>
  <r>
    <x v="4"/>
    <s v="EDO"/>
    <x v="0"/>
    <x v="0"/>
    <s v="RGB"/>
    <s v="VTE"/>
    <s v="FMM"/>
    <s v="R_Host"/>
    <s v="Summer Sprout"/>
    <n v="0.9"/>
    <n v="9.5168377609458865"/>
    <n v="373.81703182584266"/>
  </r>
  <r>
    <x v="4"/>
    <s v="EDO"/>
    <x v="0"/>
    <x v="0"/>
    <s v="RGB"/>
    <s v="VTE"/>
    <s v="FMM"/>
    <s v="R_Prime"/>
    <s v="DuPont"/>
    <n v="0.1"/>
    <n v="0.98944266352066845"/>
    <n v="110.01890156250001"/>
  </r>
  <r>
    <x v="4"/>
    <s v="EDO"/>
    <x v="0"/>
    <x v="0"/>
    <s v="RGB"/>
    <s v="VTE"/>
    <s v="FMM"/>
    <s v="R_Prime"/>
    <s v="Jilin OLED"/>
    <n v="0.5"/>
    <n v="4.9472133176033424"/>
    <n v="550.09450781250007"/>
  </r>
  <r>
    <x v="4"/>
    <s v="EDO"/>
    <x v="0"/>
    <x v="0"/>
    <s v="RGB"/>
    <s v="VTE"/>
    <s v="FMM"/>
    <s v="R_Prime"/>
    <s v="LTOM"/>
    <n v="0.4"/>
    <n v="3.9577706540826738"/>
    <n v="440.07560625000002"/>
  </r>
  <r>
    <x v="4"/>
    <s v="JDI"/>
    <x v="0"/>
    <x v="0"/>
    <s v="RGB"/>
    <s v="VTE"/>
    <s v="FMM"/>
    <s v="aETL"/>
    <s v="Solus AM"/>
    <n v="1"/>
    <n v="3.0803641274932403E-2"/>
    <n v="1.2209999999999999"/>
  </r>
  <r>
    <x v="4"/>
    <s v="JDI"/>
    <x v="0"/>
    <x v="0"/>
    <s v="RGB"/>
    <s v="VTE"/>
    <s v="FMM"/>
    <s v="B_Dopant"/>
    <s v="Idemitsu Kosan"/>
    <n v="0.5"/>
    <n v="9.8158409283572497E-3"/>
    <n v="3.9815217391304343E-2"/>
  </r>
  <r>
    <x v="4"/>
    <s v="JDI"/>
    <x v="0"/>
    <x v="0"/>
    <s v="RGB"/>
    <s v="VTE"/>
    <s v="FMM"/>
    <s v="B_Dopant"/>
    <s v="SFC"/>
    <n v="0.5"/>
    <n v="9.8158409283572497E-3"/>
    <n v="3.9815217391304343E-2"/>
  </r>
  <r>
    <x v="4"/>
    <s v="JDI"/>
    <x v="0"/>
    <x v="0"/>
    <s v="RGB"/>
    <s v="VTE"/>
    <s v="FMM"/>
    <s v="B_Host"/>
    <s v="Idemitsu Kosan"/>
    <n v="0.5"/>
    <n v="2.3365021701467665E-2"/>
    <n v="0.79630434782608683"/>
  </r>
  <r>
    <x v="4"/>
    <s v="JDI"/>
    <x v="0"/>
    <x v="0"/>
    <s v="RGB"/>
    <s v="VTE"/>
    <s v="FMM"/>
    <s v="B_Host"/>
    <s v="SFC"/>
    <n v="0.5"/>
    <n v="2.3365021701467665E-2"/>
    <n v="0.79630434782608683"/>
  </r>
  <r>
    <x v="4"/>
    <s v="JDI"/>
    <x v="0"/>
    <x v="0"/>
    <s v="RGB"/>
    <s v="VTE"/>
    <s v="FMM"/>
    <s v="B_Prime"/>
    <s v="DuPont"/>
    <n v="1"/>
    <n v="3.5613055559475595E-2"/>
    <n v="3.5612499999999998"/>
  </r>
  <r>
    <x v="4"/>
    <s v="JDI"/>
    <x v="0"/>
    <x v="0"/>
    <s v="RGB"/>
    <s v="VTE"/>
    <s v="FMM"/>
    <s v="CPL"/>
    <s v="Unknown"/>
    <n v="1"/>
    <n v="4.887947124788251E-3"/>
    <n v="2.5640999999999994"/>
  </r>
  <r>
    <x v="4"/>
    <s v="JDI"/>
    <x v="0"/>
    <x v="0"/>
    <s v="RGB"/>
    <s v="VTE"/>
    <s v="FMM"/>
    <s v="EIL"/>
    <s v="Unknown"/>
    <n v="1"/>
    <n v="5.4134379397424476E-4"/>
    <n v="0.9768"/>
  </r>
  <r>
    <x v="4"/>
    <s v="JDI"/>
    <x v="0"/>
    <x v="0"/>
    <s v="RGB"/>
    <s v="VTE"/>
    <s v="FMM"/>
    <s v="ETL"/>
    <s v="DuPont"/>
    <n v="0.4"/>
    <n v="1.0662167223392863E-2"/>
    <n v="0.46886399999999989"/>
  </r>
  <r>
    <x v="4"/>
    <s v="JDI"/>
    <x v="0"/>
    <x v="0"/>
    <s v="RGB"/>
    <s v="VTE"/>
    <s v="FMM"/>
    <s v="ETL"/>
    <s v="LG Chem"/>
    <n v="0.3"/>
    <n v="7.9966254175446467E-3"/>
    <n v="0.35164799999999985"/>
  </r>
  <r>
    <x v="4"/>
    <s v="JDI"/>
    <x v="0"/>
    <x v="0"/>
    <s v="RGB"/>
    <s v="VTE"/>
    <s v="FMM"/>
    <s v="ETL"/>
    <s v="Merck"/>
    <n v="0.3"/>
    <n v="7.9966254175446467E-3"/>
    <n v="0.35164799999999985"/>
  </r>
  <r>
    <x v="4"/>
    <s v="JDI"/>
    <x v="0"/>
    <x v="0"/>
    <s v="RGB"/>
    <s v="VTE"/>
    <s v="FMM"/>
    <s v="G_Dopant"/>
    <s v="UDC"/>
    <n v="1"/>
    <n v="8.5622554766571782E-2"/>
    <n v="0.15513882352941172"/>
  </r>
  <r>
    <x v="4"/>
    <s v="JDI"/>
    <x v="0"/>
    <x v="0"/>
    <s v="RGB"/>
    <s v="VTE"/>
    <s v="FMM"/>
    <s v="G_Host"/>
    <s v="DuPont"/>
    <n v="0.5"/>
    <n v="3.5646972563579987E-2"/>
    <n v="1.4481627906976742"/>
  </r>
  <r>
    <x v="4"/>
    <s v="JDI"/>
    <x v="0"/>
    <x v="0"/>
    <s v="RGB"/>
    <s v="VTE"/>
    <s v="FMM"/>
    <s v="G_Host"/>
    <s v="Merck"/>
    <n v="0.2"/>
    <n v="1.4258789025431996E-2"/>
    <n v="0.57926511627906974"/>
  </r>
  <r>
    <x v="4"/>
    <s v="JDI"/>
    <x v="0"/>
    <x v="0"/>
    <s v="RGB"/>
    <s v="VTE"/>
    <s v="FMM"/>
    <s v="G_Host"/>
    <s v="Samsung SDI"/>
    <n v="0.3"/>
    <n v="2.138818353814799E-2"/>
    <n v="0.86889767441860444"/>
  </r>
  <r>
    <x v="4"/>
    <s v="JDI"/>
    <x v="0"/>
    <x v="0"/>
    <s v="RGB"/>
    <s v="VTE"/>
    <s v="FMM"/>
    <s v="G_Prime"/>
    <s v="DuPont"/>
    <n v="1"/>
    <n v="2.5276896086722074E-2"/>
    <n v="2.8542857142857141"/>
  </r>
  <r>
    <x v="4"/>
    <s v="JDI"/>
    <x v="0"/>
    <x v="0"/>
    <s v="RGB"/>
    <s v="VTE"/>
    <s v="FMM"/>
    <s v="HIL"/>
    <s v="Unknown"/>
    <n v="1"/>
    <n v="1.342353213735735E-3"/>
    <n v="0.58607999999999993"/>
  </r>
  <r>
    <x v="4"/>
    <s v="JDI"/>
    <x v="0"/>
    <x v="0"/>
    <s v="RGB"/>
    <s v="VTE"/>
    <s v="FMM"/>
    <s v="HTL"/>
    <s v="Unknown"/>
    <n v="1"/>
    <n v="1.4356223651638736E-2"/>
    <n v="6.2794285714285705"/>
  </r>
  <r>
    <x v="4"/>
    <s v="JDI"/>
    <x v="0"/>
    <x v="0"/>
    <s v="RGB"/>
    <s v="VTE"/>
    <s v="FMM"/>
    <s v="P_Dopant"/>
    <s v="Novaled"/>
    <n v="1"/>
    <n v="1.9048272184515245E-2"/>
    <n v="8.3028000000000005E-2"/>
  </r>
  <r>
    <x v="4"/>
    <s v="JDI"/>
    <x v="0"/>
    <x v="0"/>
    <s v="RGB"/>
    <s v="VTE"/>
    <s v="FMM"/>
    <s v="R_Dopant"/>
    <s v="UDC"/>
    <n v="1"/>
    <n v="2.6434668781072038E-2"/>
    <n v="9.8777528089887642E-2"/>
  </r>
  <r>
    <x v="4"/>
    <s v="JDI"/>
    <x v="0"/>
    <x v="0"/>
    <s v="RGB"/>
    <s v="VTE"/>
    <s v="FMM"/>
    <s v="R_Host"/>
    <s v="Duksan Neolux"/>
    <n v="0.5"/>
    <n v="3.6673177230753168E-2"/>
    <n v="1.4405056179775277"/>
  </r>
  <r>
    <x v="4"/>
    <s v="JDI"/>
    <x v="0"/>
    <x v="0"/>
    <s v="RGB"/>
    <s v="VTE"/>
    <s v="FMM"/>
    <s v="R_Host"/>
    <s v="DuPont"/>
    <n v="0.5"/>
    <n v="3.6673177230753168E-2"/>
    <n v="1.4405056179775277"/>
  </r>
  <r>
    <x v="4"/>
    <s v="JDI"/>
    <x v="0"/>
    <x v="0"/>
    <s v="RGB"/>
    <s v="VTE"/>
    <s v="FMM"/>
    <s v="R_Prime"/>
    <s v="DuPont"/>
    <n v="1"/>
    <n v="6.8630791789015239E-2"/>
    <n v="7.6312499999999996"/>
  </r>
  <r>
    <x v="4"/>
    <s v="LGD"/>
    <x v="3"/>
    <x v="1"/>
    <s v="RGB"/>
    <s v="VTE"/>
    <s v="FMM"/>
    <s v="aETL"/>
    <s v="LG Chem"/>
    <n v="1"/>
    <n v="1.4524592452215777"/>
    <n v="55.990624999999994"/>
  </r>
  <r>
    <x v="4"/>
    <s v="LGD"/>
    <x v="3"/>
    <x v="1"/>
    <s v="RGB"/>
    <s v="VTE"/>
    <s v="FMM"/>
    <s v="B_Dopant"/>
    <s v="SK JNC"/>
    <n v="1"/>
    <n v="2.3703740520143941"/>
    <n v="10.608750000000001"/>
  </r>
  <r>
    <x v="4"/>
    <s v="LGD"/>
    <x v="3"/>
    <x v="1"/>
    <s v="RGB"/>
    <s v="VTE"/>
    <s v="FMM"/>
    <s v="B_Host"/>
    <s v="DuPont"/>
    <n v="0.25"/>
    <n v="1.3695978060575877"/>
    <n v="53.043750000000003"/>
  </r>
  <r>
    <x v="4"/>
    <s v="LGD"/>
    <x v="3"/>
    <x v="1"/>
    <s v="RGB"/>
    <s v="VTE"/>
    <s v="FMM"/>
    <s v="B_Host"/>
    <s v="Idemitsu Kosan"/>
    <n v="0.4"/>
    <n v="2.1913564896921409"/>
    <n v="84.87"/>
  </r>
  <r>
    <x v="4"/>
    <s v="LGD"/>
    <x v="3"/>
    <x v="1"/>
    <s v="RGB"/>
    <s v="VTE"/>
    <s v="FMM"/>
    <s v="B_Host"/>
    <s v="LG Chem"/>
    <n v="0.35"/>
    <n v="1.917436928480623"/>
    <n v="74.261250000000004"/>
  </r>
  <r>
    <x v="4"/>
    <s v="LGD"/>
    <x v="3"/>
    <x v="1"/>
    <s v="RGB"/>
    <s v="VTE"/>
    <s v="FMM"/>
    <s v="B_Prime"/>
    <s v="Merck"/>
    <n v="1"/>
    <n v="3.1818258055506035"/>
    <n v="358.34000000000003"/>
  </r>
  <r>
    <x v="4"/>
    <s v="LGD"/>
    <x v="3"/>
    <x v="1"/>
    <s v="RGB"/>
    <s v="VTE"/>
    <s v="FMM"/>
    <s v="CPL"/>
    <s v="P&amp;H Tech"/>
    <n v="1"/>
    <n v="1.3216619729054764"/>
    <n v="313.54749999999996"/>
  </r>
  <r>
    <x v="4"/>
    <s v="LGD"/>
    <x v="3"/>
    <x v="1"/>
    <s v="RGB"/>
    <s v="VTE"/>
    <s v="FMM"/>
    <s v="EIL"/>
    <s v="LT Materials"/>
    <n v="1"/>
    <n v="2.308679652941887E-2"/>
    <n v="44.792500000000004"/>
  </r>
  <r>
    <x v="4"/>
    <s v="LGD"/>
    <x v="3"/>
    <x v="1"/>
    <s v="RGB"/>
    <s v="VTE"/>
    <s v="FMM"/>
    <s v="ETL"/>
    <s v="Idemitsu Kosan"/>
    <n v="0.5"/>
    <n v="0.60045234063780495"/>
    <n v="25.195781249999996"/>
  </r>
  <r>
    <x v="4"/>
    <s v="LGD"/>
    <x v="3"/>
    <x v="1"/>
    <s v="RGB"/>
    <s v="VTE"/>
    <s v="FMM"/>
    <s v="ETL"/>
    <s v="LG Chem"/>
    <n v="0.5"/>
    <n v="0.60045234063780495"/>
    <n v="25.195781249999996"/>
  </r>
  <r>
    <x v="4"/>
    <s v="LGD"/>
    <x v="3"/>
    <x v="1"/>
    <s v="RGB"/>
    <s v="VTE"/>
    <s v="FMM"/>
    <s v="G_Dopant"/>
    <s v="UDC"/>
    <n v="1"/>
    <n v="16.178179302916767"/>
    <n v="39.154823275862071"/>
  </r>
  <r>
    <x v="4"/>
    <s v="LGD"/>
    <x v="3"/>
    <x v="1"/>
    <s v="RGB"/>
    <s v="VTE"/>
    <s v="FMM"/>
    <s v="G_Host"/>
    <s v="LG Chem"/>
    <n v="0.45"/>
    <n v="9.568629028406944"/>
    <n v="271.07185344827593"/>
  </r>
  <r>
    <x v="4"/>
    <s v="LGD"/>
    <x v="3"/>
    <x v="1"/>
    <s v="RGB"/>
    <s v="VTE"/>
    <s v="FMM"/>
    <s v="G_Host"/>
    <s v="LT Materials"/>
    <n v="0.55000000000000004"/>
    <n v="11.694991034719596"/>
    <n v="331.31004310344832"/>
  </r>
  <r>
    <x v="4"/>
    <s v="LGD"/>
    <x v="3"/>
    <x v="1"/>
    <s v="RGB"/>
    <s v="VTE"/>
    <s v="FMM"/>
    <s v="G_Prime"/>
    <s v="LT Materials"/>
    <n v="0.4"/>
    <n v="1.1777582318879285"/>
    <n v="110.86143750000001"/>
  </r>
  <r>
    <x v="4"/>
    <s v="LGD"/>
    <x v="3"/>
    <x v="1"/>
    <s v="RGB"/>
    <s v="VTE"/>
    <s v="FMM"/>
    <s v="G_Prime"/>
    <s v="Merck"/>
    <n v="0.6"/>
    <n v="1.7666373478318929"/>
    <n v="166.29215625000001"/>
  </r>
  <r>
    <x v="4"/>
    <s v="LGD"/>
    <x v="3"/>
    <x v="1"/>
    <s v="RGB"/>
    <s v="VTE"/>
    <s v="FMM"/>
    <s v="HIL"/>
    <s v="Merck"/>
    <n v="1"/>
    <n v="6.9733234949405601E-2"/>
    <n v="26.875499999999999"/>
  </r>
  <r>
    <x v="4"/>
    <s v="LGD"/>
    <x v="3"/>
    <x v="1"/>
    <s v="RGB"/>
    <s v="VTE"/>
    <s v="FMM"/>
    <s v="HTL"/>
    <s v="Merck"/>
    <n v="1"/>
    <n v="0.74438730536349573"/>
    <n v="287.95178571428568"/>
  </r>
  <r>
    <x v="4"/>
    <s v="LGD"/>
    <x v="3"/>
    <x v="1"/>
    <s v="RGB"/>
    <s v="VTE"/>
    <s v="FMM"/>
    <s v="n/p_CGL"/>
    <s v="Jinwoong"/>
    <n v="0.3"/>
    <n v="0.30712453722091593"/>
    <n v="25.195781249999996"/>
  </r>
  <r>
    <x v="4"/>
    <s v="LGD"/>
    <x v="3"/>
    <x v="1"/>
    <s v="RGB"/>
    <s v="VTE"/>
    <s v="FMM"/>
    <s v="n/p_CGL"/>
    <s v="LT Materials"/>
    <n v="0.2"/>
    <n v="0.20474969148061067"/>
    <n v="16.7971875"/>
  </r>
  <r>
    <x v="4"/>
    <s v="LGD"/>
    <x v="3"/>
    <x v="1"/>
    <s v="RGB"/>
    <s v="VTE"/>
    <s v="FMM"/>
    <s v="n/p_CGL"/>
    <s v="Merck"/>
    <n v="0.5"/>
    <n v="0.51187422870152666"/>
    <n v="41.992968749999996"/>
  </r>
  <r>
    <x v="4"/>
    <s v="LGD"/>
    <x v="3"/>
    <x v="1"/>
    <s v="RGB"/>
    <s v="VTE"/>
    <s v="FMM"/>
    <s v="P_Dopant"/>
    <s v="LG Chem"/>
    <n v="1"/>
    <n v="4.3461137966059917"/>
    <n v="17.917000000000002"/>
  </r>
  <r>
    <x v="4"/>
    <s v="LGD"/>
    <x v="3"/>
    <x v="1"/>
    <s v="RGB"/>
    <s v="VTE"/>
    <s v="FMM"/>
    <s v="R_Dopant"/>
    <s v="UDC"/>
    <n v="1"/>
    <n v="4.9066564241691104"/>
    <n v="22.150137362637366"/>
  </r>
  <r>
    <x v="4"/>
    <s v="LGD"/>
    <x v="3"/>
    <x v="1"/>
    <s v="RGB"/>
    <s v="VTE"/>
    <s v="FMM"/>
    <s v="R_Host"/>
    <s v="DuPont"/>
    <n v="0.5"/>
    <n v="7.2121595367937603"/>
    <n v="295.33516483516485"/>
  </r>
  <r>
    <x v="4"/>
    <s v="LGD"/>
    <x v="3"/>
    <x v="1"/>
    <s v="RGB"/>
    <s v="VTE"/>
    <s v="FMM"/>
    <s v="R_Host"/>
    <s v="LG Chem"/>
    <n v="0.5"/>
    <n v="7.2121595367937603"/>
    <n v="295.33516483516485"/>
  </r>
  <r>
    <x v="4"/>
    <s v="LGD"/>
    <x v="3"/>
    <x v="1"/>
    <s v="RGB"/>
    <s v="VTE"/>
    <s v="FMM"/>
    <s v="R_Prime"/>
    <s v="DuPont"/>
    <n v="0.3"/>
    <n v="1.572857377313575"/>
    <n v="147.81524999999999"/>
  </r>
  <r>
    <x v="4"/>
    <s v="LGD"/>
    <x v="3"/>
    <x v="1"/>
    <s v="RGB"/>
    <s v="VTE"/>
    <s v="FMM"/>
    <s v="R_Prime"/>
    <s v="LG Chem"/>
    <n v="0.2"/>
    <n v="1.0485715848757169"/>
    <n v="98.543500000000009"/>
  </r>
  <r>
    <x v="4"/>
    <s v="LGD"/>
    <x v="3"/>
    <x v="1"/>
    <s v="RGB"/>
    <s v="VTE"/>
    <s v="FMM"/>
    <s v="R_Prime"/>
    <s v="Merck"/>
    <n v="0.5"/>
    <n v="2.6214289621892917"/>
    <n v="246.35875000000001"/>
  </r>
  <r>
    <x v="4"/>
    <s v="LGD"/>
    <x v="1"/>
    <x v="0"/>
    <s v="RGB"/>
    <s v="VTE"/>
    <s v="FMM"/>
    <s v="aETL"/>
    <s v="LG Chem"/>
    <n v="1"/>
    <n v="6.7550873530599285"/>
    <n v="273.04999999999995"/>
  </r>
  <r>
    <x v="4"/>
    <s v="LGD"/>
    <x v="1"/>
    <x v="0"/>
    <s v="RGB"/>
    <s v="VTE"/>
    <s v="FMM"/>
    <s v="B_Dopant"/>
    <s v="Idemitsu Kosan"/>
    <n v="0.2"/>
    <n v="0.74028901011495396"/>
    <n v="3.449052631578946"/>
  </r>
  <r>
    <x v="4"/>
    <s v="LGD"/>
    <x v="1"/>
    <x v="0"/>
    <s v="RGB"/>
    <s v="VTE"/>
    <s v="FMM"/>
    <s v="B_Dopant"/>
    <s v="SK JNC"/>
    <n v="0.8"/>
    <n v="2.9611560404598158"/>
    <n v="13.796210526315784"/>
  </r>
  <r>
    <x v="4"/>
    <s v="LGD"/>
    <x v="1"/>
    <x v="0"/>
    <s v="RGB"/>
    <s v="VTE"/>
    <s v="FMM"/>
    <s v="B_Host"/>
    <s v="DuPont"/>
    <n v="0.1"/>
    <n v="0.89067575857943648"/>
    <n v="34.490526315789467"/>
  </r>
  <r>
    <x v="4"/>
    <s v="LGD"/>
    <x v="1"/>
    <x v="0"/>
    <s v="RGB"/>
    <s v="VTE"/>
    <s v="FMM"/>
    <s v="B_Host"/>
    <s v="Idemitsu Kosan"/>
    <n v="0.9"/>
    <n v="8.0160818272149275"/>
    <n v="310.41473684210524"/>
  </r>
  <r>
    <x v="4"/>
    <s v="LGD"/>
    <x v="1"/>
    <x v="0"/>
    <s v="RGB"/>
    <s v="VTE"/>
    <s v="FMM"/>
    <s v="B_Prime"/>
    <s v="Merck"/>
    <n v="1"/>
    <n v="9.2631508123503448"/>
    <n v="796.39583333333326"/>
  </r>
  <r>
    <x v="4"/>
    <s v="LGD"/>
    <x v="1"/>
    <x v="0"/>
    <s v="RGB"/>
    <s v="VTE"/>
    <s v="FMM"/>
    <s v="CPL"/>
    <s v="P&amp;H Tech"/>
    <n v="1"/>
    <n v="1.1920458297494405"/>
    <n v="573.40499999999986"/>
  </r>
  <r>
    <x v="4"/>
    <s v="LGD"/>
    <x v="1"/>
    <x v="0"/>
    <s v="RGB"/>
    <s v="VTE"/>
    <s v="FMM"/>
    <s v="EIL"/>
    <s v="LT Materials"/>
    <n v="1"/>
    <n v="0.11277736624196846"/>
    <n v="218.43999999999997"/>
  </r>
  <r>
    <x v="4"/>
    <s v="LGD"/>
    <x v="1"/>
    <x v="0"/>
    <s v="RGB"/>
    <s v="VTE"/>
    <s v="FMM"/>
    <s v="ETL"/>
    <s v="Idemitsu Kosan"/>
    <n v="0.6"/>
    <n v="3.5419811125956979"/>
    <n v="157.27679999999992"/>
  </r>
  <r>
    <x v="4"/>
    <s v="LGD"/>
    <x v="1"/>
    <x v="0"/>
    <s v="RGB"/>
    <s v="VTE"/>
    <s v="FMM"/>
    <s v="ETL"/>
    <s v="LG Chem"/>
    <n v="0.4"/>
    <n v="2.3613207417304651"/>
    <n v="104.85119999999995"/>
  </r>
  <r>
    <x v="4"/>
    <s v="LGD"/>
    <x v="1"/>
    <x v="0"/>
    <s v="RGB"/>
    <s v="VTE"/>
    <s v="FMM"/>
    <s v="G_Dopant"/>
    <s v="UDC"/>
    <n v="1"/>
    <n v="17.511402221694638"/>
    <n v="43.338749999999983"/>
  </r>
  <r>
    <x v="4"/>
    <s v="LGD"/>
    <x v="1"/>
    <x v="0"/>
    <s v="RGB"/>
    <s v="VTE"/>
    <s v="FMM"/>
    <s v="G_Host"/>
    <s v="LG Chem"/>
    <n v="0.5"/>
    <n v="12.31462373259866"/>
    <n v="342.9"/>
  </r>
  <r>
    <x v="4"/>
    <s v="LGD"/>
    <x v="1"/>
    <x v="0"/>
    <s v="RGB"/>
    <s v="VTE"/>
    <s v="FMM"/>
    <s v="G_Host"/>
    <s v="LT Materials"/>
    <n v="0.5"/>
    <n v="12.31462373259866"/>
    <n v="342.9"/>
  </r>
  <r>
    <x v="4"/>
    <s v="LGD"/>
    <x v="1"/>
    <x v="0"/>
    <s v="RGB"/>
    <s v="VTE"/>
    <s v="FMM"/>
    <s v="G_Prime"/>
    <s v="LG Chem"/>
    <n v="0.3"/>
    <n v="1.7779265038789023"/>
    <n v="191.48961038961036"/>
  </r>
  <r>
    <x v="4"/>
    <s v="LGD"/>
    <x v="1"/>
    <x v="0"/>
    <s v="RGB"/>
    <s v="VTE"/>
    <s v="FMM"/>
    <s v="G_Prime"/>
    <s v="LT Materials"/>
    <n v="0.7"/>
    <n v="4.1484951757174384"/>
    <n v="446.8090909090908"/>
  </r>
  <r>
    <x v="4"/>
    <s v="LGD"/>
    <x v="1"/>
    <x v="0"/>
    <s v="RGB"/>
    <s v="VTE"/>
    <s v="FMM"/>
    <s v="HIL"/>
    <s v="Merck"/>
    <n v="1"/>
    <n v="0.34012705632103307"/>
    <n v="131.06399999999999"/>
  </r>
  <r>
    <x v="4"/>
    <s v="LGD"/>
    <x v="1"/>
    <x v="0"/>
    <s v="RGB"/>
    <s v="VTE"/>
    <s v="FMM"/>
    <s v="HTL"/>
    <s v="Merck"/>
    <n v="1"/>
    <n v="3.6312064697905044"/>
    <n v="1404.2571428571425"/>
  </r>
  <r>
    <x v="4"/>
    <s v="LGD"/>
    <x v="1"/>
    <x v="0"/>
    <s v="RGB"/>
    <s v="VTE"/>
    <s v="FMM"/>
    <s v="P_Dopant"/>
    <s v="LG Chem"/>
    <n v="1"/>
    <n v="3.9891287156386559"/>
    <n v="18.567399999999999"/>
  </r>
  <r>
    <x v="4"/>
    <s v="LGD"/>
    <x v="1"/>
    <x v="0"/>
    <s v="RGB"/>
    <s v="VTE"/>
    <s v="FMM"/>
    <s v="R_Dopant"/>
    <s v="UDC"/>
    <n v="1"/>
    <n v="6.4888139853201521"/>
    <n v="27.304999999999996"/>
  </r>
  <r>
    <x v="4"/>
    <s v="LGD"/>
    <x v="1"/>
    <x v="0"/>
    <s v="RGB"/>
    <s v="VTE"/>
    <s v="FMM"/>
    <s v="R_Host"/>
    <s v="DuPont"/>
    <n v="0.7"/>
    <n v="14.451572608110753"/>
    <n v="509.6933333333331"/>
  </r>
  <r>
    <x v="4"/>
    <s v="LGD"/>
    <x v="1"/>
    <x v="0"/>
    <s v="RGB"/>
    <s v="VTE"/>
    <s v="FMM"/>
    <s v="R_Host"/>
    <s v="LG Chem"/>
    <n v="0.3"/>
    <n v="6.1935311177617516"/>
    <n v="218.43999999999991"/>
  </r>
  <r>
    <x v="4"/>
    <s v="LGD"/>
    <x v="1"/>
    <x v="0"/>
    <s v="RGB"/>
    <s v="VTE"/>
    <s v="FMM"/>
    <s v="R_Prime"/>
    <s v="DuPont"/>
    <n v="0.7"/>
    <n v="11.718763926966938"/>
    <n v="1194.5937499999995"/>
  </r>
  <r>
    <x v="4"/>
    <s v="LGD"/>
    <x v="1"/>
    <x v="0"/>
    <s v="RGB"/>
    <s v="VTE"/>
    <s v="FMM"/>
    <s v="R_Prime"/>
    <s v="LG Chem"/>
    <n v="0.3"/>
    <n v="5.0223273972715461"/>
    <n v="511.96874999999989"/>
  </r>
  <r>
    <x v="4"/>
    <s v="LGD"/>
    <x v="4"/>
    <x v="2"/>
    <s v="RGB"/>
    <s v="VTE"/>
    <s v="FMM"/>
    <s v="B_Dopant"/>
    <s v="Idemitsu Kosan"/>
    <n v="1"/>
    <n v="0.11367098022945497"/>
    <n v="0.64721447999999993"/>
  </r>
  <r>
    <x v="4"/>
    <s v="LGD"/>
    <x v="4"/>
    <x v="2"/>
    <s v="RGB"/>
    <s v="VTE"/>
    <s v="FMM"/>
    <s v="B_Host"/>
    <s v="Idemitsu Kosan"/>
    <n v="1"/>
    <n v="0.33516981036640653"/>
    <n v="22.190210742857143"/>
  </r>
  <r>
    <x v="4"/>
    <s v="LGD"/>
    <x v="4"/>
    <x v="2"/>
    <s v="RGB"/>
    <s v="VTE"/>
    <s v="FMM"/>
    <s v="CPL"/>
    <s v="LT Materials"/>
    <n v="1"/>
    <n v="6.6299955265599939E-2"/>
    <n v="48.239588571428577"/>
  </r>
  <r>
    <x v="4"/>
    <s v="LGD"/>
    <x v="4"/>
    <x v="0"/>
    <s v="RGB"/>
    <s v="VTE"/>
    <s v="FMM"/>
    <s v="EIL"/>
    <s v="Comet"/>
    <n v="1"/>
    <n v="1.1996728356153158E-3"/>
    <n v="2.6381025"/>
  </r>
  <r>
    <x v="4"/>
    <s v="LGD"/>
    <x v="4"/>
    <x v="2"/>
    <s v="RGB"/>
    <s v="VTE"/>
    <s v="FMM"/>
    <s v="ETL"/>
    <s v="Idemitsu Kosan"/>
    <n v="0.5"/>
    <n v="0.2319906606197214"/>
    <n v="16.6617"/>
  </r>
  <r>
    <x v="4"/>
    <s v="LGD"/>
    <x v="4"/>
    <x v="2"/>
    <s v="RGB"/>
    <s v="VTE"/>
    <s v="FMM"/>
    <s v="ETL"/>
    <s v="LG Chem"/>
    <n v="0.5"/>
    <n v="0.2319906606197214"/>
    <n v="16.6617"/>
  </r>
  <r>
    <x v="4"/>
    <s v="LGD"/>
    <x v="4"/>
    <x v="2"/>
    <s v="RGB"/>
    <s v="VTE"/>
    <s v="FMM"/>
    <s v="HIL"/>
    <s v="LT Materials"/>
    <n v="1"/>
    <n v="4.0927547536775532E-3"/>
    <n v="2.4829199999999996"/>
  </r>
  <r>
    <x v="4"/>
    <s v="LGD"/>
    <x v="4"/>
    <x v="2"/>
    <s v="RGB"/>
    <s v="VTE"/>
    <s v="FMM"/>
    <s v="HTL"/>
    <s v="Merck"/>
    <n v="1"/>
    <n v="0.12053141013886268"/>
    <n v="73.80657051428571"/>
  </r>
  <r>
    <x v="4"/>
    <s v="LGD"/>
    <x v="4"/>
    <x v="2"/>
    <s v="RGB"/>
    <s v="VTE"/>
    <s v="FMM"/>
    <s v="n/p_CGL"/>
    <s v="LT Materials"/>
    <n v="0.65"/>
    <n v="0.34127436935429667"/>
    <n v="21.949012800000002"/>
  </r>
  <r>
    <x v="4"/>
    <s v="LGD"/>
    <x v="4"/>
    <x v="2"/>
    <s v="RGB"/>
    <s v="VTE"/>
    <s v="FMM"/>
    <s v="n/p_CGL"/>
    <s v="Merck"/>
    <n v="0.2"/>
    <n v="0.10500749826286052"/>
    <n v="6.7535424000000006"/>
  </r>
  <r>
    <x v="4"/>
    <s v="LGD"/>
    <x v="4"/>
    <x v="2"/>
    <s v="RGB"/>
    <s v="VTE"/>
    <s v="FMM"/>
    <s v="n/p_CGL"/>
    <s v="Toray"/>
    <n v="0.15"/>
    <n v="7.8755623697145366E-2"/>
    <n v="5.0651567999999996"/>
  </r>
  <r>
    <x v="4"/>
    <s v="LGD"/>
    <x v="4"/>
    <x v="2"/>
    <s v="RGB"/>
    <s v="VTE"/>
    <s v="FMM"/>
    <s v="P_Dopant"/>
    <s v="Novaled"/>
    <n v="1"/>
    <n v="0.41592481649104379"/>
    <n v="1.8759839999999997"/>
  </r>
  <r>
    <x v="4"/>
    <s v="LGD"/>
    <x v="4"/>
    <x v="2"/>
    <s v="RGB"/>
    <s v="VTE"/>
    <s v="FMM"/>
    <s v="R_Dopant"/>
    <s v="UDC"/>
    <n v="1"/>
    <n v="3.1542278789097294E-2"/>
    <n v="0.14069880000000001"/>
  </r>
  <r>
    <x v="4"/>
    <s v="LGD"/>
    <x v="4"/>
    <x v="2"/>
    <s v="RGB"/>
    <s v="VTE"/>
    <s v="FMM"/>
    <s v="R_Host"/>
    <s v="LG Chem"/>
    <n v="0.5"/>
    <n v="4.0277290654281234E-2"/>
    <n v="2.4119794285714287"/>
  </r>
  <r>
    <x v="4"/>
    <s v="LGD"/>
    <x v="4"/>
    <x v="2"/>
    <s v="RGB"/>
    <s v="VTE"/>
    <s v="FMM"/>
    <s v="R_Host"/>
    <s v="Merck"/>
    <n v="0.5"/>
    <n v="4.0277290654281234E-2"/>
    <n v="2.4119794285714287"/>
  </r>
  <r>
    <x v="4"/>
    <s v="LGD"/>
    <x v="4"/>
    <x v="2"/>
    <s v="RGB"/>
    <s v="VTE"/>
    <s v="FMM"/>
    <s v="Y/G_Dopant"/>
    <s v="UDC"/>
    <n v="1"/>
    <n v="0.24299528130446063"/>
    <n v="0.84419279999999997"/>
  </r>
  <r>
    <x v="4"/>
    <s v="LGD"/>
    <x v="4"/>
    <x v="2"/>
    <s v="RGB"/>
    <s v="VTE"/>
    <s v="FMM"/>
    <s v="Y/G_Host"/>
    <s v="LG Chem"/>
    <n v="0.5"/>
    <n v="9.7815852125193864E-2"/>
    <n v="7.0349399999999989"/>
  </r>
  <r>
    <x v="4"/>
    <s v="LGD"/>
    <x v="4"/>
    <x v="2"/>
    <s v="RGB"/>
    <s v="VTE"/>
    <s v="FMM"/>
    <s v="Y/G_Host"/>
    <s v="Merck"/>
    <n v="0.5"/>
    <n v="9.7815852125193864E-2"/>
    <n v="7.0349399999999989"/>
  </r>
  <r>
    <x v="4"/>
    <s v="LGD"/>
    <x v="5"/>
    <x v="2"/>
    <s v="RGB"/>
    <s v="VTE"/>
    <s v="FMM"/>
    <s v="B_Dopant"/>
    <s v="SK JNC"/>
    <n v="1"/>
    <n v="16.31242942605591"/>
    <n v="55.984052519999985"/>
  </r>
  <r>
    <x v="4"/>
    <s v="LGD"/>
    <x v="5"/>
    <x v="2"/>
    <s v="RGB"/>
    <s v="VTE"/>
    <s v="FMM"/>
    <s v="B_Host"/>
    <s v="DuPont"/>
    <n v="0.4"/>
    <n v="19.396130231000392"/>
    <n v="767.78129170285717"/>
  </r>
  <r>
    <x v="4"/>
    <s v="LGD"/>
    <x v="5"/>
    <x v="2"/>
    <s v="RGB"/>
    <s v="VTE"/>
    <s v="FMM"/>
    <s v="B_Host"/>
    <s v="Idemitsu Kosan"/>
    <n v="0.3"/>
    <n v="14.547097673250294"/>
    <n v="575.83596877714285"/>
  </r>
  <r>
    <x v="4"/>
    <s v="LGD"/>
    <x v="5"/>
    <x v="2"/>
    <s v="RGB"/>
    <s v="VTE"/>
    <s v="FMM"/>
    <s v="B_Host"/>
    <s v="LG Chem"/>
    <n v="0.3"/>
    <n v="14.547097673250294"/>
    <n v="575.83596877714285"/>
  </r>
  <r>
    <x v="4"/>
    <s v="LGD"/>
    <x v="5"/>
    <x v="2"/>
    <s v="RGB"/>
    <s v="VTE"/>
    <s v="FMM"/>
    <s v="CPL"/>
    <s v="LT Materials"/>
    <n v="1"/>
    <n v="5.6884415889545865"/>
    <n v="4172.7244114285722"/>
  </r>
  <r>
    <x v="4"/>
    <s v="LGD"/>
    <x v="5"/>
    <x v="2"/>
    <s v="RGB"/>
    <s v="VTE"/>
    <s v="FMM"/>
    <s v="EIL"/>
    <s v="Comet"/>
    <n v="1"/>
    <n v="0.10389470956060767"/>
    <n v="228.19586624999999"/>
  </r>
  <r>
    <x v="4"/>
    <s v="LGD"/>
    <x v="5"/>
    <x v="2"/>
    <s v="RGB"/>
    <s v="VTE"/>
    <s v="FMM"/>
    <s v="ETL"/>
    <s v="Idemitsu Kosan"/>
    <n v="0.4"/>
    <n v="16.108838437838681"/>
    <n v="1152.98964"/>
  </r>
  <r>
    <x v="4"/>
    <s v="LGD"/>
    <x v="5"/>
    <x v="2"/>
    <s v="RGB"/>
    <s v="VTE"/>
    <s v="FMM"/>
    <s v="ETL"/>
    <s v="LG Chem"/>
    <n v="0.2"/>
    <n v="8.0544192189193407"/>
    <n v="576.49482"/>
  </r>
  <r>
    <x v="4"/>
    <s v="LGD"/>
    <x v="5"/>
    <x v="2"/>
    <s v="RGB"/>
    <s v="VTE"/>
    <s v="FMM"/>
    <s v="ETL"/>
    <s v="Solus AM"/>
    <n v="0.4"/>
    <n v="16.108838437838681"/>
    <n v="1152.98964"/>
  </r>
  <r>
    <x v="4"/>
    <s v="LGD"/>
    <x v="5"/>
    <x v="2"/>
    <s v="RGB"/>
    <s v="VTE"/>
    <s v="FMM"/>
    <s v="G_Dopant"/>
    <s v="UDC"/>
    <n v="1"/>
    <n v="8.4813485422150183"/>
    <n v="22.468516061538462"/>
  </r>
  <r>
    <x v="4"/>
    <s v="LGD"/>
    <x v="5"/>
    <x v="2"/>
    <s v="RGB"/>
    <s v="VTE"/>
    <s v="FMM"/>
    <s v="G_Host"/>
    <s v="DuPont"/>
    <n v="0.5"/>
    <n v="5.9691762093506036"/>
    <n v="229.49984262857143"/>
  </r>
  <r>
    <x v="4"/>
    <s v="LGD"/>
    <x v="5"/>
    <x v="2"/>
    <s v="RGB"/>
    <s v="VTE"/>
    <s v="FMM"/>
    <s v="G_Host"/>
    <s v="LG Chem"/>
    <n v="0.5"/>
    <n v="5.9691762093506036"/>
    <n v="229.49984262857143"/>
  </r>
  <r>
    <x v="4"/>
    <s v="LGD"/>
    <x v="5"/>
    <x v="2"/>
    <s v="RGB"/>
    <s v="VTE"/>
    <s v="FMM"/>
    <s v="HIL"/>
    <s v="LT Materials"/>
    <n v="1"/>
    <n v="0.3511118121869175"/>
    <n v="214.77257999999998"/>
  </r>
  <r>
    <x v="4"/>
    <s v="LGD"/>
    <x v="5"/>
    <x v="2"/>
    <s v="RGB"/>
    <s v="VTE"/>
    <s v="FMM"/>
    <s v="HTL"/>
    <s v="Merck"/>
    <n v="0.3"/>
    <n v="4.0092040288187585"/>
    <n v="1915.2805048457139"/>
  </r>
  <r>
    <x v="4"/>
    <s v="LGD"/>
    <x v="5"/>
    <x v="2"/>
    <s v="RGB"/>
    <s v="VTE"/>
    <s v="FMM"/>
    <s v="HTL"/>
    <s v="Solus AM"/>
    <n v="0.7"/>
    <n v="9.3548094005771034"/>
    <n v="4468.9878446399989"/>
  </r>
  <r>
    <x v="4"/>
    <s v="LGD"/>
    <x v="5"/>
    <x v="2"/>
    <s v="RGB"/>
    <s v="VTE"/>
    <s v="FMM"/>
    <s v="n/p_CGL"/>
    <s v="LT Materials"/>
    <n v="0.5"/>
    <n v="25.233048304095949"/>
    <n v="1460.453544"/>
  </r>
  <r>
    <x v="4"/>
    <s v="LGD"/>
    <x v="5"/>
    <x v="2"/>
    <s v="RGB"/>
    <s v="VTE"/>
    <s v="FMM"/>
    <s v="n/p_CGL"/>
    <s v="Merck"/>
    <n v="0.35"/>
    <n v="17.663133812867159"/>
    <n v="1022.3174807999999"/>
  </r>
  <r>
    <x v="4"/>
    <s v="LGD"/>
    <x v="5"/>
    <x v="2"/>
    <s v="RGB"/>
    <s v="VTE"/>
    <s v="FMM"/>
    <s v="n/p_CGL"/>
    <s v="Toray"/>
    <n v="0.15"/>
    <n v="7.5699144912287837"/>
    <n v="438.13606319999997"/>
  </r>
  <r>
    <x v="4"/>
    <s v="LGD"/>
    <x v="5"/>
    <x v="2"/>
    <s v="RGB"/>
    <s v="VTE"/>
    <s v="FMM"/>
    <s v="P_Dopant"/>
    <s v="LG Chem"/>
    <n v="1"/>
    <n v="37.326068244559387"/>
    <n v="162.27261599999997"/>
  </r>
  <r>
    <x v="4"/>
    <s v="LGD"/>
    <x v="5"/>
    <x v="2"/>
    <s v="RGB"/>
    <s v="VTE"/>
    <s v="FMM"/>
    <s v="R_Dopant"/>
    <s v="UDC"/>
    <n v="1"/>
    <n v="2.9662785761599162"/>
    <n v="12.170446200000001"/>
  </r>
  <r>
    <x v="4"/>
    <s v="LGD"/>
    <x v="5"/>
    <x v="2"/>
    <s v="RGB"/>
    <s v="VTE"/>
    <s v="FMM"/>
    <s v="R_Host"/>
    <s v="LG Chem"/>
    <n v="0.5"/>
    <n v="3.5027692255768872"/>
    <n v="208.63622057142857"/>
  </r>
  <r>
    <x v="4"/>
    <s v="LGD"/>
    <x v="5"/>
    <x v="2"/>
    <s v="RGB"/>
    <s v="VTE"/>
    <s v="FMM"/>
    <s v="R_Host"/>
    <s v="Merck"/>
    <n v="0.5"/>
    <n v="3.5027692255768872"/>
    <n v="208.63622057142857"/>
  </r>
  <r>
    <x v="4"/>
    <s v="LGD"/>
    <x v="5"/>
    <x v="2"/>
    <s v="RGB"/>
    <s v="VTE"/>
    <s v="FMM"/>
    <s v="Y/G_Dopant"/>
    <s v="UDC"/>
    <n v="1"/>
    <n v="22.990768372352825"/>
    <n v="73.022677200000004"/>
  </r>
  <r>
    <x v="4"/>
    <s v="LGD"/>
    <x v="5"/>
    <x v="2"/>
    <s v="RGB"/>
    <s v="VTE"/>
    <s v="FMM"/>
    <s v="Y/G_Host"/>
    <s v="DuPont"/>
    <n v="0.15"/>
    <n v="3.9790700144016484"/>
    <n v="182.55669299999997"/>
  </r>
  <r>
    <x v="4"/>
    <s v="LGD"/>
    <x v="5"/>
    <x v="2"/>
    <s v="RGB"/>
    <s v="VTE"/>
    <s v="FMM"/>
    <s v="Y/G_Host"/>
    <s v="LG Chem"/>
    <n v="0.5"/>
    <n v="13.263566714672161"/>
    <n v="608.52230999999983"/>
  </r>
  <r>
    <x v="4"/>
    <s v="LGD"/>
    <x v="5"/>
    <x v="2"/>
    <s v="RGB"/>
    <s v="VTE"/>
    <s v="FMM"/>
    <s v="Y/G_Host"/>
    <s v="Merck"/>
    <n v="0.35"/>
    <n v="9.2844967002705125"/>
    <n v="425.9656169999999"/>
  </r>
  <r>
    <x v="4"/>
    <s v="LGD"/>
    <x v="10"/>
    <x v="2"/>
    <s v="RGB"/>
    <s v="VTE"/>
    <s v="FMM"/>
    <s v="B_Dopant"/>
    <s v="SK JNC"/>
    <n v="1"/>
    <n v="2.8505435503549554"/>
    <n v="8.0901809999999976"/>
  </r>
  <r>
    <x v="4"/>
    <s v="LGD"/>
    <x v="10"/>
    <x v="2"/>
    <s v="RGB"/>
    <s v="VTE"/>
    <s v="FMM"/>
    <s v="B_Host"/>
    <s v="DuPont"/>
    <n v="0.2"/>
    <n v="1.6895177678571618"/>
    <n v="55.47552685714286"/>
  </r>
  <r>
    <x v="4"/>
    <s v="LGD"/>
    <x v="10"/>
    <x v="2"/>
    <s v="RGB"/>
    <s v="VTE"/>
    <s v="FMM"/>
    <s v="B_Host"/>
    <s v="Idemitsu Kosan"/>
    <n v="0.6"/>
    <n v="5.0685533035714849"/>
    <n v="166.42658057142856"/>
  </r>
  <r>
    <x v="4"/>
    <s v="LGD"/>
    <x v="10"/>
    <x v="2"/>
    <s v="RGB"/>
    <s v="VTE"/>
    <s v="FMM"/>
    <s v="B_Host"/>
    <s v="LG Chem"/>
    <n v="0.2"/>
    <n v="1.6895177678571618"/>
    <n v="55.47552685714286"/>
  </r>
  <r>
    <x v="4"/>
    <s v="LGD"/>
    <x v="10"/>
    <x v="2"/>
    <s v="RGB"/>
    <s v="VTE"/>
    <s v="FMM"/>
    <s v="CPL"/>
    <s v="LT Materials"/>
    <n v="1"/>
    <n v="0.98732131520820243"/>
    <n v="602.9948571428572"/>
  </r>
  <r>
    <x v="4"/>
    <s v="LGD"/>
    <x v="10"/>
    <x v="2"/>
    <s v="RGB"/>
    <s v="VTE"/>
    <s v="FMM"/>
    <s v="EIL"/>
    <s v="Comet"/>
    <n v="1"/>
    <n v="1.810265547709005E-2"/>
    <n v="32.97628125"/>
  </r>
  <r>
    <x v="4"/>
    <s v="LGD"/>
    <x v="10"/>
    <x v="2"/>
    <s v="RGB"/>
    <s v="VTE"/>
    <s v="FMM"/>
    <s v="ETL"/>
    <s v="Idemitsu Kosan"/>
    <n v="0.5"/>
    <n v="3.7783565711185609"/>
    <n v="222.15600000000001"/>
  </r>
  <r>
    <x v="4"/>
    <s v="LGD"/>
    <x v="10"/>
    <x v="2"/>
    <s v="RGB"/>
    <s v="VTE"/>
    <s v="FMM"/>
    <s v="ETL"/>
    <s v="LG Chem"/>
    <n v="0.5"/>
    <n v="3.7783565711185609"/>
    <n v="222.15600000000001"/>
  </r>
  <r>
    <x v="4"/>
    <s v="LGD"/>
    <x v="10"/>
    <x v="2"/>
    <s v="RGB"/>
    <s v="VTE"/>
    <s v="FMM"/>
    <s v="G_Dopant"/>
    <s v="UDC"/>
    <n v="1"/>
    <n v="1.4802502741630239"/>
    <n v="3.2468953846153847"/>
  </r>
  <r>
    <x v="4"/>
    <s v="LGD"/>
    <x v="10"/>
    <x v="2"/>
    <s v="RGB"/>
    <s v="VTE"/>
    <s v="FMM"/>
    <s v="G_Host"/>
    <s v="LG Chem"/>
    <n v="0.4"/>
    <n v="0.79671662021654177"/>
    <n v="26.531773714285716"/>
  </r>
  <r>
    <x v="4"/>
    <s v="LGD"/>
    <x v="10"/>
    <x v="2"/>
    <s v="RGB"/>
    <s v="VTE"/>
    <s v="FMM"/>
    <s v="G_Host"/>
    <s v="LT Materials"/>
    <n v="0.6"/>
    <n v="1.1950749303248127"/>
    <n v="39.797660571428572"/>
  </r>
  <r>
    <x v="4"/>
    <s v="LGD"/>
    <x v="10"/>
    <x v="2"/>
    <s v="RGB"/>
    <s v="VTE"/>
    <s v="FMM"/>
    <s v="HIL"/>
    <s v="LT Materials"/>
    <n v="1"/>
    <n v="6.1414599024967716E-2"/>
    <n v="31.036499999999997"/>
  </r>
  <r>
    <x v="4"/>
    <s v="LGD"/>
    <x v="10"/>
    <x v="2"/>
    <s v="RGB"/>
    <s v="VTE"/>
    <s v="FMM"/>
    <s v="HTL"/>
    <s v="Merck"/>
    <n v="0.6"/>
    <n v="1.645865906756405"/>
    <n v="651.23444571428558"/>
  </r>
  <r>
    <x v="4"/>
    <s v="LGD"/>
    <x v="10"/>
    <x v="2"/>
    <s v="RGB"/>
    <s v="VTE"/>
    <s v="FMM"/>
    <s v="HTL"/>
    <s v="Solus AM"/>
    <n v="0.4"/>
    <n v="1.0972439378376033"/>
    <n v="434.15629714285711"/>
  </r>
  <r>
    <x v="4"/>
    <s v="LGD"/>
    <x v="10"/>
    <x v="2"/>
    <s v="RGB"/>
    <s v="VTE"/>
    <s v="FMM"/>
    <s v="n/p_CGL"/>
    <s v="LT Materials"/>
    <n v="0.6"/>
    <n v="6.5737523211711357"/>
    <n v="316.57229999999998"/>
  </r>
  <r>
    <x v="4"/>
    <s v="LGD"/>
    <x v="10"/>
    <x v="2"/>
    <s v="RGB"/>
    <s v="VTE"/>
    <s v="FMM"/>
    <s v="n/p_CGL"/>
    <s v="Merck"/>
    <n v="0.25"/>
    <n v="2.7390634671546406"/>
    <n v="131.905125"/>
  </r>
  <r>
    <x v="4"/>
    <s v="LGD"/>
    <x v="10"/>
    <x v="2"/>
    <s v="RGB"/>
    <s v="VTE"/>
    <s v="FMM"/>
    <s v="n/p_CGL"/>
    <s v="Toray"/>
    <n v="0.15"/>
    <n v="1.6434380802927839"/>
    <n v="79.143074999999996"/>
  </r>
  <r>
    <x v="4"/>
    <s v="LGD"/>
    <x v="10"/>
    <x v="2"/>
    <s v="RGB"/>
    <s v="VTE"/>
    <s v="FMM"/>
    <s v="P_Dopant"/>
    <s v="LG Chem"/>
    <n v="1"/>
    <n v="12.919900703102908"/>
    <n v="46.899599999999992"/>
  </r>
  <r>
    <x v="4"/>
    <s v="LGD"/>
    <x v="10"/>
    <x v="2"/>
    <s v="RGB"/>
    <s v="VTE"/>
    <s v="FMM"/>
    <s v="R_Dopant"/>
    <s v="UDC"/>
    <n v="1"/>
    <n v="0.76753296179121533"/>
    <n v="2.6381025"/>
  </r>
  <r>
    <x v="4"/>
    <s v="LGD"/>
    <x v="10"/>
    <x v="2"/>
    <s v="RGB"/>
    <s v="VTE"/>
    <s v="FMM"/>
    <s v="R_Host"/>
    <s v="LT Materials"/>
    <n v="0.5"/>
    <n v="0.90632511193736132"/>
    <n v="45.224614285714289"/>
  </r>
  <r>
    <x v="4"/>
    <s v="LGD"/>
    <x v="10"/>
    <x v="2"/>
    <s v="RGB"/>
    <s v="VTE"/>
    <s v="FMM"/>
    <s v="R_Host"/>
    <s v="Merck"/>
    <n v="0.5"/>
    <n v="0.90632511193736132"/>
    <n v="45.224614285714289"/>
  </r>
  <r>
    <x v="4"/>
    <s v="SDC"/>
    <x v="8"/>
    <x v="1"/>
    <s v="RGB"/>
    <s v="VTE"/>
    <s v="FMM"/>
    <s v="aETL"/>
    <s v="LG Chem"/>
    <n v="0.2"/>
    <n v="0.91562475475180516"/>
    <n v="50.244773333333193"/>
  </r>
  <r>
    <x v="4"/>
    <s v="SDC"/>
    <x v="8"/>
    <x v="1"/>
    <s v="RGB"/>
    <s v="VTE"/>
    <s v="FMM"/>
    <s v="aETL"/>
    <s v="Solus AM"/>
    <n v="0.8"/>
    <n v="3.6624990190072206"/>
    <n v="200.97909333333277"/>
  </r>
  <r>
    <x v="4"/>
    <s v="SDC"/>
    <x v="8"/>
    <x v="1"/>
    <s v="RGB"/>
    <s v="VTE"/>
    <s v="FMM"/>
    <s v="B_Dopant"/>
    <s v="SFC"/>
    <n v="1"/>
    <n v="1.8517136862457182"/>
    <n v="11.90007789473681"/>
  </r>
  <r>
    <x v="4"/>
    <s v="SDC"/>
    <x v="8"/>
    <x v="1"/>
    <s v="RGB"/>
    <s v="VTE"/>
    <s v="FMM"/>
    <s v="B_Host"/>
    <s v="SFC"/>
    <n v="1"/>
    <n v="3.8178262712330557"/>
    <n v="238.00155789473621"/>
  </r>
  <r>
    <x v="4"/>
    <s v="SDC"/>
    <x v="8"/>
    <x v="1"/>
    <s v="RGB"/>
    <s v="VTE"/>
    <s v="FMM"/>
    <s v="B_Prime"/>
    <s v="Idemitsu Kosan"/>
    <n v="1"/>
    <n v="3.8865679078100883"/>
    <n v="502.447733333332"/>
  </r>
  <r>
    <x v="4"/>
    <s v="SDC"/>
    <x v="8"/>
    <x v="1"/>
    <s v="RGB"/>
    <s v="VTE"/>
    <s v="FMM"/>
    <s v="CPL"/>
    <s v="Hodogaya"/>
    <n v="0.3"/>
    <n v="0.12348070530538062"/>
    <n v="135.6608879999996"/>
  </r>
  <r>
    <x v="4"/>
    <s v="SDC"/>
    <x v="8"/>
    <x v="1"/>
    <s v="RGB"/>
    <s v="VTE"/>
    <s v="FMM"/>
    <s v="CPL"/>
    <s v="Solus AM"/>
    <n v="0.7"/>
    <n v="0.28812164571255477"/>
    <n v="316.54207199999905"/>
  </r>
  <r>
    <x v="4"/>
    <s v="SDC"/>
    <x v="8"/>
    <x v="1"/>
    <s v="RGB"/>
    <s v="VTE"/>
    <s v="FMM"/>
    <s v="EIL"/>
    <s v="Solus AM"/>
    <n v="1"/>
    <n v="4.5806654991940129E-2"/>
    <n v="100.4895466666664"/>
  </r>
  <r>
    <x v="4"/>
    <s v="SDC"/>
    <x v="8"/>
    <x v="1"/>
    <s v="RGB"/>
    <s v="VTE"/>
    <s v="FMM"/>
    <s v="ETL"/>
    <s v="LG Chem"/>
    <n v="1"/>
    <n v="3.6926416017800006"/>
    <n v="226.10147999999933"/>
  </r>
  <r>
    <x v="4"/>
    <s v="SDC"/>
    <x v="8"/>
    <x v="1"/>
    <s v="RGB"/>
    <s v="VTE"/>
    <s v="FMM"/>
    <s v="G_Dopant"/>
    <s v="UDC"/>
    <n v="1"/>
    <n v="8.1418006037257342"/>
    <n v="38.289982436781507"/>
  </r>
  <r>
    <x v="4"/>
    <s v="SDC"/>
    <x v="8"/>
    <x v="1"/>
    <s v="RGB"/>
    <s v="VTE"/>
    <s v="FMM"/>
    <s v="G_Host"/>
    <s v="LG Chem"/>
    <n v="0.3"/>
    <n v="3.4437630546916855"/>
    <n v="176.7229958620685"/>
  </r>
  <r>
    <x v="4"/>
    <s v="SDC"/>
    <x v="8"/>
    <x v="1"/>
    <s v="RGB"/>
    <s v="VTE"/>
    <s v="FMM"/>
    <s v="G_Host"/>
    <s v="NSCC"/>
    <n v="0.1"/>
    <n v="1.1479210182305619"/>
    <n v="58.907665287356174"/>
  </r>
  <r>
    <x v="4"/>
    <s v="SDC"/>
    <x v="8"/>
    <x v="1"/>
    <s v="RGB"/>
    <s v="VTE"/>
    <s v="FMM"/>
    <s v="G_Host"/>
    <s v="Samsung SDI"/>
    <n v="0.6"/>
    <n v="6.8875261093833711"/>
    <n v="353.445991724137"/>
  </r>
  <r>
    <x v="4"/>
    <s v="SDC"/>
    <x v="8"/>
    <x v="1"/>
    <s v="RGB"/>
    <s v="VTE"/>
    <s v="FMM"/>
    <s v="G_Prime"/>
    <s v="Duksan Neolux"/>
    <n v="1"/>
    <n v="6.1619391489427899"/>
    <n v="753.67159999999797"/>
  </r>
  <r>
    <x v="4"/>
    <s v="SDC"/>
    <x v="8"/>
    <x v="1"/>
    <s v="RGB"/>
    <s v="VTE"/>
    <s v="FMM"/>
    <s v="HIL"/>
    <s v="Duksan Neolux"/>
    <n v="0.9"/>
    <n v="9.8607487399294119E-2"/>
    <n v="108.52871039999971"/>
  </r>
  <r>
    <x v="4"/>
    <s v="SDC"/>
    <x v="8"/>
    <x v="1"/>
    <s v="RGB"/>
    <s v="VTE"/>
    <s v="FMM"/>
    <s v="HIL"/>
    <s v="Solus AM"/>
    <n v="0.1"/>
    <n v="1.0956387488810457E-2"/>
    <n v="12.058745599999968"/>
  </r>
  <r>
    <x v="4"/>
    <s v="SDC"/>
    <x v="8"/>
    <x v="1"/>
    <s v="RGB"/>
    <s v="VTE"/>
    <s v="FMM"/>
    <s v="HTL"/>
    <s v="Duksan Neolux"/>
    <n v="0.6"/>
    <n v="0.82536283365082652"/>
    <n v="775.20507428571216"/>
  </r>
  <r>
    <x v="4"/>
    <s v="SDC"/>
    <x v="8"/>
    <x v="1"/>
    <s v="RGB"/>
    <s v="VTE"/>
    <s v="FMM"/>
    <s v="HTL"/>
    <s v="Solus AM"/>
    <n v="0.4"/>
    <n v="0.55024188910055105"/>
    <n v="516.8033828571414"/>
  </r>
  <r>
    <x v="4"/>
    <s v="SDC"/>
    <x v="8"/>
    <x v="1"/>
    <s v="RGB"/>
    <s v="VTE"/>
    <s v="FMM"/>
    <s v="P_Dopant"/>
    <s v="Novaled"/>
    <n v="1"/>
    <n v="3.5790708689615216"/>
    <n v="17.083222933333289"/>
  </r>
  <r>
    <x v="4"/>
    <s v="SDC"/>
    <x v="8"/>
    <x v="1"/>
    <s v="RGB"/>
    <s v="VTE"/>
    <s v="FMM"/>
    <s v="R_Dopant"/>
    <s v="UDC"/>
    <n v="1"/>
    <n v="4.1687651511798043"/>
    <n v="24.515032263736202"/>
  </r>
  <r>
    <x v="4"/>
    <s v="SDC"/>
    <x v="8"/>
    <x v="1"/>
    <s v="RGB"/>
    <s v="VTE"/>
    <s v="FMM"/>
    <s v="R_Host"/>
    <s v="Duksan Neolux"/>
    <n v="0.9"/>
    <n v="10.300595065588485"/>
    <n v="551.58822593406444"/>
  </r>
  <r>
    <x v="4"/>
    <s v="SDC"/>
    <x v="8"/>
    <x v="1"/>
    <s v="RGB"/>
    <s v="VTE"/>
    <s v="FMM"/>
    <s v="R_Host"/>
    <s v="DuPont"/>
    <n v="0.1"/>
    <n v="1.1445105628431649"/>
    <n v="61.287580659340492"/>
  </r>
  <r>
    <x v="4"/>
    <s v="SDC"/>
    <x v="8"/>
    <x v="1"/>
    <s v="RGB"/>
    <s v="VTE"/>
    <s v="FMM"/>
    <s v="R_Prime"/>
    <s v="Duksan Neolux"/>
    <n v="1"/>
    <n v="10.735281236423564"/>
    <n v="1306.3641066666632"/>
  </r>
  <r>
    <x v="4"/>
    <s v="SDC"/>
    <x v="3"/>
    <x v="1"/>
    <s v="RGB"/>
    <s v="VTE"/>
    <s v="FMM"/>
    <s v="aETL"/>
    <s v="LG Chem"/>
    <n v="0.8"/>
    <n v="2.0482575250023647"/>
    <n v="78.95796"/>
  </r>
  <r>
    <x v="4"/>
    <s v="SDC"/>
    <x v="3"/>
    <x v="1"/>
    <s v="RGB"/>
    <s v="VTE"/>
    <s v="FMM"/>
    <s v="aETL"/>
    <s v="Solus AM"/>
    <n v="0.2"/>
    <n v="0.51206438125059117"/>
    <n v="19.73949"/>
  </r>
  <r>
    <x v="4"/>
    <s v="SDC"/>
    <x v="3"/>
    <x v="1"/>
    <s v="RGB"/>
    <s v="VTE"/>
    <s v="FMM"/>
    <s v="B_Dopant"/>
    <s v="SFC"/>
    <n v="0.5"/>
    <n v="2.0891879174414294"/>
    <n v="9.3502847368421058"/>
  </r>
  <r>
    <x v="4"/>
    <s v="SDC"/>
    <x v="3"/>
    <x v="1"/>
    <s v="RGB"/>
    <s v="VTE"/>
    <s v="FMM"/>
    <s v="B_Dopant"/>
    <s v="SK JNC"/>
    <n v="0.5"/>
    <n v="2.0891879174414294"/>
    <n v="9.3502847368421058"/>
  </r>
  <r>
    <x v="4"/>
    <s v="SDC"/>
    <x v="3"/>
    <x v="1"/>
    <s v="RGB"/>
    <s v="VTE"/>
    <s v="FMM"/>
    <s v="B_Host"/>
    <s v="SFC"/>
    <n v="1"/>
    <n v="9.6570317608334229"/>
    <n v="374.01138947368418"/>
  </r>
  <r>
    <x v="4"/>
    <s v="SDC"/>
    <x v="3"/>
    <x v="1"/>
    <s v="RGB"/>
    <s v="VTE"/>
    <s v="FMM"/>
    <s v="B_Prime"/>
    <s v="Idemitsu Kosan"/>
    <n v="1"/>
    <n v="5.6087620624352814"/>
    <n v="631.66368"/>
  </r>
  <r>
    <x v="4"/>
    <s v="SDC"/>
    <x v="3"/>
    <x v="1"/>
    <s v="RGB"/>
    <s v="VTE"/>
    <s v="FMM"/>
    <s v="CPL"/>
    <s v="Hodogaya"/>
    <n v="0.5"/>
    <n v="1.16487953552706"/>
    <n v="276.35285999999996"/>
  </r>
  <r>
    <x v="4"/>
    <s v="SDC"/>
    <x v="3"/>
    <x v="1"/>
    <s v="RGB"/>
    <s v="VTE"/>
    <s v="FMM"/>
    <s v="CPL"/>
    <s v="Solus AM"/>
    <n v="0.5"/>
    <n v="1.16487953552706"/>
    <n v="276.35285999999996"/>
  </r>
  <r>
    <x v="4"/>
    <s v="SDC"/>
    <x v="3"/>
    <x v="1"/>
    <s v="RGB"/>
    <s v="VTE"/>
    <s v="FMM"/>
    <s v="EIL"/>
    <s v="Solus AM"/>
    <n v="1"/>
    <n v="4.0696240596037145E-2"/>
    <n v="78.95796"/>
  </r>
  <r>
    <x v="4"/>
    <s v="SDC"/>
    <x v="3"/>
    <x v="1"/>
    <s v="RGB"/>
    <s v="VTE"/>
    <s v="FMM"/>
    <s v="ETL"/>
    <s v="LG Chem"/>
    <n v="0.5"/>
    <n v="1.0584471037335752"/>
    <n v="44.41385249999999"/>
  </r>
  <r>
    <x v="4"/>
    <s v="SDC"/>
    <x v="3"/>
    <x v="1"/>
    <s v="RGB"/>
    <s v="VTE"/>
    <s v="FMM"/>
    <s v="ETL"/>
    <s v="Novaled"/>
    <n v="0.5"/>
    <n v="1.0584471037335752"/>
    <n v="44.41385249999999"/>
  </r>
  <r>
    <x v="4"/>
    <s v="SDC"/>
    <x v="3"/>
    <x v="1"/>
    <s v="RGB"/>
    <s v="VTE"/>
    <s v="FMM"/>
    <s v="G_Dopant"/>
    <s v="UDC"/>
    <n v="1"/>
    <n v="28.518078568343583"/>
    <n v="69.020147793103447"/>
  </r>
  <r>
    <x v="4"/>
    <s v="SDC"/>
    <x v="3"/>
    <x v="1"/>
    <s v="RGB"/>
    <s v="VTE"/>
    <s v="FMM"/>
    <s v="G_Host"/>
    <s v="Samsung SDI"/>
    <n v="1"/>
    <n v="37.482437068695489"/>
    <n v="1061.848427586207"/>
  </r>
  <r>
    <x v="4"/>
    <s v="SDC"/>
    <x v="3"/>
    <x v="1"/>
    <s v="RGB"/>
    <s v="VTE"/>
    <s v="FMM"/>
    <s v="G_Prime"/>
    <s v="Duksan Neolux"/>
    <n v="0.2"/>
    <n v="1.0380464069105073"/>
    <n v="97.710475500000015"/>
  </r>
  <r>
    <x v="4"/>
    <s v="SDC"/>
    <x v="3"/>
    <x v="1"/>
    <s v="RGB"/>
    <s v="VTE"/>
    <s v="FMM"/>
    <s v="G_Prime"/>
    <s v="Merck"/>
    <n v="0.8"/>
    <n v="4.1521856276420293"/>
    <n v="390.84190200000006"/>
  </r>
  <r>
    <x v="4"/>
    <s v="SDC"/>
    <x v="3"/>
    <x v="1"/>
    <s v="RGB"/>
    <s v="VTE"/>
    <s v="FMM"/>
    <s v="HIL"/>
    <s v="Duksan Neolux"/>
    <n v="1"/>
    <n v="0.12292222974394752"/>
    <n v="47.374775999999997"/>
  </r>
  <r>
    <x v="4"/>
    <s v="SDC"/>
    <x v="3"/>
    <x v="1"/>
    <s v="RGB"/>
    <s v="VTE"/>
    <s v="FMM"/>
    <s v="HTL"/>
    <s v="Duksan Neolux"/>
    <n v="1"/>
    <n v="1.3121684005447045"/>
    <n v="507.58688571428564"/>
  </r>
  <r>
    <x v="4"/>
    <s v="SDC"/>
    <x v="3"/>
    <x v="1"/>
    <s v="RGB"/>
    <s v="VTE"/>
    <s v="FMM"/>
    <s v="n/p_CGL"/>
    <s v="Duksan Neolux"/>
    <n v="0.5"/>
    <n v="0.90230607523237127"/>
    <n v="74.023087499999988"/>
  </r>
  <r>
    <x v="4"/>
    <s v="SDC"/>
    <x v="3"/>
    <x v="1"/>
    <s v="RGB"/>
    <s v="VTE"/>
    <s v="FMM"/>
    <s v="n/p_CGL"/>
    <s v="Toray"/>
    <n v="0.5"/>
    <n v="0.90230607523237127"/>
    <n v="74.023087499999988"/>
  </r>
  <r>
    <x v="4"/>
    <s v="SDC"/>
    <x v="3"/>
    <x v="1"/>
    <s v="RGB"/>
    <s v="VTE"/>
    <s v="FMM"/>
    <s v="P_Dopant"/>
    <s v="Novaled"/>
    <n v="1"/>
    <n v="7.6611102150552872"/>
    <n v="31.583183999999999"/>
  </r>
  <r>
    <x v="4"/>
    <s v="SDC"/>
    <x v="3"/>
    <x v="1"/>
    <s v="RGB"/>
    <s v="VTE"/>
    <s v="FMM"/>
    <s v="R_Dopant"/>
    <s v="UDC"/>
    <n v="1"/>
    <n v="8.6492064893294103"/>
    <n v="39.04514505494506"/>
  </r>
  <r>
    <x v="4"/>
    <s v="SDC"/>
    <x v="3"/>
    <x v="1"/>
    <s v="RGB"/>
    <s v="VTE"/>
    <s v="FMM"/>
    <s v="R_Host"/>
    <s v="DuPont"/>
    <n v="1"/>
    <n v="25.426462207725859"/>
    <n v="1041.2038681318681"/>
  </r>
  <r>
    <x v="4"/>
    <s v="SDC"/>
    <x v="3"/>
    <x v="1"/>
    <s v="RGB"/>
    <s v="VTE"/>
    <s v="FMM"/>
    <s v="R_Prime"/>
    <s v="Duksan Neolux"/>
    <n v="0.7"/>
    <n v="6.469291876879768"/>
    <n v="607.97629199999994"/>
  </r>
  <r>
    <x v="4"/>
    <s v="SDC"/>
    <x v="3"/>
    <x v="1"/>
    <s v="RGB"/>
    <s v="VTE"/>
    <s v="FMM"/>
    <s v="R_Prime"/>
    <s v="Idemitsu Kosan"/>
    <n v="0.3"/>
    <n v="2.7725536615199009"/>
    <n v="260.56126799999998"/>
  </r>
  <r>
    <x v="4"/>
    <s v="SDC"/>
    <x v="6"/>
    <x v="0"/>
    <s v="RGB"/>
    <s v="VTE"/>
    <s v="FMM"/>
    <s v="aETL"/>
    <s v="LG Chem"/>
    <n v="0.4"/>
    <n v="8.5011905569005943"/>
    <n v="361.46959288888905"/>
  </r>
  <r>
    <x v="4"/>
    <s v="SDC"/>
    <x v="6"/>
    <x v="0"/>
    <s v="RGB"/>
    <s v="VTE"/>
    <s v="FMM"/>
    <s v="aETL"/>
    <s v="Solus AM"/>
    <n v="0.6"/>
    <n v="12.751785835350891"/>
    <n v="542.20438933333355"/>
  </r>
  <r>
    <x v="4"/>
    <s v="SDC"/>
    <x v="6"/>
    <x v="0"/>
    <s v="RGB"/>
    <s v="VTE"/>
    <s v="FMM"/>
    <s v="B_Dopant"/>
    <s v="SFC"/>
    <n v="1"/>
    <n v="13.162446922315841"/>
    <n v="64.208414526315821"/>
  </r>
  <r>
    <x v="4"/>
    <s v="SDC"/>
    <x v="6"/>
    <x v="0"/>
    <s v="RGB"/>
    <s v="VTE"/>
    <s v="FMM"/>
    <s v="B_Host"/>
    <s v="SFC"/>
    <n v="1"/>
    <n v="31.698645875681155"/>
    <n v="1284.1682905263165"/>
  </r>
  <r>
    <x v="4"/>
    <s v="SDC"/>
    <x v="6"/>
    <x v="0"/>
    <s v="RGB"/>
    <s v="VTE"/>
    <s v="FMM"/>
    <s v="B_Prime"/>
    <s v="Hodogaya"/>
    <n v="0.3"/>
    <n v="5.2105250461900221"/>
    <n v="650.64526720000038"/>
  </r>
  <r>
    <x v="4"/>
    <s v="SDC"/>
    <x v="6"/>
    <x v="0"/>
    <s v="RGB"/>
    <s v="VTE"/>
    <s v="FMM"/>
    <s v="B_Prime"/>
    <s v="Idemitsu Kosan"/>
    <n v="0.7"/>
    <n v="12.157891774443383"/>
    <n v="1518.1722901333339"/>
  </r>
  <r>
    <x v="4"/>
    <s v="SDC"/>
    <x v="6"/>
    <x v="0"/>
    <s v="RGB"/>
    <s v="VTE"/>
    <s v="FMM"/>
    <s v="CPL"/>
    <s v="Dongjin Semichem"/>
    <n v="0.45"/>
    <n v="2.0662443244015924"/>
    <n v="1097.9638884000003"/>
  </r>
  <r>
    <x v="4"/>
    <s v="SDC"/>
    <x v="6"/>
    <x v="0"/>
    <s v="RGB"/>
    <s v="VTE"/>
    <s v="FMM"/>
    <s v="CPL"/>
    <s v="Hodogaya"/>
    <n v="0.15"/>
    <n v="0.68874810813386422"/>
    <n v="365.9879628000001"/>
  </r>
  <r>
    <x v="4"/>
    <s v="SDC"/>
    <x v="6"/>
    <x v="0"/>
    <s v="RGB"/>
    <s v="VTE"/>
    <s v="FMM"/>
    <s v="CPL"/>
    <s v="Solus AM"/>
    <n v="0.4"/>
    <n v="1.8366616216903047"/>
    <n v="975.96790080000028"/>
  </r>
  <r>
    <x v="4"/>
    <s v="SDC"/>
    <x v="6"/>
    <x v="0"/>
    <s v="RGB"/>
    <s v="VTE"/>
    <s v="FMM"/>
    <s v="EIL"/>
    <s v="Materion"/>
    <n v="0.1"/>
    <n v="2.5464872989094493E-2"/>
    <n v="54.220438933333362"/>
  </r>
  <r>
    <x v="4"/>
    <s v="SDC"/>
    <x v="6"/>
    <x v="0"/>
    <s v="RGB"/>
    <s v="VTE"/>
    <s v="FMM"/>
    <s v="EIL"/>
    <s v="Solus AM"/>
    <n v="0.9"/>
    <n v="0.22918385690185045"/>
    <n v="487.98395040000025"/>
  </r>
  <r>
    <x v="4"/>
    <s v="SDC"/>
    <x v="6"/>
    <x v="0"/>
    <s v="RGB"/>
    <s v="VTE"/>
    <s v="FMM"/>
    <s v="ETL"/>
    <s v="LG Chem"/>
    <n v="1"/>
    <n v="26.463401425021946"/>
    <n v="1219.9598760000003"/>
  </r>
  <r>
    <x v="4"/>
    <s v="SDC"/>
    <x v="6"/>
    <x v="0"/>
    <s v="RGB"/>
    <s v="VTE"/>
    <s v="FMM"/>
    <s v="G_Dopant"/>
    <s v="UDC"/>
    <n v="1"/>
    <n v="87.406448390497573"/>
    <n v="236.42633255813965"/>
  </r>
  <r>
    <x v="4"/>
    <s v="SDC"/>
    <x v="6"/>
    <x v="0"/>
    <s v="RGB"/>
    <s v="VTE"/>
    <s v="FMM"/>
    <s v="G_Host"/>
    <s v="Samsung SDI"/>
    <n v="1"/>
    <n v="125.81573705736412"/>
    <n v="3552.3735852873579"/>
  </r>
  <r>
    <x v="4"/>
    <s v="SDC"/>
    <x v="6"/>
    <x v="0"/>
    <s v="RGB"/>
    <s v="VTE"/>
    <s v="FMM"/>
    <s v="G_Prime"/>
    <s v="Duksan Neolux"/>
    <n v="0.8"/>
    <n v="26.261447294317083"/>
    <n v="2683.9117272000017"/>
  </r>
  <r>
    <x v="4"/>
    <s v="SDC"/>
    <x v="6"/>
    <x v="0"/>
    <s v="RGB"/>
    <s v="VTE"/>
    <s v="FMM"/>
    <s v="G_Prime"/>
    <s v="Merck"/>
    <n v="0.2"/>
    <n v="6.5653618235792708"/>
    <n v="670.97793180000042"/>
  </r>
  <r>
    <x v="4"/>
    <s v="SDC"/>
    <x v="6"/>
    <x v="0"/>
    <s v="RGB"/>
    <s v="VTE"/>
    <s v="FMM"/>
    <s v="HIL"/>
    <s v="Duksan Neolux"/>
    <n v="0.6"/>
    <n v="0.96721949428296095"/>
    <n v="390.38716032000019"/>
  </r>
  <r>
    <x v="4"/>
    <s v="SDC"/>
    <x v="6"/>
    <x v="0"/>
    <s v="RGB"/>
    <s v="VTE"/>
    <s v="FMM"/>
    <s v="HIL"/>
    <s v="Solus AM"/>
    <n v="0.4"/>
    <n v="0.64481299618864063"/>
    <n v="260.25810688000013"/>
  </r>
  <r>
    <x v="4"/>
    <s v="SDC"/>
    <x v="6"/>
    <x v="0"/>
    <s v="RGB"/>
    <s v="VTE"/>
    <s v="FMM"/>
    <s v="HTL"/>
    <s v="Duksan Neolux"/>
    <n v="0.6"/>
    <n v="10.297365574097903"/>
    <n v="4182.7195748571448"/>
  </r>
  <r>
    <x v="4"/>
    <s v="SDC"/>
    <x v="6"/>
    <x v="0"/>
    <s v="RGB"/>
    <s v="VTE"/>
    <s v="FMM"/>
    <s v="HTL"/>
    <s v="Solus AM"/>
    <n v="0.4"/>
    <n v="6.864910382731936"/>
    <n v="2788.4797165714299"/>
  </r>
  <r>
    <x v="4"/>
    <s v="SDC"/>
    <x v="6"/>
    <x v="0"/>
    <s v="RGB"/>
    <s v="VTE"/>
    <s v="FMM"/>
    <s v="P_Dopant"/>
    <s v="Novaled"/>
    <n v="1"/>
    <n v="21.378072152297047"/>
    <n v="92.174746186666724"/>
  </r>
  <r>
    <x v="4"/>
    <s v="SDC"/>
    <x v="6"/>
    <x v="0"/>
    <s v="RGB"/>
    <s v="VTE"/>
    <s v="FMM"/>
    <s v="R_Dopant"/>
    <s v="UDC"/>
    <n v="1"/>
    <n v="31.065351152314335"/>
    <n v="134.06152483516493"/>
  </r>
  <r>
    <x v="4"/>
    <s v="SDC"/>
    <x v="6"/>
    <x v="0"/>
    <s v="RGB"/>
    <s v="VTE"/>
    <s v="FMM"/>
    <s v="R_Host"/>
    <s v="Duksan Neolux"/>
    <n v="0.25"/>
    <n v="25.838018104906293"/>
    <n v="893.74349890109931"/>
  </r>
  <r>
    <x v="4"/>
    <s v="SDC"/>
    <x v="6"/>
    <x v="0"/>
    <s v="RGB"/>
    <s v="VTE"/>
    <s v="FMM"/>
    <s v="R_Host"/>
    <s v="DuPont"/>
    <n v="0.75"/>
    <n v="77.514054314718877"/>
    <n v="2681.2304967032983"/>
  </r>
  <r>
    <x v="4"/>
    <s v="SDC"/>
    <x v="6"/>
    <x v="0"/>
    <s v="RGB"/>
    <s v="VTE"/>
    <s v="FMM"/>
    <s v="R_Prime"/>
    <s v="Duksan Neolux"/>
    <n v="1"/>
    <n v="55.882438845810448"/>
    <n v="5964.2482826666701"/>
  </r>
  <r>
    <x v="4"/>
    <s v="SDC"/>
    <x v="7"/>
    <x v="2"/>
    <s v="Blue"/>
    <s v="VTE"/>
    <s v="Open"/>
    <s v="aETL"/>
    <s v="LG Chem"/>
    <n v="0.3"/>
    <n v="2.219351947610587"/>
    <n v="116.70986249999999"/>
  </r>
  <r>
    <x v="4"/>
    <s v="SDC"/>
    <x v="7"/>
    <x v="2"/>
    <s v="Blue"/>
    <s v="VTE"/>
    <s v="Open"/>
    <s v="aETL"/>
    <s v="Novaled"/>
    <n v="0.7"/>
    <n v="5.1784878777580365"/>
    <n v="272.32301249999995"/>
  </r>
  <r>
    <x v="4"/>
    <s v="SDC"/>
    <x v="7"/>
    <x v="2"/>
    <s v="Blue"/>
    <s v="VTE"/>
    <s v="Open"/>
    <s v="B_Dopant"/>
    <s v="Idemitsu Kosan"/>
    <n v="1"/>
    <n v="2.6096343954514869"/>
    <n v="14.820299999999998"/>
  </r>
  <r>
    <x v="4"/>
    <s v="SDC"/>
    <x v="7"/>
    <x v="2"/>
    <s v="Blue"/>
    <s v="VTE"/>
    <s v="Open"/>
    <s v="B_Host"/>
    <s v="Idemitsu Kosan"/>
    <n v="0.8"/>
    <n v="11.211260544"/>
    <n v="406.49965714285719"/>
  </r>
  <r>
    <x v="4"/>
    <s v="SDC"/>
    <x v="7"/>
    <x v="2"/>
    <s v="Blue"/>
    <s v="VTE"/>
    <s v="Open"/>
    <s v="B_Host"/>
    <s v="SFC"/>
    <n v="0.2"/>
    <n v="2.802815136"/>
    <n v="101.6249142857143"/>
  </r>
  <r>
    <x v="4"/>
    <s v="SDC"/>
    <x v="7"/>
    <x v="2"/>
    <s v="Blue"/>
    <s v="VTE"/>
    <s v="Open"/>
    <s v="B_Prime"/>
    <s v="Duksan Neolux"/>
    <n v="0.7"/>
    <n v="3.6598716001447786"/>
    <n v="333.45674999999989"/>
  </r>
  <r>
    <x v="4"/>
    <s v="SDC"/>
    <x v="7"/>
    <x v="2"/>
    <s v="Blue"/>
    <s v="VTE"/>
    <s v="Open"/>
    <s v="B_Prime"/>
    <s v="Idemitsu Kosan"/>
    <n v="0.3"/>
    <n v="1.568516400062048"/>
    <n v="142.91003571428567"/>
  </r>
  <r>
    <x v="4"/>
    <s v="SDC"/>
    <x v="7"/>
    <x v="2"/>
    <s v="Blue"/>
    <s v="VTE"/>
    <s v="Open"/>
    <s v="CPL"/>
    <s v="Hodogaya"/>
    <n v="1"/>
    <n v="0.80913151265293337"/>
    <n v="592.81200000000001"/>
  </r>
  <r>
    <x v="4"/>
    <s v="SDC"/>
    <x v="7"/>
    <x v="2"/>
    <s v="Blue"/>
    <s v="VTE"/>
    <s v="Open"/>
    <s v="EIL"/>
    <s v="DuPont"/>
    <n v="0.5"/>
    <n v="8.1399727184435118E-3"/>
    <n v="23.156718749999996"/>
  </r>
  <r>
    <x v="4"/>
    <s v="SDC"/>
    <x v="7"/>
    <x v="2"/>
    <s v="Blue"/>
    <s v="VTE"/>
    <s v="Open"/>
    <s v="EIL"/>
    <s v="Unknown"/>
    <n v="0.5"/>
    <n v="8.1399727184435118E-3"/>
    <n v="23.156718749999996"/>
  </r>
  <r>
    <x v="4"/>
    <s v="SDC"/>
    <x v="7"/>
    <x v="2"/>
    <s v="Blue"/>
    <s v="VTE"/>
    <s v="Open"/>
    <s v="ETL"/>
    <s v="LG Chem"/>
    <n v="0.4"/>
    <n v="4.4213792258836495"/>
    <n v="234.00473684210527"/>
  </r>
  <r>
    <x v="4"/>
    <s v="SDC"/>
    <x v="7"/>
    <x v="2"/>
    <s v="Blue"/>
    <s v="VTE"/>
    <s v="Open"/>
    <s v="ETL"/>
    <s v="Novaled"/>
    <n v="0.6"/>
    <n v="6.6320688388254743"/>
    <n v="351.00710526315788"/>
  </r>
  <r>
    <x v="4"/>
    <s v="SDC"/>
    <x v="7"/>
    <x v="2"/>
    <s v="Blue"/>
    <s v="VTE"/>
    <s v="Open"/>
    <s v="G_Dopant"/>
    <s v="UDC"/>
    <n v="1"/>
    <n v="7.2362878791169294"/>
    <n v="20.672418461538459"/>
  </r>
  <r>
    <x v="4"/>
    <s v="SDC"/>
    <x v="7"/>
    <x v="2"/>
    <s v="Blue"/>
    <s v="VTE"/>
    <s v="Open"/>
    <s v="G_Host"/>
    <s v="Samsung SDI"/>
    <n v="1"/>
    <n v="6.1768375925253718"/>
    <n v="287.93725714285711"/>
  </r>
  <r>
    <x v="4"/>
    <s v="SDC"/>
    <x v="7"/>
    <x v="2"/>
    <s v="Blue"/>
    <s v="VTE"/>
    <s v="Open"/>
    <s v="G_Prime"/>
    <s v="Duksan Neolux"/>
    <n v="1"/>
    <n v="2.9651257131450581"/>
    <n v="324.19406249999992"/>
  </r>
  <r>
    <x v="4"/>
    <s v="SDC"/>
    <x v="7"/>
    <x v="2"/>
    <s v="Blue"/>
    <s v="VTE"/>
    <s v="Open"/>
    <s v="HTL"/>
    <s v="Duksan Neolux"/>
    <n v="0.5"/>
    <n v="2.5144737728467277"/>
    <n v="1000.3702499999998"/>
  </r>
  <r>
    <x v="4"/>
    <s v="SDC"/>
    <x v="7"/>
    <x v="2"/>
    <s v="Blue"/>
    <s v="VTE"/>
    <s v="Open"/>
    <s v="HTL"/>
    <s v="Merck"/>
    <n v="0.5"/>
    <n v="2.5144737728467277"/>
    <n v="1000.3702499999998"/>
  </r>
  <r>
    <x v="4"/>
    <s v="SDC"/>
    <x v="7"/>
    <x v="2"/>
    <s v="Blue"/>
    <s v="VTE"/>
    <s v="Open"/>
    <s v="n/p_CGL"/>
    <s v="Merck"/>
    <n v="0.6"/>
    <n v="9.8266918405404944"/>
    <n v="444.60899999999992"/>
  </r>
  <r>
    <x v="4"/>
    <s v="SDC"/>
    <x v="7"/>
    <x v="2"/>
    <s v="Blue"/>
    <s v="VTE"/>
    <s v="Open"/>
    <s v="n/p_CGL"/>
    <s v="Toray"/>
    <n v="0.4"/>
    <n v="6.5511278936936632"/>
    <n v="296.40600000000001"/>
  </r>
  <r>
    <x v="4"/>
    <s v="SDC"/>
    <x v="7"/>
    <x v="2"/>
    <s v="Blue"/>
    <s v="VTE"/>
    <s v="Open"/>
    <s v="P_Dopant"/>
    <s v="Novaled"/>
    <n v="1"/>
    <n v="25.328791053205929"/>
    <n v="102.75407999999999"/>
  </r>
  <r>
    <x v="4"/>
    <s v="Tianma"/>
    <x v="0"/>
    <x v="0"/>
    <s v="RGB"/>
    <s v="VTE"/>
    <s v="FMM"/>
    <s v="aETL"/>
    <s v="Solus AM"/>
    <n v="0.7"/>
    <n v="6.6977674136513503"/>
    <n v="265.48725000000002"/>
  </r>
  <r>
    <x v="4"/>
    <s v="Tianma"/>
    <x v="0"/>
    <x v="0"/>
    <s v="RGB"/>
    <s v="VTE"/>
    <s v="FMM"/>
    <s v="aETL"/>
    <s v="Sunera"/>
    <n v="0.3"/>
    <n v="2.8704717487077218"/>
    <n v="113.78025000000001"/>
  </r>
  <r>
    <x v="4"/>
    <s v="Tianma"/>
    <x v="0"/>
    <x v="0"/>
    <s v="RGB"/>
    <s v="VTE"/>
    <s v="FMM"/>
    <s v="B_Dopant"/>
    <s v="SFC"/>
    <n v="0.1"/>
    <n v="0.609800073594715"/>
    <n v="2.4734836956521744"/>
  </r>
  <r>
    <x v="4"/>
    <s v="Tianma"/>
    <x v="0"/>
    <x v="0"/>
    <s v="RGB"/>
    <s v="VTE"/>
    <s v="FMM"/>
    <s v="B_Dopant"/>
    <s v="Sunera"/>
    <n v="0.9"/>
    <n v="5.4882006623524351"/>
    <n v="22.261353260869569"/>
  </r>
  <r>
    <x v="4"/>
    <s v="Tianma"/>
    <x v="0"/>
    <x v="0"/>
    <s v="RGB"/>
    <s v="VTE"/>
    <s v="FMM"/>
    <s v="B_Host"/>
    <s v="Idemitsu Kosan"/>
    <n v="0.7"/>
    <n v="10.160713116646967"/>
    <n v="346.2877173913044"/>
  </r>
  <r>
    <x v="4"/>
    <s v="Tianma"/>
    <x v="0"/>
    <x v="0"/>
    <s v="RGB"/>
    <s v="VTE"/>
    <s v="FMM"/>
    <s v="B_Host"/>
    <s v="LG Chem"/>
    <n v="0.3"/>
    <n v="4.3545913357058428"/>
    <n v="148.40902173913045"/>
  </r>
  <r>
    <x v="4"/>
    <s v="Tianma"/>
    <x v="0"/>
    <x v="0"/>
    <s v="RGB"/>
    <s v="VTE"/>
    <s v="FMM"/>
    <s v="B_Prime"/>
    <s v="Idemitsu Kosan"/>
    <n v="0.7"/>
    <n v="7.7434989226718995"/>
    <n v="774.33781250000015"/>
  </r>
  <r>
    <x v="4"/>
    <s v="Tianma"/>
    <x v="0"/>
    <x v="0"/>
    <s v="RGB"/>
    <s v="VTE"/>
    <s v="FMM"/>
    <s v="B_Prime"/>
    <s v="Unknown"/>
    <n v="0.3"/>
    <n v="3.3186423954308149"/>
    <n v="331.85906250000011"/>
  </r>
  <r>
    <x v="4"/>
    <s v="Tianma"/>
    <x v="0"/>
    <x v="0"/>
    <s v="RGB"/>
    <s v="VTE"/>
    <s v="FMM"/>
    <s v="CPL"/>
    <s v="Aglaia Tech"/>
    <n v="0.5"/>
    <n v="0.75914802872671117"/>
    <n v="398.23087500000003"/>
  </r>
  <r>
    <x v="4"/>
    <s v="Tianma"/>
    <x v="0"/>
    <x v="0"/>
    <s v="RGB"/>
    <s v="VTE"/>
    <s v="FMM"/>
    <s v="CPL"/>
    <s v="Lumilan"/>
    <n v="0.5"/>
    <n v="0.75914802872671117"/>
    <n v="398.23087500000003"/>
  </r>
  <r>
    <x v="4"/>
    <s v="Tianma"/>
    <x v="0"/>
    <x v="0"/>
    <s v="RGB"/>
    <s v="VTE"/>
    <s v="FMM"/>
    <s v="EIL"/>
    <s v="Hyperion"/>
    <n v="0.5"/>
    <n v="8.4076211048782545E-2"/>
    <n v="151.70700000000002"/>
  </r>
  <r>
    <x v="4"/>
    <s v="Tianma"/>
    <x v="0"/>
    <x v="0"/>
    <s v="RGB"/>
    <s v="VTE"/>
    <s v="FMM"/>
    <s v="EIL"/>
    <s v="Jilin OLED"/>
    <n v="0.5"/>
    <n v="8.4076211048782545E-2"/>
    <n v="151.70700000000002"/>
  </r>
  <r>
    <x v="4"/>
    <s v="Tianma"/>
    <x v="0"/>
    <x v="0"/>
    <s v="RGB"/>
    <s v="VTE"/>
    <s v="FMM"/>
    <s v="ETL"/>
    <s v="Hyperion"/>
    <n v="0.3"/>
    <n v="2.4839149308342465"/>
    <n v="109.22904"/>
  </r>
  <r>
    <x v="4"/>
    <s v="Tianma"/>
    <x v="0"/>
    <x v="0"/>
    <s v="RGB"/>
    <s v="VTE"/>
    <s v="FMM"/>
    <s v="ETL"/>
    <s v="LG Chem"/>
    <n v="0.5"/>
    <n v="4.1398582180570775"/>
    <n v="182.04839999999999"/>
  </r>
  <r>
    <x v="4"/>
    <s v="Tianma"/>
    <x v="0"/>
    <x v="0"/>
    <s v="RGB"/>
    <s v="VTE"/>
    <s v="FMM"/>
    <s v="ETL"/>
    <s v="Unknown"/>
    <n v="0.2"/>
    <n v="1.6559432872228312"/>
    <n v="72.819360000000003"/>
  </r>
  <r>
    <x v="4"/>
    <s v="Tianma"/>
    <x v="0"/>
    <x v="0"/>
    <s v="RGB"/>
    <s v="VTE"/>
    <s v="FMM"/>
    <s v="G_Dopant"/>
    <s v="UDC"/>
    <n v="1"/>
    <n v="26.596111621564923"/>
    <n v="48.18928235294117"/>
  </r>
  <r>
    <x v="4"/>
    <s v="Tianma"/>
    <x v="0"/>
    <x v="0"/>
    <s v="RGB"/>
    <s v="VTE"/>
    <s v="FMM"/>
    <s v="G_Host"/>
    <s v="LTOM"/>
    <n v="0.4"/>
    <n v="8.8581413050008688"/>
    <n v="359.86311627906986"/>
  </r>
  <r>
    <x v="4"/>
    <s v="Tianma"/>
    <x v="0"/>
    <x v="0"/>
    <s v="RGB"/>
    <s v="VTE"/>
    <s v="FMM"/>
    <s v="G_Host"/>
    <s v="Samsung SDI"/>
    <n v="0.6"/>
    <n v="13.287211957501304"/>
    <n v="539.7946744186047"/>
  </r>
  <r>
    <x v="4"/>
    <s v="Tianma"/>
    <x v="0"/>
    <x v="0"/>
    <s v="RGB"/>
    <s v="VTE"/>
    <s v="FMM"/>
    <s v="G_Prime"/>
    <s v="Duksan Neolux"/>
    <n v="0.2"/>
    <n v="1.570303879864188"/>
    <n v="177.31987012987017"/>
  </r>
  <r>
    <x v="4"/>
    <s v="Tianma"/>
    <x v="0"/>
    <x v="0"/>
    <s v="RGB"/>
    <s v="VTE"/>
    <s v="FMM"/>
    <s v="G_Prime"/>
    <s v="Merck"/>
    <n v="0.5"/>
    <n v="3.9257596996604693"/>
    <n v="443.29967532467538"/>
  </r>
  <r>
    <x v="4"/>
    <s v="Tianma"/>
    <x v="0"/>
    <x v="0"/>
    <s v="RGB"/>
    <s v="VTE"/>
    <s v="FMM"/>
    <s v="G_Prime"/>
    <s v="Unknown"/>
    <n v="0.3"/>
    <n v="2.355455819796282"/>
    <n v="265.97980519480524"/>
  </r>
  <r>
    <x v="4"/>
    <s v="Tianma"/>
    <x v="0"/>
    <x v="0"/>
    <s v="RGB"/>
    <s v="VTE"/>
    <s v="FMM"/>
    <s v="HIL"/>
    <s v="Unknown"/>
    <n v="1"/>
    <n v="0.41696228295701721"/>
    <n v="182.04840000000004"/>
  </r>
  <r>
    <x v="4"/>
    <s v="Tianma"/>
    <x v="0"/>
    <x v="0"/>
    <s v="RGB"/>
    <s v="VTE"/>
    <s v="FMM"/>
    <s v="HTL"/>
    <s v="Merck"/>
    <n v="0.5"/>
    <n v="2.2296679171981553"/>
    <n v="975.25928571428574"/>
  </r>
  <r>
    <x v="4"/>
    <s v="Tianma"/>
    <x v="0"/>
    <x v="0"/>
    <s v="RGB"/>
    <s v="VTE"/>
    <s v="FMM"/>
    <s v="HTL"/>
    <s v="Unknown"/>
    <n v="0.5"/>
    <n v="2.2296679171981553"/>
    <n v="975.25928571428574"/>
  </r>
  <r>
    <x v="4"/>
    <s v="Tianma"/>
    <x v="0"/>
    <x v="0"/>
    <s v="RGB"/>
    <s v="VTE"/>
    <s v="FMM"/>
    <s v="P_Dopant"/>
    <s v="Novaled"/>
    <n v="0.2"/>
    <n v="1.1833563588436753"/>
    <n v="5.1580380000000021"/>
  </r>
  <r>
    <x v="4"/>
    <s v="Tianma"/>
    <x v="0"/>
    <x v="0"/>
    <s v="RGB"/>
    <s v="VTE"/>
    <s v="FMM"/>
    <s v="P_Dopant"/>
    <s v="Summer Sprout"/>
    <n v="0.8"/>
    <n v="4.7334254353747012"/>
    <n v="20.632152000000008"/>
  </r>
  <r>
    <x v="4"/>
    <s v="Tianma"/>
    <x v="0"/>
    <x v="0"/>
    <s v="RGB"/>
    <s v="VTE"/>
    <s v="FMM"/>
    <s v="R_Dopant"/>
    <s v="UDC"/>
    <n v="1"/>
    <n v="8.2111472087839807"/>
    <n v="30.682314606741581"/>
  </r>
  <r>
    <x v="4"/>
    <s v="Tianma"/>
    <x v="0"/>
    <x v="0"/>
    <s v="RGB"/>
    <s v="VTE"/>
    <s v="FMM"/>
    <s v="R_Host"/>
    <s v="DuPont"/>
    <n v="0.9"/>
    <n v="20.504586111102725"/>
    <n v="805.41075842696637"/>
  </r>
  <r>
    <x v="4"/>
    <s v="Tianma"/>
    <x v="0"/>
    <x v="0"/>
    <s v="RGB"/>
    <s v="VTE"/>
    <s v="FMM"/>
    <s v="R_Host"/>
    <s v="SFC"/>
    <n v="0.1"/>
    <n v="2.278287345678081"/>
    <n v="89.49008426966293"/>
  </r>
  <r>
    <x v="4"/>
    <s v="Tianma"/>
    <x v="0"/>
    <x v="0"/>
    <s v="RGB"/>
    <s v="VTE"/>
    <s v="FMM"/>
    <s v="R_Prime"/>
    <s v="Jilin OLED"/>
    <n v="1"/>
    <n v="21.318123525667765"/>
    <n v="2370.4218750000005"/>
  </r>
  <r>
    <x v="4"/>
    <s v="Truly"/>
    <x v="0"/>
    <x v="0"/>
    <s v="RGB"/>
    <s v="VTE"/>
    <s v="FMM"/>
    <s v="aETL"/>
    <s v="Solus AM"/>
    <n v="1"/>
    <n v="0.38783131551416794"/>
    <n v="15.372924000000001"/>
  </r>
  <r>
    <x v="4"/>
    <s v="Truly"/>
    <x v="0"/>
    <x v="0"/>
    <s v="RGB"/>
    <s v="VTE"/>
    <s v="FMM"/>
    <s v="B_Dopant"/>
    <s v="Idemitsu Kosan"/>
    <n v="0.5"/>
    <n v="0.12358573021107741"/>
    <n v="0.50129100000000004"/>
  </r>
  <r>
    <x v="4"/>
    <s v="Truly"/>
    <x v="0"/>
    <x v="0"/>
    <s v="RGB"/>
    <s v="VTE"/>
    <s v="FMM"/>
    <s v="B_Dopant"/>
    <s v="SFC"/>
    <n v="0.5"/>
    <n v="0.12358573021107741"/>
    <n v="0.50129100000000004"/>
  </r>
  <r>
    <x v="4"/>
    <s v="Truly"/>
    <x v="0"/>
    <x v="0"/>
    <s v="RGB"/>
    <s v="VTE"/>
    <s v="FMM"/>
    <s v="B_Host"/>
    <s v="Idemitsu Kosan"/>
    <n v="0.5"/>
    <n v="0.29417584183047762"/>
    <n v="10.025820000000001"/>
  </r>
  <r>
    <x v="4"/>
    <s v="Truly"/>
    <x v="0"/>
    <x v="0"/>
    <s v="RGB"/>
    <s v="VTE"/>
    <s v="FMM"/>
    <s v="B_Host"/>
    <s v="SFC"/>
    <n v="0.5"/>
    <n v="0.29417584183047762"/>
    <n v="10.025820000000001"/>
  </r>
  <r>
    <x v="4"/>
    <s v="Truly"/>
    <x v="0"/>
    <x v="0"/>
    <s v="RGB"/>
    <s v="VTE"/>
    <s v="FMM"/>
    <s v="B_Prime"/>
    <s v="DuPont"/>
    <n v="1"/>
    <n v="0.4483839447367699"/>
    <n v="44.837695000000011"/>
  </r>
  <r>
    <x v="4"/>
    <s v="Truly"/>
    <x v="0"/>
    <x v="0"/>
    <s v="RGB"/>
    <s v="VTE"/>
    <s v="FMM"/>
    <s v="CPL"/>
    <s v="Unknown"/>
    <n v="1"/>
    <n v="6.1541392027345064E-2"/>
    <n v="32.283140400000001"/>
  </r>
  <r>
    <x v="4"/>
    <s v="Truly"/>
    <x v="0"/>
    <x v="0"/>
    <s v="RGB"/>
    <s v="VTE"/>
    <s v="FMM"/>
    <s v="EIL"/>
    <s v="Unknown"/>
    <n v="1"/>
    <n v="6.8157551209154189E-3"/>
    <n v="12.298339200000003"/>
  </r>
  <r>
    <x v="4"/>
    <s v="Truly"/>
    <x v="0"/>
    <x v="0"/>
    <s v="RGB"/>
    <s v="VTE"/>
    <s v="FMM"/>
    <s v="ETL"/>
    <s v="DuPont"/>
    <n v="0.1"/>
    <n v="3.3560337100841435E-2"/>
    <n v="1.4758007040000001"/>
  </r>
  <r>
    <x v="4"/>
    <s v="Truly"/>
    <x v="0"/>
    <x v="0"/>
    <s v="RGB"/>
    <s v="VTE"/>
    <s v="FMM"/>
    <s v="ETL"/>
    <s v="LG Chem"/>
    <n v="0.3"/>
    <n v="0.10068101130252428"/>
    <n v="4.4274021119999993"/>
  </r>
  <r>
    <x v="4"/>
    <s v="Truly"/>
    <x v="0"/>
    <x v="0"/>
    <s v="RGB"/>
    <s v="VTE"/>
    <s v="FMM"/>
    <s v="ETL"/>
    <s v="Merck"/>
    <n v="0.3"/>
    <n v="0.10068101130252428"/>
    <n v="4.4274021119999993"/>
  </r>
  <r>
    <x v="4"/>
    <s v="Truly"/>
    <x v="0"/>
    <x v="0"/>
    <s v="RGB"/>
    <s v="VTE"/>
    <s v="FMM"/>
    <s v="ETL"/>
    <s v="Unknown"/>
    <n v="0.3"/>
    <n v="0.10068101130252428"/>
    <n v="4.4274021119999993"/>
  </r>
  <r>
    <x v="4"/>
    <s v="Truly"/>
    <x v="0"/>
    <x v="0"/>
    <s v="RGB"/>
    <s v="VTE"/>
    <s v="FMM"/>
    <s v="G_Dopant"/>
    <s v="UDC"/>
    <n v="1"/>
    <n v="1.0780254112304228"/>
    <n v="1.9532656376470587"/>
  </r>
  <r>
    <x v="4"/>
    <s v="Truly"/>
    <x v="0"/>
    <x v="0"/>
    <s v="RGB"/>
    <s v="VTE"/>
    <s v="FMM"/>
    <s v="G_Host"/>
    <s v="DuPont"/>
    <n v="0.1"/>
    <n v="8.9762194930385009E-2"/>
    <n v="3.6466005767441869"/>
  </r>
  <r>
    <x v="4"/>
    <s v="Truly"/>
    <x v="0"/>
    <x v="0"/>
    <s v="RGB"/>
    <s v="VTE"/>
    <s v="FMM"/>
    <s v="G_Host"/>
    <s v="Merck"/>
    <n v="0.2"/>
    <n v="0.17952438986077002"/>
    <n v="7.2932011534883738"/>
  </r>
  <r>
    <x v="4"/>
    <s v="Truly"/>
    <x v="0"/>
    <x v="0"/>
    <s v="RGB"/>
    <s v="VTE"/>
    <s v="FMM"/>
    <s v="G_Host"/>
    <s v="Samsung SDI"/>
    <n v="0.7"/>
    <n v="0.62833536451269489"/>
    <n v="25.526204037209304"/>
  </r>
  <r>
    <x v="4"/>
    <s v="Truly"/>
    <x v="0"/>
    <x v="0"/>
    <s v="RGB"/>
    <s v="VTE"/>
    <s v="FMM"/>
    <s v="G_Prime"/>
    <s v="DuPont"/>
    <n v="1"/>
    <n v="0.31824717649228174"/>
    <n v="35.936705454545461"/>
  </r>
  <r>
    <x v="4"/>
    <s v="Truly"/>
    <x v="0"/>
    <x v="0"/>
    <s v="RGB"/>
    <s v="VTE"/>
    <s v="FMM"/>
    <s v="HIL"/>
    <s v="Unknown"/>
    <n v="1"/>
    <n v="1.6900814034328596E-2"/>
    <n v="7.3790035200000021"/>
  </r>
  <r>
    <x v="4"/>
    <s v="Truly"/>
    <x v="0"/>
    <x v="0"/>
    <s v="RGB"/>
    <s v="VTE"/>
    <s v="FMM"/>
    <s v="HTL"/>
    <s v="Duksan Neolux"/>
    <n v="1"/>
    <n v="0.18075113441739954"/>
    <n v="79.060752000000008"/>
  </r>
  <r>
    <x v="4"/>
    <s v="Truly"/>
    <x v="0"/>
    <x v="0"/>
    <s v="RGB"/>
    <s v="VTE"/>
    <s v="FMM"/>
    <s v="P_Dopant"/>
    <s v="Novaled"/>
    <n v="0.2"/>
    <n v="4.7965215499404905E-2"/>
    <n v="0.20907176640000008"/>
  </r>
  <r>
    <x v="4"/>
    <s v="Truly"/>
    <x v="0"/>
    <x v="0"/>
    <s v="RGB"/>
    <s v="VTE"/>
    <s v="FMM"/>
    <s v="P_Dopant"/>
    <s v="Unknown"/>
    <n v="0.8"/>
    <n v="0.19186086199761962"/>
    <n v="0.83628706560000032"/>
  </r>
  <r>
    <x v="4"/>
    <s v="Truly"/>
    <x v="0"/>
    <x v="0"/>
    <s v="RGB"/>
    <s v="VTE"/>
    <s v="FMM"/>
    <s v="R_Dopant"/>
    <s v="UDC"/>
    <n v="1"/>
    <n v="0.33282404106191094"/>
    <n v="1.2436522786516857"/>
  </r>
  <r>
    <x v="4"/>
    <s v="Truly"/>
    <x v="0"/>
    <x v="0"/>
    <s v="RGB"/>
    <s v="VTE"/>
    <s v="FMM"/>
    <s v="R_Host"/>
    <s v="Duksan Neolux"/>
    <n v="0.6"/>
    <n v="0.55407760826230867"/>
    <n v="21.763914876404495"/>
  </r>
  <r>
    <x v="4"/>
    <s v="Truly"/>
    <x v="0"/>
    <x v="0"/>
    <s v="RGB"/>
    <s v="VTE"/>
    <s v="FMM"/>
    <s v="R_Host"/>
    <s v="DuPont"/>
    <n v="0.4"/>
    <n v="0.36938507217487249"/>
    <n v="14.509276584269665"/>
  </r>
  <r>
    <x v="4"/>
    <s v="Truly"/>
    <x v="0"/>
    <x v="0"/>
    <s v="RGB"/>
    <s v="VTE"/>
    <s v="FMM"/>
    <s v="R_Prime"/>
    <s v="DuPont"/>
    <n v="0.1"/>
    <n v="8.6409168405598327E-2"/>
    <n v="9.6080775000000038"/>
  </r>
  <r>
    <x v="4"/>
    <s v="Truly"/>
    <x v="0"/>
    <x v="0"/>
    <s v="RGB"/>
    <s v="VTE"/>
    <s v="FMM"/>
    <s v="R_Prime"/>
    <s v="Unknown"/>
    <n v="0.9"/>
    <n v="0.77768251565038482"/>
    <n v="86.47269750000001"/>
  </r>
  <r>
    <x v="4"/>
    <s v="Visionox"/>
    <x v="8"/>
    <x v="1"/>
    <s v="RGB"/>
    <s v="VTE"/>
    <s v="FMM"/>
    <s v="aETL"/>
    <s v="Solus AM"/>
    <n v="0.6"/>
    <n v="0.22756325417389744"/>
    <n v="12.487499999999999"/>
  </r>
  <r>
    <x v="4"/>
    <s v="Visionox"/>
    <x v="8"/>
    <x v="1"/>
    <s v="RGB"/>
    <s v="VTE"/>
    <s v="FMM"/>
    <s v="aETL"/>
    <s v="Sunera"/>
    <n v="0.4"/>
    <n v="0.15170883611593164"/>
    <n v="8.3249999999999993"/>
  </r>
  <r>
    <x v="4"/>
    <s v="Visionox"/>
    <x v="8"/>
    <x v="1"/>
    <s v="RGB"/>
    <s v="VTE"/>
    <s v="FMM"/>
    <s v="B_Dopant"/>
    <s v="Sunera"/>
    <n v="1"/>
    <n v="0.15340417933350192"/>
    <n v="0.98585526315789485"/>
  </r>
  <r>
    <x v="4"/>
    <s v="Visionox"/>
    <x v="8"/>
    <x v="1"/>
    <s v="RGB"/>
    <s v="VTE"/>
    <s v="FMM"/>
    <s v="B_Host"/>
    <s v="Idemitsu Kosan"/>
    <n v="0.9"/>
    <n v="0.28465710400803623"/>
    <n v="17.745394736842105"/>
  </r>
  <r>
    <x v="4"/>
    <s v="Visionox"/>
    <x v="8"/>
    <x v="1"/>
    <s v="RGB"/>
    <s v="VTE"/>
    <s v="FMM"/>
    <s v="B_Host"/>
    <s v="SFC"/>
    <n v="0.1"/>
    <n v="3.1628567112004027E-2"/>
    <n v="1.9717105263157895"/>
  </r>
  <r>
    <x v="4"/>
    <s v="Visionox"/>
    <x v="8"/>
    <x v="1"/>
    <s v="RGB"/>
    <s v="VTE"/>
    <s v="FMM"/>
    <s v="B_Prime"/>
    <s v="Jilin OLED"/>
    <n v="0.5"/>
    <n v="0.16099026667841343"/>
    <n v="20.8125"/>
  </r>
  <r>
    <x v="4"/>
    <s v="Visionox"/>
    <x v="8"/>
    <x v="1"/>
    <s v="RGB"/>
    <s v="VTE"/>
    <s v="FMM"/>
    <s v="B_Prime"/>
    <s v="Sunera"/>
    <n v="0.5"/>
    <n v="0.16099026667841343"/>
    <n v="20.8125"/>
  </r>
  <r>
    <x v="4"/>
    <s v="Visionox"/>
    <x v="8"/>
    <x v="1"/>
    <s v="RGB"/>
    <s v="VTE"/>
    <s v="FMM"/>
    <s v="CPL"/>
    <s v="Sunera"/>
    <n v="1"/>
    <n v="3.4098965373887527E-2"/>
    <n v="37.462499999999991"/>
  </r>
  <r>
    <x v="4"/>
    <s v="Visionox"/>
    <x v="8"/>
    <x v="1"/>
    <s v="RGB"/>
    <s v="VTE"/>
    <s v="FMM"/>
    <s v="EIL"/>
    <s v="EMT"/>
    <n v="0.7"/>
    <n v="2.6563786067320154E-3"/>
    <n v="5.8274999999999997"/>
  </r>
  <r>
    <x v="4"/>
    <s v="Visionox"/>
    <x v="8"/>
    <x v="1"/>
    <s v="RGB"/>
    <s v="VTE"/>
    <s v="FMM"/>
    <s v="EIL"/>
    <s v="Unknown"/>
    <n v="0.3"/>
    <n v="1.1384479743137207E-3"/>
    <n v="2.4975000000000001"/>
  </r>
  <r>
    <x v="4"/>
    <s v="Visionox"/>
    <x v="8"/>
    <x v="1"/>
    <s v="RGB"/>
    <s v="VTE"/>
    <s v="FMM"/>
    <s v="ETL"/>
    <s v="LG Chem"/>
    <n v="0.45"/>
    <n v="0.13766166790020049"/>
    <n v="8.4290624999999988"/>
  </r>
  <r>
    <x v="4"/>
    <s v="Visionox"/>
    <x v="8"/>
    <x v="1"/>
    <s v="RGB"/>
    <s v="VTE"/>
    <s v="FMM"/>
    <s v="ETL"/>
    <s v="Solus AM"/>
    <n v="0.3"/>
    <n v="9.1774445266800314E-2"/>
    <n v="5.6193749999999989"/>
  </r>
  <r>
    <x v="4"/>
    <s v="Visionox"/>
    <x v="8"/>
    <x v="1"/>
    <s v="RGB"/>
    <s v="VTE"/>
    <s v="FMM"/>
    <s v="ETL"/>
    <s v="Unknown"/>
    <n v="0.25"/>
    <n v="7.6478704389000271E-2"/>
    <n v="4.6828124999999989"/>
  </r>
  <r>
    <x v="4"/>
    <s v="Visionox"/>
    <x v="8"/>
    <x v="1"/>
    <s v="RGB"/>
    <s v="VTE"/>
    <s v="FMM"/>
    <s v="G_Dopant"/>
    <s v="UDC"/>
    <n v="1"/>
    <n v="0.67450289382686957"/>
    <n v="3.1721120689655176"/>
  </r>
  <r>
    <x v="4"/>
    <s v="Visionox"/>
    <x v="8"/>
    <x v="1"/>
    <s v="RGB"/>
    <s v="VTE"/>
    <s v="FMM"/>
    <s v="G_Host"/>
    <s v="Merck"/>
    <n v="0.1"/>
    <n v="9.5098871412656272E-2"/>
    <n v="4.8801724137931037"/>
  </r>
  <r>
    <x v="4"/>
    <s v="Visionox"/>
    <x v="8"/>
    <x v="1"/>
    <s v="RGB"/>
    <s v="VTE"/>
    <s v="FMM"/>
    <s v="G_Host"/>
    <s v="Samsung SDI"/>
    <n v="0.9"/>
    <n v="0.85588984271390633"/>
    <n v="43.921551724137935"/>
  </r>
  <r>
    <x v="4"/>
    <s v="Visionox"/>
    <x v="8"/>
    <x v="1"/>
    <s v="RGB"/>
    <s v="VTE"/>
    <s v="FMM"/>
    <s v="G_Prime"/>
    <s v="Jilin OLED"/>
    <n v="1"/>
    <n v="0.51048238465150675"/>
    <n v="62.4375"/>
  </r>
  <r>
    <x v="4"/>
    <s v="Visionox"/>
    <x v="8"/>
    <x v="1"/>
    <s v="RGB"/>
    <s v="VTE"/>
    <s v="FMM"/>
    <s v="HIL"/>
    <s v="Unknown"/>
    <n v="1"/>
    <n v="9.0767576200642928E-3"/>
    <n v="9.99"/>
  </r>
  <r>
    <x v="4"/>
    <s v="Visionox"/>
    <x v="8"/>
    <x v="1"/>
    <s v="RGB"/>
    <s v="VTE"/>
    <s v="FMM"/>
    <s v="HTL"/>
    <s v="Merck"/>
    <n v="0.5"/>
    <n v="5.6980599956791105E-2"/>
    <n v="53.517857142857139"/>
  </r>
  <r>
    <x v="4"/>
    <s v="Visionox"/>
    <x v="8"/>
    <x v="1"/>
    <s v="RGB"/>
    <s v="VTE"/>
    <s v="FMM"/>
    <s v="HTL"/>
    <s v="Unknown"/>
    <n v="0.5"/>
    <n v="5.6980599956791105E-2"/>
    <n v="53.517857142857139"/>
  </r>
  <r>
    <x v="4"/>
    <s v="Visionox"/>
    <x v="8"/>
    <x v="1"/>
    <s v="RGB"/>
    <s v="VTE"/>
    <s v="FMM"/>
    <s v="P_Dopant"/>
    <s v="Novaled"/>
    <n v="0.7"/>
    <n v="0.2075542798303"/>
    <n v="0.99067500000000008"/>
  </r>
  <r>
    <x v="4"/>
    <s v="Visionox"/>
    <x v="8"/>
    <x v="1"/>
    <s v="RGB"/>
    <s v="VTE"/>
    <s v="FMM"/>
    <s v="P_Dopant"/>
    <s v="Unknown"/>
    <n v="0.3"/>
    <n v="8.895183421298572E-2"/>
    <n v="0.42457500000000004"/>
  </r>
  <r>
    <x v="4"/>
    <s v="Visionox"/>
    <x v="8"/>
    <x v="1"/>
    <s v="RGB"/>
    <s v="VTE"/>
    <s v="FMM"/>
    <s v="R_Dopant"/>
    <s v="UDC"/>
    <n v="1"/>
    <n v="0.34535900533705893"/>
    <n v="2.0309340659340664"/>
  </r>
  <r>
    <x v="4"/>
    <s v="Visionox"/>
    <x v="8"/>
    <x v="1"/>
    <s v="RGB"/>
    <s v="VTE"/>
    <s v="FMM"/>
    <s v="R_Host"/>
    <s v="DuPont"/>
    <n v="0.6"/>
    <n v="0.5688980049203417"/>
    <n v="30.464010989010987"/>
  </r>
  <r>
    <x v="4"/>
    <s v="Visionox"/>
    <x v="8"/>
    <x v="1"/>
    <s v="RGB"/>
    <s v="VTE"/>
    <s v="FMM"/>
    <s v="R_Host"/>
    <s v="Unknown"/>
    <n v="0.4"/>
    <n v="0.37926533661356115"/>
    <n v="20.309340659340659"/>
  </r>
  <r>
    <x v="4"/>
    <s v="Visionox"/>
    <x v="8"/>
    <x v="1"/>
    <s v="RGB"/>
    <s v="VTE"/>
    <s v="FMM"/>
    <s v="R_Prime"/>
    <s v="DuPont"/>
    <n v="0.1"/>
    <n v="8.8935833882980084E-2"/>
    <n v="10.8225"/>
  </r>
  <r>
    <x v="4"/>
    <s v="Visionox"/>
    <x v="8"/>
    <x v="1"/>
    <s v="RGB"/>
    <s v="VTE"/>
    <s v="FMM"/>
    <s v="R_Prime"/>
    <s v="EMT"/>
    <n v="0.9"/>
    <n v="0.80042250494682066"/>
    <n v="97.402500000000003"/>
  </r>
  <r>
    <x v="4"/>
    <s v="Visionox"/>
    <x v="0"/>
    <x v="0"/>
    <s v="RGB"/>
    <s v="VTE"/>
    <s v="FMM"/>
    <s v="aETL"/>
    <s v="Solus AM"/>
    <n v="0.5"/>
    <n v="4.1857096544094814"/>
    <n v="165.91387499999999"/>
  </r>
  <r>
    <x v="4"/>
    <s v="Visionox"/>
    <x v="0"/>
    <x v="0"/>
    <s v="RGB"/>
    <s v="VTE"/>
    <s v="FMM"/>
    <s v="aETL"/>
    <s v="Sunera"/>
    <n v="0.5"/>
    <n v="4.1857096544094814"/>
    <n v="165.91387499999999"/>
  </r>
  <r>
    <x v="4"/>
    <s v="Visionox"/>
    <x v="0"/>
    <x v="0"/>
    <s v="RGB"/>
    <s v="VTE"/>
    <s v="FMM"/>
    <s v="B_Dopant"/>
    <s v="Sunera"/>
    <n v="1"/>
    <n v="5.3352471901960659"/>
    <n v="21.640940217391304"/>
  </r>
  <r>
    <x v="4"/>
    <s v="Visionox"/>
    <x v="0"/>
    <x v="0"/>
    <s v="RGB"/>
    <s v="VTE"/>
    <s v="FMM"/>
    <s v="B_Host"/>
    <s v="Idemitsu Kosan"/>
    <n v="1"/>
    <n v="12.699693005567875"/>
    <n v="432.81880434782607"/>
  </r>
  <r>
    <x v="4"/>
    <s v="Visionox"/>
    <x v="0"/>
    <x v="0"/>
    <s v="RGB"/>
    <s v="VTE"/>
    <s v="FMM"/>
    <s v="B_Prime"/>
    <s v="Jilin OLED"/>
    <n v="0.5"/>
    <n v="4.8392301789212864"/>
    <n v="483.91546875000006"/>
  </r>
  <r>
    <x v="4"/>
    <s v="Visionox"/>
    <x v="0"/>
    <x v="0"/>
    <s v="RGB"/>
    <s v="VTE"/>
    <s v="FMM"/>
    <s v="B_Prime"/>
    <s v="Sunera"/>
    <n v="0.5"/>
    <n v="4.8392301789212864"/>
    <n v="483.91546875000006"/>
  </r>
  <r>
    <x v="4"/>
    <s v="Visionox"/>
    <x v="0"/>
    <x v="0"/>
    <s v="RGB"/>
    <s v="VTE"/>
    <s v="FMM"/>
    <s v="CPL"/>
    <s v="Sunera"/>
    <n v="1"/>
    <n v="1.3283836990478743"/>
    <n v="696.83827499999995"/>
  </r>
  <r>
    <x v="4"/>
    <s v="Visionox"/>
    <x v="0"/>
    <x v="0"/>
    <s v="RGB"/>
    <s v="VTE"/>
    <s v="FMM"/>
    <s v="EIL"/>
    <s v="EMT"/>
    <n v="0.7"/>
    <n v="0.10298364061560693"/>
    <n v="185.82354000000001"/>
  </r>
  <r>
    <x v="4"/>
    <s v="Visionox"/>
    <x v="0"/>
    <x v="0"/>
    <s v="RGB"/>
    <s v="VTE"/>
    <s v="FMM"/>
    <s v="EIL"/>
    <s v="Unknown"/>
    <n v="0.3"/>
    <n v="4.4135845978117261E-2"/>
    <n v="79.638660000000002"/>
  </r>
  <r>
    <x v="4"/>
    <s v="Visionox"/>
    <x v="0"/>
    <x v="0"/>
    <s v="RGB"/>
    <s v="VTE"/>
    <s v="FMM"/>
    <s v="ETL"/>
    <s v="LG Chem"/>
    <n v="0.7"/>
    <n v="5.0708478130703121"/>
    <n v="222.98824799999994"/>
  </r>
  <r>
    <x v="4"/>
    <s v="Visionox"/>
    <x v="0"/>
    <x v="0"/>
    <s v="RGB"/>
    <s v="VTE"/>
    <s v="FMM"/>
    <s v="ETL"/>
    <s v="Unknown"/>
    <n v="0.3"/>
    <n v="2.1732204913158486"/>
    <n v="95.566391999999979"/>
  </r>
  <r>
    <x v="4"/>
    <s v="Visionox"/>
    <x v="0"/>
    <x v="0"/>
    <s v="RGB"/>
    <s v="VTE"/>
    <s v="FMM"/>
    <s v="G_Dopant"/>
    <s v="UDC"/>
    <n v="1"/>
    <n v="23.269401881607941"/>
    <n v="42.161643529411755"/>
  </r>
  <r>
    <x v="4"/>
    <s v="Visionox"/>
    <x v="0"/>
    <x v="0"/>
    <s v="RGB"/>
    <s v="VTE"/>
    <s v="FMM"/>
    <s v="G_Host"/>
    <s v="Merck"/>
    <n v="0.1"/>
    <n v="1.9375355774094152"/>
    <n v="78.712629069767445"/>
  </r>
  <r>
    <x v="4"/>
    <s v="Visionox"/>
    <x v="0"/>
    <x v="0"/>
    <s v="RGB"/>
    <s v="VTE"/>
    <s v="FMM"/>
    <s v="G_Host"/>
    <s v="Samsung SDI"/>
    <n v="0.9"/>
    <n v="17.437820196684736"/>
    <n v="708.413661627907"/>
  </r>
  <r>
    <x v="4"/>
    <s v="Visionox"/>
    <x v="0"/>
    <x v="0"/>
    <s v="RGB"/>
    <s v="VTE"/>
    <s v="FMM"/>
    <s v="G_Prime"/>
    <s v="Jilin OLED"/>
    <n v="1"/>
    <n v="6.869431249337258"/>
    <n v="775.70123376623383"/>
  </r>
  <r>
    <x v="4"/>
    <s v="Visionox"/>
    <x v="0"/>
    <x v="0"/>
    <s v="RGB"/>
    <s v="VTE"/>
    <s v="FMM"/>
    <s v="HIL"/>
    <s v="Unknown"/>
    <n v="1"/>
    <n v="0.3648075729886962"/>
    <n v="159.27732"/>
  </r>
  <r>
    <x v="4"/>
    <s v="Visionox"/>
    <x v="0"/>
    <x v="0"/>
    <s v="RGB"/>
    <s v="VTE"/>
    <s v="FMM"/>
    <s v="HTL"/>
    <s v="Merck"/>
    <n v="0.6"/>
    <n v="2.3409304141621945"/>
    <n v="1023.9256285714284"/>
  </r>
  <r>
    <x v="4"/>
    <s v="Visionox"/>
    <x v="0"/>
    <x v="0"/>
    <s v="RGB"/>
    <s v="VTE"/>
    <s v="FMM"/>
    <s v="HTL"/>
    <s v="Unknown"/>
    <n v="0.4"/>
    <n v="1.56062027610813"/>
    <n v="682.61708571428574"/>
  </r>
  <r>
    <x v="4"/>
    <s v="Visionox"/>
    <x v="0"/>
    <x v="0"/>
    <s v="RGB"/>
    <s v="VTE"/>
    <s v="FMM"/>
    <s v="P_Dopant"/>
    <s v="Novaled"/>
    <n v="0.7"/>
    <n v="3.6236869043920517"/>
    <n v="15.7950009"/>
  </r>
  <r>
    <x v="4"/>
    <s v="Visionox"/>
    <x v="0"/>
    <x v="0"/>
    <s v="RGB"/>
    <s v="VTE"/>
    <s v="FMM"/>
    <s v="P_Dopant"/>
    <s v="Unknown"/>
    <n v="0.3"/>
    <n v="1.5530086733108792"/>
    <n v="6.7692861000000004"/>
  </r>
  <r>
    <x v="4"/>
    <s v="Visionox"/>
    <x v="0"/>
    <x v="0"/>
    <s v="RGB"/>
    <s v="VTE"/>
    <s v="FMM"/>
    <s v="R_Dopant"/>
    <s v="UDC"/>
    <n v="1"/>
    <n v="7.1840758915793428"/>
    <n v="26.844492134831462"/>
  </r>
  <r>
    <x v="4"/>
    <s v="Visionox"/>
    <x v="0"/>
    <x v="0"/>
    <s v="RGB"/>
    <s v="VTE"/>
    <s v="FMM"/>
    <s v="R_Host"/>
    <s v="DuPont"/>
    <n v="0.7"/>
    <n v="13.953193317088351"/>
    <n v="548.07504775280893"/>
  </r>
  <r>
    <x v="4"/>
    <s v="Visionox"/>
    <x v="0"/>
    <x v="0"/>
    <s v="RGB"/>
    <s v="VTE"/>
    <s v="FMM"/>
    <s v="R_Host"/>
    <s v="Unknown"/>
    <n v="0.3"/>
    <n v="5.9799399930378652"/>
    <n v="234.88930617977525"/>
  </r>
  <r>
    <x v="4"/>
    <s v="Visionox"/>
    <x v="0"/>
    <x v="0"/>
    <s v="RGB"/>
    <s v="VTE"/>
    <s v="FMM"/>
    <s v="R_Prime"/>
    <s v="DuPont"/>
    <n v="0.1"/>
    <n v="1.8651598050833254"/>
    <n v="207.39234375000001"/>
  </r>
  <r>
    <x v="4"/>
    <s v="Visionox"/>
    <x v="0"/>
    <x v="0"/>
    <s v="RGB"/>
    <s v="VTE"/>
    <s v="FMM"/>
    <s v="R_Prime"/>
    <s v="EMT"/>
    <n v="0.9"/>
    <n v="16.786438245749927"/>
    <n v="1866.5310937500001"/>
  </r>
  <r>
    <x v="5"/>
    <s v="BOE"/>
    <x v="8"/>
    <x v="1"/>
    <s v="RGB"/>
    <s v="VTE"/>
    <s v="FMM"/>
    <s v="aETL"/>
    <s v="Solus AM"/>
    <n v="1"/>
    <n v="0.48922178732061622"/>
    <n v="27.676261240720901"/>
  </r>
  <r>
    <x v="5"/>
    <s v="BOE"/>
    <x v="8"/>
    <x v="1"/>
    <s v="RGB"/>
    <s v="VTE"/>
    <s v="FMM"/>
    <s v="B_Dopant"/>
    <s v="SFC"/>
    <n v="0.5"/>
    <n v="0.10148770863517445"/>
    <n v="0.65549039780654772"/>
  </r>
  <r>
    <x v="5"/>
    <s v="BOE"/>
    <x v="8"/>
    <x v="1"/>
    <s v="RGB"/>
    <s v="VTE"/>
    <s v="FMM"/>
    <s v="B_Dopant"/>
    <s v="Sunera"/>
    <n v="0.5"/>
    <n v="0.10148770863517445"/>
    <n v="0.65549039780654772"/>
  </r>
  <r>
    <x v="5"/>
    <s v="BOE"/>
    <x v="8"/>
    <x v="1"/>
    <s v="RGB"/>
    <s v="VTE"/>
    <s v="FMM"/>
    <s v="B_Host"/>
    <s v="LG Chem"/>
    <n v="1"/>
    <n v="0.41428472253240811"/>
    <n v="26.219615912261908"/>
  </r>
  <r>
    <x v="5"/>
    <s v="BOE"/>
    <x v="8"/>
    <x v="1"/>
    <s v="RGB"/>
    <s v="VTE"/>
    <s v="FMM"/>
    <s v="B_Prime"/>
    <s v="SK JNC"/>
    <n v="1"/>
    <n v="0.41532160167888937"/>
    <n v="55.35252248144181"/>
  </r>
  <r>
    <x v="5"/>
    <s v="BOE"/>
    <x v="8"/>
    <x v="1"/>
    <s v="RGB"/>
    <s v="VTE"/>
    <s v="FMM"/>
    <s v="CPL"/>
    <s v="Hyperion"/>
    <n v="1"/>
    <n v="4.3984140180863773E-2"/>
    <n v="49.817270233297613"/>
  </r>
  <r>
    <x v="5"/>
    <s v="BOE"/>
    <x v="8"/>
    <x v="1"/>
    <s v="RGB"/>
    <s v="VTE"/>
    <s v="FMM"/>
    <s v="EIL"/>
    <s v="Hyperion"/>
    <n v="1"/>
    <n v="4.894933980331335E-3"/>
    <n v="11.070504496288361"/>
  </r>
  <r>
    <x v="5"/>
    <s v="BOE"/>
    <x v="8"/>
    <x v="1"/>
    <s v="RGB"/>
    <s v="VTE"/>
    <s v="FMM"/>
    <s v="ETL"/>
    <s v="Aglaia Tech"/>
    <n v="0.75"/>
    <n v="0.29594886687728783"/>
    <n v="18.681476337486608"/>
  </r>
  <r>
    <x v="5"/>
    <s v="BOE"/>
    <x v="8"/>
    <x v="1"/>
    <s v="RGB"/>
    <s v="VTE"/>
    <s v="FMM"/>
    <s v="ETL"/>
    <s v="LG Chem"/>
    <n v="0.1"/>
    <n v="3.9459848916971713E-2"/>
    <n v="2.4908635116648807"/>
  </r>
  <r>
    <x v="5"/>
    <s v="BOE"/>
    <x v="8"/>
    <x v="1"/>
    <s v="RGB"/>
    <s v="VTE"/>
    <s v="FMM"/>
    <s v="ETL"/>
    <s v="Merck"/>
    <n v="0.15"/>
    <n v="5.9189773375457555E-2"/>
    <n v="3.7362952674973209"/>
  </r>
  <r>
    <x v="5"/>
    <s v="BOE"/>
    <x v="8"/>
    <x v="1"/>
    <s v="RGB"/>
    <s v="VTE"/>
    <s v="FMM"/>
    <s v="G_Dopant"/>
    <s v="UDC"/>
    <n v="1"/>
    <n v="0.88797795143317371"/>
    <n v="4.2182439546202204"/>
  </r>
  <r>
    <x v="5"/>
    <s v="BOE"/>
    <x v="8"/>
    <x v="1"/>
    <s v="RGB"/>
    <s v="VTE"/>
    <s v="FMM"/>
    <s v="G_Host"/>
    <s v="LTOM"/>
    <n v="0.7"/>
    <n v="0.86752629877010345"/>
    <n v="45.427242588217759"/>
  </r>
  <r>
    <x v="5"/>
    <s v="BOE"/>
    <x v="8"/>
    <x v="1"/>
    <s v="RGB"/>
    <s v="VTE"/>
    <s v="FMM"/>
    <s v="G_Host"/>
    <s v="Samsung SDI"/>
    <n v="0.3"/>
    <n v="0.37179698518718718"/>
    <n v="19.468818252093325"/>
  </r>
  <r>
    <x v="5"/>
    <s v="BOE"/>
    <x v="8"/>
    <x v="1"/>
    <s v="RGB"/>
    <s v="VTE"/>
    <s v="FMM"/>
    <s v="G_Prime"/>
    <s v="Hyperion"/>
    <n v="0.4"/>
    <n v="0.26338780101014747"/>
    <n v="33.211513488865087"/>
  </r>
  <r>
    <x v="5"/>
    <s v="BOE"/>
    <x v="8"/>
    <x v="1"/>
    <s v="RGB"/>
    <s v="VTE"/>
    <s v="FMM"/>
    <s v="G_Prime"/>
    <s v="Merck"/>
    <n v="0.6"/>
    <n v="0.39508170151522121"/>
    <n v="49.81727023329762"/>
  </r>
  <r>
    <x v="5"/>
    <s v="BOE"/>
    <x v="8"/>
    <x v="1"/>
    <s v="RGB"/>
    <s v="VTE"/>
    <s v="FMM"/>
    <s v="HIL"/>
    <s v="Hyperion"/>
    <n v="0.5"/>
    <n v="5.8540394872854144E-3"/>
    <n v="6.6423026977730162"/>
  </r>
  <r>
    <x v="5"/>
    <s v="BOE"/>
    <x v="8"/>
    <x v="1"/>
    <s v="RGB"/>
    <s v="VTE"/>
    <s v="FMM"/>
    <s v="HIL"/>
    <s v="Idemitsu Kosan"/>
    <n v="0.5"/>
    <n v="5.8540394872854144E-3"/>
    <n v="6.6423026977730162"/>
  </r>
  <r>
    <x v="5"/>
    <s v="BOE"/>
    <x v="8"/>
    <x v="1"/>
    <s v="RGB"/>
    <s v="VTE"/>
    <s v="FMM"/>
    <s v="HTL"/>
    <s v="Hyperion"/>
    <n v="0.5"/>
    <n v="7.3499083289150544E-2"/>
    <n v="71.167528904710878"/>
  </r>
  <r>
    <x v="5"/>
    <s v="BOE"/>
    <x v="8"/>
    <x v="1"/>
    <s v="RGB"/>
    <s v="VTE"/>
    <s v="FMM"/>
    <s v="HTL"/>
    <s v="Idemitsu Kosan"/>
    <n v="0.5"/>
    <n v="7.3499083289150544E-2"/>
    <n v="71.167528904710878"/>
  </r>
  <r>
    <x v="5"/>
    <s v="BOE"/>
    <x v="8"/>
    <x v="1"/>
    <s v="RGB"/>
    <s v="VTE"/>
    <s v="FMM"/>
    <s v="P_Dopant"/>
    <s v="Novaled"/>
    <n v="1"/>
    <n v="0.38246223431019677"/>
    <n v="1.8819857643690214"/>
  </r>
  <r>
    <x v="5"/>
    <s v="BOE"/>
    <x v="8"/>
    <x v="1"/>
    <s v="RGB"/>
    <s v="VTE"/>
    <s v="FMM"/>
    <s v="R_Dopant"/>
    <s v="UDC"/>
    <n v="1"/>
    <n v="0.4546625149793887"/>
    <n v="2.7007164815121061"/>
  </r>
  <r>
    <x v="5"/>
    <s v="BOE"/>
    <x v="8"/>
    <x v="1"/>
    <s v="RGB"/>
    <s v="VTE"/>
    <s v="FMM"/>
    <s v="R_Host"/>
    <s v="Duksan Neolux"/>
    <n v="0.1"/>
    <n v="0.12356412738682922"/>
    <n v="6.7517912037802645"/>
  </r>
  <r>
    <x v="5"/>
    <s v="BOE"/>
    <x v="8"/>
    <x v="1"/>
    <s v="RGB"/>
    <s v="VTE"/>
    <s v="FMM"/>
    <s v="R_Host"/>
    <s v="DuPont"/>
    <n v="0.5"/>
    <n v="0.61782063693414602"/>
    <n v="33.758956018901316"/>
  </r>
  <r>
    <x v="5"/>
    <s v="BOE"/>
    <x v="8"/>
    <x v="1"/>
    <s v="RGB"/>
    <s v="VTE"/>
    <s v="FMM"/>
    <s v="R_Host"/>
    <s v="Unknown"/>
    <n v="0.4"/>
    <n v="0.49425650954731687"/>
    <n v="27.007164815121058"/>
  </r>
  <r>
    <x v="5"/>
    <s v="BOE"/>
    <x v="8"/>
    <x v="1"/>
    <s v="RGB"/>
    <s v="VTE"/>
    <s v="FMM"/>
    <s v="R_Prime"/>
    <s v="LTOM"/>
    <n v="1"/>
    <n v="1.1471803152146607"/>
    <n v="143.9165584517487"/>
  </r>
  <r>
    <x v="5"/>
    <s v="BOE"/>
    <x v="3"/>
    <x v="1"/>
    <s v="RGB"/>
    <s v="VTE"/>
    <s v="FMM"/>
    <s v="aETL"/>
    <s v="Solus AM"/>
    <n v="1"/>
    <n v="1.385925319752751"/>
    <n v="55.078164000000001"/>
  </r>
  <r>
    <x v="5"/>
    <s v="BOE"/>
    <x v="3"/>
    <x v="1"/>
    <s v="RGB"/>
    <s v="VTE"/>
    <s v="FMM"/>
    <s v="B_Dopant"/>
    <s v="SFC"/>
    <n v="0.5"/>
    <n v="1.1600430565322533"/>
    <n v="5.2179313263157905"/>
  </r>
  <r>
    <x v="5"/>
    <s v="BOE"/>
    <x v="3"/>
    <x v="1"/>
    <s v="RGB"/>
    <s v="VTE"/>
    <s v="FMM"/>
    <s v="B_Dopant"/>
    <s v="Sunera"/>
    <n v="0.5"/>
    <n v="1.1600430565322533"/>
    <n v="5.2179313263157905"/>
  </r>
  <r>
    <x v="5"/>
    <s v="BOE"/>
    <x v="3"/>
    <x v="1"/>
    <s v="RGB"/>
    <s v="VTE"/>
    <s v="FMM"/>
    <s v="B_Host"/>
    <s v="LG Chem"/>
    <n v="1"/>
    <n v="5.3082749897818671"/>
    <n v="208.71725305263161"/>
  </r>
  <r>
    <x v="5"/>
    <s v="BOE"/>
    <x v="3"/>
    <x v="1"/>
    <s v="RGB"/>
    <s v="VTE"/>
    <s v="FMM"/>
    <s v="B_Prime"/>
    <s v="LG Chem"/>
    <n v="0.4"/>
    <n v="1.2144293787141818"/>
    <n v="141.00009984000002"/>
  </r>
  <r>
    <x v="5"/>
    <s v="BOE"/>
    <x v="3"/>
    <x v="1"/>
    <s v="RGB"/>
    <s v="VTE"/>
    <s v="FMM"/>
    <s v="B_Prime"/>
    <s v="Merck"/>
    <n v="0.6"/>
    <n v="1.8216440680712724"/>
    <n v="211.50014976000003"/>
  </r>
  <r>
    <x v="5"/>
    <s v="BOE"/>
    <x v="3"/>
    <x v="1"/>
    <s v="RGB"/>
    <s v="VTE"/>
    <s v="FMM"/>
    <s v="CPL"/>
    <s v="Hyperion"/>
    <n v="1"/>
    <n v="1.2611195793825098"/>
    <n v="308.43771839999999"/>
  </r>
  <r>
    <x v="5"/>
    <s v="BOE"/>
    <x v="3"/>
    <x v="1"/>
    <s v="RGB"/>
    <s v="VTE"/>
    <s v="FMM"/>
    <s v="EIL"/>
    <s v="Hyperion"/>
    <n v="1"/>
    <n v="2.2029241761768233E-2"/>
    <n v="44.062531200000002"/>
  </r>
  <r>
    <x v="5"/>
    <s v="BOE"/>
    <x v="3"/>
    <x v="1"/>
    <s v="RGB"/>
    <s v="VTE"/>
    <s v="FMM"/>
    <s v="ETL"/>
    <s v="Aglaia Tech"/>
    <n v="1"/>
    <n v="1.1458939105279822"/>
    <n v="49.570347599999991"/>
  </r>
  <r>
    <x v="5"/>
    <s v="BOE"/>
    <x v="3"/>
    <x v="1"/>
    <s v="RGB"/>
    <s v="VTE"/>
    <s v="FMM"/>
    <s v="G_Dopant"/>
    <s v="UDC"/>
    <n v="1"/>
    <n v="15.755383490339334"/>
    <n v="38.516729859310352"/>
  </r>
  <r>
    <x v="5"/>
    <s v="BOE"/>
    <x v="3"/>
    <x v="1"/>
    <s v="RGB"/>
    <s v="VTE"/>
    <s v="FMM"/>
    <s v="G_Host"/>
    <s v="LG Chem"/>
    <n v="0.4"/>
    <n v="8.199500755772327"/>
    <n v="237.02602990344835"/>
  </r>
  <r>
    <x v="5"/>
    <s v="BOE"/>
    <x v="3"/>
    <x v="1"/>
    <s v="RGB"/>
    <s v="VTE"/>
    <s v="FMM"/>
    <s v="G_Host"/>
    <s v="LTOM"/>
    <n v="0.2"/>
    <n v="4.0997503778861635"/>
    <n v="118.51301495172417"/>
  </r>
  <r>
    <x v="5"/>
    <s v="BOE"/>
    <x v="3"/>
    <x v="1"/>
    <s v="RGB"/>
    <s v="VTE"/>
    <s v="FMM"/>
    <s v="G_Host"/>
    <s v="Samsung SDI"/>
    <n v="0.4"/>
    <n v="8.199500755772327"/>
    <n v="237.02602990344835"/>
  </r>
  <r>
    <x v="5"/>
    <s v="BOE"/>
    <x v="3"/>
    <x v="1"/>
    <s v="RGB"/>
    <s v="VTE"/>
    <s v="FMM"/>
    <s v="G_Prime"/>
    <s v="Hyperion"/>
    <n v="1"/>
    <n v="2.8095193711815667"/>
    <n v="272.63691180000006"/>
  </r>
  <r>
    <x v="5"/>
    <s v="BOE"/>
    <x v="3"/>
    <x v="1"/>
    <s v="RGB"/>
    <s v="VTE"/>
    <s v="FMM"/>
    <s v="HIL"/>
    <s v="Hyperion"/>
    <n v="0.5"/>
    <n v="3.3269455326405781E-2"/>
    <n v="13.218759360000002"/>
  </r>
  <r>
    <x v="5"/>
    <s v="BOE"/>
    <x v="3"/>
    <x v="1"/>
    <s v="RGB"/>
    <s v="VTE"/>
    <s v="FMM"/>
    <s v="HIL"/>
    <s v="Idemitsu Kosan"/>
    <n v="0.5"/>
    <n v="3.3269455326405781E-2"/>
    <n v="13.218759360000002"/>
  </r>
  <r>
    <x v="5"/>
    <s v="BOE"/>
    <x v="3"/>
    <x v="1"/>
    <s v="RGB"/>
    <s v="VTE"/>
    <s v="FMM"/>
    <s v="HTL"/>
    <s v="Idemitsu Kosan"/>
    <n v="1"/>
    <n v="0.71028857959343794"/>
    <n v="283.25912914285715"/>
  </r>
  <r>
    <x v="5"/>
    <s v="BOE"/>
    <x v="3"/>
    <x v="1"/>
    <s v="RGB"/>
    <s v="VTE"/>
    <s v="FMM"/>
    <s v="n/p_CGL"/>
    <s v="Unknown"/>
    <n v="1"/>
    <n v="0.97685281899683407"/>
    <n v="82.617246000000009"/>
  </r>
  <r>
    <x v="5"/>
    <s v="BOE"/>
    <x v="3"/>
    <x v="1"/>
    <s v="RGB"/>
    <s v="VTE"/>
    <s v="FMM"/>
    <s v="P_Dopant"/>
    <s v="Novaled"/>
    <n v="0.5"/>
    <n v="2.0735139980895338"/>
    <n v="8.8125062400000012"/>
  </r>
  <r>
    <x v="5"/>
    <s v="BOE"/>
    <x v="3"/>
    <x v="1"/>
    <s v="RGB"/>
    <s v="VTE"/>
    <s v="FMM"/>
    <s v="P_Dopant"/>
    <s v="Summer Sprout"/>
    <n v="0.5"/>
    <n v="2.0735139980895338"/>
    <n v="8.8125062400000012"/>
  </r>
  <r>
    <x v="5"/>
    <s v="BOE"/>
    <x v="3"/>
    <x v="1"/>
    <s v="RGB"/>
    <s v="VTE"/>
    <s v="FMM"/>
    <s v="R_Dopant"/>
    <s v="UDC"/>
    <n v="1"/>
    <n v="4.7784272983168066"/>
    <n v="21.789163780219784"/>
  </r>
  <r>
    <x v="5"/>
    <s v="BOE"/>
    <x v="3"/>
    <x v="1"/>
    <s v="RGB"/>
    <s v="VTE"/>
    <s v="FMM"/>
    <s v="R_Host"/>
    <s v="Duksan Neolux"/>
    <n v="0.05"/>
    <n v="0.69527328127960175"/>
    <n v="29.052218373626378"/>
  </r>
  <r>
    <x v="5"/>
    <s v="BOE"/>
    <x v="3"/>
    <x v="1"/>
    <s v="RGB"/>
    <s v="VTE"/>
    <s v="FMM"/>
    <s v="R_Host"/>
    <s v="DuPont"/>
    <n v="0.95"/>
    <n v="13.210192344312432"/>
    <n v="551.99214909890111"/>
  </r>
  <r>
    <x v="5"/>
    <s v="BOE"/>
    <x v="3"/>
    <x v="1"/>
    <s v="RGB"/>
    <s v="VTE"/>
    <s v="FMM"/>
    <s v="R_Prime"/>
    <s v="LTOM"/>
    <n v="1"/>
    <n v="5.0026942712283446"/>
    <n v="484.68784320000003"/>
  </r>
  <r>
    <x v="5"/>
    <s v="BOE"/>
    <x v="0"/>
    <x v="0"/>
    <s v="RGB"/>
    <s v="VTE"/>
    <s v="FMM"/>
    <s v="aETL"/>
    <s v="Hyperion"/>
    <n v="0.2"/>
    <n v="1.0619215756382918"/>
    <n v="43.394462880558272"/>
  </r>
  <r>
    <x v="5"/>
    <s v="BOE"/>
    <x v="0"/>
    <x v="0"/>
    <s v="RGB"/>
    <s v="VTE"/>
    <s v="FMM"/>
    <s v="aETL"/>
    <s v="Solus AM"/>
    <n v="0.8"/>
    <n v="4.2476863025531673"/>
    <n v="173.57785152223309"/>
  </r>
  <r>
    <x v="5"/>
    <s v="BOE"/>
    <x v="0"/>
    <x v="0"/>
    <s v="RGB"/>
    <s v="VTE"/>
    <s v="FMM"/>
    <s v="B_Dopant"/>
    <s v="SFC"/>
    <n v="0.5"/>
    <n v="1.726837073542149"/>
    <n v="7.0751841653084142"/>
  </r>
  <r>
    <x v="5"/>
    <s v="BOE"/>
    <x v="0"/>
    <x v="0"/>
    <s v="RGB"/>
    <s v="VTE"/>
    <s v="FMM"/>
    <s v="B_Dopant"/>
    <s v="Sunera"/>
    <n v="0.5"/>
    <n v="1.726837073542149"/>
    <n v="7.0751841653084142"/>
  </r>
  <r>
    <x v="5"/>
    <s v="BOE"/>
    <x v="0"/>
    <x v="0"/>
    <s v="RGB"/>
    <s v="VTE"/>
    <s v="FMM"/>
    <s v="B_Host"/>
    <s v="LG Chem"/>
    <n v="1"/>
    <n v="8.1378731825489083"/>
    <n v="283.00736661233657"/>
  </r>
  <r>
    <x v="5"/>
    <s v="BOE"/>
    <x v="0"/>
    <x v="0"/>
    <s v="RGB"/>
    <s v="VTE"/>
    <s v="FMM"/>
    <s v="B_Prime"/>
    <s v="LG Chem"/>
    <n v="0.6"/>
    <n v="3.6831624938888359"/>
    <n v="379.70155020488494"/>
  </r>
  <r>
    <x v="5"/>
    <s v="BOE"/>
    <x v="0"/>
    <x v="0"/>
    <s v="RGB"/>
    <s v="VTE"/>
    <s v="FMM"/>
    <s v="B_Prime"/>
    <s v="Merck"/>
    <n v="0.4"/>
    <n v="2.4554416625925573"/>
    <n v="253.13436680325665"/>
  </r>
  <r>
    <x v="5"/>
    <s v="BOE"/>
    <x v="0"/>
    <x v="0"/>
    <s v="RGB"/>
    <s v="VTE"/>
    <s v="FMM"/>
    <s v="CPL"/>
    <s v="Hyperion"/>
    <n v="1"/>
    <n v="0.84253294376205012"/>
    <n v="455.64186024586184"/>
  </r>
  <r>
    <x v="5"/>
    <s v="BOE"/>
    <x v="0"/>
    <x v="0"/>
    <s v="RGB"/>
    <s v="VTE"/>
    <s v="FMM"/>
    <s v="EIL"/>
    <s v="Hyperion"/>
    <n v="1"/>
    <n v="9.3311152653721863E-2"/>
    <n v="173.57785152223312"/>
  </r>
  <r>
    <x v="5"/>
    <s v="BOE"/>
    <x v="0"/>
    <x v="0"/>
    <s v="RGB"/>
    <s v="VTE"/>
    <s v="FMM"/>
    <s v="ETL"/>
    <s v="Aglaia Tech"/>
    <n v="0.9"/>
    <n v="4.1351226892607986"/>
    <n v="187.46407964401169"/>
  </r>
  <r>
    <x v="5"/>
    <s v="BOE"/>
    <x v="0"/>
    <x v="0"/>
    <s v="RGB"/>
    <s v="VTE"/>
    <s v="FMM"/>
    <s v="ETL"/>
    <s v="LG Chem"/>
    <n v="0.05"/>
    <n v="0.22972903829226657"/>
    <n v="10.414671091333984"/>
  </r>
  <r>
    <x v="5"/>
    <s v="BOE"/>
    <x v="0"/>
    <x v="0"/>
    <s v="RGB"/>
    <s v="VTE"/>
    <s v="FMM"/>
    <s v="ETL"/>
    <s v="Merck"/>
    <n v="0.05"/>
    <n v="0.22972903829226657"/>
    <n v="10.414671091333984"/>
  </r>
  <r>
    <x v="5"/>
    <s v="BOE"/>
    <x v="0"/>
    <x v="0"/>
    <s v="RGB"/>
    <s v="VTE"/>
    <s v="FMM"/>
    <s v="G_Dopant"/>
    <s v="Summer Sprout"/>
    <n v="0.6"/>
    <n v="9.0378116137862463"/>
    <n v="16.540948203883385"/>
  </r>
  <r>
    <x v="5"/>
    <s v="BOE"/>
    <x v="0"/>
    <x v="0"/>
    <s v="RGB"/>
    <s v="VTE"/>
    <s v="FMM"/>
    <s v="G_Dopant"/>
    <s v="UDC"/>
    <n v="0.4"/>
    <n v="6.0252077425241648"/>
    <n v="11.027298802588925"/>
  </r>
  <r>
    <x v="5"/>
    <s v="BOE"/>
    <x v="0"/>
    <x v="0"/>
    <s v="RGB"/>
    <s v="VTE"/>
    <s v="FMM"/>
    <s v="G_Host"/>
    <s v="LTOM"/>
    <n v="0.7"/>
    <n v="8.6909133678311399"/>
    <n v="360.27495926416981"/>
  </r>
  <r>
    <x v="5"/>
    <s v="BOE"/>
    <x v="0"/>
    <x v="0"/>
    <s v="RGB"/>
    <s v="VTE"/>
    <s v="FMM"/>
    <s v="G_Host"/>
    <s v="Samsung SDI"/>
    <n v="0.3"/>
    <n v="3.7246771576419175"/>
    <n v="154.4035539703585"/>
  </r>
  <r>
    <x v="5"/>
    <s v="BOE"/>
    <x v="0"/>
    <x v="0"/>
    <s v="RGB"/>
    <s v="VTE"/>
    <s v="FMM"/>
    <s v="G_Prime"/>
    <s v="Duksan Neolux"/>
    <n v="0.2"/>
    <n v="0.87139312784755141"/>
    <n v="101.4416015389674"/>
  </r>
  <r>
    <x v="5"/>
    <s v="BOE"/>
    <x v="0"/>
    <x v="0"/>
    <s v="RGB"/>
    <s v="VTE"/>
    <s v="FMM"/>
    <s v="G_Prime"/>
    <s v="Hyperion"/>
    <n v="0.6"/>
    <n v="2.6141793835426541"/>
    <n v="304.32480461690221"/>
  </r>
  <r>
    <x v="5"/>
    <s v="BOE"/>
    <x v="0"/>
    <x v="0"/>
    <s v="RGB"/>
    <s v="VTE"/>
    <s v="FMM"/>
    <s v="G_Prime"/>
    <s v="Merck"/>
    <n v="0.2"/>
    <n v="0.87139312784755141"/>
    <n v="101.4416015389674"/>
  </r>
  <r>
    <x v="5"/>
    <s v="BOE"/>
    <x v="0"/>
    <x v="0"/>
    <s v="RGB"/>
    <s v="VTE"/>
    <s v="FMM"/>
    <s v="HIL"/>
    <s v="Hyperion"/>
    <n v="0.2"/>
    <n v="4.6276147260337318E-2"/>
    <n v="20.829342182667975"/>
  </r>
  <r>
    <x v="5"/>
    <s v="BOE"/>
    <x v="0"/>
    <x v="0"/>
    <s v="RGB"/>
    <s v="VTE"/>
    <s v="FMM"/>
    <s v="HIL"/>
    <s v="Idemitsu Kosan"/>
    <n v="0.8"/>
    <n v="0.18510458904134927"/>
    <n v="83.317368730671902"/>
  </r>
  <r>
    <x v="5"/>
    <s v="BOE"/>
    <x v="0"/>
    <x v="0"/>
    <s v="RGB"/>
    <s v="VTE"/>
    <s v="FMM"/>
    <s v="HTL"/>
    <s v="Hyperion"/>
    <n v="0.8"/>
    <n v="1.9796599375113813"/>
    <n v="892.68609354291311"/>
  </r>
  <r>
    <x v="5"/>
    <s v="BOE"/>
    <x v="0"/>
    <x v="0"/>
    <s v="RGB"/>
    <s v="VTE"/>
    <s v="FMM"/>
    <s v="HTL"/>
    <s v="Idemitsu Kosan"/>
    <n v="0.1"/>
    <n v="0.24745749218892266"/>
    <n v="111.58576169286414"/>
  </r>
  <r>
    <x v="5"/>
    <s v="BOE"/>
    <x v="0"/>
    <x v="0"/>
    <s v="RGB"/>
    <s v="VTE"/>
    <s v="FMM"/>
    <s v="HTL"/>
    <s v="Unknown"/>
    <n v="0.1"/>
    <n v="0.24745749218892266"/>
    <n v="111.58576169286414"/>
  </r>
  <r>
    <x v="5"/>
    <s v="BOE"/>
    <x v="0"/>
    <x v="0"/>
    <s v="RGB"/>
    <s v="VTE"/>
    <s v="FMM"/>
    <s v="P_Dopant"/>
    <s v="Novaled"/>
    <n v="0.2"/>
    <n v="0.65666818512876823"/>
    <n v="2.950823475877963"/>
  </r>
  <r>
    <x v="5"/>
    <s v="BOE"/>
    <x v="0"/>
    <x v="0"/>
    <s v="RGB"/>
    <s v="VTE"/>
    <s v="FMM"/>
    <s v="P_Dopant"/>
    <s v="Summer Sprout"/>
    <n v="0.8"/>
    <n v="2.6266727405150729"/>
    <n v="11.803293903511852"/>
  </r>
  <r>
    <x v="5"/>
    <s v="BOE"/>
    <x v="0"/>
    <x v="0"/>
    <s v="RGB"/>
    <s v="VTE"/>
    <s v="FMM"/>
    <s v="R_Dopant"/>
    <s v="Summer Sprout"/>
    <n v="0.05"/>
    <n v="0.23252397023920604"/>
    <n v="0.87764082230342588"/>
  </r>
  <r>
    <x v="5"/>
    <s v="BOE"/>
    <x v="0"/>
    <x v="0"/>
    <s v="RGB"/>
    <s v="VTE"/>
    <s v="FMM"/>
    <s v="R_Dopant"/>
    <s v="UDC"/>
    <n v="0.95"/>
    <n v="4.4179554345449148"/>
    <n v="16.675175623765092"/>
  </r>
  <r>
    <x v="5"/>
    <s v="BOE"/>
    <x v="0"/>
    <x v="0"/>
    <s v="RGB"/>
    <s v="VTE"/>
    <s v="FMM"/>
    <s v="R_Host"/>
    <s v="Duksan Neolux"/>
    <n v="0.1"/>
    <n v="1.2773010413521806"/>
    <n v="51.195714634366503"/>
  </r>
  <r>
    <x v="5"/>
    <s v="BOE"/>
    <x v="0"/>
    <x v="0"/>
    <s v="RGB"/>
    <s v="VTE"/>
    <s v="FMM"/>
    <s v="R_Host"/>
    <s v="DuPont"/>
    <n v="0.5"/>
    <n v="6.3865052067609023"/>
    <n v="255.97857317183249"/>
  </r>
  <r>
    <x v="5"/>
    <s v="BOE"/>
    <x v="0"/>
    <x v="0"/>
    <s v="RGB"/>
    <s v="VTE"/>
    <s v="FMM"/>
    <s v="R_Host"/>
    <s v="Unknown"/>
    <n v="0.4"/>
    <n v="5.1092041654087224"/>
    <n v="204.78285853746601"/>
  </r>
  <r>
    <x v="5"/>
    <s v="BOE"/>
    <x v="0"/>
    <x v="0"/>
    <s v="RGB"/>
    <s v="VTE"/>
    <s v="FMM"/>
    <s v="R_Prime"/>
    <s v="LTOM"/>
    <n v="1"/>
    <n v="11.829854448604392"/>
    <n v="1356.0769650174461"/>
  </r>
  <r>
    <x v="5"/>
    <s v="BOE"/>
    <x v="1"/>
    <x v="0"/>
    <s v="RGB"/>
    <s v="VTE"/>
    <s v="FMM"/>
    <s v="aETL"/>
    <s v="Hyperion"/>
    <n v="0.1"/>
    <n v="1.0999875540187745"/>
    <n v="45.838167625927909"/>
  </r>
  <r>
    <x v="5"/>
    <s v="BOE"/>
    <x v="1"/>
    <x v="0"/>
    <s v="RGB"/>
    <s v="VTE"/>
    <s v="FMM"/>
    <s v="aETL"/>
    <s v="Solus AM"/>
    <n v="0.9"/>
    <n v="9.8998879861689701"/>
    <n v="412.54350863335117"/>
  </r>
  <r>
    <x v="5"/>
    <s v="BOE"/>
    <x v="1"/>
    <x v="0"/>
    <s v="RGB"/>
    <s v="VTE"/>
    <s v="FMM"/>
    <s v="B_Dopant"/>
    <s v="SFC"/>
    <n v="0.5"/>
    <n v="3.091359117249139"/>
    <n v="14.475210829240389"/>
  </r>
  <r>
    <x v="5"/>
    <s v="BOE"/>
    <x v="1"/>
    <x v="0"/>
    <s v="RGB"/>
    <s v="VTE"/>
    <s v="FMM"/>
    <s v="B_Dopant"/>
    <s v="Sunera"/>
    <n v="0.5"/>
    <n v="3.091359117249139"/>
    <n v="14.475210829240389"/>
  </r>
  <r>
    <x v="5"/>
    <s v="BOE"/>
    <x v="1"/>
    <x v="0"/>
    <s v="RGB"/>
    <s v="VTE"/>
    <s v="FMM"/>
    <s v="B_Host"/>
    <s v="LG Chem"/>
    <n v="1"/>
    <n v="14.727903516309466"/>
    <n v="579.00843316961573"/>
  </r>
  <r>
    <x v="5"/>
    <s v="BOE"/>
    <x v="1"/>
    <x v="0"/>
    <s v="RGB"/>
    <s v="VTE"/>
    <s v="FMM"/>
    <s v="B_Prime"/>
    <s v="LG Chem"/>
    <n v="0.6"/>
    <n v="9.0503794299287836"/>
    <n v="802.16793345373844"/>
  </r>
  <r>
    <x v="5"/>
    <s v="BOE"/>
    <x v="1"/>
    <x v="0"/>
    <s v="RGB"/>
    <s v="VTE"/>
    <s v="FMM"/>
    <s v="B_Prime"/>
    <s v="Merck"/>
    <n v="0.4"/>
    <n v="6.0335862866191903"/>
    <n v="534.77862230249229"/>
  </r>
  <r>
    <x v="5"/>
    <s v="BOE"/>
    <x v="1"/>
    <x v="0"/>
    <s v="RGB"/>
    <s v="VTE"/>
    <s v="FMM"/>
    <s v="CPL"/>
    <s v="Hyperion"/>
    <n v="1"/>
    <n v="1.9411082462914444"/>
    <n v="962.6015201444859"/>
  </r>
  <r>
    <x v="5"/>
    <s v="BOE"/>
    <x v="1"/>
    <x v="0"/>
    <s v="RGB"/>
    <s v="VTE"/>
    <s v="FMM"/>
    <s v="EIL"/>
    <s v="Hyperion"/>
    <n v="1"/>
    <n v="0.18364484833047845"/>
    <n v="366.70534100742327"/>
  </r>
  <r>
    <x v="5"/>
    <s v="BOE"/>
    <x v="1"/>
    <x v="0"/>
    <s v="RGB"/>
    <s v="VTE"/>
    <s v="FMM"/>
    <s v="ETL"/>
    <s v="Hyperion"/>
    <n v="0.7"/>
    <n v="6.7289892189229628"/>
    <n v="308.03248644623545"/>
  </r>
  <r>
    <x v="5"/>
    <s v="BOE"/>
    <x v="1"/>
    <x v="0"/>
    <s v="RGB"/>
    <s v="VTE"/>
    <s v="FMM"/>
    <s v="ETL"/>
    <s v="Merck"/>
    <n v="0.3"/>
    <n v="2.8838525223955562"/>
    <n v="132.01392276267234"/>
  </r>
  <r>
    <x v="5"/>
    <s v="BOE"/>
    <x v="1"/>
    <x v="0"/>
    <s v="RGB"/>
    <s v="VTE"/>
    <s v="FMM"/>
    <s v="G_Dopant"/>
    <s v="Summer Sprout"/>
    <n v="0.15"/>
    <n v="4.3654844414890377"/>
    <n v="10.913214908614812"/>
  </r>
  <r>
    <x v="5"/>
    <s v="BOE"/>
    <x v="1"/>
    <x v="0"/>
    <s v="RGB"/>
    <s v="VTE"/>
    <s v="FMM"/>
    <s v="G_Dopant"/>
    <s v="UDC"/>
    <n v="0.85"/>
    <n v="24.737745168437879"/>
    <n v="61.84155114881726"/>
  </r>
  <r>
    <x v="5"/>
    <s v="BOE"/>
    <x v="1"/>
    <x v="0"/>
    <s v="RGB"/>
    <s v="VTE"/>
    <s v="FMM"/>
    <s v="G_Host"/>
    <s v="LTOM"/>
    <n v="0.4"/>
    <n v="16.207733123368929"/>
    <n v="460.51368405583395"/>
  </r>
  <r>
    <x v="5"/>
    <s v="BOE"/>
    <x v="1"/>
    <x v="0"/>
    <s v="RGB"/>
    <s v="VTE"/>
    <s v="FMM"/>
    <s v="G_Host"/>
    <s v="Samsung SDI"/>
    <n v="0.6"/>
    <n v="24.311599685053391"/>
    <n v="690.77052608375095"/>
  </r>
  <r>
    <x v="5"/>
    <s v="BOE"/>
    <x v="1"/>
    <x v="0"/>
    <s v="RGB"/>
    <s v="VTE"/>
    <s v="FMM"/>
    <s v="G_Prime"/>
    <s v="Hyperion"/>
    <n v="0.3"/>
    <n v="2.8951469078205334"/>
    <n v="321.46247425975417"/>
  </r>
  <r>
    <x v="5"/>
    <s v="BOE"/>
    <x v="1"/>
    <x v="0"/>
    <s v="RGB"/>
    <s v="VTE"/>
    <s v="FMM"/>
    <s v="G_Prime"/>
    <s v="Merck"/>
    <n v="0.7"/>
    <n v="6.7553427849145775"/>
    <n v="750.07910660609298"/>
  </r>
  <r>
    <x v="5"/>
    <s v="BOE"/>
    <x v="1"/>
    <x v="0"/>
    <s v="RGB"/>
    <s v="VTE"/>
    <s v="FMM"/>
    <s v="HIL"/>
    <s v="Hyperion"/>
    <n v="0.5"/>
    <n v="0.27692871252708717"/>
    <n v="110.01160230222698"/>
  </r>
  <r>
    <x v="5"/>
    <s v="BOE"/>
    <x v="1"/>
    <x v="0"/>
    <s v="RGB"/>
    <s v="VTE"/>
    <s v="FMM"/>
    <s v="HIL"/>
    <s v="Idemitsu Kosan"/>
    <n v="0.5"/>
    <n v="0.27692871252708717"/>
    <n v="110.01160230222698"/>
  </r>
  <r>
    <x v="5"/>
    <s v="BOE"/>
    <x v="1"/>
    <x v="0"/>
    <s v="RGB"/>
    <s v="VTE"/>
    <s v="FMM"/>
    <s v="HTL"/>
    <s v="Hyperion"/>
    <n v="0.4"/>
    <n v="2.365199272238971"/>
    <n v="942.95659116194554"/>
  </r>
  <r>
    <x v="5"/>
    <s v="BOE"/>
    <x v="1"/>
    <x v="0"/>
    <s v="RGB"/>
    <s v="VTE"/>
    <s v="FMM"/>
    <s v="HTL"/>
    <s v="Idemitsu Kosan"/>
    <n v="0.6"/>
    <n v="3.5477989083584562"/>
    <n v="1414.4348867429183"/>
  </r>
  <r>
    <x v="5"/>
    <s v="BOE"/>
    <x v="1"/>
    <x v="0"/>
    <s v="RGB"/>
    <s v="VTE"/>
    <s v="FMM"/>
    <s v="P_Dopant"/>
    <s v="Novaled"/>
    <n v="1"/>
    <n v="6.49583300591034"/>
    <n v="31.169953985630979"/>
  </r>
  <r>
    <x v="5"/>
    <s v="BOE"/>
    <x v="1"/>
    <x v="0"/>
    <s v="RGB"/>
    <s v="VTE"/>
    <s v="FMM"/>
    <s v="R_Dopant"/>
    <s v="UDC"/>
    <n v="1"/>
    <n v="10.784141722067195"/>
    <n v="45.838167625927909"/>
  </r>
  <r>
    <x v="5"/>
    <s v="BOE"/>
    <x v="1"/>
    <x v="0"/>
    <s v="RGB"/>
    <s v="VTE"/>
    <s v="FMM"/>
    <s v="R_Host"/>
    <s v="Duksan Neolux"/>
    <n v="0.1"/>
    <n v="3.3964733592250087"/>
    <n v="122.23511366914107"/>
  </r>
  <r>
    <x v="5"/>
    <s v="BOE"/>
    <x v="1"/>
    <x v="0"/>
    <s v="RGB"/>
    <s v="VTE"/>
    <s v="FMM"/>
    <s v="R_Host"/>
    <s v="DuPont"/>
    <n v="0.7"/>
    <n v="23.775313514575057"/>
    <n v="855.64579568398733"/>
  </r>
  <r>
    <x v="5"/>
    <s v="BOE"/>
    <x v="1"/>
    <x v="0"/>
    <s v="RGB"/>
    <s v="VTE"/>
    <s v="FMM"/>
    <s v="R_Host"/>
    <s v="Unknown"/>
    <n v="0.2"/>
    <n v="6.7929467184500174"/>
    <n v="244.47022733828214"/>
  </r>
  <r>
    <x v="5"/>
    <s v="BOE"/>
    <x v="1"/>
    <x v="0"/>
    <s v="RGB"/>
    <s v="VTE"/>
    <s v="FMM"/>
    <s v="R_Prime"/>
    <s v="LTOM"/>
    <n v="0.9"/>
    <n v="24.534831337319609"/>
    <n v="2578.3969289584452"/>
  </r>
  <r>
    <x v="5"/>
    <s v="BOE"/>
    <x v="1"/>
    <x v="0"/>
    <s v="RGB"/>
    <s v="VTE"/>
    <s v="FMM"/>
    <s v="R_Prime"/>
    <s v="Merck"/>
    <n v="0.1"/>
    <n v="2.7260923708132898"/>
    <n v="286.48854766204943"/>
  </r>
  <r>
    <x v="5"/>
    <s v="BOE"/>
    <x v="9"/>
    <x v="0"/>
    <s v="RGB"/>
    <s v="VTE"/>
    <s v="FMM"/>
    <s v="aETL"/>
    <s v="Solus AM"/>
    <n v="1"/>
    <n v="0.20949401448755736"/>
    <n v="9"/>
  </r>
  <r>
    <x v="5"/>
    <s v="BOE"/>
    <x v="9"/>
    <x v="0"/>
    <s v="RGB"/>
    <s v="VTE"/>
    <s v="FMM"/>
    <s v="B_Dopant"/>
    <s v="SFC"/>
    <n v="0.5"/>
    <n v="0.20525289186140358"/>
    <n v="0.88043478260869557"/>
  </r>
  <r>
    <x v="5"/>
    <s v="BOE"/>
    <x v="9"/>
    <x v="0"/>
    <s v="RGB"/>
    <s v="VTE"/>
    <s v="FMM"/>
    <s v="B_Dopant"/>
    <s v="Sunera"/>
    <n v="0.5"/>
    <n v="0.20525289186140358"/>
    <n v="0.88043478260869557"/>
  </r>
  <r>
    <x v="5"/>
    <s v="BOE"/>
    <x v="9"/>
    <x v="0"/>
    <s v="RGB"/>
    <s v="VTE"/>
    <s v="FMM"/>
    <s v="B_Host"/>
    <s v="LG Chem"/>
    <n v="1"/>
    <n v="1.4713704568553101"/>
    <n v="51.652173913043477"/>
  </r>
  <r>
    <x v="5"/>
    <s v="BOE"/>
    <x v="9"/>
    <x v="0"/>
    <s v="RGB"/>
    <s v="VTE"/>
    <s v="FMM"/>
    <s v="B_Prime"/>
    <s v="LG Chem"/>
    <n v="0.5"/>
    <n v="0.27852264094674395"/>
    <n v="30.000000000000004"/>
  </r>
  <r>
    <x v="5"/>
    <s v="BOE"/>
    <x v="9"/>
    <x v="0"/>
    <s v="RGB"/>
    <s v="VTE"/>
    <s v="FMM"/>
    <s v="B_Prime"/>
    <s v="Merck"/>
    <n v="0.5"/>
    <n v="0.27852264094674395"/>
    <n v="30.000000000000004"/>
  </r>
  <r>
    <x v="5"/>
    <s v="BOE"/>
    <x v="9"/>
    <x v="0"/>
    <s v="RGB"/>
    <s v="VTE"/>
    <s v="FMM"/>
    <s v="CPL"/>
    <s v="Hyperion"/>
    <n v="1"/>
    <n v="5.2798309938479358E-2"/>
    <n v="27"/>
  </r>
  <r>
    <x v="5"/>
    <s v="BOE"/>
    <x v="9"/>
    <x v="0"/>
    <s v="RGB"/>
    <s v="VTE"/>
    <s v="FMM"/>
    <s v="EIL"/>
    <s v="Hyperion"/>
    <n v="1"/>
    <n v="3.5024651501180146E-3"/>
    <n v="7.2"/>
  </r>
  <r>
    <x v="5"/>
    <s v="BOE"/>
    <x v="9"/>
    <x v="0"/>
    <s v="RGB"/>
    <s v="VTE"/>
    <s v="FMM"/>
    <s v="ETL"/>
    <s v="Aglaia Tech"/>
    <n v="0.35"/>
    <n v="6.3385603507348023E-2"/>
    <n v="2.8349999999999991"/>
  </r>
  <r>
    <x v="5"/>
    <s v="BOE"/>
    <x v="9"/>
    <x v="0"/>
    <s v="RGB"/>
    <s v="VTE"/>
    <s v="FMM"/>
    <s v="ETL"/>
    <s v="Merck"/>
    <n v="0.65"/>
    <n v="0.11771612079936064"/>
    <n v="5.2649999999999988"/>
  </r>
  <r>
    <x v="5"/>
    <s v="BOE"/>
    <x v="9"/>
    <x v="0"/>
    <s v="RGB"/>
    <s v="VTE"/>
    <s v="FMM"/>
    <s v="G_Dopant"/>
    <s v="UDC"/>
    <n v="1"/>
    <n v="3.0027921701184703"/>
    <n v="6.4418823529411764"/>
  </r>
  <r>
    <x v="5"/>
    <s v="BOE"/>
    <x v="9"/>
    <x v="0"/>
    <s v="RGB"/>
    <s v="VTE"/>
    <s v="FMM"/>
    <s v="G_Host"/>
    <s v="LTOM"/>
    <n v="1"/>
    <n v="3.6434055400102285"/>
    <n v="99.105882352941165"/>
  </r>
  <r>
    <x v="5"/>
    <s v="BOE"/>
    <x v="9"/>
    <x v="0"/>
    <s v="RGB"/>
    <s v="VTE"/>
    <s v="FMM"/>
    <s v="G_Prime"/>
    <s v="DuPont"/>
    <n v="0.4"/>
    <n v="0.1629023500042073"/>
    <n v="18.514285714285712"/>
  </r>
  <r>
    <x v="5"/>
    <s v="BOE"/>
    <x v="9"/>
    <x v="0"/>
    <s v="RGB"/>
    <s v="VTE"/>
    <s v="FMM"/>
    <s v="G_Prime"/>
    <s v="Merck"/>
    <n v="0.6"/>
    <n v="0.24435352500631097"/>
    <n v="27.771428571428569"/>
  </r>
  <r>
    <x v="5"/>
    <s v="BOE"/>
    <x v="9"/>
    <x v="0"/>
    <s v="RGB"/>
    <s v="VTE"/>
    <s v="FMM"/>
    <s v="HIL"/>
    <s v="Hyperion"/>
    <n v="0.5"/>
    <n v="5.2312386787218348E-3"/>
    <n v="2.16"/>
  </r>
  <r>
    <x v="5"/>
    <s v="BOE"/>
    <x v="9"/>
    <x v="0"/>
    <s v="RGB"/>
    <s v="VTE"/>
    <s v="FMM"/>
    <s v="HIL"/>
    <s v="Idemitsu Kosan"/>
    <n v="0.5"/>
    <n v="5.2312386787218348E-3"/>
    <n v="2.16"/>
  </r>
  <r>
    <x v="5"/>
    <s v="BOE"/>
    <x v="9"/>
    <x v="0"/>
    <s v="RGB"/>
    <s v="VTE"/>
    <s v="FMM"/>
    <s v="HTL"/>
    <s v="Hyperion"/>
    <n v="0.5"/>
    <n v="5.6027787466329762E-2"/>
    <n v="23.142857142857139"/>
  </r>
  <r>
    <x v="5"/>
    <s v="BOE"/>
    <x v="9"/>
    <x v="0"/>
    <s v="RGB"/>
    <s v="VTE"/>
    <s v="FMM"/>
    <s v="HTL"/>
    <s v="Idemitsu Kosan"/>
    <n v="0.5"/>
    <n v="5.6027787466329762E-2"/>
    <n v="23.142857142857139"/>
  </r>
  <r>
    <x v="5"/>
    <s v="BOE"/>
    <x v="9"/>
    <x v="0"/>
    <s v="RGB"/>
    <s v="VTE"/>
    <s v="FMM"/>
    <s v="n/p_CGL"/>
    <s v="Novaled"/>
    <n v="1"/>
    <n v="0.15451767849686773"/>
    <n v="13.5"/>
  </r>
  <r>
    <x v="5"/>
    <s v="BOE"/>
    <x v="9"/>
    <x v="0"/>
    <s v="RGB"/>
    <s v="VTE"/>
    <s v="FMM"/>
    <s v="P_Dopant"/>
    <s v="Novaled"/>
    <n v="1"/>
    <n v="0.62183401734815846"/>
    <n v="2.4480000000000004"/>
  </r>
  <r>
    <x v="5"/>
    <s v="BOE"/>
    <x v="9"/>
    <x v="0"/>
    <s v="RGB"/>
    <s v="VTE"/>
    <s v="FMM"/>
    <s v="R_Dopant"/>
    <s v="UDC"/>
    <n v="1"/>
    <n v="0.83293184972577139"/>
    <n v="3.6818181818181825"/>
  </r>
  <r>
    <x v="5"/>
    <s v="BOE"/>
    <x v="9"/>
    <x v="0"/>
    <s v="RGB"/>
    <s v="VTE"/>
    <s v="FMM"/>
    <s v="R_Host"/>
    <s v="Duksan Neolux"/>
    <n v="0.1"/>
    <n v="0.25843191947015004"/>
    <n v="9.8181818181818166"/>
  </r>
  <r>
    <x v="5"/>
    <s v="BOE"/>
    <x v="9"/>
    <x v="0"/>
    <s v="RGB"/>
    <s v="VTE"/>
    <s v="FMM"/>
    <s v="R_Host"/>
    <s v="DuPont"/>
    <n v="0.7"/>
    <n v="1.80902343629105"/>
    <n v="68.72727272727272"/>
  </r>
  <r>
    <x v="5"/>
    <s v="BOE"/>
    <x v="9"/>
    <x v="0"/>
    <s v="RGB"/>
    <s v="VTE"/>
    <s v="FMM"/>
    <s v="R_Host"/>
    <s v="Unknown"/>
    <n v="0.2"/>
    <n v="0.51686383894030008"/>
    <n v="19.636363636363633"/>
  </r>
  <r>
    <x v="5"/>
    <s v="BOE"/>
    <x v="9"/>
    <x v="0"/>
    <s v="RGB"/>
    <s v="VTE"/>
    <s v="FMM"/>
    <s v="R_Prime"/>
    <s v="LTOM"/>
    <n v="1"/>
    <n v="0.7589589272657884"/>
    <n v="82.5"/>
  </r>
  <r>
    <x v="5"/>
    <s v="China Star"/>
    <x v="0"/>
    <x v="0"/>
    <s v="RGB"/>
    <s v="VTE"/>
    <s v="FMM"/>
    <s v="aETL"/>
    <s v="LG Chem"/>
    <n v="1"/>
    <n v="7.7415151185955109"/>
    <n v="316.34999999999997"/>
  </r>
  <r>
    <x v="5"/>
    <s v="China Star"/>
    <x v="0"/>
    <x v="0"/>
    <s v="RGB"/>
    <s v="VTE"/>
    <s v="FMM"/>
    <s v="B_Dopant"/>
    <s v="UIV"/>
    <n v="1"/>
    <n v="5.0355263962472696"/>
    <n v="20.631521739130434"/>
  </r>
  <r>
    <x v="5"/>
    <s v="China Star"/>
    <x v="0"/>
    <x v="0"/>
    <s v="RGB"/>
    <s v="VTE"/>
    <s v="FMM"/>
    <s v="B_Host"/>
    <s v="Idemitsu Kosan"/>
    <n v="0.6"/>
    <n v="7.1191097031490029"/>
    <n v="247.57826086956518"/>
  </r>
  <r>
    <x v="5"/>
    <s v="China Star"/>
    <x v="0"/>
    <x v="0"/>
    <s v="RGB"/>
    <s v="VTE"/>
    <s v="FMM"/>
    <s v="B_Host"/>
    <s v="LG Chem"/>
    <n v="0.4"/>
    <n v="4.7460731354326686"/>
    <n v="165.05217391304348"/>
  </r>
  <r>
    <x v="5"/>
    <s v="China Star"/>
    <x v="0"/>
    <x v="0"/>
    <s v="RGB"/>
    <s v="VTE"/>
    <s v="FMM"/>
    <s v="B_Prime"/>
    <s v="Idemitsu Kosan"/>
    <n v="0.6"/>
    <n v="5.3701250233183808"/>
    <n v="553.61249999999995"/>
  </r>
  <r>
    <x v="5"/>
    <s v="China Star"/>
    <x v="0"/>
    <x v="0"/>
    <s v="RGB"/>
    <s v="VTE"/>
    <s v="FMM"/>
    <s v="B_Prime"/>
    <s v="Merck"/>
    <n v="0.3"/>
    <n v="2.6850625116591904"/>
    <n v="276.80624999999998"/>
  </r>
  <r>
    <x v="5"/>
    <s v="China Star"/>
    <x v="0"/>
    <x v="0"/>
    <s v="RGB"/>
    <s v="VTE"/>
    <s v="FMM"/>
    <s v="B_Prime"/>
    <s v="Unknown"/>
    <n v="0.1"/>
    <n v="0.89502083721973025"/>
    <n v="92.268750000000011"/>
  </r>
  <r>
    <x v="5"/>
    <s v="China Star"/>
    <x v="0"/>
    <x v="0"/>
    <s v="RGB"/>
    <s v="VTE"/>
    <s v="FMM"/>
    <s v="CPL"/>
    <s v="Unknown"/>
    <n v="1"/>
    <n v="1.2284299842251927"/>
    <n v="664.33499999999992"/>
  </r>
  <r>
    <x v="5"/>
    <s v="China Star"/>
    <x v="0"/>
    <x v="0"/>
    <s v="RGB"/>
    <s v="VTE"/>
    <s v="FMM"/>
    <s v="EIL"/>
    <s v="Jilin OLED"/>
    <n v="1"/>
    <n v="0.13604953804016365"/>
    <n v="253.08"/>
  </r>
  <r>
    <x v="5"/>
    <s v="China Star"/>
    <x v="0"/>
    <x v="0"/>
    <s v="RGB"/>
    <s v="VTE"/>
    <s v="FMM"/>
    <s v="ETL"/>
    <s v="Idemitsu Kosan"/>
    <n v="0.1"/>
    <n v="0.66989912020612674"/>
    <n v="30.369599999999995"/>
  </r>
  <r>
    <x v="5"/>
    <s v="China Star"/>
    <x v="0"/>
    <x v="0"/>
    <s v="RGB"/>
    <s v="VTE"/>
    <s v="FMM"/>
    <s v="ETL"/>
    <s v="LG Chem"/>
    <n v="0.6"/>
    <n v="4.0193947212367602"/>
    <n v="182.21759999999995"/>
  </r>
  <r>
    <x v="5"/>
    <s v="China Star"/>
    <x v="0"/>
    <x v="0"/>
    <s v="RGB"/>
    <s v="VTE"/>
    <s v="FMM"/>
    <s v="ETL"/>
    <s v="Unknown"/>
    <n v="0.3"/>
    <n v="2.0096973606183801"/>
    <n v="91.108799999999974"/>
  </r>
  <r>
    <x v="5"/>
    <s v="China Star"/>
    <x v="0"/>
    <x v="0"/>
    <s v="RGB"/>
    <s v="VTE"/>
    <s v="FMM"/>
    <s v="G_Dopant"/>
    <s v="UDC"/>
    <n v="1"/>
    <n v="21.962185297625666"/>
    <n v="40.195058823529401"/>
  </r>
  <r>
    <x v="5"/>
    <s v="China Star"/>
    <x v="0"/>
    <x v="0"/>
    <s v="RGB"/>
    <s v="VTE"/>
    <s v="FMM"/>
    <s v="G_Host"/>
    <s v="LG Chem"/>
    <n v="0.5"/>
    <n v="9.0510903972799017"/>
    <n v="375.20581395348836"/>
  </r>
  <r>
    <x v="5"/>
    <s v="China Star"/>
    <x v="0"/>
    <x v="0"/>
    <s v="RGB"/>
    <s v="VTE"/>
    <s v="FMM"/>
    <s v="G_Host"/>
    <s v="Samsung SDI"/>
    <n v="0.5"/>
    <n v="9.0510903972799017"/>
    <n v="375.20581395348836"/>
  </r>
  <r>
    <x v="5"/>
    <s v="China Star"/>
    <x v="0"/>
    <x v="0"/>
    <s v="RGB"/>
    <s v="VTE"/>
    <s v="FMM"/>
    <s v="G_Prime"/>
    <s v="Jilin OLED"/>
    <n v="0.7"/>
    <n v="4.4467804965654754"/>
    <n v="517.66363636363633"/>
  </r>
  <r>
    <x v="5"/>
    <s v="China Star"/>
    <x v="0"/>
    <x v="0"/>
    <s v="RGB"/>
    <s v="VTE"/>
    <s v="FMM"/>
    <s v="G_Prime"/>
    <s v="Merck"/>
    <n v="0.3"/>
    <n v="1.9057630699566321"/>
    <n v="221.85584415584415"/>
  </r>
  <r>
    <x v="5"/>
    <s v="China Star"/>
    <x v="0"/>
    <x v="0"/>
    <s v="RGB"/>
    <s v="VTE"/>
    <s v="FMM"/>
    <s v="HIL"/>
    <s v="Unknown"/>
    <n v="1"/>
    <n v="0.33735776903385817"/>
    <n v="151.84800000000001"/>
  </r>
  <r>
    <x v="5"/>
    <s v="China Star"/>
    <x v="0"/>
    <x v="0"/>
    <s v="RGB"/>
    <s v="VTE"/>
    <s v="FMM"/>
    <s v="HTL"/>
    <s v="Merck"/>
    <n v="0.65"/>
    <n v="2.3451870168382669"/>
    <n v="1057.512857142857"/>
  </r>
  <r>
    <x v="5"/>
    <s v="China Star"/>
    <x v="0"/>
    <x v="0"/>
    <s v="RGB"/>
    <s v="VTE"/>
    <s v="FMM"/>
    <s v="HTL"/>
    <s v="Unknown"/>
    <n v="0.35"/>
    <n v="1.2627930090667592"/>
    <n v="569.42999999999995"/>
  </r>
  <r>
    <x v="5"/>
    <s v="China Star"/>
    <x v="0"/>
    <x v="0"/>
    <s v="RGB"/>
    <s v="VTE"/>
    <s v="FMM"/>
    <s v="P_Dopant"/>
    <s v="Novaled"/>
    <n v="0.6"/>
    <n v="2.8723062793141301"/>
    <n v="12.907080000000001"/>
  </r>
  <r>
    <x v="5"/>
    <s v="China Star"/>
    <x v="0"/>
    <x v="0"/>
    <s v="RGB"/>
    <s v="VTE"/>
    <s v="FMM"/>
    <s v="P_Dopant"/>
    <s v="Unknown"/>
    <n v="0.4"/>
    <n v="1.9148708528760869"/>
    <n v="8.6047200000000004"/>
  </r>
  <r>
    <x v="5"/>
    <s v="China Star"/>
    <x v="0"/>
    <x v="0"/>
    <s v="RGB"/>
    <s v="VTE"/>
    <s v="FMM"/>
    <s v="R_Dopant"/>
    <s v="UDC"/>
    <n v="1"/>
    <n v="6.7804925423449767"/>
    <n v="25.592359550561799"/>
  </r>
  <r>
    <x v="5"/>
    <s v="China Star"/>
    <x v="0"/>
    <x v="0"/>
    <s v="RGB"/>
    <s v="VTE"/>
    <s v="FMM"/>
    <s v="R_Host"/>
    <s v="DuPont"/>
    <n v="0.8"/>
    <n v="14.898644946253617"/>
    <n v="597.15505617977522"/>
  </r>
  <r>
    <x v="5"/>
    <s v="China Star"/>
    <x v="0"/>
    <x v="0"/>
    <s v="RGB"/>
    <s v="VTE"/>
    <s v="FMM"/>
    <s v="R_Host"/>
    <s v="Unknown"/>
    <n v="0.2"/>
    <n v="3.7246612365634042"/>
    <n v="149.2887640449438"/>
  </r>
  <r>
    <x v="5"/>
    <s v="China Star"/>
    <x v="0"/>
    <x v="0"/>
    <s v="RGB"/>
    <s v="VTE"/>
    <s v="FMM"/>
    <s v="R_Prime"/>
    <s v="Jilin OLED"/>
    <n v="0.5"/>
    <n v="8.6240829045787546"/>
    <n v="988.59375"/>
  </r>
  <r>
    <x v="5"/>
    <s v="China Star"/>
    <x v="0"/>
    <x v="0"/>
    <s v="RGB"/>
    <s v="VTE"/>
    <s v="FMM"/>
    <s v="R_Prime"/>
    <s v="LTOM"/>
    <n v="0.5"/>
    <n v="8.6240829045787546"/>
    <n v="988.59375"/>
  </r>
  <r>
    <x v="5"/>
    <s v="China Star"/>
    <x v="2"/>
    <x v="1"/>
    <s v="RGB"/>
    <s v="VTE"/>
    <s v="FMM"/>
    <s v="CPL"/>
    <s v="UIV"/>
    <n v="1"/>
    <n v="0.85075096720910015"/>
    <n v="131.04"/>
  </r>
  <r>
    <x v="5"/>
    <s v="China Star"/>
    <x v="2"/>
    <x v="1"/>
    <s v="RGB"/>
    <s v="VTE"/>
    <s v="FMM"/>
    <s v="EIL"/>
    <s v="Unknown"/>
    <n v="1"/>
    <n v="1.3355289558043357E-2"/>
    <n v="18.72"/>
  </r>
  <r>
    <x v="5"/>
    <s v="China Star"/>
    <x v="2"/>
    <x v="1"/>
    <s v="RGB"/>
    <s v="IJP"/>
    <s v="FMM"/>
    <s v="EML_B"/>
    <s v="Unknown"/>
    <n v="1"/>
    <n v="8.2723859859492705"/>
    <n v="229.92564705882356"/>
  </r>
  <r>
    <x v="5"/>
    <s v="China Star"/>
    <x v="2"/>
    <x v="1"/>
    <s v="RGB"/>
    <s v="IJP"/>
    <s v="FMM"/>
    <s v="EML_G"/>
    <s v="Unknown"/>
    <n v="1"/>
    <n v="8.2806558613934644"/>
    <n v="229.92564705882356"/>
  </r>
  <r>
    <x v="5"/>
    <s v="China Star"/>
    <x v="2"/>
    <x v="1"/>
    <s v="RGB"/>
    <s v="IJP"/>
    <s v="FMM"/>
    <s v="EML_R"/>
    <s v="Unknown"/>
    <n v="1"/>
    <n v="8.3061398005932343"/>
    <n v="229.92564705882356"/>
  </r>
  <r>
    <x v="5"/>
    <s v="China Star"/>
    <x v="2"/>
    <x v="1"/>
    <s v="RGB"/>
    <s v="VTE"/>
    <s v="FMM"/>
    <s v="ETL"/>
    <s v="Unknown"/>
    <n v="1"/>
    <n v="1.0515760178394338"/>
    <n v="56.16"/>
  </r>
  <r>
    <x v="5"/>
    <s v="China Star"/>
    <x v="2"/>
    <x v="1"/>
    <s v="RGB"/>
    <s v="IJP"/>
    <s v="FMM"/>
    <s v="HIL_B"/>
    <s v="Unknown"/>
    <n v="0.5"/>
    <n v="0.16824052435097198"/>
    <n v="229.92564705882356"/>
  </r>
  <r>
    <x v="5"/>
    <s v="China Star"/>
    <x v="2"/>
    <x v="1"/>
    <s v="RGB"/>
    <s v="IJP"/>
    <s v="FMM"/>
    <s v="HIL_B"/>
    <s v="Unknown"/>
    <n v="0.5"/>
    <n v="0.16824052435097198"/>
    <n v="229.92564705882356"/>
  </r>
  <r>
    <x v="5"/>
    <s v="China Star"/>
    <x v="2"/>
    <x v="1"/>
    <s v="RGB"/>
    <s v="IJP"/>
    <s v="FMM"/>
    <s v="HIL_G"/>
    <s v="Unknown"/>
    <n v="0.5"/>
    <n v="0.25378617247576762"/>
    <n v="344.88847058823535"/>
  </r>
  <r>
    <x v="5"/>
    <s v="China Star"/>
    <x v="2"/>
    <x v="1"/>
    <s v="RGB"/>
    <s v="IJP"/>
    <s v="FMM"/>
    <s v="HIL_G"/>
    <s v="Unknown"/>
    <n v="0.5"/>
    <n v="0.25378617247576762"/>
    <n v="344.88847058823535"/>
  </r>
  <r>
    <x v="5"/>
    <s v="China Star"/>
    <x v="2"/>
    <x v="1"/>
    <s v="RGB"/>
    <s v="IJP"/>
    <s v="FMM"/>
    <s v="HIL_R"/>
    <s v="Unknown"/>
    <n v="0.5"/>
    <n v="0.33787476427206747"/>
    <n v="459.85129411764711"/>
  </r>
  <r>
    <x v="5"/>
    <s v="China Star"/>
    <x v="2"/>
    <x v="1"/>
    <s v="RGB"/>
    <s v="IJP"/>
    <s v="FMM"/>
    <s v="HIL_R"/>
    <s v="Unknown"/>
    <n v="0.5"/>
    <n v="0.33787476427206747"/>
    <n v="459.85129411764711"/>
  </r>
  <r>
    <x v="5"/>
    <s v="China Star"/>
    <x v="2"/>
    <x v="1"/>
    <s v="RGB"/>
    <s v="IJP"/>
    <s v="FMM"/>
    <s v="IL_B"/>
    <s v="Unknown"/>
    <n v="0.5"/>
    <n v="6.3156773815744749E-2"/>
    <n v="172.44423529411768"/>
  </r>
  <r>
    <x v="5"/>
    <s v="China Star"/>
    <x v="2"/>
    <x v="1"/>
    <s v="RGB"/>
    <s v="IJP"/>
    <s v="FMM"/>
    <s v="IL_B"/>
    <s v="Unknown"/>
    <n v="0.5"/>
    <n v="6.3156773815744749E-2"/>
    <n v="172.44423529411768"/>
  </r>
  <r>
    <x v="5"/>
    <s v="China Star"/>
    <x v="2"/>
    <x v="1"/>
    <s v="RGB"/>
    <s v="IJP"/>
    <s v="FMM"/>
    <s v="IL_G"/>
    <s v="Unknown"/>
    <n v="0.5"/>
    <n v="6.3310372744521851E-2"/>
    <n v="172.44423529411768"/>
  </r>
  <r>
    <x v="5"/>
    <s v="China Star"/>
    <x v="2"/>
    <x v="1"/>
    <s v="RGB"/>
    <s v="IJP"/>
    <s v="FMM"/>
    <s v="IL_G"/>
    <s v="Unknown"/>
    <n v="0.5"/>
    <n v="6.3310372744521851E-2"/>
    <n v="172.44423529411768"/>
  </r>
  <r>
    <x v="5"/>
    <s v="China Star"/>
    <x v="2"/>
    <x v="1"/>
    <s v="RGB"/>
    <s v="IJP"/>
    <s v="FMM"/>
    <s v="IL_R"/>
    <s v="Unknown"/>
    <n v="0.5"/>
    <n v="6.3058194864878958E-2"/>
    <n v="172.44423529411768"/>
  </r>
  <r>
    <x v="5"/>
    <s v="China Star"/>
    <x v="2"/>
    <x v="1"/>
    <s v="RGB"/>
    <s v="IJP"/>
    <s v="FMM"/>
    <s v="IL_R"/>
    <s v="Unknown"/>
    <n v="0.5"/>
    <n v="6.3058194864878958E-2"/>
    <n v="172.44423529411768"/>
  </r>
  <r>
    <x v="5"/>
    <s v="EDO"/>
    <x v="8"/>
    <x v="1"/>
    <s v="RGB"/>
    <s v="VTE"/>
    <s v="FMM"/>
    <s v="aETL"/>
    <s v="Solus AM"/>
    <n v="1"/>
    <n v="1.0325097266312941"/>
    <n v="58.411153526785704"/>
  </r>
  <r>
    <x v="5"/>
    <s v="EDO"/>
    <x v="8"/>
    <x v="1"/>
    <s v="RGB"/>
    <s v="VTE"/>
    <s v="FMM"/>
    <s v="B_Dopant"/>
    <s v="Idemitsu Kosan"/>
    <n v="0.1"/>
    <n v="4.2838258235897902E-2"/>
    <n v="0.2766844114426692"/>
  </r>
  <r>
    <x v="5"/>
    <s v="EDO"/>
    <x v="8"/>
    <x v="1"/>
    <s v="RGB"/>
    <s v="VTE"/>
    <s v="FMM"/>
    <s v="B_Dopant"/>
    <s v="SK JNC"/>
    <n v="0.9"/>
    <n v="0.38554432412308115"/>
    <n v="2.4901597029840228"/>
  </r>
  <r>
    <x v="5"/>
    <s v="EDO"/>
    <x v="8"/>
    <x v="1"/>
    <s v="RGB"/>
    <s v="VTE"/>
    <s v="FMM"/>
    <s v="B_Host"/>
    <s v="Idemitsu Kosan"/>
    <n v="0.3"/>
    <n v="0.2623061871092382"/>
    <n v="16.60106468656015"/>
  </r>
  <r>
    <x v="5"/>
    <s v="EDO"/>
    <x v="8"/>
    <x v="1"/>
    <s v="RGB"/>
    <s v="VTE"/>
    <s v="FMM"/>
    <s v="B_Host"/>
    <s v="Lumilan"/>
    <n v="0.65"/>
    <n v="0.56833007207001607"/>
    <n v="35.96897348754699"/>
  </r>
  <r>
    <x v="5"/>
    <s v="EDO"/>
    <x v="8"/>
    <x v="1"/>
    <s v="RGB"/>
    <s v="VTE"/>
    <s v="FMM"/>
    <s v="B_Host"/>
    <s v="Unknown"/>
    <n v="0.05"/>
    <n v="4.3717697851539693E-2"/>
    <n v="2.7668441144266915"/>
  </r>
  <r>
    <x v="5"/>
    <s v="EDO"/>
    <x v="8"/>
    <x v="1"/>
    <s v="RGB"/>
    <s v="VTE"/>
    <s v="FMM"/>
    <s v="B_Prime"/>
    <s v="SK JNC"/>
    <n v="0.2"/>
    <n v="0.17530846112236112"/>
    <n v="23.364461410714284"/>
  </r>
  <r>
    <x v="5"/>
    <s v="EDO"/>
    <x v="8"/>
    <x v="1"/>
    <s v="RGB"/>
    <s v="VTE"/>
    <s v="FMM"/>
    <s v="B_Prime"/>
    <s v="Unknown"/>
    <n v="0.8"/>
    <n v="0.70123384448944448"/>
    <n v="93.457845642857137"/>
  </r>
  <r>
    <x v="5"/>
    <s v="EDO"/>
    <x v="8"/>
    <x v="1"/>
    <s v="RGB"/>
    <s v="VTE"/>
    <s v="FMM"/>
    <s v="CPL"/>
    <s v="Unknown"/>
    <n v="1"/>
    <n v="9.2829170186759569E-2"/>
    <n v="105.14007634821427"/>
  </r>
  <r>
    <x v="5"/>
    <s v="EDO"/>
    <x v="8"/>
    <x v="1"/>
    <s v="RGB"/>
    <s v="VTE"/>
    <s v="FMM"/>
    <s v="EIL"/>
    <s v="Unknown"/>
    <n v="1"/>
    <n v="1.033082965006607E-2"/>
    <n v="23.364461410714284"/>
  </r>
  <r>
    <x v="5"/>
    <s v="EDO"/>
    <x v="8"/>
    <x v="1"/>
    <s v="RGB"/>
    <s v="VTE"/>
    <s v="FMM"/>
    <s v="ETL"/>
    <s v="Merck"/>
    <n v="0.2"/>
    <n v="0.16656117480505225"/>
    <n v="10.514007634821425"/>
  </r>
  <r>
    <x v="5"/>
    <s v="EDO"/>
    <x v="8"/>
    <x v="1"/>
    <s v="RGB"/>
    <s v="VTE"/>
    <s v="FMM"/>
    <s v="ETL"/>
    <s v="Unknown"/>
    <n v="0.8"/>
    <n v="0.66624469922020901"/>
    <n v="42.0560305392857"/>
  </r>
  <r>
    <x v="5"/>
    <s v="EDO"/>
    <x v="8"/>
    <x v="1"/>
    <s v="RGB"/>
    <s v="VTE"/>
    <s v="FMM"/>
    <s v="G_Dopant"/>
    <s v="Summer Sprout"/>
    <n v="0.9"/>
    <n v="1.6866813909071003"/>
    <n v="8.0123989217087441"/>
  </r>
  <r>
    <x v="5"/>
    <s v="EDO"/>
    <x v="8"/>
    <x v="1"/>
    <s v="RGB"/>
    <s v="VTE"/>
    <s v="FMM"/>
    <s v="G_Dopant"/>
    <s v="UDC"/>
    <n v="0.1"/>
    <n v="0.18740904343412226"/>
    <n v="0.89026654685652717"/>
  </r>
  <r>
    <x v="5"/>
    <s v="EDO"/>
    <x v="8"/>
    <x v="1"/>
    <s v="RGB"/>
    <s v="VTE"/>
    <s v="FMM"/>
    <s v="G_Host"/>
    <s v="Unknown"/>
    <n v="1"/>
    <n v="2.6156098896060267"/>
    <n v="136.9640841317734"/>
  </r>
  <r>
    <x v="5"/>
    <s v="EDO"/>
    <x v="8"/>
    <x v="1"/>
    <s v="RGB"/>
    <s v="VTE"/>
    <s v="FMM"/>
    <s v="G_Prime"/>
    <s v="Unknown"/>
    <n v="1"/>
    <n v="1.3897095012286305"/>
    <n v="175.23346058035713"/>
  </r>
  <r>
    <x v="5"/>
    <s v="EDO"/>
    <x v="8"/>
    <x v="1"/>
    <s v="RGB"/>
    <s v="VTE"/>
    <s v="FMM"/>
    <s v="HIL"/>
    <s v="Unknown"/>
    <n v="1"/>
    <n v="2.4710071658131775E-2"/>
    <n v="28.037353692857142"/>
  </r>
  <r>
    <x v="5"/>
    <s v="EDO"/>
    <x v="8"/>
    <x v="1"/>
    <s v="RGB"/>
    <s v="VTE"/>
    <s v="FMM"/>
    <s v="HTL"/>
    <s v="Aglaia Tech"/>
    <n v="0.9"/>
    <n v="0.27921759956417291"/>
    <n v="270.36019632397955"/>
  </r>
  <r>
    <x v="5"/>
    <s v="EDO"/>
    <x v="8"/>
    <x v="1"/>
    <s v="RGB"/>
    <s v="VTE"/>
    <s v="FMM"/>
    <s v="HTL"/>
    <s v="Merck"/>
    <n v="0.1"/>
    <n v="3.1024177729352547E-2"/>
    <n v="30.040021813775507"/>
  </r>
  <r>
    <x v="5"/>
    <s v="EDO"/>
    <x v="8"/>
    <x v="1"/>
    <s v="RGB"/>
    <s v="VTE"/>
    <s v="FMM"/>
    <s v="P_Dopant"/>
    <s v="Novaled"/>
    <n v="0.1"/>
    <n v="8.07192130908954E-2"/>
    <n v="0.39719584398214286"/>
  </r>
  <r>
    <x v="5"/>
    <s v="EDO"/>
    <x v="8"/>
    <x v="1"/>
    <s v="RGB"/>
    <s v="VTE"/>
    <s v="FMM"/>
    <s v="P_Dopant"/>
    <s v="Summer Sprout"/>
    <n v="0.9"/>
    <n v="0.72647291781805845"/>
    <n v="3.5747625958392857"/>
  </r>
  <r>
    <x v="5"/>
    <s v="EDO"/>
    <x v="8"/>
    <x v="1"/>
    <s v="RGB"/>
    <s v="VTE"/>
    <s v="FMM"/>
    <s v="R_Dopant"/>
    <s v="Summer Sprout"/>
    <n v="0.9"/>
    <n v="0.86361468989297052"/>
    <n v="5.1299114174293567"/>
  </r>
  <r>
    <x v="5"/>
    <s v="EDO"/>
    <x v="8"/>
    <x v="1"/>
    <s v="RGB"/>
    <s v="VTE"/>
    <s v="FMM"/>
    <s v="R_Dopant"/>
    <s v="UDC"/>
    <n v="0.1"/>
    <n v="9.5957187765885618E-2"/>
    <n v="0.56999015749215076"/>
  </r>
  <r>
    <x v="5"/>
    <s v="EDO"/>
    <x v="8"/>
    <x v="1"/>
    <s v="RGB"/>
    <s v="VTE"/>
    <s v="FMM"/>
    <s v="R_Host"/>
    <s v="DuPont"/>
    <n v="0.1"/>
    <n v="0.26078389535419011"/>
    <n v="14.249753937303767"/>
  </r>
  <r>
    <x v="5"/>
    <s v="EDO"/>
    <x v="8"/>
    <x v="1"/>
    <s v="RGB"/>
    <s v="VTE"/>
    <s v="FMM"/>
    <s v="R_Host"/>
    <s v="Summer Sprout"/>
    <n v="0.9"/>
    <n v="2.3470550581877108"/>
    <n v="128.2477854357339"/>
  </r>
  <r>
    <x v="5"/>
    <s v="EDO"/>
    <x v="8"/>
    <x v="1"/>
    <s v="RGB"/>
    <s v="VTE"/>
    <s v="FMM"/>
    <s v="R_Prime"/>
    <s v="Jilin OLED"/>
    <n v="0.4"/>
    <n v="0.96845632337533993"/>
    <n v="121.49519933571428"/>
  </r>
  <r>
    <x v="5"/>
    <s v="EDO"/>
    <x v="8"/>
    <x v="1"/>
    <s v="RGB"/>
    <s v="VTE"/>
    <s v="FMM"/>
    <s v="R_Prime"/>
    <s v="LTOM"/>
    <n v="0.6"/>
    <n v="1.4526844850630098"/>
    <n v="182.24279900357143"/>
  </r>
  <r>
    <x v="5"/>
    <s v="EDO"/>
    <x v="0"/>
    <x v="0"/>
    <s v="RGB"/>
    <s v="VTE"/>
    <s v="FMM"/>
    <s v="aETL"/>
    <s v="Solus AM"/>
    <n v="1"/>
    <n v="4.7657307024104227"/>
    <n v="194.74726647321427"/>
  </r>
  <r>
    <x v="5"/>
    <s v="EDO"/>
    <x v="0"/>
    <x v="0"/>
    <s v="RGB"/>
    <s v="VTE"/>
    <s v="FMM"/>
    <s v="B_Dopant"/>
    <s v="Idemitsu Kosan"/>
    <n v="0.1"/>
    <n v="0.309990517124347"/>
    <n v="1.2700908683035714"/>
  </r>
  <r>
    <x v="5"/>
    <s v="EDO"/>
    <x v="0"/>
    <x v="0"/>
    <s v="RGB"/>
    <s v="VTE"/>
    <s v="FMM"/>
    <s v="B_Dopant"/>
    <s v="Sunera"/>
    <n v="0.9"/>
    <n v="2.7899146541191224"/>
    <n v="11.430817814732142"/>
  </r>
  <r>
    <x v="5"/>
    <s v="EDO"/>
    <x v="0"/>
    <x v="0"/>
    <s v="RGB"/>
    <s v="VTE"/>
    <s v="FMM"/>
    <s v="B_Host"/>
    <s v="Idemitsu Kosan"/>
    <n v="0.35"/>
    <n v="2.5565012593852874"/>
    <n v="88.906360781249987"/>
  </r>
  <r>
    <x v="5"/>
    <s v="EDO"/>
    <x v="0"/>
    <x v="0"/>
    <s v="RGB"/>
    <s v="VTE"/>
    <s v="FMM"/>
    <s v="B_Host"/>
    <s v="Lumilan"/>
    <n v="0.65"/>
    <n v="4.7477880531441059"/>
    <n v="165.11181287946428"/>
  </r>
  <r>
    <x v="5"/>
    <s v="EDO"/>
    <x v="0"/>
    <x v="0"/>
    <s v="RGB"/>
    <s v="VTE"/>
    <s v="FMM"/>
    <s v="B_Prime"/>
    <s v="SK JNC"/>
    <n v="0.2"/>
    <n v="1.1019621399406363"/>
    <n v="113.60257210937502"/>
  </r>
  <r>
    <x v="5"/>
    <s v="EDO"/>
    <x v="0"/>
    <x v="0"/>
    <s v="RGB"/>
    <s v="VTE"/>
    <s v="FMM"/>
    <s v="B_Prime"/>
    <s v="Unknown"/>
    <n v="0.8"/>
    <n v="4.4078485597625452"/>
    <n v="454.41028843750007"/>
  </r>
  <r>
    <x v="5"/>
    <s v="EDO"/>
    <x v="0"/>
    <x v="0"/>
    <s v="RGB"/>
    <s v="VTE"/>
    <s v="FMM"/>
    <s v="CPL"/>
    <s v="Unknown"/>
    <n v="1"/>
    <n v="0.7562300663239766"/>
    <n v="408.96925959374994"/>
  </r>
  <r>
    <x v="5"/>
    <s v="EDO"/>
    <x v="0"/>
    <x v="0"/>
    <s v="RGB"/>
    <s v="VTE"/>
    <s v="FMM"/>
    <s v="EIL"/>
    <s v="Unknown"/>
    <n v="1"/>
    <n v="8.375304453379312E-2"/>
    <n v="155.79781317857143"/>
  </r>
  <r>
    <x v="5"/>
    <s v="EDO"/>
    <x v="0"/>
    <x v="0"/>
    <s v="RGB"/>
    <s v="VTE"/>
    <s v="FMM"/>
    <s v="ETL"/>
    <s v="Merck"/>
    <n v="0.2"/>
    <n v="0.82478914160236683"/>
    <n v="37.391475162857134"/>
  </r>
  <r>
    <x v="5"/>
    <s v="EDO"/>
    <x v="0"/>
    <x v="0"/>
    <s v="RGB"/>
    <s v="VTE"/>
    <s v="FMM"/>
    <s v="ETL"/>
    <s v="Unknown"/>
    <n v="0.8"/>
    <n v="3.2991565664094673"/>
    <n v="149.56590065142854"/>
  </r>
  <r>
    <x v="5"/>
    <s v="EDO"/>
    <x v="0"/>
    <x v="0"/>
    <s v="RGB"/>
    <s v="VTE"/>
    <s v="FMM"/>
    <s v="G_Dopant"/>
    <s v="Summer Sprout"/>
    <n v="1"/>
    <n v="13.520074450737521"/>
    <n v="24.744358563655457"/>
  </r>
  <r>
    <x v="5"/>
    <s v="EDO"/>
    <x v="0"/>
    <x v="0"/>
    <s v="RGB"/>
    <s v="VTE"/>
    <s v="FMM"/>
    <s v="G_Host"/>
    <s v="Unknown"/>
    <n v="1"/>
    <n v="11.143828755948919"/>
    <n v="461.95863209925244"/>
  </r>
  <r>
    <x v="5"/>
    <s v="EDO"/>
    <x v="0"/>
    <x v="0"/>
    <s v="RGB"/>
    <s v="VTE"/>
    <s v="FMM"/>
    <s v="G_Prime"/>
    <s v="Unknown"/>
    <n v="1"/>
    <n v="3.9106701271761781"/>
    <n v="455.25335019712429"/>
  </r>
  <r>
    <x v="5"/>
    <s v="EDO"/>
    <x v="0"/>
    <x v="0"/>
    <s v="RGB"/>
    <s v="VTE"/>
    <s v="FMM"/>
    <s v="HIL"/>
    <s v="Unknown"/>
    <n v="1"/>
    <n v="0.20767979561512834"/>
    <n v="93.478687907142856"/>
  </r>
  <r>
    <x v="5"/>
    <s v="EDO"/>
    <x v="0"/>
    <x v="0"/>
    <s v="RGB"/>
    <s v="VTE"/>
    <s v="FMM"/>
    <s v="HTL"/>
    <s v="Aglaia Tech"/>
    <n v="0.9"/>
    <n v="1.9989879019486791"/>
    <n v="901.40163339030607"/>
  </r>
  <r>
    <x v="5"/>
    <s v="EDO"/>
    <x v="0"/>
    <x v="0"/>
    <s v="RGB"/>
    <s v="VTE"/>
    <s v="FMM"/>
    <s v="HTL"/>
    <s v="Merck"/>
    <n v="0.1"/>
    <n v="0.22210976688318659"/>
    <n v="100.15573704336734"/>
  </r>
  <r>
    <x v="5"/>
    <s v="EDO"/>
    <x v="0"/>
    <x v="0"/>
    <s v="RGB"/>
    <s v="VTE"/>
    <s v="FMM"/>
    <s v="P_Dopant"/>
    <s v="Novaled"/>
    <n v="0.1"/>
    <n v="0.29470196321072423"/>
    <n v="1.3242814120178572"/>
  </r>
  <r>
    <x v="5"/>
    <s v="EDO"/>
    <x v="0"/>
    <x v="0"/>
    <s v="RGB"/>
    <s v="VTE"/>
    <s v="FMM"/>
    <s v="P_Dopant"/>
    <s v="Summer Sprout"/>
    <n v="0.9"/>
    <n v="2.6523176688965178"/>
    <n v="11.918532708160715"/>
  </r>
  <r>
    <x v="5"/>
    <s v="EDO"/>
    <x v="0"/>
    <x v="0"/>
    <s v="RGB"/>
    <s v="VTE"/>
    <s v="FMM"/>
    <s v="R_Dopant"/>
    <s v="Summer Sprout"/>
    <n v="0.9"/>
    <n v="3.7567066513903256"/>
    <n v="14.179351536476727"/>
  </r>
  <r>
    <x v="5"/>
    <s v="EDO"/>
    <x v="0"/>
    <x v="0"/>
    <s v="RGB"/>
    <s v="VTE"/>
    <s v="FMM"/>
    <s v="R_Dopant"/>
    <s v="UDC"/>
    <n v="0.1"/>
    <n v="0.41741185015448062"/>
    <n v="1.5754835040529698"/>
  </r>
  <r>
    <x v="5"/>
    <s v="EDO"/>
    <x v="0"/>
    <x v="0"/>
    <s v="RGB"/>
    <s v="VTE"/>
    <s v="FMM"/>
    <s v="R_Host"/>
    <s v="DuPont"/>
    <n v="0.1"/>
    <n v="1.1464637179697568"/>
    <n v="45.951602201544937"/>
  </r>
  <r>
    <x v="5"/>
    <s v="EDO"/>
    <x v="0"/>
    <x v="0"/>
    <s v="RGB"/>
    <s v="VTE"/>
    <s v="FMM"/>
    <s v="R_Host"/>
    <s v="Summer Sprout"/>
    <n v="0.9"/>
    <n v="10.318173461727811"/>
    <n v="413.56441981390446"/>
  </r>
  <r>
    <x v="5"/>
    <s v="EDO"/>
    <x v="0"/>
    <x v="0"/>
    <s v="RGB"/>
    <s v="VTE"/>
    <s v="FMM"/>
    <s v="R_Prime"/>
    <s v="Jilin OLED"/>
    <n v="0.5"/>
    <n v="5.3090455871822053"/>
    <n v="608.58520772879467"/>
  </r>
  <r>
    <x v="5"/>
    <s v="EDO"/>
    <x v="0"/>
    <x v="0"/>
    <s v="RGB"/>
    <s v="VTE"/>
    <s v="FMM"/>
    <s v="R_Prime"/>
    <s v="LTOM"/>
    <n v="0.5"/>
    <n v="5.3090455871822053"/>
    <n v="608.58520772879467"/>
  </r>
  <r>
    <x v="5"/>
    <s v="LGD"/>
    <x v="3"/>
    <x v="1"/>
    <s v="RGB"/>
    <s v="VTE"/>
    <s v="FMM"/>
    <s v="aETL"/>
    <s v="LG Chem"/>
    <n v="1"/>
    <n v="1.4664927399393761"/>
    <n v="58.279999999999994"/>
  </r>
  <r>
    <x v="5"/>
    <s v="LGD"/>
    <x v="3"/>
    <x v="1"/>
    <s v="RGB"/>
    <s v="VTE"/>
    <s v="FMM"/>
    <s v="B_Dopant"/>
    <s v="SK JNC"/>
    <n v="1"/>
    <n v="2.4549587141176206"/>
    <n v="11.042526315789473"/>
  </r>
  <r>
    <x v="5"/>
    <s v="LGD"/>
    <x v="3"/>
    <x v="1"/>
    <s v="RGB"/>
    <s v="VTE"/>
    <s v="FMM"/>
    <s v="B_Host"/>
    <s v="DuPont"/>
    <n v="0.25"/>
    <n v="1.4042146829934596"/>
    <n v="55.212631578947367"/>
  </r>
  <r>
    <x v="5"/>
    <s v="LGD"/>
    <x v="3"/>
    <x v="1"/>
    <s v="RGB"/>
    <s v="VTE"/>
    <s v="FMM"/>
    <s v="B_Host"/>
    <s v="Idemitsu Kosan"/>
    <n v="0.4"/>
    <n v="2.2467434927895358"/>
    <n v="88.340210526315801"/>
  </r>
  <r>
    <x v="5"/>
    <s v="LGD"/>
    <x v="3"/>
    <x v="1"/>
    <s v="RGB"/>
    <s v="VTE"/>
    <s v="FMM"/>
    <s v="B_Host"/>
    <s v="LG Chem"/>
    <n v="0.35"/>
    <n v="1.9659005561908434"/>
    <n v="77.297684210526299"/>
  </r>
  <r>
    <x v="5"/>
    <s v="LGD"/>
    <x v="3"/>
    <x v="1"/>
    <s v="RGB"/>
    <s v="VTE"/>
    <s v="FMM"/>
    <s v="B_Prime"/>
    <s v="Merck"/>
    <n v="1"/>
    <n v="3.2125682417201893"/>
    <n v="372.99199999999996"/>
  </r>
  <r>
    <x v="5"/>
    <s v="LGD"/>
    <x v="3"/>
    <x v="1"/>
    <s v="RGB"/>
    <s v="VTE"/>
    <s v="FMM"/>
    <s v="CPL"/>
    <s v="P&amp;H Tech"/>
    <n v="1"/>
    <n v="1.3344317193727202"/>
    <n v="326.36799999999994"/>
  </r>
  <r>
    <x v="5"/>
    <s v="LGD"/>
    <x v="3"/>
    <x v="1"/>
    <s v="RGB"/>
    <s v="VTE"/>
    <s v="FMM"/>
    <s v="EIL"/>
    <s v="LT Materials"/>
    <n v="1"/>
    <n v="2.3309858510822047E-2"/>
    <n v="46.623999999999995"/>
  </r>
  <r>
    <x v="5"/>
    <s v="LGD"/>
    <x v="3"/>
    <x v="1"/>
    <s v="RGB"/>
    <s v="VTE"/>
    <s v="FMM"/>
    <s v="ETL"/>
    <s v="Idemitsu Kosan"/>
    <n v="0.5"/>
    <n v="0.60625384231735457"/>
    <n v="26.225999999999992"/>
  </r>
  <r>
    <x v="5"/>
    <s v="LGD"/>
    <x v="3"/>
    <x v="1"/>
    <s v="RGB"/>
    <s v="VTE"/>
    <s v="FMM"/>
    <s v="ETL"/>
    <s v="LG Chem"/>
    <n v="0.5"/>
    <n v="0.60625384231735457"/>
    <n v="26.225999999999992"/>
  </r>
  <r>
    <x v="5"/>
    <s v="LGD"/>
    <x v="3"/>
    <x v="1"/>
    <s v="RGB"/>
    <s v="VTE"/>
    <s v="FMM"/>
    <s v="G_Dopant"/>
    <s v="UDC"/>
    <n v="1"/>
    <n v="16.671284645889362"/>
    <n v="40.755806896551725"/>
  </r>
  <r>
    <x v="5"/>
    <s v="LGD"/>
    <x v="3"/>
    <x v="1"/>
    <s v="RGB"/>
    <s v="VTE"/>
    <s v="FMM"/>
    <s v="G_Host"/>
    <s v="LG Chem"/>
    <n v="0.5"/>
    <n v="10.845198653644555"/>
    <n v="313.50620689655176"/>
  </r>
  <r>
    <x v="5"/>
    <s v="LGD"/>
    <x v="3"/>
    <x v="1"/>
    <s v="RGB"/>
    <s v="VTE"/>
    <s v="FMM"/>
    <s v="G_Host"/>
    <s v="LT Materials"/>
    <n v="0.5"/>
    <n v="10.845198653644555"/>
    <n v="313.50620689655176"/>
  </r>
  <r>
    <x v="5"/>
    <s v="LGD"/>
    <x v="3"/>
    <x v="1"/>
    <s v="RGB"/>
    <s v="VTE"/>
    <s v="FMM"/>
    <s v="G_Prime"/>
    <s v="LT Materials"/>
    <n v="0.2"/>
    <n v="0.59456879845327348"/>
    <n v="57.697200000000009"/>
  </r>
  <r>
    <x v="5"/>
    <s v="LGD"/>
    <x v="3"/>
    <x v="1"/>
    <s v="RGB"/>
    <s v="VTE"/>
    <s v="FMM"/>
    <s v="G_Prime"/>
    <s v="Merck"/>
    <n v="0.8"/>
    <n v="2.3782751938130939"/>
    <n v="230.78880000000004"/>
  </r>
  <r>
    <x v="5"/>
    <s v="LGD"/>
    <x v="3"/>
    <x v="1"/>
    <s v="RGB"/>
    <s v="VTE"/>
    <s v="FMM"/>
    <s v="HIL"/>
    <s v="Merck"/>
    <n v="1"/>
    <n v="7.0406989471287706E-2"/>
    <n v="27.974399999999999"/>
  </r>
  <r>
    <x v="5"/>
    <s v="LGD"/>
    <x v="3"/>
    <x v="1"/>
    <s v="RGB"/>
    <s v="VTE"/>
    <s v="FMM"/>
    <s v="HTL"/>
    <s v="Merck"/>
    <n v="1"/>
    <n v="0.75157949017155978"/>
    <n v="299.72571428571422"/>
  </r>
  <r>
    <x v="5"/>
    <s v="LGD"/>
    <x v="3"/>
    <x v="1"/>
    <s v="RGB"/>
    <s v="VTE"/>
    <s v="FMM"/>
    <s v="n/p_CGL"/>
    <s v="Jinwoong"/>
    <n v="0.3"/>
    <n v="0.31009193929087114"/>
    <n v="26.225999999999996"/>
  </r>
  <r>
    <x v="5"/>
    <s v="LGD"/>
    <x v="3"/>
    <x v="1"/>
    <s v="RGB"/>
    <s v="VTE"/>
    <s v="FMM"/>
    <s v="n/p_CGL"/>
    <s v="LT Materials"/>
    <n v="0.2"/>
    <n v="0.20672795952724746"/>
    <n v="17.483999999999998"/>
  </r>
  <r>
    <x v="5"/>
    <s v="LGD"/>
    <x v="3"/>
    <x v="1"/>
    <s v="RGB"/>
    <s v="VTE"/>
    <s v="FMM"/>
    <s v="n/p_CGL"/>
    <s v="Merck"/>
    <n v="0.5"/>
    <n v="0.51681989881811863"/>
    <n v="43.709999999999994"/>
  </r>
  <r>
    <x v="5"/>
    <s v="LGD"/>
    <x v="3"/>
    <x v="1"/>
    <s v="RGB"/>
    <s v="VTE"/>
    <s v="FMM"/>
    <s v="P_Dopant"/>
    <s v="LG Chem"/>
    <n v="1"/>
    <n v="4.388105449871496"/>
    <n v="18.6496"/>
  </r>
  <r>
    <x v="5"/>
    <s v="LGD"/>
    <x v="3"/>
    <x v="1"/>
    <s v="RGB"/>
    <s v="VTE"/>
    <s v="FMM"/>
    <s v="R_Dopant"/>
    <s v="UDC"/>
    <n v="1"/>
    <n v="5.0562096250322268"/>
    <n v="23.055824175824178"/>
  </r>
  <r>
    <x v="5"/>
    <s v="LGD"/>
    <x v="3"/>
    <x v="1"/>
    <s v="RGB"/>
    <s v="VTE"/>
    <s v="FMM"/>
    <s v="R_Host"/>
    <s v="DuPont"/>
    <n v="0.5"/>
    <n v="7.3569131376592694"/>
    <n v="307.410989010989"/>
  </r>
  <r>
    <x v="5"/>
    <s v="LGD"/>
    <x v="3"/>
    <x v="1"/>
    <s v="RGB"/>
    <s v="VTE"/>
    <s v="FMM"/>
    <s v="R_Host"/>
    <s v="LG Chem"/>
    <n v="0.5"/>
    <n v="7.3569131376592694"/>
    <n v="307.410989010989"/>
  </r>
  <r>
    <x v="5"/>
    <s v="LGD"/>
    <x v="3"/>
    <x v="1"/>
    <s v="RGB"/>
    <s v="VTE"/>
    <s v="FMM"/>
    <s v="R_Prime"/>
    <s v="DuPont"/>
    <n v="0.1"/>
    <n v="0.52935138166041251"/>
    <n v="51.2864"/>
  </r>
  <r>
    <x v="5"/>
    <s v="LGD"/>
    <x v="3"/>
    <x v="1"/>
    <s v="RGB"/>
    <s v="VTE"/>
    <s v="FMM"/>
    <s v="R_Prime"/>
    <s v="LG Chem"/>
    <n v="0.3"/>
    <n v="1.5880541449812371"/>
    <n v="153.85919999999999"/>
  </r>
  <r>
    <x v="5"/>
    <s v="LGD"/>
    <x v="3"/>
    <x v="1"/>
    <s v="RGB"/>
    <s v="VTE"/>
    <s v="FMM"/>
    <s v="R_Prime"/>
    <s v="Merck"/>
    <n v="0.6"/>
    <n v="3.1761082899624742"/>
    <n v="307.71839999999997"/>
  </r>
  <r>
    <x v="5"/>
    <s v="LGD"/>
    <x v="1"/>
    <x v="0"/>
    <s v="RGB"/>
    <s v="VTE"/>
    <s v="FMM"/>
    <s v="aETL"/>
    <s v="LG Chem"/>
    <n v="1"/>
    <n v="6.5524347324681322"/>
    <n v="273.04999999999995"/>
  </r>
  <r>
    <x v="5"/>
    <s v="LGD"/>
    <x v="1"/>
    <x v="0"/>
    <s v="RGB"/>
    <s v="VTE"/>
    <s v="FMM"/>
    <s v="B_Dopant"/>
    <s v="Idemitsu Kosan"/>
    <n v="0.2"/>
    <n v="0.73658756506437928"/>
    <n v="3.4490526315789469"/>
  </r>
  <r>
    <x v="5"/>
    <s v="LGD"/>
    <x v="1"/>
    <x v="0"/>
    <s v="RGB"/>
    <s v="VTE"/>
    <s v="FMM"/>
    <s v="B_Dopant"/>
    <s v="SK JNC"/>
    <n v="0.8"/>
    <n v="2.9463502602575171"/>
    <n v="13.796210526315788"/>
  </r>
  <r>
    <x v="5"/>
    <s v="LGD"/>
    <x v="1"/>
    <x v="0"/>
    <s v="RGB"/>
    <s v="VTE"/>
    <s v="FMM"/>
    <s v="B_Host"/>
    <s v="DuPont"/>
    <n v="0.3"/>
    <n v="2.6319468666022354"/>
    <n v="103.47157894736843"/>
  </r>
  <r>
    <x v="5"/>
    <s v="LGD"/>
    <x v="1"/>
    <x v="0"/>
    <s v="RGB"/>
    <s v="VTE"/>
    <s v="FMM"/>
    <s v="B_Host"/>
    <s v="Idemitsu Kosan"/>
    <n v="0.7"/>
    <n v="6.1412093554052154"/>
    <n v="241.43368421052631"/>
  </r>
  <r>
    <x v="5"/>
    <s v="LGD"/>
    <x v="1"/>
    <x v="0"/>
    <s v="RGB"/>
    <s v="VTE"/>
    <s v="FMM"/>
    <s v="B_Prime"/>
    <s v="Merck"/>
    <n v="1"/>
    <n v="8.9852562879798352"/>
    <n v="796.39583333333337"/>
  </r>
  <r>
    <x v="5"/>
    <s v="LGD"/>
    <x v="1"/>
    <x v="0"/>
    <s v="RGB"/>
    <s v="VTE"/>
    <s v="FMM"/>
    <s v="CPL"/>
    <s v="P&amp;H Tech"/>
    <n v="1"/>
    <n v="1.1562844548569575"/>
    <n v="573.40499999999986"/>
  </r>
  <r>
    <x v="5"/>
    <s v="LGD"/>
    <x v="1"/>
    <x v="0"/>
    <s v="RGB"/>
    <s v="VTE"/>
    <s v="FMM"/>
    <s v="EIL"/>
    <s v="LT Materials"/>
    <n v="1"/>
    <n v="0.10939404525470943"/>
    <n v="218.44"/>
  </r>
  <r>
    <x v="5"/>
    <s v="LGD"/>
    <x v="1"/>
    <x v="0"/>
    <s v="RGB"/>
    <s v="VTE"/>
    <s v="FMM"/>
    <s v="ETL"/>
    <s v="Idemitsu Kosan"/>
    <n v="0.5"/>
    <n v="2.86310139934819"/>
    <n v="131.06399999999996"/>
  </r>
  <r>
    <x v="5"/>
    <s v="LGD"/>
    <x v="1"/>
    <x v="0"/>
    <s v="RGB"/>
    <s v="VTE"/>
    <s v="FMM"/>
    <s v="ETL"/>
    <s v="LG Chem"/>
    <n v="0.5"/>
    <n v="2.86310139934819"/>
    <n v="131.06399999999996"/>
  </r>
  <r>
    <x v="5"/>
    <s v="LGD"/>
    <x v="1"/>
    <x v="0"/>
    <s v="RGB"/>
    <s v="VTE"/>
    <s v="FMM"/>
    <s v="G_Dopant"/>
    <s v="UDC"/>
    <n v="1"/>
    <n v="17.336288199477693"/>
    <n v="43.33874999999999"/>
  </r>
  <r>
    <x v="5"/>
    <s v="LGD"/>
    <x v="1"/>
    <x v="0"/>
    <s v="RGB"/>
    <s v="VTE"/>
    <s v="FMM"/>
    <s v="G_Host"/>
    <s v="LG Chem"/>
    <n v="0.5"/>
    <n v="12.068331257946689"/>
    <n v="342.90000000000003"/>
  </r>
  <r>
    <x v="5"/>
    <s v="LGD"/>
    <x v="1"/>
    <x v="0"/>
    <s v="RGB"/>
    <s v="VTE"/>
    <s v="FMM"/>
    <s v="G_Host"/>
    <s v="LT Materials"/>
    <n v="0.5"/>
    <n v="12.068331257946689"/>
    <n v="342.90000000000003"/>
  </r>
  <r>
    <x v="5"/>
    <s v="LGD"/>
    <x v="1"/>
    <x v="0"/>
    <s v="RGB"/>
    <s v="VTE"/>
    <s v="FMM"/>
    <s v="G_Prime"/>
    <s v="LG Chem"/>
    <n v="0.3"/>
    <n v="1.7245887087625353"/>
    <n v="191.48961038961039"/>
  </r>
  <r>
    <x v="5"/>
    <s v="LGD"/>
    <x v="1"/>
    <x v="0"/>
    <s v="RGB"/>
    <s v="VTE"/>
    <s v="FMM"/>
    <s v="G_Prime"/>
    <s v="LT Materials"/>
    <n v="0.7"/>
    <n v="4.0240403204459154"/>
    <n v="446.80909090909086"/>
  </r>
  <r>
    <x v="5"/>
    <s v="LGD"/>
    <x v="1"/>
    <x v="0"/>
    <s v="RGB"/>
    <s v="VTE"/>
    <s v="FMM"/>
    <s v="HIL"/>
    <s v="Merck"/>
    <n v="1"/>
    <n v="0.32992324463140216"/>
    <n v="131.06399999999999"/>
  </r>
  <r>
    <x v="5"/>
    <s v="LGD"/>
    <x v="1"/>
    <x v="0"/>
    <s v="RGB"/>
    <s v="VTE"/>
    <s v="FMM"/>
    <s v="HTL"/>
    <s v="Merck"/>
    <n v="1"/>
    <n v="3.5222702756967896"/>
    <n v="1404.2571428571428"/>
  </r>
  <r>
    <x v="5"/>
    <s v="LGD"/>
    <x v="1"/>
    <x v="0"/>
    <s v="RGB"/>
    <s v="VTE"/>
    <s v="FMM"/>
    <s v="P_Dopant"/>
    <s v="LG Chem"/>
    <n v="1"/>
    <n v="3.8694548541694966"/>
    <n v="18.567400000000003"/>
  </r>
  <r>
    <x v="5"/>
    <s v="LGD"/>
    <x v="1"/>
    <x v="0"/>
    <s v="RGB"/>
    <s v="VTE"/>
    <s v="FMM"/>
    <s v="R_Dopant"/>
    <s v="UDC"/>
    <n v="1"/>
    <n v="6.4239258454669503"/>
    <n v="27.305"/>
  </r>
  <r>
    <x v="5"/>
    <s v="LGD"/>
    <x v="1"/>
    <x v="0"/>
    <s v="RGB"/>
    <s v="VTE"/>
    <s v="FMM"/>
    <s v="R_Host"/>
    <s v="DuPont"/>
    <n v="0.7"/>
    <n v="14.16254115594854"/>
    <n v="509.69333333333321"/>
  </r>
  <r>
    <x v="5"/>
    <s v="LGD"/>
    <x v="1"/>
    <x v="0"/>
    <s v="RGB"/>
    <s v="VTE"/>
    <s v="FMM"/>
    <s v="R_Host"/>
    <s v="LG Chem"/>
    <n v="0.3"/>
    <n v="6.0696604954065165"/>
    <n v="218.43999999999994"/>
  </r>
  <r>
    <x v="5"/>
    <s v="LGD"/>
    <x v="1"/>
    <x v="0"/>
    <s v="RGB"/>
    <s v="VTE"/>
    <s v="FMM"/>
    <s v="R_Prime"/>
    <s v="DuPont"/>
    <n v="0.7"/>
    <n v="11.367201009157933"/>
    <n v="1194.59375"/>
  </r>
  <r>
    <x v="5"/>
    <s v="LGD"/>
    <x v="1"/>
    <x v="0"/>
    <s v="RGB"/>
    <s v="VTE"/>
    <s v="FMM"/>
    <s v="R_Prime"/>
    <s v="LG Chem"/>
    <n v="0.3"/>
    <n v="4.8716575753533986"/>
    <n v="511.96875"/>
  </r>
  <r>
    <x v="5"/>
    <s v="LGD"/>
    <x v="5"/>
    <x v="2"/>
    <s v="RGB"/>
    <s v="VTE"/>
    <s v="FMM"/>
    <s v="B_Dopant"/>
    <s v="SK JNC"/>
    <n v="1"/>
    <n v="16.696264066585726"/>
    <n v="57.589314749999986"/>
  </r>
  <r>
    <x v="5"/>
    <s v="LGD"/>
    <x v="5"/>
    <x v="2"/>
    <s v="RGB"/>
    <s v="VTE"/>
    <s v="FMM"/>
    <s v="B_Host"/>
    <s v="DuPont"/>
    <n v="0.34"/>
    <n v="16.705051774841511"/>
    <n v="671.32686908571429"/>
  </r>
  <r>
    <x v="5"/>
    <s v="LGD"/>
    <x v="5"/>
    <x v="2"/>
    <s v="RGB"/>
    <s v="VTE"/>
    <s v="FMM"/>
    <s v="B_Host"/>
    <s v="Idemitsu Kosan"/>
    <n v="0.33"/>
    <n v="16.213726722640288"/>
    <n v="651.58196117142859"/>
  </r>
  <r>
    <x v="5"/>
    <s v="LGD"/>
    <x v="5"/>
    <x v="2"/>
    <s v="RGB"/>
    <s v="VTE"/>
    <s v="FMM"/>
    <s v="B_Host"/>
    <s v="LG Chem"/>
    <n v="0.33"/>
    <n v="16.213726722640288"/>
    <n v="651.58196117142859"/>
  </r>
  <r>
    <x v="5"/>
    <s v="LGD"/>
    <x v="5"/>
    <x v="2"/>
    <s v="RGB"/>
    <s v="VTE"/>
    <s v="FMM"/>
    <s v="CPL"/>
    <s v="LT Materials"/>
    <n v="1"/>
    <n v="5.6760029902565003"/>
    <n v="4292.3712857142864"/>
  </r>
  <r>
    <x v="5"/>
    <s v="LGD"/>
    <x v="5"/>
    <x v="2"/>
    <s v="RGB"/>
    <s v="VTE"/>
    <s v="FMM"/>
    <s v="EIL"/>
    <s v="Comet"/>
    <n v="1"/>
    <n v="0.10366752878027094"/>
    <n v="234.73905468749999"/>
  </r>
  <r>
    <x v="5"/>
    <s v="LGD"/>
    <x v="5"/>
    <x v="2"/>
    <s v="RGB"/>
    <s v="VTE"/>
    <s v="FMM"/>
    <s v="ETL"/>
    <s v="Idemitsu Kosan"/>
    <n v="0.4"/>
    <n v="16.073614137177906"/>
    <n v="1186.0499605263158"/>
  </r>
  <r>
    <x v="5"/>
    <s v="LGD"/>
    <x v="5"/>
    <x v="2"/>
    <s v="RGB"/>
    <s v="VTE"/>
    <s v="FMM"/>
    <s v="ETL"/>
    <s v="LG Chem"/>
    <n v="0.2"/>
    <n v="8.0368070685889528"/>
    <n v="593.02498026315789"/>
  </r>
  <r>
    <x v="5"/>
    <s v="LGD"/>
    <x v="5"/>
    <x v="2"/>
    <s v="RGB"/>
    <s v="VTE"/>
    <s v="FMM"/>
    <s v="ETL"/>
    <s v="Solus AM"/>
    <n v="0.4"/>
    <n v="16.073614137177906"/>
    <n v="1186.0499605263158"/>
  </r>
  <r>
    <x v="5"/>
    <s v="LGD"/>
    <x v="5"/>
    <x v="2"/>
    <s v="RGB"/>
    <s v="VTE"/>
    <s v="FMM"/>
    <s v="G_Dopant"/>
    <s v="UDC"/>
    <n v="1"/>
    <n v="8.6372936296869121"/>
    <n v="23.112768461538462"/>
  </r>
  <r>
    <x v="5"/>
    <s v="LGD"/>
    <x v="5"/>
    <x v="2"/>
    <s v="RGB"/>
    <s v="VTE"/>
    <s v="FMM"/>
    <s v="G_Host"/>
    <s v="DuPont"/>
    <n v="0.5"/>
    <n v="5.9561237438791377"/>
    <n v="236.08042071428571"/>
  </r>
  <r>
    <x v="5"/>
    <s v="LGD"/>
    <x v="5"/>
    <x v="2"/>
    <s v="RGB"/>
    <s v="VTE"/>
    <s v="FMM"/>
    <s v="G_Host"/>
    <s v="LG Chem"/>
    <n v="0.5"/>
    <n v="5.9561237438791377"/>
    <n v="236.08042071428571"/>
  </r>
  <r>
    <x v="5"/>
    <s v="LGD"/>
    <x v="5"/>
    <x v="2"/>
    <s v="RGB"/>
    <s v="VTE"/>
    <s v="FMM"/>
    <s v="HIL"/>
    <s v="LT Materials"/>
    <n v="1"/>
    <n v="0.35034405552427883"/>
    <n v="220.93087499999996"/>
  </r>
  <r>
    <x v="5"/>
    <s v="LGD"/>
    <x v="5"/>
    <x v="2"/>
    <s v="RGB"/>
    <s v="VTE"/>
    <s v="FMM"/>
    <s v="HTL"/>
    <s v="Merck"/>
    <n v="0.3"/>
    <n v="4.0004373254548602"/>
    <n v="1970.1984201428568"/>
  </r>
  <r>
    <x v="5"/>
    <s v="LGD"/>
    <x v="5"/>
    <x v="2"/>
    <s v="RGB"/>
    <s v="VTE"/>
    <s v="FMM"/>
    <s v="HTL"/>
    <s v="Solus AM"/>
    <n v="0.7"/>
    <n v="9.3343537593946735"/>
    <n v="4597.1296469999988"/>
  </r>
  <r>
    <x v="5"/>
    <s v="LGD"/>
    <x v="5"/>
    <x v="2"/>
    <s v="RGB"/>
    <s v="VTE"/>
    <s v="FMM"/>
    <s v="n/p_CGL"/>
    <s v="LT Materials"/>
    <n v="0.5"/>
    <n v="25.177872601423086"/>
    <n v="1502.3299500000001"/>
  </r>
  <r>
    <x v="5"/>
    <s v="LGD"/>
    <x v="5"/>
    <x v="2"/>
    <s v="RGB"/>
    <s v="VTE"/>
    <s v="FMM"/>
    <s v="n/p_CGL"/>
    <s v="Merck"/>
    <n v="0.35"/>
    <n v="17.624510820996157"/>
    <n v="1051.6309649999998"/>
  </r>
  <r>
    <x v="5"/>
    <s v="LGD"/>
    <x v="5"/>
    <x v="2"/>
    <s v="RGB"/>
    <s v="VTE"/>
    <s v="FMM"/>
    <s v="n/p_CGL"/>
    <s v="Toray"/>
    <n v="0.15"/>
    <n v="7.5533617804269255"/>
    <n v="450.69898499999999"/>
  </r>
  <r>
    <x v="5"/>
    <s v="LGD"/>
    <x v="5"/>
    <x v="2"/>
    <s v="RGB"/>
    <s v="VTE"/>
    <s v="FMM"/>
    <s v="P_Dopant"/>
    <s v="LG Chem"/>
    <n v="1"/>
    <n v="37.244449408079987"/>
    <n v="166.92554999999996"/>
  </r>
  <r>
    <x v="5"/>
    <s v="LGD"/>
    <x v="5"/>
    <x v="2"/>
    <s v="RGB"/>
    <s v="VTE"/>
    <s v="FMM"/>
    <s v="R_Dopant"/>
    <s v="UDC"/>
    <n v="1"/>
    <n v="3.0208190268586277"/>
    <n v="12.519416250000001"/>
  </r>
  <r>
    <x v="5"/>
    <s v="LGD"/>
    <x v="5"/>
    <x v="2"/>
    <s v="RGB"/>
    <s v="VTE"/>
    <s v="FMM"/>
    <s v="R_Host"/>
    <s v="LG Chem"/>
    <n v="0.5"/>
    <n v="3.4951099150174612"/>
    <n v="214.61856428571429"/>
  </r>
  <r>
    <x v="5"/>
    <s v="LGD"/>
    <x v="5"/>
    <x v="2"/>
    <s v="RGB"/>
    <s v="VTE"/>
    <s v="FMM"/>
    <s v="R_Host"/>
    <s v="Merck"/>
    <n v="0.5"/>
    <n v="3.4951099150174612"/>
    <n v="214.61856428571429"/>
  </r>
  <r>
    <x v="5"/>
    <s v="LGD"/>
    <x v="5"/>
    <x v="2"/>
    <s v="RGB"/>
    <s v="VTE"/>
    <s v="FMM"/>
    <s v="Y/G_Dopant"/>
    <s v="UDC"/>
    <n v="1"/>
    <n v="23.413495650571285"/>
    <n v="75.116497499999994"/>
  </r>
  <r>
    <x v="5"/>
    <s v="LGD"/>
    <x v="5"/>
    <x v="2"/>
    <s v="RGB"/>
    <s v="VTE"/>
    <s v="FMM"/>
    <s v="Y/G_Host"/>
    <s v="DuPont"/>
    <n v="0.15"/>
    <n v="3.9703692034103155"/>
    <n v="187.79124374999995"/>
  </r>
  <r>
    <x v="5"/>
    <s v="LGD"/>
    <x v="5"/>
    <x v="2"/>
    <s v="RGB"/>
    <s v="VTE"/>
    <s v="FMM"/>
    <s v="Y/G_Host"/>
    <s v="LG Chem"/>
    <n v="0.5"/>
    <n v="13.234564011367718"/>
    <n v="625.97081249999985"/>
  </r>
  <r>
    <x v="5"/>
    <s v="LGD"/>
    <x v="5"/>
    <x v="2"/>
    <s v="RGB"/>
    <s v="VTE"/>
    <s v="FMM"/>
    <s v="Y/G_Host"/>
    <s v="Merck"/>
    <n v="0.35"/>
    <n v="9.2641948079574039"/>
    <n v="438.17956874999987"/>
  </r>
  <r>
    <x v="5"/>
    <s v="LGD"/>
    <x v="10"/>
    <x v="2"/>
    <s v="RGB"/>
    <s v="VTE"/>
    <s v="FMM"/>
    <s v="B_Dopant"/>
    <s v="SK JNC"/>
    <n v="1"/>
    <n v="4.2827086854339091"/>
    <n v="12.215915249999997"/>
  </r>
  <r>
    <x v="5"/>
    <s v="LGD"/>
    <x v="10"/>
    <x v="2"/>
    <s v="RGB"/>
    <s v="VTE"/>
    <s v="FMM"/>
    <s v="B_Host"/>
    <s v="DuPont"/>
    <n v="0.2"/>
    <n v="2.5128511682902497"/>
    <n v="83.766276000000019"/>
  </r>
  <r>
    <x v="5"/>
    <s v="LGD"/>
    <x v="10"/>
    <x v="2"/>
    <s v="RGB"/>
    <s v="VTE"/>
    <s v="FMM"/>
    <s v="B_Host"/>
    <s v="Idemitsu Kosan"/>
    <n v="0.6"/>
    <n v="7.5385535048707473"/>
    <n v="251.29882799999999"/>
  </r>
  <r>
    <x v="5"/>
    <s v="LGD"/>
    <x v="10"/>
    <x v="2"/>
    <s v="RGB"/>
    <s v="VTE"/>
    <s v="FMM"/>
    <s v="B_Host"/>
    <s v="LG Chem"/>
    <n v="0.2"/>
    <n v="2.5128511682902497"/>
    <n v="83.766276000000019"/>
  </r>
  <r>
    <x v="5"/>
    <s v="LGD"/>
    <x v="10"/>
    <x v="2"/>
    <s v="RGB"/>
    <s v="VTE"/>
    <s v="FMM"/>
    <s v="CPL"/>
    <s v="LT Materials"/>
    <n v="1"/>
    <n v="1.4460989816876626"/>
    <n v="910.50300000000004"/>
  </r>
  <r>
    <x v="5"/>
    <s v="LGD"/>
    <x v="10"/>
    <x v="2"/>
    <s v="RGB"/>
    <s v="VTE"/>
    <s v="FMM"/>
    <s v="EIL"/>
    <s v="Comet"/>
    <n v="1"/>
    <n v="2.6514399363232778E-2"/>
    <n v="49.793132812499998"/>
  </r>
  <r>
    <x v="5"/>
    <s v="LGD"/>
    <x v="10"/>
    <x v="2"/>
    <s v="RGB"/>
    <s v="VTE"/>
    <s v="FMM"/>
    <s v="ETL"/>
    <s v="Idemitsu Kosan"/>
    <n v="0.5"/>
    <n v="5.5340419636288729"/>
    <n v="335.44847368421051"/>
  </r>
  <r>
    <x v="5"/>
    <s v="LGD"/>
    <x v="10"/>
    <x v="2"/>
    <s v="RGB"/>
    <s v="VTE"/>
    <s v="FMM"/>
    <s v="ETL"/>
    <s v="LG Chem"/>
    <n v="0.5"/>
    <n v="5.5340419636288729"/>
    <n v="335.44847368421051"/>
  </r>
  <r>
    <x v="5"/>
    <s v="LGD"/>
    <x v="10"/>
    <x v="2"/>
    <s v="RGB"/>
    <s v="VTE"/>
    <s v="FMM"/>
    <s v="G_Dopant"/>
    <s v="UDC"/>
    <n v="1"/>
    <n v="2.2127793901008048"/>
    <n v="4.9027084615384613"/>
  </r>
  <r>
    <x v="5"/>
    <s v="LGD"/>
    <x v="10"/>
    <x v="2"/>
    <s v="RGB"/>
    <s v="VTE"/>
    <s v="FMM"/>
    <s v="G_Host"/>
    <s v="LG Chem"/>
    <n v="0.4"/>
    <n v="1.1669261824311175"/>
    <n v="40.062132000000005"/>
  </r>
  <r>
    <x v="5"/>
    <s v="LGD"/>
    <x v="10"/>
    <x v="2"/>
    <s v="RGB"/>
    <s v="VTE"/>
    <s v="FMM"/>
    <s v="G_Host"/>
    <s v="LT Materials"/>
    <n v="0.6"/>
    <n v="1.7503892736466757"/>
    <n v="60.093197999999994"/>
  </r>
  <r>
    <x v="5"/>
    <s v="LGD"/>
    <x v="10"/>
    <x v="2"/>
    <s v="RGB"/>
    <s v="VTE"/>
    <s v="FMM"/>
    <s v="HIL"/>
    <s v="LT Materials"/>
    <n v="1"/>
    <n v="8.9952062963447418E-2"/>
    <n v="46.864124999999994"/>
  </r>
  <r>
    <x v="5"/>
    <s v="LGD"/>
    <x v="10"/>
    <x v="2"/>
    <s v="RGB"/>
    <s v="VTE"/>
    <s v="FMM"/>
    <s v="HTL"/>
    <s v="Merck"/>
    <n v="0.6"/>
    <n v="2.4106488689074599"/>
    <n v="983.34323999999981"/>
  </r>
  <r>
    <x v="5"/>
    <s v="LGD"/>
    <x v="10"/>
    <x v="2"/>
    <s v="RGB"/>
    <s v="VTE"/>
    <s v="FMM"/>
    <s v="HTL"/>
    <s v="Solus AM"/>
    <n v="0.4"/>
    <n v="1.6070992459383069"/>
    <n v="655.56216000000006"/>
  </r>
  <r>
    <x v="5"/>
    <s v="LGD"/>
    <x v="10"/>
    <x v="2"/>
    <s v="RGB"/>
    <s v="VTE"/>
    <s v="FMM"/>
    <s v="n/p_CGL"/>
    <s v="LT Materials"/>
    <n v="0.6"/>
    <n v="9.6283716264221866"/>
    <n v="478.01407499999993"/>
  </r>
  <r>
    <x v="5"/>
    <s v="LGD"/>
    <x v="10"/>
    <x v="2"/>
    <s v="RGB"/>
    <s v="VTE"/>
    <s v="FMM"/>
    <s v="n/p_CGL"/>
    <s v="Merck"/>
    <n v="0.25"/>
    <n v="4.0118215110092441"/>
    <n v="199.17253124999999"/>
  </r>
  <r>
    <x v="5"/>
    <s v="LGD"/>
    <x v="10"/>
    <x v="2"/>
    <s v="RGB"/>
    <s v="VTE"/>
    <s v="FMM"/>
    <s v="n/p_CGL"/>
    <s v="Toray"/>
    <n v="0.15"/>
    <n v="2.4070929066055466"/>
    <n v="119.50351874999998"/>
  </r>
  <r>
    <x v="5"/>
    <s v="LGD"/>
    <x v="10"/>
    <x v="2"/>
    <s v="RGB"/>
    <s v="VTE"/>
    <s v="FMM"/>
    <s v="P_Dopant"/>
    <s v="LG Chem"/>
    <n v="1"/>
    <n v="18.923378805331414"/>
    <n v="70.81689999999999"/>
  </r>
  <r>
    <x v="5"/>
    <s v="LGD"/>
    <x v="10"/>
    <x v="2"/>
    <s v="RGB"/>
    <s v="VTE"/>
    <s v="FMM"/>
    <s v="R_Dopant"/>
    <s v="UDC"/>
    <n v="1"/>
    <n v="1.1473607866986841"/>
    <n v="3.9834506249999997"/>
  </r>
  <r>
    <x v="5"/>
    <s v="LGD"/>
    <x v="10"/>
    <x v="2"/>
    <s v="RGB"/>
    <s v="VTE"/>
    <s v="FMM"/>
    <s v="R_Host"/>
    <s v="LT Materials"/>
    <n v="0.5"/>
    <n v="1.3274663488594829"/>
    <n v="68.287724999999995"/>
  </r>
  <r>
    <x v="5"/>
    <s v="LGD"/>
    <x v="10"/>
    <x v="2"/>
    <s v="RGB"/>
    <s v="VTE"/>
    <s v="FMM"/>
    <s v="R_Host"/>
    <s v="Merck"/>
    <n v="0.5"/>
    <n v="1.3274663488594829"/>
    <n v="68.287724999999995"/>
  </r>
  <r>
    <x v="5"/>
    <s v="SDC"/>
    <x v="8"/>
    <x v="1"/>
    <s v="RGB"/>
    <s v="VTE"/>
    <s v="FMM"/>
    <s v="aETL"/>
    <s v="LG Chem"/>
    <n v="0.2"/>
    <n v="0.91687122394956921"/>
    <n v="51.869250666666794"/>
  </r>
  <r>
    <x v="5"/>
    <s v="SDC"/>
    <x v="8"/>
    <x v="1"/>
    <s v="RGB"/>
    <s v="VTE"/>
    <s v="FMM"/>
    <s v="aETL"/>
    <s v="Solus AM"/>
    <n v="0.8"/>
    <n v="3.6674848957982769"/>
    <n v="207.47700266666718"/>
  </r>
  <r>
    <x v="5"/>
    <s v="SDC"/>
    <x v="8"/>
    <x v="1"/>
    <s v="RGB"/>
    <s v="VTE"/>
    <s v="FMM"/>
    <s v="B_Dopant"/>
    <s v="SFC"/>
    <n v="1"/>
    <n v="1.9020240317136099"/>
    <n v="12.284822526315823"/>
  </r>
  <r>
    <x v="5"/>
    <s v="SDC"/>
    <x v="8"/>
    <x v="1"/>
    <s v="RGB"/>
    <s v="VTE"/>
    <s v="FMM"/>
    <s v="B_Host"/>
    <s v="SFC"/>
    <n v="1"/>
    <n v="3.8821425216183303"/>
    <n v="245.69645052631645"/>
  </r>
  <r>
    <x v="5"/>
    <s v="SDC"/>
    <x v="8"/>
    <x v="1"/>
    <s v="RGB"/>
    <s v="VTE"/>
    <s v="FMM"/>
    <s v="B_Prime"/>
    <s v="Idemitsu Kosan"/>
    <n v="1"/>
    <n v="3.8918588167298869"/>
    <n v="518.69250666666801"/>
  </r>
  <r>
    <x v="5"/>
    <s v="SDC"/>
    <x v="8"/>
    <x v="1"/>
    <s v="RGB"/>
    <s v="VTE"/>
    <s v="FMM"/>
    <s v="CPL"/>
    <s v="Hodogaya"/>
    <n v="0.3"/>
    <n v="0.12364880352998912"/>
    <n v="140.04697680000035"/>
  </r>
  <r>
    <x v="5"/>
    <s v="SDC"/>
    <x v="8"/>
    <x v="1"/>
    <s v="RGB"/>
    <s v="VTE"/>
    <s v="FMM"/>
    <s v="CPL"/>
    <s v="Solus AM"/>
    <n v="0.7"/>
    <n v="0.28851387490330793"/>
    <n v="326.77627920000077"/>
  </r>
  <r>
    <x v="5"/>
    <s v="SDC"/>
    <x v="8"/>
    <x v="1"/>
    <s v="RGB"/>
    <s v="VTE"/>
    <s v="FMM"/>
    <s v="EIL"/>
    <s v="Solus AM"/>
    <n v="1"/>
    <n v="4.5869013053147799E-2"/>
    <n v="103.7385013333336"/>
  </r>
  <r>
    <x v="5"/>
    <s v="SDC"/>
    <x v="8"/>
    <x v="1"/>
    <s v="RGB"/>
    <s v="VTE"/>
    <s v="FMM"/>
    <s v="ETL"/>
    <s v="LG Chem"/>
    <n v="1"/>
    <n v="3.6976685126308864"/>
    <n v="233.41162800000058"/>
  </r>
  <r>
    <x v="5"/>
    <s v="SDC"/>
    <x v="8"/>
    <x v="1"/>
    <s v="RGB"/>
    <s v="VTE"/>
    <s v="FMM"/>
    <s v="G_Dopant"/>
    <s v="UDC"/>
    <n v="1"/>
    <n v="8.3209850038546698"/>
    <n v="39.527946197701255"/>
  </r>
  <r>
    <x v="5"/>
    <s v="SDC"/>
    <x v="8"/>
    <x v="1"/>
    <s v="RGB"/>
    <s v="VTE"/>
    <s v="FMM"/>
    <s v="G_Host"/>
    <s v="LG Chem"/>
    <n v="0.3"/>
    <n v="3.4840022021129928"/>
    <n v="182.43667475862119"/>
  </r>
  <r>
    <x v="5"/>
    <s v="SDC"/>
    <x v="8"/>
    <x v="1"/>
    <s v="RGB"/>
    <s v="VTE"/>
    <s v="FMM"/>
    <s v="G_Host"/>
    <s v="Samsung SDI"/>
    <n v="0.7"/>
    <n v="8.1293384715969825"/>
    <n v="425.68557443678276"/>
  </r>
  <r>
    <x v="5"/>
    <s v="SDC"/>
    <x v="8"/>
    <x v="1"/>
    <s v="RGB"/>
    <s v="VTE"/>
    <s v="FMM"/>
    <s v="G_Prime"/>
    <s v="Duksan Neolux"/>
    <n v="1"/>
    <n v="6.1703275933440525"/>
    <n v="778.03876000000207"/>
  </r>
  <r>
    <x v="5"/>
    <s v="SDC"/>
    <x v="8"/>
    <x v="1"/>
    <s v="RGB"/>
    <s v="VTE"/>
    <s v="FMM"/>
    <s v="HIL"/>
    <s v="Duksan Neolux"/>
    <n v="0.9"/>
    <n v="9.8741724918620974E-2"/>
    <n v="112.0375814400003"/>
  </r>
  <r>
    <x v="5"/>
    <s v="SDC"/>
    <x v="8"/>
    <x v="1"/>
    <s v="RGB"/>
    <s v="VTE"/>
    <s v="FMM"/>
    <s v="HIL"/>
    <s v="Solus AM"/>
    <n v="0.1"/>
    <n v="1.0971302768735662E-2"/>
    <n v="12.448620160000033"/>
  </r>
  <r>
    <x v="5"/>
    <s v="SDC"/>
    <x v="8"/>
    <x v="1"/>
    <s v="RGB"/>
    <s v="VTE"/>
    <s v="FMM"/>
    <s v="HTL"/>
    <s v="Duksan Neolux"/>
    <n v="0.6"/>
    <n v="0.82648642641498671"/>
    <n v="800.26843885714493"/>
  </r>
  <r>
    <x v="5"/>
    <s v="SDC"/>
    <x v="8"/>
    <x v="1"/>
    <s v="RGB"/>
    <s v="VTE"/>
    <s v="FMM"/>
    <s v="HTL"/>
    <s v="Solus AM"/>
    <n v="0.4"/>
    <n v="0.55099095094332451"/>
    <n v="533.51229257142995"/>
  </r>
  <r>
    <x v="5"/>
    <s v="SDC"/>
    <x v="8"/>
    <x v="1"/>
    <s v="RGB"/>
    <s v="VTE"/>
    <s v="FMM"/>
    <s v="P_Dopant"/>
    <s v="Novaled"/>
    <n v="1"/>
    <n v="3.5839431723495889"/>
    <n v="17.635545226666714"/>
  </r>
  <r>
    <x v="5"/>
    <s v="SDC"/>
    <x v="8"/>
    <x v="1"/>
    <s v="RGB"/>
    <s v="VTE"/>
    <s v="FMM"/>
    <s v="R_Dopant"/>
    <s v="UDC"/>
    <n v="1"/>
    <n v="4.2605111566703764"/>
    <n v="25.307634391208861"/>
  </r>
  <r>
    <x v="5"/>
    <s v="SDC"/>
    <x v="8"/>
    <x v="1"/>
    <s v="RGB"/>
    <s v="VTE"/>
    <s v="FMM"/>
    <s v="R_Host"/>
    <s v="Duksan Neolux"/>
    <n v="0.9"/>
    <n v="10.420953858219912"/>
    <n v="569.42177380219925"/>
  </r>
  <r>
    <x v="5"/>
    <s v="SDC"/>
    <x v="8"/>
    <x v="1"/>
    <s v="RGB"/>
    <s v="VTE"/>
    <s v="FMM"/>
    <s v="R_Host"/>
    <s v="DuPont"/>
    <n v="0.1"/>
    <n v="1.1578837620244344"/>
    <n v="63.26908597802214"/>
  </r>
  <r>
    <x v="5"/>
    <s v="SDC"/>
    <x v="8"/>
    <x v="1"/>
    <s v="RGB"/>
    <s v="VTE"/>
    <s v="FMM"/>
    <s v="R_Prime"/>
    <s v="Duksan Neolux"/>
    <n v="1"/>
    <n v="10.749895517351524"/>
    <n v="1348.6005173333369"/>
  </r>
  <r>
    <x v="5"/>
    <s v="SDC"/>
    <x v="3"/>
    <x v="1"/>
    <s v="RGB"/>
    <s v="VTE"/>
    <s v="FMM"/>
    <s v="aETL"/>
    <s v="LG Chem"/>
    <n v="0.7"/>
    <n v="2.1006319176032502"/>
    <n v="83.481373499999989"/>
  </r>
  <r>
    <x v="5"/>
    <s v="SDC"/>
    <x v="3"/>
    <x v="1"/>
    <s v="RGB"/>
    <s v="VTE"/>
    <s v="FMM"/>
    <s v="aETL"/>
    <s v="Solus AM"/>
    <n v="0.3"/>
    <n v="0.90027082182996443"/>
    <n v="35.777731499999994"/>
  </r>
  <r>
    <x v="5"/>
    <s v="SDC"/>
    <x v="3"/>
    <x v="1"/>
    <s v="RGB"/>
    <s v="VTE"/>
    <s v="FMM"/>
    <s v="B_Dopant"/>
    <s v="SFC"/>
    <n v="0.5"/>
    <n v="2.5118066151134033"/>
    <n v="11.298231000000001"/>
  </r>
  <r>
    <x v="5"/>
    <s v="SDC"/>
    <x v="3"/>
    <x v="1"/>
    <s v="RGB"/>
    <s v="VTE"/>
    <s v="FMM"/>
    <s v="B_Dopant"/>
    <s v="SK JNC"/>
    <n v="0.5"/>
    <n v="2.5118066151134033"/>
    <n v="11.298231000000001"/>
  </r>
  <r>
    <x v="5"/>
    <s v="SDC"/>
    <x v="3"/>
    <x v="1"/>
    <s v="RGB"/>
    <s v="VTE"/>
    <s v="FMM"/>
    <s v="B_Host"/>
    <s v="SFC"/>
    <n v="1"/>
    <n v="11.493849438686254"/>
    <n v="451.92923999999999"/>
  </r>
  <r>
    <x v="5"/>
    <s v="SDC"/>
    <x v="3"/>
    <x v="1"/>
    <s v="RGB"/>
    <s v="VTE"/>
    <s v="FMM"/>
    <s v="B_Prime"/>
    <s v="Idemitsu Kosan"/>
    <n v="1"/>
    <n v="6.5739192391725032"/>
    <n v="763.25827200000003"/>
  </r>
  <r>
    <x v="5"/>
    <s v="SDC"/>
    <x v="3"/>
    <x v="1"/>
    <s v="RGB"/>
    <s v="VTE"/>
    <s v="FMM"/>
    <s v="CPL"/>
    <s v="Hodogaya"/>
    <n v="0.5"/>
    <n v="1.3653322969801114"/>
    <n v="333.92549399999996"/>
  </r>
  <r>
    <x v="5"/>
    <s v="SDC"/>
    <x v="3"/>
    <x v="1"/>
    <s v="RGB"/>
    <s v="VTE"/>
    <s v="FMM"/>
    <s v="CPL"/>
    <s v="Solus AM"/>
    <n v="0.5"/>
    <n v="1.3653322969801114"/>
    <n v="333.92549399999996"/>
  </r>
  <r>
    <x v="5"/>
    <s v="SDC"/>
    <x v="3"/>
    <x v="1"/>
    <s v="RGB"/>
    <s v="VTE"/>
    <s v="FMM"/>
    <s v="EIL"/>
    <s v="Solus AM"/>
    <n v="1"/>
    <n v="4.7699259843467234E-2"/>
    <n v="95.407284000000004"/>
  </r>
  <r>
    <x v="5"/>
    <s v="SDC"/>
    <x v="3"/>
    <x v="1"/>
    <s v="RGB"/>
    <s v="VTE"/>
    <s v="FMM"/>
    <s v="ETL"/>
    <s v="LG Chem"/>
    <n v="0.5"/>
    <n v="1.2405849457374543"/>
    <n v="53.666597249999988"/>
  </r>
  <r>
    <x v="5"/>
    <s v="SDC"/>
    <x v="3"/>
    <x v="1"/>
    <s v="RGB"/>
    <s v="VTE"/>
    <s v="FMM"/>
    <s v="ETL"/>
    <s v="Novaled"/>
    <n v="0.5"/>
    <n v="1.2405849457374543"/>
    <n v="53.666597249999988"/>
  </r>
  <r>
    <x v="5"/>
    <s v="SDC"/>
    <x v="3"/>
    <x v="1"/>
    <s v="RGB"/>
    <s v="VTE"/>
    <s v="FMM"/>
    <s v="G_Dopant"/>
    <s v="UDC"/>
    <n v="1"/>
    <n v="34.114661737628822"/>
    <n v="83.399125841379316"/>
  </r>
  <r>
    <x v="5"/>
    <s v="SDC"/>
    <x v="3"/>
    <x v="1"/>
    <s v="RGB"/>
    <s v="VTE"/>
    <s v="FMM"/>
    <s v="G_Host"/>
    <s v="Samsung SDI"/>
    <n v="1"/>
    <n v="44.385335792067764"/>
    <n v="1283.0634744827587"/>
  </r>
  <r>
    <x v="5"/>
    <s v="SDC"/>
    <x v="3"/>
    <x v="1"/>
    <s v="RGB"/>
    <s v="VTE"/>
    <s v="FMM"/>
    <s v="G_Prime"/>
    <s v="Duksan Neolux"/>
    <n v="0.3"/>
    <n v="1.825010537863661"/>
    <n v="177.099770925"/>
  </r>
  <r>
    <x v="5"/>
    <s v="SDC"/>
    <x v="3"/>
    <x v="1"/>
    <s v="RGB"/>
    <s v="VTE"/>
    <s v="FMM"/>
    <s v="G_Prime"/>
    <s v="Merck"/>
    <n v="0.7"/>
    <n v="4.258357921681875"/>
    <n v="413.23279882500003"/>
  </r>
  <r>
    <x v="5"/>
    <s v="SDC"/>
    <x v="3"/>
    <x v="1"/>
    <s v="RGB"/>
    <s v="VTE"/>
    <s v="FMM"/>
    <s v="HIL"/>
    <s v="Duksan Neolux"/>
    <n v="1"/>
    <n v="0.1440747177434831"/>
    <n v="57.244370400000001"/>
  </r>
  <r>
    <x v="5"/>
    <s v="SDC"/>
    <x v="3"/>
    <x v="1"/>
    <s v="RGB"/>
    <s v="VTE"/>
    <s v="FMM"/>
    <s v="HTL"/>
    <s v="Duksan Neolux"/>
    <n v="1"/>
    <n v="1.537966666681821"/>
    <n v="613.33253999999988"/>
  </r>
  <r>
    <x v="5"/>
    <s v="SDC"/>
    <x v="3"/>
    <x v="1"/>
    <s v="RGB"/>
    <s v="VTE"/>
    <s v="FMM"/>
    <s v="n/p_CGL"/>
    <s v="Duksan Neolux"/>
    <n v="0.5"/>
    <n v="1.0575751300487197"/>
    <n v="89.444328749999997"/>
  </r>
  <r>
    <x v="5"/>
    <s v="SDC"/>
    <x v="3"/>
    <x v="1"/>
    <s v="RGB"/>
    <s v="VTE"/>
    <s v="FMM"/>
    <s v="n/p_CGL"/>
    <s v="Toray"/>
    <n v="0.5"/>
    <n v="1.0575751300487197"/>
    <n v="89.444328749999997"/>
  </r>
  <r>
    <x v="5"/>
    <s v="SDC"/>
    <x v="3"/>
    <x v="1"/>
    <s v="RGB"/>
    <s v="VTE"/>
    <s v="FMM"/>
    <s v="P_Dopant"/>
    <s v="Novaled"/>
    <n v="1"/>
    <n v="8.9794359745589745"/>
    <n v="38.162913600000003"/>
  </r>
  <r>
    <x v="5"/>
    <s v="SDC"/>
    <x v="3"/>
    <x v="1"/>
    <s v="RGB"/>
    <s v="VTE"/>
    <s v="FMM"/>
    <s v="R_Dopant"/>
    <s v="UDC"/>
    <n v="1"/>
    <n v="10.346586042788759"/>
    <n v="47.179426153846158"/>
  </r>
  <r>
    <x v="5"/>
    <s v="SDC"/>
    <x v="3"/>
    <x v="1"/>
    <s v="RGB"/>
    <s v="VTE"/>
    <s v="FMM"/>
    <s v="R_Host"/>
    <s v="DuPont"/>
    <n v="1"/>
    <n v="30.109089785860888"/>
    <n v="1258.1180307692307"/>
  </r>
  <r>
    <x v="5"/>
    <s v="SDC"/>
    <x v="3"/>
    <x v="1"/>
    <s v="RGB"/>
    <s v="VTE"/>
    <s v="FMM"/>
    <s v="R_Prime"/>
    <s v="Duksan Neolux"/>
    <n v="0.7"/>
    <n v="7.5825292390415147"/>
    <n v="734.63608679999993"/>
  </r>
  <r>
    <x v="5"/>
    <s v="SDC"/>
    <x v="3"/>
    <x v="1"/>
    <s v="RGB"/>
    <s v="VTE"/>
    <s v="FMM"/>
    <s v="R_Prime"/>
    <s v="Idemitsu Kosan"/>
    <n v="0.3"/>
    <n v="3.2496553881606487"/>
    <n v="314.8440372"/>
  </r>
  <r>
    <x v="5"/>
    <s v="SDC"/>
    <x v="6"/>
    <x v="0"/>
    <s v="RGB"/>
    <s v="VTE"/>
    <s v="FMM"/>
    <s v="aETL"/>
    <s v="LG Chem"/>
    <n v="0.45"/>
    <n v="9.4150511286311485"/>
    <n v="412.70807599999978"/>
  </r>
  <r>
    <x v="5"/>
    <s v="SDC"/>
    <x v="6"/>
    <x v="0"/>
    <s v="RGB"/>
    <s v="VTE"/>
    <s v="FMM"/>
    <s v="aETL"/>
    <s v="Solus AM"/>
    <n v="0.55000000000000004"/>
    <n v="11.507284712771403"/>
    <n v="504.42098177777751"/>
  </r>
  <r>
    <x v="5"/>
    <s v="SDC"/>
    <x v="6"/>
    <x v="0"/>
    <s v="RGB"/>
    <s v="VTE"/>
    <s v="FMM"/>
    <s v="B_Dopant"/>
    <s v="SFC"/>
    <n v="1"/>
    <n v="13.291634447256071"/>
    <n v="65.164433052631551"/>
  </r>
  <r>
    <x v="5"/>
    <s v="SDC"/>
    <x v="6"/>
    <x v="0"/>
    <s v="RGB"/>
    <s v="VTE"/>
    <s v="FMM"/>
    <s v="B_Host"/>
    <s v="SFC"/>
    <n v="1"/>
    <n v="31.688057363348047"/>
    <n v="1303.2886610526309"/>
  </r>
  <r>
    <x v="5"/>
    <s v="SDC"/>
    <x v="6"/>
    <x v="0"/>
    <s v="RGB"/>
    <s v="VTE"/>
    <s v="FMM"/>
    <s v="B_Prime"/>
    <s v="Hodogaya"/>
    <n v="0.3"/>
    <n v="5.1294629474191158"/>
    <n v="660.33292159999974"/>
  </r>
  <r>
    <x v="5"/>
    <s v="SDC"/>
    <x v="6"/>
    <x v="0"/>
    <s v="RGB"/>
    <s v="VTE"/>
    <s v="FMM"/>
    <s v="B_Prime"/>
    <s v="Idemitsu Kosan"/>
    <n v="0.7"/>
    <n v="11.968746877311268"/>
    <n v="1540.7768170666657"/>
  </r>
  <r>
    <x v="5"/>
    <s v="SDC"/>
    <x v="6"/>
    <x v="0"/>
    <s v="RGB"/>
    <s v="VTE"/>
    <s v="FMM"/>
    <s v="CPL"/>
    <s v="Dongjin Semichem"/>
    <n v="0.5"/>
    <n v="2.2601099821734612"/>
    <n v="1238.1242279999992"/>
  </r>
  <r>
    <x v="5"/>
    <s v="SDC"/>
    <x v="6"/>
    <x v="0"/>
    <s v="RGB"/>
    <s v="VTE"/>
    <s v="FMM"/>
    <s v="CPL"/>
    <s v="Hodogaya"/>
    <n v="0.1"/>
    <n v="0.45202199643469221"/>
    <n v="247.62484559999984"/>
  </r>
  <r>
    <x v="5"/>
    <s v="SDC"/>
    <x v="6"/>
    <x v="0"/>
    <s v="RGB"/>
    <s v="VTE"/>
    <s v="FMM"/>
    <s v="CPL"/>
    <s v="Solus AM"/>
    <n v="0.4"/>
    <n v="1.8080879857387688"/>
    <n v="990.49938239999938"/>
  </r>
  <r>
    <x v="5"/>
    <s v="SDC"/>
    <x v="6"/>
    <x v="0"/>
    <s v="RGB"/>
    <s v="VTE"/>
    <s v="FMM"/>
    <s v="EIL"/>
    <s v="Materion"/>
    <n v="0.3"/>
    <n v="7.520611913408147E-2"/>
    <n v="165.08323039999993"/>
  </r>
  <r>
    <x v="5"/>
    <s v="SDC"/>
    <x v="6"/>
    <x v="0"/>
    <s v="RGB"/>
    <s v="VTE"/>
    <s v="FMM"/>
    <s v="EIL"/>
    <s v="Solus AM"/>
    <n v="0.7"/>
    <n v="0.1754809446461901"/>
    <n v="385.19420426666642"/>
  </r>
  <r>
    <x v="5"/>
    <s v="SDC"/>
    <x v="6"/>
    <x v="0"/>
    <s v="RGB"/>
    <s v="VTE"/>
    <s v="FMM"/>
    <s v="ETL"/>
    <s v="LG Chem"/>
    <n v="1"/>
    <n v="26.051700331348506"/>
    <n v="1238.1242279999992"/>
  </r>
  <r>
    <x v="5"/>
    <s v="SDC"/>
    <x v="6"/>
    <x v="0"/>
    <s v="RGB"/>
    <s v="VTE"/>
    <s v="FMM"/>
    <s v="G_Dopant"/>
    <s v="UDC"/>
    <n v="1"/>
    <n v="87.820790772752815"/>
    <n v="239.94655581395335"/>
  </r>
  <r>
    <x v="5"/>
    <s v="SDC"/>
    <x v="6"/>
    <x v="0"/>
    <s v="RGB"/>
    <s v="VTE"/>
    <s v="FMM"/>
    <s v="G_Host"/>
    <s v="Samsung SDI"/>
    <n v="1"/>
    <n v="125.13526475038901"/>
    <n v="3605.2659512643654"/>
  </r>
  <r>
    <x v="5"/>
    <s v="SDC"/>
    <x v="6"/>
    <x v="0"/>
    <s v="RGB"/>
    <s v="VTE"/>
    <s v="FMM"/>
    <s v="G_Prime"/>
    <s v="Duksan Neolux"/>
    <n v="0.8"/>
    <n v="25.85288807704675"/>
    <n v="2723.8733015999992"/>
  </r>
  <r>
    <x v="5"/>
    <s v="SDC"/>
    <x v="6"/>
    <x v="0"/>
    <s v="RGB"/>
    <s v="VTE"/>
    <s v="FMM"/>
    <s v="G_Prime"/>
    <s v="Merck"/>
    <n v="0.2"/>
    <n v="6.4632220192616874"/>
    <n v="680.9683253999998"/>
  </r>
  <r>
    <x v="5"/>
    <s v="SDC"/>
    <x v="6"/>
    <x v="0"/>
    <s v="RGB"/>
    <s v="VTE"/>
    <s v="FMM"/>
    <s v="HIL"/>
    <s v="Duksan Neolux"/>
    <n v="0.6"/>
    <n v="0.9521720966630145"/>
    <n v="396.19975295999984"/>
  </r>
  <r>
    <x v="5"/>
    <s v="SDC"/>
    <x v="6"/>
    <x v="0"/>
    <s v="RGB"/>
    <s v="VTE"/>
    <s v="FMM"/>
    <s v="HIL"/>
    <s v="Solus AM"/>
    <n v="0.4"/>
    <n v="0.63478139777534293"/>
    <n v="264.13316863999989"/>
  </r>
  <r>
    <x v="5"/>
    <s v="SDC"/>
    <x v="6"/>
    <x v="0"/>
    <s v="RGB"/>
    <s v="VTE"/>
    <s v="FMM"/>
    <s v="HTL"/>
    <s v="Duksan Neolux"/>
    <n v="0.6"/>
    <n v="10.137165583147276"/>
    <n v="4244.997353142855"/>
  </r>
  <r>
    <x v="5"/>
    <s v="SDC"/>
    <x v="6"/>
    <x v="0"/>
    <s v="RGB"/>
    <s v="VTE"/>
    <s v="FMM"/>
    <s v="HTL"/>
    <s v="Solus AM"/>
    <n v="0.4"/>
    <n v="6.7581103887648508"/>
    <n v="2829.9982354285698"/>
  </r>
  <r>
    <x v="5"/>
    <s v="SDC"/>
    <x v="6"/>
    <x v="0"/>
    <s v="RGB"/>
    <s v="VTE"/>
    <s v="FMM"/>
    <s v="P_Dopant"/>
    <s v="Novaled"/>
    <n v="1"/>
    <n v="21.04548543963779"/>
    <n v="93.547163893333291"/>
  </r>
  <r>
    <x v="5"/>
    <s v="SDC"/>
    <x v="6"/>
    <x v="0"/>
    <s v="RGB"/>
    <s v="VTE"/>
    <s v="FMM"/>
    <s v="R_Dopant"/>
    <s v="UDC"/>
    <n v="1"/>
    <n v="31.212613646547481"/>
    <n v="136.05760747252742"/>
  </r>
  <r>
    <x v="5"/>
    <s v="SDC"/>
    <x v="6"/>
    <x v="0"/>
    <s v="RGB"/>
    <s v="VTE"/>
    <s v="FMM"/>
    <s v="R_Host"/>
    <s v="Duksan Neolux"/>
    <n v="0.28000000000000003"/>
    <n v="28.782066450667234"/>
    <n v="1015.8968024615381"/>
  </r>
  <r>
    <x v="5"/>
    <s v="SDC"/>
    <x v="6"/>
    <x v="0"/>
    <s v="RGB"/>
    <s v="VTE"/>
    <s v="FMM"/>
    <s v="R_Host"/>
    <s v="DuPont"/>
    <n v="0.72"/>
    <n v="74.011028016001433"/>
    <n v="2612.3060634725257"/>
  </r>
  <r>
    <x v="5"/>
    <s v="SDC"/>
    <x v="6"/>
    <x v="0"/>
    <s v="RGB"/>
    <s v="VTE"/>
    <s v="FMM"/>
    <s v="R_Prime"/>
    <s v="Duksan Neolux"/>
    <n v="1"/>
    <n v="55.01305471712449"/>
    <n v="6053.0517813333299"/>
  </r>
  <r>
    <x v="5"/>
    <s v="SDC"/>
    <x v="7"/>
    <x v="2"/>
    <s v="Blue"/>
    <s v="VTE"/>
    <s v="Open"/>
    <s v="aETL"/>
    <s v="LG Chem"/>
    <n v="0.3"/>
    <n v="2.200227271508933"/>
    <n v="119.28262500000001"/>
  </r>
  <r>
    <x v="5"/>
    <s v="SDC"/>
    <x v="7"/>
    <x v="2"/>
    <s v="Blue"/>
    <s v="VTE"/>
    <s v="Open"/>
    <s v="aETL"/>
    <s v="Novaled"/>
    <n v="0.7"/>
    <n v="5.1338636335208427"/>
    <n v="278.32612499999999"/>
  </r>
  <r>
    <x v="5"/>
    <s v="SDC"/>
    <x v="7"/>
    <x v="2"/>
    <s v="Blue"/>
    <s v="VTE"/>
    <s v="Open"/>
    <s v="B_Dopant"/>
    <s v="Idemitsu Kosan"/>
    <n v="1"/>
    <n v="2.6538255991419981"/>
    <n v="15.147"/>
  </r>
  <r>
    <x v="5"/>
    <s v="SDC"/>
    <x v="7"/>
    <x v="2"/>
    <s v="Blue"/>
    <s v="VTE"/>
    <s v="Open"/>
    <s v="B_Host"/>
    <s v="Idemitsu Kosan"/>
    <n v="0.8"/>
    <n v="11.286526521600003"/>
    <n v="415.46057142857148"/>
  </r>
  <r>
    <x v="5"/>
    <s v="SDC"/>
    <x v="7"/>
    <x v="2"/>
    <s v="Blue"/>
    <s v="VTE"/>
    <s v="Open"/>
    <s v="B_Host"/>
    <s v="SFC"/>
    <n v="0.2"/>
    <n v="2.8216316304000006"/>
    <n v="103.86514285714287"/>
  </r>
  <r>
    <x v="5"/>
    <s v="SDC"/>
    <x v="7"/>
    <x v="2"/>
    <s v="Blue"/>
    <s v="VTE"/>
    <s v="Open"/>
    <s v="B_Prime"/>
    <s v="Duksan Neolux"/>
    <n v="0.7"/>
    <n v="3.6283336284401249"/>
    <n v="340.80749999999995"/>
  </r>
  <r>
    <x v="5"/>
    <s v="SDC"/>
    <x v="7"/>
    <x v="2"/>
    <s v="Blue"/>
    <s v="VTE"/>
    <s v="Open"/>
    <s v="B_Prime"/>
    <s v="Idemitsu Kosan"/>
    <n v="0.3"/>
    <n v="1.5550001264743394"/>
    <n v="146.06035714285713"/>
  </r>
  <r>
    <x v="5"/>
    <s v="SDC"/>
    <x v="7"/>
    <x v="2"/>
    <s v="Blue"/>
    <s v="VTE"/>
    <s v="Open"/>
    <s v="CPL"/>
    <s v="Hodogaya"/>
    <n v="1"/>
    <n v="0.80215903669219679"/>
    <n v="605.88"/>
  </r>
  <r>
    <x v="5"/>
    <s v="SDC"/>
    <x v="7"/>
    <x v="2"/>
    <s v="Blue"/>
    <s v="VTE"/>
    <s v="Open"/>
    <s v="EIL"/>
    <s v="DuPont"/>
    <n v="0.5"/>
    <n v="8.0698286649579266E-3"/>
    <n v="23.667187500000001"/>
  </r>
  <r>
    <x v="5"/>
    <s v="SDC"/>
    <x v="7"/>
    <x v="2"/>
    <s v="Blue"/>
    <s v="VTE"/>
    <s v="Open"/>
    <s v="EIL"/>
    <s v="Unknown"/>
    <n v="0.5"/>
    <n v="8.0698286649579266E-3"/>
    <n v="23.667187500000001"/>
  </r>
  <r>
    <x v="5"/>
    <s v="SDC"/>
    <x v="7"/>
    <x v="2"/>
    <s v="Blue"/>
    <s v="VTE"/>
    <s v="Open"/>
    <s v="ETL"/>
    <s v="LG Chem"/>
    <n v="0.4"/>
    <n v="4.383279164418119"/>
    <n v="239.16315789473688"/>
  </r>
  <r>
    <x v="5"/>
    <s v="SDC"/>
    <x v="7"/>
    <x v="2"/>
    <s v="Blue"/>
    <s v="VTE"/>
    <s v="Open"/>
    <s v="ETL"/>
    <s v="Novaled"/>
    <n v="0.6"/>
    <n v="6.574918746627179"/>
    <n v="358.74473684210528"/>
  </r>
  <r>
    <x v="5"/>
    <s v="SDC"/>
    <x v="7"/>
    <x v="2"/>
    <s v="Blue"/>
    <s v="VTE"/>
    <s v="Open"/>
    <s v="G_Dopant"/>
    <s v="UDC"/>
    <n v="1"/>
    <n v="7.3218471947217196"/>
    <n v="21.128123076923078"/>
  </r>
  <r>
    <x v="5"/>
    <s v="SDC"/>
    <x v="7"/>
    <x v="2"/>
    <s v="Blue"/>
    <s v="VTE"/>
    <s v="Open"/>
    <s v="G_Host"/>
    <s v="Samsung SDI"/>
    <n v="1"/>
    <n v="6.1236103347140318"/>
    <n v="294.28457142857138"/>
  </r>
  <r>
    <x v="5"/>
    <s v="SDC"/>
    <x v="7"/>
    <x v="2"/>
    <s v="Blue"/>
    <s v="VTE"/>
    <s v="Open"/>
    <s v="G_Prime"/>
    <s v="Duksan Neolux"/>
    <n v="1"/>
    <n v="2.93957452964501"/>
    <n v="331.34062499999993"/>
  </r>
  <r>
    <x v="5"/>
    <s v="SDC"/>
    <x v="7"/>
    <x v="2"/>
    <s v="Blue"/>
    <s v="VTE"/>
    <s v="Open"/>
    <s v="HTL"/>
    <s v="Duksan Neolux"/>
    <n v="0.5"/>
    <n v="2.4928059627801127"/>
    <n v="1022.4224999999999"/>
  </r>
  <r>
    <x v="5"/>
    <s v="SDC"/>
    <x v="7"/>
    <x v="2"/>
    <s v="Blue"/>
    <s v="VTE"/>
    <s v="Open"/>
    <s v="HTL"/>
    <s v="Merck"/>
    <n v="0.5"/>
    <n v="2.4928059627801127"/>
    <n v="1022.4224999999999"/>
  </r>
  <r>
    <x v="5"/>
    <s v="SDC"/>
    <x v="7"/>
    <x v="2"/>
    <s v="Blue"/>
    <s v="VTE"/>
    <s v="Open"/>
    <s v="n/p_CGL"/>
    <s v="Merck"/>
    <n v="0.6"/>
    <n v="9.7420129328965608"/>
    <n v="454.41"/>
  </r>
  <r>
    <x v="5"/>
    <s v="SDC"/>
    <x v="7"/>
    <x v="2"/>
    <s v="Blue"/>
    <s v="VTE"/>
    <s v="Open"/>
    <s v="n/p_CGL"/>
    <s v="Toray"/>
    <n v="0.4"/>
    <n v="6.4946752885977075"/>
    <n v="302.94"/>
  </r>
  <r>
    <x v="5"/>
    <s v="SDC"/>
    <x v="7"/>
    <x v="2"/>
    <s v="Blue"/>
    <s v="VTE"/>
    <s v="Open"/>
    <s v="P_Dopant"/>
    <s v="Novaled"/>
    <n v="1"/>
    <n v="25.110526921885722"/>
    <n v="105.0192"/>
  </r>
  <r>
    <x v="5"/>
    <s v="Tianma"/>
    <x v="0"/>
    <x v="0"/>
    <s v="RGB"/>
    <s v="VTE"/>
    <s v="FMM"/>
    <s v="aETL"/>
    <s v="Solus AM"/>
    <n v="0.65"/>
    <n v="6.7572648880186144"/>
    <n v="276.12950624999996"/>
  </r>
  <r>
    <x v="5"/>
    <s v="Tianma"/>
    <x v="0"/>
    <x v="0"/>
    <s v="RGB"/>
    <s v="VTE"/>
    <s v="FMM"/>
    <s v="aETL"/>
    <s v="Sunera"/>
    <n v="0.35"/>
    <n v="3.6385272473946384"/>
    <n v="148.68511874999999"/>
  </r>
  <r>
    <x v="5"/>
    <s v="Tianma"/>
    <x v="0"/>
    <x v="0"/>
    <s v="RGB"/>
    <s v="VTE"/>
    <s v="FMM"/>
    <s v="B_Dopant"/>
    <s v="Sunera"/>
    <n v="1"/>
    <n v="6.7620207292536287"/>
    <n v="27.705301630434779"/>
  </r>
  <r>
    <x v="5"/>
    <s v="Tianma"/>
    <x v="0"/>
    <x v="0"/>
    <s v="RGB"/>
    <s v="VTE"/>
    <s v="FMM"/>
    <s v="B_Host"/>
    <s v="Idemitsu Kosan"/>
    <n v="0.7"/>
    <n v="11.153318282566637"/>
    <n v="387.87422282608691"/>
  </r>
  <r>
    <x v="5"/>
    <s v="Tianma"/>
    <x v="0"/>
    <x v="0"/>
    <s v="RGB"/>
    <s v="VTE"/>
    <s v="FMM"/>
    <s v="B_Host"/>
    <s v="LG Chem"/>
    <n v="0.3"/>
    <n v="4.7799935496714161"/>
    <n v="166.23180978260868"/>
  </r>
  <r>
    <x v="5"/>
    <s v="Tianma"/>
    <x v="0"/>
    <x v="0"/>
    <s v="RGB"/>
    <s v="VTE"/>
    <s v="FMM"/>
    <s v="B_Prime"/>
    <s v="Idemitsu Kosan"/>
    <n v="0.7"/>
    <n v="8.4132308813491381"/>
    <n v="867.32985937499996"/>
  </r>
  <r>
    <x v="5"/>
    <s v="Tianma"/>
    <x v="0"/>
    <x v="0"/>
    <s v="RGB"/>
    <s v="VTE"/>
    <s v="FMM"/>
    <s v="B_Prime"/>
    <s v="Unknown"/>
    <n v="0.3"/>
    <n v="3.6056703777210592"/>
    <n v="371.71279687499998"/>
  </r>
  <r>
    <x v="5"/>
    <s v="Tianma"/>
    <x v="0"/>
    <x v="0"/>
    <s v="RGB"/>
    <s v="VTE"/>
    <s v="FMM"/>
    <s v="CPL"/>
    <s v="Aglaia Tech"/>
    <n v="0.5"/>
    <n v="0.82480642182295105"/>
    <n v="446.05535624999987"/>
  </r>
  <r>
    <x v="5"/>
    <s v="Tianma"/>
    <x v="0"/>
    <x v="0"/>
    <s v="RGB"/>
    <s v="VTE"/>
    <s v="FMM"/>
    <s v="CPL"/>
    <s v="Lumilan"/>
    <n v="0.5"/>
    <n v="0.82480642182295105"/>
    <n v="446.05535624999987"/>
  </r>
  <r>
    <x v="5"/>
    <s v="Tianma"/>
    <x v="0"/>
    <x v="0"/>
    <s v="RGB"/>
    <s v="VTE"/>
    <s v="FMM"/>
    <s v="EIL"/>
    <s v="Hyperion"/>
    <n v="0.5"/>
    <n v="9.1347927112304952E-2"/>
    <n v="169.92585"/>
  </r>
  <r>
    <x v="5"/>
    <s v="Tianma"/>
    <x v="0"/>
    <x v="0"/>
    <s v="RGB"/>
    <s v="VTE"/>
    <s v="FMM"/>
    <s v="EIL"/>
    <s v="Jilin OLED"/>
    <n v="0.5"/>
    <n v="9.1347927112304952E-2"/>
    <n v="169.92585"/>
  </r>
  <r>
    <x v="5"/>
    <s v="Tianma"/>
    <x v="0"/>
    <x v="0"/>
    <s v="RGB"/>
    <s v="VTE"/>
    <s v="FMM"/>
    <s v="ETL"/>
    <s v="Hyperion"/>
    <n v="0.3"/>
    <n v="2.6987476864693756"/>
    <n v="122.34661199999996"/>
  </r>
  <r>
    <x v="5"/>
    <s v="Tianma"/>
    <x v="0"/>
    <x v="0"/>
    <s v="RGB"/>
    <s v="VTE"/>
    <s v="FMM"/>
    <s v="ETL"/>
    <s v="LG Chem"/>
    <n v="0.5"/>
    <n v="4.4979128107822923"/>
    <n v="203.91101999999992"/>
  </r>
  <r>
    <x v="5"/>
    <s v="Tianma"/>
    <x v="0"/>
    <x v="0"/>
    <s v="RGB"/>
    <s v="VTE"/>
    <s v="FMM"/>
    <s v="ETL"/>
    <s v="Unknown"/>
    <n v="0.2"/>
    <n v="1.7991651243129168"/>
    <n v="81.564407999999972"/>
  </r>
  <r>
    <x v="5"/>
    <s v="Tianma"/>
    <x v="0"/>
    <x v="0"/>
    <s v="RGB"/>
    <s v="VTE"/>
    <s v="FMM"/>
    <s v="G_Dopant"/>
    <s v="UDC"/>
    <n v="1"/>
    <n v="29.492200130840398"/>
    <n v="53.976446470588215"/>
  </r>
  <r>
    <x v="5"/>
    <s v="Tianma"/>
    <x v="0"/>
    <x v="0"/>
    <s v="RGB"/>
    <s v="VTE"/>
    <s v="FMM"/>
    <s v="G_Host"/>
    <s v="LTOM"/>
    <n v="0.6"/>
    <n v="14.58524636495614"/>
    <n v="604.61988488372083"/>
  </r>
  <r>
    <x v="5"/>
    <s v="Tianma"/>
    <x v="0"/>
    <x v="0"/>
    <s v="RGB"/>
    <s v="VTE"/>
    <s v="FMM"/>
    <s v="G_Host"/>
    <s v="Samsung SDI"/>
    <n v="0.4"/>
    <n v="9.7234975766374259"/>
    <n v="403.07992325581392"/>
  </r>
  <r>
    <x v="5"/>
    <s v="Tianma"/>
    <x v="0"/>
    <x v="0"/>
    <s v="RGB"/>
    <s v="VTE"/>
    <s v="FMM"/>
    <s v="G_Prime"/>
    <s v="Duksan Neolux"/>
    <n v="0.2"/>
    <n v="1.7061188007006489"/>
    <n v="198.61462987012985"/>
  </r>
  <r>
    <x v="5"/>
    <s v="Tianma"/>
    <x v="0"/>
    <x v="0"/>
    <s v="RGB"/>
    <s v="VTE"/>
    <s v="FMM"/>
    <s v="G_Prime"/>
    <s v="Merck"/>
    <n v="0.5"/>
    <n v="4.2652970017516223"/>
    <n v="496.53657467532463"/>
  </r>
  <r>
    <x v="5"/>
    <s v="Tianma"/>
    <x v="0"/>
    <x v="0"/>
    <s v="RGB"/>
    <s v="VTE"/>
    <s v="FMM"/>
    <s v="G_Prime"/>
    <s v="Unknown"/>
    <n v="0.3"/>
    <n v="2.5591782010509738"/>
    <n v="297.92194480519476"/>
  </r>
  <r>
    <x v="5"/>
    <s v="Tianma"/>
    <x v="0"/>
    <x v="0"/>
    <s v="RGB"/>
    <s v="VTE"/>
    <s v="FMM"/>
    <s v="HIL"/>
    <s v="Unknown"/>
    <n v="1"/>
    <n v="0.4530251751002215"/>
    <n v="203.91102000000001"/>
  </r>
  <r>
    <x v="5"/>
    <s v="Tianma"/>
    <x v="0"/>
    <x v="0"/>
    <s v="RGB"/>
    <s v="VTE"/>
    <s v="FMM"/>
    <s v="HTL"/>
    <s v="Merck"/>
    <n v="0.5"/>
    <n v="2.4225109557647131"/>
    <n v="1092.3804642857142"/>
  </r>
  <r>
    <x v="5"/>
    <s v="Tianma"/>
    <x v="0"/>
    <x v="0"/>
    <s v="RGB"/>
    <s v="VTE"/>
    <s v="FMM"/>
    <s v="HTL"/>
    <s v="Unknown"/>
    <n v="0.5"/>
    <n v="2.4225109557647131"/>
    <n v="1092.3804642857142"/>
  </r>
  <r>
    <x v="5"/>
    <s v="Tianma"/>
    <x v="0"/>
    <x v="0"/>
    <s v="RGB"/>
    <s v="VTE"/>
    <s v="FMM"/>
    <s v="P_Dopant"/>
    <s v="Novaled"/>
    <n v="0.2"/>
    <n v="1.2857043516484667"/>
    <n v="5.7774789000000002"/>
  </r>
  <r>
    <x v="5"/>
    <s v="Tianma"/>
    <x v="0"/>
    <x v="0"/>
    <s v="RGB"/>
    <s v="VTE"/>
    <s v="FMM"/>
    <s v="P_Dopant"/>
    <s v="Summer Sprout"/>
    <n v="0.8"/>
    <n v="5.142817406593867"/>
    <n v="23.109915600000001"/>
  </r>
  <r>
    <x v="5"/>
    <s v="Tianma"/>
    <x v="0"/>
    <x v="0"/>
    <s v="RGB"/>
    <s v="VTE"/>
    <s v="FMM"/>
    <s v="R_Dopant"/>
    <s v="UDC"/>
    <n v="1"/>
    <n v="9.1052707339705314"/>
    <n v="34.367025842696627"/>
  </r>
  <r>
    <x v="5"/>
    <s v="Tianma"/>
    <x v="0"/>
    <x v="0"/>
    <s v="RGB"/>
    <s v="VTE"/>
    <s v="FMM"/>
    <s v="R_Host"/>
    <s v="DuPont"/>
    <n v="0.8"/>
    <n v="20.006835042993124"/>
    <n v="801.89726966292119"/>
  </r>
  <r>
    <x v="5"/>
    <s v="Tianma"/>
    <x v="0"/>
    <x v="0"/>
    <s v="RGB"/>
    <s v="VTE"/>
    <s v="FMM"/>
    <s v="R_Host"/>
    <s v="SFC"/>
    <n v="0.2"/>
    <n v="5.0017087607482811"/>
    <n v="200.4743174157303"/>
  </r>
  <r>
    <x v="5"/>
    <s v="Tianma"/>
    <x v="0"/>
    <x v="0"/>
    <s v="RGB"/>
    <s v="VTE"/>
    <s v="FMM"/>
    <s v="R_Prime"/>
    <s v="Jilin OLED"/>
    <n v="1"/>
    <n v="23.161919045851331"/>
    <n v="2655.0914062499996"/>
  </r>
  <r>
    <x v="5"/>
    <s v="Truly"/>
    <x v="0"/>
    <x v="0"/>
    <s v="RGB"/>
    <s v="VTE"/>
    <s v="FMM"/>
    <s v="aETL"/>
    <s v="Solus AM"/>
    <n v="1"/>
    <n v="0.41416114794357001"/>
    <n v="16.924319999999998"/>
  </r>
  <r>
    <x v="5"/>
    <s v="Truly"/>
    <x v="0"/>
    <x v="0"/>
    <s v="RGB"/>
    <s v="VTE"/>
    <s v="FMM"/>
    <s v="B_Dopant"/>
    <s v="Idemitsu Kosan"/>
    <n v="0.5"/>
    <n v="0.13469710778968799"/>
    <n v="0.55187999999999993"/>
  </r>
  <r>
    <x v="5"/>
    <s v="Truly"/>
    <x v="0"/>
    <x v="0"/>
    <s v="RGB"/>
    <s v="VTE"/>
    <s v="FMM"/>
    <s v="B_Dopant"/>
    <s v="SFC"/>
    <n v="0.5"/>
    <n v="0.13469710778968799"/>
    <n v="0.55187999999999993"/>
  </r>
  <r>
    <x v="5"/>
    <s v="Truly"/>
    <x v="0"/>
    <x v="0"/>
    <s v="RGB"/>
    <s v="VTE"/>
    <s v="FMM"/>
    <s v="B_Host"/>
    <s v="Idemitsu Kosan"/>
    <n v="0.5"/>
    <n v="0.31738604586480884"/>
    <n v="11.037599999999999"/>
  </r>
  <r>
    <x v="5"/>
    <s v="Truly"/>
    <x v="0"/>
    <x v="0"/>
    <s v="RGB"/>
    <s v="VTE"/>
    <s v="FMM"/>
    <s v="B_Host"/>
    <s v="SFC"/>
    <n v="0.5"/>
    <n v="0.31738604586480884"/>
    <n v="11.037599999999999"/>
  </r>
  <r>
    <x v="5"/>
    <s v="Truly"/>
    <x v="0"/>
    <x v="0"/>
    <s v="RGB"/>
    <s v="VTE"/>
    <s v="FMM"/>
    <s v="B_Prime"/>
    <s v="DuPont"/>
    <n v="1"/>
    <n v="0.47882468960880742"/>
    <n v="49.3626"/>
  </r>
  <r>
    <x v="5"/>
    <s v="Truly"/>
    <x v="0"/>
    <x v="0"/>
    <s v="RGB"/>
    <s v="VTE"/>
    <s v="FMM"/>
    <s v="CPL"/>
    <s v="Unknown"/>
    <n v="1"/>
    <n v="6.5719431486082225E-2"/>
    <n v="35.541071999999993"/>
  </r>
  <r>
    <x v="5"/>
    <s v="Truly"/>
    <x v="0"/>
    <x v="0"/>
    <s v="RGB"/>
    <s v="VTE"/>
    <s v="FMM"/>
    <s v="EIL"/>
    <s v="Unknown"/>
    <n v="1"/>
    <n v="7.2784761107757305E-3"/>
    <n v="13.539456000000001"/>
  </r>
  <r>
    <x v="5"/>
    <s v="Truly"/>
    <x v="0"/>
    <x v="0"/>
    <s v="RGB"/>
    <s v="VTE"/>
    <s v="FMM"/>
    <s v="ETL"/>
    <s v="DuPont"/>
    <n v="0.1"/>
    <n v="3.5838745307687547E-2"/>
    <n v="1.6247347199999997"/>
  </r>
  <r>
    <x v="5"/>
    <s v="Truly"/>
    <x v="0"/>
    <x v="0"/>
    <s v="RGB"/>
    <s v="VTE"/>
    <s v="FMM"/>
    <s v="ETL"/>
    <s v="LG Chem"/>
    <n v="0.3"/>
    <n v="0.10751623592306263"/>
    <n v="4.8742041599999988"/>
  </r>
  <r>
    <x v="5"/>
    <s v="Truly"/>
    <x v="0"/>
    <x v="0"/>
    <s v="RGB"/>
    <s v="VTE"/>
    <s v="FMM"/>
    <s v="ETL"/>
    <s v="Merck"/>
    <n v="0.3"/>
    <n v="0.10751623592306263"/>
    <n v="4.8742041599999988"/>
  </r>
  <r>
    <x v="5"/>
    <s v="Truly"/>
    <x v="0"/>
    <x v="0"/>
    <s v="RGB"/>
    <s v="VTE"/>
    <s v="FMM"/>
    <s v="ETL"/>
    <s v="Unknown"/>
    <n v="0.3"/>
    <n v="0.10751623592306263"/>
    <n v="4.8742041599999988"/>
  </r>
  <r>
    <x v="5"/>
    <s v="Truly"/>
    <x v="0"/>
    <x v="0"/>
    <s v="RGB"/>
    <s v="VTE"/>
    <s v="FMM"/>
    <s v="G_Dopant"/>
    <s v="UDC"/>
    <n v="1"/>
    <n v="1.1749487968272863"/>
    <n v="2.1503841882352934"/>
  </r>
  <r>
    <x v="5"/>
    <s v="Truly"/>
    <x v="0"/>
    <x v="0"/>
    <s v="RGB"/>
    <s v="VTE"/>
    <s v="FMM"/>
    <s v="G_Host"/>
    <s v="DuPont"/>
    <n v="0.1"/>
    <n v="9.6844349759754839E-2"/>
    <n v="4.0146061395348838"/>
  </r>
  <r>
    <x v="5"/>
    <s v="Truly"/>
    <x v="0"/>
    <x v="0"/>
    <s v="RGB"/>
    <s v="VTE"/>
    <s v="FMM"/>
    <s v="G_Host"/>
    <s v="Merck"/>
    <n v="0.2"/>
    <n v="0.19368869951950968"/>
    <n v="8.0292122790697675"/>
  </r>
  <r>
    <x v="5"/>
    <s v="Truly"/>
    <x v="0"/>
    <x v="0"/>
    <s v="RGB"/>
    <s v="VTE"/>
    <s v="FMM"/>
    <s v="G_Host"/>
    <s v="Samsung SDI"/>
    <n v="0.7"/>
    <n v="0.67791044831828362"/>
    <n v="28.102242976744183"/>
  </r>
  <r>
    <x v="5"/>
    <s v="Truly"/>
    <x v="0"/>
    <x v="0"/>
    <s v="RGB"/>
    <s v="VTE"/>
    <s v="FMM"/>
    <s v="G_Prime"/>
    <s v="DuPont"/>
    <n v="1"/>
    <n v="0.339852948107354"/>
    <n v="39.563345454545455"/>
  </r>
  <r>
    <x v="5"/>
    <s v="Truly"/>
    <x v="0"/>
    <x v="0"/>
    <s v="RGB"/>
    <s v="VTE"/>
    <s v="FMM"/>
    <s v="HIL"/>
    <s v="Unknown"/>
    <n v="1"/>
    <n v="1.8048208748585766E-2"/>
    <n v="8.1236736000000001"/>
  </r>
  <r>
    <x v="5"/>
    <s v="Truly"/>
    <x v="0"/>
    <x v="0"/>
    <s v="RGB"/>
    <s v="VTE"/>
    <s v="FMM"/>
    <s v="HTL"/>
    <s v="Duksan Neolux"/>
    <n v="1"/>
    <n v="0.19302231235032385"/>
    <n v="87.039359999999988"/>
  </r>
  <r>
    <x v="5"/>
    <s v="Truly"/>
    <x v="0"/>
    <x v="0"/>
    <s v="RGB"/>
    <s v="VTE"/>
    <s v="FMM"/>
    <s v="P_Dopant"/>
    <s v="Novaled"/>
    <n v="0.2"/>
    <n v="5.1221569579181003E-2"/>
    <n v="0.23017075200000003"/>
  </r>
  <r>
    <x v="5"/>
    <s v="Truly"/>
    <x v="0"/>
    <x v="0"/>
    <s v="RGB"/>
    <s v="VTE"/>
    <s v="FMM"/>
    <s v="P_Dopant"/>
    <s v="Unknown"/>
    <n v="0.8"/>
    <n v="0.20488627831672401"/>
    <n v="0.92068300800000014"/>
  </r>
  <r>
    <x v="5"/>
    <s v="Truly"/>
    <x v="0"/>
    <x v="0"/>
    <s v="RGB"/>
    <s v="VTE"/>
    <s v="FMM"/>
    <s v="R_Dopant"/>
    <s v="UDC"/>
    <n v="1"/>
    <n v="0.36274767044178896"/>
    <n v="1.3691584719101124"/>
  </r>
  <r>
    <x v="5"/>
    <s v="Truly"/>
    <x v="0"/>
    <x v="0"/>
    <s v="RGB"/>
    <s v="VTE"/>
    <s v="FMM"/>
    <s v="R_Host"/>
    <s v="Duksan Neolux"/>
    <n v="0.6"/>
    <n v="0.59779382322612362"/>
    <n v="23.960273258426962"/>
  </r>
  <r>
    <x v="5"/>
    <s v="Truly"/>
    <x v="0"/>
    <x v="0"/>
    <s v="RGB"/>
    <s v="VTE"/>
    <s v="FMM"/>
    <s v="R_Host"/>
    <s v="DuPont"/>
    <n v="0.4"/>
    <n v="0.39852921548408254"/>
    <n v="15.973515505617977"/>
  </r>
  <r>
    <x v="5"/>
    <s v="Truly"/>
    <x v="0"/>
    <x v="0"/>
    <s v="RGB"/>
    <s v="VTE"/>
    <s v="FMM"/>
    <s v="R_Prime"/>
    <s v="DuPont"/>
    <n v="0.1"/>
    <n v="9.2275478921207715E-2"/>
    <n v="10.5777"/>
  </r>
  <r>
    <x v="5"/>
    <s v="Truly"/>
    <x v="0"/>
    <x v="0"/>
    <s v="RGB"/>
    <s v="VTE"/>
    <s v="FMM"/>
    <s v="R_Prime"/>
    <s v="Unknown"/>
    <n v="0.9"/>
    <n v="0.83047931029086952"/>
    <n v="95.199300000000008"/>
  </r>
  <r>
    <x v="5"/>
    <s v="Visionox"/>
    <x v="8"/>
    <x v="1"/>
    <s v="RGB"/>
    <s v="VTE"/>
    <s v="FMM"/>
    <s v="aETL"/>
    <s v="Solus AM"/>
    <n v="0.5"/>
    <n v="0.24466616372861238"/>
    <n v="13.841257359374998"/>
  </r>
  <r>
    <x v="5"/>
    <s v="Visionox"/>
    <x v="8"/>
    <x v="1"/>
    <s v="RGB"/>
    <s v="VTE"/>
    <s v="FMM"/>
    <s v="aETL"/>
    <s v="Sunera"/>
    <n v="0.5"/>
    <n v="0.24466616372861238"/>
    <n v="13.841257359374998"/>
  </r>
  <r>
    <x v="5"/>
    <s v="Visionox"/>
    <x v="8"/>
    <x v="1"/>
    <s v="RGB"/>
    <s v="VTE"/>
    <s v="FMM"/>
    <s v="B_Dopant"/>
    <s v="Sunera"/>
    <n v="1"/>
    <n v="0.203021279762443"/>
    <n v="1.311277012993421"/>
  </r>
  <r>
    <x v="5"/>
    <s v="Visionox"/>
    <x v="8"/>
    <x v="1"/>
    <s v="RGB"/>
    <s v="VTE"/>
    <s v="FMM"/>
    <s v="B_Host"/>
    <s v="Idemitsu Kosan"/>
    <n v="0.9"/>
    <n v="0.3729404975099927"/>
    <n v="23.602986233881577"/>
  </r>
  <r>
    <x v="5"/>
    <s v="Visionox"/>
    <x v="8"/>
    <x v="1"/>
    <s v="RGB"/>
    <s v="VTE"/>
    <s v="FMM"/>
    <s v="B_Host"/>
    <s v="SFC"/>
    <n v="0.1"/>
    <n v="4.143783305666586E-2"/>
    <n v="2.6225540259868421"/>
  </r>
  <r>
    <x v="5"/>
    <s v="Visionox"/>
    <x v="8"/>
    <x v="1"/>
    <s v="RGB"/>
    <s v="VTE"/>
    <s v="FMM"/>
    <s v="B_Prime"/>
    <s v="Jilin OLED"/>
    <n v="0.5"/>
    <n v="0.20770772199849352"/>
    <n v="27.682514718749999"/>
  </r>
  <r>
    <x v="5"/>
    <s v="Visionox"/>
    <x v="8"/>
    <x v="1"/>
    <s v="RGB"/>
    <s v="VTE"/>
    <s v="FMM"/>
    <s v="B_Prime"/>
    <s v="Sunera"/>
    <n v="0.5"/>
    <n v="0.20770772199849352"/>
    <n v="27.682514718749999"/>
  </r>
  <r>
    <x v="5"/>
    <s v="Visionox"/>
    <x v="8"/>
    <x v="1"/>
    <s v="RGB"/>
    <s v="VTE"/>
    <s v="FMM"/>
    <s v="CPL"/>
    <s v="Sunera"/>
    <n v="1"/>
    <n v="4.3994078439931986E-2"/>
    <n v="49.828526493749983"/>
  </r>
  <r>
    <x v="5"/>
    <s v="Visionox"/>
    <x v="8"/>
    <x v="1"/>
    <s v="RGB"/>
    <s v="VTE"/>
    <s v="FMM"/>
    <s v="EIL"/>
    <s v="EMT"/>
    <n v="0.7"/>
    <n v="3.4272279967831184E-3"/>
    <n v="7.7511041212499983"/>
  </r>
  <r>
    <x v="5"/>
    <s v="Visionox"/>
    <x v="8"/>
    <x v="1"/>
    <s v="RGB"/>
    <s v="VTE"/>
    <s v="FMM"/>
    <s v="EIL"/>
    <s v="Unknown"/>
    <n v="0.3"/>
    <n v="1.4688119986213367E-3"/>
    <n v="3.3219017662499994"/>
  </r>
  <r>
    <x v="5"/>
    <s v="Visionox"/>
    <x v="8"/>
    <x v="1"/>
    <s v="RGB"/>
    <s v="VTE"/>
    <s v="FMM"/>
    <s v="ETL"/>
    <s v="LG Chem"/>
    <n v="0.4"/>
    <n v="0.15787505963219003"/>
    <n v="9.965705298749997"/>
  </r>
  <r>
    <x v="5"/>
    <s v="Visionox"/>
    <x v="8"/>
    <x v="1"/>
    <s v="RGB"/>
    <s v="VTE"/>
    <s v="FMM"/>
    <s v="ETL"/>
    <s v="Solus AM"/>
    <n v="0.3"/>
    <n v="0.11840629472414252"/>
    <n v="7.4742789740624973"/>
  </r>
  <r>
    <x v="5"/>
    <s v="Visionox"/>
    <x v="8"/>
    <x v="1"/>
    <s v="RGB"/>
    <s v="VTE"/>
    <s v="FMM"/>
    <s v="ETL"/>
    <s v="Unknown"/>
    <n v="0.3"/>
    <n v="0.11840629472414252"/>
    <n v="7.4742789740624973"/>
  </r>
  <r>
    <x v="5"/>
    <s v="Visionox"/>
    <x v="8"/>
    <x v="1"/>
    <s v="RGB"/>
    <s v="VTE"/>
    <s v="FMM"/>
    <s v="G_Dopant"/>
    <s v="UDC"/>
    <n v="1"/>
    <n v="0.88817859091121998"/>
    <n v="4.2191970709267244"/>
  </r>
  <r>
    <x v="5"/>
    <s v="Visionox"/>
    <x v="8"/>
    <x v="1"/>
    <s v="RGB"/>
    <s v="VTE"/>
    <s v="FMM"/>
    <s v="G_Host"/>
    <s v="Merck"/>
    <n v="0.1"/>
    <n v="0.12396033102534647"/>
    <n v="6.4910724168103453"/>
  </r>
  <r>
    <x v="5"/>
    <s v="Visionox"/>
    <x v="8"/>
    <x v="1"/>
    <s v="RGB"/>
    <s v="VTE"/>
    <s v="FMM"/>
    <s v="G_Host"/>
    <s v="Samsung SDI"/>
    <n v="0.9"/>
    <n v="1.1156429792281182"/>
    <n v="58.419651751293102"/>
  </r>
  <r>
    <x v="5"/>
    <s v="Visionox"/>
    <x v="8"/>
    <x v="1"/>
    <s v="RGB"/>
    <s v="VTE"/>
    <s v="FMM"/>
    <s v="G_Prime"/>
    <s v="Jilin OLED"/>
    <n v="1"/>
    <n v="0.65861828434712766"/>
    <n v="83.047544156249984"/>
  </r>
  <r>
    <x v="5"/>
    <s v="Visionox"/>
    <x v="8"/>
    <x v="1"/>
    <s v="RGB"/>
    <s v="VTE"/>
    <s v="FMM"/>
    <s v="HIL"/>
    <s v="Unknown"/>
    <n v="1"/>
    <n v="1.1710724426353262E-2"/>
    <n v="13.287607064999998"/>
  </r>
  <r>
    <x v="5"/>
    <s v="Visionox"/>
    <x v="8"/>
    <x v="1"/>
    <s v="RGB"/>
    <s v="VTE"/>
    <s v="FMM"/>
    <s v="HTL"/>
    <s v="Merck"/>
    <n v="0.5"/>
    <n v="7.3515690478196408E-2"/>
    <n v="71.183609276785702"/>
  </r>
  <r>
    <x v="5"/>
    <s v="Visionox"/>
    <x v="8"/>
    <x v="1"/>
    <s v="RGB"/>
    <s v="VTE"/>
    <s v="FMM"/>
    <s v="HTL"/>
    <s v="Unknown"/>
    <n v="0.5"/>
    <n v="7.3515690478196408E-2"/>
    <n v="71.183609276785702"/>
  </r>
  <r>
    <x v="5"/>
    <s v="Visionox"/>
    <x v="8"/>
    <x v="1"/>
    <s v="RGB"/>
    <s v="VTE"/>
    <s v="FMM"/>
    <s v="P_Dopant"/>
    <s v="Novaled"/>
    <n v="0.6"/>
    <n v="0.22952919121344986"/>
    <n v="1.1294466005249999"/>
  </r>
  <r>
    <x v="5"/>
    <s v="Visionox"/>
    <x v="8"/>
    <x v="1"/>
    <s v="RGB"/>
    <s v="VTE"/>
    <s v="FMM"/>
    <s v="P_Dopant"/>
    <s v="Unknown"/>
    <n v="0.4"/>
    <n v="0.15301946080896658"/>
    <n v="0.75296440035000001"/>
  </r>
  <r>
    <x v="5"/>
    <s v="Visionox"/>
    <x v="8"/>
    <x v="1"/>
    <s v="RGB"/>
    <s v="VTE"/>
    <s v="FMM"/>
    <s v="R_Dopant"/>
    <s v="UDC"/>
    <n v="1"/>
    <n v="0.45476524641494448"/>
    <n v="2.7013267110164838"/>
  </r>
  <r>
    <x v="5"/>
    <s v="Visionox"/>
    <x v="8"/>
    <x v="1"/>
    <s v="RGB"/>
    <s v="VTE"/>
    <s v="FMM"/>
    <s v="R_Host"/>
    <s v="DuPont"/>
    <n v="0.6"/>
    <n v="0.74155228092643222"/>
    <n v="40.519900665247242"/>
  </r>
  <r>
    <x v="5"/>
    <s v="Visionox"/>
    <x v="8"/>
    <x v="1"/>
    <s v="RGB"/>
    <s v="VTE"/>
    <s v="FMM"/>
    <s v="R_Host"/>
    <s v="Unknown"/>
    <n v="0.4"/>
    <n v="0.49436818728428822"/>
    <n v="27.013267110164833"/>
  </r>
  <r>
    <x v="5"/>
    <s v="Visionox"/>
    <x v="8"/>
    <x v="1"/>
    <s v="RGB"/>
    <s v="VTE"/>
    <s v="FMM"/>
    <s v="R_Prime"/>
    <s v="DuPont"/>
    <n v="0.1"/>
    <n v="0.11474395217178156"/>
    <n v="14.39490765375"/>
  </r>
  <r>
    <x v="5"/>
    <s v="Visionox"/>
    <x v="8"/>
    <x v="1"/>
    <s v="RGB"/>
    <s v="VTE"/>
    <s v="FMM"/>
    <s v="R_Prime"/>
    <s v="EMT"/>
    <n v="0.9"/>
    <n v="1.032695569546034"/>
    <n v="129.55416888374998"/>
  </r>
  <r>
    <x v="5"/>
    <s v="Visionox"/>
    <x v="0"/>
    <x v="0"/>
    <s v="RGB"/>
    <s v="VTE"/>
    <s v="FMM"/>
    <s v="aETL"/>
    <s v="Solus AM"/>
    <n v="0.5"/>
    <n v="4.9548880028090245"/>
    <n v="202.47700814062497"/>
  </r>
  <r>
    <x v="5"/>
    <s v="Visionox"/>
    <x v="0"/>
    <x v="0"/>
    <s v="RGB"/>
    <s v="VTE"/>
    <s v="FMM"/>
    <s v="aETL"/>
    <s v="Sunera"/>
    <n v="0.5"/>
    <n v="4.9548880028090245"/>
    <n v="202.47700814062497"/>
  </r>
  <r>
    <x v="5"/>
    <s v="Visionox"/>
    <x v="0"/>
    <x v="0"/>
    <s v="RGB"/>
    <s v="VTE"/>
    <s v="FMM"/>
    <s v="B_Dopant"/>
    <s v="Sunera"/>
    <n v="1"/>
    <n v="6.4458879034315819"/>
    <n v="26.410044540081522"/>
  </r>
  <r>
    <x v="5"/>
    <s v="Visionox"/>
    <x v="0"/>
    <x v="0"/>
    <s v="RGB"/>
    <s v="VTE"/>
    <s v="FMM"/>
    <s v="B_Host"/>
    <s v="Idemitsu Kosan"/>
    <n v="1"/>
    <n v="15.18840981316583"/>
    <n v="528.20089080163041"/>
  </r>
  <r>
    <x v="5"/>
    <s v="Visionox"/>
    <x v="0"/>
    <x v="0"/>
    <s v="RGB"/>
    <s v="VTE"/>
    <s v="FMM"/>
    <s v="B_Prime"/>
    <s v="Jilin OLED"/>
    <n v="0.5"/>
    <n v="5.7285013859259779"/>
    <n v="590.55794041015633"/>
  </r>
  <r>
    <x v="5"/>
    <s v="Visionox"/>
    <x v="0"/>
    <x v="0"/>
    <s v="RGB"/>
    <s v="VTE"/>
    <s v="FMM"/>
    <s v="B_Prime"/>
    <s v="Sunera"/>
    <n v="0.5"/>
    <n v="5.7285013859259779"/>
    <n v="590.55794041015633"/>
  </r>
  <r>
    <x v="5"/>
    <s v="Visionox"/>
    <x v="0"/>
    <x v="0"/>
    <s v="RGB"/>
    <s v="VTE"/>
    <s v="FMM"/>
    <s v="CPL"/>
    <s v="Sunera"/>
    <n v="1"/>
    <n v="1.5724914045592044"/>
    <n v="850.40343419062492"/>
  </r>
  <r>
    <x v="5"/>
    <s v="Visionox"/>
    <x v="0"/>
    <x v="0"/>
    <s v="RGB"/>
    <s v="VTE"/>
    <s v="FMM"/>
    <s v="EIL"/>
    <s v="EMT"/>
    <n v="0.7"/>
    <n v="0.12190821808061032"/>
    <n v="226.77424911750001"/>
  </r>
  <r>
    <x v="5"/>
    <s v="Visionox"/>
    <x v="0"/>
    <x v="0"/>
    <s v="RGB"/>
    <s v="VTE"/>
    <s v="FMM"/>
    <s v="EIL"/>
    <s v="Unknown"/>
    <n v="0.3"/>
    <n v="5.224637917740442E-2"/>
    <n v="97.18896390750001"/>
  </r>
  <r>
    <x v="5"/>
    <s v="Visionox"/>
    <x v="0"/>
    <x v="0"/>
    <s v="RGB"/>
    <s v="VTE"/>
    <s v="FMM"/>
    <s v="ETL"/>
    <s v="LG Chem"/>
    <n v="0.6"/>
    <n v="5.1451557938501074"/>
    <n v="233.25351337799995"/>
  </r>
  <r>
    <x v="5"/>
    <s v="Visionox"/>
    <x v="0"/>
    <x v="0"/>
    <s v="RGB"/>
    <s v="VTE"/>
    <s v="FMM"/>
    <s v="ETL"/>
    <s v="Unknown"/>
    <n v="0.4"/>
    <n v="3.4301038625667379"/>
    <n v="155.50234225199995"/>
  </r>
  <r>
    <x v="5"/>
    <s v="Visionox"/>
    <x v="0"/>
    <x v="0"/>
    <s v="RGB"/>
    <s v="VTE"/>
    <s v="FMM"/>
    <s v="G_Dopant"/>
    <s v="UDC"/>
    <n v="1"/>
    <n v="28.113403327284757"/>
    <n v="51.452980892205865"/>
  </r>
  <r>
    <x v="5"/>
    <s v="Visionox"/>
    <x v="0"/>
    <x v="0"/>
    <s v="RGB"/>
    <s v="VTE"/>
    <s v="FMM"/>
    <s v="G_Host"/>
    <s v="Merck"/>
    <n v="0.2"/>
    <n v="4.6344560241544501"/>
    <n v="192.11771935203487"/>
  </r>
  <r>
    <x v="5"/>
    <s v="Visionox"/>
    <x v="0"/>
    <x v="0"/>
    <s v="RGB"/>
    <s v="VTE"/>
    <s v="FMM"/>
    <s v="G_Host"/>
    <s v="Samsung SDI"/>
    <n v="0.8"/>
    <n v="18.537824096617801"/>
    <n v="768.47087740813947"/>
  </r>
  <r>
    <x v="5"/>
    <s v="Visionox"/>
    <x v="0"/>
    <x v="0"/>
    <s v="RGB"/>
    <s v="VTE"/>
    <s v="FMM"/>
    <s v="G_Prime"/>
    <s v="Jilin OLED"/>
    <n v="1"/>
    <n v="8.1317781914485323"/>
    <n v="946.64575234577921"/>
  </r>
  <r>
    <x v="5"/>
    <s v="Visionox"/>
    <x v="0"/>
    <x v="0"/>
    <s v="RGB"/>
    <s v="VTE"/>
    <s v="FMM"/>
    <s v="HIL"/>
    <s v="Unknown"/>
    <n v="1"/>
    <n v="0.43184568830075287"/>
    <n v="194.37792781500002"/>
  </r>
  <r>
    <x v="5"/>
    <s v="Visionox"/>
    <x v="0"/>
    <x v="0"/>
    <s v="RGB"/>
    <s v="VTE"/>
    <s v="FMM"/>
    <s v="HTL"/>
    <s v="Merck"/>
    <n v="0.6"/>
    <n v="2.771106689716015"/>
    <n v="1249.5723930964284"/>
  </r>
  <r>
    <x v="5"/>
    <s v="Visionox"/>
    <x v="0"/>
    <x v="0"/>
    <s v="RGB"/>
    <s v="VTE"/>
    <s v="FMM"/>
    <s v="HTL"/>
    <s v="Unknown"/>
    <n v="0.4"/>
    <n v="1.8474044598106767"/>
    <n v="833.04826206428561"/>
  </r>
  <r>
    <x v="5"/>
    <s v="Visionox"/>
    <x v="0"/>
    <x v="0"/>
    <s v="RGB"/>
    <s v="VTE"/>
    <s v="FMM"/>
    <s v="P_Dopant"/>
    <s v="Novaled"/>
    <n v="0.6"/>
    <n v="3.6767882528784921"/>
    <n v="16.522123864275002"/>
  </r>
  <r>
    <x v="5"/>
    <s v="Visionox"/>
    <x v="0"/>
    <x v="0"/>
    <s v="RGB"/>
    <s v="VTE"/>
    <s v="FMM"/>
    <s v="P_Dopant"/>
    <s v="Unknown"/>
    <n v="0.4"/>
    <n v="2.4511921685856612"/>
    <n v="11.014749242850002"/>
  </r>
  <r>
    <x v="5"/>
    <s v="Visionox"/>
    <x v="0"/>
    <x v="0"/>
    <s v="RGB"/>
    <s v="VTE"/>
    <s v="FMM"/>
    <s v="R_Dopant"/>
    <s v="UDC"/>
    <n v="1"/>
    <n v="8.6795880745619165"/>
    <n v="32.760324912640449"/>
  </r>
  <r>
    <x v="5"/>
    <s v="Visionox"/>
    <x v="0"/>
    <x v="0"/>
    <s v="RGB"/>
    <s v="VTE"/>
    <s v="FMM"/>
    <s v="R_Host"/>
    <s v="DuPont"/>
    <n v="0.7"/>
    <n v="16.687554432170163"/>
    <n v="668.85663363307572"/>
  </r>
  <r>
    <x v="5"/>
    <s v="Visionox"/>
    <x v="0"/>
    <x v="0"/>
    <s v="RGB"/>
    <s v="VTE"/>
    <s v="FMM"/>
    <s v="R_Host"/>
    <s v="Unknown"/>
    <n v="0.3"/>
    <n v="7.151809042358642"/>
    <n v="286.65284298560391"/>
  </r>
  <r>
    <x v="5"/>
    <s v="Visionox"/>
    <x v="0"/>
    <x v="0"/>
    <s v="RGB"/>
    <s v="VTE"/>
    <s v="FMM"/>
    <s v="R_Prime"/>
    <s v="DuPont"/>
    <n v="0.1"/>
    <n v="2.20790707061902"/>
    <n v="253.09626017578125"/>
  </r>
  <r>
    <x v="5"/>
    <s v="Visionox"/>
    <x v="0"/>
    <x v="0"/>
    <s v="RGB"/>
    <s v="VTE"/>
    <s v="FMM"/>
    <s v="R_Prime"/>
    <s v="EMT"/>
    <n v="0.9"/>
    <n v="19.871163635571179"/>
    <n v="2277.8663415820311"/>
  </r>
  <r>
    <x v="6"/>
    <s v="BOE"/>
    <x v="8"/>
    <x v="1"/>
    <s v="RGB"/>
    <s v="VTE"/>
    <s v="FMM"/>
    <s v="aETL"/>
    <s v="Solus AM"/>
    <n v="1"/>
    <n v="0.58370996674511944"/>
    <n v="34.042935816152209"/>
  </r>
  <r>
    <x v="6"/>
    <s v="BOE"/>
    <x v="8"/>
    <x v="1"/>
    <s v="RGB"/>
    <s v="VTE"/>
    <s v="FMM"/>
    <s v="B_Dopant"/>
    <s v="SFC"/>
    <n v="0.5"/>
    <n v="0.12420987154080207"/>
    <n v="0.80628005880360509"/>
  </r>
  <r>
    <x v="6"/>
    <s v="BOE"/>
    <x v="8"/>
    <x v="1"/>
    <s v="RGB"/>
    <s v="VTE"/>
    <s v="FMM"/>
    <s v="B_Dopant"/>
    <s v="Sunera"/>
    <n v="0.5"/>
    <n v="0.12420987154080207"/>
    <n v="0.80628005880360509"/>
  </r>
  <r>
    <x v="6"/>
    <s v="BOE"/>
    <x v="8"/>
    <x v="1"/>
    <s v="RGB"/>
    <s v="VTE"/>
    <s v="FMM"/>
    <s v="B_Host"/>
    <s v="LG Chem"/>
    <n v="1"/>
    <n v="0.50194338298345964"/>
    <n v="32.251202352144205"/>
  </r>
  <r>
    <x v="6"/>
    <s v="BOE"/>
    <x v="8"/>
    <x v="1"/>
    <s v="RGB"/>
    <s v="VTE"/>
    <s v="FMM"/>
    <s v="B_Prime"/>
    <s v="SK JNC"/>
    <n v="1"/>
    <n v="0.4955367168585178"/>
    <n v="68.085871632304432"/>
  </r>
  <r>
    <x v="6"/>
    <s v="BOE"/>
    <x v="8"/>
    <x v="1"/>
    <s v="RGB"/>
    <s v="VTE"/>
    <s v="FMM"/>
    <s v="CPL"/>
    <s v="Hyperion"/>
    <n v="1"/>
    <n v="5.2479226534240538E-2"/>
    <n v="61.277284469073976"/>
  </r>
  <r>
    <x v="6"/>
    <s v="BOE"/>
    <x v="8"/>
    <x v="1"/>
    <s v="RGB"/>
    <s v="VTE"/>
    <s v="FMM"/>
    <s v="EIL"/>
    <s v="Hyperion"/>
    <n v="1"/>
    <n v="5.8403403628592924E-3"/>
    <n v="13.617174326460885"/>
  </r>
  <r>
    <x v="6"/>
    <s v="BOE"/>
    <x v="8"/>
    <x v="1"/>
    <s v="RGB"/>
    <s v="VTE"/>
    <s v="FMM"/>
    <s v="ETL"/>
    <s v="Aglaia Tech"/>
    <n v="0.8"/>
    <n v="0.37664891787001342"/>
    <n v="24.51091378762959"/>
  </r>
  <r>
    <x v="6"/>
    <s v="BOE"/>
    <x v="8"/>
    <x v="1"/>
    <s v="RGB"/>
    <s v="VTE"/>
    <s v="FMM"/>
    <s v="ETL"/>
    <s v="LG Chem"/>
    <n v="0.1"/>
    <n v="4.7081114733751678E-2"/>
    <n v="3.0638642234536988"/>
  </r>
  <r>
    <x v="6"/>
    <s v="BOE"/>
    <x v="8"/>
    <x v="1"/>
    <s v="RGB"/>
    <s v="VTE"/>
    <s v="FMM"/>
    <s v="ETL"/>
    <s v="Merck"/>
    <n v="0.1"/>
    <n v="4.7081114733751678E-2"/>
    <n v="3.0638642234536988"/>
  </r>
  <r>
    <x v="6"/>
    <s v="BOE"/>
    <x v="8"/>
    <x v="1"/>
    <s v="RGB"/>
    <s v="VTE"/>
    <s v="FMM"/>
    <s v="G_Dopant"/>
    <s v="UDC"/>
    <n v="1"/>
    <n v="1.0813267869685117"/>
    <n v="5.1886129761169935"/>
  </r>
  <r>
    <x v="6"/>
    <s v="BOE"/>
    <x v="8"/>
    <x v="1"/>
    <s v="RGB"/>
    <s v="VTE"/>
    <s v="FMM"/>
    <s v="G_Host"/>
    <s v="LTOM"/>
    <n v="0.8"/>
    <n v="1.1951440576854344"/>
    <n v="63.859852013747613"/>
  </r>
  <r>
    <x v="6"/>
    <s v="BOE"/>
    <x v="8"/>
    <x v="1"/>
    <s v="RGB"/>
    <s v="VTE"/>
    <s v="FMM"/>
    <s v="G_Host"/>
    <s v="Samsung SDI"/>
    <n v="0.2"/>
    <n v="0.2987860144213586"/>
    <n v="15.964963003436903"/>
  </r>
  <r>
    <x v="6"/>
    <s v="BOE"/>
    <x v="8"/>
    <x v="1"/>
    <s v="RGB"/>
    <s v="VTE"/>
    <s v="FMM"/>
    <s v="G_Prime"/>
    <s v="Hyperion"/>
    <n v="0.4"/>
    <n v="0.31425845813352332"/>
    <n v="40.851522979382658"/>
  </r>
  <r>
    <x v="6"/>
    <s v="BOE"/>
    <x v="8"/>
    <x v="1"/>
    <s v="RGB"/>
    <s v="VTE"/>
    <s v="FMM"/>
    <s v="G_Prime"/>
    <s v="Merck"/>
    <n v="0.6"/>
    <n v="0.4713876872002849"/>
    <n v="61.277284469073983"/>
  </r>
  <r>
    <x v="6"/>
    <s v="BOE"/>
    <x v="8"/>
    <x v="1"/>
    <s v="RGB"/>
    <s v="VTE"/>
    <s v="FMM"/>
    <s v="HIL"/>
    <s v="Hyperion"/>
    <n v="0.5"/>
    <n v="6.9846872788774253E-3"/>
    <n v="8.1703045958765319"/>
  </r>
  <r>
    <x v="6"/>
    <s v="BOE"/>
    <x v="8"/>
    <x v="1"/>
    <s v="RGB"/>
    <s v="VTE"/>
    <s v="FMM"/>
    <s v="HIL"/>
    <s v="Idemitsu Kosan"/>
    <n v="0.5"/>
    <n v="6.9846872788774253E-3"/>
    <n v="8.1703045958765319"/>
  </r>
  <r>
    <x v="6"/>
    <s v="BOE"/>
    <x v="8"/>
    <x v="1"/>
    <s v="RGB"/>
    <s v="VTE"/>
    <s v="FMM"/>
    <s v="HTL"/>
    <s v="Hyperion"/>
    <n v="0.5"/>
    <n v="8.7694678721228922E-2"/>
    <n v="87.538977812962827"/>
  </r>
  <r>
    <x v="6"/>
    <s v="BOE"/>
    <x v="8"/>
    <x v="1"/>
    <s v="RGB"/>
    <s v="VTE"/>
    <s v="FMM"/>
    <s v="HTL"/>
    <s v="Idemitsu Kosan"/>
    <n v="0.5"/>
    <n v="8.7694678721228922E-2"/>
    <n v="87.538977812962827"/>
  </r>
  <r>
    <x v="6"/>
    <s v="BOE"/>
    <x v="8"/>
    <x v="1"/>
    <s v="RGB"/>
    <s v="VTE"/>
    <s v="FMM"/>
    <s v="P_Dopant"/>
    <s v="Novaled"/>
    <n v="1"/>
    <n v="0.45633089910642505"/>
    <n v="2.3149196354983506"/>
  </r>
  <r>
    <x v="6"/>
    <s v="BOE"/>
    <x v="8"/>
    <x v="1"/>
    <s v="RGB"/>
    <s v="VTE"/>
    <s v="FMM"/>
    <s v="R_Dopant"/>
    <s v="UDC"/>
    <n v="1"/>
    <n v="0.55366099539317692"/>
    <n v="3.3219919785432057"/>
  </r>
  <r>
    <x v="6"/>
    <s v="BOE"/>
    <x v="8"/>
    <x v="1"/>
    <s v="RGB"/>
    <s v="VTE"/>
    <s v="FMM"/>
    <s v="R_Host"/>
    <s v="Duksan Neolux"/>
    <n v="0.12"/>
    <n v="0.17873899550798425"/>
    <n v="9.9659759356296149"/>
  </r>
  <r>
    <x v="6"/>
    <s v="BOE"/>
    <x v="8"/>
    <x v="1"/>
    <s v="RGB"/>
    <s v="VTE"/>
    <s v="FMM"/>
    <s v="R_Host"/>
    <s v="DuPont"/>
    <n v="0.45"/>
    <n v="0.67027123315494097"/>
    <n v="37.372409758611063"/>
  </r>
  <r>
    <x v="6"/>
    <s v="BOE"/>
    <x v="8"/>
    <x v="1"/>
    <s v="RGB"/>
    <s v="VTE"/>
    <s v="FMM"/>
    <s v="R_Host"/>
    <s v="Unknown"/>
    <n v="0.43"/>
    <n v="0.6404814005702768"/>
    <n v="35.711413769339451"/>
  </r>
  <r>
    <x v="6"/>
    <s v="BOE"/>
    <x v="8"/>
    <x v="1"/>
    <s v="RGB"/>
    <s v="VTE"/>
    <s v="FMM"/>
    <s v="R_Prime"/>
    <s v="LTOM"/>
    <n v="1"/>
    <n v="1.3687464479290721"/>
    <n v="177.02326624399151"/>
  </r>
  <r>
    <x v="6"/>
    <s v="BOE"/>
    <x v="3"/>
    <x v="1"/>
    <s v="RGB"/>
    <s v="VTE"/>
    <s v="FMM"/>
    <s v="aETL"/>
    <s v="Solus AM"/>
    <n v="1"/>
    <n v="2.2405792669336133"/>
    <n v="91.796939999999992"/>
  </r>
  <r>
    <x v="6"/>
    <s v="BOE"/>
    <x v="3"/>
    <x v="1"/>
    <s v="RGB"/>
    <s v="VTE"/>
    <s v="FMM"/>
    <s v="B_Dopant"/>
    <s v="SFC"/>
    <n v="0.5"/>
    <n v="1.9237380687493195"/>
    <n v="8.6965522105263151"/>
  </r>
  <r>
    <x v="6"/>
    <s v="BOE"/>
    <x v="3"/>
    <x v="1"/>
    <s v="RGB"/>
    <s v="VTE"/>
    <s v="FMM"/>
    <s v="B_Dopant"/>
    <s v="Sunera"/>
    <n v="0.5"/>
    <n v="1.9237380687493195"/>
    <n v="8.6965522105263151"/>
  </r>
  <r>
    <x v="6"/>
    <s v="BOE"/>
    <x v="3"/>
    <x v="1"/>
    <s v="RGB"/>
    <s v="VTE"/>
    <s v="FMM"/>
    <s v="B_Host"/>
    <s v="LG Chem"/>
    <n v="1"/>
    <n v="8.7144181082252281"/>
    <n v="347.86208842105265"/>
  </r>
  <r>
    <x v="6"/>
    <s v="BOE"/>
    <x v="3"/>
    <x v="1"/>
    <s v="RGB"/>
    <s v="VTE"/>
    <s v="FMM"/>
    <s v="B_Prime"/>
    <s v="LG Chem"/>
    <n v="0.4"/>
    <n v="1.9633274955879265"/>
    <n v="235.00016640000001"/>
  </r>
  <r>
    <x v="6"/>
    <s v="BOE"/>
    <x v="3"/>
    <x v="1"/>
    <s v="RGB"/>
    <s v="VTE"/>
    <s v="FMM"/>
    <s v="B_Prime"/>
    <s v="Merck"/>
    <n v="0.6"/>
    <n v="2.9449912433818892"/>
    <n v="352.50024959999996"/>
  </r>
  <r>
    <x v="6"/>
    <s v="BOE"/>
    <x v="3"/>
    <x v="1"/>
    <s v="RGB"/>
    <s v="VTE"/>
    <s v="FMM"/>
    <s v="CPL"/>
    <s v="Hyperion"/>
    <n v="1"/>
    <n v="2.0388099866683906"/>
    <n v="514.06286399999988"/>
  </r>
  <r>
    <x v="6"/>
    <s v="BOE"/>
    <x v="3"/>
    <x v="1"/>
    <s v="RGB"/>
    <s v="VTE"/>
    <s v="FMM"/>
    <s v="EIL"/>
    <s v="Hyperion"/>
    <n v="1"/>
    <n v="3.5613940848191972E-2"/>
    <n v="73.437551999999997"/>
  </r>
  <r>
    <x v="6"/>
    <s v="BOE"/>
    <x v="3"/>
    <x v="1"/>
    <s v="RGB"/>
    <s v="VTE"/>
    <s v="FMM"/>
    <s v="ETL"/>
    <s v="Aglaia Tech"/>
    <n v="1"/>
    <n v="1.8525284886869042"/>
    <n v="82.61724599999998"/>
  </r>
  <r>
    <x v="6"/>
    <s v="BOE"/>
    <x v="3"/>
    <x v="1"/>
    <s v="RGB"/>
    <s v="VTE"/>
    <s v="FMM"/>
    <s v="G_Dopant"/>
    <s v="UDC"/>
    <n v="1"/>
    <n v="25.996382759059898"/>
    <n v="64.194549765517237"/>
  </r>
  <r>
    <x v="6"/>
    <s v="BOE"/>
    <x v="3"/>
    <x v="1"/>
    <s v="RGB"/>
    <s v="VTE"/>
    <s v="FMM"/>
    <s v="G_Host"/>
    <s v="LG Chem"/>
    <n v="0.4"/>
    <n v="13.3925179010948"/>
    <n v="395.04338317241388"/>
  </r>
  <r>
    <x v="6"/>
    <s v="BOE"/>
    <x v="3"/>
    <x v="1"/>
    <s v="RGB"/>
    <s v="VTE"/>
    <s v="FMM"/>
    <s v="G_Host"/>
    <s v="LTOM"/>
    <n v="0.2"/>
    <n v="6.6962589505474002"/>
    <n v="197.52169158620694"/>
  </r>
  <r>
    <x v="6"/>
    <s v="BOE"/>
    <x v="3"/>
    <x v="1"/>
    <s v="RGB"/>
    <s v="VTE"/>
    <s v="FMM"/>
    <s v="G_Host"/>
    <s v="Samsung SDI"/>
    <n v="0.4"/>
    <n v="13.3925179010948"/>
    <n v="395.04338317241388"/>
  </r>
  <r>
    <x v="6"/>
    <s v="BOE"/>
    <x v="3"/>
    <x v="1"/>
    <s v="RGB"/>
    <s v="VTE"/>
    <s v="FMM"/>
    <s v="G_Prime"/>
    <s v="Hyperion"/>
    <n v="1"/>
    <n v="4.5420563167435333"/>
    <n v="454.39485300000001"/>
  </r>
  <r>
    <x v="6"/>
    <s v="BOE"/>
    <x v="3"/>
    <x v="1"/>
    <s v="RGB"/>
    <s v="VTE"/>
    <s v="FMM"/>
    <s v="HIL"/>
    <s v="Hyperion"/>
    <n v="0.5"/>
    <n v="5.378561944435601E-2"/>
    <n v="22.031265599999998"/>
  </r>
  <r>
    <x v="6"/>
    <s v="BOE"/>
    <x v="3"/>
    <x v="1"/>
    <s v="RGB"/>
    <s v="VTE"/>
    <s v="FMM"/>
    <s v="HIL"/>
    <s v="Idemitsu Kosan"/>
    <n v="0.5"/>
    <n v="5.378561944435601E-2"/>
    <n v="22.031265599999998"/>
  </r>
  <r>
    <x v="6"/>
    <s v="BOE"/>
    <x v="3"/>
    <x v="1"/>
    <s v="RGB"/>
    <s v="VTE"/>
    <s v="FMM"/>
    <s v="HTL"/>
    <s v="Idemitsu Kosan"/>
    <n v="1"/>
    <n v="1.1482998703427247"/>
    <n v="472.09854857142852"/>
  </r>
  <r>
    <x v="6"/>
    <s v="BOE"/>
    <x v="3"/>
    <x v="1"/>
    <s v="RGB"/>
    <s v="VTE"/>
    <s v="FMM"/>
    <s v="n/p_CGL"/>
    <s v="Unknown"/>
    <n v="1"/>
    <n v="1.5792453907115482"/>
    <n v="137.69540999999998"/>
  </r>
  <r>
    <x v="6"/>
    <s v="BOE"/>
    <x v="3"/>
    <x v="1"/>
    <s v="RGB"/>
    <s v="VTE"/>
    <s v="FMM"/>
    <s v="P_Dopant"/>
    <s v="Novaled"/>
    <n v="0.5"/>
    <n v="3.3521809635780793"/>
    <n v="14.687510399999999"/>
  </r>
  <r>
    <x v="6"/>
    <s v="BOE"/>
    <x v="3"/>
    <x v="1"/>
    <s v="RGB"/>
    <s v="VTE"/>
    <s v="FMM"/>
    <s v="P_Dopant"/>
    <s v="Summer Sprout"/>
    <n v="0.5"/>
    <n v="3.3521809635780793"/>
    <n v="14.687510399999999"/>
  </r>
  <r>
    <x v="6"/>
    <s v="BOE"/>
    <x v="3"/>
    <x v="1"/>
    <s v="RGB"/>
    <s v="VTE"/>
    <s v="FMM"/>
    <s v="R_Dopant"/>
    <s v="UDC"/>
    <n v="1"/>
    <n v="7.8844050422227294"/>
    <n v="36.315272967032968"/>
  </r>
  <r>
    <x v="6"/>
    <s v="BOE"/>
    <x v="3"/>
    <x v="1"/>
    <s v="RGB"/>
    <s v="VTE"/>
    <s v="FMM"/>
    <s v="R_Host"/>
    <s v="Duksan Neolux"/>
    <n v="0.1"/>
    <n v="2.2712260521800323"/>
    <n v="96.840727912087928"/>
  </r>
  <r>
    <x v="6"/>
    <s v="BOE"/>
    <x v="3"/>
    <x v="1"/>
    <s v="RGB"/>
    <s v="VTE"/>
    <s v="FMM"/>
    <s v="R_Host"/>
    <s v="DuPont"/>
    <n v="0.9"/>
    <n v="20.441034469620288"/>
    <n v="871.56655120879122"/>
  </r>
  <r>
    <x v="6"/>
    <s v="BOE"/>
    <x v="3"/>
    <x v="1"/>
    <s v="RGB"/>
    <s v="VTE"/>
    <s v="FMM"/>
    <s v="R_Prime"/>
    <s v="LTOM"/>
    <n v="1"/>
    <n v="8.0876890718191561"/>
    <n v="807.81307199999992"/>
  </r>
  <r>
    <x v="6"/>
    <s v="BOE"/>
    <x v="0"/>
    <x v="0"/>
    <s v="RGB"/>
    <s v="VTE"/>
    <s v="FMM"/>
    <s v="aETL"/>
    <s v="Hyperion"/>
    <n v="0.3"/>
    <n v="1.8576692423609067"/>
    <n v="78.259763070837423"/>
  </r>
  <r>
    <x v="6"/>
    <s v="BOE"/>
    <x v="0"/>
    <x v="0"/>
    <s v="RGB"/>
    <s v="VTE"/>
    <s v="FMM"/>
    <s v="aETL"/>
    <s v="Solus AM"/>
    <n v="0.7"/>
    <n v="4.3345615655087819"/>
    <n v="182.60611383195396"/>
  </r>
  <r>
    <x v="6"/>
    <s v="BOE"/>
    <x v="0"/>
    <x v="0"/>
    <s v="RGB"/>
    <s v="VTE"/>
    <s v="FMM"/>
    <s v="B_Dopant"/>
    <s v="SFC"/>
    <n v="0.5"/>
    <n v="2.055414950108986"/>
    <n v="8.5064959859605889"/>
  </r>
  <r>
    <x v="6"/>
    <s v="BOE"/>
    <x v="0"/>
    <x v="0"/>
    <s v="RGB"/>
    <s v="VTE"/>
    <s v="FMM"/>
    <s v="B_Dopant"/>
    <s v="Sunera"/>
    <n v="0.5"/>
    <n v="2.055414950108986"/>
    <n v="8.5064959859605889"/>
  </r>
  <r>
    <x v="6"/>
    <s v="BOE"/>
    <x v="0"/>
    <x v="0"/>
    <s v="RGB"/>
    <s v="VTE"/>
    <s v="FMM"/>
    <s v="B_Host"/>
    <s v="LG Chem"/>
    <n v="1"/>
    <n v="9.5884839553740733"/>
    <n v="340.25983943842363"/>
  </r>
  <r>
    <x v="6"/>
    <s v="BOE"/>
    <x v="0"/>
    <x v="0"/>
    <s v="RGB"/>
    <s v="VTE"/>
    <s v="FMM"/>
    <s v="B_Prime"/>
    <s v="LG Chem"/>
    <n v="0.6"/>
    <n v="4.2954193206480342"/>
    <n v="456.51528457988502"/>
  </r>
  <r>
    <x v="6"/>
    <s v="BOE"/>
    <x v="0"/>
    <x v="0"/>
    <s v="RGB"/>
    <s v="VTE"/>
    <s v="FMM"/>
    <s v="B_Prime"/>
    <s v="Merck"/>
    <n v="0.4"/>
    <n v="2.8636128804320227"/>
    <n v="304.34352305325672"/>
  </r>
  <r>
    <x v="6"/>
    <s v="BOE"/>
    <x v="0"/>
    <x v="0"/>
    <s v="RGB"/>
    <s v="VTE"/>
    <s v="FMM"/>
    <s v="CPL"/>
    <s v="Hyperion"/>
    <n v="1"/>
    <n v="0.98258827595109699"/>
    <n v="547.81834149586189"/>
  </r>
  <r>
    <x v="6"/>
    <s v="BOE"/>
    <x v="0"/>
    <x v="0"/>
    <s v="RGB"/>
    <s v="VTE"/>
    <s v="FMM"/>
    <s v="EIL"/>
    <s v="Hyperion"/>
    <n v="1"/>
    <n v="0.10882238527509074"/>
    <n v="208.69270152223316"/>
  </r>
  <r>
    <x v="6"/>
    <s v="BOE"/>
    <x v="0"/>
    <x v="0"/>
    <s v="RGB"/>
    <s v="VTE"/>
    <s v="FMM"/>
    <s v="ETL"/>
    <s v="Aglaia Tech"/>
    <n v="0.9"/>
    <n v="4.8225094391496537"/>
    <n v="225.38811764401171"/>
  </r>
  <r>
    <x v="6"/>
    <s v="BOE"/>
    <x v="0"/>
    <x v="0"/>
    <s v="RGB"/>
    <s v="VTE"/>
    <s v="FMM"/>
    <s v="ETL"/>
    <s v="LG Chem"/>
    <n v="0.05"/>
    <n v="0.26791719106386974"/>
    <n v="12.521562091333987"/>
  </r>
  <r>
    <x v="6"/>
    <s v="BOE"/>
    <x v="0"/>
    <x v="0"/>
    <s v="RGB"/>
    <s v="VTE"/>
    <s v="FMM"/>
    <s v="ETL"/>
    <s v="Merck"/>
    <n v="0.05"/>
    <n v="0.26791719106386974"/>
    <n v="12.521562091333987"/>
  </r>
  <r>
    <x v="6"/>
    <s v="BOE"/>
    <x v="0"/>
    <x v="0"/>
    <s v="RGB"/>
    <s v="VTE"/>
    <s v="FMM"/>
    <s v="G_Dopant"/>
    <s v="Summer Sprout"/>
    <n v="0.6"/>
    <n v="10.757501904415449"/>
    <n v="19.887186850942211"/>
  </r>
  <r>
    <x v="6"/>
    <s v="BOE"/>
    <x v="0"/>
    <x v="0"/>
    <s v="RGB"/>
    <s v="VTE"/>
    <s v="FMM"/>
    <s v="G_Dopant"/>
    <s v="UDC"/>
    <n v="0.4"/>
    <n v="7.1716679362769673"/>
    <n v="13.258124567294809"/>
  </r>
  <r>
    <x v="6"/>
    <s v="BOE"/>
    <x v="0"/>
    <x v="0"/>
    <s v="RGB"/>
    <s v="VTE"/>
    <s v="FMM"/>
    <s v="G_Host"/>
    <s v="LTOM"/>
    <n v="0.8"/>
    <n v="11.702978198803093"/>
    <n v="495.03850128529723"/>
  </r>
  <r>
    <x v="6"/>
    <s v="BOE"/>
    <x v="0"/>
    <x v="0"/>
    <s v="RGB"/>
    <s v="VTE"/>
    <s v="FMM"/>
    <s v="G_Host"/>
    <s v="Samsung SDI"/>
    <n v="0.2"/>
    <n v="2.9257445497007732"/>
    <n v="123.75962532132431"/>
  </r>
  <r>
    <x v="6"/>
    <s v="BOE"/>
    <x v="0"/>
    <x v="0"/>
    <s v="RGB"/>
    <s v="VTE"/>
    <s v="FMM"/>
    <s v="G_Prime"/>
    <s v="Duksan Neolux"/>
    <n v="0.2"/>
    <n v="1.0162459254639837"/>
    <n v="121.96326712338302"/>
  </r>
  <r>
    <x v="6"/>
    <s v="BOE"/>
    <x v="0"/>
    <x v="0"/>
    <s v="RGB"/>
    <s v="VTE"/>
    <s v="FMM"/>
    <s v="G_Prime"/>
    <s v="Hyperion"/>
    <n v="0.6"/>
    <n v="3.0487377763919508"/>
    <n v="365.88980137014897"/>
  </r>
  <r>
    <x v="6"/>
    <s v="BOE"/>
    <x v="0"/>
    <x v="0"/>
    <s v="RGB"/>
    <s v="VTE"/>
    <s v="FMM"/>
    <s v="G_Prime"/>
    <s v="Merck"/>
    <n v="0.2"/>
    <n v="1.0162459254639837"/>
    <n v="121.96326712338302"/>
  </r>
  <r>
    <x v="6"/>
    <s v="BOE"/>
    <x v="0"/>
    <x v="0"/>
    <s v="RGB"/>
    <s v="VTE"/>
    <s v="FMM"/>
    <s v="HIL"/>
    <s v="Hyperion"/>
    <n v="0.2"/>
    <n v="5.3968690590496089E-2"/>
    <n v="25.043124182667981"/>
  </r>
  <r>
    <x v="6"/>
    <s v="BOE"/>
    <x v="0"/>
    <x v="0"/>
    <s v="RGB"/>
    <s v="VTE"/>
    <s v="FMM"/>
    <s v="HIL"/>
    <s v="Idemitsu Kosan"/>
    <n v="0.8"/>
    <n v="0.21587476236198436"/>
    <n v="100.17249673067192"/>
  </r>
  <r>
    <x v="6"/>
    <s v="BOE"/>
    <x v="0"/>
    <x v="0"/>
    <s v="RGB"/>
    <s v="VTE"/>
    <s v="FMM"/>
    <s v="HTL"/>
    <s v="Hyperion"/>
    <n v="0.8"/>
    <n v="2.3087413487752348"/>
    <n v="1073.2767506857704"/>
  </r>
  <r>
    <x v="6"/>
    <s v="BOE"/>
    <x v="0"/>
    <x v="0"/>
    <s v="RGB"/>
    <s v="VTE"/>
    <s v="FMM"/>
    <s v="HTL"/>
    <s v="Idemitsu Kosan"/>
    <n v="0.1"/>
    <n v="0.28859266859690436"/>
    <n v="134.1595938357213"/>
  </r>
  <r>
    <x v="6"/>
    <s v="BOE"/>
    <x v="0"/>
    <x v="0"/>
    <s v="RGB"/>
    <s v="VTE"/>
    <s v="FMM"/>
    <s v="HTL"/>
    <s v="Unknown"/>
    <n v="0.1"/>
    <n v="0.28859266859690436"/>
    <n v="134.1595938357213"/>
  </r>
  <r>
    <x v="6"/>
    <s v="BOE"/>
    <x v="0"/>
    <x v="0"/>
    <s v="RGB"/>
    <s v="VTE"/>
    <s v="FMM"/>
    <s v="P_Dopant"/>
    <s v="Novaled"/>
    <n v="0.15"/>
    <n v="0.57437023502297657"/>
    <n v="2.6608319444084727"/>
  </r>
  <r>
    <x v="6"/>
    <s v="BOE"/>
    <x v="0"/>
    <x v="0"/>
    <s v="RGB"/>
    <s v="VTE"/>
    <s v="FMM"/>
    <s v="P_Dopant"/>
    <s v="Summer Sprout"/>
    <n v="0.85"/>
    <n v="3.2547646651302"/>
    <n v="15.078047684981344"/>
  </r>
  <r>
    <x v="6"/>
    <s v="BOE"/>
    <x v="0"/>
    <x v="0"/>
    <s v="RGB"/>
    <s v="VTE"/>
    <s v="FMM"/>
    <s v="R_Dopant"/>
    <s v="Summer Sprout"/>
    <n v="7.0000000000000007E-2"/>
    <n v="0.38747520123089008"/>
    <n v="1.477262943359628"/>
  </r>
  <r>
    <x v="6"/>
    <s v="BOE"/>
    <x v="0"/>
    <x v="0"/>
    <s v="RGB"/>
    <s v="VTE"/>
    <s v="FMM"/>
    <s v="R_Dopant"/>
    <s v="UDC"/>
    <n v="0.93"/>
    <n v="5.1478848163532538"/>
    <n v="19.626493390349346"/>
  </r>
  <r>
    <x v="6"/>
    <s v="BOE"/>
    <x v="0"/>
    <x v="0"/>
    <s v="RGB"/>
    <s v="VTE"/>
    <s v="FMM"/>
    <s v="R_Host"/>
    <s v="Duksan Neolux"/>
    <n v="0.12"/>
    <n v="1.8059825116151897"/>
    <n v="73.863147167981381"/>
  </r>
  <r>
    <x v="6"/>
    <s v="BOE"/>
    <x v="0"/>
    <x v="0"/>
    <s v="RGB"/>
    <s v="VTE"/>
    <s v="FMM"/>
    <s v="R_Host"/>
    <s v="DuPont"/>
    <n v="0.45"/>
    <n v="6.772434418556962"/>
    <n v="276.98680187993017"/>
  </r>
  <r>
    <x v="6"/>
    <s v="BOE"/>
    <x v="0"/>
    <x v="0"/>
    <s v="RGB"/>
    <s v="VTE"/>
    <s v="FMM"/>
    <s v="R_Host"/>
    <s v="Unknown"/>
    <n v="0.43"/>
    <n v="6.4714373332877644"/>
    <n v="264.67627735193332"/>
  </r>
  <r>
    <x v="6"/>
    <s v="BOE"/>
    <x v="0"/>
    <x v="0"/>
    <s v="RGB"/>
    <s v="VTE"/>
    <s v="FMM"/>
    <s v="R_Prime"/>
    <s v="LTOM"/>
    <n v="1"/>
    <n v="13.796346330986248"/>
    <n v="1630.4117306424464"/>
  </r>
  <r>
    <x v="6"/>
    <s v="BOE"/>
    <x v="1"/>
    <x v="0"/>
    <s v="RGB"/>
    <s v="VTE"/>
    <s v="FMM"/>
    <s v="aETL"/>
    <s v="Hyperion"/>
    <n v="0.2"/>
    <n v="2.1069614660194631"/>
    <n v="90.515787836769547"/>
  </r>
  <r>
    <x v="6"/>
    <s v="BOE"/>
    <x v="1"/>
    <x v="0"/>
    <s v="RGB"/>
    <s v="VTE"/>
    <s v="FMM"/>
    <s v="aETL"/>
    <s v="Solus AM"/>
    <n v="0.8"/>
    <n v="8.4278458640778524"/>
    <n v="362.06315134707819"/>
  </r>
  <r>
    <x v="6"/>
    <s v="BOE"/>
    <x v="1"/>
    <x v="0"/>
    <s v="RGB"/>
    <s v="VTE"/>
    <s v="FMM"/>
    <s v="B_Dopant"/>
    <s v="SFC"/>
    <n v="0.5"/>
    <n v="3.0369639142902947"/>
    <n v="14.291966500542559"/>
  </r>
  <r>
    <x v="6"/>
    <s v="BOE"/>
    <x v="1"/>
    <x v="0"/>
    <s v="RGB"/>
    <s v="VTE"/>
    <s v="FMM"/>
    <s v="B_Dopant"/>
    <s v="Sunera"/>
    <n v="0.5"/>
    <n v="3.0369639142902947"/>
    <n v="14.291966500542559"/>
  </r>
  <r>
    <x v="6"/>
    <s v="BOE"/>
    <x v="1"/>
    <x v="0"/>
    <s v="RGB"/>
    <s v="VTE"/>
    <s v="FMM"/>
    <s v="B_Host"/>
    <s v="LG Chem"/>
    <n v="1"/>
    <n v="14.323338400316979"/>
    <n v="571.67866002170251"/>
  </r>
  <r>
    <x v="6"/>
    <s v="BOE"/>
    <x v="1"/>
    <x v="0"/>
    <s v="RGB"/>
    <s v="VTE"/>
    <s v="FMM"/>
    <s v="B_Prime"/>
    <s v="LG Chem"/>
    <n v="0.6"/>
    <n v="8.6677347584742215"/>
    <n v="792.01314357173362"/>
  </r>
  <r>
    <x v="6"/>
    <s v="BOE"/>
    <x v="1"/>
    <x v="0"/>
    <s v="RGB"/>
    <s v="VTE"/>
    <s v="FMM"/>
    <s v="B_Prime"/>
    <s v="Merck"/>
    <n v="0.4"/>
    <n v="5.7784898389828152"/>
    <n v="528.00876238115586"/>
  </r>
  <r>
    <x v="6"/>
    <s v="BOE"/>
    <x v="1"/>
    <x v="0"/>
    <s v="RGB"/>
    <s v="VTE"/>
    <s v="FMM"/>
    <s v="CPL"/>
    <s v="Hyperion"/>
    <n v="1"/>
    <n v="1.8590393415664439"/>
    <n v="950.41577228608026"/>
  </r>
  <r>
    <x v="6"/>
    <s v="BOE"/>
    <x v="1"/>
    <x v="0"/>
    <s v="RGB"/>
    <s v="VTE"/>
    <s v="FMM"/>
    <s v="EIL"/>
    <s v="Hyperion"/>
    <n v="1"/>
    <n v="0.17588045312497363"/>
    <n v="362.06315134707825"/>
  </r>
  <r>
    <x v="6"/>
    <s v="BOE"/>
    <x v="1"/>
    <x v="0"/>
    <s v="RGB"/>
    <s v="VTE"/>
    <s v="FMM"/>
    <s v="ETL"/>
    <s v="Hyperion"/>
    <n v="0.75"/>
    <n v="6.9048123728438568"/>
    <n v="325.85683621237035"/>
  </r>
  <r>
    <x v="6"/>
    <s v="BOE"/>
    <x v="1"/>
    <x v="0"/>
    <s v="RGB"/>
    <s v="VTE"/>
    <s v="FMM"/>
    <s v="ETL"/>
    <s v="Merck"/>
    <n v="0.25"/>
    <n v="2.3016041242812859"/>
    <n v="108.61894540412344"/>
  </r>
  <r>
    <x v="6"/>
    <s v="BOE"/>
    <x v="1"/>
    <x v="0"/>
    <s v="RGB"/>
    <s v="VTE"/>
    <s v="FMM"/>
    <s v="G_Dopant"/>
    <s v="Summer Sprout"/>
    <n v="0.2"/>
    <n v="5.6894916927141734"/>
    <n v="14.366750046184933"/>
  </r>
  <r>
    <x v="6"/>
    <s v="BOE"/>
    <x v="1"/>
    <x v="0"/>
    <s v="RGB"/>
    <s v="VTE"/>
    <s v="FMM"/>
    <s v="G_Dopant"/>
    <s v="UDC"/>
    <n v="0.8"/>
    <n v="22.757966770856694"/>
    <n v="57.467000184739732"/>
  </r>
  <r>
    <x v="6"/>
    <s v="BOE"/>
    <x v="1"/>
    <x v="0"/>
    <s v="RGB"/>
    <s v="VTE"/>
    <s v="FMM"/>
    <s v="G_Host"/>
    <s v="LTOM"/>
    <n v="0.4"/>
    <n v="15.682505350000275"/>
    <n v="454.6839575056332"/>
  </r>
  <r>
    <x v="6"/>
    <s v="BOE"/>
    <x v="1"/>
    <x v="0"/>
    <s v="RGB"/>
    <s v="VTE"/>
    <s v="FMM"/>
    <s v="G_Host"/>
    <s v="Samsung SDI"/>
    <n v="0.6"/>
    <n v="23.523758025000408"/>
    <n v="682.02593625844975"/>
  </r>
  <r>
    <x v="6"/>
    <s v="BOE"/>
    <x v="1"/>
    <x v="0"/>
    <s v="RGB"/>
    <s v="VTE"/>
    <s v="FMM"/>
    <s v="G_Prime"/>
    <s v="Hyperion"/>
    <n v="0.3"/>
    <n v="2.7727418146492742"/>
    <n v="317.39302228477635"/>
  </r>
  <r>
    <x v="6"/>
    <s v="BOE"/>
    <x v="1"/>
    <x v="0"/>
    <s v="RGB"/>
    <s v="VTE"/>
    <s v="FMM"/>
    <s v="G_Prime"/>
    <s v="Merck"/>
    <n v="0.7"/>
    <n v="6.4697309008483064"/>
    <n v="740.58371866447817"/>
  </r>
  <r>
    <x v="6"/>
    <s v="BOE"/>
    <x v="1"/>
    <x v="0"/>
    <s v="RGB"/>
    <s v="VTE"/>
    <s v="FMM"/>
    <s v="HIL"/>
    <s v="Hyperion"/>
    <n v="0.5"/>
    <n v="0.26522033090157826"/>
    <n v="108.61894540412348"/>
  </r>
  <r>
    <x v="6"/>
    <s v="BOE"/>
    <x v="1"/>
    <x v="0"/>
    <s v="RGB"/>
    <s v="VTE"/>
    <s v="FMM"/>
    <s v="HIL"/>
    <s v="Idemitsu Kosan"/>
    <n v="0.5"/>
    <n v="0.26522033090157826"/>
    <n v="108.61894540412348"/>
  </r>
  <r>
    <x v="6"/>
    <s v="BOE"/>
    <x v="1"/>
    <x v="0"/>
    <s v="RGB"/>
    <s v="VTE"/>
    <s v="FMM"/>
    <s v="HTL"/>
    <s v="Hyperion"/>
    <n v="0.45"/>
    <n v="2.5483500569349178"/>
    <n v="1047.396973539762"/>
  </r>
  <r>
    <x v="6"/>
    <s v="BOE"/>
    <x v="1"/>
    <x v="0"/>
    <s v="RGB"/>
    <s v="VTE"/>
    <s v="FMM"/>
    <s v="HTL"/>
    <s v="Idemitsu Kosan"/>
    <n v="0.55000000000000004"/>
    <n v="3.1146500695871215"/>
    <n v="1280.1518565485981"/>
  </r>
  <r>
    <x v="6"/>
    <s v="BOE"/>
    <x v="1"/>
    <x v="0"/>
    <s v="RGB"/>
    <s v="VTE"/>
    <s v="FMM"/>
    <s v="P_Dopant"/>
    <s v="Novaled"/>
    <n v="1"/>
    <n v="6.2211930412972958"/>
    <n v="30.775367864501654"/>
  </r>
  <r>
    <x v="6"/>
    <s v="BOE"/>
    <x v="1"/>
    <x v="0"/>
    <s v="RGB"/>
    <s v="VTE"/>
    <s v="FMM"/>
    <s v="R_Dopant"/>
    <s v="UDC"/>
    <n v="1"/>
    <n v="10.541147075963245"/>
    <n v="45.257893918384781"/>
  </r>
  <r>
    <x v="6"/>
    <s v="BOE"/>
    <x v="1"/>
    <x v="0"/>
    <s v="RGB"/>
    <s v="VTE"/>
    <s v="FMM"/>
    <s v="R_Host"/>
    <s v="Duksan Neolux"/>
    <n v="0.15"/>
    <n v="4.9296108735631678"/>
    <n v="181.03157567353907"/>
  </r>
  <r>
    <x v="6"/>
    <s v="BOE"/>
    <x v="1"/>
    <x v="0"/>
    <s v="RGB"/>
    <s v="VTE"/>
    <s v="FMM"/>
    <s v="R_Host"/>
    <s v="DuPont"/>
    <n v="0.65"/>
    <n v="21.361647118773728"/>
    <n v="784.47016125200275"/>
  </r>
  <r>
    <x v="6"/>
    <s v="BOE"/>
    <x v="1"/>
    <x v="0"/>
    <s v="RGB"/>
    <s v="VTE"/>
    <s v="FMM"/>
    <s v="R_Host"/>
    <s v="Unknown"/>
    <n v="0.2"/>
    <n v="6.5728144980842247"/>
    <n v="241.37543423138544"/>
  </r>
  <r>
    <x v="6"/>
    <s v="BOE"/>
    <x v="1"/>
    <x v="0"/>
    <s v="RGB"/>
    <s v="VTE"/>
    <s v="FMM"/>
    <s v="R_Prime"/>
    <s v="LTOM"/>
    <n v="0.9"/>
    <n v="23.497513228289169"/>
    <n v="2545.756532909144"/>
  </r>
  <r>
    <x v="6"/>
    <s v="BOE"/>
    <x v="1"/>
    <x v="0"/>
    <s v="RGB"/>
    <s v="VTE"/>
    <s v="FMM"/>
    <s v="R_Prime"/>
    <s v="Merck"/>
    <n v="0.1"/>
    <n v="2.6108348031432405"/>
    <n v="282.86183698990487"/>
  </r>
  <r>
    <x v="6"/>
    <s v="BOE"/>
    <x v="9"/>
    <x v="0"/>
    <s v="RGB"/>
    <s v="VTE"/>
    <s v="FMM"/>
    <s v="aETL"/>
    <s v="Solus AM"/>
    <n v="1"/>
    <n v="0.18063039471371614"/>
    <n v="7.9999999999999991"/>
  </r>
  <r>
    <x v="6"/>
    <s v="BOE"/>
    <x v="9"/>
    <x v="0"/>
    <s v="RGB"/>
    <s v="VTE"/>
    <s v="FMM"/>
    <s v="B_Dopant"/>
    <s v="SFC"/>
    <n v="0.5"/>
    <n v="0.18062254483803514"/>
    <n v="0.78260869565217384"/>
  </r>
  <r>
    <x v="6"/>
    <s v="BOE"/>
    <x v="9"/>
    <x v="0"/>
    <s v="RGB"/>
    <s v="VTE"/>
    <s v="FMM"/>
    <s v="B_Dopant"/>
    <s v="Sunera"/>
    <n v="0.5"/>
    <n v="0.18062254483803514"/>
    <n v="0.78260869565217384"/>
  </r>
  <r>
    <x v="6"/>
    <s v="BOE"/>
    <x v="9"/>
    <x v="0"/>
    <s v="RGB"/>
    <s v="VTE"/>
    <s v="FMM"/>
    <s v="B_Host"/>
    <s v="LG Chem"/>
    <n v="1"/>
    <n v="1.2817271535272923"/>
    <n v="45.913043478260875"/>
  </r>
  <r>
    <x v="6"/>
    <s v="BOE"/>
    <x v="9"/>
    <x v="0"/>
    <s v="RGB"/>
    <s v="VTE"/>
    <s v="FMM"/>
    <s v="B_Prime"/>
    <s v="LG Chem"/>
    <n v="0.5"/>
    <n v="0.24014841041630369"/>
    <n v="26.666666666666671"/>
  </r>
  <r>
    <x v="6"/>
    <s v="BOE"/>
    <x v="9"/>
    <x v="0"/>
    <s v="RGB"/>
    <s v="VTE"/>
    <s v="FMM"/>
    <s v="B_Prime"/>
    <s v="Merck"/>
    <n v="0.5"/>
    <n v="0.24014841041630369"/>
    <n v="26.666666666666671"/>
  </r>
  <r>
    <x v="6"/>
    <s v="BOE"/>
    <x v="9"/>
    <x v="0"/>
    <s v="RGB"/>
    <s v="VTE"/>
    <s v="FMM"/>
    <s v="CPL"/>
    <s v="Hyperion"/>
    <n v="1"/>
    <n v="4.5523876124733312E-2"/>
    <n v="24"/>
  </r>
  <r>
    <x v="6"/>
    <s v="BOE"/>
    <x v="9"/>
    <x v="0"/>
    <s v="RGB"/>
    <s v="VTE"/>
    <s v="FMM"/>
    <s v="EIL"/>
    <s v="Hyperion"/>
    <n v="1"/>
    <n v="3.0199032849906435E-3"/>
    <n v="6.4"/>
  </r>
  <r>
    <x v="6"/>
    <s v="BOE"/>
    <x v="9"/>
    <x v="0"/>
    <s v="RGB"/>
    <s v="VTE"/>
    <s v="FMM"/>
    <s v="ETL"/>
    <s v="Aglaia Tech"/>
    <n v="0.35"/>
    <n v="5.4652475913002312E-2"/>
    <n v="2.5199999999999996"/>
  </r>
  <r>
    <x v="6"/>
    <s v="BOE"/>
    <x v="9"/>
    <x v="0"/>
    <s v="RGB"/>
    <s v="VTE"/>
    <s v="FMM"/>
    <s v="ETL"/>
    <s v="Merck"/>
    <n v="0.65"/>
    <n v="0.10149745526700428"/>
    <n v="4.6799999999999988"/>
  </r>
  <r>
    <x v="6"/>
    <s v="BOE"/>
    <x v="9"/>
    <x v="0"/>
    <s v="RGB"/>
    <s v="VTE"/>
    <s v="FMM"/>
    <s v="G_Dopant"/>
    <s v="UDC"/>
    <n v="1"/>
    <n v="2.6424571097042544"/>
    <n v="5.7261176470588238"/>
  </r>
  <r>
    <x v="6"/>
    <s v="BOE"/>
    <x v="9"/>
    <x v="0"/>
    <s v="RGB"/>
    <s v="VTE"/>
    <s v="FMM"/>
    <s v="G_Host"/>
    <s v="LTOM"/>
    <n v="1"/>
    <n v="3.1738110481866872"/>
    <n v="88.094117647058823"/>
  </r>
  <r>
    <x v="6"/>
    <s v="BOE"/>
    <x v="9"/>
    <x v="0"/>
    <s v="RGB"/>
    <s v="VTE"/>
    <s v="FMM"/>
    <s v="G_Prime"/>
    <s v="DuPont"/>
    <n v="0.4"/>
    <n v="0.14045802622584982"/>
    <n v="16.457142857142856"/>
  </r>
  <r>
    <x v="6"/>
    <s v="BOE"/>
    <x v="9"/>
    <x v="0"/>
    <s v="RGB"/>
    <s v="VTE"/>
    <s v="FMM"/>
    <s v="G_Prime"/>
    <s v="Merck"/>
    <n v="0.6"/>
    <n v="0.21068703933877475"/>
    <n v="24.685714285714283"/>
  </r>
  <r>
    <x v="6"/>
    <s v="BOE"/>
    <x v="9"/>
    <x v="0"/>
    <s v="RGB"/>
    <s v="VTE"/>
    <s v="FMM"/>
    <s v="HIL"/>
    <s v="Hyperion"/>
    <n v="0.5"/>
    <n v="4.510490238542381E-3"/>
    <n v="1.92"/>
  </r>
  <r>
    <x v="6"/>
    <s v="BOE"/>
    <x v="9"/>
    <x v="0"/>
    <s v="RGB"/>
    <s v="VTE"/>
    <s v="FMM"/>
    <s v="HIL"/>
    <s v="Idemitsu Kosan"/>
    <n v="0.5"/>
    <n v="4.510490238542381E-3"/>
    <n v="1.92"/>
  </r>
  <r>
    <x v="6"/>
    <s v="BOE"/>
    <x v="9"/>
    <x v="0"/>
    <s v="RGB"/>
    <s v="VTE"/>
    <s v="FMM"/>
    <s v="HTL"/>
    <s v="Hyperion"/>
    <n v="0.5"/>
    <n v="4.8308403415413211E-2"/>
    <n v="20.571428571428569"/>
  </r>
  <r>
    <x v="6"/>
    <s v="BOE"/>
    <x v="9"/>
    <x v="0"/>
    <s v="RGB"/>
    <s v="VTE"/>
    <s v="FMM"/>
    <s v="HTL"/>
    <s v="Idemitsu Kosan"/>
    <n v="0.5"/>
    <n v="4.8308403415413211E-2"/>
    <n v="20.571428571428569"/>
  </r>
  <r>
    <x v="6"/>
    <s v="BOE"/>
    <x v="9"/>
    <x v="0"/>
    <s v="RGB"/>
    <s v="VTE"/>
    <s v="FMM"/>
    <s v="n/p_CGL"/>
    <s v="Novaled"/>
    <n v="1"/>
    <n v="0.13322857612618819"/>
    <n v="12"/>
  </r>
  <r>
    <x v="6"/>
    <s v="BOE"/>
    <x v="9"/>
    <x v="0"/>
    <s v="RGB"/>
    <s v="VTE"/>
    <s v="FMM"/>
    <s v="P_Dopant"/>
    <s v="Novaled"/>
    <n v="1"/>
    <n v="0.53615910829130109"/>
    <n v="2.1760000000000002"/>
  </r>
  <r>
    <x v="6"/>
    <s v="BOE"/>
    <x v="9"/>
    <x v="0"/>
    <s v="RGB"/>
    <s v="VTE"/>
    <s v="FMM"/>
    <s v="R_Dopant"/>
    <s v="UDC"/>
    <n v="1"/>
    <n v="0.73298002775867888"/>
    <n v="3.2727272727272734"/>
  </r>
  <r>
    <x v="6"/>
    <s v="BOE"/>
    <x v="9"/>
    <x v="0"/>
    <s v="RGB"/>
    <s v="VTE"/>
    <s v="FMM"/>
    <s v="R_Host"/>
    <s v="Duksan Neolux"/>
    <n v="0.15"/>
    <n v="0.33768437477432939"/>
    <n v="13.09090909090909"/>
  </r>
  <r>
    <x v="6"/>
    <s v="BOE"/>
    <x v="9"/>
    <x v="0"/>
    <s v="RGB"/>
    <s v="VTE"/>
    <s v="FMM"/>
    <s v="R_Host"/>
    <s v="DuPont"/>
    <n v="0.65"/>
    <n v="1.4632989573554274"/>
    <n v="56.72727272727272"/>
  </r>
  <r>
    <x v="6"/>
    <s v="BOE"/>
    <x v="9"/>
    <x v="0"/>
    <s v="RGB"/>
    <s v="VTE"/>
    <s v="FMM"/>
    <s v="R_Host"/>
    <s v="Unknown"/>
    <n v="0.2"/>
    <n v="0.4502458330324392"/>
    <n v="17.454545454545453"/>
  </r>
  <r>
    <x v="6"/>
    <s v="BOE"/>
    <x v="9"/>
    <x v="0"/>
    <s v="RGB"/>
    <s v="VTE"/>
    <s v="FMM"/>
    <s v="R_Prime"/>
    <s v="LTOM"/>
    <n v="1"/>
    <n v="0.6543912528425021"/>
    <n v="73.333333333333329"/>
  </r>
  <r>
    <x v="6"/>
    <s v="China Star"/>
    <x v="0"/>
    <x v="0"/>
    <s v="RGB"/>
    <s v="VTE"/>
    <s v="FMM"/>
    <s v="aETL"/>
    <s v="LG Chem"/>
    <n v="1"/>
    <n v="7.509269665037646"/>
    <n v="316.34999999999997"/>
  </r>
  <r>
    <x v="6"/>
    <s v="China Star"/>
    <x v="0"/>
    <x v="0"/>
    <s v="RGB"/>
    <s v="VTE"/>
    <s v="FMM"/>
    <s v="B_Dopant"/>
    <s v="UIV"/>
    <n v="1"/>
    <n v="4.9851711322847976"/>
    <n v="20.631521739130434"/>
  </r>
  <r>
    <x v="6"/>
    <s v="China Star"/>
    <x v="0"/>
    <x v="0"/>
    <s v="RGB"/>
    <s v="VTE"/>
    <s v="FMM"/>
    <s v="B_Host"/>
    <s v="Idemitsu Kosan"/>
    <n v="0.6"/>
    <n v="6.9767275090860208"/>
    <n v="247.57826086956518"/>
  </r>
  <r>
    <x v="6"/>
    <s v="China Star"/>
    <x v="0"/>
    <x v="0"/>
    <s v="RGB"/>
    <s v="VTE"/>
    <s v="FMM"/>
    <s v="B_Host"/>
    <s v="LG Chem"/>
    <n v="0.4"/>
    <n v="4.6511516727240148"/>
    <n v="165.05217391304348"/>
  </r>
  <r>
    <x v="6"/>
    <s v="China Star"/>
    <x v="0"/>
    <x v="0"/>
    <s v="RGB"/>
    <s v="VTE"/>
    <s v="FMM"/>
    <s v="B_Prime"/>
    <s v="Idemitsu Kosan"/>
    <n v="0.5"/>
    <n v="4.3408510605156909"/>
    <n v="461.34375000000006"/>
  </r>
  <r>
    <x v="6"/>
    <s v="China Star"/>
    <x v="0"/>
    <x v="0"/>
    <s v="RGB"/>
    <s v="VTE"/>
    <s v="FMM"/>
    <s v="B_Prime"/>
    <s v="Merck"/>
    <n v="0.3"/>
    <n v="2.6045106363094148"/>
    <n v="276.80624999999998"/>
  </r>
  <r>
    <x v="6"/>
    <s v="China Star"/>
    <x v="0"/>
    <x v="0"/>
    <s v="RGB"/>
    <s v="VTE"/>
    <s v="FMM"/>
    <s v="B_Prime"/>
    <s v="Unknown"/>
    <n v="0.2"/>
    <n v="1.7363404242062765"/>
    <n v="184.53750000000002"/>
  </r>
  <r>
    <x v="6"/>
    <s v="China Star"/>
    <x v="0"/>
    <x v="0"/>
    <s v="RGB"/>
    <s v="VTE"/>
    <s v="FMM"/>
    <s v="CPL"/>
    <s v="Unknown"/>
    <n v="1"/>
    <n v="1.1915770846984368"/>
    <n v="664.33499999999992"/>
  </r>
  <r>
    <x v="6"/>
    <s v="China Star"/>
    <x v="0"/>
    <x v="0"/>
    <s v="RGB"/>
    <s v="VTE"/>
    <s v="FMM"/>
    <s v="EIL"/>
    <s v="Jilin OLED"/>
    <n v="1"/>
    <n v="0.13196805189895872"/>
    <n v="253.08"/>
  </r>
  <r>
    <x v="6"/>
    <s v="China Star"/>
    <x v="0"/>
    <x v="0"/>
    <s v="RGB"/>
    <s v="VTE"/>
    <s v="FMM"/>
    <s v="ETL"/>
    <s v="Idemitsu Kosan"/>
    <n v="0.1"/>
    <n v="0.64980214659994295"/>
    <n v="30.369599999999995"/>
  </r>
  <r>
    <x v="6"/>
    <s v="China Star"/>
    <x v="0"/>
    <x v="0"/>
    <s v="RGB"/>
    <s v="VTE"/>
    <s v="FMM"/>
    <s v="ETL"/>
    <s v="LG Chem"/>
    <n v="0.6"/>
    <n v="3.8988128795996571"/>
    <n v="182.21759999999995"/>
  </r>
  <r>
    <x v="6"/>
    <s v="China Star"/>
    <x v="0"/>
    <x v="0"/>
    <s v="RGB"/>
    <s v="VTE"/>
    <s v="FMM"/>
    <s v="ETL"/>
    <s v="Unknown"/>
    <n v="0.3"/>
    <n v="1.9494064397998285"/>
    <n v="91.108799999999974"/>
  </r>
  <r>
    <x v="6"/>
    <s v="China Star"/>
    <x v="0"/>
    <x v="0"/>
    <s v="RGB"/>
    <s v="VTE"/>
    <s v="FMM"/>
    <s v="G_Dopant"/>
    <s v="UDC"/>
    <n v="1"/>
    <n v="21.742563444649413"/>
    <n v="40.195058823529401"/>
  </r>
  <r>
    <x v="6"/>
    <s v="China Star"/>
    <x v="0"/>
    <x v="0"/>
    <s v="RGB"/>
    <s v="VTE"/>
    <s v="FMM"/>
    <s v="G_Host"/>
    <s v="LG Chem"/>
    <n v="0.5"/>
    <n v="8.8700685893343021"/>
    <n v="375.20581395348836"/>
  </r>
  <r>
    <x v="6"/>
    <s v="China Star"/>
    <x v="0"/>
    <x v="0"/>
    <s v="RGB"/>
    <s v="VTE"/>
    <s v="FMM"/>
    <s v="G_Host"/>
    <s v="Samsung SDI"/>
    <n v="0.5"/>
    <n v="8.8700685893343021"/>
    <n v="375.20581395348836"/>
  </r>
  <r>
    <x v="6"/>
    <s v="China Star"/>
    <x v="0"/>
    <x v="0"/>
    <s v="RGB"/>
    <s v="VTE"/>
    <s v="FMM"/>
    <s v="G_Prime"/>
    <s v="Jilin OLED"/>
    <n v="0.7"/>
    <n v="4.3133770816685102"/>
    <n v="517.66363636363633"/>
  </r>
  <r>
    <x v="6"/>
    <s v="China Star"/>
    <x v="0"/>
    <x v="0"/>
    <s v="RGB"/>
    <s v="VTE"/>
    <s v="FMM"/>
    <s v="G_Prime"/>
    <s v="Merck"/>
    <n v="0.3"/>
    <n v="1.848590177857933"/>
    <n v="221.85584415584415"/>
  </r>
  <r>
    <x v="6"/>
    <s v="China Star"/>
    <x v="0"/>
    <x v="0"/>
    <s v="RGB"/>
    <s v="VTE"/>
    <s v="FMM"/>
    <s v="HIL"/>
    <s v="Unknown"/>
    <n v="1"/>
    <n v="0.32723703596284243"/>
    <n v="151.84800000000001"/>
  </r>
  <r>
    <x v="6"/>
    <s v="China Star"/>
    <x v="0"/>
    <x v="0"/>
    <s v="RGB"/>
    <s v="VTE"/>
    <s v="FMM"/>
    <s v="HTL"/>
    <s v="Merck"/>
    <n v="0.6"/>
    <n v="2.0998443750767253"/>
    <n v="976.1657142857141"/>
  </r>
  <r>
    <x v="6"/>
    <s v="China Star"/>
    <x v="0"/>
    <x v="0"/>
    <s v="RGB"/>
    <s v="VTE"/>
    <s v="FMM"/>
    <s v="HTL"/>
    <s v="Unknown"/>
    <n v="0.4"/>
    <n v="1.3998962500511505"/>
    <n v="650.77714285714285"/>
  </r>
  <r>
    <x v="6"/>
    <s v="China Star"/>
    <x v="0"/>
    <x v="0"/>
    <s v="RGB"/>
    <s v="VTE"/>
    <s v="FMM"/>
    <s v="P_Dopant"/>
    <s v="Novaled"/>
    <n v="0.5"/>
    <n v="2.3217809091122552"/>
    <n v="10.7559"/>
  </r>
  <r>
    <x v="6"/>
    <s v="China Star"/>
    <x v="0"/>
    <x v="0"/>
    <s v="RGB"/>
    <s v="VTE"/>
    <s v="FMM"/>
    <s v="P_Dopant"/>
    <s v="Unknown"/>
    <n v="0.5"/>
    <n v="2.3217809091122552"/>
    <n v="10.7559"/>
  </r>
  <r>
    <x v="6"/>
    <s v="China Star"/>
    <x v="0"/>
    <x v="0"/>
    <s v="RGB"/>
    <s v="VTE"/>
    <s v="FMM"/>
    <s v="R_Dopant"/>
    <s v="UDC"/>
    <n v="1"/>
    <n v="6.7126876169215288"/>
    <n v="25.592359550561799"/>
  </r>
  <r>
    <x v="6"/>
    <s v="China Star"/>
    <x v="0"/>
    <x v="0"/>
    <s v="RGB"/>
    <s v="VTE"/>
    <s v="FMM"/>
    <s v="R_Host"/>
    <s v="DuPont"/>
    <n v="0.8"/>
    <n v="14.600672047328542"/>
    <n v="597.15505617977522"/>
  </r>
  <r>
    <x v="6"/>
    <s v="China Star"/>
    <x v="0"/>
    <x v="0"/>
    <s v="RGB"/>
    <s v="VTE"/>
    <s v="FMM"/>
    <s v="R_Host"/>
    <s v="Unknown"/>
    <n v="0.2"/>
    <n v="3.6501680118321356"/>
    <n v="149.2887640449438"/>
  </r>
  <r>
    <x v="6"/>
    <s v="China Star"/>
    <x v="0"/>
    <x v="0"/>
    <s v="RGB"/>
    <s v="VTE"/>
    <s v="FMM"/>
    <s v="R_Prime"/>
    <s v="Jilin OLED"/>
    <n v="0.5"/>
    <n v="8.3653604174413907"/>
    <n v="988.59375"/>
  </r>
  <r>
    <x v="6"/>
    <s v="China Star"/>
    <x v="0"/>
    <x v="0"/>
    <s v="RGB"/>
    <s v="VTE"/>
    <s v="FMM"/>
    <s v="R_Prime"/>
    <s v="LTOM"/>
    <n v="0.5"/>
    <n v="8.3653604174413907"/>
    <n v="988.59375"/>
  </r>
  <r>
    <x v="6"/>
    <s v="China Star"/>
    <x v="2"/>
    <x v="1"/>
    <s v="RGB"/>
    <s v="VTE"/>
    <s v="FMM"/>
    <s v="CPL"/>
    <s v="UIV"/>
    <n v="1"/>
    <n v="1.5192620993652175"/>
    <n v="246.32615699999997"/>
  </r>
  <r>
    <x v="6"/>
    <s v="China Star"/>
    <x v="2"/>
    <x v="1"/>
    <s v="RGB"/>
    <s v="VTE"/>
    <s v="FMM"/>
    <s v="EIL"/>
    <s v="Unknown"/>
    <n v="1"/>
    <n v="2.3849735155924114E-2"/>
    <n v="35.189450999999991"/>
  </r>
  <r>
    <x v="6"/>
    <s v="China Star"/>
    <x v="2"/>
    <x v="1"/>
    <s v="RGB"/>
    <s v="IJP"/>
    <s v="FMM"/>
    <s v="EML_B"/>
    <s v="Unknown"/>
    <n v="1"/>
    <n v="14.772739596173407"/>
    <n v="432.20925698823532"/>
  </r>
  <r>
    <x v="6"/>
    <s v="China Star"/>
    <x v="2"/>
    <x v="1"/>
    <s v="RGB"/>
    <s v="IJP"/>
    <s v="FMM"/>
    <s v="EML_G"/>
    <s v="Unknown"/>
    <n v="1"/>
    <n v="14.787507852470601"/>
    <n v="432.20925698823532"/>
  </r>
  <r>
    <x v="6"/>
    <s v="China Star"/>
    <x v="2"/>
    <x v="1"/>
    <s v="RGB"/>
    <s v="IJP"/>
    <s v="FMM"/>
    <s v="EML_R"/>
    <s v="Unknown"/>
    <n v="1"/>
    <n v="14.833016802164487"/>
    <n v="432.20925698823532"/>
  </r>
  <r>
    <x v="6"/>
    <s v="China Star"/>
    <x v="2"/>
    <x v="1"/>
    <s v="RGB"/>
    <s v="VTE"/>
    <s v="FMM"/>
    <s v="ETL"/>
    <s v="Unknown"/>
    <n v="1"/>
    <n v="1.8778933554972801"/>
    <n v="105.56835299999999"/>
  </r>
  <r>
    <x v="6"/>
    <s v="China Star"/>
    <x v="2"/>
    <x v="1"/>
    <s v="RGB"/>
    <s v="IJP"/>
    <s v="FMM"/>
    <s v="HIL_B"/>
    <s v="Unknown"/>
    <n v="0.5"/>
    <n v="0.30044215296312465"/>
    <n v="432.20925698823532"/>
  </r>
  <r>
    <x v="6"/>
    <s v="China Star"/>
    <x v="2"/>
    <x v="1"/>
    <s v="RGB"/>
    <s v="IJP"/>
    <s v="FMM"/>
    <s v="HIL_B"/>
    <s v="Unknown"/>
    <n v="0.5"/>
    <n v="0.30044215296312465"/>
    <n v="432.20925698823532"/>
  </r>
  <r>
    <x v="6"/>
    <s v="China Star"/>
    <x v="2"/>
    <x v="1"/>
    <s v="RGB"/>
    <s v="IJP"/>
    <s v="FMM"/>
    <s v="HIL_G"/>
    <s v="Unknown"/>
    <n v="0.5"/>
    <n v="0.45320866863103071"/>
    <n v="648.31388548235304"/>
  </r>
  <r>
    <x v="6"/>
    <s v="China Star"/>
    <x v="2"/>
    <x v="1"/>
    <s v="RGB"/>
    <s v="IJP"/>
    <s v="FMM"/>
    <s v="HIL_G"/>
    <s v="Unknown"/>
    <n v="0.5"/>
    <n v="0.45320866863103071"/>
    <n v="648.31388548235304"/>
  </r>
  <r>
    <x v="6"/>
    <s v="China Star"/>
    <x v="2"/>
    <x v="1"/>
    <s v="RGB"/>
    <s v="IJP"/>
    <s v="FMM"/>
    <s v="HIL_R"/>
    <s v="Unknown"/>
    <n v="0.5"/>
    <n v="0.60337318848365629"/>
    <n v="864.41851397647065"/>
  </r>
  <r>
    <x v="6"/>
    <s v="China Star"/>
    <x v="2"/>
    <x v="1"/>
    <s v="RGB"/>
    <s v="IJP"/>
    <s v="FMM"/>
    <s v="HIL_R"/>
    <s v="Unknown"/>
    <n v="0.5"/>
    <n v="0.60337318848365629"/>
    <n v="864.41851397647065"/>
  </r>
  <r>
    <x v="6"/>
    <s v="China Star"/>
    <x v="2"/>
    <x v="1"/>
    <s v="RGB"/>
    <s v="IJP"/>
    <s v="FMM"/>
    <s v="IL_B"/>
    <s v="Unknown"/>
    <n v="0.5"/>
    <n v="0.11278470019401021"/>
    <n v="324.15694274117652"/>
  </r>
  <r>
    <x v="6"/>
    <s v="China Star"/>
    <x v="2"/>
    <x v="1"/>
    <s v="RGB"/>
    <s v="IJP"/>
    <s v="FMM"/>
    <s v="IL_B"/>
    <s v="Unknown"/>
    <n v="0.5"/>
    <n v="0.11278470019401021"/>
    <n v="324.15694274117652"/>
  </r>
  <r>
    <x v="6"/>
    <s v="China Star"/>
    <x v="2"/>
    <x v="1"/>
    <s v="RGB"/>
    <s v="IJP"/>
    <s v="FMM"/>
    <s v="IL_G"/>
    <s v="Unknown"/>
    <n v="0.5"/>
    <n v="0.11305899554010859"/>
    <n v="324.15694274117652"/>
  </r>
  <r>
    <x v="6"/>
    <s v="China Star"/>
    <x v="2"/>
    <x v="1"/>
    <s v="RGB"/>
    <s v="IJP"/>
    <s v="FMM"/>
    <s v="IL_G"/>
    <s v="Unknown"/>
    <n v="0.5"/>
    <n v="0.11305899554010859"/>
    <n v="324.15694274117652"/>
  </r>
  <r>
    <x v="6"/>
    <s v="China Star"/>
    <x v="2"/>
    <x v="1"/>
    <s v="RGB"/>
    <s v="IJP"/>
    <s v="FMM"/>
    <s v="IL_R"/>
    <s v="Unknown"/>
    <n v="0.5"/>
    <n v="0.11260865894384635"/>
    <n v="324.15694274117652"/>
  </r>
  <r>
    <x v="6"/>
    <s v="China Star"/>
    <x v="2"/>
    <x v="1"/>
    <s v="RGB"/>
    <s v="IJP"/>
    <s v="FMM"/>
    <s v="IL_R"/>
    <s v="Unknown"/>
    <n v="0.5"/>
    <n v="0.11260865894384635"/>
    <n v="324.15694274117652"/>
  </r>
  <r>
    <x v="6"/>
    <s v="EDO"/>
    <x v="8"/>
    <x v="1"/>
    <s v="RGB"/>
    <s v="VTE"/>
    <s v="FMM"/>
    <s v="aETL"/>
    <s v="Solus AM"/>
    <n v="1"/>
    <n v="1.0337471614360152"/>
    <n v="60.289853303571412"/>
  </r>
  <r>
    <x v="6"/>
    <s v="EDO"/>
    <x v="8"/>
    <x v="1"/>
    <s v="RGB"/>
    <s v="VTE"/>
    <s v="FMM"/>
    <s v="B_Dopant"/>
    <s v="Idemitsu Kosan"/>
    <n v="0.1"/>
    <n v="4.3995000751358961E-2"/>
    <n v="0.28558351564849621"/>
  </r>
  <r>
    <x v="6"/>
    <s v="EDO"/>
    <x v="8"/>
    <x v="1"/>
    <s v="RGB"/>
    <s v="VTE"/>
    <s v="FMM"/>
    <s v="B_Dopant"/>
    <s v="SK JNC"/>
    <n v="0.9"/>
    <n v="0.39595500676223067"/>
    <n v="2.5702516408364664"/>
  </r>
  <r>
    <x v="6"/>
    <s v="EDO"/>
    <x v="8"/>
    <x v="1"/>
    <s v="RGB"/>
    <s v="VTE"/>
    <s v="FMM"/>
    <s v="B_Host"/>
    <s v="Idemitsu Kosan"/>
    <n v="0.3"/>
    <n v="0.26668169652171547"/>
    <n v="17.135010938909772"/>
  </r>
  <r>
    <x v="6"/>
    <s v="EDO"/>
    <x v="8"/>
    <x v="1"/>
    <s v="RGB"/>
    <s v="VTE"/>
    <s v="FMM"/>
    <s v="B_Host"/>
    <s v="Lumilan"/>
    <n v="0.7"/>
    <n v="0.62225729188400281"/>
    <n v="39.981692190789467"/>
  </r>
  <r>
    <x v="6"/>
    <s v="EDO"/>
    <x v="8"/>
    <x v="1"/>
    <s v="RGB"/>
    <s v="VTE"/>
    <s v="FMM"/>
    <s v="B_Prime"/>
    <s v="SK JNC"/>
    <n v="0.1"/>
    <n v="8.7759281770752512E-2"/>
    <n v="12.057970660714284"/>
  </r>
  <r>
    <x v="6"/>
    <s v="EDO"/>
    <x v="8"/>
    <x v="1"/>
    <s v="RGB"/>
    <s v="VTE"/>
    <s v="FMM"/>
    <s v="B_Prime"/>
    <s v="Unknown"/>
    <n v="0.9"/>
    <n v="0.78983353593677263"/>
    <n v="108.52173594642858"/>
  </r>
  <r>
    <x v="6"/>
    <s v="EDO"/>
    <x v="8"/>
    <x v="1"/>
    <s v="RGB"/>
    <s v="VTE"/>
    <s v="FMM"/>
    <s v="CPL"/>
    <s v="Unknown"/>
    <n v="1"/>
    <n v="9.2940423420622295E-2"/>
    <n v="108.52173594642854"/>
  </r>
  <r>
    <x v="6"/>
    <s v="EDO"/>
    <x v="8"/>
    <x v="1"/>
    <s v="RGB"/>
    <s v="VTE"/>
    <s v="FMM"/>
    <s v="EIL"/>
    <s v="Unknown"/>
    <n v="1"/>
    <n v="1.0343210868219186E-2"/>
    <n v="24.115941321428569"/>
  </r>
  <r>
    <x v="6"/>
    <s v="EDO"/>
    <x v="8"/>
    <x v="1"/>
    <s v="RGB"/>
    <s v="VTE"/>
    <s v="FMM"/>
    <s v="ETL"/>
    <s v="Merck"/>
    <n v="0.2"/>
    <n v="0.1667607938396268"/>
    <n v="10.852173594642853"/>
  </r>
  <r>
    <x v="6"/>
    <s v="EDO"/>
    <x v="8"/>
    <x v="1"/>
    <s v="RGB"/>
    <s v="VTE"/>
    <s v="FMM"/>
    <s v="ETL"/>
    <s v="Unknown"/>
    <n v="0.8"/>
    <n v="0.66704317535850721"/>
    <n v="43.408694378571411"/>
  </r>
  <r>
    <x v="6"/>
    <s v="EDO"/>
    <x v="8"/>
    <x v="1"/>
    <s v="RGB"/>
    <s v="VTE"/>
    <s v="FMM"/>
    <s v="G_Dopant"/>
    <s v="Summer Sprout"/>
    <n v="0.9"/>
    <n v="1.7235214477524505"/>
    <n v="8.2701047048830052"/>
  </r>
  <r>
    <x v="6"/>
    <s v="EDO"/>
    <x v="8"/>
    <x v="1"/>
    <s v="RGB"/>
    <s v="VTE"/>
    <s v="FMM"/>
    <s v="G_Dopant"/>
    <s v="UDC"/>
    <n v="0.1"/>
    <n v="0.19150238308360559"/>
    <n v="0.91890052276477829"/>
  </r>
  <r>
    <x v="6"/>
    <s v="EDO"/>
    <x v="8"/>
    <x v="1"/>
    <s v="RGB"/>
    <s v="VTE"/>
    <s v="FMM"/>
    <s v="G_Host"/>
    <s v="Unknown"/>
    <n v="1"/>
    <n v="2.6457419941548586"/>
    <n v="141.36931119458129"/>
  </r>
  <r>
    <x v="6"/>
    <s v="EDO"/>
    <x v="8"/>
    <x v="1"/>
    <s v="RGB"/>
    <s v="VTE"/>
    <s v="FMM"/>
    <s v="G_Prime"/>
    <s v="Unknown"/>
    <n v="1"/>
    <n v="1.3913750302410131"/>
    <n v="180.86955991071426"/>
  </r>
  <r>
    <x v="6"/>
    <s v="EDO"/>
    <x v="8"/>
    <x v="1"/>
    <s v="RGB"/>
    <s v="VTE"/>
    <s v="FMM"/>
    <s v="HIL"/>
    <s v="Unknown"/>
    <n v="1"/>
    <n v="2.4739686006460176E-2"/>
    <n v="28.939129585714284"/>
  </r>
  <r>
    <x v="6"/>
    <s v="EDO"/>
    <x v="8"/>
    <x v="1"/>
    <s v="RGB"/>
    <s v="VTE"/>
    <s v="FMM"/>
    <s v="HTL"/>
    <s v="Aglaia Tech"/>
    <n v="0.9"/>
    <n v="0.27955223425756087"/>
    <n v="279.05589243367342"/>
  </r>
  <r>
    <x v="6"/>
    <s v="EDO"/>
    <x v="8"/>
    <x v="1"/>
    <s v="RGB"/>
    <s v="VTE"/>
    <s v="FMM"/>
    <s v="HTL"/>
    <s v="Merck"/>
    <n v="0.1"/>
    <n v="3.1061359361951205E-2"/>
    <n v="31.006210270408154"/>
  </r>
  <r>
    <x v="6"/>
    <s v="EDO"/>
    <x v="8"/>
    <x v="1"/>
    <s v="RGB"/>
    <s v="VTE"/>
    <s v="FMM"/>
    <s v="P_Dopant"/>
    <s v="Novaled"/>
    <n v="0.1"/>
    <n v="8.0815952870785149E-2"/>
    <n v="0.40997100246428569"/>
  </r>
  <r>
    <x v="6"/>
    <s v="EDO"/>
    <x v="8"/>
    <x v="1"/>
    <s v="RGB"/>
    <s v="VTE"/>
    <s v="FMM"/>
    <s v="P_Dopant"/>
    <s v="Summer Sprout"/>
    <n v="0.9"/>
    <n v="0.72734357583706655"/>
    <n v="3.6897390221785713"/>
  </r>
  <r>
    <x v="6"/>
    <s v="EDO"/>
    <x v="8"/>
    <x v="1"/>
    <s v="RGB"/>
    <s v="VTE"/>
    <s v="FMM"/>
    <s v="R_Dopant"/>
    <s v="Summer Sprout"/>
    <n v="0.9"/>
    <n v="0.88247753763626957"/>
    <n v="5.294906676946626"/>
  </r>
  <r>
    <x v="6"/>
    <s v="EDO"/>
    <x v="8"/>
    <x v="1"/>
    <s v="RGB"/>
    <s v="VTE"/>
    <s v="FMM"/>
    <s v="R_Dopant"/>
    <s v="UDC"/>
    <n v="0.1"/>
    <n v="9.8053059737363266E-2"/>
    <n v="0.58832296410518059"/>
  </r>
  <r>
    <x v="6"/>
    <s v="EDO"/>
    <x v="8"/>
    <x v="1"/>
    <s v="RGB"/>
    <s v="VTE"/>
    <s v="FMM"/>
    <s v="R_Host"/>
    <s v="DuPont"/>
    <n v="0.1"/>
    <n v="0.26378815360794972"/>
    <n v="14.70807410262951"/>
  </r>
  <r>
    <x v="6"/>
    <s v="EDO"/>
    <x v="8"/>
    <x v="1"/>
    <s v="RGB"/>
    <s v="VTE"/>
    <s v="FMM"/>
    <s v="R_Host"/>
    <s v="Summer Sprout"/>
    <n v="0.9"/>
    <n v="2.3740933824715476"/>
    <n v="132.37266692366561"/>
  </r>
  <r>
    <x v="6"/>
    <s v="EDO"/>
    <x v="8"/>
    <x v="1"/>
    <s v="RGB"/>
    <s v="VTE"/>
    <s v="FMM"/>
    <s v="R_Prime"/>
    <s v="Jilin OLED"/>
    <n v="0.4"/>
    <n v="0.96961699191965167"/>
    <n v="125.40289487142856"/>
  </r>
  <r>
    <x v="6"/>
    <s v="EDO"/>
    <x v="8"/>
    <x v="1"/>
    <s v="RGB"/>
    <s v="VTE"/>
    <s v="FMM"/>
    <s v="R_Prime"/>
    <s v="LTOM"/>
    <n v="0.6"/>
    <n v="1.4544254878794776"/>
    <n v="188.10434230714284"/>
  </r>
  <r>
    <x v="6"/>
    <s v="EDO"/>
    <x v="0"/>
    <x v="0"/>
    <s v="RGB"/>
    <s v="VTE"/>
    <s v="FMM"/>
    <s v="aETL"/>
    <s v="Solus AM"/>
    <n v="1"/>
    <n v="4.6068591216862718"/>
    <n v="194.07744669642861"/>
  </r>
  <r>
    <x v="6"/>
    <s v="EDO"/>
    <x v="0"/>
    <x v="0"/>
    <s v="RGB"/>
    <s v="VTE"/>
    <s v="FMM"/>
    <s v="B_Dopant"/>
    <s v="Idemitsu Kosan"/>
    <n v="0.1"/>
    <n v="0.30583508288243327"/>
    <n v="1.2657224784549692"/>
  </r>
  <r>
    <x v="6"/>
    <s v="EDO"/>
    <x v="0"/>
    <x v="0"/>
    <s v="RGB"/>
    <s v="VTE"/>
    <s v="FMM"/>
    <s v="B_Dopant"/>
    <s v="Sunera"/>
    <n v="0.9"/>
    <n v="2.7525157459418992"/>
    <n v="11.391502306094724"/>
  </r>
  <r>
    <x v="6"/>
    <s v="EDO"/>
    <x v="0"/>
    <x v="0"/>
    <s v="RGB"/>
    <s v="VTE"/>
    <s v="FMM"/>
    <s v="B_Host"/>
    <s v="Idemitsu Kosan"/>
    <n v="0.3"/>
    <n v="2.1400750138456606"/>
    <n v="75.943348707298142"/>
  </r>
  <r>
    <x v="6"/>
    <s v="EDO"/>
    <x v="0"/>
    <x v="0"/>
    <s v="RGB"/>
    <s v="VTE"/>
    <s v="FMM"/>
    <s v="B_Host"/>
    <s v="Lumilan"/>
    <n v="0.7"/>
    <n v="4.9935083656398751"/>
    <n v="177.20114698369565"/>
  </r>
  <r>
    <x v="6"/>
    <s v="EDO"/>
    <x v="0"/>
    <x v="0"/>
    <s v="RGB"/>
    <s v="VTE"/>
    <s v="FMM"/>
    <s v="B_Prime"/>
    <s v="SK JNC"/>
    <n v="0.1"/>
    <n v="0.53261342836375514"/>
    <n v="56.605921953125026"/>
  </r>
  <r>
    <x v="6"/>
    <s v="EDO"/>
    <x v="0"/>
    <x v="0"/>
    <s v="RGB"/>
    <s v="VTE"/>
    <s v="FMM"/>
    <s v="B_Prime"/>
    <s v="Unknown"/>
    <n v="0.9"/>
    <n v="4.7935208552737967"/>
    <n v="509.45329757812516"/>
  </r>
  <r>
    <x v="6"/>
    <s v="EDO"/>
    <x v="0"/>
    <x v="0"/>
    <s v="RGB"/>
    <s v="VTE"/>
    <s v="FMM"/>
    <s v="CPL"/>
    <s v="Unknown"/>
    <n v="1"/>
    <n v="0.73102019326773093"/>
    <n v="407.56263806250001"/>
  </r>
  <r>
    <x v="6"/>
    <s v="EDO"/>
    <x v="0"/>
    <x v="0"/>
    <s v="RGB"/>
    <s v="VTE"/>
    <s v="FMM"/>
    <s v="EIL"/>
    <s v="Unknown"/>
    <n v="1"/>
    <n v="8.096103226822092E-2"/>
    <n v="155.2619573571429"/>
  </r>
  <r>
    <x v="6"/>
    <s v="EDO"/>
    <x v="0"/>
    <x v="0"/>
    <s v="RGB"/>
    <s v="VTE"/>
    <s v="FMM"/>
    <s v="ETL"/>
    <s v="Merck"/>
    <n v="0.2"/>
    <n v="0.79729376620815762"/>
    <n v="37.262869765714285"/>
  </r>
  <r>
    <x v="6"/>
    <s v="EDO"/>
    <x v="0"/>
    <x v="0"/>
    <s v="RGB"/>
    <s v="VTE"/>
    <s v="FMM"/>
    <s v="ETL"/>
    <s v="Unknown"/>
    <n v="0.8"/>
    <n v="3.1891750648326305"/>
    <n v="149.05147906285714"/>
  </r>
  <r>
    <x v="6"/>
    <s v="EDO"/>
    <x v="0"/>
    <x v="0"/>
    <s v="RGB"/>
    <s v="VTE"/>
    <s v="FMM"/>
    <s v="G_Dopant"/>
    <s v="Summer Sprout"/>
    <n v="1"/>
    <n v="13.338837357270945"/>
    <n v="24.659252050840333"/>
  </r>
  <r>
    <x v="6"/>
    <s v="EDO"/>
    <x v="0"/>
    <x v="0"/>
    <s v="RGB"/>
    <s v="VTE"/>
    <s v="FMM"/>
    <s v="G_Host"/>
    <s v="Unknown"/>
    <n v="1"/>
    <n v="10.883390319836851"/>
    <n v="460.3697572799004"/>
  </r>
  <r>
    <x v="6"/>
    <s v="EDO"/>
    <x v="0"/>
    <x v="0"/>
    <s v="RGB"/>
    <s v="VTE"/>
    <s v="FMM"/>
    <s v="G_Prime"/>
    <s v="Unknown"/>
    <n v="1"/>
    <n v="3.7803030578659134"/>
    <n v="453.68753773191105"/>
  </r>
  <r>
    <x v="6"/>
    <s v="EDO"/>
    <x v="0"/>
    <x v="0"/>
    <s v="RGB"/>
    <s v="VTE"/>
    <s v="FMM"/>
    <s v="HIL"/>
    <s v="Unknown"/>
    <n v="1"/>
    <n v="0.20075653043836206"/>
    <n v="93.157174414285734"/>
  </r>
  <r>
    <x v="6"/>
    <s v="EDO"/>
    <x v="0"/>
    <x v="0"/>
    <s v="RGB"/>
    <s v="VTE"/>
    <s v="FMM"/>
    <s v="HTL"/>
    <s v="Aglaia Tech"/>
    <n v="0.9"/>
    <n v="1.932349145446888"/>
    <n v="898.30132470918386"/>
  </r>
  <r>
    <x v="6"/>
    <s v="EDO"/>
    <x v="0"/>
    <x v="0"/>
    <s v="RGB"/>
    <s v="VTE"/>
    <s v="FMM"/>
    <s v="HTL"/>
    <s v="Merck"/>
    <n v="0.1"/>
    <n v="0.21470546060520976"/>
    <n v="99.81125830102043"/>
  </r>
  <r>
    <x v="6"/>
    <s v="EDO"/>
    <x v="0"/>
    <x v="0"/>
    <s v="RGB"/>
    <s v="VTE"/>
    <s v="FMM"/>
    <s v="P_Dopant"/>
    <s v="Novaled"/>
    <n v="0.1"/>
    <n v="0.28487770547116759"/>
    <n v="1.3197266375357148"/>
  </r>
  <r>
    <x v="6"/>
    <s v="EDO"/>
    <x v="0"/>
    <x v="0"/>
    <s v="RGB"/>
    <s v="VTE"/>
    <s v="FMM"/>
    <s v="P_Dopant"/>
    <s v="Summer Sprout"/>
    <n v="0.9"/>
    <n v="2.5638993492405082"/>
    <n v="11.877539737821433"/>
  </r>
  <r>
    <x v="6"/>
    <s v="EDO"/>
    <x v="0"/>
    <x v="0"/>
    <s v="RGB"/>
    <s v="VTE"/>
    <s v="FMM"/>
    <s v="R_Dopant"/>
    <s v="Summer Sprout"/>
    <n v="0.9"/>
    <n v="3.706347861060781"/>
    <n v="14.130582635874804"/>
  </r>
  <r>
    <x v="6"/>
    <s v="EDO"/>
    <x v="0"/>
    <x v="0"/>
    <s v="RGB"/>
    <s v="VTE"/>
    <s v="FMM"/>
    <s v="R_Dopant"/>
    <s v="UDC"/>
    <n v="0.1"/>
    <n v="0.41181642900675342"/>
    <n v="1.5700647373194228"/>
  </r>
  <r>
    <x v="6"/>
    <s v="EDO"/>
    <x v="0"/>
    <x v="0"/>
    <s v="RGB"/>
    <s v="VTE"/>
    <s v="FMM"/>
    <s v="R_Host"/>
    <s v="DuPont"/>
    <n v="0.1"/>
    <n v="1.1196701244655605"/>
    <n v="45.793554838483153"/>
  </r>
  <r>
    <x v="6"/>
    <s v="EDO"/>
    <x v="0"/>
    <x v="0"/>
    <s v="RGB"/>
    <s v="VTE"/>
    <s v="FMM"/>
    <s v="R_Host"/>
    <s v="Summer Sprout"/>
    <n v="0.9"/>
    <n v="10.077031120190044"/>
    <n v="412.14199354634837"/>
  </r>
  <r>
    <x v="6"/>
    <s v="EDO"/>
    <x v="0"/>
    <x v="0"/>
    <s v="RGB"/>
    <s v="VTE"/>
    <s v="FMM"/>
    <s v="R_Prime"/>
    <s v="Jilin OLED"/>
    <n v="0.5"/>
    <n v="5.1320619267026881"/>
    <n v="606.49202092633936"/>
  </r>
  <r>
    <x v="6"/>
    <s v="EDO"/>
    <x v="0"/>
    <x v="0"/>
    <s v="RGB"/>
    <s v="VTE"/>
    <s v="FMM"/>
    <s v="R_Prime"/>
    <s v="LTOM"/>
    <n v="0.5"/>
    <n v="5.1320619267026881"/>
    <n v="606.49202092633936"/>
  </r>
  <r>
    <x v="6"/>
    <s v="LGD"/>
    <x v="3"/>
    <x v="1"/>
    <s v="RGB"/>
    <s v="VTE"/>
    <s v="FMM"/>
    <s v="aETL"/>
    <s v="LG Chem"/>
    <n v="1"/>
    <n v="1.4224979577411947"/>
    <n v="58.279999999999994"/>
  </r>
  <r>
    <x v="6"/>
    <s v="LGD"/>
    <x v="3"/>
    <x v="1"/>
    <s v="RGB"/>
    <s v="VTE"/>
    <s v="FMM"/>
    <s v="B_Dopant"/>
    <s v="SK JNC"/>
    <n v="1"/>
    <n v="2.4426839205470325"/>
    <n v="11.042526315789473"/>
  </r>
  <r>
    <x v="6"/>
    <s v="LGD"/>
    <x v="3"/>
    <x v="1"/>
    <s v="RGB"/>
    <s v="VTE"/>
    <s v="FMM"/>
    <s v="B_Host"/>
    <s v="DuPont"/>
    <n v="0.25"/>
    <n v="1.3831514627485577"/>
    <n v="55.212631578947367"/>
  </r>
  <r>
    <x v="6"/>
    <s v="LGD"/>
    <x v="3"/>
    <x v="1"/>
    <s v="RGB"/>
    <s v="VTE"/>
    <s v="FMM"/>
    <s v="B_Host"/>
    <s v="Idemitsu Kosan"/>
    <n v="0.4"/>
    <n v="2.2130423403976924"/>
    <n v="88.340210526315801"/>
  </r>
  <r>
    <x v="6"/>
    <s v="LGD"/>
    <x v="3"/>
    <x v="1"/>
    <s v="RGB"/>
    <s v="VTE"/>
    <s v="FMM"/>
    <s v="B_Host"/>
    <s v="LG Chem"/>
    <n v="0.35"/>
    <n v="1.9364120478479803"/>
    <n v="77.297684210526299"/>
  </r>
  <r>
    <x v="6"/>
    <s v="LGD"/>
    <x v="3"/>
    <x v="1"/>
    <s v="RGB"/>
    <s v="VTE"/>
    <s v="FMM"/>
    <s v="B_Prime"/>
    <s v="Merck"/>
    <n v="1"/>
    <n v="3.1161911944685832"/>
    <n v="372.99199999999996"/>
  </r>
  <r>
    <x v="6"/>
    <s v="LGD"/>
    <x v="3"/>
    <x v="1"/>
    <s v="RGB"/>
    <s v="VTE"/>
    <s v="FMM"/>
    <s v="CPL"/>
    <s v="P&amp;H Tech"/>
    <n v="1"/>
    <n v="1.2943987677915387"/>
    <n v="326.36799999999994"/>
  </r>
  <r>
    <x v="6"/>
    <s v="LGD"/>
    <x v="3"/>
    <x v="1"/>
    <s v="RGB"/>
    <s v="VTE"/>
    <s v="FMM"/>
    <s v="EIL"/>
    <s v="LT Materials"/>
    <n v="1"/>
    <n v="2.2610562755497388E-2"/>
    <n v="46.623999999999995"/>
  </r>
  <r>
    <x v="6"/>
    <s v="LGD"/>
    <x v="3"/>
    <x v="1"/>
    <s v="RGB"/>
    <s v="VTE"/>
    <s v="FMM"/>
    <s v="ETL"/>
    <s v="Idemitsu Kosan"/>
    <n v="0.5"/>
    <n v="0.58806622704783396"/>
    <n v="26.225999999999992"/>
  </r>
  <r>
    <x v="6"/>
    <s v="LGD"/>
    <x v="3"/>
    <x v="1"/>
    <s v="RGB"/>
    <s v="VTE"/>
    <s v="FMM"/>
    <s v="ETL"/>
    <s v="LG Chem"/>
    <n v="0.5"/>
    <n v="0.58806622704783396"/>
    <n v="26.225999999999992"/>
  </r>
  <r>
    <x v="6"/>
    <s v="LGD"/>
    <x v="3"/>
    <x v="1"/>
    <s v="RGB"/>
    <s v="VTE"/>
    <s v="FMM"/>
    <s v="G_Dopant"/>
    <s v="UDC"/>
    <n v="1"/>
    <n v="16.504571799430469"/>
    <n v="40.755806896551725"/>
  </r>
  <r>
    <x v="6"/>
    <s v="LGD"/>
    <x v="3"/>
    <x v="1"/>
    <s v="RGB"/>
    <s v="VTE"/>
    <s v="FMM"/>
    <s v="G_Host"/>
    <s v="LG Chem"/>
    <n v="0.5"/>
    <n v="10.628294680571662"/>
    <n v="313.50620689655176"/>
  </r>
  <r>
    <x v="6"/>
    <s v="LGD"/>
    <x v="3"/>
    <x v="1"/>
    <s v="RGB"/>
    <s v="VTE"/>
    <s v="FMM"/>
    <s v="G_Host"/>
    <s v="LT Materials"/>
    <n v="0.5"/>
    <n v="10.628294680571662"/>
    <n v="313.50620689655176"/>
  </r>
  <r>
    <x v="6"/>
    <s v="LGD"/>
    <x v="3"/>
    <x v="1"/>
    <s v="RGB"/>
    <s v="VTE"/>
    <s v="FMM"/>
    <s v="G_Prime"/>
    <s v="LT Materials"/>
    <n v="0.2"/>
    <n v="0.5767317344996753"/>
    <n v="57.697200000000009"/>
  </r>
  <r>
    <x v="6"/>
    <s v="LGD"/>
    <x v="3"/>
    <x v="1"/>
    <s v="RGB"/>
    <s v="VTE"/>
    <s v="FMM"/>
    <s v="G_Prime"/>
    <s v="Merck"/>
    <n v="0.8"/>
    <n v="2.3069269379987012"/>
    <n v="230.78880000000004"/>
  </r>
  <r>
    <x v="6"/>
    <s v="LGD"/>
    <x v="3"/>
    <x v="1"/>
    <s v="RGB"/>
    <s v="VTE"/>
    <s v="FMM"/>
    <s v="HIL"/>
    <s v="Merck"/>
    <n v="1"/>
    <n v="6.8294779787149068E-2"/>
    <n v="27.974399999999999"/>
  </r>
  <r>
    <x v="6"/>
    <s v="LGD"/>
    <x v="3"/>
    <x v="1"/>
    <s v="RGB"/>
    <s v="VTE"/>
    <s v="FMM"/>
    <s v="HTL"/>
    <s v="Merck"/>
    <n v="1"/>
    <n v="0.72903210546641306"/>
    <n v="299.72571428571422"/>
  </r>
  <r>
    <x v="6"/>
    <s v="LGD"/>
    <x v="3"/>
    <x v="1"/>
    <s v="RGB"/>
    <s v="VTE"/>
    <s v="FMM"/>
    <s v="n/p_CGL"/>
    <s v="Jinwoong"/>
    <n v="0.3"/>
    <n v="0.30078918111214498"/>
    <n v="26.225999999999996"/>
  </r>
  <r>
    <x v="6"/>
    <s v="LGD"/>
    <x v="3"/>
    <x v="0"/>
    <s v="RGB"/>
    <s v="VTE"/>
    <s v="FMM"/>
    <s v="n/p_CGL"/>
    <s v="LT Materials"/>
    <n v="0.2"/>
    <n v="0.20052612074143003"/>
    <n v="17.483999999999998"/>
  </r>
  <r>
    <x v="6"/>
    <s v="LGD"/>
    <x v="3"/>
    <x v="1"/>
    <s v="RGB"/>
    <s v="VTE"/>
    <s v="FMM"/>
    <s v="n/p_CGL"/>
    <s v="Merck"/>
    <n v="0.5"/>
    <n v="0.50131530185357498"/>
    <n v="43.709999999999994"/>
  </r>
  <r>
    <x v="6"/>
    <s v="LGD"/>
    <x v="3"/>
    <x v="1"/>
    <s v="RGB"/>
    <s v="VTE"/>
    <s v="FMM"/>
    <s v="P_Dopant"/>
    <s v="LG Chem"/>
    <n v="1"/>
    <n v="4.256462286375351"/>
    <n v="18.6496"/>
  </r>
  <r>
    <x v="6"/>
    <s v="LGD"/>
    <x v="3"/>
    <x v="1"/>
    <s v="RGB"/>
    <s v="VTE"/>
    <s v="FMM"/>
    <s v="R_Dopant"/>
    <s v="UDC"/>
    <n v="1"/>
    <n v="5.0056475287819042"/>
    <n v="23.055824175824178"/>
  </r>
  <r>
    <x v="6"/>
    <s v="LGD"/>
    <x v="3"/>
    <x v="1"/>
    <s v="RGB"/>
    <s v="VTE"/>
    <s v="FMM"/>
    <s v="R_Host"/>
    <s v="DuPont"/>
    <n v="0.5"/>
    <n v="7.209774874906083"/>
    <n v="307.410989010989"/>
  </r>
  <r>
    <x v="6"/>
    <s v="LGD"/>
    <x v="3"/>
    <x v="1"/>
    <s v="RGB"/>
    <s v="VTE"/>
    <s v="FMM"/>
    <s v="R_Host"/>
    <s v="LG Chem"/>
    <n v="0.5"/>
    <n v="7.209774874906083"/>
    <n v="307.410989010989"/>
  </r>
  <r>
    <x v="6"/>
    <s v="LGD"/>
    <x v="3"/>
    <x v="1"/>
    <s v="RGB"/>
    <s v="VTE"/>
    <s v="FMM"/>
    <s v="R_Prime"/>
    <s v="DuPont"/>
    <n v="0.1"/>
    <n v="0.51347084021060019"/>
    <n v="51.2864"/>
  </r>
  <r>
    <x v="6"/>
    <s v="LGD"/>
    <x v="3"/>
    <x v="1"/>
    <s v="RGB"/>
    <s v="VTE"/>
    <s v="FMM"/>
    <s v="R_Prime"/>
    <s v="LG Chem"/>
    <n v="0.45"/>
    <n v="2.3106187809477006"/>
    <n v="230.78879999999998"/>
  </r>
  <r>
    <x v="6"/>
    <s v="LGD"/>
    <x v="3"/>
    <x v="1"/>
    <s v="RGB"/>
    <s v="VTE"/>
    <s v="FMM"/>
    <s v="R_Prime"/>
    <s v="Merck"/>
    <n v="0.45"/>
    <n v="2.3106187809477006"/>
    <n v="230.78879999999998"/>
  </r>
  <r>
    <x v="6"/>
    <s v="LGD"/>
    <x v="1"/>
    <x v="0"/>
    <s v="RGB"/>
    <s v="VTE"/>
    <s v="FMM"/>
    <s v="aETL"/>
    <s v="LG Chem"/>
    <n v="1"/>
    <n v="6.3558616904940886"/>
    <n v="273.04999999999995"/>
  </r>
  <r>
    <x v="6"/>
    <s v="LGD"/>
    <x v="1"/>
    <x v="0"/>
    <s v="RGB"/>
    <s v="VTE"/>
    <s v="FMM"/>
    <s v="B_Dopant"/>
    <s v="Idemitsu Kosan"/>
    <n v="0.2"/>
    <n v="0.73290462723905736"/>
    <n v="3.4490526315789469"/>
  </r>
  <r>
    <x v="6"/>
    <s v="LGD"/>
    <x v="1"/>
    <x v="0"/>
    <s v="RGB"/>
    <s v="VTE"/>
    <s v="FMM"/>
    <s v="B_Dopant"/>
    <s v="SK JNC"/>
    <n v="0.8"/>
    <n v="2.9316185089562294"/>
    <n v="13.796210526315788"/>
  </r>
  <r>
    <x v="6"/>
    <s v="LGD"/>
    <x v="1"/>
    <x v="0"/>
    <s v="RGB"/>
    <s v="VTE"/>
    <s v="FMM"/>
    <s v="B_Host"/>
    <s v="DuPont"/>
    <n v="0.4"/>
    <n v="3.456623551470936"/>
    <n v="137.96210526315789"/>
  </r>
  <r>
    <x v="6"/>
    <s v="LGD"/>
    <x v="1"/>
    <x v="0"/>
    <s v="RGB"/>
    <s v="VTE"/>
    <s v="FMM"/>
    <s v="B_Host"/>
    <s v="Idemitsu Kosan"/>
    <n v="0.4"/>
    <n v="3.456623551470936"/>
    <n v="137.96210526315789"/>
  </r>
  <r>
    <x v="6"/>
    <s v="LGD"/>
    <x v="1"/>
    <x v="0"/>
    <s v="RGB"/>
    <s v="VTE"/>
    <s v="FMM"/>
    <s v="B_Host"/>
    <s v="LG Chem"/>
    <n v="0.2"/>
    <n v="1.728311775735468"/>
    <n v="68.981052631578947"/>
  </r>
  <r>
    <x v="6"/>
    <s v="LGD"/>
    <x v="1"/>
    <x v="0"/>
    <s v="RGB"/>
    <s v="VTE"/>
    <s v="FMM"/>
    <s v="B_Prime"/>
    <s v="Merck"/>
    <n v="1"/>
    <n v="8.7156985993404401"/>
    <n v="796.39583333333337"/>
  </r>
  <r>
    <x v="6"/>
    <s v="LGD"/>
    <x v="1"/>
    <x v="0"/>
    <s v="RGB"/>
    <s v="VTE"/>
    <s v="FMM"/>
    <s v="CPL"/>
    <s v="P&amp;H Tech"/>
    <n v="1"/>
    <n v="1.1215959212112487"/>
    <n v="573.40499999999986"/>
  </r>
  <r>
    <x v="6"/>
    <s v="LGD"/>
    <x v="1"/>
    <x v="0"/>
    <s v="RGB"/>
    <s v="VTE"/>
    <s v="FMM"/>
    <s v="EIL"/>
    <s v="LT Materials"/>
    <n v="1"/>
    <n v="0.10611222389706815"/>
    <n v="218.44"/>
  </r>
  <r>
    <x v="6"/>
    <s v="LGD"/>
    <x v="1"/>
    <x v="0"/>
    <s v="RGB"/>
    <s v="VTE"/>
    <s v="FMM"/>
    <s v="ETL"/>
    <s v="Idemitsu Kosan"/>
    <n v="0.5"/>
    <n v="2.7772083573677442"/>
    <n v="131.06399999999996"/>
  </r>
  <r>
    <x v="6"/>
    <s v="LGD"/>
    <x v="1"/>
    <x v="0"/>
    <s v="RGB"/>
    <s v="VTE"/>
    <s v="FMM"/>
    <s v="ETL"/>
    <s v="LG Chem"/>
    <n v="0.5"/>
    <n v="2.7772083573677442"/>
    <n v="131.06399999999996"/>
  </r>
  <r>
    <x v="6"/>
    <s v="LGD"/>
    <x v="1"/>
    <x v="0"/>
    <s v="RGB"/>
    <s v="VTE"/>
    <s v="FMM"/>
    <s v="G_Dopant"/>
    <s v="UDC"/>
    <n v="1"/>
    <n v="17.162925317482919"/>
    <n v="43.33874999999999"/>
  </r>
  <r>
    <x v="6"/>
    <s v="LGD"/>
    <x v="1"/>
    <x v="0"/>
    <s v="RGB"/>
    <s v="VTE"/>
    <s v="FMM"/>
    <s v="G_Host"/>
    <s v="LG Chem"/>
    <n v="0.5"/>
    <n v="11.826964632787755"/>
    <n v="342.90000000000003"/>
  </r>
  <r>
    <x v="6"/>
    <s v="LGD"/>
    <x v="1"/>
    <x v="0"/>
    <s v="RGB"/>
    <s v="VTE"/>
    <s v="FMM"/>
    <s v="G_Host"/>
    <s v="LT Materials"/>
    <n v="0.5"/>
    <n v="11.826964632787755"/>
    <n v="342.90000000000003"/>
  </r>
  <r>
    <x v="6"/>
    <s v="LGD"/>
    <x v="1"/>
    <x v="0"/>
    <s v="RGB"/>
    <s v="VTE"/>
    <s v="FMM"/>
    <s v="G_Prime"/>
    <s v="LG Chem"/>
    <n v="0.3"/>
    <n v="1.6728510474996592"/>
    <n v="191.48961038961039"/>
  </r>
  <r>
    <x v="6"/>
    <s v="LGD"/>
    <x v="1"/>
    <x v="0"/>
    <s v="RGB"/>
    <s v="VTE"/>
    <s v="FMM"/>
    <s v="G_Prime"/>
    <s v="LT Materials"/>
    <n v="0.7"/>
    <n v="3.9033191108325376"/>
    <n v="446.80909090909086"/>
  </r>
  <r>
    <x v="6"/>
    <s v="LGD"/>
    <x v="1"/>
    <x v="0"/>
    <s v="RGB"/>
    <s v="VTE"/>
    <s v="FMM"/>
    <s v="HIL"/>
    <s v="Merck"/>
    <n v="1"/>
    <n v="0.32002554729246002"/>
    <n v="131.06399999999999"/>
  </r>
  <r>
    <x v="6"/>
    <s v="LGD"/>
    <x v="1"/>
    <x v="0"/>
    <s v="RGB"/>
    <s v="VTE"/>
    <s v="FMM"/>
    <s v="HTL"/>
    <s v="Merck"/>
    <n v="1"/>
    <n v="3.4166021674258857"/>
    <n v="1404.2571428571428"/>
  </r>
  <r>
    <x v="6"/>
    <s v="LGD"/>
    <x v="1"/>
    <x v="0"/>
    <s v="RGB"/>
    <s v="VTE"/>
    <s v="FMM"/>
    <s v="P_Dopant"/>
    <s v="LG Chem"/>
    <n v="1"/>
    <n v="3.7533712085444115"/>
    <n v="18.567400000000003"/>
  </r>
  <r>
    <x v="6"/>
    <s v="LGD"/>
    <x v="1"/>
    <x v="0"/>
    <s v="RGB"/>
    <s v="VTE"/>
    <s v="FMM"/>
    <s v="R_Dopant"/>
    <s v="UDC"/>
    <n v="1"/>
    <n v="6.3596865870122814"/>
    <n v="27.305"/>
  </r>
  <r>
    <x v="6"/>
    <s v="LGD"/>
    <x v="1"/>
    <x v="0"/>
    <s v="RGB"/>
    <s v="VTE"/>
    <s v="FMM"/>
    <s v="R_Host"/>
    <s v="DuPont"/>
    <n v="0.7"/>
    <n v="13.879290332829569"/>
    <n v="509.69333333333321"/>
  </r>
  <r>
    <x v="6"/>
    <s v="LGD"/>
    <x v="1"/>
    <x v="0"/>
    <s v="RGB"/>
    <s v="VTE"/>
    <s v="FMM"/>
    <s v="R_Host"/>
    <s v="LG Chem"/>
    <n v="0.3"/>
    <n v="5.9482672854983862"/>
    <n v="218.43999999999994"/>
  </r>
  <r>
    <x v="6"/>
    <s v="LGD"/>
    <x v="1"/>
    <x v="0"/>
    <s v="RGB"/>
    <s v="VTE"/>
    <s v="FMM"/>
    <s v="R_Prime"/>
    <s v="DuPont"/>
    <n v="0.7"/>
    <n v="11.026184978883194"/>
    <n v="1194.59375"/>
  </r>
  <r>
    <x v="6"/>
    <s v="LGD"/>
    <x v="1"/>
    <x v="0"/>
    <s v="RGB"/>
    <s v="VTE"/>
    <s v="FMM"/>
    <s v="R_Prime"/>
    <s v="LG Chem"/>
    <n v="0.3"/>
    <n v="4.7255078480927972"/>
    <n v="511.96875"/>
  </r>
  <r>
    <x v="6"/>
    <s v="LGD"/>
    <x v="5"/>
    <x v="2"/>
    <s v="RGB"/>
    <s v="VTE"/>
    <s v="FMM"/>
    <s v="B_Dopant"/>
    <s v="SK JNC"/>
    <n v="1"/>
    <n v="17.181337625430555"/>
    <n v="59.560247999999994"/>
  </r>
  <r>
    <x v="6"/>
    <s v="LGD"/>
    <x v="5"/>
    <x v="2"/>
    <s v="RGB"/>
    <s v="VTE"/>
    <s v="FMM"/>
    <s v="B_Host"/>
    <s v="DuPont"/>
    <n v="0.34"/>
    <n v="17.017612996757613"/>
    <n v="694.30231954285739"/>
  </r>
  <r>
    <x v="6"/>
    <s v="LGD"/>
    <x v="5"/>
    <x v="2"/>
    <s v="RGB"/>
    <s v="VTE"/>
    <s v="FMM"/>
    <s v="B_Host"/>
    <s v="Idemitsu Kosan"/>
    <n v="0.33"/>
    <n v="16.51709496744121"/>
    <n v="673.88166308571442"/>
  </r>
  <r>
    <x v="6"/>
    <s v="LGD"/>
    <x v="5"/>
    <x v="2"/>
    <s v="RGB"/>
    <s v="VTE"/>
    <s v="FMM"/>
    <s v="B_Host"/>
    <s v="LG Chem"/>
    <n v="0.33"/>
    <n v="16.51709496744121"/>
    <n v="673.88166308571442"/>
  </r>
  <r>
    <x v="6"/>
    <s v="LGD"/>
    <x v="5"/>
    <x v="2"/>
    <s v="RGB"/>
    <s v="VTE"/>
    <s v="FMM"/>
    <s v="CPL"/>
    <s v="LT Materials"/>
    <n v="1"/>
    <n v="5.6941504305009323"/>
    <n v="4439.2731428571442"/>
  </r>
  <r>
    <x v="6"/>
    <s v="LGD"/>
    <x v="5"/>
    <x v="2"/>
    <s v="RGB"/>
    <s v="VTE"/>
    <s v="FMM"/>
    <s v="EIL"/>
    <s v="Comet"/>
    <n v="1"/>
    <n v="0.1039989768586207"/>
    <n v="242.77275000000003"/>
  </r>
  <r>
    <x v="6"/>
    <s v="LGD"/>
    <x v="5"/>
    <x v="2"/>
    <s v="RGB"/>
    <s v="VTE"/>
    <s v="FMM"/>
    <s v="ETL"/>
    <s v="Idemitsu Kosan"/>
    <n v="0.4"/>
    <n v="16.125005045985958"/>
    <n v="1226.6412631578951"/>
  </r>
  <r>
    <x v="6"/>
    <s v="LGD"/>
    <x v="5"/>
    <x v="2"/>
    <s v="RGB"/>
    <s v="VTE"/>
    <s v="FMM"/>
    <s v="ETL"/>
    <s v="LG Chem"/>
    <n v="0.2"/>
    <n v="8.062502522992979"/>
    <n v="613.32063157894754"/>
  </r>
  <r>
    <x v="6"/>
    <s v="LGD"/>
    <x v="5"/>
    <x v="2"/>
    <s v="RGB"/>
    <s v="VTE"/>
    <s v="FMM"/>
    <s v="ETL"/>
    <s v="Solus AM"/>
    <n v="0.4"/>
    <n v="16.125005045985958"/>
    <n v="1226.6412631578951"/>
  </r>
  <r>
    <x v="6"/>
    <s v="LGD"/>
    <x v="5"/>
    <x v="2"/>
    <s v="RGB"/>
    <s v="VTE"/>
    <s v="FMM"/>
    <s v="G_Dopant"/>
    <s v="UDC"/>
    <n v="1"/>
    <n v="8.8435668897526352"/>
    <n v="23.903778461538465"/>
  </r>
  <r>
    <x v="6"/>
    <s v="LGD"/>
    <x v="5"/>
    <x v="2"/>
    <s v="RGB"/>
    <s v="VTE"/>
    <s v="FMM"/>
    <s v="G_Host"/>
    <s v="DuPont"/>
    <n v="0.5"/>
    <n v="5.9751667922912048"/>
    <n v="244.16002285714291"/>
  </r>
  <r>
    <x v="6"/>
    <s v="LGD"/>
    <x v="5"/>
    <x v="2"/>
    <s v="RGB"/>
    <s v="VTE"/>
    <s v="FMM"/>
    <s v="G_Host"/>
    <s v="LG Chem"/>
    <n v="0.5"/>
    <n v="5.9751667922912048"/>
    <n v="244.16002285714291"/>
  </r>
  <r>
    <x v="6"/>
    <s v="LGD"/>
    <x v="5"/>
    <x v="2"/>
    <s v="RGB"/>
    <s v="VTE"/>
    <s v="FMM"/>
    <s v="HIL"/>
    <s v="LT Materials"/>
    <n v="1"/>
    <n v="0.35146418316049266"/>
    <n v="228.49200000000002"/>
  </r>
  <r>
    <x v="6"/>
    <s v="LGD"/>
    <x v="5"/>
    <x v="2"/>
    <s v="RGB"/>
    <s v="VTE"/>
    <s v="FMM"/>
    <s v="HTL"/>
    <s v="Merck"/>
    <n v="0.3"/>
    <n v="4.0132276107031082"/>
    <n v="2037.6263725714286"/>
  </r>
  <r>
    <x v="6"/>
    <s v="LGD"/>
    <x v="5"/>
    <x v="2"/>
    <s v="RGB"/>
    <s v="VTE"/>
    <s v="FMM"/>
    <s v="HTL"/>
    <s v="Solus AM"/>
    <n v="0.7"/>
    <n v="9.3641977583072524"/>
    <n v="4754.4615360000007"/>
  </r>
  <r>
    <x v="6"/>
    <s v="LGD"/>
    <x v="5"/>
    <x v="2"/>
    <s v="RGB"/>
    <s v="VTE"/>
    <s v="FMM"/>
    <s v="n/p_CGL"/>
    <s v="LT Materials"/>
    <n v="0.5"/>
    <n v="25.258371843460242"/>
    <n v="1553.7456000000002"/>
  </r>
  <r>
    <x v="6"/>
    <s v="LGD"/>
    <x v="5"/>
    <x v="2"/>
    <s v="RGB"/>
    <s v="VTE"/>
    <s v="FMM"/>
    <s v="n/p_CGL"/>
    <s v="Merck"/>
    <n v="0.35"/>
    <n v="17.680860290422171"/>
    <n v="1087.6219200000003"/>
  </r>
  <r>
    <x v="6"/>
    <s v="LGD"/>
    <x v="5"/>
    <x v="2"/>
    <s v="RGB"/>
    <s v="VTE"/>
    <s v="FMM"/>
    <s v="n/p_CGL"/>
    <s v="Toray"/>
    <n v="0.15"/>
    <n v="7.5775115530380717"/>
    <n v="466.12368000000004"/>
  </r>
  <r>
    <x v="6"/>
    <s v="LGD"/>
    <x v="5"/>
    <x v="2"/>
    <s v="RGB"/>
    <s v="VTE"/>
    <s v="FMM"/>
    <s v="P_Dopant"/>
    <s v="LG Chem"/>
    <n v="1"/>
    <n v="37.36352817199716"/>
    <n v="172.63839999999999"/>
  </r>
  <r>
    <x v="6"/>
    <s v="LGD"/>
    <x v="5"/>
    <x v="2"/>
    <s v="RGB"/>
    <s v="VTE"/>
    <s v="FMM"/>
    <s v="R_Dopant"/>
    <s v="UDC"/>
    <n v="1"/>
    <n v="3.0929613222874885"/>
    <n v="12.947880000000003"/>
  </r>
  <r>
    <x v="6"/>
    <s v="LGD"/>
    <x v="5"/>
    <x v="2"/>
    <s v="RGB"/>
    <s v="VTE"/>
    <s v="FMM"/>
    <s v="R_Host"/>
    <s v="LG Chem"/>
    <n v="0.5"/>
    <n v="3.506284556475435"/>
    <n v="221.96365714285716"/>
  </r>
  <r>
    <x v="6"/>
    <s v="LGD"/>
    <x v="5"/>
    <x v="2"/>
    <s v="RGB"/>
    <s v="VTE"/>
    <s v="FMM"/>
    <s v="R_Host"/>
    <s v="Merck"/>
    <n v="0.5"/>
    <n v="3.506284556475435"/>
    <n v="221.96365714285716"/>
  </r>
  <r>
    <x v="6"/>
    <s v="LGD"/>
    <x v="5"/>
    <x v="2"/>
    <s v="RGB"/>
    <s v="VTE"/>
    <s v="FMM"/>
    <s v="Y/G_Dopant"/>
    <s v="UDC"/>
    <n v="1"/>
    <n v="23.972649742632992"/>
    <n v="77.687280000000015"/>
  </r>
  <r>
    <x v="6"/>
    <s v="LGD"/>
    <x v="5"/>
    <x v="2"/>
    <s v="RGB"/>
    <s v="VTE"/>
    <s v="FMM"/>
    <s v="Y/G_Host"/>
    <s v="DuPont"/>
    <n v="0.15"/>
    <n v="3.9830633542046172"/>
    <n v="194.2182"/>
  </r>
  <r>
    <x v="6"/>
    <s v="LGD"/>
    <x v="5"/>
    <x v="2"/>
    <s v="RGB"/>
    <s v="VTE"/>
    <s v="FMM"/>
    <s v="Y/G_Host"/>
    <s v="LG Chem"/>
    <n v="0.5"/>
    <n v="13.276877847348723"/>
    <n v="647.39400000000001"/>
  </r>
  <r>
    <x v="6"/>
    <s v="LGD"/>
    <x v="5"/>
    <x v="2"/>
    <s v="RGB"/>
    <s v="VTE"/>
    <s v="FMM"/>
    <s v="Y/G_Host"/>
    <s v="Merck"/>
    <n v="0.35"/>
    <n v="9.293814493144108"/>
    <n v="453.17579999999998"/>
  </r>
  <r>
    <x v="6"/>
    <s v="LGD"/>
    <x v="10"/>
    <x v="2"/>
    <s v="RGB"/>
    <s v="VTE"/>
    <s v="FMM"/>
    <s v="B_Dopant"/>
    <s v="SK JNC"/>
    <n v="1"/>
    <n v="5.1941215673364454"/>
    <n v="14.890061999999999"/>
  </r>
  <r>
    <x v="6"/>
    <s v="LGD"/>
    <x v="10"/>
    <x v="2"/>
    <s v="RGB"/>
    <s v="VTE"/>
    <s v="FMM"/>
    <s v="B_Host"/>
    <s v="DuPont"/>
    <n v="0.2"/>
    <n v="3.0169873720452536"/>
    <n v="102.10328228571431"/>
  </r>
  <r>
    <x v="6"/>
    <s v="LGD"/>
    <x v="10"/>
    <x v="2"/>
    <s v="RGB"/>
    <s v="VTE"/>
    <s v="FMM"/>
    <s v="B_Host"/>
    <s v="Idemitsu Kosan"/>
    <n v="0.6"/>
    <n v="9.0509621161357607"/>
    <n v="306.30984685714293"/>
  </r>
  <r>
    <x v="6"/>
    <s v="LGD"/>
    <x v="10"/>
    <x v="2"/>
    <s v="RGB"/>
    <s v="VTE"/>
    <s v="FMM"/>
    <s v="B_Host"/>
    <s v="LG Chem"/>
    <n v="0.2"/>
    <n v="3.0169873720452536"/>
    <n v="102.10328228571431"/>
  </r>
  <r>
    <x v="6"/>
    <s v="LGD"/>
    <x v="10"/>
    <x v="2"/>
    <s v="RGB"/>
    <s v="VTE"/>
    <s v="FMM"/>
    <s v="CPL"/>
    <s v="LT Materials"/>
    <n v="1"/>
    <n v="1.7097800666718099"/>
    <n v="1109.818285714286"/>
  </r>
  <r>
    <x v="6"/>
    <s v="LGD"/>
    <x v="10"/>
    <x v="2"/>
    <s v="RGB"/>
    <s v="VTE"/>
    <s v="FMM"/>
    <s v="EIL"/>
    <s v="Comet"/>
    <n v="1"/>
    <n v="3.1349023880871948E-2"/>
    <n v="60.693187500000008"/>
  </r>
  <r>
    <x v="6"/>
    <s v="LGD"/>
    <x v="10"/>
    <x v="2"/>
    <s v="RGB"/>
    <s v="VTE"/>
    <s v="FMM"/>
    <s v="ETL"/>
    <s v="Idemitsu Kosan"/>
    <n v="0.5"/>
    <n v="6.5431168663817152"/>
    <n v="408.88042105263162"/>
  </r>
  <r>
    <x v="6"/>
    <s v="LGD"/>
    <x v="10"/>
    <x v="2"/>
    <s v="RGB"/>
    <s v="VTE"/>
    <s v="FMM"/>
    <s v="ETL"/>
    <s v="LG Chem"/>
    <n v="0.5"/>
    <n v="6.5431168663817152"/>
    <n v="408.88042105263162"/>
  </r>
  <r>
    <x v="6"/>
    <s v="LGD"/>
    <x v="10"/>
    <x v="2"/>
    <s v="RGB"/>
    <s v="VTE"/>
    <s v="FMM"/>
    <s v="G_Dopant"/>
    <s v="UDC"/>
    <n v="1"/>
    <n v="2.6702000971899298"/>
    <n v="5.9759446153846163"/>
  </r>
  <r>
    <x v="6"/>
    <s v="LGD"/>
    <x v="10"/>
    <x v="2"/>
    <s v="RGB"/>
    <s v="VTE"/>
    <s v="FMM"/>
    <s v="G_Host"/>
    <s v="LG Chem"/>
    <n v="0.4"/>
    <n v="1.3797030156744066"/>
    <n v="48.832004571428584"/>
  </r>
  <r>
    <x v="6"/>
    <s v="LGD"/>
    <x v="10"/>
    <x v="2"/>
    <s v="RGB"/>
    <s v="VTE"/>
    <s v="FMM"/>
    <s v="G_Host"/>
    <s v="LT Materials"/>
    <n v="0.6"/>
    <n v="2.0695545235116097"/>
    <n v="73.248006857142869"/>
  </r>
  <r>
    <x v="6"/>
    <s v="LGD"/>
    <x v="10"/>
    <x v="2"/>
    <s v="RGB"/>
    <s v="VTE"/>
    <s v="FMM"/>
    <s v="HIL"/>
    <s v="LT Materials"/>
    <n v="1"/>
    <n v="0.10635388459469108"/>
    <n v="57.123000000000005"/>
  </r>
  <r>
    <x v="6"/>
    <s v="LGD"/>
    <x v="10"/>
    <x v="2"/>
    <s v="RGB"/>
    <s v="VTE"/>
    <s v="FMM"/>
    <s v="HTL"/>
    <s v="Merck"/>
    <n v="0.6"/>
    <n v="2.8502055779008533"/>
    <n v="1198.6037485714287"/>
  </r>
  <r>
    <x v="6"/>
    <s v="LGD"/>
    <x v="10"/>
    <x v="2"/>
    <s v="RGB"/>
    <s v="VTE"/>
    <s v="FMM"/>
    <s v="HTL"/>
    <s v="Solus AM"/>
    <n v="0.4"/>
    <n v="1.9001370519339023"/>
    <n v="799.06916571428587"/>
  </r>
  <r>
    <x v="6"/>
    <s v="LGD"/>
    <x v="10"/>
    <x v="2"/>
    <s v="RGB"/>
    <s v="VTE"/>
    <s v="FMM"/>
    <s v="n/p_CGL"/>
    <s v="LT Materials"/>
    <n v="0.6"/>
    <n v="11.384004891665661"/>
    <n v="582.65460000000007"/>
  </r>
  <r>
    <x v="6"/>
    <s v="LGD"/>
    <x v="10"/>
    <x v="2"/>
    <s v="RGB"/>
    <s v="VTE"/>
    <s v="FMM"/>
    <s v="n/p_CGL"/>
    <s v="Merck"/>
    <n v="0.25"/>
    <n v="4.7433353715273601"/>
    <n v="242.77275000000003"/>
  </r>
  <r>
    <x v="6"/>
    <s v="LGD"/>
    <x v="10"/>
    <x v="2"/>
    <s v="RGB"/>
    <s v="VTE"/>
    <s v="FMM"/>
    <s v="n/p_CGL"/>
    <s v="Toray"/>
    <n v="0.15"/>
    <n v="2.8460012229164153"/>
    <n v="145.66365000000002"/>
  </r>
  <r>
    <x v="6"/>
    <s v="LGD"/>
    <x v="10"/>
    <x v="2"/>
    <s v="RGB"/>
    <s v="VTE"/>
    <s v="FMM"/>
    <s v="P_Dopant"/>
    <s v="LG Chem"/>
    <n v="1"/>
    <n v="22.373859801544107"/>
    <n v="86.319199999999995"/>
  </r>
  <r>
    <x v="6"/>
    <s v="LGD"/>
    <x v="10"/>
    <x v="2"/>
    <s v="RGB"/>
    <s v="VTE"/>
    <s v="FMM"/>
    <s v="R_Dopant"/>
    <s v="UDC"/>
    <n v="1"/>
    <n v="1.3845405908336719"/>
    <n v="4.855455000000001"/>
  </r>
  <r>
    <x v="6"/>
    <s v="LGD"/>
    <x v="10"/>
    <x v="2"/>
    <s v="RGB"/>
    <s v="VTE"/>
    <s v="FMM"/>
    <s v="R_Host"/>
    <s v="LT Materials"/>
    <n v="0.5"/>
    <n v="1.5695160090692666"/>
    <n v="83.236371428571445"/>
  </r>
  <r>
    <x v="6"/>
    <s v="LGD"/>
    <x v="10"/>
    <x v="2"/>
    <s v="RGB"/>
    <s v="VTE"/>
    <s v="FMM"/>
    <s v="R_Host"/>
    <s v="Merck"/>
    <n v="0.5"/>
    <n v="1.5695160090692666"/>
    <n v="83.236371428571445"/>
  </r>
  <r>
    <x v="6"/>
    <s v="SDC"/>
    <x v="8"/>
    <x v="1"/>
    <s v="RGB"/>
    <s v="VTE"/>
    <s v="FMM"/>
    <s v="aETL"/>
    <s v="LG Chem"/>
    <n v="0.2"/>
    <n v="0.91036032769389075"/>
    <n v="53.093727999999992"/>
  </r>
  <r>
    <x v="6"/>
    <s v="SDC"/>
    <x v="8"/>
    <x v="1"/>
    <s v="RGB"/>
    <s v="VTE"/>
    <s v="FMM"/>
    <s v="aETL"/>
    <s v="Solus AM"/>
    <n v="0.8"/>
    <n v="3.641441310775563"/>
    <n v="212.37491199999997"/>
  </r>
  <r>
    <x v="6"/>
    <s v="SDC"/>
    <x v="8"/>
    <x v="1"/>
    <s v="RGB"/>
    <s v="VTE"/>
    <s v="FMM"/>
    <s v="B_Dopant"/>
    <s v="SFC"/>
    <n v="1"/>
    <n v="1.9371904850148949"/>
    <n v="12.574830315789473"/>
  </r>
  <r>
    <x v="6"/>
    <s v="SDC"/>
    <x v="8"/>
    <x v="1"/>
    <s v="RGB"/>
    <s v="VTE"/>
    <s v="FMM"/>
    <s v="B_Host"/>
    <s v="SFC"/>
    <n v="1"/>
    <n v="3.9141814312734873"/>
    <n v="251.49660631578945"/>
  </r>
  <r>
    <x v="6"/>
    <s v="SDC"/>
    <x v="8"/>
    <x v="1"/>
    <s v="RGB"/>
    <s v="VTE"/>
    <s v="FMM"/>
    <s v="B_Prime"/>
    <s v="Idemitsu Kosan"/>
    <n v="1"/>
    <n v="3.8642219050943321"/>
    <n v="530.93727999999999"/>
  </r>
  <r>
    <x v="6"/>
    <s v="SDC"/>
    <x v="8"/>
    <x v="1"/>
    <s v="RGB"/>
    <s v="VTE"/>
    <s v="FMM"/>
    <s v="CPL"/>
    <s v="Hodogaya"/>
    <n v="0.3"/>
    <n v="0.12277074725458914"/>
    <n v="143.35306559999995"/>
  </r>
  <r>
    <x v="6"/>
    <s v="SDC"/>
    <x v="8"/>
    <x v="1"/>
    <s v="RGB"/>
    <s v="VTE"/>
    <s v="FMM"/>
    <s v="CPL"/>
    <s v="Solus AM"/>
    <n v="0.7"/>
    <n v="0.28646507692737472"/>
    <n v="334.4904863999999"/>
  </r>
  <r>
    <x v="6"/>
    <s v="SDC"/>
    <x v="8"/>
    <x v="1"/>
    <s v="RGB"/>
    <s v="VTE"/>
    <s v="FMM"/>
    <s v="EIL"/>
    <s v="Solus AM"/>
    <n v="1"/>
    <n v="4.55432875013599E-2"/>
    <n v="106.18745599999998"/>
  </r>
  <r>
    <x v="6"/>
    <s v="SDC"/>
    <x v="8"/>
    <x v="1"/>
    <s v="RGB"/>
    <s v="VTE"/>
    <s v="FMM"/>
    <s v="ETL"/>
    <s v="LG Chem"/>
    <n v="1"/>
    <n v="3.6714105873685772"/>
    <n v="238.92177599999991"/>
  </r>
  <r>
    <x v="6"/>
    <s v="SDC"/>
    <x v="8"/>
    <x v="1"/>
    <s v="RGB"/>
    <s v="VTE"/>
    <s v="FMM"/>
    <s v="G_Dopant"/>
    <s v="UDC"/>
    <n v="1"/>
    <n v="8.4322443012068611"/>
    <n v="40.461082372413792"/>
  </r>
  <r>
    <x v="6"/>
    <s v="SDC"/>
    <x v="8"/>
    <x v="1"/>
    <s v="RGB"/>
    <s v="VTE"/>
    <s v="FMM"/>
    <s v="G_Host"/>
    <s v="LG Chem"/>
    <n v="0.3"/>
    <n v="3.494924056835806"/>
    <n v="186.74345710344826"/>
  </r>
  <r>
    <x v="6"/>
    <s v="SDC"/>
    <x v="8"/>
    <x v="1"/>
    <s v="RGB"/>
    <s v="VTE"/>
    <s v="FMM"/>
    <s v="G_Host"/>
    <s v="Samsung SDI"/>
    <n v="0.7"/>
    <n v="8.1548227992835471"/>
    <n v="435.73473324137927"/>
  </r>
  <r>
    <x v="6"/>
    <s v="SDC"/>
    <x v="8"/>
    <x v="1"/>
    <s v="RGB"/>
    <s v="VTE"/>
    <s v="FMM"/>
    <s v="G_Prime"/>
    <s v="Duksan Neolux"/>
    <n v="1"/>
    <n v="6.1265107935858953"/>
    <n v="796.40591999999981"/>
  </r>
  <r>
    <x v="6"/>
    <s v="SDC"/>
    <x v="8"/>
    <x v="1"/>
    <s v="RGB"/>
    <s v="VTE"/>
    <s v="FMM"/>
    <s v="HIL"/>
    <s v="Duksan Neolux"/>
    <n v="0.9"/>
    <n v="9.8040539070206476E-2"/>
    <n v="114.68245247999998"/>
  </r>
  <r>
    <x v="6"/>
    <s v="SDC"/>
    <x v="8"/>
    <x v="1"/>
    <s v="RGB"/>
    <s v="VTE"/>
    <s v="FMM"/>
    <s v="HIL"/>
    <s v="Solus AM"/>
    <n v="0.1"/>
    <n v="1.0893393230022945E-2"/>
    <n v="12.74249472"/>
  </r>
  <r>
    <x v="6"/>
    <s v="SDC"/>
    <x v="8"/>
    <x v="1"/>
    <s v="RGB"/>
    <s v="VTE"/>
    <s v="FMM"/>
    <s v="HTL"/>
    <s v="Duksan Neolux"/>
    <n v="0.6"/>
    <n v="0.82061737170091842"/>
    <n v="819.16037485714253"/>
  </r>
  <r>
    <x v="6"/>
    <s v="SDC"/>
    <x v="8"/>
    <x v="1"/>
    <s v="RGB"/>
    <s v="VTE"/>
    <s v="FMM"/>
    <s v="HTL"/>
    <s v="Solus AM"/>
    <n v="0.4"/>
    <n v="0.54707824780061243"/>
    <n v="546.10691657142854"/>
  </r>
  <r>
    <x v="6"/>
    <s v="SDC"/>
    <x v="8"/>
    <x v="1"/>
    <s v="RGB"/>
    <s v="VTE"/>
    <s v="FMM"/>
    <s v="P_Dopant"/>
    <s v="Novaled"/>
    <n v="1"/>
    <n v="3.5584928347537614"/>
    <n v="18.051867519999998"/>
  </r>
  <r>
    <x v="6"/>
    <s v="SDC"/>
    <x v="8"/>
    <x v="1"/>
    <s v="RGB"/>
    <s v="VTE"/>
    <s v="FMM"/>
    <s v="R_Dopant"/>
    <s v="UDC"/>
    <n v="1"/>
    <n v="4.3174781476495365"/>
    <n v="25.905071683516486"/>
  </r>
  <r>
    <x v="6"/>
    <s v="SDC"/>
    <x v="8"/>
    <x v="1"/>
    <s v="RGB"/>
    <s v="VTE"/>
    <s v="FMM"/>
    <s v="R_Host"/>
    <s v="Duksan Neolux"/>
    <n v="0.9"/>
    <n v="10.453622076409781"/>
    <n v="582.86411287912074"/>
  </r>
  <r>
    <x v="6"/>
    <s v="SDC"/>
    <x v="8"/>
    <x v="1"/>
    <s v="RGB"/>
    <s v="VTE"/>
    <s v="FMM"/>
    <s v="R_Host"/>
    <s v="DuPont"/>
    <n v="0.1"/>
    <n v="1.1615135640455314"/>
    <n v="64.762679208791212"/>
  </r>
  <r>
    <x v="6"/>
    <s v="SDC"/>
    <x v="8"/>
    <x v="1"/>
    <s v="RGB"/>
    <s v="VTE"/>
    <s v="FMM"/>
    <s v="R_Prime"/>
    <s v="Duksan Neolux"/>
    <n v="1"/>
    <n v="10.673558238304462"/>
    <n v="1380.4369279999999"/>
  </r>
  <r>
    <x v="6"/>
    <s v="SDC"/>
    <x v="3"/>
    <x v="1"/>
    <s v="RGB"/>
    <s v="VTE"/>
    <s v="FMM"/>
    <s v="aETL"/>
    <s v="LG Chem"/>
    <n v="0.7"/>
    <n v="2.2132159029071818"/>
    <n v="90.675857999999977"/>
  </r>
  <r>
    <x v="6"/>
    <s v="SDC"/>
    <x v="3"/>
    <x v="1"/>
    <s v="RGB"/>
    <s v="VTE"/>
    <s v="FMM"/>
    <s v="aETL"/>
    <s v="Solus AM"/>
    <n v="0.3"/>
    <n v="0.94852110124593514"/>
    <n v="38.861081999999989"/>
  </r>
  <r>
    <x v="6"/>
    <s v="SDC"/>
    <x v="3"/>
    <x v="1"/>
    <s v="RGB"/>
    <s v="VTE"/>
    <s v="FMM"/>
    <s v="B_Dopant"/>
    <s v="SFC"/>
    <n v="0.5"/>
    <n v="2.7146345268948666"/>
    <n v="12.271920631578947"/>
  </r>
  <r>
    <x v="6"/>
    <s v="SDC"/>
    <x v="3"/>
    <x v="1"/>
    <s v="RGB"/>
    <s v="VTE"/>
    <s v="FMM"/>
    <s v="B_Dopant"/>
    <s v="SK JNC"/>
    <n v="0.5"/>
    <n v="2.7146345268948666"/>
    <n v="12.271920631578947"/>
  </r>
  <r>
    <x v="6"/>
    <s v="SDC"/>
    <x v="3"/>
    <x v="1"/>
    <s v="RGB"/>
    <s v="VTE"/>
    <s v="FMM"/>
    <s v="B_Host"/>
    <s v="SFC"/>
    <n v="1"/>
    <n v="12.297131643168987"/>
    <n v="490.87682526315785"/>
  </r>
  <r>
    <x v="6"/>
    <s v="SDC"/>
    <x v="3"/>
    <x v="1"/>
    <s v="RGB"/>
    <s v="VTE"/>
    <s v="FMM"/>
    <s v="B_Prime"/>
    <s v="Idemitsu Kosan"/>
    <n v="1"/>
    <n v="6.9262503738230121"/>
    <n v="829.03641599999992"/>
  </r>
  <r>
    <x v="6"/>
    <s v="SDC"/>
    <x v="3"/>
    <x v="1"/>
    <s v="RGB"/>
    <s v="VTE"/>
    <s v="FMM"/>
    <s v="CPL"/>
    <s v="Hodogaya"/>
    <n v="0.5"/>
    <n v="1.4385076829056835"/>
    <n v="362.70343199999991"/>
  </r>
  <r>
    <x v="6"/>
    <s v="SDC"/>
    <x v="3"/>
    <x v="1"/>
    <s v="RGB"/>
    <s v="VTE"/>
    <s v="FMM"/>
    <s v="CPL"/>
    <s v="Solus AM"/>
    <n v="0.5"/>
    <n v="1.4385076829056835"/>
    <n v="362.70343199999991"/>
  </r>
  <r>
    <x v="6"/>
    <s v="SDC"/>
    <x v="3"/>
    <x v="1"/>
    <s v="RGB"/>
    <s v="VTE"/>
    <s v="FMM"/>
    <s v="EIL"/>
    <s v="Solus AM"/>
    <n v="1"/>
    <n v="5.0255715700499304E-2"/>
    <n v="103.62955199999999"/>
  </r>
  <r>
    <x v="6"/>
    <s v="SDC"/>
    <x v="3"/>
    <x v="1"/>
    <s v="RGB"/>
    <s v="VTE"/>
    <s v="FMM"/>
    <s v="ETL"/>
    <s v="LG Chem"/>
    <n v="0.5"/>
    <n v="1.3070744606918607"/>
    <n v="58.29162299999998"/>
  </r>
  <r>
    <x v="6"/>
    <s v="SDC"/>
    <x v="3"/>
    <x v="1"/>
    <s v="RGB"/>
    <s v="VTE"/>
    <s v="FMM"/>
    <s v="ETL"/>
    <s v="Novaled"/>
    <n v="0.5"/>
    <n v="1.3070744606918607"/>
    <n v="58.29162299999998"/>
  </r>
  <r>
    <x v="6"/>
    <s v="SDC"/>
    <x v="3"/>
    <x v="1"/>
    <s v="RGB"/>
    <s v="VTE"/>
    <s v="FMM"/>
    <s v="G_Dopant"/>
    <s v="UDC"/>
    <n v="1"/>
    <n v="36.684140818608725"/>
    <n v="90.586522179310336"/>
  </r>
  <r>
    <x v="6"/>
    <s v="SDC"/>
    <x v="3"/>
    <x v="1"/>
    <s v="RGB"/>
    <s v="VTE"/>
    <s v="FMM"/>
    <s v="G_Host"/>
    <s v="Samsung SDI"/>
    <n v="1"/>
    <n v="47.246285873010656"/>
    <n v="1393.6388027586206"/>
  </r>
  <r>
    <x v="6"/>
    <s v="SDC"/>
    <x v="3"/>
    <x v="1"/>
    <s v="RGB"/>
    <s v="VTE"/>
    <s v="FMM"/>
    <s v="G_Prime"/>
    <s v="Duksan Neolux"/>
    <n v="0.3"/>
    <n v="1.9228225142754038"/>
    <n v="192.36235589999998"/>
  </r>
  <r>
    <x v="6"/>
    <s v="SDC"/>
    <x v="3"/>
    <x v="1"/>
    <s v="RGB"/>
    <s v="VTE"/>
    <s v="FMM"/>
    <s v="G_Prime"/>
    <s v="Merck"/>
    <n v="0.7"/>
    <n v="4.4865858666426082"/>
    <n v="448.84549709999993"/>
  </r>
  <r>
    <x v="6"/>
    <s v="SDC"/>
    <x v="3"/>
    <x v="1"/>
    <s v="RGB"/>
    <s v="VTE"/>
    <s v="FMM"/>
    <s v="HIL"/>
    <s v="Duksan Neolux"/>
    <n v="1"/>
    <n v="0.15179644460537303"/>
    <n v="62.17773119999999"/>
  </r>
  <r>
    <x v="6"/>
    <s v="SDC"/>
    <x v="3"/>
    <x v="1"/>
    <s v="RGB"/>
    <s v="VTE"/>
    <s v="FMM"/>
    <s v="HTL"/>
    <s v="Duksan Neolux"/>
    <n v="1"/>
    <n v="1.6203944424138026"/>
    <n v="666.18997714285695"/>
  </r>
  <r>
    <x v="6"/>
    <s v="SDC"/>
    <x v="3"/>
    <x v="1"/>
    <s v="RGB"/>
    <s v="VTE"/>
    <s v="FMM"/>
    <s v="n/p_CGL"/>
    <s v="Duksan Neolux"/>
    <n v="0.5"/>
    <n v="1.1142561801181956"/>
    <n v="97.152704999999983"/>
  </r>
  <r>
    <x v="6"/>
    <s v="SDC"/>
    <x v="3"/>
    <x v="1"/>
    <s v="RGB"/>
    <s v="VTE"/>
    <s v="FMM"/>
    <s v="n/p_CGL"/>
    <s v="Toray"/>
    <n v="0.5"/>
    <n v="1.1142561801181956"/>
    <n v="97.152704999999983"/>
  </r>
  <r>
    <x v="6"/>
    <s v="SDC"/>
    <x v="3"/>
    <x v="1"/>
    <s v="RGB"/>
    <s v="VTE"/>
    <s v="FMM"/>
    <s v="P_Dopant"/>
    <s v="Novaled"/>
    <n v="1"/>
    <n v="9.4606914859723172"/>
    <n v="41.451820799999993"/>
  </r>
  <r>
    <x v="6"/>
    <s v="SDC"/>
    <x v="3"/>
    <x v="1"/>
    <s v="RGB"/>
    <s v="VTE"/>
    <s v="FMM"/>
    <s v="R_Dopant"/>
    <s v="UDC"/>
    <n v="1"/>
    <n v="11.125879608733179"/>
    <n v="51.245382857142857"/>
  </r>
  <r>
    <x v="6"/>
    <s v="SDC"/>
    <x v="3"/>
    <x v="1"/>
    <s v="RGB"/>
    <s v="VTE"/>
    <s v="FMM"/>
    <s v="R_Host"/>
    <s v="DuPont"/>
    <n v="1"/>
    <n v="32.04983443322638"/>
    <n v="1366.5435428571427"/>
  </r>
  <r>
    <x v="6"/>
    <s v="SDC"/>
    <x v="3"/>
    <x v="1"/>
    <s v="RGB"/>
    <s v="VTE"/>
    <s v="FMM"/>
    <s v="R_Prime"/>
    <s v="Duksan Neolux"/>
    <n v="0.6"/>
    <n v="6.8476432484670644"/>
    <n v="683.95504319999986"/>
  </r>
  <r>
    <x v="6"/>
    <s v="SDC"/>
    <x v="3"/>
    <x v="1"/>
    <s v="RGB"/>
    <s v="VTE"/>
    <s v="FMM"/>
    <s v="R_Prime"/>
    <s v="Idemitsu Kosan"/>
    <n v="0.4"/>
    <n v="4.5650954989780432"/>
    <n v="455.97002879999997"/>
  </r>
  <r>
    <x v="6"/>
    <s v="SDC"/>
    <x v="6"/>
    <x v="0"/>
    <s v="RGB"/>
    <s v="VTE"/>
    <s v="FMM"/>
    <s v="aETL"/>
    <s v="LG Chem"/>
    <n v="0.45"/>
    <n v="9.3926021621489255"/>
    <n v="424.45776000000001"/>
  </r>
  <r>
    <x v="6"/>
    <s v="SDC"/>
    <x v="6"/>
    <x v="0"/>
    <s v="RGB"/>
    <s v="VTE"/>
    <s v="FMM"/>
    <s v="aETL"/>
    <s v="Solus AM"/>
    <n v="0.55000000000000004"/>
    <n v="11.47984708707091"/>
    <n v="518.78170666666665"/>
  </r>
  <r>
    <x v="6"/>
    <s v="SDC"/>
    <x v="6"/>
    <x v="0"/>
    <s v="RGB"/>
    <s v="VTE"/>
    <s v="FMM"/>
    <s v="B_Dopant"/>
    <s v="SFC"/>
    <n v="1"/>
    <n v="13.601693360854044"/>
    <n v="67.019646315789473"/>
  </r>
  <r>
    <x v="6"/>
    <s v="SDC"/>
    <x v="6"/>
    <x v="0"/>
    <s v="RGB"/>
    <s v="VTE"/>
    <s v="FMM"/>
    <s v="B_Host"/>
    <s v="SFC"/>
    <n v="1"/>
    <n v="32.101354419558909"/>
    <n v="1340.3929263157895"/>
  </r>
  <r>
    <x v="6"/>
    <s v="SDC"/>
    <x v="6"/>
    <x v="0"/>
    <s v="RGB"/>
    <s v="VTE"/>
    <s v="FMM"/>
    <s v="B_Prime"/>
    <s v="Hodogaya"/>
    <n v="0.3"/>
    <n v="5.1172324092940231"/>
    <n v="679.13241599999992"/>
  </r>
  <r>
    <x v="6"/>
    <s v="SDC"/>
    <x v="6"/>
    <x v="0"/>
    <s v="RGB"/>
    <s v="VTE"/>
    <s v="FMM"/>
    <s v="B_Prime"/>
    <s v="Idemitsu Kosan"/>
    <n v="0.7"/>
    <n v="11.940208955019386"/>
    <n v="1584.6423039999997"/>
  </r>
  <r>
    <x v="6"/>
    <s v="SDC"/>
    <x v="6"/>
    <x v="0"/>
    <s v="RGB"/>
    <s v="VTE"/>
    <s v="FMM"/>
    <s v="CPL"/>
    <s v="Dongjin Semichem"/>
    <n v="0.55000000000000004"/>
    <n v="2.480193147838754"/>
    <n v="1400.7106079999996"/>
  </r>
  <r>
    <x v="6"/>
    <s v="SDC"/>
    <x v="6"/>
    <x v="0"/>
    <s v="RGB"/>
    <s v="VTE"/>
    <s v="FMM"/>
    <s v="CPL"/>
    <s v="Hodogaya"/>
    <n v="0.05"/>
    <n v="0.22547210434897766"/>
    <n v="127.33732799999997"/>
  </r>
  <r>
    <x v="6"/>
    <s v="SDC"/>
    <x v="6"/>
    <x v="0"/>
    <s v="RGB"/>
    <s v="VTE"/>
    <s v="FMM"/>
    <s v="CPL"/>
    <s v="Solus AM"/>
    <n v="0.4"/>
    <n v="1.8037768347918213"/>
    <n v="1018.6986239999998"/>
  </r>
  <r>
    <x v="6"/>
    <s v="SDC"/>
    <x v="6"/>
    <x v="0"/>
    <s v="RGB"/>
    <s v="VTE"/>
    <s v="FMM"/>
    <s v="EIL"/>
    <s v="Materion"/>
    <n v="0.3"/>
    <n v="7.5026799911632969E-2"/>
    <n v="169.78310399999998"/>
  </r>
  <r>
    <x v="6"/>
    <s v="SDC"/>
    <x v="6"/>
    <x v="0"/>
    <s v="RGB"/>
    <s v="VTE"/>
    <s v="FMM"/>
    <s v="EIL"/>
    <s v="Solus AM"/>
    <n v="0.7"/>
    <n v="0.17506253312714359"/>
    <n v="396.16057599999993"/>
  </r>
  <r>
    <x v="6"/>
    <s v="SDC"/>
    <x v="6"/>
    <x v="0"/>
    <s v="RGB"/>
    <s v="VTE"/>
    <s v="FMM"/>
    <s v="ETL"/>
    <s v="LG Chem"/>
    <n v="1"/>
    <n v="25.989583435799748"/>
    <n v="1273.3732799999996"/>
  </r>
  <r>
    <x v="6"/>
    <s v="SDC"/>
    <x v="6"/>
    <x v="0"/>
    <s v="RGB"/>
    <s v="VTE"/>
    <s v="FMM"/>
    <s v="G_Dopant"/>
    <s v="UDC"/>
    <n v="1"/>
    <n v="89.417813988944161"/>
    <n v="246.77776744186045"/>
  </r>
  <r>
    <x v="6"/>
    <s v="SDC"/>
    <x v="6"/>
    <x v="0"/>
    <s v="RGB"/>
    <s v="VTE"/>
    <s v="FMM"/>
    <s v="G_Host"/>
    <s v="Samsung SDI"/>
    <n v="1"/>
    <n v="126.12387427450771"/>
    <n v="3707.9068689655164"/>
  </r>
  <r>
    <x v="6"/>
    <s v="SDC"/>
    <x v="6"/>
    <x v="0"/>
    <s v="RGB"/>
    <s v="VTE"/>
    <s v="FMM"/>
    <s v="G_Prime"/>
    <s v="Duksan Neolux"/>
    <n v="0.75"/>
    <n v="24.179292397025979"/>
    <n v="2626.33239"/>
  </r>
  <r>
    <x v="6"/>
    <s v="SDC"/>
    <x v="6"/>
    <x v="0"/>
    <s v="RGB"/>
    <s v="VTE"/>
    <s v="FMM"/>
    <s v="G_Prime"/>
    <s v="Merck"/>
    <n v="0.25"/>
    <n v="8.0597641323419928"/>
    <n v="875.44412999999997"/>
  </r>
  <r>
    <x v="6"/>
    <s v="SDC"/>
    <x v="6"/>
    <x v="0"/>
    <s v="RGB"/>
    <s v="VTE"/>
    <s v="FMM"/>
    <s v="HIL"/>
    <s v="Duksan Neolux"/>
    <n v="0.6"/>
    <n v="0.94990176597747067"/>
    <n v="407.47944959999995"/>
  </r>
  <r>
    <x v="6"/>
    <s v="SDC"/>
    <x v="6"/>
    <x v="0"/>
    <s v="RGB"/>
    <s v="VTE"/>
    <s v="FMM"/>
    <s v="HIL"/>
    <s v="Solus AM"/>
    <n v="0.4"/>
    <n v="0.63326784398498048"/>
    <n v="271.65296639999997"/>
  </r>
  <r>
    <x v="6"/>
    <s v="SDC"/>
    <x v="6"/>
    <x v="0"/>
    <s v="RGB"/>
    <s v="VTE"/>
    <s v="FMM"/>
    <s v="HTL"/>
    <s v="Duksan Neolux"/>
    <n v="0.6"/>
    <n v="10.112994828544704"/>
    <n v="4365.8512457142851"/>
  </r>
  <r>
    <x v="6"/>
    <s v="SDC"/>
    <x v="6"/>
    <x v="0"/>
    <s v="RGB"/>
    <s v="VTE"/>
    <s v="FMM"/>
    <s v="HTL"/>
    <s v="Solus AM"/>
    <n v="0.4"/>
    <n v="6.741996552363136"/>
    <n v="2910.5674971428566"/>
  </r>
  <r>
    <x v="6"/>
    <s v="SDC"/>
    <x v="6"/>
    <x v="0"/>
    <s v="RGB"/>
    <s v="VTE"/>
    <s v="FMM"/>
    <s v="P_Dopant"/>
    <s v="Novaled"/>
    <n v="1"/>
    <n v="20.995305213234154"/>
    <n v="96.210425599999994"/>
  </r>
  <r>
    <x v="6"/>
    <s v="SDC"/>
    <x v="6"/>
    <x v="0"/>
    <s v="RGB"/>
    <s v="VTE"/>
    <s v="FMM"/>
    <s v="R_Dopant"/>
    <s v="UDC"/>
    <n v="1"/>
    <n v="31.780215784867245"/>
    <n v="139.93112967032968"/>
  </r>
  <r>
    <x v="6"/>
    <s v="SDC"/>
    <x v="6"/>
    <x v="0"/>
    <s v="RGB"/>
    <s v="VTE"/>
    <s v="FMM"/>
    <s v="R_Host"/>
    <s v="Duksan Neolux"/>
    <n v="0.3"/>
    <n v="31.081558061181326"/>
    <n v="1119.4490373626372"/>
  </r>
  <r>
    <x v="6"/>
    <s v="SDC"/>
    <x v="6"/>
    <x v="0"/>
    <s v="RGB"/>
    <s v="VTE"/>
    <s v="FMM"/>
    <s v="R_Host"/>
    <s v="DuPont"/>
    <n v="0.7"/>
    <n v="72.523635476089751"/>
    <n v="2612.0477538461532"/>
  </r>
  <r>
    <x v="6"/>
    <s v="SDC"/>
    <x v="6"/>
    <x v="0"/>
    <s v="RGB"/>
    <s v="VTE"/>
    <s v="FMM"/>
    <s v="R_Prime"/>
    <s v="Duksan Neolux"/>
    <n v="1"/>
    <n v="54.881883233873182"/>
    <n v="6225.3804799999998"/>
  </r>
  <r>
    <x v="6"/>
    <s v="SDC"/>
    <x v="7"/>
    <x v="2"/>
    <s v="Blue"/>
    <s v="VTE"/>
    <s v="Open"/>
    <s v="aETL"/>
    <s v="LG Chem"/>
    <n v="0.3"/>
    <n v="2.1342204533636644"/>
    <n v="119.28262500000001"/>
  </r>
  <r>
    <x v="6"/>
    <s v="SDC"/>
    <x v="7"/>
    <x v="2"/>
    <s v="Blue"/>
    <s v="VTE"/>
    <s v="Open"/>
    <s v="aETL"/>
    <s v="Novaled"/>
    <n v="0.7"/>
    <n v="4.9798477245152171"/>
    <n v="278.32612499999999"/>
  </r>
  <r>
    <x v="6"/>
    <s v="SDC"/>
    <x v="7"/>
    <x v="2"/>
    <s v="Blue"/>
    <s v="VTE"/>
    <s v="Open"/>
    <s v="B_Dopant"/>
    <s v="Idemitsu Kosan"/>
    <n v="1"/>
    <n v="2.6405564711462883"/>
    <n v="15.147"/>
  </r>
  <r>
    <x v="6"/>
    <s v="SDC"/>
    <x v="7"/>
    <x v="2"/>
    <s v="Blue"/>
    <s v="VTE"/>
    <s v="Open"/>
    <s v="B_Host"/>
    <s v="Idemitsu Kosan"/>
    <n v="0.8"/>
    <n v="11.117228623776001"/>
    <n v="415.46057142857148"/>
  </r>
  <r>
    <x v="6"/>
    <s v="SDC"/>
    <x v="7"/>
    <x v="2"/>
    <s v="Blue"/>
    <s v="VTE"/>
    <s v="Open"/>
    <s v="B_Host"/>
    <s v="SFC"/>
    <n v="0.2"/>
    <n v="2.7793071559440001"/>
    <n v="103.86514285714287"/>
  </r>
  <r>
    <x v="6"/>
    <s v="SDC"/>
    <x v="7"/>
    <x v="2"/>
    <s v="Blue"/>
    <s v="VTE"/>
    <s v="Open"/>
    <s v="B_Prime"/>
    <s v="Duksan Neolux"/>
    <n v="0.7"/>
    <n v="3.5194836195869206"/>
    <n v="340.80749999999995"/>
  </r>
  <r>
    <x v="6"/>
    <s v="SDC"/>
    <x v="7"/>
    <x v="2"/>
    <s v="Blue"/>
    <s v="VTE"/>
    <s v="Open"/>
    <s v="B_Prime"/>
    <s v="Idemitsu Kosan"/>
    <n v="0.3"/>
    <n v="1.508350122680109"/>
    <n v="146.06035714285713"/>
  </r>
  <r>
    <x v="6"/>
    <s v="SDC"/>
    <x v="7"/>
    <x v="2"/>
    <s v="Blue"/>
    <s v="VTE"/>
    <s v="Open"/>
    <s v="CPL"/>
    <s v="Hodogaya"/>
    <n v="1"/>
    <n v="0.7780942655914308"/>
    <n v="605.88"/>
  </r>
  <r>
    <x v="6"/>
    <s v="SDC"/>
    <x v="7"/>
    <x v="2"/>
    <s v="Blue"/>
    <s v="VTE"/>
    <s v="Open"/>
    <s v="EIL"/>
    <s v="DuPont"/>
    <n v="0.5"/>
    <n v="7.8277338050091877E-3"/>
    <n v="23.667187500000001"/>
  </r>
  <r>
    <x v="6"/>
    <s v="SDC"/>
    <x v="7"/>
    <x v="2"/>
    <s v="Blue"/>
    <s v="VTE"/>
    <s v="Open"/>
    <s v="EIL"/>
    <s v="Unknown"/>
    <n v="0.5"/>
    <n v="7.8277338050091877E-3"/>
    <n v="23.667187500000001"/>
  </r>
  <r>
    <x v="6"/>
    <s v="SDC"/>
    <x v="7"/>
    <x v="2"/>
    <s v="Blue"/>
    <s v="VTE"/>
    <s v="Open"/>
    <s v="ETL"/>
    <s v="LG Chem"/>
    <n v="0.4"/>
    <n v="4.2517807894855748"/>
    <n v="239.16315789473688"/>
  </r>
  <r>
    <x v="6"/>
    <s v="SDC"/>
    <x v="7"/>
    <x v="2"/>
    <s v="Blue"/>
    <s v="VTE"/>
    <s v="Open"/>
    <s v="ETL"/>
    <s v="Novaled"/>
    <n v="0.6"/>
    <n v="6.3776711842283618"/>
    <n v="358.74473684210528"/>
  </r>
  <r>
    <x v="6"/>
    <s v="SDC"/>
    <x v="7"/>
    <x v="2"/>
    <s v="Blue"/>
    <s v="VTE"/>
    <s v="Open"/>
    <s v="G_Dopant"/>
    <s v="UDC"/>
    <n v="1"/>
    <n v="7.2486287227745025"/>
    <n v="21.128123076923078"/>
  </r>
  <r>
    <x v="6"/>
    <s v="SDC"/>
    <x v="7"/>
    <x v="2"/>
    <s v="Blue"/>
    <s v="VTE"/>
    <s v="Open"/>
    <s v="G_Host"/>
    <s v="Samsung SDI"/>
    <n v="1"/>
    <n v="5.9399020246726115"/>
    <n v="294.28457142857138"/>
  </r>
  <r>
    <x v="6"/>
    <s v="SDC"/>
    <x v="7"/>
    <x v="2"/>
    <s v="Blue"/>
    <s v="VTE"/>
    <s v="Open"/>
    <s v="G_Prime"/>
    <s v="Duksan Neolux"/>
    <n v="1"/>
    <n v="2.8513872937556601"/>
    <n v="331.34062499999993"/>
  </r>
  <r>
    <x v="6"/>
    <s v="SDC"/>
    <x v="7"/>
    <x v="2"/>
    <s v="Blue"/>
    <s v="VTE"/>
    <s v="Open"/>
    <s v="HTL"/>
    <s v="Duksan Neolux"/>
    <n v="0.5"/>
    <n v="2.4180217838967093"/>
    <n v="1022.4224999999999"/>
  </r>
  <r>
    <x v="6"/>
    <s v="SDC"/>
    <x v="7"/>
    <x v="2"/>
    <s v="Blue"/>
    <s v="VTE"/>
    <s v="Open"/>
    <s v="HTL"/>
    <s v="Merck"/>
    <n v="0.5"/>
    <n v="2.4180217838967093"/>
    <n v="1022.4224999999999"/>
  </r>
  <r>
    <x v="6"/>
    <s v="SDC"/>
    <x v="7"/>
    <x v="2"/>
    <s v="Blue"/>
    <s v="VTE"/>
    <s v="Open"/>
    <s v="n/p_CGL"/>
    <s v="Merck"/>
    <n v="0.6"/>
    <n v="9.4497525449096624"/>
    <n v="454.41"/>
  </r>
  <r>
    <x v="6"/>
    <s v="SDC"/>
    <x v="7"/>
    <x v="2"/>
    <s v="Blue"/>
    <s v="VTE"/>
    <s v="Open"/>
    <s v="n/p_CGL"/>
    <s v="Toray"/>
    <n v="0.4"/>
    <n v="6.299835029939775"/>
    <n v="302.94"/>
  </r>
  <r>
    <x v="6"/>
    <s v="SDC"/>
    <x v="7"/>
    <x v="2"/>
    <s v="Blue"/>
    <s v="VTE"/>
    <s v="Open"/>
    <s v="P_Dopant"/>
    <s v="Novaled"/>
    <n v="1"/>
    <n v="24.357211114229152"/>
    <n v="105.0192"/>
  </r>
  <r>
    <x v="6"/>
    <s v="Tianma"/>
    <x v="0"/>
    <x v="0"/>
    <s v="RGB"/>
    <s v="VTE"/>
    <s v="FMM"/>
    <s v="aETL"/>
    <s v="Solus AM"/>
    <n v="0.6"/>
    <n v="6.5945754611661354"/>
    <n v="277.8158249999999"/>
  </r>
  <r>
    <x v="6"/>
    <s v="Tianma"/>
    <x v="0"/>
    <x v="0"/>
    <s v="RGB"/>
    <s v="VTE"/>
    <s v="FMM"/>
    <s v="aETL"/>
    <s v="Sunera"/>
    <n v="0.4"/>
    <n v="4.3963836407774233"/>
    <n v="185.21054999999996"/>
  </r>
  <r>
    <x v="6"/>
    <s v="Tianma"/>
    <x v="0"/>
    <x v="0"/>
    <s v="RGB"/>
    <s v="VTE"/>
    <s v="FMM"/>
    <s v="B_Dopant"/>
    <s v="Sunera"/>
    <n v="1"/>
    <n v="7.2965567192554914"/>
    <n v="30.19737228260869"/>
  </r>
  <r>
    <x v="6"/>
    <s v="Tianma"/>
    <x v="0"/>
    <x v="0"/>
    <s v="RGB"/>
    <s v="VTE"/>
    <s v="FMM"/>
    <s v="B_Host"/>
    <s v="Idemitsu Kosan"/>
    <n v="0.7"/>
    <n v="11.913419701419398"/>
    <n v="422.76321195652167"/>
  </r>
  <r>
    <x v="6"/>
    <s v="Tianma"/>
    <x v="0"/>
    <x v="0"/>
    <s v="RGB"/>
    <s v="VTE"/>
    <s v="FMM"/>
    <s v="B_Host"/>
    <s v="LG Chem"/>
    <n v="0.3"/>
    <n v="5.1057513006083131"/>
    <n v="181.18423369565213"/>
  </r>
  <r>
    <x v="6"/>
    <s v="Tianma"/>
    <x v="0"/>
    <x v="0"/>
    <s v="RGB"/>
    <s v="VTE"/>
    <s v="FMM"/>
    <s v="B_Prime"/>
    <s v="Idemitsu Kosan"/>
    <n v="0.7"/>
    <n v="8.8948947158263945"/>
    <n v="945.34551562499985"/>
  </r>
  <r>
    <x v="6"/>
    <s v="Tianma"/>
    <x v="0"/>
    <x v="0"/>
    <s v="RGB"/>
    <s v="VTE"/>
    <s v="FMM"/>
    <s v="B_Prime"/>
    <s v="Unknown"/>
    <n v="0.3"/>
    <n v="3.8120977353541692"/>
    <n v="405.14807812499993"/>
  </r>
  <r>
    <x v="6"/>
    <s v="Tianma"/>
    <x v="0"/>
    <x v="0"/>
    <s v="RGB"/>
    <s v="VTE"/>
    <s v="FMM"/>
    <s v="CPL"/>
    <s v="Aglaia Tech"/>
    <n v="0.5"/>
    <n v="0.87202721362570756"/>
    <n v="486.17769374999983"/>
  </r>
  <r>
    <x v="6"/>
    <s v="Tianma"/>
    <x v="0"/>
    <x v="0"/>
    <s v="RGB"/>
    <s v="VTE"/>
    <s v="FMM"/>
    <s v="CPL"/>
    <s v="Lumilan"/>
    <n v="0.5"/>
    <n v="0.87202721362570756"/>
    <n v="486.17769374999983"/>
  </r>
  <r>
    <x v="6"/>
    <s v="Tianma"/>
    <x v="0"/>
    <x v="0"/>
    <s v="RGB"/>
    <s v="VTE"/>
    <s v="FMM"/>
    <s v="EIL"/>
    <s v="Hyperion"/>
    <n v="0.5"/>
    <n v="9.6577665064938686E-2"/>
    <n v="185.21054999999998"/>
  </r>
  <r>
    <x v="6"/>
    <s v="Tianma"/>
    <x v="0"/>
    <x v="0"/>
    <s v="RGB"/>
    <s v="VTE"/>
    <s v="FMM"/>
    <s v="EIL"/>
    <s v="Jilin OLED"/>
    <n v="0.5"/>
    <n v="9.6577665064938686E-2"/>
    <n v="185.21054999999998"/>
  </r>
  <r>
    <x v="6"/>
    <s v="Tianma"/>
    <x v="0"/>
    <x v="0"/>
    <s v="RGB"/>
    <s v="VTE"/>
    <s v="FMM"/>
    <s v="ETL"/>
    <s v="Hyperion"/>
    <n v="0.3"/>
    <n v="2.8532530337353257"/>
    <n v="133.35159599999994"/>
  </r>
  <r>
    <x v="6"/>
    <s v="Tianma"/>
    <x v="0"/>
    <x v="0"/>
    <s v="RGB"/>
    <s v="VTE"/>
    <s v="FMM"/>
    <s v="ETL"/>
    <s v="LG Chem"/>
    <n v="0.5"/>
    <n v="4.7554217228922102"/>
    <n v="222.25265999999991"/>
  </r>
  <r>
    <x v="6"/>
    <s v="Tianma"/>
    <x v="0"/>
    <x v="0"/>
    <s v="RGB"/>
    <s v="VTE"/>
    <s v="FMM"/>
    <s v="ETL"/>
    <s v="Unknown"/>
    <n v="0.2"/>
    <n v="1.9021686891568839"/>
    <n v="88.901063999999963"/>
  </r>
  <r>
    <x v="6"/>
    <s v="Tianma"/>
    <x v="0"/>
    <x v="0"/>
    <s v="RGB"/>
    <s v="VTE"/>
    <s v="FMM"/>
    <s v="G_Dopant"/>
    <s v="UDC"/>
    <n v="1"/>
    <n v="31.823550924556748"/>
    <n v="58.831586470588206"/>
  </r>
  <r>
    <x v="6"/>
    <s v="Tianma"/>
    <x v="0"/>
    <x v="0"/>
    <s v="RGB"/>
    <s v="VTE"/>
    <s v="FMM"/>
    <s v="G_Host"/>
    <s v="LTOM"/>
    <n v="0.6"/>
    <n v="15.579234537395257"/>
    <n v="659.00498023255795"/>
  </r>
  <r>
    <x v="6"/>
    <s v="Tianma"/>
    <x v="0"/>
    <x v="0"/>
    <s v="RGB"/>
    <s v="VTE"/>
    <s v="FMM"/>
    <s v="G_Host"/>
    <s v="Samsung SDI"/>
    <n v="0.4"/>
    <n v="10.386156358263506"/>
    <n v="439.33665348837201"/>
  </r>
  <r>
    <x v="6"/>
    <s v="Tianma"/>
    <x v="0"/>
    <x v="0"/>
    <s v="RGB"/>
    <s v="VTE"/>
    <s v="FMM"/>
    <s v="G_Prime"/>
    <s v="Duksan Neolux"/>
    <n v="0.3"/>
    <n v="2.7056930896607048"/>
    <n v="324.71979545454536"/>
  </r>
  <r>
    <x v="6"/>
    <s v="Tianma"/>
    <x v="0"/>
    <x v="0"/>
    <s v="RGB"/>
    <s v="VTE"/>
    <s v="FMM"/>
    <s v="G_Prime"/>
    <s v="Merck"/>
    <n v="0.5"/>
    <n v="4.509488482767841"/>
    <n v="541.19965909090899"/>
  </r>
  <r>
    <x v="6"/>
    <s v="Tianma"/>
    <x v="0"/>
    <x v="0"/>
    <s v="RGB"/>
    <s v="VTE"/>
    <s v="FMM"/>
    <s v="G_Prime"/>
    <s v="Unknown"/>
    <n v="0.2"/>
    <n v="1.8037953931071362"/>
    <n v="216.4798636363636"/>
  </r>
  <r>
    <x v="6"/>
    <s v="Tianma"/>
    <x v="0"/>
    <x v="0"/>
    <s v="RGB"/>
    <s v="VTE"/>
    <s v="FMM"/>
    <s v="HIL"/>
    <s v="Unknown"/>
    <n v="1"/>
    <n v="0.47896120919114754"/>
    <n v="222.25265999999996"/>
  </r>
  <r>
    <x v="6"/>
    <s v="Tianma"/>
    <x v="0"/>
    <x v="0"/>
    <s v="RGB"/>
    <s v="VTE"/>
    <s v="FMM"/>
    <s v="HTL"/>
    <s v="Merck"/>
    <n v="0.5"/>
    <n v="2.5612015411619944"/>
    <n v="1190.6392499999997"/>
  </r>
  <r>
    <x v="6"/>
    <s v="Tianma"/>
    <x v="0"/>
    <x v="0"/>
    <s v="RGB"/>
    <s v="VTE"/>
    <s v="FMM"/>
    <s v="HTL"/>
    <s v="Unknown"/>
    <n v="0.5"/>
    <n v="2.5612015411619944"/>
    <n v="1190.6392499999997"/>
  </r>
  <r>
    <x v="6"/>
    <s v="Tianma"/>
    <x v="0"/>
    <x v="0"/>
    <s v="RGB"/>
    <s v="VTE"/>
    <s v="FMM"/>
    <s v="P_Dopant"/>
    <s v="Novaled"/>
    <n v="0.2"/>
    <n v="1.3593118987076995"/>
    <n v="6.2971586999999989"/>
  </r>
  <r>
    <x v="6"/>
    <s v="Tianma"/>
    <x v="0"/>
    <x v="0"/>
    <s v="RGB"/>
    <s v="VTE"/>
    <s v="FMM"/>
    <s v="P_Dopant"/>
    <s v="Summer Sprout"/>
    <n v="0.8"/>
    <n v="5.4372475948307981"/>
    <n v="25.188634799999996"/>
  </r>
  <r>
    <x v="6"/>
    <s v="Tianma"/>
    <x v="0"/>
    <x v="0"/>
    <s v="RGB"/>
    <s v="VTE"/>
    <s v="FMM"/>
    <s v="R_Dopant"/>
    <s v="UDC"/>
    <n v="1"/>
    <n v="9.8250400308852956"/>
    <n v="37.458313483146064"/>
  </r>
  <r>
    <x v="6"/>
    <s v="Tianma"/>
    <x v="0"/>
    <x v="0"/>
    <s v="RGB"/>
    <s v="VTE"/>
    <s v="FMM"/>
    <s v="R_Host"/>
    <s v="DuPont"/>
    <n v="0.8"/>
    <n v="21.370305834165837"/>
    <n v="874.02731460674124"/>
  </r>
  <r>
    <x v="6"/>
    <s v="Tianma"/>
    <x v="0"/>
    <x v="0"/>
    <s v="RGB"/>
    <s v="VTE"/>
    <s v="FMM"/>
    <s v="R_Host"/>
    <s v="SFC"/>
    <n v="0.2"/>
    <n v="5.3425764585414592"/>
    <n v="218.50682865168531"/>
  </r>
  <r>
    <x v="6"/>
    <s v="Tianma"/>
    <x v="0"/>
    <x v="0"/>
    <s v="RGB"/>
    <s v="VTE"/>
    <s v="FMM"/>
    <s v="R_Prime"/>
    <s v="Jilin OLED"/>
    <n v="1"/>
    <n v="24.487956438478729"/>
    <n v="2893.9148437499994"/>
  </r>
  <r>
    <x v="6"/>
    <s v="Truly"/>
    <x v="0"/>
    <x v="0"/>
    <s v="RGB"/>
    <s v="VTE"/>
    <s v="FMM"/>
    <s v="aETL"/>
    <s v="Solus AM"/>
    <n v="1"/>
    <n v="0.40173631350526295"/>
    <n v="16.924319999999998"/>
  </r>
  <r>
    <x v="6"/>
    <s v="Truly"/>
    <x v="0"/>
    <x v="0"/>
    <s v="RGB"/>
    <s v="VTE"/>
    <s v="FMM"/>
    <s v="B_Dopant"/>
    <s v="Idemitsu Kosan"/>
    <n v="0.5"/>
    <n v="0.13335013671179113"/>
    <n v="0.55187999999999993"/>
  </r>
  <r>
    <x v="6"/>
    <s v="Truly"/>
    <x v="0"/>
    <x v="0"/>
    <s v="RGB"/>
    <s v="VTE"/>
    <s v="FMM"/>
    <s v="B_Dopant"/>
    <s v="SFC"/>
    <n v="0.5"/>
    <n v="0.13335013671179113"/>
    <n v="0.55187999999999993"/>
  </r>
  <r>
    <x v="6"/>
    <s v="Truly"/>
    <x v="0"/>
    <x v="0"/>
    <s v="RGB"/>
    <s v="VTE"/>
    <s v="FMM"/>
    <s v="B_Host"/>
    <s v="Idemitsu Kosan"/>
    <n v="0.5"/>
    <n v="0.31103832494751266"/>
    <n v="11.037599999999999"/>
  </r>
  <r>
    <x v="6"/>
    <s v="Truly"/>
    <x v="0"/>
    <x v="0"/>
    <s v="RGB"/>
    <s v="VTE"/>
    <s v="FMM"/>
    <s v="B_Host"/>
    <s v="SFC"/>
    <n v="0.5"/>
    <n v="0.31103832494751266"/>
    <n v="11.037599999999999"/>
  </r>
  <r>
    <x v="6"/>
    <s v="Truly"/>
    <x v="0"/>
    <x v="0"/>
    <s v="RGB"/>
    <s v="VTE"/>
    <s v="FMM"/>
    <s v="B_Prime"/>
    <s v="DuPont"/>
    <n v="1"/>
    <n v="0.46445994892054321"/>
    <n v="49.3626"/>
  </r>
  <r>
    <x v="6"/>
    <s v="Truly"/>
    <x v="0"/>
    <x v="0"/>
    <s v="RGB"/>
    <s v="VTE"/>
    <s v="FMM"/>
    <s v="CPL"/>
    <s v="Unknown"/>
    <n v="1"/>
    <n v="6.3747848541499758E-2"/>
    <n v="35.541071999999993"/>
  </r>
  <r>
    <x v="6"/>
    <s v="Truly"/>
    <x v="0"/>
    <x v="0"/>
    <s v="RGB"/>
    <s v="VTE"/>
    <s v="FMM"/>
    <s v="EIL"/>
    <s v="Unknown"/>
    <n v="1"/>
    <n v="7.060121827452458E-3"/>
    <n v="13.539456000000001"/>
  </r>
  <r>
    <x v="6"/>
    <s v="Truly"/>
    <x v="0"/>
    <x v="0"/>
    <s v="RGB"/>
    <s v="VTE"/>
    <s v="FMM"/>
    <s v="ETL"/>
    <s v="DuPont"/>
    <n v="0.1"/>
    <n v="3.4763582948456918E-2"/>
    <n v="1.6247347199999997"/>
  </r>
  <r>
    <x v="6"/>
    <s v="Truly"/>
    <x v="0"/>
    <x v="0"/>
    <s v="RGB"/>
    <s v="VTE"/>
    <s v="FMM"/>
    <s v="ETL"/>
    <s v="LG Chem"/>
    <n v="0.3"/>
    <n v="0.10429074884537075"/>
    <n v="4.8742041599999988"/>
  </r>
  <r>
    <x v="6"/>
    <s v="Truly"/>
    <x v="0"/>
    <x v="0"/>
    <s v="RGB"/>
    <s v="VTE"/>
    <s v="FMM"/>
    <s v="ETL"/>
    <s v="Merck"/>
    <n v="0.3"/>
    <n v="0.10429074884537075"/>
    <n v="4.8742041599999988"/>
  </r>
  <r>
    <x v="6"/>
    <s v="Truly"/>
    <x v="0"/>
    <x v="0"/>
    <s v="RGB"/>
    <s v="VTE"/>
    <s v="FMM"/>
    <s v="ETL"/>
    <s v="Unknown"/>
    <n v="0.3"/>
    <n v="0.10429074884537075"/>
    <n v="4.8742041599999988"/>
  </r>
  <r>
    <x v="6"/>
    <s v="Truly"/>
    <x v="0"/>
    <x v="0"/>
    <s v="RGB"/>
    <s v="VTE"/>
    <s v="FMM"/>
    <s v="G_Dopant"/>
    <s v="UDC"/>
    <n v="1"/>
    <n v="1.1631993088590133"/>
    <n v="2.1503841882352934"/>
  </r>
  <r>
    <x v="6"/>
    <s v="Truly"/>
    <x v="0"/>
    <x v="0"/>
    <s v="RGB"/>
    <s v="VTE"/>
    <s v="FMM"/>
    <s v="G_Host"/>
    <s v="DuPont"/>
    <n v="0.1"/>
    <n v="9.4907462764559705E-2"/>
    <n v="4.0146061395348838"/>
  </r>
  <r>
    <x v="6"/>
    <s v="Truly"/>
    <x v="0"/>
    <x v="0"/>
    <s v="RGB"/>
    <s v="VTE"/>
    <s v="FMM"/>
    <s v="G_Host"/>
    <s v="Merck"/>
    <n v="0.2"/>
    <n v="0.18981492552911941"/>
    <n v="8.0292122790697675"/>
  </r>
  <r>
    <x v="6"/>
    <s v="Truly"/>
    <x v="0"/>
    <x v="0"/>
    <s v="RGB"/>
    <s v="VTE"/>
    <s v="FMM"/>
    <s v="G_Host"/>
    <s v="Samsung SDI"/>
    <n v="0.7"/>
    <n v="0.66435223935191789"/>
    <n v="28.102242976744183"/>
  </r>
  <r>
    <x v="6"/>
    <s v="Truly"/>
    <x v="0"/>
    <x v="0"/>
    <s v="RGB"/>
    <s v="VTE"/>
    <s v="FMM"/>
    <s v="G_Prime"/>
    <s v="DuPont"/>
    <n v="1"/>
    <n v="0.32965735966413329"/>
    <n v="39.563345454545455"/>
  </r>
  <r>
    <x v="6"/>
    <s v="Truly"/>
    <x v="0"/>
    <x v="0"/>
    <s v="RGB"/>
    <s v="VTE"/>
    <s v="FMM"/>
    <s v="HIL"/>
    <s v="Unknown"/>
    <n v="1"/>
    <n v="1.7506762486128188E-2"/>
    <n v="8.1236736000000001"/>
  </r>
  <r>
    <x v="6"/>
    <s v="Truly"/>
    <x v="0"/>
    <x v="0"/>
    <s v="RGB"/>
    <s v="VTE"/>
    <s v="FMM"/>
    <s v="HTL"/>
    <s v="Duksan Neolux"/>
    <n v="1"/>
    <n v="0.18723164297981415"/>
    <n v="87.039359999999988"/>
  </r>
  <r>
    <x v="6"/>
    <s v="Truly"/>
    <x v="0"/>
    <x v="0"/>
    <s v="RGB"/>
    <s v="VTE"/>
    <s v="FMM"/>
    <s v="P_Dopant"/>
    <s v="Novaled"/>
    <n v="0.2"/>
    <n v="4.9684922491805575E-2"/>
    <n v="0.23017075200000003"/>
  </r>
  <r>
    <x v="6"/>
    <s v="Truly"/>
    <x v="0"/>
    <x v="0"/>
    <s v="RGB"/>
    <s v="VTE"/>
    <s v="FMM"/>
    <s v="P_Dopant"/>
    <s v="Unknown"/>
    <n v="0.8"/>
    <n v="0.1987396899672223"/>
    <n v="0.92068300800000014"/>
  </r>
  <r>
    <x v="6"/>
    <s v="Truly"/>
    <x v="0"/>
    <x v="0"/>
    <s v="RGB"/>
    <s v="VTE"/>
    <s v="FMM"/>
    <s v="R_Dopant"/>
    <s v="UDC"/>
    <n v="1"/>
    <n v="0.35912019373737114"/>
    <n v="1.3691584719101124"/>
  </r>
  <r>
    <x v="6"/>
    <s v="Truly"/>
    <x v="0"/>
    <x v="0"/>
    <s v="RGB"/>
    <s v="VTE"/>
    <s v="FMM"/>
    <s v="R_Host"/>
    <s v="Duksan Neolux"/>
    <n v="0.6"/>
    <n v="0.58583794676160117"/>
    <n v="23.960273258426962"/>
  </r>
  <r>
    <x v="6"/>
    <s v="Truly"/>
    <x v="0"/>
    <x v="0"/>
    <s v="RGB"/>
    <s v="VTE"/>
    <s v="FMM"/>
    <s v="R_Host"/>
    <s v="DuPont"/>
    <n v="0.4"/>
    <n v="0.39055863117440082"/>
    <n v="15.973515505617977"/>
  </r>
  <r>
    <x v="6"/>
    <s v="Truly"/>
    <x v="0"/>
    <x v="0"/>
    <s v="RGB"/>
    <s v="VTE"/>
    <s v="FMM"/>
    <s v="R_Prime"/>
    <s v="DuPont"/>
    <n v="0.1"/>
    <n v="8.9507214553571468E-2"/>
    <n v="10.5777"/>
  </r>
  <r>
    <x v="6"/>
    <s v="Truly"/>
    <x v="0"/>
    <x v="0"/>
    <s v="RGB"/>
    <s v="VTE"/>
    <s v="FMM"/>
    <s v="R_Prime"/>
    <s v="Unknown"/>
    <n v="0.9"/>
    <n v="0.80556493098214321"/>
    <n v="95.199300000000008"/>
  </r>
  <r>
    <x v="6"/>
    <s v="Visionox"/>
    <x v="8"/>
    <x v="1"/>
    <s v="RGB"/>
    <s v="VTE"/>
    <s v="FMM"/>
    <s v="aETL"/>
    <s v="Solus AM"/>
    <n v="0.5"/>
    <n v="0.96983142449200865"/>
    <n v="56.562181250000002"/>
  </r>
  <r>
    <x v="6"/>
    <s v="Visionox"/>
    <x v="8"/>
    <x v="1"/>
    <s v="RGB"/>
    <s v="VTE"/>
    <s v="FMM"/>
    <s v="aETL"/>
    <s v="Sunera"/>
    <n v="0.5"/>
    <n v="0.96983142449200865"/>
    <n v="56.562181250000002"/>
  </r>
  <r>
    <x v="6"/>
    <s v="Visionox"/>
    <x v="8"/>
    <x v="1"/>
    <s v="RGB"/>
    <s v="VTE"/>
    <s v="FMM"/>
    <s v="B_Dopant"/>
    <s v="Sunera"/>
    <n v="1"/>
    <n v="0.82549652063752554"/>
    <n v="5.3585224342105269"/>
  </r>
  <r>
    <x v="6"/>
    <s v="Visionox"/>
    <x v="8"/>
    <x v="1"/>
    <s v="RGB"/>
    <s v="VTE"/>
    <s v="FMM"/>
    <s v="B_Host"/>
    <s v="Idemitsu Kosan"/>
    <n v="0.9"/>
    <n v="1.5011579191046289"/>
    <n v="96.453403815789486"/>
  </r>
  <r>
    <x v="6"/>
    <s v="Visionox"/>
    <x v="8"/>
    <x v="1"/>
    <s v="RGB"/>
    <s v="VTE"/>
    <s v="FMM"/>
    <s v="B_Host"/>
    <s v="SFC"/>
    <n v="0.1"/>
    <n v="0.16679532434495878"/>
    <n v="10.717044868421056"/>
  </r>
  <r>
    <x v="6"/>
    <s v="Visionox"/>
    <x v="8"/>
    <x v="1"/>
    <s v="RGB"/>
    <s v="VTE"/>
    <s v="FMM"/>
    <s v="B_Prime"/>
    <s v="Jilin OLED"/>
    <n v="0.5"/>
    <n v="0.82333197543094339"/>
    <n v="113.12436250000002"/>
  </r>
  <r>
    <x v="6"/>
    <s v="Visionox"/>
    <x v="8"/>
    <x v="1"/>
    <s v="RGB"/>
    <s v="VTE"/>
    <s v="FMM"/>
    <s v="B_Prime"/>
    <s v="Sunera"/>
    <n v="0.5"/>
    <n v="0.82333197543094339"/>
    <n v="113.12436250000002"/>
  </r>
  <r>
    <x v="6"/>
    <s v="Visionox"/>
    <x v="8"/>
    <x v="1"/>
    <s v="RGB"/>
    <s v="VTE"/>
    <s v="FMM"/>
    <s v="CPL"/>
    <s v="Sunera"/>
    <n v="1"/>
    <n v="0.17438798693038376"/>
    <n v="203.62385249999997"/>
  </r>
  <r>
    <x v="6"/>
    <s v="Visionox"/>
    <x v="8"/>
    <x v="1"/>
    <s v="RGB"/>
    <s v="VTE"/>
    <s v="FMM"/>
    <s v="EIL"/>
    <s v="EMT"/>
    <n v="0.7"/>
    <n v="1.3585178103605346E-2"/>
    <n v="31.6748215"/>
  </r>
  <r>
    <x v="6"/>
    <s v="Visionox"/>
    <x v="8"/>
    <x v="1"/>
    <s v="RGB"/>
    <s v="VTE"/>
    <s v="FMM"/>
    <s v="EIL"/>
    <s v="Unknown"/>
    <n v="0.3"/>
    <n v="5.8222191872594345E-3"/>
    <n v="13.574923500000001"/>
  </r>
  <r>
    <x v="6"/>
    <s v="Visionox"/>
    <x v="8"/>
    <x v="1"/>
    <s v="RGB"/>
    <s v="VTE"/>
    <s v="FMM"/>
    <s v="ETL"/>
    <s v="LG Chem"/>
    <n v="0.4"/>
    <n v="0.62580044433394622"/>
    <n v="40.724770499999998"/>
  </r>
  <r>
    <x v="6"/>
    <s v="Visionox"/>
    <x v="8"/>
    <x v="1"/>
    <s v="RGB"/>
    <s v="VTE"/>
    <s v="FMM"/>
    <s v="ETL"/>
    <s v="Solus AM"/>
    <n v="0.3"/>
    <n v="0.46935033325045955"/>
    <n v="30.543577874999993"/>
  </r>
  <r>
    <x v="6"/>
    <s v="Visionox"/>
    <x v="8"/>
    <x v="1"/>
    <s v="RGB"/>
    <s v="VTE"/>
    <s v="FMM"/>
    <s v="ETL"/>
    <s v="Unknown"/>
    <n v="0.3"/>
    <n v="0.46935033325045955"/>
    <n v="30.543577874999993"/>
  </r>
  <r>
    <x v="6"/>
    <s v="Visionox"/>
    <x v="8"/>
    <x v="1"/>
    <s v="RGB"/>
    <s v="VTE"/>
    <s v="FMM"/>
    <s v="G_Dopant"/>
    <s v="UDC"/>
    <n v="1"/>
    <n v="3.5932389641890823"/>
    <n v="17.241713181034484"/>
  </r>
  <r>
    <x v="6"/>
    <s v="Visionox"/>
    <x v="8"/>
    <x v="1"/>
    <s v="RGB"/>
    <s v="VTE"/>
    <s v="FMM"/>
    <s v="G_Host"/>
    <s v="Merck"/>
    <n v="0.1"/>
    <n v="0.49643158844859475"/>
    <n v="26.525712586206904"/>
  </r>
  <r>
    <x v="6"/>
    <s v="Visionox"/>
    <x v="8"/>
    <x v="1"/>
    <s v="RGB"/>
    <s v="VTE"/>
    <s v="FMM"/>
    <s v="G_Host"/>
    <s v="Samsung SDI"/>
    <n v="0.9"/>
    <n v="4.4678842960373526"/>
    <n v="238.73141327586211"/>
  </r>
  <r>
    <x v="6"/>
    <s v="Visionox"/>
    <x v="8"/>
    <x v="1"/>
    <s v="RGB"/>
    <s v="VTE"/>
    <s v="FMM"/>
    <s v="G_Prime"/>
    <s v="Jilin OLED"/>
    <n v="1"/>
    <n v="2.6106949124905059"/>
    <n v="339.3730875"/>
  </r>
  <r>
    <x v="6"/>
    <s v="Visionox"/>
    <x v="8"/>
    <x v="1"/>
    <s v="RGB"/>
    <s v="VTE"/>
    <s v="FMM"/>
    <s v="HIL"/>
    <s v="Unknown"/>
    <n v="1"/>
    <n v="4.642010312811945E-2"/>
    <n v="54.299694000000002"/>
  </r>
  <r>
    <x v="6"/>
    <s v="Visionox"/>
    <x v="8"/>
    <x v="1"/>
    <s v="RGB"/>
    <s v="VTE"/>
    <s v="FMM"/>
    <s v="HTL"/>
    <s v="Merck"/>
    <n v="0.5"/>
    <n v="0.29140861054276179"/>
    <n v="290.89121785714286"/>
  </r>
  <r>
    <x v="6"/>
    <s v="Visionox"/>
    <x v="8"/>
    <x v="1"/>
    <s v="RGB"/>
    <s v="VTE"/>
    <s v="FMM"/>
    <s v="HTL"/>
    <s v="Unknown"/>
    <n v="0.5"/>
    <n v="0.29140861054276179"/>
    <n v="290.89121785714286"/>
  </r>
  <r>
    <x v="6"/>
    <s v="Visionox"/>
    <x v="8"/>
    <x v="1"/>
    <s v="RGB"/>
    <s v="VTE"/>
    <s v="FMM"/>
    <s v="P_Dopant"/>
    <s v="Novaled"/>
    <n v="0.4"/>
    <n v="0.60655335167624647"/>
    <n v="3.0769826600000005"/>
  </r>
  <r>
    <x v="6"/>
    <s v="Visionox"/>
    <x v="8"/>
    <x v="1"/>
    <s v="RGB"/>
    <s v="VTE"/>
    <s v="FMM"/>
    <s v="P_Dopant"/>
    <s v="Unknown"/>
    <n v="0.6"/>
    <n v="0.9098300275143697"/>
    <n v="4.6154739899999999"/>
  </r>
  <r>
    <x v="6"/>
    <s v="Visionox"/>
    <x v="8"/>
    <x v="1"/>
    <s v="RGB"/>
    <s v="VTE"/>
    <s v="FMM"/>
    <s v="R_Dopant"/>
    <s v="UDC"/>
    <n v="1"/>
    <n v="1.8398103936515242"/>
    <n v="11.038948780219783"/>
  </r>
  <r>
    <x v="6"/>
    <s v="Visionox"/>
    <x v="8"/>
    <x v="1"/>
    <s v="RGB"/>
    <s v="VTE"/>
    <s v="FMM"/>
    <s v="R_Host"/>
    <s v="DuPont"/>
    <n v="0.6"/>
    <n v="2.9697401877921328"/>
    <n v="165.58423170329669"/>
  </r>
  <r>
    <x v="6"/>
    <s v="Visionox"/>
    <x v="8"/>
    <x v="1"/>
    <s v="RGB"/>
    <s v="VTE"/>
    <s v="FMM"/>
    <s v="R_Host"/>
    <s v="Unknown"/>
    <n v="0.4"/>
    <n v="1.9798267918614221"/>
    <n v="110.38948780219782"/>
  </r>
  <r>
    <x v="6"/>
    <s v="Visionox"/>
    <x v="8"/>
    <x v="1"/>
    <s v="RGB"/>
    <s v="VTE"/>
    <s v="FMM"/>
    <s v="R_Prime"/>
    <s v="DuPont"/>
    <n v="0.1"/>
    <n v="0.45483318531138583"/>
    <n v="58.824668500000008"/>
  </r>
  <r>
    <x v="6"/>
    <s v="Visionox"/>
    <x v="8"/>
    <x v="1"/>
    <s v="RGB"/>
    <s v="VTE"/>
    <s v="FMM"/>
    <s v="R_Prime"/>
    <s v="EMT"/>
    <n v="0.9"/>
    <n v="4.0934986678024723"/>
    <n v="529.42201650000004"/>
  </r>
  <r>
    <x v="6"/>
    <s v="Visionox"/>
    <x v="0"/>
    <x v="0"/>
    <s v="RGB"/>
    <s v="VTE"/>
    <s v="FMM"/>
    <s v="aETL"/>
    <s v="Solus AM"/>
    <n v="0.5"/>
    <n v="5.0597111549460436"/>
    <n v="213.15516624999995"/>
  </r>
  <r>
    <x v="6"/>
    <s v="Visionox"/>
    <x v="0"/>
    <x v="0"/>
    <s v="RGB"/>
    <s v="VTE"/>
    <s v="FMM"/>
    <s v="aETL"/>
    <s v="Sunera"/>
    <n v="0.5"/>
    <n v="5.0597111549460436"/>
    <n v="213.15516624999995"/>
  </r>
  <r>
    <x v="6"/>
    <s v="Visionox"/>
    <x v="0"/>
    <x v="0"/>
    <s v="RGB"/>
    <s v="VTE"/>
    <s v="FMM"/>
    <s v="B_Dopant"/>
    <s v="Sunera"/>
    <n v="1"/>
    <n v="6.7179704851390332"/>
    <n v="27.802847771739124"/>
  </r>
  <r>
    <x v="6"/>
    <s v="Visionox"/>
    <x v="0"/>
    <x v="0"/>
    <s v="RGB"/>
    <s v="VTE"/>
    <s v="FMM"/>
    <s v="B_Host"/>
    <s v="Idemitsu Kosan"/>
    <n v="1"/>
    <n v="15.669622381119847"/>
    <n v="556.05695543478248"/>
  </r>
  <r>
    <x v="6"/>
    <s v="Visionox"/>
    <x v="0"/>
    <x v="0"/>
    <s v="RGB"/>
    <s v="VTE"/>
    <s v="FMM"/>
    <s v="B_Prime"/>
    <s v="Jilin OLED"/>
    <n v="0.5"/>
    <n v="5.8496907189550233"/>
    <n v="621.70256822916656"/>
  </r>
  <r>
    <x v="6"/>
    <s v="Visionox"/>
    <x v="0"/>
    <x v="0"/>
    <s v="RGB"/>
    <s v="VTE"/>
    <s v="FMM"/>
    <s v="B_Prime"/>
    <s v="Sunera"/>
    <n v="0.5"/>
    <n v="5.8496907189550233"/>
    <n v="621.70256822916656"/>
  </r>
  <r>
    <x v="6"/>
    <s v="Visionox"/>
    <x v="0"/>
    <x v="0"/>
    <s v="RGB"/>
    <s v="VTE"/>
    <s v="FMM"/>
    <s v="CPL"/>
    <s v="Sunera"/>
    <n v="1"/>
    <n v="1.6057582524961946"/>
    <n v="895.25169824999966"/>
  </r>
  <r>
    <x v="6"/>
    <s v="Visionox"/>
    <x v="0"/>
    <x v="0"/>
    <s v="RGB"/>
    <s v="VTE"/>
    <s v="FMM"/>
    <s v="EIL"/>
    <s v="EMT"/>
    <n v="0.7"/>
    <n v="0.12448724785552594"/>
    <n v="238.73378619999994"/>
  </r>
  <r>
    <x v="6"/>
    <s v="Visionox"/>
    <x v="0"/>
    <x v="0"/>
    <s v="RGB"/>
    <s v="VTE"/>
    <s v="FMM"/>
    <s v="EIL"/>
    <s v="Unknown"/>
    <n v="0.3"/>
    <n v="5.3351677652368257E-2"/>
    <n v="102.31447979999997"/>
  </r>
  <r>
    <x v="6"/>
    <s v="Visionox"/>
    <x v="0"/>
    <x v="0"/>
    <s v="RGB"/>
    <s v="VTE"/>
    <s v="FMM"/>
    <s v="ETL"/>
    <s v="LG Chem"/>
    <n v="0.5"/>
    <n v="4.3783367974748755"/>
    <n v="204.62895959999992"/>
  </r>
  <r>
    <x v="6"/>
    <s v="Visionox"/>
    <x v="0"/>
    <x v="0"/>
    <s v="RGB"/>
    <s v="VTE"/>
    <s v="FMM"/>
    <s v="ETL"/>
    <s v="Unknown"/>
    <n v="0.5"/>
    <n v="4.3783367974748755"/>
    <n v="204.62895959999992"/>
  </r>
  <r>
    <x v="6"/>
    <s v="Visionox"/>
    <x v="0"/>
    <x v="0"/>
    <s v="RGB"/>
    <s v="VTE"/>
    <s v="FMM"/>
    <s v="G_Dopant"/>
    <s v="UDC"/>
    <n v="1"/>
    <n v="29.300077292526737"/>
    <n v="54.16648930588233"/>
  </r>
  <r>
    <x v="6"/>
    <s v="Visionox"/>
    <x v="0"/>
    <x v="0"/>
    <s v="RGB"/>
    <s v="VTE"/>
    <s v="FMM"/>
    <s v="G_Host"/>
    <s v="Merck"/>
    <n v="0.2"/>
    <n v="4.7812889389813966"/>
    <n v="202.24955309302322"/>
  </r>
  <r>
    <x v="6"/>
    <s v="Visionox"/>
    <x v="0"/>
    <x v="0"/>
    <s v="RGB"/>
    <s v="VTE"/>
    <s v="FMM"/>
    <s v="G_Host"/>
    <s v="Samsung SDI"/>
    <n v="0.8"/>
    <n v="19.125155755925586"/>
    <n v="808.99821237209289"/>
  </r>
  <r>
    <x v="6"/>
    <s v="Visionox"/>
    <x v="0"/>
    <x v="0"/>
    <s v="RGB"/>
    <s v="VTE"/>
    <s v="FMM"/>
    <s v="G_Prime"/>
    <s v="Jilin OLED"/>
    <n v="1"/>
    <n v="8.3038100561493007"/>
    <n v="996.56960844155822"/>
  </r>
  <r>
    <x v="6"/>
    <s v="Visionox"/>
    <x v="0"/>
    <x v="0"/>
    <s v="RGB"/>
    <s v="VTE"/>
    <s v="FMM"/>
    <s v="HIL"/>
    <s v="Unknown"/>
    <n v="1"/>
    <n v="0.44098160141499532"/>
    <n v="204.62895959999997"/>
  </r>
  <r>
    <x v="6"/>
    <s v="Visionox"/>
    <x v="0"/>
    <x v="0"/>
    <s v="RGB"/>
    <s v="VTE"/>
    <s v="FMM"/>
    <s v="HTL"/>
    <s v="Merck"/>
    <n v="0.6"/>
    <n v="2.8297308479127969"/>
    <n v="1315.4718831428565"/>
  </r>
  <r>
    <x v="6"/>
    <s v="Visionox"/>
    <x v="0"/>
    <x v="0"/>
    <s v="RGB"/>
    <s v="VTE"/>
    <s v="FMM"/>
    <s v="HTL"/>
    <s v="Unknown"/>
    <n v="0.4"/>
    <n v="1.8864872319418649"/>
    <n v="876.98125542857122"/>
  </r>
  <r>
    <x v="6"/>
    <s v="Visionox"/>
    <x v="0"/>
    <x v="0"/>
    <s v="RGB"/>
    <s v="VTE"/>
    <s v="FMM"/>
    <s v="P_Dopant"/>
    <s v="Novaled"/>
    <n v="0.5"/>
    <n v="3.1288104673804256"/>
    <n v="14.494551304999998"/>
  </r>
  <r>
    <x v="6"/>
    <s v="Visionox"/>
    <x v="0"/>
    <x v="0"/>
    <s v="RGB"/>
    <s v="VTE"/>
    <s v="FMM"/>
    <s v="P_Dopant"/>
    <s v="Unknown"/>
    <n v="0.5"/>
    <n v="3.1288104673804256"/>
    <n v="14.494551304999998"/>
  </r>
  <r>
    <x v="6"/>
    <s v="Visionox"/>
    <x v="0"/>
    <x v="0"/>
    <s v="RGB"/>
    <s v="VTE"/>
    <s v="FMM"/>
    <s v="R_Dopant"/>
    <s v="UDC"/>
    <n v="1"/>
    <n v="9.0459557134137771"/>
    <n v="34.488026898876399"/>
  </r>
  <r>
    <x v="6"/>
    <s v="Visionox"/>
    <x v="0"/>
    <x v="0"/>
    <s v="RGB"/>
    <s v="VTE"/>
    <s v="FMM"/>
    <s v="R_Host"/>
    <s v="DuPont"/>
    <n v="0.7"/>
    <n v="17.216264219432826"/>
    <n v="704.13054918539297"/>
  </r>
  <r>
    <x v="6"/>
    <s v="Visionox"/>
    <x v="0"/>
    <x v="0"/>
    <s v="RGB"/>
    <s v="VTE"/>
    <s v="FMM"/>
    <s v="R_Host"/>
    <s v="Unknown"/>
    <n v="0.3"/>
    <n v="7.3783989511854964"/>
    <n v="301.77023536516839"/>
  </r>
  <r>
    <x v="6"/>
    <s v="Visionox"/>
    <x v="0"/>
    <x v="0"/>
    <s v="RGB"/>
    <s v="VTE"/>
    <s v="FMM"/>
    <s v="R_Prime"/>
    <s v="DuPont"/>
    <n v="0.1"/>
    <n v="2.25461645711508"/>
    <n v="266.4439578125"/>
  </r>
  <r>
    <x v="6"/>
    <s v="Visionox"/>
    <x v="0"/>
    <x v="0"/>
    <s v="RGB"/>
    <s v="VTE"/>
    <s v="FMM"/>
    <s v="R_Prime"/>
    <s v="EMT"/>
    <n v="0.9"/>
    <n v="20.29154811403572"/>
    <n v="2397.9956203124998"/>
  </r>
  <r>
    <x v="7"/>
    <s v="BOE"/>
    <x v="8"/>
    <x v="1"/>
    <s v="RGB"/>
    <s v="VTE"/>
    <s v="FMM"/>
    <s v="aETL"/>
    <s v="Solus AM"/>
    <n v="1"/>
    <n v="0.65107450043036641"/>
    <n v="39.146131371248742"/>
  </r>
  <r>
    <x v="7"/>
    <s v="BOE"/>
    <x v="8"/>
    <x v="1"/>
    <s v="RGB"/>
    <s v="VTE"/>
    <s v="FMM"/>
    <s v="B_Dopant"/>
    <s v="SFC"/>
    <n v="0.5"/>
    <n v="0.1421153655878874"/>
    <n v="0.9271452166874703"/>
  </r>
  <r>
    <x v="7"/>
    <s v="BOE"/>
    <x v="8"/>
    <x v="1"/>
    <s v="RGB"/>
    <s v="VTE"/>
    <s v="FMM"/>
    <s v="B_Dopant"/>
    <s v="Sunera"/>
    <n v="0.5"/>
    <n v="0.1421153655878874"/>
    <n v="0.9271452166874703"/>
  </r>
  <r>
    <x v="7"/>
    <s v="BOE"/>
    <x v="8"/>
    <x v="1"/>
    <s v="RGB"/>
    <s v="VTE"/>
    <s v="FMM"/>
    <s v="B_Host"/>
    <s v="LG Chem"/>
    <n v="1"/>
    <n v="0.56852924176558617"/>
    <n v="37.08580866749881"/>
  </r>
  <r>
    <x v="7"/>
    <s v="BOE"/>
    <x v="8"/>
    <x v="1"/>
    <s v="RGB"/>
    <s v="VTE"/>
    <s v="FMM"/>
    <s v="B_Prime"/>
    <s v="SK JNC"/>
    <n v="1"/>
    <n v="0.55272539232560747"/>
    <n v="78.292262742497485"/>
  </r>
  <r>
    <x v="7"/>
    <s v="BOE"/>
    <x v="8"/>
    <x v="1"/>
    <s v="RGB"/>
    <s v="VTE"/>
    <s v="FMM"/>
    <s v="CPL"/>
    <s v="Hyperion"/>
    <n v="1"/>
    <n v="5.8535725180913878E-2"/>
    <n v="70.463036468247722"/>
  </r>
  <r>
    <x v="7"/>
    <s v="BOE"/>
    <x v="8"/>
    <x v="1"/>
    <s v="RGB"/>
    <s v="VTE"/>
    <s v="FMM"/>
    <s v="EIL"/>
    <s v="Hyperion"/>
    <n v="1"/>
    <n v="6.5143597004097432E-3"/>
    <n v="15.658452548499497"/>
  </r>
  <r>
    <x v="7"/>
    <s v="BOE"/>
    <x v="8"/>
    <x v="1"/>
    <s v="RGB"/>
    <s v="VTE"/>
    <s v="FMM"/>
    <s v="ETL"/>
    <s v="Aglaia Tech"/>
    <n v="0.85"/>
    <n v="0.44637435971882305"/>
    <n v="29.946790499005285"/>
  </r>
  <r>
    <x v="7"/>
    <s v="BOE"/>
    <x v="8"/>
    <x v="1"/>
    <s v="RGB"/>
    <s v="VTE"/>
    <s v="FMM"/>
    <s v="ETL"/>
    <s v="LG Chem"/>
    <n v="7.4999999999999997E-2"/>
    <n v="3.9385972916366731E-2"/>
    <n v="2.6423638675592898"/>
  </r>
  <r>
    <x v="7"/>
    <s v="BOE"/>
    <x v="8"/>
    <x v="1"/>
    <s v="RGB"/>
    <s v="VTE"/>
    <s v="FMM"/>
    <s v="ETL"/>
    <s v="Merck"/>
    <n v="7.4999999999999997E-2"/>
    <n v="3.9385972916366731E-2"/>
    <n v="2.6423638675592898"/>
  </r>
  <r>
    <x v="7"/>
    <s v="BOE"/>
    <x v="8"/>
    <x v="1"/>
    <s v="RGB"/>
    <s v="VTE"/>
    <s v="FMM"/>
    <s v="G_Dopant"/>
    <s v="UDC"/>
    <n v="1"/>
    <n v="1.2309885104990641"/>
    <n v="5.9664103676179128"/>
  </r>
  <r>
    <x v="7"/>
    <s v="BOE"/>
    <x v="8"/>
    <x v="1"/>
    <s v="RGB"/>
    <s v="VTE"/>
    <s v="FMM"/>
    <s v="G_Host"/>
    <s v="LTOM"/>
    <n v="0.9"/>
    <n v="1.5151676801019145"/>
    <n v="82.611835859324941"/>
  </r>
  <r>
    <x v="7"/>
    <s v="BOE"/>
    <x v="8"/>
    <x v="1"/>
    <s v="RGB"/>
    <s v="VTE"/>
    <s v="FMM"/>
    <s v="G_Host"/>
    <s v="Samsung SDI"/>
    <n v="0.1"/>
    <n v="0.16835196445576828"/>
    <n v="9.1790928732583268"/>
  </r>
  <r>
    <x v="7"/>
    <s v="BOE"/>
    <x v="8"/>
    <x v="1"/>
    <s v="RGB"/>
    <s v="VTE"/>
    <s v="FMM"/>
    <s v="G_Prime"/>
    <s v="Hyperion"/>
    <n v="0.4"/>
    <n v="0.35052625497594636"/>
    <n v="46.975357645498491"/>
  </r>
  <r>
    <x v="7"/>
    <s v="BOE"/>
    <x v="8"/>
    <x v="1"/>
    <s v="RGB"/>
    <s v="VTE"/>
    <s v="FMM"/>
    <s v="G_Prime"/>
    <s v="Merck"/>
    <n v="0.6"/>
    <n v="0.52578938246391949"/>
    <n v="70.463036468247736"/>
  </r>
  <r>
    <x v="7"/>
    <s v="BOE"/>
    <x v="8"/>
    <x v="1"/>
    <s v="RGB"/>
    <s v="VTE"/>
    <s v="FMM"/>
    <s v="HIL"/>
    <s v="Hyperion"/>
    <n v="0.6"/>
    <n v="9.3489274602223896E-3"/>
    <n v="11.274085834919639"/>
  </r>
  <r>
    <x v="7"/>
    <s v="BOE"/>
    <x v="8"/>
    <x v="1"/>
    <s v="RGB"/>
    <s v="VTE"/>
    <s v="FMM"/>
    <s v="HIL"/>
    <s v="Idemitsu Kosan"/>
    <n v="0.4"/>
    <n v="6.2326183068149264E-3"/>
    <n v="7.5160572232797591"/>
  </r>
  <r>
    <x v="7"/>
    <s v="BOE"/>
    <x v="8"/>
    <x v="1"/>
    <s v="RGB"/>
    <s v="VTE"/>
    <s v="FMM"/>
    <s v="HTL"/>
    <s v="Hyperion"/>
    <n v="0.6"/>
    <n v="0.11737836745985904"/>
    <n v="120.7937768027104"/>
  </r>
  <r>
    <x v="7"/>
    <s v="BOE"/>
    <x v="8"/>
    <x v="1"/>
    <s v="RGB"/>
    <s v="VTE"/>
    <s v="FMM"/>
    <s v="HTL"/>
    <s v="Idemitsu Kosan"/>
    <n v="0.4"/>
    <n v="7.8252244973239363E-2"/>
    <n v="80.52918453514026"/>
  </r>
  <r>
    <x v="7"/>
    <s v="BOE"/>
    <x v="8"/>
    <x v="1"/>
    <s v="RGB"/>
    <s v="VTE"/>
    <s v="FMM"/>
    <s v="P_Dopant"/>
    <s v="Novaled"/>
    <n v="1"/>
    <n v="0.50899492743523511"/>
    <n v="2.6619369332449145"/>
  </r>
  <r>
    <x v="7"/>
    <s v="BOE"/>
    <x v="8"/>
    <x v="1"/>
    <s v="RGB"/>
    <s v="VTE"/>
    <s v="FMM"/>
    <s v="R_Dopant"/>
    <s v="UDC"/>
    <n v="1"/>
    <n v="0.63029079853944558"/>
    <n v="3.8199741382053727"/>
  </r>
  <r>
    <x v="7"/>
    <s v="BOE"/>
    <x v="8"/>
    <x v="1"/>
    <s v="RGB"/>
    <s v="VTE"/>
    <s v="FMM"/>
    <s v="R_Host"/>
    <s v="Duksan Neolux"/>
    <n v="0.15"/>
    <n v="0.25177769010453427"/>
    <n v="14.324903018270144"/>
  </r>
  <r>
    <x v="7"/>
    <s v="BOE"/>
    <x v="8"/>
    <x v="1"/>
    <s v="RGB"/>
    <s v="VTE"/>
    <s v="FMM"/>
    <s v="R_Host"/>
    <s v="DuPont"/>
    <n v="0.4"/>
    <n v="0.67140717361209135"/>
    <n v="38.199741382053716"/>
  </r>
  <r>
    <x v="7"/>
    <s v="BOE"/>
    <x v="8"/>
    <x v="1"/>
    <s v="RGB"/>
    <s v="VTE"/>
    <s v="FMM"/>
    <s v="R_Host"/>
    <s v="Unknown"/>
    <n v="0.45"/>
    <n v="0.75533307031360275"/>
    <n v="42.974709054810432"/>
  </r>
  <r>
    <x v="7"/>
    <s v="BOE"/>
    <x v="8"/>
    <x v="1"/>
    <s v="RGB"/>
    <s v="VTE"/>
    <s v="FMM"/>
    <s v="R_Prime"/>
    <s v="LTOM"/>
    <n v="1"/>
    <n v="1.5267101138781614"/>
    <n v="203.55988313049346"/>
  </r>
  <r>
    <x v="7"/>
    <s v="BOE"/>
    <x v="3"/>
    <x v="1"/>
    <s v="RGB"/>
    <s v="VTE"/>
    <s v="FMM"/>
    <s v="aETL"/>
    <s v="Solus AM"/>
    <n v="1"/>
    <n v="3.5796548758774676"/>
    <n v="151.19496000000001"/>
  </r>
  <r>
    <x v="7"/>
    <s v="BOE"/>
    <x v="3"/>
    <x v="1"/>
    <s v="RGB"/>
    <s v="VTE"/>
    <s v="FMM"/>
    <s v="B_Dopant"/>
    <s v="SFC"/>
    <n v="0.5"/>
    <n v="3.1526672114915324"/>
    <n v="14.323733052631582"/>
  </r>
  <r>
    <x v="7"/>
    <s v="BOE"/>
    <x v="3"/>
    <x v="1"/>
    <s v="RGB"/>
    <s v="VTE"/>
    <s v="FMM"/>
    <s v="B_Dopant"/>
    <s v="Sunera"/>
    <n v="0.5"/>
    <n v="3.1526672114915324"/>
    <n v="14.323733052631582"/>
  </r>
  <r>
    <x v="7"/>
    <s v="BOE"/>
    <x v="3"/>
    <x v="1"/>
    <s v="RGB"/>
    <s v="VTE"/>
    <s v="FMM"/>
    <s v="B_Host"/>
    <s v="LG Chem"/>
    <n v="1"/>
    <n v="14.137861848520693"/>
    <n v="572.94932210526326"/>
  </r>
  <r>
    <x v="7"/>
    <s v="BOE"/>
    <x v="3"/>
    <x v="1"/>
    <s v="RGB"/>
    <s v="VTE"/>
    <s v="FMM"/>
    <s v="B_Prime"/>
    <s v="LG Chem"/>
    <n v="0.4"/>
    <n v="3.1367043988334169"/>
    <n v="387.05909760000003"/>
  </r>
  <r>
    <x v="7"/>
    <s v="BOE"/>
    <x v="3"/>
    <x v="1"/>
    <s v="RGB"/>
    <s v="VTE"/>
    <s v="FMM"/>
    <s v="B_Prime"/>
    <s v="Merck"/>
    <n v="0.6"/>
    <n v="4.7050565982501258"/>
    <n v="580.58864640000013"/>
  </r>
  <r>
    <x v="7"/>
    <s v="BOE"/>
    <x v="3"/>
    <x v="1"/>
    <s v="RGB"/>
    <s v="VTE"/>
    <s v="FMM"/>
    <s v="CPL"/>
    <s v="Hyperion"/>
    <n v="1"/>
    <n v="3.2572987787007937"/>
    <n v="846.691776"/>
  </r>
  <r>
    <x v="7"/>
    <s v="BOE"/>
    <x v="3"/>
    <x v="1"/>
    <s v="RGB"/>
    <s v="VTE"/>
    <s v="FMM"/>
    <s v="EIL"/>
    <s v="Hyperion"/>
    <n v="1"/>
    <n v="5.6898507849229063E-2"/>
    <n v="120.95596800000001"/>
  </r>
  <r>
    <x v="7"/>
    <s v="BOE"/>
    <x v="3"/>
    <x v="1"/>
    <s v="RGB"/>
    <s v="VTE"/>
    <s v="FMM"/>
    <s v="ETL"/>
    <s v="Aglaia Tech"/>
    <n v="1"/>
    <n v="2.9596866913374305"/>
    <n v="136.07546399999998"/>
  </r>
  <r>
    <x v="7"/>
    <s v="BOE"/>
    <x v="3"/>
    <x v="1"/>
    <s v="RGB"/>
    <s v="VTE"/>
    <s v="FMM"/>
    <s v="G_Dopant"/>
    <s v="UDC"/>
    <n v="1"/>
    <n v="42.389395887125907"/>
    <n v="105.73219961379313"/>
  </r>
  <r>
    <x v="7"/>
    <s v="BOE"/>
    <x v="3"/>
    <x v="1"/>
    <s v="RGB"/>
    <s v="VTE"/>
    <s v="FMM"/>
    <s v="G_Host"/>
    <s v="LG Chem"/>
    <n v="0.4"/>
    <n v="21.617099482708312"/>
    <n v="650.65968993103456"/>
  </r>
  <r>
    <x v="7"/>
    <s v="BOE"/>
    <x v="3"/>
    <x v="1"/>
    <s v="RGB"/>
    <s v="VTE"/>
    <s v="FMM"/>
    <s v="G_Host"/>
    <s v="LTOM"/>
    <n v="0.2"/>
    <n v="10.808549741354156"/>
    <n v="325.32984496551728"/>
  </r>
  <r>
    <x v="7"/>
    <s v="BOE"/>
    <x v="3"/>
    <x v="1"/>
    <s v="RGB"/>
    <s v="VTE"/>
    <s v="FMM"/>
    <s v="G_Host"/>
    <s v="Samsung SDI"/>
    <n v="0.4"/>
    <n v="21.617099482708312"/>
    <n v="650.65968993103456"/>
  </r>
  <r>
    <x v="7"/>
    <s v="BOE"/>
    <x v="3"/>
    <x v="1"/>
    <s v="RGB"/>
    <s v="VTE"/>
    <s v="FMM"/>
    <s v="G_Prime"/>
    <s v="Hyperion"/>
    <n v="1"/>
    <n v="7.2566029154561384"/>
    <n v="748.41505200000017"/>
  </r>
  <r>
    <x v="7"/>
    <s v="BOE"/>
    <x v="3"/>
    <x v="1"/>
    <s v="RGB"/>
    <s v="VTE"/>
    <s v="FMM"/>
    <s v="HIL"/>
    <s v="Hyperion"/>
    <n v="0.6"/>
    <n v="0.10311652405473243"/>
    <n v="43.544148480000004"/>
  </r>
  <r>
    <x v="7"/>
    <s v="BOE"/>
    <x v="3"/>
    <x v="1"/>
    <s v="RGB"/>
    <s v="VTE"/>
    <s v="FMM"/>
    <s v="HIL"/>
    <s v="Idemitsu Kosan"/>
    <n v="0.4"/>
    <n v="6.87443493698216E-2"/>
    <n v="29.029432320000002"/>
  </r>
  <r>
    <x v="7"/>
    <s v="BOE"/>
    <x v="3"/>
    <x v="1"/>
    <s v="RGB"/>
    <s v="VTE"/>
    <s v="FMM"/>
    <s v="HTL"/>
    <s v="Idemitsu Kosan"/>
    <n v="1"/>
    <n v="1.8345779105004942"/>
    <n v="777.57407999999998"/>
  </r>
  <r>
    <x v="7"/>
    <s v="BOE"/>
    <x v="3"/>
    <x v="1"/>
    <s v="RGB"/>
    <s v="VTE"/>
    <s v="FMM"/>
    <s v="n/p_CGL"/>
    <s v="Unknown"/>
    <n v="1"/>
    <n v="2.5230767536309209"/>
    <n v="226.79244000000003"/>
  </r>
  <r>
    <x v="7"/>
    <s v="BOE"/>
    <x v="3"/>
    <x v="1"/>
    <s v="RGB"/>
    <s v="VTE"/>
    <s v="FMM"/>
    <s v="P_Dopant"/>
    <s v="Novaled"/>
    <n v="0.5"/>
    <n v="5.3556020571047442"/>
    <n v="24.191193600000002"/>
  </r>
  <r>
    <x v="7"/>
    <s v="BOE"/>
    <x v="3"/>
    <x v="1"/>
    <s v="RGB"/>
    <s v="VTE"/>
    <s v="FMM"/>
    <s v="P_Dopant"/>
    <s v="Summer Sprout"/>
    <n v="0.5"/>
    <n v="5.3556020571047442"/>
    <n v="24.191193600000002"/>
  </r>
  <r>
    <x v="7"/>
    <s v="BOE"/>
    <x v="3"/>
    <x v="1"/>
    <s v="RGB"/>
    <s v="VTE"/>
    <s v="FMM"/>
    <s v="R_Dopant"/>
    <s v="UDC"/>
    <n v="1"/>
    <n v="12.856218104142005"/>
    <n v="59.813390769230786"/>
  </r>
  <r>
    <x v="7"/>
    <s v="BOE"/>
    <x v="3"/>
    <x v="1"/>
    <s v="RGB"/>
    <s v="VTE"/>
    <s v="FMM"/>
    <s v="R_Host"/>
    <s v="Duksan Neolux"/>
    <n v="0.15"/>
    <n v="5.4990390769253006"/>
    <n v="239.25356307692311"/>
  </r>
  <r>
    <x v="7"/>
    <s v="BOE"/>
    <x v="3"/>
    <x v="1"/>
    <s v="RGB"/>
    <s v="VTE"/>
    <s v="FMM"/>
    <s v="R_Host"/>
    <s v="DuPont"/>
    <n v="0.85"/>
    <n v="31.16122143591004"/>
    <n v="1355.770190769231"/>
  </r>
  <r>
    <x v="7"/>
    <s v="BOE"/>
    <x v="3"/>
    <x v="1"/>
    <s v="RGB"/>
    <s v="VTE"/>
    <s v="FMM"/>
    <s v="R_Prime"/>
    <s v="LTOM"/>
    <n v="1"/>
    <n v="12.921272658271079"/>
    <n v="1330.5156480000001"/>
  </r>
  <r>
    <x v="7"/>
    <s v="BOE"/>
    <x v="0"/>
    <x v="0"/>
    <s v="RGB"/>
    <s v="VTE"/>
    <s v="FMM"/>
    <s v="aETL"/>
    <s v="Hyperion"/>
    <n v="0.3"/>
    <n v="2.0303875439509862"/>
    <n v="88.181472055212424"/>
  </r>
  <r>
    <x v="7"/>
    <s v="BOE"/>
    <x v="0"/>
    <x v="0"/>
    <s v="RGB"/>
    <s v="VTE"/>
    <s v="FMM"/>
    <s v="aETL"/>
    <s v="Solus AM"/>
    <n v="0.7"/>
    <n v="4.7375709358856337"/>
    <n v="205.75676812882895"/>
  </r>
  <r>
    <x v="7"/>
    <s v="BOE"/>
    <x v="0"/>
    <x v="0"/>
    <s v="RGB"/>
    <s v="VTE"/>
    <s v="FMM"/>
    <s v="B_Dopant"/>
    <s v="SFC"/>
    <n v="0.5"/>
    <n v="2.2928387946004078"/>
    <n v="9.5849426146970025"/>
  </r>
  <r>
    <x v="7"/>
    <s v="BOE"/>
    <x v="0"/>
    <x v="0"/>
    <s v="RGB"/>
    <s v="VTE"/>
    <s v="FMM"/>
    <s v="B_Dopant"/>
    <s v="Sunera"/>
    <n v="0.5"/>
    <n v="2.2928387946004078"/>
    <n v="9.5849426146970025"/>
  </r>
  <r>
    <x v="7"/>
    <s v="BOE"/>
    <x v="0"/>
    <x v="0"/>
    <s v="RGB"/>
    <s v="VTE"/>
    <s v="FMM"/>
    <s v="B_Host"/>
    <s v="LG Chem"/>
    <n v="1"/>
    <n v="10.588022054365151"/>
    <n v="383.39770458788013"/>
  </r>
  <r>
    <x v="7"/>
    <s v="BOE"/>
    <x v="0"/>
    <x v="0"/>
    <s v="RGB"/>
    <s v="VTE"/>
    <s v="FMM"/>
    <s v="B_Prime"/>
    <s v="LG Chem"/>
    <n v="0.6"/>
    <n v="4.6947894091233451"/>
    <n v="514.39192032207256"/>
  </r>
  <r>
    <x v="7"/>
    <s v="BOE"/>
    <x v="0"/>
    <x v="0"/>
    <s v="RGB"/>
    <s v="VTE"/>
    <s v="FMM"/>
    <s v="B_Prime"/>
    <s v="Merck"/>
    <n v="0.4"/>
    <n v="3.1298596060822303"/>
    <n v="342.92794688138167"/>
  </r>
  <r>
    <x v="7"/>
    <s v="BOE"/>
    <x v="0"/>
    <x v="0"/>
    <s v="RGB"/>
    <s v="VTE"/>
    <s v="FMM"/>
    <s v="CPL"/>
    <s v="Hyperion"/>
    <n v="1"/>
    <n v="1.073945216311972"/>
    <n v="617.27030438648694"/>
  </r>
  <r>
    <x v="7"/>
    <s v="BOE"/>
    <x v="0"/>
    <x v="0"/>
    <s v="RGB"/>
    <s v="VTE"/>
    <s v="FMM"/>
    <s v="EIL"/>
    <s v="Hyperion"/>
    <n v="1"/>
    <n v="0.11894023463766489"/>
    <n v="235.15059214723314"/>
  </r>
  <r>
    <x v="7"/>
    <s v="BOE"/>
    <x v="0"/>
    <x v="0"/>
    <s v="RGB"/>
    <s v="VTE"/>
    <s v="FMM"/>
    <s v="ETL"/>
    <s v="Aglaia Tech"/>
    <n v="0.9"/>
    <n v="5.2708861580716286"/>
    <n v="253.96263951901176"/>
  </r>
  <r>
    <x v="7"/>
    <s v="BOE"/>
    <x v="0"/>
    <x v="0"/>
    <s v="RGB"/>
    <s v="VTE"/>
    <s v="FMM"/>
    <s v="ETL"/>
    <s v="LG Chem"/>
    <n v="0.05"/>
    <n v="0.2928270087817571"/>
    <n v="14.109035528833985"/>
  </r>
  <r>
    <x v="7"/>
    <s v="BOE"/>
    <x v="0"/>
    <x v="0"/>
    <s v="RGB"/>
    <s v="VTE"/>
    <s v="FMM"/>
    <s v="ETL"/>
    <s v="Merck"/>
    <n v="0.05"/>
    <n v="0.2928270087817571"/>
    <n v="14.109035528833985"/>
  </r>
  <r>
    <x v="7"/>
    <s v="BOE"/>
    <x v="0"/>
    <x v="0"/>
    <s v="RGB"/>
    <s v="VTE"/>
    <s v="FMM"/>
    <s v="G_Dopant"/>
    <s v="Summer Sprout"/>
    <n v="0.6"/>
    <n v="12.000115936747305"/>
    <n v="22.408468192853977"/>
  </r>
  <r>
    <x v="7"/>
    <s v="BOE"/>
    <x v="0"/>
    <x v="0"/>
    <s v="RGB"/>
    <s v="VTE"/>
    <s v="FMM"/>
    <s v="G_Dopant"/>
    <s v="UDC"/>
    <n v="0.4"/>
    <n v="8.0000772911648692"/>
    <n v="14.938978795235984"/>
  </r>
  <r>
    <x v="7"/>
    <s v="BOE"/>
    <x v="0"/>
    <x v="0"/>
    <s v="RGB"/>
    <s v="VTE"/>
    <s v="FMM"/>
    <s v="G_Host"/>
    <s v="LTOM"/>
    <n v="0.9"/>
    <n v="14.538306141857497"/>
    <n v="627.52396392779076"/>
  </r>
  <r>
    <x v="7"/>
    <s v="BOE"/>
    <x v="0"/>
    <x v="0"/>
    <s v="RGB"/>
    <s v="VTE"/>
    <s v="FMM"/>
    <s v="G_Host"/>
    <s v="Samsung SDI"/>
    <n v="0.1"/>
    <n v="1.6153673490952771"/>
    <n v="69.724884880865631"/>
  </r>
  <r>
    <x v="7"/>
    <s v="BOE"/>
    <x v="0"/>
    <x v="0"/>
    <s v="RGB"/>
    <s v="VTE"/>
    <s v="FMM"/>
    <s v="G_Prime"/>
    <s v="Duksan Neolux"/>
    <n v="0.2"/>
    <n v="1.1107322130341564"/>
    <n v="137.42567073539598"/>
  </r>
  <r>
    <x v="7"/>
    <s v="BOE"/>
    <x v="0"/>
    <x v="0"/>
    <s v="RGB"/>
    <s v="VTE"/>
    <s v="FMM"/>
    <s v="G_Prime"/>
    <s v="Hyperion"/>
    <n v="0.6"/>
    <n v="3.3321966391024689"/>
    <n v="412.27701220618798"/>
  </r>
  <r>
    <x v="7"/>
    <s v="BOE"/>
    <x v="0"/>
    <x v="0"/>
    <s v="RGB"/>
    <s v="VTE"/>
    <s v="FMM"/>
    <s v="G_Prime"/>
    <s v="Merck"/>
    <n v="0.2"/>
    <n v="1.1107322130341564"/>
    <n v="137.42567073539598"/>
  </r>
  <r>
    <x v="7"/>
    <s v="BOE"/>
    <x v="0"/>
    <x v="0"/>
    <s v="RGB"/>
    <s v="VTE"/>
    <s v="FMM"/>
    <s v="HIL"/>
    <s v="Hyperion"/>
    <n v="0.3"/>
    <n v="8.8479709928630607E-2"/>
    <n v="42.327106586501969"/>
  </r>
  <r>
    <x v="7"/>
    <s v="BOE"/>
    <x v="0"/>
    <x v="0"/>
    <s v="RGB"/>
    <s v="VTE"/>
    <s v="FMM"/>
    <s v="HIL"/>
    <s v="Idemitsu Kosan"/>
    <n v="0.7"/>
    <n v="0.20645265650013808"/>
    <n v="98.763248701837909"/>
  </r>
  <r>
    <x v="7"/>
    <s v="BOE"/>
    <x v="0"/>
    <x v="0"/>
    <s v="RGB"/>
    <s v="VTE"/>
    <s v="FMM"/>
    <s v="HTL"/>
    <s v="Hyperion"/>
    <n v="0.8"/>
    <n v="2.5233984446016477"/>
    <n v="1209.3459024714846"/>
  </r>
  <r>
    <x v="7"/>
    <s v="BOE"/>
    <x v="0"/>
    <x v="0"/>
    <s v="RGB"/>
    <s v="VTE"/>
    <s v="FMM"/>
    <s v="HTL"/>
    <s v="Idemitsu Kosan"/>
    <n v="0.1"/>
    <n v="0.31542480557520597"/>
    <n v="151.16823780893557"/>
  </r>
  <r>
    <x v="7"/>
    <s v="BOE"/>
    <x v="0"/>
    <x v="0"/>
    <s v="RGB"/>
    <s v="VTE"/>
    <s v="FMM"/>
    <s v="HTL"/>
    <s v="Unknown"/>
    <n v="0.1"/>
    <n v="0.31542480557520597"/>
    <n v="151.16823780893557"/>
  </r>
  <r>
    <x v="7"/>
    <s v="BOE"/>
    <x v="0"/>
    <x v="0"/>
    <s v="RGB"/>
    <s v="VTE"/>
    <s v="FMM"/>
    <s v="P_Dopant"/>
    <s v="Novaled"/>
    <n v="0.1"/>
    <n v="0.41851518171761615"/>
    <n v="1.9987800332514818"/>
  </r>
  <r>
    <x v="7"/>
    <s v="BOE"/>
    <x v="0"/>
    <x v="0"/>
    <s v="RGB"/>
    <s v="VTE"/>
    <s v="FMM"/>
    <s v="P_Dopant"/>
    <s v="Summer Sprout"/>
    <n v="0.9"/>
    <n v="3.7666366354585459"/>
    <n v="17.989020299263338"/>
  </r>
  <r>
    <x v="7"/>
    <s v="BOE"/>
    <x v="0"/>
    <x v="0"/>
    <s v="RGB"/>
    <s v="VTE"/>
    <s v="FMM"/>
    <s v="R_Dopant"/>
    <s v="Summer Sprout"/>
    <n v="0.1"/>
    <n v="0.61747571650794675"/>
    <n v="2.3779273363203353"/>
  </r>
  <r>
    <x v="7"/>
    <s v="BOE"/>
    <x v="0"/>
    <x v="0"/>
    <s v="RGB"/>
    <s v="VTE"/>
    <s v="FMM"/>
    <s v="R_Dopant"/>
    <s v="UDC"/>
    <n v="0.9"/>
    <n v="5.5572814485715218"/>
    <n v="21.401346026883019"/>
  </r>
  <r>
    <x v="7"/>
    <s v="BOE"/>
    <x v="0"/>
    <x v="0"/>
    <s v="RGB"/>
    <s v="VTE"/>
    <s v="FMM"/>
    <s v="R_Host"/>
    <s v="Duksan Neolux"/>
    <n v="0.15"/>
    <n v="2.4928057907504475"/>
    <n v="104.03432096401465"/>
  </r>
  <r>
    <x v="7"/>
    <s v="BOE"/>
    <x v="0"/>
    <x v="0"/>
    <s v="RGB"/>
    <s v="VTE"/>
    <s v="FMM"/>
    <s v="R_Host"/>
    <s v="DuPont"/>
    <n v="0.4"/>
    <n v="6.6474821086678606"/>
    <n v="277.42485590403908"/>
  </r>
  <r>
    <x v="7"/>
    <s v="BOE"/>
    <x v="0"/>
    <x v="0"/>
    <s v="RGB"/>
    <s v="VTE"/>
    <s v="FMM"/>
    <s v="R_Host"/>
    <s v="Unknown"/>
    <n v="0.45"/>
    <n v="7.478417372251343"/>
    <n v="312.10296289204399"/>
  </r>
  <r>
    <x v="7"/>
    <s v="BOE"/>
    <x v="0"/>
    <x v="0"/>
    <s v="RGB"/>
    <s v="VTE"/>
    <s v="FMM"/>
    <s v="R_Prime"/>
    <s v="LTOM"/>
    <n v="1"/>
    <n v="15.079072799239588"/>
    <n v="1837.1140011502589"/>
  </r>
  <r>
    <x v="7"/>
    <s v="BOE"/>
    <x v="1"/>
    <x v="0"/>
    <s v="RGB"/>
    <s v="VTE"/>
    <s v="FMM"/>
    <s v="aETL"/>
    <s v="Hyperion"/>
    <n v="0.3"/>
    <n v="2.9361667230894066"/>
    <n v="130.0399281667504"/>
  </r>
  <r>
    <x v="7"/>
    <s v="BOE"/>
    <x v="1"/>
    <x v="0"/>
    <s v="RGB"/>
    <s v="VTE"/>
    <s v="FMM"/>
    <s v="aETL"/>
    <s v="Solus AM"/>
    <n v="0.7"/>
    <n v="6.8510556872086159"/>
    <n v="303.42649905575092"/>
  </r>
  <r>
    <x v="7"/>
    <s v="BOE"/>
    <x v="1"/>
    <x v="0"/>
    <s v="RGB"/>
    <s v="VTE"/>
    <s v="FMM"/>
    <s v="B_Dopant"/>
    <s v="SFC"/>
    <n v="0.5"/>
    <n v="2.8941686734373975"/>
    <n v="13.688413491236883"/>
  </r>
  <r>
    <x v="7"/>
    <s v="BOE"/>
    <x v="1"/>
    <x v="0"/>
    <s v="RGB"/>
    <s v="VTE"/>
    <s v="FMM"/>
    <s v="B_Dopant"/>
    <s v="Sunera"/>
    <n v="0.5"/>
    <n v="2.8941686734373975"/>
    <n v="13.688413491236883"/>
  </r>
  <r>
    <x v="7"/>
    <s v="BOE"/>
    <x v="1"/>
    <x v="0"/>
    <s v="RGB"/>
    <s v="VTE"/>
    <s v="FMM"/>
    <s v="B_Host"/>
    <s v="LG Chem"/>
    <n v="1"/>
    <n v="13.512683640291351"/>
    <n v="547.53653964947546"/>
  </r>
  <r>
    <x v="7"/>
    <s v="BOE"/>
    <x v="1"/>
    <x v="0"/>
    <s v="RGB"/>
    <s v="VTE"/>
    <s v="FMM"/>
    <s v="B_Prime"/>
    <s v="LG Chem"/>
    <n v="0.6"/>
    <n v="8.0526435098907854"/>
    <n v="758.56624763937737"/>
  </r>
  <r>
    <x v="7"/>
    <s v="BOE"/>
    <x v="1"/>
    <x v="0"/>
    <s v="RGB"/>
    <s v="VTE"/>
    <s v="FMM"/>
    <s v="B_Prime"/>
    <s v="Merck"/>
    <n v="0.4"/>
    <n v="5.3684290065938569"/>
    <n v="505.71083175958495"/>
  </r>
  <r>
    <x v="7"/>
    <s v="BOE"/>
    <x v="1"/>
    <x v="0"/>
    <s v="RGB"/>
    <s v="VTE"/>
    <s v="FMM"/>
    <s v="CPL"/>
    <s v="Hyperion"/>
    <n v="1"/>
    <n v="1.7271157350380038"/>
    <n v="910.27949716725266"/>
  </r>
  <r>
    <x v="7"/>
    <s v="BOE"/>
    <x v="1"/>
    <x v="0"/>
    <s v="RGB"/>
    <s v="VTE"/>
    <s v="FMM"/>
    <s v="EIL"/>
    <s v="Hyperion"/>
    <n v="1"/>
    <n v="0.16339939197940803"/>
    <n v="346.7731417780011"/>
  </r>
  <r>
    <x v="7"/>
    <s v="BOE"/>
    <x v="1"/>
    <x v="0"/>
    <s v="RGB"/>
    <s v="VTE"/>
    <s v="FMM"/>
    <s v="ETL"/>
    <s v="Hyperion"/>
    <n v="0.8"/>
    <n v="6.8424788824965255"/>
    <n v="332.90221610688093"/>
  </r>
  <r>
    <x v="7"/>
    <s v="BOE"/>
    <x v="1"/>
    <x v="0"/>
    <s v="RGB"/>
    <s v="VTE"/>
    <s v="FMM"/>
    <s v="ETL"/>
    <s v="Merck"/>
    <n v="0.2"/>
    <n v="1.7106197206241314"/>
    <n v="83.225554026720232"/>
  </r>
  <r>
    <x v="7"/>
    <s v="BOE"/>
    <x v="1"/>
    <x v="0"/>
    <s v="RGB"/>
    <s v="VTE"/>
    <s v="FMM"/>
    <s v="G_Dopant"/>
    <s v="Summer Sprout"/>
    <n v="0.2"/>
    <n v="5.3947309275776423"/>
    <n v="13.760038910667772"/>
  </r>
  <r>
    <x v="7"/>
    <s v="BOE"/>
    <x v="1"/>
    <x v="0"/>
    <s v="RGB"/>
    <s v="VTE"/>
    <s v="FMM"/>
    <s v="G_Dopant"/>
    <s v="UDC"/>
    <n v="0.8"/>
    <n v="21.578923710310569"/>
    <n v="55.040155642671088"/>
  </r>
  <r>
    <x v="7"/>
    <s v="BOE"/>
    <x v="1"/>
    <x v="0"/>
    <s v="RGB"/>
    <s v="VTE"/>
    <s v="FMM"/>
    <s v="G_Host"/>
    <s v="LTOM"/>
    <n v="0.4"/>
    <n v="14.719824976161616"/>
    <n v="435.48255013981537"/>
  </r>
  <r>
    <x v="7"/>
    <s v="BOE"/>
    <x v="1"/>
    <x v="0"/>
    <s v="RGB"/>
    <s v="VTE"/>
    <s v="FMM"/>
    <s v="G_Host"/>
    <s v="Samsung SDI"/>
    <n v="0.6"/>
    <n v="22.079737464242427"/>
    <n v="653.22382520972303"/>
  </r>
  <r>
    <x v="7"/>
    <s v="BOE"/>
    <x v="1"/>
    <x v="0"/>
    <s v="RGB"/>
    <s v="VTE"/>
    <s v="FMM"/>
    <s v="G_Prime"/>
    <s v="Hyperion"/>
    <n v="0.3"/>
    <n v="2.5759788457426969"/>
    <n v="303.98944246772822"/>
  </r>
  <r>
    <x v="7"/>
    <s v="BOE"/>
    <x v="1"/>
    <x v="0"/>
    <s v="RGB"/>
    <s v="VTE"/>
    <s v="FMM"/>
    <s v="G_Prime"/>
    <s v="Merck"/>
    <n v="0.7"/>
    <n v="6.0106173067329589"/>
    <n v="709.30869909136584"/>
  </r>
  <r>
    <x v="7"/>
    <s v="BOE"/>
    <x v="1"/>
    <x v="0"/>
    <s v="RGB"/>
    <s v="VTE"/>
    <s v="FMM"/>
    <s v="HIL"/>
    <s v="Hyperion"/>
    <n v="0.6"/>
    <n v="0.29567929834091483"/>
    <n v="124.83833104008039"/>
  </r>
  <r>
    <x v="7"/>
    <s v="BOE"/>
    <x v="1"/>
    <x v="0"/>
    <s v="RGB"/>
    <s v="VTE"/>
    <s v="FMM"/>
    <s v="HIL"/>
    <s v="Idemitsu Kosan"/>
    <n v="0.4"/>
    <n v="0.19711953222727654"/>
    <n v="83.22555402672026"/>
  </r>
  <r>
    <x v="7"/>
    <s v="BOE"/>
    <x v="1"/>
    <x v="0"/>
    <s v="RGB"/>
    <s v="VTE"/>
    <s v="FMM"/>
    <s v="HTL"/>
    <s v="Hyperion"/>
    <n v="0.6"/>
    <n v="3.1566808966389535"/>
    <n v="1337.553546858004"/>
  </r>
  <r>
    <x v="7"/>
    <s v="BOE"/>
    <x v="1"/>
    <x v="0"/>
    <s v="RGB"/>
    <s v="VTE"/>
    <s v="FMM"/>
    <s v="HTL"/>
    <s v="Idemitsu Kosan"/>
    <n v="0.4"/>
    <n v="2.1044539310926358"/>
    <n v="891.70236457200269"/>
  </r>
  <r>
    <x v="7"/>
    <s v="BOE"/>
    <x v="1"/>
    <x v="0"/>
    <s v="RGB"/>
    <s v="VTE"/>
    <s v="FMM"/>
    <s v="P_Dopant"/>
    <s v="Novaled"/>
    <n v="1"/>
    <n v="5.7797165192211013"/>
    <n v="29.475717051130093"/>
  </r>
  <r>
    <x v="7"/>
    <s v="BOE"/>
    <x v="1"/>
    <x v="0"/>
    <s v="RGB"/>
    <s v="VTE"/>
    <s v="FMM"/>
    <s v="R_Dopant"/>
    <s v="UDC"/>
    <n v="1"/>
    <n v="9.9950321072909958"/>
    <n v="43.346642722250138"/>
  </r>
  <r>
    <x v="7"/>
    <s v="BOE"/>
    <x v="1"/>
    <x v="0"/>
    <s v="RGB"/>
    <s v="VTE"/>
    <s v="FMM"/>
    <s v="R_Host"/>
    <s v="Duksan Neolux"/>
    <n v="0.15"/>
    <n v="4.6270036349410049"/>
    <n v="173.3865708890005"/>
  </r>
  <r>
    <x v="7"/>
    <s v="BOE"/>
    <x v="1"/>
    <x v="0"/>
    <s v="RGB"/>
    <s v="VTE"/>
    <s v="FMM"/>
    <s v="R_Host"/>
    <s v="DuPont"/>
    <n v="0.65"/>
    <n v="20.050349084744358"/>
    <n v="751.34180718566893"/>
  </r>
  <r>
    <x v="7"/>
    <s v="BOE"/>
    <x v="1"/>
    <x v="0"/>
    <s v="RGB"/>
    <s v="VTE"/>
    <s v="FMM"/>
    <s v="R_Host"/>
    <s v="Unknown"/>
    <n v="0.2"/>
    <n v="6.1693381799213407"/>
    <n v="231.18209451866733"/>
  </r>
  <r>
    <x v="7"/>
    <s v="BOE"/>
    <x v="1"/>
    <x v="0"/>
    <s v="RGB"/>
    <s v="VTE"/>
    <s v="FMM"/>
    <s v="R_Prime"/>
    <s v="LTOM"/>
    <n v="0.9"/>
    <n v="21.830051641965966"/>
    <n v="2438.2486531265699"/>
  </r>
  <r>
    <x v="7"/>
    <s v="BOE"/>
    <x v="1"/>
    <x v="0"/>
    <s v="RGB"/>
    <s v="VTE"/>
    <s v="FMM"/>
    <s v="R_Prime"/>
    <s v="Merck"/>
    <n v="0.1"/>
    <n v="2.4255612935517736"/>
    <n v="270.91651701406334"/>
  </r>
  <r>
    <x v="7"/>
    <s v="BOE"/>
    <x v="9"/>
    <x v="0"/>
    <s v="RGB"/>
    <s v="VTE"/>
    <s v="FMM"/>
    <s v="aETL"/>
    <s v="Solus AM"/>
    <n v="1"/>
    <n v="0.13140861215422847"/>
    <n v="5.9999999999999991"/>
  </r>
  <r>
    <x v="7"/>
    <s v="BOE"/>
    <x v="9"/>
    <x v="0"/>
    <s v="RGB"/>
    <s v="VTE"/>
    <s v="FMM"/>
    <s v="B_Dopant"/>
    <s v="SFC"/>
    <n v="0.5"/>
    <n v="0.13411223954224111"/>
    <n v="0.58695652173913038"/>
  </r>
  <r>
    <x v="7"/>
    <s v="BOE"/>
    <x v="9"/>
    <x v="0"/>
    <s v="RGB"/>
    <s v="VTE"/>
    <s v="FMM"/>
    <s v="B_Dopant"/>
    <s v="Sunera"/>
    <n v="0.5"/>
    <n v="0.13411223954224111"/>
    <n v="0.58695652173913038"/>
  </r>
  <r>
    <x v="7"/>
    <s v="BOE"/>
    <x v="9"/>
    <x v="0"/>
    <s v="RGB"/>
    <s v="VTE"/>
    <s v="FMM"/>
    <s v="B_Host"/>
    <s v="LG Chem"/>
    <n v="1"/>
    <n v="0.94206945784255991"/>
    <n v="34.434782608695656"/>
  </r>
  <r>
    <x v="7"/>
    <s v="BOE"/>
    <x v="9"/>
    <x v="0"/>
    <s v="RGB"/>
    <s v="VTE"/>
    <s v="FMM"/>
    <s v="B_Prime"/>
    <s v="LG Chem"/>
    <n v="0.5"/>
    <n v="0.17470796857786092"/>
    <n v="20.000000000000004"/>
  </r>
  <r>
    <x v="7"/>
    <s v="BOE"/>
    <x v="9"/>
    <x v="0"/>
    <s v="RGB"/>
    <s v="VTE"/>
    <s v="FMM"/>
    <s v="B_Prime"/>
    <s v="Merck"/>
    <n v="0.5"/>
    <n v="0.17470796857786092"/>
    <n v="20.000000000000004"/>
  </r>
  <r>
    <x v="7"/>
    <s v="BOE"/>
    <x v="9"/>
    <x v="0"/>
    <s v="RGB"/>
    <s v="VTE"/>
    <s v="FMM"/>
    <s v="CPL"/>
    <s v="Hyperion"/>
    <n v="1"/>
    <n v="3.3118619880743487E-2"/>
    <n v="18"/>
  </r>
  <r>
    <x v="7"/>
    <s v="BOE"/>
    <x v="9"/>
    <x v="0"/>
    <s v="RGB"/>
    <s v="VTE"/>
    <s v="FMM"/>
    <s v="EIL"/>
    <s v="Hyperion"/>
    <n v="1"/>
    <n v="2.1969796398306931E-3"/>
    <n v="4.8"/>
  </r>
  <r>
    <x v="7"/>
    <s v="BOE"/>
    <x v="9"/>
    <x v="0"/>
    <s v="RGB"/>
    <s v="VTE"/>
    <s v="FMM"/>
    <s v="ETL"/>
    <s v="Aglaia Tech"/>
    <n v="0.4"/>
    <n v="4.5439629973381926E-2"/>
    <n v="2.1599999999999997"/>
  </r>
  <r>
    <x v="7"/>
    <s v="BOE"/>
    <x v="9"/>
    <x v="0"/>
    <s v="RGB"/>
    <s v="VTE"/>
    <s v="FMM"/>
    <s v="ETL"/>
    <s v="Merck"/>
    <n v="0.6"/>
    <n v="6.8159444960072896E-2"/>
    <n v="3.2399999999999993"/>
  </r>
  <r>
    <x v="7"/>
    <s v="BOE"/>
    <x v="9"/>
    <x v="0"/>
    <s v="RGB"/>
    <s v="VTE"/>
    <s v="FMM"/>
    <s v="G_Dopant"/>
    <s v="UDC"/>
    <n v="1"/>
    <n v="1.9620244039554089"/>
    <n v="4.2945882352941176"/>
  </r>
  <r>
    <x v="7"/>
    <s v="BOE"/>
    <x v="9"/>
    <x v="0"/>
    <s v="RGB"/>
    <s v="VTE"/>
    <s v="FMM"/>
    <s v="G_Host"/>
    <s v="LTOM"/>
    <n v="1"/>
    <n v="2.3327511204172158"/>
    <n v="66.07058823529411"/>
  </r>
  <r>
    <x v="7"/>
    <s v="BOE"/>
    <x v="9"/>
    <x v="0"/>
    <s v="RGB"/>
    <s v="VTE"/>
    <s v="FMM"/>
    <s v="G_Prime"/>
    <s v="DuPont"/>
    <n v="0.4"/>
    <n v="0.10218321407930576"/>
    <n v="12.342857142857142"/>
  </r>
  <r>
    <x v="7"/>
    <s v="BOE"/>
    <x v="9"/>
    <x v="0"/>
    <s v="RGB"/>
    <s v="VTE"/>
    <s v="FMM"/>
    <s v="G_Prime"/>
    <s v="Merck"/>
    <n v="0.6"/>
    <n v="0.15327482111895865"/>
    <n v="18.514285714285712"/>
  </r>
  <r>
    <x v="7"/>
    <s v="BOE"/>
    <x v="9"/>
    <x v="0"/>
    <s v="RGB"/>
    <s v="VTE"/>
    <s v="FMM"/>
    <s v="HIL"/>
    <s v="Hyperion"/>
    <n v="0.6"/>
    <n v="3.9376579782474984E-3"/>
    <n v="1.728"/>
  </r>
  <r>
    <x v="7"/>
    <s v="BOE"/>
    <x v="9"/>
    <x v="0"/>
    <s v="RGB"/>
    <s v="VTE"/>
    <s v="FMM"/>
    <s v="HIL"/>
    <s v="Idemitsu Kosan"/>
    <n v="0.4"/>
    <n v="2.6251053188316655E-3"/>
    <n v="1.1520000000000001"/>
  </r>
  <r>
    <x v="7"/>
    <s v="BOE"/>
    <x v="9"/>
    <x v="0"/>
    <s v="RGB"/>
    <s v="VTE"/>
    <s v="FMM"/>
    <s v="HTL"/>
    <s v="Hyperion"/>
    <n v="0.5"/>
    <n v="3.5144363484713108E-2"/>
    <n v="15.428571428571427"/>
  </r>
  <r>
    <x v="7"/>
    <s v="BOE"/>
    <x v="9"/>
    <x v="0"/>
    <s v="RGB"/>
    <s v="VTE"/>
    <s v="FMM"/>
    <s v="HTL"/>
    <s v="Idemitsu Kosan"/>
    <n v="0.5"/>
    <n v="3.5144363484713108E-2"/>
    <n v="15.428571428571427"/>
  </r>
  <r>
    <x v="7"/>
    <s v="BOE"/>
    <x v="9"/>
    <x v="0"/>
    <s v="RGB"/>
    <s v="VTE"/>
    <s v="FMM"/>
    <s v="n/p_CGL"/>
    <s v="Novaled"/>
    <n v="1"/>
    <n v="9.6923789131801899E-2"/>
    <n v="9"/>
  </r>
  <r>
    <x v="7"/>
    <s v="BOE"/>
    <x v="9"/>
    <x v="0"/>
    <s v="RGB"/>
    <s v="VTE"/>
    <s v="FMM"/>
    <s v="P_Dopant"/>
    <s v="Novaled"/>
    <n v="1"/>
    <n v="0.39005575128192149"/>
    <n v="1.6320000000000001"/>
  </r>
  <r>
    <x v="7"/>
    <s v="BOE"/>
    <x v="9"/>
    <x v="0"/>
    <s v="RGB"/>
    <s v="VTE"/>
    <s v="FMM"/>
    <s v="R_Dopant"/>
    <s v="UDC"/>
    <n v="1"/>
    <n v="0.54423767061081896"/>
    <n v="2.454545454545455"/>
  </r>
  <r>
    <x v="7"/>
    <s v="BOE"/>
    <x v="9"/>
    <x v="0"/>
    <s v="RGB"/>
    <s v="VTE"/>
    <s v="FMM"/>
    <s v="R_Host"/>
    <s v="Duksan Neolux"/>
    <n v="0.15"/>
    <n v="0.24819801545913212"/>
    <n v="9.8181818181818166"/>
  </r>
  <r>
    <x v="7"/>
    <s v="BOE"/>
    <x v="9"/>
    <x v="0"/>
    <s v="RGB"/>
    <s v="VTE"/>
    <s v="FMM"/>
    <s v="R_Host"/>
    <s v="DuPont"/>
    <n v="0.65"/>
    <n v="1.0755247336562392"/>
    <n v="42.54545454545454"/>
  </r>
  <r>
    <x v="7"/>
    <s v="BOE"/>
    <x v="9"/>
    <x v="0"/>
    <s v="RGB"/>
    <s v="VTE"/>
    <s v="FMM"/>
    <s v="R_Host"/>
    <s v="Unknown"/>
    <n v="0.2"/>
    <n v="0.33093068727884278"/>
    <n v="13.09090909090909"/>
  </r>
  <r>
    <x v="7"/>
    <s v="BOE"/>
    <x v="9"/>
    <x v="0"/>
    <s v="RGB"/>
    <s v="VTE"/>
    <s v="FMM"/>
    <s v="R_Prime"/>
    <s v="LTOM"/>
    <n v="1"/>
    <n v="0.47606963644292027"/>
    <n v="55"/>
  </r>
  <r>
    <x v="7"/>
    <s v="China Star"/>
    <x v="0"/>
    <x v="0"/>
    <s v="RGB"/>
    <s v="VTE"/>
    <s v="FMM"/>
    <s v="aETL"/>
    <s v="LG Chem"/>
    <n v="1"/>
    <n v="7.2839915750865165"/>
    <n v="316.34999999999997"/>
  </r>
  <r>
    <x v="7"/>
    <s v="China Star"/>
    <x v="0"/>
    <x v="0"/>
    <s v="RGB"/>
    <s v="VTE"/>
    <s v="FMM"/>
    <s v="B_Dopant"/>
    <s v="UIV"/>
    <n v="1"/>
    <n v="4.9353194209619495"/>
    <n v="20.631521739130434"/>
  </r>
  <r>
    <x v="7"/>
    <s v="China Star"/>
    <x v="0"/>
    <x v="0"/>
    <s v="RGB"/>
    <s v="VTE"/>
    <s v="FMM"/>
    <s v="B_Host"/>
    <s v="Idemitsu Kosan"/>
    <n v="0.6"/>
    <n v="6.8371929589042999"/>
    <n v="247.57826086956518"/>
  </r>
  <r>
    <x v="7"/>
    <s v="China Star"/>
    <x v="0"/>
    <x v="0"/>
    <s v="RGB"/>
    <s v="VTE"/>
    <s v="FMM"/>
    <s v="B_Host"/>
    <s v="LG Chem"/>
    <n v="0.4"/>
    <n v="4.558128639269535"/>
    <n v="165.05217391304348"/>
  </r>
  <r>
    <x v="7"/>
    <s v="China Star"/>
    <x v="0"/>
    <x v="0"/>
    <s v="RGB"/>
    <s v="VTE"/>
    <s v="FMM"/>
    <s v="B_Prime"/>
    <s v="Idemitsu Kosan"/>
    <n v="0.5"/>
    <n v="4.2106255287002208"/>
    <n v="461.34375000000006"/>
  </r>
  <r>
    <x v="7"/>
    <s v="China Star"/>
    <x v="0"/>
    <x v="0"/>
    <s v="RGB"/>
    <s v="VTE"/>
    <s v="FMM"/>
    <s v="B_Prime"/>
    <s v="Merck"/>
    <n v="0.3"/>
    <n v="2.5263753172201322"/>
    <n v="276.80624999999998"/>
  </r>
  <r>
    <x v="7"/>
    <s v="China Star"/>
    <x v="0"/>
    <x v="0"/>
    <s v="RGB"/>
    <s v="VTE"/>
    <s v="FMM"/>
    <s v="B_Prime"/>
    <s v="Unknown"/>
    <n v="0.2"/>
    <n v="1.6842502114800881"/>
    <n v="184.53750000000002"/>
  </r>
  <r>
    <x v="7"/>
    <s v="China Star"/>
    <x v="0"/>
    <x v="0"/>
    <s v="RGB"/>
    <s v="VTE"/>
    <s v="FMM"/>
    <s v="CPL"/>
    <s v="Unknown"/>
    <n v="1"/>
    <n v="1.1558297721574837"/>
    <n v="664.33499999999992"/>
  </r>
  <r>
    <x v="7"/>
    <s v="China Star"/>
    <x v="0"/>
    <x v="0"/>
    <s v="RGB"/>
    <s v="VTE"/>
    <s v="FMM"/>
    <s v="EIL"/>
    <s v="Jilin OLED"/>
    <n v="1"/>
    <n v="0.12800901034198994"/>
    <n v="253.08"/>
  </r>
  <r>
    <x v="7"/>
    <s v="China Star"/>
    <x v="0"/>
    <x v="0"/>
    <s v="RGB"/>
    <s v="VTE"/>
    <s v="FMM"/>
    <s v="ETL"/>
    <s v="Idemitsu Kosan"/>
    <n v="0.1"/>
    <n v="0.63030808220194467"/>
    <n v="30.369599999999995"/>
  </r>
  <r>
    <x v="7"/>
    <s v="China Star"/>
    <x v="0"/>
    <x v="0"/>
    <s v="RGB"/>
    <s v="VTE"/>
    <s v="FMM"/>
    <s v="ETL"/>
    <s v="LG Chem"/>
    <n v="0.6"/>
    <n v="3.7818484932116672"/>
    <n v="182.21759999999995"/>
  </r>
  <r>
    <x v="7"/>
    <s v="China Star"/>
    <x v="0"/>
    <x v="0"/>
    <s v="RGB"/>
    <s v="VTE"/>
    <s v="FMM"/>
    <s v="ETL"/>
    <s v="Unknown"/>
    <n v="0.3"/>
    <n v="1.8909242466058336"/>
    <n v="91.108799999999974"/>
  </r>
  <r>
    <x v="7"/>
    <s v="China Star"/>
    <x v="0"/>
    <x v="0"/>
    <s v="RGB"/>
    <s v="VTE"/>
    <s v="FMM"/>
    <s v="G_Dopant"/>
    <s v="UDC"/>
    <n v="1"/>
    <n v="21.525137810202917"/>
    <n v="40.195058823529401"/>
  </r>
  <r>
    <x v="7"/>
    <s v="China Star"/>
    <x v="0"/>
    <x v="0"/>
    <s v="RGB"/>
    <s v="VTE"/>
    <s v="FMM"/>
    <s v="G_Host"/>
    <s v="LG Chem"/>
    <n v="0.6"/>
    <n v="10.43120066105714"/>
    <n v="450.24697674418599"/>
  </r>
  <r>
    <x v="7"/>
    <s v="China Star"/>
    <x v="0"/>
    <x v="0"/>
    <s v="RGB"/>
    <s v="VTE"/>
    <s v="FMM"/>
    <s v="G_Host"/>
    <s v="Samsung SDI"/>
    <n v="0.4"/>
    <n v="6.9541337740380946"/>
    <n v="300.16465116279068"/>
  </r>
  <r>
    <x v="7"/>
    <s v="China Star"/>
    <x v="0"/>
    <x v="0"/>
    <s v="RGB"/>
    <s v="VTE"/>
    <s v="FMM"/>
    <s v="G_Prime"/>
    <s v="Jilin OLED"/>
    <n v="0.8"/>
    <n v="4.7816865933925197"/>
    <n v="591.61558441558441"/>
  </r>
  <r>
    <x v="7"/>
    <s v="China Star"/>
    <x v="0"/>
    <x v="0"/>
    <s v="RGB"/>
    <s v="VTE"/>
    <s v="FMM"/>
    <s v="G_Prime"/>
    <s v="Merck"/>
    <n v="0.2"/>
    <n v="1.1954216483481299"/>
    <n v="147.9038961038961"/>
  </r>
  <r>
    <x v="7"/>
    <s v="China Star"/>
    <x v="0"/>
    <x v="0"/>
    <s v="RGB"/>
    <s v="VTE"/>
    <s v="FMM"/>
    <s v="HIL"/>
    <s v="Unknown"/>
    <n v="1"/>
    <n v="0.31741992488395715"/>
    <n v="151.84800000000001"/>
  </r>
  <r>
    <x v="7"/>
    <s v="China Star"/>
    <x v="0"/>
    <x v="0"/>
    <s v="RGB"/>
    <s v="VTE"/>
    <s v="FMM"/>
    <s v="HTL"/>
    <s v="Merck"/>
    <n v="0.6"/>
    <n v="2.0368490438244233"/>
    <n v="976.1657142857141"/>
  </r>
  <r>
    <x v="7"/>
    <s v="China Star"/>
    <x v="0"/>
    <x v="0"/>
    <s v="RGB"/>
    <s v="VTE"/>
    <s v="FMM"/>
    <s v="HTL"/>
    <s v="Unknown"/>
    <n v="0.4"/>
    <n v="1.3578993625496156"/>
    <n v="650.77714285714285"/>
  </r>
  <r>
    <x v="7"/>
    <s v="China Star"/>
    <x v="0"/>
    <x v="0"/>
    <s v="RGB"/>
    <s v="VTE"/>
    <s v="FMM"/>
    <s v="P_Dopant"/>
    <s v="Novaled"/>
    <n v="0.4"/>
    <n v="1.8017019854711103"/>
    <n v="8.6047200000000004"/>
  </r>
  <r>
    <x v="7"/>
    <s v="China Star"/>
    <x v="0"/>
    <x v="0"/>
    <s v="RGB"/>
    <s v="VTE"/>
    <s v="FMM"/>
    <s v="P_Dopant"/>
    <s v="Unknown"/>
    <n v="0.6"/>
    <n v="2.7025529782066653"/>
    <n v="12.907080000000001"/>
  </r>
  <r>
    <x v="7"/>
    <s v="China Star"/>
    <x v="0"/>
    <x v="0"/>
    <s v="RGB"/>
    <s v="VTE"/>
    <s v="FMM"/>
    <s v="R_Dopant"/>
    <s v="UDC"/>
    <n v="1"/>
    <n v="6.6455607407523134"/>
    <n v="25.592359550561799"/>
  </r>
  <r>
    <x v="7"/>
    <s v="China Star"/>
    <x v="0"/>
    <x v="0"/>
    <s v="RGB"/>
    <s v="VTE"/>
    <s v="FMM"/>
    <s v="R_Host"/>
    <s v="DuPont"/>
    <n v="0.8"/>
    <n v="14.308658606381972"/>
    <n v="597.15505617977522"/>
  </r>
  <r>
    <x v="7"/>
    <s v="China Star"/>
    <x v="0"/>
    <x v="0"/>
    <s v="RGB"/>
    <s v="VTE"/>
    <s v="FMM"/>
    <s v="R_Host"/>
    <s v="Unknown"/>
    <n v="0.2"/>
    <n v="3.5771646515954929"/>
    <n v="149.2887640449438"/>
  </r>
  <r>
    <x v="7"/>
    <s v="China Star"/>
    <x v="0"/>
    <x v="0"/>
    <s v="RGB"/>
    <s v="VTE"/>
    <s v="FMM"/>
    <s v="R_Prime"/>
    <s v="Jilin OLED"/>
    <n v="0.5"/>
    <n v="8.1143996049181499"/>
    <n v="988.59375"/>
  </r>
  <r>
    <x v="7"/>
    <s v="China Star"/>
    <x v="0"/>
    <x v="0"/>
    <s v="RGB"/>
    <s v="VTE"/>
    <s v="FMM"/>
    <s v="R_Prime"/>
    <s v="LTOM"/>
    <n v="0.5"/>
    <n v="8.1143996049181499"/>
    <n v="988.59375"/>
  </r>
  <r>
    <x v="7"/>
    <s v="China Star"/>
    <x v="2"/>
    <x v="1"/>
    <s v="RGB"/>
    <s v="VTE"/>
    <s v="FMM"/>
    <s v="CPL"/>
    <s v="UIV"/>
    <n v="1"/>
    <n v="2.3291957111061294"/>
    <n v="397.521117"/>
  </r>
  <r>
    <x v="7"/>
    <s v="China Star"/>
    <x v="2"/>
    <x v="1"/>
    <s v="RGB"/>
    <s v="VTE"/>
    <s v="FMM"/>
    <s v="EIL"/>
    <s v="Unknown"/>
    <n v="1"/>
    <n v="3.6564264230250908E-2"/>
    <n v="56.788731000000006"/>
  </r>
  <r>
    <x v="7"/>
    <s v="China Star"/>
    <x v="2"/>
    <x v="1"/>
    <s v="RGB"/>
    <s v="IJP"/>
    <s v="FMM"/>
    <s v="EML_B"/>
    <s v="Unknown"/>
    <n v="1"/>
    <n v="22.648232798719516"/>
    <n v="697.49923722352969"/>
  </r>
  <r>
    <x v="7"/>
    <s v="China Star"/>
    <x v="2"/>
    <x v="1"/>
    <s v="RGB"/>
    <s v="IJP"/>
    <s v="FMM"/>
    <s v="EML_G"/>
    <s v="Unknown"/>
    <n v="1"/>
    <n v="22.670874158128353"/>
    <n v="697.49923722352969"/>
  </r>
  <r>
    <x v="7"/>
    <s v="China Star"/>
    <x v="2"/>
    <x v="1"/>
    <s v="RGB"/>
    <s v="IJP"/>
    <s v="FMM"/>
    <s v="EML_R"/>
    <s v="Unknown"/>
    <n v="1"/>
    <n v="22.740644377821333"/>
    <n v="697.49923722352969"/>
  </r>
  <r>
    <x v="7"/>
    <s v="China Star"/>
    <x v="2"/>
    <x v="1"/>
    <s v="RGB"/>
    <s v="VTE"/>
    <s v="FMM"/>
    <s v="ETL"/>
    <s v="Unknown"/>
    <n v="1"/>
    <n v="2.8790168275549761"/>
    <n v="170.36619300000001"/>
  </r>
  <r>
    <x v="7"/>
    <s v="China Star"/>
    <x v="2"/>
    <x v="1"/>
    <s v="RGB"/>
    <s v="IJP"/>
    <s v="FMM"/>
    <s v="HIL_B"/>
    <s v="Unknown"/>
    <n v="0.5"/>
    <n v="0.46061082838148149"/>
    <n v="697.49923722352969"/>
  </r>
  <r>
    <x v="7"/>
    <s v="China Star"/>
    <x v="2"/>
    <x v="1"/>
    <s v="RGB"/>
    <s v="IJP"/>
    <s v="FMM"/>
    <s v="HIL_B"/>
    <s v="Unknown"/>
    <n v="0.5"/>
    <n v="0.46061082838148149"/>
    <n v="697.49923722352969"/>
  </r>
  <r>
    <x v="7"/>
    <s v="China Star"/>
    <x v="2"/>
    <x v="1"/>
    <s v="RGB"/>
    <s v="IJP"/>
    <s v="FMM"/>
    <s v="HIL_G"/>
    <s v="Unknown"/>
    <n v="0.5"/>
    <n v="0.69481868049796958"/>
    <n v="1046.2488558352945"/>
  </r>
  <r>
    <x v="7"/>
    <s v="China Star"/>
    <x v="2"/>
    <x v="1"/>
    <s v="RGB"/>
    <s v="IJP"/>
    <s v="FMM"/>
    <s v="HIL_G"/>
    <s v="Unknown"/>
    <n v="0.5"/>
    <n v="0.69481868049796958"/>
    <n v="1046.2488558352945"/>
  </r>
  <r>
    <x v="7"/>
    <s v="China Star"/>
    <x v="2"/>
    <x v="1"/>
    <s v="RGB"/>
    <s v="IJP"/>
    <s v="FMM"/>
    <s v="HIL_R"/>
    <s v="Unknown"/>
    <n v="0.5"/>
    <n v="0.92503738716299166"/>
    <n v="1394.9984744470594"/>
  </r>
  <r>
    <x v="7"/>
    <s v="China Star"/>
    <x v="2"/>
    <x v="1"/>
    <s v="RGB"/>
    <s v="IJP"/>
    <s v="FMM"/>
    <s v="HIL_R"/>
    <s v="Unknown"/>
    <n v="0.5"/>
    <n v="0.92503738716299166"/>
    <n v="1394.9984744470594"/>
  </r>
  <r>
    <x v="7"/>
    <s v="China Star"/>
    <x v="2"/>
    <x v="1"/>
    <s v="RGB"/>
    <s v="IJP"/>
    <s v="FMM"/>
    <s v="IL_B"/>
    <s v="Unknown"/>
    <n v="0.5"/>
    <n v="0.17291133641788359"/>
    <n v="523.12442791764727"/>
  </r>
  <r>
    <x v="7"/>
    <s v="China Star"/>
    <x v="2"/>
    <x v="1"/>
    <s v="RGB"/>
    <s v="IJP"/>
    <s v="FMM"/>
    <s v="IL_B"/>
    <s v="Unknown"/>
    <n v="0.5"/>
    <n v="0.17291133641788359"/>
    <n v="523.12442791764727"/>
  </r>
  <r>
    <x v="7"/>
    <s v="China Star"/>
    <x v="2"/>
    <x v="1"/>
    <s v="RGB"/>
    <s v="IJP"/>
    <s v="FMM"/>
    <s v="IL_G"/>
    <s v="Unknown"/>
    <n v="0.5"/>
    <n v="0.17333186131873887"/>
    <n v="523.12442791764727"/>
  </r>
  <r>
    <x v="7"/>
    <s v="China Star"/>
    <x v="2"/>
    <x v="1"/>
    <s v="RGB"/>
    <s v="IJP"/>
    <s v="FMM"/>
    <s v="IL_G"/>
    <s v="Unknown"/>
    <n v="0.5"/>
    <n v="0.17333186131873887"/>
    <n v="523.12442791764727"/>
  </r>
  <r>
    <x v="7"/>
    <s v="China Star"/>
    <x v="2"/>
    <x v="1"/>
    <s v="RGB"/>
    <s v="IJP"/>
    <s v="FMM"/>
    <s v="IL_R"/>
    <s v="Unknown"/>
    <n v="0.5"/>
    <n v="0.17264144584072066"/>
    <n v="523.12442791764727"/>
  </r>
  <r>
    <x v="7"/>
    <s v="China Star"/>
    <x v="2"/>
    <x v="1"/>
    <s v="RGB"/>
    <s v="IJP"/>
    <s v="FMM"/>
    <s v="IL_R"/>
    <s v="Unknown"/>
    <n v="0.5"/>
    <n v="0.17264144584072066"/>
    <n v="523.12442791764727"/>
  </r>
  <r>
    <x v="7"/>
    <s v="EDO"/>
    <x v="8"/>
    <x v="1"/>
    <s v="RGB"/>
    <s v="VTE"/>
    <s v="FMM"/>
    <s v="aETL"/>
    <s v="Solus AM"/>
    <n v="1"/>
    <n v="1.0977053293180483"/>
    <n v="66"/>
  </r>
  <r>
    <x v="7"/>
    <s v="EDO"/>
    <x v="8"/>
    <x v="1"/>
    <s v="RGB"/>
    <s v="VTE"/>
    <s v="FMM"/>
    <s v="B_Dopant"/>
    <s v="Idemitsu Kosan"/>
    <n v="0.1"/>
    <n v="4.7921027188344428E-2"/>
    <n v="0.31263157894736843"/>
  </r>
  <r>
    <x v="7"/>
    <s v="EDO"/>
    <x v="8"/>
    <x v="1"/>
    <s v="RGB"/>
    <s v="VTE"/>
    <s v="FMM"/>
    <s v="B_Dopant"/>
    <s v="SK JNC"/>
    <n v="0.9"/>
    <n v="0.43128924469509983"/>
    <n v="2.8136842105263158"/>
  </r>
  <r>
    <x v="7"/>
    <s v="EDO"/>
    <x v="8"/>
    <x v="1"/>
    <s v="RGB"/>
    <s v="VTE"/>
    <s v="FMM"/>
    <s v="B_Host"/>
    <s v="Idemitsu Kosan"/>
    <n v="0.2"/>
    <n v="0.19170696384106947"/>
    <n v="12.505263157894737"/>
  </r>
  <r>
    <x v="7"/>
    <s v="EDO"/>
    <x v="8"/>
    <x v="1"/>
    <s v="RGB"/>
    <s v="VTE"/>
    <s v="FMM"/>
    <s v="B_Host"/>
    <s v="Lumilan"/>
    <n v="0.8"/>
    <n v="0.76682785536427789"/>
    <n v="50.021052631578947"/>
  </r>
  <r>
    <x v="7"/>
    <s v="EDO"/>
    <x v="8"/>
    <x v="1"/>
    <s v="RGB"/>
    <s v="VTE"/>
    <s v="FMM"/>
    <s v="B_Prime"/>
    <s v="Unknown"/>
    <n v="1"/>
    <n v="0.93188968144839701"/>
    <n v="132"/>
  </r>
  <r>
    <x v="7"/>
    <s v="EDO"/>
    <x v="8"/>
    <x v="1"/>
    <s v="RGB"/>
    <s v="VTE"/>
    <s v="FMM"/>
    <s v="CPL"/>
    <s v="Unknown"/>
    <n v="1"/>
    <n v="9.869066818637913E-2"/>
    <n v="118.79999999999998"/>
  </r>
  <r>
    <x v="7"/>
    <s v="EDO"/>
    <x v="8"/>
    <x v="1"/>
    <s v="RGB"/>
    <s v="VTE"/>
    <s v="FMM"/>
    <s v="EIL"/>
    <s v="Unknown"/>
    <n v="1"/>
    <n v="1.0983147635958285E-2"/>
    <n v="26.400000000000002"/>
  </r>
  <r>
    <x v="7"/>
    <s v="EDO"/>
    <x v="8"/>
    <x v="1"/>
    <s v="RGB"/>
    <s v="VTE"/>
    <s v="FMM"/>
    <s v="ETL"/>
    <s v="Merck"/>
    <n v="0.2"/>
    <n v="0.17707832141931068"/>
    <n v="11.879999999999997"/>
  </r>
  <r>
    <x v="7"/>
    <s v="EDO"/>
    <x v="8"/>
    <x v="1"/>
    <s v="RGB"/>
    <s v="VTE"/>
    <s v="FMM"/>
    <s v="ETL"/>
    <s v="Unknown"/>
    <n v="0.8"/>
    <n v="0.70831328567724272"/>
    <n v="47.519999999999989"/>
  </r>
  <r>
    <x v="7"/>
    <s v="EDO"/>
    <x v="8"/>
    <x v="1"/>
    <s v="RGB"/>
    <s v="VTE"/>
    <s v="FMM"/>
    <s v="G_Dopant"/>
    <s v="Summer Sprout"/>
    <n v="0.9"/>
    <n v="1.8678912822876959"/>
    <n v="9.0533793103448286"/>
  </r>
  <r>
    <x v="7"/>
    <s v="EDO"/>
    <x v="8"/>
    <x v="1"/>
    <s v="RGB"/>
    <s v="VTE"/>
    <s v="FMM"/>
    <s v="G_Dopant"/>
    <s v="UDC"/>
    <n v="0.1"/>
    <n v="0.207543475809744"/>
    <n v="1.0059310344827588"/>
  </r>
  <r>
    <x v="7"/>
    <s v="EDO"/>
    <x v="8"/>
    <x v="1"/>
    <s v="RGB"/>
    <s v="VTE"/>
    <s v="FMM"/>
    <s v="G_Host"/>
    <s v="Unknown"/>
    <n v="1"/>
    <n v="2.8383978862957213"/>
    <n v="154.75862068965517"/>
  </r>
  <r>
    <x v="7"/>
    <s v="EDO"/>
    <x v="8"/>
    <x v="1"/>
    <s v="RGB"/>
    <s v="VTE"/>
    <s v="FMM"/>
    <s v="G_Prime"/>
    <s v="Unknown"/>
    <n v="1"/>
    <n v="1.4774597142825197"/>
    <n v="198"/>
  </r>
  <r>
    <x v="7"/>
    <s v="EDO"/>
    <x v="8"/>
    <x v="1"/>
    <s v="RGB"/>
    <s v="VTE"/>
    <s v="FMM"/>
    <s v="HIL"/>
    <s v="Unknown"/>
    <n v="1"/>
    <n v="2.6270335908078216E-2"/>
    <n v="31.68"/>
  </r>
  <r>
    <x v="7"/>
    <s v="EDO"/>
    <x v="8"/>
    <x v="1"/>
    <s v="RGB"/>
    <s v="VTE"/>
    <s v="FMM"/>
    <s v="HTL"/>
    <s v="Aglaia Tech"/>
    <n v="0.9"/>
    <n v="0.29684819346058811"/>
    <n v="305.48571428571427"/>
  </r>
  <r>
    <x v="7"/>
    <s v="EDO"/>
    <x v="8"/>
    <x v="1"/>
    <s v="RGB"/>
    <s v="VTE"/>
    <s v="FMM"/>
    <s v="HTL"/>
    <s v="Merck"/>
    <n v="0.1"/>
    <n v="3.298313260673201E-2"/>
    <n v="33.942857142857136"/>
  </r>
  <r>
    <x v="7"/>
    <s v="EDO"/>
    <x v="8"/>
    <x v="1"/>
    <s v="RGB"/>
    <s v="VTE"/>
    <s v="FMM"/>
    <s v="P_Dopant"/>
    <s v="Novaled"/>
    <n v="0.1"/>
    <n v="8.5816053934255981E-2"/>
    <n v="0.44880000000000003"/>
  </r>
  <r>
    <x v="7"/>
    <s v="EDO"/>
    <x v="8"/>
    <x v="1"/>
    <s v="RGB"/>
    <s v="VTE"/>
    <s v="FMM"/>
    <s v="P_Dopant"/>
    <s v="Summer Sprout"/>
    <n v="0.9"/>
    <n v="0.77234448540830369"/>
    <n v="4.0392000000000001"/>
  </r>
  <r>
    <x v="7"/>
    <s v="EDO"/>
    <x v="8"/>
    <x v="1"/>
    <s v="RGB"/>
    <s v="VTE"/>
    <s v="FMM"/>
    <s v="R_Dopant"/>
    <s v="Summer Sprout"/>
    <n v="0.9"/>
    <n v="0.95639778751523596"/>
    <n v="5.7963956043956051"/>
  </r>
  <r>
    <x v="7"/>
    <s v="EDO"/>
    <x v="8"/>
    <x v="1"/>
    <s v="RGB"/>
    <s v="VTE"/>
    <s v="FMM"/>
    <s v="R_Dopant"/>
    <s v="UDC"/>
    <n v="0.1"/>
    <n v="0.10626642083502623"/>
    <n v="0.64404395604395615"/>
  </r>
  <r>
    <x v="7"/>
    <s v="EDO"/>
    <x v="8"/>
    <x v="1"/>
    <s v="RGB"/>
    <s v="VTE"/>
    <s v="FMM"/>
    <s v="R_Host"/>
    <s v="DuPont"/>
    <n v="0.1"/>
    <n v="0.28299650505786667"/>
    <n v="16.101098901098901"/>
  </r>
  <r>
    <x v="7"/>
    <s v="EDO"/>
    <x v="8"/>
    <x v="1"/>
    <s v="RGB"/>
    <s v="VTE"/>
    <s v="FMM"/>
    <s v="R_Host"/>
    <s v="Summer Sprout"/>
    <n v="0.9"/>
    <n v="2.5469685455208002"/>
    <n v="144.90989010989011"/>
  </r>
  <r>
    <x v="7"/>
    <s v="EDO"/>
    <x v="8"/>
    <x v="1"/>
    <s v="RGB"/>
    <s v="VTE"/>
    <s v="FMM"/>
    <s v="R_Prime"/>
    <s v="Jilin OLED"/>
    <n v="0.4"/>
    <n v="1.0296074118830032"/>
    <n v="137.28"/>
  </r>
  <r>
    <x v="7"/>
    <s v="EDO"/>
    <x v="8"/>
    <x v="1"/>
    <s v="RGB"/>
    <s v="VTE"/>
    <s v="FMM"/>
    <s v="R_Prime"/>
    <s v="LTOM"/>
    <n v="0.6"/>
    <n v="1.5444111178245048"/>
    <n v="205.92000000000002"/>
  </r>
  <r>
    <x v="7"/>
    <s v="EDO"/>
    <x v="0"/>
    <x v="0"/>
    <s v="RGB"/>
    <s v="VTE"/>
    <s v="FMM"/>
    <s v="aETL"/>
    <s v="Solus AM"/>
    <n v="1"/>
    <n v="4.365204511036378"/>
    <n v="189.58457500000003"/>
  </r>
  <r>
    <x v="7"/>
    <s v="EDO"/>
    <x v="0"/>
    <x v="0"/>
    <s v="RGB"/>
    <s v="VTE"/>
    <s v="FMM"/>
    <s v="B_Dopant"/>
    <s v="Idemitsu Kosan"/>
    <n v="0.1"/>
    <n v="0.29576748377187217"/>
    <n v="1.2364211413043482"/>
  </r>
  <r>
    <x v="7"/>
    <s v="EDO"/>
    <x v="0"/>
    <x v="0"/>
    <s v="RGB"/>
    <s v="VTE"/>
    <s v="FMM"/>
    <s v="B_Dopant"/>
    <s v="Sunera"/>
    <n v="0.9"/>
    <n v="2.661907353946849"/>
    <n v="11.127790271739132"/>
  </r>
  <r>
    <x v="7"/>
    <s v="EDO"/>
    <x v="0"/>
    <x v="0"/>
    <s v="RGB"/>
    <s v="VTE"/>
    <s v="FMM"/>
    <s v="B_Host"/>
    <s v="Idemitsu Kosan"/>
    <n v="0.2"/>
    <n v="1.365814573844228"/>
    <n v="49.456845652173925"/>
  </r>
  <r>
    <x v="7"/>
    <s v="EDO"/>
    <x v="0"/>
    <x v="0"/>
    <s v="RGB"/>
    <s v="VTE"/>
    <s v="FMM"/>
    <s v="B_Host"/>
    <s v="Lumilan"/>
    <n v="0.8"/>
    <n v="5.463258295376912"/>
    <n v="197.8273826086957"/>
  </r>
  <r>
    <x v="7"/>
    <s v="EDO"/>
    <x v="0"/>
    <x v="0"/>
    <s v="RGB"/>
    <s v="VTE"/>
    <s v="FMM"/>
    <s v="B_Prime"/>
    <s v="Unknown"/>
    <n v="1"/>
    <n v="5.0467498109232292"/>
    <n v="552.95501041666682"/>
  </r>
  <r>
    <x v="7"/>
    <s v="EDO"/>
    <x v="0"/>
    <x v="0"/>
    <s v="RGB"/>
    <s v="VTE"/>
    <s v="FMM"/>
    <s v="CPL"/>
    <s v="Unknown"/>
    <n v="1"/>
    <n v="0.69267424095724173"/>
    <n v="398.12760750000001"/>
  </r>
  <r>
    <x v="7"/>
    <s v="EDO"/>
    <x v="0"/>
    <x v="0"/>
    <s v="RGB"/>
    <s v="VTE"/>
    <s v="FMM"/>
    <s v="EIL"/>
    <s v="Unknown"/>
    <n v="1"/>
    <n v="7.6714189416332457E-2"/>
    <n v="151.66766000000004"/>
  </r>
  <r>
    <x v="7"/>
    <s v="EDO"/>
    <x v="0"/>
    <x v="0"/>
    <s v="RGB"/>
    <s v="VTE"/>
    <s v="FMM"/>
    <s v="ETL"/>
    <s v="Merck"/>
    <n v="0.2"/>
    <n v="0.75547140751269648"/>
    <n v="36.400238399999999"/>
  </r>
  <r>
    <x v="7"/>
    <s v="EDO"/>
    <x v="0"/>
    <x v="0"/>
    <s v="RGB"/>
    <s v="VTE"/>
    <s v="FMM"/>
    <s v="ETL"/>
    <s v="Unknown"/>
    <n v="0.8"/>
    <n v="3.0218856300507859"/>
    <n v="145.6009536"/>
  </r>
  <r>
    <x v="7"/>
    <s v="EDO"/>
    <x v="0"/>
    <x v="0"/>
    <s v="RGB"/>
    <s v="VTE"/>
    <s v="FMM"/>
    <s v="G_Dopant"/>
    <s v="Summer Sprout"/>
    <n v="1"/>
    <n v="12.899744281851595"/>
    <n v="24.088393058823527"/>
  </r>
  <r>
    <x v="7"/>
    <s v="EDO"/>
    <x v="0"/>
    <x v="0"/>
    <s v="RGB"/>
    <s v="VTE"/>
    <s v="FMM"/>
    <s v="G_Host"/>
    <s v="Unknown"/>
    <n v="1"/>
    <n v="10.418812202024329"/>
    <n v="449.71224767441868"/>
  </r>
  <r>
    <x v="7"/>
    <s v="EDO"/>
    <x v="0"/>
    <x v="0"/>
    <s v="RGB"/>
    <s v="VTE"/>
    <s v="FMM"/>
    <s v="G_Prime"/>
    <s v="Unknown"/>
    <n v="1"/>
    <n v="3.5820057712641016"/>
    <n v="443.18472077922087"/>
  </r>
  <r>
    <x v="7"/>
    <s v="EDO"/>
    <x v="0"/>
    <x v="0"/>
    <s v="RGB"/>
    <s v="VTE"/>
    <s v="FMM"/>
    <s v="HIL"/>
    <s v="Unknown"/>
    <n v="1"/>
    <n v="0.19022576752222842"/>
    <n v="91.000596000000016"/>
  </r>
  <r>
    <x v="7"/>
    <s v="EDO"/>
    <x v="0"/>
    <x v="0"/>
    <s v="RGB"/>
    <s v="VTE"/>
    <s v="FMM"/>
    <s v="HTL"/>
    <s v="Aglaia Tech"/>
    <n v="0.9"/>
    <n v="1.8309870095429577"/>
    <n v="877.50574714285722"/>
  </r>
  <r>
    <x v="7"/>
    <s v="EDO"/>
    <x v="0"/>
    <x v="0"/>
    <s v="RGB"/>
    <s v="VTE"/>
    <s v="FMM"/>
    <s v="HTL"/>
    <s v="Merck"/>
    <n v="0.1"/>
    <n v="0.20344300106032864"/>
    <n v="97.500638571428595"/>
  </r>
  <r>
    <x v="7"/>
    <s v="EDO"/>
    <x v="0"/>
    <x v="0"/>
    <s v="RGB"/>
    <s v="VTE"/>
    <s v="FMM"/>
    <s v="P_Dopant"/>
    <s v="Novaled"/>
    <n v="0.1"/>
    <n v="0.26993433316911386"/>
    <n v="1.2891751100000004"/>
  </r>
  <r>
    <x v="7"/>
    <s v="EDO"/>
    <x v="0"/>
    <x v="0"/>
    <s v="RGB"/>
    <s v="VTE"/>
    <s v="FMM"/>
    <s v="P_Dopant"/>
    <s v="Summer Sprout"/>
    <n v="0.9"/>
    <n v="2.4294089985220242"/>
    <n v="11.602575990000004"/>
  </r>
  <r>
    <x v="7"/>
    <s v="EDO"/>
    <x v="0"/>
    <x v="0"/>
    <s v="RGB"/>
    <s v="VTE"/>
    <s v="FMM"/>
    <s v="R_Dopant"/>
    <s v="Summer Sprout"/>
    <n v="0.9"/>
    <n v="3.5843408497075746"/>
    <n v="13.803461191011239"/>
  </r>
  <r>
    <x v="7"/>
    <s v="EDO"/>
    <x v="0"/>
    <x v="0"/>
    <s v="RGB"/>
    <s v="VTE"/>
    <s v="FMM"/>
    <s v="R_Dopant"/>
    <s v="UDC"/>
    <n v="0.1"/>
    <n v="0.39826009441195281"/>
    <n v="1.5337179101123601"/>
  </r>
  <r>
    <x v="7"/>
    <s v="EDO"/>
    <x v="0"/>
    <x v="0"/>
    <s v="RGB"/>
    <s v="VTE"/>
    <s v="FMM"/>
    <s v="R_Host"/>
    <s v="DuPont"/>
    <n v="0.1"/>
    <n v="1.0718748856926739"/>
    <n v="44.733439044943829"/>
  </r>
  <r>
    <x v="7"/>
    <s v="EDO"/>
    <x v="0"/>
    <x v="0"/>
    <s v="RGB"/>
    <s v="VTE"/>
    <s v="FMM"/>
    <s v="R_Host"/>
    <s v="Summer Sprout"/>
    <n v="0.9"/>
    <n v="9.6468739712340632"/>
    <n v="402.60095140449442"/>
  </r>
  <r>
    <x v="7"/>
    <s v="EDO"/>
    <x v="0"/>
    <x v="0"/>
    <s v="RGB"/>
    <s v="VTE"/>
    <s v="FMM"/>
    <s v="R_Prime"/>
    <s v="Jilin OLED"/>
    <n v="0.5"/>
    <n v="4.8628575959493459"/>
    <n v="592.45179687500013"/>
  </r>
  <r>
    <x v="7"/>
    <s v="EDO"/>
    <x v="0"/>
    <x v="0"/>
    <s v="RGB"/>
    <s v="VTE"/>
    <s v="FMM"/>
    <s v="R_Prime"/>
    <s v="LTOM"/>
    <n v="0.5"/>
    <n v="4.8628575959493459"/>
    <n v="592.45179687500013"/>
  </r>
  <r>
    <x v="7"/>
    <s v="JDI"/>
    <x v="8"/>
    <x v="1"/>
    <s v="RGB"/>
    <s v="VTE"/>
    <s v="FMM"/>
    <s v="aETL"/>
    <s v="Solus AM"/>
    <n v="1"/>
    <n v="0.55232695192201242"/>
    <n v="33.208892999999989"/>
  </r>
  <r>
    <x v="7"/>
    <s v="JDI"/>
    <x v="8"/>
    <x v="1"/>
    <s v="RGB"/>
    <s v="VTE"/>
    <s v="FMM"/>
    <s v="B_Dopant"/>
    <s v="Idemitsu Kosan"/>
    <n v="0.5"/>
    <n v="0.12056092911725914"/>
    <n v="0.78652641315789462"/>
  </r>
  <r>
    <x v="7"/>
    <s v="JDI"/>
    <x v="8"/>
    <x v="1"/>
    <s v="RGB"/>
    <s v="VTE"/>
    <s v="FMM"/>
    <s v="B_Dopant"/>
    <s v="SFC"/>
    <n v="0.5"/>
    <n v="0.12056092911725914"/>
    <n v="0.78652641315789462"/>
  </r>
  <r>
    <x v="7"/>
    <s v="JDI"/>
    <x v="8"/>
    <x v="1"/>
    <s v="RGB"/>
    <s v="VTE"/>
    <s v="FMM"/>
    <s v="B_Host"/>
    <s v="Idemitsu Kosan"/>
    <n v="0.5"/>
    <n v="0.24115060793761151"/>
    <n v="15.730528263157893"/>
  </r>
  <r>
    <x v="7"/>
    <s v="JDI"/>
    <x v="8"/>
    <x v="1"/>
    <s v="RGB"/>
    <s v="VTE"/>
    <s v="FMM"/>
    <s v="B_Host"/>
    <s v="SFC"/>
    <n v="0.5"/>
    <n v="0.24115060793761151"/>
    <n v="15.730528263157893"/>
  </r>
  <r>
    <x v="7"/>
    <s v="JDI"/>
    <x v="8"/>
    <x v="1"/>
    <s v="RGB"/>
    <s v="VTE"/>
    <s v="FMM"/>
    <s v="B_Prime"/>
    <s v="DuPont"/>
    <n v="1"/>
    <n v="0.46889431392460451"/>
    <n v="66.417785999999992"/>
  </r>
  <r>
    <x v="7"/>
    <s v="JDI"/>
    <x v="8"/>
    <x v="1"/>
    <s v="RGB"/>
    <s v="VTE"/>
    <s v="FMM"/>
    <s v="CPL"/>
    <s v="Unknown"/>
    <n v="1"/>
    <n v="4.965769454393891E-2"/>
    <n v="59.776007399999976"/>
  </r>
  <r>
    <x v="7"/>
    <s v="JDI"/>
    <x v="8"/>
    <x v="1"/>
    <s v="RGB"/>
    <s v="VTE"/>
    <s v="FMM"/>
    <s v="EIL"/>
    <s v="Unknown"/>
    <n v="1"/>
    <n v="5.5263359794809324E-3"/>
    <n v="13.283557199999999"/>
  </r>
  <r>
    <x v="7"/>
    <s v="JDI"/>
    <x v="8"/>
    <x v="1"/>
    <s v="RGB"/>
    <s v="VTE"/>
    <s v="FMM"/>
    <s v="ETL"/>
    <s v="DuPont"/>
    <n v="0.4"/>
    <n v="0.1781992432919241"/>
    <n v="11.955201479999996"/>
  </r>
  <r>
    <x v="7"/>
    <s v="JDI"/>
    <x v="8"/>
    <x v="1"/>
    <s v="RGB"/>
    <s v="VTE"/>
    <s v="FMM"/>
    <s v="ETL"/>
    <s v="LG Chem"/>
    <n v="0.3"/>
    <n v="0.13364943246894306"/>
    <n v="8.9664011099999961"/>
  </r>
  <r>
    <x v="7"/>
    <s v="JDI"/>
    <x v="8"/>
    <x v="1"/>
    <s v="RGB"/>
    <s v="VTE"/>
    <s v="FMM"/>
    <s v="ETL"/>
    <s v="Merck"/>
    <n v="0.3"/>
    <n v="0.13364943246894306"/>
    <n v="8.9664011099999961"/>
  </r>
  <r>
    <x v="7"/>
    <s v="JDI"/>
    <x v="8"/>
    <x v="1"/>
    <s v="RGB"/>
    <s v="VTE"/>
    <s v="FMM"/>
    <s v="G_Dopant"/>
    <s v="UDC"/>
    <n v="1"/>
    <n v="1.0442862243960418"/>
    <n v="5.0614933468965511"/>
  </r>
  <r>
    <x v="7"/>
    <s v="JDI"/>
    <x v="8"/>
    <x v="1"/>
    <s v="RGB"/>
    <s v="VTE"/>
    <s v="FMM"/>
    <s v="G_Host"/>
    <s v="DuPont"/>
    <n v="0.5"/>
    <n v="0.71409130073803617"/>
    <n v="38.934564206896553"/>
  </r>
  <r>
    <x v="7"/>
    <s v="JDI"/>
    <x v="8"/>
    <x v="1"/>
    <s v="RGB"/>
    <s v="VTE"/>
    <s v="FMM"/>
    <s v="G_Host"/>
    <s v="Merck"/>
    <n v="0.2"/>
    <n v="0.28563652029521441"/>
    <n v="15.573825682758621"/>
  </r>
  <r>
    <x v="7"/>
    <s v="JDI"/>
    <x v="8"/>
    <x v="1"/>
    <s v="RGB"/>
    <s v="VTE"/>
    <s v="FMM"/>
    <s v="G_Host"/>
    <s v="Samsung SDI"/>
    <n v="0.3"/>
    <n v="0.42845478044282165"/>
    <n v="23.360738524137929"/>
  </r>
  <r>
    <x v="7"/>
    <s v="JDI"/>
    <x v="8"/>
    <x v="1"/>
    <s v="RGB"/>
    <s v="VTE"/>
    <s v="FMM"/>
    <s v="G_Prime"/>
    <s v="DuPont"/>
    <n v="1"/>
    <n v="0.7434060842942235"/>
    <n v="99.626678999999982"/>
  </r>
  <r>
    <x v="7"/>
    <s v="JDI"/>
    <x v="8"/>
    <x v="1"/>
    <s v="RGB"/>
    <s v="VTE"/>
    <s v="FMM"/>
    <s v="HIL"/>
    <s v="Unknown"/>
    <n v="1"/>
    <n v="1.3218314761294352E-2"/>
    <n v="15.940268639999998"/>
  </r>
  <r>
    <x v="7"/>
    <s v="JDI"/>
    <x v="8"/>
    <x v="1"/>
    <s v="RGB"/>
    <s v="VTE"/>
    <s v="FMM"/>
    <s v="HTL"/>
    <s v="Duksan Neolux"/>
    <n v="1"/>
    <n v="0.16595959417299611"/>
    <n v="170.78859257142852"/>
  </r>
  <r>
    <x v="7"/>
    <s v="JDI"/>
    <x v="8"/>
    <x v="1"/>
    <s v="RGB"/>
    <s v="VTE"/>
    <s v="FMM"/>
    <s v="P_Dopant"/>
    <s v="Novaled"/>
    <n v="1"/>
    <n v="0.43179638678559629"/>
    <n v="2.2582047239999996"/>
  </r>
  <r>
    <x v="7"/>
    <s v="JDI"/>
    <x v="8"/>
    <x v="1"/>
    <s v="RGB"/>
    <s v="VTE"/>
    <s v="FMM"/>
    <s v="R_Dopant"/>
    <s v="UDC"/>
    <n v="1"/>
    <n v="0.53469548469747818"/>
    <n v="3.2406040641758245"/>
  </r>
  <r>
    <x v="7"/>
    <s v="JDI"/>
    <x v="8"/>
    <x v="1"/>
    <s v="RGB"/>
    <s v="VTE"/>
    <s v="FMM"/>
    <s v="R_Host"/>
    <s v="Duksan Neolux"/>
    <n v="0.5"/>
    <n v="0.71196974665459478"/>
    <n v="40.507550802197798"/>
  </r>
  <r>
    <x v="7"/>
    <s v="JDI"/>
    <x v="8"/>
    <x v="1"/>
    <s v="RGB"/>
    <s v="VTE"/>
    <s v="FMM"/>
    <s v="R_Host"/>
    <s v="DuPont"/>
    <n v="0.5"/>
    <n v="0.71196974665459478"/>
    <n v="40.507550802197798"/>
  </r>
  <r>
    <x v="7"/>
    <s v="JDI"/>
    <x v="8"/>
    <x v="1"/>
    <s v="RGB"/>
    <s v="VTE"/>
    <s v="FMM"/>
    <s v="R_Prime"/>
    <s v="DuPont"/>
    <n v="1"/>
    <n v="1.2951561505011202"/>
    <n v="172.68624359999998"/>
  </r>
  <r>
    <x v="7"/>
    <s v="LGD"/>
    <x v="3"/>
    <x v="1"/>
    <s v="RGB"/>
    <s v="VTE"/>
    <s v="FMM"/>
    <s v="aETL"/>
    <s v="LG Chem"/>
    <n v="1"/>
    <n v="1.4405493070818804"/>
    <n v="60.844914500000002"/>
  </r>
  <r>
    <x v="7"/>
    <s v="LGD"/>
    <x v="3"/>
    <x v="1"/>
    <s v="RGB"/>
    <s v="VTE"/>
    <s v="FMM"/>
    <s v="B_Dopant"/>
    <s v="SK JNC"/>
    <n v="1"/>
    <n v="2.5374359956199029"/>
    <n v="11.528510115789475"/>
  </r>
  <r>
    <x v="7"/>
    <s v="LGD"/>
    <x v="3"/>
    <x v="1"/>
    <s v="RGB"/>
    <s v="VTE"/>
    <s v="FMM"/>
    <s v="B_Host"/>
    <s v="DuPont"/>
    <n v="0.25"/>
    <n v="1.4223638727541805"/>
    <n v="57.642550578947372"/>
  </r>
  <r>
    <x v="7"/>
    <s v="LGD"/>
    <x v="3"/>
    <x v="1"/>
    <s v="RGB"/>
    <s v="VTE"/>
    <s v="FMM"/>
    <s v="B_Host"/>
    <s v="Idemitsu Kosan"/>
    <n v="0.4"/>
    <n v="2.2757821964066887"/>
    <n v="92.228080926315812"/>
  </r>
  <r>
    <x v="7"/>
    <s v="LGD"/>
    <x v="3"/>
    <x v="1"/>
    <s v="RGB"/>
    <s v="VTE"/>
    <s v="FMM"/>
    <s v="B_Host"/>
    <s v="LG Chem"/>
    <n v="0.35"/>
    <n v="1.9913094218558525"/>
    <n v="80.699570810526325"/>
  </r>
  <r>
    <x v="7"/>
    <s v="LGD"/>
    <x v="3"/>
    <x v="1"/>
    <s v="RGB"/>
    <s v="VTE"/>
    <s v="FMM"/>
    <s v="B_Prime"/>
    <s v="Merck"/>
    <n v="1"/>
    <n v="3.1557353326921933"/>
    <n v="389.40745280000004"/>
  </r>
  <r>
    <x v="7"/>
    <s v="LGD"/>
    <x v="3"/>
    <x v="1"/>
    <s v="RGB"/>
    <s v="VTE"/>
    <s v="FMM"/>
    <s v="CPL"/>
    <s v="P&amp;H Tech"/>
    <n v="1"/>
    <n v="1.3108245518964667"/>
    <n v="340.73152119999997"/>
  </r>
  <r>
    <x v="7"/>
    <s v="LGD"/>
    <x v="3"/>
    <x v="1"/>
    <s v="RGB"/>
    <s v="VTE"/>
    <s v="FMM"/>
    <s v="EIL"/>
    <s v="LT Materials"/>
    <n v="1"/>
    <n v="2.2897488416703315E-2"/>
    <n v="48.675931600000006"/>
  </r>
  <r>
    <x v="7"/>
    <s v="LGD"/>
    <x v="3"/>
    <x v="1"/>
    <s v="RGB"/>
    <s v="VTE"/>
    <s v="FMM"/>
    <s v="ETL"/>
    <s v="Idemitsu Kosan"/>
    <n v="0.5"/>
    <n v="0.59552872556470748"/>
    <n v="27.380211524999996"/>
  </r>
  <r>
    <x v="7"/>
    <s v="LGD"/>
    <x v="3"/>
    <x v="1"/>
    <s v="RGB"/>
    <s v="VTE"/>
    <s v="FMM"/>
    <s v="ETL"/>
    <s v="LG Chem"/>
    <n v="0.5"/>
    <n v="0.59552872556470748"/>
    <n v="27.380211524999996"/>
  </r>
  <r>
    <x v="7"/>
    <s v="LGD"/>
    <x v="3"/>
    <x v="1"/>
    <s v="RGB"/>
    <s v="VTE"/>
    <s v="FMM"/>
    <s v="G_Dopant"/>
    <s v="UDC"/>
    <n v="1"/>
    <n v="17.058631904521338"/>
    <n v="42.549478140000005"/>
  </r>
  <r>
    <x v="7"/>
    <s v="LGD"/>
    <x v="3"/>
    <x v="1"/>
    <s v="RGB"/>
    <s v="VTE"/>
    <s v="FMM"/>
    <s v="G_Host"/>
    <s v="LG Chem"/>
    <n v="0.5"/>
    <n v="10.874127101883733"/>
    <n v="327.30367800000005"/>
  </r>
  <r>
    <x v="7"/>
    <s v="LGD"/>
    <x v="3"/>
    <x v="1"/>
    <s v="RGB"/>
    <s v="VTE"/>
    <s v="FMM"/>
    <s v="G_Host"/>
    <s v="LT Materials"/>
    <n v="0.5"/>
    <n v="10.874127101883733"/>
    <n v="327.30367800000005"/>
  </r>
  <r>
    <x v="7"/>
    <s v="LGD"/>
    <x v="3"/>
    <x v="1"/>
    <s v="RGB"/>
    <s v="VTE"/>
    <s v="FMM"/>
    <s v="G_Prime"/>
    <s v="LT Materials"/>
    <n v="0.2"/>
    <n v="0.58405039949926829"/>
    <n v="60.236465355000014"/>
  </r>
  <r>
    <x v="7"/>
    <s v="LGD"/>
    <x v="3"/>
    <x v="1"/>
    <s v="RGB"/>
    <s v="VTE"/>
    <s v="FMM"/>
    <s v="G_Prime"/>
    <s v="Merck"/>
    <n v="0.8"/>
    <n v="2.3362015979970732"/>
    <n v="240.94586142000006"/>
  </r>
  <r>
    <x v="7"/>
    <s v="LGD"/>
    <x v="3"/>
    <x v="1"/>
    <s v="RGB"/>
    <s v="VTE"/>
    <s v="FMM"/>
    <s v="HIL"/>
    <s v="Merck"/>
    <n v="1"/>
    <n v="6.916143335341543E-2"/>
    <n v="29.205558960000001"/>
  </r>
  <r>
    <x v="7"/>
    <s v="LGD"/>
    <x v="3"/>
    <x v="1"/>
    <s v="RGB"/>
    <s v="VTE"/>
    <s v="FMM"/>
    <s v="HTL"/>
    <s v="Merck"/>
    <n v="1"/>
    <n v="0.73828344614126828"/>
    <n v="312.91670314285716"/>
  </r>
  <r>
    <x v="7"/>
    <s v="LGD"/>
    <x v="3"/>
    <x v="1"/>
    <s v="RGB"/>
    <s v="VTE"/>
    <s v="FMM"/>
    <s v="n/p_CGL"/>
    <s v="Jinwoong"/>
    <n v="0.3"/>
    <n v="0.30460616415708092"/>
    <n v="27.380211525000004"/>
  </r>
  <r>
    <x v="7"/>
    <s v="LGD"/>
    <x v="3"/>
    <x v="0"/>
    <s v="RGB"/>
    <s v="VTE"/>
    <s v="FMM"/>
    <s v="n/p_CGL"/>
    <s v="LT Materials"/>
    <n v="0.2"/>
    <n v="0.2030707761047206"/>
    <n v="18.253474350000001"/>
  </r>
  <r>
    <x v="7"/>
    <s v="LGD"/>
    <x v="3"/>
    <x v="1"/>
    <s v="RGB"/>
    <s v="VTE"/>
    <s v="FMM"/>
    <s v="n/p_CGL"/>
    <s v="Merck"/>
    <n v="0.5"/>
    <n v="0.50767694026180143"/>
    <n v="45.633685875000005"/>
  </r>
  <r>
    <x v="7"/>
    <s v="LGD"/>
    <x v="3"/>
    <x v="1"/>
    <s v="RGB"/>
    <s v="VTE"/>
    <s v="FMM"/>
    <s v="P_Dopant"/>
    <s v="LG Chem"/>
    <n v="1"/>
    <n v="4.3104763447215735"/>
    <n v="19.470372640000001"/>
  </r>
  <r>
    <x v="7"/>
    <s v="LGD"/>
    <x v="3"/>
    <x v="1"/>
    <s v="RGB"/>
    <s v="VTE"/>
    <s v="FMM"/>
    <s v="R_Dopant"/>
    <s v="UDC"/>
    <n v="1"/>
    <n v="5.1736876106179235"/>
    <n v="24.070515626373631"/>
  </r>
  <r>
    <x v="7"/>
    <s v="LGD"/>
    <x v="3"/>
    <x v="1"/>
    <s v="RGB"/>
    <s v="VTE"/>
    <s v="FMM"/>
    <s v="R_Host"/>
    <s v="DuPont"/>
    <n v="0.5"/>
    <n v="7.3765369442579045"/>
    <n v="320.94020835164838"/>
  </r>
  <r>
    <x v="7"/>
    <s v="LGD"/>
    <x v="3"/>
    <x v="1"/>
    <s v="RGB"/>
    <s v="VTE"/>
    <s v="FMM"/>
    <s v="R_Host"/>
    <s v="LG Chem"/>
    <n v="0.5"/>
    <n v="7.3765369442579045"/>
    <n v="320.94020835164838"/>
  </r>
  <r>
    <x v="7"/>
    <s v="LGD"/>
    <x v="3"/>
    <x v="1"/>
    <s v="RGB"/>
    <s v="VTE"/>
    <s v="FMM"/>
    <s v="R_Prime"/>
    <s v="DuPont"/>
    <n v="0.1"/>
    <n v="0.51998673112099214"/>
    <n v="53.543524760000011"/>
  </r>
  <r>
    <x v="7"/>
    <s v="LGD"/>
    <x v="3"/>
    <x v="1"/>
    <s v="RGB"/>
    <s v="VTE"/>
    <s v="FMM"/>
    <s v="R_Prime"/>
    <s v="LG Chem"/>
    <n v="0.45"/>
    <n v="2.3399402900444644"/>
    <n v="240.94586142000003"/>
  </r>
  <r>
    <x v="7"/>
    <s v="LGD"/>
    <x v="3"/>
    <x v="1"/>
    <s v="RGB"/>
    <s v="VTE"/>
    <s v="FMM"/>
    <s v="R_Prime"/>
    <s v="Merck"/>
    <n v="0.45"/>
    <n v="2.3399402900444644"/>
    <n v="240.94586142000003"/>
  </r>
  <r>
    <x v="7"/>
    <s v="LGD"/>
    <x v="1"/>
    <x v="0"/>
    <s v="RGB"/>
    <s v="VTE"/>
    <s v="FMM"/>
    <s v="aETL"/>
    <s v="LG Chem"/>
    <n v="1"/>
    <n v="6.1651858397792658"/>
    <n v="273.04999999999995"/>
  </r>
  <r>
    <x v="7"/>
    <s v="LGD"/>
    <x v="1"/>
    <x v="0"/>
    <s v="RGB"/>
    <s v="VTE"/>
    <s v="FMM"/>
    <s v="B_Dopant"/>
    <s v="Idemitsu Kosan"/>
    <n v="0.2"/>
    <n v="0.72924010410286211"/>
    <n v="3.4490526315789469"/>
  </r>
  <r>
    <x v="7"/>
    <s v="LGD"/>
    <x v="1"/>
    <x v="0"/>
    <s v="RGB"/>
    <s v="VTE"/>
    <s v="FMM"/>
    <s v="B_Dopant"/>
    <s v="SK JNC"/>
    <n v="0.8"/>
    <n v="2.9169604164114484"/>
    <n v="13.796210526315788"/>
  </r>
  <r>
    <x v="7"/>
    <s v="LGD"/>
    <x v="1"/>
    <x v="0"/>
    <s v="RGB"/>
    <s v="VTE"/>
    <s v="FMM"/>
    <s v="B_Host"/>
    <s v="DuPont"/>
    <n v="0.35"/>
    <n v="2.9791774234240123"/>
    <n v="120.71684210526315"/>
  </r>
  <r>
    <x v="7"/>
    <s v="LGD"/>
    <x v="1"/>
    <x v="0"/>
    <s v="RGB"/>
    <s v="VTE"/>
    <s v="FMM"/>
    <s v="B_Host"/>
    <s v="Idemitsu Kosan"/>
    <n v="0.35"/>
    <n v="2.9791774234240123"/>
    <n v="120.71684210526315"/>
  </r>
  <r>
    <x v="7"/>
    <s v="LGD"/>
    <x v="1"/>
    <x v="0"/>
    <s v="RGB"/>
    <s v="VTE"/>
    <s v="FMM"/>
    <s v="B_Host"/>
    <s v="LG Chem"/>
    <n v="0.3"/>
    <n v="2.5535806486491532"/>
    <n v="103.47157894736843"/>
  </r>
  <r>
    <x v="7"/>
    <s v="LGD"/>
    <x v="1"/>
    <x v="0"/>
    <s v="RGB"/>
    <s v="VTE"/>
    <s v="FMM"/>
    <s v="B_Prime"/>
    <s v="Merck"/>
    <n v="1"/>
    <n v="8.4542276413602249"/>
    <n v="796.39583333333337"/>
  </r>
  <r>
    <x v="7"/>
    <s v="LGD"/>
    <x v="1"/>
    <x v="0"/>
    <s v="RGB"/>
    <s v="VTE"/>
    <s v="FMM"/>
    <s v="CPL"/>
    <s v="P&amp;H Tech"/>
    <n v="1"/>
    <n v="1.0879480435749111"/>
    <n v="573.40499999999986"/>
  </r>
  <r>
    <x v="7"/>
    <s v="LGD"/>
    <x v="1"/>
    <x v="0"/>
    <s v="RGB"/>
    <s v="VTE"/>
    <s v="FMM"/>
    <s v="EIL"/>
    <s v="LT Materials"/>
    <n v="1"/>
    <n v="0.10292885718015608"/>
    <n v="218.44"/>
  </r>
  <r>
    <x v="7"/>
    <s v="LGD"/>
    <x v="1"/>
    <x v="0"/>
    <s v="RGB"/>
    <s v="VTE"/>
    <s v="FMM"/>
    <s v="ETL"/>
    <s v="Idemitsu Kosan"/>
    <n v="0.5"/>
    <n v="2.6938921066467114"/>
    <n v="131.06399999999996"/>
  </r>
  <r>
    <x v="7"/>
    <s v="LGD"/>
    <x v="1"/>
    <x v="0"/>
    <s v="RGB"/>
    <s v="VTE"/>
    <s v="FMM"/>
    <s v="ETL"/>
    <s v="LG Chem"/>
    <n v="0.5"/>
    <n v="2.6938921066467114"/>
    <n v="131.06399999999996"/>
  </r>
  <r>
    <x v="7"/>
    <s v="LGD"/>
    <x v="1"/>
    <x v="0"/>
    <s v="RGB"/>
    <s v="VTE"/>
    <s v="FMM"/>
    <s v="G_Dopant"/>
    <s v="UDC"/>
    <n v="1"/>
    <n v="16.991296064308091"/>
    <n v="43.33874999999999"/>
  </r>
  <r>
    <x v="7"/>
    <s v="LGD"/>
    <x v="1"/>
    <x v="0"/>
    <s v="RGB"/>
    <s v="VTE"/>
    <s v="FMM"/>
    <s v="G_Host"/>
    <s v="LG Chem"/>
    <n v="0.5"/>
    <n v="11.590425340131997"/>
    <n v="342.90000000000003"/>
  </r>
  <r>
    <x v="7"/>
    <s v="LGD"/>
    <x v="1"/>
    <x v="0"/>
    <s v="RGB"/>
    <s v="VTE"/>
    <s v="FMM"/>
    <s v="G_Host"/>
    <s v="LT Materials"/>
    <n v="0.5"/>
    <n v="11.590425340131997"/>
    <n v="342.90000000000003"/>
  </r>
  <r>
    <x v="7"/>
    <s v="LGD"/>
    <x v="1"/>
    <x v="0"/>
    <s v="RGB"/>
    <s v="VTE"/>
    <s v="FMM"/>
    <s v="G_Prime"/>
    <s v="LG Chem"/>
    <n v="0.3"/>
    <n v="1.6226655160746695"/>
    <n v="191.48961038961039"/>
  </r>
  <r>
    <x v="7"/>
    <s v="LGD"/>
    <x v="1"/>
    <x v="0"/>
    <s v="RGB"/>
    <s v="VTE"/>
    <s v="FMM"/>
    <s v="G_Prime"/>
    <s v="LT Materials"/>
    <n v="0.7"/>
    <n v="3.786219537507562"/>
    <n v="446.80909090909086"/>
  </r>
  <r>
    <x v="7"/>
    <s v="LGD"/>
    <x v="1"/>
    <x v="0"/>
    <s v="RGB"/>
    <s v="VTE"/>
    <s v="FMM"/>
    <s v="HIL"/>
    <s v="Merck"/>
    <n v="1"/>
    <n v="0.31042478087368625"/>
    <n v="131.06399999999999"/>
  </r>
  <r>
    <x v="7"/>
    <s v="LGD"/>
    <x v="1"/>
    <x v="0"/>
    <s v="RGB"/>
    <s v="VTE"/>
    <s v="FMM"/>
    <s v="HTL"/>
    <s v="Merck"/>
    <n v="1"/>
    <n v="3.3141041024031086"/>
    <n v="1404.2571428571428"/>
  </r>
  <r>
    <x v="7"/>
    <s v="LGD"/>
    <x v="1"/>
    <x v="0"/>
    <s v="RGB"/>
    <s v="VTE"/>
    <s v="FMM"/>
    <s v="P_Dopant"/>
    <s v="LG Chem"/>
    <n v="1"/>
    <n v="3.6407700722880789"/>
    <n v="18.567400000000003"/>
  </r>
  <r>
    <x v="7"/>
    <s v="LGD"/>
    <x v="1"/>
    <x v="0"/>
    <s v="RGB"/>
    <s v="VTE"/>
    <s v="FMM"/>
    <s v="R_Dopant"/>
    <s v="UDC"/>
    <n v="1"/>
    <n v="6.2960897211421587"/>
    <n v="27.305"/>
  </r>
  <r>
    <x v="7"/>
    <s v="LGD"/>
    <x v="1"/>
    <x v="0"/>
    <s v="RGB"/>
    <s v="VTE"/>
    <s v="FMM"/>
    <s v="R_Host"/>
    <s v="DuPont"/>
    <n v="0.7"/>
    <n v="13.601704526172979"/>
    <n v="509.69333333333321"/>
  </r>
  <r>
    <x v="7"/>
    <s v="LGD"/>
    <x v="1"/>
    <x v="0"/>
    <s v="RGB"/>
    <s v="VTE"/>
    <s v="FMM"/>
    <s v="R_Host"/>
    <s v="LG Chem"/>
    <n v="0.3"/>
    <n v="5.8293019397884187"/>
    <n v="218.43999999999994"/>
  </r>
  <r>
    <x v="7"/>
    <s v="LGD"/>
    <x v="1"/>
    <x v="0"/>
    <s v="RGB"/>
    <s v="VTE"/>
    <s v="FMM"/>
    <s v="R_Prime"/>
    <s v="DuPont"/>
    <n v="0.7"/>
    <n v="10.6953994295167"/>
    <n v="1194.59375"/>
  </r>
  <r>
    <x v="7"/>
    <s v="LGD"/>
    <x v="1"/>
    <x v="0"/>
    <s v="RGB"/>
    <s v="VTE"/>
    <s v="FMM"/>
    <s v="R_Prime"/>
    <s v="LG Chem"/>
    <n v="0.3"/>
    <n v="4.5837426126500143"/>
    <n v="511.96875"/>
  </r>
  <r>
    <x v="7"/>
    <s v="LGD"/>
    <x v="5"/>
    <x v="2"/>
    <s v="RGB"/>
    <s v="VTE"/>
    <s v="FMM"/>
    <s v="B_Dopant"/>
    <s v="SK JNC"/>
    <n v="1"/>
    <n v="17.494128704213747"/>
    <n v="60.949305576923074"/>
  </r>
  <r>
    <x v="7"/>
    <s v="LGD"/>
    <x v="5"/>
    <x v="2"/>
    <s v="RGB"/>
    <s v="VTE"/>
    <s v="FMM"/>
    <s v="B_Host"/>
    <s v="DuPont"/>
    <n v="0.34"/>
    <n v="17.153278463653468"/>
    <n v="710.49476215384641"/>
  </r>
  <r>
    <x v="7"/>
    <s v="LGD"/>
    <x v="5"/>
    <x v="2"/>
    <s v="RGB"/>
    <s v="VTE"/>
    <s v="FMM"/>
    <s v="B_Host"/>
    <s v="Idemitsu Kosan"/>
    <n v="0.33"/>
    <n v="16.64877027354601"/>
    <n v="689.59785738461551"/>
  </r>
  <r>
    <x v="7"/>
    <s v="LGD"/>
    <x v="5"/>
    <x v="2"/>
    <s v="RGB"/>
    <s v="VTE"/>
    <s v="FMM"/>
    <s v="B_Host"/>
    <s v="LG Chem"/>
    <n v="0.33"/>
    <n v="16.64877027354601"/>
    <n v="689.59785738461551"/>
  </r>
  <r>
    <x v="7"/>
    <s v="LGD"/>
    <x v="5"/>
    <x v="2"/>
    <s v="RGB"/>
    <s v="VTE"/>
    <s v="FMM"/>
    <s v="CPL"/>
    <s v="LT Materials"/>
    <n v="1"/>
    <n v="5.6521403193600248"/>
    <n v="4542.8053846153862"/>
  </r>
  <r>
    <x v="7"/>
    <s v="LGD"/>
    <x v="5"/>
    <x v="2"/>
    <s v="RGB"/>
    <s v="VTE"/>
    <s v="FMM"/>
    <s v="EIL"/>
    <s v="Comet"/>
    <n v="1"/>
    <n v="0.10323169671214467"/>
    <n v="248.43466947115385"/>
  </r>
  <r>
    <x v="7"/>
    <s v="LGD"/>
    <x v="5"/>
    <x v="2"/>
    <s v="RGB"/>
    <s v="VTE"/>
    <s v="FMM"/>
    <s v="ETL"/>
    <s v="Idemitsu Kosan"/>
    <n v="0.4"/>
    <n v="16.006038527205391"/>
    <n v="1255.2488562753038"/>
  </r>
  <r>
    <x v="7"/>
    <s v="LGD"/>
    <x v="5"/>
    <x v="2"/>
    <s v="RGB"/>
    <s v="VTE"/>
    <s v="FMM"/>
    <s v="ETL"/>
    <s v="LG Chem"/>
    <n v="0.2"/>
    <n v="8.0030192636026953"/>
    <n v="627.62442813765188"/>
  </r>
  <r>
    <x v="7"/>
    <s v="LGD"/>
    <x v="5"/>
    <x v="2"/>
    <s v="RGB"/>
    <s v="VTE"/>
    <s v="FMM"/>
    <s v="ETL"/>
    <s v="Solus AM"/>
    <n v="0.4"/>
    <n v="16.006038527205391"/>
    <n v="1255.2488562753038"/>
  </r>
  <r>
    <x v="7"/>
    <s v="LGD"/>
    <x v="5"/>
    <x v="2"/>
    <s v="RGB"/>
    <s v="VTE"/>
    <s v="FMM"/>
    <s v="G_Dopant"/>
    <s v="UDC"/>
    <n v="1"/>
    <n v="8.9593174317534334"/>
    <n v="24.461259763313613"/>
  </r>
  <r>
    <x v="7"/>
    <s v="LGD"/>
    <x v="5"/>
    <x v="2"/>
    <s v="RGB"/>
    <s v="VTE"/>
    <s v="FMM"/>
    <s v="G_Host"/>
    <s v="DuPont"/>
    <n v="0.5"/>
    <n v="5.9310834081071437"/>
    <n v="249.85429615384621"/>
  </r>
  <r>
    <x v="7"/>
    <s v="LGD"/>
    <x v="5"/>
    <x v="2"/>
    <s v="RGB"/>
    <s v="VTE"/>
    <s v="FMM"/>
    <s v="G_Host"/>
    <s v="LG Chem"/>
    <n v="0.5"/>
    <n v="5.9310834081071437"/>
    <n v="249.85429615384621"/>
  </r>
  <r>
    <x v="7"/>
    <s v="LGD"/>
    <x v="5"/>
    <x v="2"/>
    <s v="RGB"/>
    <s v="VTE"/>
    <s v="FMM"/>
    <s v="HIL"/>
    <s v="LT Materials"/>
    <n v="1"/>
    <n v="0.34887116255507788"/>
    <n v="233.82086538461539"/>
  </r>
  <r>
    <x v="7"/>
    <s v="LGD"/>
    <x v="5"/>
    <x v="2"/>
    <s v="RGB"/>
    <s v="VTE"/>
    <s v="FMM"/>
    <s v="HTL"/>
    <s v="Merck"/>
    <n v="0.3"/>
    <n v="3.9836189552913543"/>
    <n v="2085.1476715384615"/>
  </r>
  <r>
    <x v="7"/>
    <s v="LGD"/>
    <x v="5"/>
    <x v="2"/>
    <s v="RGB"/>
    <s v="VTE"/>
    <s v="FMM"/>
    <s v="HTL"/>
    <s v="Solus AM"/>
    <n v="0.7"/>
    <n v="9.2951108956798247"/>
    <n v="4865.3445669230769"/>
  </r>
  <r>
    <x v="7"/>
    <s v="LGD"/>
    <x v="5"/>
    <x v="2"/>
    <s v="RGB"/>
    <s v="VTE"/>
    <s v="FMM"/>
    <s v="n/p_CGL"/>
    <s v="LT Materials"/>
    <n v="0.5"/>
    <n v="25.072021478935579"/>
    <n v="1589.9818846153848"/>
  </r>
  <r>
    <x v="7"/>
    <s v="LGD"/>
    <x v="5"/>
    <x v="2"/>
    <s v="RGB"/>
    <s v="VTE"/>
    <s v="FMM"/>
    <s v="n/p_CGL"/>
    <s v="Merck"/>
    <n v="0.35"/>
    <n v="17.5504150352549"/>
    <n v="1112.9873192307693"/>
  </r>
  <r>
    <x v="7"/>
    <s v="LGD"/>
    <x v="5"/>
    <x v="2"/>
    <s v="RGB"/>
    <s v="VTE"/>
    <s v="FMM"/>
    <s v="n/p_CGL"/>
    <s v="Toray"/>
    <n v="0.15"/>
    <n v="7.5216064436806729"/>
    <n v="476.99456538461544"/>
  </r>
  <r>
    <x v="7"/>
    <s v="LGD"/>
    <x v="5"/>
    <x v="2"/>
    <s v="RGB"/>
    <s v="VTE"/>
    <s v="FMM"/>
    <s v="P_Dopant"/>
    <s v="LG Chem"/>
    <n v="1"/>
    <n v="37.087868793081888"/>
    <n v="176.66465384615384"/>
  </r>
  <r>
    <x v="7"/>
    <s v="LGD"/>
    <x v="5"/>
    <x v="2"/>
    <s v="RGB"/>
    <s v="VTE"/>
    <s v="FMM"/>
    <s v="R_Dopant"/>
    <s v="UDC"/>
    <n v="1"/>
    <n v="3.1334440770294831"/>
    <n v="13.249849038461543"/>
  </r>
  <r>
    <x v="7"/>
    <s v="LGD"/>
    <x v="5"/>
    <x v="2"/>
    <s v="RGB"/>
    <s v="VTE"/>
    <s v="FMM"/>
    <s v="R_Host"/>
    <s v="LG Chem"/>
    <n v="0.5"/>
    <n v="3.4804160084440792"/>
    <n v="227.14026923076926"/>
  </r>
  <r>
    <x v="7"/>
    <s v="LGD"/>
    <x v="5"/>
    <x v="2"/>
    <s v="RGB"/>
    <s v="VTE"/>
    <s v="FMM"/>
    <s v="R_Host"/>
    <s v="Merck"/>
    <n v="0.5"/>
    <n v="3.4804160084440792"/>
    <n v="227.14026923076926"/>
  </r>
  <r>
    <x v="7"/>
    <s v="LGD"/>
    <x v="5"/>
    <x v="2"/>
    <s v="RGB"/>
    <s v="VTE"/>
    <s v="FMM"/>
    <s v="Y/G_Dopant"/>
    <s v="UDC"/>
    <n v="1"/>
    <n v="24.286419880349754"/>
    <n v="79.499094230769245"/>
  </r>
  <r>
    <x v="7"/>
    <s v="LGD"/>
    <x v="5"/>
    <x v="2"/>
    <s v="RGB"/>
    <s v="VTE"/>
    <s v="FMM"/>
    <s v="Y/G_Host"/>
    <s v="DuPont"/>
    <n v="0.15"/>
    <n v="3.953677243627856"/>
    <n v="198.74773557692308"/>
  </r>
  <r>
    <x v="7"/>
    <s v="LGD"/>
    <x v="5"/>
    <x v="2"/>
    <s v="RGB"/>
    <s v="VTE"/>
    <s v="FMM"/>
    <s v="Y/G_Host"/>
    <s v="LG Chem"/>
    <n v="0.5"/>
    <n v="13.178924145426189"/>
    <n v="662.49245192307694"/>
  </r>
  <r>
    <x v="7"/>
    <s v="LGD"/>
    <x v="5"/>
    <x v="2"/>
    <s v="RGB"/>
    <s v="VTE"/>
    <s v="FMM"/>
    <s v="Y/G_Host"/>
    <s v="Merck"/>
    <n v="0.35"/>
    <n v="9.2252469017983305"/>
    <n v="463.74471634615378"/>
  </r>
  <r>
    <x v="7"/>
    <s v="LGD"/>
    <x v="10"/>
    <x v="2"/>
    <s v="RGB"/>
    <s v="VTE"/>
    <s v="FMM"/>
    <s v="B_Dopant"/>
    <s v="SK JNC"/>
    <n v="1"/>
    <n v="6.3189447390097593"/>
    <n v="18.205636730769228"/>
  </r>
  <r>
    <x v="7"/>
    <s v="LGD"/>
    <x v="10"/>
    <x v="2"/>
    <s v="RGB"/>
    <s v="VTE"/>
    <s v="FMM"/>
    <s v="B_Host"/>
    <s v="DuPont"/>
    <n v="0.2"/>
    <n v="3.6334491740210608"/>
    <n v="124.8386518681319"/>
  </r>
  <r>
    <x v="7"/>
    <s v="LGD"/>
    <x v="10"/>
    <x v="2"/>
    <s v="RGB"/>
    <s v="VTE"/>
    <s v="FMM"/>
    <s v="B_Host"/>
    <s v="Idemitsu Kosan"/>
    <n v="0.6"/>
    <n v="10.900347522063182"/>
    <n v="374.51595560439569"/>
  </r>
  <r>
    <x v="7"/>
    <s v="LGD"/>
    <x v="10"/>
    <x v="2"/>
    <s v="RGB"/>
    <s v="VTE"/>
    <s v="FMM"/>
    <s v="B_Host"/>
    <s v="LG Chem"/>
    <n v="0.2"/>
    <n v="3.6334491740210608"/>
    <n v="124.8386518681319"/>
  </r>
  <r>
    <x v="7"/>
    <s v="LGD"/>
    <x v="10"/>
    <x v="2"/>
    <s v="RGB"/>
    <s v="VTE"/>
    <s v="FMM"/>
    <s v="CPL"/>
    <s v="LT Materials"/>
    <n v="1"/>
    <n v="2.0277824054619278"/>
    <n v="1356.9418681318684"/>
  </r>
  <r>
    <x v="7"/>
    <s v="LGD"/>
    <x v="10"/>
    <x v="2"/>
    <s v="RGB"/>
    <s v="VTE"/>
    <s v="FMM"/>
    <s v="EIL"/>
    <s v="Comet"/>
    <n v="1"/>
    <n v="3.7179635143237355E-2"/>
    <n v="74.207758413461548"/>
  </r>
  <r>
    <x v="7"/>
    <s v="LGD"/>
    <x v="10"/>
    <x v="2"/>
    <s v="RGB"/>
    <s v="VTE"/>
    <s v="FMM"/>
    <s v="ETL"/>
    <s v="Idemitsu Kosan"/>
    <n v="0.5"/>
    <n v="7.7600724895319546"/>
    <n v="499.92595141700411"/>
  </r>
  <r>
    <x v="7"/>
    <s v="LGD"/>
    <x v="10"/>
    <x v="2"/>
    <s v="RGB"/>
    <s v="VTE"/>
    <s v="FMM"/>
    <s v="ETL"/>
    <s v="LG Chem"/>
    <n v="0.5"/>
    <n v="7.7600724895319546"/>
    <n v="499.92595141700411"/>
  </r>
  <r>
    <x v="7"/>
    <s v="LGD"/>
    <x v="10"/>
    <x v="2"/>
    <s v="RGB"/>
    <s v="VTE"/>
    <s v="FMM"/>
    <s v="G_Dopant"/>
    <s v="UDC"/>
    <n v="1"/>
    <n v="3.2321266384401559"/>
    <n v="7.3066100591715983"/>
  </r>
  <r>
    <x v="7"/>
    <s v="LGD"/>
    <x v="10"/>
    <x v="2"/>
    <s v="RGB"/>
    <s v="VTE"/>
    <s v="FMM"/>
    <s v="G_Host"/>
    <s v="LG Chem"/>
    <n v="0.4"/>
    <n v="1.6363142573028642"/>
    <n v="59.705442197802213"/>
  </r>
  <r>
    <x v="7"/>
    <s v="LGD"/>
    <x v="10"/>
    <x v="2"/>
    <s v="RGB"/>
    <s v="VTE"/>
    <s v="FMM"/>
    <s v="G_Host"/>
    <s v="LT Materials"/>
    <n v="0.6"/>
    <n v="2.4544713859542964"/>
    <n v="89.558163296703313"/>
  </r>
  <r>
    <x v="7"/>
    <s v="LGD"/>
    <x v="10"/>
    <x v="2"/>
    <s v="RGB"/>
    <s v="VTE"/>
    <s v="FMM"/>
    <s v="HIL"/>
    <s v="LT Materials"/>
    <n v="1"/>
    <n v="0.12613466500018514"/>
    <n v="69.842596153846159"/>
  </r>
  <r>
    <x v="7"/>
    <s v="LGD"/>
    <x v="10"/>
    <x v="2"/>
    <s v="RGB"/>
    <s v="VTE"/>
    <s v="FMM"/>
    <s v="HTL"/>
    <s v="Merck"/>
    <n v="0.6"/>
    <n v="3.3803158870995209"/>
    <n v="1465.4972175824178"/>
  </r>
  <r>
    <x v="7"/>
    <s v="LGD"/>
    <x v="10"/>
    <x v="2"/>
    <s v="RGB"/>
    <s v="VTE"/>
    <s v="FMM"/>
    <s v="HTL"/>
    <s v="Solus AM"/>
    <n v="0.4"/>
    <n v="2.2535439247330138"/>
    <n v="976.99814505494521"/>
  </r>
  <r>
    <x v="7"/>
    <s v="LGD"/>
    <x v="10"/>
    <x v="2"/>
    <s v="RGB"/>
    <s v="VTE"/>
    <s v="FMM"/>
    <s v="n/p_CGL"/>
    <s v="LT Materials"/>
    <n v="0.6"/>
    <n v="13.501318253140655"/>
    <n v="712.39448076923088"/>
  </r>
  <r>
    <x v="7"/>
    <s v="LGD"/>
    <x v="10"/>
    <x v="2"/>
    <s v="RGB"/>
    <s v="VTE"/>
    <s v="FMM"/>
    <s v="n/p_CGL"/>
    <s v="Merck"/>
    <n v="0.25"/>
    <n v="5.6255492721419396"/>
    <n v="296.83103365384619"/>
  </r>
  <r>
    <x v="7"/>
    <s v="LGD"/>
    <x v="10"/>
    <x v="2"/>
    <s v="RGB"/>
    <s v="VTE"/>
    <s v="FMM"/>
    <s v="n/p_CGL"/>
    <s v="Toray"/>
    <n v="0.15"/>
    <n v="3.3753295632851636"/>
    <n v="178.09862019230772"/>
  </r>
  <r>
    <x v="7"/>
    <s v="LGD"/>
    <x v="10"/>
    <x v="2"/>
    <s v="RGB"/>
    <s v="VTE"/>
    <s v="FMM"/>
    <s v="P_Dopant"/>
    <s v="LG Chem"/>
    <n v="1"/>
    <n v="26.535178490036529"/>
    <n v="105.53992307692307"/>
  </r>
  <r>
    <x v="7"/>
    <s v="LGD"/>
    <x v="10"/>
    <x v="2"/>
    <s v="RGB"/>
    <s v="VTE"/>
    <s v="FMM"/>
    <s v="R_Dopant"/>
    <s v="UDC"/>
    <n v="1"/>
    <n v="1.6759083075251939"/>
    <n v="5.9366206730769235"/>
  </r>
  <r>
    <x v="7"/>
    <s v="LGD"/>
    <x v="10"/>
    <x v="2"/>
    <s v="RGB"/>
    <s v="VTE"/>
    <s v="FMM"/>
    <s v="R_Host"/>
    <s v="LT Materials"/>
    <n v="0.5"/>
    <n v="1.8614306075498224"/>
    <n v="101.77064010989012"/>
  </r>
  <r>
    <x v="7"/>
    <s v="LGD"/>
    <x v="10"/>
    <x v="2"/>
    <s v="RGB"/>
    <s v="VTE"/>
    <s v="FMM"/>
    <s v="R_Host"/>
    <s v="Merck"/>
    <n v="0.5"/>
    <n v="1.8614306075498224"/>
    <n v="101.77064010989012"/>
  </r>
  <r>
    <x v="7"/>
    <s v="SDC"/>
    <x v="8"/>
    <x v="1"/>
    <s v="RGB"/>
    <s v="VTE"/>
    <s v="FMM"/>
    <s v="aETL"/>
    <s v="LG Chem"/>
    <n v="0.2"/>
    <n v="0.88304951786307395"/>
    <n v="53.093727999999992"/>
  </r>
  <r>
    <x v="7"/>
    <s v="SDC"/>
    <x v="8"/>
    <x v="1"/>
    <s v="RGB"/>
    <s v="VTE"/>
    <s v="FMM"/>
    <s v="aETL"/>
    <s v="Solus AM"/>
    <n v="0.8"/>
    <n v="3.5321980714522958"/>
    <n v="212.37491199999997"/>
  </r>
  <r>
    <x v="7"/>
    <s v="SDC"/>
    <x v="8"/>
    <x v="1"/>
    <s v="RGB"/>
    <s v="VTE"/>
    <s v="FMM"/>
    <s v="B_Dopant"/>
    <s v="SFC"/>
    <n v="1"/>
    <n v="1.9275045325898208"/>
    <n v="12.574830315789473"/>
  </r>
  <r>
    <x v="7"/>
    <s v="SDC"/>
    <x v="8"/>
    <x v="1"/>
    <s v="RGB"/>
    <s v="VTE"/>
    <s v="FMM"/>
    <s v="B_Host"/>
    <s v="SFC"/>
    <n v="1"/>
    <n v="3.8554687098043852"/>
    <n v="251.49660631578945"/>
  </r>
  <r>
    <x v="7"/>
    <s v="SDC"/>
    <x v="8"/>
    <x v="1"/>
    <s v="RGB"/>
    <s v="VTE"/>
    <s v="FMM"/>
    <s v="B_Prime"/>
    <s v="Idemitsu Kosan"/>
    <n v="1"/>
    <n v="3.7482952479415022"/>
    <n v="530.93727999999999"/>
  </r>
  <r>
    <x v="7"/>
    <s v="SDC"/>
    <x v="8"/>
    <x v="1"/>
    <s v="RGB"/>
    <s v="VTE"/>
    <s v="FMM"/>
    <s v="CPL"/>
    <s v="Hodogaya"/>
    <n v="0.3"/>
    <n v="0.1190876248369515"/>
    <n v="143.35306559999995"/>
  </r>
  <r>
    <x v="7"/>
    <s v="SDC"/>
    <x v="8"/>
    <x v="1"/>
    <s v="RGB"/>
    <s v="VTE"/>
    <s v="FMM"/>
    <s v="CPL"/>
    <s v="Solus AM"/>
    <n v="0.7"/>
    <n v="0.27787112461955349"/>
    <n v="334.4904863999999"/>
  </r>
  <r>
    <x v="7"/>
    <s v="SDC"/>
    <x v="8"/>
    <x v="1"/>
    <s v="RGB"/>
    <s v="VTE"/>
    <s v="FMM"/>
    <s v="EIL"/>
    <s v="Solus AM"/>
    <n v="1"/>
    <n v="4.4176988876319094E-2"/>
    <n v="106.18745599999998"/>
  </r>
  <r>
    <x v="7"/>
    <s v="SDC"/>
    <x v="8"/>
    <x v="1"/>
    <s v="RGB"/>
    <s v="VTE"/>
    <s v="FMM"/>
    <s v="ETL"/>
    <s v="LG Chem"/>
    <n v="1"/>
    <n v="3.5612682697475195"/>
    <n v="238.92177599999991"/>
  </r>
  <r>
    <x v="7"/>
    <s v="SDC"/>
    <x v="8"/>
    <x v="1"/>
    <s v="RGB"/>
    <s v="VTE"/>
    <s v="FMM"/>
    <s v="G_Dopant"/>
    <s v="UDC"/>
    <n v="1"/>
    <n v="8.3479218581947912"/>
    <n v="40.461082372413792"/>
  </r>
  <r>
    <x v="7"/>
    <s v="SDC"/>
    <x v="8"/>
    <x v="1"/>
    <s v="RGB"/>
    <s v="VTE"/>
    <s v="FMM"/>
    <s v="G_Host"/>
    <s v="LG Chem"/>
    <n v="0.3"/>
    <n v="3.4250255756990891"/>
    <n v="186.74345710344826"/>
  </r>
  <r>
    <x v="7"/>
    <s v="SDC"/>
    <x v="8"/>
    <x v="1"/>
    <s v="RGB"/>
    <s v="VTE"/>
    <s v="FMM"/>
    <s v="G_Host"/>
    <s v="Samsung SDI"/>
    <n v="0.7"/>
    <n v="7.9917263432978753"/>
    <n v="435.73473324137927"/>
  </r>
  <r>
    <x v="7"/>
    <s v="SDC"/>
    <x v="8"/>
    <x v="1"/>
    <s v="RGB"/>
    <s v="VTE"/>
    <s v="FMM"/>
    <s v="G_Prime"/>
    <s v="Duksan Neolux"/>
    <n v="1"/>
    <n v="5.9427154697783182"/>
    <n v="796.40591999999981"/>
  </r>
  <r>
    <x v="7"/>
    <s v="SDC"/>
    <x v="8"/>
    <x v="1"/>
    <s v="RGB"/>
    <s v="VTE"/>
    <s v="FMM"/>
    <s v="HIL"/>
    <s v="Duksan Neolux"/>
    <n v="0.9"/>
    <n v="9.5099322898100289E-2"/>
    <n v="114.68245247999998"/>
  </r>
  <r>
    <x v="7"/>
    <s v="SDC"/>
    <x v="8"/>
    <x v="1"/>
    <s v="RGB"/>
    <s v="VTE"/>
    <s v="FMM"/>
    <s v="HIL"/>
    <s v="Solus AM"/>
    <n v="0.1"/>
    <n v="1.0566591433122255E-2"/>
    <n v="12.74249472"/>
  </r>
  <r>
    <x v="7"/>
    <s v="SDC"/>
    <x v="8"/>
    <x v="1"/>
    <s v="RGB"/>
    <s v="VTE"/>
    <s v="FMM"/>
    <s v="HTL"/>
    <s v="Duksan Neolux"/>
    <n v="0.6"/>
    <n v="0.79599885054989095"/>
    <n v="819.16037485714253"/>
  </r>
  <r>
    <x v="7"/>
    <s v="SDC"/>
    <x v="8"/>
    <x v="1"/>
    <s v="RGB"/>
    <s v="VTE"/>
    <s v="FMM"/>
    <s v="HTL"/>
    <s v="Solus AM"/>
    <n v="0.4"/>
    <n v="0.53066590036659411"/>
    <n v="546.10691657142854"/>
  </r>
  <r>
    <x v="7"/>
    <s v="SDC"/>
    <x v="8"/>
    <x v="1"/>
    <s v="RGB"/>
    <s v="VTE"/>
    <s v="FMM"/>
    <s v="P_Dopant"/>
    <s v="Novaled"/>
    <n v="1"/>
    <n v="3.4517380497111487"/>
    <n v="18.051867519999998"/>
  </r>
  <r>
    <x v="7"/>
    <s v="SDC"/>
    <x v="8"/>
    <x v="1"/>
    <s v="RGB"/>
    <s v="VTE"/>
    <s v="FMM"/>
    <s v="R_Dopant"/>
    <s v="UDC"/>
    <n v="1"/>
    <n v="4.2743033661730419"/>
    <n v="25.905071683516486"/>
  </r>
  <r>
    <x v="7"/>
    <s v="SDC"/>
    <x v="8"/>
    <x v="1"/>
    <s v="RGB"/>
    <s v="VTE"/>
    <s v="FMM"/>
    <s v="R_Host"/>
    <s v="Duksan Neolux"/>
    <n v="0.9"/>
    <n v="10.244549634881587"/>
    <n v="582.86411287912074"/>
  </r>
  <r>
    <x v="7"/>
    <s v="SDC"/>
    <x v="8"/>
    <x v="1"/>
    <s v="RGB"/>
    <s v="VTE"/>
    <s v="FMM"/>
    <s v="R_Host"/>
    <s v="DuPont"/>
    <n v="0.1"/>
    <n v="1.1382832927646209"/>
    <n v="64.762679208791212"/>
  </r>
  <r>
    <x v="7"/>
    <s v="SDC"/>
    <x v="8"/>
    <x v="1"/>
    <s v="RGB"/>
    <s v="VTE"/>
    <s v="FMM"/>
    <s v="R_Prime"/>
    <s v="Duksan Neolux"/>
    <n v="1"/>
    <n v="10.353351491155328"/>
    <n v="1380.4369279999999"/>
  </r>
  <r>
    <x v="7"/>
    <s v="SDC"/>
    <x v="3"/>
    <x v="1"/>
    <s v="RGB"/>
    <s v="VTE"/>
    <s v="FMM"/>
    <s v="aETL"/>
    <s v="LG Chem"/>
    <n v="0.7"/>
    <n v="2.2361717263302583"/>
    <n v="94.449857999999978"/>
  </r>
  <r>
    <x v="7"/>
    <s v="SDC"/>
    <x v="3"/>
    <x v="1"/>
    <s v="RGB"/>
    <s v="VTE"/>
    <s v="FMM"/>
    <s v="aETL"/>
    <s v="Solus AM"/>
    <n v="0.3"/>
    <n v="0.95835931128439655"/>
    <n v="40.478510571428565"/>
  </r>
  <r>
    <x v="7"/>
    <s v="SDC"/>
    <x v="3"/>
    <x v="1"/>
    <s v="RGB"/>
    <s v="VTE"/>
    <s v="FMM"/>
    <s v="B_Dopant"/>
    <s v="SFC"/>
    <n v="0.5"/>
    <n v="2.813481636525367"/>
    <n v="12.782687548872181"/>
  </r>
  <r>
    <x v="7"/>
    <s v="SDC"/>
    <x v="3"/>
    <x v="1"/>
    <s v="RGB"/>
    <s v="VTE"/>
    <s v="FMM"/>
    <s v="B_Dopant"/>
    <s v="SK JNC"/>
    <n v="0.5"/>
    <n v="2.813481636525367"/>
    <n v="12.782687548872181"/>
  </r>
  <r>
    <x v="7"/>
    <s v="SDC"/>
    <x v="3"/>
    <x v="1"/>
    <s v="RGB"/>
    <s v="VTE"/>
    <s v="FMM"/>
    <s v="B_Host"/>
    <s v="SFC"/>
    <n v="1"/>
    <n v="12.616813644509964"/>
    <n v="511.30750195488719"/>
  </r>
  <r>
    <x v="7"/>
    <s v="SDC"/>
    <x v="3"/>
    <x v="1"/>
    <s v="RGB"/>
    <s v="VTE"/>
    <s v="FMM"/>
    <s v="B_Prime"/>
    <s v="Idemitsu Kosan"/>
    <n v="1"/>
    <n v="6.9980905320094084"/>
    <n v="863.54155885714283"/>
  </r>
  <r>
    <x v="7"/>
    <s v="SDC"/>
    <x v="3"/>
    <x v="1"/>
    <s v="RGB"/>
    <s v="VTE"/>
    <s v="FMM"/>
    <s v="CPL"/>
    <s v="Hodogaya"/>
    <n v="0.5"/>
    <n v="1.453428110830562"/>
    <n v="377.79943199999997"/>
  </r>
  <r>
    <x v="7"/>
    <s v="SDC"/>
    <x v="3"/>
    <x v="1"/>
    <s v="RGB"/>
    <s v="VTE"/>
    <s v="FMM"/>
    <s v="CPL"/>
    <s v="Solus AM"/>
    <n v="0.5"/>
    <n v="1.453428110830562"/>
    <n v="377.79943199999997"/>
  </r>
  <r>
    <x v="7"/>
    <s v="SDC"/>
    <x v="3"/>
    <x v="1"/>
    <s v="RGB"/>
    <s v="VTE"/>
    <s v="FMM"/>
    <s v="EIL"/>
    <s v="Solus AM"/>
    <n v="1"/>
    <n v="5.0776975887589768E-2"/>
    <n v="107.94269485714285"/>
  </r>
  <r>
    <x v="7"/>
    <s v="SDC"/>
    <x v="3"/>
    <x v="1"/>
    <s v="RGB"/>
    <s v="VTE"/>
    <s v="FMM"/>
    <s v="ETL"/>
    <s v="LG Chem"/>
    <n v="0.5"/>
    <n v="1.3206316425650984"/>
    <n v="60.717765857142844"/>
  </r>
  <r>
    <x v="7"/>
    <s v="SDC"/>
    <x v="3"/>
    <x v="1"/>
    <s v="RGB"/>
    <s v="VTE"/>
    <s v="FMM"/>
    <s v="ETL"/>
    <s v="Novaled"/>
    <n v="0.5"/>
    <n v="1.3206316425650984"/>
    <n v="60.717765857142844"/>
  </r>
  <r>
    <x v="7"/>
    <s v="SDC"/>
    <x v="3"/>
    <x v="1"/>
    <s v="RGB"/>
    <s v="VTE"/>
    <s v="FMM"/>
    <s v="G_Dopant"/>
    <s v="UDC"/>
    <n v="1"/>
    <n v="37.828853764558829"/>
    <n v="94.35680395270937"/>
  </r>
  <r>
    <x v="7"/>
    <s v="SDC"/>
    <x v="3"/>
    <x v="1"/>
    <s v="RGB"/>
    <s v="VTE"/>
    <s v="FMM"/>
    <s v="G_Host"/>
    <s v="Samsung SDI"/>
    <n v="1"/>
    <n v="48.228458912388753"/>
    <n v="1451.6431377339902"/>
  </r>
  <r>
    <x v="7"/>
    <s v="SDC"/>
    <x v="3"/>
    <x v="1"/>
    <s v="RGB"/>
    <s v="VTE"/>
    <s v="FMM"/>
    <s v="G_Prime"/>
    <s v="Duksan Neolux"/>
    <n v="0.3"/>
    <n v="1.9427663318006807"/>
    <n v="200.36862732857145"/>
  </r>
  <r>
    <x v="7"/>
    <s v="SDC"/>
    <x v="3"/>
    <x v="1"/>
    <s v="RGB"/>
    <s v="VTE"/>
    <s v="FMM"/>
    <s v="G_Prime"/>
    <s v="Merck"/>
    <n v="0.7"/>
    <n v="4.5331214408682543"/>
    <n v="467.52679709999995"/>
  </r>
  <r>
    <x v="7"/>
    <s v="SDC"/>
    <x v="3"/>
    <x v="1"/>
    <s v="RGB"/>
    <s v="VTE"/>
    <s v="FMM"/>
    <s v="HIL"/>
    <s v="Duksan Neolux"/>
    <n v="1"/>
    <n v="0.15337090120223487"/>
    <n v="64.765616914285715"/>
  </r>
  <r>
    <x v="7"/>
    <s v="SDC"/>
    <x v="3"/>
    <x v="1"/>
    <s v="RGB"/>
    <s v="VTE"/>
    <s v="FMM"/>
    <s v="HTL"/>
    <s v="Duksan Neolux"/>
    <n v="1"/>
    <n v="1.637201428414095"/>
    <n v="693.9173240816325"/>
  </r>
  <r>
    <x v="7"/>
    <s v="SDC"/>
    <x v="3"/>
    <x v="1"/>
    <s v="RGB"/>
    <s v="VTE"/>
    <s v="FMM"/>
    <s v="n/p_CGL"/>
    <s v="Duksan Neolux"/>
    <n v="0.5"/>
    <n v="1.1258134204602994"/>
    <n v="101.19627642857142"/>
  </r>
  <r>
    <x v="7"/>
    <s v="SDC"/>
    <x v="3"/>
    <x v="1"/>
    <s v="RGB"/>
    <s v="VTE"/>
    <s v="FMM"/>
    <s v="n/p_CGL"/>
    <s v="Toray"/>
    <n v="0.5"/>
    <n v="1.1258134204602994"/>
    <n v="101.19627642857142"/>
  </r>
  <r>
    <x v="7"/>
    <s v="SDC"/>
    <x v="3"/>
    <x v="1"/>
    <s v="RGB"/>
    <s v="VTE"/>
    <s v="FMM"/>
    <s v="P_Dopant"/>
    <s v="Novaled"/>
    <n v="1"/>
    <n v="9.5588192659719589"/>
    <n v="43.177077942857139"/>
  </r>
  <r>
    <x v="7"/>
    <s v="SDC"/>
    <x v="3"/>
    <x v="1"/>
    <s v="RGB"/>
    <s v="VTE"/>
    <s v="FMM"/>
    <s v="R_Dopant"/>
    <s v="UDC"/>
    <n v="1"/>
    <n v="11.473057929909469"/>
    <n v="53.378255698587132"/>
  </r>
  <r>
    <x v="7"/>
    <s v="SDC"/>
    <x v="3"/>
    <x v="1"/>
    <s v="RGB"/>
    <s v="VTE"/>
    <s v="FMM"/>
    <s v="R_Host"/>
    <s v="DuPont"/>
    <n v="1"/>
    <n v="32.716098092161502"/>
    <n v="1423.4201519623234"/>
  </r>
  <r>
    <x v="7"/>
    <s v="SDC"/>
    <x v="3"/>
    <x v="1"/>
    <s v="RGB"/>
    <s v="VTE"/>
    <s v="FMM"/>
    <s v="R_Prime"/>
    <s v="Duksan Neolux"/>
    <n v="0.6"/>
    <n v="6.9186680811865253"/>
    <n v="712.42178605714287"/>
  </r>
  <r>
    <x v="7"/>
    <s v="SDC"/>
    <x v="3"/>
    <x v="1"/>
    <s v="RGB"/>
    <s v="VTE"/>
    <s v="FMM"/>
    <s v="R_Prime"/>
    <s v="Idemitsu Kosan"/>
    <n v="0.4"/>
    <n v="4.6124453874576838"/>
    <n v="474.94785737142854"/>
  </r>
  <r>
    <x v="7"/>
    <s v="SDC"/>
    <x v="6"/>
    <x v="0"/>
    <s v="RGB"/>
    <s v="VTE"/>
    <s v="FMM"/>
    <s v="aETL"/>
    <s v="LG Chem"/>
    <n v="0.4"/>
    <n v="8.0985103086972963"/>
    <n v="377.29578666666663"/>
  </r>
  <r>
    <x v="7"/>
    <s v="SDC"/>
    <x v="6"/>
    <x v="0"/>
    <s v="RGB"/>
    <s v="VTE"/>
    <s v="FMM"/>
    <s v="aETL"/>
    <s v="Solus AM"/>
    <n v="0.6"/>
    <n v="12.147765463045944"/>
    <n v="565.94367999999997"/>
  </r>
  <r>
    <x v="7"/>
    <s v="SDC"/>
    <x v="6"/>
    <x v="0"/>
    <s v="RGB"/>
    <s v="VTE"/>
    <s v="FMM"/>
    <s v="B_Dopant"/>
    <s v="SFC"/>
    <n v="1"/>
    <n v="13.533684894049776"/>
    <n v="67.019646315789473"/>
  </r>
  <r>
    <x v="7"/>
    <s v="SDC"/>
    <x v="6"/>
    <x v="0"/>
    <s v="RGB"/>
    <s v="VTE"/>
    <s v="FMM"/>
    <s v="B_Host"/>
    <s v="SFC"/>
    <n v="1"/>
    <n v="31.619834103265525"/>
    <n v="1340.3929263157895"/>
  </r>
  <r>
    <x v="7"/>
    <s v="SDC"/>
    <x v="6"/>
    <x v="0"/>
    <s v="RGB"/>
    <s v="VTE"/>
    <s v="FMM"/>
    <s v="B_Prime"/>
    <s v="Hodogaya"/>
    <n v="0.3"/>
    <n v="4.9637154370152023"/>
    <n v="679.13241599999992"/>
  </r>
  <r>
    <x v="7"/>
    <s v="SDC"/>
    <x v="6"/>
    <x v="0"/>
    <s v="RGB"/>
    <s v="VTE"/>
    <s v="FMM"/>
    <s v="B_Prime"/>
    <s v="Idemitsu Kosan"/>
    <n v="0.7"/>
    <n v="11.582002686368803"/>
    <n v="1584.6423039999997"/>
  </r>
  <r>
    <x v="7"/>
    <s v="SDC"/>
    <x v="6"/>
    <x v="0"/>
    <s v="RGB"/>
    <s v="VTE"/>
    <s v="FMM"/>
    <s v="CPL"/>
    <s v="Dongjin Semichem"/>
    <n v="0.6"/>
    <n v="2.6244952946220996"/>
    <n v="1528.0479359999995"/>
  </r>
  <r>
    <x v="7"/>
    <s v="SDC"/>
    <x v="6"/>
    <x v="0"/>
    <s v="RGB"/>
    <s v="VTE"/>
    <s v="FMM"/>
    <s v="CPL"/>
    <s v="Hodogaya"/>
    <n v="0.05"/>
    <n v="0.21870794121850828"/>
    <n v="127.33732799999997"/>
  </r>
  <r>
    <x v="7"/>
    <s v="SDC"/>
    <x v="6"/>
    <x v="0"/>
    <s v="RGB"/>
    <s v="VTE"/>
    <s v="FMM"/>
    <s v="CPL"/>
    <s v="Solus AM"/>
    <n v="0.35"/>
    <n v="1.5309555885295578"/>
    <n v="891.3612959999997"/>
  </r>
  <r>
    <x v="7"/>
    <s v="SDC"/>
    <x v="6"/>
    <x v="0"/>
    <s v="RGB"/>
    <s v="VTE"/>
    <s v="FMM"/>
    <s v="EIL"/>
    <s v="Materion"/>
    <n v="0.3"/>
    <n v="7.2775995914283978E-2"/>
    <n v="169.78310399999998"/>
  </r>
  <r>
    <x v="7"/>
    <s v="SDC"/>
    <x v="6"/>
    <x v="0"/>
    <s v="RGB"/>
    <s v="VTE"/>
    <s v="FMM"/>
    <s v="EIL"/>
    <s v="Solus AM"/>
    <n v="0.7"/>
    <n v="0.16981065713332927"/>
    <n v="396.16057599999993"/>
  </r>
  <r>
    <x v="7"/>
    <s v="SDC"/>
    <x v="6"/>
    <x v="0"/>
    <s v="RGB"/>
    <s v="VTE"/>
    <s v="FMM"/>
    <s v="ETL"/>
    <s v="LG Chem"/>
    <n v="1"/>
    <n v="25.209895932725754"/>
    <n v="1273.3732799999996"/>
  </r>
  <r>
    <x v="7"/>
    <s v="SDC"/>
    <x v="6"/>
    <x v="0"/>
    <s v="RGB"/>
    <s v="VTE"/>
    <s v="FMM"/>
    <s v="G_Dopant"/>
    <s v="UDC"/>
    <n v="1"/>
    <n v="88.523635849054727"/>
    <n v="246.77776744186045"/>
  </r>
  <r>
    <x v="7"/>
    <s v="SDC"/>
    <x v="6"/>
    <x v="0"/>
    <s v="RGB"/>
    <s v="VTE"/>
    <s v="FMM"/>
    <s v="G_Host"/>
    <s v="Samsung SDI"/>
    <n v="1"/>
    <n v="123.60139678901754"/>
    <n v="3707.9068689655164"/>
  </r>
  <r>
    <x v="7"/>
    <s v="SDC"/>
    <x v="6"/>
    <x v="0"/>
    <s v="RGB"/>
    <s v="VTE"/>
    <s v="FMM"/>
    <s v="G_Prime"/>
    <s v="Duksan Neolux"/>
    <n v="0.75"/>
    <n v="23.453913625115206"/>
    <n v="2626.33239"/>
  </r>
  <r>
    <x v="7"/>
    <s v="SDC"/>
    <x v="6"/>
    <x v="0"/>
    <s v="RGB"/>
    <s v="VTE"/>
    <s v="FMM"/>
    <s v="G_Prime"/>
    <s v="Merck"/>
    <n v="0.25"/>
    <n v="7.8179712083717341"/>
    <n v="875.44412999999997"/>
  </r>
  <r>
    <x v="7"/>
    <s v="SDC"/>
    <x v="6"/>
    <x v="0"/>
    <s v="RGB"/>
    <s v="VTE"/>
    <s v="FMM"/>
    <s v="HIL"/>
    <s v="Duksan Neolux"/>
    <n v="0.6"/>
    <n v="0.92140471299814641"/>
    <n v="407.47944959999995"/>
  </r>
  <r>
    <x v="7"/>
    <s v="SDC"/>
    <x v="6"/>
    <x v="0"/>
    <s v="RGB"/>
    <s v="VTE"/>
    <s v="FMM"/>
    <s v="HIL"/>
    <s v="Solus AM"/>
    <n v="0.4"/>
    <n v="0.61426980866543102"/>
    <n v="271.65296639999997"/>
  </r>
  <r>
    <x v="7"/>
    <s v="SDC"/>
    <x v="6"/>
    <x v="0"/>
    <s v="RGB"/>
    <s v="VTE"/>
    <s v="FMM"/>
    <s v="HTL"/>
    <s v="Duksan Neolux"/>
    <n v="0.6"/>
    <n v="9.8096049836883612"/>
    <n v="4365.8512457142851"/>
  </r>
  <r>
    <x v="7"/>
    <s v="SDC"/>
    <x v="6"/>
    <x v="0"/>
    <s v="RGB"/>
    <s v="VTE"/>
    <s v="FMM"/>
    <s v="HTL"/>
    <s v="Solus AM"/>
    <n v="0.4"/>
    <n v="6.5397366557922414"/>
    <n v="2910.5674971428566"/>
  </r>
  <r>
    <x v="7"/>
    <s v="SDC"/>
    <x v="6"/>
    <x v="0"/>
    <s v="RGB"/>
    <s v="VTE"/>
    <s v="FMM"/>
    <s v="P_Dopant"/>
    <s v="Novaled"/>
    <n v="1"/>
    <n v="20.365446056837129"/>
    <n v="96.210425599999994"/>
  </r>
  <r>
    <x v="7"/>
    <s v="SDC"/>
    <x v="6"/>
    <x v="0"/>
    <s v="RGB"/>
    <s v="VTE"/>
    <s v="FMM"/>
    <s v="R_Dopant"/>
    <s v="UDC"/>
    <n v="1"/>
    <n v="31.46241362701857"/>
    <n v="139.93112967032968"/>
  </r>
  <r>
    <x v="7"/>
    <s v="SDC"/>
    <x v="6"/>
    <x v="0"/>
    <s v="RGB"/>
    <s v="VTE"/>
    <s v="FMM"/>
    <s v="R_Host"/>
    <s v="Duksan Neolux"/>
    <n v="0.32"/>
    <n v="32.49058869328821"/>
    <n v="1194.0789731868131"/>
  </r>
  <r>
    <x v="7"/>
    <s v="SDC"/>
    <x v="6"/>
    <x v="0"/>
    <s v="RGB"/>
    <s v="VTE"/>
    <s v="FMM"/>
    <s v="R_Host"/>
    <s v="DuPont"/>
    <n v="0.68"/>
    <n v="69.042500973237466"/>
    <n v="2537.4178180219778"/>
  </r>
  <r>
    <x v="7"/>
    <s v="SDC"/>
    <x v="6"/>
    <x v="0"/>
    <s v="RGB"/>
    <s v="VTE"/>
    <s v="FMM"/>
    <s v="R_Prime"/>
    <s v="Duksan Neolux"/>
    <n v="1"/>
    <n v="53.235426736856994"/>
    <n v="6225.3804799999998"/>
  </r>
  <r>
    <x v="7"/>
    <s v="SDC"/>
    <x v="7"/>
    <x v="2"/>
    <s v="Blue"/>
    <s v="VTE"/>
    <s v="Open"/>
    <s v="aETL"/>
    <s v="LG Chem"/>
    <n v="0.3"/>
    <n v="2.0701938397627551"/>
    <n v="119.28262500000001"/>
  </r>
  <r>
    <x v="7"/>
    <s v="SDC"/>
    <x v="7"/>
    <x v="2"/>
    <s v="Blue"/>
    <s v="VTE"/>
    <s v="Open"/>
    <s v="aETL"/>
    <s v="Novaled"/>
    <n v="0.7"/>
    <n v="4.8304522927797606"/>
    <n v="278.32612499999999"/>
  </r>
  <r>
    <x v="7"/>
    <s v="SDC"/>
    <x v="7"/>
    <x v="2"/>
    <s v="Blue"/>
    <s v="VTE"/>
    <s v="Open"/>
    <s v="B_Dopant"/>
    <s v="Idemitsu Kosan"/>
    <n v="1"/>
    <n v="2.6273536887905564"/>
    <n v="15.147"/>
  </r>
  <r>
    <x v="7"/>
    <s v="SDC"/>
    <x v="7"/>
    <x v="2"/>
    <s v="Blue"/>
    <s v="VTE"/>
    <s v="Open"/>
    <s v="B_Host"/>
    <s v="Idemitsu Kosan"/>
    <n v="0.8"/>
    <n v="10.950470194419362"/>
    <n v="415.46057142857148"/>
  </r>
  <r>
    <x v="7"/>
    <s v="SDC"/>
    <x v="7"/>
    <x v="2"/>
    <s v="Blue"/>
    <s v="VTE"/>
    <s v="Open"/>
    <s v="B_Host"/>
    <s v="SFC"/>
    <n v="0.2"/>
    <n v="2.7376175486048404"/>
    <n v="103.86514285714287"/>
  </r>
  <r>
    <x v="7"/>
    <s v="SDC"/>
    <x v="7"/>
    <x v="2"/>
    <s v="Blue"/>
    <s v="VTE"/>
    <s v="Open"/>
    <s v="B_Prime"/>
    <s v="Duksan Neolux"/>
    <n v="0.7"/>
    <n v="3.4138991109993131"/>
    <n v="340.80749999999995"/>
  </r>
  <r>
    <x v="7"/>
    <s v="SDC"/>
    <x v="7"/>
    <x v="2"/>
    <s v="Blue"/>
    <s v="VTE"/>
    <s v="Open"/>
    <s v="B_Prime"/>
    <s v="Idemitsu Kosan"/>
    <n v="0.3"/>
    <n v="1.4630996189997059"/>
    <n v="146.06035714285713"/>
  </r>
  <r>
    <x v="7"/>
    <s v="SDC"/>
    <x v="7"/>
    <x v="2"/>
    <s v="Blue"/>
    <s v="VTE"/>
    <s v="Open"/>
    <s v="CPL"/>
    <s v="Hodogaya"/>
    <n v="1"/>
    <n v="0.75475143762368779"/>
    <n v="605.88"/>
  </r>
  <r>
    <x v="7"/>
    <s v="SDC"/>
    <x v="7"/>
    <x v="2"/>
    <s v="Blue"/>
    <s v="VTE"/>
    <s v="Open"/>
    <s v="EIL"/>
    <s v="DuPont"/>
    <n v="0.5"/>
    <n v="7.5929017908589122E-3"/>
    <n v="23.667187500000001"/>
  </r>
  <r>
    <x v="7"/>
    <s v="SDC"/>
    <x v="7"/>
    <x v="2"/>
    <s v="Blue"/>
    <s v="VTE"/>
    <s v="Open"/>
    <s v="EIL"/>
    <s v="Unknown"/>
    <n v="0.5"/>
    <n v="7.5929017908589122E-3"/>
    <n v="23.667187500000001"/>
  </r>
  <r>
    <x v="7"/>
    <s v="SDC"/>
    <x v="7"/>
    <x v="2"/>
    <s v="Blue"/>
    <s v="VTE"/>
    <s v="Open"/>
    <s v="ETL"/>
    <s v="LG Chem"/>
    <n v="0.4"/>
    <n v="4.1242273658010076"/>
    <n v="239.16315789473688"/>
  </r>
  <r>
    <x v="7"/>
    <s v="SDC"/>
    <x v="7"/>
    <x v="2"/>
    <s v="Blue"/>
    <s v="VTE"/>
    <s v="Open"/>
    <s v="ETL"/>
    <s v="Novaled"/>
    <n v="0.6"/>
    <n v="6.1863410487015109"/>
    <n v="358.74473684210528"/>
  </r>
  <r>
    <x v="7"/>
    <s v="SDC"/>
    <x v="7"/>
    <x v="2"/>
    <s v="Blue"/>
    <s v="VTE"/>
    <s v="Open"/>
    <s v="G_Dopant"/>
    <s v="UDC"/>
    <n v="1"/>
    <n v="7.1761424355467573"/>
    <n v="21.128123076923078"/>
  </r>
  <r>
    <x v="7"/>
    <s v="SDC"/>
    <x v="7"/>
    <x v="2"/>
    <s v="Blue"/>
    <s v="VTE"/>
    <s v="Open"/>
    <s v="G_Host"/>
    <s v="Samsung SDI"/>
    <n v="1"/>
    <n v="5.7617049639324334"/>
    <n v="294.28457142857138"/>
  </r>
  <r>
    <x v="7"/>
    <s v="SDC"/>
    <x v="7"/>
    <x v="2"/>
    <s v="Blue"/>
    <s v="VTE"/>
    <s v="Open"/>
    <s v="G_Prime"/>
    <s v="Duksan Neolux"/>
    <n v="1"/>
    <n v="2.7658456749429901"/>
    <n v="331.34062499999993"/>
  </r>
  <r>
    <x v="7"/>
    <s v="SDC"/>
    <x v="7"/>
    <x v="2"/>
    <s v="Blue"/>
    <s v="VTE"/>
    <s v="Open"/>
    <s v="HTL"/>
    <s v="Duksan Neolux"/>
    <n v="0.5"/>
    <n v="2.3454811303798082"/>
    <n v="1022.4224999999999"/>
  </r>
  <r>
    <x v="7"/>
    <s v="SDC"/>
    <x v="7"/>
    <x v="2"/>
    <s v="Blue"/>
    <s v="VTE"/>
    <s v="Open"/>
    <s v="HTL"/>
    <s v="Merck"/>
    <n v="0.5"/>
    <n v="2.3454811303798082"/>
    <n v="1022.4224999999999"/>
  </r>
  <r>
    <x v="7"/>
    <s v="SDC"/>
    <x v="7"/>
    <x v="2"/>
    <s v="Blue"/>
    <s v="VTE"/>
    <s v="Open"/>
    <s v="n/p_CGL"/>
    <s v="Merck"/>
    <n v="0.6"/>
    <n v="9.1662599685623718"/>
    <n v="454.41"/>
  </r>
  <r>
    <x v="7"/>
    <s v="SDC"/>
    <x v="7"/>
    <x v="2"/>
    <s v="Blue"/>
    <s v="VTE"/>
    <s v="Open"/>
    <s v="n/p_CGL"/>
    <s v="Toray"/>
    <n v="0.4"/>
    <n v="6.1108399790415806"/>
    <n v="302.94"/>
  </r>
  <r>
    <x v="7"/>
    <s v="SDC"/>
    <x v="7"/>
    <x v="2"/>
    <s v="Blue"/>
    <s v="VTE"/>
    <s v="Open"/>
    <s v="P_Dopant"/>
    <s v="Novaled"/>
    <n v="1"/>
    <n v="23.626494780802275"/>
    <n v="105.0192"/>
  </r>
  <r>
    <x v="7"/>
    <s v="Tianma"/>
    <x v="0"/>
    <x v="0"/>
    <s v="RGB"/>
    <s v="VTE"/>
    <s v="FMM"/>
    <s v="aETL"/>
    <s v="Solus AM"/>
    <n v="0.6"/>
    <n v="6.4433174066139411"/>
    <n v="279.83879999999994"/>
  </r>
  <r>
    <x v="7"/>
    <s v="Tianma"/>
    <x v="0"/>
    <x v="0"/>
    <s v="RGB"/>
    <s v="VTE"/>
    <s v="FMM"/>
    <s v="aETL"/>
    <s v="Sunera"/>
    <n v="0.4"/>
    <n v="4.295544937742628"/>
    <n v="186.55919999999998"/>
  </r>
  <r>
    <x v="7"/>
    <s v="Tianma"/>
    <x v="0"/>
    <x v="0"/>
    <s v="RGB"/>
    <s v="VTE"/>
    <s v="FMM"/>
    <s v="B_Dopant"/>
    <s v="Sunera"/>
    <n v="1"/>
    <n v="7.2761912669442426"/>
    <n v="30.417260869565212"/>
  </r>
  <r>
    <x v="7"/>
    <s v="Tianma"/>
    <x v="0"/>
    <x v="0"/>
    <s v="RGB"/>
    <s v="VTE"/>
    <s v="FMM"/>
    <s v="B_Host"/>
    <s v="Idemitsu Kosan"/>
    <n v="0.7"/>
    <n v="11.76016640405107"/>
    <n v="425.84165217391296"/>
  </r>
  <r>
    <x v="7"/>
    <s v="Tianma"/>
    <x v="0"/>
    <x v="0"/>
    <s v="RGB"/>
    <s v="VTE"/>
    <s v="FMM"/>
    <s v="B_Host"/>
    <s v="LG Chem"/>
    <n v="0.3"/>
    <n v="5.0400713160218862"/>
    <n v="182.50356521739127"/>
  </r>
  <r>
    <x v="7"/>
    <s v="Tianma"/>
    <x v="0"/>
    <x v="0"/>
    <s v="RGB"/>
    <s v="VTE"/>
    <s v="FMM"/>
    <s v="B_Prime"/>
    <s v="Idemitsu Kosan"/>
    <n v="0.7"/>
    <n v="8.6908748394772104"/>
    <n v="952.22924999999998"/>
  </r>
  <r>
    <x v="7"/>
    <s v="Tianma"/>
    <x v="0"/>
    <x v="0"/>
    <s v="RGB"/>
    <s v="VTE"/>
    <s v="FMM"/>
    <s v="B_Prime"/>
    <s v="Unknown"/>
    <n v="0.3"/>
    <n v="3.7246606454902325"/>
    <n v="408.09824999999995"/>
  </r>
  <r>
    <x v="7"/>
    <s v="Tianma"/>
    <x v="0"/>
    <x v="0"/>
    <s v="RGB"/>
    <s v="VTE"/>
    <s v="FMM"/>
    <s v="CPL"/>
    <s v="Aglaia Tech"/>
    <n v="0.5"/>
    <n v="0.85202575323961749"/>
    <n v="489.71789999999987"/>
  </r>
  <r>
    <x v="7"/>
    <s v="Tianma"/>
    <x v="0"/>
    <x v="0"/>
    <s v="RGB"/>
    <s v="VTE"/>
    <s v="FMM"/>
    <s v="CPL"/>
    <s v="Lumilan"/>
    <n v="0.5"/>
    <n v="0.85202575323961749"/>
    <n v="489.71789999999987"/>
  </r>
  <r>
    <x v="7"/>
    <s v="Tianma"/>
    <x v="0"/>
    <x v="0"/>
    <s v="RGB"/>
    <s v="VTE"/>
    <s v="FMM"/>
    <s v="EIL"/>
    <s v="Hyperion"/>
    <n v="0.5"/>
    <n v="9.4362488391786667E-2"/>
    <n v="186.55919999999998"/>
  </r>
  <r>
    <x v="7"/>
    <s v="Tianma"/>
    <x v="0"/>
    <x v="0"/>
    <s v="RGB"/>
    <s v="VTE"/>
    <s v="FMM"/>
    <s v="EIL"/>
    <s v="Jilin OLED"/>
    <n v="0.5"/>
    <n v="9.4362488391786667E-2"/>
    <n v="186.55919999999998"/>
  </r>
  <r>
    <x v="7"/>
    <s v="Tianma"/>
    <x v="0"/>
    <x v="0"/>
    <s v="RGB"/>
    <s v="VTE"/>
    <s v="FMM"/>
    <s v="ETL"/>
    <s v="Hyperion"/>
    <n v="0.3"/>
    <n v="2.787808714298933"/>
    <n v="134.32262399999993"/>
  </r>
  <r>
    <x v="7"/>
    <s v="Tianma"/>
    <x v="0"/>
    <x v="0"/>
    <s v="RGB"/>
    <s v="VTE"/>
    <s v="FMM"/>
    <s v="ETL"/>
    <s v="LG Chem"/>
    <n v="0.5"/>
    <n v="4.6463478571648897"/>
    <n v="223.87103999999991"/>
  </r>
  <r>
    <x v="7"/>
    <s v="Tianma"/>
    <x v="0"/>
    <x v="0"/>
    <s v="RGB"/>
    <s v="VTE"/>
    <s v="FMM"/>
    <s v="ETL"/>
    <s v="Unknown"/>
    <n v="0.2"/>
    <n v="1.8585391428659557"/>
    <n v="89.548415999999975"/>
  </r>
  <r>
    <x v="7"/>
    <s v="Tianma"/>
    <x v="0"/>
    <x v="0"/>
    <s v="RGB"/>
    <s v="VTE"/>
    <s v="FMM"/>
    <s v="G_Dopant"/>
    <s v="UDC"/>
    <n v="1"/>
    <n v="31.734728068288348"/>
    <n v="59.259981176470568"/>
  </r>
  <r>
    <x v="7"/>
    <s v="Tianma"/>
    <x v="0"/>
    <x v="0"/>
    <s v="RGB"/>
    <s v="VTE"/>
    <s v="FMM"/>
    <s v="G_Host"/>
    <s v="LTOM"/>
    <n v="0.65"/>
    <n v="16.660393192377764"/>
    <n v="719.12063720930223"/>
  </r>
  <r>
    <x v="7"/>
    <s v="Tianma"/>
    <x v="0"/>
    <x v="0"/>
    <s v="RGB"/>
    <s v="VTE"/>
    <s v="FMM"/>
    <s v="G_Host"/>
    <s v="Samsung SDI"/>
    <n v="0.35"/>
    <n v="8.9709809497418718"/>
    <n v="387.21880465116271"/>
  </r>
  <r>
    <x v="7"/>
    <s v="Tianma"/>
    <x v="0"/>
    <x v="0"/>
    <s v="RGB"/>
    <s v="VTE"/>
    <s v="FMM"/>
    <s v="G_Prime"/>
    <s v="Duksan Neolux"/>
    <n v="0.3"/>
    <n v="2.6436333141122383"/>
    <n v="327.08431168831163"/>
  </r>
  <r>
    <x v="7"/>
    <s v="Tianma"/>
    <x v="0"/>
    <x v="0"/>
    <s v="RGB"/>
    <s v="VTE"/>
    <s v="FMM"/>
    <s v="G_Prime"/>
    <s v="Merck"/>
    <n v="0.5"/>
    <n v="4.4060555235203971"/>
    <n v="545.1405194805194"/>
  </r>
  <r>
    <x v="7"/>
    <s v="Tianma"/>
    <x v="0"/>
    <x v="0"/>
    <s v="RGB"/>
    <s v="VTE"/>
    <s v="FMM"/>
    <s v="G_Prime"/>
    <s v="Unknown"/>
    <n v="0.2"/>
    <n v="1.7624222094081587"/>
    <n v="218.05620779220777"/>
  </r>
  <r>
    <x v="7"/>
    <s v="Tianma"/>
    <x v="0"/>
    <x v="0"/>
    <s v="RGB"/>
    <s v="VTE"/>
    <s v="FMM"/>
    <s v="HIL"/>
    <s v="Unknown"/>
    <n v="1"/>
    <n v="0.4679754010622027"/>
    <n v="223.87103999999999"/>
  </r>
  <r>
    <x v="7"/>
    <s v="Tianma"/>
    <x v="0"/>
    <x v="0"/>
    <s v="RGB"/>
    <s v="VTE"/>
    <s v="FMM"/>
    <s v="HTL"/>
    <s v="Merck"/>
    <n v="0.5"/>
    <n v="2.5024559305137331"/>
    <n v="1199.3091428571427"/>
  </r>
  <r>
    <x v="7"/>
    <s v="Tianma"/>
    <x v="0"/>
    <x v="0"/>
    <s v="RGB"/>
    <s v="VTE"/>
    <s v="FMM"/>
    <s v="HTL"/>
    <s v="Unknown"/>
    <n v="0.5"/>
    <n v="2.5024559305137331"/>
    <n v="1199.3091428571427"/>
  </r>
  <r>
    <x v="7"/>
    <s v="Tianma"/>
    <x v="0"/>
    <x v="0"/>
    <s v="RGB"/>
    <s v="VTE"/>
    <s v="FMM"/>
    <s v="P_Dopant"/>
    <s v="Novaled"/>
    <n v="0.2"/>
    <n v="1.328133716800624"/>
    <n v="6.3430128000000003"/>
  </r>
  <r>
    <x v="7"/>
    <s v="Tianma"/>
    <x v="0"/>
    <x v="0"/>
    <s v="RGB"/>
    <s v="VTE"/>
    <s v="FMM"/>
    <s v="P_Dopant"/>
    <s v="Summer Sprout"/>
    <n v="0.8"/>
    <n v="5.3125348672024959"/>
    <n v="25.372051200000001"/>
  </r>
  <r>
    <x v="7"/>
    <s v="Tianma"/>
    <x v="0"/>
    <x v="0"/>
    <s v="RGB"/>
    <s v="VTE"/>
    <s v="FMM"/>
    <s v="R_Dopant"/>
    <s v="UDC"/>
    <n v="1"/>
    <n v="9.7976173174186716"/>
    <n v="37.731074157303368"/>
  </r>
  <r>
    <x v="7"/>
    <s v="Tianma"/>
    <x v="0"/>
    <x v="0"/>
    <s v="RGB"/>
    <s v="VTE"/>
    <s v="FMM"/>
    <s v="R_Host"/>
    <s v="DuPont"/>
    <n v="0.8"/>
    <n v="21.095399894734751"/>
    <n v="880.39173033707846"/>
  </r>
  <r>
    <x v="7"/>
    <s v="Tianma"/>
    <x v="0"/>
    <x v="0"/>
    <s v="RGB"/>
    <s v="VTE"/>
    <s v="FMM"/>
    <s v="R_Host"/>
    <s v="SFC"/>
    <n v="0.2"/>
    <n v="5.2738499736836877"/>
    <n v="220.09793258426961"/>
  </r>
  <r>
    <x v="7"/>
    <s v="Tianma"/>
    <x v="0"/>
    <x v="0"/>
    <s v="RGB"/>
    <s v="VTE"/>
    <s v="FMM"/>
    <s v="R_Prime"/>
    <s v="Jilin OLED"/>
    <n v="1"/>
    <n v="23.926282579008156"/>
    <n v="2914.9874999999997"/>
  </r>
  <r>
    <x v="7"/>
    <s v="Truly"/>
    <x v="0"/>
    <x v="0"/>
    <s v="RGB"/>
    <s v="VTE"/>
    <s v="FMM"/>
    <s v="aETL"/>
    <s v="Solus AM"/>
    <n v="1"/>
    <n v="0.38968422410010506"/>
    <n v="16.924319999999998"/>
  </r>
  <r>
    <x v="7"/>
    <s v="Truly"/>
    <x v="0"/>
    <x v="0"/>
    <s v="RGB"/>
    <s v="VTE"/>
    <s v="FMM"/>
    <s v="B_Dopant"/>
    <s v="Idemitsu Kosan"/>
    <n v="0.5"/>
    <n v="0.13201663534467323"/>
    <n v="0.55187999999999993"/>
  </r>
  <r>
    <x v="7"/>
    <s v="Truly"/>
    <x v="0"/>
    <x v="0"/>
    <s v="RGB"/>
    <s v="VTE"/>
    <s v="FMM"/>
    <s v="B_Dopant"/>
    <s v="SFC"/>
    <n v="0.5"/>
    <n v="0.13201663534467323"/>
    <n v="0.55187999999999993"/>
  </r>
  <r>
    <x v="7"/>
    <s v="Truly"/>
    <x v="0"/>
    <x v="0"/>
    <s v="RGB"/>
    <s v="VTE"/>
    <s v="FMM"/>
    <s v="B_Host"/>
    <s v="Idemitsu Kosan"/>
    <n v="0.5"/>
    <n v="0.30481755844856234"/>
    <n v="11.037599999999999"/>
  </r>
  <r>
    <x v="7"/>
    <s v="Truly"/>
    <x v="0"/>
    <x v="0"/>
    <s v="RGB"/>
    <s v="VTE"/>
    <s v="FMM"/>
    <s v="B_Host"/>
    <s v="SFC"/>
    <n v="0.5"/>
    <n v="0.30481755844856234"/>
    <n v="11.037599999999999"/>
  </r>
  <r>
    <x v="7"/>
    <s v="Truly"/>
    <x v="0"/>
    <x v="0"/>
    <s v="RGB"/>
    <s v="VTE"/>
    <s v="FMM"/>
    <s v="B_Prime"/>
    <s v="DuPont"/>
    <n v="1"/>
    <n v="0.45052615045292693"/>
    <n v="49.3626"/>
  </r>
  <r>
    <x v="7"/>
    <s v="Truly"/>
    <x v="0"/>
    <x v="0"/>
    <s v="RGB"/>
    <s v="VTE"/>
    <s v="FMM"/>
    <s v="CPL"/>
    <s v="Unknown"/>
    <n v="1"/>
    <n v="6.1835413085254767E-2"/>
    <n v="35.541071999999993"/>
  </r>
  <r>
    <x v="7"/>
    <s v="Truly"/>
    <x v="0"/>
    <x v="0"/>
    <s v="RGB"/>
    <s v="VTE"/>
    <s v="FMM"/>
    <s v="EIL"/>
    <s v="Unknown"/>
    <n v="1"/>
    <n v="6.8483181726288834E-3"/>
    <n v="13.539456000000001"/>
  </r>
  <r>
    <x v="7"/>
    <s v="Truly"/>
    <x v="0"/>
    <x v="0"/>
    <s v="RGB"/>
    <s v="VTE"/>
    <s v="FMM"/>
    <s v="ETL"/>
    <s v="DuPont"/>
    <n v="0.1"/>
    <n v="3.3720675460003208E-2"/>
    <n v="1.6247347199999997"/>
  </r>
  <r>
    <x v="7"/>
    <s v="Truly"/>
    <x v="0"/>
    <x v="0"/>
    <s v="RGB"/>
    <s v="VTE"/>
    <s v="FMM"/>
    <s v="ETL"/>
    <s v="LG Chem"/>
    <n v="0.3"/>
    <n v="0.10116202638000962"/>
    <n v="4.8742041599999988"/>
  </r>
  <r>
    <x v="7"/>
    <s v="Truly"/>
    <x v="0"/>
    <x v="0"/>
    <s v="RGB"/>
    <s v="VTE"/>
    <s v="FMM"/>
    <s v="ETL"/>
    <s v="Merck"/>
    <n v="0.3"/>
    <n v="0.10116202638000962"/>
    <n v="4.8742041599999988"/>
  </r>
  <r>
    <x v="7"/>
    <s v="Truly"/>
    <x v="0"/>
    <x v="0"/>
    <s v="RGB"/>
    <s v="VTE"/>
    <s v="FMM"/>
    <s v="ETL"/>
    <s v="Unknown"/>
    <n v="0.3"/>
    <n v="0.10116202638000962"/>
    <n v="4.8742041599999988"/>
  </r>
  <r>
    <x v="7"/>
    <s v="Truly"/>
    <x v="0"/>
    <x v="0"/>
    <s v="RGB"/>
    <s v="VTE"/>
    <s v="FMM"/>
    <s v="G_Dopant"/>
    <s v="UDC"/>
    <n v="1"/>
    <n v="1.1515673157704234"/>
    <n v="2.1503841882352934"/>
  </r>
  <r>
    <x v="7"/>
    <s v="Truly"/>
    <x v="0"/>
    <x v="0"/>
    <s v="RGB"/>
    <s v="VTE"/>
    <s v="FMM"/>
    <s v="G_Host"/>
    <s v="DuPont"/>
    <n v="0.1"/>
    <n v="9.300931350926854E-2"/>
    <n v="4.0146061395348838"/>
  </r>
  <r>
    <x v="7"/>
    <s v="Truly"/>
    <x v="0"/>
    <x v="0"/>
    <s v="RGB"/>
    <s v="VTE"/>
    <s v="FMM"/>
    <s v="G_Host"/>
    <s v="Merck"/>
    <n v="0.2"/>
    <n v="0.18601862701853708"/>
    <n v="8.0292122790697675"/>
  </r>
  <r>
    <x v="7"/>
    <s v="Truly"/>
    <x v="0"/>
    <x v="0"/>
    <s v="RGB"/>
    <s v="VTE"/>
    <s v="FMM"/>
    <s v="G_Host"/>
    <s v="Samsung SDI"/>
    <n v="0.7"/>
    <n v="0.65106519456487966"/>
    <n v="28.102242976744183"/>
  </r>
  <r>
    <x v="7"/>
    <s v="Truly"/>
    <x v="0"/>
    <x v="0"/>
    <s v="RGB"/>
    <s v="VTE"/>
    <s v="FMM"/>
    <s v="G_Prime"/>
    <s v="DuPont"/>
    <n v="1"/>
    <n v="0.31976763887420928"/>
    <n v="39.563345454545455"/>
  </r>
  <r>
    <x v="7"/>
    <s v="Truly"/>
    <x v="0"/>
    <x v="0"/>
    <s v="RGB"/>
    <s v="VTE"/>
    <s v="FMM"/>
    <s v="HIL"/>
    <s v="Unknown"/>
    <n v="1"/>
    <n v="1.6981559611544343E-2"/>
    <n v="8.1236736000000001"/>
  </r>
  <r>
    <x v="7"/>
    <s v="Truly"/>
    <x v="0"/>
    <x v="0"/>
    <s v="RGB"/>
    <s v="VTE"/>
    <s v="FMM"/>
    <s v="HTL"/>
    <s v="Duksan Neolux"/>
    <n v="1"/>
    <n v="0.18161469369041972"/>
    <n v="87.039359999999988"/>
  </r>
  <r>
    <x v="7"/>
    <s v="Truly"/>
    <x v="0"/>
    <x v="0"/>
    <s v="RGB"/>
    <s v="VTE"/>
    <s v="FMM"/>
    <s v="P_Dopant"/>
    <s v="Novaled"/>
    <n v="0.2"/>
    <n v="4.8194374817051397E-2"/>
    <n v="0.23017075200000003"/>
  </r>
  <r>
    <x v="7"/>
    <s v="Truly"/>
    <x v="0"/>
    <x v="0"/>
    <s v="RGB"/>
    <s v="VTE"/>
    <s v="FMM"/>
    <s v="P_Dopant"/>
    <s v="Unknown"/>
    <n v="0.8"/>
    <n v="0.19277749926820559"/>
    <n v="0.92068300800000014"/>
  </r>
  <r>
    <x v="7"/>
    <s v="Truly"/>
    <x v="0"/>
    <x v="0"/>
    <s v="RGB"/>
    <s v="VTE"/>
    <s v="FMM"/>
    <s v="R_Dopant"/>
    <s v="UDC"/>
    <n v="1"/>
    <n v="0.35552899179999742"/>
    <n v="1.3691584719101124"/>
  </r>
  <r>
    <x v="7"/>
    <s v="Truly"/>
    <x v="0"/>
    <x v="0"/>
    <s v="RGB"/>
    <s v="VTE"/>
    <s v="FMM"/>
    <s v="R_Host"/>
    <s v="Duksan Neolux"/>
    <n v="0.6"/>
    <n v="0.57412118782636912"/>
    <n v="23.960273258426962"/>
  </r>
  <r>
    <x v="7"/>
    <s v="Truly"/>
    <x v="0"/>
    <x v="0"/>
    <s v="RGB"/>
    <s v="VTE"/>
    <s v="FMM"/>
    <s v="R_Host"/>
    <s v="DuPont"/>
    <n v="0.4"/>
    <n v="0.3827474585509128"/>
    <n v="15.973515505617977"/>
  </r>
  <r>
    <x v="7"/>
    <s v="Truly"/>
    <x v="0"/>
    <x v="0"/>
    <s v="RGB"/>
    <s v="VTE"/>
    <s v="FMM"/>
    <s v="R_Prime"/>
    <s v="DuPont"/>
    <n v="0.1"/>
    <n v="8.6821998116964338E-2"/>
    <n v="10.5777"/>
  </r>
  <r>
    <x v="7"/>
    <s v="Truly"/>
    <x v="0"/>
    <x v="0"/>
    <s v="RGB"/>
    <s v="VTE"/>
    <s v="FMM"/>
    <s v="R_Prime"/>
    <s v="Unknown"/>
    <n v="0.9"/>
    <n v="0.78139798305267905"/>
    <n v="95.199300000000008"/>
  </r>
  <r>
    <x v="7"/>
    <s v="Visionox"/>
    <x v="8"/>
    <x v="1"/>
    <s v="RGB"/>
    <s v="VTE"/>
    <s v="FMM"/>
    <s v="aETL"/>
    <s v="Solus AM"/>
    <n v="0.5"/>
    <n v="1.5222709258212821"/>
    <n v="91.52718714285713"/>
  </r>
  <r>
    <x v="7"/>
    <s v="Visionox"/>
    <x v="8"/>
    <x v="1"/>
    <s v="RGB"/>
    <s v="VTE"/>
    <s v="FMM"/>
    <s v="aETL"/>
    <s v="Sunera"/>
    <n v="0.5"/>
    <n v="1.5222709258212821"/>
    <n v="91.52718714285713"/>
  </r>
  <r>
    <x v="7"/>
    <s v="Visionox"/>
    <x v="8"/>
    <x v="1"/>
    <s v="RGB"/>
    <s v="VTE"/>
    <s v="FMM"/>
    <s v="B_Dopant"/>
    <s v="Sunera"/>
    <n v="1"/>
    <n v="1.3291141889531954"/>
    <n v="8.670996676691729"/>
  </r>
  <r>
    <x v="7"/>
    <s v="Visionox"/>
    <x v="8"/>
    <x v="1"/>
    <s v="RGB"/>
    <s v="VTE"/>
    <s v="FMM"/>
    <s v="B_Host"/>
    <s v="Idemitsu Kosan"/>
    <n v="0.9"/>
    <n v="2.3926907940096154"/>
    <n v="156.07794018045112"/>
  </r>
  <r>
    <x v="7"/>
    <s v="Visionox"/>
    <x v="8"/>
    <x v="1"/>
    <s v="RGB"/>
    <s v="VTE"/>
    <s v="FMM"/>
    <s v="B_Host"/>
    <s v="SFC"/>
    <n v="0.1"/>
    <n v="0.26585453266773507"/>
    <n v="17.341993353383458"/>
  </r>
  <r>
    <x v="7"/>
    <s v="Visionox"/>
    <x v="8"/>
    <x v="1"/>
    <s v="RGB"/>
    <s v="VTE"/>
    <s v="FMM"/>
    <s v="B_Prime"/>
    <s v="Jilin OLED"/>
    <n v="0.5"/>
    <n v="1.2923218374306811"/>
    <n v="183.05437428571429"/>
  </r>
  <r>
    <x v="7"/>
    <s v="Visionox"/>
    <x v="8"/>
    <x v="1"/>
    <s v="RGB"/>
    <s v="VTE"/>
    <s v="FMM"/>
    <s v="B_Prime"/>
    <s v="Sunera"/>
    <n v="0.5"/>
    <n v="1.2923218374306811"/>
    <n v="183.05437428571429"/>
  </r>
  <r>
    <x v="7"/>
    <s v="Visionox"/>
    <x v="8"/>
    <x v="1"/>
    <s v="RGB"/>
    <s v="VTE"/>
    <s v="FMM"/>
    <s v="CPL"/>
    <s v="Sunera"/>
    <n v="1"/>
    <n v="0.27372361382873756"/>
    <n v="329.49787371428562"/>
  </r>
  <r>
    <x v="7"/>
    <s v="Visionox"/>
    <x v="8"/>
    <x v="1"/>
    <s v="RGB"/>
    <s v="VTE"/>
    <s v="FMM"/>
    <s v="EIL"/>
    <s v="EMT"/>
    <n v="0.7"/>
    <n v="2.132362504138751E-2"/>
    <n v="51.255224799999986"/>
  </r>
  <r>
    <x v="7"/>
    <s v="Visionox"/>
    <x v="8"/>
    <x v="1"/>
    <s v="RGB"/>
    <s v="VTE"/>
    <s v="FMM"/>
    <s v="EIL"/>
    <s v="Unknown"/>
    <n v="0.3"/>
    <n v="9.1386964463089342E-3"/>
    <n v="21.96652491428571"/>
  </r>
  <r>
    <x v="7"/>
    <s v="Visionox"/>
    <x v="8"/>
    <x v="1"/>
    <s v="RGB"/>
    <s v="VTE"/>
    <s v="FMM"/>
    <s v="ETL"/>
    <s v="LG Chem"/>
    <n v="0.4"/>
    <n v="0.98227155536292454"/>
    <n v="65.899574742857126"/>
  </r>
  <r>
    <x v="7"/>
    <s v="Visionox"/>
    <x v="8"/>
    <x v="1"/>
    <s v="RGB"/>
    <s v="VTE"/>
    <s v="FMM"/>
    <s v="ETL"/>
    <s v="Solus AM"/>
    <n v="0.3"/>
    <n v="0.73670366652219332"/>
    <n v="49.424681057142841"/>
  </r>
  <r>
    <x v="7"/>
    <s v="Visionox"/>
    <x v="8"/>
    <x v="1"/>
    <s v="RGB"/>
    <s v="VTE"/>
    <s v="FMM"/>
    <s v="ETL"/>
    <s v="Unknown"/>
    <n v="0.3"/>
    <n v="0.73670366652219332"/>
    <n v="49.424681057142841"/>
  </r>
  <r>
    <x v="7"/>
    <s v="Visionox"/>
    <x v="8"/>
    <x v="1"/>
    <s v="RGB"/>
    <s v="VTE"/>
    <s v="FMM"/>
    <s v="G_Dopant"/>
    <s v="UDC"/>
    <n v="1"/>
    <n v="5.7563244093083279"/>
    <n v="27.900011529064038"/>
  </r>
  <r>
    <x v="7"/>
    <s v="Visionox"/>
    <x v="8"/>
    <x v="1"/>
    <s v="RGB"/>
    <s v="VTE"/>
    <s v="FMM"/>
    <s v="G_Host"/>
    <s v="Merck"/>
    <n v="0.1"/>
    <n v="0.78724416522690499"/>
    <n v="42.923094660098528"/>
  </r>
  <r>
    <x v="7"/>
    <s v="Visionox"/>
    <x v="8"/>
    <x v="1"/>
    <s v="RGB"/>
    <s v="VTE"/>
    <s v="FMM"/>
    <s v="G_Host"/>
    <s v="Samsung SDI"/>
    <n v="0.9"/>
    <n v="7.0851974870421444"/>
    <n v="386.30785194088674"/>
  </r>
  <r>
    <x v="7"/>
    <s v="Visionox"/>
    <x v="8"/>
    <x v="1"/>
    <s v="RGB"/>
    <s v="VTE"/>
    <s v="FMM"/>
    <s v="G_Prime"/>
    <s v="Jilin OLED"/>
    <n v="1"/>
    <n v="4.0978100534899511"/>
    <n v="549.16312285714275"/>
  </r>
  <r>
    <x v="7"/>
    <s v="Visionox"/>
    <x v="8"/>
    <x v="1"/>
    <s v="RGB"/>
    <s v="VTE"/>
    <s v="FMM"/>
    <s v="HIL"/>
    <s v="Unknown"/>
    <n v="1"/>
    <n v="7.2862119726193775E-2"/>
    <n v="87.866099657142854"/>
  </r>
  <r>
    <x v="7"/>
    <s v="Visionox"/>
    <x v="8"/>
    <x v="1"/>
    <s v="RGB"/>
    <s v="VTE"/>
    <s v="FMM"/>
    <s v="HTL"/>
    <s v="Merck"/>
    <n v="0.5"/>
    <n v="0.45740202282636883"/>
    <n v="470.71124816326522"/>
  </r>
  <r>
    <x v="7"/>
    <s v="Visionox"/>
    <x v="8"/>
    <x v="1"/>
    <s v="RGB"/>
    <s v="VTE"/>
    <s v="FMM"/>
    <s v="HTL"/>
    <s v="Unknown"/>
    <n v="0.5"/>
    <n v="0.45740202282636883"/>
    <n v="470.71124816326522"/>
  </r>
  <r>
    <x v="7"/>
    <s v="Visionox"/>
    <x v="8"/>
    <x v="1"/>
    <s v="RGB"/>
    <s v="VTE"/>
    <s v="FMM"/>
    <s v="P_Dopant"/>
    <s v="Novaled"/>
    <n v="0.3"/>
    <n v="0.71404563893656059"/>
    <n v="3.734309235428571"/>
  </r>
  <r>
    <x v="7"/>
    <s v="Visionox"/>
    <x v="8"/>
    <x v="1"/>
    <s v="RGB"/>
    <s v="VTE"/>
    <s v="FMM"/>
    <s v="P_Dopant"/>
    <s v="Unknown"/>
    <n v="0.7"/>
    <n v="1.6661064908519747"/>
    <n v="8.7133882159999985"/>
  </r>
  <r>
    <x v="7"/>
    <s v="Visionox"/>
    <x v="8"/>
    <x v="1"/>
    <s v="RGB"/>
    <s v="VTE"/>
    <s v="FMM"/>
    <s v="R_Dopant"/>
    <s v="UDC"/>
    <n v="1"/>
    <n v="2.9473535111421389"/>
    <n v="17.862888391836737"/>
  </r>
  <r>
    <x v="7"/>
    <s v="Visionox"/>
    <x v="8"/>
    <x v="1"/>
    <s v="RGB"/>
    <s v="VTE"/>
    <s v="FMM"/>
    <s v="R_Host"/>
    <s v="DuPont"/>
    <n v="0.7"/>
    <n v="5.4943369258921546"/>
    <n v="312.60054685714277"/>
  </r>
  <r>
    <x v="7"/>
    <s v="Visionox"/>
    <x v="8"/>
    <x v="1"/>
    <s v="RGB"/>
    <s v="VTE"/>
    <s v="FMM"/>
    <s v="R_Host"/>
    <s v="Unknown"/>
    <n v="0.3"/>
    <n v="2.3547158253823524"/>
    <n v="133.97166293877549"/>
  </r>
  <r>
    <x v="7"/>
    <s v="Visionox"/>
    <x v="8"/>
    <x v="1"/>
    <s v="RGB"/>
    <s v="VTE"/>
    <s v="FMM"/>
    <s v="R_Prime"/>
    <s v="DuPont"/>
    <n v="0.1"/>
    <n v="0.71391719902339723"/>
    <n v="95.188274628571435"/>
  </r>
  <r>
    <x v="7"/>
    <s v="Visionox"/>
    <x v="8"/>
    <x v="1"/>
    <s v="RGB"/>
    <s v="VTE"/>
    <s v="FMM"/>
    <s v="R_Prime"/>
    <s v="EMT"/>
    <n v="0.9"/>
    <n v="6.4252547912105751"/>
    <n v="856.6944716571428"/>
  </r>
  <r>
    <x v="7"/>
    <s v="Visionox"/>
    <x v="0"/>
    <x v="0"/>
    <s v="RGB"/>
    <s v="VTE"/>
    <s v="FMM"/>
    <s v="aETL"/>
    <s v="Solus AM"/>
    <n v="0.5"/>
    <n v="5.3483812933890746"/>
    <n v="232.28478571428568"/>
  </r>
  <r>
    <x v="7"/>
    <s v="Visionox"/>
    <x v="0"/>
    <x v="0"/>
    <s v="RGB"/>
    <s v="VTE"/>
    <s v="FMM"/>
    <s v="aETL"/>
    <s v="Sunera"/>
    <n v="0.5"/>
    <n v="5.3483812933890746"/>
    <n v="232.28478571428568"/>
  </r>
  <r>
    <x v="7"/>
    <s v="Visionox"/>
    <x v="0"/>
    <x v="0"/>
    <s v="RGB"/>
    <s v="VTE"/>
    <s v="FMM"/>
    <s v="B_Dopant"/>
    <s v="Sunera"/>
    <n v="1"/>
    <n v="7.2476662818378319"/>
    <n v="30.298015527950305"/>
  </r>
  <r>
    <x v="7"/>
    <s v="Visionox"/>
    <x v="0"/>
    <x v="0"/>
    <s v="RGB"/>
    <s v="VTE"/>
    <s v="FMM"/>
    <s v="B_Host"/>
    <s v="Idemitsu Kosan"/>
    <n v="1"/>
    <n v="16.73437544224549"/>
    <n v="605.96031055900607"/>
  </r>
  <r>
    <x v="7"/>
    <s v="Visionox"/>
    <x v="0"/>
    <x v="0"/>
    <s v="RGB"/>
    <s v="VTE"/>
    <s v="FMM"/>
    <s v="B_Prime"/>
    <s v="Jilin OLED"/>
    <n v="0.5"/>
    <n v="6.1834313175737732"/>
    <n v="677.49729166666657"/>
  </r>
  <r>
    <x v="7"/>
    <s v="Visionox"/>
    <x v="0"/>
    <x v="0"/>
    <s v="RGB"/>
    <s v="VTE"/>
    <s v="FMM"/>
    <s v="B_Prime"/>
    <s v="Sunera"/>
    <n v="0.5"/>
    <n v="6.1834313175737732"/>
    <n v="677.49729166666657"/>
  </r>
  <r>
    <x v="7"/>
    <s v="Visionox"/>
    <x v="0"/>
    <x v="0"/>
    <s v="RGB"/>
    <s v="VTE"/>
    <s v="FMM"/>
    <s v="CPL"/>
    <s v="Sunera"/>
    <n v="1"/>
    <n v="1.6973710823315489"/>
    <n v="975.59609999999975"/>
  </r>
  <r>
    <x v="7"/>
    <s v="Visionox"/>
    <x v="0"/>
    <x v="0"/>
    <s v="RGB"/>
    <s v="VTE"/>
    <s v="FMM"/>
    <s v="EIL"/>
    <s v="EMT"/>
    <n v="0.7"/>
    <n v="0.1315895803745904"/>
    <n v="260.15895999999992"/>
  </r>
  <r>
    <x v="7"/>
    <s v="Visionox"/>
    <x v="0"/>
    <x v="0"/>
    <s v="RGB"/>
    <s v="VTE"/>
    <s v="FMM"/>
    <s v="EIL"/>
    <s v="Unknown"/>
    <n v="0.3"/>
    <n v="5.6395534446253039E-2"/>
    <n v="111.49669714285712"/>
  </r>
  <r>
    <x v="7"/>
    <s v="Visionox"/>
    <x v="0"/>
    <x v="0"/>
    <s v="RGB"/>
    <s v="VTE"/>
    <s v="FMM"/>
    <s v="ETL"/>
    <s v="LG Chem"/>
    <n v="0.5"/>
    <n v="4.6281326950612005"/>
    <n v="222.9933942857142"/>
  </r>
  <r>
    <x v="7"/>
    <s v="Visionox"/>
    <x v="0"/>
    <x v="0"/>
    <s v="RGB"/>
    <s v="VTE"/>
    <s v="FMM"/>
    <s v="ETL"/>
    <s v="Unknown"/>
    <n v="0.5"/>
    <n v="4.6281326950612005"/>
    <n v="222.9933942857142"/>
  </r>
  <r>
    <x v="7"/>
    <s v="Visionox"/>
    <x v="0"/>
    <x v="0"/>
    <s v="RGB"/>
    <s v="VTE"/>
    <s v="FMM"/>
    <s v="G_Dopant"/>
    <s v="UDC"/>
    <n v="1"/>
    <n v="31.610317836026258"/>
    <n v="59.027663193277284"/>
  </r>
  <r>
    <x v="7"/>
    <s v="Visionox"/>
    <x v="0"/>
    <x v="0"/>
    <s v="RGB"/>
    <s v="VTE"/>
    <s v="FMM"/>
    <s v="G_Host"/>
    <s v="Merck"/>
    <n v="0.2"/>
    <n v="5.1061781998764522"/>
    <n v="220.40044784053154"/>
  </r>
  <r>
    <x v="7"/>
    <s v="Visionox"/>
    <x v="0"/>
    <x v="0"/>
    <s v="RGB"/>
    <s v="VTE"/>
    <s v="FMM"/>
    <s v="G_Host"/>
    <s v="Samsung SDI"/>
    <n v="0.8"/>
    <n v="20.424712799505809"/>
    <n v="881.60179136212616"/>
  </r>
  <r>
    <x v="7"/>
    <s v="Visionox"/>
    <x v="0"/>
    <x v="0"/>
    <s v="RGB"/>
    <s v="VTE"/>
    <s v="FMM"/>
    <s v="G_Prime"/>
    <s v="Jilin OLED"/>
    <n v="1"/>
    <n v="8.7775647676549227"/>
    <n v="1086.0067903525044"/>
  </r>
  <r>
    <x v="7"/>
    <s v="Visionox"/>
    <x v="0"/>
    <x v="0"/>
    <s v="RGB"/>
    <s v="VTE"/>
    <s v="FMM"/>
    <s v="HIL"/>
    <s v="Unknown"/>
    <n v="1"/>
    <n v="0.46614078857666913"/>
    <n v="222.99339428571426"/>
  </r>
  <r>
    <x v="7"/>
    <s v="Visionox"/>
    <x v="0"/>
    <x v="0"/>
    <s v="RGB"/>
    <s v="VTE"/>
    <s v="FMM"/>
    <s v="HTL"/>
    <s v="Merck"/>
    <n v="0.6"/>
    <n v="2.991174608358488"/>
    <n v="1433.5289632653057"/>
  </r>
  <r>
    <x v="7"/>
    <s v="Visionox"/>
    <x v="0"/>
    <x v="0"/>
    <s v="RGB"/>
    <s v="VTE"/>
    <s v="FMM"/>
    <s v="HTL"/>
    <s v="Unknown"/>
    <n v="0.4"/>
    <n v="1.9941164055723257"/>
    <n v="955.68597551020389"/>
  </r>
  <r>
    <x v="7"/>
    <s v="Visionox"/>
    <x v="0"/>
    <x v="0"/>
    <s v="RGB"/>
    <s v="VTE"/>
    <s v="FMM"/>
    <s v="P_Dopant"/>
    <s v="Novaled"/>
    <n v="0.5"/>
    <n v="3.3073175250210198"/>
    <n v="15.795365428571428"/>
  </r>
  <r>
    <x v="7"/>
    <s v="Visionox"/>
    <x v="0"/>
    <x v="0"/>
    <s v="RGB"/>
    <s v="VTE"/>
    <s v="FMM"/>
    <s v="P_Dopant"/>
    <s v="Unknown"/>
    <n v="0.5"/>
    <n v="3.3073175250210198"/>
    <n v="15.795365428571428"/>
  </r>
  <r>
    <x v="7"/>
    <s v="Visionox"/>
    <x v="0"/>
    <x v="0"/>
    <s v="RGB"/>
    <s v="VTE"/>
    <s v="FMM"/>
    <s v="R_Dopant"/>
    <s v="UDC"/>
    <n v="1"/>
    <n v="9.7592075398572504"/>
    <n v="37.583156340288923"/>
  </r>
  <r>
    <x v="7"/>
    <s v="Visionox"/>
    <x v="0"/>
    <x v="0"/>
    <s v="RGB"/>
    <s v="VTE"/>
    <s v="FMM"/>
    <s v="R_Host"/>
    <s v="DuPont"/>
    <n v="0.7"/>
    <n v="18.386111812625366"/>
    <n v="767.32277528089855"/>
  </r>
  <r>
    <x v="7"/>
    <s v="Visionox"/>
    <x v="0"/>
    <x v="0"/>
    <s v="RGB"/>
    <s v="VTE"/>
    <s v="FMM"/>
    <s v="R_Host"/>
    <s v="Unknown"/>
    <n v="0.3"/>
    <n v="7.8797622054108709"/>
    <n v="328.85261797752798"/>
  </r>
  <r>
    <x v="7"/>
    <s v="Visionox"/>
    <x v="0"/>
    <x v="0"/>
    <s v="RGB"/>
    <s v="VTE"/>
    <s v="FMM"/>
    <s v="R_Prime"/>
    <s v="DuPont"/>
    <n v="0.1"/>
    <n v="2.3832483937771416"/>
    <n v="290.3559821428571"/>
  </r>
  <r>
    <x v="7"/>
    <s v="Visionox"/>
    <x v="0"/>
    <x v="0"/>
    <s v="RGB"/>
    <s v="VTE"/>
    <s v="FMM"/>
    <s v="R_Prime"/>
    <s v="EMT"/>
    <n v="0.9"/>
    <n v="21.449235543994273"/>
    <n v="2613.203839285713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F00-000000000000}" name="ﾋﾟﾎﾞｯﾄﾃｰﾌﾞﾙ1" cacheId="15" applyNumberFormats="0" applyBorderFormats="0" applyFontFormats="0" applyPatternFormats="0" applyAlignmentFormats="0" applyWidthHeightFormats="1" dataCaption="値" grandTotalCaption="Total" updatedVersion="8" minRefreshableVersion="3" showDrill="0" showDataTips="0" colGrandTotals="0" itemPrintTitles="1" createdVersion="5" indent="0" compact="0" compactData="0" gridDropZones="1" multipleFieldFilters="0">
  <location ref="A4:I17" firstHeaderRow="1" firstDataRow="2" firstDataCol="1" rowPageCount="1" colPageCount="1"/>
  <pivotFields count="12">
    <pivotField axis="axisCol" compact="0" outline="0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compact="0" outline="0" multipleItemSelectionAllowed="1" showAll="0" defaultSubtotal="0"/>
    <pivotField axis="axisRow" compact="0" outline="0" showAll="0">
      <items count="13">
        <item x="8"/>
        <item x="3"/>
        <item x="0"/>
        <item x="1"/>
        <item x="6"/>
        <item x="9"/>
        <item x="7"/>
        <item m="1" x="11"/>
        <item x="4"/>
        <item x="5"/>
        <item x="10"/>
        <item x="2"/>
        <item t="default"/>
      </items>
    </pivotField>
    <pivotField axis="axisPage" compact="0" outline="0" showAll="0">
      <items count="4">
        <item x="1"/>
        <item x="0"/>
        <item x="2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numFmtId="9" outline="0" showAll="0"/>
    <pivotField dataField="1" compact="0" numFmtId="177" outline="0" showAll="0" defaultSubtotal="0"/>
    <pivotField compact="0" numFmtId="182" outline="0" showAll="0" defaultSubtotal="0"/>
  </pivotFields>
  <rowFields count="1">
    <field x="2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>
      <x v="11"/>
    </i>
    <i t="grand">
      <x/>
    </i>
  </rowItems>
  <colFields count="1">
    <field x="0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colItems>
  <pageFields count="1">
    <pageField fld="3" hier="-1"/>
  </pageFields>
  <dataFields count="1">
    <dataField name=" Material Revenue ($Millions)" fld="10" baseField="0" baseItem="0" numFmtId="190"/>
  </dataFields>
  <formats count="4">
    <format dxfId="7">
      <pivotArea grandRow="1" outline="0" collapsedLevelsAreSubtotals="1" fieldPosition="0"/>
    </format>
    <format dxfId="6">
      <pivotArea dataOnly="0" labelOnly="1" outline="0" fieldPosition="0">
        <references count="1">
          <reference field="0" count="0"/>
        </references>
      </pivotArea>
    </format>
    <format dxfId="5">
      <pivotArea outline="0" collapsedLevelsAreSubtotals="1" fieldPosition="0"/>
    </format>
    <format dxfId="4">
      <pivotArea dataOnly="0" labelOnly="1" outline="0" fieldPosition="0">
        <references count="1">
          <reference field="0" count="0"/>
        </references>
      </pivotArea>
    </format>
  </formats>
  <pivotTableStyleInfo name="PivotStyleLight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000-000000000000}" name="ﾋﾟﾎﾞｯﾄﾃｰﾌﾞﾙ1" cacheId="15" applyNumberFormats="0" applyBorderFormats="0" applyFontFormats="0" applyPatternFormats="0" applyAlignmentFormats="0" applyWidthHeightFormats="1" dataCaption="値" grandTotalCaption="Total" updatedVersion="8" minRefreshableVersion="3" showDrill="0" showDataTips="0" colGrandTotals="0" itemPrintTitles="1" createdVersion="5" indent="0" compact="0" compactData="0" gridDropZones="1" multipleFieldFilters="0">
  <location ref="A4:I17" firstHeaderRow="1" firstDataRow="2" firstDataCol="1" rowPageCount="1" colPageCount="1"/>
  <pivotFields count="12">
    <pivotField axis="axisCol" compact="0" outline="0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compact="0" outline="0" multipleItemSelectionAllowed="1" showAll="0" sortType="ascending" defaultSubtotal="0"/>
    <pivotField axis="axisRow" compact="0" outline="0" showAll="0">
      <items count="13">
        <item x="8"/>
        <item x="3"/>
        <item x="0"/>
        <item x="1"/>
        <item x="6"/>
        <item x="9"/>
        <item x="7"/>
        <item m="1" x="11"/>
        <item x="4"/>
        <item x="5"/>
        <item x="10"/>
        <item x="2"/>
        <item t="default"/>
      </items>
    </pivotField>
    <pivotField axis="axisPage" compact="0" outline="0" showAll="0">
      <items count="4">
        <item x="1"/>
        <item x="0"/>
        <item x="2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numFmtId="9" outline="0" showAll="0"/>
    <pivotField compact="0" numFmtId="177" outline="0" showAll="0" defaultSubtotal="0"/>
    <pivotField dataField="1" compact="0" numFmtId="182" outline="0" showAll="0" defaultSubtotal="0"/>
  </pivotFields>
  <rowFields count="1">
    <field x="2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>
      <x v="11"/>
    </i>
    <i t="grand">
      <x/>
    </i>
  </rowItems>
  <colFields count="1">
    <field x="0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colItems>
  <pageFields count="1">
    <pageField fld="3" hier="-1"/>
  </pageFields>
  <dataFields count="1">
    <dataField name=" Material Weight (kilograms)" fld="11" baseField="0" baseItem="0" numFmtId="182"/>
  </dataFields>
  <formats count="4">
    <format dxfId="3">
      <pivotArea grandRow="1" outline="0" collapsedLevelsAreSubtotals="1" fieldPosition="0"/>
    </format>
    <format dxfId="2">
      <pivotArea outline="0" collapsedLevelsAreSubtotals="1" fieldPosition="0"/>
    </format>
    <format dxfId="1">
      <pivotArea dataOnly="0" labelOnly="1" outline="0" fieldPosition="0">
        <references count="1">
          <reference field="0" count="0"/>
        </references>
      </pivotArea>
    </format>
    <format dxfId="0">
      <pivotArea dataOnly="0" labelOnly="1" outline="0" fieldPosition="0">
        <references count="1">
          <reference field="0" count="0"/>
        </references>
      </pivotArea>
    </format>
  </formats>
  <pivotTableStyleInfo name="PivotStyleLight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ユーザー定義 1">
      <a:majorFont>
        <a:latin typeface="Arial"/>
        <a:ea typeface="メイリオ"/>
        <a:cs typeface=""/>
      </a:majorFont>
      <a:minorFont>
        <a:latin typeface="Arial"/>
        <a:ea typeface="メイリオ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1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42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3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B0F0"/>
    <pageSetUpPr autoPageBreaks="0"/>
  </sheetPr>
  <dimension ref="A4:J20"/>
  <sheetViews>
    <sheetView showGridLines="0" showRowColHeaders="0" tabSelected="1" zoomScale="90" zoomScaleNormal="90" workbookViewId="0"/>
  </sheetViews>
  <sheetFormatPr defaultColWidth="10" defaultRowHeight="12.75"/>
  <cols>
    <col min="1" max="1" width="158.3125" style="1" customWidth="1"/>
    <col min="2" max="16384" width="10" style="1"/>
  </cols>
  <sheetData>
    <row r="4" spans="1:10">
      <c r="A4" s="1" t="s">
        <v>353</v>
      </c>
    </row>
    <row r="10" spans="1:10" ht="45">
      <c r="A10" s="5" t="s">
        <v>438</v>
      </c>
    </row>
    <row r="11" spans="1:10" ht="39" customHeight="1"/>
    <row r="12" spans="1:10" ht="45">
      <c r="A12" s="4" t="s">
        <v>456</v>
      </c>
    </row>
    <row r="14" spans="1:10" ht="32.65">
      <c r="A14" s="488"/>
    </row>
    <row r="15" spans="1:10" ht="32.65">
      <c r="A15" s="488" t="s">
        <v>478</v>
      </c>
      <c r="J15" s="3"/>
    </row>
    <row r="16" spans="1:10" ht="32.65">
      <c r="A16" s="355"/>
    </row>
    <row r="20" spans="1:1" ht="34.5">
      <c r="A20" s="2" t="s">
        <v>0</v>
      </c>
    </row>
  </sheetData>
  <sheetProtection sheet="1" objects="1" scenarios="1" selectLockedCells="1" selectUnlockedCells="1"/>
  <phoneticPr fontId="2"/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3">
    <tabColor rgb="FF00B0F0"/>
  </sheetPr>
  <dimension ref="B9:K32"/>
  <sheetViews>
    <sheetView showGridLines="0" showRowColHeaders="0" zoomScaleNormal="100" workbookViewId="0"/>
  </sheetViews>
  <sheetFormatPr defaultColWidth="10" defaultRowHeight="13.5"/>
  <cols>
    <col min="1" max="1" width="10" style="6"/>
    <col min="2" max="2" width="8.5" style="6" customWidth="1"/>
    <col min="3" max="3" width="114.3125" style="6" customWidth="1"/>
    <col min="4" max="16384" width="10" style="6"/>
  </cols>
  <sheetData>
    <row r="9" spans="2:11" ht="15" customHeight="1">
      <c r="B9" s="790" t="s">
        <v>446</v>
      </c>
      <c r="C9" s="786"/>
      <c r="D9" s="236"/>
      <c r="E9" s="779"/>
      <c r="F9" s="779"/>
      <c r="G9" s="779"/>
      <c r="H9" s="779"/>
      <c r="I9" s="779"/>
      <c r="J9" s="779"/>
      <c r="K9" s="779"/>
    </row>
    <row r="10" spans="2:11" ht="15" customHeight="1">
      <c r="B10" s="791" t="s">
        <v>447</v>
      </c>
      <c r="C10" s="787"/>
      <c r="D10" s="236"/>
      <c r="E10" s="780"/>
      <c r="F10" s="780"/>
      <c r="G10" s="780"/>
      <c r="H10" s="780"/>
      <c r="I10" s="780"/>
      <c r="J10" s="780"/>
      <c r="K10" s="792"/>
    </row>
    <row r="11" spans="2:11">
      <c r="B11" s="791" t="s">
        <v>448</v>
      </c>
      <c r="C11" s="787"/>
      <c r="D11" s="236"/>
      <c r="E11" s="780"/>
      <c r="F11" s="780"/>
      <c r="G11" s="780"/>
      <c r="H11" s="780"/>
      <c r="I11" s="780"/>
      <c r="J11" s="780"/>
      <c r="K11" s="792"/>
    </row>
    <row r="12" spans="2:11" ht="15" customHeight="1">
      <c r="B12" s="791" t="s">
        <v>449</v>
      </c>
      <c r="C12" s="787"/>
      <c r="D12" s="236"/>
      <c r="E12" s="780"/>
      <c r="F12" s="780"/>
      <c r="G12" s="780"/>
      <c r="H12" s="780"/>
      <c r="I12" s="780"/>
      <c r="J12" s="780"/>
      <c r="K12" s="792"/>
    </row>
    <row r="13" spans="2:11" ht="15" customHeight="1">
      <c r="B13" s="791" t="s">
        <v>450</v>
      </c>
      <c r="C13" s="787"/>
      <c r="D13" s="236"/>
      <c r="E13" s="780"/>
      <c r="F13" s="780"/>
      <c r="G13" s="780"/>
      <c r="H13" s="780"/>
      <c r="I13" s="780"/>
      <c r="J13" s="780"/>
      <c r="K13" s="792"/>
    </row>
    <row r="14" spans="2:11" ht="15" customHeight="1">
      <c r="B14" s="791" t="s">
        <v>451</v>
      </c>
      <c r="C14" s="787"/>
      <c r="D14" s="236"/>
      <c r="E14" s="780"/>
      <c r="F14" s="780"/>
      <c r="G14" s="780"/>
      <c r="H14" s="780"/>
      <c r="I14" s="780"/>
      <c r="J14" s="780"/>
      <c r="K14" s="792"/>
    </row>
    <row r="15" spans="2:11" ht="15" customHeight="1">
      <c r="B15" s="791" t="s">
        <v>452</v>
      </c>
      <c r="C15" s="787"/>
      <c r="D15" s="236"/>
      <c r="E15" s="780"/>
      <c r="F15" s="780"/>
      <c r="G15" s="780"/>
      <c r="H15" s="780"/>
      <c r="I15" s="780"/>
      <c r="J15" s="780"/>
      <c r="K15" s="792"/>
    </row>
    <row r="16" spans="2:11" ht="15" customHeight="1">
      <c r="B16" s="788"/>
      <c r="C16" s="790" t="s">
        <v>453</v>
      </c>
      <c r="D16" s="236"/>
      <c r="E16" s="780"/>
      <c r="F16" s="780"/>
      <c r="G16" s="780"/>
      <c r="H16" s="780"/>
      <c r="I16" s="780"/>
      <c r="J16" s="780"/>
      <c r="K16" s="792"/>
    </row>
    <row r="17" spans="2:11" ht="15" customHeight="1">
      <c r="B17" s="788"/>
      <c r="C17" s="791" t="s">
        <v>457</v>
      </c>
      <c r="D17" s="236"/>
      <c r="E17" s="779"/>
      <c r="F17" s="779"/>
      <c r="G17" s="779"/>
      <c r="H17" s="779"/>
      <c r="I17" s="779"/>
      <c r="J17" s="779"/>
      <c r="K17" s="779"/>
    </row>
    <row r="18" spans="2:11" ht="15" customHeight="1">
      <c r="B18" s="236"/>
      <c r="C18" s="787"/>
      <c r="D18" s="236"/>
      <c r="E18" s="779"/>
      <c r="F18" s="779"/>
      <c r="G18" s="779"/>
      <c r="H18" s="779"/>
      <c r="I18" s="779"/>
      <c r="J18" s="779"/>
      <c r="K18" s="779"/>
    </row>
    <row r="19" spans="2:11" ht="15" customHeight="1">
      <c r="B19" s="790" t="s">
        <v>454</v>
      </c>
      <c r="C19" s="787"/>
      <c r="D19" s="236"/>
      <c r="E19" s="779"/>
      <c r="F19" s="779"/>
      <c r="G19" s="779"/>
      <c r="H19" s="779"/>
      <c r="I19" s="779"/>
      <c r="J19" s="779"/>
      <c r="K19" s="779"/>
    </row>
    <row r="20" spans="2:11" ht="20.100000000000001" customHeight="1">
      <c r="B20" s="791" t="s">
        <v>458</v>
      </c>
      <c r="C20" s="787"/>
      <c r="D20"/>
      <c r="E20"/>
      <c r="F20"/>
      <c r="G20" s="779"/>
      <c r="H20" s="779"/>
      <c r="I20" s="779"/>
      <c r="J20" s="8"/>
      <c r="K20" s="8"/>
    </row>
    <row r="21" spans="2:11" ht="20.100000000000001" customHeight="1">
      <c r="B21" s="789"/>
      <c r="C21" s="786"/>
      <c r="D21"/>
      <c r="E21"/>
      <c r="F21"/>
      <c r="G21" s="779"/>
      <c r="H21" s="779"/>
      <c r="I21" s="779"/>
      <c r="J21" s="8"/>
      <c r="K21" s="8"/>
    </row>
    <row r="22" spans="2:11" ht="20.100000000000001" customHeight="1">
      <c r="B22"/>
      <c r="C22"/>
      <c r="D22"/>
      <c r="E22"/>
      <c r="F22"/>
      <c r="G22" s="779"/>
      <c r="H22" s="779"/>
      <c r="I22" s="779"/>
      <c r="J22" s="8"/>
      <c r="K22" s="8"/>
    </row>
    <row r="23" spans="2:11" ht="20.100000000000001" customHeight="1">
      <c r="B23"/>
      <c r="C23"/>
      <c r="D23"/>
      <c r="E23"/>
      <c r="F23"/>
      <c r="G23" s="779"/>
      <c r="H23" s="779"/>
      <c r="I23" s="779"/>
      <c r="J23" s="8"/>
      <c r="K23" s="8"/>
    </row>
    <row r="24" spans="2:11" ht="20.100000000000001" customHeight="1">
      <c r="B24"/>
      <c r="C24"/>
      <c r="D24"/>
      <c r="E24"/>
      <c r="F24"/>
      <c r="G24" s="779"/>
      <c r="H24" s="779"/>
      <c r="I24" s="779"/>
      <c r="J24" s="8"/>
      <c r="K24" s="8"/>
    </row>
    <row r="25" spans="2:11">
      <c r="B25"/>
      <c r="C25"/>
      <c r="D25"/>
      <c r="E25"/>
      <c r="F25"/>
      <c r="G25" s="779"/>
      <c r="H25" s="779"/>
      <c r="I25" s="779"/>
      <c r="J25" s="7"/>
      <c r="K25" s="7"/>
    </row>
    <row r="26" spans="2:11">
      <c r="B26"/>
      <c r="C26"/>
      <c r="D26"/>
      <c r="E26"/>
      <c r="F26"/>
    </row>
    <row r="27" spans="2:11">
      <c r="B27"/>
      <c r="C27"/>
      <c r="D27"/>
      <c r="E27"/>
      <c r="F27"/>
    </row>
    <row r="28" spans="2:11">
      <c r="B28"/>
      <c r="C28"/>
      <c r="D28"/>
      <c r="E28"/>
      <c r="F28"/>
    </row>
    <row r="29" spans="2:11">
      <c r="B29"/>
      <c r="C29"/>
      <c r="D29"/>
      <c r="E29"/>
      <c r="F29"/>
    </row>
    <row r="30" spans="2:11">
      <c r="B30"/>
      <c r="C30"/>
      <c r="D30"/>
      <c r="E30"/>
      <c r="F30"/>
    </row>
    <row r="31" spans="2:11">
      <c r="B31"/>
      <c r="C31"/>
      <c r="D31"/>
      <c r="E31"/>
      <c r="F31"/>
    </row>
    <row r="32" spans="2:11">
      <c r="B32"/>
      <c r="C32"/>
      <c r="D32"/>
      <c r="E32"/>
      <c r="F32"/>
    </row>
  </sheetData>
  <sheetProtection sheet="1" objects="1" scenarios="1" selectLockedCells="1" selectUnlockedCells="1"/>
  <phoneticPr fontId="2"/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0000"/>
    <pageSetUpPr autoPageBreaks="0"/>
  </sheetPr>
  <dimension ref="A1:AY4142"/>
  <sheetViews>
    <sheetView showGridLines="0" zoomScale="80" zoomScaleNormal="80" workbookViewId="0"/>
  </sheetViews>
  <sheetFormatPr defaultColWidth="9" defaultRowHeight="13.5"/>
  <cols>
    <col min="1" max="1" width="9" style="239"/>
    <col min="2" max="2" width="13.625" style="239" bestFit="1" customWidth="1"/>
    <col min="3" max="3" width="14.625" style="239" bestFit="1" customWidth="1"/>
    <col min="4" max="4" width="19.1875" style="239" customWidth="1"/>
    <col min="5" max="5" width="16.5" customWidth="1"/>
    <col min="6" max="6" width="4.8125" customWidth="1"/>
    <col min="7" max="7" width="22.625" style="239" bestFit="1" customWidth="1"/>
    <col min="8" max="8" width="4.625" style="239" customWidth="1"/>
    <col min="9" max="9" width="22.625" style="239" bestFit="1" customWidth="1"/>
    <col min="10" max="10" width="4.625" style="239" customWidth="1"/>
    <col min="11" max="11" width="23.3125" style="239" customWidth="1"/>
    <col min="12" max="12" width="4.625" customWidth="1"/>
    <col min="13" max="13" width="22.8125" style="239" bestFit="1" customWidth="1"/>
    <col min="14" max="16" width="19.5" style="239" customWidth="1"/>
    <col min="17" max="17" width="4.625" customWidth="1"/>
    <col min="18" max="18" width="30.5" style="239" customWidth="1"/>
    <col min="19" max="19" width="24.1875" style="239" customWidth="1"/>
    <col min="20" max="28" width="18.625" style="239" customWidth="1"/>
    <col min="29" max="29" width="17.5" style="239" customWidth="1"/>
    <col min="30" max="30" width="12.8125" style="239" bestFit="1" customWidth="1"/>
    <col min="31" max="34" width="9" style="239"/>
    <col min="35" max="35" width="15.3125" style="239" bestFit="1" customWidth="1"/>
    <col min="36" max="49" width="9" style="239"/>
    <col min="50" max="50" width="11.625" style="239" customWidth="1"/>
    <col min="51" max="51" width="10" style="239" bestFit="1" customWidth="1"/>
    <col min="52" max="16384" width="9" style="239"/>
  </cols>
  <sheetData>
    <row r="1" spans="1:51" ht="13.9" thickBot="1">
      <c r="A1"/>
      <c r="M1" s="412" t="s">
        <v>146</v>
      </c>
      <c r="N1" s="22">
        <v>1E-8</v>
      </c>
      <c r="AC1"/>
    </row>
    <row r="2" spans="1:51" ht="14.65" thickTop="1" thickBot="1">
      <c r="B2" s="411" t="s">
        <v>339</v>
      </c>
      <c r="C2" s="473" t="s">
        <v>461</v>
      </c>
      <c r="M2" s="21"/>
      <c r="N2" s="20"/>
      <c r="AC2"/>
    </row>
    <row r="3" spans="1:51" ht="14.25" thickTop="1" thickBot="1">
      <c r="M3" s="19"/>
      <c r="N3" s="18"/>
      <c r="AC3"/>
    </row>
    <row r="4" spans="1:51">
      <c r="AC4"/>
    </row>
    <row r="5" spans="1:51" ht="14.25" thickBot="1">
      <c r="B5" s="198" t="s">
        <v>131</v>
      </c>
      <c r="K5" s="196" t="s">
        <v>126</v>
      </c>
      <c r="M5" s="198" t="s">
        <v>343</v>
      </c>
      <c r="O5"/>
      <c r="P5"/>
      <c r="R5"/>
      <c r="S5"/>
      <c r="T5"/>
      <c r="U5"/>
      <c r="V5"/>
      <c r="W5"/>
      <c r="X5"/>
      <c r="Y5"/>
      <c r="Z5"/>
      <c r="AC5"/>
    </row>
    <row r="6" spans="1:51" ht="14.25" thickBot="1">
      <c r="B6" s="247" t="s">
        <v>129</v>
      </c>
      <c r="C6" s="248" t="s">
        <v>319</v>
      </c>
      <c r="G6" s="253" t="s">
        <v>319</v>
      </c>
      <c r="H6"/>
      <c r="I6" s="253" t="s">
        <v>319</v>
      </c>
      <c r="J6"/>
      <c r="K6" s="253" t="s">
        <v>258</v>
      </c>
      <c r="L6" s="239"/>
      <c r="M6" s="247" t="s">
        <v>61</v>
      </c>
      <c r="N6" s="271" t="s">
        <v>328</v>
      </c>
      <c r="P6" s="199" t="s">
        <v>290</v>
      </c>
      <c r="R6" s="199" t="s">
        <v>125</v>
      </c>
      <c r="S6"/>
      <c r="T6" s="199" t="s">
        <v>128</v>
      </c>
      <c r="U6"/>
      <c r="V6"/>
      <c r="W6"/>
      <c r="X6"/>
      <c r="Y6"/>
      <c r="Z6"/>
      <c r="AC6"/>
    </row>
    <row r="7" spans="1:51" ht="13.9" thickBot="1">
      <c r="B7" s="249" t="s">
        <v>112</v>
      </c>
      <c r="C7" s="250" t="s">
        <v>72</v>
      </c>
      <c r="G7" s="251" t="s">
        <v>455</v>
      </c>
      <c r="H7"/>
      <c r="I7" s="251" t="s">
        <v>455</v>
      </c>
      <c r="J7"/>
      <c r="K7" s="254" t="s">
        <v>468</v>
      </c>
      <c r="L7" s="239"/>
      <c r="M7" s="254" t="s">
        <v>337</v>
      </c>
      <c r="N7" s="272" t="s">
        <v>141</v>
      </c>
      <c r="P7" s="253" t="s">
        <v>182</v>
      </c>
      <c r="R7" s="261" t="s">
        <v>117</v>
      </c>
      <c r="S7"/>
      <c r="T7" s="253" t="s">
        <v>277</v>
      </c>
      <c r="U7"/>
      <c r="V7"/>
      <c r="W7"/>
      <c r="X7"/>
      <c r="Y7"/>
      <c r="Z7"/>
      <c r="AC7"/>
    </row>
    <row r="8" spans="1:51">
      <c r="B8" s="249" t="s">
        <v>101</v>
      </c>
      <c r="C8" s="250" t="s">
        <v>1</v>
      </c>
      <c r="G8" s="251" t="s">
        <v>1</v>
      </c>
      <c r="H8"/>
      <c r="I8" s="251" t="s">
        <v>1</v>
      </c>
      <c r="J8"/>
      <c r="K8" s="251" t="s">
        <v>121</v>
      </c>
      <c r="L8" s="239"/>
      <c r="M8" s="251" t="s">
        <v>338</v>
      </c>
      <c r="N8" s="274" t="s">
        <v>141</v>
      </c>
      <c r="P8" s="254" t="s">
        <v>134</v>
      </c>
      <c r="R8" s="263" t="s">
        <v>114</v>
      </c>
      <c r="S8"/>
      <c r="T8" s="254" t="s">
        <v>112</v>
      </c>
      <c r="U8"/>
      <c r="V8"/>
      <c r="W8"/>
      <c r="X8"/>
      <c r="Y8"/>
      <c r="Z8"/>
      <c r="AC8"/>
    </row>
    <row r="9" spans="1:51">
      <c r="B9" s="249" t="s">
        <v>98</v>
      </c>
      <c r="C9" s="250" t="s">
        <v>1</v>
      </c>
      <c r="G9" s="251" t="s">
        <v>5</v>
      </c>
      <c r="H9"/>
      <c r="I9" s="251" t="s">
        <v>5</v>
      </c>
      <c r="J9"/>
      <c r="K9" s="251" t="s">
        <v>119</v>
      </c>
      <c r="M9" s="251" t="s">
        <v>361</v>
      </c>
      <c r="N9" s="274" t="s">
        <v>141</v>
      </c>
      <c r="O9"/>
      <c r="P9" s="251" t="s">
        <v>139</v>
      </c>
      <c r="R9" s="263" t="s">
        <v>113</v>
      </c>
      <c r="S9"/>
      <c r="T9" s="251" t="s">
        <v>101</v>
      </c>
      <c r="U9"/>
      <c r="V9"/>
      <c r="W9"/>
      <c r="X9"/>
      <c r="Y9"/>
      <c r="Z9"/>
      <c r="AC9"/>
    </row>
    <row r="10" spans="1:51">
      <c r="B10" s="249" t="s">
        <v>91</v>
      </c>
      <c r="C10" s="250" t="s">
        <v>44</v>
      </c>
      <c r="G10" s="251" t="s">
        <v>72</v>
      </c>
      <c r="H10"/>
      <c r="I10" s="251" t="s">
        <v>72</v>
      </c>
      <c r="J10"/>
      <c r="K10" s="251" t="s">
        <v>477</v>
      </c>
      <c r="M10" s="251" t="s">
        <v>333</v>
      </c>
      <c r="N10" s="274" t="s">
        <v>141</v>
      </c>
      <c r="O10"/>
      <c r="P10" s="251" t="s">
        <v>138</v>
      </c>
      <c r="R10" s="263" t="s">
        <v>110</v>
      </c>
      <c r="S10"/>
      <c r="T10" s="251" t="s">
        <v>98</v>
      </c>
      <c r="U10"/>
      <c r="V10"/>
      <c r="W10"/>
      <c r="X10"/>
      <c r="Y10"/>
      <c r="Z10"/>
      <c r="AC10"/>
    </row>
    <row r="11" spans="1:51">
      <c r="B11" s="249" t="s">
        <v>102</v>
      </c>
      <c r="C11" s="250" t="s">
        <v>1</v>
      </c>
      <c r="G11" s="251" t="s">
        <v>44</v>
      </c>
      <c r="H11"/>
      <c r="I11" s="251" t="s">
        <v>44</v>
      </c>
      <c r="J11"/>
      <c r="K11" s="251" t="s">
        <v>115</v>
      </c>
      <c r="M11" s="251" t="s">
        <v>334</v>
      </c>
      <c r="N11" s="274" t="s">
        <v>141</v>
      </c>
      <c r="O11"/>
      <c r="P11" s="251" t="s">
        <v>133</v>
      </c>
      <c r="R11" s="263" t="s">
        <v>107</v>
      </c>
      <c r="S11"/>
      <c r="T11" s="251" t="s">
        <v>102</v>
      </c>
      <c r="U11"/>
      <c r="V11"/>
      <c r="W11"/>
      <c r="X11"/>
      <c r="Y11"/>
      <c r="Z11"/>
      <c r="AC11"/>
      <c r="AW11"/>
      <c r="AX11"/>
      <c r="AY11"/>
    </row>
    <row r="12" spans="1:51">
      <c r="B12" s="249" t="s">
        <v>4</v>
      </c>
      <c r="C12" s="250" t="s">
        <v>1</v>
      </c>
      <c r="G12" s="251" t="s">
        <v>12</v>
      </c>
      <c r="H12"/>
      <c r="I12" s="251" t="s">
        <v>12</v>
      </c>
      <c r="J12"/>
      <c r="K12" s="251" t="s">
        <v>310</v>
      </c>
      <c r="M12" s="251" t="s">
        <v>356</v>
      </c>
      <c r="N12" s="274" t="s">
        <v>366</v>
      </c>
      <c r="O12"/>
      <c r="P12" s="251"/>
      <c r="R12" s="263" t="s">
        <v>284</v>
      </c>
      <c r="S12"/>
      <c r="T12" s="251" t="s">
        <v>105</v>
      </c>
      <c r="U12"/>
      <c r="V12"/>
      <c r="W12"/>
      <c r="X12"/>
      <c r="Y12"/>
      <c r="Z12"/>
      <c r="AC12"/>
      <c r="AW12"/>
      <c r="AX12"/>
      <c r="AY12"/>
    </row>
    <row r="13" spans="1:51" ht="13.9" thickBot="1">
      <c r="B13" s="249" t="s">
        <v>108</v>
      </c>
      <c r="C13" s="250" t="s">
        <v>1</v>
      </c>
      <c r="G13" s="251" t="s">
        <v>68</v>
      </c>
      <c r="H13"/>
      <c r="I13" s="251" t="s">
        <v>68</v>
      </c>
      <c r="J13"/>
      <c r="K13" s="251" t="s">
        <v>475</v>
      </c>
      <c r="M13" s="251" t="s">
        <v>357</v>
      </c>
      <c r="N13" s="274" t="s">
        <v>366</v>
      </c>
      <c r="O13"/>
      <c r="P13" s="252"/>
      <c r="R13" s="263" t="s">
        <v>285</v>
      </c>
      <c r="S13"/>
      <c r="T13" s="251" t="s">
        <v>56</v>
      </c>
      <c r="U13"/>
      <c r="V13"/>
      <c r="W13"/>
      <c r="X13"/>
      <c r="Y13"/>
      <c r="Z13"/>
      <c r="AC13"/>
      <c r="AW13"/>
      <c r="AX13"/>
      <c r="AY13"/>
    </row>
    <row r="14" spans="1:51">
      <c r="B14" s="249" t="s">
        <v>35</v>
      </c>
      <c r="C14" s="250" t="s">
        <v>5</v>
      </c>
      <c r="G14" s="251"/>
      <c r="H14"/>
      <c r="I14" s="251"/>
      <c r="J14"/>
      <c r="K14" s="251" t="s">
        <v>272</v>
      </c>
      <c r="M14" s="740" t="s">
        <v>459</v>
      </c>
      <c r="N14" s="793" t="s">
        <v>462</v>
      </c>
      <c r="O14"/>
      <c r="P14"/>
      <c r="R14" s="263" t="s">
        <v>286</v>
      </c>
      <c r="S14"/>
      <c r="T14" s="251" t="s">
        <v>16</v>
      </c>
      <c r="U14"/>
      <c r="V14"/>
      <c r="W14"/>
      <c r="X14"/>
      <c r="Y14"/>
      <c r="Z14"/>
      <c r="AC14"/>
      <c r="AW14"/>
      <c r="AX14"/>
      <c r="AY14"/>
    </row>
    <row r="15" spans="1:51">
      <c r="B15" s="249" t="s">
        <v>37</v>
      </c>
      <c r="C15" s="250" t="s">
        <v>1</v>
      </c>
      <c r="G15" s="251"/>
      <c r="H15"/>
      <c r="I15" s="251"/>
      <c r="J15"/>
      <c r="K15" s="251" t="s">
        <v>467</v>
      </c>
      <c r="M15" s="251" t="s">
        <v>354</v>
      </c>
      <c r="N15" s="274" t="s">
        <v>247</v>
      </c>
      <c r="O15"/>
      <c r="P15"/>
      <c r="R15" s="263" t="s">
        <v>287</v>
      </c>
      <c r="S15"/>
      <c r="T15" s="251" t="s">
        <v>82</v>
      </c>
      <c r="U15"/>
      <c r="V15"/>
      <c r="W15"/>
      <c r="X15"/>
      <c r="Y15"/>
      <c r="Z15"/>
      <c r="AC15"/>
      <c r="AW15"/>
      <c r="AX15"/>
      <c r="AY15"/>
    </row>
    <row r="16" spans="1:51" ht="13.9" thickBot="1">
      <c r="B16" s="249" t="s">
        <v>270</v>
      </c>
      <c r="C16" s="250" t="s">
        <v>44</v>
      </c>
      <c r="G16" s="252"/>
      <c r="H16"/>
      <c r="I16" s="252"/>
      <c r="J16"/>
      <c r="K16" s="251" t="s">
        <v>111</v>
      </c>
      <c r="M16" s="251" t="s">
        <v>355</v>
      </c>
      <c r="N16" s="274" t="s">
        <v>247</v>
      </c>
      <c r="O16"/>
      <c r="P16"/>
      <c r="R16" s="263" t="s">
        <v>288</v>
      </c>
      <c r="S16"/>
      <c r="T16" s="251" t="s">
        <v>80</v>
      </c>
      <c r="U16"/>
      <c r="V16"/>
      <c r="W16"/>
      <c r="X16"/>
      <c r="Y16"/>
      <c r="Z16"/>
      <c r="AC16"/>
      <c r="AW16"/>
      <c r="AX16"/>
      <c r="AY16"/>
    </row>
    <row r="17" spans="2:51">
      <c r="B17" s="249" t="s">
        <v>105</v>
      </c>
      <c r="C17" s="250" t="s">
        <v>5</v>
      </c>
      <c r="G17"/>
      <c r="H17"/>
      <c r="I17"/>
      <c r="J17"/>
      <c r="K17" s="251" t="s">
        <v>471</v>
      </c>
      <c r="M17" s="251" t="s">
        <v>358</v>
      </c>
      <c r="N17" s="274" t="s">
        <v>247</v>
      </c>
      <c r="O17"/>
      <c r="P17"/>
      <c r="R17" s="263" t="s">
        <v>289</v>
      </c>
      <c r="S17"/>
      <c r="T17" s="251" t="s">
        <v>78</v>
      </c>
      <c r="U17"/>
      <c r="V17"/>
      <c r="W17"/>
      <c r="X17"/>
      <c r="Y17"/>
      <c r="Z17"/>
      <c r="AC17"/>
      <c r="AW17"/>
      <c r="AX17"/>
      <c r="AY17"/>
    </row>
    <row r="18" spans="2:51" ht="13.9" thickBot="1">
      <c r="B18" s="249" t="s">
        <v>56</v>
      </c>
      <c r="C18" s="250" t="s">
        <v>5</v>
      </c>
      <c r="G18"/>
      <c r="H18"/>
      <c r="I18"/>
      <c r="J18"/>
      <c r="K18" s="251" t="s">
        <v>472</v>
      </c>
      <c r="M18" s="251" t="s">
        <v>48</v>
      </c>
      <c r="N18" s="274" t="s">
        <v>247</v>
      </c>
      <c r="O18"/>
      <c r="P18"/>
      <c r="R18" s="266" t="s">
        <v>341</v>
      </c>
      <c r="S18"/>
      <c r="T18" s="251" t="s">
        <v>75</v>
      </c>
      <c r="U18"/>
      <c r="V18"/>
      <c r="W18"/>
      <c r="X18"/>
      <c r="Y18"/>
      <c r="Z18"/>
      <c r="AC18"/>
      <c r="AW18"/>
      <c r="AX18"/>
      <c r="AY18"/>
    </row>
    <row r="19" spans="2:51" ht="13.9" thickBot="1">
      <c r="B19" s="249" t="s">
        <v>183</v>
      </c>
      <c r="C19" s="250" t="s">
        <v>5</v>
      </c>
      <c r="G19"/>
      <c r="H19"/>
      <c r="I19"/>
      <c r="J19"/>
      <c r="K19" s="251" t="s">
        <v>106</v>
      </c>
      <c r="M19" s="251" t="s">
        <v>360</v>
      </c>
      <c r="N19" s="274" t="s">
        <v>247</v>
      </c>
      <c r="O19"/>
      <c r="P19"/>
      <c r="R19"/>
      <c r="S19"/>
      <c r="T19" s="251" t="s">
        <v>39</v>
      </c>
      <c r="U19"/>
      <c r="V19"/>
      <c r="W19"/>
      <c r="X19"/>
      <c r="Y19"/>
      <c r="Z19"/>
      <c r="AC19"/>
      <c r="AW19"/>
      <c r="AX19"/>
      <c r="AY19"/>
    </row>
    <row r="20" spans="2:51" ht="13.9" thickBot="1">
      <c r="B20" s="249" t="s">
        <v>8</v>
      </c>
      <c r="C20" s="250" t="s">
        <v>5</v>
      </c>
      <c r="G20" s="253" t="s">
        <v>61</v>
      </c>
      <c r="H20"/>
      <c r="I20" s="253" t="s">
        <v>61</v>
      </c>
      <c r="J20"/>
      <c r="K20" s="251" t="s">
        <v>311</v>
      </c>
      <c r="M20" s="251"/>
      <c r="N20" s="274"/>
      <c r="O20"/>
      <c r="P20"/>
      <c r="R20"/>
      <c r="S20"/>
      <c r="T20" s="251" t="s">
        <v>38</v>
      </c>
      <c r="U20"/>
      <c r="V20"/>
      <c r="W20"/>
      <c r="X20"/>
      <c r="Y20"/>
      <c r="Z20"/>
      <c r="AC20"/>
      <c r="AW20"/>
      <c r="AX20"/>
      <c r="AY20"/>
    </row>
    <row r="21" spans="2:51">
      <c r="B21" s="249" t="s">
        <v>16</v>
      </c>
      <c r="C21" s="250" t="s">
        <v>455</v>
      </c>
      <c r="G21" s="254" t="s">
        <v>141</v>
      </c>
      <c r="H21"/>
      <c r="I21" s="254" t="s">
        <v>141</v>
      </c>
      <c r="J21"/>
      <c r="K21" s="251" t="s">
        <v>347</v>
      </c>
      <c r="M21" s="251"/>
      <c r="N21" s="274"/>
      <c r="O21"/>
      <c r="P21"/>
      <c r="R21"/>
      <c r="S21"/>
      <c r="T21" s="251"/>
      <c r="U21"/>
      <c r="V21"/>
      <c r="W21"/>
      <c r="X21"/>
      <c r="Y21"/>
      <c r="Z21"/>
      <c r="AC21"/>
      <c r="AW21"/>
      <c r="AX21"/>
      <c r="AY21"/>
    </row>
    <row r="22" spans="2:51">
      <c r="B22" s="249" t="s">
        <v>32</v>
      </c>
      <c r="C22" s="250" t="s">
        <v>5</v>
      </c>
      <c r="G22" s="251" t="s">
        <v>366</v>
      </c>
      <c r="H22"/>
      <c r="I22" s="251" t="s">
        <v>366</v>
      </c>
      <c r="J22"/>
      <c r="K22" s="251" t="s">
        <v>469</v>
      </c>
      <c r="M22" s="251"/>
      <c r="N22" s="274"/>
      <c r="O22"/>
      <c r="P22"/>
      <c r="R22"/>
      <c r="S22"/>
      <c r="T22" s="251"/>
      <c r="U22"/>
      <c r="V22"/>
      <c r="W22"/>
      <c r="X22"/>
      <c r="Y22"/>
      <c r="Z22"/>
      <c r="AC22"/>
      <c r="AW22"/>
      <c r="AX22"/>
      <c r="AY22"/>
    </row>
    <row r="23" spans="2:51">
      <c r="B23" s="249" t="s">
        <v>9</v>
      </c>
      <c r="C23" s="250" t="s">
        <v>68</v>
      </c>
      <c r="G23" s="251" t="s">
        <v>226</v>
      </c>
      <c r="H23"/>
      <c r="I23" s="251" t="s">
        <v>226</v>
      </c>
      <c r="J23"/>
      <c r="K23" s="251" t="s">
        <v>474</v>
      </c>
      <c r="M23" s="251"/>
      <c r="N23" s="274"/>
      <c r="O23"/>
      <c r="P23"/>
      <c r="R23"/>
      <c r="S23"/>
      <c r="T23" s="251"/>
      <c r="U23"/>
      <c r="V23"/>
      <c r="W23"/>
      <c r="X23"/>
      <c r="Y23"/>
      <c r="Z23"/>
      <c r="AC23"/>
      <c r="AW23"/>
      <c r="AX23"/>
      <c r="AY23"/>
    </row>
    <row r="24" spans="2:51" ht="13.9" thickBot="1">
      <c r="B24" s="249" t="s">
        <v>13</v>
      </c>
      <c r="C24" s="250" t="s">
        <v>12</v>
      </c>
      <c r="G24" s="252"/>
      <c r="H24"/>
      <c r="I24" s="252"/>
      <c r="J24"/>
      <c r="K24" s="251" t="s">
        <v>473</v>
      </c>
      <c r="M24" s="251"/>
      <c r="N24" s="274"/>
      <c r="O24"/>
      <c r="P24"/>
      <c r="R24"/>
      <c r="S24"/>
      <c r="T24" s="251"/>
      <c r="U24"/>
      <c r="V24"/>
      <c r="W24"/>
      <c r="X24"/>
      <c r="Y24"/>
      <c r="Z24"/>
      <c r="AC24"/>
      <c r="AW24"/>
      <c r="AX24"/>
      <c r="AY24"/>
    </row>
    <row r="25" spans="2:51">
      <c r="B25" s="249" t="s">
        <v>7</v>
      </c>
      <c r="C25" s="250" t="s">
        <v>5</v>
      </c>
      <c r="G25"/>
      <c r="H25"/>
      <c r="I25"/>
      <c r="J25"/>
      <c r="K25" s="251" t="s">
        <v>104</v>
      </c>
      <c r="M25" s="251"/>
      <c r="N25" s="274"/>
      <c r="O25"/>
      <c r="P25"/>
      <c r="R25"/>
      <c r="S25"/>
      <c r="T25" s="251"/>
      <c r="U25"/>
      <c r="V25"/>
      <c r="W25"/>
      <c r="X25"/>
      <c r="Y25"/>
      <c r="Z25"/>
      <c r="AC25"/>
      <c r="AW25"/>
      <c r="AX25"/>
      <c r="AY25"/>
    </row>
    <row r="26" spans="2:51">
      <c r="B26" s="249" t="s">
        <v>271</v>
      </c>
      <c r="C26" s="250" t="s">
        <v>44</v>
      </c>
      <c r="G26"/>
      <c r="H26"/>
      <c r="I26"/>
      <c r="J26"/>
      <c r="K26" s="251" t="s">
        <v>103</v>
      </c>
      <c r="M26" s="251"/>
      <c r="N26" s="274"/>
      <c r="O26"/>
      <c r="P26"/>
      <c r="R26"/>
      <c r="S26"/>
      <c r="T26" s="251"/>
      <c r="U26"/>
      <c r="V26"/>
      <c r="W26"/>
      <c r="X26"/>
      <c r="Y26"/>
      <c r="Z26"/>
      <c r="AC26"/>
      <c r="AW26"/>
      <c r="AX26"/>
      <c r="AY26"/>
    </row>
    <row r="27" spans="2:51" ht="13.9" thickBot="1">
      <c r="B27" s="249" t="s">
        <v>45</v>
      </c>
      <c r="C27" s="250" t="s">
        <v>44</v>
      </c>
      <c r="G27"/>
      <c r="I27"/>
      <c r="K27" s="251" t="s">
        <v>100</v>
      </c>
      <c r="M27" s="251"/>
      <c r="N27" s="274"/>
      <c r="O27"/>
      <c r="P27"/>
      <c r="R27"/>
      <c r="S27"/>
      <c r="T27" s="252"/>
      <c r="U27"/>
      <c r="V27"/>
      <c r="W27"/>
      <c r="X27"/>
      <c r="Y27"/>
      <c r="Z27"/>
      <c r="AC27"/>
      <c r="AW27"/>
      <c r="AX27"/>
      <c r="AY27"/>
    </row>
    <row r="28" spans="2:51">
      <c r="B28" s="249" t="s">
        <v>82</v>
      </c>
      <c r="C28" s="250" t="s">
        <v>1</v>
      </c>
      <c r="G28"/>
      <c r="I28"/>
      <c r="K28" s="251" t="s">
        <v>97</v>
      </c>
      <c r="M28" s="251"/>
      <c r="N28" s="274"/>
      <c r="O28"/>
      <c r="P28"/>
      <c r="R28"/>
      <c r="S28"/>
      <c r="U28"/>
      <c r="V28"/>
      <c r="W28"/>
      <c r="X28"/>
      <c r="Y28"/>
      <c r="Z28"/>
      <c r="AC28"/>
      <c r="AW28"/>
      <c r="AX28"/>
      <c r="AY28"/>
    </row>
    <row r="29" spans="2:51">
      <c r="B29" s="249" t="s">
        <v>80</v>
      </c>
      <c r="C29" s="250" t="s">
        <v>455</v>
      </c>
      <c r="G29"/>
      <c r="I29"/>
      <c r="K29" s="251" t="s">
        <v>331</v>
      </c>
      <c r="M29" s="251"/>
      <c r="N29" s="274"/>
      <c r="O29"/>
      <c r="P29"/>
      <c r="R29"/>
      <c r="S29"/>
      <c r="U29"/>
      <c r="V29"/>
      <c r="W29"/>
      <c r="X29"/>
      <c r="Y29"/>
      <c r="Z29"/>
      <c r="AC29"/>
      <c r="AW29"/>
      <c r="AX29"/>
      <c r="AY29"/>
    </row>
    <row r="30" spans="2:51">
      <c r="B30" s="249" t="s">
        <v>78</v>
      </c>
      <c r="C30" s="250" t="s">
        <v>5</v>
      </c>
      <c r="G30"/>
      <c r="I30"/>
      <c r="K30" s="251" t="s">
        <v>93</v>
      </c>
      <c r="M30" s="251"/>
      <c r="N30" s="274"/>
      <c r="O30"/>
      <c r="P30"/>
      <c r="R30"/>
      <c r="S30"/>
      <c r="U30"/>
      <c r="V30"/>
      <c r="W30"/>
      <c r="X30"/>
      <c r="Y30"/>
      <c r="Z30"/>
      <c r="AC30"/>
      <c r="AW30"/>
      <c r="AX30"/>
      <c r="AY30"/>
    </row>
    <row r="31" spans="2:51">
      <c r="B31" s="249" t="s">
        <v>53</v>
      </c>
      <c r="C31" s="250" t="s">
        <v>5</v>
      </c>
      <c r="K31" s="251" t="s">
        <v>90</v>
      </c>
      <c r="M31" s="251"/>
      <c r="N31" s="274"/>
      <c r="O31"/>
      <c r="P31"/>
      <c r="R31"/>
      <c r="S31"/>
      <c r="U31"/>
      <c r="V31"/>
      <c r="W31"/>
      <c r="X31"/>
      <c r="Y31"/>
      <c r="Z31"/>
      <c r="AC31"/>
      <c r="AW31"/>
      <c r="AX31"/>
      <c r="AY31"/>
    </row>
    <row r="32" spans="2:51">
      <c r="B32" s="249" t="s">
        <v>75</v>
      </c>
      <c r="C32" s="250" t="s">
        <v>1</v>
      </c>
      <c r="K32" s="251" t="s">
        <v>330</v>
      </c>
      <c r="M32" s="251"/>
      <c r="N32" s="274"/>
      <c r="O32"/>
      <c r="P32"/>
      <c r="R32"/>
      <c r="S32"/>
      <c r="U32"/>
      <c r="V32"/>
      <c r="W32"/>
      <c r="X32"/>
      <c r="Y32"/>
      <c r="Z32"/>
      <c r="AC32"/>
      <c r="AW32"/>
      <c r="AX32"/>
      <c r="AY32"/>
    </row>
    <row r="33" spans="2:51">
      <c r="B33" s="249" t="s">
        <v>39</v>
      </c>
      <c r="C33" s="250" t="s">
        <v>1</v>
      </c>
      <c r="K33" s="251" t="s">
        <v>346</v>
      </c>
      <c r="M33" s="251"/>
      <c r="N33" s="274"/>
      <c r="O33"/>
      <c r="P33"/>
      <c r="R33"/>
      <c r="S33"/>
      <c r="U33"/>
      <c r="V33"/>
      <c r="W33"/>
      <c r="X33"/>
      <c r="Y33"/>
      <c r="Z33"/>
      <c r="AC33"/>
      <c r="AW33"/>
      <c r="AX33"/>
      <c r="AY33"/>
    </row>
    <row r="34" spans="2:51">
      <c r="B34" s="249" t="s">
        <v>282</v>
      </c>
      <c r="C34" s="250" t="s">
        <v>5</v>
      </c>
      <c r="K34" s="251" t="s">
        <v>88</v>
      </c>
      <c r="M34" s="251"/>
      <c r="N34" s="274"/>
      <c r="O34"/>
      <c r="P34"/>
      <c r="R34"/>
      <c r="S34"/>
      <c r="U34"/>
      <c r="V34"/>
      <c r="W34"/>
      <c r="X34"/>
      <c r="Y34"/>
      <c r="Z34"/>
      <c r="AC34"/>
      <c r="AW34"/>
      <c r="AX34"/>
      <c r="AY34"/>
    </row>
    <row r="35" spans="2:51">
      <c r="B35" s="249" t="s">
        <v>38</v>
      </c>
      <c r="C35" s="250" t="s">
        <v>1</v>
      </c>
      <c r="K35" s="251" t="s">
        <v>470</v>
      </c>
      <c r="M35" s="251"/>
      <c r="N35" s="274"/>
      <c r="O35"/>
      <c r="P35"/>
      <c r="R35"/>
      <c r="S35"/>
      <c r="U35"/>
      <c r="V35"/>
      <c r="W35"/>
      <c r="X35"/>
      <c r="Y35"/>
      <c r="Z35"/>
      <c r="AC35"/>
      <c r="AW35"/>
      <c r="AX35"/>
      <c r="AY35"/>
    </row>
    <row r="36" spans="2:51" ht="13.9" thickBot="1">
      <c r="B36" s="249" t="s">
        <v>47</v>
      </c>
      <c r="C36" s="250" t="s">
        <v>44</v>
      </c>
      <c r="K36" s="251" t="s">
        <v>466</v>
      </c>
      <c r="M36" s="252"/>
      <c r="N36" s="276"/>
      <c r="O36"/>
      <c r="P36"/>
      <c r="R36"/>
      <c r="S36"/>
      <c r="U36"/>
      <c r="V36"/>
      <c r="W36"/>
      <c r="X36"/>
      <c r="Y36"/>
      <c r="Z36"/>
      <c r="AC36"/>
      <c r="AW36"/>
      <c r="AX36"/>
      <c r="AY36"/>
    </row>
    <row r="37" spans="2:51">
      <c r="B37" s="249" t="s">
        <v>3</v>
      </c>
      <c r="C37" s="250" t="s">
        <v>1</v>
      </c>
      <c r="K37" s="251" t="s">
        <v>86</v>
      </c>
      <c r="M37"/>
      <c r="N37"/>
      <c r="O37"/>
      <c r="P37"/>
      <c r="R37"/>
      <c r="S37"/>
      <c r="U37"/>
      <c r="V37"/>
      <c r="W37"/>
      <c r="X37"/>
      <c r="Y37"/>
      <c r="Z37"/>
      <c r="AC37"/>
      <c r="AW37"/>
      <c r="AX37"/>
      <c r="AY37"/>
    </row>
    <row r="38" spans="2:51">
      <c r="B38" s="249"/>
      <c r="C38" s="250"/>
      <c r="K38" s="251" t="s">
        <v>81</v>
      </c>
      <c r="M38"/>
      <c r="N38"/>
      <c r="O38"/>
      <c r="P38"/>
      <c r="R38"/>
      <c r="S38"/>
      <c r="U38"/>
      <c r="V38"/>
      <c r="W38"/>
      <c r="X38"/>
      <c r="Y38"/>
      <c r="Z38"/>
      <c r="AC38"/>
      <c r="AW38"/>
      <c r="AX38"/>
      <c r="AY38"/>
    </row>
    <row r="39" spans="2:51">
      <c r="B39" s="249"/>
      <c r="C39" s="250"/>
      <c r="K39" s="251" t="s">
        <v>476</v>
      </c>
      <c r="M39"/>
      <c r="N39"/>
      <c r="O39"/>
      <c r="P39"/>
      <c r="R39"/>
      <c r="S39"/>
      <c r="U39"/>
      <c r="V39"/>
      <c r="W39"/>
      <c r="X39"/>
      <c r="Y39"/>
      <c r="Z39"/>
      <c r="AC39"/>
      <c r="AW39"/>
      <c r="AX39"/>
      <c r="AY39"/>
    </row>
    <row r="40" spans="2:51" ht="14.25" thickBot="1">
      <c r="B40" s="249"/>
      <c r="C40" s="250"/>
      <c r="K40" s="251"/>
      <c r="O40" s="198" t="s">
        <v>464</v>
      </c>
      <c r="R40"/>
      <c r="S40"/>
      <c r="U40"/>
      <c r="V40"/>
      <c r="W40"/>
      <c r="X40"/>
      <c r="Y40"/>
      <c r="Z40"/>
      <c r="AC40"/>
      <c r="AW40"/>
      <c r="AX40"/>
      <c r="AY40"/>
    </row>
    <row r="41" spans="2:51" ht="13.9" thickBot="1">
      <c r="B41" s="249"/>
      <c r="C41" s="250"/>
      <c r="K41" s="251"/>
      <c r="M41" s="796" t="s">
        <v>193</v>
      </c>
      <c r="N41" s="246" t="s">
        <v>137</v>
      </c>
      <c r="O41" s="799" t="s">
        <v>463</v>
      </c>
      <c r="P41" s="800" t="s">
        <v>192</v>
      </c>
      <c r="R41"/>
      <c r="S41"/>
      <c r="U41"/>
      <c r="V41"/>
      <c r="W41"/>
      <c r="X41"/>
      <c r="Y41"/>
      <c r="Z41"/>
      <c r="AC41"/>
      <c r="AW41"/>
      <c r="AX41"/>
      <c r="AY41"/>
    </row>
    <row r="42" spans="2:51">
      <c r="B42" s="249"/>
      <c r="C42" s="250"/>
      <c r="K42" s="251"/>
      <c r="M42" s="795" t="s">
        <v>42</v>
      </c>
      <c r="N42" s="797" t="s">
        <v>41</v>
      </c>
      <c r="O42" s="801" t="str">
        <f>M42&amp;"_"&amp;N42</f>
        <v>RGB_VTE</v>
      </c>
      <c r="P42" s="802" t="s">
        <v>54</v>
      </c>
      <c r="R42"/>
      <c r="S42"/>
      <c r="U42"/>
      <c r="V42"/>
      <c r="W42"/>
      <c r="X42"/>
      <c r="Y42"/>
      <c r="Z42"/>
      <c r="AC42"/>
      <c r="AW42"/>
      <c r="AX42"/>
      <c r="AY42"/>
    </row>
    <row r="43" spans="2:51">
      <c r="B43" s="249"/>
      <c r="C43" s="250"/>
      <c r="K43" s="251"/>
      <c r="M43" s="617" t="s">
        <v>42</v>
      </c>
      <c r="N43" s="797" t="s">
        <v>49</v>
      </c>
      <c r="O43" s="801" t="str">
        <f t="shared" ref="O43:O45" si="0">M43&amp;"_"&amp;N43</f>
        <v>RGB_IJP</v>
      </c>
      <c r="P43" s="802" t="s">
        <v>54</v>
      </c>
      <c r="R43"/>
      <c r="S43"/>
      <c r="U43"/>
      <c r="V43"/>
      <c r="W43"/>
      <c r="X43"/>
      <c r="Y43"/>
      <c r="Z43"/>
      <c r="AC43"/>
      <c r="AW43"/>
      <c r="AX43"/>
      <c r="AY43"/>
    </row>
    <row r="44" spans="2:51">
      <c r="B44" s="249"/>
      <c r="C44" s="250"/>
      <c r="K44" s="251"/>
      <c r="M44" s="617" t="s">
        <v>42</v>
      </c>
      <c r="N44" s="797" t="s">
        <v>41</v>
      </c>
      <c r="O44" s="801" t="str">
        <f t="shared" si="0"/>
        <v>RGB_VTE</v>
      </c>
      <c r="P44" s="802" t="s">
        <v>50</v>
      </c>
      <c r="R44"/>
      <c r="S44"/>
      <c r="U44"/>
      <c r="V44"/>
      <c r="W44"/>
      <c r="X44"/>
      <c r="Y44"/>
      <c r="Z44"/>
      <c r="AC44"/>
      <c r="AW44"/>
      <c r="AX44"/>
      <c r="AY44"/>
    </row>
    <row r="45" spans="2:51" ht="13.9" thickBot="1">
      <c r="B45" s="249"/>
      <c r="C45" s="250"/>
      <c r="K45" s="251"/>
      <c r="M45" s="738" t="s">
        <v>200</v>
      </c>
      <c r="N45" s="798" t="s">
        <v>41</v>
      </c>
      <c r="O45" s="803" t="str">
        <f t="shared" si="0"/>
        <v>Blue_VTE</v>
      </c>
      <c r="P45" s="804" t="s">
        <v>50</v>
      </c>
      <c r="R45"/>
      <c r="S45"/>
      <c r="U45"/>
      <c r="V45"/>
      <c r="W45"/>
      <c r="X45"/>
      <c r="Y45"/>
      <c r="Z45"/>
      <c r="AC45"/>
      <c r="AW45"/>
      <c r="AX45"/>
      <c r="AY45"/>
    </row>
    <row r="46" spans="2:51">
      <c r="B46" s="249"/>
      <c r="C46" s="250"/>
      <c r="K46" s="251"/>
      <c r="M46"/>
      <c r="N46"/>
      <c r="O46"/>
      <c r="P46"/>
      <c r="R46"/>
      <c r="S46"/>
      <c r="U46"/>
      <c r="V46"/>
      <c r="W46"/>
      <c r="X46"/>
      <c r="Y46"/>
      <c r="Z46"/>
      <c r="AC46"/>
      <c r="AW46"/>
      <c r="AX46"/>
      <c r="AY46"/>
    </row>
    <row r="47" spans="2:51">
      <c r="B47" s="249"/>
      <c r="C47" s="250"/>
      <c r="K47" s="251"/>
      <c r="M47"/>
      <c r="N47"/>
      <c r="O47"/>
      <c r="P47"/>
      <c r="R47"/>
      <c r="S47"/>
      <c r="U47"/>
      <c r="V47"/>
      <c r="W47"/>
      <c r="X47"/>
      <c r="Y47"/>
      <c r="Z47"/>
      <c r="AC47"/>
      <c r="AW47"/>
      <c r="AX47"/>
      <c r="AY47"/>
    </row>
    <row r="48" spans="2:51">
      <c r="B48" s="249"/>
      <c r="C48" s="250"/>
      <c r="K48" s="251"/>
      <c r="M48"/>
      <c r="N48"/>
      <c r="O48"/>
      <c r="P48"/>
      <c r="R48"/>
      <c r="S48"/>
      <c r="U48"/>
      <c r="V48"/>
      <c r="W48"/>
      <c r="X48"/>
      <c r="Y48"/>
      <c r="Z48"/>
      <c r="AC48"/>
      <c r="AW48"/>
      <c r="AX48"/>
      <c r="AY48"/>
    </row>
    <row r="49" spans="1:51">
      <c r="B49" s="249"/>
      <c r="C49" s="250"/>
      <c r="K49" s="251"/>
      <c r="M49"/>
      <c r="N49"/>
      <c r="O49"/>
      <c r="P49"/>
      <c r="R49"/>
      <c r="S49"/>
      <c r="U49"/>
      <c r="V49"/>
      <c r="W49"/>
      <c r="X49"/>
      <c r="Y49"/>
      <c r="Z49"/>
      <c r="AC49"/>
      <c r="AW49"/>
      <c r="AX49"/>
      <c r="AY49"/>
    </row>
    <row r="50" spans="1:51">
      <c r="B50" s="249"/>
      <c r="C50" s="250"/>
      <c r="K50" s="251"/>
      <c r="M50"/>
      <c r="N50"/>
      <c r="O50"/>
      <c r="P50"/>
      <c r="R50"/>
      <c r="S50"/>
      <c r="U50"/>
      <c r="V50"/>
      <c r="W50"/>
      <c r="X50"/>
      <c r="Y50"/>
      <c r="Z50"/>
      <c r="AC50"/>
      <c r="AW50"/>
      <c r="AX50"/>
      <c r="AY50"/>
    </row>
    <row r="51" spans="1:51">
      <c r="B51" s="249"/>
      <c r="C51" s="250"/>
      <c r="K51" s="251"/>
      <c r="M51"/>
      <c r="N51"/>
      <c r="O51"/>
      <c r="P51"/>
      <c r="R51"/>
      <c r="S51"/>
      <c r="U51"/>
      <c r="V51"/>
      <c r="W51"/>
      <c r="X51"/>
      <c r="Y51"/>
      <c r="Z51"/>
      <c r="AC51"/>
      <c r="AW51"/>
      <c r="AX51"/>
      <c r="AY51"/>
    </row>
    <row r="52" spans="1:51">
      <c r="B52" s="249"/>
      <c r="C52" s="250"/>
      <c r="K52" s="251"/>
      <c r="M52"/>
      <c r="N52"/>
      <c r="O52"/>
      <c r="P52"/>
      <c r="R52"/>
      <c r="S52"/>
      <c r="U52"/>
      <c r="V52"/>
      <c r="W52"/>
      <c r="X52"/>
      <c r="Y52"/>
      <c r="Z52"/>
      <c r="AC52"/>
      <c r="AW52"/>
      <c r="AX52"/>
      <c r="AY52"/>
    </row>
    <row r="53" spans="1:51">
      <c r="B53" s="249"/>
      <c r="C53" s="250"/>
      <c r="K53" s="251"/>
      <c r="M53"/>
      <c r="N53"/>
      <c r="O53"/>
      <c r="P53"/>
      <c r="R53"/>
      <c r="S53"/>
      <c r="U53"/>
      <c r="V53"/>
      <c r="W53"/>
      <c r="X53"/>
      <c r="Y53"/>
      <c r="Z53"/>
      <c r="AC53"/>
      <c r="AW53"/>
      <c r="AX53"/>
      <c r="AY53"/>
    </row>
    <row r="54" spans="1:51">
      <c r="B54" s="249"/>
      <c r="C54" s="250"/>
      <c r="K54" s="251"/>
      <c r="AC54"/>
      <c r="AW54"/>
      <c r="AX54"/>
      <c r="AY54"/>
    </row>
    <row r="55" spans="1:51">
      <c r="B55" s="249"/>
      <c r="C55" s="250"/>
      <c r="K55" s="251"/>
      <c r="AC55"/>
      <c r="AW55"/>
      <c r="AX55"/>
      <c r="AY55"/>
    </row>
    <row r="56" spans="1:51" ht="13.9" thickBot="1">
      <c r="B56" s="264"/>
      <c r="C56" s="265"/>
      <c r="K56" s="252" t="s">
        <v>79</v>
      </c>
      <c r="M56"/>
      <c r="N56"/>
      <c r="AC56"/>
      <c r="AW56"/>
      <c r="AX56"/>
      <c r="AY56"/>
    </row>
    <row r="57" spans="1:51">
      <c r="M57"/>
      <c r="N57"/>
      <c r="AC57"/>
      <c r="AW57"/>
      <c r="AX57"/>
      <c r="AY57"/>
    </row>
    <row r="58" spans="1:51" ht="14.25" thickBot="1">
      <c r="M58" s="12" t="s">
        <v>130</v>
      </c>
      <c r="R58" s="198" t="s">
        <v>36</v>
      </c>
      <c r="AC58"/>
      <c r="AW58"/>
      <c r="AX58"/>
      <c r="AY58"/>
    </row>
    <row r="59" spans="1:51" ht="13.9" thickBot="1">
      <c r="M59" s="247" t="s">
        <v>127</v>
      </c>
      <c r="N59" s="271" t="s">
        <v>20</v>
      </c>
      <c r="O59" s="248" t="s">
        <v>19</v>
      </c>
      <c r="R59" s="247" t="s">
        <v>20</v>
      </c>
      <c r="S59" s="257" t="s">
        <v>34</v>
      </c>
      <c r="T59" s="257" t="s">
        <v>33</v>
      </c>
      <c r="U59" s="248" t="s">
        <v>19</v>
      </c>
      <c r="AC59"/>
      <c r="AW59"/>
      <c r="AX59"/>
      <c r="AY59"/>
    </row>
    <row r="60" spans="1:51" ht="14.25" thickBot="1">
      <c r="B60" s="198" t="s">
        <v>383</v>
      </c>
      <c r="G60" s="199" t="s">
        <v>122</v>
      </c>
      <c r="I60" s="199" t="s">
        <v>122</v>
      </c>
      <c r="K60"/>
      <c r="M60" s="255" t="s">
        <v>112</v>
      </c>
      <c r="N60" s="273">
        <v>3.5</v>
      </c>
      <c r="O60" s="278">
        <v>0.46500000000000002</v>
      </c>
      <c r="R60" s="255" t="s">
        <v>6</v>
      </c>
      <c r="S60" s="258">
        <v>370</v>
      </c>
      <c r="T60" s="258">
        <v>470</v>
      </c>
      <c r="U60" s="259">
        <f t="shared" ref="U60:U73" si="1">S60*T60*10^(-6)</f>
        <v>0.1739</v>
      </c>
      <c r="AC60"/>
      <c r="AW60"/>
      <c r="AX60"/>
      <c r="AY60"/>
    </row>
    <row r="61" spans="1:51" ht="13.9" thickBot="1">
      <c r="B61" s="247" t="s">
        <v>124</v>
      </c>
      <c r="C61" s="271" t="s">
        <v>379</v>
      </c>
      <c r="D61" s="271" t="s">
        <v>197</v>
      </c>
      <c r="E61" s="248" t="s">
        <v>412</v>
      </c>
      <c r="G61" s="248" t="s">
        <v>435</v>
      </c>
      <c r="I61" s="248" t="s">
        <v>230</v>
      </c>
      <c r="K61" s="253" t="s">
        <v>379</v>
      </c>
      <c r="M61" s="249" t="s">
        <v>56</v>
      </c>
      <c r="N61" s="275">
        <v>5.5</v>
      </c>
      <c r="O61" s="279">
        <v>1.95</v>
      </c>
      <c r="R61" s="249" t="s">
        <v>2</v>
      </c>
      <c r="S61" s="387">
        <v>400</v>
      </c>
      <c r="T61" s="387">
        <v>500</v>
      </c>
      <c r="U61" s="260">
        <f t="shared" si="1"/>
        <v>0.19999999999999998</v>
      </c>
      <c r="AC61"/>
      <c r="AW61"/>
      <c r="AX61"/>
      <c r="AY61"/>
    </row>
    <row r="62" spans="1:51">
      <c r="A62"/>
      <c r="B62" s="255" t="s">
        <v>352</v>
      </c>
      <c r="C62" s="273" t="s">
        <v>151</v>
      </c>
      <c r="D62" s="273" t="s">
        <v>352</v>
      </c>
      <c r="E62" s="256" t="str">
        <f>IF(C62="Common", "Common", "EML")</f>
        <v>Common</v>
      </c>
      <c r="G62" s="254" t="s">
        <v>352</v>
      </c>
      <c r="I62" s="254" t="s">
        <v>352</v>
      </c>
      <c r="K62" s="254" t="s">
        <v>151</v>
      </c>
      <c r="M62" s="249" t="s">
        <v>16</v>
      </c>
      <c r="N62" s="275">
        <v>10.5</v>
      </c>
      <c r="O62" s="279">
        <v>9.9079999999999995</v>
      </c>
      <c r="P62"/>
      <c r="R62" s="249" t="s">
        <v>31</v>
      </c>
      <c r="S62" s="262">
        <v>370</v>
      </c>
      <c r="T62" s="262">
        <v>470</v>
      </c>
      <c r="U62" s="260">
        <f t="shared" si="1"/>
        <v>0.1739</v>
      </c>
      <c r="AC62"/>
      <c r="AW62"/>
      <c r="AX62"/>
      <c r="AY62"/>
    </row>
    <row r="63" spans="1:51">
      <c r="A63"/>
      <c r="B63" s="249" t="s">
        <v>116</v>
      </c>
      <c r="C63" s="275" t="s">
        <v>382</v>
      </c>
      <c r="D63" s="275" t="s">
        <v>116</v>
      </c>
      <c r="E63" s="250" t="str">
        <f t="shared" ref="E63:E111" si="2">IF(C63="Common", "Common", "EML")</f>
        <v>EML</v>
      </c>
      <c r="G63" s="251" t="s">
        <v>116</v>
      </c>
      <c r="I63" s="251" t="s">
        <v>116</v>
      </c>
      <c r="K63" s="251" t="s">
        <v>382</v>
      </c>
      <c r="M63" s="249" t="s">
        <v>98</v>
      </c>
      <c r="N63" s="275">
        <v>10.5</v>
      </c>
      <c r="O63" s="279">
        <v>9.9079999999999995</v>
      </c>
      <c r="P63"/>
      <c r="R63" s="249" t="s">
        <v>30</v>
      </c>
      <c r="S63" s="262">
        <v>400</v>
      </c>
      <c r="T63" s="262">
        <v>500</v>
      </c>
      <c r="U63" s="260">
        <f t="shared" si="1"/>
        <v>0.19999999999999998</v>
      </c>
      <c r="AC63"/>
      <c r="AW63"/>
      <c r="AX63"/>
      <c r="AY63"/>
    </row>
    <row r="64" spans="1:51">
      <c r="A64"/>
      <c r="B64" s="249" t="s">
        <v>109</v>
      </c>
      <c r="C64" s="275" t="s">
        <v>381</v>
      </c>
      <c r="D64" s="275" t="s">
        <v>109</v>
      </c>
      <c r="E64" s="250" t="str">
        <f t="shared" si="2"/>
        <v>EML</v>
      </c>
      <c r="G64" s="251" t="s">
        <v>109</v>
      </c>
      <c r="I64" s="251" t="s">
        <v>109</v>
      </c>
      <c r="K64" s="251" t="s">
        <v>381</v>
      </c>
      <c r="M64" s="249" t="s">
        <v>85</v>
      </c>
      <c r="N64" s="275">
        <v>10.5</v>
      </c>
      <c r="O64" s="279">
        <v>9.9079999999999995</v>
      </c>
      <c r="P64"/>
      <c r="R64" s="249" t="s">
        <v>29</v>
      </c>
      <c r="S64" s="262">
        <v>730</v>
      </c>
      <c r="T64" s="262">
        <v>920</v>
      </c>
      <c r="U64" s="260">
        <f t="shared" si="1"/>
        <v>0.67159999999999997</v>
      </c>
      <c r="AC64"/>
      <c r="AW64"/>
      <c r="AX64"/>
      <c r="AY64"/>
    </row>
    <row r="65" spans="1:51">
      <c r="A65"/>
      <c r="B65" s="249" t="s">
        <v>350</v>
      </c>
      <c r="C65" s="275" t="s">
        <v>151</v>
      </c>
      <c r="D65" s="275" t="s">
        <v>350</v>
      </c>
      <c r="E65" s="250" t="str">
        <f t="shared" si="2"/>
        <v>Common</v>
      </c>
      <c r="G65" s="251" t="s">
        <v>350</v>
      </c>
      <c r="I65" s="251" t="s">
        <v>350</v>
      </c>
      <c r="K65" s="251"/>
      <c r="M65" s="249"/>
      <c r="N65" s="275"/>
      <c r="O65" s="279"/>
      <c r="P65"/>
      <c r="R65" s="249" t="s">
        <v>15</v>
      </c>
      <c r="S65" s="262">
        <v>1300</v>
      </c>
      <c r="T65" s="262">
        <v>1500</v>
      </c>
      <c r="U65" s="260">
        <f t="shared" si="1"/>
        <v>1.95</v>
      </c>
      <c r="AC65"/>
      <c r="AW65"/>
      <c r="AX65"/>
      <c r="AY65"/>
    </row>
    <row r="66" spans="1:51" ht="13.9" thickBot="1">
      <c r="A66"/>
      <c r="B66" s="249" t="s">
        <v>99</v>
      </c>
      <c r="C66" s="275" t="s">
        <v>151</v>
      </c>
      <c r="D66" s="275" t="s">
        <v>99</v>
      </c>
      <c r="E66" s="250" t="str">
        <f t="shared" si="2"/>
        <v>Common</v>
      </c>
      <c r="G66" s="251" t="s">
        <v>99</v>
      </c>
      <c r="I66" s="251" t="s">
        <v>99</v>
      </c>
      <c r="K66" s="252"/>
      <c r="M66" s="264"/>
      <c r="N66" s="277"/>
      <c r="O66" s="265"/>
      <c r="P66"/>
      <c r="R66" s="249" t="s">
        <v>28</v>
      </c>
      <c r="S66" s="262">
        <v>1300</v>
      </c>
      <c r="T66" s="262">
        <v>1500</v>
      </c>
      <c r="U66" s="260">
        <f t="shared" si="1"/>
        <v>1.95</v>
      </c>
      <c r="AC66"/>
      <c r="AW66"/>
      <c r="AX66"/>
      <c r="AY66"/>
    </row>
    <row r="67" spans="1:51">
      <c r="A67"/>
      <c r="B67" s="249" t="s">
        <v>96</v>
      </c>
      <c r="C67" s="275" t="s">
        <v>151</v>
      </c>
      <c r="D67" s="275" t="s">
        <v>96</v>
      </c>
      <c r="E67" s="250" t="str">
        <f t="shared" si="2"/>
        <v>Common</v>
      </c>
      <c r="G67" s="251" t="s">
        <v>96</v>
      </c>
      <c r="I67" s="251" t="s">
        <v>96</v>
      </c>
      <c r="K67"/>
      <c r="M67"/>
      <c r="N67"/>
      <c r="P67"/>
      <c r="R67" s="249" t="s">
        <v>27</v>
      </c>
      <c r="S67" s="262">
        <v>1500</v>
      </c>
      <c r="T67" s="262">
        <v>1850</v>
      </c>
      <c r="U67" s="260">
        <f t="shared" si="1"/>
        <v>2.7749999999999999</v>
      </c>
      <c r="AC67"/>
      <c r="AW67"/>
      <c r="AX67"/>
      <c r="AY67"/>
    </row>
    <row r="68" spans="1:51">
      <c r="A68"/>
      <c r="B68" s="249" t="s">
        <v>94</v>
      </c>
      <c r="C68" s="275" t="s">
        <v>151</v>
      </c>
      <c r="D68" s="275" t="s">
        <v>94</v>
      </c>
      <c r="E68" s="250" t="str">
        <f t="shared" si="2"/>
        <v>Common</v>
      </c>
      <c r="G68" s="251" t="s">
        <v>94</v>
      </c>
      <c r="I68" s="251" t="s">
        <v>94</v>
      </c>
      <c r="K68"/>
      <c r="M68"/>
      <c r="N68"/>
      <c r="P68"/>
      <c r="R68" s="249" t="s">
        <v>26</v>
      </c>
      <c r="S68" s="262">
        <v>2200</v>
      </c>
      <c r="T68" s="262">
        <v>2500</v>
      </c>
      <c r="U68" s="260">
        <f t="shared" si="1"/>
        <v>5.5</v>
      </c>
      <c r="AW68"/>
      <c r="AX68"/>
      <c r="AY68"/>
    </row>
    <row r="69" spans="1:51">
      <c r="A69"/>
      <c r="B69" s="249" t="s">
        <v>92</v>
      </c>
      <c r="C69" s="275" t="s">
        <v>151</v>
      </c>
      <c r="D69" s="275" t="s">
        <v>92</v>
      </c>
      <c r="E69" s="250" t="str">
        <f t="shared" si="2"/>
        <v>Common</v>
      </c>
      <c r="G69" s="251" t="s">
        <v>92</v>
      </c>
      <c r="I69" s="251" t="s">
        <v>92</v>
      </c>
      <c r="K69"/>
      <c r="M69"/>
      <c r="N69"/>
      <c r="P69"/>
      <c r="R69" s="249" t="s">
        <v>25</v>
      </c>
      <c r="S69" s="262">
        <v>2940</v>
      </c>
      <c r="T69" s="262">
        <v>3370</v>
      </c>
      <c r="U69" s="260">
        <f t="shared" si="1"/>
        <v>9.9077999999999999</v>
      </c>
      <c r="AW69"/>
      <c r="AX69"/>
      <c r="AY69"/>
    </row>
    <row r="70" spans="1:51">
      <c r="A70"/>
      <c r="B70" s="249" t="s">
        <v>89</v>
      </c>
      <c r="C70" s="275" t="s">
        <v>151</v>
      </c>
      <c r="D70" s="275" t="s">
        <v>89</v>
      </c>
      <c r="E70" s="250" t="str">
        <f t="shared" si="2"/>
        <v>Common</v>
      </c>
      <c r="G70" s="251" t="s">
        <v>89</v>
      </c>
      <c r="I70" s="251" t="s">
        <v>89</v>
      </c>
      <c r="K70"/>
      <c r="M70"/>
      <c r="N70"/>
      <c r="P70"/>
      <c r="R70" s="249" t="s">
        <v>344</v>
      </c>
      <c r="S70" s="262">
        <v>2290</v>
      </c>
      <c r="T70" s="262">
        <v>2620</v>
      </c>
      <c r="U70" s="260">
        <f t="shared" si="1"/>
        <v>5.9997999999999996</v>
      </c>
      <c r="AW70"/>
      <c r="AX70"/>
      <c r="AY70"/>
    </row>
    <row r="71" spans="1:51">
      <c r="A71"/>
      <c r="B71" s="249" t="s">
        <v>87</v>
      </c>
      <c r="C71" s="275" t="s">
        <v>151</v>
      </c>
      <c r="D71" s="275" t="s">
        <v>87</v>
      </c>
      <c r="E71" s="250" t="str">
        <f t="shared" si="2"/>
        <v>Common</v>
      </c>
      <c r="G71" s="251" t="s">
        <v>87</v>
      </c>
      <c r="I71" s="251" t="s">
        <v>87</v>
      </c>
      <c r="K71"/>
      <c r="M71"/>
      <c r="N71"/>
      <c r="P71"/>
      <c r="R71" s="249"/>
      <c r="S71" s="262"/>
      <c r="T71" s="262"/>
      <c r="U71" s="260">
        <f t="shared" si="1"/>
        <v>0</v>
      </c>
      <c r="AW71"/>
      <c r="AX71"/>
      <c r="AY71"/>
    </row>
    <row r="72" spans="1:51">
      <c r="A72"/>
      <c r="B72" s="249" t="s">
        <v>83</v>
      </c>
      <c r="C72" s="275" t="s">
        <v>382</v>
      </c>
      <c r="D72" s="275" t="s">
        <v>83</v>
      </c>
      <c r="E72" s="250" t="str">
        <f t="shared" si="2"/>
        <v>EML</v>
      </c>
      <c r="G72" s="251" t="s">
        <v>83</v>
      </c>
      <c r="I72" s="251" t="s">
        <v>83</v>
      </c>
      <c r="K72"/>
      <c r="M72"/>
      <c r="N72"/>
      <c r="P72"/>
      <c r="R72" s="249"/>
      <c r="S72" s="262"/>
      <c r="T72" s="262"/>
      <c r="U72" s="260">
        <f t="shared" si="1"/>
        <v>0</v>
      </c>
      <c r="AW72"/>
      <c r="AX72"/>
      <c r="AY72"/>
    </row>
    <row r="73" spans="1:51" ht="13.9" thickBot="1">
      <c r="A73"/>
      <c r="B73" s="249" t="s">
        <v>77</v>
      </c>
      <c r="C73" s="275" t="s">
        <v>381</v>
      </c>
      <c r="D73" s="275" t="s">
        <v>77</v>
      </c>
      <c r="E73" s="250" t="str">
        <f t="shared" si="2"/>
        <v>EML</v>
      </c>
      <c r="G73" s="251" t="s">
        <v>77</v>
      </c>
      <c r="I73" s="251" t="s">
        <v>77</v>
      </c>
      <c r="K73"/>
      <c r="M73"/>
      <c r="N73"/>
      <c r="R73" s="264"/>
      <c r="S73" s="267"/>
      <c r="T73" s="267"/>
      <c r="U73" s="268">
        <f t="shared" si="1"/>
        <v>0</v>
      </c>
      <c r="AW73"/>
      <c r="AX73"/>
      <c r="AY73"/>
    </row>
    <row r="74" spans="1:51">
      <c r="A74"/>
      <c r="B74" s="249" t="s">
        <v>349</v>
      </c>
      <c r="C74" s="275" t="s">
        <v>151</v>
      </c>
      <c r="D74" s="275" t="s">
        <v>349</v>
      </c>
      <c r="E74" s="250" t="str">
        <f t="shared" si="2"/>
        <v>Common</v>
      </c>
      <c r="G74" s="251" t="s">
        <v>349</v>
      </c>
      <c r="I74" s="251" t="s">
        <v>349</v>
      </c>
      <c r="K74"/>
      <c r="M74"/>
      <c r="O74"/>
      <c r="P74"/>
      <c r="AW74"/>
      <c r="AX74"/>
      <c r="AY74"/>
    </row>
    <row r="75" spans="1:51">
      <c r="A75"/>
      <c r="B75" s="249" t="s">
        <v>76</v>
      </c>
      <c r="C75" s="275" t="s">
        <v>151</v>
      </c>
      <c r="D75" s="730" t="s">
        <v>76</v>
      </c>
      <c r="E75" s="670" t="str">
        <f t="shared" si="2"/>
        <v>Common</v>
      </c>
      <c r="G75" s="251" t="s">
        <v>76</v>
      </c>
      <c r="I75" s="251" t="s">
        <v>76</v>
      </c>
      <c r="K75"/>
      <c r="M75"/>
      <c r="N75"/>
      <c r="O75"/>
      <c r="P75"/>
      <c r="AW75"/>
      <c r="AX75"/>
      <c r="AY75"/>
    </row>
    <row r="76" spans="1:51" ht="13.9" thickBot="1">
      <c r="A76"/>
      <c r="B76" s="249" t="s">
        <v>315</v>
      </c>
      <c r="C76" s="275" t="s">
        <v>151</v>
      </c>
      <c r="D76" s="730" t="s">
        <v>76</v>
      </c>
      <c r="E76" s="670" t="str">
        <f t="shared" si="2"/>
        <v>Common</v>
      </c>
      <c r="G76" s="251" t="s">
        <v>315</v>
      </c>
      <c r="I76" s="251" t="s">
        <v>74</v>
      </c>
      <c r="K76"/>
      <c r="M76"/>
      <c r="N76"/>
      <c r="O76"/>
      <c r="P76"/>
      <c r="AW76"/>
      <c r="AX76"/>
      <c r="AY76"/>
    </row>
    <row r="77" spans="1:51" ht="13.9" thickBot="1">
      <c r="A77"/>
      <c r="B77" s="249" t="s">
        <v>316</v>
      </c>
      <c r="C77" s="275" t="s">
        <v>151</v>
      </c>
      <c r="D77" s="730" t="s">
        <v>76</v>
      </c>
      <c r="E77" s="670" t="str">
        <f t="shared" si="2"/>
        <v>Common</v>
      </c>
      <c r="G77" s="251" t="s">
        <v>316</v>
      </c>
      <c r="I77" s="251" t="s">
        <v>73</v>
      </c>
      <c r="K77"/>
      <c r="N77"/>
      <c r="O77"/>
      <c r="P77"/>
      <c r="R77" s="247" t="s">
        <v>24</v>
      </c>
      <c r="S77" s="257" t="s">
        <v>23</v>
      </c>
      <c r="T77" s="257" t="s">
        <v>22</v>
      </c>
      <c r="U77" s="248" t="s">
        <v>21</v>
      </c>
      <c r="AW77"/>
      <c r="AX77"/>
      <c r="AY77"/>
    </row>
    <row r="78" spans="1:51">
      <c r="A78"/>
      <c r="B78" s="249" t="s">
        <v>317</v>
      </c>
      <c r="C78" s="275" t="s">
        <v>151</v>
      </c>
      <c r="D78" s="730" t="s">
        <v>76</v>
      </c>
      <c r="E78" s="670" t="str">
        <f t="shared" si="2"/>
        <v>Common</v>
      </c>
      <c r="G78" s="251" t="s">
        <v>317</v>
      </c>
      <c r="I78" s="251" t="s">
        <v>70</v>
      </c>
      <c r="K78"/>
      <c r="M78"/>
      <c r="N78"/>
      <c r="O78"/>
      <c r="P78"/>
      <c r="R78" s="249" t="s">
        <v>18</v>
      </c>
      <c r="S78" s="262">
        <v>2160</v>
      </c>
      <c r="T78" s="262">
        <v>3840</v>
      </c>
      <c r="U78" s="197">
        <f>S78*T78</f>
        <v>8294400</v>
      </c>
      <c r="AW78"/>
      <c r="AX78"/>
      <c r="AY78"/>
    </row>
    <row r="79" spans="1:51">
      <c r="A79"/>
      <c r="B79" s="249" t="s">
        <v>74</v>
      </c>
      <c r="C79" s="275" t="s">
        <v>151</v>
      </c>
      <c r="D79" s="275" t="s">
        <v>74</v>
      </c>
      <c r="E79" s="250" t="str">
        <f t="shared" si="2"/>
        <v>Common</v>
      </c>
      <c r="G79" s="251" t="s">
        <v>74</v>
      </c>
      <c r="I79" s="251" t="s">
        <v>351</v>
      </c>
      <c r="K79"/>
      <c r="M79"/>
      <c r="N79"/>
      <c r="O79"/>
      <c r="P79"/>
      <c r="R79" s="249" t="s">
        <v>17</v>
      </c>
      <c r="S79" s="262">
        <v>4320</v>
      </c>
      <c r="T79" s="262">
        <v>7680</v>
      </c>
      <c r="U79" s="197">
        <f>S79*T79</f>
        <v>33177600</v>
      </c>
      <c r="AW79"/>
      <c r="AX79"/>
      <c r="AY79"/>
    </row>
    <row r="80" spans="1:51">
      <c r="A80"/>
      <c r="B80" s="249" t="s">
        <v>314</v>
      </c>
      <c r="C80" s="275" t="s">
        <v>151</v>
      </c>
      <c r="D80" s="730" t="s">
        <v>384</v>
      </c>
      <c r="E80" s="670" t="str">
        <f t="shared" si="2"/>
        <v>Common</v>
      </c>
      <c r="G80" s="251" t="s">
        <v>314</v>
      </c>
      <c r="I80" s="561" t="s">
        <v>67</v>
      </c>
      <c r="K80"/>
      <c r="N80"/>
      <c r="O80"/>
      <c r="P80"/>
      <c r="R80" s="249" t="s">
        <v>14</v>
      </c>
      <c r="S80" s="262">
        <v>1080</v>
      </c>
      <c r="T80" s="262">
        <v>1920</v>
      </c>
      <c r="U80" s="197">
        <f>S80*T80</f>
        <v>2073600</v>
      </c>
      <c r="AW80"/>
      <c r="AX80"/>
      <c r="AY80"/>
    </row>
    <row r="81" spans="1:51">
      <c r="A81"/>
      <c r="B81" s="249" t="s">
        <v>312</v>
      </c>
      <c r="C81" s="275" t="s">
        <v>151</v>
      </c>
      <c r="D81" s="730" t="s">
        <v>384</v>
      </c>
      <c r="E81" s="670" t="str">
        <f t="shared" si="2"/>
        <v>Common</v>
      </c>
      <c r="G81" s="251" t="s">
        <v>312</v>
      </c>
      <c r="I81" s="561" t="s">
        <v>66</v>
      </c>
      <c r="K81"/>
      <c r="M81"/>
      <c r="N81"/>
      <c r="O81"/>
      <c r="P81"/>
      <c r="R81" s="249" t="s">
        <v>11</v>
      </c>
      <c r="S81" s="262">
        <v>1440</v>
      </c>
      <c r="T81" s="262">
        <v>2560</v>
      </c>
      <c r="U81" s="269">
        <f>S81*T81</f>
        <v>3686400</v>
      </c>
      <c r="AW81"/>
      <c r="AX81"/>
      <c r="AY81"/>
    </row>
    <row r="82" spans="1:51">
      <c r="A82"/>
      <c r="B82" s="249" t="s">
        <v>313</v>
      </c>
      <c r="C82" s="275" t="s">
        <v>151</v>
      </c>
      <c r="D82" s="730" t="s">
        <v>384</v>
      </c>
      <c r="E82" s="670" t="str">
        <f t="shared" si="2"/>
        <v>Common</v>
      </c>
      <c r="G82" s="251" t="s">
        <v>313</v>
      </c>
      <c r="I82" s="561" t="s">
        <v>348</v>
      </c>
      <c r="K82"/>
      <c r="M82"/>
      <c r="N82"/>
      <c r="O82"/>
      <c r="P82"/>
      <c r="R82" s="249" t="s">
        <v>10</v>
      </c>
      <c r="S82" s="262">
        <v>2160</v>
      </c>
      <c r="T82" s="262">
        <v>3840</v>
      </c>
      <c r="U82" s="269">
        <f>S82*T82</f>
        <v>8294400</v>
      </c>
      <c r="AW82"/>
      <c r="AX82"/>
      <c r="AY82"/>
    </row>
    <row r="83" spans="1:51" ht="13.9" thickBot="1">
      <c r="A83"/>
      <c r="B83" s="249" t="s">
        <v>71</v>
      </c>
      <c r="C83" s="275" t="s">
        <v>151</v>
      </c>
      <c r="D83" s="730" t="s">
        <v>385</v>
      </c>
      <c r="E83" s="670" t="str">
        <f t="shared" si="2"/>
        <v>Common</v>
      </c>
      <c r="G83" s="251" t="s">
        <v>71</v>
      </c>
      <c r="I83" s="561" t="s">
        <v>65</v>
      </c>
      <c r="K83"/>
      <c r="M83"/>
      <c r="N83"/>
      <c r="O83"/>
      <c r="P83"/>
      <c r="R83" s="264"/>
      <c r="S83" s="267"/>
      <c r="T83" s="267"/>
      <c r="U83" s="270"/>
      <c r="AW83"/>
      <c r="AX83"/>
      <c r="AY83"/>
    </row>
    <row r="84" spans="1:51">
      <c r="A84"/>
      <c r="B84" s="249" t="s">
        <v>351</v>
      </c>
      <c r="C84" s="275" t="s">
        <v>151</v>
      </c>
      <c r="D84" s="275" t="s">
        <v>351</v>
      </c>
      <c r="E84" s="250" t="str">
        <f t="shared" si="2"/>
        <v>Common</v>
      </c>
      <c r="G84" s="251" t="s">
        <v>351</v>
      </c>
      <c r="I84" s="561" t="s">
        <v>64</v>
      </c>
      <c r="K84"/>
      <c r="M84"/>
      <c r="N84"/>
      <c r="O84"/>
      <c r="P84"/>
      <c r="AW84"/>
      <c r="AX84"/>
      <c r="AY84"/>
    </row>
    <row r="85" spans="1:51">
      <c r="A85"/>
      <c r="B85" s="249" t="s">
        <v>67</v>
      </c>
      <c r="C85" s="275" t="s">
        <v>382</v>
      </c>
      <c r="D85" s="275" t="s">
        <v>67</v>
      </c>
      <c r="E85" s="250" t="str">
        <f t="shared" si="2"/>
        <v>EML</v>
      </c>
      <c r="G85" s="561" t="s">
        <v>67</v>
      </c>
      <c r="I85" s="251"/>
      <c r="K85"/>
      <c r="N85"/>
      <c r="O85"/>
      <c r="P85"/>
      <c r="AW85"/>
      <c r="AX85"/>
      <c r="AY85"/>
    </row>
    <row r="86" spans="1:51" ht="14.25" thickBot="1">
      <c r="A86"/>
      <c r="B86" s="249" t="s">
        <v>66</v>
      </c>
      <c r="C86" s="275" t="s">
        <v>381</v>
      </c>
      <c r="D86" s="275" t="s">
        <v>66</v>
      </c>
      <c r="E86" s="250" t="str">
        <f t="shared" si="2"/>
        <v>EML</v>
      </c>
      <c r="G86" s="561" t="s">
        <v>66</v>
      </c>
      <c r="I86" s="251"/>
      <c r="K86"/>
      <c r="M86"/>
      <c r="N86"/>
      <c r="O86"/>
      <c r="P86"/>
      <c r="R86" s="198" t="s">
        <v>63</v>
      </c>
      <c r="S86" s="12" t="s">
        <v>367</v>
      </c>
      <c r="T86" s="12"/>
      <c r="U86" s="12"/>
      <c r="V86" s="12"/>
      <c r="W86" s="12"/>
      <c r="AW86"/>
      <c r="AX86"/>
      <c r="AY86"/>
    </row>
    <row r="87" spans="1:51" ht="14.25" thickBot="1">
      <c r="A87"/>
      <c r="B87" s="249" t="s">
        <v>348</v>
      </c>
      <c r="C87" s="275" t="s">
        <v>151</v>
      </c>
      <c r="D87" s="275" t="s">
        <v>348</v>
      </c>
      <c r="E87" s="250" t="str">
        <f t="shared" si="2"/>
        <v>Common</v>
      </c>
      <c r="G87" s="561" t="s">
        <v>348</v>
      </c>
      <c r="I87" s="251"/>
      <c r="K87"/>
      <c r="M87"/>
      <c r="N87"/>
      <c r="O87"/>
      <c r="P87"/>
      <c r="R87" s="200" t="s">
        <v>62</v>
      </c>
      <c r="S87" s="271" t="s">
        <v>61</v>
      </c>
      <c r="T87" s="271" t="s">
        <v>60</v>
      </c>
      <c r="U87" s="271" t="s">
        <v>59</v>
      </c>
      <c r="V87" s="271" t="s">
        <v>58</v>
      </c>
      <c r="W87" s="248"/>
      <c r="AW87"/>
      <c r="AX87"/>
      <c r="AY87"/>
    </row>
    <row r="88" spans="1:51">
      <c r="A88"/>
      <c r="B88" s="249" t="s">
        <v>65</v>
      </c>
      <c r="C88" s="275" t="s">
        <v>382</v>
      </c>
      <c r="D88" s="275" t="s">
        <v>65</v>
      </c>
      <c r="E88" s="250" t="str">
        <f t="shared" si="2"/>
        <v>EML</v>
      </c>
      <c r="G88" s="561" t="s">
        <v>65</v>
      </c>
      <c r="I88" s="251"/>
      <c r="K88"/>
      <c r="M88"/>
      <c r="N88"/>
      <c r="O88"/>
      <c r="P88"/>
      <c r="R88" s="254" t="s">
        <v>337</v>
      </c>
      <c r="S88" s="272" t="s">
        <v>337</v>
      </c>
      <c r="T88" s="273" t="s">
        <v>42</v>
      </c>
      <c r="U88" s="273" t="s">
        <v>41</v>
      </c>
      <c r="V88" s="273" t="s">
        <v>54</v>
      </c>
      <c r="W88" s="256"/>
      <c r="AW88"/>
      <c r="AX88"/>
      <c r="AY88"/>
    </row>
    <row r="89" spans="1:51" ht="13.9">
      <c r="A89"/>
      <c r="B89" s="249" t="s">
        <v>64</v>
      </c>
      <c r="C89" s="275" t="s">
        <v>381</v>
      </c>
      <c r="D89" s="275" t="s">
        <v>64</v>
      </c>
      <c r="E89" s="250" t="str">
        <f t="shared" si="2"/>
        <v>EML</v>
      </c>
      <c r="G89" s="561" t="s">
        <v>64</v>
      </c>
      <c r="I89" s="251"/>
      <c r="K89"/>
      <c r="M89"/>
      <c r="N89"/>
      <c r="O89"/>
      <c r="P89"/>
      <c r="R89" s="251" t="s">
        <v>338</v>
      </c>
      <c r="S89" s="274" t="s">
        <v>338</v>
      </c>
      <c r="T89" s="275" t="s">
        <v>42</v>
      </c>
      <c r="U89" s="275" t="s">
        <v>41</v>
      </c>
      <c r="V89" s="275" t="s">
        <v>54</v>
      </c>
      <c r="W89" s="250" t="s">
        <v>80</v>
      </c>
      <c r="X89" s="12"/>
      <c r="Y89" s="12"/>
      <c r="Z89" s="12"/>
      <c r="AW89"/>
      <c r="AX89"/>
      <c r="AY89"/>
    </row>
    <row r="90" spans="1:51" ht="13.9">
      <c r="B90" s="249"/>
      <c r="C90" s="275"/>
      <c r="D90" s="275"/>
      <c r="E90" s="250" t="str">
        <f t="shared" si="2"/>
        <v>EML</v>
      </c>
      <c r="G90" s="251"/>
      <c r="I90" s="251"/>
      <c r="K90"/>
      <c r="N90"/>
      <c r="O90"/>
      <c r="P90"/>
      <c r="R90" s="251" t="s">
        <v>361</v>
      </c>
      <c r="S90" s="274" t="s">
        <v>361</v>
      </c>
      <c r="T90" s="275" t="s">
        <v>42</v>
      </c>
      <c r="U90" s="275" t="s">
        <v>41</v>
      </c>
      <c r="V90" s="275" t="s">
        <v>54</v>
      </c>
      <c r="W90" s="250" t="s">
        <v>359</v>
      </c>
      <c r="X90" s="12"/>
      <c r="Y90" s="12"/>
      <c r="Z90" s="12"/>
      <c r="AW90"/>
      <c r="AX90"/>
      <c r="AY90"/>
    </row>
    <row r="91" spans="1:51">
      <c r="B91" s="249"/>
      <c r="C91" s="275"/>
      <c r="D91" s="275"/>
      <c r="E91" s="250" t="str">
        <f t="shared" si="2"/>
        <v>EML</v>
      </c>
      <c r="G91" s="251"/>
      <c r="I91" s="251"/>
      <c r="K91"/>
      <c r="N91"/>
      <c r="O91"/>
      <c r="P91"/>
      <c r="R91" s="251" t="s">
        <v>333</v>
      </c>
      <c r="S91" s="274" t="s">
        <v>333</v>
      </c>
      <c r="T91" s="275" t="s">
        <v>42</v>
      </c>
      <c r="U91" s="275" t="s">
        <v>41</v>
      </c>
      <c r="V91" s="275" t="s">
        <v>54</v>
      </c>
      <c r="W91" s="250"/>
      <c r="AW91"/>
      <c r="AX91"/>
      <c r="AY91"/>
    </row>
    <row r="92" spans="1:51">
      <c r="B92" s="249"/>
      <c r="C92" s="275"/>
      <c r="D92" s="275"/>
      <c r="E92" s="250" t="str">
        <f t="shared" si="2"/>
        <v>EML</v>
      </c>
      <c r="G92" s="251"/>
      <c r="I92" s="251"/>
      <c r="K92"/>
      <c r="M92"/>
      <c r="N92"/>
      <c r="O92"/>
      <c r="P92"/>
      <c r="R92" s="251" t="s">
        <v>334</v>
      </c>
      <c r="S92" s="274" t="s">
        <v>334</v>
      </c>
      <c r="T92" s="275" t="s">
        <v>42</v>
      </c>
      <c r="U92" s="275" t="s">
        <v>41</v>
      </c>
      <c r="V92" s="275" t="s">
        <v>54</v>
      </c>
      <c r="W92" s="250" t="s">
        <v>80</v>
      </c>
      <c r="AW92"/>
      <c r="AX92"/>
      <c r="AY92"/>
    </row>
    <row r="93" spans="1:51" ht="13.9">
      <c r="B93" s="249"/>
      <c r="C93" s="275"/>
      <c r="D93" s="275"/>
      <c r="E93" s="250" t="str">
        <f t="shared" si="2"/>
        <v>EML</v>
      </c>
      <c r="G93" s="251"/>
      <c r="I93" s="251"/>
      <c r="K93"/>
      <c r="M93"/>
      <c r="N93"/>
      <c r="O93"/>
      <c r="P93"/>
      <c r="R93" s="251" t="s">
        <v>356</v>
      </c>
      <c r="S93" s="274" t="s">
        <v>356</v>
      </c>
      <c r="T93" s="275" t="s">
        <v>42</v>
      </c>
      <c r="U93" s="275" t="s">
        <v>41</v>
      </c>
      <c r="V93" s="275" t="s">
        <v>54</v>
      </c>
      <c r="W93" s="250"/>
      <c r="X93" s="12"/>
      <c r="Y93" s="12"/>
      <c r="Z93" s="12"/>
      <c r="AW93"/>
      <c r="AX93"/>
      <c r="AY93"/>
    </row>
    <row r="94" spans="1:51" ht="13.9">
      <c r="B94" s="249"/>
      <c r="C94" s="275"/>
      <c r="D94" s="275"/>
      <c r="E94" s="250" t="str">
        <f t="shared" si="2"/>
        <v>EML</v>
      </c>
      <c r="G94" s="251"/>
      <c r="I94" s="251"/>
      <c r="K94"/>
      <c r="M94"/>
      <c r="N94"/>
      <c r="O94"/>
      <c r="P94"/>
      <c r="R94" s="251" t="s">
        <v>459</v>
      </c>
      <c r="S94" s="274" t="s">
        <v>459</v>
      </c>
      <c r="T94" s="275" t="s">
        <v>42</v>
      </c>
      <c r="U94" s="275" t="s">
        <v>49</v>
      </c>
      <c r="V94" s="275" t="s">
        <v>54</v>
      </c>
      <c r="W94" s="250"/>
      <c r="X94" s="12"/>
      <c r="Y94" s="12"/>
      <c r="Z94" s="12"/>
      <c r="AW94"/>
      <c r="AX94"/>
      <c r="AY94"/>
    </row>
    <row r="95" spans="1:51" ht="13.9">
      <c r="B95" s="249"/>
      <c r="C95" s="275"/>
      <c r="D95" s="275"/>
      <c r="E95" s="250" t="str">
        <f t="shared" si="2"/>
        <v>EML</v>
      </c>
      <c r="G95" s="251"/>
      <c r="I95" s="251"/>
      <c r="K95"/>
      <c r="M95"/>
      <c r="N95"/>
      <c r="O95"/>
      <c r="P95"/>
      <c r="R95" s="251" t="s">
        <v>357</v>
      </c>
      <c r="S95" s="274" t="s">
        <v>357</v>
      </c>
      <c r="T95" s="275" t="s">
        <v>42</v>
      </c>
      <c r="U95" s="275" t="s">
        <v>41</v>
      </c>
      <c r="V95" s="275" t="s">
        <v>54</v>
      </c>
      <c r="W95" s="250"/>
      <c r="Y95" s="12"/>
      <c r="Z95" s="12"/>
      <c r="AW95"/>
      <c r="AX95"/>
      <c r="AY95"/>
    </row>
    <row r="96" spans="1:51">
      <c r="B96" s="249"/>
      <c r="C96" s="275"/>
      <c r="D96" s="275"/>
      <c r="E96" s="250" t="str">
        <f t="shared" si="2"/>
        <v>EML</v>
      </c>
      <c r="G96" s="251"/>
      <c r="I96" s="251"/>
      <c r="M96"/>
      <c r="N96"/>
      <c r="O96"/>
      <c r="P96"/>
      <c r="R96" s="251" t="s">
        <v>354</v>
      </c>
      <c r="S96" s="274" t="s">
        <v>354</v>
      </c>
      <c r="T96" s="275" t="s">
        <v>42</v>
      </c>
      <c r="U96" s="275" t="s">
        <v>41</v>
      </c>
      <c r="V96" s="275" t="s">
        <v>50</v>
      </c>
      <c r="W96" s="250" t="s">
        <v>16</v>
      </c>
      <c r="AW96"/>
      <c r="AX96"/>
      <c r="AY96"/>
    </row>
    <row r="97" spans="2:51">
      <c r="B97" s="249"/>
      <c r="C97" s="275"/>
      <c r="D97" s="275"/>
      <c r="E97" s="250" t="str">
        <f t="shared" si="2"/>
        <v>EML</v>
      </c>
      <c r="G97" s="251"/>
      <c r="I97" s="251"/>
      <c r="M97"/>
      <c r="N97"/>
      <c r="O97"/>
      <c r="P97"/>
      <c r="R97" s="251" t="s">
        <v>355</v>
      </c>
      <c r="S97" s="274" t="s">
        <v>355</v>
      </c>
      <c r="T97" s="275" t="s">
        <v>42</v>
      </c>
      <c r="U97" s="275" t="s">
        <v>41</v>
      </c>
      <c r="V97" s="275" t="s">
        <v>50</v>
      </c>
      <c r="W97" s="250" t="s">
        <v>16</v>
      </c>
      <c r="AW97"/>
      <c r="AX97"/>
      <c r="AY97"/>
    </row>
    <row r="98" spans="2:51">
      <c r="B98" s="249"/>
      <c r="C98" s="275"/>
      <c r="D98" s="275"/>
      <c r="E98" s="250" t="str">
        <f t="shared" si="2"/>
        <v>EML</v>
      </c>
      <c r="G98" s="251"/>
      <c r="I98" s="251"/>
      <c r="M98"/>
      <c r="N98"/>
      <c r="O98"/>
      <c r="P98"/>
      <c r="R98" s="251" t="s">
        <v>358</v>
      </c>
      <c r="S98" s="274" t="s">
        <v>358</v>
      </c>
      <c r="T98" s="275" t="s">
        <v>42</v>
      </c>
      <c r="U98" s="275" t="s">
        <v>41</v>
      </c>
      <c r="V98" s="275" t="s">
        <v>50</v>
      </c>
      <c r="W98" s="250"/>
      <c r="AW98"/>
      <c r="AX98"/>
      <c r="AY98"/>
    </row>
    <row r="99" spans="2:51" ht="13.9">
      <c r="B99" s="249"/>
      <c r="C99" s="275"/>
      <c r="D99" s="275"/>
      <c r="E99" s="250" t="str">
        <f t="shared" si="2"/>
        <v>EML</v>
      </c>
      <c r="G99" s="251"/>
      <c r="I99" s="251"/>
      <c r="M99"/>
      <c r="N99"/>
      <c r="O99"/>
      <c r="P99"/>
      <c r="R99" s="251" t="s">
        <v>48</v>
      </c>
      <c r="S99" s="274" t="s">
        <v>48</v>
      </c>
      <c r="T99" s="275" t="s">
        <v>42</v>
      </c>
      <c r="U99" s="275" t="s">
        <v>41</v>
      </c>
      <c r="V99" s="275" t="s">
        <v>50</v>
      </c>
      <c r="W99" s="250" t="s">
        <v>80</v>
      </c>
      <c r="X99" s="12"/>
      <c r="AW99"/>
      <c r="AX99"/>
      <c r="AY99"/>
    </row>
    <row r="100" spans="2:51" ht="13.9">
      <c r="B100" s="249"/>
      <c r="C100" s="275"/>
      <c r="D100" s="275"/>
      <c r="E100" s="250" t="str">
        <f t="shared" si="2"/>
        <v>EML</v>
      </c>
      <c r="G100" s="251"/>
      <c r="I100" s="251"/>
      <c r="M100"/>
      <c r="N100"/>
      <c r="O100"/>
      <c r="P100"/>
      <c r="R100" s="251" t="s">
        <v>360</v>
      </c>
      <c r="S100" s="274" t="s">
        <v>360</v>
      </c>
      <c r="T100" s="275"/>
      <c r="U100" s="275"/>
      <c r="V100" s="275"/>
      <c r="W100" s="250"/>
      <c r="X100" s="12" t="s">
        <v>332</v>
      </c>
      <c r="AW100"/>
      <c r="AX100"/>
      <c r="AY100"/>
    </row>
    <row r="101" spans="2:51">
      <c r="B101" s="249"/>
      <c r="C101" s="275"/>
      <c r="D101" s="275"/>
      <c r="E101" s="250" t="str">
        <f t="shared" si="2"/>
        <v>EML</v>
      </c>
      <c r="G101" s="251"/>
      <c r="I101" s="251"/>
      <c r="M101"/>
      <c r="N101"/>
      <c r="O101"/>
      <c r="P101"/>
      <c r="R101" s="251"/>
      <c r="S101" s="274"/>
      <c r="T101" s="275"/>
      <c r="U101" s="275"/>
      <c r="V101" s="275"/>
      <c r="W101" s="250"/>
      <c r="AW101"/>
      <c r="AX101"/>
      <c r="AY101"/>
    </row>
    <row r="102" spans="2:51">
      <c r="B102" s="249"/>
      <c r="C102" s="275"/>
      <c r="D102" s="275"/>
      <c r="E102" s="250" t="str">
        <f t="shared" si="2"/>
        <v>EML</v>
      </c>
      <c r="G102" s="251"/>
      <c r="I102" s="251"/>
      <c r="M102"/>
      <c r="N102"/>
      <c r="O102"/>
      <c r="P102"/>
      <c r="R102" s="251"/>
      <c r="S102" s="274"/>
      <c r="T102" s="275"/>
      <c r="U102" s="275"/>
      <c r="V102" s="275"/>
      <c r="W102" s="250"/>
      <c r="AW102"/>
      <c r="AX102"/>
      <c r="AY102"/>
    </row>
    <row r="103" spans="2:51">
      <c r="B103" s="249"/>
      <c r="C103" s="275"/>
      <c r="D103" s="275"/>
      <c r="E103" s="250" t="str">
        <f t="shared" si="2"/>
        <v>EML</v>
      </c>
      <c r="G103" s="251"/>
      <c r="I103" s="251"/>
      <c r="M103"/>
      <c r="N103"/>
      <c r="O103"/>
      <c r="P103"/>
      <c r="R103" s="251"/>
      <c r="S103" s="274"/>
      <c r="T103" s="275"/>
      <c r="U103" s="275"/>
      <c r="V103" s="275"/>
      <c r="W103" s="250"/>
      <c r="AW103"/>
      <c r="AX103"/>
      <c r="AY103"/>
    </row>
    <row r="104" spans="2:51">
      <c r="B104" s="249"/>
      <c r="C104" s="275"/>
      <c r="D104" s="275"/>
      <c r="E104" s="250" t="str">
        <f t="shared" si="2"/>
        <v>EML</v>
      </c>
      <c r="G104" s="251"/>
      <c r="I104" s="251"/>
      <c r="M104"/>
      <c r="N104"/>
      <c r="O104"/>
      <c r="P104"/>
      <c r="R104" s="251"/>
      <c r="S104" s="274"/>
      <c r="T104" s="275"/>
      <c r="U104" s="275"/>
      <c r="V104" s="275"/>
      <c r="W104" s="250"/>
      <c r="AW104"/>
      <c r="AX104"/>
      <c r="AY104"/>
    </row>
    <row r="105" spans="2:51">
      <c r="B105" s="249"/>
      <c r="C105" s="275"/>
      <c r="D105" s="275"/>
      <c r="E105" s="250" t="str">
        <f t="shared" si="2"/>
        <v>EML</v>
      </c>
      <c r="G105" s="251"/>
      <c r="I105" s="251"/>
      <c r="M105"/>
      <c r="N105"/>
      <c r="O105"/>
      <c r="P105"/>
      <c r="R105" s="251"/>
      <c r="S105" s="274"/>
      <c r="T105" s="275"/>
      <c r="U105" s="275"/>
      <c r="V105" s="275"/>
      <c r="W105" s="250"/>
      <c r="AW105"/>
      <c r="AX105"/>
      <c r="AY105"/>
    </row>
    <row r="106" spans="2:51">
      <c r="B106" s="249"/>
      <c r="C106" s="275"/>
      <c r="D106" s="275"/>
      <c r="E106" s="250" t="str">
        <f t="shared" si="2"/>
        <v>EML</v>
      </c>
      <c r="G106" s="251"/>
      <c r="I106" s="251"/>
      <c r="N106"/>
      <c r="O106"/>
      <c r="P106"/>
      <c r="R106" s="251"/>
      <c r="S106" s="274"/>
      <c r="T106" s="275"/>
      <c r="U106" s="275"/>
      <c r="V106" s="275"/>
      <c r="W106" s="250"/>
      <c r="AW106"/>
      <c r="AX106"/>
      <c r="AY106"/>
    </row>
    <row r="107" spans="2:51">
      <c r="B107" s="249"/>
      <c r="C107" s="275"/>
      <c r="D107" s="275"/>
      <c r="E107" s="250" t="str">
        <f t="shared" si="2"/>
        <v>EML</v>
      </c>
      <c r="G107" s="251"/>
      <c r="I107" s="251"/>
      <c r="M107"/>
      <c r="N107"/>
      <c r="O107"/>
      <c r="P107"/>
      <c r="R107" s="251"/>
      <c r="S107" s="274"/>
      <c r="T107" s="275"/>
      <c r="U107" s="275"/>
      <c r="V107" s="275"/>
      <c r="W107" s="250"/>
      <c r="AW107"/>
      <c r="AX107"/>
      <c r="AY107"/>
    </row>
    <row r="108" spans="2:51">
      <c r="B108" s="249"/>
      <c r="C108" s="275"/>
      <c r="D108" s="275"/>
      <c r="E108" s="250" t="str">
        <f t="shared" si="2"/>
        <v>EML</v>
      </c>
      <c r="G108" s="251"/>
      <c r="I108" s="251"/>
      <c r="M108"/>
      <c r="N108"/>
      <c r="O108"/>
      <c r="P108"/>
      <c r="R108" s="251"/>
      <c r="S108" s="274"/>
      <c r="T108" s="275"/>
      <c r="U108" s="275"/>
      <c r="V108" s="275"/>
      <c r="W108" s="250"/>
      <c r="AW108"/>
      <c r="AX108"/>
      <c r="AY108"/>
    </row>
    <row r="109" spans="2:51">
      <c r="B109" s="249"/>
      <c r="C109" s="275"/>
      <c r="D109" s="275"/>
      <c r="E109" s="250" t="str">
        <f t="shared" si="2"/>
        <v>EML</v>
      </c>
      <c r="G109" s="251"/>
      <c r="I109" s="251"/>
      <c r="M109"/>
      <c r="N109"/>
      <c r="O109"/>
      <c r="P109"/>
      <c r="R109" s="251"/>
      <c r="S109" s="274"/>
      <c r="T109" s="275"/>
      <c r="U109" s="275"/>
      <c r="V109" s="275"/>
      <c r="W109" s="250"/>
      <c r="AW109"/>
      <c r="AX109"/>
      <c r="AY109"/>
    </row>
    <row r="110" spans="2:51">
      <c r="B110" s="249"/>
      <c r="C110" s="275"/>
      <c r="D110" s="275"/>
      <c r="E110" s="250" t="str">
        <f t="shared" si="2"/>
        <v>EML</v>
      </c>
      <c r="G110" s="251"/>
      <c r="I110" s="251"/>
      <c r="M110"/>
      <c r="N110"/>
      <c r="O110"/>
      <c r="P110"/>
      <c r="R110" s="251"/>
      <c r="S110" s="274"/>
      <c r="T110" s="275"/>
      <c r="U110" s="275"/>
      <c r="V110" s="275"/>
      <c r="W110" s="250"/>
      <c r="AW110"/>
      <c r="AX110"/>
      <c r="AY110"/>
    </row>
    <row r="111" spans="2:51" ht="13.9" thickBot="1">
      <c r="B111" s="264"/>
      <c r="C111" s="277"/>
      <c r="D111" s="277"/>
      <c r="E111" s="265" t="str">
        <f t="shared" si="2"/>
        <v>EML</v>
      </c>
      <c r="G111" s="252"/>
      <c r="I111" s="252"/>
      <c r="M111"/>
      <c r="N111"/>
      <c r="O111"/>
      <c r="P111"/>
      <c r="R111" s="251"/>
      <c r="S111" s="274"/>
      <c r="T111" s="275"/>
      <c r="U111" s="275"/>
      <c r="V111" s="275"/>
      <c r="W111" s="250"/>
      <c r="AW111"/>
      <c r="AX111"/>
      <c r="AY111"/>
    </row>
    <row r="112" spans="2:51">
      <c r="D112"/>
      <c r="M112"/>
      <c r="N112"/>
      <c r="O112"/>
      <c r="P112"/>
      <c r="R112" s="251"/>
      <c r="S112" s="274"/>
      <c r="T112" s="275"/>
      <c r="U112" s="275"/>
      <c r="V112" s="275"/>
      <c r="W112" s="250"/>
      <c r="AW112"/>
      <c r="AX112"/>
      <c r="AY112"/>
    </row>
    <row r="113" spans="2:51">
      <c r="D113"/>
      <c r="M113"/>
      <c r="N113"/>
      <c r="O113"/>
      <c r="P113"/>
      <c r="R113" s="251"/>
      <c r="S113" s="274"/>
      <c r="T113" s="275"/>
      <c r="U113" s="275"/>
      <c r="V113" s="275"/>
      <c r="W113" s="250"/>
      <c r="AW113"/>
      <c r="AX113"/>
      <c r="AY113"/>
    </row>
    <row r="114" spans="2:51" ht="14.25" thickBot="1">
      <c r="B114" s="198" t="s">
        <v>280</v>
      </c>
      <c r="C114" s="198" t="s">
        <v>281</v>
      </c>
      <c r="D114"/>
      <c r="M114"/>
      <c r="N114"/>
      <c r="O114"/>
      <c r="P114"/>
      <c r="R114" s="251"/>
      <c r="S114" s="274"/>
      <c r="T114" s="275"/>
      <c r="U114" s="275"/>
      <c r="V114" s="275"/>
      <c r="W114" s="250"/>
      <c r="AW114"/>
      <c r="AX114"/>
      <c r="AY114"/>
    </row>
    <row r="115" spans="2:51" ht="13.9" thickBot="1">
      <c r="B115" s="247" t="s">
        <v>278</v>
      </c>
      <c r="C115" s="739" t="s">
        <v>279</v>
      </c>
      <c r="D115"/>
      <c r="M115"/>
      <c r="N115"/>
      <c r="O115"/>
      <c r="P115"/>
      <c r="R115" s="251"/>
      <c r="S115" s="274"/>
      <c r="T115" s="275"/>
      <c r="U115" s="275"/>
      <c r="V115" s="275"/>
      <c r="W115" s="250"/>
      <c r="AW115"/>
      <c r="AX115"/>
      <c r="AY115"/>
    </row>
    <row r="116" spans="2:51">
      <c r="B116" s="560" t="s">
        <v>116</v>
      </c>
      <c r="C116" s="560" t="s">
        <v>352</v>
      </c>
      <c r="D116"/>
      <c r="M116"/>
      <c r="N116"/>
      <c r="O116"/>
      <c r="P116"/>
      <c r="R116" s="251"/>
      <c r="S116" s="274"/>
      <c r="T116" s="275"/>
      <c r="U116" s="275"/>
      <c r="V116" s="275"/>
      <c r="W116" s="250"/>
      <c r="AW116"/>
      <c r="AX116"/>
      <c r="AY116"/>
    </row>
    <row r="117" spans="2:51" ht="13.9" thickBot="1">
      <c r="B117" s="561" t="s">
        <v>109</v>
      </c>
      <c r="C117" s="561" t="s">
        <v>350</v>
      </c>
      <c r="D117"/>
      <c r="M117"/>
      <c r="N117"/>
      <c r="O117"/>
      <c r="P117"/>
      <c r="R117" s="252"/>
      <c r="S117" s="276"/>
      <c r="T117" s="277"/>
      <c r="U117" s="277"/>
      <c r="V117" s="277"/>
      <c r="W117" s="265"/>
      <c r="AW117"/>
      <c r="AX117"/>
      <c r="AY117"/>
    </row>
    <row r="118" spans="2:51">
      <c r="B118" s="561" t="s">
        <v>94</v>
      </c>
      <c r="C118" s="561" t="s">
        <v>70</v>
      </c>
      <c r="D118"/>
      <c r="M118"/>
      <c r="N118"/>
      <c r="O118"/>
      <c r="P118"/>
      <c r="AN118"/>
      <c r="AW118"/>
      <c r="AX118"/>
      <c r="AY118"/>
    </row>
    <row r="119" spans="2:51">
      <c r="B119" s="561" t="s">
        <v>92</v>
      </c>
      <c r="C119" s="561" t="s">
        <v>99</v>
      </c>
      <c r="D119"/>
      <c r="M119"/>
      <c r="N119"/>
      <c r="O119"/>
      <c r="P119"/>
      <c r="R119"/>
      <c r="S119"/>
      <c r="T119"/>
      <c r="U119"/>
      <c r="V119"/>
      <c r="W119"/>
      <c r="X119"/>
      <c r="Y119"/>
      <c r="AW119"/>
      <c r="AX119"/>
      <c r="AY119"/>
    </row>
    <row r="120" spans="2:51">
      <c r="B120" s="561" t="s">
        <v>89</v>
      </c>
      <c r="C120" s="561" t="s">
        <v>96</v>
      </c>
      <c r="D120"/>
      <c r="M120"/>
      <c r="N120"/>
      <c r="O120"/>
      <c r="P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W120"/>
      <c r="AX120"/>
      <c r="AY120"/>
    </row>
    <row r="121" spans="2:51" ht="14.25" thickBot="1">
      <c r="B121" s="561" t="s">
        <v>83</v>
      </c>
      <c r="C121" s="561" t="s">
        <v>87</v>
      </c>
      <c r="D121"/>
      <c r="M121"/>
      <c r="N121"/>
      <c r="O121"/>
      <c r="P121"/>
      <c r="R121" s="551" t="s">
        <v>276</v>
      </c>
      <c r="S121"/>
      <c r="T121"/>
      <c r="U121"/>
      <c r="V121"/>
      <c r="W121"/>
      <c r="X121"/>
      <c r="Y121"/>
      <c r="Z121"/>
      <c r="AA121"/>
      <c r="AB121"/>
      <c r="AC121"/>
      <c r="AW121"/>
      <c r="AX121"/>
      <c r="AY121"/>
    </row>
    <row r="122" spans="2:51" ht="13.9" thickBot="1">
      <c r="B122" s="561" t="s">
        <v>77</v>
      </c>
      <c r="C122" s="561" t="s">
        <v>349</v>
      </c>
      <c r="D122"/>
      <c r="M122"/>
      <c r="N122"/>
      <c r="O122"/>
      <c r="P122"/>
      <c r="R122" s="374" t="s">
        <v>337</v>
      </c>
      <c r="S122" s="375" t="s">
        <v>338</v>
      </c>
      <c r="T122" s="375" t="s">
        <v>361</v>
      </c>
      <c r="U122" s="375" t="s">
        <v>333</v>
      </c>
      <c r="V122" s="375" t="s">
        <v>334</v>
      </c>
      <c r="W122" s="375" t="s">
        <v>356</v>
      </c>
      <c r="X122" s="375" t="s">
        <v>357</v>
      </c>
      <c r="Y122" s="375" t="s">
        <v>354</v>
      </c>
      <c r="Z122" s="375" t="s">
        <v>355</v>
      </c>
      <c r="AA122" s="375" t="s">
        <v>358</v>
      </c>
      <c r="AB122" s="375" t="s">
        <v>48</v>
      </c>
      <c r="AC122" s="375" t="s">
        <v>360</v>
      </c>
      <c r="AD122" s="375" t="s">
        <v>459</v>
      </c>
      <c r="AE122" s="376"/>
      <c r="AF122" s="376"/>
      <c r="AG122" s="376"/>
      <c r="AH122" s="376"/>
      <c r="AI122" s="376"/>
      <c r="AJ122" s="376"/>
      <c r="AK122" s="376"/>
      <c r="AL122" s="376"/>
      <c r="AM122" s="376"/>
      <c r="AN122" s="376"/>
      <c r="AO122" s="376"/>
      <c r="AP122" s="376"/>
      <c r="AQ122" s="376"/>
      <c r="AR122" s="376"/>
      <c r="AS122" s="376"/>
      <c r="AT122" s="376"/>
      <c r="AU122" s="377"/>
      <c r="AW122"/>
      <c r="AX122"/>
      <c r="AY122"/>
    </row>
    <row r="123" spans="2:51">
      <c r="B123" s="561" t="s">
        <v>67</v>
      </c>
      <c r="C123" s="561" t="s">
        <v>76</v>
      </c>
      <c r="D123"/>
      <c r="M123"/>
      <c r="N123"/>
      <c r="O123"/>
      <c r="P123"/>
      <c r="R123" s="552" t="s">
        <v>75</v>
      </c>
      <c r="S123" s="553" t="s">
        <v>80</v>
      </c>
      <c r="T123" s="553" t="s">
        <v>101</v>
      </c>
      <c r="U123" s="553" t="s">
        <v>101</v>
      </c>
      <c r="V123" s="553"/>
      <c r="W123" s="553" t="s">
        <v>80</v>
      </c>
      <c r="X123" s="553" t="s">
        <v>184</v>
      </c>
      <c r="Y123" s="553" t="s">
        <v>274</v>
      </c>
      <c r="Z123" s="553" t="s">
        <v>16</v>
      </c>
      <c r="AA123" s="553" t="s">
        <v>16</v>
      </c>
      <c r="AB123" s="553" t="s">
        <v>80</v>
      </c>
      <c r="AC123" s="553"/>
      <c r="AD123" s="553" t="s">
        <v>428</v>
      </c>
      <c r="AE123" s="554"/>
      <c r="AF123" s="554"/>
      <c r="AG123" s="554"/>
      <c r="AH123" s="554"/>
      <c r="AI123" s="554"/>
      <c r="AJ123" s="554"/>
      <c r="AK123" s="554"/>
      <c r="AL123" s="554"/>
      <c r="AM123" s="554"/>
      <c r="AN123" s="554"/>
      <c r="AO123" s="554"/>
      <c r="AP123" s="554"/>
      <c r="AQ123" s="554"/>
      <c r="AR123" s="554"/>
      <c r="AS123" s="554"/>
      <c r="AT123" s="554"/>
      <c r="AU123" s="555"/>
      <c r="AW123"/>
      <c r="AX123"/>
      <c r="AY123"/>
    </row>
    <row r="124" spans="2:51">
      <c r="B124" s="561" t="s">
        <v>66</v>
      </c>
      <c r="C124" s="561" t="s">
        <v>315</v>
      </c>
      <c r="D124"/>
      <c r="M124"/>
      <c r="N124"/>
      <c r="O124"/>
      <c r="P124"/>
      <c r="R124" s="552" t="s">
        <v>38</v>
      </c>
      <c r="S124" s="553"/>
      <c r="T124" s="553" t="s">
        <v>16</v>
      </c>
      <c r="U124" s="553"/>
      <c r="V124" s="553"/>
      <c r="W124" s="553" t="s">
        <v>102</v>
      </c>
      <c r="X124" s="553" t="s">
        <v>427</v>
      </c>
      <c r="Y124" s="553"/>
      <c r="Z124" s="553"/>
      <c r="AA124" s="553"/>
      <c r="AB124" s="553"/>
      <c r="AC124" s="553"/>
      <c r="AD124" s="553" t="s">
        <v>98</v>
      </c>
      <c r="AE124" s="554"/>
      <c r="AF124" s="554"/>
      <c r="AG124" s="554"/>
      <c r="AH124" s="554"/>
      <c r="AI124" s="554"/>
      <c r="AJ124" s="554"/>
      <c r="AK124" s="554"/>
      <c r="AL124" s="554"/>
      <c r="AM124" s="554"/>
      <c r="AN124" s="554"/>
      <c r="AO124" s="554"/>
      <c r="AP124" s="554"/>
      <c r="AQ124" s="554"/>
      <c r="AR124" s="554"/>
      <c r="AS124" s="554"/>
      <c r="AT124" s="554"/>
      <c r="AU124" s="555"/>
      <c r="AW124"/>
      <c r="AX124"/>
      <c r="AY124"/>
    </row>
    <row r="125" spans="2:51">
      <c r="B125" s="561" t="s">
        <v>65</v>
      </c>
      <c r="C125" s="561" t="s">
        <v>316</v>
      </c>
      <c r="D125"/>
      <c r="M125"/>
      <c r="N125"/>
      <c r="O125"/>
      <c r="P125"/>
      <c r="R125" s="552" t="s">
        <v>98</v>
      </c>
      <c r="S125" s="553"/>
      <c r="T125" s="553"/>
      <c r="U125" s="553"/>
      <c r="V125" s="553"/>
      <c r="W125" s="553" t="s">
        <v>38</v>
      </c>
      <c r="X125" s="553" t="s">
        <v>426</v>
      </c>
      <c r="Y125" s="553"/>
      <c r="Z125" s="553"/>
      <c r="AA125" s="553"/>
      <c r="AB125" s="553"/>
      <c r="AC125" s="553"/>
      <c r="AD125" s="553"/>
      <c r="AE125" s="554"/>
      <c r="AF125" s="554"/>
      <c r="AG125" s="554"/>
      <c r="AH125" s="554"/>
      <c r="AI125" s="554"/>
      <c r="AJ125" s="554"/>
      <c r="AK125" s="554"/>
      <c r="AL125" s="554"/>
      <c r="AM125" s="554"/>
      <c r="AN125" s="554"/>
      <c r="AO125" s="554"/>
      <c r="AP125" s="554"/>
      <c r="AQ125" s="554"/>
      <c r="AR125" s="554"/>
      <c r="AS125" s="554"/>
      <c r="AT125" s="554"/>
      <c r="AU125" s="555"/>
      <c r="AW125"/>
      <c r="AX125"/>
      <c r="AY125"/>
    </row>
    <row r="126" spans="2:51">
      <c r="B126" s="561" t="s">
        <v>64</v>
      </c>
      <c r="C126" s="561" t="s">
        <v>317</v>
      </c>
      <c r="D126"/>
      <c r="M126"/>
      <c r="N126"/>
      <c r="O126"/>
      <c r="P126"/>
      <c r="R126" s="552" t="s">
        <v>101</v>
      </c>
      <c r="S126" s="553"/>
      <c r="T126" s="553"/>
      <c r="U126" s="553"/>
      <c r="V126" s="553"/>
      <c r="W126" s="553" t="s">
        <v>101</v>
      </c>
      <c r="X126" s="553"/>
      <c r="Y126" s="553"/>
      <c r="Z126" s="553"/>
      <c r="AA126" s="553"/>
      <c r="AB126" s="553"/>
      <c r="AC126" s="553"/>
      <c r="AD126" s="553"/>
      <c r="AE126" s="554"/>
      <c r="AF126" s="554"/>
      <c r="AG126" s="554"/>
      <c r="AH126" s="554"/>
      <c r="AI126" s="554"/>
      <c r="AJ126" s="554"/>
      <c r="AK126" s="554"/>
      <c r="AL126" s="554"/>
      <c r="AM126" s="554"/>
      <c r="AN126" s="554"/>
      <c r="AO126" s="554"/>
      <c r="AP126" s="554"/>
      <c r="AQ126" s="554"/>
      <c r="AR126" s="554"/>
      <c r="AS126" s="554"/>
      <c r="AT126" s="554"/>
      <c r="AU126" s="555"/>
      <c r="AW126"/>
      <c r="AX126"/>
      <c r="AY126"/>
    </row>
    <row r="127" spans="2:51">
      <c r="B127" s="561"/>
      <c r="C127" s="561" t="s">
        <v>74</v>
      </c>
      <c r="D127"/>
      <c r="M127"/>
      <c r="N127"/>
      <c r="O127"/>
      <c r="P127"/>
      <c r="R127" s="552" t="s">
        <v>102</v>
      </c>
      <c r="S127" s="553"/>
      <c r="T127" s="553"/>
      <c r="U127" s="553"/>
      <c r="V127" s="553"/>
      <c r="W127" s="553" t="s">
        <v>105</v>
      </c>
      <c r="X127" s="553"/>
      <c r="Y127" s="553"/>
      <c r="Z127" s="553"/>
      <c r="AA127" s="553"/>
      <c r="AB127" s="553"/>
      <c r="AC127" s="553"/>
      <c r="AD127" s="553"/>
      <c r="AE127" s="554"/>
      <c r="AF127" s="554"/>
      <c r="AG127" s="554"/>
      <c r="AH127" s="554"/>
      <c r="AI127" s="554"/>
      <c r="AJ127" s="554"/>
      <c r="AK127" s="554"/>
      <c r="AL127" s="554"/>
      <c r="AM127" s="554"/>
      <c r="AN127" s="554"/>
      <c r="AO127" s="554"/>
      <c r="AP127" s="554"/>
      <c r="AQ127" s="554"/>
      <c r="AR127" s="554"/>
      <c r="AS127" s="554"/>
      <c r="AT127" s="554"/>
      <c r="AU127" s="555"/>
      <c r="AW127"/>
      <c r="AX127"/>
      <c r="AY127"/>
    </row>
    <row r="128" spans="2:51">
      <c r="B128" s="561"/>
      <c r="C128" s="561" t="s">
        <v>73</v>
      </c>
      <c r="D128"/>
      <c r="M128"/>
      <c r="N128"/>
      <c r="O128"/>
      <c r="P128"/>
      <c r="R128" s="552" t="s">
        <v>39</v>
      </c>
      <c r="S128" s="553"/>
      <c r="T128" s="553"/>
      <c r="U128" s="553"/>
      <c r="V128" s="553"/>
      <c r="W128" s="553"/>
      <c r="X128" s="553"/>
      <c r="Y128" s="553"/>
      <c r="Z128" s="553"/>
      <c r="AA128" s="553"/>
      <c r="AB128" s="553"/>
      <c r="AC128" s="553"/>
      <c r="AD128" s="553"/>
      <c r="AE128" s="554"/>
      <c r="AF128" s="554"/>
      <c r="AG128" s="554"/>
      <c r="AH128" s="554"/>
      <c r="AI128" s="554"/>
      <c r="AJ128" s="554"/>
      <c r="AK128" s="554"/>
      <c r="AL128" s="554"/>
      <c r="AM128" s="554"/>
      <c r="AN128" s="554"/>
      <c r="AO128" s="554"/>
      <c r="AP128" s="554"/>
      <c r="AQ128" s="554"/>
      <c r="AR128" s="554"/>
      <c r="AS128" s="554"/>
      <c r="AT128" s="554"/>
      <c r="AU128" s="555"/>
      <c r="AW128"/>
      <c r="AX128"/>
      <c r="AY128"/>
    </row>
    <row r="129" spans="2:51">
      <c r="B129" s="561"/>
      <c r="C129" s="561" t="s">
        <v>314</v>
      </c>
      <c r="D129"/>
      <c r="M129"/>
      <c r="N129"/>
      <c r="O129"/>
      <c r="P129"/>
      <c r="R129" s="552" t="s">
        <v>105</v>
      </c>
      <c r="S129" s="553"/>
      <c r="T129" s="553"/>
      <c r="U129" s="553"/>
      <c r="V129" s="553"/>
      <c r="W129" s="553"/>
      <c r="X129" s="553"/>
      <c r="Y129" s="553"/>
      <c r="Z129" s="553"/>
      <c r="AA129" s="553"/>
      <c r="AB129" s="553"/>
      <c r="AC129" s="553"/>
      <c r="AD129" s="553"/>
      <c r="AE129" s="554"/>
      <c r="AF129" s="554"/>
      <c r="AG129" s="554"/>
      <c r="AH129" s="554"/>
      <c r="AI129" s="554"/>
      <c r="AJ129" s="554"/>
      <c r="AK129" s="554"/>
      <c r="AL129" s="554"/>
      <c r="AM129" s="554"/>
      <c r="AN129" s="554"/>
      <c r="AO129" s="554"/>
      <c r="AP129" s="554"/>
      <c r="AQ129" s="554"/>
      <c r="AR129" s="554"/>
      <c r="AS129" s="554"/>
      <c r="AT129" s="554"/>
      <c r="AU129" s="555"/>
      <c r="AW129"/>
      <c r="AX129"/>
      <c r="AY129"/>
    </row>
    <row r="130" spans="2:51">
      <c r="B130" s="561"/>
      <c r="C130" s="561" t="s">
        <v>312</v>
      </c>
      <c r="D130"/>
      <c r="M130"/>
      <c r="N130"/>
      <c r="O130"/>
      <c r="P130"/>
      <c r="R130" s="552" t="s">
        <v>78</v>
      </c>
      <c r="S130" s="553"/>
      <c r="T130" s="553"/>
      <c r="U130" s="553"/>
      <c r="V130" s="553"/>
      <c r="W130" s="553"/>
      <c r="X130" s="553"/>
      <c r="Y130" s="553"/>
      <c r="Z130" s="553"/>
      <c r="AA130" s="553"/>
      <c r="AB130" s="553"/>
      <c r="AC130" s="553"/>
      <c r="AD130" s="553"/>
      <c r="AE130" s="554"/>
      <c r="AF130" s="554"/>
      <c r="AG130" s="554"/>
      <c r="AH130" s="554"/>
      <c r="AI130" s="554"/>
      <c r="AJ130" s="554"/>
      <c r="AK130" s="554"/>
      <c r="AL130" s="554"/>
      <c r="AM130" s="554"/>
      <c r="AN130" s="554"/>
      <c r="AO130" s="554"/>
      <c r="AP130" s="554"/>
      <c r="AQ130" s="554"/>
      <c r="AR130" s="554"/>
      <c r="AS130" s="554"/>
      <c r="AT130" s="554"/>
      <c r="AU130" s="555"/>
      <c r="AW130"/>
      <c r="AX130"/>
      <c r="AY130"/>
    </row>
    <row r="131" spans="2:51">
      <c r="B131" s="561"/>
      <c r="C131" s="561" t="s">
        <v>313</v>
      </c>
      <c r="D131"/>
      <c r="M131"/>
      <c r="N131"/>
      <c r="O131"/>
      <c r="P131"/>
      <c r="R131" s="552" t="s">
        <v>112</v>
      </c>
      <c r="S131" s="553"/>
      <c r="T131" s="553"/>
      <c r="U131" s="553"/>
      <c r="V131" s="553"/>
      <c r="W131" s="553"/>
      <c r="X131" s="553"/>
      <c r="Y131" s="553"/>
      <c r="Z131" s="553"/>
      <c r="AA131" s="553"/>
      <c r="AB131" s="553"/>
      <c r="AC131" s="553"/>
      <c r="AD131" s="553"/>
      <c r="AE131" s="554"/>
      <c r="AF131" s="554"/>
      <c r="AG131" s="554"/>
      <c r="AH131" s="554"/>
      <c r="AI131" s="554"/>
      <c r="AJ131" s="554"/>
      <c r="AK131" s="554"/>
      <c r="AL131" s="554"/>
      <c r="AM131" s="554"/>
      <c r="AN131" s="554"/>
      <c r="AO131" s="554"/>
      <c r="AP131" s="554"/>
      <c r="AQ131" s="554"/>
      <c r="AR131" s="554"/>
      <c r="AS131" s="554"/>
      <c r="AT131" s="554"/>
      <c r="AU131" s="555"/>
      <c r="AW131"/>
      <c r="AX131"/>
      <c r="AY131"/>
    </row>
    <row r="132" spans="2:51">
      <c r="B132" s="561"/>
      <c r="C132" s="561" t="s">
        <v>71</v>
      </c>
      <c r="D132"/>
      <c r="M132"/>
      <c r="N132"/>
      <c r="O132"/>
      <c r="P132"/>
      <c r="R132" s="552"/>
      <c r="S132" s="553"/>
      <c r="T132" s="553"/>
      <c r="U132" s="553"/>
      <c r="V132" s="553"/>
      <c r="W132" s="553"/>
      <c r="X132" s="553"/>
      <c r="Y132" s="553"/>
      <c r="Z132" s="553"/>
      <c r="AA132" s="553"/>
      <c r="AB132" s="553"/>
      <c r="AC132" s="553"/>
      <c r="AD132" s="553"/>
      <c r="AE132" s="554"/>
      <c r="AF132" s="554"/>
      <c r="AG132" s="554"/>
      <c r="AH132" s="554"/>
      <c r="AI132" s="554"/>
      <c r="AJ132" s="554"/>
      <c r="AK132" s="554"/>
      <c r="AL132" s="554"/>
      <c r="AM132" s="554"/>
      <c r="AN132" s="554"/>
      <c r="AO132" s="554"/>
      <c r="AP132" s="554"/>
      <c r="AQ132" s="554"/>
      <c r="AR132" s="554"/>
      <c r="AS132" s="554"/>
      <c r="AT132" s="554"/>
      <c r="AU132" s="555"/>
      <c r="AW132"/>
      <c r="AX132"/>
      <c r="AY132"/>
    </row>
    <row r="133" spans="2:51">
      <c r="B133" s="561"/>
      <c r="C133" s="561" t="s">
        <v>351</v>
      </c>
      <c r="D133"/>
      <c r="M133"/>
      <c r="N133"/>
      <c r="O133"/>
      <c r="P133"/>
      <c r="R133" s="552"/>
      <c r="S133" s="553"/>
      <c r="T133" s="553"/>
      <c r="U133" s="553"/>
      <c r="V133" s="553"/>
      <c r="W133" s="553"/>
      <c r="X133" s="553"/>
      <c r="Y133" s="553"/>
      <c r="Z133" s="553"/>
      <c r="AA133" s="553"/>
      <c r="AB133" s="553"/>
      <c r="AC133" s="553"/>
      <c r="AD133" s="553"/>
      <c r="AE133" s="554"/>
      <c r="AF133" s="554"/>
      <c r="AG133" s="554"/>
      <c r="AH133" s="554"/>
      <c r="AI133" s="554"/>
      <c r="AJ133" s="554"/>
      <c r="AK133" s="554"/>
      <c r="AL133" s="554"/>
      <c r="AM133" s="554"/>
      <c r="AN133" s="554"/>
      <c r="AO133" s="554"/>
      <c r="AP133" s="554"/>
      <c r="AQ133" s="554"/>
      <c r="AR133" s="554"/>
      <c r="AS133" s="554"/>
      <c r="AT133" s="554"/>
      <c r="AU133" s="555"/>
      <c r="AW133"/>
      <c r="AX133"/>
      <c r="AY133"/>
    </row>
    <row r="134" spans="2:51">
      <c r="B134" s="561"/>
      <c r="C134" s="561" t="s">
        <v>69</v>
      </c>
      <c r="M134"/>
      <c r="N134"/>
      <c r="O134"/>
      <c r="P134"/>
      <c r="R134" s="552"/>
      <c r="S134" s="553"/>
      <c r="T134" s="553"/>
      <c r="U134" s="553"/>
      <c r="V134" s="553"/>
      <c r="W134" s="553"/>
      <c r="X134" s="553"/>
      <c r="Y134" s="553"/>
      <c r="Z134" s="553"/>
      <c r="AA134" s="553"/>
      <c r="AB134" s="553"/>
      <c r="AC134" s="553"/>
      <c r="AD134" s="553"/>
      <c r="AE134" s="554"/>
      <c r="AF134" s="554"/>
      <c r="AG134" s="554"/>
      <c r="AH134" s="554"/>
      <c r="AI134" s="554"/>
      <c r="AJ134" s="554"/>
      <c r="AK134" s="554"/>
      <c r="AL134" s="554"/>
      <c r="AM134" s="554"/>
      <c r="AN134" s="554"/>
      <c r="AO134" s="554"/>
      <c r="AP134" s="554"/>
      <c r="AQ134" s="554"/>
      <c r="AR134" s="554"/>
      <c r="AS134" s="554"/>
      <c r="AT134" s="554"/>
      <c r="AU134" s="555"/>
      <c r="AW134"/>
      <c r="AX134"/>
      <c r="AY134"/>
    </row>
    <row r="135" spans="2:51">
      <c r="B135" s="561"/>
      <c r="C135" s="561" t="s">
        <v>348</v>
      </c>
      <c r="M135"/>
      <c r="N135"/>
      <c r="O135"/>
      <c r="P135"/>
      <c r="R135" s="552"/>
      <c r="S135" s="553"/>
      <c r="T135" s="553"/>
      <c r="U135" s="553"/>
      <c r="V135" s="553"/>
      <c r="W135" s="553"/>
      <c r="X135" s="553"/>
      <c r="Y135" s="553"/>
      <c r="Z135" s="553"/>
      <c r="AA135" s="553"/>
      <c r="AB135" s="553"/>
      <c r="AC135" s="553"/>
      <c r="AD135" s="553"/>
      <c r="AE135" s="554"/>
      <c r="AF135" s="554"/>
      <c r="AG135" s="554"/>
      <c r="AH135" s="554"/>
      <c r="AI135" s="554"/>
      <c r="AJ135" s="554"/>
      <c r="AK135" s="554"/>
      <c r="AL135" s="554"/>
      <c r="AM135" s="554"/>
      <c r="AN135" s="554"/>
      <c r="AO135" s="554"/>
      <c r="AP135" s="554"/>
      <c r="AQ135" s="554"/>
      <c r="AR135" s="554"/>
      <c r="AS135" s="554"/>
      <c r="AT135" s="554"/>
      <c r="AU135" s="555"/>
      <c r="AW135"/>
      <c r="AX135"/>
      <c r="AY135"/>
    </row>
    <row r="136" spans="2:51">
      <c r="B136" s="561"/>
      <c r="C136" s="561"/>
      <c r="M136"/>
      <c r="N136"/>
      <c r="O136"/>
      <c r="P136"/>
      <c r="R136" s="552"/>
      <c r="S136" s="553"/>
      <c r="T136" s="553"/>
      <c r="U136" s="553"/>
      <c r="V136" s="553"/>
      <c r="W136" s="553"/>
      <c r="X136" s="553"/>
      <c r="Y136" s="553"/>
      <c r="Z136" s="553"/>
      <c r="AA136" s="553"/>
      <c r="AB136" s="553"/>
      <c r="AC136" s="553"/>
      <c r="AD136" s="553"/>
      <c r="AE136" s="554"/>
      <c r="AF136" s="554"/>
      <c r="AG136" s="554"/>
      <c r="AH136" s="554"/>
      <c r="AI136" s="554"/>
      <c r="AJ136" s="554"/>
      <c r="AK136" s="554"/>
      <c r="AL136" s="554"/>
      <c r="AM136" s="554"/>
      <c r="AN136" s="554"/>
      <c r="AO136" s="554"/>
      <c r="AP136" s="554"/>
      <c r="AQ136" s="554"/>
      <c r="AR136" s="554"/>
      <c r="AS136" s="554"/>
      <c r="AT136" s="554"/>
      <c r="AU136" s="555"/>
      <c r="AW136"/>
      <c r="AX136"/>
      <c r="AY136"/>
    </row>
    <row r="137" spans="2:51" ht="13.9" thickBot="1">
      <c r="B137" s="562"/>
      <c r="C137" s="562"/>
      <c r="G137"/>
      <c r="I137"/>
      <c r="M137"/>
      <c r="N137"/>
      <c r="O137"/>
      <c r="P137"/>
      <c r="R137" s="552"/>
      <c r="S137" s="553"/>
      <c r="T137" s="553"/>
      <c r="U137" s="553"/>
      <c r="V137" s="553"/>
      <c r="W137" s="553"/>
      <c r="X137" s="553"/>
      <c r="Y137" s="553"/>
      <c r="Z137" s="553"/>
      <c r="AA137" s="553"/>
      <c r="AB137" s="553"/>
      <c r="AC137" s="553"/>
      <c r="AD137" s="553"/>
      <c r="AE137" s="554"/>
      <c r="AF137" s="554"/>
      <c r="AG137" s="554"/>
      <c r="AH137" s="554"/>
      <c r="AI137" s="554"/>
      <c r="AJ137" s="554"/>
      <c r="AK137" s="554"/>
      <c r="AL137" s="554"/>
      <c r="AM137" s="554"/>
      <c r="AN137" s="554"/>
      <c r="AO137" s="554"/>
      <c r="AP137" s="554"/>
      <c r="AQ137" s="554"/>
      <c r="AR137" s="554"/>
      <c r="AS137" s="554"/>
      <c r="AT137" s="554"/>
      <c r="AU137" s="555"/>
      <c r="AW137"/>
      <c r="AX137"/>
      <c r="AY137"/>
    </row>
    <row r="138" spans="2:51">
      <c r="G138"/>
      <c r="I138"/>
      <c r="M138"/>
      <c r="N138"/>
      <c r="O138"/>
      <c r="P138"/>
      <c r="R138" s="552"/>
      <c r="S138" s="553"/>
      <c r="T138" s="553"/>
      <c r="U138" s="553"/>
      <c r="V138" s="553"/>
      <c r="W138" s="553"/>
      <c r="X138" s="553"/>
      <c r="Y138" s="553"/>
      <c r="Z138" s="553"/>
      <c r="AA138" s="553"/>
      <c r="AB138" s="553"/>
      <c r="AC138" s="553"/>
      <c r="AD138" s="553"/>
      <c r="AE138" s="554"/>
      <c r="AF138" s="554"/>
      <c r="AG138" s="554"/>
      <c r="AH138" s="554"/>
      <c r="AI138" s="554"/>
      <c r="AJ138" s="554"/>
      <c r="AK138" s="554"/>
      <c r="AL138" s="554"/>
      <c r="AM138" s="554"/>
      <c r="AN138" s="554"/>
      <c r="AO138" s="554"/>
      <c r="AP138" s="554"/>
      <c r="AQ138" s="554"/>
      <c r="AR138" s="554"/>
      <c r="AS138" s="554"/>
      <c r="AT138" s="554"/>
      <c r="AU138" s="555"/>
      <c r="AW138"/>
      <c r="AX138"/>
      <c r="AY138"/>
    </row>
    <row r="139" spans="2:51">
      <c r="G139"/>
      <c r="I139"/>
      <c r="M139"/>
      <c r="N139"/>
      <c r="O139"/>
      <c r="P139"/>
      <c r="R139" s="552"/>
      <c r="S139" s="553"/>
      <c r="T139" s="553"/>
      <c r="U139" s="553"/>
      <c r="V139" s="553"/>
      <c r="W139" s="553"/>
      <c r="X139" s="553"/>
      <c r="Y139" s="553"/>
      <c r="Z139" s="553"/>
      <c r="AA139" s="553"/>
      <c r="AB139" s="553"/>
      <c r="AC139" s="553"/>
      <c r="AD139" s="553"/>
      <c r="AE139" s="554"/>
      <c r="AF139" s="554"/>
      <c r="AG139" s="554"/>
      <c r="AH139" s="554"/>
      <c r="AI139" s="554"/>
      <c r="AJ139" s="554"/>
      <c r="AK139" s="554"/>
      <c r="AL139" s="554"/>
      <c r="AM139" s="554"/>
      <c r="AN139" s="554"/>
      <c r="AO139" s="554"/>
      <c r="AP139" s="554"/>
      <c r="AQ139" s="554"/>
      <c r="AR139" s="554"/>
      <c r="AS139" s="554"/>
      <c r="AT139" s="554"/>
      <c r="AU139" s="555"/>
      <c r="AW139"/>
      <c r="AX139"/>
      <c r="AY139"/>
    </row>
    <row r="140" spans="2:51">
      <c r="G140"/>
      <c r="I140"/>
      <c r="M140"/>
      <c r="N140"/>
      <c r="O140"/>
      <c r="P140"/>
      <c r="R140" s="552"/>
      <c r="S140" s="553"/>
      <c r="T140" s="553"/>
      <c r="U140" s="553"/>
      <c r="V140" s="553"/>
      <c r="W140" s="553"/>
      <c r="X140" s="553"/>
      <c r="Y140" s="553"/>
      <c r="Z140" s="553"/>
      <c r="AA140" s="553"/>
      <c r="AB140" s="553"/>
      <c r="AC140" s="553"/>
      <c r="AD140" s="553"/>
      <c r="AE140" s="554"/>
      <c r="AF140" s="554"/>
      <c r="AG140" s="554"/>
      <c r="AH140" s="554"/>
      <c r="AI140" s="554"/>
      <c r="AJ140" s="554"/>
      <c r="AK140" s="554"/>
      <c r="AL140" s="554"/>
      <c r="AM140" s="554"/>
      <c r="AN140" s="554"/>
      <c r="AO140" s="554"/>
      <c r="AP140" s="554"/>
      <c r="AQ140" s="554"/>
      <c r="AR140" s="554"/>
      <c r="AS140" s="554"/>
      <c r="AT140" s="554"/>
      <c r="AU140" s="555"/>
      <c r="AW140"/>
      <c r="AX140"/>
      <c r="AY140"/>
    </row>
    <row r="141" spans="2:51">
      <c r="G141"/>
      <c r="I141"/>
      <c r="M141"/>
      <c r="N141"/>
      <c r="O141"/>
      <c r="P141"/>
      <c r="R141" s="552"/>
      <c r="S141" s="553"/>
      <c r="T141" s="553"/>
      <c r="U141" s="553"/>
      <c r="V141" s="553"/>
      <c r="W141" s="553"/>
      <c r="X141" s="553"/>
      <c r="Y141" s="553"/>
      <c r="Z141" s="553"/>
      <c r="AA141" s="553"/>
      <c r="AB141" s="553"/>
      <c r="AC141" s="553"/>
      <c r="AD141" s="553"/>
      <c r="AE141" s="554"/>
      <c r="AF141" s="554"/>
      <c r="AG141" s="554"/>
      <c r="AH141" s="554"/>
      <c r="AI141" s="554"/>
      <c r="AJ141" s="554"/>
      <c r="AK141" s="554"/>
      <c r="AL141" s="554"/>
      <c r="AM141" s="554"/>
      <c r="AN141" s="554"/>
      <c r="AO141" s="554"/>
      <c r="AP141" s="554"/>
      <c r="AQ141" s="554"/>
      <c r="AR141" s="554"/>
      <c r="AS141" s="554"/>
      <c r="AT141" s="554"/>
      <c r="AU141" s="555"/>
      <c r="AW141"/>
      <c r="AX141"/>
      <c r="AY141"/>
    </row>
    <row r="142" spans="2:51" ht="13.9" thickBot="1">
      <c r="G142"/>
      <c r="I142"/>
      <c r="M142"/>
      <c r="N142"/>
      <c r="O142"/>
      <c r="P142"/>
      <c r="R142" s="556"/>
      <c r="S142" s="557"/>
      <c r="T142" s="557"/>
      <c r="U142" s="557"/>
      <c r="V142" s="557"/>
      <c r="W142" s="557"/>
      <c r="X142" s="557"/>
      <c r="Y142" s="557"/>
      <c r="Z142" s="557"/>
      <c r="AA142" s="557"/>
      <c r="AB142" s="557"/>
      <c r="AC142" s="557"/>
      <c r="AD142" s="557"/>
      <c r="AE142" s="558"/>
      <c r="AF142" s="558"/>
      <c r="AG142" s="558"/>
      <c r="AH142" s="558"/>
      <c r="AI142" s="558"/>
      <c r="AJ142" s="558"/>
      <c r="AK142" s="558"/>
      <c r="AL142" s="558"/>
      <c r="AM142" s="558"/>
      <c r="AN142" s="558"/>
      <c r="AO142" s="558"/>
      <c r="AP142" s="558"/>
      <c r="AQ142" s="558"/>
      <c r="AR142" s="558"/>
      <c r="AS142" s="558"/>
      <c r="AT142" s="558"/>
      <c r="AU142" s="559"/>
      <c r="AW142"/>
      <c r="AX142"/>
      <c r="AY142"/>
    </row>
    <row r="143" spans="2:51">
      <c r="G143"/>
      <c r="I143"/>
      <c r="M143"/>
      <c r="N143"/>
      <c r="O143"/>
      <c r="P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</row>
    <row r="144" spans="2:51">
      <c r="G144"/>
      <c r="I144"/>
      <c r="M144"/>
      <c r="N144"/>
      <c r="O144"/>
      <c r="P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</row>
    <row r="145" spans="7:51" ht="14.25" thickBot="1">
      <c r="G145"/>
      <c r="I145"/>
      <c r="M145"/>
      <c r="N145"/>
      <c r="O145"/>
      <c r="P145"/>
      <c r="R145" s="551" t="s">
        <v>275</v>
      </c>
      <c r="S145"/>
      <c r="T145"/>
      <c r="U145"/>
      <c r="V145"/>
      <c r="W145"/>
      <c r="X145"/>
      <c r="Y145"/>
      <c r="Z145"/>
      <c r="AA145"/>
      <c r="AB145"/>
      <c r="AC145"/>
      <c r="AD145"/>
      <c r="AW145"/>
      <c r="AX145"/>
      <c r="AY145"/>
    </row>
    <row r="146" spans="7:51" ht="13.9" thickBot="1">
      <c r="G146"/>
      <c r="I146"/>
      <c r="M146"/>
      <c r="N146"/>
      <c r="O146"/>
      <c r="P146"/>
      <c r="R146" s="378" t="s">
        <v>337</v>
      </c>
      <c r="S146" s="379" t="s">
        <v>338</v>
      </c>
      <c r="T146" s="379" t="s">
        <v>361</v>
      </c>
      <c r="U146" s="379" t="s">
        <v>333</v>
      </c>
      <c r="V146" s="379" t="s">
        <v>334</v>
      </c>
      <c r="W146" s="375" t="s">
        <v>356</v>
      </c>
      <c r="X146" s="375" t="s">
        <v>357</v>
      </c>
      <c r="Y146" s="379" t="s">
        <v>354</v>
      </c>
      <c r="Z146" s="379" t="s">
        <v>355</v>
      </c>
      <c r="AA146" s="375" t="s">
        <v>358</v>
      </c>
      <c r="AB146" s="379" t="s">
        <v>48</v>
      </c>
      <c r="AC146" s="375" t="s">
        <v>360</v>
      </c>
      <c r="AD146" s="379" t="s">
        <v>459</v>
      </c>
      <c r="AE146" s="380"/>
      <c r="AF146" s="380"/>
      <c r="AG146" s="380"/>
      <c r="AH146" s="380"/>
      <c r="AI146" s="380"/>
      <c r="AJ146" s="380"/>
      <c r="AK146" s="380"/>
      <c r="AL146" s="380"/>
      <c r="AM146" s="380"/>
      <c r="AN146" s="380"/>
      <c r="AO146" s="380"/>
      <c r="AP146" s="380"/>
      <c r="AQ146" s="380"/>
      <c r="AR146" s="380"/>
      <c r="AS146" s="380"/>
      <c r="AT146" s="380"/>
      <c r="AU146" s="381"/>
      <c r="AV146"/>
      <c r="AW146"/>
      <c r="AX146"/>
      <c r="AY146"/>
    </row>
    <row r="147" spans="7:51">
      <c r="G147"/>
      <c r="I147"/>
      <c r="M147"/>
      <c r="N147"/>
      <c r="O147"/>
      <c r="R147" s="552" t="s">
        <v>352</v>
      </c>
      <c r="S147" s="553" t="s">
        <v>352</v>
      </c>
      <c r="T147" s="553" t="s">
        <v>352</v>
      </c>
      <c r="U147" s="553" t="s">
        <v>352</v>
      </c>
      <c r="V147" s="553" t="s">
        <v>352</v>
      </c>
      <c r="W147" s="553" t="s">
        <v>352</v>
      </c>
      <c r="X147" s="553" t="s">
        <v>352</v>
      </c>
      <c r="Y147" s="553" t="s">
        <v>116</v>
      </c>
      <c r="Z147" s="553" t="s">
        <v>116</v>
      </c>
      <c r="AA147" s="553" t="s">
        <v>116</v>
      </c>
      <c r="AB147" s="553" t="s">
        <v>352</v>
      </c>
      <c r="AC147" s="553" t="s">
        <v>94</v>
      </c>
      <c r="AD147" s="553" t="s">
        <v>99</v>
      </c>
      <c r="AE147" s="554"/>
      <c r="AF147" s="554"/>
      <c r="AG147" s="554"/>
      <c r="AH147" s="554"/>
      <c r="AI147" s="554"/>
      <c r="AJ147" s="554"/>
      <c r="AK147" s="554"/>
      <c r="AL147" s="554"/>
      <c r="AM147" s="554"/>
      <c r="AN147" s="554"/>
      <c r="AO147" s="554"/>
      <c r="AP147" s="554"/>
      <c r="AQ147" s="554"/>
      <c r="AR147" s="554"/>
      <c r="AS147" s="554"/>
      <c r="AT147" s="554"/>
      <c r="AU147" s="555"/>
      <c r="AV147"/>
      <c r="AW147"/>
      <c r="AX147"/>
      <c r="AY147"/>
    </row>
    <row r="148" spans="7:51">
      <c r="G148"/>
      <c r="I148"/>
      <c r="M148"/>
      <c r="N148"/>
      <c r="O148"/>
      <c r="R148" s="552" t="s">
        <v>116</v>
      </c>
      <c r="S148" s="553" t="s">
        <v>116</v>
      </c>
      <c r="T148" s="553" t="s">
        <v>116</v>
      </c>
      <c r="U148" s="553" t="s">
        <v>116</v>
      </c>
      <c r="V148" s="553" t="s">
        <v>116</v>
      </c>
      <c r="W148" s="553" t="s">
        <v>116</v>
      </c>
      <c r="X148" s="553" t="s">
        <v>116</v>
      </c>
      <c r="Y148" s="553" t="s">
        <v>109</v>
      </c>
      <c r="Z148" s="553" t="s">
        <v>109</v>
      </c>
      <c r="AA148" s="553" t="s">
        <v>109</v>
      </c>
      <c r="AB148" s="553" t="s">
        <v>116</v>
      </c>
      <c r="AC148" s="553" t="s">
        <v>92</v>
      </c>
      <c r="AD148" s="553" t="s">
        <v>96</v>
      </c>
      <c r="AE148" s="554"/>
      <c r="AF148" s="554"/>
      <c r="AG148" s="554"/>
      <c r="AH148" s="554"/>
      <c r="AI148" s="554"/>
      <c r="AJ148" s="554"/>
      <c r="AK148" s="554"/>
      <c r="AL148" s="554"/>
      <c r="AM148" s="554"/>
      <c r="AN148" s="554"/>
      <c r="AO148" s="554"/>
      <c r="AP148" s="554"/>
      <c r="AQ148" s="554"/>
      <c r="AR148" s="554"/>
      <c r="AS148" s="554"/>
      <c r="AT148" s="554"/>
      <c r="AU148" s="555"/>
      <c r="AV148"/>
      <c r="AW148"/>
      <c r="AX148"/>
      <c r="AY148"/>
    </row>
    <row r="149" spans="7:51">
      <c r="G149"/>
      <c r="I149"/>
      <c r="M149"/>
      <c r="N149"/>
      <c r="O149"/>
      <c r="R149" s="552" t="s">
        <v>109</v>
      </c>
      <c r="S149" s="553" t="s">
        <v>109</v>
      </c>
      <c r="T149" s="553" t="s">
        <v>109</v>
      </c>
      <c r="U149" s="553" t="s">
        <v>109</v>
      </c>
      <c r="V149" s="553" t="s">
        <v>109</v>
      </c>
      <c r="W149" s="553" t="s">
        <v>109</v>
      </c>
      <c r="X149" s="553" t="s">
        <v>109</v>
      </c>
      <c r="Y149" s="553" t="s">
        <v>99</v>
      </c>
      <c r="Z149" s="553" t="s">
        <v>99</v>
      </c>
      <c r="AA149" s="553" t="s">
        <v>99</v>
      </c>
      <c r="AB149" s="553" t="s">
        <v>109</v>
      </c>
      <c r="AC149" s="553" t="s">
        <v>89</v>
      </c>
      <c r="AD149" s="553" t="s">
        <v>94</v>
      </c>
      <c r="AE149" s="554"/>
      <c r="AF149" s="554"/>
      <c r="AG149" s="554"/>
      <c r="AH149" s="554"/>
      <c r="AI149" s="554"/>
      <c r="AJ149" s="554"/>
      <c r="AK149" s="554"/>
      <c r="AL149" s="554"/>
      <c r="AM149" s="554"/>
      <c r="AN149" s="554"/>
      <c r="AO149" s="554"/>
      <c r="AP149" s="554"/>
      <c r="AQ149" s="554"/>
      <c r="AR149" s="554"/>
      <c r="AS149" s="554"/>
      <c r="AT149" s="554"/>
      <c r="AU149" s="555"/>
      <c r="AV149"/>
      <c r="AW149"/>
      <c r="AX149"/>
      <c r="AY149"/>
    </row>
    <row r="150" spans="7:51">
      <c r="G150"/>
      <c r="I150"/>
      <c r="M150"/>
      <c r="N150"/>
      <c r="O150"/>
      <c r="R150" s="552" t="s">
        <v>350</v>
      </c>
      <c r="S150" s="553" t="s">
        <v>350</v>
      </c>
      <c r="T150" s="553" t="s">
        <v>350</v>
      </c>
      <c r="U150" s="553" t="s">
        <v>350</v>
      </c>
      <c r="V150" s="553" t="s">
        <v>350</v>
      </c>
      <c r="W150" s="553" t="s">
        <v>350</v>
      </c>
      <c r="X150" s="553" t="s">
        <v>350</v>
      </c>
      <c r="Y150" s="553" t="s">
        <v>96</v>
      </c>
      <c r="Z150" s="553" t="s">
        <v>96</v>
      </c>
      <c r="AA150" s="553" t="s">
        <v>96</v>
      </c>
      <c r="AB150" s="553" t="s">
        <v>350</v>
      </c>
      <c r="AC150" s="553" t="s">
        <v>315</v>
      </c>
      <c r="AD150" s="553" t="s">
        <v>92</v>
      </c>
      <c r="AE150" s="554"/>
      <c r="AF150" s="554"/>
      <c r="AG150" s="554"/>
      <c r="AH150" s="554"/>
      <c r="AI150" s="554"/>
      <c r="AJ150" s="554"/>
      <c r="AK150" s="554"/>
      <c r="AL150" s="554"/>
      <c r="AM150" s="554"/>
      <c r="AN150" s="554"/>
      <c r="AO150" s="554"/>
      <c r="AP150" s="554"/>
      <c r="AQ150" s="554"/>
      <c r="AR150" s="554"/>
      <c r="AS150" s="554"/>
      <c r="AT150" s="554"/>
      <c r="AU150" s="555"/>
      <c r="AV150"/>
      <c r="AW150"/>
      <c r="AX150"/>
      <c r="AY150"/>
    </row>
    <row r="151" spans="7:51">
      <c r="G151"/>
      <c r="I151"/>
      <c r="M151"/>
      <c r="N151"/>
      <c r="O151"/>
      <c r="R151" s="552" t="s">
        <v>99</v>
      </c>
      <c r="S151" s="553" t="s">
        <v>99</v>
      </c>
      <c r="T151" s="553" t="s">
        <v>99</v>
      </c>
      <c r="U151" s="553" t="s">
        <v>99</v>
      </c>
      <c r="V151" s="553" t="s">
        <v>99</v>
      </c>
      <c r="W151" s="553" t="s">
        <v>99</v>
      </c>
      <c r="X151" s="553" t="s">
        <v>99</v>
      </c>
      <c r="Y151" s="553" t="s">
        <v>87</v>
      </c>
      <c r="Z151" s="553" t="s">
        <v>87</v>
      </c>
      <c r="AA151" s="553" t="s">
        <v>87</v>
      </c>
      <c r="AB151" s="553" t="s">
        <v>99</v>
      </c>
      <c r="AC151" s="553" t="s">
        <v>316</v>
      </c>
      <c r="AD151" s="553" t="s">
        <v>89</v>
      </c>
      <c r="AE151" s="554"/>
      <c r="AF151" s="554"/>
      <c r="AG151" s="554"/>
      <c r="AH151" s="554"/>
      <c r="AI151" s="554"/>
      <c r="AJ151" s="554"/>
      <c r="AK151" s="554"/>
      <c r="AL151" s="554"/>
      <c r="AM151" s="554"/>
      <c r="AN151" s="554"/>
      <c r="AO151" s="554"/>
      <c r="AP151" s="554"/>
      <c r="AQ151" s="554"/>
      <c r="AR151" s="554"/>
      <c r="AS151" s="554"/>
      <c r="AT151" s="554"/>
      <c r="AU151" s="555"/>
      <c r="AV151"/>
      <c r="AW151"/>
      <c r="AX151"/>
      <c r="AY151"/>
    </row>
    <row r="152" spans="7:51">
      <c r="G152"/>
      <c r="I152"/>
      <c r="M152"/>
      <c r="N152"/>
      <c r="O152"/>
      <c r="P152"/>
      <c r="R152" s="552" t="s">
        <v>96</v>
      </c>
      <c r="S152" s="553" t="s">
        <v>96</v>
      </c>
      <c r="T152" s="553" t="s">
        <v>96</v>
      </c>
      <c r="U152" s="553" t="s">
        <v>96</v>
      </c>
      <c r="V152" s="553" t="s">
        <v>96</v>
      </c>
      <c r="W152" s="553" t="s">
        <v>96</v>
      </c>
      <c r="X152" s="553" t="s">
        <v>96</v>
      </c>
      <c r="Y152" s="553" t="s">
        <v>76</v>
      </c>
      <c r="Z152" s="553" t="s">
        <v>83</v>
      </c>
      <c r="AA152" s="553" t="s">
        <v>83</v>
      </c>
      <c r="AB152" s="553" t="s">
        <v>96</v>
      </c>
      <c r="AC152" s="553" t="s">
        <v>317</v>
      </c>
      <c r="AD152" s="553" t="s">
        <v>87</v>
      </c>
      <c r="AE152" s="554"/>
      <c r="AF152" s="554"/>
      <c r="AG152" s="554"/>
      <c r="AH152" s="554"/>
      <c r="AI152" s="554"/>
      <c r="AJ152" s="554"/>
      <c r="AK152" s="554"/>
      <c r="AL152" s="554"/>
      <c r="AM152" s="554"/>
      <c r="AN152" s="554"/>
      <c r="AO152" s="554"/>
      <c r="AP152" s="554"/>
      <c r="AQ152" s="554"/>
      <c r="AR152" s="554"/>
      <c r="AS152" s="554"/>
      <c r="AT152" s="554"/>
      <c r="AU152" s="555"/>
      <c r="AV152"/>
      <c r="AW152"/>
      <c r="AX152"/>
      <c r="AY152"/>
    </row>
    <row r="153" spans="7:51">
      <c r="G153"/>
      <c r="I153"/>
      <c r="M153"/>
      <c r="N153"/>
      <c r="O153"/>
      <c r="P153"/>
      <c r="R153" s="552" t="s">
        <v>87</v>
      </c>
      <c r="S153" s="553" t="s">
        <v>87</v>
      </c>
      <c r="T153" s="553" t="s">
        <v>87</v>
      </c>
      <c r="U153" s="553" t="s">
        <v>87</v>
      </c>
      <c r="V153" s="553" t="s">
        <v>87</v>
      </c>
      <c r="W153" s="553" t="s">
        <v>87</v>
      </c>
      <c r="X153" s="553" t="s">
        <v>87</v>
      </c>
      <c r="Y153" s="553" t="s">
        <v>74</v>
      </c>
      <c r="Z153" s="553" t="s">
        <v>77</v>
      </c>
      <c r="AA153" s="553" t="s">
        <v>77</v>
      </c>
      <c r="AB153" s="553" t="s">
        <v>87</v>
      </c>
      <c r="AC153" s="553" t="s">
        <v>314</v>
      </c>
      <c r="AD153" s="553" t="s">
        <v>315</v>
      </c>
      <c r="AE153" s="554"/>
      <c r="AF153" s="554"/>
      <c r="AG153" s="554"/>
      <c r="AH153" s="554"/>
      <c r="AI153" s="554"/>
      <c r="AJ153" s="554"/>
      <c r="AK153" s="554"/>
      <c r="AL153" s="554"/>
      <c r="AM153" s="554"/>
      <c r="AN153" s="554"/>
      <c r="AO153" s="554"/>
      <c r="AP153" s="554"/>
      <c r="AQ153" s="554"/>
      <c r="AR153" s="554"/>
      <c r="AS153" s="554"/>
      <c r="AT153" s="554"/>
      <c r="AU153" s="555"/>
      <c r="AV153"/>
      <c r="AW153"/>
      <c r="AX153"/>
      <c r="AY153"/>
    </row>
    <row r="154" spans="7:51">
      <c r="G154"/>
      <c r="I154"/>
      <c r="M154"/>
      <c r="N154"/>
      <c r="O154"/>
      <c r="P154"/>
      <c r="R154" s="552" t="s">
        <v>83</v>
      </c>
      <c r="S154" s="553" t="s">
        <v>83</v>
      </c>
      <c r="T154" s="553" t="s">
        <v>83</v>
      </c>
      <c r="U154" s="553" t="s">
        <v>83</v>
      </c>
      <c r="V154" s="553" t="s">
        <v>83</v>
      </c>
      <c r="W154" s="553" t="s">
        <v>83</v>
      </c>
      <c r="X154" s="553" t="s">
        <v>83</v>
      </c>
      <c r="Y154" s="553" t="s">
        <v>71</v>
      </c>
      <c r="Z154" s="553" t="s">
        <v>76</v>
      </c>
      <c r="AA154" s="553" t="s">
        <v>76</v>
      </c>
      <c r="AB154" s="553" t="s">
        <v>83</v>
      </c>
      <c r="AC154" s="553" t="s">
        <v>312</v>
      </c>
      <c r="AD154" s="553" t="s">
        <v>316</v>
      </c>
      <c r="AE154" s="554"/>
      <c r="AF154" s="554"/>
      <c r="AG154" s="554"/>
      <c r="AH154" s="554"/>
      <c r="AI154" s="554"/>
      <c r="AJ154" s="554"/>
      <c r="AK154" s="554"/>
      <c r="AL154" s="554"/>
      <c r="AM154" s="554"/>
      <c r="AN154" s="554"/>
      <c r="AO154" s="554"/>
      <c r="AP154" s="554"/>
      <c r="AQ154" s="554"/>
      <c r="AR154" s="554"/>
      <c r="AS154" s="554"/>
      <c r="AT154" s="554"/>
      <c r="AU154" s="555"/>
      <c r="AV154"/>
      <c r="AW154"/>
      <c r="AX154"/>
      <c r="AY154"/>
    </row>
    <row r="155" spans="7:51">
      <c r="G155"/>
      <c r="I155"/>
      <c r="M155"/>
      <c r="N155"/>
      <c r="O155"/>
      <c r="P155"/>
      <c r="R155" s="552" t="s">
        <v>77</v>
      </c>
      <c r="S155" s="553" t="s">
        <v>77</v>
      </c>
      <c r="T155" s="553" t="s">
        <v>77</v>
      </c>
      <c r="U155" s="553" t="s">
        <v>77</v>
      </c>
      <c r="V155" s="553" t="s">
        <v>77</v>
      </c>
      <c r="W155" s="553" t="s">
        <v>77</v>
      </c>
      <c r="X155" s="553" t="s">
        <v>77</v>
      </c>
      <c r="Y155" s="553" t="s">
        <v>351</v>
      </c>
      <c r="Z155" s="553" t="s">
        <v>74</v>
      </c>
      <c r="AA155" s="553" t="s">
        <v>74</v>
      </c>
      <c r="AB155" s="553" t="s">
        <v>77</v>
      </c>
      <c r="AC155" s="553" t="s">
        <v>313</v>
      </c>
      <c r="AD155" s="553" t="s">
        <v>317</v>
      </c>
      <c r="AE155" s="554"/>
      <c r="AF155" s="554"/>
      <c r="AG155" s="554"/>
      <c r="AH155" s="554"/>
      <c r="AI155" s="554"/>
      <c r="AJ155" s="554"/>
      <c r="AK155" s="554"/>
      <c r="AL155" s="554"/>
      <c r="AM155" s="554"/>
      <c r="AN155" s="554"/>
      <c r="AO155" s="554"/>
      <c r="AP155" s="554"/>
      <c r="AQ155" s="554"/>
      <c r="AR155" s="554"/>
      <c r="AS155" s="554"/>
      <c r="AT155" s="554"/>
      <c r="AU155" s="555"/>
      <c r="AV155"/>
      <c r="AW155"/>
      <c r="AX155"/>
      <c r="AY155"/>
    </row>
    <row r="156" spans="7:51">
      <c r="G156"/>
      <c r="I156"/>
      <c r="M156"/>
      <c r="N156"/>
      <c r="O156"/>
      <c r="P156"/>
      <c r="R156" s="552" t="s">
        <v>349</v>
      </c>
      <c r="S156" s="553" t="s">
        <v>349</v>
      </c>
      <c r="T156" s="553" t="s">
        <v>349</v>
      </c>
      <c r="U156" s="553" t="s">
        <v>349</v>
      </c>
      <c r="V156" s="553" t="s">
        <v>349</v>
      </c>
      <c r="W156" s="553" t="s">
        <v>349</v>
      </c>
      <c r="X156" s="553" t="s">
        <v>349</v>
      </c>
      <c r="Y156" s="553" t="s">
        <v>67</v>
      </c>
      <c r="Z156" s="553" t="s">
        <v>71</v>
      </c>
      <c r="AA156" s="553" t="s">
        <v>71</v>
      </c>
      <c r="AB156" s="553" t="s">
        <v>349</v>
      </c>
      <c r="AC156" s="553"/>
      <c r="AD156" s="553" t="s">
        <v>314</v>
      </c>
      <c r="AE156" s="554"/>
      <c r="AF156" s="554"/>
      <c r="AG156" s="554"/>
      <c r="AH156" s="554"/>
      <c r="AI156" s="554"/>
      <c r="AJ156" s="554"/>
      <c r="AK156" s="554"/>
      <c r="AL156" s="554"/>
      <c r="AM156" s="554"/>
      <c r="AN156" s="554"/>
      <c r="AO156" s="554"/>
      <c r="AP156" s="554"/>
      <c r="AQ156" s="554"/>
      <c r="AR156" s="554"/>
      <c r="AS156" s="554"/>
      <c r="AT156" s="554"/>
      <c r="AU156" s="555"/>
      <c r="AV156"/>
      <c r="AW156"/>
      <c r="AX156"/>
      <c r="AY156"/>
    </row>
    <row r="157" spans="7:51">
      <c r="G157"/>
      <c r="I157"/>
      <c r="M157"/>
      <c r="N157"/>
      <c r="O157"/>
      <c r="R157" s="552" t="s">
        <v>76</v>
      </c>
      <c r="S157" s="553" t="s">
        <v>76</v>
      </c>
      <c r="T157" s="553" t="s">
        <v>76</v>
      </c>
      <c r="U157" s="553" t="s">
        <v>76</v>
      </c>
      <c r="V157" s="553" t="s">
        <v>76</v>
      </c>
      <c r="W157" s="553" t="s">
        <v>76</v>
      </c>
      <c r="X157" s="553" t="s">
        <v>76</v>
      </c>
      <c r="Y157" s="553" t="s">
        <v>66</v>
      </c>
      <c r="Z157" s="553" t="s">
        <v>351</v>
      </c>
      <c r="AA157" s="553" t="s">
        <v>351</v>
      </c>
      <c r="AB157" s="553" t="s">
        <v>74</v>
      </c>
      <c r="AC157" s="553"/>
      <c r="AD157" s="553" t="s">
        <v>312</v>
      </c>
      <c r="AE157" s="554"/>
      <c r="AF157" s="554"/>
      <c r="AG157" s="554"/>
      <c r="AH157" s="554"/>
      <c r="AI157" s="554"/>
      <c r="AJ157" s="554"/>
      <c r="AK157" s="554"/>
      <c r="AL157" s="554"/>
      <c r="AM157" s="554"/>
      <c r="AN157" s="554"/>
      <c r="AO157" s="554"/>
      <c r="AP157" s="554"/>
      <c r="AQ157" s="554"/>
      <c r="AR157" s="554"/>
      <c r="AS157" s="554"/>
      <c r="AT157" s="554"/>
      <c r="AU157" s="555"/>
      <c r="AV157"/>
      <c r="AW157"/>
      <c r="AX157"/>
      <c r="AY157"/>
    </row>
    <row r="158" spans="7:51">
      <c r="G158"/>
      <c r="I158"/>
      <c r="M158"/>
      <c r="N158"/>
      <c r="O158"/>
      <c r="R158" s="552" t="s">
        <v>74</v>
      </c>
      <c r="S158" s="553" t="s">
        <v>74</v>
      </c>
      <c r="T158" s="553" t="s">
        <v>74</v>
      </c>
      <c r="U158" s="553" t="s">
        <v>74</v>
      </c>
      <c r="V158" s="553" t="s">
        <v>74</v>
      </c>
      <c r="W158" s="553" t="s">
        <v>74</v>
      </c>
      <c r="X158" s="553" t="s">
        <v>74</v>
      </c>
      <c r="Y158" s="553" t="s">
        <v>65</v>
      </c>
      <c r="Z158" s="553" t="s">
        <v>67</v>
      </c>
      <c r="AA158" s="553" t="s">
        <v>67</v>
      </c>
      <c r="AB158" s="553" t="s">
        <v>71</v>
      </c>
      <c r="AC158" s="553"/>
      <c r="AD158" s="553" t="s">
        <v>313</v>
      </c>
      <c r="AE158" s="554"/>
      <c r="AF158" s="554"/>
      <c r="AG158" s="554"/>
      <c r="AH158" s="554"/>
      <c r="AI158" s="554"/>
      <c r="AJ158" s="554"/>
      <c r="AK158" s="554"/>
      <c r="AL158" s="554"/>
      <c r="AM158" s="554"/>
      <c r="AN158" s="554"/>
      <c r="AO158" s="554"/>
      <c r="AP158" s="554"/>
      <c r="AQ158" s="554"/>
      <c r="AR158" s="554"/>
      <c r="AS158" s="554"/>
      <c r="AT158" s="554"/>
      <c r="AU158" s="555"/>
      <c r="AV158"/>
      <c r="AW158"/>
      <c r="AX158"/>
      <c r="AY158"/>
    </row>
    <row r="159" spans="7:51">
      <c r="G159"/>
      <c r="I159"/>
      <c r="M159"/>
      <c r="N159"/>
      <c r="O159"/>
      <c r="R159" s="552" t="s">
        <v>351</v>
      </c>
      <c r="S159" s="553" t="s">
        <v>351</v>
      </c>
      <c r="T159" s="553" t="s">
        <v>351</v>
      </c>
      <c r="U159" s="553" t="s">
        <v>71</v>
      </c>
      <c r="V159" s="553" t="s">
        <v>71</v>
      </c>
      <c r="W159" s="553" t="s">
        <v>351</v>
      </c>
      <c r="X159" s="553" t="s">
        <v>71</v>
      </c>
      <c r="Y159" s="553" t="s">
        <v>64</v>
      </c>
      <c r="Z159" s="553" t="s">
        <v>66</v>
      </c>
      <c r="AA159" s="553" t="s">
        <v>66</v>
      </c>
      <c r="AB159" s="553" t="s">
        <v>351</v>
      </c>
      <c r="AC159" s="553"/>
      <c r="AD159" s="553"/>
      <c r="AE159" s="554"/>
      <c r="AF159" s="554"/>
      <c r="AG159" s="554"/>
      <c r="AH159" s="554"/>
      <c r="AI159" s="554"/>
      <c r="AJ159" s="554"/>
      <c r="AK159" s="554"/>
      <c r="AL159" s="554"/>
      <c r="AM159" s="554"/>
      <c r="AN159" s="554"/>
      <c r="AO159" s="554"/>
      <c r="AP159" s="554"/>
      <c r="AQ159" s="554"/>
      <c r="AR159" s="554"/>
      <c r="AS159" s="554"/>
      <c r="AT159" s="554"/>
      <c r="AU159" s="555"/>
      <c r="AV159"/>
      <c r="AW159"/>
      <c r="AX159"/>
      <c r="AY159"/>
    </row>
    <row r="160" spans="7:51">
      <c r="G160"/>
      <c r="I160"/>
      <c r="M160"/>
      <c r="N160"/>
      <c r="O160"/>
      <c r="R160" s="552" t="s">
        <v>67</v>
      </c>
      <c r="S160" s="553" t="s">
        <v>67</v>
      </c>
      <c r="T160" s="553" t="s">
        <v>67</v>
      </c>
      <c r="U160" s="553" t="s">
        <v>351</v>
      </c>
      <c r="V160" s="553" t="s">
        <v>351</v>
      </c>
      <c r="W160" s="553" t="s">
        <v>67</v>
      </c>
      <c r="X160" s="553" t="s">
        <v>351</v>
      </c>
      <c r="Y160" s="553"/>
      <c r="Z160" s="553" t="s">
        <v>65</v>
      </c>
      <c r="AA160" s="553"/>
      <c r="AB160" s="553"/>
      <c r="AC160" s="553"/>
      <c r="AD160" s="553"/>
      <c r="AE160" s="554"/>
      <c r="AF160" s="554"/>
      <c r="AG160" s="554"/>
      <c r="AH160" s="554"/>
      <c r="AI160" s="554"/>
      <c r="AJ160" s="554"/>
      <c r="AK160" s="554"/>
      <c r="AL160" s="554"/>
      <c r="AM160" s="554"/>
      <c r="AN160" s="554"/>
      <c r="AO160" s="554"/>
      <c r="AP160" s="554"/>
      <c r="AQ160" s="554"/>
      <c r="AR160" s="554"/>
      <c r="AS160" s="554"/>
      <c r="AT160" s="554"/>
      <c r="AU160" s="555"/>
      <c r="AV160"/>
      <c r="AW160"/>
      <c r="AX160"/>
      <c r="AY160"/>
    </row>
    <row r="161" spans="7:51">
      <c r="G161"/>
      <c r="I161"/>
      <c r="M161"/>
      <c r="N161"/>
      <c r="O161"/>
      <c r="R161" s="552" t="s">
        <v>66</v>
      </c>
      <c r="S161" s="553" t="s">
        <v>66</v>
      </c>
      <c r="T161" s="553" t="s">
        <v>66</v>
      </c>
      <c r="U161" s="553" t="s">
        <v>67</v>
      </c>
      <c r="V161" s="553" t="s">
        <v>67</v>
      </c>
      <c r="W161" s="553" t="s">
        <v>66</v>
      </c>
      <c r="X161" s="553" t="s">
        <v>67</v>
      </c>
      <c r="Y161" s="553"/>
      <c r="Z161" s="553" t="s">
        <v>64</v>
      </c>
      <c r="AA161" s="553"/>
      <c r="AB161" s="553"/>
      <c r="AC161" s="553"/>
      <c r="AD161" s="553"/>
      <c r="AE161" s="554"/>
      <c r="AF161" s="554"/>
      <c r="AG161" s="554"/>
      <c r="AH161" s="554"/>
      <c r="AI161" s="554"/>
      <c r="AJ161" s="554"/>
      <c r="AK161" s="554"/>
      <c r="AL161" s="554"/>
      <c r="AM161" s="554"/>
      <c r="AN161" s="554"/>
      <c r="AO161" s="554"/>
      <c r="AP161" s="554"/>
      <c r="AQ161" s="554"/>
      <c r="AR161" s="554"/>
      <c r="AS161" s="554"/>
      <c r="AT161" s="554"/>
      <c r="AU161" s="555"/>
      <c r="AV161"/>
      <c r="AW161"/>
      <c r="AX161"/>
      <c r="AY161"/>
    </row>
    <row r="162" spans="7:51">
      <c r="G162"/>
      <c r="I162"/>
      <c r="M162"/>
      <c r="N162"/>
      <c r="O162"/>
      <c r="R162" s="552" t="s">
        <v>348</v>
      </c>
      <c r="S162" s="553" t="s">
        <v>348</v>
      </c>
      <c r="T162" s="553" t="s">
        <v>348</v>
      </c>
      <c r="U162" s="553" t="s">
        <v>66</v>
      </c>
      <c r="V162" s="553" t="s">
        <v>66</v>
      </c>
      <c r="W162" s="553" t="s">
        <v>348</v>
      </c>
      <c r="X162" s="553" t="s">
        <v>66</v>
      </c>
      <c r="Y162" s="553"/>
      <c r="Z162" s="553"/>
      <c r="AA162" s="553"/>
      <c r="AB162" s="553"/>
      <c r="AC162" s="553"/>
      <c r="AD162" s="553"/>
      <c r="AE162" s="554"/>
      <c r="AF162" s="554"/>
      <c r="AG162" s="554"/>
      <c r="AH162" s="554"/>
      <c r="AI162" s="554"/>
      <c r="AJ162" s="554"/>
      <c r="AK162" s="554"/>
      <c r="AL162" s="554"/>
      <c r="AM162" s="554"/>
      <c r="AN162" s="554"/>
      <c r="AO162" s="554"/>
      <c r="AP162" s="554"/>
      <c r="AQ162" s="554"/>
      <c r="AR162" s="554"/>
      <c r="AS162" s="554"/>
      <c r="AT162" s="554"/>
      <c r="AU162" s="555"/>
      <c r="AV162"/>
      <c r="AW162"/>
      <c r="AX162"/>
      <c r="AY162"/>
    </row>
    <row r="163" spans="7:51">
      <c r="K163"/>
      <c r="M163"/>
      <c r="N163"/>
      <c r="O163"/>
      <c r="R163" s="552"/>
      <c r="S163" s="553"/>
      <c r="T163" s="553"/>
      <c r="U163" s="553" t="s">
        <v>348</v>
      </c>
      <c r="V163" s="553" t="s">
        <v>348</v>
      </c>
      <c r="W163" s="553"/>
      <c r="X163" s="553" t="s">
        <v>348</v>
      </c>
      <c r="Y163" s="553"/>
      <c r="Z163" s="553"/>
      <c r="AA163" s="553"/>
      <c r="AB163" s="553"/>
      <c r="AC163" s="553"/>
      <c r="AD163" s="553"/>
      <c r="AE163" s="554"/>
      <c r="AF163" s="554"/>
      <c r="AG163" s="554"/>
      <c r="AH163" s="554"/>
      <c r="AI163" s="554"/>
      <c r="AJ163" s="554"/>
      <c r="AK163" s="554"/>
      <c r="AL163" s="554"/>
      <c r="AM163" s="554"/>
      <c r="AN163" s="554"/>
      <c r="AO163" s="554"/>
      <c r="AP163" s="554"/>
      <c r="AQ163" s="554"/>
      <c r="AR163" s="554"/>
      <c r="AS163" s="554"/>
      <c r="AT163" s="554"/>
      <c r="AU163" s="555"/>
      <c r="AV163"/>
      <c r="AW163"/>
      <c r="AX163"/>
      <c r="AY163"/>
    </row>
    <row r="164" spans="7:51">
      <c r="K164"/>
      <c r="M164"/>
      <c r="N164"/>
      <c r="O164"/>
      <c r="R164" s="552"/>
      <c r="S164" s="553"/>
      <c r="T164" s="553"/>
      <c r="U164" s="553"/>
      <c r="V164" s="553"/>
      <c r="W164" s="553"/>
      <c r="X164" s="553"/>
      <c r="Y164" s="553"/>
      <c r="Z164" s="553"/>
      <c r="AA164" s="553"/>
      <c r="AB164" s="553"/>
      <c r="AC164" s="553"/>
      <c r="AD164" s="553"/>
      <c r="AE164" s="554"/>
      <c r="AF164" s="554"/>
      <c r="AG164" s="554"/>
      <c r="AH164" s="554"/>
      <c r="AI164" s="554"/>
      <c r="AJ164" s="554"/>
      <c r="AK164" s="554"/>
      <c r="AL164" s="554"/>
      <c r="AM164" s="554"/>
      <c r="AN164" s="554"/>
      <c r="AO164" s="554"/>
      <c r="AP164" s="554"/>
      <c r="AQ164" s="554"/>
      <c r="AR164" s="554"/>
      <c r="AS164" s="554"/>
      <c r="AT164" s="554"/>
      <c r="AU164" s="555"/>
      <c r="AV164"/>
      <c r="AW164"/>
      <c r="AX164"/>
      <c r="AY164"/>
    </row>
    <row r="165" spans="7:51">
      <c r="K165"/>
      <c r="M165"/>
      <c r="N165"/>
      <c r="O165"/>
      <c r="R165" s="552"/>
      <c r="S165" s="553"/>
      <c r="T165" s="553"/>
      <c r="U165" s="553"/>
      <c r="V165" s="553"/>
      <c r="W165" s="553"/>
      <c r="X165" s="553"/>
      <c r="Y165" s="553"/>
      <c r="Z165" s="553"/>
      <c r="AA165" s="553"/>
      <c r="AB165" s="553"/>
      <c r="AC165" s="553"/>
      <c r="AD165" s="553"/>
      <c r="AE165" s="554"/>
      <c r="AF165" s="554"/>
      <c r="AG165" s="554"/>
      <c r="AH165" s="554"/>
      <c r="AI165" s="554"/>
      <c r="AJ165" s="554"/>
      <c r="AK165" s="554"/>
      <c r="AL165" s="554"/>
      <c r="AM165" s="554"/>
      <c r="AN165" s="554"/>
      <c r="AO165" s="554"/>
      <c r="AP165" s="554"/>
      <c r="AQ165" s="554"/>
      <c r="AR165" s="554"/>
      <c r="AS165" s="554"/>
      <c r="AT165" s="554"/>
      <c r="AU165" s="555"/>
      <c r="AV165"/>
      <c r="AW165"/>
      <c r="AX165"/>
      <c r="AY165"/>
    </row>
    <row r="166" spans="7:51" ht="13.9" thickBot="1">
      <c r="K166"/>
      <c r="M166"/>
      <c r="N166"/>
      <c r="O166"/>
      <c r="R166" s="556"/>
      <c r="S166" s="557"/>
      <c r="T166" s="557"/>
      <c r="U166" s="557"/>
      <c r="V166" s="557"/>
      <c r="W166" s="557"/>
      <c r="X166" s="557"/>
      <c r="Y166" s="557"/>
      <c r="Z166" s="557"/>
      <c r="AA166" s="557"/>
      <c r="AB166" s="557"/>
      <c r="AC166" s="557"/>
      <c r="AD166" s="557"/>
      <c r="AE166" s="558"/>
      <c r="AF166" s="558"/>
      <c r="AG166" s="558"/>
      <c r="AH166" s="558"/>
      <c r="AI166" s="558"/>
      <c r="AJ166" s="558"/>
      <c r="AK166" s="558"/>
      <c r="AL166" s="558"/>
      <c r="AM166" s="558"/>
      <c r="AN166" s="558"/>
      <c r="AO166" s="558"/>
      <c r="AP166" s="558"/>
      <c r="AQ166" s="558"/>
      <c r="AR166" s="558"/>
      <c r="AS166" s="558"/>
      <c r="AT166" s="558"/>
      <c r="AU166" s="559"/>
      <c r="AV166"/>
      <c r="AW166"/>
      <c r="AX166"/>
      <c r="AY166"/>
    </row>
    <row r="167" spans="7:51">
      <c r="K167"/>
      <c r="M167"/>
      <c r="N167"/>
      <c r="O167"/>
      <c r="AH167"/>
      <c r="AW167"/>
      <c r="AX167"/>
      <c r="AY167"/>
    </row>
    <row r="168" spans="7:51">
      <c r="K168"/>
      <c r="M168"/>
      <c r="N168"/>
      <c r="O168"/>
      <c r="AH168"/>
      <c r="AW168"/>
      <c r="AX168"/>
      <c r="AY168"/>
    </row>
    <row r="169" spans="7:51">
      <c r="K169"/>
      <c r="M169"/>
      <c r="N169"/>
      <c r="O169"/>
      <c r="AH169"/>
      <c r="AW169"/>
      <c r="AX169"/>
      <c r="AY169"/>
    </row>
    <row r="170" spans="7:51">
      <c r="K170"/>
      <c r="M170"/>
      <c r="N170"/>
      <c r="O170"/>
      <c r="AH170"/>
      <c r="AW170"/>
      <c r="AX170"/>
      <c r="AY170"/>
    </row>
    <row r="171" spans="7:51">
      <c r="K171"/>
      <c r="M171"/>
      <c r="N171"/>
      <c r="O171"/>
      <c r="R171"/>
      <c r="S171"/>
      <c r="T171"/>
      <c r="U171"/>
      <c r="V171"/>
      <c r="W171"/>
      <c r="X171"/>
      <c r="Z171"/>
      <c r="AA171"/>
      <c r="AB171"/>
      <c r="AC171"/>
      <c r="AD171"/>
      <c r="AH171"/>
      <c r="AW171"/>
      <c r="AX171"/>
      <c r="AY171"/>
    </row>
    <row r="172" spans="7:51">
      <c r="K172"/>
      <c r="M172"/>
      <c r="N172"/>
      <c r="O172"/>
      <c r="R172"/>
      <c r="S172"/>
      <c r="T172"/>
      <c r="U172"/>
      <c r="V172"/>
      <c r="W172"/>
      <c r="X172"/>
      <c r="Z172"/>
      <c r="AA172"/>
      <c r="AB172"/>
      <c r="AH172"/>
      <c r="AW172"/>
      <c r="AX172"/>
      <c r="AY172"/>
    </row>
    <row r="173" spans="7:51">
      <c r="K173"/>
      <c r="M173"/>
      <c r="N173"/>
      <c r="O173"/>
      <c r="R173"/>
      <c r="S173"/>
      <c r="T173"/>
      <c r="U173"/>
      <c r="V173"/>
      <c r="W173"/>
      <c r="X173"/>
      <c r="Z173"/>
      <c r="AA173"/>
      <c r="AB173"/>
      <c r="AH173"/>
      <c r="AW173"/>
      <c r="AX173"/>
      <c r="AY173"/>
    </row>
    <row r="174" spans="7:51">
      <c r="K174"/>
      <c r="M174"/>
      <c r="N174"/>
      <c r="O174"/>
      <c r="R174"/>
      <c r="S174"/>
      <c r="T174"/>
      <c r="U174"/>
      <c r="V174"/>
      <c r="W174"/>
      <c r="X174"/>
      <c r="Z174"/>
      <c r="AA174"/>
      <c r="AB174"/>
      <c r="AH174"/>
      <c r="AW174"/>
      <c r="AX174"/>
      <c r="AY174"/>
    </row>
    <row r="175" spans="7:51">
      <c r="K175"/>
      <c r="M175"/>
      <c r="N175"/>
      <c r="O175"/>
      <c r="R175"/>
      <c r="S175"/>
      <c r="T175"/>
      <c r="U175"/>
      <c r="V175"/>
      <c r="W175"/>
      <c r="X175"/>
      <c r="Y175"/>
      <c r="Z175"/>
      <c r="AA175"/>
      <c r="AB175"/>
      <c r="AW175"/>
      <c r="AX175"/>
      <c r="AY175"/>
    </row>
    <row r="176" spans="7:51">
      <c r="K176"/>
      <c r="M176"/>
      <c r="N176"/>
      <c r="O176"/>
      <c r="AW176"/>
      <c r="AX176"/>
      <c r="AY176"/>
    </row>
    <row r="177" spans="11:51">
      <c r="K177"/>
      <c r="M177"/>
      <c r="N177"/>
      <c r="O177"/>
      <c r="AW177"/>
      <c r="AX177"/>
      <c r="AY177"/>
    </row>
    <row r="178" spans="11:51">
      <c r="K178"/>
      <c r="M178"/>
      <c r="N178"/>
      <c r="O178"/>
      <c r="AW178"/>
      <c r="AX178"/>
      <c r="AY178"/>
    </row>
    <row r="179" spans="11:51">
      <c r="K179"/>
      <c r="M179"/>
      <c r="N179"/>
      <c r="O179"/>
      <c r="AW179"/>
      <c r="AX179"/>
      <c r="AY179"/>
    </row>
    <row r="180" spans="11:51">
      <c r="K180"/>
      <c r="M180"/>
      <c r="N180"/>
      <c r="O180"/>
      <c r="AW180"/>
      <c r="AX180"/>
      <c r="AY180"/>
    </row>
    <row r="181" spans="11:51">
      <c r="K181"/>
      <c r="M181"/>
      <c r="N181"/>
      <c r="O181"/>
      <c r="AW181"/>
      <c r="AX181"/>
      <c r="AY181"/>
    </row>
    <row r="182" spans="11:51">
      <c r="K182"/>
      <c r="M182"/>
      <c r="N182"/>
      <c r="O182"/>
      <c r="AW182"/>
      <c r="AX182"/>
      <c r="AY182"/>
    </row>
    <row r="183" spans="11:51">
      <c r="K183"/>
      <c r="M183"/>
      <c r="N183"/>
      <c r="O183"/>
      <c r="AW183"/>
      <c r="AX183"/>
      <c r="AY183"/>
    </row>
    <row r="184" spans="11:51">
      <c r="K184"/>
      <c r="M184"/>
      <c r="N184"/>
      <c r="O184"/>
      <c r="AW184"/>
      <c r="AX184"/>
      <c r="AY184"/>
    </row>
    <row r="185" spans="11:51">
      <c r="K185"/>
      <c r="M185"/>
      <c r="N185"/>
      <c r="O185"/>
      <c r="AW185"/>
      <c r="AX185"/>
      <c r="AY185"/>
    </row>
    <row r="186" spans="11:51">
      <c r="K186"/>
      <c r="M186"/>
      <c r="N186"/>
      <c r="O186"/>
      <c r="AW186"/>
      <c r="AX186"/>
      <c r="AY186"/>
    </row>
    <row r="187" spans="11:51">
      <c r="K187"/>
      <c r="M187"/>
      <c r="N187"/>
      <c r="O187"/>
      <c r="AW187"/>
      <c r="AX187"/>
      <c r="AY187"/>
    </row>
    <row r="188" spans="11:51">
      <c r="K188"/>
      <c r="M188"/>
      <c r="N188"/>
      <c r="O188"/>
      <c r="AW188"/>
      <c r="AX188"/>
      <c r="AY188"/>
    </row>
    <row r="189" spans="11:51">
      <c r="K189"/>
      <c r="M189"/>
      <c r="N189"/>
      <c r="O189"/>
      <c r="AQ189"/>
      <c r="AR189"/>
      <c r="AS189"/>
      <c r="AT189"/>
      <c r="AU189"/>
      <c r="AV189"/>
      <c r="AW189"/>
      <c r="AX189"/>
      <c r="AY189"/>
    </row>
    <row r="190" spans="11:51">
      <c r="K190"/>
      <c r="M190"/>
      <c r="N190"/>
      <c r="O190"/>
      <c r="AQ190"/>
      <c r="AR190"/>
      <c r="AS190"/>
      <c r="AT190"/>
      <c r="AU190"/>
      <c r="AV190"/>
      <c r="AW190"/>
      <c r="AX190"/>
      <c r="AY190"/>
    </row>
    <row r="191" spans="11:51">
      <c r="K191"/>
      <c r="M191"/>
      <c r="N191"/>
      <c r="O191"/>
      <c r="AQ191"/>
      <c r="AR191"/>
      <c r="AS191"/>
      <c r="AT191"/>
      <c r="AU191"/>
      <c r="AV191"/>
      <c r="AW191"/>
      <c r="AX191"/>
      <c r="AY191"/>
    </row>
    <row r="192" spans="11:51">
      <c r="K192"/>
      <c r="M192"/>
      <c r="N192"/>
      <c r="O192"/>
      <c r="AQ192"/>
      <c r="AR192"/>
      <c r="AS192"/>
      <c r="AT192"/>
      <c r="AU192"/>
      <c r="AV192"/>
      <c r="AW192"/>
      <c r="AX192"/>
      <c r="AY192"/>
    </row>
    <row r="193" spans="11:51">
      <c r="K193"/>
      <c r="M193"/>
      <c r="N193"/>
      <c r="O193"/>
      <c r="AQ193"/>
      <c r="AR193"/>
      <c r="AS193"/>
      <c r="AT193"/>
      <c r="AU193"/>
      <c r="AV193"/>
      <c r="AW193"/>
      <c r="AX193"/>
      <c r="AY193"/>
    </row>
    <row r="194" spans="11:51">
      <c r="K194"/>
      <c r="M194"/>
      <c r="N194"/>
      <c r="O194"/>
      <c r="AQ194"/>
      <c r="AR194"/>
      <c r="AS194"/>
      <c r="AT194"/>
      <c r="AU194"/>
      <c r="AV194"/>
      <c r="AW194"/>
      <c r="AX194"/>
      <c r="AY194"/>
    </row>
    <row r="195" spans="11:51">
      <c r="K195"/>
      <c r="M195"/>
      <c r="N195"/>
      <c r="O195"/>
      <c r="AQ195"/>
      <c r="AR195"/>
      <c r="AS195"/>
      <c r="AT195"/>
      <c r="AU195"/>
      <c r="AV195"/>
      <c r="AW195"/>
      <c r="AX195"/>
      <c r="AY195"/>
    </row>
    <row r="196" spans="11:51">
      <c r="K196"/>
      <c r="M196"/>
      <c r="N196"/>
      <c r="O196"/>
      <c r="AQ196"/>
      <c r="AR196"/>
      <c r="AS196"/>
      <c r="AT196"/>
      <c r="AU196"/>
      <c r="AV196"/>
      <c r="AW196"/>
      <c r="AX196"/>
      <c r="AY196"/>
    </row>
    <row r="197" spans="11:51">
      <c r="K197"/>
      <c r="M197"/>
      <c r="N197"/>
      <c r="O197"/>
      <c r="AQ197"/>
      <c r="AR197"/>
      <c r="AS197"/>
      <c r="AT197"/>
      <c r="AU197"/>
      <c r="AV197"/>
      <c r="AW197"/>
      <c r="AX197"/>
      <c r="AY197"/>
    </row>
    <row r="198" spans="11:51">
      <c r="K198"/>
      <c r="M198"/>
      <c r="N198"/>
      <c r="O198"/>
      <c r="AQ198"/>
      <c r="AR198"/>
      <c r="AS198"/>
      <c r="AT198"/>
      <c r="AU198"/>
      <c r="AV198"/>
      <c r="AW198"/>
      <c r="AX198"/>
      <c r="AY198"/>
    </row>
    <row r="199" spans="11:51">
      <c r="K199"/>
      <c r="M199"/>
      <c r="N199"/>
      <c r="O199"/>
      <c r="AQ199"/>
      <c r="AR199"/>
      <c r="AS199"/>
      <c r="AT199"/>
      <c r="AU199"/>
      <c r="AV199"/>
      <c r="AW199"/>
      <c r="AX199"/>
      <c r="AY199"/>
    </row>
    <row r="200" spans="11:51">
      <c r="K200"/>
      <c r="M200"/>
      <c r="N200"/>
      <c r="O200"/>
      <c r="AQ200"/>
      <c r="AR200"/>
      <c r="AS200"/>
      <c r="AT200"/>
      <c r="AU200"/>
      <c r="AV200"/>
      <c r="AW200"/>
      <c r="AX200"/>
      <c r="AY200"/>
    </row>
    <row r="201" spans="11:51">
      <c r="K201"/>
      <c r="M201"/>
      <c r="N201"/>
      <c r="O201"/>
      <c r="AQ201"/>
      <c r="AR201"/>
      <c r="AS201"/>
      <c r="AT201"/>
      <c r="AU201"/>
      <c r="AV201"/>
      <c r="AW201"/>
      <c r="AX201"/>
      <c r="AY201"/>
    </row>
    <row r="202" spans="11:51">
      <c r="K202"/>
      <c r="M202"/>
      <c r="N202"/>
      <c r="O202"/>
      <c r="AW202"/>
      <c r="AX202"/>
      <c r="AY202"/>
    </row>
    <row r="203" spans="11:51">
      <c r="K203"/>
      <c r="M203"/>
      <c r="N203"/>
      <c r="O203"/>
      <c r="AW203"/>
      <c r="AX203"/>
      <c r="AY203"/>
    </row>
    <row r="204" spans="11:51">
      <c r="K204"/>
      <c r="M204"/>
      <c r="N204"/>
      <c r="O204"/>
      <c r="AW204"/>
      <c r="AX204"/>
      <c r="AY204"/>
    </row>
    <row r="205" spans="11:51">
      <c r="K205"/>
      <c r="M205"/>
      <c r="N205"/>
      <c r="O205"/>
      <c r="AW205"/>
      <c r="AX205"/>
      <c r="AY205"/>
    </row>
    <row r="206" spans="11:51">
      <c r="K206"/>
      <c r="M206"/>
      <c r="N206"/>
      <c r="O206"/>
      <c r="AW206"/>
      <c r="AX206"/>
      <c r="AY206"/>
    </row>
    <row r="207" spans="11:51">
      <c r="K207"/>
      <c r="M207"/>
      <c r="N207"/>
      <c r="O207"/>
      <c r="AW207"/>
      <c r="AX207"/>
      <c r="AY207"/>
    </row>
    <row r="208" spans="11:51">
      <c r="K208"/>
      <c r="M208"/>
      <c r="N208"/>
      <c r="O208"/>
      <c r="AW208"/>
      <c r="AX208"/>
      <c r="AY208"/>
    </row>
    <row r="209" spans="11:51">
      <c r="K209"/>
      <c r="M209"/>
      <c r="N209"/>
      <c r="O209"/>
      <c r="AW209"/>
      <c r="AX209"/>
      <c r="AY209"/>
    </row>
    <row r="210" spans="11:51">
      <c r="K210"/>
      <c r="M210"/>
      <c r="N210"/>
      <c r="AW210"/>
      <c r="AX210"/>
      <c r="AY210"/>
    </row>
    <row r="211" spans="11:51">
      <c r="K211"/>
      <c r="M211"/>
      <c r="N211"/>
      <c r="AW211"/>
      <c r="AX211"/>
      <c r="AY211"/>
    </row>
    <row r="212" spans="11:51">
      <c r="K212"/>
      <c r="M212"/>
      <c r="N212"/>
      <c r="AW212"/>
      <c r="AX212"/>
      <c r="AY212"/>
    </row>
    <row r="213" spans="11:51">
      <c r="K213"/>
      <c r="M213"/>
      <c r="N213"/>
      <c r="AW213"/>
      <c r="AX213"/>
      <c r="AY213"/>
    </row>
    <row r="214" spans="11:51">
      <c r="K214"/>
      <c r="M214"/>
      <c r="N214"/>
      <c r="AW214"/>
      <c r="AX214"/>
      <c r="AY214"/>
    </row>
    <row r="215" spans="11:51">
      <c r="K215"/>
      <c r="M215"/>
      <c r="N215"/>
      <c r="AW215"/>
      <c r="AX215"/>
      <c r="AY215"/>
    </row>
    <row r="216" spans="11:51">
      <c r="K216"/>
      <c r="M216"/>
      <c r="N216"/>
      <c r="AW216"/>
      <c r="AX216"/>
      <c r="AY216"/>
    </row>
    <row r="217" spans="11:51">
      <c r="K217"/>
      <c r="M217"/>
      <c r="N217"/>
      <c r="AW217"/>
      <c r="AX217"/>
      <c r="AY217"/>
    </row>
    <row r="218" spans="11:51">
      <c r="K218"/>
      <c r="M218"/>
      <c r="N218"/>
      <c r="AW218"/>
      <c r="AX218"/>
      <c r="AY218"/>
    </row>
    <row r="219" spans="11:51">
      <c r="K219"/>
      <c r="M219"/>
      <c r="N219"/>
      <c r="AW219"/>
      <c r="AX219"/>
      <c r="AY219"/>
    </row>
    <row r="220" spans="11:51">
      <c r="K220"/>
      <c r="M220"/>
      <c r="N220"/>
      <c r="AW220"/>
      <c r="AX220"/>
      <c r="AY220"/>
    </row>
    <row r="221" spans="11:51">
      <c r="K221"/>
      <c r="M221"/>
      <c r="N221"/>
      <c r="AW221"/>
      <c r="AX221"/>
      <c r="AY221"/>
    </row>
    <row r="222" spans="11:51">
      <c r="K222"/>
      <c r="M222"/>
      <c r="N222"/>
      <c r="AW222"/>
      <c r="AX222"/>
      <c r="AY222"/>
    </row>
    <row r="223" spans="11:51">
      <c r="K223"/>
      <c r="M223"/>
      <c r="N223"/>
      <c r="AW223"/>
      <c r="AX223"/>
      <c r="AY223"/>
    </row>
    <row r="224" spans="11:51">
      <c r="K224"/>
      <c r="M224"/>
      <c r="N224"/>
      <c r="AW224"/>
      <c r="AX224"/>
      <c r="AY224"/>
    </row>
    <row r="225" spans="11:51">
      <c r="K225"/>
      <c r="M225"/>
      <c r="N225"/>
      <c r="AW225"/>
      <c r="AX225"/>
      <c r="AY225"/>
    </row>
    <row r="226" spans="11:51">
      <c r="K226"/>
      <c r="M226"/>
      <c r="N226"/>
      <c r="AW226"/>
      <c r="AX226"/>
      <c r="AY226"/>
    </row>
    <row r="227" spans="11:51">
      <c r="K227"/>
      <c r="M227"/>
      <c r="N227"/>
      <c r="AW227"/>
      <c r="AX227"/>
      <c r="AY227"/>
    </row>
    <row r="228" spans="11:51">
      <c r="K228"/>
      <c r="M228"/>
      <c r="N228"/>
      <c r="AW228"/>
      <c r="AX228"/>
      <c r="AY228"/>
    </row>
    <row r="229" spans="11:51">
      <c r="K229"/>
      <c r="M229"/>
      <c r="N229"/>
      <c r="AW229"/>
      <c r="AX229"/>
      <c r="AY229"/>
    </row>
    <row r="230" spans="11:51">
      <c r="K230"/>
      <c r="M230"/>
      <c r="N230"/>
      <c r="AW230"/>
      <c r="AX230"/>
      <c r="AY230"/>
    </row>
    <row r="231" spans="11:51">
      <c r="K231"/>
      <c r="M231"/>
      <c r="N231"/>
      <c r="AW231"/>
      <c r="AX231"/>
      <c r="AY231"/>
    </row>
    <row r="232" spans="11:51">
      <c r="K232"/>
      <c r="M232"/>
      <c r="N232"/>
      <c r="AW232"/>
      <c r="AX232"/>
      <c r="AY232"/>
    </row>
    <row r="233" spans="11:51">
      <c r="K233"/>
      <c r="M233"/>
      <c r="N233"/>
      <c r="AW233"/>
      <c r="AX233"/>
      <c r="AY233"/>
    </row>
    <row r="234" spans="11:51">
      <c r="K234"/>
      <c r="M234"/>
      <c r="N234"/>
      <c r="AW234"/>
      <c r="AX234"/>
      <c r="AY234"/>
    </row>
    <row r="235" spans="11:51">
      <c r="K235"/>
      <c r="M235"/>
      <c r="N235"/>
      <c r="AW235"/>
      <c r="AX235"/>
      <c r="AY235"/>
    </row>
    <row r="236" spans="11:51">
      <c r="K236"/>
      <c r="M236"/>
      <c r="N236"/>
      <c r="AW236"/>
      <c r="AX236"/>
      <c r="AY236"/>
    </row>
    <row r="237" spans="11:51">
      <c r="K237"/>
      <c r="M237"/>
      <c r="N237"/>
      <c r="AW237"/>
      <c r="AX237"/>
      <c r="AY237"/>
    </row>
    <row r="238" spans="11:51">
      <c r="K238"/>
      <c r="M238"/>
      <c r="N238"/>
      <c r="AW238"/>
      <c r="AX238"/>
      <c r="AY238"/>
    </row>
    <row r="239" spans="11:51">
      <c r="K239"/>
      <c r="M239"/>
      <c r="N239"/>
      <c r="AW239"/>
      <c r="AX239"/>
      <c r="AY239"/>
    </row>
    <row r="240" spans="11:51">
      <c r="K240"/>
      <c r="M240"/>
      <c r="N240"/>
      <c r="AW240"/>
      <c r="AX240"/>
      <c r="AY240"/>
    </row>
    <row r="241" spans="11:51">
      <c r="K241"/>
      <c r="M241"/>
      <c r="N241"/>
      <c r="AW241"/>
      <c r="AX241"/>
      <c r="AY241"/>
    </row>
    <row r="242" spans="11:51">
      <c r="K242"/>
      <c r="M242"/>
      <c r="N242"/>
      <c r="AW242"/>
      <c r="AX242"/>
      <c r="AY242"/>
    </row>
    <row r="243" spans="11:51">
      <c r="K243"/>
      <c r="M243"/>
      <c r="N243"/>
      <c r="AW243"/>
      <c r="AX243"/>
      <c r="AY243"/>
    </row>
    <row r="244" spans="11:51">
      <c r="K244"/>
      <c r="M244"/>
      <c r="N244"/>
      <c r="AW244"/>
      <c r="AX244"/>
      <c r="AY244"/>
    </row>
    <row r="245" spans="11:51">
      <c r="K245"/>
      <c r="M245"/>
      <c r="N245"/>
      <c r="AW245"/>
      <c r="AX245"/>
      <c r="AY245"/>
    </row>
    <row r="246" spans="11:51">
      <c r="K246"/>
      <c r="M246"/>
      <c r="N246"/>
      <c r="AW246"/>
      <c r="AX246"/>
      <c r="AY246"/>
    </row>
    <row r="247" spans="11:51">
      <c r="K247"/>
      <c r="M247"/>
      <c r="N247"/>
      <c r="AW247"/>
      <c r="AX247"/>
      <c r="AY247"/>
    </row>
    <row r="248" spans="11:51">
      <c r="K248"/>
      <c r="M248"/>
      <c r="N248"/>
      <c r="AW248"/>
      <c r="AX248"/>
      <c r="AY248"/>
    </row>
    <row r="249" spans="11:51">
      <c r="K249"/>
      <c r="M249"/>
      <c r="N249"/>
      <c r="AW249"/>
      <c r="AX249"/>
      <c r="AY249"/>
    </row>
    <row r="250" spans="11:51">
      <c r="K250"/>
      <c r="M250"/>
      <c r="N250"/>
      <c r="AW250"/>
      <c r="AX250"/>
      <c r="AY250"/>
    </row>
    <row r="251" spans="11:51">
      <c r="K251"/>
      <c r="M251"/>
      <c r="N251"/>
      <c r="AW251"/>
      <c r="AX251"/>
      <c r="AY251"/>
    </row>
    <row r="252" spans="11:51">
      <c r="K252"/>
      <c r="M252"/>
      <c r="N252"/>
      <c r="AW252"/>
      <c r="AX252"/>
      <c r="AY252"/>
    </row>
    <row r="253" spans="11:51">
      <c r="K253"/>
      <c r="M253"/>
      <c r="N253"/>
      <c r="AW253"/>
      <c r="AX253"/>
      <c r="AY253"/>
    </row>
    <row r="254" spans="11:51">
      <c r="K254"/>
      <c r="M254"/>
      <c r="N254"/>
      <c r="AW254"/>
      <c r="AX254"/>
      <c r="AY254"/>
    </row>
    <row r="255" spans="11:51">
      <c r="K255"/>
      <c r="M255"/>
      <c r="N255"/>
      <c r="AW255"/>
      <c r="AX255"/>
      <c r="AY255"/>
    </row>
    <row r="256" spans="11:51">
      <c r="K256"/>
      <c r="M256"/>
      <c r="N256"/>
      <c r="AW256"/>
      <c r="AX256"/>
      <c r="AY256"/>
    </row>
    <row r="257" spans="11:51">
      <c r="K257"/>
      <c r="M257"/>
      <c r="N257"/>
      <c r="AW257"/>
      <c r="AX257"/>
      <c r="AY257"/>
    </row>
    <row r="258" spans="11:51">
      <c r="K258"/>
      <c r="M258"/>
      <c r="N258"/>
      <c r="AW258"/>
      <c r="AX258"/>
      <c r="AY258"/>
    </row>
    <row r="259" spans="11:51">
      <c r="K259"/>
      <c r="M259"/>
      <c r="N259"/>
      <c r="AW259"/>
      <c r="AX259"/>
      <c r="AY259"/>
    </row>
    <row r="260" spans="11:51">
      <c r="K260"/>
      <c r="M260"/>
      <c r="N260"/>
      <c r="AW260"/>
      <c r="AX260"/>
      <c r="AY260"/>
    </row>
    <row r="261" spans="11:51">
      <c r="K261"/>
      <c r="M261"/>
      <c r="N261"/>
      <c r="AW261"/>
      <c r="AX261"/>
      <c r="AY261"/>
    </row>
    <row r="262" spans="11:51">
      <c r="K262"/>
      <c r="M262"/>
      <c r="N262"/>
      <c r="AW262"/>
      <c r="AX262"/>
      <c r="AY262"/>
    </row>
    <row r="263" spans="11:51">
      <c r="K263"/>
      <c r="M263"/>
      <c r="N263"/>
      <c r="AW263"/>
      <c r="AX263"/>
      <c r="AY263"/>
    </row>
    <row r="264" spans="11:51">
      <c r="K264"/>
      <c r="M264"/>
      <c r="N264"/>
      <c r="AW264"/>
      <c r="AX264"/>
      <c r="AY264"/>
    </row>
    <row r="265" spans="11:51">
      <c r="K265"/>
      <c r="M265"/>
      <c r="N265"/>
      <c r="AW265"/>
      <c r="AX265"/>
      <c r="AY265"/>
    </row>
    <row r="266" spans="11:51">
      <c r="K266"/>
      <c r="M266"/>
      <c r="N266"/>
      <c r="AW266"/>
      <c r="AX266"/>
      <c r="AY266"/>
    </row>
    <row r="267" spans="11:51">
      <c r="K267"/>
      <c r="M267"/>
      <c r="N267"/>
      <c r="AW267"/>
      <c r="AX267"/>
      <c r="AY267"/>
    </row>
    <row r="268" spans="11:51">
      <c r="K268"/>
      <c r="M268"/>
      <c r="N268"/>
      <c r="AW268"/>
      <c r="AX268"/>
      <c r="AY268"/>
    </row>
    <row r="269" spans="11:51">
      <c r="K269"/>
      <c r="M269"/>
      <c r="N269"/>
      <c r="AW269"/>
      <c r="AX269"/>
      <c r="AY269"/>
    </row>
    <row r="270" spans="11:51">
      <c r="K270"/>
      <c r="M270"/>
      <c r="N270"/>
      <c r="AW270"/>
      <c r="AX270"/>
      <c r="AY270"/>
    </row>
    <row r="271" spans="11:51">
      <c r="K271"/>
      <c r="M271"/>
      <c r="N271"/>
      <c r="AW271"/>
      <c r="AX271"/>
      <c r="AY271"/>
    </row>
    <row r="272" spans="11:51">
      <c r="K272"/>
      <c r="M272"/>
      <c r="N272"/>
      <c r="AW272"/>
      <c r="AX272"/>
      <c r="AY272"/>
    </row>
    <row r="273" spans="11:51">
      <c r="K273"/>
      <c r="M273"/>
      <c r="N273"/>
      <c r="AW273"/>
      <c r="AX273"/>
      <c r="AY273"/>
    </row>
    <row r="274" spans="11:51">
      <c r="K274"/>
      <c r="M274"/>
      <c r="N274"/>
      <c r="AW274"/>
      <c r="AX274"/>
      <c r="AY274"/>
    </row>
    <row r="275" spans="11:51">
      <c r="K275"/>
      <c r="M275"/>
      <c r="N275"/>
      <c r="AW275"/>
      <c r="AX275"/>
      <c r="AY275"/>
    </row>
    <row r="276" spans="11:51">
      <c r="K276"/>
      <c r="M276"/>
      <c r="N276"/>
      <c r="AW276"/>
      <c r="AX276"/>
      <c r="AY276"/>
    </row>
    <row r="277" spans="11:51">
      <c r="K277"/>
      <c r="M277"/>
      <c r="N277"/>
      <c r="AW277"/>
      <c r="AX277"/>
      <c r="AY277"/>
    </row>
    <row r="278" spans="11:51">
      <c r="K278"/>
      <c r="M278"/>
      <c r="N278"/>
      <c r="AW278"/>
      <c r="AX278"/>
      <c r="AY278"/>
    </row>
    <row r="279" spans="11:51">
      <c r="K279"/>
      <c r="M279"/>
      <c r="N279"/>
      <c r="AW279"/>
      <c r="AX279"/>
      <c r="AY279"/>
    </row>
    <row r="280" spans="11:51">
      <c r="K280"/>
      <c r="M280"/>
      <c r="N280"/>
      <c r="AW280"/>
      <c r="AX280"/>
      <c r="AY280"/>
    </row>
    <row r="281" spans="11:51">
      <c r="K281"/>
      <c r="M281"/>
      <c r="N281"/>
      <c r="AW281"/>
      <c r="AX281"/>
      <c r="AY281"/>
    </row>
    <row r="282" spans="11:51">
      <c r="K282"/>
      <c r="M282"/>
      <c r="N282"/>
      <c r="AW282"/>
      <c r="AX282"/>
      <c r="AY282"/>
    </row>
    <row r="283" spans="11:51">
      <c r="K283"/>
      <c r="M283"/>
      <c r="N283"/>
      <c r="AW283"/>
      <c r="AX283"/>
      <c r="AY283"/>
    </row>
    <row r="284" spans="11:51">
      <c r="K284"/>
      <c r="M284"/>
      <c r="N284"/>
      <c r="AW284"/>
      <c r="AX284"/>
      <c r="AY284"/>
    </row>
    <row r="285" spans="11:51">
      <c r="K285"/>
      <c r="M285"/>
      <c r="N285"/>
      <c r="AW285"/>
      <c r="AX285"/>
      <c r="AY285"/>
    </row>
    <row r="286" spans="11:51">
      <c r="K286"/>
      <c r="M286"/>
      <c r="N286"/>
      <c r="AW286"/>
      <c r="AX286"/>
      <c r="AY286"/>
    </row>
    <row r="287" spans="11:51">
      <c r="K287"/>
      <c r="M287"/>
      <c r="N287"/>
      <c r="AW287"/>
      <c r="AX287"/>
      <c r="AY287"/>
    </row>
    <row r="288" spans="11:51">
      <c r="K288"/>
      <c r="M288"/>
      <c r="N288"/>
      <c r="AW288"/>
      <c r="AX288"/>
      <c r="AY288"/>
    </row>
    <row r="289" spans="11:51">
      <c r="K289"/>
      <c r="M289"/>
      <c r="N289"/>
      <c r="AW289"/>
      <c r="AX289"/>
      <c r="AY289"/>
    </row>
    <row r="290" spans="11:51">
      <c r="K290"/>
      <c r="M290"/>
      <c r="N290"/>
      <c r="AW290"/>
      <c r="AX290"/>
      <c r="AY290"/>
    </row>
    <row r="291" spans="11:51">
      <c r="K291"/>
      <c r="M291"/>
      <c r="N291"/>
      <c r="AW291"/>
      <c r="AX291"/>
      <c r="AY291"/>
    </row>
    <row r="292" spans="11:51">
      <c r="K292"/>
      <c r="M292"/>
      <c r="N292"/>
      <c r="AW292"/>
      <c r="AX292"/>
      <c r="AY292"/>
    </row>
    <row r="293" spans="11:51">
      <c r="K293"/>
      <c r="M293"/>
      <c r="N293"/>
      <c r="AW293"/>
      <c r="AX293"/>
      <c r="AY293"/>
    </row>
    <row r="294" spans="11:51">
      <c r="K294"/>
      <c r="M294"/>
      <c r="N294"/>
      <c r="AW294"/>
      <c r="AX294"/>
      <c r="AY294"/>
    </row>
    <row r="295" spans="11:51">
      <c r="K295"/>
      <c r="M295"/>
      <c r="N295"/>
      <c r="AW295"/>
      <c r="AX295"/>
      <c r="AY295"/>
    </row>
    <row r="296" spans="11:51">
      <c r="K296"/>
      <c r="M296"/>
      <c r="N296"/>
      <c r="AW296"/>
      <c r="AX296"/>
      <c r="AY296"/>
    </row>
    <row r="297" spans="11:51">
      <c r="K297"/>
      <c r="M297"/>
      <c r="N297"/>
      <c r="AW297"/>
      <c r="AX297"/>
      <c r="AY297"/>
    </row>
    <row r="298" spans="11:51">
      <c r="K298"/>
      <c r="M298"/>
      <c r="N298"/>
      <c r="AW298"/>
      <c r="AX298"/>
      <c r="AY298"/>
    </row>
    <row r="299" spans="11:51">
      <c r="K299"/>
      <c r="M299"/>
      <c r="N299"/>
      <c r="AW299"/>
      <c r="AX299"/>
      <c r="AY299"/>
    </row>
    <row r="300" spans="11:51">
      <c r="K300"/>
      <c r="M300"/>
      <c r="N300"/>
      <c r="AW300"/>
      <c r="AX300"/>
      <c r="AY300"/>
    </row>
    <row r="301" spans="11:51">
      <c r="K301"/>
      <c r="M301"/>
      <c r="N301"/>
      <c r="AW301"/>
      <c r="AX301"/>
      <c r="AY301"/>
    </row>
    <row r="302" spans="11:51">
      <c r="K302"/>
      <c r="M302"/>
      <c r="N302"/>
      <c r="AW302"/>
      <c r="AX302"/>
      <c r="AY302"/>
    </row>
    <row r="303" spans="11:51">
      <c r="K303"/>
      <c r="M303"/>
      <c r="N303"/>
      <c r="AW303"/>
      <c r="AX303"/>
      <c r="AY303"/>
    </row>
    <row r="304" spans="11:51">
      <c r="K304"/>
      <c r="M304"/>
      <c r="N304"/>
      <c r="AW304"/>
      <c r="AX304"/>
      <c r="AY304"/>
    </row>
    <row r="305" spans="11:51">
      <c r="K305"/>
      <c r="M305"/>
      <c r="N305"/>
      <c r="AW305"/>
      <c r="AX305"/>
      <c r="AY305"/>
    </row>
    <row r="306" spans="11:51">
      <c r="K306"/>
      <c r="M306"/>
      <c r="N306"/>
      <c r="AW306"/>
      <c r="AX306"/>
      <c r="AY306"/>
    </row>
    <row r="307" spans="11:51">
      <c r="K307"/>
      <c r="M307"/>
      <c r="N307"/>
      <c r="AW307"/>
      <c r="AX307"/>
      <c r="AY307"/>
    </row>
    <row r="308" spans="11:51">
      <c r="K308"/>
      <c r="M308"/>
      <c r="N308"/>
      <c r="AW308"/>
      <c r="AX308"/>
      <c r="AY308"/>
    </row>
    <row r="309" spans="11:51">
      <c r="K309"/>
      <c r="M309"/>
      <c r="N309"/>
      <c r="AW309"/>
      <c r="AX309"/>
      <c r="AY309"/>
    </row>
    <row r="310" spans="11:51">
      <c r="K310"/>
      <c r="M310"/>
      <c r="N310"/>
      <c r="AW310"/>
      <c r="AX310"/>
      <c r="AY310"/>
    </row>
    <row r="311" spans="11:51">
      <c r="K311"/>
      <c r="M311"/>
      <c r="N311"/>
      <c r="AW311"/>
      <c r="AX311"/>
      <c r="AY311"/>
    </row>
    <row r="312" spans="11:51">
      <c r="K312"/>
      <c r="M312"/>
      <c r="N312"/>
      <c r="AW312"/>
      <c r="AX312"/>
      <c r="AY312"/>
    </row>
    <row r="313" spans="11:51">
      <c r="K313"/>
      <c r="M313"/>
      <c r="N313"/>
      <c r="AW313"/>
      <c r="AX313"/>
      <c r="AY313"/>
    </row>
    <row r="314" spans="11:51">
      <c r="K314"/>
      <c r="M314"/>
      <c r="N314"/>
      <c r="AW314"/>
      <c r="AX314"/>
      <c r="AY314"/>
    </row>
    <row r="315" spans="11:51">
      <c r="K315"/>
      <c r="M315"/>
      <c r="N315"/>
      <c r="AW315"/>
      <c r="AX315"/>
      <c r="AY315"/>
    </row>
    <row r="316" spans="11:51">
      <c r="K316"/>
      <c r="M316"/>
      <c r="N316"/>
      <c r="AW316"/>
      <c r="AX316"/>
      <c r="AY316"/>
    </row>
    <row r="317" spans="11:51">
      <c r="K317"/>
      <c r="M317"/>
      <c r="N317"/>
      <c r="AW317"/>
      <c r="AX317"/>
      <c r="AY317"/>
    </row>
    <row r="318" spans="11:51">
      <c r="K318"/>
      <c r="M318"/>
      <c r="N318"/>
      <c r="AW318"/>
      <c r="AX318"/>
      <c r="AY318"/>
    </row>
    <row r="319" spans="11:51">
      <c r="K319"/>
      <c r="M319"/>
      <c r="N319"/>
      <c r="AW319"/>
      <c r="AX319"/>
      <c r="AY319"/>
    </row>
    <row r="320" spans="11:51">
      <c r="K320"/>
      <c r="M320"/>
      <c r="N320"/>
      <c r="AW320"/>
      <c r="AX320"/>
      <c r="AY320"/>
    </row>
    <row r="321" spans="11:51">
      <c r="K321"/>
      <c r="M321"/>
      <c r="N321"/>
      <c r="AW321"/>
      <c r="AX321"/>
      <c r="AY321"/>
    </row>
    <row r="322" spans="11:51">
      <c r="K322"/>
      <c r="M322"/>
      <c r="N322"/>
      <c r="AW322"/>
      <c r="AX322"/>
      <c r="AY322"/>
    </row>
    <row r="323" spans="11:51">
      <c r="K323"/>
      <c r="M323"/>
      <c r="N323"/>
      <c r="AW323"/>
      <c r="AX323"/>
      <c r="AY323"/>
    </row>
    <row r="324" spans="11:51">
      <c r="K324"/>
      <c r="M324"/>
      <c r="N324"/>
      <c r="AW324"/>
      <c r="AX324"/>
      <c r="AY324"/>
    </row>
    <row r="325" spans="11:51">
      <c r="K325"/>
      <c r="M325"/>
      <c r="N325"/>
      <c r="AW325"/>
      <c r="AX325"/>
      <c r="AY325"/>
    </row>
    <row r="326" spans="11:51">
      <c r="K326"/>
      <c r="M326"/>
      <c r="N326"/>
      <c r="AW326"/>
      <c r="AX326"/>
      <c r="AY326"/>
    </row>
    <row r="327" spans="11:51">
      <c r="K327"/>
      <c r="M327"/>
      <c r="N327"/>
      <c r="AW327"/>
      <c r="AX327"/>
      <c r="AY327"/>
    </row>
    <row r="328" spans="11:51">
      <c r="K328"/>
      <c r="M328"/>
      <c r="N328"/>
      <c r="AW328"/>
      <c r="AX328"/>
      <c r="AY328"/>
    </row>
    <row r="329" spans="11:51">
      <c r="K329"/>
      <c r="M329"/>
      <c r="N329"/>
      <c r="AW329"/>
      <c r="AX329"/>
      <c r="AY329"/>
    </row>
    <row r="330" spans="11:51">
      <c r="K330"/>
      <c r="M330"/>
      <c r="N330"/>
      <c r="AW330"/>
      <c r="AX330"/>
      <c r="AY330"/>
    </row>
    <row r="331" spans="11:51">
      <c r="K331"/>
      <c r="M331"/>
      <c r="N331"/>
      <c r="AW331"/>
      <c r="AX331"/>
      <c r="AY331"/>
    </row>
    <row r="332" spans="11:51">
      <c r="K332"/>
      <c r="M332"/>
      <c r="N332"/>
      <c r="AW332"/>
      <c r="AX332"/>
      <c r="AY332"/>
    </row>
    <row r="333" spans="11:51">
      <c r="K333"/>
      <c r="M333"/>
      <c r="N333"/>
      <c r="AW333"/>
      <c r="AX333"/>
      <c r="AY333"/>
    </row>
    <row r="334" spans="11:51">
      <c r="K334"/>
      <c r="M334"/>
      <c r="N334"/>
      <c r="AW334"/>
      <c r="AX334"/>
      <c r="AY334"/>
    </row>
    <row r="335" spans="11:51">
      <c r="K335"/>
      <c r="M335"/>
      <c r="N335"/>
      <c r="AW335"/>
      <c r="AX335"/>
      <c r="AY335"/>
    </row>
    <row r="336" spans="11:51">
      <c r="K336"/>
      <c r="M336"/>
      <c r="N336"/>
      <c r="AW336"/>
      <c r="AX336"/>
      <c r="AY336"/>
    </row>
    <row r="337" spans="11:51">
      <c r="K337"/>
      <c r="M337"/>
      <c r="N337"/>
      <c r="AW337"/>
      <c r="AX337"/>
      <c r="AY337"/>
    </row>
    <row r="338" spans="11:51">
      <c r="K338"/>
      <c r="M338"/>
      <c r="N338"/>
      <c r="AW338"/>
      <c r="AX338"/>
      <c r="AY338"/>
    </row>
    <row r="339" spans="11:51">
      <c r="K339"/>
      <c r="M339"/>
      <c r="N339"/>
      <c r="AW339"/>
      <c r="AX339"/>
      <c r="AY339"/>
    </row>
    <row r="340" spans="11:51">
      <c r="K340"/>
      <c r="M340"/>
      <c r="N340"/>
      <c r="AW340"/>
      <c r="AX340"/>
      <c r="AY340"/>
    </row>
    <row r="341" spans="11:51">
      <c r="K341"/>
      <c r="M341"/>
      <c r="N341"/>
      <c r="AW341"/>
      <c r="AX341"/>
      <c r="AY341"/>
    </row>
    <row r="342" spans="11:51">
      <c r="K342"/>
      <c r="M342"/>
      <c r="N342"/>
      <c r="AW342"/>
      <c r="AX342"/>
      <c r="AY342"/>
    </row>
    <row r="343" spans="11:51">
      <c r="K343"/>
      <c r="M343"/>
      <c r="N343"/>
      <c r="AW343"/>
      <c r="AX343"/>
      <c r="AY343"/>
    </row>
    <row r="344" spans="11:51">
      <c r="K344"/>
      <c r="M344"/>
      <c r="N344"/>
      <c r="AW344"/>
      <c r="AX344"/>
      <c r="AY344"/>
    </row>
    <row r="345" spans="11:51">
      <c r="K345"/>
      <c r="M345"/>
      <c r="N345"/>
      <c r="AW345"/>
      <c r="AX345"/>
      <c r="AY345"/>
    </row>
    <row r="346" spans="11:51">
      <c r="K346"/>
      <c r="M346"/>
      <c r="N346"/>
      <c r="AW346"/>
      <c r="AX346"/>
      <c r="AY346"/>
    </row>
    <row r="347" spans="11:51">
      <c r="K347"/>
      <c r="M347"/>
      <c r="N347"/>
      <c r="AW347"/>
      <c r="AX347"/>
      <c r="AY347"/>
    </row>
    <row r="348" spans="11:51">
      <c r="K348"/>
      <c r="M348"/>
      <c r="N348"/>
      <c r="AW348"/>
      <c r="AX348"/>
      <c r="AY348"/>
    </row>
    <row r="349" spans="11:51">
      <c r="K349"/>
      <c r="M349"/>
      <c r="N349"/>
      <c r="AW349"/>
      <c r="AX349"/>
      <c r="AY349"/>
    </row>
    <row r="350" spans="11:51">
      <c r="K350"/>
      <c r="M350"/>
      <c r="N350"/>
      <c r="AW350"/>
      <c r="AX350"/>
      <c r="AY350"/>
    </row>
    <row r="351" spans="11:51">
      <c r="K351"/>
      <c r="M351"/>
      <c r="N351"/>
      <c r="AW351"/>
      <c r="AX351"/>
      <c r="AY351"/>
    </row>
    <row r="352" spans="11:51">
      <c r="K352"/>
      <c r="M352"/>
      <c r="N352"/>
      <c r="AW352"/>
      <c r="AX352"/>
      <c r="AY352"/>
    </row>
    <row r="353" spans="11:51">
      <c r="K353"/>
      <c r="M353"/>
      <c r="N353"/>
      <c r="AW353"/>
      <c r="AX353"/>
      <c r="AY353"/>
    </row>
    <row r="354" spans="11:51">
      <c r="K354"/>
      <c r="M354"/>
      <c r="N354"/>
      <c r="AW354"/>
      <c r="AX354"/>
      <c r="AY354"/>
    </row>
    <row r="355" spans="11:51">
      <c r="K355"/>
      <c r="M355"/>
      <c r="N355"/>
      <c r="AW355"/>
      <c r="AX355"/>
      <c r="AY355"/>
    </row>
    <row r="356" spans="11:51">
      <c r="K356"/>
      <c r="M356"/>
      <c r="N356"/>
      <c r="AW356"/>
      <c r="AX356"/>
      <c r="AY356"/>
    </row>
    <row r="357" spans="11:51">
      <c r="K357"/>
      <c r="M357"/>
      <c r="N357"/>
      <c r="AW357"/>
      <c r="AX357"/>
      <c r="AY357"/>
    </row>
    <row r="358" spans="11:51">
      <c r="K358"/>
      <c r="M358"/>
      <c r="N358"/>
      <c r="AW358"/>
      <c r="AX358"/>
      <c r="AY358"/>
    </row>
    <row r="359" spans="11:51">
      <c r="K359"/>
      <c r="M359"/>
      <c r="N359"/>
      <c r="AW359"/>
      <c r="AX359"/>
      <c r="AY359"/>
    </row>
    <row r="360" spans="11:51">
      <c r="K360"/>
      <c r="M360"/>
      <c r="N360"/>
      <c r="AW360"/>
      <c r="AX360"/>
      <c r="AY360"/>
    </row>
    <row r="361" spans="11:51">
      <c r="K361"/>
      <c r="M361"/>
      <c r="N361"/>
      <c r="AW361"/>
      <c r="AX361"/>
      <c r="AY361"/>
    </row>
    <row r="362" spans="11:51">
      <c r="K362"/>
      <c r="M362"/>
      <c r="N362"/>
      <c r="AW362"/>
      <c r="AX362"/>
      <c r="AY362"/>
    </row>
    <row r="363" spans="11:51">
      <c r="K363"/>
      <c r="M363"/>
      <c r="N363"/>
      <c r="AW363"/>
      <c r="AX363"/>
      <c r="AY363"/>
    </row>
    <row r="364" spans="11:51">
      <c r="K364"/>
      <c r="M364"/>
      <c r="N364"/>
      <c r="AW364"/>
      <c r="AX364"/>
      <c r="AY364"/>
    </row>
    <row r="365" spans="11:51">
      <c r="K365"/>
      <c r="M365"/>
      <c r="N365"/>
      <c r="AW365"/>
      <c r="AX365"/>
      <c r="AY365"/>
    </row>
    <row r="366" spans="11:51">
      <c r="K366"/>
      <c r="M366"/>
      <c r="N366"/>
      <c r="AW366"/>
      <c r="AX366"/>
      <c r="AY366"/>
    </row>
    <row r="367" spans="11:51">
      <c r="K367"/>
      <c r="M367"/>
      <c r="N367"/>
      <c r="AW367"/>
      <c r="AX367"/>
      <c r="AY367"/>
    </row>
    <row r="368" spans="11:51">
      <c r="K368"/>
      <c r="M368"/>
      <c r="N368"/>
      <c r="AW368"/>
      <c r="AX368"/>
      <c r="AY368"/>
    </row>
    <row r="369" spans="11:51">
      <c r="K369"/>
      <c r="M369"/>
      <c r="N369"/>
      <c r="AW369"/>
      <c r="AX369"/>
      <c r="AY369"/>
    </row>
    <row r="370" spans="11:51">
      <c r="K370"/>
      <c r="M370"/>
      <c r="N370"/>
      <c r="AW370"/>
      <c r="AX370"/>
      <c r="AY370"/>
    </row>
    <row r="371" spans="11:51">
      <c r="K371"/>
      <c r="M371"/>
      <c r="N371"/>
      <c r="AW371"/>
      <c r="AX371"/>
      <c r="AY371"/>
    </row>
    <row r="372" spans="11:51">
      <c r="K372"/>
      <c r="M372"/>
      <c r="N372"/>
      <c r="AW372"/>
      <c r="AX372"/>
      <c r="AY372"/>
    </row>
    <row r="373" spans="11:51">
      <c r="K373"/>
      <c r="M373"/>
      <c r="N373"/>
      <c r="AW373"/>
      <c r="AX373"/>
      <c r="AY373"/>
    </row>
    <row r="374" spans="11:51">
      <c r="K374"/>
      <c r="M374"/>
      <c r="N374"/>
      <c r="AW374"/>
      <c r="AX374"/>
      <c r="AY374"/>
    </row>
    <row r="375" spans="11:51">
      <c r="K375"/>
      <c r="M375"/>
      <c r="N375"/>
      <c r="AW375"/>
      <c r="AX375"/>
      <c r="AY375"/>
    </row>
    <row r="376" spans="11:51">
      <c r="K376"/>
      <c r="M376"/>
      <c r="N376"/>
      <c r="AW376"/>
      <c r="AX376"/>
      <c r="AY376"/>
    </row>
    <row r="377" spans="11:51">
      <c r="K377"/>
      <c r="M377"/>
      <c r="N377"/>
      <c r="AW377"/>
      <c r="AX377"/>
      <c r="AY377"/>
    </row>
    <row r="378" spans="11:51">
      <c r="K378"/>
      <c r="M378"/>
      <c r="N378"/>
      <c r="AW378"/>
      <c r="AX378"/>
      <c r="AY378"/>
    </row>
    <row r="379" spans="11:51">
      <c r="K379"/>
      <c r="M379"/>
      <c r="N379"/>
      <c r="AW379"/>
      <c r="AX379"/>
      <c r="AY379"/>
    </row>
    <row r="380" spans="11:51">
      <c r="K380"/>
      <c r="M380"/>
      <c r="N380"/>
      <c r="AW380"/>
      <c r="AX380"/>
      <c r="AY380"/>
    </row>
    <row r="381" spans="11:51">
      <c r="K381"/>
      <c r="M381"/>
      <c r="N381"/>
      <c r="AW381"/>
      <c r="AX381"/>
      <c r="AY381"/>
    </row>
    <row r="382" spans="11:51">
      <c r="K382"/>
      <c r="M382"/>
      <c r="N382"/>
      <c r="AW382"/>
      <c r="AX382"/>
      <c r="AY382"/>
    </row>
    <row r="383" spans="11:51">
      <c r="K383"/>
      <c r="M383"/>
      <c r="N383"/>
      <c r="AW383"/>
      <c r="AX383"/>
      <c r="AY383"/>
    </row>
    <row r="384" spans="11:51">
      <c r="K384"/>
      <c r="M384"/>
      <c r="N384"/>
      <c r="AW384"/>
      <c r="AX384"/>
      <c r="AY384"/>
    </row>
    <row r="385" spans="11:51">
      <c r="K385"/>
      <c r="M385"/>
      <c r="N385"/>
      <c r="AW385"/>
      <c r="AX385"/>
      <c r="AY385"/>
    </row>
    <row r="386" spans="11:51">
      <c r="K386"/>
      <c r="M386"/>
      <c r="N386"/>
      <c r="AW386"/>
      <c r="AX386"/>
      <c r="AY386"/>
    </row>
    <row r="387" spans="11:51">
      <c r="K387"/>
      <c r="M387"/>
      <c r="N387"/>
      <c r="AW387"/>
      <c r="AX387"/>
      <c r="AY387"/>
    </row>
    <row r="388" spans="11:51">
      <c r="K388"/>
      <c r="M388"/>
      <c r="N388"/>
      <c r="AW388"/>
      <c r="AX388"/>
      <c r="AY388"/>
    </row>
    <row r="389" spans="11:51">
      <c r="K389"/>
      <c r="M389"/>
      <c r="N389"/>
      <c r="AW389"/>
      <c r="AX389"/>
      <c r="AY389"/>
    </row>
    <row r="390" spans="11:51">
      <c r="K390"/>
      <c r="M390"/>
      <c r="N390"/>
      <c r="AW390"/>
      <c r="AX390"/>
      <c r="AY390"/>
    </row>
    <row r="391" spans="11:51">
      <c r="K391"/>
      <c r="M391"/>
      <c r="N391"/>
      <c r="AW391"/>
      <c r="AX391"/>
      <c r="AY391"/>
    </row>
    <row r="392" spans="11:51">
      <c r="K392"/>
      <c r="M392"/>
      <c r="N392"/>
      <c r="AW392"/>
      <c r="AX392"/>
      <c r="AY392"/>
    </row>
    <row r="393" spans="11:51">
      <c r="K393"/>
      <c r="M393"/>
      <c r="N393"/>
      <c r="AW393"/>
      <c r="AX393"/>
      <c r="AY393"/>
    </row>
    <row r="394" spans="11:51">
      <c r="K394"/>
      <c r="M394"/>
      <c r="N394"/>
      <c r="AW394"/>
      <c r="AX394"/>
      <c r="AY394"/>
    </row>
    <row r="395" spans="11:51">
      <c r="K395"/>
      <c r="M395"/>
      <c r="N395"/>
      <c r="AW395"/>
      <c r="AX395"/>
      <c r="AY395"/>
    </row>
    <row r="396" spans="11:51">
      <c r="K396"/>
      <c r="M396"/>
      <c r="N396"/>
      <c r="AW396"/>
      <c r="AX396"/>
      <c r="AY396"/>
    </row>
    <row r="397" spans="11:51">
      <c r="K397"/>
      <c r="M397"/>
      <c r="N397"/>
      <c r="AW397"/>
      <c r="AX397"/>
      <c r="AY397"/>
    </row>
    <row r="398" spans="11:51">
      <c r="K398"/>
      <c r="M398"/>
      <c r="N398"/>
      <c r="AW398"/>
      <c r="AX398"/>
      <c r="AY398"/>
    </row>
    <row r="399" spans="11:51">
      <c r="K399"/>
      <c r="M399"/>
      <c r="N399"/>
      <c r="AW399"/>
      <c r="AX399"/>
      <c r="AY399"/>
    </row>
    <row r="400" spans="11:51">
      <c r="K400"/>
      <c r="M400"/>
      <c r="N400"/>
      <c r="AW400"/>
      <c r="AX400"/>
      <c r="AY400"/>
    </row>
    <row r="401" spans="11:51">
      <c r="K401"/>
      <c r="M401"/>
      <c r="N401"/>
      <c r="AW401"/>
      <c r="AX401"/>
      <c r="AY401"/>
    </row>
    <row r="402" spans="11:51">
      <c r="K402"/>
      <c r="M402"/>
      <c r="N402"/>
      <c r="AW402"/>
      <c r="AX402"/>
      <c r="AY402"/>
    </row>
    <row r="403" spans="11:51">
      <c r="K403"/>
      <c r="M403"/>
      <c r="N403"/>
      <c r="AW403"/>
      <c r="AX403"/>
      <c r="AY403"/>
    </row>
    <row r="404" spans="11:51">
      <c r="K404"/>
      <c r="M404"/>
      <c r="N404"/>
      <c r="AW404"/>
      <c r="AX404"/>
      <c r="AY404"/>
    </row>
    <row r="405" spans="11:51">
      <c r="K405"/>
      <c r="M405"/>
      <c r="N405"/>
      <c r="AW405"/>
      <c r="AX405"/>
      <c r="AY405"/>
    </row>
    <row r="406" spans="11:51">
      <c r="K406"/>
      <c r="M406"/>
      <c r="N406"/>
      <c r="AW406"/>
      <c r="AX406"/>
      <c r="AY406"/>
    </row>
    <row r="407" spans="11:51">
      <c r="K407"/>
      <c r="M407"/>
      <c r="N407"/>
      <c r="AW407"/>
      <c r="AX407"/>
      <c r="AY407"/>
    </row>
    <row r="408" spans="11:51">
      <c r="K408"/>
      <c r="M408"/>
      <c r="N408"/>
      <c r="AW408"/>
      <c r="AX408"/>
      <c r="AY408"/>
    </row>
    <row r="409" spans="11:51">
      <c r="K409"/>
      <c r="M409"/>
      <c r="N409"/>
      <c r="AW409"/>
      <c r="AX409"/>
      <c r="AY409"/>
    </row>
    <row r="410" spans="11:51">
      <c r="K410"/>
      <c r="M410"/>
      <c r="N410"/>
      <c r="AW410"/>
      <c r="AX410"/>
      <c r="AY410"/>
    </row>
    <row r="411" spans="11:51">
      <c r="K411"/>
      <c r="M411"/>
      <c r="N411"/>
      <c r="AW411"/>
      <c r="AX411"/>
      <c r="AY411"/>
    </row>
    <row r="412" spans="11:51">
      <c r="K412"/>
      <c r="M412"/>
      <c r="N412"/>
      <c r="AW412"/>
      <c r="AX412"/>
      <c r="AY412"/>
    </row>
    <row r="413" spans="11:51">
      <c r="K413"/>
      <c r="M413"/>
      <c r="N413"/>
      <c r="AW413"/>
      <c r="AX413"/>
      <c r="AY413"/>
    </row>
    <row r="414" spans="11:51">
      <c r="K414"/>
      <c r="M414"/>
      <c r="N414"/>
      <c r="AW414"/>
      <c r="AX414"/>
      <c r="AY414"/>
    </row>
    <row r="415" spans="11:51">
      <c r="K415"/>
      <c r="M415"/>
      <c r="N415"/>
      <c r="AW415"/>
      <c r="AX415"/>
      <c r="AY415"/>
    </row>
    <row r="416" spans="11:51">
      <c r="K416"/>
      <c r="M416"/>
      <c r="N416"/>
      <c r="AW416"/>
      <c r="AX416"/>
      <c r="AY416"/>
    </row>
    <row r="417" spans="11:51">
      <c r="K417"/>
      <c r="M417"/>
      <c r="N417"/>
      <c r="AW417"/>
      <c r="AX417"/>
      <c r="AY417"/>
    </row>
    <row r="418" spans="11:51">
      <c r="K418"/>
      <c r="M418"/>
      <c r="N418"/>
      <c r="AW418"/>
      <c r="AX418"/>
      <c r="AY418"/>
    </row>
    <row r="419" spans="11:51">
      <c r="K419"/>
      <c r="M419"/>
      <c r="N419"/>
      <c r="AW419"/>
      <c r="AX419"/>
      <c r="AY419"/>
    </row>
    <row r="420" spans="11:51">
      <c r="K420"/>
      <c r="M420"/>
      <c r="N420"/>
      <c r="AW420"/>
      <c r="AX420"/>
      <c r="AY420"/>
    </row>
    <row r="421" spans="11:51">
      <c r="K421"/>
      <c r="M421"/>
      <c r="N421"/>
      <c r="AW421"/>
      <c r="AX421"/>
      <c r="AY421"/>
    </row>
    <row r="422" spans="11:51">
      <c r="K422"/>
      <c r="M422"/>
      <c r="N422"/>
      <c r="AW422"/>
      <c r="AX422"/>
      <c r="AY422"/>
    </row>
    <row r="423" spans="11:51">
      <c r="K423"/>
      <c r="M423"/>
      <c r="N423"/>
      <c r="AW423"/>
      <c r="AX423"/>
      <c r="AY423"/>
    </row>
    <row r="424" spans="11:51">
      <c r="K424"/>
      <c r="M424"/>
      <c r="N424"/>
      <c r="AW424"/>
      <c r="AX424"/>
      <c r="AY424"/>
    </row>
    <row r="425" spans="11:51">
      <c r="K425"/>
      <c r="M425"/>
      <c r="N425"/>
      <c r="AW425"/>
      <c r="AX425"/>
      <c r="AY425"/>
    </row>
    <row r="426" spans="11:51">
      <c r="K426"/>
      <c r="M426"/>
      <c r="N426"/>
      <c r="AW426"/>
      <c r="AX426"/>
      <c r="AY426"/>
    </row>
    <row r="427" spans="11:51">
      <c r="K427"/>
      <c r="M427"/>
      <c r="N427"/>
      <c r="AW427"/>
      <c r="AX427"/>
      <c r="AY427"/>
    </row>
    <row r="428" spans="11:51">
      <c r="K428"/>
      <c r="M428"/>
      <c r="N428"/>
      <c r="AW428"/>
      <c r="AX428"/>
      <c r="AY428"/>
    </row>
    <row r="429" spans="11:51">
      <c r="K429"/>
      <c r="M429"/>
      <c r="N429"/>
      <c r="AW429"/>
      <c r="AX429"/>
      <c r="AY429"/>
    </row>
    <row r="430" spans="11:51">
      <c r="K430"/>
      <c r="M430"/>
      <c r="N430"/>
      <c r="AW430"/>
      <c r="AX430"/>
      <c r="AY430"/>
    </row>
    <row r="431" spans="11:51">
      <c r="K431"/>
      <c r="M431"/>
      <c r="N431"/>
      <c r="AW431"/>
      <c r="AX431"/>
      <c r="AY431"/>
    </row>
    <row r="432" spans="11:51">
      <c r="K432"/>
      <c r="M432"/>
      <c r="N432"/>
      <c r="AW432"/>
      <c r="AX432"/>
      <c r="AY432"/>
    </row>
    <row r="433" spans="11:51">
      <c r="K433"/>
      <c r="M433"/>
      <c r="N433"/>
      <c r="AW433"/>
      <c r="AX433"/>
      <c r="AY433"/>
    </row>
    <row r="434" spans="11:51">
      <c r="K434"/>
      <c r="M434"/>
      <c r="N434"/>
      <c r="AW434"/>
      <c r="AX434"/>
      <c r="AY434"/>
    </row>
    <row r="435" spans="11:51">
      <c r="K435"/>
      <c r="M435"/>
      <c r="N435"/>
      <c r="AW435"/>
      <c r="AX435"/>
      <c r="AY435"/>
    </row>
    <row r="436" spans="11:51">
      <c r="K436"/>
      <c r="M436"/>
      <c r="N436"/>
      <c r="AW436"/>
      <c r="AX436"/>
      <c r="AY436"/>
    </row>
    <row r="437" spans="11:51">
      <c r="K437"/>
      <c r="M437"/>
      <c r="N437"/>
      <c r="AW437"/>
      <c r="AX437"/>
      <c r="AY437"/>
    </row>
    <row r="438" spans="11:51">
      <c r="K438"/>
      <c r="M438"/>
      <c r="N438"/>
      <c r="AW438"/>
      <c r="AX438"/>
      <c r="AY438"/>
    </row>
    <row r="439" spans="11:51">
      <c r="K439"/>
      <c r="M439"/>
      <c r="N439"/>
      <c r="AW439"/>
      <c r="AX439"/>
      <c r="AY439"/>
    </row>
    <row r="440" spans="11:51">
      <c r="K440"/>
      <c r="M440"/>
      <c r="N440"/>
      <c r="AW440"/>
      <c r="AX440"/>
      <c r="AY440"/>
    </row>
    <row r="441" spans="11:51">
      <c r="K441"/>
      <c r="M441"/>
      <c r="N441"/>
      <c r="AW441"/>
      <c r="AX441"/>
      <c r="AY441"/>
    </row>
    <row r="442" spans="11:51">
      <c r="K442"/>
      <c r="M442"/>
      <c r="N442"/>
      <c r="AW442"/>
      <c r="AX442"/>
      <c r="AY442"/>
    </row>
    <row r="443" spans="11:51">
      <c r="K443"/>
      <c r="M443"/>
      <c r="N443"/>
      <c r="AW443"/>
      <c r="AX443"/>
      <c r="AY443"/>
    </row>
    <row r="444" spans="11:51">
      <c r="K444"/>
      <c r="M444"/>
      <c r="N444"/>
      <c r="AW444"/>
      <c r="AX444"/>
      <c r="AY444"/>
    </row>
    <row r="445" spans="11:51">
      <c r="K445"/>
      <c r="M445"/>
      <c r="N445"/>
      <c r="AW445"/>
      <c r="AX445"/>
      <c r="AY445"/>
    </row>
    <row r="446" spans="11:51">
      <c r="K446"/>
      <c r="M446"/>
      <c r="N446"/>
      <c r="AW446"/>
      <c r="AX446"/>
      <c r="AY446"/>
    </row>
    <row r="447" spans="11:51">
      <c r="K447"/>
      <c r="M447"/>
      <c r="N447"/>
      <c r="AW447"/>
      <c r="AX447"/>
      <c r="AY447"/>
    </row>
    <row r="448" spans="11:51">
      <c r="K448"/>
      <c r="M448"/>
      <c r="N448"/>
      <c r="AW448"/>
      <c r="AX448"/>
      <c r="AY448"/>
    </row>
    <row r="449" spans="11:51">
      <c r="K449"/>
      <c r="M449"/>
      <c r="N449"/>
      <c r="AW449"/>
      <c r="AX449"/>
      <c r="AY449"/>
    </row>
    <row r="450" spans="11:51">
      <c r="K450"/>
      <c r="M450"/>
      <c r="N450"/>
      <c r="AW450"/>
      <c r="AX450"/>
      <c r="AY450"/>
    </row>
    <row r="451" spans="11:51">
      <c r="K451"/>
      <c r="M451"/>
      <c r="N451"/>
      <c r="AW451"/>
      <c r="AX451"/>
      <c r="AY451"/>
    </row>
    <row r="452" spans="11:51">
      <c r="K452"/>
      <c r="M452"/>
      <c r="N452"/>
      <c r="AW452"/>
      <c r="AX452"/>
      <c r="AY452"/>
    </row>
    <row r="453" spans="11:51">
      <c r="K453"/>
      <c r="M453"/>
      <c r="N453"/>
      <c r="AW453"/>
      <c r="AX453"/>
      <c r="AY453"/>
    </row>
    <row r="454" spans="11:51">
      <c r="K454"/>
      <c r="M454"/>
      <c r="N454"/>
      <c r="AW454"/>
      <c r="AX454"/>
      <c r="AY454"/>
    </row>
    <row r="455" spans="11:51">
      <c r="K455"/>
      <c r="M455"/>
      <c r="N455"/>
      <c r="AW455"/>
      <c r="AX455"/>
      <c r="AY455"/>
    </row>
    <row r="456" spans="11:51">
      <c r="K456"/>
      <c r="M456"/>
      <c r="N456"/>
      <c r="AW456"/>
      <c r="AX456"/>
      <c r="AY456"/>
    </row>
    <row r="457" spans="11:51">
      <c r="K457"/>
      <c r="M457"/>
      <c r="N457"/>
      <c r="AW457"/>
      <c r="AX457"/>
      <c r="AY457"/>
    </row>
    <row r="458" spans="11:51">
      <c r="K458"/>
      <c r="M458"/>
      <c r="N458"/>
      <c r="AW458"/>
      <c r="AX458"/>
      <c r="AY458"/>
    </row>
    <row r="459" spans="11:51">
      <c r="K459"/>
      <c r="M459"/>
      <c r="N459"/>
      <c r="AW459"/>
      <c r="AX459"/>
      <c r="AY459"/>
    </row>
    <row r="460" spans="11:51">
      <c r="K460"/>
      <c r="M460"/>
      <c r="N460"/>
      <c r="AW460"/>
      <c r="AX460"/>
      <c r="AY460"/>
    </row>
    <row r="461" spans="11:51">
      <c r="K461"/>
      <c r="M461"/>
      <c r="N461"/>
      <c r="AW461"/>
      <c r="AX461"/>
      <c r="AY461"/>
    </row>
    <row r="462" spans="11:51">
      <c r="K462"/>
      <c r="M462"/>
      <c r="N462"/>
      <c r="AW462"/>
      <c r="AX462"/>
      <c r="AY462"/>
    </row>
    <row r="463" spans="11:51">
      <c r="K463"/>
      <c r="M463"/>
      <c r="N463"/>
      <c r="AW463"/>
      <c r="AX463"/>
      <c r="AY463"/>
    </row>
    <row r="464" spans="11:51">
      <c r="K464"/>
      <c r="M464"/>
      <c r="N464"/>
      <c r="AW464"/>
      <c r="AX464"/>
      <c r="AY464"/>
    </row>
    <row r="465" spans="11:51">
      <c r="K465"/>
      <c r="M465"/>
      <c r="N465"/>
      <c r="AW465"/>
      <c r="AX465"/>
      <c r="AY465"/>
    </row>
    <row r="466" spans="11:51">
      <c r="K466"/>
      <c r="M466"/>
      <c r="N466"/>
      <c r="AW466"/>
      <c r="AX466"/>
      <c r="AY466"/>
    </row>
    <row r="467" spans="11:51">
      <c r="K467"/>
      <c r="M467"/>
      <c r="N467"/>
      <c r="AW467"/>
      <c r="AX467"/>
      <c r="AY467"/>
    </row>
    <row r="468" spans="11:51">
      <c r="K468"/>
      <c r="M468"/>
      <c r="N468"/>
      <c r="AW468"/>
      <c r="AX468"/>
      <c r="AY468"/>
    </row>
    <row r="469" spans="11:51">
      <c r="K469"/>
      <c r="M469"/>
      <c r="N469"/>
      <c r="AW469"/>
      <c r="AX469"/>
      <c r="AY469"/>
    </row>
    <row r="470" spans="11:51">
      <c r="K470"/>
      <c r="M470"/>
      <c r="N470"/>
      <c r="AW470"/>
      <c r="AX470"/>
      <c r="AY470"/>
    </row>
    <row r="471" spans="11:51">
      <c r="K471"/>
      <c r="M471"/>
      <c r="N471"/>
      <c r="AW471"/>
      <c r="AX471"/>
      <c r="AY471"/>
    </row>
    <row r="472" spans="11:51">
      <c r="K472"/>
      <c r="M472"/>
      <c r="N472"/>
      <c r="AW472"/>
      <c r="AX472"/>
      <c r="AY472"/>
    </row>
    <row r="473" spans="11:51">
      <c r="K473"/>
      <c r="M473"/>
      <c r="N473"/>
      <c r="AW473"/>
      <c r="AX473"/>
      <c r="AY473"/>
    </row>
    <row r="474" spans="11:51">
      <c r="K474"/>
      <c r="M474"/>
      <c r="N474"/>
      <c r="AW474"/>
      <c r="AX474"/>
      <c r="AY474"/>
    </row>
    <row r="475" spans="11:51">
      <c r="K475"/>
      <c r="M475"/>
      <c r="N475"/>
      <c r="AW475"/>
      <c r="AX475"/>
      <c r="AY475"/>
    </row>
    <row r="476" spans="11:51">
      <c r="K476"/>
      <c r="M476"/>
      <c r="N476"/>
      <c r="AW476"/>
      <c r="AX476"/>
      <c r="AY476"/>
    </row>
    <row r="477" spans="11:51">
      <c r="K477"/>
      <c r="M477"/>
      <c r="N477"/>
      <c r="AW477"/>
      <c r="AX477"/>
      <c r="AY477"/>
    </row>
    <row r="478" spans="11:51">
      <c r="K478"/>
      <c r="M478"/>
      <c r="N478"/>
      <c r="AW478"/>
      <c r="AX478"/>
      <c r="AY478"/>
    </row>
    <row r="479" spans="11:51">
      <c r="K479"/>
      <c r="M479"/>
      <c r="N479"/>
      <c r="AW479"/>
      <c r="AX479"/>
      <c r="AY479"/>
    </row>
    <row r="480" spans="11:51">
      <c r="K480"/>
      <c r="M480"/>
      <c r="N480"/>
      <c r="AW480"/>
      <c r="AX480"/>
      <c r="AY480"/>
    </row>
    <row r="481" spans="11:51">
      <c r="K481"/>
      <c r="M481"/>
      <c r="N481"/>
      <c r="AW481"/>
      <c r="AX481"/>
      <c r="AY481"/>
    </row>
    <row r="482" spans="11:51">
      <c r="K482"/>
      <c r="M482"/>
      <c r="N482"/>
      <c r="AW482"/>
      <c r="AX482"/>
      <c r="AY482"/>
    </row>
    <row r="483" spans="11:51">
      <c r="K483"/>
      <c r="M483"/>
      <c r="N483"/>
      <c r="AW483"/>
      <c r="AX483"/>
      <c r="AY483"/>
    </row>
    <row r="484" spans="11:51">
      <c r="K484"/>
      <c r="M484"/>
      <c r="N484"/>
      <c r="AW484"/>
      <c r="AX484"/>
      <c r="AY484"/>
    </row>
    <row r="485" spans="11:51">
      <c r="K485"/>
      <c r="M485"/>
      <c r="N485"/>
      <c r="AW485"/>
      <c r="AX485"/>
      <c r="AY485"/>
    </row>
    <row r="486" spans="11:51">
      <c r="K486"/>
      <c r="M486"/>
      <c r="N486"/>
      <c r="AW486"/>
      <c r="AX486"/>
      <c r="AY486"/>
    </row>
    <row r="487" spans="11:51">
      <c r="K487"/>
      <c r="M487"/>
      <c r="N487"/>
      <c r="AW487"/>
      <c r="AX487"/>
      <c r="AY487"/>
    </row>
    <row r="488" spans="11:51">
      <c r="K488"/>
      <c r="M488"/>
      <c r="N488"/>
      <c r="AW488"/>
      <c r="AX488"/>
      <c r="AY488"/>
    </row>
    <row r="489" spans="11:51">
      <c r="K489"/>
      <c r="M489"/>
      <c r="N489"/>
      <c r="AW489"/>
      <c r="AX489"/>
      <c r="AY489"/>
    </row>
    <row r="490" spans="11:51">
      <c r="K490"/>
      <c r="M490"/>
      <c r="N490"/>
      <c r="AW490"/>
      <c r="AX490"/>
      <c r="AY490"/>
    </row>
    <row r="491" spans="11:51">
      <c r="K491"/>
      <c r="M491"/>
      <c r="N491"/>
      <c r="AW491"/>
      <c r="AX491"/>
      <c r="AY491"/>
    </row>
    <row r="492" spans="11:51">
      <c r="K492"/>
      <c r="M492"/>
      <c r="N492"/>
      <c r="AW492"/>
      <c r="AX492"/>
      <c r="AY492"/>
    </row>
    <row r="493" spans="11:51">
      <c r="K493"/>
      <c r="M493"/>
      <c r="N493"/>
      <c r="AW493"/>
      <c r="AX493"/>
      <c r="AY493"/>
    </row>
    <row r="494" spans="11:51">
      <c r="K494"/>
      <c r="M494"/>
      <c r="N494"/>
      <c r="AW494"/>
      <c r="AX494"/>
      <c r="AY494"/>
    </row>
    <row r="495" spans="11:51">
      <c r="K495"/>
      <c r="M495"/>
      <c r="N495"/>
      <c r="AW495"/>
      <c r="AX495"/>
      <c r="AY495"/>
    </row>
    <row r="496" spans="11:51">
      <c r="K496"/>
      <c r="M496"/>
      <c r="N496"/>
      <c r="AW496"/>
      <c r="AX496"/>
      <c r="AY496"/>
    </row>
    <row r="497" spans="11:51">
      <c r="K497"/>
      <c r="M497"/>
      <c r="N497"/>
      <c r="AW497"/>
      <c r="AX497"/>
      <c r="AY497"/>
    </row>
    <row r="498" spans="11:51">
      <c r="K498"/>
      <c r="M498"/>
      <c r="N498"/>
      <c r="AW498"/>
      <c r="AX498"/>
      <c r="AY498"/>
    </row>
    <row r="499" spans="11:51">
      <c r="K499"/>
      <c r="M499"/>
      <c r="N499"/>
      <c r="AW499"/>
      <c r="AX499"/>
      <c r="AY499"/>
    </row>
    <row r="500" spans="11:51">
      <c r="K500"/>
      <c r="M500"/>
      <c r="N500"/>
      <c r="AW500"/>
      <c r="AX500"/>
      <c r="AY500"/>
    </row>
    <row r="501" spans="11:51">
      <c r="K501"/>
      <c r="M501"/>
      <c r="N501"/>
      <c r="AW501"/>
      <c r="AX501"/>
      <c r="AY501"/>
    </row>
    <row r="502" spans="11:51">
      <c r="K502"/>
      <c r="M502"/>
      <c r="N502"/>
      <c r="AW502"/>
      <c r="AX502"/>
      <c r="AY502"/>
    </row>
    <row r="503" spans="11:51">
      <c r="K503"/>
      <c r="M503"/>
      <c r="N503"/>
      <c r="AW503"/>
      <c r="AX503"/>
      <c r="AY503"/>
    </row>
    <row r="504" spans="11:51">
      <c r="K504"/>
      <c r="M504"/>
      <c r="N504"/>
      <c r="AW504"/>
      <c r="AX504"/>
      <c r="AY504"/>
    </row>
    <row r="505" spans="11:51">
      <c r="K505"/>
      <c r="M505"/>
      <c r="N505"/>
      <c r="AW505"/>
      <c r="AX505"/>
      <c r="AY505"/>
    </row>
    <row r="506" spans="11:51">
      <c r="K506"/>
      <c r="M506"/>
      <c r="N506"/>
      <c r="AW506"/>
      <c r="AX506"/>
      <c r="AY506"/>
    </row>
    <row r="507" spans="11:51">
      <c r="K507"/>
      <c r="M507"/>
      <c r="N507"/>
      <c r="AW507"/>
      <c r="AX507"/>
      <c r="AY507"/>
    </row>
    <row r="508" spans="11:51">
      <c r="K508"/>
      <c r="M508"/>
      <c r="N508"/>
      <c r="AW508"/>
      <c r="AX508"/>
      <c r="AY508"/>
    </row>
    <row r="509" spans="11:51">
      <c r="K509"/>
      <c r="M509"/>
      <c r="N509"/>
      <c r="AW509"/>
      <c r="AX509"/>
      <c r="AY509"/>
    </row>
    <row r="510" spans="11:51">
      <c r="K510"/>
      <c r="M510"/>
      <c r="N510"/>
      <c r="AW510"/>
      <c r="AX510"/>
      <c r="AY510"/>
    </row>
    <row r="511" spans="11:51">
      <c r="K511"/>
      <c r="M511"/>
      <c r="N511"/>
      <c r="AW511"/>
      <c r="AX511"/>
      <c r="AY511"/>
    </row>
    <row r="512" spans="11:51">
      <c r="K512"/>
      <c r="M512"/>
      <c r="N512"/>
      <c r="AW512"/>
      <c r="AX512"/>
      <c r="AY512"/>
    </row>
    <row r="513" spans="11:51">
      <c r="K513"/>
      <c r="M513"/>
      <c r="N513"/>
      <c r="AW513"/>
      <c r="AX513"/>
      <c r="AY513"/>
    </row>
    <row r="514" spans="11:51">
      <c r="K514"/>
      <c r="M514"/>
      <c r="N514"/>
      <c r="AW514"/>
      <c r="AX514"/>
      <c r="AY514"/>
    </row>
    <row r="515" spans="11:51">
      <c r="K515"/>
      <c r="M515"/>
      <c r="N515"/>
      <c r="AW515"/>
      <c r="AX515"/>
      <c r="AY515"/>
    </row>
    <row r="516" spans="11:51">
      <c r="K516"/>
      <c r="M516"/>
      <c r="N516"/>
      <c r="AW516"/>
      <c r="AX516"/>
      <c r="AY516"/>
    </row>
    <row r="517" spans="11:51">
      <c r="K517"/>
      <c r="M517"/>
      <c r="N517"/>
      <c r="AW517"/>
      <c r="AX517"/>
      <c r="AY517"/>
    </row>
    <row r="518" spans="11:51">
      <c r="K518"/>
      <c r="M518"/>
      <c r="N518"/>
      <c r="AW518"/>
      <c r="AX518"/>
      <c r="AY518"/>
    </row>
    <row r="519" spans="11:51">
      <c r="K519"/>
      <c r="M519"/>
      <c r="N519"/>
      <c r="AW519"/>
      <c r="AX519"/>
      <c r="AY519"/>
    </row>
    <row r="520" spans="11:51">
      <c r="K520"/>
      <c r="M520"/>
      <c r="N520"/>
      <c r="AW520"/>
      <c r="AX520"/>
      <c r="AY520"/>
    </row>
    <row r="521" spans="11:51">
      <c r="K521"/>
      <c r="M521"/>
      <c r="N521"/>
      <c r="AW521"/>
      <c r="AX521"/>
      <c r="AY521"/>
    </row>
    <row r="522" spans="11:51">
      <c r="K522"/>
      <c r="M522"/>
      <c r="N522"/>
      <c r="AW522"/>
      <c r="AX522"/>
      <c r="AY522"/>
    </row>
    <row r="523" spans="11:51">
      <c r="K523"/>
      <c r="M523"/>
      <c r="N523"/>
      <c r="AW523"/>
      <c r="AX523"/>
      <c r="AY523"/>
    </row>
    <row r="524" spans="11:51">
      <c r="K524"/>
      <c r="M524"/>
      <c r="N524"/>
      <c r="AW524"/>
      <c r="AX524"/>
      <c r="AY524"/>
    </row>
    <row r="525" spans="11:51">
      <c r="K525"/>
      <c r="M525"/>
      <c r="N525"/>
      <c r="AW525"/>
      <c r="AX525"/>
      <c r="AY525"/>
    </row>
    <row r="526" spans="11:51">
      <c r="K526"/>
      <c r="M526"/>
      <c r="N526"/>
      <c r="AW526"/>
      <c r="AX526"/>
      <c r="AY526"/>
    </row>
    <row r="527" spans="11:51">
      <c r="K527"/>
      <c r="M527"/>
      <c r="N527"/>
      <c r="AW527"/>
      <c r="AX527"/>
      <c r="AY527"/>
    </row>
    <row r="528" spans="11:51">
      <c r="K528"/>
      <c r="M528"/>
      <c r="N528"/>
      <c r="AW528"/>
      <c r="AX528"/>
      <c r="AY528"/>
    </row>
    <row r="529" spans="11:51">
      <c r="K529"/>
      <c r="M529"/>
      <c r="N529"/>
      <c r="AW529"/>
      <c r="AX529"/>
      <c r="AY529"/>
    </row>
    <row r="530" spans="11:51">
      <c r="K530"/>
      <c r="M530"/>
      <c r="N530"/>
      <c r="AW530"/>
      <c r="AX530"/>
      <c r="AY530"/>
    </row>
    <row r="531" spans="11:51">
      <c r="K531"/>
      <c r="M531"/>
      <c r="N531"/>
      <c r="AW531"/>
      <c r="AX531"/>
      <c r="AY531"/>
    </row>
    <row r="532" spans="11:51">
      <c r="K532"/>
      <c r="M532"/>
      <c r="N532"/>
      <c r="AW532"/>
      <c r="AX532"/>
      <c r="AY532"/>
    </row>
    <row r="533" spans="11:51">
      <c r="K533"/>
      <c r="M533"/>
      <c r="N533"/>
      <c r="AW533"/>
      <c r="AX533"/>
      <c r="AY533"/>
    </row>
    <row r="534" spans="11:51">
      <c r="K534"/>
      <c r="M534"/>
      <c r="N534"/>
      <c r="AW534"/>
      <c r="AX534"/>
      <c r="AY534"/>
    </row>
    <row r="535" spans="11:51">
      <c r="K535"/>
      <c r="M535"/>
      <c r="N535"/>
      <c r="AW535"/>
      <c r="AX535"/>
      <c r="AY535"/>
    </row>
    <row r="536" spans="11:51">
      <c r="K536"/>
      <c r="M536"/>
      <c r="N536"/>
      <c r="AW536"/>
      <c r="AX536"/>
      <c r="AY536"/>
    </row>
    <row r="537" spans="11:51">
      <c r="K537"/>
      <c r="M537"/>
      <c r="N537"/>
      <c r="AW537"/>
      <c r="AX537"/>
      <c r="AY537"/>
    </row>
    <row r="538" spans="11:51">
      <c r="K538"/>
      <c r="M538"/>
      <c r="N538"/>
      <c r="AW538"/>
      <c r="AX538"/>
      <c r="AY538"/>
    </row>
    <row r="539" spans="11:51">
      <c r="K539"/>
      <c r="M539"/>
      <c r="N539"/>
      <c r="AW539"/>
      <c r="AX539"/>
      <c r="AY539"/>
    </row>
    <row r="540" spans="11:51">
      <c r="K540"/>
      <c r="M540"/>
      <c r="N540"/>
      <c r="AW540"/>
      <c r="AX540"/>
      <c r="AY540"/>
    </row>
    <row r="541" spans="11:51">
      <c r="K541"/>
      <c r="M541"/>
      <c r="N541"/>
      <c r="AW541"/>
      <c r="AX541"/>
      <c r="AY541"/>
    </row>
    <row r="542" spans="11:51">
      <c r="K542"/>
      <c r="M542"/>
      <c r="N542"/>
      <c r="AW542"/>
      <c r="AX542"/>
      <c r="AY542"/>
    </row>
    <row r="543" spans="11:51">
      <c r="K543"/>
      <c r="M543"/>
      <c r="N543"/>
      <c r="AW543"/>
      <c r="AX543"/>
      <c r="AY543"/>
    </row>
    <row r="544" spans="11:51">
      <c r="K544"/>
      <c r="M544"/>
      <c r="N544"/>
      <c r="AW544"/>
      <c r="AX544"/>
      <c r="AY544"/>
    </row>
    <row r="545" spans="11:51">
      <c r="K545"/>
      <c r="M545"/>
      <c r="N545"/>
      <c r="AW545"/>
      <c r="AX545"/>
      <c r="AY545"/>
    </row>
    <row r="546" spans="11:51">
      <c r="K546"/>
      <c r="M546"/>
      <c r="N546"/>
      <c r="AW546"/>
      <c r="AX546"/>
      <c r="AY546"/>
    </row>
    <row r="547" spans="11:51">
      <c r="K547"/>
      <c r="M547"/>
      <c r="N547"/>
      <c r="AW547"/>
      <c r="AX547"/>
      <c r="AY547"/>
    </row>
    <row r="548" spans="11:51">
      <c r="K548"/>
      <c r="M548"/>
      <c r="N548"/>
      <c r="AW548"/>
      <c r="AX548"/>
      <c r="AY548"/>
    </row>
    <row r="549" spans="11:51">
      <c r="K549"/>
      <c r="M549"/>
      <c r="N549"/>
      <c r="AW549"/>
      <c r="AX549"/>
      <c r="AY549"/>
    </row>
    <row r="550" spans="11:51">
      <c r="K550"/>
      <c r="M550"/>
      <c r="N550"/>
      <c r="AW550"/>
      <c r="AX550"/>
      <c r="AY550"/>
    </row>
    <row r="551" spans="11:51">
      <c r="K551"/>
      <c r="M551"/>
      <c r="N551"/>
      <c r="AW551"/>
      <c r="AX551"/>
      <c r="AY551"/>
    </row>
    <row r="552" spans="11:51">
      <c r="K552"/>
      <c r="M552"/>
      <c r="N552"/>
      <c r="AW552"/>
      <c r="AX552"/>
      <c r="AY552"/>
    </row>
    <row r="553" spans="11:51">
      <c r="K553"/>
      <c r="M553"/>
      <c r="N553"/>
      <c r="AW553"/>
      <c r="AX553"/>
      <c r="AY553"/>
    </row>
    <row r="554" spans="11:51">
      <c r="K554"/>
      <c r="M554"/>
      <c r="N554"/>
      <c r="AW554"/>
      <c r="AX554"/>
      <c r="AY554"/>
    </row>
    <row r="555" spans="11:51">
      <c r="K555"/>
      <c r="M555"/>
      <c r="N555"/>
      <c r="AW555"/>
      <c r="AX555"/>
      <c r="AY555"/>
    </row>
    <row r="556" spans="11:51">
      <c r="K556"/>
      <c r="M556"/>
      <c r="N556"/>
      <c r="AW556"/>
      <c r="AX556"/>
      <c r="AY556"/>
    </row>
    <row r="557" spans="11:51">
      <c r="K557"/>
      <c r="M557"/>
      <c r="N557"/>
      <c r="AW557"/>
      <c r="AX557"/>
      <c r="AY557"/>
    </row>
    <row r="558" spans="11:51">
      <c r="K558"/>
      <c r="M558"/>
      <c r="N558"/>
      <c r="AW558"/>
      <c r="AX558"/>
      <c r="AY558"/>
    </row>
    <row r="559" spans="11:51">
      <c r="K559"/>
      <c r="M559"/>
      <c r="N559"/>
      <c r="AW559"/>
      <c r="AX559"/>
      <c r="AY559"/>
    </row>
    <row r="560" spans="11:51">
      <c r="K560"/>
      <c r="M560"/>
      <c r="N560"/>
      <c r="AW560"/>
      <c r="AX560"/>
      <c r="AY560"/>
    </row>
    <row r="561" spans="11:51">
      <c r="K561"/>
      <c r="M561"/>
      <c r="N561"/>
      <c r="AW561"/>
      <c r="AX561"/>
      <c r="AY561"/>
    </row>
    <row r="562" spans="11:51">
      <c r="K562"/>
      <c r="M562"/>
      <c r="N562"/>
      <c r="AW562"/>
      <c r="AX562"/>
      <c r="AY562"/>
    </row>
    <row r="563" spans="11:51">
      <c r="K563"/>
      <c r="M563"/>
      <c r="N563"/>
      <c r="AW563"/>
      <c r="AX563"/>
      <c r="AY563"/>
    </row>
    <row r="564" spans="11:51">
      <c r="K564"/>
      <c r="M564"/>
      <c r="N564"/>
      <c r="AW564"/>
      <c r="AX564"/>
      <c r="AY564"/>
    </row>
    <row r="565" spans="11:51">
      <c r="K565"/>
      <c r="M565"/>
      <c r="N565"/>
      <c r="AW565"/>
      <c r="AX565"/>
      <c r="AY565"/>
    </row>
    <row r="566" spans="11:51">
      <c r="K566"/>
      <c r="M566"/>
      <c r="N566"/>
      <c r="AW566"/>
      <c r="AX566"/>
      <c r="AY566"/>
    </row>
    <row r="567" spans="11:51">
      <c r="K567"/>
      <c r="M567"/>
      <c r="N567"/>
      <c r="AW567"/>
      <c r="AX567"/>
      <c r="AY567"/>
    </row>
    <row r="568" spans="11:51">
      <c r="K568"/>
      <c r="M568"/>
      <c r="N568"/>
      <c r="AW568"/>
      <c r="AX568"/>
      <c r="AY568"/>
    </row>
    <row r="569" spans="11:51">
      <c r="K569"/>
      <c r="M569"/>
      <c r="N569"/>
      <c r="AW569"/>
      <c r="AX569"/>
      <c r="AY569"/>
    </row>
    <row r="570" spans="11:51">
      <c r="K570"/>
      <c r="M570"/>
      <c r="N570"/>
      <c r="AW570"/>
      <c r="AX570"/>
      <c r="AY570"/>
    </row>
    <row r="571" spans="11:51">
      <c r="K571"/>
      <c r="M571"/>
      <c r="N571"/>
      <c r="AW571"/>
      <c r="AX571"/>
      <c r="AY571"/>
    </row>
    <row r="572" spans="11:51">
      <c r="K572"/>
      <c r="M572"/>
      <c r="N572"/>
      <c r="AW572"/>
      <c r="AX572"/>
      <c r="AY572"/>
    </row>
    <row r="573" spans="11:51">
      <c r="K573"/>
      <c r="M573"/>
      <c r="N573"/>
      <c r="AW573"/>
      <c r="AX573"/>
      <c r="AY573"/>
    </row>
    <row r="574" spans="11:51">
      <c r="K574"/>
      <c r="M574"/>
      <c r="N574"/>
      <c r="AW574"/>
      <c r="AX574"/>
      <c r="AY574"/>
    </row>
    <row r="575" spans="11:51">
      <c r="K575"/>
      <c r="M575"/>
      <c r="N575"/>
      <c r="AW575"/>
      <c r="AX575"/>
      <c r="AY575"/>
    </row>
    <row r="576" spans="11:51">
      <c r="K576"/>
      <c r="M576"/>
      <c r="N576"/>
      <c r="AW576"/>
      <c r="AX576"/>
      <c r="AY576"/>
    </row>
    <row r="577" spans="11:51">
      <c r="K577"/>
      <c r="M577"/>
      <c r="N577"/>
      <c r="AW577"/>
      <c r="AX577"/>
      <c r="AY577"/>
    </row>
    <row r="578" spans="11:51">
      <c r="K578"/>
      <c r="M578"/>
      <c r="N578"/>
      <c r="AW578"/>
      <c r="AX578"/>
      <c r="AY578"/>
    </row>
    <row r="579" spans="11:51">
      <c r="K579"/>
      <c r="M579"/>
      <c r="N579"/>
      <c r="AW579"/>
      <c r="AX579"/>
      <c r="AY579"/>
    </row>
    <row r="580" spans="11:51">
      <c r="K580"/>
      <c r="M580"/>
      <c r="N580"/>
      <c r="AW580"/>
      <c r="AX580"/>
      <c r="AY580"/>
    </row>
    <row r="581" spans="11:51">
      <c r="K581"/>
      <c r="M581"/>
      <c r="N581"/>
      <c r="AW581"/>
      <c r="AX581"/>
      <c r="AY581"/>
    </row>
    <row r="582" spans="11:51">
      <c r="K582"/>
      <c r="M582"/>
      <c r="N582"/>
      <c r="AW582"/>
      <c r="AX582"/>
      <c r="AY582"/>
    </row>
    <row r="583" spans="11:51">
      <c r="K583"/>
      <c r="M583"/>
      <c r="N583"/>
      <c r="AW583"/>
      <c r="AX583"/>
      <c r="AY583"/>
    </row>
    <row r="584" spans="11:51">
      <c r="K584"/>
      <c r="M584"/>
      <c r="N584"/>
      <c r="AW584"/>
      <c r="AX584"/>
      <c r="AY584"/>
    </row>
    <row r="585" spans="11:51">
      <c r="K585"/>
      <c r="M585"/>
      <c r="N585"/>
      <c r="AW585"/>
      <c r="AX585"/>
      <c r="AY585"/>
    </row>
    <row r="586" spans="11:51">
      <c r="K586"/>
      <c r="M586"/>
      <c r="N586"/>
      <c r="AW586"/>
      <c r="AX586"/>
      <c r="AY586"/>
    </row>
    <row r="587" spans="11:51">
      <c r="K587"/>
      <c r="M587"/>
      <c r="N587"/>
      <c r="AW587"/>
      <c r="AX587"/>
      <c r="AY587"/>
    </row>
    <row r="588" spans="11:51">
      <c r="K588"/>
      <c r="M588"/>
      <c r="N588"/>
      <c r="AW588"/>
      <c r="AX588"/>
      <c r="AY588"/>
    </row>
    <row r="589" spans="11:51">
      <c r="K589"/>
      <c r="M589"/>
      <c r="N589"/>
      <c r="AW589"/>
      <c r="AX589"/>
      <c r="AY589"/>
    </row>
    <row r="590" spans="11:51">
      <c r="K590"/>
      <c r="M590"/>
      <c r="N590"/>
      <c r="AW590"/>
      <c r="AX590"/>
      <c r="AY590"/>
    </row>
    <row r="591" spans="11:51">
      <c r="K591"/>
      <c r="M591"/>
      <c r="N591"/>
      <c r="AW591"/>
      <c r="AX591"/>
      <c r="AY591"/>
    </row>
    <row r="592" spans="11:51">
      <c r="K592"/>
      <c r="M592"/>
      <c r="N592"/>
      <c r="AW592"/>
      <c r="AX592"/>
      <c r="AY592"/>
    </row>
    <row r="593" spans="11:51">
      <c r="K593"/>
      <c r="M593"/>
      <c r="N593"/>
      <c r="AW593"/>
      <c r="AX593"/>
      <c r="AY593"/>
    </row>
    <row r="594" spans="11:51">
      <c r="K594"/>
      <c r="M594"/>
      <c r="N594"/>
      <c r="AW594"/>
      <c r="AX594"/>
      <c r="AY594"/>
    </row>
    <row r="595" spans="11:51">
      <c r="K595"/>
      <c r="M595"/>
      <c r="N595"/>
      <c r="AW595"/>
      <c r="AX595"/>
      <c r="AY595"/>
    </row>
    <row r="596" spans="11:51">
      <c r="K596"/>
      <c r="M596"/>
      <c r="N596"/>
      <c r="AW596"/>
      <c r="AX596"/>
      <c r="AY596"/>
    </row>
    <row r="597" spans="11:51">
      <c r="K597"/>
      <c r="M597"/>
      <c r="N597"/>
      <c r="AW597"/>
      <c r="AX597"/>
      <c r="AY597"/>
    </row>
    <row r="598" spans="11:51">
      <c r="K598"/>
      <c r="M598"/>
      <c r="N598"/>
      <c r="AW598"/>
      <c r="AX598"/>
      <c r="AY598"/>
    </row>
    <row r="599" spans="11:51">
      <c r="K599"/>
      <c r="M599"/>
      <c r="N599"/>
      <c r="AW599"/>
      <c r="AX599"/>
      <c r="AY599"/>
    </row>
    <row r="600" spans="11:51">
      <c r="K600"/>
      <c r="M600"/>
      <c r="N600"/>
      <c r="AW600"/>
      <c r="AX600"/>
      <c r="AY600"/>
    </row>
    <row r="601" spans="11:51">
      <c r="K601"/>
      <c r="M601"/>
      <c r="N601"/>
      <c r="AW601"/>
      <c r="AX601"/>
      <c r="AY601"/>
    </row>
    <row r="602" spans="11:51">
      <c r="K602"/>
      <c r="M602"/>
      <c r="N602"/>
      <c r="AW602"/>
      <c r="AX602"/>
      <c r="AY602"/>
    </row>
    <row r="603" spans="11:51">
      <c r="K603"/>
      <c r="M603"/>
      <c r="N603"/>
      <c r="AW603"/>
      <c r="AX603"/>
      <c r="AY603"/>
    </row>
    <row r="604" spans="11:51">
      <c r="K604"/>
      <c r="M604"/>
      <c r="N604"/>
      <c r="AW604"/>
      <c r="AX604"/>
      <c r="AY604"/>
    </row>
    <row r="605" spans="11:51">
      <c r="K605"/>
      <c r="M605"/>
      <c r="N605"/>
      <c r="AW605"/>
      <c r="AX605"/>
      <c r="AY605"/>
    </row>
    <row r="606" spans="11:51">
      <c r="K606"/>
      <c r="M606"/>
      <c r="N606"/>
      <c r="AW606"/>
      <c r="AX606"/>
      <c r="AY606"/>
    </row>
    <row r="607" spans="11:51">
      <c r="K607"/>
      <c r="M607"/>
      <c r="N607"/>
      <c r="AW607"/>
      <c r="AX607"/>
      <c r="AY607"/>
    </row>
    <row r="608" spans="11:51">
      <c r="K608"/>
      <c r="M608"/>
      <c r="N608"/>
      <c r="AW608"/>
      <c r="AX608"/>
      <c r="AY608"/>
    </row>
    <row r="609" spans="11:51">
      <c r="K609"/>
      <c r="M609"/>
      <c r="N609"/>
      <c r="AW609"/>
      <c r="AX609"/>
      <c r="AY609"/>
    </row>
    <row r="610" spans="11:51">
      <c r="K610"/>
      <c r="M610"/>
      <c r="N610"/>
      <c r="AW610"/>
      <c r="AX610"/>
      <c r="AY610"/>
    </row>
    <row r="611" spans="11:51">
      <c r="K611"/>
      <c r="M611"/>
      <c r="N611"/>
      <c r="AW611"/>
      <c r="AX611"/>
      <c r="AY611"/>
    </row>
    <row r="612" spans="11:51">
      <c r="K612"/>
      <c r="M612"/>
      <c r="N612"/>
      <c r="AW612"/>
      <c r="AX612"/>
      <c r="AY612"/>
    </row>
    <row r="613" spans="11:51">
      <c r="K613"/>
      <c r="M613"/>
      <c r="N613"/>
      <c r="AW613"/>
      <c r="AX613"/>
      <c r="AY613"/>
    </row>
    <row r="614" spans="11:51">
      <c r="K614"/>
      <c r="M614"/>
      <c r="N614"/>
      <c r="AW614"/>
      <c r="AX614"/>
      <c r="AY614"/>
    </row>
    <row r="615" spans="11:51">
      <c r="K615"/>
      <c r="M615"/>
      <c r="N615"/>
      <c r="AW615"/>
      <c r="AX615"/>
      <c r="AY615"/>
    </row>
    <row r="616" spans="11:51">
      <c r="K616"/>
      <c r="M616"/>
      <c r="N616"/>
      <c r="AW616"/>
      <c r="AX616"/>
      <c r="AY616"/>
    </row>
    <row r="617" spans="11:51">
      <c r="K617"/>
      <c r="M617"/>
      <c r="N617"/>
      <c r="AW617"/>
      <c r="AX617"/>
      <c r="AY617"/>
    </row>
    <row r="618" spans="11:51">
      <c r="K618"/>
      <c r="M618"/>
      <c r="N618"/>
      <c r="AW618"/>
      <c r="AX618"/>
      <c r="AY618"/>
    </row>
    <row r="619" spans="11:51">
      <c r="K619"/>
      <c r="M619"/>
      <c r="N619"/>
      <c r="AW619"/>
      <c r="AX619"/>
      <c r="AY619"/>
    </row>
    <row r="620" spans="11:51">
      <c r="K620"/>
      <c r="M620"/>
      <c r="N620"/>
      <c r="AW620"/>
      <c r="AX620"/>
      <c r="AY620"/>
    </row>
    <row r="621" spans="11:51">
      <c r="K621"/>
      <c r="M621"/>
      <c r="N621"/>
      <c r="AW621"/>
      <c r="AX621"/>
      <c r="AY621"/>
    </row>
    <row r="622" spans="11:51">
      <c r="K622"/>
      <c r="M622"/>
      <c r="N622"/>
      <c r="AW622"/>
      <c r="AX622"/>
      <c r="AY622"/>
    </row>
    <row r="623" spans="11:51">
      <c r="K623"/>
      <c r="M623"/>
      <c r="N623"/>
      <c r="AW623"/>
      <c r="AX623"/>
      <c r="AY623"/>
    </row>
    <row r="624" spans="11:51">
      <c r="K624"/>
      <c r="M624"/>
      <c r="N624"/>
      <c r="AW624"/>
      <c r="AX624"/>
      <c r="AY624"/>
    </row>
    <row r="625" spans="11:51">
      <c r="K625"/>
      <c r="M625"/>
      <c r="N625"/>
      <c r="AW625"/>
      <c r="AX625"/>
      <c r="AY625"/>
    </row>
    <row r="626" spans="11:51">
      <c r="K626"/>
      <c r="M626"/>
      <c r="N626"/>
      <c r="AW626"/>
      <c r="AX626"/>
      <c r="AY626"/>
    </row>
    <row r="627" spans="11:51">
      <c r="K627"/>
      <c r="M627"/>
      <c r="N627"/>
      <c r="AW627"/>
      <c r="AX627"/>
      <c r="AY627"/>
    </row>
    <row r="628" spans="11:51">
      <c r="K628"/>
      <c r="M628"/>
      <c r="N628"/>
      <c r="AW628"/>
      <c r="AX628"/>
      <c r="AY628"/>
    </row>
    <row r="629" spans="11:51">
      <c r="K629"/>
      <c r="M629"/>
      <c r="N629"/>
      <c r="AW629"/>
      <c r="AX629"/>
      <c r="AY629"/>
    </row>
    <row r="630" spans="11:51">
      <c r="K630"/>
      <c r="M630"/>
      <c r="N630"/>
      <c r="AW630"/>
      <c r="AX630"/>
      <c r="AY630"/>
    </row>
    <row r="631" spans="11:51">
      <c r="K631"/>
      <c r="M631"/>
      <c r="N631"/>
      <c r="AW631"/>
      <c r="AX631"/>
      <c r="AY631"/>
    </row>
    <row r="632" spans="11:51">
      <c r="K632"/>
      <c r="M632"/>
      <c r="N632"/>
      <c r="AW632"/>
      <c r="AX632"/>
      <c r="AY632"/>
    </row>
    <row r="633" spans="11:51">
      <c r="K633"/>
      <c r="M633"/>
      <c r="N633"/>
      <c r="AW633"/>
      <c r="AX633"/>
      <c r="AY633"/>
    </row>
    <row r="634" spans="11:51">
      <c r="K634"/>
      <c r="M634"/>
      <c r="N634"/>
      <c r="AW634"/>
      <c r="AX634"/>
      <c r="AY634"/>
    </row>
    <row r="635" spans="11:51">
      <c r="K635"/>
      <c r="M635"/>
      <c r="N635"/>
      <c r="AW635"/>
      <c r="AX635"/>
      <c r="AY635"/>
    </row>
    <row r="636" spans="11:51">
      <c r="K636"/>
      <c r="M636"/>
      <c r="N636"/>
      <c r="AW636"/>
      <c r="AX636"/>
      <c r="AY636"/>
    </row>
    <row r="637" spans="11:51">
      <c r="K637"/>
      <c r="M637"/>
      <c r="N637"/>
      <c r="AW637"/>
      <c r="AX637"/>
      <c r="AY637"/>
    </row>
    <row r="638" spans="11:51">
      <c r="K638"/>
      <c r="M638"/>
      <c r="N638"/>
      <c r="AW638"/>
      <c r="AX638"/>
      <c r="AY638"/>
    </row>
    <row r="639" spans="11:51">
      <c r="K639"/>
      <c r="M639"/>
      <c r="N639"/>
      <c r="AW639"/>
      <c r="AX639"/>
      <c r="AY639"/>
    </row>
    <row r="640" spans="11:51">
      <c r="K640"/>
      <c r="M640"/>
      <c r="N640"/>
      <c r="AW640"/>
      <c r="AX640"/>
      <c r="AY640"/>
    </row>
    <row r="641" spans="11:51">
      <c r="K641"/>
      <c r="M641"/>
      <c r="N641"/>
      <c r="AW641"/>
      <c r="AX641"/>
      <c r="AY641"/>
    </row>
    <row r="642" spans="11:51">
      <c r="K642"/>
      <c r="M642"/>
      <c r="N642"/>
      <c r="AW642"/>
      <c r="AX642"/>
      <c r="AY642"/>
    </row>
    <row r="643" spans="11:51">
      <c r="K643"/>
      <c r="M643"/>
      <c r="N643"/>
      <c r="AW643"/>
      <c r="AX643"/>
      <c r="AY643"/>
    </row>
    <row r="644" spans="11:51">
      <c r="K644"/>
      <c r="M644"/>
      <c r="N644"/>
      <c r="AW644"/>
      <c r="AX644"/>
      <c r="AY644"/>
    </row>
    <row r="645" spans="11:51">
      <c r="K645"/>
      <c r="M645"/>
      <c r="N645"/>
      <c r="AW645"/>
      <c r="AX645"/>
      <c r="AY645"/>
    </row>
    <row r="646" spans="11:51">
      <c r="K646"/>
      <c r="M646"/>
      <c r="N646"/>
      <c r="AW646"/>
      <c r="AX646"/>
      <c r="AY646"/>
    </row>
    <row r="647" spans="11:51">
      <c r="K647"/>
      <c r="M647"/>
      <c r="N647"/>
      <c r="AW647"/>
      <c r="AX647"/>
      <c r="AY647"/>
    </row>
    <row r="648" spans="11:51">
      <c r="K648"/>
      <c r="M648"/>
      <c r="N648"/>
      <c r="AW648"/>
      <c r="AX648"/>
      <c r="AY648"/>
    </row>
    <row r="649" spans="11:51">
      <c r="K649"/>
      <c r="M649"/>
      <c r="N649"/>
      <c r="AW649"/>
      <c r="AX649"/>
      <c r="AY649"/>
    </row>
    <row r="650" spans="11:51">
      <c r="K650"/>
      <c r="M650"/>
      <c r="N650"/>
      <c r="AW650"/>
      <c r="AX650"/>
      <c r="AY650"/>
    </row>
    <row r="651" spans="11:51">
      <c r="K651"/>
      <c r="M651"/>
      <c r="N651"/>
      <c r="AW651"/>
      <c r="AX651"/>
      <c r="AY651"/>
    </row>
    <row r="652" spans="11:51">
      <c r="K652"/>
      <c r="M652"/>
      <c r="N652"/>
      <c r="AW652"/>
      <c r="AX652"/>
      <c r="AY652"/>
    </row>
    <row r="653" spans="11:51">
      <c r="K653"/>
      <c r="M653"/>
      <c r="N653"/>
      <c r="AW653"/>
      <c r="AX653"/>
      <c r="AY653"/>
    </row>
    <row r="654" spans="11:51">
      <c r="K654"/>
      <c r="M654"/>
      <c r="N654"/>
      <c r="AW654"/>
      <c r="AX654"/>
      <c r="AY654"/>
    </row>
    <row r="655" spans="11:51">
      <c r="K655"/>
      <c r="M655"/>
      <c r="N655"/>
      <c r="AW655"/>
      <c r="AX655"/>
      <c r="AY655"/>
    </row>
    <row r="656" spans="11:51">
      <c r="K656"/>
      <c r="M656"/>
      <c r="N656"/>
      <c r="AW656"/>
      <c r="AX656"/>
      <c r="AY656"/>
    </row>
    <row r="657" spans="11:51">
      <c r="K657"/>
      <c r="M657"/>
      <c r="N657"/>
      <c r="AW657"/>
      <c r="AX657"/>
      <c r="AY657"/>
    </row>
    <row r="658" spans="11:51">
      <c r="K658"/>
      <c r="M658"/>
      <c r="N658"/>
      <c r="AW658"/>
      <c r="AX658"/>
      <c r="AY658"/>
    </row>
    <row r="659" spans="11:51">
      <c r="K659"/>
      <c r="M659"/>
      <c r="N659"/>
      <c r="AW659"/>
      <c r="AX659"/>
      <c r="AY659"/>
    </row>
    <row r="660" spans="11:51">
      <c r="K660"/>
      <c r="M660"/>
      <c r="N660"/>
      <c r="AW660"/>
      <c r="AX660"/>
      <c r="AY660"/>
    </row>
    <row r="661" spans="11:51">
      <c r="K661"/>
      <c r="M661"/>
      <c r="N661"/>
      <c r="AW661"/>
      <c r="AX661"/>
      <c r="AY661"/>
    </row>
    <row r="662" spans="11:51">
      <c r="K662"/>
      <c r="M662"/>
      <c r="N662"/>
      <c r="AW662"/>
      <c r="AX662"/>
      <c r="AY662"/>
    </row>
    <row r="663" spans="11:51">
      <c r="K663"/>
      <c r="M663"/>
      <c r="N663"/>
      <c r="AW663"/>
      <c r="AX663"/>
      <c r="AY663"/>
    </row>
    <row r="664" spans="11:51">
      <c r="K664"/>
      <c r="M664"/>
      <c r="N664"/>
      <c r="AW664"/>
      <c r="AX664"/>
      <c r="AY664"/>
    </row>
    <row r="665" spans="11:51">
      <c r="K665"/>
      <c r="M665"/>
      <c r="N665"/>
      <c r="AW665"/>
      <c r="AX665"/>
      <c r="AY665"/>
    </row>
    <row r="666" spans="11:51">
      <c r="K666"/>
      <c r="M666"/>
      <c r="N666"/>
      <c r="AW666"/>
      <c r="AX666"/>
      <c r="AY666"/>
    </row>
    <row r="667" spans="11:51">
      <c r="K667"/>
      <c r="M667"/>
      <c r="N667"/>
      <c r="AW667"/>
      <c r="AX667"/>
      <c r="AY667"/>
    </row>
    <row r="668" spans="11:51">
      <c r="K668"/>
      <c r="M668"/>
      <c r="N668"/>
      <c r="AW668"/>
      <c r="AX668"/>
      <c r="AY668"/>
    </row>
    <row r="669" spans="11:51">
      <c r="K669"/>
      <c r="M669"/>
      <c r="N669"/>
      <c r="AW669"/>
      <c r="AX669"/>
      <c r="AY669"/>
    </row>
    <row r="670" spans="11:51">
      <c r="K670"/>
      <c r="M670"/>
      <c r="N670"/>
      <c r="AW670"/>
      <c r="AX670"/>
      <c r="AY670"/>
    </row>
    <row r="671" spans="11:51">
      <c r="K671"/>
      <c r="M671"/>
      <c r="N671"/>
      <c r="AW671"/>
      <c r="AX671"/>
      <c r="AY671"/>
    </row>
    <row r="672" spans="11:51">
      <c r="K672"/>
      <c r="M672"/>
      <c r="N672"/>
      <c r="AW672"/>
      <c r="AX672"/>
      <c r="AY672"/>
    </row>
    <row r="673" spans="11:51">
      <c r="K673"/>
      <c r="M673"/>
      <c r="N673"/>
      <c r="AW673"/>
      <c r="AX673"/>
      <c r="AY673"/>
    </row>
    <row r="674" spans="11:51">
      <c r="K674"/>
      <c r="M674"/>
      <c r="N674"/>
      <c r="AW674"/>
      <c r="AX674"/>
      <c r="AY674"/>
    </row>
    <row r="675" spans="11:51">
      <c r="K675"/>
      <c r="M675"/>
      <c r="N675"/>
      <c r="AW675"/>
      <c r="AX675"/>
      <c r="AY675"/>
    </row>
    <row r="676" spans="11:51">
      <c r="K676"/>
      <c r="M676"/>
      <c r="N676"/>
      <c r="AW676"/>
      <c r="AX676"/>
      <c r="AY676"/>
    </row>
    <row r="677" spans="11:51">
      <c r="K677"/>
      <c r="M677"/>
      <c r="N677"/>
      <c r="AW677"/>
      <c r="AX677"/>
      <c r="AY677"/>
    </row>
    <row r="678" spans="11:51">
      <c r="K678"/>
      <c r="M678"/>
      <c r="N678"/>
      <c r="AW678"/>
      <c r="AX678"/>
      <c r="AY678"/>
    </row>
    <row r="679" spans="11:51">
      <c r="K679"/>
      <c r="M679"/>
      <c r="N679"/>
      <c r="AW679"/>
      <c r="AX679"/>
      <c r="AY679"/>
    </row>
    <row r="680" spans="11:51">
      <c r="K680"/>
      <c r="M680"/>
      <c r="N680"/>
      <c r="AW680"/>
      <c r="AX680"/>
      <c r="AY680"/>
    </row>
    <row r="681" spans="11:51">
      <c r="K681"/>
      <c r="M681"/>
      <c r="N681"/>
      <c r="AW681"/>
      <c r="AX681"/>
      <c r="AY681"/>
    </row>
    <row r="682" spans="11:51">
      <c r="K682"/>
      <c r="M682"/>
      <c r="N682"/>
      <c r="AW682"/>
      <c r="AX682"/>
      <c r="AY682"/>
    </row>
    <row r="683" spans="11:51">
      <c r="K683"/>
      <c r="M683"/>
      <c r="N683"/>
      <c r="AW683"/>
      <c r="AX683"/>
      <c r="AY683"/>
    </row>
    <row r="684" spans="11:51">
      <c r="K684"/>
      <c r="M684"/>
      <c r="N684"/>
      <c r="AW684"/>
      <c r="AX684"/>
      <c r="AY684"/>
    </row>
    <row r="685" spans="11:51">
      <c r="K685"/>
      <c r="M685"/>
      <c r="N685"/>
      <c r="AW685"/>
      <c r="AX685"/>
      <c r="AY685"/>
    </row>
    <row r="686" spans="11:51">
      <c r="K686"/>
      <c r="M686"/>
      <c r="N686"/>
      <c r="AW686"/>
      <c r="AX686"/>
      <c r="AY686"/>
    </row>
    <row r="687" spans="11:51">
      <c r="K687"/>
      <c r="M687"/>
      <c r="N687"/>
      <c r="AW687"/>
      <c r="AX687"/>
      <c r="AY687"/>
    </row>
    <row r="688" spans="11:51">
      <c r="K688"/>
      <c r="M688"/>
      <c r="N688"/>
      <c r="AW688"/>
      <c r="AX688"/>
      <c r="AY688"/>
    </row>
    <row r="689" spans="11:51">
      <c r="K689"/>
      <c r="M689"/>
      <c r="N689"/>
      <c r="AW689"/>
      <c r="AX689"/>
      <c r="AY689"/>
    </row>
    <row r="690" spans="11:51">
      <c r="K690"/>
      <c r="M690"/>
      <c r="N690"/>
      <c r="AW690"/>
      <c r="AX690"/>
      <c r="AY690"/>
    </row>
    <row r="691" spans="11:51">
      <c r="K691"/>
      <c r="M691"/>
      <c r="N691"/>
      <c r="AW691"/>
      <c r="AX691"/>
      <c r="AY691"/>
    </row>
    <row r="692" spans="11:51">
      <c r="K692"/>
      <c r="M692"/>
      <c r="N692"/>
      <c r="AW692"/>
      <c r="AX692"/>
      <c r="AY692"/>
    </row>
    <row r="693" spans="11:51">
      <c r="K693"/>
      <c r="M693"/>
      <c r="N693"/>
      <c r="AW693"/>
      <c r="AX693"/>
      <c r="AY693"/>
    </row>
    <row r="694" spans="11:51">
      <c r="K694"/>
      <c r="M694"/>
      <c r="N694"/>
      <c r="AW694"/>
      <c r="AX694"/>
      <c r="AY694"/>
    </row>
    <row r="695" spans="11:51">
      <c r="K695"/>
      <c r="M695"/>
      <c r="N695"/>
      <c r="AW695"/>
      <c r="AX695"/>
      <c r="AY695"/>
    </row>
    <row r="696" spans="11:51">
      <c r="K696"/>
      <c r="M696"/>
      <c r="N696"/>
      <c r="AW696"/>
      <c r="AX696"/>
      <c r="AY696"/>
    </row>
    <row r="697" spans="11:51">
      <c r="K697"/>
      <c r="M697"/>
      <c r="N697"/>
      <c r="AW697"/>
      <c r="AX697"/>
      <c r="AY697"/>
    </row>
    <row r="698" spans="11:51">
      <c r="K698"/>
      <c r="M698"/>
      <c r="N698"/>
      <c r="AW698"/>
      <c r="AX698"/>
      <c r="AY698"/>
    </row>
    <row r="699" spans="11:51">
      <c r="K699"/>
      <c r="M699"/>
      <c r="N699"/>
      <c r="AW699"/>
      <c r="AX699"/>
      <c r="AY699"/>
    </row>
    <row r="700" spans="11:51">
      <c r="K700"/>
      <c r="M700"/>
      <c r="N700"/>
      <c r="AW700"/>
      <c r="AX700"/>
      <c r="AY700"/>
    </row>
    <row r="701" spans="11:51">
      <c r="K701"/>
      <c r="M701"/>
      <c r="N701"/>
      <c r="AW701"/>
      <c r="AX701"/>
      <c r="AY701"/>
    </row>
    <row r="702" spans="11:51">
      <c r="K702"/>
      <c r="M702"/>
      <c r="N702"/>
      <c r="AW702"/>
      <c r="AX702"/>
      <c r="AY702"/>
    </row>
    <row r="703" spans="11:51">
      <c r="K703"/>
      <c r="M703"/>
      <c r="N703"/>
      <c r="AW703"/>
      <c r="AX703"/>
      <c r="AY703"/>
    </row>
    <row r="704" spans="11:51">
      <c r="K704"/>
      <c r="M704"/>
      <c r="N704"/>
      <c r="AW704"/>
      <c r="AX704"/>
      <c r="AY704"/>
    </row>
    <row r="705" spans="11:51">
      <c r="K705"/>
      <c r="M705"/>
      <c r="N705"/>
      <c r="AW705"/>
      <c r="AX705"/>
      <c r="AY705"/>
    </row>
    <row r="706" spans="11:51">
      <c r="K706"/>
      <c r="M706"/>
      <c r="N706"/>
      <c r="AW706"/>
      <c r="AX706"/>
      <c r="AY706"/>
    </row>
    <row r="707" spans="11:51">
      <c r="K707"/>
      <c r="M707"/>
      <c r="N707"/>
      <c r="AW707"/>
      <c r="AX707"/>
      <c r="AY707"/>
    </row>
    <row r="708" spans="11:51">
      <c r="K708"/>
      <c r="M708"/>
      <c r="N708"/>
      <c r="AW708"/>
      <c r="AX708"/>
      <c r="AY708"/>
    </row>
    <row r="709" spans="11:51">
      <c r="K709"/>
      <c r="M709"/>
      <c r="N709"/>
      <c r="AW709"/>
      <c r="AX709"/>
      <c r="AY709"/>
    </row>
    <row r="710" spans="11:51">
      <c r="K710"/>
      <c r="M710"/>
      <c r="N710"/>
      <c r="AW710"/>
      <c r="AX710"/>
      <c r="AY710"/>
    </row>
    <row r="711" spans="11:51">
      <c r="K711"/>
      <c r="M711"/>
      <c r="N711"/>
      <c r="AW711"/>
      <c r="AX711"/>
      <c r="AY711"/>
    </row>
    <row r="712" spans="11:51">
      <c r="K712"/>
      <c r="M712"/>
      <c r="N712"/>
      <c r="AW712"/>
      <c r="AX712"/>
      <c r="AY712"/>
    </row>
    <row r="713" spans="11:51">
      <c r="K713"/>
      <c r="M713"/>
      <c r="N713"/>
      <c r="AW713"/>
      <c r="AX713"/>
      <c r="AY713"/>
    </row>
    <row r="714" spans="11:51">
      <c r="K714"/>
      <c r="M714"/>
      <c r="N714"/>
      <c r="AW714"/>
      <c r="AX714"/>
      <c r="AY714"/>
    </row>
    <row r="715" spans="11:51">
      <c r="K715"/>
      <c r="M715"/>
      <c r="N715"/>
      <c r="AW715"/>
      <c r="AX715"/>
      <c r="AY715"/>
    </row>
    <row r="716" spans="11:51">
      <c r="K716"/>
      <c r="M716"/>
      <c r="N716"/>
      <c r="AW716"/>
      <c r="AX716"/>
      <c r="AY716"/>
    </row>
    <row r="717" spans="11:51">
      <c r="K717"/>
      <c r="M717"/>
      <c r="N717"/>
      <c r="AW717"/>
      <c r="AX717"/>
      <c r="AY717"/>
    </row>
    <row r="718" spans="11:51">
      <c r="K718"/>
      <c r="M718"/>
      <c r="N718"/>
      <c r="AW718"/>
      <c r="AX718"/>
      <c r="AY718"/>
    </row>
    <row r="719" spans="11:51">
      <c r="K719"/>
      <c r="M719"/>
      <c r="N719"/>
      <c r="AW719"/>
      <c r="AX719"/>
      <c r="AY719"/>
    </row>
    <row r="720" spans="11:51">
      <c r="K720"/>
      <c r="M720"/>
      <c r="N720"/>
      <c r="AW720"/>
      <c r="AX720"/>
      <c r="AY720"/>
    </row>
    <row r="721" spans="11:51">
      <c r="K721"/>
      <c r="M721"/>
      <c r="N721"/>
      <c r="AW721"/>
      <c r="AX721"/>
      <c r="AY721"/>
    </row>
    <row r="722" spans="11:51">
      <c r="K722"/>
      <c r="M722"/>
      <c r="N722"/>
      <c r="AW722"/>
      <c r="AX722"/>
      <c r="AY722"/>
    </row>
    <row r="723" spans="11:51">
      <c r="K723"/>
      <c r="M723"/>
      <c r="N723"/>
      <c r="AW723"/>
      <c r="AX723"/>
      <c r="AY723"/>
    </row>
    <row r="724" spans="11:51">
      <c r="K724"/>
      <c r="M724"/>
      <c r="N724"/>
      <c r="AW724"/>
      <c r="AX724"/>
      <c r="AY724"/>
    </row>
    <row r="725" spans="11:51">
      <c r="K725"/>
      <c r="M725"/>
      <c r="N725"/>
      <c r="AW725"/>
      <c r="AX725"/>
      <c r="AY725"/>
    </row>
    <row r="726" spans="11:51">
      <c r="K726"/>
      <c r="M726"/>
      <c r="N726"/>
      <c r="AW726"/>
      <c r="AX726"/>
      <c r="AY726"/>
    </row>
    <row r="727" spans="11:51">
      <c r="K727"/>
      <c r="M727"/>
      <c r="N727"/>
      <c r="AW727"/>
      <c r="AX727"/>
      <c r="AY727"/>
    </row>
    <row r="728" spans="11:51">
      <c r="K728"/>
      <c r="M728"/>
      <c r="N728"/>
      <c r="AW728"/>
      <c r="AX728"/>
      <c r="AY728"/>
    </row>
    <row r="729" spans="11:51">
      <c r="K729"/>
      <c r="M729"/>
      <c r="N729"/>
      <c r="AW729"/>
      <c r="AX729"/>
      <c r="AY729"/>
    </row>
    <row r="730" spans="11:51">
      <c r="K730"/>
      <c r="M730"/>
      <c r="N730"/>
      <c r="AW730"/>
      <c r="AX730"/>
      <c r="AY730"/>
    </row>
    <row r="731" spans="11:51">
      <c r="K731"/>
      <c r="M731"/>
      <c r="N731"/>
      <c r="AW731"/>
      <c r="AX731"/>
      <c r="AY731"/>
    </row>
    <row r="732" spans="11:51">
      <c r="K732"/>
      <c r="M732"/>
      <c r="N732"/>
      <c r="AW732"/>
      <c r="AX732"/>
      <c r="AY732"/>
    </row>
    <row r="733" spans="11:51">
      <c r="K733"/>
      <c r="M733"/>
      <c r="N733"/>
      <c r="AW733"/>
      <c r="AX733"/>
      <c r="AY733"/>
    </row>
    <row r="734" spans="11:51">
      <c r="K734"/>
      <c r="M734"/>
      <c r="N734"/>
      <c r="AW734"/>
      <c r="AX734"/>
      <c r="AY734"/>
    </row>
    <row r="735" spans="11:51">
      <c r="K735"/>
      <c r="M735"/>
      <c r="N735"/>
      <c r="AW735"/>
      <c r="AX735"/>
      <c r="AY735"/>
    </row>
    <row r="736" spans="11:51">
      <c r="K736"/>
      <c r="M736"/>
      <c r="N736"/>
      <c r="AW736"/>
      <c r="AX736"/>
      <c r="AY736"/>
    </row>
    <row r="737" spans="11:51">
      <c r="K737"/>
      <c r="M737"/>
      <c r="N737"/>
      <c r="AW737"/>
      <c r="AX737"/>
      <c r="AY737"/>
    </row>
    <row r="738" spans="11:51">
      <c r="K738"/>
      <c r="M738"/>
      <c r="N738"/>
      <c r="AW738"/>
      <c r="AX738"/>
      <c r="AY738"/>
    </row>
    <row r="739" spans="11:51">
      <c r="K739"/>
      <c r="M739"/>
      <c r="N739"/>
      <c r="AW739"/>
      <c r="AX739"/>
      <c r="AY739"/>
    </row>
    <row r="740" spans="11:51">
      <c r="K740"/>
      <c r="M740"/>
      <c r="N740"/>
      <c r="AW740"/>
      <c r="AX740"/>
      <c r="AY740"/>
    </row>
    <row r="741" spans="11:51">
      <c r="K741"/>
      <c r="M741"/>
      <c r="N741"/>
      <c r="AW741"/>
      <c r="AX741"/>
      <c r="AY741"/>
    </row>
    <row r="742" spans="11:51">
      <c r="K742"/>
      <c r="M742"/>
      <c r="N742"/>
      <c r="AW742"/>
      <c r="AX742"/>
      <c r="AY742"/>
    </row>
    <row r="743" spans="11:51">
      <c r="K743"/>
      <c r="M743"/>
      <c r="N743"/>
      <c r="AW743"/>
      <c r="AX743"/>
      <c r="AY743"/>
    </row>
    <row r="744" spans="11:51">
      <c r="K744"/>
      <c r="M744"/>
      <c r="N744"/>
      <c r="AW744"/>
      <c r="AX744"/>
      <c r="AY744"/>
    </row>
    <row r="745" spans="11:51">
      <c r="K745"/>
      <c r="M745"/>
      <c r="N745"/>
      <c r="AW745"/>
      <c r="AX745"/>
      <c r="AY745"/>
    </row>
    <row r="746" spans="11:51">
      <c r="K746"/>
      <c r="M746"/>
      <c r="N746"/>
      <c r="AW746"/>
      <c r="AX746"/>
      <c r="AY746"/>
    </row>
    <row r="747" spans="11:51">
      <c r="K747"/>
      <c r="M747"/>
      <c r="N747"/>
      <c r="AW747"/>
      <c r="AX747"/>
      <c r="AY747"/>
    </row>
    <row r="748" spans="11:51">
      <c r="K748"/>
      <c r="M748"/>
      <c r="N748"/>
      <c r="AW748"/>
      <c r="AX748"/>
      <c r="AY748"/>
    </row>
    <row r="749" spans="11:51">
      <c r="K749"/>
      <c r="M749"/>
      <c r="N749"/>
      <c r="AW749"/>
      <c r="AX749"/>
      <c r="AY749"/>
    </row>
    <row r="750" spans="11:51">
      <c r="K750"/>
      <c r="M750"/>
      <c r="N750"/>
      <c r="AW750"/>
      <c r="AX750"/>
      <c r="AY750"/>
    </row>
    <row r="751" spans="11:51">
      <c r="K751"/>
      <c r="M751"/>
      <c r="N751"/>
      <c r="AW751"/>
      <c r="AX751"/>
      <c r="AY751"/>
    </row>
    <row r="752" spans="11:51">
      <c r="K752"/>
      <c r="M752"/>
      <c r="N752"/>
      <c r="AW752"/>
      <c r="AX752"/>
      <c r="AY752"/>
    </row>
    <row r="753" spans="11:51">
      <c r="K753"/>
      <c r="M753"/>
      <c r="N753"/>
      <c r="AW753"/>
      <c r="AX753"/>
      <c r="AY753"/>
    </row>
    <row r="754" spans="11:51">
      <c r="K754"/>
      <c r="M754"/>
      <c r="N754"/>
      <c r="AW754"/>
      <c r="AX754"/>
      <c r="AY754"/>
    </row>
    <row r="755" spans="11:51">
      <c r="K755"/>
      <c r="M755"/>
      <c r="N755"/>
      <c r="AW755"/>
      <c r="AX755"/>
      <c r="AY755"/>
    </row>
    <row r="756" spans="11:51">
      <c r="K756"/>
      <c r="M756"/>
      <c r="N756"/>
      <c r="AW756"/>
      <c r="AX756"/>
      <c r="AY756"/>
    </row>
    <row r="757" spans="11:51">
      <c r="K757"/>
      <c r="M757"/>
      <c r="N757"/>
      <c r="AW757"/>
      <c r="AX757"/>
      <c r="AY757"/>
    </row>
    <row r="758" spans="11:51">
      <c r="K758"/>
      <c r="M758"/>
      <c r="N758"/>
      <c r="AW758"/>
      <c r="AX758"/>
      <c r="AY758"/>
    </row>
    <row r="759" spans="11:51">
      <c r="K759"/>
      <c r="M759"/>
      <c r="N759"/>
      <c r="AW759"/>
      <c r="AX759"/>
      <c r="AY759"/>
    </row>
    <row r="760" spans="11:51">
      <c r="K760"/>
      <c r="M760"/>
      <c r="N760"/>
      <c r="AW760"/>
      <c r="AX760"/>
      <c r="AY760"/>
    </row>
    <row r="761" spans="11:51">
      <c r="K761"/>
      <c r="M761"/>
      <c r="N761"/>
      <c r="AW761"/>
      <c r="AX761"/>
      <c r="AY761"/>
    </row>
    <row r="762" spans="11:51">
      <c r="K762"/>
      <c r="M762"/>
      <c r="N762"/>
      <c r="AW762"/>
      <c r="AX762"/>
      <c r="AY762"/>
    </row>
    <row r="763" spans="11:51">
      <c r="K763"/>
      <c r="M763"/>
      <c r="N763"/>
      <c r="AW763"/>
      <c r="AX763"/>
      <c r="AY763"/>
    </row>
    <row r="764" spans="11:51">
      <c r="K764"/>
      <c r="M764"/>
      <c r="N764"/>
      <c r="AW764"/>
      <c r="AX764"/>
      <c r="AY764"/>
    </row>
    <row r="765" spans="11:51">
      <c r="K765"/>
      <c r="M765"/>
      <c r="N765"/>
      <c r="AW765"/>
      <c r="AX765"/>
      <c r="AY765"/>
    </row>
    <row r="766" spans="11:51">
      <c r="K766"/>
      <c r="M766"/>
      <c r="N766"/>
      <c r="AW766"/>
      <c r="AX766"/>
      <c r="AY766"/>
    </row>
    <row r="767" spans="11:51">
      <c r="K767"/>
      <c r="M767"/>
      <c r="N767"/>
      <c r="AW767"/>
      <c r="AX767"/>
      <c r="AY767"/>
    </row>
    <row r="768" spans="11:51">
      <c r="K768"/>
      <c r="M768"/>
      <c r="N768"/>
      <c r="AW768"/>
      <c r="AX768"/>
      <c r="AY768"/>
    </row>
    <row r="769" spans="11:51">
      <c r="K769"/>
      <c r="M769"/>
      <c r="N769"/>
      <c r="AW769"/>
      <c r="AX769"/>
      <c r="AY769"/>
    </row>
    <row r="770" spans="11:51">
      <c r="K770"/>
      <c r="M770"/>
      <c r="N770"/>
      <c r="AW770"/>
      <c r="AX770"/>
      <c r="AY770"/>
    </row>
    <row r="771" spans="11:51">
      <c r="K771"/>
      <c r="M771"/>
      <c r="N771"/>
      <c r="AW771"/>
      <c r="AX771"/>
      <c r="AY771"/>
    </row>
    <row r="772" spans="11:51">
      <c r="K772"/>
      <c r="M772"/>
      <c r="N772"/>
      <c r="AW772"/>
      <c r="AX772"/>
      <c r="AY772"/>
    </row>
    <row r="773" spans="11:51">
      <c r="K773"/>
      <c r="M773"/>
      <c r="N773"/>
      <c r="AW773"/>
      <c r="AX773"/>
      <c r="AY773"/>
    </row>
    <row r="774" spans="11:51">
      <c r="K774"/>
      <c r="M774"/>
      <c r="N774"/>
      <c r="AW774"/>
      <c r="AX774"/>
      <c r="AY774"/>
    </row>
    <row r="775" spans="11:51">
      <c r="K775"/>
      <c r="M775"/>
      <c r="N775"/>
      <c r="AW775"/>
      <c r="AX775"/>
      <c r="AY775"/>
    </row>
    <row r="776" spans="11:51">
      <c r="K776"/>
      <c r="M776"/>
      <c r="N776"/>
      <c r="AW776"/>
      <c r="AX776"/>
      <c r="AY776"/>
    </row>
    <row r="777" spans="11:51">
      <c r="K777"/>
      <c r="M777"/>
      <c r="N777"/>
      <c r="AW777"/>
      <c r="AX777"/>
      <c r="AY777"/>
    </row>
    <row r="778" spans="11:51">
      <c r="K778"/>
      <c r="M778"/>
      <c r="N778"/>
      <c r="AW778"/>
      <c r="AX778"/>
      <c r="AY778"/>
    </row>
    <row r="779" spans="11:51">
      <c r="K779"/>
      <c r="M779"/>
      <c r="N779"/>
      <c r="AW779"/>
      <c r="AX779"/>
      <c r="AY779"/>
    </row>
    <row r="780" spans="11:51">
      <c r="K780"/>
      <c r="M780"/>
      <c r="N780"/>
      <c r="AW780"/>
      <c r="AX780"/>
      <c r="AY780"/>
    </row>
    <row r="781" spans="11:51">
      <c r="K781"/>
      <c r="M781"/>
      <c r="N781"/>
      <c r="AW781"/>
      <c r="AX781"/>
      <c r="AY781"/>
    </row>
    <row r="782" spans="11:51">
      <c r="K782"/>
      <c r="M782"/>
      <c r="N782"/>
      <c r="AW782"/>
      <c r="AX782"/>
      <c r="AY782"/>
    </row>
    <row r="783" spans="11:51">
      <c r="K783"/>
      <c r="M783"/>
      <c r="N783"/>
      <c r="AW783"/>
      <c r="AX783"/>
      <c r="AY783"/>
    </row>
    <row r="784" spans="11:51">
      <c r="K784"/>
      <c r="M784"/>
      <c r="N784"/>
      <c r="AW784"/>
      <c r="AX784"/>
      <c r="AY784"/>
    </row>
    <row r="785" spans="11:51">
      <c r="K785"/>
      <c r="M785"/>
      <c r="N785"/>
      <c r="AW785"/>
      <c r="AX785"/>
      <c r="AY785"/>
    </row>
    <row r="786" spans="11:51">
      <c r="K786"/>
      <c r="M786"/>
      <c r="N786"/>
      <c r="AW786"/>
      <c r="AX786"/>
      <c r="AY786"/>
    </row>
    <row r="787" spans="11:51">
      <c r="K787"/>
      <c r="M787"/>
      <c r="N787"/>
      <c r="AW787"/>
      <c r="AX787"/>
      <c r="AY787"/>
    </row>
    <row r="788" spans="11:51">
      <c r="K788"/>
      <c r="M788"/>
      <c r="N788"/>
      <c r="AW788"/>
      <c r="AX788"/>
      <c r="AY788"/>
    </row>
    <row r="789" spans="11:51">
      <c r="K789"/>
      <c r="M789"/>
      <c r="N789"/>
      <c r="AW789"/>
      <c r="AX789"/>
      <c r="AY789"/>
    </row>
    <row r="790" spans="11:51">
      <c r="K790"/>
      <c r="M790"/>
      <c r="N790"/>
      <c r="AW790"/>
      <c r="AX790"/>
      <c r="AY790"/>
    </row>
    <row r="791" spans="11:51">
      <c r="K791"/>
      <c r="M791"/>
      <c r="N791"/>
      <c r="AW791"/>
      <c r="AX791"/>
      <c r="AY791"/>
    </row>
    <row r="792" spans="11:51">
      <c r="K792"/>
      <c r="M792"/>
      <c r="N792"/>
      <c r="AW792"/>
      <c r="AX792"/>
      <c r="AY792"/>
    </row>
    <row r="793" spans="11:51">
      <c r="K793"/>
      <c r="M793"/>
      <c r="N793"/>
      <c r="AW793"/>
      <c r="AX793"/>
      <c r="AY793"/>
    </row>
    <row r="794" spans="11:51">
      <c r="K794"/>
      <c r="M794"/>
      <c r="N794"/>
      <c r="AW794"/>
      <c r="AX794"/>
      <c r="AY794"/>
    </row>
    <row r="795" spans="11:51">
      <c r="K795"/>
      <c r="M795"/>
      <c r="N795"/>
      <c r="AW795"/>
      <c r="AX795"/>
      <c r="AY795"/>
    </row>
    <row r="796" spans="11:51">
      <c r="K796"/>
      <c r="M796"/>
      <c r="N796"/>
      <c r="AW796"/>
      <c r="AX796"/>
      <c r="AY796"/>
    </row>
    <row r="797" spans="11:51">
      <c r="K797"/>
      <c r="M797"/>
      <c r="N797"/>
      <c r="AW797"/>
      <c r="AX797"/>
      <c r="AY797"/>
    </row>
    <row r="798" spans="11:51">
      <c r="K798"/>
      <c r="M798"/>
      <c r="N798"/>
      <c r="AW798"/>
      <c r="AX798"/>
      <c r="AY798"/>
    </row>
    <row r="799" spans="11:51">
      <c r="K799"/>
      <c r="M799"/>
      <c r="N799"/>
      <c r="AW799"/>
      <c r="AX799"/>
      <c r="AY799"/>
    </row>
    <row r="800" spans="11:51">
      <c r="K800"/>
      <c r="M800"/>
      <c r="N800"/>
      <c r="AW800"/>
      <c r="AX800"/>
      <c r="AY800"/>
    </row>
    <row r="801" spans="11:51">
      <c r="K801"/>
      <c r="M801"/>
      <c r="N801"/>
      <c r="AW801"/>
      <c r="AX801"/>
      <c r="AY801"/>
    </row>
    <row r="802" spans="11:51">
      <c r="K802"/>
      <c r="M802"/>
      <c r="N802"/>
      <c r="AW802"/>
      <c r="AX802"/>
      <c r="AY802"/>
    </row>
    <row r="803" spans="11:51">
      <c r="K803"/>
      <c r="M803"/>
      <c r="N803"/>
      <c r="AW803"/>
      <c r="AX803"/>
      <c r="AY803"/>
    </row>
    <row r="804" spans="11:51">
      <c r="K804"/>
      <c r="M804"/>
      <c r="N804"/>
      <c r="AW804"/>
      <c r="AX804"/>
      <c r="AY804"/>
    </row>
    <row r="805" spans="11:51">
      <c r="K805"/>
      <c r="M805"/>
      <c r="N805"/>
      <c r="AW805"/>
      <c r="AX805"/>
      <c r="AY805"/>
    </row>
    <row r="806" spans="11:51">
      <c r="K806"/>
      <c r="M806"/>
      <c r="N806"/>
      <c r="AW806"/>
      <c r="AX806"/>
      <c r="AY806"/>
    </row>
    <row r="807" spans="11:51">
      <c r="K807"/>
      <c r="M807"/>
      <c r="N807"/>
      <c r="AW807"/>
      <c r="AX807"/>
      <c r="AY807"/>
    </row>
    <row r="808" spans="11:51">
      <c r="K808"/>
      <c r="M808"/>
      <c r="N808"/>
      <c r="AW808"/>
      <c r="AX808"/>
      <c r="AY808"/>
    </row>
    <row r="809" spans="11:51">
      <c r="K809"/>
      <c r="M809"/>
      <c r="N809"/>
      <c r="AW809"/>
      <c r="AX809"/>
      <c r="AY809"/>
    </row>
    <row r="810" spans="11:51">
      <c r="K810"/>
      <c r="M810"/>
      <c r="N810"/>
      <c r="AW810"/>
      <c r="AX810"/>
      <c r="AY810"/>
    </row>
    <row r="811" spans="11:51">
      <c r="K811"/>
      <c r="M811"/>
      <c r="N811"/>
      <c r="AW811"/>
      <c r="AX811"/>
      <c r="AY811"/>
    </row>
    <row r="812" spans="11:51">
      <c r="K812"/>
      <c r="M812"/>
      <c r="N812"/>
      <c r="AW812"/>
      <c r="AX812"/>
      <c r="AY812"/>
    </row>
    <row r="813" spans="11:51">
      <c r="K813"/>
      <c r="M813"/>
      <c r="N813"/>
      <c r="AW813"/>
      <c r="AX813"/>
      <c r="AY813"/>
    </row>
    <row r="814" spans="11:51">
      <c r="K814"/>
      <c r="M814"/>
      <c r="N814"/>
      <c r="AW814"/>
      <c r="AX814"/>
      <c r="AY814"/>
    </row>
    <row r="815" spans="11:51">
      <c r="K815"/>
      <c r="M815"/>
      <c r="N815"/>
      <c r="AW815"/>
      <c r="AX815"/>
      <c r="AY815"/>
    </row>
    <row r="816" spans="11:51">
      <c r="K816"/>
      <c r="M816"/>
      <c r="N816"/>
      <c r="AW816"/>
      <c r="AX816"/>
      <c r="AY816"/>
    </row>
    <row r="817" spans="11:51">
      <c r="K817"/>
      <c r="M817"/>
      <c r="N817"/>
      <c r="AW817"/>
      <c r="AX817"/>
      <c r="AY817"/>
    </row>
    <row r="818" spans="11:51">
      <c r="K818"/>
      <c r="M818"/>
      <c r="N818"/>
      <c r="AW818"/>
      <c r="AX818"/>
      <c r="AY818"/>
    </row>
    <row r="819" spans="11:51">
      <c r="K819"/>
      <c r="M819"/>
      <c r="N819"/>
      <c r="AW819"/>
      <c r="AX819"/>
      <c r="AY819"/>
    </row>
    <row r="820" spans="11:51">
      <c r="K820"/>
      <c r="M820"/>
      <c r="N820"/>
      <c r="AW820"/>
      <c r="AX820"/>
      <c r="AY820"/>
    </row>
    <row r="821" spans="11:51">
      <c r="K821"/>
      <c r="M821"/>
      <c r="N821"/>
      <c r="AW821"/>
      <c r="AX821"/>
      <c r="AY821"/>
    </row>
    <row r="822" spans="11:51">
      <c r="K822"/>
      <c r="M822"/>
      <c r="N822"/>
      <c r="AW822"/>
      <c r="AX822"/>
      <c r="AY822"/>
    </row>
    <row r="823" spans="11:51">
      <c r="K823"/>
      <c r="M823"/>
      <c r="N823"/>
      <c r="AW823"/>
      <c r="AX823"/>
      <c r="AY823"/>
    </row>
    <row r="824" spans="11:51">
      <c r="K824"/>
      <c r="M824"/>
      <c r="N824"/>
      <c r="AW824"/>
      <c r="AX824"/>
      <c r="AY824"/>
    </row>
    <row r="825" spans="11:51">
      <c r="K825"/>
      <c r="M825"/>
      <c r="N825"/>
      <c r="AW825"/>
      <c r="AX825"/>
      <c r="AY825"/>
    </row>
    <row r="826" spans="11:51">
      <c r="K826"/>
      <c r="M826"/>
      <c r="N826"/>
      <c r="AW826"/>
      <c r="AX826"/>
      <c r="AY826"/>
    </row>
    <row r="827" spans="11:51">
      <c r="K827"/>
      <c r="M827"/>
      <c r="N827"/>
      <c r="AW827"/>
      <c r="AX827"/>
      <c r="AY827"/>
    </row>
    <row r="828" spans="11:51">
      <c r="K828"/>
      <c r="M828"/>
      <c r="N828"/>
      <c r="AW828"/>
      <c r="AX828"/>
      <c r="AY828"/>
    </row>
    <row r="829" spans="11:51">
      <c r="K829"/>
      <c r="M829"/>
      <c r="N829"/>
      <c r="AW829"/>
      <c r="AX829"/>
      <c r="AY829"/>
    </row>
    <row r="830" spans="11:51">
      <c r="K830"/>
      <c r="M830"/>
      <c r="N830"/>
      <c r="AW830"/>
      <c r="AX830"/>
      <c r="AY830"/>
    </row>
    <row r="831" spans="11:51">
      <c r="K831"/>
      <c r="M831"/>
      <c r="N831"/>
      <c r="AW831"/>
      <c r="AX831"/>
      <c r="AY831"/>
    </row>
    <row r="832" spans="11:51">
      <c r="K832"/>
      <c r="M832"/>
      <c r="N832"/>
      <c r="AW832"/>
      <c r="AX832"/>
      <c r="AY832"/>
    </row>
    <row r="833" spans="11:51">
      <c r="K833"/>
      <c r="M833"/>
      <c r="N833"/>
      <c r="AW833"/>
      <c r="AX833"/>
      <c r="AY833"/>
    </row>
    <row r="834" spans="11:51">
      <c r="K834"/>
      <c r="M834"/>
      <c r="N834"/>
      <c r="AW834"/>
      <c r="AX834"/>
      <c r="AY834"/>
    </row>
    <row r="835" spans="11:51">
      <c r="K835"/>
      <c r="M835"/>
      <c r="N835"/>
      <c r="AW835"/>
      <c r="AX835"/>
      <c r="AY835"/>
    </row>
    <row r="836" spans="11:51">
      <c r="K836"/>
      <c r="M836"/>
      <c r="N836"/>
      <c r="AW836"/>
      <c r="AX836"/>
      <c r="AY836"/>
    </row>
    <row r="837" spans="11:51">
      <c r="K837"/>
      <c r="M837"/>
      <c r="N837"/>
      <c r="AW837"/>
      <c r="AX837"/>
      <c r="AY837"/>
    </row>
    <row r="838" spans="11:51">
      <c r="K838"/>
      <c r="M838"/>
      <c r="N838"/>
      <c r="AW838"/>
      <c r="AX838"/>
      <c r="AY838"/>
    </row>
    <row r="839" spans="11:51">
      <c r="K839"/>
      <c r="M839"/>
      <c r="N839"/>
      <c r="AW839"/>
      <c r="AX839"/>
      <c r="AY839"/>
    </row>
    <row r="840" spans="11:51">
      <c r="K840"/>
      <c r="M840"/>
      <c r="N840"/>
      <c r="AW840"/>
      <c r="AX840"/>
      <c r="AY840"/>
    </row>
    <row r="841" spans="11:51">
      <c r="K841"/>
      <c r="M841"/>
      <c r="N841"/>
      <c r="AW841"/>
      <c r="AX841"/>
      <c r="AY841"/>
    </row>
    <row r="842" spans="11:51">
      <c r="K842"/>
      <c r="M842"/>
      <c r="N842"/>
      <c r="AW842"/>
      <c r="AX842"/>
      <c r="AY842"/>
    </row>
    <row r="843" spans="11:51">
      <c r="K843"/>
      <c r="M843"/>
      <c r="N843"/>
      <c r="AW843"/>
      <c r="AX843"/>
      <c r="AY843"/>
    </row>
    <row r="844" spans="11:51">
      <c r="K844"/>
      <c r="M844"/>
      <c r="N844"/>
      <c r="AW844"/>
      <c r="AX844"/>
      <c r="AY844"/>
    </row>
    <row r="845" spans="11:51">
      <c r="K845"/>
      <c r="M845"/>
      <c r="N845"/>
      <c r="AW845"/>
      <c r="AX845"/>
      <c r="AY845"/>
    </row>
    <row r="846" spans="11:51">
      <c r="K846"/>
      <c r="M846"/>
      <c r="N846"/>
      <c r="AW846"/>
      <c r="AX846"/>
      <c r="AY846"/>
    </row>
    <row r="847" spans="11:51">
      <c r="K847"/>
      <c r="M847"/>
      <c r="N847"/>
      <c r="AW847"/>
      <c r="AX847"/>
      <c r="AY847"/>
    </row>
    <row r="848" spans="11:51">
      <c r="K848"/>
      <c r="M848"/>
      <c r="N848"/>
      <c r="AW848"/>
      <c r="AX848"/>
      <c r="AY848"/>
    </row>
    <row r="849" spans="11:51">
      <c r="K849"/>
      <c r="M849"/>
      <c r="N849"/>
      <c r="AW849"/>
      <c r="AX849"/>
      <c r="AY849"/>
    </row>
    <row r="850" spans="11:51">
      <c r="K850"/>
      <c r="M850"/>
      <c r="N850"/>
      <c r="AW850"/>
      <c r="AX850"/>
      <c r="AY850"/>
    </row>
    <row r="851" spans="11:51">
      <c r="K851"/>
      <c r="M851"/>
      <c r="N851"/>
      <c r="AW851"/>
      <c r="AX851"/>
      <c r="AY851"/>
    </row>
    <row r="852" spans="11:51">
      <c r="K852"/>
      <c r="M852"/>
      <c r="N852"/>
      <c r="AW852"/>
      <c r="AX852"/>
      <c r="AY852"/>
    </row>
    <row r="853" spans="11:51">
      <c r="K853"/>
      <c r="M853"/>
      <c r="N853"/>
      <c r="AW853"/>
      <c r="AX853"/>
      <c r="AY853"/>
    </row>
    <row r="854" spans="11:51">
      <c r="K854"/>
      <c r="M854"/>
      <c r="N854"/>
      <c r="AW854"/>
      <c r="AX854"/>
      <c r="AY854"/>
    </row>
    <row r="855" spans="11:51">
      <c r="K855"/>
      <c r="M855"/>
      <c r="N855"/>
      <c r="AW855"/>
      <c r="AX855"/>
      <c r="AY855"/>
    </row>
    <row r="856" spans="11:51">
      <c r="K856"/>
      <c r="M856"/>
      <c r="N856"/>
      <c r="AW856"/>
      <c r="AX856"/>
      <c r="AY856"/>
    </row>
    <row r="857" spans="11:51">
      <c r="K857"/>
      <c r="M857"/>
      <c r="N857"/>
      <c r="AW857"/>
      <c r="AX857"/>
      <c r="AY857"/>
    </row>
    <row r="858" spans="11:51">
      <c r="K858"/>
      <c r="M858"/>
      <c r="N858"/>
      <c r="AW858"/>
      <c r="AX858"/>
      <c r="AY858"/>
    </row>
    <row r="859" spans="11:51">
      <c r="K859"/>
      <c r="M859"/>
      <c r="N859"/>
      <c r="AW859"/>
      <c r="AX859"/>
      <c r="AY859"/>
    </row>
    <row r="860" spans="11:51">
      <c r="K860"/>
      <c r="M860"/>
      <c r="N860"/>
      <c r="AW860"/>
      <c r="AX860"/>
      <c r="AY860"/>
    </row>
    <row r="861" spans="11:51">
      <c r="K861"/>
      <c r="M861"/>
      <c r="N861"/>
      <c r="AW861"/>
      <c r="AX861"/>
      <c r="AY861"/>
    </row>
    <row r="862" spans="11:51">
      <c r="K862"/>
      <c r="M862"/>
      <c r="N862"/>
      <c r="AW862"/>
      <c r="AX862"/>
      <c r="AY862"/>
    </row>
    <row r="863" spans="11:51">
      <c r="K863"/>
      <c r="M863"/>
      <c r="N863"/>
      <c r="AW863"/>
      <c r="AX863"/>
      <c r="AY863"/>
    </row>
    <row r="864" spans="11:51">
      <c r="K864"/>
      <c r="M864"/>
      <c r="N864"/>
      <c r="AW864"/>
      <c r="AX864"/>
      <c r="AY864"/>
    </row>
    <row r="865" spans="11:51">
      <c r="K865"/>
      <c r="M865"/>
      <c r="N865"/>
      <c r="AW865"/>
      <c r="AX865"/>
      <c r="AY865"/>
    </row>
    <row r="866" spans="11:51">
      <c r="K866"/>
      <c r="M866"/>
      <c r="N866"/>
      <c r="AW866"/>
      <c r="AX866"/>
      <c r="AY866"/>
    </row>
    <row r="867" spans="11:51">
      <c r="K867"/>
      <c r="M867"/>
      <c r="N867"/>
      <c r="AW867"/>
      <c r="AX867"/>
      <c r="AY867"/>
    </row>
    <row r="868" spans="11:51">
      <c r="K868"/>
      <c r="M868"/>
      <c r="N868"/>
      <c r="AW868"/>
      <c r="AX868"/>
      <c r="AY868"/>
    </row>
    <row r="869" spans="11:51">
      <c r="K869"/>
      <c r="M869"/>
      <c r="N869"/>
      <c r="AW869"/>
      <c r="AX869"/>
      <c r="AY869"/>
    </row>
    <row r="870" spans="11:51">
      <c r="K870"/>
      <c r="M870"/>
      <c r="N870"/>
      <c r="AW870"/>
      <c r="AX870"/>
      <c r="AY870"/>
    </row>
    <row r="871" spans="11:51">
      <c r="K871"/>
      <c r="M871"/>
      <c r="N871"/>
      <c r="AW871"/>
      <c r="AX871"/>
      <c r="AY871"/>
    </row>
    <row r="872" spans="11:51">
      <c r="K872"/>
      <c r="M872"/>
      <c r="N872"/>
      <c r="AW872"/>
      <c r="AX872"/>
      <c r="AY872"/>
    </row>
    <row r="873" spans="11:51">
      <c r="K873"/>
      <c r="M873"/>
      <c r="N873"/>
      <c r="AW873"/>
      <c r="AX873"/>
      <c r="AY873"/>
    </row>
    <row r="874" spans="11:51">
      <c r="K874"/>
      <c r="M874"/>
      <c r="N874"/>
      <c r="AW874"/>
      <c r="AX874"/>
      <c r="AY874"/>
    </row>
    <row r="875" spans="11:51">
      <c r="K875"/>
      <c r="M875"/>
      <c r="N875"/>
      <c r="AW875"/>
      <c r="AX875"/>
      <c r="AY875"/>
    </row>
    <row r="876" spans="11:51">
      <c r="K876"/>
      <c r="M876"/>
      <c r="N876"/>
      <c r="AW876"/>
      <c r="AX876"/>
      <c r="AY876"/>
    </row>
    <row r="877" spans="11:51">
      <c r="K877"/>
      <c r="M877"/>
      <c r="N877"/>
      <c r="AW877"/>
      <c r="AX877"/>
      <c r="AY877"/>
    </row>
    <row r="878" spans="11:51">
      <c r="K878"/>
      <c r="M878"/>
      <c r="N878"/>
      <c r="AW878"/>
      <c r="AX878"/>
      <c r="AY878"/>
    </row>
    <row r="879" spans="11:51">
      <c r="K879"/>
      <c r="M879"/>
      <c r="N879"/>
      <c r="AW879"/>
      <c r="AX879"/>
      <c r="AY879"/>
    </row>
    <row r="880" spans="11:51">
      <c r="K880"/>
      <c r="M880"/>
      <c r="N880"/>
      <c r="AW880"/>
      <c r="AX880"/>
      <c r="AY880"/>
    </row>
    <row r="881" spans="11:51">
      <c r="K881"/>
      <c r="M881"/>
      <c r="N881"/>
      <c r="AW881"/>
      <c r="AX881"/>
      <c r="AY881"/>
    </row>
    <row r="882" spans="11:51">
      <c r="K882"/>
      <c r="M882"/>
      <c r="N882"/>
      <c r="AW882"/>
      <c r="AX882"/>
      <c r="AY882"/>
    </row>
    <row r="883" spans="11:51">
      <c r="K883"/>
      <c r="M883"/>
      <c r="N883"/>
      <c r="AW883"/>
      <c r="AX883"/>
      <c r="AY883"/>
    </row>
    <row r="884" spans="11:51">
      <c r="K884"/>
      <c r="M884"/>
      <c r="N884"/>
      <c r="AW884"/>
      <c r="AX884"/>
      <c r="AY884"/>
    </row>
    <row r="885" spans="11:51">
      <c r="K885"/>
      <c r="M885"/>
      <c r="N885"/>
      <c r="AW885"/>
      <c r="AX885"/>
      <c r="AY885"/>
    </row>
    <row r="886" spans="11:51">
      <c r="K886"/>
      <c r="M886"/>
      <c r="N886"/>
      <c r="AW886"/>
      <c r="AX886"/>
      <c r="AY886"/>
    </row>
    <row r="887" spans="11:51">
      <c r="K887"/>
      <c r="M887"/>
      <c r="N887"/>
      <c r="AW887"/>
      <c r="AX887"/>
      <c r="AY887"/>
    </row>
    <row r="888" spans="11:51">
      <c r="K888"/>
      <c r="M888"/>
      <c r="N888"/>
      <c r="AW888"/>
      <c r="AX888"/>
      <c r="AY888"/>
    </row>
    <row r="889" spans="11:51">
      <c r="K889"/>
      <c r="M889"/>
      <c r="N889"/>
      <c r="AW889"/>
      <c r="AX889"/>
      <c r="AY889"/>
    </row>
    <row r="890" spans="11:51">
      <c r="K890"/>
      <c r="M890"/>
      <c r="N890"/>
      <c r="AW890"/>
      <c r="AX890"/>
      <c r="AY890"/>
    </row>
    <row r="891" spans="11:51">
      <c r="K891"/>
      <c r="M891"/>
      <c r="N891"/>
      <c r="AW891"/>
      <c r="AX891"/>
      <c r="AY891"/>
    </row>
    <row r="892" spans="11:51">
      <c r="K892"/>
      <c r="M892"/>
      <c r="N892"/>
      <c r="AW892"/>
      <c r="AX892"/>
      <c r="AY892"/>
    </row>
    <row r="893" spans="11:51">
      <c r="K893"/>
      <c r="M893"/>
      <c r="N893"/>
      <c r="AW893"/>
      <c r="AX893"/>
      <c r="AY893"/>
    </row>
    <row r="894" spans="11:51">
      <c r="K894"/>
      <c r="M894"/>
      <c r="N894"/>
      <c r="AW894"/>
      <c r="AX894"/>
      <c r="AY894"/>
    </row>
    <row r="895" spans="11:51">
      <c r="K895"/>
      <c r="M895"/>
      <c r="N895"/>
      <c r="AW895"/>
      <c r="AX895"/>
      <c r="AY895"/>
    </row>
    <row r="896" spans="11:51">
      <c r="K896"/>
      <c r="M896"/>
      <c r="N896"/>
      <c r="AW896"/>
      <c r="AX896"/>
      <c r="AY896"/>
    </row>
    <row r="897" spans="11:51">
      <c r="K897"/>
      <c r="M897"/>
      <c r="N897"/>
      <c r="AW897"/>
      <c r="AX897"/>
      <c r="AY897"/>
    </row>
    <row r="898" spans="11:51">
      <c r="K898"/>
      <c r="M898"/>
      <c r="N898"/>
      <c r="AW898"/>
      <c r="AX898"/>
      <c r="AY898"/>
    </row>
    <row r="899" spans="11:51">
      <c r="K899"/>
      <c r="M899"/>
      <c r="N899"/>
      <c r="AW899"/>
      <c r="AX899"/>
      <c r="AY899"/>
    </row>
    <row r="900" spans="11:51">
      <c r="K900"/>
      <c r="M900"/>
      <c r="N900"/>
      <c r="AW900"/>
      <c r="AX900"/>
      <c r="AY900"/>
    </row>
    <row r="901" spans="11:51">
      <c r="K901"/>
      <c r="M901"/>
      <c r="N901"/>
      <c r="AW901"/>
      <c r="AX901"/>
      <c r="AY901"/>
    </row>
    <row r="902" spans="11:51">
      <c r="K902"/>
      <c r="M902"/>
      <c r="N902"/>
      <c r="AW902"/>
      <c r="AX902"/>
      <c r="AY902"/>
    </row>
    <row r="903" spans="11:51">
      <c r="K903"/>
      <c r="M903"/>
      <c r="N903"/>
      <c r="AW903"/>
      <c r="AX903"/>
      <c r="AY903"/>
    </row>
    <row r="904" spans="11:51">
      <c r="K904"/>
      <c r="M904"/>
      <c r="N904"/>
      <c r="AW904"/>
      <c r="AX904"/>
      <c r="AY904"/>
    </row>
    <row r="905" spans="11:51">
      <c r="K905"/>
      <c r="M905"/>
      <c r="N905"/>
      <c r="AW905"/>
      <c r="AX905"/>
      <c r="AY905"/>
    </row>
    <row r="906" spans="11:51">
      <c r="K906"/>
      <c r="M906"/>
      <c r="N906"/>
      <c r="AW906"/>
      <c r="AX906"/>
      <c r="AY906"/>
    </row>
    <row r="907" spans="11:51">
      <c r="K907"/>
      <c r="M907"/>
      <c r="N907"/>
      <c r="AW907"/>
      <c r="AX907"/>
      <c r="AY907"/>
    </row>
    <row r="908" spans="11:51">
      <c r="K908"/>
      <c r="M908"/>
      <c r="N908"/>
      <c r="AW908"/>
      <c r="AX908"/>
      <c r="AY908"/>
    </row>
    <row r="909" spans="11:51">
      <c r="K909"/>
      <c r="M909"/>
      <c r="N909"/>
      <c r="AW909"/>
      <c r="AX909"/>
      <c r="AY909"/>
    </row>
    <row r="910" spans="11:51">
      <c r="K910"/>
      <c r="M910"/>
      <c r="N910"/>
      <c r="AW910"/>
      <c r="AX910"/>
      <c r="AY910"/>
    </row>
    <row r="911" spans="11:51">
      <c r="K911"/>
      <c r="M911"/>
      <c r="N911"/>
      <c r="AW911"/>
      <c r="AX911"/>
      <c r="AY911"/>
    </row>
    <row r="912" spans="11:51">
      <c r="K912"/>
      <c r="M912"/>
      <c r="N912"/>
      <c r="AW912"/>
      <c r="AX912"/>
      <c r="AY912"/>
    </row>
    <row r="913" spans="11:51">
      <c r="K913"/>
      <c r="M913"/>
      <c r="N913"/>
      <c r="AW913"/>
      <c r="AX913"/>
      <c r="AY913"/>
    </row>
    <row r="914" spans="11:51">
      <c r="K914"/>
      <c r="M914"/>
      <c r="N914"/>
      <c r="AW914"/>
      <c r="AX914"/>
      <c r="AY914"/>
    </row>
    <row r="915" spans="11:51">
      <c r="K915"/>
      <c r="M915"/>
      <c r="N915"/>
      <c r="AW915"/>
      <c r="AX915"/>
      <c r="AY915"/>
    </row>
    <row r="916" spans="11:51">
      <c r="K916"/>
      <c r="M916"/>
      <c r="N916"/>
      <c r="AW916"/>
      <c r="AX916"/>
      <c r="AY916"/>
    </row>
    <row r="917" spans="11:51">
      <c r="K917"/>
      <c r="M917"/>
      <c r="N917"/>
      <c r="AW917"/>
      <c r="AX917"/>
      <c r="AY917"/>
    </row>
    <row r="918" spans="11:51">
      <c r="K918"/>
      <c r="M918"/>
      <c r="N918"/>
      <c r="AW918"/>
      <c r="AX918"/>
      <c r="AY918"/>
    </row>
    <row r="919" spans="11:51">
      <c r="K919"/>
      <c r="M919"/>
      <c r="N919"/>
      <c r="AW919"/>
      <c r="AX919"/>
      <c r="AY919"/>
    </row>
    <row r="920" spans="11:51">
      <c r="K920"/>
      <c r="M920"/>
      <c r="N920"/>
      <c r="AW920"/>
      <c r="AX920"/>
      <c r="AY920"/>
    </row>
    <row r="921" spans="11:51">
      <c r="K921"/>
      <c r="M921"/>
      <c r="N921"/>
      <c r="AW921"/>
      <c r="AX921"/>
      <c r="AY921"/>
    </row>
    <row r="922" spans="11:51">
      <c r="K922"/>
      <c r="M922"/>
      <c r="N922"/>
      <c r="AW922"/>
      <c r="AX922"/>
      <c r="AY922"/>
    </row>
    <row r="923" spans="11:51">
      <c r="K923"/>
      <c r="M923"/>
      <c r="N923"/>
      <c r="AW923"/>
      <c r="AX923"/>
      <c r="AY923"/>
    </row>
    <row r="924" spans="11:51">
      <c r="K924"/>
      <c r="M924"/>
      <c r="N924"/>
      <c r="AW924"/>
      <c r="AX924"/>
      <c r="AY924"/>
    </row>
    <row r="925" spans="11:51">
      <c r="K925"/>
      <c r="M925"/>
      <c r="N925"/>
      <c r="AW925"/>
      <c r="AX925"/>
      <c r="AY925"/>
    </row>
    <row r="926" spans="11:51">
      <c r="K926"/>
      <c r="M926"/>
      <c r="N926"/>
      <c r="AW926"/>
      <c r="AX926"/>
      <c r="AY926"/>
    </row>
    <row r="927" spans="11:51">
      <c r="K927"/>
      <c r="M927"/>
      <c r="N927"/>
      <c r="AW927"/>
      <c r="AX927"/>
      <c r="AY927"/>
    </row>
    <row r="928" spans="11:51">
      <c r="K928"/>
      <c r="M928"/>
      <c r="N928"/>
      <c r="AW928"/>
      <c r="AX928"/>
      <c r="AY928"/>
    </row>
    <row r="929" spans="11:51">
      <c r="K929"/>
      <c r="M929"/>
      <c r="N929"/>
      <c r="AW929"/>
      <c r="AX929"/>
      <c r="AY929"/>
    </row>
    <row r="930" spans="11:51">
      <c r="K930"/>
      <c r="M930"/>
      <c r="N930"/>
      <c r="AW930"/>
      <c r="AX930"/>
      <c r="AY930"/>
    </row>
    <row r="931" spans="11:51">
      <c r="K931"/>
      <c r="M931"/>
      <c r="N931"/>
      <c r="AW931"/>
      <c r="AX931"/>
      <c r="AY931"/>
    </row>
    <row r="932" spans="11:51">
      <c r="K932"/>
      <c r="M932"/>
      <c r="N932"/>
      <c r="AW932"/>
      <c r="AX932"/>
      <c r="AY932"/>
    </row>
    <row r="933" spans="11:51">
      <c r="K933"/>
      <c r="M933"/>
      <c r="N933"/>
      <c r="AW933"/>
      <c r="AX933"/>
      <c r="AY933"/>
    </row>
    <row r="934" spans="11:51">
      <c r="K934"/>
      <c r="M934"/>
      <c r="N934"/>
      <c r="AW934"/>
      <c r="AX934"/>
      <c r="AY934"/>
    </row>
    <row r="935" spans="11:51">
      <c r="K935"/>
      <c r="M935"/>
      <c r="N935"/>
      <c r="AW935"/>
      <c r="AX935"/>
      <c r="AY935"/>
    </row>
    <row r="936" spans="11:51">
      <c r="K936"/>
      <c r="M936"/>
      <c r="N936"/>
      <c r="AW936"/>
      <c r="AX936"/>
      <c r="AY936"/>
    </row>
    <row r="937" spans="11:51">
      <c r="K937"/>
      <c r="M937"/>
      <c r="N937"/>
      <c r="AW937"/>
      <c r="AX937"/>
      <c r="AY937"/>
    </row>
    <row r="938" spans="11:51">
      <c r="K938"/>
      <c r="M938"/>
      <c r="N938"/>
      <c r="AW938"/>
      <c r="AX938"/>
      <c r="AY938"/>
    </row>
    <row r="939" spans="11:51">
      <c r="K939"/>
      <c r="M939"/>
      <c r="N939"/>
      <c r="AW939"/>
      <c r="AX939"/>
      <c r="AY939"/>
    </row>
    <row r="940" spans="11:51">
      <c r="K940"/>
      <c r="M940"/>
      <c r="N940"/>
      <c r="AW940"/>
      <c r="AX940"/>
      <c r="AY940"/>
    </row>
    <row r="941" spans="11:51">
      <c r="K941"/>
      <c r="M941"/>
      <c r="N941"/>
      <c r="AW941"/>
      <c r="AX941"/>
      <c r="AY941"/>
    </row>
    <row r="942" spans="11:51">
      <c r="K942"/>
      <c r="M942"/>
      <c r="N942"/>
      <c r="AW942"/>
      <c r="AX942"/>
      <c r="AY942"/>
    </row>
    <row r="943" spans="11:51">
      <c r="K943"/>
      <c r="M943"/>
      <c r="N943"/>
      <c r="AW943"/>
      <c r="AX943"/>
      <c r="AY943"/>
    </row>
    <row r="944" spans="11:51">
      <c r="K944"/>
      <c r="M944"/>
      <c r="N944"/>
      <c r="AW944"/>
      <c r="AX944"/>
      <c r="AY944"/>
    </row>
    <row r="945" spans="11:51">
      <c r="K945"/>
      <c r="M945"/>
      <c r="N945"/>
      <c r="AW945"/>
      <c r="AX945"/>
      <c r="AY945"/>
    </row>
    <row r="946" spans="11:51">
      <c r="K946"/>
      <c r="M946"/>
      <c r="N946"/>
      <c r="AW946"/>
      <c r="AX946"/>
      <c r="AY946"/>
    </row>
    <row r="947" spans="11:51">
      <c r="K947"/>
      <c r="M947"/>
      <c r="N947"/>
      <c r="AW947"/>
      <c r="AX947"/>
      <c r="AY947"/>
    </row>
    <row r="948" spans="11:51">
      <c r="K948"/>
      <c r="M948"/>
      <c r="N948"/>
      <c r="AW948"/>
      <c r="AX948"/>
      <c r="AY948"/>
    </row>
    <row r="949" spans="11:51">
      <c r="K949"/>
      <c r="M949"/>
      <c r="N949"/>
      <c r="AW949"/>
      <c r="AX949"/>
      <c r="AY949"/>
    </row>
    <row r="950" spans="11:51">
      <c r="K950"/>
      <c r="M950"/>
      <c r="N950"/>
      <c r="AW950"/>
      <c r="AX950"/>
      <c r="AY950"/>
    </row>
    <row r="951" spans="11:51">
      <c r="K951"/>
      <c r="M951"/>
      <c r="N951"/>
      <c r="AW951"/>
      <c r="AX951"/>
      <c r="AY951"/>
    </row>
    <row r="952" spans="11:51">
      <c r="K952"/>
      <c r="M952"/>
      <c r="N952"/>
      <c r="AW952"/>
      <c r="AX952"/>
      <c r="AY952"/>
    </row>
    <row r="953" spans="11:51">
      <c r="K953"/>
      <c r="M953"/>
      <c r="N953"/>
      <c r="AW953"/>
      <c r="AX953"/>
      <c r="AY953"/>
    </row>
    <row r="954" spans="11:51">
      <c r="K954"/>
      <c r="M954"/>
      <c r="N954"/>
      <c r="AW954"/>
      <c r="AX954"/>
      <c r="AY954"/>
    </row>
    <row r="955" spans="11:51">
      <c r="K955"/>
      <c r="M955"/>
      <c r="N955"/>
      <c r="AW955"/>
      <c r="AX955"/>
      <c r="AY955"/>
    </row>
    <row r="956" spans="11:51">
      <c r="K956"/>
      <c r="M956"/>
      <c r="N956"/>
      <c r="AW956"/>
      <c r="AX956"/>
      <c r="AY956"/>
    </row>
    <row r="957" spans="11:51">
      <c r="K957"/>
      <c r="M957"/>
      <c r="N957"/>
      <c r="AW957"/>
      <c r="AX957"/>
      <c r="AY957"/>
    </row>
    <row r="958" spans="11:51">
      <c r="K958"/>
      <c r="M958"/>
      <c r="N958"/>
      <c r="AW958"/>
      <c r="AX958"/>
      <c r="AY958"/>
    </row>
    <row r="959" spans="11:51">
      <c r="K959"/>
      <c r="M959"/>
      <c r="N959"/>
      <c r="AW959"/>
      <c r="AX959"/>
      <c r="AY959"/>
    </row>
    <row r="960" spans="11:51">
      <c r="K960"/>
      <c r="M960"/>
      <c r="N960"/>
      <c r="AW960"/>
      <c r="AX960"/>
      <c r="AY960"/>
    </row>
    <row r="961" spans="11:51">
      <c r="K961"/>
      <c r="M961"/>
      <c r="N961"/>
      <c r="AW961"/>
      <c r="AX961"/>
      <c r="AY961"/>
    </row>
    <row r="962" spans="11:51">
      <c r="K962"/>
      <c r="M962"/>
      <c r="N962"/>
      <c r="AW962"/>
      <c r="AX962"/>
      <c r="AY962"/>
    </row>
    <row r="963" spans="11:51">
      <c r="K963"/>
      <c r="M963"/>
      <c r="N963"/>
      <c r="AW963"/>
      <c r="AX963"/>
      <c r="AY963"/>
    </row>
    <row r="964" spans="11:51">
      <c r="K964"/>
      <c r="M964"/>
      <c r="N964"/>
      <c r="AW964"/>
      <c r="AX964"/>
      <c r="AY964"/>
    </row>
    <row r="965" spans="11:51">
      <c r="K965"/>
      <c r="M965"/>
      <c r="N965"/>
      <c r="AW965"/>
      <c r="AX965"/>
      <c r="AY965"/>
    </row>
    <row r="966" spans="11:51">
      <c r="K966"/>
      <c r="M966"/>
      <c r="N966"/>
      <c r="AW966"/>
      <c r="AX966"/>
      <c r="AY966"/>
    </row>
    <row r="967" spans="11:51">
      <c r="K967"/>
      <c r="M967"/>
      <c r="N967"/>
      <c r="AW967"/>
      <c r="AX967"/>
      <c r="AY967"/>
    </row>
    <row r="968" spans="11:51">
      <c r="K968"/>
      <c r="M968"/>
      <c r="N968"/>
      <c r="AW968"/>
      <c r="AX968"/>
      <c r="AY968"/>
    </row>
    <row r="969" spans="11:51">
      <c r="K969"/>
      <c r="M969"/>
      <c r="N969"/>
      <c r="AW969"/>
      <c r="AX969"/>
      <c r="AY969"/>
    </row>
    <row r="970" spans="11:51">
      <c r="K970"/>
      <c r="M970"/>
      <c r="N970"/>
      <c r="AW970"/>
      <c r="AX970"/>
      <c r="AY970"/>
    </row>
    <row r="971" spans="11:51">
      <c r="K971"/>
      <c r="M971"/>
      <c r="N971"/>
      <c r="AW971"/>
      <c r="AX971"/>
      <c r="AY971"/>
    </row>
    <row r="972" spans="11:51">
      <c r="K972"/>
      <c r="M972"/>
      <c r="N972"/>
      <c r="AW972"/>
      <c r="AX972"/>
      <c r="AY972"/>
    </row>
    <row r="973" spans="11:51">
      <c r="K973"/>
      <c r="M973"/>
      <c r="N973"/>
      <c r="AW973"/>
      <c r="AX973"/>
      <c r="AY973"/>
    </row>
    <row r="974" spans="11:51">
      <c r="K974"/>
      <c r="M974"/>
      <c r="N974"/>
      <c r="AW974"/>
      <c r="AX974"/>
      <c r="AY974"/>
    </row>
    <row r="975" spans="11:51">
      <c r="K975"/>
      <c r="M975"/>
      <c r="N975"/>
      <c r="AW975"/>
      <c r="AX975"/>
      <c r="AY975"/>
    </row>
    <row r="976" spans="11:51">
      <c r="K976"/>
      <c r="M976"/>
      <c r="N976"/>
      <c r="AW976"/>
      <c r="AX976"/>
      <c r="AY976"/>
    </row>
    <row r="977" spans="11:51">
      <c r="K977"/>
      <c r="M977"/>
      <c r="N977"/>
      <c r="AW977"/>
      <c r="AX977"/>
      <c r="AY977"/>
    </row>
    <row r="978" spans="11:51">
      <c r="K978"/>
      <c r="M978"/>
      <c r="N978"/>
      <c r="AW978"/>
      <c r="AX978"/>
      <c r="AY978"/>
    </row>
    <row r="979" spans="11:51">
      <c r="K979"/>
      <c r="M979"/>
      <c r="N979"/>
      <c r="AW979"/>
      <c r="AX979"/>
      <c r="AY979"/>
    </row>
    <row r="980" spans="11:51">
      <c r="K980"/>
      <c r="M980"/>
      <c r="N980"/>
      <c r="AW980"/>
      <c r="AX980"/>
      <c r="AY980"/>
    </row>
    <row r="981" spans="11:51">
      <c r="K981"/>
      <c r="M981"/>
      <c r="N981"/>
      <c r="AW981"/>
      <c r="AX981"/>
      <c r="AY981"/>
    </row>
    <row r="982" spans="11:51">
      <c r="K982"/>
      <c r="M982"/>
      <c r="N982"/>
      <c r="AW982"/>
      <c r="AX982"/>
      <c r="AY982"/>
    </row>
    <row r="983" spans="11:51">
      <c r="K983"/>
      <c r="M983"/>
      <c r="N983"/>
      <c r="AW983"/>
      <c r="AX983"/>
      <c r="AY983"/>
    </row>
    <row r="984" spans="11:51">
      <c r="K984"/>
      <c r="M984"/>
      <c r="N984"/>
      <c r="AW984"/>
      <c r="AX984"/>
      <c r="AY984"/>
    </row>
    <row r="985" spans="11:51">
      <c r="K985"/>
      <c r="M985"/>
      <c r="N985"/>
      <c r="AW985"/>
      <c r="AX985"/>
      <c r="AY985"/>
    </row>
    <row r="986" spans="11:51">
      <c r="K986"/>
      <c r="M986"/>
      <c r="N986"/>
      <c r="AW986"/>
      <c r="AX986"/>
      <c r="AY986"/>
    </row>
    <row r="987" spans="11:51">
      <c r="K987"/>
      <c r="M987"/>
      <c r="N987"/>
      <c r="AW987"/>
      <c r="AX987"/>
      <c r="AY987"/>
    </row>
    <row r="988" spans="11:51">
      <c r="K988"/>
      <c r="M988"/>
      <c r="N988"/>
      <c r="AW988"/>
      <c r="AX988"/>
      <c r="AY988"/>
    </row>
    <row r="989" spans="11:51">
      <c r="K989"/>
      <c r="M989"/>
      <c r="N989"/>
      <c r="AW989"/>
      <c r="AX989"/>
      <c r="AY989"/>
    </row>
    <row r="990" spans="11:51">
      <c r="K990"/>
      <c r="M990"/>
      <c r="N990"/>
      <c r="AW990"/>
      <c r="AX990"/>
      <c r="AY990"/>
    </row>
    <row r="991" spans="11:51">
      <c r="K991"/>
      <c r="M991"/>
      <c r="N991"/>
      <c r="AW991"/>
      <c r="AX991"/>
      <c r="AY991"/>
    </row>
    <row r="992" spans="11:51">
      <c r="K992"/>
      <c r="M992"/>
      <c r="N992"/>
      <c r="AW992"/>
      <c r="AX992"/>
      <c r="AY992"/>
    </row>
    <row r="993" spans="11:51">
      <c r="K993"/>
      <c r="M993"/>
      <c r="N993"/>
      <c r="AW993"/>
      <c r="AX993"/>
      <c r="AY993"/>
    </row>
    <row r="994" spans="11:51">
      <c r="K994"/>
      <c r="M994"/>
      <c r="N994"/>
      <c r="AW994"/>
      <c r="AX994"/>
      <c r="AY994"/>
    </row>
    <row r="995" spans="11:51">
      <c r="K995"/>
      <c r="M995"/>
      <c r="N995"/>
      <c r="AW995"/>
      <c r="AX995"/>
      <c r="AY995"/>
    </row>
    <row r="996" spans="11:51">
      <c r="K996"/>
      <c r="M996"/>
      <c r="N996"/>
      <c r="AW996"/>
      <c r="AX996"/>
      <c r="AY996"/>
    </row>
    <row r="997" spans="11:51">
      <c r="K997"/>
      <c r="M997"/>
      <c r="N997"/>
      <c r="AW997"/>
      <c r="AX997"/>
      <c r="AY997"/>
    </row>
    <row r="998" spans="11:51">
      <c r="K998"/>
      <c r="M998"/>
      <c r="N998"/>
      <c r="AW998"/>
      <c r="AX998"/>
      <c r="AY998"/>
    </row>
    <row r="999" spans="11:51">
      <c r="K999"/>
      <c r="M999"/>
      <c r="N999"/>
      <c r="AW999"/>
      <c r="AX999"/>
      <c r="AY999"/>
    </row>
    <row r="1000" spans="11:51">
      <c r="K1000"/>
      <c r="M1000"/>
      <c r="N1000"/>
      <c r="AW1000"/>
      <c r="AX1000"/>
      <c r="AY1000"/>
    </row>
    <row r="1001" spans="11:51">
      <c r="K1001"/>
      <c r="M1001"/>
      <c r="N1001"/>
      <c r="AW1001"/>
      <c r="AX1001"/>
      <c r="AY1001"/>
    </row>
    <row r="1002" spans="11:51">
      <c r="K1002"/>
      <c r="M1002"/>
      <c r="N1002"/>
      <c r="AW1002"/>
      <c r="AX1002"/>
      <c r="AY1002"/>
    </row>
    <row r="1003" spans="11:51">
      <c r="K1003"/>
      <c r="M1003"/>
      <c r="N1003"/>
      <c r="AW1003"/>
      <c r="AX1003"/>
      <c r="AY1003"/>
    </row>
    <row r="1004" spans="11:51">
      <c r="K1004"/>
      <c r="M1004"/>
      <c r="N1004"/>
      <c r="AW1004"/>
      <c r="AX1004"/>
      <c r="AY1004"/>
    </row>
    <row r="1005" spans="11:51">
      <c r="K1005"/>
      <c r="M1005"/>
      <c r="N1005"/>
      <c r="AW1005"/>
      <c r="AX1005"/>
      <c r="AY1005"/>
    </row>
    <row r="1006" spans="11:51">
      <c r="K1006"/>
      <c r="M1006"/>
      <c r="N1006"/>
      <c r="AW1006"/>
      <c r="AX1006"/>
      <c r="AY1006"/>
    </row>
    <row r="1007" spans="11:51">
      <c r="K1007"/>
      <c r="M1007"/>
      <c r="N1007"/>
      <c r="AW1007"/>
      <c r="AX1007"/>
      <c r="AY1007"/>
    </row>
    <row r="1008" spans="11:51">
      <c r="K1008"/>
      <c r="M1008"/>
      <c r="N1008"/>
      <c r="AW1008"/>
      <c r="AX1008"/>
      <c r="AY1008"/>
    </row>
    <row r="1009" spans="11:51">
      <c r="K1009"/>
      <c r="M1009"/>
      <c r="N1009"/>
      <c r="AW1009"/>
      <c r="AX1009"/>
      <c r="AY1009"/>
    </row>
    <row r="1010" spans="11:51">
      <c r="K1010"/>
      <c r="M1010"/>
      <c r="N1010"/>
      <c r="AW1010"/>
      <c r="AX1010"/>
      <c r="AY1010"/>
    </row>
    <row r="1011" spans="11:51">
      <c r="K1011"/>
      <c r="M1011"/>
      <c r="N1011"/>
      <c r="AW1011"/>
      <c r="AX1011"/>
      <c r="AY1011"/>
    </row>
    <row r="1012" spans="11:51">
      <c r="K1012"/>
      <c r="M1012"/>
      <c r="N1012"/>
      <c r="AW1012"/>
      <c r="AX1012"/>
      <c r="AY1012"/>
    </row>
    <row r="1013" spans="11:51">
      <c r="K1013"/>
      <c r="M1013"/>
      <c r="N1013"/>
      <c r="AW1013"/>
      <c r="AX1013"/>
      <c r="AY1013"/>
    </row>
    <row r="1014" spans="11:51">
      <c r="K1014"/>
      <c r="M1014"/>
      <c r="N1014"/>
      <c r="AW1014"/>
      <c r="AX1014"/>
      <c r="AY1014"/>
    </row>
    <row r="1015" spans="11:51">
      <c r="K1015"/>
      <c r="M1015"/>
      <c r="N1015"/>
      <c r="AW1015"/>
      <c r="AX1015"/>
      <c r="AY1015"/>
    </row>
    <row r="1016" spans="11:51">
      <c r="K1016"/>
      <c r="M1016"/>
      <c r="N1016"/>
      <c r="AW1016"/>
      <c r="AX1016"/>
      <c r="AY1016"/>
    </row>
    <row r="1017" spans="11:51">
      <c r="K1017"/>
      <c r="M1017"/>
      <c r="N1017"/>
      <c r="AW1017"/>
      <c r="AX1017"/>
      <c r="AY1017"/>
    </row>
    <row r="1018" spans="11:51">
      <c r="K1018"/>
      <c r="M1018"/>
      <c r="N1018"/>
      <c r="AW1018"/>
      <c r="AX1018"/>
      <c r="AY1018"/>
    </row>
    <row r="1019" spans="11:51">
      <c r="K1019"/>
      <c r="M1019"/>
      <c r="N1019"/>
      <c r="AW1019"/>
      <c r="AX1019"/>
      <c r="AY1019"/>
    </row>
    <row r="1020" spans="11:51">
      <c r="K1020"/>
      <c r="M1020"/>
      <c r="N1020"/>
      <c r="AW1020"/>
      <c r="AX1020"/>
      <c r="AY1020"/>
    </row>
    <row r="1021" spans="11:51">
      <c r="K1021"/>
      <c r="M1021"/>
      <c r="N1021"/>
      <c r="AW1021"/>
      <c r="AX1021"/>
      <c r="AY1021"/>
    </row>
    <row r="1022" spans="11:51">
      <c r="K1022"/>
      <c r="M1022"/>
      <c r="N1022"/>
      <c r="AW1022"/>
      <c r="AX1022"/>
      <c r="AY1022"/>
    </row>
    <row r="1023" spans="11:51">
      <c r="K1023"/>
      <c r="M1023"/>
      <c r="N1023"/>
      <c r="AW1023"/>
      <c r="AX1023"/>
      <c r="AY1023"/>
    </row>
    <row r="1024" spans="11:51">
      <c r="K1024"/>
      <c r="M1024"/>
      <c r="N1024"/>
      <c r="AW1024"/>
      <c r="AX1024"/>
      <c r="AY1024"/>
    </row>
    <row r="1025" spans="11:51">
      <c r="K1025"/>
      <c r="M1025"/>
      <c r="N1025"/>
      <c r="AW1025"/>
      <c r="AX1025"/>
      <c r="AY1025"/>
    </row>
    <row r="1026" spans="11:51">
      <c r="K1026"/>
      <c r="M1026"/>
      <c r="N1026"/>
      <c r="AW1026"/>
      <c r="AX1026"/>
      <c r="AY1026"/>
    </row>
    <row r="1027" spans="11:51">
      <c r="K1027"/>
      <c r="M1027"/>
      <c r="N1027"/>
      <c r="AW1027"/>
      <c r="AX1027"/>
      <c r="AY1027"/>
    </row>
    <row r="1028" spans="11:51">
      <c r="K1028"/>
      <c r="M1028"/>
      <c r="N1028"/>
      <c r="AW1028"/>
      <c r="AX1028"/>
      <c r="AY1028"/>
    </row>
    <row r="1029" spans="11:51">
      <c r="K1029"/>
      <c r="M1029"/>
      <c r="N1029"/>
      <c r="AW1029"/>
      <c r="AX1029"/>
      <c r="AY1029"/>
    </row>
    <row r="1030" spans="11:51">
      <c r="K1030"/>
      <c r="M1030"/>
      <c r="N1030"/>
      <c r="AW1030"/>
      <c r="AX1030"/>
      <c r="AY1030"/>
    </row>
    <row r="1031" spans="11:51">
      <c r="K1031"/>
      <c r="M1031"/>
      <c r="N1031"/>
      <c r="AW1031"/>
      <c r="AX1031"/>
      <c r="AY1031"/>
    </row>
    <row r="1032" spans="11:51">
      <c r="K1032"/>
      <c r="M1032"/>
      <c r="N1032"/>
      <c r="AW1032"/>
      <c r="AX1032"/>
      <c r="AY1032"/>
    </row>
    <row r="1033" spans="11:51">
      <c r="K1033"/>
      <c r="M1033"/>
      <c r="N1033"/>
      <c r="AW1033"/>
      <c r="AX1033"/>
      <c r="AY1033"/>
    </row>
    <row r="1034" spans="11:51">
      <c r="K1034"/>
      <c r="M1034"/>
      <c r="N1034"/>
      <c r="AW1034"/>
      <c r="AX1034"/>
      <c r="AY1034"/>
    </row>
    <row r="1035" spans="11:51">
      <c r="K1035"/>
      <c r="M1035"/>
      <c r="N1035"/>
      <c r="AW1035"/>
      <c r="AX1035"/>
      <c r="AY1035"/>
    </row>
    <row r="1036" spans="11:51">
      <c r="K1036"/>
      <c r="M1036"/>
      <c r="N1036"/>
      <c r="AW1036"/>
      <c r="AX1036"/>
      <c r="AY1036"/>
    </row>
    <row r="1037" spans="11:51">
      <c r="K1037"/>
      <c r="M1037"/>
      <c r="N1037"/>
      <c r="AW1037"/>
      <c r="AX1037"/>
      <c r="AY1037"/>
    </row>
    <row r="1038" spans="11:51">
      <c r="K1038"/>
      <c r="M1038"/>
      <c r="N1038"/>
      <c r="AW1038"/>
      <c r="AX1038"/>
      <c r="AY1038"/>
    </row>
    <row r="1039" spans="11:51">
      <c r="K1039"/>
      <c r="M1039"/>
      <c r="N1039"/>
      <c r="AW1039"/>
      <c r="AX1039"/>
      <c r="AY1039"/>
    </row>
    <row r="1040" spans="11:51">
      <c r="K1040"/>
      <c r="M1040"/>
      <c r="N1040"/>
      <c r="AW1040"/>
      <c r="AX1040"/>
      <c r="AY1040"/>
    </row>
    <row r="1041" spans="11:51">
      <c r="K1041"/>
      <c r="M1041"/>
      <c r="N1041"/>
      <c r="AW1041"/>
      <c r="AX1041"/>
      <c r="AY1041"/>
    </row>
    <row r="1042" spans="11:51">
      <c r="K1042"/>
      <c r="M1042"/>
      <c r="N1042"/>
      <c r="AW1042"/>
      <c r="AX1042"/>
      <c r="AY1042"/>
    </row>
    <row r="1043" spans="11:51">
      <c r="K1043"/>
      <c r="M1043"/>
      <c r="N1043"/>
      <c r="AW1043"/>
      <c r="AX1043"/>
      <c r="AY1043"/>
    </row>
    <row r="1044" spans="11:51">
      <c r="K1044"/>
      <c r="M1044"/>
      <c r="N1044"/>
      <c r="AW1044"/>
      <c r="AX1044"/>
      <c r="AY1044"/>
    </row>
    <row r="1045" spans="11:51">
      <c r="K1045"/>
      <c r="M1045"/>
      <c r="N1045"/>
      <c r="AW1045"/>
      <c r="AX1045"/>
      <c r="AY1045"/>
    </row>
    <row r="1046" spans="11:51">
      <c r="K1046"/>
      <c r="M1046"/>
      <c r="N1046"/>
      <c r="AW1046"/>
      <c r="AX1046"/>
      <c r="AY1046"/>
    </row>
    <row r="1047" spans="11:51">
      <c r="K1047"/>
      <c r="M1047"/>
      <c r="N1047"/>
      <c r="AW1047"/>
      <c r="AX1047"/>
      <c r="AY1047"/>
    </row>
    <row r="1048" spans="11:51">
      <c r="K1048"/>
      <c r="M1048"/>
      <c r="N1048"/>
      <c r="AW1048"/>
      <c r="AX1048"/>
      <c r="AY1048"/>
    </row>
    <row r="1049" spans="11:51">
      <c r="K1049"/>
      <c r="M1049"/>
      <c r="N1049"/>
      <c r="AW1049"/>
      <c r="AX1049"/>
      <c r="AY1049"/>
    </row>
    <row r="1050" spans="11:51">
      <c r="K1050"/>
      <c r="M1050"/>
      <c r="N1050"/>
      <c r="AW1050"/>
      <c r="AX1050"/>
      <c r="AY1050"/>
    </row>
    <row r="1051" spans="11:51">
      <c r="K1051"/>
      <c r="M1051"/>
      <c r="N1051"/>
      <c r="AW1051"/>
      <c r="AX1051"/>
      <c r="AY1051"/>
    </row>
    <row r="1052" spans="11:51">
      <c r="K1052"/>
      <c r="M1052"/>
      <c r="N1052"/>
      <c r="AW1052"/>
      <c r="AX1052"/>
      <c r="AY1052"/>
    </row>
    <row r="1053" spans="11:51">
      <c r="K1053"/>
      <c r="M1053"/>
      <c r="N1053"/>
      <c r="AW1053"/>
      <c r="AX1053"/>
      <c r="AY1053"/>
    </row>
    <row r="1054" spans="11:51">
      <c r="K1054"/>
      <c r="M1054"/>
      <c r="N1054"/>
      <c r="AW1054"/>
      <c r="AX1054"/>
      <c r="AY1054"/>
    </row>
    <row r="1055" spans="11:51">
      <c r="K1055"/>
      <c r="M1055"/>
      <c r="N1055"/>
      <c r="AW1055"/>
      <c r="AX1055"/>
      <c r="AY1055"/>
    </row>
    <row r="1056" spans="11:51">
      <c r="K1056"/>
      <c r="M1056"/>
      <c r="N1056"/>
      <c r="AW1056"/>
      <c r="AX1056"/>
      <c r="AY1056"/>
    </row>
    <row r="1057" spans="11:51">
      <c r="K1057"/>
      <c r="M1057"/>
      <c r="N1057"/>
      <c r="AW1057"/>
      <c r="AX1057"/>
      <c r="AY1057"/>
    </row>
    <row r="1058" spans="11:51">
      <c r="K1058"/>
      <c r="M1058"/>
      <c r="N1058"/>
      <c r="AW1058"/>
      <c r="AX1058"/>
      <c r="AY1058"/>
    </row>
    <row r="1059" spans="11:51">
      <c r="K1059"/>
      <c r="M1059"/>
      <c r="N1059"/>
      <c r="AW1059"/>
      <c r="AX1059"/>
      <c r="AY1059"/>
    </row>
    <row r="1060" spans="11:51">
      <c r="K1060"/>
      <c r="M1060"/>
      <c r="N1060"/>
      <c r="AW1060"/>
      <c r="AX1060"/>
      <c r="AY1060"/>
    </row>
    <row r="1061" spans="11:51">
      <c r="K1061"/>
      <c r="M1061"/>
      <c r="N1061"/>
      <c r="AW1061"/>
      <c r="AX1061"/>
      <c r="AY1061"/>
    </row>
    <row r="1062" spans="11:51">
      <c r="K1062"/>
      <c r="M1062"/>
      <c r="N1062"/>
      <c r="AW1062"/>
      <c r="AX1062"/>
      <c r="AY1062"/>
    </row>
    <row r="1063" spans="11:51">
      <c r="K1063"/>
      <c r="M1063"/>
      <c r="N1063"/>
      <c r="AW1063"/>
      <c r="AX1063"/>
      <c r="AY1063"/>
    </row>
    <row r="1064" spans="11:51">
      <c r="K1064"/>
      <c r="M1064"/>
      <c r="N1064"/>
      <c r="AW1064"/>
      <c r="AX1064"/>
      <c r="AY1064"/>
    </row>
    <row r="1065" spans="11:51">
      <c r="K1065"/>
      <c r="M1065"/>
      <c r="N1065"/>
      <c r="AW1065"/>
      <c r="AX1065"/>
      <c r="AY1065"/>
    </row>
    <row r="1066" spans="11:51">
      <c r="K1066"/>
      <c r="M1066"/>
      <c r="N1066"/>
      <c r="AW1066"/>
      <c r="AX1066"/>
      <c r="AY1066"/>
    </row>
    <row r="1067" spans="11:51">
      <c r="K1067"/>
      <c r="M1067"/>
      <c r="N1067"/>
      <c r="AW1067"/>
      <c r="AX1067"/>
      <c r="AY1067"/>
    </row>
    <row r="1068" spans="11:51">
      <c r="K1068"/>
      <c r="M1068"/>
      <c r="N1068"/>
      <c r="AW1068"/>
      <c r="AX1068"/>
      <c r="AY1068"/>
    </row>
    <row r="1069" spans="11:51">
      <c r="K1069"/>
      <c r="M1069"/>
      <c r="N1069"/>
      <c r="AW1069"/>
      <c r="AX1069"/>
      <c r="AY1069"/>
    </row>
    <row r="1070" spans="11:51">
      <c r="K1070"/>
      <c r="M1070"/>
      <c r="N1070"/>
      <c r="AW1070"/>
      <c r="AX1070"/>
      <c r="AY1070"/>
    </row>
    <row r="1071" spans="11:51">
      <c r="K1071"/>
      <c r="M1071"/>
      <c r="N1071"/>
      <c r="AW1071"/>
      <c r="AX1071"/>
      <c r="AY1071"/>
    </row>
    <row r="1072" spans="11:51">
      <c r="K1072"/>
      <c r="M1072"/>
      <c r="N1072"/>
      <c r="AW1072"/>
      <c r="AX1072"/>
      <c r="AY1072"/>
    </row>
    <row r="1073" spans="11:51">
      <c r="K1073"/>
      <c r="M1073"/>
      <c r="N1073"/>
      <c r="AW1073"/>
      <c r="AX1073"/>
      <c r="AY1073"/>
    </row>
    <row r="1074" spans="11:51">
      <c r="K1074"/>
      <c r="M1074"/>
      <c r="N1074"/>
      <c r="AW1074"/>
      <c r="AX1074"/>
      <c r="AY1074"/>
    </row>
    <row r="1075" spans="11:51">
      <c r="K1075"/>
      <c r="M1075"/>
      <c r="N1075"/>
      <c r="AW1075"/>
      <c r="AX1075"/>
      <c r="AY1075"/>
    </row>
    <row r="1076" spans="11:51">
      <c r="K1076"/>
      <c r="M1076"/>
      <c r="N1076"/>
      <c r="AW1076"/>
      <c r="AX1076"/>
      <c r="AY1076"/>
    </row>
    <row r="1077" spans="11:51">
      <c r="K1077"/>
      <c r="M1077"/>
      <c r="N1077"/>
      <c r="AW1077"/>
      <c r="AX1077"/>
      <c r="AY1077"/>
    </row>
    <row r="1078" spans="11:51">
      <c r="K1078"/>
      <c r="M1078"/>
      <c r="N1078"/>
      <c r="AW1078"/>
      <c r="AX1078"/>
      <c r="AY1078"/>
    </row>
    <row r="1079" spans="11:51">
      <c r="K1079"/>
      <c r="M1079"/>
      <c r="N1079"/>
      <c r="AW1079"/>
      <c r="AX1079"/>
      <c r="AY1079"/>
    </row>
    <row r="1080" spans="11:51">
      <c r="K1080"/>
      <c r="M1080"/>
      <c r="N1080"/>
      <c r="AW1080"/>
      <c r="AX1080"/>
      <c r="AY1080"/>
    </row>
    <row r="1081" spans="11:51">
      <c r="K1081"/>
      <c r="M1081"/>
      <c r="N1081"/>
      <c r="AW1081"/>
      <c r="AX1081"/>
      <c r="AY1081"/>
    </row>
    <row r="1082" spans="11:51">
      <c r="K1082"/>
      <c r="M1082"/>
      <c r="N1082"/>
      <c r="AW1082"/>
      <c r="AX1082"/>
      <c r="AY1082"/>
    </row>
    <row r="1083" spans="11:51">
      <c r="K1083"/>
      <c r="M1083"/>
      <c r="N1083"/>
      <c r="AW1083"/>
      <c r="AX1083"/>
      <c r="AY1083"/>
    </row>
    <row r="1084" spans="11:51">
      <c r="K1084"/>
      <c r="M1084"/>
      <c r="N1084"/>
      <c r="AW1084"/>
      <c r="AX1084"/>
      <c r="AY1084"/>
    </row>
    <row r="1085" spans="11:51">
      <c r="K1085"/>
      <c r="M1085"/>
      <c r="N1085"/>
      <c r="AW1085"/>
      <c r="AX1085"/>
      <c r="AY1085"/>
    </row>
    <row r="1086" spans="11:51">
      <c r="K1086"/>
      <c r="M1086"/>
      <c r="N1086"/>
      <c r="AW1086"/>
      <c r="AX1086"/>
      <c r="AY1086"/>
    </row>
    <row r="1087" spans="11:51">
      <c r="K1087"/>
      <c r="M1087"/>
      <c r="N1087"/>
      <c r="AW1087"/>
      <c r="AX1087"/>
      <c r="AY1087"/>
    </row>
    <row r="1088" spans="11:51">
      <c r="K1088"/>
      <c r="M1088"/>
      <c r="N1088"/>
      <c r="AW1088"/>
      <c r="AX1088"/>
      <c r="AY1088"/>
    </row>
    <row r="1089" spans="11:51">
      <c r="K1089"/>
      <c r="M1089"/>
      <c r="N1089"/>
      <c r="AW1089"/>
      <c r="AX1089"/>
      <c r="AY1089"/>
    </row>
    <row r="1090" spans="11:51">
      <c r="K1090"/>
      <c r="M1090"/>
      <c r="N1090"/>
      <c r="AW1090"/>
      <c r="AX1090"/>
      <c r="AY1090"/>
    </row>
    <row r="1091" spans="11:51">
      <c r="K1091"/>
      <c r="M1091"/>
      <c r="N1091"/>
      <c r="AW1091"/>
      <c r="AX1091"/>
      <c r="AY1091"/>
    </row>
    <row r="1092" spans="11:51">
      <c r="K1092"/>
      <c r="M1092"/>
      <c r="N1092"/>
      <c r="AW1092"/>
      <c r="AX1092"/>
      <c r="AY1092"/>
    </row>
    <row r="1093" spans="11:51">
      <c r="K1093"/>
      <c r="M1093"/>
      <c r="N1093"/>
      <c r="AW1093"/>
      <c r="AX1093"/>
      <c r="AY1093"/>
    </row>
    <row r="1094" spans="11:51">
      <c r="K1094"/>
      <c r="M1094"/>
      <c r="N1094"/>
      <c r="AW1094"/>
      <c r="AX1094"/>
      <c r="AY1094"/>
    </row>
    <row r="1095" spans="11:51">
      <c r="K1095"/>
      <c r="M1095"/>
      <c r="N1095"/>
      <c r="AW1095"/>
      <c r="AX1095"/>
      <c r="AY1095"/>
    </row>
    <row r="1096" spans="11:51">
      <c r="K1096"/>
      <c r="M1096"/>
      <c r="N1096"/>
      <c r="AW1096"/>
      <c r="AX1096"/>
      <c r="AY1096"/>
    </row>
    <row r="1097" spans="11:51">
      <c r="K1097"/>
      <c r="M1097"/>
      <c r="N1097"/>
      <c r="AW1097"/>
      <c r="AX1097"/>
      <c r="AY1097"/>
    </row>
    <row r="1098" spans="11:51">
      <c r="K1098"/>
      <c r="M1098"/>
      <c r="N1098"/>
      <c r="AW1098"/>
      <c r="AX1098"/>
      <c r="AY1098"/>
    </row>
    <row r="1099" spans="11:51">
      <c r="K1099"/>
      <c r="M1099"/>
      <c r="N1099"/>
      <c r="AW1099"/>
      <c r="AX1099"/>
      <c r="AY1099"/>
    </row>
    <row r="1100" spans="11:51">
      <c r="K1100"/>
      <c r="M1100"/>
      <c r="N1100"/>
      <c r="AW1100"/>
      <c r="AX1100"/>
      <c r="AY1100"/>
    </row>
    <row r="1101" spans="11:51">
      <c r="K1101"/>
      <c r="M1101"/>
      <c r="N1101"/>
      <c r="AW1101"/>
      <c r="AX1101"/>
      <c r="AY1101"/>
    </row>
    <row r="1102" spans="11:51">
      <c r="K1102"/>
      <c r="M1102"/>
      <c r="N1102"/>
      <c r="AW1102"/>
      <c r="AX1102"/>
      <c r="AY1102"/>
    </row>
    <row r="1103" spans="11:51">
      <c r="K1103"/>
      <c r="M1103"/>
      <c r="N1103"/>
      <c r="AW1103"/>
      <c r="AX1103"/>
      <c r="AY1103"/>
    </row>
    <row r="1104" spans="11:51">
      <c r="K1104"/>
      <c r="M1104"/>
      <c r="N1104"/>
      <c r="AW1104"/>
      <c r="AX1104"/>
      <c r="AY1104"/>
    </row>
    <row r="1105" spans="11:51">
      <c r="K1105"/>
      <c r="M1105"/>
      <c r="N1105"/>
      <c r="AW1105"/>
      <c r="AX1105"/>
      <c r="AY1105"/>
    </row>
    <row r="1106" spans="11:51">
      <c r="K1106"/>
      <c r="M1106"/>
      <c r="N1106"/>
      <c r="AW1106"/>
      <c r="AX1106"/>
      <c r="AY1106"/>
    </row>
    <row r="1107" spans="11:51">
      <c r="K1107"/>
      <c r="M1107"/>
      <c r="N1107"/>
      <c r="AW1107"/>
      <c r="AX1107"/>
      <c r="AY1107"/>
    </row>
    <row r="1108" spans="11:51">
      <c r="K1108"/>
      <c r="M1108"/>
      <c r="N1108"/>
      <c r="AW1108"/>
      <c r="AX1108"/>
      <c r="AY1108"/>
    </row>
    <row r="1109" spans="11:51">
      <c r="K1109"/>
      <c r="M1109"/>
      <c r="N1109"/>
      <c r="AW1109"/>
      <c r="AX1109"/>
      <c r="AY1109"/>
    </row>
    <row r="1110" spans="11:51">
      <c r="K1110"/>
      <c r="M1110"/>
      <c r="N1110"/>
      <c r="AW1110"/>
      <c r="AX1110"/>
      <c r="AY1110"/>
    </row>
    <row r="1111" spans="11:51">
      <c r="K1111"/>
      <c r="M1111"/>
      <c r="N1111"/>
      <c r="AW1111"/>
      <c r="AX1111"/>
      <c r="AY1111"/>
    </row>
    <row r="1112" spans="11:51">
      <c r="K1112"/>
      <c r="M1112"/>
      <c r="N1112"/>
      <c r="AW1112"/>
      <c r="AX1112"/>
      <c r="AY1112"/>
    </row>
    <row r="1113" spans="11:51">
      <c r="K1113"/>
      <c r="M1113"/>
      <c r="N1113"/>
      <c r="AW1113"/>
      <c r="AX1113"/>
      <c r="AY1113"/>
    </row>
    <row r="1114" spans="11:51">
      <c r="K1114"/>
      <c r="M1114"/>
      <c r="N1114"/>
      <c r="AW1114"/>
      <c r="AX1114"/>
      <c r="AY1114"/>
    </row>
    <row r="1115" spans="11:51">
      <c r="K1115"/>
      <c r="M1115"/>
      <c r="N1115"/>
      <c r="AW1115"/>
      <c r="AX1115"/>
      <c r="AY1115"/>
    </row>
    <row r="1116" spans="11:51">
      <c r="K1116"/>
      <c r="M1116"/>
      <c r="N1116"/>
      <c r="AW1116"/>
      <c r="AX1116"/>
      <c r="AY1116"/>
    </row>
    <row r="1117" spans="11:51">
      <c r="K1117"/>
      <c r="M1117"/>
      <c r="N1117"/>
      <c r="AW1117"/>
      <c r="AX1117"/>
      <c r="AY1117"/>
    </row>
    <row r="1118" spans="11:51">
      <c r="K1118"/>
      <c r="M1118"/>
      <c r="N1118"/>
      <c r="AW1118"/>
      <c r="AX1118"/>
      <c r="AY1118"/>
    </row>
    <row r="1119" spans="11:51">
      <c r="K1119"/>
      <c r="M1119"/>
      <c r="N1119"/>
      <c r="AW1119"/>
      <c r="AX1119"/>
      <c r="AY1119"/>
    </row>
    <row r="1120" spans="11:51">
      <c r="K1120"/>
      <c r="M1120"/>
      <c r="N1120"/>
      <c r="AW1120"/>
      <c r="AX1120"/>
      <c r="AY1120"/>
    </row>
    <row r="1121" spans="11:51">
      <c r="K1121"/>
      <c r="M1121"/>
      <c r="N1121"/>
      <c r="AW1121"/>
      <c r="AX1121"/>
      <c r="AY1121"/>
    </row>
    <row r="1122" spans="11:51">
      <c r="K1122"/>
      <c r="M1122"/>
      <c r="N1122"/>
      <c r="AW1122"/>
      <c r="AX1122"/>
      <c r="AY1122"/>
    </row>
    <row r="1123" spans="11:51">
      <c r="K1123"/>
      <c r="M1123"/>
      <c r="N1123"/>
      <c r="AW1123"/>
      <c r="AX1123"/>
      <c r="AY1123"/>
    </row>
    <row r="1124" spans="11:51">
      <c r="K1124"/>
      <c r="M1124"/>
      <c r="N1124"/>
      <c r="AW1124"/>
      <c r="AX1124"/>
      <c r="AY1124"/>
    </row>
    <row r="1125" spans="11:51">
      <c r="K1125"/>
      <c r="M1125"/>
      <c r="N1125"/>
      <c r="AW1125"/>
      <c r="AX1125"/>
      <c r="AY1125"/>
    </row>
    <row r="1126" spans="11:51">
      <c r="K1126"/>
      <c r="M1126"/>
      <c r="N1126"/>
      <c r="AW1126"/>
      <c r="AX1126"/>
      <c r="AY1126"/>
    </row>
    <row r="1127" spans="11:51">
      <c r="K1127"/>
      <c r="M1127"/>
      <c r="N1127"/>
      <c r="AW1127"/>
      <c r="AX1127"/>
      <c r="AY1127"/>
    </row>
    <row r="1128" spans="11:51">
      <c r="K1128"/>
      <c r="M1128"/>
      <c r="N1128"/>
      <c r="AW1128"/>
      <c r="AX1128"/>
      <c r="AY1128"/>
    </row>
    <row r="1129" spans="11:51">
      <c r="K1129"/>
      <c r="M1129"/>
      <c r="N1129"/>
      <c r="AW1129"/>
      <c r="AX1129"/>
      <c r="AY1129"/>
    </row>
    <row r="1130" spans="11:51">
      <c r="K1130"/>
      <c r="M1130"/>
      <c r="N1130"/>
      <c r="AW1130"/>
      <c r="AX1130"/>
      <c r="AY1130"/>
    </row>
    <row r="1131" spans="11:51">
      <c r="K1131"/>
      <c r="M1131"/>
      <c r="N1131"/>
      <c r="AW1131"/>
      <c r="AX1131"/>
      <c r="AY1131"/>
    </row>
    <row r="1132" spans="11:51">
      <c r="K1132"/>
      <c r="M1132"/>
      <c r="N1132"/>
      <c r="AW1132"/>
      <c r="AX1132"/>
      <c r="AY1132"/>
    </row>
    <row r="1133" spans="11:51">
      <c r="K1133"/>
      <c r="M1133"/>
      <c r="N1133"/>
      <c r="AW1133"/>
      <c r="AX1133"/>
      <c r="AY1133"/>
    </row>
    <row r="1134" spans="11:51">
      <c r="K1134"/>
      <c r="M1134"/>
      <c r="N1134"/>
      <c r="AW1134"/>
      <c r="AX1134"/>
      <c r="AY1134"/>
    </row>
    <row r="1135" spans="11:51">
      <c r="K1135"/>
      <c r="M1135"/>
      <c r="N1135"/>
      <c r="AW1135"/>
      <c r="AX1135"/>
      <c r="AY1135"/>
    </row>
    <row r="1136" spans="11:51">
      <c r="K1136"/>
      <c r="M1136"/>
      <c r="N1136"/>
      <c r="AW1136"/>
      <c r="AX1136"/>
      <c r="AY1136"/>
    </row>
    <row r="1137" spans="11:51">
      <c r="K1137"/>
      <c r="M1137"/>
      <c r="N1137"/>
      <c r="AW1137"/>
      <c r="AX1137"/>
      <c r="AY1137"/>
    </row>
    <row r="1138" spans="11:51">
      <c r="K1138"/>
      <c r="M1138"/>
      <c r="N1138"/>
      <c r="AW1138"/>
      <c r="AX1138"/>
      <c r="AY1138"/>
    </row>
    <row r="1139" spans="11:51">
      <c r="K1139"/>
      <c r="M1139"/>
      <c r="N1139"/>
      <c r="AW1139"/>
      <c r="AX1139"/>
      <c r="AY1139"/>
    </row>
    <row r="1140" spans="11:51">
      <c r="K1140"/>
      <c r="M1140"/>
      <c r="N1140"/>
      <c r="AW1140"/>
      <c r="AX1140"/>
      <c r="AY1140"/>
    </row>
    <row r="1141" spans="11:51">
      <c r="K1141"/>
      <c r="M1141"/>
      <c r="N1141"/>
      <c r="AW1141"/>
      <c r="AX1141"/>
      <c r="AY1141"/>
    </row>
    <row r="1142" spans="11:51">
      <c r="K1142"/>
      <c r="M1142"/>
      <c r="N1142"/>
      <c r="AW1142"/>
      <c r="AX1142"/>
      <c r="AY1142"/>
    </row>
    <row r="1143" spans="11:51">
      <c r="K1143"/>
      <c r="M1143"/>
      <c r="N1143"/>
      <c r="AW1143"/>
      <c r="AX1143"/>
      <c r="AY1143"/>
    </row>
    <row r="1144" spans="11:51">
      <c r="K1144"/>
      <c r="M1144"/>
      <c r="N1144"/>
      <c r="AW1144"/>
      <c r="AX1144"/>
      <c r="AY1144"/>
    </row>
    <row r="1145" spans="11:51">
      <c r="K1145"/>
      <c r="M1145"/>
      <c r="N1145"/>
      <c r="AW1145"/>
      <c r="AX1145"/>
      <c r="AY1145"/>
    </row>
    <row r="1146" spans="11:51">
      <c r="K1146"/>
      <c r="M1146"/>
      <c r="N1146"/>
      <c r="AW1146"/>
      <c r="AX1146"/>
      <c r="AY1146"/>
    </row>
    <row r="1147" spans="11:51">
      <c r="K1147"/>
      <c r="M1147"/>
      <c r="N1147"/>
      <c r="AW1147"/>
      <c r="AX1147"/>
      <c r="AY1147"/>
    </row>
    <row r="1148" spans="11:51">
      <c r="K1148"/>
      <c r="M1148"/>
      <c r="N1148"/>
      <c r="AW1148"/>
      <c r="AX1148"/>
      <c r="AY1148"/>
    </row>
    <row r="1149" spans="11:51">
      <c r="K1149"/>
      <c r="M1149"/>
      <c r="N1149"/>
      <c r="AW1149"/>
      <c r="AX1149"/>
      <c r="AY1149"/>
    </row>
    <row r="1150" spans="11:51">
      <c r="K1150"/>
      <c r="M1150"/>
      <c r="N1150"/>
      <c r="AW1150"/>
      <c r="AX1150"/>
      <c r="AY1150"/>
    </row>
    <row r="1151" spans="11:51">
      <c r="K1151"/>
      <c r="M1151"/>
      <c r="N1151"/>
      <c r="AW1151"/>
      <c r="AX1151"/>
      <c r="AY1151"/>
    </row>
    <row r="1152" spans="11:51">
      <c r="K1152"/>
      <c r="M1152"/>
      <c r="N1152"/>
      <c r="AW1152"/>
      <c r="AX1152"/>
      <c r="AY1152"/>
    </row>
    <row r="1153" spans="11:51">
      <c r="K1153"/>
      <c r="M1153"/>
      <c r="N1153"/>
      <c r="AW1153"/>
      <c r="AX1153"/>
      <c r="AY1153"/>
    </row>
    <row r="1154" spans="11:51">
      <c r="K1154"/>
      <c r="M1154"/>
      <c r="N1154"/>
      <c r="AW1154"/>
      <c r="AX1154"/>
      <c r="AY1154"/>
    </row>
    <row r="1155" spans="11:51">
      <c r="K1155"/>
      <c r="M1155"/>
      <c r="N1155"/>
      <c r="AW1155"/>
      <c r="AX1155"/>
      <c r="AY1155"/>
    </row>
    <row r="1156" spans="11:51">
      <c r="K1156"/>
      <c r="M1156"/>
      <c r="N1156"/>
      <c r="AW1156"/>
      <c r="AX1156"/>
      <c r="AY1156"/>
    </row>
    <row r="1157" spans="11:51">
      <c r="K1157"/>
      <c r="M1157"/>
      <c r="N1157"/>
      <c r="AW1157"/>
      <c r="AX1157"/>
      <c r="AY1157"/>
    </row>
    <row r="1158" spans="11:51">
      <c r="K1158"/>
      <c r="M1158"/>
      <c r="N1158"/>
      <c r="AW1158"/>
      <c r="AX1158"/>
      <c r="AY1158"/>
    </row>
    <row r="1159" spans="11:51">
      <c r="K1159"/>
      <c r="M1159"/>
      <c r="N1159"/>
      <c r="AW1159"/>
      <c r="AX1159"/>
      <c r="AY1159"/>
    </row>
    <row r="1160" spans="11:51">
      <c r="K1160"/>
      <c r="M1160"/>
      <c r="N1160"/>
      <c r="AW1160"/>
      <c r="AX1160"/>
      <c r="AY1160"/>
    </row>
    <row r="1161" spans="11:51">
      <c r="K1161"/>
      <c r="M1161"/>
      <c r="N1161"/>
      <c r="AW1161"/>
      <c r="AX1161"/>
      <c r="AY1161"/>
    </row>
    <row r="1162" spans="11:51">
      <c r="K1162"/>
      <c r="M1162"/>
      <c r="N1162"/>
      <c r="AW1162"/>
      <c r="AX1162"/>
      <c r="AY1162"/>
    </row>
    <row r="1163" spans="11:51">
      <c r="K1163"/>
      <c r="M1163"/>
      <c r="N1163"/>
      <c r="AW1163"/>
      <c r="AX1163"/>
      <c r="AY1163"/>
    </row>
    <row r="1164" spans="11:51">
      <c r="K1164"/>
      <c r="M1164"/>
      <c r="N1164"/>
      <c r="AW1164"/>
      <c r="AX1164"/>
      <c r="AY1164"/>
    </row>
    <row r="1165" spans="11:51">
      <c r="K1165"/>
      <c r="M1165"/>
      <c r="N1165"/>
      <c r="AW1165"/>
      <c r="AX1165"/>
      <c r="AY1165"/>
    </row>
    <row r="1166" spans="11:51">
      <c r="K1166"/>
      <c r="M1166"/>
      <c r="N1166"/>
      <c r="AW1166"/>
      <c r="AX1166"/>
      <c r="AY1166"/>
    </row>
    <row r="1167" spans="11:51">
      <c r="K1167"/>
      <c r="M1167"/>
      <c r="N1167"/>
      <c r="AW1167"/>
      <c r="AX1167"/>
      <c r="AY1167"/>
    </row>
    <row r="1168" spans="11:51">
      <c r="K1168"/>
      <c r="M1168"/>
      <c r="N1168"/>
      <c r="AW1168"/>
      <c r="AX1168"/>
      <c r="AY1168"/>
    </row>
    <row r="1169" spans="11:51">
      <c r="K1169"/>
      <c r="M1169"/>
      <c r="N1169"/>
      <c r="AW1169"/>
      <c r="AX1169"/>
      <c r="AY1169"/>
    </row>
    <row r="1170" spans="11:51">
      <c r="K1170"/>
      <c r="M1170"/>
      <c r="N1170"/>
      <c r="AW1170"/>
      <c r="AX1170"/>
      <c r="AY1170"/>
    </row>
    <row r="1171" spans="11:51">
      <c r="K1171"/>
      <c r="M1171"/>
      <c r="N1171"/>
      <c r="AW1171"/>
      <c r="AX1171"/>
      <c r="AY1171"/>
    </row>
    <row r="1172" spans="11:51">
      <c r="K1172"/>
      <c r="M1172"/>
      <c r="N1172"/>
      <c r="AW1172"/>
      <c r="AX1172"/>
      <c r="AY1172"/>
    </row>
    <row r="1173" spans="11:51">
      <c r="K1173"/>
      <c r="M1173"/>
      <c r="N1173"/>
      <c r="AW1173"/>
      <c r="AX1173"/>
      <c r="AY1173"/>
    </row>
    <row r="1174" spans="11:51">
      <c r="K1174"/>
      <c r="M1174"/>
      <c r="N1174"/>
      <c r="AW1174"/>
      <c r="AX1174"/>
      <c r="AY1174"/>
    </row>
    <row r="1175" spans="11:51">
      <c r="K1175"/>
      <c r="M1175"/>
      <c r="N1175"/>
      <c r="AW1175"/>
      <c r="AX1175"/>
      <c r="AY1175"/>
    </row>
    <row r="1176" spans="11:51">
      <c r="K1176"/>
      <c r="M1176"/>
      <c r="N1176"/>
      <c r="AW1176"/>
      <c r="AX1176"/>
      <c r="AY1176"/>
    </row>
    <row r="1177" spans="11:51">
      <c r="K1177"/>
      <c r="M1177"/>
      <c r="N1177"/>
      <c r="AW1177"/>
      <c r="AX1177"/>
      <c r="AY1177"/>
    </row>
    <row r="1178" spans="11:51">
      <c r="K1178"/>
      <c r="M1178"/>
      <c r="N1178"/>
      <c r="AW1178"/>
      <c r="AX1178"/>
      <c r="AY1178"/>
    </row>
    <row r="1179" spans="11:51">
      <c r="K1179"/>
      <c r="M1179"/>
      <c r="N1179"/>
      <c r="AW1179"/>
      <c r="AX1179"/>
      <c r="AY1179"/>
    </row>
    <row r="1180" spans="11:51">
      <c r="K1180"/>
      <c r="M1180"/>
      <c r="N1180"/>
      <c r="AW1180"/>
      <c r="AX1180"/>
      <c r="AY1180"/>
    </row>
    <row r="1181" spans="11:51">
      <c r="K1181"/>
      <c r="M1181"/>
      <c r="N1181"/>
      <c r="AW1181"/>
      <c r="AX1181"/>
      <c r="AY1181"/>
    </row>
    <row r="1182" spans="11:51">
      <c r="K1182"/>
      <c r="M1182"/>
      <c r="N1182"/>
      <c r="AW1182"/>
      <c r="AX1182"/>
      <c r="AY1182"/>
    </row>
    <row r="1183" spans="11:51">
      <c r="K1183"/>
      <c r="M1183"/>
      <c r="N1183"/>
      <c r="AW1183"/>
      <c r="AX1183"/>
      <c r="AY1183"/>
    </row>
    <row r="1184" spans="11:51">
      <c r="K1184"/>
      <c r="M1184"/>
      <c r="N1184"/>
      <c r="AW1184"/>
      <c r="AX1184"/>
      <c r="AY1184"/>
    </row>
    <row r="1185" spans="11:51">
      <c r="K1185"/>
      <c r="M1185"/>
      <c r="N1185"/>
      <c r="AW1185"/>
      <c r="AX1185"/>
      <c r="AY1185"/>
    </row>
    <row r="1186" spans="11:51">
      <c r="K1186"/>
      <c r="M1186"/>
      <c r="N1186"/>
      <c r="AW1186"/>
      <c r="AX1186"/>
      <c r="AY1186"/>
    </row>
    <row r="1187" spans="11:51">
      <c r="K1187"/>
      <c r="M1187"/>
      <c r="N1187"/>
      <c r="AW1187"/>
      <c r="AX1187"/>
      <c r="AY1187"/>
    </row>
    <row r="1188" spans="11:51">
      <c r="K1188"/>
      <c r="M1188"/>
      <c r="N1188"/>
      <c r="AW1188"/>
      <c r="AX1188"/>
      <c r="AY1188"/>
    </row>
    <row r="1189" spans="11:51">
      <c r="K1189"/>
      <c r="M1189"/>
      <c r="N1189"/>
      <c r="AW1189"/>
      <c r="AX1189"/>
      <c r="AY1189"/>
    </row>
    <row r="1190" spans="11:51">
      <c r="K1190"/>
      <c r="M1190"/>
      <c r="N1190"/>
      <c r="AW1190"/>
      <c r="AX1190"/>
      <c r="AY1190"/>
    </row>
    <row r="1191" spans="11:51">
      <c r="K1191"/>
      <c r="M1191"/>
      <c r="N1191"/>
      <c r="AW1191"/>
      <c r="AX1191"/>
      <c r="AY1191"/>
    </row>
    <row r="1192" spans="11:51">
      <c r="K1192"/>
      <c r="M1192"/>
      <c r="N1192"/>
      <c r="AW1192"/>
      <c r="AX1192"/>
      <c r="AY1192"/>
    </row>
    <row r="1193" spans="11:51">
      <c r="K1193"/>
      <c r="M1193"/>
      <c r="N1193"/>
      <c r="AW1193"/>
      <c r="AX1193"/>
      <c r="AY1193"/>
    </row>
    <row r="1194" spans="11:51">
      <c r="K1194"/>
      <c r="M1194"/>
      <c r="N1194"/>
      <c r="AW1194"/>
      <c r="AX1194"/>
      <c r="AY1194"/>
    </row>
    <row r="1195" spans="11:51">
      <c r="K1195"/>
      <c r="M1195"/>
      <c r="N1195"/>
      <c r="AW1195"/>
      <c r="AX1195"/>
      <c r="AY1195"/>
    </row>
    <row r="1196" spans="11:51">
      <c r="K1196"/>
      <c r="M1196"/>
      <c r="N1196"/>
      <c r="AW1196"/>
      <c r="AX1196"/>
      <c r="AY1196"/>
    </row>
    <row r="1197" spans="11:51">
      <c r="K1197"/>
      <c r="M1197"/>
      <c r="N1197"/>
      <c r="AW1197"/>
      <c r="AX1197"/>
      <c r="AY1197"/>
    </row>
    <row r="1198" spans="11:51">
      <c r="K1198"/>
      <c r="M1198"/>
      <c r="N1198"/>
      <c r="AW1198"/>
      <c r="AX1198"/>
      <c r="AY1198"/>
    </row>
    <row r="1199" spans="11:51">
      <c r="K1199"/>
      <c r="M1199"/>
      <c r="N1199"/>
      <c r="AW1199"/>
      <c r="AX1199"/>
      <c r="AY1199"/>
    </row>
    <row r="1200" spans="11:51">
      <c r="K1200"/>
      <c r="M1200"/>
      <c r="N1200"/>
      <c r="AW1200"/>
      <c r="AX1200"/>
      <c r="AY1200"/>
    </row>
    <row r="1201" spans="11:51">
      <c r="K1201"/>
      <c r="M1201"/>
      <c r="N1201"/>
      <c r="AW1201"/>
      <c r="AX1201"/>
      <c r="AY1201"/>
    </row>
    <row r="1202" spans="11:51">
      <c r="K1202"/>
      <c r="M1202"/>
      <c r="N1202"/>
      <c r="AW1202"/>
      <c r="AX1202"/>
      <c r="AY1202"/>
    </row>
    <row r="1203" spans="11:51">
      <c r="K1203"/>
      <c r="M1203"/>
      <c r="N1203"/>
      <c r="AW1203"/>
      <c r="AX1203"/>
      <c r="AY1203"/>
    </row>
    <row r="1204" spans="11:51">
      <c r="K1204"/>
      <c r="M1204"/>
      <c r="N1204"/>
      <c r="AW1204"/>
      <c r="AX1204"/>
      <c r="AY1204"/>
    </row>
    <row r="1205" spans="11:51">
      <c r="K1205"/>
      <c r="M1205"/>
      <c r="N1205"/>
      <c r="AW1205"/>
      <c r="AX1205"/>
      <c r="AY1205"/>
    </row>
    <row r="1206" spans="11:51">
      <c r="K1206"/>
      <c r="M1206"/>
      <c r="N1206"/>
      <c r="AW1206"/>
      <c r="AX1206"/>
      <c r="AY1206"/>
    </row>
    <row r="1207" spans="11:51">
      <c r="K1207"/>
      <c r="M1207"/>
      <c r="N1207"/>
      <c r="AW1207"/>
      <c r="AX1207"/>
      <c r="AY1207"/>
    </row>
    <row r="1208" spans="11:51">
      <c r="K1208"/>
      <c r="M1208"/>
      <c r="N1208"/>
      <c r="AW1208"/>
      <c r="AX1208"/>
      <c r="AY1208"/>
    </row>
    <row r="1209" spans="11:51">
      <c r="K1209"/>
      <c r="M1209"/>
      <c r="N1209"/>
      <c r="AW1209"/>
      <c r="AX1209"/>
      <c r="AY1209"/>
    </row>
    <row r="1210" spans="11:51">
      <c r="K1210"/>
      <c r="M1210"/>
      <c r="N1210"/>
      <c r="AW1210"/>
      <c r="AX1210"/>
      <c r="AY1210"/>
    </row>
    <row r="1211" spans="11:51">
      <c r="K1211"/>
      <c r="M1211"/>
      <c r="N1211"/>
      <c r="AW1211"/>
      <c r="AX1211"/>
      <c r="AY1211"/>
    </row>
    <row r="1212" spans="11:51">
      <c r="K1212"/>
      <c r="M1212"/>
      <c r="N1212"/>
      <c r="AW1212"/>
      <c r="AX1212"/>
      <c r="AY1212"/>
    </row>
    <row r="1213" spans="11:51">
      <c r="K1213"/>
      <c r="M1213"/>
      <c r="N1213"/>
      <c r="AW1213"/>
      <c r="AX1213"/>
      <c r="AY1213"/>
    </row>
    <row r="1214" spans="11:51">
      <c r="K1214"/>
      <c r="M1214"/>
      <c r="N1214"/>
      <c r="AW1214"/>
      <c r="AX1214"/>
      <c r="AY1214"/>
    </row>
    <row r="1215" spans="11:51">
      <c r="K1215"/>
      <c r="M1215"/>
      <c r="N1215"/>
      <c r="AW1215"/>
      <c r="AX1215"/>
      <c r="AY1215"/>
    </row>
    <row r="1216" spans="11:51">
      <c r="K1216"/>
      <c r="M1216"/>
      <c r="N1216"/>
      <c r="AW1216"/>
      <c r="AX1216"/>
      <c r="AY1216"/>
    </row>
    <row r="1217" spans="11:51">
      <c r="K1217"/>
      <c r="M1217"/>
      <c r="N1217"/>
      <c r="AW1217"/>
      <c r="AX1217"/>
      <c r="AY1217"/>
    </row>
    <row r="1218" spans="11:51">
      <c r="K1218"/>
      <c r="M1218"/>
      <c r="N1218"/>
      <c r="AW1218"/>
      <c r="AX1218"/>
      <c r="AY1218"/>
    </row>
    <row r="1219" spans="11:51">
      <c r="K1219"/>
      <c r="M1219"/>
      <c r="N1219"/>
      <c r="AW1219"/>
      <c r="AX1219"/>
      <c r="AY1219"/>
    </row>
    <row r="1220" spans="11:51">
      <c r="K1220"/>
      <c r="M1220"/>
      <c r="N1220"/>
      <c r="AW1220"/>
      <c r="AX1220"/>
      <c r="AY1220"/>
    </row>
    <row r="1221" spans="11:51">
      <c r="K1221"/>
      <c r="M1221"/>
      <c r="N1221"/>
      <c r="AW1221"/>
      <c r="AX1221"/>
      <c r="AY1221"/>
    </row>
    <row r="1222" spans="11:51">
      <c r="K1222"/>
      <c r="M1222"/>
      <c r="N1222"/>
      <c r="AW1222"/>
      <c r="AX1222"/>
      <c r="AY1222"/>
    </row>
    <row r="1223" spans="11:51">
      <c r="K1223"/>
      <c r="M1223"/>
      <c r="N1223"/>
      <c r="AW1223"/>
      <c r="AX1223"/>
      <c r="AY1223"/>
    </row>
    <row r="1224" spans="11:51">
      <c r="K1224"/>
      <c r="M1224"/>
      <c r="N1224"/>
      <c r="AW1224"/>
      <c r="AX1224"/>
      <c r="AY1224"/>
    </row>
    <row r="1225" spans="11:51">
      <c r="K1225"/>
      <c r="M1225"/>
      <c r="N1225"/>
      <c r="AW1225"/>
      <c r="AX1225"/>
      <c r="AY1225"/>
    </row>
    <row r="1226" spans="11:51">
      <c r="K1226"/>
      <c r="M1226"/>
      <c r="N1226"/>
      <c r="AW1226"/>
      <c r="AX1226"/>
      <c r="AY1226"/>
    </row>
    <row r="1227" spans="11:51">
      <c r="K1227"/>
      <c r="M1227"/>
      <c r="N1227"/>
      <c r="AW1227"/>
      <c r="AX1227"/>
      <c r="AY1227"/>
    </row>
    <row r="1228" spans="11:51">
      <c r="K1228"/>
      <c r="M1228"/>
      <c r="N1228"/>
      <c r="AW1228"/>
      <c r="AX1228"/>
      <c r="AY1228"/>
    </row>
    <row r="1229" spans="11:51">
      <c r="K1229"/>
      <c r="M1229"/>
      <c r="N1229"/>
      <c r="AW1229"/>
      <c r="AX1229"/>
      <c r="AY1229"/>
    </row>
    <row r="1230" spans="11:51">
      <c r="K1230"/>
      <c r="M1230"/>
      <c r="N1230"/>
      <c r="AW1230"/>
      <c r="AX1230"/>
      <c r="AY1230"/>
    </row>
    <row r="1231" spans="11:51">
      <c r="K1231"/>
      <c r="M1231"/>
      <c r="N1231"/>
      <c r="AW1231"/>
      <c r="AX1231"/>
      <c r="AY1231"/>
    </row>
    <row r="1232" spans="11:51">
      <c r="K1232"/>
      <c r="M1232"/>
      <c r="N1232"/>
      <c r="AW1232"/>
      <c r="AX1232"/>
      <c r="AY1232"/>
    </row>
    <row r="1233" spans="11:51">
      <c r="K1233"/>
      <c r="M1233"/>
      <c r="N1233"/>
      <c r="AW1233"/>
      <c r="AX1233"/>
      <c r="AY1233"/>
    </row>
    <row r="1234" spans="11:51">
      <c r="K1234"/>
      <c r="M1234"/>
      <c r="N1234"/>
      <c r="AW1234"/>
      <c r="AX1234"/>
      <c r="AY1234"/>
    </row>
    <row r="1235" spans="11:51">
      <c r="K1235"/>
      <c r="M1235"/>
      <c r="N1235"/>
      <c r="AW1235"/>
      <c r="AX1235"/>
      <c r="AY1235"/>
    </row>
    <row r="1236" spans="11:51">
      <c r="K1236"/>
      <c r="M1236"/>
      <c r="N1236"/>
      <c r="AW1236"/>
      <c r="AX1236"/>
      <c r="AY1236"/>
    </row>
    <row r="1237" spans="11:51">
      <c r="K1237"/>
      <c r="M1237"/>
      <c r="N1237"/>
      <c r="AW1237"/>
      <c r="AX1237"/>
      <c r="AY1237"/>
    </row>
    <row r="1238" spans="11:51">
      <c r="K1238"/>
      <c r="M1238"/>
      <c r="N1238"/>
      <c r="AW1238"/>
      <c r="AX1238"/>
      <c r="AY1238"/>
    </row>
    <row r="1239" spans="11:51">
      <c r="K1239"/>
      <c r="M1239"/>
      <c r="N1239"/>
      <c r="AW1239"/>
      <c r="AX1239"/>
      <c r="AY1239"/>
    </row>
    <row r="1240" spans="11:51">
      <c r="K1240"/>
      <c r="M1240"/>
      <c r="N1240"/>
      <c r="AW1240"/>
      <c r="AX1240"/>
      <c r="AY1240"/>
    </row>
    <row r="1241" spans="11:51">
      <c r="K1241"/>
      <c r="M1241"/>
      <c r="N1241"/>
      <c r="AW1241"/>
      <c r="AX1241"/>
      <c r="AY1241"/>
    </row>
    <row r="1242" spans="11:51">
      <c r="K1242"/>
      <c r="M1242"/>
      <c r="N1242"/>
      <c r="AW1242"/>
      <c r="AX1242"/>
      <c r="AY1242"/>
    </row>
    <row r="1243" spans="11:51">
      <c r="K1243"/>
      <c r="M1243"/>
      <c r="N1243"/>
      <c r="AW1243"/>
      <c r="AX1243"/>
      <c r="AY1243"/>
    </row>
    <row r="1244" spans="11:51">
      <c r="K1244"/>
      <c r="M1244"/>
      <c r="N1244"/>
      <c r="AW1244"/>
      <c r="AX1244"/>
      <c r="AY1244"/>
    </row>
    <row r="1245" spans="11:51">
      <c r="K1245"/>
      <c r="M1245"/>
      <c r="N1245"/>
      <c r="AW1245"/>
      <c r="AX1245"/>
      <c r="AY1245"/>
    </row>
    <row r="1246" spans="11:51">
      <c r="K1246"/>
      <c r="M1246"/>
      <c r="N1246"/>
      <c r="AW1246"/>
      <c r="AX1246"/>
      <c r="AY1246"/>
    </row>
    <row r="1247" spans="11:51">
      <c r="K1247"/>
      <c r="M1247"/>
      <c r="N1247"/>
      <c r="AW1247"/>
      <c r="AX1247"/>
      <c r="AY1247"/>
    </row>
    <row r="1248" spans="11:51">
      <c r="K1248"/>
      <c r="M1248"/>
      <c r="N1248"/>
      <c r="AW1248"/>
      <c r="AX1248"/>
      <c r="AY1248"/>
    </row>
    <row r="1249" spans="11:51">
      <c r="K1249"/>
      <c r="M1249"/>
      <c r="N1249"/>
      <c r="AW1249"/>
      <c r="AX1249"/>
      <c r="AY1249"/>
    </row>
    <row r="1250" spans="11:51">
      <c r="K1250"/>
      <c r="M1250"/>
      <c r="N1250"/>
      <c r="AW1250"/>
      <c r="AX1250"/>
      <c r="AY1250"/>
    </row>
    <row r="1251" spans="11:51">
      <c r="K1251"/>
      <c r="M1251"/>
      <c r="N1251"/>
      <c r="AW1251"/>
      <c r="AX1251"/>
      <c r="AY1251"/>
    </row>
    <row r="1252" spans="11:51">
      <c r="K1252"/>
      <c r="M1252"/>
      <c r="N1252"/>
      <c r="AW1252"/>
      <c r="AX1252"/>
      <c r="AY1252"/>
    </row>
    <row r="1253" spans="11:51">
      <c r="K1253"/>
      <c r="M1253"/>
      <c r="N1253"/>
      <c r="AW1253"/>
      <c r="AX1253"/>
      <c r="AY1253"/>
    </row>
    <row r="1254" spans="11:51">
      <c r="K1254"/>
      <c r="M1254"/>
      <c r="N1254"/>
      <c r="AW1254"/>
      <c r="AX1254"/>
      <c r="AY1254"/>
    </row>
    <row r="1255" spans="11:51">
      <c r="K1255"/>
      <c r="M1255"/>
      <c r="N1255"/>
      <c r="AW1255"/>
      <c r="AX1255"/>
      <c r="AY1255"/>
    </row>
    <row r="1256" spans="11:51">
      <c r="K1256"/>
      <c r="M1256"/>
      <c r="N1256"/>
      <c r="AW1256"/>
      <c r="AX1256"/>
      <c r="AY1256"/>
    </row>
    <row r="1257" spans="11:51">
      <c r="K1257"/>
      <c r="M1257"/>
      <c r="N1257"/>
      <c r="AW1257"/>
      <c r="AX1257"/>
      <c r="AY1257"/>
    </row>
    <row r="1258" spans="11:51">
      <c r="K1258"/>
      <c r="M1258"/>
      <c r="N1258"/>
      <c r="AW1258"/>
      <c r="AX1258"/>
      <c r="AY1258"/>
    </row>
    <row r="1259" spans="11:51">
      <c r="K1259"/>
      <c r="M1259"/>
      <c r="N1259"/>
      <c r="AW1259"/>
      <c r="AX1259"/>
      <c r="AY1259"/>
    </row>
    <row r="1260" spans="11:51">
      <c r="K1260"/>
      <c r="M1260"/>
      <c r="N1260"/>
      <c r="AW1260"/>
      <c r="AX1260"/>
      <c r="AY1260"/>
    </row>
    <row r="1261" spans="11:51">
      <c r="K1261"/>
      <c r="M1261"/>
      <c r="N1261"/>
      <c r="AW1261"/>
      <c r="AX1261"/>
      <c r="AY1261"/>
    </row>
    <row r="1262" spans="11:51">
      <c r="K1262"/>
      <c r="M1262"/>
      <c r="N1262"/>
      <c r="AW1262"/>
      <c r="AX1262"/>
      <c r="AY1262"/>
    </row>
    <row r="1263" spans="11:51">
      <c r="K1263"/>
      <c r="M1263"/>
      <c r="N1263"/>
      <c r="AW1263"/>
      <c r="AX1263"/>
      <c r="AY1263"/>
    </row>
    <row r="1264" spans="11:51">
      <c r="K1264"/>
      <c r="M1264"/>
      <c r="N1264"/>
      <c r="AW1264"/>
      <c r="AX1264"/>
      <c r="AY1264"/>
    </row>
    <row r="1265" spans="11:51">
      <c r="K1265"/>
      <c r="M1265"/>
      <c r="N1265"/>
      <c r="AW1265"/>
      <c r="AX1265"/>
      <c r="AY1265"/>
    </row>
    <row r="1266" spans="11:51">
      <c r="K1266"/>
      <c r="M1266"/>
      <c r="N1266"/>
      <c r="AW1266"/>
      <c r="AX1266"/>
      <c r="AY1266"/>
    </row>
    <row r="1267" spans="11:51">
      <c r="K1267"/>
      <c r="M1267"/>
      <c r="N1267"/>
      <c r="AW1267"/>
      <c r="AX1267"/>
      <c r="AY1267"/>
    </row>
    <row r="1268" spans="11:51">
      <c r="K1268"/>
      <c r="M1268"/>
      <c r="N1268"/>
      <c r="AW1268"/>
      <c r="AX1268"/>
      <c r="AY1268"/>
    </row>
    <row r="1269" spans="11:51">
      <c r="K1269"/>
      <c r="M1269"/>
      <c r="N1269"/>
      <c r="AW1269"/>
      <c r="AX1269"/>
      <c r="AY1269"/>
    </row>
    <row r="1270" spans="11:51">
      <c r="K1270"/>
      <c r="M1270"/>
      <c r="N1270"/>
      <c r="AW1270"/>
      <c r="AX1270"/>
      <c r="AY1270"/>
    </row>
    <row r="1271" spans="11:51">
      <c r="K1271"/>
      <c r="M1271"/>
      <c r="N1271"/>
      <c r="AW1271"/>
      <c r="AX1271"/>
      <c r="AY1271"/>
    </row>
    <row r="1272" spans="11:51">
      <c r="K1272"/>
      <c r="M1272"/>
      <c r="N1272"/>
      <c r="AW1272"/>
      <c r="AX1272"/>
      <c r="AY1272"/>
    </row>
    <row r="1273" spans="11:51">
      <c r="K1273"/>
      <c r="M1273"/>
      <c r="N1273"/>
      <c r="AW1273"/>
      <c r="AX1273"/>
      <c r="AY1273"/>
    </row>
    <row r="1274" spans="11:51">
      <c r="K1274"/>
      <c r="M1274"/>
      <c r="N1274"/>
      <c r="AW1274"/>
      <c r="AX1274"/>
      <c r="AY1274"/>
    </row>
    <row r="1275" spans="11:51">
      <c r="K1275"/>
      <c r="M1275"/>
      <c r="N1275"/>
      <c r="AW1275"/>
      <c r="AX1275"/>
      <c r="AY1275"/>
    </row>
    <row r="1276" spans="11:51">
      <c r="K1276"/>
      <c r="M1276"/>
      <c r="N1276"/>
      <c r="AW1276"/>
      <c r="AX1276"/>
      <c r="AY1276"/>
    </row>
    <row r="1277" spans="11:51">
      <c r="K1277"/>
      <c r="M1277"/>
      <c r="N1277"/>
      <c r="AW1277"/>
      <c r="AX1277"/>
      <c r="AY1277"/>
    </row>
    <row r="1278" spans="11:51">
      <c r="K1278"/>
      <c r="M1278"/>
      <c r="N1278"/>
      <c r="AW1278"/>
      <c r="AX1278"/>
      <c r="AY1278"/>
    </row>
    <row r="1279" spans="11:51">
      <c r="K1279"/>
      <c r="M1279"/>
      <c r="N1279"/>
      <c r="AW1279"/>
      <c r="AX1279"/>
      <c r="AY1279"/>
    </row>
    <row r="1280" spans="11:51">
      <c r="K1280"/>
      <c r="M1280"/>
      <c r="N1280"/>
      <c r="AW1280"/>
      <c r="AX1280"/>
      <c r="AY1280"/>
    </row>
    <row r="1281" spans="11:51">
      <c r="K1281"/>
      <c r="M1281"/>
      <c r="N1281"/>
      <c r="AW1281"/>
      <c r="AX1281"/>
      <c r="AY1281"/>
    </row>
    <row r="1282" spans="11:51">
      <c r="K1282"/>
      <c r="M1282"/>
      <c r="N1282"/>
      <c r="AW1282"/>
      <c r="AX1282"/>
      <c r="AY1282"/>
    </row>
    <row r="1283" spans="11:51">
      <c r="K1283"/>
      <c r="M1283"/>
      <c r="N1283"/>
      <c r="AW1283"/>
      <c r="AX1283"/>
      <c r="AY1283"/>
    </row>
    <row r="1284" spans="11:51">
      <c r="K1284"/>
      <c r="M1284"/>
      <c r="N1284"/>
      <c r="AW1284"/>
      <c r="AX1284"/>
      <c r="AY1284"/>
    </row>
    <row r="1285" spans="11:51">
      <c r="K1285"/>
      <c r="M1285"/>
      <c r="N1285"/>
      <c r="AW1285"/>
      <c r="AX1285"/>
      <c r="AY1285"/>
    </row>
    <row r="1286" spans="11:51">
      <c r="K1286"/>
      <c r="M1286"/>
      <c r="N1286"/>
      <c r="AW1286"/>
      <c r="AX1286"/>
      <c r="AY1286"/>
    </row>
    <row r="1287" spans="11:51">
      <c r="K1287"/>
      <c r="M1287"/>
      <c r="N1287"/>
      <c r="AW1287"/>
      <c r="AX1287"/>
      <c r="AY1287"/>
    </row>
    <row r="1288" spans="11:51">
      <c r="K1288"/>
      <c r="M1288"/>
      <c r="N1288"/>
      <c r="AW1288"/>
      <c r="AX1288"/>
      <c r="AY1288"/>
    </row>
    <row r="1289" spans="11:51">
      <c r="K1289"/>
      <c r="M1289"/>
      <c r="N1289"/>
      <c r="AW1289"/>
      <c r="AX1289"/>
      <c r="AY1289"/>
    </row>
    <row r="1290" spans="11:51">
      <c r="K1290"/>
      <c r="M1290"/>
      <c r="N1290"/>
      <c r="AW1290"/>
      <c r="AX1290"/>
      <c r="AY1290"/>
    </row>
    <row r="1291" spans="11:51">
      <c r="K1291"/>
      <c r="M1291"/>
      <c r="N1291"/>
      <c r="AW1291"/>
      <c r="AX1291"/>
      <c r="AY1291"/>
    </row>
    <row r="1292" spans="11:51">
      <c r="K1292"/>
      <c r="M1292"/>
      <c r="N1292"/>
      <c r="AW1292"/>
      <c r="AX1292"/>
      <c r="AY1292"/>
    </row>
    <row r="1293" spans="11:51">
      <c r="K1293"/>
      <c r="M1293"/>
      <c r="N1293"/>
      <c r="AW1293"/>
      <c r="AX1293"/>
      <c r="AY1293"/>
    </row>
    <row r="1294" spans="11:51">
      <c r="K1294"/>
      <c r="M1294"/>
      <c r="N1294"/>
      <c r="AW1294"/>
      <c r="AX1294"/>
      <c r="AY1294"/>
    </row>
    <row r="1295" spans="11:51">
      <c r="K1295"/>
      <c r="M1295"/>
      <c r="N1295"/>
      <c r="AW1295"/>
      <c r="AX1295"/>
      <c r="AY1295"/>
    </row>
    <row r="1296" spans="11:51">
      <c r="K1296"/>
      <c r="M1296"/>
      <c r="N1296"/>
      <c r="AW1296"/>
      <c r="AX1296"/>
      <c r="AY1296"/>
    </row>
    <row r="1297" spans="11:51">
      <c r="K1297"/>
      <c r="M1297"/>
      <c r="N1297"/>
      <c r="AW1297"/>
      <c r="AX1297"/>
      <c r="AY1297"/>
    </row>
    <row r="1298" spans="11:51">
      <c r="K1298"/>
      <c r="M1298"/>
      <c r="N1298"/>
      <c r="AW1298"/>
      <c r="AX1298"/>
      <c r="AY1298"/>
    </row>
    <row r="1299" spans="11:51">
      <c r="K1299"/>
      <c r="M1299"/>
      <c r="N1299"/>
      <c r="AW1299"/>
      <c r="AX1299"/>
      <c r="AY1299"/>
    </row>
    <row r="1300" spans="11:51">
      <c r="K1300"/>
      <c r="M1300"/>
      <c r="N1300"/>
      <c r="AW1300"/>
      <c r="AX1300"/>
      <c r="AY1300"/>
    </row>
    <row r="1301" spans="11:51">
      <c r="K1301"/>
      <c r="M1301"/>
      <c r="N1301"/>
      <c r="AW1301"/>
      <c r="AX1301"/>
      <c r="AY1301"/>
    </row>
    <row r="1302" spans="11:51">
      <c r="K1302"/>
      <c r="M1302"/>
      <c r="N1302"/>
      <c r="AW1302"/>
      <c r="AX1302"/>
      <c r="AY1302"/>
    </row>
    <row r="1303" spans="11:51">
      <c r="K1303"/>
      <c r="M1303"/>
      <c r="N1303"/>
      <c r="AW1303"/>
      <c r="AX1303"/>
      <c r="AY1303"/>
    </row>
    <row r="1304" spans="11:51">
      <c r="K1304"/>
      <c r="M1304"/>
      <c r="N1304"/>
      <c r="AW1304"/>
      <c r="AX1304"/>
      <c r="AY1304"/>
    </row>
    <row r="1305" spans="11:51">
      <c r="K1305"/>
      <c r="M1305"/>
      <c r="N1305"/>
      <c r="AW1305"/>
      <c r="AX1305"/>
      <c r="AY1305"/>
    </row>
    <row r="1306" spans="11:51">
      <c r="K1306"/>
      <c r="M1306"/>
      <c r="N1306"/>
      <c r="AW1306"/>
      <c r="AX1306"/>
      <c r="AY1306"/>
    </row>
    <row r="1307" spans="11:51">
      <c r="K1307"/>
      <c r="M1307"/>
      <c r="N1307"/>
      <c r="AW1307"/>
      <c r="AX1307"/>
      <c r="AY1307"/>
    </row>
    <row r="1308" spans="11:51">
      <c r="K1308"/>
      <c r="M1308"/>
      <c r="N1308"/>
      <c r="AW1308"/>
      <c r="AX1308"/>
      <c r="AY1308"/>
    </row>
    <row r="1309" spans="11:51">
      <c r="K1309"/>
      <c r="M1309"/>
      <c r="N1309"/>
      <c r="AW1309"/>
      <c r="AX1309"/>
      <c r="AY1309"/>
    </row>
    <row r="1310" spans="11:51">
      <c r="K1310"/>
      <c r="M1310"/>
      <c r="N1310"/>
      <c r="AW1310"/>
      <c r="AX1310"/>
      <c r="AY1310"/>
    </row>
    <row r="1311" spans="11:51">
      <c r="K1311"/>
      <c r="M1311"/>
      <c r="N1311"/>
      <c r="AW1311"/>
      <c r="AX1311"/>
      <c r="AY1311"/>
    </row>
    <row r="1312" spans="11:51">
      <c r="K1312"/>
      <c r="M1312"/>
      <c r="N1312"/>
      <c r="AW1312"/>
      <c r="AX1312"/>
      <c r="AY1312"/>
    </row>
    <row r="1313" spans="11:51">
      <c r="K1313"/>
      <c r="M1313"/>
      <c r="N1313"/>
      <c r="AW1313"/>
      <c r="AX1313"/>
      <c r="AY1313"/>
    </row>
    <row r="1314" spans="11:51">
      <c r="K1314"/>
      <c r="M1314"/>
      <c r="N1314"/>
      <c r="AW1314"/>
      <c r="AX1314"/>
      <c r="AY1314"/>
    </row>
    <row r="1315" spans="11:51">
      <c r="K1315"/>
      <c r="M1315"/>
      <c r="N1315"/>
      <c r="AW1315"/>
      <c r="AX1315"/>
      <c r="AY1315"/>
    </row>
    <row r="1316" spans="11:51">
      <c r="K1316"/>
      <c r="M1316"/>
      <c r="N1316"/>
      <c r="AW1316"/>
      <c r="AX1316"/>
      <c r="AY1316"/>
    </row>
    <row r="1317" spans="11:51">
      <c r="K1317"/>
      <c r="M1317"/>
      <c r="N1317"/>
      <c r="AW1317"/>
      <c r="AX1317"/>
      <c r="AY1317"/>
    </row>
    <row r="1318" spans="11:51">
      <c r="K1318"/>
      <c r="M1318"/>
      <c r="N1318"/>
      <c r="AW1318"/>
      <c r="AX1318"/>
      <c r="AY1318"/>
    </row>
    <row r="1319" spans="11:51">
      <c r="K1319"/>
      <c r="M1319"/>
      <c r="N1319"/>
      <c r="AW1319"/>
      <c r="AX1319"/>
      <c r="AY1319"/>
    </row>
    <row r="1320" spans="11:51">
      <c r="K1320"/>
      <c r="M1320"/>
      <c r="N1320"/>
      <c r="AW1320"/>
      <c r="AX1320"/>
      <c r="AY1320"/>
    </row>
    <row r="1321" spans="11:51">
      <c r="K1321"/>
      <c r="M1321"/>
      <c r="N1321"/>
      <c r="AW1321"/>
      <c r="AX1321"/>
      <c r="AY1321"/>
    </row>
    <row r="1322" spans="11:51">
      <c r="K1322"/>
      <c r="M1322"/>
      <c r="N1322"/>
      <c r="AW1322"/>
      <c r="AX1322"/>
      <c r="AY1322"/>
    </row>
    <row r="1323" spans="11:51">
      <c r="K1323"/>
      <c r="M1323"/>
      <c r="N1323"/>
      <c r="AW1323"/>
      <c r="AX1323"/>
      <c r="AY1323"/>
    </row>
    <row r="1324" spans="11:51">
      <c r="K1324"/>
      <c r="M1324"/>
      <c r="N1324"/>
      <c r="AW1324"/>
      <c r="AX1324"/>
      <c r="AY1324"/>
    </row>
    <row r="1325" spans="11:51">
      <c r="K1325"/>
      <c r="M1325"/>
      <c r="N1325"/>
      <c r="AW1325"/>
      <c r="AX1325"/>
      <c r="AY1325"/>
    </row>
    <row r="1326" spans="11:51">
      <c r="K1326"/>
      <c r="M1326"/>
      <c r="N1326"/>
      <c r="AW1326"/>
      <c r="AX1326"/>
      <c r="AY1326"/>
    </row>
    <row r="1327" spans="11:51">
      <c r="K1327"/>
      <c r="M1327"/>
      <c r="N1327"/>
      <c r="AW1327"/>
      <c r="AX1327"/>
      <c r="AY1327"/>
    </row>
    <row r="1328" spans="11:51">
      <c r="K1328"/>
      <c r="M1328"/>
      <c r="N1328"/>
      <c r="AW1328"/>
      <c r="AX1328"/>
      <c r="AY1328"/>
    </row>
    <row r="1329" spans="11:51">
      <c r="K1329"/>
      <c r="M1329"/>
      <c r="N1329"/>
      <c r="AW1329"/>
      <c r="AX1329"/>
      <c r="AY1329"/>
    </row>
    <row r="1330" spans="11:51">
      <c r="K1330"/>
      <c r="M1330"/>
      <c r="N1330"/>
      <c r="AW1330"/>
      <c r="AX1330"/>
      <c r="AY1330"/>
    </row>
    <row r="1331" spans="11:51">
      <c r="K1331"/>
      <c r="M1331"/>
      <c r="N1331"/>
      <c r="AW1331"/>
      <c r="AX1331"/>
      <c r="AY1331"/>
    </row>
    <row r="1332" spans="11:51">
      <c r="K1332"/>
      <c r="M1332"/>
      <c r="N1332"/>
      <c r="AW1332"/>
      <c r="AX1332"/>
      <c r="AY1332"/>
    </row>
    <row r="1333" spans="11:51">
      <c r="K1333"/>
      <c r="M1333"/>
      <c r="N1333"/>
      <c r="AW1333"/>
      <c r="AX1333"/>
      <c r="AY1333"/>
    </row>
    <row r="1334" spans="11:51">
      <c r="K1334"/>
      <c r="M1334"/>
      <c r="N1334"/>
      <c r="AW1334"/>
      <c r="AX1334"/>
      <c r="AY1334"/>
    </row>
    <row r="1335" spans="11:51">
      <c r="K1335"/>
      <c r="M1335"/>
      <c r="N1335"/>
      <c r="AW1335"/>
      <c r="AX1335"/>
      <c r="AY1335"/>
    </row>
    <row r="1336" spans="11:51">
      <c r="K1336"/>
      <c r="M1336"/>
      <c r="N1336"/>
      <c r="AW1336"/>
      <c r="AX1336"/>
      <c r="AY1336"/>
    </row>
    <row r="1337" spans="11:51">
      <c r="K1337"/>
      <c r="M1337"/>
      <c r="N1337"/>
      <c r="AW1337"/>
      <c r="AX1337"/>
      <c r="AY1337"/>
    </row>
    <row r="1338" spans="11:51">
      <c r="K1338"/>
      <c r="M1338"/>
      <c r="N1338"/>
      <c r="AW1338"/>
      <c r="AX1338"/>
      <c r="AY1338"/>
    </row>
    <row r="1339" spans="11:51">
      <c r="K1339"/>
      <c r="M1339"/>
      <c r="N1339"/>
      <c r="AW1339"/>
      <c r="AX1339"/>
      <c r="AY1339"/>
    </row>
    <row r="1340" spans="11:51">
      <c r="K1340"/>
      <c r="M1340"/>
      <c r="N1340"/>
      <c r="AW1340"/>
      <c r="AX1340"/>
      <c r="AY1340"/>
    </row>
    <row r="1341" spans="11:51">
      <c r="K1341"/>
      <c r="M1341"/>
      <c r="N1341"/>
      <c r="AW1341"/>
      <c r="AX1341"/>
      <c r="AY1341"/>
    </row>
    <row r="1342" spans="11:51">
      <c r="K1342"/>
      <c r="M1342"/>
      <c r="N1342"/>
      <c r="AW1342"/>
      <c r="AX1342"/>
      <c r="AY1342"/>
    </row>
    <row r="1343" spans="11:51">
      <c r="K1343"/>
      <c r="M1343"/>
      <c r="N1343"/>
      <c r="AW1343"/>
      <c r="AX1343"/>
      <c r="AY1343"/>
    </row>
    <row r="1344" spans="11:51">
      <c r="K1344"/>
      <c r="M1344"/>
      <c r="N1344"/>
      <c r="AW1344"/>
      <c r="AX1344"/>
      <c r="AY1344"/>
    </row>
    <row r="1345" spans="11:51">
      <c r="K1345"/>
      <c r="M1345"/>
      <c r="N1345"/>
      <c r="AW1345"/>
      <c r="AX1345"/>
      <c r="AY1345"/>
    </row>
    <row r="1346" spans="11:51">
      <c r="K1346"/>
      <c r="M1346"/>
      <c r="N1346"/>
      <c r="AW1346"/>
      <c r="AX1346"/>
      <c r="AY1346"/>
    </row>
    <row r="1347" spans="11:51">
      <c r="K1347"/>
      <c r="M1347"/>
      <c r="N1347"/>
      <c r="AW1347"/>
      <c r="AX1347"/>
      <c r="AY1347"/>
    </row>
    <row r="1348" spans="11:51">
      <c r="K1348"/>
      <c r="M1348"/>
      <c r="N1348"/>
      <c r="AW1348"/>
      <c r="AX1348"/>
      <c r="AY1348"/>
    </row>
    <row r="1349" spans="11:51">
      <c r="K1349"/>
      <c r="M1349"/>
      <c r="N1349"/>
      <c r="AW1349"/>
      <c r="AX1349"/>
      <c r="AY1349"/>
    </row>
    <row r="1350" spans="11:51">
      <c r="K1350"/>
      <c r="M1350"/>
      <c r="N1350"/>
      <c r="AW1350"/>
      <c r="AX1350"/>
      <c r="AY1350"/>
    </row>
    <row r="1351" spans="11:51">
      <c r="K1351"/>
      <c r="M1351"/>
      <c r="N1351"/>
      <c r="AW1351"/>
      <c r="AX1351"/>
      <c r="AY1351"/>
    </row>
    <row r="1352" spans="11:51">
      <c r="K1352"/>
      <c r="M1352"/>
      <c r="N1352"/>
      <c r="AW1352"/>
      <c r="AX1352"/>
      <c r="AY1352"/>
    </row>
    <row r="1353" spans="11:51">
      <c r="K1353"/>
      <c r="M1353"/>
      <c r="N1353"/>
      <c r="AW1353"/>
      <c r="AX1353"/>
      <c r="AY1353"/>
    </row>
    <row r="1354" spans="11:51">
      <c r="K1354"/>
      <c r="M1354"/>
      <c r="N1354"/>
      <c r="AW1354"/>
      <c r="AX1354"/>
      <c r="AY1354"/>
    </row>
    <row r="1355" spans="11:51">
      <c r="K1355"/>
      <c r="M1355"/>
      <c r="N1355"/>
      <c r="AW1355"/>
      <c r="AX1355"/>
      <c r="AY1355"/>
    </row>
    <row r="1356" spans="11:51">
      <c r="K1356"/>
      <c r="M1356"/>
      <c r="N1356"/>
      <c r="AW1356"/>
      <c r="AX1356"/>
      <c r="AY1356"/>
    </row>
    <row r="1357" spans="11:51">
      <c r="K1357"/>
      <c r="M1357"/>
      <c r="N1357"/>
      <c r="AW1357"/>
      <c r="AX1357"/>
      <c r="AY1357"/>
    </row>
    <row r="1358" spans="11:51">
      <c r="K1358"/>
      <c r="M1358"/>
      <c r="N1358"/>
      <c r="AW1358"/>
      <c r="AX1358"/>
      <c r="AY1358"/>
    </row>
    <row r="1359" spans="11:51">
      <c r="K1359"/>
      <c r="M1359"/>
      <c r="N1359"/>
      <c r="AW1359"/>
      <c r="AX1359"/>
      <c r="AY1359"/>
    </row>
    <row r="1360" spans="11:51">
      <c r="K1360"/>
      <c r="M1360"/>
      <c r="N1360"/>
      <c r="AW1360"/>
      <c r="AX1360"/>
      <c r="AY1360"/>
    </row>
    <row r="1361" spans="11:51">
      <c r="K1361"/>
      <c r="M1361"/>
      <c r="N1361"/>
      <c r="AW1361"/>
      <c r="AX1361"/>
      <c r="AY1361"/>
    </row>
    <row r="1362" spans="11:51">
      <c r="K1362"/>
      <c r="M1362"/>
      <c r="N1362"/>
      <c r="AW1362"/>
      <c r="AX1362"/>
      <c r="AY1362"/>
    </row>
    <row r="1363" spans="11:51">
      <c r="K1363"/>
      <c r="M1363"/>
      <c r="N1363"/>
      <c r="AW1363"/>
      <c r="AX1363"/>
      <c r="AY1363"/>
    </row>
    <row r="1364" spans="11:51">
      <c r="K1364"/>
      <c r="M1364"/>
      <c r="N1364"/>
      <c r="AW1364"/>
      <c r="AX1364"/>
      <c r="AY1364"/>
    </row>
    <row r="1365" spans="11:51">
      <c r="K1365"/>
      <c r="M1365"/>
      <c r="N1365"/>
      <c r="AW1365"/>
      <c r="AX1365"/>
      <c r="AY1365"/>
    </row>
    <row r="1366" spans="11:51">
      <c r="K1366"/>
      <c r="M1366"/>
      <c r="N1366"/>
      <c r="AW1366"/>
      <c r="AX1366"/>
      <c r="AY1366"/>
    </row>
    <row r="1367" spans="11:51">
      <c r="K1367"/>
      <c r="M1367"/>
      <c r="N1367"/>
      <c r="AW1367"/>
      <c r="AX1367"/>
      <c r="AY1367"/>
    </row>
    <row r="1368" spans="11:51">
      <c r="K1368"/>
      <c r="M1368"/>
      <c r="N1368"/>
      <c r="AW1368"/>
      <c r="AX1368"/>
      <c r="AY1368"/>
    </row>
    <row r="1369" spans="11:51">
      <c r="K1369"/>
      <c r="M1369"/>
      <c r="N1369"/>
      <c r="AW1369"/>
      <c r="AX1369"/>
      <c r="AY1369"/>
    </row>
    <row r="1370" spans="11:51">
      <c r="K1370"/>
      <c r="M1370"/>
      <c r="N1370"/>
      <c r="AW1370"/>
      <c r="AX1370"/>
      <c r="AY1370"/>
    </row>
    <row r="1371" spans="11:51">
      <c r="K1371"/>
      <c r="M1371"/>
      <c r="N1371"/>
      <c r="AW1371"/>
      <c r="AX1371"/>
      <c r="AY1371"/>
    </row>
    <row r="1372" spans="11:51">
      <c r="K1372"/>
      <c r="M1372"/>
      <c r="N1372"/>
      <c r="AW1372"/>
      <c r="AX1372"/>
      <c r="AY1372"/>
    </row>
    <row r="1373" spans="11:51">
      <c r="K1373"/>
      <c r="M1373"/>
      <c r="N1373"/>
      <c r="AW1373"/>
      <c r="AX1373"/>
      <c r="AY1373"/>
    </row>
    <row r="1374" spans="11:51">
      <c r="K1374"/>
      <c r="M1374"/>
      <c r="N1374"/>
      <c r="AW1374"/>
      <c r="AX1374"/>
      <c r="AY1374"/>
    </row>
    <row r="1375" spans="11:51">
      <c r="K1375"/>
      <c r="M1375"/>
      <c r="N1375"/>
      <c r="AW1375"/>
      <c r="AX1375"/>
      <c r="AY1375"/>
    </row>
    <row r="1376" spans="11:51">
      <c r="K1376"/>
      <c r="M1376"/>
      <c r="N1376"/>
      <c r="AW1376"/>
      <c r="AX1376"/>
      <c r="AY1376"/>
    </row>
    <row r="1377" spans="11:51">
      <c r="K1377"/>
      <c r="M1377"/>
      <c r="N1377"/>
      <c r="AW1377"/>
      <c r="AX1377"/>
      <c r="AY1377"/>
    </row>
    <row r="1378" spans="11:51">
      <c r="K1378"/>
      <c r="M1378"/>
      <c r="N1378"/>
      <c r="AW1378"/>
      <c r="AX1378"/>
      <c r="AY1378"/>
    </row>
    <row r="1379" spans="11:51">
      <c r="K1379"/>
      <c r="M1379"/>
      <c r="N1379"/>
      <c r="AW1379"/>
      <c r="AX1379"/>
      <c r="AY1379"/>
    </row>
    <row r="1380" spans="11:51">
      <c r="K1380"/>
      <c r="M1380"/>
      <c r="N1380"/>
      <c r="AW1380"/>
      <c r="AX1380"/>
      <c r="AY1380"/>
    </row>
    <row r="1381" spans="11:51">
      <c r="K1381"/>
      <c r="M1381"/>
      <c r="N1381"/>
      <c r="AW1381"/>
      <c r="AX1381"/>
      <c r="AY1381"/>
    </row>
    <row r="1382" spans="11:51">
      <c r="K1382"/>
      <c r="M1382"/>
      <c r="N1382"/>
      <c r="AW1382"/>
      <c r="AX1382"/>
      <c r="AY1382"/>
    </row>
    <row r="1383" spans="11:51">
      <c r="K1383"/>
      <c r="M1383"/>
      <c r="N1383"/>
      <c r="AW1383"/>
      <c r="AX1383"/>
      <c r="AY1383"/>
    </row>
    <row r="1384" spans="11:51">
      <c r="K1384"/>
      <c r="M1384"/>
      <c r="N1384"/>
      <c r="AW1384"/>
      <c r="AX1384"/>
      <c r="AY1384"/>
    </row>
    <row r="1385" spans="11:51">
      <c r="K1385"/>
      <c r="M1385"/>
      <c r="N1385"/>
      <c r="AW1385"/>
      <c r="AX1385"/>
      <c r="AY1385"/>
    </row>
    <row r="1386" spans="11:51">
      <c r="K1386"/>
      <c r="M1386"/>
      <c r="N1386"/>
      <c r="AW1386"/>
      <c r="AX1386"/>
      <c r="AY1386"/>
    </row>
    <row r="1387" spans="11:51">
      <c r="K1387"/>
      <c r="M1387"/>
      <c r="N1387"/>
      <c r="AW1387"/>
      <c r="AX1387"/>
      <c r="AY1387"/>
    </row>
    <row r="1388" spans="11:51">
      <c r="K1388"/>
      <c r="M1388"/>
      <c r="N1388"/>
      <c r="AW1388"/>
      <c r="AX1388"/>
      <c r="AY1388"/>
    </row>
    <row r="1389" spans="11:51">
      <c r="K1389"/>
      <c r="M1389"/>
      <c r="N1389"/>
      <c r="AW1389"/>
      <c r="AX1389"/>
      <c r="AY1389"/>
    </row>
    <row r="1390" spans="11:51">
      <c r="K1390"/>
      <c r="M1390"/>
      <c r="N1390"/>
      <c r="AW1390"/>
      <c r="AX1390"/>
      <c r="AY1390"/>
    </row>
    <row r="1391" spans="11:51">
      <c r="K1391"/>
      <c r="M1391"/>
      <c r="N1391"/>
      <c r="AW1391"/>
      <c r="AX1391"/>
      <c r="AY1391"/>
    </row>
    <row r="1392" spans="11:51">
      <c r="K1392"/>
      <c r="M1392"/>
      <c r="N1392"/>
      <c r="AW1392"/>
      <c r="AX1392"/>
      <c r="AY1392"/>
    </row>
    <row r="1393" spans="11:51">
      <c r="K1393"/>
      <c r="M1393"/>
      <c r="N1393"/>
      <c r="AW1393"/>
      <c r="AX1393"/>
      <c r="AY1393"/>
    </row>
    <row r="1394" spans="11:51">
      <c r="K1394"/>
      <c r="M1394"/>
      <c r="N1394"/>
      <c r="AW1394"/>
      <c r="AX1394"/>
      <c r="AY1394"/>
    </row>
    <row r="1395" spans="11:51">
      <c r="K1395"/>
      <c r="M1395"/>
      <c r="N1395"/>
      <c r="AW1395"/>
      <c r="AX1395"/>
      <c r="AY1395"/>
    </row>
    <row r="1396" spans="11:51">
      <c r="K1396"/>
      <c r="M1396"/>
      <c r="N1396"/>
      <c r="AW1396"/>
      <c r="AX1396"/>
      <c r="AY1396"/>
    </row>
    <row r="1397" spans="11:51">
      <c r="K1397"/>
      <c r="M1397"/>
      <c r="N1397"/>
      <c r="AW1397"/>
      <c r="AX1397"/>
      <c r="AY1397"/>
    </row>
    <row r="1398" spans="11:51">
      <c r="K1398"/>
      <c r="M1398"/>
      <c r="N1398"/>
      <c r="AW1398"/>
      <c r="AX1398"/>
      <c r="AY1398"/>
    </row>
    <row r="1399" spans="11:51">
      <c r="K1399"/>
      <c r="M1399"/>
      <c r="N1399"/>
      <c r="AW1399"/>
      <c r="AX1399"/>
      <c r="AY1399"/>
    </row>
    <row r="1400" spans="11:51">
      <c r="K1400"/>
      <c r="M1400"/>
      <c r="N1400"/>
      <c r="AW1400"/>
      <c r="AX1400"/>
      <c r="AY1400"/>
    </row>
    <row r="1401" spans="11:51">
      <c r="K1401"/>
      <c r="M1401"/>
      <c r="N1401"/>
      <c r="AW1401"/>
      <c r="AX1401"/>
      <c r="AY1401"/>
    </row>
    <row r="1402" spans="11:51">
      <c r="K1402"/>
      <c r="M1402"/>
      <c r="N1402"/>
      <c r="AW1402"/>
      <c r="AX1402"/>
      <c r="AY1402"/>
    </row>
    <row r="1403" spans="11:51">
      <c r="K1403"/>
      <c r="M1403"/>
      <c r="N1403"/>
      <c r="AW1403"/>
      <c r="AX1403"/>
      <c r="AY1403"/>
    </row>
    <row r="1404" spans="11:51">
      <c r="K1404"/>
      <c r="M1404"/>
      <c r="N1404"/>
      <c r="AW1404"/>
      <c r="AX1404"/>
      <c r="AY1404"/>
    </row>
    <row r="1405" spans="11:51">
      <c r="K1405"/>
      <c r="M1405"/>
      <c r="N1405"/>
      <c r="AW1405"/>
      <c r="AX1405"/>
      <c r="AY1405"/>
    </row>
    <row r="1406" spans="11:51">
      <c r="K1406"/>
      <c r="M1406"/>
      <c r="N1406"/>
      <c r="AW1406"/>
      <c r="AX1406"/>
      <c r="AY1406"/>
    </row>
    <row r="1407" spans="11:51">
      <c r="K1407"/>
      <c r="M1407"/>
      <c r="N1407"/>
      <c r="AW1407"/>
      <c r="AX1407"/>
      <c r="AY1407"/>
    </row>
    <row r="1408" spans="11:51">
      <c r="K1408"/>
      <c r="M1408"/>
      <c r="N1408"/>
      <c r="AW1408"/>
      <c r="AX1408"/>
      <c r="AY1408"/>
    </row>
    <row r="1409" spans="11:51">
      <c r="K1409"/>
      <c r="M1409"/>
      <c r="N1409"/>
      <c r="AW1409"/>
      <c r="AX1409"/>
      <c r="AY1409"/>
    </row>
    <row r="1410" spans="11:51">
      <c r="K1410"/>
      <c r="M1410"/>
      <c r="N1410"/>
      <c r="AW1410"/>
      <c r="AX1410"/>
      <c r="AY1410"/>
    </row>
    <row r="1411" spans="11:51">
      <c r="K1411"/>
      <c r="M1411"/>
      <c r="N1411"/>
      <c r="AW1411"/>
      <c r="AX1411"/>
      <c r="AY1411"/>
    </row>
    <row r="1412" spans="11:51">
      <c r="K1412"/>
      <c r="M1412"/>
      <c r="N1412"/>
      <c r="AW1412"/>
      <c r="AX1412"/>
      <c r="AY1412"/>
    </row>
    <row r="1413" spans="11:51">
      <c r="K1413"/>
      <c r="M1413"/>
      <c r="N1413"/>
      <c r="AW1413"/>
      <c r="AX1413"/>
      <c r="AY1413"/>
    </row>
    <row r="1414" spans="11:51">
      <c r="K1414"/>
      <c r="M1414"/>
      <c r="N1414"/>
      <c r="AW1414"/>
      <c r="AX1414"/>
      <c r="AY1414"/>
    </row>
    <row r="1415" spans="11:51">
      <c r="K1415"/>
      <c r="M1415"/>
      <c r="N1415"/>
      <c r="AW1415"/>
      <c r="AX1415"/>
      <c r="AY1415"/>
    </row>
    <row r="1416" spans="11:51">
      <c r="K1416"/>
      <c r="M1416"/>
      <c r="N1416"/>
      <c r="AW1416"/>
      <c r="AX1416"/>
      <c r="AY1416"/>
    </row>
    <row r="1417" spans="11:51">
      <c r="K1417"/>
      <c r="M1417"/>
      <c r="N1417"/>
      <c r="AW1417"/>
      <c r="AX1417"/>
      <c r="AY1417"/>
    </row>
    <row r="1418" spans="11:51">
      <c r="K1418"/>
      <c r="M1418"/>
      <c r="N1418"/>
      <c r="AW1418"/>
      <c r="AX1418"/>
      <c r="AY1418"/>
    </row>
    <row r="1419" spans="11:51">
      <c r="K1419"/>
      <c r="M1419"/>
      <c r="N1419"/>
      <c r="AW1419"/>
      <c r="AX1419"/>
      <c r="AY1419"/>
    </row>
    <row r="1420" spans="11:51">
      <c r="K1420"/>
      <c r="M1420"/>
      <c r="N1420"/>
      <c r="AW1420"/>
      <c r="AX1420"/>
      <c r="AY1420"/>
    </row>
    <row r="1421" spans="11:51">
      <c r="K1421"/>
      <c r="M1421"/>
      <c r="N1421"/>
      <c r="AW1421"/>
      <c r="AX1421"/>
      <c r="AY1421"/>
    </row>
    <row r="1422" spans="11:51">
      <c r="K1422"/>
      <c r="M1422"/>
      <c r="N1422"/>
      <c r="AW1422"/>
      <c r="AX1422"/>
      <c r="AY1422"/>
    </row>
    <row r="1423" spans="11:51">
      <c r="K1423"/>
      <c r="M1423"/>
      <c r="N1423"/>
      <c r="AW1423"/>
      <c r="AX1423"/>
      <c r="AY1423"/>
    </row>
    <row r="1424" spans="11:51">
      <c r="K1424"/>
      <c r="M1424"/>
      <c r="N1424"/>
      <c r="AW1424"/>
      <c r="AX1424"/>
      <c r="AY1424"/>
    </row>
    <row r="1425" spans="11:51">
      <c r="K1425"/>
      <c r="M1425"/>
      <c r="N1425"/>
      <c r="AW1425"/>
      <c r="AX1425"/>
      <c r="AY1425"/>
    </row>
    <row r="1426" spans="11:51">
      <c r="K1426"/>
      <c r="M1426"/>
      <c r="N1426"/>
      <c r="AW1426"/>
      <c r="AX1426"/>
      <c r="AY1426"/>
    </row>
    <row r="1427" spans="11:51">
      <c r="K1427"/>
      <c r="M1427"/>
      <c r="N1427"/>
      <c r="AW1427"/>
      <c r="AX1427"/>
      <c r="AY1427"/>
    </row>
    <row r="1428" spans="11:51">
      <c r="K1428"/>
      <c r="M1428"/>
      <c r="N1428"/>
      <c r="AW1428"/>
      <c r="AX1428"/>
      <c r="AY1428"/>
    </row>
    <row r="1429" spans="11:51">
      <c r="K1429"/>
      <c r="M1429"/>
      <c r="N1429"/>
      <c r="AW1429"/>
      <c r="AX1429"/>
      <c r="AY1429"/>
    </row>
    <row r="1430" spans="11:51">
      <c r="K1430"/>
      <c r="M1430"/>
      <c r="N1430"/>
      <c r="AW1430"/>
      <c r="AX1430"/>
      <c r="AY1430"/>
    </row>
    <row r="1431" spans="11:51">
      <c r="K1431"/>
      <c r="M1431"/>
      <c r="N1431"/>
      <c r="AW1431"/>
      <c r="AX1431"/>
      <c r="AY1431"/>
    </row>
    <row r="1432" spans="11:51">
      <c r="K1432"/>
      <c r="M1432"/>
      <c r="N1432"/>
      <c r="AW1432"/>
      <c r="AX1432"/>
      <c r="AY1432"/>
    </row>
    <row r="1433" spans="11:51">
      <c r="K1433"/>
      <c r="M1433"/>
      <c r="N1433"/>
      <c r="AW1433"/>
      <c r="AX1433"/>
      <c r="AY1433"/>
    </row>
    <row r="1434" spans="11:51">
      <c r="K1434"/>
      <c r="M1434"/>
      <c r="N1434"/>
      <c r="AW1434"/>
      <c r="AX1434"/>
      <c r="AY1434"/>
    </row>
    <row r="1435" spans="11:51">
      <c r="K1435"/>
      <c r="M1435"/>
      <c r="N1435"/>
      <c r="AW1435"/>
      <c r="AX1435"/>
      <c r="AY1435"/>
    </row>
    <row r="1436" spans="11:51">
      <c r="K1436"/>
      <c r="M1436"/>
      <c r="N1436"/>
      <c r="AW1436"/>
      <c r="AX1436"/>
      <c r="AY1436"/>
    </row>
    <row r="1437" spans="11:51">
      <c r="K1437"/>
      <c r="M1437"/>
      <c r="N1437"/>
      <c r="AW1437"/>
      <c r="AX1437"/>
      <c r="AY1437"/>
    </row>
    <row r="1438" spans="11:51">
      <c r="K1438"/>
      <c r="M1438"/>
      <c r="N1438"/>
      <c r="AW1438"/>
      <c r="AX1438"/>
      <c r="AY1438"/>
    </row>
    <row r="1439" spans="11:51">
      <c r="K1439"/>
      <c r="M1439"/>
      <c r="N1439"/>
      <c r="AW1439"/>
      <c r="AX1439"/>
      <c r="AY1439"/>
    </row>
    <row r="1440" spans="11:51">
      <c r="K1440"/>
      <c r="M1440"/>
      <c r="N1440"/>
      <c r="AW1440"/>
      <c r="AX1440"/>
      <c r="AY1440"/>
    </row>
    <row r="1441" spans="11:51">
      <c r="K1441"/>
      <c r="M1441"/>
      <c r="N1441"/>
      <c r="AW1441"/>
      <c r="AX1441"/>
      <c r="AY1441"/>
    </row>
    <row r="1442" spans="11:51">
      <c r="K1442"/>
      <c r="M1442"/>
      <c r="N1442"/>
      <c r="AW1442"/>
      <c r="AX1442"/>
      <c r="AY1442"/>
    </row>
    <row r="1443" spans="11:51">
      <c r="K1443"/>
      <c r="M1443"/>
      <c r="N1443"/>
      <c r="AW1443"/>
      <c r="AX1443"/>
      <c r="AY1443"/>
    </row>
    <row r="1444" spans="11:51">
      <c r="K1444"/>
      <c r="M1444"/>
      <c r="N1444"/>
      <c r="AW1444"/>
      <c r="AX1444"/>
      <c r="AY1444"/>
    </row>
    <row r="1445" spans="11:51">
      <c r="K1445"/>
      <c r="M1445"/>
      <c r="N1445"/>
      <c r="AW1445"/>
      <c r="AX1445"/>
      <c r="AY1445"/>
    </row>
    <row r="1446" spans="11:51">
      <c r="K1446"/>
      <c r="M1446"/>
      <c r="N1446"/>
      <c r="AW1446"/>
      <c r="AX1446"/>
      <c r="AY1446"/>
    </row>
    <row r="1447" spans="11:51">
      <c r="K1447"/>
      <c r="M1447"/>
      <c r="N1447"/>
      <c r="AW1447"/>
      <c r="AX1447"/>
      <c r="AY1447"/>
    </row>
    <row r="1448" spans="11:51">
      <c r="K1448"/>
      <c r="M1448"/>
      <c r="N1448"/>
      <c r="AW1448"/>
      <c r="AX1448"/>
      <c r="AY1448"/>
    </row>
    <row r="1449" spans="11:51">
      <c r="K1449"/>
      <c r="M1449"/>
      <c r="N1449"/>
      <c r="AW1449"/>
      <c r="AX1449"/>
      <c r="AY1449"/>
    </row>
    <row r="1450" spans="11:51">
      <c r="K1450"/>
      <c r="M1450"/>
      <c r="N1450"/>
      <c r="AW1450"/>
      <c r="AX1450"/>
      <c r="AY1450"/>
    </row>
    <row r="1451" spans="11:51">
      <c r="K1451"/>
      <c r="M1451"/>
      <c r="N1451"/>
      <c r="AW1451"/>
      <c r="AX1451"/>
      <c r="AY1451"/>
    </row>
    <row r="1452" spans="11:51">
      <c r="K1452"/>
      <c r="M1452"/>
      <c r="N1452"/>
      <c r="AW1452"/>
      <c r="AX1452"/>
      <c r="AY1452"/>
    </row>
    <row r="1453" spans="11:51">
      <c r="K1453"/>
      <c r="M1453"/>
      <c r="N1453"/>
      <c r="AW1453"/>
      <c r="AX1453"/>
      <c r="AY1453"/>
    </row>
    <row r="1454" spans="11:51">
      <c r="K1454"/>
      <c r="M1454"/>
      <c r="N1454"/>
      <c r="AW1454"/>
      <c r="AX1454"/>
      <c r="AY1454"/>
    </row>
    <row r="1455" spans="11:51">
      <c r="K1455"/>
      <c r="M1455"/>
      <c r="N1455"/>
      <c r="AW1455"/>
      <c r="AX1455"/>
      <c r="AY1455"/>
    </row>
    <row r="1456" spans="11:51">
      <c r="K1456"/>
      <c r="M1456"/>
      <c r="N1456"/>
      <c r="AW1456"/>
      <c r="AX1456"/>
      <c r="AY1456"/>
    </row>
    <row r="1457" spans="11:51">
      <c r="K1457"/>
      <c r="M1457"/>
      <c r="N1457"/>
      <c r="AW1457"/>
      <c r="AX1457"/>
      <c r="AY1457"/>
    </row>
    <row r="1458" spans="11:51">
      <c r="K1458"/>
      <c r="M1458"/>
      <c r="N1458"/>
      <c r="AW1458"/>
      <c r="AX1458"/>
      <c r="AY1458"/>
    </row>
    <row r="1459" spans="11:51">
      <c r="K1459"/>
      <c r="M1459"/>
      <c r="N1459"/>
      <c r="AW1459"/>
      <c r="AX1459"/>
      <c r="AY1459"/>
    </row>
    <row r="1460" spans="11:51">
      <c r="K1460"/>
      <c r="M1460"/>
      <c r="N1460"/>
      <c r="AW1460"/>
      <c r="AX1460"/>
      <c r="AY1460"/>
    </row>
    <row r="1461" spans="11:51">
      <c r="K1461"/>
      <c r="M1461"/>
      <c r="N1461"/>
      <c r="AW1461"/>
      <c r="AX1461"/>
      <c r="AY1461"/>
    </row>
    <row r="1462" spans="11:51">
      <c r="K1462"/>
      <c r="M1462"/>
      <c r="N1462"/>
      <c r="AW1462"/>
      <c r="AX1462"/>
      <c r="AY1462"/>
    </row>
    <row r="1463" spans="11:51">
      <c r="K1463"/>
      <c r="M1463"/>
      <c r="N1463"/>
      <c r="AW1463"/>
      <c r="AX1463"/>
      <c r="AY1463"/>
    </row>
    <row r="1464" spans="11:51">
      <c r="K1464"/>
      <c r="M1464"/>
      <c r="N1464"/>
      <c r="AW1464"/>
      <c r="AX1464"/>
      <c r="AY1464"/>
    </row>
    <row r="1465" spans="11:51">
      <c r="K1465"/>
      <c r="M1465"/>
      <c r="N1465"/>
      <c r="AW1465"/>
      <c r="AX1465"/>
      <c r="AY1465"/>
    </row>
    <row r="1466" spans="11:51">
      <c r="K1466"/>
      <c r="M1466"/>
      <c r="N1466"/>
      <c r="AW1466"/>
      <c r="AX1466"/>
      <c r="AY1466"/>
    </row>
    <row r="1467" spans="11:51">
      <c r="K1467"/>
      <c r="M1467"/>
      <c r="N1467"/>
      <c r="AW1467"/>
      <c r="AX1467"/>
      <c r="AY1467"/>
    </row>
    <row r="1468" spans="11:51">
      <c r="K1468"/>
      <c r="M1468"/>
      <c r="N1468"/>
      <c r="AW1468"/>
      <c r="AX1468"/>
      <c r="AY1468"/>
    </row>
    <row r="1469" spans="11:51">
      <c r="K1469"/>
      <c r="M1469"/>
      <c r="N1469"/>
      <c r="AW1469"/>
      <c r="AX1469"/>
      <c r="AY1469"/>
    </row>
    <row r="1470" spans="11:51">
      <c r="K1470"/>
      <c r="M1470"/>
      <c r="N1470"/>
      <c r="AW1470"/>
      <c r="AX1470"/>
      <c r="AY1470"/>
    </row>
    <row r="1471" spans="11:51">
      <c r="K1471"/>
      <c r="M1471"/>
      <c r="N1471"/>
      <c r="AW1471"/>
      <c r="AX1471"/>
      <c r="AY1471"/>
    </row>
    <row r="1472" spans="11:51">
      <c r="K1472"/>
      <c r="M1472"/>
      <c r="N1472"/>
      <c r="AW1472"/>
      <c r="AX1472"/>
      <c r="AY1472"/>
    </row>
    <row r="1473" spans="11:51">
      <c r="K1473"/>
      <c r="M1473"/>
      <c r="N1473"/>
      <c r="AW1473"/>
      <c r="AX1473"/>
      <c r="AY1473"/>
    </row>
    <row r="1474" spans="11:51">
      <c r="K1474"/>
      <c r="M1474"/>
      <c r="N1474"/>
      <c r="AW1474"/>
      <c r="AX1474"/>
      <c r="AY1474"/>
    </row>
    <row r="1475" spans="11:51">
      <c r="K1475"/>
      <c r="M1475"/>
      <c r="N1475"/>
      <c r="AW1475"/>
      <c r="AX1475"/>
      <c r="AY1475"/>
    </row>
    <row r="1476" spans="11:51">
      <c r="K1476"/>
      <c r="M1476"/>
      <c r="N1476"/>
      <c r="AW1476"/>
      <c r="AX1476"/>
      <c r="AY1476"/>
    </row>
    <row r="1477" spans="11:51">
      <c r="K1477"/>
      <c r="M1477"/>
      <c r="N1477"/>
      <c r="AW1477"/>
      <c r="AX1477"/>
      <c r="AY1477"/>
    </row>
    <row r="1478" spans="11:51">
      <c r="K1478"/>
      <c r="M1478"/>
      <c r="N1478"/>
      <c r="AW1478"/>
      <c r="AX1478"/>
      <c r="AY1478"/>
    </row>
    <row r="1479" spans="11:51">
      <c r="K1479"/>
      <c r="M1479"/>
      <c r="N1479"/>
      <c r="AW1479"/>
      <c r="AX1479"/>
      <c r="AY1479"/>
    </row>
    <row r="1480" spans="11:51">
      <c r="K1480"/>
      <c r="M1480"/>
      <c r="N1480"/>
      <c r="AW1480"/>
      <c r="AX1480"/>
      <c r="AY1480"/>
    </row>
    <row r="1481" spans="11:51">
      <c r="K1481"/>
      <c r="M1481"/>
      <c r="N1481"/>
      <c r="AW1481"/>
      <c r="AX1481"/>
      <c r="AY1481"/>
    </row>
    <row r="1482" spans="11:51">
      <c r="K1482"/>
      <c r="M1482"/>
      <c r="N1482"/>
      <c r="AW1482"/>
      <c r="AX1482"/>
      <c r="AY1482"/>
    </row>
    <row r="1483" spans="11:51">
      <c r="K1483"/>
      <c r="M1483"/>
      <c r="N1483"/>
      <c r="AW1483"/>
      <c r="AX1483"/>
      <c r="AY1483"/>
    </row>
    <row r="1484" spans="11:51">
      <c r="K1484"/>
      <c r="M1484"/>
      <c r="N1484"/>
      <c r="AW1484"/>
      <c r="AX1484"/>
      <c r="AY1484"/>
    </row>
    <row r="1485" spans="11:51">
      <c r="K1485"/>
      <c r="M1485"/>
      <c r="N1485"/>
      <c r="AW1485"/>
      <c r="AX1485"/>
      <c r="AY1485"/>
    </row>
    <row r="1486" spans="11:51">
      <c r="K1486"/>
      <c r="M1486"/>
      <c r="N1486"/>
      <c r="AW1486"/>
      <c r="AX1486"/>
      <c r="AY1486"/>
    </row>
    <row r="1487" spans="11:51">
      <c r="K1487"/>
      <c r="M1487"/>
      <c r="N1487"/>
      <c r="AW1487"/>
      <c r="AX1487"/>
      <c r="AY1487"/>
    </row>
    <row r="1488" spans="11:51">
      <c r="K1488"/>
      <c r="M1488"/>
      <c r="N1488"/>
      <c r="AW1488"/>
      <c r="AX1488"/>
      <c r="AY1488"/>
    </row>
    <row r="1489" spans="11:51">
      <c r="K1489"/>
      <c r="M1489"/>
      <c r="N1489"/>
      <c r="AW1489"/>
      <c r="AX1489"/>
      <c r="AY1489"/>
    </row>
    <row r="1490" spans="11:51">
      <c r="K1490"/>
      <c r="M1490"/>
      <c r="N1490"/>
      <c r="AW1490"/>
      <c r="AX1490"/>
      <c r="AY1490"/>
    </row>
    <row r="1491" spans="11:51">
      <c r="K1491"/>
      <c r="M1491"/>
      <c r="N1491"/>
      <c r="AW1491"/>
      <c r="AX1491"/>
      <c r="AY1491"/>
    </row>
    <row r="1492" spans="11:51">
      <c r="K1492"/>
      <c r="M1492"/>
      <c r="N1492"/>
      <c r="AW1492"/>
      <c r="AX1492"/>
      <c r="AY1492"/>
    </row>
    <row r="1493" spans="11:51">
      <c r="K1493"/>
      <c r="M1493"/>
      <c r="N1493"/>
      <c r="AW1493"/>
      <c r="AX1493"/>
      <c r="AY1493"/>
    </row>
    <row r="1494" spans="11:51">
      <c r="K1494"/>
      <c r="M1494"/>
      <c r="N1494"/>
      <c r="AW1494"/>
      <c r="AX1494"/>
      <c r="AY1494"/>
    </row>
    <row r="1495" spans="11:51">
      <c r="K1495"/>
      <c r="M1495"/>
      <c r="N1495"/>
      <c r="AW1495"/>
      <c r="AX1495"/>
      <c r="AY1495"/>
    </row>
    <row r="1496" spans="11:51">
      <c r="K1496"/>
      <c r="M1496"/>
      <c r="N1496"/>
      <c r="AW1496"/>
      <c r="AX1496"/>
      <c r="AY1496"/>
    </row>
    <row r="1497" spans="11:51">
      <c r="K1497"/>
      <c r="M1497"/>
      <c r="N1497"/>
      <c r="AW1497"/>
      <c r="AX1497"/>
      <c r="AY1497"/>
    </row>
    <row r="1498" spans="11:51">
      <c r="K1498"/>
      <c r="M1498"/>
      <c r="N1498"/>
      <c r="AW1498"/>
      <c r="AX1498"/>
      <c r="AY1498"/>
    </row>
    <row r="1499" spans="11:51">
      <c r="K1499"/>
      <c r="M1499"/>
      <c r="N1499"/>
      <c r="AW1499"/>
      <c r="AX1499"/>
      <c r="AY1499"/>
    </row>
    <row r="1500" spans="11:51">
      <c r="K1500"/>
      <c r="M1500"/>
      <c r="N1500"/>
      <c r="AW1500"/>
      <c r="AX1500"/>
      <c r="AY1500"/>
    </row>
    <row r="1501" spans="11:51">
      <c r="K1501"/>
      <c r="M1501"/>
      <c r="N1501"/>
      <c r="AW1501"/>
      <c r="AX1501"/>
      <c r="AY1501"/>
    </row>
    <row r="1502" spans="11:51">
      <c r="K1502"/>
      <c r="M1502"/>
      <c r="N1502"/>
      <c r="AW1502"/>
      <c r="AX1502"/>
      <c r="AY1502"/>
    </row>
    <row r="1503" spans="11:51">
      <c r="K1503"/>
      <c r="M1503"/>
      <c r="N1503"/>
      <c r="AW1503"/>
      <c r="AX1503"/>
      <c r="AY1503"/>
    </row>
    <row r="1504" spans="11:51">
      <c r="K1504"/>
      <c r="M1504"/>
      <c r="N1504"/>
      <c r="AW1504"/>
      <c r="AX1504"/>
      <c r="AY1504"/>
    </row>
    <row r="1505" spans="11:51">
      <c r="K1505"/>
      <c r="M1505"/>
      <c r="N1505"/>
      <c r="AW1505"/>
      <c r="AX1505"/>
      <c r="AY1505"/>
    </row>
    <row r="1506" spans="11:51">
      <c r="K1506"/>
      <c r="M1506"/>
      <c r="N1506"/>
      <c r="AW1506"/>
      <c r="AX1506"/>
      <c r="AY1506"/>
    </row>
    <row r="1507" spans="11:51">
      <c r="K1507"/>
      <c r="M1507"/>
      <c r="N1507"/>
      <c r="AW1507"/>
      <c r="AX1507"/>
      <c r="AY1507"/>
    </row>
    <row r="1508" spans="11:51">
      <c r="K1508"/>
      <c r="M1508"/>
      <c r="N1508"/>
      <c r="AW1508"/>
      <c r="AX1508"/>
      <c r="AY1508"/>
    </row>
    <row r="1509" spans="11:51">
      <c r="K1509"/>
      <c r="M1509"/>
      <c r="N1509"/>
      <c r="AW1509"/>
      <c r="AX1509"/>
      <c r="AY1509"/>
    </row>
    <row r="1510" spans="11:51">
      <c r="K1510"/>
      <c r="M1510"/>
      <c r="N1510"/>
      <c r="AW1510"/>
      <c r="AX1510"/>
      <c r="AY1510"/>
    </row>
    <row r="1511" spans="11:51">
      <c r="K1511"/>
      <c r="M1511"/>
      <c r="N1511"/>
      <c r="AW1511"/>
      <c r="AX1511"/>
      <c r="AY1511"/>
    </row>
    <row r="1512" spans="11:51">
      <c r="K1512"/>
      <c r="M1512"/>
      <c r="N1512"/>
      <c r="AW1512"/>
      <c r="AX1512"/>
      <c r="AY1512"/>
    </row>
    <row r="1513" spans="11:51">
      <c r="K1513"/>
      <c r="M1513"/>
      <c r="N1513"/>
      <c r="AW1513"/>
      <c r="AX1513"/>
      <c r="AY1513"/>
    </row>
    <row r="1514" spans="11:51">
      <c r="K1514"/>
      <c r="M1514"/>
      <c r="N1514"/>
      <c r="AW1514"/>
      <c r="AX1514"/>
      <c r="AY1514"/>
    </row>
    <row r="1515" spans="11:51">
      <c r="K1515"/>
      <c r="M1515"/>
      <c r="N1515"/>
      <c r="AW1515"/>
      <c r="AX1515"/>
      <c r="AY1515"/>
    </row>
    <row r="1516" spans="11:51">
      <c r="K1516"/>
      <c r="M1516"/>
      <c r="N1516"/>
      <c r="AW1516"/>
      <c r="AX1516"/>
      <c r="AY1516"/>
    </row>
    <row r="1517" spans="11:51">
      <c r="K1517"/>
      <c r="M1517"/>
      <c r="N1517"/>
      <c r="AW1517"/>
      <c r="AX1517"/>
      <c r="AY1517"/>
    </row>
    <row r="1518" spans="11:51">
      <c r="K1518"/>
      <c r="M1518"/>
      <c r="N1518"/>
      <c r="AW1518"/>
      <c r="AX1518"/>
      <c r="AY1518"/>
    </row>
    <row r="1519" spans="11:51">
      <c r="K1519"/>
      <c r="M1519"/>
      <c r="N1519"/>
      <c r="AW1519"/>
      <c r="AX1519"/>
      <c r="AY1519"/>
    </row>
    <row r="1520" spans="11:51">
      <c r="K1520"/>
      <c r="M1520"/>
      <c r="N1520"/>
      <c r="AW1520"/>
      <c r="AX1520"/>
      <c r="AY1520"/>
    </row>
    <row r="1521" spans="11:51">
      <c r="K1521"/>
      <c r="M1521"/>
      <c r="N1521"/>
      <c r="AW1521"/>
      <c r="AX1521"/>
      <c r="AY1521"/>
    </row>
    <row r="1522" spans="11:51">
      <c r="K1522"/>
      <c r="M1522"/>
      <c r="N1522"/>
      <c r="AW1522"/>
      <c r="AX1522"/>
      <c r="AY1522"/>
    </row>
    <row r="1523" spans="11:51">
      <c r="K1523"/>
      <c r="M1523"/>
      <c r="N1523"/>
      <c r="AW1523"/>
      <c r="AX1523"/>
      <c r="AY1523"/>
    </row>
    <row r="1524" spans="11:51">
      <c r="K1524"/>
      <c r="M1524"/>
      <c r="N1524"/>
      <c r="AW1524"/>
      <c r="AX1524"/>
      <c r="AY1524"/>
    </row>
    <row r="1525" spans="11:51">
      <c r="K1525"/>
      <c r="M1525"/>
      <c r="N1525"/>
      <c r="AW1525"/>
      <c r="AX1525"/>
      <c r="AY1525"/>
    </row>
    <row r="1526" spans="11:51">
      <c r="K1526"/>
      <c r="M1526"/>
      <c r="N1526"/>
      <c r="AW1526"/>
      <c r="AX1526"/>
      <c r="AY1526"/>
    </row>
    <row r="1527" spans="11:51">
      <c r="K1527"/>
      <c r="M1527"/>
      <c r="N1527"/>
      <c r="AW1527"/>
      <c r="AX1527"/>
      <c r="AY1527"/>
    </row>
    <row r="1528" spans="11:51">
      <c r="K1528"/>
      <c r="M1528"/>
      <c r="N1528"/>
      <c r="AW1528"/>
      <c r="AX1528"/>
      <c r="AY1528"/>
    </row>
    <row r="1529" spans="11:51">
      <c r="K1529"/>
      <c r="M1529"/>
      <c r="N1529"/>
      <c r="AW1529"/>
      <c r="AX1529"/>
      <c r="AY1529"/>
    </row>
    <row r="1530" spans="11:51">
      <c r="K1530"/>
      <c r="M1530"/>
      <c r="N1530"/>
      <c r="AW1530"/>
      <c r="AX1530"/>
      <c r="AY1530"/>
    </row>
    <row r="1531" spans="11:51">
      <c r="K1531"/>
      <c r="M1531"/>
      <c r="N1531"/>
      <c r="AW1531"/>
      <c r="AX1531"/>
      <c r="AY1531"/>
    </row>
    <row r="1532" spans="11:51">
      <c r="K1532"/>
      <c r="M1532"/>
      <c r="N1532"/>
      <c r="AW1532"/>
      <c r="AX1532"/>
      <c r="AY1532"/>
    </row>
    <row r="1533" spans="11:51">
      <c r="K1533"/>
      <c r="M1533"/>
      <c r="N1533"/>
      <c r="AW1533"/>
      <c r="AX1533"/>
      <c r="AY1533"/>
    </row>
    <row r="1534" spans="11:51">
      <c r="K1534"/>
      <c r="M1534"/>
      <c r="N1534"/>
      <c r="AW1534"/>
      <c r="AX1534"/>
      <c r="AY1534"/>
    </row>
    <row r="1535" spans="11:51">
      <c r="K1535"/>
      <c r="M1535"/>
      <c r="N1535"/>
      <c r="AW1535"/>
      <c r="AX1535"/>
      <c r="AY1535"/>
    </row>
    <row r="1536" spans="11:51">
      <c r="K1536"/>
      <c r="M1536"/>
      <c r="N1536"/>
      <c r="AW1536"/>
      <c r="AX1536"/>
      <c r="AY1536"/>
    </row>
    <row r="1537" spans="11:51">
      <c r="K1537"/>
      <c r="M1537"/>
      <c r="N1537"/>
      <c r="AW1537"/>
      <c r="AX1537"/>
      <c r="AY1537"/>
    </row>
    <row r="1538" spans="11:51">
      <c r="K1538"/>
      <c r="M1538"/>
      <c r="N1538"/>
      <c r="AW1538"/>
      <c r="AX1538"/>
      <c r="AY1538"/>
    </row>
    <row r="1539" spans="11:51">
      <c r="K1539"/>
      <c r="M1539"/>
      <c r="N1539"/>
      <c r="AW1539"/>
      <c r="AX1539"/>
      <c r="AY1539"/>
    </row>
    <row r="1540" spans="11:51">
      <c r="K1540"/>
      <c r="M1540"/>
      <c r="N1540"/>
      <c r="AW1540"/>
      <c r="AX1540"/>
      <c r="AY1540"/>
    </row>
    <row r="1541" spans="11:51">
      <c r="K1541"/>
      <c r="M1541"/>
      <c r="N1541"/>
      <c r="AW1541"/>
      <c r="AX1541"/>
      <c r="AY1541"/>
    </row>
    <row r="1542" spans="11:51">
      <c r="K1542"/>
      <c r="M1542"/>
      <c r="N1542"/>
      <c r="AW1542"/>
      <c r="AX1542"/>
      <c r="AY1542"/>
    </row>
    <row r="1543" spans="11:51">
      <c r="K1543"/>
      <c r="M1543"/>
      <c r="N1543"/>
      <c r="AW1543"/>
      <c r="AX1543"/>
      <c r="AY1543"/>
    </row>
    <row r="1544" spans="11:51">
      <c r="K1544"/>
      <c r="M1544"/>
      <c r="N1544"/>
      <c r="AW1544"/>
      <c r="AX1544"/>
      <c r="AY1544"/>
    </row>
    <row r="1545" spans="11:51">
      <c r="K1545"/>
      <c r="M1545"/>
      <c r="N1545"/>
      <c r="AW1545"/>
      <c r="AX1545"/>
      <c r="AY1545"/>
    </row>
    <row r="1546" spans="11:51">
      <c r="K1546"/>
      <c r="M1546"/>
      <c r="N1546"/>
      <c r="AW1546"/>
      <c r="AX1546"/>
      <c r="AY1546"/>
    </row>
    <row r="1547" spans="11:51">
      <c r="K1547"/>
      <c r="M1547"/>
      <c r="N1547"/>
      <c r="AW1547"/>
      <c r="AX1547"/>
      <c r="AY1547"/>
    </row>
    <row r="1548" spans="11:51">
      <c r="K1548"/>
      <c r="M1548"/>
      <c r="N1548"/>
      <c r="AW1548"/>
      <c r="AX1548"/>
      <c r="AY1548"/>
    </row>
    <row r="1549" spans="11:51">
      <c r="K1549"/>
      <c r="M1549"/>
      <c r="N1549"/>
      <c r="AW1549"/>
      <c r="AX1549"/>
      <c r="AY1549"/>
    </row>
    <row r="1550" spans="11:51">
      <c r="K1550"/>
      <c r="M1550"/>
      <c r="N1550"/>
      <c r="AW1550"/>
      <c r="AX1550"/>
      <c r="AY1550"/>
    </row>
    <row r="1551" spans="11:51">
      <c r="K1551"/>
      <c r="M1551"/>
      <c r="N1551"/>
      <c r="AW1551"/>
      <c r="AX1551"/>
      <c r="AY1551"/>
    </row>
    <row r="1552" spans="11:51">
      <c r="K1552"/>
      <c r="M1552"/>
      <c r="N1552"/>
      <c r="AW1552"/>
      <c r="AX1552"/>
      <c r="AY1552"/>
    </row>
    <row r="1553" spans="11:51">
      <c r="K1553"/>
      <c r="M1553"/>
      <c r="N1553"/>
      <c r="AW1553"/>
      <c r="AX1553"/>
      <c r="AY1553"/>
    </row>
    <row r="1554" spans="11:51">
      <c r="K1554"/>
      <c r="M1554"/>
      <c r="N1554"/>
      <c r="AW1554"/>
      <c r="AX1554"/>
      <c r="AY1554"/>
    </row>
    <row r="1555" spans="11:51">
      <c r="K1555"/>
      <c r="M1555"/>
      <c r="N1555"/>
      <c r="AW1555"/>
      <c r="AX1555"/>
      <c r="AY1555"/>
    </row>
    <row r="1556" spans="11:51">
      <c r="K1556"/>
      <c r="M1556"/>
      <c r="N1556"/>
      <c r="AW1556"/>
      <c r="AX1556"/>
      <c r="AY1556"/>
    </row>
    <row r="1557" spans="11:51">
      <c r="K1557"/>
      <c r="M1557"/>
      <c r="N1557"/>
      <c r="AW1557"/>
      <c r="AX1557"/>
      <c r="AY1557"/>
    </row>
    <row r="1558" spans="11:51">
      <c r="K1558"/>
      <c r="M1558"/>
      <c r="N1558"/>
      <c r="AW1558"/>
      <c r="AX1558"/>
      <c r="AY1558"/>
    </row>
    <row r="1559" spans="11:51">
      <c r="K1559"/>
      <c r="M1559"/>
      <c r="N1559"/>
      <c r="AW1559"/>
      <c r="AX1559"/>
      <c r="AY1559"/>
    </row>
    <row r="1560" spans="11:51">
      <c r="K1560"/>
      <c r="M1560"/>
      <c r="N1560"/>
      <c r="AW1560"/>
      <c r="AX1560"/>
      <c r="AY1560"/>
    </row>
    <row r="1561" spans="11:51">
      <c r="K1561"/>
      <c r="M1561"/>
      <c r="N1561"/>
      <c r="AW1561"/>
      <c r="AX1561"/>
      <c r="AY1561"/>
    </row>
    <row r="1562" spans="11:51">
      <c r="K1562"/>
      <c r="M1562"/>
      <c r="N1562"/>
      <c r="AW1562"/>
      <c r="AX1562"/>
      <c r="AY1562"/>
    </row>
    <row r="1563" spans="11:51">
      <c r="K1563"/>
      <c r="M1563"/>
      <c r="N1563"/>
      <c r="AW1563"/>
      <c r="AX1563"/>
      <c r="AY1563"/>
    </row>
    <row r="1564" spans="11:51">
      <c r="K1564"/>
      <c r="M1564"/>
      <c r="N1564"/>
      <c r="AW1564"/>
      <c r="AX1564"/>
      <c r="AY1564"/>
    </row>
    <row r="1565" spans="11:51">
      <c r="K1565"/>
      <c r="M1565"/>
      <c r="N1565"/>
      <c r="AW1565"/>
      <c r="AX1565"/>
      <c r="AY1565"/>
    </row>
    <row r="1566" spans="11:51">
      <c r="K1566"/>
      <c r="M1566"/>
      <c r="N1566"/>
      <c r="AW1566"/>
      <c r="AX1566"/>
      <c r="AY1566"/>
    </row>
    <row r="1567" spans="11:51">
      <c r="K1567"/>
      <c r="M1567"/>
      <c r="N1567"/>
      <c r="AW1567"/>
      <c r="AX1567"/>
      <c r="AY1567"/>
    </row>
    <row r="1568" spans="11:51">
      <c r="K1568"/>
      <c r="M1568"/>
      <c r="N1568"/>
      <c r="AW1568"/>
      <c r="AX1568"/>
      <c r="AY1568"/>
    </row>
    <row r="1569" spans="11:51">
      <c r="K1569"/>
      <c r="M1569"/>
      <c r="N1569"/>
      <c r="AW1569"/>
      <c r="AX1569"/>
      <c r="AY1569"/>
    </row>
    <row r="1570" spans="11:51">
      <c r="K1570"/>
      <c r="M1570"/>
      <c r="N1570"/>
      <c r="AW1570"/>
      <c r="AX1570"/>
      <c r="AY1570"/>
    </row>
    <row r="1571" spans="11:51">
      <c r="K1571"/>
      <c r="M1571"/>
      <c r="N1571"/>
      <c r="AW1571"/>
      <c r="AX1571"/>
      <c r="AY1571"/>
    </row>
    <row r="1572" spans="11:51">
      <c r="K1572"/>
      <c r="M1572"/>
      <c r="N1572"/>
      <c r="AW1572"/>
      <c r="AX1572"/>
      <c r="AY1572"/>
    </row>
    <row r="1573" spans="11:51">
      <c r="K1573"/>
      <c r="M1573"/>
      <c r="N1573"/>
      <c r="AW1573"/>
      <c r="AX1573"/>
      <c r="AY1573"/>
    </row>
    <row r="1574" spans="11:51">
      <c r="K1574"/>
      <c r="M1574"/>
      <c r="N1574"/>
      <c r="AW1574"/>
      <c r="AX1574"/>
      <c r="AY1574"/>
    </row>
    <row r="1575" spans="11:51">
      <c r="K1575"/>
      <c r="M1575"/>
      <c r="N1575"/>
      <c r="AW1575"/>
      <c r="AX1575"/>
      <c r="AY1575"/>
    </row>
    <row r="1576" spans="11:51">
      <c r="K1576"/>
      <c r="M1576"/>
      <c r="N1576"/>
      <c r="AW1576"/>
      <c r="AX1576"/>
      <c r="AY1576"/>
    </row>
    <row r="1577" spans="11:51">
      <c r="K1577"/>
      <c r="M1577"/>
      <c r="N1577"/>
      <c r="AW1577"/>
      <c r="AX1577"/>
      <c r="AY1577"/>
    </row>
    <row r="1578" spans="11:51">
      <c r="K1578"/>
      <c r="M1578"/>
      <c r="N1578"/>
      <c r="AW1578"/>
      <c r="AX1578"/>
      <c r="AY1578"/>
    </row>
    <row r="1579" spans="11:51">
      <c r="K1579"/>
      <c r="M1579"/>
      <c r="N1579"/>
      <c r="AW1579"/>
      <c r="AX1579"/>
      <c r="AY1579"/>
    </row>
    <row r="1580" spans="11:51">
      <c r="K1580"/>
      <c r="M1580"/>
      <c r="N1580"/>
      <c r="AW1580"/>
      <c r="AX1580"/>
      <c r="AY1580"/>
    </row>
    <row r="1581" spans="11:51">
      <c r="K1581"/>
      <c r="M1581"/>
      <c r="N1581"/>
      <c r="AW1581"/>
      <c r="AX1581"/>
      <c r="AY1581"/>
    </row>
    <row r="1582" spans="11:51">
      <c r="K1582"/>
      <c r="M1582"/>
      <c r="N1582"/>
      <c r="AW1582"/>
      <c r="AX1582"/>
      <c r="AY1582"/>
    </row>
    <row r="1583" spans="11:51">
      <c r="K1583"/>
      <c r="M1583"/>
      <c r="N1583"/>
      <c r="AW1583"/>
      <c r="AX1583"/>
      <c r="AY1583"/>
    </row>
    <row r="1584" spans="11:51">
      <c r="K1584"/>
      <c r="M1584"/>
      <c r="N1584"/>
      <c r="AW1584"/>
      <c r="AX1584"/>
      <c r="AY1584"/>
    </row>
    <row r="1585" spans="11:51">
      <c r="K1585"/>
      <c r="M1585"/>
      <c r="N1585"/>
      <c r="AW1585"/>
      <c r="AX1585"/>
      <c r="AY1585"/>
    </row>
    <row r="1586" spans="11:51">
      <c r="K1586"/>
      <c r="M1586"/>
      <c r="N1586"/>
      <c r="AW1586"/>
      <c r="AX1586"/>
      <c r="AY1586"/>
    </row>
    <row r="1587" spans="11:51">
      <c r="K1587"/>
      <c r="M1587"/>
      <c r="N1587"/>
      <c r="AW1587"/>
      <c r="AX1587"/>
      <c r="AY1587"/>
    </row>
    <row r="1588" spans="11:51">
      <c r="K1588"/>
      <c r="M1588"/>
      <c r="N1588"/>
      <c r="AW1588"/>
      <c r="AX1588"/>
      <c r="AY1588"/>
    </row>
    <row r="1589" spans="11:51">
      <c r="K1589"/>
      <c r="M1589"/>
      <c r="N1589"/>
      <c r="AW1589"/>
      <c r="AX1589"/>
      <c r="AY1589"/>
    </row>
    <row r="1590" spans="11:51">
      <c r="K1590"/>
      <c r="M1590"/>
      <c r="N1590"/>
      <c r="AW1590"/>
      <c r="AX1590"/>
      <c r="AY1590"/>
    </row>
    <row r="1591" spans="11:51">
      <c r="K1591"/>
      <c r="M1591"/>
      <c r="N1591"/>
      <c r="AW1591"/>
      <c r="AX1591"/>
      <c r="AY1591"/>
    </row>
    <row r="1592" spans="11:51">
      <c r="K1592"/>
      <c r="M1592"/>
      <c r="N1592"/>
      <c r="AW1592"/>
      <c r="AX1592"/>
      <c r="AY1592"/>
    </row>
    <row r="1593" spans="11:51">
      <c r="K1593"/>
      <c r="M1593"/>
      <c r="N1593"/>
      <c r="AW1593"/>
      <c r="AX1593"/>
      <c r="AY1593"/>
    </row>
    <row r="1594" spans="11:51">
      <c r="K1594"/>
      <c r="M1594"/>
      <c r="N1594"/>
      <c r="AW1594"/>
      <c r="AX1594"/>
      <c r="AY1594"/>
    </row>
    <row r="1595" spans="11:51">
      <c r="K1595"/>
      <c r="M1595"/>
      <c r="N1595"/>
      <c r="AW1595"/>
      <c r="AX1595"/>
      <c r="AY1595"/>
    </row>
    <row r="1596" spans="11:51">
      <c r="K1596"/>
      <c r="M1596"/>
      <c r="N1596"/>
      <c r="AW1596"/>
      <c r="AX1596"/>
      <c r="AY1596"/>
    </row>
    <row r="1597" spans="11:51">
      <c r="K1597"/>
      <c r="M1597"/>
      <c r="N1597"/>
      <c r="AW1597"/>
      <c r="AX1597"/>
      <c r="AY1597"/>
    </row>
    <row r="1598" spans="11:51">
      <c r="K1598"/>
      <c r="M1598"/>
      <c r="N1598"/>
      <c r="AW1598"/>
      <c r="AX1598"/>
      <c r="AY1598"/>
    </row>
    <row r="1599" spans="11:51">
      <c r="K1599"/>
      <c r="M1599"/>
      <c r="N1599"/>
      <c r="AW1599"/>
      <c r="AX1599"/>
      <c r="AY1599"/>
    </row>
    <row r="1600" spans="11:51">
      <c r="K1600"/>
      <c r="M1600"/>
      <c r="N1600"/>
      <c r="AW1600"/>
      <c r="AX1600"/>
      <c r="AY1600"/>
    </row>
    <row r="1601" spans="11:51">
      <c r="K1601"/>
      <c r="M1601"/>
      <c r="N1601"/>
      <c r="AW1601"/>
      <c r="AX1601"/>
      <c r="AY1601"/>
    </row>
    <row r="1602" spans="11:51">
      <c r="K1602"/>
      <c r="M1602"/>
      <c r="N1602"/>
      <c r="AW1602"/>
      <c r="AX1602"/>
      <c r="AY1602"/>
    </row>
    <row r="1603" spans="11:51">
      <c r="K1603"/>
      <c r="M1603"/>
      <c r="N1603"/>
      <c r="AW1603"/>
      <c r="AX1603"/>
      <c r="AY1603"/>
    </row>
    <row r="1604" spans="11:51">
      <c r="K1604"/>
      <c r="M1604"/>
      <c r="N1604"/>
      <c r="AW1604"/>
      <c r="AX1604"/>
      <c r="AY1604"/>
    </row>
    <row r="1605" spans="11:51">
      <c r="K1605"/>
      <c r="M1605"/>
      <c r="N1605"/>
      <c r="AW1605"/>
      <c r="AX1605"/>
      <c r="AY1605"/>
    </row>
    <row r="1606" spans="11:51">
      <c r="K1606"/>
      <c r="M1606"/>
      <c r="N1606"/>
      <c r="AW1606"/>
      <c r="AX1606"/>
      <c r="AY1606"/>
    </row>
    <row r="1607" spans="11:51">
      <c r="K1607"/>
      <c r="M1607"/>
      <c r="N1607"/>
      <c r="AW1607"/>
      <c r="AX1607"/>
      <c r="AY1607"/>
    </row>
    <row r="1608" spans="11:51">
      <c r="K1608"/>
      <c r="M1608"/>
      <c r="N1608"/>
      <c r="AW1608"/>
      <c r="AX1608"/>
      <c r="AY1608"/>
    </row>
    <row r="1609" spans="11:51">
      <c r="K1609"/>
      <c r="M1609"/>
      <c r="N1609"/>
      <c r="AW1609"/>
      <c r="AX1609"/>
      <c r="AY1609"/>
    </row>
    <row r="1610" spans="11:51">
      <c r="K1610"/>
      <c r="M1610"/>
      <c r="N1610"/>
      <c r="AW1610"/>
      <c r="AX1610"/>
      <c r="AY1610"/>
    </row>
    <row r="1611" spans="11:51">
      <c r="K1611"/>
      <c r="M1611"/>
      <c r="N1611"/>
      <c r="AW1611"/>
      <c r="AX1611"/>
      <c r="AY1611"/>
    </row>
    <row r="1612" spans="11:51">
      <c r="K1612"/>
      <c r="M1612"/>
      <c r="N1612"/>
      <c r="AW1612"/>
      <c r="AX1612"/>
      <c r="AY1612"/>
    </row>
    <row r="1613" spans="11:51">
      <c r="K1613"/>
      <c r="M1613"/>
      <c r="N1613"/>
      <c r="AW1613"/>
      <c r="AX1613"/>
      <c r="AY1613"/>
    </row>
    <row r="1614" spans="11:51">
      <c r="K1614"/>
      <c r="M1614"/>
      <c r="N1614"/>
      <c r="AW1614"/>
      <c r="AX1614"/>
      <c r="AY1614"/>
    </row>
    <row r="1615" spans="11:51">
      <c r="K1615"/>
      <c r="M1615"/>
      <c r="N1615"/>
      <c r="AW1615"/>
      <c r="AX1615"/>
      <c r="AY1615"/>
    </row>
    <row r="1616" spans="11:51">
      <c r="K1616"/>
      <c r="M1616"/>
      <c r="N1616"/>
      <c r="AW1616"/>
      <c r="AX1616"/>
      <c r="AY1616"/>
    </row>
    <row r="1617" spans="11:51">
      <c r="K1617"/>
      <c r="M1617"/>
      <c r="N1617"/>
      <c r="AW1617"/>
      <c r="AX1617"/>
      <c r="AY1617"/>
    </row>
    <row r="1618" spans="11:51">
      <c r="K1618"/>
      <c r="M1618"/>
      <c r="N1618"/>
      <c r="AW1618"/>
      <c r="AX1618"/>
      <c r="AY1618"/>
    </row>
    <row r="1619" spans="11:51">
      <c r="K1619"/>
      <c r="M1619"/>
      <c r="N1619"/>
      <c r="AW1619"/>
      <c r="AX1619"/>
      <c r="AY1619"/>
    </row>
    <row r="1620" spans="11:51">
      <c r="K1620"/>
      <c r="M1620"/>
      <c r="N1620"/>
      <c r="AW1620"/>
      <c r="AX1620"/>
      <c r="AY1620"/>
    </row>
    <row r="1621" spans="11:51">
      <c r="K1621"/>
      <c r="M1621"/>
      <c r="N1621"/>
      <c r="AW1621"/>
      <c r="AX1621"/>
      <c r="AY1621"/>
    </row>
    <row r="1622" spans="11:51">
      <c r="K1622"/>
      <c r="M1622"/>
      <c r="N1622"/>
      <c r="AW1622"/>
      <c r="AX1622"/>
      <c r="AY1622"/>
    </row>
    <row r="1623" spans="11:51">
      <c r="K1623"/>
      <c r="M1623"/>
      <c r="N1623"/>
      <c r="AW1623"/>
      <c r="AX1623"/>
      <c r="AY1623"/>
    </row>
    <row r="1624" spans="11:51">
      <c r="K1624"/>
      <c r="M1624"/>
      <c r="N1624"/>
      <c r="AW1624"/>
      <c r="AX1624"/>
      <c r="AY1624"/>
    </row>
    <row r="1625" spans="11:51">
      <c r="K1625"/>
      <c r="M1625"/>
      <c r="N1625"/>
      <c r="AW1625"/>
      <c r="AX1625"/>
      <c r="AY1625"/>
    </row>
    <row r="1626" spans="11:51">
      <c r="K1626"/>
      <c r="M1626"/>
      <c r="N1626"/>
      <c r="AW1626"/>
      <c r="AX1626"/>
      <c r="AY1626"/>
    </row>
    <row r="1627" spans="11:51">
      <c r="K1627"/>
      <c r="M1627"/>
      <c r="N1627"/>
      <c r="AW1627"/>
      <c r="AX1627"/>
      <c r="AY1627"/>
    </row>
    <row r="1628" spans="11:51">
      <c r="K1628"/>
      <c r="M1628"/>
      <c r="N1628"/>
      <c r="AW1628"/>
      <c r="AX1628"/>
      <c r="AY1628"/>
    </row>
    <row r="1629" spans="11:51">
      <c r="K1629"/>
      <c r="M1629"/>
      <c r="N1629"/>
      <c r="AW1629"/>
      <c r="AX1629"/>
      <c r="AY1629"/>
    </row>
    <row r="1630" spans="11:51">
      <c r="K1630"/>
      <c r="M1630"/>
      <c r="N1630"/>
      <c r="AW1630"/>
      <c r="AX1630"/>
      <c r="AY1630"/>
    </row>
    <row r="1631" spans="11:51">
      <c r="K1631"/>
      <c r="M1631"/>
      <c r="N1631"/>
      <c r="AW1631"/>
      <c r="AX1631"/>
      <c r="AY1631"/>
    </row>
    <row r="1632" spans="11:51">
      <c r="K1632"/>
      <c r="M1632"/>
      <c r="N1632"/>
      <c r="AW1632"/>
      <c r="AX1632"/>
      <c r="AY1632"/>
    </row>
    <row r="1633" spans="11:51">
      <c r="K1633"/>
      <c r="M1633"/>
      <c r="N1633"/>
      <c r="AW1633"/>
      <c r="AX1633"/>
      <c r="AY1633"/>
    </row>
    <row r="1634" spans="11:51">
      <c r="K1634"/>
      <c r="M1634"/>
      <c r="N1634"/>
      <c r="AW1634"/>
      <c r="AX1634"/>
      <c r="AY1634"/>
    </row>
    <row r="1635" spans="11:51">
      <c r="K1635"/>
      <c r="M1635"/>
      <c r="N1635"/>
      <c r="AW1635"/>
      <c r="AX1635"/>
      <c r="AY1635"/>
    </row>
    <row r="1636" spans="11:51">
      <c r="K1636"/>
      <c r="M1636"/>
      <c r="N1636"/>
      <c r="AW1636"/>
      <c r="AX1636"/>
      <c r="AY1636"/>
    </row>
    <row r="1637" spans="11:51">
      <c r="K1637"/>
      <c r="M1637"/>
      <c r="N1637"/>
      <c r="AW1637"/>
      <c r="AX1637"/>
      <c r="AY1637"/>
    </row>
    <row r="1638" spans="11:51">
      <c r="K1638"/>
      <c r="M1638"/>
      <c r="N1638"/>
      <c r="AW1638"/>
      <c r="AX1638"/>
      <c r="AY1638"/>
    </row>
    <row r="1639" spans="11:51">
      <c r="K1639"/>
      <c r="M1639"/>
      <c r="N1639"/>
      <c r="AW1639"/>
      <c r="AX1639"/>
      <c r="AY1639"/>
    </row>
    <row r="1640" spans="11:51">
      <c r="K1640"/>
      <c r="M1640"/>
      <c r="N1640"/>
      <c r="AW1640"/>
      <c r="AX1640"/>
      <c r="AY1640"/>
    </row>
    <row r="1641" spans="11:51">
      <c r="K1641"/>
      <c r="M1641"/>
      <c r="N1641"/>
      <c r="AW1641"/>
      <c r="AX1641"/>
      <c r="AY1641"/>
    </row>
    <row r="1642" spans="11:51">
      <c r="K1642"/>
      <c r="M1642"/>
      <c r="N1642"/>
      <c r="AW1642"/>
      <c r="AX1642"/>
      <c r="AY1642"/>
    </row>
    <row r="1643" spans="11:51">
      <c r="K1643"/>
      <c r="M1643"/>
      <c r="N1643"/>
      <c r="AW1643"/>
      <c r="AX1643"/>
      <c r="AY1643"/>
    </row>
    <row r="1644" spans="11:51">
      <c r="K1644"/>
      <c r="M1644"/>
      <c r="N1644"/>
      <c r="AW1644"/>
      <c r="AX1644"/>
      <c r="AY1644"/>
    </row>
    <row r="1645" spans="11:51">
      <c r="K1645"/>
      <c r="M1645"/>
      <c r="N1645"/>
      <c r="AW1645"/>
      <c r="AX1645"/>
      <c r="AY1645"/>
    </row>
    <row r="1646" spans="11:51">
      <c r="K1646"/>
      <c r="M1646"/>
      <c r="N1646"/>
      <c r="AW1646"/>
      <c r="AX1646"/>
      <c r="AY1646"/>
    </row>
    <row r="1647" spans="11:51">
      <c r="K1647"/>
      <c r="M1647"/>
      <c r="N1647"/>
      <c r="AW1647"/>
      <c r="AX1647"/>
      <c r="AY1647"/>
    </row>
    <row r="1648" spans="11:51">
      <c r="K1648"/>
      <c r="M1648"/>
      <c r="N1648"/>
      <c r="AW1648"/>
      <c r="AX1648"/>
      <c r="AY1648"/>
    </row>
    <row r="1649" spans="11:51">
      <c r="K1649"/>
      <c r="M1649"/>
      <c r="N1649"/>
      <c r="AW1649"/>
      <c r="AX1649"/>
      <c r="AY1649"/>
    </row>
    <row r="1650" spans="11:51">
      <c r="K1650"/>
      <c r="M1650"/>
      <c r="N1650"/>
      <c r="AW1650"/>
      <c r="AX1650"/>
      <c r="AY1650"/>
    </row>
    <row r="1651" spans="11:51">
      <c r="K1651"/>
      <c r="M1651"/>
      <c r="N1651"/>
      <c r="AW1651"/>
      <c r="AX1651"/>
      <c r="AY1651"/>
    </row>
    <row r="1652" spans="11:51">
      <c r="K1652"/>
      <c r="M1652"/>
      <c r="N1652"/>
      <c r="AW1652"/>
      <c r="AX1652"/>
      <c r="AY1652"/>
    </row>
    <row r="1653" spans="11:51">
      <c r="K1653"/>
      <c r="M1653"/>
      <c r="N1653"/>
      <c r="AW1653"/>
      <c r="AX1653"/>
      <c r="AY1653"/>
    </row>
    <row r="1654" spans="11:51">
      <c r="K1654"/>
      <c r="M1654"/>
      <c r="N1654"/>
      <c r="AW1654"/>
      <c r="AX1654"/>
      <c r="AY1654"/>
    </row>
    <row r="1655" spans="11:51">
      <c r="K1655"/>
      <c r="M1655"/>
      <c r="N1655"/>
      <c r="AW1655"/>
      <c r="AX1655"/>
      <c r="AY1655"/>
    </row>
    <row r="1656" spans="11:51">
      <c r="K1656"/>
      <c r="M1656"/>
      <c r="N1656"/>
      <c r="AW1656"/>
      <c r="AX1656"/>
      <c r="AY1656"/>
    </row>
    <row r="1657" spans="11:51">
      <c r="K1657"/>
      <c r="M1657"/>
      <c r="N1657"/>
      <c r="AW1657"/>
      <c r="AX1657"/>
      <c r="AY1657"/>
    </row>
    <row r="1658" spans="11:51">
      <c r="K1658"/>
      <c r="M1658"/>
      <c r="N1658"/>
      <c r="AW1658"/>
      <c r="AX1658"/>
      <c r="AY1658"/>
    </row>
    <row r="1659" spans="11:51">
      <c r="K1659"/>
      <c r="M1659"/>
      <c r="N1659"/>
      <c r="AW1659"/>
      <c r="AX1659"/>
      <c r="AY1659"/>
    </row>
    <row r="1660" spans="11:51">
      <c r="K1660"/>
      <c r="M1660"/>
      <c r="N1660"/>
      <c r="AW1660"/>
      <c r="AX1660"/>
      <c r="AY1660"/>
    </row>
    <row r="1661" spans="11:51">
      <c r="K1661"/>
      <c r="M1661"/>
      <c r="N1661"/>
      <c r="AW1661"/>
      <c r="AX1661"/>
      <c r="AY1661"/>
    </row>
    <row r="1662" spans="11:51">
      <c r="K1662"/>
      <c r="M1662"/>
      <c r="N1662"/>
      <c r="AW1662"/>
      <c r="AX1662"/>
      <c r="AY1662"/>
    </row>
    <row r="1663" spans="11:51">
      <c r="K1663"/>
      <c r="M1663"/>
      <c r="N1663"/>
      <c r="AW1663"/>
      <c r="AX1663"/>
      <c r="AY1663"/>
    </row>
    <row r="1664" spans="11:51">
      <c r="K1664"/>
      <c r="M1664"/>
      <c r="N1664"/>
      <c r="AW1664"/>
      <c r="AX1664"/>
      <c r="AY1664"/>
    </row>
    <row r="1665" spans="11:51">
      <c r="K1665"/>
      <c r="M1665"/>
      <c r="N1665"/>
      <c r="AW1665"/>
      <c r="AX1665"/>
      <c r="AY1665"/>
    </row>
    <row r="1666" spans="11:51">
      <c r="K1666"/>
      <c r="M1666"/>
      <c r="N1666"/>
      <c r="AW1666"/>
      <c r="AX1666"/>
      <c r="AY1666"/>
    </row>
    <row r="1667" spans="11:51">
      <c r="K1667"/>
      <c r="M1667"/>
      <c r="N1667"/>
      <c r="AW1667"/>
      <c r="AX1667"/>
      <c r="AY1667"/>
    </row>
    <row r="1668" spans="11:51">
      <c r="K1668"/>
      <c r="M1668"/>
      <c r="N1668"/>
      <c r="AW1668"/>
      <c r="AX1668"/>
      <c r="AY1668"/>
    </row>
    <row r="1669" spans="11:51">
      <c r="K1669"/>
      <c r="M1669"/>
      <c r="N1669"/>
      <c r="AW1669"/>
      <c r="AX1669"/>
      <c r="AY1669"/>
    </row>
    <row r="1670" spans="11:51">
      <c r="K1670"/>
      <c r="M1670"/>
      <c r="N1670"/>
      <c r="AW1670"/>
      <c r="AX1670"/>
      <c r="AY1670"/>
    </row>
    <row r="1671" spans="11:51">
      <c r="K1671"/>
      <c r="M1671"/>
      <c r="N1671"/>
      <c r="AW1671"/>
      <c r="AX1671"/>
      <c r="AY1671"/>
    </row>
    <row r="1672" spans="11:51">
      <c r="K1672"/>
      <c r="M1672"/>
      <c r="N1672"/>
      <c r="AW1672"/>
      <c r="AX1672"/>
      <c r="AY1672"/>
    </row>
    <row r="1673" spans="11:51">
      <c r="K1673"/>
      <c r="M1673"/>
      <c r="N1673"/>
      <c r="AW1673"/>
      <c r="AX1673"/>
      <c r="AY1673"/>
    </row>
    <row r="1674" spans="11:51">
      <c r="K1674"/>
      <c r="M1674"/>
      <c r="N1674"/>
      <c r="AW1674"/>
      <c r="AX1674"/>
      <c r="AY1674"/>
    </row>
    <row r="1675" spans="11:51">
      <c r="K1675"/>
      <c r="M1675"/>
      <c r="N1675"/>
      <c r="AW1675"/>
      <c r="AX1675"/>
      <c r="AY1675"/>
    </row>
    <row r="1676" spans="11:51">
      <c r="K1676"/>
      <c r="M1676"/>
      <c r="N1676"/>
      <c r="AW1676"/>
      <c r="AX1676"/>
      <c r="AY1676"/>
    </row>
    <row r="1677" spans="11:51">
      <c r="K1677"/>
      <c r="M1677"/>
      <c r="N1677"/>
      <c r="AW1677"/>
      <c r="AX1677"/>
      <c r="AY1677"/>
    </row>
    <row r="1678" spans="11:51">
      <c r="K1678"/>
      <c r="M1678"/>
      <c r="N1678"/>
      <c r="AW1678"/>
      <c r="AX1678"/>
      <c r="AY1678"/>
    </row>
    <row r="1679" spans="11:51">
      <c r="K1679"/>
      <c r="M1679"/>
      <c r="N1679"/>
      <c r="AW1679"/>
      <c r="AX1679"/>
      <c r="AY1679"/>
    </row>
    <row r="1680" spans="11:51">
      <c r="K1680"/>
      <c r="M1680"/>
      <c r="N1680"/>
      <c r="AW1680"/>
      <c r="AX1680"/>
      <c r="AY1680"/>
    </row>
    <row r="1681" spans="11:51">
      <c r="K1681"/>
      <c r="M1681"/>
      <c r="N1681"/>
      <c r="AW1681"/>
      <c r="AX1681"/>
      <c r="AY1681"/>
    </row>
    <row r="1682" spans="11:51">
      <c r="K1682"/>
      <c r="M1682"/>
      <c r="N1682"/>
      <c r="AW1682"/>
      <c r="AX1682"/>
      <c r="AY1682"/>
    </row>
    <row r="1683" spans="11:51">
      <c r="K1683"/>
      <c r="M1683"/>
      <c r="N1683"/>
      <c r="AW1683"/>
      <c r="AX1683"/>
      <c r="AY1683"/>
    </row>
    <row r="1684" spans="11:51">
      <c r="K1684"/>
      <c r="M1684"/>
      <c r="N1684"/>
      <c r="AW1684"/>
      <c r="AX1684"/>
      <c r="AY1684"/>
    </row>
    <row r="1685" spans="11:51">
      <c r="K1685"/>
      <c r="M1685"/>
      <c r="N1685"/>
      <c r="AW1685"/>
      <c r="AX1685"/>
      <c r="AY1685"/>
    </row>
    <row r="1686" spans="11:51">
      <c r="K1686"/>
      <c r="M1686"/>
      <c r="N1686"/>
      <c r="AW1686"/>
      <c r="AX1686"/>
      <c r="AY1686"/>
    </row>
    <row r="1687" spans="11:51">
      <c r="K1687"/>
      <c r="M1687"/>
      <c r="N1687"/>
      <c r="AW1687"/>
      <c r="AX1687"/>
      <c r="AY1687"/>
    </row>
    <row r="1688" spans="11:51">
      <c r="K1688"/>
      <c r="M1688"/>
      <c r="N1688"/>
      <c r="AW1688"/>
      <c r="AX1688"/>
      <c r="AY1688"/>
    </row>
    <row r="1689" spans="11:51">
      <c r="K1689"/>
      <c r="M1689"/>
      <c r="N1689"/>
      <c r="AW1689"/>
      <c r="AX1689"/>
      <c r="AY1689"/>
    </row>
    <row r="1690" spans="11:51">
      <c r="K1690"/>
      <c r="M1690"/>
      <c r="N1690"/>
      <c r="AW1690"/>
      <c r="AX1690"/>
      <c r="AY1690"/>
    </row>
    <row r="1691" spans="11:51">
      <c r="K1691"/>
      <c r="M1691"/>
      <c r="N1691"/>
      <c r="AW1691"/>
      <c r="AX1691"/>
      <c r="AY1691"/>
    </row>
    <row r="1692" spans="11:51">
      <c r="K1692"/>
      <c r="M1692"/>
      <c r="N1692"/>
      <c r="AW1692"/>
      <c r="AX1692"/>
      <c r="AY1692"/>
    </row>
    <row r="1693" spans="11:51">
      <c r="K1693"/>
      <c r="M1693"/>
      <c r="N1693"/>
      <c r="AW1693"/>
      <c r="AX1693"/>
      <c r="AY1693"/>
    </row>
    <row r="1694" spans="11:51">
      <c r="K1694"/>
      <c r="M1694"/>
      <c r="N1694"/>
      <c r="AW1694"/>
      <c r="AX1694"/>
      <c r="AY1694"/>
    </row>
    <row r="1695" spans="11:51">
      <c r="K1695"/>
      <c r="M1695"/>
      <c r="N1695"/>
      <c r="AW1695"/>
      <c r="AX1695"/>
      <c r="AY1695"/>
    </row>
    <row r="1696" spans="11:51">
      <c r="K1696"/>
      <c r="M1696"/>
      <c r="N1696"/>
      <c r="AW1696"/>
      <c r="AX1696"/>
      <c r="AY1696"/>
    </row>
    <row r="1697" spans="11:51">
      <c r="K1697"/>
      <c r="M1697"/>
      <c r="N1697"/>
      <c r="AW1697"/>
      <c r="AX1697"/>
      <c r="AY1697"/>
    </row>
    <row r="1698" spans="11:51">
      <c r="K1698"/>
      <c r="M1698"/>
      <c r="N1698"/>
      <c r="AW1698"/>
      <c r="AX1698"/>
      <c r="AY1698"/>
    </row>
    <row r="1699" spans="11:51">
      <c r="K1699"/>
      <c r="M1699"/>
      <c r="N1699"/>
      <c r="AW1699"/>
      <c r="AX1699"/>
      <c r="AY1699"/>
    </row>
    <row r="1700" spans="11:51">
      <c r="K1700"/>
      <c r="M1700"/>
      <c r="N1700"/>
      <c r="AW1700"/>
      <c r="AX1700"/>
      <c r="AY1700"/>
    </row>
    <row r="1701" spans="11:51">
      <c r="K1701"/>
      <c r="M1701"/>
      <c r="N1701"/>
      <c r="AW1701"/>
      <c r="AX1701"/>
      <c r="AY1701"/>
    </row>
    <row r="1702" spans="11:51">
      <c r="K1702"/>
      <c r="M1702"/>
      <c r="N1702"/>
      <c r="AW1702"/>
      <c r="AX1702"/>
      <c r="AY1702"/>
    </row>
    <row r="1703" spans="11:51">
      <c r="K1703"/>
      <c r="M1703"/>
      <c r="N1703"/>
      <c r="AW1703"/>
      <c r="AX1703"/>
      <c r="AY1703"/>
    </row>
    <row r="1704" spans="11:51">
      <c r="K1704"/>
      <c r="M1704"/>
      <c r="N1704"/>
      <c r="AW1704"/>
      <c r="AX1704"/>
      <c r="AY1704"/>
    </row>
    <row r="1705" spans="11:51">
      <c r="K1705"/>
      <c r="M1705"/>
      <c r="N1705"/>
      <c r="AW1705"/>
      <c r="AX1705"/>
      <c r="AY1705"/>
    </row>
    <row r="1706" spans="11:51">
      <c r="K1706"/>
      <c r="M1706"/>
      <c r="N1706"/>
      <c r="AW1706"/>
      <c r="AX1706"/>
      <c r="AY1706"/>
    </row>
    <row r="1707" spans="11:51">
      <c r="K1707"/>
      <c r="M1707"/>
      <c r="N1707"/>
      <c r="AW1707"/>
      <c r="AX1707"/>
      <c r="AY1707"/>
    </row>
    <row r="1708" spans="11:51">
      <c r="K1708"/>
      <c r="M1708"/>
      <c r="N1708"/>
      <c r="AW1708"/>
      <c r="AX1708"/>
      <c r="AY1708"/>
    </row>
    <row r="1709" spans="11:51">
      <c r="K1709"/>
      <c r="M1709"/>
      <c r="N1709"/>
      <c r="AW1709"/>
      <c r="AX1709"/>
      <c r="AY1709"/>
    </row>
    <row r="1710" spans="11:51">
      <c r="K1710"/>
      <c r="M1710"/>
      <c r="N1710"/>
      <c r="AW1710"/>
      <c r="AX1710"/>
      <c r="AY1710"/>
    </row>
    <row r="1711" spans="11:51">
      <c r="K1711"/>
      <c r="M1711"/>
      <c r="N1711"/>
      <c r="AW1711"/>
      <c r="AX1711"/>
      <c r="AY1711"/>
    </row>
    <row r="1712" spans="11:51">
      <c r="K1712"/>
      <c r="M1712"/>
      <c r="N1712"/>
      <c r="AW1712"/>
      <c r="AX1712"/>
      <c r="AY1712"/>
    </row>
    <row r="1713" spans="11:51">
      <c r="K1713"/>
      <c r="M1713"/>
      <c r="N1713"/>
      <c r="AW1713"/>
      <c r="AX1713"/>
      <c r="AY1713"/>
    </row>
    <row r="1714" spans="11:51">
      <c r="K1714"/>
      <c r="M1714"/>
      <c r="N1714"/>
      <c r="AW1714"/>
      <c r="AX1714"/>
      <c r="AY1714"/>
    </row>
    <row r="1715" spans="11:51">
      <c r="K1715"/>
      <c r="M1715"/>
      <c r="N1715"/>
      <c r="AW1715"/>
      <c r="AX1715"/>
      <c r="AY1715"/>
    </row>
    <row r="1716" spans="11:51">
      <c r="K1716"/>
      <c r="M1716"/>
      <c r="N1716"/>
      <c r="AW1716"/>
      <c r="AX1716"/>
      <c r="AY1716"/>
    </row>
    <row r="1717" spans="11:51">
      <c r="K1717"/>
      <c r="M1717"/>
      <c r="N1717"/>
      <c r="AW1717"/>
      <c r="AX1717"/>
      <c r="AY1717"/>
    </row>
    <row r="1718" spans="11:51">
      <c r="K1718"/>
      <c r="M1718"/>
      <c r="N1718"/>
      <c r="AW1718"/>
      <c r="AX1718"/>
      <c r="AY1718"/>
    </row>
    <row r="1719" spans="11:51">
      <c r="K1719"/>
      <c r="M1719"/>
      <c r="N1719"/>
      <c r="AW1719"/>
      <c r="AX1719"/>
      <c r="AY1719"/>
    </row>
    <row r="1720" spans="11:51">
      <c r="K1720"/>
      <c r="M1720"/>
      <c r="N1720"/>
      <c r="AW1720"/>
      <c r="AX1720"/>
      <c r="AY1720"/>
    </row>
    <row r="1721" spans="11:51">
      <c r="K1721"/>
      <c r="M1721"/>
      <c r="N1721"/>
      <c r="AW1721"/>
      <c r="AX1721"/>
      <c r="AY1721"/>
    </row>
    <row r="1722" spans="11:51">
      <c r="K1722"/>
      <c r="M1722"/>
      <c r="N1722"/>
      <c r="AW1722"/>
      <c r="AX1722"/>
      <c r="AY1722"/>
    </row>
    <row r="1723" spans="11:51">
      <c r="K1723"/>
      <c r="M1723"/>
      <c r="N1723"/>
      <c r="AW1723"/>
      <c r="AX1723"/>
      <c r="AY1723"/>
    </row>
    <row r="1724" spans="11:51">
      <c r="K1724"/>
      <c r="M1724"/>
      <c r="N1724"/>
      <c r="AW1724"/>
      <c r="AX1724"/>
      <c r="AY1724"/>
    </row>
    <row r="1725" spans="11:51">
      <c r="K1725"/>
      <c r="M1725"/>
      <c r="N1725"/>
      <c r="AW1725"/>
      <c r="AX1725"/>
      <c r="AY1725"/>
    </row>
    <row r="1726" spans="11:51">
      <c r="K1726"/>
      <c r="M1726"/>
      <c r="N1726"/>
      <c r="AW1726"/>
      <c r="AX1726"/>
      <c r="AY1726"/>
    </row>
    <row r="1727" spans="11:51">
      <c r="K1727"/>
      <c r="M1727"/>
      <c r="N1727"/>
      <c r="AW1727"/>
      <c r="AX1727"/>
      <c r="AY1727"/>
    </row>
    <row r="1728" spans="11:51">
      <c r="K1728"/>
      <c r="M1728"/>
      <c r="N1728"/>
      <c r="AW1728"/>
      <c r="AX1728"/>
      <c r="AY1728"/>
    </row>
    <row r="1729" spans="11:51">
      <c r="K1729"/>
      <c r="M1729"/>
      <c r="N1729"/>
      <c r="AW1729"/>
      <c r="AX1729"/>
      <c r="AY1729"/>
    </row>
    <row r="1730" spans="11:51">
      <c r="K1730"/>
      <c r="M1730"/>
      <c r="N1730"/>
      <c r="AW1730"/>
      <c r="AX1730"/>
      <c r="AY1730"/>
    </row>
    <row r="1731" spans="11:51">
      <c r="K1731"/>
      <c r="M1731"/>
      <c r="N1731"/>
      <c r="AW1731"/>
      <c r="AX1731"/>
      <c r="AY1731"/>
    </row>
    <row r="1732" spans="11:51">
      <c r="K1732"/>
      <c r="M1732"/>
      <c r="N1732"/>
      <c r="AW1732"/>
      <c r="AX1732"/>
      <c r="AY1732"/>
    </row>
    <row r="1733" spans="11:51">
      <c r="K1733"/>
      <c r="M1733"/>
      <c r="N1733"/>
      <c r="AW1733"/>
      <c r="AX1733"/>
      <c r="AY1733"/>
    </row>
    <row r="1734" spans="11:51">
      <c r="K1734"/>
      <c r="M1734"/>
      <c r="N1734"/>
      <c r="AW1734"/>
      <c r="AX1734"/>
      <c r="AY1734"/>
    </row>
    <row r="1735" spans="11:51">
      <c r="K1735"/>
      <c r="M1735"/>
      <c r="N1735"/>
      <c r="AW1735"/>
      <c r="AX1735"/>
      <c r="AY1735"/>
    </row>
    <row r="1736" spans="11:51">
      <c r="K1736"/>
      <c r="M1736"/>
      <c r="N1736"/>
      <c r="AW1736"/>
      <c r="AX1736"/>
      <c r="AY1736"/>
    </row>
    <row r="1737" spans="11:51">
      <c r="K1737"/>
      <c r="M1737"/>
      <c r="N1737"/>
      <c r="AW1737"/>
      <c r="AX1737"/>
      <c r="AY1737"/>
    </row>
    <row r="1738" spans="11:51">
      <c r="K1738"/>
      <c r="M1738"/>
      <c r="N1738"/>
      <c r="AW1738"/>
      <c r="AX1738"/>
      <c r="AY1738"/>
    </row>
    <row r="1739" spans="11:51">
      <c r="K1739"/>
      <c r="M1739"/>
      <c r="N1739"/>
      <c r="AW1739"/>
      <c r="AX1739"/>
      <c r="AY1739"/>
    </row>
    <row r="1740" spans="11:51">
      <c r="K1740"/>
      <c r="M1740"/>
      <c r="N1740"/>
      <c r="AW1740"/>
      <c r="AX1740"/>
      <c r="AY1740"/>
    </row>
    <row r="1741" spans="11:51">
      <c r="K1741"/>
      <c r="M1741"/>
      <c r="N1741"/>
      <c r="AW1741"/>
      <c r="AX1741"/>
      <c r="AY1741"/>
    </row>
    <row r="1742" spans="11:51">
      <c r="K1742"/>
      <c r="M1742"/>
      <c r="N1742"/>
      <c r="AW1742"/>
      <c r="AX1742"/>
      <c r="AY1742"/>
    </row>
    <row r="1743" spans="11:51">
      <c r="K1743"/>
      <c r="M1743"/>
      <c r="N1743"/>
      <c r="AW1743"/>
      <c r="AX1743"/>
      <c r="AY1743"/>
    </row>
    <row r="1744" spans="11:51">
      <c r="K1744"/>
      <c r="M1744"/>
      <c r="N1744"/>
      <c r="AW1744"/>
      <c r="AX1744"/>
      <c r="AY1744"/>
    </row>
    <row r="1745" spans="11:51">
      <c r="K1745"/>
      <c r="M1745"/>
      <c r="N1745"/>
      <c r="AW1745"/>
      <c r="AX1745"/>
      <c r="AY1745"/>
    </row>
    <row r="1746" spans="11:51">
      <c r="K1746"/>
      <c r="M1746"/>
      <c r="N1746"/>
      <c r="AW1746"/>
      <c r="AX1746"/>
      <c r="AY1746"/>
    </row>
    <row r="1747" spans="11:51">
      <c r="K1747"/>
      <c r="M1747"/>
      <c r="N1747"/>
      <c r="AW1747"/>
      <c r="AX1747"/>
      <c r="AY1747"/>
    </row>
    <row r="1748" spans="11:51">
      <c r="K1748"/>
      <c r="M1748"/>
      <c r="N1748"/>
      <c r="AW1748"/>
      <c r="AX1748"/>
      <c r="AY1748"/>
    </row>
    <row r="1749" spans="11:51">
      <c r="K1749"/>
      <c r="M1749"/>
      <c r="N1749"/>
      <c r="AW1749"/>
      <c r="AX1749"/>
      <c r="AY1749"/>
    </row>
    <row r="1750" spans="11:51">
      <c r="K1750"/>
      <c r="M1750"/>
      <c r="N1750"/>
      <c r="AW1750"/>
      <c r="AX1750"/>
      <c r="AY1750"/>
    </row>
    <row r="1751" spans="11:51">
      <c r="K1751"/>
      <c r="M1751"/>
      <c r="N1751"/>
      <c r="AW1751"/>
      <c r="AX1751"/>
      <c r="AY1751"/>
    </row>
    <row r="1752" spans="11:51">
      <c r="K1752"/>
      <c r="M1752"/>
      <c r="N1752"/>
      <c r="AW1752"/>
      <c r="AX1752"/>
      <c r="AY1752"/>
    </row>
    <row r="1753" spans="11:51">
      <c r="K1753"/>
      <c r="M1753"/>
      <c r="N1753"/>
      <c r="AW1753"/>
      <c r="AX1753"/>
      <c r="AY1753"/>
    </row>
    <row r="1754" spans="11:51">
      <c r="K1754"/>
      <c r="M1754"/>
      <c r="N1754"/>
      <c r="AW1754"/>
      <c r="AX1754"/>
      <c r="AY1754"/>
    </row>
    <row r="1755" spans="11:51">
      <c r="K1755"/>
      <c r="M1755"/>
      <c r="N1755"/>
      <c r="AW1755"/>
      <c r="AX1755"/>
      <c r="AY1755"/>
    </row>
    <row r="1756" spans="11:51">
      <c r="K1756"/>
      <c r="M1756"/>
      <c r="N1756"/>
      <c r="AW1756"/>
      <c r="AX1756"/>
      <c r="AY1756"/>
    </row>
    <row r="1757" spans="11:51">
      <c r="K1757"/>
      <c r="M1757"/>
      <c r="N1757"/>
      <c r="AW1757"/>
      <c r="AX1757"/>
      <c r="AY1757"/>
    </row>
    <row r="1758" spans="11:51">
      <c r="K1758"/>
      <c r="M1758"/>
      <c r="N1758"/>
      <c r="AW1758"/>
      <c r="AX1758"/>
      <c r="AY1758"/>
    </row>
    <row r="1759" spans="11:51">
      <c r="K1759"/>
      <c r="M1759"/>
      <c r="N1759"/>
      <c r="AW1759"/>
      <c r="AX1759"/>
      <c r="AY1759"/>
    </row>
    <row r="1760" spans="11:51">
      <c r="K1760"/>
      <c r="M1760"/>
      <c r="N1760"/>
      <c r="AW1760"/>
      <c r="AX1760"/>
      <c r="AY1760"/>
    </row>
    <row r="1761" spans="11:51">
      <c r="K1761"/>
      <c r="M1761"/>
      <c r="N1761"/>
      <c r="AW1761"/>
      <c r="AX1761"/>
      <c r="AY1761"/>
    </row>
    <row r="1762" spans="11:51">
      <c r="K1762"/>
      <c r="M1762"/>
      <c r="N1762"/>
      <c r="AW1762"/>
      <c r="AX1762"/>
      <c r="AY1762"/>
    </row>
    <row r="1763" spans="11:51">
      <c r="K1763"/>
      <c r="M1763"/>
      <c r="N1763"/>
      <c r="AW1763"/>
      <c r="AX1763"/>
      <c r="AY1763"/>
    </row>
    <row r="1764" spans="11:51">
      <c r="K1764"/>
      <c r="M1764"/>
      <c r="N1764"/>
      <c r="AW1764"/>
      <c r="AX1764"/>
      <c r="AY1764"/>
    </row>
    <row r="1765" spans="11:51">
      <c r="K1765"/>
      <c r="M1765"/>
      <c r="N1765"/>
      <c r="AW1765"/>
      <c r="AX1765"/>
      <c r="AY1765"/>
    </row>
    <row r="1766" spans="11:51">
      <c r="K1766"/>
      <c r="M1766"/>
      <c r="N1766"/>
      <c r="AW1766"/>
      <c r="AX1766"/>
      <c r="AY1766"/>
    </row>
    <row r="1767" spans="11:51">
      <c r="K1767"/>
      <c r="M1767"/>
      <c r="N1767"/>
      <c r="AW1767"/>
      <c r="AX1767"/>
      <c r="AY1767"/>
    </row>
    <row r="1768" spans="11:51">
      <c r="K1768"/>
      <c r="M1768"/>
      <c r="N1768"/>
      <c r="AW1768"/>
      <c r="AX1768"/>
      <c r="AY1768"/>
    </row>
    <row r="1769" spans="11:51">
      <c r="K1769"/>
      <c r="M1769"/>
      <c r="N1769"/>
      <c r="AW1769"/>
      <c r="AX1769"/>
      <c r="AY1769"/>
    </row>
    <row r="1770" spans="11:51">
      <c r="K1770"/>
      <c r="M1770"/>
      <c r="N1770"/>
      <c r="AW1770"/>
      <c r="AX1770"/>
      <c r="AY1770"/>
    </row>
    <row r="1771" spans="11:51">
      <c r="K1771"/>
      <c r="M1771"/>
      <c r="N1771"/>
      <c r="AW1771"/>
      <c r="AX1771"/>
      <c r="AY1771"/>
    </row>
    <row r="1772" spans="11:51">
      <c r="K1772"/>
      <c r="M1772"/>
      <c r="N1772"/>
      <c r="AW1772"/>
      <c r="AX1772"/>
      <c r="AY1772"/>
    </row>
    <row r="1773" spans="11:51">
      <c r="K1773"/>
      <c r="M1773"/>
      <c r="N1773"/>
      <c r="AW1773"/>
      <c r="AX1773"/>
      <c r="AY1773"/>
    </row>
    <row r="1774" spans="11:51">
      <c r="K1774"/>
      <c r="M1774"/>
      <c r="N1774"/>
      <c r="AW1774"/>
      <c r="AX1774"/>
      <c r="AY1774"/>
    </row>
    <row r="1775" spans="11:51">
      <c r="K1775"/>
      <c r="M1775"/>
      <c r="N1775"/>
      <c r="AW1775"/>
      <c r="AX1775"/>
      <c r="AY1775"/>
    </row>
    <row r="1776" spans="11:51">
      <c r="K1776"/>
      <c r="M1776"/>
      <c r="N1776"/>
      <c r="AW1776"/>
      <c r="AX1776"/>
      <c r="AY1776"/>
    </row>
    <row r="1777" spans="11:51">
      <c r="K1777"/>
      <c r="M1777"/>
      <c r="N1777"/>
      <c r="AW1777"/>
      <c r="AX1777"/>
      <c r="AY1777"/>
    </row>
    <row r="1778" spans="11:51">
      <c r="K1778"/>
      <c r="M1778"/>
      <c r="N1778"/>
      <c r="AW1778"/>
      <c r="AX1778"/>
      <c r="AY1778"/>
    </row>
    <row r="1779" spans="11:51">
      <c r="K1779"/>
      <c r="M1779"/>
      <c r="N1779"/>
      <c r="AW1779"/>
      <c r="AX1779"/>
      <c r="AY1779"/>
    </row>
    <row r="1780" spans="11:51">
      <c r="K1780"/>
      <c r="M1780"/>
      <c r="N1780"/>
      <c r="AW1780"/>
      <c r="AX1780"/>
      <c r="AY1780"/>
    </row>
    <row r="1781" spans="11:51">
      <c r="K1781"/>
      <c r="M1781"/>
      <c r="N1781"/>
      <c r="AW1781"/>
      <c r="AX1781"/>
      <c r="AY1781"/>
    </row>
    <row r="1782" spans="11:51">
      <c r="K1782"/>
      <c r="M1782"/>
      <c r="N1782"/>
      <c r="AW1782"/>
      <c r="AX1782"/>
      <c r="AY1782"/>
    </row>
    <row r="1783" spans="11:51">
      <c r="K1783"/>
      <c r="M1783"/>
      <c r="N1783"/>
      <c r="AW1783"/>
      <c r="AX1783"/>
      <c r="AY1783"/>
    </row>
    <row r="1784" spans="11:51">
      <c r="K1784"/>
      <c r="M1784"/>
      <c r="N1784"/>
      <c r="AW1784"/>
      <c r="AX1784"/>
      <c r="AY1784"/>
    </row>
    <row r="1785" spans="11:51">
      <c r="K1785"/>
      <c r="M1785"/>
      <c r="N1785"/>
      <c r="AW1785"/>
      <c r="AX1785"/>
      <c r="AY1785"/>
    </row>
    <row r="1786" spans="11:51">
      <c r="K1786"/>
      <c r="M1786"/>
      <c r="N1786"/>
      <c r="AW1786"/>
      <c r="AX1786"/>
      <c r="AY1786"/>
    </row>
    <row r="1787" spans="11:51">
      <c r="K1787"/>
      <c r="M1787"/>
      <c r="N1787"/>
      <c r="AW1787"/>
      <c r="AX1787"/>
      <c r="AY1787"/>
    </row>
    <row r="1788" spans="11:51">
      <c r="K1788"/>
      <c r="M1788"/>
      <c r="N1788"/>
      <c r="AW1788"/>
      <c r="AX1788"/>
      <c r="AY1788"/>
    </row>
    <row r="1789" spans="11:51">
      <c r="K1789"/>
      <c r="M1789"/>
      <c r="N1789"/>
      <c r="AW1789"/>
      <c r="AX1789"/>
      <c r="AY1789"/>
    </row>
    <row r="1790" spans="11:51">
      <c r="K1790"/>
      <c r="M1790"/>
      <c r="N1790"/>
      <c r="AW1790"/>
      <c r="AX1790"/>
      <c r="AY1790"/>
    </row>
    <row r="1791" spans="11:51">
      <c r="K1791"/>
      <c r="M1791"/>
      <c r="N1791"/>
      <c r="AW1791"/>
      <c r="AX1791"/>
      <c r="AY1791"/>
    </row>
    <row r="1792" spans="11:51">
      <c r="K1792"/>
      <c r="M1792"/>
      <c r="N1792"/>
      <c r="AW1792"/>
      <c r="AX1792"/>
      <c r="AY1792"/>
    </row>
    <row r="1793" spans="11:51">
      <c r="K1793"/>
      <c r="M1793"/>
      <c r="N1793"/>
      <c r="AW1793"/>
      <c r="AX1793"/>
      <c r="AY1793"/>
    </row>
    <row r="1794" spans="11:51">
      <c r="K1794"/>
      <c r="M1794"/>
      <c r="N1794"/>
      <c r="AW1794"/>
      <c r="AX1794"/>
      <c r="AY1794"/>
    </row>
    <row r="1795" spans="11:51">
      <c r="K1795"/>
      <c r="M1795"/>
      <c r="N1795"/>
      <c r="AW1795"/>
      <c r="AX1795"/>
      <c r="AY1795"/>
    </row>
    <row r="1796" spans="11:51">
      <c r="K1796"/>
      <c r="M1796"/>
      <c r="N1796"/>
      <c r="AW1796"/>
      <c r="AX1796"/>
      <c r="AY1796"/>
    </row>
    <row r="1797" spans="11:51">
      <c r="K1797"/>
      <c r="M1797"/>
      <c r="N1797"/>
      <c r="AW1797"/>
      <c r="AX1797"/>
      <c r="AY1797"/>
    </row>
    <row r="1798" spans="11:51">
      <c r="K1798"/>
      <c r="M1798"/>
      <c r="N1798"/>
      <c r="AW1798"/>
      <c r="AX1798"/>
      <c r="AY1798"/>
    </row>
    <row r="1799" spans="11:51">
      <c r="K1799"/>
      <c r="M1799"/>
      <c r="N1799"/>
      <c r="AW1799"/>
      <c r="AX1799"/>
      <c r="AY1799"/>
    </row>
    <row r="1800" spans="11:51">
      <c r="K1800"/>
      <c r="M1800"/>
      <c r="N1800"/>
      <c r="AW1800"/>
      <c r="AX1800"/>
      <c r="AY1800"/>
    </row>
    <row r="1801" spans="11:51">
      <c r="K1801"/>
      <c r="M1801"/>
      <c r="N1801"/>
      <c r="AW1801"/>
      <c r="AX1801"/>
      <c r="AY1801"/>
    </row>
    <row r="1802" spans="11:51">
      <c r="K1802"/>
      <c r="M1802"/>
      <c r="N1802"/>
      <c r="AW1802"/>
      <c r="AX1802"/>
      <c r="AY1802"/>
    </row>
    <row r="1803" spans="11:51">
      <c r="K1803"/>
      <c r="M1803"/>
      <c r="N1803"/>
      <c r="AW1803"/>
      <c r="AX1803"/>
      <c r="AY1803"/>
    </row>
    <row r="1804" spans="11:51">
      <c r="K1804"/>
      <c r="M1804"/>
      <c r="N1804"/>
      <c r="AW1804"/>
      <c r="AX1804"/>
      <c r="AY1804"/>
    </row>
    <row r="1805" spans="11:51">
      <c r="K1805"/>
      <c r="M1805"/>
      <c r="N1805"/>
      <c r="AW1805"/>
      <c r="AX1805"/>
      <c r="AY1805"/>
    </row>
    <row r="1806" spans="11:51">
      <c r="K1806"/>
      <c r="M1806"/>
      <c r="N1806"/>
      <c r="AW1806"/>
      <c r="AX1806"/>
      <c r="AY1806"/>
    </row>
    <row r="1807" spans="11:51">
      <c r="K1807"/>
      <c r="M1807"/>
      <c r="N1807"/>
      <c r="AW1807"/>
      <c r="AX1807"/>
      <c r="AY1807"/>
    </row>
    <row r="1808" spans="11:51">
      <c r="K1808"/>
      <c r="M1808"/>
      <c r="N1808"/>
      <c r="AW1808"/>
      <c r="AX1808"/>
      <c r="AY1808"/>
    </row>
    <row r="1809" spans="11:51">
      <c r="K1809"/>
      <c r="M1809"/>
      <c r="N1809"/>
      <c r="AW1809"/>
      <c r="AX1809"/>
      <c r="AY1809"/>
    </row>
    <row r="1810" spans="11:51">
      <c r="K1810"/>
      <c r="M1810"/>
      <c r="N1810"/>
      <c r="AW1810"/>
      <c r="AX1810"/>
      <c r="AY1810"/>
    </row>
    <row r="1811" spans="11:51">
      <c r="K1811"/>
      <c r="M1811"/>
      <c r="N1811"/>
      <c r="AW1811"/>
      <c r="AX1811"/>
      <c r="AY1811"/>
    </row>
    <row r="1812" spans="11:51">
      <c r="K1812"/>
      <c r="M1812"/>
      <c r="N1812"/>
      <c r="AW1812"/>
      <c r="AX1812"/>
      <c r="AY1812"/>
    </row>
    <row r="1813" spans="11:51">
      <c r="K1813"/>
      <c r="M1813"/>
      <c r="N1813"/>
      <c r="AW1813"/>
      <c r="AX1813"/>
      <c r="AY1813"/>
    </row>
    <row r="1814" spans="11:51">
      <c r="K1814"/>
      <c r="M1814"/>
      <c r="N1814"/>
      <c r="AW1814"/>
      <c r="AX1814"/>
      <c r="AY1814"/>
    </row>
    <row r="1815" spans="11:51">
      <c r="K1815"/>
      <c r="M1815"/>
      <c r="N1815"/>
      <c r="AW1815"/>
      <c r="AX1815"/>
      <c r="AY1815"/>
    </row>
    <row r="1816" spans="11:51">
      <c r="K1816"/>
      <c r="M1816"/>
      <c r="N1816"/>
      <c r="AW1816"/>
      <c r="AX1816"/>
      <c r="AY1816"/>
    </row>
    <row r="1817" spans="11:51">
      <c r="K1817"/>
      <c r="M1817"/>
      <c r="N1817"/>
      <c r="AW1817"/>
      <c r="AX1817"/>
      <c r="AY1817"/>
    </row>
    <row r="1818" spans="11:51">
      <c r="K1818"/>
      <c r="M1818"/>
      <c r="N1818"/>
      <c r="AW1818"/>
      <c r="AX1818"/>
      <c r="AY1818"/>
    </row>
    <row r="1819" spans="11:51">
      <c r="K1819"/>
      <c r="M1819"/>
      <c r="N1819"/>
      <c r="AW1819"/>
      <c r="AX1819"/>
      <c r="AY1819"/>
    </row>
    <row r="1820" spans="11:51">
      <c r="K1820"/>
      <c r="M1820"/>
      <c r="N1820"/>
      <c r="AW1820"/>
      <c r="AX1820"/>
      <c r="AY1820"/>
    </row>
    <row r="1821" spans="11:51">
      <c r="K1821"/>
      <c r="M1821"/>
      <c r="N1821"/>
      <c r="AW1821"/>
      <c r="AX1821"/>
      <c r="AY1821"/>
    </row>
    <row r="1822" spans="11:51">
      <c r="K1822"/>
      <c r="M1822"/>
      <c r="N1822"/>
      <c r="AW1822"/>
      <c r="AX1822"/>
      <c r="AY1822"/>
    </row>
    <row r="1823" spans="11:51">
      <c r="K1823"/>
      <c r="M1823"/>
      <c r="N1823"/>
      <c r="AW1823"/>
      <c r="AX1823"/>
      <c r="AY1823"/>
    </row>
    <row r="1824" spans="11:51">
      <c r="K1824"/>
      <c r="M1824"/>
      <c r="N1824"/>
      <c r="AW1824"/>
      <c r="AX1824"/>
      <c r="AY1824"/>
    </row>
    <row r="1825" spans="11:51">
      <c r="K1825"/>
      <c r="M1825"/>
      <c r="N1825"/>
      <c r="AW1825"/>
      <c r="AX1825"/>
      <c r="AY1825"/>
    </row>
    <row r="1826" spans="11:51">
      <c r="K1826"/>
      <c r="M1826"/>
      <c r="N1826"/>
      <c r="AW1826"/>
      <c r="AX1826"/>
      <c r="AY1826"/>
    </row>
    <row r="1827" spans="11:51">
      <c r="K1827"/>
      <c r="M1827"/>
      <c r="N1827"/>
      <c r="AW1827"/>
      <c r="AX1827"/>
      <c r="AY1827"/>
    </row>
    <row r="1828" spans="11:51">
      <c r="K1828"/>
      <c r="M1828"/>
      <c r="N1828"/>
      <c r="AW1828"/>
      <c r="AX1828"/>
      <c r="AY1828"/>
    </row>
    <row r="1829" spans="11:51">
      <c r="K1829"/>
      <c r="M1829"/>
      <c r="N1829"/>
      <c r="AW1829"/>
      <c r="AX1829"/>
      <c r="AY1829"/>
    </row>
    <row r="1830" spans="11:51">
      <c r="K1830"/>
      <c r="M1830"/>
      <c r="N1830"/>
      <c r="AW1830"/>
      <c r="AX1830"/>
      <c r="AY1830"/>
    </row>
    <row r="1831" spans="11:51">
      <c r="K1831"/>
      <c r="M1831"/>
      <c r="N1831"/>
      <c r="AW1831"/>
      <c r="AX1831"/>
      <c r="AY1831"/>
    </row>
    <row r="1832" spans="11:51">
      <c r="K1832"/>
      <c r="M1832"/>
      <c r="N1832"/>
      <c r="AW1832"/>
      <c r="AX1832"/>
      <c r="AY1832"/>
    </row>
    <row r="1833" spans="11:51">
      <c r="K1833"/>
      <c r="M1833"/>
      <c r="N1833"/>
      <c r="AW1833"/>
      <c r="AX1833"/>
      <c r="AY1833"/>
    </row>
    <row r="1834" spans="11:51">
      <c r="K1834"/>
      <c r="M1834"/>
      <c r="N1834"/>
      <c r="AW1834"/>
      <c r="AX1834"/>
      <c r="AY1834"/>
    </row>
    <row r="1835" spans="11:51">
      <c r="K1835"/>
      <c r="M1835"/>
      <c r="N1835"/>
      <c r="AW1835"/>
      <c r="AX1835"/>
      <c r="AY1835"/>
    </row>
    <row r="1836" spans="11:51">
      <c r="K1836"/>
      <c r="M1836"/>
      <c r="N1836"/>
      <c r="AW1836"/>
      <c r="AX1836"/>
      <c r="AY1836"/>
    </row>
    <row r="1837" spans="11:51">
      <c r="K1837"/>
      <c r="M1837"/>
      <c r="N1837"/>
      <c r="AW1837"/>
      <c r="AX1837"/>
      <c r="AY1837"/>
    </row>
    <row r="1838" spans="11:51">
      <c r="K1838"/>
      <c r="M1838"/>
      <c r="N1838"/>
      <c r="AW1838"/>
      <c r="AX1838"/>
      <c r="AY1838"/>
    </row>
    <row r="1839" spans="11:51">
      <c r="K1839"/>
      <c r="M1839"/>
      <c r="N1839"/>
      <c r="AW1839"/>
      <c r="AX1839"/>
      <c r="AY1839"/>
    </row>
    <row r="1840" spans="11:51">
      <c r="K1840"/>
      <c r="M1840"/>
      <c r="N1840"/>
      <c r="AW1840"/>
      <c r="AX1840"/>
      <c r="AY1840"/>
    </row>
    <row r="1841" spans="11:51">
      <c r="K1841"/>
      <c r="M1841"/>
      <c r="N1841"/>
      <c r="AW1841"/>
      <c r="AX1841"/>
      <c r="AY1841"/>
    </row>
    <row r="1842" spans="11:51">
      <c r="K1842"/>
      <c r="M1842"/>
      <c r="N1842"/>
      <c r="AW1842"/>
      <c r="AX1842"/>
      <c r="AY1842"/>
    </row>
    <row r="1843" spans="11:51">
      <c r="K1843"/>
      <c r="M1843"/>
      <c r="N1843"/>
      <c r="AW1843"/>
      <c r="AX1843"/>
      <c r="AY1843"/>
    </row>
    <row r="1844" spans="11:51">
      <c r="K1844"/>
      <c r="M1844"/>
      <c r="N1844"/>
      <c r="AW1844"/>
      <c r="AX1844"/>
      <c r="AY1844"/>
    </row>
    <row r="1845" spans="11:51">
      <c r="K1845"/>
      <c r="M1845"/>
      <c r="N1845"/>
      <c r="AW1845"/>
      <c r="AX1845"/>
      <c r="AY1845"/>
    </row>
    <row r="1846" spans="11:51">
      <c r="K1846"/>
      <c r="M1846"/>
      <c r="N1846"/>
      <c r="AW1846"/>
      <c r="AX1846"/>
      <c r="AY1846"/>
    </row>
    <row r="1847" spans="11:51">
      <c r="K1847"/>
      <c r="M1847"/>
      <c r="N1847"/>
      <c r="AW1847"/>
      <c r="AX1847"/>
      <c r="AY1847"/>
    </row>
    <row r="1848" spans="11:51">
      <c r="K1848"/>
      <c r="M1848"/>
      <c r="N1848"/>
      <c r="AW1848"/>
      <c r="AX1848"/>
      <c r="AY1848"/>
    </row>
    <row r="1849" spans="11:51">
      <c r="K1849"/>
      <c r="M1849"/>
      <c r="N1849"/>
      <c r="AW1849"/>
      <c r="AX1849"/>
      <c r="AY1849"/>
    </row>
    <row r="1850" spans="11:51">
      <c r="K1850"/>
      <c r="M1850"/>
      <c r="N1850"/>
      <c r="AW1850"/>
      <c r="AX1850"/>
      <c r="AY1850"/>
    </row>
    <row r="1851" spans="11:51">
      <c r="K1851"/>
      <c r="M1851"/>
      <c r="N1851"/>
      <c r="AW1851"/>
      <c r="AX1851"/>
      <c r="AY1851"/>
    </row>
    <row r="1852" spans="11:51">
      <c r="K1852"/>
      <c r="M1852"/>
      <c r="N1852"/>
      <c r="AW1852"/>
      <c r="AX1852"/>
      <c r="AY1852"/>
    </row>
    <row r="1853" spans="11:51">
      <c r="K1853"/>
      <c r="M1853"/>
      <c r="N1853"/>
      <c r="AW1853"/>
      <c r="AX1853"/>
      <c r="AY1853"/>
    </row>
    <row r="1854" spans="11:51">
      <c r="K1854"/>
      <c r="M1854"/>
      <c r="N1854"/>
      <c r="AW1854"/>
      <c r="AX1854"/>
      <c r="AY1854"/>
    </row>
    <row r="1855" spans="11:51">
      <c r="K1855"/>
      <c r="M1855"/>
      <c r="N1855"/>
      <c r="AW1855"/>
      <c r="AX1855"/>
      <c r="AY1855"/>
    </row>
    <row r="1856" spans="11:51">
      <c r="K1856"/>
      <c r="M1856"/>
      <c r="N1856"/>
      <c r="AW1856"/>
      <c r="AX1856"/>
      <c r="AY1856"/>
    </row>
    <row r="1857" spans="11:51">
      <c r="K1857"/>
      <c r="M1857"/>
      <c r="N1857"/>
      <c r="AW1857"/>
      <c r="AX1857"/>
      <c r="AY1857"/>
    </row>
    <row r="1858" spans="11:51">
      <c r="K1858"/>
      <c r="M1858"/>
      <c r="N1858"/>
      <c r="AW1858"/>
      <c r="AX1858"/>
      <c r="AY1858"/>
    </row>
    <row r="1859" spans="11:51">
      <c r="K1859"/>
      <c r="M1859"/>
      <c r="N1859"/>
      <c r="AW1859"/>
      <c r="AX1859"/>
      <c r="AY1859"/>
    </row>
    <row r="1860" spans="11:51">
      <c r="K1860"/>
      <c r="M1860"/>
      <c r="N1860"/>
      <c r="AW1860"/>
      <c r="AX1860"/>
      <c r="AY1860"/>
    </row>
    <row r="1861" spans="11:51">
      <c r="K1861"/>
      <c r="M1861"/>
      <c r="N1861"/>
      <c r="AW1861"/>
      <c r="AX1861"/>
      <c r="AY1861"/>
    </row>
    <row r="1862" spans="11:51">
      <c r="K1862"/>
      <c r="M1862"/>
      <c r="N1862"/>
      <c r="AW1862"/>
      <c r="AX1862"/>
      <c r="AY1862"/>
    </row>
    <row r="1863" spans="11:51">
      <c r="K1863"/>
      <c r="M1863"/>
      <c r="N1863"/>
      <c r="AW1863"/>
      <c r="AX1863"/>
      <c r="AY1863"/>
    </row>
    <row r="1864" spans="11:51">
      <c r="K1864"/>
      <c r="M1864"/>
      <c r="N1864"/>
      <c r="AW1864"/>
      <c r="AX1864"/>
      <c r="AY1864"/>
    </row>
    <row r="1865" spans="11:51">
      <c r="K1865"/>
      <c r="M1865"/>
      <c r="N1865"/>
      <c r="AW1865"/>
      <c r="AX1865"/>
      <c r="AY1865"/>
    </row>
    <row r="1866" spans="11:51">
      <c r="K1866"/>
      <c r="M1866"/>
      <c r="N1866"/>
      <c r="AW1866"/>
      <c r="AX1866"/>
      <c r="AY1866"/>
    </row>
    <row r="1867" spans="11:51">
      <c r="K1867"/>
      <c r="M1867"/>
      <c r="N1867"/>
      <c r="AW1867"/>
      <c r="AX1867"/>
      <c r="AY1867"/>
    </row>
    <row r="1868" spans="11:51">
      <c r="K1868"/>
      <c r="M1868"/>
      <c r="N1868"/>
      <c r="AW1868"/>
      <c r="AX1868"/>
      <c r="AY1868"/>
    </row>
    <row r="1869" spans="11:51">
      <c r="K1869"/>
      <c r="M1869"/>
      <c r="N1869"/>
      <c r="AW1869"/>
      <c r="AX1869"/>
      <c r="AY1869"/>
    </row>
    <row r="1870" spans="11:51">
      <c r="K1870"/>
      <c r="M1870"/>
      <c r="N1870"/>
      <c r="AW1870"/>
      <c r="AX1870"/>
      <c r="AY1870"/>
    </row>
    <row r="1871" spans="11:51">
      <c r="K1871"/>
      <c r="M1871"/>
      <c r="N1871"/>
      <c r="AW1871"/>
      <c r="AX1871"/>
      <c r="AY1871"/>
    </row>
    <row r="1872" spans="11:51">
      <c r="K1872"/>
      <c r="M1872"/>
      <c r="N1872"/>
      <c r="AW1872"/>
      <c r="AX1872"/>
      <c r="AY1872"/>
    </row>
    <row r="1873" spans="11:51">
      <c r="K1873"/>
      <c r="M1873"/>
      <c r="N1873"/>
      <c r="AW1873"/>
      <c r="AX1873"/>
      <c r="AY1873"/>
    </row>
    <row r="1874" spans="11:51">
      <c r="K1874"/>
      <c r="M1874"/>
      <c r="N1874"/>
      <c r="AW1874"/>
      <c r="AX1874"/>
      <c r="AY1874"/>
    </row>
    <row r="1875" spans="11:51">
      <c r="K1875"/>
      <c r="M1875"/>
      <c r="N1875"/>
      <c r="AW1875"/>
      <c r="AX1875"/>
      <c r="AY1875"/>
    </row>
    <row r="1876" spans="11:51">
      <c r="K1876"/>
      <c r="M1876"/>
      <c r="N1876"/>
      <c r="AW1876"/>
      <c r="AX1876"/>
      <c r="AY1876"/>
    </row>
    <row r="1877" spans="11:51">
      <c r="K1877"/>
      <c r="M1877"/>
      <c r="N1877"/>
      <c r="AW1877"/>
      <c r="AX1877"/>
      <c r="AY1877"/>
    </row>
    <row r="1878" spans="11:51">
      <c r="K1878"/>
      <c r="M1878"/>
      <c r="N1878"/>
      <c r="AW1878"/>
      <c r="AX1878"/>
      <c r="AY1878"/>
    </row>
    <row r="1879" spans="11:51">
      <c r="K1879"/>
      <c r="M1879"/>
      <c r="N1879"/>
      <c r="AW1879"/>
      <c r="AX1879"/>
      <c r="AY1879"/>
    </row>
    <row r="1880" spans="11:51">
      <c r="K1880"/>
      <c r="M1880"/>
      <c r="N1880"/>
      <c r="AW1880"/>
      <c r="AX1880"/>
      <c r="AY1880"/>
    </row>
    <row r="1881" spans="11:51">
      <c r="K1881"/>
      <c r="M1881"/>
      <c r="N1881"/>
      <c r="AW1881"/>
      <c r="AX1881"/>
      <c r="AY1881"/>
    </row>
    <row r="1882" spans="11:51">
      <c r="K1882"/>
      <c r="M1882"/>
      <c r="N1882"/>
      <c r="AW1882"/>
      <c r="AX1882"/>
      <c r="AY1882"/>
    </row>
    <row r="1883" spans="11:51">
      <c r="K1883"/>
      <c r="M1883"/>
      <c r="N1883"/>
      <c r="AW1883"/>
      <c r="AX1883"/>
      <c r="AY1883"/>
    </row>
    <row r="1884" spans="11:51">
      <c r="K1884"/>
      <c r="M1884"/>
      <c r="N1884"/>
      <c r="AW1884"/>
      <c r="AX1884"/>
      <c r="AY1884"/>
    </row>
    <row r="1885" spans="11:51">
      <c r="K1885"/>
      <c r="M1885"/>
      <c r="N1885"/>
      <c r="AW1885"/>
      <c r="AX1885"/>
      <c r="AY1885"/>
    </row>
    <row r="1886" spans="11:51">
      <c r="K1886"/>
      <c r="M1886"/>
      <c r="N1886"/>
      <c r="AW1886"/>
      <c r="AX1886"/>
      <c r="AY1886"/>
    </row>
    <row r="1887" spans="11:51">
      <c r="K1887"/>
      <c r="M1887"/>
      <c r="N1887"/>
      <c r="AW1887"/>
      <c r="AX1887"/>
      <c r="AY1887"/>
    </row>
    <row r="1888" spans="11:51">
      <c r="K1888"/>
      <c r="M1888"/>
      <c r="N1888"/>
      <c r="AW1888"/>
      <c r="AX1888"/>
      <c r="AY1888"/>
    </row>
    <row r="1889" spans="11:51">
      <c r="K1889"/>
      <c r="M1889"/>
      <c r="N1889"/>
      <c r="AW1889"/>
      <c r="AX1889"/>
      <c r="AY1889"/>
    </row>
    <row r="1890" spans="11:51">
      <c r="K1890"/>
      <c r="M1890"/>
      <c r="N1890"/>
      <c r="AW1890"/>
      <c r="AX1890"/>
      <c r="AY1890"/>
    </row>
    <row r="1891" spans="11:51">
      <c r="K1891"/>
      <c r="M1891"/>
      <c r="N1891"/>
      <c r="AW1891"/>
      <c r="AX1891"/>
      <c r="AY1891"/>
    </row>
    <row r="1892" spans="11:51">
      <c r="K1892"/>
      <c r="M1892"/>
      <c r="N1892"/>
      <c r="AW1892"/>
      <c r="AX1892"/>
      <c r="AY1892"/>
    </row>
    <row r="1893" spans="11:51">
      <c r="K1893"/>
      <c r="M1893"/>
      <c r="N1893"/>
      <c r="AW1893"/>
      <c r="AX1893"/>
      <c r="AY1893"/>
    </row>
    <row r="1894" spans="11:51">
      <c r="K1894"/>
      <c r="M1894"/>
      <c r="N1894"/>
      <c r="AW1894"/>
      <c r="AX1894"/>
      <c r="AY1894"/>
    </row>
    <row r="1895" spans="11:51">
      <c r="K1895"/>
      <c r="M1895"/>
      <c r="N1895"/>
      <c r="AW1895"/>
      <c r="AX1895"/>
      <c r="AY1895"/>
    </row>
    <row r="1896" spans="11:51">
      <c r="K1896"/>
      <c r="M1896"/>
      <c r="N1896"/>
      <c r="AW1896"/>
      <c r="AX1896"/>
      <c r="AY1896"/>
    </row>
    <row r="1897" spans="11:51">
      <c r="K1897"/>
      <c r="M1897"/>
      <c r="N1897"/>
      <c r="AW1897"/>
      <c r="AX1897"/>
      <c r="AY1897"/>
    </row>
    <row r="1898" spans="11:51">
      <c r="K1898"/>
      <c r="M1898"/>
      <c r="N1898"/>
      <c r="AW1898"/>
      <c r="AX1898"/>
      <c r="AY1898"/>
    </row>
    <row r="1899" spans="11:51">
      <c r="K1899"/>
      <c r="M1899"/>
      <c r="N1899"/>
      <c r="AW1899"/>
      <c r="AX1899"/>
      <c r="AY1899"/>
    </row>
    <row r="1900" spans="11:51">
      <c r="K1900"/>
      <c r="M1900"/>
      <c r="N1900"/>
      <c r="AW1900"/>
      <c r="AX1900"/>
      <c r="AY1900"/>
    </row>
    <row r="1901" spans="11:51">
      <c r="K1901"/>
      <c r="M1901"/>
      <c r="N1901"/>
      <c r="AW1901"/>
      <c r="AX1901"/>
      <c r="AY1901"/>
    </row>
    <row r="1902" spans="11:51">
      <c r="K1902"/>
      <c r="M1902"/>
      <c r="N1902"/>
      <c r="AW1902"/>
      <c r="AX1902"/>
      <c r="AY1902"/>
    </row>
    <row r="1903" spans="11:51">
      <c r="K1903"/>
      <c r="M1903"/>
      <c r="N1903"/>
      <c r="AW1903"/>
      <c r="AX1903"/>
      <c r="AY1903"/>
    </row>
    <row r="1904" spans="11:51">
      <c r="K1904"/>
      <c r="M1904"/>
      <c r="N1904"/>
      <c r="AW1904"/>
      <c r="AX1904"/>
      <c r="AY1904"/>
    </row>
    <row r="1905" spans="11:51">
      <c r="K1905"/>
      <c r="M1905"/>
      <c r="N1905"/>
      <c r="AW1905"/>
      <c r="AX1905"/>
      <c r="AY1905"/>
    </row>
    <row r="1906" spans="11:51">
      <c r="K1906"/>
      <c r="M1906"/>
      <c r="N1906"/>
      <c r="AW1906"/>
      <c r="AX1906"/>
      <c r="AY1906"/>
    </row>
    <row r="1907" spans="11:51">
      <c r="K1907"/>
      <c r="M1907"/>
      <c r="N1907"/>
      <c r="AW1907"/>
      <c r="AX1907"/>
      <c r="AY1907"/>
    </row>
    <row r="1908" spans="11:51">
      <c r="K1908"/>
      <c r="M1908"/>
      <c r="N1908"/>
      <c r="AW1908"/>
      <c r="AX1908"/>
      <c r="AY1908"/>
    </row>
    <row r="1909" spans="11:51">
      <c r="K1909"/>
      <c r="M1909"/>
      <c r="N1909"/>
      <c r="AW1909"/>
      <c r="AX1909"/>
      <c r="AY1909"/>
    </row>
    <row r="1910" spans="11:51">
      <c r="K1910"/>
      <c r="M1910"/>
      <c r="N1910"/>
      <c r="AW1910"/>
      <c r="AX1910"/>
      <c r="AY1910"/>
    </row>
    <row r="1911" spans="11:51">
      <c r="K1911"/>
      <c r="M1911"/>
      <c r="N1911"/>
      <c r="AW1911"/>
      <c r="AX1911"/>
      <c r="AY1911"/>
    </row>
    <row r="1912" spans="11:51">
      <c r="K1912"/>
      <c r="M1912"/>
      <c r="N1912"/>
      <c r="AW1912"/>
      <c r="AX1912"/>
      <c r="AY1912"/>
    </row>
    <row r="1913" spans="11:51">
      <c r="K1913"/>
      <c r="M1913"/>
      <c r="N1913"/>
      <c r="AW1913"/>
      <c r="AX1913"/>
      <c r="AY1913"/>
    </row>
    <row r="1914" spans="11:51">
      <c r="K1914"/>
      <c r="M1914"/>
      <c r="N1914"/>
      <c r="AW1914"/>
      <c r="AX1914"/>
      <c r="AY1914"/>
    </row>
    <row r="1915" spans="11:51">
      <c r="K1915"/>
      <c r="M1915"/>
      <c r="N1915"/>
      <c r="AW1915"/>
      <c r="AX1915"/>
      <c r="AY1915"/>
    </row>
    <row r="1916" spans="11:51">
      <c r="K1916"/>
      <c r="M1916"/>
      <c r="N1916"/>
      <c r="AW1916"/>
      <c r="AX1916"/>
      <c r="AY1916"/>
    </row>
    <row r="1917" spans="11:51">
      <c r="K1917"/>
      <c r="M1917"/>
      <c r="N1917"/>
      <c r="AW1917"/>
      <c r="AX1917"/>
      <c r="AY1917"/>
    </row>
    <row r="1918" spans="11:51">
      <c r="K1918"/>
      <c r="M1918"/>
      <c r="N1918"/>
      <c r="AW1918"/>
      <c r="AX1918"/>
      <c r="AY1918"/>
    </row>
    <row r="1919" spans="11:51">
      <c r="K1919"/>
      <c r="M1919"/>
      <c r="N1919"/>
      <c r="AW1919"/>
      <c r="AX1919"/>
      <c r="AY1919"/>
    </row>
    <row r="1920" spans="11:51">
      <c r="K1920"/>
      <c r="M1920"/>
      <c r="N1920"/>
      <c r="AW1920"/>
      <c r="AX1920"/>
      <c r="AY1920"/>
    </row>
    <row r="1921" spans="11:51">
      <c r="K1921"/>
      <c r="M1921"/>
      <c r="N1921"/>
      <c r="AW1921"/>
      <c r="AX1921"/>
      <c r="AY1921"/>
    </row>
    <row r="1922" spans="11:51">
      <c r="K1922"/>
      <c r="M1922"/>
      <c r="N1922"/>
      <c r="AW1922"/>
      <c r="AX1922"/>
      <c r="AY1922"/>
    </row>
    <row r="1923" spans="11:51">
      <c r="K1923"/>
      <c r="M1923"/>
      <c r="N1923"/>
      <c r="AW1923"/>
      <c r="AX1923"/>
      <c r="AY1923"/>
    </row>
    <row r="1924" spans="11:51">
      <c r="K1924"/>
      <c r="M1924"/>
      <c r="N1924"/>
      <c r="AW1924"/>
      <c r="AX1924"/>
      <c r="AY1924"/>
    </row>
    <row r="1925" spans="11:51">
      <c r="K1925"/>
      <c r="M1925"/>
      <c r="N1925"/>
      <c r="AW1925"/>
      <c r="AX1925"/>
      <c r="AY1925"/>
    </row>
    <row r="1926" spans="11:51">
      <c r="K1926"/>
      <c r="M1926"/>
      <c r="N1926"/>
      <c r="AW1926"/>
      <c r="AX1926"/>
      <c r="AY1926"/>
    </row>
    <row r="1927" spans="11:51">
      <c r="K1927"/>
      <c r="M1927"/>
      <c r="N1927"/>
      <c r="AW1927"/>
      <c r="AX1927"/>
      <c r="AY1927"/>
    </row>
    <row r="1928" spans="11:51">
      <c r="K1928"/>
      <c r="M1928"/>
      <c r="N1928"/>
      <c r="AW1928"/>
      <c r="AX1928"/>
      <c r="AY1928"/>
    </row>
    <row r="1929" spans="11:51">
      <c r="K1929"/>
      <c r="M1929"/>
      <c r="N1929"/>
      <c r="AW1929"/>
      <c r="AX1929"/>
      <c r="AY1929"/>
    </row>
    <row r="1930" spans="11:51">
      <c r="K1930"/>
      <c r="M1930"/>
      <c r="N1930"/>
      <c r="AW1930"/>
      <c r="AX1930"/>
      <c r="AY1930"/>
    </row>
    <row r="1931" spans="11:51">
      <c r="K1931"/>
      <c r="M1931"/>
      <c r="N1931"/>
      <c r="AW1931"/>
      <c r="AX1931"/>
      <c r="AY1931"/>
    </row>
    <row r="1932" spans="11:51">
      <c r="K1932"/>
      <c r="M1932"/>
      <c r="N1932"/>
      <c r="AW1932"/>
      <c r="AX1932"/>
      <c r="AY1932"/>
    </row>
    <row r="1933" spans="11:51">
      <c r="K1933"/>
      <c r="M1933"/>
      <c r="N1933"/>
      <c r="AW1933"/>
      <c r="AX1933"/>
      <c r="AY1933"/>
    </row>
    <row r="1934" spans="11:51">
      <c r="K1934"/>
      <c r="M1934"/>
      <c r="N1934"/>
      <c r="AW1934"/>
      <c r="AX1934"/>
      <c r="AY1934"/>
    </row>
    <row r="1935" spans="11:51">
      <c r="K1935"/>
      <c r="M1935"/>
      <c r="N1935"/>
      <c r="AW1935"/>
      <c r="AX1935"/>
      <c r="AY1935"/>
    </row>
    <row r="1936" spans="11:51">
      <c r="K1936"/>
      <c r="M1936"/>
      <c r="N1936"/>
      <c r="AW1936"/>
      <c r="AX1936"/>
      <c r="AY1936"/>
    </row>
    <row r="1937" spans="11:51">
      <c r="K1937"/>
      <c r="M1937"/>
      <c r="N1937"/>
      <c r="AW1937"/>
      <c r="AX1937"/>
      <c r="AY1937"/>
    </row>
    <row r="1938" spans="11:51">
      <c r="K1938"/>
      <c r="M1938"/>
      <c r="N1938"/>
      <c r="AW1938"/>
      <c r="AX1938"/>
      <c r="AY1938"/>
    </row>
    <row r="1939" spans="11:51">
      <c r="K1939"/>
      <c r="M1939"/>
      <c r="N1939"/>
      <c r="AW1939"/>
      <c r="AX1939"/>
      <c r="AY1939"/>
    </row>
    <row r="1940" spans="11:51">
      <c r="K1940"/>
      <c r="M1940"/>
      <c r="N1940"/>
      <c r="AW1940"/>
      <c r="AX1940"/>
      <c r="AY1940"/>
    </row>
    <row r="1941" spans="11:51">
      <c r="K1941"/>
      <c r="M1941"/>
      <c r="N1941"/>
      <c r="AW1941"/>
      <c r="AX1941"/>
      <c r="AY1941"/>
    </row>
    <row r="1942" spans="11:51">
      <c r="K1942"/>
      <c r="M1942"/>
      <c r="N1942"/>
      <c r="AW1942"/>
      <c r="AX1942"/>
      <c r="AY1942"/>
    </row>
    <row r="1943" spans="11:51">
      <c r="K1943"/>
      <c r="M1943"/>
      <c r="N1943"/>
      <c r="AW1943"/>
      <c r="AX1943"/>
      <c r="AY1943"/>
    </row>
    <row r="1944" spans="11:51">
      <c r="K1944"/>
      <c r="M1944"/>
      <c r="N1944"/>
      <c r="AW1944"/>
      <c r="AX1944"/>
      <c r="AY1944"/>
    </row>
    <row r="1945" spans="11:51">
      <c r="K1945"/>
      <c r="M1945"/>
      <c r="N1945"/>
      <c r="AW1945"/>
      <c r="AX1945"/>
      <c r="AY1945"/>
    </row>
    <row r="1946" spans="11:51">
      <c r="K1946"/>
      <c r="M1946"/>
      <c r="N1946"/>
      <c r="AW1946"/>
      <c r="AX1946"/>
      <c r="AY1946"/>
    </row>
    <row r="1947" spans="11:51">
      <c r="K1947"/>
      <c r="M1947"/>
      <c r="N1947"/>
      <c r="AW1947"/>
      <c r="AX1947"/>
      <c r="AY1947"/>
    </row>
    <row r="1948" spans="11:51">
      <c r="K1948"/>
      <c r="M1948"/>
      <c r="N1948"/>
      <c r="AW1948"/>
      <c r="AX1948"/>
      <c r="AY1948"/>
    </row>
    <row r="1949" spans="11:51">
      <c r="K1949"/>
      <c r="M1949"/>
      <c r="N1949"/>
      <c r="AW1949"/>
      <c r="AX1949"/>
      <c r="AY1949"/>
    </row>
    <row r="1950" spans="11:51">
      <c r="K1950"/>
      <c r="M1950"/>
      <c r="N1950"/>
      <c r="AW1950"/>
      <c r="AX1950"/>
      <c r="AY1950"/>
    </row>
    <row r="1951" spans="11:51">
      <c r="K1951"/>
      <c r="M1951"/>
      <c r="N1951"/>
      <c r="AW1951"/>
      <c r="AX1951"/>
      <c r="AY1951"/>
    </row>
    <row r="1952" spans="11:51">
      <c r="K1952"/>
      <c r="M1952"/>
      <c r="N1952"/>
      <c r="AW1952"/>
      <c r="AX1952"/>
      <c r="AY1952"/>
    </row>
    <row r="1953" spans="11:51">
      <c r="K1953"/>
      <c r="M1953"/>
      <c r="N1953"/>
      <c r="AW1953"/>
      <c r="AX1953"/>
      <c r="AY1953"/>
    </row>
    <row r="1954" spans="11:51">
      <c r="K1954"/>
      <c r="M1954"/>
      <c r="N1954"/>
      <c r="AW1954"/>
      <c r="AX1954"/>
      <c r="AY1954"/>
    </row>
    <row r="1955" spans="11:51">
      <c r="K1955"/>
      <c r="M1955"/>
      <c r="N1955"/>
      <c r="AW1955"/>
      <c r="AX1955"/>
      <c r="AY1955"/>
    </row>
    <row r="1956" spans="11:51">
      <c r="K1956"/>
      <c r="M1956"/>
      <c r="N1956"/>
      <c r="AW1956"/>
      <c r="AX1956"/>
      <c r="AY1956"/>
    </row>
    <row r="1957" spans="11:51">
      <c r="K1957"/>
      <c r="M1957"/>
      <c r="N1957"/>
      <c r="AW1957"/>
      <c r="AX1957"/>
      <c r="AY1957"/>
    </row>
    <row r="1958" spans="11:51">
      <c r="K1958"/>
      <c r="M1958"/>
      <c r="N1958"/>
      <c r="AW1958"/>
      <c r="AX1958"/>
      <c r="AY1958"/>
    </row>
    <row r="1959" spans="11:51">
      <c r="K1959"/>
      <c r="M1959"/>
      <c r="N1959"/>
      <c r="AW1959"/>
      <c r="AX1959"/>
      <c r="AY1959"/>
    </row>
    <row r="1960" spans="11:51">
      <c r="K1960"/>
      <c r="M1960"/>
      <c r="N1960"/>
      <c r="AW1960"/>
      <c r="AX1960"/>
      <c r="AY1960"/>
    </row>
    <row r="1961" spans="11:51">
      <c r="K1961"/>
      <c r="M1961"/>
      <c r="N1961"/>
      <c r="AW1961"/>
      <c r="AX1961"/>
      <c r="AY1961"/>
    </row>
    <row r="1962" spans="11:51">
      <c r="K1962"/>
      <c r="M1962"/>
      <c r="N1962"/>
      <c r="AW1962"/>
      <c r="AX1962"/>
      <c r="AY1962"/>
    </row>
    <row r="1963" spans="11:51">
      <c r="K1963"/>
      <c r="M1963"/>
      <c r="N1963"/>
      <c r="AW1963"/>
      <c r="AX1963"/>
      <c r="AY1963"/>
    </row>
    <row r="1964" spans="11:51">
      <c r="K1964"/>
      <c r="M1964"/>
      <c r="N1964"/>
      <c r="AW1964"/>
      <c r="AX1964"/>
      <c r="AY1964"/>
    </row>
    <row r="1965" spans="11:51">
      <c r="K1965"/>
      <c r="M1965"/>
      <c r="N1965"/>
      <c r="AW1965"/>
      <c r="AX1965"/>
      <c r="AY1965"/>
    </row>
    <row r="1966" spans="11:51">
      <c r="K1966"/>
      <c r="M1966"/>
      <c r="N1966"/>
      <c r="AW1966"/>
      <c r="AX1966"/>
      <c r="AY1966"/>
    </row>
    <row r="1967" spans="11:51">
      <c r="K1967"/>
      <c r="M1967"/>
      <c r="N1967"/>
      <c r="AW1967"/>
      <c r="AX1967"/>
      <c r="AY1967"/>
    </row>
    <row r="1968" spans="11:51">
      <c r="K1968"/>
      <c r="M1968"/>
      <c r="N1968"/>
      <c r="AW1968"/>
      <c r="AX1968"/>
      <c r="AY1968"/>
    </row>
    <row r="1969" spans="11:51">
      <c r="K1969"/>
      <c r="M1969"/>
      <c r="N1969"/>
      <c r="AW1969"/>
      <c r="AX1969"/>
      <c r="AY1969"/>
    </row>
    <row r="1970" spans="11:51">
      <c r="K1970"/>
      <c r="M1970"/>
      <c r="N1970"/>
      <c r="AW1970"/>
      <c r="AX1970"/>
      <c r="AY1970"/>
    </row>
    <row r="1971" spans="11:51">
      <c r="K1971"/>
      <c r="M1971"/>
      <c r="N1971"/>
      <c r="AW1971"/>
      <c r="AX1971"/>
      <c r="AY1971"/>
    </row>
    <row r="1972" spans="11:51">
      <c r="K1972"/>
      <c r="M1972"/>
      <c r="N1972"/>
      <c r="AW1972"/>
      <c r="AX1972"/>
      <c r="AY1972"/>
    </row>
    <row r="1973" spans="11:51">
      <c r="K1973"/>
      <c r="M1973"/>
      <c r="N1973"/>
      <c r="AW1973"/>
      <c r="AX1973"/>
      <c r="AY1973"/>
    </row>
    <row r="1974" spans="11:51">
      <c r="K1974"/>
      <c r="M1974"/>
      <c r="N1974"/>
      <c r="AW1974"/>
      <c r="AX1974"/>
      <c r="AY1974"/>
    </row>
    <row r="1975" spans="11:51">
      <c r="K1975"/>
      <c r="M1975"/>
      <c r="N1975"/>
      <c r="AW1975"/>
      <c r="AX1975"/>
      <c r="AY1975"/>
    </row>
    <row r="1976" spans="11:51">
      <c r="K1976"/>
      <c r="M1976"/>
      <c r="N1976"/>
      <c r="AW1976"/>
      <c r="AX1976"/>
      <c r="AY1976"/>
    </row>
    <row r="1977" spans="11:51">
      <c r="K1977"/>
      <c r="M1977"/>
      <c r="N1977"/>
      <c r="AW1977"/>
      <c r="AX1977"/>
      <c r="AY1977"/>
    </row>
    <row r="1978" spans="11:51">
      <c r="K1978"/>
      <c r="M1978"/>
      <c r="N1978"/>
      <c r="AW1978"/>
      <c r="AX1978"/>
      <c r="AY1978"/>
    </row>
    <row r="1979" spans="11:51">
      <c r="K1979"/>
      <c r="M1979"/>
      <c r="N1979"/>
      <c r="AW1979"/>
      <c r="AX1979"/>
      <c r="AY1979"/>
    </row>
    <row r="1980" spans="11:51">
      <c r="K1980"/>
      <c r="M1980"/>
      <c r="N1980"/>
      <c r="AW1980"/>
      <c r="AX1980"/>
      <c r="AY1980"/>
    </row>
    <row r="1981" spans="11:51">
      <c r="K1981"/>
      <c r="M1981"/>
      <c r="N1981"/>
      <c r="AW1981"/>
      <c r="AX1981"/>
      <c r="AY1981"/>
    </row>
    <row r="1982" spans="11:51">
      <c r="K1982"/>
      <c r="M1982"/>
      <c r="N1982"/>
      <c r="AW1982"/>
      <c r="AX1982"/>
      <c r="AY1982"/>
    </row>
    <row r="1983" spans="11:51">
      <c r="K1983"/>
      <c r="M1983"/>
      <c r="N1983"/>
      <c r="AW1983"/>
      <c r="AX1983"/>
      <c r="AY1983"/>
    </row>
    <row r="1984" spans="11:51">
      <c r="K1984"/>
      <c r="M1984"/>
      <c r="N1984"/>
      <c r="AW1984"/>
      <c r="AX1984"/>
      <c r="AY1984"/>
    </row>
    <row r="1985" spans="11:51">
      <c r="K1985"/>
      <c r="M1985"/>
      <c r="N1985"/>
      <c r="AW1985"/>
      <c r="AX1985"/>
      <c r="AY1985"/>
    </row>
    <row r="1986" spans="11:51">
      <c r="K1986"/>
      <c r="M1986"/>
      <c r="N1986"/>
      <c r="AW1986"/>
      <c r="AX1986"/>
      <c r="AY1986"/>
    </row>
    <row r="1987" spans="11:51">
      <c r="K1987"/>
      <c r="M1987"/>
      <c r="N1987"/>
      <c r="AW1987"/>
      <c r="AX1987"/>
      <c r="AY1987"/>
    </row>
    <row r="1988" spans="11:51">
      <c r="K1988"/>
      <c r="M1988"/>
      <c r="N1988"/>
      <c r="AW1988"/>
      <c r="AX1988"/>
      <c r="AY1988"/>
    </row>
    <row r="1989" spans="11:51">
      <c r="K1989"/>
      <c r="M1989"/>
      <c r="N1989"/>
      <c r="AW1989"/>
      <c r="AX1989"/>
      <c r="AY1989"/>
    </row>
    <row r="1990" spans="11:51">
      <c r="K1990"/>
      <c r="M1990"/>
      <c r="N1990"/>
      <c r="AW1990"/>
      <c r="AX1990"/>
      <c r="AY1990"/>
    </row>
    <row r="1991" spans="11:51">
      <c r="K1991"/>
      <c r="M1991"/>
      <c r="N1991"/>
      <c r="AW1991"/>
      <c r="AX1991"/>
      <c r="AY1991"/>
    </row>
    <row r="1992" spans="11:51">
      <c r="K1992"/>
      <c r="M1992"/>
      <c r="N1992"/>
      <c r="AW1992"/>
      <c r="AX1992"/>
      <c r="AY1992"/>
    </row>
    <row r="1993" spans="11:51">
      <c r="K1993"/>
      <c r="M1993"/>
      <c r="N1993"/>
      <c r="AW1993"/>
      <c r="AX1993"/>
      <c r="AY1993"/>
    </row>
    <row r="1994" spans="11:51">
      <c r="K1994"/>
      <c r="M1994"/>
      <c r="N1994"/>
      <c r="AW1994"/>
      <c r="AX1994"/>
      <c r="AY1994"/>
    </row>
    <row r="1995" spans="11:51">
      <c r="K1995"/>
      <c r="M1995"/>
      <c r="N1995"/>
      <c r="AW1995"/>
      <c r="AX1995"/>
      <c r="AY1995"/>
    </row>
    <row r="1996" spans="11:51">
      <c r="K1996"/>
      <c r="M1996"/>
      <c r="N1996"/>
      <c r="AW1996"/>
      <c r="AX1996"/>
      <c r="AY1996"/>
    </row>
    <row r="1997" spans="11:51">
      <c r="K1997"/>
      <c r="M1997"/>
      <c r="N1997"/>
      <c r="AW1997"/>
      <c r="AX1997"/>
      <c r="AY1997"/>
    </row>
    <row r="1998" spans="11:51">
      <c r="K1998"/>
      <c r="M1998"/>
      <c r="N1998"/>
      <c r="AW1998"/>
      <c r="AX1998"/>
      <c r="AY1998"/>
    </row>
    <row r="1999" spans="11:51">
      <c r="K1999"/>
      <c r="M1999"/>
      <c r="N1999"/>
      <c r="AW1999"/>
      <c r="AX1999"/>
      <c r="AY1999"/>
    </row>
    <row r="2000" spans="11:51">
      <c r="K2000"/>
      <c r="M2000"/>
      <c r="N2000"/>
      <c r="AW2000"/>
      <c r="AX2000"/>
      <c r="AY2000"/>
    </row>
    <row r="2001" spans="11:51">
      <c r="K2001"/>
      <c r="M2001"/>
      <c r="N2001"/>
      <c r="AW2001"/>
      <c r="AX2001"/>
      <c r="AY2001"/>
    </row>
    <row r="2002" spans="11:51">
      <c r="K2002"/>
      <c r="M2002"/>
      <c r="N2002"/>
      <c r="AW2002"/>
      <c r="AX2002"/>
      <c r="AY2002"/>
    </row>
    <row r="2003" spans="11:51">
      <c r="K2003"/>
      <c r="M2003"/>
      <c r="N2003"/>
      <c r="AW2003"/>
      <c r="AX2003"/>
      <c r="AY2003"/>
    </row>
    <row r="2004" spans="11:51">
      <c r="K2004"/>
      <c r="M2004"/>
      <c r="N2004"/>
      <c r="AW2004"/>
      <c r="AX2004"/>
      <c r="AY2004"/>
    </row>
    <row r="2005" spans="11:51">
      <c r="K2005"/>
      <c r="M2005"/>
      <c r="N2005"/>
      <c r="AW2005"/>
      <c r="AX2005"/>
      <c r="AY2005"/>
    </row>
    <row r="2006" spans="11:51">
      <c r="K2006"/>
      <c r="M2006"/>
      <c r="N2006"/>
      <c r="AW2006"/>
      <c r="AX2006"/>
      <c r="AY2006"/>
    </row>
    <row r="2007" spans="11:51">
      <c r="K2007"/>
      <c r="M2007"/>
      <c r="N2007"/>
      <c r="AW2007"/>
      <c r="AX2007"/>
      <c r="AY2007"/>
    </row>
    <row r="2008" spans="11:51">
      <c r="K2008"/>
      <c r="M2008"/>
      <c r="N2008"/>
      <c r="AW2008"/>
      <c r="AX2008"/>
      <c r="AY2008"/>
    </row>
    <row r="2009" spans="11:51">
      <c r="K2009"/>
      <c r="M2009"/>
      <c r="N2009"/>
      <c r="AW2009"/>
      <c r="AX2009"/>
      <c r="AY2009"/>
    </row>
    <row r="2010" spans="11:51">
      <c r="K2010"/>
      <c r="M2010"/>
      <c r="N2010"/>
      <c r="AW2010"/>
      <c r="AX2010"/>
      <c r="AY2010"/>
    </row>
    <row r="2011" spans="11:51">
      <c r="K2011"/>
      <c r="M2011"/>
      <c r="N2011"/>
      <c r="AW2011"/>
      <c r="AX2011"/>
      <c r="AY2011"/>
    </row>
    <row r="2012" spans="11:51">
      <c r="K2012"/>
      <c r="M2012"/>
      <c r="N2012"/>
      <c r="AW2012"/>
      <c r="AX2012"/>
      <c r="AY2012"/>
    </row>
    <row r="2013" spans="11:51">
      <c r="K2013"/>
      <c r="M2013"/>
      <c r="N2013"/>
      <c r="AW2013"/>
      <c r="AX2013"/>
      <c r="AY2013"/>
    </row>
    <row r="2014" spans="11:51">
      <c r="K2014"/>
      <c r="M2014"/>
      <c r="N2014"/>
      <c r="AW2014"/>
      <c r="AX2014"/>
      <c r="AY2014"/>
    </row>
    <row r="2015" spans="11:51">
      <c r="K2015"/>
      <c r="M2015"/>
      <c r="N2015"/>
      <c r="AW2015"/>
      <c r="AX2015"/>
      <c r="AY2015"/>
    </row>
    <row r="2016" spans="11:51">
      <c r="K2016"/>
      <c r="M2016"/>
      <c r="N2016"/>
      <c r="AW2016"/>
      <c r="AX2016"/>
      <c r="AY2016"/>
    </row>
    <row r="2017" spans="11:51">
      <c r="K2017"/>
      <c r="M2017"/>
      <c r="N2017"/>
      <c r="AW2017"/>
      <c r="AX2017"/>
      <c r="AY2017"/>
    </row>
    <row r="2018" spans="11:51">
      <c r="K2018"/>
      <c r="M2018"/>
      <c r="N2018"/>
      <c r="AW2018"/>
      <c r="AX2018"/>
      <c r="AY2018"/>
    </row>
    <row r="2019" spans="11:51">
      <c r="K2019"/>
      <c r="M2019"/>
      <c r="N2019"/>
      <c r="AW2019"/>
      <c r="AX2019"/>
      <c r="AY2019"/>
    </row>
    <row r="2020" spans="11:51">
      <c r="K2020"/>
      <c r="M2020"/>
      <c r="N2020"/>
      <c r="AW2020"/>
      <c r="AX2020"/>
      <c r="AY2020"/>
    </row>
    <row r="2021" spans="11:51">
      <c r="K2021"/>
      <c r="M2021"/>
      <c r="N2021"/>
      <c r="AW2021"/>
      <c r="AX2021"/>
      <c r="AY2021"/>
    </row>
    <row r="2022" spans="11:51">
      <c r="K2022"/>
      <c r="M2022"/>
      <c r="N2022"/>
      <c r="AW2022"/>
      <c r="AX2022"/>
      <c r="AY2022"/>
    </row>
    <row r="2023" spans="11:51">
      <c r="K2023"/>
      <c r="M2023"/>
      <c r="N2023"/>
      <c r="AW2023"/>
      <c r="AX2023"/>
      <c r="AY2023"/>
    </row>
    <row r="2024" spans="11:51">
      <c r="K2024"/>
      <c r="M2024"/>
      <c r="N2024"/>
      <c r="AW2024"/>
      <c r="AX2024"/>
      <c r="AY2024"/>
    </row>
    <row r="2025" spans="11:51">
      <c r="K2025"/>
      <c r="M2025"/>
      <c r="N2025"/>
      <c r="AW2025"/>
      <c r="AX2025"/>
      <c r="AY2025"/>
    </row>
    <row r="2026" spans="11:51">
      <c r="K2026"/>
      <c r="M2026"/>
      <c r="N2026"/>
      <c r="AW2026"/>
      <c r="AX2026"/>
      <c r="AY2026"/>
    </row>
    <row r="2027" spans="11:51">
      <c r="K2027"/>
      <c r="M2027"/>
      <c r="N2027"/>
      <c r="AW2027"/>
      <c r="AX2027"/>
      <c r="AY2027"/>
    </row>
    <row r="2028" spans="11:51">
      <c r="K2028"/>
      <c r="M2028"/>
      <c r="N2028"/>
      <c r="AW2028"/>
      <c r="AX2028"/>
      <c r="AY2028"/>
    </row>
    <row r="2029" spans="11:51">
      <c r="K2029"/>
      <c r="M2029"/>
      <c r="N2029"/>
      <c r="AW2029"/>
      <c r="AX2029"/>
      <c r="AY2029"/>
    </row>
    <row r="2030" spans="11:51">
      <c r="K2030"/>
      <c r="M2030"/>
      <c r="N2030"/>
      <c r="AW2030"/>
      <c r="AX2030"/>
      <c r="AY2030"/>
    </row>
    <row r="2031" spans="11:51">
      <c r="K2031"/>
      <c r="M2031"/>
      <c r="N2031"/>
      <c r="AW2031"/>
      <c r="AX2031"/>
      <c r="AY2031"/>
    </row>
    <row r="2032" spans="11:51">
      <c r="K2032"/>
      <c r="M2032"/>
      <c r="N2032"/>
      <c r="AW2032"/>
      <c r="AX2032"/>
      <c r="AY2032"/>
    </row>
    <row r="2033" spans="11:51">
      <c r="K2033"/>
      <c r="M2033"/>
      <c r="N2033"/>
      <c r="AW2033"/>
      <c r="AX2033"/>
      <c r="AY2033"/>
    </row>
    <row r="2034" spans="11:51">
      <c r="K2034"/>
      <c r="M2034"/>
      <c r="N2034"/>
      <c r="AW2034"/>
      <c r="AX2034"/>
      <c r="AY2034"/>
    </row>
    <row r="2035" spans="11:51">
      <c r="K2035"/>
      <c r="M2035"/>
      <c r="N2035"/>
      <c r="AW2035"/>
      <c r="AX2035"/>
      <c r="AY2035"/>
    </row>
    <row r="2036" spans="11:51">
      <c r="K2036"/>
      <c r="M2036"/>
      <c r="N2036"/>
      <c r="AW2036"/>
      <c r="AX2036"/>
      <c r="AY2036"/>
    </row>
    <row r="2037" spans="11:51">
      <c r="K2037"/>
      <c r="M2037"/>
      <c r="N2037"/>
      <c r="AW2037"/>
      <c r="AX2037"/>
      <c r="AY2037"/>
    </row>
    <row r="2038" spans="11:51">
      <c r="K2038"/>
      <c r="M2038"/>
      <c r="N2038"/>
      <c r="AW2038"/>
      <c r="AX2038"/>
      <c r="AY2038"/>
    </row>
    <row r="2039" spans="11:51">
      <c r="K2039"/>
      <c r="M2039"/>
      <c r="N2039"/>
      <c r="AW2039"/>
      <c r="AX2039"/>
      <c r="AY2039"/>
    </row>
    <row r="2040" spans="11:51">
      <c r="K2040"/>
      <c r="M2040"/>
      <c r="N2040"/>
      <c r="AW2040"/>
      <c r="AX2040"/>
      <c r="AY2040"/>
    </row>
    <row r="2041" spans="11:51">
      <c r="K2041"/>
      <c r="M2041"/>
      <c r="N2041"/>
      <c r="AW2041"/>
      <c r="AX2041"/>
      <c r="AY2041"/>
    </row>
    <row r="2042" spans="11:51">
      <c r="K2042"/>
      <c r="M2042"/>
      <c r="N2042"/>
      <c r="AW2042"/>
      <c r="AX2042"/>
      <c r="AY2042"/>
    </row>
    <row r="2043" spans="11:51">
      <c r="K2043"/>
      <c r="M2043"/>
      <c r="N2043"/>
      <c r="AW2043"/>
      <c r="AX2043"/>
      <c r="AY2043"/>
    </row>
    <row r="2044" spans="11:51">
      <c r="K2044"/>
      <c r="M2044"/>
      <c r="N2044"/>
      <c r="AW2044"/>
      <c r="AX2044"/>
      <c r="AY2044"/>
    </row>
    <row r="2045" spans="11:51">
      <c r="K2045"/>
      <c r="M2045"/>
      <c r="N2045"/>
      <c r="AW2045"/>
      <c r="AX2045"/>
      <c r="AY2045"/>
    </row>
    <row r="2046" spans="11:51">
      <c r="K2046"/>
      <c r="M2046"/>
      <c r="N2046"/>
      <c r="AW2046"/>
      <c r="AX2046"/>
      <c r="AY2046"/>
    </row>
    <row r="2047" spans="11:51">
      <c r="K2047"/>
      <c r="M2047"/>
      <c r="N2047"/>
      <c r="AW2047"/>
      <c r="AX2047"/>
      <c r="AY2047"/>
    </row>
    <row r="2048" spans="11:51">
      <c r="K2048"/>
      <c r="M2048"/>
      <c r="N2048"/>
      <c r="AW2048"/>
      <c r="AX2048"/>
      <c r="AY2048"/>
    </row>
    <row r="2049" spans="11:51">
      <c r="K2049"/>
      <c r="M2049"/>
      <c r="N2049"/>
      <c r="AW2049"/>
      <c r="AX2049"/>
      <c r="AY2049"/>
    </row>
    <row r="2050" spans="11:51">
      <c r="K2050"/>
      <c r="M2050"/>
      <c r="N2050"/>
      <c r="AW2050"/>
      <c r="AX2050"/>
      <c r="AY2050"/>
    </row>
    <row r="2051" spans="11:51">
      <c r="K2051"/>
      <c r="M2051"/>
      <c r="N2051"/>
      <c r="AW2051"/>
      <c r="AX2051"/>
      <c r="AY2051"/>
    </row>
    <row r="2052" spans="11:51">
      <c r="K2052"/>
      <c r="M2052"/>
      <c r="N2052"/>
      <c r="AW2052"/>
      <c r="AX2052"/>
      <c r="AY2052"/>
    </row>
    <row r="2053" spans="11:51">
      <c r="K2053"/>
      <c r="M2053"/>
      <c r="N2053"/>
      <c r="AW2053"/>
      <c r="AX2053"/>
      <c r="AY2053"/>
    </row>
    <row r="2054" spans="11:51">
      <c r="K2054"/>
      <c r="M2054"/>
      <c r="N2054"/>
      <c r="AW2054"/>
      <c r="AX2054"/>
      <c r="AY2054"/>
    </row>
    <row r="2055" spans="11:51">
      <c r="K2055"/>
      <c r="M2055"/>
      <c r="N2055"/>
      <c r="AW2055"/>
      <c r="AX2055"/>
      <c r="AY2055"/>
    </row>
    <row r="2056" spans="11:51">
      <c r="K2056"/>
      <c r="M2056"/>
      <c r="N2056"/>
      <c r="AW2056"/>
      <c r="AX2056"/>
      <c r="AY2056"/>
    </row>
    <row r="2057" spans="11:51">
      <c r="K2057"/>
      <c r="M2057"/>
      <c r="N2057"/>
      <c r="AW2057"/>
      <c r="AX2057"/>
      <c r="AY2057"/>
    </row>
    <row r="2058" spans="11:51">
      <c r="K2058"/>
      <c r="M2058"/>
      <c r="N2058"/>
      <c r="AW2058"/>
      <c r="AX2058"/>
      <c r="AY2058"/>
    </row>
    <row r="2059" spans="11:51">
      <c r="K2059"/>
      <c r="M2059"/>
      <c r="N2059"/>
      <c r="AW2059"/>
      <c r="AX2059"/>
      <c r="AY2059"/>
    </row>
    <row r="2060" spans="11:51">
      <c r="K2060"/>
      <c r="M2060"/>
      <c r="N2060"/>
      <c r="AW2060"/>
      <c r="AX2060"/>
      <c r="AY2060"/>
    </row>
    <row r="2061" spans="11:51">
      <c r="K2061"/>
      <c r="M2061"/>
      <c r="N2061"/>
      <c r="AW2061"/>
      <c r="AX2061"/>
      <c r="AY2061"/>
    </row>
    <row r="2062" spans="11:51">
      <c r="K2062"/>
      <c r="M2062"/>
      <c r="N2062"/>
      <c r="AW2062"/>
      <c r="AX2062"/>
      <c r="AY2062"/>
    </row>
    <row r="2063" spans="11:51">
      <c r="K2063"/>
      <c r="M2063"/>
      <c r="N2063"/>
      <c r="AW2063"/>
      <c r="AX2063"/>
      <c r="AY2063"/>
    </row>
    <row r="2064" spans="11:51">
      <c r="K2064"/>
      <c r="M2064"/>
      <c r="N2064"/>
      <c r="AW2064"/>
      <c r="AX2064"/>
      <c r="AY2064"/>
    </row>
    <row r="2065" spans="11:51">
      <c r="K2065"/>
      <c r="M2065"/>
      <c r="N2065"/>
      <c r="AW2065"/>
      <c r="AX2065"/>
      <c r="AY2065"/>
    </row>
    <row r="2066" spans="11:51">
      <c r="K2066"/>
      <c r="M2066"/>
      <c r="N2066"/>
      <c r="AW2066"/>
      <c r="AX2066"/>
      <c r="AY2066"/>
    </row>
    <row r="2067" spans="11:51">
      <c r="K2067"/>
      <c r="M2067"/>
      <c r="N2067"/>
      <c r="AW2067"/>
      <c r="AX2067"/>
      <c r="AY2067"/>
    </row>
    <row r="2068" spans="11:51">
      <c r="K2068"/>
      <c r="M2068"/>
      <c r="N2068"/>
      <c r="AW2068"/>
      <c r="AX2068"/>
      <c r="AY2068"/>
    </row>
    <row r="2069" spans="11:51">
      <c r="K2069"/>
      <c r="M2069"/>
      <c r="N2069"/>
      <c r="AW2069"/>
      <c r="AX2069"/>
      <c r="AY2069"/>
    </row>
    <row r="2070" spans="11:51">
      <c r="K2070"/>
      <c r="M2070"/>
      <c r="N2070"/>
      <c r="AW2070"/>
      <c r="AX2070"/>
      <c r="AY2070"/>
    </row>
    <row r="2071" spans="11:51">
      <c r="K2071"/>
      <c r="M2071"/>
      <c r="N2071"/>
      <c r="AW2071"/>
      <c r="AX2071"/>
      <c r="AY2071"/>
    </row>
    <row r="2072" spans="11:51">
      <c r="K2072"/>
      <c r="M2072"/>
      <c r="N2072"/>
      <c r="AW2072"/>
      <c r="AX2072"/>
      <c r="AY2072"/>
    </row>
    <row r="2073" spans="11:51">
      <c r="K2073"/>
      <c r="M2073"/>
      <c r="N2073"/>
      <c r="AW2073"/>
      <c r="AX2073"/>
      <c r="AY2073"/>
    </row>
    <row r="2074" spans="11:51">
      <c r="K2074"/>
      <c r="M2074"/>
      <c r="N2074"/>
      <c r="AW2074"/>
      <c r="AX2074"/>
      <c r="AY2074"/>
    </row>
    <row r="2075" spans="11:51">
      <c r="K2075"/>
      <c r="M2075"/>
      <c r="N2075"/>
      <c r="AW2075"/>
      <c r="AX2075"/>
      <c r="AY2075"/>
    </row>
    <row r="2076" spans="11:51">
      <c r="K2076"/>
      <c r="M2076"/>
      <c r="N2076"/>
      <c r="AW2076"/>
      <c r="AX2076"/>
      <c r="AY2076"/>
    </row>
    <row r="2077" spans="11:51">
      <c r="K2077"/>
      <c r="M2077"/>
      <c r="N2077"/>
      <c r="AW2077"/>
      <c r="AX2077"/>
      <c r="AY2077"/>
    </row>
    <row r="2078" spans="11:51">
      <c r="K2078"/>
      <c r="M2078"/>
      <c r="N2078"/>
      <c r="AW2078"/>
      <c r="AX2078"/>
      <c r="AY2078"/>
    </row>
    <row r="2079" spans="11:51">
      <c r="K2079"/>
      <c r="M2079"/>
      <c r="N2079"/>
      <c r="AW2079"/>
      <c r="AX2079"/>
      <c r="AY2079"/>
    </row>
    <row r="2080" spans="11:51">
      <c r="K2080"/>
      <c r="M2080"/>
      <c r="N2080"/>
      <c r="AW2080"/>
      <c r="AX2080"/>
      <c r="AY2080"/>
    </row>
    <row r="2081" spans="11:51">
      <c r="K2081"/>
      <c r="M2081"/>
      <c r="N2081"/>
      <c r="AW2081"/>
      <c r="AX2081"/>
      <c r="AY2081"/>
    </row>
    <row r="2082" spans="11:51">
      <c r="K2082"/>
      <c r="M2082"/>
      <c r="N2082"/>
      <c r="AW2082"/>
      <c r="AX2082"/>
      <c r="AY2082"/>
    </row>
    <row r="2083" spans="11:51">
      <c r="K2083"/>
      <c r="M2083"/>
      <c r="N2083"/>
      <c r="AW2083"/>
      <c r="AX2083"/>
      <c r="AY2083"/>
    </row>
    <row r="2084" spans="11:51">
      <c r="K2084"/>
      <c r="M2084"/>
      <c r="N2084"/>
      <c r="AW2084"/>
      <c r="AX2084"/>
      <c r="AY2084"/>
    </row>
    <row r="2085" spans="11:51">
      <c r="K2085"/>
      <c r="M2085"/>
      <c r="N2085"/>
      <c r="AW2085"/>
      <c r="AX2085"/>
      <c r="AY2085"/>
    </row>
    <row r="2086" spans="11:51">
      <c r="K2086"/>
      <c r="M2086"/>
      <c r="N2086"/>
      <c r="AW2086"/>
      <c r="AX2086"/>
      <c r="AY2086"/>
    </row>
    <row r="2087" spans="11:51">
      <c r="K2087"/>
      <c r="M2087"/>
      <c r="N2087"/>
      <c r="AW2087"/>
      <c r="AX2087"/>
      <c r="AY2087"/>
    </row>
    <row r="2088" spans="11:51">
      <c r="K2088"/>
      <c r="M2088"/>
      <c r="N2088"/>
      <c r="AW2088"/>
      <c r="AX2088"/>
      <c r="AY2088"/>
    </row>
    <row r="2089" spans="11:51">
      <c r="K2089"/>
      <c r="M2089"/>
      <c r="N2089"/>
      <c r="AW2089"/>
      <c r="AX2089"/>
      <c r="AY2089"/>
    </row>
    <row r="2090" spans="11:51">
      <c r="K2090"/>
      <c r="M2090"/>
      <c r="N2090"/>
      <c r="AW2090"/>
      <c r="AX2090"/>
      <c r="AY2090"/>
    </row>
    <row r="2091" spans="11:51">
      <c r="K2091"/>
      <c r="M2091"/>
      <c r="N2091"/>
      <c r="AW2091"/>
      <c r="AX2091"/>
      <c r="AY2091"/>
    </row>
    <row r="2092" spans="11:51">
      <c r="K2092"/>
      <c r="M2092"/>
      <c r="N2092"/>
      <c r="AW2092"/>
      <c r="AX2092"/>
      <c r="AY2092"/>
    </row>
    <row r="2093" spans="11:51">
      <c r="K2093"/>
      <c r="M2093"/>
      <c r="N2093"/>
      <c r="AW2093"/>
      <c r="AX2093"/>
      <c r="AY2093"/>
    </row>
    <row r="2094" spans="11:51">
      <c r="K2094"/>
      <c r="M2094"/>
      <c r="N2094"/>
      <c r="AW2094"/>
      <c r="AX2094"/>
      <c r="AY2094"/>
    </row>
    <row r="2095" spans="11:51">
      <c r="K2095"/>
      <c r="M2095"/>
      <c r="N2095"/>
      <c r="AW2095"/>
      <c r="AX2095"/>
      <c r="AY2095"/>
    </row>
    <row r="2096" spans="11:51">
      <c r="K2096"/>
      <c r="M2096"/>
      <c r="N2096"/>
      <c r="AW2096"/>
      <c r="AX2096"/>
      <c r="AY2096"/>
    </row>
    <row r="2097" spans="11:51">
      <c r="K2097"/>
      <c r="M2097"/>
      <c r="N2097"/>
      <c r="AW2097"/>
      <c r="AX2097"/>
      <c r="AY2097"/>
    </row>
    <row r="2098" spans="11:51">
      <c r="K2098"/>
      <c r="M2098"/>
      <c r="N2098"/>
      <c r="AW2098"/>
      <c r="AX2098"/>
      <c r="AY2098"/>
    </row>
    <row r="2099" spans="11:51">
      <c r="K2099"/>
      <c r="M2099"/>
      <c r="N2099"/>
      <c r="AW2099"/>
      <c r="AX2099"/>
      <c r="AY2099"/>
    </row>
    <row r="2100" spans="11:51">
      <c r="K2100"/>
      <c r="M2100"/>
      <c r="N2100"/>
      <c r="AW2100"/>
      <c r="AX2100"/>
      <c r="AY2100"/>
    </row>
    <row r="2101" spans="11:51">
      <c r="K2101"/>
      <c r="M2101"/>
      <c r="N2101"/>
      <c r="AW2101"/>
      <c r="AX2101"/>
      <c r="AY2101"/>
    </row>
    <row r="2102" spans="11:51">
      <c r="K2102"/>
      <c r="M2102"/>
      <c r="N2102"/>
      <c r="AW2102"/>
      <c r="AX2102"/>
      <c r="AY2102"/>
    </row>
    <row r="2103" spans="11:51">
      <c r="K2103"/>
      <c r="M2103"/>
      <c r="N2103"/>
      <c r="AW2103"/>
      <c r="AX2103"/>
      <c r="AY2103"/>
    </row>
    <row r="2104" spans="11:51">
      <c r="K2104"/>
      <c r="M2104"/>
      <c r="N2104"/>
      <c r="AW2104"/>
      <c r="AX2104"/>
      <c r="AY2104"/>
    </row>
    <row r="2105" spans="11:51">
      <c r="K2105"/>
      <c r="M2105"/>
      <c r="N2105"/>
      <c r="AW2105"/>
      <c r="AX2105"/>
      <c r="AY2105"/>
    </row>
    <row r="2106" spans="11:51">
      <c r="K2106"/>
      <c r="M2106"/>
      <c r="N2106"/>
      <c r="AW2106"/>
      <c r="AX2106"/>
      <c r="AY2106"/>
    </row>
    <row r="2107" spans="11:51">
      <c r="K2107"/>
      <c r="M2107"/>
      <c r="N2107"/>
      <c r="AW2107"/>
      <c r="AX2107"/>
      <c r="AY2107"/>
    </row>
    <row r="2108" spans="11:51">
      <c r="K2108"/>
      <c r="M2108"/>
      <c r="N2108"/>
      <c r="AW2108"/>
      <c r="AX2108"/>
      <c r="AY2108"/>
    </row>
    <row r="2109" spans="11:51">
      <c r="K2109"/>
      <c r="M2109"/>
      <c r="N2109"/>
      <c r="AW2109"/>
      <c r="AX2109"/>
      <c r="AY2109"/>
    </row>
    <row r="2110" spans="11:51">
      <c r="K2110"/>
      <c r="M2110"/>
      <c r="N2110"/>
      <c r="AW2110"/>
      <c r="AX2110"/>
      <c r="AY2110"/>
    </row>
    <row r="2111" spans="11:51">
      <c r="K2111"/>
      <c r="M2111"/>
      <c r="N2111"/>
      <c r="AW2111"/>
      <c r="AX2111"/>
      <c r="AY2111"/>
    </row>
    <row r="2112" spans="11:51">
      <c r="K2112"/>
      <c r="M2112"/>
      <c r="N2112"/>
      <c r="AW2112"/>
      <c r="AX2112"/>
      <c r="AY2112"/>
    </row>
    <row r="2113" spans="11:51">
      <c r="K2113"/>
      <c r="M2113"/>
      <c r="N2113"/>
      <c r="AW2113"/>
      <c r="AX2113"/>
      <c r="AY2113"/>
    </row>
    <row r="2114" spans="11:51">
      <c r="K2114"/>
      <c r="M2114"/>
      <c r="N2114"/>
      <c r="AW2114"/>
      <c r="AX2114"/>
      <c r="AY2114"/>
    </row>
    <row r="2115" spans="11:51">
      <c r="K2115"/>
      <c r="M2115"/>
      <c r="N2115"/>
      <c r="AW2115"/>
      <c r="AX2115"/>
      <c r="AY2115"/>
    </row>
    <row r="2116" spans="11:51">
      <c r="K2116"/>
      <c r="M2116"/>
      <c r="N2116"/>
      <c r="AW2116"/>
      <c r="AX2116"/>
      <c r="AY2116"/>
    </row>
    <row r="2117" spans="11:51">
      <c r="K2117"/>
      <c r="M2117"/>
      <c r="N2117"/>
      <c r="AW2117"/>
      <c r="AX2117"/>
      <c r="AY2117"/>
    </row>
    <row r="2118" spans="11:51">
      <c r="K2118"/>
      <c r="M2118"/>
      <c r="N2118"/>
      <c r="AW2118"/>
      <c r="AX2118"/>
      <c r="AY2118"/>
    </row>
    <row r="2119" spans="11:51">
      <c r="K2119"/>
      <c r="M2119"/>
      <c r="N2119"/>
      <c r="AW2119"/>
      <c r="AX2119"/>
      <c r="AY2119"/>
    </row>
    <row r="2120" spans="11:51">
      <c r="K2120"/>
      <c r="M2120"/>
      <c r="N2120"/>
      <c r="AW2120"/>
      <c r="AX2120"/>
      <c r="AY2120"/>
    </row>
    <row r="2121" spans="11:51">
      <c r="K2121"/>
      <c r="M2121"/>
      <c r="N2121"/>
      <c r="AW2121"/>
      <c r="AX2121"/>
      <c r="AY2121"/>
    </row>
    <row r="2122" spans="11:51">
      <c r="K2122"/>
      <c r="M2122"/>
      <c r="N2122"/>
      <c r="AW2122"/>
      <c r="AX2122"/>
      <c r="AY2122"/>
    </row>
    <row r="2123" spans="11:51">
      <c r="K2123"/>
      <c r="M2123"/>
      <c r="N2123"/>
      <c r="AW2123"/>
      <c r="AX2123"/>
      <c r="AY2123"/>
    </row>
    <row r="2124" spans="11:51">
      <c r="K2124"/>
      <c r="M2124"/>
      <c r="N2124"/>
      <c r="AW2124"/>
      <c r="AX2124"/>
      <c r="AY2124"/>
    </row>
    <row r="2125" spans="11:51">
      <c r="K2125"/>
      <c r="M2125"/>
      <c r="N2125"/>
      <c r="AW2125"/>
      <c r="AX2125"/>
      <c r="AY2125"/>
    </row>
    <row r="2126" spans="11:51">
      <c r="K2126"/>
      <c r="M2126"/>
      <c r="N2126"/>
      <c r="AW2126"/>
      <c r="AX2126"/>
      <c r="AY2126"/>
    </row>
    <row r="2127" spans="11:51">
      <c r="K2127"/>
      <c r="M2127"/>
      <c r="N2127"/>
      <c r="AW2127"/>
      <c r="AX2127"/>
      <c r="AY2127"/>
    </row>
    <row r="2128" spans="11:51">
      <c r="K2128"/>
      <c r="M2128"/>
      <c r="N2128"/>
      <c r="AW2128"/>
      <c r="AX2128"/>
      <c r="AY2128"/>
    </row>
    <row r="2129" spans="11:51">
      <c r="K2129"/>
      <c r="M2129"/>
      <c r="N2129"/>
      <c r="AW2129"/>
      <c r="AX2129"/>
      <c r="AY2129"/>
    </row>
    <row r="2130" spans="11:51">
      <c r="K2130"/>
      <c r="M2130"/>
      <c r="N2130"/>
      <c r="AW2130"/>
      <c r="AX2130"/>
      <c r="AY2130"/>
    </row>
    <row r="2131" spans="11:51">
      <c r="K2131"/>
      <c r="M2131"/>
      <c r="N2131"/>
      <c r="AW2131"/>
      <c r="AX2131"/>
      <c r="AY2131"/>
    </row>
    <row r="2132" spans="11:51">
      <c r="K2132"/>
      <c r="M2132"/>
      <c r="N2132"/>
      <c r="AW2132"/>
      <c r="AX2132"/>
      <c r="AY2132"/>
    </row>
    <row r="2133" spans="11:51">
      <c r="K2133"/>
      <c r="M2133"/>
      <c r="N2133"/>
      <c r="AW2133"/>
      <c r="AX2133"/>
      <c r="AY2133"/>
    </row>
    <row r="2134" spans="11:51">
      <c r="K2134"/>
      <c r="M2134"/>
      <c r="N2134"/>
      <c r="AW2134"/>
      <c r="AX2134"/>
      <c r="AY2134"/>
    </row>
    <row r="2135" spans="11:51">
      <c r="K2135"/>
      <c r="M2135"/>
      <c r="N2135"/>
      <c r="AW2135"/>
      <c r="AX2135"/>
      <c r="AY2135"/>
    </row>
    <row r="2136" spans="11:51">
      <c r="K2136"/>
      <c r="M2136"/>
      <c r="N2136"/>
      <c r="AW2136"/>
      <c r="AX2136"/>
      <c r="AY2136"/>
    </row>
    <row r="2137" spans="11:51">
      <c r="K2137"/>
      <c r="M2137"/>
      <c r="N2137"/>
      <c r="AW2137"/>
      <c r="AX2137"/>
      <c r="AY2137"/>
    </row>
    <row r="2138" spans="11:51">
      <c r="K2138"/>
      <c r="M2138"/>
      <c r="N2138"/>
      <c r="AW2138"/>
      <c r="AX2138"/>
      <c r="AY2138"/>
    </row>
    <row r="2139" spans="11:51">
      <c r="K2139"/>
      <c r="M2139"/>
      <c r="N2139"/>
      <c r="AW2139"/>
      <c r="AX2139"/>
      <c r="AY2139"/>
    </row>
    <row r="2140" spans="11:51">
      <c r="K2140"/>
      <c r="M2140"/>
      <c r="N2140"/>
      <c r="AW2140"/>
      <c r="AX2140"/>
      <c r="AY2140"/>
    </row>
    <row r="2141" spans="11:51">
      <c r="K2141"/>
      <c r="M2141"/>
      <c r="N2141"/>
      <c r="AW2141"/>
      <c r="AX2141"/>
      <c r="AY2141"/>
    </row>
    <row r="2142" spans="11:51">
      <c r="K2142"/>
      <c r="M2142"/>
      <c r="N2142"/>
      <c r="AW2142"/>
      <c r="AX2142"/>
      <c r="AY2142"/>
    </row>
    <row r="2143" spans="11:51">
      <c r="K2143"/>
      <c r="M2143"/>
      <c r="N2143"/>
      <c r="AW2143"/>
      <c r="AX2143"/>
      <c r="AY2143"/>
    </row>
    <row r="2144" spans="11:51">
      <c r="K2144"/>
      <c r="M2144"/>
      <c r="N2144"/>
      <c r="AW2144"/>
      <c r="AX2144"/>
      <c r="AY2144"/>
    </row>
    <row r="2145" spans="11:51">
      <c r="K2145"/>
      <c r="M2145"/>
      <c r="N2145"/>
      <c r="AW2145"/>
      <c r="AX2145"/>
      <c r="AY2145"/>
    </row>
    <row r="2146" spans="11:51">
      <c r="K2146"/>
      <c r="M2146"/>
      <c r="N2146"/>
      <c r="AW2146"/>
      <c r="AX2146"/>
      <c r="AY2146"/>
    </row>
    <row r="2147" spans="11:51">
      <c r="K2147"/>
      <c r="M2147"/>
      <c r="N2147"/>
      <c r="AW2147"/>
      <c r="AX2147"/>
      <c r="AY2147"/>
    </row>
    <row r="2148" spans="11:51">
      <c r="K2148"/>
      <c r="M2148"/>
      <c r="N2148"/>
      <c r="AW2148"/>
      <c r="AX2148"/>
      <c r="AY2148"/>
    </row>
    <row r="2149" spans="11:51">
      <c r="K2149"/>
      <c r="M2149"/>
      <c r="N2149"/>
      <c r="AW2149"/>
      <c r="AX2149"/>
      <c r="AY2149"/>
    </row>
    <row r="2150" spans="11:51">
      <c r="K2150"/>
      <c r="M2150"/>
      <c r="N2150"/>
      <c r="AW2150"/>
      <c r="AX2150"/>
      <c r="AY2150"/>
    </row>
    <row r="2151" spans="11:51">
      <c r="K2151"/>
      <c r="M2151"/>
      <c r="N2151"/>
      <c r="AW2151"/>
      <c r="AX2151"/>
      <c r="AY2151"/>
    </row>
    <row r="2152" spans="11:51">
      <c r="K2152"/>
      <c r="M2152"/>
      <c r="N2152"/>
      <c r="AW2152"/>
      <c r="AX2152"/>
      <c r="AY2152"/>
    </row>
    <row r="2153" spans="11:51">
      <c r="K2153"/>
      <c r="M2153"/>
      <c r="N2153"/>
      <c r="AW2153"/>
      <c r="AX2153"/>
      <c r="AY2153"/>
    </row>
    <row r="2154" spans="11:51">
      <c r="K2154"/>
      <c r="M2154"/>
      <c r="N2154"/>
      <c r="AW2154"/>
      <c r="AX2154"/>
      <c r="AY2154"/>
    </row>
    <row r="2155" spans="11:51">
      <c r="K2155"/>
      <c r="M2155"/>
      <c r="N2155"/>
      <c r="AW2155"/>
      <c r="AX2155"/>
      <c r="AY2155"/>
    </row>
    <row r="2156" spans="11:51">
      <c r="K2156"/>
      <c r="M2156"/>
      <c r="N2156"/>
      <c r="AW2156"/>
      <c r="AX2156"/>
      <c r="AY2156"/>
    </row>
    <row r="2157" spans="11:51">
      <c r="K2157"/>
      <c r="M2157"/>
      <c r="N2157"/>
      <c r="AW2157"/>
      <c r="AX2157"/>
      <c r="AY2157"/>
    </row>
    <row r="2158" spans="11:51">
      <c r="K2158"/>
      <c r="M2158"/>
      <c r="N2158"/>
      <c r="AW2158"/>
      <c r="AX2158"/>
      <c r="AY2158"/>
    </row>
    <row r="2159" spans="11:51">
      <c r="K2159"/>
      <c r="M2159"/>
      <c r="N2159"/>
      <c r="AW2159"/>
      <c r="AX2159"/>
      <c r="AY2159"/>
    </row>
    <row r="2160" spans="11:51">
      <c r="K2160"/>
      <c r="M2160"/>
      <c r="N2160"/>
      <c r="AW2160"/>
      <c r="AX2160"/>
      <c r="AY2160"/>
    </row>
    <row r="2161" spans="11:51">
      <c r="K2161"/>
      <c r="M2161"/>
      <c r="N2161"/>
      <c r="AW2161"/>
      <c r="AX2161"/>
      <c r="AY2161"/>
    </row>
    <row r="2162" spans="11:51">
      <c r="K2162"/>
      <c r="M2162"/>
      <c r="N2162"/>
      <c r="AW2162"/>
      <c r="AX2162"/>
      <c r="AY2162"/>
    </row>
    <row r="2163" spans="11:51">
      <c r="K2163"/>
      <c r="M2163"/>
      <c r="N2163"/>
      <c r="AW2163"/>
      <c r="AX2163"/>
      <c r="AY2163"/>
    </row>
    <row r="2164" spans="11:51">
      <c r="K2164"/>
      <c r="M2164"/>
      <c r="N2164"/>
      <c r="AW2164"/>
      <c r="AX2164"/>
      <c r="AY2164"/>
    </row>
    <row r="2165" spans="11:51">
      <c r="K2165"/>
      <c r="M2165"/>
      <c r="N2165"/>
      <c r="AW2165"/>
      <c r="AX2165"/>
      <c r="AY2165"/>
    </row>
    <row r="2166" spans="11:51">
      <c r="K2166"/>
      <c r="M2166"/>
      <c r="N2166"/>
      <c r="AW2166"/>
      <c r="AX2166"/>
      <c r="AY2166"/>
    </row>
    <row r="2167" spans="11:51">
      <c r="K2167"/>
      <c r="M2167"/>
      <c r="N2167"/>
      <c r="AW2167"/>
      <c r="AX2167"/>
      <c r="AY2167"/>
    </row>
    <row r="2168" spans="11:51">
      <c r="K2168"/>
      <c r="M2168"/>
      <c r="N2168"/>
      <c r="AW2168"/>
      <c r="AX2168"/>
      <c r="AY2168"/>
    </row>
    <row r="2169" spans="11:51">
      <c r="K2169"/>
      <c r="M2169"/>
      <c r="N2169"/>
      <c r="AW2169"/>
      <c r="AX2169"/>
      <c r="AY2169"/>
    </row>
    <row r="2170" spans="11:51">
      <c r="K2170"/>
      <c r="M2170"/>
      <c r="N2170"/>
      <c r="AW2170"/>
      <c r="AX2170"/>
      <c r="AY2170"/>
    </row>
    <row r="2171" spans="11:51">
      <c r="K2171"/>
      <c r="M2171"/>
      <c r="N2171"/>
      <c r="AW2171"/>
      <c r="AX2171"/>
      <c r="AY2171"/>
    </row>
    <row r="2172" spans="11:51">
      <c r="K2172"/>
      <c r="M2172"/>
      <c r="N2172"/>
      <c r="AW2172"/>
      <c r="AX2172"/>
      <c r="AY2172"/>
    </row>
    <row r="2173" spans="11:51">
      <c r="K2173"/>
      <c r="M2173"/>
      <c r="N2173"/>
      <c r="AW2173"/>
      <c r="AX2173"/>
      <c r="AY2173"/>
    </row>
    <row r="2174" spans="11:51">
      <c r="K2174"/>
      <c r="M2174"/>
      <c r="N2174"/>
      <c r="AW2174"/>
      <c r="AX2174"/>
      <c r="AY2174"/>
    </row>
    <row r="2175" spans="11:51">
      <c r="K2175"/>
      <c r="M2175"/>
      <c r="N2175"/>
      <c r="AW2175"/>
      <c r="AX2175"/>
      <c r="AY2175"/>
    </row>
    <row r="2176" spans="11:51">
      <c r="K2176"/>
      <c r="M2176"/>
      <c r="N2176"/>
      <c r="AW2176"/>
      <c r="AX2176"/>
      <c r="AY2176"/>
    </row>
    <row r="2177" spans="11:51">
      <c r="K2177"/>
      <c r="M2177"/>
      <c r="N2177"/>
      <c r="AW2177"/>
      <c r="AX2177"/>
      <c r="AY2177"/>
    </row>
    <row r="2178" spans="11:51">
      <c r="K2178"/>
      <c r="M2178"/>
      <c r="N2178"/>
      <c r="AW2178"/>
      <c r="AX2178"/>
      <c r="AY2178"/>
    </row>
    <row r="2179" spans="11:51">
      <c r="K2179"/>
      <c r="M2179"/>
      <c r="N2179"/>
      <c r="AW2179"/>
      <c r="AX2179"/>
      <c r="AY2179"/>
    </row>
    <row r="2180" spans="11:51">
      <c r="K2180"/>
      <c r="M2180"/>
      <c r="N2180"/>
      <c r="AW2180"/>
      <c r="AX2180"/>
      <c r="AY2180"/>
    </row>
    <row r="2181" spans="11:51">
      <c r="K2181"/>
      <c r="M2181"/>
      <c r="N2181"/>
      <c r="AW2181"/>
      <c r="AX2181"/>
      <c r="AY2181"/>
    </row>
    <row r="2182" spans="11:51">
      <c r="K2182"/>
      <c r="M2182"/>
      <c r="N2182"/>
      <c r="AW2182"/>
      <c r="AX2182"/>
      <c r="AY2182"/>
    </row>
    <row r="2183" spans="11:51">
      <c r="K2183"/>
      <c r="M2183"/>
      <c r="N2183"/>
      <c r="AW2183"/>
      <c r="AX2183"/>
      <c r="AY2183"/>
    </row>
    <row r="2184" spans="11:51">
      <c r="K2184"/>
      <c r="M2184"/>
      <c r="N2184"/>
      <c r="AW2184"/>
      <c r="AX2184"/>
      <c r="AY2184"/>
    </row>
    <row r="2185" spans="11:51">
      <c r="K2185"/>
      <c r="M2185"/>
      <c r="N2185"/>
      <c r="AW2185"/>
      <c r="AX2185"/>
      <c r="AY2185"/>
    </row>
    <row r="2186" spans="11:51">
      <c r="K2186"/>
      <c r="M2186"/>
      <c r="N2186"/>
      <c r="AW2186"/>
      <c r="AX2186"/>
      <c r="AY2186"/>
    </row>
    <row r="2187" spans="11:51">
      <c r="K2187"/>
      <c r="M2187"/>
      <c r="N2187"/>
      <c r="AW2187"/>
      <c r="AX2187"/>
      <c r="AY2187"/>
    </row>
    <row r="2188" spans="11:51">
      <c r="K2188"/>
      <c r="M2188"/>
      <c r="N2188"/>
      <c r="AW2188"/>
      <c r="AX2188"/>
      <c r="AY2188"/>
    </row>
    <row r="2189" spans="11:51">
      <c r="K2189"/>
      <c r="M2189"/>
      <c r="N2189"/>
      <c r="AW2189"/>
      <c r="AX2189"/>
      <c r="AY2189"/>
    </row>
    <row r="2190" spans="11:51">
      <c r="K2190"/>
      <c r="M2190"/>
      <c r="N2190"/>
      <c r="AW2190"/>
      <c r="AX2190"/>
      <c r="AY2190"/>
    </row>
    <row r="2191" spans="11:51">
      <c r="K2191"/>
      <c r="M2191"/>
      <c r="N2191"/>
      <c r="AW2191"/>
      <c r="AX2191"/>
      <c r="AY2191"/>
    </row>
    <row r="2192" spans="11:51">
      <c r="K2192"/>
      <c r="M2192"/>
      <c r="N2192"/>
      <c r="AW2192"/>
      <c r="AX2192"/>
      <c r="AY2192"/>
    </row>
    <row r="2193" spans="11:51">
      <c r="K2193"/>
      <c r="M2193"/>
      <c r="N2193"/>
      <c r="AW2193"/>
      <c r="AX2193"/>
      <c r="AY2193"/>
    </row>
    <row r="2194" spans="11:51">
      <c r="K2194"/>
      <c r="M2194"/>
      <c r="N2194"/>
      <c r="AW2194"/>
      <c r="AX2194"/>
      <c r="AY2194"/>
    </row>
    <row r="2195" spans="11:51">
      <c r="K2195"/>
      <c r="M2195"/>
      <c r="N2195"/>
      <c r="AW2195"/>
      <c r="AX2195"/>
      <c r="AY2195"/>
    </row>
    <row r="2196" spans="11:51">
      <c r="K2196"/>
      <c r="M2196"/>
      <c r="N2196"/>
      <c r="AW2196"/>
      <c r="AX2196"/>
      <c r="AY2196"/>
    </row>
    <row r="2197" spans="11:51">
      <c r="K2197"/>
      <c r="M2197"/>
      <c r="N2197"/>
      <c r="AW2197"/>
      <c r="AX2197"/>
      <c r="AY2197"/>
    </row>
    <row r="2198" spans="11:51">
      <c r="K2198"/>
      <c r="M2198"/>
      <c r="N2198"/>
      <c r="AW2198"/>
      <c r="AX2198"/>
      <c r="AY2198"/>
    </row>
    <row r="2199" spans="11:51">
      <c r="K2199"/>
      <c r="M2199"/>
      <c r="N2199"/>
      <c r="AW2199"/>
      <c r="AX2199"/>
      <c r="AY2199"/>
    </row>
    <row r="2200" spans="11:51">
      <c r="K2200"/>
      <c r="M2200"/>
      <c r="N2200"/>
      <c r="AW2200"/>
      <c r="AX2200"/>
      <c r="AY2200"/>
    </row>
    <row r="2201" spans="11:51">
      <c r="K2201"/>
      <c r="M2201"/>
      <c r="N2201"/>
      <c r="AW2201"/>
      <c r="AX2201"/>
      <c r="AY2201"/>
    </row>
    <row r="2202" spans="11:51">
      <c r="K2202"/>
      <c r="M2202"/>
      <c r="N2202"/>
      <c r="AW2202"/>
      <c r="AX2202"/>
      <c r="AY2202"/>
    </row>
    <row r="2203" spans="11:51">
      <c r="K2203"/>
      <c r="M2203"/>
      <c r="N2203"/>
      <c r="AW2203"/>
      <c r="AX2203"/>
      <c r="AY2203"/>
    </row>
    <row r="2204" spans="11:51">
      <c r="K2204"/>
      <c r="M2204"/>
      <c r="N2204"/>
      <c r="AW2204"/>
      <c r="AX2204"/>
      <c r="AY2204"/>
    </row>
    <row r="2205" spans="11:51">
      <c r="K2205"/>
      <c r="M2205"/>
      <c r="N2205"/>
      <c r="AW2205"/>
      <c r="AX2205"/>
      <c r="AY2205"/>
    </row>
    <row r="2206" spans="11:51">
      <c r="K2206"/>
      <c r="M2206"/>
      <c r="N2206"/>
      <c r="AW2206"/>
      <c r="AX2206"/>
      <c r="AY2206"/>
    </row>
    <row r="2207" spans="11:51">
      <c r="K2207"/>
      <c r="M2207"/>
      <c r="N2207"/>
      <c r="AW2207"/>
      <c r="AX2207"/>
      <c r="AY2207"/>
    </row>
    <row r="2208" spans="11:51">
      <c r="K2208"/>
      <c r="M2208"/>
      <c r="N2208"/>
      <c r="AW2208"/>
      <c r="AX2208"/>
      <c r="AY2208"/>
    </row>
    <row r="2209" spans="11:51">
      <c r="K2209"/>
      <c r="M2209"/>
      <c r="N2209"/>
      <c r="AW2209"/>
      <c r="AX2209"/>
      <c r="AY2209"/>
    </row>
    <row r="2210" spans="11:51">
      <c r="K2210"/>
      <c r="M2210"/>
      <c r="N2210"/>
      <c r="AW2210"/>
      <c r="AX2210"/>
      <c r="AY2210"/>
    </row>
    <row r="2211" spans="11:51">
      <c r="K2211"/>
      <c r="M2211"/>
      <c r="N2211"/>
      <c r="AW2211"/>
      <c r="AX2211"/>
      <c r="AY2211"/>
    </row>
    <row r="2212" spans="11:51">
      <c r="K2212"/>
      <c r="M2212"/>
      <c r="N2212"/>
      <c r="AW2212"/>
      <c r="AX2212"/>
      <c r="AY2212"/>
    </row>
    <row r="2213" spans="11:51">
      <c r="K2213"/>
      <c r="M2213"/>
      <c r="N2213"/>
      <c r="AW2213"/>
      <c r="AX2213"/>
      <c r="AY2213"/>
    </row>
    <row r="2214" spans="11:51">
      <c r="K2214"/>
      <c r="M2214"/>
      <c r="N2214"/>
      <c r="AW2214"/>
      <c r="AX2214"/>
      <c r="AY2214"/>
    </row>
    <row r="2215" spans="11:51">
      <c r="K2215"/>
      <c r="M2215"/>
      <c r="N2215"/>
      <c r="AW2215"/>
      <c r="AX2215"/>
      <c r="AY2215"/>
    </row>
    <row r="2216" spans="11:51">
      <c r="K2216"/>
      <c r="M2216"/>
      <c r="N2216"/>
      <c r="AW2216"/>
      <c r="AX2216"/>
      <c r="AY2216"/>
    </row>
    <row r="2217" spans="11:51">
      <c r="K2217"/>
      <c r="M2217"/>
      <c r="N2217"/>
      <c r="AW2217"/>
      <c r="AX2217"/>
      <c r="AY2217"/>
    </row>
    <row r="2218" spans="11:51">
      <c r="K2218"/>
      <c r="M2218"/>
      <c r="N2218"/>
      <c r="AW2218"/>
      <c r="AX2218"/>
      <c r="AY2218"/>
    </row>
    <row r="2219" spans="11:51">
      <c r="K2219"/>
      <c r="M2219"/>
      <c r="N2219"/>
      <c r="AW2219"/>
      <c r="AX2219"/>
      <c r="AY2219"/>
    </row>
    <row r="2220" spans="11:51">
      <c r="K2220"/>
      <c r="M2220"/>
      <c r="N2220"/>
      <c r="AW2220"/>
      <c r="AX2220"/>
      <c r="AY2220"/>
    </row>
    <row r="2221" spans="11:51">
      <c r="K2221"/>
      <c r="M2221"/>
      <c r="N2221"/>
      <c r="AW2221"/>
      <c r="AX2221"/>
      <c r="AY2221"/>
    </row>
    <row r="2222" spans="11:51">
      <c r="K2222"/>
      <c r="M2222"/>
      <c r="N2222"/>
      <c r="AW2222"/>
      <c r="AX2222"/>
      <c r="AY2222"/>
    </row>
    <row r="2223" spans="11:51">
      <c r="K2223"/>
      <c r="M2223"/>
      <c r="N2223"/>
      <c r="AW2223"/>
      <c r="AX2223"/>
      <c r="AY2223"/>
    </row>
    <row r="2224" spans="11:51">
      <c r="K2224"/>
      <c r="M2224"/>
      <c r="N2224"/>
      <c r="AW2224"/>
      <c r="AX2224"/>
      <c r="AY2224"/>
    </row>
    <row r="2225" spans="11:51">
      <c r="K2225"/>
      <c r="M2225"/>
      <c r="N2225"/>
      <c r="AW2225"/>
      <c r="AX2225"/>
      <c r="AY2225"/>
    </row>
    <row r="2226" spans="11:51">
      <c r="K2226"/>
      <c r="M2226"/>
      <c r="N2226"/>
      <c r="AW2226"/>
      <c r="AX2226"/>
      <c r="AY2226"/>
    </row>
    <row r="2227" spans="11:51">
      <c r="K2227"/>
      <c r="M2227"/>
      <c r="N2227"/>
      <c r="AW2227"/>
      <c r="AX2227"/>
      <c r="AY2227"/>
    </row>
    <row r="2228" spans="11:51">
      <c r="K2228"/>
      <c r="M2228"/>
      <c r="N2228"/>
      <c r="AW2228"/>
      <c r="AX2228"/>
      <c r="AY2228"/>
    </row>
    <row r="2229" spans="11:51">
      <c r="K2229"/>
      <c r="M2229"/>
      <c r="N2229"/>
      <c r="AW2229"/>
      <c r="AX2229"/>
      <c r="AY2229"/>
    </row>
    <row r="2230" spans="11:51">
      <c r="K2230"/>
      <c r="M2230"/>
      <c r="N2230"/>
      <c r="AW2230"/>
      <c r="AX2230"/>
      <c r="AY2230"/>
    </row>
    <row r="2231" spans="11:51">
      <c r="K2231"/>
      <c r="M2231"/>
      <c r="N2231"/>
      <c r="AW2231"/>
      <c r="AX2231"/>
      <c r="AY2231"/>
    </row>
    <row r="2232" spans="11:51">
      <c r="K2232"/>
      <c r="M2232"/>
      <c r="N2232"/>
      <c r="AW2232"/>
      <c r="AX2232"/>
      <c r="AY2232"/>
    </row>
    <row r="2233" spans="11:51">
      <c r="K2233"/>
      <c r="M2233"/>
      <c r="N2233"/>
      <c r="AW2233"/>
      <c r="AX2233"/>
      <c r="AY2233"/>
    </row>
    <row r="2234" spans="11:51">
      <c r="K2234"/>
      <c r="M2234"/>
      <c r="N2234"/>
      <c r="AW2234"/>
      <c r="AX2234"/>
      <c r="AY2234"/>
    </row>
    <row r="2235" spans="11:51">
      <c r="K2235"/>
      <c r="M2235"/>
      <c r="N2235"/>
      <c r="AW2235"/>
      <c r="AX2235"/>
      <c r="AY2235"/>
    </row>
    <row r="2236" spans="11:51">
      <c r="K2236"/>
      <c r="M2236"/>
      <c r="N2236"/>
      <c r="AW2236"/>
      <c r="AX2236"/>
      <c r="AY2236"/>
    </row>
    <row r="2237" spans="11:51">
      <c r="K2237"/>
      <c r="M2237"/>
      <c r="N2237"/>
      <c r="AW2237"/>
      <c r="AX2237"/>
      <c r="AY2237"/>
    </row>
    <row r="2238" spans="11:51">
      <c r="K2238"/>
      <c r="M2238"/>
      <c r="N2238"/>
      <c r="AW2238"/>
      <c r="AX2238"/>
      <c r="AY2238"/>
    </row>
    <row r="2239" spans="11:51">
      <c r="K2239"/>
      <c r="M2239"/>
      <c r="N2239"/>
      <c r="AW2239"/>
      <c r="AX2239"/>
      <c r="AY2239"/>
    </row>
    <row r="2240" spans="11:51">
      <c r="K2240"/>
      <c r="M2240"/>
      <c r="N2240"/>
      <c r="AW2240"/>
      <c r="AX2240"/>
      <c r="AY2240"/>
    </row>
    <row r="2241" spans="11:51">
      <c r="K2241"/>
      <c r="M2241"/>
      <c r="N2241"/>
      <c r="AW2241"/>
      <c r="AX2241"/>
      <c r="AY2241"/>
    </row>
    <row r="2242" spans="11:51">
      <c r="K2242"/>
      <c r="M2242"/>
      <c r="N2242"/>
      <c r="AW2242"/>
      <c r="AX2242"/>
      <c r="AY2242"/>
    </row>
    <row r="2243" spans="11:51">
      <c r="K2243"/>
      <c r="M2243"/>
      <c r="N2243"/>
      <c r="AW2243"/>
      <c r="AX2243"/>
      <c r="AY2243"/>
    </row>
    <row r="2244" spans="11:51">
      <c r="K2244"/>
      <c r="M2244"/>
      <c r="N2244"/>
      <c r="AW2244"/>
      <c r="AX2244"/>
      <c r="AY2244"/>
    </row>
    <row r="2245" spans="11:51">
      <c r="K2245"/>
      <c r="M2245"/>
      <c r="N2245"/>
      <c r="AW2245"/>
      <c r="AX2245"/>
      <c r="AY2245"/>
    </row>
    <row r="2246" spans="11:51">
      <c r="K2246"/>
      <c r="M2246"/>
      <c r="N2246"/>
      <c r="AW2246"/>
      <c r="AX2246"/>
      <c r="AY2246"/>
    </row>
    <row r="2247" spans="11:51">
      <c r="K2247"/>
      <c r="M2247"/>
      <c r="N2247"/>
      <c r="AW2247"/>
      <c r="AX2247"/>
      <c r="AY2247"/>
    </row>
    <row r="2248" spans="11:51">
      <c r="K2248"/>
      <c r="M2248"/>
      <c r="N2248"/>
      <c r="AW2248"/>
      <c r="AX2248"/>
      <c r="AY2248"/>
    </row>
    <row r="2249" spans="11:51">
      <c r="K2249"/>
      <c r="M2249"/>
      <c r="N2249"/>
      <c r="AW2249"/>
      <c r="AX2249"/>
      <c r="AY2249"/>
    </row>
    <row r="2250" spans="11:51">
      <c r="K2250"/>
      <c r="M2250"/>
      <c r="N2250"/>
      <c r="AW2250"/>
      <c r="AX2250"/>
      <c r="AY2250"/>
    </row>
    <row r="2251" spans="11:51">
      <c r="K2251"/>
      <c r="M2251"/>
      <c r="N2251"/>
      <c r="AW2251"/>
      <c r="AX2251"/>
      <c r="AY2251"/>
    </row>
    <row r="2252" spans="11:51">
      <c r="K2252"/>
      <c r="M2252"/>
      <c r="N2252"/>
      <c r="AW2252"/>
      <c r="AX2252"/>
      <c r="AY2252"/>
    </row>
    <row r="2253" spans="11:51">
      <c r="K2253"/>
      <c r="M2253"/>
      <c r="N2253"/>
      <c r="AW2253"/>
      <c r="AX2253"/>
      <c r="AY2253"/>
    </row>
    <row r="2254" spans="11:51">
      <c r="K2254"/>
      <c r="M2254"/>
      <c r="N2254"/>
      <c r="AW2254"/>
      <c r="AX2254"/>
      <c r="AY2254"/>
    </row>
    <row r="2255" spans="11:51">
      <c r="K2255"/>
      <c r="M2255"/>
      <c r="N2255"/>
      <c r="AW2255"/>
      <c r="AX2255"/>
      <c r="AY2255"/>
    </row>
    <row r="2256" spans="11:51">
      <c r="K2256"/>
      <c r="M2256"/>
      <c r="N2256"/>
      <c r="AW2256"/>
      <c r="AX2256"/>
      <c r="AY2256"/>
    </row>
    <row r="2257" spans="11:51">
      <c r="K2257"/>
      <c r="M2257"/>
      <c r="N2257"/>
      <c r="AW2257"/>
      <c r="AX2257"/>
      <c r="AY2257"/>
    </row>
    <row r="2258" spans="11:51">
      <c r="K2258"/>
      <c r="M2258"/>
      <c r="N2258"/>
      <c r="AW2258"/>
      <c r="AX2258"/>
      <c r="AY2258"/>
    </row>
    <row r="2259" spans="11:51">
      <c r="K2259"/>
      <c r="M2259"/>
      <c r="N2259"/>
      <c r="AW2259"/>
      <c r="AX2259"/>
      <c r="AY2259"/>
    </row>
    <row r="2260" spans="11:51">
      <c r="K2260"/>
      <c r="M2260"/>
      <c r="N2260"/>
      <c r="AW2260"/>
      <c r="AX2260"/>
      <c r="AY2260"/>
    </row>
    <row r="2261" spans="11:51">
      <c r="K2261"/>
      <c r="M2261"/>
      <c r="N2261"/>
      <c r="AW2261"/>
      <c r="AX2261"/>
      <c r="AY2261"/>
    </row>
    <row r="2262" spans="11:51">
      <c r="K2262"/>
      <c r="M2262"/>
      <c r="N2262"/>
      <c r="AW2262"/>
      <c r="AX2262"/>
      <c r="AY2262"/>
    </row>
    <row r="2263" spans="11:51">
      <c r="K2263"/>
      <c r="M2263"/>
      <c r="N2263"/>
      <c r="AW2263"/>
      <c r="AX2263"/>
      <c r="AY2263"/>
    </row>
    <row r="2264" spans="11:51">
      <c r="K2264"/>
      <c r="M2264"/>
      <c r="N2264"/>
      <c r="AW2264"/>
      <c r="AX2264"/>
      <c r="AY2264"/>
    </row>
    <row r="2265" spans="11:51">
      <c r="K2265"/>
      <c r="M2265"/>
      <c r="N2265"/>
      <c r="AW2265"/>
      <c r="AX2265"/>
      <c r="AY2265"/>
    </row>
    <row r="2266" spans="11:51">
      <c r="K2266"/>
      <c r="M2266"/>
      <c r="N2266"/>
      <c r="AW2266"/>
      <c r="AX2266"/>
      <c r="AY2266"/>
    </row>
    <row r="2267" spans="11:51">
      <c r="K2267"/>
      <c r="M2267"/>
      <c r="N2267"/>
      <c r="AW2267"/>
      <c r="AX2267"/>
      <c r="AY2267"/>
    </row>
    <row r="2268" spans="11:51">
      <c r="K2268"/>
      <c r="M2268"/>
      <c r="N2268"/>
      <c r="AW2268"/>
      <c r="AX2268"/>
      <c r="AY2268"/>
    </row>
    <row r="2269" spans="11:51">
      <c r="K2269"/>
      <c r="M2269"/>
      <c r="N2269"/>
      <c r="AW2269"/>
      <c r="AX2269"/>
      <c r="AY2269"/>
    </row>
    <row r="2270" spans="11:51">
      <c r="K2270"/>
      <c r="M2270"/>
      <c r="N2270"/>
      <c r="AW2270"/>
      <c r="AX2270"/>
      <c r="AY2270"/>
    </row>
    <row r="2271" spans="11:51">
      <c r="K2271"/>
      <c r="M2271"/>
      <c r="N2271"/>
      <c r="AW2271"/>
      <c r="AX2271"/>
      <c r="AY2271"/>
    </row>
    <row r="2272" spans="11:51">
      <c r="K2272"/>
      <c r="M2272"/>
      <c r="N2272"/>
      <c r="AW2272"/>
      <c r="AX2272"/>
      <c r="AY2272"/>
    </row>
    <row r="2273" spans="11:51">
      <c r="K2273"/>
      <c r="M2273"/>
      <c r="N2273"/>
      <c r="AW2273"/>
      <c r="AX2273"/>
      <c r="AY2273"/>
    </row>
    <row r="2274" spans="11:51">
      <c r="K2274"/>
      <c r="M2274"/>
      <c r="N2274"/>
      <c r="AW2274"/>
      <c r="AX2274"/>
      <c r="AY2274"/>
    </row>
    <row r="2275" spans="11:51">
      <c r="K2275"/>
      <c r="M2275"/>
      <c r="N2275"/>
      <c r="AW2275"/>
      <c r="AX2275"/>
      <c r="AY2275"/>
    </row>
    <row r="2276" spans="11:51">
      <c r="K2276"/>
      <c r="M2276"/>
      <c r="N2276"/>
      <c r="AW2276"/>
      <c r="AX2276"/>
      <c r="AY2276"/>
    </row>
    <row r="2277" spans="11:51">
      <c r="K2277"/>
      <c r="M2277"/>
      <c r="N2277"/>
      <c r="AW2277"/>
      <c r="AX2277"/>
      <c r="AY2277"/>
    </row>
    <row r="2278" spans="11:51">
      <c r="K2278"/>
      <c r="M2278"/>
      <c r="N2278"/>
      <c r="AW2278"/>
      <c r="AX2278"/>
      <c r="AY2278"/>
    </row>
    <row r="2279" spans="11:51">
      <c r="K2279"/>
      <c r="M2279"/>
      <c r="N2279"/>
      <c r="AW2279"/>
      <c r="AX2279"/>
      <c r="AY2279"/>
    </row>
    <row r="2280" spans="11:51">
      <c r="K2280"/>
      <c r="M2280"/>
      <c r="N2280"/>
      <c r="AW2280"/>
      <c r="AX2280"/>
      <c r="AY2280"/>
    </row>
    <row r="2281" spans="11:51">
      <c r="K2281"/>
      <c r="M2281"/>
      <c r="N2281"/>
      <c r="AW2281"/>
      <c r="AX2281"/>
      <c r="AY2281"/>
    </row>
    <row r="2282" spans="11:51">
      <c r="K2282"/>
      <c r="M2282"/>
      <c r="N2282"/>
      <c r="AW2282"/>
      <c r="AX2282"/>
      <c r="AY2282"/>
    </row>
    <row r="2283" spans="11:51">
      <c r="K2283"/>
      <c r="M2283"/>
      <c r="N2283"/>
      <c r="AW2283"/>
      <c r="AX2283"/>
      <c r="AY2283"/>
    </row>
    <row r="2284" spans="11:51">
      <c r="K2284"/>
      <c r="M2284"/>
      <c r="N2284"/>
      <c r="AW2284"/>
      <c r="AX2284"/>
      <c r="AY2284"/>
    </row>
    <row r="2285" spans="11:51">
      <c r="K2285"/>
      <c r="M2285"/>
      <c r="N2285"/>
      <c r="AW2285"/>
      <c r="AX2285"/>
      <c r="AY2285"/>
    </row>
    <row r="2286" spans="11:51">
      <c r="K2286"/>
      <c r="M2286"/>
      <c r="N2286"/>
      <c r="AW2286"/>
      <c r="AX2286"/>
      <c r="AY2286"/>
    </row>
    <row r="2287" spans="11:51">
      <c r="K2287"/>
      <c r="M2287"/>
      <c r="N2287"/>
      <c r="AW2287"/>
      <c r="AX2287"/>
      <c r="AY2287"/>
    </row>
    <row r="2288" spans="11:51">
      <c r="K2288"/>
      <c r="M2288"/>
      <c r="N2288"/>
      <c r="AW2288"/>
      <c r="AX2288"/>
      <c r="AY2288"/>
    </row>
    <row r="2289" spans="11:51">
      <c r="K2289"/>
      <c r="M2289"/>
      <c r="N2289"/>
      <c r="AW2289"/>
      <c r="AX2289"/>
      <c r="AY2289"/>
    </row>
    <row r="2290" spans="11:51">
      <c r="K2290"/>
      <c r="M2290"/>
      <c r="N2290"/>
      <c r="AW2290"/>
      <c r="AX2290"/>
      <c r="AY2290"/>
    </row>
    <row r="2291" spans="11:51">
      <c r="K2291"/>
      <c r="M2291"/>
      <c r="N2291"/>
      <c r="AW2291"/>
      <c r="AX2291"/>
      <c r="AY2291"/>
    </row>
    <row r="2292" spans="11:51">
      <c r="K2292"/>
      <c r="M2292"/>
      <c r="N2292"/>
      <c r="AW2292"/>
      <c r="AX2292"/>
      <c r="AY2292"/>
    </row>
    <row r="2293" spans="11:51">
      <c r="K2293"/>
      <c r="M2293"/>
      <c r="N2293"/>
      <c r="AW2293"/>
      <c r="AX2293"/>
      <c r="AY2293"/>
    </row>
    <row r="2294" spans="11:51">
      <c r="K2294"/>
      <c r="M2294"/>
      <c r="N2294"/>
      <c r="AW2294"/>
      <c r="AX2294"/>
      <c r="AY2294"/>
    </row>
    <row r="2295" spans="11:51">
      <c r="K2295"/>
      <c r="M2295"/>
      <c r="N2295"/>
      <c r="AW2295"/>
      <c r="AX2295"/>
      <c r="AY2295"/>
    </row>
    <row r="2296" spans="11:51">
      <c r="K2296"/>
      <c r="M2296"/>
      <c r="N2296"/>
      <c r="AW2296"/>
      <c r="AX2296"/>
      <c r="AY2296"/>
    </row>
    <row r="2297" spans="11:51">
      <c r="K2297"/>
      <c r="M2297"/>
      <c r="N2297"/>
      <c r="AW2297"/>
      <c r="AX2297"/>
      <c r="AY2297"/>
    </row>
    <row r="2298" spans="11:51">
      <c r="K2298"/>
      <c r="M2298"/>
      <c r="N2298"/>
      <c r="AW2298"/>
      <c r="AX2298"/>
      <c r="AY2298"/>
    </row>
    <row r="2299" spans="11:51">
      <c r="K2299"/>
      <c r="M2299"/>
      <c r="N2299"/>
      <c r="AW2299"/>
      <c r="AX2299"/>
      <c r="AY2299"/>
    </row>
    <row r="2300" spans="11:51">
      <c r="K2300"/>
      <c r="M2300"/>
      <c r="N2300"/>
      <c r="AW2300"/>
      <c r="AX2300"/>
      <c r="AY2300"/>
    </row>
    <row r="2301" spans="11:51">
      <c r="K2301"/>
      <c r="M2301"/>
      <c r="N2301"/>
      <c r="AW2301"/>
      <c r="AX2301"/>
      <c r="AY2301"/>
    </row>
    <row r="2302" spans="11:51">
      <c r="K2302"/>
      <c r="M2302"/>
      <c r="N2302"/>
      <c r="AW2302"/>
      <c r="AX2302"/>
      <c r="AY2302"/>
    </row>
    <row r="2303" spans="11:51">
      <c r="K2303"/>
      <c r="M2303"/>
      <c r="N2303"/>
      <c r="AW2303"/>
      <c r="AX2303"/>
      <c r="AY2303"/>
    </row>
    <row r="2304" spans="11:51">
      <c r="K2304"/>
      <c r="M2304"/>
      <c r="N2304"/>
      <c r="AW2304"/>
      <c r="AX2304"/>
      <c r="AY2304"/>
    </row>
    <row r="2305" spans="11:51">
      <c r="K2305"/>
      <c r="M2305"/>
      <c r="N2305"/>
      <c r="AW2305"/>
      <c r="AX2305"/>
      <c r="AY2305"/>
    </row>
    <row r="2306" spans="11:51">
      <c r="K2306"/>
      <c r="M2306"/>
      <c r="N2306"/>
      <c r="AW2306"/>
      <c r="AX2306"/>
      <c r="AY2306"/>
    </row>
    <row r="2307" spans="11:51">
      <c r="K2307"/>
      <c r="M2307"/>
      <c r="N2307"/>
      <c r="AW2307"/>
      <c r="AX2307"/>
      <c r="AY2307"/>
    </row>
    <row r="2308" spans="11:51">
      <c r="K2308"/>
      <c r="M2308"/>
      <c r="N2308"/>
      <c r="AW2308"/>
      <c r="AX2308"/>
      <c r="AY2308"/>
    </row>
    <row r="2309" spans="11:51">
      <c r="K2309"/>
      <c r="M2309"/>
      <c r="N2309"/>
      <c r="AW2309"/>
      <c r="AX2309"/>
      <c r="AY2309"/>
    </row>
    <row r="2310" spans="11:51">
      <c r="K2310"/>
      <c r="M2310"/>
      <c r="N2310"/>
      <c r="AW2310"/>
      <c r="AX2310"/>
      <c r="AY2310"/>
    </row>
    <row r="2311" spans="11:51">
      <c r="K2311"/>
      <c r="M2311"/>
      <c r="N2311"/>
      <c r="AW2311"/>
      <c r="AX2311"/>
      <c r="AY2311"/>
    </row>
    <row r="2312" spans="11:51">
      <c r="K2312"/>
      <c r="M2312"/>
      <c r="N2312"/>
      <c r="AW2312"/>
      <c r="AX2312"/>
      <c r="AY2312"/>
    </row>
    <row r="2313" spans="11:51">
      <c r="K2313"/>
      <c r="M2313"/>
      <c r="N2313"/>
      <c r="AW2313"/>
      <c r="AX2313"/>
      <c r="AY2313"/>
    </row>
    <row r="2314" spans="11:51">
      <c r="K2314"/>
      <c r="M2314"/>
      <c r="N2314"/>
      <c r="AW2314"/>
      <c r="AX2314"/>
      <c r="AY2314"/>
    </row>
    <row r="2315" spans="11:51">
      <c r="K2315"/>
      <c r="M2315"/>
      <c r="N2315"/>
      <c r="AW2315"/>
      <c r="AX2315"/>
      <c r="AY2315"/>
    </row>
    <row r="2316" spans="11:51">
      <c r="K2316"/>
      <c r="M2316"/>
      <c r="N2316"/>
      <c r="AW2316"/>
      <c r="AX2316"/>
      <c r="AY2316"/>
    </row>
    <row r="2317" spans="11:51">
      <c r="K2317"/>
      <c r="M2317"/>
      <c r="N2317"/>
      <c r="AW2317"/>
      <c r="AX2317"/>
      <c r="AY2317"/>
    </row>
    <row r="2318" spans="11:51">
      <c r="K2318"/>
      <c r="M2318"/>
      <c r="N2318"/>
      <c r="AW2318"/>
      <c r="AX2318"/>
      <c r="AY2318"/>
    </row>
    <row r="2319" spans="11:51">
      <c r="K2319"/>
      <c r="M2319"/>
      <c r="N2319"/>
      <c r="AW2319"/>
      <c r="AX2319"/>
      <c r="AY2319"/>
    </row>
    <row r="2320" spans="11:51">
      <c r="K2320"/>
      <c r="M2320"/>
      <c r="N2320"/>
      <c r="AW2320"/>
      <c r="AX2320"/>
      <c r="AY2320"/>
    </row>
    <row r="2321" spans="11:51">
      <c r="K2321"/>
      <c r="M2321"/>
      <c r="N2321"/>
      <c r="AW2321"/>
      <c r="AX2321"/>
      <c r="AY2321"/>
    </row>
    <row r="2322" spans="11:51">
      <c r="K2322"/>
      <c r="M2322"/>
      <c r="N2322"/>
      <c r="AW2322"/>
      <c r="AX2322"/>
      <c r="AY2322"/>
    </row>
    <row r="2323" spans="11:51">
      <c r="K2323"/>
      <c r="M2323"/>
      <c r="N2323"/>
      <c r="AW2323"/>
      <c r="AX2323"/>
      <c r="AY2323"/>
    </row>
    <row r="2324" spans="11:51">
      <c r="K2324"/>
      <c r="M2324"/>
      <c r="N2324"/>
      <c r="AW2324"/>
      <c r="AX2324"/>
      <c r="AY2324"/>
    </row>
    <row r="2325" spans="11:51">
      <c r="K2325"/>
      <c r="M2325"/>
      <c r="N2325"/>
      <c r="AW2325"/>
      <c r="AX2325"/>
      <c r="AY2325"/>
    </row>
    <row r="2326" spans="11:51">
      <c r="K2326"/>
      <c r="M2326"/>
      <c r="N2326"/>
      <c r="AW2326"/>
      <c r="AX2326"/>
      <c r="AY2326"/>
    </row>
    <row r="2327" spans="11:51">
      <c r="K2327"/>
      <c r="M2327"/>
      <c r="N2327"/>
      <c r="AW2327"/>
      <c r="AX2327"/>
      <c r="AY2327"/>
    </row>
    <row r="2328" spans="11:51">
      <c r="K2328"/>
      <c r="M2328"/>
      <c r="N2328"/>
      <c r="AW2328"/>
      <c r="AX2328"/>
      <c r="AY2328"/>
    </row>
    <row r="2329" spans="11:51">
      <c r="K2329"/>
      <c r="M2329"/>
      <c r="N2329"/>
      <c r="AW2329"/>
      <c r="AX2329"/>
      <c r="AY2329"/>
    </row>
    <row r="2330" spans="11:51">
      <c r="K2330"/>
      <c r="M2330"/>
      <c r="N2330"/>
      <c r="AW2330"/>
      <c r="AX2330"/>
      <c r="AY2330"/>
    </row>
    <row r="2331" spans="11:51">
      <c r="K2331"/>
      <c r="M2331"/>
      <c r="N2331"/>
      <c r="AW2331"/>
      <c r="AX2331"/>
      <c r="AY2331"/>
    </row>
    <row r="2332" spans="11:51">
      <c r="K2332"/>
      <c r="M2332"/>
      <c r="N2332"/>
      <c r="AW2332"/>
      <c r="AX2332"/>
      <c r="AY2332"/>
    </row>
    <row r="2333" spans="11:51">
      <c r="K2333"/>
      <c r="M2333"/>
      <c r="N2333"/>
      <c r="AW2333"/>
      <c r="AX2333"/>
      <c r="AY2333"/>
    </row>
    <row r="2334" spans="11:51">
      <c r="K2334"/>
      <c r="M2334"/>
      <c r="N2334"/>
      <c r="AW2334"/>
      <c r="AX2334"/>
      <c r="AY2334"/>
    </row>
    <row r="2335" spans="11:51">
      <c r="K2335"/>
      <c r="M2335"/>
      <c r="N2335"/>
      <c r="AW2335"/>
      <c r="AX2335"/>
      <c r="AY2335"/>
    </row>
    <row r="2336" spans="11:51">
      <c r="K2336"/>
      <c r="M2336"/>
      <c r="N2336"/>
      <c r="AW2336"/>
      <c r="AX2336"/>
      <c r="AY2336"/>
    </row>
    <row r="2337" spans="11:51">
      <c r="K2337"/>
      <c r="M2337"/>
      <c r="N2337"/>
      <c r="AW2337"/>
      <c r="AX2337"/>
      <c r="AY2337"/>
    </row>
    <row r="2338" spans="11:51">
      <c r="K2338"/>
      <c r="M2338"/>
      <c r="N2338"/>
      <c r="AW2338"/>
      <c r="AX2338"/>
      <c r="AY2338"/>
    </row>
    <row r="2339" spans="11:51">
      <c r="K2339"/>
      <c r="M2339"/>
      <c r="N2339"/>
      <c r="AW2339"/>
      <c r="AX2339"/>
      <c r="AY2339"/>
    </row>
    <row r="2340" spans="11:51">
      <c r="K2340"/>
      <c r="M2340"/>
      <c r="N2340"/>
      <c r="AW2340"/>
      <c r="AX2340"/>
      <c r="AY2340"/>
    </row>
    <row r="2341" spans="11:51">
      <c r="K2341"/>
      <c r="M2341"/>
      <c r="N2341"/>
      <c r="AW2341"/>
      <c r="AX2341"/>
      <c r="AY2341"/>
    </row>
    <row r="2342" spans="11:51">
      <c r="K2342"/>
      <c r="M2342"/>
      <c r="N2342"/>
      <c r="AW2342"/>
      <c r="AX2342"/>
      <c r="AY2342"/>
    </row>
    <row r="2343" spans="11:51">
      <c r="K2343"/>
      <c r="M2343"/>
      <c r="N2343"/>
      <c r="AW2343"/>
      <c r="AX2343"/>
      <c r="AY2343"/>
    </row>
    <row r="2344" spans="11:51">
      <c r="K2344"/>
      <c r="M2344"/>
      <c r="N2344"/>
      <c r="AW2344"/>
      <c r="AX2344"/>
      <c r="AY2344"/>
    </row>
    <row r="2345" spans="11:51">
      <c r="K2345"/>
      <c r="M2345"/>
      <c r="N2345"/>
      <c r="AW2345"/>
      <c r="AX2345"/>
      <c r="AY2345"/>
    </row>
    <row r="2346" spans="11:51">
      <c r="K2346"/>
      <c r="M2346"/>
      <c r="N2346"/>
      <c r="AW2346"/>
      <c r="AX2346"/>
      <c r="AY2346"/>
    </row>
    <row r="2347" spans="11:51">
      <c r="K2347"/>
      <c r="M2347"/>
      <c r="N2347"/>
      <c r="AW2347"/>
      <c r="AX2347"/>
      <c r="AY2347"/>
    </row>
    <row r="2348" spans="11:51">
      <c r="K2348"/>
      <c r="M2348"/>
      <c r="N2348"/>
      <c r="AW2348"/>
      <c r="AX2348"/>
      <c r="AY2348"/>
    </row>
    <row r="2349" spans="11:51">
      <c r="K2349"/>
      <c r="M2349"/>
      <c r="N2349"/>
      <c r="AW2349"/>
      <c r="AX2349"/>
      <c r="AY2349"/>
    </row>
    <row r="2350" spans="11:51">
      <c r="K2350"/>
      <c r="M2350"/>
      <c r="N2350"/>
      <c r="AW2350"/>
      <c r="AX2350"/>
      <c r="AY2350"/>
    </row>
    <row r="2351" spans="11:51">
      <c r="K2351"/>
      <c r="M2351"/>
      <c r="N2351"/>
      <c r="AW2351"/>
      <c r="AX2351"/>
      <c r="AY2351"/>
    </row>
    <row r="2352" spans="11:51">
      <c r="K2352"/>
      <c r="M2352"/>
      <c r="N2352"/>
      <c r="AW2352"/>
      <c r="AX2352"/>
      <c r="AY2352"/>
    </row>
    <row r="2353" spans="11:51">
      <c r="K2353"/>
      <c r="M2353"/>
      <c r="N2353"/>
      <c r="AW2353"/>
      <c r="AX2353"/>
      <c r="AY2353"/>
    </row>
    <row r="2354" spans="11:51">
      <c r="K2354"/>
      <c r="M2354"/>
      <c r="N2354"/>
      <c r="AW2354"/>
      <c r="AX2354"/>
      <c r="AY2354"/>
    </row>
    <row r="2355" spans="11:51">
      <c r="K2355"/>
      <c r="M2355"/>
      <c r="N2355"/>
      <c r="AW2355"/>
      <c r="AX2355"/>
      <c r="AY2355"/>
    </row>
    <row r="2356" spans="11:51">
      <c r="K2356"/>
      <c r="M2356"/>
      <c r="N2356"/>
      <c r="AW2356"/>
      <c r="AX2356"/>
      <c r="AY2356"/>
    </row>
    <row r="2357" spans="11:51">
      <c r="K2357"/>
      <c r="M2357"/>
      <c r="N2357"/>
      <c r="AW2357"/>
      <c r="AX2357"/>
      <c r="AY2357"/>
    </row>
    <row r="2358" spans="11:51">
      <c r="K2358"/>
      <c r="M2358"/>
      <c r="N2358"/>
      <c r="AW2358"/>
      <c r="AX2358"/>
      <c r="AY2358"/>
    </row>
    <row r="2359" spans="11:51">
      <c r="K2359"/>
      <c r="M2359"/>
      <c r="N2359"/>
      <c r="AW2359"/>
      <c r="AX2359"/>
      <c r="AY2359"/>
    </row>
    <row r="2360" spans="11:51">
      <c r="K2360"/>
      <c r="M2360"/>
      <c r="N2360"/>
      <c r="AW2360"/>
      <c r="AX2360"/>
      <c r="AY2360"/>
    </row>
    <row r="2361" spans="11:51">
      <c r="K2361"/>
      <c r="M2361"/>
      <c r="N2361"/>
      <c r="AW2361"/>
      <c r="AX2361"/>
      <c r="AY2361"/>
    </row>
    <row r="2362" spans="11:51">
      <c r="K2362"/>
      <c r="M2362"/>
      <c r="N2362"/>
      <c r="AW2362"/>
      <c r="AX2362"/>
      <c r="AY2362"/>
    </row>
    <row r="2363" spans="11:51">
      <c r="K2363"/>
      <c r="M2363"/>
      <c r="N2363"/>
      <c r="AW2363"/>
      <c r="AX2363"/>
      <c r="AY2363"/>
    </row>
    <row r="2364" spans="11:51">
      <c r="K2364"/>
      <c r="M2364"/>
      <c r="N2364"/>
      <c r="AW2364"/>
      <c r="AX2364"/>
      <c r="AY2364"/>
    </row>
    <row r="2365" spans="11:51">
      <c r="K2365"/>
      <c r="M2365"/>
      <c r="N2365"/>
      <c r="AW2365"/>
      <c r="AX2365"/>
      <c r="AY2365"/>
    </row>
    <row r="2366" spans="11:51">
      <c r="K2366"/>
      <c r="M2366"/>
      <c r="N2366"/>
      <c r="AW2366"/>
      <c r="AX2366"/>
      <c r="AY2366"/>
    </row>
    <row r="2367" spans="11:51">
      <c r="K2367"/>
      <c r="M2367"/>
      <c r="N2367"/>
      <c r="AW2367"/>
      <c r="AX2367"/>
      <c r="AY2367"/>
    </row>
    <row r="2368" spans="11:51">
      <c r="K2368"/>
      <c r="M2368"/>
      <c r="N2368"/>
      <c r="AW2368"/>
      <c r="AX2368"/>
      <c r="AY2368"/>
    </row>
    <row r="2369" spans="11:51">
      <c r="K2369"/>
      <c r="M2369"/>
      <c r="N2369"/>
      <c r="AW2369"/>
      <c r="AX2369"/>
      <c r="AY2369"/>
    </row>
    <row r="2370" spans="11:51">
      <c r="K2370"/>
      <c r="M2370"/>
      <c r="N2370"/>
      <c r="AW2370"/>
      <c r="AX2370"/>
      <c r="AY2370"/>
    </row>
    <row r="2371" spans="11:51">
      <c r="K2371"/>
      <c r="M2371"/>
      <c r="N2371"/>
      <c r="AW2371"/>
      <c r="AX2371"/>
      <c r="AY2371"/>
    </row>
    <row r="2372" spans="11:51">
      <c r="K2372"/>
      <c r="M2372"/>
      <c r="N2372"/>
      <c r="AW2372"/>
      <c r="AX2372"/>
      <c r="AY2372"/>
    </row>
    <row r="2373" spans="11:51">
      <c r="K2373"/>
      <c r="M2373"/>
      <c r="N2373"/>
      <c r="AW2373"/>
      <c r="AX2373"/>
      <c r="AY2373"/>
    </row>
    <row r="2374" spans="11:51">
      <c r="K2374"/>
      <c r="M2374"/>
      <c r="N2374"/>
      <c r="AW2374"/>
      <c r="AX2374"/>
      <c r="AY2374"/>
    </row>
    <row r="2375" spans="11:51">
      <c r="K2375"/>
      <c r="M2375"/>
      <c r="N2375"/>
      <c r="AW2375"/>
      <c r="AX2375"/>
      <c r="AY2375"/>
    </row>
    <row r="2376" spans="11:51">
      <c r="K2376"/>
      <c r="M2376"/>
      <c r="N2376"/>
      <c r="AW2376"/>
      <c r="AX2376"/>
      <c r="AY2376"/>
    </row>
    <row r="2377" spans="11:51">
      <c r="K2377"/>
      <c r="M2377"/>
      <c r="N2377"/>
      <c r="AW2377"/>
      <c r="AX2377"/>
      <c r="AY2377"/>
    </row>
    <row r="2378" spans="11:51">
      <c r="K2378"/>
      <c r="M2378"/>
      <c r="N2378"/>
      <c r="AW2378"/>
      <c r="AX2378"/>
      <c r="AY2378"/>
    </row>
    <row r="2379" spans="11:51">
      <c r="K2379"/>
      <c r="M2379"/>
      <c r="N2379"/>
      <c r="AW2379"/>
      <c r="AX2379"/>
      <c r="AY2379"/>
    </row>
    <row r="2380" spans="11:51">
      <c r="K2380"/>
      <c r="M2380"/>
      <c r="N2380"/>
      <c r="AW2380"/>
      <c r="AX2380"/>
      <c r="AY2380"/>
    </row>
    <row r="2381" spans="11:51">
      <c r="K2381"/>
      <c r="M2381"/>
      <c r="N2381"/>
      <c r="AW2381"/>
      <c r="AX2381"/>
      <c r="AY2381"/>
    </row>
    <row r="2382" spans="11:51">
      <c r="K2382"/>
      <c r="M2382"/>
      <c r="N2382"/>
      <c r="AW2382"/>
      <c r="AX2382"/>
      <c r="AY2382"/>
    </row>
    <row r="2383" spans="11:51">
      <c r="K2383"/>
      <c r="M2383"/>
      <c r="N2383"/>
      <c r="AW2383"/>
      <c r="AX2383"/>
      <c r="AY2383"/>
    </row>
    <row r="2384" spans="11:51">
      <c r="K2384"/>
      <c r="M2384"/>
      <c r="N2384"/>
      <c r="AW2384"/>
      <c r="AX2384"/>
      <c r="AY2384"/>
    </row>
    <row r="2385" spans="11:51">
      <c r="K2385"/>
      <c r="M2385"/>
      <c r="N2385"/>
      <c r="AW2385"/>
      <c r="AX2385"/>
      <c r="AY2385"/>
    </row>
    <row r="2386" spans="11:51">
      <c r="K2386"/>
      <c r="M2386"/>
      <c r="N2386"/>
      <c r="AW2386"/>
      <c r="AX2386"/>
      <c r="AY2386"/>
    </row>
    <row r="2387" spans="11:51">
      <c r="K2387"/>
      <c r="M2387"/>
      <c r="N2387"/>
      <c r="AW2387"/>
      <c r="AX2387"/>
      <c r="AY2387"/>
    </row>
    <row r="2388" spans="11:51">
      <c r="K2388"/>
      <c r="M2388"/>
      <c r="N2388"/>
      <c r="AW2388"/>
      <c r="AX2388"/>
      <c r="AY2388"/>
    </row>
    <row r="2389" spans="11:51">
      <c r="K2389"/>
      <c r="M2389"/>
      <c r="N2389"/>
      <c r="AW2389"/>
      <c r="AX2389"/>
      <c r="AY2389"/>
    </row>
    <row r="2390" spans="11:51">
      <c r="K2390"/>
      <c r="M2390"/>
      <c r="N2390"/>
      <c r="AW2390"/>
      <c r="AX2390"/>
      <c r="AY2390"/>
    </row>
    <row r="2391" spans="11:51">
      <c r="K2391"/>
      <c r="M2391"/>
      <c r="N2391"/>
      <c r="AW2391"/>
      <c r="AX2391"/>
      <c r="AY2391"/>
    </row>
    <row r="2392" spans="11:51">
      <c r="K2392"/>
      <c r="M2392"/>
      <c r="N2392"/>
      <c r="AW2392"/>
      <c r="AX2392"/>
      <c r="AY2392"/>
    </row>
    <row r="2393" spans="11:51">
      <c r="K2393"/>
      <c r="M2393"/>
      <c r="N2393"/>
      <c r="AW2393"/>
      <c r="AX2393"/>
      <c r="AY2393"/>
    </row>
    <row r="2394" spans="11:51">
      <c r="K2394"/>
      <c r="M2394"/>
      <c r="N2394"/>
      <c r="AW2394"/>
      <c r="AX2394"/>
      <c r="AY2394"/>
    </row>
    <row r="2395" spans="11:51">
      <c r="K2395"/>
      <c r="M2395"/>
      <c r="N2395"/>
      <c r="AW2395"/>
      <c r="AX2395"/>
      <c r="AY2395"/>
    </row>
    <row r="2396" spans="11:51">
      <c r="K2396"/>
      <c r="M2396"/>
      <c r="N2396"/>
      <c r="AW2396"/>
      <c r="AX2396"/>
      <c r="AY2396"/>
    </row>
    <row r="2397" spans="11:51">
      <c r="K2397"/>
      <c r="M2397"/>
      <c r="N2397"/>
      <c r="AW2397"/>
      <c r="AX2397"/>
      <c r="AY2397"/>
    </row>
    <row r="2398" spans="11:51">
      <c r="K2398"/>
      <c r="M2398"/>
      <c r="N2398"/>
      <c r="AW2398"/>
      <c r="AX2398"/>
      <c r="AY2398"/>
    </row>
    <row r="2399" spans="11:51">
      <c r="K2399"/>
      <c r="M2399"/>
      <c r="N2399"/>
      <c r="AW2399"/>
      <c r="AX2399"/>
      <c r="AY2399"/>
    </row>
    <row r="2400" spans="11:51">
      <c r="K2400"/>
      <c r="M2400"/>
      <c r="N2400"/>
      <c r="AW2400"/>
      <c r="AX2400"/>
      <c r="AY2400"/>
    </row>
    <row r="2401" spans="11:51">
      <c r="K2401"/>
      <c r="M2401"/>
      <c r="N2401"/>
      <c r="AW2401"/>
      <c r="AX2401"/>
      <c r="AY2401"/>
    </row>
    <row r="2402" spans="11:51">
      <c r="K2402"/>
      <c r="M2402"/>
      <c r="N2402"/>
      <c r="AW2402"/>
      <c r="AX2402"/>
      <c r="AY2402"/>
    </row>
    <row r="2403" spans="11:51">
      <c r="K2403"/>
      <c r="M2403"/>
      <c r="N2403"/>
      <c r="AW2403"/>
      <c r="AX2403"/>
      <c r="AY2403"/>
    </row>
    <row r="2404" spans="11:51">
      <c r="K2404"/>
      <c r="M2404"/>
      <c r="N2404"/>
      <c r="AW2404"/>
      <c r="AX2404"/>
      <c r="AY2404"/>
    </row>
    <row r="2405" spans="11:51">
      <c r="K2405"/>
      <c r="M2405"/>
      <c r="N2405"/>
      <c r="AW2405"/>
      <c r="AX2405"/>
      <c r="AY2405"/>
    </row>
    <row r="2406" spans="11:51">
      <c r="K2406"/>
      <c r="M2406"/>
      <c r="N2406"/>
      <c r="AW2406"/>
      <c r="AX2406"/>
      <c r="AY2406"/>
    </row>
    <row r="2407" spans="11:51">
      <c r="K2407"/>
      <c r="M2407"/>
      <c r="N2407"/>
      <c r="AW2407"/>
      <c r="AX2407"/>
      <c r="AY2407"/>
    </row>
    <row r="2408" spans="11:51">
      <c r="K2408"/>
      <c r="M2408"/>
      <c r="N2408"/>
      <c r="AW2408"/>
      <c r="AX2408"/>
      <c r="AY2408"/>
    </row>
    <row r="2409" spans="11:51">
      <c r="K2409"/>
      <c r="M2409"/>
      <c r="N2409"/>
      <c r="AW2409"/>
      <c r="AX2409"/>
      <c r="AY2409"/>
    </row>
    <row r="2410" spans="11:51">
      <c r="K2410"/>
      <c r="M2410"/>
      <c r="N2410"/>
      <c r="AW2410"/>
      <c r="AX2410"/>
      <c r="AY2410"/>
    </row>
    <row r="2411" spans="11:51">
      <c r="K2411"/>
      <c r="M2411"/>
      <c r="N2411"/>
      <c r="AW2411"/>
      <c r="AX2411"/>
      <c r="AY2411"/>
    </row>
    <row r="2412" spans="11:51">
      <c r="K2412"/>
      <c r="M2412"/>
      <c r="N2412"/>
      <c r="AW2412"/>
      <c r="AX2412"/>
      <c r="AY2412"/>
    </row>
    <row r="2413" spans="11:51">
      <c r="K2413"/>
      <c r="M2413"/>
      <c r="N2413"/>
      <c r="AW2413"/>
      <c r="AX2413"/>
      <c r="AY2413"/>
    </row>
    <row r="2414" spans="11:51">
      <c r="K2414"/>
      <c r="M2414"/>
      <c r="N2414"/>
      <c r="AW2414"/>
      <c r="AX2414"/>
      <c r="AY2414"/>
    </row>
    <row r="2415" spans="11:51">
      <c r="K2415"/>
      <c r="M2415"/>
      <c r="N2415"/>
      <c r="AW2415"/>
      <c r="AX2415"/>
      <c r="AY2415"/>
    </row>
    <row r="2416" spans="11:51">
      <c r="K2416"/>
      <c r="M2416"/>
      <c r="N2416"/>
      <c r="AW2416"/>
      <c r="AX2416"/>
      <c r="AY2416"/>
    </row>
    <row r="2417" spans="11:51">
      <c r="K2417"/>
      <c r="M2417"/>
      <c r="N2417"/>
      <c r="AW2417"/>
      <c r="AX2417"/>
      <c r="AY2417"/>
    </row>
    <row r="2418" spans="11:51">
      <c r="K2418"/>
      <c r="M2418"/>
      <c r="N2418"/>
      <c r="AW2418"/>
      <c r="AX2418"/>
      <c r="AY2418"/>
    </row>
    <row r="2419" spans="11:51">
      <c r="K2419"/>
      <c r="M2419"/>
      <c r="N2419"/>
      <c r="AW2419"/>
      <c r="AX2419"/>
      <c r="AY2419"/>
    </row>
    <row r="2420" spans="11:51">
      <c r="K2420"/>
      <c r="M2420"/>
      <c r="N2420"/>
      <c r="AW2420"/>
      <c r="AX2420"/>
      <c r="AY2420"/>
    </row>
    <row r="2421" spans="11:51">
      <c r="K2421"/>
      <c r="M2421"/>
      <c r="N2421"/>
      <c r="AW2421"/>
      <c r="AX2421"/>
      <c r="AY2421"/>
    </row>
    <row r="2422" spans="11:51">
      <c r="K2422"/>
      <c r="M2422"/>
      <c r="N2422"/>
      <c r="AW2422"/>
      <c r="AX2422"/>
      <c r="AY2422"/>
    </row>
    <row r="2423" spans="11:51">
      <c r="K2423"/>
      <c r="M2423"/>
      <c r="N2423"/>
      <c r="AW2423"/>
      <c r="AX2423"/>
      <c r="AY2423"/>
    </row>
    <row r="2424" spans="11:51">
      <c r="K2424"/>
      <c r="M2424"/>
      <c r="N2424"/>
      <c r="AW2424"/>
      <c r="AX2424"/>
      <c r="AY2424"/>
    </row>
    <row r="2425" spans="11:51">
      <c r="K2425"/>
      <c r="M2425"/>
      <c r="N2425"/>
      <c r="AW2425"/>
      <c r="AX2425"/>
      <c r="AY2425"/>
    </row>
    <row r="2426" spans="11:51">
      <c r="K2426"/>
      <c r="M2426"/>
      <c r="N2426"/>
      <c r="AW2426"/>
      <c r="AX2426"/>
      <c r="AY2426"/>
    </row>
    <row r="2427" spans="11:51">
      <c r="K2427"/>
      <c r="M2427"/>
      <c r="N2427"/>
      <c r="AW2427"/>
      <c r="AX2427"/>
      <c r="AY2427"/>
    </row>
    <row r="2428" spans="11:51">
      <c r="K2428"/>
      <c r="M2428"/>
      <c r="N2428"/>
      <c r="AW2428"/>
      <c r="AX2428"/>
      <c r="AY2428"/>
    </row>
    <row r="2429" spans="11:51">
      <c r="K2429"/>
      <c r="M2429"/>
      <c r="N2429"/>
      <c r="AW2429"/>
      <c r="AX2429"/>
      <c r="AY2429"/>
    </row>
    <row r="2430" spans="11:51">
      <c r="K2430"/>
      <c r="M2430"/>
      <c r="N2430"/>
      <c r="AW2430"/>
      <c r="AX2430"/>
      <c r="AY2430"/>
    </row>
    <row r="2431" spans="11:51">
      <c r="K2431"/>
      <c r="M2431"/>
      <c r="N2431"/>
      <c r="AW2431"/>
      <c r="AX2431"/>
      <c r="AY2431"/>
    </row>
    <row r="2432" spans="11:51">
      <c r="K2432"/>
      <c r="M2432"/>
      <c r="N2432"/>
      <c r="AW2432"/>
      <c r="AX2432"/>
      <c r="AY2432"/>
    </row>
    <row r="2433" spans="11:51">
      <c r="K2433"/>
      <c r="M2433"/>
      <c r="N2433"/>
      <c r="AW2433"/>
      <c r="AX2433"/>
      <c r="AY2433"/>
    </row>
    <row r="2434" spans="11:51">
      <c r="K2434"/>
      <c r="M2434"/>
      <c r="N2434"/>
      <c r="AW2434"/>
      <c r="AX2434"/>
      <c r="AY2434"/>
    </row>
    <row r="2435" spans="11:51">
      <c r="K2435"/>
      <c r="M2435"/>
      <c r="N2435"/>
      <c r="AW2435"/>
      <c r="AX2435"/>
      <c r="AY2435"/>
    </row>
    <row r="2436" spans="11:51">
      <c r="K2436"/>
      <c r="M2436"/>
      <c r="N2436"/>
      <c r="AW2436"/>
      <c r="AX2436"/>
      <c r="AY2436"/>
    </row>
    <row r="2437" spans="11:51">
      <c r="K2437"/>
      <c r="M2437"/>
      <c r="N2437"/>
      <c r="AW2437"/>
      <c r="AX2437"/>
      <c r="AY2437"/>
    </row>
    <row r="2438" spans="11:51">
      <c r="K2438"/>
      <c r="M2438"/>
      <c r="N2438"/>
      <c r="AW2438"/>
      <c r="AX2438"/>
      <c r="AY2438"/>
    </row>
    <row r="2439" spans="11:51">
      <c r="K2439"/>
      <c r="M2439"/>
      <c r="N2439"/>
      <c r="AW2439"/>
      <c r="AX2439"/>
      <c r="AY2439"/>
    </row>
    <row r="2440" spans="11:51">
      <c r="K2440"/>
      <c r="M2440"/>
      <c r="N2440"/>
      <c r="AW2440"/>
      <c r="AX2440"/>
      <c r="AY2440"/>
    </row>
    <row r="2441" spans="11:51">
      <c r="K2441"/>
      <c r="M2441"/>
      <c r="N2441"/>
      <c r="AW2441"/>
      <c r="AX2441"/>
      <c r="AY2441"/>
    </row>
    <row r="2442" spans="11:51">
      <c r="K2442"/>
      <c r="M2442"/>
      <c r="N2442"/>
      <c r="AW2442"/>
      <c r="AX2442"/>
      <c r="AY2442"/>
    </row>
    <row r="2443" spans="11:51">
      <c r="K2443"/>
      <c r="M2443"/>
      <c r="N2443"/>
      <c r="AW2443"/>
      <c r="AX2443"/>
      <c r="AY2443"/>
    </row>
    <row r="2444" spans="11:51">
      <c r="K2444"/>
      <c r="M2444"/>
      <c r="N2444"/>
      <c r="AW2444"/>
      <c r="AX2444"/>
      <c r="AY2444"/>
    </row>
    <row r="2445" spans="11:51">
      <c r="K2445"/>
      <c r="M2445"/>
      <c r="N2445"/>
      <c r="AW2445"/>
      <c r="AX2445"/>
      <c r="AY2445"/>
    </row>
    <row r="2446" spans="11:51">
      <c r="K2446"/>
      <c r="M2446"/>
      <c r="N2446"/>
      <c r="AW2446"/>
      <c r="AX2446"/>
      <c r="AY2446"/>
    </row>
    <row r="2447" spans="11:51">
      <c r="K2447"/>
      <c r="M2447"/>
      <c r="N2447"/>
      <c r="AW2447"/>
      <c r="AX2447"/>
      <c r="AY2447"/>
    </row>
    <row r="2448" spans="11:51">
      <c r="K2448"/>
      <c r="M2448"/>
      <c r="N2448"/>
      <c r="AW2448"/>
      <c r="AX2448"/>
      <c r="AY2448"/>
    </row>
    <row r="2449" spans="11:51">
      <c r="K2449"/>
      <c r="M2449"/>
      <c r="N2449"/>
      <c r="AW2449"/>
      <c r="AX2449"/>
      <c r="AY2449"/>
    </row>
    <row r="2450" spans="11:51">
      <c r="K2450"/>
      <c r="M2450"/>
      <c r="N2450"/>
      <c r="AW2450"/>
      <c r="AX2450"/>
      <c r="AY2450"/>
    </row>
    <row r="2451" spans="11:51">
      <c r="K2451"/>
      <c r="M2451"/>
      <c r="N2451"/>
      <c r="AW2451"/>
      <c r="AX2451"/>
      <c r="AY2451"/>
    </row>
    <row r="2452" spans="11:51">
      <c r="K2452"/>
      <c r="M2452"/>
      <c r="N2452"/>
      <c r="AW2452"/>
      <c r="AX2452"/>
      <c r="AY2452"/>
    </row>
    <row r="2453" spans="11:51">
      <c r="K2453"/>
      <c r="M2453"/>
      <c r="N2453"/>
      <c r="AW2453"/>
      <c r="AX2453"/>
      <c r="AY2453"/>
    </row>
    <row r="2454" spans="11:51">
      <c r="K2454"/>
      <c r="M2454"/>
      <c r="N2454"/>
      <c r="AW2454"/>
      <c r="AX2454"/>
      <c r="AY2454"/>
    </row>
    <row r="2455" spans="11:51">
      <c r="K2455"/>
      <c r="M2455"/>
      <c r="N2455"/>
      <c r="AW2455"/>
      <c r="AX2455"/>
      <c r="AY2455"/>
    </row>
    <row r="2456" spans="11:51">
      <c r="K2456"/>
      <c r="M2456"/>
      <c r="N2456"/>
      <c r="AW2456"/>
      <c r="AX2456"/>
      <c r="AY2456"/>
    </row>
    <row r="2457" spans="11:51">
      <c r="K2457"/>
      <c r="M2457"/>
      <c r="N2457"/>
      <c r="AW2457"/>
      <c r="AX2457"/>
      <c r="AY2457"/>
    </row>
    <row r="2458" spans="11:51">
      <c r="K2458"/>
      <c r="M2458"/>
      <c r="N2458"/>
      <c r="AW2458"/>
      <c r="AX2458"/>
      <c r="AY2458"/>
    </row>
    <row r="2459" spans="11:51">
      <c r="K2459"/>
      <c r="M2459"/>
      <c r="N2459"/>
      <c r="AW2459"/>
      <c r="AX2459"/>
      <c r="AY2459"/>
    </row>
    <row r="2460" spans="11:51">
      <c r="K2460"/>
      <c r="M2460"/>
      <c r="N2460"/>
      <c r="AW2460"/>
      <c r="AX2460"/>
      <c r="AY2460"/>
    </row>
    <row r="2461" spans="11:51">
      <c r="K2461"/>
      <c r="M2461"/>
      <c r="N2461"/>
      <c r="AW2461"/>
      <c r="AX2461"/>
      <c r="AY2461"/>
    </row>
    <row r="2462" spans="11:51">
      <c r="K2462"/>
      <c r="M2462"/>
      <c r="N2462"/>
      <c r="AW2462"/>
      <c r="AX2462"/>
      <c r="AY2462"/>
    </row>
    <row r="2463" spans="11:51">
      <c r="K2463"/>
      <c r="M2463"/>
      <c r="N2463"/>
      <c r="AW2463"/>
      <c r="AX2463"/>
      <c r="AY2463"/>
    </row>
    <row r="2464" spans="11:51">
      <c r="K2464"/>
      <c r="M2464"/>
      <c r="N2464"/>
      <c r="AW2464"/>
      <c r="AX2464"/>
      <c r="AY2464"/>
    </row>
    <row r="2465" spans="11:51">
      <c r="K2465"/>
      <c r="M2465"/>
      <c r="N2465"/>
      <c r="AW2465"/>
      <c r="AX2465"/>
      <c r="AY2465"/>
    </row>
    <row r="2466" spans="11:51">
      <c r="K2466"/>
      <c r="M2466"/>
      <c r="N2466"/>
      <c r="AW2466"/>
      <c r="AX2466"/>
      <c r="AY2466"/>
    </row>
    <row r="2467" spans="11:51">
      <c r="K2467"/>
      <c r="M2467"/>
      <c r="N2467"/>
      <c r="AW2467"/>
      <c r="AX2467"/>
      <c r="AY2467"/>
    </row>
    <row r="2468" spans="11:51">
      <c r="K2468"/>
      <c r="M2468"/>
      <c r="N2468"/>
      <c r="AW2468"/>
      <c r="AX2468"/>
      <c r="AY2468"/>
    </row>
    <row r="2469" spans="11:51">
      <c r="K2469"/>
      <c r="M2469"/>
      <c r="N2469"/>
      <c r="AW2469"/>
      <c r="AX2469"/>
      <c r="AY2469"/>
    </row>
    <row r="2470" spans="11:51">
      <c r="K2470"/>
      <c r="M2470"/>
      <c r="N2470"/>
      <c r="AW2470"/>
      <c r="AX2470"/>
      <c r="AY2470"/>
    </row>
    <row r="2471" spans="11:51">
      <c r="K2471"/>
      <c r="M2471"/>
      <c r="N2471"/>
      <c r="AW2471"/>
      <c r="AX2471"/>
      <c r="AY2471"/>
    </row>
    <row r="2472" spans="11:51">
      <c r="K2472"/>
      <c r="M2472"/>
      <c r="N2472"/>
      <c r="AW2472"/>
      <c r="AX2472"/>
      <c r="AY2472"/>
    </row>
    <row r="2473" spans="11:51">
      <c r="K2473"/>
      <c r="M2473"/>
      <c r="N2473"/>
      <c r="AW2473"/>
      <c r="AX2473"/>
      <c r="AY2473"/>
    </row>
    <row r="2474" spans="11:51">
      <c r="K2474"/>
      <c r="M2474"/>
      <c r="N2474"/>
      <c r="AW2474"/>
      <c r="AX2474"/>
      <c r="AY2474"/>
    </row>
    <row r="2475" spans="11:51">
      <c r="K2475"/>
      <c r="M2475"/>
      <c r="N2475"/>
      <c r="AW2475"/>
      <c r="AX2475"/>
      <c r="AY2475"/>
    </row>
    <row r="2476" spans="11:51">
      <c r="K2476"/>
      <c r="M2476"/>
      <c r="N2476"/>
      <c r="AW2476"/>
      <c r="AX2476"/>
      <c r="AY2476"/>
    </row>
    <row r="2477" spans="11:51">
      <c r="K2477"/>
      <c r="M2477"/>
      <c r="N2477"/>
      <c r="AW2477"/>
      <c r="AX2477"/>
      <c r="AY2477"/>
    </row>
    <row r="2478" spans="11:51">
      <c r="K2478"/>
      <c r="M2478"/>
      <c r="N2478"/>
      <c r="AW2478"/>
      <c r="AX2478"/>
      <c r="AY2478"/>
    </row>
    <row r="2479" spans="11:51">
      <c r="K2479"/>
      <c r="M2479"/>
      <c r="N2479"/>
      <c r="AW2479"/>
      <c r="AX2479"/>
      <c r="AY2479"/>
    </row>
    <row r="2480" spans="11:51">
      <c r="K2480"/>
      <c r="M2480"/>
      <c r="N2480"/>
      <c r="AW2480"/>
      <c r="AX2480"/>
      <c r="AY2480"/>
    </row>
    <row r="2481" spans="11:51">
      <c r="K2481"/>
      <c r="M2481"/>
      <c r="N2481"/>
      <c r="AW2481"/>
      <c r="AX2481"/>
      <c r="AY2481"/>
    </row>
    <row r="2482" spans="11:51">
      <c r="K2482"/>
      <c r="M2482"/>
      <c r="N2482"/>
      <c r="AW2482"/>
      <c r="AX2482"/>
      <c r="AY2482"/>
    </row>
    <row r="2483" spans="11:51">
      <c r="K2483"/>
      <c r="M2483"/>
      <c r="N2483"/>
      <c r="AW2483"/>
      <c r="AX2483"/>
      <c r="AY2483"/>
    </row>
    <row r="2484" spans="11:51">
      <c r="K2484"/>
      <c r="M2484"/>
      <c r="N2484"/>
      <c r="AW2484"/>
      <c r="AX2484"/>
      <c r="AY2484"/>
    </row>
    <row r="2485" spans="11:51">
      <c r="K2485"/>
      <c r="M2485"/>
      <c r="N2485"/>
      <c r="AW2485"/>
      <c r="AX2485"/>
      <c r="AY2485"/>
    </row>
    <row r="2486" spans="11:51">
      <c r="K2486"/>
      <c r="M2486"/>
      <c r="N2486"/>
      <c r="AW2486"/>
      <c r="AX2486"/>
      <c r="AY2486"/>
    </row>
    <row r="2487" spans="11:51">
      <c r="K2487"/>
      <c r="M2487"/>
      <c r="N2487"/>
      <c r="AW2487"/>
      <c r="AX2487"/>
      <c r="AY2487"/>
    </row>
    <row r="2488" spans="11:51">
      <c r="K2488"/>
      <c r="M2488"/>
      <c r="N2488"/>
      <c r="AW2488"/>
      <c r="AX2488"/>
      <c r="AY2488"/>
    </row>
    <row r="2489" spans="11:51">
      <c r="K2489"/>
      <c r="M2489"/>
      <c r="N2489"/>
      <c r="AW2489"/>
      <c r="AX2489"/>
      <c r="AY2489"/>
    </row>
    <row r="2490" spans="11:51">
      <c r="K2490"/>
      <c r="M2490"/>
      <c r="N2490"/>
      <c r="AW2490"/>
      <c r="AX2490"/>
      <c r="AY2490"/>
    </row>
    <row r="2491" spans="11:51">
      <c r="K2491"/>
      <c r="M2491"/>
      <c r="N2491"/>
      <c r="AW2491"/>
      <c r="AX2491"/>
      <c r="AY2491"/>
    </row>
    <row r="2492" spans="11:51">
      <c r="K2492"/>
      <c r="M2492"/>
      <c r="N2492"/>
      <c r="AW2492"/>
      <c r="AX2492"/>
      <c r="AY2492"/>
    </row>
    <row r="2493" spans="11:51">
      <c r="K2493"/>
      <c r="M2493"/>
      <c r="N2493"/>
      <c r="AW2493"/>
      <c r="AX2493"/>
      <c r="AY2493"/>
    </row>
    <row r="2494" spans="11:51">
      <c r="K2494"/>
      <c r="M2494"/>
      <c r="N2494"/>
      <c r="AW2494"/>
      <c r="AX2494"/>
      <c r="AY2494"/>
    </row>
    <row r="2495" spans="11:51">
      <c r="K2495"/>
      <c r="M2495"/>
      <c r="N2495"/>
      <c r="AW2495"/>
      <c r="AX2495"/>
      <c r="AY2495"/>
    </row>
    <row r="2496" spans="11:51">
      <c r="K2496"/>
      <c r="M2496"/>
      <c r="N2496"/>
      <c r="AW2496"/>
      <c r="AX2496"/>
      <c r="AY2496"/>
    </row>
    <row r="2497" spans="11:51">
      <c r="K2497"/>
      <c r="M2497"/>
      <c r="N2497"/>
      <c r="AW2497"/>
      <c r="AX2497"/>
      <c r="AY2497"/>
    </row>
    <row r="2498" spans="11:51">
      <c r="K2498"/>
      <c r="M2498"/>
      <c r="N2498"/>
      <c r="AW2498"/>
      <c r="AX2498"/>
      <c r="AY2498"/>
    </row>
    <row r="2499" spans="11:51">
      <c r="K2499"/>
      <c r="M2499"/>
      <c r="N2499"/>
      <c r="AW2499"/>
      <c r="AX2499"/>
      <c r="AY2499"/>
    </row>
    <row r="2500" spans="11:51">
      <c r="K2500"/>
      <c r="M2500"/>
      <c r="N2500"/>
      <c r="AW2500"/>
      <c r="AX2500"/>
      <c r="AY2500"/>
    </row>
    <row r="2501" spans="11:51">
      <c r="K2501"/>
      <c r="M2501"/>
      <c r="N2501"/>
      <c r="AW2501"/>
      <c r="AX2501"/>
      <c r="AY2501"/>
    </row>
    <row r="2502" spans="11:51">
      <c r="K2502"/>
      <c r="M2502"/>
      <c r="N2502"/>
      <c r="AW2502"/>
      <c r="AX2502"/>
      <c r="AY2502"/>
    </row>
    <row r="2503" spans="11:51">
      <c r="K2503"/>
      <c r="M2503"/>
      <c r="N2503"/>
      <c r="AW2503"/>
      <c r="AX2503"/>
      <c r="AY2503"/>
    </row>
    <row r="2504" spans="11:51">
      <c r="K2504"/>
      <c r="M2504"/>
      <c r="N2504"/>
      <c r="AW2504"/>
      <c r="AX2504"/>
      <c r="AY2504"/>
    </row>
    <row r="2505" spans="11:51">
      <c r="K2505"/>
      <c r="M2505"/>
      <c r="N2505"/>
      <c r="AW2505"/>
      <c r="AX2505"/>
      <c r="AY2505"/>
    </row>
    <row r="2506" spans="11:51">
      <c r="K2506"/>
      <c r="M2506"/>
      <c r="N2506"/>
      <c r="AW2506"/>
      <c r="AX2506"/>
      <c r="AY2506"/>
    </row>
    <row r="2507" spans="11:51">
      <c r="K2507"/>
      <c r="M2507"/>
      <c r="N2507"/>
      <c r="AW2507"/>
      <c r="AX2507"/>
      <c r="AY2507"/>
    </row>
    <row r="2508" spans="11:51">
      <c r="K2508"/>
      <c r="M2508"/>
      <c r="N2508"/>
      <c r="AW2508"/>
      <c r="AX2508"/>
      <c r="AY2508"/>
    </row>
    <row r="2509" spans="11:51">
      <c r="K2509"/>
      <c r="M2509"/>
      <c r="N2509"/>
      <c r="AW2509"/>
      <c r="AX2509"/>
      <c r="AY2509"/>
    </row>
    <row r="2510" spans="11:51">
      <c r="K2510"/>
      <c r="M2510"/>
      <c r="N2510"/>
      <c r="AW2510"/>
      <c r="AX2510"/>
      <c r="AY2510"/>
    </row>
    <row r="2511" spans="11:51">
      <c r="K2511"/>
      <c r="M2511"/>
      <c r="N2511"/>
      <c r="AW2511"/>
      <c r="AX2511"/>
      <c r="AY2511"/>
    </row>
    <row r="2512" spans="11:51">
      <c r="K2512"/>
      <c r="M2512"/>
      <c r="N2512"/>
      <c r="AW2512"/>
      <c r="AX2512"/>
      <c r="AY2512"/>
    </row>
    <row r="2513" spans="11:51">
      <c r="K2513"/>
      <c r="M2513"/>
      <c r="N2513"/>
      <c r="AW2513"/>
      <c r="AX2513"/>
      <c r="AY2513"/>
    </row>
    <row r="2514" spans="11:51">
      <c r="K2514"/>
      <c r="M2514"/>
      <c r="N2514"/>
      <c r="AW2514"/>
      <c r="AX2514"/>
      <c r="AY2514"/>
    </row>
    <row r="2515" spans="11:51">
      <c r="K2515"/>
      <c r="M2515"/>
      <c r="N2515"/>
      <c r="AW2515"/>
      <c r="AX2515"/>
      <c r="AY2515"/>
    </row>
    <row r="2516" spans="11:51">
      <c r="K2516"/>
      <c r="M2516"/>
      <c r="N2516"/>
      <c r="AW2516"/>
      <c r="AX2516"/>
      <c r="AY2516"/>
    </row>
    <row r="2517" spans="11:51">
      <c r="K2517"/>
      <c r="M2517"/>
      <c r="N2517"/>
      <c r="AW2517"/>
      <c r="AX2517"/>
      <c r="AY2517"/>
    </row>
    <row r="2518" spans="11:51">
      <c r="K2518"/>
      <c r="M2518"/>
      <c r="N2518"/>
      <c r="AW2518"/>
      <c r="AX2518"/>
      <c r="AY2518"/>
    </row>
    <row r="2519" spans="11:51">
      <c r="K2519"/>
      <c r="M2519"/>
      <c r="N2519"/>
      <c r="AW2519"/>
      <c r="AX2519"/>
      <c r="AY2519"/>
    </row>
    <row r="2520" spans="11:51">
      <c r="K2520"/>
      <c r="M2520"/>
      <c r="N2520"/>
      <c r="AW2520"/>
      <c r="AX2520"/>
      <c r="AY2520"/>
    </row>
    <row r="2521" spans="11:51">
      <c r="K2521"/>
      <c r="M2521"/>
      <c r="N2521"/>
      <c r="AW2521"/>
      <c r="AX2521"/>
      <c r="AY2521"/>
    </row>
    <row r="2522" spans="11:51">
      <c r="K2522"/>
      <c r="M2522"/>
      <c r="N2522"/>
      <c r="AW2522"/>
      <c r="AX2522"/>
      <c r="AY2522"/>
    </row>
    <row r="2523" spans="11:51">
      <c r="K2523"/>
      <c r="M2523"/>
      <c r="N2523"/>
      <c r="AW2523"/>
      <c r="AX2523"/>
      <c r="AY2523"/>
    </row>
    <row r="2524" spans="11:51">
      <c r="K2524"/>
      <c r="M2524"/>
      <c r="N2524"/>
      <c r="AW2524"/>
      <c r="AX2524"/>
      <c r="AY2524"/>
    </row>
    <row r="2525" spans="11:51">
      <c r="K2525"/>
      <c r="M2525"/>
      <c r="N2525"/>
      <c r="AW2525"/>
      <c r="AX2525"/>
      <c r="AY2525"/>
    </row>
    <row r="2526" spans="11:51">
      <c r="K2526"/>
      <c r="M2526"/>
      <c r="N2526"/>
      <c r="AW2526"/>
      <c r="AX2526"/>
      <c r="AY2526"/>
    </row>
    <row r="2527" spans="11:51">
      <c r="K2527"/>
      <c r="M2527"/>
      <c r="N2527"/>
      <c r="AW2527"/>
      <c r="AX2527"/>
      <c r="AY2527"/>
    </row>
    <row r="2528" spans="11:51">
      <c r="K2528"/>
      <c r="M2528"/>
      <c r="N2528"/>
      <c r="AW2528"/>
      <c r="AX2528"/>
      <c r="AY2528"/>
    </row>
    <row r="2529" spans="11:51">
      <c r="K2529"/>
      <c r="M2529"/>
      <c r="N2529"/>
      <c r="AW2529"/>
      <c r="AX2529"/>
      <c r="AY2529"/>
    </row>
    <row r="2530" spans="11:51">
      <c r="K2530"/>
      <c r="M2530"/>
      <c r="N2530"/>
      <c r="AW2530"/>
      <c r="AX2530"/>
      <c r="AY2530"/>
    </row>
    <row r="2531" spans="11:51">
      <c r="K2531"/>
      <c r="M2531"/>
      <c r="N2531"/>
      <c r="AW2531"/>
      <c r="AX2531"/>
      <c r="AY2531"/>
    </row>
    <row r="2532" spans="11:51">
      <c r="K2532"/>
      <c r="M2532"/>
      <c r="N2532"/>
      <c r="AW2532"/>
      <c r="AX2532"/>
      <c r="AY2532"/>
    </row>
    <row r="2533" spans="11:51">
      <c r="K2533"/>
      <c r="M2533"/>
      <c r="N2533"/>
      <c r="AW2533"/>
      <c r="AX2533"/>
      <c r="AY2533"/>
    </row>
    <row r="2534" spans="11:51">
      <c r="K2534"/>
      <c r="M2534"/>
      <c r="N2534"/>
      <c r="AW2534"/>
      <c r="AX2534"/>
      <c r="AY2534"/>
    </row>
    <row r="2535" spans="11:51">
      <c r="K2535"/>
      <c r="M2535"/>
      <c r="N2535"/>
      <c r="AW2535"/>
      <c r="AX2535"/>
      <c r="AY2535"/>
    </row>
    <row r="2536" spans="11:51">
      <c r="K2536"/>
      <c r="M2536"/>
      <c r="N2536"/>
      <c r="AW2536"/>
      <c r="AX2536"/>
      <c r="AY2536"/>
    </row>
    <row r="2537" spans="11:51">
      <c r="K2537"/>
      <c r="M2537"/>
      <c r="N2537"/>
      <c r="AW2537"/>
      <c r="AX2537"/>
      <c r="AY2537"/>
    </row>
    <row r="2538" spans="11:51">
      <c r="K2538"/>
      <c r="M2538"/>
      <c r="N2538"/>
      <c r="AW2538"/>
      <c r="AX2538"/>
      <c r="AY2538"/>
    </row>
    <row r="2539" spans="11:51">
      <c r="K2539"/>
      <c r="M2539"/>
      <c r="N2539"/>
      <c r="AW2539"/>
      <c r="AX2539"/>
      <c r="AY2539"/>
    </row>
    <row r="2540" spans="11:51">
      <c r="K2540"/>
      <c r="M2540"/>
      <c r="N2540"/>
      <c r="AW2540"/>
      <c r="AX2540"/>
      <c r="AY2540"/>
    </row>
    <row r="2541" spans="11:51">
      <c r="K2541"/>
      <c r="M2541"/>
      <c r="N2541"/>
      <c r="AW2541"/>
      <c r="AX2541"/>
      <c r="AY2541"/>
    </row>
    <row r="2542" spans="11:51">
      <c r="K2542"/>
      <c r="M2542"/>
      <c r="N2542"/>
      <c r="AW2542"/>
      <c r="AX2542"/>
      <c r="AY2542"/>
    </row>
    <row r="2543" spans="11:51">
      <c r="K2543"/>
      <c r="M2543"/>
      <c r="N2543"/>
      <c r="AW2543"/>
      <c r="AX2543"/>
      <c r="AY2543"/>
    </row>
    <row r="2544" spans="11:51">
      <c r="K2544"/>
      <c r="M2544"/>
      <c r="N2544"/>
      <c r="AW2544"/>
      <c r="AX2544"/>
      <c r="AY2544"/>
    </row>
    <row r="2545" spans="11:51">
      <c r="K2545"/>
      <c r="M2545"/>
      <c r="N2545"/>
      <c r="AW2545"/>
      <c r="AX2545"/>
      <c r="AY2545"/>
    </row>
    <row r="2546" spans="11:51">
      <c r="K2546"/>
      <c r="M2546"/>
      <c r="N2546"/>
      <c r="AW2546"/>
      <c r="AX2546"/>
      <c r="AY2546"/>
    </row>
    <row r="2547" spans="11:51">
      <c r="K2547"/>
      <c r="M2547"/>
      <c r="N2547"/>
      <c r="AW2547"/>
      <c r="AX2547"/>
      <c r="AY2547"/>
    </row>
    <row r="2548" spans="11:51">
      <c r="K2548"/>
      <c r="M2548"/>
      <c r="N2548"/>
      <c r="AW2548"/>
      <c r="AX2548"/>
      <c r="AY2548"/>
    </row>
    <row r="2549" spans="11:51">
      <c r="K2549"/>
      <c r="M2549"/>
      <c r="N2549"/>
      <c r="AW2549"/>
      <c r="AX2549"/>
      <c r="AY2549"/>
    </row>
    <row r="2550" spans="11:51">
      <c r="K2550"/>
      <c r="M2550"/>
      <c r="N2550"/>
      <c r="AW2550"/>
      <c r="AX2550"/>
      <c r="AY2550"/>
    </row>
    <row r="2551" spans="11:51">
      <c r="K2551"/>
      <c r="M2551"/>
      <c r="N2551"/>
      <c r="AW2551"/>
      <c r="AX2551"/>
      <c r="AY2551"/>
    </row>
    <row r="2552" spans="11:51">
      <c r="K2552"/>
      <c r="M2552"/>
      <c r="N2552"/>
      <c r="AW2552"/>
      <c r="AX2552"/>
      <c r="AY2552"/>
    </row>
    <row r="2553" spans="11:51">
      <c r="K2553"/>
      <c r="M2553"/>
      <c r="N2553"/>
      <c r="AW2553"/>
      <c r="AX2553"/>
      <c r="AY2553"/>
    </row>
    <row r="2554" spans="11:51">
      <c r="K2554"/>
      <c r="M2554"/>
      <c r="N2554"/>
      <c r="AW2554"/>
      <c r="AX2554"/>
      <c r="AY2554"/>
    </row>
    <row r="2555" spans="11:51">
      <c r="K2555"/>
      <c r="M2555"/>
      <c r="N2555"/>
      <c r="AW2555"/>
      <c r="AX2555"/>
      <c r="AY2555"/>
    </row>
    <row r="2556" spans="11:51">
      <c r="K2556"/>
      <c r="M2556"/>
      <c r="N2556"/>
      <c r="AW2556"/>
      <c r="AX2556"/>
      <c r="AY2556"/>
    </row>
    <row r="2557" spans="11:51">
      <c r="K2557"/>
      <c r="M2557"/>
      <c r="N2557"/>
      <c r="AW2557"/>
      <c r="AX2557"/>
      <c r="AY2557"/>
    </row>
    <row r="2558" spans="11:51">
      <c r="K2558"/>
      <c r="M2558"/>
      <c r="N2558"/>
      <c r="AW2558"/>
      <c r="AX2558"/>
      <c r="AY2558"/>
    </row>
    <row r="2559" spans="11:51">
      <c r="K2559"/>
      <c r="M2559"/>
      <c r="N2559"/>
      <c r="AW2559"/>
      <c r="AX2559"/>
      <c r="AY2559"/>
    </row>
    <row r="2560" spans="11:51">
      <c r="K2560"/>
      <c r="M2560"/>
      <c r="N2560"/>
      <c r="AW2560"/>
      <c r="AX2560"/>
      <c r="AY2560"/>
    </row>
    <row r="2561" spans="11:51">
      <c r="K2561"/>
      <c r="M2561"/>
      <c r="N2561"/>
      <c r="AW2561"/>
      <c r="AX2561"/>
      <c r="AY2561"/>
    </row>
    <row r="2562" spans="11:51">
      <c r="K2562"/>
      <c r="M2562"/>
      <c r="N2562"/>
      <c r="AW2562"/>
      <c r="AX2562"/>
      <c r="AY2562"/>
    </row>
    <row r="2563" spans="11:51">
      <c r="K2563"/>
      <c r="M2563"/>
      <c r="N2563"/>
      <c r="AW2563"/>
      <c r="AX2563"/>
      <c r="AY2563"/>
    </row>
    <row r="2564" spans="11:51">
      <c r="K2564"/>
      <c r="M2564"/>
      <c r="N2564"/>
      <c r="AW2564"/>
      <c r="AX2564"/>
      <c r="AY2564"/>
    </row>
    <row r="2565" spans="11:51">
      <c r="K2565"/>
      <c r="M2565"/>
      <c r="N2565"/>
      <c r="AW2565"/>
      <c r="AX2565"/>
      <c r="AY2565"/>
    </row>
    <row r="2566" spans="11:51">
      <c r="K2566"/>
      <c r="M2566"/>
      <c r="N2566"/>
      <c r="AW2566"/>
      <c r="AX2566"/>
      <c r="AY2566"/>
    </row>
    <row r="2567" spans="11:51">
      <c r="K2567"/>
      <c r="M2567"/>
      <c r="N2567"/>
      <c r="AW2567"/>
      <c r="AX2567"/>
      <c r="AY2567"/>
    </row>
    <row r="2568" spans="11:51">
      <c r="K2568"/>
      <c r="M2568"/>
      <c r="N2568"/>
      <c r="AW2568"/>
      <c r="AX2568"/>
      <c r="AY2568"/>
    </row>
    <row r="2569" spans="11:51">
      <c r="K2569"/>
      <c r="M2569"/>
      <c r="N2569"/>
      <c r="AW2569"/>
      <c r="AX2569"/>
      <c r="AY2569"/>
    </row>
    <row r="2570" spans="11:51">
      <c r="K2570"/>
      <c r="M2570"/>
      <c r="N2570"/>
      <c r="AW2570"/>
      <c r="AX2570"/>
      <c r="AY2570"/>
    </row>
    <row r="2571" spans="11:51">
      <c r="K2571"/>
      <c r="M2571"/>
      <c r="N2571"/>
      <c r="AW2571"/>
      <c r="AX2571"/>
      <c r="AY2571"/>
    </row>
    <row r="2572" spans="11:51">
      <c r="K2572"/>
      <c r="M2572"/>
      <c r="N2572"/>
      <c r="AW2572"/>
      <c r="AX2572"/>
      <c r="AY2572"/>
    </row>
    <row r="2573" spans="11:51">
      <c r="K2573"/>
      <c r="M2573"/>
      <c r="N2573"/>
      <c r="AW2573"/>
      <c r="AX2573"/>
      <c r="AY2573"/>
    </row>
    <row r="2574" spans="11:51">
      <c r="K2574"/>
      <c r="M2574"/>
      <c r="N2574"/>
      <c r="AW2574"/>
      <c r="AX2574"/>
      <c r="AY2574"/>
    </row>
    <row r="2575" spans="11:51">
      <c r="K2575"/>
      <c r="M2575"/>
      <c r="N2575"/>
      <c r="AW2575"/>
      <c r="AX2575"/>
      <c r="AY2575"/>
    </row>
    <row r="2576" spans="11:51">
      <c r="K2576"/>
      <c r="M2576"/>
      <c r="N2576"/>
      <c r="AW2576"/>
      <c r="AX2576"/>
      <c r="AY2576"/>
    </row>
    <row r="2577" spans="11:51">
      <c r="K2577"/>
      <c r="M2577"/>
      <c r="N2577"/>
      <c r="AW2577"/>
      <c r="AX2577"/>
      <c r="AY2577"/>
    </row>
    <row r="2578" spans="11:51">
      <c r="K2578"/>
      <c r="M2578"/>
      <c r="N2578"/>
      <c r="AW2578"/>
      <c r="AX2578"/>
      <c r="AY2578"/>
    </row>
    <row r="2579" spans="11:51">
      <c r="K2579"/>
      <c r="M2579"/>
      <c r="N2579"/>
      <c r="AW2579"/>
      <c r="AX2579"/>
      <c r="AY2579"/>
    </row>
    <row r="2580" spans="11:51">
      <c r="K2580"/>
      <c r="M2580"/>
      <c r="N2580"/>
      <c r="AW2580"/>
      <c r="AX2580"/>
      <c r="AY2580"/>
    </row>
    <row r="2581" spans="11:51">
      <c r="K2581"/>
      <c r="M2581"/>
      <c r="N2581"/>
      <c r="AW2581"/>
      <c r="AX2581"/>
      <c r="AY2581"/>
    </row>
    <row r="2582" spans="11:51">
      <c r="K2582"/>
      <c r="M2582"/>
      <c r="N2582"/>
      <c r="AW2582"/>
      <c r="AX2582"/>
      <c r="AY2582"/>
    </row>
    <row r="2583" spans="11:51">
      <c r="K2583"/>
      <c r="M2583"/>
      <c r="N2583"/>
      <c r="AW2583"/>
      <c r="AX2583"/>
      <c r="AY2583"/>
    </row>
    <row r="2584" spans="11:51">
      <c r="K2584"/>
      <c r="M2584"/>
      <c r="N2584"/>
      <c r="AW2584"/>
      <c r="AX2584"/>
      <c r="AY2584"/>
    </row>
    <row r="2585" spans="11:51">
      <c r="K2585"/>
      <c r="M2585"/>
      <c r="N2585"/>
      <c r="AW2585"/>
      <c r="AX2585"/>
      <c r="AY2585"/>
    </row>
    <row r="2586" spans="11:51">
      <c r="K2586"/>
      <c r="M2586"/>
      <c r="N2586"/>
      <c r="AW2586"/>
      <c r="AX2586"/>
      <c r="AY2586"/>
    </row>
    <row r="2587" spans="11:51">
      <c r="K2587"/>
      <c r="M2587"/>
      <c r="N2587"/>
      <c r="AW2587"/>
      <c r="AX2587"/>
      <c r="AY2587"/>
    </row>
    <row r="2588" spans="11:51">
      <c r="K2588"/>
      <c r="M2588"/>
      <c r="N2588"/>
      <c r="AW2588"/>
      <c r="AX2588"/>
      <c r="AY2588"/>
    </row>
    <row r="2589" spans="11:51">
      <c r="K2589"/>
      <c r="M2589"/>
      <c r="N2589"/>
      <c r="AW2589"/>
      <c r="AX2589"/>
      <c r="AY2589"/>
    </row>
    <row r="2590" spans="11:51">
      <c r="K2590"/>
      <c r="M2590"/>
      <c r="N2590"/>
      <c r="AW2590"/>
      <c r="AX2590"/>
      <c r="AY2590"/>
    </row>
    <row r="2591" spans="11:51">
      <c r="K2591"/>
      <c r="M2591"/>
      <c r="N2591"/>
      <c r="AW2591"/>
      <c r="AX2591"/>
      <c r="AY2591"/>
    </row>
    <row r="2592" spans="11:51">
      <c r="K2592"/>
      <c r="M2592"/>
      <c r="N2592"/>
      <c r="AW2592"/>
      <c r="AX2592"/>
      <c r="AY2592"/>
    </row>
    <row r="2593" spans="11:51">
      <c r="K2593"/>
      <c r="M2593"/>
      <c r="N2593"/>
      <c r="AW2593"/>
      <c r="AX2593"/>
      <c r="AY2593"/>
    </row>
    <row r="2594" spans="11:51">
      <c r="K2594"/>
      <c r="M2594"/>
      <c r="N2594"/>
      <c r="AW2594"/>
      <c r="AX2594"/>
      <c r="AY2594"/>
    </row>
    <row r="2595" spans="11:51">
      <c r="K2595"/>
      <c r="M2595"/>
      <c r="N2595"/>
      <c r="AW2595"/>
      <c r="AX2595"/>
      <c r="AY2595"/>
    </row>
    <row r="2596" spans="11:51">
      <c r="K2596"/>
      <c r="M2596"/>
      <c r="N2596"/>
      <c r="AW2596"/>
      <c r="AX2596"/>
      <c r="AY2596"/>
    </row>
    <row r="2597" spans="11:51">
      <c r="K2597"/>
      <c r="M2597"/>
      <c r="N2597"/>
      <c r="AW2597"/>
      <c r="AX2597"/>
      <c r="AY2597"/>
    </row>
    <row r="2598" spans="11:51">
      <c r="K2598"/>
      <c r="M2598"/>
      <c r="N2598"/>
      <c r="AW2598"/>
      <c r="AX2598"/>
      <c r="AY2598"/>
    </row>
    <row r="2599" spans="11:51">
      <c r="K2599"/>
      <c r="M2599"/>
      <c r="N2599"/>
      <c r="AW2599"/>
      <c r="AX2599"/>
      <c r="AY2599"/>
    </row>
    <row r="2600" spans="11:51">
      <c r="K2600"/>
      <c r="M2600"/>
      <c r="N2600"/>
      <c r="AW2600"/>
      <c r="AX2600"/>
      <c r="AY2600"/>
    </row>
    <row r="2601" spans="11:51">
      <c r="K2601"/>
      <c r="M2601"/>
      <c r="N2601"/>
      <c r="AW2601"/>
      <c r="AX2601"/>
      <c r="AY2601"/>
    </row>
    <row r="2602" spans="11:51">
      <c r="K2602"/>
      <c r="M2602"/>
      <c r="N2602"/>
      <c r="AW2602"/>
      <c r="AX2602"/>
      <c r="AY2602"/>
    </row>
    <row r="2603" spans="11:51">
      <c r="K2603"/>
      <c r="M2603"/>
      <c r="N2603"/>
      <c r="AW2603"/>
      <c r="AX2603"/>
      <c r="AY2603"/>
    </row>
    <row r="2604" spans="11:51">
      <c r="K2604"/>
      <c r="M2604"/>
      <c r="N2604"/>
      <c r="AW2604"/>
      <c r="AX2604"/>
      <c r="AY2604"/>
    </row>
    <row r="2605" spans="11:51">
      <c r="K2605"/>
      <c r="M2605"/>
      <c r="N2605"/>
      <c r="AW2605"/>
      <c r="AX2605"/>
      <c r="AY2605"/>
    </row>
    <row r="2606" spans="11:51">
      <c r="K2606"/>
      <c r="M2606"/>
      <c r="N2606"/>
      <c r="AW2606"/>
      <c r="AX2606"/>
      <c r="AY2606"/>
    </row>
    <row r="2607" spans="11:51">
      <c r="K2607"/>
      <c r="M2607"/>
      <c r="N2607"/>
      <c r="AW2607"/>
      <c r="AX2607"/>
      <c r="AY2607"/>
    </row>
    <row r="2608" spans="11:51">
      <c r="K2608"/>
      <c r="M2608"/>
      <c r="N2608"/>
      <c r="AW2608"/>
      <c r="AX2608"/>
      <c r="AY2608"/>
    </row>
    <row r="2609" spans="11:51">
      <c r="K2609"/>
      <c r="M2609"/>
      <c r="N2609"/>
      <c r="AW2609"/>
      <c r="AX2609"/>
      <c r="AY2609"/>
    </row>
    <row r="2610" spans="11:51">
      <c r="K2610"/>
      <c r="M2610"/>
      <c r="N2610"/>
      <c r="AW2610"/>
      <c r="AX2610"/>
      <c r="AY2610"/>
    </row>
    <row r="2611" spans="11:51">
      <c r="K2611"/>
      <c r="M2611"/>
      <c r="N2611"/>
      <c r="AW2611"/>
      <c r="AX2611"/>
      <c r="AY2611"/>
    </row>
    <row r="2612" spans="11:51">
      <c r="K2612"/>
      <c r="M2612"/>
      <c r="N2612"/>
      <c r="AW2612"/>
      <c r="AX2612"/>
      <c r="AY2612"/>
    </row>
    <row r="2613" spans="11:51">
      <c r="K2613"/>
      <c r="M2613"/>
      <c r="N2613"/>
      <c r="AW2613"/>
      <c r="AX2613"/>
      <c r="AY2613"/>
    </row>
    <row r="2614" spans="11:51">
      <c r="K2614"/>
      <c r="M2614"/>
      <c r="N2614"/>
      <c r="AW2614"/>
      <c r="AX2614"/>
      <c r="AY2614"/>
    </row>
    <row r="2615" spans="11:51">
      <c r="K2615"/>
      <c r="M2615"/>
      <c r="N2615"/>
      <c r="AW2615"/>
      <c r="AX2615"/>
      <c r="AY2615"/>
    </row>
    <row r="2616" spans="11:51">
      <c r="K2616"/>
      <c r="M2616"/>
      <c r="N2616"/>
      <c r="AW2616"/>
      <c r="AX2616"/>
      <c r="AY2616"/>
    </row>
    <row r="2617" spans="11:51">
      <c r="K2617"/>
      <c r="M2617"/>
      <c r="N2617"/>
      <c r="AW2617"/>
      <c r="AX2617"/>
      <c r="AY2617"/>
    </row>
    <row r="2618" spans="11:51">
      <c r="K2618"/>
      <c r="M2618"/>
      <c r="N2618"/>
      <c r="AW2618"/>
      <c r="AX2618"/>
      <c r="AY2618"/>
    </row>
    <row r="2619" spans="11:51">
      <c r="K2619"/>
      <c r="M2619"/>
      <c r="N2619"/>
      <c r="AW2619"/>
      <c r="AX2619"/>
      <c r="AY2619"/>
    </row>
    <row r="2620" spans="11:51">
      <c r="K2620"/>
      <c r="M2620"/>
      <c r="N2620"/>
      <c r="AW2620"/>
      <c r="AX2620"/>
      <c r="AY2620"/>
    </row>
    <row r="2621" spans="11:51">
      <c r="K2621"/>
      <c r="M2621"/>
      <c r="N2621"/>
      <c r="AW2621"/>
      <c r="AX2621"/>
      <c r="AY2621"/>
    </row>
    <row r="2622" spans="11:51">
      <c r="K2622"/>
      <c r="M2622"/>
      <c r="N2622"/>
      <c r="AW2622"/>
      <c r="AX2622"/>
      <c r="AY2622"/>
    </row>
    <row r="2623" spans="11:51">
      <c r="K2623"/>
      <c r="M2623"/>
      <c r="N2623"/>
      <c r="AW2623"/>
      <c r="AX2623"/>
      <c r="AY2623"/>
    </row>
    <row r="2624" spans="11:51">
      <c r="K2624"/>
      <c r="M2624"/>
      <c r="N2624"/>
      <c r="AW2624"/>
      <c r="AX2624"/>
      <c r="AY2624"/>
    </row>
    <row r="2625" spans="11:51">
      <c r="K2625"/>
      <c r="M2625"/>
      <c r="N2625"/>
      <c r="AW2625"/>
      <c r="AX2625"/>
      <c r="AY2625"/>
    </row>
    <row r="2626" spans="11:51">
      <c r="K2626"/>
      <c r="M2626"/>
      <c r="N2626"/>
      <c r="AW2626"/>
      <c r="AX2626"/>
      <c r="AY2626"/>
    </row>
    <row r="2627" spans="11:51">
      <c r="K2627"/>
      <c r="M2627"/>
      <c r="N2627"/>
      <c r="AW2627"/>
      <c r="AX2627"/>
      <c r="AY2627"/>
    </row>
    <row r="2628" spans="11:51">
      <c r="K2628"/>
      <c r="M2628"/>
      <c r="N2628"/>
      <c r="AW2628"/>
      <c r="AX2628"/>
      <c r="AY2628"/>
    </row>
    <row r="2629" spans="11:51">
      <c r="K2629"/>
      <c r="M2629"/>
      <c r="N2629"/>
      <c r="AW2629"/>
      <c r="AX2629"/>
      <c r="AY2629"/>
    </row>
    <row r="2630" spans="11:51">
      <c r="K2630"/>
      <c r="M2630"/>
      <c r="N2630"/>
      <c r="AW2630"/>
      <c r="AX2630"/>
      <c r="AY2630"/>
    </row>
    <row r="2631" spans="11:51">
      <c r="K2631"/>
      <c r="M2631"/>
      <c r="N2631"/>
      <c r="AW2631"/>
      <c r="AX2631"/>
      <c r="AY2631"/>
    </row>
    <row r="2632" spans="11:51">
      <c r="K2632"/>
      <c r="M2632"/>
      <c r="N2632"/>
      <c r="AW2632"/>
      <c r="AX2632"/>
      <c r="AY2632"/>
    </row>
    <row r="2633" spans="11:51">
      <c r="K2633"/>
      <c r="M2633"/>
      <c r="N2633"/>
      <c r="AW2633"/>
      <c r="AX2633"/>
      <c r="AY2633"/>
    </row>
    <row r="2634" spans="11:51">
      <c r="K2634"/>
      <c r="M2634"/>
      <c r="N2634"/>
      <c r="AW2634"/>
      <c r="AX2634"/>
      <c r="AY2634"/>
    </row>
    <row r="2635" spans="11:51">
      <c r="K2635"/>
      <c r="M2635"/>
      <c r="N2635"/>
      <c r="AW2635"/>
      <c r="AX2635"/>
      <c r="AY2635"/>
    </row>
    <row r="2636" spans="11:51">
      <c r="K2636"/>
      <c r="M2636"/>
      <c r="N2636"/>
      <c r="AW2636"/>
      <c r="AX2636"/>
      <c r="AY2636"/>
    </row>
    <row r="2637" spans="11:51">
      <c r="K2637"/>
      <c r="M2637"/>
      <c r="N2637"/>
      <c r="AW2637"/>
      <c r="AX2637"/>
      <c r="AY2637"/>
    </row>
    <row r="2638" spans="11:51">
      <c r="K2638"/>
      <c r="M2638"/>
      <c r="N2638"/>
      <c r="AW2638"/>
      <c r="AX2638"/>
      <c r="AY2638"/>
    </row>
    <row r="2639" spans="11:51">
      <c r="K2639"/>
      <c r="M2639"/>
      <c r="N2639"/>
      <c r="AW2639"/>
      <c r="AX2639"/>
      <c r="AY2639"/>
    </row>
    <row r="2640" spans="11:51">
      <c r="K2640"/>
      <c r="M2640"/>
      <c r="N2640"/>
      <c r="AW2640"/>
      <c r="AX2640"/>
      <c r="AY2640"/>
    </row>
    <row r="2641" spans="11:51">
      <c r="K2641"/>
      <c r="M2641"/>
      <c r="N2641"/>
      <c r="AW2641"/>
      <c r="AX2641"/>
      <c r="AY2641"/>
    </row>
    <row r="2642" spans="11:51">
      <c r="K2642"/>
      <c r="M2642"/>
      <c r="N2642"/>
      <c r="AW2642"/>
      <c r="AX2642"/>
      <c r="AY2642"/>
    </row>
    <row r="2643" spans="11:51">
      <c r="K2643"/>
      <c r="M2643"/>
      <c r="N2643"/>
      <c r="AW2643"/>
      <c r="AX2643"/>
      <c r="AY2643"/>
    </row>
    <row r="2644" spans="11:51">
      <c r="K2644"/>
      <c r="M2644"/>
      <c r="N2644"/>
      <c r="AW2644"/>
      <c r="AX2644"/>
      <c r="AY2644"/>
    </row>
    <row r="2645" spans="11:51">
      <c r="K2645"/>
      <c r="M2645"/>
      <c r="N2645"/>
      <c r="AW2645"/>
      <c r="AX2645"/>
      <c r="AY2645"/>
    </row>
    <row r="2646" spans="11:51">
      <c r="K2646"/>
      <c r="M2646"/>
      <c r="N2646"/>
      <c r="AW2646"/>
      <c r="AX2646"/>
      <c r="AY2646"/>
    </row>
    <row r="2647" spans="11:51">
      <c r="K2647"/>
      <c r="M2647"/>
      <c r="N2647"/>
      <c r="AW2647"/>
      <c r="AX2647"/>
      <c r="AY2647"/>
    </row>
    <row r="2648" spans="11:51">
      <c r="K2648"/>
      <c r="M2648"/>
      <c r="N2648"/>
      <c r="AW2648"/>
      <c r="AX2648"/>
      <c r="AY2648"/>
    </row>
    <row r="2649" spans="11:51">
      <c r="K2649"/>
      <c r="M2649"/>
      <c r="N2649"/>
      <c r="AW2649"/>
      <c r="AX2649"/>
      <c r="AY2649"/>
    </row>
    <row r="2650" spans="11:51">
      <c r="K2650"/>
      <c r="M2650"/>
      <c r="N2650"/>
      <c r="AW2650"/>
      <c r="AX2650"/>
      <c r="AY2650"/>
    </row>
    <row r="2651" spans="11:51">
      <c r="K2651"/>
      <c r="M2651"/>
      <c r="N2651"/>
      <c r="AW2651"/>
      <c r="AX2651"/>
      <c r="AY2651"/>
    </row>
    <row r="2652" spans="11:51">
      <c r="K2652"/>
      <c r="M2652"/>
      <c r="N2652"/>
      <c r="AW2652"/>
      <c r="AX2652"/>
      <c r="AY2652"/>
    </row>
    <row r="2653" spans="11:51">
      <c r="K2653"/>
      <c r="M2653"/>
      <c r="N2653"/>
      <c r="AW2653"/>
      <c r="AX2653"/>
      <c r="AY2653"/>
    </row>
    <row r="2654" spans="11:51">
      <c r="K2654"/>
      <c r="M2654"/>
      <c r="N2654"/>
      <c r="AW2654"/>
      <c r="AX2654"/>
      <c r="AY2654"/>
    </row>
    <row r="2655" spans="11:51">
      <c r="K2655"/>
      <c r="M2655"/>
      <c r="N2655"/>
      <c r="AW2655"/>
      <c r="AX2655"/>
      <c r="AY2655"/>
    </row>
    <row r="2656" spans="11:51">
      <c r="K2656"/>
      <c r="M2656"/>
      <c r="N2656"/>
      <c r="AW2656"/>
      <c r="AX2656"/>
      <c r="AY2656"/>
    </row>
    <row r="2657" spans="11:51">
      <c r="K2657"/>
      <c r="M2657"/>
      <c r="N2657"/>
      <c r="AW2657"/>
      <c r="AX2657"/>
      <c r="AY2657"/>
    </row>
    <row r="2658" spans="11:51">
      <c r="K2658"/>
      <c r="M2658"/>
      <c r="N2658"/>
      <c r="AW2658"/>
      <c r="AX2658"/>
      <c r="AY2658"/>
    </row>
    <row r="2659" spans="11:51">
      <c r="K2659"/>
      <c r="M2659"/>
      <c r="N2659"/>
      <c r="AW2659"/>
      <c r="AX2659"/>
      <c r="AY2659"/>
    </row>
    <row r="2660" spans="11:51">
      <c r="K2660"/>
      <c r="M2660"/>
      <c r="N2660"/>
      <c r="AW2660"/>
      <c r="AX2660"/>
      <c r="AY2660"/>
    </row>
    <row r="2661" spans="11:51">
      <c r="K2661"/>
      <c r="M2661"/>
      <c r="N2661"/>
      <c r="AW2661"/>
      <c r="AX2661"/>
      <c r="AY2661"/>
    </row>
    <row r="2662" spans="11:51">
      <c r="K2662"/>
      <c r="M2662"/>
      <c r="N2662"/>
      <c r="AW2662"/>
      <c r="AX2662"/>
      <c r="AY2662"/>
    </row>
    <row r="2663" spans="11:51">
      <c r="K2663"/>
      <c r="M2663"/>
      <c r="N2663"/>
      <c r="AW2663"/>
      <c r="AX2663"/>
      <c r="AY2663"/>
    </row>
    <row r="2664" spans="11:51">
      <c r="K2664"/>
      <c r="M2664"/>
      <c r="N2664"/>
      <c r="AW2664"/>
      <c r="AX2664"/>
      <c r="AY2664"/>
    </row>
    <row r="2665" spans="11:51">
      <c r="K2665"/>
      <c r="M2665"/>
      <c r="N2665"/>
      <c r="AW2665"/>
      <c r="AX2665"/>
      <c r="AY2665"/>
    </row>
    <row r="2666" spans="11:51">
      <c r="K2666"/>
      <c r="M2666"/>
      <c r="N2666"/>
      <c r="AW2666"/>
      <c r="AX2666"/>
      <c r="AY2666"/>
    </row>
    <row r="2667" spans="11:51">
      <c r="K2667"/>
      <c r="M2667"/>
      <c r="N2667"/>
      <c r="AW2667"/>
      <c r="AX2667"/>
      <c r="AY2667"/>
    </row>
    <row r="2668" spans="11:51">
      <c r="K2668"/>
      <c r="M2668"/>
      <c r="N2668"/>
      <c r="AW2668"/>
      <c r="AX2668"/>
      <c r="AY2668"/>
    </row>
    <row r="2669" spans="11:51">
      <c r="K2669"/>
      <c r="M2669"/>
      <c r="N2669"/>
      <c r="AW2669"/>
      <c r="AX2669"/>
      <c r="AY2669"/>
    </row>
    <row r="2670" spans="11:51">
      <c r="K2670"/>
      <c r="M2670"/>
      <c r="N2670"/>
      <c r="AW2670"/>
      <c r="AX2670"/>
      <c r="AY2670"/>
    </row>
    <row r="2671" spans="11:51">
      <c r="K2671"/>
      <c r="M2671"/>
      <c r="N2671"/>
      <c r="AW2671"/>
      <c r="AX2671"/>
      <c r="AY2671"/>
    </row>
    <row r="2672" spans="11:51">
      <c r="K2672"/>
      <c r="M2672"/>
      <c r="N2672"/>
      <c r="AW2672"/>
      <c r="AX2672"/>
      <c r="AY2672"/>
    </row>
    <row r="2673" spans="11:51">
      <c r="K2673"/>
      <c r="M2673"/>
      <c r="N2673"/>
      <c r="AW2673"/>
      <c r="AX2673"/>
      <c r="AY2673"/>
    </row>
    <row r="2674" spans="11:51">
      <c r="K2674"/>
      <c r="M2674"/>
      <c r="N2674"/>
      <c r="AW2674"/>
      <c r="AX2674"/>
      <c r="AY2674"/>
    </row>
    <row r="2675" spans="11:51">
      <c r="K2675"/>
      <c r="M2675"/>
      <c r="N2675"/>
      <c r="AW2675"/>
      <c r="AX2675"/>
      <c r="AY2675"/>
    </row>
    <row r="2676" spans="11:51">
      <c r="K2676"/>
      <c r="M2676"/>
      <c r="N2676"/>
      <c r="AW2676"/>
      <c r="AX2676"/>
      <c r="AY2676"/>
    </row>
    <row r="2677" spans="11:51">
      <c r="K2677"/>
      <c r="M2677"/>
      <c r="N2677"/>
      <c r="AW2677"/>
      <c r="AX2677"/>
      <c r="AY2677"/>
    </row>
    <row r="2678" spans="11:51">
      <c r="K2678"/>
      <c r="M2678"/>
      <c r="N2678"/>
      <c r="AW2678"/>
      <c r="AX2678"/>
      <c r="AY2678"/>
    </row>
    <row r="2679" spans="11:51">
      <c r="K2679"/>
      <c r="M2679"/>
      <c r="N2679"/>
      <c r="AW2679"/>
      <c r="AX2679"/>
      <c r="AY2679"/>
    </row>
    <row r="2680" spans="11:51">
      <c r="K2680"/>
      <c r="M2680"/>
      <c r="N2680"/>
      <c r="AW2680"/>
      <c r="AX2680"/>
      <c r="AY2680"/>
    </row>
    <row r="2681" spans="11:51">
      <c r="K2681"/>
      <c r="M2681"/>
      <c r="N2681"/>
      <c r="AW2681"/>
      <c r="AX2681"/>
      <c r="AY2681"/>
    </row>
    <row r="2682" spans="11:51">
      <c r="K2682"/>
      <c r="M2682"/>
      <c r="N2682"/>
      <c r="AW2682"/>
      <c r="AX2682"/>
      <c r="AY2682"/>
    </row>
    <row r="2683" spans="11:51">
      <c r="K2683"/>
      <c r="M2683"/>
      <c r="N2683"/>
      <c r="AW2683"/>
      <c r="AX2683"/>
      <c r="AY2683"/>
    </row>
    <row r="2684" spans="11:51">
      <c r="K2684"/>
      <c r="M2684"/>
      <c r="N2684"/>
      <c r="AW2684"/>
      <c r="AX2684"/>
      <c r="AY2684"/>
    </row>
    <row r="2685" spans="11:51">
      <c r="K2685"/>
      <c r="M2685"/>
      <c r="N2685"/>
      <c r="AW2685"/>
      <c r="AX2685"/>
      <c r="AY2685"/>
    </row>
    <row r="2686" spans="11:51">
      <c r="K2686"/>
      <c r="M2686"/>
      <c r="N2686"/>
      <c r="AW2686"/>
      <c r="AX2686"/>
      <c r="AY2686"/>
    </row>
    <row r="2687" spans="11:51">
      <c r="K2687"/>
      <c r="M2687"/>
      <c r="N2687"/>
      <c r="AW2687"/>
      <c r="AX2687"/>
      <c r="AY2687"/>
    </row>
    <row r="2688" spans="11:51">
      <c r="K2688"/>
      <c r="M2688"/>
      <c r="N2688"/>
      <c r="AW2688"/>
      <c r="AX2688"/>
      <c r="AY2688"/>
    </row>
    <row r="2689" spans="11:51">
      <c r="K2689"/>
      <c r="M2689"/>
      <c r="N2689"/>
      <c r="AW2689"/>
      <c r="AX2689"/>
      <c r="AY2689"/>
    </row>
    <row r="2690" spans="11:51">
      <c r="K2690"/>
      <c r="M2690"/>
      <c r="N2690"/>
      <c r="AW2690"/>
      <c r="AX2690"/>
      <c r="AY2690"/>
    </row>
    <row r="2691" spans="11:51">
      <c r="K2691"/>
      <c r="M2691"/>
      <c r="N2691"/>
      <c r="AW2691"/>
      <c r="AX2691"/>
      <c r="AY2691"/>
    </row>
    <row r="2692" spans="11:51">
      <c r="K2692"/>
      <c r="M2692"/>
      <c r="N2692"/>
      <c r="AW2692"/>
      <c r="AX2692"/>
      <c r="AY2692"/>
    </row>
    <row r="2693" spans="11:51">
      <c r="K2693"/>
      <c r="M2693"/>
      <c r="N2693"/>
      <c r="AW2693"/>
      <c r="AX2693"/>
      <c r="AY2693"/>
    </row>
    <row r="2694" spans="11:51">
      <c r="K2694"/>
      <c r="M2694"/>
      <c r="N2694"/>
      <c r="AW2694"/>
      <c r="AX2694"/>
      <c r="AY2694"/>
    </row>
    <row r="2695" spans="11:51">
      <c r="K2695"/>
      <c r="M2695"/>
      <c r="N2695"/>
      <c r="AW2695"/>
      <c r="AX2695"/>
      <c r="AY2695"/>
    </row>
    <row r="2696" spans="11:51">
      <c r="K2696"/>
      <c r="M2696"/>
      <c r="N2696"/>
      <c r="AW2696"/>
      <c r="AX2696"/>
      <c r="AY2696"/>
    </row>
    <row r="2697" spans="11:51">
      <c r="K2697"/>
      <c r="M2697"/>
      <c r="N2697"/>
      <c r="AW2697"/>
      <c r="AX2697"/>
      <c r="AY2697"/>
    </row>
    <row r="2698" spans="11:51">
      <c r="K2698"/>
      <c r="M2698"/>
      <c r="N2698"/>
      <c r="AW2698"/>
      <c r="AX2698"/>
      <c r="AY2698"/>
    </row>
    <row r="2699" spans="11:51">
      <c r="K2699"/>
      <c r="M2699"/>
      <c r="N2699"/>
      <c r="AW2699"/>
      <c r="AX2699"/>
      <c r="AY2699"/>
    </row>
    <row r="2700" spans="11:51">
      <c r="K2700"/>
      <c r="M2700"/>
      <c r="N2700"/>
      <c r="AW2700"/>
      <c r="AX2700"/>
      <c r="AY2700"/>
    </row>
    <row r="2701" spans="11:51">
      <c r="K2701"/>
      <c r="M2701"/>
      <c r="N2701"/>
      <c r="AW2701"/>
      <c r="AX2701"/>
      <c r="AY2701"/>
    </row>
    <row r="2702" spans="11:51">
      <c r="K2702"/>
      <c r="M2702"/>
      <c r="N2702"/>
      <c r="AW2702"/>
      <c r="AX2702"/>
      <c r="AY2702"/>
    </row>
    <row r="2703" spans="11:51">
      <c r="K2703"/>
      <c r="M2703"/>
      <c r="N2703"/>
      <c r="AW2703"/>
      <c r="AX2703"/>
      <c r="AY2703"/>
    </row>
    <row r="2704" spans="11:51">
      <c r="K2704"/>
      <c r="M2704"/>
      <c r="N2704"/>
      <c r="AW2704"/>
      <c r="AX2704"/>
      <c r="AY2704"/>
    </row>
    <row r="2705" spans="11:51">
      <c r="K2705"/>
      <c r="M2705"/>
      <c r="N2705"/>
      <c r="AW2705"/>
      <c r="AX2705"/>
      <c r="AY2705"/>
    </row>
    <row r="2706" spans="11:51">
      <c r="K2706"/>
      <c r="M2706"/>
      <c r="N2706"/>
      <c r="AW2706"/>
      <c r="AX2706"/>
      <c r="AY2706"/>
    </row>
    <row r="2707" spans="11:51">
      <c r="K2707"/>
      <c r="M2707"/>
      <c r="N2707"/>
      <c r="AW2707"/>
      <c r="AX2707"/>
      <c r="AY2707"/>
    </row>
    <row r="2708" spans="11:51">
      <c r="K2708"/>
      <c r="M2708"/>
      <c r="N2708"/>
      <c r="AW2708"/>
      <c r="AX2708"/>
      <c r="AY2708"/>
    </row>
    <row r="2709" spans="11:51">
      <c r="K2709"/>
      <c r="M2709"/>
      <c r="N2709"/>
      <c r="AW2709"/>
      <c r="AX2709"/>
      <c r="AY2709"/>
    </row>
    <row r="2710" spans="11:51">
      <c r="K2710"/>
      <c r="M2710"/>
      <c r="N2710"/>
      <c r="AW2710"/>
      <c r="AX2710"/>
      <c r="AY2710"/>
    </row>
    <row r="2711" spans="11:51">
      <c r="K2711"/>
      <c r="M2711"/>
      <c r="N2711"/>
      <c r="AW2711"/>
      <c r="AX2711"/>
      <c r="AY2711"/>
    </row>
    <row r="2712" spans="11:51">
      <c r="K2712"/>
      <c r="M2712"/>
      <c r="N2712"/>
      <c r="AW2712"/>
      <c r="AX2712"/>
      <c r="AY2712"/>
    </row>
    <row r="2713" spans="11:51">
      <c r="K2713"/>
      <c r="M2713"/>
      <c r="N2713"/>
      <c r="AW2713"/>
      <c r="AX2713"/>
      <c r="AY2713"/>
    </row>
    <row r="2714" spans="11:51">
      <c r="K2714"/>
      <c r="M2714"/>
      <c r="N2714"/>
      <c r="AW2714"/>
      <c r="AX2714"/>
      <c r="AY2714"/>
    </row>
    <row r="2715" spans="11:51">
      <c r="K2715"/>
      <c r="M2715"/>
      <c r="N2715"/>
      <c r="AW2715"/>
      <c r="AX2715"/>
      <c r="AY2715"/>
    </row>
    <row r="2716" spans="11:51">
      <c r="K2716"/>
      <c r="M2716"/>
      <c r="N2716"/>
      <c r="AW2716"/>
      <c r="AX2716"/>
      <c r="AY2716"/>
    </row>
    <row r="2717" spans="11:51">
      <c r="K2717"/>
      <c r="M2717"/>
      <c r="N2717"/>
      <c r="AW2717"/>
      <c r="AX2717"/>
      <c r="AY2717"/>
    </row>
    <row r="2718" spans="11:51">
      <c r="K2718"/>
      <c r="M2718"/>
      <c r="N2718"/>
      <c r="AW2718"/>
      <c r="AX2718"/>
      <c r="AY2718"/>
    </row>
    <row r="2719" spans="11:51">
      <c r="K2719"/>
      <c r="M2719"/>
      <c r="N2719"/>
      <c r="AW2719"/>
      <c r="AX2719"/>
      <c r="AY2719"/>
    </row>
    <row r="2720" spans="11:51">
      <c r="K2720"/>
      <c r="M2720"/>
      <c r="N2720"/>
      <c r="AW2720"/>
      <c r="AX2720"/>
      <c r="AY2720"/>
    </row>
    <row r="2721" spans="11:51">
      <c r="K2721"/>
      <c r="M2721"/>
      <c r="N2721"/>
      <c r="AW2721"/>
      <c r="AX2721"/>
      <c r="AY2721"/>
    </row>
    <row r="2722" spans="11:51">
      <c r="K2722"/>
      <c r="M2722"/>
      <c r="N2722"/>
      <c r="AW2722"/>
      <c r="AX2722"/>
      <c r="AY2722"/>
    </row>
    <row r="2723" spans="11:51">
      <c r="K2723"/>
      <c r="M2723"/>
      <c r="N2723"/>
      <c r="AW2723"/>
      <c r="AX2723"/>
      <c r="AY2723"/>
    </row>
    <row r="2724" spans="11:51">
      <c r="K2724"/>
      <c r="M2724"/>
      <c r="N2724"/>
      <c r="AW2724"/>
      <c r="AX2724"/>
      <c r="AY2724"/>
    </row>
    <row r="2725" spans="11:51">
      <c r="K2725"/>
      <c r="M2725"/>
      <c r="N2725"/>
      <c r="AW2725"/>
      <c r="AX2725"/>
      <c r="AY2725"/>
    </row>
    <row r="2726" spans="11:51">
      <c r="K2726"/>
      <c r="M2726"/>
      <c r="N2726"/>
      <c r="AW2726"/>
      <c r="AX2726"/>
      <c r="AY2726"/>
    </row>
    <row r="2727" spans="11:51">
      <c r="K2727"/>
      <c r="M2727"/>
      <c r="N2727"/>
      <c r="AW2727"/>
      <c r="AX2727"/>
      <c r="AY2727"/>
    </row>
    <row r="2728" spans="11:51">
      <c r="K2728"/>
      <c r="M2728"/>
      <c r="N2728"/>
      <c r="AW2728"/>
      <c r="AX2728"/>
      <c r="AY2728"/>
    </row>
    <row r="2729" spans="11:51">
      <c r="K2729"/>
      <c r="M2729"/>
      <c r="N2729"/>
      <c r="AW2729"/>
      <c r="AX2729"/>
      <c r="AY2729"/>
    </row>
    <row r="2730" spans="11:51">
      <c r="K2730"/>
      <c r="M2730"/>
      <c r="N2730"/>
      <c r="AW2730"/>
      <c r="AX2730"/>
      <c r="AY2730"/>
    </row>
    <row r="2731" spans="11:51">
      <c r="K2731"/>
      <c r="M2731"/>
      <c r="N2731"/>
      <c r="AW2731"/>
      <c r="AX2731"/>
      <c r="AY2731"/>
    </row>
    <row r="2732" spans="11:51">
      <c r="K2732"/>
      <c r="M2732"/>
      <c r="N2732"/>
      <c r="AW2732"/>
      <c r="AX2732"/>
      <c r="AY2732"/>
    </row>
    <row r="2733" spans="11:51">
      <c r="K2733"/>
      <c r="M2733"/>
      <c r="N2733"/>
      <c r="AW2733"/>
      <c r="AX2733"/>
      <c r="AY2733"/>
    </row>
    <row r="2734" spans="11:51">
      <c r="K2734"/>
      <c r="M2734"/>
      <c r="N2734"/>
      <c r="AW2734"/>
      <c r="AX2734"/>
      <c r="AY2734"/>
    </row>
    <row r="2735" spans="11:51">
      <c r="K2735"/>
      <c r="M2735"/>
      <c r="N2735"/>
      <c r="AW2735"/>
      <c r="AX2735"/>
      <c r="AY2735"/>
    </row>
    <row r="2736" spans="11:51">
      <c r="K2736"/>
      <c r="M2736"/>
      <c r="N2736"/>
      <c r="AW2736"/>
      <c r="AX2736"/>
      <c r="AY2736"/>
    </row>
    <row r="2737" spans="11:51">
      <c r="K2737"/>
      <c r="M2737"/>
      <c r="N2737"/>
      <c r="AW2737"/>
      <c r="AX2737"/>
      <c r="AY2737"/>
    </row>
    <row r="2738" spans="11:51">
      <c r="K2738"/>
      <c r="M2738"/>
      <c r="N2738"/>
      <c r="AW2738"/>
      <c r="AX2738"/>
      <c r="AY2738"/>
    </row>
    <row r="2739" spans="11:51">
      <c r="K2739"/>
      <c r="M2739"/>
      <c r="N2739"/>
      <c r="AW2739"/>
      <c r="AX2739"/>
      <c r="AY2739"/>
    </row>
    <row r="2740" spans="11:51">
      <c r="K2740"/>
      <c r="M2740"/>
      <c r="N2740"/>
      <c r="AW2740"/>
      <c r="AX2740"/>
      <c r="AY2740"/>
    </row>
    <row r="2741" spans="11:51">
      <c r="K2741"/>
      <c r="M2741"/>
      <c r="N2741"/>
      <c r="AW2741"/>
      <c r="AX2741"/>
      <c r="AY2741"/>
    </row>
    <row r="2742" spans="11:51">
      <c r="K2742"/>
      <c r="M2742"/>
      <c r="N2742"/>
      <c r="AW2742"/>
      <c r="AX2742"/>
      <c r="AY2742"/>
    </row>
    <row r="2743" spans="11:51">
      <c r="K2743"/>
      <c r="M2743"/>
      <c r="N2743"/>
      <c r="AW2743"/>
      <c r="AX2743"/>
      <c r="AY2743"/>
    </row>
    <row r="2744" spans="11:51">
      <c r="K2744"/>
      <c r="M2744"/>
      <c r="N2744"/>
      <c r="AW2744"/>
      <c r="AX2744"/>
      <c r="AY2744"/>
    </row>
    <row r="2745" spans="11:51">
      <c r="K2745"/>
      <c r="M2745"/>
      <c r="N2745"/>
      <c r="AW2745"/>
      <c r="AX2745"/>
      <c r="AY2745"/>
    </row>
    <row r="2746" spans="11:51">
      <c r="K2746"/>
      <c r="M2746"/>
      <c r="N2746"/>
      <c r="AW2746"/>
      <c r="AX2746"/>
      <c r="AY2746"/>
    </row>
    <row r="2747" spans="11:51">
      <c r="K2747"/>
      <c r="M2747"/>
      <c r="N2747"/>
      <c r="AW2747"/>
      <c r="AX2747"/>
      <c r="AY2747"/>
    </row>
    <row r="2748" spans="11:51">
      <c r="K2748"/>
      <c r="M2748"/>
      <c r="N2748"/>
      <c r="AW2748"/>
      <c r="AX2748"/>
      <c r="AY2748"/>
    </row>
    <row r="2749" spans="11:51">
      <c r="K2749"/>
      <c r="M2749"/>
      <c r="N2749"/>
      <c r="AW2749"/>
      <c r="AX2749"/>
      <c r="AY2749"/>
    </row>
    <row r="2750" spans="11:51">
      <c r="K2750"/>
      <c r="M2750"/>
      <c r="N2750"/>
      <c r="AW2750"/>
      <c r="AX2750"/>
      <c r="AY2750"/>
    </row>
    <row r="2751" spans="11:51">
      <c r="K2751"/>
      <c r="M2751"/>
      <c r="N2751"/>
      <c r="AW2751"/>
      <c r="AX2751"/>
      <c r="AY2751"/>
    </row>
    <row r="2752" spans="11:51">
      <c r="K2752"/>
      <c r="M2752"/>
      <c r="N2752"/>
      <c r="AW2752"/>
      <c r="AX2752"/>
      <c r="AY2752"/>
    </row>
    <row r="2753" spans="11:51">
      <c r="K2753"/>
      <c r="M2753"/>
      <c r="N2753"/>
      <c r="AW2753"/>
      <c r="AX2753"/>
      <c r="AY2753"/>
    </row>
    <row r="2754" spans="11:51">
      <c r="K2754"/>
      <c r="M2754"/>
      <c r="N2754"/>
      <c r="AW2754"/>
      <c r="AX2754"/>
      <c r="AY2754"/>
    </row>
    <row r="2755" spans="11:51">
      <c r="K2755"/>
      <c r="M2755"/>
      <c r="N2755"/>
      <c r="AW2755"/>
      <c r="AX2755"/>
      <c r="AY2755"/>
    </row>
    <row r="2756" spans="11:51">
      <c r="K2756"/>
      <c r="M2756"/>
      <c r="N2756"/>
      <c r="AW2756"/>
      <c r="AX2756"/>
      <c r="AY2756"/>
    </row>
    <row r="2757" spans="11:51">
      <c r="K2757"/>
      <c r="M2757"/>
      <c r="N2757"/>
      <c r="AW2757"/>
      <c r="AX2757"/>
      <c r="AY2757"/>
    </row>
    <row r="2758" spans="11:51">
      <c r="K2758"/>
      <c r="M2758"/>
      <c r="N2758"/>
      <c r="AW2758"/>
      <c r="AX2758"/>
      <c r="AY2758"/>
    </row>
    <row r="2759" spans="11:51">
      <c r="K2759"/>
      <c r="M2759"/>
      <c r="N2759"/>
      <c r="AW2759"/>
      <c r="AX2759"/>
      <c r="AY2759"/>
    </row>
    <row r="2760" spans="11:51">
      <c r="K2760"/>
      <c r="M2760"/>
      <c r="N2760"/>
      <c r="AW2760"/>
      <c r="AX2760"/>
      <c r="AY2760"/>
    </row>
    <row r="2761" spans="11:51">
      <c r="K2761"/>
      <c r="M2761"/>
      <c r="N2761"/>
      <c r="AW2761"/>
      <c r="AX2761"/>
      <c r="AY2761"/>
    </row>
    <row r="2762" spans="11:51">
      <c r="K2762"/>
      <c r="M2762"/>
      <c r="N2762"/>
      <c r="AW2762"/>
      <c r="AX2762"/>
      <c r="AY2762"/>
    </row>
    <row r="2763" spans="11:51">
      <c r="K2763"/>
      <c r="M2763"/>
      <c r="N2763"/>
      <c r="AW2763"/>
      <c r="AX2763"/>
      <c r="AY2763"/>
    </row>
    <row r="2764" spans="11:51">
      <c r="K2764"/>
      <c r="M2764"/>
      <c r="N2764"/>
      <c r="AW2764"/>
      <c r="AX2764"/>
      <c r="AY2764"/>
    </row>
    <row r="2765" spans="11:51">
      <c r="K2765"/>
      <c r="M2765"/>
      <c r="N2765"/>
      <c r="AW2765"/>
      <c r="AX2765"/>
      <c r="AY2765"/>
    </row>
    <row r="2766" spans="11:51">
      <c r="K2766"/>
      <c r="M2766"/>
      <c r="N2766"/>
      <c r="AW2766"/>
      <c r="AX2766"/>
      <c r="AY2766"/>
    </row>
    <row r="2767" spans="11:51">
      <c r="K2767"/>
      <c r="M2767"/>
      <c r="N2767"/>
      <c r="AW2767"/>
      <c r="AX2767"/>
      <c r="AY2767"/>
    </row>
    <row r="2768" spans="11:51">
      <c r="K2768"/>
      <c r="M2768"/>
      <c r="N2768"/>
      <c r="AW2768"/>
      <c r="AX2768"/>
      <c r="AY2768"/>
    </row>
    <row r="2769" spans="11:51">
      <c r="K2769"/>
      <c r="M2769"/>
      <c r="N2769"/>
      <c r="AW2769"/>
      <c r="AX2769"/>
      <c r="AY2769"/>
    </row>
    <row r="2770" spans="11:51">
      <c r="K2770"/>
      <c r="M2770"/>
      <c r="N2770"/>
      <c r="AW2770"/>
      <c r="AX2770"/>
      <c r="AY2770"/>
    </row>
    <row r="2771" spans="11:51">
      <c r="K2771"/>
      <c r="M2771"/>
      <c r="N2771"/>
      <c r="AW2771"/>
      <c r="AX2771"/>
      <c r="AY2771"/>
    </row>
    <row r="2772" spans="11:51">
      <c r="K2772"/>
      <c r="M2772"/>
      <c r="N2772"/>
      <c r="AW2772"/>
      <c r="AX2772"/>
      <c r="AY2772"/>
    </row>
    <row r="2773" spans="11:51">
      <c r="K2773"/>
      <c r="M2773"/>
      <c r="N2773"/>
      <c r="AW2773"/>
      <c r="AX2773"/>
      <c r="AY2773"/>
    </row>
    <row r="2774" spans="11:51">
      <c r="K2774"/>
      <c r="M2774"/>
      <c r="N2774"/>
      <c r="AW2774"/>
      <c r="AX2774"/>
      <c r="AY2774"/>
    </row>
    <row r="2775" spans="11:51">
      <c r="K2775"/>
      <c r="M2775"/>
      <c r="N2775"/>
      <c r="AW2775"/>
      <c r="AX2775"/>
      <c r="AY2775"/>
    </row>
    <row r="2776" spans="11:51">
      <c r="K2776"/>
      <c r="M2776"/>
      <c r="N2776"/>
      <c r="AW2776"/>
      <c r="AX2776"/>
      <c r="AY2776"/>
    </row>
    <row r="2777" spans="11:51">
      <c r="K2777"/>
      <c r="M2777"/>
      <c r="N2777"/>
      <c r="AW2777"/>
      <c r="AX2777"/>
      <c r="AY2777"/>
    </row>
    <row r="2778" spans="11:51">
      <c r="K2778"/>
      <c r="M2778"/>
      <c r="N2778"/>
      <c r="AW2778"/>
      <c r="AX2778"/>
      <c r="AY2778"/>
    </row>
    <row r="2779" spans="11:51">
      <c r="K2779"/>
      <c r="M2779"/>
      <c r="N2779"/>
      <c r="AW2779"/>
      <c r="AX2779"/>
      <c r="AY2779"/>
    </row>
    <row r="2780" spans="11:51">
      <c r="K2780"/>
      <c r="M2780"/>
      <c r="N2780"/>
      <c r="AW2780"/>
      <c r="AX2780"/>
      <c r="AY2780"/>
    </row>
    <row r="2781" spans="11:51">
      <c r="K2781"/>
      <c r="M2781"/>
      <c r="N2781"/>
      <c r="AW2781"/>
      <c r="AX2781"/>
      <c r="AY2781"/>
    </row>
    <row r="2782" spans="11:51">
      <c r="K2782"/>
      <c r="M2782"/>
      <c r="N2782"/>
      <c r="AW2782"/>
      <c r="AX2782"/>
      <c r="AY2782"/>
    </row>
    <row r="2783" spans="11:51">
      <c r="K2783"/>
      <c r="M2783"/>
      <c r="N2783"/>
      <c r="AW2783"/>
      <c r="AX2783"/>
      <c r="AY2783"/>
    </row>
    <row r="2784" spans="11:51">
      <c r="K2784"/>
      <c r="M2784"/>
      <c r="N2784"/>
      <c r="AW2784"/>
      <c r="AX2784"/>
      <c r="AY2784"/>
    </row>
    <row r="2785" spans="11:51">
      <c r="K2785"/>
      <c r="M2785"/>
      <c r="N2785"/>
      <c r="AW2785"/>
      <c r="AX2785"/>
      <c r="AY2785"/>
    </row>
    <row r="2786" spans="11:51">
      <c r="K2786"/>
      <c r="M2786"/>
      <c r="N2786"/>
      <c r="AW2786"/>
      <c r="AX2786"/>
      <c r="AY2786"/>
    </row>
    <row r="2787" spans="11:51">
      <c r="K2787"/>
      <c r="M2787"/>
      <c r="N2787"/>
      <c r="AW2787"/>
      <c r="AX2787"/>
      <c r="AY2787"/>
    </row>
    <row r="2788" spans="11:51">
      <c r="K2788"/>
      <c r="M2788"/>
      <c r="N2788"/>
      <c r="AW2788"/>
      <c r="AX2788"/>
      <c r="AY2788"/>
    </row>
    <row r="2789" spans="11:51">
      <c r="K2789"/>
      <c r="M2789"/>
      <c r="N2789"/>
      <c r="AW2789"/>
      <c r="AX2789"/>
      <c r="AY2789"/>
    </row>
    <row r="2790" spans="11:51">
      <c r="K2790"/>
      <c r="M2790"/>
      <c r="N2790"/>
      <c r="AW2790"/>
      <c r="AX2790"/>
      <c r="AY2790"/>
    </row>
    <row r="2791" spans="11:51">
      <c r="K2791"/>
      <c r="M2791"/>
      <c r="N2791"/>
      <c r="AW2791"/>
      <c r="AX2791"/>
      <c r="AY2791"/>
    </row>
    <row r="2792" spans="11:51">
      <c r="K2792"/>
      <c r="M2792"/>
      <c r="N2792"/>
      <c r="AW2792"/>
      <c r="AX2792"/>
      <c r="AY2792"/>
    </row>
    <row r="2793" spans="11:51">
      <c r="K2793"/>
      <c r="M2793"/>
      <c r="N2793"/>
      <c r="AW2793"/>
      <c r="AX2793"/>
      <c r="AY2793"/>
    </row>
    <row r="2794" spans="11:51">
      <c r="K2794"/>
      <c r="M2794"/>
      <c r="N2794"/>
      <c r="AW2794"/>
      <c r="AX2794"/>
      <c r="AY2794"/>
    </row>
    <row r="2795" spans="11:51">
      <c r="K2795"/>
      <c r="M2795"/>
      <c r="N2795"/>
      <c r="AW2795"/>
      <c r="AX2795"/>
      <c r="AY2795"/>
    </row>
    <row r="2796" spans="11:51">
      <c r="K2796"/>
      <c r="M2796"/>
      <c r="N2796"/>
      <c r="AW2796"/>
      <c r="AX2796"/>
      <c r="AY2796"/>
    </row>
    <row r="2797" spans="11:51">
      <c r="K2797"/>
      <c r="M2797"/>
      <c r="N2797"/>
      <c r="AW2797"/>
      <c r="AX2797"/>
      <c r="AY2797"/>
    </row>
    <row r="2798" spans="11:51">
      <c r="K2798"/>
      <c r="M2798"/>
      <c r="N2798"/>
      <c r="AW2798"/>
      <c r="AX2798"/>
      <c r="AY2798"/>
    </row>
    <row r="2799" spans="11:51">
      <c r="K2799"/>
      <c r="M2799"/>
      <c r="N2799"/>
      <c r="AW2799"/>
      <c r="AX2799"/>
      <c r="AY2799"/>
    </row>
    <row r="2800" spans="11:51">
      <c r="K2800"/>
      <c r="M2800"/>
      <c r="N2800"/>
      <c r="AW2800"/>
      <c r="AX2800"/>
      <c r="AY2800"/>
    </row>
    <row r="2801" spans="11:51">
      <c r="K2801"/>
      <c r="M2801"/>
      <c r="N2801"/>
      <c r="AW2801"/>
      <c r="AX2801"/>
      <c r="AY2801"/>
    </row>
    <row r="2802" spans="11:51">
      <c r="K2802"/>
      <c r="M2802"/>
      <c r="N2802"/>
      <c r="AW2802"/>
      <c r="AX2802"/>
      <c r="AY2802"/>
    </row>
    <row r="2803" spans="11:51">
      <c r="K2803"/>
      <c r="M2803"/>
      <c r="N2803"/>
      <c r="AW2803"/>
      <c r="AX2803"/>
      <c r="AY2803"/>
    </row>
    <row r="2804" spans="11:51">
      <c r="K2804"/>
      <c r="M2804"/>
      <c r="N2804"/>
      <c r="AW2804"/>
      <c r="AX2804"/>
      <c r="AY2804"/>
    </row>
    <row r="2805" spans="11:51">
      <c r="K2805"/>
      <c r="M2805"/>
      <c r="N2805"/>
      <c r="AW2805"/>
      <c r="AX2805"/>
      <c r="AY2805"/>
    </row>
    <row r="2806" spans="11:51">
      <c r="K2806"/>
      <c r="M2806"/>
      <c r="N2806"/>
      <c r="AW2806"/>
      <c r="AX2806"/>
      <c r="AY2806"/>
    </row>
    <row r="2807" spans="11:51">
      <c r="K2807"/>
      <c r="M2807"/>
      <c r="N2807"/>
      <c r="AW2807"/>
      <c r="AX2807"/>
      <c r="AY2807"/>
    </row>
    <row r="2808" spans="11:51">
      <c r="K2808"/>
      <c r="M2808"/>
      <c r="N2808"/>
      <c r="AW2808"/>
      <c r="AX2808"/>
      <c r="AY2808"/>
    </row>
    <row r="2809" spans="11:51">
      <c r="K2809"/>
      <c r="M2809"/>
      <c r="N2809"/>
      <c r="AW2809"/>
      <c r="AX2809"/>
      <c r="AY2809"/>
    </row>
    <row r="2810" spans="11:51">
      <c r="K2810"/>
      <c r="M2810"/>
      <c r="N2810"/>
      <c r="AW2810"/>
      <c r="AX2810"/>
      <c r="AY2810"/>
    </row>
    <row r="2811" spans="11:51">
      <c r="K2811"/>
      <c r="M2811"/>
      <c r="N2811"/>
      <c r="AW2811"/>
      <c r="AX2811"/>
      <c r="AY2811"/>
    </row>
    <row r="2812" spans="11:51">
      <c r="K2812"/>
      <c r="M2812"/>
      <c r="N2812"/>
      <c r="AW2812"/>
      <c r="AX2812"/>
      <c r="AY2812"/>
    </row>
    <row r="2813" spans="11:51">
      <c r="K2813"/>
      <c r="M2813"/>
      <c r="N2813"/>
      <c r="AW2813"/>
      <c r="AX2813"/>
      <c r="AY2813"/>
    </row>
    <row r="2814" spans="11:51">
      <c r="K2814"/>
      <c r="M2814"/>
      <c r="N2814"/>
      <c r="AW2814"/>
      <c r="AX2814"/>
      <c r="AY2814"/>
    </row>
    <row r="2815" spans="11:51">
      <c r="K2815"/>
      <c r="M2815"/>
      <c r="N2815"/>
      <c r="AW2815"/>
      <c r="AX2815"/>
      <c r="AY2815"/>
    </row>
    <row r="2816" spans="11:51">
      <c r="K2816"/>
      <c r="M2816"/>
      <c r="N2816"/>
      <c r="AW2816"/>
      <c r="AX2816"/>
      <c r="AY2816"/>
    </row>
    <row r="2817" spans="11:51">
      <c r="K2817"/>
      <c r="M2817"/>
      <c r="N2817"/>
      <c r="AW2817"/>
      <c r="AX2817"/>
      <c r="AY2817"/>
    </row>
    <row r="2818" spans="11:51">
      <c r="K2818"/>
      <c r="M2818"/>
      <c r="N2818"/>
      <c r="AW2818"/>
      <c r="AX2818"/>
      <c r="AY2818"/>
    </row>
    <row r="2819" spans="11:51">
      <c r="K2819"/>
      <c r="M2819"/>
      <c r="N2819"/>
      <c r="AW2819"/>
      <c r="AX2819"/>
      <c r="AY2819"/>
    </row>
    <row r="2820" spans="11:51">
      <c r="K2820"/>
      <c r="M2820"/>
      <c r="N2820"/>
      <c r="AW2820"/>
      <c r="AX2820"/>
      <c r="AY2820"/>
    </row>
    <row r="2821" spans="11:51">
      <c r="K2821"/>
      <c r="M2821"/>
      <c r="N2821"/>
      <c r="AW2821"/>
      <c r="AX2821"/>
      <c r="AY2821"/>
    </row>
    <row r="2822" spans="11:51">
      <c r="K2822"/>
      <c r="M2822"/>
      <c r="N2822"/>
      <c r="AW2822"/>
      <c r="AX2822"/>
      <c r="AY2822"/>
    </row>
    <row r="2823" spans="11:51">
      <c r="K2823"/>
      <c r="M2823"/>
      <c r="N2823"/>
      <c r="AW2823"/>
      <c r="AX2823"/>
      <c r="AY2823"/>
    </row>
    <row r="2824" spans="11:51">
      <c r="K2824"/>
      <c r="M2824"/>
      <c r="N2824"/>
      <c r="AW2824"/>
      <c r="AX2824"/>
      <c r="AY2824"/>
    </row>
    <row r="2825" spans="11:51">
      <c r="K2825"/>
      <c r="M2825"/>
      <c r="N2825"/>
      <c r="AW2825"/>
      <c r="AX2825"/>
      <c r="AY2825"/>
    </row>
    <row r="2826" spans="11:51">
      <c r="K2826"/>
      <c r="M2826"/>
      <c r="N2826"/>
      <c r="AW2826"/>
      <c r="AX2826"/>
      <c r="AY2826"/>
    </row>
    <row r="2827" spans="11:51">
      <c r="K2827"/>
      <c r="M2827"/>
      <c r="N2827"/>
      <c r="AW2827"/>
      <c r="AX2827"/>
      <c r="AY2827"/>
    </row>
    <row r="2828" spans="11:51">
      <c r="K2828"/>
      <c r="M2828"/>
      <c r="N2828"/>
      <c r="AW2828"/>
      <c r="AX2828"/>
      <c r="AY2828"/>
    </row>
    <row r="2829" spans="11:51">
      <c r="K2829"/>
      <c r="M2829"/>
      <c r="N2829"/>
      <c r="AW2829"/>
      <c r="AX2829"/>
      <c r="AY2829"/>
    </row>
    <row r="2830" spans="11:51">
      <c r="K2830"/>
      <c r="M2830"/>
      <c r="N2830"/>
      <c r="AW2830"/>
      <c r="AX2830"/>
      <c r="AY2830"/>
    </row>
    <row r="2831" spans="11:51">
      <c r="K2831"/>
      <c r="M2831"/>
      <c r="N2831"/>
      <c r="AW2831"/>
      <c r="AX2831"/>
      <c r="AY2831"/>
    </row>
    <row r="2832" spans="11:51">
      <c r="K2832"/>
      <c r="M2832"/>
      <c r="N2832"/>
      <c r="AW2832"/>
      <c r="AX2832"/>
      <c r="AY2832"/>
    </row>
    <row r="2833" spans="11:51">
      <c r="K2833"/>
      <c r="M2833"/>
      <c r="N2833"/>
      <c r="AW2833"/>
      <c r="AX2833"/>
      <c r="AY2833"/>
    </row>
    <row r="2834" spans="11:51">
      <c r="K2834"/>
      <c r="M2834"/>
      <c r="N2834"/>
      <c r="AW2834"/>
      <c r="AX2834"/>
      <c r="AY2834"/>
    </row>
    <row r="2835" spans="11:51">
      <c r="K2835"/>
      <c r="M2835"/>
      <c r="N2835"/>
      <c r="AW2835"/>
      <c r="AX2835"/>
      <c r="AY2835"/>
    </row>
    <row r="2836" spans="11:51">
      <c r="K2836"/>
      <c r="M2836"/>
      <c r="N2836"/>
      <c r="AW2836"/>
      <c r="AX2836"/>
      <c r="AY2836"/>
    </row>
    <row r="2837" spans="11:51">
      <c r="K2837"/>
      <c r="M2837"/>
      <c r="N2837"/>
      <c r="AW2837"/>
      <c r="AX2837"/>
      <c r="AY2837"/>
    </row>
    <row r="2838" spans="11:51">
      <c r="K2838"/>
      <c r="M2838"/>
      <c r="N2838"/>
      <c r="AW2838"/>
      <c r="AX2838"/>
      <c r="AY2838"/>
    </row>
    <row r="2839" spans="11:51">
      <c r="K2839"/>
      <c r="M2839"/>
      <c r="N2839"/>
      <c r="AW2839"/>
      <c r="AX2839"/>
      <c r="AY2839"/>
    </row>
    <row r="2840" spans="11:51">
      <c r="K2840"/>
      <c r="M2840"/>
      <c r="N2840"/>
      <c r="AW2840"/>
      <c r="AX2840"/>
      <c r="AY2840"/>
    </row>
    <row r="2841" spans="11:51">
      <c r="K2841"/>
      <c r="M2841"/>
      <c r="N2841"/>
      <c r="AW2841"/>
      <c r="AX2841"/>
      <c r="AY2841"/>
    </row>
    <row r="2842" spans="11:51">
      <c r="K2842"/>
      <c r="M2842"/>
      <c r="N2842"/>
      <c r="AW2842"/>
      <c r="AX2842"/>
      <c r="AY2842"/>
    </row>
    <row r="2843" spans="11:51">
      <c r="K2843"/>
      <c r="M2843"/>
      <c r="N2843"/>
      <c r="AW2843"/>
      <c r="AX2843"/>
      <c r="AY2843"/>
    </row>
    <row r="2844" spans="11:51">
      <c r="K2844"/>
      <c r="M2844"/>
      <c r="N2844"/>
      <c r="AW2844"/>
      <c r="AX2844"/>
      <c r="AY2844"/>
    </row>
    <row r="2845" spans="11:51">
      <c r="K2845"/>
      <c r="M2845"/>
      <c r="N2845"/>
      <c r="AW2845"/>
      <c r="AX2845"/>
      <c r="AY2845"/>
    </row>
    <row r="2846" spans="11:51">
      <c r="K2846"/>
      <c r="M2846"/>
      <c r="N2846"/>
      <c r="AW2846"/>
      <c r="AX2846"/>
      <c r="AY2846"/>
    </row>
    <row r="2847" spans="11:51">
      <c r="K2847"/>
      <c r="M2847"/>
      <c r="N2847"/>
      <c r="AW2847"/>
      <c r="AX2847"/>
      <c r="AY2847"/>
    </row>
    <row r="2848" spans="11:51">
      <c r="K2848"/>
      <c r="M2848"/>
      <c r="N2848"/>
      <c r="AW2848"/>
      <c r="AX2848"/>
      <c r="AY2848"/>
    </row>
    <row r="2849" spans="11:51">
      <c r="K2849"/>
      <c r="M2849"/>
      <c r="N2849"/>
      <c r="AW2849"/>
      <c r="AX2849"/>
      <c r="AY2849"/>
    </row>
    <row r="2850" spans="11:51">
      <c r="K2850"/>
      <c r="M2850"/>
      <c r="N2850"/>
      <c r="AW2850"/>
      <c r="AX2850"/>
      <c r="AY2850"/>
    </row>
    <row r="2851" spans="11:51">
      <c r="K2851"/>
      <c r="M2851"/>
      <c r="N2851"/>
      <c r="AW2851"/>
      <c r="AX2851"/>
      <c r="AY2851"/>
    </row>
    <row r="2852" spans="11:51">
      <c r="K2852"/>
      <c r="M2852"/>
      <c r="N2852"/>
      <c r="AW2852"/>
      <c r="AX2852"/>
      <c r="AY2852"/>
    </row>
    <row r="2853" spans="11:51">
      <c r="K2853"/>
      <c r="M2853"/>
      <c r="N2853"/>
      <c r="AW2853"/>
      <c r="AX2853"/>
      <c r="AY2853"/>
    </row>
    <row r="2854" spans="11:51">
      <c r="K2854"/>
      <c r="M2854"/>
      <c r="N2854"/>
      <c r="AW2854"/>
      <c r="AX2854"/>
      <c r="AY2854"/>
    </row>
    <row r="2855" spans="11:51">
      <c r="K2855"/>
      <c r="M2855"/>
      <c r="N2855"/>
      <c r="AW2855"/>
      <c r="AX2855"/>
      <c r="AY2855"/>
    </row>
    <row r="2856" spans="11:51">
      <c r="K2856"/>
      <c r="M2856"/>
      <c r="N2856"/>
      <c r="AW2856"/>
      <c r="AX2856"/>
      <c r="AY2856"/>
    </row>
    <row r="2857" spans="11:51">
      <c r="K2857"/>
      <c r="M2857"/>
      <c r="N2857"/>
      <c r="AW2857"/>
      <c r="AX2857"/>
      <c r="AY2857"/>
    </row>
    <row r="2858" spans="11:51">
      <c r="K2858"/>
      <c r="M2858"/>
      <c r="N2858"/>
      <c r="AW2858"/>
      <c r="AX2858"/>
      <c r="AY2858"/>
    </row>
    <row r="2859" spans="11:51">
      <c r="K2859"/>
      <c r="M2859"/>
      <c r="N2859"/>
      <c r="AW2859"/>
      <c r="AX2859"/>
      <c r="AY2859"/>
    </row>
    <row r="2860" spans="11:51">
      <c r="K2860"/>
      <c r="M2860"/>
      <c r="N2860"/>
      <c r="AW2860"/>
      <c r="AX2860"/>
      <c r="AY2860"/>
    </row>
    <row r="2861" spans="11:51">
      <c r="K2861"/>
      <c r="M2861"/>
      <c r="N2861"/>
      <c r="AW2861"/>
      <c r="AX2861"/>
      <c r="AY2861"/>
    </row>
    <row r="2862" spans="11:51">
      <c r="K2862"/>
      <c r="M2862"/>
      <c r="N2862"/>
      <c r="AW2862"/>
      <c r="AX2862"/>
      <c r="AY2862"/>
    </row>
    <row r="2863" spans="11:51">
      <c r="K2863"/>
      <c r="M2863"/>
      <c r="N2863"/>
      <c r="AW2863"/>
      <c r="AX2863"/>
      <c r="AY2863"/>
    </row>
    <row r="2864" spans="11:51">
      <c r="K2864"/>
      <c r="M2864"/>
      <c r="N2864"/>
      <c r="AW2864"/>
      <c r="AX2864"/>
      <c r="AY2864"/>
    </row>
    <row r="2865" spans="11:51">
      <c r="K2865"/>
      <c r="M2865"/>
      <c r="N2865"/>
      <c r="AW2865"/>
      <c r="AX2865"/>
      <c r="AY2865"/>
    </row>
    <row r="2866" spans="11:51">
      <c r="K2866"/>
      <c r="M2866"/>
      <c r="N2866"/>
      <c r="AW2866"/>
      <c r="AX2866"/>
      <c r="AY2866"/>
    </row>
    <row r="2867" spans="11:51">
      <c r="K2867"/>
      <c r="M2867"/>
      <c r="N2867"/>
      <c r="AW2867"/>
      <c r="AX2867"/>
      <c r="AY2867"/>
    </row>
    <row r="2868" spans="11:51">
      <c r="K2868"/>
      <c r="M2868"/>
      <c r="N2868"/>
      <c r="AW2868"/>
      <c r="AX2868"/>
      <c r="AY2868"/>
    </row>
    <row r="2869" spans="11:51">
      <c r="K2869"/>
      <c r="M2869"/>
      <c r="N2869"/>
      <c r="AW2869"/>
      <c r="AX2869"/>
      <c r="AY2869"/>
    </row>
    <row r="2870" spans="11:51">
      <c r="K2870"/>
      <c r="M2870"/>
      <c r="N2870"/>
      <c r="AW2870"/>
      <c r="AX2870"/>
      <c r="AY2870"/>
    </row>
    <row r="2871" spans="11:51">
      <c r="K2871"/>
      <c r="M2871"/>
      <c r="N2871"/>
      <c r="AW2871"/>
      <c r="AX2871"/>
      <c r="AY2871"/>
    </row>
    <row r="2872" spans="11:51">
      <c r="K2872"/>
      <c r="M2872"/>
      <c r="N2872"/>
      <c r="AW2872"/>
      <c r="AX2872"/>
      <c r="AY2872"/>
    </row>
    <row r="2873" spans="11:51">
      <c r="K2873"/>
      <c r="M2873"/>
      <c r="N2873"/>
      <c r="AW2873"/>
      <c r="AX2873"/>
      <c r="AY2873"/>
    </row>
    <row r="2874" spans="11:51">
      <c r="K2874"/>
      <c r="M2874"/>
      <c r="N2874"/>
      <c r="AW2874"/>
      <c r="AX2874"/>
      <c r="AY2874"/>
    </row>
    <row r="2875" spans="11:51">
      <c r="K2875"/>
      <c r="M2875"/>
      <c r="N2875"/>
      <c r="AW2875"/>
      <c r="AX2875"/>
      <c r="AY2875"/>
    </row>
    <row r="2876" spans="11:51">
      <c r="K2876"/>
      <c r="M2876"/>
      <c r="N2876"/>
      <c r="AW2876"/>
      <c r="AX2876"/>
      <c r="AY2876"/>
    </row>
    <row r="2877" spans="11:51">
      <c r="K2877"/>
      <c r="M2877"/>
      <c r="N2877"/>
      <c r="AW2877"/>
      <c r="AX2877"/>
      <c r="AY2877"/>
    </row>
    <row r="2878" spans="11:51">
      <c r="K2878"/>
      <c r="M2878"/>
      <c r="N2878"/>
      <c r="AW2878"/>
      <c r="AX2878"/>
      <c r="AY2878"/>
    </row>
    <row r="2879" spans="11:51">
      <c r="K2879"/>
      <c r="M2879"/>
      <c r="N2879"/>
      <c r="AW2879"/>
      <c r="AX2879"/>
      <c r="AY2879"/>
    </row>
    <row r="2880" spans="11:51">
      <c r="K2880"/>
      <c r="M2880"/>
      <c r="N2880"/>
      <c r="AW2880"/>
      <c r="AX2880"/>
      <c r="AY2880"/>
    </row>
    <row r="2881" spans="11:51">
      <c r="K2881"/>
      <c r="M2881"/>
      <c r="N2881"/>
      <c r="AW2881"/>
      <c r="AX2881"/>
      <c r="AY2881"/>
    </row>
    <row r="2882" spans="11:51">
      <c r="K2882"/>
      <c r="M2882"/>
      <c r="N2882"/>
      <c r="AW2882"/>
      <c r="AX2882"/>
      <c r="AY2882"/>
    </row>
    <row r="2883" spans="11:51">
      <c r="K2883"/>
      <c r="M2883"/>
      <c r="N2883"/>
      <c r="AW2883"/>
      <c r="AX2883"/>
      <c r="AY2883"/>
    </row>
    <row r="2884" spans="11:51">
      <c r="K2884"/>
      <c r="M2884"/>
      <c r="N2884"/>
      <c r="AW2884"/>
      <c r="AX2884"/>
      <c r="AY2884"/>
    </row>
    <row r="2885" spans="11:51">
      <c r="K2885"/>
      <c r="M2885"/>
      <c r="N2885"/>
      <c r="AW2885"/>
      <c r="AX2885"/>
      <c r="AY2885"/>
    </row>
    <row r="2886" spans="11:51">
      <c r="K2886"/>
      <c r="M2886"/>
      <c r="N2886"/>
      <c r="AW2886"/>
      <c r="AX2886"/>
      <c r="AY2886"/>
    </row>
    <row r="2887" spans="11:51">
      <c r="K2887"/>
      <c r="M2887"/>
      <c r="N2887"/>
      <c r="AW2887"/>
      <c r="AX2887"/>
      <c r="AY2887"/>
    </row>
    <row r="2888" spans="11:51">
      <c r="K2888"/>
      <c r="M2888"/>
      <c r="N2888"/>
      <c r="AW2888"/>
      <c r="AX2888"/>
      <c r="AY2888"/>
    </row>
    <row r="2889" spans="11:51">
      <c r="K2889"/>
      <c r="M2889"/>
      <c r="N2889"/>
      <c r="AW2889"/>
      <c r="AX2889"/>
      <c r="AY2889"/>
    </row>
    <row r="2890" spans="11:51">
      <c r="K2890"/>
      <c r="M2890"/>
      <c r="N2890"/>
      <c r="AW2890"/>
      <c r="AX2890"/>
      <c r="AY2890"/>
    </row>
    <row r="2891" spans="11:51">
      <c r="K2891"/>
      <c r="M2891"/>
      <c r="N2891"/>
      <c r="AW2891"/>
      <c r="AX2891"/>
      <c r="AY2891"/>
    </row>
    <row r="2892" spans="11:51">
      <c r="K2892"/>
      <c r="M2892"/>
      <c r="N2892"/>
      <c r="AW2892"/>
      <c r="AX2892"/>
      <c r="AY2892"/>
    </row>
    <row r="2893" spans="11:51">
      <c r="K2893"/>
      <c r="M2893"/>
      <c r="N2893"/>
      <c r="AW2893"/>
      <c r="AX2893"/>
      <c r="AY2893"/>
    </row>
    <row r="2894" spans="11:51">
      <c r="K2894"/>
      <c r="M2894"/>
      <c r="N2894"/>
      <c r="AW2894"/>
      <c r="AX2894"/>
      <c r="AY2894"/>
    </row>
    <row r="2895" spans="11:51">
      <c r="K2895"/>
      <c r="M2895"/>
      <c r="N2895"/>
      <c r="AW2895"/>
      <c r="AX2895"/>
      <c r="AY2895"/>
    </row>
    <row r="2896" spans="11:51">
      <c r="K2896"/>
      <c r="M2896"/>
      <c r="N2896"/>
      <c r="AW2896"/>
      <c r="AX2896"/>
      <c r="AY2896"/>
    </row>
    <row r="2897" spans="11:51">
      <c r="K2897"/>
      <c r="M2897"/>
      <c r="N2897"/>
      <c r="AW2897"/>
      <c r="AX2897"/>
      <c r="AY2897"/>
    </row>
    <row r="2898" spans="11:51">
      <c r="K2898"/>
      <c r="M2898"/>
      <c r="N2898"/>
      <c r="AW2898"/>
      <c r="AX2898"/>
      <c r="AY2898"/>
    </row>
    <row r="2899" spans="11:51">
      <c r="K2899"/>
      <c r="M2899"/>
      <c r="N2899"/>
      <c r="AW2899"/>
      <c r="AX2899"/>
      <c r="AY2899"/>
    </row>
    <row r="2900" spans="11:51">
      <c r="K2900"/>
      <c r="M2900"/>
      <c r="N2900"/>
      <c r="AW2900"/>
      <c r="AX2900"/>
      <c r="AY2900"/>
    </row>
    <row r="2901" spans="11:51">
      <c r="K2901"/>
      <c r="M2901"/>
      <c r="N2901"/>
      <c r="AW2901"/>
      <c r="AX2901"/>
      <c r="AY2901"/>
    </row>
    <row r="2902" spans="11:51">
      <c r="K2902"/>
      <c r="M2902"/>
      <c r="N2902"/>
      <c r="AW2902"/>
      <c r="AX2902"/>
      <c r="AY2902"/>
    </row>
    <row r="2903" spans="11:51">
      <c r="K2903"/>
      <c r="M2903"/>
      <c r="N2903"/>
      <c r="AW2903"/>
      <c r="AX2903"/>
      <c r="AY2903"/>
    </row>
    <row r="2904" spans="11:51">
      <c r="K2904"/>
      <c r="M2904"/>
      <c r="N2904"/>
      <c r="AW2904"/>
      <c r="AX2904"/>
      <c r="AY2904"/>
    </row>
    <row r="2905" spans="11:51">
      <c r="K2905"/>
      <c r="M2905"/>
      <c r="N2905"/>
      <c r="AW2905"/>
      <c r="AX2905"/>
      <c r="AY2905"/>
    </row>
    <row r="2906" spans="11:51">
      <c r="K2906"/>
      <c r="M2906"/>
      <c r="N2906"/>
      <c r="AW2906"/>
      <c r="AX2906"/>
      <c r="AY2906"/>
    </row>
    <row r="2907" spans="11:51">
      <c r="K2907"/>
      <c r="M2907"/>
      <c r="N2907"/>
      <c r="AW2907"/>
      <c r="AX2907"/>
      <c r="AY2907"/>
    </row>
    <row r="2908" spans="11:51">
      <c r="K2908"/>
      <c r="M2908"/>
      <c r="N2908"/>
      <c r="AW2908"/>
      <c r="AX2908"/>
      <c r="AY2908"/>
    </row>
    <row r="2909" spans="11:51">
      <c r="K2909"/>
      <c r="M2909"/>
      <c r="N2909"/>
      <c r="AW2909"/>
      <c r="AX2909"/>
      <c r="AY2909"/>
    </row>
    <row r="2910" spans="11:51">
      <c r="K2910"/>
      <c r="M2910"/>
      <c r="N2910"/>
      <c r="AW2910"/>
      <c r="AX2910"/>
      <c r="AY2910"/>
    </row>
    <row r="2911" spans="11:51">
      <c r="K2911"/>
      <c r="M2911"/>
      <c r="N2911"/>
      <c r="AW2911"/>
      <c r="AX2911"/>
      <c r="AY2911"/>
    </row>
    <row r="2912" spans="11:51">
      <c r="K2912"/>
      <c r="M2912"/>
      <c r="N2912"/>
      <c r="AW2912"/>
      <c r="AX2912"/>
      <c r="AY2912"/>
    </row>
    <row r="2913" spans="11:51">
      <c r="K2913"/>
      <c r="M2913"/>
      <c r="N2913"/>
      <c r="AW2913"/>
      <c r="AX2913"/>
      <c r="AY2913"/>
    </row>
    <row r="2914" spans="11:51">
      <c r="K2914"/>
      <c r="M2914"/>
      <c r="N2914"/>
      <c r="AW2914"/>
      <c r="AX2914"/>
      <c r="AY2914"/>
    </row>
    <row r="2915" spans="11:51">
      <c r="K2915"/>
      <c r="M2915"/>
      <c r="N2915"/>
      <c r="AW2915"/>
      <c r="AX2915"/>
      <c r="AY2915"/>
    </row>
    <row r="2916" spans="11:51">
      <c r="K2916"/>
      <c r="M2916"/>
      <c r="N2916"/>
      <c r="AW2916"/>
      <c r="AX2916"/>
      <c r="AY2916"/>
    </row>
    <row r="2917" spans="11:51">
      <c r="K2917"/>
      <c r="M2917"/>
      <c r="N2917"/>
      <c r="AW2917"/>
      <c r="AX2917"/>
      <c r="AY2917"/>
    </row>
    <row r="2918" spans="11:51">
      <c r="K2918"/>
      <c r="M2918"/>
      <c r="N2918"/>
      <c r="AW2918"/>
      <c r="AX2918"/>
      <c r="AY2918"/>
    </row>
    <row r="2919" spans="11:51">
      <c r="K2919"/>
      <c r="M2919"/>
      <c r="N2919"/>
      <c r="AW2919"/>
      <c r="AX2919"/>
      <c r="AY2919"/>
    </row>
    <row r="2920" spans="11:51">
      <c r="K2920"/>
      <c r="M2920"/>
      <c r="N2920"/>
      <c r="AW2920"/>
      <c r="AX2920"/>
      <c r="AY2920"/>
    </row>
    <row r="2921" spans="11:51">
      <c r="K2921"/>
      <c r="M2921"/>
      <c r="N2921"/>
      <c r="AW2921"/>
      <c r="AX2921"/>
      <c r="AY2921"/>
    </row>
    <row r="2922" spans="11:51">
      <c r="K2922"/>
      <c r="M2922"/>
      <c r="N2922"/>
      <c r="AW2922"/>
      <c r="AX2922"/>
      <c r="AY2922"/>
    </row>
    <row r="2923" spans="11:51">
      <c r="K2923"/>
      <c r="M2923"/>
      <c r="N2923"/>
      <c r="AW2923"/>
      <c r="AX2923"/>
      <c r="AY2923"/>
    </row>
    <row r="2924" spans="11:51">
      <c r="K2924"/>
      <c r="M2924"/>
      <c r="N2924"/>
      <c r="AW2924"/>
      <c r="AX2924"/>
      <c r="AY2924"/>
    </row>
    <row r="2925" spans="11:51">
      <c r="K2925"/>
      <c r="M2925"/>
      <c r="N2925"/>
      <c r="AW2925"/>
      <c r="AX2925"/>
      <c r="AY2925"/>
    </row>
    <row r="2926" spans="11:51">
      <c r="K2926"/>
      <c r="M2926"/>
      <c r="N2926"/>
      <c r="AW2926"/>
      <c r="AX2926"/>
      <c r="AY2926"/>
    </row>
    <row r="2927" spans="11:51">
      <c r="K2927"/>
      <c r="M2927"/>
      <c r="N2927"/>
      <c r="AW2927"/>
      <c r="AX2927"/>
      <c r="AY2927"/>
    </row>
    <row r="2928" spans="11:51">
      <c r="K2928"/>
      <c r="M2928"/>
      <c r="N2928"/>
      <c r="AW2928"/>
      <c r="AX2928"/>
      <c r="AY2928"/>
    </row>
    <row r="2929" spans="11:51">
      <c r="K2929"/>
      <c r="M2929"/>
      <c r="N2929"/>
      <c r="AW2929"/>
      <c r="AX2929"/>
      <c r="AY2929"/>
    </row>
    <row r="2930" spans="11:51">
      <c r="K2930"/>
      <c r="M2930"/>
      <c r="N2930"/>
      <c r="AW2930"/>
      <c r="AX2930"/>
      <c r="AY2930"/>
    </row>
    <row r="2931" spans="11:51">
      <c r="K2931"/>
      <c r="M2931"/>
      <c r="N2931"/>
      <c r="AW2931"/>
      <c r="AX2931"/>
      <c r="AY2931"/>
    </row>
    <row r="2932" spans="11:51">
      <c r="K2932"/>
      <c r="M2932"/>
      <c r="N2932"/>
      <c r="AW2932"/>
      <c r="AX2932"/>
      <c r="AY2932"/>
    </row>
    <row r="2933" spans="11:51">
      <c r="K2933"/>
      <c r="M2933"/>
      <c r="N2933"/>
      <c r="AW2933"/>
      <c r="AX2933"/>
      <c r="AY2933"/>
    </row>
    <row r="2934" spans="11:51">
      <c r="K2934"/>
      <c r="M2934"/>
      <c r="N2934"/>
      <c r="AW2934"/>
      <c r="AX2934"/>
      <c r="AY2934"/>
    </row>
    <row r="2935" spans="11:51">
      <c r="K2935"/>
      <c r="M2935"/>
      <c r="N2935"/>
      <c r="AW2935"/>
      <c r="AX2935"/>
      <c r="AY2935"/>
    </row>
    <row r="2936" spans="11:51">
      <c r="K2936"/>
      <c r="M2936"/>
      <c r="N2936"/>
      <c r="AW2936"/>
      <c r="AX2936"/>
      <c r="AY2936"/>
    </row>
    <row r="2937" spans="11:51">
      <c r="K2937"/>
      <c r="M2937"/>
      <c r="N2937"/>
      <c r="AW2937"/>
      <c r="AX2937"/>
      <c r="AY2937"/>
    </row>
    <row r="2938" spans="11:51">
      <c r="K2938"/>
      <c r="M2938"/>
      <c r="N2938"/>
      <c r="AW2938"/>
      <c r="AX2938"/>
      <c r="AY2938"/>
    </row>
    <row r="2939" spans="11:51">
      <c r="K2939"/>
      <c r="M2939"/>
      <c r="N2939"/>
      <c r="AW2939"/>
      <c r="AX2939"/>
      <c r="AY2939"/>
    </row>
    <row r="2940" spans="11:51">
      <c r="K2940"/>
      <c r="M2940"/>
      <c r="N2940"/>
      <c r="AW2940"/>
      <c r="AX2940"/>
      <c r="AY2940"/>
    </row>
    <row r="2941" spans="11:51">
      <c r="K2941"/>
      <c r="M2941"/>
      <c r="N2941"/>
      <c r="AW2941"/>
      <c r="AX2941"/>
      <c r="AY2941"/>
    </row>
    <row r="2942" spans="11:51">
      <c r="K2942"/>
      <c r="M2942"/>
      <c r="N2942"/>
      <c r="AW2942"/>
      <c r="AX2942"/>
      <c r="AY2942"/>
    </row>
    <row r="2943" spans="11:51">
      <c r="K2943"/>
      <c r="M2943"/>
      <c r="N2943"/>
      <c r="AW2943"/>
      <c r="AX2943"/>
      <c r="AY2943"/>
    </row>
    <row r="2944" spans="11:51">
      <c r="K2944"/>
      <c r="M2944"/>
      <c r="N2944"/>
      <c r="AW2944"/>
      <c r="AX2944"/>
      <c r="AY2944"/>
    </row>
    <row r="2945" spans="11:51">
      <c r="K2945"/>
      <c r="M2945"/>
      <c r="N2945"/>
      <c r="AW2945"/>
      <c r="AX2945"/>
      <c r="AY2945"/>
    </row>
    <row r="2946" spans="11:51">
      <c r="K2946"/>
      <c r="M2946"/>
      <c r="N2946"/>
      <c r="AW2946"/>
      <c r="AX2946"/>
      <c r="AY2946"/>
    </row>
    <row r="2947" spans="11:51">
      <c r="K2947"/>
      <c r="M2947"/>
      <c r="N2947"/>
      <c r="AW2947"/>
      <c r="AX2947"/>
      <c r="AY2947"/>
    </row>
    <row r="2948" spans="11:51">
      <c r="K2948"/>
      <c r="M2948"/>
      <c r="N2948"/>
      <c r="AW2948"/>
      <c r="AX2948"/>
      <c r="AY2948"/>
    </row>
    <row r="2949" spans="11:51">
      <c r="K2949"/>
      <c r="M2949"/>
      <c r="N2949"/>
      <c r="AW2949"/>
      <c r="AX2949"/>
      <c r="AY2949"/>
    </row>
    <row r="2950" spans="11:51">
      <c r="K2950"/>
      <c r="M2950"/>
      <c r="N2950"/>
      <c r="AW2950"/>
      <c r="AX2950"/>
      <c r="AY2950"/>
    </row>
    <row r="2951" spans="11:51">
      <c r="K2951"/>
      <c r="M2951"/>
      <c r="N2951"/>
      <c r="AW2951"/>
      <c r="AX2951"/>
      <c r="AY2951"/>
    </row>
    <row r="2952" spans="11:51">
      <c r="K2952"/>
      <c r="M2952"/>
      <c r="N2952"/>
      <c r="AW2952"/>
      <c r="AX2952"/>
      <c r="AY2952"/>
    </row>
    <row r="2953" spans="11:51">
      <c r="K2953"/>
      <c r="M2953"/>
      <c r="N2953"/>
      <c r="AW2953"/>
      <c r="AX2953"/>
      <c r="AY2953"/>
    </row>
    <row r="2954" spans="11:51">
      <c r="K2954"/>
      <c r="M2954"/>
      <c r="N2954"/>
      <c r="AW2954"/>
      <c r="AX2954"/>
      <c r="AY2954"/>
    </row>
    <row r="2955" spans="11:51">
      <c r="K2955"/>
      <c r="M2955"/>
      <c r="N2955"/>
      <c r="AW2955"/>
      <c r="AX2955"/>
      <c r="AY2955"/>
    </row>
    <row r="2956" spans="11:51">
      <c r="K2956"/>
      <c r="M2956"/>
      <c r="N2956"/>
      <c r="AW2956"/>
      <c r="AX2956"/>
      <c r="AY2956"/>
    </row>
    <row r="2957" spans="11:51">
      <c r="K2957"/>
      <c r="M2957"/>
      <c r="N2957"/>
      <c r="AW2957"/>
      <c r="AX2957"/>
      <c r="AY2957"/>
    </row>
    <row r="2958" spans="11:51">
      <c r="K2958"/>
      <c r="M2958"/>
      <c r="N2958"/>
      <c r="AW2958"/>
      <c r="AX2958"/>
      <c r="AY2958"/>
    </row>
    <row r="2959" spans="11:51">
      <c r="K2959"/>
      <c r="M2959"/>
      <c r="N2959"/>
      <c r="AW2959"/>
      <c r="AX2959"/>
      <c r="AY2959"/>
    </row>
    <row r="2960" spans="11:51">
      <c r="K2960"/>
      <c r="M2960"/>
      <c r="N2960"/>
      <c r="AW2960"/>
      <c r="AX2960"/>
      <c r="AY2960"/>
    </row>
    <row r="2961" spans="11:51">
      <c r="K2961"/>
      <c r="M2961"/>
      <c r="N2961"/>
      <c r="AW2961"/>
      <c r="AX2961"/>
      <c r="AY2961"/>
    </row>
    <row r="2962" spans="11:51">
      <c r="K2962"/>
      <c r="M2962"/>
      <c r="N2962"/>
      <c r="AW2962"/>
      <c r="AX2962"/>
      <c r="AY2962"/>
    </row>
    <row r="2963" spans="11:51">
      <c r="K2963"/>
      <c r="M2963"/>
      <c r="N2963"/>
      <c r="AW2963"/>
      <c r="AX2963"/>
      <c r="AY2963"/>
    </row>
    <row r="2964" spans="11:51">
      <c r="K2964"/>
      <c r="M2964"/>
      <c r="N2964"/>
      <c r="AW2964"/>
      <c r="AX2964"/>
      <c r="AY2964"/>
    </row>
    <row r="2965" spans="11:51">
      <c r="K2965"/>
      <c r="M2965"/>
      <c r="N2965"/>
      <c r="AW2965"/>
      <c r="AX2965"/>
      <c r="AY2965"/>
    </row>
    <row r="2966" spans="11:51">
      <c r="K2966"/>
      <c r="M2966"/>
      <c r="N2966"/>
      <c r="AW2966"/>
      <c r="AX2966"/>
      <c r="AY2966"/>
    </row>
    <row r="2967" spans="11:51">
      <c r="K2967"/>
      <c r="M2967"/>
      <c r="N2967"/>
      <c r="AW2967"/>
      <c r="AX2967"/>
      <c r="AY2967"/>
    </row>
    <row r="2968" spans="11:51">
      <c r="K2968"/>
      <c r="M2968"/>
      <c r="N2968"/>
      <c r="AW2968"/>
      <c r="AX2968"/>
      <c r="AY2968"/>
    </row>
    <row r="2969" spans="11:51">
      <c r="K2969"/>
      <c r="M2969"/>
      <c r="N2969"/>
      <c r="AW2969"/>
      <c r="AX2969"/>
      <c r="AY2969"/>
    </row>
    <row r="2970" spans="11:51">
      <c r="K2970"/>
      <c r="M2970"/>
      <c r="N2970"/>
      <c r="AW2970"/>
      <c r="AX2970"/>
      <c r="AY2970"/>
    </row>
    <row r="2971" spans="11:51">
      <c r="K2971"/>
      <c r="M2971"/>
      <c r="N2971"/>
      <c r="AW2971"/>
      <c r="AX2971"/>
      <c r="AY2971"/>
    </row>
    <row r="2972" spans="11:51">
      <c r="K2972"/>
      <c r="M2972"/>
      <c r="N2972"/>
      <c r="AW2972"/>
      <c r="AX2972"/>
      <c r="AY2972"/>
    </row>
    <row r="2973" spans="11:51">
      <c r="K2973"/>
      <c r="M2973"/>
      <c r="N2973"/>
      <c r="AW2973"/>
      <c r="AX2973"/>
      <c r="AY2973"/>
    </row>
    <row r="2974" spans="11:51">
      <c r="K2974"/>
      <c r="M2974"/>
      <c r="N2974"/>
      <c r="AW2974"/>
      <c r="AX2974"/>
      <c r="AY2974"/>
    </row>
    <row r="2975" spans="11:51">
      <c r="K2975"/>
      <c r="M2975"/>
      <c r="N2975"/>
      <c r="AW2975"/>
      <c r="AX2975"/>
      <c r="AY2975"/>
    </row>
    <row r="2976" spans="11:51">
      <c r="K2976"/>
      <c r="M2976"/>
      <c r="N2976"/>
      <c r="AW2976"/>
      <c r="AX2976"/>
      <c r="AY2976"/>
    </row>
    <row r="2977" spans="11:51">
      <c r="K2977"/>
      <c r="M2977"/>
      <c r="N2977"/>
      <c r="AW2977"/>
      <c r="AX2977"/>
      <c r="AY2977"/>
    </row>
    <row r="2978" spans="11:51">
      <c r="K2978"/>
      <c r="M2978"/>
      <c r="N2978"/>
      <c r="AW2978"/>
      <c r="AX2978"/>
      <c r="AY2978"/>
    </row>
    <row r="2979" spans="11:51">
      <c r="K2979"/>
      <c r="M2979"/>
      <c r="N2979"/>
      <c r="AW2979"/>
      <c r="AX2979"/>
      <c r="AY2979"/>
    </row>
    <row r="2980" spans="11:51">
      <c r="K2980"/>
      <c r="M2980"/>
      <c r="N2980"/>
      <c r="AW2980"/>
      <c r="AX2980"/>
      <c r="AY2980"/>
    </row>
    <row r="2981" spans="11:51">
      <c r="K2981"/>
      <c r="M2981"/>
      <c r="N2981"/>
      <c r="AW2981"/>
      <c r="AX2981"/>
      <c r="AY2981"/>
    </row>
    <row r="2982" spans="11:51">
      <c r="K2982"/>
      <c r="M2982"/>
      <c r="N2982"/>
      <c r="AW2982"/>
      <c r="AX2982"/>
      <c r="AY2982"/>
    </row>
    <row r="2983" spans="11:51">
      <c r="K2983"/>
      <c r="M2983"/>
      <c r="N2983"/>
      <c r="AW2983"/>
      <c r="AX2983"/>
      <c r="AY2983"/>
    </row>
    <row r="2984" spans="11:51">
      <c r="K2984"/>
      <c r="M2984"/>
      <c r="N2984"/>
      <c r="AW2984"/>
      <c r="AX2984"/>
      <c r="AY2984"/>
    </row>
    <row r="2985" spans="11:51">
      <c r="K2985"/>
      <c r="M2985"/>
      <c r="N2985"/>
      <c r="AW2985"/>
      <c r="AX2985"/>
      <c r="AY2985"/>
    </row>
    <row r="2986" spans="11:51">
      <c r="K2986"/>
      <c r="M2986"/>
      <c r="N2986"/>
      <c r="AW2986"/>
      <c r="AX2986"/>
      <c r="AY2986"/>
    </row>
    <row r="2987" spans="11:51">
      <c r="K2987"/>
      <c r="M2987"/>
      <c r="N2987"/>
      <c r="AW2987"/>
      <c r="AX2987"/>
      <c r="AY2987"/>
    </row>
    <row r="2988" spans="11:51">
      <c r="K2988"/>
      <c r="M2988"/>
      <c r="N2988"/>
      <c r="AW2988"/>
      <c r="AX2988"/>
      <c r="AY2988"/>
    </row>
    <row r="2989" spans="11:51">
      <c r="K2989"/>
      <c r="M2989"/>
      <c r="N2989"/>
      <c r="AW2989"/>
      <c r="AX2989"/>
      <c r="AY2989"/>
    </row>
    <row r="2990" spans="11:51">
      <c r="K2990"/>
      <c r="M2990"/>
      <c r="N2990"/>
      <c r="AW2990"/>
      <c r="AX2990"/>
      <c r="AY2990"/>
    </row>
    <row r="2991" spans="11:51">
      <c r="K2991"/>
      <c r="M2991"/>
      <c r="N2991"/>
      <c r="AW2991"/>
      <c r="AX2991"/>
      <c r="AY2991"/>
    </row>
    <row r="2992" spans="11:51">
      <c r="K2992"/>
      <c r="M2992"/>
      <c r="N2992"/>
      <c r="AW2992"/>
      <c r="AX2992"/>
      <c r="AY2992"/>
    </row>
    <row r="2993" spans="11:51">
      <c r="K2993"/>
      <c r="M2993"/>
      <c r="N2993"/>
      <c r="AW2993"/>
      <c r="AX2993"/>
      <c r="AY2993"/>
    </row>
    <row r="2994" spans="11:51">
      <c r="K2994"/>
      <c r="M2994"/>
      <c r="N2994"/>
      <c r="AW2994"/>
      <c r="AX2994"/>
      <c r="AY2994"/>
    </row>
    <row r="2995" spans="11:51">
      <c r="K2995"/>
      <c r="M2995"/>
      <c r="N2995"/>
      <c r="AW2995"/>
      <c r="AX2995"/>
      <c r="AY2995"/>
    </row>
    <row r="2996" spans="11:51">
      <c r="K2996"/>
      <c r="M2996"/>
      <c r="N2996"/>
      <c r="AW2996"/>
      <c r="AX2996"/>
      <c r="AY2996"/>
    </row>
    <row r="2997" spans="11:51">
      <c r="K2997"/>
      <c r="M2997"/>
      <c r="N2997"/>
      <c r="AW2997"/>
      <c r="AX2997"/>
      <c r="AY2997"/>
    </row>
    <row r="2998" spans="11:51">
      <c r="K2998"/>
      <c r="M2998"/>
      <c r="N2998"/>
      <c r="AW2998"/>
      <c r="AX2998"/>
      <c r="AY2998"/>
    </row>
    <row r="2999" spans="11:51">
      <c r="K2999"/>
      <c r="M2999"/>
      <c r="N2999"/>
      <c r="AW2999"/>
      <c r="AX2999"/>
      <c r="AY2999"/>
    </row>
    <row r="3000" spans="11:51">
      <c r="K3000"/>
      <c r="M3000"/>
      <c r="N3000"/>
      <c r="AW3000"/>
      <c r="AX3000"/>
      <c r="AY3000"/>
    </row>
    <row r="3001" spans="11:51">
      <c r="K3001"/>
      <c r="M3001"/>
      <c r="N3001"/>
      <c r="AW3001"/>
      <c r="AX3001"/>
      <c r="AY3001"/>
    </row>
    <row r="3002" spans="11:51">
      <c r="K3002"/>
      <c r="M3002"/>
      <c r="N3002"/>
      <c r="AW3002"/>
      <c r="AX3002"/>
      <c r="AY3002"/>
    </row>
    <row r="3003" spans="11:51">
      <c r="K3003"/>
      <c r="M3003"/>
      <c r="N3003"/>
      <c r="AW3003"/>
      <c r="AX3003"/>
      <c r="AY3003"/>
    </row>
    <row r="3004" spans="11:51">
      <c r="K3004"/>
      <c r="M3004"/>
      <c r="N3004"/>
      <c r="AW3004"/>
      <c r="AX3004"/>
      <c r="AY3004"/>
    </row>
    <row r="3005" spans="11:51">
      <c r="K3005"/>
      <c r="M3005"/>
      <c r="N3005"/>
      <c r="AW3005"/>
      <c r="AX3005"/>
      <c r="AY3005"/>
    </row>
    <row r="3006" spans="11:51">
      <c r="K3006"/>
      <c r="M3006"/>
      <c r="N3006"/>
      <c r="AW3006"/>
      <c r="AX3006"/>
      <c r="AY3006"/>
    </row>
    <row r="3007" spans="11:51">
      <c r="K3007"/>
      <c r="M3007"/>
      <c r="N3007"/>
      <c r="AW3007"/>
      <c r="AX3007"/>
      <c r="AY3007"/>
    </row>
    <row r="3008" spans="11:51">
      <c r="K3008"/>
      <c r="M3008"/>
      <c r="N3008"/>
      <c r="AW3008"/>
      <c r="AX3008"/>
      <c r="AY3008"/>
    </row>
    <row r="3009" spans="11:51">
      <c r="K3009"/>
      <c r="M3009"/>
      <c r="N3009"/>
      <c r="AW3009"/>
      <c r="AX3009"/>
      <c r="AY3009"/>
    </row>
    <row r="3010" spans="11:51">
      <c r="K3010"/>
      <c r="M3010"/>
      <c r="N3010"/>
      <c r="AW3010"/>
      <c r="AX3010"/>
      <c r="AY3010"/>
    </row>
    <row r="3011" spans="11:51">
      <c r="K3011"/>
      <c r="M3011"/>
      <c r="N3011"/>
      <c r="AW3011"/>
      <c r="AX3011"/>
      <c r="AY3011"/>
    </row>
    <row r="3012" spans="11:51">
      <c r="K3012"/>
      <c r="M3012"/>
      <c r="N3012"/>
      <c r="AW3012"/>
      <c r="AX3012"/>
      <c r="AY3012"/>
    </row>
    <row r="3013" spans="11:51">
      <c r="K3013"/>
      <c r="M3013"/>
      <c r="N3013"/>
      <c r="AW3013"/>
      <c r="AX3013"/>
      <c r="AY3013"/>
    </row>
    <row r="3014" spans="11:51">
      <c r="K3014"/>
      <c r="M3014"/>
      <c r="N3014"/>
      <c r="AW3014"/>
      <c r="AX3014"/>
      <c r="AY3014"/>
    </row>
    <row r="3015" spans="11:51">
      <c r="K3015"/>
      <c r="M3015"/>
      <c r="N3015"/>
      <c r="AW3015"/>
      <c r="AX3015"/>
      <c r="AY3015"/>
    </row>
    <row r="3016" spans="11:51">
      <c r="K3016"/>
      <c r="M3016"/>
      <c r="N3016"/>
      <c r="AW3016"/>
      <c r="AX3016"/>
      <c r="AY3016"/>
    </row>
    <row r="3017" spans="11:51">
      <c r="K3017"/>
      <c r="M3017"/>
      <c r="N3017"/>
      <c r="AW3017"/>
      <c r="AX3017"/>
      <c r="AY3017"/>
    </row>
    <row r="3018" spans="11:51">
      <c r="K3018"/>
      <c r="M3018"/>
      <c r="N3018"/>
      <c r="AW3018"/>
      <c r="AX3018"/>
      <c r="AY3018"/>
    </row>
    <row r="3019" spans="11:51">
      <c r="K3019"/>
      <c r="M3019"/>
      <c r="N3019"/>
      <c r="AW3019"/>
      <c r="AX3019"/>
      <c r="AY3019"/>
    </row>
    <row r="3020" spans="11:51">
      <c r="K3020"/>
      <c r="M3020"/>
      <c r="N3020"/>
      <c r="AW3020"/>
      <c r="AX3020"/>
      <c r="AY3020"/>
    </row>
    <row r="3021" spans="11:51">
      <c r="K3021"/>
      <c r="M3021"/>
      <c r="N3021"/>
      <c r="AW3021"/>
      <c r="AX3021"/>
      <c r="AY3021"/>
    </row>
    <row r="3022" spans="11:51">
      <c r="K3022"/>
      <c r="M3022"/>
      <c r="N3022"/>
      <c r="AW3022"/>
      <c r="AX3022"/>
      <c r="AY3022"/>
    </row>
    <row r="3023" spans="11:51">
      <c r="K3023"/>
      <c r="M3023"/>
      <c r="N3023"/>
      <c r="AW3023"/>
      <c r="AX3023"/>
      <c r="AY3023"/>
    </row>
    <row r="3024" spans="11:51">
      <c r="K3024"/>
      <c r="M3024"/>
      <c r="N3024"/>
      <c r="AW3024"/>
      <c r="AX3024"/>
      <c r="AY3024"/>
    </row>
    <row r="3025" spans="11:51">
      <c r="K3025"/>
      <c r="M3025"/>
      <c r="N3025"/>
      <c r="AW3025"/>
      <c r="AX3025"/>
      <c r="AY3025"/>
    </row>
    <row r="3026" spans="11:51">
      <c r="K3026"/>
      <c r="M3026"/>
      <c r="N3026"/>
      <c r="AW3026"/>
      <c r="AX3026"/>
      <c r="AY3026"/>
    </row>
    <row r="3027" spans="11:51">
      <c r="K3027"/>
      <c r="M3027"/>
      <c r="N3027"/>
      <c r="AW3027"/>
      <c r="AX3027"/>
      <c r="AY3027"/>
    </row>
    <row r="3028" spans="11:51">
      <c r="K3028"/>
      <c r="M3028"/>
      <c r="N3028"/>
      <c r="AW3028"/>
      <c r="AX3028"/>
      <c r="AY3028"/>
    </row>
    <row r="3029" spans="11:51">
      <c r="K3029"/>
      <c r="M3029"/>
      <c r="N3029"/>
      <c r="AW3029"/>
      <c r="AX3029"/>
      <c r="AY3029"/>
    </row>
    <row r="3030" spans="11:51">
      <c r="K3030"/>
      <c r="M3030"/>
      <c r="N3030"/>
      <c r="AW3030"/>
      <c r="AX3030"/>
      <c r="AY3030"/>
    </row>
    <row r="3031" spans="11:51">
      <c r="K3031"/>
      <c r="M3031"/>
      <c r="N3031"/>
      <c r="AW3031"/>
      <c r="AX3031"/>
      <c r="AY3031"/>
    </row>
    <row r="3032" spans="11:51">
      <c r="K3032"/>
      <c r="M3032"/>
      <c r="N3032"/>
      <c r="AW3032"/>
      <c r="AX3032"/>
      <c r="AY3032"/>
    </row>
    <row r="3033" spans="11:51">
      <c r="K3033"/>
      <c r="M3033"/>
      <c r="N3033"/>
      <c r="AW3033"/>
      <c r="AX3033"/>
      <c r="AY3033"/>
    </row>
    <row r="3034" spans="11:51">
      <c r="K3034"/>
      <c r="M3034"/>
      <c r="N3034"/>
      <c r="AW3034"/>
      <c r="AX3034"/>
      <c r="AY3034"/>
    </row>
    <row r="3035" spans="11:51">
      <c r="K3035"/>
      <c r="M3035"/>
      <c r="N3035"/>
      <c r="AW3035"/>
      <c r="AX3035"/>
      <c r="AY3035"/>
    </row>
    <row r="3036" spans="11:51">
      <c r="K3036"/>
      <c r="M3036"/>
      <c r="N3036"/>
      <c r="AW3036"/>
      <c r="AX3036"/>
      <c r="AY3036"/>
    </row>
    <row r="3037" spans="11:51">
      <c r="K3037"/>
      <c r="M3037"/>
      <c r="N3037"/>
      <c r="AW3037"/>
      <c r="AX3037"/>
      <c r="AY3037"/>
    </row>
    <row r="3038" spans="11:51">
      <c r="K3038"/>
      <c r="M3038"/>
      <c r="N3038"/>
      <c r="AW3038"/>
      <c r="AX3038"/>
      <c r="AY3038"/>
    </row>
    <row r="3039" spans="11:51">
      <c r="K3039"/>
      <c r="M3039"/>
      <c r="N3039"/>
      <c r="AW3039"/>
      <c r="AX3039"/>
      <c r="AY3039"/>
    </row>
    <row r="3040" spans="11:51">
      <c r="K3040"/>
      <c r="M3040"/>
      <c r="N3040"/>
      <c r="AW3040"/>
      <c r="AX3040"/>
      <c r="AY3040"/>
    </row>
    <row r="3041" spans="11:51">
      <c r="K3041"/>
      <c r="M3041"/>
      <c r="N3041"/>
      <c r="AW3041"/>
      <c r="AX3041"/>
      <c r="AY3041"/>
    </row>
    <row r="3042" spans="11:51">
      <c r="K3042"/>
      <c r="M3042"/>
      <c r="N3042"/>
      <c r="AW3042"/>
      <c r="AX3042"/>
      <c r="AY3042"/>
    </row>
    <row r="3043" spans="11:51">
      <c r="K3043"/>
      <c r="M3043"/>
      <c r="N3043"/>
      <c r="AW3043"/>
      <c r="AX3043"/>
      <c r="AY3043"/>
    </row>
    <row r="3044" spans="11:51">
      <c r="K3044"/>
      <c r="M3044"/>
      <c r="N3044"/>
      <c r="AW3044"/>
      <c r="AX3044"/>
      <c r="AY3044"/>
    </row>
    <row r="3045" spans="11:51">
      <c r="K3045"/>
      <c r="M3045"/>
      <c r="N3045"/>
      <c r="AW3045"/>
      <c r="AX3045"/>
      <c r="AY3045"/>
    </row>
    <row r="3046" spans="11:51">
      <c r="K3046"/>
      <c r="M3046"/>
      <c r="N3046"/>
      <c r="AW3046"/>
      <c r="AX3046"/>
      <c r="AY3046"/>
    </row>
    <row r="3047" spans="11:51">
      <c r="K3047"/>
      <c r="M3047"/>
      <c r="N3047"/>
      <c r="AW3047"/>
      <c r="AX3047"/>
      <c r="AY3047"/>
    </row>
    <row r="3048" spans="11:51">
      <c r="K3048"/>
      <c r="M3048"/>
      <c r="N3048"/>
      <c r="AW3048"/>
      <c r="AX3048"/>
      <c r="AY3048"/>
    </row>
    <row r="3049" spans="11:51">
      <c r="K3049"/>
      <c r="M3049"/>
      <c r="N3049"/>
      <c r="AW3049"/>
      <c r="AX3049"/>
      <c r="AY3049"/>
    </row>
    <row r="3050" spans="11:51">
      <c r="K3050"/>
      <c r="M3050"/>
      <c r="N3050"/>
      <c r="AW3050"/>
      <c r="AX3050"/>
      <c r="AY3050"/>
    </row>
    <row r="3051" spans="11:51">
      <c r="K3051"/>
      <c r="M3051"/>
      <c r="N3051"/>
      <c r="AW3051"/>
      <c r="AX3051"/>
      <c r="AY3051"/>
    </row>
    <row r="3052" spans="11:51">
      <c r="K3052"/>
      <c r="M3052"/>
      <c r="N3052"/>
      <c r="AW3052"/>
      <c r="AX3052"/>
      <c r="AY3052"/>
    </row>
    <row r="3053" spans="11:51">
      <c r="K3053"/>
      <c r="M3053"/>
      <c r="N3053"/>
      <c r="AW3053"/>
      <c r="AX3053"/>
      <c r="AY3053"/>
    </row>
    <row r="3054" spans="11:51">
      <c r="K3054"/>
      <c r="M3054"/>
      <c r="N3054"/>
      <c r="AW3054"/>
      <c r="AX3054"/>
      <c r="AY3054"/>
    </row>
    <row r="3055" spans="11:51">
      <c r="K3055"/>
      <c r="M3055"/>
      <c r="N3055"/>
      <c r="AW3055"/>
      <c r="AX3055"/>
      <c r="AY3055"/>
    </row>
    <row r="3056" spans="11:51">
      <c r="K3056"/>
      <c r="M3056"/>
      <c r="N3056"/>
      <c r="AW3056"/>
      <c r="AX3056"/>
      <c r="AY3056"/>
    </row>
    <row r="3057" spans="11:51">
      <c r="K3057"/>
      <c r="M3057"/>
      <c r="N3057"/>
      <c r="AW3057"/>
      <c r="AX3057"/>
      <c r="AY3057"/>
    </row>
    <row r="3058" spans="11:51">
      <c r="K3058"/>
      <c r="M3058"/>
      <c r="N3058"/>
      <c r="AW3058"/>
      <c r="AX3058"/>
      <c r="AY3058"/>
    </row>
    <row r="3059" spans="11:51">
      <c r="K3059"/>
      <c r="M3059"/>
      <c r="N3059"/>
      <c r="AW3059"/>
      <c r="AX3059"/>
      <c r="AY3059"/>
    </row>
    <row r="3060" spans="11:51">
      <c r="K3060"/>
      <c r="M3060"/>
      <c r="N3060"/>
      <c r="AW3060"/>
      <c r="AX3060"/>
      <c r="AY3060"/>
    </row>
    <row r="3061" spans="11:51">
      <c r="K3061"/>
      <c r="M3061"/>
      <c r="N3061"/>
      <c r="AW3061"/>
      <c r="AX3061"/>
      <c r="AY3061"/>
    </row>
    <row r="3062" spans="11:51">
      <c r="K3062"/>
      <c r="M3062"/>
      <c r="N3062"/>
      <c r="AW3062"/>
      <c r="AX3062"/>
      <c r="AY3062"/>
    </row>
    <row r="3063" spans="11:51">
      <c r="K3063"/>
      <c r="M3063"/>
      <c r="N3063"/>
      <c r="AW3063"/>
      <c r="AX3063"/>
      <c r="AY3063"/>
    </row>
    <row r="3064" spans="11:51">
      <c r="K3064"/>
      <c r="M3064"/>
      <c r="N3064"/>
      <c r="AW3064"/>
      <c r="AX3064"/>
      <c r="AY3064"/>
    </row>
    <row r="3065" spans="11:51">
      <c r="K3065"/>
      <c r="M3065"/>
      <c r="N3065"/>
      <c r="AW3065"/>
      <c r="AX3065"/>
      <c r="AY3065"/>
    </row>
    <row r="3066" spans="11:51">
      <c r="K3066"/>
      <c r="M3066"/>
      <c r="N3066"/>
      <c r="AW3066"/>
      <c r="AX3066"/>
      <c r="AY3066"/>
    </row>
    <row r="3067" spans="11:51">
      <c r="K3067"/>
      <c r="M3067"/>
      <c r="N3067"/>
      <c r="AW3067"/>
      <c r="AX3067"/>
      <c r="AY3067"/>
    </row>
    <row r="3068" spans="11:51">
      <c r="K3068"/>
      <c r="M3068"/>
      <c r="N3068"/>
      <c r="AW3068"/>
      <c r="AX3068"/>
      <c r="AY3068"/>
    </row>
    <row r="3069" spans="11:51">
      <c r="K3069"/>
      <c r="M3069"/>
      <c r="N3069"/>
      <c r="AW3069"/>
      <c r="AX3069"/>
      <c r="AY3069"/>
    </row>
    <row r="3070" spans="11:51">
      <c r="K3070"/>
      <c r="M3070"/>
      <c r="N3070"/>
      <c r="AW3070"/>
      <c r="AX3070"/>
      <c r="AY3070"/>
    </row>
    <row r="3071" spans="11:51">
      <c r="K3071"/>
      <c r="M3071"/>
      <c r="N3071"/>
      <c r="AW3071"/>
      <c r="AX3071"/>
      <c r="AY3071"/>
    </row>
    <row r="3072" spans="11:51">
      <c r="K3072"/>
      <c r="M3072"/>
      <c r="N3072"/>
      <c r="AW3072"/>
      <c r="AX3072"/>
      <c r="AY3072"/>
    </row>
    <row r="3073" spans="11:51">
      <c r="K3073"/>
      <c r="M3073"/>
      <c r="N3073"/>
      <c r="AW3073"/>
      <c r="AX3073"/>
      <c r="AY3073"/>
    </row>
    <row r="3074" spans="11:51">
      <c r="K3074"/>
      <c r="M3074"/>
      <c r="N3074"/>
      <c r="AW3074"/>
      <c r="AX3074"/>
      <c r="AY3074"/>
    </row>
    <row r="3075" spans="11:51">
      <c r="K3075"/>
      <c r="M3075"/>
      <c r="N3075"/>
      <c r="AW3075"/>
      <c r="AX3075"/>
      <c r="AY3075"/>
    </row>
    <row r="3076" spans="11:51">
      <c r="K3076"/>
      <c r="M3076"/>
      <c r="N3076"/>
      <c r="AW3076"/>
      <c r="AX3076"/>
      <c r="AY3076"/>
    </row>
    <row r="3077" spans="11:51">
      <c r="K3077"/>
      <c r="M3077"/>
      <c r="N3077"/>
      <c r="AW3077"/>
      <c r="AX3077"/>
      <c r="AY3077"/>
    </row>
    <row r="3078" spans="11:51">
      <c r="K3078"/>
      <c r="M3078"/>
      <c r="N3078"/>
      <c r="AW3078"/>
      <c r="AX3078"/>
      <c r="AY3078"/>
    </row>
    <row r="3079" spans="11:51">
      <c r="K3079"/>
      <c r="M3079"/>
      <c r="N3079"/>
      <c r="AW3079"/>
      <c r="AX3079"/>
      <c r="AY3079"/>
    </row>
    <row r="3080" spans="11:51">
      <c r="K3080"/>
      <c r="M3080"/>
      <c r="N3080"/>
      <c r="AW3080"/>
      <c r="AX3080"/>
      <c r="AY3080"/>
    </row>
    <row r="3081" spans="11:51">
      <c r="K3081"/>
      <c r="M3081"/>
      <c r="N3081"/>
      <c r="AW3081"/>
      <c r="AX3081"/>
      <c r="AY3081"/>
    </row>
    <row r="3082" spans="11:51">
      <c r="K3082"/>
      <c r="M3082"/>
      <c r="N3082"/>
      <c r="AW3082"/>
      <c r="AX3082"/>
      <c r="AY3082"/>
    </row>
    <row r="3083" spans="11:51">
      <c r="K3083"/>
      <c r="M3083"/>
      <c r="N3083"/>
      <c r="AW3083"/>
      <c r="AX3083"/>
      <c r="AY3083"/>
    </row>
    <row r="3084" spans="11:51">
      <c r="K3084"/>
      <c r="M3084"/>
      <c r="N3084"/>
      <c r="AW3084"/>
      <c r="AX3084"/>
      <c r="AY3084"/>
    </row>
    <row r="3085" spans="11:51">
      <c r="K3085"/>
      <c r="M3085"/>
      <c r="N3085"/>
      <c r="AW3085"/>
      <c r="AX3085"/>
      <c r="AY3085"/>
    </row>
    <row r="3086" spans="11:51">
      <c r="K3086"/>
      <c r="M3086"/>
      <c r="N3086"/>
      <c r="AW3086"/>
      <c r="AX3086"/>
      <c r="AY3086"/>
    </row>
    <row r="3087" spans="11:51">
      <c r="K3087"/>
      <c r="M3087"/>
      <c r="N3087"/>
      <c r="AW3087"/>
      <c r="AX3087"/>
      <c r="AY3087"/>
    </row>
    <row r="3088" spans="11:51">
      <c r="K3088"/>
      <c r="M3088"/>
      <c r="N3088"/>
      <c r="AW3088"/>
      <c r="AX3088"/>
      <c r="AY3088"/>
    </row>
    <row r="3089" spans="11:51">
      <c r="K3089"/>
      <c r="M3089"/>
      <c r="N3089"/>
      <c r="AW3089"/>
      <c r="AX3089"/>
      <c r="AY3089"/>
    </row>
    <row r="3090" spans="11:51">
      <c r="K3090"/>
      <c r="M3090"/>
      <c r="N3090"/>
      <c r="AW3090"/>
      <c r="AX3090"/>
      <c r="AY3090"/>
    </row>
    <row r="3091" spans="11:51">
      <c r="K3091"/>
      <c r="M3091"/>
      <c r="N3091"/>
      <c r="AW3091"/>
      <c r="AX3091"/>
      <c r="AY3091"/>
    </row>
    <row r="3092" spans="11:51">
      <c r="K3092"/>
      <c r="M3092"/>
      <c r="N3092"/>
      <c r="AW3092"/>
      <c r="AX3092"/>
      <c r="AY3092"/>
    </row>
    <row r="3093" spans="11:51">
      <c r="K3093"/>
      <c r="M3093"/>
      <c r="N3093"/>
      <c r="AW3093"/>
      <c r="AX3093"/>
      <c r="AY3093"/>
    </row>
    <row r="3094" spans="11:51">
      <c r="K3094"/>
      <c r="M3094"/>
      <c r="N3094"/>
      <c r="AW3094"/>
      <c r="AX3094"/>
      <c r="AY3094"/>
    </row>
    <row r="3095" spans="11:51">
      <c r="K3095"/>
      <c r="M3095"/>
      <c r="N3095"/>
      <c r="AW3095"/>
      <c r="AX3095"/>
      <c r="AY3095"/>
    </row>
    <row r="3096" spans="11:51">
      <c r="K3096"/>
      <c r="M3096"/>
      <c r="N3096"/>
      <c r="AW3096"/>
      <c r="AX3096"/>
      <c r="AY3096"/>
    </row>
    <row r="3097" spans="11:51">
      <c r="K3097"/>
      <c r="M3097"/>
      <c r="N3097"/>
      <c r="AW3097"/>
      <c r="AX3097"/>
      <c r="AY3097"/>
    </row>
    <row r="3098" spans="11:51">
      <c r="K3098"/>
      <c r="M3098"/>
      <c r="N3098"/>
      <c r="AW3098"/>
      <c r="AX3098"/>
      <c r="AY3098"/>
    </row>
    <row r="3099" spans="11:51">
      <c r="K3099"/>
      <c r="M3099"/>
      <c r="N3099"/>
      <c r="AW3099"/>
      <c r="AX3099"/>
      <c r="AY3099"/>
    </row>
    <row r="3100" spans="11:51">
      <c r="K3100"/>
      <c r="M3100"/>
      <c r="N3100"/>
      <c r="AW3100"/>
      <c r="AX3100"/>
      <c r="AY3100"/>
    </row>
    <row r="3101" spans="11:51">
      <c r="K3101"/>
      <c r="M3101"/>
      <c r="N3101"/>
      <c r="AW3101"/>
      <c r="AX3101"/>
      <c r="AY3101"/>
    </row>
    <row r="3102" spans="11:51">
      <c r="K3102"/>
      <c r="M3102"/>
      <c r="N3102"/>
      <c r="AW3102"/>
      <c r="AX3102"/>
      <c r="AY3102"/>
    </row>
    <row r="3103" spans="11:51">
      <c r="K3103"/>
      <c r="M3103"/>
      <c r="N3103"/>
      <c r="AW3103"/>
      <c r="AX3103"/>
      <c r="AY3103"/>
    </row>
    <row r="3104" spans="11:51">
      <c r="K3104"/>
      <c r="M3104"/>
      <c r="N3104"/>
      <c r="AW3104"/>
      <c r="AX3104"/>
      <c r="AY3104"/>
    </row>
    <row r="3105" spans="11:51">
      <c r="K3105"/>
      <c r="M3105"/>
      <c r="N3105"/>
      <c r="AW3105"/>
      <c r="AX3105"/>
      <c r="AY3105"/>
    </row>
    <row r="3106" spans="11:51">
      <c r="K3106"/>
      <c r="M3106"/>
      <c r="N3106"/>
      <c r="AW3106"/>
      <c r="AX3106"/>
      <c r="AY3106"/>
    </row>
    <row r="3107" spans="11:51">
      <c r="K3107"/>
      <c r="M3107"/>
      <c r="N3107"/>
      <c r="AW3107"/>
      <c r="AX3107"/>
      <c r="AY3107"/>
    </row>
    <row r="3108" spans="11:51">
      <c r="K3108"/>
      <c r="M3108"/>
      <c r="N3108"/>
      <c r="AW3108"/>
      <c r="AX3108"/>
      <c r="AY3108"/>
    </row>
    <row r="3109" spans="11:51">
      <c r="K3109"/>
      <c r="M3109"/>
      <c r="N3109"/>
      <c r="AW3109"/>
      <c r="AX3109"/>
      <c r="AY3109"/>
    </row>
    <row r="3110" spans="11:51">
      <c r="K3110"/>
      <c r="M3110"/>
      <c r="N3110"/>
      <c r="AW3110"/>
      <c r="AX3110"/>
      <c r="AY3110"/>
    </row>
    <row r="3111" spans="11:51">
      <c r="K3111"/>
      <c r="M3111"/>
      <c r="N3111"/>
      <c r="AW3111"/>
      <c r="AX3111"/>
      <c r="AY3111"/>
    </row>
    <row r="3112" spans="11:51">
      <c r="K3112"/>
      <c r="M3112"/>
      <c r="N3112"/>
      <c r="AW3112"/>
      <c r="AX3112"/>
      <c r="AY3112"/>
    </row>
    <row r="3113" spans="11:51">
      <c r="K3113"/>
      <c r="M3113"/>
      <c r="N3113"/>
      <c r="AW3113"/>
      <c r="AX3113"/>
      <c r="AY3113"/>
    </row>
    <row r="3114" spans="11:51">
      <c r="K3114"/>
      <c r="M3114"/>
      <c r="N3114"/>
      <c r="AW3114"/>
      <c r="AX3114"/>
      <c r="AY3114"/>
    </row>
    <row r="3115" spans="11:51">
      <c r="K3115"/>
      <c r="M3115"/>
      <c r="N3115"/>
      <c r="AW3115"/>
      <c r="AX3115"/>
      <c r="AY3115"/>
    </row>
    <row r="3116" spans="11:51">
      <c r="K3116"/>
      <c r="M3116"/>
      <c r="N3116"/>
      <c r="AW3116"/>
      <c r="AX3116"/>
      <c r="AY3116"/>
    </row>
    <row r="3117" spans="11:51">
      <c r="K3117"/>
      <c r="M3117"/>
      <c r="N3117"/>
      <c r="AW3117"/>
      <c r="AX3117"/>
      <c r="AY3117"/>
    </row>
    <row r="3118" spans="11:51">
      <c r="K3118"/>
      <c r="M3118"/>
      <c r="N3118"/>
      <c r="AW3118"/>
      <c r="AX3118"/>
      <c r="AY3118"/>
    </row>
    <row r="3119" spans="11:51">
      <c r="K3119"/>
      <c r="M3119"/>
      <c r="N3119"/>
      <c r="AW3119"/>
      <c r="AX3119"/>
      <c r="AY3119"/>
    </row>
    <row r="3120" spans="11:51">
      <c r="K3120"/>
      <c r="M3120"/>
      <c r="N3120"/>
      <c r="AW3120"/>
      <c r="AX3120"/>
      <c r="AY3120"/>
    </row>
    <row r="3121" spans="11:51">
      <c r="K3121"/>
      <c r="M3121"/>
      <c r="N3121"/>
      <c r="AW3121"/>
      <c r="AX3121"/>
      <c r="AY3121"/>
    </row>
    <row r="3122" spans="11:51">
      <c r="K3122"/>
      <c r="M3122"/>
      <c r="N3122"/>
      <c r="AW3122"/>
      <c r="AX3122"/>
      <c r="AY3122"/>
    </row>
    <row r="3123" spans="11:51">
      <c r="K3123"/>
      <c r="M3123"/>
      <c r="N3123"/>
      <c r="AW3123"/>
      <c r="AX3123"/>
      <c r="AY3123"/>
    </row>
    <row r="3124" spans="11:51">
      <c r="K3124"/>
      <c r="M3124"/>
      <c r="N3124"/>
      <c r="AW3124"/>
      <c r="AX3124"/>
      <c r="AY3124"/>
    </row>
    <row r="3125" spans="11:51">
      <c r="K3125"/>
      <c r="M3125"/>
      <c r="N3125"/>
      <c r="AW3125"/>
      <c r="AX3125"/>
      <c r="AY3125"/>
    </row>
    <row r="3126" spans="11:51">
      <c r="K3126"/>
      <c r="M3126"/>
      <c r="N3126"/>
      <c r="AW3126"/>
      <c r="AX3126"/>
      <c r="AY3126"/>
    </row>
    <row r="3127" spans="11:51">
      <c r="K3127"/>
      <c r="M3127"/>
      <c r="N3127"/>
      <c r="AW3127"/>
      <c r="AX3127"/>
      <c r="AY3127"/>
    </row>
    <row r="3128" spans="11:51">
      <c r="K3128"/>
      <c r="M3128"/>
      <c r="N3128"/>
      <c r="AW3128"/>
      <c r="AX3128"/>
      <c r="AY3128"/>
    </row>
    <row r="3129" spans="11:51">
      <c r="K3129"/>
      <c r="M3129"/>
      <c r="N3129"/>
      <c r="AW3129"/>
      <c r="AX3129"/>
      <c r="AY3129"/>
    </row>
    <row r="3130" spans="11:51">
      <c r="K3130"/>
      <c r="M3130"/>
      <c r="N3130"/>
      <c r="AW3130"/>
      <c r="AX3130"/>
      <c r="AY3130"/>
    </row>
    <row r="3131" spans="11:51">
      <c r="K3131"/>
      <c r="M3131"/>
      <c r="N3131"/>
      <c r="AW3131"/>
      <c r="AX3131"/>
      <c r="AY3131"/>
    </row>
    <row r="3132" spans="11:51">
      <c r="K3132"/>
      <c r="M3132"/>
      <c r="N3132"/>
      <c r="AW3132"/>
      <c r="AX3132"/>
      <c r="AY3132"/>
    </row>
    <row r="3133" spans="11:51">
      <c r="K3133"/>
      <c r="M3133"/>
      <c r="N3133"/>
      <c r="AW3133"/>
      <c r="AX3133"/>
      <c r="AY3133"/>
    </row>
    <row r="3134" spans="11:51">
      <c r="K3134"/>
      <c r="M3134"/>
      <c r="N3134"/>
      <c r="AW3134"/>
      <c r="AX3134"/>
      <c r="AY3134"/>
    </row>
    <row r="3135" spans="11:51">
      <c r="K3135"/>
      <c r="M3135"/>
      <c r="N3135"/>
      <c r="AW3135"/>
      <c r="AX3135"/>
      <c r="AY3135"/>
    </row>
    <row r="3136" spans="11:51">
      <c r="K3136"/>
      <c r="M3136"/>
      <c r="N3136"/>
      <c r="AW3136"/>
      <c r="AX3136"/>
      <c r="AY3136"/>
    </row>
    <row r="3137" spans="11:51">
      <c r="K3137"/>
      <c r="M3137"/>
      <c r="N3137"/>
      <c r="AW3137"/>
      <c r="AX3137"/>
      <c r="AY3137"/>
    </row>
    <row r="3138" spans="11:51">
      <c r="K3138"/>
      <c r="M3138"/>
      <c r="N3138"/>
      <c r="AW3138"/>
      <c r="AX3138"/>
      <c r="AY3138"/>
    </row>
    <row r="3139" spans="11:51">
      <c r="K3139"/>
      <c r="M3139"/>
      <c r="N3139"/>
      <c r="AW3139"/>
      <c r="AX3139"/>
      <c r="AY3139"/>
    </row>
    <row r="3140" spans="11:51">
      <c r="K3140"/>
      <c r="M3140"/>
      <c r="N3140"/>
      <c r="AW3140"/>
      <c r="AX3140"/>
      <c r="AY3140"/>
    </row>
    <row r="3141" spans="11:51">
      <c r="K3141"/>
      <c r="M3141"/>
      <c r="N3141"/>
      <c r="AW3141"/>
      <c r="AX3141"/>
      <c r="AY3141"/>
    </row>
    <row r="3142" spans="11:51">
      <c r="K3142"/>
      <c r="M3142"/>
      <c r="N3142"/>
      <c r="AW3142"/>
      <c r="AX3142"/>
      <c r="AY3142"/>
    </row>
    <row r="3143" spans="11:51">
      <c r="K3143"/>
      <c r="M3143"/>
      <c r="N3143"/>
      <c r="AW3143"/>
      <c r="AX3143"/>
      <c r="AY3143"/>
    </row>
    <row r="3144" spans="11:51">
      <c r="K3144"/>
      <c r="M3144"/>
      <c r="N3144"/>
      <c r="AW3144"/>
      <c r="AX3144"/>
      <c r="AY3144"/>
    </row>
    <row r="3145" spans="11:51">
      <c r="K3145"/>
      <c r="M3145"/>
      <c r="N3145"/>
      <c r="AW3145"/>
      <c r="AX3145"/>
      <c r="AY3145"/>
    </row>
    <row r="3146" spans="11:51">
      <c r="K3146"/>
      <c r="M3146"/>
      <c r="N3146"/>
      <c r="AW3146"/>
      <c r="AX3146"/>
      <c r="AY3146"/>
    </row>
    <row r="3147" spans="11:51">
      <c r="K3147"/>
      <c r="M3147"/>
      <c r="N3147"/>
      <c r="AW3147"/>
      <c r="AX3147"/>
      <c r="AY3147"/>
    </row>
    <row r="3148" spans="11:51">
      <c r="K3148"/>
      <c r="M3148"/>
      <c r="N3148"/>
      <c r="AW3148"/>
      <c r="AX3148"/>
      <c r="AY3148"/>
    </row>
    <row r="3149" spans="11:51">
      <c r="K3149"/>
      <c r="M3149"/>
      <c r="N3149"/>
      <c r="AW3149"/>
      <c r="AX3149"/>
      <c r="AY3149"/>
    </row>
    <row r="3150" spans="11:51">
      <c r="K3150"/>
      <c r="M3150"/>
      <c r="N3150"/>
      <c r="AW3150"/>
      <c r="AX3150"/>
      <c r="AY3150"/>
    </row>
    <row r="3151" spans="11:51">
      <c r="K3151"/>
      <c r="M3151"/>
      <c r="N3151"/>
      <c r="AW3151"/>
      <c r="AX3151"/>
      <c r="AY3151"/>
    </row>
    <row r="3152" spans="11:51">
      <c r="K3152"/>
      <c r="M3152"/>
      <c r="N3152"/>
      <c r="AW3152"/>
      <c r="AX3152"/>
      <c r="AY3152"/>
    </row>
    <row r="3153" spans="11:51">
      <c r="K3153"/>
      <c r="M3153"/>
      <c r="N3153"/>
      <c r="AW3153"/>
      <c r="AX3153"/>
      <c r="AY3153"/>
    </row>
    <row r="3154" spans="11:51">
      <c r="K3154"/>
      <c r="M3154"/>
      <c r="N3154"/>
      <c r="AW3154"/>
      <c r="AX3154"/>
      <c r="AY3154"/>
    </row>
    <row r="3155" spans="11:51">
      <c r="K3155"/>
      <c r="M3155"/>
      <c r="N3155"/>
      <c r="AW3155"/>
      <c r="AX3155"/>
      <c r="AY3155"/>
    </row>
    <row r="3156" spans="11:51">
      <c r="K3156"/>
      <c r="M3156"/>
      <c r="N3156"/>
      <c r="AW3156"/>
      <c r="AX3156"/>
      <c r="AY3156"/>
    </row>
    <row r="3157" spans="11:51">
      <c r="K3157"/>
      <c r="M3157"/>
      <c r="N3157"/>
      <c r="AW3157"/>
      <c r="AX3157"/>
      <c r="AY3157"/>
    </row>
    <row r="3158" spans="11:51">
      <c r="K3158"/>
      <c r="M3158"/>
      <c r="N3158"/>
      <c r="AW3158"/>
      <c r="AX3158"/>
      <c r="AY3158"/>
    </row>
    <row r="3159" spans="11:51">
      <c r="K3159"/>
      <c r="M3159"/>
      <c r="N3159"/>
      <c r="AW3159"/>
      <c r="AX3159"/>
      <c r="AY3159"/>
    </row>
    <row r="3160" spans="11:51">
      <c r="K3160"/>
      <c r="M3160"/>
      <c r="N3160"/>
      <c r="AW3160"/>
      <c r="AX3160"/>
      <c r="AY3160"/>
    </row>
    <row r="3161" spans="11:51">
      <c r="K3161"/>
      <c r="M3161"/>
      <c r="N3161"/>
      <c r="AW3161"/>
      <c r="AX3161"/>
      <c r="AY3161"/>
    </row>
    <row r="3162" spans="11:51">
      <c r="K3162"/>
      <c r="M3162"/>
      <c r="N3162"/>
      <c r="AW3162"/>
      <c r="AX3162"/>
      <c r="AY3162"/>
    </row>
    <row r="3163" spans="11:51">
      <c r="K3163"/>
      <c r="M3163"/>
      <c r="N3163"/>
      <c r="AW3163"/>
      <c r="AX3163"/>
      <c r="AY3163"/>
    </row>
    <row r="3164" spans="11:51">
      <c r="K3164"/>
      <c r="M3164"/>
      <c r="N3164"/>
      <c r="AW3164"/>
      <c r="AX3164"/>
      <c r="AY3164"/>
    </row>
    <row r="3165" spans="11:51">
      <c r="K3165"/>
      <c r="M3165"/>
      <c r="N3165"/>
      <c r="AW3165"/>
      <c r="AX3165"/>
      <c r="AY3165"/>
    </row>
    <row r="3166" spans="11:51">
      <c r="K3166"/>
      <c r="M3166"/>
      <c r="N3166"/>
      <c r="AW3166"/>
      <c r="AX3166"/>
      <c r="AY3166"/>
    </row>
    <row r="3167" spans="11:51">
      <c r="K3167"/>
      <c r="M3167"/>
      <c r="N3167"/>
      <c r="AW3167"/>
      <c r="AX3167"/>
      <c r="AY3167"/>
    </row>
    <row r="3168" spans="11:51">
      <c r="K3168"/>
      <c r="M3168"/>
      <c r="N3168"/>
      <c r="AW3168"/>
      <c r="AX3168"/>
      <c r="AY3168"/>
    </row>
    <row r="3169" spans="11:51">
      <c r="K3169"/>
      <c r="M3169"/>
      <c r="N3169"/>
      <c r="AW3169"/>
      <c r="AX3169"/>
      <c r="AY3169"/>
    </row>
    <row r="3170" spans="11:51">
      <c r="K3170"/>
      <c r="M3170"/>
      <c r="N3170"/>
      <c r="AW3170"/>
      <c r="AX3170"/>
      <c r="AY3170"/>
    </row>
    <row r="3171" spans="11:51">
      <c r="K3171"/>
      <c r="M3171"/>
      <c r="N3171"/>
      <c r="AW3171"/>
      <c r="AX3171"/>
      <c r="AY3171"/>
    </row>
    <row r="3172" spans="11:51">
      <c r="K3172"/>
      <c r="M3172"/>
      <c r="N3172"/>
      <c r="AW3172"/>
      <c r="AX3172"/>
      <c r="AY3172"/>
    </row>
    <row r="3173" spans="11:51">
      <c r="K3173"/>
      <c r="M3173"/>
      <c r="N3173"/>
      <c r="AW3173"/>
      <c r="AX3173"/>
      <c r="AY3173"/>
    </row>
    <row r="3174" spans="11:51">
      <c r="K3174"/>
      <c r="M3174"/>
      <c r="N3174"/>
      <c r="AW3174"/>
      <c r="AX3174"/>
      <c r="AY3174"/>
    </row>
    <row r="3175" spans="11:51">
      <c r="K3175"/>
      <c r="M3175"/>
      <c r="N3175"/>
      <c r="AW3175"/>
      <c r="AX3175"/>
      <c r="AY3175"/>
    </row>
    <row r="3176" spans="11:51">
      <c r="K3176"/>
      <c r="M3176"/>
      <c r="N3176"/>
      <c r="AW3176"/>
      <c r="AX3176"/>
      <c r="AY3176"/>
    </row>
    <row r="3177" spans="11:51">
      <c r="K3177"/>
      <c r="M3177"/>
      <c r="N3177"/>
      <c r="AW3177"/>
      <c r="AX3177"/>
      <c r="AY3177"/>
    </row>
    <row r="3178" spans="11:51">
      <c r="K3178"/>
      <c r="M3178"/>
      <c r="N3178"/>
      <c r="AW3178"/>
      <c r="AX3178"/>
      <c r="AY3178"/>
    </row>
    <row r="3179" spans="11:51">
      <c r="K3179"/>
      <c r="M3179"/>
      <c r="N3179"/>
      <c r="AW3179"/>
      <c r="AX3179"/>
      <c r="AY3179"/>
    </row>
    <row r="3180" spans="11:51">
      <c r="K3180"/>
      <c r="M3180"/>
      <c r="N3180"/>
      <c r="AW3180"/>
      <c r="AX3180"/>
      <c r="AY3180"/>
    </row>
    <row r="3181" spans="11:51">
      <c r="K3181"/>
      <c r="M3181"/>
      <c r="N3181"/>
      <c r="AW3181"/>
      <c r="AX3181"/>
      <c r="AY3181"/>
    </row>
    <row r="3182" spans="11:51">
      <c r="K3182"/>
      <c r="M3182"/>
      <c r="N3182"/>
      <c r="AW3182"/>
      <c r="AX3182"/>
      <c r="AY3182"/>
    </row>
    <row r="3183" spans="11:51">
      <c r="K3183"/>
      <c r="M3183"/>
      <c r="N3183"/>
      <c r="AW3183"/>
      <c r="AX3183"/>
      <c r="AY3183"/>
    </row>
    <row r="3184" spans="11:51">
      <c r="K3184"/>
      <c r="M3184"/>
      <c r="N3184"/>
      <c r="AW3184"/>
      <c r="AX3184"/>
      <c r="AY3184"/>
    </row>
    <row r="3185" spans="11:51">
      <c r="K3185"/>
      <c r="M3185"/>
      <c r="N3185"/>
      <c r="AW3185"/>
      <c r="AX3185"/>
      <c r="AY3185"/>
    </row>
    <row r="3186" spans="11:51">
      <c r="K3186"/>
      <c r="M3186"/>
      <c r="N3186"/>
      <c r="AW3186"/>
      <c r="AX3186"/>
      <c r="AY3186"/>
    </row>
    <row r="3187" spans="11:51">
      <c r="K3187"/>
      <c r="M3187"/>
      <c r="N3187"/>
      <c r="AW3187"/>
      <c r="AX3187"/>
      <c r="AY3187"/>
    </row>
    <row r="3188" spans="11:51">
      <c r="K3188"/>
      <c r="M3188"/>
      <c r="N3188"/>
      <c r="AW3188"/>
      <c r="AX3188"/>
      <c r="AY3188"/>
    </row>
    <row r="3189" spans="11:51">
      <c r="K3189"/>
      <c r="M3189"/>
      <c r="N3189"/>
      <c r="AW3189"/>
      <c r="AX3189"/>
      <c r="AY3189"/>
    </row>
    <row r="3190" spans="11:51">
      <c r="K3190"/>
      <c r="M3190"/>
      <c r="N3190"/>
      <c r="AW3190"/>
      <c r="AX3190"/>
      <c r="AY3190"/>
    </row>
    <row r="3191" spans="11:51">
      <c r="K3191"/>
      <c r="M3191"/>
      <c r="N3191"/>
      <c r="AW3191"/>
      <c r="AX3191"/>
      <c r="AY3191"/>
    </row>
    <row r="3192" spans="11:51">
      <c r="K3192"/>
      <c r="M3192"/>
      <c r="N3192"/>
      <c r="AW3192"/>
      <c r="AX3192"/>
      <c r="AY3192"/>
    </row>
    <row r="3193" spans="11:51">
      <c r="K3193"/>
      <c r="M3193"/>
      <c r="N3193"/>
      <c r="AW3193"/>
      <c r="AX3193"/>
      <c r="AY3193"/>
    </row>
    <row r="3194" spans="11:51">
      <c r="K3194"/>
      <c r="M3194"/>
      <c r="N3194"/>
      <c r="AW3194"/>
      <c r="AX3194"/>
      <c r="AY3194"/>
    </row>
    <row r="3195" spans="11:51">
      <c r="K3195"/>
      <c r="M3195"/>
      <c r="N3195"/>
      <c r="AW3195"/>
      <c r="AX3195"/>
      <c r="AY3195"/>
    </row>
    <row r="3196" spans="11:51">
      <c r="K3196"/>
      <c r="M3196"/>
      <c r="N3196"/>
      <c r="AW3196"/>
      <c r="AX3196"/>
      <c r="AY3196"/>
    </row>
    <row r="3197" spans="11:51">
      <c r="K3197"/>
      <c r="M3197"/>
      <c r="N3197"/>
      <c r="AW3197"/>
      <c r="AX3197"/>
      <c r="AY3197"/>
    </row>
    <row r="3198" spans="11:51">
      <c r="K3198"/>
      <c r="M3198"/>
      <c r="N3198"/>
      <c r="AW3198"/>
      <c r="AX3198"/>
      <c r="AY3198"/>
    </row>
    <row r="3199" spans="11:51">
      <c r="K3199"/>
      <c r="M3199"/>
      <c r="N3199"/>
      <c r="AW3199"/>
      <c r="AX3199"/>
      <c r="AY3199"/>
    </row>
    <row r="3200" spans="11:51">
      <c r="K3200"/>
      <c r="M3200"/>
      <c r="N3200"/>
      <c r="AW3200"/>
      <c r="AX3200"/>
      <c r="AY3200"/>
    </row>
    <row r="3201" spans="11:51">
      <c r="K3201"/>
      <c r="M3201"/>
      <c r="N3201"/>
      <c r="AW3201"/>
      <c r="AX3201"/>
      <c r="AY3201"/>
    </row>
    <row r="3202" spans="11:51">
      <c r="K3202"/>
      <c r="M3202"/>
      <c r="N3202"/>
      <c r="AW3202"/>
      <c r="AX3202"/>
      <c r="AY3202"/>
    </row>
    <row r="3203" spans="11:51">
      <c r="K3203"/>
      <c r="M3203"/>
      <c r="N3203"/>
      <c r="AW3203"/>
      <c r="AX3203"/>
      <c r="AY3203"/>
    </row>
    <row r="3204" spans="11:51">
      <c r="K3204"/>
      <c r="M3204"/>
      <c r="N3204"/>
      <c r="AW3204"/>
      <c r="AX3204"/>
      <c r="AY3204"/>
    </row>
    <row r="3205" spans="11:51">
      <c r="K3205"/>
      <c r="M3205"/>
      <c r="N3205"/>
      <c r="AW3205"/>
      <c r="AX3205"/>
      <c r="AY3205"/>
    </row>
    <row r="3206" spans="11:51">
      <c r="K3206"/>
      <c r="M3206"/>
      <c r="N3206"/>
      <c r="AW3206"/>
      <c r="AX3206"/>
      <c r="AY3206"/>
    </row>
    <row r="3207" spans="11:51">
      <c r="K3207"/>
      <c r="M3207"/>
      <c r="N3207"/>
      <c r="AW3207"/>
      <c r="AX3207"/>
      <c r="AY3207"/>
    </row>
    <row r="3208" spans="11:51">
      <c r="K3208"/>
      <c r="M3208"/>
      <c r="N3208"/>
      <c r="AW3208"/>
      <c r="AX3208"/>
      <c r="AY3208"/>
    </row>
    <row r="3209" spans="11:51">
      <c r="K3209"/>
      <c r="M3209"/>
      <c r="N3209"/>
      <c r="AW3209"/>
      <c r="AX3209"/>
      <c r="AY3209"/>
    </row>
    <row r="3210" spans="11:51">
      <c r="K3210"/>
      <c r="M3210"/>
      <c r="N3210"/>
      <c r="AW3210"/>
      <c r="AX3210"/>
      <c r="AY3210"/>
    </row>
    <row r="3211" spans="11:51">
      <c r="K3211"/>
      <c r="M3211"/>
      <c r="N3211"/>
      <c r="AW3211"/>
      <c r="AX3211"/>
      <c r="AY3211"/>
    </row>
    <row r="3212" spans="11:51">
      <c r="K3212"/>
      <c r="M3212"/>
      <c r="N3212"/>
      <c r="AW3212"/>
      <c r="AX3212"/>
      <c r="AY3212"/>
    </row>
    <row r="3213" spans="11:51">
      <c r="K3213"/>
      <c r="M3213"/>
      <c r="N3213"/>
      <c r="AW3213"/>
      <c r="AX3213"/>
      <c r="AY3213"/>
    </row>
    <row r="3214" spans="11:51">
      <c r="K3214"/>
      <c r="M3214"/>
      <c r="N3214"/>
      <c r="AW3214"/>
      <c r="AX3214"/>
      <c r="AY3214"/>
    </row>
    <row r="3215" spans="11:51">
      <c r="K3215"/>
      <c r="M3215"/>
      <c r="N3215"/>
      <c r="AW3215"/>
      <c r="AX3215"/>
      <c r="AY3215"/>
    </row>
    <row r="3216" spans="11:51">
      <c r="K3216"/>
      <c r="M3216"/>
      <c r="N3216"/>
      <c r="AW3216"/>
      <c r="AX3216"/>
      <c r="AY3216"/>
    </row>
    <row r="3217" spans="11:51">
      <c r="K3217"/>
      <c r="M3217"/>
      <c r="N3217"/>
      <c r="AW3217"/>
      <c r="AX3217"/>
      <c r="AY3217"/>
    </row>
    <row r="3218" spans="11:51">
      <c r="K3218"/>
      <c r="M3218"/>
      <c r="N3218"/>
      <c r="AW3218"/>
      <c r="AX3218"/>
      <c r="AY3218"/>
    </row>
    <row r="3219" spans="11:51">
      <c r="K3219"/>
      <c r="M3219"/>
      <c r="N3219"/>
      <c r="AW3219"/>
      <c r="AX3219"/>
      <c r="AY3219"/>
    </row>
    <row r="3220" spans="11:51">
      <c r="K3220"/>
      <c r="M3220"/>
      <c r="N3220"/>
      <c r="AW3220"/>
      <c r="AX3220"/>
      <c r="AY3220"/>
    </row>
    <row r="3221" spans="11:51">
      <c r="K3221"/>
      <c r="M3221"/>
      <c r="N3221"/>
      <c r="AW3221"/>
      <c r="AX3221"/>
      <c r="AY3221"/>
    </row>
    <row r="3222" spans="11:51">
      <c r="K3222"/>
      <c r="M3222"/>
      <c r="N3222"/>
      <c r="AW3222"/>
      <c r="AX3222"/>
      <c r="AY3222"/>
    </row>
    <row r="3223" spans="11:51">
      <c r="K3223"/>
      <c r="M3223"/>
      <c r="N3223"/>
      <c r="AW3223"/>
      <c r="AX3223"/>
      <c r="AY3223"/>
    </row>
    <row r="3224" spans="11:51">
      <c r="K3224"/>
      <c r="M3224"/>
      <c r="N3224"/>
      <c r="AW3224"/>
      <c r="AX3224"/>
      <c r="AY3224"/>
    </row>
    <row r="3225" spans="11:51">
      <c r="K3225"/>
      <c r="M3225"/>
      <c r="N3225"/>
      <c r="AW3225"/>
      <c r="AX3225"/>
      <c r="AY3225"/>
    </row>
    <row r="3226" spans="11:51">
      <c r="K3226"/>
      <c r="M3226"/>
      <c r="N3226"/>
      <c r="AW3226"/>
      <c r="AX3226"/>
      <c r="AY3226"/>
    </row>
    <row r="3227" spans="11:51">
      <c r="K3227"/>
      <c r="M3227"/>
      <c r="N3227"/>
      <c r="AW3227"/>
      <c r="AX3227"/>
      <c r="AY3227"/>
    </row>
    <row r="3228" spans="11:51">
      <c r="K3228"/>
      <c r="M3228"/>
      <c r="N3228"/>
      <c r="AW3228"/>
      <c r="AX3228"/>
      <c r="AY3228"/>
    </row>
    <row r="3229" spans="11:51">
      <c r="K3229"/>
      <c r="M3229"/>
      <c r="N3229"/>
      <c r="AW3229"/>
      <c r="AX3229"/>
      <c r="AY3229"/>
    </row>
    <row r="3230" spans="11:51">
      <c r="K3230"/>
      <c r="M3230"/>
      <c r="N3230"/>
      <c r="AW3230"/>
      <c r="AX3230"/>
      <c r="AY3230"/>
    </row>
    <row r="3231" spans="11:51">
      <c r="K3231"/>
      <c r="M3231"/>
      <c r="N3231"/>
      <c r="AW3231"/>
      <c r="AX3231"/>
      <c r="AY3231"/>
    </row>
    <row r="3232" spans="11:51">
      <c r="K3232"/>
      <c r="M3232"/>
      <c r="N3232"/>
      <c r="AW3232"/>
      <c r="AX3232"/>
      <c r="AY3232"/>
    </row>
    <row r="3233" spans="11:51">
      <c r="K3233"/>
      <c r="M3233"/>
      <c r="N3233"/>
      <c r="AW3233"/>
      <c r="AX3233"/>
      <c r="AY3233"/>
    </row>
    <row r="3234" spans="11:51">
      <c r="K3234"/>
      <c r="M3234"/>
      <c r="N3234"/>
      <c r="AW3234"/>
      <c r="AX3234"/>
      <c r="AY3234"/>
    </row>
    <row r="3235" spans="11:51">
      <c r="K3235"/>
      <c r="M3235"/>
      <c r="N3235"/>
      <c r="AW3235"/>
      <c r="AX3235"/>
      <c r="AY3235"/>
    </row>
    <row r="3236" spans="11:51">
      <c r="K3236"/>
      <c r="M3236"/>
      <c r="N3236"/>
      <c r="AW3236"/>
      <c r="AX3236"/>
      <c r="AY3236"/>
    </row>
    <row r="3237" spans="11:51">
      <c r="K3237"/>
      <c r="M3237"/>
      <c r="N3237"/>
      <c r="AW3237"/>
      <c r="AX3237"/>
      <c r="AY3237"/>
    </row>
    <row r="3238" spans="11:51">
      <c r="K3238"/>
      <c r="M3238"/>
      <c r="N3238"/>
      <c r="AW3238"/>
      <c r="AX3238"/>
      <c r="AY3238"/>
    </row>
    <row r="3239" spans="11:51">
      <c r="K3239"/>
      <c r="M3239"/>
      <c r="N3239"/>
      <c r="AW3239"/>
      <c r="AX3239"/>
      <c r="AY3239"/>
    </row>
    <row r="3240" spans="11:51">
      <c r="K3240"/>
      <c r="M3240"/>
      <c r="N3240"/>
      <c r="AW3240"/>
      <c r="AX3240"/>
      <c r="AY3240"/>
    </row>
    <row r="3241" spans="11:51">
      <c r="K3241"/>
      <c r="M3241"/>
      <c r="N3241"/>
      <c r="AW3241"/>
      <c r="AX3241"/>
      <c r="AY3241"/>
    </row>
    <row r="3242" spans="11:51">
      <c r="K3242"/>
      <c r="M3242"/>
      <c r="N3242"/>
      <c r="AW3242"/>
      <c r="AX3242"/>
      <c r="AY3242"/>
    </row>
    <row r="3243" spans="11:51">
      <c r="K3243"/>
      <c r="M3243"/>
      <c r="N3243"/>
      <c r="AW3243"/>
      <c r="AX3243"/>
      <c r="AY3243"/>
    </row>
    <row r="3244" spans="11:51">
      <c r="K3244"/>
      <c r="M3244"/>
      <c r="N3244"/>
      <c r="AW3244"/>
      <c r="AX3244"/>
      <c r="AY3244"/>
    </row>
    <row r="3245" spans="11:51">
      <c r="K3245"/>
      <c r="M3245"/>
      <c r="N3245"/>
      <c r="AW3245"/>
      <c r="AX3245"/>
      <c r="AY3245"/>
    </row>
    <row r="3246" spans="11:51">
      <c r="K3246"/>
      <c r="M3246"/>
      <c r="N3246"/>
      <c r="AW3246"/>
      <c r="AX3246"/>
      <c r="AY3246"/>
    </row>
    <row r="3247" spans="11:51">
      <c r="K3247"/>
      <c r="M3247"/>
      <c r="N3247"/>
      <c r="AW3247"/>
      <c r="AX3247"/>
      <c r="AY3247"/>
    </row>
    <row r="3248" spans="11:51">
      <c r="K3248"/>
      <c r="M3248"/>
      <c r="N3248"/>
      <c r="AW3248"/>
      <c r="AX3248"/>
      <c r="AY3248"/>
    </row>
    <row r="3249" spans="11:51">
      <c r="K3249"/>
      <c r="M3249"/>
      <c r="N3249"/>
      <c r="AW3249"/>
      <c r="AX3249"/>
      <c r="AY3249"/>
    </row>
    <row r="3250" spans="11:51">
      <c r="K3250"/>
      <c r="M3250"/>
      <c r="N3250"/>
      <c r="AW3250"/>
      <c r="AX3250"/>
      <c r="AY3250"/>
    </row>
    <row r="3251" spans="11:51">
      <c r="K3251"/>
      <c r="M3251"/>
      <c r="N3251"/>
      <c r="AW3251"/>
      <c r="AX3251"/>
      <c r="AY3251"/>
    </row>
    <row r="3252" spans="11:51">
      <c r="K3252"/>
      <c r="M3252"/>
      <c r="N3252"/>
      <c r="AW3252"/>
      <c r="AX3252"/>
      <c r="AY3252"/>
    </row>
    <row r="3253" spans="11:51">
      <c r="K3253"/>
      <c r="M3253"/>
      <c r="N3253"/>
      <c r="AW3253"/>
      <c r="AX3253"/>
      <c r="AY3253"/>
    </row>
    <row r="3254" spans="11:51">
      <c r="K3254"/>
      <c r="M3254"/>
      <c r="N3254"/>
      <c r="AW3254"/>
      <c r="AX3254"/>
      <c r="AY3254"/>
    </row>
    <row r="3255" spans="11:51">
      <c r="K3255"/>
      <c r="M3255"/>
      <c r="N3255"/>
      <c r="AW3255"/>
      <c r="AX3255"/>
      <c r="AY3255"/>
    </row>
    <row r="3256" spans="11:51">
      <c r="K3256"/>
      <c r="M3256"/>
      <c r="N3256"/>
      <c r="AW3256"/>
      <c r="AX3256"/>
      <c r="AY3256"/>
    </row>
    <row r="3257" spans="11:51">
      <c r="K3257"/>
      <c r="M3257"/>
      <c r="N3257"/>
      <c r="AW3257"/>
      <c r="AX3257"/>
      <c r="AY3257"/>
    </row>
    <row r="3258" spans="11:51">
      <c r="K3258"/>
      <c r="M3258"/>
      <c r="N3258"/>
      <c r="AW3258"/>
      <c r="AX3258"/>
      <c r="AY3258"/>
    </row>
    <row r="3259" spans="11:51">
      <c r="K3259"/>
      <c r="M3259"/>
      <c r="N3259"/>
      <c r="AW3259"/>
      <c r="AX3259"/>
      <c r="AY3259"/>
    </row>
    <row r="3260" spans="11:51">
      <c r="K3260"/>
      <c r="M3260"/>
      <c r="N3260"/>
      <c r="AW3260"/>
      <c r="AX3260"/>
      <c r="AY3260"/>
    </row>
    <row r="3261" spans="11:51">
      <c r="K3261"/>
      <c r="M3261"/>
      <c r="N3261"/>
      <c r="AW3261"/>
      <c r="AX3261"/>
      <c r="AY3261"/>
    </row>
    <row r="3262" spans="11:51">
      <c r="K3262"/>
      <c r="M3262"/>
      <c r="N3262"/>
      <c r="AW3262"/>
      <c r="AX3262"/>
      <c r="AY3262"/>
    </row>
    <row r="3263" spans="11:51">
      <c r="K3263"/>
      <c r="M3263"/>
      <c r="N3263"/>
      <c r="AW3263"/>
      <c r="AX3263"/>
      <c r="AY3263"/>
    </row>
    <row r="3264" spans="11:51">
      <c r="K3264"/>
      <c r="M3264"/>
      <c r="N3264"/>
      <c r="AW3264"/>
      <c r="AX3264"/>
      <c r="AY3264"/>
    </row>
    <row r="3265" spans="11:51">
      <c r="K3265"/>
      <c r="M3265"/>
      <c r="N3265"/>
      <c r="AW3265"/>
      <c r="AX3265"/>
      <c r="AY3265"/>
    </row>
    <row r="3266" spans="11:51">
      <c r="K3266"/>
      <c r="M3266"/>
      <c r="N3266"/>
      <c r="AW3266"/>
      <c r="AX3266"/>
      <c r="AY3266"/>
    </row>
    <row r="3267" spans="11:51">
      <c r="K3267"/>
      <c r="M3267"/>
      <c r="N3267"/>
      <c r="AW3267"/>
      <c r="AX3267"/>
      <c r="AY3267"/>
    </row>
    <row r="3268" spans="11:51">
      <c r="K3268"/>
      <c r="M3268"/>
      <c r="N3268"/>
      <c r="AW3268"/>
      <c r="AX3268"/>
      <c r="AY3268"/>
    </row>
    <row r="3269" spans="11:51">
      <c r="K3269"/>
      <c r="M3269"/>
      <c r="N3269"/>
      <c r="AW3269"/>
      <c r="AX3269"/>
      <c r="AY3269"/>
    </row>
    <row r="3270" spans="11:51">
      <c r="K3270"/>
      <c r="M3270"/>
      <c r="N3270"/>
      <c r="AW3270"/>
      <c r="AX3270"/>
      <c r="AY3270"/>
    </row>
    <row r="3271" spans="11:51">
      <c r="K3271"/>
      <c r="M3271"/>
      <c r="N3271"/>
      <c r="AW3271"/>
      <c r="AX3271"/>
      <c r="AY3271"/>
    </row>
    <row r="3272" spans="11:51">
      <c r="K3272"/>
      <c r="M3272"/>
      <c r="N3272"/>
      <c r="AW3272"/>
      <c r="AX3272"/>
      <c r="AY3272"/>
    </row>
    <row r="3273" spans="11:51">
      <c r="K3273"/>
      <c r="M3273"/>
      <c r="N3273"/>
      <c r="AW3273"/>
      <c r="AX3273"/>
      <c r="AY3273"/>
    </row>
    <row r="3274" spans="11:51">
      <c r="K3274"/>
      <c r="M3274"/>
      <c r="N3274"/>
      <c r="AW3274"/>
      <c r="AX3274"/>
      <c r="AY3274"/>
    </row>
    <row r="3275" spans="11:51">
      <c r="K3275"/>
      <c r="M3275"/>
      <c r="N3275"/>
      <c r="AW3275"/>
      <c r="AX3275"/>
      <c r="AY3275"/>
    </row>
    <row r="3276" spans="11:51">
      <c r="K3276"/>
      <c r="M3276"/>
      <c r="N3276"/>
      <c r="AW3276"/>
      <c r="AX3276"/>
      <c r="AY3276"/>
    </row>
    <row r="3277" spans="11:51">
      <c r="K3277"/>
      <c r="M3277"/>
      <c r="N3277"/>
      <c r="AW3277"/>
      <c r="AX3277"/>
      <c r="AY3277"/>
    </row>
    <row r="3278" spans="11:51">
      <c r="K3278"/>
      <c r="M3278"/>
      <c r="N3278"/>
      <c r="AW3278"/>
      <c r="AX3278"/>
      <c r="AY3278"/>
    </row>
    <row r="3279" spans="11:51">
      <c r="K3279"/>
      <c r="M3279"/>
      <c r="N3279"/>
      <c r="AW3279"/>
      <c r="AX3279"/>
      <c r="AY3279"/>
    </row>
    <row r="3280" spans="11:51">
      <c r="K3280"/>
      <c r="M3280"/>
      <c r="N3280"/>
      <c r="AW3280"/>
      <c r="AX3280"/>
      <c r="AY3280"/>
    </row>
    <row r="3281" spans="11:51">
      <c r="K3281"/>
      <c r="M3281"/>
      <c r="N3281"/>
      <c r="AW3281"/>
      <c r="AX3281"/>
      <c r="AY3281"/>
    </row>
    <row r="3282" spans="11:51">
      <c r="K3282"/>
      <c r="M3282"/>
      <c r="N3282"/>
      <c r="AW3282"/>
      <c r="AX3282"/>
      <c r="AY3282"/>
    </row>
    <row r="3283" spans="11:51">
      <c r="K3283"/>
      <c r="M3283"/>
      <c r="N3283"/>
      <c r="AW3283"/>
      <c r="AX3283"/>
      <c r="AY3283"/>
    </row>
    <row r="3284" spans="11:51">
      <c r="K3284"/>
      <c r="M3284"/>
      <c r="N3284"/>
      <c r="AW3284"/>
      <c r="AX3284"/>
      <c r="AY3284"/>
    </row>
    <row r="3285" spans="11:51">
      <c r="K3285"/>
      <c r="M3285"/>
      <c r="N3285"/>
      <c r="AW3285"/>
      <c r="AX3285"/>
      <c r="AY3285"/>
    </row>
    <row r="3286" spans="11:51">
      <c r="K3286"/>
      <c r="M3286"/>
      <c r="N3286"/>
      <c r="AW3286"/>
      <c r="AX3286"/>
      <c r="AY3286"/>
    </row>
    <row r="3287" spans="11:51">
      <c r="K3287"/>
      <c r="M3287"/>
      <c r="N3287"/>
      <c r="AW3287"/>
      <c r="AX3287"/>
      <c r="AY3287"/>
    </row>
    <row r="3288" spans="11:51">
      <c r="K3288"/>
      <c r="M3288"/>
      <c r="N3288"/>
      <c r="AW3288"/>
      <c r="AX3288"/>
      <c r="AY3288"/>
    </row>
    <row r="3289" spans="11:51">
      <c r="K3289"/>
      <c r="M3289"/>
      <c r="N3289"/>
      <c r="AW3289"/>
      <c r="AX3289"/>
      <c r="AY3289"/>
    </row>
    <row r="3290" spans="11:51">
      <c r="K3290"/>
      <c r="M3290"/>
      <c r="N3290"/>
      <c r="AW3290"/>
      <c r="AX3290"/>
      <c r="AY3290"/>
    </row>
    <row r="3291" spans="11:51">
      <c r="K3291"/>
      <c r="M3291"/>
      <c r="N3291"/>
      <c r="AW3291"/>
      <c r="AX3291"/>
      <c r="AY3291"/>
    </row>
    <row r="3292" spans="11:51">
      <c r="K3292"/>
      <c r="M3292"/>
      <c r="N3292"/>
      <c r="AW3292"/>
      <c r="AX3292"/>
      <c r="AY3292"/>
    </row>
    <row r="3293" spans="11:51">
      <c r="K3293"/>
      <c r="M3293"/>
      <c r="N3293"/>
      <c r="AW3293"/>
      <c r="AX3293"/>
      <c r="AY3293"/>
    </row>
    <row r="3294" spans="11:51">
      <c r="K3294"/>
      <c r="M3294"/>
      <c r="N3294"/>
      <c r="AW3294"/>
      <c r="AX3294"/>
      <c r="AY3294"/>
    </row>
    <row r="3295" spans="11:51">
      <c r="K3295"/>
      <c r="M3295"/>
      <c r="N3295"/>
      <c r="AW3295"/>
      <c r="AX3295"/>
      <c r="AY3295"/>
    </row>
    <row r="3296" spans="11:51">
      <c r="K3296"/>
      <c r="M3296"/>
      <c r="N3296"/>
      <c r="AW3296"/>
      <c r="AX3296"/>
      <c r="AY3296"/>
    </row>
    <row r="3297" spans="11:51">
      <c r="K3297"/>
      <c r="M3297"/>
      <c r="N3297"/>
      <c r="AW3297"/>
      <c r="AX3297"/>
      <c r="AY3297"/>
    </row>
    <row r="3298" spans="11:51">
      <c r="K3298"/>
      <c r="M3298"/>
      <c r="N3298"/>
      <c r="AW3298"/>
      <c r="AX3298"/>
      <c r="AY3298"/>
    </row>
    <row r="3299" spans="11:51">
      <c r="K3299"/>
      <c r="M3299"/>
      <c r="N3299"/>
      <c r="AW3299"/>
      <c r="AX3299"/>
      <c r="AY3299"/>
    </row>
    <row r="3300" spans="11:51">
      <c r="K3300"/>
      <c r="M3300"/>
      <c r="N3300"/>
      <c r="AW3300"/>
      <c r="AX3300"/>
      <c r="AY3300"/>
    </row>
    <row r="3301" spans="11:51">
      <c r="K3301"/>
      <c r="M3301"/>
      <c r="N3301"/>
      <c r="AW3301"/>
      <c r="AX3301"/>
      <c r="AY3301"/>
    </row>
    <row r="3302" spans="11:51">
      <c r="K3302"/>
      <c r="M3302"/>
      <c r="N3302"/>
      <c r="AW3302"/>
      <c r="AX3302"/>
      <c r="AY3302"/>
    </row>
    <row r="3303" spans="11:51">
      <c r="K3303"/>
      <c r="M3303"/>
      <c r="N3303"/>
      <c r="AW3303"/>
      <c r="AX3303"/>
      <c r="AY3303"/>
    </row>
    <row r="3304" spans="11:51">
      <c r="K3304"/>
      <c r="M3304"/>
      <c r="N3304"/>
      <c r="AW3304"/>
      <c r="AX3304"/>
      <c r="AY3304"/>
    </row>
    <row r="3305" spans="11:51">
      <c r="K3305"/>
      <c r="M3305"/>
      <c r="N3305"/>
      <c r="AW3305"/>
      <c r="AX3305"/>
      <c r="AY3305"/>
    </row>
    <row r="3306" spans="11:51">
      <c r="K3306"/>
      <c r="M3306"/>
      <c r="N3306"/>
      <c r="AW3306"/>
      <c r="AX3306"/>
      <c r="AY3306"/>
    </row>
    <row r="3307" spans="11:51">
      <c r="K3307"/>
      <c r="M3307"/>
      <c r="N3307"/>
      <c r="AW3307"/>
      <c r="AX3307"/>
      <c r="AY3307"/>
    </row>
    <row r="3308" spans="11:51">
      <c r="K3308"/>
      <c r="M3308"/>
      <c r="N3308"/>
      <c r="AW3308"/>
      <c r="AX3308"/>
      <c r="AY3308"/>
    </row>
    <row r="3309" spans="11:51">
      <c r="K3309"/>
      <c r="M3309"/>
      <c r="N3309"/>
      <c r="AW3309"/>
      <c r="AX3309"/>
      <c r="AY3309"/>
    </row>
    <row r="3310" spans="11:51">
      <c r="K3310"/>
      <c r="M3310"/>
      <c r="N3310"/>
      <c r="AW3310"/>
      <c r="AX3310"/>
      <c r="AY3310"/>
    </row>
    <row r="3311" spans="11:51">
      <c r="K3311"/>
      <c r="M3311"/>
      <c r="N3311"/>
      <c r="AW3311"/>
      <c r="AX3311"/>
      <c r="AY3311"/>
    </row>
    <row r="3312" spans="11:51">
      <c r="K3312"/>
      <c r="M3312"/>
      <c r="N3312"/>
      <c r="AW3312"/>
      <c r="AX3312"/>
      <c r="AY3312"/>
    </row>
    <row r="3313" spans="11:51">
      <c r="K3313"/>
      <c r="M3313"/>
      <c r="N3313"/>
      <c r="AW3313"/>
      <c r="AX3313"/>
      <c r="AY3313"/>
    </row>
    <row r="3314" spans="11:51">
      <c r="K3314"/>
      <c r="M3314"/>
      <c r="N3314"/>
      <c r="AW3314"/>
      <c r="AX3314"/>
      <c r="AY3314"/>
    </row>
    <row r="3315" spans="11:51">
      <c r="K3315"/>
      <c r="M3315"/>
      <c r="N3315"/>
      <c r="AW3315"/>
      <c r="AX3315"/>
      <c r="AY3315"/>
    </row>
    <row r="3316" spans="11:51">
      <c r="K3316"/>
      <c r="M3316"/>
      <c r="N3316"/>
      <c r="AW3316"/>
      <c r="AX3316"/>
      <c r="AY3316"/>
    </row>
    <row r="3317" spans="11:51">
      <c r="K3317"/>
      <c r="M3317"/>
      <c r="N3317"/>
      <c r="AW3317"/>
      <c r="AX3317"/>
      <c r="AY3317"/>
    </row>
    <row r="3318" spans="11:51">
      <c r="K3318"/>
      <c r="M3318"/>
      <c r="N3318"/>
      <c r="AW3318"/>
      <c r="AX3318"/>
      <c r="AY3318"/>
    </row>
    <row r="3319" spans="11:51">
      <c r="K3319"/>
      <c r="M3319"/>
      <c r="N3319"/>
      <c r="AW3319"/>
      <c r="AX3319"/>
      <c r="AY3319"/>
    </row>
    <row r="3320" spans="11:51">
      <c r="K3320"/>
      <c r="M3320"/>
      <c r="N3320"/>
      <c r="AW3320"/>
      <c r="AX3320"/>
      <c r="AY3320"/>
    </row>
    <row r="3321" spans="11:51">
      <c r="K3321"/>
      <c r="M3321"/>
      <c r="N3321"/>
      <c r="AW3321"/>
      <c r="AX3321"/>
      <c r="AY3321"/>
    </row>
    <row r="3322" spans="11:51">
      <c r="K3322"/>
      <c r="M3322"/>
      <c r="N3322"/>
      <c r="AW3322"/>
      <c r="AX3322"/>
      <c r="AY3322"/>
    </row>
    <row r="3323" spans="11:51">
      <c r="K3323"/>
      <c r="M3323"/>
      <c r="N3323"/>
    </row>
    <row r="3324" spans="11:51">
      <c r="K3324"/>
      <c r="M3324"/>
      <c r="N3324"/>
    </row>
    <row r="3325" spans="11:51">
      <c r="K3325"/>
      <c r="M3325"/>
      <c r="N3325"/>
    </row>
    <row r="3326" spans="11:51">
      <c r="K3326"/>
      <c r="M3326"/>
      <c r="N3326"/>
    </row>
    <row r="3327" spans="11:51">
      <c r="K3327"/>
      <c r="M3327"/>
      <c r="N3327"/>
    </row>
    <row r="3328" spans="11:51">
      <c r="K3328"/>
      <c r="M3328"/>
      <c r="N3328"/>
    </row>
    <row r="3329" spans="11:14">
      <c r="K3329"/>
      <c r="M3329"/>
      <c r="N3329"/>
    </row>
    <row r="3330" spans="11:14">
      <c r="K3330"/>
      <c r="M3330"/>
      <c r="N3330"/>
    </row>
    <row r="3331" spans="11:14">
      <c r="K3331"/>
      <c r="M3331"/>
      <c r="N3331"/>
    </row>
    <row r="3332" spans="11:14">
      <c r="K3332"/>
      <c r="M3332"/>
      <c r="N3332"/>
    </row>
    <row r="3333" spans="11:14">
      <c r="K3333"/>
      <c r="M3333"/>
      <c r="N3333"/>
    </row>
    <row r="3334" spans="11:14">
      <c r="K3334"/>
      <c r="M3334"/>
      <c r="N3334"/>
    </row>
    <row r="3335" spans="11:14">
      <c r="K3335"/>
      <c r="M3335"/>
      <c r="N3335"/>
    </row>
    <row r="3336" spans="11:14">
      <c r="K3336"/>
      <c r="M3336"/>
      <c r="N3336"/>
    </row>
    <row r="3337" spans="11:14">
      <c r="K3337"/>
      <c r="M3337"/>
      <c r="N3337"/>
    </row>
    <row r="3338" spans="11:14">
      <c r="K3338"/>
      <c r="M3338"/>
      <c r="N3338"/>
    </row>
    <row r="3339" spans="11:14">
      <c r="K3339"/>
      <c r="M3339"/>
      <c r="N3339"/>
    </row>
    <row r="3340" spans="11:14">
      <c r="K3340"/>
      <c r="M3340"/>
      <c r="N3340"/>
    </row>
    <row r="3341" spans="11:14">
      <c r="K3341"/>
      <c r="M3341"/>
      <c r="N3341"/>
    </row>
    <row r="3342" spans="11:14">
      <c r="K3342"/>
      <c r="M3342"/>
      <c r="N3342"/>
    </row>
    <row r="3343" spans="11:14">
      <c r="K3343"/>
      <c r="M3343"/>
      <c r="N3343"/>
    </row>
    <row r="3344" spans="11:14">
      <c r="K3344"/>
      <c r="M3344"/>
      <c r="N3344"/>
    </row>
    <row r="3345" spans="11:14">
      <c r="K3345"/>
      <c r="M3345"/>
      <c r="N3345"/>
    </row>
    <row r="3346" spans="11:14">
      <c r="K3346"/>
      <c r="M3346"/>
      <c r="N3346"/>
    </row>
    <row r="3347" spans="11:14">
      <c r="K3347"/>
      <c r="M3347"/>
      <c r="N3347"/>
    </row>
    <row r="3348" spans="11:14">
      <c r="K3348"/>
      <c r="M3348"/>
      <c r="N3348"/>
    </row>
    <row r="3349" spans="11:14">
      <c r="K3349"/>
      <c r="M3349"/>
      <c r="N3349"/>
    </row>
    <row r="3350" spans="11:14">
      <c r="K3350"/>
      <c r="M3350"/>
      <c r="N3350"/>
    </row>
    <row r="3351" spans="11:14">
      <c r="K3351"/>
      <c r="M3351"/>
      <c r="N3351"/>
    </row>
    <row r="3352" spans="11:14">
      <c r="K3352"/>
      <c r="M3352"/>
      <c r="N3352"/>
    </row>
    <row r="3353" spans="11:14">
      <c r="K3353"/>
      <c r="M3353"/>
      <c r="N3353"/>
    </row>
    <row r="3354" spans="11:14">
      <c r="K3354"/>
      <c r="M3354"/>
      <c r="N3354"/>
    </row>
    <row r="3355" spans="11:14">
      <c r="K3355"/>
      <c r="M3355"/>
      <c r="N3355"/>
    </row>
    <row r="3356" spans="11:14">
      <c r="K3356"/>
      <c r="M3356"/>
      <c r="N3356"/>
    </row>
    <row r="3357" spans="11:14">
      <c r="K3357"/>
      <c r="M3357"/>
      <c r="N3357"/>
    </row>
    <row r="3358" spans="11:14">
      <c r="K3358"/>
      <c r="M3358"/>
      <c r="N3358"/>
    </row>
    <row r="3359" spans="11:14">
      <c r="K3359"/>
      <c r="M3359"/>
      <c r="N3359"/>
    </row>
    <row r="3360" spans="11:14">
      <c r="K3360"/>
      <c r="M3360"/>
      <c r="N3360"/>
    </row>
    <row r="3361" spans="11:14">
      <c r="K3361"/>
      <c r="M3361"/>
      <c r="N3361"/>
    </row>
    <row r="3362" spans="11:14">
      <c r="K3362"/>
      <c r="M3362"/>
      <c r="N3362"/>
    </row>
    <row r="3363" spans="11:14">
      <c r="K3363"/>
      <c r="M3363"/>
      <c r="N3363"/>
    </row>
    <row r="3364" spans="11:14">
      <c r="K3364"/>
      <c r="M3364"/>
      <c r="N3364"/>
    </row>
    <row r="3365" spans="11:14">
      <c r="K3365"/>
      <c r="M3365"/>
      <c r="N3365"/>
    </row>
    <row r="3366" spans="11:14">
      <c r="K3366"/>
      <c r="M3366"/>
      <c r="N3366"/>
    </row>
    <row r="3367" spans="11:14">
      <c r="K3367"/>
      <c r="M3367"/>
      <c r="N3367"/>
    </row>
    <row r="3368" spans="11:14">
      <c r="K3368"/>
      <c r="M3368"/>
      <c r="N3368"/>
    </row>
    <row r="3369" spans="11:14">
      <c r="K3369"/>
      <c r="M3369"/>
      <c r="N3369"/>
    </row>
    <row r="3370" spans="11:14">
      <c r="K3370"/>
      <c r="M3370"/>
      <c r="N3370"/>
    </row>
    <row r="3371" spans="11:14">
      <c r="K3371"/>
      <c r="M3371"/>
      <c r="N3371"/>
    </row>
    <row r="3372" spans="11:14">
      <c r="K3372"/>
      <c r="M3372"/>
      <c r="N3372"/>
    </row>
    <row r="3373" spans="11:14">
      <c r="K3373"/>
      <c r="M3373"/>
      <c r="N3373"/>
    </row>
    <row r="3374" spans="11:14">
      <c r="K3374"/>
      <c r="M3374"/>
      <c r="N3374"/>
    </row>
    <row r="3375" spans="11:14">
      <c r="K3375"/>
      <c r="M3375"/>
      <c r="N3375"/>
    </row>
    <row r="3376" spans="11:14">
      <c r="K3376"/>
      <c r="M3376"/>
      <c r="N3376"/>
    </row>
    <row r="3377" spans="11:14">
      <c r="K3377"/>
      <c r="M3377"/>
      <c r="N3377"/>
    </row>
    <row r="3378" spans="11:14">
      <c r="K3378"/>
      <c r="M3378"/>
      <c r="N3378"/>
    </row>
    <row r="3379" spans="11:14">
      <c r="K3379"/>
      <c r="M3379"/>
      <c r="N3379"/>
    </row>
    <row r="3380" spans="11:14">
      <c r="K3380"/>
      <c r="M3380"/>
      <c r="N3380"/>
    </row>
    <row r="3381" spans="11:14">
      <c r="K3381"/>
      <c r="M3381"/>
      <c r="N3381"/>
    </row>
    <row r="3382" spans="11:14">
      <c r="K3382"/>
      <c r="M3382"/>
      <c r="N3382"/>
    </row>
    <row r="3383" spans="11:14">
      <c r="K3383"/>
      <c r="M3383"/>
      <c r="N3383"/>
    </row>
    <row r="3384" spans="11:14">
      <c r="K3384"/>
      <c r="M3384"/>
      <c r="N3384"/>
    </row>
    <row r="3385" spans="11:14">
      <c r="K3385"/>
      <c r="M3385"/>
      <c r="N3385"/>
    </row>
    <row r="3386" spans="11:14">
      <c r="K3386"/>
      <c r="M3386"/>
      <c r="N3386"/>
    </row>
    <row r="3387" spans="11:14">
      <c r="K3387"/>
      <c r="M3387"/>
      <c r="N3387"/>
    </row>
    <row r="3388" spans="11:14">
      <c r="K3388"/>
      <c r="M3388"/>
      <c r="N3388"/>
    </row>
    <row r="3389" spans="11:14">
      <c r="K3389"/>
      <c r="M3389"/>
      <c r="N3389"/>
    </row>
    <row r="3390" spans="11:14">
      <c r="K3390"/>
      <c r="M3390"/>
      <c r="N3390"/>
    </row>
    <row r="3391" spans="11:14">
      <c r="K3391"/>
      <c r="M3391"/>
      <c r="N3391"/>
    </row>
    <row r="3392" spans="11:14">
      <c r="K3392"/>
      <c r="M3392"/>
      <c r="N3392"/>
    </row>
    <row r="3393" spans="11:14">
      <c r="K3393"/>
      <c r="M3393"/>
      <c r="N3393"/>
    </row>
    <row r="3394" spans="11:14">
      <c r="K3394"/>
      <c r="M3394"/>
      <c r="N3394"/>
    </row>
    <row r="3395" spans="11:14">
      <c r="K3395"/>
      <c r="M3395"/>
      <c r="N3395"/>
    </row>
    <row r="3396" spans="11:14">
      <c r="K3396"/>
      <c r="M3396"/>
      <c r="N3396"/>
    </row>
    <row r="3397" spans="11:14">
      <c r="K3397"/>
      <c r="M3397"/>
      <c r="N3397"/>
    </row>
    <row r="3398" spans="11:14">
      <c r="K3398"/>
      <c r="M3398"/>
      <c r="N3398"/>
    </row>
    <row r="3399" spans="11:14">
      <c r="K3399"/>
      <c r="M3399"/>
      <c r="N3399"/>
    </row>
    <row r="3400" spans="11:14">
      <c r="K3400"/>
      <c r="M3400"/>
      <c r="N3400"/>
    </row>
    <row r="3401" spans="11:14">
      <c r="K3401"/>
      <c r="M3401"/>
      <c r="N3401"/>
    </row>
    <row r="3402" spans="11:14">
      <c r="K3402"/>
      <c r="M3402"/>
      <c r="N3402"/>
    </row>
    <row r="3403" spans="11:14">
      <c r="K3403"/>
      <c r="M3403"/>
      <c r="N3403"/>
    </row>
    <row r="3404" spans="11:14">
      <c r="K3404"/>
      <c r="M3404"/>
      <c r="N3404"/>
    </row>
    <row r="3405" spans="11:14">
      <c r="K3405"/>
      <c r="M3405"/>
      <c r="N3405"/>
    </row>
    <row r="3406" spans="11:14">
      <c r="K3406"/>
      <c r="M3406"/>
      <c r="N3406"/>
    </row>
    <row r="3407" spans="11:14">
      <c r="K3407"/>
      <c r="M3407"/>
      <c r="N3407"/>
    </row>
    <row r="3408" spans="11:14">
      <c r="K3408"/>
      <c r="M3408"/>
      <c r="N3408"/>
    </row>
    <row r="3409" spans="11:14">
      <c r="K3409"/>
      <c r="M3409"/>
      <c r="N3409"/>
    </row>
    <row r="3410" spans="11:14">
      <c r="K3410"/>
      <c r="M3410"/>
      <c r="N3410"/>
    </row>
    <row r="3411" spans="11:14">
      <c r="K3411"/>
      <c r="M3411"/>
      <c r="N3411"/>
    </row>
    <row r="3412" spans="11:14">
      <c r="K3412"/>
      <c r="M3412"/>
      <c r="N3412"/>
    </row>
    <row r="3413" spans="11:14">
      <c r="K3413"/>
      <c r="M3413"/>
      <c r="N3413"/>
    </row>
    <row r="3414" spans="11:14">
      <c r="K3414"/>
      <c r="M3414"/>
      <c r="N3414"/>
    </row>
    <row r="3415" spans="11:14">
      <c r="K3415"/>
      <c r="M3415"/>
      <c r="N3415"/>
    </row>
    <row r="3416" spans="11:14">
      <c r="K3416"/>
      <c r="M3416"/>
      <c r="N3416"/>
    </row>
    <row r="3417" spans="11:14">
      <c r="K3417"/>
      <c r="M3417"/>
      <c r="N3417"/>
    </row>
    <row r="3418" spans="11:14">
      <c r="K3418"/>
      <c r="M3418"/>
      <c r="N3418"/>
    </row>
    <row r="3419" spans="11:14">
      <c r="K3419"/>
      <c r="M3419"/>
      <c r="N3419"/>
    </row>
    <row r="3420" spans="11:14">
      <c r="K3420"/>
      <c r="M3420"/>
      <c r="N3420"/>
    </row>
    <row r="3421" spans="11:14">
      <c r="K3421"/>
      <c r="M3421"/>
      <c r="N3421"/>
    </row>
    <row r="3422" spans="11:14">
      <c r="K3422"/>
      <c r="M3422"/>
      <c r="N3422"/>
    </row>
    <row r="3423" spans="11:14">
      <c r="K3423"/>
      <c r="M3423"/>
      <c r="N3423"/>
    </row>
    <row r="3424" spans="11:14">
      <c r="K3424"/>
      <c r="M3424"/>
      <c r="N3424"/>
    </row>
    <row r="3425" spans="11:14">
      <c r="K3425"/>
      <c r="M3425"/>
      <c r="N3425"/>
    </row>
    <row r="3426" spans="11:14">
      <c r="K3426"/>
      <c r="M3426"/>
      <c r="N3426"/>
    </row>
    <row r="3427" spans="11:14">
      <c r="K3427"/>
      <c r="M3427"/>
      <c r="N3427"/>
    </row>
    <row r="3428" spans="11:14">
      <c r="K3428"/>
      <c r="M3428"/>
      <c r="N3428"/>
    </row>
    <row r="3429" spans="11:14">
      <c r="K3429"/>
      <c r="M3429"/>
      <c r="N3429"/>
    </row>
    <row r="3430" spans="11:14">
      <c r="K3430"/>
      <c r="M3430"/>
      <c r="N3430"/>
    </row>
    <row r="3431" spans="11:14">
      <c r="K3431"/>
      <c r="M3431"/>
      <c r="N3431"/>
    </row>
    <row r="3432" spans="11:14">
      <c r="K3432"/>
      <c r="M3432"/>
      <c r="N3432"/>
    </row>
    <row r="3433" spans="11:14">
      <c r="K3433"/>
      <c r="M3433"/>
      <c r="N3433"/>
    </row>
    <row r="3434" spans="11:14">
      <c r="K3434"/>
      <c r="M3434"/>
      <c r="N3434"/>
    </row>
    <row r="3435" spans="11:14">
      <c r="K3435"/>
      <c r="M3435"/>
      <c r="N3435"/>
    </row>
    <row r="3436" spans="11:14">
      <c r="K3436"/>
      <c r="M3436"/>
      <c r="N3436"/>
    </row>
    <row r="3437" spans="11:14">
      <c r="K3437"/>
      <c r="M3437"/>
      <c r="N3437"/>
    </row>
    <row r="3438" spans="11:14">
      <c r="K3438"/>
      <c r="M3438"/>
      <c r="N3438"/>
    </row>
    <row r="3439" spans="11:14">
      <c r="K3439"/>
      <c r="M3439"/>
      <c r="N3439"/>
    </row>
    <row r="3440" spans="11:14">
      <c r="K3440"/>
      <c r="M3440"/>
      <c r="N3440"/>
    </row>
    <row r="3441" spans="11:14">
      <c r="K3441"/>
      <c r="M3441"/>
      <c r="N3441"/>
    </row>
    <row r="3442" spans="11:14">
      <c r="K3442"/>
      <c r="M3442"/>
      <c r="N3442"/>
    </row>
    <row r="3443" spans="11:14">
      <c r="K3443"/>
      <c r="M3443"/>
      <c r="N3443"/>
    </row>
    <row r="3444" spans="11:14">
      <c r="K3444"/>
      <c r="M3444"/>
      <c r="N3444"/>
    </row>
    <row r="3445" spans="11:14">
      <c r="K3445"/>
      <c r="M3445"/>
      <c r="N3445"/>
    </row>
    <row r="3446" spans="11:14">
      <c r="K3446"/>
      <c r="M3446"/>
      <c r="N3446"/>
    </row>
    <row r="3447" spans="11:14">
      <c r="K3447"/>
      <c r="M3447"/>
      <c r="N3447"/>
    </row>
    <row r="3448" spans="11:14">
      <c r="K3448"/>
      <c r="M3448"/>
      <c r="N3448"/>
    </row>
    <row r="3449" spans="11:14">
      <c r="K3449"/>
      <c r="M3449"/>
      <c r="N3449"/>
    </row>
    <row r="3450" spans="11:14">
      <c r="K3450"/>
      <c r="M3450"/>
      <c r="N3450"/>
    </row>
    <row r="3451" spans="11:14">
      <c r="K3451"/>
      <c r="M3451"/>
      <c r="N3451"/>
    </row>
    <row r="3452" spans="11:14">
      <c r="K3452"/>
      <c r="M3452"/>
      <c r="N3452"/>
    </row>
    <row r="3453" spans="11:14">
      <c r="K3453"/>
      <c r="M3453"/>
      <c r="N3453"/>
    </row>
    <row r="3454" spans="11:14">
      <c r="K3454"/>
      <c r="M3454"/>
      <c r="N3454"/>
    </row>
    <row r="3455" spans="11:14">
      <c r="K3455"/>
      <c r="M3455"/>
      <c r="N3455"/>
    </row>
    <row r="3456" spans="11:14">
      <c r="K3456"/>
      <c r="M3456"/>
      <c r="N3456"/>
    </row>
    <row r="3457" spans="11:14">
      <c r="K3457"/>
      <c r="M3457"/>
      <c r="N3457"/>
    </row>
    <row r="3458" spans="11:14">
      <c r="K3458"/>
      <c r="M3458"/>
      <c r="N3458"/>
    </row>
    <row r="3459" spans="11:14">
      <c r="K3459"/>
      <c r="M3459"/>
      <c r="N3459"/>
    </row>
    <row r="3460" spans="11:14">
      <c r="K3460"/>
      <c r="M3460"/>
      <c r="N3460"/>
    </row>
    <row r="3461" spans="11:14">
      <c r="K3461"/>
      <c r="M3461"/>
      <c r="N3461"/>
    </row>
    <row r="3462" spans="11:14">
      <c r="K3462"/>
      <c r="M3462"/>
      <c r="N3462"/>
    </row>
    <row r="3463" spans="11:14">
      <c r="K3463"/>
      <c r="M3463"/>
      <c r="N3463"/>
    </row>
    <row r="3464" spans="11:14">
      <c r="K3464"/>
      <c r="M3464"/>
      <c r="N3464"/>
    </row>
    <row r="3465" spans="11:14">
      <c r="K3465"/>
      <c r="M3465"/>
      <c r="N3465"/>
    </row>
    <row r="3466" spans="11:14">
      <c r="K3466"/>
      <c r="M3466"/>
      <c r="N3466"/>
    </row>
    <row r="3467" spans="11:14">
      <c r="K3467"/>
      <c r="M3467"/>
      <c r="N3467"/>
    </row>
    <row r="3468" spans="11:14">
      <c r="K3468"/>
      <c r="M3468"/>
      <c r="N3468"/>
    </row>
    <row r="3469" spans="11:14">
      <c r="K3469"/>
      <c r="M3469"/>
      <c r="N3469"/>
    </row>
    <row r="3470" spans="11:14">
      <c r="K3470"/>
      <c r="M3470"/>
      <c r="N3470"/>
    </row>
    <row r="3471" spans="11:14">
      <c r="K3471"/>
      <c r="M3471"/>
      <c r="N3471"/>
    </row>
    <row r="3472" spans="11:14">
      <c r="K3472"/>
      <c r="M3472"/>
      <c r="N3472"/>
    </row>
    <row r="3473" spans="11:14">
      <c r="K3473"/>
      <c r="M3473"/>
      <c r="N3473"/>
    </row>
    <row r="3474" spans="11:14">
      <c r="K3474"/>
      <c r="M3474"/>
      <c r="N3474"/>
    </row>
    <row r="3475" spans="11:14">
      <c r="K3475"/>
      <c r="M3475"/>
      <c r="N3475"/>
    </row>
    <row r="3476" spans="11:14">
      <c r="K3476"/>
      <c r="M3476"/>
      <c r="N3476"/>
    </row>
    <row r="3477" spans="11:14">
      <c r="K3477"/>
      <c r="M3477"/>
      <c r="N3477"/>
    </row>
    <row r="3478" spans="11:14">
      <c r="K3478"/>
      <c r="M3478"/>
      <c r="N3478"/>
    </row>
    <row r="3479" spans="11:14">
      <c r="K3479"/>
      <c r="M3479"/>
      <c r="N3479"/>
    </row>
    <row r="3480" spans="11:14">
      <c r="K3480"/>
      <c r="M3480"/>
      <c r="N3480"/>
    </row>
    <row r="3481" spans="11:14">
      <c r="K3481"/>
      <c r="M3481"/>
      <c r="N3481"/>
    </row>
    <row r="3482" spans="11:14">
      <c r="K3482"/>
      <c r="M3482"/>
      <c r="N3482"/>
    </row>
    <row r="3483" spans="11:14">
      <c r="K3483"/>
      <c r="M3483"/>
      <c r="N3483"/>
    </row>
    <row r="3484" spans="11:14">
      <c r="K3484"/>
      <c r="M3484"/>
      <c r="N3484"/>
    </row>
    <row r="3485" spans="11:14">
      <c r="K3485"/>
      <c r="M3485"/>
      <c r="N3485"/>
    </row>
    <row r="3486" spans="11:14">
      <c r="K3486"/>
      <c r="M3486"/>
      <c r="N3486"/>
    </row>
    <row r="3487" spans="11:14">
      <c r="K3487"/>
      <c r="M3487"/>
      <c r="N3487"/>
    </row>
    <row r="3488" spans="11:14">
      <c r="K3488"/>
      <c r="M3488"/>
      <c r="N3488"/>
    </row>
    <row r="3489" spans="11:14">
      <c r="K3489"/>
      <c r="M3489"/>
      <c r="N3489"/>
    </row>
    <row r="3490" spans="11:14">
      <c r="K3490"/>
      <c r="M3490"/>
      <c r="N3490"/>
    </row>
    <row r="3491" spans="11:14">
      <c r="K3491"/>
      <c r="M3491"/>
      <c r="N3491"/>
    </row>
    <row r="3492" spans="11:14">
      <c r="K3492"/>
      <c r="M3492"/>
      <c r="N3492"/>
    </row>
    <row r="3493" spans="11:14">
      <c r="K3493"/>
      <c r="M3493"/>
      <c r="N3493"/>
    </row>
    <row r="3494" spans="11:14">
      <c r="K3494"/>
      <c r="M3494"/>
      <c r="N3494"/>
    </row>
    <row r="3495" spans="11:14">
      <c r="K3495"/>
      <c r="M3495"/>
      <c r="N3495"/>
    </row>
    <row r="3496" spans="11:14">
      <c r="K3496"/>
      <c r="M3496"/>
      <c r="N3496"/>
    </row>
    <row r="3497" spans="11:14">
      <c r="K3497"/>
      <c r="M3497"/>
      <c r="N3497"/>
    </row>
    <row r="3498" spans="11:14">
      <c r="K3498"/>
      <c r="M3498"/>
      <c r="N3498"/>
    </row>
    <row r="3499" spans="11:14">
      <c r="K3499"/>
      <c r="M3499"/>
      <c r="N3499"/>
    </row>
    <row r="3500" spans="11:14">
      <c r="K3500"/>
      <c r="M3500"/>
      <c r="N3500"/>
    </row>
    <row r="3501" spans="11:14">
      <c r="K3501"/>
      <c r="M3501"/>
      <c r="N3501"/>
    </row>
    <row r="3502" spans="11:14">
      <c r="K3502"/>
      <c r="M3502"/>
      <c r="N3502"/>
    </row>
    <row r="3503" spans="11:14">
      <c r="K3503"/>
      <c r="M3503"/>
      <c r="N3503"/>
    </row>
    <row r="3504" spans="11:14">
      <c r="K3504"/>
      <c r="M3504"/>
      <c r="N3504"/>
    </row>
    <row r="3505" spans="11:14">
      <c r="K3505"/>
      <c r="M3505"/>
      <c r="N3505"/>
    </row>
    <row r="3506" spans="11:14">
      <c r="K3506"/>
      <c r="M3506"/>
      <c r="N3506"/>
    </row>
    <row r="3507" spans="11:14">
      <c r="K3507"/>
      <c r="M3507"/>
      <c r="N3507"/>
    </row>
    <row r="3508" spans="11:14">
      <c r="K3508"/>
      <c r="M3508"/>
      <c r="N3508"/>
    </row>
    <row r="3509" spans="11:14">
      <c r="K3509"/>
      <c r="M3509"/>
      <c r="N3509"/>
    </row>
    <row r="3510" spans="11:14">
      <c r="K3510"/>
      <c r="M3510"/>
      <c r="N3510"/>
    </row>
    <row r="3511" spans="11:14">
      <c r="K3511"/>
      <c r="M3511"/>
      <c r="N3511"/>
    </row>
    <row r="3512" spans="11:14">
      <c r="K3512"/>
      <c r="M3512"/>
      <c r="N3512"/>
    </row>
    <row r="3513" spans="11:14">
      <c r="K3513"/>
      <c r="M3513"/>
      <c r="N3513"/>
    </row>
    <row r="3514" spans="11:14">
      <c r="K3514"/>
      <c r="M3514"/>
      <c r="N3514"/>
    </row>
    <row r="3515" spans="11:14">
      <c r="K3515"/>
      <c r="M3515"/>
      <c r="N3515"/>
    </row>
    <row r="3516" spans="11:14">
      <c r="K3516"/>
      <c r="M3516"/>
      <c r="N3516"/>
    </row>
    <row r="3517" spans="11:14">
      <c r="K3517"/>
      <c r="M3517"/>
      <c r="N3517"/>
    </row>
    <row r="3518" spans="11:14">
      <c r="K3518"/>
      <c r="M3518"/>
      <c r="N3518"/>
    </row>
    <row r="3519" spans="11:14">
      <c r="K3519"/>
      <c r="M3519"/>
      <c r="N3519"/>
    </row>
    <row r="3520" spans="11:14">
      <c r="K3520"/>
      <c r="M3520"/>
      <c r="N3520"/>
    </row>
    <row r="3521" spans="11:14">
      <c r="K3521"/>
      <c r="M3521"/>
      <c r="N3521"/>
    </row>
    <row r="3522" spans="11:14">
      <c r="K3522"/>
      <c r="M3522"/>
      <c r="N3522"/>
    </row>
    <row r="3523" spans="11:14">
      <c r="K3523"/>
      <c r="M3523"/>
      <c r="N3523"/>
    </row>
    <row r="3524" spans="11:14">
      <c r="K3524"/>
      <c r="M3524"/>
      <c r="N3524"/>
    </row>
    <row r="3525" spans="11:14">
      <c r="K3525"/>
      <c r="M3525"/>
      <c r="N3525"/>
    </row>
    <row r="3526" spans="11:14">
      <c r="K3526"/>
      <c r="M3526"/>
      <c r="N3526"/>
    </row>
    <row r="3527" spans="11:14">
      <c r="K3527"/>
      <c r="M3527"/>
      <c r="N3527"/>
    </row>
    <row r="3528" spans="11:14">
      <c r="K3528"/>
      <c r="M3528"/>
      <c r="N3528"/>
    </row>
    <row r="3529" spans="11:14">
      <c r="K3529"/>
      <c r="M3529"/>
      <c r="N3529"/>
    </row>
    <row r="3530" spans="11:14">
      <c r="K3530"/>
      <c r="M3530"/>
      <c r="N3530"/>
    </row>
    <row r="3531" spans="11:14">
      <c r="K3531"/>
      <c r="M3531"/>
      <c r="N3531"/>
    </row>
    <row r="3532" spans="11:14">
      <c r="K3532"/>
      <c r="M3532"/>
      <c r="N3532"/>
    </row>
    <row r="3533" spans="11:14">
      <c r="K3533"/>
      <c r="M3533"/>
      <c r="N3533"/>
    </row>
    <row r="3534" spans="11:14">
      <c r="K3534"/>
      <c r="M3534"/>
      <c r="N3534"/>
    </row>
    <row r="3535" spans="11:14">
      <c r="K3535"/>
      <c r="M3535"/>
      <c r="N3535"/>
    </row>
    <row r="3536" spans="11:14">
      <c r="K3536"/>
      <c r="M3536"/>
      <c r="N3536"/>
    </row>
    <row r="3537" spans="11:14">
      <c r="K3537"/>
      <c r="M3537"/>
      <c r="N3537"/>
    </row>
    <row r="3538" spans="11:14">
      <c r="K3538"/>
      <c r="M3538"/>
      <c r="N3538"/>
    </row>
    <row r="3539" spans="11:14">
      <c r="K3539"/>
      <c r="M3539"/>
      <c r="N3539"/>
    </row>
    <row r="3540" spans="11:14">
      <c r="K3540"/>
      <c r="M3540"/>
      <c r="N3540"/>
    </row>
    <row r="3541" spans="11:14">
      <c r="K3541"/>
      <c r="M3541"/>
      <c r="N3541"/>
    </row>
    <row r="3542" spans="11:14">
      <c r="K3542"/>
      <c r="M3542"/>
      <c r="N3542"/>
    </row>
    <row r="3543" spans="11:14">
      <c r="K3543"/>
      <c r="M3543"/>
      <c r="N3543"/>
    </row>
    <row r="3544" spans="11:14">
      <c r="K3544"/>
      <c r="M3544"/>
      <c r="N3544"/>
    </row>
    <row r="3545" spans="11:14">
      <c r="K3545"/>
      <c r="M3545"/>
      <c r="N3545"/>
    </row>
    <row r="3546" spans="11:14">
      <c r="K3546"/>
      <c r="M3546"/>
      <c r="N3546"/>
    </row>
    <row r="3547" spans="11:14">
      <c r="K3547"/>
      <c r="M3547"/>
      <c r="N3547"/>
    </row>
    <row r="3548" spans="11:14">
      <c r="K3548"/>
      <c r="M3548"/>
      <c r="N3548"/>
    </row>
    <row r="3549" spans="11:14">
      <c r="M3549"/>
      <c r="N3549"/>
    </row>
    <row r="3550" spans="11:14">
      <c r="M3550"/>
      <c r="N3550"/>
    </row>
    <row r="3551" spans="11:14">
      <c r="M3551"/>
      <c r="N3551"/>
    </row>
    <row r="3552" spans="11:14">
      <c r="M3552"/>
      <c r="N3552"/>
    </row>
    <row r="3553" spans="13:14">
      <c r="M3553"/>
      <c r="N3553"/>
    </row>
    <row r="3554" spans="13:14">
      <c r="M3554"/>
      <c r="N3554"/>
    </row>
    <row r="3555" spans="13:14">
      <c r="M3555"/>
      <c r="N3555"/>
    </row>
    <row r="3556" spans="13:14">
      <c r="M3556"/>
      <c r="N3556"/>
    </row>
    <row r="3557" spans="13:14">
      <c r="M3557"/>
      <c r="N3557"/>
    </row>
    <row r="3558" spans="13:14">
      <c r="M3558"/>
      <c r="N3558"/>
    </row>
    <row r="3559" spans="13:14">
      <c r="M3559"/>
      <c r="N3559"/>
    </row>
    <row r="3560" spans="13:14">
      <c r="M3560"/>
      <c r="N3560"/>
    </row>
    <row r="3561" spans="13:14">
      <c r="M3561"/>
      <c r="N3561"/>
    </row>
    <row r="3562" spans="13:14">
      <c r="M3562"/>
      <c r="N3562"/>
    </row>
    <row r="3563" spans="13:14">
      <c r="M3563"/>
      <c r="N3563"/>
    </row>
    <row r="3564" spans="13:14">
      <c r="M3564"/>
      <c r="N3564"/>
    </row>
    <row r="3565" spans="13:14">
      <c r="M3565"/>
      <c r="N3565"/>
    </row>
    <row r="3566" spans="13:14">
      <c r="M3566"/>
      <c r="N3566"/>
    </row>
    <row r="3567" spans="13:14">
      <c r="M3567"/>
      <c r="N3567"/>
    </row>
    <row r="3568" spans="13:14">
      <c r="M3568"/>
      <c r="N3568"/>
    </row>
    <row r="3569" spans="13:14">
      <c r="M3569"/>
      <c r="N3569"/>
    </row>
    <row r="3570" spans="13:14">
      <c r="M3570"/>
      <c r="N3570"/>
    </row>
    <row r="3571" spans="13:14">
      <c r="M3571"/>
      <c r="N3571"/>
    </row>
    <row r="3572" spans="13:14">
      <c r="M3572"/>
      <c r="N3572"/>
    </row>
    <row r="3573" spans="13:14">
      <c r="M3573"/>
      <c r="N3573"/>
    </row>
    <row r="3574" spans="13:14">
      <c r="M3574"/>
      <c r="N3574"/>
    </row>
    <row r="3575" spans="13:14">
      <c r="M3575"/>
      <c r="N3575"/>
    </row>
    <row r="3576" spans="13:14">
      <c r="M3576"/>
      <c r="N3576"/>
    </row>
    <row r="3577" spans="13:14">
      <c r="M3577"/>
      <c r="N3577"/>
    </row>
    <row r="3578" spans="13:14">
      <c r="M3578"/>
      <c r="N3578"/>
    </row>
    <row r="3579" spans="13:14">
      <c r="M3579"/>
      <c r="N3579"/>
    </row>
    <row r="3580" spans="13:14">
      <c r="M3580"/>
      <c r="N3580"/>
    </row>
    <row r="3581" spans="13:14">
      <c r="M3581"/>
      <c r="N3581"/>
    </row>
    <row r="3582" spans="13:14">
      <c r="M3582"/>
      <c r="N3582"/>
    </row>
    <row r="3583" spans="13:14">
      <c r="M3583"/>
      <c r="N3583"/>
    </row>
    <row r="3584" spans="13:14">
      <c r="M3584"/>
      <c r="N3584"/>
    </row>
    <row r="3585" spans="13:14">
      <c r="M3585"/>
      <c r="N3585"/>
    </row>
    <row r="3586" spans="13:14">
      <c r="M3586"/>
      <c r="N3586"/>
    </row>
    <row r="3587" spans="13:14">
      <c r="M3587"/>
      <c r="N3587"/>
    </row>
    <row r="3588" spans="13:14">
      <c r="M3588"/>
      <c r="N3588"/>
    </row>
    <row r="3589" spans="13:14">
      <c r="M3589"/>
      <c r="N3589"/>
    </row>
    <row r="3590" spans="13:14">
      <c r="M3590"/>
      <c r="N3590"/>
    </row>
    <row r="3591" spans="13:14">
      <c r="M3591"/>
      <c r="N3591"/>
    </row>
    <row r="3592" spans="13:14">
      <c r="M3592"/>
      <c r="N3592"/>
    </row>
    <row r="3593" spans="13:14">
      <c r="M3593"/>
      <c r="N3593"/>
    </row>
    <row r="3594" spans="13:14">
      <c r="M3594"/>
      <c r="N3594"/>
    </row>
    <row r="3595" spans="13:14">
      <c r="M3595"/>
      <c r="N3595"/>
    </row>
    <row r="3596" spans="13:14">
      <c r="M3596"/>
      <c r="N3596"/>
    </row>
    <row r="3597" spans="13:14">
      <c r="M3597"/>
      <c r="N3597"/>
    </row>
    <row r="3598" spans="13:14">
      <c r="M3598"/>
      <c r="N3598"/>
    </row>
    <row r="3599" spans="13:14">
      <c r="M3599"/>
      <c r="N3599"/>
    </row>
    <row r="3600" spans="13:14">
      <c r="M3600"/>
      <c r="N3600"/>
    </row>
    <row r="3601" spans="13:14">
      <c r="M3601"/>
      <c r="N3601"/>
    </row>
    <row r="3602" spans="13:14">
      <c r="M3602"/>
      <c r="N3602"/>
    </row>
    <row r="3603" spans="13:14">
      <c r="M3603"/>
      <c r="N3603"/>
    </row>
    <row r="3604" spans="13:14">
      <c r="M3604"/>
      <c r="N3604"/>
    </row>
    <row r="3605" spans="13:14">
      <c r="M3605"/>
      <c r="N3605"/>
    </row>
    <row r="3606" spans="13:14">
      <c r="M3606"/>
      <c r="N3606"/>
    </row>
    <row r="3607" spans="13:14">
      <c r="M3607"/>
      <c r="N3607"/>
    </row>
    <row r="3608" spans="13:14">
      <c r="M3608"/>
      <c r="N3608"/>
    </row>
    <row r="3609" spans="13:14">
      <c r="M3609"/>
      <c r="N3609"/>
    </row>
    <row r="3610" spans="13:14">
      <c r="M3610"/>
      <c r="N3610"/>
    </row>
    <row r="3611" spans="13:14">
      <c r="M3611"/>
      <c r="N3611"/>
    </row>
    <row r="3612" spans="13:14">
      <c r="M3612"/>
      <c r="N3612"/>
    </row>
    <row r="3613" spans="13:14">
      <c r="M3613"/>
      <c r="N3613"/>
    </row>
    <row r="3614" spans="13:14">
      <c r="M3614"/>
      <c r="N3614"/>
    </row>
    <row r="3615" spans="13:14">
      <c r="M3615"/>
      <c r="N3615"/>
    </row>
    <row r="3616" spans="13:14">
      <c r="M3616"/>
      <c r="N3616"/>
    </row>
    <row r="3617" spans="13:14">
      <c r="M3617"/>
      <c r="N3617"/>
    </row>
    <row r="3618" spans="13:14">
      <c r="M3618"/>
      <c r="N3618"/>
    </row>
    <row r="3619" spans="13:14">
      <c r="M3619"/>
      <c r="N3619"/>
    </row>
    <row r="3620" spans="13:14">
      <c r="M3620"/>
      <c r="N3620"/>
    </row>
    <row r="3621" spans="13:14">
      <c r="M3621"/>
      <c r="N3621"/>
    </row>
    <row r="3622" spans="13:14">
      <c r="M3622"/>
      <c r="N3622"/>
    </row>
    <row r="3623" spans="13:14">
      <c r="M3623"/>
      <c r="N3623"/>
    </row>
    <row r="3624" spans="13:14">
      <c r="M3624"/>
      <c r="N3624"/>
    </row>
    <row r="3625" spans="13:14">
      <c r="M3625"/>
      <c r="N3625"/>
    </row>
    <row r="3626" spans="13:14">
      <c r="M3626"/>
      <c r="N3626"/>
    </row>
    <row r="3627" spans="13:14">
      <c r="M3627"/>
      <c r="N3627"/>
    </row>
    <row r="3628" spans="13:14">
      <c r="M3628"/>
      <c r="N3628"/>
    </row>
    <row r="3629" spans="13:14">
      <c r="M3629"/>
      <c r="N3629"/>
    </row>
    <row r="3630" spans="13:14">
      <c r="M3630"/>
      <c r="N3630"/>
    </row>
    <row r="3631" spans="13:14">
      <c r="M3631"/>
      <c r="N3631"/>
    </row>
    <row r="3632" spans="13:14">
      <c r="M3632"/>
      <c r="N3632"/>
    </row>
    <row r="3633" spans="13:14">
      <c r="M3633"/>
      <c r="N3633"/>
    </row>
    <row r="3634" spans="13:14">
      <c r="M3634"/>
      <c r="N3634"/>
    </row>
    <row r="3635" spans="13:14">
      <c r="M3635"/>
      <c r="N3635"/>
    </row>
    <row r="3636" spans="13:14">
      <c r="M3636"/>
      <c r="N3636"/>
    </row>
    <row r="3637" spans="13:14">
      <c r="M3637"/>
      <c r="N3637"/>
    </row>
    <row r="3638" spans="13:14">
      <c r="M3638"/>
      <c r="N3638"/>
    </row>
    <row r="3639" spans="13:14">
      <c r="M3639"/>
      <c r="N3639"/>
    </row>
    <row r="3640" spans="13:14">
      <c r="M3640"/>
      <c r="N3640"/>
    </row>
    <row r="3641" spans="13:14">
      <c r="M3641"/>
      <c r="N3641"/>
    </row>
    <row r="3642" spans="13:14">
      <c r="M3642"/>
      <c r="N3642"/>
    </row>
    <row r="3643" spans="13:14">
      <c r="M3643"/>
      <c r="N3643"/>
    </row>
    <row r="3644" spans="13:14">
      <c r="M3644"/>
      <c r="N3644"/>
    </row>
    <row r="3645" spans="13:14">
      <c r="M3645"/>
      <c r="N3645"/>
    </row>
    <row r="3646" spans="13:14">
      <c r="M3646"/>
      <c r="N3646"/>
    </row>
    <row r="3647" spans="13:14">
      <c r="M3647"/>
      <c r="N3647"/>
    </row>
    <row r="3648" spans="13:14">
      <c r="M3648"/>
      <c r="N3648"/>
    </row>
    <row r="3649" spans="13:14">
      <c r="M3649"/>
      <c r="N3649"/>
    </row>
    <row r="3650" spans="13:14">
      <c r="M3650"/>
      <c r="N3650"/>
    </row>
    <row r="3651" spans="13:14">
      <c r="M3651"/>
      <c r="N3651"/>
    </row>
    <row r="3652" spans="13:14">
      <c r="M3652"/>
      <c r="N3652"/>
    </row>
    <row r="3653" spans="13:14">
      <c r="M3653"/>
      <c r="N3653"/>
    </row>
    <row r="3654" spans="13:14">
      <c r="M3654"/>
      <c r="N3654"/>
    </row>
    <row r="3655" spans="13:14">
      <c r="M3655"/>
      <c r="N3655"/>
    </row>
    <row r="3656" spans="13:14">
      <c r="M3656"/>
      <c r="N3656"/>
    </row>
    <row r="3657" spans="13:14">
      <c r="M3657"/>
      <c r="N3657"/>
    </row>
    <row r="3658" spans="13:14">
      <c r="M3658"/>
      <c r="N3658"/>
    </row>
    <row r="3659" spans="13:14">
      <c r="M3659"/>
      <c r="N3659"/>
    </row>
    <row r="3660" spans="13:14">
      <c r="M3660"/>
      <c r="N3660"/>
    </row>
    <row r="3661" spans="13:14">
      <c r="M3661"/>
      <c r="N3661"/>
    </row>
    <row r="3662" spans="13:14">
      <c r="M3662"/>
      <c r="N3662"/>
    </row>
    <row r="3663" spans="13:14">
      <c r="M3663"/>
      <c r="N3663"/>
    </row>
    <row r="3664" spans="13:14">
      <c r="M3664"/>
      <c r="N3664"/>
    </row>
    <row r="3665" spans="13:14">
      <c r="M3665"/>
      <c r="N3665"/>
    </row>
    <row r="3666" spans="13:14">
      <c r="M3666"/>
      <c r="N3666"/>
    </row>
    <row r="3667" spans="13:14">
      <c r="M3667"/>
      <c r="N3667"/>
    </row>
    <row r="3668" spans="13:14">
      <c r="M3668"/>
      <c r="N3668"/>
    </row>
    <row r="3669" spans="13:14">
      <c r="M3669"/>
      <c r="N3669"/>
    </row>
    <row r="3670" spans="13:14">
      <c r="M3670"/>
      <c r="N3670"/>
    </row>
    <row r="3671" spans="13:14">
      <c r="M3671"/>
      <c r="N3671"/>
    </row>
    <row r="3672" spans="13:14">
      <c r="M3672"/>
      <c r="N3672"/>
    </row>
    <row r="3673" spans="13:14">
      <c r="M3673"/>
      <c r="N3673"/>
    </row>
    <row r="3674" spans="13:14">
      <c r="M3674"/>
      <c r="N3674"/>
    </row>
    <row r="3675" spans="13:14">
      <c r="M3675"/>
      <c r="N3675"/>
    </row>
    <row r="3676" spans="13:14">
      <c r="M3676"/>
      <c r="N3676"/>
    </row>
    <row r="3677" spans="13:14">
      <c r="M3677"/>
      <c r="N3677"/>
    </row>
    <row r="3678" spans="13:14">
      <c r="M3678"/>
      <c r="N3678"/>
    </row>
    <row r="3679" spans="13:14">
      <c r="M3679"/>
      <c r="N3679"/>
    </row>
    <row r="3680" spans="13:14">
      <c r="M3680"/>
      <c r="N3680"/>
    </row>
    <row r="3681" spans="13:14">
      <c r="M3681"/>
      <c r="N3681"/>
    </row>
    <row r="3682" spans="13:14">
      <c r="M3682"/>
      <c r="N3682"/>
    </row>
    <row r="3683" spans="13:14">
      <c r="M3683"/>
      <c r="N3683"/>
    </row>
    <row r="3684" spans="13:14">
      <c r="M3684"/>
      <c r="N3684"/>
    </row>
    <row r="3685" spans="13:14">
      <c r="M3685"/>
      <c r="N3685"/>
    </row>
    <row r="3686" spans="13:14">
      <c r="M3686"/>
      <c r="N3686"/>
    </row>
    <row r="3687" spans="13:14">
      <c r="M3687"/>
      <c r="N3687"/>
    </row>
    <row r="3688" spans="13:14">
      <c r="M3688"/>
      <c r="N3688"/>
    </row>
    <row r="3689" spans="13:14">
      <c r="M3689"/>
      <c r="N3689"/>
    </row>
    <row r="3690" spans="13:14">
      <c r="M3690"/>
      <c r="N3690"/>
    </row>
    <row r="3691" spans="13:14">
      <c r="M3691"/>
      <c r="N3691"/>
    </row>
    <row r="3692" spans="13:14">
      <c r="M3692"/>
      <c r="N3692"/>
    </row>
    <row r="3693" spans="13:14">
      <c r="M3693"/>
      <c r="N3693"/>
    </row>
    <row r="3694" spans="13:14">
      <c r="M3694"/>
      <c r="N3694"/>
    </row>
    <row r="3695" spans="13:14">
      <c r="M3695"/>
      <c r="N3695"/>
    </row>
    <row r="3696" spans="13:14">
      <c r="M3696"/>
      <c r="N3696"/>
    </row>
    <row r="3697" spans="13:14">
      <c r="M3697"/>
      <c r="N3697"/>
    </row>
    <row r="3698" spans="13:14">
      <c r="M3698"/>
      <c r="N3698"/>
    </row>
    <row r="3699" spans="13:14">
      <c r="M3699"/>
      <c r="N3699"/>
    </row>
    <row r="3700" spans="13:14">
      <c r="M3700"/>
      <c r="N3700"/>
    </row>
    <row r="3701" spans="13:14">
      <c r="M3701"/>
      <c r="N3701"/>
    </row>
    <row r="3702" spans="13:14">
      <c r="M3702"/>
      <c r="N3702"/>
    </row>
    <row r="3703" spans="13:14">
      <c r="M3703"/>
      <c r="N3703"/>
    </row>
    <row r="3704" spans="13:14">
      <c r="M3704"/>
      <c r="N3704"/>
    </row>
    <row r="3705" spans="13:14">
      <c r="M3705"/>
      <c r="N3705"/>
    </row>
    <row r="3706" spans="13:14">
      <c r="M3706"/>
      <c r="N3706"/>
    </row>
    <row r="3707" spans="13:14">
      <c r="M3707"/>
      <c r="N3707"/>
    </row>
    <row r="3708" spans="13:14">
      <c r="M3708"/>
      <c r="N3708"/>
    </row>
    <row r="3709" spans="13:14">
      <c r="M3709"/>
      <c r="N3709"/>
    </row>
    <row r="3710" spans="13:14">
      <c r="M3710"/>
      <c r="N3710"/>
    </row>
    <row r="3711" spans="13:14">
      <c r="M3711"/>
      <c r="N3711"/>
    </row>
    <row r="3712" spans="13:14">
      <c r="M3712"/>
      <c r="N3712"/>
    </row>
    <row r="3713" spans="13:14">
      <c r="M3713"/>
      <c r="N3713"/>
    </row>
    <row r="3714" spans="13:14">
      <c r="M3714"/>
      <c r="N3714"/>
    </row>
    <row r="3715" spans="13:14">
      <c r="M3715"/>
      <c r="N3715"/>
    </row>
    <row r="3716" spans="13:14">
      <c r="M3716"/>
      <c r="N3716"/>
    </row>
    <row r="3717" spans="13:14">
      <c r="M3717"/>
      <c r="N3717"/>
    </row>
    <row r="3718" spans="13:14">
      <c r="M3718"/>
      <c r="N3718"/>
    </row>
    <row r="3719" spans="13:14">
      <c r="M3719"/>
      <c r="N3719"/>
    </row>
    <row r="3720" spans="13:14">
      <c r="M3720"/>
      <c r="N3720"/>
    </row>
    <row r="3721" spans="13:14">
      <c r="M3721"/>
      <c r="N3721"/>
    </row>
    <row r="3722" spans="13:14">
      <c r="M3722"/>
      <c r="N3722"/>
    </row>
    <row r="3723" spans="13:14">
      <c r="M3723"/>
      <c r="N3723"/>
    </row>
    <row r="3724" spans="13:14">
      <c r="M3724"/>
      <c r="N3724"/>
    </row>
    <row r="3725" spans="13:14">
      <c r="M3725"/>
    </row>
    <row r="3726" spans="13:14">
      <c r="M3726"/>
    </row>
    <row r="3727" spans="13:14">
      <c r="M3727"/>
    </row>
    <row r="3728" spans="13:14">
      <c r="M3728"/>
    </row>
    <row r="3729" spans="13:13">
      <c r="M3729"/>
    </row>
    <row r="3730" spans="13:13">
      <c r="M3730"/>
    </row>
    <row r="3731" spans="13:13">
      <c r="M3731"/>
    </row>
    <row r="3732" spans="13:13">
      <c r="M3732"/>
    </row>
    <row r="3733" spans="13:13">
      <c r="M3733"/>
    </row>
    <row r="3734" spans="13:13">
      <c r="M3734"/>
    </row>
    <row r="3735" spans="13:13">
      <c r="M3735"/>
    </row>
    <row r="3736" spans="13:13">
      <c r="M3736"/>
    </row>
    <row r="3737" spans="13:13">
      <c r="M3737"/>
    </row>
    <row r="3738" spans="13:13">
      <c r="M3738"/>
    </row>
    <row r="3739" spans="13:13">
      <c r="M3739"/>
    </row>
    <row r="3740" spans="13:13">
      <c r="M3740"/>
    </row>
    <row r="3741" spans="13:13">
      <c r="M3741"/>
    </row>
    <row r="3742" spans="13:13">
      <c r="M3742"/>
    </row>
    <row r="3743" spans="13:13">
      <c r="M3743"/>
    </row>
    <row r="3744" spans="13:13">
      <c r="M3744"/>
    </row>
    <row r="3745" spans="13:13">
      <c r="M3745"/>
    </row>
    <row r="3746" spans="13:13">
      <c r="M3746"/>
    </row>
    <row r="3747" spans="13:13">
      <c r="M3747"/>
    </row>
    <row r="3748" spans="13:13">
      <c r="M3748"/>
    </row>
    <row r="3749" spans="13:13">
      <c r="M3749"/>
    </row>
    <row r="3750" spans="13:13">
      <c r="M3750"/>
    </row>
    <row r="3751" spans="13:13">
      <c r="M3751"/>
    </row>
    <row r="3752" spans="13:13">
      <c r="M3752"/>
    </row>
    <row r="3753" spans="13:13">
      <c r="M3753"/>
    </row>
    <row r="3754" spans="13:13">
      <c r="M3754"/>
    </row>
    <row r="3755" spans="13:13">
      <c r="M3755"/>
    </row>
    <row r="3756" spans="13:13">
      <c r="M3756"/>
    </row>
    <row r="3757" spans="13:13">
      <c r="M3757"/>
    </row>
    <row r="3758" spans="13:13">
      <c r="M3758"/>
    </row>
    <row r="3759" spans="13:13">
      <c r="M3759"/>
    </row>
    <row r="3760" spans="13:13">
      <c r="M3760"/>
    </row>
    <row r="3761" spans="13:13">
      <c r="M3761"/>
    </row>
    <row r="3762" spans="13:13">
      <c r="M3762"/>
    </row>
    <row r="3763" spans="13:13">
      <c r="M3763"/>
    </row>
    <row r="3764" spans="13:13">
      <c r="M3764"/>
    </row>
    <row r="3765" spans="13:13">
      <c r="M3765"/>
    </row>
    <row r="3766" spans="13:13">
      <c r="M3766"/>
    </row>
    <row r="3767" spans="13:13">
      <c r="M3767"/>
    </row>
    <row r="3768" spans="13:13">
      <c r="M3768"/>
    </row>
    <row r="3769" spans="13:13">
      <c r="M3769"/>
    </row>
    <row r="3770" spans="13:13">
      <c r="M3770"/>
    </row>
    <row r="3771" spans="13:13">
      <c r="M3771"/>
    </row>
    <row r="3772" spans="13:13">
      <c r="M3772"/>
    </row>
    <row r="3773" spans="13:13">
      <c r="M3773"/>
    </row>
    <row r="3774" spans="13:13">
      <c r="M3774"/>
    </row>
    <row r="3775" spans="13:13">
      <c r="M3775"/>
    </row>
    <row r="3776" spans="13:13">
      <c r="M3776"/>
    </row>
    <row r="3777" spans="13:13">
      <c r="M3777"/>
    </row>
    <row r="3778" spans="13:13">
      <c r="M3778"/>
    </row>
    <row r="3779" spans="13:13">
      <c r="M3779"/>
    </row>
    <row r="3780" spans="13:13">
      <c r="M3780"/>
    </row>
    <row r="3781" spans="13:13">
      <c r="M3781"/>
    </row>
    <row r="3782" spans="13:13">
      <c r="M3782"/>
    </row>
    <row r="3783" spans="13:13">
      <c r="M3783"/>
    </row>
    <row r="3784" spans="13:13">
      <c r="M3784"/>
    </row>
    <row r="3785" spans="13:13">
      <c r="M3785"/>
    </row>
    <row r="3786" spans="13:13">
      <c r="M3786"/>
    </row>
    <row r="3787" spans="13:13">
      <c r="M3787"/>
    </row>
    <row r="3788" spans="13:13">
      <c r="M3788"/>
    </row>
    <row r="3789" spans="13:13">
      <c r="M3789"/>
    </row>
    <row r="3790" spans="13:13">
      <c r="M3790"/>
    </row>
    <row r="3791" spans="13:13">
      <c r="M3791"/>
    </row>
    <row r="3792" spans="13:13">
      <c r="M3792"/>
    </row>
    <row r="3793" spans="13:13">
      <c r="M3793"/>
    </row>
    <row r="3794" spans="13:13">
      <c r="M3794"/>
    </row>
    <row r="3795" spans="13:13">
      <c r="M3795"/>
    </row>
    <row r="3796" spans="13:13">
      <c r="M3796"/>
    </row>
    <row r="3797" spans="13:13">
      <c r="M3797"/>
    </row>
    <row r="3798" spans="13:13">
      <c r="M3798"/>
    </row>
    <row r="3799" spans="13:13">
      <c r="M3799"/>
    </row>
    <row r="3800" spans="13:13">
      <c r="M3800"/>
    </row>
    <row r="3801" spans="13:13">
      <c r="M3801"/>
    </row>
    <row r="3802" spans="13:13">
      <c r="M3802"/>
    </row>
    <row r="3803" spans="13:13">
      <c r="M3803"/>
    </row>
    <row r="3804" spans="13:13">
      <c r="M3804"/>
    </row>
    <row r="3805" spans="13:13">
      <c r="M3805"/>
    </row>
    <row r="3806" spans="13:13">
      <c r="M3806"/>
    </row>
    <row r="3807" spans="13:13">
      <c r="M3807"/>
    </row>
    <row r="3808" spans="13:13">
      <c r="M3808"/>
    </row>
    <row r="3809" spans="13:13">
      <c r="M3809"/>
    </row>
    <row r="3810" spans="13:13">
      <c r="M3810"/>
    </row>
    <row r="3811" spans="13:13">
      <c r="M3811"/>
    </row>
    <row r="3812" spans="13:13">
      <c r="M3812"/>
    </row>
    <row r="3813" spans="13:13">
      <c r="M3813"/>
    </row>
    <row r="3814" spans="13:13">
      <c r="M3814"/>
    </row>
    <row r="3815" spans="13:13">
      <c r="M3815"/>
    </row>
    <row r="3816" spans="13:13">
      <c r="M3816"/>
    </row>
    <row r="3817" spans="13:13">
      <c r="M3817"/>
    </row>
    <row r="3818" spans="13:13">
      <c r="M3818"/>
    </row>
    <row r="3819" spans="13:13">
      <c r="M3819"/>
    </row>
    <row r="3820" spans="13:13">
      <c r="M3820"/>
    </row>
    <row r="3821" spans="13:13">
      <c r="M3821"/>
    </row>
    <row r="3822" spans="13:13">
      <c r="M3822"/>
    </row>
    <row r="3823" spans="13:13">
      <c r="M3823"/>
    </row>
    <row r="3824" spans="13:13">
      <c r="M3824"/>
    </row>
    <row r="3825" spans="13:13">
      <c r="M3825"/>
    </row>
    <row r="3826" spans="13:13">
      <c r="M3826"/>
    </row>
    <row r="3827" spans="13:13">
      <c r="M3827"/>
    </row>
    <row r="3828" spans="13:13">
      <c r="M3828"/>
    </row>
    <row r="3829" spans="13:13">
      <c r="M3829"/>
    </row>
    <row r="3830" spans="13:13">
      <c r="M3830"/>
    </row>
    <row r="3831" spans="13:13">
      <c r="M3831"/>
    </row>
    <row r="3832" spans="13:13">
      <c r="M3832"/>
    </row>
    <row r="3833" spans="13:13">
      <c r="M3833"/>
    </row>
    <row r="3834" spans="13:13">
      <c r="M3834"/>
    </row>
    <row r="3835" spans="13:13">
      <c r="M3835"/>
    </row>
    <row r="3836" spans="13:13">
      <c r="M3836"/>
    </row>
    <row r="3837" spans="13:13">
      <c r="M3837"/>
    </row>
    <row r="3838" spans="13:13">
      <c r="M3838"/>
    </row>
    <row r="3839" spans="13:13">
      <c r="M3839"/>
    </row>
    <row r="3840" spans="13:13">
      <c r="M3840"/>
    </row>
    <row r="3841" spans="13:13">
      <c r="M3841"/>
    </row>
    <row r="3842" spans="13:13">
      <c r="M3842"/>
    </row>
    <row r="3843" spans="13:13">
      <c r="M3843"/>
    </row>
    <row r="3844" spans="13:13">
      <c r="M3844"/>
    </row>
    <row r="3845" spans="13:13">
      <c r="M3845"/>
    </row>
    <row r="3846" spans="13:13">
      <c r="M3846"/>
    </row>
    <row r="3847" spans="13:13">
      <c r="M3847"/>
    </row>
    <row r="3848" spans="13:13">
      <c r="M3848"/>
    </row>
    <row r="3849" spans="13:13">
      <c r="M3849"/>
    </row>
    <row r="3850" spans="13:13">
      <c r="M3850"/>
    </row>
    <row r="3851" spans="13:13">
      <c r="M3851"/>
    </row>
    <row r="3852" spans="13:13">
      <c r="M3852"/>
    </row>
    <row r="3853" spans="13:13">
      <c r="M3853"/>
    </row>
    <row r="3854" spans="13:13">
      <c r="M3854"/>
    </row>
    <row r="3855" spans="13:13">
      <c r="M3855"/>
    </row>
    <row r="3856" spans="13:13">
      <c r="M3856"/>
    </row>
    <row r="3857" spans="13:13">
      <c r="M3857"/>
    </row>
    <row r="3858" spans="13:13">
      <c r="M3858"/>
    </row>
    <row r="3859" spans="13:13">
      <c r="M3859"/>
    </row>
    <row r="3860" spans="13:13">
      <c r="M3860"/>
    </row>
    <row r="3861" spans="13:13">
      <c r="M3861"/>
    </row>
    <row r="3862" spans="13:13">
      <c r="M3862"/>
    </row>
    <row r="3863" spans="13:13">
      <c r="M3863"/>
    </row>
    <row r="3864" spans="13:13">
      <c r="M3864"/>
    </row>
    <row r="3865" spans="13:13">
      <c r="M3865"/>
    </row>
    <row r="3866" spans="13:13">
      <c r="M3866"/>
    </row>
    <row r="3867" spans="13:13">
      <c r="M3867"/>
    </row>
    <row r="3868" spans="13:13">
      <c r="M3868"/>
    </row>
    <row r="3869" spans="13:13">
      <c r="M3869"/>
    </row>
    <row r="3870" spans="13:13">
      <c r="M3870"/>
    </row>
    <row r="3871" spans="13:13">
      <c r="M3871"/>
    </row>
    <row r="3872" spans="13:13">
      <c r="M3872"/>
    </row>
    <row r="3873" spans="13:13">
      <c r="M3873"/>
    </row>
    <row r="3874" spans="13:13">
      <c r="M3874"/>
    </row>
    <row r="3875" spans="13:13">
      <c r="M3875"/>
    </row>
    <row r="3876" spans="13:13">
      <c r="M3876"/>
    </row>
    <row r="3877" spans="13:13">
      <c r="M3877"/>
    </row>
    <row r="3878" spans="13:13">
      <c r="M3878"/>
    </row>
    <row r="3879" spans="13:13">
      <c r="M3879"/>
    </row>
    <row r="3880" spans="13:13">
      <c r="M3880"/>
    </row>
    <row r="3881" spans="13:13">
      <c r="M3881"/>
    </row>
    <row r="3882" spans="13:13">
      <c r="M3882"/>
    </row>
    <row r="3883" spans="13:13">
      <c r="M3883"/>
    </row>
    <row r="3884" spans="13:13">
      <c r="M3884"/>
    </row>
    <row r="3885" spans="13:13">
      <c r="M3885"/>
    </row>
    <row r="3886" spans="13:13">
      <c r="M3886"/>
    </row>
    <row r="3887" spans="13:13">
      <c r="M3887"/>
    </row>
    <row r="3888" spans="13:13">
      <c r="M3888"/>
    </row>
    <row r="3889" spans="13:13">
      <c r="M3889"/>
    </row>
    <row r="3890" spans="13:13">
      <c r="M3890"/>
    </row>
    <row r="3891" spans="13:13">
      <c r="M3891"/>
    </row>
    <row r="3892" spans="13:13">
      <c r="M3892"/>
    </row>
    <row r="3893" spans="13:13">
      <c r="M3893"/>
    </row>
    <row r="3894" spans="13:13">
      <c r="M3894"/>
    </row>
    <row r="3895" spans="13:13">
      <c r="M3895"/>
    </row>
    <row r="3896" spans="13:13">
      <c r="M3896"/>
    </row>
    <row r="3897" spans="13:13">
      <c r="M3897"/>
    </row>
    <row r="3898" spans="13:13">
      <c r="M3898"/>
    </row>
    <row r="3899" spans="13:13">
      <c r="M3899"/>
    </row>
    <row r="3900" spans="13:13">
      <c r="M3900"/>
    </row>
    <row r="3901" spans="13:13">
      <c r="M3901"/>
    </row>
    <row r="3902" spans="13:13">
      <c r="M3902"/>
    </row>
    <row r="3903" spans="13:13">
      <c r="M3903"/>
    </row>
    <row r="3904" spans="13:13">
      <c r="M3904"/>
    </row>
    <row r="3905" spans="13:13">
      <c r="M3905"/>
    </row>
    <row r="3906" spans="13:13">
      <c r="M3906"/>
    </row>
    <row r="3907" spans="13:13">
      <c r="M3907"/>
    </row>
    <row r="3908" spans="13:13">
      <c r="M3908"/>
    </row>
    <row r="3909" spans="13:13">
      <c r="M3909"/>
    </row>
    <row r="3910" spans="13:13">
      <c r="M3910"/>
    </row>
    <row r="3911" spans="13:13">
      <c r="M3911"/>
    </row>
    <row r="3912" spans="13:13">
      <c r="M3912"/>
    </row>
    <row r="3913" spans="13:13">
      <c r="M3913"/>
    </row>
    <row r="3914" spans="13:13">
      <c r="M3914"/>
    </row>
    <row r="3915" spans="13:13">
      <c r="M3915"/>
    </row>
    <row r="3916" spans="13:13">
      <c r="M3916"/>
    </row>
    <row r="3917" spans="13:13">
      <c r="M3917"/>
    </row>
    <row r="3918" spans="13:13">
      <c r="M3918"/>
    </row>
    <row r="3919" spans="13:13">
      <c r="M3919"/>
    </row>
    <row r="3920" spans="13:13">
      <c r="M3920"/>
    </row>
    <row r="3921" spans="13:13">
      <c r="M3921"/>
    </row>
    <row r="3922" spans="13:13">
      <c r="M3922"/>
    </row>
    <row r="3923" spans="13:13">
      <c r="M3923"/>
    </row>
    <row r="3924" spans="13:13">
      <c r="M3924"/>
    </row>
    <row r="3925" spans="13:13">
      <c r="M3925"/>
    </row>
    <row r="3926" spans="13:13">
      <c r="M3926"/>
    </row>
    <row r="3927" spans="13:13">
      <c r="M3927"/>
    </row>
    <row r="3928" spans="13:13">
      <c r="M3928"/>
    </row>
    <row r="3929" spans="13:13">
      <c r="M3929"/>
    </row>
    <row r="3930" spans="13:13">
      <c r="M3930"/>
    </row>
    <row r="3931" spans="13:13">
      <c r="M3931"/>
    </row>
    <row r="3932" spans="13:13">
      <c r="M3932"/>
    </row>
    <row r="3933" spans="13:13">
      <c r="M3933"/>
    </row>
    <row r="3934" spans="13:13">
      <c r="M3934"/>
    </row>
    <row r="3935" spans="13:13">
      <c r="M3935"/>
    </row>
    <row r="3936" spans="13:13">
      <c r="M3936"/>
    </row>
    <row r="3937" spans="13:13">
      <c r="M3937"/>
    </row>
    <row r="3938" spans="13:13">
      <c r="M3938"/>
    </row>
    <row r="3939" spans="13:13">
      <c r="M3939"/>
    </row>
    <row r="3940" spans="13:13">
      <c r="M3940"/>
    </row>
    <row r="3941" spans="13:13">
      <c r="M3941"/>
    </row>
    <row r="3942" spans="13:13">
      <c r="M3942"/>
    </row>
    <row r="3943" spans="13:13">
      <c r="M3943"/>
    </row>
    <row r="3944" spans="13:13">
      <c r="M3944"/>
    </row>
    <row r="3945" spans="13:13">
      <c r="M3945"/>
    </row>
    <row r="3946" spans="13:13">
      <c r="M3946"/>
    </row>
    <row r="3947" spans="13:13">
      <c r="M3947"/>
    </row>
    <row r="3948" spans="13:13">
      <c r="M3948"/>
    </row>
    <row r="3949" spans="13:13">
      <c r="M3949"/>
    </row>
    <row r="3950" spans="13:13">
      <c r="M3950"/>
    </row>
    <row r="3951" spans="13:13">
      <c r="M3951"/>
    </row>
    <row r="3952" spans="13:13">
      <c r="M3952"/>
    </row>
    <row r="3953" spans="13:13">
      <c r="M3953"/>
    </row>
    <row r="3954" spans="13:13">
      <c r="M3954"/>
    </row>
    <row r="3955" spans="13:13">
      <c r="M3955"/>
    </row>
    <row r="3956" spans="13:13">
      <c r="M3956"/>
    </row>
    <row r="3957" spans="13:13">
      <c r="M3957"/>
    </row>
    <row r="3958" spans="13:13">
      <c r="M3958"/>
    </row>
    <row r="3959" spans="13:13">
      <c r="M3959"/>
    </row>
    <row r="3960" spans="13:13">
      <c r="M3960"/>
    </row>
    <row r="3961" spans="13:13">
      <c r="M3961"/>
    </row>
    <row r="3962" spans="13:13">
      <c r="M3962"/>
    </row>
    <row r="3963" spans="13:13">
      <c r="M3963"/>
    </row>
    <row r="3964" spans="13:13">
      <c r="M3964"/>
    </row>
    <row r="3965" spans="13:13">
      <c r="M3965"/>
    </row>
    <row r="3966" spans="13:13">
      <c r="M3966"/>
    </row>
    <row r="3967" spans="13:13">
      <c r="M3967"/>
    </row>
    <row r="3968" spans="13:13">
      <c r="M3968"/>
    </row>
    <row r="3969" spans="13:13">
      <c r="M3969"/>
    </row>
    <row r="3970" spans="13:13">
      <c r="M3970"/>
    </row>
    <row r="3971" spans="13:13">
      <c r="M3971"/>
    </row>
    <row r="3972" spans="13:13">
      <c r="M3972"/>
    </row>
    <row r="3973" spans="13:13">
      <c r="M3973"/>
    </row>
    <row r="3974" spans="13:13">
      <c r="M3974"/>
    </row>
    <row r="3975" spans="13:13">
      <c r="M3975"/>
    </row>
    <row r="3976" spans="13:13">
      <c r="M3976"/>
    </row>
    <row r="3977" spans="13:13">
      <c r="M3977"/>
    </row>
    <row r="3978" spans="13:13">
      <c r="M3978"/>
    </row>
    <row r="3979" spans="13:13">
      <c r="M3979"/>
    </row>
    <row r="3980" spans="13:13">
      <c r="M3980"/>
    </row>
    <row r="3981" spans="13:13">
      <c r="M3981"/>
    </row>
    <row r="3982" spans="13:13">
      <c r="M3982"/>
    </row>
    <row r="3983" spans="13:13">
      <c r="M3983"/>
    </row>
    <row r="3984" spans="13:13">
      <c r="M3984"/>
    </row>
    <row r="3985" spans="13:13">
      <c r="M3985"/>
    </row>
    <row r="3986" spans="13:13">
      <c r="M3986"/>
    </row>
    <row r="3987" spans="13:13">
      <c r="M3987"/>
    </row>
    <row r="3988" spans="13:13">
      <c r="M3988"/>
    </row>
    <row r="3989" spans="13:13">
      <c r="M3989"/>
    </row>
    <row r="3990" spans="13:13">
      <c r="M3990"/>
    </row>
    <row r="3991" spans="13:13">
      <c r="M3991"/>
    </row>
    <row r="3992" spans="13:13">
      <c r="M3992"/>
    </row>
    <row r="3993" spans="13:13">
      <c r="M3993"/>
    </row>
    <row r="3994" spans="13:13">
      <c r="M3994"/>
    </row>
    <row r="3995" spans="13:13">
      <c r="M3995"/>
    </row>
    <row r="3996" spans="13:13">
      <c r="M3996"/>
    </row>
    <row r="3997" spans="13:13">
      <c r="M3997"/>
    </row>
    <row r="3998" spans="13:13">
      <c r="M3998"/>
    </row>
    <row r="3999" spans="13:13">
      <c r="M3999"/>
    </row>
    <row r="4000" spans="13:13">
      <c r="M4000"/>
    </row>
    <row r="4001" spans="13:13">
      <c r="M4001"/>
    </row>
    <row r="4002" spans="13:13">
      <c r="M4002"/>
    </row>
    <row r="4003" spans="13:13">
      <c r="M4003"/>
    </row>
    <row r="4004" spans="13:13">
      <c r="M4004"/>
    </row>
    <row r="4005" spans="13:13">
      <c r="M4005"/>
    </row>
    <row r="4006" spans="13:13">
      <c r="M4006"/>
    </row>
    <row r="4007" spans="13:13">
      <c r="M4007"/>
    </row>
    <row r="4008" spans="13:13">
      <c r="M4008"/>
    </row>
    <row r="4009" spans="13:13">
      <c r="M4009"/>
    </row>
    <row r="4010" spans="13:13">
      <c r="M4010"/>
    </row>
    <row r="4011" spans="13:13">
      <c r="M4011"/>
    </row>
    <row r="4012" spans="13:13">
      <c r="M4012"/>
    </row>
    <row r="4013" spans="13:13">
      <c r="M4013"/>
    </row>
    <row r="4014" spans="13:13">
      <c r="M4014"/>
    </row>
    <row r="4015" spans="13:13">
      <c r="M4015"/>
    </row>
    <row r="4016" spans="13:13">
      <c r="M4016"/>
    </row>
    <row r="4017" spans="13:13">
      <c r="M4017"/>
    </row>
    <row r="4018" spans="13:13">
      <c r="M4018"/>
    </row>
    <row r="4019" spans="13:13">
      <c r="M4019"/>
    </row>
    <row r="4020" spans="13:13">
      <c r="M4020"/>
    </row>
    <row r="4021" spans="13:13">
      <c r="M4021"/>
    </row>
    <row r="4022" spans="13:13">
      <c r="M4022"/>
    </row>
    <row r="4023" spans="13:13">
      <c r="M4023"/>
    </row>
    <row r="4024" spans="13:13">
      <c r="M4024"/>
    </row>
    <row r="4025" spans="13:13">
      <c r="M4025"/>
    </row>
    <row r="4026" spans="13:13">
      <c r="M4026"/>
    </row>
    <row r="4027" spans="13:13">
      <c r="M4027"/>
    </row>
    <row r="4028" spans="13:13">
      <c r="M4028"/>
    </row>
    <row r="4029" spans="13:13">
      <c r="M4029"/>
    </row>
    <row r="4030" spans="13:13">
      <c r="M4030"/>
    </row>
    <row r="4031" spans="13:13">
      <c r="M4031"/>
    </row>
    <row r="4032" spans="13:13">
      <c r="M4032"/>
    </row>
    <row r="4033" spans="13:13">
      <c r="M4033"/>
    </row>
    <row r="4034" spans="13:13">
      <c r="M4034"/>
    </row>
    <row r="4035" spans="13:13">
      <c r="M4035"/>
    </row>
    <row r="4036" spans="13:13">
      <c r="M4036"/>
    </row>
    <row r="4037" spans="13:13">
      <c r="M4037"/>
    </row>
    <row r="4038" spans="13:13">
      <c r="M4038"/>
    </row>
    <row r="4039" spans="13:13">
      <c r="M4039"/>
    </row>
    <row r="4040" spans="13:13">
      <c r="M4040"/>
    </row>
    <row r="4041" spans="13:13">
      <c r="M4041"/>
    </row>
    <row r="4042" spans="13:13">
      <c r="M4042"/>
    </row>
    <row r="4043" spans="13:13">
      <c r="M4043"/>
    </row>
    <row r="4044" spans="13:13">
      <c r="M4044"/>
    </row>
    <row r="4045" spans="13:13">
      <c r="M4045"/>
    </row>
    <row r="4046" spans="13:13">
      <c r="M4046"/>
    </row>
    <row r="4047" spans="13:13">
      <c r="M4047"/>
    </row>
    <row r="4048" spans="13:13">
      <c r="M4048"/>
    </row>
    <row r="4049" spans="13:13">
      <c r="M4049"/>
    </row>
    <row r="4050" spans="13:13">
      <c r="M4050"/>
    </row>
    <row r="4051" spans="13:13">
      <c r="M4051"/>
    </row>
    <row r="4052" spans="13:13">
      <c r="M4052"/>
    </row>
    <row r="4053" spans="13:13">
      <c r="M4053"/>
    </row>
    <row r="4054" spans="13:13">
      <c r="M4054"/>
    </row>
    <row r="4055" spans="13:13">
      <c r="M4055"/>
    </row>
    <row r="4056" spans="13:13">
      <c r="M4056"/>
    </row>
    <row r="4057" spans="13:13">
      <c r="M4057"/>
    </row>
    <row r="4058" spans="13:13">
      <c r="M4058"/>
    </row>
    <row r="4059" spans="13:13">
      <c r="M4059"/>
    </row>
    <row r="4060" spans="13:13">
      <c r="M4060"/>
    </row>
    <row r="4061" spans="13:13">
      <c r="M4061"/>
    </row>
    <row r="4062" spans="13:13">
      <c r="M4062"/>
    </row>
    <row r="4063" spans="13:13">
      <c r="M4063"/>
    </row>
    <row r="4064" spans="13:13">
      <c r="M4064"/>
    </row>
    <row r="4065" spans="13:13">
      <c r="M4065"/>
    </row>
    <row r="4066" spans="13:13">
      <c r="M4066"/>
    </row>
    <row r="4067" spans="13:13">
      <c r="M4067"/>
    </row>
    <row r="4068" spans="13:13">
      <c r="M4068"/>
    </row>
    <row r="4069" spans="13:13">
      <c r="M4069"/>
    </row>
    <row r="4070" spans="13:13">
      <c r="M4070"/>
    </row>
    <row r="4071" spans="13:13">
      <c r="M4071"/>
    </row>
    <row r="4072" spans="13:13">
      <c r="M4072"/>
    </row>
    <row r="4073" spans="13:13">
      <c r="M4073"/>
    </row>
    <row r="4074" spans="13:13">
      <c r="M4074"/>
    </row>
    <row r="4075" spans="13:13">
      <c r="M4075"/>
    </row>
    <row r="4076" spans="13:13">
      <c r="M4076"/>
    </row>
    <row r="4077" spans="13:13">
      <c r="M4077"/>
    </row>
    <row r="4078" spans="13:13">
      <c r="M4078"/>
    </row>
    <row r="4079" spans="13:13">
      <c r="M4079"/>
    </row>
    <row r="4080" spans="13:13">
      <c r="M4080"/>
    </row>
    <row r="4081" spans="13:13">
      <c r="M4081"/>
    </row>
    <row r="4082" spans="13:13">
      <c r="M4082"/>
    </row>
    <row r="4083" spans="13:13">
      <c r="M4083"/>
    </row>
    <row r="4084" spans="13:13">
      <c r="M4084"/>
    </row>
    <row r="4085" spans="13:13">
      <c r="M4085"/>
    </row>
    <row r="4086" spans="13:13">
      <c r="M4086"/>
    </row>
    <row r="4087" spans="13:13">
      <c r="M4087"/>
    </row>
    <row r="4088" spans="13:13">
      <c r="M4088"/>
    </row>
    <row r="4089" spans="13:13">
      <c r="M4089"/>
    </row>
    <row r="4090" spans="13:13">
      <c r="M4090"/>
    </row>
    <row r="4091" spans="13:13">
      <c r="M4091"/>
    </row>
    <row r="4092" spans="13:13">
      <c r="M4092"/>
    </row>
    <row r="4093" spans="13:13">
      <c r="M4093"/>
    </row>
    <row r="4094" spans="13:13">
      <c r="M4094"/>
    </row>
    <row r="4095" spans="13:13">
      <c r="M4095"/>
    </row>
    <row r="4096" spans="13:13">
      <c r="M4096"/>
    </row>
    <row r="4097" spans="13:13">
      <c r="M4097"/>
    </row>
    <row r="4098" spans="13:13">
      <c r="M4098"/>
    </row>
    <row r="4099" spans="13:13">
      <c r="M4099"/>
    </row>
    <row r="4100" spans="13:13">
      <c r="M4100"/>
    </row>
    <row r="4101" spans="13:13">
      <c r="M4101"/>
    </row>
    <row r="4102" spans="13:13">
      <c r="M4102"/>
    </row>
    <row r="4103" spans="13:13">
      <c r="M4103"/>
    </row>
    <row r="4104" spans="13:13">
      <c r="M4104"/>
    </row>
    <row r="4105" spans="13:13">
      <c r="M4105"/>
    </row>
    <row r="4106" spans="13:13">
      <c r="M4106"/>
    </row>
    <row r="4107" spans="13:13">
      <c r="M4107"/>
    </row>
    <row r="4108" spans="13:13">
      <c r="M4108"/>
    </row>
    <row r="4109" spans="13:13">
      <c r="M4109"/>
    </row>
    <row r="4110" spans="13:13">
      <c r="M4110"/>
    </row>
    <row r="4111" spans="13:13">
      <c r="M4111"/>
    </row>
    <row r="4112" spans="13:13">
      <c r="M4112"/>
    </row>
    <row r="4113" spans="13:13">
      <c r="M4113"/>
    </row>
    <row r="4114" spans="13:13">
      <c r="M4114"/>
    </row>
    <row r="4115" spans="13:13">
      <c r="M4115"/>
    </row>
    <row r="4116" spans="13:13">
      <c r="M4116"/>
    </row>
    <row r="4117" spans="13:13">
      <c r="M4117"/>
    </row>
    <row r="4118" spans="13:13">
      <c r="M4118"/>
    </row>
    <row r="4119" spans="13:13">
      <c r="M4119"/>
    </row>
    <row r="4120" spans="13:13">
      <c r="M4120"/>
    </row>
    <row r="4121" spans="13:13">
      <c r="M4121"/>
    </row>
    <row r="4122" spans="13:13">
      <c r="M4122"/>
    </row>
    <row r="4123" spans="13:13">
      <c r="M4123"/>
    </row>
    <row r="4124" spans="13:13">
      <c r="M4124"/>
    </row>
    <row r="4125" spans="13:13">
      <c r="M4125"/>
    </row>
    <row r="4126" spans="13:13">
      <c r="M4126"/>
    </row>
    <row r="4127" spans="13:13">
      <c r="M4127"/>
    </row>
    <row r="4128" spans="13:13">
      <c r="M4128"/>
    </row>
    <row r="4129" spans="13:13">
      <c r="M4129"/>
    </row>
    <row r="4130" spans="13:13">
      <c r="M4130"/>
    </row>
    <row r="4131" spans="13:13">
      <c r="M4131"/>
    </row>
    <row r="4132" spans="13:13">
      <c r="M4132"/>
    </row>
    <row r="4133" spans="13:13">
      <c r="M4133"/>
    </row>
    <row r="4134" spans="13:13">
      <c r="M4134"/>
    </row>
    <row r="4135" spans="13:13">
      <c r="M4135"/>
    </row>
    <row r="4136" spans="13:13">
      <c r="M4136"/>
    </row>
    <row r="4137" spans="13:13">
      <c r="M4137"/>
    </row>
    <row r="4138" spans="13:13">
      <c r="M4138"/>
    </row>
    <row r="4139" spans="13:13">
      <c r="M4139"/>
    </row>
    <row r="4140" spans="13:13">
      <c r="M4140"/>
    </row>
    <row r="4141" spans="13:13">
      <c r="M4141"/>
    </row>
    <row r="4142" spans="13:13">
      <c r="M4142"/>
    </row>
  </sheetData>
  <sortState xmlns:xlrd2="http://schemas.microsoft.com/office/spreadsheetml/2017/richdata2" ref="M74:M107">
    <sortCondition ref="M74:M107"/>
  </sortState>
  <phoneticPr fontId="13"/>
  <pageMargins left="0.7" right="0.7" top="0.75" bottom="0.75" header="0.3" footer="0.3"/>
  <pageSetup paperSize="9" orientation="portrait" horizontalDpi="4294967293" r:id="rId1"/>
  <rowBreaks count="1" manualBreakCount="1">
    <brk id="59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CCFF"/>
    <pageSetUpPr autoPageBreaks="0"/>
  </sheetPr>
  <dimension ref="A1:BN174"/>
  <sheetViews>
    <sheetView showGridLines="0" showZeros="0" topLeftCell="AJ1" zoomScale="80" zoomScaleNormal="80" workbookViewId="0">
      <selection activeCell="AS17" sqref="AS17"/>
    </sheetView>
  </sheetViews>
  <sheetFormatPr defaultColWidth="8.8125" defaultRowHeight="15" customHeight="1"/>
  <cols>
    <col min="1" max="1" width="12.625" customWidth="1"/>
    <col min="2" max="2" width="4.625" style="48" customWidth="1"/>
    <col min="3" max="3" width="14.625" style="48" customWidth="1"/>
    <col min="4" max="16" width="18.625" style="48" customWidth="1"/>
    <col min="17" max="33" width="8.625" style="48" customWidth="1"/>
    <col min="34" max="34" width="4.625" style="48" customWidth="1"/>
    <col min="35" max="35" width="14.625" style="48" customWidth="1"/>
    <col min="36" max="48" width="18.625" style="48" customWidth="1"/>
    <col min="49" max="65" width="8.625" style="48" customWidth="1"/>
    <col min="66" max="16384" width="8.8125" style="48"/>
  </cols>
  <sheetData>
    <row r="1" spans="1:65" s="23" customFormat="1" ht="15" customHeight="1">
      <c r="A1"/>
      <c r="B1" s="28"/>
      <c r="C1" s="47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I1" s="47"/>
    </row>
    <row r="2" spans="1:65" s="23" customFormat="1" ht="15" customHeight="1">
      <c r="A2"/>
      <c r="B2" s="28"/>
      <c r="C2" s="55" t="s">
        <v>479</v>
      </c>
      <c r="D2" s="45"/>
      <c r="F2" s="45"/>
      <c r="G2" s="45"/>
      <c r="H2" s="45"/>
      <c r="I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I2" s="47"/>
    </row>
    <row r="3" spans="1:65" s="23" customFormat="1" ht="15" customHeight="1">
      <c r="A3"/>
      <c r="B3" s="28"/>
      <c r="C3" s="47"/>
      <c r="D3" s="45"/>
      <c r="E3" s="45"/>
      <c r="F3" s="45"/>
      <c r="G3" s="239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  <c r="AA3" s="45"/>
      <c r="AB3" s="45"/>
      <c r="AC3" s="45"/>
      <c r="AD3" s="45"/>
      <c r="AE3" s="45"/>
      <c r="AF3" s="45"/>
      <c r="AG3" s="45"/>
      <c r="AH3"/>
      <c r="AI3"/>
      <c r="AJ3"/>
      <c r="AK3"/>
      <c r="AL3"/>
      <c r="AM3"/>
      <c r="AN3"/>
      <c r="AO3"/>
      <c r="AP3"/>
      <c r="AQ3"/>
      <c r="AR3"/>
    </row>
    <row r="4" spans="1:65" s="23" customFormat="1" ht="13.5">
      <c r="A4"/>
      <c r="B4" s="28"/>
      <c r="C4" s="47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I4" s="47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</row>
    <row r="5" spans="1:65" s="23" customFormat="1" ht="14.25" thickBot="1">
      <c r="A5"/>
      <c r="B5" s="28"/>
      <c r="C5" s="46" t="s">
        <v>150</v>
      </c>
      <c r="D5" s="45"/>
      <c r="E5" s="45"/>
      <c r="F5" s="45"/>
      <c r="G5" s="45"/>
      <c r="H5" s="45"/>
      <c r="I5" s="45"/>
      <c r="J5" s="239"/>
      <c r="K5" s="239"/>
      <c r="L5" s="239"/>
      <c r="M5" s="239"/>
      <c r="N5" s="239"/>
      <c r="O5" s="239"/>
      <c r="P5" s="239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I5" s="56" t="s">
        <v>323</v>
      </c>
      <c r="AJ5" s="239"/>
      <c r="AK5" s="239"/>
      <c r="AL5" s="239"/>
      <c r="AM5" s="239"/>
      <c r="AN5" s="239"/>
      <c r="AO5" s="239"/>
      <c r="AP5" s="239"/>
      <c r="AQ5" s="239"/>
      <c r="AR5" s="239"/>
      <c r="AS5" s="239"/>
      <c r="AT5" s="239"/>
      <c r="AU5" s="239"/>
      <c r="AV5" s="239"/>
      <c r="AW5" s="239"/>
      <c r="AX5" s="239"/>
      <c r="AY5" s="239"/>
      <c r="AZ5" s="239"/>
      <c r="BA5" s="239"/>
      <c r="BB5" s="239"/>
      <c r="BC5" s="239"/>
      <c r="BD5" s="239"/>
      <c r="BE5" s="239"/>
      <c r="BF5" s="239"/>
      <c r="BG5" s="239"/>
      <c r="BH5" s="239"/>
      <c r="BI5" s="239"/>
      <c r="BJ5" s="239"/>
      <c r="BK5" s="239"/>
      <c r="BL5" s="239"/>
      <c r="BM5" s="239"/>
    </row>
    <row r="6" spans="1:65" s="23" customFormat="1" ht="27.4" thickBot="1">
      <c r="A6"/>
      <c r="B6"/>
      <c r="C6" s="44" t="s">
        <v>147</v>
      </c>
      <c r="D6" s="785" t="s">
        <v>337</v>
      </c>
      <c r="E6" s="53" t="s">
        <v>338</v>
      </c>
      <c r="F6" s="53" t="s">
        <v>362</v>
      </c>
      <c r="G6" s="53" t="s">
        <v>333</v>
      </c>
      <c r="H6" s="53" t="s">
        <v>334</v>
      </c>
      <c r="I6" s="42" t="s">
        <v>356</v>
      </c>
      <c r="J6" s="42" t="s">
        <v>357</v>
      </c>
      <c r="K6" s="53" t="s">
        <v>354</v>
      </c>
      <c r="L6" s="42" t="s">
        <v>355</v>
      </c>
      <c r="M6" s="42" t="s">
        <v>358</v>
      </c>
      <c r="N6" s="53" t="s">
        <v>48</v>
      </c>
      <c r="O6" s="42" t="s">
        <v>360</v>
      </c>
      <c r="P6" s="42" t="s">
        <v>459</v>
      </c>
      <c r="Q6" s="42"/>
      <c r="R6" s="498"/>
      <c r="S6" s="498"/>
      <c r="T6" s="498"/>
      <c r="U6" s="498"/>
      <c r="V6" s="498"/>
      <c r="W6" s="498"/>
      <c r="X6" s="498"/>
      <c r="Y6" s="498"/>
      <c r="Z6" s="498"/>
      <c r="AA6" s="498"/>
      <c r="AB6" s="498"/>
      <c r="AC6" s="498"/>
      <c r="AD6" s="498"/>
      <c r="AE6" s="498"/>
      <c r="AF6" s="498"/>
      <c r="AG6" s="52"/>
      <c r="AI6" s="44" t="s">
        <v>147</v>
      </c>
      <c r="AJ6" s="54" t="s">
        <v>337</v>
      </c>
      <c r="AK6" s="53" t="s">
        <v>338</v>
      </c>
      <c r="AL6" s="53" t="s">
        <v>361</v>
      </c>
      <c r="AM6" s="53" t="s">
        <v>333</v>
      </c>
      <c r="AN6" s="53" t="s">
        <v>334</v>
      </c>
      <c r="AO6" s="42" t="s">
        <v>356</v>
      </c>
      <c r="AP6" s="42" t="s">
        <v>357</v>
      </c>
      <c r="AQ6" s="53" t="s">
        <v>354</v>
      </c>
      <c r="AR6" s="42" t="s">
        <v>355</v>
      </c>
      <c r="AS6" s="42" t="s">
        <v>358</v>
      </c>
      <c r="AT6" s="53" t="s">
        <v>48</v>
      </c>
      <c r="AU6" s="42" t="s">
        <v>360</v>
      </c>
      <c r="AV6" s="42" t="s">
        <v>459</v>
      </c>
      <c r="AW6" s="42">
        <v>0</v>
      </c>
      <c r="AX6" s="498">
        <v>0</v>
      </c>
      <c r="AY6" s="498">
        <v>0</v>
      </c>
      <c r="AZ6" s="498">
        <v>0</v>
      </c>
      <c r="BA6" s="498">
        <v>0</v>
      </c>
      <c r="BB6" s="498">
        <v>0</v>
      </c>
      <c r="BC6" s="498">
        <v>0</v>
      </c>
      <c r="BD6" s="498">
        <v>0</v>
      </c>
      <c r="BE6" s="498">
        <v>0</v>
      </c>
      <c r="BF6" s="498">
        <v>0</v>
      </c>
      <c r="BG6" s="498">
        <v>0</v>
      </c>
      <c r="BH6" s="498">
        <v>0</v>
      </c>
      <c r="BI6" s="498">
        <v>0</v>
      </c>
      <c r="BJ6" s="498">
        <v>0</v>
      </c>
      <c r="BK6" s="498">
        <v>0</v>
      </c>
      <c r="BL6" s="498">
        <v>0</v>
      </c>
      <c r="BM6" s="52">
        <v>0</v>
      </c>
    </row>
    <row r="7" spans="1:65" s="23" customFormat="1" ht="15" customHeight="1">
      <c r="A7"/>
      <c r="B7"/>
      <c r="C7" s="638" t="s">
        <v>352</v>
      </c>
      <c r="D7" s="633">
        <v>150</v>
      </c>
      <c r="E7" s="634">
        <v>100</v>
      </c>
      <c r="F7" s="634">
        <v>150</v>
      </c>
      <c r="G7" s="634">
        <v>75</v>
      </c>
      <c r="H7" s="634">
        <v>75</v>
      </c>
      <c r="I7" s="634">
        <v>150</v>
      </c>
      <c r="J7" s="634">
        <v>75</v>
      </c>
      <c r="K7" s="635"/>
      <c r="L7" s="635"/>
      <c r="M7" s="635"/>
      <c r="N7" s="634">
        <v>70</v>
      </c>
      <c r="O7" s="639"/>
      <c r="P7" s="639"/>
      <c r="Q7" s="635"/>
      <c r="R7" s="636"/>
      <c r="S7" s="636"/>
      <c r="T7" s="636"/>
      <c r="U7" s="636"/>
      <c r="V7" s="636"/>
      <c r="W7" s="636"/>
      <c r="X7" s="636"/>
      <c r="Y7" s="636"/>
      <c r="Z7" s="636"/>
      <c r="AA7" s="636"/>
      <c r="AB7" s="636"/>
      <c r="AC7" s="636"/>
      <c r="AD7" s="636"/>
      <c r="AE7" s="636"/>
      <c r="AF7" s="636"/>
      <c r="AG7" s="637"/>
      <c r="AI7" s="632" t="s">
        <v>352</v>
      </c>
      <c r="AJ7" s="654"/>
      <c r="AK7" s="655"/>
      <c r="AL7" s="654"/>
      <c r="AM7" s="655"/>
      <c r="AN7" s="655"/>
      <c r="AO7" s="655"/>
      <c r="AP7" s="631"/>
      <c r="AQ7" s="631"/>
      <c r="AR7" s="631"/>
      <c r="AS7" s="631"/>
      <c r="AT7" s="631"/>
      <c r="AU7" s="656"/>
      <c r="AV7" s="656"/>
      <c r="AW7" s="657"/>
      <c r="AX7" s="658"/>
      <c r="AY7" s="658"/>
      <c r="AZ7" s="658"/>
      <c r="BA7" s="658"/>
      <c r="BB7" s="658"/>
      <c r="BC7" s="658"/>
      <c r="BD7" s="658"/>
      <c r="BE7" s="658"/>
      <c r="BF7" s="658"/>
      <c r="BG7" s="658"/>
      <c r="BH7" s="658"/>
      <c r="BI7" s="658"/>
      <c r="BJ7" s="658"/>
      <c r="BK7" s="658"/>
      <c r="BL7" s="658"/>
      <c r="BM7" s="659"/>
    </row>
    <row r="8" spans="1:65" s="23" customFormat="1" ht="15" customHeight="1">
      <c r="A8"/>
      <c r="B8"/>
      <c r="C8" s="625" t="s">
        <v>116</v>
      </c>
      <c r="D8" s="370">
        <v>10</v>
      </c>
      <c r="E8" s="51">
        <v>7.5</v>
      </c>
      <c r="F8" s="51">
        <v>10</v>
      </c>
      <c r="G8" s="51">
        <v>7.5</v>
      </c>
      <c r="H8" s="51">
        <v>7.5</v>
      </c>
      <c r="I8" s="51">
        <v>7.5</v>
      </c>
      <c r="J8" s="51">
        <v>7.5</v>
      </c>
      <c r="K8" s="51">
        <v>6.8999999999999995</v>
      </c>
      <c r="L8" s="51">
        <v>6.8999999999999995</v>
      </c>
      <c r="M8" s="51">
        <v>6.8999999999999995</v>
      </c>
      <c r="N8" s="51">
        <v>6</v>
      </c>
      <c r="O8" s="335"/>
      <c r="P8" s="335"/>
      <c r="Q8" s="50"/>
      <c r="R8" s="618"/>
      <c r="S8" s="618"/>
      <c r="T8" s="618"/>
      <c r="U8" s="618"/>
      <c r="V8" s="618"/>
      <c r="W8" s="618"/>
      <c r="X8" s="618"/>
      <c r="Y8" s="618"/>
      <c r="Z8" s="618"/>
      <c r="AA8" s="618"/>
      <c r="AB8" s="618"/>
      <c r="AC8" s="618"/>
      <c r="AD8" s="618"/>
      <c r="AE8" s="618"/>
      <c r="AF8" s="618"/>
      <c r="AG8" s="29"/>
      <c r="AI8" s="38" t="s">
        <v>116</v>
      </c>
      <c r="AJ8" s="317"/>
      <c r="AK8" s="318"/>
      <c r="AL8" s="317"/>
      <c r="AM8" s="318"/>
      <c r="AN8" s="318"/>
      <c r="AO8" s="318"/>
      <c r="AP8" s="320"/>
      <c r="AQ8" s="320"/>
      <c r="AR8" s="320"/>
      <c r="AS8" s="320"/>
      <c r="AT8" s="320"/>
      <c r="AU8" s="360"/>
      <c r="AV8" s="360"/>
      <c r="AW8" s="30"/>
      <c r="AX8" s="622"/>
      <c r="AY8" s="622"/>
      <c r="AZ8" s="622"/>
      <c r="BA8" s="622"/>
      <c r="BB8" s="622"/>
      <c r="BC8" s="622"/>
      <c r="BD8" s="622"/>
      <c r="BE8" s="622"/>
      <c r="BF8" s="622"/>
      <c r="BG8" s="622"/>
      <c r="BH8" s="622"/>
      <c r="BI8" s="622"/>
      <c r="BJ8" s="622"/>
      <c r="BK8" s="622"/>
      <c r="BL8" s="622"/>
      <c r="BM8" s="316"/>
    </row>
    <row r="9" spans="1:65" s="23" customFormat="1" ht="15" customHeight="1">
      <c r="A9"/>
      <c r="B9"/>
      <c r="C9" s="625" t="s">
        <v>109</v>
      </c>
      <c r="D9" s="370">
        <v>200</v>
      </c>
      <c r="E9" s="51">
        <v>150</v>
      </c>
      <c r="F9" s="51">
        <v>200</v>
      </c>
      <c r="G9" s="51">
        <v>220</v>
      </c>
      <c r="H9" s="51">
        <v>150</v>
      </c>
      <c r="I9" s="51">
        <v>150</v>
      </c>
      <c r="J9" s="51">
        <v>150</v>
      </c>
      <c r="K9" s="51">
        <v>230</v>
      </c>
      <c r="L9" s="51">
        <v>230</v>
      </c>
      <c r="M9" s="51">
        <v>230</v>
      </c>
      <c r="N9" s="51">
        <v>200</v>
      </c>
      <c r="O9" s="335"/>
      <c r="P9" s="335"/>
      <c r="Q9" s="50"/>
      <c r="R9" s="618"/>
      <c r="S9" s="618"/>
      <c r="T9" s="618"/>
      <c r="U9" s="618"/>
      <c r="V9" s="618"/>
      <c r="W9" s="618"/>
      <c r="X9" s="618"/>
      <c r="Y9" s="618"/>
      <c r="Z9" s="618"/>
      <c r="AA9" s="618"/>
      <c r="AB9" s="618"/>
      <c r="AC9" s="618"/>
      <c r="AD9" s="618"/>
      <c r="AE9" s="618"/>
      <c r="AF9" s="618"/>
      <c r="AG9" s="29"/>
      <c r="AI9" s="38" t="s">
        <v>109</v>
      </c>
      <c r="AJ9" s="317"/>
      <c r="AK9" s="318"/>
      <c r="AL9" s="317"/>
      <c r="AM9" s="318"/>
      <c r="AN9" s="318"/>
      <c r="AO9" s="318"/>
      <c r="AP9" s="320"/>
      <c r="AQ9" s="320"/>
      <c r="AR9" s="320"/>
      <c r="AS9" s="320"/>
      <c r="AT9" s="320"/>
      <c r="AU9" s="360"/>
      <c r="AV9" s="360"/>
      <c r="AW9" s="30"/>
      <c r="AX9" s="622"/>
      <c r="AY9" s="622"/>
      <c r="AZ9" s="622"/>
      <c r="BA9" s="622"/>
      <c r="BB9" s="622"/>
      <c r="BC9" s="622"/>
      <c r="BD9" s="622"/>
      <c r="BE9" s="622"/>
      <c r="BF9" s="622"/>
      <c r="BG9" s="622"/>
      <c r="BH9" s="622"/>
      <c r="BI9" s="622"/>
      <c r="BJ9" s="622"/>
      <c r="BK9" s="622"/>
      <c r="BL9" s="622"/>
      <c r="BM9" s="316"/>
    </row>
    <row r="10" spans="1:65" s="23" customFormat="1" ht="15" customHeight="1">
      <c r="A10"/>
      <c r="B10"/>
      <c r="C10" s="625" t="s">
        <v>350</v>
      </c>
      <c r="D10" s="370">
        <v>350</v>
      </c>
      <c r="E10" s="51">
        <v>200</v>
      </c>
      <c r="F10" s="51">
        <v>350</v>
      </c>
      <c r="G10" s="51">
        <v>200</v>
      </c>
      <c r="H10" s="51">
        <v>200</v>
      </c>
      <c r="I10" s="51">
        <v>250</v>
      </c>
      <c r="J10" s="51">
        <v>200</v>
      </c>
      <c r="K10" s="50"/>
      <c r="L10" s="50"/>
      <c r="M10" s="50"/>
      <c r="N10" s="51">
        <v>150</v>
      </c>
      <c r="O10" s="335"/>
      <c r="P10" s="335"/>
      <c r="Q10" s="50"/>
      <c r="R10" s="618"/>
      <c r="S10" s="618"/>
      <c r="T10" s="618"/>
      <c r="U10" s="618"/>
      <c r="V10" s="618"/>
      <c r="W10" s="618"/>
      <c r="X10" s="618"/>
      <c r="Y10" s="618"/>
      <c r="Z10" s="618"/>
      <c r="AA10" s="618"/>
      <c r="AB10" s="618"/>
      <c r="AC10" s="618"/>
      <c r="AD10" s="618"/>
      <c r="AE10" s="618"/>
      <c r="AF10" s="618"/>
      <c r="AG10" s="29"/>
      <c r="AI10" s="38" t="s">
        <v>350</v>
      </c>
      <c r="AJ10" s="317"/>
      <c r="AK10" s="318"/>
      <c r="AL10" s="317"/>
      <c r="AM10" s="318"/>
      <c r="AN10" s="318"/>
      <c r="AO10" s="318"/>
      <c r="AP10" s="320"/>
      <c r="AQ10" s="320"/>
      <c r="AR10" s="320"/>
      <c r="AS10" s="320"/>
      <c r="AT10" s="320"/>
      <c r="AU10" s="360"/>
      <c r="AV10" s="320"/>
      <c r="AW10" s="30"/>
      <c r="AX10" s="622"/>
      <c r="AY10" s="622"/>
      <c r="AZ10" s="622"/>
      <c r="BA10" s="622"/>
      <c r="BB10" s="622"/>
      <c r="BC10" s="622"/>
      <c r="BD10" s="622"/>
      <c r="BE10" s="622"/>
      <c r="BF10" s="622"/>
      <c r="BG10" s="622"/>
      <c r="BH10" s="622"/>
      <c r="BI10" s="622"/>
      <c r="BJ10" s="622"/>
      <c r="BK10" s="622"/>
      <c r="BL10" s="622"/>
      <c r="BM10" s="316"/>
    </row>
    <row r="11" spans="1:65" s="23" customFormat="1" ht="15" customHeight="1">
      <c r="A11"/>
      <c r="B11"/>
      <c r="C11" s="625" t="s">
        <v>99</v>
      </c>
      <c r="D11" s="370">
        <v>700</v>
      </c>
      <c r="E11" s="51">
        <v>600</v>
      </c>
      <c r="F11" s="51">
        <v>700</v>
      </c>
      <c r="G11" s="51">
        <v>500</v>
      </c>
      <c r="H11" s="51">
        <v>500</v>
      </c>
      <c r="I11" s="51">
        <v>600</v>
      </c>
      <c r="J11" s="51">
        <v>700</v>
      </c>
      <c r="K11" s="51">
        <v>1000</v>
      </c>
      <c r="L11" s="51">
        <v>1000</v>
      </c>
      <c r="M11" s="51">
        <v>1000</v>
      </c>
      <c r="N11" s="51">
        <v>700</v>
      </c>
      <c r="O11" s="335"/>
      <c r="P11" s="51">
        <v>700</v>
      </c>
      <c r="Q11" s="50"/>
      <c r="R11" s="618"/>
      <c r="S11" s="618"/>
      <c r="T11" s="618"/>
      <c r="U11" s="618"/>
      <c r="V11" s="618"/>
      <c r="W11" s="618"/>
      <c r="X11" s="618"/>
      <c r="Y11" s="618"/>
      <c r="Z11" s="618"/>
      <c r="AA11" s="618"/>
      <c r="AB11" s="618"/>
      <c r="AC11" s="618"/>
      <c r="AD11" s="618"/>
      <c r="AE11" s="618"/>
      <c r="AF11" s="618"/>
      <c r="AG11" s="29"/>
      <c r="AI11" s="33" t="s">
        <v>99</v>
      </c>
      <c r="AJ11" s="317"/>
      <c r="AK11" s="318"/>
      <c r="AL11" s="317"/>
      <c r="AM11" s="318"/>
      <c r="AN11" s="318"/>
      <c r="AO11" s="318"/>
      <c r="AP11" s="320"/>
      <c r="AQ11" s="32"/>
      <c r="AR11" s="32"/>
      <c r="AS11" s="32"/>
      <c r="AT11" s="32"/>
      <c r="AU11" s="360"/>
      <c r="AV11" s="320"/>
      <c r="AW11" s="30"/>
      <c r="AX11" s="622"/>
      <c r="AY11" s="622"/>
      <c r="AZ11" s="622"/>
      <c r="BA11" s="622"/>
      <c r="BB11" s="622"/>
      <c r="BC11" s="622"/>
      <c r="BD11" s="622"/>
      <c r="BE11" s="622"/>
      <c r="BF11" s="622"/>
      <c r="BG11" s="622"/>
      <c r="BH11" s="622"/>
      <c r="BI11" s="622"/>
      <c r="BJ11" s="622"/>
      <c r="BK11" s="622"/>
      <c r="BL11" s="622"/>
      <c r="BM11" s="316"/>
    </row>
    <row r="12" spans="1:65" s="23" customFormat="1" ht="15" customHeight="1">
      <c r="A12"/>
      <c r="B12"/>
      <c r="C12" s="625" t="s">
        <v>96</v>
      </c>
      <c r="D12" s="370">
        <v>100</v>
      </c>
      <c r="E12" s="51">
        <v>50</v>
      </c>
      <c r="F12" s="51">
        <v>100</v>
      </c>
      <c r="G12" s="51">
        <v>50</v>
      </c>
      <c r="H12" s="51">
        <v>50</v>
      </c>
      <c r="I12" s="51">
        <v>50</v>
      </c>
      <c r="J12" s="51">
        <v>50</v>
      </c>
      <c r="K12" s="51">
        <v>50</v>
      </c>
      <c r="L12" s="51">
        <v>50</v>
      </c>
      <c r="M12" s="51">
        <v>50</v>
      </c>
      <c r="N12" s="51">
        <v>50</v>
      </c>
      <c r="O12" s="335"/>
      <c r="P12" s="51">
        <v>100</v>
      </c>
      <c r="Q12" s="50"/>
      <c r="R12" s="618"/>
      <c r="S12" s="618"/>
      <c r="T12" s="618"/>
      <c r="U12" s="618"/>
      <c r="V12" s="618"/>
      <c r="W12" s="618"/>
      <c r="X12" s="618"/>
      <c r="Y12" s="618"/>
      <c r="Z12" s="618"/>
      <c r="AA12" s="618"/>
      <c r="AB12" s="618"/>
      <c r="AC12" s="618"/>
      <c r="AD12" s="618"/>
      <c r="AE12" s="618"/>
      <c r="AF12" s="618"/>
      <c r="AG12" s="29"/>
      <c r="AI12" s="33" t="s">
        <v>96</v>
      </c>
      <c r="AJ12" s="317"/>
      <c r="AK12" s="318"/>
      <c r="AL12" s="317"/>
      <c r="AM12" s="318"/>
      <c r="AN12" s="318"/>
      <c r="AO12" s="318"/>
      <c r="AP12" s="320"/>
      <c r="AQ12" s="32"/>
      <c r="AR12" s="32"/>
      <c r="AS12" s="32"/>
      <c r="AT12" s="32"/>
      <c r="AU12" s="360"/>
      <c r="AV12" s="320"/>
      <c r="AW12" s="30"/>
      <c r="AX12" s="622"/>
      <c r="AY12" s="622"/>
      <c r="AZ12" s="622"/>
      <c r="BA12" s="622"/>
      <c r="BB12" s="622"/>
      <c r="BC12" s="622"/>
      <c r="BD12" s="622"/>
      <c r="BE12" s="622"/>
      <c r="BF12" s="622"/>
      <c r="BG12" s="622"/>
      <c r="BH12" s="622"/>
      <c r="BI12" s="622"/>
      <c r="BJ12" s="622"/>
      <c r="BK12" s="622"/>
      <c r="BL12" s="622"/>
      <c r="BM12" s="316"/>
    </row>
    <row r="13" spans="1:65" s="23" customFormat="1" ht="15" customHeight="1">
      <c r="A13"/>
      <c r="B13"/>
      <c r="C13" s="625" t="s">
        <v>94</v>
      </c>
      <c r="D13" s="372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1">
        <v>20000</v>
      </c>
      <c r="P13" s="51">
        <v>30000</v>
      </c>
      <c r="Q13" s="50"/>
      <c r="R13" s="618"/>
      <c r="S13" s="618"/>
      <c r="T13" s="618"/>
      <c r="U13" s="618"/>
      <c r="V13" s="618"/>
      <c r="W13" s="618"/>
      <c r="X13" s="618"/>
      <c r="Y13" s="618"/>
      <c r="Z13" s="618"/>
      <c r="AA13" s="618"/>
      <c r="AB13" s="618"/>
      <c r="AC13" s="618"/>
      <c r="AD13" s="618"/>
      <c r="AE13" s="618"/>
      <c r="AF13" s="618"/>
      <c r="AG13" s="29"/>
      <c r="AI13" s="38" t="s">
        <v>94</v>
      </c>
      <c r="AJ13" s="317"/>
      <c r="AK13" s="318"/>
      <c r="AL13" s="317"/>
      <c r="AM13" s="318"/>
      <c r="AN13" s="318"/>
      <c r="AO13" s="318"/>
      <c r="AP13" s="32"/>
      <c r="AQ13" s="32"/>
      <c r="AR13" s="32"/>
      <c r="AS13" s="32"/>
      <c r="AT13" s="32"/>
      <c r="AU13" s="34">
        <v>0.11</v>
      </c>
      <c r="AV13" s="34">
        <v>0.14500000000000002</v>
      </c>
      <c r="AW13" s="30"/>
      <c r="AX13" s="622"/>
      <c r="AY13" s="622"/>
      <c r="AZ13" s="622"/>
      <c r="BA13" s="622"/>
      <c r="BB13" s="622"/>
      <c r="BC13" s="622"/>
      <c r="BD13" s="622"/>
      <c r="BE13" s="622"/>
      <c r="BF13" s="622"/>
      <c r="BG13" s="622"/>
      <c r="BH13" s="622"/>
      <c r="BI13" s="622"/>
      <c r="BJ13" s="622"/>
      <c r="BK13" s="622"/>
      <c r="BL13" s="622"/>
      <c r="BM13" s="316"/>
    </row>
    <row r="14" spans="1:65" s="23" customFormat="1" ht="15" customHeight="1">
      <c r="A14"/>
      <c r="B14"/>
      <c r="C14" s="625" t="s">
        <v>92</v>
      </c>
      <c r="D14" s="372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1">
        <v>20000</v>
      </c>
      <c r="P14" s="51">
        <v>30000</v>
      </c>
      <c r="Q14" s="50"/>
      <c r="R14" s="618"/>
      <c r="S14" s="618"/>
      <c r="T14" s="618"/>
      <c r="U14" s="618"/>
      <c r="V14" s="618"/>
      <c r="W14" s="618"/>
      <c r="X14" s="618"/>
      <c r="Y14" s="618"/>
      <c r="Z14" s="618"/>
      <c r="AA14" s="618"/>
      <c r="AB14" s="618"/>
      <c r="AC14" s="618"/>
      <c r="AD14" s="618"/>
      <c r="AE14" s="618"/>
      <c r="AF14" s="618"/>
      <c r="AG14" s="29"/>
      <c r="AI14" s="40" t="s">
        <v>92</v>
      </c>
      <c r="AJ14" s="317"/>
      <c r="AK14" s="318"/>
      <c r="AL14" s="317"/>
      <c r="AM14" s="318"/>
      <c r="AN14" s="318"/>
      <c r="AO14" s="318"/>
      <c r="AP14" s="32"/>
      <c r="AQ14" s="32"/>
      <c r="AR14" s="32"/>
      <c r="AS14" s="32"/>
      <c r="AT14" s="32"/>
      <c r="AU14" s="34">
        <v>0.11</v>
      </c>
      <c r="AV14" s="34">
        <v>0.14500000000000002</v>
      </c>
      <c r="AW14" s="30"/>
      <c r="AX14" s="622"/>
      <c r="AY14" s="622"/>
      <c r="AZ14" s="622"/>
      <c r="BA14" s="622"/>
      <c r="BB14" s="622"/>
      <c r="BC14" s="622"/>
      <c r="BD14" s="622"/>
      <c r="BE14" s="622"/>
      <c r="BF14" s="622"/>
      <c r="BG14" s="622"/>
      <c r="BH14" s="622"/>
      <c r="BI14" s="622"/>
      <c r="BJ14" s="622"/>
      <c r="BK14" s="622"/>
      <c r="BL14" s="622"/>
      <c r="BM14" s="316"/>
    </row>
    <row r="15" spans="1:65" s="23" customFormat="1" ht="15" customHeight="1">
      <c r="A15"/>
      <c r="B15"/>
      <c r="C15" s="625" t="s">
        <v>89</v>
      </c>
      <c r="D15" s="372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1">
        <v>28333</v>
      </c>
      <c r="P15" s="51">
        <v>30000</v>
      </c>
      <c r="Q15" s="50"/>
      <c r="R15" s="618"/>
      <c r="S15" s="618"/>
      <c r="T15" s="618"/>
      <c r="U15" s="618"/>
      <c r="V15" s="618"/>
      <c r="W15" s="618"/>
      <c r="X15" s="618"/>
      <c r="Y15" s="618"/>
      <c r="Z15" s="618"/>
      <c r="AA15" s="618"/>
      <c r="AB15" s="618"/>
      <c r="AC15" s="618"/>
      <c r="AD15" s="618"/>
      <c r="AE15" s="618"/>
      <c r="AF15" s="618"/>
      <c r="AG15" s="29"/>
      <c r="AI15" s="39" t="s">
        <v>89</v>
      </c>
      <c r="AJ15" s="317"/>
      <c r="AK15" s="318"/>
      <c r="AL15" s="317"/>
      <c r="AM15" s="318"/>
      <c r="AN15" s="318"/>
      <c r="AO15" s="318"/>
      <c r="AP15" s="32"/>
      <c r="AQ15" s="32"/>
      <c r="AR15" s="32"/>
      <c r="AS15" s="32"/>
      <c r="AT15" s="32"/>
      <c r="AU15" s="34">
        <v>0.11</v>
      </c>
      <c r="AV15" s="34">
        <v>0.14500000000000002</v>
      </c>
      <c r="AW15" s="30"/>
      <c r="AX15" s="622"/>
      <c r="AY15" s="622"/>
      <c r="AZ15" s="622"/>
      <c r="BA15" s="622"/>
      <c r="BB15" s="622"/>
      <c r="BC15" s="622"/>
      <c r="BD15" s="622"/>
      <c r="BE15" s="622"/>
      <c r="BF15" s="622"/>
      <c r="BG15" s="622"/>
      <c r="BH15" s="622"/>
      <c r="BI15" s="622"/>
      <c r="BJ15" s="622"/>
      <c r="BK15" s="622"/>
      <c r="BL15" s="622"/>
      <c r="BM15" s="316"/>
    </row>
    <row r="16" spans="1:65" s="23" customFormat="1" ht="15" customHeight="1">
      <c r="A16"/>
      <c r="B16"/>
      <c r="C16" s="625" t="s">
        <v>87</v>
      </c>
      <c r="D16" s="370">
        <v>320</v>
      </c>
      <c r="E16" s="51">
        <v>300</v>
      </c>
      <c r="F16" s="51">
        <v>320</v>
      </c>
      <c r="G16" s="51">
        <v>75</v>
      </c>
      <c r="H16" s="51">
        <v>75</v>
      </c>
      <c r="I16" s="51">
        <v>300</v>
      </c>
      <c r="J16" s="51">
        <v>75</v>
      </c>
      <c r="K16" s="51">
        <v>250</v>
      </c>
      <c r="L16" s="51">
        <v>250</v>
      </c>
      <c r="M16" s="51">
        <v>200</v>
      </c>
      <c r="N16" s="51">
        <v>250</v>
      </c>
      <c r="O16" s="335"/>
      <c r="P16" s="51">
        <v>300</v>
      </c>
      <c r="Q16" s="50"/>
      <c r="R16" s="618"/>
      <c r="S16" s="618"/>
      <c r="T16" s="618"/>
      <c r="U16" s="618"/>
      <c r="V16" s="618"/>
      <c r="W16" s="618"/>
      <c r="X16" s="618"/>
      <c r="Y16" s="618"/>
      <c r="Z16" s="618"/>
      <c r="AA16" s="618"/>
      <c r="AB16" s="618"/>
      <c r="AC16" s="618"/>
      <c r="AD16" s="618"/>
      <c r="AE16" s="618"/>
      <c r="AF16" s="618"/>
      <c r="AG16" s="29"/>
      <c r="AI16" s="33" t="s">
        <v>87</v>
      </c>
      <c r="AJ16" s="317"/>
      <c r="AK16" s="318"/>
      <c r="AL16" s="317"/>
      <c r="AM16" s="318"/>
      <c r="AN16" s="318"/>
      <c r="AO16" s="318"/>
      <c r="AP16" s="320"/>
      <c r="AQ16" s="32"/>
      <c r="AR16" s="32"/>
      <c r="AS16" s="32"/>
      <c r="AT16" s="32"/>
      <c r="AU16" s="360"/>
      <c r="AV16" s="32"/>
      <c r="AW16" s="30"/>
      <c r="AX16" s="622"/>
      <c r="AY16" s="622"/>
      <c r="AZ16" s="622"/>
      <c r="BA16" s="622"/>
      <c r="BB16" s="622"/>
      <c r="BC16" s="622"/>
      <c r="BD16" s="622"/>
      <c r="BE16" s="622"/>
      <c r="BF16" s="622"/>
      <c r="BG16" s="622"/>
      <c r="BH16" s="622"/>
      <c r="BI16" s="622"/>
      <c r="BJ16" s="622"/>
      <c r="BK16" s="622"/>
      <c r="BL16" s="622"/>
      <c r="BM16" s="316"/>
    </row>
    <row r="17" spans="1:65" s="23" customFormat="1" ht="15" customHeight="1">
      <c r="A17"/>
      <c r="B17"/>
      <c r="C17" s="625" t="s">
        <v>83</v>
      </c>
      <c r="D17" s="370">
        <v>18</v>
      </c>
      <c r="E17" s="51">
        <v>25</v>
      </c>
      <c r="F17" s="51">
        <v>22.75</v>
      </c>
      <c r="G17" s="51">
        <v>25.35</v>
      </c>
      <c r="H17" s="51">
        <v>25.35</v>
      </c>
      <c r="I17" s="51">
        <v>22.1</v>
      </c>
      <c r="J17" s="51">
        <v>25.35</v>
      </c>
      <c r="K17" s="50"/>
      <c r="L17" s="51">
        <v>6</v>
      </c>
      <c r="M17" s="51">
        <v>6</v>
      </c>
      <c r="N17" s="51">
        <v>27.2</v>
      </c>
      <c r="O17" s="335"/>
      <c r="P17" s="335"/>
      <c r="Q17" s="50"/>
      <c r="R17" s="618"/>
      <c r="S17" s="618"/>
      <c r="T17" s="618"/>
      <c r="U17" s="618"/>
      <c r="V17" s="618"/>
      <c r="W17" s="618"/>
      <c r="X17" s="618"/>
      <c r="Y17" s="618"/>
      <c r="Z17" s="618"/>
      <c r="AA17" s="618"/>
      <c r="AB17" s="618"/>
      <c r="AC17" s="618"/>
      <c r="AD17" s="618"/>
      <c r="AE17" s="618"/>
      <c r="AF17" s="618"/>
      <c r="AG17" s="29"/>
      <c r="AI17" s="40" t="s">
        <v>83</v>
      </c>
      <c r="AJ17" s="317"/>
      <c r="AK17" s="318"/>
      <c r="AL17" s="317"/>
      <c r="AM17" s="318"/>
      <c r="AN17" s="318"/>
      <c r="AO17" s="318"/>
      <c r="AP17" s="320"/>
      <c r="AQ17" s="320"/>
      <c r="AR17" s="320"/>
      <c r="AS17" s="320"/>
      <c r="AT17" s="320"/>
      <c r="AU17" s="360"/>
      <c r="AV17" s="360"/>
      <c r="AW17" s="30"/>
      <c r="AX17" s="622"/>
      <c r="AY17" s="622"/>
      <c r="AZ17" s="622"/>
      <c r="BA17" s="622"/>
      <c r="BB17" s="622"/>
      <c r="BC17" s="622"/>
      <c r="BD17" s="622"/>
      <c r="BE17" s="622"/>
      <c r="BF17" s="622"/>
      <c r="BG17" s="622"/>
      <c r="BH17" s="622"/>
      <c r="BI17" s="622"/>
      <c r="BJ17" s="622"/>
      <c r="BK17" s="622"/>
      <c r="BL17" s="622"/>
      <c r="BM17" s="316"/>
    </row>
    <row r="18" spans="1:65" s="23" customFormat="1" ht="15" customHeight="1">
      <c r="A18"/>
      <c r="B18"/>
      <c r="C18" s="625" t="s">
        <v>77</v>
      </c>
      <c r="D18" s="370">
        <v>340</v>
      </c>
      <c r="E18" s="51">
        <v>380</v>
      </c>
      <c r="F18" s="51">
        <v>360</v>
      </c>
      <c r="G18" s="51">
        <v>390</v>
      </c>
      <c r="H18" s="51">
        <v>390</v>
      </c>
      <c r="I18" s="51">
        <v>340</v>
      </c>
      <c r="J18" s="51">
        <v>390</v>
      </c>
      <c r="K18" s="50"/>
      <c r="L18" s="51">
        <v>110</v>
      </c>
      <c r="M18" s="51">
        <v>110</v>
      </c>
      <c r="N18" s="51">
        <v>340</v>
      </c>
      <c r="O18" s="335"/>
      <c r="P18" s="335"/>
      <c r="Q18" s="50"/>
      <c r="R18" s="618"/>
      <c r="S18" s="618"/>
      <c r="T18" s="618"/>
      <c r="U18" s="618"/>
      <c r="V18" s="618"/>
      <c r="W18" s="618"/>
      <c r="X18" s="618"/>
      <c r="Y18" s="618"/>
      <c r="Z18" s="618"/>
      <c r="AA18" s="618"/>
      <c r="AB18" s="618"/>
      <c r="AC18" s="618"/>
      <c r="AD18" s="618"/>
      <c r="AE18" s="618"/>
      <c r="AF18" s="618"/>
      <c r="AG18" s="29"/>
      <c r="AI18" s="40" t="s">
        <v>77</v>
      </c>
      <c r="AJ18" s="317"/>
      <c r="AK18" s="318"/>
      <c r="AL18" s="317"/>
      <c r="AM18" s="318"/>
      <c r="AN18" s="318"/>
      <c r="AO18" s="318"/>
      <c r="AP18" s="320"/>
      <c r="AQ18" s="320"/>
      <c r="AR18" s="320"/>
      <c r="AS18" s="320"/>
      <c r="AT18" s="320"/>
      <c r="AU18" s="360"/>
      <c r="AV18" s="360"/>
      <c r="AW18" s="30"/>
      <c r="AX18" s="622"/>
      <c r="AY18" s="622"/>
      <c r="AZ18" s="622"/>
      <c r="BA18" s="622"/>
      <c r="BB18" s="622"/>
      <c r="BC18" s="622"/>
      <c r="BD18" s="622"/>
      <c r="BE18" s="622"/>
      <c r="BF18" s="622"/>
      <c r="BG18" s="622"/>
      <c r="BH18" s="622"/>
      <c r="BI18" s="622"/>
      <c r="BJ18" s="622"/>
      <c r="BK18" s="622"/>
      <c r="BL18" s="622"/>
      <c r="BM18" s="316"/>
    </row>
    <row r="19" spans="1:65" s="23" customFormat="1" ht="15" customHeight="1">
      <c r="A19"/>
      <c r="B19"/>
      <c r="C19" s="625" t="s">
        <v>349</v>
      </c>
      <c r="D19" s="370">
        <v>300</v>
      </c>
      <c r="E19" s="51">
        <v>330</v>
      </c>
      <c r="F19" s="51">
        <v>300</v>
      </c>
      <c r="G19" s="51">
        <v>330</v>
      </c>
      <c r="H19" s="51">
        <v>330</v>
      </c>
      <c r="I19" s="51">
        <v>400</v>
      </c>
      <c r="J19" s="51">
        <v>330</v>
      </c>
      <c r="K19" s="50"/>
      <c r="L19" s="50"/>
      <c r="M19" s="50"/>
      <c r="N19" s="51">
        <v>350</v>
      </c>
      <c r="O19" s="335"/>
      <c r="P19" s="335"/>
      <c r="Q19" s="50"/>
      <c r="R19" s="618"/>
      <c r="S19" s="618"/>
      <c r="T19" s="618"/>
      <c r="U19" s="618"/>
      <c r="V19" s="618"/>
      <c r="W19" s="618"/>
      <c r="X19" s="618"/>
      <c r="Y19" s="618"/>
      <c r="Z19" s="618"/>
      <c r="AA19" s="618"/>
      <c r="AB19" s="618"/>
      <c r="AC19" s="618"/>
      <c r="AD19" s="618"/>
      <c r="AE19" s="618"/>
      <c r="AF19" s="618"/>
      <c r="AG19" s="29"/>
      <c r="AI19" s="40" t="s">
        <v>349</v>
      </c>
      <c r="AJ19" s="317"/>
      <c r="AK19" s="318"/>
      <c r="AL19" s="317"/>
      <c r="AM19" s="318"/>
      <c r="AN19" s="318"/>
      <c r="AO19" s="318"/>
      <c r="AP19" s="320"/>
      <c r="AQ19" s="320"/>
      <c r="AR19" s="320"/>
      <c r="AS19" s="320"/>
      <c r="AT19" s="320"/>
      <c r="AU19" s="360"/>
      <c r="AV19" s="360"/>
      <c r="AW19" s="30"/>
      <c r="AX19" s="622"/>
      <c r="AY19" s="622"/>
      <c r="AZ19" s="622"/>
      <c r="BA19" s="622"/>
      <c r="BB19" s="622"/>
      <c r="BC19" s="622"/>
      <c r="BD19" s="622"/>
      <c r="BE19" s="622"/>
      <c r="BF19" s="622"/>
      <c r="BG19" s="622"/>
      <c r="BH19" s="622"/>
      <c r="BI19" s="622"/>
      <c r="BJ19" s="622"/>
      <c r="BK19" s="622"/>
      <c r="BL19" s="622"/>
      <c r="BM19" s="316"/>
    </row>
    <row r="20" spans="1:65" s="23" customFormat="1" ht="15" customHeight="1">
      <c r="A20"/>
      <c r="B20"/>
      <c r="C20" s="625" t="s">
        <v>76</v>
      </c>
      <c r="D20" s="370">
        <v>100</v>
      </c>
      <c r="E20" s="51">
        <v>100</v>
      </c>
      <c r="F20" s="51">
        <v>100</v>
      </c>
      <c r="G20" s="51">
        <v>50</v>
      </c>
      <c r="H20" s="51">
        <v>50</v>
      </c>
      <c r="I20" s="51">
        <v>100</v>
      </c>
      <c r="J20" s="51">
        <v>50</v>
      </c>
      <c r="K20" s="51">
        <v>50</v>
      </c>
      <c r="L20" s="51">
        <v>50</v>
      </c>
      <c r="M20" s="51">
        <v>50</v>
      </c>
      <c r="N20" s="50"/>
      <c r="O20" s="335"/>
      <c r="P20" s="335"/>
      <c r="Q20" s="50"/>
      <c r="R20" s="618"/>
      <c r="S20" s="618"/>
      <c r="T20" s="618"/>
      <c r="U20" s="618"/>
      <c r="V20" s="618"/>
      <c r="W20" s="618"/>
      <c r="X20" s="618"/>
      <c r="Y20" s="618"/>
      <c r="Z20" s="618"/>
      <c r="AA20" s="618"/>
      <c r="AB20" s="618"/>
      <c r="AC20" s="618"/>
      <c r="AD20" s="618"/>
      <c r="AE20" s="618"/>
      <c r="AF20" s="618"/>
      <c r="AG20" s="29"/>
      <c r="AI20" s="33" t="s">
        <v>76</v>
      </c>
      <c r="AJ20" s="317"/>
      <c r="AK20" s="318"/>
      <c r="AL20" s="317"/>
      <c r="AM20" s="30"/>
      <c r="AN20" s="318"/>
      <c r="AO20" s="318"/>
      <c r="AP20" s="320"/>
      <c r="AQ20" s="320"/>
      <c r="AR20" s="320"/>
      <c r="AS20" s="320"/>
      <c r="AT20" s="320"/>
      <c r="AU20" s="320"/>
      <c r="AV20" s="320"/>
      <c r="AW20" s="30"/>
      <c r="AX20" s="622"/>
      <c r="AY20" s="622"/>
      <c r="AZ20" s="622"/>
      <c r="BA20" s="622"/>
      <c r="BB20" s="622"/>
      <c r="BC20" s="622"/>
      <c r="BD20" s="622"/>
      <c r="BE20" s="622"/>
      <c r="BF20" s="622"/>
      <c r="BG20" s="622"/>
      <c r="BH20" s="622"/>
      <c r="BI20" s="622"/>
      <c r="BJ20" s="622"/>
      <c r="BK20" s="622"/>
      <c r="BL20" s="622"/>
      <c r="BM20" s="315"/>
    </row>
    <row r="21" spans="1:65" s="23" customFormat="1" ht="15" customHeight="1">
      <c r="A21"/>
      <c r="B21"/>
      <c r="C21" s="625" t="s">
        <v>315</v>
      </c>
      <c r="D21" s="371"/>
      <c r="E21" s="314"/>
      <c r="F21" s="314"/>
      <c r="G21" s="50"/>
      <c r="H21" s="50"/>
      <c r="I21" s="314"/>
      <c r="J21" s="50"/>
      <c r="K21" s="314"/>
      <c r="L21" s="314"/>
      <c r="M21" s="314"/>
      <c r="N21" s="314"/>
      <c r="O21" s="51">
        <v>28333</v>
      </c>
      <c r="P21" s="51">
        <v>20000</v>
      </c>
      <c r="Q21" s="50"/>
      <c r="R21" s="618"/>
      <c r="S21" s="618"/>
      <c r="T21" s="618"/>
      <c r="U21" s="618"/>
      <c r="V21" s="618"/>
      <c r="W21" s="618"/>
      <c r="X21" s="618"/>
      <c r="Y21" s="618"/>
      <c r="Z21" s="618"/>
      <c r="AA21" s="618"/>
      <c r="AB21" s="618"/>
      <c r="AC21" s="618"/>
      <c r="AD21" s="618"/>
      <c r="AE21" s="618"/>
      <c r="AF21" s="618"/>
      <c r="AG21" s="29"/>
      <c r="AI21" s="33" t="s">
        <v>315</v>
      </c>
      <c r="AJ21" s="317"/>
      <c r="AK21" s="318"/>
      <c r="AL21" s="317"/>
      <c r="AM21" s="30"/>
      <c r="AN21" s="318"/>
      <c r="AO21" s="318"/>
      <c r="AP21" s="32"/>
      <c r="AQ21" s="32"/>
      <c r="AR21" s="32"/>
      <c r="AS21" s="32"/>
      <c r="AT21" s="32"/>
      <c r="AU21" s="34">
        <v>0.11</v>
      </c>
      <c r="AV21" s="34">
        <v>0.43500000000000005</v>
      </c>
      <c r="AW21" s="30"/>
      <c r="AX21" s="622"/>
      <c r="AY21" s="622"/>
      <c r="AZ21" s="622"/>
      <c r="BA21" s="622"/>
      <c r="BB21" s="622"/>
      <c r="BC21" s="622"/>
      <c r="BD21" s="622"/>
      <c r="BE21" s="622"/>
      <c r="BF21" s="622"/>
      <c r="BG21" s="622"/>
      <c r="BH21" s="622"/>
      <c r="BI21" s="622"/>
      <c r="BJ21" s="622"/>
      <c r="BK21" s="622"/>
      <c r="BL21" s="622"/>
      <c r="BM21" s="316"/>
    </row>
    <row r="22" spans="1:65" s="23" customFormat="1" ht="15" customHeight="1">
      <c r="A22"/>
      <c r="B22"/>
      <c r="C22" s="625" t="s">
        <v>316</v>
      </c>
      <c r="D22" s="371"/>
      <c r="E22" s="314"/>
      <c r="F22" s="314"/>
      <c r="G22" s="50"/>
      <c r="H22" s="50"/>
      <c r="I22" s="314"/>
      <c r="J22" s="50"/>
      <c r="K22" s="314"/>
      <c r="L22" s="314"/>
      <c r="M22" s="314"/>
      <c r="N22" s="314"/>
      <c r="O22" s="51">
        <v>6667</v>
      </c>
      <c r="P22" s="51">
        <v>30000</v>
      </c>
      <c r="Q22" s="50"/>
      <c r="R22" s="618"/>
      <c r="S22" s="618"/>
      <c r="T22" s="618"/>
      <c r="U22" s="618"/>
      <c r="V22" s="618"/>
      <c r="W22" s="618"/>
      <c r="X22" s="618"/>
      <c r="Y22" s="618"/>
      <c r="Z22" s="618"/>
      <c r="AA22" s="618"/>
      <c r="AB22" s="618"/>
      <c r="AC22" s="618"/>
      <c r="AD22" s="618"/>
      <c r="AE22" s="618"/>
      <c r="AF22" s="618"/>
      <c r="AG22" s="29"/>
      <c r="AI22" s="33" t="s">
        <v>316</v>
      </c>
      <c r="AJ22" s="317"/>
      <c r="AK22" s="318"/>
      <c r="AL22" s="317"/>
      <c r="AM22" s="30"/>
      <c r="AN22" s="318"/>
      <c r="AO22" s="318"/>
      <c r="AP22" s="32"/>
      <c r="AQ22" s="32"/>
      <c r="AR22" s="32"/>
      <c r="AS22" s="32"/>
      <c r="AT22" s="32"/>
      <c r="AU22" s="34">
        <v>0.11</v>
      </c>
      <c r="AV22" s="34">
        <v>0.43500000000000005</v>
      </c>
      <c r="AW22" s="30"/>
      <c r="AX22" s="622"/>
      <c r="AY22" s="622"/>
      <c r="AZ22" s="622"/>
      <c r="BA22" s="622"/>
      <c r="BB22" s="622"/>
      <c r="BC22" s="622"/>
      <c r="BD22" s="622"/>
      <c r="BE22" s="622"/>
      <c r="BF22" s="622"/>
      <c r="BG22" s="622"/>
      <c r="BH22" s="622"/>
      <c r="BI22" s="622"/>
      <c r="BJ22" s="622"/>
      <c r="BK22" s="622"/>
      <c r="BL22" s="622"/>
      <c r="BM22" s="316"/>
    </row>
    <row r="23" spans="1:65" s="23" customFormat="1" ht="15" customHeight="1">
      <c r="A23"/>
      <c r="B23"/>
      <c r="C23" s="625" t="s">
        <v>317</v>
      </c>
      <c r="D23" s="371"/>
      <c r="E23" s="314"/>
      <c r="F23" s="314"/>
      <c r="G23" s="50"/>
      <c r="H23" s="50"/>
      <c r="I23" s="314"/>
      <c r="J23" s="50"/>
      <c r="K23" s="314"/>
      <c r="L23" s="314"/>
      <c r="M23" s="314"/>
      <c r="N23" s="314"/>
      <c r="O23" s="51">
        <v>6667</v>
      </c>
      <c r="P23" s="51">
        <v>40000</v>
      </c>
      <c r="Q23" s="50"/>
      <c r="R23" s="618"/>
      <c r="S23" s="618"/>
      <c r="T23" s="618"/>
      <c r="U23" s="618"/>
      <c r="V23" s="618"/>
      <c r="W23" s="618"/>
      <c r="X23" s="618"/>
      <c r="Y23" s="618"/>
      <c r="Z23" s="618"/>
      <c r="AA23" s="618"/>
      <c r="AB23" s="618"/>
      <c r="AC23" s="618"/>
      <c r="AD23" s="618"/>
      <c r="AE23" s="618"/>
      <c r="AF23" s="618"/>
      <c r="AG23" s="29"/>
      <c r="AI23" s="33" t="s">
        <v>317</v>
      </c>
      <c r="AJ23" s="317"/>
      <c r="AK23" s="318"/>
      <c r="AL23" s="317"/>
      <c r="AM23" s="318"/>
      <c r="AN23" s="318"/>
      <c r="AO23" s="318"/>
      <c r="AP23" s="32"/>
      <c r="AQ23" s="32"/>
      <c r="AR23" s="32"/>
      <c r="AS23" s="32"/>
      <c r="AT23" s="32"/>
      <c r="AU23" s="34">
        <v>0.11</v>
      </c>
      <c r="AV23" s="34">
        <v>0.43500000000000005</v>
      </c>
      <c r="AW23" s="30"/>
      <c r="AX23" s="622"/>
      <c r="AY23" s="622"/>
      <c r="AZ23" s="622"/>
      <c r="BA23" s="622"/>
      <c r="BB23" s="622"/>
      <c r="BC23" s="622"/>
      <c r="BD23" s="622"/>
      <c r="BE23" s="622"/>
      <c r="BF23" s="622"/>
      <c r="BG23" s="622"/>
      <c r="BH23" s="622"/>
      <c r="BI23" s="622"/>
      <c r="BJ23" s="622"/>
      <c r="BK23" s="622"/>
      <c r="BL23" s="622"/>
      <c r="BM23" s="316"/>
    </row>
    <row r="24" spans="1:65" s="23" customFormat="1" ht="15" customHeight="1">
      <c r="A24"/>
      <c r="B24"/>
      <c r="C24" s="625" t="s">
        <v>74</v>
      </c>
      <c r="D24" s="370">
        <v>1200</v>
      </c>
      <c r="E24" s="51">
        <v>1200</v>
      </c>
      <c r="F24" s="51">
        <v>1200</v>
      </c>
      <c r="G24" s="51">
        <v>300</v>
      </c>
      <c r="H24" s="51">
        <v>300</v>
      </c>
      <c r="I24" s="51">
        <v>1200</v>
      </c>
      <c r="J24" s="51">
        <v>300</v>
      </c>
      <c r="K24" s="51">
        <v>510</v>
      </c>
      <c r="L24" s="51">
        <v>510</v>
      </c>
      <c r="M24" s="51">
        <v>450</v>
      </c>
      <c r="N24" s="51">
        <v>540</v>
      </c>
      <c r="O24" s="335"/>
      <c r="P24" s="335"/>
      <c r="Q24" s="50"/>
      <c r="R24" s="618"/>
      <c r="S24" s="618"/>
      <c r="T24" s="618"/>
      <c r="U24" s="618"/>
      <c r="V24" s="618"/>
      <c r="W24" s="618"/>
      <c r="X24" s="618"/>
      <c r="Y24" s="618"/>
      <c r="Z24" s="618"/>
      <c r="AA24" s="618"/>
      <c r="AB24" s="618"/>
      <c r="AC24" s="618"/>
      <c r="AD24" s="618"/>
      <c r="AE24" s="618"/>
      <c r="AF24" s="618"/>
      <c r="AG24" s="29"/>
      <c r="AI24" s="33" t="s">
        <v>74</v>
      </c>
      <c r="AJ24" s="317"/>
      <c r="AK24" s="318"/>
      <c r="AL24" s="317"/>
      <c r="AM24" s="30"/>
      <c r="AN24" s="318"/>
      <c r="AO24" s="318"/>
      <c r="AP24" s="320"/>
      <c r="AQ24" s="320"/>
      <c r="AR24" s="320"/>
      <c r="AS24" s="320"/>
      <c r="AT24" s="320"/>
      <c r="AU24" s="320"/>
      <c r="AV24" s="320"/>
      <c r="AW24" s="30"/>
      <c r="AX24" s="622"/>
      <c r="AY24" s="622"/>
      <c r="AZ24" s="622"/>
      <c r="BA24" s="622"/>
      <c r="BB24" s="622"/>
      <c r="BC24" s="622"/>
      <c r="BD24" s="622"/>
      <c r="BE24" s="622"/>
      <c r="BF24" s="622"/>
      <c r="BG24" s="622"/>
      <c r="BH24" s="622"/>
      <c r="BI24" s="622"/>
      <c r="BJ24" s="622"/>
      <c r="BK24" s="622"/>
      <c r="BL24" s="622"/>
      <c r="BM24" s="316"/>
    </row>
    <row r="25" spans="1:65" s="23" customFormat="1" ht="15" customHeight="1">
      <c r="A25"/>
      <c r="B25"/>
      <c r="C25" s="625" t="s">
        <v>314</v>
      </c>
      <c r="D25" s="372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1">
        <v>26667</v>
      </c>
      <c r="P25" s="51">
        <v>15000</v>
      </c>
      <c r="Q25" s="50"/>
      <c r="R25" s="618"/>
      <c r="S25" s="618"/>
      <c r="T25" s="618"/>
      <c r="U25" s="618"/>
      <c r="V25" s="618"/>
      <c r="W25" s="618"/>
      <c r="X25" s="618"/>
      <c r="Y25" s="618"/>
      <c r="Z25" s="618"/>
      <c r="AA25" s="618"/>
      <c r="AB25" s="618"/>
      <c r="AC25" s="618"/>
      <c r="AD25" s="618"/>
      <c r="AE25" s="618"/>
      <c r="AF25" s="618"/>
      <c r="AG25" s="29"/>
      <c r="AI25" s="33" t="s">
        <v>314</v>
      </c>
      <c r="AJ25" s="317"/>
      <c r="AK25" s="318"/>
      <c r="AL25" s="317"/>
      <c r="AM25" s="318"/>
      <c r="AN25" s="318"/>
      <c r="AO25" s="318"/>
      <c r="AP25" s="32"/>
      <c r="AQ25" s="32"/>
      <c r="AR25" s="32"/>
      <c r="AS25" s="32"/>
      <c r="AT25" s="32"/>
      <c r="AU25" s="34">
        <v>0.11</v>
      </c>
      <c r="AV25" s="34">
        <v>0.43500000000000005</v>
      </c>
      <c r="AW25" s="30"/>
      <c r="AX25" s="622"/>
      <c r="AY25" s="622"/>
      <c r="AZ25" s="622"/>
      <c r="BA25" s="622"/>
      <c r="BB25" s="622"/>
      <c r="BC25" s="622"/>
      <c r="BD25" s="622"/>
      <c r="BE25" s="622"/>
      <c r="BF25" s="622"/>
      <c r="BG25" s="622"/>
      <c r="BH25" s="622"/>
      <c r="BI25" s="622"/>
      <c r="BJ25" s="622"/>
      <c r="BK25" s="622"/>
      <c r="BL25" s="622"/>
      <c r="BM25" s="316"/>
    </row>
    <row r="26" spans="1:65" s="23" customFormat="1" ht="15" customHeight="1">
      <c r="A26"/>
      <c r="B26"/>
      <c r="C26" s="625" t="s">
        <v>312</v>
      </c>
      <c r="D26" s="372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1">
        <v>6667</v>
      </c>
      <c r="P26" s="51">
        <v>15000</v>
      </c>
      <c r="Q26" s="50"/>
      <c r="R26" s="618"/>
      <c r="S26" s="618"/>
      <c r="T26" s="618"/>
      <c r="U26" s="618"/>
      <c r="V26" s="618"/>
      <c r="W26" s="618"/>
      <c r="X26" s="618"/>
      <c r="Y26" s="618"/>
      <c r="Z26" s="618"/>
      <c r="AA26" s="618"/>
      <c r="AB26" s="618"/>
      <c r="AC26" s="618"/>
      <c r="AD26" s="618"/>
      <c r="AE26" s="618"/>
      <c r="AF26" s="618"/>
      <c r="AG26" s="29"/>
      <c r="AI26" s="33" t="s">
        <v>312</v>
      </c>
      <c r="AJ26" s="317"/>
      <c r="AK26" s="318"/>
      <c r="AL26" s="317"/>
      <c r="AM26" s="318"/>
      <c r="AN26" s="318"/>
      <c r="AO26" s="318"/>
      <c r="AP26" s="32"/>
      <c r="AQ26" s="32"/>
      <c r="AR26" s="32"/>
      <c r="AS26" s="32"/>
      <c r="AT26" s="32"/>
      <c r="AU26" s="34">
        <v>0.11</v>
      </c>
      <c r="AV26" s="34">
        <v>0.43500000000000005</v>
      </c>
      <c r="AW26" s="30"/>
      <c r="AX26" s="622"/>
      <c r="AY26" s="622"/>
      <c r="AZ26" s="622"/>
      <c r="BA26" s="622"/>
      <c r="BB26" s="622"/>
      <c r="BC26" s="622"/>
      <c r="BD26" s="622"/>
      <c r="BE26" s="622"/>
      <c r="BF26" s="622"/>
      <c r="BG26" s="622"/>
      <c r="BH26" s="622"/>
      <c r="BI26" s="622"/>
      <c r="BJ26" s="622"/>
      <c r="BK26" s="622"/>
      <c r="BL26" s="622"/>
      <c r="BM26" s="316"/>
    </row>
    <row r="27" spans="1:65" s="23" customFormat="1" ht="15" customHeight="1">
      <c r="A27"/>
      <c r="B27"/>
      <c r="C27" s="625" t="s">
        <v>313</v>
      </c>
      <c r="D27" s="372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1">
        <v>7333</v>
      </c>
      <c r="P27" s="51">
        <v>15000</v>
      </c>
      <c r="Q27" s="50"/>
      <c r="R27" s="618"/>
      <c r="S27" s="618"/>
      <c r="T27" s="618"/>
      <c r="U27" s="618"/>
      <c r="V27" s="618"/>
      <c r="W27" s="618"/>
      <c r="X27" s="618"/>
      <c r="Y27" s="618"/>
      <c r="Z27" s="618"/>
      <c r="AA27" s="618"/>
      <c r="AB27" s="618"/>
      <c r="AC27" s="618"/>
      <c r="AD27" s="618"/>
      <c r="AE27" s="618"/>
      <c r="AF27" s="618"/>
      <c r="AG27" s="29"/>
      <c r="AI27" s="33" t="s">
        <v>313</v>
      </c>
      <c r="AJ27" s="319"/>
      <c r="AK27" s="318"/>
      <c r="AL27" s="318"/>
      <c r="AM27" s="318"/>
      <c r="AN27" s="318"/>
      <c r="AO27" s="318"/>
      <c r="AP27" s="32"/>
      <c r="AQ27" s="32"/>
      <c r="AR27" s="32"/>
      <c r="AS27" s="32"/>
      <c r="AT27" s="32"/>
      <c r="AU27" s="34">
        <v>0.11</v>
      </c>
      <c r="AV27" s="34">
        <v>0.43500000000000005</v>
      </c>
      <c r="AW27" s="30"/>
      <c r="AX27" s="622"/>
      <c r="AY27" s="622"/>
      <c r="AZ27" s="622"/>
      <c r="BA27" s="622"/>
      <c r="BB27" s="622"/>
      <c r="BC27" s="622"/>
      <c r="BD27" s="622"/>
      <c r="BE27" s="622"/>
      <c r="BF27" s="622"/>
      <c r="BG27" s="622"/>
      <c r="BH27" s="622"/>
      <c r="BI27" s="622"/>
      <c r="BJ27" s="622"/>
      <c r="BK27" s="622"/>
      <c r="BL27" s="622"/>
      <c r="BM27" s="316"/>
    </row>
    <row r="28" spans="1:65" s="23" customFormat="1" ht="15" customHeight="1">
      <c r="A28"/>
      <c r="B28"/>
      <c r="C28" s="625" t="s">
        <v>71</v>
      </c>
      <c r="D28" s="372"/>
      <c r="E28" s="50"/>
      <c r="F28" s="50"/>
      <c r="G28" s="51">
        <v>250</v>
      </c>
      <c r="H28" s="51">
        <v>250</v>
      </c>
      <c r="I28" s="50"/>
      <c r="J28" s="51">
        <v>250</v>
      </c>
      <c r="K28" s="51">
        <v>300</v>
      </c>
      <c r="L28" s="51">
        <v>300</v>
      </c>
      <c r="M28" s="51">
        <v>250</v>
      </c>
      <c r="N28" s="51">
        <v>250</v>
      </c>
      <c r="O28" s="335"/>
      <c r="P28" s="335"/>
      <c r="Q28" s="50"/>
      <c r="R28" s="618"/>
      <c r="S28" s="618"/>
      <c r="T28" s="618"/>
      <c r="U28" s="618"/>
      <c r="V28" s="618"/>
      <c r="W28" s="618"/>
      <c r="X28" s="618"/>
      <c r="Y28" s="618"/>
      <c r="Z28" s="618"/>
      <c r="AA28" s="618"/>
      <c r="AB28" s="618"/>
      <c r="AC28" s="618"/>
      <c r="AD28" s="618"/>
      <c r="AE28" s="618"/>
      <c r="AF28" s="618"/>
      <c r="AG28" s="29"/>
      <c r="AI28" s="33" t="s">
        <v>71</v>
      </c>
      <c r="AJ28" s="319"/>
      <c r="AK28" s="318"/>
      <c r="AL28" s="318"/>
      <c r="AM28" s="318"/>
      <c r="AN28" s="356"/>
      <c r="AO28" s="356"/>
      <c r="AP28" s="320"/>
      <c r="AQ28" s="320"/>
      <c r="AR28" s="320"/>
      <c r="AS28" s="320"/>
      <c r="AT28" s="320"/>
      <c r="AU28" s="320"/>
      <c r="AV28" s="320"/>
      <c r="AW28" s="30"/>
      <c r="AX28" s="622"/>
      <c r="AY28" s="622"/>
      <c r="AZ28" s="622"/>
      <c r="BA28" s="622"/>
      <c r="BB28" s="622"/>
      <c r="BC28" s="622"/>
      <c r="BD28" s="622"/>
      <c r="BE28" s="622"/>
      <c r="BF28" s="622"/>
      <c r="BG28" s="622"/>
      <c r="BH28" s="622"/>
      <c r="BI28" s="622"/>
      <c r="BJ28" s="622"/>
      <c r="BK28" s="622"/>
      <c r="BL28" s="622"/>
      <c r="BM28" s="316"/>
    </row>
    <row r="29" spans="1:65" s="23" customFormat="1" ht="15" customHeight="1">
      <c r="A29"/>
      <c r="B29"/>
      <c r="C29" s="625" t="s">
        <v>351</v>
      </c>
      <c r="D29" s="370">
        <v>17</v>
      </c>
      <c r="E29" s="51">
        <v>17</v>
      </c>
      <c r="F29" s="51">
        <v>17</v>
      </c>
      <c r="G29" s="51">
        <v>17</v>
      </c>
      <c r="H29" s="51">
        <v>17</v>
      </c>
      <c r="I29" s="51">
        <v>17</v>
      </c>
      <c r="J29" s="51">
        <v>20</v>
      </c>
      <c r="K29" s="51">
        <v>20</v>
      </c>
      <c r="L29" s="51">
        <v>20</v>
      </c>
      <c r="M29" s="51">
        <v>20</v>
      </c>
      <c r="N29" s="51">
        <v>31.2</v>
      </c>
      <c r="O29" s="335"/>
      <c r="P29" s="335"/>
      <c r="Q29" s="50"/>
      <c r="R29" s="618"/>
      <c r="S29" s="618"/>
      <c r="T29" s="618"/>
      <c r="U29" s="618"/>
      <c r="V29" s="618"/>
      <c r="W29" s="618"/>
      <c r="X29" s="618"/>
      <c r="Y29" s="618"/>
      <c r="Z29" s="618"/>
      <c r="AA29" s="618"/>
      <c r="AB29" s="618"/>
      <c r="AC29" s="618"/>
      <c r="AD29" s="618"/>
      <c r="AE29" s="618"/>
      <c r="AF29" s="618"/>
      <c r="AG29" s="29"/>
      <c r="AI29" s="33" t="s">
        <v>351</v>
      </c>
      <c r="AJ29" s="317"/>
      <c r="AK29" s="318"/>
      <c r="AL29" s="318"/>
      <c r="AM29" s="318"/>
      <c r="AN29" s="318"/>
      <c r="AO29" s="318"/>
      <c r="AP29" s="320"/>
      <c r="AQ29" s="320"/>
      <c r="AR29" s="320"/>
      <c r="AS29" s="320"/>
      <c r="AT29" s="320"/>
      <c r="AU29" s="360"/>
      <c r="AV29" s="360"/>
      <c r="AW29" s="30"/>
      <c r="AX29" s="622"/>
      <c r="AY29" s="622"/>
      <c r="AZ29" s="622"/>
      <c r="BA29" s="622"/>
      <c r="BB29" s="622"/>
      <c r="BC29" s="622"/>
      <c r="BD29" s="622"/>
      <c r="BE29" s="622"/>
      <c r="BF29" s="622"/>
      <c r="BG29" s="622"/>
      <c r="BH29" s="622"/>
      <c r="BI29" s="622"/>
      <c r="BJ29" s="622"/>
      <c r="BK29" s="622"/>
      <c r="BL29" s="622"/>
      <c r="BM29" s="316"/>
    </row>
    <row r="30" spans="1:65" s="23" customFormat="1" ht="15" customHeight="1">
      <c r="A30"/>
      <c r="B30"/>
      <c r="C30" s="625" t="s">
        <v>67</v>
      </c>
      <c r="D30" s="783">
        <v>12</v>
      </c>
      <c r="E30" s="51">
        <v>15</v>
      </c>
      <c r="F30" s="51">
        <v>15</v>
      </c>
      <c r="G30" s="51">
        <v>15</v>
      </c>
      <c r="H30" s="51">
        <v>15</v>
      </c>
      <c r="I30" s="51">
        <v>14.8</v>
      </c>
      <c r="J30" s="51">
        <v>15</v>
      </c>
      <c r="K30" s="51">
        <v>3</v>
      </c>
      <c r="L30" s="51">
        <v>3</v>
      </c>
      <c r="M30" s="51">
        <v>4.5</v>
      </c>
      <c r="N30" s="50"/>
      <c r="O30" s="335"/>
      <c r="P30" s="335"/>
      <c r="Q30" s="50"/>
      <c r="R30" s="618"/>
      <c r="S30" s="618"/>
      <c r="T30" s="618"/>
      <c r="U30" s="618"/>
      <c r="V30" s="618"/>
      <c r="W30" s="618"/>
      <c r="X30" s="618"/>
      <c r="Y30" s="618"/>
      <c r="Z30" s="618"/>
      <c r="AA30" s="618"/>
      <c r="AB30" s="618"/>
      <c r="AC30" s="618"/>
      <c r="AD30" s="618"/>
      <c r="AE30" s="618"/>
      <c r="AF30" s="618"/>
      <c r="AG30" s="29"/>
      <c r="AI30" s="39" t="s">
        <v>67</v>
      </c>
      <c r="AJ30" s="319"/>
      <c r="AK30" s="318"/>
      <c r="AL30" s="318"/>
      <c r="AM30" s="318"/>
      <c r="AN30" s="318"/>
      <c r="AO30" s="318"/>
      <c r="AP30" s="320"/>
      <c r="AQ30" s="320"/>
      <c r="AR30" s="320"/>
      <c r="AS30" s="320"/>
      <c r="AT30" s="320"/>
      <c r="AU30" s="360"/>
      <c r="AV30" s="360"/>
      <c r="AW30" s="30"/>
      <c r="AX30" s="622"/>
      <c r="AY30" s="622"/>
      <c r="AZ30" s="622"/>
      <c r="BA30" s="622"/>
      <c r="BB30" s="622"/>
      <c r="BC30" s="622"/>
      <c r="BD30" s="622"/>
      <c r="BE30" s="622"/>
      <c r="BF30" s="622"/>
      <c r="BG30" s="622"/>
      <c r="BH30" s="622"/>
      <c r="BI30" s="622"/>
      <c r="BJ30" s="622"/>
      <c r="BK30" s="622"/>
      <c r="BL30" s="622"/>
      <c r="BM30" s="316"/>
    </row>
    <row r="31" spans="1:65" s="23" customFormat="1" ht="15" customHeight="1">
      <c r="A31"/>
      <c r="B31"/>
      <c r="C31" s="625" t="s">
        <v>66</v>
      </c>
      <c r="D31" s="370">
        <v>350</v>
      </c>
      <c r="E31" s="51">
        <v>400</v>
      </c>
      <c r="F31" s="51">
        <v>400</v>
      </c>
      <c r="G31" s="51">
        <v>400</v>
      </c>
      <c r="H31" s="51">
        <v>400</v>
      </c>
      <c r="I31" s="51">
        <v>370</v>
      </c>
      <c r="J31" s="51">
        <v>400</v>
      </c>
      <c r="K31" s="51">
        <v>100</v>
      </c>
      <c r="L31" s="51">
        <v>100</v>
      </c>
      <c r="M31" s="51">
        <v>150</v>
      </c>
      <c r="N31" s="50"/>
      <c r="O31" s="335"/>
      <c r="P31" s="335"/>
      <c r="Q31" s="50"/>
      <c r="R31" s="618"/>
      <c r="S31" s="618"/>
      <c r="T31" s="618"/>
      <c r="U31" s="618"/>
      <c r="V31" s="618"/>
      <c r="W31" s="618"/>
      <c r="X31" s="618"/>
      <c r="Y31" s="618"/>
      <c r="Z31" s="618"/>
      <c r="AA31" s="618"/>
      <c r="AB31" s="618"/>
      <c r="AC31" s="618"/>
      <c r="AD31" s="618"/>
      <c r="AE31" s="618"/>
      <c r="AF31" s="618"/>
      <c r="AG31" s="29"/>
      <c r="AI31" s="39" t="s">
        <v>66</v>
      </c>
      <c r="AJ31" s="319"/>
      <c r="AK31" s="318"/>
      <c r="AL31" s="318"/>
      <c r="AM31" s="318"/>
      <c r="AN31" s="318"/>
      <c r="AO31" s="318"/>
      <c r="AP31" s="320"/>
      <c r="AQ31" s="320"/>
      <c r="AR31" s="320"/>
      <c r="AS31" s="320"/>
      <c r="AT31" s="320"/>
      <c r="AU31" s="360"/>
      <c r="AV31" s="360"/>
      <c r="AW31" s="30"/>
      <c r="AX31" s="622"/>
      <c r="AY31" s="622"/>
      <c r="AZ31" s="622"/>
      <c r="BA31" s="622"/>
      <c r="BB31" s="622"/>
      <c r="BC31" s="622"/>
      <c r="BD31" s="622"/>
      <c r="BE31" s="622"/>
      <c r="BF31" s="622"/>
      <c r="BG31" s="622"/>
      <c r="BH31" s="622"/>
      <c r="BI31" s="622"/>
      <c r="BJ31" s="622"/>
      <c r="BK31" s="622"/>
      <c r="BL31" s="622"/>
      <c r="BM31" s="316"/>
    </row>
    <row r="32" spans="1:65" s="23" customFormat="1" ht="15" customHeight="1">
      <c r="A32"/>
      <c r="B32"/>
      <c r="C32" s="625" t="s">
        <v>348</v>
      </c>
      <c r="D32" s="370">
        <v>750</v>
      </c>
      <c r="E32" s="51">
        <v>550</v>
      </c>
      <c r="F32" s="51">
        <v>750</v>
      </c>
      <c r="G32" s="51">
        <v>550</v>
      </c>
      <c r="H32" s="51">
        <v>550</v>
      </c>
      <c r="I32" s="51">
        <v>650</v>
      </c>
      <c r="J32" s="51">
        <v>550</v>
      </c>
      <c r="K32" s="50"/>
      <c r="L32" s="50"/>
      <c r="M32" s="50"/>
      <c r="N32" s="50"/>
      <c r="O32" s="335"/>
      <c r="P32" s="335"/>
      <c r="Q32" s="50"/>
      <c r="R32" s="618"/>
      <c r="S32" s="618"/>
      <c r="T32" s="618"/>
      <c r="U32" s="618"/>
      <c r="V32" s="618"/>
      <c r="W32" s="618"/>
      <c r="X32" s="618"/>
      <c r="Y32" s="618"/>
      <c r="Z32" s="618"/>
      <c r="AA32" s="618"/>
      <c r="AB32" s="618"/>
      <c r="AC32" s="618"/>
      <c r="AD32" s="618"/>
      <c r="AE32" s="618"/>
      <c r="AF32" s="618"/>
      <c r="AG32" s="29"/>
      <c r="AI32" s="39" t="s">
        <v>348</v>
      </c>
      <c r="AJ32" s="319"/>
      <c r="AK32" s="318"/>
      <c r="AL32" s="318"/>
      <c r="AM32" s="318"/>
      <c r="AN32" s="318"/>
      <c r="AO32" s="318"/>
      <c r="AP32" s="320"/>
      <c r="AQ32" s="320"/>
      <c r="AR32" s="320"/>
      <c r="AS32" s="320"/>
      <c r="AT32" s="320"/>
      <c r="AU32" s="360"/>
      <c r="AV32" s="360"/>
      <c r="AW32" s="30"/>
      <c r="AX32" s="622"/>
      <c r="AY32" s="622"/>
      <c r="AZ32" s="622"/>
      <c r="BA32" s="622"/>
      <c r="BB32" s="622"/>
      <c r="BC32" s="622"/>
      <c r="BD32" s="622"/>
      <c r="BE32" s="622"/>
      <c r="BF32" s="622"/>
      <c r="BG32" s="622"/>
      <c r="BH32" s="622"/>
      <c r="BI32" s="622"/>
      <c r="BJ32" s="622"/>
      <c r="BK32" s="622"/>
      <c r="BL32" s="622"/>
      <c r="BM32" s="316"/>
    </row>
    <row r="33" spans="1:65" s="23" customFormat="1" ht="15" customHeight="1">
      <c r="A33"/>
      <c r="B33"/>
      <c r="C33" s="625" t="s">
        <v>65</v>
      </c>
      <c r="D33" s="372"/>
      <c r="E33" s="50"/>
      <c r="F33" s="50"/>
      <c r="G33" s="50"/>
      <c r="H33" s="50"/>
      <c r="I33" s="50"/>
      <c r="J33" s="50"/>
      <c r="K33" s="51">
        <v>18</v>
      </c>
      <c r="L33" s="51">
        <v>18</v>
      </c>
      <c r="M33" s="50"/>
      <c r="N33" s="50"/>
      <c r="O33" s="335"/>
      <c r="P33" s="335"/>
      <c r="Q33" s="50"/>
      <c r="R33" s="618"/>
      <c r="S33" s="618"/>
      <c r="T33" s="618"/>
      <c r="U33" s="618"/>
      <c r="V33" s="618"/>
      <c r="W33" s="618"/>
      <c r="X33" s="618"/>
      <c r="Y33" s="618"/>
      <c r="Z33" s="618"/>
      <c r="AA33" s="618"/>
      <c r="AB33" s="618"/>
      <c r="AC33" s="618"/>
      <c r="AD33" s="618"/>
      <c r="AE33" s="618"/>
      <c r="AF33" s="618"/>
      <c r="AG33" s="29"/>
      <c r="AI33" s="624" t="s">
        <v>65</v>
      </c>
      <c r="AJ33" s="319"/>
      <c r="AK33" s="318"/>
      <c r="AL33" s="318"/>
      <c r="AM33" s="318"/>
      <c r="AN33" s="318"/>
      <c r="AO33" s="318"/>
      <c r="AP33" s="320"/>
      <c r="AQ33" s="320"/>
      <c r="AR33" s="320"/>
      <c r="AS33" s="320"/>
      <c r="AT33" s="320"/>
      <c r="AU33" s="360"/>
      <c r="AV33" s="360"/>
      <c r="AW33" s="30"/>
      <c r="AX33" s="622"/>
      <c r="AY33" s="622"/>
      <c r="AZ33" s="622"/>
      <c r="BA33" s="622"/>
      <c r="BB33" s="622"/>
      <c r="BC33" s="622"/>
      <c r="BD33" s="622"/>
      <c r="BE33" s="622"/>
      <c r="BF33" s="622"/>
      <c r="BG33" s="622"/>
      <c r="BH33" s="622"/>
      <c r="BI33" s="622"/>
      <c r="BJ33" s="622"/>
      <c r="BK33" s="622"/>
      <c r="BL33" s="622"/>
      <c r="BM33" s="316"/>
    </row>
    <row r="34" spans="1:65" s="23" customFormat="1" ht="15" customHeight="1">
      <c r="A34"/>
      <c r="B34"/>
      <c r="C34" s="625" t="s">
        <v>64</v>
      </c>
      <c r="D34" s="372"/>
      <c r="E34" s="50"/>
      <c r="F34" s="50"/>
      <c r="G34" s="50"/>
      <c r="H34" s="50"/>
      <c r="I34" s="50"/>
      <c r="J34" s="50"/>
      <c r="K34" s="51">
        <v>300</v>
      </c>
      <c r="L34" s="51">
        <v>300</v>
      </c>
      <c r="M34" s="50"/>
      <c r="N34" s="50"/>
      <c r="O34" s="335"/>
      <c r="P34" s="335"/>
      <c r="Q34" s="50"/>
      <c r="R34" s="618"/>
      <c r="S34" s="618"/>
      <c r="T34" s="618"/>
      <c r="U34" s="618"/>
      <c r="V34" s="618"/>
      <c r="W34" s="618"/>
      <c r="X34" s="618"/>
      <c r="Y34" s="618"/>
      <c r="Z34" s="618"/>
      <c r="AA34" s="618"/>
      <c r="AB34" s="618"/>
      <c r="AC34" s="618"/>
      <c r="AD34" s="618"/>
      <c r="AE34" s="618"/>
      <c r="AF34" s="618"/>
      <c r="AG34" s="29"/>
      <c r="AI34" s="624" t="s">
        <v>64</v>
      </c>
      <c r="AJ34" s="319"/>
      <c r="AK34" s="318"/>
      <c r="AL34" s="318"/>
      <c r="AM34" s="318"/>
      <c r="AN34" s="318"/>
      <c r="AO34" s="318"/>
      <c r="AP34" s="320"/>
      <c r="AQ34" s="320"/>
      <c r="AR34" s="320"/>
      <c r="AS34" s="320"/>
      <c r="AT34" s="320"/>
      <c r="AU34" s="360"/>
      <c r="AV34" s="360"/>
      <c r="AW34" s="30"/>
      <c r="AX34" s="622"/>
      <c r="AY34" s="622"/>
      <c r="AZ34" s="622"/>
      <c r="BA34" s="622"/>
      <c r="BB34" s="622"/>
      <c r="BC34" s="622"/>
      <c r="BD34" s="622"/>
      <c r="BE34" s="622"/>
      <c r="BF34" s="622"/>
      <c r="BG34" s="622"/>
      <c r="BH34" s="622"/>
      <c r="BI34" s="622"/>
      <c r="BJ34" s="622"/>
      <c r="BK34" s="622"/>
      <c r="BL34" s="622"/>
      <c r="BM34" s="316"/>
    </row>
    <row r="35" spans="1:65" s="23" customFormat="1" ht="15" customHeight="1">
      <c r="A35"/>
      <c r="B35"/>
      <c r="C35" s="625"/>
      <c r="D35" s="372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335"/>
      <c r="P35" s="335"/>
      <c r="Q35" s="50"/>
      <c r="R35" s="618"/>
      <c r="S35" s="618"/>
      <c r="T35" s="618"/>
      <c r="U35" s="618"/>
      <c r="V35" s="618"/>
      <c r="W35" s="618"/>
      <c r="X35" s="618"/>
      <c r="Y35" s="618"/>
      <c r="Z35" s="618"/>
      <c r="AA35" s="618"/>
      <c r="AB35" s="618"/>
      <c r="AC35" s="618"/>
      <c r="AD35" s="618"/>
      <c r="AE35" s="618"/>
      <c r="AF35" s="618"/>
      <c r="AG35" s="29"/>
      <c r="AI35" s="33"/>
      <c r="AJ35" s="317"/>
      <c r="AK35" s="318"/>
      <c r="AL35" s="318"/>
      <c r="AM35" s="318"/>
      <c r="AN35" s="318"/>
      <c r="AO35" s="318"/>
      <c r="AP35" s="30"/>
      <c r="AQ35" s="30"/>
      <c r="AR35" s="30"/>
      <c r="AS35" s="30"/>
      <c r="AT35" s="30"/>
      <c r="AU35" s="30"/>
      <c r="AV35" s="30"/>
      <c r="AW35" s="30"/>
      <c r="AX35" s="622"/>
      <c r="AY35" s="622"/>
      <c r="AZ35" s="622"/>
      <c r="BA35" s="622"/>
      <c r="BB35" s="622"/>
      <c r="BC35" s="622"/>
      <c r="BD35" s="622"/>
      <c r="BE35" s="622"/>
      <c r="BF35" s="622"/>
      <c r="BG35" s="622"/>
      <c r="BH35" s="622"/>
      <c r="BI35" s="622"/>
      <c r="BJ35" s="622"/>
      <c r="BK35" s="622"/>
      <c r="BL35" s="622"/>
      <c r="BM35" s="315"/>
    </row>
    <row r="36" spans="1:65" s="23" customFormat="1" ht="15" customHeight="1">
      <c r="A36"/>
      <c r="B36"/>
      <c r="C36" s="625"/>
      <c r="D36" s="372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335"/>
      <c r="P36" s="335"/>
      <c r="Q36" s="50"/>
      <c r="R36" s="618"/>
      <c r="S36" s="618"/>
      <c r="T36" s="618"/>
      <c r="U36" s="618"/>
      <c r="V36" s="618"/>
      <c r="W36" s="618"/>
      <c r="X36" s="618"/>
      <c r="Y36" s="618"/>
      <c r="Z36" s="618"/>
      <c r="AA36" s="618"/>
      <c r="AB36" s="618"/>
      <c r="AC36" s="618"/>
      <c r="AD36" s="618"/>
      <c r="AE36" s="618"/>
      <c r="AF36" s="618"/>
      <c r="AG36" s="29"/>
      <c r="AI36" s="33"/>
      <c r="AJ36" s="319"/>
      <c r="AK36" s="318"/>
      <c r="AL36" s="318"/>
      <c r="AM36" s="318"/>
      <c r="AN36" s="318"/>
      <c r="AO36" s="318"/>
      <c r="AP36" s="30"/>
      <c r="AQ36" s="30"/>
      <c r="AR36" s="30"/>
      <c r="AS36" s="30"/>
      <c r="AT36" s="30"/>
      <c r="AU36" s="30"/>
      <c r="AV36" s="30"/>
      <c r="AW36" s="30"/>
      <c r="AX36" s="622"/>
      <c r="AY36" s="622"/>
      <c r="AZ36" s="622"/>
      <c r="BA36" s="622"/>
      <c r="BB36" s="622"/>
      <c r="BC36" s="622"/>
      <c r="BD36" s="622"/>
      <c r="BE36" s="622"/>
      <c r="BF36" s="622"/>
      <c r="BG36" s="622"/>
      <c r="BH36" s="622"/>
      <c r="BI36" s="622"/>
      <c r="BJ36" s="622"/>
      <c r="BK36" s="622"/>
      <c r="BL36" s="622"/>
      <c r="BM36" s="315"/>
    </row>
    <row r="37" spans="1:65" s="23" customFormat="1" ht="15" customHeight="1">
      <c r="A37"/>
      <c r="B37"/>
      <c r="C37" s="625"/>
      <c r="D37" s="372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335"/>
      <c r="P37" s="335"/>
      <c r="Q37" s="50"/>
      <c r="R37" s="618"/>
      <c r="S37" s="618"/>
      <c r="T37" s="618"/>
      <c r="U37" s="618"/>
      <c r="V37" s="618"/>
      <c r="W37" s="618"/>
      <c r="X37" s="618"/>
      <c r="Y37" s="618"/>
      <c r="Z37" s="618"/>
      <c r="AA37" s="618"/>
      <c r="AB37" s="618"/>
      <c r="AC37" s="618"/>
      <c r="AD37" s="618"/>
      <c r="AE37" s="618"/>
      <c r="AF37" s="618"/>
      <c r="AG37" s="29"/>
      <c r="AI37" s="33"/>
      <c r="AJ37" s="319"/>
      <c r="AK37" s="318"/>
      <c r="AL37" s="318"/>
      <c r="AM37" s="318"/>
      <c r="AN37" s="318"/>
      <c r="AO37" s="318"/>
      <c r="AP37" s="30"/>
      <c r="AQ37" s="30"/>
      <c r="AR37" s="30"/>
      <c r="AS37" s="30"/>
      <c r="AT37" s="30"/>
      <c r="AU37" s="30"/>
      <c r="AV37" s="30"/>
      <c r="AW37" s="30"/>
      <c r="AX37" s="622"/>
      <c r="AY37" s="622"/>
      <c r="AZ37" s="622"/>
      <c r="BA37" s="622"/>
      <c r="BB37" s="622"/>
      <c r="BC37" s="622"/>
      <c r="BD37" s="622"/>
      <c r="BE37" s="622"/>
      <c r="BF37" s="622"/>
      <c r="BG37" s="622"/>
      <c r="BH37" s="622"/>
      <c r="BI37" s="622"/>
      <c r="BJ37" s="622"/>
      <c r="BK37" s="622"/>
      <c r="BL37" s="622"/>
      <c r="BM37" s="315"/>
    </row>
    <row r="38" spans="1:65" s="23" customFormat="1" ht="15" customHeight="1">
      <c r="A38"/>
      <c r="B38"/>
      <c r="C38" s="625"/>
      <c r="D38" s="372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335"/>
      <c r="P38" s="335"/>
      <c r="Q38" s="50"/>
      <c r="R38" s="618"/>
      <c r="S38" s="618"/>
      <c r="T38" s="618"/>
      <c r="U38" s="618"/>
      <c r="V38" s="618"/>
      <c r="W38" s="618"/>
      <c r="X38" s="618"/>
      <c r="Y38" s="618"/>
      <c r="Z38" s="618"/>
      <c r="AA38" s="618"/>
      <c r="AB38" s="618"/>
      <c r="AC38" s="618"/>
      <c r="AD38" s="618"/>
      <c r="AE38" s="618"/>
      <c r="AF38" s="618"/>
      <c r="AG38" s="29"/>
      <c r="AI38" s="33"/>
      <c r="AJ38" s="319"/>
      <c r="AK38" s="318"/>
      <c r="AL38" s="318"/>
      <c r="AM38" s="318"/>
      <c r="AN38" s="318"/>
      <c r="AO38" s="318"/>
      <c r="AP38" s="30"/>
      <c r="AQ38" s="30"/>
      <c r="AR38" s="30"/>
      <c r="AS38" s="30"/>
      <c r="AT38" s="30"/>
      <c r="AU38" s="30"/>
      <c r="AV38" s="30"/>
      <c r="AW38" s="30"/>
      <c r="AX38" s="622"/>
      <c r="AY38" s="622"/>
      <c r="AZ38" s="622"/>
      <c r="BA38" s="622"/>
      <c r="BB38" s="622"/>
      <c r="BC38" s="622"/>
      <c r="BD38" s="622"/>
      <c r="BE38" s="622"/>
      <c r="BF38" s="622"/>
      <c r="BG38" s="622"/>
      <c r="BH38" s="622"/>
      <c r="BI38" s="622"/>
      <c r="BJ38" s="622"/>
      <c r="BK38" s="622"/>
      <c r="BL38" s="622"/>
      <c r="BM38" s="315"/>
    </row>
    <row r="39" spans="1:65" s="23" customFormat="1" ht="15" customHeight="1">
      <c r="A39"/>
      <c r="B39"/>
      <c r="C39" s="625"/>
      <c r="D39" s="372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335"/>
      <c r="P39" s="335"/>
      <c r="Q39" s="50"/>
      <c r="R39" s="618"/>
      <c r="S39" s="618"/>
      <c r="T39" s="618"/>
      <c r="U39" s="618"/>
      <c r="V39" s="618"/>
      <c r="W39" s="618"/>
      <c r="X39" s="618"/>
      <c r="Y39" s="618"/>
      <c r="Z39" s="618"/>
      <c r="AA39" s="618"/>
      <c r="AB39" s="618"/>
      <c r="AC39" s="618"/>
      <c r="AD39" s="618"/>
      <c r="AE39" s="618"/>
      <c r="AF39" s="618"/>
      <c r="AG39" s="29"/>
      <c r="AI39" s="33"/>
      <c r="AJ39" s="319"/>
      <c r="AK39" s="318"/>
      <c r="AL39" s="318"/>
      <c r="AM39" s="318"/>
      <c r="AN39" s="318"/>
      <c r="AO39" s="318"/>
      <c r="AP39" s="30"/>
      <c r="AQ39" s="30"/>
      <c r="AR39" s="30"/>
      <c r="AS39" s="30"/>
      <c r="AT39" s="30"/>
      <c r="AU39" s="30"/>
      <c r="AV39" s="30"/>
      <c r="AW39" s="30"/>
      <c r="AX39" s="622"/>
      <c r="AY39" s="622"/>
      <c r="AZ39" s="622"/>
      <c r="BA39" s="622"/>
      <c r="BB39" s="622"/>
      <c r="BC39" s="622"/>
      <c r="BD39" s="622"/>
      <c r="BE39" s="622"/>
      <c r="BF39" s="622"/>
      <c r="BG39" s="622"/>
      <c r="BH39" s="622"/>
      <c r="BI39" s="622"/>
      <c r="BJ39" s="622"/>
      <c r="BK39" s="622"/>
      <c r="BL39" s="622"/>
      <c r="BM39" s="315"/>
    </row>
    <row r="40" spans="1:65" s="23" customFormat="1" ht="15" customHeight="1">
      <c r="A40"/>
      <c r="B40"/>
      <c r="C40" s="625"/>
      <c r="D40" s="372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335"/>
      <c r="P40" s="335"/>
      <c r="Q40" s="50"/>
      <c r="R40" s="618"/>
      <c r="S40" s="618"/>
      <c r="T40" s="618"/>
      <c r="U40" s="618"/>
      <c r="V40" s="618"/>
      <c r="W40" s="618"/>
      <c r="X40" s="618"/>
      <c r="Y40" s="618"/>
      <c r="Z40" s="618"/>
      <c r="AA40" s="618"/>
      <c r="AB40" s="618"/>
      <c r="AC40" s="618"/>
      <c r="AD40" s="618"/>
      <c r="AE40" s="618"/>
      <c r="AF40" s="618"/>
      <c r="AG40" s="29"/>
      <c r="AI40" s="33"/>
      <c r="AJ40" s="319"/>
      <c r="AK40" s="318"/>
      <c r="AL40" s="318"/>
      <c r="AM40" s="318"/>
      <c r="AN40" s="318"/>
      <c r="AO40" s="318"/>
      <c r="AP40" s="30"/>
      <c r="AQ40" s="30"/>
      <c r="AR40" s="30"/>
      <c r="AS40" s="30"/>
      <c r="AT40" s="30"/>
      <c r="AU40" s="30"/>
      <c r="AV40" s="30"/>
      <c r="AW40" s="30"/>
      <c r="AX40" s="622"/>
      <c r="AY40" s="622"/>
      <c r="AZ40" s="622"/>
      <c r="BA40" s="622"/>
      <c r="BB40" s="622"/>
      <c r="BC40" s="622"/>
      <c r="BD40" s="622"/>
      <c r="BE40" s="622"/>
      <c r="BF40" s="622"/>
      <c r="BG40" s="622"/>
      <c r="BH40" s="622"/>
      <c r="BI40" s="622"/>
      <c r="BJ40" s="622"/>
      <c r="BK40" s="622"/>
      <c r="BL40" s="622"/>
      <c r="BM40" s="315"/>
    </row>
    <row r="41" spans="1:65" s="23" customFormat="1" ht="15" customHeight="1">
      <c r="A41"/>
      <c r="B41"/>
      <c r="C41" s="625"/>
      <c r="D41" s="372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335"/>
      <c r="P41" s="335"/>
      <c r="Q41" s="50"/>
      <c r="R41" s="618"/>
      <c r="S41" s="618"/>
      <c r="T41" s="618"/>
      <c r="U41" s="618"/>
      <c r="V41" s="618"/>
      <c r="W41" s="618"/>
      <c r="X41" s="618"/>
      <c r="Y41" s="618"/>
      <c r="Z41" s="618"/>
      <c r="AA41" s="618"/>
      <c r="AB41" s="618"/>
      <c r="AC41" s="618"/>
      <c r="AD41" s="618"/>
      <c r="AE41" s="618"/>
      <c r="AF41" s="618"/>
      <c r="AG41" s="29"/>
      <c r="AI41" s="33"/>
      <c r="AJ41" s="319"/>
      <c r="AK41" s="318"/>
      <c r="AL41" s="318"/>
      <c r="AM41" s="318"/>
      <c r="AN41" s="318"/>
      <c r="AO41" s="318"/>
      <c r="AP41" s="30"/>
      <c r="AQ41" s="30"/>
      <c r="AR41" s="30"/>
      <c r="AS41" s="30"/>
      <c r="AT41" s="30"/>
      <c r="AU41" s="30"/>
      <c r="AV41" s="30"/>
      <c r="AW41" s="30"/>
      <c r="AX41" s="622"/>
      <c r="AY41" s="622"/>
      <c r="AZ41" s="622"/>
      <c r="BA41" s="622"/>
      <c r="BB41" s="622"/>
      <c r="BC41" s="622"/>
      <c r="BD41" s="622"/>
      <c r="BE41" s="622"/>
      <c r="BF41" s="622"/>
      <c r="BG41" s="622"/>
      <c r="BH41" s="622"/>
      <c r="BI41" s="622"/>
      <c r="BJ41" s="622"/>
      <c r="BK41" s="622"/>
      <c r="BL41" s="622"/>
      <c r="BM41" s="315"/>
    </row>
    <row r="42" spans="1:65" s="23" customFormat="1" ht="15" customHeight="1">
      <c r="A42"/>
      <c r="B42"/>
      <c r="C42" s="625"/>
      <c r="D42" s="372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335"/>
      <c r="P42" s="335"/>
      <c r="Q42" s="50"/>
      <c r="R42" s="618"/>
      <c r="S42" s="618"/>
      <c r="T42" s="618"/>
      <c r="U42" s="618"/>
      <c r="V42" s="618"/>
      <c r="W42" s="618"/>
      <c r="X42" s="618"/>
      <c r="Y42" s="618"/>
      <c r="Z42" s="618"/>
      <c r="AA42" s="618"/>
      <c r="AB42" s="618"/>
      <c r="AC42" s="618"/>
      <c r="AD42" s="618"/>
      <c r="AE42" s="618"/>
      <c r="AF42" s="618"/>
      <c r="AG42" s="29"/>
      <c r="AI42" s="33"/>
      <c r="AJ42" s="319"/>
      <c r="AK42" s="318"/>
      <c r="AL42" s="318"/>
      <c r="AM42" s="318"/>
      <c r="AN42" s="318"/>
      <c r="AO42" s="318"/>
      <c r="AP42" s="30"/>
      <c r="AQ42" s="30"/>
      <c r="AR42" s="30"/>
      <c r="AS42" s="30"/>
      <c r="AT42" s="30"/>
      <c r="AU42" s="30"/>
      <c r="AV42" s="30"/>
      <c r="AW42" s="30"/>
      <c r="AX42" s="622"/>
      <c r="AY42" s="622"/>
      <c r="AZ42" s="622"/>
      <c r="BA42" s="622"/>
      <c r="BB42" s="622"/>
      <c r="BC42" s="622"/>
      <c r="BD42" s="622"/>
      <c r="BE42" s="622"/>
      <c r="BF42" s="622"/>
      <c r="BG42" s="622"/>
      <c r="BH42" s="622"/>
      <c r="BI42" s="622"/>
      <c r="BJ42" s="622"/>
      <c r="BK42" s="622"/>
      <c r="BL42" s="622"/>
      <c r="BM42" s="315"/>
    </row>
    <row r="43" spans="1:65" s="23" customFormat="1" ht="15" customHeight="1">
      <c r="A43"/>
      <c r="B43"/>
      <c r="C43" s="625"/>
      <c r="D43" s="372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335"/>
      <c r="P43" s="335"/>
      <c r="Q43" s="50"/>
      <c r="R43" s="618"/>
      <c r="S43" s="618"/>
      <c r="T43" s="618"/>
      <c r="U43" s="618"/>
      <c r="V43" s="618"/>
      <c r="W43" s="618"/>
      <c r="X43" s="618"/>
      <c r="Y43" s="618"/>
      <c r="Z43" s="618"/>
      <c r="AA43" s="618"/>
      <c r="AB43" s="618"/>
      <c r="AC43" s="618"/>
      <c r="AD43" s="618"/>
      <c r="AE43" s="618"/>
      <c r="AF43" s="618"/>
      <c r="AG43" s="29"/>
      <c r="AI43" s="33"/>
      <c r="AJ43" s="319"/>
      <c r="AK43" s="318"/>
      <c r="AL43" s="318"/>
      <c r="AM43" s="318"/>
      <c r="AN43" s="318"/>
      <c r="AO43" s="318"/>
      <c r="AP43" s="30"/>
      <c r="AQ43" s="30"/>
      <c r="AR43" s="30"/>
      <c r="AS43" s="30"/>
      <c r="AT43" s="30"/>
      <c r="AU43" s="30"/>
      <c r="AV43" s="30"/>
      <c r="AW43" s="30"/>
      <c r="AX43" s="622"/>
      <c r="AY43" s="622"/>
      <c r="AZ43" s="622"/>
      <c r="BA43" s="622"/>
      <c r="BB43" s="622"/>
      <c r="BC43" s="622"/>
      <c r="BD43" s="622"/>
      <c r="BE43" s="622"/>
      <c r="BF43" s="622"/>
      <c r="BG43" s="622"/>
      <c r="BH43" s="622"/>
      <c r="BI43" s="622"/>
      <c r="BJ43" s="622"/>
      <c r="BK43" s="622"/>
      <c r="BL43" s="622"/>
      <c r="BM43" s="315"/>
    </row>
    <row r="44" spans="1:65" s="23" customFormat="1" ht="15" customHeight="1">
      <c r="A44"/>
      <c r="B44"/>
      <c r="C44" s="625"/>
      <c r="D44" s="372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335"/>
      <c r="P44" s="335"/>
      <c r="Q44" s="50"/>
      <c r="R44" s="618"/>
      <c r="S44" s="618"/>
      <c r="T44" s="618"/>
      <c r="U44" s="618"/>
      <c r="V44" s="618"/>
      <c r="W44" s="618"/>
      <c r="X44" s="618"/>
      <c r="Y44" s="618"/>
      <c r="Z44" s="618"/>
      <c r="AA44" s="618"/>
      <c r="AB44" s="618"/>
      <c r="AC44" s="618"/>
      <c r="AD44" s="618"/>
      <c r="AE44" s="618"/>
      <c r="AF44" s="618"/>
      <c r="AG44" s="29"/>
      <c r="AI44" s="33"/>
      <c r="AJ44" s="319"/>
      <c r="AK44" s="318"/>
      <c r="AL44" s="318"/>
      <c r="AM44" s="318"/>
      <c r="AN44" s="318"/>
      <c r="AO44" s="318"/>
      <c r="AP44" s="30"/>
      <c r="AQ44" s="30"/>
      <c r="AR44" s="30"/>
      <c r="AS44" s="30"/>
      <c r="AT44" s="30"/>
      <c r="AU44" s="30"/>
      <c r="AV44" s="30"/>
      <c r="AW44" s="30"/>
      <c r="AX44" s="622"/>
      <c r="AY44" s="622"/>
      <c r="AZ44" s="622"/>
      <c r="BA44" s="622"/>
      <c r="BB44" s="622"/>
      <c r="BC44" s="622"/>
      <c r="BD44" s="622"/>
      <c r="BE44" s="622"/>
      <c r="BF44" s="622"/>
      <c r="BG44" s="622"/>
      <c r="BH44" s="622"/>
      <c r="BI44" s="622"/>
      <c r="BJ44" s="622"/>
      <c r="BK44" s="622"/>
      <c r="BL44" s="622"/>
      <c r="BM44" s="315"/>
    </row>
    <row r="45" spans="1:65" s="23" customFormat="1" ht="15" customHeight="1">
      <c r="A45"/>
      <c r="B45"/>
      <c r="C45" s="625"/>
      <c r="D45" s="372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335"/>
      <c r="P45" s="335"/>
      <c r="Q45" s="50"/>
      <c r="R45" s="618"/>
      <c r="S45" s="618"/>
      <c r="T45" s="618"/>
      <c r="U45" s="618"/>
      <c r="V45" s="618"/>
      <c r="W45" s="618"/>
      <c r="X45" s="618"/>
      <c r="Y45" s="618"/>
      <c r="Z45" s="618"/>
      <c r="AA45" s="618"/>
      <c r="AB45" s="618"/>
      <c r="AC45" s="618"/>
      <c r="AD45" s="618"/>
      <c r="AE45" s="618"/>
      <c r="AF45" s="618"/>
      <c r="AG45" s="29"/>
      <c r="AI45" s="33"/>
      <c r="AJ45" s="319"/>
      <c r="AK45" s="318"/>
      <c r="AL45" s="318"/>
      <c r="AM45" s="318"/>
      <c r="AN45" s="318"/>
      <c r="AO45" s="318"/>
      <c r="AP45" s="30"/>
      <c r="AQ45" s="30"/>
      <c r="AR45" s="30"/>
      <c r="AS45" s="30"/>
      <c r="AT45" s="30"/>
      <c r="AU45" s="30"/>
      <c r="AV45" s="30"/>
      <c r="AW45" s="30"/>
      <c r="AX45" s="622"/>
      <c r="AY45" s="622"/>
      <c r="AZ45" s="622"/>
      <c r="BA45" s="622"/>
      <c r="BB45" s="622"/>
      <c r="BC45" s="622"/>
      <c r="BD45" s="622"/>
      <c r="BE45" s="622"/>
      <c r="BF45" s="622"/>
      <c r="BG45" s="622"/>
      <c r="BH45" s="622"/>
      <c r="BI45" s="622"/>
      <c r="BJ45" s="622"/>
      <c r="BK45" s="622"/>
      <c r="BL45" s="622"/>
      <c r="BM45" s="315"/>
    </row>
    <row r="46" spans="1:65" s="23" customFormat="1" ht="15" customHeight="1">
      <c r="A46"/>
      <c r="B46"/>
      <c r="C46" s="625"/>
      <c r="D46" s="372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335"/>
      <c r="P46" s="335"/>
      <c r="Q46" s="50"/>
      <c r="R46" s="618"/>
      <c r="S46" s="618"/>
      <c r="T46" s="618"/>
      <c r="U46" s="618"/>
      <c r="V46" s="618"/>
      <c r="W46" s="618"/>
      <c r="X46" s="618"/>
      <c r="Y46" s="618"/>
      <c r="Z46" s="618"/>
      <c r="AA46" s="618"/>
      <c r="AB46" s="618"/>
      <c r="AC46" s="618"/>
      <c r="AD46" s="618"/>
      <c r="AE46" s="618"/>
      <c r="AF46" s="618"/>
      <c r="AG46" s="29"/>
      <c r="AI46" s="33"/>
      <c r="AJ46" s="319"/>
      <c r="AK46" s="318"/>
      <c r="AL46" s="318"/>
      <c r="AM46" s="318"/>
      <c r="AN46" s="318"/>
      <c r="AO46" s="318"/>
      <c r="AP46" s="30"/>
      <c r="AQ46" s="30"/>
      <c r="AR46" s="30"/>
      <c r="AS46" s="30"/>
      <c r="AT46" s="30"/>
      <c r="AU46" s="30"/>
      <c r="AV46" s="30"/>
      <c r="AW46" s="30"/>
      <c r="AX46" s="622"/>
      <c r="AY46" s="622"/>
      <c r="AZ46" s="622"/>
      <c r="BA46" s="622"/>
      <c r="BB46" s="622"/>
      <c r="BC46" s="622"/>
      <c r="BD46" s="622"/>
      <c r="BE46" s="622"/>
      <c r="BF46" s="622"/>
      <c r="BG46" s="622"/>
      <c r="BH46" s="622"/>
      <c r="BI46" s="622"/>
      <c r="BJ46" s="622"/>
      <c r="BK46" s="622"/>
      <c r="BL46" s="622"/>
      <c r="BM46" s="315"/>
    </row>
    <row r="47" spans="1:65" s="23" customFormat="1" ht="15" customHeight="1">
      <c r="A47"/>
      <c r="B47"/>
      <c r="C47" s="625"/>
      <c r="D47" s="372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335"/>
      <c r="P47" s="335"/>
      <c r="Q47" s="50"/>
      <c r="R47" s="618"/>
      <c r="S47" s="618"/>
      <c r="T47" s="618"/>
      <c r="U47" s="618"/>
      <c r="V47" s="618"/>
      <c r="W47" s="618"/>
      <c r="X47" s="618"/>
      <c r="Y47" s="618"/>
      <c r="Z47" s="618"/>
      <c r="AA47" s="618"/>
      <c r="AB47" s="618"/>
      <c r="AC47" s="618"/>
      <c r="AD47" s="618"/>
      <c r="AE47" s="618"/>
      <c r="AF47" s="618"/>
      <c r="AG47" s="29"/>
      <c r="AI47" s="33"/>
      <c r="AJ47" s="319"/>
      <c r="AK47" s="318"/>
      <c r="AL47" s="318"/>
      <c r="AM47" s="318"/>
      <c r="AN47" s="318"/>
      <c r="AO47" s="318"/>
      <c r="AP47" s="30"/>
      <c r="AQ47" s="30"/>
      <c r="AR47" s="30"/>
      <c r="AS47" s="30"/>
      <c r="AT47" s="30"/>
      <c r="AU47" s="30"/>
      <c r="AV47" s="30"/>
      <c r="AW47" s="30"/>
      <c r="AX47" s="622"/>
      <c r="AY47" s="622"/>
      <c r="AZ47" s="622"/>
      <c r="BA47" s="622"/>
      <c r="BB47" s="622"/>
      <c r="BC47" s="622"/>
      <c r="BD47" s="622"/>
      <c r="BE47" s="622"/>
      <c r="BF47" s="622"/>
      <c r="BG47" s="622"/>
      <c r="BH47" s="622"/>
      <c r="BI47" s="622"/>
      <c r="BJ47" s="622"/>
      <c r="BK47" s="622"/>
      <c r="BL47" s="622"/>
      <c r="BM47" s="315"/>
    </row>
    <row r="48" spans="1:65" s="23" customFormat="1" ht="15" customHeight="1">
      <c r="A48"/>
      <c r="B48"/>
      <c r="C48" s="625"/>
      <c r="D48" s="372"/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335"/>
      <c r="P48" s="335"/>
      <c r="Q48" s="50"/>
      <c r="R48" s="618"/>
      <c r="S48" s="618"/>
      <c r="T48" s="618"/>
      <c r="U48" s="618"/>
      <c r="V48" s="618"/>
      <c r="W48" s="618"/>
      <c r="X48" s="618"/>
      <c r="Y48" s="618"/>
      <c r="Z48" s="618"/>
      <c r="AA48" s="618"/>
      <c r="AB48" s="618"/>
      <c r="AC48" s="618"/>
      <c r="AD48" s="618"/>
      <c r="AE48" s="618"/>
      <c r="AF48" s="618"/>
      <c r="AG48" s="29"/>
      <c r="AI48" s="33"/>
      <c r="AJ48" s="319"/>
      <c r="AK48" s="318"/>
      <c r="AL48" s="318"/>
      <c r="AM48" s="318"/>
      <c r="AN48" s="318"/>
      <c r="AO48" s="318"/>
      <c r="AP48" s="30"/>
      <c r="AQ48" s="30"/>
      <c r="AR48" s="30"/>
      <c r="AS48" s="30"/>
      <c r="AT48" s="30"/>
      <c r="AU48" s="30"/>
      <c r="AV48" s="30"/>
      <c r="AW48" s="30"/>
      <c r="AX48" s="622"/>
      <c r="AY48" s="622"/>
      <c r="AZ48" s="622"/>
      <c r="BA48" s="622"/>
      <c r="BB48" s="622"/>
      <c r="BC48" s="622"/>
      <c r="BD48" s="622"/>
      <c r="BE48" s="622"/>
      <c r="BF48" s="622"/>
      <c r="BG48" s="622"/>
      <c r="BH48" s="622"/>
      <c r="BI48" s="622"/>
      <c r="BJ48" s="622"/>
      <c r="BK48" s="622"/>
      <c r="BL48" s="622"/>
      <c r="BM48" s="315"/>
    </row>
    <row r="49" spans="1:66" s="23" customFormat="1" ht="15" customHeight="1">
      <c r="A49"/>
      <c r="B49"/>
      <c r="C49" s="625"/>
      <c r="D49" s="372"/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335"/>
      <c r="P49" s="335"/>
      <c r="Q49" s="50"/>
      <c r="R49" s="618"/>
      <c r="S49" s="618"/>
      <c r="T49" s="618"/>
      <c r="U49" s="618"/>
      <c r="V49" s="618"/>
      <c r="W49" s="618"/>
      <c r="X49" s="618"/>
      <c r="Y49" s="618"/>
      <c r="Z49" s="618"/>
      <c r="AA49" s="618"/>
      <c r="AB49" s="618"/>
      <c r="AC49" s="618"/>
      <c r="AD49" s="618"/>
      <c r="AE49" s="618"/>
      <c r="AF49" s="618"/>
      <c r="AG49" s="29"/>
      <c r="AI49" s="33"/>
      <c r="AJ49" s="319"/>
      <c r="AK49" s="318"/>
      <c r="AL49" s="318"/>
      <c r="AM49" s="318"/>
      <c r="AN49" s="318"/>
      <c r="AO49" s="318"/>
      <c r="AP49" s="30"/>
      <c r="AQ49" s="30"/>
      <c r="AR49" s="30"/>
      <c r="AS49" s="30"/>
      <c r="AT49" s="30"/>
      <c r="AU49" s="30"/>
      <c r="AV49" s="30"/>
      <c r="AW49" s="30"/>
      <c r="AX49" s="622"/>
      <c r="AY49" s="622"/>
      <c r="AZ49" s="622"/>
      <c r="BA49" s="622"/>
      <c r="BB49" s="622"/>
      <c r="BC49" s="622"/>
      <c r="BD49" s="622"/>
      <c r="BE49" s="622"/>
      <c r="BF49" s="622"/>
      <c r="BG49" s="622"/>
      <c r="BH49" s="622"/>
      <c r="BI49" s="622"/>
      <c r="BJ49" s="622"/>
      <c r="BK49" s="622"/>
      <c r="BL49" s="622"/>
      <c r="BM49" s="315"/>
    </row>
    <row r="50" spans="1:66" s="23" customFormat="1" ht="15" customHeight="1">
      <c r="A50"/>
      <c r="B50"/>
      <c r="C50" s="625"/>
      <c r="D50" s="372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335"/>
      <c r="P50" s="335"/>
      <c r="Q50" s="50"/>
      <c r="R50" s="618"/>
      <c r="S50" s="618"/>
      <c r="T50" s="618"/>
      <c r="U50" s="618"/>
      <c r="V50" s="618"/>
      <c r="W50" s="618"/>
      <c r="X50" s="618"/>
      <c r="Y50" s="618"/>
      <c r="Z50" s="618"/>
      <c r="AA50" s="618"/>
      <c r="AB50" s="618"/>
      <c r="AC50" s="618"/>
      <c r="AD50" s="618"/>
      <c r="AE50" s="618"/>
      <c r="AF50" s="618"/>
      <c r="AG50" s="29"/>
      <c r="AI50" s="33"/>
      <c r="AJ50" s="319"/>
      <c r="AK50" s="318"/>
      <c r="AL50" s="318"/>
      <c r="AM50" s="318"/>
      <c r="AN50" s="318"/>
      <c r="AO50" s="318"/>
      <c r="AP50" s="30"/>
      <c r="AQ50" s="30"/>
      <c r="AR50" s="30"/>
      <c r="AS50" s="30"/>
      <c r="AT50" s="30"/>
      <c r="AU50" s="30"/>
      <c r="AV50" s="30"/>
      <c r="AW50" s="30"/>
      <c r="AX50" s="622"/>
      <c r="AY50" s="622"/>
      <c r="AZ50" s="622"/>
      <c r="BA50" s="622"/>
      <c r="BB50" s="622"/>
      <c r="BC50" s="622"/>
      <c r="BD50" s="622"/>
      <c r="BE50" s="622"/>
      <c r="BF50" s="622"/>
      <c r="BG50" s="622"/>
      <c r="BH50" s="622"/>
      <c r="BI50" s="622"/>
      <c r="BJ50" s="622"/>
      <c r="BK50" s="622"/>
      <c r="BL50" s="622"/>
      <c r="BM50" s="315"/>
    </row>
    <row r="51" spans="1:66" s="23" customFormat="1" ht="15" customHeight="1">
      <c r="A51"/>
      <c r="B51"/>
      <c r="C51" s="625"/>
      <c r="D51" s="372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335"/>
      <c r="P51" s="335"/>
      <c r="Q51" s="50"/>
      <c r="R51" s="618"/>
      <c r="S51" s="618"/>
      <c r="T51" s="618"/>
      <c r="U51" s="618"/>
      <c r="V51" s="618"/>
      <c r="W51" s="618"/>
      <c r="X51" s="618"/>
      <c r="Y51" s="618"/>
      <c r="Z51" s="618"/>
      <c r="AA51" s="618"/>
      <c r="AB51" s="618"/>
      <c r="AC51" s="618"/>
      <c r="AD51" s="618"/>
      <c r="AE51" s="618"/>
      <c r="AF51" s="618"/>
      <c r="AG51" s="29"/>
      <c r="AI51" s="33"/>
      <c r="AJ51" s="319"/>
      <c r="AK51" s="318"/>
      <c r="AL51" s="318"/>
      <c r="AM51" s="318"/>
      <c r="AN51" s="318"/>
      <c r="AO51" s="318"/>
      <c r="AP51" s="30"/>
      <c r="AQ51" s="30"/>
      <c r="AR51" s="30"/>
      <c r="AS51" s="30"/>
      <c r="AT51" s="30"/>
      <c r="AU51" s="30"/>
      <c r="AV51" s="30"/>
      <c r="AW51" s="30"/>
      <c r="AX51" s="622"/>
      <c r="AY51" s="622"/>
      <c r="AZ51" s="622"/>
      <c r="BA51" s="622"/>
      <c r="BB51" s="622"/>
      <c r="BC51" s="622"/>
      <c r="BD51" s="622"/>
      <c r="BE51" s="622"/>
      <c r="BF51" s="622"/>
      <c r="BG51" s="622"/>
      <c r="BH51" s="622"/>
      <c r="BI51" s="622"/>
      <c r="BJ51" s="622"/>
      <c r="BK51" s="622"/>
      <c r="BL51" s="622"/>
      <c r="BM51" s="315"/>
    </row>
    <row r="52" spans="1:66" s="23" customFormat="1" ht="15" customHeight="1">
      <c r="A52"/>
      <c r="B52"/>
      <c r="C52" s="625"/>
      <c r="D52" s="372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335"/>
      <c r="P52" s="335"/>
      <c r="Q52" s="50"/>
      <c r="R52" s="618"/>
      <c r="S52" s="618"/>
      <c r="T52" s="618"/>
      <c r="U52" s="618"/>
      <c r="V52" s="618"/>
      <c r="W52" s="618"/>
      <c r="X52" s="618"/>
      <c r="Y52" s="618"/>
      <c r="Z52" s="618"/>
      <c r="AA52" s="618"/>
      <c r="AB52" s="618"/>
      <c r="AC52" s="618"/>
      <c r="AD52" s="618"/>
      <c r="AE52" s="618"/>
      <c r="AF52" s="618"/>
      <c r="AG52" s="29"/>
      <c r="AI52" s="33"/>
      <c r="AJ52" s="319"/>
      <c r="AK52" s="318"/>
      <c r="AL52" s="318"/>
      <c r="AM52" s="318"/>
      <c r="AN52" s="318"/>
      <c r="AO52" s="318"/>
      <c r="AP52" s="30"/>
      <c r="AQ52" s="30"/>
      <c r="AR52" s="30"/>
      <c r="AS52" s="30"/>
      <c r="AT52" s="30"/>
      <c r="AU52" s="30"/>
      <c r="AV52" s="30"/>
      <c r="AW52" s="30"/>
      <c r="AX52" s="622"/>
      <c r="AY52" s="622"/>
      <c r="AZ52" s="622"/>
      <c r="BA52" s="622"/>
      <c r="BB52" s="622"/>
      <c r="BC52" s="622"/>
      <c r="BD52" s="622"/>
      <c r="BE52" s="622"/>
      <c r="BF52" s="622"/>
      <c r="BG52" s="622"/>
      <c r="BH52" s="622"/>
      <c r="BI52" s="622"/>
      <c r="BJ52" s="622"/>
      <c r="BK52" s="622"/>
      <c r="BL52" s="622"/>
      <c r="BM52" s="315"/>
    </row>
    <row r="53" spans="1:66" s="23" customFormat="1" ht="15" customHeight="1">
      <c r="A53"/>
      <c r="B53"/>
      <c r="C53" s="625"/>
      <c r="D53" s="372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335"/>
      <c r="P53" s="335"/>
      <c r="Q53" s="50"/>
      <c r="R53" s="618"/>
      <c r="S53" s="618"/>
      <c r="T53" s="618"/>
      <c r="U53" s="618"/>
      <c r="V53" s="618"/>
      <c r="W53" s="618"/>
      <c r="X53" s="618"/>
      <c r="Y53" s="618"/>
      <c r="Z53" s="618"/>
      <c r="AA53" s="618"/>
      <c r="AB53" s="618"/>
      <c r="AC53" s="618"/>
      <c r="AD53" s="618"/>
      <c r="AE53" s="618"/>
      <c r="AF53" s="618"/>
      <c r="AG53" s="29"/>
      <c r="AI53" s="33"/>
      <c r="AJ53" s="319"/>
      <c r="AK53" s="318"/>
      <c r="AL53" s="318"/>
      <c r="AM53" s="318"/>
      <c r="AN53" s="318"/>
      <c r="AO53" s="318"/>
      <c r="AP53" s="30"/>
      <c r="AQ53" s="30"/>
      <c r="AR53" s="30"/>
      <c r="AS53" s="30"/>
      <c r="AT53" s="30"/>
      <c r="AU53" s="30"/>
      <c r="AV53" s="30"/>
      <c r="AW53" s="30"/>
      <c r="AX53" s="622"/>
      <c r="AY53" s="622"/>
      <c r="AZ53" s="622"/>
      <c r="BA53" s="622"/>
      <c r="BB53" s="622"/>
      <c r="BC53" s="622"/>
      <c r="BD53" s="622"/>
      <c r="BE53" s="622"/>
      <c r="BF53" s="622"/>
      <c r="BG53" s="622"/>
      <c r="BH53" s="622"/>
      <c r="BI53" s="622"/>
      <c r="BJ53" s="622"/>
      <c r="BK53" s="622"/>
      <c r="BL53" s="622"/>
      <c r="BM53" s="315"/>
    </row>
    <row r="54" spans="1:66" s="23" customFormat="1" ht="15" customHeight="1">
      <c r="A54"/>
      <c r="B54"/>
      <c r="C54" s="625"/>
      <c r="D54" s="372"/>
      <c r="E54" s="50"/>
      <c r="F54" s="50"/>
      <c r="G54" s="50"/>
      <c r="H54" s="50"/>
      <c r="I54" s="50"/>
      <c r="J54" s="50"/>
      <c r="K54" s="50"/>
      <c r="L54" s="50"/>
      <c r="M54" s="50"/>
      <c r="N54" s="50"/>
      <c r="O54" s="335"/>
      <c r="P54" s="335"/>
      <c r="Q54" s="50"/>
      <c r="R54" s="618"/>
      <c r="S54" s="618"/>
      <c r="T54" s="618"/>
      <c r="U54" s="618"/>
      <c r="V54" s="618"/>
      <c r="W54" s="618"/>
      <c r="X54" s="618"/>
      <c r="Y54" s="618"/>
      <c r="Z54" s="618"/>
      <c r="AA54" s="618"/>
      <c r="AB54" s="618"/>
      <c r="AC54" s="618"/>
      <c r="AD54" s="618"/>
      <c r="AE54" s="618"/>
      <c r="AF54" s="618"/>
      <c r="AG54" s="29"/>
      <c r="AI54" s="33"/>
      <c r="AJ54" s="319"/>
      <c r="AK54" s="318"/>
      <c r="AL54" s="318"/>
      <c r="AM54" s="318"/>
      <c r="AN54" s="318"/>
      <c r="AO54" s="318"/>
      <c r="AP54" s="30"/>
      <c r="AQ54" s="30"/>
      <c r="AR54" s="30"/>
      <c r="AS54" s="30"/>
      <c r="AT54" s="30"/>
      <c r="AU54" s="30"/>
      <c r="AV54" s="30"/>
      <c r="AW54" s="30"/>
      <c r="AX54" s="622"/>
      <c r="AY54" s="622"/>
      <c r="AZ54" s="622"/>
      <c r="BA54" s="622"/>
      <c r="BB54" s="622"/>
      <c r="BC54" s="622"/>
      <c r="BD54" s="622"/>
      <c r="BE54" s="622"/>
      <c r="BF54" s="622"/>
      <c r="BG54" s="622"/>
      <c r="BH54" s="622"/>
      <c r="BI54" s="622"/>
      <c r="BJ54" s="622"/>
      <c r="BK54" s="622"/>
      <c r="BL54" s="622"/>
      <c r="BM54" s="315"/>
    </row>
    <row r="55" spans="1:66" s="23" customFormat="1" ht="15" customHeight="1">
      <c r="A55"/>
      <c r="B55"/>
      <c r="C55" s="625"/>
      <c r="D55" s="372"/>
      <c r="E55" s="50"/>
      <c r="F55" s="50"/>
      <c r="G55" s="50"/>
      <c r="H55" s="50"/>
      <c r="I55" s="50"/>
      <c r="J55" s="50"/>
      <c r="K55" s="50"/>
      <c r="L55" s="50"/>
      <c r="M55" s="50"/>
      <c r="N55" s="50"/>
      <c r="O55" s="335"/>
      <c r="P55" s="335"/>
      <c r="Q55" s="50"/>
      <c r="R55" s="618"/>
      <c r="S55" s="618"/>
      <c r="T55" s="618"/>
      <c r="U55" s="618"/>
      <c r="V55" s="618"/>
      <c r="W55" s="618"/>
      <c r="X55" s="618"/>
      <c r="Y55" s="618"/>
      <c r="Z55" s="618"/>
      <c r="AA55" s="618"/>
      <c r="AB55" s="618"/>
      <c r="AC55" s="618"/>
      <c r="AD55" s="618"/>
      <c r="AE55" s="618"/>
      <c r="AF55" s="618"/>
      <c r="AG55" s="29"/>
      <c r="AI55" s="33"/>
      <c r="AJ55" s="319"/>
      <c r="AK55" s="318"/>
      <c r="AL55" s="318"/>
      <c r="AM55" s="318"/>
      <c r="AN55" s="318"/>
      <c r="AO55" s="318"/>
      <c r="AP55" s="30"/>
      <c r="AQ55" s="30"/>
      <c r="AR55" s="30"/>
      <c r="AS55" s="30"/>
      <c r="AT55" s="30"/>
      <c r="AU55" s="30"/>
      <c r="AV55" s="30"/>
      <c r="AW55" s="30"/>
      <c r="AX55" s="622"/>
      <c r="AY55" s="622"/>
      <c r="AZ55" s="622"/>
      <c r="BA55" s="622"/>
      <c r="BB55" s="622"/>
      <c r="BC55" s="622"/>
      <c r="BD55" s="622"/>
      <c r="BE55" s="622"/>
      <c r="BF55" s="622"/>
      <c r="BG55" s="622"/>
      <c r="BH55" s="622"/>
      <c r="BI55" s="622"/>
      <c r="BJ55" s="622"/>
      <c r="BK55" s="622"/>
      <c r="BL55" s="622"/>
      <c r="BM55" s="315"/>
    </row>
    <row r="56" spans="1:66" s="23" customFormat="1" ht="15" customHeight="1" thickBot="1">
      <c r="A56"/>
      <c r="B56"/>
      <c r="C56" s="626"/>
      <c r="D56" s="373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336"/>
      <c r="P56" s="336"/>
      <c r="Q56" s="49"/>
      <c r="R56" s="619"/>
      <c r="S56" s="619"/>
      <c r="T56" s="619"/>
      <c r="U56" s="619"/>
      <c r="V56" s="619"/>
      <c r="W56" s="619"/>
      <c r="X56" s="619"/>
      <c r="Y56" s="619"/>
      <c r="Z56" s="619"/>
      <c r="AA56" s="619"/>
      <c r="AB56" s="619"/>
      <c r="AC56" s="619"/>
      <c r="AD56" s="619"/>
      <c r="AE56" s="619"/>
      <c r="AF56" s="619"/>
      <c r="AG56" s="24"/>
      <c r="AI56" s="27"/>
      <c r="AJ56" s="357"/>
      <c r="AK56" s="358"/>
      <c r="AL56" s="358"/>
      <c r="AM56" s="358"/>
      <c r="AN56" s="358"/>
      <c r="AO56" s="358"/>
      <c r="AP56" s="25"/>
      <c r="AQ56" s="25"/>
      <c r="AR56" s="25"/>
      <c r="AS56" s="25"/>
      <c r="AT56" s="25"/>
      <c r="AU56" s="25"/>
      <c r="AV56" s="25"/>
      <c r="AW56" s="25"/>
      <c r="AX56" s="623"/>
      <c r="AY56" s="623"/>
      <c r="AZ56" s="623"/>
      <c r="BA56" s="623"/>
      <c r="BB56" s="623"/>
      <c r="BC56" s="623"/>
      <c r="BD56" s="623"/>
      <c r="BE56" s="623"/>
      <c r="BF56" s="623"/>
      <c r="BG56" s="623"/>
      <c r="BH56" s="623"/>
      <c r="BI56" s="623"/>
      <c r="BJ56" s="623"/>
      <c r="BK56" s="623"/>
      <c r="BL56" s="623"/>
      <c r="BM56" s="359"/>
    </row>
    <row r="57" spans="1:66" s="23" customFormat="1" ht="15" customHeight="1">
      <c r="A57"/>
      <c r="B57"/>
      <c r="C57" s="47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I57" s="47"/>
    </row>
    <row r="58" spans="1:66" s="23" customFormat="1" ht="15" customHeight="1">
      <c r="A58"/>
      <c r="B58"/>
      <c r="C58" s="47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I58" s="47"/>
    </row>
    <row r="59" spans="1:66" s="23" customFormat="1" ht="15" customHeight="1">
      <c r="A59"/>
      <c r="B59"/>
      <c r="C59" s="5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I59" s="47"/>
    </row>
    <row r="60" spans="1:66" s="23" customFormat="1" ht="13.5">
      <c r="A60"/>
      <c r="B60"/>
      <c r="C60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I60" s="47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</row>
    <row r="61" spans="1:66" s="23" customFormat="1" ht="15" customHeight="1">
      <c r="A61"/>
      <c r="B61"/>
      <c r="C61" s="47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I61" s="47"/>
    </row>
    <row r="62" spans="1:66" s="23" customFormat="1" ht="15" customHeight="1" thickBot="1">
      <c r="A62"/>
      <c r="B62"/>
      <c r="C62" s="46" t="s">
        <v>149</v>
      </c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I62" s="46" t="s">
        <v>148</v>
      </c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 s="45"/>
    </row>
    <row r="63" spans="1:66" s="23" customFormat="1" ht="27.4" thickBot="1">
      <c r="A63"/>
      <c r="B63"/>
      <c r="C63" s="44" t="s">
        <v>147</v>
      </c>
      <c r="D63" s="43" t="s">
        <v>337</v>
      </c>
      <c r="E63" s="42" t="s">
        <v>338</v>
      </c>
      <c r="F63" s="42" t="s">
        <v>361</v>
      </c>
      <c r="G63" s="42" t="s">
        <v>333</v>
      </c>
      <c r="H63" s="42" t="s">
        <v>334</v>
      </c>
      <c r="I63" s="42" t="s">
        <v>356</v>
      </c>
      <c r="J63" s="42" t="s">
        <v>357</v>
      </c>
      <c r="K63" s="42" t="s">
        <v>425</v>
      </c>
      <c r="L63" s="42" t="s">
        <v>355</v>
      </c>
      <c r="M63" s="42" t="s">
        <v>358</v>
      </c>
      <c r="N63" s="42" t="s">
        <v>48</v>
      </c>
      <c r="O63" s="42" t="s">
        <v>360</v>
      </c>
      <c r="P63" s="42" t="s">
        <v>459</v>
      </c>
      <c r="Q63" s="42">
        <v>0</v>
      </c>
      <c r="R63" s="498">
        <v>0</v>
      </c>
      <c r="S63" s="498">
        <v>0</v>
      </c>
      <c r="T63" s="498">
        <v>0</v>
      </c>
      <c r="U63" s="498">
        <v>0</v>
      </c>
      <c r="V63" s="498">
        <v>0</v>
      </c>
      <c r="W63" s="498">
        <v>0</v>
      </c>
      <c r="X63" s="498">
        <v>0</v>
      </c>
      <c r="Y63" s="498">
        <v>0</v>
      </c>
      <c r="Z63" s="498">
        <v>0</v>
      </c>
      <c r="AA63" s="498">
        <v>0</v>
      </c>
      <c r="AB63" s="498">
        <v>0</v>
      </c>
      <c r="AC63" s="498">
        <v>0</v>
      </c>
      <c r="AD63" s="498">
        <v>0</v>
      </c>
      <c r="AE63" s="498">
        <v>0</v>
      </c>
      <c r="AF63" s="498">
        <v>0</v>
      </c>
      <c r="AG63" s="41">
        <v>0</v>
      </c>
      <c r="AI63" s="44" t="s">
        <v>147</v>
      </c>
      <c r="AJ63" s="54" t="s">
        <v>337</v>
      </c>
      <c r="AK63" s="53" t="s">
        <v>338</v>
      </c>
      <c r="AL63" s="53" t="s">
        <v>361</v>
      </c>
      <c r="AM63" s="53" t="s">
        <v>333</v>
      </c>
      <c r="AN63" s="53" t="s">
        <v>334</v>
      </c>
      <c r="AO63" s="42" t="s">
        <v>356</v>
      </c>
      <c r="AP63" s="42" t="s">
        <v>357</v>
      </c>
      <c r="AQ63" s="53" t="s">
        <v>354</v>
      </c>
      <c r="AR63" s="42" t="s">
        <v>355</v>
      </c>
      <c r="AS63" s="42" t="s">
        <v>358</v>
      </c>
      <c r="AT63" s="53" t="s">
        <v>48</v>
      </c>
      <c r="AU63" s="42" t="s">
        <v>360</v>
      </c>
      <c r="AV63" s="42" t="s">
        <v>459</v>
      </c>
      <c r="AW63" s="42">
        <v>0</v>
      </c>
      <c r="AX63" s="498">
        <v>0</v>
      </c>
      <c r="AY63" s="498">
        <v>0</v>
      </c>
      <c r="AZ63" s="498">
        <v>0</v>
      </c>
      <c r="BA63" s="498">
        <v>0</v>
      </c>
      <c r="BB63" s="498">
        <v>0</v>
      </c>
      <c r="BC63" s="498">
        <v>0</v>
      </c>
      <c r="BD63" s="498">
        <v>0</v>
      </c>
      <c r="BE63" s="498">
        <v>0</v>
      </c>
      <c r="BF63" s="498">
        <v>0</v>
      </c>
      <c r="BG63" s="498">
        <v>0</v>
      </c>
      <c r="BH63" s="498">
        <v>0</v>
      </c>
      <c r="BI63" s="498">
        <v>0</v>
      </c>
      <c r="BJ63" s="498">
        <v>0</v>
      </c>
      <c r="BK63" s="498">
        <v>0</v>
      </c>
      <c r="BL63" s="498">
        <v>0</v>
      </c>
      <c r="BM63" s="52">
        <v>0</v>
      </c>
    </row>
    <row r="64" spans="1:66" s="23" customFormat="1" ht="15" customHeight="1">
      <c r="A64"/>
      <c r="B64"/>
      <c r="C64" s="638" t="s">
        <v>352</v>
      </c>
      <c r="D64" s="640">
        <v>26.008461270491829</v>
      </c>
      <c r="E64" s="641">
        <v>24.245784842212583</v>
      </c>
      <c r="F64" s="641">
        <v>25.504514120029864</v>
      </c>
      <c r="G64" s="641">
        <v>24.739199405717621</v>
      </c>
      <c r="H64" s="641">
        <v>26.570258687971545</v>
      </c>
      <c r="I64" s="641">
        <v>18.78689032734982</v>
      </c>
      <c r="J64" s="641">
        <v>26.743417584227437</v>
      </c>
      <c r="K64" s="642">
        <v>0</v>
      </c>
      <c r="L64" s="642">
        <v>0</v>
      </c>
      <c r="M64" s="642">
        <v>0</v>
      </c>
      <c r="N64" s="784">
        <v>19.604098998639603</v>
      </c>
      <c r="O64" s="643">
        <v>0</v>
      </c>
      <c r="P64" s="643">
        <v>0</v>
      </c>
      <c r="Q64" s="642"/>
      <c r="R64" s="644"/>
      <c r="S64" s="644"/>
      <c r="T64" s="644"/>
      <c r="U64" s="644"/>
      <c r="V64" s="644"/>
      <c r="W64" s="644"/>
      <c r="X64" s="644"/>
      <c r="Y64" s="644"/>
      <c r="Z64" s="644"/>
      <c r="AA64" s="644"/>
      <c r="AB64" s="644"/>
      <c r="AC64" s="644"/>
      <c r="AD64" s="644"/>
      <c r="AE64" s="644"/>
      <c r="AF64" s="644"/>
      <c r="AG64" s="645"/>
      <c r="AH64" s="17"/>
      <c r="AI64" s="632" t="s">
        <v>352</v>
      </c>
      <c r="AJ64" s="660">
        <v>1</v>
      </c>
      <c r="AK64" s="661">
        <v>1</v>
      </c>
      <c r="AL64" s="661">
        <v>1</v>
      </c>
      <c r="AM64" s="661">
        <v>1</v>
      </c>
      <c r="AN64" s="661">
        <v>1</v>
      </c>
      <c r="AO64" s="661">
        <v>1</v>
      </c>
      <c r="AP64" s="661">
        <v>1</v>
      </c>
      <c r="AQ64" s="657"/>
      <c r="AR64" s="657"/>
      <c r="AS64" s="657"/>
      <c r="AT64" s="630">
        <v>1</v>
      </c>
      <c r="AU64" s="631"/>
      <c r="AV64" s="631"/>
      <c r="AW64" s="657"/>
      <c r="AX64" s="658"/>
      <c r="AY64" s="658"/>
      <c r="AZ64" s="658"/>
      <c r="BA64" s="658"/>
      <c r="BB64" s="658"/>
      <c r="BC64" s="658"/>
      <c r="BD64" s="658"/>
      <c r="BE64" s="658"/>
      <c r="BF64" s="658"/>
      <c r="BG64" s="658"/>
      <c r="BH64" s="658"/>
      <c r="BI64" s="658"/>
      <c r="BJ64" s="658"/>
      <c r="BK64" s="658"/>
      <c r="BL64" s="658"/>
      <c r="BM64" s="653"/>
    </row>
    <row r="65" spans="1:65" s="23" customFormat="1" ht="15" customHeight="1">
      <c r="A65"/>
      <c r="B65"/>
      <c r="C65" s="625" t="s">
        <v>116</v>
      </c>
      <c r="D65" s="474">
        <v>249.02515888033136</v>
      </c>
      <c r="E65" s="475">
        <v>206.02579847618682</v>
      </c>
      <c r="F65" s="475">
        <v>215.7140336392352</v>
      </c>
      <c r="G65" s="475">
        <v>237.86015852815635</v>
      </c>
      <c r="H65" s="475">
        <v>240.48605522083338</v>
      </c>
      <c r="I65" s="475">
        <v>156.3871091103988</v>
      </c>
      <c r="J65" s="475">
        <v>224.55854642737847</v>
      </c>
      <c r="K65" s="475">
        <v>176.51365152612453</v>
      </c>
      <c r="L65" s="475">
        <v>292.84056253993424</v>
      </c>
      <c r="M65" s="475">
        <v>354.11666188976193</v>
      </c>
      <c r="N65" s="489">
        <v>176.96997605528549</v>
      </c>
      <c r="O65" s="476">
        <v>0</v>
      </c>
      <c r="P65" s="476">
        <v>0</v>
      </c>
      <c r="Q65" s="477"/>
      <c r="R65" s="620"/>
      <c r="S65" s="620"/>
      <c r="T65" s="620"/>
      <c r="U65" s="620"/>
      <c r="V65" s="620"/>
      <c r="W65" s="620"/>
      <c r="X65" s="620"/>
      <c r="Y65" s="620"/>
      <c r="Z65" s="620"/>
      <c r="AA65" s="620"/>
      <c r="AB65" s="620"/>
      <c r="AC65" s="620"/>
      <c r="AD65" s="620"/>
      <c r="AE65" s="620"/>
      <c r="AF65" s="620"/>
      <c r="AG65" s="480"/>
      <c r="AH65" s="17"/>
      <c r="AI65" s="38" t="s">
        <v>116</v>
      </c>
      <c r="AJ65" s="35">
        <v>1</v>
      </c>
      <c r="AK65" s="36">
        <v>1</v>
      </c>
      <c r="AL65" s="36">
        <v>1</v>
      </c>
      <c r="AM65" s="36">
        <v>1</v>
      </c>
      <c r="AN65" s="36">
        <v>1</v>
      </c>
      <c r="AO65" s="36">
        <v>1</v>
      </c>
      <c r="AP65" s="36">
        <v>1</v>
      </c>
      <c r="AQ65" s="36">
        <v>1</v>
      </c>
      <c r="AR65" s="36">
        <v>1</v>
      </c>
      <c r="AS65" s="36">
        <v>1</v>
      </c>
      <c r="AT65" s="495">
        <v>1</v>
      </c>
      <c r="AU65" s="320"/>
      <c r="AV65" s="320"/>
      <c r="AW65" s="30"/>
      <c r="AX65" s="622"/>
      <c r="AY65" s="622"/>
      <c r="AZ65" s="622"/>
      <c r="BA65" s="622"/>
      <c r="BB65" s="622"/>
      <c r="BC65" s="622"/>
      <c r="BD65" s="622"/>
      <c r="BE65" s="622"/>
      <c r="BF65" s="622"/>
      <c r="BG65" s="622"/>
      <c r="BH65" s="622"/>
      <c r="BI65" s="622"/>
      <c r="BJ65" s="622"/>
      <c r="BK65" s="622"/>
      <c r="BL65" s="622"/>
      <c r="BM65" s="37"/>
    </row>
    <row r="66" spans="1:65" s="23" customFormat="1" ht="15" customHeight="1">
      <c r="A66"/>
      <c r="B66"/>
      <c r="C66" s="625" t="s">
        <v>109</v>
      </c>
      <c r="D66" s="474">
        <v>29.940636320945604</v>
      </c>
      <c r="E66" s="475">
        <v>25.060084888142164</v>
      </c>
      <c r="F66" s="475">
        <v>26.217035383355618</v>
      </c>
      <c r="G66" s="475">
        <v>29.660691767452512</v>
      </c>
      <c r="H66" s="475">
        <v>25.013438968728039</v>
      </c>
      <c r="I66" s="475">
        <v>16.285463809070023</v>
      </c>
      <c r="J66" s="475">
        <v>26.21335455052057</v>
      </c>
      <c r="K66" s="475">
        <v>15.334415842050699</v>
      </c>
      <c r="L66" s="475">
        <v>25.64728130964949</v>
      </c>
      <c r="M66" s="475">
        <v>30.918975663748132</v>
      </c>
      <c r="N66" s="489">
        <v>28</v>
      </c>
      <c r="O66" s="476">
        <v>0</v>
      </c>
      <c r="P66" s="476">
        <v>0</v>
      </c>
      <c r="Q66" s="477"/>
      <c r="R66" s="620"/>
      <c r="S66" s="620"/>
      <c r="T66" s="620"/>
      <c r="U66" s="620"/>
      <c r="V66" s="620"/>
      <c r="W66" s="620"/>
      <c r="X66" s="620"/>
      <c r="Y66" s="620"/>
      <c r="Z66" s="620"/>
      <c r="AA66" s="620"/>
      <c r="AB66" s="620"/>
      <c r="AC66" s="620"/>
      <c r="AD66" s="620"/>
      <c r="AE66" s="620"/>
      <c r="AF66" s="620"/>
      <c r="AG66" s="480"/>
      <c r="AH66" s="17"/>
      <c r="AI66" s="38" t="s">
        <v>109</v>
      </c>
      <c r="AJ66" s="35">
        <v>1</v>
      </c>
      <c r="AK66" s="36">
        <v>1</v>
      </c>
      <c r="AL66" s="36">
        <v>1</v>
      </c>
      <c r="AM66" s="36">
        <v>1</v>
      </c>
      <c r="AN66" s="36">
        <v>1</v>
      </c>
      <c r="AO66" s="36">
        <v>1</v>
      </c>
      <c r="AP66" s="36">
        <v>1</v>
      </c>
      <c r="AQ66" s="36">
        <v>1</v>
      </c>
      <c r="AR66" s="36">
        <v>1</v>
      </c>
      <c r="AS66" s="36">
        <v>1</v>
      </c>
      <c r="AT66" s="495">
        <v>1</v>
      </c>
      <c r="AU66" s="320"/>
      <c r="AV66" s="320"/>
      <c r="AW66" s="30"/>
      <c r="AX66" s="622"/>
      <c r="AY66" s="622"/>
      <c r="AZ66" s="622"/>
      <c r="BA66" s="622"/>
      <c r="BB66" s="622"/>
      <c r="BC66" s="622"/>
      <c r="BD66" s="622"/>
      <c r="BE66" s="622"/>
      <c r="BF66" s="622"/>
      <c r="BG66" s="622"/>
      <c r="BH66" s="622"/>
      <c r="BI66" s="622"/>
      <c r="BJ66" s="622"/>
      <c r="BK66" s="622"/>
      <c r="BL66" s="622"/>
      <c r="BM66" s="37"/>
    </row>
    <row r="67" spans="1:65" s="23" customFormat="1" ht="15" customHeight="1">
      <c r="A67"/>
      <c r="B67"/>
      <c r="C67" s="625" t="s">
        <v>350</v>
      </c>
      <c r="D67" s="474">
        <v>10.309439176553351</v>
      </c>
      <c r="E67" s="475">
        <v>8.2559200475969217</v>
      </c>
      <c r="F67" s="475">
        <v>11.991072294743272</v>
      </c>
      <c r="G67" s="475">
        <v>9.8672420358785526</v>
      </c>
      <c r="H67" s="475">
        <v>10.15132363620674</v>
      </c>
      <c r="I67" s="475">
        <v>7.9745031635386354</v>
      </c>
      <c r="J67" s="475">
        <v>9.1539677100726315</v>
      </c>
      <c r="K67" s="477">
        <v>0</v>
      </c>
      <c r="L67" s="477">
        <v>0</v>
      </c>
      <c r="M67" s="477">
        <v>0</v>
      </c>
      <c r="N67" s="489">
        <v>11.315001136740813</v>
      </c>
      <c r="O67" s="476">
        <v>0</v>
      </c>
      <c r="P67" s="476">
        <v>0</v>
      </c>
      <c r="Q67" s="477"/>
      <c r="R67" s="620"/>
      <c r="S67" s="620"/>
      <c r="T67" s="620"/>
      <c r="U67" s="620"/>
      <c r="V67" s="620"/>
      <c r="W67" s="620"/>
      <c r="X67" s="620"/>
      <c r="Y67" s="620"/>
      <c r="Z67" s="620"/>
      <c r="AA67" s="620"/>
      <c r="AB67" s="620"/>
      <c r="AC67" s="620"/>
      <c r="AD67" s="620"/>
      <c r="AE67" s="620"/>
      <c r="AF67" s="620"/>
      <c r="AG67" s="480"/>
      <c r="AH67" s="17"/>
      <c r="AI67" s="38" t="s">
        <v>350</v>
      </c>
      <c r="AJ67" s="35">
        <v>1</v>
      </c>
      <c r="AK67" s="36">
        <v>1</v>
      </c>
      <c r="AL67" s="36">
        <v>1</v>
      </c>
      <c r="AM67" s="36">
        <v>1</v>
      </c>
      <c r="AN67" s="36">
        <v>1</v>
      </c>
      <c r="AO67" s="36">
        <v>1</v>
      </c>
      <c r="AP67" s="36">
        <v>1</v>
      </c>
      <c r="AQ67" s="30"/>
      <c r="AR67" s="30"/>
      <c r="AS67" s="30"/>
      <c r="AT67" s="495">
        <v>1</v>
      </c>
      <c r="AU67" s="320"/>
      <c r="AV67" s="320"/>
      <c r="AW67" s="30"/>
      <c r="AX67" s="622"/>
      <c r="AY67" s="622"/>
      <c r="AZ67" s="622"/>
      <c r="BA67" s="622"/>
      <c r="BB67" s="622"/>
      <c r="BC67" s="622"/>
      <c r="BD67" s="622"/>
      <c r="BE67" s="622"/>
      <c r="BF67" s="622"/>
      <c r="BG67" s="622"/>
      <c r="BH67" s="622"/>
      <c r="BI67" s="622"/>
      <c r="BJ67" s="622"/>
      <c r="BK67" s="622"/>
      <c r="BL67" s="622"/>
      <c r="BM67" s="37"/>
    </row>
    <row r="68" spans="1:65" s="23" customFormat="1" ht="15" customHeight="1">
      <c r="A68"/>
      <c r="B68"/>
      <c r="C68" s="625" t="s">
        <v>99</v>
      </c>
      <c r="D68" s="474">
        <v>1.9652590566687664</v>
      </c>
      <c r="E68" s="475">
        <v>1.9400900253167912</v>
      </c>
      <c r="F68" s="475">
        <v>2.1431854039393019</v>
      </c>
      <c r="G68" s="475">
        <v>2.0783217777494114</v>
      </c>
      <c r="H68" s="475">
        <v>4.3773384275521181</v>
      </c>
      <c r="I68" s="475">
        <v>0.93836696831229949</v>
      </c>
      <c r="J68" s="475">
        <v>4.3455556698662834</v>
      </c>
      <c r="K68" s="475">
        <v>1.4168957773089723</v>
      </c>
      <c r="L68" s="475">
        <v>1.4054062032125449</v>
      </c>
      <c r="M68" s="475">
        <v>1.6880028310866575</v>
      </c>
      <c r="N68" s="489">
        <v>1.4071175998651706</v>
      </c>
      <c r="O68" s="476">
        <v>0</v>
      </c>
      <c r="P68" s="475">
        <v>7.1936840009022243</v>
      </c>
      <c r="Q68" s="477"/>
      <c r="R68" s="620"/>
      <c r="S68" s="620"/>
      <c r="T68" s="620"/>
      <c r="U68" s="620"/>
      <c r="V68" s="620"/>
      <c r="W68" s="620"/>
      <c r="X68" s="620"/>
      <c r="Y68" s="620"/>
      <c r="Z68" s="620"/>
      <c r="AA68" s="620"/>
      <c r="AB68" s="620"/>
      <c r="AC68" s="620"/>
      <c r="AD68" s="620"/>
      <c r="AE68" s="620"/>
      <c r="AF68" s="620"/>
      <c r="AG68" s="480"/>
      <c r="AH68" s="17"/>
      <c r="AI68" s="33" t="s">
        <v>99</v>
      </c>
      <c r="AJ68" s="35">
        <v>1</v>
      </c>
      <c r="AK68" s="36">
        <v>1</v>
      </c>
      <c r="AL68" s="36">
        <v>1</v>
      </c>
      <c r="AM68" s="36">
        <v>1</v>
      </c>
      <c r="AN68" s="36">
        <v>1</v>
      </c>
      <c r="AO68" s="36">
        <v>1</v>
      </c>
      <c r="AP68" s="36">
        <v>1</v>
      </c>
      <c r="AQ68" s="36">
        <v>1</v>
      </c>
      <c r="AR68" s="36">
        <v>1</v>
      </c>
      <c r="AS68" s="36">
        <v>1</v>
      </c>
      <c r="AT68" s="495">
        <v>1</v>
      </c>
      <c r="AU68" s="320"/>
      <c r="AV68" s="34">
        <v>1</v>
      </c>
      <c r="AW68" s="30"/>
      <c r="AX68" s="622"/>
      <c r="AY68" s="622"/>
      <c r="AZ68" s="622"/>
      <c r="BA68" s="622"/>
      <c r="BB68" s="622"/>
      <c r="BC68" s="622"/>
      <c r="BD68" s="622"/>
      <c r="BE68" s="622"/>
      <c r="BF68" s="622"/>
      <c r="BG68" s="622"/>
      <c r="BH68" s="622"/>
      <c r="BI68" s="622"/>
      <c r="BJ68" s="622"/>
      <c r="BK68" s="622"/>
      <c r="BL68" s="622"/>
      <c r="BM68" s="37"/>
    </row>
    <row r="69" spans="1:65" s="23" customFormat="1" ht="15" customHeight="1">
      <c r="A69"/>
      <c r="B69" s="28"/>
      <c r="C69" s="625" t="s">
        <v>96</v>
      </c>
      <c r="D69" s="474">
        <v>0.57134150853855314</v>
      </c>
      <c r="E69" s="475">
        <v>0.48417989409470535</v>
      </c>
      <c r="F69" s="475">
        <v>0.53225291165834065</v>
      </c>
      <c r="G69" s="475">
        <v>0.51700870769682916</v>
      </c>
      <c r="H69" s="475">
        <v>0.53181348183177912</v>
      </c>
      <c r="I69" s="475">
        <v>0.46993301520643155</v>
      </c>
      <c r="J69" s="475">
        <v>0.53135728446390251</v>
      </c>
      <c r="K69" s="475">
        <v>0.46881276189649473</v>
      </c>
      <c r="L69" s="475">
        <v>0.46936848489308025</v>
      </c>
      <c r="M69" s="475">
        <v>0.56593802309593244</v>
      </c>
      <c r="N69" s="489">
        <v>0.36238832205031729</v>
      </c>
      <c r="O69" s="476">
        <v>0</v>
      </c>
      <c r="P69" s="475">
        <v>0.79049704986406244</v>
      </c>
      <c r="Q69" s="477"/>
      <c r="R69" s="620"/>
      <c r="S69" s="620"/>
      <c r="T69" s="620"/>
      <c r="U69" s="620"/>
      <c r="V69" s="620"/>
      <c r="W69" s="620"/>
      <c r="X69" s="620"/>
      <c r="Y69" s="620"/>
      <c r="Z69" s="620"/>
      <c r="AA69" s="620"/>
      <c r="AB69" s="620"/>
      <c r="AC69" s="620"/>
      <c r="AD69" s="620"/>
      <c r="AE69" s="620"/>
      <c r="AF69" s="620"/>
      <c r="AG69" s="480"/>
      <c r="AH69" s="17"/>
      <c r="AI69" s="33" t="s">
        <v>96</v>
      </c>
      <c r="AJ69" s="35">
        <v>1</v>
      </c>
      <c r="AK69" s="36">
        <v>1</v>
      </c>
      <c r="AL69" s="36">
        <v>1</v>
      </c>
      <c r="AM69" s="36">
        <v>1</v>
      </c>
      <c r="AN69" s="36">
        <v>1</v>
      </c>
      <c r="AO69" s="36">
        <v>1</v>
      </c>
      <c r="AP69" s="36">
        <v>1</v>
      </c>
      <c r="AQ69" s="36">
        <v>1</v>
      </c>
      <c r="AR69" s="36">
        <v>1</v>
      </c>
      <c r="AS69" s="36">
        <v>1</v>
      </c>
      <c r="AT69" s="495">
        <v>1</v>
      </c>
      <c r="AU69" s="320"/>
      <c r="AV69" s="34">
        <v>1</v>
      </c>
      <c r="AW69" s="30"/>
      <c r="AX69" s="622"/>
      <c r="AY69" s="622"/>
      <c r="AZ69" s="622"/>
      <c r="BA69" s="622"/>
      <c r="BB69" s="622"/>
      <c r="BC69" s="622"/>
      <c r="BD69" s="622"/>
      <c r="BE69" s="622"/>
      <c r="BF69" s="622"/>
      <c r="BG69" s="622"/>
      <c r="BH69" s="622"/>
      <c r="BI69" s="622"/>
      <c r="BJ69" s="622"/>
      <c r="BK69" s="622"/>
      <c r="BL69" s="622"/>
      <c r="BM69" s="37"/>
    </row>
    <row r="70" spans="1:65" s="23" customFormat="1" ht="15" customHeight="1">
      <c r="A70"/>
      <c r="B70" s="28"/>
      <c r="C70" s="625" t="s">
        <v>94</v>
      </c>
      <c r="D70" s="479">
        <v>0</v>
      </c>
      <c r="E70" s="477">
        <v>0</v>
      </c>
      <c r="F70" s="477">
        <v>0</v>
      </c>
      <c r="G70" s="477">
        <v>0</v>
      </c>
      <c r="H70" s="477">
        <v>0</v>
      </c>
      <c r="I70" s="477">
        <v>0</v>
      </c>
      <c r="J70" s="477">
        <v>0</v>
      </c>
      <c r="K70" s="477">
        <v>0</v>
      </c>
      <c r="L70" s="477">
        <v>0</v>
      </c>
      <c r="M70" s="477">
        <v>0</v>
      </c>
      <c r="N70" s="491">
        <v>0</v>
      </c>
      <c r="O70" s="475">
        <v>56.817490370190328</v>
      </c>
      <c r="P70" s="475">
        <v>39.865403325129762</v>
      </c>
      <c r="Q70" s="477"/>
      <c r="R70" s="620"/>
      <c r="S70" s="620"/>
      <c r="T70" s="620"/>
      <c r="U70" s="620"/>
      <c r="V70" s="620"/>
      <c r="W70" s="620"/>
      <c r="X70" s="620"/>
      <c r="Y70" s="620"/>
      <c r="Z70" s="620"/>
      <c r="AA70" s="620"/>
      <c r="AB70" s="620"/>
      <c r="AC70" s="620"/>
      <c r="AD70" s="620"/>
      <c r="AE70" s="620"/>
      <c r="AF70" s="620"/>
      <c r="AG70" s="480"/>
      <c r="AH70" s="17"/>
      <c r="AI70" s="38" t="s">
        <v>94</v>
      </c>
      <c r="AJ70" s="31"/>
      <c r="AK70" s="30"/>
      <c r="AL70" s="30"/>
      <c r="AM70" s="30"/>
      <c r="AN70" s="30"/>
      <c r="AO70" s="30"/>
      <c r="AP70" s="30"/>
      <c r="AQ70" s="30"/>
      <c r="AR70" s="30"/>
      <c r="AS70" s="30"/>
      <c r="AT70" s="497"/>
      <c r="AU70" s="34">
        <v>1</v>
      </c>
      <c r="AV70" s="34">
        <v>1</v>
      </c>
      <c r="AW70" s="30"/>
      <c r="AX70" s="622"/>
      <c r="AY70" s="622"/>
      <c r="AZ70" s="622"/>
      <c r="BA70" s="622"/>
      <c r="BB70" s="622"/>
      <c r="BC70" s="622"/>
      <c r="BD70" s="622"/>
      <c r="BE70" s="622"/>
      <c r="BF70" s="622"/>
      <c r="BG70" s="622"/>
      <c r="BH70" s="622"/>
      <c r="BI70" s="622"/>
      <c r="BJ70" s="622"/>
      <c r="BK70" s="622"/>
      <c r="BL70" s="622"/>
      <c r="BM70" s="37"/>
    </row>
    <row r="71" spans="1:65" s="23" customFormat="1" ht="15" customHeight="1">
      <c r="A71"/>
      <c r="B71" s="28"/>
      <c r="C71" s="625" t="s">
        <v>92</v>
      </c>
      <c r="D71" s="479">
        <v>0</v>
      </c>
      <c r="E71" s="477">
        <v>0</v>
      </c>
      <c r="F71" s="477">
        <v>0</v>
      </c>
      <c r="G71" s="477">
        <v>0</v>
      </c>
      <c r="H71" s="477">
        <v>0</v>
      </c>
      <c r="I71" s="477">
        <v>0</v>
      </c>
      <c r="J71" s="477">
        <v>0</v>
      </c>
      <c r="K71" s="477">
        <v>0</v>
      </c>
      <c r="L71" s="477">
        <v>0</v>
      </c>
      <c r="M71" s="477">
        <v>0</v>
      </c>
      <c r="N71" s="491">
        <v>0</v>
      </c>
      <c r="O71" s="475">
        <v>57.257261307502958</v>
      </c>
      <c r="P71" s="475">
        <v>39.905256629918881</v>
      </c>
      <c r="Q71" s="477"/>
      <c r="R71" s="620"/>
      <c r="S71" s="620"/>
      <c r="T71" s="620"/>
      <c r="U71" s="620"/>
      <c r="V71" s="620"/>
      <c r="W71" s="620"/>
      <c r="X71" s="620"/>
      <c r="Y71" s="620"/>
      <c r="Z71" s="620"/>
      <c r="AA71" s="620"/>
      <c r="AB71" s="620"/>
      <c r="AC71" s="620"/>
      <c r="AD71" s="620"/>
      <c r="AE71" s="620"/>
      <c r="AF71" s="620"/>
      <c r="AG71" s="480"/>
      <c r="AH71" s="17"/>
      <c r="AI71" s="40" t="s">
        <v>92</v>
      </c>
      <c r="AJ71" s="31"/>
      <c r="AK71" s="30"/>
      <c r="AL71" s="30"/>
      <c r="AM71" s="30"/>
      <c r="AN71" s="30"/>
      <c r="AO71" s="30"/>
      <c r="AP71" s="30"/>
      <c r="AQ71" s="30"/>
      <c r="AR71" s="30"/>
      <c r="AS71" s="30"/>
      <c r="AT71" s="497"/>
      <c r="AU71" s="34">
        <v>1</v>
      </c>
      <c r="AV71" s="34">
        <v>1</v>
      </c>
      <c r="AW71" s="30"/>
      <c r="AX71" s="622"/>
      <c r="AY71" s="622"/>
      <c r="AZ71" s="622"/>
      <c r="BA71" s="622"/>
      <c r="BB71" s="622"/>
      <c r="BC71" s="622"/>
      <c r="BD71" s="622"/>
      <c r="BE71" s="622"/>
      <c r="BF71" s="622"/>
      <c r="BG71" s="622"/>
      <c r="BH71" s="622"/>
      <c r="BI71" s="622"/>
      <c r="BJ71" s="622"/>
      <c r="BK71" s="622"/>
      <c r="BL71" s="622"/>
      <c r="BM71" s="37"/>
    </row>
    <row r="72" spans="1:65" s="23" customFormat="1" ht="15" customHeight="1">
      <c r="A72"/>
      <c r="B72" s="28"/>
      <c r="C72" s="625" t="s">
        <v>89</v>
      </c>
      <c r="D72" s="479">
        <v>0</v>
      </c>
      <c r="E72" s="477">
        <v>0</v>
      </c>
      <c r="F72" s="477">
        <v>0</v>
      </c>
      <c r="G72" s="477">
        <v>0</v>
      </c>
      <c r="H72" s="477">
        <v>0</v>
      </c>
      <c r="I72" s="477">
        <v>0</v>
      </c>
      <c r="J72" s="477">
        <v>0</v>
      </c>
      <c r="K72" s="477">
        <v>0</v>
      </c>
      <c r="L72" s="477">
        <v>0</v>
      </c>
      <c r="M72" s="477">
        <v>0</v>
      </c>
      <c r="N72" s="491">
        <v>0</v>
      </c>
      <c r="O72" s="475">
        <v>56.920859579715192</v>
      </c>
      <c r="P72" s="475">
        <v>40.0280661211875</v>
      </c>
      <c r="Q72" s="477"/>
      <c r="R72" s="620"/>
      <c r="S72" s="620"/>
      <c r="T72" s="620"/>
      <c r="U72" s="620"/>
      <c r="V72" s="620"/>
      <c r="W72" s="620"/>
      <c r="X72" s="620"/>
      <c r="Y72" s="620"/>
      <c r="Z72" s="620"/>
      <c r="AA72" s="620"/>
      <c r="AB72" s="620"/>
      <c r="AC72" s="620"/>
      <c r="AD72" s="620"/>
      <c r="AE72" s="620"/>
      <c r="AF72" s="620"/>
      <c r="AG72" s="480"/>
      <c r="AH72" s="17"/>
      <c r="AI72" s="39" t="s">
        <v>89</v>
      </c>
      <c r="AJ72" s="31"/>
      <c r="AK72" s="30"/>
      <c r="AL72" s="30"/>
      <c r="AM72" s="30"/>
      <c r="AN72" s="30"/>
      <c r="AO72" s="30"/>
      <c r="AP72" s="30"/>
      <c r="AQ72" s="30"/>
      <c r="AR72" s="30"/>
      <c r="AS72" s="30"/>
      <c r="AT72" s="497"/>
      <c r="AU72" s="34">
        <v>1</v>
      </c>
      <c r="AV72" s="34">
        <v>1</v>
      </c>
      <c r="AW72" s="30"/>
      <c r="AX72" s="622"/>
      <c r="AY72" s="622"/>
      <c r="AZ72" s="622"/>
      <c r="BA72" s="622"/>
      <c r="BB72" s="622"/>
      <c r="BC72" s="622"/>
      <c r="BD72" s="622"/>
      <c r="BE72" s="622"/>
      <c r="BF72" s="622"/>
      <c r="BG72" s="622"/>
      <c r="BH72" s="622"/>
      <c r="BI72" s="622"/>
      <c r="BJ72" s="622"/>
      <c r="BK72" s="622"/>
      <c r="BL72" s="622"/>
      <c r="BM72" s="37"/>
    </row>
    <row r="73" spans="1:65" s="23" customFormat="1" ht="15" customHeight="1">
      <c r="A73"/>
      <c r="B73" s="28"/>
      <c r="C73" s="625" t="s">
        <v>87</v>
      </c>
      <c r="D73" s="474">
        <v>23.443738424297806</v>
      </c>
      <c r="E73" s="475">
        <v>22.362913466178519</v>
      </c>
      <c r="F73" s="475">
        <v>23.217199995178898</v>
      </c>
      <c r="G73" s="475">
        <v>23.762607682781884</v>
      </c>
      <c r="H73" s="475">
        <v>24.457460396373666</v>
      </c>
      <c r="I73" s="475">
        <v>16.836895592830004</v>
      </c>
      <c r="J73" s="475">
        <v>24.568519048615173</v>
      </c>
      <c r="K73" s="475">
        <v>14.354215326459331</v>
      </c>
      <c r="L73" s="475">
        <v>14.403468478620645</v>
      </c>
      <c r="M73" s="475">
        <v>17.533683357262657</v>
      </c>
      <c r="N73" s="489">
        <v>19.478763442116588</v>
      </c>
      <c r="O73" s="476">
        <v>0</v>
      </c>
      <c r="P73" s="475">
        <v>20.747528190911481</v>
      </c>
      <c r="Q73" s="477"/>
      <c r="R73" s="620"/>
      <c r="S73" s="620"/>
      <c r="T73" s="620"/>
      <c r="U73" s="620"/>
      <c r="V73" s="620"/>
      <c r="W73" s="620"/>
      <c r="X73" s="620"/>
      <c r="Y73" s="620"/>
      <c r="Z73" s="620"/>
      <c r="AA73" s="620"/>
      <c r="AB73" s="620"/>
      <c r="AC73" s="620"/>
      <c r="AD73" s="620"/>
      <c r="AE73" s="620"/>
      <c r="AF73" s="620"/>
      <c r="AG73" s="480"/>
      <c r="AH73" s="17"/>
      <c r="AI73" s="33" t="s">
        <v>87</v>
      </c>
      <c r="AJ73" s="35">
        <v>1</v>
      </c>
      <c r="AK73" s="36">
        <v>1</v>
      </c>
      <c r="AL73" s="36">
        <v>1</v>
      </c>
      <c r="AM73" s="36">
        <v>1</v>
      </c>
      <c r="AN73" s="36">
        <v>1</v>
      </c>
      <c r="AO73" s="36">
        <v>1</v>
      </c>
      <c r="AP73" s="36">
        <v>1</v>
      </c>
      <c r="AQ73" s="36">
        <v>1</v>
      </c>
      <c r="AR73" s="36">
        <v>1</v>
      </c>
      <c r="AS73" s="36">
        <v>1</v>
      </c>
      <c r="AT73" s="495">
        <v>1</v>
      </c>
      <c r="AU73" s="320"/>
      <c r="AV73" s="34">
        <v>1</v>
      </c>
      <c r="AW73" s="30"/>
      <c r="AX73" s="622"/>
      <c r="AY73" s="622"/>
      <c r="AZ73" s="622"/>
      <c r="BA73" s="622"/>
      <c r="BB73" s="622"/>
      <c r="BC73" s="622"/>
      <c r="BD73" s="622"/>
      <c r="BE73" s="622"/>
      <c r="BF73" s="622"/>
      <c r="BG73" s="622"/>
      <c r="BH73" s="622"/>
      <c r="BI73" s="622"/>
      <c r="BJ73" s="622"/>
      <c r="BK73" s="622"/>
      <c r="BL73" s="622"/>
      <c r="BM73" s="37"/>
    </row>
    <row r="74" spans="1:65" s="23" customFormat="1" ht="15" customHeight="1">
      <c r="A74"/>
      <c r="B74" s="28"/>
      <c r="C74" s="625" t="s">
        <v>83</v>
      </c>
      <c r="D74" s="474">
        <v>557.48411061494653</v>
      </c>
      <c r="E74" s="475">
        <v>373.43277651558617</v>
      </c>
      <c r="F74" s="475">
        <v>408.14017645683907</v>
      </c>
      <c r="G74" s="475">
        <v>475.60027433662736</v>
      </c>
      <c r="H74" s="475">
        <v>419.53983573407237</v>
      </c>
      <c r="I74" s="475">
        <v>214.78309705267276</v>
      </c>
      <c r="J74" s="475">
        <v>417.35842198387979</v>
      </c>
      <c r="K74" s="477">
        <v>0</v>
      </c>
      <c r="L74" s="475">
        <v>381.28992168624416</v>
      </c>
      <c r="M74" s="475">
        <v>460.50214744183512</v>
      </c>
      <c r="N74" s="489">
        <v>353.58135332239863</v>
      </c>
      <c r="O74" s="476">
        <v>0</v>
      </c>
      <c r="P74" s="476">
        <v>0</v>
      </c>
      <c r="Q74" s="477"/>
      <c r="R74" s="620"/>
      <c r="S74" s="620"/>
      <c r="T74" s="620"/>
      <c r="U74" s="620"/>
      <c r="V74" s="620"/>
      <c r="W74" s="620"/>
      <c r="X74" s="620"/>
      <c r="Y74" s="620"/>
      <c r="Z74" s="620"/>
      <c r="AA74" s="620"/>
      <c r="AB74" s="620"/>
      <c r="AC74" s="620"/>
      <c r="AD74" s="620"/>
      <c r="AE74" s="620"/>
      <c r="AF74" s="620"/>
      <c r="AG74" s="480"/>
      <c r="AH74" s="17"/>
      <c r="AI74" s="40" t="s">
        <v>83</v>
      </c>
      <c r="AJ74" s="35">
        <v>1</v>
      </c>
      <c r="AK74" s="36">
        <v>1</v>
      </c>
      <c r="AL74" s="36">
        <v>1</v>
      </c>
      <c r="AM74" s="36">
        <v>1</v>
      </c>
      <c r="AN74" s="36">
        <v>1</v>
      </c>
      <c r="AO74" s="36">
        <v>1</v>
      </c>
      <c r="AP74" s="36">
        <v>1</v>
      </c>
      <c r="AQ74" s="30"/>
      <c r="AR74" s="36">
        <v>1</v>
      </c>
      <c r="AS74" s="36">
        <v>1</v>
      </c>
      <c r="AT74" s="495">
        <v>1</v>
      </c>
      <c r="AU74" s="320"/>
      <c r="AV74" s="320"/>
      <c r="AW74" s="30"/>
      <c r="AX74" s="622"/>
      <c r="AY74" s="622"/>
      <c r="AZ74" s="622"/>
      <c r="BA74" s="622"/>
      <c r="BB74" s="622"/>
      <c r="BC74" s="622"/>
      <c r="BD74" s="622"/>
      <c r="BE74" s="622"/>
      <c r="BF74" s="622"/>
      <c r="BG74" s="622"/>
      <c r="BH74" s="622"/>
      <c r="BI74" s="622"/>
      <c r="BJ74" s="622"/>
      <c r="BK74" s="622"/>
      <c r="BL74" s="622"/>
      <c r="BM74" s="37"/>
    </row>
    <row r="75" spans="1:65" s="23" customFormat="1" ht="15" customHeight="1">
      <c r="A75"/>
      <c r="B75" s="28"/>
      <c r="C75" s="625" t="s">
        <v>77</v>
      </c>
      <c r="D75" s="474">
        <v>25.117660827376646</v>
      </c>
      <c r="E75" s="475">
        <v>36.14017559760412</v>
      </c>
      <c r="F75" s="475">
        <v>36.646085110190576</v>
      </c>
      <c r="G75" s="475">
        <v>38.27858986285063</v>
      </c>
      <c r="H75" s="475">
        <v>47.089472920929374</v>
      </c>
      <c r="I75" s="475">
        <v>19.884474661699141</v>
      </c>
      <c r="J75" s="475">
        <v>36.019627444303808</v>
      </c>
      <c r="K75" s="477">
        <v>0</v>
      </c>
      <c r="L75" s="475">
        <v>26.813917761618988</v>
      </c>
      <c r="M75" s="475">
        <v>30.957498329151456</v>
      </c>
      <c r="N75" s="489">
        <v>22.11549095769789</v>
      </c>
      <c r="O75" s="476">
        <v>0</v>
      </c>
      <c r="P75" s="476">
        <v>0</v>
      </c>
      <c r="Q75" s="477"/>
      <c r="R75" s="620"/>
      <c r="S75" s="620"/>
      <c r="T75" s="620"/>
      <c r="U75" s="620"/>
      <c r="V75" s="620"/>
      <c r="W75" s="620"/>
      <c r="X75" s="620"/>
      <c r="Y75" s="620"/>
      <c r="Z75" s="620"/>
      <c r="AA75" s="620"/>
      <c r="AB75" s="620"/>
      <c r="AC75" s="620"/>
      <c r="AD75" s="620"/>
      <c r="AE75" s="620"/>
      <c r="AF75" s="620"/>
      <c r="AG75" s="480"/>
      <c r="AH75" s="17"/>
      <c r="AI75" s="40" t="s">
        <v>77</v>
      </c>
      <c r="AJ75" s="35">
        <v>1</v>
      </c>
      <c r="AK75" s="36">
        <v>1</v>
      </c>
      <c r="AL75" s="36">
        <v>1</v>
      </c>
      <c r="AM75" s="36">
        <v>1</v>
      </c>
      <c r="AN75" s="36">
        <v>1</v>
      </c>
      <c r="AO75" s="36">
        <v>1</v>
      </c>
      <c r="AP75" s="36">
        <v>1</v>
      </c>
      <c r="AQ75" s="30"/>
      <c r="AR75" s="36">
        <v>1</v>
      </c>
      <c r="AS75" s="36">
        <v>1</v>
      </c>
      <c r="AT75" s="495">
        <v>1</v>
      </c>
      <c r="AU75" s="320"/>
      <c r="AV75" s="320"/>
      <c r="AW75" s="30"/>
      <c r="AX75" s="622"/>
      <c r="AY75" s="622"/>
      <c r="AZ75" s="622"/>
      <c r="BA75" s="622"/>
      <c r="BB75" s="622"/>
      <c r="BC75" s="622"/>
      <c r="BD75" s="622"/>
      <c r="BE75" s="622"/>
      <c r="BF75" s="622"/>
      <c r="BG75" s="622"/>
      <c r="BH75" s="622"/>
      <c r="BI75" s="622"/>
      <c r="BJ75" s="622"/>
      <c r="BK75" s="622"/>
      <c r="BL75" s="622"/>
      <c r="BM75" s="37"/>
    </row>
    <row r="76" spans="1:65" s="23" customFormat="1" ht="15" customHeight="1">
      <c r="A76"/>
      <c r="B76" s="28"/>
      <c r="C76" s="625" t="s">
        <v>349</v>
      </c>
      <c r="D76" s="474">
        <v>9.1296591750025549</v>
      </c>
      <c r="E76" s="475">
        <v>10.087387275100614</v>
      </c>
      <c r="F76" s="475">
        <v>9.5718713814046694</v>
      </c>
      <c r="G76" s="475">
        <v>9.3514061434272548</v>
      </c>
      <c r="H76" s="475">
        <v>9.6228001619433705</v>
      </c>
      <c r="I76" s="475">
        <v>8.4287567510026609</v>
      </c>
      <c r="J76" s="475">
        <v>10.95226411992321</v>
      </c>
      <c r="K76" s="477">
        <v>0</v>
      </c>
      <c r="L76" s="477">
        <v>0</v>
      </c>
      <c r="M76" s="477">
        <v>0</v>
      </c>
      <c r="N76" s="489">
        <v>9.4290148577545523</v>
      </c>
      <c r="O76" s="476">
        <v>0</v>
      </c>
      <c r="P76" s="476">
        <v>0</v>
      </c>
      <c r="Q76" s="477"/>
      <c r="R76" s="620"/>
      <c r="S76" s="620"/>
      <c r="T76" s="620"/>
      <c r="U76" s="620"/>
      <c r="V76" s="620"/>
      <c r="W76" s="620"/>
      <c r="X76" s="620"/>
      <c r="Y76" s="620"/>
      <c r="Z76" s="620"/>
      <c r="AA76" s="620"/>
      <c r="AB76" s="620"/>
      <c r="AC76" s="620"/>
      <c r="AD76" s="620"/>
      <c r="AE76" s="620"/>
      <c r="AF76" s="620"/>
      <c r="AG76" s="480"/>
      <c r="AH76" s="17"/>
      <c r="AI76" s="40" t="s">
        <v>349</v>
      </c>
      <c r="AJ76" s="35">
        <v>1</v>
      </c>
      <c r="AK76" s="36">
        <v>1</v>
      </c>
      <c r="AL76" s="36">
        <v>1</v>
      </c>
      <c r="AM76" s="36">
        <v>1</v>
      </c>
      <c r="AN76" s="36">
        <v>1</v>
      </c>
      <c r="AO76" s="36">
        <v>1</v>
      </c>
      <c r="AP76" s="36">
        <v>1</v>
      </c>
      <c r="AQ76" s="30"/>
      <c r="AR76" s="30"/>
      <c r="AS76" s="30"/>
      <c r="AT76" s="495">
        <v>1</v>
      </c>
      <c r="AU76" s="320"/>
      <c r="AV76" s="320"/>
      <c r="AW76" s="30"/>
      <c r="AX76" s="622"/>
      <c r="AY76" s="622"/>
      <c r="AZ76" s="622"/>
      <c r="BA76" s="622"/>
      <c r="BB76" s="622"/>
      <c r="BC76" s="622"/>
      <c r="BD76" s="622"/>
      <c r="BE76" s="622"/>
      <c r="BF76" s="622"/>
      <c r="BG76" s="622"/>
      <c r="BH76" s="622"/>
      <c r="BI76" s="622"/>
      <c r="BJ76" s="622"/>
      <c r="BK76" s="622"/>
      <c r="BL76" s="622"/>
      <c r="BM76" s="37"/>
    </row>
    <row r="77" spans="1:65" s="23" customFormat="1" ht="15" customHeight="1">
      <c r="A77"/>
      <c r="B77" s="28"/>
      <c r="C77" s="625" t="s">
        <v>76</v>
      </c>
      <c r="D77" s="474">
        <v>2.3612293415763497</v>
      </c>
      <c r="E77" s="475">
        <v>2.5542169431070292</v>
      </c>
      <c r="F77" s="475">
        <v>2.6753833990683797</v>
      </c>
      <c r="G77" s="475">
        <v>2.5739927289483644</v>
      </c>
      <c r="H77" s="475">
        <v>2.6652814517639341</v>
      </c>
      <c r="I77" s="475">
        <v>0.93668489314719794</v>
      </c>
      <c r="J77" s="475">
        <v>2.6749244828014942</v>
      </c>
      <c r="K77" s="475">
        <v>1.6993438361307354</v>
      </c>
      <c r="L77" s="475">
        <v>1.6853684972210332</v>
      </c>
      <c r="M77" s="475">
        <v>2.0399858106864106</v>
      </c>
      <c r="N77" s="491">
        <v>0</v>
      </c>
      <c r="O77" s="476">
        <v>0</v>
      </c>
      <c r="P77" s="476">
        <v>0</v>
      </c>
      <c r="Q77" s="477"/>
      <c r="R77" s="620"/>
      <c r="S77" s="620"/>
      <c r="T77" s="620"/>
      <c r="U77" s="620"/>
      <c r="V77" s="620"/>
      <c r="W77" s="620"/>
      <c r="X77" s="620"/>
      <c r="Y77" s="620"/>
      <c r="Z77" s="620"/>
      <c r="AA77" s="620"/>
      <c r="AB77" s="620"/>
      <c r="AC77" s="620"/>
      <c r="AD77" s="620"/>
      <c r="AE77" s="620"/>
      <c r="AF77" s="620"/>
      <c r="AG77" s="480"/>
      <c r="AH77" s="17"/>
      <c r="AI77" s="33" t="s">
        <v>76</v>
      </c>
      <c r="AJ77" s="35">
        <v>1</v>
      </c>
      <c r="AK77" s="36">
        <v>1</v>
      </c>
      <c r="AL77" s="36">
        <v>1</v>
      </c>
      <c r="AM77" s="36">
        <v>1</v>
      </c>
      <c r="AN77" s="36">
        <v>1</v>
      </c>
      <c r="AO77" s="36">
        <v>1</v>
      </c>
      <c r="AP77" s="36">
        <v>1</v>
      </c>
      <c r="AQ77" s="36">
        <v>1</v>
      </c>
      <c r="AR77" s="36">
        <v>1</v>
      </c>
      <c r="AS77" s="36">
        <v>1</v>
      </c>
      <c r="AT77" s="50"/>
      <c r="AU77" s="320"/>
      <c r="AV77" s="320"/>
      <c r="AW77" s="30"/>
      <c r="AX77" s="622"/>
      <c r="AY77" s="622"/>
      <c r="AZ77" s="622"/>
      <c r="BA77" s="622"/>
      <c r="BB77" s="622"/>
      <c r="BC77" s="622"/>
      <c r="BD77" s="622"/>
      <c r="BE77" s="622"/>
      <c r="BF77" s="622"/>
      <c r="BG77" s="622"/>
      <c r="BH77" s="622"/>
      <c r="BI77" s="622"/>
      <c r="BJ77" s="622"/>
      <c r="BK77" s="622"/>
      <c r="BL77" s="622"/>
      <c r="BM77" s="29"/>
    </row>
    <row r="78" spans="1:65" s="23" customFormat="1" ht="15" customHeight="1">
      <c r="A78"/>
      <c r="B78" s="28"/>
      <c r="C78" s="625" t="s">
        <v>315</v>
      </c>
      <c r="D78" s="646">
        <v>0</v>
      </c>
      <c r="E78" s="478">
        <v>0</v>
      </c>
      <c r="F78" s="478">
        <v>0</v>
      </c>
      <c r="G78" s="478">
        <v>0</v>
      </c>
      <c r="H78" s="478">
        <v>0</v>
      </c>
      <c r="I78" s="478">
        <v>0</v>
      </c>
      <c r="J78" s="478">
        <v>0</v>
      </c>
      <c r="K78" s="478">
        <v>0</v>
      </c>
      <c r="L78" s="478">
        <v>0</v>
      </c>
      <c r="M78" s="478">
        <v>0</v>
      </c>
      <c r="N78" s="490">
        <v>0</v>
      </c>
      <c r="O78" s="475">
        <v>0.8530591598334748</v>
      </c>
      <c r="P78" s="475">
        <v>0.81076685375593915</v>
      </c>
      <c r="Q78" s="477"/>
      <c r="R78" s="620"/>
      <c r="S78" s="620"/>
      <c r="T78" s="620"/>
      <c r="U78" s="620"/>
      <c r="V78" s="620"/>
      <c r="W78" s="620"/>
      <c r="X78" s="620"/>
      <c r="Y78" s="620"/>
      <c r="Z78" s="620"/>
      <c r="AA78" s="620"/>
      <c r="AB78" s="620"/>
      <c r="AC78" s="620"/>
      <c r="AD78" s="620"/>
      <c r="AE78" s="620"/>
      <c r="AF78" s="620"/>
      <c r="AG78" s="480"/>
      <c r="AH78" s="17"/>
      <c r="AI78" s="33" t="s">
        <v>315</v>
      </c>
      <c r="AJ78" s="319"/>
      <c r="AK78" s="318"/>
      <c r="AL78" s="318"/>
      <c r="AM78" s="318"/>
      <c r="AN78" s="318"/>
      <c r="AO78" s="318"/>
      <c r="AP78" s="318"/>
      <c r="AQ78" s="318"/>
      <c r="AR78" s="318"/>
      <c r="AS78" s="318"/>
      <c r="AT78" s="496"/>
      <c r="AU78" s="34">
        <v>1</v>
      </c>
      <c r="AV78" s="34">
        <v>1</v>
      </c>
      <c r="AW78" s="30"/>
      <c r="AX78" s="622"/>
      <c r="AY78" s="622"/>
      <c r="AZ78" s="622"/>
      <c r="BA78" s="622"/>
      <c r="BB78" s="622"/>
      <c r="BC78" s="622"/>
      <c r="BD78" s="622"/>
      <c r="BE78" s="622"/>
      <c r="BF78" s="622"/>
      <c r="BG78" s="622"/>
      <c r="BH78" s="622"/>
      <c r="BI78" s="622"/>
      <c r="BJ78" s="622"/>
      <c r="BK78" s="622"/>
      <c r="BL78" s="622"/>
      <c r="BM78" s="37"/>
    </row>
    <row r="79" spans="1:65" s="23" customFormat="1" ht="15" customHeight="1">
      <c r="A79"/>
      <c r="B79" s="28"/>
      <c r="C79" s="625" t="s">
        <v>316</v>
      </c>
      <c r="D79" s="646">
        <v>0</v>
      </c>
      <c r="E79" s="478">
        <v>0</v>
      </c>
      <c r="F79" s="478">
        <v>0</v>
      </c>
      <c r="G79" s="478">
        <v>0</v>
      </c>
      <c r="H79" s="478">
        <v>0</v>
      </c>
      <c r="I79" s="478">
        <v>0</v>
      </c>
      <c r="J79" s="478">
        <v>0</v>
      </c>
      <c r="K79" s="478">
        <v>0</v>
      </c>
      <c r="L79" s="478">
        <v>0</v>
      </c>
      <c r="M79" s="478">
        <v>0</v>
      </c>
      <c r="N79" s="490">
        <v>0</v>
      </c>
      <c r="O79" s="475">
        <v>0.85240389149052853</v>
      </c>
      <c r="P79" s="475">
        <v>0.8153462327371841</v>
      </c>
      <c r="Q79" s="477"/>
      <c r="R79" s="620"/>
      <c r="S79" s="620"/>
      <c r="T79" s="620"/>
      <c r="U79" s="620"/>
      <c r="V79" s="620"/>
      <c r="W79" s="620"/>
      <c r="X79" s="620"/>
      <c r="Y79" s="620"/>
      <c r="Z79" s="620"/>
      <c r="AA79" s="620"/>
      <c r="AB79" s="620"/>
      <c r="AC79" s="620"/>
      <c r="AD79" s="620"/>
      <c r="AE79" s="620"/>
      <c r="AF79" s="620"/>
      <c r="AG79" s="480"/>
      <c r="AH79" s="17"/>
      <c r="AI79" s="33" t="s">
        <v>316</v>
      </c>
      <c r="AJ79" s="319"/>
      <c r="AK79" s="318"/>
      <c r="AL79" s="318"/>
      <c r="AM79" s="318"/>
      <c r="AN79" s="318"/>
      <c r="AO79" s="318"/>
      <c r="AP79" s="318"/>
      <c r="AQ79" s="318"/>
      <c r="AR79" s="318"/>
      <c r="AS79" s="318"/>
      <c r="AT79" s="496"/>
      <c r="AU79" s="34">
        <v>1</v>
      </c>
      <c r="AV79" s="34">
        <v>1</v>
      </c>
      <c r="AW79" s="30"/>
      <c r="AX79" s="622"/>
      <c r="AY79" s="622"/>
      <c r="AZ79" s="622"/>
      <c r="BA79" s="622"/>
      <c r="BB79" s="622"/>
      <c r="BC79" s="622"/>
      <c r="BD79" s="622"/>
      <c r="BE79" s="622"/>
      <c r="BF79" s="622"/>
      <c r="BG79" s="622"/>
      <c r="BH79" s="622"/>
      <c r="BI79" s="622"/>
      <c r="BJ79" s="622"/>
      <c r="BK79" s="622"/>
      <c r="BL79" s="622"/>
      <c r="BM79" s="37"/>
    </row>
    <row r="80" spans="1:65" s="23" customFormat="1" ht="15" customHeight="1">
      <c r="A80"/>
      <c r="B80" s="28"/>
      <c r="C80" s="625" t="s">
        <v>317</v>
      </c>
      <c r="D80" s="646">
        <v>0</v>
      </c>
      <c r="E80" s="478">
        <v>0</v>
      </c>
      <c r="F80" s="478">
        <v>0</v>
      </c>
      <c r="G80" s="478">
        <v>0</v>
      </c>
      <c r="H80" s="478">
        <v>0</v>
      </c>
      <c r="I80" s="478">
        <v>0</v>
      </c>
      <c r="J80" s="478">
        <v>0</v>
      </c>
      <c r="K80" s="478">
        <v>0</v>
      </c>
      <c r="L80" s="478">
        <v>0</v>
      </c>
      <c r="M80" s="478">
        <v>0</v>
      </c>
      <c r="N80" s="490">
        <v>0</v>
      </c>
      <c r="O80" s="475">
        <v>0.85604591733183721</v>
      </c>
      <c r="P80" s="475">
        <v>0.81412507672920564</v>
      </c>
      <c r="Q80" s="477"/>
      <c r="R80" s="620"/>
      <c r="S80" s="620"/>
      <c r="T80" s="620"/>
      <c r="U80" s="620"/>
      <c r="V80" s="620"/>
      <c r="W80" s="620"/>
      <c r="X80" s="620"/>
      <c r="Y80" s="620"/>
      <c r="Z80" s="620"/>
      <c r="AA80" s="620"/>
      <c r="AB80" s="620"/>
      <c r="AC80" s="620"/>
      <c r="AD80" s="620"/>
      <c r="AE80" s="620"/>
      <c r="AF80" s="620"/>
      <c r="AG80" s="480"/>
      <c r="AH80" s="17"/>
      <c r="AI80" s="33" t="s">
        <v>317</v>
      </c>
      <c r="AJ80" s="319"/>
      <c r="AK80" s="318"/>
      <c r="AL80" s="318"/>
      <c r="AM80" s="318"/>
      <c r="AN80" s="318"/>
      <c r="AO80" s="318"/>
      <c r="AP80" s="318"/>
      <c r="AQ80" s="318"/>
      <c r="AR80" s="318"/>
      <c r="AS80" s="318"/>
      <c r="AT80" s="496"/>
      <c r="AU80" s="34">
        <v>1</v>
      </c>
      <c r="AV80" s="34">
        <v>1</v>
      </c>
      <c r="AW80" s="30"/>
      <c r="AX80" s="622"/>
      <c r="AY80" s="622"/>
      <c r="AZ80" s="622"/>
      <c r="BA80" s="622"/>
      <c r="BB80" s="622"/>
      <c r="BC80" s="622"/>
      <c r="BD80" s="622"/>
      <c r="BE80" s="622"/>
      <c r="BF80" s="622"/>
      <c r="BG80" s="622"/>
      <c r="BH80" s="622"/>
      <c r="BI80" s="622"/>
      <c r="BJ80" s="622"/>
      <c r="BK80" s="622"/>
      <c r="BL80" s="622"/>
      <c r="BM80" s="37"/>
    </row>
    <row r="81" spans="1:65" s="23" customFormat="1" ht="15" customHeight="1">
      <c r="A81"/>
      <c r="B81" s="28"/>
      <c r="C81" s="625" t="s">
        <v>74</v>
      </c>
      <c r="D81" s="474">
        <v>2.3569390750045072</v>
      </c>
      <c r="E81" s="475">
        <v>2.5380235533484568</v>
      </c>
      <c r="F81" s="475">
        <v>2.6658307159539421</v>
      </c>
      <c r="G81" s="475">
        <v>2.5730192150168039</v>
      </c>
      <c r="H81" s="475">
        <v>2.677378952788338</v>
      </c>
      <c r="I81" s="475">
        <v>1.0976315138438446</v>
      </c>
      <c r="J81" s="475">
        <v>2.6650628029780292</v>
      </c>
      <c r="K81" s="475">
        <v>1.6835789123424534</v>
      </c>
      <c r="L81" s="475">
        <v>2.1580128964154062</v>
      </c>
      <c r="M81" s="475">
        <v>2.6054656463640895</v>
      </c>
      <c r="N81" s="489">
        <v>2.5912815809294321</v>
      </c>
      <c r="O81" s="476">
        <v>0</v>
      </c>
      <c r="P81" s="476">
        <v>0</v>
      </c>
      <c r="Q81" s="477"/>
      <c r="R81" s="620"/>
      <c r="S81" s="620"/>
      <c r="T81" s="620"/>
      <c r="U81" s="620"/>
      <c r="V81" s="620"/>
      <c r="W81" s="620"/>
      <c r="X81" s="620"/>
      <c r="Y81" s="620"/>
      <c r="Z81" s="620"/>
      <c r="AA81" s="620"/>
      <c r="AB81" s="620"/>
      <c r="AC81" s="620"/>
      <c r="AD81" s="620"/>
      <c r="AE81" s="620"/>
      <c r="AF81" s="620"/>
      <c r="AG81" s="480"/>
      <c r="AH81" s="17"/>
      <c r="AI81" s="33" t="s">
        <v>74</v>
      </c>
      <c r="AJ81" s="35">
        <v>1</v>
      </c>
      <c r="AK81" s="36">
        <v>1</v>
      </c>
      <c r="AL81" s="36">
        <v>1</v>
      </c>
      <c r="AM81" s="36">
        <v>1</v>
      </c>
      <c r="AN81" s="36">
        <v>1</v>
      </c>
      <c r="AO81" s="36">
        <v>1</v>
      </c>
      <c r="AP81" s="36">
        <v>1</v>
      </c>
      <c r="AQ81" s="36">
        <v>1</v>
      </c>
      <c r="AR81" s="36">
        <v>1</v>
      </c>
      <c r="AS81" s="36">
        <v>1</v>
      </c>
      <c r="AT81" s="495">
        <v>1</v>
      </c>
      <c r="AU81" s="320"/>
      <c r="AV81" s="320"/>
      <c r="AW81" s="30"/>
      <c r="AX81" s="622"/>
      <c r="AY81" s="622"/>
      <c r="AZ81" s="622"/>
      <c r="BA81" s="622"/>
      <c r="BB81" s="622"/>
      <c r="BC81" s="622"/>
      <c r="BD81" s="622"/>
      <c r="BE81" s="622"/>
      <c r="BF81" s="622"/>
      <c r="BG81" s="622"/>
      <c r="BH81" s="622"/>
      <c r="BI81" s="622"/>
      <c r="BJ81" s="622"/>
      <c r="BK81" s="622"/>
      <c r="BL81" s="622"/>
      <c r="BM81" s="37"/>
    </row>
    <row r="82" spans="1:65" s="23" customFormat="1" ht="15" customHeight="1">
      <c r="A82"/>
      <c r="B82" s="28"/>
      <c r="C82" s="625" t="s">
        <v>314</v>
      </c>
      <c r="D82" s="479">
        <v>0</v>
      </c>
      <c r="E82" s="477">
        <v>0</v>
      </c>
      <c r="F82" s="477">
        <v>0</v>
      </c>
      <c r="G82" s="477">
        <v>0</v>
      </c>
      <c r="H82" s="477">
        <v>0</v>
      </c>
      <c r="I82" s="477">
        <v>0</v>
      </c>
      <c r="J82" s="477">
        <v>0</v>
      </c>
      <c r="K82" s="477">
        <v>0</v>
      </c>
      <c r="L82" s="477">
        <v>0</v>
      </c>
      <c r="M82" s="477">
        <v>0</v>
      </c>
      <c r="N82" s="491">
        <v>0</v>
      </c>
      <c r="O82" s="475">
        <v>0.42581782454183742</v>
      </c>
      <c r="P82" s="475">
        <v>0.40581121579757307</v>
      </c>
      <c r="Q82" s="477"/>
      <c r="R82" s="620"/>
      <c r="S82" s="620"/>
      <c r="T82" s="620"/>
      <c r="U82" s="620"/>
      <c r="V82" s="620"/>
      <c r="W82" s="620"/>
      <c r="X82" s="620"/>
      <c r="Y82" s="620"/>
      <c r="Z82" s="620"/>
      <c r="AA82" s="620"/>
      <c r="AB82" s="620"/>
      <c r="AC82" s="620"/>
      <c r="AD82" s="620"/>
      <c r="AE82" s="620"/>
      <c r="AF82" s="620"/>
      <c r="AG82" s="480"/>
      <c r="AH82" s="17"/>
      <c r="AI82" s="33" t="s">
        <v>314</v>
      </c>
      <c r="AJ82" s="319"/>
      <c r="AK82" s="318"/>
      <c r="AL82" s="318"/>
      <c r="AM82" s="318"/>
      <c r="AN82" s="318"/>
      <c r="AO82" s="318"/>
      <c r="AP82" s="318"/>
      <c r="AQ82" s="318"/>
      <c r="AR82" s="318"/>
      <c r="AS82" s="318"/>
      <c r="AT82" s="497"/>
      <c r="AU82" s="34">
        <v>1</v>
      </c>
      <c r="AV82" s="34">
        <v>1</v>
      </c>
      <c r="AW82" s="30"/>
      <c r="AX82" s="622"/>
      <c r="AY82" s="622"/>
      <c r="AZ82" s="622"/>
      <c r="BA82" s="622"/>
      <c r="BB82" s="622"/>
      <c r="BC82" s="622"/>
      <c r="BD82" s="622"/>
      <c r="BE82" s="622"/>
      <c r="BF82" s="622"/>
      <c r="BG82" s="622"/>
      <c r="BH82" s="622"/>
      <c r="BI82" s="622"/>
      <c r="BJ82" s="622"/>
      <c r="BK82" s="622"/>
      <c r="BL82" s="622"/>
      <c r="BM82" s="37"/>
    </row>
    <row r="83" spans="1:65" s="23" customFormat="1" ht="15" customHeight="1">
      <c r="A83"/>
      <c r="B83" s="28"/>
      <c r="C83" s="625" t="s">
        <v>312</v>
      </c>
      <c r="D83" s="479">
        <v>0</v>
      </c>
      <c r="E83" s="477">
        <v>0</v>
      </c>
      <c r="F83" s="477">
        <v>0</v>
      </c>
      <c r="G83" s="477">
        <v>0</v>
      </c>
      <c r="H83" s="477">
        <v>0</v>
      </c>
      <c r="I83" s="477">
        <v>0</v>
      </c>
      <c r="J83" s="477">
        <v>0</v>
      </c>
      <c r="K83" s="477">
        <v>0</v>
      </c>
      <c r="L83" s="477">
        <v>0</v>
      </c>
      <c r="M83" s="477">
        <v>0</v>
      </c>
      <c r="N83" s="491">
        <v>0</v>
      </c>
      <c r="O83" s="475">
        <v>0.42867467510323753</v>
      </c>
      <c r="P83" s="475">
        <v>0.40679815930760876</v>
      </c>
      <c r="Q83" s="477"/>
      <c r="R83" s="620"/>
      <c r="S83" s="620"/>
      <c r="T83" s="620"/>
      <c r="U83" s="620"/>
      <c r="V83" s="620"/>
      <c r="W83" s="620"/>
      <c r="X83" s="620"/>
      <c r="Y83" s="620"/>
      <c r="Z83" s="620"/>
      <c r="AA83" s="620"/>
      <c r="AB83" s="620"/>
      <c r="AC83" s="620"/>
      <c r="AD83" s="620"/>
      <c r="AE83" s="620"/>
      <c r="AF83" s="620"/>
      <c r="AG83" s="480"/>
      <c r="AH83" s="17"/>
      <c r="AI83" s="33" t="s">
        <v>312</v>
      </c>
      <c r="AJ83" s="319"/>
      <c r="AK83" s="318"/>
      <c r="AL83" s="318"/>
      <c r="AM83" s="318"/>
      <c r="AN83" s="318"/>
      <c r="AO83" s="318"/>
      <c r="AP83" s="318"/>
      <c r="AQ83" s="318"/>
      <c r="AR83" s="318"/>
      <c r="AS83" s="318"/>
      <c r="AT83" s="497"/>
      <c r="AU83" s="34">
        <v>1</v>
      </c>
      <c r="AV83" s="34">
        <v>1</v>
      </c>
      <c r="AW83" s="30"/>
      <c r="AX83" s="622"/>
      <c r="AY83" s="622"/>
      <c r="AZ83" s="622"/>
      <c r="BA83" s="622"/>
      <c r="BB83" s="622"/>
      <c r="BC83" s="622"/>
      <c r="BD83" s="622"/>
      <c r="BE83" s="622"/>
      <c r="BF83" s="622"/>
      <c r="BG83" s="622"/>
      <c r="BH83" s="622"/>
      <c r="BI83" s="622"/>
      <c r="BJ83" s="622"/>
      <c r="BK83" s="622"/>
      <c r="BL83" s="622"/>
      <c r="BM83" s="37"/>
    </row>
    <row r="84" spans="1:65" s="23" customFormat="1" ht="15" customHeight="1">
      <c r="A84"/>
      <c r="B84" s="28"/>
      <c r="C84" s="625" t="s">
        <v>313</v>
      </c>
      <c r="D84" s="479">
        <v>0</v>
      </c>
      <c r="E84" s="477">
        <v>0</v>
      </c>
      <c r="F84" s="477">
        <v>0</v>
      </c>
      <c r="G84" s="477">
        <v>0</v>
      </c>
      <c r="H84" s="477">
        <v>0</v>
      </c>
      <c r="I84" s="477">
        <v>0</v>
      </c>
      <c r="J84" s="477">
        <v>0</v>
      </c>
      <c r="K84" s="477">
        <v>0</v>
      </c>
      <c r="L84" s="477">
        <v>0</v>
      </c>
      <c r="M84" s="477">
        <v>0</v>
      </c>
      <c r="N84" s="491">
        <v>0</v>
      </c>
      <c r="O84" s="475">
        <v>0.42836473593449198</v>
      </c>
      <c r="P84" s="475">
        <v>0.40517780086064781</v>
      </c>
      <c r="Q84" s="477"/>
      <c r="R84" s="620"/>
      <c r="S84" s="620"/>
      <c r="T84" s="620"/>
      <c r="U84" s="620"/>
      <c r="V84" s="620"/>
      <c r="W84" s="620"/>
      <c r="X84" s="620"/>
      <c r="Y84" s="620"/>
      <c r="Z84" s="620"/>
      <c r="AA84" s="620"/>
      <c r="AB84" s="620"/>
      <c r="AC84" s="620"/>
      <c r="AD84" s="620"/>
      <c r="AE84" s="620"/>
      <c r="AF84" s="620"/>
      <c r="AG84" s="480"/>
      <c r="AH84" s="17"/>
      <c r="AI84" s="33" t="s">
        <v>313</v>
      </c>
      <c r="AJ84" s="319"/>
      <c r="AK84" s="318"/>
      <c r="AL84" s="318"/>
      <c r="AM84" s="318"/>
      <c r="AN84" s="318"/>
      <c r="AO84" s="318"/>
      <c r="AP84" s="318"/>
      <c r="AQ84" s="318"/>
      <c r="AR84" s="318"/>
      <c r="AS84" s="318"/>
      <c r="AT84" s="497"/>
      <c r="AU84" s="34">
        <v>1</v>
      </c>
      <c r="AV84" s="34">
        <v>1</v>
      </c>
      <c r="AW84" s="30"/>
      <c r="AX84" s="622"/>
      <c r="AY84" s="622"/>
      <c r="AZ84" s="622"/>
      <c r="BA84" s="622"/>
      <c r="BB84" s="622"/>
      <c r="BC84" s="622"/>
      <c r="BD84" s="622"/>
      <c r="BE84" s="622"/>
      <c r="BF84" s="622"/>
      <c r="BG84" s="622"/>
      <c r="BH84" s="622"/>
      <c r="BI84" s="622"/>
      <c r="BJ84" s="622"/>
      <c r="BK84" s="622"/>
      <c r="BL84" s="622"/>
      <c r="BM84" s="37"/>
    </row>
    <row r="85" spans="1:65" s="23" customFormat="1" ht="15" customHeight="1">
      <c r="A85"/>
      <c r="B85" s="28"/>
      <c r="C85" s="625" t="s">
        <v>71</v>
      </c>
      <c r="D85" s="479">
        <v>0</v>
      </c>
      <c r="E85" s="477">
        <v>0</v>
      </c>
      <c r="F85" s="477">
        <v>0</v>
      </c>
      <c r="G85" s="475">
        <v>12.164686962196777</v>
      </c>
      <c r="H85" s="475">
        <v>12.623849191396502</v>
      </c>
      <c r="I85" s="477">
        <v>0</v>
      </c>
      <c r="J85" s="475">
        <v>12.566517827200418</v>
      </c>
      <c r="K85" s="475">
        <v>16.029388199044963</v>
      </c>
      <c r="L85" s="475">
        <v>17.81189957514508</v>
      </c>
      <c r="M85" s="475">
        <v>21.407634997218764</v>
      </c>
      <c r="N85" s="489">
        <v>22.785436518125163</v>
      </c>
      <c r="O85" s="476">
        <v>0</v>
      </c>
      <c r="P85" s="476">
        <v>0</v>
      </c>
      <c r="Q85" s="477"/>
      <c r="R85" s="620"/>
      <c r="S85" s="620"/>
      <c r="T85" s="620"/>
      <c r="U85" s="620"/>
      <c r="V85" s="620"/>
      <c r="W85" s="620"/>
      <c r="X85" s="620"/>
      <c r="Y85" s="620"/>
      <c r="Z85" s="620"/>
      <c r="AA85" s="620"/>
      <c r="AB85" s="620"/>
      <c r="AC85" s="620"/>
      <c r="AD85" s="620"/>
      <c r="AE85" s="620"/>
      <c r="AF85" s="620"/>
      <c r="AG85" s="480"/>
      <c r="AH85" s="17"/>
      <c r="AI85" s="33" t="s">
        <v>71</v>
      </c>
      <c r="AJ85" s="35">
        <v>1</v>
      </c>
      <c r="AK85" s="30"/>
      <c r="AL85" s="36">
        <v>1</v>
      </c>
      <c r="AM85" s="36">
        <v>1</v>
      </c>
      <c r="AN85" s="321">
        <v>1</v>
      </c>
      <c r="AO85" s="36">
        <v>1</v>
      </c>
      <c r="AP85" s="36">
        <v>1</v>
      </c>
      <c r="AQ85" s="321">
        <v>1</v>
      </c>
      <c r="AR85" s="321">
        <v>1</v>
      </c>
      <c r="AS85" s="321">
        <v>1</v>
      </c>
      <c r="AT85" s="495">
        <v>1</v>
      </c>
      <c r="AU85" s="320"/>
      <c r="AV85" s="320"/>
      <c r="AW85" s="30"/>
      <c r="AX85" s="622"/>
      <c r="AY85" s="622"/>
      <c r="AZ85" s="622"/>
      <c r="BA85" s="622"/>
      <c r="BB85" s="622"/>
      <c r="BC85" s="622"/>
      <c r="BD85" s="622"/>
      <c r="BE85" s="622"/>
      <c r="BF85" s="622"/>
      <c r="BG85" s="622"/>
      <c r="BH85" s="622"/>
      <c r="BI85" s="622"/>
      <c r="BJ85" s="622"/>
      <c r="BK85" s="622"/>
      <c r="BL85" s="622"/>
      <c r="BM85" s="37"/>
    </row>
    <row r="86" spans="1:65" s="23" customFormat="1" ht="15" customHeight="1">
      <c r="A86"/>
      <c r="B86" s="28"/>
      <c r="C86" s="625" t="s">
        <v>351</v>
      </c>
      <c r="D86" s="474">
        <v>236.51532018903131</v>
      </c>
      <c r="E86" s="475">
        <v>239.10290565824607</v>
      </c>
      <c r="F86" s="475">
        <v>221.49056036684274</v>
      </c>
      <c r="G86" s="475">
        <v>269.97254113020631</v>
      </c>
      <c r="H86" s="475">
        <v>277.58812301937456</v>
      </c>
      <c r="I86" s="475">
        <v>215.98756843680724</v>
      </c>
      <c r="J86" s="475">
        <v>250.07142307432446</v>
      </c>
      <c r="K86" s="475">
        <v>228.56723224149221</v>
      </c>
      <c r="L86" s="475">
        <v>237.13479005200659</v>
      </c>
      <c r="M86" s="475">
        <v>283.99997571260383</v>
      </c>
      <c r="N86" s="489">
        <v>254.12281171662065</v>
      </c>
      <c r="O86" s="476">
        <v>0</v>
      </c>
      <c r="P86" s="476">
        <v>0</v>
      </c>
      <c r="Q86" s="477"/>
      <c r="R86" s="620"/>
      <c r="S86" s="620"/>
      <c r="T86" s="620"/>
      <c r="U86" s="620"/>
      <c r="V86" s="620"/>
      <c r="W86" s="620"/>
      <c r="X86" s="620"/>
      <c r="Y86" s="620"/>
      <c r="Z86" s="620"/>
      <c r="AA86" s="620"/>
      <c r="AB86" s="620"/>
      <c r="AC86" s="620"/>
      <c r="AD86" s="620"/>
      <c r="AE86" s="620"/>
      <c r="AF86" s="620"/>
      <c r="AG86" s="480"/>
      <c r="AH86" s="17"/>
      <c r="AI86" s="33" t="s">
        <v>351</v>
      </c>
      <c r="AJ86" s="35">
        <v>1</v>
      </c>
      <c r="AK86" s="36">
        <v>1</v>
      </c>
      <c r="AL86" s="36">
        <v>1</v>
      </c>
      <c r="AM86" s="36">
        <v>1</v>
      </c>
      <c r="AN86" s="36">
        <v>1</v>
      </c>
      <c r="AO86" s="36">
        <v>1</v>
      </c>
      <c r="AP86" s="36">
        <v>1</v>
      </c>
      <c r="AQ86" s="36">
        <v>1</v>
      </c>
      <c r="AR86" s="36">
        <v>1</v>
      </c>
      <c r="AS86" s="36">
        <v>1</v>
      </c>
      <c r="AT86" s="495">
        <v>1</v>
      </c>
      <c r="AU86" s="320"/>
      <c r="AV86" s="320"/>
      <c r="AW86" s="30"/>
      <c r="AX86" s="622"/>
      <c r="AY86" s="622"/>
      <c r="AZ86" s="622"/>
      <c r="BA86" s="622"/>
      <c r="BB86" s="622"/>
      <c r="BC86" s="622"/>
      <c r="BD86" s="622"/>
      <c r="BE86" s="622"/>
      <c r="BF86" s="622"/>
      <c r="BG86" s="622"/>
      <c r="BH86" s="622"/>
      <c r="BI86" s="622"/>
      <c r="BJ86" s="622"/>
      <c r="BK86" s="622"/>
      <c r="BL86" s="622"/>
      <c r="BM86" s="37"/>
    </row>
    <row r="87" spans="1:65" s="23" customFormat="1" ht="15" customHeight="1">
      <c r="A87"/>
      <c r="B87" s="28"/>
      <c r="C87" s="625" t="s">
        <v>67</v>
      </c>
      <c r="D87" s="474">
        <v>270.32146029355931</v>
      </c>
      <c r="E87" s="475">
        <v>234.06523696248755</v>
      </c>
      <c r="F87" s="475">
        <v>240.04239373482687</v>
      </c>
      <c r="G87" s="475">
        <v>230.82175658526867</v>
      </c>
      <c r="H87" s="475">
        <v>223.23270239354719</v>
      </c>
      <c r="I87" s="475">
        <v>171.76701400101908</v>
      </c>
      <c r="J87" s="475">
        <v>223.7556602530118</v>
      </c>
      <c r="K87" s="475">
        <v>226.4474726561622</v>
      </c>
      <c r="L87" s="475">
        <v>246.18990436193843</v>
      </c>
      <c r="M87" s="475">
        <v>293.88009752885898</v>
      </c>
      <c r="N87" s="491">
        <v>0</v>
      </c>
      <c r="O87" s="476">
        <v>0</v>
      </c>
      <c r="P87" s="476">
        <v>0</v>
      </c>
      <c r="Q87" s="477"/>
      <c r="R87" s="620"/>
      <c r="S87" s="620"/>
      <c r="T87" s="620"/>
      <c r="U87" s="620"/>
      <c r="V87" s="620"/>
      <c r="W87" s="620"/>
      <c r="X87" s="620"/>
      <c r="Y87" s="620"/>
      <c r="Z87" s="620"/>
      <c r="AA87" s="620"/>
      <c r="AB87" s="620"/>
      <c r="AC87" s="620"/>
      <c r="AD87" s="620"/>
      <c r="AE87" s="620"/>
      <c r="AF87" s="620"/>
      <c r="AG87" s="480"/>
      <c r="AH87" s="17"/>
      <c r="AI87" s="39" t="s">
        <v>67</v>
      </c>
      <c r="AJ87" s="35">
        <v>1</v>
      </c>
      <c r="AK87" s="36">
        <v>1</v>
      </c>
      <c r="AL87" s="36">
        <v>1</v>
      </c>
      <c r="AM87" s="36">
        <v>1</v>
      </c>
      <c r="AN87" s="36">
        <v>1</v>
      </c>
      <c r="AO87" s="36">
        <v>1</v>
      </c>
      <c r="AP87" s="36">
        <v>1</v>
      </c>
      <c r="AQ87" s="36">
        <v>1</v>
      </c>
      <c r="AR87" s="36">
        <v>1</v>
      </c>
      <c r="AS87" s="36">
        <v>1</v>
      </c>
      <c r="AT87" s="497"/>
      <c r="AU87" s="320"/>
      <c r="AV87" s="320"/>
      <c r="AW87" s="30"/>
      <c r="AX87" s="622"/>
      <c r="AY87" s="622"/>
      <c r="AZ87" s="622"/>
      <c r="BA87" s="622"/>
      <c r="BB87" s="622"/>
      <c r="BC87" s="622"/>
      <c r="BD87" s="622"/>
      <c r="BE87" s="622"/>
      <c r="BF87" s="622"/>
      <c r="BG87" s="622"/>
      <c r="BH87" s="622"/>
      <c r="BI87" s="622"/>
      <c r="BJ87" s="622"/>
      <c r="BK87" s="622"/>
      <c r="BL87" s="622"/>
      <c r="BM87" s="37"/>
    </row>
    <row r="88" spans="1:65" s="23" customFormat="1" ht="15" customHeight="1">
      <c r="A88"/>
      <c r="B88" s="28"/>
      <c r="C88" s="625" t="s">
        <v>66</v>
      </c>
      <c r="D88" s="474">
        <v>25.978107236871377</v>
      </c>
      <c r="E88" s="475">
        <v>29.499878465421666</v>
      </c>
      <c r="F88" s="475">
        <v>28.932108185322239</v>
      </c>
      <c r="G88" s="475">
        <v>27.407090353668714</v>
      </c>
      <c r="H88" s="475">
        <v>27.996360013973689</v>
      </c>
      <c r="I88" s="475">
        <v>19.055539616745296</v>
      </c>
      <c r="J88" s="475">
        <v>24.918625827112553</v>
      </c>
      <c r="K88" s="475">
        <v>17.215312686374499</v>
      </c>
      <c r="L88" s="475">
        <v>17.308127440761741</v>
      </c>
      <c r="M88" s="475">
        <v>20.660337302148797</v>
      </c>
      <c r="N88" s="491">
        <v>0</v>
      </c>
      <c r="O88" s="476">
        <v>0</v>
      </c>
      <c r="P88" s="476">
        <v>0</v>
      </c>
      <c r="Q88" s="477"/>
      <c r="R88" s="620"/>
      <c r="S88" s="620"/>
      <c r="T88" s="620"/>
      <c r="U88" s="620"/>
      <c r="V88" s="620"/>
      <c r="W88" s="620"/>
      <c r="X88" s="620"/>
      <c r="Y88" s="620"/>
      <c r="Z88" s="620"/>
      <c r="AA88" s="620"/>
      <c r="AB88" s="620"/>
      <c r="AC88" s="620"/>
      <c r="AD88" s="620"/>
      <c r="AE88" s="620"/>
      <c r="AF88" s="620"/>
      <c r="AG88" s="480"/>
      <c r="AH88" s="17"/>
      <c r="AI88" s="39" t="s">
        <v>66</v>
      </c>
      <c r="AJ88" s="35">
        <v>1</v>
      </c>
      <c r="AK88" s="36">
        <v>1</v>
      </c>
      <c r="AL88" s="36">
        <v>1</v>
      </c>
      <c r="AM88" s="36">
        <v>1</v>
      </c>
      <c r="AN88" s="36">
        <v>1</v>
      </c>
      <c r="AO88" s="36">
        <v>1</v>
      </c>
      <c r="AP88" s="36">
        <v>1</v>
      </c>
      <c r="AQ88" s="36">
        <v>1</v>
      </c>
      <c r="AR88" s="36">
        <v>1</v>
      </c>
      <c r="AS88" s="36">
        <v>1</v>
      </c>
      <c r="AT88" s="497"/>
      <c r="AU88" s="320"/>
      <c r="AV88" s="320"/>
      <c r="AW88" s="30"/>
      <c r="AX88" s="622"/>
      <c r="AY88" s="622"/>
      <c r="AZ88" s="622"/>
      <c r="BA88" s="622"/>
      <c r="BB88" s="622"/>
      <c r="BC88" s="622"/>
      <c r="BD88" s="622"/>
      <c r="BE88" s="622"/>
      <c r="BF88" s="622"/>
      <c r="BG88" s="622"/>
      <c r="BH88" s="622"/>
      <c r="BI88" s="622"/>
      <c r="BJ88" s="622"/>
      <c r="BK88" s="622"/>
      <c r="BL88" s="622"/>
      <c r="BM88" s="37"/>
    </row>
    <row r="89" spans="1:65" s="23" customFormat="1" ht="15" customHeight="1">
      <c r="A89"/>
      <c r="B89" s="28"/>
      <c r="C89" s="625" t="s">
        <v>348</v>
      </c>
      <c r="D89" s="474">
        <v>9.2715339684747473</v>
      </c>
      <c r="E89" s="475">
        <v>9.6593500079700743</v>
      </c>
      <c r="F89" s="475">
        <v>10.113228806619981</v>
      </c>
      <c r="G89" s="475">
        <v>9.7773431275121947</v>
      </c>
      <c r="H89" s="475">
        <v>10.101323808726564</v>
      </c>
      <c r="I89" s="475">
        <v>8.4718342973882752</v>
      </c>
      <c r="J89" s="475">
        <v>10.969791349936743</v>
      </c>
      <c r="K89" s="477">
        <v>0</v>
      </c>
      <c r="L89" s="477">
        <v>0</v>
      </c>
      <c r="M89" s="477">
        <v>0</v>
      </c>
      <c r="N89" s="491">
        <v>0</v>
      </c>
      <c r="O89" s="476">
        <v>0</v>
      </c>
      <c r="P89" s="476">
        <v>0</v>
      </c>
      <c r="Q89" s="477"/>
      <c r="R89" s="620"/>
      <c r="S89" s="620"/>
      <c r="T89" s="620"/>
      <c r="U89" s="620"/>
      <c r="V89" s="620"/>
      <c r="W89" s="620"/>
      <c r="X89" s="620"/>
      <c r="Y89" s="620"/>
      <c r="Z89" s="620"/>
      <c r="AA89" s="620"/>
      <c r="AB89" s="620"/>
      <c r="AC89" s="620"/>
      <c r="AD89" s="620"/>
      <c r="AE89" s="620"/>
      <c r="AF89" s="620"/>
      <c r="AG89" s="480"/>
      <c r="AH89" s="17"/>
      <c r="AI89" s="39" t="s">
        <v>348</v>
      </c>
      <c r="AJ89" s="35">
        <v>1</v>
      </c>
      <c r="AK89" s="36">
        <v>1</v>
      </c>
      <c r="AL89" s="36">
        <v>1</v>
      </c>
      <c r="AM89" s="36">
        <v>1</v>
      </c>
      <c r="AN89" s="36">
        <v>1</v>
      </c>
      <c r="AO89" s="36">
        <v>1</v>
      </c>
      <c r="AP89" s="36">
        <v>1</v>
      </c>
      <c r="AQ89" s="30"/>
      <c r="AR89" s="30"/>
      <c r="AS89" s="30"/>
      <c r="AT89" s="497"/>
      <c r="AU89" s="320"/>
      <c r="AV89" s="320"/>
      <c r="AW89" s="30"/>
      <c r="AX89" s="622"/>
      <c r="AY89" s="622"/>
      <c r="AZ89" s="622"/>
      <c r="BA89" s="622"/>
      <c r="BB89" s="622"/>
      <c r="BC89" s="622"/>
      <c r="BD89" s="622"/>
      <c r="BE89" s="622"/>
      <c r="BF89" s="622"/>
      <c r="BG89" s="622"/>
      <c r="BH89" s="622"/>
      <c r="BI89" s="622"/>
      <c r="BJ89" s="622"/>
      <c r="BK89" s="622"/>
      <c r="BL89" s="622"/>
      <c r="BM89" s="37"/>
    </row>
    <row r="90" spans="1:65" s="23" customFormat="1" ht="15" customHeight="1">
      <c r="A90"/>
      <c r="B90" s="28"/>
      <c r="C90" s="625" t="s">
        <v>65</v>
      </c>
      <c r="D90" s="479">
        <v>0</v>
      </c>
      <c r="E90" s="477">
        <v>0</v>
      </c>
      <c r="F90" s="477">
        <v>0</v>
      </c>
      <c r="G90" s="477">
        <v>0</v>
      </c>
      <c r="H90" s="477">
        <v>0</v>
      </c>
      <c r="I90" s="477">
        <v>0</v>
      </c>
      <c r="J90" s="477">
        <v>0</v>
      </c>
      <c r="K90" s="475">
        <v>290.75085584171626</v>
      </c>
      <c r="L90" s="475">
        <v>318.02447193639654</v>
      </c>
      <c r="M90" s="475">
        <v>448.15288831427682</v>
      </c>
      <c r="N90" s="491">
        <v>0</v>
      </c>
      <c r="O90" s="476">
        <v>0</v>
      </c>
      <c r="P90" s="476">
        <v>0</v>
      </c>
      <c r="Q90" s="477"/>
      <c r="R90" s="620"/>
      <c r="S90" s="620"/>
      <c r="T90" s="620"/>
      <c r="U90" s="620"/>
      <c r="V90" s="620"/>
      <c r="W90" s="620"/>
      <c r="X90" s="620"/>
      <c r="Y90" s="620"/>
      <c r="Z90" s="620"/>
      <c r="AA90" s="620"/>
      <c r="AB90" s="620"/>
      <c r="AC90" s="620"/>
      <c r="AD90" s="620"/>
      <c r="AE90" s="620"/>
      <c r="AF90" s="620"/>
      <c r="AG90" s="480"/>
      <c r="AH90" s="17"/>
      <c r="AI90" s="624" t="s">
        <v>65</v>
      </c>
      <c r="AJ90" s="31"/>
      <c r="AK90" s="30"/>
      <c r="AL90" s="30"/>
      <c r="AM90" s="30"/>
      <c r="AN90" s="30"/>
      <c r="AO90" s="30"/>
      <c r="AP90" s="30"/>
      <c r="AQ90" s="36">
        <v>1</v>
      </c>
      <c r="AR90" s="36">
        <v>1</v>
      </c>
      <c r="AS90" s="36">
        <v>1</v>
      </c>
      <c r="AT90" s="497"/>
      <c r="AU90" s="320"/>
      <c r="AV90" s="320"/>
      <c r="AW90" s="30"/>
      <c r="AX90" s="622"/>
      <c r="AY90" s="622"/>
      <c r="AZ90" s="622"/>
      <c r="BA90" s="622"/>
      <c r="BB90" s="622"/>
      <c r="BC90" s="622"/>
      <c r="BD90" s="622"/>
      <c r="BE90" s="622"/>
      <c r="BF90" s="622"/>
      <c r="BG90" s="622"/>
      <c r="BH90" s="622"/>
      <c r="BI90" s="622"/>
      <c r="BJ90" s="622"/>
      <c r="BK90" s="622"/>
      <c r="BL90" s="622"/>
      <c r="BM90" s="37"/>
    </row>
    <row r="91" spans="1:65" s="23" customFormat="1" ht="15" customHeight="1">
      <c r="A91"/>
      <c r="B91" s="28"/>
      <c r="C91" s="625" t="s">
        <v>64</v>
      </c>
      <c r="D91" s="479">
        <v>0</v>
      </c>
      <c r="E91" s="477">
        <v>0</v>
      </c>
      <c r="F91" s="477">
        <v>0</v>
      </c>
      <c r="G91" s="477">
        <v>0</v>
      </c>
      <c r="H91" s="477">
        <v>0</v>
      </c>
      <c r="I91" s="477">
        <v>0</v>
      </c>
      <c r="J91" s="477">
        <v>0</v>
      </c>
      <c r="K91" s="475">
        <v>14.334320500977739</v>
      </c>
      <c r="L91" s="475">
        <v>22.470466396242276</v>
      </c>
      <c r="M91" s="475">
        <v>33.789799234532921</v>
      </c>
      <c r="N91" s="491">
        <v>0</v>
      </c>
      <c r="O91" s="476">
        <v>0</v>
      </c>
      <c r="P91" s="476">
        <v>0</v>
      </c>
      <c r="Q91" s="477"/>
      <c r="R91" s="620"/>
      <c r="S91" s="620"/>
      <c r="T91" s="620"/>
      <c r="U91" s="620"/>
      <c r="V91" s="620"/>
      <c r="W91" s="620"/>
      <c r="X91" s="620"/>
      <c r="Y91" s="620"/>
      <c r="Z91" s="620"/>
      <c r="AA91" s="620"/>
      <c r="AB91" s="620"/>
      <c r="AC91" s="620"/>
      <c r="AD91" s="620"/>
      <c r="AE91" s="620"/>
      <c r="AF91" s="620"/>
      <c r="AG91" s="480"/>
      <c r="AH91" s="17"/>
      <c r="AI91" s="624" t="s">
        <v>64</v>
      </c>
      <c r="AJ91" s="31"/>
      <c r="AK91" s="30"/>
      <c r="AL91" s="30"/>
      <c r="AM91" s="30"/>
      <c r="AN91" s="30"/>
      <c r="AO91" s="30"/>
      <c r="AP91" s="30"/>
      <c r="AQ91" s="36">
        <v>1</v>
      </c>
      <c r="AR91" s="36">
        <v>1</v>
      </c>
      <c r="AS91" s="36">
        <v>1</v>
      </c>
      <c r="AT91" s="497"/>
      <c r="AU91" s="320"/>
      <c r="AV91" s="320"/>
      <c r="AW91" s="30"/>
      <c r="AX91" s="622"/>
      <c r="AY91" s="622"/>
      <c r="AZ91" s="622"/>
      <c r="BA91" s="622"/>
      <c r="BB91" s="622"/>
      <c r="BC91" s="622"/>
      <c r="BD91" s="622"/>
      <c r="BE91" s="622"/>
      <c r="BF91" s="622"/>
      <c r="BG91" s="622"/>
      <c r="BH91" s="622"/>
      <c r="BI91" s="622"/>
      <c r="BJ91" s="622"/>
      <c r="BK91" s="622"/>
      <c r="BL91" s="622"/>
      <c r="BM91" s="37"/>
    </row>
    <row r="92" spans="1:65" s="23" customFormat="1" ht="15" customHeight="1">
      <c r="A92"/>
      <c r="B92" s="28"/>
      <c r="C92" s="625"/>
      <c r="D92" s="479"/>
      <c r="E92" s="487"/>
      <c r="F92" s="477"/>
      <c r="G92" s="477"/>
      <c r="H92" s="477"/>
      <c r="I92" s="477"/>
      <c r="J92" s="476"/>
      <c r="K92" s="477"/>
      <c r="L92" s="477"/>
      <c r="M92" s="476"/>
      <c r="N92" s="491"/>
      <c r="O92" s="476"/>
      <c r="P92" s="476"/>
      <c r="Q92" s="477"/>
      <c r="R92" s="620"/>
      <c r="S92" s="620"/>
      <c r="T92" s="620"/>
      <c r="U92" s="620"/>
      <c r="V92" s="620"/>
      <c r="W92" s="620"/>
      <c r="X92" s="620"/>
      <c r="Y92" s="620"/>
      <c r="Z92" s="620"/>
      <c r="AA92" s="620"/>
      <c r="AB92" s="620"/>
      <c r="AC92" s="620"/>
      <c r="AD92" s="620"/>
      <c r="AE92" s="620"/>
      <c r="AF92" s="620"/>
      <c r="AG92" s="480"/>
      <c r="AH92" s="17"/>
      <c r="AI92" s="33"/>
      <c r="AJ92" s="31"/>
      <c r="AK92" s="30"/>
      <c r="AL92" s="30"/>
      <c r="AM92" s="30"/>
      <c r="AN92" s="30"/>
      <c r="AO92" s="30"/>
      <c r="AP92" s="30"/>
      <c r="AQ92" s="30"/>
      <c r="AR92" s="30"/>
      <c r="AS92" s="30"/>
      <c r="AT92" s="50"/>
      <c r="AU92" s="30"/>
      <c r="AV92" s="30"/>
      <c r="AW92" s="30"/>
      <c r="AX92" s="622"/>
      <c r="AY92" s="622"/>
      <c r="AZ92" s="622"/>
      <c r="BA92" s="622"/>
      <c r="BB92" s="622"/>
      <c r="BC92" s="622"/>
      <c r="BD92" s="622"/>
      <c r="BE92" s="622"/>
      <c r="BF92" s="622"/>
      <c r="BG92" s="622"/>
      <c r="BH92" s="622"/>
      <c r="BI92" s="622"/>
      <c r="BJ92" s="622"/>
      <c r="BK92" s="622"/>
      <c r="BL92" s="622"/>
      <c r="BM92" s="29"/>
    </row>
    <row r="93" spans="1:65" s="23" customFormat="1" ht="15" customHeight="1">
      <c r="A93"/>
      <c r="B93" s="28"/>
      <c r="C93" s="625"/>
      <c r="D93" s="479"/>
      <c r="E93" s="487"/>
      <c r="F93" s="477"/>
      <c r="G93" s="477"/>
      <c r="H93" s="477"/>
      <c r="I93" s="477"/>
      <c r="J93" s="476"/>
      <c r="K93" s="477"/>
      <c r="L93" s="477"/>
      <c r="M93" s="476"/>
      <c r="N93" s="491"/>
      <c r="O93" s="476"/>
      <c r="P93" s="476"/>
      <c r="Q93" s="477"/>
      <c r="R93" s="620"/>
      <c r="S93" s="620"/>
      <c r="T93" s="620"/>
      <c r="U93" s="620"/>
      <c r="V93" s="620"/>
      <c r="W93" s="620"/>
      <c r="X93" s="620"/>
      <c r="Y93" s="620"/>
      <c r="Z93" s="620"/>
      <c r="AA93" s="620"/>
      <c r="AB93" s="620"/>
      <c r="AC93" s="620"/>
      <c r="AD93" s="620"/>
      <c r="AE93" s="620"/>
      <c r="AF93" s="620"/>
      <c r="AG93" s="480"/>
      <c r="AH93" s="17"/>
      <c r="AI93" s="33"/>
      <c r="AJ93" s="31"/>
      <c r="AK93" s="30"/>
      <c r="AL93" s="30"/>
      <c r="AM93" s="30"/>
      <c r="AN93" s="30"/>
      <c r="AO93" s="30"/>
      <c r="AP93" s="30"/>
      <c r="AQ93" s="30"/>
      <c r="AR93" s="30"/>
      <c r="AS93" s="30"/>
      <c r="AT93" s="50"/>
      <c r="AU93" s="30"/>
      <c r="AV93" s="30"/>
      <c r="AW93" s="30"/>
      <c r="AX93" s="622"/>
      <c r="AY93" s="622"/>
      <c r="AZ93" s="622"/>
      <c r="BA93" s="622"/>
      <c r="BB93" s="622"/>
      <c r="BC93" s="622"/>
      <c r="BD93" s="622"/>
      <c r="BE93" s="622"/>
      <c r="BF93" s="622"/>
      <c r="BG93" s="622"/>
      <c r="BH93" s="622"/>
      <c r="BI93" s="622"/>
      <c r="BJ93" s="622"/>
      <c r="BK93" s="622"/>
      <c r="BL93" s="622"/>
      <c r="BM93" s="29"/>
    </row>
    <row r="94" spans="1:65" s="23" customFormat="1" ht="15" customHeight="1">
      <c r="A94"/>
      <c r="B94" s="28"/>
      <c r="C94" s="625"/>
      <c r="D94" s="479"/>
      <c r="E94" s="477"/>
      <c r="F94" s="477"/>
      <c r="G94" s="477"/>
      <c r="H94" s="477"/>
      <c r="I94" s="477"/>
      <c r="J94" s="476"/>
      <c r="K94" s="477"/>
      <c r="L94" s="477"/>
      <c r="M94" s="476"/>
      <c r="N94" s="491"/>
      <c r="O94" s="476"/>
      <c r="P94" s="476"/>
      <c r="Q94" s="477"/>
      <c r="R94" s="620"/>
      <c r="S94" s="620"/>
      <c r="T94" s="620"/>
      <c r="U94" s="620"/>
      <c r="V94" s="620"/>
      <c r="W94" s="620"/>
      <c r="X94" s="620"/>
      <c r="Y94" s="620"/>
      <c r="Z94" s="620"/>
      <c r="AA94" s="620"/>
      <c r="AB94" s="620"/>
      <c r="AC94" s="620"/>
      <c r="AD94" s="620"/>
      <c r="AE94" s="620"/>
      <c r="AF94" s="620"/>
      <c r="AG94" s="480"/>
      <c r="AH94" s="17"/>
      <c r="AI94" s="33"/>
      <c r="AJ94" s="31"/>
      <c r="AK94" s="30"/>
      <c r="AL94" s="30"/>
      <c r="AM94" s="30"/>
      <c r="AN94" s="30"/>
      <c r="AO94" s="30"/>
      <c r="AP94" s="30"/>
      <c r="AQ94" s="30"/>
      <c r="AR94" s="30"/>
      <c r="AS94" s="30"/>
      <c r="AT94" s="50"/>
      <c r="AU94" s="30"/>
      <c r="AV94" s="30"/>
      <c r="AW94" s="30"/>
      <c r="AX94" s="622"/>
      <c r="AY94" s="622"/>
      <c r="AZ94" s="622"/>
      <c r="BA94" s="622"/>
      <c r="BB94" s="622"/>
      <c r="BC94" s="622"/>
      <c r="BD94" s="622"/>
      <c r="BE94" s="622"/>
      <c r="BF94" s="622"/>
      <c r="BG94" s="622"/>
      <c r="BH94" s="622"/>
      <c r="BI94" s="622"/>
      <c r="BJ94" s="622"/>
      <c r="BK94" s="622"/>
      <c r="BL94" s="622"/>
      <c r="BM94" s="29"/>
    </row>
    <row r="95" spans="1:65" s="23" customFormat="1" ht="15" customHeight="1">
      <c r="A95"/>
      <c r="B95" s="28"/>
      <c r="C95" s="625"/>
      <c r="D95" s="479"/>
      <c r="E95" s="477"/>
      <c r="F95" s="477"/>
      <c r="G95" s="477"/>
      <c r="H95" s="477"/>
      <c r="I95" s="477"/>
      <c r="J95" s="476"/>
      <c r="K95" s="477"/>
      <c r="L95" s="477"/>
      <c r="M95" s="476"/>
      <c r="N95" s="491"/>
      <c r="O95" s="476"/>
      <c r="P95" s="476"/>
      <c r="Q95" s="477"/>
      <c r="R95" s="620"/>
      <c r="S95" s="620"/>
      <c r="T95" s="620"/>
      <c r="U95" s="620"/>
      <c r="V95" s="620"/>
      <c r="W95" s="620"/>
      <c r="X95" s="620"/>
      <c r="Y95" s="620"/>
      <c r="Z95" s="620"/>
      <c r="AA95" s="620"/>
      <c r="AB95" s="620"/>
      <c r="AC95" s="620"/>
      <c r="AD95" s="620"/>
      <c r="AE95" s="620"/>
      <c r="AF95" s="620"/>
      <c r="AG95" s="480"/>
      <c r="AH95" s="17"/>
      <c r="AI95" s="33"/>
      <c r="AJ95" s="31"/>
      <c r="AK95" s="30"/>
      <c r="AL95" s="30"/>
      <c r="AM95" s="30"/>
      <c r="AN95" s="30"/>
      <c r="AO95" s="30"/>
      <c r="AP95" s="30"/>
      <c r="AQ95" s="30"/>
      <c r="AR95" s="30"/>
      <c r="AS95" s="30"/>
      <c r="AT95" s="50"/>
      <c r="AU95" s="30"/>
      <c r="AV95" s="30"/>
      <c r="AW95" s="30"/>
      <c r="AX95" s="622"/>
      <c r="AY95" s="622"/>
      <c r="AZ95" s="622"/>
      <c r="BA95" s="622"/>
      <c r="BB95" s="622"/>
      <c r="BC95" s="622"/>
      <c r="BD95" s="622"/>
      <c r="BE95" s="622"/>
      <c r="BF95" s="622"/>
      <c r="BG95" s="622"/>
      <c r="BH95" s="622"/>
      <c r="BI95" s="622"/>
      <c r="BJ95" s="622"/>
      <c r="BK95" s="622"/>
      <c r="BL95" s="622"/>
      <c r="BM95" s="29"/>
    </row>
    <row r="96" spans="1:65" s="23" customFormat="1" ht="15" customHeight="1">
      <c r="A96"/>
      <c r="B96" s="28"/>
      <c r="C96" s="625"/>
      <c r="D96" s="479"/>
      <c r="E96" s="477"/>
      <c r="F96" s="477"/>
      <c r="G96" s="477"/>
      <c r="H96" s="477"/>
      <c r="I96" s="477"/>
      <c r="J96" s="476"/>
      <c r="K96" s="477"/>
      <c r="L96" s="477"/>
      <c r="M96" s="476"/>
      <c r="N96" s="491"/>
      <c r="O96" s="476"/>
      <c r="P96" s="476"/>
      <c r="Q96" s="477"/>
      <c r="R96" s="620"/>
      <c r="S96" s="620"/>
      <c r="T96" s="620"/>
      <c r="U96" s="620"/>
      <c r="V96" s="620"/>
      <c r="W96" s="620"/>
      <c r="X96" s="620"/>
      <c r="Y96" s="620"/>
      <c r="Z96" s="620"/>
      <c r="AA96" s="620"/>
      <c r="AB96" s="620"/>
      <c r="AC96" s="620"/>
      <c r="AD96" s="620"/>
      <c r="AE96" s="620"/>
      <c r="AF96" s="620"/>
      <c r="AG96" s="480"/>
      <c r="AH96" s="17"/>
      <c r="AI96" s="33"/>
      <c r="AJ96" s="31"/>
      <c r="AK96" s="30"/>
      <c r="AL96" s="30"/>
      <c r="AM96" s="30"/>
      <c r="AN96" s="30"/>
      <c r="AO96" s="30"/>
      <c r="AP96" s="30"/>
      <c r="AQ96" s="30"/>
      <c r="AR96" s="30"/>
      <c r="AS96" s="30"/>
      <c r="AT96" s="50"/>
      <c r="AU96" s="30"/>
      <c r="AV96" s="30"/>
      <c r="AW96" s="30"/>
      <c r="AX96" s="622"/>
      <c r="AY96" s="622"/>
      <c r="AZ96" s="622"/>
      <c r="BA96" s="622"/>
      <c r="BB96" s="622"/>
      <c r="BC96" s="622"/>
      <c r="BD96" s="622"/>
      <c r="BE96" s="622"/>
      <c r="BF96" s="622"/>
      <c r="BG96" s="622"/>
      <c r="BH96" s="622"/>
      <c r="BI96" s="622"/>
      <c r="BJ96" s="622"/>
      <c r="BK96" s="622"/>
      <c r="BL96" s="622"/>
      <c r="BM96" s="29"/>
    </row>
    <row r="97" spans="1:65" s="23" customFormat="1" ht="15" customHeight="1">
      <c r="A97"/>
      <c r="B97" s="28"/>
      <c r="C97" s="625"/>
      <c r="D97" s="479"/>
      <c r="E97" s="477"/>
      <c r="F97" s="477"/>
      <c r="G97" s="477"/>
      <c r="H97" s="477"/>
      <c r="I97" s="477"/>
      <c r="J97" s="476"/>
      <c r="K97" s="477"/>
      <c r="L97" s="477"/>
      <c r="M97" s="476"/>
      <c r="N97" s="491"/>
      <c r="O97" s="476"/>
      <c r="P97" s="476"/>
      <c r="Q97" s="477"/>
      <c r="R97" s="620"/>
      <c r="S97" s="620"/>
      <c r="T97" s="620"/>
      <c r="U97" s="620"/>
      <c r="V97" s="620"/>
      <c r="W97" s="620"/>
      <c r="X97" s="620"/>
      <c r="Y97" s="620"/>
      <c r="Z97" s="620"/>
      <c r="AA97" s="620"/>
      <c r="AB97" s="620"/>
      <c r="AC97" s="620"/>
      <c r="AD97" s="620"/>
      <c r="AE97" s="620"/>
      <c r="AF97" s="620"/>
      <c r="AG97" s="480"/>
      <c r="AH97" s="17"/>
      <c r="AI97" s="33"/>
      <c r="AJ97" s="31"/>
      <c r="AK97" s="30"/>
      <c r="AL97" s="30"/>
      <c r="AM97" s="30"/>
      <c r="AN97" s="30"/>
      <c r="AO97" s="30"/>
      <c r="AP97" s="30"/>
      <c r="AQ97" s="30"/>
      <c r="AR97" s="30"/>
      <c r="AS97" s="30"/>
      <c r="AT97" s="50"/>
      <c r="AU97" s="30"/>
      <c r="AV97" s="30"/>
      <c r="AW97" s="30"/>
      <c r="AX97" s="622"/>
      <c r="AY97" s="622"/>
      <c r="AZ97" s="622"/>
      <c r="BA97" s="622"/>
      <c r="BB97" s="622"/>
      <c r="BC97" s="622"/>
      <c r="BD97" s="622"/>
      <c r="BE97" s="622"/>
      <c r="BF97" s="622"/>
      <c r="BG97" s="622"/>
      <c r="BH97" s="622"/>
      <c r="BI97" s="622"/>
      <c r="BJ97" s="622"/>
      <c r="BK97" s="622"/>
      <c r="BL97" s="622"/>
      <c r="BM97" s="29"/>
    </row>
    <row r="98" spans="1:65" s="23" customFormat="1" ht="15" customHeight="1">
      <c r="A98"/>
      <c r="B98" s="28"/>
      <c r="C98" s="625"/>
      <c r="D98" s="479"/>
      <c r="E98" s="477"/>
      <c r="F98" s="477"/>
      <c r="G98" s="477"/>
      <c r="H98" s="477"/>
      <c r="I98" s="477"/>
      <c r="J98" s="476"/>
      <c r="K98" s="477"/>
      <c r="L98" s="477"/>
      <c r="M98" s="476"/>
      <c r="N98" s="491"/>
      <c r="O98" s="476"/>
      <c r="P98" s="476"/>
      <c r="Q98" s="477"/>
      <c r="R98" s="620"/>
      <c r="S98" s="620"/>
      <c r="T98" s="620"/>
      <c r="U98" s="620"/>
      <c r="V98" s="620"/>
      <c r="W98" s="620"/>
      <c r="X98" s="620"/>
      <c r="Y98" s="620"/>
      <c r="Z98" s="620"/>
      <c r="AA98" s="620"/>
      <c r="AB98" s="620"/>
      <c r="AC98" s="620"/>
      <c r="AD98" s="620"/>
      <c r="AE98" s="620"/>
      <c r="AF98" s="620"/>
      <c r="AG98" s="480"/>
      <c r="AH98" s="17"/>
      <c r="AI98" s="33"/>
      <c r="AJ98" s="31"/>
      <c r="AK98" s="30"/>
      <c r="AL98" s="30"/>
      <c r="AM98" s="30"/>
      <c r="AN98" s="30"/>
      <c r="AO98" s="30"/>
      <c r="AP98" s="30"/>
      <c r="AQ98" s="30"/>
      <c r="AR98" s="30"/>
      <c r="AS98" s="30"/>
      <c r="AT98" s="50"/>
      <c r="AU98" s="30"/>
      <c r="AV98" s="30"/>
      <c r="AW98" s="30"/>
      <c r="AX98" s="622"/>
      <c r="AY98" s="622"/>
      <c r="AZ98" s="622"/>
      <c r="BA98" s="622"/>
      <c r="BB98" s="622"/>
      <c r="BC98" s="622"/>
      <c r="BD98" s="622"/>
      <c r="BE98" s="622"/>
      <c r="BF98" s="622"/>
      <c r="BG98" s="622"/>
      <c r="BH98" s="622"/>
      <c r="BI98" s="622"/>
      <c r="BJ98" s="622"/>
      <c r="BK98" s="622"/>
      <c r="BL98" s="622"/>
      <c r="BM98" s="29"/>
    </row>
    <row r="99" spans="1:65" s="23" customFormat="1" ht="15" customHeight="1">
      <c r="A99"/>
      <c r="B99" s="28"/>
      <c r="C99" s="625"/>
      <c r="D99" s="479"/>
      <c r="E99" s="477"/>
      <c r="F99" s="477"/>
      <c r="G99" s="477"/>
      <c r="H99" s="477"/>
      <c r="I99" s="477"/>
      <c r="J99" s="476"/>
      <c r="K99" s="477"/>
      <c r="L99" s="477"/>
      <c r="M99" s="476"/>
      <c r="N99" s="491"/>
      <c r="O99" s="476"/>
      <c r="P99" s="476"/>
      <c r="Q99" s="477"/>
      <c r="R99" s="620"/>
      <c r="S99" s="620"/>
      <c r="T99" s="620"/>
      <c r="U99" s="620"/>
      <c r="V99" s="620"/>
      <c r="W99" s="620"/>
      <c r="X99" s="620"/>
      <c r="Y99" s="620"/>
      <c r="Z99" s="620"/>
      <c r="AA99" s="620"/>
      <c r="AB99" s="620"/>
      <c r="AC99" s="620"/>
      <c r="AD99" s="620"/>
      <c r="AE99" s="620"/>
      <c r="AF99" s="620"/>
      <c r="AG99" s="480"/>
      <c r="AH99" s="17"/>
      <c r="AI99" s="33"/>
      <c r="AJ99" s="31"/>
      <c r="AK99" s="30"/>
      <c r="AL99" s="30"/>
      <c r="AM99" s="30"/>
      <c r="AN99" s="30"/>
      <c r="AO99" s="30"/>
      <c r="AP99" s="30"/>
      <c r="AQ99" s="30"/>
      <c r="AR99" s="30"/>
      <c r="AS99" s="30"/>
      <c r="AT99" s="50"/>
      <c r="AU99" s="30"/>
      <c r="AV99" s="30"/>
      <c r="AW99" s="30"/>
      <c r="AX99" s="622"/>
      <c r="AY99" s="622"/>
      <c r="AZ99" s="622"/>
      <c r="BA99" s="622"/>
      <c r="BB99" s="622"/>
      <c r="BC99" s="622"/>
      <c r="BD99" s="622"/>
      <c r="BE99" s="622"/>
      <c r="BF99" s="622"/>
      <c r="BG99" s="622"/>
      <c r="BH99" s="622"/>
      <c r="BI99" s="622"/>
      <c r="BJ99" s="622"/>
      <c r="BK99" s="622"/>
      <c r="BL99" s="622"/>
      <c r="BM99" s="29"/>
    </row>
    <row r="100" spans="1:65" s="23" customFormat="1" ht="15" customHeight="1">
      <c r="A100"/>
      <c r="B100" s="28"/>
      <c r="C100" s="625"/>
      <c r="D100" s="479"/>
      <c r="E100" s="477"/>
      <c r="F100" s="477"/>
      <c r="G100" s="477"/>
      <c r="H100" s="477"/>
      <c r="I100" s="477"/>
      <c r="J100" s="476"/>
      <c r="K100" s="477"/>
      <c r="L100" s="477"/>
      <c r="M100" s="476"/>
      <c r="N100" s="491"/>
      <c r="O100" s="476"/>
      <c r="P100" s="476"/>
      <c r="Q100" s="477"/>
      <c r="R100" s="620"/>
      <c r="S100" s="620"/>
      <c r="T100" s="620"/>
      <c r="U100" s="620"/>
      <c r="V100" s="620"/>
      <c r="W100" s="620"/>
      <c r="X100" s="620"/>
      <c r="Y100" s="620"/>
      <c r="Z100" s="620"/>
      <c r="AA100" s="620"/>
      <c r="AB100" s="620"/>
      <c r="AC100" s="620"/>
      <c r="AD100" s="620"/>
      <c r="AE100" s="620"/>
      <c r="AF100" s="620"/>
      <c r="AG100" s="480"/>
      <c r="AH100" s="17"/>
      <c r="AI100" s="33"/>
      <c r="AJ100" s="31"/>
      <c r="AK100" s="30"/>
      <c r="AL100" s="30"/>
      <c r="AM100" s="30"/>
      <c r="AN100" s="30"/>
      <c r="AO100" s="30"/>
      <c r="AP100" s="30"/>
      <c r="AQ100" s="30"/>
      <c r="AR100" s="30"/>
      <c r="AS100" s="30"/>
      <c r="AT100" s="50"/>
      <c r="AU100" s="30"/>
      <c r="AV100" s="30"/>
      <c r="AW100" s="30"/>
      <c r="AX100" s="622"/>
      <c r="AY100" s="622"/>
      <c r="AZ100" s="622"/>
      <c r="BA100" s="622"/>
      <c r="BB100" s="622"/>
      <c r="BC100" s="622"/>
      <c r="BD100" s="622"/>
      <c r="BE100" s="622"/>
      <c r="BF100" s="622"/>
      <c r="BG100" s="622"/>
      <c r="BH100" s="622"/>
      <c r="BI100" s="622"/>
      <c r="BJ100" s="622"/>
      <c r="BK100" s="622"/>
      <c r="BL100" s="622"/>
      <c r="BM100" s="29"/>
    </row>
    <row r="101" spans="1:65" s="23" customFormat="1" ht="15" customHeight="1">
      <c r="A101"/>
      <c r="B101" s="28"/>
      <c r="C101" s="625"/>
      <c r="D101" s="479"/>
      <c r="E101" s="477"/>
      <c r="F101" s="477"/>
      <c r="G101" s="477"/>
      <c r="H101" s="477"/>
      <c r="I101" s="477"/>
      <c r="J101" s="476"/>
      <c r="K101" s="477"/>
      <c r="L101" s="477"/>
      <c r="M101" s="476"/>
      <c r="N101" s="491"/>
      <c r="O101" s="476"/>
      <c r="P101" s="476"/>
      <c r="Q101" s="477"/>
      <c r="R101" s="620"/>
      <c r="S101" s="620"/>
      <c r="T101" s="620"/>
      <c r="U101" s="620"/>
      <c r="V101" s="620"/>
      <c r="W101" s="620"/>
      <c r="X101" s="620"/>
      <c r="Y101" s="620"/>
      <c r="Z101" s="620"/>
      <c r="AA101" s="620"/>
      <c r="AB101" s="620"/>
      <c r="AC101" s="620"/>
      <c r="AD101" s="620"/>
      <c r="AE101" s="620"/>
      <c r="AF101" s="620"/>
      <c r="AG101" s="480"/>
      <c r="AH101" s="17"/>
      <c r="AI101" s="33"/>
      <c r="AJ101" s="31"/>
      <c r="AK101" s="30"/>
      <c r="AL101" s="30"/>
      <c r="AM101" s="30"/>
      <c r="AN101" s="30"/>
      <c r="AO101" s="30"/>
      <c r="AP101" s="30"/>
      <c r="AQ101" s="30"/>
      <c r="AR101" s="30"/>
      <c r="AS101" s="30"/>
      <c r="AT101" s="50"/>
      <c r="AU101" s="30"/>
      <c r="AV101" s="30"/>
      <c r="AW101" s="30"/>
      <c r="AX101" s="622"/>
      <c r="AY101" s="622"/>
      <c r="AZ101" s="622"/>
      <c r="BA101" s="622"/>
      <c r="BB101" s="622"/>
      <c r="BC101" s="622"/>
      <c r="BD101" s="622"/>
      <c r="BE101" s="622"/>
      <c r="BF101" s="622"/>
      <c r="BG101" s="622"/>
      <c r="BH101" s="622"/>
      <c r="BI101" s="622"/>
      <c r="BJ101" s="622"/>
      <c r="BK101" s="622"/>
      <c r="BL101" s="622"/>
      <c r="BM101" s="29"/>
    </row>
    <row r="102" spans="1:65" s="23" customFormat="1" ht="15" customHeight="1">
      <c r="A102"/>
      <c r="B102" s="28"/>
      <c r="C102" s="625"/>
      <c r="D102" s="479"/>
      <c r="E102" s="477"/>
      <c r="F102" s="477"/>
      <c r="G102" s="477"/>
      <c r="H102" s="477"/>
      <c r="I102" s="477"/>
      <c r="J102" s="476"/>
      <c r="K102" s="477"/>
      <c r="L102" s="477"/>
      <c r="M102" s="476"/>
      <c r="N102" s="491"/>
      <c r="O102" s="476"/>
      <c r="P102" s="476"/>
      <c r="Q102" s="477"/>
      <c r="R102" s="620"/>
      <c r="S102" s="620"/>
      <c r="T102" s="620"/>
      <c r="U102" s="620"/>
      <c r="V102" s="620"/>
      <c r="W102" s="620"/>
      <c r="X102" s="620"/>
      <c r="Y102" s="620"/>
      <c r="Z102" s="620"/>
      <c r="AA102" s="620"/>
      <c r="AB102" s="620"/>
      <c r="AC102" s="620"/>
      <c r="AD102" s="620"/>
      <c r="AE102" s="620"/>
      <c r="AF102" s="620"/>
      <c r="AG102" s="480"/>
      <c r="AH102" s="17"/>
      <c r="AI102" s="33"/>
      <c r="AJ102" s="31"/>
      <c r="AK102" s="30"/>
      <c r="AL102" s="30"/>
      <c r="AM102" s="30"/>
      <c r="AN102" s="30"/>
      <c r="AO102" s="30"/>
      <c r="AP102" s="30"/>
      <c r="AQ102" s="30"/>
      <c r="AR102" s="30"/>
      <c r="AS102" s="30"/>
      <c r="AT102" s="50"/>
      <c r="AU102" s="30"/>
      <c r="AV102" s="30"/>
      <c r="AW102" s="30"/>
      <c r="AX102" s="622"/>
      <c r="AY102" s="622"/>
      <c r="AZ102" s="622"/>
      <c r="BA102" s="622"/>
      <c r="BB102" s="622"/>
      <c r="BC102" s="622"/>
      <c r="BD102" s="622"/>
      <c r="BE102" s="622"/>
      <c r="BF102" s="622"/>
      <c r="BG102" s="622"/>
      <c r="BH102" s="622"/>
      <c r="BI102" s="622"/>
      <c r="BJ102" s="622"/>
      <c r="BK102" s="622"/>
      <c r="BL102" s="622"/>
      <c r="BM102" s="29"/>
    </row>
    <row r="103" spans="1:65" s="23" customFormat="1" ht="15" customHeight="1">
      <c r="A103"/>
      <c r="B103" s="28"/>
      <c r="C103" s="625"/>
      <c r="D103" s="479"/>
      <c r="E103" s="477"/>
      <c r="F103" s="477"/>
      <c r="G103" s="477"/>
      <c r="H103" s="477"/>
      <c r="I103" s="477"/>
      <c r="J103" s="476"/>
      <c r="K103" s="477"/>
      <c r="L103" s="477"/>
      <c r="M103" s="476"/>
      <c r="N103" s="491"/>
      <c r="O103" s="476"/>
      <c r="P103" s="476"/>
      <c r="Q103" s="477"/>
      <c r="R103" s="620"/>
      <c r="S103" s="620"/>
      <c r="T103" s="620"/>
      <c r="U103" s="620"/>
      <c r="V103" s="620"/>
      <c r="W103" s="620"/>
      <c r="X103" s="620"/>
      <c r="Y103" s="620"/>
      <c r="Z103" s="620"/>
      <c r="AA103" s="620"/>
      <c r="AB103" s="620"/>
      <c r="AC103" s="620"/>
      <c r="AD103" s="620"/>
      <c r="AE103" s="620"/>
      <c r="AF103" s="620"/>
      <c r="AG103" s="480"/>
      <c r="AH103" s="17"/>
      <c r="AI103" s="33"/>
      <c r="AJ103" s="31"/>
      <c r="AK103" s="30"/>
      <c r="AL103" s="30"/>
      <c r="AM103" s="30"/>
      <c r="AN103" s="30"/>
      <c r="AO103" s="30"/>
      <c r="AP103" s="30"/>
      <c r="AQ103" s="30"/>
      <c r="AR103" s="30"/>
      <c r="AS103" s="30"/>
      <c r="AT103" s="50"/>
      <c r="AU103" s="30"/>
      <c r="AV103" s="30"/>
      <c r="AW103" s="30"/>
      <c r="AX103" s="622"/>
      <c r="AY103" s="622"/>
      <c r="AZ103" s="622"/>
      <c r="BA103" s="622"/>
      <c r="BB103" s="622"/>
      <c r="BC103" s="622"/>
      <c r="BD103" s="622"/>
      <c r="BE103" s="622"/>
      <c r="BF103" s="622"/>
      <c r="BG103" s="622"/>
      <c r="BH103" s="622"/>
      <c r="BI103" s="622"/>
      <c r="BJ103" s="622"/>
      <c r="BK103" s="622"/>
      <c r="BL103" s="622"/>
      <c r="BM103" s="29"/>
    </row>
    <row r="104" spans="1:65" s="23" customFormat="1" ht="15" customHeight="1">
      <c r="A104"/>
      <c r="B104" s="28"/>
      <c r="C104" s="625"/>
      <c r="D104" s="479"/>
      <c r="E104" s="477"/>
      <c r="F104" s="477"/>
      <c r="G104" s="477"/>
      <c r="H104" s="477"/>
      <c r="I104" s="477"/>
      <c r="J104" s="476"/>
      <c r="K104" s="477"/>
      <c r="L104" s="477"/>
      <c r="M104" s="476"/>
      <c r="N104" s="491"/>
      <c r="O104" s="476"/>
      <c r="P104" s="476"/>
      <c r="Q104" s="477"/>
      <c r="R104" s="620"/>
      <c r="S104" s="620"/>
      <c r="T104" s="620"/>
      <c r="U104" s="620"/>
      <c r="V104" s="620"/>
      <c r="W104" s="620"/>
      <c r="X104" s="620"/>
      <c r="Y104" s="620"/>
      <c r="Z104" s="620"/>
      <c r="AA104" s="620"/>
      <c r="AB104" s="620"/>
      <c r="AC104" s="620"/>
      <c r="AD104" s="620"/>
      <c r="AE104" s="620"/>
      <c r="AF104" s="620"/>
      <c r="AG104" s="480"/>
      <c r="AH104" s="17"/>
      <c r="AI104" s="33"/>
      <c r="AJ104" s="31"/>
      <c r="AK104" s="30"/>
      <c r="AL104" s="30"/>
      <c r="AM104" s="30"/>
      <c r="AN104" s="30"/>
      <c r="AO104" s="30"/>
      <c r="AP104" s="30"/>
      <c r="AQ104" s="30"/>
      <c r="AR104" s="30"/>
      <c r="AS104" s="30"/>
      <c r="AT104" s="50"/>
      <c r="AU104" s="30"/>
      <c r="AV104" s="30"/>
      <c r="AW104" s="30"/>
      <c r="AX104" s="622"/>
      <c r="AY104" s="622"/>
      <c r="AZ104" s="622"/>
      <c r="BA104" s="622"/>
      <c r="BB104" s="622"/>
      <c r="BC104" s="622"/>
      <c r="BD104" s="622"/>
      <c r="BE104" s="622"/>
      <c r="BF104" s="622"/>
      <c r="BG104" s="622"/>
      <c r="BH104" s="622"/>
      <c r="BI104" s="622"/>
      <c r="BJ104" s="622"/>
      <c r="BK104" s="622"/>
      <c r="BL104" s="622"/>
      <c r="BM104" s="29"/>
    </row>
    <row r="105" spans="1:65" s="23" customFormat="1" ht="15" customHeight="1">
      <c r="A105"/>
      <c r="B105" s="28"/>
      <c r="C105" s="625"/>
      <c r="D105" s="479"/>
      <c r="E105" s="477"/>
      <c r="F105" s="477"/>
      <c r="G105" s="477"/>
      <c r="H105" s="477"/>
      <c r="I105" s="477"/>
      <c r="J105" s="476"/>
      <c r="K105" s="477"/>
      <c r="L105" s="477"/>
      <c r="M105" s="476"/>
      <c r="N105" s="491"/>
      <c r="O105" s="476"/>
      <c r="P105" s="476"/>
      <c r="Q105" s="477"/>
      <c r="R105" s="620"/>
      <c r="S105" s="620"/>
      <c r="T105" s="620"/>
      <c r="U105" s="620"/>
      <c r="V105" s="620"/>
      <c r="W105" s="620"/>
      <c r="X105" s="620"/>
      <c r="Y105" s="620"/>
      <c r="Z105" s="620"/>
      <c r="AA105" s="620"/>
      <c r="AB105" s="620"/>
      <c r="AC105" s="620"/>
      <c r="AD105" s="620"/>
      <c r="AE105" s="620"/>
      <c r="AF105" s="620"/>
      <c r="AG105" s="480"/>
      <c r="AH105" s="17"/>
      <c r="AI105" s="33"/>
      <c r="AJ105" s="31"/>
      <c r="AK105" s="30"/>
      <c r="AL105" s="30"/>
      <c r="AM105" s="30"/>
      <c r="AN105" s="30"/>
      <c r="AO105" s="30"/>
      <c r="AP105" s="30"/>
      <c r="AQ105" s="30"/>
      <c r="AR105" s="30"/>
      <c r="AS105" s="30"/>
      <c r="AT105" s="50"/>
      <c r="AU105" s="30"/>
      <c r="AV105" s="30"/>
      <c r="AW105" s="30"/>
      <c r="AX105" s="622"/>
      <c r="AY105" s="622"/>
      <c r="AZ105" s="622"/>
      <c r="BA105" s="622"/>
      <c r="BB105" s="622"/>
      <c r="BC105" s="622"/>
      <c r="BD105" s="622"/>
      <c r="BE105" s="622"/>
      <c r="BF105" s="622"/>
      <c r="BG105" s="622"/>
      <c r="BH105" s="622"/>
      <c r="BI105" s="622"/>
      <c r="BJ105" s="622"/>
      <c r="BK105" s="622"/>
      <c r="BL105" s="622"/>
      <c r="BM105" s="29"/>
    </row>
    <row r="106" spans="1:65" s="23" customFormat="1" ht="15" customHeight="1">
      <c r="A106"/>
      <c r="B106" s="28"/>
      <c r="C106" s="625"/>
      <c r="D106" s="479"/>
      <c r="E106" s="477"/>
      <c r="F106" s="477"/>
      <c r="G106" s="477"/>
      <c r="H106" s="477"/>
      <c r="I106" s="477"/>
      <c r="J106" s="476"/>
      <c r="K106" s="477"/>
      <c r="L106" s="477"/>
      <c r="M106" s="476"/>
      <c r="N106" s="491"/>
      <c r="O106" s="476"/>
      <c r="P106" s="476"/>
      <c r="Q106" s="477"/>
      <c r="R106" s="620"/>
      <c r="S106" s="620"/>
      <c r="T106" s="620"/>
      <c r="U106" s="620"/>
      <c r="V106" s="620"/>
      <c r="W106" s="620"/>
      <c r="X106" s="620"/>
      <c r="Y106" s="620"/>
      <c r="Z106" s="620"/>
      <c r="AA106" s="620"/>
      <c r="AB106" s="620"/>
      <c r="AC106" s="620"/>
      <c r="AD106" s="620"/>
      <c r="AE106" s="620"/>
      <c r="AF106" s="620"/>
      <c r="AG106" s="480"/>
      <c r="AH106" s="17"/>
      <c r="AI106" s="33"/>
      <c r="AJ106" s="31"/>
      <c r="AK106" s="30"/>
      <c r="AL106" s="30"/>
      <c r="AM106" s="30"/>
      <c r="AN106" s="30"/>
      <c r="AO106" s="30"/>
      <c r="AP106" s="30"/>
      <c r="AQ106" s="30"/>
      <c r="AR106" s="30"/>
      <c r="AS106" s="30"/>
      <c r="AT106" s="50"/>
      <c r="AU106" s="30"/>
      <c r="AV106" s="30"/>
      <c r="AW106" s="30"/>
      <c r="AX106" s="622"/>
      <c r="AY106" s="622"/>
      <c r="AZ106" s="622"/>
      <c r="BA106" s="622"/>
      <c r="BB106" s="622"/>
      <c r="BC106" s="622"/>
      <c r="BD106" s="622"/>
      <c r="BE106" s="622"/>
      <c r="BF106" s="622"/>
      <c r="BG106" s="622"/>
      <c r="BH106" s="622"/>
      <c r="BI106" s="622"/>
      <c r="BJ106" s="622"/>
      <c r="BK106" s="622"/>
      <c r="BL106" s="622"/>
      <c r="BM106" s="29"/>
    </row>
    <row r="107" spans="1:65" s="23" customFormat="1" ht="15" customHeight="1">
      <c r="A107"/>
      <c r="B107" s="28"/>
      <c r="C107" s="625"/>
      <c r="D107" s="479"/>
      <c r="E107" s="477"/>
      <c r="F107" s="477"/>
      <c r="G107" s="477"/>
      <c r="H107" s="477"/>
      <c r="I107" s="477"/>
      <c r="J107" s="476"/>
      <c r="K107" s="477"/>
      <c r="L107" s="477"/>
      <c r="M107" s="476"/>
      <c r="N107" s="491"/>
      <c r="O107" s="476"/>
      <c r="P107" s="476"/>
      <c r="Q107" s="477"/>
      <c r="R107" s="620"/>
      <c r="S107" s="620"/>
      <c r="T107" s="620"/>
      <c r="U107" s="620"/>
      <c r="V107" s="620"/>
      <c r="W107" s="620"/>
      <c r="X107" s="620"/>
      <c r="Y107" s="620"/>
      <c r="Z107" s="620"/>
      <c r="AA107" s="620"/>
      <c r="AB107" s="620"/>
      <c r="AC107" s="620"/>
      <c r="AD107" s="620"/>
      <c r="AE107" s="620"/>
      <c r="AF107" s="620"/>
      <c r="AG107" s="480"/>
      <c r="AH107" s="17"/>
      <c r="AI107" s="33"/>
      <c r="AJ107" s="31"/>
      <c r="AK107" s="30"/>
      <c r="AL107" s="30"/>
      <c r="AM107" s="30"/>
      <c r="AN107" s="30"/>
      <c r="AO107" s="30"/>
      <c r="AP107" s="30"/>
      <c r="AQ107" s="30"/>
      <c r="AR107" s="30"/>
      <c r="AS107" s="30"/>
      <c r="AT107" s="50"/>
      <c r="AU107" s="30"/>
      <c r="AV107" s="30"/>
      <c r="AW107" s="30"/>
      <c r="AX107" s="622"/>
      <c r="AY107" s="622"/>
      <c r="AZ107" s="622"/>
      <c r="BA107" s="622"/>
      <c r="BB107" s="622"/>
      <c r="BC107" s="622"/>
      <c r="BD107" s="622"/>
      <c r="BE107" s="622"/>
      <c r="BF107" s="622"/>
      <c r="BG107" s="622"/>
      <c r="BH107" s="622"/>
      <c r="BI107" s="622"/>
      <c r="BJ107" s="622"/>
      <c r="BK107" s="622"/>
      <c r="BL107" s="622"/>
      <c r="BM107" s="29"/>
    </row>
    <row r="108" spans="1:65" s="23" customFormat="1" ht="15" customHeight="1">
      <c r="A108"/>
      <c r="B108" s="28"/>
      <c r="C108" s="625"/>
      <c r="D108" s="479"/>
      <c r="E108" s="477"/>
      <c r="F108" s="477"/>
      <c r="G108" s="477"/>
      <c r="H108" s="477"/>
      <c r="I108" s="477"/>
      <c r="J108" s="476"/>
      <c r="K108" s="477"/>
      <c r="L108" s="477"/>
      <c r="M108" s="476"/>
      <c r="N108" s="491"/>
      <c r="O108" s="476"/>
      <c r="P108" s="476"/>
      <c r="Q108" s="477"/>
      <c r="R108" s="620"/>
      <c r="S108" s="620"/>
      <c r="T108" s="620"/>
      <c r="U108" s="620"/>
      <c r="V108" s="620"/>
      <c r="W108" s="620"/>
      <c r="X108" s="620"/>
      <c r="Y108" s="620"/>
      <c r="Z108" s="620"/>
      <c r="AA108" s="620"/>
      <c r="AB108" s="620"/>
      <c r="AC108" s="620"/>
      <c r="AD108" s="620"/>
      <c r="AE108" s="620"/>
      <c r="AF108" s="620"/>
      <c r="AG108" s="480"/>
      <c r="AH108" s="17"/>
      <c r="AI108" s="33"/>
      <c r="AJ108" s="31"/>
      <c r="AK108" s="30"/>
      <c r="AL108" s="30"/>
      <c r="AM108" s="30"/>
      <c r="AN108" s="30"/>
      <c r="AO108" s="30"/>
      <c r="AP108" s="30"/>
      <c r="AQ108" s="30"/>
      <c r="AR108" s="30"/>
      <c r="AS108" s="30"/>
      <c r="AT108" s="50"/>
      <c r="AU108" s="30"/>
      <c r="AV108" s="30"/>
      <c r="AW108" s="30"/>
      <c r="AX108" s="622"/>
      <c r="AY108" s="622"/>
      <c r="AZ108" s="622"/>
      <c r="BA108" s="622"/>
      <c r="BB108" s="622"/>
      <c r="BC108" s="622"/>
      <c r="BD108" s="622"/>
      <c r="BE108" s="622"/>
      <c r="BF108" s="622"/>
      <c r="BG108" s="622"/>
      <c r="BH108" s="622"/>
      <c r="BI108" s="622"/>
      <c r="BJ108" s="622"/>
      <c r="BK108" s="622"/>
      <c r="BL108" s="622"/>
      <c r="BM108" s="29"/>
    </row>
    <row r="109" spans="1:65" s="23" customFormat="1" ht="15" customHeight="1">
      <c r="A109"/>
      <c r="B109" s="28"/>
      <c r="C109" s="625"/>
      <c r="D109" s="479"/>
      <c r="E109" s="477"/>
      <c r="F109" s="477"/>
      <c r="G109" s="477"/>
      <c r="H109" s="477"/>
      <c r="I109" s="477"/>
      <c r="J109" s="476"/>
      <c r="K109" s="477"/>
      <c r="L109" s="477"/>
      <c r="M109" s="476"/>
      <c r="N109" s="491"/>
      <c r="O109" s="476"/>
      <c r="P109" s="476"/>
      <c r="Q109" s="477"/>
      <c r="R109" s="620"/>
      <c r="S109" s="620"/>
      <c r="T109" s="620"/>
      <c r="U109" s="620"/>
      <c r="V109" s="620"/>
      <c r="W109" s="620"/>
      <c r="X109" s="620"/>
      <c r="Y109" s="620"/>
      <c r="Z109" s="620"/>
      <c r="AA109" s="620"/>
      <c r="AB109" s="620"/>
      <c r="AC109" s="620"/>
      <c r="AD109" s="620"/>
      <c r="AE109" s="620"/>
      <c r="AF109" s="620"/>
      <c r="AG109" s="480"/>
      <c r="AH109" s="17"/>
      <c r="AI109" s="33"/>
      <c r="AJ109" s="31"/>
      <c r="AK109" s="30"/>
      <c r="AL109" s="30"/>
      <c r="AM109" s="30"/>
      <c r="AN109" s="30"/>
      <c r="AO109" s="30"/>
      <c r="AP109" s="30"/>
      <c r="AQ109" s="30"/>
      <c r="AR109" s="30"/>
      <c r="AS109" s="30"/>
      <c r="AT109" s="50"/>
      <c r="AU109" s="30"/>
      <c r="AV109" s="30"/>
      <c r="AW109" s="30"/>
      <c r="AX109" s="622"/>
      <c r="AY109" s="622"/>
      <c r="AZ109" s="622"/>
      <c r="BA109" s="622"/>
      <c r="BB109" s="622"/>
      <c r="BC109" s="622"/>
      <c r="BD109" s="622"/>
      <c r="BE109" s="622"/>
      <c r="BF109" s="622"/>
      <c r="BG109" s="622"/>
      <c r="BH109" s="622"/>
      <c r="BI109" s="622"/>
      <c r="BJ109" s="622"/>
      <c r="BK109" s="622"/>
      <c r="BL109" s="622"/>
      <c r="BM109" s="29"/>
    </row>
    <row r="110" spans="1:65" s="23" customFormat="1" ht="15" customHeight="1">
      <c r="A110"/>
      <c r="B110" s="28"/>
      <c r="C110" s="625"/>
      <c r="D110" s="479"/>
      <c r="E110" s="477"/>
      <c r="F110" s="477"/>
      <c r="G110" s="477"/>
      <c r="H110" s="477"/>
      <c r="I110" s="477"/>
      <c r="J110" s="476"/>
      <c r="K110" s="477"/>
      <c r="L110" s="477"/>
      <c r="M110" s="476"/>
      <c r="N110" s="491"/>
      <c r="O110" s="476"/>
      <c r="P110" s="476"/>
      <c r="Q110" s="477"/>
      <c r="R110" s="620"/>
      <c r="S110" s="620"/>
      <c r="T110" s="620"/>
      <c r="U110" s="620"/>
      <c r="V110" s="620"/>
      <c r="W110" s="620"/>
      <c r="X110" s="620"/>
      <c r="Y110" s="620"/>
      <c r="Z110" s="620"/>
      <c r="AA110" s="620"/>
      <c r="AB110" s="620"/>
      <c r="AC110" s="620"/>
      <c r="AD110" s="620"/>
      <c r="AE110" s="620"/>
      <c r="AF110" s="620"/>
      <c r="AG110" s="480"/>
      <c r="AH110" s="17"/>
      <c r="AI110" s="33"/>
      <c r="AJ110" s="31"/>
      <c r="AK110" s="30"/>
      <c r="AL110" s="30"/>
      <c r="AM110" s="30"/>
      <c r="AN110" s="30"/>
      <c r="AO110" s="30"/>
      <c r="AP110" s="30"/>
      <c r="AQ110" s="30"/>
      <c r="AR110" s="30"/>
      <c r="AS110" s="30"/>
      <c r="AT110" s="50"/>
      <c r="AU110" s="30"/>
      <c r="AV110" s="30"/>
      <c r="AW110" s="30"/>
      <c r="AX110" s="622"/>
      <c r="AY110" s="622"/>
      <c r="AZ110" s="622"/>
      <c r="BA110" s="622"/>
      <c r="BB110" s="622"/>
      <c r="BC110" s="622"/>
      <c r="BD110" s="622"/>
      <c r="BE110" s="622"/>
      <c r="BF110" s="622"/>
      <c r="BG110" s="622"/>
      <c r="BH110" s="622"/>
      <c r="BI110" s="622"/>
      <c r="BJ110" s="622"/>
      <c r="BK110" s="622"/>
      <c r="BL110" s="622"/>
      <c r="BM110" s="29"/>
    </row>
    <row r="111" spans="1:65" s="23" customFormat="1" ht="15" customHeight="1">
      <c r="A111"/>
      <c r="B111" s="28"/>
      <c r="C111" s="625"/>
      <c r="D111" s="479"/>
      <c r="E111" s="477"/>
      <c r="F111" s="477"/>
      <c r="G111" s="477"/>
      <c r="H111" s="477"/>
      <c r="I111" s="477"/>
      <c r="J111" s="476"/>
      <c r="K111" s="477"/>
      <c r="L111" s="477"/>
      <c r="M111" s="476"/>
      <c r="N111" s="491"/>
      <c r="O111" s="476"/>
      <c r="P111" s="476"/>
      <c r="Q111" s="477"/>
      <c r="R111" s="620"/>
      <c r="S111" s="620"/>
      <c r="T111" s="620"/>
      <c r="U111" s="620"/>
      <c r="V111" s="620"/>
      <c r="W111" s="620"/>
      <c r="X111" s="620"/>
      <c r="Y111" s="620"/>
      <c r="Z111" s="620"/>
      <c r="AA111" s="620"/>
      <c r="AB111" s="620"/>
      <c r="AC111" s="620"/>
      <c r="AD111" s="620"/>
      <c r="AE111" s="620"/>
      <c r="AF111" s="620"/>
      <c r="AG111" s="480"/>
      <c r="AH111" s="17"/>
      <c r="AI111" s="33"/>
      <c r="AJ111" s="31"/>
      <c r="AK111" s="30"/>
      <c r="AL111" s="30"/>
      <c r="AM111" s="30"/>
      <c r="AN111" s="30"/>
      <c r="AO111" s="30"/>
      <c r="AP111" s="30"/>
      <c r="AQ111" s="30"/>
      <c r="AR111" s="30"/>
      <c r="AS111" s="30"/>
      <c r="AT111" s="50"/>
      <c r="AU111" s="30"/>
      <c r="AV111" s="30"/>
      <c r="AW111" s="30"/>
      <c r="AX111" s="622"/>
      <c r="AY111" s="622"/>
      <c r="AZ111" s="622"/>
      <c r="BA111" s="622"/>
      <c r="BB111" s="622"/>
      <c r="BC111" s="622"/>
      <c r="BD111" s="622"/>
      <c r="BE111" s="622"/>
      <c r="BF111" s="622"/>
      <c r="BG111" s="622"/>
      <c r="BH111" s="622"/>
      <c r="BI111" s="622"/>
      <c r="BJ111" s="622"/>
      <c r="BK111" s="622"/>
      <c r="BL111" s="622"/>
      <c r="BM111" s="29"/>
    </row>
    <row r="112" spans="1:65" s="23" customFormat="1" ht="15" customHeight="1">
      <c r="A112"/>
      <c r="B112" s="28"/>
      <c r="C112" s="625"/>
      <c r="D112" s="479"/>
      <c r="E112" s="477"/>
      <c r="F112" s="477"/>
      <c r="G112" s="477"/>
      <c r="H112" s="477"/>
      <c r="I112" s="477"/>
      <c r="J112" s="476"/>
      <c r="K112" s="477"/>
      <c r="L112" s="477"/>
      <c r="M112" s="476"/>
      <c r="N112" s="491"/>
      <c r="O112" s="476"/>
      <c r="P112" s="476"/>
      <c r="Q112" s="477"/>
      <c r="R112" s="620"/>
      <c r="S112" s="620"/>
      <c r="T112" s="620"/>
      <c r="U112" s="620"/>
      <c r="V112" s="620"/>
      <c r="W112" s="620"/>
      <c r="X112" s="620"/>
      <c r="Y112" s="620"/>
      <c r="Z112" s="620"/>
      <c r="AA112" s="620"/>
      <c r="AB112" s="620"/>
      <c r="AC112" s="620"/>
      <c r="AD112" s="620"/>
      <c r="AE112" s="620"/>
      <c r="AF112" s="620"/>
      <c r="AG112" s="480"/>
      <c r="AH112" s="17"/>
      <c r="AI112" s="33"/>
      <c r="AJ112" s="31"/>
      <c r="AK112" s="30"/>
      <c r="AL112" s="30"/>
      <c r="AM112" s="30"/>
      <c r="AN112" s="30"/>
      <c r="AO112" s="30"/>
      <c r="AP112" s="30"/>
      <c r="AQ112" s="30"/>
      <c r="AR112" s="30"/>
      <c r="AS112" s="30"/>
      <c r="AT112" s="50"/>
      <c r="AU112" s="30"/>
      <c r="AV112" s="30"/>
      <c r="AW112" s="30"/>
      <c r="AX112" s="622"/>
      <c r="AY112" s="622"/>
      <c r="AZ112" s="622"/>
      <c r="BA112" s="622"/>
      <c r="BB112" s="622"/>
      <c r="BC112" s="622"/>
      <c r="BD112" s="622"/>
      <c r="BE112" s="622"/>
      <c r="BF112" s="622"/>
      <c r="BG112" s="622"/>
      <c r="BH112" s="622"/>
      <c r="BI112" s="622"/>
      <c r="BJ112" s="622"/>
      <c r="BK112" s="622"/>
      <c r="BL112" s="622"/>
      <c r="BM112" s="29"/>
    </row>
    <row r="113" spans="1:65" s="23" customFormat="1" ht="15" customHeight="1" thickBot="1">
      <c r="A113"/>
      <c r="B113" s="28"/>
      <c r="C113" s="626"/>
      <c r="D113" s="481"/>
      <c r="E113" s="482"/>
      <c r="F113" s="482"/>
      <c r="G113" s="482"/>
      <c r="H113" s="482"/>
      <c r="I113" s="482"/>
      <c r="J113" s="483"/>
      <c r="K113" s="482"/>
      <c r="L113" s="482"/>
      <c r="M113" s="483"/>
      <c r="N113" s="492"/>
      <c r="O113" s="483"/>
      <c r="P113" s="483"/>
      <c r="Q113" s="482"/>
      <c r="R113" s="621"/>
      <c r="S113" s="621"/>
      <c r="T113" s="621"/>
      <c r="U113" s="621"/>
      <c r="V113" s="621"/>
      <c r="W113" s="621"/>
      <c r="X113" s="621"/>
      <c r="Y113" s="621"/>
      <c r="Z113" s="621"/>
      <c r="AA113" s="621"/>
      <c r="AB113" s="621"/>
      <c r="AC113" s="621"/>
      <c r="AD113" s="621"/>
      <c r="AE113" s="621"/>
      <c r="AF113" s="621"/>
      <c r="AG113" s="484"/>
      <c r="AH113" s="17"/>
      <c r="AI113" s="27"/>
      <c r="AJ113" s="26"/>
      <c r="AK113" s="25"/>
      <c r="AL113" s="25"/>
      <c r="AM113" s="25"/>
      <c r="AN113" s="25"/>
      <c r="AO113" s="25"/>
      <c r="AP113" s="25"/>
      <c r="AQ113" s="25"/>
      <c r="AR113" s="25"/>
      <c r="AS113" s="25"/>
      <c r="AT113" s="49"/>
      <c r="AU113" s="25"/>
      <c r="AV113" s="25"/>
      <c r="AW113" s="25"/>
      <c r="AX113" s="623"/>
      <c r="AY113" s="623"/>
      <c r="AZ113" s="623"/>
      <c r="BA113" s="623"/>
      <c r="BB113" s="623"/>
      <c r="BC113" s="623"/>
      <c r="BD113" s="623"/>
      <c r="BE113" s="623"/>
      <c r="BF113" s="623"/>
      <c r="BG113" s="623"/>
      <c r="BH113" s="623"/>
      <c r="BI113" s="623"/>
      <c r="BJ113" s="623"/>
      <c r="BK113" s="623"/>
      <c r="BL113" s="623"/>
      <c r="BM113" s="24"/>
    </row>
    <row r="114" spans="1:65" ht="15" customHeight="1">
      <c r="C114"/>
    </row>
    <row r="115" spans="1:65" ht="15" customHeight="1">
      <c r="C115"/>
    </row>
    <row r="116" spans="1:65" ht="15" customHeight="1" thickBot="1">
      <c r="C116"/>
    </row>
    <row r="117" spans="1:65" ht="15" customHeight="1">
      <c r="C117" s="627" t="s">
        <v>322</v>
      </c>
    </row>
    <row r="118" spans="1:65" ht="15" customHeight="1" thickBot="1">
      <c r="C118" s="628">
        <v>1.2</v>
      </c>
    </row>
    <row r="120" spans="1:65" ht="15" customHeight="1">
      <c r="C120" s="5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  <c r="AG120" s="45"/>
    </row>
    <row r="121" spans="1:65" ht="15" customHeight="1">
      <c r="C121" s="47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  <c r="AG121" s="45"/>
    </row>
    <row r="122" spans="1:65" ht="15" customHeight="1">
      <c r="C122" s="47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  <c r="AG122" s="45"/>
    </row>
    <row r="123" spans="1:65" ht="15" customHeight="1" thickBot="1">
      <c r="C123" s="46" t="s">
        <v>340</v>
      </c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  <c r="AG123" s="45"/>
    </row>
    <row r="124" spans="1:65" ht="27.4" thickBot="1">
      <c r="C124" s="44" t="s">
        <v>147</v>
      </c>
      <c r="D124" s="629" t="s">
        <v>337</v>
      </c>
      <c r="E124" s="42" t="s">
        <v>338</v>
      </c>
      <c r="F124" s="42" t="s">
        <v>361</v>
      </c>
      <c r="G124" s="42" t="s">
        <v>333</v>
      </c>
      <c r="H124" s="42" t="s">
        <v>334</v>
      </c>
      <c r="I124" s="42" t="s">
        <v>356</v>
      </c>
      <c r="J124" s="42" t="s">
        <v>357</v>
      </c>
      <c r="K124" s="42" t="s">
        <v>354</v>
      </c>
      <c r="L124" s="42" t="s">
        <v>355</v>
      </c>
      <c r="M124" s="42" t="s">
        <v>358</v>
      </c>
      <c r="N124" s="42" t="s">
        <v>48</v>
      </c>
      <c r="O124" s="42" t="s">
        <v>360</v>
      </c>
      <c r="P124" s="42" t="s">
        <v>459</v>
      </c>
      <c r="Q124" s="42">
        <v>0</v>
      </c>
      <c r="R124" s="498">
        <v>0</v>
      </c>
      <c r="S124" s="498">
        <v>0</v>
      </c>
      <c r="T124" s="498">
        <v>0</v>
      </c>
      <c r="U124" s="498">
        <v>0</v>
      </c>
      <c r="V124" s="498">
        <v>0</v>
      </c>
      <c r="W124" s="498">
        <v>0</v>
      </c>
      <c r="X124" s="498">
        <v>0</v>
      </c>
      <c r="Y124" s="498">
        <v>0</v>
      </c>
      <c r="Z124" s="498">
        <v>0</v>
      </c>
      <c r="AA124" s="498">
        <v>0</v>
      </c>
      <c r="AB124" s="498">
        <v>0</v>
      </c>
      <c r="AC124" s="498">
        <v>0</v>
      </c>
      <c r="AD124" s="498">
        <v>0</v>
      </c>
      <c r="AE124" s="498">
        <v>0</v>
      </c>
      <c r="AF124" s="498">
        <v>0</v>
      </c>
      <c r="AG124" s="41">
        <v>0</v>
      </c>
    </row>
    <row r="125" spans="1:65" ht="15" customHeight="1">
      <c r="C125" s="638" t="s">
        <v>352</v>
      </c>
      <c r="D125" s="781">
        <v>-0.03</v>
      </c>
      <c r="E125" s="647">
        <v>-0.03</v>
      </c>
      <c r="F125" s="647">
        <v>-0.03</v>
      </c>
      <c r="G125" s="647">
        <v>-0.03</v>
      </c>
      <c r="H125" s="647">
        <v>-0.03</v>
      </c>
      <c r="I125" s="647">
        <v>-0.03</v>
      </c>
      <c r="J125" s="647">
        <v>-0.03</v>
      </c>
      <c r="K125" s="648">
        <v>0</v>
      </c>
      <c r="L125" s="648">
        <v>0</v>
      </c>
      <c r="M125" s="649"/>
      <c r="N125" s="647">
        <v>-0.03</v>
      </c>
      <c r="O125" s="649">
        <v>0</v>
      </c>
      <c r="P125" s="649">
        <v>0</v>
      </c>
      <c r="Q125" s="648">
        <v>0</v>
      </c>
      <c r="R125" s="650"/>
      <c r="S125" s="650"/>
      <c r="T125" s="650"/>
      <c r="U125" s="650"/>
      <c r="V125" s="650"/>
      <c r="W125" s="650"/>
      <c r="X125" s="650"/>
      <c r="Y125" s="650"/>
      <c r="Z125" s="650"/>
      <c r="AA125" s="650"/>
      <c r="AB125" s="650"/>
      <c r="AC125" s="650"/>
      <c r="AD125" s="650"/>
      <c r="AE125" s="650"/>
      <c r="AF125" s="650"/>
      <c r="AG125" s="651"/>
    </row>
    <row r="126" spans="1:65" ht="15" customHeight="1">
      <c r="C126" s="625" t="s">
        <v>116</v>
      </c>
      <c r="D126" s="782">
        <v>-0.01</v>
      </c>
      <c r="E126" s="382">
        <v>-5.0000000000000001E-3</v>
      </c>
      <c r="F126" s="382">
        <v>-5.0000000000000001E-3</v>
      </c>
      <c r="G126" s="382">
        <v>-0.01</v>
      </c>
      <c r="H126" s="382">
        <v>-5.0000000000000001E-3</v>
      </c>
      <c r="I126" s="382">
        <v>-5.0000000000000001E-3</v>
      </c>
      <c r="J126" s="382">
        <v>-5.0000000000000001E-3</v>
      </c>
      <c r="K126" s="382">
        <v>-5.0000000000000001E-3</v>
      </c>
      <c r="L126" s="382">
        <v>-5.0000000000000001E-3</v>
      </c>
      <c r="M126" s="382">
        <v>-5.0000000000000001E-3</v>
      </c>
      <c r="N126" s="382">
        <v>-5.0000000000000001E-3</v>
      </c>
      <c r="O126" s="383">
        <v>0</v>
      </c>
      <c r="P126" s="383">
        <v>0</v>
      </c>
      <c r="Q126" s="384">
        <v>0</v>
      </c>
      <c r="R126" s="499"/>
      <c r="S126" s="499"/>
      <c r="T126" s="499"/>
      <c r="U126" s="499"/>
      <c r="V126" s="499"/>
      <c r="W126" s="499"/>
      <c r="X126" s="499"/>
      <c r="Y126" s="499"/>
      <c r="Z126" s="499"/>
      <c r="AA126" s="499"/>
      <c r="AB126" s="499"/>
      <c r="AC126" s="499"/>
      <c r="AD126" s="499"/>
      <c r="AE126" s="499"/>
      <c r="AF126" s="499"/>
      <c r="AG126" s="386"/>
    </row>
    <row r="127" spans="1:65" ht="15" customHeight="1">
      <c r="C127" s="625" t="s">
        <v>109</v>
      </c>
      <c r="D127" s="782">
        <v>-0.02</v>
      </c>
      <c r="E127" s="382">
        <v>-1.4999999999999999E-2</v>
      </c>
      <c r="F127" s="382">
        <v>-1.4999999999999999E-2</v>
      </c>
      <c r="G127" s="382">
        <v>-0.02</v>
      </c>
      <c r="H127" s="382">
        <v>-1.4999999999999999E-2</v>
      </c>
      <c r="I127" s="382">
        <v>-1.4999999999999999E-2</v>
      </c>
      <c r="J127" s="382">
        <v>-1.4999999999999999E-2</v>
      </c>
      <c r="K127" s="382">
        <v>-1.4999999999999999E-2</v>
      </c>
      <c r="L127" s="382">
        <v>-1.4999999999999999E-2</v>
      </c>
      <c r="M127" s="382">
        <v>-1.4999999999999999E-2</v>
      </c>
      <c r="N127" s="382">
        <v>-1.4999999999999999E-2</v>
      </c>
      <c r="O127" s="383">
        <v>0</v>
      </c>
      <c r="P127" s="383">
        <v>0</v>
      </c>
      <c r="Q127" s="384">
        <v>0</v>
      </c>
      <c r="R127" s="499"/>
      <c r="S127" s="499"/>
      <c r="T127" s="499"/>
      <c r="U127" s="499"/>
      <c r="V127" s="499"/>
      <c r="W127" s="499"/>
      <c r="X127" s="499"/>
      <c r="Y127" s="499"/>
      <c r="Z127" s="499"/>
      <c r="AA127" s="499"/>
      <c r="AB127" s="499"/>
      <c r="AC127" s="499"/>
      <c r="AD127" s="499"/>
      <c r="AE127" s="499"/>
      <c r="AF127" s="499"/>
      <c r="AG127" s="386"/>
    </row>
    <row r="128" spans="1:65" ht="15" customHeight="1">
      <c r="C128" s="625" t="s">
        <v>350</v>
      </c>
      <c r="D128" s="782">
        <v>-0.03</v>
      </c>
      <c r="E128" s="382">
        <v>-0.03</v>
      </c>
      <c r="F128" s="382">
        <v>-0.03</v>
      </c>
      <c r="G128" s="382">
        <v>-0.03</v>
      </c>
      <c r="H128" s="382">
        <v>-0.03</v>
      </c>
      <c r="I128" s="382">
        <v>-0.03</v>
      </c>
      <c r="J128" s="382">
        <v>-0.03</v>
      </c>
      <c r="K128" s="384">
        <v>0</v>
      </c>
      <c r="L128" s="384">
        <v>0</v>
      </c>
      <c r="M128" s="384">
        <v>0</v>
      </c>
      <c r="N128" s="382">
        <v>-0.03</v>
      </c>
      <c r="O128" s="383">
        <v>0</v>
      </c>
      <c r="P128" s="383">
        <v>0</v>
      </c>
      <c r="Q128" s="384">
        <v>0</v>
      </c>
      <c r="R128" s="499"/>
      <c r="S128" s="499"/>
      <c r="T128" s="499"/>
      <c r="U128" s="499"/>
      <c r="V128" s="499"/>
      <c r="W128" s="499"/>
      <c r="X128" s="499"/>
      <c r="Y128" s="499"/>
      <c r="Z128" s="499"/>
      <c r="AA128" s="499"/>
      <c r="AB128" s="499"/>
      <c r="AC128" s="499"/>
      <c r="AD128" s="499"/>
      <c r="AE128" s="499"/>
      <c r="AF128" s="499"/>
      <c r="AG128" s="386"/>
    </row>
    <row r="129" spans="3:33" ht="15" customHeight="1">
      <c r="C129" s="625" t="s">
        <v>99</v>
      </c>
      <c r="D129" s="782">
        <v>-0.03</v>
      </c>
      <c r="E129" s="382">
        <v>-0.03</v>
      </c>
      <c r="F129" s="382">
        <v>-0.03</v>
      </c>
      <c r="G129" s="382">
        <v>-0.03</v>
      </c>
      <c r="H129" s="382">
        <v>-0.03</v>
      </c>
      <c r="I129" s="382">
        <v>-0.03</v>
      </c>
      <c r="J129" s="382">
        <v>-0.03</v>
      </c>
      <c r="K129" s="382">
        <v>-0.03</v>
      </c>
      <c r="L129" s="382">
        <v>-0.03</v>
      </c>
      <c r="M129" s="382">
        <v>-0.03</v>
      </c>
      <c r="N129" s="382">
        <v>-0.03</v>
      </c>
      <c r="O129" s="383">
        <v>0</v>
      </c>
      <c r="P129" s="382">
        <v>-0.05</v>
      </c>
      <c r="Q129" s="384">
        <v>0</v>
      </c>
      <c r="R129" s="499"/>
      <c r="S129" s="499"/>
      <c r="T129" s="499"/>
      <c r="U129" s="499"/>
      <c r="V129" s="499"/>
      <c r="W129" s="499"/>
      <c r="X129" s="499"/>
      <c r="Y129" s="499"/>
      <c r="Z129" s="499"/>
      <c r="AA129" s="499"/>
      <c r="AB129" s="499"/>
      <c r="AC129" s="499"/>
      <c r="AD129" s="499"/>
      <c r="AE129" s="499"/>
      <c r="AF129" s="499"/>
      <c r="AG129" s="386"/>
    </row>
    <row r="130" spans="3:33" ht="15" customHeight="1">
      <c r="C130" s="625" t="s">
        <v>96</v>
      </c>
      <c r="D130" s="782">
        <v>-0.03</v>
      </c>
      <c r="E130" s="382">
        <v>-0.03</v>
      </c>
      <c r="F130" s="382">
        <v>-0.03</v>
      </c>
      <c r="G130" s="382">
        <v>-0.03</v>
      </c>
      <c r="H130" s="382">
        <v>-0.03</v>
      </c>
      <c r="I130" s="382">
        <v>-0.03</v>
      </c>
      <c r="J130" s="382">
        <v>-0.03</v>
      </c>
      <c r="K130" s="382">
        <v>-0.03</v>
      </c>
      <c r="L130" s="382">
        <v>-0.03</v>
      </c>
      <c r="M130" s="382">
        <v>-0.03</v>
      </c>
      <c r="N130" s="382">
        <v>-0.03</v>
      </c>
      <c r="O130" s="383">
        <v>0</v>
      </c>
      <c r="P130" s="382">
        <v>-0.05</v>
      </c>
      <c r="Q130" s="384">
        <v>0</v>
      </c>
      <c r="R130" s="499"/>
      <c r="S130" s="499"/>
      <c r="T130" s="499"/>
      <c r="U130" s="499"/>
      <c r="V130" s="499"/>
      <c r="W130" s="499"/>
      <c r="X130" s="499"/>
      <c r="Y130" s="499"/>
      <c r="Z130" s="499"/>
      <c r="AA130" s="499"/>
      <c r="AB130" s="499"/>
      <c r="AC130" s="499"/>
      <c r="AD130" s="499"/>
      <c r="AE130" s="499"/>
      <c r="AF130" s="499"/>
      <c r="AG130" s="386"/>
    </row>
    <row r="131" spans="3:33" ht="15" customHeight="1">
      <c r="C131" s="625" t="s">
        <v>94</v>
      </c>
      <c r="D131" s="652">
        <v>0</v>
      </c>
      <c r="E131" s="384">
        <v>0</v>
      </c>
      <c r="F131" s="384">
        <v>0</v>
      </c>
      <c r="G131" s="384">
        <v>0</v>
      </c>
      <c r="H131" s="384">
        <v>0</v>
      </c>
      <c r="I131" s="384">
        <v>0</v>
      </c>
      <c r="J131" s="384">
        <v>0</v>
      </c>
      <c r="K131" s="384">
        <v>0</v>
      </c>
      <c r="L131" s="384">
        <v>0</v>
      </c>
      <c r="M131" s="384">
        <v>0</v>
      </c>
      <c r="N131" s="384">
        <v>0</v>
      </c>
      <c r="O131" s="382">
        <v>-0.05</v>
      </c>
      <c r="P131" s="382">
        <v>-0.05</v>
      </c>
      <c r="Q131" s="384">
        <v>0</v>
      </c>
      <c r="R131" s="499"/>
      <c r="S131" s="499"/>
      <c r="T131" s="499"/>
      <c r="U131" s="499"/>
      <c r="V131" s="499"/>
      <c r="W131" s="499"/>
      <c r="X131" s="499"/>
      <c r="Y131" s="499"/>
      <c r="Z131" s="499"/>
      <c r="AA131" s="499"/>
      <c r="AB131" s="499"/>
      <c r="AC131" s="499"/>
      <c r="AD131" s="499"/>
      <c r="AE131" s="499"/>
      <c r="AF131" s="499"/>
      <c r="AG131" s="386"/>
    </row>
    <row r="132" spans="3:33" ht="15" customHeight="1">
      <c r="C132" s="625" t="s">
        <v>92</v>
      </c>
      <c r="D132" s="652">
        <v>0</v>
      </c>
      <c r="E132" s="384">
        <v>0</v>
      </c>
      <c r="F132" s="384">
        <v>0</v>
      </c>
      <c r="G132" s="384">
        <v>0</v>
      </c>
      <c r="H132" s="384">
        <v>0</v>
      </c>
      <c r="I132" s="384">
        <v>0</v>
      </c>
      <c r="J132" s="384">
        <v>0</v>
      </c>
      <c r="K132" s="384">
        <v>0</v>
      </c>
      <c r="L132" s="384">
        <v>0</v>
      </c>
      <c r="M132" s="384">
        <v>0</v>
      </c>
      <c r="N132" s="384">
        <v>0</v>
      </c>
      <c r="O132" s="382">
        <v>-0.05</v>
      </c>
      <c r="P132" s="382">
        <v>-0.05</v>
      </c>
      <c r="Q132" s="384">
        <v>0</v>
      </c>
      <c r="R132" s="499"/>
      <c r="S132" s="499"/>
      <c r="T132" s="499"/>
      <c r="U132" s="499"/>
      <c r="V132" s="499"/>
      <c r="W132" s="499"/>
      <c r="X132" s="499"/>
      <c r="Y132" s="499"/>
      <c r="Z132" s="499"/>
      <c r="AA132" s="499"/>
      <c r="AB132" s="499"/>
      <c r="AC132" s="499"/>
      <c r="AD132" s="499"/>
      <c r="AE132" s="499"/>
      <c r="AF132" s="499"/>
      <c r="AG132" s="386"/>
    </row>
    <row r="133" spans="3:33" ht="15" customHeight="1">
      <c r="C133" s="625" t="s">
        <v>89</v>
      </c>
      <c r="D133" s="652">
        <v>0</v>
      </c>
      <c r="E133" s="384">
        <v>0</v>
      </c>
      <c r="F133" s="384">
        <v>0</v>
      </c>
      <c r="G133" s="384">
        <v>0</v>
      </c>
      <c r="H133" s="384">
        <v>0</v>
      </c>
      <c r="I133" s="384">
        <v>0</v>
      </c>
      <c r="J133" s="384">
        <v>0</v>
      </c>
      <c r="K133" s="384">
        <v>0</v>
      </c>
      <c r="L133" s="384">
        <v>0</v>
      </c>
      <c r="M133" s="384">
        <v>0</v>
      </c>
      <c r="N133" s="384">
        <v>0</v>
      </c>
      <c r="O133" s="382">
        <v>-0.05</v>
      </c>
      <c r="P133" s="382">
        <v>-0.05</v>
      </c>
      <c r="Q133" s="384">
        <v>0</v>
      </c>
      <c r="R133" s="499"/>
      <c r="S133" s="499"/>
      <c r="T133" s="499"/>
      <c r="U133" s="499"/>
      <c r="V133" s="499"/>
      <c r="W133" s="499"/>
      <c r="X133" s="499"/>
      <c r="Y133" s="499"/>
      <c r="Z133" s="499"/>
      <c r="AA133" s="499"/>
      <c r="AB133" s="499"/>
      <c r="AC133" s="499"/>
      <c r="AD133" s="499"/>
      <c r="AE133" s="499"/>
      <c r="AF133" s="499"/>
      <c r="AG133" s="386"/>
    </row>
    <row r="134" spans="3:33" ht="15" customHeight="1">
      <c r="C134" s="625" t="s">
        <v>87</v>
      </c>
      <c r="D134" s="782">
        <v>-0.03</v>
      </c>
      <c r="E134" s="382">
        <v>-0.03</v>
      </c>
      <c r="F134" s="382">
        <v>-0.03</v>
      </c>
      <c r="G134" s="382">
        <v>-0.03</v>
      </c>
      <c r="H134" s="382">
        <v>-0.03</v>
      </c>
      <c r="I134" s="382">
        <v>-0.03</v>
      </c>
      <c r="J134" s="382">
        <v>-0.03</v>
      </c>
      <c r="K134" s="382">
        <v>-0.03</v>
      </c>
      <c r="L134" s="382">
        <v>-0.03</v>
      </c>
      <c r="M134" s="382">
        <v>-0.03</v>
      </c>
      <c r="N134" s="382">
        <v>-0.03</v>
      </c>
      <c r="O134" s="383">
        <v>0</v>
      </c>
      <c r="P134" s="382">
        <v>-0.05</v>
      </c>
      <c r="Q134" s="384">
        <v>0</v>
      </c>
      <c r="R134" s="499"/>
      <c r="S134" s="499"/>
      <c r="T134" s="499"/>
      <c r="U134" s="499"/>
      <c r="V134" s="499"/>
      <c r="W134" s="499"/>
      <c r="X134" s="499"/>
      <c r="Y134" s="499"/>
      <c r="Z134" s="499"/>
      <c r="AA134" s="499"/>
      <c r="AB134" s="499"/>
      <c r="AC134" s="499"/>
      <c r="AD134" s="499"/>
      <c r="AE134" s="499"/>
      <c r="AF134" s="499"/>
      <c r="AG134" s="386"/>
    </row>
    <row r="135" spans="3:33" ht="15" customHeight="1">
      <c r="C135" s="625" t="s">
        <v>83</v>
      </c>
      <c r="D135" s="782">
        <v>-0.01</v>
      </c>
      <c r="E135" s="382">
        <v>-0.01</v>
      </c>
      <c r="F135" s="382">
        <v>-0.01</v>
      </c>
      <c r="G135" s="382">
        <v>-0.01</v>
      </c>
      <c r="H135" s="382">
        <v>-0.01</v>
      </c>
      <c r="I135" s="382">
        <v>-0.01</v>
      </c>
      <c r="J135" s="382">
        <v>-0.01</v>
      </c>
      <c r="K135" s="382">
        <v>-0.01</v>
      </c>
      <c r="L135" s="382">
        <v>-0.01</v>
      </c>
      <c r="M135" s="382">
        <v>-0.01</v>
      </c>
      <c r="N135" s="382">
        <v>-0.01</v>
      </c>
      <c r="O135" s="383">
        <v>0</v>
      </c>
      <c r="P135" s="383">
        <v>0</v>
      </c>
      <c r="Q135" s="384">
        <v>0</v>
      </c>
      <c r="R135" s="499"/>
      <c r="S135" s="499"/>
      <c r="T135" s="499"/>
      <c r="U135" s="499"/>
      <c r="V135" s="499"/>
      <c r="W135" s="499"/>
      <c r="X135" s="499"/>
      <c r="Y135" s="499"/>
      <c r="Z135" s="499"/>
      <c r="AA135" s="499"/>
      <c r="AB135" s="499"/>
      <c r="AC135" s="499"/>
      <c r="AD135" s="499"/>
      <c r="AE135" s="499"/>
      <c r="AF135" s="499"/>
      <c r="AG135" s="386"/>
    </row>
    <row r="136" spans="3:33" ht="15" customHeight="1">
      <c r="C136" s="625" t="s">
        <v>77</v>
      </c>
      <c r="D136" s="782">
        <v>-0.02</v>
      </c>
      <c r="E136" s="382">
        <v>-0.02</v>
      </c>
      <c r="F136" s="382">
        <v>-0.02</v>
      </c>
      <c r="G136" s="382">
        <v>-0.02</v>
      </c>
      <c r="H136" s="382">
        <v>-0.02</v>
      </c>
      <c r="I136" s="382">
        <v>-0.02</v>
      </c>
      <c r="J136" s="382">
        <v>-0.02</v>
      </c>
      <c r="K136" s="382">
        <v>-0.03</v>
      </c>
      <c r="L136" s="382">
        <v>-0.03</v>
      </c>
      <c r="M136" s="382">
        <v>-0.03</v>
      </c>
      <c r="N136" s="382">
        <v>-0.03</v>
      </c>
      <c r="O136" s="383">
        <v>0</v>
      </c>
      <c r="P136" s="383">
        <v>0</v>
      </c>
      <c r="Q136" s="384">
        <v>0</v>
      </c>
      <c r="R136" s="499"/>
      <c r="S136" s="499"/>
      <c r="T136" s="499"/>
      <c r="U136" s="499"/>
      <c r="V136" s="499"/>
      <c r="W136" s="499"/>
      <c r="X136" s="499"/>
      <c r="Y136" s="499"/>
      <c r="Z136" s="499"/>
      <c r="AA136" s="499"/>
      <c r="AB136" s="499"/>
      <c r="AC136" s="499"/>
      <c r="AD136" s="499"/>
      <c r="AE136" s="499"/>
      <c r="AF136" s="499"/>
      <c r="AG136" s="386"/>
    </row>
    <row r="137" spans="3:33" ht="15" customHeight="1">
      <c r="C137" s="625" t="s">
        <v>349</v>
      </c>
      <c r="D137" s="782">
        <v>-0.03</v>
      </c>
      <c r="E137" s="382">
        <v>-0.03</v>
      </c>
      <c r="F137" s="382">
        <v>-0.03</v>
      </c>
      <c r="G137" s="382">
        <v>-0.03</v>
      </c>
      <c r="H137" s="382">
        <v>-0.03</v>
      </c>
      <c r="I137" s="382">
        <v>-0.03</v>
      </c>
      <c r="J137" s="382">
        <v>-0.03</v>
      </c>
      <c r="K137" s="384"/>
      <c r="L137" s="384"/>
      <c r="M137" s="384"/>
      <c r="N137" s="382">
        <v>-0.03</v>
      </c>
      <c r="O137" s="383">
        <v>0</v>
      </c>
      <c r="P137" s="383">
        <v>0</v>
      </c>
      <c r="Q137" s="384">
        <v>0</v>
      </c>
      <c r="R137" s="499"/>
      <c r="S137" s="499"/>
      <c r="T137" s="499"/>
      <c r="U137" s="499"/>
      <c r="V137" s="499"/>
      <c r="W137" s="499"/>
      <c r="X137" s="499"/>
      <c r="Y137" s="499"/>
      <c r="Z137" s="499"/>
      <c r="AA137" s="499"/>
      <c r="AB137" s="499"/>
      <c r="AC137" s="499"/>
      <c r="AD137" s="499"/>
      <c r="AE137" s="499"/>
      <c r="AF137" s="499"/>
      <c r="AG137" s="386"/>
    </row>
    <row r="138" spans="3:33" ht="15" customHeight="1">
      <c r="C138" s="625" t="s">
        <v>76</v>
      </c>
      <c r="D138" s="782">
        <v>-0.03</v>
      </c>
      <c r="E138" s="382">
        <v>-0.03</v>
      </c>
      <c r="F138" s="382">
        <v>-0.03</v>
      </c>
      <c r="G138" s="382">
        <v>-0.03</v>
      </c>
      <c r="H138" s="382">
        <v>-0.03</v>
      </c>
      <c r="I138" s="382">
        <v>-0.03</v>
      </c>
      <c r="J138" s="382">
        <v>-0.03</v>
      </c>
      <c r="K138" s="382">
        <v>-0.03</v>
      </c>
      <c r="L138" s="382">
        <v>-0.03</v>
      </c>
      <c r="M138" s="382">
        <v>-0.03</v>
      </c>
      <c r="N138" s="384">
        <v>0</v>
      </c>
      <c r="O138" s="383">
        <v>0</v>
      </c>
      <c r="P138" s="383">
        <v>0</v>
      </c>
      <c r="Q138" s="384">
        <v>0</v>
      </c>
      <c r="R138" s="499"/>
      <c r="S138" s="499"/>
      <c r="T138" s="499"/>
      <c r="U138" s="499"/>
      <c r="V138" s="499"/>
      <c r="W138" s="499"/>
      <c r="X138" s="499"/>
      <c r="Y138" s="499"/>
      <c r="Z138" s="499"/>
      <c r="AA138" s="499"/>
      <c r="AB138" s="499"/>
      <c r="AC138" s="499"/>
      <c r="AD138" s="499"/>
      <c r="AE138" s="499"/>
      <c r="AF138" s="499"/>
      <c r="AG138" s="386"/>
    </row>
    <row r="139" spans="3:33" ht="15" customHeight="1">
      <c r="C139" s="625" t="s">
        <v>315</v>
      </c>
      <c r="D139" s="652">
        <v>0</v>
      </c>
      <c r="E139" s="384">
        <v>0</v>
      </c>
      <c r="F139" s="384">
        <v>0</v>
      </c>
      <c r="G139" s="384">
        <v>0</v>
      </c>
      <c r="H139" s="384">
        <v>0</v>
      </c>
      <c r="I139" s="384">
        <v>0</v>
      </c>
      <c r="J139" s="384">
        <v>0</v>
      </c>
      <c r="K139" s="385">
        <v>0</v>
      </c>
      <c r="L139" s="385">
        <v>0</v>
      </c>
      <c r="M139" s="385">
        <v>0</v>
      </c>
      <c r="N139" s="385">
        <v>0</v>
      </c>
      <c r="O139" s="382">
        <v>-0.05</v>
      </c>
      <c r="P139" s="382">
        <v>-0.05</v>
      </c>
      <c r="Q139" s="384">
        <v>0</v>
      </c>
      <c r="R139" s="499"/>
      <c r="S139" s="499"/>
      <c r="T139" s="499"/>
      <c r="U139" s="499"/>
      <c r="V139" s="499"/>
      <c r="W139" s="499"/>
      <c r="X139" s="499"/>
      <c r="Y139" s="499"/>
      <c r="Z139" s="499"/>
      <c r="AA139" s="499"/>
      <c r="AB139" s="499"/>
      <c r="AC139" s="499"/>
      <c r="AD139" s="499"/>
      <c r="AE139" s="499"/>
      <c r="AF139" s="499"/>
      <c r="AG139" s="386"/>
    </row>
    <row r="140" spans="3:33" ht="15" customHeight="1">
      <c r="C140" s="625" t="s">
        <v>316</v>
      </c>
      <c r="D140" s="652">
        <v>0</v>
      </c>
      <c r="E140" s="384">
        <v>0</v>
      </c>
      <c r="F140" s="384">
        <v>0</v>
      </c>
      <c r="G140" s="384">
        <v>0</v>
      </c>
      <c r="H140" s="384">
        <v>0</v>
      </c>
      <c r="I140" s="384">
        <v>0</v>
      </c>
      <c r="J140" s="384">
        <v>0</v>
      </c>
      <c r="K140" s="385">
        <v>0</v>
      </c>
      <c r="L140" s="385">
        <v>0</v>
      </c>
      <c r="M140" s="385">
        <v>0</v>
      </c>
      <c r="N140" s="385">
        <v>0</v>
      </c>
      <c r="O140" s="382">
        <v>-0.05</v>
      </c>
      <c r="P140" s="382">
        <v>-0.05</v>
      </c>
      <c r="Q140" s="384">
        <v>0</v>
      </c>
      <c r="R140" s="499"/>
      <c r="S140" s="499"/>
      <c r="T140" s="499"/>
      <c r="U140" s="499"/>
      <c r="V140" s="499"/>
      <c r="W140" s="499"/>
      <c r="X140" s="499"/>
      <c r="Y140" s="499"/>
      <c r="Z140" s="499"/>
      <c r="AA140" s="499"/>
      <c r="AB140" s="499"/>
      <c r="AC140" s="499"/>
      <c r="AD140" s="499"/>
      <c r="AE140" s="499"/>
      <c r="AF140" s="499"/>
      <c r="AG140" s="386"/>
    </row>
    <row r="141" spans="3:33" ht="15" customHeight="1">
      <c r="C141" s="625" t="s">
        <v>317</v>
      </c>
      <c r="D141" s="652">
        <v>0</v>
      </c>
      <c r="E141" s="384">
        <v>0</v>
      </c>
      <c r="F141" s="384">
        <v>0</v>
      </c>
      <c r="G141" s="384">
        <v>0</v>
      </c>
      <c r="H141" s="384">
        <v>0</v>
      </c>
      <c r="I141" s="384">
        <v>0</v>
      </c>
      <c r="J141" s="384">
        <v>0</v>
      </c>
      <c r="K141" s="385">
        <v>0</v>
      </c>
      <c r="L141" s="385">
        <v>0</v>
      </c>
      <c r="M141" s="385">
        <v>0</v>
      </c>
      <c r="N141" s="385">
        <v>0</v>
      </c>
      <c r="O141" s="382">
        <v>-0.05</v>
      </c>
      <c r="P141" s="382">
        <v>-0.05</v>
      </c>
      <c r="Q141" s="384">
        <v>0</v>
      </c>
      <c r="R141" s="499"/>
      <c r="S141" s="499"/>
      <c r="T141" s="499"/>
      <c r="U141" s="499"/>
      <c r="V141" s="499"/>
      <c r="W141" s="499"/>
      <c r="X141" s="499"/>
      <c r="Y141" s="499"/>
      <c r="Z141" s="499"/>
      <c r="AA141" s="499"/>
      <c r="AB141" s="499"/>
      <c r="AC141" s="499"/>
      <c r="AD141" s="499"/>
      <c r="AE141" s="499"/>
      <c r="AF141" s="499"/>
      <c r="AG141" s="386"/>
    </row>
    <row r="142" spans="3:33" ht="15" customHeight="1">
      <c r="C142" s="625" t="s">
        <v>74</v>
      </c>
      <c r="D142" s="782">
        <v>-0.03</v>
      </c>
      <c r="E142" s="382">
        <v>-0.03</v>
      </c>
      <c r="F142" s="382">
        <v>-0.03</v>
      </c>
      <c r="G142" s="382">
        <v>-0.03</v>
      </c>
      <c r="H142" s="382">
        <v>-0.03</v>
      </c>
      <c r="I142" s="382">
        <v>-0.03</v>
      </c>
      <c r="J142" s="382">
        <v>-0.03</v>
      </c>
      <c r="K142" s="382">
        <v>-0.03</v>
      </c>
      <c r="L142" s="382">
        <v>-0.03</v>
      </c>
      <c r="M142" s="382">
        <v>-0.03</v>
      </c>
      <c r="N142" s="382">
        <v>-0.03</v>
      </c>
      <c r="O142" s="383">
        <v>0</v>
      </c>
      <c r="P142" s="383">
        <v>0</v>
      </c>
      <c r="Q142" s="384">
        <v>0</v>
      </c>
      <c r="R142" s="499"/>
      <c r="S142" s="499"/>
      <c r="T142" s="499"/>
      <c r="U142" s="499"/>
      <c r="V142" s="499"/>
      <c r="W142" s="499"/>
      <c r="X142" s="499"/>
      <c r="Y142" s="499"/>
      <c r="Z142" s="499"/>
      <c r="AA142" s="499"/>
      <c r="AB142" s="499"/>
      <c r="AC142" s="499"/>
      <c r="AD142" s="499"/>
      <c r="AE142" s="499"/>
      <c r="AF142" s="499"/>
      <c r="AG142" s="386"/>
    </row>
    <row r="143" spans="3:33" ht="15" customHeight="1">
      <c r="C143" s="625" t="s">
        <v>314</v>
      </c>
      <c r="D143" s="652">
        <v>0</v>
      </c>
      <c r="E143" s="384">
        <v>0</v>
      </c>
      <c r="F143" s="384">
        <v>0</v>
      </c>
      <c r="G143" s="384">
        <v>0</v>
      </c>
      <c r="H143" s="384">
        <v>0</v>
      </c>
      <c r="I143" s="384">
        <v>0</v>
      </c>
      <c r="J143" s="384">
        <v>0</v>
      </c>
      <c r="K143" s="384">
        <v>0</v>
      </c>
      <c r="L143" s="384">
        <v>0</v>
      </c>
      <c r="M143" s="384">
        <v>0</v>
      </c>
      <c r="N143" s="384">
        <v>0</v>
      </c>
      <c r="O143" s="382">
        <v>-0.05</v>
      </c>
      <c r="P143" s="382">
        <v>-0.05</v>
      </c>
      <c r="Q143" s="384">
        <v>0</v>
      </c>
      <c r="R143" s="499"/>
      <c r="S143" s="499"/>
      <c r="T143" s="499"/>
      <c r="U143" s="499"/>
      <c r="V143" s="499"/>
      <c r="W143" s="499"/>
      <c r="X143" s="499"/>
      <c r="Y143" s="499"/>
      <c r="Z143" s="499"/>
      <c r="AA143" s="499"/>
      <c r="AB143" s="499"/>
      <c r="AC143" s="499"/>
      <c r="AD143" s="499"/>
      <c r="AE143" s="499"/>
      <c r="AF143" s="499"/>
      <c r="AG143" s="386"/>
    </row>
    <row r="144" spans="3:33" ht="15" customHeight="1">
      <c r="C144" s="625" t="s">
        <v>312</v>
      </c>
      <c r="D144" s="652">
        <v>0</v>
      </c>
      <c r="E144" s="384">
        <v>0</v>
      </c>
      <c r="F144" s="384">
        <v>0</v>
      </c>
      <c r="G144" s="384">
        <v>0</v>
      </c>
      <c r="H144" s="384">
        <v>0</v>
      </c>
      <c r="I144" s="384">
        <v>0</v>
      </c>
      <c r="J144" s="384">
        <v>0</v>
      </c>
      <c r="K144" s="384">
        <v>0</v>
      </c>
      <c r="L144" s="384">
        <v>0</v>
      </c>
      <c r="M144" s="384">
        <v>0</v>
      </c>
      <c r="N144" s="384">
        <v>0</v>
      </c>
      <c r="O144" s="382">
        <v>-0.05</v>
      </c>
      <c r="P144" s="382">
        <v>-0.05</v>
      </c>
      <c r="Q144" s="384">
        <v>0</v>
      </c>
      <c r="R144" s="499"/>
      <c r="S144" s="499"/>
      <c r="T144" s="499"/>
      <c r="U144" s="499"/>
      <c r="V144" s="499"/>
      <c r="W144" s="499"/>
      <c r="X144" s="499"/>
      <c r="Y144" s="499"/>
      <c r="Z144" s="499"/>
      <c r="AA144" s="499"/>
      <c r="AB144" s="499"/>
      <c r="AC144" s="499"/>
      <c r="AD144" s="499"/>
      <c r="AE144" s="499"/>
      <c r="AF144" s="499"/>
      <c r="AG144" s="386"/>
    </row>
    <row r="145" spans="3:33" ht="15" customHeight="1">
      <c r="C145" s="625" t="s">
        <v>313</v>
      </c>
      <c r="D145" s="652">
        <v>0</v>
      </c>
      <c r="E145" s="384">
        <v>0</v>
      </c>
      <c r="F145" s="384">
        <v>0</v>
      </c>
      <c r="G145" s="384">
        <v>0</v>
      </c>
      <c r="H145" s="384">
        <v>0</v>
      </c>
      <c r="I145" s="384">
        <v>0</v>
      </c>
      <c r="J145" s="384">
        <v>0</v>
      </c>
      <c r="K145" s="384">
        <v>0</v>
      </c>
      <c r="L145" s="384">
        <v>0</v>
      </c>
      <c r="M145" s="384">
        <v>0</v>
      </c>
      <c r="N145" s="384">
        <v>0</v>
      </c>
      <c r="O145" s="382">
        <v>-0.05</v>
      </c>
      <c r="P145" s="382">
        <v>-0.05</v>
      </c>
      <c r="Q145" s="384">
        <v>0</v>
      </c>
      <c r="R145" s="499"/>
      <c r="S145" s="499"/>
      <c r="T145" s="499"/>
      <c r="U145" s="499"/>
      <c r="V145" s="499"/>
      <c r="W145" s="499"/>
      <c r="X145" s="499"/>
      <c r="Y145" s="499"/>
      <c r="Z145" s="499"/>
      <c r="AA145" s="499"/>
      <c r="AB145" s="499"/>
      <c r="AC145" s="499"/>
      <c r="AD145" s="499"/>
      <c r="AE145" s="499"/>
      <c r="AF145" s="499"/>
      <c r="AG145" s="386"/>
    </row>
    <row r="146" spans="3:33" ht="15" customHeight="1">
      <c r="C146" s="625" t="s">
        <v>71</v>
      </c>
      <c r="D146" s="782">
        <v>-0.03</v>
      </c>
      <c r="E146" s="382">
        <v>-0.03</v>
      </c>
      <c r="F146" s="382">
        <v>-0.03</v>
      </c>
      <c r="G146" s="382">
        <v>-0.03</v>
      </c>
      <c r="H146" s="382">
        <v>-0.03</v>
      </c>
      <c r="I146" s="382">
        <v>-0.03</v>
      </c>
      <c r="J146" s="382">
        <v>-0.03</v>
      </c>
      <c r="K146" s="382">
        <v>-0.03</v>
      </c>
      <c r="L146" s="382">
        <v>-0.03</v>
      </c>
      <c r="M146" s="382">
        <v>-0.03</v>
      </c>
      <c r="N146" s="382">
        <v>-0.03</v>
      </c>
      <c r="O146" s="383">
        <v>0</v>
      </c>
      <c r="P146" s="383">
        <v>0</v>
      </c>
      <c r="Q146" s="384">
        <v>0</v>
      </c>
      <c r="R146" s="499"/>
      <c r="S146" s="499"/>
      <c r="T146" s="499"/>
      <c r="U146" s="499"/>
      <c r="V146" s="499"/>
      <c r="W146" s="499"/>
      <c r="X146" s="499"/>
      <c r="Y146" s="499"/>
      <c r="Z146" s="499"/>
      <c r="AA146" s="499"/>
      <c r="AB146" s="499"/>
      <c r="AC146" s="499"/>
      <c r="AD146" s="499"/>
      <c r="AE146" s="499"/>
      <c r="AF146" s="499"/>
      <c r="AG146" s="386"/>
    </row>
    <row r="147" spans="3:33" ht="15" customHeight="1">
      <c r="C147" s="625" t="s">
        <v>351</v>
      </c>
      <c r="D147" s="782">
        <v>-0.03</v>
      </c>
      <c r="E147" s="382">
        <v>-0.03</v>
      </c>
      <c r="F147" s="382">
        <v>-0.03</v>
      </c>
      <c r="G147" s="382">
        <v>-0.03</v>
      </c>
      <c r="H147" s="382">
        <v>-0.03</v>
      </c>
      <c r="I147" s="382">
        <v>-0.03</v>
      </c>
      <c r="J147" s="382">
        <v>-0.03</v>
      </c>
      <c r="K147" s="382">
        <v>-0.03</v>
      </c>
      <c r="L147" s="382">
        <v>-0.03</v>
      </c>
      <c r="M147" s="382">
        <v>-0.03</v>
      </c>
      <c r="N147" s="382">
        <v>-0.03</v>
      </c>
      <c r="O147" s="383">
        <v>0</v>
      </c>
      <c r="P147" s="383">
        <v>0</v>
      </c>
      <c r="Q147" s="384">
        <v>0</v>
      </c>
      <c r="R147" s="499"/>
      <c r="S147" s="499"/>
      <c r="T147" s="499"/>
      <c r="U147" s="499"/>
      <c r="V147" s="499"/>
      <c r="W147" s="499"/>
      <c r="X147" s="499"/>
      <c r="Y147" s="499"/>
      <c r="Z147" s="499"/>
      <c r="AA147" s="499"/>
      <c r="AB147" s="499"/>
      <c r="AC147" s="499"/>
      <c r="AD147" s="499"/>
      <c r="AE147" s="499"/>
      <c r="AF147" s="499"/>
      <c r="AG147" s="386"/>
    </row>
    <row r="148" spans="3:33" ht="15" customHeight="1">
      <c r="C148" s="625" t="s">
        <v>67</v>
      </c>
      <c r="D148" s="782">
        <v>-0.01</v>
      </c>
      <c r="E148" s="382">
        <v>-0.01</v>
      </c>
      <c r="F148" s="382">
        <v>-0.01</v>
      </c>
      <c r="G148" s="382">
        <v>-0.01</v>
      </c>
      <c r="H148" s="382">
        <v>-0.01</v>
      </c>
      <c r="I148" s="382">
        <v>-0.01</v>
      </c>
      <c r="J148" s="382">
        <v>-0.01</v>
      </c>
      <c r="K148" s="382">
        <v>-0.01</v>
      </c>
      <c r="L148" s="382">
        <v>-0.01</v>
      </c>
      <c r="M148" s="382">
        <v>-0.01</v>
      </c>
      <c r="N148" s="384">
        <v>0</v>
      </c>
      <c r="O148" s="383">
        <v>0</v>
      </c>
      <c r="P148" s="383">
        <v>0</v>
      </c>
      <c r="Q148" s="384">
        <v>0</v>
      </c>
      <c r="R148" s="499"/>
      <c r="S148" s="499"/>
      <c r="T148" s="499"/>
      <c r="U148" s="499"/>
      <c r="V148" s="499"/>
      <c r="W148" s="499"/>
      <c r="X148" s="499"/>
      <c r="Y148" s="499"/>
      <c r="Z148" s="499"/>
      <c r="AA148" s="499"/>
      <c r="AB148" s="499"/>
      <c r="AC148" s="499"/>
      <c r="AD148" s="499"/>
      <c r="AE148" s="499"/>
      <c r="AF148" s="499"/>
      <c r="AG148" s="386"/>
    </row>
    <row r="149" spans="3:33" ht="15" customHeight="1">
      <c r="C149" s="625" t="s">
        <v>66</v>
      </c>
      <c r="D149" s="782">
        <v>-0.02</v>
      </c>
      <c r="E149" s="382">
        <v>-0.02</v>
      </c>
      <c r="F149" s="382">
        <v>-0.02</v>
      </c>
      <c r="G149" s="382">
        <v>-0.02</v>
      </c>
      <c r="H149" s="382">
        <v>-0.02</v>
      </c>
      <c r="I149" s="382">
        <v>-0.02</v>
      </c>
      <c r="J149" s="382">
        <v>-0.02</v>
      </c>
      <c r="K149" s="382">
        <v>-0.03</v>
      </c>
      <c r="L149" s="382">
        <v>-0.03</v>
      </c>
      <c r="M149" s="382">
        <v>-0.03</v>
      </c>
      <c r="N149" s="384">
        <v>0</v>
      </c>
      <c r="O149" s="383">
        <v>0</v>
      </c>
      <c r="P149" s="383">
        <v>0</v>
      </c>
      <c r="Q149" s="384">
        <v>0</v>
      </c>
      <c r="R149" s="499"/>
      <c r="S149" s="499"/>
      <c r="T149" s="499"/>
      <c r="U149" s="499"/>
      <c r="V149" s="499"/>
      <c r="W149" s="499"/>
      <c r="X149" s="499"/>
      <c r="Y149" s="499"/>
      <c r="Z149" s="499"/>
      <c r="AA149" s="499"/>
      <c r="AB149" s="499"/>
      <c r="AC149" s="499"/>
      <c r="AD149" s="499"/>
      <c r="AE149" s="499"/>
      <c r="AF149" s="499"/>
      <c r="AG149" s="386"/>
    </row>
    <row r="150" spans="3:33" ht="15" customHeight="1">
      <c r="C150" s="625" t="s">
        <v>348</v>
      </c>
      <c r="D150" s="782">
        <v>-0.03</v>
      </c>
      <c r="E150" s="382">
        <v>-0.03</v>
      </c>
      <c r="F150" s="382">
        <v>-0.03</v>
      </c>
      <c r="G150" s="382">
        <v>-0.03</v>
      </c>
      <c r="H150" s="382">
        <v>-0.03</v>
      </c>
      <c r="I150" s="382">
        <v>-0.03</v>
      </c>
      <c r="J150" s="382">
        <v>-0.03</v>
      </c>
      <c r="K150" s="384"/>
      <c r="L150" s="384"/>
      <c r="M150" s="384"/>
      <c r="N150" s="384">
        <v>0</v>
      </c>
      <c r="O150" s="383">
        <v>0</v>
      </c>
      <c r="P150" s="383">
        <v>0</v>
      </c>
      <c r="Q150" s="384">
        <v>0</v>
      </c>
      <c r="R150" s="499"/>
      <c r="S150" s="499"/>
      <c r="T150" s="499"/>
      <c r="U150" s="499"/>
      <c r="V150" s="499"/>
      <c r="W150" s="499"/>
      <c r="X150" s="499"/>
      <c r="Y150" s="499"/>
      <c r="Z150" s="499"/>
      <c r="AA150" s="499"/>
      <c r="AB150" s="499"/>
      <c r="AC150" s="499"/>
      <c r="AD150" s="499"/>
      <c r="AE150" s="499"/>
      <c r="AF150" s="499"/>
      <c r="AG150" s="386"/>
    </row>
    <row r="151" spans="3:33" ht="15" customHeight="1">
      <c r="C151" s="625" t="s">
        <v>65</v>
      </c>
      <c r="D151" s="652">
        <v>0</v>
      </c>
      <c r="E151" s="384"/>
      <c r="F151" s="384">
        <v>0</v>
      </c>
      <c r="G151" s="384">
        <v>0</v>
      </c>
      <c r="H151" s="384"/>
      <c r="I151" s="384">
        <v>0</v>
      </c>
      <c r="J151" s="384"/>
      <c r="K151" s="382">
        <v>-0.01</v>
      </c>
      <c r="L151" s="382">
        <v>-0.01</v>
      </c>
      <c r="M151" s="382">
        <v>-0.01</v>
      </c>
      <c r="N151" s="384">
        <v>0</v>
      </c>
      <c r="O151" s="383">
        <v>0</v>
      </c>
      <c r="P151" s="383">
        <v>0</v>
      </c>
      <c r="Q151" s="384">
        <v>0</v>
      </c>
      <c r="R151" s="499"/>
      <c r="S151" s="499"/>
      <c r="T151" s="499"/>
      <c r="U151" s="499"/>
      <c r="V151" s="499"/>
      <c r="W151" s="499"/>
      <c r="X151" s="499"/>
      <c r="Y151" s="499"/>
      <c r="Z151" s="499"/>
      <c r="AA151" s="499"/>
      <c r="AB151" s="499"/>
      <c r="AC151" s="499"/>
      <c r="AD151" s="499"/>
      <c r="AE151" s="499"/>
      <c r="AF151" s="499"/>
      <c r="AG151" s="386"/>
    </row>
    <row r="152" spans="3:33" ht="15" customHeight="1">
      <c r="C152" s="625" t="s">
        <v>64</v>
      </c>
      <c r="D152" s="652">
        <v>0</v>
      </c>
      <c r="E152" s="384"/>
      <c r="F152" s="384">
        <v>0</v>
      </c>
      <c r="G152" s="384">
        <v>0</v>
      </c>
      <c r="H152" s="384">
        <v>0</v>
      </c>
      <c r="I152" s="384">
        <v>0</v>
      </c>
      <c r="J152" s="384"/>
      <c r="K152" s="382">
        <v>-0.03</v>
      </c>
      <c r="L152" s="382">
        <v>-0.03</v>
      </c>
      <c r="M152" s="382">
        <v>-0.03</v>
      </c>
      <c r="N152" s="384">
        <v>0</v>
      </c>
      <c r="O152" s="383">
        <v>0</v>
      </c>
      <c r="P152" s="383">
        <v>0</v>
      </c>
      <c r="Q152" s="384">
        <v>0</v>
      </c>
      <c r="R152" s="499"/>
      <c r="S152" s="499"/>
      <c r="T152" s="499"/>
      <c r="U152" s="499"/>
      <c r="V152" s="499"/>
      <c r="W152" s="499"/>
      <c r="X152" s="499"/>
      <c r="Y152" s="499"/>
      <c r="Z152" s="499"/>
      <c r="AA152" s="499"/>
      <c r="AB152" s="499"/>
      <c r="AC152" s="499"/>
      <c r="AD152" s="499"/>
      <c r="AE152" s="499"/>
      <c r="AF152" s="499"/>
      <c r="AG152" s="386"/>
    </row>
    <row r="153" spans="3:33" ht="15" customHeight="1">
      <c r="C153" s="625"/>
      <c r="D153" s="349"/>
      <c r="E153" s="350"/>
      <c r="F153" s="350"/>
      <c r="G153" s="350"/>
      <c r="H153" s="350"/>
      <c r="I153" s="350"/>
      <c r="J153" s="350"/>
      <c r="K153" s="350"/>
      <c r="L153" s="350"/>
      <c r="M153" s="347"/>
      <c r="N153" s="493"/>
      <c r="O153" s="347"/>
      <c r="P153" s="347"/>
      <c r="Q153" s="350"/>
      <c r="R153" s="500"/>
      <c r="S153" s="500"/>
      <c r="T153" s="500"/>
      <c r="U153" s="500"/>
      <c r="V153" s="500"/>
      <c r="W153" s="500"/>
      <c r="X153" s="500"/>
      <c r="Y153" s="500"/>
      <c r="Z153" s="500"/>
      <c r="AA153" s="500"/>
      <c r="AB153" s="500"/>
      <c r="AC153" s="500"/>
      <c r="AD153" s="500"/>
      <c r="AE153" s="500"/>
      <c r="AF153" s="500"/>
      <c r="AG153" s="351"/>
    </row>
    <row r="154" spans="3:33" ht="15" customHeight="1">
      <c r="C154" s="625"/>
      <c r="D154" s="349"/>
      <c r="E154" s="350"/>
      <c r="F154" s="350"/>
      <c r="G154" s="350"/>
      <c r="H154" s="350"/>
      <c r="I154" s="350"/>
      <c r="J154" s="347"/>
      <c r="K154" s="350"/>
      <c r="L154" s="350"/>
      <c r="M154" s="347"/>
      <c r="N154" s="493"/>
      <c r="O154" s="347"/>
      <c r="P154" s="347"/>
      <c r="Q154" s="350"/>
      <c r="R154" s="500"/>
      <c r="S154" s="500"/>
      <c r="T154" s="500"/>
      <c r="U154" s="500"/>
      <c r="V154" s="500"/>
      <c r="W154" s="500"/>
      <c r="X154" s="500"/>
      <c r="Y154" s="500"/>
      <c r="Z154" s="500"/>
      <c r="AA154" s="500"/>
      <c r="AB154" s="500"/>
      <c r="AC154" s="500"/>
      <c r="AD154" s="500"/>
      <c r="AE154" s="500"/>
      <c r="AF154" s="500"/>
      <c r="AG154" s="351"/>
    </row>
    <row r="155" spans="3:33" ht="15" customHeight="1">
      <c r="C155" s="625"/>
      <c r="D155" s="349"/>
      <c r="E155" s="350"/>
      <c r="F155" s="350"/>
      <c r="G155" s="350"/>
      <c r="H155" s="350"/>
      <c r="I155" s="350"/>
      <c r="J155" s="347"/>
      <c r="K155" s="350"/>
      <c r="L155" s="350"/>
      <c r="M155" s="347"/>
      <c r="N155" s="493"/>
      <c r="O155" s="347"/>
      <c r="P155" s="347"/>
      <c r="Q155" s="350"/>
      <c r="R155" s="500"/>
      <c r="S155" s="500"/>
      <c r="T155" s="500"/>
      <c r="U155" s="500"/>
      <c r="V155" s="500"/>
      <c r="W155" s="500"/>
      <c r="X155" s="500"/>
      <c r="Y155" s="500"/>
      <c r="Z155" s="500"/>
      <c r="AA155" s="500"/>
      <c r="AB155" s="500"/>
      <c r="AC155" s="500"/>
      <c r="AD155" s="500"/>
      <c r="AE155" s="500"/>
      <c r="AF155" s="500"/>
      <c r="AG155" s="351"/>
    </row>
    <row r="156" spans="3:33" ht="15" customHeight="1">
      <c r="C156" s="625"/>
      <c r="D156" s="349"/>
      <c r="E156" s="350"/>
      <c r="F156" s="350"/>
      <c r="G156" s="350"/>
      <c r="H156" s="350"/>
      <c r="I156" s="350"/>
      <c r="J156" s="347"/>
      <c r="K156" s="350"/>
      <c r="L156" s="350"/>
      <c r="M156" s="347"/>
      <c r="N156" s="493"/>
      <c r="O156" s="347"/>
      <c r="P156" s="347"/>
      <c r="Q156" s="350"/>
      <c r="R156" s="500"/>
      <c r="S156" s="500"/>
      <c r="T156" s="500"/>
      <c r="U156" s="500"/>
      <c r="V156" s="500"/>
      <c r="W156" s="500"/>
      <c r="X156" s="500"/>
      <c r="Y156" s="500"/>
      <c r="Z156" s="500"/>
      <c r="AA156" s="500"/>
      <c r="AB156" s="500"/>
      <c r="AC156" s="500"/>
      <c r="AD156" s="500"/>
      <c r="AE156" s="500"/>
      <c r="AF156" s="500"/>
      <c r="AG156" s="351"/>
    </row>
    <row r="157" spans="3:33" ht="15" customHeight="1">
      <c r="C157" s="625"/>
      <c r="D157" s="349"/>
      <c r="E157" s="350"/>
      <c r="F157" s="350"/>
      <c r="G157" s="350"/>
      <c r="H157" s="350"/>
      <c r="I157" s="350"/>
      <c r="J157" s="347"/>
      <c r="K157" s="350"/>
      <c r="L157" s="350"/>
      <c r="M157" s="347"/>
      <c r="N157" s="493"/>
      <c r="O157" s="347"/>
      <c r="P157" s="347"/>
      <c r="Q157" s="350"/>
      <c r="R157" s="500"/>
      <c r="S157" s="500"/>
      <c r="T157" s="500"/>
      <c r="U157" s="500"/>
      <c r="V157" s="500"/>
      <c r="W157" s="500"/>
      <c r="X157" s="500"/>
      <c r="Y157" s="500"/>
      <c r="Z157" s="500"/>
      <c r="AA157" s="500"/>
      <c r="AB157" s="500"/>
      <c r="AC157" s="500"/>
      <c r="AD157" s="500"/>
      <c r="AE157" s="500"/>
      <c r="AF157" s="500"/>
      <c r="AG157" s="351"/>
    </row>
    <row r="158" spans="3:33" ht="15" customHeight="1">
      <c r="C158" s="625"/>
      <c r="D158" s="349"/>
      <c r="E158" s="350"/>
      <c r="F158" s="350"/>
      <c r="G158" s="350"/>
      <c r="H158" s="350"/>
      <c r="I158" s="350"/>
      <c r="J158" s="347"/>
      <c r="K158" s="350"/>
      <c r="L158" s="350"/>
      <c r="M158" s="347"/>
      <c r="N158" s="493"/>
      <c r="O158" s="347"/>
      <c r="P158" s="347"/>
      <c r="Q158" s="350"/>
      <c r="R158" s="500"/>
      <c r="S158" s="500"/>
      <c r="T158" s="500"/>
      <c r="U158" s="500"/>
      <c r="V158" s="500"/>
      <c r="W158" s="500"/>
      <c r="X158" s="500"/>
      <c r="Y158" s="500"/>
      <c r="Z158" s="500"/>
      <c r="AA158" s="500"/>
      <c r="AB158" s="500"/>
      <c r="AC158" s="500"/>
      <c r="AD158" s="500"/>
      <c r="AE158" s="500"/>
      <c r="AF158" s="500"/>
      <c r="AG158" s="351"/>
    </row>
    <row r="159" spans="3:33" ht="15" customHeight="1">
      <c r="C159" s="625"/>
      <c r="D159" s="349"/>
      <c r="E159" s="350"/>
      <c r="F159" s="350"/>
      <c r="G159" s="350"/>
      <c r="H159" s="350"/>
      <c r="I159" s="350"/>
      <c r="J159" s="347"/>
      <c r="K159" s="350"/>
      <c r="L159" s="350"/>
      <c r="M159" s="347"/>
      <c r="N159" s="493"/>
      <c r="O159" s="347"/>
      <c r="P159" s="347"/>
      <c r="Q159" s="350"/>
      <c r="R159" s="500"/>
      <c r="S159" s="500"/>
      <c r="T159" s="500"/>
      <c r="U159" s="500"/>
      <c r="V159" s="500"/>
      <c r="W159" s="500"/>
      <c r="X159" s="500"/>
      <c r="Y159" s="500"/>
      <c r="Z159" s="500"/>
      <c r="AA159" s="500"/>
      <c r="AB159" s="500"/>
      <c r="AC159" s="500"/>
      <c r="AD159" s="500"/>
      <c r="AE159" s="500"/>
      <c r="AF159" s="500"/>
      <c r="AG159" s="351"/>
    </row>
    <row r="160" spans="3:33" ht="15" customHeight="1">
      <c r="C160" s="625"/>
      <c r="D160" s="349"/>
      <c r="E160" s="350"/>
      <c r="F160" s="350"/>
      <c r="G160" s="350"/>
      <c r="H160" s="350"/>
      <c r="I160" s="350"/>
      <c r="J160" s="347"/>
      <c r="K160" s="350"/>
      <c r="L160" s="350"/>
      <c r="M160" s="347"/>
      <c r="N160" s="493"/>
      <c r="O160" s="347"/>
      <c r="P160" s="347"/>
      <c r="Q160" s="350"/>
      <c r="R160" s="500"/>
      <c r="S160" s="500"/>
      <c r="T160" s="500"/>
      <c r="U160" s="500"/>
      <c r="V160" s="500"/>
      <c r="W160" s="500"/>
      <c r="X160" s="500"/>
      <c r="Y160" s="500"/>
      <c r="Z160" s="500"/>
      <c r="AA160" s="500"/>
      <c r="AB160" s="500"/>
      <c r="AC160" s="500"/>
      <c r="AD160" s="500"/>
      <c r="AE160" s="500"/>
      <c r="AF160" s="500"/>
      <c r="AG160" s="351"/>
    </row>
    <row r="161" spans="3:33" ht="15" customHeight="1">
      <c r="C161" s="625"/>
      <c r="D161" s="349"/>
      <c r="E161" s="350"/>
      <c r="F161" s="350"/>
      <c r="G161" s="350"/>
      <c r="H161" s="350"/>
      <c r="I161" s="350"/>
      <c r="J161" s="347"/>
      <c r="K161" s="350"/>
      <c r="L161" s="350"/>
      <c r="M161" s="347"/>
      <c r="N161" s="493"/>
      <c r="O161" s="347"/>
      <c r="P161" s="347"/>
      <c r="Q161" s="350"/>
      <c r="R161" s="500"/>
      <c r="S161" s="500"/>
      <c r="T161" s="500"/>
      <c r="U161" s="500"/>
      <c r="V161" s="500"/>
      <c r="W161" s="500"/>
      <c r="X161" s="500"/>
      <c r="Y161" s="500"/>
      <c r="Z161" s="500"/>
      <c r="AA161" s="500"/>
      <c r="AB161" s="500"/>
      <c r="AC161" s="500"/>
      <c r="AD161" s="500"/>
      <c r="AE161" s="500"/>
      <c r="AF161" s="500"/>
      <c r="AG161" s="351"/>
    </row>
    <row r="162" spans="3:33" ht="15" customHeight="1">
      <c r="C162" s="625"/>
      <c r="D162" s="349"/>
      <c r="E162" s="350"/>
      <c r="F162" s="350"/>
      <c r="G162" s="350"/>
      <c r="H162" s="350"/>
      <c r="I162" s="350"/>
      <c r="J162" s="347"/>
      <c r="K162" s="350"/>
      <c r="L162" s="350"/>
      <c r="M162" s="347"/>
      <c r="N162" s="493"/>
      <c r="O162" s="347"/>
      <c r="P162" s="347"/>
      <c r="Q162" s="350"/>
      <c r="R162" s="500"/>
      <c r="S162" s="500"/>
      <c r="T162" s="500"/>
      <c r="U162" s="500"/>
      <c r="V162" s="500"/>
      <c r="W162" s="500"/>
      <c r="X162" s="500"/>
      <c r="Y162" s="500"/>
      <c r="Z162" s="500"/>
      <c r="AA162" s="500"/>
      <c r="AB162" s="500"/>
      <c r="AC162" s="500"/>
      <c r="AD162" s="500"/>
      <c r="AE162" s="500"/>
      <c r="AF162" s="500"/>
      <c r="AG162" s="351"/>
    </row>
    <row r="163" spans="3:33" ht="15" customHeight="1">
      <c r="C163" s="625"/>
      <c r="D163" s="349"/>
      <c r="E163" s="350"/>
      <c r="F163" s="350"/>
      <c r="G163" s="350"/>
      <c r="H163" s="350"/>
      <c r="I163" s="350"/>
      <c r="J163" s="347"/>
      <c r="K163" s="350"/>
      <c r="L163" s="350"/>
      <c r="M163" s="347"/>
      <c r="N163" s="493"/>
      <c r="O163" s="347"/>
      <c r="P163" s="347"/>
      <c r="Q163" s="350"/>
      <c r="R163" s="500"/>
      <c r="S163" s="500"/>
      <c r="T163" s="500"/>
      <c r="U163" s="500"/>
      <c r="V163" s="500"/>
      <c r="W163" s="500"/>
      <c r="X163" s="500"/>
      <c r="Y163" s="500"/>
      <c r="Z163" s="500"/>
      <c r="AA163" s="500"/>
      <c r="AB163" s="500"/>
      <c r="AC163" s="500"/>
      <c r="AD163" s="500"/>
      <c r="AE163" s="500"/>
      <c r="AF163" s="500"/>
      <c r="AG163" s="351"/>
    </row>
    <row r="164" spans="3:33" ht="15" customHeight="1">
      <c r="C164" s="625"/>
      <c r="D164" s="349"/>
      <c r="E164" s="350"/>
      <c r="F164" s="350"/>
      <c r="G164" s="350"/>
      <c r="H164" s="350"/>
      <c r="I164" s="350"/>
      <c r="J164" s="347"/>
      <c r="K164" s="350"/>
      <c r="L164" s="350"/>
      <c r="M164" s="347"/>
      <c r="N164" s="493"/>
      <c r="O164" s="347"/>
      <c r="P164" s="347"/>
      <c r="Q164" s="350"/>
      <c r="R164" s="500"/>
      <c r="S164" s="500"/>
      <c r="T164" s="500"/>
      <c r="U164" s="500"/>
      <c r="V164" s="500"/>
      <c r="W164" s="500"/>
      <c r="X164" s="500"/>
      <c r="Y164" s="500"/>
      <c r="Z164" s="500"/>
      <c r="AA164" s="500"/>
      <c r="AB164" s="500"/>
      <c r="AC164" s="500"/>
      <c r="AD164" s="500"/>
      <c r="AE164" s="500"/>
      <c r="AF164" s="500"/>
      <c r="AG164" s="351"/>
    </row>
    <row r="165" spans="3:33" ht="15" customHeight="1">
      <c r="C165" s="625"/>
      <c r="D165" s="349"/>
      <c r="E165" s="350"/>
      <c r="F165" s="350"/>
      <c r="G165" s="350"/>
      <c r="H165" s="350"/>
      <c r="I165" s="350"/>
      <c r="J165" s="347"/>
      <c r="K165" s="350"/>
      <c r="L165" s="350"/>
      <c r="M165" s="347"/>
      <c r="N165" s="493"/>
      <c r="O165" s="347"/>
      <c r="P165" s="347"/>
      <c r="Q165" s="350"/>
      <c r="R165" s="500"/>
      <c r="S165" s="500"/>
      <c r="T165" s="500"/>
      <c r="U165" s="500"/>
      <c r="V165" s="500"/>
      <c r="W165" s="500"/>
      <c r="X165" s="500"/>
      <c r="Y165" s="500"/>
      <c r="Z165" s="500"/>
      <c r="AA165" s="500"/>
      <c r="AB165" s="500"/>
      <c r="AC165" s="500"/>
      <c r="AD165" s="500"/>
      <c r="AE165" s="500"/>
      <c r="AF165" s="500"/>
      <c r="AG165" s="351"/>
    </row>
    <row r="166" spans="3:33" ht="15" customHeight="1">
      <c r="C166" s="625"/>
      <c r="D166" s="349"/>
      <c r="E166" s="350"/>
      <c r="F166" s="350"/>
      <c r="G166" s="350"/>
      <c r="H166" s="350"/>
      <c r="I166" s="350"/>
      <c r="J166" s="347"/>
      <c r="K166" s="350"/>
      <c r="L166" s="350"/>
      <c r="M166" s="347"/>
      <c r="N166" s="493"/>
      <c r="O166" s="347"/>
      <c r="P166" s="347"/>
      <c r="Q166" s="350"/>
      <c r="R166" s="500"/>
      <c r="S166" s="500"/>
      <c r="T166" s="500"/>
      <c r="U166" s="500"/>
      <c r="V166" s="500"/>
      <c r="W166" s="500"/>
      <c r="X166" s="500"/>
      <c r="Y166" s="500"/>
      <c r="Z166" s="500"/>
      <c r="AA166" s="500"/>
      <c r="AB166" s="500"/>
      <c r="AC166" s="500"/>
      <c r="AD166" s="500"/>
      <c r="AE166" s="500"/>
      <c r="AF166" s="500"/>
      <c r="AG166" s="351"/>
    </row>
    <row r="167" spans="3:33" ht="15" customHeight="1">
      <c r="C167" s="625"/>
      <c r="D167" s="349"/>
      <c r="E167" s="350"/>
      <c r="F167" s="350"/>
      <c r="G167" s="350"/>
      <c r="H167" s="350"/>
      <c r="I167" s="350"/>
      <c r="J167" s="347"/>
      <c r="K167" s="350"/>
      <c r="L167" s="350"/>
      <c r="M167" s="347"/>
      <c r="N167" s="493"/>
      <c r="O167" s="347"/>
      <c r="P167" s="347"/>
      <c r="Q167" s="350"/>
      <c r="R167" s="500"/>
      <c r="S167" s="500"/>
      <c r="T167" s="500"/>
      <c r="U167" s="500"/>
      <c r="V167" s="500"/>
      <c r="W167" s="500"/>
      <c r="X167" s="500"/>
      <c r="Y167" s="500"/>
      <c r="Z167" s="500"/>
      <c r="AA167" s="500"/>
      <c r="AB167" s="500"/>
      <c r="AC167" s="500"/>
      <c r="AD167" s="500"/>
      <c r="AE167" s="500"/>
      <c r="AF167" s="500"/>
      <c r="AG167" s="351"/>
    </row>
    <row r="168" spans="3:33" ht="15" customHeight="1">
      <c r="C168" s="625"/>
      <c r="D168" s="349"/>
      <c r="E168" s="350"/>
      <c r="F168" s="350"/>
      <c r="G168" s="350"/>
      <c r="H168" s="350"/>
      <c r="I168" s="350"/>
      <c r="J168" s="347"/>
      <c r="K168" s="350"/>
      <c r="L168" s="350"/>
      <c r="M168" s="347"/>
      <c r="N168" s="493"/>
      <c r="O168" s="347"/>
      <c r="P168" s="347"/>
      <c r="Q168" s="350"/>
      <c r="R168" s="500"/>
      <c r="S168" s="500"/>
      <c r="T168" s="500"/>
      <c r="U168" s="500"/>
      <c r="V168" s="500"/>
      <c r="W168" s="500"/>
      <c r="X168" s="500"/>
      <c r="Y168" s="500"/>
      <c r="Z168" s="500"/>
      <c r="AA168" s="500"/>
      <c r="AB168" s="500"/>
      <c r="AC168" s="500"/>
      <c r="AD168" s="500"/>
      <c r="AE168" s="500"/>
      <c r="AF168" s="500"/>
      <c r="AG168" s="351"/>
    </row>
    <row r="169" spans="3:33" ht="15" customHeight="1">
      <c r="C169" s="625"/>
      <c r="D169" s="349"/>
      <c r="E169" s="350"/>
      <c r="F169" s="350"/>
      <c r="G169" s="350"/>
      <c r="H169" s="350"/>
      <c r="I169" s="350"/>
      <c r="J169" s="347"/>
      <c r="K169" s="350"/>
      <c r="L169" s="350"/>
      <c r="M169" s="347"/>
      <c r="N169" s="493"/>
      <c r="O169" s="347"/>
      <c r="P169" s="347"/>
      <c r="Q169" s="350"/>
      <c r="R169" s="500"/>
      <c r="S169" s="500"/>
      <c r="T169" s="500"/>
      <c r="U169" s="500"/>
      <c r="V169" s="500"/>
      <c r="W169" s="500"/>
      <c r="X169" s="500"/>
      <c r="Y169" s="500"/>
      <c r="Z169" s="500"/>
      <c r="AA169" s="500"/>
      <c r="AB169" s="500"/>
      <c r="AC169" s="500"/>
      <c r="AD169" s="500"/>
      <c r="AE169" s="500"/>
      <c r="AF169" s="500"/>
      <c r="AG169" s="351"/>
    </row>
    <row r="170" spans="3:33" ht="15" customHeight="1">
      <c r="C170" s="625"/>
      <c r="D170" s="349"/>
      <c r="E170" s="350"/>
      <c r="F170" s="350"/>
      <c r="G170" s="350"/>
      <c r="H170" s="350"/>
      <c r="I170" s="350"/>
      <c r="J170" s="347"/>
      <c r="K170" s="350"/>
      <c r="L170" s="350"/>
      <c r="M170" s="347"/>
      <c r="N170" s="493"/>
      <c r="O170" s="347"/>
      <c r="P170" s="347"/>
      <c r="Q170" s="350"/>
      <c r="R170" s="500"/>
      <c r="S170" s="500"/>
      <c r="T170" s="500"/>
      <c r="U170" s="500"/>
      <c r="V170" s="500"/>
      <c r="W170" s="500"/>
      <c r="X170" s="500"/>
      <c r="Y170" s="500"/>
      <c r="Z170" s="500"/>
      <c r="AA170" s="500"/>
      <c r="AB170" s="500"/>
      <c r="AC170" s="500"/>
      <c r="AD170" s="500"/>
      <c r="AE170" s="500"/>
      <c r="AF170" s="500"/>
      <c r="AG170" s="351"/>
    </row>
    <row r="171" spans="3:33" ht="15" customHeight="1">
      <c r="C171" s="625"/>
      <c r="D171" s="349"/>
      <c r="E171" s="350"/>
      <c r="F171" s="350"/>
      <c r="G171" s="350"/>
      <c r="H171" s="350"/>
      <c r="I171" s="350"/>
      <c r="J171" s="347"/>
      <c r="K171" s="350"/>
      <c r="L171" s="350"/>
      <c r="M171" s="347"/>
      <c r="N171" s="493"/>
      <c r="O171" s="347"/>
      <c r="P171" s="347"/>
      <c r="Q171" s="350"/>
      <c r="R171" s="500"/>
      <c r="S171" s="500"/>
      <c r="T171" s="500"/>
      <c r="U171" s="500"/>
      <c r="V171" s="500"/>
      <c r="W171" s="500"/>
      <c r="X171" s="500"/>
      <c r="Y171" s="500"/>
      <c r="Z171" s="500"/>
      <c r="AA171" s="500"/>
      <c r="AB171" s="500"/>
      <c r="AC171" s="500"/>
      <c r="AD171" s="500"/>
      <c r="AE171" s="500"/>
      <c r="AF171" s="500"/>
      <c r="AG171" s="351"/>
    </row>
    <row r="172" spans="3:33" ht="15" customHeight="1">
      <c r="C172" s="625"/>
      <c r="D172" s="349"/>
      <c r="E172" s="350"/>
      <c r="F172" s="350"/>
      <c r="G172" s="350"/>
      <c r="H172" s="350"/>
      <c r="I172" s="350"/>
      <c r="J172" s="347"/>
      <c r="K172" s="350"/>
      <c r="L172" s="350"/>
      <c r="M172" s="347"/>
      <c r="N172" s="493"/>
      <c r="O172" s="347"/>
      <c r="P172" s="347"/>
      <c r="Q172" s="350"/>
      <c r="R172" s="500"/>
      <c r="S172" s="500"/>
      <c r="T172" s="500"/>
      <c r="U172" s="500"/>
      <c r="V172" s="500"/>
      <c r="W172" s="500"/>
      <c r="X172" s="500"/>
      <c r="Y172" s="500"/>
      <c r="Z172" s="500"/>
      <c r="AA172" s="500"/>
      <c r="AB172" s="500"/>
      <c r="AC172" s="500"/>
      <c r="AD172" s="500"/>
      <c r="AE172" s="500"/>
      <c r="AF172" s="500"/>
      <c r="AG172" s="351"/>
    </row>
    <row r="173" spans="3:33" ht="15" customHeight="1">
      <c r="C173" s="625"/>
      <c r="D173" s="349"/>
      <c r="E173" s="350"/>
      <c r="F173" s="350"/>
      <c r="G173" s="350"/>
      <c r="H173" s="350"/>
      <c r="I173" s="350"/>
      <c r="J173" s="347"/>
      <c r="K173" s="350"/>
      <c r="L173" s="350"/>
      <c r="M173" s="347"/>
      <c r="N173" s="493"/>
      <c r="O173" s="347"/>
      <c r="P173" s="347"/>
      <c r="Q173" s="350"/>
      <c r="R173" s="500"/>
      <c r="S173" s="500"/>
      <c r="T173" s="500"/>
      <c r="U173" s="500"/>
      <c r="V173" s="500"/>
      <c r="W173" s="500"/>
      <c r="X173" s="500"/>
      <c r="Y173" s="500"/>
      <c r="Z173" s="500"/>
      <c r="AA173" s="500"/>
      <c r="AB173" s="500"/>
      <c r="AC173" s="500"/>
      <c r="AD173" s="500"/>
      <c r="AE173" s="500"/>
      <c r="AF173" s="500"/>
      <c r="AG173" s="351"/>
    </row>
    <row r="174" spans="3:33" ht="15" customHeight="1" thickBot="1">
      <c r="C174" s="626"/>
      <c r="D174" s="352"/>
      <c r="E174" s="353"/>
      <c r="F174" s="353"/>
      <c r="G174" s="353"/>
      <c r="H174" s="353"/>
      <c r="I174" s="353"/>
      <c r="J174" s="348"/>
      <c r="K174" s="353"/>
      <c r="L174" s="353"/>
      <c r="M174" s="348"/>
      <c r="N174" s="494"/>
      <c r="O174" s="348"/>
      <c r="P174" s="348"/>
      <c r="Q174" s="353"/>
      <c r="R174" s="501"/>
      <c r="S174" s="501"/>
      <c r="T174" s="501"/>
      <c r="U174" s="501"/>
      <c r="V174" s="501"/>
      <c r="W174" s="501"/>
      <c r="X174" s="501"/>
      <c r="Y174" s="501"/>
      <c r="Z174" s="501"/>
      <c r="AA174" s="501"/>
      <c r="AB174" s="501"/>
      <c r="AC174" s="501"/>
      <c r="AD174" s="501"/>
      <c r="AE174" s="501"/>
      <c r="AF174" s="501"/>
      <c r="AG174" s="354"/>
    </row>
  </sheetData>
  <phoneticPr fontId="13"/>
  <conditionalFormatting sqref="D92:AG113 Q64:AG91">
    <cfRule type="expression" dxfId="14" priority="17">
      <formula>AND(D7&gt;0, D64=0)</formula>
    </cfRule>
  </conditionalFormatting>
  <conditionalFormatting sqref="D153:AG174 Q125:AG152">
    <cfRule type="expression" dxfId="13" priority="13">
      <formula>AND(D7&gt;0, D125=0)</formula>
    </cfRule>
  </conditionalFormatting>
  <conditionalFormatting sqref="AU7:AV9 AU13:AV15 AU10:AU12 AU17:AV56 AU16">
    <cfRule type="expression" dxfId="12" priority="9">
      <formula>AND(O7&gt;0, AU7=0)</formula>
    </cfRule>
  </conditionalFormatting>
  <conditionalFormatting sqref="AJ64:BM113">
    <cfRule type="expression" dxfId="11" priority="7">
      <formula>AND(D7&gt;0, AJ64=0)</formula>
    </cfRule>
  </conditionalFormatting>
  <conditionalFormatting sqref="D125:P152">
    <cfRule type="expression" dxfId="10" priority="5">
      <formula>AND(D7&gt;0, D125=0)</formula>
    </cfRule>
  </conditionalFormatting>
  <conditionalFormatting sqref="D64:P65 D67:P91 D66:M66 O66:P66">
    <cfRule type="expression" dxfId="9" priority="2">
      <formula>AND(D7&gt;0, D64=0)</formula>
    </cfRule>
  </conditionalFormatting>
  <conditionalFormatting sqref="N66">
    <cfRule type="expression" dxfId="8" priority="1">
      <formula>AND(N9&gt;0, N66=0)</formula>
    </cfRule>
  </conditionalFormatting>
  <pageMargins left="0.75" right="0.75" top="1" bottom="1" header="0.5" footer="0.5"/>
  <pageSetup orientation="portrait" horizontalDpi="4294967292" vertic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17">
    <tabColor rgb="FF92D050"/>
  </sheetPr>
  <dimension ref="A1:V392"/>
  <sheetViews>
    <sheetView showGridLines="0" zoomScale="90" zoomScaleNormal="90" workbookViewId="0">
      <selection activeCell="E11" sqref="E11"/>
    </sheetView>
  </sheetViews>
  <sheetFormatPr defaultColWidth="9" defaultRowHeight="14.55" customHeight="1"/>
  <cols>
    <col min="1" max="1" width="29.625" style="154" customWidth="1"/>
    <col min="2" max="49" width="10.625" style="154" customWidth="1"/>
    <col min="50" max="16384" width="9" style="154"/>
  </cols>
  <sheetData>
    <row r="1" spans="1:15" ht="14.55" customHeight="1">
      <c r="A1"/>
      <c r="B1"/>
      <c r="C1"/>
      <c r="D1"/>
      <c r="E1"/>
      <c r="F1"/>
      <c r="G1"/>
      <c r="H1"/>
      <c r="I1"/>
      <c r="J1"/>
      <c r="K1" s="9"/>
      <c r="L1" s="9"/>
      <c r="M1" s="9"/>
      <c r="N1" s="9"/>
    </row>
    <row r="2" spans="1:15" ht="14.55" customHeight="1">
      <c r="A2" s="193" t="s">
        <v>142</v>
      </c>
      <c r="B2" t="s">
        <v>16035</v>
      </c>
      <c r="C2"/>
      <c r="D2"/>
      <c r="E2"/>
      <c r="F2"/>
      <c r="G2"/>
      <c r="H2"/>
      <c r="I2"/>
      <c r="J2"/>
      <c r="K2"/>
      <c r="L2" s="9"/>
      <c r="M2" s="9"/>
      <c r="N2" s="9"/>
    </row>
    <row r="3" spans="1:15" ht="14.55" customHeight="1">
      <c r="A3"/>
      <c r="B3"/>
      <c r="C3"/>
      <c r="D3"/>
      <c r="E3"/>
      <c r="F3"/>
      <c r="G3"/>
      <c r="H3"/>
      <c r="I3"/>
      <c r="J3"/>
      <c r="K3"/>
      <c r="L3" s="9"/>
      <c r="M3" s="9"/>
      <c r="N3" s="9"/>
    </row>
    <row r="4" spans="1:15" ht="14.55" customHeight="1">
      <c r="A4" s="193" t="s">
        <v>218</v>
      </c>
      <c r="B4" s="193" t="s">
        <v>217</v>
      </c>
      <c r="C4"/>
      <c r="D4"/>
      <c r="E4"/>
      <c r="F4"/>
      <c r="G4"/>
      <c r="H4"/>
      <c r="I4"/>
      <c r="J4"/>
      <c r="K4"/>
      <c r="L4"/>
      <c r="M4"/>
      <c r="N4"/>
      <c r="O4"/>
    </row>
    <row r="5" spans="1:15" ht="14.55" customHeight="1">
      <c r="A5" s="193" t="s">
        <v>434</v>
      </c>
      <c r="B5" s="227">
        <v>2022</v>
      </c>
      <c r="C5" s="227">
        <v>2023</v>
      </c>
      <c r="D5" s="227">
        <v>2024</v>
      </c>
      <c r="E5" s="227">
        <v>2025</v>
      </c>
      <c r="F5" s="227">
        <v>2026</v>
      </c>
      <c r="G5" s="227">
        <v>2027</v>
      </c>
      <c r="H5" s="227">
        <v>2028</v>
      </c>
      <c r="I5" s="227">
        <v>2029</v>
      </c>
      <c r="J5"/>
      <c r="K5"/>
      <c r="L5"/>
      <c r="M5"/>
      <c r="N5"/>
      <c r="O5"/>
    </row>
    <row r="6" spans="1:15" ht="14.55" customHeight="1">
      <c r="A6" t="s">
        <v>356</v>
      </c>
      <c r="B6" s="461"/>
      <c r="C6" s="461">
        <v>53.854221753984177</v>
      </c>
      <c r="D6" s="461">
        <v>86.464244768460134</v>
      </c>
      <c r="E6" s="461">
        <v>101.64961299625234</v>
      </c>
      <c r="F6" s="461">
        <v>104.74192813751185</v>
      </c>
      <c r="G6" s="461">
        <v>109.60021846920175</v>
      </c>
      <c r="H6" s="461">
        <v>135.82569136010125</v>
      </c>
      <c r="I6" s="461">
        <v>164.81142903059634</v>
      </c>
      <c r="J6"/>
      <c r="K6"/>
      <c r="L6"/>
      <c r="M6"/>
      <c r="N6"/>
      <c r="O6"/>
    </row>
    <row r="7" spans="1:15" ht="14.55" customHeight="1">
      <c r="A7" t="s">
        <v>357</v>
      </c>
      <c r="B7" s="461">
        <v>12.560918276098255</v>
      </c>
      <c r="C7" s="461">
        <v>36.209754530769239</v>
      </c>
      <c r="D7" s="461">
        <v>133.91803129789517</v>
      </c>
      <c r="E7" s="461">
        <v>114.13308097928373</v>
      </c>
      <c r="F7" s="461">
        <v>248.04638224861191</v>
      </c>
      <c r="G7" s="461">
        <v>351.09296038936054</v>
      </c>
      <c r="H7" s="461">
        <v>413.89506822981502</v>
      </c>
      <c r="I7" s="461">
        <v>503.73049554414501</v>
      </c>
      <c r="J7"/>
      <c r="K7"/>
      <c r="L7"/>
      <c r="M7"/>
      <c r="N7"/>
      <c r="O7"/>
    </row>
    <row r="8" spans="1:15" ht="14.55" customHeight="1">
      <c r="A8" t="s">
        <v>337</v>
      </c>
      <c r="B8" s="461">
        <v>322.34385792971011</v>
      </c>
      <c r="C8" s="461">
        <v>442.33048645168014</v>
      </c>
      <c r="D8" s="461">
        <v>541.98806054592399</v>
      </c>
      <c r="E8" s="461">
        <v>584.1295095110562</v>
      </c>
      <c r="F8" s="461">
        <v>631.72879139570682</v>
      </c>
      <c r="G8" s="461">
        <v>694.20616586080632</v>
      </c>
      <c r="H8" s="461">
        <v>723.49360730422791</v>
      </c>
      <c r="I8" s="461">
        <v>737.48648757734622</v>
      </c>
      <c r="J8"/>
      <c r="K8"/>
      <c r="L8"/>
      <c r="M8"/>
      <c r="N8"/>
      <c r="O8"/>
    </row>
    <row r="9" spans="1:15" ht="14.55" customHeight="1">
      <c r="A9" t="s">
        <v>361</v>
      </c>
      <c r="B9" s="461">
        <v>322.75475659540433</v>
      </c>
      <c r="C9" s="461">
        <v>391.54229167559885</v>
      </c>
      <c r="D9" s="461">
        <v>361.24924274510056</v>
      </c>
      <c r="E9" s="461">
        <v>364.85355343430746</v>
      </c>
      <c r="F9" s="461">
        <v>363.51950757871469</v>
      </c>
      <c r="G9" s="461">
        <v>355.80147815557626</v>
      </c>
      <c r="H9" s="461">
        <v>345.42575829129737</v>
      </c>
      <c r="I9" s="461">
        <v>329.15250858898014</v>
      </c>
      <c r="J9"/>
      <c r="K9"/>
      <c r="L9"/>
      <c r="M9"/>
      <c r="N9"/>
      <c r="O9"/>
    </row>
    <row r="10" spans="1:15" ht="14.55" customHeight="1">
      <c r="A10" t="s">
        <v>338</v>
      </c>
      <c r="B10" s="461">
        <v>617.39160417136986</v>
      </c>
      <c r="C10" s="461">
        <v>480.70358433155718</v>
      </c>
      <c r="D10" s="461">
        <v>570.349563487978</v>
      </c>
      <c r="E10" s="461">
        <v>606.48867999891274</v>
      </c>
      <c r="F10" s="461">
        <v>591.29342780312709</v>
      </c>
      <c r="G10" s="461">
        <v>587.64148819199204</v>
      </c>
      <c r="H10" s="461">
        <v>591.86355680270003</v>
      </c>
      <c r="I10" s="461">
        <v>579.65046402252779</v>
      </c>
      <c r="J10"/>
      <c r="K10"/>
      <c r="L10"/>
      <c r="M10"/>
      <c r="N10"/>
      <c r="O10"/>
    </row>
    <row r="11" spans="1:15" ht="14.55" customHeight="1">
      <c r="A11" t="s">
        <v>333</v>
      </c>
      <c r="B11" s="461"/>
      <c r="C11" s="461"/>
      <c r="D11" s="461">
        <v>2.3742035054467481</v>
      </c>
      <c r="E11" s="461">
        <v>6.8761833840341584</v>
      </c>
      <c r="F11" s="461">
        <v>13.608253585535371</v>
      </c>
      <c r="G11" s="461">
        <v>15.014351341321873</v>
      </c>
      <c r="H11" s="461">
        <v>13.089632310283761</v>
      </c>
      <c r="I11" s="461">
        <v>9.6290584943900921</v>
      </c>
      <c r="J11"/>
      <c r="K11"/>
      <c r="L11"/>
      <c r="M11"/>
      <c r="N11"/>
      <c r="O11"/>
    </row>
    <row r="12" spans="1:15" ht="14.55" customHeight="1">
      <c r="A12" t="s">
        <v>48</v>
      </c>
      <c r="B12" s="461">
        <v>56.213422025946031</v>
      </c>
      <c r="C12" s="461">
        <v>90.26473616783656</v>
      </c>
      <c r="D12" s="461">
        <v>89.849986122547634</v>
      </c>
      <c r="E12" s="461">
        <v>103.13825391876642</v>
      </c>
      <c r="F12" s="461">
        <v>104.24260694174679</v>
      </c>
      <c r="G12" s="461">
        <v>103.77376414417461</v>
      </c>
      <c r="H12" s="461">
        <v>101.08495617600238</v>
      </c>
      <c r="I12" s="461">
        <v>98.47184201365225</v>
      </c>
      <c r="J12"/>
      <c r="K12"/>
      <c r="L12"/>
      <c r="M12"/>
      <c r="N12"/>
      <c r="O12"/>
    </row>
    <row r="13" spans="1:15" ht="14.55" customHeight="1">
      <c r="A13" t="s">
        <v>354</v>
      </c>
      <c r="B13" s="461">
        <v>103.91202841325074</v>
      </c>
      <c r="C13" s="461">
        <v>27.573486266368118</v>
      </c>
      <c r="D13" s="461">
        <v>6.7952199276240233</v>
      </c>
      <c r="E13" s="461">
        <v>4.6514461451577365</v>
      </c>
      <c r="F13" s="461">
        <v>2.5966320582869136</v>
      </c>
      <c r="G13" s="461"/>
      <c r="H13" s="461"/>
      <c r="I13" s="461"/>
      <c r="J13"/>
      <c r="K13"/>
      <c r="L13"/>
      <c r="M13"/>
      <c r="N13"/>
      <c r="O13"/>
    </row>
    <row r="14" spans="1:15" ht="14.55" customHeight="1">
      <c r="A14" t="s">
        <v>355</v>
      </c>
      <c r="B14" s="461">
        <v>190.91607024478077</v>
      </c>
      <c r="C14" s="461">
        <v>203.94023893119711</v>
      </c>
      <c r="D14" s="461">
        <v>282.1836614864655</v>
      </c>
      <c r="E14" s="461">
        <v>267.54440739598556</v>
      </c>
      <c r="F14" s="461">
        <v>292.28389728092992</v>
      </c>
      <c r="G14" s="461">
        <v>293.52100854763472</v>
      </c>
      <c r="H14" s="461">
        <v>296.3788003373873</v>
      </c>
      <c r="I14" s="461">
        <v>296.1349573266117</v>
      </c>
      <c r="J14"/>
      <c r="K14"/>
      <c r="L14"/>
      <c r="M14"/>
      <c r="N14"/>
      <c r="O14"/>
    </row>
    <row r="15" spans="1:15" ht="14.55" customHeight="1">
      <c r="A15" t="s">
        <v>358</v>
      </c>
      <c r="B15" s="461"/>
      <c r="C15" s="461"/>
      <c r="D15" s="461">
        <v>4.0386492676815742</v>
      </c>
      <c r="E15" s="461">
        <v>35.819703801257752</v>
      </c>
      <c r="F15" s="461">
        <v>52.593173528273951</v>
      </c>
      <c r="G15" s="461">
        <v>77.398415192967661</v>
      </c>
      <c r="H15" s="461">
        <v>91.953349298309945</v>
      </c>
      <c r="I15" s="461">
        <v>109.5903494885433</v>
      </c>
      <c r="J15"/>
      <c r="K15"/>
      <c r="L15"/>
      <c r="M15"/>
      <c r="N15"/>
      <c r="O15"/>
    </row>
    <row r="16" spans="1:15" ht="14.55" customHeight="1">
      <c r="A16" t="s">
        <v>459</v>
      </c>
      <c r="B16" s="461">
        <v>7.943334681654413</v>
      </c>
      <c r="C16" s="461">
        <v>0.67810351090624987</v>
      </c>
      <c r="D16" s="461">
        <v>0.49907900370988073</v>
      </c>
      <c r="E16" s="461">
        <v>15.146037426710254</v>
      </c>
      <c r="F16" s="461">
        <v>27.386622888022757</v>
      </c>
      <c r="G16" s="461">
        <v>28.673717527590451</v>
      </c>
      <c r="H16" s="461">
        <v>51.205222170338473</v>
      </c>
      <c r="I16" s="461">
        <v>78.503231216800145</v>
      </c>
      <c r="J16"/>
      <c r="K16"/>
      <c r="L16"/>
      <c r="M16"/>
      <c r="N16"/>
      <c r="O16"/>
    </row>
    <row r="17" spans="1:22" ht="14.55" customHeight="1">
      <c r="A17" t="s">
        <v>132</v>
      </c>
      <c r="B17" s="461">
        <v>1634.0359923382146</v>
      </c>
      <c r="C17" s="461">
        <v>1727.0969036198976</v>
      </c>
      <c r="D17" s="461">
        <v>2079.7099421588332</v>
      </c>
      <c r="E17" s="461">
        <v>2204.4304689917244</v>
      </c>
      <c r="F17" s="461">
        <v>2432.0412234464684</v>
      </c>
      <c r="G17" s="461">
        <v>2616.7235678206257</v>
      </c>
      <c r="H17" s="461">
        <v>2764.2156422804637</v>
      </c>
      <c r="I17" s="461">
        <v>2907.1608233035927</v>
      </c>
      <c r="J17"/>
      <c r="K17"/>
      <c r="L17"/>
      <c r="M17"/>
      <c r="N17"/>
      <c r="O17"/>
    </row>
    <row r="18" spans="1:22" ht="14.55" customHeight="1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</row>
    <row r="19" spans="1:22" ht="14.55" customHeight="1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</row>
    <row r="20" spans="1:22" ht="14.55" customHeight="1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</row>
    <row r="21" spans="1:22" ht="14.55" customHeight="1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</row>
    <row r="22" spans="1:22" ht="14.55" customHeight="1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</row>
    <row r="23" spans="1:22" ht="14.55" customHeight="1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</row>
    <row r="24" spans="1:22" ht="14.55" customHeight="1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</row>
    <row r="25" spans="1:22" ht="14.55" customHeight="1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</row>
    <row r="26" spans="1:22" ht="14.55" customHeight="1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</row>
    <row r="27" spans="1:22" ht="14.55" customHeight="1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</row>
    <row r="28" spans="1:22" ht="14.55" customHeight="1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</row>
    <row r="29" spans="1:22" ht="14.55" customHeight="1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</row>
    <row r="30" spans="1:22" customFormat="1" ht="14.55" customHeight="1"/>
    <row r="31" spans="1:22" ht="14.55" customHeight="1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</row>
    <row r="32" spans="1:22" ht="14.55" customHeight="1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</row>
    <row r="33" spans="1:22" ht="14.55" customHeight="1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</row>
    <row r="34" spans="1:22" ht="14.55" customHeight="1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</row>
    <row r="35" spans="1:22" ht="14.55" customHeight="1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</row>
    <row r="36" spans="1:22" ht="14.55" customHeight="1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</row>
    <row r="37" spans="1:22" ht="14.55" customHeight="1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  <row r="38" spans="1:22" ht="14.55" customHeight="1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</row>
    <row r="39" spans="1:22" ht="14.55" customHeight="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</row>
    <row r="40" spans="1:22" ht="14.55" customHeight="1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</row>
    <row r="41" spans="1:22" ht="14.55" customHeight="1">
      <c r="A41"/>
      <c r="B41"/>
      <c r="C41"/>
      <c r="D41"/>
      <c r="E41"/>
      <c r="F41"/>
      <c r="G41"/>
      <c r="H41"/>
      <c r="I41"/>
      <c r="J41"/>
      <c r="K41"/>
      <c r="L41" s="9"/>
      <c r="M41" s="9"/>
      <c r="N41" s="9"/>
    </row>
    <row r="42" spans="1:22" ht="14.55" customHeight="1">
      <c r="A42"/>
      <c r="B42"/>
      <c r="C42"/>
      <c r="D42"/>
      <c r="E42"/>
      <c r="F42"/>
      <c r="G42"/>
      <c r="H42"/>
      <c r="I42"/>
      <c r="J42"/>
      <c r="K42"/>
      <c r="L42" s="9"/>
      <c r="M42" s="9"/>
      <c r="N42" s="9"/>
    </row>
    <row r="43" spans="1:22" ht="14.55" customHeight="1">
      <c r="A43"/>
      <c r="B43"/>
      <c r="C43"/>
      <c r="D43"/>
      <c r="E43"/>
      <c r="F43"/>
      <c r="G43"/>
      <c r="H43"/>
      <c r="I43"/>
      <c r="J43"/>
      <c r="K43"/>
      <c r="L43" s="9"/>
      <c r="M43" s="9"/>
      <c r="N43" s="9"/>
    </row>
    <row r="44" spans="1:22" ht="14.55" customHeight="1">
      <c r="A44"/>
      <c r="B44"/>
      <c r="C44"/>
      <c r="D44"/>
      <c r="E44"/>
      <c r="F44"/>
      <c r="G44"/>
      <c r="H44"/>
      <c r="I44"/>
      <c r="J44"/>
      <c r="K44"/>
      <c r="L44" s="9"/>
      <c r="M44" s="9"/>
      <c r="N44" s="9"/>
    </row>
    <row r="45" spans="1:22" ht="14.55" customHeight="1">
      <c r="A45"/>
      <c r="B45"/>
      <c r="C45"/>
      <c r="D45"/>
      <c r="E45"/>
      <c r="F45"/>
      <c r="G45"/>
      <c r="H45"/>
      <c r="I45"/>
      <c r="J45"/>
      <c r="K45"/>
      <c r="L45" s="9"/>
      <c r="M45" s="9"/>
      <c r="N45" s="9"/>
    </row>
    <row r="46" spans="1:22" ht="14.55" customHeight="1">
      <c r="A46"/>
      <c r="B46"/>
      <c r="C46"/>
      <c r="D46"/>
      <c r="E46"/>
      <c r="F46"/>
      <c r="G46"/>
      <c r="H46"/>
      <c r="I46"/>
      <c r="J46"/>
      <c r="K46"/>
      <c r="L46" s="9"/>
      <c r="M46" s="9"/>
      <c r="N46" s="9"/>
    </row>
    <row r="47" spans="1:22" ht="14.55" customHeight="1">
      <c r="A47"/>
      <c r="B47"/>
      <c r="C47"/>
      <c r="D47"/>
      <c r="E47"/>
      <c r="F47"/>
      <c r="G47"/>
      <c r="H47"/>
      <c r="I47"/>
      <c r="J47"/>
      <c r="K47"/>
      <c r="L47" s="9"/>
      <c r="M47" s="9"/>
      <c r="N47" s="9"/>
    </row>
    <row r="48" spans="1:22" ht="14.55" customHeight="1">
      <c r="A48"/>
      <c r="B48"/>
      <c r="C48"/>
      <c r="D48"/>
      <c r="E48"/>
      <c r="F48"/>
      <c r="G48"/>
      <c r="H48"/>
      <c r="I48"/>
      <c r="J48"/>
      <c r="K48"/>
      <c r="L48" s="9"/>
      <c r="M48" s="9"/>
      <c r="N48" s="9"/>
    </row>
    <row r="49" spans="1:14" ht="14.55" customHeight="1">
      <c r="A49"/>
      <c r="B49"/>
      <c r="C49"/>
      <c r="D49"/>
      <c r="E49"/>
      <c r="F49"/>
      <c r="G49"/>
      <c r="H49"/>
      <c r="I49"/>
      <c r="J49"/>
      <c r="K49"/>
      <c r="L49" s="9"/>
      <c r="M49" s="9"/>
      <c r="N49" s="9"/>
    </row>
    <row r="50" spans="1:14" ht="14.55" customHeight="1">
      <c r="A50"/>
      <c r="B50"/>
      <c r="C50"/>
      <c r="D50"/>
      <c r="E50"/>
      <c r="F50"/>
      <c r="G50"/>
      <c r="H50"/>
      <c r="I50"/>
      <c r="J50"/>
      <c r="K50"/>
      <c r="L50" s="9"/>
      <c r="M50" s="9"/>
      <c r="N50" s="9"/>
    </row>
    <row r="51" spans="1:14" ht="14.55" customHeight="1">
      <c r="A51"/>
      <c r="B51"/>
      <c r="C51"/>
      <c r="D51"/>
      <c r="E51"/>
      <c r="F51"/>
      <c r="G51"/>
      <c r="H51"/>
      <c r="I51"/>
      <c r="J51"/>
      <c r="K51"/>
      <c r="L51" s="9"/>
      <c r="M51" s="9"/>
      <c r="N51" s="9"/>
    </row>
    <row r="52" spans="1:14" ht="14.55" customHeight="1">
      <c r="A52"/>
      <c r="B52"/>
      <c r="C52"/>
      <c r="D52"/>
      <c r="E52"/>
      <c r="F52"/>
      <c r="G52"/>
      <c r="H52"/>
      <c r="I52"/>
      <c r="J52"/>
      <c r="K52"/>
      <c r="L52" s="9"/>
      <c r="M52" s="9"/>
      <c r="N52" s="9"/>
    </row>
    <row r="53" spans="1:14" ht="14.55" customHeight="1">
      <c r="A53"/>
      <c r="B53"/>
      <c r="C53"/>
      <c r="D53"/>
      <c r="E53"/>
      <c r="F53"/>
      <c r="G53"/>
      <c r="H53"/>
      <c r="I53"/>
      <c r="J53"/>
      <c r="K53"/>
      <c r="L53" s="9"/>
      <c r="M53" s="9"/>
      <c r="N53" s="9"/>
    </row>
    <row r="54" spans="1:14" ht="14.55" customHeight="1">
      <c r="A54"/>
      <c r="B54"/>
      <c r="C54"/>
      <c r="D54"/>
      <c r="E54"/>
      <c r="F54"/>
      <c r="G54"/>
      <c r="H54"/>
      <c r="I54"/>
      <c r="J54"/>
      <c r="K54"/>
      <c r="L54" s="9"/>
      <c r="M54" s="9"/>
      <c r="N54" s="9"/>
    </row>
    <row r="55" spans="1:14" ht="14.55" customHeight="1">
      <c r="A55"/>
      <c r="B55"/>
      <c r="C55"/>
      <c r="D55"/>
      <c r="E55"/>
      <c r="F55"/>
      <c r="G55"/>
      <c r="H55"/>
      <c r="I55"/>
      <c r="J55"/>
      <c r="K55"/>
      <c r="L55" s="9"/>
      <c r="M55" s="9"/>
      <c r="N55" s="9"/>
    </row>
    <row r="56" spans="1:14" ht="14.55" customHeight="1">
      <c r="A56"/>
      <c r="B56"/>
      <c r="C56"/>
      <c r="D56"/>
      <c r="E56"/>
      <c r="F56"/>
      <c r="G56"/>
      <c r="H56"/>
      <c r="I56"/>
      <c r="J56"/>
      <c r="K56"/>
      <c r="L56" s="9"/>
      <c r="M56" s="9"/>
      <c r="N56" s="9"/>
    </row>
    <row r="57" spans="1:14" ht="14.55" customHeight="1">
      <c r="A57"/>
      <c r="B57"/>
      <c r="C57"/>
      <c r="D57"/>
      <c r="E57"/>
      <c r="F57"/>
      <c r="G57"/>
      <c r="H57"/>
      <c r="I57"/>
      <c r="J57"/>
      <c r="K57"/>
      <c r="L57" s="9"/>
      <c r="M57" s="9"/>
      <c r="N57" s="9"/>
    </row>
    <row r="58" spans="1:14" ht="14.55" customHeight="1">
      <c r="A58"/>
      <c r="B58"/>
      <c r="C58"/>
      <c r="D58"/>
      <c r="E58"/>
      <c r="F58"/>
      <c r="G58"/>
      <c r="H58"/>
      <c r="I58"/>
      <c r="J58"/>
      <c r="K58"/>
      <c r="L58" s="9"/>
      <c r="M58" s="9"/>
      <c r="N58" s="9"/>
    </row>
    <row r="59" spans="1:14" ht="14.55" customHeight="1">
      <c r="A59"/>
      <c r="B59"/>
      <c r="C59"/>
      <c r="D59"/>
      <c r="E59"/>
      <c r="F59"/>
      <c r="G59"/>
      <c r="H59"/>
      <c r="I59"/>
      <c r="J59"/>
      <c r="K59"/>
      <c r="L59" s="9"/>
      <c r="M59" s="9"/>
      <c r="N59" s="9"/>
    </row>
    <row r="60" spans="1:14" ht="14.55" customHeight="1">
      <c r="A60"/>
      <c r="B60"/>
      <c r="C60"/>
      <c r="D60"/>
      <c r="E60"/>
      <c r="F60"/>
      <c r="G60"/>
      <c r="H60"/>
      <c r="I60"/>
      <c r="J60"/>
      <c r="K60"/>
      <c r="L60" s="9"/>
      <c r="M60" s="9"/>
      <c r="N60" s="9"/>
    </row>
    <row r="61" spans="1:14" ht="14.55" customHeight="1">
      <c r="A61"/>
      <c r="B61"/>
      <c r="C61"/>
      <c r="D61"/>
      <c r="E61"/>
      <c r="F61"/>
      <c r="G61"/>
      <c r="H61"/>
      <c r="I61"/>
      <c r="J61"/>
      <c r="K61"/>
      <c r="L61" s="9"/>
      <c r="M61" s="9"/>
      <c r="N61" s="9"/>
    </row>
    <row r="62" spans="1:14" ht="14.55" customHeight="1">
      <c r="A62"/>
      <c r="B62"/>
      <c r="C62"/>
      <c r="D62"/>
      <c r="E62"/>
      <c r="F62"/>
      <c r="G62"/>
      <c r="H62"/>
      <c r="I62"/>
      <c r="J62"/>
      <c r="K62"/>
      <c r="L62" s="9"/>
      <c r="M62" s="9"/>
      <c r="N62" s="9"/>
    </row>
    <row r="63" spans="1:14" ht="14.55" customHeight="1">
      <c r="A63"/>
      <c r="B63"/>
      <c r="C63"/>
      <c r="D63"/>
      <c r="E63"/>
      <c r="F63"/>
      <c r="G63"/>
      <c r="H63"/>
      <c r="I63"/>
      <c r="J63"/>
      <c r="K63"/>
      <c r="L63" s="9"/>
      <c r="M63" s="9"/>
      <c r="N63" s="9"/>
    </row>
    <row r="64" spans="1:14" ht="14.55" customHeight="1">
      <c r="A64"/>
      <c r="B64"/>
      <c r="C64"/>
      <c r="D64"/>
      <c r="E64"/>
      <c r="F64"/>
      <c r="G64"/>
      <c r="H64"/>
      <c r="I64"/>
      <c r="J64"/>
      <c r="K64"/>
      <c r="L64" s="9"/>
      <c r="M64" s="9"/>
      <c r="N64" s="9"/>
    </row>
    <row r="65" spans="1:14" ht="14.55" customHeight="1">
      <c r="A65"/>
      <c r="B65"/>
      <c r="C65"/>
      <c r="D65"/>
      <c r="E65"/>
      <c r="F65"/>
      <c r="G65"/>
      <c r="H65"/>
      <c r="I65"/>
      <c r="J65"/>
      <c r="K65"/>
      <c r="L65" s="9"/>
      <c r="M65" s="9"/>
      <c r="N65" s="9"/>
    </row>
    <row r="66" spans="1:14" ht="14.55" customHeight="1">
      <c r="A66"/>
      <c r="B66"/>
      <c r="C66"/>
      <c r="D66"/>
      <c r="E66"/>
      <c r="F66"/>
      <c r="G66"/>
      <c r="H66"/>
      <c r="I66"/>
      <c r="J66"/>
      <c r="K66"/>
      <c r="L66" s="9"/>
      <c r="M66" s="9"/>
      <c r="N66" s="9"/>
    </row>
    <row r="67" spans="1:14" ht="14.55" customHeight="1">
      <c r="A67"/>
      <c r="B67"/>
      <c r="C67"/>
      <c r="D67"/>
      <c r="E67"/>
      <c r="F67"/>
      <c r="G67"/>
      <c r="H67"/>
      <c r="I67"/>
      <c r="J67"/>
      <c r="K67"/>
      <c r="L67" s="9"/>
      <c r="M67" s="9"/>
      <c r="N67" s="9"/>
    </row>
    <row r="68" spans="1:14" ht="14.55" customHeight="1">
      <c r="A68"/>
      <c r="B68"/>
      <c r="C68"/>
      <c r="D68"/>
      <c r="E68"/>
      <c r="F68"/>
      <c r="G68"/>
      <c r="H68"/>
      <c r="I68"/>
      <c r="J68"/>
      <c r="K68"/>
      <c r="L68" s="9"/>
      <c r="M68" s="9"/>
      <c r="N68" s="9"/>
    </row>
    <row r="69" spans="1:14" ht="14.55" customHeight="1">
      <c r="A69"/>
      <c r="B69"/>
      <c r="C69"/>
      <c r="D69"/>
      <c r="E69"/>
      <c r="F69"/>
      <c r="G69"/>
      <c r="H69"/>
      <c r="I69"/>
      <c r="J69"/>
      <c r="K69"/>
      <c r="L69" s="9"/>
      <c r="M69" s="9"/>
      <c r="N69" s="9"/>
    </row>
    <row r="70" spans="1:14" ht="14.55" customHeight="1">
      <c r="A70"/>
      <c r="B70"/>
      <c r="C70"/>
      <c r="D70"/>
      <c r="E70"/>
      <c r="F70"/>
      <c r="G70"/>
      <c r="H70"/>
      <c r="I70"/>
      <c r="J70"/>
      <c r="K70"/>
      <c r="L70" s="9"/>
      <c r="M70" s="9"/>
      <c r="N70" s="9"/>
    </row>
    <row r="71" spans="1:14" ht="14.55" customHeight="1">
      <c r="A71"/>
      <c r="B71"/>
      <c r="C71"/>
      <c r="D71"/>
      <c r="E71"/>
      <c r="F71"/>
      <c r="G71"/>
      <c r="H71"/>
      <c r="I71"/>
      <c r="J71"/>
      <c r="K71"/>
      <c r="L71" s="9"/>
      <c r="M71" s="9"/>
      <c r="N71" s="9"/>
    </row>
    <row r="72" spans="1:14" ht="14.55" customHeight="1">
      <c r="A72"/>
      <c r="B72"/>
      <c r="C72"/>
      <c r="D72"/>
      <c r="E72"/>
      <c r="F72"/>
      <c r="G72"/>
      <c r="H72"/>
      <c r="I72"/>
      <c r="J72"/>
      <c r="K72"/>
      <c r="L72" s="9"/>
      <c r="M72" s="9"/>
      <c r="N72" s="9"/>
    </row>
    <row r="73" spans="1:14" ht="14.55" customHeight="1">
      <c r="A73"/>
      <c r="B73"/>
      <c r="C73"/>
      <c r="D73"/>
      <c r="E73"/>
      <c r="F73"/>
      <c r="G73"/>
      <c r="H73"/>
      <c r="I73"/>
      <c r="J73"/>
      <c r="K73"/>
      <c r="L73" s="9"/>
      <c r="M73" s="9"/>
      <c r="N73" s="9"/>
    </row>
    <row r="74" spans="1:14" ht="14.55" customHeight="1">
      <c r="A74"/>
      <c r="B74"/>
      <c r="C74"/>
      <c r="D74"/>
      <c r="E74"/>
      <c r="F74"/>
      <c r="G74"/>
      <c r="H74"/>
      <c r="I74"/>
      <c r="J74"/>
      <c r="K74"/>
      <c r="L74" s="9"/>
      <c r="M74" s="9"/>
      <c r="N74" s="9"/>
    </row>
    <row r="75" spans="1:14" ht="14.55" customHeight="1">
      <c r="A75"/>
      <c r="B75"/>
      <c r="C75"/>
      <c r="D75"/>
      <c r="E75"/>
      <c r="F75"/>
      <c r="G75"/>
      <c r="H75"/>
      <c r="I75"/>
      <c r="J75"/>
      <c r="K75"/>
      <c r="L75" s="9"/>
      <c r="M75" s="9"/>
      <c r="N75" s="9"/>
    </row>
    <row r="76" spans="1:14" ht="14.55" customHeight="1">
      <c r="A76"/>
      <c r="B76"/>
      <c r="C76"/>
      <c r="D76"/>
      <c r="E76"/>
      <c r="F76"/>
      <c r="G76"/>
      <c r="H76"/>
      <c r="I76"/>
      <c r="J76"/>
      <c r="K76"/>
      <c r="L76" s="9"/>
      <c r="M76" s="9"/>
      <c r="N76" s="9"/>
    </row>
    <row r="77" spans="1:14" ht="14.55" customHeight="1">
      <c r="A77"/>
      <c r="B77"/>
      <c r="C77"/>
      <c r="D77"/>
      <c r="E77"/>
      <c r="F77"/>
      <c r="G77"/>
      <c r="H77"/>
      <c r="I77"/>
      <c r="J77"/>
      <c r="K77"/>
      <c r="L77" s="9"/>
      <c r="M77" s="9"/>
      <c r="N77" s="9"/>
    </row>
    <row r="78" spans="1:14" ht="14.55" customHeight="1">
      <c r="A78"/>
      <c r="B78"/>
      <c r="C78"/>
      <c r="D78"/>
      <c r="E78"/>
      <c r="F78"/>
      <c r="G78"/>
      <c r="H78"/>
      <c r="I78"/>
      <c r="J78"/>
      <c r="K78"/>
      <c r="L78" s="9"/>
      <c r="M78" s="9"/>
      <c r="N78" s="9"/>
    </row>
    <row r="79" spans="1:14" ht="14.55" customHeight="1">
      <c r="A79"/>
      <c r="B79"/>
      <c r="C79"/>
      <c r="D79"/>
      <c r="E79"/>
      <c r="F79"/>
      <c r="G79"/>
      <c r="H79"/>
      <c r="I79"/>
      <c r="J79"/>
      <c r="K79"/>
      <c r="L79" s="9"/>
      <c r="M79" s="9"/>
      <c r="N79" s="9"/>
    </row>
    <row r="80" spans="1:14" ht="14.55" customHeight="1">
      <c r="A80"/>
      <c r="B80"/>
      <c r="C80"/>
      <c r="D80"/>
      <c r="E80"/>
      <c r="F80"/>
      <c r="G80"/>
      <c r="H80"/>
      <c r="I80"/>
      <c r="J80"/>
      <c r="K80"/>
      <c r="L80" s="9"/>
      <c r="M80" s="9"/>
      <c r="N80" s="9"/>
    </row>
    <row r="81" spans="1:14" ht="14.55" customHeight="1">
      <c r="A81"/>
      <c r="B81"/>
      <c r="C81"/>
      <c r="D81"/>
      <c r="E81"/>
      <c r="F81"/>
      <c r="G81"/>
      <c r="H81"/>
      <c r="I81"/>
      <c r="J81"/>
      <c r="K81"/>
      <c r="L81" s="9"/>
      <c r="M81" s="9"/>
      <c r="N81" s="9"/>
    </row>
    <row r="82" spans="1:14" ht="14.55" customHeight="1">
      <c r="A82"/>
      <c r="B82"/>
      <c r="C82"/>
      <c r="D82"/>
      <c r="E82"/>
      <c r="F82"/>
      <c r="G82"/>
      <c r="H82"/>
      <c r="I82"/>
      <c r="J82"/>
      <c r="K82"/>
      <c r="L82" s="9"/>
      <c r="M82" s="9"/>
      <c r="N82" s="9"/>
    </row>
    <row r="83" spans="1:14" ht="14.55" customHeight="1">
      <c r="A83"/>
      <c r="B83"/>
      <c r="C83"/>
      <c r="D83"/>
      <c r="E83"/>
      <c r="F83"/>
      <c r="G83"/>
      <c r="H83"/>
      <c r="I83"/>
      <c r="J83"/>
      <c r="K83"/>
      <c r="L83" s="9"/>
      <c r="M83" s="9"/>
      <c r="N83" s="9"/>
    </row>
    <row r="84" spans="1:14" ht="14.55" customHeight="1">
      <c r="A84"/>
      <c r="B84"/>
      <c r="C84"/>
      <c r="D84"/>
      <c r="E84"/>
      <c r="F84"/>
      <c r="G84"/>
      <c r="H84"/>
      <c r="I84"/>
      <c r="J84"/>
      <c r="K84"/>
      <c r="L84" s="9"/>
      <c r="M84" s="9"/>
      <c r="N84" s="9"/>
    </row>
    <row r="85" spans="1:14" ht="14.55" customHeight="1">
      <c r="A85"/>
      <c r="B85"/>
      <c r="C85"/>
      <c r="D85"/>
      <c r="E85"/>
      <c r="F85"/>
      <c r="G85"/>
      <c r="H85"/>
      <c r="I85"/>
      <c r="J85"/>
      <c r="K85"/>
      <c r="L85" s="9"/>
      <c r="M85" s="9"/>
      <c r="N85" s="9"/>
    </row>
    <row r="86" spans="1:14" ht="14.55" customHeight="1">
      <c r="A86"/>
      <c r="B86"/>
      <c r="C86"/>
      <c r="D86"/>
      <c r="E86"/>
      <c r="F86"/>
      <c r="G86"/>
      <c r="H86"/>
      <c r="I86"/>
      <c r="J86"/>
      <c r="K86"/>
      <c r="L86" s="9"/>
      <c r="M86" s="9"/>
      <c r="N86" s="9"/>
    </row>
    <row r="87" spans="1:14" ht="14.55" customHeight="1">
      <c r="A87"/>
      <c r="B87"/>
      <c r="C87"/>
      <c r="D87"/>
      <c r="E87"/>
      <c r="F87"/>
      <c r="G87"/>
      <c r="H87"/>
      <c r="I87"/>
      <c r="J87"/>
      <c r="K87"/>
      <c r="L87" s="9"/>
      <c r="M87" s="9"/>
      <c r="N87" s="9"/>
    </row>
    <row r="88" spans="1:14" ht="14.55" customHeight="1">
      <c r="A88"/>
      <c r="B88"/>
      <c r="C88"/>
      <c r="D88"/>
      <c r="E88"/>
      <c r="F88"/>
      <c r="G88"/>
      <c r="H88"/>
      <c r="I88"/>
      <c r="J88"/>
      <c r="K88"/>
      <c r="L88" s="9"/>
      <c r="M88" s="9"/>
      <c r="N88" s="9"/>
    </row>
    <row r="89" spans="1:14" ht="14.55" customHeight="1">
      <c r="A89"/>
      <c r="B89"/>
      <c r="C89"/>
      <c r="D89"/>
      <c r="E89"/>
      <c r="F89"/>
      <c r="G89"/>
      <c r="H89"/>
      <c r="I89"/>
      <c r="J89"/>
      <c r="K89"/>
      <c r="L89" s="9"/>
      <c r="M89" s="9"/>
      <c r="N89" s="9"/>
    </row>
    <row r="90" spans="1:14" ht="14.55" customHeight="1">
      <c r="A90"/>
      <c r="B90"/>
      <c r="C90"/>
      <c r="D90"/>
      <c r="E90"/>
      <c r="F90"/>
      <c r="G90"/>
      <c r="H90"/>
      <c r="I90"/>
      <c r="J90"/>
      <c r="K90"/>
      <c r="L90" s="9"/>
      <c r="M90" s="9"/>
      <c r="N90" s="9"/>
    </row>
    <row r="91" spans="1:14" ht="14.55" customHeight="1">
      <c r="A91"/>
      <c r="B91"/>
      <c r="C91"/>
      <c r="D91"/>
      <c r="E91"/>
      <c r="F91"/>
      <c r="G91"/>
      <c r="H91"/>
      <c r="I91"/>
      <c r="J91"/>
      <c r="K91"/>
      <c r="L91" s="9"/>
      <c r="M91" s="9"/>
      <c r="N91" s="9"/>
    </row>
    <row r="92" spans="1:14" ht="14.55" customHeight="1">
      <c r="A92"/>
      <c r="B92"/>
      <c r="C92"/>
      <c r="D92"/>
      <c r="E92"/>
      <c r="F92"/>
      <c r="G92"/>
      <c r="H92"/>
      <c r="I92"/>
      <c r="J92"/>
      <c r="K92"/>
      <c r="L92" s="9"/>
      <c r="M92" s="9"/>
      <c r="N92" s="9"/>
    </row>
    <row r="93" spans="1:14" ht="14.55" customHeight="1">
      <c r="A93"/>
      <c r="B93"/>
      <c r="C93"/>
      <c r="D93"/>
      <c r="E93"/>
      <c r="F93"/>
      <c r="G93"/>
      <c r="H93"/>
      <c r="I93"/>
      <c r="J93"/>
      <c r="K93"/>
      <c r="L93" s="9"/>
      <c r="M93" s="9"/>
      <c r="N93" s="9"/>
    </row>
    <row r="94" spans="1:14" ht="14.55" customHeight="1">
      <c r="A94"/>
      <c r="B94"/>
      <c r="C94"/>
      <c r="D94"/>
      <c r="E94"/>
      <c r="F94"/>
      <c r="G94"/>
      <c r="H94"/>
      <c r="I94"/>
      <c r="J94"/>
      <c r="K94"/>
      <c r="L94" s="9"/>
      <c r="M94" s="9"/>
      <c r="N94" s="9"/>
    </row>
    <row r="95" spans="1:14" ht="14.55" customHeight="1">
      <c r="A95"/>
      <c r="B95"/>
      <c r="C95"/>
      <c r="D95"/>
      <c r="E95"/>
      <c r="F95"/>
      <c r="G95"/>
      <c r="H95"/>
      <c r="I95"/>
      <c r="J95"/>
      <c r="K95"/>
      <c r="L95" s="9"/>
      <c r="M95" s="9"/>
      <c r="N95" s="9"/>
    </row>
    <row r="96" spans="1:14" ht="14.55" customHeight="1">
      <c r="A96"/>
      <c r="B96"/>
      <c r="C96"/>
      <c r="D96"/>
      <c r="E96"/>
      <c r="F96"/>
      <c r="G96"/>
      <c r="H96"/>
      <c r="I96"/>
      <c r="J96"/>
      <c r="K96"/>
      <c r="L96" s="9"/>
      <c r="M96" s="9"/>
      <c r="N96" s="9"/>
    </row>
    <row r="97" spans="1:14" ht="14.55" customHeight="1">
      <c r="A97"/>
      <c r="B97"/>
      <c r="C97"/>
      <c r="D97"/>
      <c r="E97"/>
      <c r="F97"/>
      <c r="G97"/>
      <c r="H97"/>
      <c r="I97"/>
      <c r="J97"/>
      <c r="K97"/>
      <c r="L97" s="9"/>
      <c r="M97" s="9"/>
      <c r="N97" s="9"/>
    </row>
    <row r="98" spans="1:14" ht="14.55" customHeight="1">
      <c r="A98"/>
      <c r="B98"/>
      <c r="C98"/>
      <c r="D98"/>
      <c r="E98"/>
      <c r="F98"/>
      <c r="G98"/>
      <c r="H98"/>
      <c r="I98"/>
      <c r="J98"/>
      <c r="K98"/>
      <c r="L98" s="9"/>
      <c r="M98" s="9"/>
      <c r="N98" s="9"/>
    </row>
    <row r="99" spans="1:14" ht="14.55" customHeight="1">
      <c r="A99"/>
      <c r="B99"/>
      <c r="C99"/>
      <c r="D99"/>
      <c r="E99"/>
      <c r="F99"/>
      <c r="G99"/>
      <c r="H99"/>
      <c r="I99"/>
      <c r="J99"/>
      <c r="K99"/>
      <c r="L99" s="9"/>
      <c r="M99" s="9"/>
      <c r="N99" s="9"/>
    </row>
    <row r="100" spans="1:14" ht="14.55" customHeight="1">
      <c r="A100"/>
      <c r="B100"/>
      <c r="C100"/>
      <c r="D100"/>
      <c r="E100"/>
      <c r="F100"/>
      <c r="G100"/>
      <c r="H100"/>
      <c r="I100"/>
      <c r="J100"/>
      <c r="K100"/>
      <c r="L100" s="9"/>
      <c r="M100" s="9"/>
      <c r="N100" s="9"/>
    </row>
    <row r="101" spans="1:14" ht="14.55" customHeight="1">
      <c r="A101"/>
      <c r="B101"/>
      <c r="C101"/>
      <c r="D101"/>
      <c r="E101"/>
      <c r="F101"/>
      <c r="G101"/>
      <c r="H101"/>
      <c r="I101"/>
      <c r="J101"/>
      <c r="K101"/>
      <c r="L101" s="9"/>
      <c r="M101" s="9"/>
      <c r="N101" s="9"/>
    </row>
    <row r="102" spans="1:14" ht="14.55" customHeight="1">
      <c r="A102"/>
      <c r="B102"/>
      <c r="C102"/>
      <c r="D102"/>
      <c r="E102"/>
      <c r="F102"/>
      <c r="G102"/>
      <c r="H102"/>
      <c r="I102"/>
      <c r="J102"/>
      <c r="K102"/>
      <c r="L102" s="9"/>
      <c r="M102" s="9"/>
      <c r="N102" s="9"/>
    </row>
    <row r="103" spans="1:14" ht="14.55" customHeight="1">
      <c r="A103"/>
      <c r="B103"/>
      <c r="C103"/>
      <c r="D103"/>
      <c r="E103"/>
      <c r="F103"/>
      <c r="G103"/>
      <c r="H103"/>
      <c r="I103"/>
      <c r="J103"/>
      <c r="K103"/>
      <c r="L103" s="9"/>
      <c r="M103" s="9"/>
      <c r="N103" s="9"/>
    </row>
    <row r="104" spans="1:14" ht="14.55" customHeight="1">
      <c r="A104"/>
      <c r="B104"/>
      <c r="C104"/>
      <c r="D104"/>
      <c r="E104"/>
      <c r="F104"/>
      <c r="G104"/>
      <c r="H104"/>
      <c r="I104"/>
      <c r="J104"/>
      <c r="K104"/>
      <c r="L104" s="9"/>
      <c r="M104" s="9"/>
      <c r="N104" s="9"/>
    </row>
    <row r="105" spans="1:14" ht="14.55" customHeight="1">
      <c r="A105"/>
      <c r="B105"/>
      <c r="C105"/>
      <c r="D105"/>
      <c r="E105"/>
      <c r="F105"/>
      <c r="G105"/>
      <c r="H105"/>
      <c r="I105"/>
      <c r="J105"/>
      <c r="K105"/>
      <c r="L105" s="9"/>
      <c r="M105" s="9"/>
      <c r="N105" s="9"/>
    </row>
    <row r="106" spans="1:14" ht="14.55" customHeight="1">
      <c r="A106"/>
      <c r="B106"/>
      <c r="C106"/>
      <c r="D106"/>
      <c r="E106"/>
      <c r="F106"/>
      <c r="G106"/>
      <c r="H106"/>
      <c r="I106"/>
      <c r="J106"/>
      <c r="K106"/>
      <c r="L106" s="9"/>
      <c r="M106" s="9"/>
      <c r="N106" s="9"/>
    </row>
    <row r="107" spans="1:14" ht="14.55" customHeight="1">
      <c r="A107"/>
      <c r="B107"/>
      <c r="C107"/>
      <c r="D107"/>
      <c r="E107"/>
      <c r="F107"/>
      <c r="G107"/>
      <c r="H107"/>
      <c r="I107"/>
      <c r="J107"/>
      <c r="K107"/>
      <c r="L107" s="9"/>
      <c r="M107" s="9"/>
      <c r="N107" s="9"/>
    </row>
    <row r="108" spans="1:14" ht="14.55" customHeight="1">
      <c r="A108"/>
      <c r="B108"/>
      <c r="C108"/>
      <c r="D108"/>
      <c r="E108"/>
      <c r="F108"/>
      <c r="G108"/>
      <c r="H108"/>
      <c r="I108"/>
      <c r="J108"/>
      <c r="K108"/>
      <c r="L108" s="9"/>
      <c r="M108" s="9"/>
      <c r="N108" s="9"/>
    </row>
    <row r="109" spans="1:14" ht="14.55" customHeight="1">
      <c r="A109"/>
      <c r="B109"/>
      <c r="C109"/>
      <c r="D109"/>
      <c r="E109"/>
      <c r="F109"/>
      <c r="G109"/>
      <c r="H109"/>
      <c r="I109"/>
      <c r="J109"/>
      <c r="K109"/>
      <c r="L109" s="9"/>
      <c r="M109" s="9"/>
      <c r="N109" s="9"/>
    </row>
    <row r="110" spans="1:14" ht="14.55" customHeight="1">
      <c r="A110"/>
      <c r="B110"/>
      <c r="C110"/>
      <c r="D110"/>
      <c r="E110"/>
      <c r="F110"/>
      <c r="G110"/>
      <c r="H110"/>
      <c r="I110"/>
      <c r="J110"/>
      <c r="K110"/>
      <c r="L110" s="9"/>
      <c r="M110" s="9"/>
      <c r="N110" s="9"/>
    </row>
    <row r="111" spans="1:14" ht="14.55" customHeight="1">
      <c r="A111"/>
      <c r="B111"/>
      <c r="C111"/>
      <c r="D111"/>
      <c r="E111"/>
      <c r="F111"/>
      <c r="G111"/>
      <c r="H111"/>
      <c r="I111"/>
      <c r="J111"/>
      <c r="K111"/>
      <c r="L111" s="9"/>
      <c r="M111" s="9"/>
      <c r="N111" s="9"/>
    </row>
    <row r="112" spans="1:14" ht="14.55" customHeight="1">
      <c r="A112"/>
      <c r="B112"/>
      <c r="C112"/>
      <c r="D112"/>
      <c r="E112"/>
      <c r="F112"/>
      <c r="G112"/>
      <c r="H112"/>
      <c r="I112"/>
      <c r="J112"/>
      <c r="K112"/>
      <c r="L112" s="9"/>
      <c r="M112" s="9"/>
      <c r="N112" s="9"/>
    </row>
    <row r="113" spans="1:14" ht="14.55" customHeight="1">
      <c r="A113"/>
      <c r="B113"/>
      <c r="C113"/>
      <c r="D113"/>
      <c r="E113"/>
      <c r="F113"/>
      <c r="G113"/>
      <c r="H113"/>
      <c r="I113"/>
      <c r="J113"/>
      <c r="K113"/>
      <c r="L113" s="9"/>
      <c r="M113" s="9"/>
      <c r="N113" s="9"/>
    </row>
    <row r="114" spans="1:14" ht="14.55" customHeight="1">
      <c r="A114"/>
      <c r="B114"/>
      <c r="C114"/>
      <c r="D114"/>
      <c r="E114"/>
      <c r="F114"/>
      <c r="G114"/>
      <c r="H114"/>
      <c r="I114"/>
      <c r="J114"/>
      <c r="K114"/>
      <c r="L114" s="9"/>
      <c r="M114" s="9"/>
      <c r="N114" s="9"/>
    </row>
    <row r="115" spans="1:14" ht="14.55" customHeight="1">
      <c r="A115"/>
      <c r="B115"/>
      <c r="C115"/>
      <c r="D115"/>
      <c r="E115"/>
      <c r="F115"/>
      <c r="G115"/>
      <c r="H115"/>
      <c r="I115"/>
      <c r="J115"/>
      <c r="K115"/>
      <c r="L115" s="9"/>
      <c r="M115" s="9"/>
      <c r="N115" s="9"/>
    </row>
    <row r="116" spans="1:14" ht="14.55" customHeight="1">
      <c r="A116"/>
      <c r="B116"/>
      <c r="C116"/>
      <c r="D116"/>
      <c r="E116"/>
      <c r="F116"/>
      <c r="G116"/>
      <c r="H116"/>
      <c r="I116"/>
      <c r="J116"/>
      <c r="K116"/>
      <c r="L116" s="9"/>
      <c r="M116" s="9"/>
      <c r="N116" s="9"/>
    </row>
    <row r="117" spans="1:14" ht="14.55" customHeight="1">
      <c r="A117"/>
      <c r="B117"/>
      <c r="C117"/>
      <c r="D117"/>
      <c r="E117"/>
      <c r="F117"/>
      <c r="G117"/>
      <c r="H117"/>
      <c r="I117"/>
      <c r="J117"/>
      <c r="K117"/>
      <c r="L117" s="9"/>
      <c r="M117" s="9"/>
      <c r="N117" s="9"/>
    </row>
    <row r="118" spans="1:14" ht="14.55" customHeight="1">
      <c r="A118"/>
      <c r="B118"/>
      <c r="C118"/>
      <c r="D118"/>
      <c r="E118"/>
      <c r="F118"/>
      <c r="G118"/>
      <c r="H118"/>
      <c r="I118"/>
      <c r="J118"/>
      <c r="K118"/>
      <c r="L118" s="9"/>
      <c r="M118" s="9"/>
      <c r="N118" s="9"/>
    </row>
    <row r="119" spans="1:14" ht="14.55" customHeight="1">
      <c r="A119"/>
      <c r="B119"/>
      <c r="C119"/>
      <c r="D119"/>
      <c r="E119"/>
      <c r="F119"/>
      <c r="G119"/>
      <c r="H119"/>
      <c r="I119"/>
      <c r="J119"/>
      <c r="K119"/>
      <c r="L119" s="9"/>
      <c r="M119" s="9"/>
      <c r="N119" s="9"/>
    </row>
    <row r="120" spans="1:14" ht="14.55" customHeight="1">
      <c r="A120"/>
      <c r="B120"/>
      <c r="C120"/>
      <c r="D120"/>
      <c r="E120"/>
      <c r="F120"/>
      <c r="G120"/>
      <c r="H120"/>
      <c r="I120"/>
      <c r="J120"/>
      <c r="K120"/>
      <c r="L120" s="9"/>
      <c r="M120" s="9"/>
      <c r="N120" s="9"/>
    </row>
    <row r="121" spans="1:14" ht="14.55" customHeight="1">
      <c r="A121"/>
      <c r="B121"/>
      <c r="C121"/>
      <c r="D121"/>
      <c r="E121"/>
      <c r="F121"/>
      <c r="G121"/>
      <c r="H121"/>
      <c r="I121"/>
      <c r="J121"/>
      <c r="K121"/>
      <c r="L121" s="9"/>
      <c r="M121" s="9"/>
      <c r="N121" s="9"/>
    </row>
    <row r="122" spans="1:14" ht="14.55" customHeight="1">
      <c r="A122"/>
      <c r="B122"/>
      <c r="C122"/>
      <c r="D122"/>
      <c r="E122"/>
      <c r="F122"/>
      <c r="G122"/>
      <c r="H122"/>
      <c r="I122"/>
      <c r="J122"/>
      <c r="K122"/>
      <c r="L122" s="9"/>
      <c r="M122" s="9"/>
      <c r="N122" s="9"/>
    </row>
    <row r="123" spans="1:14" ht="14.55" customHeight="1">
      <c r="A123"/>
      <c r="B123"/>
      <c r="C123"/>
      <c r="D123"/>
      <c r="E123"/>
      <c r="F123"/>
      <c r="G123"/>
      <c r="H123"/>
      <c r="I123"/>
      <c r="J123"/>
      <c r="K123"/>
      <c r="L123" s="9"/>
      <c r="M123" s="9"/>
      <c r="N123" s="9"/>
    </row>
    <row r="124" spans="1:14" ht="14.55" customHeight="1">
      <c r="A124"/>
      <c r="B124"/>
      <c r="C124"/>
      <c r="D124"/>
      <c r="E124"/>
      <c r="F124"/>
      <c r="G124"/>
      <c r="H124"/>
      <c r="I124"/>
      <c r="J124"/>
      <c r="K124"/>
      <c r="L124" s="9"/>
      <c r="M124" s="9"/>
      <c r="N124" s="9"/>
    </row>
    <row r="125" spans="1:14" ht="14.55" customHeight="1">
      <c r="A125"/>
      <c r="B125"/>
      <c r="C125"/>
      <c r="D125"/>
      <c r="E125"/>
      <c r="F125"/>
      <c r="G125"/>
      <c r="H125"/>
      <c r="I125"/>
      <c r="J125"/>
      <c r="K125"/>
      <c r="L125" s="9"/>
      <c r="M125" s="9"/>
      <c r="N125" s="9"/>
    </row>
    <row r="126" spans="1:14" ht="14.55" customHeight="1">
      <c r="A126"/>
      <c r="B126"/>
      <c r="C126"/>
      <c r="D126"/>
      <c r="E126"/>
      <c r="F126"/>
      <c r="G126"/>
      <c r="H126"/>
      <c r="I126"/>
      <c r="J126"/>
      <c r="K126"/>
      <c r="L126" s="9"/>
      <c r="M126" s="9"/>
      <c r="N126" s="9"/>
    </row>
    <row r="127" spans="1:14" ht="14.55" customHeight="1">
      <c r="A127"/>
      <c r="B127"/>
      <c r="C127"/>
      <c r="D127"/>
      <c r="E127"/>
      <c r="F127"/>
      <c r="G127"/>
      <c r="H127"/>
      <c r="I127"/>
      <c r="J127"/>
      <c r="K127"/>
      <c r="L127" s="9"/>
      <c r="M127" s="9"/>
      <c r="N127" s="9"/>
    </row>
    <row r="128" spans="1:14" ht="14.55" customHeight="1">
      <c r="A128"/>
      <c r="B128"/>
      <c r="C128"/>
      <c r="D128"/>
      <c r="E128"/>
      <c r="F128"/>
      <c r="G128"/>
      <c r="H128"/>
      <c r="I128"/>
      <c r="J128"/>
      <c r="K128"/>
      <c r="L128" s="9"/>
      <c r="M128" s="9"/>
      <c r="N128" s="9"/>
    </row>
    <row r="129" spans="1:14" ht="14.55" customHeight="1">
      <c r="A129"/>
      <c r="B129"/>
      <c r="C129"/>
      <c r="D129"/>
      <c r="E129"/>
      <c r="F129"/>
      <c r="G129"/>
      <c r="H129"/>
      <c r="I129"/>
      <c r="J129"/>
      <c r="K129"/>
      <c r="L129" s="9"/>
      <c r="M129" s="9"/>
      <c r="N129" s="9"/>
    </row>
    <row r="130" spans="1:14" ht="14.55" customHeight="1">
      <c r="A130"/>
      <c r="B130"/>
      <c r="C130"/>
      <c r="D130"/>
      <c r="E130"/>
      <c r="F130"/>
      <c r="G130"/>
      <c r="H130"/>
      <c r="I130"/>
      <c r="J130"/>
      <c r="K130"/>
      <c r="L130" s="9"/>
      <c r="M130" s="9"/>
      <c r="N130" s="9"/>
    </row>
    <row r="131" spans="1:14" ht="14.55" customHeight="1">
      <c r="A131"/>
      <c r="B131"/>
      <c r="C131"/>
      <c r="D131"/>
      <c r="E131"/>
      <c r="F131"/>
      <c r="G131"/>
      <c r="H131"/>
      <c r="I131"/>
      <c r="J131"/>
      <c r="K131"/>
      <c r="L131" s="9"/>
      <c r="M131" s="9"/>
      <c r="N131" s="9"/>
    </row>
    <row r="132" spans="1:14" ht="14.55" customHeight="1">
      <c r="A132"/>
      <c r="B132"/>
      <c r="C132"/>
      <c r="D132"/>
      <c r="E132"/>
      <c r="F132"/>
      <c r="G132"/>
      <c r="H132"/>
      <c r="I132"/>
      <c r="J132"/>
      <c r="K132"/>
      <c r="L132" s="9"/>
      <c r="M132" s="9"/>
      <c r="N132" s="9"/>
    </row>
    <row r="133" spans="1:14" ht="14.55" customHeight="1">
      <c r="A133"/>
      <c r="B133"/>
      <c r="C133"/>
      <c r="D133"/>
      <c r="E133"/>
      <c r="F133"/>
      <c r="G133"/>
      <c r="H133"/>
      <c r="I133"/>
      <c r="J133"/>
      <c r="K133"/>
      <c r="L133" s="9"/>
      <c r="M133" s="9"/>
      <c r="N133" s="9"/>
    </row>
    <row r="134" spans="1:14" ht="14.55" customHeight="1">
      <c r="A134"/>
      <c r="B134"/>
      <c r="C134"/>
      <c r="D134"/>
      <c r="E134"/>
      <c r="F134"/>
      <c r="G134"/>
      <c r="H134"/>
      <c r="I134"/>
      <c r="J134"/>
      <c r="K134"/>
      <c r="L134" s="9"/>
      <c r="M134" s="9"/>
      <c r="N134" s="9"/>
    </row>
    <row r="135" spans="1:14" ht="14.55" customHeight="1">
      <c r="A135"/>
      <c r="B135"/>
      <c r="C135"/>
      <c r="D135"/>
      <c r="E135"/>
      <c r="F135"/>
      <c r="G135"/>
      <c r="H135"/>
      <c r="I135"/>
      <c r="J135"/>
      <c r="K135"/>
      <c r="L135" s="9"/>
      <c r="M135" s="9"/>
      <c r="N135" s="9"/>
    </row>
    <row r="136" spans="1:14" ht="14.55" customHeight="1">
      <c r="A136"/>
      <c r="B136"/>
      <c r="C136"/>
      <c r="D136"/>
      <c r="E136"/>
      <c r="F136"/>
      <c r="G136"/>
      <c r="H136"/>
      <c r="I136"/>
      <c r="J136"/>
      <c r="K136"/>
      <c r="L136" s="9"/>
      <c r="M136" s="9"/>
      <c r="N136" s="9"/>
    </row>
    <row r="137" spans="1:14" ht="14.55" customHeight="1">
      <c r="A137"/>
      <c r="B137"/>
      <c r="C137"/>
      <c r="D137"/>
      <c r="E137"/>
      <c r="F137"/>
      <c r="G137"/>
      <c r="H137"/>
      <c r="I137"/>
      <c r="J137"/>
      <c r="K137"/>
      <c r="L137" s="9"/>
      <c r="M137" s="9"/>
      <c r="N137" s="9"/>
    </row>
    <row r="138" spans="1:14" ht="14.55" customHeight="1">
      <c r="A138"/>
      <c r="B138"/>
      <c r="C138"/>
      <c r="D138"/>
      <c r="E138"/>
      <c r="F138"/>
      <c r="G138"/>
      <c r="H138"/>
      <c r="I138"/>
      <c r="J138"/>
      <c r="K138"/>
      <c r="L138" s="9"/>
      <c r="M138" s="9"/>
      <c r="N138" s="9"/>
    </row>
    <row r="139" spans="1:14" ht="14.55" customHeight="1">
      <c r="A139"/>
      <c r="B139"/>
      <c r="C139"/>
      <c r="D139"/>
      <c r="E139"/>
      <c r="F139"/>
      <c r="G139"/>
      <c r="H139"/>
      <c r="I139"/>
      <c r="J139"/>
      <c r="K139"/>
      <c r="L139" s="9"/>
      <c r="M139" s="9"/>
      <c r="N139" s="9"/>
    </row>
    <row r="140" spans="1:14" ht="14.55" customHeight="1">
      <c r="A140"/>
      <c r="B140"/>
      <c r="C140"/>
      <c r="D140"/>
      <c r="E140"/>
      <c r="F140"/>
      <c r="G140"/>
      <c r="H140"/>
      <c r="I140"/>
      <c r="J140"/>
      <c r="K140"/>
      <c r="L140" s="9"/>
      <c r="M140" s="9"/>
      <c r="N140" s="9"/>
    </row>
    <row r="141" spans="1:14" ht="14.55" customHeight="1">
      <c r="A141"/>
      <c r="B141"/>
      <c r="C141"/>
      <c r="D141"/>
      <c r="E141"/>
      <c r="F141"/>
      <c r="G141"/>
      <c r="H141"/>
      <c r="I141"/>
      <c r="J141"/>
      <c r="K141"/>
      <c r="L141" s="9"/>
      <c r="M141" s="9"/>
      <c r="N141" s="9"/>
    </row>
    <row r="142" spans="1:14" ht="14.55" customHeight="1">
      <c r="A142"/>
      <c r="B142"/>
      <c r="C142"/>
      <c r="D142"/>
      <c r="E142"/>
      <c r="F142"/>
      <c r="G142"/>
      <c r="H142"/>
      <c r="I142"/>
      <c r="J142"/>
      <c r="K142"/>
      <c r="L142" s="9"/>
      <c r="M142" s="9"/>
      <c r="N142" s="9"/>
    </row>
    <row r="143" spans="1:14" ht="14.55" customHeight="1">
      <c r="A143"/>
      <c r="B143"/>
      <c r="C143"/>
      <c r="D143"/>
      <c r="E143"/>
      <c r="F143"/>
      <c r="G143"/>
      <c r="H143"/>
      <c r="I143"/>
      <c r="J143"/>
      <c r="K143"/>
      <c r="L143" s="9"/>
      <c r="M143" s="9"/>
      <c r="N143" s="9"/>
    </row>
    <row r="144" spans="1:14" ht="14.55" customHeight="1">
      <c r="A144"/>
      <c r="B144"/>
      <c r="C144"/>
      <c r="D144"/>
      <c r="E144"/>
      <c r="F144"/>
      <c r="G144"/>
      <c r="H144"/>
      <c r="I144"/>
      <c r="J144"/>
      <c r="K144"/>
      <c r="L144" s="9"/>
      <c r="M144" s="9"/>
      <c r="N144" s="9"/>
    </row>
    <row r="145" spans="1:14" ht="14.55" customHeight="1">
      <c r="A145"/>
      <c r="B145"/>
      <c r="C145"/>
      <c r="D145"/>
      <c r="E145"/>
      <c r="F145"/>
      <c r="G145"/>
      <c r="H145"/>
      <c r="I145"/>
      <c r="J145"/>
      <c r="K145"/>
      <c r="L145" s="9"/>
      <c r="M145" s="9"/>
      <c r="N145" s="9"/>
    </row>
    <row r="146" spans="1:14" ht="14.55" customHeight="1">
      <c r="A146"/>
      <c r="B146"/>
      <c r="C146"/>
      <c r="D146"/>
      <c r="E146"/>
      <c r="F146"/>
      <c r="G146"/>
      <c r="H146"/>
      <c r="I146"/>
      <c r="J146"/>
      <c r="K146"/>
      <c r="L146" s="9"/>
      <c r="M146" s="9"/>
      <c r="N146" s="9"/>
    </row>
    <row r="147" spans="1:14" ht="14.55" customHeight="1">
      <c r="A147"/>
      <c r="B147"/>
      <c r="C147"/>
      <c r="D147"/>
      <c r="E147"/>
      <c r="F147"/>
      <c r="G147"/>
      <c r="H147"/>
      <c r="I147"/>
      <c r="J147"/>
      <c r="K147"/>
      <c r="L147" s="9"/>
      <c r="M147" s="9"/>
      <c r="N147" s="9"/>
    </row>
    <row r="148" spans="1:14" ht="14.55" customHeight="1">
      <c r="A148"/>
      <c r="B148"/>
      <c r="C148"/>
      <c r="D148"/>
      <c r="E148"/>
      <c r="F148"/>
      <c r="G148"/>
      <c r="H148"/>
      <c r="I148"/>
      <c r="J148"/>
      <c r="K148"/>
      <c r="L148" s="9"/>
      <c r="M148" s="9"/>
      <c r="N148" s="9"/>
    </row>
    <row r="149" spans="1:14" ht="14.55" customHeight="1">
      <c r="A149"/>
      <c r="B149"/>
      <c r="C149"/>
      <c r="D149"/>
      <c r="E149"/>
      <c r="F149"/>
      <c r="G149"/>
      <c r="H149"/>
      <c r="I149"/>
      <c r="J149"/>
      <c r="K149"/>
      <c r="L149" s="9"/>
      <c r="M149" s="9"/>
      <c r="N149" s="9"/>
    </row>
    <row r="150" spans="1:14" ht="14.55" customHeight="1">
      <c r="A150"/>
      <c r="B150"/>
      <c r="C150"/>
      <c r="D150"/>
      <c r="E150"/>
      <c r="F150"/>
      <c r="G150"/>
      <c r="H150"/>
      <c r="I150"/>
      <c r="J150"/>
      <c r="K150"/>
      <c r="L150" s="9"/>
      <c r="M150" s="9"/>
      <c r="N150" s="9"/>
    </row>
    <row r="151" spans="1:14" ht="14.55" customHeight="1">
      <c r="A151"/>
      <c r="B151"/>
      <c r="C151"/>
      <c r="D151"/>
      <c r="E151"/>
      <c r="F151"/>
      <c r="G151"/>
      <c r="H151"/>
      <c r="I151"/>
      <c r="J151"/>
      <c r="K151"/>
      <c r="L151" s="9"/>
      <c r="M151" s="9"/>
      <c r="N151" s="9"/>
    </row>
    <row r="152" spans="1:14" ht="14.55" customHeight="1">
      <c r="A152"/>
      <c r="B152"/>
      <c r="C152"/>
      <c r="D152"/>
      <c r="E152"/>
      <c r="F152"/>
      <c r="G152"/>
      <c r="H152"/>
      <c r="I152"/>
      <c r="J152"/>
      <c r="K152"/>
      <c r="L152" s="9"/>
      <c r="M152" s="9"/>
      <c r="N152" s="9"/>
    </row>
    <row r="153" spans="1:14" ht="14.55" customHeight="1">
      <c r="A153"/>
      <c r="B153"/>
      <c r="C153"/>
      <c r="D153"/>
      <c r="E153"/>
      <c r="F153"/>
      <c r="G153"/>
      <c r="H153"/>
      <c r="I153"/>
      <c r="J153"/>
      <c r="K153"/>
      <c r="L153" s="9"/>
      <c r="M153" s="9"/>
      <c r="N153" s="9"/>
    </row>
    <row r="154" spans="1:14" ht="14.55" customHeight="1">
      <c r="A154"/>
      <c r="B154"/>
      <c r="C154"/>
      <c r="D154"/>
      <c r="E154"/>
      <c r="F154"/>
      <c r="G154"/>
      <c r="H154"/>
      <c r="I154"/>
      <c r="J154"/>
      <c r="K154"/>
      <c r="L154" s="9"/>
      <c r="M154" s="9"/>
      <c r="N154" s="9"/>
    </row>
    <row r="155" spans="1:14" ht="14.55" customHeight="1">
      <c r="A155"/>
      <c r="B155"/>
      <c r="C155"/>
      <c r="D155"/>
      <c r="E155"/>
      <c r="F155"/>
      <c r="G155"/>
      <c r="H155"/>
      <c r="I155"/>
      <c r="J155"/>
      <c r="K155"/>
      <c r="L155" s="9"/>
      <c r="M155" s="9"/>
      <c r="N155" s="9"/>
    </row>
    <row r="156" spans="1:14" ht="14.55" customHeight="1">
      <c r="A156"/>
      <c r="B156"/>
      <c r="C156"/>
      <c r="D156"/>
      <c r="E156"/>
      <c r="F156"/>
      <c r="G156"/>
      <c r="H156"/>
      <c r="I156"/>
      <c r="J156"/>
      <c r="K156"/>
      <c r="L156" s="9"/>
      <c r="M156" s="9"/>
      <c r="N156" s="9"/>
    </row>
    <row r="157" spans="1:14" ht="14.55" customHeight="1">
      <c r="A157"/>
      <c r="B157"/>
      <c r="C157"/>
      <c r="D157"/>
      <c r="E157"/>
      <c r="F157"/>
      <c r="G157"/>
      <c r="H157"/>
      <c r="I157"/>
      <c r="J157"/>
      <c r="K157"/>
      <c r="L157" s="9"/>
      <c r="M157" s="9"/>
      <c r="N157" s="9"/>
    </row>
    <row r="158" spans="1:14" ht="14.55" customHeight="1">
      <c r="A158"/>
      <c r="B158"/>
      <c r="C158"/>
      <c r="D158"/>
      <c r="E158"/>
      <c r="F158"/>
      <c r="G158"/>
      <c r="H158"/>
      <c r="I158"/>
      <c r="J158"/>
      <c r="K158"/>
      <c r="L158" s="9"/>
      <c r="M158" s="9"/>
      <c r="N158" s="9"/>
    </row>
    <row r="159" spans="1:14" ht="14.55" customHeight="1">
      <c r="A159"/>
      <c r="B159"/>
      <c r="C159"/>
      <c r="D159"/>
      <c r="E159"/>
      <c r="F159"/>
      <c r="G159"/>
      <c r="H159"/>
      <c r="I159"/>
      <c r="J159"/>
      <c r="K159"/>
      <c r="L159" s="9"/>
      <c r="M159" s="9"/>
      <c r="N159" s="9"/>
    </row>
    <row r="160" spans="1:14" ht="14.55" customHeight="1">
      <c r="A160"/>
      <c r="B160"/>
      <c r="C160"/>
      <c r="D160"/>
      <c r="E160"/>
      <c r="F160"/>
      <c r="G160"/>
      <c r="H160"/>
      <c r="I160"/>
      <c r="J160"/>
      <c r="K160"/>
      <c r="L160" s="9"/>
      <c r="M160" s="9"/>
      <c r="N160" s="9"/>
    </row>
    <row r="161" spans="1:14" ht="14.55" customHeight="1">
      <c r="A161"/>
      <c r="B161"/>
      <c r="C161"/>
      <c r="D161"/>
      <c r="E161"/>
      <c r="F161"/>
      <c r="G161"/>
      <c r="H161"/>
      <c r="I161"/>
      <c r="J161"/>
      <c r="K161"/>
      <c r="L161" s="9"/>
      <c r="M161" s="9"/>
      <c r="N161" s="9"/>
    </row>
    <row r="162" spans="1:14" ht="14.55" customHeight="1">
      <c r="A162"/>
      <c r="B162"/>
      <c r="C162"/>
      <c r="D162"/>
      <c r="E162"/>
      <c r="F162"/>
      <c r="G162"/>
      <c r="H162"/>
      <c r="I162"/>
      <c r="J162"/>
      <c r="K162"/>
      <c r="L162" s="9"/>
      <c r="M162" s="9"/>
      <c r="N162" s="9"/>
    </row>
    <row r="163" spans="1:14" ht="14.55" customHeight="1">
      <c r="A163"/>
      <c r="B163"/>
      <c r="C163"/>
      <c r="D163"/>
      <c r="E163"/>
      <c r="F163"/>
      <c r="G163"/>
      <c r="H163"/>
      <c r="I163"/>
      <c r="J163"/>
      <c r="K163"/>
      <c r="L163" s="9"/>
      <c r="M163" s="9"/>
      <c r="N163" s="9"/>
    </row>
    <row r="164" spans="1:14" ht="14.55" customHeight="1">
      <c r="A164"/>
      <c r="B164"/>
      <c r="C164"/>
      <c r="D164"/>
      <c r="E164"/>
      <c r="F164"/>
      <c r="G164"/>
      <c r="H164"/>
      <c r="I164"/>
      <c r="J164"/>
      <c r="K164"/>
      <c r="L164" s="9"/>
      <c r="M164" s="9"/>
      <c r="N164" s="9"/>
    </row>
    <row r="165" spans="1:14" ht="14.55" customHeight="1">
      <c r="A165"/>
      <c r="B165"/>
      <c r="C165"/>
      <c r="D165"/>
      <c r="E165"/>
      <c r="F165"/>
      <c r="G165"/>
      <c r="H165"/>
      <c r="I165"/>
      <c r="J165"/>
      <c r="K165"/>
      <c r="L165" s="9"/>
      <c r="M165" s="9"/>
      <c r="N165" s="9"/>
    </row>
    <row r="166" spans="1:14" ht="14.55" customHeight="1">
      <c r="A166"/>
      <c r="B166"/>
      <c r="C166"/>
      <c r="D166"/>
      <c r="E166"/>
      <c r="F166"/>
      <c r="G166"/>
      <c r="H166"/>
      <c r="I166"/>
      <c r="J166"/>
      <c r="K166"/>
      <c r="L166" s="9"/>
      <c r="M166" s="9"/>
      <c r="N166" s="9"/>
    </row>
    <row r="167" spans="1:14" ht="14.55" customHeight="1">
      <c r="A167"/>
      <c r="B167"/>
      <c r="C167"/>
      <c r="D167"/>
      <c r="E167"/>
      <c r="F167"/>
      <c r="G167"/>
      <c r="H167"/>
      <c r="I167"/>
      <c r="J167"/>
      <c r="K167"/>
      <c r="L167" s="9"/>
      <c r="M167" s="9"/>
      <c r="N167" s="9"/>
    </row>
    <row r="168" spans="1:14" ht="14.55" customHeight="1">
      <c r="A168"/>
      <c r="B168"/>
      <c r="C168"/>
      <c r="D168"/>
      <c r="E168"/>
      <c r="F168"/>
      <c r="G168"/>
      <c r="H168"/>
      <c r="I168"/>
      <c r="J168"/>
      <c r="K168"/>
      <c r="L168" s="9"/>
      <c r="M168" s="9"/>
      <c r="N168" s="9"/>
    </row>
    <row r="169" spans="1:14" ht="14.55" customHeight="1">
      <c r="A169"/>
      <c r="B169"/>
      <c r="C169"/>
      <c r="D169"/>
      <c r="E169"/>
      <c r="F169"/>
      <c r="G169"/>
      <c r="H169"/>
      <c r="I169"/>
      <c r="J169"/>
      <c r="K169"/>
      <c r="L169" s="9"/>
      <c r="M169" s="9"/>
      <c r="N169" s="9"/>
    </row>
    <row r="170" spans="1:14" ht="14.55" customHeight="1">
      <c r="A170"/>
      <c r="B170"/>
      <c r="C170"/>
      <c r="D170"/>
      <c r="E170"/>
      <c r="F170"/>
      <c r="G170"/>
      <c r="H170"/>
      <c r="I170"/>
      <c r="J170"/>
      <c r="K170"/>
      <c r="L170" s="9"/>
      <c r="M170" s="9"/>
      <c r="N170" s="9"/>
    </row>
    <row r="171" spans="1:14" ht="14.55" customHeight="1">
      <c r="A171"/>
      <c r="B171"/>
      <c r="C171"/>
      <c r="D171"/>
      <c r="E171"/>
      <c r="F171"/>
      <c r="G171"/>
      <c r="H171"/>
      <c r="I171"/>
      <c r="J171"/>
      <c r="K171"/>
      <c r="L171" s="9"/>
      <c r="M171" s="9"/>
      <c r="N171" s="9"/>
    </row>
    <row r="172" spans="1:14" ht="14.55" customHeight="1">
      <c r="A172"/>
      <c r="B172"/>
      <c r="C172"/>
      <c r="D172"/>
      <c r="E172"/>
      <c r="F172"/>
      <c r="G172"/>
      <c r="H172"/>
      <c r="I172"/>
      <c r="J172"/>
      <c r="K172"/>
      <c r="L172" s="9"/>
      <c r="M172" s="9"/>
      <c r="N172" s="9"/>
    </row>
    <row r="173" spans="1:14" ht="14.55" customHeight="1">
      <c r="A173"/>
      <c r="B173"/>
      <c r="C173"/>
      <c r="D173"/>
      <c r="E173"/>
      <c r="F173"/>
      <c r="G173"/>
      <c r="H173"/>
      <c r="I173"/>
      <c r="J173"/>
      <c r="K173"/>
      <c r="L173" s="9"/>
      <c r="M173" s="9"/>
      <c r="N173" s="9"/>
    </row>
    <row r="174" spans="1:14" ht="14.55" customHeight="1">
      <c r="A174"/>
      <c r="B174"/>
      <c r="C174"/>
      <c r="D174"/>
      <c r="E174"/>
      <c r="F174"/>
      <c r="G174"/>
      <c r="H174"/>
      <c r="I174"/>
      <c r="J174"/>
      <c r="K174"/>
      <c r="L174" s="9"/>
      <c r="M174" s="9"/>
      <c r="N174" s="9"/>
    </row>
    <row r="175" spans="1:14" ht="14.55" customHeight="1">
      <c r="A175"/>
      <c r="B175"/>
      <c r="C175"/>
      <c r="D175"/>
      <c r="E175"/>
      <c r="F175"/>
      <c r="G175"/>
      <c r="H175"/>
      <c r="I175"/>
      <c r="J175"/>
      <c r="K175"/>
      <c r="L175" s="9"/>
      <c r="M175" s="9"/>
      <c r="N175" s="9"/>
    </row>
    <row r="176" spans="1:14" ht="14.55" customHeight="1">
      <c r="A176"/>
      <c r="B176"/>
      <c r="C176"/>
      <c r="D176"/>
      <c r="E176"/>
      <c r="F176"/>
      <c r="G176"/>
      <c r="H176"/>
      <c r="I176"/>
      <c r="J176"/>
      <c r="K176"/>
      <c r="L176" s="9"/>
      <c r="M176" s="9"/>
      <c r="N176" s="9"/>
    </row>
    <row r="177" spans="1:14" ht="14.55" customHeight="1">
      <c r="A177"/>
      <c r="B177"/>
      <c r="C177"/>
      <c r="D177"/>
      <c r="E177"/>
      <c r="F177"/>
      <c r="G177"/>
      <c r="H177"/>
      <c r="I177"/>
      <c r="J177"/>
      <c r="K177"/>
      <c r="L177" s="9"/>
      <c r="M177" s="9"/>
      <c r="N177" s="9"/>
    </row>
    <row r="178" spans="1:14" ht="14.55" customHeight="1">
      <c r="A178"/>
      <c r="B178"/>
      <c r="C178"/>
      <c r="D178"/>
      <c r="E178"/>
      <c r="F178"/>
      <c r="G178"/>
      <c r="H178"/>
      <c r="I178"/>
      <c r="J178"/>
      <c r="K178"/>
      <c r="L178" s="9"/>
      <c r="M178" s="9"/>
      <c r="N178" s="9"/>
    </row>
    <row r="179" spans="1:14" ht="14.55" customHeight="1">
      <c r="A179"/>
      <c r="B179"/>
      <c r="C179"/>
      <c r="D179"/>
      <c r="E179"/>
      <c r="F179"/>
      <c r="G179"/>
      <c r="H179"/>
      <c r="I179"/>
      <c r="J179"/>
      <c r="K179"/>
      <c r="L179" s="9"/>
      <c r="M179" s="9"/>
      <c r="N179" s="9"/>
    </row>
    <row r="180" spans="1:14" ht="14.55" customHeight="1">
      <c r="A180"/>
      <c r="B180"/>
      <c r="C180"/>
      <c r="D180"/>
      <c r="E180"/>
      <c r="F180"/>
      <c r="G180"/>
      <c r="H180"/>
      <c r="I180"/>
      <c r="J180"/>
      <c r="K180"/>
      <c r="L180" s="9"/>
      <c r="M180" s="9"/>
      <c r="N180" s="9"/>
    </row>
    <row r="181" spans="1:14" ht="14.55" customHeight="1">
      <c r="A181"/>
      <c r="B181"/>
      <c r="C181"/>
      <c r="D181"/>
      <c r="E181"/>
      <c r="F181"/>
      <c r="G181"/>
      <c r="H181"/>
      <c r="I181"/>
      <c r="J181"/>
      <c r="K181"/>
      <c r="L181" s="9"/>
      <c r="M181" s="9"/>
      <c r="N181" s="9"/>
    </row>
    <row r="182" spans="1:14" ht="14.55" customHeight="1">
      <c r="A182"/>
      <c r="B182"/>
      <c r="C182"/>
      <c r="D182"/>
      <c r="E182"/>
      <c r="F182"/>
      <c r="G182"/>
      <c r="H182"/>
      <c r="I182"/>
      <c r="J182"/>
      <c r="K182"/>
      <c r="L182" s="9"/>
      <c r="M182" s="9"/>
      <c r="N182" s="9"/>
    </row>
    <row r="183" spans="1:14" ht="14.55" customHeight="1">
      <c r="A183"/>
      <c r="B183"/>
      <c r="C183"/>
      <c r="D183"/>
      <c r="E183"/>
      <c r="F183"/>
      <c r="G183"/>
      <c r="H183"/>
      <c r="I183"/>
      <c r="J183"/>
      <c r="K183"/>
      <c r="L183" s="9"/>
      <c r="M183" s="9"/>
      <c r="N183" s="9"/>
    </row>
    <row r="184" spans="1:14" ht="14.55" customHeight="1">
      <c r="A184"/>
      <c r="B184"/>
      <c r="C184"/>
      <c r="D184"/>
      <c r="E184"/>
      <c r="F184"/>
      <c r="G184"/>
      <c r="H184"/>
      <c r="I184"/>
      <c r="J184"/>
      <c r="K184"/>
      <c r="L184" s="9"/>
      <c r="M184" s="9"/>
      <c r="N184" s="9"/>
    </row>
    <row r="185" spans="1:14" ht="14.55" customHeight="1">
      <c r="A185"/>
      <c r="B185"/>
      <c r="C185"/>
      <c r="D185"/>
      <c r="E185"/>
      <c r="F185"/>
      <c r="G185"/>
      <c r="H185"/>
      <c r="I185"/>
      <c r="J185"/>
      <c r="K185"/>
      <c r="L185" s="9"/>
      <c r="M185" s="9"/>
      <c r="N185" s="9"/>
    </row>
    <row r="186" spans="1:14" ht="14.55" customHeight="1">
      <c r="A186"/>
      <c r="B186"/>
      <c r="C186"/>
      <c r="D186"/>
      <c r="E186"/>
      <c r="F186"/>
      <c r="G186"/>
      <c r="H186"/>
      <c r="I186"/>
      <c r="J186"/>
      <c r="K186"/>
      <c r="L186" s="9"/>
      <c r="M186" s="9"/>
      <c r="N186" s="9"/>
    </row>
    <row r="187" spans="1:14" ht="14.55" customHeight="1">
      <c r="A187"/>
      <c r="B187"/>
      <c r="C187"/>
      <c r="D187"/>
      <c r="E187"/>
      <c r="F187"/>
      <c r="G187"/>
      <c r="H187"/>
      <c r="I187"/>
      <c r="J187"/>
      <c r="K187"/>
      <c r="L187" s="9"/>
      <c r="M187" s="9"/>
      <c r="N187" s="9"/>
    </row>
    <row r="188" spans="1:14" ht="14.55" customHeight="1">
      <c r="A188"/>
      <c r="B188"/>
      <c r="C188"/>
      <c r="D188"/>
      <c r="E188"/>
      <c r="F188"/>
      <c r="G188"/>
      <c r="H188"/>
      <c r="I188"/>
      <c r="J188"/>
      <c r="K188"/>
      <c r="L188" s="9"/>
      <c r="M188" s="9"/>
      <c r="N188" s="9"/>
    </row>
    <row r="189" spans="1:14" ht="14.55" customHeight="1">
      <c r="A189"/>
      <c r="B189"/>
      <c r="C189"/>
      <c r="D189"/>
      <c r="E189"/>
      <c r="F189"/>
      <c r="G189"/>
      <c r="H189"/>
      <c r="I189"/>
      <c r="J189"/>
      <c r="K189"/>
      <c r="L189" s="9"/>
      <c r="M189" s="9"/>
      <c r="N189" s="9"/>
    </row>
    <row r="190" spans="1:14" ht="14.55" customHeight="1">
      <c r="A190"/>
      <c r="B190"/>
      <c r="C190"/>
      <c r="D190"/>
      <c r="E190"/>
      <c r="F190"/>
      <c r="G190"/>
      <c r="H190"/>
      <c r="I190"/>
      <c r="J190"/>
      <c r="K190"/>
      <c r="L190" s="9"/>
      <c r="M190" s="9"/>
      <c r="N190" s="9"/>
    </row>
    <row r="191" spans="1:14" ht="14.55" customHeight="1">
      <c r="A191"/>
      <c r="B191"/>
      <c r="C191"/>
      <c r="D191"/>
      <c r="E191"/>
      <c r="F191"/>
      <c r="G191"/>
      <c r="H191"/>
      <c r="I191"/>
      <c r="J191"/>
      <c r="K191"/>
      <c r="L191" s="9"/>
      <c r="M191" s="9"/>
      <c r="N191" s="9"/>
    </row>
    <row r="192" spans="1:14" ht="14.55" customHeight="1">
      <c r="A192"/>
      <c r="B192"/>
      <c r="C192"/>
      <c r="D192"/>
      <c r="E192"/>
      <c r="F192"/>
      <c r="G192"/>
      <c r="H192"/>
      <c r="I192"/>
      <c r="J192"/>
      <c r="K192"/>
      <c r="L192" s="9"/>
      <c r="M192" s="9"/>
      <c r="N192" s="9"/>
    </row>
    <row r="193" spans="1:14" ht="14.55" customHeight="1">
      <c r="A193"/>
      <c r="B193"/>
      <c r="C193"/>
      <c r="D193"/>
      <c r="E193"/>
      <c r="F193"/>
      <c r="G193"/>
      <c r="H193"/>
      <c r="I193"/>
      <c r="J193"/>
      <c r="K193"/>
      <c r="L193" s="9"/>
      <c r="M193" s="9"/>
      <c r="N193" s="9"/>
    </row>
    <row r="194" spans="1:14" ht="14.55" customHeight="1">
      <c r="A194"/>
      <c r="B194"/>
      <c r="C194"/>
      <c r="D194"/>
      <c r="E194"/>
      <c r="F194"/>
      <c r="G194"/>
      <c r="H194"/>
      <c r="I194"/>
      <c r="J194"/>
      <c r="K194"/>
      <c r="L194" s="9"/>
      <c r="M194" s="9"/>
      <c r="N194" s="9"/>
    </row>
    <row r="195" spans="1:14" ht="14.55" customHeight="1">
      <c r="A195"/>
      <c r="B195"/>
      <c r="C195"/>
      <c r="D195"/>
      <c r="E195"/>
      <c r="F195"/>
      <c r="G195"/>
      <c r="H195"/>
      <c r="I195"/>
      <c r="J195"/>
      <c r="K195"/>
      <c r="L195" s="9"/>
      <c r="M195" s="9"/>
      <c r="N195" s="9"/>
    </row>
    <row r="196" spans="1:14" ht="14.55" customHeight="1">
      <c r="A196"/>
      <c r="B196"/>
      <c r="C196"/>
      <c r="D196"/>
      <c r="E196"/>
      <c r="F196"/>
      <c r="G196"/>
      <c r="H196"/>
      <c r="I196"/>
      <c r="J196"/>
      <c r="K196"/>
      <c r="L196" s="9"/>
      <c r="M196" s="9"/>
      <c r="N196" s="9"/>
    </row>
    <row r="197" spans="1:14" ht="14.55" customHeight="1">
      <c r="A197"/>
      <c r="B197"/>
      <c r="C197"/>
      <c r="D197"/>
      <c r="E197"/>
      <c r="F197"/>
      <c r="G197"/>
      <c r="H197"/>
      <c r="I197"/>
      <c r="J197"/>
      <c r="K197"/>
      <c r="L197" s="9"/>
      <c r="M197" s="9"/>
      <c r="N197" s="9"/>
    </row>
    <row r="198" spans="1:14" ht="14.55" customHeight="1">
      <c r="A198"/>
      <c r="B198"/>
      <c r="C198"/>
      <c r="D198"/>
      <c r="E198"/>
      <c r="F198"/>
      <c r="G198"/>
      <c r="H198"/>
      <c r="I198"/>
      <c r="J198"/>
      <c r="K198"/>
      <c r="L198" s="9"/>
      <c r="M198" s="9"/>
      <c r="N198" s="9"/>
    </row>
    <row r="199" spans="1:14" ht="14.55" customHeight="1">
      <c r="A199"/>
      <c r="B199"/>
      <c r="C199"/>
      <c r="D199"/>
      <c r="E199"/>
      <c r="F199"/>
      <c r="G199"/>
      <c r="H199"/>
      <c r="I199"/>
      <c r="J199"/>
      <c r="K199"/>
      <c r="L199" s="9"/>
      <c r="M199" s="9"/>
      <c r="N199" s="9"/>
    </row>
    <row r="200" spans="1:14" ht="14.55" customHeight="1">
      <c r="A200"/>
      <c r="B200"/>
      <c r="C200"/>
      <c r="D200"/>
      <c r="E200"/>
      <c r="F200"/>
      <c r="G200"/>
      <c r="H200"/>
      <c r="I200"/>
      <c r="J200"/>
      <c r="K200"/>
      <c r="L200" s="9"/>
      <c r="M200" s="9"/>
      <c r="N200" s="9"/>
    </row>
    <row r="201" spans="1:14" ht="14.55" customHeight="1">
      <c r="A201"/>
      <c r="B201"/>
      <c r="C201"/>
      <c r="D201"/>
      <c r="E201"/>
      <c r="F201"/>
      <c r="G201"/>
      <c r="H201"/>
      <c r="I201"/>
      <c r="J201"/>
      <c r="K201"/>
      <c r="L201" s="9"/>
      <c r="M201" s="9"/>
      <c r="N201" s="9"/>
    </row>
    <row r="202" spans="1:14" ht="14.55" customHeight="1">
      <c r="A202"/>
      <c r="B202"/>
      <c r="C202"/>
      <c r="D202"/>
      <c r="E202"/>
      <c r="F202"/>
      <c r="G202"/>
      <c r="H202"/>
      <c r="I202"/>
      <c r="J202"/>
      <c r="K202"/>
      <c r="L202" s="9"/>
      <c r="M202" s="9"/>
      <c r="N202" s="9"/>
    </row>
    <row r="203" spans="1:14" ht="14.55" customHeight="1">
      <c r="A203"/>
      <c r="B203"/>
      <c r="C203"/>
      <c r="D203"/>
      <c r="E203"/>
      <c r="F203"/>
      <c r="G203"/>
      <c r="H203"/>
      <c r="I203"/>
      <c r="J203"/>
      <c r="K203" s="9"/>
      <c r="L203" s="9"/>
      <c r="M203" s="9"/>
      <c r="N203" s="9"/>
    </row>
    <row r="204" spans="1:14" ht="14.55" customHeight="1">
      <c r="A204"/>
      <c r="B204"/>
      <c r="C204"/>
      <c r="D204"/>
      <c r="E204"/>
      <c r="F204"/>
      <c r="G204"/>
      <c r="H204"/>
      <c r="I204"/>
      <c r="J204"/>
      <c r="K204" s="9"/>
      <c r="L204" s="9"/>
      <c r="M204" s="9"/>
      <c r="N204" s="9"/>
    </row>
    <row r="205" spans="1:14" ht="14.55" customHeight="1">
      <c r="A205"/>
      <c r="B205"/>
      <c r="C205"/>
      <c r="D205"/>
      <c r="E205"/>
      <c r="F205"/>
      <c r="G205"/>
      <c r="H205"/>
      <c r="I205"/>
      <c r="J205"/>
      <c r="K205" s="9"/>
      <c r="L205" s="9"/>
      <c r="M205" s="9"/>
      <c r="N205" s="9"/>
    </row>
    <row r="206" spans="1:14" ht="14.55" customHeight="1">
      <c r="A206"/>
      <c r="B206"/>
      <c r="C206"/>
      <c r="D206"/>
      <c r="E206"/>
      <c r="F206"/>
      <c r="G206"/>
      <c r="H206"/>
      <c r="I206"/>
      <c r="J206"/>
      <c r="K206" s="9"/>
      <c r="L206" s="9"/>
      <c r="M206" s="9"/>
      <c r="N206" s="9"/>
    </row>
    <row r="207" spans="1:14" ht="14.55" customHeight="1">
      <c r="A207"/>
      <c r="B207"/>
      <c r="C207"/>
      <c r="D207"/>
      <c r="E207"/>
      <c r="F207"/>
      <c r="G207"/>
      <c r="H207"/>
      <c r="I207"/>
      <c r="J207"/>
      <c r="K207" s="9"/>
      <c r="L207" s="9"/>
      <c r="M207" s="9"/>
      <c r="N207" s="9"/>
    </row>
    <row r="208" spans="1:14" ht="14.55" customHeight="1">
      <c r="A208"/>
      <c r="B208"/>
      <c r="C208"/>
      <c r="D208"/>
      <c r="E208"/>
      <c r="F208"/>
      <c r="G208"/>
      <c r="H208"/>
      <c r="I208"/>
      <c r="J208"/>
      <c r="K208" s="9"/>
      <c r="L208" s="9"/>
      <c r="M208" s="9"/>
      <c r="N208" s="9"/>
    </row>
    <row r="209" spans="1:14" ht="14.55" customHeight="1">
      <c r="A209"/>
      <c r="B209"/>
      <c r="C209"/>
      <c r="D209"/>
      <c r="E209"/>
      <c r="F209"/>
      <c r="G209"/>
      <c r="H209"/>
      <c r="I209"/>
      <c r="J209"/>
      <c r="K209" s="9"/>
      <c r="L209" s="9"/>
      <c r="M209" s="9"/>
      <c r="N209" s="9"/>
    </row>
    <row r="210" spans="1:14" ht="14.55" customHeight="1">
      <c r="A210"/>
      <c r="B210"/>
      <c r="C210"/>
      <c r="D210"/>
      <c r="E210"/>
      <c r="F210"/>
      <c r="G210"/>
      <c r="H210"/>
      <c r="I210"/>
      <c r="J210"/>
      <c r="K210" s="9"/>
      <c r="L210" s="9"/>
      <c r="M210" s="9"/>
      <c r="N210" s="9"/>
    </row>
    <row r="211" spans="1:14" ht="14.55" customHeight="1">
      <c r="A211"/>
      <c r="B211"/>
      <c r="C211"/>
      <c r="D211"/>
      <c r="E211"/>
      <c r="F211"/>
      <c r="G211"/>
      <c r="H211"/>
      <c r="I211"/>
      <c r="J211"/>
      <c r="K211" s="9"/>
      <c r="L211" s="9"/>
      <c r="M211" s="9"/>
      <c r="N211" s="9"/>
    </row>
    <row r="212" spans="1:14" ht="14.55" customHeight="1">
      <c r="A212"/>
      <c r="B212"/>
      <c r="C212"/>
      <c r="D212"/>
      <c r="E212"/>
      <c r="F212"/>
      <c r="G212"/>
      <c r="H212"/>
      <c r="I212"/>
      <c r="J212"/>
      <c r="K212" s="9"/>
      <c r="L212" s="9"/>
      <c r="M212" s="9"/>
      <c r="N212" s="9"/>
    </row>
    <row r="213" spans="1:14" ht="14.55" customHeight="1">
      <c r="A213"/>
      <c r="B213"/>
      <c r="C213"/>
      <c r="D213"/>
      <c r="E213"/>
      <c r="F213"/>
      <c r="G213"/>
      <c r="H213"/>
      <c r="I213"/>
      <c r="J213"/>
      <c r="K213" s="9"/>
      <c r="L213" s="9"/>
      <c r="M213" s="9"/>
      <c r="N213" s="9"/>
    </row>
    <row r="214" spans="1:14" ht="14.55" customHeight="1">
      <c r="A214"/>
      <c r="B214"/>
      <c r="C214"/>
      <c r="D214"/>
      <c r="E214"/>
      <c r="F214"/>
      <c r="G214"/>
      <c r="H214"/>
      <c r="I214"/>
      <c r="J214"/>
      <c r="K214" s="9"/>
      <c r="L214" s="9"/>
      <c r="M214" s="9"/>
      <c r="N214" s="9"/>
    </row>
    <row r="215" spans="1:14" ht="14.55" customHeight="1">
      <c r="A215"/>
      <c r="B215"/>
      <c r="C215"/>
      <c r="D215"/>
      <c r="E215"/>
      <c r="F215"/>
      <c r="G215"/>
      <c r="H215"/>
      <c r="I215"/>
      <c r="J215"/>
      <c r="K215" s="9"/>
      <c r="L215" s="9"/>
      <c r="M215" s="9"/>
      <c r="N215" s="9"/>
    </row>
    <row r="216" spans="1:14" ht="14.55" customHeight="1">
      <c r="A216"/>
      <c r="B216"/>
      <c r="C216"/>
      <c r="D216"/>
      <c r="E216"/>
      <c r="F216"/>
      <c r="G216"/>
      <c r="H216"/>
      <c r="I216"/>
      <c r="J216"/>
      <c r="K216" s="9"/>
      <c r="L216" s="9"/>
      <c r="M216" s="9"/>
      <c r="N216" s="9"/>
    </row>
    <row r="217" spans="1:14" ht="14.55" customHeight="1">
      <c r="A217"/>
      <c r="B217"/>
      <c r="C217"/>
      <c r="D217"/>
      <c r="E217"/>
      <c r="F217"/>
      <c r="G217"/>
      <c r="H217"/>
      <c r="I217"/>
      <c r="J217"/>
      <c r="K217" s="9"/>
      <c r="L217" s="9"/>
      <c r="M217" s="9"/>
      <c r="N217" s="9"/>
    </row>
    <row r="218" spans="1:14" ht="14.55" customHeight="1">
      <c r="A218"/>
      <c r="B218"/>
      <c r="C218"/>
      <c r="D218"/>
      <c r="E218"/>
      <c r="F218"/>
      <c r="G218"/>
      <c r="H218"/>
      <c r="I218"/>
      <c r="J218"/>
      <c r="K218" s="9"/>
      <c r="L218" s="9"/>
      <c r="M218" s="9"/>
      <c r="N218" s="9"/>
    </row>
    <row r="219" spans="1:14" ht="14.55" customHeight="1">
      <c r="A219"/>
      <c r="B219"/>
      <c r="C219"/>
      <c r="D219"/>
      <c r="E219"/>
      <c r="F219"/>
      <c r="G219"/>
      <c r="H219"/>
      <c r="I219"/>
      <c r="J219"/>
      <c r="K219" s="9"/>
      <c r="L219" s="9"/>
      <c r="M219" s="9"/>
      <c r="N219" s="9"/>
    </row>
    <row r="220" spans="1:14" ht="14.55" customHeight="1">
      <c r="A220"/>
      <c r="B220"/>
      <c r="C220"/>
      <c r="D220"/>
      <c r="E220"/>
      <c r="F220"/>
      <c r="G220"/>
      <c r="H220"/>
      <c r="I220"/>
      <c r="J220"/>
      <c r="K220" s="9"/>
      <c r="L220" s="9"/>
      <c r="M220" s="9"/>
      <c r="N220" s="9"/>
    </row>
    <row r="221" spans="1:14" ht="14.55" customHeight="1">
      <c r="A221"/>
      <c r="B221"/>
      <c r="C221"/>
      <c r="D221"/>
      <c r="E221"/>
      <c r="F221"/>
      <c r="G221"/>
      <c r="H221"/>
      <c r="I221"/>
      <c r="J221"/>
      <c r="K221" s="9"/>
      <c r="L221" s="9"/>
      <c r="M221" s="9"/>
      <c r="N221" s="9"/>
    </row>
    <row r="222" spans="1:14" ht="14.55" customHeight="1">
      <c r="A222"/>
      <c r="B222"/>
      <c r="C222"/>
      <c r="D222"/>
      <c r="E222"/>
      <c r="F222"/>
      <c r="G222"/>
      <c r="H222"/>
      <c r="I222"/>
      <c r="J222"/>
      <c r="K222" s="9"/>
      <c r="L222" s="9"/>
      <c r="M222" s="9"/>
      <c r="N222" s="9"/>
    </row>
    <row r="223" spans="1:14" ht="14.55" customHeight="1">
      <c r="A223"/>
      <c r="B223"/>
      <c r="C223"/>
      <c r="D223"/>
      <c r="E223"/>
      <c r="F223"/>
      <c r="G223"/>
      <c r="H223"/>
      <c r="I223"/>
      <c r="J223"/>
      <c r="K223" s="9"/>
      <c r="L223" s="9"/>
      <c r="M223" s="9"/>
      <c r="N223" s="9"/>
    </row>
    <row r="224" spans="1:14" ht="14.55" customHeight="1">
      <c r="A224"/>
      <c r="B224"/>
      <c r="C224"/>
      <c r="D224"/>
      <c r="E224"/>
      <c r="F224"/>
      <c r="G224"/>
      <c r="H224"/>
      <c r="I224"/>
      <c r="J224"/>
      <c r="K224" s="9"/>
      <c r="L224" s="9"/>
      <c r="M224" s="9"/>
      <c r="N224" s="9"/>
    </row>
    <row r="225" spans="1:14" ht="14.55" customHeight="1">
      <c r="A225"/>
      <c r="B225"/>
      <c r="C225"/>
      <c r="D225"/>
      <c r="E225"/>
      <c r="F225"/>
      <c r="G225"/>
      <c r="H225"/>
      <c r="I225"/>
      <c r="J225"/>
      <c r="K225" s="9"/>
      <c r="L225" s="9"/>
      <c r="M225" s="9"/>
      <c r="N225" s="9"/>
    </row>
    <row r="226" spans="1:14" ht="14.55" customHeight="1">
      <c r="A226"/>
      <c r="B226"/>
      <c r="C226"/>
      <c r="D226"/>
      <c r="E226"/>
      <c r="F226"/>
      <c r="G226"/>
      <c r="H226"/>
      <c r="I226"/>
      <c r="J226"/>
      <c r="K226" s="9"/>
      <c r="L226" s="9"/>
      <c r="M226" s="9"/>
      <c r="N226" s="9"/>
    </row>
    <row r="227" spans="1:14" ht="14.55" customHeight="1">
      <c r="A227"/>
      <c r="B227"/>
      <c r="C227"/>
      <c r="D227"/>
      <c r="E227"/>
      <c r="F227"/>
      <c r="G227"/>
      <c r="H227"/>
      <c r="I227"/>
      <c r="J227"/>
      <c r="K227" s="9"/>
      <c r="L227" s="9"/>
      <c r="M227" s="9"/>
      <c r="N227" s="9"/>
    </row>
    <row r="228" spans="1:14" ht="14.55" customHeight="1">
      <c r="A228"/>
      <c r="B228"/>
      <c r="C228"/>
      <c r="D228"/>
      <c r="E228"/>
      <c r="F228"/>
      <c r="G228"/>
      <c r="H228"/>
      <c r="I228"/>
      <c r="J228"/>
      <c r="K228" s="9"/>
      <c r="L228" s="9"/>
      <c r="M228" s="9"/>
      <c r="N228" s="9"/>
    </row>
    <row r="229" spans="1:14" ht="14.55" customHeight="1">
      <c r="A229"/>
      <c r="B229"/>
      <c r="C229"/>
      <c r="D229"/>
      <c r="E229"/>
      <c r="F229"/>
      <c r="G229"/>
      <c r="H229"/>
      <c r="I229"/>
      <c r="J229"/>
      <c r="K229" s="9"/>
      <c r="L229" s="9"/>
      <c r="M229" s="9"/>
      <c r="N229" s="9"/>
    </row>
    <row r="230" spans="1:14" ht="14.55" customHeight="1">
      <c r="A230"/>
      <c r="B230"/>
      <c r="C230"/>
      <c r="D230"/>
      <c r="E230"/>
      <c r="F230"/>
      <c r="G230"/>
      <c r="H230"/>
      <c r="I230"/>
      <c r="J230"/>
      <c r="K230" s="9"/>
      <c r="L230" s="9"/>
      <c r="M230" s="9"/>
      <c r="N230" s="9"/>
    </row>
    <row r="231" spans="1:14" ht="14.55" customHeight="1">
      <c r="A231"/>
      <c r="B231"/>
      <c r="C231"/>
      <c r="D231"/>
      <c r="E231"/>
      <c r="F231"/>
      <c r="G231"/>
      <c r="H231"/>
      <c r="I231"/>
      <c r="J231"/>
      <c r="K231" s="9"/>
      <c r="L231" s="9"/>
      <c r="M231" s="9"/>
      <c r="N231" s="9"/>
    </row>
    <row r="232" spans="1:14" ht="14.55" customHeight="1">
      <c r="A232"/>
      <c r="B232"/>
      <c r="C232"/>
      <c r="D232"/>
      <c r="E232"/>
      <c r="F232"/>
      <c r="G232"/>
      <c r="H232"/>
      <c r="I232"/>
      <c r="J232"/>
      <c r="K232" s="9"/>
      <c r="L232" s="9"/>
      <c r="M232" s="9"/>
      <c r="N232" s="9"/>
    </row>
    <row r="233" spans="1:14" ht="14.55" customHeight="1">
      <c r="A233"/>
      <c r="B233"/>
      <c r="C233"/>
      <c r="D233"/>
      <c r="E233"/>
      <c r="F233"/>
      <c r="G233"/>
      <c r="H233"/>
      <c r="I233"/>
      <c r="J233"/>
      <c r="K233" s="9"/>
      <c r="L233" s="9"/>
      <c r="M233" s="9"/>
      <c r="N233" s="9"/>
    </row>
    <row r="234" spans="1:14" ht="14.55" customHeight="1">
      <c r="A234"/>
      <c r="B234"/>
      <c r="C234"/>
      <c r="D234"/>
      <c r="E234"/>
      <c r="F234"/>
      <c r="G234"/>
      <c r="H234"/>
      <c r="I234"/>
      <c r="J234"/>
      <c r="K234" s="9"/>
      <c r="L234" s="9"/>
      <c r="M234" s="9"/>
      <c r="N234" s="9"/>
    </row>
    <row r="235" spans="1:14" ht="14.55" customHeight="1">
      <c r="A235"/>
      <c r="B235"/>
      <c r="C235"/>
      <c r="D235"/>
      <c r="E235"/>
      <c r="F235"/>
      <c r="G235"/>
      <c r="H235"/>
      <c r="I235"/>
      <c r="J235"/>
      <c r="K235" s="9"/>
      <c r="L235" s="9"/>
      <c r="M235" s="9"/>
      <c r="N235" s="9"/>
    </row>
    <row r="236" spans="1:14" ht="14.55" customHeight="1">
      <c r="A236"/>
      <c r="B236"/>
      <c r="C236"/>
      <c r="D236"/>
      <c r="E236"/>
      <c r="F236"/>
      <c r="G236"/>
      <c r="H236"/>
      <c r="I236"/>
      <c r="J236"/>
      <c r="K236" s="9"/>
      <c r="L236" s="9"/>
      <c r="M236" s="9"/>
      <c r="N236" s="9"/>
    </row>
    <row r="237" spans="1:14" ht="14.55" customHeight="1">
      <c r="A237"/>
      <c r="B237"/>
      <c r="C237"/>
      <c r="D237"/>
      <c r="E237"/>
      <c r="F237"/>
      <c r="G237"/>
      <c r="H237"/>
      <c r="I237"/>
      <c r="J237"/>
      <c r="K237" s="9"/>
      <c r="L237" s="9"/>
      <c r="M237" s="9"/>
      <c r="N237" s="9"/>
    </row>
    <row r="238" spans="1:14" ht="14.55" customHeight="1">
      <c r="A238"/>
      <c r="B238"/>
      <c r="C238"/>
      <c r="D238"/>
      <c r="E238"/>
      <c r="F238"/>
      <c r="G238"/>
      <c r="H238"/>
      <c r="I238"/>
      <c r="J238"/>
      <c r="K238" s="9"/>
      <c r="L238" s="9"/>
      <c r="M238" s="9"/>
      <c r="N238" s="9"/>
    </row>
    <row r="239" spans="1:14" ht="14.55" customHeight="1">
      <c r="A239"/>
      <c r="B239"/>
      <c r="C239"/>
      <c r="D239"/>
      <c r="E239"/>
      <c r="F239"/>
      <c r="G239"/>
      <c r="H239"/>
      <c r="I239"/>
      <c r="J239"/>
      <c r="K239" s="9"/>
      <c r="L239" s="9"/>
      <c r="M239" s="9"/>
      <c r="N239" s="9"/>
    </row>
    <row r="240" spans="1:14" ht="14.55" customHeight="1">
      <c r="A240"/>
      <c r="B240"/>
      <c r="C240"/>
      <c r="D240"/>
      <c r="E240"/>
      <c r="F240"/>
      <c r="G240"/>
      <c r="H240"/>
      <c r="I240"/>
      <c r="J240"/>
      <c r="K240" s="9"/>
      <c r="L240" s="9"/>
      <c r="M240" s="9"/>
      <c r="N240" s="9"/>
    </row>
    <row r="241" spans="1:14" ht="14.55" customHeight="1">
      <c r="A241"/>
      <c r="B241"/>
      <c r="C241"/>
      <c r="D241"/>
      <c r="E241"/>
      <c r="F241"/>
      <c r="G241"/>
      <c r="H241"/>
      <c r="I241"/>
      <c r="J241"/>
      <c r="K241" s="9"/>
      <c r="L241" s="9"/>
      <c r="M241" s="9"/>
      <c r="N241" s="9"/>
    </row>
    <row r="242" spans="1:14" ht="14.55" customHeight="1">
      <c r="A242"/>
      <c r="B242"/>
      <c r="C242"/>
      <c r="D242"/>
      <c r="E242"/>
      <c r="F242"/>
      <c r="G242"/>
      <c r="H242"/>
      <c r="I242"/>
      <c r="J242"/>
      <c r="K242" s="9"/>
      <c r="L242" s="9"/>
      <c r="M242" s="9"/>
      <c r="N242" s="9"/>
    </row>
    <row r="243" spans="1:14" ht="14.55" customHeight="1">
      <c r="A243"/>
      <c r="B243"/>
      <c r="C243"/>
      <c r="D243"/>
      <c r="E243"/>
      <c r="F243"/>
      <c r="G243"/>
      <c r="H243"/>
      <c r="I243"/>
      <c r="J243"/>
      <c r="K243" s="9"/>
      <c r="L243" s="9"/>
      <c r="M243" s="9"/>
      <c r="N243" s="9"/>
    </row>
    <row r="244" spans="1:14" ht="14.55" customHeight="1">
      <c r="A244"/>
      <c r="B244"/>
      <c r="C244"/>
      <c r="D244"/>
      <c r="E244"/>
      <c r="F244"/>
      <c r="G244"/>
      <c r="H244"/>
      <c r="I244"/>
      <c r="J244"/>
      <c r="K244" s="9"/>
      <c r="L244" s="9"/>
      <c r="M244" s="9"/>
      <c r="N244" s="9"/>
    </row>
    <row r="245" spans="1:14" ht="14.55" customHeight="1">
      <c r="A245"/>
      <c r="B245"/>
      <c r="C245"/>
      <c r="D245"/>
      <c r="E245"/>
      <c r="F245"/>
      <c r="G245"/>
      <c r="H245"/>
      <c r="I245"/>
      <c r="J245"/>
      <c r="K245" s="9"/>
      <c r="L245" s="9"/>
      <c r="M245" s="9"/>
      <c r="N245" s="9"/>
    </row>
    <row r="246" spans="1:14" ht="14.55" customHeight="1">
      <c r="A246"/>
      <c r="B246"/>
      <c r="C246"/>
      <c r="D246"/>
      <c r="E246"/>
      <c r="F246"/>
      <c r="G246"/>
      <c r="H246"/>
      <c r="I246"/>
      <c r="J246"/>
      <c r="K246" s="9"/>
      <c r="L246" s="9"/>
      <c r="M246" s="9"/>
      <c r="N246" s="9"/>
    </row>
    <row r="247" spans="1:14" ht="14.55" customHeight="1">
      <c r="A247"/>
      <c r="B247"/>
      <c r="C247"/>
      <c r="D247"/>
      <c r="E247"/>
      <c r="F247"/>
      <c r="G247"/>
      <c r="H247"/>
      <c r="I247"/>
      <c r="J247"/>
      <c r="K247" s="9"/>
      <c r="L247" s="9"/>
      <c r="M247" s="9"/>
      <c r="N247" s="9"/>
    </row>
    <row r="248" spans="1:14" ht="14.55" customHeight="1">
      <c r="A248"/>
      <c r="B248"/>
      <c r="C248"/>
      <c r="D248"/>
      <c r="E248"/>
      <c r="F248"/>
      <c r="G248"/>
      <c r="H248"/>
      <c r="I248"/>
      <c r="J248"/>
      <c r="K248" s="9"/>
      <c r="L248" s="9"/>
      <c r="M248" s="9"/>
      <c r="N248" s="9"/>
    </row>
    <row r="249" spans="1:14" ht="14.55" customHeight="1">
      <c r="A249"/>
      <c r="B249"/>
      <c r="C249"/>
      <c r="D249"/>
      <c r="E249"/>
      <c r="F249"/>
      <c r="G249"/>
      <c r="H249"/>
      <c r="I249"/>
      <c r="J249"/>
      <c r="K249" s="9"/>
      <c r="L249" s="9"/>
      <c r="M249" s="9"/>
      <c r="N249" s="9"/>
    </row>
    <row r="250" spans="1:14" ht="14.55" customHeight="1">
      <c r="A250"/>
      <c r="B250"/>
      <c r="C250"/>
      <c r="D250"/>
      <c r="E250"/>
      <c r="F250"/>
      <c r="G250"/>
      <c r="H250"/>
      <c r="I250"/>
      <c r="J250"/>
      <c r="K250" s="9"/>
      <c r="L250" s="9"/>
      <c r="M250" s="9"/>
      <c r="N250" s="9"/>
    </row>
    <row r="251" spans="1:14" ht="14.55" customHeight="1">
      <c r="A251"/>
      <c r="B251"/>
      <c r="C251"/>
      <c r="D251"/>
      <c r="E251"/>
      <c r="F251"/>
      <c r="G251"/>
      <c r="H251"/>
      <c r="I251"/>
      <c r="J251"/>
      <c r="K251" s="9"/>
      <c r="L251" s="9"/>
      <c r="M251" s="9"/>
      <c r="N251" s="9"/>
    </row>
    <row r="252" spans="1:14" ht="14.55" customHeight="1">
      <c r="A252"/>
      <c r="B252"/>
      <c r="C252"/>
      <c r="D252"/>
      <c r="E252"/>
      <c r="F252"/>
      <c r="G252"/>
      <c r="H252"/>
      <c r="I252"/>
      <c r="J252"/>
      <c r="K252" s="9"/>
      <c r="L252" s="9"/>
      <c r="M252" s="9"/>
      <c r="N252" s="9"/>
    </row>
    <row r="253" spans="1:14" ht="14.55" customHeight="1">
      <c r="A253"/>
      <c r="B253"/>
      <c r="C253"/>
      <c r="D253"/>
      <c r="E253"/>
      <c r="F253"/>
      <c r="G253"/>
      <c r="H253"/>
      <c r="I253"/>
      <c r="J253"/>
      <c r="K253" s="9"/>
      <c r="L253" s="9"/>
      <c r="M253" s="9"/>
      <c r="N253" s="9"/>
    </row>
    <row r="254" spans="1:14" ht="14.55" customHeight="1">
      <c r="A254"/>
      <c r="B254"/>
      <c r="C254"/>
      <c r="D254"/>
      <c r="E254"/>
      <c r="F254"/>
      <c r="G254"/>
      <c r="H254"/>
      <c r="I254"/>
      <c r="J254"/>
      <c r="K254" s="9"/>
      <c r="L254" s="9"/>
      <c r="M254" s="9"/>
      <c r="N254" s="9"/>
    </row>
    <row r="255" spans="1:14" ht="14.55" customHeight="1">
      <c r="A255"/>
      <c r="B255"/>
      <c r="C255"/>
      <c r="D255"/>
      <c r="E255"/>
      <c r="F255"/>
      <c r="G255"/>
      <c r="H255"/>
      <c r="I255"/>
      <c r="J255"/>
      <c r="K255" s="9"/>
      <c r="L255" s="9"/>
      <c r="M255" s="9"/>
      <c r="N255" s="9"/>
    </row>
    <row r="256" spans="1:14" ht="14.55" customHeight="1">
      <c r="A256"/>
      <c r="B256"/>
      <c r="C256"/>
      <c r="D256"/>
      <c r="E256"/>
      <c r="F256"/>
      <c r="G256"/>
      <c r="H256"/>
      <c r="I256"/>
      <c r="J256"/>
      <c r="K256" s="9"/>
      <c r="L256" s="9"/>
      <c r="M256" s="9"/>
      <c r="N256" s="9"/>
    </row>
    <row r="257" spans="1:14" ht="14.55" customHeight="1">
      <c r="A257"/>
      <c r="B257"/>
      <c r="C257"/>
      <c r="D257"/>
      <c r="E257"/>
      <c r="F257"/>
      <c r="G257"/>
      <c r="H257"/>
      <c r="I257"/>
      <c r="J257"/>
      <c r="K257" s="9"/>
      <c r="L257" s="9"/>
      <c r="M257" s="9"/>
      <c r="N257" s="9"/>
    </row>
    <row r="258" spans="1:14" ht="14.55" customHeight="1">
      <c r="A258"/>
      <c r="B258"/>
      <c r="C258"/>
      <c r="D258"/>
      <c r="E258"/>
      <c r="F258"/>
      <c r="G258"/>
      <c r="H258"/>
      <c r="I258"/>
      <c r="J258"/>
      <c r="K258" s="9"/>
      <c r="L258" s="9"/>
      <c r="M258" s="9"/>
      <c r="N258" s="9"/>
    </row>
    <row r="259" spans="1:14" ht="14.55" customHeight="1">
      <c r="A259"/>
      <c r="B259"/>
      <c r="C259"/>
      <c r="D259"/>
      <c r="E259"/>
      <c r="F259"/>
      <c r="G259"/>
      <c r="H259"/>
      <c r="I259"/>
      <c r="J259"/>
      <c r="K259" s="9"/>
      <c r="L259" s="9"/>
      <c r="M259" s="9"/>
      <c r="N259" s="9"/>
    </row>
    <row r="260" spans="1:14" ht="14.55" customHeight="1">
      <c r="A260"/>
      <c r="B260"/>
      <c r="C260"/>
      <c r="D260"/>
      <c r="E260"/>
      <c r="F260"/>
      <c r="G260"/>
      <c r="H260"/>
      <c r="I260"/>
      <c r="J260"/>
      <c r="K260" s="9"/>
      <c r="L260" s="9"/>
      <c r="M260" s="9"/>
      <c r="N260" s="9"/>
    </row>
    <row r="261" spans="1:14" ht="14.55" customHeight="1">
      <c r="A261"/>
      <c r="B261"/>
      <c r="C261"/>
      <c r="D261"/>
      <c r="E261"/>
      <c r="F261"/>
      <c r="G261"/>
      <c r="H261"/>
      <c r="I261"/>
      <c r="J261"/>
      <c r="K261" s="9"/>
      <c r="L261" s="9"/>
      <c r="M261" s="9"/>
      <c r="N261" s="9"/>
    </row>
    <row r="262" spans="1:14" ht="14.55" customHeight="1">
      <c r="A262"/>
      <c r="B262"/>
      <c r="C262"/>
      <c r="D262"/>
      <c r="E262"/>
      <c r="F262"/>
      <c r="G262"/>
      <c r="H262"/>
      <c r="I262"/>
      <c r="J262"/>
      <c r="K262" s="9"/>
      <c r="L262" s="9"/>
      <c r="M262" s="9"/>
      <c r="N262" s="9"/>
    </row>
    <row r="263" spans="1:14" ht="14.55" customHeight="1">
      <c r="A263"/>
      <c r="B263"/>
      <c r="C263"/>
      <c r="D263"/>
      <c r="E263"/>
      <c r="F263"/>
      <c r="G263"/>
      <c r="H263"/>
      <c r="I263"/>
      <c r="J263"/>
      <c r="K263" s="9"/>
      <c r="L263" s="9"/>
      <c r="M263" s="9"/>
      <c r="N263" s="9"/>
    </row>
    <row r="264" spans="1:14" ht="14.55" customHeight="1">
      <c r="A264"/>
      <c r="B264"/>
      <c r="C264"/>
      <c r="D264"/>
      <c r="E264"/>
      <c r="F264"/>
      <c r="G264"/>
      <c r="H264"/>
      <c r="I264"/>
      <c r="J264"/>
      <c r="K264" s="9"/>
      <c r="L264" s="9"/>
      <c r="M264" s="9"/>
      <c r="N264" s="9"/>
    </row>
    <row r="265" spans="1:14" ht="14.55" customHeight="1">
      <c r="A265"/>
      <c r="B265"/>
      <c r="C265"/>
      <c r="D265"/>
      <c r="E265"/>
      <c r="F265"/>
      <c r="G265"/>
      <c r="H265"/>
      <c r="I265"/>
      <c r="J265"/>
      <c r="K265" s="9"/>
      <c r="L265" s="9"/>
      <c r="M265" s="9"/>
      <c r="N265" s="9"/>
    </row>
    <row r="266" spans="1:14" ht="14.55" customHeight="1">
      <c r="A266"/>
      <c r="B266"/>
      <c r="C266"/>
      <c r="D266"/>
      <c r="E266"/>
      <c r="F266"/>
      <c r="G266"/>
      <c r="H266"/>
      <c r="I266"/>
      <c r="J266"/>
      <c r="K266" s="9"/>
      <c r="L266" s="9"/>
      <c r="M266" s="9"/>
      <c r="N266" s="9"/>
    </row>
    <row r="267" spans="1:14" ht="14.55" customHeight="1">
      <c r="A267"/>
      <c r="B267"/>
      <c r="C267"/>
      <c r="D267"/>
      <c r="E267"/>
      <c r="F267"/>
      <c r="G267"/>
      <c r="H267"/>
      <c r="I267"/>
      <c r="J267"/>
      <c r="K267" s="9"/>
      <c r="L267" s="9"/>
      <c r="M267" s="9"/>
      <c r="N267" s="9"/>
    </row>
    <row r="268" spans="1:14" ht="14.55" customHeight="1">
      <c r="A268"/>
      <c r="B268"/>
      <c r="C268"/>
      <c r="D268"/>
      <c r="E268"/>
      <c r="F268"/>
      <c r="G268"/>
      <c r="H268"/>
      <c r="I268"/>
      <c r="J268"/>
      <c r="K268" s="9"/>
      <c r="L268" s="9"/>
      <c r="M268" s="9"/>
      <c r="N268" s="9"/>
    </row>
    <row r="269" spans="1:14" ht="14.55" customHeight="1">
      <c r="A269"/>
      <c r="B269"/>
      <c r="C269"/>
      <c r="D269"/>
      <c r="E269"/>
      <c r="F269"/>
      <c r="G269"/>
      <c r="H269"/>
      <c r="I269"/>
      <c r="J269"/>
      <c r="K269" s="9"/>
      <c r="L269" s="9"/>
      <c r="M269" s="9"/>
      <c r="N269" s="9"/>
    </row>
    <row r="270" spans="1:14" ht="14.55" customHeight="1">
      <c r="A270"/>
      <c r="B270"/>
      <c r="C270"/>
      <c r="D270"/>
      <c r="E270"/>
      <c r="F270"/>
      <c r="G270"/>
      <c r="H270"/>
      <c r="I270"/>
      <c r="J270"/>
      <c r="K270" s="9"/>
      <c r="L270" s="9"/>
      <c r="M270" s="9"/>
      <c r="N270" s="9"/>
    </row>
    <row r="271" spans="1:14" ht="14.55" customHeight="1">
      <c r="A271"/>
      <c r="B271"/>
      <c r="C271"/>
      <c r="D271"/>
      <c r="E271"/>
      <c r="F271"/>
      <c r="G271"/>
      <c r="H271"/>
      <c r="I271"/>
      <c r="J271"/>
      <c r="K271" s="9"/>
      <c r="L271" s="9"/>
      <c r="M271" s="9"/>
      <c r="N271" s="9"/>
    </row>
    <row r="272" spans="1:14" ht="14.55" customHeight="1">
      <c r="A272"/>
      <c r="B272"/>
      <c r="C272"/>
      <c r="D272"/>
      <c r="E272"/>
      <c r="F272"/>
      <c r="G272"/>
      <c r="H272"/>
      <c r="I272"/>
      <c r="J272"/>
      <c r="K272" s="9"/>
      <c r="L272" s="9"/>
      <c r="M272" s="9"/>
      <c r="N272" s="9"/>
    </row>
    <row r="273" spans="1:14" ht="14.55" customHeight="1">
      <c r="A273"/>
      <c r="B273"/>
      <c r="C273"/>
      <c r="D273"/>
      <c r="E273"/>
      <c r="F273"/>
      <c r="G273"/>
      <c r="H273"/>
      <c r="I273"/>
      <c r="J273"/>
      <c r="K273" s="9"/>
      <c r="L273" s="9"/>
      <c r="M273" s="9"/>
      <c r="N273" s="9"/>
    </row>
    <row r="274" spans="1:14" ht="14.55" customHeight="1">
      <c r="A274"/>
      <c r="B274"/>
      <c r="C274"/>
      <c r="D274"/>
      <c r="E274"/>
      <c r="F274"/>
      <c r="G274"/>
      <c r="H274"/>
      <c r="I274"/>
      <c r="J274"/>
      <c r="K274" s="9"/>
      <c r="L274" s="9"/>
      <c r="M274" s="9"/>
      <c r="N274" s="9"/>
    </row>
    <row r="275" spans="1:14" ht="14.55" customHeight="1">
      <c r="A275"/>
      <c r="B275"/>
      <c r="C275"/>
      <c r="D275"/>
      <c r="E275"/>
      <c r="F275"/>
      <c r="G275"/>
      <c r="H275"/>
      <c r="I275"/>
      <c r="J275"/>
      <c r="K275" s="9"/>
      <c r="L275" s="9"/>
      <c r="M275" s="9"/>
      <c r="N275" s="9"/>
    </row>
    <row r="276" spans="1:14" ht="14.55" customHeight="1">
      <c r="A276"/>
      <c r="B276"/>
      <c r="C276"/>
      <c r="D276"/>
      <c r="E276"/>
      <c r="F276"/>
      <c r="G276"/>
      <c r="H276"/>
      <c r="I276"/>
      <c r="J276"/>
      <c r="K276" s="9"/>
      <c r="L276" s="9"/>
      <c r="M276" s="9"/>
      <c r="N276" s="9"/>
    </row>
    <row r="277" spans="1:14" ht="14.55" customHeight="1">
      <c r="A277"/>
      <c r="B277"/>
      <c r="C277"/>
      <c r="D277"/>
      <c r="E277"/>
      <c r="F277"/>
      <c r="G277"/>
      <c r="H277"/>
      <c r="I277"/>
      <c r="J277"/>
      <c r="K277" s="9"/>
      <c r="L277" s="9"/>
      <c r="M277" s="9"/>
      <c r="N277" s="9"/>
    </row>
    <row r="278" spans="1:14" ht="14.55" customHeight="1">
      <c r="A278"/>
      <c r="B278"/>
      <c r="C278"/>
      <c r="D278"/>
      <c r="E278"/>
      <c r="F278"/>
      <c r="G278"/>
      <c r="H278"/>
      <c r="I278"/>
      <c r="J278"/>
      <c r="K278" s="9"/>
      <c r="L278" s="9"/>
      <c r="M278" s="9"/>
      <c r="N278" s="9"/>
    </row>
    <row r="279" spans="1:14" ht="14.55" customHeight="1">
      <c r="A279"/>
      <c r="B279"/>
      <c r="C279"/>
      <c r="D279"/>
      <c r="E279"/>
      <c r="F279"/>
      <c r="G279"/>
      <c r="H279"/>
      <c r="I279"/>
      <c r="J279"/>
      <c r="K279" s="9"/>
      <c r="L279" s="9"/>
      <c r="M279" s="9"/>
      <c r="N279" s="9"/>
    </row>
    <row r="280" spans="1:14" ht="14.55" customHeight="1">
      <c r="A280"/>
      <c r="B280"/>
      <c r="C280"/>
      <c r="D280"/>
      <c r="E280"/>
      <c r="F280"/>
      <c r="G280"/>
      <c r="H280"/>
      <c r="I280"/>
      <c r="J280"/>
      <c r="K280" s="9"/>
      <c r="L280" s="9"/>
      <c r="M280" s="9"/>
      <c r="N280" s="9"/>
    </row>
    <row r="281" spans="1:14" ht="14.55" customHeight="1">
      <c r="A281"/>
      <c r="B281"/>
      <c r="C281"/>
      <c r="D281"/>
      <c r="E281"/>
      <c r="F281"/>
      <c r="G281"/>
      <c r="H281"/>
      <c r="I281"/>
      <c r="J281"/>
      <c r="K281" s="9"/>
      <c r="L281" s="9"/>
      <c r="M281" s="9"/>
      <c r="N281" s="9"/>
    </row>
    <row r="282" spans="1:14" ht="14.55" customHeight="1">
      <c r="A282"/>
      <c r="B282"/>
      <c r="C282"/>
      <c r="D282"/>
      <c r="E282"/>
      <c r="F282"/>
      <c r="G282"/>
      <c r="H282"/>
      <c r="I282"/>
      <c r="J282"/>
      <c r="K282" s="9"/>
      <c r="L282" s="9"/>
      <c r="M282" s="9"/>
      <c r="N282" s="9"/>
    </row>
    <row r="283" spans="1:14" ht="14.55" customHeight="1">
      <c r="A283"/>
      <c r="B283"/>
      <c r="C283"/>
      <c r="D283"/>
      <c r="E283"/>
      <c r="F283"/>
      <c r="G283"/>
      <c r="H283"/>
      <c r="I283"/>
      <c r="J283"/>
      <c r="K283" s="9"/>
      <c r="L283" s="9"/>
      <c r="M283" s="9"/>
      <c r="N283" s="9"/>
    </row>
    <row r="284" spans="1:14" ht="14.55" customHeight="1">
      <c r="A284"/>
      <c r="B284"/>
      <c r="C284"/>
      <c r="D284"/>
      <c r="E284"/>
      <c r="F284"/>
      <c r="G284"/>
      <c r="H284"/>
      <c r="I284"/>
      <c r="J284"/>
      <c r="K284" s="9"/>
      <c r="L284" s="9"/>
      <c r="M284" s="9"/>
      <c r="N284" s="9"/>
    </row>
    <row r="285" spans="1:14" ht="14.55" customHeight="1">
      <c r="A285"/>
      <c r="B285"/>
      <c r="C285"/>
      <c r="D285"/>
      <c r="E285"/>
      <c r="F285"/>
      <c r="G285"/>
      <c r="H285"/>
      <c r="I285"/>
      <c r="J285"/>
      <c r="K285" s="9"/>
      <c r="L285" s="9"/>
      <c r="M285" s="9"/>
      <c r="N285" s="9"/>
    </row>
    <row r="286" spans="1:14" ht="14.55" customHeight="1">
      <c r="A286"/>
      <c r="B286"/>
      <c r="C286"/>
      <c r="D286"/>
      <c r="E286"/>
      <c r="F286"/>
      <c r="G286"/>
      <c r="H286"/>
      <c r="I286"/>
      <c r="J286"/>
      <c r="K286" s="9"/>
      <c r="L286" s="9"/>
      <c r="M286" s="9"/>
      <c r="N286" s="9"/>
    </row>
    <row r="287" spans="1:14" ht="14.55" customHeight="1">
      <c r="A287"/>
      <c r="B287"/>
      <c r="C287"/>
      <c r="D287"/>
      <c r="E287"/>
      <c r="F287"/>
      <c r="G287"/>
      <c r="H287"/>
      <c r="I287"/>
      <c r="J287"/>
      <c r="K287" s="9"/>
      <c r="L287" s="9"/>
      <c r="M287" s="9"/>
      <c r="N287" s="9"/>
    </row>
    <row r="288" spans="1:14" ht="14.55" customHeight="1">
      <c r="A288"/>
      <c r="B288"/>
      <c r="C288"/>
      <c r="D288"/>
      <c r="E288"/>
      <c r="F288"/>
      <c r="G288"/>
      <c r="H288"/>
      <c r="I288"/>
      <c r="J288"/>
      <c r="K288" s="9"/>
      <c r="L288" s="9"/>
      <c r="M288" s="9"/>
      <c r="N288" s="9"/>
    </row>
    <row r="289" spans="1:14" ht="14.55" customHeight="1">
      <c r="A289"/>
      <c r="B289"/>
      <c r="C289"/>
      <c r="D289"/>
      <c r="E289"/>
      <c r="F289"/>
      <c r="G289"/>
      <c r="H289"/>
      <c r="I289"/>
      <c r="J289"/>
      <c r="K289" s="9"/>
      <c r="L289" s="9"/>
      <c r="M289" s="9"/>
      <c r="N289" s="9"/>
    </row>
    <row r="290" spans="1:14" ht="14.55" customHeight="1">
      <c r="A290"/>
      <c r="B290"/>
      <c r="C290"/>
      <c r="D290"/>
      <c r="E290"/>
      <c r="F290"/>
      <c r="G290"/>
      <c r="H290"/>
      <c r="I290"/>
      <c r="J290"/>
      <c r="K290" s="9"/>
      <c r="L290" s="9"/>
      <c r="M290" s="9"/>
      <c r="N290" s="9"/>
    </row>
    <row r="291" spans="1:14" ht="14.55" customHeight="1">
      <c r="A291"/>
      <c r="B291"/>
      <c r="C291"/>
      <c r="D291"/>
      <c r="E291"/>
      <c r="F291"/>
      <c r="G291"/>
      <c r="H291"/>
      <c r="I291"/>
      <c r="J291"/>
      <c r="K291" s="9"/>
      <c r="L291" s="9"/>
      <c r="M291" s="9"/>
      <c r="N291" s="9"/>
    </row>
    <row r="292" spans="1:14" ht="14.55" customHeight="1">
      <c r="A292"/>
      <c r="B292"/>
      <c r="C292"/>
      <c r="D292"/>
      <c r="E292"/>
      <c r="F292"/>
      <c r="G292"/>
      <c r="H292"/>
      <c r="I292"/>
      <c r="J292"/>
      <c r="K292" s="9"/>
      <c r="L292" s="9"/>
      <c r="M292" s="9"/>
      <c r="N292" s="9"/>
    </row>
    <row r="293" spans="1:14" ht="14.55" customHeight="1">
      <c r="A293"/>
      <c r="B293"/>
      <c r="C293"/>
      <c r="D293"/>
      <c r="E293"/>
      <c r="F293"/>
      <c r="G293"/>
      <c r="H293"/>
      <c r="I293"/>
      <c r="J293"/>
      <c r="K293" s="9"/>
      <c r="L293" s="9"/>
      <c r="M293" s="9"/>
      <c r="N293" s="9"/>
    </row>
    <row r="294" spans="1:14" ht="14.55" customHeight="1">
      <c r="A294"/>
      <c r="B294"/>
      <c r="C294"/>
      <c r="D294"/>
      <c r="E294"/>
      <c r="F294"/>
      <c r="G294"/>
      <c r="H294"/>
      <c r="I294"/>
      <c r="J294"/>
      <c r="K294" s="9"/>
      <c r="L294" s="9"/>
      <c r="M294" s="9"/>
      <c r="N294" s="9"/>
    </row>
    <row r="295" spans="1:14" ht="14.55" customHeight="1">
      <c r="A295"/>
      <c r="B295"/>
      <c r="C295"/>
      <c r="D295"/>
      <c r="E295"/>
      <c r="F295"/>
      <c r="G295"/>
      <c r="H295"/>
      <c r="I295"/>
      <c r="J295"/>
      <c r="K295" s="9"/>
      <c r="L295" s="9"/>
      <c r="M295" s="9"/>
      <c r="N295" s="9"/>
    </row>
    <row r="296" spans="1:14" ht="14.55" customHeight="1">
      <c r="A296"/>
      <c r="B296"/>
      <c r="C296"/>
      <c r="D296"/>
      <c r="E296"/>
      <c r="F296"/>
      <c r="G296"/>
      <c r="H296"/>
      <c r="I296"/>
      <c r="J296"/>
      <c r="K296" s="9"/>
      <c r="L296" s="9"/>
      <c r="M296" s="9"/>
      <c r="N296" s="9"/>
    </row>
    <row r="297" spans="1:14" ht="14.55" customHeight="1">
      <c r="A297"/>
      <c r="B297"/>
      <c r="C297"/>
      <c r="D297"/>
      <c r="E297"/>
      <c r="F297"/>
      <c r="G297"/>
      <c r="H297"/>
      <c r="I297"/>
      <c r="J297"/>
      <c r="K297" s="9"/>
      <c r="L297" s="9"/>
      <c r="M297" s="9"/>
      <c r="N297" s="9"/>
    </row>
    <row r="298" spans="1:14" ht="14.55" customHeight="1">
      <c r="A298"/>
      <c r="B298"/>
      <c r="C298"/>
      <c r="D298"/>
      <c r="E298"/>
      <c r="F298"/>
      <c r="G298"/>
      <c r="H298"/>
      <c r="I298"/>
      <c r="J298"/>
      <c r="K298" s="9"/>
      <c r="L298" s="9"/>
      <c r="M298" s="9"/>
      <c r="N298" s="9"/>
    </row>
    <row r="299" spans="1:14" ht="14.55" customHeight="1">
      <c r="A299"/>
      <c r="B299"/>
      <c r="C299"/>
      <c r="D299"/>
      <c r="E299"/>
      <c r="F299"/>
      <c r="G299"/>
      <c r="H299"/>
      <c r="I299"/>
      <c r="J299"/>
      <c r="K299" s="9"/>
      <c r="L299" s="9"/>
      <c r="M299" s="9"/>
      <c r="N299" s="9"/>
    </row>
    <row r="300" spans="1:14" ht="14.55" customHeight="1">
      <c r="A300"/>
      <c r="B300"/>
      <c r="C300"/>
      <c r="D300"/>
      <c r="E300"/>
      <c r="F300"/>
      <c r="G300"/>
      <c r="H300"/>
      <c r="I300"/>
      <c r="J300"/>
      <c r="K300" s="9"/>
      <c r="L300" s="9"/>
      <c r="M300" s="9"/>
      <c r="N300" s="9"/>
    </row>
    <row r="301" spans="1:14" ht="14.55" customHeight="1">
      <c r="A301"/>
      <c r="B301"/>
      <c r="C301"/>
      <c r="D301"/>
      <c r="E301"/>
      <c r="F301"/>
      <c r="G301"/>
      <c r="H301"/>
      <c r="I301"/>
      <c r="J301"/>
      <c r="K301" s="9"/>
      <c r="L301" s="9"/>
      <c r="M301" s="9"/>
      <c r="N301" s="9"/>
    </row>
    <row r="302" spans="1:14" ht="14.55" customHeight="1">
      <c r="A302"/>
      <c r="B302"/>
      <c r="C302"/>
      <c r="D302"/>
      <c r="E302"/>
      <c r="F302"/>
      <c r="G302"/>
      <c r="H302"/>
      <c r="I302"/>
      <c r="J302"/>
      <c r="K302" s="9"/>
      <c r="L302" s="9"/>
      <c r="M302" s="9"/>
      <c r="N302" s="9"/>
    </row>
    <row r="303" spans="1:14" ht="14.55" customHeight="1">
      <c r="A303"/>
      <c r="B303"/>
      <c r="C303"/>
      <c r="D303"/>
      <c r="E303"/>
      <c r="F303"/>
      <c r="G303"/>
      <c r="H303"/>
      <c r="I303"/>
      <c r="J303"/>
      <c r="K303" s="9"/>
      <c r="L303" s="9"/>
      <c r="M303" s="9"/>
      <c r="N303" s="9"/>
    </row>
    <row r="304" spans="1:14" ht="14.55" customHeight="1">
      <c r="A304"/>
      <c r="B304"/>
      <c r="C304"/>
      <c r="D304"/>
      <c r="E304"/>
      <c r="F304"/>
      <c r="G304"/>
      <c r="H304"/>
      <c r="I304"/>
      <c r="J304"/>
      <c r="K304" s="9"/>
      <c r="L304" s="9"/>
      <c r="M304" s="9"/>
      <c r="N304" s="9"/>
    </row>
    <row r="305" spans="1:14" ht="14.55" customHeight="1">
      <c r="A305"/>
      <c r="B305"/>
      <c r="C305"/>
      <c r="D305"/>
      <c r="E305"/>
      <c r="F305"/>
      <c r="G305"/>
      <c r="H305"/>
      <c r="I305"/>
      <c r="J305"/>
      <c r="K305" s="9"/>
      <c r="L305" s="9"/>
      <c r="M305" s="9"/>
      <c r="N305" s="9"/>
    </row>
    <row r="306" spans="1:14" ht="14.55" customHeight="1">
      <c r="A306"/>
      <c r="B306"/>
      <c r="C306"/>
      <c r="D306"/>
      <c r="E306"/>
      <c r="F306"/>
      <c r="G306"/>
      <c r="H306"/>
      <c r="I306"/>
      <c r="J306"/>
      <c r="K306" s="9"/>
      <c r="L306" s="9"/>
      <c r="M306" s="9"/>
      <c r="N306" s="9"/>
    </row>
    <row r="307" spans="1:14" ht="14.55" customHeight="1">
      <c r="A307"/>
      <c r="B307"/>
      <c r="C307"/>
      <c r="D307"/>
      <c r="E307"/>
      <c r="F307"/>
      <c r="G307"/>
      <c r="H307"/>
      <c r="I307"/>
      <c r="J307"/>
      <c r="K307" s="9"/>
      <c r="L307" s="9"/>
      <c r="M307" s="9"/>
      <c r="N307" s="9"/>
    </row>
    <row r="308" spans="1:14" ht="14.55" customHeight="1">
      <c r="A308"/>
      <c r="B308"/>
      <c r="C308"/>
      <c r="D308"/>
      <c r="E308"/>
      <c r="F308"/>
      <c r="G308"/>
      <c r="H308"/>
      <c r="I308"/>
      <c r="J308"/>
      <c r="K308" s="9"/>
      <c r="L308" s="9"/>
      <c r="M308" s="9"/>
      <c r="N308" s="9"/>
    </row>
    <row r="309" spans="1:14" ht="14.55" customHeight="1">
      <c r="A309"/>
      <c r="B309"/>
      <c r="C309"/>
      <c r="D309"/>
      <c r="E309"/>
      <c r="F309"/>
      <c r="G309"/>
      <c r="H309"/>
      <c r="I309"/>
      <c r="J309"/>
      <c r="K309" s="9"/>
      <c r="L309" s="9"/>
      <c r="M309" s="9"/>
      <c r="N309" s="9"/>
    </row>
    <row r="310" spans="1:14" ht="14.55" customHeight="1">
      <c r="A310"/>
      <c r="B310"/>
      <c r="C310"/>
      <c r="D310"/>
      <c r="E310"/>
      <c r="F310"/>
      <c r="G310"/>
      <c r="H310"/>
      <c r="I310"/>
      <c r="J310"/>
      <c r="K310" s="9"/>
      <c r="L310" s="9"/>
      <c r="M310" s="9"/>
      <c r="N310" s="9"/>
    </row>
    <row r="311" spans="1:14" ht="14.55" customHeight="1">
      <c r="A311"/>
      <c r="B311"/>
      <c r="C311"/>
      <c r="D311"/>
      <c r="E311"/>
      <c r="F311"/>
      <c r="G311"/>
      <c r="H311"/>
      <c r="I311"/>
      <c r="J311"/>
      <c r="K311" s="9"/>
      <c r="L311" s="9"/>
      <c r="M311" s="9"/>
      <c r="N311" s="9"/>
    </row>
    <row r="312" spans="1:14" ht="14.55" customHeight="1">
      <c r="A312"/>
      <c r="B312"/>
      <c r="C312"/>
      <c r="D312"/>
      <c r="E312"/>
      <c r="F312"/>
      <c r="G312"/>
      <c r="H312"/>
      <c r="I312"/>
      <c r="J312"/>
      <c r="K312" s="9"/>
      <c r="L312" s="9"/>
      <c r="M312" s="9"/>
      <c r="N312" s="9"/>
    </row>
    <row r="313" spans="1:14" ht="14.55" customHeight="1">
      <c r="A313"/>
      <c r="B313"/>
      <c r="C313"/>
      <c r="D313"/>
      <c r="E313"/>
      <c r="F313"/>
      <c r="G313"/>
      <c r="H313"/>
      <c r="I313"/>
      <c r="J313"/>
      <c r="K313" s="9"/>
      <c r="L313" s="9"/>
      <c r="M313" s="9"/>
      <c r="N313" s="9"/>
    </row>
    <row r="314" spans="1:14" ht="14.55" customHeight="1">
      <c r="A314"/>
      <c r="B314"/>
      <c r="C314"/>
      <c r="D314"/>
      <c r="E314"/>
      <c r="F314"/>
      <c r="G314"/>
      <c r="H314"/>
      <c r="I314"/>
      <c r="J314"/>
      <c r="K314" s="9"/>
      <c r="L314" s="9"/>
      <c r="M314" s="9"/>
      <c r="N314" s="9"/>
    </row>
    <row r="315" spans="1:14" ht="14.55" customHeight="1">
      <c r="A315"/>
      <c r="B315"/>
      <c r="C315"/>
      <c r="D315"/>
      <c r="E315"/>
      <c r="F315"/>
      <c r="G315"/>
      <c r="H315"/>
      <c r="I315"/>
      <c r="J315"/>
      <c r="K315" s="9"/>
      <c r="L315" s="9"/>
      <c r="M315" s="9"/>
      <c r="N315" s="9"/>
    </row>
    <row r="316" spans="1:14" ht="14.55" customHeight="1">
      <c r="A316"/>
      <c r="B316"/>
      <c r="C316"/>
      <c r="D316"/>
      <c r="E316"/>
      <c r="F316"/>
      <c r="G316"/>
      <c r="H316"/>
      <c r="I316"/>
      <c r="J316"/>
      <c r="K316" s="9"/>
      <c r="L316" s="9"/>
      <c r="M316" s="9"/>
      <c r="N316" s="9"/>
    </row>
    <row r="317" spans="1:14" ht="14.55" customHeight="1">
      <c r="A317"/>
      <c r="B317"/>
      <c r="C317"/>
      <c r="D317"/>
      <c r="E317"/>
      <c r="F317"/>
      <c r="G317"/>
      <c r="H317"/>
      <c r="I317"/>
      <c r="J317"/>
      <c r="K317" s="9"/>
      <c r="L317" s="9"/>
      <c r="M317" s="9"/>
      <c r="N317" s="9"/>
    </row>
    <row r="318" spans="1:14" ht="14.55" customHeight="1">
      <c r="A318"/>
      <c r="B318"/>
      <c r="C318"/>
      <c r="D318"/>
      <c r="E318"/>
      <c r="F318"/>
      <c r="G318"/>
      <c r="H318"/>
      <c r="I318"/>
      <c r="J318"/>
      <c r="K318" s="9"/>
      <c r="L318" s="9"/>
      <c r="M318" s="9"/>
      <c r="N318" s="9"/>
    </row>
    <row r="319" spans="1:14" ht="14.55" customHeight="1">
      <c r="A319"/>
      <c r="B319"/>
      <c r="C319"/>
      <c r="D319"/>
      <c r="E319"/>
      <c r="F319"/>
      <c r="G319"/>
      <c r="H319"/>
      <c r="I319"/>
      <c r="J319"/>
      <c r="K319" s="9"/>
      <c r="L319" s="9"/>
      <c r="M319" s="9"/>
      <c r="N319" s="9"/>
    </row>
    <row r="320" spans="1:14" ht="14.55" customHeight="1">
      <c r="A320"/>
      <c r="B320"/>
      <c r="C320"/>
      <c r="D320"/>
      <c r="E320"/>
      <c r="F320"/>
      <c r="G320"/>
      <c r="H320"/>
      <c r="I320"/>
      <c r="J320"/>
      <c r="K320" s="9"/>
      <c r="L320" s="9"/>
      <c r="M320" s="9"/>
      <c r="N320" s="9"/>
    </row>
    <row r="321" spans="1:14" ht="14.55" customHeight="1">
      <c r="A321"/>
      <c r="B321"/>
      <c r="C321"/>
      <c r="D321"/>
      <c r="E321"/>
      <c r="F321"/>
      <c r="G321"/>
      <c r="H321"/>
      <c r="I321"/>
      <c r="J321"/>
      <c r="K321" s="9"/>
      <c r="L321" s="9"/>
      <c r="M321" s="9"/>
      <c r="N321" s="9"/>
    </row>
    <row r="322" spans="1:14" ht="14.55" customHeight="1">
      <c r="A322"/>
      <c r="B322"/>
      <c r="C322"/>
      <c r="D322"/>
      <c r="E322"/>
      <c r="F322"/>
      <c r="G322"/>
      <c r="H322"/>
      <c r="I322"/>
      <c r="J322"/>
      <c r="K322" s="9"/>
      <c r="L322" s="9"/>
      <c r="M322" s="9"/>
      <c r="N322" s="9"/>
    </row>
    <row r="323" spans="1:14" ht="14.55" customHeight="1">
      <c r="A323"/>
      <c r="B323"/>
      <c r="C323"/>
      <c r="D323"/>
      <c r="E323"/>
      <c r="F323"/>
      <c r="G323"/>
      <c r="H323"/>
      <c r="I323"/>
      <c r="J323"/>
      <c r="K323" s="9"/>
      <c r="L323" s="9"/>
      <c r="M323" s="9"/>
      <c r="N323" s="9"/>
    </row>
    <row r="324" spans="1:14" ht="14.55" customHeight="1">
      <c r="A324"/>
      <c r="B324"/>
      <c r="C324"/>
      <c r="D324"/>
      <c r="E324"/>
      <c r="F324"/>
      <c r="G324"/>
      <c r="H324"/>
      <c r="I324"/>
      <c r="J324"/>
      <c r="K324" s="9"/>
      <c r="L324" s="9"/>
      <c r="M324" s="9"/>
      <c r="N324" s="9"/>
    </row>
    <row r="325" spans="1:14" ht="14.55" customHeight="1">
      <c r="A325"/>
      <c r="B325"/>
      <c r="C325"/>
      <c r="D325"/>
      <c r="E325"/>
      <c r="F325"/>
      <c r="G325"/>
      <c r="H325"/>
      <c r="I325"/>
      <c r="J325"/>
      <c r="K325" s="9"/>
      <c r="L325" s="9"/>
      <c r="M325" s="9"/>
      <c r="N325" s="9"/>
    </row>
    <row r="326" spans="1:14" ht="14.55" customHeight="1">
      <c r="A326"/>
      <c r="B326"/>
      <c r="C326"/>
      <c r="D326"/>
      <c r="E326"/>
      <c r="F326"/>
      <c r="G326"/>
      <c r="H326"/>
      <c r="I326"/>
      <c r="J326"/>
      <c r="K326" s="9"/>
      <c r="L326" s="9"/>
      <c r="M326" s="9"/>
      <c r="N326" s="9"/>
    </row>
    <row r="327" spans="1:14" ht="14.55" customHeight="1">
      <c r="A327"/>
      <c r="B327"/>
      <c r="C327"/>
      <c r="D327"/>
      <c r="E327"/>
      <c r="F327"/>
      <c r="G327"/>
      <c r="H327"/>
      <c r="I327"/>
      <c r="J327"/>
      <c r="K327" s="9"/>
      <c r="L327" s="9"/>
      <c r="M327" s="9"/>
      <c r="N327" s="9"/>
    </row>
    <row r="328" spans="1:14" ht="14.55" customHeight="1">
      <c r="A328"/>
      <c r="B328"/>
      <c r="C328"/>
      <c r="D328"/>
      <c r="E328"/>
      <c r="F328"/>
      <c r="G328"/>
      <c r="H328"/>
      <c r="I328"/>
      <c r="J328"/>
      <c r="K328" s="9"/>
      <c r="L328" s="9"/>
      <c r="M328" s="9"/>
      <c r="N328" s="9"/>
    </row>
    <row r="329" spans="1:14" ht="14.55" customHeight="1">
      <c r="A329"/>
      <c r="B329"/>
      <c r="C329"/>
      <c r="D329"/>
      <c r="E329"/>
      <c r="F329"/>
      <c r="G329"/>
      <c r="H329"/>
      <c r="I329"/>
      <c r="J329"/>
      <c r="K329" s="9"/>
      <c r="L329" s="9"/>
      <c r="M329" s="9"/>
      <c r="N329" s="9"/>
    </row>
    <row r="330" spans="1:14" ht="14.55" customHeight="1">
      <c r="A330"/>
      <c r="B330"/>
      <c r="C330"/>
      <c r="D330"/>
      <c r="E330"/>
      <c r="F330"/>
      <c r="G330"/>
      <c r="H330"/>
      <c r="I330"/>
      <c r="J330"/>
      <c r="K330" s="9"/>
      <c r="L330" s="9"/>
      <c r="M330" s="9"/>
      <c r="N330" s="9"/>
    </row>
    <row r="331" spans="1:14" ht="14.55" customHeight="1">
      <c r="A331"/>
      <c r="B331"/>
      <c r="C331"/>
      <c r="D331"/>
      <c r="E331"/>
      <c r="F331"/>
      <c r="G331"/>
      <c r="H331"/>
      <c r="I331"/>
      <c r="J331"/>
      <c r="K331" s="9"/>
      <c r="L331" s="9"/>
      <c r="M331" s="9"/>
      <c r="N331" s="9"/>
    </row>
    <row r="332" spans="1:14" ht="14.55" customHeight="1">
      <c r="A332"/>
      <c r="B332"/>
      <c r="C332"/>
      <c r="D332"/>
      <c r="E332"/>
      <c r="F332"/>
      <c r="G332"/>
      <c r="H332"/>
      <c r="I332"/>
      <c r="J332"/>
      <c r="K332" s="9"/>
      <c r="L332" s="9"/>
      <c r="M332" s="9"/>
      <c r="N332" s="9"/>
    </row>
    <row r="333" spans="1:14" ht="14.55" customHeight="1">
      <c r="A333"/>
      <c r="B333"/>
      <c r="C333"/>
      <c r="D333"/>
      <c r="E333"/>
      <c r="F333"/>
      <c r="G333"/>
      <c r="H333"/>
      <c r="I333"/>
      <c r="J333"/>
      <c r="K333" s="9"/>
      <c r="L333" s="9"/>
      <c r="M333" s="9"/>
      <c r="N333" s="9"/>
    </row>
    <row r="334" spans="1:14" ht="14.55" customHeight="1">
      <c r="A334"/>
      <c r="B334"/>
      <c r="C334"/>
      <c r="D334"/>
      <c r="E334"/>
      <c r="F334"/>
      <c r="G334"/>
      <c r="H334"/>
      <c r="I334"/>
      <c r="J334"/>
      <c r="K334" s="9"/>
      <c r="L334" s="9"/>
      <c r="M334" s="9"/>
      <c r="N334" s="9"/>
    </row>
    <row r="335" spans="1:14" ht="14.55" customHeight="1">
      <c r="A335"/>
      <c r="B335"/>
      <c r="C335"/>
      <c r="D335"/>
      <c r="E335"/>
      <c r="F335"/>
      <c r="G335"/>
      <c r="H335"/>
      <c r="I335"/>
      <c r="J335"/>
      <c r="K335" s="9"/>
      <c r="L335" s="9"/>
      <c r="M335" s="9"/>
      <c r="N335" s="9"/>
    </row>
    <row r="336" spans="1:14" ht="14.55" customHeight="1">
      <c r="A336"/>
      <c r="B336"/>
      <c r="C336"/>
      <c r="D336"/>
      <c r="E336"/>
      <c r="F336"/>
      <c r="G336"/>
      <c r="H336"/>
      <c r="I336"/>
      <c r="J336"/>
      <c r="K336" s="9"/>
      <c r="L336" s="9"/>
      <c r="M336" s="9"/>
      <c r="N336" s="9"/>
    </row>
    <row r="337" spans="1:14" ht="14.55" customHeight="1">
      <c r="A337"/>
      <c r="B337"/>
      <c r="C337"/>
      <c r="D337"/>
      <c r="E337"/>
      <c r="F337"/>
      <c r="G337"/>
      <c r="H337"/>
      <c r="I337"/>
      <c r="J337"/>
      <c r="K337" s="9"/>
      <c r="L337" s="9"/>
      <c r="M337" s="9"/>
      <c r="N337" s="9"/>
    </row>
    <row r="338" spans="1:14" ht="14.55" customHeight="1">
      <c r="A338"/>
      <c r="B338"/>
      <c r="C338"/>
      <c r="D338"/>
      <c r="E338"/>
      <c r="F338"/>
      <c r="G338"/>
      <c r="H338"/>
      <c r="I338"/>
      <c r="J338"/>
      <c r="K338" s="9"/>
      <c r="L338" s="9"/>
      <c r="M338" s="9"/>
      <c r="N338" s="9"/>
    </row>
    <row r="339" spans="1:14" ht="14.55" customHeight="1">
      <c r="A339"/>
      <c r="B339"/>
      <c r="C339"/>
      <c r="D339"/>
      <c r="E339"/>
      <c r="F339"/>
      <c r="G339"/>
      <c r="H339"/>
      <c r="I339"/>
      <c r="J339"/>
      <c r="K339" s="9"/>
      <c r="L339" s="9"/>
      <c r="M339" s="9"/>
      <c r="N339" s="9"/>
    </row>
    <row r="340" spans="1:14" ht="14.55" customHeight="1">
      <c r="A340"/>
      <c r="B340"/>
      <c r="C340"/>
      <c r="D340"/>
      <c r="E340"/>
      <c r="F340"/>
      <c r="G340"/>
      <c r="H340"/>
      <c r="I340"/>
      <c r="J340"/>
      <c r="K340" s="9"/>
      <c r="L340" s="9"/>
      <c r="M340" s="9"/>
      <c r="N340" s="9"/>
    </row>
    <row r="341" spans="1:14" ht="14.55" customHeight="1">
      <c r="A341"/>
      <c r="B341"/>
      <c r="C341"/>
      <c r="D341"/>
      <c r="E341"/>
      <c r="F341"/>
      <c r="G341"/>
      <c r="H341"/>
      <c r="I341"/>
      <c r="J341"/>
      <c r="K341" s="9"/>
      <c r="L341" s="9"/>
      <c r="M341" s="9"/>
      <c r="N341" s="9"/>
    </row>
    <row r="342" spans="1:14" ht="14.55" customHeight="1">
      <c r="A342"/>
      <c r="B342"/>
      <c r="C342"/>
      <c r="D342"/>
      <c r="E342"/>
      <c r="F342"/>
      <c r="G342"/>
      <c r="H342"/>
      <c r="I342"/>
      <c r="J342"/>
      <c r="K342" s="9"/>
      <c r="L342" s="9"/>
      <c r="M342" s="9"/>
      <c r="N342" s="9"/>
    </row>
    <row r="343" spans="1:14" ht="14.55" customHeight="1">
      <c r="A343"/>
      <c r="B343"/>
      <c r="C343"/>
      <c r="D343"/>
      <c r="E343"/>
      <c r="F343"/>
      <c r="G343"/>
      <c r="H343"/>
      <c r="I343"/>
      <c r="J343"/>
      <c r="K343" s="9"/>
      <c r="L343" s="9"/>
      <c r="M343" s="9"/>
      <c r="N343" s="9"/>
    </row>
    <row r="344" spans="1:14" ht="14.55" customHeight="1">
      <c r="A344"/>
      <c r="B344"/>
      <c r="C344"/>
      <c r="D344"/>
      <c r="E344"/>
      <c r="F344"/>
      <c r="G344"/>
      <c r="H344"/>
      <c r="I344"/>
      <c r="J344"/>
      <c r="K344" s="9"/>
      <c r="L344" s="9"/>
      <c r="M344" s="9"/>
      <c r="N344" s="9"/>
    </row>
    <row r="345" spans="1:14" ht="14.55" customHeight="1">
      <c r="A345"/>
      <c r="B345"/>
      <c r="C345"/>
      <c r="D345"/>
      <c r="E345"/>
      <c r="F345"/>
      <c r="G345"/>
      <c r="H345"/>
      <c r="I345"/>
      <c r="J345"/>
      <c r="K345" s="9"/>
      <c r="L345" s="9"/>
      <c r="M345" s="9"/>
      <c r="N345" s="9"/>
    </row>
    <row r="346" spans="1:14" ht="14.55" customHeight="1">
      <c r="A346"/>
      <c r="B346"/>
      <c r="C346"/>
      <c r="D346"/>
      <c r="E346"/>
      <c r="F346"/>
      <c r="G346"/>
      <c r="H346"/>
      <c r="I346"/>
      <c r="J346"/>
      <c r="K346" s="9"/>
      <c r="L346" s="9"/>
      <c r="M346" s="9"/>
      <c r="N346" s="9"/>
    </row>
    <row r="347" spans="1:14" ht="14.55" customHeight="1">
      <c r="A347"/>
      <c r="B347"/>
      <c r="C347"/>
      <c r="D347"/>
      <c r="E347"/>
      <c r="F347"/>
      <c r="G347"/>
      <c r="H347"/>
      <c r="I347"/>
      <c r="J347"/>
      <c r="K347" s="9"/>
      <c r="L347" s="9"/>
      <c r="M347" s="9"/>
      <c r="N347" s="9"/>
    </row>
    <row r="348" spans="1:14" ht="14.55" customHeight="1">
      <c r="A348"/>
      <c r="B348"/>
      <c r="C348"/>
      <c r="D348"/>
      <c r="E348"/>
      <c r="F348"/>
      <c r="G348"/>
      <c r="H348"/>
      <c r="I348"/>
      <c r="J348"/>
      <c r="K348" s="9"/>
      <c r="L348" s="9"/>
      <c r="M348" s="9"/>
      <c r="N348" s="9"/>
    </row>
    <row r="349" spans="1:14" ht="14.55" customHeight="1">
      <c r="A349"/>
      <c r="B349"/>
      <c r="C349"/>
      <c r="D349"/>
      <c r="E349"/>
      <c r="F349"/>
      <c r="G349"/>
      <c r="H349"/>
      <c r="I349"/>
      <c r="J349"/>
      <c r="K349" s="9"/>
      <c r="L349" s="9"/>
      <c r="M349" s="9"/>
      <c r="N349" s="9"/>
    </row>
    <row r="350" spans="1:14" ht="14.55" customHeight="1">
      <c r="A350"/>
      <c r="B350"/>
      <c r="C350"/>
      <c r="D350"/>
      <c r="E350"/>
      <c r="F350"/>
      <c r="G350"/>
      <c r="H350"/>
      <c r="I350"/>
      <c r="J350"/>
      <c r="K350" s="9"/>
      <c r="L350" s="9"/>
      <c r="M350" s="9"/>
      <c r="N350" s="9"/>
    </row>
    <row r="351" spans="1:14" ht="14.55" customHeight="1">
      <c r="A351"/>
      <c r="B351"/>
      <c r="C351"/>
      <c r="D351"/>
      <c r="E351"/>
      <c r="F351"/>
      <c r="G351"/>
      <c r="H351"/>
      <c r="I351"/>
      <c r="J351"/>
      <c r="K351" s="9"/>
      <c r="L351" s="9"/>
      <c r="M351" s="9"/>
      <c r="N351" s="9"/>
    </row>
    <row r="352" spans="1:14" ht="14.55" customHeight="1">
      <c r="A352"/>
      <c r="B352"/>
      <c r="C352"/>
      <c r="D352"/>
      <c r="E352"/>
      <c r="F352"/>
      <c r="G352"/>
      <c r="H352"/>
      <c r="I352"/>
      <c r="J352"/>
      <c r="K352" s="9"/>
      <c r="L352" s="9"/>
      <c r="M352" s="9"/>
      <c r="N352" s="9"/>
    </row>
    <row r="353" spans="1:14" ht="14.55" customHeight="1">
      <c r="A353"/>
      <c r="B353"/>
      <c r="C353"/>
      <c r="D353"/>
      <c r="E353"/>
      <c r="F353"/>
      <c r="G353"/>
      <c r="H353"/>
      <c r="I353"/>
      <c r="J353"/>
      <c r="K353" s="9"/>
      <c r="L353" s="9"/>
      <c r="M353" s="9"/>
      <c r="N353" s="9"/>
    </row>
    <row r="354" spans="1:14" ht="14.55" customHeight="1">
      <c r="A354"/>
      <c r="B354"/>
      <c r="C354"/>
      <c r="D354"/>
      <c r="E354"/>
      <c r="F354"/>
      <c r="G354"/>
      <c r="H354"/>
      <c r="I354"/>
      <c r="J354"/>
      <c r="K354" s="9"/>
      <c r="L354" s="9"/>
      <c r="M354" s="9"/>
      <c r="N354" s="9"/>
    </row>
    <row r="355" spans="1:14" ht="14.55" customHeight="1">
      <c r="A355"/>
      <c r="B355"/>
      <c r="C355"/>
      <c r="D355"/>
      <c r="E355"/>
      <c r="F355"/>
      <c r="G355"/>
      <c r="H355"/>
      <c r="I355"/>
      <c r="J355"/>
      <c r="K355" s="9"/>
      <c r="L355" s="9"/>
      <c r="M355" s="9"/>
      <c r="N355" s="9"/>
    </row>
    <row r="356" spans="1:14" ht="14.55" customHeight="1">
      <c r="A356"/>
      <c r="B356"/>
      <c r="C356"/>
      <c r="D356"/>
      <c r="E356"/>
      <c r="F356"/>
      <c r="G356"/>
      <c r="H356"/>
      <c r="I356"/>
      <c r="J356"/>
      <c r="K356" s="9"/>
      <c r="L356" s="9"/>
      <c r="M356" s="9"/>
      <c r="N356" s="9"/>
    </row>
    <row r="357" spans="1:14" ht="14.55" customHeight="1">
      <c r="A357"/>
      <c r="B357"/>
      <c r="C357"/>
      <c r="D357"/>
      <c r="E357"/>
      <c r="F357"/>
      <c r="G357"/>
      <c r="H357"/>
      <c r="I357"/>
      <c r="J357"/>
      <c r="K357" s="9"/>
      <c r="L357" s="9"/>
      <c r="M357" s="9"/>
      <c r="N357" s="9"/>
    </row>
    <row r="358" spans="1:14" ht="14.55" customHeight="1">
      <c r="A358"/>
      <c r="B358"/>
      <c r="C358"/>
      <c r="D358"/>
      <c r="E358"/>
      <c r="F358"/>
      <c r="G358"/>
      <c r="H358"/>
      <c r="I358"/>
      <c r="J358"/>
      <c r="K358" s="9"/>
      <c r="L358" s="9"/>
      <c r="M358" s="9"/>
      <c r="N358" s="9"/>
    </row>
    <row r="359" spans="1:14" ht="14.55" customHeight="1">
      <c r="A359"/>
      <c r="B359"/>
      <c r="C359"/>
      <c r="D359"/>
      <c r="E359"/>
      <c r="F359"/>
      <c r="G359"/>
      <c r="H359"/>
      <c r="I359"/>
      <c r="J359"/>
      <c r="K359" s="9"/>
      <c r="L359" s="9"/>
      <c r="M359" s="9"/>
      <c r="N359" s="9"/>
    </row>
    <row r="360" spans="1:14" ht="14.55" customHeight="1">
      <c r="A360"/>
      <c r="B360"/>
      <c r="C360"/>
      <c r="D360"/>
      <c r="E360"/>
      <c r="F360"/>
      <c r="G360"/>
      <c r="H360"/>
      <c r="I360"/>
      <c r="J360"/>
      <c r="K360" s="9"/>
      <c r="L360" s="9"/>
      <c r="M360" s="9"/>
      <c r="N360" s="9"/>
    </row>
    <row r="361" spans="1:14" ht="14.55" customHeight="1">
      <c r="A361"/>
      <c r="B361"/>
      <c r="C361"/>
      <c r="D361"/>
      <c r="E361"/>
      <c r="F361"/>
      <c r="G361"/>
      <c r="H361"/>
      <c r="I361"/>
      <c r="J361"/>
      <c r="K361" s="9"/>
      <c r="L361" s="9"/>
      <c r="M361" s="9"/>
      <c r="N361" s="9"/>
    </row>
    <row r="362" spans="1:14" ht="14.55" customHeight="1">
      <c r="A362"/>
      <c r="B362"/>
      <c r="C362"/>
      <c r="D362"/>
      <c r="E362"/>
      <c r="F362"/>
      <c r="G362"/>
      <c r="H362"/>
      <c r="I362"/>
      <c r="J362"/>
      <c r="K362" s="9"/>
      <c r="L362" s="9"/>
      <c r="M362" s="9"/>
      <c r="N362" s="9"/>
    </row>
    <row r="363" spans="1:14" ht="14.55" customHeight="1">
      <c r="A363"/>
      <c r="B363"/>
      <c r="C363"/>
      <c r="D363"/>
      <c r="E363"/>
      <c r="F363"/>
      <c r="G363"/>
      <c r="H363"/>
      <c r="I363"/>
      <c r="J363"/>
      <c r="K363" s="9"/>
      <c r="L363" s="9"/>
      <c r="M363" s="9"/>
      <c r="N363" s="9"/>
    </row>
    <row r="364" spans="1:14" ht="14.55" customHeight="1">
      <c r="A364"/>
      <c r="B364"/>
      <c r="C364"/>
      <c r="D364"/>
      <c r="E364"/>
      <c r="F364"/>
      <c r="G364"/>
      <c r="H364"/>
      <c r="I364"/>
      <c r="J364"/>
      <c r="K364" s="9"/>
      <c r="L364" s="9"/>
      <c r="M364" s="9"/>
      <c r="N364" s="9"/>
    </row>
    <row r="365" spans="1:14" ht="14.55" customHeight="1">
      <c r="A365"/>
      <c r="B365"/>
      <c r="C365"/>
      <c r="D365"/>
      <c r="E365"/>
      <c r="F365"/>
      <c r="G365"/>
      <c r="H365"/>
      <c r="I365"/>
      <c r="J365"/>
      <c r="K365" s="9"/>
      <c r="L365" s="9"/>
      <c r="M365" s="9"/>
      <c r="N365" s="9"/>
    </row>
    <row r="366" spans="1:14" ht="14.55" customHeight="1">
      <c r="A366"/>
      <c r="B366"/>
      <c r="C366"/>
      <c r="D366"/>
      <c r="E366"/>
      <c r="F366"/>
      <c r="G366"/>
      <c r="H366"/>
      <c r="I366"/>
      <c r="J366"/>
    </row>
    <row r="367" spans="1:14" ht="14.55" customHeight="1">
      <c r="A367"/>
      <c r="B367"/>
      <c r="C367"/>
      <c r="D367"/>
      <c r="E367"/>
      <c r="F367"/>
      <c r="G367"/>
      <c r="H367"/>
      <c r="I367"/>
      <c r="J367"/>
    </row>
    <row r="368" spans="1:14" ht="14.55" customHeight="1">
      <c r="A368"/>
      <c r="B368"/>
      <c r="C368"/>
      <c r="D368"/>
      <c r="E368"/>
      <c r="F368"/>
      <c r="G368"/>
      <c r="H368"/>
      <c r="I368"/>
      <c r="J368"/>
    </row>
    <row r="369" spans="1:10" ht="14.55" customHeight="1">
      <c r="A369"/>
      <c r="B369"/>
      <c r="C369"/>
      <c r="D369"/>
      <c r="E369"/>
      <c r="F369"/>
      <c r="G369"/>
      <c r="H369"/>
      <c r="I369"/>
      <c r="J369"/>
    </row>
    <row r="370" spans="1:10" ht="14.55" customHeight="1">
      <c r="A370"/>
      <c r="B370"/>
      <c r="C370"/>
      <c r="D370"/>
      <c r="E370"/>
      <c r="F370"/>
      <c r="G370"/>
      <c r="H370"/>
      <c r="I370"/>
      <c r="J370"/>
    </row>
    <row r="371" spans="1:10" ht="14.55" customHeight="1">
      <c r="A371"/>
      <c r="B371"/>
      <c r="C371"/>
      <c r="D371"/>
      <c r="E371"/>
      <c r="F371"/>
      <c r="G371"/>
      <c r="H371"/>
      <c r="I371"/>
      <c r="J371"/>
    </row>
    <row r="372" spans="1:10" ht="14.55" customHeight="1">
      <c r="A372"/>
      <c r="B372"/>
      <c r="C372"/>
      <c r="D372"/>
      <c r="E372"/>
      <c r="F372"/>
      <c r="G372"/>
      <c r="H372"/>
      <c r="I372"/>
      <c r="J372"/>
    </row>
    <row r="373" spans="1:10" ht="14.55" customHeight="1">
      <c r="A373"/>
      <c r="B373"/>
      <c r="C373"/>
      <c r="D373"/>
      <c r="E373"/>
      <c r="F373"/>
      <c r="G373"/>
      <c r="H373"/>
      <c r="I373"/>
      <c r="J373"/>
    </row>
    <row r="374" spans="1:10" ht="14.55" customHeight="1">
      <c r="A374"/>
      <c r="B374"/>
      <c r="C374"/>
      <c r="D374"/>
      <c r="E374"/>
      <c r="F374"/>
      <c r="G374"/>
      <c r="H374"/>
      <c r="I374"/>
      <c r="J374"/>
    </row>
    <row r="375" spans="1:10" ht="14.55" customHeight="1">
      <c r="A375"/>
      <c r="B375"/>
      <c r="C375"/>
      <c r="D375"/>
      <c r="E375"/>
      <c r="F375"/>
      <c r="G375"/>
      <c r="H375"/>
      <c r="I375"/>
      <c r="J375"/>
    </row>
    <row r="376" spans="1:10" ht="14.55" customHeight="1">
      <c r="A376"/>
      <c r="B376"/>
      <c r="C376"/>
      <c r="D376"/>
      <c r="E376"/>
      <c r="F376"/>
      <c r="G376"/>
      <c r="H376"/>
      <c r="I376"/>
      <c r="J376"/>
    </row>
    <row r="377" spans="1:10" ht="14.55" customHeight="1">
      <c r="A377"/>
      <c r="B377"/>
      <c r="C377"/>
      <c r="D377"/>
      <c r="E377"/>
      <c r="F377"/>
      <c r="G377"/>
      <c r="H377"/>
      <c r="I377"/>
      <c r="J377"/>
    </row>
    <row r="378" spans="1:10" ht="14.55" customHeight="1">
      <c r="A378"/>
      <c r="B378"/>
      <c r="C378"/>
      <c r="D378"/>
      <c r="E378"/>
      <c r="F378"/>
      <c r="G378"/>
      <c r="H378"/>
      <c r="I378"/>
      <c r="J378"/>
    </row>
    <row r="379" spans="1:10" ht="14.55" customHeight="1">
      <c r="A379"/>
      <c r="B379"/>
      <c r="C379"/>
      <c r="D379"/>
      <c r="E379"/>
      <c r="F379"/>
      <c r="G379"/>
      <c r="H379"/>
      <c r="I379"/>
      <c r="J379"/>
    </row>
    <row r="380" spans="1:10" ht="14.55" customHeight="1">
      <c r="A380"/>
      <c r="B380"/>
      <c r="C380"/>
      <c r="D380"/>
      <c r="E380"/>
      <c r="F380"/>
      <c r="G380"/>
      <c r="H380"/>
      <c r="I380"/>
      <c r="J380"/>
    </row>
    <row r="381" spans="1:10" ht="14.55" customHeight="1">
      <c r="A381"/>
      <c r="B381"/>
      <c r="C381"/>
      <c r="D381"/>
      <c r="E381"/>
      <c r="F381"/>
      <c r="G381"/>
      <c r="H381"/>
      <c r="I381"/>
      <c r="J381"/>
    </row>
    <row r="382" spans="1:10" ht="14.55" customHeight="1">
      <c r="A382"/>
      <c r="B382"/>
      <c r="C382"/>
      <c r="D382"/>
      <c r="E382"/>
      <c r="F382"/>
      <c r="G382"/>
      <c r="H382"/>
      <c r="I382"/>
      <c r="J382"/>
    </row>
    <row r="383" spans="1:10" ht="14.55" customHeight="1">
      <c r="A383"/>
      <c r="B383"/>
      <c r="C383"/>
      <c r="D383"/>
      <c r="E383"/>
      <c r="F383"/>
      <c r="G383"/>
      <c r="H383"/>
      <c r="I383"/>
      <c r="J383"/>
    </row>
    <row r="384" spans="1:10" ht="14.55" customHeight="1">
      <c r="A384"/>
      <c r="B384"/>
      <c r="C384"/>
      <c r="D384"/>
      <c r="E384"/>
      <c r="F384"/>
      <c r="G384"/>
      <c r="H384"/>
      <c r="I384"/>
      <c r="J384"/>
    </row>
    <row r="385" spans="1:10" ht="14.55" customHeight="1">
      <c r="A385"/>
      <c r="B385"/>
      <c r="C385"/>
      <c r="D385"/>
      <c r="E385"/>
      <c r="F385"/>
      <c r="G385"/>
      <c r="H385"/>
      <c r="I385"/>
      <c r="J385"/>
    </row>
    <row r="386" spans="1:10" ht="14.55" customHeight="1">
      <c r="A386"/>
      <c r="B386"/>
      <c r="C386"/>
      <c r="D386"/>
      <c r="E386"/>
      <c r="F386"/>
      <c r="G386"/>
      <c r="H386"/>
      <c r="I386"/>
      <c r="J386"/>
    </row>
    <row r="387" spans="1:10" ht="14.55" customHeight="1">
      <c r="A387"/>
      <c r="B387"/>
      <c r="C387"/>
      <c r="D387"/>
      <c r="E387"/>
      <c r="F387"/>
      <c r="G387"/>
      <c r="H387"/>
      <c r="I387"/>
      <c r="J387"/>
    </row>
    <row r="388" spans="1:10" ht="14.55" customHeight="1">
      <c r="A388"/>
      <c r="B388"/>
      <c r="C388"/>
      <c r="D388"/>
      <c r="E388"/>
      <c r="F388"/>
      <c r="G388"/>
      <c r="H388"/>
      <c r="I388"/>
      <c r="J388"/>
    </row>
    <row r="389" spans="1:10" ht="14.55" customHeight="1">
      <c r="A389"/>
      <c r="B389"/>
      <c r="C389"/>
      <c r="D389"/>
      <c r="E389"/>
      <c r="F389"/>
      <c r="G389"/>
      <c r="H389"/>
      <c r="I389"/>
      <c r="J389"/>
    </row>
    <row r="390" spans="1:10" ht="14.55" customHeight="1">
      <c r="A390"/>
      <c r="B390"/>
      <c r="C390"/>
      <c r="D390"/>
      <c r="E390"/>
      <c r="F390"/>
      <c r="G390"/>
      <c r="H390"/>
      <c r="I390"/>
      <c r="J390"/>
    </row>
    <row r="391" spans="1:10" ht="14.55" customHeight="1">
      <c r="A391"/>
      <c r="B391"/>
      <c r="C391"/>
      <c r="D391"/>
      <c r="E391"/>
      <c r="F391"/>
      <c r="G391"/>
      <c r="H391"/>
      <c r="I391"/>
      <c r="J391"/>
    </row>
    <row r="392" spans="1:10" ht="14.55" customHeight="1">
      <c r="A392"/>
      <c r="B392"/>
      <c r="C392"/>
      <c r="D392"/>
      <c r="E392"/>
      <c r="F392"/>
      <c r="G392"/>
      <c r="H392"/>
      <c r="I392"/>
      <c r="J392"/>
    </row>
  </sheetData>
  <phoneticPr fontId="2"/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8">
    <tabColor rgb="FF92D050"/>
  </sheetPr>
  <dimension ref="A1:O368"/>
  <sheetViews>
    <sheetView showGridLines="0" zoomScale="90" zoomScaleNormal="90" workbookViewId="0">
      <selection activeCell="E10" sqref="E10"/>
    </sheetView>
  </sheetViews>
  <sheetFormatPr defaultColWidth="9" defaultRowHeight="14.55" customHeight="1"/>
  <cols>
    <col min="1" max="1" width="29.625" style="154" customWidth="1"/>
    <col min="2" max="8" width="10.625" style="154" customWidth="1"/>
    <col min="9" max="9" width="9.8125" style="154" customWidth="1"/>
    <col min="10" max="10" width="9.625" style="154" customWidth="1"/>
    <col min="11" max="15" width="8.625" style="154" bestFit="1" customWidth="1"/>
    <col min="16" max="57" width="10.625" style="154" customWidth="1"/>
    <col min="58" max="16384" width="9" style="154"/>
  </cols>
  <sheetData>
    <row r="1" spans="1:15" ht="14.55" customHeight="1">
      <c r="A1"/>
      <c r="B1"/>
      <c r="C1" s="9"/>
      <c r="D1" s="9"/>
      <c r="E1" s="9"/>
      <c r="F1" s="9"/>
      <c r="G1" s="9"/>
      <c r="H1" s="9"/>
      <c r="I1" s="9"/>
      <c r="J1" s="9"/>
    </row>
    <row r="2" spans="1:15" ht="14.55" customHeight="1">
      <c r="A2" s="193" t="s">
        <v>142</v>
      </c>
      <c r="B2" t="s">
        <v>16035</v>
      </c>
      <c r="C2" s="9"/>
      <c r="D2" s="9"/>
      <c r="E2" s="9"/>
      <c r="F2" s="9"/>
      <c r="G2" s="9"/>
      <c r="H2" s="9"/>
      <c r="I2" s="9"/>
      <c r="J2" s="9"/>
    </row>
    <row r="3" spans="1:15" ht="14.55" customHeight="1">
      <c r="A3" s="9"/>
      <c r="B3" s="9"/>
      <c r="C3" s="9"/>
      <c r="D3" s="9"/>
      <c r="E3" s="9"/>
      <c r="F3" s="9"/>
      <c r="G3" s="9"/>
      <c r="H3" s="9"/>
      <c r="I3" s="9"/>
      <c r="J3" s="9"/>
    </row>
    <row r="4" spans="1:15" ht="14.55" customHeight="1">
      <c r="A4" s="193" t="s">
        <v>219</v>
      </c>
      <c r="B4" s="193" t="s">
        <v>217</v>
      </c>
      <c r="C4"/>
      <c r="D4"/>
      <c r="E4"/>
      <c r="F4"/>
      <c r="G4"/>
      <c r="H4"/>
      <c r="I4"/>
      <c r="J4"/>
      <c r="K4"/>
      <c r="L4"/>
      <c r="M4"/>
      <c r="N4"/>
      <c r="O4"/>
    </row>
    <row r="5" spans="1:15" ht="14.55" customHeight="1">
      <c r="A5" s="193" t="s">
        <v>434</v>
      </c>
      <c r="B5" s="227">
        <v>2022</v>
      </c>
      <c r="C5" s="227">
        <v>2023</v>
      </c>
      <c r="D5" s="227">
        <v>2024</v>
      </c>
      <c r="E5" s="227">
        <v>2025</v>
      </c>
      <c r="F5" s="227">
        <v>2026</v>
      </c>
      <c r="G5" s="227">
        <v>2027</v>
      </c>
      <c r="H5" s="227">
        <v>2028</v>
      </c>
      <c r="I5" s="227">
        <v>2029</v>
      </c>
      <c r="J5"/>
      <c r="K5"/>
      <c r="L5"/>
      <c r="M5"/>
      <c r="N5"/>
      <c r="O5"/>
    </row>
    <row r="6" spans="1:15" ht="14.55" customHeight="1">
      <c r="A6" t="s">
        <v>356</v>
      </c>
      <c r="B6" s="194"/>
      <c r="C6" s="194">
        <v>4352.9023797007349</v>
      </c>
      <c r="D6" s="194">
        <v>7417.5796947031831</v>
      </c>
      <c r="E6" s="194">
        <v>8606.014944230219</v>
      </c>
      <c r="F6" s="194">
        <v>9070.9528358237349</v>
      </c>
      <c r="G6" s="194">
        <v>9708.4749510234742</v>
      </c>
      <c r="H6" s="194">
        <v>12305.518798290947</v>
      </c>
      <c r="I6" s="194">
        <v>15270.553784481281</v>
      </c>
      <c r="J6"/>
      <c r="K6"/>
      <c r="L6"/>
      <c r="M6"/>
      <c r="N6"/>
      <c r="O6"/>
    </row>
    <row r="7" spans="1:15" ht="14.55" customHeight="1">
      <c r="A7" t="s">
        <v>357</v>
      </c>
      <c r="B7" s="194">
        <v>416.19690241060215</v>
      </c>
      <c r="C7" s="194">
        <v>1264.8760315789475</v>
      </c>
      <c r="D7" s="194">
        <v>5367.6669439537609</v>
      </c>
      <c r="E7" s="194">
        <v>4528.6567405395454</v>
      </c>
      <c r="F7" s="194">
        <v>10036.694653078357</v>
      </c>
      <c r="G7" s="194">
        <v>14486.191691520758</v>
      </c>
      <c r="H7" s="194">
        <v>17412.895795324137</v>
      </c>
      <c r="I7" s="194">
        <v>21607.374644239699</v>
      </c>
      <c r="J7"/>
      <c r="K7"/>
      <c r="L7"/>
      <c r="M7"/>
      <c r="N7"/>
      <c r="O7"/>
    </row>
    <row r="8" spans="1:15" ht="14.55" customHeight="1">
      <c r="A8" t="s">
        <v>337</v>
      </c>
      <c r="B8" s="194">
        <v>16361.364897596559</v>
      </c>
      <c r="C8" s="194">
        <v>23020.449123162438</v>
      </c>
      <c r="D8" s="194">
        <v>33725.319055857566</v>
      </c>
      <c r="E8" s="194">
        <v>35966.106618022539</v>
      </c>
      <c r="F8" s="194">
        <v>39763.685839270234</v>
      </c>
      <c r="G8" s="194">
        <v>44667.120085073759</v>
      </c>
      <c r="H8" s="194">
        <v>47582.74320339031</v>
      </c>
      <c r="I8" s="194">
        <v>49574.214486823555</v>
      </c>
      <c r="J8"/>
      <c r="K8"/>
      <c r="L8"/>
      <c r="M8"/>
      <c r="N8"/>
      <c r="O8"/>
    </row>
    <row r="9" spans="1:15" ht="14.55" customHeight="1">
      <c r="A9" t="s">
        <v>361</v>
      </c>
      <c r="B9" s="194">
        <v>16382.221082195632</v>
      </c>
      <c r="C9" s="194">
        <v>20456.406504439357</v>
      </c>
      <c r="D9" s="194">
        <v>20663.849665006208</v>
      </c>
      <c r="E9" s="194">
        <v>20695.831203658425</v>
      </c>
      <c r="F9" s="194">
        <v>21073.804347510115</v>
      </c>
      <c r="G9" s="194">
        <v>21078.776518838371</v>
      </c>
      <c r="H9" s="194">
        <v>20911.550239227206</v>
      </c>
      <c r="I9" s="194">
        <v>20360.755979936697</v>
      </c>
      <c r="J9"/>
      <c r="K9"/>
      <c r="L9"/>
      <c r="M9"/>
      <c r="N9"/>
      <c r="O9"/>
    </row>
    <row r="10" spans="1:15" ht="14.55" customHeight="1">
      <c r="A10" t="s">
        <v>338</v>
      </c>
      <c r="B10" s="194">
        <v>34612.201797708054</v>
      </c>
      <c r="C10" s="194">
        <v>26113.312817245773</v>
      </c>
      <c r="D10" s="194">
        <v>31309.085253046418</v>
      </c>
      <c r="E10" s="194">
        <v>33298.042303541777</v>
      </c>
      <c r="F10" s="194">
        <v>33153.944946708492</v>
      </c>
      <c r="G10" s="194">
        <v>33647.584072099373</v>
      </c>
      <c r="H10" s="194">
        <v>34605.521421041878</v>
      </c>
      <c r="I10" s="194">
        <v>34605.521421041885</v>
      </c>
      <c r="J10"/>
      <c r="K10"/>
      <c r="L10"/>
      <c r="M10"/>
      <c r="N10"/>
      <c r="O10"/>
    </row>
    <row r="11" spans="1:15" ht="14.55" customHeight="1">
      <c r="A11" t="s">
        <v>333</v>
      </c>
      <c r="B11" s="194"/>
      <c r="C11" s="194"/>
      <c r="D11" s="194">
        <v>87.484013772544586</v>
      </c>
      <c r="E11" s="194">
        <v>249.95432506441321</v>
      </c>
      <c r="F11" s="194">
        <v>504.41233166151835</v>
      </c>
      <c r="G11" s="194">
        <v>567.46387311920819</v>
      </c>
      <c r="H11" s="194">
        <v>504.41233166151835</v>
      </c>
      <c r="I11" s="194">
        <v>378.30924874613873</v>
      </c>
      <c r="J11"/>
      <c r="K11"/>
      <c r="L11"/>
      <c r="M11"/>
      <c r="N11"/>
      <c r="O11"/>
    </row>
    <row r="12" spans="1:15" ht="14.55" customHeight="1">
      <c r="A12" t="s">
        <v>48</v>
      </c>
      <c r="B12" s="194">
        <v>3528.0615300364698</v>
      </c>
      <c r="C12" s="194">
        <v>4919.8055906524805</v>
      </c>
      <c r="D12" s="194">
        <v>5242.1037787536625</v>
      </c>
      <c r="E12" s="194">
        <v>5868.4564114787563</v>
      </c>
      <c r="F12" s="194">
        <v>6089.7951298525149</v>
      </c>
      <c r="G12" s="194">
        <v>6224.0391106709067</v>
      </c>
      <c r="H12" s="194">
        <v>6224.0391106709067</v>
      </c>
      <c r="I12" s="194">
        <v>6224.0391106709067</v>
      </c>
      <c r="J12"/>
      <c r="K12"/>
      <c r="L12"/>
      <c r="M12"/>
      <c r="N12"/>
      <c r="O12"/>
    </row>
    <row r="13" spans="1:15" ht="14.55" customHeight="1">
      <c r="A13" t="s">
        <v>354</v>
      </c>
      <c r="B13" s="194">
        <v>8008.1295038943008</v>
      </c>
      <c r="C13" s="194">
        <v>2122.4286995425077</v>
      </c>
      <c r="D13" s="194">
        <v>609.18654837708164</v>
      </c>
      <c r="E13" s="194">
        <v>417.19608807143175</v>
      </c>
      <c r="F13" s="194">
        <v>238.85043326571429</v>
      </c>
      <c r="G13" s="194"/>
      <c r="H13" s="194"/>
      <c r="I13" s="194"/>
      <c r="J13"/>
      <c r="K13"/>
      <c r="L13"/>
      <c r="M13"/>
      <c r="N13"/>
      <c r="O13"/>
    </row>
    <row r="14" spans="1:15" ht="14.55" customHeight="1">
      <c r="A14" t="s">
        <v>355</v>
      </c>
      <c r="B14" s="194">
        <v>12264.912775797186</v>
      </c>
      <c r="C14" s="194">
        <v>12286.647837287883</v>
      </c>
      <c r="D14" s="194">
        <v>19927.472352010089</v>
      </c>
      <c r="E14" s="194">
        <v>18891.135381442833</v>
      </c>
      <c r="F14" s="194">
        <v>21142.030678802967</v>
      </c>
      <c r="G14" s="194">
        <v>21748.248017250542</v>
      </c>
      <c r="H14" s="194">
        <v>22492.558751499138</v>
      </c>
      <c r="I14" s="194">
        <v>23017.127741845805</v>
      </c>
      <c r="J14"/>
      <c r="K14"/>
      <c r="L14"/>
      <c r="M14"/>
      <c r="N14"/>
      <c r="O14"/>
    </row>
    <row r="15" spans="1:15" ht="14.55" customHeight="1">
      <c r="A15" t="s">
        <v>358</v>
      </c>
      <c r="B15" s="194"/>
      <c r="C15" s="194"/>
      <c r="D15" s="194">
        <v>240.85490590433636</v>
      </c>
      <c r="E15" s="194">
        <v>2136.8183201235129</v>
      </c>
      <c r="F15" s="194">
        <v>3219.3619572774719</v>
      </c>
      <c r="G15" s="194">
        <v>4861.1338645174592</v>
      </c>
      <c r="H15" s="194">
        <v>5925.2690569349343</v>
      </c>
      <c r="I15" s="194">
        <v>7244.6505583808175</v>
      </c>
      <c r="J15"/>
      <c r="K15"/>
      <c r="L15"/>
      <c r="M15"/>
      <c r="N15"/>
      <c r="O15"/>
    </row>
    <row r="16" spans="1:15" ht="14.55" customHeight="1">
      <c r="A16" t="s">
        <v>459</v>
      </c>
      <c r="B16" s="194">
        <v>903.14252389705882</v>
      </c>
      <c r="C16" s="194">
        <v>81.156968750000019</v>
      </c>
      <c r="D16" s="194">
        <v>62.874641060924361</v>
      </c>
      <c r="E16" s="194">
        <v>1906.7287314705879</v>
      </c>
      <c r="F16" s="194">
        <v>3629.1486849264711</v>
      </c>
      <c r="G16" s="194">
        <v>3999.6931764705896</v>
      </c>
      <c r="H16" s="194">
        <v>7518.536701305884</v>
      </c>
      <c r="I16" s="194">
        <v>12133.413455188243</v>
      </c>
      <c r="J16"/>
      <c r="K16"/>
      <c r="L16"/>
      <c r="M16"/>
      <c r="N16"/>
      <c r="O16"/>
    </row>
    <row r="17" spans="1:15" ht="14.55" customHeight="1">
      <c r="A17" t="s">
        <v>132</v>
      </c>
      <c r="B17" s="194">
        <v>92476.231013535871</v>
      </c>
      <c r="C17" s="194">
        <v>94617.985952360119</v>
      </c>
      <c r="D17" s="194">
        <v>124653.47685244578</v>
      </c>
      <c r="E17" s="194">
        <v>132564.94106764402</v>
      </c>
      <c r="F17" s="194">
        <v>147922.68183817758</v>
      </c>
      <c r="G17" s="194">
        <v>160988.72536058442</v>
      </c>
      <c r="H17" s="194">
        <v>175483.04540934687</v>
      </c>
      <c r="I17" s="194">
        <v>190415.96043135502</v>
      </c>
      <c r="J17"/>
      <c r="K17"/>
      <c r="L17"/>
      <c r="M17"/>
      <c r="N17"/>
      <c r="O17"/>
    </row>
    <row r="18" spans="1:15" ht="14.55" customHeight="1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</row>
    <row r="19" spans="1:15" ht="14.55" customHeight="1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</row>
    <row r="20" spans="1:15" ht="14.55" customHeight="1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</row>
    <row r="21" spans="1:15" ht="14.55" customHeight="1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</row>
    <row r="22" spans="1:15" ht="14.55" customHeight="1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</row>
    <row r="23" spans="1:15" ht="14.55" customHeight="1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</row>
    <row r="24" spans="1:15" ht="14.55" customHeight="1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</row>
    <row r="25" spans="1:15" ht="14.55" customHeight="1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</row>
    <row r="26" spans="1:15" ht="14.55" customHeight="1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</row>
    <row r="27" spans="1:15" ht="14.55" customHeight="1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</row>
    <row r="28" spans="1:15" ht="14.55" customHeight="1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</row>
    <row r="29" spans="1:15" ht="14.55" customHeight="1">
      <c r="A29"/>
      <c r="B29"/>
      <c r="C29"/>
      <c r="D29"/>
      <c r="E29"/>
      <c r="F29"/>
      <c r="G29"/>
      <c r="H29"/>
      <c r="I29"/>
      <c r="J29"/>
      <c r="K29"/>
      <c r="L29" s="9"/>
      <c r="M29" s="9"/>
      <c r="N29" s="9"/>
    </row>
    <row r="30" spans="1:15" ht="14.55" customHeight="1">
      <c r="A30"/>
      <c r="B30"/>
      <c r="C30"/>
      <c r="D30"/>
      <c r="E30"/>
      <c r="F30"/>
      <c r="G30"/>
      <c r="H30"/>
      <c r="I30"/>
      <c r="J30"/>
      <c r="K30"/>
      <c r="L30" s="9"/>
      <c r="M30" s="9"/>
      <c r="N30" s="9"/>
    </row>
    <row r="31" spans="1:15" ht="14.55" customHeight="1">
      <c r="A31"/>
      <c r="B31"/>
      <c r="C31"/>
      <c r="D31"/>
      <c r="E31"/>
      <c r="F31"/>
      <c r="G31"/>
      <c r="H31"/>
      <c r="I31"/>
      <c r="J31"/>
      <c r="K31"/>
      <c r="L31"/>
      <c r="M31"/>
      <c r="N31" s="9"/>
    </row>
    <row r="32" spans="1:15" customFormat="1" ht="14.55" customHeight="1"/>
    <row r="33" spans="1:14" customFormat="1" ht="14.55" customHeight="1"/>
    <row r="34" spans="1:14" customFormat="1" ht="14.55" customHeight="1"/>
    <row r="35" spans="1:14" ht="14.55" customHeight="1">
      <c r="A35"/>
      <c r="B35"/>
      <c r="C35"/>
      <c r="D35"/>
      <c r="E35"/>
      <c r="F35"/>
      <c r="G35"/>
      <c r="H35"/>
      <c r="I35"/>
      <c r="J35"/>
      <c r="K35"/>
      <c r="L35" s="9"/>
      <c r="M35" s="9"/>
      <c r="N35" s="9"/>
    </row>
    <row r="36" spans="1:14" ht="14.55" customHeight="1">
      <c r="A36"/>
      <c r="B36"/>
      <c r="C36"/>
      <c r="D36"/>
      <c r="E36"/>
      <c r="F36"/>
      <c r="G36"/>
      <c r="H36"/>
      <c r="I36"/>
      <c r="J36"/>
      <c r="K36"/>
      <c r="L36" s="9"/>
      <c r="M36" s="9"/>
      <c r="N36" s="9"/>
    </row>
    <row r="37" spans="1:14" ht="14.55" customHeight="1">
      <c r="A37"/>
      <c r="B37"/>
      <c r="C37"/>
      <c r="D37"/>
      <c r="E37"/>
      <c r="F37"/>
      <c r="G37"/>
      <c r="H37"/>
      <c r="I37"/>
      <c r="J37"/>
      <c r="K37"/>
      <c r="L37" s="9"/>
      <c r="M37" s="9"/>
      <c r="N37" s="9"/>
    </row>
    <row r="38" spans="1:14" ht="14.55" customHeight="1">
      <c r="A38"/>
      <c r="B38"/>
      <c r="C38"/>
      <c r="D38"/>
      <c r="E38"/>
      <c r="F38"/>
      <c r="G38"/>
      <c r="H38"/>
      <c r="I38"/>
      <c r="J38"/>
      <c r="K38"/>
      <c r="L38" s="9"/>
      <c r="M38" s="9"/>
      <c r="N38" s="9"/>
    </row>
    <row r="39" spans="1:14" ht="14.55" customHeight="1">
      <c r="A39"/>
      <c r="B39"/>
      <c r="C39"/>
      <c r="D39"/>
      <c r="E39"/>
      <c r="F39"/>
      <c r="G39"/>
      <c r="H39"/>
      <c r="I39"/>
      <c r="J39"/>
      <c r="K39"/>
      <c r="L39" s="9"/>
      <c r="M39" s="9"/>
      <c r="N39" s="9"/>
    </row>
    <row r="40" spans="1:14" ht="14.55" customHeight="1">
      <c r="A40"/>
      <c r="B40"/>
      <c r="C40"/>
      <c r="D40"/>
      <c r="E40"/>
      <c r="F40"/>
      <c r="G40"/>
      <c r="H40"/>
      <c r="I40"/>
      <c r="J40"/>
      <c r="K40"/>
      <c r="L40" s="9"/>
      <c r="M40" s="9"/>
      <c r="N40" s="9"/>
    </row>
    <row r="41" spans="1:14" ht="14.55" customHeight="1">
      <c r="A41"/>
      <c r="B41"/>
      <c r="C41"/>
      <c r="D41"/>
      <c r="E41"/>
      <c r="F41"/>
      <c r="G41"/>
      <c r="H41"/>
      <c r="I41"/>
      <c r="J41"/>
      <c r="K41"/>
      <c r="L41" s="9"/>
      <c r="M41" s="9"/>
      <c r="N41" s="9"/>
    </row>
    <row r="42" spans="1:14" ht="14.55" customHeight="1">
      <c r="A42"/>
      <c r="B42"/>
      <c r="C42"/>
      <c r="D42"/>
      <c r="E42"/>
      <c r="F42"/>
      <c r="G42"/>
      <c r="H42"/>
      <c r="I42"/>
      <c r="J42"/>
      <c r="K42"/>
      <c r="L42" s="9"/>
      <c r="M42" s="9"/>
      <c r="N42" s="9"/>
    </row>
    <row r="43" spans="1:14" ht="14.55" customHeight="1">
      <c r="A43"/>
      <c r="B43"/>
      <c r="C43"/>
      <c r="D43"/>
      <c r="E43"/>
      <c r="F43"/>
      <c r="G43"/>
      <c r="H43"/>
      <c r="I43"/>
      <c r="J43"/>
      <c r="K43"/>
      <c r="L43" s="9"/>
      <c r="M43" s="9"/>
      <c r="N43" s="9"/>
    </row>
    <row r="44" spans="1:14" ht="14.55" customHeight="1">
      <c r="A44"/>
      <c r="B44"/>
      <c r="C44"/>
      <c r="D44"/>
      <c r="E44"/>
      <c r="F44"/>
      <c r="G44"/>
      <c r="H44"/>
      <c r="I44"/>
      <c r="J44"/>
      <c r="K44"/>
      <c r="L44" s="9"/>
      <c r="M44" s="9"/>
      <c r="N44" s="9"/>
    </row>
    <row r="45" spans="1:14" ht="14.55" customHeight="1">
      <c r="A45"/>
      <c r="B45"/>
      <c r="C45"/>
      <c r="D45"/>
      <c r="E45"/>
      <c r="F45"/>
      <c r="G45"/>
      <c r="H45"/>
      <c r="I45"/>
      <c r="J45"/>
      <c r="K45"/>
      <c r="L45" s="9"/>
      <c r="M45" s="9"/>
      <c r="N45" s="9"/>
    </row>
    <row r="46" spans="1:14" ht="14.55" customHeight="1">
      <c r="A46"/>
      <c r="B46"/>
      <c r="C46"/>
      <c r="D46"/>
      <c r="E46"/>
      <c r="F46"/>
      <c r="G46"/>
      <c r="H46"/>
      <c r="I46"/>
      <c r="J46"/>
      <c r="K46"/>
      <c r="L46" s="9"/>
      <c r="M46" s="9"/>
      <c r="N46" s="9"/>
    </row>
    <row r="47" spans="1:14" ht="14.55" customHeight="1">
      <c r="A47"/>
      <c r="B47"/>
      <c r="C47"/>
      <c r="D47"/>
      <c r="E47"/>
      <c r="F47"/>
      <c r="G47"/>
      <c r="H47"/>
      <c r="I47"/>
      <c r="J47"/>
      <c r="K47"/>
      <c r="L47" s="9"/>
      <c r="M47" s="9"/>
      <c r="N47" s="9"/>
    </row>
    <row r="48" spans="1:14" ht="14.55" customHeight="1">
      <c r="A48"/>
      <c r="B48"/>
      <c r="C48"/>
      <c r="D48"/>
      <c r="E48"/>
      <c r="F48"/>
      <c r="G48"/>
      <c r="H48"/>
      <c r="I48"/>
      <c r="J48"/>
      <c r="K48"/>
      <c r="L48" s="9"/>
      <c r="M48" s="9"/>
      <c r="N48" s="9"/>
    </row>
    <row r="49" spans="1:14" ht="14.55" customHeight="1">
      <c r="A49"/>
      <c r="B49"/>
      <c r="C49"/>
      <c r="D49"/>
      <c r="E49"/>
      <c r="F49"/>
      <c r="G49"/>
      <c r="H49"/>
      <c r="I49"/>
      <c r="J49"/>
      <c r="K49"/>
      <c r="L49" s="9"/>
      <c r="M49" s="9"/>
      <c r="N49" s="9"/>
    </row>
    <row r="50" spans="1:14" ht="14.55" customHeight="1">
      <c r="A50"/>
      <c r="B50"/>
      <c r="C50"/>
      <c r="D50"/>
      <c r="E50"/>
      <c r="F50"/>
      <c r="G50"/>
      <c r="H50"/>
      <c r="I50"/>
      <c r="J50"/>
      <c r="K50"/>
      <c r="L50" s="9"/>
      <c r="M50" s="9"/>
      <c r="N50" s="9"/>
    </row>
    <row r="51" spans="1:14" ht="14.55" customHeight="1">
      <c r="A51"/>
      <c r="B51"/>
      <c r="C51"/>
      <c r="D51"/>
      <c r="E51"/>
      <c r="F51"/>
      <c r="G51"/>
      <c r="H51"/>
      <c r="I51"/>
      <c r="J51"/>
      <c r="K51"/>
      <c r="L51" s="9"/>
      <c r="M51" s="9"/>
      <c r="N51" s="9"/>
    </row>
    <row r="52" spans="1:14" ht="14.55" customHeight="1">
      <c r="A52"/>
      <c r="B52"/>
      <c r="C52"/>
      <c r="D52"/>
      <c r="E52"/>
      <c r="F52"/>
      <c r="G52"/>
      <c r="H52"/>
      <c r="I52"/>
      <c r="J52"/>
      <c r="K52"/>
      <c r="L52" s="9"/>
      <c r="M52" s="9"/>
      <c r="N52" s="9"/>
    </row>
    <row r="53" spans="1:14" ht="14.55" customHeight="1">
      <c r="A53"/>
      <c r="B53"/>
      <c r="C53"/>
      <c r="D53"/>
      <c r="E53"/>
      <c r="F53"/>
      <c r="G53"/>
      <c r="H53"/>
      <c r="I53"/>
      <c r="J53"/>
      <c r="K53"/>
      <c r="L53" s="9"/>
      <c r="M53" s="9"/>
      <c r="N53" s="9"/>
    </row>
    <row r="54" spans="1:14" ht="14.55" customHeight="1">
      <c r="A54"/>
      <c r="B54"/>
      <c r="C54"/>
      <c r="D54"/>
      <c r="E54"/>
      <c r="F54"/>
      <c r="G54"/>
      <c r="H54"/>
      <c r="I54"/>
      <c r="J54"/>
      <c r="K54"/>
      <c r="L54" s="9"/>
      <c r="M54" s="9"/>
      <c r="N54" s="9"/>
    </row>
    <row r="55" spans="1:14" ht="14.55" customHeight="1">
      <c r="A55"/>
      <c r="B55"/>
      <c r="C55"/>
      <c r="D55"/>
      <c r="E55"/>
      <c r="F55"/>
      <c r="G55"/>
      <c r="H55"/>
      <c r="I55"/>
      <c r="J55"/>
      <c r="K55"/>
      <c r="L55" s="9"/>
      <c r="M55" s="9"/>
      <c r="N55" s="9"/>
    </row>
    <row r="56" spans="1:14" ht="14.55" customHeight="1">
      <c r="A56"/>
      <c r="B56"/>
      <c r="C56"/>
      <c r="D56"/>
      <c r="E56"/>
      <c r="F56"/>
      <c r="G56"/>
      <c r="H56"/>
      <c r="I56"/>
      <c r="J56"/>
      <c r="K56"/>
      <c r="L56" s="9"/>
      <c r="M56" s="9"/>
      <c r="N56" s="9"/>
    </row>
    <row r="57" spans="1:14" ht="14.55" customHeight="1">
      <c r="A57"/>
      <c r="B57"/>
      <c r="C57"/>
      <c r="D57"/>
      <c r="E57"/>
      <c r="F57"/>
      <c r="G57"/>
      <c r="H57"/>
      <c r="I57"/>
      <c r="J57"/>
      <c r="K57"/>
      <c r="L57" s="9"/>
      <c r="M57" s="9"/>
      <c r="N57" s="9"/>
    </row>
    <row r="58" spans="1:14" ht="14.55" customHeight="1">
      <c r="A58"/>
      <c r="B58"/>
      <c r="C58"/>
      <c r="D58"/>
      <c r="E58"/>
      <c r="F58"/>
      <c r="G58"/>
      <c r="H58"/>
      <c r="I58"/>
      <c r="J58"/>
      <c r="K58"/>
      <c r="L58" s="9"/>
      <c r="M58" s="9"/>
      <c r="N58" s="9"/>
    </row>
    <row r="59" spans="1:14" ht="14.55" customHeight="1">
      <c r="A59"/>
      <c r="B59"/>
      <c r="C59"/>
      <c r="D59"/>
      <c r="E59"/>
      <c r="F59"/>
      <c r="G59"/>
      <c r="H59"/>
      <c r="I59"/>
      <c r="J59"/>
      <c r="K59"/>
      <c r="L59" s="9"/>
      <c r="M59" s="9"/>
      <c r="N59" s="9"/>
    </row>
    <row r="60" spans="1:14" ht="14.55" customHeight="1">
      <c r="A60"/>
      <c r="B60"/>
      <c r="C60"/>
      <c r="D60"/>
      <c r="E60"/>
      <c r="F60"/>
      <c r="G60"/>
      <c r="H60"/>
      <c r="I60"/>
      <c r="J60"/>
      <c r="K60"/>
      <c r="L60" s="9"/>
      <c r="M60" s="9"/>
      <c r="N60" s="9"/>
    </row>
    <row r="61" spans="1:14" ht="14.55" customHeight="1">
      <c r="A61"/>
      <c r="B61"/>
      <c r="C61"/>
      <c r="D61"/>
      <c r="E61"/>
      <c r="F61"/>
      <c r="G61"/>
      <c r="H61"/>
      <c r="I61"/>
      <c r="J61"/>
      <c r="K61"/>
      <c r="L61" s="9"/>
      <c r="M61" s="9"/>
      <c r="N61" s="9"/>
    </row>
    <row r="62" spans="1:14" ht="14.55" customHeight="1">
      <c r="A62"/>
      <c r="B62"/>
      <c r="C62"/>
      <c r="D62"/>
      <c r="E62"/>
      <c r="F62"/>
      <c r="G62"/>
      <c r="H62"/>
      <c r="I62"/>
      <c r="J62"/>
      <c r="K62"/>
      <c r="L62" s="9"/>
      <c r="M62" s="9"/>
      <c r="N62" s="9"/>
    </row>
    <row r="63" spans="1:14" ht="14.55" customHeight="1">
      <c r="A63"/>
      <c r="B63"/>
      <c r="C63"/>
      <c r="D63"/>
      <c r="E63"/>
      <c r="F63"/>
      <c r="G63"/>
      <c r="H63"/>
      <c r="I63"/>
      <c r="J63"/>
      <c r="K63"/>
      <c r="L63" s="9"/>
      <c r="M63" s="9"/>
      <c r="N63" s="9"/>
    </row>
    <row r="64" spans="1:14" ht="14.55" customHeight="1">
      <c r="A64"/>
      <c r="B64"/>
      <c r="C64"/>
      <c r="D64"/>
      <c r="E64"/>
      <c r="F64"/>
      <c r="G64"/>
      <c r="H64"/>
      <c r="I64"/>
      <c r="J64"/>
      <c r="K64"/>
      <c r="L64" s="9"/>
      <c r="M64" s="9"/>
      <c r="N64" s="9"/>
    </row>
    <row r="65" spans="1:14" ht="14.55" customHeight="1">
      <c r="A65"/>
      <c r="B65"/>
      <c r="C65"/>
      <c r="D65"/>
      <c r="E65"/>
      <c r="F65"/>
      <c r="G65"/>
      <c r="H65"/>
      <c r="I65"/>
      <c r="J65"/>
      <c r="K65"/>
      <c r="L65" s="9"/>
      <c r="M65" s="9"/>
      <c r="N65" s="9"/>
    </row>
    <row r="66" spans="1:14" ht="14.55" customHeight="1">
      <c r="A66"/>
      <c r="B66"/>
      <c r="C66"/>
      <c r="D66"/>
      <c r="E66"/>
      <c r="F66"/>
      <c r="G66"/>
      <c r="H66"/>
      <c r="I66"/>
      <c r="J66"/>
      <c r="K66"/>
      <c r="L66" s="9"/>
      <c r="M66" s="9"/>
      <c r="N66" s="9"/>
    </row>
    <row r="67" spans="1:14" ht="14.55" customHeight="1">
      <c r="A67"/>
      <c r="B67"/>
      <c r="C67"/>
      <c r="D67"/>
      <c r="E67"/>
      <c r="F67"/>
      <c r="G67"/>
      <c r="H67"/>
      <c r="I67"/>
      <c r="J67"/>
      <c r="K67"/>
      <c r="L67" s="9"/>
      <c r="M67" s="9"/>
      <c r="N67" s="9"/>
    </row>
    <row r="68" spans="1:14" ht="14.55" customHeight="1">
      <c r="A68"/>
      <c r="B68"/>
      <c r="C68"/>
      <c r="D68"/>
      <c r="E68"/>
      <c r="F68"/>
      <c r="G68"/>
      <c r="H68"/>
      <c r="I68"/>
      <c r="J68"/>
      <c r="K68"/>
      <c r="L68" s="9"/>
      <c r="M68" s="9"/>
      <c r="N68" s="9"/>
    </row>
    <row r="69" spans="1:14" ht="14.55" customHeight="1">
      <c r="A69"/>
      <c r="B69"/>
      <c r="C69"/>
      <c r="D69"/>
      <c r="E69"/>
      <c r="F69"/>
      <c r="G69"/>
      <c r="H69"/>
      <c r="I69"/>
      <c r="J69"/>
      <c r="K69"/>
      <c r="L69" s="9"/>
      <c r="M69" s="9"/>
      <c r="N69" s="9"/>
    </row>
    <row r="70" spans="1:14" ht="14.55" customHeight="1">
      <c r="A70"/>
      <c r="B70"/>
      <c r="C70"/>
      <c r="D70"/>
      <c r="E70"/>
      <c r="F70"/>
      <c r="G70"/>
      <c r="H70"/>
      <c r="I70"/>
      <c r="J70"/>
      <c r="K70"/>
      <c r="L70" s="9"/>
      <c r="M70" s="9"/>
      <c r="N70" s="9"/>
    </row>
    <row r="71" spans="1:14" ht="14.55" customHeight="1">
      <c r="A71"/>
      <c r="B71"/>
      <c r="C71"/>
      <c r="D71"/>
      <c r="E71"/>
      <c r="F71"/>
      <c r="G71"/>
      <c r="H71"/>
      <c r="I71"/>
      <c r="J71"/>
      <c r="K71"/>
      <c r="L71" s="9"/>
      <c r="M71" s="9"/>
      <c r="N71" s="9"/>
    </row>
    <row r="72" spans="1:14" ht="14.55" customHeight="1">
      <c r="A72"/>
      <c r="B72"/>
      <c r="C72"/>
      <c r="D72"/>
      <c r="E72"/>
      <c r="F72"/>
      <c r="G72"/>
      <c r="H72"/>
      <c r="I72"/>
      <c r="J72"/>
      <c r="K72"/>
      <c r="L72" s="9"/>
      <c r="M72" s="9"/>
      <c r="N72" s="9"/>
    </row>
    <row r="73" spans="1:14" ht="14.55" customHeight="1">
      <c r="A73"/>
      <c r="B73"/>
      <c r="C73"/>
      <c r="D73"/>
      <c r="E73"/>
      <c r="F73"/>
      <c r="G73"/>
      <c r="H73"/>
      <c r="I73"/>
      <c r="J73"/>
      <c r="K73"/>
      <c r="L73" s="9"/>
      <c r="M73" s="9"/>
      <c r="N73" s="9"/>
    </row>
    <row r="74" spans="1:14" ht="14.55" customHeight="1">
      <c r="A74"/>
      <c r="B74"/>
      <c r="C74"/>
      <c r="D74"/>
      <c r="E74"/>
      <c r="F74"/>
      <c r="G74"/>
      <c r="H74"/>
      <c r="I74"/>
      <c r="J74"/>
      <c r="K74"/>
      <c r="L74" s="9"/>
      <c r="M74" s="9"/>
      <c r="N74" s="9"/>
    </row>
    <row r="75" spans="1:14" ht="14.55" customHeight="1">
      <c r="A75"/>
      <c r="B75"/>
      <c r="C75"/>
      <c r="D75"/>
      <c r="E75"/>
      <c r="F75"/>
      <c r="G75"/>
      <c r="H75"/>
      <c r="I75"/>
      <c r="J75"/>
      <c r="K75"/>
      <c r="L75" s="9"/>
      <c r="M75" s="9"/>
      <c r="N75" s="9"/>
    </row>
    <row r="76" spans="1:14" ht="14.55" customHeight="1">
      <c r="A76"/>
      <c r="B76"/>
      <c r="C76"/>
      <c r="D76"/>
      <c r="E76"/>
      <c r="F76"/>
      <c r="G76"/>
      <c r="H76"/>
      <c r="I76"/>
      <c r="J76"/>
      <c r="K76"/>
      <c r="L76" s="9"/>
      <c r="M76" s="9"/>
      <c r="N76" s="9"/>
    </row>
    <row r="77" spans="1:14" ht="14.55" customHeight="1">
      <c r="A77"/>
      <c r="B77"/>
      <c r="C77"/>
      <c r="D77"/>
      <c r="E77"/>
      <c r="F77"/>
      <c r="G77"/>
      <c r="H77"/>
      <c r="I77"/>
      <c r="J77"/>
      <c r="K77"/>
      <c r="L77" s="9"/>
      <c r="M77" s="9"/>
      <c r="N77" s="9"/>
    </row>
    <row r="78" spans="1:14" ht="14.55" customHeight="1">
      <c r="A78"/>
      <c r="B78"/>
      <c r="C78"/>
      <c r="D78"/>
      <c r="E78"/>
      <c r="F78"/>
      <c r="G78"/>
      <c r="H78"/>
      <c r="I78"/>
      <c r="J78"/>
      <c r="K78"/>
      <c r="L78" s="9"/>
      <c r="M78" s="9"/>
      <c r="N78" s="9"/>
    </row>
    <row r="79" spans="1:14" ht="14.55" customHeight="1">
      <c r="A79"/>
      <c r="B79"/>
      <c r="C79"/>
      <c r="D79"/>
      <c r="E79"/>
      <c r="F79"/>
      <c r="G79"/>
      <c r="H79"/>
      <c r="I79"/>
      <c r="J79"/>
      <c r="K79"/>
      <c r="L79" s="9"/>
      <c r="M79" s="9"/>
      <c r="N79" s="9"/>
    </row>
    <row r="80" spans="1:14" ht="14.55" customHeight="1">
      <c r="A80"/>
      <c r="B80"/>
      <c r="C80"/>
      <c r="D80"/>
      <c r="E80"/>
      <c r="F80"/>
      <c r="G80"/>
      <c r="H80"/>
      <c r="I80"/>
      <c r="J80"/>
      <c r="K80"/>
      <c r="L80" s="9"/>
      <c r="M80" s="9"/>
      <c r="N80" s="9"/>
    </row>
    <row r="81" spans="1:14" ht="14.55" customHeight="1">
      <c r="A81"/>
      <c r="B81"/>
      <c r="C81"/>
      <c r="D81"/>
      <c r="E81"/>
      <c r="F81"/>
      <c r="G81"/>
      <c r="H81"/>
      <c r="I81"/>
      <c r="J81"/>
      <c r="K81"/>
      <c r="L81" s="9"/>
      <c r="M81" s="9"/>
      <c r="N81" s="9"/>
    </row>
    <row r="82" spans="1:14" ht="14.55" customHeight="1">
      <c r="A82"/>
      <c r="B82"/>
      <c r="C82"/>
      <c r="D82"/>
      <c r="E82"/>
      <c r="F82"/>
      <c r="G82"/>
      <c r="H82"/>
      <c r="I82"/>
      <c r="J82"/>
      <c r="K82"/>
      <c r="L82" s="9"/>
      <c r="M82" s="9"/>
      <c r="N82" s="9"/>
    </row>
    <row r="83" spans="1:14" ht="14.55" customHeight="1">
      <c r="A83"/>
      <c r="B83"/>
      <c r="C83"/>
      <c r="D83"/>
      <c r="E83"/>
      <c r="F83"/>
      <c r="G83"/>
      <c r="H83"/>
      <c r="I83"/>
      <c r="J83"/>
      <c r="K83"/>
      <c r="L83" s="9"/>
      <c r="M83" s="9"/>
      <c r="N83" s="9"/>
    </row>
    <row r="84" spans="1:14" ht="14.55" customHeight="1">
      <c r="A84"/>
      <c r="B84"/>
      <c r="C84"/>
      <c r="D84"/>
      <c r="E84"/>
      <c r="F84"/>
      <c r="G84"/>
      <c r="H84"/>
      <c r="I84"/>
      <c r="J84"/>
      <c r="K84"/>
      <c r="L84" s="9"/>
      <c r="M84" s="9"/>
      <c r="N84" s="9"/>
    </row>
    <row r="85" spans="1:14" ht="14.55" customHeight="1">
      <c r="A85"/>
      <c r="B85"/>
      <c r="C85"/>
      <c r="D85"/>
      <c r="E85"/>
      <c r="F85"/>
      <c r="G85"/>
      <c r="H85"/>
      <c r="I85"/>
      <c r="J85"/>
      <c r="K85"/>
      <c r="L85" s="9"/>
      <c r="M85" s="9"/>
      <c r="N85" s="9"/>
    </row>
    <row r="86" spans="1:14" ht="14.55" customHeight="1">
      <c r="A86"/>
      <c r="B86"/>
      <c r="C86"/>
      <c r="D86"/>
      <c r="E86"/>
      <c r="F86"/>
      <c r="G86"/>
      <c r="H86"/>
      <c r="I86"/>
      <c r="J86"/>
      <c r="K86"/>
      <c r="L86" s="9"/>
      <c r="M86" s="9"/>
      <c r="N86" s="9"/>
    </row>
    <row r="87" spans="1:14" ht="14.55" customHeight="1">
      <c r="A87"/>
      <c r="B87"/>
      <c r="C87"/>
      <c r="D87"/>
      <c r="E87"/>
      <c r="F87"/>
      <c r="G87"/>
      <c r="H87"/>
      <c r="I87"/>
      <c r="J87"/>
      <c r="K87"/>
      <c r="L87" s="9"/>
      <c r="M87" s="9"/>
      <c r="N87" s="9"/>
    </row>
    <row r="88" spans="1:14" ht="14.55" customHeight="1">
      <c r="A88"/>
      <c r="B88"/>
      <c r="C88"/>
      <c r="D88"/>
      <c r="E88"/>
      <c r="F88"/>
      <c r="G88"/>
      <c r="H88"/>
      <c r="I88"/>
      <c r="J88"/>
      <c r="K88"/>
      <c r="L88" s="9"/>
      <c r="M88" s="9"/>
      <c r="N88" s="9"/>
    </row>
    <row r="89" spans="1:14" ht="14.55" customHeight="1">
      <c r="A89"/>
      <c r="B89"/>
      <c r="C89"/>
      <c r="D89"/>
      <c r="E89"/>
      <c r="F89"/>
      <c r="G89"/>
      <c r="H89"/>
      <c r="I89"/>
      <c r="J89"/>
      <c r="K89"/>
      <c r="L89" s="9"/>
      <c r="M89" s="9"/>
      <c r="N89" s="9"/>
    </row>
    <row r="90" spans="1:14" ht="14.55" customHeight="1">
      <c r="A90"/>
      <c r="B90"/>
      <c r="C90"/>
      <c r="D90"/>
      <c r="E90"/>
      <c r="F90"/>
      <c r="G90"/>
      <c r="H90"/>
      <c r="I90"/>
      <c r="J90"/>
      <c r="K90"/>
      <c r="L90" s="9"/>
      <c r="M90" s="9"/>
      <c r="N90" s="9"/>
    </row>
    <row r="91" spans="1:14" ht="14.55" customHeight="1">
      <c r="A91"/>
      <c r="B91"/>
      <c r="C91"/>
      <c r="D91"/>
      <c r="E91"/>
      <c r="F91"/>
      <c r="G91"/>
      <c r="H91"/>
      <c r="I91"/>
      <c r="J91"/>
      <c r="K91"/>
      <c r="L91" s="9"/>
      <c r="M91" s="9"/>
      <c r="N91" s="9"/>
    </row>
    <row r="92" spans="1:14" ht="14.55" customHeight="1">
      <c r="A92"/>
      <c r="B92"/>
      <c r="C92"/>
      <c r="D92"/>
      <c r="E92"/>
      <c r="F92"/>
      <c r="G92"/>
      <c r="H92"/>
      <c r="I92"/>
      <c r="J92"/>
      <c r="K92"/>
      <c r="L92" s="9"/>
      <c r="M92" s="9"/>
      <c r="N92" s="9"/>
    </row>
    <row r="93" spans="1:14" ht="14.55" customHeight="1">
      <c r="A93"/>
      <c r="B93"/>
      <c r="C93"/>
      <c r="D93"/>
      <c r="E93"/>
      <c r="F93"/>
      <c r="G93"/>
      <c r="H93"/>
      <c r="I93"/>
      <c r="J93"/>
      <c r="K93"/>
      <c r="L93" s="9"/>
      <c r="M93" s="9"/>
      <c r="N93" s="9"/>
    </row>
    <row r="94" spans="1:14" ht="14.55" customHeight="1">
      <c r="A94"/>
      <c r="B94"/>
      <c r="C94"/>
      <c r="D94"/>
      <c r="E94"/>
      <c r="F94"/>
      <c r="G94"/>
      <c r="H94"/>
      <c r="I94"/>
      <c r="J94"/>
      <c r="K94"/>
      <c r="L94" s="9"/>
      <c r="M94" s="9"/>
      <c r="N94" s="9"/>
    </row>
    <row r="95" spans="1:14" ht="14.55" customHeight="1">
      <c r="A95"/>
      <c r="B95"/>
      <c r="C95"/>
      <c r="D95"/>
      <c r="E95"/>
      <c r="F95"/>
      <c r="G95"/>
      <c r="H95"/>
      <c r="I95"/>
      <c r="J95"/>
      <c r="K95"/>
      <c r="L95" s="9"/>
      <c r="M95" s="9"/>
      <c r="N95" s="9"/>
    </row>
    <row r="96" spans="1:14" ht="14.55" customHeight="1">
      <c r="A96"/>
      <c r="B96"/>
      <c r="C96"/>
      <c r="D96"/>
      <c r="E96"/>
      <c r="F96"/>
      <c r="G96"/>
      <c r="H96"/>
      <c r="I96"/>
      <c r="J96"/>
      <c r="K96"/>
      <c r="L96" s="9"/>
      <c r="M96" s="9"/>
      <c r="N96" s="9"/>
    </row>
    <row r="97" spans="1:14" ht="14.55" customHeight="1">
      <c r="A97"/>
      <c r="B97"/>
      <c r="C97"/>
      <c r="D97"/>
      <c r="E97"/>
      <c r="F97"/>
      <c r="G97"/>
      <c r="H97"/>
      <c r="I97"/>
      <c r="J97"/>
      <c r="K97"/>
      <c r="L97" s="9"/>
      <c r="M97" s="9"/>
      <c r="N97" s="9"/>
    </row>
    <row r="98" spans="1:14" ht="14.55" customHeight="1">
      <c r="A98"/>
      <c r="B98"/>
      <c r="C98"/>
      <c r="D98"/>
      <c r="E98"/>
      <c r="F98"/>
      <c r="G98"/>
      <c r="H98"/>
      <c r="I98"/>
      <c r="J98"/>
      <c r="K98"/>
      <c r="L98" s="9"/>
      <c r="M98" s="9"/>
      <c r="N98" s="9"/>
    </row>
    <row r="99" spans="1:14" ht="14.55" customHeight="1">
      <c r="A99"/>
      <c r="B99"/>
      <c r="C99"/>
      <c r="D99"/>
      <c r="E99"/>
      <c r="F99"/>
      <c r="G99"/>
      <c r="H99"/>
      <c r="I99"/>
      <c r="J99"/>
      <c r="K99"/>
      <c r="L99" s="9"/>
      <c r="M99" s="9"/>
      <c r="N99" s="9"/>
    </row>
    <row r="100" spans="1:14" ht="14.55" customHeight="1">
      <c r="A100"/>
      <c r="B100"/>
      <c r="C100"/>
      <c r="D100"/>
      <c r="E100"/>
      <c r="F100"/>
      <c r="G100"/>
      <c r="H100"/>
      <c r="I100"/>
      <c r="J100"/>
      <c r="K100"/>
      <c r="L100" s="9"/>
      <c r="M100" s="9"/>
      <c r="N100" s="9"/>
    </row>
    <row r="101" spans="1:14" ht="14.55" customHeight="1">
      <c r="A101"/>
      <c r="B101"/>
      <c r="C101"/>
      <c r="D101"/>
      <c r="E101"/>
      <c r="F101"/>
      <c r="G101"/>
      <c r="H101"/>
      <c r="I101"/>
      <c r="J101"/>
      <c r="K101"/>
      <c r="L101" s="9"/>
      <c r="M101" s="9"/>
      <c r="N101" s="9"/>
    </row>
    <row r="102" spans="1:14" ht="14.55" customHeight="1">
      <c r="A102"/>
      <c r="B102"/>
      <c r="C102"/>
      <c r="D102"/>
      <c r="E102"/>
      <c r="F102"/>
      <c r="G102"/>
      <c r="H102"/>
      <c r="I102"/>
      <c r="J102"/>
      <c r="K102"/>
      <c r="L102" s="9"/>
      <c r="M102" s="9"/>
      <c r="N102" s="9"/>
    </row>
    <row r="103" spans="1:14" ht="14.55" customHeight="1">
      <c r="A103"/>
      <c r="B103"/>
      <c r="C103"/>
      <c r="D103"/>
      <c r="E103"/>
      <c r="F103"/>
      <c r="G103"/>
      <c r="H103"/>
      <c r="I103"/>
      <c r="J103"/>
      <c r="K103"/>
      <c r="L103" s="9"/>
      <c r="M103" s="9"/>
      <c r="N103" s="9"/>
    </row>
    <row r="104" spans="1:14" ht="14.55" customHeight="1">
      <c r="A104"/>
      <c r="B104"/>
      <c r="C104"/>
      <c r="D104"/>
      <c r="E104"/>
      <c r="F104"/>
      <c r="G104"/>
      <c r="H104"/>
      <c r="I104"/>
      <c r="J104"/>
      <c r="K104"/>
      <c r="L104" s="9"/>
      <c r="M104" s="9"/>
      <c r="N104" s="9"/>
    </row>
    <row r="105" spans="1:14" ht="14.55" customHeight="1">
      <c r="A105"/>
      <c r="B105"/>
      <c r="C105"/>
      <c r="D105"/>
      <c r="E105"/>
      <c r="F105"/>
      <c r="G105"/>
      <c r="H105"/>
      <c r="I105"/>
      <c r="J105"/>
      <c r="K105"/>
      <c r="L105" s="9"/>
      <c r="M105" s="9"/>
      <c r="N105" s="9"/>
    </row>
    <row r="106" spans="1:14" ht="14.55" customHeight="1">
      <c r="A106"/>
      <c r="B106"/>
      <c r="C106"/>
      <c r="D106"/>
      <c r="E106"/>
      <c r="F106"/>
      <c r="G106"/>
      <c r="H106"/>
      <c r="I106"/>
      <c r="J106"/>
      <c r="K106"/>
      <c r="L106" s="9"/>
      <c r="M106" s="9"/>
      <c r="N106" s="9"/>
    </row>
    <row r="107" spans="1:14" ht="14.55" customHeight="1">
      <c r="A107"/>
      <c r="B107"/>
      <c r="C107"/>
      <c r="D107"/>
      <c r="E107"/>
      <c r="F107"/>
      <c r="G107"/>
      <c r="H107"/>
      <c r="I107"/>
      <c r="J107"/>
      <c r="K107"/>
      <c r="L107" s="9"/>
      <c r="M107" s="9"/>
      <c r="N107" s="9"/>
    </row>
    <row r="108" spans="1:14" ht="14.55" customHeight="1">
      <c r="A108"/>
      <c r="B108"/>
      <c r="C108"/>
      <c r="D108"/>
      <c r="E108"/>
      <c r="F108"/>
      <c r="G108"/>
      <c r="H108"/>
      <c r="I108"/>
      <c r="J108"/>
      <c r="K108"/>
      <c r="L108" s="9"/>
      <c r="M108" s="9"/>
      <c r="N108" s="9"/>
    </row>
    <row r="109" spans="1:14" ht="14.55" customHeight="1">
      <c r="A109"/>
      <c r="B109"/>
      <c r="C109"/>
      <c r="D109"/>
      <c r="E109"/>
      <c r="F109"/>
      <c r="G109"/>
      <c r="H109"/>
      <c r="I109"/>
      <c r="J109"/>
      <c r="K109"/>
      <c r="L109" s="9"/>
      <c r="M109" s="9"/>
      <c r="N109" s="9"/>
    </row>
    <row r="110" spans="1:14" ht="14.55" customHeight="1">
      <c r="A110"/>
      <c r="B110"/>
      <c r="C110"/>
      <c r="D110"/>
      <c r="E110"/>
      <c r="F110"/>
      <c r="G110"/>
      <c r="H110"/>
      <c r="I110"/>
      <c r="J110"/>
      <c r="K110"/>
      <c r="L110" s="9"/>
      <c r="M110" s="9"/>
      <c r="N110" s="9"/>
    </row>
    <row r="111" spans="1:14" ht="14.55" customHeight="1">
      <c r="A111"/>
      <c r="B111"/>
      <c r="C111"/>
      <c r="D111"/>
      <c r="E111"/>
      <c r="F111"/>
      <c r="G111"/>
      <c r="H111"/>
      <c r="I111"/>
      <c r="J111"/>
      <c r="K111"/>
      <c r="L111" s="9"/>
      <c r="M111" s="9"/>
      <c r="N111" s="9"/>
    </row>
    <row r="112" spans="1:14" ht="14.55" customHeight="1">
      <c r="A112"/>
      <c r="B112"/>
      <c r="C112"/>
      <c r="D112"/>
      <c r="E112"/>
      <c r="F112"/>
      <c r="G112"/>
      <c r="H112"/>
      <c r="I112"/>
      <c r="J112"/>
      <c r="K112"/>
      <c r="L112" s="9"/>
      <c r="M112" s="9"/>
      <c r="N112" s="9"/>
    </row>
    <row r="113" spans="1:14" ht="14.55" customHeight="1">
      <c r="A113"/>
      <c r="B113"/>
      <c r="C113"/>
      <c r="D113"/>
      <c r="E113"/>
      <c r="F113"/>
      <c r="G113"/>
      <c r="H113"/>
      <c r="I113"/>
      <c r="J113"/>
      <c r="K113"/>
      <c r="L113" s="9"/>
      <c r="M113" s="9"/>
      <c r="N113" s="9"/>
    </row>
    <row r="114" spans="1:14" ht="14.55" customHeight="1">
      <c r="A114"/>
      <c r="B114"/>
      <c r="C114"/>
      <c r="D114"/>
      <c r="E114"/>
      <c r="F114"/>
      <c r="G114"/>
      <c r="H114"/>
      <c r="I114"/>
      <c r="J114"/>
      <c r="K114"/>
      <c r="L114" s="9"/>
      <c r="M114" s="9"/>
      <c r="N114" s="9"/>
    </row>
    <row r="115" spans="1:14" ht="14.55" customHeight="1">
      <c r="A115"/>
      <c r="B115"/>
      <c r="C115"/>
      <c r="D115"/>
      <c r="E115"/>
      <c r="F115"/>
      <c r="G115"/>
      <c r="H115"/>
      <c r="I115"/>
      <c r="J115"/>
      <c r="K115"/>
      <c r="L115" s="9"/>
      <c r="M115" s="9"/>
      <c r="N115" s="9"/>
    </row>
    <row r="116" spans="1:14" ht="14.55" customHeight="1">
      <c r="A116"/>
      <c r="B116"/>
      <c r="C116"/>
      <c r="D116"/>
      <c r="E116"/>
      <c r="F116"/>
      <c r="G116"/>
      <c r="H116"/>
      <c r="I116"/>
      <c r="J116"/>
      <c r="K116"/>
      <c r="L116" s="9"/>
      <c r="M116" s="9"/>
      <c r="N116" s="9"/>
    </row>
    <row r="117" spans="1:14" ht="14.55" customHeight="1">
      <c r="A117"/>
      <c r="B117"/>
      <c r="C117"/>
      <c r="D117"/>
      <c r="E117"/>
      <c r="F117"/>
      <c r="G117"/>
      <c r="H117"/>
      <c r="I117"/>
      <c r="J117"/>
      <c r="K117"/>
      <c r="L117" s="9"/>
      <c r="M117" s="9"/>
      <c r="N117" s="9"/>
    </row>
    <row r="118" spans="1:14" ht="14.55" customHeight="1">
      <c r="A118"/>
      <c r="B118"/>
      <c r="C118"/>
      <c r="D118"/>
      <c r="E118"/>
      <c r="F118"/>
      <c r="G118"/>
      <c r="H118"/>
      <c r="I118"/>
      <c r="J118"/>
      <c r="K118"/>
      <c r="L118" s="9"/>
      <c r="M118" s="9"/>
      <c r="N118" s="9"/>
    </row>
    <row r="119" spans="1:14" ht="14.55" customHeight="1">
      <c r="A119"/>
      <c r="B119"/>
      <c r="C119"/>
      <c r="D119"/>
      <c r="E119"/>
      <c r="F119"/>
      <c r="G119"/>
      <c r="H119"/>
      <c r="I119"/>
      <c r="J119"/>
      <c r="K119"/>
      <c r="L119" s="9"/>
      <c r="M119" s="9"/>
      <c r="N119" s="9"/>
    </row>
    <row r="120" spans="1:14" ht="14.55" customHeight="1">
      <c r="A120"/>
      <c r="B120"/>
      <c r="C120"/>
      <c r="D120"/>
      <c r="E120"/>
      <c r="F120"/>
      <c r="G120"/>
      <c r="H120"/>
      <c r="I120"/>
      <c r="J120"/>
      <c r="K120"/>
      <c r="L120" s="9"/>
      <c r="M120" s="9"/>
      <c r="N120" s="9"/>
    </row>
    <row r="121" spans="1:14" ht="14.55" customHeight="1">
      <c r="A121"/>
      <c r="B121"/>
      <c r="C121"/>
      <c r="D121"/>
      <c r="E121"/>
      <c r="F121"/>
      <c r="G121"/>
      <c r="H121"/>
      <c r="I121"/>
      <c r="J121"/>
      <c r="K121"/>
      <c r="L121" s="9"/>
      <c r="M121" s="9"/>
      <c r="N121" s="9"/>
    </row>
    <row r="122" spans="1:14" ht="14.55" customHeight="1">
      <c r="A122"/>
      <c r="B122"/>
      <c r="C122"/>
      <c r="D122"/>
      <c r="E122"/>
      <c r="F122"/>
      <c r="G122"/>
      <c r="H122"/>
      <c r="I122"/>
      <c r="J122"/>
      <c r="K122"/>
      <c r="L122" s="9"/>
      <c r="M122" s="9"/>
      <c r="N122" s="9"/>
    </row>
    <row r="123" spans="1:14" ht="14.55" customHeight="1">
      <c r="A123"/>
      <c r="B123"/>
      <c r="C123"/>
      <c r="D123"/>
      <c r="E123"/>
      <c r="F123"/>
      <c r="G123"/>
      <c r="H123"/>
      <c r="I123"/>
      <c r="J123"/>
      <c r="K123"/>
      <c r="L123" s="9"/>
      <c r="M123" s="9"/>
      <c r="N123" s="9"/>
    </row>
    <row r="124" spans="1:14" ht="14.55" customHeight="1">
      <c r="A124"/>
      <c r="B124"/>
      <c r="C124"/>
      <c r="D124"/>
      <c r="E124"/>
      <c r="F124"/>
      <c r="G124"/>
      <c r="H124"/>
      <c r="I124"/>
      <c r="J124"/>
      <c r="K124"/>
      <c r="L124" s="9"/>
      <c r="M124" s="9"/>
      <c r="N124" s="9"/>
    </row>
    <row r="125" spans="1:14" ht="14.55" customHeight="1">
      <c r="A125"/>
      <c r="B125"/>
      <c r="C125"/>
      <c r="D125"/>
      <c r="E125"/>
      <c r="F125"/>
      <c r="G125"/>
      <c r="H125"/>
      <c r="I125"/>
      <c r="J125"/>
      <c r="K125"/>
      <c r="L125" s="9"/>
      <c r="M125" s="9"/>
      <c r="N125" s="9"/>
    </row>
    <row r="126" spans="1:14" ht="14.55" customHeight="1">
      <c r="A126"/>
      <c r="B126"/>
      <c r="C126"/>
      <c r="D126"/>
      <c r="E126"/>
      <c r="F126"/>
      <c r="G126"/>
      <c r="H126"/>
      <c r="I126"/>
      <c r="J126"/>
      <c r="K126"/>
      <c r="L126" s="9"/>
      <c r="M126" s="9"/>
      <c r="N126" s="9"/>
    </row>
    <row r="127" spans="1:14" ht="14.55" customHeight="1">
      <c r="A127"/>
      <c r="B127"/>
      <c r="C127"/>
      <c r="D127"/>
      <c r="E127"/>
      <c r="F127"/>
      <c r="G127"/>
      <c r="H127"/>
      <c r="I127"/>
      <c r="J127"/>
      <c r="K127"/>
      <c r="L127" s="9"/>
      <c r="M127" s="9"/>
      <c r="N127" s="9"/>
    </row>
    <row r="128" spans="1:14" ht="14.55" customHeight="1">
      <c r="A128"/>
      <c r="B128"/>
      <c r="C128"/>
      <c r="D128"/>
      <c r="E128"/>
      <c r="F128"/>
      <c r="G128"/>
      <c r="H128"/>
      <c r="I128"/>
      <c r="J128"/>
      <c r="K128"/>
      <c r="L128" s="9"/>
      <c r="M128" s="9"/>
      <c r="N128" s="9"/>
    </row>
    <row r="129" spans="1:14" ht="14.55" customHeight="1">
      <c r="A129"/>
      <c r="B129"/>
      <c r="C129"/>
      <c r="D129"/>
      <c r="E129"/>
      <c r="F129"/>
      <c r="G129"/>
      <c r="H129"/>
      <c r="I129"/>
      <c r="J129"/>
      <c r="K129"/>
      <c r="L129" s="9"/>
      <c r="M129" s="9"/>
      <c r="N129" s="9"/>
    </row>
    <row r="130" spans="1:14" ht="14.55" customHeight="1">
      <c r="A130"/>
      <c r="B130"/>
      <c r="C130"/>
      <c r="D130"/>
      <c r="E130"/>
      <c r="F130"/>
      <c r="G130"/>
      <c r="H130"/>
      <c r="I130"/>
      <c r="J130"/>
      <c r="K130"/>
      <c r="L130" s="9"/>
      <c r="M130" s="9"/>
      <c r="N130" s="9"/>
    </row>
    <row r="131" spans="1:14" ht="14.55" customHeight="1">
      <c r="A131"/>
      <c r="B131"/>
      <c r="C131"/>
      <c r="D131"/>
      <c r="E131"/>
      <c r="F131"/>
      <c r="G131"/>
      <c r="H131"/>
      <c r="I131"/>
      <c r="J131"/>
      <c r="K131"/>
      <c r="L131" s="9"/>
      <c r="M131" s="9"/>
      <c r="N131" s="9"/>
    </row>
    <row r="132" spans="1:14" ht="14.55" customHeight="1">
      <c r="A132"/>
      <c r="B132"/>
      <c r="C132"/>
      <c r="D132"/>
      <c r="E132"/>
      <c r="F132"/>
      <c r="G132"/>
      <c r="H132"/>
      <c r="I132"/>
      <c r="J132"/>
      <c r="K132"/>
      <c r="L132" s="9"/>
      <c r="M132" s="9"/>
      <c r="N132" s="9"/>
    </row>
    <row r="133" spans="1:14" ht="14.55" customHeight="1">
      <c r="A133"/>
      <c r="B133"/>
      <c r="C133"/>
      <c r="D133"/>
      <c r="E133"/>
      <c r="F133"/>
      <c r="G133"/>
      <c r="H133"/>
      <c r="I133"/>
      <c r="J133"/>
      <c r="K133"/>
      <c r="L133" s="9"/>
      <c r="M133" s="9"/>
      <c r="N133" s="9"/>
    </row>
    <row r="134" spans="1:14" ht="14.55" customHeight="1">
      <c r="A134"/>
      <c r="B134"/>
      <c r="C134"/>
      <c r="D134"/>
      <c r="E134"/>
      <c r="F134"/>
      <c r="G134"/>
      <c r="H134"/>
      <c r="I134"/>
      <c r="J134"/>
      <c r="K134"/>
      <c r="L134" s="9"/>
      <c r="M134" s="9"/>
      <c r="N134" s="9"/>
    </row>
    <row r="135" spans="1:14" ht="14.55" customHeight="1">
      <c r="A135"/>
      <c r="B135"/>
      <c r="C135"/>
      <c r="D135"/>
      <c r="E135"/>
      <c r="F135"/>
      <c r="G135"/>
      <c r="H135"/>
      <c r="I135"/>
      <c r="J135"/>
      <c r="K135"/>
      <c r="L135" s="9"/>
      <c r="M135" s="9"/>
      <c r="N135" s="9"/>
    </row>
    <row r="136" spans="1:14" ht="14.55" customHeight="1">
      <c r="A136"/>
      <c r="B136"/>
      <c r="C136"/>
      <c r="D136"/>
      <c r="E136"/>
      <c r="F136"/>
      <c r="G136"/>
      <c r="H136"/>
      <c r="I136"/>
      <c r="J136"/>
      <c r="K136"/>
      <c r="L136" s="9"/>
      <c r="M136" s="9"/>
      <c r="N136" s="9"/>
    </row>
    <row r="137" spans="1:14" ht="14.55" customHeight="1">
      <c r="A137"/>
      <c r="B137"/>
      <c r="C137"/>
      <c r="D137"/>
      <c r="E137"/>
      <c r="F137"/>
      <c r="G137"/>
      <c r="H137"/>
      <c r="I137"/>
      <c r="J137"/>
      <c r="K137"/>
      <c r="L137" s="9"/>
      <c r="M137" s="9"/>
      <c r="N137" s="9"/>
    </row>
    <row r="138" spans="1:14" ht="14.55" customHeight="1">
      <c r="A138"/>
      <c r="B138"/>
      <c r="C138"/>
      <c r="D138"/>
      <c r="E138"/>
      <c r="F138"/>
      <c r="G138"/>
      <c r="H138"/>
      <c r="I138"/>
      <c r="J138"/>
      <c r="K138"/>
      <c r="L138" s="9"/>
      <c r="M138" s="9"/>
      <c r="N138" s="9"/>
    </row>
    <row r="139" spans="1:14" ht="14.55" customHeight="1">
      <c r="A139"/>
      <c r="B139"/>
      <c r="C139"/>
      <c r="D139"/>
      <c r="E139"/>
      <c r="F139"/>
      <c r="G139"/>
      <c r="H139"/>
      <c r="I139"/>
      <c r="J139"/>
      <c r="K139"/>
      <c r="L139" s="9"/>
      <c r="M139" s="9"/>
      <c r="N139" s="9"/>
    </row>
    <row r="140" spans="1:14" ht="14.55" customHeight="1">
      <c r="A140"/>
      <c r="B140"/>
      <c r="C140"/>
      <c r="D140"/>
      <c r="E140"/>
      <c r="F140"/>
      <c r="G140"/>
      <c r="H140"/>
      <c r="I140"/>
      <c r="J140"/>
      <c r="K140"/>
      <c r="L140" s="9"/>
      <c r="M140" s="9"/>
      <c r="N140" s="9"/>
    </row>
    <row r="141" spans="1:14" ht="14.55" customHeight="1">
      <c r="A141"/>
      <c r="B141"/>
      <c r="C141"/>
      <c r="D141"/>
      <c r="E141"/>
      <c r="F141"/>
      <c r="G141"/>
      <c r="H141"/>
      <c r="I141"/>
      <c r="J141"/>
      <c r="K141"/>
      <c r="L141" s="9"/>
      <c r="M141" s="9"/>
      <c r="N141" s="9"/>
    </row>
    <row r="142" spans="1:14" ht="14.55" customHeight="1">
      <c r="A142"/>
      <c r="B142"/>
      <c r="C142"/>
      <c r="D142"/>
      <c r="E142"/>
      <c r="F142"/>
      <c r="G142"/>
      <c r="H142"/>
      <c r="I142"/>
      <c r="J142"/>
      <c r="K142"/>
      <c r="L142" s="9"/>
      <c r="M142" s="9"/>
      <c r="N142" s="9"/>
    </row>
    <row r="143" spans="1:14" ht="14.55" customHeight="1">
      <c r="A143"/>
      <c r="B143"/>
      <c r="C143"/>
      <c r="D143"/>
      <c r="E143"/>
      <c r="F143"/>
      <c r="G143"/>
      <c r="H143"/>
      <c r="I143"/>
      <c r="J143"/>
      <c r="K143"/>
      <c r="L143" s="9"/>
      <c r="M143" s="9"/>
      <c r="N143" s="9"/>
    </row>
    <row r="144" spans="1:14" ht="14.55" customHeight="1">
      <c r="A144"/>
      <c r="B144"/>
      <c r="C144"/>
      <c r="D144"/>
      <c r="E144"/>
      <c r="F144"/>
      <c r="G144"/>
      <c r="H144"/>
      <c r="I144"/>
      <c r="J144"/>
      <c r="K144"/>
      <c r="L144" s="9"/>
      <c r="M144" s="9"/>
      <c r="N144" s="9"/>
    </row>
    <row r="145" spans="1:14" ht="14.55" customHeight="1">
      <c r="A145"/>
      <c r="B145"/>
      <c r="C145"/>
      <c r="D145"/>
      <c r="E145"/>
      <c r="F145"/>
      <c r="G145"/>
      <c r="H145"/>
      <c r="I145"/>
      <c r="J145"/>
      <c r="K145"/>
      <c r="L145" s="9"/>
      <c r="M145" s="9"/>
      <c r="N145" s="9"/>
    </row>
    <row r="146" spans="1:14" ht="14.55" customHeight="1">
      <c r="A146"/>
      <c r="B146"/>
      <c r="C146"/>
      <c r="D146"/>
      <c r="E146"/>
      <c r="F146"/>
      <c r="G146"/>
      <c r="H146"/>
      <c r="I146"/>
      <c r="J146"/>
      <c r="K146"/>
      <c r="L146" s="9"/>
      <c r="M146" s="9"/>
      <c r="N146" s="9"/>
    </row>
    <row r="147" spans="1:14" ht="14.55" customHeight="1">
      <c r="A147"/>
      <c r="B147"/>
      <c r="C147"/>
      <c r="D147"/>
      <c r="E147"/>
      <c r="F147"/>
      <c r="G147"/>
      <c r="H147"/>
      <c r="I147"/>
      <c r="J147"/>
      <c r="K147"/>
      <c r="L147" s="9"/>
      <c r="M147" s="9"/>
      <c r="N147" s="9"/>
    </row>
    <row r="148" spans="1:14" ht="14.55" customHeight="1">
      <c r="A148"/>
      <c r="B148"/>
      <c r="C148"/>
      <c r="D148"/>
      <c r="E148"/>
      <c r="F148"/>
      <c r="G148"/>
      <c r="H148"/>
      <c r="I148"/>
      <c r="J148"/>
      <c r="K148"/>
      <c r="L148" s="9"/>
      <c r="M148" s="9"/>
      <c r="N148" s="9"/>
    </row>
    <row r="149" spans="1:14" ht="14.55" customHeight="1">
      <c r="A149"/>
      <c r="B149"/>
      <c r="C149"/>
      <c r="D149"/>
      <c r="E149"/>
      <c r="F149"/>
      <c r="G149"/>
      <c r="H149"/>
      <c r="I149"/>
      <c r="J149"/>
      <c r="K149"/>
      <c r="L149" s="9"/>
      <c r="M149" s="9"/>
      <c r="N149" s="9"/>
    </row>
    <row r="150" spans="1:14" ht="14.55" customHeight="1">
      <c r="A150"/>
      <c r="B150"/>
      <c r="C150"/>
      <c r="D150"/>
      <c r="E150"/>
      <c r="F150"/>
      <c r="G150"/>
      <c r="H150"/>
      <c r="I150"/>
      <c r="J150"/>
      <c r="K150"/>
      <c r="L150" s="9"/>
      <c r="M150" s="9"/>
      <c r="N150" s="9"/>
    </row>
    <row r="151" spans="1:14" ht="14.55" customHeight="1">
      <c r="A151"/>
      <c r="B151"/>
      <c r="C151"/>
      <c r="D151"/>
      <c r="E151"/>
      <c r="F151"/>
      <c r="G151"/>
      <c r="H151"/>
      <c r="I151"/>
      <c r="J151"/>
      <c r="K151"/>
      <c r="L151" s="9"/>
      <c r="M151" s="9"/>
      <c r="N151" s="9"/>
    </row>
    <row r="152" spans="1:14" ht="14.55" customHeight="1">
      <c r="A152"/>
      <c r="B152"/>
      <c r="C152"/>
      <c r="D152"/>
      <c r="E152"/>
      <c r="F152"/>
      <c r="G152"/>
      <c r="H152"/>
      <c r="I152"/>
      <c r="J152"/>
      <c r="K152"/>
      <c r="L152" s="9"/>
      <c r="M152" s="9"/>
      <c r="N152" s="9"/>
    </row>
    <row r="153" spans="1:14" ht="14.55" customHeight="1">
      <c r="A153"/>
      <c r="B153"/>
      <c r="C153"/>
      <c r="D153"/>
      <c r="E153"/>
      <c r="F153"/>
      <c r="G153"/>
      <c r="H153"/>
      <c r="I153"/>
      <c r="J153"/>
      <c r="K153"/>
      <c r="L153" s="9"/>
      <c r="M153" s="9"/>
      <c r="N153" s="9"/>
    </row>
    <row r="154" spans="1:14" ht="14.55" customHeight="1">
      <c r="A154"/>
      <c r="B154"/>
      <c r="C154"/>
      <c r="D154"/>
      <c r="E154"/>
      <c r="F154"/>
      <c r="G154"/>
      <c r="H154"/>
      <c r="I154"/>
      <c r="J154"/>
      <c r="K154"/>
      <c r="L154" s="9"/>
      <c r="M154" s="9"/>
      <c r="N154" s="9"/>
    </row>
    <row r="155" spans="1:14" ht="14.55" customHeight="1">
      <c r="A155"/>
      <c r="B155"/>
      <c r="C155"/>
      <c r="D155"/>
      <c r="E155"/>
      <c r="F155"/>
      <c r="G155"/>
      <c r="H155"/>
      <c r="I155"/>
      <c r="J155"/>
      <c r="K155"/>
      <c r="L155" s="9"/>
      <c r="M155" s="9"/>
      <c r="N155" s="9"/>
    </row>
    <row r="156" spans="1:14" ht="14.55" customHeight="1">
      <c r="A156"/>
      <c r="B156"/>
      <c r="C156"/>
      <c r="D156"/>
      <c r="E156"/>
      <c r="F156"/>
      <c r="G156"/>
      <c r="H156"/>
      <c r="I156"/>
      <c r="J156"/>
      <c r="K156"/>
      <c r="L156" s="9"/>
      <c r="M156" s="9"/>
      <c r="N156" s="9"/>
    </row>
    <row r="157" spans="1:14" ht="14.55" customHeight="1">
      <c r="A157"/>
      <c r="B157"/>
      <c r="C157"/>
      <c r="D157"/>
      <c r="E157"/>
      <c r="F157"/>
      <c r="G157"/>
      <c r="H157"/>
      <c r="I157"/>
      <c r="J157"/>
      <c r="K157"/>
      <c r="L157" s="9"/>
      <c r="M157" s="9"/>
      <c r="N157" s="9"/>
    </row>
    <row r="158" spans="1:14" ht="14.55" customHeight="1">
      <c r="A158"/>
      <c r="B158"/>
      <c r="C158"/>
      <c r="D158"/>
      <c r="E158"/>
      <c r="F158"/>
      <c r="G158"/>
      <c r="H158"/>
      <c r="I158"/>
      <c r="J158"/>
      <c r="K158"/>
      <c r="L158" s="9"/>
      <c r="M158" s="9"/>
      <c r="N158" s="9"/>
    </row>
    <row r="159" spans="1:14" ht="14.55" customHeight="1">
      <c r="A159"/>
      <c r="B159"/>
      <c r="C159"/>
      <c r="D159"/>
      <c r="E159"/>
      <c r="F159"/>
      <c r="G159"/>
      <c r="H159"/>
      <c r="I159"/>
      <c r="J159"/>
      <c r="K159"/>
      <c r="L159" s="9"/>
      <c r="M159" s="9"/>
      <c r="N159" s="9"/>
    </row>
    <row r="160" spans="1:14" ht="14.55" customHeight="1">
      <c r="A160"/>
      <c r="B160"/>
      <c r="C160"/>
      <c r="D160"/>
      <c r="E160"/>
      <c r="F160"/>
      <c r="G160"/>
      <c r="H160"/>
      <c r="I160"/>
      <c r="J160"/>
      <c r="K160"/>
      <c r="L160" s="9"/>
      <c r="M160" s="9"/>
      <c r="N160" s="9"/>
    </row>
    <row r="161" spans="1:14" ht="14.55" customHeight="1">
      <c r="A161"/>
      <c r="B161"/>
      <c r="C161"/>
      <c r="D161"/>
      <c r="E161"/>
      <c r="F161"/>
      <c r="G161"/>
      <c r="H161"/>
      <c r="I161"/>
      <c r="J161"/>
      <c r="K161"/>
      <c r="L161" s="9"/>
      <c r="M161" s="9"/>
      <c r="N161" s="9"/>
    </row>
    <row r="162" spans="1:14" ht="14.55" customHeight="1">
      <c r="A162"/>
      <c r="B162"/>
      <c r="C162"/>
      <c r="D162"/>
      <c r="E162"/>
      <c r="F162"/>
      <c r="G162"/>
      <c r="H162"/>
      <c r="I162"/>
      <c r="J162"/>
      <c r="K162"/>
      <c r="L162" s="9"/>
      <c r="M162" s="9"/>
      <c r="N162" s="9"/>
    </row>
    <row r="163" spans="1:14" ht="14.55" customHeight="1">
      <c r="A163"/>
      <c r="B163"/>
      <c r="C163"/>
      <c r="D163"/>
      <c r="E163"/>
      <c r="F163"/>
      <c r="G163"/>
      <c r="H163"/>
      <c r="I163"/>
      <c r="J163"/>
      <c r="K163"/>
      <c r="L163" s="9"/>
      <c r="M163" s="9"/>
      <c r="N163" s="9"/>
    </row>
    <row r="164" spans="1:14" ht="14.55" customHeight="1">
      <c r="A164"/>
      <c r="B164"/>
      <c r="C164"/>
      <c r="D164"/>
      <c r="E164"/>
      <c r="F164"/>
      <c r="G164"/>
      <c r="H164"/>
      <c r="I164"/>
      <c r="J164"/>
      <c r="K164"/>
      <c r="L164" s="9"/>
      <c r="M164" s="9"/>
      <c r="N164" s="9"/>
    </row>
    <row r="165" spans="1:14" ht="14.55" customHeight="1">
      <c r="A165"/>
      <c r="B165"/>
      <c r="C165"/>
      <c r="D165"/>
      <c r="E165"/>
      <c r="F165"/>
      <c r="G165"/>
      <c r="H165"/>
      <c r="I165"/>
      <c r="J165"/>
      <c r="K165"/>
      <c r="L165" s="9"/>
      <c r="M165" s="9"/>
      <c r="N165" s="9"/>
    </row>
    <row r="166" spans="1:14" ht="14.55" customHeight="1">
      <c r="A166"/>
      <c r="B166"/>
      <c r="C166"/>
      <c r="D166"/>
      <c r="E166"/>
      <c r="F166"/>
      <c r="G166"/>
      <c r="H166"/>
      <c r="I166"/>
      <c r="J166"/>
      <c r="K166"/>
      <c r="L166" s="9"/>
      <c r="M166" s="9"/>
      <c r="N166" s="9"/>
    </row>
    <row r="167" spans="1:14" ht="14.55" customHeight="1">
      <c r="A167"/>
      <c r="B167"/>
      <c r="C167"/>
      <c r="D167"/>
      <c r="E167"/>
      <c r="F167"/>
      <c r="G167"/>
      <c r="H167"/>
      <c r="I167"/>
      <c r="J167"/>
      <c r="K167"/>
      <c r="L167" s="9"/>
      <c r="M167" s="9"/>
      <c r="N167" s="9"/>
    </row>
    <row r="168" spans="1:14" ht="14.55" customHeight="1">
      <c r="A168"/>
      <c r="B168"/>
      <c r="C168"/>
      <c r="D168"/>
      <c r="E168"/>
      <c r="F168"/>
      <c r="G168"/>
      <c r="H168"/>
      <c r="I168"/>
      <c r="J168"/>
      <c r="K168"/>
      <c r="L168" s="9"/>
      <c r="M168" s="9"/>
      <c r="N168" s="9"/>
    </row>
    <row r="169" spans="1:14" ht="14.55" customHeight="1">
      <c r="A169"/>
      <c r="B169"/>
      <c r="C169"/>
      <c r="D169"/>
      <c r="E169"/>
      <c r="F169"/>
      <c r="G169"/>
      <c r="H169"/>
      <c r="I169"/>
      <c r="J169"/>
      <c r="K169"/>
      <c r="L169" s="9"/>
      <c r="M169" s="9"/>
      <c r="N169" s="9"/>
    </row>
    <row r="170" spans="1:14" ht="14.55" customHeight="1">
      <c r="A170"/>
      <c r="B170"/>
      <c r="C170"/>
      <c r="D170"/>
      <c r="E170"/>
      <c r="F170"/>
      <c r="G170"/>
      <c r="H170"/>
      <c r="I170"/>
      <c r="J170"/>
      <c r="K170"/>
      <c r="L170" s="9"/>
      <c r="M170" s="9"/>
      <c r="N170" s="9"/>
    </row>
    <row r="171" spans="1:14" ht="14.55" customHeight="1">
      <c r="A171"/>
      <c r="B171"/>
      <c r="C171"/>
      <c r="D171"/>
      <c r="E171"/>
      <c r="F171"/>
      <c r="G171"/>
      <c r="H171"/>
      <c r="I171"/>
      <c r="J171"/>
      <c r="K171"/>
      <c r="L171" s="9"/>
      <c r="M171" s="9"/>
      <c r="N171" s="9"/>
    </row>
    <row r="172" spans="1:14" ht="14.55" customHeight="1">
      <c r="A172"/>
      <c r="B172"/>
      <c r="C172"/>
      <c r="D172"/>
      <c r="E172"/>
      <c r="F172"/>
      <c r="G172"/>
      <c r="H172"/>
      <c r="I172"/>
      <c r="J172"/>
      <c r="K172"/>
      <c r="L172" s="9"/>
      <c r="M172" s="9"/>
      <c r="N172" s="9"/>
    </row>
    <row r="173" spans="1:14" ht="14.55" customHeight="1">
      <c r="A173"/>
      <c r="B173"/>
      <c r="C173"/>
      <c r="D173"/>
      <c r="E173"/>
      <c r="F173"/>
      <c r="G173"/>
      <c r="H173"/>
      <c r="I173"/>
      <c r="J173"/>
      <c r="K173"/>
      <c r="L173" s="9"/>
      <c r="M173" s="9"/>
      <c r="N173" s="9"/>
    </row>
    <row r="174" spans="1:14" ht="14.55" customHeight="1">
      <c r="A174"/>
      <c r="B174"/>
      <c r="C174"/>
      <c r="D174"/>
      <c r="E174"/>
      <c r="F174"/>
      <c r="G174"/>
      <c r="H174"/>
      <c r="I174"/>
      <c r="J174"/>
      <c r="K174"/>
      <c r="L174" s="9"/>
      <c r="M174" s="9"/>
      <c r="N174" s="9"/>
    </row>
    <row r="175" spans="1:14" ht="14.55" customHeight="1">
      <c r="A175"/>
      <c r="B175"/>
      <c r="C175"/>
      <c r="D175"/>
      <c r="E175"/>
      <c r="F175"/>
      <c r="G175"/>
      <c r="H175"/>
      <c r="I175"/>
      <c r="J175"/>
      <c r="K175"/>
      <c r="L175" s="9"/>
      <c r="M175" s="9"/>
      <c r="N175" s="9"/>
    </row>
    <row r="176" spans="1:14" ht="14.55" customHeight="1">
      <c r="A176"/>
      <c r="B176"/>
      <c r="C176"/>
      <c r="D176"/>
      <c r="E176"/>
      <c r="F176"/>
      <c r="G176"/>
      <c r="H176"/>
      <c r="I176"/>
      <c r="J176"/>
      <c r="K176"/>
      <c r="L176" s="9"/>
      <c r="M176" s="9"/>
      <c r="N176" s="9"/>
    </row>
    <row r="177" spans="1:14" ht="14.55" customHeight="1">
      <c r="A177"/>
      <c r="B177"/>
      <c r="C177"/>
      <c r="D177"/>
      <c r="E177"/>
      <c r="F177"/>
      <c r="G177"/>
      <c r="H177"/>
      <c r="I177"/>
      <c r="J177"/>
      <c r="K177"/>
      <c r="L177" s="9"/>
      <c r="M177" s="9"/>
      <c r="N177" s="9"/>
    </row>
    <row r="178" spans="1:14" ht="14.55" customHeight="1">
      <c r="A178"/>
      <c r="B178"/>
      <c r="C178"/>
      <c r="D178"/>
      <c r="E178"/>
      <c r="F178"/>
      <c r="G178"/>
      <c r="H178"/>
      <c r="I178"/>
      <c r="J178"/>
      <c r="K178"/>
      <c r="L178" s="9"/>
      <c r="M178" s="9"/>
      <c r="N178" s="9"/>
    </row>
    <row r="179" spans="1:14" ht="14.55" customHeight="1">
      <c r="A179"/>
      <c r="B179"/>
      <c r="C179"/>
      <c r="D179"/>
      <c r="E179"/>
      <c r="F179"/>
      <c r="G179"/>
      <c r="H179"/>
      <c r="I179"/>
      <c r="J179"/>
      <c r="K179"/>
      <c r="L179" s="9"/>
      <c r="M179" s="9"/>
      <c r="N179" s="9"/>
    </row>
    <row r="180" spans="1:14" ht="14.55" customHeight="1">
      <c r="A180"/>
      <c r="B180"/>
      <c r="C180"/>
      <c r="D180"/>
      <c r="E180"/>
      <c r="F180"/>
      <c r="G180"/>
      <c r="H180"/>
      <c r="I180"/>
      <c r="J180"/>
      <c r="K180"/>
      <c r="L180" s="9"/>
      <c r="M180" s="9"/>
      <c r="N180" s="9"/>
    </row>
    <row r="181" spans="1:14" ht="14.55" customHeight="1">
      <c r="A181"/>
      <c r="B181"/>
      <c r="C181"/>
      <c r="D181"/>
      <c r="E181"/>
      <c r="F181"/>
      <c r="G181"/>
      <c r="H181"/>
      <c r="I181"/>
      <c r="J181"/>
      <c r="K181"/>
      <c r="L181" s="9"/>
      <c r="M181" s="9"/>
      <c r="N181" s="9"/>
    </row>
    <row r="182" spans="1:14" ht="14.55" customHeight="1">
      <c r="A182"/>
      <c r="B182"/>
      <c r="C182"/>
      <c r="D182"/>
      <c r="E182"/>
      <c r="F182"/>
      <c r="G182"/>
      <c r="H182"/>
      <c r="I182"/>
      <c r="J182"/>
      <c r="K182"/>
      <c r="L182" s="9"/>
      <c r="M182" s="9"/>
      <c r="N182" s="9"/>
    </row>
    <row r="183" spans="1:14" ht="14.55" customHeight="1">
      <c r="A183"/>
      <c r="B183"/>
      <c r="C183"/>
      <c r="D183"/>
      <c r="E183"/>
      <c r="F183"/>
      <c r="G183"/>
      <c r="H183"/>
      <c r="I183"/>
      <c r="J183"/>
      <c r="K183"/>
      <c r="L183" s="9"/>
      <c r="M183" s="9"/>
      <c r="N183" s="9"/>
    </row>
    <row r="184" spans="1:14" ht="14.55" customHeight="1">
      <c r="A184"/>
      <c r="B184"/>
      <c r="C184"/>
      <c r="D184"/>
      <c r="E184"/>
      <c r="F184"/>
      <c r="G184"/>
      <c r="H184"/>
      <c r="I184"/>
      <c r="J184"/>
      <c r="K184"/>
      <c r="L184" s="9"/>
      <c r="M184" s="9"/>
      <c r="N184" s="9"/>
    </row>
    <row r="185" spans="1:14" ht="14.55" customHeight="1">
      <c r="A185"/>
      <c r="B185"/>
      <c r="C185"/>
      <c r="D185"/>
      <c r="E185"/>
      <c r="F185"/>
      <c r="G185"/>
      <c r="H185"/>
      <c r="I185"/>
      <c r="J185"/>
      <c r="K185"/>
      <c r="L185" s="9"/>
      <c r="M185" s="9"/>
      <c r="N185" s="9"/>
    </row>
    <row r="186" spans="1:14" ht="14.55" customHeight="1">
      <c r="A186"/>
      <c r="B186"/>
      <c r="C186"/>
      <c r="D186"/>
      <c r="E186"/>
      <c r="F186"/>
      <c r="G186"/>
      <c r="H186"/>
      <c r="I186"/>
      <c r="J186"/>
      <c r="K186"/>
      <c r="L186" s="9"/>
      <c r="M186" s="9"/>
      <c r="N186" s="9"/>
    </row>
    <row r="187" spans="1:14" ht="14.55" customHeight="1">
      <c r="A187"/>
      <c r="B187"/>
      <c r="C187"/>
      <c r="D187"/>
      <c r="E187"/>
      <c r="F187"/>
      <c r="G187"/>
      <c r="H187"/>
      <c r="I187"/>
      <c r="J187"/>
      <c r="K187"/>
      <c r="L187" s="9"/>
      <c r="M187" s="9"/>
      <c r="N187" s="9"/>
    </row>
    <row r="188" spans="1:14" ht="14.55" customHeight="1">
      <c r="A188"/>
      <c r="B188"/>
      <c r="C188"/>
      <c r="D188"/>
      <c r="E188"/>
      <c r="F188"/>
      <c r="G188"/>
      <c r="H188"/>
      <c r="I188"/>
      <c r="J188"/>
      <c r="K188"/>
      <c r="L188" s="9"/>
      <c r="M188" s="9"/>
      <c r="N188" s="9"/>
    </row>
    <row r="189" spans="1:14" ht="14.55" customHeight="1">
      <c r="A189"/>
      <c r="B189"/>
      <c r="C189"/>
      <c r="D189"/>
      <c r="E189"/>
      <c r="F189"/>
      <c r="G189"/>
      <c r="H189"/>
      <c r="I189"/>
      <c r="J189"/>
      <c r="K189"/>
      <c r="L189" s="9"/>
      <c r="M189" s="9"/>
      <c r="N189" s="9"/>
    </row>
    <row r="190" spans="1:14" ht="14.55" customHeight="1">
      <c r="A190"/>
      <c r="B190"/>
      <c r="C190"/>
      <c r="D190"/>
      <c r="E190"/>
      <c r="F190"/>
      <c r="G190"/>
      <c r="H190"/>
      <c r="I190"/>
      <c r="J190"/>
      <c r="K190"/>
      <c r="L190" s="9"/>
      <c r="M190" s="9"/>
      <c r="N190" s="9"/>
    </row>
    <row r="191" spans="1:14" ht="14.55" customHeight="1">
      <c r="A191"/>
      <c r="B191"/>
      <c r="C191"/>
      <c r="D191"/>
      <c r="E191"/>
      <c r="F191"/>
      <c r="G191"/>
      <c r="H191"/>
      <c r="I191"/>
      <c r="J191"/>
      <c r="K191"/>
      <c r="L191" s="9"/>
      <c r="M191" s="9"/>
      <c r="N191" s="9"/>
    </row>
    <row r="192" spans="1:14" ht="14.55" customHeight="1">
      <c r="A192"/>
      <c r="B192"/>
      <c r="C192"/>
      <c r="D192"/>
      <c r="E192"/>
      <c r="F192"/>
      <c r="G192"/>
      <c r="H192"/>
      <c r="I192"/>
      <c r="J192"/>
      <c r="K192"/>
      <c r="L192" s="9"/>
      <c r="M192" s="9"/>
      <c r="N192" s="9"/>
    </row>
    <row r="193" spans="1:14" ht="14.55" customHeight="1">
      <c r="A193"/>
      <c r="B193"/>
      <c r="C193"/>
      <c r="D193"/>
      <c r="E193"/>
      <c r="F193"/>
      <c r="G193"/>
      <c r="H193"/>
      <c r="I193"/>
      <c r="J193"/>
      <c r="K193"/>
      <c r="L193" s="9"/>
      <c r="M193" s="9"/>
      <c r="N193" s="9"/>
    </row>
    <row r="194" spans="1:14" ht="14.55" customHeight="1">
      <c r="A194"/>
      <c r="B194"/>
      <c r="C194"/>
      <c r="D194"/>
      <c r="E194"/>
      <c r="F194"/>
      <c r="G194"/>
      <c r="H194"/>
      <c r="I194"/>
      <c r="J194"/>
      <c r="K194"/>
      <c r="L194" s="9"/>
      <c r="M194" s="9"/>
      <c r="N194" s="9"/>
    </row>
    <row r="195" spans="1:14" ht="14.55" customHeight="1">
      <c r="A195"/>
      <c r="B195"/>
      <c r="C195"/>
      <c r="D195"/>
      <c r="E195"/>
      <c r="F195"/>
      <c r="G195"/>
      <c r="H195"/>
      <c r="I195"/>
      <c r="J195"/>
      <c r="K195"/>
      <c r="L195" s="9"/>
      <c r="M195" s="9"/>
      <c r="N195" s="9"/>
    </row>
    <row r="196" spans="1:14" ht="14.55" customHeight="1">
      <c r="A196"/>
      <c r="B196"/>
      <c r="C196"/>
      <c r="D196"/>
      <c r="E196"/>
      <c r="F196"/>
      <c r="G196"/>
      <c r="H196"/>
      <c r="I196"/>
      <c r="J196"/>
      <c r="K196"/>
      <c r="L196" s="9"/>
      <c r="M196" s="9"/>
      <c r="N196" s="9"/>
    </row>
    <row r="197" spans="1:14" ht="14.55" customHeight="1">
      <c r="A197"/>
      <c r="B197"/>
      <c r="C197"/>
      <c r="D197"/>
      <c r="E197"/>
      <c r="F197"/>
      <c r="G197"/>
      <c r="H197"/>
      <c r="I197"/>
      <c r="J197"/>
      <c r="K197"/>
      <c r="L197" s="9"/>
      <c r="M197" s="9"/>
      <c r="N197" s="9"/>
    </row>
    <row r="198" spans="1:14" ht="14.55" customHeight="1">
      <c r="A198"/>
      <c r="B198"/>
      <c r="C198"/>
      <c r="D198"/>
      <c r="E198"/>
      <c r="F198"/>
      <c r="G198"/>
      <c r="H198"/>
      <c r="I198"/>
      <c r="J198"/>
      <c r="K198"/>
      <c r="L198" s="9"/>
      <c r="M198" s="9"/>
      <c r="N198" s="9"/>
    </row>
    <row r="199" spans="1:14" ht="14.55" customHeight="1">
      <c r="A199"/>
      <c r="B199"/>
      <c r="C199"/>
      <c r="D199"/>
      <c r="E199"/>
      <c r="F199"/>
      <c r="G199"/>
      <c r="H199"/>
      <c r="I199"/>
      <c r="J199"/>
      <c r="K199"/>
      <c r="L199" s="9"/>
      <c r="M199" s="9"/>
      <c r="N199" s="9"/>
    </row>
    <row r="200" spans="1:14" ht="14.55" customHeight="1">
      <c r="A200"/>
      <c r="B200"/>
      <c r="C200"/>
      <c r="D200"/>
      <c r="E200"/>
      <c r="F200"/>
      <c r="G200"/>
      <c r="H200"/>
      <c r="I200"/>
      <c r="J200"/>
      <c r="K200"/>
      <c r="L200" s="9"/>
      <c r="M200" s="9"/>
      <c r="N200" s="9"/>
    </row>
    <row r="201" spans="1:14" ht="14.55" customHeight="1">
      <c r="A201"/>
      <c r="B201"/>
      <c r="C201"/>
      <c r="D201"/>
      <c r="E201"/>
      <c r="F201"/>
      <c r="G201"/>
      <c r="H201"/>
      <c r="I201"/>
      <c r="J201"/>
      <c r="K201"/>
      <c r="L201" s="9"/>
      <c r="M201" s="9"/>
      <c r="N201" s="9"/>
    </row>
    <row r="202" spans="1:14" ht="14.55" customHeight="1">
      <c r="A202"/>
      <c r="B202"/>
      <c r="C202"/>
      <c r="D202"/>
      <c r="E202"/>
      <c r="F202"/>
      <c r="G202"/>
      <c r="H202"/>
      <c r="I202"/>
      <c r="J202"/>
      <c r="K202"/>
      <c r="L202" s="9"/>
      <c r="M202" s="9"/>
      <c r="N202" s="9"/>
    </row>
    <row r="203" spans="1:14" ht="14.55" customHeight="1">
      <c r="A203"/>
      <c r="B203"/>
      <c r="C203"/>
      <c r="D203"/>
      <c r="E203"/>
      <c r="F203"/>
      <c r="G203"/>
      <c r="H203"/>
      <c r="I203"/>
      <c r="J203"/>
      <c r="K203"/>
      <c r="L203" s="9"/>
      <c r="M203" s="9"/>
      <c r="N203" s="9"/>
    </row>
    <row r="204" spans="1:14" ht="14.55" customHeight="1">
      <c r="A204"/>
      <c r="B204"/>
      <c r="C204"/>
      <c r="D204"/>
      <c r="E204"/>
      <c r="F204"/>
      <c r="G204"/>
      <c r="H204"/>
      <c r="I204"/>
      <c r="J204"/>
      <c r="K204"/>
      <c r="L204" s="9"/>
      <c r="M204" s="9"/>
      <c r="N204" s="9"/>
    </row>
    <row r="205" spans="1:14" ht="14.55" customHeight="1">
      <c r="A205"/>
      <c r="B205"/>
      <c r="C205"/>
      <c r="D205"/>
      <c r="E205"/>
      <c r="F205"/>
      <c r="G205"/>
      <c r="H205"/>
      <c r="I205"/>
      <c r="J205"/>
      <c r="K205"/>
      <c r="L205" s="9"/>
      <c r="M205" s="9"/>
      <c r="N205" s="9"/>
    </row>
    <row r="206" spans="1:14" ht="14.55" customHeight="1">
      <c r="A206"/>
      <c r="B206"/>
      <c r="C206"/>
      <c r="D206"/>
      <c r="E206"/>
      <c r="F206"/>
      <c r="G206"/>
      <c r="H206"/>
      <c r="I206"/>
      <c r="J206"/>
      <c r="K206"/>
      <c r="L206" s="9"/>
      <c r="M206" s="9"/>
      <c r="N206" s="9"/>
    </row>
    <row r="207" spans="1:14" ht="14.55" customHeight="1">
      <c r="A207"/>
      <c r="B207"/>
      <c r="C207"/>
      <c r="D207"/>
      <c r="E207"/>
      <c r="F207"/>
      <c r="G207"/>
      <c r="H207"/>
      <c r="I207"/>
      <c r="J207"/>
      <c r="K207"/>
      <c r="L207" s="9"/>
      <c r="M207" s="9"/>
      <c r="N207" s="9"/>
    </row>
    <row r="208" spans="1:14" ht="14.55" customHeight="1">
      <c r="A208"/>
      <c r="B208"/>
      <c r="C208"/>
      <c r="D208"/>
      <c r="E208"/>
      <c r="F208"/>
      <c r="G208"/>
      <c r="H208"/>
      <c r="I208"/>
      <c r="J208"/>
      <c r="K208"/>
      <c r="L208" s="9"/>
      <c r="M208" s="9"/>
      <c r="N208" s="9"/>
    </row>
    <row r="209" spans="1:14" ht="14.55" customHeight="1">
      <c r="A209"/>
      <c r="B209"/>
      <c r="C209"/>
      <c r="D209"/>
      <c r="E209"/>
      <c r="F209"/>
      <c r="G209"/>
      <c r="H209"/>
      <c r="I209"/>
      <c r="J209"/>
      <c r="K209"/>
      <c r="L209" s="9"/>
      <c r="M209" s="9"/>
      <c r="N209" s="9"/>
    </row>
    <row r="210" spans="1:14" ht="14.55" customHeight="1">
      <c r="A210"/>
      <c r="B210"/>
      <c r="C210"/>
      <c r="D210"/>
      <c r="E210"/>
      <c r="F210"/>
      <c r="G210"/>
      <c r="H210"/>
      <c r="I210"/>
      <c r="J210"/>
      <c r="K210"/>
      <c r="L210" s="9"/>
      <c r="M210" s="9"/>
      <c r="N210" s="9"/>
    </row>
    <row r="211" spans="1:14" ht="14.55" customHeight="1">
      <c r="A211"/>
      <c r="B211"/>
      <c r="C211"/>
      <c r="D211"/>
      <c r="E211"/>
      <c r="F211"/>
      <c r="G211"/>
      <c r="H211"/>
      <c r="I211"/>
      <c r="J211"/>
      <c r="K211"/>
      <c r="L211" s="9"/>
      <c r="M211" s="9"/>
      <c r="N211" s="9"/>
    </row>
    <row r="212" spans="1:14" ht="14.55" customHeight="1">
      <c r="A212"/>
      <c r="B212"/>
      <c r="C212"/>
      <c r="D212"/>
      <c r="E212"/>
      <c r="F212"/>
      <c r="G212"/>
      <c r="H212"/>
      <c r="I212"/>
      <c r="J212"/>
      <c r="K212"/>
      <c r="L212" s="9"/>
      <c r="M212" s="9"/>
      <c r="N212" s="9"/>
    </row>
    <row r="213" spans="1:14" ht="14.55" customHeight="1">
      <c r="A213"/>
      <c r="B213"/>
      <c r="C213"/>
      <c r="D213"/>
      <c r="E213"/>
      <c r="F213"/>
      <c r="G213"/>
      <c r="H213"/>
      <c r="I213"/>
      <c r="J213"/>
      <c r="K213"/>
      <c r="L213" s="9"/>
      <c r="M213" s="9"/>
      <c r="N213" s="9"/>
    </row>
    <row r="214" spans="1:14" ht="14.55" customHeight="1">
      <c r="A214"/>
      <c r="B214"/>
      <c r="C214"/>
      <c r="D214"/>
      <c r="E214"/>
      <c r="F214"/>
      <c r="G214"/>
      <c r="H214"/>
      <c r="I214"/>
      <c r="J214"/>
      <c r="K214"/>
      <c r="L214" s="9"/>
      <c r="M214" s="9"/>
      <c r="N214" s="9"/>
    </row>
    <row r="215" spans="1:14" ht="14.55" customHeight="1">
      <c r="A215"/>
      <c r="B215"/>
      <c r="C215"/>
      <c r="D215"/>
      <c r="E215"/>
      <c r="F215"/>
      <c r="G215"/>
      <c r="H215"/>
      <c r="I215"/>
      <c r="J215"/>
      <c r="K215"/>
      <c r="L215" s="9"/>
      <c r="M215" s="9"/>
      <c r="N215" s="9"/>
    </row>
    <row r="216" spans="1:14" ht="14.55" customHeight="1">
      <c r="A216"/>
      <c r="B216"/>
      <c r="C216"/>
      <c r="D216"/>
      <c r="E216"/>
      <c r="F216"/>
      <c r="G216"/>
      <c r="H216"/>
      <c r="I216"/>
      <c r="J216"/>
      <c r="K216"/>
      <c r="L216" s="9"/>
      <c r="M216" s="9"/>
      <c r="N216" s="9"/>
    </row>
    <row r="217" spans="1:14" ht="14.55" customHeight="1">
      <c r="A217"/>
      <c r="B217"/>
      <c r="C217"/>
      <c r="D217"/>
      <c r="E217"/>
      <c r="F217"/>
      <c r="G217"/>
      <c r="H217"/>
      <c r="I217"/>
      <c r="J217"/>
      <c r="K217"/>
      <c r="L217" s="9"/>
      <c r="M217" s="9"/>
      <c r="N217" s="9"/>
    </row>
    <row r="218" spans="1:14" ht="14.55" customHeight="1">
      <c r="A218"/>
      <c r="B218"/>
      <c r="C218"/>
      <c r="D218"/>
      <c r="E218"/>
      <c r="F218"/>
      <c r="G218"/>
      <c r="H218"/>
      <c r="I218"/>
      <c r="J218"/>
      <c r="K218"/>
      <c r="L218" s="9"/>
      <c r="M218" s="9"/>
      <c r="N218" s="9"/>
    </row>
    <row r="219" spans="1:14" ht="14.55" customHeight="1">
      <c r="A219"/>
      <c r="B219"/>
      <c r="C219"/>
      <c r="D219"/>
      <c r="E219"/>
      <c r="F219"/>
      <c r="G219"/>
      <c r="H219"/>
      <c r="I219"/>
      <c r="J219"/>
      <c r="K219"/>
      <c r="L219" s="9"/>
      <c r="M219" s="9"/>
      <c r="N219" s="9"/>
    </row>
    <row r="220" spans="1:14" ht="14.55" customHeight="1">
      <c r="A220"/>
      <c r="B220"/>
      <c r="C220"/>
      <c r="D220"/>
      <c r="E220"/>
      <c r="F220"/>
      <c r="G220"/>
      <c r="H220"/>
      <c r="I220"/>
      <c r="J220"/>
      <c r="K220"/>
      <c r="L220" s="9"/>
      <c r="M220" s="9"/>
      <c r="N220" s="9"/>
    </row>
    <row r="221" spans="1:14" ht="14.55" customHeight="1">
      <c r="A221"/>
      <c r="B221"/>
      <c r="C221"/>
      <c r="D221"/>
      <c r="E221"/>
      <c r="F221"/>
      <c r="G221"/>
      <c r="H221"/>
      <c r="I221"/>
      <c r="J221"/>
      <c r="K221"/>
      <c r="L221" s="9"/>
      <c r="M221" s="9"/>
      <c r="N221" s="9"/>
    </row>
    <row r="222" spans="1:14" ht="14.55" customHeight="1">
      <c r="A222"/>
      <c r="B222"/>
      <c r="C222"/>
      <c r="D222"/>
      <c r="E222"/>
      <c r="F222"/>
      <c r="G222"/>
      <c r="H222"/>
      <c r="I222"/>
      <c r="J222"/>
      <c r="K222"/>
      <c r="L222" s="9"/>
      <c r="M222" s="9"/>
      <c r="N222" s="9"/>
    </row>
    <row r="223" spans="1:14" ht="14.55" customHeight="1">
      <c r="A223"/>
      <c r="B223"/>
      <c r="C223"/>
      <c r="D223"/>
      <c r="E223"/>
      <c r="F223"/>
      <c r="G223"/>
      <c r="H223"/>
      <c r="I223"/>
      <c r="J223"/>
      <c r="K223"/>
      <c r="L223" s="9"/>
      <c r="M223" s="9"/>
      <c r="N223" s="9"/>
    </row>
    <row r="224" spans="1:14" ht="14.55" customHeight="1">
      <c r="A224"/>
      <c r="B224"/>
      <c r="C224"/>
      <c r="D224"/>
      <c r="E224"/>
      <c r="F224"/>
      <c r="G224"/>
      <c r="H224"/>
      <c r="I224"/>
      <c r="J224"/>
      <c r="K224"/>
      <c r="L224" s="9"/>
      <c r="M224" s="9"/>
      <c r="N224" s="9"/>
    </row>
    <row r="225" spans="1:14" ht="14.55" customHeight="1">
      <c r="A225"/>
      <c r="B225"/>
      <c r="C225"/>
      <c r="D225"/>
      <c r="E225"/>
      <c r="F225"/>
      <c r="G225"/>
      <c r="H225"/>
      <c r="I225"/>
      <c r="J225"/>
      <c r="K225"/>
      <c r="L225" s="9"/>
      <c r="M225" s="9"/>
      <c r="N225" s="9"/>
    </row>
    <row r="226" spans="1:14" ht="14.55" customHeight="1">
      <c r="A226"/>
      <c r="B226"/>
      <c r="C226"/>
      <c r="D226"/>
      <c r="E226"/>
      <c r="F226"/>
      <c r="G226"/>
      <c r="H226"/>
      <c r="I226"/>
      <c r="J226"/>
      <c r="K226"/>
      <c r="L226" s="9"/>
      <c r="M226" s="9"/>
      <c r="N226" s="9"/>
    </row>
    <row r="227" spans="1:14" ht="14.55" customHeight="1">
      <c r="A227"/>
      <c r="B227"/>
      <c r="C227"/>
      <c r="D227"/>
      <c r="E227"/>
      <c r="F227"/>
      <c r="G227"/>
      <c r="H227"/>
      <c r="I227"/>
      <c r="J227"/>
      <c r="K227"/>
      <c r="L227" s="9"/>
      <c r="M227" s="9"/>
      <c r="N227" s="9"/>
    </row>
    <row r="228" spans="1:14" ht="14.55" customHeight="1">
      <c r="A228"/>
      <c r="B228"/>
      <c r="C228"/>
      <c r="D228"/>
      <c r="E228"/>
      <c r="F228"/>
      <c r="G228"/>
      <c r="H228"/>
      <c r="I228"/>
      <c r="J228"/>
      <c r="K228"/>
      <c r="L228" s="9"/>
      <c r="M228" s="9"/>
      <c r="N228" s="9"/>
    </row>
    <row r="229" spans="1:14" ht="14.55" customHeight="1">
      <c r="A229"/>
      <c r="B229"/>
      <c r="C229"/>
      <c r="D229"/>
      <c r="E229"/>
      <c r="F229"/>
      <c r="G229"/>
      <c r="H229"/>
      <c r="I229"/>
      <c r="J229"/>
      <c r="K229"/>
      <c r="L229" s="9"/>
      <c r="M229" s="9"/>
      <c r="N229" s="9"/>
    </row>
    <row r="230" spans="1:14" ht="14.55" customHeight="1">
      <c r="A230"/>
      <c r="B230"/>
      <c r="C230"/>
      <c r="D230"/>
      <c r="E230"/>
      <c r="F230"/>
      <c r="G230"/>
      <c r="H230"/>
      <c r="I230"/>
      <c r="J230"/>
      <c r="K230"/>
      <c r="L230" s="9"/>
      <c r="M230" s="9"/>
      <c r="N230" s="9"/>
    </row>
    <row r="231" spans="1:14" ht="14.55" customHeight="1">
      <c r="A231"/>
      <c r="B231"/>
      <c r="C231"/>
      <c r="D231"/>
      <c r="E231"/>
      <c r="F231"/>
      <c r="G231"/>
      <c r="H231"/>
      <c r="I231"/>
      <c r="J231"/>
      <c r="K231"/>
      <c r="L231" s="9"/>
      <c r="M231" s="9"/>
      <c r="N231" s="9"/>
    </row>
    <row r="232" spans="1:14" ht="14.55" customHeight="1">
      <c r="A232"/>
      <c r="B232"/>
      <c r="C232"/>
      <c r="D232"/>
      <c r="E232"/>
      <c r="F232"/>
      <c r="G232"/>
      <c r="H232"/>
      <c r="I232"/>
      <c r="J232"/>
      <c r="K232"/>
      <c r="L232" s="9"/>
      <c r="M232" s="9"/>
      <c r="N232" s="9"/>
    </row>
    <row r="233" spans="1:14" ht="14.55" customHeight="1">
      <c r="A233"/>
      <c r="B233"/>
      <c r="C233"/>
      <c r="D233"/>
      <c r="E233"/>
      <c r="F233"/>
      <c r="G233"/>
      <c r="H233"/>
      <c r="I233"/>
      <c r="J233"/>
      <c r="K233"/>
      <c r="L233" s="9"/>
      <c r="M233" s="9"/>
      <c r="N233" s="9"/>
    </row>
    <row r="234" spans="1:14" ht="14.55" customHeight="1">
      <c r="A234" s="9"/>
      <c r="B234" s="9"/>
      <c r="C234" s="9"/>
      <c r="D234" s="9"/>
      <c r="E234" s="9"/>
      <c r="F234" s="9"/>
      <c r="G234" s="9"/>
      <c r="H234" s="9"/>
      <c r="I234" s="9"/>
      <c r="J234" s="9"/>
      <c r="K234" s="9"/>
      <c r="L234" s="9"/>
      <c r="M234" s="9"/>
      <c r="N234" s="9"/>
    </row>
    <row r="235" spans="1:14" ht="14.55" customHeight="1">
      <c r="A235" s="9"/>
      <c r="B235" s="9"/>
      <c r="C235" s="9"/>
      <c r="D235" s="9"/>
      <c r="E235" s="9"/>
      <c r="F235" s="9"/>
      <c r="G235" s="9"/>
      <c r="H235" s="9"/>
      <c r="I235" s="9"/>
      <c r="J235" s="9"/>
      <c r="K235" s="9"/>
      <c r="L235" s="9"/>
      <c r="M235" s="9"/>
      <c r="N235" s="9"/>
    </row>
    <row r="236" spans="1:14" ht="14.55" customHeight="1">
      <c r="A236" s="9"/>
      <c r="B236" s="9"/>
      <c r="C236" s="9"/>
      <c r="D236" s="9"/>
      <c r="E236" s="9"/>
      <c r="F236" s="9"/>
      <c r="G236" s="9"/>
      <c r="H236" s="9"/>
      <c r="I236" s="9"/>
      <c r="J236" s="9"/>
      <c r="K236" s="9"/>
      <c r="L236" s="9"/>
      <c r="M236" s="9"/>
      <c r="N236" s="9"/>
    </row>
    <row r="237" spans="1:14" ht="14.55" customHeight="1">
      <c r="A237" s="9"/>
      <c r="B237" s="9"/>
      <c r="C237" s="9"/>
      <c r="D237" s="9"/>
      <c r="E237" s="9"/>
      <c r="F237" s="9"/>
      <c r="G237" s="9"/>
      <c r="H237" s="9"/>
      <c r="I237" s="9"/>
      <c r="J237" s="9"/>
      <c r="K237" s="9"/>
      <c r="L237" s="9"/>
      <c r="M237" s="9"/>
      <c r="N237" s="9"/>
    </row>
    <row r="238" spans="1:14" ht="14.55" customHeight="1">
      <c r="A238" s="9"/>
      <c r="B238" s="9"/>
      <c r="C238" s="9"/>
      <c r="D238" s="9"/>
      <c r="E238" s="9"/>
      <c r="F238" s="9"/>
      <c r="G238" s="9"/>
      <c r="H238" s="9"/>
      <c r="I238" s="9"/>
      <c r="J238" s="9"/>
      <c r="K238" s="9"/>
      <c r="L238" s="9"/>
      <c r="M238" s="9"/>
      <c r="N238" s="9"/>
    </row>
    <row r="239" spans="1:14" ht="14.55" customHeight="1">
      <c r="A239" s="9"/>
      <c r="B239" s="9"/>
      <c r="C239" s="9"/>
      <c r="D239" s="9"/>
      <c r="E239" s="9"/>
      <c r="F239" s="9"/>
      <c r="G239" s="9"/>
      <c r="H239" s="9"/>
      <c r="I239" s="9"/>
      <c r="J239" s="9"/>
      <c r="K239" s="9"/>
      <c r="L239" s="9"/>
      <c r="M239" s="9"/>
      <c r="N239" s="9"/>
    </row>
    <row r="240" spans="1:14" ht="14.55" customHeight="1">
      <c r="A240" s="9"/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</row>
    <row r="241" spans="1:14" ht="14.55" customHeight="1">
      <c r="A241" s="9"/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9"/>
      <c r="M241" s="9"/>
      <c r="N241" s="9"/>
    </row>
    <row r="242" spans="1:14" ht="14.55" customHeight="1">
      <c r="A242" s="9"/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9"/>
      <c r="M242" s="9"/>
      <c r="N242" s="9"/>
    </row>
    <row r="243" spans="1:14" ht="14.55" customHeight="1">
      <c r="A243" s="9"/>
      <c r="B243" s="9"/>
      <c r="C243" s="9"/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/>
    </row>
    <row r="244" spans="1:14" ht="14.55" customHeight="1">
      <c r="A244" s="9"/>
      <c r="B244" s="9"/>
      <c r="C244" s="9"/>
      <c r="D244" s="9"/>
      <c r="E244" s="9"/>
      <c r="F244" s="9"/>
      <c r="G244" s="9"/>
      <c r="H244" s="9"/>
      <c r="I244" s="9"/>
      <c r="J244" s="9"/>
      <c r="K244" s="9"/>
      <c r="L244" s="9"/>
      <c r="M244" s="9"/>
      <c r="N244" s="9"/>
    </row>
    <row r="245" spans="1:14" ht="14.55" customHeight="1">
      <c r="A245" s="9"/>
      <c r="B245" s="9"/>
      <c r="C245" s="9"/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</row>
    <row r="246" spans="1:14" ht="14.55" customHeight="1">
      <c r="A246" s="9"/>
      <c r="B246" s="9"/>
      <c r="C246" s="9"/>
      <c r="D246" s="9"/>
      <c r="E246" s="9"/>
      <c r="F246" s="9"/>
      <c r="G246" s="9"/>
      <c r="H246" s="9"/>
      <c r="I246" s="9"/>
      <c r="J246" s="9"/>
      <c r="K246" s="9"/>
      <c r="L246" s="9"/>
      <c r="M246" s="9"/>
      <c r="N246" s="9"/>
    </row>
    <row r="247" spans="1:14" ht="14.55" customHeight="1">
      <c r="A247" s="9"/>
      <c r="B247" s="9"/>
      <c r="C247" s="9"/>
      <c r="D247" s="9"/>
      <c r="E247" s="9"/>
      <c r="F247" s="9"/>
      <c r="G247" s="9"/>
      <c r="H247" s="9"/>
      <c r="I247" s="9"/>
      <c r="J247" s="9"/>
      <c r="K247" s="9"/>
      <c r="L247" s="9"/>
      <c r="M247" s="9"/>
      <c r="N247" s="9"/>
    </row>
    <row r="248" spans="1:14" ht="14.55" customHeight="1">
      <c r="A248" s="9"/>
      <c r="B248" s="9"/>
      <c r="C248" s="9"/>
      <c r="D248" s="9"/>
      <c r="E248" s="9"/>
      <c r="F248" s="9"/>
      <c r="G248" s="9"/>
      <c r="H248" s="9"/>
      <c r="I248" s="9"/>
      <c r="J248" s="9"/>
      <c r="K248" s="9"/>
      <c r="L248" s="9"/>
      <c r="M248" s="9"/>
      <c r="N248" s="9"/>
    </row>
    <row r="249" spans="1:14" ht="14.55" customHeight="1">
      <c r="A249" s="9"/>
      <c r="B249" s="9"/>
      <c r="C249" s="9"/>
      <c r="D249" s="9"/>
      <c r="E249" s="9"/>
      <c r="F249" s="9"/>
      <c r="G249" s="9"/>
      <c r="H249" s="9"/>
      <c r="I249" s="9"/>
      <c r="J249" s="9"/>
      <c r="K249" s="9"/>
      <c r="L249" s="9"/>
      <c r="M249" s="9"/>
      <c r="N249" s="9"/>
    </row>
    <row r="250" spans="1:14" ht="14.55" customHeight="1">
      <c r="A250" s="9"/>
      <c r="B250" s="9"/>
      <c r="C250" s="9"/>
      <c r="D250" s="9"/>
      <c r="E250" s="9"/>
      <c r="F250" s="9"/>
      <c r="G250" s="9"/>
      <c r="H250" s="9"/>
      <c r="I250" s="9"/>
      <c r="J250" s="9"/>
      <c r="K250" s="9"/>
      <c r="L250" s="9"/>
      <c r="M250" s="9"/>
      <c r="N250" s="9"/>
    </row>
    <row r="251" spans="1:14" ht="14.55" customHeight="1">
      <c r="A251" s="9"/>
      <c r="B251" s="9"/>
      <c r="C251" s="9"/>
      <c r="D251" s="9"/>
      <c r="E251" s="9"/>
      <c r="F251" s="9"/>
      <c r="G251" s="9"/>
      <c r="H251" s="9"/>
      <c r="I251" s="9"/>
      <c r="J251" s="9"/>
      <c r="K251" s="9"/>
      <c r="L251" s="9"/>
      <c r="M251" s="9"/>
      <c r="N251" s="9"/>
    </row>
    <row r="252" spans="1:14" ht="14.55" customHeight="1">
      <c r="A252" s="9"/>
      <c r="B252" s="9"/>
      <c r="C252" s="9"/>
      <c r="D252" s="9"/>
      <c r="E252" s="9"/>
      <c r="F252" s="9"/>
      <c r="G252" s="9"/>
      <c r="H252" s="9"/>
      <c r="I252" s="9"/>
      <c r="J252" s="9"/>
      <c r="K252" s="9"/>
      <c r="L252" s="9"/>
      <c r="M252" s="9"/>
      <c r="N252" s="9"/>
    </row>
    <row r="253" spans="1:14" ht="14.55" customHeight="1">
      <c r="A253" s="9"/>
      <c r="B253" s="9"/>
      <c r="C253" s="9"/>
      <c r="D253" s="9"/>
      <c r="E253" s="9"/>
      <c r="F253" s="9"/>
      <c r="G253" s="9"/>
      <c r="H253" s="9"/>
      <c r="I253" s="9"/>
      <c r="J253" s="9"/>
      <c r="K253" s="9"/>
      <c r="L253" s="9"/>
      <c r="M253" s="9"/>
      <c r="N253" s="9"/>
    </row>
    <row r="254" spans="1:14" ht="14.55" customHeight="1">
      <c r="A254" s="9"/>
      <c r="B254" s="9"/>
      <c r="C254" s="9"/>
      <c r="D254" s="9"/>
      <c r="E254" s="9"/>
      <c r="F254" s="9"/>
      <c r="G254" s="9"/>
      <c r="H254" s="9"/>
      <c r="I254" s="9"/>
      <c r="J254" s="9"/>
      <c r="K254" s="9"/>
      <c r="L254" s="9"/>
      <c r="M254" s="9"/>
      <c r="N254" s="9"/>
    </row>
    <row r="255" spans="1:14" ht="14.55" customHeight="1">
      <c r="A255" s="9"/>
      <c r="B255" s="9"/>
      <c r="C255" s="9"/>
      <c r="D255" s="9"/>
      <c r="E255" s="9"/>
      <c r="F255" s="9"/>
      <c r="G255" s="9"/>
      <c r="H255" s="9"/>
      <c r="I255" s="9"/>
      <c r="J255" s="9"/>
      <c r="K255" s="9"/>
      <c r="L255" s="9"/>
      <c r="M255" s="9"/>
      <c r="N255" s="9"/>
    </row>
    <row r="256" spans="1:14" ht="14.55" customHeight="1">
      <c r="A256" s="9"/>
      <c r="B256" s="9"/>
      <c r="C256" s="9"/>
      <c r="D256" s="9"/>
      <c r="E256" s="9"/>
      <c r="F256" s="9"/>
      <c r="G256" s="9"/>
      <c r="H256" s="9"/>
      <c r="I256" s="9"/>
      <c r="J256" s="9"/>
      <c r="K256" s="9"/>
      <c r="L256" s="9"/>
      <c r="M256" s="9"/>
      <c r="N256" s="9"/>
    </row>
    <row r="257" spans="1:14" ht="14.55" customHeight="1">
      <c r="A257" s="9"/>
      <c r="B257" s="9"/>
      <c r="C257" s="9"/>
      <c r="D257" s="9"/>
      <c r="E257" s="9"/>
      <c r="F257" s="9"/>
      <c r="G257" s="9"/>
      <c r="H257" s="9"/>
      <c r="I257" s="9"/>
      <c r="J257" s="9"/>
      <c r="K257" s="9"/>
      <c r="L257" s="9"/>
      <c r="M257" s="9"/>
      <c r="N257" s="9"/>
    </row>
    <row r="258" spans="1:14" ht="14.55" customHeight="1">
      <c r="A258" s="9"/>
      <c r="B258" s="9"/>
      <c r="C258" s="9"/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</row>
    <row r="259" spans="1:14" ht="14.55" customHeight="1">
      <c r="A259" s="9"/>
      <c r="B259" s="9"/>
      <c r="C259" s="9"/>
      <c r="D259" s="9"/>
      <c r="E259" s="9"/>
      <c r="F259" s="9"/>
      <c r="G259" s="9"/>
      <c r="H259" s="9"/>
      <c r="I259" s="9"/>
      <c r="J259" s="9"/>
      <c r="K259" s="9"/>
      <c r="L259" s="9"/>
      <c r="M259" s="9"/>
      <c r="N259" s="9"/>
    </row>
    <row r="260" spans="1:14" ht="14.55" customHeight="1">
      <c r="A260" s="9"/>
      <c r="B260" s="9"/>
      <c r="C260" s="9"/>
      <c r="D260" s="9"/>
      <c r="E260" s="9"/>
      <c r="F260" s="9"/>
      <c r="G260" s="9"/>
      <c r="H260" s="9"/>
      <c r="I260" s="9"/>
      <c r="J260" s="9"/>
      <c r="K260" s="9"/>
      <c r="L260" s="9"/>
      <c r="M260" s="9"/>
      <c r="N260" s="9"/>
    </row>
    <row r="261" spans="1:14" ht="14.55" customHeight="1">
      <c r="A261" s="9"/>
      <c r="B261" s="9"/>
      <c r="C261" s="9"/>
      <c r="D261" s="9"/>
      <c r="E261" s="9"/>
      <c r="F261" s="9"/>
      <c r="G261" s="9"/>
      <c r="H261" s="9"/>
      <c r="I261" s="9"/>
      <c r="J261" s="9"/>
      <c r="K261" s="9"/>
      <c r="L261" s="9"/>
      <c r="M261" s="9"/>
      <c r="N261" s="9"/>
    </row>
    <row r="262" spans="1:14" ht="14.55" customHeight="1">
      <c r="A262" s="9"/>
      <c r="B262" s="9"/>
      <c r="C262" s="9"/>
      <c r="D262" s="9"/>
      <c r="E262" s="9"/>
      <c r="F262" s="9"/>
      <c r="G262" s="9"/>
      <c r="H262" s="9"/>
      <c r="I262" s="9"/>
      <c r="J262" s="9"/>
      <c r="K262" s="9"/>
      <c r="L262" s="9"/>
      <c r="M262" s="9"/>
      <c r="N262" s="9"/>
    </row>
    <row r="263" spans="1:14" ht="14.55" customHeight="1">
      <c r="A263" s="9"/>
      <c r="B263" s="9"/>
      <c r="C263" s="9"/>
      <c r="D263" s="9"/>
      <c r="E263" s="9"/>
      <c r="F263" s="9"/>
      <c r="G263" s="9"/>
      <c r="H263" s="9"/>
      <c r="I263" s="9"/>
      <c r="J263" s="9"/>
      <c r="K263" s="9"/>
      <c r="L263" s="9"/>
      <c r="M263" s="9"/>
      <c r="N263" s="9"/>
    </row>
    <row r="264" spans="1:14" ht="14.55" customHeight="1">
      <c r="A264" s="9"/>
      <c r="B264" s="9"/>
      <c r="C264" s="9"/>
      <c r="D264" s="9"/>
      <c r="E264" s="9"/>
      <c r="F264" s="9"/>
      <c r="G264" s="9"/>
      <c r="H264" s="9"/>
      <c r="I264" s="9"/>
      <c r="J264" s="9"/>
      <c r="K264" s="9"/>
      <c r="L264" s="9"/>
      <c r="M264" s="9"/>
      <c r="N264" s="9"/>
    </row>
    <row r="265" spans="1:14" ht="14.55" customHeight="1">
      <c r="A265" s="9"/>
      <c r="B265" s="9"/>
      <c r="C265" s="9"/>
      <c r="D265" s="9"/>
      <c r="E265" s="9"/>
      <c r="F265" s="9"/>
      <c r="G265" s="9"/>
      <c r="H265" s="9"/>
      <c r="I265" s="9"/>
      <c r="J265" s="9"/>
      <c r="K265" s="9"/>
      <c r="L265" s="9"/>
      <c r="M265" s="9"/>
      <c r="N265" s="9"/>
    </row>
    <row r="266" spans="1:14" ht="14.55" customHeight="1">
      <c r="A266" s="9"/>
      <c r="B266" s="9"/>
      <c r="C266" s="9"/>
      <c r="D266" s="9"/>
      <c r="E266" s="9"/>
      <c r="F266" s="9"/>
      <c r="G266" s="9"/>
      <c r="H266" s="9"/>
      <c r="I266" s="9"/>
      <c r="J266" s="9"/>
      <c r="K266" s="9"/>
      <c r="L266" s="9"/>
      <c r="M266" s="9"/>
      <c r="N266" s="9"/>
    </row>
    <row r="267" spans="1:14" ht="14.55" customHeight="1">
      <c r="A267" s="9"/>
      <c r="B267" s="9"/>
      <c r="C267" s="9"/>
      <c r="D267" s="9"/>
      <c r="E267" s="9"/>
      <c r="F267" s="9"/>
      <c r="G267" s="9"/>
      <c r="H267" s="9"/>
      <c r="I267" s="9"/>
      <c r="J267" s="9"/>
      <c r="K267" s="9"/>
      <c r="L267" s="9"/>
      <c r="M267" s="9"/>
      <c r="N267" s="9"/>
    </row>
    <row r="268" spans="1:14" ht="14.55" customHeight="1">
      <c r="A268" s="9"/>
      <c r="B268" s="9"/>
      <c r="C268" s="9"/>
      <c r="D268" s="9"/>
      <c r="E268" s="9"/>
      <c r="F268" s="9"/>
      <c r="G268" s="9"/>
      <c r="H268" s="9"/>
      <c r="I268" s="9"/>
      <c r="J268" s="9"/>
      <c r="K268" s="9"/>
      <c r="L268" s="9"/>
      <c r="M268" s="9"/>
      <c r="N268" s="9"/>
    </row>
    <row r="269" spans="1:14" ht="14.55" customHeight="1">
      <c r="A269" s="9"/>
      <c r="B269" s="9"/>
      <c r="C269" s="9"/>
      <c r="D269" s="9"/>
      <c r="E269" s="9"/>
      <c r="F269" s="9"/>
      <c r="G269" s="9"/>
      <c r="H269" s="9"/>
      <c r="I269" s="9"/>
      <c r="J269" s="9"/>
      <c r="K269" s="9"/>
      <c r="L269" s="9"/>
      <c r="M269" s="9"/>
      <c r="N269" s="9"/>
    </row>
    <row r="270" spans="1:14" ht="14.55" customHeight="1">
      <c r="A270" s="9"/>
      <c r="B270" s="9"/>
      <c r="C270" s="9"/>
      <c r="D270" s="9"/>
      <c r="E270" s="9"/>
      <c r="F270" s="9"/>
      <c r="G270" s="9"/>
      <c r="H270" s="9"/>
      <c r="I270" s="9"/>
      <c r="J270" s="9"/>
      <c r="K270" s="9"/>
      <c r="L270" s="9"/>
      <c r="M270" s="9"/>
      <c r="N270" s="9"/>
    </row>
    <row r="271" spans="1:14" ht="14.55" customHeight="1">
      <c r="A271" s="9"/>
      <c r="B271" s="9"/>
      <c r="C271" s="9"/>
      <c r="D271" s="9"/>
      <c r="E271" s="9"/>
      <c r="F271" s="9"/>
      <c r="G271" s="9"/>
      <c r="H271" s="9"/>
      <c r="I271" s="9"/>
      <c r="J271" s="9"/>
      <c r="K271" s="9"/>
      <c r="L271" s="9"/>
      <c r="M271" s="9"/>
      <c r="N271" s="9"/>
    </row>
    <row r="272" spans="1:14" ht="14.55" customHeight="1">
      <c r="A272" s="9"/>
      <c r="B272" s="9"/>
      <c r="C272" s="9"/>
      <c r="D272" s="9"/>
      <c r="E272" s="9"/>
      <c r="F272" s="9"/>
      <c r="G272" s="9"/>
      <c r="H272" s="9"/>
      <c r="I272" s="9"/>
      <c r="J272" s="9"/>
      <c r="K272" s="9"/>
      <c r="L272" s="9"/>
      <c r="M272" s="9"/>
      <c r="N272" s="9"/>
    </row>
    <row r="273" spans="1:14" ht="14.55" customHeight="1">
      <c r="A273" s="9"/>
      <c r="B273" s="9"/>
      <c r="C273" s="9"/>
      <c r="D273" s="9"/>
      <c r="E273" s="9"/>
      <c r="F273" s="9"/>
      <c r="G273" s="9"/>
      <c r="H273" s="9"/>
      <c r="I273" s="9"/>
      <c r="J273" s="9"/>
      <c r="K273" s="9"/>
      <c r="L273" s="9"/>
      <c r="M273" s="9"/>
      <c r="N273" s="9"/>
    </row>
    <row r="274" spans="1:14" ht="14.55" customHeight="1">
      <c r="A274" s="9"/>
      <c r="B274" s="9"/>
      <c r="C274" s="9"/>
      <c r="D274" s="9"/>
      <c r="E274" s="9"/>
      <c r="F274" s="9"/>
      <c r="G274" s="9"/>
      <c r="H274" s="9"/>
      <c r="I274" s="9"/>
      <c r="J274" s="9"/>
      <c r="K274" s="9"/>
      <c r="L274" s="9"/>
      <c r="M274" s="9"/>
      <c r="N274" s="9"/>
    </row>
    <row r="275" spans="1:14" ht="14.55" customHeight="1">
      <c r="A275" s="9"/>
      <c r="B275" s="9"/>
      <c r="C275" s="9"/>
      <c r="D275" s="9"/>
      <c r="E275" s="9"/>
      <c r="F275" s="9"/>
      <c r="G275" s="9"/>
      <c r="H275" s="9"/>
      <c r="I275" s="9"/>
      <c r="J275" s="9"/>
      <c r="K275" s="9"/>
      <c r="L275" s="9"/>
      <c r="M275" s="9"/>
      <c r="N275" s="9"/>
    </row>
    <row r="276" spans="1:14" ht="14.55" customHeight="1">
      <c r="A276" s="9"/>
      <c r="B276" s="9"/>
      <c r="C276" s="9"/>
      <c r="D276" s="9"/>
      <c r="E276" s="9"/>
      <c r="F276" s="9"/>
      <c r="G276" s="9"/>
      <c r="H276" s="9"/>
      <c r="I276" s="9"/>
      <c r="J276" s="9"/>
      <c r="K276" s="9"/>
      <c r="L276" s="9"/>
      <c r="M276" s="9"/>
      <c r="N276" s="9"/>
    </row>
    <row r="277" spans="1:14" ht="14.55" customHeight="1">
      <c r="A277" s="9"/>
      <c r="B277" s="9"/>
      <c r="C277" s="9"/>
      <c r="D277" s="9"/>
      <c r="E277" s="9"/>
      <c r="F277" s="9"/>
      <c r="G277" s="9"/>
      <c r="H277" s="9"/>
      <c r="I277" s="9"/>
      <c r="J277" s="9"/>
      <c r="K277" s="9"/>
      <c r="L277" s="9"/>
      <c r="M277" s="9"/>
      <c r="N277" s="9"/>
    </row>
    <row r="278" spans="1:14" ht="14.55" customHeight="1">
      <c r="A278" s="9"/>
      <c r="B278" s="9"/>
      <c r="C278" s="9"/>
      <c r="D278" s="9"/>
      <c r="E278" s="9"/>
      <c r="F278" s="9"/>
      <c r="G278" s="9"/>
      <c r="H278" s="9"/>
      <c r="I278" s="9"/>
      <c r="J278" s="9"/>
      <c r="K278" s="9"/>
      <c r="L278" s="9"/>
      <c r="M278" s="9"/>
      <c r="N278" s="9"/>
    </row>
    <row r="279" spans="1:14" ht="14.55" customHeight="1">
      <c r="A279" s="9"/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</row>
    <row r="280" spans="1:14" ht="14.55" customHeight="1">
      <c r="A280" s="9"/>
      <c r="B280" s="9"/>
      <c r="C280" s="9"/>
      <c r="D280" s="9"/>
      <c r="E280" s="9"/>
      <c r="F280" s="9"/>
      <c r="G280" s="9"/>
      <c r="H280" s="9"/>
      <c r="I280" s="9"/>
      <c r="J280" s="9"/>
      <c r="K280" s="9"/>
      <c r="L280" s="9"/>
      <c r="M280" s="9"/>
      <c r="N280" s="9"/>
    </row>
    <row r="281" spans="1:14" ht="14.55" customHeight="1">
      <c r="A281" s="9"/>
      <c r="B281" s="9"/>
      <c r="C281" s="9"/>
      <c r="D281" s="9"/>
      <c r="E281" s="9"/>
      <c r="F281" s="9"/>
      <c r="G281" s="9"/>
      <c r="H281" s="9"/>
      <c r="I281" s="9"/>
      <c r="J281" s="9"/>
      <c r="K281" s="9"/>
      <c r="L281" s="9"/>
      <c r="M281" s="9"/>
      <c r="N281" s="9"/>
    </row>
    <row r="282" spans="1:14" ht="14.55" customHeight="1">
      <c r="A282" s="9"/>
      <c r="B282" s="9"/>
      <c r="C282" s="9"/>
      <c r="D282" s="9"/>
      <c r="E282" s="9"/>
      <c r="F282" s="9"/>
      <c r="G282" s="9"/>
      <c r="H282" s="9"/>
      <c r="I282" s="9"/>
      <c r="J282" s="9"/>
      <c r="K282" s="9"/>
      <c r="L282" s="9"/>
      <c r="M282" s="9"/>
      <c r="N282" s="9"/>
    </row>
    <row r="283" spans="1:14" ht="14.55" customHeight="1">
      <c r="A283" s="9"/>
      <c r="B283" s="9"/>
      <c r="C283" s="9"/>
      <c r="D283" s="9"/>
      <c r="E283" s="9"/>
      <c r="F283" s="9"/>
      <c r="G283" s="9"/>
      <c r="H283" s="9"/>
      <c r="I283" s="9"/>
      <c r="J283" s="9"/>
      <c r="K283" s="9"/>
      <c r="L283" s="9"/>
      <c r="M283" s="9"/>
      <c r="N283" s="9"/>
    </row>
    <row r="284" spans="1:14" ht="14.55" customHeight="1">
      <c r="A284" s="9"/>
      <c r="B284" s="9"/>
      <c r="C284" s="9"/>
      <c r="D284" s="9"/>
      <c r="E284" s="9"/>
      <c r="F284" s="9"/>
      <c r="G284" s="9"/>
      <c r="H284" s="9"/>
      <c r="I284" s="9"/>
      <c r="J284" s="9"/>
      <c r="K284" s="9"/>
      <c r="L284" s="9"/>
      <c r="M284" s="9"/>
      <c r="N284" s="9"/>
    </row>
    <row r="285" spans="1:14" ht="14.55" customHeight="1">
      <c r="A285" s="9"/>
      <c r="B285" s="9"/>
      <c r="C285" s="9"/>
      <c r="D285" s="9"/>
      <c r="E285" s="9"/>
      <c r="F285" s="9"/>
      <c r="G285" s="9"/>
      <c r="H285" s="9"/>
      <c r="I285" s="9"/>
      <c r="J285" s="9"/>
      <c r="K285" s="9"/>
      <c r="L285" s="9"/>
      <c r="M285" s="9"/>
      <c r="N285" s="9"/>
    </row>
    <row r="286" spans="1:14" ht="14.55" customHeight="1">
      <c r="A286" s="9"/>
      <c r="B286" s="9"/>
      <c r="C286" s="9"/>
      <c r="D286" s="9"/>
      <c r="E286" s="9"/>
      <c r="F286" s="9"/>
      <c r="G286" s="9"/>
      <c r="H286" s="9"/>
      <c r="I286" s="9"/>
      <c r="J286" s="9"/>
      <c r="K286" s="9"/>
      <c r="L286" s="9"/>
      <c r="M286" s="9"/>
      <c r="N286" s="9"/>
    </row>
    <row r="287" spans="1:14" ht="14.55" customHeight="1">
      <c r="A287" s="9"/>
      <c r="B287" s="9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</row>
    <row r="288" spans="1:14" ht="14.55" customHeight="1">
      <c r="A288" s="9"/>
      <c r="B288" s="9"/>
      <c r="C288" s="9"/>
      <c r="D288" s="9"/>
      <c r="E288" s="9"/>
      <c r="F288" s="9"/>
      <c r="G288" s="9"/>
      <c r="H288" s="9"/>
      <c r="I288" s="9"/>
      <c r="J288" s="9"/>
      <c r="K288" s="9"/>
      <c r="L288" s="9"/>
      <c r="M288" s="9"/>
      <c r="N288" s="9"/>
    </row>
    <row r="289" spans="1:14" ht="14.55" customHeight="1">
      <c r="A289" s="9"/>
      <c r="B289" s="9"/>
      <c r="C289" s="9"/>
      <c r="D289" s="9"/>
      <c r="E289" s="9"/>
      <c r="F289" s="9"/>
      <c r="G289" s="9"/>
      <c r="H289" s="9"/>
      <c r="I289" s="9"/>
      <c r="J289" s="9"/>
      <c r="K289" s="9"/>
      <c r="L289" s="9"/>
      <c r="M289" s="9"/>
      <c r="N289" s="9"/>
    </row>
    <row r="290" spans="1:14" ht="14.55" customHeight="1">
      <c r="A290" s="9"/>
      <c r="B290" s="9"/>
      <c r="C290" s="9"/>
      <c r="D290" s="9"/>
      <c r="E290" s="9"/>
      <c r="F290" s="9"/>
      <c r="G290" s="9"/>
      <c r="H290" s="9"/>
      <c r="I290" s="9"/>
      <c r="J290" s="9"/>
      <c r="K290" s="9"/>
      <c r="L290" s="9"/>
      <c r="M290" s="9"/>
      <c r="N290" s="9"/>
    </row>
    <row r="291" spans="1:14" ht="14.55" customHeight="1">
      <c r="A291" s="9"/>
      <c r="B291" s="9"/>
      <c r="C291" s="9"/>
      <c r="D291" s="9"/>
      <c r="E291" s="9"/>
      <c r="F291" s="9"/>
      <c r="G291" s="9"/>
      <c r="H291" s="9"/>
      <c r="I291" s="9"/>
      <c r="J291" s="9"/>
      <c r="K291" s="9"/>
      <c r="L291" s="9"/>
      <c r="M291" s="9"/>
      <c r="N291" s="9"/>
    </row>
    <row r="292" spans="1:14" ht="14.55" customHeight="1">
      <c r="A292" s="9"/>
      <c r="B292" s="9"/>
      <c r="C292" s="9"/>
      <c r="D292" s="9"/>
      <c r="E292" s="9"/>
      <c r="F292" s="9"/>
      <c r="G292" s="9"/>
      <c r="H292" s="9"/>
      <c r="I292" s="9"/>
      <c r="J292" s="9"/>
      <c r="K292" s="9"/>
      <c r="L292" s="9"/>
      <c r="M292" s="9"/>
      <c r="N292" s="9"/>
    </row>
    <row r="293" spans="1:14" ht="14.55" customHeight="1">
      <c r="A293" s="9"/>
      <c r="B293" s="9"/>
      <c r="C293" s="9"/>
      <c r="D293" s="9"/>
      <c r="E293" s="9"/>
      <c r="F293" s="9"/>
      <c r="G293" s="9"/>
      <c r="H293" s="9"/>
      <c r="I293" s="9"/>
      <c r="J293" s="9"/>
      <c r="K293" s="9"/>
      <c r="L293" s="9"/>
      <c r="M293" s="9"/>
      <c r="N293" s="9"/>
    </row>
    <row r="294" spans="1:14" ht="14.55" customHeight="1">
      <c r="A294" s="9"/>
      <c r="B294" s="9"/>
      <c r="C294" s="9"/>
      <c r="D294" s="9"/>
      <c r="E294" s="9"/>
      <c r="F294" s="9"/>
      <c r="G294" s="9"/>
      <c r="H294" s="9"/>
      <c r="I294" s="9"/>
      <c r="J294" s="9"/>
      <c r="K294" s="9"/>
      <c r="L294" s="9"/>
      <c r="M294" s="9"/>
      <c r="N294" s="9"/>
    </row>
    <row r="295" spans="1:14" ht="14.55" customHeight="1">
      <c r="A295" s="9"/>
      <c r="B295" s="9"/>
      <c r="C295" s="9"/>
      <c r="D295" s="9"/>
      <c r="E295" s="9"/>
      <c r="F295" s="9"/>
      <c r="G295" s="9"/>
      <c r="H295" s="9"/>
      <c r="I295" s="9"/>
      <c r="J295" s="9"/>
      <c r="K295" s="9"/>
      <c r="L295" s="9"/>
      <c r="M295" s="9"/>
      <c r="N295" s="9"/>
    </row>
    <row r="296" spans="1:14" ht="14.55" customHeight="1">
      <c r="A296" s="9"/>
      <c r="B296" s="9"/>
      <c r="C296" s="9"/>
      <c r="D296" s="9"/>
      <c r="E296" s="9"/>
      <c r="F296" s="9"/>
      <c r="G296" s="9"/>
      <c r="H296" s="9"/>
      <c r="I296" s="9"/>
      <c r="J296" s="9"/>
      <c r="K296" s="9"/>
      <c r="L296" s="9"/>
      <c r="M296" s="9"/>
      <c r="N296" s="9"/>
    </row>
    <row r="297" spans="1:14" ht="14.55" customHeight="1">
      <c r="A297" s="9"/>
      <c r="B297" s="9"/>
      <c r="C297" s="9"/>
      <c r="D297" s="9"/>
      <c r="E297" s="9"/>
      <c r="F297" s="9"/>
      <c r="G297" s="9"/>
      <c r="H297" s="9"/>
      <c r="I297" s="9"/>
      <c r="J297" s="9"/>
      <c r="K297" s="9"/>
      <c r="L297" s="9"/>
      <c r="M297" s="9"/>
      <c r="N297" s="9"/>
    </row>
    <row r="298" spans="1:14" ht="14.55" customHeight="1">
      <c r="A298" s="9"/>
      <c r="B298" s="9"/>
      <c r="C298" s="9"/>
      <c r="D298" s="9"/>
      <c r="E298" s="9"/>
      <c r="F298" s="9"/>
      <c r="G298" s="9"/>
      <c r="H298" s="9"/>
      <c r="I298" s="9"/>
      <c r="J298" s="9"/>
      <c r="K298" s="9"/>
      <c r="L298" s="9"/>
      <c r="M298" s="9"/>
      <c r="N298" s="9"/>
    </row>
    <row r="299" spans="1:14" ht="14.55" customHeight="1">
      <c r="A299" s="9"/>
      <c r="B299" s="9"/>
      <c r="C299" s="9"/>
      <c r="D299" s="9"/>
      <c r="E299" s="9"/>
      <c r="F299" s="9"/>
      <c r="G299" s="9"/>
      <c r="H299" s="9"/>
      <c r="I299" s="9"/>
      <c r="J299" s="9"/>
      <c r="K299" s="9"/>
      <c r="L299" s="9"/>
      <c r="M299" s="9"/>
      <c r="N299" s="9"/>
    </row>
    <row r="300" spans="1:14" ht="14.55" customHeight="1">
      <c r="A300" s="9"/>
      <c r="B300" s="9"/>
      <c r="C300" s="9"/>
      <c r="D300" s="9"/>
      <c r="E300" s="9"/>
      <c r="F300" s="9"/>
      <c r="G300" s="9"/>
      <c r="H300" s="9"/>
      <c r="I300" s="9"/>
      <c r="J300" s="9"/>
      <c r="K300" s="9"/>
      <c r="L300" s="9"/>
      <c r="M300" s="9"/>
      <c r="N300" s="9"/>
    </row>
    <row r="301" spans="1:14" ht="14.55" customHeight="1">
      <c r="A301" s="9"/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</row>
    <row r="302" spans="1:14" ht="14.55" customHeight="1">
      <c r="A302" s="9"/>
      <c r="B302" s="9"/>
      <c r="C302" s="9"/>
      <c r="D302" s="9"/>
      <c r="E302" s="9"/>
      <c r="F302" s="9"/>
      <c r="G302" s="9"/>
      <c r="H302" s="9"/>
      <c r="I302" s="9"/>
      <c r="J302" s="9"/>
      <c r="K302" s="9"/>
      <c r="L302" s="9"/>
      <c r="M302" s="9"/>
      <c r="N302" s="9"/>
    </row>
    <row r="303" spans="1:14" ht="14.55" customHeight="1">
      <c r="A303" s="9"/>
      <c r="B303" s="9"/>
      <c r="C303" s="9"/>
      <c r="D303" s="9"/>
      <c r="E303" s="9"/>
      <c r="F303" s="9"/>
      <c r="G303" s="9"/>
      <c r="H303" s="9"/>
      <c r="I303" s="9"/>
      <c r="J303" s="9"/>
      <c r="K303" s="9"/>
      <c r="L303" s="9"/>
      <c r="M303" s="9"/>
      <c r="N303" s="9"/>
    </row>
    <row r="304" spans="1:14" ht="14.55" customHeight="1">
      <c r="A304" s="9"/>
      <c r="B304" s="9"/>
      <c r="C304" s="9"/>
      <c r="D304" s="9"/>
      <c r="E304" s="9"/>
      <c r="F304" s="9"/>
      <c r="G304" s="9"/>
      <c r="H304" s="9"/>
      <c r="I304" s="9"/>
      <c r="J304" s="9"/>
      <c r="K304" s="9"/>
      <c r="L304" s="9"/>
      <c r="M304" s="9"/>
      <c r="N304" s="9"/>
    </row>
    <row r="305" spans="1:14" ht="14.55" customHeight="1">
      <c r="A305" s="9"/>
      <c r="B305" s="9"/>
      <c r="C305" s="9"/>
      <c r="D305" s="9"/>
      <c r="E305" s="9"/>
      <c r="F305" s="9"/>
      <c r="G305" s="9"/>
      <c r="H305" s="9"/>
      <c r="I305" s="9"/>
      <c r="J305" s="9"/>
      <c r="K305" s="9"/>
      <c r="L305" s="9"/>
      <c r="M305" s="9"/>
      <c r="N305" s="9"/>
    </row>
    <row r="306" spans="1:14" ht="14.55" customHeight="1">
      <c r="A306" s="9"/>
      <c r="B306" s="9"/>
      <c r="C306" s="9"/>
      <c r="D306" s="9"/>
      <c r="E306" s="9"/>
      <c r="F306" s="9"/>
      <c r="G306" s="9"/>
      <c r="H306" s="9"/>
      <c r="I306" s="9"/>
      <c r="J306" s="9"/>
      <c r="K306" s="9"/>
      <c r="L306" s="9"/>
      <c r="M306" s="9"/>
      <c r="N306" s="9"/>
    </row>
    <row r="307" spans="1:14" ht="14.55" customHeight="1">
      <c r="A307" s="9"/>
      <c r="B307" s="9"/>
      <c r="C307" s="9"/>
      <c r="D307" s="9"/>
      <c r="E307" s="9"/>
      <c r="F307" s="9"/>
      <c r="G307" s="9"/>
      <c r="H307" s="9"/>
      <c r="I307" s="9"/>
      <c r="J307" s="9"/>
      <c r="K307" s="9"/>
      <c r="L307" s="9"/>
      <c r="M307" s="9"/>
      <c r="N307" s="9"/>
    </row>
    <row r="308" spans="1:14" ht="14.55" customHeight="1">
      <c r="A308" s="9"/>
      <c r="B308" s="9"/>
      <c r="C308" s="9"/>
      <c r="D308" s="9"/>
      <c r="E308" s="9"/>
      <c r="F308" s="9"/>
      <c r="G308" s="9"/>
      <c r="H308" s="9"/>
      <c r="I308" s="9"/>
      <c r="J308" s="9"/>
      <c r="K308" s="9"/>
      <c r="L308" s="9"/>
      <c r="M308" s="9"/>
      <c r="N308" s="9"/>
    </row>
    <row r="309" spans="1:14" ht="14.55" customHeight="1">
      <c r="A309" s="9"/>
      <c r="B309" s="9"/>
      <c r="C309" s="9"/>
      <c r="D309" s="9"/>
      <c r="E309" s="9"/>
      <c r="F309" s="9"/>
      <c r="G309" s="9"/>
      <c r="H309" s="9"/>
      <c r="I309" s="9"/>
      <c r="J309" s="9"/>
      <c r="K309" s="9"/>
      <c r="L309" s="9"/>
      <c r="M309" s="9"/>
      <c r="N309" s="9"/>
    </row>
    <row r="310" spans="1:14" ht="14.55" customHeight="1">
      <c r="A310" s="9"/>
      <c r="B310" s="9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</row>
    <row r="311" spans="1:14" ht="14.55" customHeight="1">
      <c r="A311" s="9"/>
      <c r="B311" s="9"/>
      <c r="C311" s="9"/>
      <c r="D311" s="9"/>
      <c r="E311" s="9"/>
      <c r="F311" s="9"/>
      <c r="G311" s="9"/>
      <c r="H311" s="9"/>
      <c r="I311" s="9"/>
      <c r="J311" s="9"/>
      <c r="K311" s="9"/>
      <c r="L311" s="9"/>
      <c r="M311" s="9"/>
      <c r="N311" s="9"/>
    </row>
    <row r="312" spans="1:14" ht="14.55" customHeight="1">
      <c r="A312" s="9"/>
      <c r="B312" s="9"/>
      <c r="C312" s="9"/>
      <c r="D312" s="9"/>
      <c r="E312" s="9"/>
      <c r="F312" s="9"/>
      <c r="G312" s="9"/>
      <c r="H312" s="9"/>
      <c r="I312" s="9"/>
      <c r="J312" s="9"/>
      <c r="K312" s="9"/>
      <c r="L312" s="9"/>
      <c r="M312" s="9"/>
      <c r="N312" s="9"/>
    </row>
    <row r="313" spans="1:14" ht="14.55" customHeight="1">
      <c r="A313" s="9"/>
      <c r="B313" s="9"/>
      <c r="C313" s="9"/>
      <c r="D313" s="9"/>
      <c r="E313" s="9"/>
      <c r="F313" s="9"/>
      <c r="G313" s="9"/>
      <c r="H313" s="9"/>
      <c r="I313" s="9"/>
      <c r="J313" s="9"/>
      <c r="K313" s="9"/>
      <c r="L313" s="9"/>
      <c r="M313" s="9"/>
      <c r="N313" s="9"/>
    </row>
    <row r="314" spans="1:14" ht="14.55" customHeight="1">
      <c r="A314" s="9"/>
      <c r="B314" s="9"/>
      <c r="C314" s="9"/>
      <c r="D314" s="9"/>
      <c r="E314" s="9"/>
      <c r="F314" s="9"/>
      <c r="G314" s="9"/>
      <c r="H314" s="9"/>
      <c r="I314" s="9"/>
      <c r="J314" s="9"/>
      <c r="K314" s="9"/>
      <c r="L314" s="9"/>
      <c r="M314" s="9"/>
      <c r="N314" s="9"/>
    </row>
    <row r="315" spans="1:14" ht="14.55" customHeight="1">
      <c r="A315" s="9"/>
      <c r="B315" s="9"/>
      <c r="C315" s="9"/>
      <c r="D315" s="9"/>
      <c r="E315" s="9"/>
      <c r="F315" s="9"/>
      <c r="G315" s="9"/>
      <c r="H315" s="9"/>
      <c r="I315" s="9"/>
      <c r="J315" s="9"/>
      <c r="K315" s="9"/>
      <c r="L315" s="9"/>
      <c r="M315" s="9"/>
      <c r="N315" s="9"/>
    </row>
    <row r="316" spans="1:14" ht="14.55" customHeight="1">
      <c r="A316" s="9"/>
      <c r="B316" s="9"/>
      <c r="C316" s="9"/>
      <c r="D316" s="9"/>
      <c r="E316" s="9"/>
      <c r="F316" s="9"/>
      <c r="G316" s="9"/>
      <c r="H316" s="9"/>
      <c r="I316" s="9"/>
      <c r="J316" s="9"/>
      <c r="K316" s="9"/>
      <c r="L316" s="9"/>
      <c r="M316" s="9"/>
      <c r="N316" s="9"/>
    </row>
    <row r="317" spans="1:14" ht="14.55" customHeight="1">
      <c r="A317" s="9"/>
      <c r="B317" s="9"/>
      <c r="C317" s="9"/>
      <c r="D317" s="9"/>
      <c r="E317" s="9"/>
      <c r="F317" s="9"/>
      <c r="G317" s="9"/>
      <c r="H317" s="9"/>
      <c r="I317" s="9"/>
      <c r="J317" s="9"/>
      <c r="K317" s="9"/>
      <c r="L317" s="9"/>
      <c r="M317" s="9"/>
      <c r="N317" s="9"/>
    </row>
    <row r="318" spans="1:14" ht="14.55" customHeight="1">
      <c r="A318" s="9"/>
      <c r="B318" s="9"/>
      <c r="C318" s="9"/>
      <c r="D318" s="9"/>
      <c r="E318" s="9"/>
      <c r="F318" s="9"/>
      <c r="G318" s="9"/>
      <c r="H318" s="9"/>
      <c r="I318" s="9"/>
      <c r="J318" s="9"/>
      <c r="K318" s="9"/>
      <c r="L318" s="9"/>
      <c r="M318" s="9"/>
      <c r="N318" s="9"/>
    </row>
    <row r="319" spans="1:14" ht="14.55" customHeight="1">
      <c r="A319" s="9"/>
      <c r="B319" s="9"/>
      <c r="C319" s="9"/>
      <c r="D319" s="9"/>
      <c r="E319" s="9"/>
      <c r="F319" s="9"/>
      <c r="G319" s="9"/>
      <c r="H319" s="9"/>
      <c r="I319" s="9"/>
      <c r="J319" s="9"/>
      <c r="K319" s="9"/>
      <c r="L319" s="9"/>
      <c r="M319" s="9"/>
      <c r="N319" s="9"/>
    </row>
    <row r="320" spans="1:14" ht="14.55" customHeight="1">
      <c r="A320" s="9"/>
      <c r="B320" s="9"/>
      <c r="C320" s="9"/>
      <c r="D320" s="9"/>
      <c r="E320" s="9"/>
      <c r="F320" s="9"/>
      <c r="G320" s="9"/>
      <c r="H320" s="9"/>
      <c r="I320" s="9"/>
      <c r="J320" s="9"/>
      <c r="K320" s="9"/>
      <c r="L320" s="9"/>
      <c r="M320" s="9"/>
      <c r="N320" s="9"/>
    </row>
    <row r="321" spans="1:14" ht="14.55" customHeight="1">
      <c r="A321" s="9"/>
      <c r="B321" s="9"/>
      <c r="C321" s="9"/>
      <c r="D321" s="9"/>
      <c r="E321" s="9"/>
      <c r="F321" s="9"/>
      <c r="G321" s="9"/>
      <c r="H321" s="9"/>
      <c r="I321" s="9"/>
      <c r="J321" s="9"/>
      <c r="K321" s="9"/>
      <c r="L321" s="9"/>
      <c r="M321" s="9"/>
      <c r="N321" s="9"/>
    </row>
    <row r="322" spans="1:14" ht="14.55" customHeight="1">
      <c r="A322" s="9"/>
      <c r="B322" s="9"/>
      <c r="C322" s="9"/>
      <c r="D322" s="9"/>
      <c r="E322" s="9"/>
      <c r="F322" s="9"/>
      <c r="G322" s="9"/>
      <c r="H322" s="9"/>
      <c r="I322" s="9"/>
      <c r="J322" s="9"/>
      <c r="K322" s="9"/>
      <c r="L322" s="9"/>
      <c r="M322" s="9"/>
      <c r="N322" s="9"/>
    </row>
    <row r="323" spans="1:14" ht="14.55" customHeight="1">
      <c r="A323" s="9"/>
      <c r="B323" s="9"/>
      <c r="C323" s="9"/>
      <c r="D323" s="9"/>
      <c r="E323" s="9"/>
      <c r="F323" s="9"/>
      <c r="G323" s="9"/>
      <c r="H323" s="9"/>
      <c r="I323" s="9"/>
      <c r="J323" s="9"/>
      <c r="K323" s="9"/>
      <c r="L323" s="9"/>
      <c r="M323" s="9"/>
      <c r="N323" s="9"/>
    </row>
    <row r="324" spans="1:14" ht="14.55" customHeight="1">
      <c r="A324" s="9"/>
      <c r="B324" s="9"/>
      <c r="C324" s="9"/>
      <c r="D324" s="9"/>
      <c r="E324" s="9"/>
      <c r="F324" s="9"/>
      <c r="G324" s="9"/>
      <c r="H324" s="9"/>
      <c r="I324" s="9"/>
      <c r="J324" s="9"/>
      <c r="K324" s="9"/>
      <c r="L324" s="9"/>
      <c r="M324" s="9"/>
      <c r="N324" s="9"/>
    </row>
    <row r="325" spans="1:14" ht="14.55" customHeight="1">
      <c r="A325" s="9"/>
      <c r="B325" s="9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</row>
    <row r="326" spans="1:14" ht="14.55" customHeight="1">
      <c r="A326" s="9"/>
      <c r="B326" s="9"/>
      <c r="C326" s="9"/>
      <c r="D326" s="9"/>
      <c r="E326" s="9"/>
      <c r="F326" s="9"/>
      <c r="G326" s="9"/>
      <c r="H326" s="9"/>
      <c r="I326" s="9"/>
      <c r="J326" s="9"/>
      <c r="K326" s="9"/>
      <c r="L326" s="9"/>
      <c r="M326" s="9"/>
      <c r="N326" s="9"/>
    </row>
    <row r="327" spans="1:14" ht="14.55" customHeight="1">
      <c r="A327" s="9"/>
      <c r="B327" s="9"/>
      <c r="C327" s="9"/>
      <c r="D327" s="9"/>
      <c r="E327" s="9"/>
      <c r="F327" s="9"/>
      <c r="G327" s="9"/>
      <c r="H327" s="9"/>
      <c r="I327" s="9"/>
      <c r="J327" s="9"/>
      <c r="K327" s="9"/>
      <c r="L327" s="9"/>
      <c r="M327" s="9"/>
      <c r="N327" s="9"/>
    </row>
    <row r="328" spans="1:14" ht="14.55" customHeight="1">
      <c r="A328" s="9"/>
      <c r="B328" s="9"/>
      <c r="C328" s="9"/>
      <c r="D328" s="9"/>
      <c r="E328" s="9"/>
      <c r="F328" s="9"/>
      <c r="G328" s="9"/>
      <c r="H328" s="9"/>
      <c r="I328" s="9"/>
      <c r="J328" s="9"/>
      <c r="K328" s="9"/>
      <c r="L328" s="9"/>
      <c r="M328" s="9"/>
      <c r="N328" s="9"/>
    </row>
    <row r="329" spans="1:14" ht="14.55" customHeight="1">
      <c r="A329" s="9"/>
      <c r="B329" s="9"/>
      <c r="C329" s="9"/>
      <c r="D329" s="9"/>
      <c r="E329" s="9"/>
      <c r="F329" s="9"/>
      <c r="G329" s="9"/>
      <c r="H329" s="9"/>
      <c r="I329" s="9"/>
      <c r="J329" s="9"/>
      <c r="K329" s="9"/>
      <c r="L329" s="9"/>
      <c r="M329" s="9"/>
      <c r="N329" s="9"/>
    </row>
    <row r="330" spans="1:14" ht="14.55" customHeight="1">
      <c r="A330" s="9"/>
      <c r="B330" s="9"/>
      <c r="C330" s="9"/>
      <c r="D330" s="9"/>
      <c r="E330" s="9"/>
      <c r="F330" s="9"/>
      <c r="G330" s="9"/>
      <c r="H330" s="9"/>
      <c r="I330" s="9"/>
      <c r="J330" s="9"/>
      <c r="K330" s="9"/>
      <c r="L330" s="9"/>
      <c r="M330" s="9"/>
      <c r="N330" s="9"/>
    </row>
    <row r="331" spans="1:14" ht="14.55" customHeight="1">
      <c r="A331" s="9"/>
      <c r="B331" s="9"/>
      <c r="C331" s="9"/>
      <c r="D331" s="9"/>
      <c r="E331" s="9"/>
      <c r="F331" s="9"/>
      <c r="G331" s="9"/>
      <c r="H331" s="9"/>
      <c r="I331" s="9"/>
      <c r="J331" s="9"/>
      <c r="K331" s="9"/>
      <c r="L331" s="9"/>
      <c r="M331" s="9"/>
      <c r="N331" s="9"/>
    </row>
    <row r="332" spans="1:14" ht="14.55" customHeight="1">
      <c r="A332" s="9"/>
      <c r="B332" s="9"/>
      <c r="C332" s="9"/>
      <c r="D332" s="9"/>
      <c r="E332" s="9"/>
      <c r="F332" s="9"/>
      <c r="G332" s="9"/>
      <c r="H332" s="9"/>
      <c r="I332" s="9"/>
      <c r="J332" s="9"/>
      <c r="K332" s="9"/>
      <c r="L332" s="9"/>
      <c r="M332" s="9"/>
      <c r="N332" s="9"/>
    </row>
    <row r="333" spans="1:14" ht="14.55" customHeight="1">
      <c r="A333" s="9"/>
      <c r="B333" s="9"/>
      <c r="C333" s="9"/>
      <c r="D333" s="9"/>
      <c r="E333" s="9"/>
      <c r="F333" s="9"/>
      <c r="G333" s="9"/>
      <c r="H333" s="9"/>
      <c r="I333" s="9"/>
      <c r="J333" s="9"/>
      <c r="K333" s="9"/>
      <c r="L333" s="9"/>
      <c r="M333" s="9"/>
      <c r="N333" s="9"/>
    </row>
    <row r="334" spans="1:14" ht="14.55" customHeight="1">
      <c r="A334" s="9"/>
      <c r="B334" s="9"/>
      <c r="C334" s="9"/>
      <c r="D334" s="9"/>
      <c r="E334" s="9"/>
      <c r="F334" s="9"/>
      <c r="G334" s="9"/>
      <c r="H334" s="9"/>
      <c r="I334" s="9"/>
      <c r="J334" s="9"/>
      <c r="K334" s="9"/>
      <c r="L334" s="9"/>
      <c r="M334" s="9"/>
      <c r="N334" s="9"/>
    </row>
    <row r="335" spans="1:14" ht="14.55" customHeight="1">
      <c r="A335" s="9"/>
      <c r="B335" s="9"/>
      <c r="C335" s="9"/>
      <c r="D335" s="9"/>
      <c r="E335" s="9"/>
      <c r="F335" s="9"/>
      <c r="G335" s="9"/>
      <c r="H335" s="9"/>
      <c r="I335" s="9"/>
      <c r="J335" s="9"/>
      <c r="K335" s="9"/>
      <c r="L335" s="9"/>
      <c r="M335" s="9"/>
      <c r="N335" s="9"/>
    </row>
    <row r="336" spans="1:14" ht="14.55" customHeight="1">
      <c r="A336" s="9"/>
      <c r="B336" s="9"/>
      <c r="C336" s="9"/>
      <c r="D336" s="9"/>
      <c r="E336" s="9"/>
      <c r="F336" s="9"/>
      <c r="G336" s="9"/>
      <c r="H336" s="9"/>
      <c r="I336" s="9"/>
      <c r="J336" s="9"/>
      <c r="K336" s="9"/>
      <c r="L336" s="9"/>
      <c r="M336" s="9"/>
      <c r="N336" s="9"/>
    </row>
    <row r="337" spans="1:14" ht="14.55" customHeight="1">
      <c r="A337" s="9"/>
      <c r="B337" s="9"/>
      <c r="C337" s="9"/>
      <c r="D337" s="9"/>
      <c r="E337" s="9"/>
      <c r="F337" s="9"/>
      <c r="G337" s="9"/>
      <c r="H337" s="9"/>
      <c r="I337" s="9"/>
      <c r="J337" s="9"/>
      <c r="K337" s="9"/>
      <c r="L337" s="9"/>
      <c r="M337" s="9"/>
      <c r="N337" s="9"/>
    </row>
    <row r="338" spans="1:14" ht="14.55" customHeight="1">
      <c r="A338" s="9"/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</row>
    <row r="339" spans="1:14" ht="14.55" customHeight="1">
      <c r="A339" s="9"/>
      <c r="B339" s="9"/>
      <c r="C339" s="9"/>
      <c r="D339" s="9"/>
      <c r="E339" s="9"/>
      <c r="F339" s="9"/>
      <c r="G339" s="9"/>
      <c r="H339" s="9"/>
      <c r="I339" s="9"/>
      <c r="J339" s="9"/>
      <c r="K339" s="9"/>
      <c r="L339" s="9"/>
      <c r="M339" s="9"/>
      <c r="N339" s="9"/>
    </row>
    <row r="340" spans="1:14" ht="14.55" customHeight="1">
      <c r="A340" s="9"/>
      <c r="B340" s="9"/>
      <c r="C340" s="9"/>
      <c r="D340" s="9"/>
      <c r="E340" s="9"/>
      <c r="F340" s="9"/>
      <c r="G340" s="9"/>
      <c r="H340" s="9"/>
      <c r="I340" s="9"/>
      <c r="J340" s="9"/>
      <c r="K340" s="9"/>
      <c r="L340" s="9"/>
      <c r="M340" s="9"/>
      <c r="N340" s="9"/>
    </row>
    <row r="341" spans="1:14" ht="14.55" customHeight="1">
      <c r="A341" s="9"/>
      <c r="B341" s="9"/>
      <c r="C341" s="9"/>
      <c r="D341" s="9"/>
      <c r="E341" s="9"/>
      <c r="F341" s="9"/>
      <c r="G341" s="9"/>
      <c r="H341" s="9"/>
      <c r="I341" s="9"/>
      <c r="J341" s="9"/>
      <c r="K341" s="9"/>
      <c r="L341" s="9"/>
      <c r="M341" s="9"/>
      <c r="N341" s="9"/>
    </row>
    <row r="342" spans="1:14" ht="14.55" customHeight="1">
      <c r="A342" s="9"/>
      <c r="B342" s="9"/>
      <c r="C342" s="9"/>
      <c r="D342" s="9"/>
      <c r="E342" s="9"/>
      <c r="F342" s="9"/>
      <c r="G342" s="9"/>
      <c r="H342" s="9"/>
      <c r="I342" s="9"/>
      <c r="J342" s="9"/>
      <c r="K342" s="9"/>
      <c r="L342" s="9"/>
      <c r="M342" s="9"/>
      <c r="N342" s="9"/>
    </row>
    <row r="343" spans="1:14" ht="14.55" customHeight="1">
      <c r="A343" s="9"/>
      <c r="B343" s="9"/>
      <c r="C343" s="9"/>
      <c r="D343" s="9"/>
      <c r="E343" s="9"/>
      <c r="F343" s="9"/>
      <c r="G343" s="9"/>
      <c r="H343" s="9"/>
      <c r="I343" s="9"/>
      <c r="J343" s="9"/>
      <c r="K343" s="9"/>
      <c r="L343" s="9"/>
      <c r="M343" s="9"/>
      <c r="N343" s="9"/>
    </row>
    <row r="344" spans="1:14" ht="14.55" customHeight="1">
      <c r="A344" s="9"/>
      <c r="B344" s="9"/>
      <c r="C344" s="9"/>
      <c r="D344" s="9"/>
      <c r="E344" s="9"/>
      <c r="F344" s="9"/>
      <c r="G344" s="9"/>
      <c r="H344" s="9"/>
      <c r="I344" s="9"/>
      <c r="J344" s="9"/>
      <c r="K344" s="9"/>
      <c r="L344" s="9"/>
      <c r="M344" s="9"/>
      <c r="N344" s="9"/>
    </row>
    <row r="345" spans="1:14" ht="14.55" customHeight="1">
      <c r="A345" s="9"/>
      <c r="B345" s="9"/>
      <c r="C345" s="9"/>
      <c r="D345" s="9"/>
      <c r="E345" s="9"/>
      <c r="F345" s="9"/>
      <c r="G345" s="9"/>
      <c r="H345" s="9"/>
      <c r="I345" s="9"/>
      <c r="J345" s="9"/>
      <c r="K345" s="9"/>
      <c r="L345" s="9"/>
      <c r="M345" s="9"/>
      <c r="N345" s="9"/>
    </row>
    <row r="346" spans="1:14" ht="14.55" customHeight="1">
      <c r="A346" s="9"/>
      <c r="B346" s="9"/>
      <c r="C346" s="9"/>
      <c r="D346" s="9"/>
      <c r="E346" s="9"/>
      <c r="F346" s="9"/>
      <c r="G346" s="9"/>
      <c r="H346" s="9"/>
      <c r="I346" s="9"/>
      <c r="J346" s="9"/>
      <c r="K346" s="9"/>
      <c r="L346" s="9"/>
      <c r="M346" s="9"/>
      <c r="N346" s="9"/>
    </row>
    <row r="347" spans="1:14" ht="14.55" customHeight="1">
      <c r="A347" s="9"/>
      <c r="B347" s="9"/>
      <c r="C347" s="9"/>
      <c r="D347" s="9"/>
      <c r="E347" s="9"/>
      <c r="F347" s="9"/>
      <c r="G347" s="9"/>
      <c r="H347" s="9"/>
      <c r="I347" s="9"/>
      <c r="J347" s="9"/>
      <c r="K347" s="9"/>
      <c r="L347" s="9"/>
      <c r="M347" s="9"/>
      <c r="N347" s="9"/>
    </row>
    <row r="348" spans="1:14" ht="14.55" customHeight="1">
      <c r="A348" s="9"/>
      <c r="B348" s="9"/>
      <c r="C348" s="9"/>
      <c r="D348" s="9"/>
      <c r="E348" s="9"/>
      <c r="F348" s="9"/>
      <c r="G348" s="9"/>
      <c r="H348" s="9"/>
      <c r="I348" s="9"/>
      <c r="J348" s="9"/>
      <c r="K348" s="9"/>
      <c r="L348" s="9"/>
      <c r="M348" s="9"/>
      <c r="N348" s="9"/>
    </row>
    <row r="349" spans="1:14" ht="14.55" customHeight="1">
      <c r="A349" s="9"/>
      <c r="B349" s="9"/>
      <c r="C349" s="9"/>
      <c r="D349" s="9"/>
      <c r="E349" s="9"/>
      <c r="F349" s="9"/>
      <c r="G349" s="9"/>
      <c r="H349" s="9"/>
      <c r="I349" s="9"/>
      <c r="J349" s="9"/>
      <c r="K349" s="9"/>
      <c r="L349" s="9"/>
      <c r="M349" s="9"/>
      <c r="N349" s="9"/>
    </row>
    <row r="350" spans="1:14" ht="14.55" customHeight="1">
      <c r="A350" s="9"/>
      <c r="B350" s="9"/>
      <c r="C350" s="9"/>
      <c r="D350" s="9"/>
      <c r="E350" s="9"/>
      <c r="F350" s="9"/>
      <c r="G350" s="9"/>
      <c r="H350" s="9"/>
      <c r="I350" s="9"/>
      <c r="J350" s="9"/>
      <c r="K350" s="9"/>
      <c r="L350" s="9"/>
      <c r="M350" s="9"/>
      <c r="N350" s="9"/>
    </row>
    <row r="351" spans="1:14" ht="14.55" customHeight="1">
      <c r="A351" s="9"/>
      <c r="B351" s="9"/>
      <c r="C351" s="9"/>
      <c r="D351" s="9"/>
      <c r="E351" s="9"/>
      <c r="F351" s="9"/>
      <c r="G351" s="9"/>
      <c r="H351" s="9"/>
      <c r="I351" s="9"/>
      <c r="J351" s="9"/>
      <c r="K351" s="9"/>
      <c r="L351" s="9"/>
      <c r="M351" s="9"/>
      <c r="N351" s="9"/>
    </row>
    <row r="352" spans="1:14" ht="14.55" customHeight="1">
      <c r="A352" s="9"/>
      <c r="B352" s="9"/>
      <c r="C352" s="9"/>
      <c r="D352" s="9"/>
      <c r="E352" s="9"/>
      <c r="F352" s="9"/>
      <c r="G352" s="9"/>
      <c r="H352" s="9"/>
      <c r="I352" s="9"/>
      <c r="J352" s="9"/>
      <c r="K352" s="9"/>
      <c r="L352" s="9"/>
      <c r="M352" s="9"/>
      <c r="N352" s="9"/>
    </row>
    <row r="353" spans="1:14" ht="14.55" customHeight="1">
      <c r="A353" s="9"/>
      <c r="B353" s="9"/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</row>
    <row r="354" spans="1:14" ht="14.55" customHeight="1">
      <c r="A354" s="9"/>
      <c r="B354" s="9"/>
      <c r="C354" s="9"/>
      <c r="D354" s="9"/>
      <c r="E354" s="9"/>
      <c r="F354" s="9"/>
      <c r="G354" s="9"/>
      <c r="H354" s="9"/>
      <c r="I354" s="9"/>
      <c r="J354" s="9"/>
      <c r="K354" s="9"/>
      <c r="L354" s="9"/>
      <c r="M354" s="9"/>
      <c r="N354" s="9"/>
    </row>
    <row r="355" spans="1:14" ht="14.55" customHeight="1">
      <c r="A355" s="9"/>
      <c r="B355" s="9"/>
      <c r="C355" s="9"/>
      <c r="D355" s="9"/>
      <c r="E355" s="9"/>
      <c r="F355" s="9"/>
      <c r="G355" s="9"/>
      <c r="H355" s="9"/>
      <c r="I355" s="9"/>
      <c r="J355" s="9"/>
      <c r="K355" s="9"/>
      <c r="L355" s="9"/>
      <c r="M355" s="9"/>
      <c r="N355" s="9"/>
    </row>
    <row r="356" spans="1:14" ht="14.55" customHeight="1">
      <c r="A356" s="9"/>
      <c r="B356" s="9"/>
      <c r="C356" s="9"/>
      <c r="D356" s="9"/>
      <c r="E356" s="9"/>
      <c r="F356" s="9"/>
      <c r="G356" s="9"/>
      <c r="H356" s="9"/>
      <c r="I356" s="9"/>
      <c r="J356" s="9"/>
      <c r="K356" s="9"/>
      <c r="L356" s="9"/>
      <c r="M356" s="9"/>
      <c r="N356" s="9"/>
    </row>
    <row r="357" spans="1:14" ht="14.55" customHeight="1">
      <c r="A357" s="9"/>
      <c r="B357" s="9"/>
      <c r="C357" s="9"/>
      <c r="D357" s="9"/>
      <c r="E357" s="9"/>
      <c r="F357" s="9"/>
      <c r="G357" s="9"/>
      <c r="H357" s="9"/>
      <c r="I357" s="9"/>
      <c r="J357" s="9"/>
      <c r="K357" s="9"/>
      <c r="L357" s="9"/>
      <c r="M357" s="9"/>
      <c r="N357" s="9"/>
    </row>
    <row r="358" spans="1:14" ht="14.55" customHeight="1">
      <c r="A358" s="9"/>
      <c r="B358" s="9"/>
      <c r="C358" s="9"/>
      <c r="D358" s="9"/>
      <c r="E358" s="9"/>
      <c r="F358" s="9"/>
      <c r="G358" s="9"/>
      <c r="H358" s="9"/>
      <c r="I358" s="9"/>
      <c r="J358" s="9"/>
      <c r="K358" s="9"/>
      <c r="L358" s="9"/>
      <c r="M358" s="9"/>
      <c r="N358" s="9"/>
    </row>
    <row r="359" spans="1:14" ht="14.55" customHeight="1">
      <c r="A359" s="9"/>
      <c r="B359" s="9"/>
      <c r="C359" s="9"/>
      <c r="D359" s="9"/>
      <c r="E359" s="9"/>
      <c r="F359" s="9"/>
      <c r="G359" s="9"/>
      <c r="H359" s="9"/>
      <c r="I359" s="9"/>
      <c r="J359" s="9"/>
      <c r="K359" s="9"/>
      <c r="L359" s="9"/>
      <c r="M359" s="9"/>
      <c r="N359" s="9"/>
    </row>
    <row r="360" spans="1:14" ht="14.55" customHeight="1">
      <c r="A360" s="9"/>
      <c r="B360" s="9"/>
      <c r="C360" s="9"/>
      <c r="D360" s="9"/>
      <c r="E360" s="9"/>
      <c r="F360" s="9"/>
      <c r="G360" s="9"/>
      <c r="H360" s="9"/>
      <c r="I360" s="9"/>
      <c r="J360" s="9"/>
      <c r="K360" s="9"/>
      <c r="L360" s="9"/>
      <c r="M360" s="9"/>
      <c r="N360" s="9"/>
    </row>
    <row r="361" spans="1:14" ht="14.55" customHeight="1">
      <c r="A361" s="9"/>
      <c r="B361" s="9"/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</row>
    <row r="362" spans="1:14" ht="14.55" customHeight="1">
      <c r="A362" s="9"/>
      <c r="B362" s="9"/>
      <c r="C362" s="9"/>
      <c r="D362" s="9"/>
      <c r="E362" s="9"/>
      <c r="F362" s="9"/>
      <c r="G362" s="9"/>
      <c r="H362" s="9"/>
      <c r="I362" s="9"/>
      <c r="J362" s="9"/>
      <c r="K362" s="9"/>
      <c r="L362" s="9"/>
      <c r="M362" s="9"/>
      <c r="N362" s="9"/>
    </row>
    <row r="363" spans="1:14" ht="14.55" customHeight="1">
      <c r="A363" s="9"/>
      <c r="B363" s="9"/>
      <c r="C363" s="9"/>
      <c r="D363" s="9"/>
      <c r="E363" s="9"/>
      <c r="F363" s="9"/>
      <c r="G363" s="9"/>
      <c r="H363" s="9"/>
      <c r="I363" s="9"/>
      <c r="J363" s="9"/>
      <c r="K363" s="9"/>
      <c r="L363" s="9"/>
      <c r="M363" s="9"/>
      <c r="N363" s="9"/>
    </row>
    <row r="364" spans="1:14" ht="14.55" customHeight="1">
      <c r="A364" s="9"/>
      <c r="B364" s="9"/>
      <c r="C364" s="9"/>
      <c r="D364" s="9"/>
      <c r="E364" s="9"/>
      <c r="F364" s="9"/>
      <c r="G364" s="9"/>
      <c r="H364" s="9"/>
      <c r="I364" s="9"/>
      <c r="J364" s="9"/>
      <c r="K364" s="9"/>
      <c r="L364" s="9"/>
      <c r="M364" s="9"/>
      <c r="N364" s="9"/>
    </row>
    <row r="365" spans="1:14" ht="14.55" customHeight="1">
      <c r="A365" s="9"/>
      <c r="B365" s="9"/>
      <c r="C365" s="9"/>
      <c r="D365" s="9"/>
      <c r="E365" s="9"/>
      <c r="F365" s="9"/>
      <c r="G365" s="9"/>
      <c r="H365" s="9"/>
      <c r="I365" s="9"/>
      <c r="J365" s="9"/>
      <c r="K365" s="9"/>
      <c r="L365" s="9"/>
      <c r="M365" s="9"/>
      <c r="N365" s="9"/>
    </row>
    <row r="366" spans="1:14" ht="14.55" customHeight="1">
      <c r="A366" s="9"/>
      <c r="B366" s="9"/>
      <c r="C366" s="9"/>
      <c r="D366" s="9"/>
      <c r="E366" s="9"/>
      <c r="F366" s="9"/>
      <c r="G366" s="9"/>
      <c r="H366" s="9"/>
      <c r="I366" s="9"/>
      <c r="J366" s="9"/>
      <c r="K366" s="9"/>
      <c r="L366" s="9"/>
      <c r="M366" s="9"/>
      <c r="N366" s="9"/>
    </row>
    <row r="367" spans="1:14" ht="14.55" customHeight="1">
      <c r="A367" s="9"/>
      <c r="B367" s="9"/>
      <c r="C367" s="9"/>
      <c r="D367" s="9"/>
      <c r="E367" s="9"/>
      <c r="F367" s="9"/>
      <c r="G367" s="9"/>
      <c r="H367" s="9"/>
      <c r="I367" s="9"/>
      <c r="J367" s="9"/>
      <c r="K367" s="9"/>
      <c r="L367" s="9"/>
      <c r="M367" s="9"/>
      <c r="N367" s="9"/>
    </row>
    <row r="368" spans="1:14" ht="14.55" customHeight="1">
      <c r="A368" s="9"/>
      <c r="B368" s="9"/>
      <c r="C368" s="9"/>
      <c r="D368" s="9"/>
      <c r="E368" s="9"/>
      <c r="F368" s="9"/>
      <c r="G368" s="9"/>
      <c r="H368" s="9"/>
      <c r="I368" s="9"/>
      <c r="J368" s="9"/>
      <c r="K368" s="9"/>
      <c r="L368" s="9"/>
      <c r="M368" s="9"/>
      <c r="N368" s="9"/>
    </row>
  </sheetData>
  <phoneticPr fontId="2"/>
  <pageMargins left="0.7" right="0.7" top="0.75" bottom="0.75" header="0.3" footer="0.3"/>
  <pageSetup paperSize="9" orientation="portrait" horizontalDpi="0" verticalDpi="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A6D17-52B1-4B43-ACEC-1EF2EEEFCB21}">
  <sheetPr codeName="Sheet113">
    <tabColor rgb="FFCCFF99"/>
    <pageSetUpPr autoPageBreaks="0"/>
  </sheetPr>
  <dimension ref="A1:AB421"/>
  <sheetViews>
    <sheetView showGridLines="0" showZeros="0" zoomScale="80" zoomScaleNormal="80" workbookViewId="0"/>
  </sheetViews>
  <sheetFormatPr defaultColWidth="9" defaultRowHeight="17.55" customHeight="1"/>
  <cols>
    <col min="1" max="1" width="4.625" style="151" customWidth="1"/>
    <col min="2" max="2" width="4.625" style="10" customWidth="1"/>
    <col min="3" max="3" width="8.625" style="822" customWidth="1"/>
    <col min="4" max="4" width="25.625" style="10" customWidth="1"/>
    <col min="5" max="12" width="9.625" style="10" customWidth="1"/>
    <col min="13" max="28" width="8.625" style="10" customWidth="1"/>
    <col min="29" max="16384" width="9" style="10"/>
  </cols>
  <sheetData>
    <row r="1" spans="1:28" ht="17.55" customHeight="1">
      <c r="A1"/>
    </row>
    <row r="2" spans="1:28" ht="17.55" customHeight="1">
      <c r="D2" s="502" t="s">
        <v>337</v>
      </c>
      <c r="E2" s="151"/>
      <c r="F2" s="151"/>
      <c r="G2" s="151"/>
      <c r="H2" s="151"/>
      <c r="I2" s="151"/>
      <c r="J2" s="151"/>
      <c r="K2" s="151"/>
      <c r="L2" s="151"/>
    </row>
    <row r="4" spans="1:28" s="56" customFormat="1" ht="17.55" customHeight="1" thickBot="1">
      <c r="A4" s="151"/>
      <c r="C4" s="823"/>
      <c r="D4" s="503" t="s">
        <v>158</v>
      </c>
      <c r="E4" s="504"/>
      <c r="F4" s="504"/>
      <c r="G4" s="504"/>
      <c r="H4" s="504"/>
      <c r="I4" s="504"/>
      <c r="J4" s="504"/>
      <c r="K4" s="504"/>
      <c r="L4" s="81"/>
      <c r="M4" s="505" t="s">
        <v>416</v>
      </c>
      <c r="N4" s="10"/>
      <c r="O4" s="10"/>
      <c r="P4" s="10"/>
      <c r="Q4" s="10"/>
      <c r="R4" s="10"/>
      <c r="S4" s="10"/>
      <c r="T4" s="80"/>
      <c r="U4" s="505" t="s">
        <v>418</v>
      </c>
      <c r="V4" s="10"/>
      <c r="W4" s="10"/>
      <c r="X4" s="10"/>
      <c r="Y4" s="10"/>
      <c r="Z4" s="10"/>
      <c r="AA4" s="10"/>
      <c r="AB4" s="80"/>
    </row>
    <row r="5" spans="1:28" ht="17.55" customHeight="1" thickBot="1">
      <c r="D5" s="79" t="s">
        <v>129</v>
      </c>
      <c r="E5" s="77" t="s">
        <v>110</v>
      </c>
      <c r="F5" s="77" t="s">
        <v>107</v>
      </c>
      <c r="G5" s="77" t="s">
        <v>284</v>
      </c>
      <c r="H5" s="77" t="s">
        <v>285</v>
      </c>
      <c r="I5" s="77" t="s">
        <v>286</v>
      </c>
      <c r="J5" s="78" t="s">
        <v>287</v>
      </c>
      <c r="K5" s="77" t="s">
        <v>288</v>
      </c>
      <c r="L5" s="76" t="s">
        <v>289</v>
      </c>
      <c r="M5" s="77" t="s">
        <v>110</v>
      </c>
      <c r="N5" s="77" t="s">
        <v>107</v>
      </c>
      <c r="O5" s="77" t="s">
        <v>284</v>
      </c>
      <c r="P5" s="77" t="s">
        <v>285</v>
      </c>
      <c r="Q5" s="77" t="s">
        <v>286</v>
      </c>
      <c r="R5" s="78" t="s">
        <v>287</v>
      </c>
      <c r="S5" s="77" t="s">
        <v>288</v>
      </c>
      <c r="T5" s="76" t="s">
        <v>289</v>
      </c>
      <c r="U5" s="77" t="s">
        <v>110</v>
      </c>
      <c r="V5" s="77" t="s">
        <v>107</v>
      </c>
      <c r="W5" s="77" t="s">
        <v>284</v>
      </c>
      <c r="X5" s="77" t="s">
        <v>285</v>
      </c>
      <c r="Y5" s="77" t="s">
        <v>286</v>
      </c>
      <c r="Z5" s="78" t="s">
        <v>287</v>
      </c>
      <c r="AA5" s="77" t="s">
        <v>288</v>
      </c>
      <c r="AB5" s="76" t="s">
        <v>289</v>
      </c>
    </row>
    <row r="6" spans="1:28" ht="17.55" customHeight="1">
      <c r="A6"/>
      <c r="D6" s="70" t="s">
        <v>80</v>
      </c>
      <c r="E6" s="824"/>
      <c r="F6" s="824"/>
      <c r="G6" s="824"/>
      <c r="H6" s="824"/>
      <c r="I6" s="824"/>
      <c r="J6" s="825"/>
      <c r="K6" s="824"/>
      <c r="L6" s="826"/>
      <c r="M6" s="506">
        <v>0</v>
      </c>
      <c r="N6" s="506">
        <v>0</v>
      </c>
      <c r="O6" s="506">
        <v>0</v>
      </c>
      <c r="P6" s="506">
        <v>0</v>
      </c>
      <c r="Q6" s="506">
        <v>0</v>
      </c>
      <c r="R6" s="507">
        <v>0</v>
      </c>
      <c r="S6" s="506">
        <v>0</v>
      </c>
      <c r="T6" s="508">
        <v>0</v>
      </c>
      <c r="U6" s="509">
        <v>0</v>
      </c>
      <c r="V6" s="509">
        <v>0</v>
      </c>
      <c r="W6" s="509">
        <v>0</v>
      </c>
      <c r="X6" s="509">
        <v>0</v>
      </c>
      <c r="Y6" s="509">
        <v>0</v>
      </c>
      <c r="Z6" s="510">
        <v>0</v>
      </c>
      <c r="AA6" s="509">
        <v>0</v>
      </c>
      <c r="AB6" s="511">
        <v>0</v>
      </c>
    </row>
    <row r="7" spans="1:28" ht="17.55" customHeight="1">
      <c r="A7"/>
      <c r="D7" s="67" t="s">
        <v>16</v>
      </c>
      <c r="E7" s="824"/>
      <c r="F7" s="824"/>
      <c r="G7" s="824"/>
      <c r="H7" s="824"/>
      <c r="I7" s="824"/>
      <c r="J7" s="825"/>
      <c r="K7" s="824"/>
      <c r="L7" s="826"/>
      <c r="M7" s="506">
        <v>0</v>
      </c>
      <c r="N7" s="506">
        <v>0</v>
      </c>
      <c r="O7" s="506">
        <v>0</v>
      </c>
      <c r="P7" s="506">
        <v>0</v>
      </c>
      <c r="Q7" s="506">
        <v>0</v>
      </c>
      <c r="R7" s="507">
        <v>0</v>
      </c>
      <c r="S7" s="506">
        <v>0</v>
      </c>
      <c r="T7" s="508">
        <v>0</v>
      </c>
      <c r="U7" s="509">
        <v>0</v>
      </c>
      <c r="V7" s="509">
        <v>0</v>
      </c>
      <c r="W7" s="509">
        <v>0</v>
      </c>
      <c r="X7" s="509">
        <v>0</v>
      </c>
      <c r="Y7" s="509">
        <v>0</v>
      </c>
      <c r="Z7" s="510">
        <v>0</v>
      </c>
      <c r="AA7" s="509">
        <v>0</v>
      </c>
      <c r="AB7" s="511">
        <v>0</v>
      </c>
    </row>
    <row r="8" spans="1:28" ht="17.55" customHeight="1">
      <c r="A8"/>
      <c r="D8" s="67" t="s">
        <v>78</v>
      </c>
      <c r="E8" s="827">
        <v>48.840430999999988</v>
      </c>
      <c r="F8" s="827">
        <v>33.696130833333328</v>
      </c>
      <c r="G8" s="827">
        <v>1.7083825000000001</v>
      </c>
      <c r="H8" s="827">
        <v>0</v>
      </c>
      <c r="I8" s="827">
        <v>0</v>
      </c>
      <c r="J8" s="827">
        <v>0</v>
      </c>
      <c r="K8" s="827">
        <v>0</v>
      </c>
      <c r="L8" s="828"/>
      <c r="M8" s="506">
        <v>5.5772459833852155</v>
      </c>
      <c r="N8" s="506">
        <v>3.7944658986626902</v>
      </c>
      <c r="O8" s="506">
        <v>0.15574769878137071</v>
      </c>
      <c r="P8" s="506">
        <v>0</v>
      </c>
      <c r="Q8" s="506">
        <v>0</v>
      </c>
      <c r="R8" s="507">
        <v>0</v>
      </c>
      <c r="S8" s="506">
        <v>0</v>
      </c>
      <c r="T8" s="508">
        <v>0</v>
      </c>
      <c r="U8" s="509">
        <v>283.08700294118341</v>
      </c>
      <c r="V8" s="509">
        <v>197.47747859400911</v>
      </c>
      <c r="W8" s="509">
        <v>9.6914327380690697</v>
      </c>
      <c r="X8" s="509">
        <v>0</v>
      </c>
      <c r="Y8" s="509">
        <v>0</v>
      </c>
      <c r="Z8" s="510">
        <v>0</v>
      </c>
      <c r="AA8" s="509">
        <v>0</v>
      </c>
      <c r="AB8" s="511">
        <v>0</v>
      </c>
    </row>
    <row r="9" spans="1:28" ht="17.55" customHeight="1">
      <c r="A9"/>
      <c r="D9" s="67" t="s">
        <v>56</v>
      </c>
      <c r="E9" s="827">
        <v>0</v>
      </c>
      <c r="F9" s="827">
        <v>0</v>
      </c>
      <c r="G9" s="827">
        <v>0</v>
      </c>
      <c r="H9" s="827">
        <v>0</v>
      </c>
      <c r="I9" s="827">
        <v>0</v>
      </c>
      <c r="J9" s="827">
        <v>0</v>
      </c>
      <c r="K9" s="827">
        <v>0</v>
      </c>
      <c r="L9" s="828"/>
      <c r="M9" s="506">
        <v>0</v>
      </c>
      <c r="N9" s="506">
        <v>0</v>
      </c>
      <c r="O9" s="506">
        <v>0</v>
      </c>
      <c r="P9" s="506">
        <v>0</v>
      </c>
      <c r="Q9" s="506">
        <v>0</v>
      </c>
      <c r="R9" s="507">
        <v>0</v>
      </c>
      <c r="S9" s="506">
        <v>0</v>
      </c>
      <c r="T9" s="508">
        <v>0</v>
      </c>
      <c r="U9" s="509">
        <v>0</v>
      </c>
      <c r="V9" s="509">
        <v>0</v>
      </c>
      <c r="W9" s="509">
        <v>0</v>
      </c>
      <c r="X9" s="509">
        <v>0</v>
      </c>
      <c r="Y9" s="509">
        <v>0</v>
      </c>
      <c r="Z9" s="510">
        <v>0</v>
      </c>
      <c r="AA9" s="509">
        <v>0</v>
      </c>
      <c r="AB9" s="511">
        <v>0</v>
      </c>
    </row>
    <row r="10" spans="1:28" ht="17.55" customHeight="1">
      <c r="A10"/>
      <c r="D10" s="67" t="s">
        <v>105</v>
      </c>
      <c r="E10" s="827">
        <v>48.157812499999999</v>
      </c>
      <c r="F10" s="827">
        <v>0</v>
      </c>
      <c r="G10" s="827">
        <v>75.693038030350763</v>
      </c>
      <c r="H10" s="827">
        <v>47.597032464293221</v>
      </c>
      <c r="I10" s="827">
        <v>6.1049999999999995</v>
      </c>
      <c r="J10" s="827">
        <v>0</v>
      </c>
      <c r="K10" s="827"/>
      <c r="L10" s="828"/>
      <c r="M10" s="506">
        <v>5.4992955802180239</v>
      </c>
      <c r="N10" s="506">
        <v>0</v>
      </c>
      <c r="O10" s="506">
        <v>6.9006890945077615</v>
      </c>
      <c r="P10" s="506">
        <v>4.3852915077517851</v>
      </c>
      <c r="Q10" s="506">
        <v>0.55021519113323958</v>
      </c>
      <c r="R10" s="507">
        <v>0</v>
      </c>
      <c r="S10" s="506">
        <v>0</v>
      </c>
      <c r="T10" s="508">
        <v>0</v>
      </c>
      <c r="U10" s="509">
        <v>279.13043619186038</v>
      </c>
      <c r="V10" s="509">
        <v>0</v>
      </c>
      <c r="W10" s="509">
        <v>429.39680476195963</v>
      </c>
      <c r="X10" s="509">
        <v>270.01180277800057</v>
      </c>
      <c r="Y10" s="509">
        <v>34.632874585118763</v>
      </c>
      <c r="Z10" s="510">
        <v>0</v>
      </c>
      <c r="AA10" s="509">
        <v>0</v>
      </c>
      <c r="AB10" s="511">
        <v>0</v>
      </c>
    </row>
    <row r="11" spans="1:28" ht="17.55" customHeight="1">
      <c r="A11"/>
      <c r="D11" s="67" t="s">
        <v>53</v>
      </c>
      <c r="E11" s="827">
        <v>0</v>
      </c>
      <c r="F11" s="827">
        <v>0</v>
      </c>
      <c r="G11" s="827">
        <v>0</v>
      </c>
      <c r="H11" s="827">
        <v>0</v>
      </c>
      <c r="I11" s="827">
        <v>0</v>
      </c>
      <c r="J11" s="827">
        <v>0</v>
      </c>
      <c r="K11" s="827">
        <v>0</v>
      </c>
      <c r="L11" s="828"/>
      <c r="M11" s="506">
        <v>0</v>
      </c>
      <c r="N11" s="506">
        <v>0</v>
      </c>
      <c r="O11" s="506">
        <v>0</v>
      </c>
      <c r="P11" s="506">
        <v>0</v>
      </c>
      <c r="Q11" s="506">
        <v>0</v>
      </c>
      <c r="R11" s="507">
        <v>0</v>
      </c>
      <c r="S11" s="506">
        <v>0</v>
      </c>
      <c r="T11" s="508">
        <v>0</v>
      </c>
      <c r="U11" s="509">
        <v>0</v>
      </c>
      <c r="V11" s="509">
        <v>0</v>
      </c>
      <c r="W11" s="509">
        <v>0</v>
      </c>
      <c r="X11" s="509">
        <v>0</v>
      </c>
      <c r="Y11" s="509">
        <v>0</v>
      </c>
      <c r="Z11" s="510">
        <v>0</v>
      </c>
      <c r="AA11" s="509">
        <v>0</v>
      </c>
      <c r="AB11" s="511">
        <v>0</v>
      </c>
    </row>
    <row r="12" spans="1:28" ht="17.55" customHeight="1">
      <c r="A12"/>
      <c r="D12" s="67" t="s">
        <v>112</v>
      </c>
      <c r="E12" s="827">
        <v>15.025225982256975</v>
      </c>
      <c r="F12" s="827">
        <v>4.5987809999999989</v>
      </c>
      <c r="G12" s="827">
        <v>0</v>
      </c>
      <c r="H12" s="827">
        <v>0</v>
      </c>
      <c r="I12" s="827">
        <v>0</v>
      </c>
      <c r="J12" s="827">
        <v>0</v>
      </c>
      <c r="K12" s="827"/>
      <c r="L12" s="828"/>
      <c r="M12" s="506">
        <v>1.7157789057798836</v>
      </c>
      <c r="N12" s="506">
        <v>0.51786116828154827</v>
      </c>
      <c r="O12" s="506">
        <v>0</v>
      </c>
      <c r="P12" s="506">
        <v>0</v>
      </c>
      <c r="Q12" s="506">
        <v>0</v>
      </c>
      <c r="R12" s="507">
        <v>0</v>
      </c>
      <c r="S12" s="506">
        <v>0</v>
      </c>
      <c r="T12" s="508">
        <v>0</v>
      </c>
      <c r="U12" s="509">
        <v>87.088629333167148</v>
      </c>
      <c r="V12" s="509">
        <v>26.951333996710918</v>
      </c>
      <c r="W12" s="509">
        <v>0</v>
      </c>
      <c r="X12" s="509">
        <v>0</v>
      </c>
      <c r="Y12" s="509">
        <v>0</v>
      </c>
      <c r="Z12" s="510">
        <v>0</v>
      </c>
      <c r="AA12" s="509">
        <v>0</v>
      </c>
      <c r="AB12" s="511">
        <v>0</v>
      </c>
    </row>
    <row r="13" spans="1:28" ht="17.55" customHeight="1">
      <c r="A13"/>
      <c r="D13" s="67" t="s">
        <v>101</v>
      </c>
      <c r="E13" s="824">
        <v>0</v>
      </c>
      <c r="F13" s="824">
        <v>0</v>
      </c>
      <c r="G13" s="824">
        <v>610.29006536064037</v>
      </c>
      <c r="H13" s="824">
        <v>748.32108922843895</v>
      </c>
      <c r="I13" s="824">
        <v>909.10000951395705</v>
      </c>
      <c r="J13" s="825">
        <v>1084.8615720139569</v>
      </c>
      <c r="K13" s="824">
        <v>1304.3293845139572</v>
      </c>
      <c r="L13" s="826">
        <v>1469.6912009202072</v>
      </c>
      <c r="M13" s="506">
        <v>0</v>
      </c>
      <c r="N13" s="506">
        <v>0</v>
      </c>
      <c r="O13" s="506">
        <v>55.638168424841652</v>
      </c>
      <c r="P13" s="506">
        <v>68.945603281609309</v>
      </c>
      <c r="Q13" s="506">
        <v>81.932946026855333</v>
      </c>
      <c r="R13" s="507">
        <v>95.648400598333467</v>
      </c>
      <c r="S13" s="506">
        <v>112.50591921466659</v>
      </c>
      <c r="T13" s="508">
        <v>124.03012802457435</v>
      </c>
      <c r="U13" s="509">
        <v>0</v>
      </c>
      <c r="V13" s="509">
        <v>0</v>
      </c>
      <c r="W13" s="509">
        <v>3462.0965264830456</v>
      </c>
      <c r="X13" s="509">
        <v>4245.1286539963958</v>
      </c>
      <c r="Y13" s="509">
        <v>5157.2066527153402</v>
      </c>
      <c r="Z13" s="510">
        <v>6154.2792409130489</v>
      </c>
      <c r="AA13" s="509">
        <v>7399.2917267087687</v>
      </c>
      <c r="AB13" s="511">
        <v>8337.3679017726663</v>
      </c>
    </row>
    <row r="14" spans="1:28" ht="17.55" customHeight="1">
      <c r="A14"/>
      <c r="D14" s="67" t="s">
        <v>98</v>
      </c>
      <c r="E14" s="827">
        <v>494.23463475499085</v>
      </c>
      <c r="F14" s="827">
        <v>948.34468749999996</v>
      </c>
      <c r="G14" s="827">
        <v>1446.3982655910897</v>
      </c>
      <c r="H14" s="827">
        <v>1580.0076355271885</v>
      </c>
      <c r="I14" s="827">
        <v>1581.75</v>
      </c>
      <c r="J14" s="827">
        <v>1581.75</v>
      </c>
      <c r="K14" s="827">
        <v>1581.75</v>
      </c>
      <c r="L14" s="828">
        <v>1581.75</v>
      </c>
      <c r="M14" s="506">
        <v>56.43824337948886</v>
      </c>
      <c r="N14" s="506">
        <v>106.79153623587425</v>
      </c>
      <c r="O14" s="506">
        <v>131.86344474213357</v>
      </c>
      <c r="P14" s="506">
        <v>145.57197597262527</v>
      </c>
      <c r="Q14" s="506">
        <v>142.55575406633938</v>
      </c>
      <c r="R14" s="507">
        <v>139.45729257010456</v>
      </c>
      <c r="S14" s="506">
        <v>136.43504457588537</v>
      </c>
      <c r="T14" s="508">
        <v>133.4869902466823</v>
      </c>
      <c r="U14" s="509">
        <v>2864.6635305597697</v>
      </c>
      <c r="V14" s="509">
        <v>5557.8107365449559</v>
      </c>
      <c r="W14" s="509">
        <v>8205.2300953889462</v>
      </c>
      <c r="X14" s="509">
        <v>8963.178752619684</v>
      </c>
      <c r="Y14" s="509">
        <v>8973.0629606898619</v>
      </c>
      <c r="Z14" s="510">
        <v>8973.0629606898619</v>
      </c>
      <c r="AA14" s="509">
        <v>8973.0629606898619</v>
      </c>
      <c r="AB14" s="511">
        <v>8973.0629606898619</v>
      </c>
    </row>
    <row r="15" spans="1:28" ht="17.55" customHeight="1">
      <c r="A15"/>
      <c r="D15" s="67" t="s">
        <v>75</v>
      </c>
      <c r="E15" s="827">
        <v>624.71929520236256</v>
      </c>
      <c r="F15" s="827">
        <v>1219.0317187499998</v>
      </c>
      <c r="G15" s="827">
        <v>1727.7000898389326</v>
      </c>
      <c r="H15" s="827">
        <v>1851.2992933766102</v>
      </c>
      <c r="I15" s="827">
        <v>1896.3375000000003</v>
      </c>
      <c r="J15" s="827">
        <v>2124.0731249999999</v>
      </c>
      <c r="K15" s="827">
        <v>2315.1318749999996</v>
      </c>
      <c r="L15" s="828">
        <v>2331.9899999999998</v>
      </c>
      <c r="M15" s="506">
        <v>71.338706652908527</v>
      </c>
      <c r="N15" s="506">
        <v>137.27315783120329</v>
      </c>
      <c r="O15" s="506">
        <v>157.50882087400282</v>
      </c>
      <c r="P15" s="506">
        <v>170.5670847366741</v>
      </c>
      <c r="Q15" s="506">
        <v>170.90805897061918</v>
      </c>
      <c r="R15" s="507">
        <v>187.27200077978267</v>
      </c>
      <c r="S15" s="506">
        <v>199.6934538104492</v>
      </c>
      <c r="T15" s="508">
        <v>196.8012178823206</v>
      </c>
      <c r="U15" s="509">
        <v>3620.9736346996051</v>
      </c>
      <c r="V15" s="509">
        <v>7144.1825572071857</v>
      </c>
      <c r="W15" s="509">
        <v>9801.018924175296</v>
      </c>
      <c r="X15" s="509">
        <v>10502.181203444903</v>
      </c>
      <c r="Y15" s="509">
        <v>10757.677118518866</v>
      </c>
      <c r="Z15" s="510">
        <v>12049.591834192677</v>
      </c>
      <c r="AA15" s="509">
        <v>13133.443386549689</v>
      </c>
      <c r="AB15" s="511">
        <v>13229.07734705178</v>
      </c>
    </row>
    <row r="16" spans="1:28" ht="17.55" customHeight="1">
      <c r="A16"/>
      <c r="D16" s="67" t="s">
        <v>102</v>
      </c>
      <c r="E16" s="827">
        <v>589.43199500000037</v>
      </c>
      <c r="F16" s="827">
        <v>395.03695416666653</v>
      </c>
      <c r="G16" s="827">
        <v>573.43783913594041</v>
      </c>
      <c r="H16" s="827">
        <v>536.47787530344817</v>
      </c>
      <c r="I16" s="827">
        <v>880.15121250000004</v>
      </c>
      <c r="J16" s="827">
        <v>973.73633236607145</v>
      </c>
      <c r="K16" s="827">
        <v>970.38723348214307</v>
      </c>
      <c r="L16" s="828">
        <v>947.9228750000002</v>
      </c>
      <c r="M16" s="506">
        <v>67.309136288999724</v>
      </c>
      <c r="N16" s="506">
        <v>44.484461990935088</v>
      </c>
      <c r="O16" s="506">
        <v>52.278470330610702</v>
      </c>
      <c r="P16" s="506">
        <v>49.427700612004259</v>
      </c>
      <c r="Q16" s="506">
        <v>79.323925898745316</v>
      </c>
      <c r="R16" s="507">
        <v>85.850881990779712</v>
      </c>
      <c r="S16" s="506">
        <v>83.70148598451479</v>
      </c>
      <c r="T16" s="508">
        <v>79.997073854738147</v>
      </c>
      <c r="U16" s="509">
        <v>3416.4427603473182</v>
      </c>
      <c r="V16" s="509">
        <v>2315.1293555377424</v>
      </c>
      <c r="W16" s="509">
        <v>3253.038618371259</v>
      </c>
      <c r="X16" s="509">
        <v>3043.3695287592641</v>
      </c>
      <c r="Y16" s="509">
        <v>4992.983875258431</v>
      </c>
      <c r="Z16" s="510">
        <v>5523.8801437850416</v>
      </c>
      <c r="AA16" s="509">
        <v>5504.8811394246395</v>
      </c>
      <c r="AB16" s="511">
        <v>5377.4437422178908</v>
      </c>
    </row>
    <row r="17" spans="1:28" ht="17.55" customHeight="1">
      <c r="A17"/>
      <c r="D17" s="67" t="s">
        <v>38</v>
      </c>
      <c r="E17" s="827">
        <v>869.2008125000001</v>
      </c>
      <c r="F17" s="827">
        <v>1253.1993750000004</v>
      </c>
      <c r="G17" s="827">
        <v>1432.2977634845893</v>
      </c>
      <c r="H17" s="827">
        <v>1505.0431661876219</v>
      </c>
      <c r="I17" s="827">
        <v>1659.1387500000001</v>
      </c>
      <c r="J17" s="827">
        <v>2024.77008140625</v>
      </c>
      <c r="K17" s="827">
        <v>2131.5516624999996</v>
      </c>
      <c r="L17" s="828">
        <v>2322.8478571428568</v>
      </c>
      <c r="M17" s="506">
        <v>99.256837849583931</v>
      </c>
      <c r="N17" s="506">
        <v>141.12072143187655</v>
      </c>
      <c r="O17" s="506">
        <v>130.57794763902621</v>
      </c>
      <c r="P17" s="506">
        <v>138.66522078731958</v>
      </c>
      <c r="Q17" s="506">
        <v>149.53044135099336</v>
      </c>
      <c r="R17" s="507">
        <v>178.51680330637953</v>
      </c>
      <c r="S17" s="506">
        <v>183.8586035018113</v>
      </c>
      <c r="T17" s="508">
        <v>196.02969448456165</v>
      </c>
      <c r="U17" s="509">
        <v>5038.0278782688583</v>
      </c>
      <c r="V17" s="509">
        <v>7344.4234287508789</v>
      </c>
      <c r="W17" s="509">
        <v>8125.2397725320043</v>
      </c>
      <c r="X17" s="509">
        <v>8537.9150237126905</v>
      </c>
      <c r="Y17" s="509">
        <v>9412.079319911667</v>
      </c>
      <c r="Z17" s="510">
        <v>11486.25852465903</v>
      </c>
      <c r="AA17" s="509">
        <v>12092.016609183274</v>
      </c>
      <c r="AB17" s="511">
        <v>13177.215154257237</v>
      </c>
    </row>
    <row r="18" spans="1:28" ht="17.55" customHeight="1">
      <c r="A18"/>
      <c r="D18" s="67" t="s">
        <v>39</v>
      </c>
      <c r="E18" s="827">
        <v>133.18315709523804</v>
      </c>
      <c r="F18" s="827">
        <v>74.135545416666673</v>
      </c>
      <c r="G18" s="827">
        <v>77.492845833333334</v>
      </c>
      <c r="H18" s="827">
        <v>71.272850416666671</v>
      </c>
      <c r="I18" s="827">
        <v>76.864620000000016</v>
      </c>
      <c r="J18" s="827">
        <v>84.621600000000001</v>
      </c>
      <c r="K18" s="827">
        <v>84.621600000000001</v>
      </c>
      <c r="L18" s="828">
        <v>84.621600000000001</v>
      </c>
      <c r="M18" s="506">
        <v>15.208613289345843</v>
      </c>
      <c r="N18" s="506">
        <v>8.3482818948466555</v>
      </c>
      <c r="O18" s="506">
        <v>7.0647717420198326</v>
      </c>
      <c r="P18" s="506">
        <v>6.5666326130719384</v>
      </c>
      <c r="Q18" s="506">
        <v>6.9274498910211051</v>
      </c>
      <c r="R18" s="507">
        <v>7.4607866154261799</v>
      </c>
      <c r="S18" s="506">
        <v>7.2991002169007375</v>
      </c>
      <c r="T18" s="508">
        <v>7.1413830844688801</v>
      </c>
      <c r="U18" s="509">
        <v>771.95102525478842</v>
      </c>
      <c r="V18" s="509">
        <v>434.47423253095013</v>
      </c>
      <c r="W18" s="509">
        <v>439.60688140700688</v>
      </c>
      <c r="X18" s="509">
        <v>404.32165271160471</v>
      </c>
      <c r="Y18" s="509">
        <v>436.04303759096024</v>
      </c>
      <c r="Z18" s="510">
        <v>480.04738083408461</v>
      </c>
      <c r="AA18" s="509">
        <v>480.04738083408461</v>
      </c>
      <c r="AB18" s="511">
        <v>480.04738083408461</v>
      </c>
    </row>
    <row r="19" spans="1:28" ht="17.55" customHeight="1" thickBot="1">
      <c r="A19"/>
      <c r="D19" s="67" t="s">
        <v>82</v>
      </c>
      <c r="E19" s="827">
        <v>0</v>
      </c>
      <c r="F19" s="827">
        <v>0</v>
      </c>
      <c r="G19" s="827">
        <v>0</v>
      </c>
      <c r="H19" s="827">
        <v>0</v>
      </c>
      <c r="I19" s="827">
        <v>0</v>
      </c>
      <c r="J19" s="827">
        <v>0</v>
      </c>
      <c r="K19" s="827">
        <v>0</v>
      </c>
      <c r="L19" s="828"/>
      <c r="M19" s="506">
        <v>0</v>
      </c>
      <c r="N19" s="506">
        <v>0</v>
      </c>
      <c r="O19" s="506">
        <v>0</v>
      </c>
      <c r="P19" s="506">
        <v>0</v>
      </c>
      <c r="Q19" s="506">
        <v>0</v>
      </c>
      <c r="R19" s="507">
        <v>0</v>
      </c>
      <c r="S19" s="506">
        <v>0</v>
      </c>
      <c r="T19" s="508">
        <v>0</v>
      </c>
      <c r="U19" s="509">
        <v>0</v>
      </c>
      <c r="V19" s="509">
        <v>0</v>
      </c>
      <c r="W19" s="509">
        <v>0</v>
      </c>
      <c r="X19" s="509">
        <v>0</v>
      </c>
      <c r="Y19" s="509">
        <v>0</v>
      </c>
      <c r="Z19" s="510">
        <v>0</v>
      </c>
      <c r="AA19" s="509">
        <v>0</v>
      </c>
      <c r="AB19" s="511">
        <v>0</v>
      </c>
    </row>
    <row r="20" spans="1:28" ht="17.55" customHeight="1" thickBot="1">
      <c r="D20" s="512" t="s">
        <v>132</v>
      </c>
      <c r="E20" s="734">
        <v>2822.7933640348492</v>
      </c>
      <c r="F20" s="734">
        <v>3928.043192666667</v>
      </c>
      <c r="G20" s="734">
        <v>5945.0182897748764</v>
      </c>
      <c r="H20" s="734">
        <v>6340.0189425042681</v>
      </c>
      <c r="I20" s="734">
        <v>7009.4470920139574</v>
      </c>
      <c r="J20" s="735">
        <v>7873.8127107862783</v>
      </c>
      <c r="K20" s="734">
        <v>8387.7717554961</v>
      </c>
      <c r="L20" s="736">
        <v>8738.823533063065</v>
      </c>
      <c r="M20" s="829">
        <v>322.34385792971005</v>
      </c>
      <c r="N20" s="829">
        <v>442.33048645168003</v>
      </c>
      <c r="O20" s="829">
        <v>541.98806054592399</v>
      </c>
      <c r="P20" s="829">
        <v>584.12950951105631</v>
      </c>
      <c r="Q20" s="829">
        <v>631.72879139570682</v>
      </c>
      <c r="R20" s="830">
        <v>694.2061658608061</v>
      </c>
      <c r="S20" s="829">
        <v>723.49360730422791</v>
      </c>
      <c r="T20" s="831">
        <v>737.486487577346</v>
      </c>
      <c r="U20" s="832">
        <v>16361.36489759655</v>
      </c>
      <c r="V20" s="832">
        <v>23020.449123162434</v>
      </c>
      <c r="W20" s="832">
        <v>33725.319055857588</v>
      </c>
      <c r="X20" s="832">
        <v>35966.106618022539</v>
      </c>
      <c r="Y20" s="832">
        <v>39763.685839270249</v>
      </c>
      <c r="Z20" s="833">
        <v>44667.120085073744</v>
      </c>
      <c r="AA20" s="832">
        <v>47582.74320339031</v>
      </c>
      <c r="AB20" s="834">
        <v>49574.214486823519</v>
      </c>
    </row>
    <row r="21" spans="1:28" ht="17.55" customHeight="1" thickBot="1">
      <c r="M21" s="662">
        <v>114.19321797928475</v>
      </c>
      <c r="N21" s="513">
        <v>112.6083560581703</v>
      </c>
      <c r="O21" s="513">
        <v>91.166760828661424</v>
      </c>
      <c r="P21" s="513">
        <v>92.13371676147213</v>
      </c>
      <c r="Q21" s="513">
        <v>90.12533843296309</v>
      </c>
      <c r="R21" s="514">
        <v>88.166456500777343</v>
      </c>
      <c r="S21" s="513">
        <v>86.255757594996282</v>
      </c>
      <c r="T21" s="515">
        <v>84.39196475213042</v>
      </c>
      <c r="U21" s="835">
        <v>5.7961610318546013</v>
      </c>
      <c r="V21" s="836">
        <v>5.8605386942128632</v>
      </c>
      <c r="W21" s="836">
        <v>5.6728705299129842</v>
      </c>
      <c r="X21" s="836">
        <v>5.6728705299129842</v>
      </c>
      <c r="Y21" s="836">
        <v>5.6728705299129842</v>
      </c>
      <c r="Z21" s="837">
        <v>5.6728705299129842</v>
      </c>
      <c r="AA21" s="836">
        <v>5.6728705299129842</v>
      </c>
      <c r="AB21" s="838">
        <v>5.6728705299129842</v>
      </c>
    </row>
    <row r="22" spans="1:28" customFormat="1" ht="17.55" customHeight="1">
      <c r="C22" s="839"/>
    </row>
    <row r="23" spans="1:28" customFormat="1" ht="17.55" customHeight="1">
      <c r="C23" s="839"/>
      <c r="N23" s="519"/>
      <c r="O23" s="519"/>
      <c r="P23" s="519"/>
      <c r="Q23" s="519"/>
      <c r="R23" s="519"/>
      <c r="S23" s="519"/>
      <c r="T23" s="519"/>
    </row>
    <row r="24" spans="1:28" ht="17.55" customHeight="1" thickBot="1">
      <c r="D24" s="520" t="s">
        <v>155</v>
      </c>
      <c r="M24" s="505" t="s">
        <v>419</v>
      </c>
      <c r="T24" s="80"/>
      <c r="U24" s="505" t="s">
        <v>420</v>
      </c>
      <c r="V24" s="521"/>
      <c r="W24" s="521"/>
      <c r="X24" s="521"/>
      <c r="Y24" s="521"/>
      <c r="Z24" s="521"/>
      <c r="AB24" s="57"/>
    </row>
    <row r="25" spans="1:28" ht="17.55" customHeight="1" thickBot="1">
      <c r="D25" s="522" t="s">
        <v>140</v>
      </c>
      <c r="E25" s="65" t="s">
        <v>110</v>
      </c>
      <c r="F25" s="65" t="s">
        <v>107</v>
      </c>
      <c r="G25" s="65" t="s">
        <v>284</v>
      </c>
      <c r="H25" s="65" t="s">
        <v>285</v>
      </c>
      <c r="I25" s="65" t="s">
        <v>286</v>
      </c>
      <c r="J25" s="65" t="s">
        <v>287</v>
      </c>
      <c r="K25" s="65" t="s">
        <v>288</v>
      </c>
      <c r="L25" s="64" t="s">
        <v>289</v>
      </c>
      <c r="M25" s="86" t="s">
        <v>110</v>
      </c>
      <c r="N25" s="86" t="s">
        <v>107</v>
      </c>
      <c r="O25" s="86" t="s">
        <v>284</v>
      </c>
      <c r="P25" s="86" t="s">
        <v>285</v>
      </c>
      <c r="Q25" s="86" t="s">
        <v>286</v>
      </c>
      <c r="R25" s="86" t="s">
        <v>287</v>
      </c>
      <c r="S25" s="86" t="s">
        <v>288</v>
      </c>
      <c r="T25" s="64" t="s">
        <v>289</v>
      </c>
      <c r="U25" s="86" t="s">
        <v>110</v>
      </c>
      <c r="V25" s="86" t="s">
        <v>107</v>
      </c>
      <c r="W25" s="86" t="s">
        <v>284</v>
      </c>
      <c r="X25" s="86" t="s">
        <v>285</v>
      </c>
      <c r="Y25" s="86" t="s">
        <v>286</v>
      </c>
      <c r="Z25" s="86" t="s">
        <v>287</v>
      </c>
      <c r="AA25" s="86" t="s">
        <v>288</v>
      </c>
      <c r="AB25" s="64" t="s">
        <v>289</v>
      </c>
    </row>
    <row r="26" spans="1:28" ht="17.55" customHeight="1">
      <c r="D26" s="523" t="s">
        <v>134</v>
      </c>
      <c r="E26" s="540">
        <v>1100.1397420446247</v>
      </c>
      <c r="F26" s="540">
        <v>795.29374958333335</v>
      </c>
      <c r="G26" s="540">
        <v>1707.9665857454324</v>
      </c>
      <c r="H26" s="540">
        <v>1634.9463308446893</v>
      </c>
      <c r="I26" s="540">
        <v>1677.1754407639571</v>
      </c>
      <c r="J26" s="540">
        <v>1716.5613418800287</v>
      </c>
      <c r="K26" s="540">
        <v>1713.2122429961003</v>
      </c>
      <c r="L26" s="528">
        <v>1690.7478845139574</v>
      </c>
      <c r="M26" s="525">
        <v>125.62849737097592</v>
      </c>
      <c r="N26" s="525">
        <v>89.556721723917335</v>
      </c>
      <c r="O26" s="525">
        <v>155.70978122599928</v>
      </c>
      <c r="P26" s="525">
        <v>150.63368216625273</v>
      </c>
      <c r="Q26" s="525">
        <v>151.15600421030567</v>
      </c>
      <c r="R26" s="525">
        <v>151.34313087978154</v>
      </c>
      <c r="S26" s="525">
        <v>147.77441994065148</v>
      </c>
      <c r="T26" s="526">
        <v>142.68553587464098</v>
      </c>
      <c r="U26" s="527">
        <v>6376.5871024336266</v>
      </c>
      <c r="V26" s="527">
        <v>4660.8497926987602</v>
      </c>
      <c r="W26" s="527">
        <v>9689.0733103513612</v>
      </c>
      <c r="X26" s="527">
        <v>9274.8388582382013</v>
      </c>
      <c r="Y26" s="527">
        <v>9514.3991314036721</v>
      </c>
      <c r="Z26" s="527">
        <v>9737.8302491391023</v>
      </c>
      <c r="AA26" s="527">
        <v>9718.8312447786993</v>
      </c>
      <c r="AB26" s="528">
        <v>9591.3938475719497</v>
      </c>
    </row>
    <row r="27" spans="1:28" ht="17.55" customHeight="1">
      <c r="D27" s="524" t="s">
        <v>139</v>
      </c>
      <c r="E27" s="540"/>
      <c r="F27" s="540"/>
      <c r="G27" s="540"/>
      <c r="H27" s="540"/>
      <c r="I27" s="540"/>
      <c r="J27" s="540"/>
      <c r="K27" s="540"/>
      <c r="L27" s="528"/>
      <c r="M27" s="525">
        <v>0</v>
      </c>
      <c r="N27" s="525">
        <v>0</v>
      </c>
      <c r="O27" s="525">
        <v>0</v>
      </c>
      <c r="P27" s="525">
        <v>0</v>
      </c>
      <c r="Q27" s="525">
        <v>0</v>
      </c>
      <c r="R27" s="525">
        <v>0</v>
      </c>
      <c r="S27" s="525">
        <v>0</v>
      </c>
      <c r="T27" s="526">
        <v>0</v>
      </c>
      <c r="U27" s="527">
        <v>0</v>
      </c>
      <c r="V27" s="527">
        <v>0</v>
      </c>
      <c r="W27" s="527">
        <v>0</v>
      </c>
      <c r="X27" s="527">
        <v>0</v>
      </c>
      <c r="Y27" s="527">
        <v>0</v>
      </c>
      <c r="Z27" s="527">
        <v>0</v>
      </c>
      <c r="AA27" s="527">
        <v>0</v>
      </c>
      <c r="AB27" s="528">
        <v>0</v>
      </c>
    </row>
    <row r="28" spans="1:28" ht="17.55" customHeight="1">
      <c r="D28" s="524" t="s">
        <v>138</v>
      </c>
      <c r="E28" s="540">
        <v>1722.6536219902246</v>
      </c>
      <c r="F28" s="540">
        <v>3132.7494430833335</v>
      </c>
      <c r="G28" s="540">
        <v>4237.0517040294435</v>
      </c>
      <c r="H28" s="540">
        <v>4705.0726116595788</v>
      </c>
      <c r="I28" s="540">
        <v>5332.2716512500001</v>
      </c>
      <c r="J28" s="540">
        <v>6157.2513689062498</v>
      </c>
      <c r="K28" s="540">
        <v>6674.5595125</v>
      </c>
      <c r="L28" s="528">
        <v>7048.0756485491074</v>
      </c>
      <c r="M28" s="525">
        <v>196.71536055873409</v>
      </c>
      <c r="N28" s="525">
        <v>352.77376472776274</v>
      </c>
      <c r="O28" s="525">
        <v>386.27827931992459</v>
      </c>
      <c r="P28" s="525">
        <v>433.49582734480362</v>
      </c>
      <c r="Q28" s="525">
        <v>480.57278718540118</v>
      </c>
      <c r="R28" s="525">
        <v>542.86303498102461</v>
      </c>
      <c r="S28" s="525">
        <v>575.71918736357657</v>
      </c>
      <c r="T28" s="526">
        <v>594.80095170270499</v>
      </c>
      <c r="U28" s="527">
        <v>9984.7777951629269</v>
      </c>
      <c r="V28" s="527">
        <v>18359.599330463672</v>
      </c>
      <c r="W28" s="527">
        <v>24036.245745506221</v>
      </c>
      <c r="X28" s="527">
        <v>26691.267759784343</v>
      </c>
      <c r="Y28" s="527">
        <v>30249.286707866573</v>
      </c>
      <c r="Z28" s="527">
        <v>34929.289835934644</v>
      </c>
      <c r="AA28" s="527">
        <v>37863.911958611621</v>
      </c>
      <c r="AB28" s="528">
        <v>39982.820639251579</v>
      </c>
    </row>
    <row r="29" spans="1:28" ht="17.55" customHeight="1" thickBot="1">
      <c r="D29" s="524" t="s">
        <v>133</v>
      </c>
      <c r="E29" s="541"/>
      <c r="F29" s="541"/>
      <c r="G29" s="541"/>
      <c r="H29" s="541"/>
      <c r="I29" s="541"/>
      <c r="J29" s="541"/>
      <c r="K29" s="541"/>
      <c r="L29" s="538"/>
      <c r="M29" s="525">
        <v>0</v>
      </c>
      <c r="N29" s="525">
        <v>0</v>
      </c>
      <c r="O29" s="525">
        <v>0</v>
      </c>
      <c r="P29" s="525">
        <v>0</v>
      </c>
      <c r="Q29" s="525">
        <v>0</v>
      </c>
      <c r="R29" s="525">
        <v>0</v>
      </c>
      <c r="S29" s="525">
        <v>0</v>
      </c>
      <c r="T29" s="526">
        <v>0</v>
      </c>
      <c r="U29" s="527">
        <v>0</v>
      </c>
      <c r="V29" s="527">
        <v>0</v>
      </c>
      <c r="W29" s="527">
        <v>0</v>
      </c>
      <c r="X29" s="527">
        <v>0</v>
      </c>
      <c r="Y29" s="527">
        <v>0</v>
      </c>
      <c r="Z29" s="527">
        <v>0</v>
      </c>
      <c r="AA29" s="527">
        <v>0</v>
      </c>
      <c r="AB29" s="528">
        <v>0</v>
      </c>
    </row>
    <row r="30" spans="1:28" ht="17.55" customHeight="1" thickBot="1">
      <c r="D30" s="529" t="s">
        <v>132</v>
      </c>
      <c r="E30" s="530">
        <v>2822.7933640348492</v>
      </c>
      <c r="F30" s="530">
        <v>3928.043192666667</v>
      </c>
      <c r="G30" s="530">
        <v>5945.0182897748764</v>
      </c>
      <c r="H30" s="530">
        <v>6340.0189425042681</v>
      </c>
      <c r="I30" s="530">
        <v>7009.4470920139574</v>
      </c>
      <c r="J30" s="530">
        <v>7873.8127107862783</v>
      </c>
      <c r="K30" s="530">
        <v>8387.7717554961</v>
      </c>
      <c r="L30" s="531">
        <v>8738.823533063065</v>
      </c>
      <c r="M30" s="532">
        <v>322.34385792971</v>
      </c>
      <c r="N30" s="532">
        <v>442.33048645168009</v>
      </c>
      <c r="O30" s="532">
        <v>541.98806054592387</v>
      </c>
      <c r="P30" s="532">
        <v>584.12950951105631</v>
      </c>
      <c r="Q30" s="532">
        <v>631.72879139570682</v>
      </c>
      <c r="R30" s="532">
        <v>694.2061658608061</v>
      </c>
      <c r="S30" s="532">
        <v>723.49360730422802</v>
      </c>
      <c r="T30" s="533">
        <v>737.486487577346</v>
      </c>
      <c r="U30" s="534">
        <v>16361.364897596553</v>
      </c>
      <c r="V30" s="534">
        <v>23020.449123162434</v>
      </c>
      <c r="W30" s="534">
        <v>33725.319055857581</v>
      </c>
      <c r="X30" s="534">
        <v>35966.106618022546</v>
      </c>
      <c r="Y30" s="534">
        <v>39763.685839270242</v>
      </c>
      <c r="Z30" s="534">
        <v>44667.120085073744</v>
      </c>
      <c r="AA30" s="534">
        <v>47582.743203390317</v>
      </c>
      <c r="AB30" s="531">
        <v>49574.214486823526</v>
      </c>
    </row>
    <row r="32" spans="1:28" ht="17.55" customHeight="1">
      <c r="E32"/>
      <c r="F32"/>
      <c r="G32"/>
      <c r="H32"/>
      <c r="I32"/>
      <c r="J32"/>
    </row>
    <row r="33" spans="4:28" ht="17.55" customHeight="1" thickBot="1">
      <c r="D33" s="520" t="s">
        <v>154</v>
      </c>
      <c r="M33" s="505" t="s">
        <v>421</v>
      </c>
      <c r="T33" s="80"/>
      <c r="U33" s="505" t="s">
        <v>422</v>
      </c>
      <c r="V33" s="521"/>
      <c r="W33" s="521"/>
      <c r="X33" s="521"/>
      <c r="Y33" s="521"/>
      <c r="Z33" s="521"/>
      <c r="AB33" s="57"/>
    </row>
    <row r="34" spans="4:28" ht="17.55" customHeight="1" thickBot="1">
      <c r="D34" s="522" t="s">
        <v>137</v>
      </c>
      <c r="E34" s="65" t="s">
        <v>110</v>
      </c>
      <c r="F34" s="65" t="s">
        <v>107</v>
      </c>
      <c r="G34" s="65" t="s">
        <v>284</v>
      </c>
      <c r="H34" s="65" t="s">
        <v>285</v>
      </c>
      <c r="I34" s="65" t="s">
        <v>286</v>
      </c>
      <c r="J34" s="65" t="s">
        <v>287</v>
      </c>
      <c r="K34" s="65" t="s">
        <v>288</v>
      </c>
      <c r="L34" s="64" t="s">
        <v>289</v>
      </c>
      <c r="M34" s="86" t="s">
        <v>110</v>
      </c>
      <c r="N34" s="86" t="s">
        <v>107</v>
      </c>
      <c r="O34" s="86" t="s">
        <v>284</v>
      </c>
      <c r="P34" s="86" t="s">
        <v>285</v>
      </c>
      <c r="Q34" s="86" t="s">
        <v>286</v>
      </c>
      <c r="R34" s="86" t="s">
        <v>287</v>
      </c>
      <c r="S34" s="86" t="s">
        <v>288</v>
      </c>
      <c r="T34" s="64" t="s">
        <v>289</v>
      </c>
      <c r="U34" s="86" t="s">
        <v>110</v>
      </c>
      <c r="V34" s="86" t="s">
        <v>107</v>
      </c>
      <c r="W34" s="86" t="s">
        <v>284</v>
      </c>
      <c r="X34" s="86" t="s">
        <v>285</v>
      </c>
      <c r="Y34" s="86" t="s">
        <v>286</v>
      </c>
      <c r="Z34" s="86" t="s">
        <v>287</v>
      </c>
      <c r="AA34" s="86" t="s">
        <v>288</v>
      </c>
      <c r="AB34" s="64" t="s">
        <v>289</v>
      </c>
    </row>
    <row r="35" spans="4:28" ht="17.55" customHeight="1">
      <c r="D35" s="523" t="s">
        <v>153</v>
      </c>
      <c r="E35" s="540">
        <v>2822.7933640348492</v>
      </c>
      <c r="F35" s="540">
        <v>3928.043192666667</v>
      </c>
      <c r="G35" s="540">
        <v>5945.0182897748764</v>
      </c>
      <c r="H35" s="540">
        <v>6340.0189425042681</v>
      </c>
      <c r="I35" s="540">
        <v>7009.4470920139574</v>
      </c>
      <c r="J35" s="540">
        <v>7873.8127107862783</v>
      </c>
      <c r="K35" s="540">
        <v>8387.7717554961</v>
      </c>
      <c r="L35" s="528">
        <v>8738.823533063065</v>
      </c>
      <c r="M35" s="525">
        <v>322.34385792971</v>
      </c>
      <c r="N35" s="525">
        <v>442.33048645168009</v>
      </c>
      <c r="O35" s="525">
        <v>541.98806054592387</v>
      </c>
      <c r="P35" s="525">
        <v>584.1295095110562</v>
      </c>
      <c r="Q35" s="525">
        <v>631.72879139570693</v>
      </c>
      <c r="R35" s="525">
        <v>694.2061658608061</v>
      </c>
      <c r="S35" s="525">
        <v>723.49360730422802</v>
      </c>
      <c r="T35" s="526">
        <v>737.486487577346</v>
      </c>
      <c r="U35" s="527">
        <v>16.361364897596552</v>
      </c>
      <c r="V35" s="527">
        <v>23.020449123162436</v>
      </c>
      <c r="W35" s="527">
        <v>33.725319055857589</v>
      </c>
      <c r="X35" s="527">
        <v>35.966106618022543</v>
      </c>
      <c r="Y35" s="527">
        <v>39.763685839270245</v>
      </c>
      <c r="Z35" s="527">
        <v>44.667120085073741</v>
      </c>
      <c r="AA35" s="527">
        <v>47.582743203390322</v>
      </c>
      <c r="AB35" s="528">
        <v>49.574214486823529</v>
      </c>
    </row>
    <row r="36" spans="4:28" ht="17.55" customHeight="1">
      <c r="D36" s="524" t="s">
        <v>152</v>
      </c>
      <c r="E36" s="541"/>
      <c r="F36" s="541"/>
      <c r="G36" s="541"/>
      <c r="H36" s="541"/>
      <c r="I36" s="541"/>
      <c r="J36" s="541"/>
      <c r="K36" s="541"/>
      <c r="L36" s="538"/>
      <c r="M36" s="535">
        <v>0</v>
      </c>
      <c r="N36" s="535">
        <v>0</v>
      </c>
      <c r="O36" s="535">
        <v>0</v>
      </c>
      <c r="P36" s="535">
        <v>0</v>
      </c>
      <c r="Q36" s="535">
        <v>0</v>
      </c>
      <c r="R36" s="535">
        <v>0</v>
      </c>
      <c r="S36" s="535">
        <v>0</v>
      </c>
      <c r="T36" s="536">
        <v>0</v>
      </c>
      <c r="U36" s="537">
        <v>0</v>
      </c>
      <c r="V36" s="537">
        <v>0</v>
      </c>
      <c r="W36" s="537">
        <v>0</v>
      </c>
      <c r="X36" s="537">
        <v>0</v>
      </c>
      <c r="Y36" s="537">
        <v>0</v>
      </c>
      <c r="Z36" s="537">
        <v>0</v>
      </c>
      <c r="AA36" s="537">
        <v>0</v>
      </c>
      <c r="AB36" s="538">
        <v>0</v>
      </c>
    </row>
    <row r="37" spans="4:28" ht="17.55" customHeight="1">
      <c r="D37" s="524" t="s">
        <v>136</v>
      </c>
      <c r="E37" s="540"/>
      <c r="F37" s="540"/>
      <c r="G37" s="540"/>
      <c r="H37" s="540"/>
      <c r="I37" s="540"/>
      <c r="J37" s="540"/>
      <c r="K37" s="540"/>
      <c r="L37" s="528"/>
      <c r="M37" s="525">
        <v>0</v>
      </c>
      <c r="N37" s="525">
        <v>0</v>
      </c>
      <c r="O37" s="525">
        <v>0</v>
      </c>
      <c r="P37" s="525">
        <v>0</v>
      </c>
      <c r="Q37" s="525">
        <v>0</v>
      </c>
      <c r="R37" s="525">
        <v>0</v>
      </c>
      <c r="S37" s="525">
        <v>0</v>
      </c>
      <c r="T37" s="526">
        <v>0</v>
      </c>
      <c r="U37" s="527">
        <v>0</v>
      </c>
      <c r="V37" s="527">
        <v>0</v>
      </c>
      <c r="W37" s="527">
        <v>0</v>
      </c>
      <c r="X37" s="527">
        <v>0</v>
      </c>
      <c r="Y37" s="527">
        <v>0</v>
      </c>
      <c r="Z37" s="527">
        <v>0</v>
      </c>
      <c r="AA37" s="527">
        <v>0</v>
      </c>
      <c r="AB37" s="528">
        <v>0</v>
      </c>
    </row>
    <row r="38" spans="4:28" ht="17.55" customHeight="1" thickBot="1">
      <c r="D38" s="524" t="s">
        <v>135</v>
      </c>
      <c r="E38" s="540"/>
      <c r="F38" s="540"/>
      <c r="G38" s="540"/>
      <c r="H38" s="540"/>
      <c r="I38" s="540"/>
      <c r="J38" s="540"/>
      <c r="K38" s="540"/>
      <c r="L38" s="528"/>
      <c r="M38" s="525">
        <v>0</v>
      </c>
      <c r="N38" s="525">
        <v>0</v>
      </c>
      <c r="O38" s="525">
        <v>0</v>
      </c>
      <c r="P38" s="525">
        <v>0</v>
      </c>
      <c r="Q38" s="525">
        <v>0</v>
      </c>
      <c r="R38" s="525">
        <v>0</v>
      </c>
      <c r="S38" s="525">
        <v>0</v>
      </c>
      <c r="T38" s="526">
        <v>0</v>
      </c>
      <c r="U38" s="527">
        <v>0</v>
      </c>
      <c r="V38" s="527">
        <v>0</v>
      </c>
      <c r="W38" s="527">
        <v>0</v>
      </c>
      <c r="X38" s="527">
        <v>0</v>
      </c>
      <c r="Y38" s="527">
        <v>0</v>
      </c>
      <c r="Z38" s="527">
        <v>0</v>
      </c>
      <c r="AA38" s="527">
        <v>0</v>
      </c>
      <c r="AB38" s="528">
        <v>0</v>
      </c>
    </row>
    <row r="39" spans="4:28" ht="17.55" customHeight="1" thickBot="1">
      <c r="D39" s="529" t="s">
        <v>132</v>
      </c>
      <c r="E39" s="530">
        <v>2822.7933640348492</v>
      </c>
      <c r="F39" s="530">
        <v>3928.043192666667</v>
      </c>
      <c r="G39" s="530">
        <v>5945.0182897748764</v>
      </c>
      <c r="H39" s="530">
        <v>6340.0189425042681</v>
      </c>
      <c r="I39" s="530">
        <v>7009.4470920139574</v>
      </c>
      <c r="J39" s="530">
        <v>7873.8127107862783</v>
      </c>
      <c r="K39" s="530">
        <v>8387.7717554961</v>
      </c>
      <c r="L39" s="531">
        <v>8738.823533063065</v>
      </c>
      <c r="M39" s="532">
        <v>322.34385792971</v>
      </c>
      <c r="N39" s="532">
        <v>442.33048645168009</v>
      </c>
      <c r="O39" s="532">
        <v>541.98806054592387</v>
      </c>
      <c r="P39" s="532">
        <v>584.1295095110562</v>
      </c>
      <c r="Q39" s="532">
        <v>631.72879139570693</v>
      </c>
      <c r="R39" s="532">
        <v>694.2061658608061</v>
      </c>
      <c r="S39" s="532">
        <v>723.49360730422802</v>
      </c>
      <c r="T39" s="533">
        <v>737.486487577346</v>
      </c>
      <c r="U39" s="534">
        <v>16.361364897596552</v>
      </c>
      <c r="V39" s="534">
        <v>23.020449123162436</v>
      </c>
      <c r="W39" s="534">
        <v>33.725319055857589</v>
      </c>
      <c r="X39" s="534">
        <v>35.966106618022543</v>
      </c>
      <c r="Y39" s="534">
        <v>39.763685839270245</v>
      </c>
      <c r="Z39" s="534">
        <v>44.667120085073741</v>
      </c>
      <c r="AA39" s="534">
        <v>47.582743203390322</v>
      </c>
      <c r="AB39" s="531">
        <v>49.574214486823529</v>
      </c>
    </row>
    <row r="40" spans="4:28" customFormat="1" ht="17.55" customHeight="1"/>
    <row r="41" spans="4:28" customFormat="1" ht="17.55" customHeight="1"/>
    <row r="42" spans="4:28" customFormat="1" ht="17.55" customHeight="1"/>
    <row r="43" spans="4:28" customFormat="1" ht="17.55" customHeight="1"/>
    <row r="44" spans="4:28" customFormat="1" ht="17.55" customHeight="1"/>
    <row r="45" spans="4:28" customFormat="1" ht="17.55" customHeight="1"/>
    <row r="46" spans="4:28" customFormat="1" ht="17.55" customHeight="1"/>
    <row r="47" spans="4:28" customFormat="1" ht="17.55" customHeight="1"/>
    <row r="48" spans="4:28" customFormat="1" ht="17.55" customHeight="1"/>
    <row r="49" customFormat="1" ht="17.55" customHeight="1"/>
    <row r="50" customFormat="1" ht="17.55" customHeight="1"/>
    <row r="51" customFormat="1" ht="17.55" customHeight="1"/>
    <row r="52" customFormat="1" ht="17.55" customHeight="1"/>
    <row r="53" customFormat="1" ht="17.55" customHeight="1"/>
    <row r="54" customFormat="1" ht="17.55" customHeight="1"/>
    <row r="55" customFormat="1" ht="17.55" customHeight="1"/>
    <row r="56" customFormat="1" ht="17.55" customHeight="1"/>
    <row r="57" customFormat="1" ht="17.55" customHeight="1"/>
    <row r="58" customFormat="1" ht="17.55" customHeight="1"/>
    <row r="59" customFormat="1" ht="17.55" customHeight="1"/>
    <row r="60" customFormat="1" ht="17.55" customHeight="1"/>
    <row r="61" customFormat="1" ht="17.55" customHeight="1"/>
    <row r="62" customFormat="1" ht="17.55" customHeight="1"/>
    <row r="63" customFormat="1" ht="17.55" customHeight="1"/>
    <row r="64" customFormat="1" ht="17.55" customHeight="1"/>
    <row r="65" customFormat="1" ht="17.55" customHeight="1"/>
    <row r="66" customFormat="1" ht="17.55" customHeight="1"/>
    <row r="67" customFormat="1" ht="17.55" customHeight="1"/>
    <row r="68" customFormat="1" ht="17.55" customHeight="1"/>
    <row r="69" customFormat="1" ht="17.55" customHeight="1"/>
    <row r="70" customFormat="1" ht="17.55" customHeight="1"/>
    <row r="71" customFormat="1" ht="17.55" customHeight="1"/>
    <row r="72" customFormat="1" ht="17.55" customHeight="1"/>
    <row r="73" customFormat="1" ht="17.55" customHeight="1"/>
    <row r="74" customFormat="1" ht="17.55" customHeight="1"/>
    <row r="75" customFormat="1" ht="17.55" customHeight="1"/>
    <row r="76" customFormat="1" ht="17.55" customHeight="1"/>
    <row r="77" customFormat="1" ht="17.55" customHeight="1"/>
    <row r="78" customFormat="1" ht="17.55" customHeight="1"/>
    <row r="79" customFormat="1" ht="17.55" customHeight="1"/>
    <row r="80" customFormat="1" ht="17.55" customHeight="1"/>
    <row r="81" customFormat="1" ht="17.55" customHeight="1"/>
    <row r="82" customFormat="1" ht="17.55" customHeight="1"/>
    <row r="83" customFormat="1" ht="17.55" customHeight="1"/>
    <row r="84" customFormat="1" ht="17.55" customHeight="1"/>
    <row r="85" customFormat="1" ht="17.55" customHeight="1"/>
    <row r="86" customFormat="1" ht="17.55" customHeight="1"/>
    <row r="87" customFormat="1" ht="17.55" customHeight="1"/>
    <row r="88" customFormat="1" ht="17.55" customHeight="1"/>
    <row r="89" customFormat="1" ht="17.55" customHeight="1"/>
    <row r="90" customFormat="1" ht="17.55" customHeight="1"/>
    <row r="91" customFormat="1" ht="17.55" customHeight="1"/>
    <row r="92" customFormat="1" ht="17.55" customHeight="1"/>
    <row r="93" customFormat="1" ht="17.55" customHeight="1"/>
    <row r="94" customFormat="1" ht="17.55" customHeight="1"/>
    <row r="95" customFormat="1" ht="17.55" customHeight="1"/>
    <row r="96" customFormat="1" ht="17.55" customHeight="1"/>
    <row r="97" customFormat="1" ht="17.55" customHeight="1"/>
    <row r="98" customFormat="1" ht="17.55" customHeight="1"/>
    <row r="99" customFormat="1" ht="17.55" customHeight="1"/>
    <row r="100" customFormat="1" ht="17.55" customHeight="1"/>
    <row r="101" customFormat="1" ht="17.55" customHeight="1"/>
    <row r="102" customFormat="1" ht="17.55" customHeight="1"/>
    <row r="103" customFormat="1" ht="17.55" customHeight="1"/>
    <row r="104" customFormat="1" ht="17.55" customHeight="1"/>
    <row r="105" customFormat="1" ht="17.55" customHeight="1"/>
    <row r="106" customFormat="1" ht="17.55" customHeight="1"/>
    <row r="107" customFormat="1" ht="17.55" customHeight="1"/>
    <row r="108" customFormat="1" ht="17.55" customHeight="1"/>
    <row r="109" customFormat="1" ht="17.55" customHeight="1"/>
    <row r="110" customFormat="1" ht="17.55" customHeight="1"/>
    <row r="111" customFormat="1" ht="17.55" customHeight="1"/>
    <row r="112" customFormat="1" ht="17.55" customHeight="1"/>
    <row r="113" customFormat="1" ht="17.55" customHeight="1"/>
    <row r="114" customFormat="1" ht="17.55" customHeight="1"/>
    <row r="115" customFormat="1" ht="17.55" customHeight="1"/>
    <row r="116" customFormat="1" ht="17.55" customHeight="1"/>
    <row r="117" customFormat="1" ht="17.55" customHeight="1"/>
    <row r="118" customFormat="1" ht="17.55" customHeight="1"/>
    <row r="119" customFormat="1" ht="17.55" customHeight="1"/>
    <row r="120" customFormat="1" ht="17.55" customHeight="1"/>
    <row r="121" customFormat="1" ht="17.55" customHeight="1"/>
    <row r="122" customFormat="1" ht="17.55" customHeight="1"/>
    <row r="123" customFormat="1" ht="17.55" customHeight="1"/>
    <row r="124" customFormat="1" ht="17.55" customHeight="1"/>
    <row r="125" customFormat="1" ht="17.55" customHeight="1"/>
    <row r="126" customFormat="1" ht="17.55" customHeight="1"/>
    <row r="127" customFormat="1" ht="17.55" customHeight="1"/>
    <row r="128" customFormat="1" ht="17.55" customHeight="1"/>
    <row r="129" customFormat="1" ht="17.55" customHeight="1"/>
    <row r="130" customFormat="1" ht="17.55" customHeight="1"/>
    <row r="131" customFormat="1" ht="17.55" customHeight="1"/>
    <row r="132" customFormat="1" ht="17.55" customHeight="1"/>
    <row r="133" customFormat="1" ht="17.55" customHeight="1"/>
    <row r="134" customFormat="1" ht="17.55" customHeight="1"/>
    <row r="135" customFormat="1" ht="17.55" customHeight="1"/>
    <row r="136" customFormat="1" ht="17.55" customHeight="1"/>
    <row r="137" customFormat="1" ht="17.55" customHeight="1"/>
    <row r="138" customFormat="1" ht="17.55" customHeight="1"/>
    <row r="139" customFormat="1" ht="17.55" customHeight="1"/>
    <row r="140" customFormat="1" ht="17.55" customHeight="1"/>
    <row r="141" customFormat="1" ht="17.55" customHeight="1"/>
    <row r="142" customFormat="1" ht="17.55" customHeight="1"/>
    <row r="143" customFormat="1" ht="17.55" customHeight="1"/>
    <row r="144" customFormat="1" ht="17.55" customHeight="1"/>
    <row r="145" customFormat="1" ht="17.55" customHeight="1"/>
    <row r="146" customFormat="1" ht="17.55" customHeight="1"/>
    <row r="147" customFormat="1" ht="17.55" customHeight="1"/>
    <row r="148" customFormat="1" ht="17.55" customHeight="1"/>
    <row r="149" customFormat="1" ht="17.55" customHeight="1"/>
    <row r="150" customFormat="1" ht="17.55" customHeight="1"/>
    <row r="151" customFormat="1" ht="17.55" customHeight="1"/>
    <row r="152" customFormat="1" ht="17.55" customHeight="1"/>
    <row r="153" customFormat="1" ht="17.55" customHeight="1"/>
    <row r="154" customFormat="1" ht="17.55" customHeight="1"/>
    <row r="155" customFormat="1" ht="17.55" customHeight="1"/>
    <row r="156" customFormat="1" ht="17.55" customHeight="1"/>
    <row r="157" customFormat="1" ht="17.55" customHeight="1"/>
    <row r="158" customFormat="1" ht="17.55" customHeight="1"/>
    <row r="159" customFormat="1" ht="17.55" customHeight="1"/>
    <row r="160" customFormat="1" ht="17.55" customHeight="1"/>
    <row r="161" customFormat="1" ht="17.55" customHeight="1"/>
    <row r="162" customFormat="1" ht="17.55" customHeight="1"/>
    <row r="163" customFormat="1" ht="17.55" customHeight="1"/>
    <row r="164" customFormat="1" ht="17.55" customHeight="1"/>
    <row r="165" customFormat="1" ht="17.55" customHeight="1"/>
    <row r="166" customFormat="1" ht="17.55" customHeight="1"/>
    <row r="167" customFormat="1" ht="17.55" customHeight="1"/>
    <row r="168" customFormat="1" ht="17.55" customHeight="1"/>
    <row r="169" customFormat="1" ht="17.55" customHeight="1"/>
    <row r="170" customFormat="1" ht="17.55" customHeight="1"/>
    <row r="171" customFormat="1" ht="17.55" customHeight="1"/>
    <row r="172" customFormat="1" ht="17.55" customHeight="1"/>
    <row r="173" customFormat="1" ht="17.55" customHeight="1"/>
    <row r="174" customFormat="1" ht="17.55" customHeight="1"/>
    <row r="175" customFormat="1" ht="17.55" customHeight="1"/>
    <row r="176" customFormat="1" ht="17.55" customHeight="1"/>
    <row r="177" customFormat="1" ht="17.55" customHeight="1"/>
    <row r="178" customFormat="1" ht="17.55" customHeight="1"/>
    <row r="179" customFormat="1" ht="17.55" customHeight="1"/>
    <row r="180" customFormat="1" ht="17.55" customHeight="1"/>
    <row r="181" customFormat="1" ht="17.55" customHeight="1"/>
    <row r="182" customFormat="1" ht="17.55" customHeight="1"/>
    <row r="183" customFormat="1" ht="17.55" customHeight="1"/>
    <row r="184" customFormat="1" ht="17.55" customHeight="1"/>
    <row r="185" customFormat="1" ht="17.55" customHeight="1"/>
    <row r="186" customFormat="1" ht="17.55" customHeight="1"/>
    <row r="187" customFormat="1" ht="17.55" customHeight="1"/>
    <row r="188" customFormat="1" ht="17.55" customHeight="1"/>
    <row r="189" customFormat="1" ht="17.55" customHeight="1"/>
    <row r="190" customFormat="1" ht="17.55" customHeight="1"/>
    <row r="191" customFormat="1" ht="17.55" customHeight="1"/>
    <row r="192" customFormat="1" ht="17.55" customHeight="1"/>
    <row r="193" customFormat="1" ht="17.55" customHeight="1"/>
    <row r="194" customFormat="1" ht="17.55" customHeight="1"/>
    <row r="195" customFormat="1" ht="17.55" customHeight="1"/>
    <row r="196" customFormat="1" ht="17.55" customHeight="1"/>
    <row r="197" customFormat="1" ht="17.55" customHeight="1"/>
    <row r="198" customFormat="1" ht="17.55" customHeight="1"/>
    <row r="199" customFormat="1" ht="17.55" customHeight="1"/>
    <row r="200" customFormat="1" ht="17.55" customHeight="1"/>
    <row r="201" customFormat="1" ht="17.55" customHeight="1"/>
    <row r="202" customFormat="1" ht="17.55" customHeight="1"/>
    <row r="203" customFormat="1" ht="17.55" customHeight="1"/>
    <row r="204" customFormat="1" ht="17.55" customHeight="1"/>
    <row r="205" customFormat="1" ht="17.55" customHeight="1"/>
    <row r="206" customFormat="1" ht="17.55" customHeight="1"/>
    <row r="207" customFormat="1" ht="17.55" customHeight="1"/>
    <row r="208" customFormat="1" ht="17.55" customHeight="1"/>
    <row r="209" customFormat="1" ht="17.55" customHeight="1"/>
    <row r="210" customFormat="1" ht="17.55" customHeight="1"/>
    <row r="211" customFormat="1" ht="17.55" customHeight="1"/>
    <row r="212" customFormat="1" ht="17.55" customHeight="1"/>
    <row r="213" customFormat="1" ht="17.55" customHeight="1"/>
    <row r="214" customFormat="1" ht="17.55" customHeight="1"/>
    <row r="215" customFormat="1" ht="17.55" customHeight="1"/>
    <row r="216" customFormat="1" ht="17.55" customHeight="1"/>
    <row r="217" customFormat="1" ht="17.55" customHeight="1"/>
    <row r="218" customFormat="1" ht="17.55" customHeight="1"/>
    <row r="219" customFormat="1" ht="17.55" customHeight="1"/>
    <row r="220" customFormat="1" ht="17.55" customHeight="1"/>
    <row r="221" customFormat="1" ht="17.55" customHeight="1"/>
    <row r="222" customFormat="1" ht="17.55" customHeight="1"/>
    <row r="223" customFormat="1" ht="17.55" customHeight="1"/>
    <row r="224" customFormat="1" ht="17.55" customHeight="1"/>
    <row r="225" customFormat="1" ht="17.55" customHeight="1"/>
    <row r="226" customFormat="1" ht="17.55" customHeight="1"/>
    <row r="227" customFormat="1" ht="17.55" customHeight="1"/>
    <row r="228" customFormat="1" ht="17.55" customHeight="1"/>
    <row r="229" customFormat="1" ht="17.55" customHeight="1"/>
    <row r="230" customFormat="1" ht="17.55" customHeight="1"/>
    <row r="231" customFormat="1" ht="17.55" customHeight="1"/>
    <row r="232" customFormat="1" ht="17.55" customHeight="1"/>
    <row r="233" customFormat="1" ht="17.55" customHeight="1"/>
    <row r="234" customFormat="1" ht="17.55" customHeight="1"/>
    <row r="235" customFormat="1" ht="17.55" customHeight="1"/>
    <row r="236" customFormat="1" ht="17.55" customHeight="1"/>
    <row r="237" customFormat="1" ht="17.55" customHeight="1"/>
    <row r="238" customFormat="1" ht="17.55" customHeight="1"/>
    <row r="239" customFormat="1" ht="17.55" customHeight="1"/>
    <row r="240" customFormat="1" ht="17.55" customHeight="1"/>
    <row r="241" customFormat="1" ht="17.55" customHeight="1"/>
    <row r="242" customFormat="1" ht="17.55" customHeight="1"/>
    <row r="243" customFormat="1" ht="17.55" customHeight="1"/>
    <row r="244" customFormat="1" ht="17.55" customHeight="1"/>
    <row r="245" customFormat="1" ht="17.55" customHeight="1"/>
    <row r="246" customFormat="1" ht="17.55" customHeight="1"/>
    <row r="247" customFormat="1" ht="17.55" customHeight="1"/>
    <row r="248" customFormat="1" ht="17.55" customHeight="1"/>
    <row r="249" customFormat="1" ht="17.55" customHeight="1"/>
    <row r="250" customFormat="1" ht="17.55" customHeight="1"/>
    <row r="251" customFormat="1" ht="17.55" customHeight="1"/>
    <row r="252" customFormat="1" ht="17.55" customHeight="1"/>
    <row r="253" customFormat="1" ht="17.55" customHeight="1"/>
    <row r="254" customFormat="1" ht="17.55" customHeight="1"/>
    <row r="255" customFormat="1" ht="17.55" customHeight="1"/>
    <row r="256" customFormat="1" ht="17.55" customHeight="1"/>
    <row r="257" customFormat="1" ht="17.55" customHeight="1"/>
    <row r="258" customFormat="1" ht="17.55" customHeight="1"/>
    <row r="259" customFormat="1" ht="17.55" customHeight="1"/>
    <row r="260" customFormat="1" ht="17.55" customHeight="1"/>
    <row r="261" customFormat="1" ht="17.55" customHeight="1"/>
    <row r="262" customFormat="1" ht="17.55" customHeight="1"/>
    <row r="263" customFormat="1" ht="17.55" customHeight="1"/>
    <row r="264" customFormat="1" ht="17.55" customHeight="1"/>
    <row r="265" customFormat="1" ht="17.55" customHeight="1"/>
    <row r="266" customFormat="1" ht="17.55" customHeight="1"/>
    <row r="267" customFormat="1" ht="17.55" customHeight="1"/>
    <row r="268" customFormat="1" ht="17.55" customHeight="1"/>
    <row r="269" customFormat="1" ht="17.55" customHeight="1"/>
    <row r="270" customFormat="1" ht="17.55" customHeight="1"/>
    <row r="271" customFormat="1" ht="17.55" customHeight="1"/>
    <row r="272" customFormat="1" ht="17.55" customHeight="1"/>
    <row r="273" customFormat="1" ht="17.55" customHeight="1"/>
    <row r="274" customFormat="1" ht="17.55" customHeight="1"/>
    <row r="275" customFormat="1" ht="17.55" customHeight="1"/>
    <row r="276" customFormat="1" ht="17.55" customHeight="1"/>
    <row r="277" customFormat="1" ht="17.55" customHeight="1"/>
    <row r="278" customFormat="1" ht="17.55" customHeight="1"/>
    <row r="279" customFormat="1" ht="17.55" customHeight="1"/>
    <row r="280" customFormat="1" ht="17.55" customHeight="1"/>
    <row r="281" customFormat="1" ht="17.55" customHeight="1"/>
    <row r="282" customFormat="1" ht="17.55" customHeight="1"/>
    <row r="283" customFormat="1" ht="17.55" customHeight="1"/>
    <row r="284" customFormat="1" ht="17.55" customHeight="1"/>
    <row r="285" customFormat="1" ht="17.55" customHeight="1"/>
    <row r="286" customFormat="1" ht="17.55" customHeight="1"/>
    <row r="287" customFormat="1" ht="17.55" customHeight="1"/>
    <row r="288" customFormat="1" ht="17.55" customHeight="1"/>
    <row r="289" customFormat="1" ht="17.55" customHeight="1"/>
    <row r="290" customFormat="1" ht="17.55" customHeight="1"/>
    <row r="291" customFormat="1" ht="17.55" customHeight="1"/>
    <row r="292" customFormat="1" ht="17.55" customHeight="1"/>
    <row r="293" customFormat="1" ht="17.55" customHeight="1"/>
    <row r="294" customFormat="1" ht="17.55" customHeight="1"/>
    <row r="295" customFormat="1" ht="17.55" customHeight="1"/>
    <row r="296" customFormat="1" ht="17.55" customHeight="1"/>
    <row r="297" customFormat="1" ht="17.55" customHeight="1"/>
    <row r="298" customFormat="1" ht="17.55" customHeight="1"/>
    <row r="299" customFormat="1" ht="17.55" customHeight="1"/>
    <row r="300" customFormat="1" ht="17.55" customHeight="1"/>
    <row r="301" customFormat="1" ht="17.55" customHeight="1"/>
    <row r="302" customFormat="1" ht="17.55" customHeight="1"/>
    <row r="303" customFormat="1" ht="17.55" customHeight="1"/>
    <row r="304" customFormat="1" ht="17.55" customHeight="1"/>
    <row r="305" customFormat="1" ht="17.55" customHeight="1"/>
    <row r="306" customFormat="1" ht="17.55" customHeight="1"/>
    <row r="307" customFormat="1" ht="17.55" customHeight="1"/>
    <row r="308" customFormat="1" ht="17.55" customHeight="1"/>
    <row r="309" customFormat="1" ht="17.55" customHeight="1"/>
    <row r="310" customFormat="1" ht="17.55" customHeight="1"/>
    <row r="311" customFormat="1" ht="17.55" customHeight="1"/>
    <row r="312" customFormat="1" ht="17.55" customHeight="1"/>
    <row r="313" customFormat="1" ht="17.55" customHeight="1"/>
    <row r="314" customFormat="1" ht="17.55" customHeight="1"/>
    <row r="315" customFormat="1" ht="17.55" customHeight="1"/>
    <row r="316" customFormat="1" ht="17.55" customHeight="1"/>
    <row r="317" customFormat="1" ht="17.55" customHeight="1"/>
    <row r="318" customFormat="1" ht="17.55" customHeight="1"/>
    <row r="319" customFormat="1" ht="17.55" customHeight="1"/>
    <row r="320" customFormat="1" ht="17.55" customHeight="1"/>
    <row r="321" customFormat="1" ht="17.55" customHeight="1"/>
    <row r="322" customFormat="1" ht="17.55" customHeight="1"/>
    <row r="323" customFormat="1" ht="17.55" customHeight="1"/>
    <row r="324" customFormat="1" ht="17.55" customHeight="1"/>
    <row r="325" customFormat="1" ht="17.55" customHeight="1"/>
    <row r="326" customFormat="1" ht="17.55" customHeight="1"/>
    <row r="327" customFormat="1" ht="17.55" customHeight="1"/>
    <row r="328" customFormat="1" ht="17.55" customHeight="1"/>
    <row r="329" customFormat="1" ht="17.55" customHeight="1"/>
    <row r="330" customFormat="1" ht="17.55" customHeight="1"/>
    <row r="331" customFormat="1" ht="17.55" customHeight="1"/>
    <row r="332" customFormat="1" ht="17.55" customHeight="1"/>
    <row r="333" customFormat="1" ht="17.55" customHeight="1"/>
    <row r="334" customFormat="1" ht="17.55" customHeight="1"/>
    <row r="335" customFormat="1" ht="17.55" customHeight="1"/>
    <row r="336" customFormat="1" ht="17.55" customHeight="1"/>
    <row r="337" customFormat="1" ht="17.55" customHeight="1"/>
    <row r="338" customFormat="1" ht="17.55" customHeight="1"/>
    <row r="339" customFormat="1" ht="17.55" customHeight="1"/>
    <row r="340" customFormat="1" ht="17.55" customHeight="1"/>
    <row r="341" customFormat="1" ht="17.55" customHeight="1"/>
    <row r="342" customFormat="1" ht="17.55" customHeight="1"/>
    <row r="343" customFormat="1" ht="17.55" customHeight="1"/>
    <row r="344" customFormat="1" ht="17.55" customHeight="1"/>
    <row r="345" customFormat="1" ht="17.55" customHeight="1"/>
    <row r="346" customFormat="1" ht="17.55" customHeight="1"/>
    <row r="347" customFormat="1" ht="17.55" customHeight="1"/>
    <row r="348" customFormat="1" ht="17.55" customHeight="1"/>
    <row r="349" customFormat="1" ht="17.55" customHeight="1"/>
    <row r="350" customFormat="1" ht="17.55" customHeight="1"/>
    <row r="351" customFormat="1" ht="17.55" customHeight="1"/>
    <row r="352" customFormat="1" ht="17.55" customHeight="1"/>
    <row r="353" customFormat="1" ht="17.55" customHeight="1"/>
    <row r="354" customFormat="1" ht="17.55" customHeight="1"/>
    <row r="355" customFormat="1" ht="17.55" customHeight="1"/>
    <row r="356" customFormat="1" ht="17.55" customHeight="1"/>
    <row r="357" customFormat="1" ht="17.55" customHeight="1"/>
    <row r="358" customFormat="1" ht="17.55" customHeight="1"/>
    <row r="359" customFormat="1" ht="17.55" customHeight="1"/>
    <row r="360" customFormat="1" ht="17.55" customHeight="1"/>
    <row r="361" customFormat="1" ht="17.55" customHeight="1"/>
    <row r="362" customFormat="1" ht="17.55" customHeight="1"/>
    <row r="363" customFormat="1" ht="17.55" customHeight="1"/>
    <row r="364" customFormat="1" ht="17.55" customHeight="1"/>
    <row r="365" customFormat="1" ht="17.55" customHeight="1"/>
    <row r="366" customFormat="1" ht="17.55" customHeight="1"/>
    <row r="367" customFormat="1" ht="17.55" customHeight="1"/>
    <row r="368" customFormat="1" ht="17.55" customHeight="1"/>
    <row r="369" customFormat="1" ht="17.55" customHeight="1"/>
    <row r="370" customFormat="1" ht="17.55" customHeight="1"/>
    <row r="371" customFormat="1" ht="17.55" customHeight="1"/>
    <row r="372" customFormat="1" ht="17.55" customHeight="1"/>
    <row r="373" customFormat="1" ht="17.55" customHeight="1"/>
    <row r="374" customFormat="1" ht="17.55" customHeight="1"/>
    <row r="375" customFormat="1" ht="17.55" customHeight="1"/>
    <row r="376" customFormat="1" ht="17.55" customHeight="1"/>
    <row r="377" customFormat="1" ht="17.55" customHeight="1"/>
    <row r="378" customFormat="1" ht="17.55" customHeight="1"/>
    <row r="379" customFormat="1" ht="17.55" customHeight="1"/>
    <row r="380" customFormat="1" ht="17.55" customHeight="1"/>
    <row r="381" customFormat="1" ht="17.55" customHeight="1"/>
    <row r="382" customFormat="1" ht="17.55" customHeight="1"/>
    <row r="383" customFormat="1" ht="17.55" customHeight="1"/>
    <row r="384" customFormat="1" ht="17.55" customHeight="1"/>
    <row r="385" customFormat="1" ht="17.55" customHeight="1"/>
    <row r="386" customFormat="1" ht="17.55" customHeight="1"/>
    <row r="387" customFormat="1" ht="17.55" customHeight="1"/>
    <row r="388" customFormat="1" ht="17.55" customHeight="1"/>
    <row r="389" customFormat="1" ht="17.55" customHeight="1"/>
    <row r="390" customFormat="1" ht="17.55" customHeight="1"/>
    <row r="391" customFormat="1" ht="17.55" customHeight="1"/>
    <row r="392" customFormat="1" ht="17.55" customHeight="1"/>
    <row r="393" customFormat="1" ht="17.55" customHeight="1"/>
    <row r="394" customFormat="1" ht="17.55" customHeight="1"/>
    <row r="395" customFormat="1" ht="17.55" customHeight="1"/>
    <row r="396" customFormat="1" ht="17.55" customHeight="1"/>
    <row r="397" customFormat="1" ht="17.55" customHeight="1"/>
    <row r="398" customFormat="1" ht="17.55" customHeight="1"/>
    <row r="399" customFormat="1" ht="17.55" customHeight="1"/>
    <row r="400" customFormat="1" ht="17.55" customHeight="1"/>
    <row r="401" customFormat="1" ht="17.55" customHeight="1"/>
    <row r="402" customFormat="1" ht="17.55" customHeight="1"/>
    <row r="403" customFormat="1" ht="17.55" customHeight="1"/>
    <row r="404" customFormat="1" ht="17.55" customHeight="1"/>
    <row r="405" customFormat="1" ht="17.55" customHeight="1"/>
    <row r="406" customFormat="1" ht="17.55" customHeight="1"/>
    <row r="407" customFormat="1" ht="17.55" customHeight="1"/>
    <row r="408" customFormat="1" ht="17.55" customHeight="1"/>
    <row r="409" customFormat="1" ht="17.55" customHeight="1"/>
    <row r="410" customFormat="1" ht="17.55" customHeight="1"/>
    <row r="411" customFormat="1" ht="17.55" customHeight="1"/>
    <row r="412" customFormat="1" ht="17.55" customHeight="1"/>
    <row r="413" customFormat="1" ht="17.55" customHeight="1"/>
    <row r="414" customFormat="1" ht="17.55" customHeight="1"/>
    <row r="415" customFormat="1" ht="17.55" customHeight="1"/>
    <row r="416" customFormat="1" ht="17.55" customHeight="1"/>
    <row r="417" customFormat="1" ht="17.55" customHeight="1"/>
    <row r="418" customFormat="1" ht="17.55" customHeight="1"/>
    <row r="419" customFormat="1" ht="17.55" customHeight="1"/>
    <row r="420" customFormat="1" ht="17.55" customHeight="1"/>
    <row r="421" customFormat="1" ht="17.55" customHeight="1"/>
  </sheetData>
  <phoneticPr fontId="2"/>
  <pageMargins left="0.7" right="0.7" top="0.75" bottom="0.75" header="0.3" footer="0.3"/>
  <pageSetup paperSize="9" orientation="portrait" horizont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78D61-9014-4907-B471-0C6841B35F45}">
  <sheetPr codeName="Sheet110">
    <tabColor rgb="FFCCFF99"/>
    <pageSetUpPr autoPageBreaks="0"/>
  </sheetPr>
  <dimension ref="A1:AB706"/>
  <sheetViews>
    <sheetView showGridLines="0" showZeros="0" zoomScale="80" zoomScaleNormal="80" workbookViewId="0"/>
  </sheetViews>
  <sheetFormatPr defaultColWidth="9" defaultRowHeight="17.55" customHeight="1"/>
  <cols>
    <col min="1" max="1" width="4.625" style="151" customWidth="1"/>
    <col min="2" max="2" width="4.625" style="10" customWidth="1"/>
    <col min="3" max="3" width="8.625" style="10" customWidth="1"/>
    <col min="4" max="4" width="25.625" style="10" customWidth="1"/>
    <col min="5" max="12" width="9.625" style="10" customWidth="1"/>
    <col min="13" max="28" width="8.625" style="10" customWidth="1"/>
    <col min="29" max="16384" width="9" style="10"/>
  </cols>
  <sheetData>
    <row r="1" spans="1:28" ht="17.55" customHeight="1">
      <c r="A1"/>
    </row>
    <row r="2" spans="1:28" ht="17.55" customHeight="1">
      <c r="D2" s="502" t="s">
        <v>338</v>
      </c>
      <c r="E2" s="151"/>
      <c r="F2" s="151"/>
      <c r="G2" s="151"/>
      <c r="H2" s="151"/>
      <c r="I2" s="151"/>
      <c r="J2" s="151"/>
      <c r="K2" s="151"/>
      <c r="L2" s="151"/>
    </row>
    <row r="4" spans="1:28" s="56" customFormat="1" ht="17.55" customHeight="1" thickBot="1">
      <c r="A4" s="151"/>
      <c r="D4" s="503" t="s">
        <v>158</v>
      </c>
      <c r="E4" s="504"/>
      <c r="F4" s="504"/>
      <c r="G4" s="504"/>
      <c r="H4" s="504"/>
      <c r="I4" s="504"/>
      <c r="J4" s="504"/>
      <c r="K4" s="504"/>
      <c r="L4" s="81"/>
      <c r="M4" s="505" t="s">
        <v>415</v>
      </c>
      <c r="N4" s="10"/>
      <c r="O4" s="10"/>
      <c r="P4" s="10"/>
      <c r="Q4" s="10"/>
      <c r="R4" s="10"/>
      <c r="S4" s="10"/>
      <c r="T4" s="80"/>
      <c r="U4" s="505" t="s">
        <v>417</v>
      </c>
      <c r="V4" s="10"/>
      <c r="W4" s="10"/>
      <c r="X4" s="10"/>
      <c r="Y4" s="10"/>
      <c r="Z4" s="10"/>
      <c r="AA4" s="10"/>
      <c r="AB4" s="80"/>
    </row>
    <row r="5" spans="1:28" ht="17.55" customHeight="1" thickBot="1">
      <c r="D5" s="79" t="s">
        <v>129</v>
      </c>
      <c r="E5" s="77" t="s">
        <v>110</v>
      </c>
      <c r="F5" s="77" t="s">
        <v>107</v>
      </c>
      <c r="G5" s="77" t="s">
        <v>284</v>
      </c>
      <c r="H5" s="77" t="s">
        <v>285</v>
      </c>
      <c r="I5" s="77" t="s">
        <v>286</v>
      </c>
      <c r="J5" s="78" t="s">
        <v>287</v>
      </c>
      <c r="K5" s="77" t="s">
        <v>288</v>
      </c>
      <c r="L5" s="76" t="s">
        <v>289</v>
      </c>
      <c r="M5" s="77" t="s">
        <v>110</v>
      </c>
      <c r="N5" s="77" t="s">
        <v>107</v>
      </c>
      <c r="O5" s="77" t="s">
        <v>284</v>
      </c>
      <c r="P5" s="77" t="s">
        <v>285</v>
      </c>
      <c r="Q5" s="77" t="s">
        <v>286</v>
      </c>
      <c r="R5" s="78" t="s">
        <v>287</v>
      </c>
      <c r="S5" s="77" t="s">
        <v>288</v>
      </c>
      <c r="T5" s="76" t="s">
        <v>289</v>
      </c>
      <c r="U5" s="77" t="s">
        <v>110</v>
      </c>
      <c r="V5" s="77" t="s">
        <v>107</v>
      </c>
      <c r="W5" s="77" t="s">
        <v>284</v>
      </c>
      <c r="X5" s="77" t="s">
        <v>285</v>
      </c>
      <c r="Y5" s="77" t="s">
        <v>286</v>
      </c>
      <c r="Z5" s="78" t="s">
        <v>287</v>
      </c>
      <c r="AA5" s="77" t="s">
        <v>288</v>
      </c>
      <c r="AB5" s="76" t="s">
        <v>289</v>
      </c>
    </row>
    <row r="6" spans="1:28" ht="17.55" customHeight="1">
      <c r="A6"/>
      <c r="D6" s="70" t="s">
        <v>80</v>
      </c>
      <c r="E6" s="731">
        <v>6907.9438167279332</v>
      </c>
      <c r="F6" s="731">
        <v>5320.864317574029</v>
      </c>
      <c r="G6" s="731">
        <v>6400.4161033854098</v>
      </c>
      <c r="H6" s="731">
        <v>6807.0122281857603</v>
      </c>
      <c r="I6" s="731">
        <v>6777.55486666667</v>
      </c>
      <c r="J6" s="732">
        <v>6878.4679333333297</v>
      </c>
      <c r="K6" s="731">
        <v>7074.2959999999994</v>
      </c>
      <c r="L6" s="733">
        <v>7074.2959999999994</v>
      </c>
      <c r="M6" s="506">
        <v>617.39160417136986</v>
      </c>
      <c r="N6" s="506">
        <v>480.70358433155729</v>
      </c>
      <c r="O6" s="506">
        <v>570.34956348797812</v>
      </c>
      <c r="P6" s="506">
        <v>606.48867999891263</v>
      </c>
      <c r="Q6" s="506">
        <v>591.29342780312709</v>
      </c>
      <c r="R6" s="507">
        <v>587.64148819199181</v>
      </c>
      <c r="S6" s="506">
        <v>591.86355680270015</v>
      </c>
      <c r="T6" s="508">
        <v>579.65046402252779</v>
      </c>
      <c r="U6" s="509">
        <v>34612.201797708054</v>
      </c>
      <c r="V6" s="509">
        <v>26113.312817245776</v>
      </c>
      <c r="W6" s="509">
        <v>31309.085253046414</v>
      </c>
      <c r="X6" s="509">
        <v>33298.042303541777</v>
      </c>
      <c r="Y6" s="509">
        <v>33153.9449467085</v>
      </c>
      <c r="Z6" s="510">
        <v>33647.584072099366</v>
      </c>
      <c r="AA6" s="509">
        <v>34605.521421041885</v>
      </c>
      <c r="AB6" s="511">
        <v>34605.521421041885</v>
      </c>
    </row>
    <row r="7" spans="1:28" ht="17.55" customHeight="1">
      <c r="A7"/>
      <c r="D7" s="67" t="s">
        <v>16</v>
      </c>
      <c r="E7" s="731"/>
      <c r="F7" s="731"/>
      <c r="G7" s="731"/>
      <c r="H7" s="731"/>
      <c r="I7" s="731"/>
      <c r="J7" s="732"/>
      <c r="K7" s="731"/>
      <c r="L7" s="733"/>
      <c r="M7" s="506">
        <v>0</v>
      </c>
      <c r="N7" s="506">
        <v>0</v>
      </c>
      <c r="O7" s="506">
        <v>0</v>
      </c>
      <c r="P7" s="506">
        <v>0</v>
      </c>
      <c r="Q7" s="506">
        <v>0</v>
      </c>
      <c r="R7" s="507">
        <v>0</v>
      </c>
      <c r="S7" s="506">
        <v>0</v>
      </c>
      <c r="T7" s="508">
        <v>0</v>
      </c>
      <c r="U7" s="509">
        <v>0</v>
      </c>
      <c r="V7" s="509">
        <v>0</v>
      </c>
      <c r="W7" s="509">
        <v>0</v>
      </c>
      <c r="X7" s="509">
        <v>0</v>
      </c>
      <c r="Y7" s="509">
        <v>0</v>
      </c>
      <c r="Z7" s="510">
        <v>0</v>
      </c>
      <c r="AA7" s="509">
        <v>0</v>
      </c>
      <c r="AB7" s="511">
        <v>0</v>
      </c>
    </row>
    <row r="8" spans="1:28" ht="17.55" customHeight="1">
      <c r="A8"/>
      <c r="D8" s="67" t="s">
        <v>78</v>
      </c>
      <c r="E8" s="741"/>
      <c r="F8" s="741"/>
      <c r="G8" s="741"/>
      <c r="H8" s="741"/>
      <c r="I8" s="741"/>
      <c r="J8" s="741"/>
      <c r="K8" s="741"/>
      <c r="L8" s="737"/>
      <c r="M8" s="506">
        <v>0</v>
      </c>
      <c r="N8" s="506">
        <v>0</v>
      </c>
      <c r="O8" s="506">
        <v>0</v>
      </c>
      <c r="P8" s="506">
        <v>0</v>
      </c>
      <c r="Q8" s="506">
        <v>0</v>
      </c>
      <c r="R8" s="507">
        <v>0</v>
      </c>
      <c r="S8" s="506">
        <v>0</v>
      </c>
      <c r="T8" s="508">
        <v>0</v>
      </c>
      <c r="U8" s="509">
        <v>0</v>
      </c>
      <c r="V8" s="509">
        <v>0</v>
      </c>
      <c r="W8" s="509">
        <v>0</v>
      </c>
      <c r="X8" s="509">
        <v>0</v>
      </c>
      <c r="Y8" s="509">
        <v>0</v>
      </c>
      <c r="Z8" s="510">
        <v>0</v>
      </c>
      <c r="AA8" s="509">
        <v>0</v>
      </c>
      <c r="AB8" s="511">
        <v>0</v>
      </c>
    </row>
    <row r="9" spans="1:28" ht="17.55" customHeight="1">
      <c r="A9"/>
      <c r="D9" s="67" t="s">
        <v>56</v>
      </c>
      <c r="E9" s="731"/>
      <c r="F9" s="731"/>
      <c r="G9" s="731"/>
      <c r="H9" s="731"/>
      <c r="I9" s="731"/>
      <c r="J9" s="732"/>
      <c r="K9" s="731"/>
      <c r="L9" s="733"/>
      <c r="M9" s="506">
        <v>0</v>
      </c>
      <c r="N9" s="506">
        <v>0</v>
      </c>
      <c r="O9" s="506">
        <v>0</v>
      </c>
      <c r="P9" s="506">
        <v>0</v>
      </c>
      <c r="Q9" s="506">
        <v>0</v>
      </c>
      <c r="R9" s="507">
        <v>0</v>
      </c>
      <c r="S9" s="506">
        <v>0</v>
      </c>
      <c r="T9" s="508">
        <v>0</v>
      </c>
      <c r="U9" s="509">
        <v>0</v>
      </c>
      <c r="V9" s="509">
        <v>0</v>
      </c>
      <c r="W9" s="509">
        <v>0</v>
      </c>
      <c r="X9" s="509">
        <v>0</v>
      </c>
      <c r="Y9" s="509">
        <v>0</v>
      </c>
      <c r="Z9" s="510">
        <v>0</v>
      </c>
      <c r="AA9" s="509">
        <v>0</v>
      </c>
      <c r="AB9" s="511">
        <v>0</v>
      </c>
    </row>
    <row r="10" spans="1:28" ht="17.55" customHeight="1">
      <c r="A10"/>
      <c r="D10" s="67" t="s">
        <v>105</v>
      </c>
      <c r="E10" s="731"/>
      <c r="F10" s="731"/>
      <c r="G10" s="731"/>
      <c r="H10" s="731"/>
      <c r="I10" s="731"/>
      <c r="J10" s="732"/>
      <c r="K10" s="731"/>
      <c r="L10" s="733"/>
      <c r="M10" s="506">
        <v>0</v>
      </c>
      <c r="N10" s="506">
        <v>0</v>
      </c>
      <c r="O10" s="506">
        <v>0</v>
      </c>
      <c r="P10" s="506">
        <v>0</v>
      </c>
      <c r="Q10" s="506">
        <v>0</v>
      </c>
      <c r="R10" s="507">
        <v>0</v>
      </c>
      <c r="S10" s="506">
        <v>0</v>
      </c>
      <c r="T10" s="508">
        <v>0</v>
      </c>
      <c r="U10" s="509">
        <v>0</v>
      </c>
      <c r="V10" s="509">
        <v>0</v>
      </c>
      <c r="W10" s="509">
        <v>0</v>
      </c>
      <c r="X10" s="509">
        <v>0</v>
      </c>
      <c r="Y10" s="509">
        <v>0</v>
      </c>
      <c r="Z10" s="510">
        <v>0</v>
      </c>
      <c r="AA10" s="509">
        <v>0</v>
      </c>
      <c r="AB10" s="511">
        <v>0</v>
      </c>
    </row>
    <row r="11" spans="1:28" ht="17.55" customHeight="1">
      <c r="A11"/>
      <c r="D11" s="67" t="s">
        <v>53</v>
      </c>
      <c r="E11" s="731"/>
      <c r="F11" s="731"/>
      <c r="G11" s="731"/>
      <c r="H11" s="731"/>
      <c r="I11" s="731"/>
      <c r="J11" s="732"/>
      <c r="K11" s="731"/>
      <c r="L11" s="733"/>
      <c r="M11" s="506">
        <v>0</v>
      </c>
      <c r="N11" s="506">
        <v>0</v>
      </c>
      <c r="O11" s="506">
        <v>0</v>
      </c>
      <c r="P11" s="506">
        <v>0</v>
      </c>
      <c r="Q11" s="506">
        <v>0</v>
      </c>
      <c r="R11" s="507">
        <v>0</v>
      </c>
      <c r="S11" s="506">
        <v>0</v>
      </c>
      <c r="T11" s="508">
        <v>0</v>
      </c>
      <c r="U11" s="509">
        <v>0</v>
      </c>
      <c r="V11" s="509">
        <v>0</v>
      </c>
      <c r="W11" s="509">
        <v>0</v>
      </c>
      <c r="X11" s="509">
        <v>0</v>
      </c>
      <c r="Y11" s="509">
        <v>0</v>
      </c>
      <c r="Z11" s="510">
        <v>0</v>
      </c>
      <c r="AA11" s="509">
        <v>0</v>
      </c>
      <c r="AB11" s="511">
        <v>0</v>
      </c>
    </row>
    <row r="12" spans="1:28" ht="17.55" customHeight="1">
      <c r="A12"/>
      <c r="D12" s="67" t="s">
        <v>112</v>
      </c>
      <c r="E12" s="731"/>
      <c r="F12" s="731"/>
      <c r="G12" s="731"/>
      <c r="H12" s="731"/>
      <c r="I12" s="731"/>
      <c r="J12" s="732"/>
      <c r="K12" s="731"/>
      <c r="L12" s="733"/>
      <c r="M12" s="506">
        <v>0</v>
      </c>
      <c r="N12" s="506">
        <v>0</v>
      </c>
      <c r="O12" s="506">
        <v>0</v>
      </c>
      <c r="P12" s="506">
        <v>0</v>
      </c>
      <c r="Q12" s="506">
        <v>0</v>
      </c>
      <c r="R12" s="507">
        <v>0</v>
      </c>
      <c r="S12" s="506">
        <v>0</v>
      </c>
      <c r="T12" s="508">
        <v>0</v>
      </c>
      <c r="U12" s="509">
        <v>0</v>
      </c>
      <c r="V12" s="509">
        <v>0</v>
      </c>
      <c r="W12" s="509">
        <v>0</v>
      </c>
      <c r="X12" s="509">
        <v>0</v>
      </c>
      <c r="Y12" s="509">
        <v>0</v>
      </c>
      <c r="Z12" s="510">
        <v>0</v>
      </c>
      <c r="AA12" s="509">
        <v>0</v>
      </c>
      <c r="AB12" s="511">
        <v>0</v>
      </c>
    </row>
    <row r="13" spans="1:28" ht="17.55" customHeight="1">
      <c r="A13"/>
      <c r="D13" s="67" t="s">
        <v>101</v>
      </c>
      <c r="E13" s="731"/>
      <c r="F13" s="731"/>
      <c r="G13" s="731"/>
      <c r="H13" s="731"/>
      <c r="I13" s="731"/>
      <c r="J13" s="732"/>
      <c r="K13" s="731"/>
      <c r="L13" s="733"/>
      <c r="M13" s="506">
        <v>0</v>
      </c>
      <c r="N13" s="506">
        <v>0</v>
      </c>
      <c r="O13" s="506">
        <v>0</v>
      </c>
      <c r="P13" s="506">
        <v>0</v>
      </c>
      <c r="Q13" s="506">
        <v>0</v>
      </c>
      <c r="R13" s="507">
        <v>0</v>
      </c>
      <c r="S13" s="506">
        <v>0</v>
      </c>
      <c r="T13" s="508">
        <v>0</v>
      </c>
      <c r="U13" s="509">
        <v>0</v>
      </c>
      <c r="V13" s="509">
        <v>0</v>
      </c>
      <c r="W13" s="509">
        <v>0</v>
      </c>
      <c r="X13" s="509">
        <v>0</v>
      </c>
      <c r="Y13" s="509">
        <v>0</v>
      </c>
      <c r="Z13" s="510">
        <v>0</v>
      </c>
      <c r="AA13" s="509">
        <v>0</v>
      </c>
      <c r="AB13" s="511">
        <v>0</v>
      </c>
    </row>
    <row r="14" spans="1:28" ht="17.55" customHeight="1">
      <c r="A14"/>
      <c r="D14" s="67" t="s">
        <v>98</v>
      </c>
      <c r="E14" s="731"/>
      <c r="F14" s="731"/>
      <c r="G14" s="731"/>
      <c r="H14" s="731"/>
      <c r="I14" s="731"/>
      <c r="J14" s="732"/>
      <c r="K14" s="731"/>
      <c r="L14" s="733"/>
      <c r="M14" s="506">
        <v>0</v>
      </c>
      <c r="N14" s="506">
        <v>0</v>
      </c>
      <c r="O14" s="506">
        <v>0</v>
      </c>
      <c r="P14" s="506">
        <v>0</v>
      </c>
      <c r="Q14" s="506">
        <v>0</v>
      </c>
      <c r="R14" s="507">
        <v>0</v>
      </c>
      <c r="S14" s="506">
        <v>0</v>
      </c>
      <c r="T14" s="508">
        <v>0</v>
      </c>
      <c r="U14" s="509">
        <v>0</v>
      </c>
      <c r="V14" s="509">
        <v>0</v>
      </c>
      <c r="W14" s="509">
        <v>0</v>
      </c>
      <c r="X14" s="509">
        <v>0</v>
      </c>
      <c r="Y14" s="509">
        <v>0</v>
      </c>
      <c r="Z14" s="510">
        <v>0</v>
      </c>
      <c r="AA14" s="509">
        <v>0</v>
      </c>
      <c r="AB14" s="511">
        <v>0</v>
      </c>
    </row>
    <row r="15" spans="1:28" ht="17.55" customHeight="1">
      <c r="A15"/>
      <c r="D15" s="67" t="s">
        <v>75</v>
      </c>
      <c r="E15" s="731"/>
      <c r="F15" s="731"/>
      <c r="G15" s="731"/>
      <c r="H15" s="731"/>
      <c r="I15" s="731"/>
      <c r="J15" s="732"/>
      <c r="K15" s="731"/>
      <c r="L15" s="733"/>
      <c r="M15" s="506">
        <v>0</v>
      </c>
      <c r="N15" s="506">
        <v>0</v>
      </c>
      <c r="O15" s="506">
        <v>0</v>
      </c>
      <c r="P15" s="506">
        <v>0</v>
      </c>
      <c r="Q15" s="506">
        <v>0</v>
      </c>
      <c r="R15" s="507">
        <v>0</v>
      </c>
      <c r="S15" s="506">
        <v>0</v>
      </c>
      <c r="T15" s="508">
        <v>0</v>
      </c>
      <c r="U15" s="509">
        <v>0</v>
      </c>
      <c r="V15" s="509">
        <v>0</v>
      </c>
      <c r="W15" s="509">
        <v>0</v>
      </c>
      <c r="X15" s="509">
        <v>0</v>
      </c>
      <c r="Y15" s="509">
        <v>0</v>
      </c>
      <c r="Z15" s="510">
        <v>0</v>
      </c>
      <c r="AA15" s="509">
        <v>0</v>
      </c>
      <c r="AB15" s="511">
        <v>0</v>
      </c>
    </row>
    <row r="16" spans="1:28" ht="17.55" customHeight="1">
      <c r="A16"/>
      <c r="D16" s="67" t="s">
        <v>102</v>
      </c>
      <c r="E16" s="731"/>
      <c r="F16" s="731"/>
      <c r="G16" s="731"/>
      <c r="H16" s="731"/>
      <c r="I16" s="731"/>
      <c r="J16" s="732"/>
      <c r="K16" s="731"/>
      <c r="L16" s="733"/>
      <c r="M16" s="506">
        <v>0</v>
      </c>
      <c r="N16" s="506">
        <v>0</v>
      </c>
      <c r="O16" s="506">
        <v>0</v>
      </c>
      <c r="P16" s="506">
        <v>0</v>
      </c>
      <c r="Q16" s="506">
        <v>0</v>
      </c>
      <c r="R16" s="507">
        <v>0</v>
      </c>
      <c r="S16" s="506">
        <v>0</v>
      </c>
      <c r="T16" s="508">
        <v>0</v>
      </c>
      <c r="U16" s="509">
        <v>0</v>
      </c>
      <c r="V16" s="509">
        <v>0</v>
      </c>
      <c r="W16" s="509">
        <v>0</v>
      </c>
      <c r="X16" s="509">
        <v>0</v>
      </c>
      <c r="Y16" s="509">
        <v>0</v>
      </c>
      <c r="Z16" s="510">
        <v>0</v>
      </c>
      <c r="AA16" s="509">
        <v>0</v>
      </c>
      <c r="AB16" s="511">
        <v>0</v>
      </c>
    </row>
    <row r="17" spans="1:28" ht="17.55" customHeight="1">
      <c r="A17"/>
      <c r="D17" s="67" t="s">
        <v>38</v>
      </c>
      <c r="E17" s="731"/>
      <c r="F17" s="731"/>
      <c r="G17" s="731"/>
      <c r="H17" s="731"/>
      <c r="I17" s="731"/>
      <c r="J17" s="732"/>
      <c r="K17" s="731"/>
      <c r="L17" s="733"/>
      <c r="M17" s="506">
        <v>0</v>
      </c>
      <c r="N17" s="506">
        <v>0</v>
      </c>
      <c r="O17" s="506">
        <v>0</v>
      </c>
      <c r="P17" s="506">
        <v>0</v>
      </c>
      <c r="Q17" s="506">
        <v>0</v>
      </c>
      <c r="R17" s="507">
        <v>0</v>
      </c>
      <c r="S17" s="506">
        <v>0</v>
      </c>
      <c r="T17" s="508">
        <v>0</v>
      </c>
      <c r="U17" s="509">
        <v>0</v>
      </c>
      <c r="V17" s="509">
        <v>0</v>
      </c>
      <c r="W17" s="509">
        <v>0</v>
      </c>
      <c r="X17" s="509">
        <v>0</v>
      </c>
      <c r="Y17" s="509">
        <v>0</v>
      </c>
      <c r="Z17" s="510">
        <v>0</v>
      </c>
      <c r="AA17" s="509">
        <v>0</v>
      </c>
      <c r="AB17" s="511">
        <v>0</v>
      </c>
    </row>
    <row r="18" spans="1:28" ht="17.55" customHeight="1">
      <c r="A18"/>
      <c r="D18" s="67" t="s">
        <v>39</v>
      </c>
      <c r="E18" s="731"/>
      <c r="F18" s="731"/>
      <c r="G18" s="731"/>
      <c r="H18" s="731"/>
      <c r="I18" s="731"/>
      <c r="J18" s="732"/>
      <c r="K18" s="731"/>
      <c r="L18" s="733"/>
      <c r="M18" s="506">
        <v>0</v>
      </c>
      <c r="N18" s="506">
        <v>0</v>
      </c>
      <c r="O18" s="506">
        <v>0</v>
      </c>
      <c r="P18" s="506">
        <v>0</v>
      </c>
      <c r="Q18" s="506">
        <v>0</v>
      </c>
      <c r="R18" s="507">
        <v>0</v>
      </c>
      <c r="S18" s="506">
        <v>0</v>
      </c>
      <c r="T18" s="508">
        <v>0</v>
      </c>
      <c r="U18" s="509">
        <v>0</v>
      </c>
      <c r="V18" s="509">
        <v>0</v>
      </c>
      <c r="W18" s="509">
        <v>0</v>
      </c>
      <c r="X18" s="509">
        <v>0</v>
      </c>
      <c r="Y18" s="509">
        <v>0</v>
      </c>
      <c r="Z18" s="510">
        <v>0</v>
      </c>
      <c r="AA18" s="509">
        <v>0</v>
      </c>
      <c r="AB18" s="511">
        <v>0</v>
      </c>
    </row>
    <row r="19" spans="1:28" ht="17.55" customHeight="1">
      <c r="A19"/>
      <c r="D19" s="67" t="s">
        <v>82</v>
      </c>
      <c r="E19" s="731"/>
      <c r="F19" s="731"/>
      <c r="G19" s="731"/>
      <c r="H19" s="731"/>
      <c r="I19" s="731"/>
      <c r="J19" s="732"/>
      <c r="K19" s="731"/>
      <c r="L19" s="733"/>
      <c r="M19" s="506">
        <v>0</v>
      </c>
      <c r="N19" s="506">
        <v>0</v>
      </c>
      <c r="O19" s="506">
        <v>0</v>
      </c>
      <c r="P19" s="506">
        <v>0</v>
      </c>
      <c r="Q19" s="506">
        <v>0</v>
      </c>
      <c r="R19" s="507">
        <v>0</v>
      </c>
      <c r="S19" s="506">
        <v>0</v>
      </c>
      <c r="T19" s="508">
        <v>0</v>
      </c>
      <c r="U19" s="509">
        <v>0</v>
      </c>
      <c r="V19" s="509">
        <v>0</v>
      </c>
      <c r="W19" s="509">
        <v>0</v>
      </c>
      <c r="X19" s="509">
        <v>0</v>
      </c>
      <c r="Y19" s="509">
        <v>0</v>
      </c>
      <c r="Z19" s="510">
        <v>0</v>
      </c>
      <c r="AA19" s="509">
        <v>0</v>
      </c>
      <c r="AB19" s="511">
        <v>0</v>
      </c>
    </row>
    <row r="20" spans="1:28" ht="17.55" customHeight="1">
      <c r="A20"/>
      <c r="D20" s="67">
        <v>0</v>
      </c>
      <c r="E20" s="731"/>
      <c r="F20" s="731"/>
      <c r="G20" s="731"/>
      <c r="H20" s="731"/>
      <c r="I20" s="731"/>
      <c r="J20" s="732"/>
      <c r="K20" s="731"/>
      <c r="L20" s="733"/>
      <c r="M20" s="506">
        <v>0</v>
      </c>
      <c r="N20" s="506">
        <v>0</v>
      </c>
      <c r="O20" s="506">
        <v>0</v>
      </c>
      <c r="P20" s="506">
        <v>0</v>
      </c>
      <c r="Q20" s="506">
        <v>0</v>
      </c>
      <c r="R20" s="507">
        <v>0</v>
      </c>
      <c r="S20" s="506">
        <v>0</v>
      </c>
      <c r="T20" s="508">
        <v>0</v>
      </c>
      <c r="U20" s="509">
        <v>0</v>
      </c>
      <c r="V20" s="509">
        <v>0</v>
      </c>
      <c r="W20" s="509">
        <v>0</v>
      </c>
      <c r="X20" s="509">
        <v>0</v>
      </c>
      <c r="Y20" s="509">
        <v>0</v>
      </c>
      <c r="Z20" s="510">
        <v>0</v>
      </c>
      <c r="AA20" s="509">
        <v>0</v>
      </c>
      <c r="AB20" s="511">
        <v>0</v>
      </c>
    </row>
    <row r="21" spans="1:28" ht="17.55" customHeight="1">
      <c r="A21"/>
      <c r="D21" s="67">
        <v>0</v>
      </c>
      <c r="E21" s="731"/>
      <c r="F21" s="731"/>
      <c r="G21" s="731"/>
      <c r="H21" s="731"/>
      <c r="I21" s="731"/>
      <c r="J21" s="732"/>
      <c r="K21" s="731"/>
      <c r="L21" s="733"/>
      <c r="M21" s="506">
        <v>0</v>
      </c>
      <c r="N21" s="506">
        <v>0</v>
      </c>
      <c r="O21" s="506">
        <v>0</v>
      </c>
      <c r="P21" s="506">
        <v>0</v>
      </c>
      <c r="Q21" s="506">
        <v>0</v>
      </c>
      <c r="R21" s="507">
        <v>0</v>
      </c>
      <c r="S21" s="506">
        <v>0</v>
      </c>
      <c r="T21" s="508">
        <v>0</v>
      </c>
      <c r="U21" s="509">
        <v>0</v>
      </c>
      <c r="V21" s="509">
        <v>0</v>
      </c>
      <c r="W21" s="509">
        <v>0</v>
      </c>
      <c r="X21" s="509">
        <v>0</v>
      </c>
      <c r="Y21" s="509">
        <v>0</v>
      </c>
      <c r="Z21" s="510">
        <v>0</v>
      </c>
      <c r="AA21" s="509">
        <v>0</v>
      </c>
      <c r="AB21" s="511">
        <v>0</v>
      </c>
    </row>
    <row r="22" spans="1:28" ht="17.55" customHeight="1">
      <c r="D22" s="67">
        <v>0</v>
      </c>
      <c r="E22" s="731"/>
      <c r="F22" s="731"/>
      <c r="G22" s="731"/>
      <c r="H22" s="731"/>
      <c r="I22" s="731"/>
      <c r="J22" s="732"/>
      <c r="K22" s="731"/>
      <c r="L22" s="733"/>
      <c r="M22" s="506">
        <v>0</v>
      </c>
      <c r="N22" s="506">
        <v>0</v>
      </c>
      <c r="O22" s="506">
        <v>0</v>
      </c>
      <c r="P22" s="506">
        <v>0</v>
      </c>
      <c r="Q22" s="506">
        <v>0</v>
      </c>
      <c r="R22" s="507">
        <v>0</v>
      </c>
      <c r="S22" s="506">
        <v>0</v>
      </c>
      <c r="T22" s="508">
        <v>0</v>
      </c>
      <c r="U22" s="509">
        <v>0</v>
      </c>
      <c r="V22" s="509">
        <v>0</v>
      </c>
      <c r="W22" s="509">
        <v>0</v>
      </c>
      <c r="X22" s="509">
        <v>0</v>
      </c>
      <c r="Y22" s="509">
        <v>0</v>
      </c>
      <c r="Z22" s="510">
        <v>0</v>
      </c>
      <c r="AA22" s="509">
        <v>0</v>
      </c>
      <c r="AB22" s="511">
        <v>0</v>
      </c>
    </row>
    <row r="23" spans="1:28" ht="17.55" customHeight="1">
      <c r="D23" s="67">
        <v>0</v>
      </c>
      <c r="E23" s="731"/>
      <c r="F23" s="731"/>
      <c r="G23" s="731"/>
      <c r="H23" s="731"/>
      <c r="I23" s="731"/>
      <c r="J23" s="732"/>
      <c r="K23" s="731"/>
      <c r="L23" s="733"/>
      <c r="M23" s="506">
        <v>0</v>
      </c>
      <c r="N23" s="506">
        <v>0</v>
      </c>
      <c r="O23" s="506">
        <v>0</v>
      </c>
      <c r="P23" s="506">
        <v>0</v>
      </c>
      <c r="Q23" s="506">
        <v>0</v>
      </c>
      <c r="R23" s="507">
        <v>0</v>
      </c>
      <c r="S23" s="506">
        <v>0</v>
      </c>
      <c r="T23" s="508">
        <v>0</v>
      </c>
      <c r="U23" s="509">
        <v>0</v>
      </c>
      <c r="V23" s="509">
        <v>0</v>
      </c>
      <c r="W23" s="509">
        <v>0</v>
      </c>
      <c r="X23" s="509">
        <v>0</v>
      </c>
      <c r="Y23" s="509">
        <v>0</v>
      </c>
      <c r="Z23" s="510">
        <v>0</v>
      </c>
      <c r="AA23" s="509">
        <v>0</v>
      </c>
      <c r="AB23" s="511">
        <v>0</v>
      </c>
    </row>
    <row r="24" spans="1:28" ht="17.55" customHeight="1">
      <c r="D24" s="67">
        <v>0</v>
      </c>
      <c r="E24" s="731"/>
      <c r="F24" s="731"/>
      <c r="G24" s="731"/>
      <c r="H24" s="731"/>
      <c r="I24" s="731"/>
      <c r="J24" s="732"/>
      <c r="K24" s="731"/>
      <c r="L24" s="733"/>
      <c r="M24" s="506">
        <v>0</v>
      </c>
      <c r="N24" s="506">
        <v>0</v>
      </c>
      <c r="O24" s="506">
        <v>0</v>
      </c>
      <c r="P24" s="506">
        <v>0</v>
      </c>
      <c r="Q24" s="506">
        <v>0</v>
      </c>
      <c r="R24" s="507">
        <v>0</v>
      </c>
      <c r="S24" s="506">
        <v>0</v>
      </c>
      <c r="T24" s="508">
        <v>0</v>
      </c>
      <c r="U24" s="509">
        <v>0</v>
      </c>
      <c r="V24" s="509">
        <v>0</v>
      </c>
      <c r="W24" s="509">
        <v>0</v>
      </c>
      <c r="X24" s="509">
        <v>0</v>
      </c>
      <c r="Y24" s="509">
        <v>0</v>
      </c>
      <c r="Z24" s="510">
        <v>0</v>
      </c>
      <c r="AA24" s="509">
        <v>0</v>
      </c>
      <c r="AB24" s="511">
        <v>0</v>
      </c>
    </row>
    <row r="25" spans="1:28" ht="17.55" customHeight="1" thickBot="1">
      <c r="D25" s="67">
        <v>0</v>
      </c>
      <c r="E25" s="731"/>
      <c r="F25" s="731"/>
      <c r="G25" s="731"/>
      <c r="H25" s="731"/>
      <c r="I25" s="731"/>
      <c r="J25" s="732"/>
      <c r="K25" s="731"/>
      <c r="L25" s="733"/>
      <c r="M25" s="506">
        <v>0</v>
      </c>
      <c r="N25" s="506">
        <v>0</v>
      </c>
      <c r="O25" s="506">
        <v>0</v>
      </c>
      <c r="P25" s="506">
        <v>0</v>
      </c>
      <c r="Q25" s="506">
        <v>0</v>
      </c>
      <c r="R25" s="507">
        <v>0</v>
      </c>
      <c r="S25" s="506">
        <v>0</v>
      </c>
      <c r="T25" s="508">
        <v>0</v>
      </c>
      <c r="U25" s="509">
        <v>0</v>
      </c>
      <c r="V25" s="509">
        <v>0</v>
      </c>
      <c r="W25" s="509">
        <v>0</v>
      </c>
      <c r="X25" s="509">
        <v>0</v>
      </c>
      <c r="Y25" s="509">
        <v>0</v>
      </c>
      <c r="Z25" s="510">
        <v>0</v>
      </c>
      <c r="AA25" s="509">
        <v>0</v>
      </c>
      <c r="AB25" s="511">
        <v>0</v>
      </c>
    </row>
    <row r="26" spans="1:28" ht="17.55" customHeight="1" thickBot="1">
      <c r="D26" s="512" t="s">
        <v>132</v>
      </c>
      <c r="E26" s="734">
        <v>6907.9438167279332</v>
      </c>
      <c r="F26" s="734">
        <v>5320.864317574029</v>
      </c>
      <c r="G26" s="734">
        <v>6400.4161033854098</v>
      </c>
      <c r="H26" s="734">
        <v>6807.0122281857603</v>
      </c>
      <c r="I26" s="734">
        <v>6777.55486666667</v>
      </c>
      <c r="J26" s="735">
        <v>6878.4679333333297</v>
      </c>
      <c r="K26" s="734">
        <v>7074.2959999999994</v>
      </c>
      <c r="L26" s="736">
        <v>7074.2959999999994</v>
      </c>
      <c r="M26" s="829">
        <v>617.39160417136986</v>
      </c>
      <c r="N26" s="829">
        <v>480.70358433155729</v>
      </c>
      <c r="O26" s="829">
        <v>570.34956348797812</v>
      </c>
      <c r="P26" s="829">
        <v>606.48867999891263</v>
      </c>
      <c r="Q26" s="829">
        <v>591.29342780312709</v>
      </c>
      <c r="R26" s="830">
        <v>587.64148819199181</v>
      </c>
      <c r="S26" s="829">
        <v>591.86355680270015</v>
      </c>
      <c r="T26" s="831">
        <v>579.65046402252779</v>
      </c>
      <c r="U26" s="832">
        <v>34612.201797708054</v>
      </c>
      <c r="V26" s="832">
        <v>26113.312817245776</v>
      </c>
      <c r="W26" s="832">
        <v>31309.085253046414</v>
      </c>
      <c r="X26" s="832">
        <v>33298.042303541777</v>
      </c>
      <c r="Y26" s="832">
        <v>33153.9449467085</v>
      </c>
      <c r="Z26" s="833">
        <v>33647.584072099366</v>
      </c>
      <c r="AA26" s="832">
        <v>34605.521421041885</v>
      </c>
      <c r="AB26" s="834">
        <v>34605.521421041885</v>
      </c>
    </row>
    <row r="27" spans="1:28" ht="17.55" customHeight="1" thickBot="1">
      <c r="M27" s="662">
        <v>89.374149609660265</v>
      </c>
      <c r="N27" s="513">
        <v>90.343138941518262</v>
      </c>
      <c r="O27" s="513">
        <v>89.111325619329605</v>
      </c>
      <c r="P27" s="513">
        <v>89.097633391582292</v>
      </c>
      <c r="Q27" s="513">
        <v>87.242883227876604</v>
      </c>
      <c r="R27" s="514">
        <v>85.432031360393168</v>
      </c>
      <c r="S27" s="513">
        <v>83.663951409822289</v>
      </c>
      <c r="T27" s="515">
        <v>81.937547428398219</v>
      </c>
      <c r="U27" s="835">
        <v>5.0104926612015674</v>
      </c>
      <c r="V27" s="836">
        <v>4.9077201106213817</v>
      </c>
      <c r="W27" s="836">
        <v>4.891726529543277</v>
      </c>
      <c r="X27" s="836">
        <v>4.891726529543277</v>
      </c>
      <c r="Y27" s="836">
        <v>4.891726529543277</v>
      </c>
      <c r="Z27" s="837">
        <v>4.891726529543277</v>
      </c>
      <c r="AA27" s="836">
        <v>4.891726529543277</v>
      </c>
      <c r="AB27" s="838">
        <v>4.891726529543277</v>
      </c>
    </row>
    <row r="28" spans="1:28" customFormat="1" ht="17.55" customHeight="1">
      <c r="M28" s="519"/>
      <c r="N28" s="519"/>
      <c r="O28" s="519"/>
      <c r="P28" s="519"/>
      <c r="Q28" s="519"/>
      <c r="R28" s="519"/>
      <c r="S28" s="519"/>
      <c r="T28" s="519"/>
    </row>
    <row r="29" spans="1:28" customFormat="1" ht="17.55" customHeight="1">
      <c r="M29" s="519"/>
      <c r="N29" s="519"/>
      <c r="O29" s="519"/>
      <c r="P29" s="519"/>
      <c r="Q29" s="519"/>
      <c r="R29" s="519"/>
      <c r="S29" s="519"/>
      <c r="T29" s="519"/>
    </row>
    <row r="30" spans="1:28" ht="17.55" customHeight="1" thickBot="1">
      <c r="D30" s="520" t="s">
        <v>155</v>
      </c>
      <c r="M30" s="505" t="s">
        <v>419</v>
      </c>
      <c r="T30" s="80"/>
      <c r="U30" s="505" t="s">
        <v>420</v>
      </c>
      <c r="V30" s="521"/>
      <c r="W30" s="521"/>
      <c r="X30" s="521"/>
      <c r="Y30" s="521"/>
      <c r="Z30" s="521"/>
      <c r="AB30" s="57"/>
    </row>
    <row r="31" spans="1:28" ht="17.55" customHeight="1" thickBot="1">
      <c r="D31" s="522" t="s">
        <v>140</v>
      </c>
      <c r="E31" s="65" t="s">
        <v>110</v>
      </c>
      <c r="F31" s="65" t="s">
        <v>107</v>
      </c>
      <c r="G31" s="65" t="s">
        <v>284</v>
      </c>
      <c r="H31" s="65" t="s">
        <v>285</v>
      </c>
      <c r="I31" s="65" t="s">
        <v>286</v>
      </c>
      <c r="J31" s="65" t="s">
        <v>287</v>
      </c>
      <c r="K31" s="65" t="s">
        <v>288</v>
      </c>
      <c r="L31" s="64" t="s">
        <v>289</v>
      </c>
      <c r="M31" s="86" t="s">
        <v>110</v>
      </c>
      <c r="N31" s="86" t="s">
        <v>107</v>
      </c>
      <c r="O31" s="86" t="s">
        <v>284</v>
      </c>
      <c r="P31" s="86" t="s">
        <v>285</v>
      </c>
      <c r="Q31" s="86" t="s">
        <v>286</v>
      </c>
      <c r="R31" s="86" t="s">
        <v>287</v>
      </c>
      <c r="S31" s="86" t="s">
        <v>288</v>
      </c>
      <c r="T31" s="64" t="s">
        <v>289</v>
      </c>
      <c r="U31" s="86" t="s">
        <v>110</v>
      </c>
      <c r="V31" s="86" t="s">
        <v>107</v>
      </c>
      <c r="W31" s="86" t="s">
        <v>284</v>
      </c>
      <c r="X31" s="86" t="s">
        <v>285</v>
      </c>
      <c r="Y31" s="86" t="s">
        <v>286</v>
      </c>
      <c r="Z31" s="86" t="s">
        <v>287</v>
      </c>
      <c r="AA31" s="86" t="s">
        <v>288</v>
      </c>
      <c r="AB31" s="64" t="s">
        <v>289</v>
      </c>
    </row>
    <row r="32" spans="1:28" ht="17.55" customHeight="1">
      <c r="D32" s="523" t="s">
        <v>134</v>
      </c>
      <c r="E32" s="540">
        <v>2760.8053</v>
      </c>
      <c r="F32" s="540">
        <v>1707.6439775974027</v>
      </c>
      <c r="G32" s="540">
        <v>2842.6786932291702</v>
      </c>
      <c r="H32" s="540">
        <v>2884.78290396701</v>
      </c>
      <c r="I32" s="540">
        <v>2725.9102666666699</v>
      </c>
      <c r="J32" s="540">
        <v>2685.29833333333</v>
      </c>
      <c r="K32" s="540">
        <v>2654.6863999999996</v>
      </c>
      <c r="L32" s="528">
        <v>2654.6863999999996</v>
      </c>
      <c r="M32" s="525">
        <v>246.744625925343</v>
      </c>
      <c r="N32" s="525">
        <v>154.27391713072905</v>
      </c>
      <c r="O32" s="525">
        <v>253.31486666347496</v>
      </c>
      <c r="P32" s="525">
        <v>257.0273295919568</v>
      </c>
      <c r="Q32" s="525">
        <v>237.81627108447026</v>
      </c>
      <c r="R32" s="525">
        <v>229.41049142534456</v>
      </c>
      <c r="S32" s="525">
        <v>222.10155397791601</v>
      </c>
      <c r="T32" s="526">
        <v>217.5184928075237</v>
      </c>
      <c r="U32" s="527">
        <v>13832.994694656392</v>
      </c>
      <c r="V32" s="527">
        <v>8380.6386906362604</v>
      </c>
      <c r="W32" s="527">
        <v>13905.606778636547</v>
      </c>
      <c r="X32" s="527">
        <v>14111.56906330832</v>
      </c>
      <c r="Y32" s="527">
        <v>13334.407568607738</v>
      </c>
      <c r="Z32" s="527">
        <v>13135.745096904997</v>
      </c>
      <c r="AA32" s="527">
        <v>12985.999890497733</v>
      </c>
      <c r="AB32" s="528">
        <v>12985.999890497733</v>
      </c>
    </row>
    <row r="33" spans="4:28" ht="17.55" customHeight="1">
      <c r="D33" s="524" t="s">
        <v>139</v>
      </c>
      <c r="E33" s="540"/>
      <c r="F33" s="540"/>
      <c r="G33" s="540"/>
      <c r="H33" s="540"/>
      <c r="I33" s="540"/>
      <c r="J33" s="540"/>
      <c r="K33" s="540"/>
      <c r="L33" s="528"/>
      <c r="M33" s="525">
        <v>0</v>
      </c>
      <c r="N33" s="525">
        <v>0</v>
      </c>
      <c r="O33" s="525">
        <v>0</v>
      </c>
      <c r="P33" s="525">
        <v>0</v>
      </c>
      <c r="Q33" s="525">
        <v>0</v>
      </c>
      <c r="R33" s="525">
        <v>0</v>
      </c>
      <c r="S33" s="525">
        <v>0</v>
      </c>
      <c r="T33" s="526">
        <v>0</v>
      </c>
      <c r="U33" s="527">
        <v>0</v>
      </c>
      <c r="V33" s="527">
        <v>0</v>
      </c>
      <c r="W33" s="527">
        <v>0</v>
      </c>
      <c r="X33" s="527">
        <v>0</v>
      </c>
      <c r="Y33" s="527">
        <v>0</v>
      </c>
      <c r="Z33" s="527">
        <v>0</v>
      </c>
      <c r="AA33" s="527">
        <v>0</v>
      </c>
      <c r="AB33" s="528">
        <v>0</v>
      </c>
    </row>
    <row r="34" spans="4:28" ht="17.55" customHeight="1">
      <c r="D34" s="524" t="s">
        <v>138</v>
      </c>
      <c r="E34" s="540">
        <v>4147.1385167279332</v>
      </c>
      <c r="F34" s="540">
        <v>3613.2203399766263</v>
      </c>
      <c r="G34" s="540">
        <v>3557.7374101562432</v>
      </c>
      <c r="H34" s="540">
        <v>3922.2293242187475</v>
      </c>
      <c r="I34" s="540">
        <v>4051.6445999999996</v>
      </c>
      <c r="J34" s="540">
        <v>4193.1695999999993</v>
      </c>
      <c r="K34" s="540">
        <v>4419.6095999999998</v>
      </c>
      <c r="L34" s="528">
        <v>4419.6095999999998</v>
      </c>
      <c r="M34" s="525">
        <v>370.64697824602683</v>
      </c>
      <c r="N34" s="525">
        <v>326.42966720082819</v>
      </c>
      <c r="O34" s="525">
        <v>317.03469682450344</v>
      </c>
      <c r="P34" s="525">
        <v>349.46135040695555</v>
      </c>
      <c r="Q34" s="525">
        <v>353.47715671865677</v>
      </c>
      <c r="R34" s="525">
        <v>358.23099676664719</v>
      </c>
      <c r="S34" s="525">
        <v>369.76200282478408</v>
      </c>
      <c r="T34" s="526">
        <v>362.13197121500406</v>
      </c>
      <c r="U34" s="527">
        <v>20779.207103051664</v>
      </c>
      <c r="V34" s="527">
        <v>17732.674126609516</v>
      </c>
      <c r="W34" s="527">
        <v>17403.478474409887</v>
      </c>
      <c r="X34" s="527">
        <v>19186.473240233445</v>
      </c>
      <c r="Y34" s="527">
        <v>19819.537378100758</v>
      </c>
      <c r="Z34" s="527">
        <v>20511.838975194369</v>
      </c>
      <c r="AA34" s="527">
        <v>21619.521530544149</v>
      </c>
      <c r="AB34" s="528">
        <v>21619.521530544149</v>
      </c>
    </row>
    <row r="35" spans="4:28" ht="17.55" customHeight="1" thickBot="1">
      <c r="D35" s="524" t="s">
        <v>133</v>
      </c>
      <c r="E35" s="541"/>
      <c r="F35" s="541"/>
      <c r="G35" s="541"/>
      <c r="H35" s="541"/>
      <c r="I35" s="541"/>
      <c r="J35" s="541"/>
      <c r="K35" s="541"/>
      <c r="L35" s="538"/>
      <c r="M35" s="525">
        <v>0</v>
      </c>
      <c r="N35" s="525">
        <v>0</v>
      </c>
      <c r="O35" s="525">
        <v>0</v>
      </c>
      <c r="P35" s="525">
        <v>0</v>
      </c>
      <c r="Q35" s="525">
        <v>0</v>
      </c>
      <c r="R35" s="525">
        <v>0</v>
      </c>
      <c r="S35" s="525">
        <v>0</v>
      </c>
      <c r="T35" s="526">
        <v>0</v>
      </c>
      <c r="U35" s="527">
        <v>0</v>
      </c>
      <c r="V35" s="527">
        <v>0</v>
      </c>
      <c r="W35" s="527">
        <v>0</v>
      </c>
      <c r="X35" s="527">
        <v>0</v>
      </c>
      <c r="Y35" s="527">
        <v>0</v>
      </c>
      <c r="Z35" s="527">
        <v>0</v>
      </c>
      <c r="AA35" s="527">
        <v>0</v>
      </c>
      <c r="AB35" s="528">
        <v>0</v>
      </c>
    </row>
    <row r="36" spans="4:28" ht="17.55" customHeight="1" thickBot="1">
      <c r="D36" s="529" t="s">
        <v>132</v>
      </c>
      <c r="E36" s="530">
        <v>6907.9438167279332</v>
      </c>
      <c r="F36" s="530">
        <v>5320.864317574029</v>
      </c>
      <c r="G36" s="530">
        <v>6400.4161033854134</v>
      </c>
      <c r="H36" s="530">
        <v>6807.0122281857575</v>
      </c>
      <c r="I36" s="530">
        <v>6777.5548666666691</v>
      </c>
      <c r="J36" s="530">
        <v>6878.4679333333297</v>
      </c>
      <c r="K36" s="530">
        <v>7074.2959999999994</v>
      </c>
      <c r="L36" s="531">
        <v>7074.2959999999994</v>
      </c>
      <c r="M36" s="532">
        <v>617.39160417136986</v>
      </c>
      <c r="N36" s="532">
        <v>480.70358433155724</v>
      </c>
      <c r="O36" s="532">
        <v>570.34956348797846</v>
      </c>
      <c r="P36" s="532">
        <v>606.4886799989124</v>
      </c>
      <c r="Q36" s="532">
        <v>591.29342780312709</v>
      </c>
      <c r="R36" s="532">
        <v>587.64148819199181</v>
      </c>
      <c r="S36" s="532">
        <v>591.86355680270003</v>
      </c>
      <c r="T36" s="533">
        <v>579.65046402252779</v>
      </c>
      <c r="U36" s="534">
        <v>34612.201797708054</v>
      </c>
      <c r="V36" s="534">
        <v>26113.312817245776</v>
      </c>
      <c r="W36" s="534">
        <v>31309.085253046433</v>
      </c>
      <c r="X36" s="534">
        <v>33298.042303541763</v>
      </c>
      <c r="Y36" s="534">
        <v>33153.944946708492</v>
      </c>
      <c r="Z36" s="534">
        <v>33647.584072099366</v>
      </c>
      <c r="AA36" s="534">
        <v>34605.521421041878</v>
      </c>
      <c r="AB36" s="531">
        <v>34605.521421041878</v>
      </c>
    </row>
    <row r="38" spans="4:28" ht="17.55" customHeight="1">
      <c r="E38"/>
      <c r="F38"/>
      <c r="G38"/>
      <c r="H38"/>
      <c r="I38"/>
      <c r="J38"/>
    </row>
    <row r="39" spans="4:28" ht="17.55" customHeight="1" thickBot="1">
      <c r="D39" s="520" t="s">
        <v>154</v>
      </c>
      <c r="M39" s="505" t="s">
        <v>421</v>
      </c>
      <c r="T39" s="80"/>
      <c r="U39" s="505" t="s">
        <v>422</v>
      </c>
      <c r="V39" s="521"/>
      <c r="W39" s="521"/>
      <c r="X39" s="521"/>
      <c r="Y39" s="521"/>
      <c r="Z39" s="521"/>
      <c r="AB39" s="57"/>
    </row>
    <row r="40" spans="4:28" ht="17.55" customHeight="1" thickBot="1">
      <c r="D40" s="522" t="s">
        <v>137</v>
      </c>
      <c r="E40" s="65" t="s">
        <v>110</v>
      </c>
      <c r="F40" s="65" t="s">
        <v>107</v>
      </c>
      <c r="G40" s="65" t="s">
        <v>284</v>
      </c>
      <c r="H40" s="65" t="s">
        <v>285</v>
      </c>
      <c r="I40" s="65" t="s">
        <v>286</v>
      </c>
      <c r="J40" s="65" t="s">
        <v>287</v>
      </c>
      <c r="K40" s="65" t="s">
        <v>288</v>
      </c>
      <c r="L40" s="64" t="s">
        <v>289</v>
      </c>
      <c r="M40" s="86" t="s">
        <v>110</v>
      </c>
      <c r="N40" s="86" t="s">
        <v>107</v>
      </c>
      <c r="O40" s="86" t="s">
        <v>284</v>
      </c>
      <c r="P40" s="86" t="s">
        <v>285</v>
      </c>
      <c r="Q40" s="86" t="s">
        <v>286</v>
      </c>
      <c r="R40" s="86" t="s">
        <v>287</v>
      </c>
      <c r="S40" s="86" t="s">
        <v>288</v>
      </c>
      <c r="T40" s="64" t="s">
        <v>289</v>
      </c>
      <c r="U40" s="86" t="s">
        <v>110</v>
      </c>
      <c r="V40" s="86" t="s">
        <v>107</v>
      </c>
      <c r="W40" s="86" t="s">
        <v>284</v>
      </c>
      <c r="X40" s="86" t="s">
        <v>285</v>
      </c>
      <c r="Y40" s="86" t="s">
        <v>286</v>
      </c>
      <c r="Z40" s="86" t="s">
        <v>287</v>
      </c>
      <c r="AA40" s="86" t="s">
        <v>288</v>
      </c>
      <c r="AB40" s="64" t="s">
        <v>289</v>
      </c>
    </row>
    <row r="41" spans="4:28" ht="17.55" customHeight="1">
      <c r="D41" s="523" t="s">
        <v>153</v>
      </c>
      <c r="E41" s="540">
        <v>6907.9438167279332</v>
      </c>
      <c r="F41" s="540">
        <v>5320.864317574029</v>
      </c>
      <c r="G41" s="540">
        <v>6550.4161033854089</v>
      </c>
      <c r="H41" s="540">
        <v>6957.0122281857603</v>
      </c>
      <c r="I41" s="540">
        <v>6927.5548666666664</v>
      </c>
      <c r="J41" s="540">
        <v>6958.4679333333324</v>
      </c>
      <c r="K41" s="540">
        <v>7074.2959999999994</v>
      </c>
      <c r="L41" s="528">
        <v>7074.2959999999994</v>
      </c>
      <c r="M41" s="525">
        <v>617.39160417136986</v>
      </c>
      <c r="N41" s="525">
        <v>480.70358433155729</v>
      </c>
      <c r="O41" s="525">
        <v>583.71626233087738</v>
      </c>
      <c r="P41" s="525">
        <v>619.85332500764991</v>
      </c>
      <c r="Q41" s="525">
        <v>604.37986028730825</v>
      </c>
      <c r="R41" s="525">
        <v>594.47605070082352</v>
      </c>
      <c r="S41" s="525">
        <v>591.86355680270015</v>
      </c>
      <c r="T41" s="526">
        <v>579.65046402252779</v>
      </c>
      <c r="U41" s="527">
        <v>34.612201797708053</v>
      </c>
      <c r="V41" s="527">
        <v>26.113312817245777</v>
      </c>
      <c r="W41" s="527">
        <v>32.042844232477904</v>
      </c>
      <c r="X41" s="527">
        <v>34.031801282973269</v>
      </c>
      <c r="Y41" s="527">
        <v>33.88770392613997</v>
      </c>
      <c r="Z41" s="527">
        <v>34.038922194462842</v>
      </c>
      <c r="AA41" s="527">
        <v>34.605521421041885</v>
      </c>
      <c r="AB41" s="528">
        <v>34.605521421041885</v>
      </c>
    </row>
    <row r="42" spans="4:28" ht="17.55" customHeight="1">
      <c r="D42" s="524" t="s">
        <v>152</v>
      </c>
      <c r="E42" s="541"/>
      <c r="F42" s="541"/>
      <c r="G42" s="541"/>
      <c r="H42" s="541"/>
      <c r="I42" s="541"/>
      <c r="J42" s="541"/>
      <c r="K42" s="541"/>
      <c r="L42" s="538"/>
      <c r="M42" s="535">
        <v>0</v>
      </c>
      <c r="N42" s="535">
        <v>0</v>
      </c>
      <c r="O42" s="535">
        <v>0</v>
      </c>
      <c r="P42" s="535">
        <v>0</v>
      </c>
      <c r="Q42" s="535">
        <v>0</v>
      </c>
      <c r="R42" s="535">
        <v>0</v>
      </c>
      <c r="S42" s="535">
        <v>0</v>
      </c>
      <c r="T42" s="536">
        <v>0</v>
      </c>
      <c r="U42" s="537">
        <v>0</v>
      </c>
      <c r="V42" s="537">
        <v>0</v>
      </c>
      <c r="W42" s="537">
        <v>0</v>
      </c>
      <c r="X42" s="537">
        <v>0</v>
      </c>
      <c r="Y42" s="537">
        <v>0</v>
      </c>
      <c r="Z42" s="537">
        <v>0</v>
      </c>
      <c r="AA42" s="537">
        <v>0</v>
      </c>
      <c r="AB42" s="538">
        <v>0</v>
      </c>
    </row>
    <row r="43" spans="4:28" ht="17.55" customHeight="1">
      <c r="D43" s="524" t="s">
        <v>136</v>
      </c>
      <c r="E43" s="540"/>
      <c r="F43" s="540"/>
      <c r="G43" s="540"/>
      <c r="H43" s="540"/>
      <c r="I43" s="540"/>
      <c r="J43" s="540"/>
      <c r="K43" s="540"/>
      <c r="L43" s="528"/>
      <c r="M43" s="525">
        <v>0</v>
      </c>
      <c r="N43" s="525">
        <v>0</v>
      </c>
      <c r="O43" s="525">
        <v>0</v>
      </c>
      <c r="P43" s="525">
        <v>0</v>
      </c>
      <c r="Q43" s="525">
        <v>0</v>
      </c>
      <c r="R43" s="525">
        <v>0</v>
      </c>
      <c r="S43" s="525">
        <v>0</v>
      </c>
      <c r="T43" s="526">
        <v>0</v>
      </c>
      <c r="U43" s="527">
        <v>0</v>
      </c>
      <c r="V43" s="527">
        <v>0</v>
      </c>
      <c r="W43" s="527">
        <v>0</v>
      </c>
      <c r="X43" s="527">
        <v>0</v>
      </c>
      <c r="Y43" s="527">
        <v>0</v>
      </c>
      <c r="Z43" s="527">
        <v>0</v>
      </c>
      <c r="AA43" s="527">
        <v>0</v>
      </c>
      <c r="AB43" s="528">
        <v>0</v>
      </c>
    </row>
    <row r="44" spans="4:28" ht="17.55" customHeight="1" thickBot="1">
      <c r="D44" s="524" t="s">
        <v>135</v>
      </c>
      <c r="E44" s="540"/>
      <c r="F44" s="540"/>
      <c r="G44" s="540"/>
      <c r="H44" s="540"/>
      <c r="I44" s="540"/>
      <c r="J44" s="540"/>
      <c r="K44" s="540"/>
      <c r="L44" s="528"/>
      <c r="M44" s="525">
        <v>0</v>
      </c>
      <c r="N44" s="525">
        <v>0</v>
      </c>
      <c r="O44" s="525">
        <v>0</v>
      </c>
      <c r="P44" s="525">
        <v>0</v>
      </c>
      <c r="Q44" s="525">
        <v>0</v>
      </c>
      <c r="R44" s="525">
        <v>0</v>
      </c>
      <c r="S44" s="525">
        <v>0</v>
      </c>
      <c r="T44" s="526">
        <v>0</v>
      </c>
      <c r="U44" s="527">
        <v>0</v>
      </c>
      <c r="V44" s="527">
        <v>0</v>
      </c>
      <c r="W44" s="527">
        <v>0</v>
      </c>
      <c r="X44" s="527">
        <v>0</v>
      </c>
      <c r="Y44" s="527">
        <v>0</v>
      </c>
      <c r="Z44" s="527">
        <v>0</v>
      </c>
      <c r="AA44" s="527">
        <v>0</v>
      </c>
      <c r="AB44" s="528">
        <v>0</v>
      </c>
    </row>
    <row r="45" spans="4:28" ht="17.55" customHeight="1" thickBot="1">
      <c r="D45" s="529" t="s">
        <v>132</v>
      </c>
      <c r="E45" s="530">
        <v>6907.9438167279332</v>
      </c>
      <c r="F45" s="530">
        <v>5320.864317574029</v>
      </c>
      <c r="G45" s="530">
        <v>6550.4161033854089</v>
      </c>
      <c r="H45" s="530">
        <v>6957.0122281857603</v>
      </c>
      <c r="I45" s="530">
        <v>6927.5548666666664</v>
      </c>
      <c r="J45" s="530">
        <v>6958.4679333333324</v>
      </c>
      <c r="K45" s="530">
        <v>7074.2959999999994</v>
      </c>
      <c r="L45" s="531">
        <v>7074.2959999999994</v>
      </c>
      <c r="M45" s="532">
        <v>617.39160417136986</v>
      </c>
      <c r="N45" s="532">
        <v>480.70358433155729</v>
      </c>
      <c r="O45" s="532">
        <v>583.71626233087738</v>
      </c>
      <c r="P45" s="532">
        <v>619.85332500764991</v>
      </c>
      <c r="Q45" s="532">
        <v>604.37986028730825</v>
      </c>
      <c r="R45" s="532">
        <v>594.47605070082352</v>
      </c>
      <c r="S45" s="532">
        <v>591.86355680270015</v>
      </c>
      <c r="T45" s="533">
        <v>579.65046402252779</v>
      </c>
      <c r="U45" s="534">
        <v>34.612201797708053</v>
      </c>
      <c r="V45" s="534">
        <v>26.113312817245777</v>
      </c>
      <c r="W45" s="534">
        <v>32.042844232477904</v>
      </c>
      <c r="X45" s="534">
        <v>34.031801282973269</v>
      </c>
      <c r="Y45" s="534">
        <v>33.88770392613997</v>
      </c>
      <c r="Z45" s="534">
        <v>34.038922194462842</v>
      </c>
      <c r="AA45" s="534">
        <v>34.605521421041885</v>
      </c>
      <c r="AB45" s="531">
        <v>34.605521421041885</v>
      </c>
    </row>
    <row r="46" spans="4:28" customFormat="1" ht="17.55" customHeight="1"/>
    <row r="47" spans="4:28" customFormat="1" ht="17.55" customHeight="1"/>
    <row r="48" spans="4:28" customFormat="1" ht="17.55" customHeight="1"/>
    <row r="49" customFormat="1" ht="17.55" customHeight="1"/>
    <row r="50" customFormat="1" ht="17.55" customHeight="1"/>
    <row r="51" customFormat="1" ht="17.55" customHeight="1"/>
    <row r="52" customFormat="1" ht="17.55" customHeight="1"/>
    <row r="53" customFormat="1" ht="17.55" customHeight="1"/>
    <row r="54" customFormat="1" ht="17.55" customHeight="1"/>
    <row r="55" customFormat="1" ht="17.55" customHeight="1"/>
    <row r="56" customFormat="1" ht="17.55" customHeight="1"/>
    <row r="57" customFormat="1" ht="17.55" customHeight="1"/>
    <row r="58" customFormat="1" ht="17.55" customHeight="1"/>
    <row r="59" customFormat="1" ht="17.55" customHeight="1"/>
    <row r="60" customFormat="1" ht="17.55" customHeight="1"/>
    <row r="61" customFormat="1" ht="17.55" customHeight="1"/>
    <row r="62" customFormat="1" ht="17.55" customHeight="1"/>
    <row r="63" customFormat="1" ht="17.55" customHeight="1"/>
    <row r="64" customFormat="1" ht="17.55" customHeight="1"/>
    <row r="65" customFormat="1" ht="17.55" customHeight="1"/>
    <row r="66" customFormat="1" ht="17.55" customHeight="1"/>
    <row r="67" customFormat="1" ht="17.55" customHeight="1"/>
    <row r="68" customFormat="1" ht="17.55" customHeight="1"/>
    <row r="69" customFormat="1" ht="17.55" customHeight="1"/>
    <row r="70" customFormat="1" ht="17.55" customHeight="1"/>
    <row r="71" customFormat="1" ht="17.55" customHeight="1"/>
    <row r="72" customFormat="1" ht="17.55" customHeight="1"/>
    <row r="73" customFormat="1" ht="17.55" customHeight="1"/>
    <row r="74" customFormat="1" ht="17.55" customHeight="1"/>
    <row r="75" customFormat="1" ht="17.55" customHeight="1"/>
    <row r="76" customFormat="1" ht="17.55" customHeight="1"/>
    <row r="77" customFormat="1" ht="17.55" customHeight="1"/>
    <row r="78" customFormat="1" ht="17.55" customHeight="1"/>
    <row r="79" customFormat="1" ht="17.55" customHeight="1"/>
    <row r="80" customFormat="1" ht="17.55" customHeight="1"/>
    <row r="81" customFormat="1" ht="17.55" customHeight="1"/>
    <row r="82" customFormat="1" ht="17.55" customHeight="1"/>
    <row r="83" customFormat="1" ht="17.55" customHeight="1"/>
    <row r="84" customFormat="1" ht="17.55" customHeight="1"/>
    <row r="85" customFormat="1" ht="17.55" customHeight="1"/>
    <row r="86" customFormat="1" ht="17.55" customHeight="1"/>
    <row r="87" customFormat="1" ht="17.55" customHeight="1"/>
    <row r="88" customFormat="1" ht="17.55" customHeight="1"/>
    <row r="89" customFormat="1" ht="17.55" customHeight="1"/>
    <row r="90" customFormat="1" ht="17.55" customHeight="1"/>
    <row r="91" customFormat="1" ht="17.55" customHeight="1"/>
    <row r="92" customFormat="1" ht="17.55" customHeight="1"/>
    <row r="93" customFormat="1" ht="17.55" customHeight="1"/>
    <row r="94" customFormat="1" ht="17.55" customHeight="1"/>
    <row r="95" customFormat="1" ht="17.55" customHeight="1"/>
    <row r="96" customFormat="1" ht="17.55" customHeight="1"/>
    <row r="97" customFormat="1" ht="17.55" customHeight="1"/>
    <row r="98" customFormat="1" ht="17.55" customHeight="1"/>
    <row r="99" customFormat="1" ht="17.55" customHeight="1"/>
    <row r="100" customFormat="1" ht="17.55" customHeight="1"/>
    <row r="101" customFormat="1" ht="17.55" customHeight="1"/>
    <row r="102" customFormat="1" ht="17.55" customHeight="1"/>
    <row r="103" customFormat="1" ht="17.55" customHeight="1"/>
    <row r="104" customFormat="1" ht="17.55" customHeight="1"/>
    <row r="105" customFormat="1" ht="17.55" customHeight="1"/>
    <row r="106" customFormat="1" ht="17.55" customHeight="1"/>
    <row r="107" customFormat="1" ht="17.55" customHeight="1"/>
    <row r="108" customFormat="1" ht="17.55" customHeight="1"/>
    <row r="109" customFormat="1" ht="17.55" customHeight="1"/>
    <row r="110" customFormat="1" ht="17.55" customHeight="1"/>
    <row r="111" customFormat="1" ht="17.55" customHeight="1"/>
    <row r="112" customFormat="1" ht="17.55" customHeight="1"/>
    <row r="113" customFormat="1" ht="17.55" customHeight="1"/>
    <row r="114" customFormat="1" ht="17.55" customHeight="1"/>
    <row r="115" customFormat="1" ht="17.55" customHeight="1"/>
    <row r="116" customFormat="1" ht="17.55" customHeight="1"/>
    <row r="117" customFormat="1" ht="17.55" customHeight="1"/>
    <row r="118" customFormat="1" ht="17.55" customHeight="1"/>
    <row r="119" customFormat="1" ht="17.55" customHeight="1"/>
    <row r="120" customFormat="1" ht="17.55" customHeight="1"/>
    <row r="121" customFormat="1" ht="17.55" customHeight="1"/>
    <row r="122" customFormat="1" ht="17.55" customHeight="1"/>
    <row r="123" customFormat="1" ht="17.55" customHeight="1"/>
    <row r="124" customFormat="1" ht="17.55" customHeight="1"/>
    <row r="125" customFormat="1" ht="17.55" customHeight="1"/>
    <row r="126" customFormat="1" ht="17.55" customHeight="1"/>
    <row r="127" customFormat="1" ht="17.55" customHeight="1"/>
    <row r="128" customFormat="1" ht="17.55" customHeight="1"/>
    <row r="129" customFormat="1" ht="17.55" customHeight="1"/>
    <row r="130" customFormat="1" ht="17.55" customHeight="1"/>
    <row r="131" customFormat="1" ht="17.55" customHeight="1"/>
    <row r="132" customFormat="1" ht="17.55" customHeight="1"/>
    <row r="133" customFormat="1" ht="17.55" customHeight="1"/>
    <row r="134" customFormat="1" ht="17.55" customHeight="1"/>
    <row r="135" customFormat="1" ht="17.55" customHeight="1"/>
    <row r="136" customFormat="1" ht="17.55" customHeight="1"/>
    <row r="137" customFormat="1" ht="17.55" customHeight="1"/>
    <row r="138" customFormat="1" ht="17.55" customHeight="1"/>
    <row r="139" customFormat="1" ht="17.55" customHeight="1"/>
    <row r="140" customFormat="1" ht="17.55" customHeight="1"/>
    <row r="141" customFormat="1" ht="17.55" customHeight="1"/>
    <row r="142" customFormat="1" ht="17.55" customHeight="1"/>
    <row r="143" customFormat="1" ht="17.55" customHeight="1"/>
    <row r="144" customFormat="1" ht="17.55" customHeight="1"/>
    <row r="145" customFormat="1" ht="17.55" customHeight="1"/>
    <row r="146" customFormat="1" ht="17.55" customHeight="1"/>
    <row r="147" customFormat="1" ht="17.55" customHeight="1"/>
    <row r="148" customFormat="1" ht="17.55" customHeight="1"/>
    <row r="149" customFormat="1" ht="17.55" customHeight="1"/>
    <row r="150" customFormat="1" ht="17.55" customHeight="1"/>
    <row r="151" customFormat="1" ht="17.55" customHeight="1"/>
    <row r="152" customFormat="1" ht="17.55" customHeight="1"/>
    <row r="153" customFormat="1" ht="17.55" customHeight="1"/>
    <row r="154" customFormat="1" ht="17.55" customHeight="1"/>
    <row r="155" customFormat="1" ht="17.55" customHeight="1"/>
    <row r="156" customFormat="1" ht="17.55" customHeight="1"/>
    <row r="157" customFormat="1" ht="17.55" customHeight="1"/>
    <row r="158" customFormat="1" ht="17.55" customHeight="1"/>
    <row r="159" customFormat="1" ht="17.55" customHeight="1"/>
    <row r="160" customFormat="1" ht="17.55" customHeight="1"/>
    <row r="161" customFormat="1" ht="17.55" customHeight="1"/>
    <row r="162" customFormat="1" ht="17.55" customHeight="1"/>
    <row r="163" customFormat="1" ht="17.55" customHeight="1"/>
    <row r="164" customFormat="1" ht="17.55" customHeight="1"/>
    <row r="165" customFormat="1" ht="17.55" customHeight="1"/>
    <row r="166" customFormat="1" ht="17.55" customHeight="1"/>
    <row r="167" customFormat="1" ht="17.55" customHeight="1"/>
    <row r="168" customFormat="1" ht="17.55" customHeight="1"/>
    <row r="169" customFormat="1" ht="17.55" customHeight="1"/>
    <row r="170" customFormat="1" ht="17.55" customHeight="1"/>
    <row r="171" customFormat="1" ht="17.55" customHeight="1"/>
    <row r="172" customFormat="1" ht="17.55" customHeight="1"/>
    <row r="173" customFormat="1" ht="17.55" customHeight="1"/>
    <row r="174" customFormat="1" ht="17.55" customHeight="1"/>
    <row r="175" customFormat="1" ht="17.55" customHeight="1"/>
    <row r="176" customFormat="1" ht="17.55" customHeight="1"/>
    <row r="177" customFormat="1" ht="17.55" customHeight="1"/>
    <row r="178" customFormat="1" ht="17.55" customHeight="1"/>
    <row r="179" customFormat="1" ht="17.55" customHeight="1"/>
    <row r="180" customFormat="1" ht="17.55" customHeight="1"/>
    <row r="181" customFormat="1" ht="17.55" customHeight="1"/>
    <row r="182" customFormat="1" ht="17.55" customHeight="1"/>
    <row r="183" customFormat="1" ht="17.55" customHeight="1"/>
    <row r="184" customFormat="1" ht="17.55" customHeight="1"/>
    <row r="185" customFormat="1" ht="17.55" customHeight="1"/>
    <row r="186" customFormat="1" ht="17.55" customHeight="1"/>
    <row r="187" customFormat="1" ht="17.55" customHeight="1"/>
    <row r="188" customFormat="1" ht="17.55" customHeight="1"/>
    <row r="189" customFormat="1" ht="17.55" customHeight="1"/>
    <row r="190" customFormat="1" ht="17.55" customHeight="1"/>
    <row r="191" customFormat="1" ht="17.55" customHeight="1"/>
    <row r="192" customFormat="1" ht="17.55" customHeight="1"/>
    <row r="193" customFormat="1" ht="17.55" customHeight="1"/>
    <row r="194" customFormat="1" ht="17.55" customHeight="1"/>
    <row r="195" customFormat="1" ht="17.55" customHeight="1"/>
    <row r="196" customFormat="1" ht="17.55" customHeight="1"/>
    <row r="197" customFormat="1" ht="17.55" customHeight="1"/>
    <row r="198" customFormat="1" ht="17.55" customHeight="1"/>
    <row r="199" customFormat="1" ht="17.55" customHeight="1"/>
    <row r="200" customFormat="1" ht="17.55" customHeight="1"/>
    <row r="201" customFormat="1" ht="17.55" customHeight="1"/>
    <row r="202" customFormat="1" ht="17.55" customHeight="1"/>
    <row r="203" customFormat="1" ht="17.55" customHeight="1"/>
    <row r="204" customFormat="1" ht="17.55" customHeight="1"/>
    <row r="205" customFormat="1" ht="17.55" customHeight="1"/>
    <row r="206" customFormat="1" ht="17.55" customHeight="1"/>
    <row r="207" customFormat="1" ht="17.55" customHeight="1"/>
    <row r="208" customFormat="1" ht="17.55" customHeight="1"/>
    <row r="209" customFormat="1" ht="17.55" customHeight="1"/>
    <row r="210" customFormat="1" ht="17.55" customHeight="1"/>
    <row r="211" customFormat="1" ht="17.55" customHeight="1"/>
    <row r="212" customFormat="1" ht="17.55" customHeight="1"/>
    <row r="213" customFormat="1" ht="17.55" customHeight="1"/>
    <row r="214" customFormat="1" ht="17.55" customHeight="1"/>
    <row r="215" customFormat="1" ht="17.55" customHeight="1"/>
    <row r="216" customFormat="1" ht="17.55" customHeight="1"/>
    <row r="217" customFormat="1" ht="17.55" customHeight="1"/>
    <row r="218" customFormat="1" ht="17.55" customHeight="1"/>
    <row r="219" customFormat="1" ht="17.55" customHeight="1"/>
    <row r="220" customFormat="1" ht="17.55" customHeight="1"/>
    <row r="221" customFormat="1" ht="17.55" customHeight="1"/>
    <row r="222" customFormat="1" ht="17.55" customHeight="1"/>
    <row r="223" customFormat="1" ht="17.55" customHeight="1"/>
    <row r="224" customFormat="1" ht="17.55" customHeight="1"/>
    <row r="225" customFormat="1" ht="17.55" customHeight="1"/>
    <row r="226" customFormat="1" ht="17.55" customHeight="1"/>
    <row r="227" customFormat="1" ht="17.55" customHeight="1"/>
    <row r="228" customFormat="1" ht="17.55" customHeight="1"/>
    <row r="229" customFormat="1" ht="17.55" customHeight="1"/>
    <row r="230" customFormat="1" ht="17.55" customHeight="1"/>
    <row r="231" customFormat="1" ht="17.55" customHeight="1"/>
    <row r="232" customFormat="1" ht="17.55" customHeight="1"/>
    <row r="233" customFormat="1" ht="17.55" customHeight="1"/>
    <row r="234" customFormat="1" ht="17.55" customHeight="1"/>
    <row r="235" customFormat="1" ht="17.55" customHeight="1"/>
    <row r="236" customFormat="1" ht="17.55" customHeight="1"/>
    <row r="237" customFormat="1" ht="17.55" customHeight="1"/>
    <row r="238" customFormat="1" ht="17.55" customHeight="1"/>
    <row r="239" customFormat="1" ht="17.55" customHeight="1"/>
    <row r="240" customFormat="1" ht="17.55" customHeight="1"/>
    <row r="241" customFormat="1" ht="17.55" customHeight="1"/>
    <row r="242" customFormat="1" ht="17.55" customHeight="1"/>
    <row r="243" customFormat="1" ht="17.55" customHeight="1"/>
    <row r="244" customFormat="1" ht="17.55" customHeight="1"/>
    <row r="245" customFormat="1" ht="17.55" customHeight="1"/>
    <row r="246" customFormat="1" ht="17.55" customHeight="1"/>
    <row r="247" customFormat="1" ht="17.55" customHeight="1"/>
    <row r="248" customFormat="1" ht="17.55" customHeight="1"/>
    <row r="249" customFormat="1" ht="17.55" customHeight="1"/>
    <row r="250" customFormat="1" ht="17.55" customHeight="1"/>
    <row r="251" customFormat="1" ht="17.55" customHeight="1"/>
    <row r="252" customFormat="1" ht="17.55" customHeight="1"/>
    <row r="253" customFormat="1" ht="17.55" customHeight="1"/>
    <row r="254" customFormat="1" ht="17.55" customHeight="1"/>
    <row r="255" customFormat="1" ht="17.55" customHeight="1"/>
    <row r="256" customFormat="1" ht="17.55" customHeight="1"/>
    <row r="257" customFormat="1" ht="17.55" customHeight="1"/>
    <row r="258" customFormat="1" ht="17.55" customHeight="1"/>
    <row r="259" customFormat="1" ht="17.55" customHeight="1"/>
    <row r="260" customFormat="1" ht="17.55" customHeight="1"/>
    <row r="261" customFormat="1" ht="17.55" customHeight="1"/>
    <row r="262" customFormat="1" ht="17.55" customHeight="1"/>
    <row r="263" customFormat="1" ht="17.55" customHeight="1"/>
    <row r="264" customFormat="1" ht="17.55" customHeight="1"/>
    <row r="265" customFormat="1" ht="17.55" customHeight="1"/>
    <row r="266" customFormat="1" ht="17.55" customHeight="1"/>
    <row r="267" customFormat="1" ht="17.55" customHeight="1"/>
    <row r="268" customFormat="1" ht="17.55" customHeight="1"/>
    <row r="269" customFormat="1" ht="17.55" customHeight="1"/>
    <row r="270" customFormat="1" ht="17.55" customHeight="1"/>
    <row r="271" customFormat="1" ht="17.55" customHeight="1"/>
    <row r="272" customFormat="1" ht="17.55" customHeight="1"/>
    <row r="273" customFormat="1" ht="17.55" customHeight="1"/>
    <row r="274" customFormat="1" ht="17.55" customHeight="1"/>
    <row r="275" customFormat="1" ht="17.55" customHeight="1"/>
    <row r="276" customFormat="1" ht="17.55" customHeight="1"/>
    <row r="277" customFormat="1" ht="17.55" customHeight="1"/>
    <row r="278" customFormat="1" ht="17.55" customHeight="1"/>
    <row r="279" customFormat="1" ht="17.55" customHeight="1"/>
    <row r="280" customFormat="1" ht="17.55" customHeight="1"/>
    <row r="281" customFormat="1" ht="17.55" customHeight="1"/>
    <row r="282" customFormat="1" ht="17.55" customHeight="1"/>
    <row r="283" customFormat="1" ht="17.55" customHeight="1"/>
    <row r="284" customFormat="1" ht="17.55" customHeight="1"/>
    <row r="285" customFormat="1" ht="17.55" customHeight="1"/>
    <row r="286" customFormat="1" ht="17.55" customHeight="1"/>
    <row r="287" customFormat="1" ht="17.55" customHeight="1"/>
    <row r="288" customFormat="1" ht="17.55" customHeight="1"/>
    <row r="289" customFormat="1" ht="17.55" customHeight="1"/>
    <row r="290" customFormat="1" ht="17.55" customHeight="1"/>
    <row r="291" customFormat="1" ht="17.55" customHeight="1"/>
    <row r="292" customFormat="1" ht="17.55" customHeight="1"/>
    <row r="293" customFormat="1" ht="17.55" customHeight="1"/>
    <row r="294" customFormat="1" ht="17.55" customHeight="1"/>
    <row r="295" customFormat="1" ht="17.55" customHeight="1"/>
    <row r="296" customFormat="1" ht="17.55" customHeight="1"/>
    <row r="297" customFormat="1" ht="17.55" customHeight="1"/>
    <row r="298" customFormat="1" ht="17.55" customHeight="1"/>
    <row r="299" customFormat="1" ht="17.55" customHeight="1"/>
    <row r="300" customFormat="1" ht="17.55" customHeight="1"/>
    <row r="301" customFormat="1" ht="17.55" customHeight="1"/>
    <row r="302" customFormat="1" ht="17.55" customHeight="1"/>
    <row r="303" customFormat="1" ht="17.55" customHeight="1"/>
    <row r="304" customFormat="1" ht="17.55" customHeight="1"/>
    <row r="305" customFormat="1" ht="17.55" customHeight="1"/>
    <row r="306" customFormat="1" ht="17.55" customHeight="1"/>
    <row r="307" customFormat="1" ht="17.55" customHeight="1"/>
    <row r="308" customFormat="1" ht="17.55" customHeight="1"/>
    <row r="309" customFormat="1" ht="17.55" customHeight="1"/>
    <row r="310" customFormat="1" ht="17.55" customHeight="1"/>
    <row r="311" customFormat="1" ht="17.55" customHeight="1"/>
    <row r="312" customFormat="1" ht="17.55" customHeight="1"/>
    <row r="313" customFormat="1" ht="17.55" customHeight="1"/>
    <row r="314" customFormat="1" ht="17.55" customHeight="1"/>
    <row r="315" customFormat="1" ht="17.55" customHeight="1"/>
    <row r="316" customFormat="1" ht="17.55" customHeight="1"/>
    <row r="317" customFormat="1" ht="17.55" customHeight="1"/>
    <row r="318" customFormat="1" ht="17.55" customHeight="1"/>
    <row r="319" customFormat="1" ht="17.55" customHeight="1"/>
    <row r="320" customFormat="1" ht="17.55" customHeight="1"/>
    <row r="321" customFormat="1" ht="17.55" customHeight="1"/>
    <row r="322" customFormat="1" ht="17.55" customHeight="1"/>
    <row r="323" customFormat="1" ht="17.55" customHeight="1"/>
    <row r="324" customFormat="1" ht="17.55" customHeight="1"/>
    <row r="325" customFormat="1" ht="17.55" customHeight="1"/>
    <row r="326" customFormat="1" ht="17.55" customHeight="1"/>
    <row r="327" customFormat="1" ht="17.55" customHeight="1"/>
    <row r="328" customFormat="1" ht="17.55" customHeight="1"/>
    <row r="329" customFormat="1" ht="17.55" customHeight="1"/>
    <row r="330" customFormat="1" ht="17.55" customHeight="1"/>
    <row r="331" customFormat="1" ht="17.55" customHeight="1"/>
    <row r="332" customFormat="1" ht="17.55" customHeight="1"/>
    <row r="333" customFormat="1" ht="17.55" customHeight="1"/>
    <row r="334" customFormat="1" ht="17.55" customHeight="1"/>
    <row r="335" customFormat="1" ht="17.55" customHeight="1"/>
    <row r="336" customFormat="1" ht="17.55" customHeight="1"/>
    <row r="337" customFormat="1" ht="17.55" customHeight="1"/>
    <row r="338" customFormat="1" ht="17.55" customHeight="1"/>
    <row r="339" customFormat="1" ht="17.55" customHeight="1"/>
    <row r="340" customFormat="1" ht="17.55" customHeight="1"/>
    <row r="341" customFormat="1" ht="17.55" customHeight="1"/>
    <row r="342" customFormat="1" ht="17.55" customHeight="1"/>
    <row r="343" customFormat="1" ht="17.55" customHeight="1"/>
    <row r="344" customFormat="1" ht="17.55" customHeight="1"/>
    <row r="345" customFormat="1" ht="17.55" customHeight="1"/>
    <row r="346" customFormat="1" ht="17.55" customHeight="1"/>
    <row r="347" customFormat="1" ht="17.55" customHeight="1"/>
    <row r="348" customFormat="1" ht="17.55" customHeight="1"/>
    <row r="349" customFormat="1" ht="17.55" customHeight="1"/>
    <row r="350" customFormat="1" ht="17.55" customHeight="1"/>
    <row r="351" customFormat="1" ht="17.55" customHeight="1"/>
    <row r="352" customFormat="1" ht="17.55" customHeight="1"/>
    <row r="353" customFormat="1" ht="17.55" customHeight="1"/>
    <row r="354" customFormat="1" ht="17.55" customHeight="1"/>
    <row r="355" customFormat="1" ht="17.55" customHeight="1"/>
    <row r="356" customFormat="1" ht="17.55" customHeight="1"/>
    <row r="357" customFormat="1" ht="17.55" customHeight="1"/>
    <row r="358" customFormat="1" ht="17.55" customHeight="1"/>
    <row r="359" customFormat="1" ht="17.55" customHeight="1"/>
    <row r="360" customFormat="1" ht="17.55" customHeight="1"/>
    <row r="361" customFormat="1" ht="17.55" customHeight="1"/>
    <row r="362" customFormat="1" ht="17.55" customHeight="1"/>
    <row r="363" customFormat="1" ht="17.55" customHeight="1"/>
    <row r="364" customFormat="1" ht="17.55" customHeight="1"/>
    <row r="365" customFormat="1" ht="17.55" customHeight="1"/>
    <row r="366" customFormat="1" ht="17.55" customHeight="1"/>
    <row r="367" customFormat="1" ht="17.55" customHeight="1"/>
    <row r="368" customFormat="1" ht="17.55" customHeight="1"/>
    <row r="369" customFormat="1" ht="17.55" customHeight="1"/>
    <row r="370" customFormat="1" ht="17.55" customHeight="1"/>
    <row r="371" customFormat="1" ht="17.55" customHeight="1"/>
    <row r="372" customFormat="1" ht="17.55" customHeight="1"/>
    <row r="373" customFormat="1" ht="17.55" customHeight="1"/>
    <row r="374" customFormat="1" ht="17.55" customHeight="1"/>
    <row r="375" customFormat="1" ht="17.55" customHeight="1"/>
    <row r="376" customFormat="1" ht="17.55" customHeight="1"/>
    <row r="377" customFormat="1" ht="17.55" customHeight="1"/>
    <row r="378" customFormat="1" ht="17.55" customHeight="1"/>
    <row r="379" customFormat="1" ht="17.55" customHeight="1"/>
    <row r="380" customFormat="1" ht="17.55" customHeight="1"/>
    <row r="381" customFormat="1" ht="17.55" customHeight="1"/>
    <row r="382" customFormat="1" ht="17.55" customHeight="1"/>
    <row r="383" customFormat="1" ht="17.55" customHeight="1"/>
    <row r="384" customFormat="1" ht="17.55" customHeight="1"/>
    <row r="385" customFormat="1" ht="17.55" customHeight="1"/>
    <row r="386" customFormat="1" ht="17.55" customHeight="1"/>
    <row r="387" customFormat="1" ht="17.55" customHeight="1"/>
    <row r="388" customFormat="1" ht="17.55" customHeight="1"/>
    <row r="389" customFormat="1" ht="17.55" customHeight="1"/>
    <row r="390" customFormat="1" ht="17.55" customHeight="1"/>
    <row r="391" customFormat="1" ht="17.55" customHeight="1"/>
    <row r="392" customFormat="1" ht="17.55" customHeight="1"/>
    <row r="393" customFormat="1" ht="17.55" customHeight="1"/>
    <row r="394" customFormat="1" ht="17.55" customHeight="1"/>
    <row r="395" customFormat="1" ht="17.55" customHeight="1"/>
    <row r="396" customFormat="1" ht="17.55" customHeight="1"/>
    <row r="397" customFormat="1" ht="17.55" customHeight="1"/>
    <row r="398" customFormat="1" ht="17.55" customHeight="1"/>
    <row r="399" customFormat="1" ht="17.55" customHeight="1"/>
    <row r="400" customFormat="1" ht="17.55" customHeight="1"/>
    <row r="401" customFormat="1" ht="17.55" customHeight="1"/>
    <row r="402" customFormat="1" ht="17.55" customHeight="1"/>
    <row r="403" customFormat="1" ht="17.55" customHeight="1"/>
    <row r="404" customFormat="1" ht="17.55" customHeight="1"/>
    <row r="405" customFormat="1" ht="17.55" customHeight="1"/>
    <row r="406" customFormat="1" ht="17.55" customHeight="1"/>
    <row r="407" customFormat="1" ht="17.55" customHeight="1"/>
    <row r="408" customFormat="1" ht="17.55" customHeight="1"/>
    <row r="409" customFormat="1" ht="17.55" customHeight="1"/>
    <row r="410" customFormat="1" ht="17.55" customHeight="1"/>
    <row r="411" customFormat="1" ht="17.55" customHeight="1"/>
    <row r="412" customFormat="1" ht="17.55" customHeight="1"/>
    <row r="413" customFormat="1" ht="17.55" customHeight="1"/>
    <row r="414" customFormat="1" ht="17.55" customHeight="1"/>
    <row r="415" customFormat="1" ht="17.55" customHeight="1"/>
    <row r="416" customFormat="1" ht="17.55" customHeight="1"/>
    <row r="417" customFormat="1" ht="17.55" customHeight="1"/>
    <row r="418" customFormat="1" ht="17.55" customHeight="1"/>
    <row r="419" customFormat="1" ht="17.55" customHeight="1"/>
    <row r="420" customFormat="1" ht="17.55" customHeight="1"/>
    <row r="421" customFormat="1" ht="17.55" customHeight="1"/>
    <row r="422" customFormat="1" ht="17.55" customHeight="1"/>
    <row r="423" customFormat="1" ht="17.55" customHeight="1"/>
    <row r="424" customFormat="1" ht="17.55" customHeight="1"/>
    <row r="425" customFormat="1" ht="17.55" customHeight="1"/>
    <row r="426" customFormat="1" ht="17.55" customHeight="1"/>
    <row r="427" customFormat="1" ht="17.55" customHeight="1"/>
    <row r="428" customFormat="1" ht="17.55" customHeight="1"/>
    <row r="429" customFormat="1" ht="17.55" customHeight="1"/>
    <row r="430" customFormat="1" ht="17.55" customHeight="1"/>
    <row r="431" customFormat="1" ht="17.55" customHeight="1"/>
    <row r="432" customFormat="1" ht="17.55" customHeight="1"/>
    <row r="433" customFormat="1" ht="17.55" customHeight="1"/>
    <row r="434" customFormat="1" ht="17.55" customHeight="1"/>
    <row r="435" customFormat="1" ht="17.55" customHeight="1"/>
    <row r="436" customFormat="1" ht="17.55" customHeight="1"/>
    <row r="437" customFormat="1" ht="17.55" customHeight="1"/>
    <row r="438" customFormat="1" ht="17.55" customHeight="1"/>
    <row r="439" customFormat="1" ht="17.55" customHeight="1"/>
    <row r="440" customFormat="1" ht="17.55" customHeight="1"/>
    <row r="441" customFormat="1" ht="17.55" customHeight="1"/>
    <row r="442" customFormat="1" ht="17.55" customHeight="1"/>
    <row r="443" customFormat="1" ht="17.55" customHeight="1"/>
    <row r="444" customFormat="1" ht="17.55" customHeight="1"/>
    <row r="445" customFormat="1" ht="17.55" customHeight="1"/>
    <row r="446" customFormat="1" ht="17.55" customHeight="1"/>
    <row r="447" customFormat="1" ht="17.55" customHeight="1"/>
    <row r="448" customFormat="1" ht="17.55" customHeight="1"/>
    <row r="449" customFormat="1" ht="17.55" customHeight="1"/>
    <row r="450" customFormat="1" ht="17.55" customHeight="1"/>
    <row r="451" customFormat="1" ht="17.55" customHeight="1"/>
    <row r="452" customFormat="1" ht="17.55" customHeight="1"/>
    <row r="453" customFormat="1" ht="17.55" customHeight="1"/>
    <row r="454" customFormat="1" ht="17.55" customHeight="1"/>
    <row r="455" customFormat="1" ht="17.55" customHeight="1"/>
    <row r="456" customFormat="1" ht="17.55" customHeight="1"/>
    <row r="457" customFormat="1" ht="17.55" customHeight="1"/>
    <row r="458" customFormat="1" ht="17.55" customHeight="1"/>
    <row r="459" customFormat="1" ht="17.55" customHeight="1"/>
    <row r="460" customFormat="1" ht="17.55" customHeight="1"/>
    <row r="461" customFormat="1" ht="17.55" customHeight="1"/>
    <row r="462" customFormat="1" ht="17.55" customHeight="1"/>
    <row r="463" customFormat="1" ht="17.55" customHeight="1"/>
    <row r="464" customFormat="1" ht="17.55" customHeight="1"/>
    <row r="465" customFormat="1" ht="17.55" customHeight="1"/>
    <row r="466" customFormat="1" ht="17.55" customHeight="1"/>
    <row r="467" customFormat="1" ht="17.55" customHeight="1"/>
    <row r="468" customFormat="1" ht="17.55" customHeight="1"/>
    <row r="469" customFormat="1" ht="17.55" customHeight="1"/>
    <row r="470" customFormat="1" ht="17.55" customHeight="1"/>
    <row r="471" customFormat="1" ht="17.55" customHeight="1"/>
    <row r="472" customFormat="1" ht="17.55" customHeight="1"/>
    <row r="473" customFormat="1" ht="17.55" customHeight="1"/>
    <row r="474" customFormat="1" ht="17.55" customHeight="1"/>
    <row r="475" customFormat="1" ht="17.55" customHeight="1"/>
    <row r="476" customFormat="1" ht="17.55" customHeight="1"/>
    <row r="477" customFormat="1" ht="17.55" customHeight="1"/>
    <row r="478" customFormat="1" ht="17.55" customHeight="1"/>
    <row r="479" customFormat="1" ht="17.55" customHeight="1"/>
    <row r="480" customFormat="1" ht="17.55" customHeight="1"/>
    <row r="481" customFormat="1" ht="17.55" customHeight="1"/>
    <row r="482" customFormat="1" ht="17.55" customHeight="1"/>
    <row r="483" customFormat="1" ht="17.55" customHeight="1"/>
    <row r="484" customFormat="1" ht="17.55" customHeight="1"/>
    <row r="485" customFormat="1" ht="17.55" customHeight="1"/>
    <row r="486" customFormat="1" ht="17.55" customHeight="1"/>
    <row r="487" customFormat="1" ht="17.55" customHeight="1"/>
    <row r="488" customFormat="1" ht="17.55" customHeight="1"/>
    <row r="489" customFormat="1" ht="17.55" customHeight="1"/>
    <row r="490" customFormat="1" ht="17.55" customHeight="1"/>
    <row r="491" customFormat="1" ht="17.55" customHeight="1"/>
    <row r="492" customFormat="1" ht="17.55" customHeight="1"/>
    <row r="493" customFormat="1" ht="17.55" customHeight="1"/>
    <row r="494" customFormat="1" ht="17.55" customHeight="1"/>
    <row r="495" customFormat="1" ht="17.55" customHeight="1"/>
    <row r="496" customFormat="1" ht="17.55" customHeight="1"/>
    <row r="497" customFormat="1" ht="17.55" customHeight="1"/>
    <row r="498" customFormat="1" ht="17.55" customHeight="1"/>
    <row r="499" customFormat="1" ht="17.55" customHeight="1"/>
    <row r="500" customFormat="1" ht="17.55" customHeight="1"/>
    <row r="501" customFormat="1" ht="17.55" customHeight="1"/>
    <row r="502" customFormat="1" ht="17.55" customHeight="1"/>
    <row r="503" customFormat="1" ht="17.55" customHeight="1"/>
    <row r="504" customFormat="1" ht="17.55" customHeight="1"/>
    <row r="505" customFormat="1" ht="17.55" customHeight="1"/>
    <row r="506" customFormat="1" ht="17.55" customHeight="1"/>
    <row r="507" customFormat="1" ht="17.55" customHeight="1"/>
    <row r="508" customFormat="1" ht="17.55" customHeight="1"/>
    <row r="509" customFormat="1" ht="17.55" customHeight="1"/>
    <row r="510" customFormat="1" ht="17.55" customHeight="1"/>
    <row r="511" customFormat="1" ht="17.55" customHeight="1"/>
    <row r="512" customFormat="1" ht="17.55" customHeight="1"/>
    <row r="513" customFormat="1" ht="17.55" customHeight="1"/>
    <row r="514" customFormat="1" ht="17.55" customHeight="1"/>
    <row r="515" customFormat="1" ht="17.55" customHeight="1"/>
    <row r="516" customFormat="1" ht="17.55" customHeight="1"/>
    <row r="517" customFormat="1" ht="17.55" customHeight="1"/>
    <row r="518" customFormat="1" ht="17.55" customHeight="1"/>
    <row r="519" customFormat="1" ht="17.55" customHeight="1"/>
    <row r="520" customFormat="1" ht="17.55" customHeight="1"/>
    <row r="521" customFormat="1" ht="17.55" customHeight="1"/>
    <row r="522" customFormat="1" ht="17.55" customHeight="1"/>
    <row r="523" customFormat="1" ht="17.55" customHeight="1"/>
    <row r="524" customFormat="1" ht="17.55" customHeight="1"/>
    <row r="525" customFormat="1" ht="17.55" customHeight="1"/>
    <row r="526" customFormat="1" ht="17.55" customHeight="1"/>
    <row r="527" customFormat="1" ht="17.55" customHeight="1"/>
    <row r="528" customFormat="1" ht="17.55" customHeight="1"/>
    <row r="529" customFormat="1" ht="17.55" customHeight="1"/>
    <row r="530" customFormat="1" ht="17.55" customHeight="1"/>
    <row r="531" customFormat="1" ht="17.55" customHeight="1"/>
    <row r="532" customFormat="1" ht="17.55" customHeight="1"/>
    <row r="533" customFormat="1" ht="17.55" customHeight="1"/>
    <row r="534" customFormat="1" ht="17.55" customHeight="1"/>
    <row r="535" customFormat="1" ht="17.55" customHeight="1"/>
    <row r="536" customFormat="1" ht="17.55" customHeight="1"/>
    <row r="537" customFormat="1" ht="17.55" customHeight="1"/>
    <row r="538" customFormat="1" ht="17.55" customHeight="1"/>
    <row r="539" customFormat="1" ht="17.55" customHeight="1"/>
    <row r="540" customFormat="1" ht="17.55" customHeight="1"/>
    <row r="541" customFormat="1" ht="17.55" customHeight="1"/>
    <row r="542" customFormat="1" ht="17.55" customHeight="1"/>
    <row r="543" customFormat="1" ht="17.55" customHeight="1"/>
    <row r="544" customFormat="1" ht="17.55" customHeight="1"/>
    <row r="545" customFormat="1" ht="17.55" customHeight="1"/>
    <row r="546" customFormat="1" ht="17.55" customHeight="1"/>
    <row r="547" customFormat="1" ht="17.55" customHeight="1"/>
    <row r="548" customFormat="1" ht="17.55" customHeight="1"/>
    <row r="549" customFormat="1" ht="17.55" customHeight="1"/>
    <row r="550" customFormat="1" ht="17.55" customHeight="1"/>
    <row r="551" customFormat="1" ht="17.55" customHeight="1"/>
    <row r="552" customFormat="1" ht="17.55" customHeight="1"/>
    <row r="553" customFormat="1" ht="17.55" customHeight="1"/>
    <row r="554" customFormat="1" ht="17.55" customHeight="1"/>
    <row r="555" customFormat="1" ht="17.55" customHeight="1"/>
    <row r="556" customFormat="1" ht="17.55" customHeight="1"/>
    <row r="557" customFormat="1" ht="17.55" customHeight="1"/>
    <row r="558" customFormat="1" ht="17.55" customHeight="1"/>
    <row r="559" customFormat="1" ht="17.55" customHeight="1"/>
    <row r="560" customFormat="1" ht="17.55" customHeight="1"/>
    <row r="561" customFormat="1" ht="17.55" customHeight="1"/>
    <row r="562" customFormat="1" ht="17.55" customHeight="1"/>
    <row r="563" customFormat="1" ht="17.55" customHeight="1"/>
    <row r="564" customFormat="1" ht="17.55" customHeight="1"/>
    <row r="565" customFormat="1" ht="17.55" customHeight="1"/>
    <row r="566" customFormat="1" ht="17.55" customHeight="1"/>
    <row r="567" customFormat="1" ht="17.55" customHeight="1"/>
    <row r="568" customFormat="1" ht="17.55" customHeight="1"/>
    <row r="569" customFormat="1" ht="17.55" customHeight="1"/>
    <row r="570" customFormat="1" ht="17.55" customHeight="1"/>
    <row r="571" customFormat="1" ht="17.55" customHeight="1"/>
    <row r="572" customFormat="1" ht="17.55" customHeight="1"/>
    <row r="573" customFormat="1" ht="17.55" customHeight="1"/>
    <row r="574" customFormat="1" ht="17.55" customHeight="1"/>
    <row r="575" customFormat="1" ht="17.55" customHeight="1"/>
    <row r="576" customFormat="1" ht="17.55" customHeight="1"/>
    <row r="577" customFormat="1" ht="17.55" customHeight="1"/>
    <row r="578" customFormat="1" ht="17.55" customHeight="1"/>
    <row r="579" customFormat="1" ht="17.55" customHeight="1"/>
    <row r="580" customFormat="1" ht="17.55" customHeight="1"/>
    <row r="581" customFormat="1" ht="17.55" customHeight="1"/>
    <row r="582" customFormat="1" ht="17.55" customHeight="1"/>
    <row r="583" customFormat="1" ht="17.55" customHeight="1"/>
    <row r="584" customFormat="1" ht="17.55" customHeight="1"/>
    <row r="585" customFormat="1" ht="17.55" customHeight="1"/>
    <row r="586" customFormat="1" ht="17.55" customHeight="1"/>
    <row r="587" customFormat="1" ht="17.55" customHeight="1"/>
    <row r="588" customFormat="1" ht="17.55" customHeight="1"/>
    <row r="589" customFormat="1" ht="17.55" customHeight="1"/>
    <row r="590" customFormat="1" ht="17.55" customHeight="1"/>
    <row r="591" customFormat="1" ht="17.55" customHeight="1"/>
    <row r="592" customFormat="1" ht="17.55" customHeight="1"/>
    <row r="593" customFormat="1" ht="17.55" customHeight="1"/>
    <row r="594" customFormat="1" ht="17.55" customHeight="1"/>
    <row r="595" customFormat="1" ht="17.55" customHeight="1"/>
    <row r="596" customFormat="1" ht="17.55" customHeight="1"/>
    <row r="597" customFormat="1" ht="17.55" customHeight="1"/>
    <row r="598" customFormat="1" ht="17.55" customHeight="1"/>
    <row r="599" customFormat="1" ht="17.55" customHeight="1"/>
    <row r="600" customFormat="1" ht="17.55" customHeight="1"/>
    <row r="601" customFormat="1" ht="17.55" customHeight="1"/>
    <row r="602" customFormat="1" ht="17.55" customHeight="1"/>
    <row r="603" customFormat="1" ht="17.55" customHeight="1"/>
    <row r="604" customFormat="1" ht="17.55" customHeight="1"/>
    <row r="605" customFormat="1" ht="17.55" customHeight="1"/>
    <row r="606" customFormat="1" ht="17.55" customHeight="1"/>
    <row r="607" customFormat="1" ht="17.55" customHeight="1"/>
    <row r="608" customFormat="1" ht="17.55" customHeight="1"/>
    <row r="609" customFormat="1" ht="17.55" customHeight="1"/>
    <row r="610" customFormat="1" ht="17.55" customHeight="1"/>
    <row r="611" customFormat="1" ht="17.55" customHeight="1"/>
    <row r="612" customFormat="1" ht="17.55" customHeight="1"/>
    <row r="613" customFormat="1" ht="17.55" customHeight="1"/>
    <row r="614" customFormat="1" ht="17.55" customHeight="1"/>
    <row r="615" customFormat="1" ht="17.55" customHeight="1"/>
    <row r="616" customFormat="1" ht="17.55" customHeight="1"/>
    <row r="617" customFormat="1" ht="17.55" customHeight="1"/>
    <row r="618" customFormat="1" ht="17.55" customHeight="1"/>
    <row r="619" customFormat="1" ht="17.55" customHeight="1"/>
    <row r="620" customFormat="1" ht="17.55" customHeight="1"/>
    <row r="621" customFormat="1" ht="17.55" customHeight="1"/>
    <row r="622" customFormat="1" ht="17.55" customHeight="1"/>
    <row r="623" customFormat="1" ht="17.55" customHeight="1"/>
    <row r="624" customFormat="1" ht="17.55" customHeight="1"/>
    <row r="625" customFormat="1" ht="17.55" customHeight="1"/>
    <row r="626" customFormat="1" ht="17.55" customHeight="1"/>
    <row r="627" customFormat="1" ht="17.55" customHeight="1"/>
    <row r="628" customFormat="1" ht="17.55" customHeight="1"/>
    <row r="629" customFormat="1" ht="17.55" customHeight="1"/>
    <row r="630" customFormat="1" ht="17.55" customHeight="1"/>
    <row r="631" customFormat="1" ht="17.55" customHeight="1"/>
    <row r="632" customFormat="1" ht="17.55" customHeight="1"/>
    <row r="633" customFormat="1" ht="17.55" customHeight="1"/>
    <row r="634" customFormat="1" ht="17.55" customHeight="1"/>
    <row r="635" customFormat="1" ht="17.55" customHeight="1"/>
    <row r="636" customFormat="1" ht="17.55" customHeight="1"/>
    <row r="637" customFormat="1" ht="17.55" customHeight="1"/>
    <row r="638" customFormat="1" ht="17.55" customHeight="1"/>
    <row r="639" customFormat="1" ht="17.55" customHeight="1"/>
    <row r="640" customFormat="1" ht="17.55" customHeight="1"/>
    <row r="641" customFormat="1" ht="17.55" customHeight="1"/>
    <row r="642" customFormat="1" ht="17.55" customHeight="1"/>
    <row r="643" customFormat="1" ht="17.55" customHeight="1"/>
    <row r="644" customFormat="1" ht="17.55" customHeight="1"/>
    <row r="645" customFormat="1" ht="17.55" customHeight="1"/>
    <row r="646" customFormat="1" ht="17.55" customHeight="1"/>
    <row r="647" customFormat="1" ht="17.55" customHeight="1"/>
    <row r="648" customFormat="1" ht="17.55" customHeight="1"/>
    <row r="649" customFormat="1" ht="17.55" customHeight="1"/>
    <row r="650" customFormat="1" ht="17.55" customHeight="1"/>
    <row r="651" customFormat="1" ht="17.55" customHeight="1"/>
    <row r="652" customFormat="1" ht="17.55" customHeight="1"/>
    <row r="653" customFormat="1" ht="17.55" customHeight="1"/>
    <row r="654" customFormat="1" ht="17.55" customHeight="1"/>
    <row r="655" customFormat="1" ht="17.55" customHeight="1"/>
    <row r="656" customFormat="1" ht="17.55" customHeight="1"/>
    <row r="657" customFormat="1" ht="17.55" customHeight="1"/>
    <row r="658" customFormat="1" ht="17.55" customHeight="1"/>
    <row r="659" customFormat="1" ht="17.55" customHeight="1"/>
    <row r="660" customFormat="1" ht="17.55" customHeight="1"/>
    <row r="661" customFormat="1" ht="17.55" customHeight="1"/>
    <row r="662" customFormat="1" ht="17.55" customHeight="1"/>
    <row r="663" customFormat="1" ht="17.55" customHeight="1"/>
    <row r="664" customFormat="1" ht="17.55" customHeight="1"/>
    <row r="665" customFormat="1" ht="17.55" customHeight="1"/>
    <row r="666" customFormat="1" ht="17.55" customHeight="1"/>
    <row r="667" customFormat="1" ht="17.55" customHeight="1"/>
    <row r="668" customFormat="1" ht="17.55" customHeight="1"/>
    <row r="669" customFormat="1" ht="17.55" customHeight="1"/>
    <row r="670" customFormat="1" ht="17.55" customHeight="1"/>
    <row r="671" customFormat="1" ht="17.55" customHeight="1"/>
    <row r="672" customFormat="1" ht="17.55" customHeight="1"/>
    <row r="673" customFormat="1" ht="17.55" customHeight="1"/>
    <row r="674" customFormat="1" ht="17.55" customHeight="1"/>
    <row r="675" customFormat="1" ht="17.55" customHeight="1"/>
    <row r="676" customFormat="1" ht="17.55" customHeight="1"/>
    <row r="677" customFormat="1" ht="17.55" customHeight="1"/>
    <row r="678" customFormat="1" ht="17.55" customHeight="1"/>
    <row r="679" customFormat="1" ht="17.55" customHeight="1"/>
    <row r="680" customFormat="1" ht="17.55" customHeight="1"/>
    <row r="681" customFormat="1" ht="17.55" customHeight="1"/>
    <row r="682" customFormat="1" ht="17.55" customHeight="1"/>
    <row r="683" customFormat="1" ht="17.55" customHeight="1"/>
    <row r="684" customFormat="1" ht="17.55" customHeight="1"/>
    <row r="685" customFormat="1" ht="17.55" customHeight="1"/>
    <row r="686" customFormat="1" ht="17.55" customHeight="1"/>
    <row r="687" customFormat="1" ht="17.55" customHeight="1"/>
    <row r="688" customFormat="1" ht="17.55" customHeight="1"/>
    <row r="689" customFormat="1" ht="17.55" customHeight="1"/>
    <row r="690" customFormat="1" ht="17.55" customHeight="1"/>
    <row r="691" customFormat="1" ht="17.55" customHeight="1"/>
    <row r="692" customFormat="1" ht="17.55" customHeight="1"/>
    <row r="693" customFormat="1" ht="17.55" customHeight="1"/>
    <row r="694" customFormat="1" ht="17.55" customHeight="1"/>
    <row r="695" customFormat="1" ht="17.55" customHeight="1"/>
    <row r="696" customFormat="1" ht="17.55" customHeight="1"/>
    <row r="697" customFormat="1" ht="17.55" customHeight="1"/>
    <row r="698" customFormat="1" ht="17.55" customHeight="1"/>
    <row r="699" customFormat="1" ht="17.55" customHeight="1"/>
    <row r="700" customFormat="1" ht="17.55" customHeight="1"/>
    <row r="701" customFormat="1" ht="17.55" customHeight="1"/>
    <row r="702" customFormat="1" ht="17.55" customHeight="1"/>
    <row r="703" customFormat="1" ht="17.55" customHeight="1"/>
    <row r="704" customFormat="1" ht="17.55" customHeight="1"/>
    <row r="705" customFormat="1" ht="17.55" customHeight="1"/>
    <row r="706" customFormat="1" ht="17.55" customHeight="1"/>
  </sheetData>
  <phoneticPr fontId="2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85710-5477-4976-8603-44E76C0ECE66}">
  <sheetPr codeName="Sheet114">
    <tabColor rgb="FFCCFF99"/>
    <pageSetUpPr autoPageBreaks="0"/>
  </sheetPr>
  <dimension ref="A1:AB706"/>
  <sheetViews>
    <sheetView showGridLines="0" showZeros="0" zoomScale="80" zoomScaleNormal="80" workbookViewId="0"/>
  </sheetViews>
  <sheetFormatPr defaultColWidth="9" defaultRowHeight="17.55" customHeight="1"/>
  <cols>
    <col min="1" max="1" width="4.625" style="151" customWidth="1"/>
    <col min="2" max="2" width="4.625" style="10" customWidth="1"/>
    <col min="3" max="3" width="8.625" style="10" customWidth="1"/>
    <col min="4" max="4" width="25.625" style="10" customWidth="1"/>
    <col min="5" max="12" width="9.625" style="10" customWidth="1"/>
    <col min="13" max="28" width="8.625" style="10" customWidth="1"/>
    <col min="29" max="16384" width="9" style="10"/>
  </cols>
  <sheetData>
    <row r="1" spans="1:28" ht="17.55" customHeight="1">
      <c r="A1"/>
      <c r="P1" s="10">
        <v>364.85355343430751</v>
      </c>
    </row>
    <row r="2" spans="1:28" ht="17.55" customHeight="1">
      <c r="D2" s="502" t="s">
        <v>361</v>
      </c>
      <c r="E2" s="151"/>
      <c r="F2" s="151"/>
      <c r="G2" s="151"/>
      <c r="H2" s="151"/>
      <c r="I2" s="151"/>
      <c r="J2" s="151"/>
      <c r="K2" s="151"/>
      <c r="L2" s="151"/>
    </row>
    <row r="4" spans="1:28" s="56" customFormat="1" ht="17.55" customHeight="1" thickBot="1">
      <c r="A4" s="151"/>
      <c r="D4" s="503" t="s">
        <v>158</v>
      </c>
      <c r="E4" s="504"/>
      <c r="F4" s="504"/>
      <c r="G4" s="504"/>
      <c r="H4" s="504"/>
      <c r="I4" s="504"/>
      <c r="J4" s="504"/>
      <c r="K4" s="504"/>
      <c r="L4" s="81"/>
      <c r="M4" s="505" t="s">
        <v>415</v>
      </c>
      <c r="N4" s="10"/>
      <c r="O4" s="10"/>
      <c r="P4" s="10"/>
      <c r="Q4" s="10"/>
      <c r="R4" s="10"/>
      <c r="S4" s="10"/>
      <c r="T4" s="80"/>
      <c r="U4" s="505" t="s">
        <v>417</v>
      </c>
      <c r="V4" s="10"/>
      <c r="W4" s="10"/>
      <c r="X4" s="10"/>
      <c r="Y4" s="10"/>
      <c r="Z4" s="10"/>
      <c r="AA4" s="10"/>
      <c r="AB4" s="80"/>
    </row>
    <row r="5" spans="1:28" ht="17.55" customHeight="1" thickBot="1">
      <c r="D5" s="79" t="s">
        <v>129</v>
      </c>
      <c r="E5" s="77" t="s">
        <v>110</v>
      </c>
      <c r="F5" s="77" t="s">
        <v>107</v>
      </c>
      <c r="G5" s="77" t="s">
        <v>284</v>
      </c>
      <c r="H5" s="77" t="s">
        <v>285</v>
      </c>
      <c r="I5" s="77" t="s">
        <v>286</v>
      </c>
      <c r="J5" s="78" t="s">
        <v>287</v>
      </c>
      <c r="K5" s="77" t="s">
        <v>288</v>
      </c>
      <c r="L5" s="76" t="s">
        <v>289</v>
      </c>
      <c r="M5" s="77" t="s">
        <v>110</v>
      </c>
      <c r="N5" s="77" t="s">
        <v>107</v>
      </c>
      <c r="O5" s="77" t="s">
        <v>284</v>
      </c>
      <c r="P5" s="77" t="s">
        <v>285</v>
      </c>
      <c r="Q5" s="77" t="s">
        <v>286</v>
      </c>
      <c r="R5" s="78" t="s">
        <v>287</v>
      </c>
      <c r="S5" s="77" t="s">
        <v>288</v>
      </c>
      <c r="T5" s="76" t="s">
        <v>289</v>
      </c>
      <c r="U5" s="77" t="s">
        <v>110</v>
      </c>
      <c r="V5" s="77" t="s">
        <v>107</v>
      </c>
      <c r="W5" s="77" t="s">
        <v>284</v>
      </c>
      <c r="X5" s="77" t="s">
        <v>285</v>
      </c>
      <c r="Y5" s="77" t="s">
        <v>286</v>
      </c>
      <c r="Z5" s="78" t="s">
        <v>287</v>
      </c>
      <c r="AA5" s="77" t="s">
        <v>288</v>
      </c>
      <c r="AB5" s="76" t="s">
        <v>289</v>
      </c>
    </row>
    <row r="6" spans="1:28" ht="17.55" customHeight="1">
      <c r="A6"/>
      <c r="D6" s="70" t="s">
        <v>80</v>
      </c>
      <c r="E6" s="731"/>
      <c r="F6" s="731"/>
      <c r="G6" s="731"/>
      <c r="H6" s="731"/>
      <c r="I6" s="731"/>
      <c r="J6" s="732"/>
      <c r="K6" s="731"/>
      <c r="L6" s="733"/>
      <c r="M6" s="506">
        <v>0</v>
      </c>
      <c r="N6" s="506">
        <v>0</v>
      </c>
      <c r="O6" s="506">
        <v>0</v>
      </c>
      <c r="P6" s="506">
        <v>0</v>
      </c>
      <c r="Q6" s="506">
        <v>0</v>
      </c>
      <c r="R6" s="507">
        <v>0</v>
      </c>
      <c r="S6" s="506">
        <v>0</v>
      </c>
      <c r="T6" s="508">
        <v>0</v>
      </c>
      <c r="U6" s="509">
        <v>0</v>
      </c>
      <c r="V6" s="509">
        <v>0</v>
      </c>
      <c r="W6" s="509">
        <v>0</v>
      </c>
      <c r="X6" s="509">
        <v>0</v>
      </c>
      <c r="Y6" s="509">
        <v>0</v>
      </c>
      <c r="Z6" s="510">
        <v>0</v>
      </c>
      <c r="AA6" s="509">
        <v>0</v>
      </c>
      <c r="AB6" s="511">
        <v>0</v>
      </c>
    </row>
    <row r="7" spans="1:28" ht="17.55" customHeight="1">
      <c r="A7"/>
      <c r="D7" s="67" t="s">
        <v>16</v>
      </c>
      <c r="E7" s="731">
        <v>1122.7514752654436</v>
      </c>
      <c r="F7" s="731">
        <v>1137.9927343749998</v>
      </c>
      <c r="G7" s="731">
        <v>1231.3731248005861</v>
      </c>
      <c r="H7" s="731">
        <v>1281.5351450079443</v>
      </c>
      <c r="I7" s="731">
        <v>1365.2499999999998</v>
      </c>
      <c r="J7" s="732">
        <v>1365.25</v>
      </c>
      <c r="K7" s="731">
        <v>1365.25</v>
      </c>
      <c r="L7" s="733">
        <v>1365.25</v>
      </c>
      <c r="M7" s="506">
        <v>128.21060395155033</v>
      </c>
      <c r="N7" s="506">
        <v>127.52933619899137</v>
      </c>
      <c r="O7" s="506">
        <v>124.07577972824598</v>
      </c>
      <c r="P7" s="506">
        <v>130.2170517296542</v>
      </c>
      <c r="Q7" s="506">
        <v>135.73710849576662</v>
      </c>
      <c r="R7" s="507">
        <v>132.82388056699591</v>
      </c>
      <c r="S7" s="506">
        <v>129.9817278615206</v>
      </c>
      <c r="T7" s="508">
        <v>127.20877959418894</v>
      </c>
      <c r="U7" s="509">
        <v>6507.648349390829</v>
      </c>
      <c r="V7" s="509">
        <v>6662.8611978634463</v>
      </c>
      <c r="W7" s="509">
        <v>7097.2695745745505</v>
      </c>
      <c r="X7" s="509">
        <v>7386.3885854142027</v>
      </c>
      <c r="Y7" s="509">
        <v>7868.896187138298</v>
      </c>
      <c r="Z7" s="510">
        <v>7868.8961871382999</v>
      </c>
      <c r="AA7" s="509">
        <v>7868.8961871382999</v>
      </c>
      <c r="AB7" s="511">
        <v>7868.8961871382999</v>
      </c>
    </row>
    <row r="8" spans="1:28" ht="17.55" customHeight="1">
      <c r="A8"/>
      <c r="D8" s="67" t="s">
        <v>78</v>
      </c>
      <c r="E8" s="731">
        <v>0</v>
      </c>
      <c r="F8" s="731">
        <v>0</v>
      </c>
      <c r="G8" s="731"/>
      <c r="H8" s="731"/>
      <c r="I8" s="731"/>
      <c r="J8" s="732"/>
      <c r="K8" s="731"/>
      <c r="L8" s="733"/>
      <c r="M8" s="506">
        <v>0</v>
      </c>
      <c r="N8" s="506">
        <v>0</v>
      </c>
      <c r="O8" s="506">
        <v>0</v>
      </c>
      <c r="P8" s="506">
        <v>0</v>
      </c>
      <c r="Q8" s="506">
        <v>0</v>
      </c>
      <c r="R8" s="507">
        <v>0</v>
      </c>
      <c r="S8" s="506">
        <v>0</v>
      </c>
      <c r="T8" s="508">
        <v>0</v>
      </c>
      <c r="U8" s="509">
        <v>0</v>
      </c>
      <c r="V8" s="509">
        <v>0</v>
      </c>
      <c r="W8" s="509">
        <v>0</v>
      </c>
      <c r="X8" s="509">
        <v>0</v>
      </c>
      <c r="Y8" s="509">
        <v>0</v>
      </c>
      <c r="Z8" s="510">
        <v>0</v>
      </c>
      <c r="AA8" s="509">
        <v>0</v>
      </c>
      <c r="AB8" s="511">
        <v>0</v>
      </c>
    </row>
    <row r="9" spans="1:28" ht="17.55" customHeight="1">
      <c r="A9"/>
      <c r="D9" s="67" t="s">
        <v>56</v>
      </c>
      <c r="E9" s="731">
        <v>0</v>
      </c>
      <c r="F9" s="731">
        <v>0</v>
      </c>
      <c r="G9" s="731"/>
      <c r="H9" s="731"/>
      <c r="I9" s="731"/>
      <c r="J9" s="732"/>
      <c r="K9" s="731"/>
      <c r="L9" s="733"/>
      <c r="M9" s="506">
        <v>0</v>
      </c>
      <c r="N9" s="506">
        <v>0</v>
      </c>
      <c r="O9" s="506">
        <v>0</v>
      </c>
      <c r="P9" s="506">
        <v>0</v>
      </c>
      <c r="Q9" s="506">
        <v>0</v>
      </c>
      <c r="R9" s="507">
        <v>0</v>
      </c>
      <c r="S9" s="506">
        <v>0</v>
      </c>
      <c r="T9" s="508">
        <v>0</v>
      </c>
      <c r="U9" s="509">
        <v>0</v>
      </c>
      <c r="V9" s="509">
        <v>0</v>
      </c>
      <c r="W9" s="509">
        <v>0</v>
      </c>
      <c r="X9" s="509">
        <v>0</v>
      </c>
      <c r="Y9" s="509">
        <v>0</v>
      </c>
      <c r="Z9" s="510">
        <v>0</v>
      </c>
      <c r="AA9" s="509">
        <v>0</v>
      </c>
      <c r="AB9" s="511">
        <v>0</v>
      </c>
    </row>
    <row r="10" spans="1:28" ht="17.55" customHeight="1">
      <c r="A10"/>
      <c r="D10" s="67" t="s">
        <v>105</v>
      </c>
      <c r="E10" s="731">
        <v>0</v>
      </c>
      <c r="F10" s="731">
        <v>0</v>
      </c>
      <c r="G10" s="731"/>
      <c r="H10" s="731"/>
      <c r="I10" s="731"/>
      <c r="J10" s="732"/>
      <c r="K10" s="731"/>
      <c r="L10" s="733"/>
      <c r="M10" s="506">
        <v>0</v>
      </c>
      <c r="N10" s="506">
        <v>0</v>
      </c>
      <c r="O10" s="506">
        <v>0</v>
      </c>
      <c r="P10" s="506">
        <v>0</v>
      </c>
      <c r="Q10" s="506">
        <v>0</v>
      </c>
      <c r="R10" s="507">
        <v>0</v>
      </c>
      <c r="S10" s="506">
        <v>0</v>
      </c>
      <c r="T10" s="508">
        <v>0</v>
      </c>
      <c r="U10" s="509">
        <v>0</v>
      </c>
      <c r="V10" s="509">
        <v>0</v>
      </c>
      <c r="W10" s="509">
        <v>0</v>
      </c>
      <c r="X10" s="509">
        <v>0</v>
      </c>
      <c r="Y10" s="509">
        <v>0</v>
      </c>
      <c r="Z10" s="510">
        <v>0</v>
      </c>
      <c r="AA10" s="509">
        <v>0</v>
      </c>
      <c r="AB10" s="511">
        <v>0</v>
      </c>
    </row>
    <row r="11" spans="1:28" ht="17.55" customHeight="1">
      <c r="A11"/>
      <c r="D11" s="67" t="s">
        <v>53</v>
      </c>
      <c r="E11" s="731">
        <v>0</v>
      </c>
      <c r="F11" s="731">
        <v>0</v>
      </c>
      <c r="G11" s="731"/>
      <c r="H11" s="731"/>
      <c r="I11" s="731"/>
      <c r="J11" s="732"/>
      <c r="K11" s="731"/>
      <c r="L11" s="733"/>
      <c r="M11" s="506">
        <v>0</v>
      </c>
      <c r="N11" s="506">
        <v>0</v>
      </c>
      <c r="O11" s="506">
        <v>0</v>
      </c>
      <c r="P11" s="506">
        <v>0</v>
      </c>
      <c r="Q11" s="506">
        <v>0</v>
      </c>
      <c r="R11" s="507">
        <v>0</v>
      </c>
      <c r="S11" s="506">
        <v>0</v>
      </c>
      <c r="T11" s="508">
        <v>0</v>
      </c>
      <c r="U11" s="509">
        <v>0</v>
      </c>
      <c r="V11" s="509">
        <v>0</v>
      </c>
      <c r="W11" s="509">
        <v>0</v>
      </c>
      <c r="X11" s="509">
        <v>0</v>
      </c>
      <c r="Y11" s="509">
        <v>0</v>
      </c>
      <c r="Z11" s="510">
        <v>0</v>
      </c>
      <c r="AA11" s="509">
        <v>0</v>
      </c>
      <c r="AB11" s="511">
        <v>0</v>
      </c>
    </row>
    <row r="12" spans="1:28" ht="17.55" customHeight="1">
      <c r="A12"/>
      <c r="D12" s="67" t="s">
        <v>112</v>
      </c>
      <c r="E12" s="731">
        <v>0</v>
      </c>
      <c r="F12" s="731">
        <v>0</v>
      </c>
      <c r="G12" s="731"/>
      <c r="H12" s="731"/>
      <c r="I12" s="731"/>
      <c r="J12" s="732"/>
      <c r="K12" s="731"/>
      <c r="L12" s="733"/>
      <c r="M12" s="506">
        <v>0</v>
      </c>
      <c r="N12" s="506">
        <v>0</v>
      </c>
      <c r="O12" s="506">
        <v>0</v>
      </c>
      <c r="P12" s="506">
        <v>0</v>
      </c>
      <c r="Q12" s="506">
        <v>0</v>
      </c>
      <c r="R12" s="507">
        <v>0</v>
      </c>
      <c r="S12" s="506">
        <v>0</v>
      </c>
      <c r="T12" s="508">
        <v>0</v>
      </c>
      <c r="U12" s="509">
        <v>0</v>
      </c>
      <c r="V12" s="509">
        <v>0</v>
      </c>
      <c r="W12" s="509">
        <v>0</v>
      </c>
      <c r="X12" s="509">
        <v>0</v>
      </c>
      <c r="Y12" s="509">
        <v>0</v>
      </c>
      <c r="Z12" s="510">
        <v>0</v>
      </c>
      <c r="AA12" s="509">
        <v>0</v>
      </c>
      <c r="AB12" s="511">
        <v>0</v>
      </c>
    </row>
    <row r="13" spans="1:28" ht="17.55" customHeight="1">
      <c r="A13"/>
      <c r="D13" s="67" t="s">
        <v>101</v>
      </c>
      <c r="E13" s="731">
        <v>1703.6401643322231</v>
      </c>
      <c r="F13" s="731">
        <v>2355.887939732143</v>
      </c>
      <c r="G13" s="731">
        <v>2353.7956313028544</v>
      </c>
      <c r="H13" s="731">
        <v>2309.1823938734801</v>
      </c>
      <c r="I13" s="731">
        <v>2291.0457117752258</v>
      </c>
      <c r="J13" s="732">
        <v>2291.9083812963954</v>
      </c>
      <c r="K13" s="731">
        <v>2262.894695919239</v>
      </c>
      <c r="L13" s="733">
        <v>2167.3321361125068</v>
      </c>
      <c r="M13" s="506">
        <v>194.54415264385406</v>
      </c>
      <c r="N13" s="506">
        <v>264.01295547660743</v>
      </c>
      <c r="O13" s="506">
        <v>237.17346301685473</v>
      </c>
      <c r="P13" s="506">
        <v>234.63650170465334</v>
      </c>
      <c r="Q13" s="506">
        <v>227.78239908294799</v>
      </c>
      <c r="R13" s="507">
        <v>222.97759758858038</v>
      </c>
      <c r="S13" s="506">
        <v>215.44403042977692</v>
      </c>
      <c r="T13" s="508">
        <v>201.94372899479112</v>
      </c>
      <c r="U13" s="509">
        <v>9874.5727328048015</v>
      </c>
      <c r="V13" s="509">
        <v>13793.545306575899</v>
      </c>
      <c r="W13" s="509">
        <v>13566.580090431657</v>
      </c>
      <c r="X13" s="509">
        <v>13309.442618244218</v>
      </c>
      <c r="Y13" s="509">
        <v>13204.908160371819</v>
      </c>
      <c r="Z13" s="510">
        <v>13209.880331700067</v>
      </c>
      <c r="AA13" s="509">
        <v>13042.654052088908</v>
      </c>
      <c r="AB13" s="511">
        <v>12491.859792798396</v>
      </c>
    </row>
    <row r="14" spans="1:28" ht="17.55" customHeight="1">
      <c r="A14"/>
      <c r="D14" s="67" t="s">
        <v>98</v>
      </c>
      <c r="E14" s="731"/>
      <c r="F14" s="731"/>
      <c r="G14" s="731"/>
      <c r="H14" s="731"/>
      <c r="I14" s="731"/>
      <c r="J14" s="732"/>
      <c r="K14" s="731"/>
      <c r="L14" s="733"/>
      <c r="M14" s="506">
        <v>0</v>
      </c>
      <c r="N14" s="506">
        <v>0</v>
      </c>
      <c r="O14" s="506">
        <v>0</v>
      </c>
      <c r="P14" s="506">
        <v>0</v>
      </c>
      <c r="Q14" s="506">
        <v>0</v>
      </c>
      <c r="R14" s="507">
        <v>0</v>
      </c>
      <c r="S14" s="506">
        <v>0</v>
      </c>
      <c r="T14" s="508">
        <v>0</v>
      </c>
      <c r="U14" s="509">
        <v>0</v>
      </c>
      <c r="V14" s="509">
        <v>0</v>
      </c>
      <c r="W14" s="509">
        <v>0</v>
      </c>
      <c r="X14" s="509">
        <v>0</v>
      </c>
      <c r="Y14" s="509">
        <v>0</v>
      </c>
      <c r="Z14" s="510">
        <v>0</v>
      </c>
      <c r="AA14" s="509">
        <v>0</v>
      </c>
      <c r="AB14" s="511">
        <v>0</v>
      </c>
    </row>
    <row r="15" spans="1:28" ht="17.55" customHeight="1">
      <c r="A15"/>
      <c r="D15" s="67" t="s">
        <v>75</v>
      </c>
      <c r="E15" s="731">
        <v>0</v>
      </c>
      <c r="F15" s="731">
        <v>0</v>
      </c>
      <c r="G15" s="731"/>
      <c r="H15" s="731"/>
      <c r="I15" s="731"/>
      <c r="J15" s="732"/>
      <c r="K15" s="731"/>
      <c r="L15" s="733"/>
      <c r="M15" s="506">
        <v>0</v>
      </c>
      <c r="N15" s="506">
        <v>0</v>
      </c>
      <c r="O15" s="506">
        <v>0</v>
      </c>
      <c r="P15" s="506">
        <v>0</v>
      </c>
      <c r="Q15" s="506">
        <v>0</v>
      </c>
      <c r="R15" s="507">
        <v>0</v>
      </c>
      <c r="S15" s="506">
        <v>0</v>
      </c>
      <c r="T15" s="508">
        <v>0</v>
      </c>
      <c r="U15" s="509">
        <v>0</v>
      </c>
      <c r="V15" s="509">
        <v>0</v>
      </c>
      <c r="W15" s="509">
        <v>0</v>
      </c>
      <c r="X15" s="509">
        <v>0</v>
      </c>
      <c r="Y15" s="509">
        <v>0</v>
      </c>
      <c r="Z15" s="510">
        <v>0</v>
      </c>
      <c r="AA15" s="509">
        <v>0</v>
      </c>
      <c r="AB15" s="511">
        <v>0</v>
      </c>
    </row>
    <row r="16" spans="1:28" ht="17.55" customHeight="1">
      <c r="A16"/>
      <c r="D16" s="67" t="s">
        <v>102</v>
      </c>
      <c r="E16" s="731"/>
      <c r="F16" s="731"/>
      <c r="G16" s="731"/>
      <c r="H16" s="731"/>
      <c r="I16" s="731"/>
      <c r="J16" s="732"/>
      <c r="K16" s="731"/>
      <c r="L16" s="733"/>
      <c r="M16" s="506">
        <v>0</v>
      </c>
      <c r="N16" s="506">
        <v>0</v>
      </c>
      <c r="O16" s="506">
        <v>0</v>
      </c>
      <c r="P16" s="506">
        <v>0</v>
      </c>
      <c r="Q16" s="506">
        <v>0</v>
      </c>
      <c r="R16" s="507">
        <v>0</v>
      </c>
      <c r="S16" s="506">
        <v>0</v>
      </c>
      <c r="T16" s="508">
        <v>0</v>
      </c>
      <c r="U16" s="509">
        <v>0</v>
      </c>
      <c r="V16" s="509">
        <v>0</v>
      </c>
      <c r="W16" s="509">
        <v>0</v>
      </c>
      <c r="X16" s="509">
        <v>0</v>
      </c>
      <c r="Y16" s="509">
        <v>0</v>
      </c>
      <c r="Z16" s="510">
        <v>0</v>
      </c>
      <c r="AA16" s="509">
        <v>0</v>
      </c>
      <c r="AB16" s="511">
        <v>0</v>
      </c>
    </row>
    <row r="17" spans="1:28" ht="17.55" customHeight="1">
      <c r="A17"/>
      <c r="D17" s="67" t="s">
        <v>38</v>
      </c>
      <c r="E17" s="731"/>
      <c r="F17" s="731"/>
      <c r="G17" s="731"/>
      <c r="H17" s="731"/>
      <c r="I17" s="731"/>
      <c r="J17" s="732"/>
      <c r="K17" s="731"/>
      <c r="L17" s="733"/>
      <c r="M17" s="506">
        <v>0</v>
      </c>
      <c r="N17" s="506">
        <v>0</v>
      </c>
      <c r="O17" s="506">
        <v>0</v>
      </c>
      <c r="P17" s="506">
        <v>0</v>
      </c>
      <c r="Q17" s="506">
        <v>0</v>
      </c>
      <c r="R17" s="507">
        <v>0</v>
      </c>
      <c r="S17" s="506">
        <v>0</v>
      </c>
      <c r="T17" s="508">
        <v>0</v>
      </c>
      <c r="U17" s="509">
        <v>0</v>
      </c>
      <c r="V17" s="509">
        <v>0</v>
      </c>
      <c r="W17" s="509">
        <v>0</v>
      </c>
      <c r="X17" s="509">
        <v>0</v>
      </c>
      <c r="Y17" s="509">
        <v>0</v>
      </c>
      <c r="Z17" s="510">
        <v>0</v>
      </c>
      <c r="AA17" s="509">
        <v>0</v>
      </c>
      <c r="AB17" s="511">
        <v>0</v>
      </c>
    </row>
    <row r="18" spans="1:28" ht="17.55" customHeight="1">
      <c r="A18"/>
      <c r="D18" s="67" t="s">
        <v>39</v>
      </c>
      <c r="E18" s="731"/>
      <c r="F18" s="731"/>
      <c r="G18" s="731"/>
      <c r="H18" s="731"/>
      <c r="I18" s="731"/>
      <c r="J18" s="732"/>
      <c r="K18" s="731"/>
      <c r="L18" s="733"/>
      <c r="M18" s="506">
        <v>0</v>
      </c>
      <c r="N18" s="506">
        <v>0</v>
      </c>
      <c r="O18" s="506">
        <v>0</v>
      </c>
      <c r="P18" s="506">
        <v>0</v>
      </c>
      <c r="Q18" s="506">
        <v>0</v>
      </c>
      <c r="R18" s="507">
        <v>0</v>
      </c>
      <c r="S18" s="506">
        <v>0</v>
      </c>
      <c r="T18" s="508">
        <v>0</v>
      </c>
      <c r="U18" s="509">
        <v>0</v>
      </c>
      <c r="V18" s="509">
        <v>0</v>
      </c>
      <c r="W18" s="509">
        <v>0</v>
      </c>
      <c r="X18" s="509">
        <v>0</v>
      </c>
      <c r="Y18" s="509">
        <v>0</v>
      </c>
      <c r="Z18" s="510">
        <v>0</v>
      </c>
      <c r="AA18" s="509">
        <v>0</v>
      </c>
      <c r="AB18" s="511">
        <v>0</v>
      </c>
    </row>
    <row r="19" spans="1:28" ht="17.55" customHeight="1">
      <c r="A19"/>
      <c r="D19" s="67" t="s">
        <v>82</v>
      </c>
      <c r="E19" s="731"/>
      <c r="F19" s="731"/>
      <c r="G19" s="731"/>
      <c r="H19" s="731"/>
      <c r="I19" s="731"/>
      <c r="J19" s="732"/>
      <c r="K19" s="731"/>
      <c r="L19" s="733"/>
      <c r="M19" s="506">
        <v>0</v>
      </c>
      <c r="N19" s="506">
        <v>0</v>
      </c>
      <c r="O19" s="506">
        <v>0</v>
      </c>
      <c r="P19" s="506">
        <v>0</v>
      </c>
      <c r="Q19" s="506">
        <v>0</v>
      </c>
      <c r="R19" s="507">
        <v>0</v>
      </c>
      <c r="S19" s="506">
        <v>0</v>
      </c>
      <c r="T19" s="508">
        <v>0</v>
      </c>
      <c r="U19" s="509">
        <v>0</v>
      </c>
      <c r="V19" s="509">
        <v>0</v>
      </c>
      <c r="W19" s="509">
        <v>0</v>
      </c>
      <c r="X19" s="509">
        <v>0</v>
      </c>
      <c r="Y19" s="509">
        <v>0</v>
      </c>
      <c r="Z19" s="510">
        <v>0</v>
      </c>
      <c r="AA19" s="509">
        <v>0</v>
      </c>
      <c r="AB19" s="511">
        <v>0</v>
      </c>
    </row>
    <row r="20" spans="1:28" ht="17.55" customHeight="1">
      <c r="A20"/>
      <c r="D20" s="67">
        <v>0</v>
      </c>
      <c r="E20" s="731"/>
      <c r="F20" s="731"/>
      <c r="G20" s="731"/>
      <c r="H20" s="731"/>
      <c r="I20" s="731"/>
      <c r="J20" s="732"/>
      <c r="K20" s="731"/>
      <c r="L20" s="733"/>
      <c r="M20" s="506">
        <v>0</v>
      </c>
      <c r="N20" s="506">
        <v>0</v>
      </c>
      <c r="O20" s="506">
        <v>0</v>
      </c>
      <c r="P20" s="506">
        <v>0</v>
      </c>
      <c r="Q20" s="506">
        <v>0</v>
      </c>
      <c r="R20" s="507">
        <v>0</v>
      </c>
      <c r="S20" s="506">
        <v>0</v>
      </c>
      <c r="T20" s="508">
        <v>0</v>
      </c>
      <c r="U20" s="509">
        <v>0</v>
      </c>
      <c r="V20" s="509">
        <v>0</v>
      </c>
      <c r="W20" s="509">
        <v>0</v>
      </c>
      <c r="X20" s="509">
        <v>0</v>
      </c>
      <c r="Y20" s="509">
        <v>0</v>
      </c>
      <c r="Z20" s="510">
        <v>0</v>
      </c>
      <c r="AA20" s="509">
        <v>0</v>
      </c>
      <c r="AB20" s="511">
        <v>0</v>
      </c>
    </row>
    <row r="21" spans="1:28" ht="17.55" customHeight="1">
      <c r="A21"/>
      <c r="D21" s="67">
        <v>0</v>
      </c>
      <c r="E21" s="731"/>
      <c r="F21" s="731"/>
      <c r="G21" s="731"/>
      <c r="H21" s="731"/>
      <c r="I21" s="731"/>
      <c r="J21" s="732"/>
      <c r="K21" s="731"/>
      <c r="L21" s="733"/>
      <c r="M21" s="506">
        <v>0</v>
      </c>
      <c r="N21" s="506">
        <v>0</v>
      </c>
      <c r="O21" s="506">
        <v>0</v>
      </c>
      <c r="P21" s="506">
        <v>0</v>
      </c>
      <c r="Q21" s="506">
        <v>0</v>
      </c>
      <c r="R21" s="507">
        <v>0</v>
      </c>
      <c r="S21" s="506">
        <v>0</v>
      </c>
      <c r="T21" s="508">
        <v>0</v>
      </c>
      <c r="U21" s="509">
        <v>0</v>
      </c>
      <c r="V21" s="509">
        <v>0</v>
      </c>
      <c r="W21" s="509">
        <v>0</v>
      </c>
      <c r="X21" s="509">
        <v>0</v>
      </c>
      <c r="Y21" s="509">
        <v>0</v>
      </c>
      <c r="Z21" s="510">
        <v>0</v>
      </c>
      <c r="AA21" s="509">
        <v>0</v>
      </c>
      <c r="AB21" s="511">
        <v>0</v>
      </c>
    </row>
    <row r="22" spans="1:28" ht="17.55" customHeight="1">
      <c r="D22" s="67">
        <v>0</v>
      </c>
      <c r="E22" s="731"/>
      <c r="F22" s="731"/>
      <c r="G22" s="731"/>
      <c r="H22" s="731"/>
      <c r="I22" s="731"/>
      <c r="J22" s="732"/>
      <c r="K22" s="731"/>
      <c r="L22" s="733"/>
      <c r="M22" s="506">
        <v>0</v>
      </c>
      <c r="N22" s="506">
        <v>0</v>
      </c>
      <c r="O22" s="506">
        <v>0</v>
      </c>
      <c r="P22" s="506">
        <v>0</v>
      </c>
      <c r="Q22" s="506">
        <v>0</v>
      </c>
      <c r="R22" s="507">
        <v>0</v>
      </c>
      <c r="S22" s="506">
        <v>0</v>
      </c>
      <c r="T22" s="508">
        <v>0</v>
      </c>
      <c r="U22" s="509">
        <v>0</v>
      </c>
      <c r="V22" s="509">
        <v>0</v>
      </c>
      <c r="W22" s="509">
        <v>0</v>
      </c>
      <c r="X22" s="509">
        <v>0</v>
      </c>
      <c r="Y22" s="509">
        <v>0</v>
      </c>
      <c r="Z22" s="510">
        <v>0</v>
      </c>
      <c r="AA22" s="509">
        <v>0</v>
      </c>
      <c r="AB22" s="511">
        <v>0</v>
      </c>
    </row>
    <row r="23" spans="1:28" ht="17.55" customHeight="1">
      <c r="D23" s="67">
        <v>0</v>
      </c>
      <c r="E23" s="731"/>
      <c r="F23" s="731"/>
      <c r="G23" s="731"/>
      <c r="H23" s="731"/>
      <c r="I23" s="731"/>
      <c r="J23" s="732"/>
      <c r="K23" s="731"/>
      <c r="L23" s="733"/>
      <c r="M23" s="506">
        <v>0</v>
      </c>
      <c r="N23" s="506">
        <v>0</v>
      </c>
      <c r="O23" s="506">
        <v>0</v>
      </c>
      <c r="P23" s="506">
        <v>0</v>
      </c>
      <c r="Q23" s="506">
        <v>0</v>
      </c>
      <c r="R23" s="507">
        <v>0</v>
      </c>
      <c r="S23" s="506">
        <v>0</v>
      </c>
      <c r="T23" s="508">
        <v>0</v>
      </c>
      <c r="U23" s="509">
        <v>0</v>
      </c>
      <c r="V23" s="509">
        <v>0</v>
      </c>
      <c r="W23" s="509">
        <v>0</v>
      </c>
      <c r="X23" s="509">
        <v>0</v>
      </c>
      <c r="Y23" s="509">
        <v>0</v>
      </c>
      <c r="Z23" s="510">
        <v>0</v>
      </c>
      <c r="AA23" s="509">
        <v>0</v>
      </c>
      <c r="AB23" s="511">
        <v>0</v>
      </c>
    </row>
    <row r="24" spans="1:28" ht="17.55" customHeight="1">
      <c r="D24" s="67">
        <v>0</v>
      </c>
      <c r="E24" s="731"/>
      <c r="F24" s="731"/>
      <c r="G24" s="731"/>
      <c r="H24" s="731"/>
      <c r="I24" s="731"/>
      <c r="J24" s="732"/>
      <c r="K24" s="731"/>
      <c r="L24" s="733"/>
      <c r="M24" s="506">
        <v>0</v>
      </c>
      <c r="N24" s="506">
        <v>0</v>
      </c>
      <c r="O24" s="506">
        <v>0</v>
      </c>
      <c r="P24" s="506">
        <v>0</v>
      </c>
      <c r="Q24" s="506">
        <v>0</v>
      </c>
      <c r="R24" s="507">
        <v>0</v>
      </c>
      <c r="S24" s="506">
        <v>0</v>
      </c>
      <c r="T24" s="508">
        <v>0</v>
      </c>
      <c r="U24" s="509">
        <v>0</v>
      </c>
      <c r="V24" s="509">
        <v>0</v>
      </c>
      <c r="W24" s="509">
        <v>0</v>
      </c>
      <c r="X24" s="509">
        <v>0</v>
      </c>
      <c r="Y24" s="509">
        <v>0</v>
      </c>
      <c r="Z24" s="510">
        <v>0</v>
      </c>
      <c r="AA24" s="509">
        <v>0</v>
      </c>
      <c r="AB24" s="511">
        <v>0</v>
      </c>
    </row>
    <row r="25" spans="1:28" ht="17.55" customHeight="1" thickBot="1">
      <c r="D25" s="67">
        <v>0</v>
      </c>
      <c r="E25" s="731"/>
      <c r="F25" s="731"/>
      <c r="G25" s="731"/>
      <c r="H25" s="731"/>
      <c r="I25" s="731"/>
      <c r="J25" s="732"/>
      <c r="K25" s="731"/>
      <c r="L25" s="733"/>
      <c r="M25" s="506">
        <v>0</v>
      </c>
      <c r="N25" s="506">
        <v>0</v>
      </c>
      <c r="O25" s="506">
        <v>0</v>
      </c>
      <c r="P25" s="506">
        <v>0</v>
      </c>
      <c r="Q25" s="506">
        <v>0</v>
      </c>
      <c r="R25" s="507">
        <v>0</v>
      </c>
      <c r="S25" s="506">
        <v>0</v>
      </c>
      <c r="T25" s="508">
        <v>0</v>
      </c>
      <c r="U25" s="509">
        <v>0</v>
      </c>
      <c r="V25" s="509">
        <v>0</v>
      </c>
      <c r="W25" s="509">
        <v>0</v>
      </c>
      <c r="X25" s="509">
        <v>0</v>
      </c>
      <c r="Y25" s="509">
        <v>0</v>
      </c>
      <c r="Z25" s="510">
        <v>0</v>
      </c>
      <c r="AA25" s="509">
        <v>0</v>
      </c>
      <c r="AB25" s="511">
        <v>0</v>
      </c>
    </row>
    <row r="26" spans="1:28" ht="17.55" customHeight="1" thickBot="1">
      <c r="D26" s="512" t="s">
        <v>132</v>
      </c>
      <c r="E26" s="734">
        <v>2826.3916395976667</v>
      </c>
      <c r="F26" s="734">
        <v>3493.880674107143</v>
      </c>
      <c r="G26" s="734">
        <v>3585.1687561034405</v>
      </c>
      <c r="H26" s="734">
        <v>3590.7175388814244</v>
      </c>
      <c r="I26" s="734">
        <v>3656.2957117752258</v>
      </c>
      <c r="J26" s="735">
        <v>3657.1583812963954</v>
      </c>
      <c r="K26" s="734">
        <v>3628.144695919239</v>
      </c>
      <c r="L26" s="736">
        <v>3532.5821361125068</v>
      </c>
      <c r="M26" s="829">
        <v>322.75475659540439</v>
      </c>
      <c r="N26" s="829">
        <v>391.54229167559879</v>
      </c>
      <c r="O26" s="829">
        <v>361.24924274510067</v>
      </c>
      <c r="P26" s="829">
        <v>364.85355343430751</v>
      </c>
      <c r="Q26" s="829">
        <v>363.51950757871464</v>
      </c>
      <c r="R26" s="830">
        <v>355.80147815557632</v>
      </c>
      <c r="S26" s="829">
        <v>345.42575829129748</v>
      </c>
      <c r="T26" s="831">
        <v>329.15250858898003</v>
      </c>
      <c r="U26" s="832">
        <v>16382.221082195631</v>
      </c>
      <c r="V26" s="832">
        <v>20456.406504439346</v>
      </c>
      <c r="W26" s="832">
        <v>20663.849665006208</v>
      </c>
      <c r="X26" s="832">
        <v>20695.831203658421</v>
      </c>
      <c r="Y26" s="832">
        <v>21073.804347510115</v>
      </c>
      <c r="Z26" s="833">
        <v>21078.776518838367</v>
      </c>
      <c r="AA26" s="832">
        <v>20911.55023922721</v>
      </c>
      <c r="AB26" s="834">
        <v>20360.755979936694</v>
      </c>
    </row>
    <row r="27" spans="1:28" ht="17.55" customHeight="1" thickBot="1">
      <c r="M27" s="662">
        <v>114.19321797928475</v>
      </c>
      <c r="N27" s="513">
        <v>112.06515854341734</v>
      </c>
      <c r="O27" s="513">
        <v>100.76213068913563</v>
      </c>
      <c r="P27" s="513">
        <v>101.61020728686063</v>
      </c>
      <c r="Q27" s="513">
        <v>99.422895803528036</v>
      </c>
      <c r="R27" s="514">
        <v>97.289053702249348</v>
      </c>
      <c r="S27" s="513">
        <v>95.207271826786737</v>
      </c>
      <c r="T27" s="515">
        <v>93.176179889535931</v>
      </c>
      <c r="U27" s="840">
        <v>5.7961610318546013</v>
      </c>
      <c r="V27" s="840">
        <v>5.8549241981960236</v>
      </c>
      <c r="W27" s="840">
        <v>5.7637034881071596</v>
      </c>
      <c r="X27" s="840">
        <v>5.7637034881071596</v>
      </c>
      <c r="Y27" s="840">
        <v>5.7637034881071596</v>
      </c>
      <c r="Z27" s="841">
        <v>5.7637034881071596</v>
      </c>
      <c r="AA27" s="840">
        <v>5.7637034881071596</v>
      </c>
      <c r="AB27" s="842">
        <v>5.7637034881071596</v>
      </c>
    </row>
    <row r="28" spans="1:28" customFormat="1" ht="17.55" customHeight="1">
      <c r="M28" s="519"/>
      <c r="N28" s="519"/>
      <c r="O28" s="519"/>
      <c r="P28" s="519"/>
      <c r="Q28" s="519"/>
      <c r="R28" s="519"/>
      <c r="S28" s="519"/>
      <c r="T28" s="519"/>
    </row>
    <row r="29" spans="1:28" customFormat="1" ht="17.55" customHeight="1">
      <c r="M29" s="519"/>
      <c r="N29" s="519"/>
      <c r="O29" s="519"/>
      <c r="P29" s="519"/>
      <c r="Q29" s="519"/>
      <c r="R29" s="519"/>
      <c r="S29" s="519"/>
      <c r="T29" s="519"/>
    </row>
    <row r="30" spans="1:28" ht="17.55" customHeight="1" thickBot="1">
      <c r="D30" s="520" t="s">
        <v>155</v>
      </c>
      <c r="M30" s="505" t="s">
        <v>419</v>
      </c>
      <c r="T30" s="80"/>
      <c r="U30" s="505" t="s">
        <v>420</v>
      </c>
      <c r="V30" s="521"/>
      <c r="W30" s="521"/>
      <c r="X30" s="521"/>
      <c r="Y30" s="521"/>
      <c r="Z30" s="521"/>
      <c r="AB30" s="57"/>
    </row>
    <row r="31" spans="1:28" ht="17.55" customHeight="1" thickBot="1">
      <c r="D31" s="522" t="s">
        <v>140</v>
      </c>
      <c r="E31" s="65" t="s">
        <v>110</v>
      </c>
      <c r="F31" s="65" t="s">
        <v>107</v>
      </c>
      <c r="G31" s="65" t="s">
        <v>284</v>
      </c>
      <c r="H31" s="65" t="s">
        <v>285</v>
      </c>
      <c r="I31" s="65" t="s">
        <v>286</v>
      </c>
      <c r="J31" s="65" t="s">
        <v>287</v>
      </c>
      <c r="K31" s="65" t="s">
        <v>288</v>
      </c>
      <c r="L31" s="64" t="s">
        <v>289</v>
      </c>
      <c r="M31" s="86" t="s">
        <v>110</v>
      </c>
      <c r="N31" s="86" t="s">
        <v>107</v>
      </c>
      <c r="O31" s="86" t="s">
        <v>284</v>
      </c>
      <c r="P31" s="86" t="s">
        <v>285</v>
      </c>
      <c r="Q31" s="86" t="s">
        <v>286</v>
      </c>
      <c r="R31" s="86" t="s">
        <v>287</v>
      </c>
      <c r="S31" s="86" t="s">
        <v>288</v>
      </c>
      <c r="T31" s="64" t="s">
        <v>289</v>
      </c>
      <c r="U31" s="86" t="s">
        <v>110</v>
      </c>
      <c r="V31" s="86" t="s">
        <v>107</v>
      </c>
      <c r="W31" s="86" t="s">
        <v>284</v>
      </c>
      <c r="X31" s="86" t="s">
        <v>285</v>
      </c>
      <c r="Y31" s="86" t="s">
        <v>286</v>
      </c>
      <c r="Z31" s="86" t="s">
        <v>287</v>
      </c>
      <c r="AA31" s="86" t="s">
        <v>288</v>
      </c>
      <c r="AB31" s="64" t="s">
        <v>289</v>
      </c>
    </row>
    <row r="32" spans="1:28" ht="17.55" customHeight="1">
      <c r="D32" s="523" t="s">
        <v>134</v>
      </c>
      <c r="E32" s="540"/>
      <c r="F32" s="540"/>
      <c r="G32" s="540"/>
      <c r="H32" s="540"/>
      <c r="I32" s="540"/>
      <c r="J32" s="540"/>
      <c r="K32" s="540"/>
      <c r="L32" s="528"/>
      <c r="M32" s="525">
        <v>0</v>
      </c>
      <c r="N32" s="525">
        <v>0</v>
      </c>
      <c r="O32" s="525">
        <v>0</v>
      </c>
      <c r="P32" s="525">
        <v>0</v>
      </c>
      <c r="Q32" s="525">
        <v>0</v>
      </c>
      <c r="R32" s="525">
        <v>0</v>
      </c>
      <c r="S32" s="525">
        <v>0</v>
      </c>
      <c r="T32" s="526">
        <v>0</v>
      </c>
      <c r="U32" s="527">
        <v>0</v>
      </c>
      <c r="V32" s="527">
        <v>0</v>
      </c>
      <c r="W32" s="527">
        <v>0</v>
      </c>
      <c r="X32" s="527">
        <v>0</v>
      </c>
      <c r="Y32" s="527">
        <v>0</v>
      </c>
      <c r="Z32" s="527">
        <v>0</v>
      </c>
      <c r="AA32" s="527">
        <v>0</v>
      </c>
      <c r="AB32" s="528">
        <v>0</v>
      </c>
    </row>
    <row r="33" spans="4:28" ht="17.55" customHeight="1">
      <c r="D33" s="524" t="s">
        <v>139</v>
      </c>
      <c r="E33" s="540"/>
      <c r="F33" s="540"/>
      <c r="G33" s="540"/>
      <c r="H33" s="540"/>
      <c r="I33" s="540"/>
      <c r="J33" s="540"/>
      <c r="K33" s="540"/>
      <c r="L33" s="528"/>
      <c r="M33" s="525">
        <v>0</v>
      </c>
      <c r="N33" s="525">
        <v>0</v>
      </c>
      <c r="O33" s="525">
        <v>0</v>
      </c>
      <c r="P33" s="525">
        <v>0</v>
      </c>
      <c r="Q33" s="525">
        <v>0</v>
      </c>
      <c r="R33" s="525">
        <v>0</v>
      </c>
      <c r="S33" s="525">
        <v>0</v>
      </c>
      <c r="T33" s="526">
        <v>0</v>
      </c>
      <c r="U33" s="527">
        <v>0</v>
      </c>
      <c r="V33" s="527">
        <v>0</v>
      </c>
      <c r="W33" s="527">
        <v>0</v>
      </c>
      <c r="X33" s="527">
        <v>0</v>
      </c>
      <c r="Y33" s="527">
        <v>0</v>
      </c>
      <c r="Z33" s="527">
        <v>0</v>
      </c>
      <c r="AA33" s="527">
        <v>0</v>
      </c>
      <c r="AB33" s="528">
        <v>0</v>
      </c>
    </row>
    <row r="34" spans="4:28" ht="17.55" customHeight="1">
      <c r="D34" s="524" t="s">
        <v>138</v>
      </c>
      <c r="E34" s="540">
        <v>2826.3916395976667</v>
      </c>
      <c r="F34" s="540">
        <v>3493.880674107143</v>
      </c>
      <c r="G34" s="540">
        <v>3585.1687561034405</v>
      </c>
      <c r="H34" s="540">
        <v>3590.7175388814244</v>
      </c>
      <c r="I34" s="540">
        <v>3656.2957117752258</v>
      </c>
      <c r="J34" s="540">
        <v>3657.1583812963954</v>
      </c>
      <c r="K34" s="540">
        <v>3628.144695919239</v>
      </c>
      <c r="L34" s="528">
        <v>3532.5821361125068</v>
      </c>
      <c r="M34" s="525">
        <v>322.75475659540433</v>
      </c>
      <c r="N34" s="525">
        <v>391.54229167559885</v>
      </c>
      <c r="O34" s="525">
        <v>361.24924274510067</v>
      </c>
      <c r="P34" s="525">
        <v>364.85355343430757</v>
      </c>
      <c r="Q34" s="525">
        <v>363.51950757871464</v>
      </c>
      <c r="R34" s="525">
        <v>355.80147815557632</v>
      </c>
      <c r="S34" s="525">
        <v>345.42575829129748</v>
      </c>
      <c r="T34" s="526">
        <v>329.15250858898003</v>
      </c>
      <c r="U34" s="527">
        <v>16382.221082195631</v>
      </c>
      <c r="V34" s="527">
        <v>20456.406504439346</v>
      </c>
      <c r="W34" s="527">
        <v>20663.849665006208</v>
      </c>
      <c r="X34" s="527">
        <v>20695.831203658421</v>
      </c>
      <c r="Y34" s="527">
        <v>21073.804347510119</v>
      </c>
      <c r="Z34" s="527">
        <v>21078.776518838367</v>
      </c>
      <c r="AA34" s="527">
        <v>20911.550239227206</v>
      </c>
      <c r="AB34" s="528">
        <v>20360.755979936697</v>
      </c>
    </row>
    <row r="35" spans="4:28" ht="17.55" customHeight="1" thickBot="1">
      <c r="D35" s="524" t="s">
        <v>133</v>
      </c>
      <c r="E35" s="541"/>
      <c r="F35" s="541"/>
      <c r="G35" s="541"/>
      <c r="H35" s="541"/>
      <c r="I35" s="541"/>
      <c r="J35" s="541"/>
      <c r="K35" s="541"/>
      <c r="L35" s="538"/>
      <c r="M35" s="525">
        <v>0</v>
      </c>
      <c r="N35" s="525">
        <v>0</v>
      </c>
      <c r="O35" s="525">
        <v>0</v>
      </c>
      <c r="P35" s="525">
        <v>0</v>
      </c>
      <c r="Q35" s="525">
        <v>0</v>
      </c>
      <c r="R35" s="525">
        <v>0</v>
      </c>
      <c r="S35" s="525">
        <v>0</v>
      </c>
      <c r="T35" s="526">
        <v>0</v>
      </c>
      <c r="U35" s="527">
        <v>0</v>
      </c>
      <c r="V35" s="527">
        <v>0</v>
      </c>
      <c r="W35" s="527">
        <v>0</v>
      </c>
      <c r="X35" s="527">
        <v>0</v>
      </c>
      <c r="Y35" s="527">
        <v>0</v>
      </c>
      <c r="Z35" s="527">
        <v>0</v>
      </c>
      <c r="AA35" s="527">
        <v>0</v>
      </c>
      <c r="AB35" s="528">
        <v>0</v>
      </c>
    </row>
    <row r="36" spans="4:28" ht="17.55" customHeight="1" thickBot="1">
      <c r="D36" s="529" t="s">
        <v>132</v>
      </c>
      <c r="E36" s="530">
        <v>2826.3916395976667</v>
      </c>
      <c r="F36" s="530">
        <v>3493.880674107143</v>
      </c>
      <c r="G36" s="530">
        <v>3585.1687561034405</v>
      </c>
      <c r="H36" s="530">
        <v>3590.7175388814244</v>
      </c>
      <c r="I36" s="530">
        <v>3656.2957117752258</v>
      </c>
      <c r="J36" s="530">
        <v>3657.1583812963954</v>
      </c>
      <c r="K36" s="530">
        <v>3628.144695919239</v>
      </c>
      <c r="L36" s="531">
        <v>3532.5821361125068</v>
      </c>
      <c r="M36" s="532">
        <v>322.75475659540433</v>
      </c>
      <c r="N36" s="532">
        <v>391.54229167559885</v>
      </c>
      <c r="O36" s="532">
        <v>361.24924274510067</v>
      </c>
      <c r="P36" s="532">
        <v>364.85355343430757</v>
      </c>
      <c r="Q36" s="532">
        <v>363.51950757871464</v>
      </c>
      <c r="R36" s="532">
        <v>355.80147815557632</v>
      </c>
      <c r="S36" s="532">
        <v>345.42575829129748</v>
      </c>
      <c r="T36" s="533">
        <v>329.15250858898003</v>
      </c>
      <c r="U36" s="534">
        <v>16382.221082195631</v>
      </c>
      <c r="V36" s="534">
        <v>20456.406504439346</v>
      </c>
      <c r="W36" s="534">
        <v>20663.849665006208</v>
      </c>
      <c r="X36" s="534">
        <v>20695.831203658421</v>
      </c>
      <c r="Y36" s="534">
        <v>21073.804347510119</v>
      </c>
      <c r="Z36" s="534">
        <v>21078.776518838367</v>
      </c>
      <c r="AA36" s="534">
        <v>20911.550239227206</v>
      </c>
      <c r="AB36" s="531">
        <v>20360.755979936697</v>
      </c>
    </row>
    <row r="38" spans="4:28" ht="17.55" customHeight="1">
      <c r="E38"/>
      <c r="F38"/>
      <c r="G38"/>
      <c r="H38"/>
      <c r="I38"/>
      <c r="J38"/>
    </row>
    <row r="39" spans="4:28" ht="17.55" customHeight="1" thickBot="1">
      <c r="D39" s="520" t="s">
        <v>154</v>
      </c>
      <c r="M39" s="505" t="s">
        <v>421</v>
      </c>
      <c r="T39" s="80"/>
      <c r="U39" s="505" t="s">
        <v>422</v>
      </c>
      <c r="V39" s="521"/>
      <c r="W39" s="521"/>
      <c r="X39" s="521"/>
      <c r="Y39" s="521"/>
      <c r="Z39" s="521"/>
      <c r="AB39" s="57"/>
    </row>
    <row r="40" spans="4:28" ht="17.55" customHeight="1" thickBot="1">
      <c r="D40" s="522" t="s">
        <v>137</v>
      </c>
      <c r="E40" s="65" t="s">
        <v>110</v>
      </c>
      <c r="F40" s="65" t="s">
        <v>107</v>
      </c>
      <c r="G40" s="65" t="s">
        <v>284</v>
      </c>
      <c r="H40" s="65" t="s">
        <v>285</v>
      </c>
      <c r="I40" s="65" t="s">
        <v>286</v>
      </c>
      <c r="J40" s="65" t="s">
        <v>287</v>
      </c>
      <c r="K40" s="65" t="s">
        <v>288</v>
      </c>
      <c r="L40" s="64" t="s">
        <v>289</v>
      </c>
      <c r="M40" s="86" t="s">
        <v>110</v>
      </c>
      <c r="N40" s="86" t="s">
        <v>107</v>
      </c>
      <c r="O40" s="86" t="s">
        <v>284</v>
      </c>
      <c r="P40" s="86" t="s">
        <v>285</v>
      </c>
      <c r="Q40" s="86" t="s">
        <v>286</v>
      </c>
      <c r="R40" s="86" t="s">
        <v>287</v>
      </c>
      <c r="S40" s="86" t="s">
        <v>288</v>
      </c>
      <c r="T40" s="64" t="s">
        <v>289</v>
      </c>
      <c r="U40" s="86" t="s">
        <v>110</v>
      </c>
      <c r="V40" s="86" t="s">
        <v>107</v>
      </c>
      <c r="W40" s="86" t="s">
        <v>284</v>
      </c>
      <c r="X40" s="86" t="s">
        <v>285</v>
      </c>
      <c r="Y40" s="86" t="s">
        <v>286</v>
      </c>
      <c r="Z40" s="86" t="s">
        <v>287</v>
      </c>
      <c r="AA40" s="86" t="s">
        <v>288</v>
      </c>
      <c r="AB40" s="64" t="s">
        <v>289</v>
      </c>
    </row>
    <row r="41" spans="4:28" ht="17.55" customHeight="1">
      <c r="D41" s="523" t="s">
        <v>153</v>
      </c>
      <c r="E41" s="540">
        <v>2826.3916395976667</v>
      </c>
      <c r="F41" s="540">
        <v>3493.880674107143</v>
      </c>
      <c r="G41" s="540">
        <v>3585.1687561034405</v>
      </c>
      <c r="H41" s="540">
        <v>3590.7175388814244</v>
      </c>
      <c r="I41" s="540">
        <v>3656.2957117752258</v>
      </c>
      <c r="J41" s="540">
        <v>3657.1583812963954</v>
      </c>
      <c r="K41" s="540">
        <v>3628.144695919239</v>
      </c>
      <c r="L41" s="528">
        <v>3532.5821361125068</v>
      </c>
      <c r="M41" s="525">
        <v>322.75475659540433</v>
      </c>
      <c r="N41" s="525">
        <v>391.54229167559885</v>
      </c>
      <c r="O41" s="525">
        <v>361.24924274510067</v>
      </c>
      <c r="P41" s="525">
        <v>364.85355343430757</v>
      </c>
      <c r="Q41" s="525">
        <v>363.51950757871464</v>
      </c>
      <c r="R41" s="525">
        <v>355.80147815557632</v>
      </c>
      <c r="S41" s="525">
        <v>345.42575829129748</v>
      </c>
      <c r="T41" s="526">
        <v>329.15250858898003</v>
      </c>
      <c r="U41" s="527">
        <v>16.382221082195631</v>
      </c>
      <c r="V41" s="527">
        <v>20.456406504439347</v>
      </c>
      <c r="W41" s="527">
        <v>20.663849665006207</v>
      </c>
      <c r="X41" s="527">
        <v>20.695831203658422</v>
      </c>
      <c r="Y41" s="527">
        <v>21.073804347510119</v>
      </c>
      <c r="Z41" s="527">
        <v>21.078776518838367</v>
      </c>
      <c r="AA41" s="527">
        <v>20.911550239227207</v>
      </c>
      <c r="AB41" s="528">
        <v>20.360755979936698</v>
      </c>
    </row>
    <row r="42" spans="4:28" ht="17.55" customHeight="1">
      <c r="D42" s="524" t="s">
        <v>152</v>
      </c>
      <c r="E42" s="541"/>
      <c r="F42" s="541"/>
      <c r="G42" s="541"/>
      <c r="H42" s="541"/>
      <c r="I42" s="541"/>
      <c r="J42" s="541"/>
      <c r="K42" s="541"/>
      <c r="L42" s="538"/>
      <c r="M42" s="535">
        <v>0</v>
      </c>
      <c r="N42" s="535">
        <v>0</v>
      </c>
      <c r="O42" s="535">
        <v>0</v>
      </c>
      <c r="P42" s="535">
        <v>0</v>
      </c>
      <c r="Q42" s="535">
        <v>0</v>
      </c>
      <c r="R42" s="535">
        <v>0</v>
      </c>
      <c r="S42" s="535">
        <v>0</v>
      </c>
      <c r="T42" s="536">
        <v>0</v>
      </c>
      <c r="U42" s="537">
        <v>0</v>
      </c>
      <c r="V42" s="537">
        <v>0</v>
      </c>
      <c r="W42" s="537">
        <v>0</v>
      </c>
      <c r="X42" s="537">
        <v>0</v>
      </c>
      <c r="Y42" s="537">
        <v>0</v>
      </c>
      <c r="Z42" s="537">
        <v>0</v>
      </c>
      <c r="AA42" s="537">
        <v>0</v>
      </c>
      <c r="AB42" s="538">
        <v>0</v>
      </c>
    </row>
    <row r="43" spans="4:28" ht="17.55" customHeight="1">
      <c r="D43" s="524" t="s">
        <v>136</v>
      </c>
      <c r="E43" s="540"/>
      <c r="F43" s="540"/>
      <c r="G43" s="540"/>
      <c r="H43" s="540"/>
      <c r="I43" s="540"/>
      <c r="J43" s="540"/>
      <c r="K43" s="540"/>
      <c r="L43" s="528"/>
      <c r="M43" s="525">
        <v>0</v>
      </c>
      <c r="N43" s="525">
        <v>0</v>
      </c>
      <c r="O43" s="525">
        <v>0</v>
      </c>
      <c r="P43" s="525">
        <v>0</v>
      </c>
      <c r="Q43" s="525">
        <v>0</v>
      </c>
      <c r="R43" s="525">
        <v>0</v>
      </c>
      <c r="S43" s="525">
        <v>0</v>
      </c>
      <c r="T43" s="526">
        <v>0</v>
      </c>
      <c r="U43" s="527">
        <v>0</v>
      </c>
      <c r="V43" s="527">
        <v>0</v>
      </c>
      <c r="W43" s="527">
        <v>0</v>
      </c>
      <c r="X43" s="527">
        <v>0</v>
      </c>
      <c r="Y43" s="527">
        <v>0</v>
      </c>
      <c r="Z43" s="527">
        <v>0</v>
      </c>
      <c r="AA43" s="527">
        <v>0</v>
      </c>
      <c r="AB43" s="528">
        <v>0</v>
      </c>
    </row>
    <row r="44" spans="4:28" ht="17.55" customHeight="1" thickBot="1">
      <c r="D44" s="524" t="s">
        <v>135</v>
      </c>
      <c r="E44" s="540"/>
      <c r="F44" s="540"/>
      <c r="G44" s="540"/>
      <c r="H44" s="540"/>
      <c r="I44" s="540"/>
      <c r="J44" s="540"/>
      <c r="K44" s="540"/>
      <c r="L44" s="528"/>
      <c r="M44" s="525">
        <v>0</v>
      </c>
      <c r="N44" s="525">
        <v>0</v>
      </c>
      <c r="O44" s="525">
        <v>0</v>
      </c>
      <c r="P44" s="525">
        <v>0</v>
      </c>
      <c r="Q44" s="525">
        <v>0</v>
      </c>
      <c r="R44" s="525">
        <v>0</v>
      </c>
      <c r="S44" s="525">
        <v>0</v>
      </c>
      <c r="T44" s="526">
        <v>0</v>
      </c>
      <c r="U44" s="527">
        <v>0</v>
      </c>
      <c r="V44" s="527">
        <v>0</v>
      </c>
      <c r="W44" s="527">
        <v>0</v>
      </c>
      <c r="X44" s="527">
        <v>0</v>
      </c>
      <c r="Y44" s="527">
        <v>0</v>
      </c>
      <c r="Z44" s="527">
        <v>0</v>
      </c>
      <c r="AA44" s="527">
        <v>0</v>
      </c>
      <c r="AB44" s="528">
        <v>0</v>
      </c>
    </row>
    <row r="45" spans="4:28" ht="17.55" customHeight="1" thickBot="1">
      <c r="D45" s="529" t="s">
        <v>132</v>
      </c>
      <c r="E45" s="530">
        <v>2826.3916395976667</v>
      </c>
      <c r="F45" s="530">
        <v>3493.880674107143</v>
      </c>
      <c r="G45" s="530">
        <v>3585.1687561034405</v>
      </c>
      <c r="H45" s="530">
        <v>3590.7175388814244</v>
      </c>
      <c r="I45" s="530">
        <v>3656.2957117752258</v>
      </c>
      <c r="J45" s="530">
        <v>3657.1583812963954</v>
      </c>
      <c r="K45" s="530">
        <v>3628.144695919239</v>
      </c>
      <c r="L45" s="531">
        <v>3532.5821361125068</v>
      </c>
      <c r="M45" s="532">
        <v>322.75475659540433</v>
      </c>
      <c r="N45" s="532">
        <v>391.54229167559885</v>
      </c>
      <c r="O45" s="532">
        <v>361.24924274510067</v>
      </c>
      <c r="P45" s="532">
        <v>364.85355343430757</v>
      </c>
      <c r="Q45" s="532">
        <v>363.51950757871464</v>
      </c>
      <c r="R45" s="532">
        <v>355.80147815557632</v>
      </c>
      <c r="S45" s="532">
        <v>345.42575829129748</v>
      </c>
      <c r="T45" s="533">
        <v>329.15250858898003</v>
      </c>
      <c r="U45" s="534">
        <v>16.382221082195631</v>
      </c>
      <c r="V45" s="534">
        <v>20.456406504439347</v>
      </c>
      <c r="W45" s="534">
        <v>20.663849665006207</v>
      </c>
      <c r="X45" s="534">
        <v>20.695831203658422</v>
      </c>
      <c r="Y45" s="534">
        <v>21.073804347510119</v>
      </c>
      <c r="Z45" s="534">
        <v>21.078776518838367</v>
      </c>
      <c r="AA45" s="534">
        <v>20.911550239227207</v>
      </c>
      <c r="AB45" s="531">
        <v>20.360755979936698</v>
      </c>
    </row>
    <row r="46" spans="4:28" customFormat="1" ht="17.55" customHeight="1"/>
    <row r="47" spans="4:28" customFormat="1" ht="17.55" customHeight="1"/>
    <row r="48" spans="4:28" customFormat="1" ht="17.55" customHeight="1"/>
    <row r="49" customFormat="1" ht="17.55" customHeight="1"/>
    <row r="50" customFormat="1" ht="17.55" customHeight="1"/>
    <row r="51" customFormat="1" ht="17.55" customHeight="1"/>
    <row r="52" customFormat="1" ht="17.55" customHeight="1"/>
    <row r="53" customFormat="1" ht="17.55" customHeight="1"/>
    <row r="54" customFormat="1" ht="17.55" customHeight="1"/>
    <row r="55" customFormat="1" ht="17.55" customHeight="1"/>
    <row r="56" customFormat="1" ht="17.55" customHeight="1"/>
    <row r="57" customFormat="1" ht="17.55" customHeight="1"/>
    <row r="58" customFormat="1" ht="17.55" customHeight="1"/>
    <row r="59" customFormat="1" ht="17.55" customHeight="1"/>
    <row r="60" customFormat="1" ht="17.55" customHeight="1"/>
    <row r="61" customFormat="1" ht="17.55" customHeight="1"/>
    <row r="62" customFormat="1" ht="17.55" customHeight="1"/>
    <row r="63" customFormat="1" ht="17.55" customHeight="1"/>
    <row r="64" customFormat="1" ht="17.55" customHeight="1"/>
    <row r="65" customFormat="1" ht="17.55" customHeight="1"/>
    <row r="66" customFormat="1" ht="17.55" customHeight="1"/>
    <row r="67" customFormat="1" ht="17.55" customHeight="1"/>
    <row r="68" customFormat="1" ht="17.55" customHeight="1"/>
    <row r="69" customFormat="1" ht="17.55" customHeight="1"/>
    <row r="70" customFormat="1" ht="17.55" customHeight="1"/>
    <row r="71" customFormat="1" ht="17.55" customHeight="1"/>
    <row r="72" customFormat="1" ht="17.55" customHeight="1"/>
    <row r="73" customFormat="1" ht="17.55" customHeight="1"/>
    <row r="74" customFormat="1" ht="17.55" customHeight="1"/>
    <row r="75" customFormat="1" ht="17.55" customHeight="1"/>
    <row r="76" customFormat="1" ht="17.55" customHeight="1"/>
    <row r="77" customFormat="1" ht="17.55" customHeight="1"/>
    <row r="78" customFormat="1" ht="17.55" customHeight="1"/>
    <row r="79" customFormat="1" ht="17.55" customHeight="1"/>
    <row r="80" customFormat="1" ht="17.55" customHeight="1"/>
    <row r="81" customFormat="1" ht="17.55" customHeight="1"/>
    <row r="82" customFormat="1" ht="17.55" customHeight="1"/>
    <row r="83" customFormat="1" ht="17.55" customHeight="1"/>
    <row r="84" customFormat="1" ht="17.55" customHeight="1"/>
    <row r="85" customFormat="1" ht="17.55" customHeight="1"/>
    <row r="86" customFormat="1" ht="17.55" customHeight="1"/>
    <row r="87" customFormat="1" ht="17.55" customHeight="1"/>
    <row r="88" customFormat="1" ht="17.55" customHeight="1"/>
    <row r="89" customFormat="1" ht="17.55" customHeight="1"/>
    <row r="90" customFormat="1" ht="17.55" customHeight="1"/>
    <row r="91" customFormat="1" ht="17.55" customHeight="1"/>
    <row r="92" customFormat="1" ht="17.55" customHeight="1"/>
    <row r="93" customFormat="1" ht="17.55" customHeight="1"/>
    <row r="94" customFormat="1" ht="17.55" customHeight="1"/>
    <row r="95" customFormat="1" ht="17.55" customHeight="1"/>
    <row r="96" customFormat="1" ht="17.55" customHeight="1"/>
    <row r="97" customFormat="1" ht="17.55" customHeight="1"/>
    <row r="98" customFormat="1" ht="17.55" customHeight="1"/>
    <row r="99" customFormat="1" ht="17.55" customHeight="1"/>
    <row r="100" customFormat="1" ht="17.55" customHeight="1"/>
    <row r="101" customFormat="1" ht="17.55" customHeight="1"/>
    <row r="102" customFormat="1" ht="17.55" customHeight="1"/>
    <row r="103" customFormat="1" ht="17.55" customHeight="1"/>
    <row r="104" customFormat="1" ht="17.55" customHeight="1"/>
    <row r="105" customFormat="1" ht="17.55" customHeight="1"/>
    <row r="106" customFormat="1" ht="17.55" customHeight="1"/>
    <row r="107" customFormat="1" ht="17.55" customHeight="1"/>
    <row r="108" customFormat="1" ht="17.55" customHeight="1"/>
    <row r="109" customFormat="1" ht="17.55" customHeight="1"/>
    <row r="110" customFormat="1" ht="17.55" customHeight="1"/>
    <row r="111" customFormat="1" ht="17.55" customHeight="1"/>
    <row r="112" customFormat="1" ht="17.55" customHeight="1"/>
    <row r="113" customFormat="1" ht="17.55" customHeight="1"/>
    <row r="114" customFormat="1" ht="17.55" customHeight="1"/>
    <row r="115" customFormat="1" ht="17.55" customHeight="1"/>
    <row r="116" customFormat="1" ht="17.55" customHeight="1"/>
    <row r="117" customFormat="1" ht="17.55" customHeight="1"/>
    <row r="118" customFormat="1" ht="17.55" customHeight="1"/>
    <row r="119" customFormat="1" ht="17.55" customHeight="1"/>
    <row r="120" customFormat="1" ht="17.55" customHeight="1"/>
    <row r="121" customFormat="1" ht="17.55" customHeight="1"/>
    <row r="122" customFormat="1" ht="17.55" customHeight="1"/>
    <row r="123" customFormat="1" ht="17.55" customHeight="1"/>
    <row r="124" customFormat="1" ht="17.55" customHeight="1"/>
    <row r="125" customFormat="1" ht="17.55" customHeight="1"/>
    <row r="126" customFormat="1" ht="17.55" customHeight="1"/>
    <row r="127" customFormat="1" ht="17.55" customHeight="1"/>
    <row r="128" customFormat="1" ht="17.55" customHeight="1"/>
    <row r="129" customFormat="1" ht="17.55" customHeight="1"/>
    <row r="130" customFormat="1" ht="17.55" customHeight="1"/>
    <row r="131" customFormat="1" ht="17.55" customHeight="1"/>
    <row r="132" customFormat="1" ht="17.55" customHeight="1"/>
    <row r="133" customFormat="1" ht="17.55" customHeight="1"/>
    <row r="134" customFormat="1" ht="17.55" customHeight="1"/>
    <row r="135" customFormat="1" ht="17.55" customHeight="1"/>
    <row r="136" customFormat="1" ht="17.55" customHeight="1"/>
    <row r="137" customFormat="1" ht="17.55" customHeight="1"/>
    <row r="138" customFormat="1" ht="17.55" customHeight="1"/>
    <row r="139" customFormat="1" ht="17.55" customHeight="1"/>
    <row r="140" customFormat="1" ht="17.55" customHeight="1"/>
    <row r="141" customFormat="1" ht="17.55" customHeight="1"/>
    <row r="142" customFormat="1" ht="17.55" customHeight="1"/>
    <row r="143" customFormat="1" ht="17.55" customHeight="1"/>
    <row r="144" customFormat="1" ht="17.55" customHeight="1"/>
    <row r="145" customFormat="1" ht="17.55" customHeight="1"/>
    <row r="146" customFormat="1" ht="17.55" customHeight="1"/>
    <row r="147" customFormat="1" ht="17.55" customHeight="1"/>
    <row r="148" customFormat="1" ht="17.55" customHeight="1"/>
    <row r="149" customFormat="1" ht="17.55" customHeight="1"/>
    <row r="150" customFormat="1" ht="17.55" customHeight="1"/>
    <row r="151" customFormat="1" ht="17.55" customHeight="1"/>
    <row r="152" customFormat="1" ht="17.55" customHeight="1"/>
    <row r="153" customFormat="1" ht="17.55" customHeight="1"/>
    <row r="154" customFormat="1" ht="17.55" customHeight="1"/>
    <row r="155" customFormat="1" ht="17.55" customHeight="1"/>
    <row r="156" customFormat="1" ht="17.55" customHeight="1"/>
    <row r="157" customFormat="1" ht="17.55" customHeight="1"/>
    <row r="158" customFormat="1" ht="17.55" customHeight="1"/>
    <row r="159" customFormat="1" ht="17.55" customHeight="1"/>
    <row r="160" customFormat="1" ht="17.55" customHeight="1"/>
    <row r="161" customFormat="1" ht="17.55" customHeight="1"/>
    <row r="162" customFormat="1" ht="17.55" customHeight="1"/>
    <row r="163" customFormat="1" ht="17.55" customHeight="1"/>
    <row r="164" customFormat="1" ht="17.55" customHeight="1"/>
    <row r="165" customFormat="1" ht="17.55" customHeight="1"/>
    <row r="166" customFormat="1" ht="17.55" customHeight="1"/>
    <row r="167" customFormat="1" ht="17.55" customHeight="1"/>
    <row r="168" customFormat="1" ht="17.55" customHeight="1"/>
    <row r="169" customFormat="1" ht="17.55" customHeight="1"/>
    <row r="170" customFormat="1" ht="17.55" customHeight="1"/>
    <row r="171" customFormat="1" ht="17.55" customHeight="1"/>
    <row r="172" customFormat="1" ht="17.55" customHeight="1"/>
    <row r="173" customFormat="1" ht="17.55" customHeight="1"/>
    <row r="174" customFormat="1" ht="17.55" customHeight="1"/>
    <row r="175" customFormat="1" ht="17.55" customHeight="1"/>
    <row r="176" customFormat="1" ht="17.55" customHeight="1"/>
    <row r="177" customFormat="1" ht="17.55" customHeight="1"/>
    <row r="178" customFormat="1" ht="17.55" customHeight="1"/>
    <row r="179" customFormat="1" ht="17.55" customHeight="1"/>
    <row r="180" customFormat="1" ht="17.55" customHeight="1"/>
    <row r="181" customFormat="1" ht="17.55" customHeight="1"/>
    <row r="182" customFormat="1" ht="17.55" customHeight="1"/>
    <row r="183" customFormat="1" ht="17.55" customHeight="1"/>
    <row r="184" customFormat="1" ht="17.55" customHeight="1"/>
    <row r="185" customFormat="1" ht="17.55" customHeight="1"/>
    <row r="186" customFormat="1" ht="17.55" customHeight="1"/>
    <row r="187" customFormat="1" ht="17.55" customHeight="1"/>
    <row r="188" customFormat="1" ht="17.55" customHeight="1"/>
    <row r="189" customFormat="1" ht="17.55" customHeight="1"/>
    <row r="190" customFormat="1" ht="17.55" customHeight="1"/>
    <row r="191" customFormat="1" ht="17.55" customHeight="1"/>
    <row r="192" customFormat="1" ht="17.55" customHeight="1"/>
    <row r="193" customFormat="1" ht="17.55" customHeight="1"/>
    <row r="194" customFormat="1" ht="17.55" customHeight="1"/>
    <row r="195" customFormat="1" ht="17.55" customHeight="1"/>
    <row r="196" customFormat="1" ht="17.55" customHeight="1"/>
    <row r="197" customFormat="1" ht="17.55" customHeight="1"/>
    <row r="198" customFormat="1" ht="17.55" customHeight="1"/>
    <row r="199" customFormat="1" ht="17.55" customHeight="1"/>
    <row r="200" customFormat="1" ht="17.55" customHeight="1"/>
    <row r="201" customFormat="1" ht="17.55" customHeight="1"/>
    <row r="202" customFormat="1" ht="17.55" customHeight="1"/>
    <row r="203" customFormat="1" ht="17.55" customHeight="1"/>
    <row r="204" customFormat="1" ht="17.55" customHeight="1"/>
    <row r="205" customFormat="1" ht="17.55" customHeight="1"/>
    <row r="206" customFormat="1" ht="17.55" customHeight="1"/>
    <row r="207" customFormat="1" ht="17.55" customHeight="1"/>
    <row r="208" customFormat="1" ht="17.55" customHeight="1"/>
    <row r="209" customFormat="1" ht="17.55" customHeight="1"/>
    <row r="210" customFormat="1" ht="17.55" customHeight="1"/>
    <row r="211" customFormat="1" ht="17.55" customHeight="1"/>
    <row r="212" customFormat="1" ht="17.55" customHeight="1"/>
    <row r="213" customFormat="1" ht="17.55" customHeight="1"/>
    <row r="214" customFormat="1" ht="17.55" customHeight="1"/>
    <row r="215" customFormat="1" ht="17.55" customHeight="1"/>
    <row r="216" customFormat="1" ht="17.55" customHeight="1"/>
    <row r="217" customFormat="1" ht="17.55" customHeight="1"/>
    <row r="218" customFormat="1" ht="17.55" customHeight="1"/>
    <row r="219" customFormat="1" ht="17.55" customHeight="1"/>
    <row r="220" customFormat="1" ht="17.55" customHeight="1"/>
    <row r="221" customFormat="1" ht="17.55" customHeight="1"/>
    <row r="222" customFormat="1" ht="17.55" customHeight="1"/>
    <row r="223" customFormat="1" ht="17.55" customHeight="1"/>
    <row r="224" customFormat="1" ht="17.55" customHeight="1"/>
    <row r="225" customFormat="1" ht="17.55" customHeight="1"/>
    <row r="226" customFormat="1" ht="17.55" customHeight="1"/>
    <row r="227" customFormat="1" ht="17.55" customHeight="1"/>
    <row r="228" customFormat="1" ht="17.55" customHeight="1"/>
    <row r="229" customFormat="1" ht="17.55" customHeight="1"/>
    <row r="230" customFormat="1" ht="17.55" customHeight="1"/>
    <row r="231" customFormat="1" ht="17.55" customHeight="1"/>
    <row r="232" customFormat="1" ht="17.55" customHeight="1"/>
    <row r="233" customFormat="1" ht="17.55" customHeight="1"/>
    <row r="234" customFormat="1" ht="17.55" customHeight="1"/>
    <row r="235" customFormat="1" ht="17.55" customHeight="1"/>
    <row r="236" customFormat="1" ht="17.55" customHeight="1"/>
    <row r="237" customFormat="1" ht="17.55" customHeight="1"/>
    <row r="238" customFormat="1" ht="17.55" customHeight="1"/>
    <row r="239" customFormat="1" ht="17.55" customHeight="1"/>
    <row r="240" customFormat="1" ht="17.55" customHeight="1"/>
    <row r="241" customFormat="1" ht="17.55" customHeight="1"/>
    <row r="242" customFormat="1" ht="17.55" customHeight="1"/>
    <row r="243" customFormat="1" ht="17.55" customHeight="1"/>
    <row r="244" customFormat="1" ht="17.55" customHeight="1"/>
    <row r="245" customFormat="1" ht="17.55" customHeight="1"/>
    <row r="246" customFormat="1" ht="17.55" customHeight="1"/>
    <row r="247" customFormat="1" ht="17.55" customHeight="1"/>
    <row r="248" customFormat="1" ht="17.55" customHeight="1"/>
    <row r="249" customFormat="1" ht="17.55" customHeight="1"/>
    <row r="250" customFormat="1" ht="17.55" customHeight="1"/>
    <row r="251" customFormat="1" ht="17.55" customHeight="1"/>
    <row r="252" customFormat="1" ht="17.55" customHeight="1"/>
    <row r="253" customFormat="1" ht="17.55" customHeight="1"/>
    <row r="254" customFormat="1" ht="17.55" customHeight="1"/>
    <row r="255" customFormat="1" ht="17.55" customHeight="1"/>
    <row r="256" customFormat="1" ht="17.55" customHeight="1"/>
    <row r="257" customFormat="1" ht="17.55" customHeight="1"/>
    <row r="258" customFormat="1" ht="17.55" customHeight="1"/>
    <row r="259" customFormat="1" ht="17.55" customHeight="1"/>
    <row r="260" customFormat="1" ht="17.55" customHeight="1"/>
    <row r="261" customFormat="1" ht="17.55" customHeight="1"/>
    <row r="262" customFormat="1" ht="17.55" customHeight="1"/>
    <row r="263" customFormat="1" ht="17.55" customHeight="1"/>
    <row r="264" customFormat="1" ht="17.55" customHeight="1"/>
    <row r="265" customFormat="1" ht="17.55" customHeight="1"/>
    <row r="266" customFormat="1" ht="17.55" customHeight="1"/>
    <row r="267" customFormat="1" ht="17.55" customHeight="1"/>
    <row r="268" customFormat="1" ht="17.55" customHeight="1"/>
    <row r="269" customFormat="1" ht="17.55" customHeight="1"/>
    <row r="270" customFormat="1" ht="17.55" customHeight="1"/>
    <row r="271" customFormat="1" ht="17.55" customHeight="1"/>
    <row r="272" customFormat="1" ht="17.55" customHeight="1"/>
    <row r="273" customFormat="1" ht="17.55" customHeight="1"/>
    <row r="274" customFormat="1" ht="17.55" customHeight="1"/>
    <row r="275" customFormat="1" ht="17.55" customHeight="1"/>
    <row r="276" customFormat="1" ht="17.55" customHeight="1"/>
    <row r="277" customFormat="1" ht="17.55" customHeight="1"/>
    <row r="278" customFormat="1" ht="17.55" customHeight="1"/>
    <row r="279" customFormat="1" ht="17.55" customHeight="1"/>
    <row r="280" customFormat="1" ht="17.55" customHeight="1"/>
    <row r="281" customFormat="1" ht="17.55" customHeight="1"/>
    <row r="282" customFormat="1" ht="17.55" customHeight="1"/>
    <row r="283" customFormat="1" ht="17.55" customHeight="1"/>
    <row r="284" customFormat="1" ht="17.55" customHeight="1"/>
    <row r="285" customFormat="1" ht="17.55" customHeight="1"/>
    <row r="286" customFormat="1" ht="17.55" customHeight="1"/>
    <row r="287" customFormat="1" ht="17.55" customHeight="1"/>
    <row r="288" customFormat="1" ht="17.55" customHeight="1"/>
    <row r="289" customFormat="1" ht="17.55" customHeight="1"/>
    <row r="290" customFormat="1" ht="17.55" customHeight="1"/>
    <row r="291" customFormat="1" ht="17.55" customHeight="1"/>
    <row r="292" customFormat="1" ht="17.55" customHeight="1"/>
    <row r="293" customFormat="1" ht="17.55" customHeight="1"/>
    <row r="294" customFormat="1" ht="17.55" customHeight="1"/>
    <row r="295" customFormat="1" ht="17.55" customHeight="1"/>
    <row r="296" customFormat="1" ht="17.55" customHeight="1"/>
    <row r="297" customFormat="1" ht="17.55" customHeight="1"/>
    <row r="298" customFormat="1" ht="17.55" customHeight="1"/>
    <row r="299" customFormat="1" ht="17.55" customHeight="1"/>
    <row r="300" customFormat="1" ht="17.55" customHeight="1"/>
    <row r="301" customFormat="1" ht="17.55" customHeight="1"/>
    <row r="302" customFormat="1" ht="17.55" customHeight="1"/>
    <row r="303" customFormat="1" ht="17.55" customHeight="1"/>
    <row r="304" customFormat="1" ht="17.55" customHeight="1"/>
    <row r="305" customFormat="1" ht="17.55" customHeight="1"/>
    <row r="306" customFormat="1" ht="17.55" customHeight="1"/>
    <row r="307" customFormat="1" ht="17.55" customHeight="1"/>
    <row r="308" customFormat="1" ht="17.55" customHeight="1"/>
    <row r="309" customFormat="1" ht="17.55" customHeight="1"/>
    <row r="310" customFormat="1" ht="17.55" customHeight="1"/>
    <row r="311" customFormat="1" ht="17.55" customHeight="1"/>
    <row r="312" customFormat="1" ht="17.55" customHeight="1"/>
    <row r="313" customFormat="1" ht="17.55" customHeight="1"/>
    <row r="314" customFormat="1" ht="17.55" customHeight="1"/>
    <row r="315" customFormat="1" ht="17.55" customHeight="1"/>
    <row r="316" customFormat="1" ht="17.55" customHeight="1"/>
    <row r="317" customFormat="1" ht="17.55" customHeight="1"/>
    <row r="318" customFormat="1" ht="17.55" customHeight="1"/>
    <row r="319" customFormat="1" ht="17.55" customHeight="1"/>
    <row r="320" customFormat="1" ht="17.55" customHeight="1"/>
    <row r="321" customFormat="1" ht="17.55" customHeight="1"/>
    <row r="322" customFormat="1" ht="17.55" customHeight="1"/>
    <row r="323" customFormat="1" ht="17.55" customHeight="1"/>
    <row r="324" customFormat="1" ht="17.55" customHeight="1"/>
    <row r="325" customFormat="1" ht="17.55" customHeight="1"/>
    <row r="326" customFormat="1" ht="17.55" customHeight="1"/>
    <row r="327" customFormat="1" ht="17.55" customHeight="1"/>
    <row r="328" customFormat="1" ht="17.55" customHeight="1"/>
    <row r="329" customFormat="1" ht="17.55" customHeight="1"/>
    <row r="330" customFormat="1" ht="17.55" customHeight="1"/>
    <row r="331" customFormat="1" ht="17.55" customHeight="1"/>
    <row r="332" customFormat="1" ht="17.55" customHeight="1"/>
    <row r="333" customFormat="1" ht="17.55" customHeight="1"/>
    <row r="334" customFormat="1" ht="17.55" customHeight="1"/>
    <row r="335" customFormat="1" ht="17.55" customHeight="1"/>
    <row r="336" customFormat="1" ht="17.55" customHeight="1"/>
    <row r="337" customFormat="1" ht="17.55" customHeight="1"/>
    <row r="338" customFormat="1" ht="17.55" customHeight="1"/>
    <row r="339" customFormat="1" ht="17.55" customHeight="1"/>
    <row r="340" customFormat="1" ht="17.55" customHeight="1"/>
    <row r="341" customFormat="1" ht="17.55" customHeight="1"/>
    <row r="342" customFormat="1" ht="17.55" customHeight="1"/>
    <row r="343" customFormat="1" ht="17.55" customHeight="1"/>
    <row r="344" customFormat="1" ht="17.55" customHeight="1"/>
    <row r="345" customFormat="1" ht="17.55" customHeight="1"/>
    <row r="346" customFormat="1" ht="17.55" customHeight="1"/>
    <row r="347" customFormat="1" ht="17.55" customHeight="1"/>
    <row r="348" customFormat="1" ht="17.55" customHeight="1"/>
    <row r="349" customFormat="1" ht="17.55" customHeight="1"/>
    <row r="350" customFormat="1" ht="17.55" customHeight="1"/>
    <row r="351" customFormat="1" ht="17.55" customHeight="1"/>
    <row r="352" customFormat="1" ht="17.55" customHeight="1"/>
    <row r="353" customFormat="1" ht="17.55" customHeight="1"/>
    <row r="354" customFormat="1" ht="17.55" customHeight="1"/>
    <row r="355" customFormat="1" ht="17.55" customHeight="1"/>
    <row r="356" customFormat="1" ht="17.55" customHeight="1"/>
    <row r="357" customFormat="1" ht="17.55" customHeight="1"/>
    <row r="358" customFormat="1" ht="17.55" customHeight="1"/>
    <row r="359" customFormat="1" ht="17.55" customHeight="1"/>
    <row r="360" customFormat="1" ht="17.55" customHeight="1"/>
    <row r="361" customFormat="1" ht="17.55" customHeight="1"/>
    <row r="362" customFormat="1" ht="17.55" customHeight="1"/>
    <row r="363" customFormat="1" ht="17.55" customHeight="1"/>
    <row r="364" customFormat="1" ht="17.55" customHeight="1"/>
    <row r="365" customFormat="1" ht="17.55" customHeight="1"/>
    <row r="366" customFormat="1" ht="17.55" customHeight="1"/>
    <row r="367" customFormat="1" ht="17.55" customHeight="1"/>
    <row r="368" customFormat="1" ht="17.55" customHeight="1"/>
    <row r="369" customFormat="1" ht="17.55" customHeight="1"/>
    <row r="370" customFormat="1" ht="17.55" customHeight="1"/>
    <row r="371" customFormat="1" ht="17.55" customHeight="1"/>
    <row r="372" customFormat="1" ht="17.55" customHeight="1"/>
    <row r="373" customFormat="1" ht="17.55" customHeight="1"/>
    <row r="374" customFormat="1" ht="17.55" customHeight="1"/>
    <row r="375" customFormat="1" ht="17.55" customHeight="1"/>
    <row r="376" customFormat="1" ht="17.55" customHeight="1"/>
    <row r="377" customFormat="1" ht="17.55" customHeight="1"/>
    <row r="378" customFormat="1" ht="17.55" customHeight="1"/>
    <row r="379" customFormat="1" ht="17.55" customHeight="1"/>
    <row r="380" customFormat="1" ht="17.55" customHeight="1"/>
    <row r="381" customFormat="1" ht="17.55" customHeight="1"/>
    <row r="382" customFormat="1" ht="17.55" customHeight="1"/>
    <row r="383" customFormat="1" ht="17.55" customHeight="1"/>
    <row r="384" customFormat="1" ht="17.55" customHeight="1"/>
    <row r="385" customFormat="1" ht="17.55" customHeight="1"/>
    <row r="386" customFormat="1" ht="17.55" customHeight="1"/>
    <row r="387" customFormat="1" ht="17.55" customHeight="1"/>
    <row r="388" customFormat="1" ht="17.55" customHeight="1"/>
    <row r="389" customFormat="1" ht="17.55" customHeight="1"/>
    <row r="390" customFormat="1" ht="17.55" customHeight="1"/>
    <row r="391" customFormat="1" ht="17.55" customHeight="1"/>
    <row r="392" customFormat="1" ht="17.55" customHeight="1"/>
    <row r="393" customFormat="1" ht="17.55" customHeight="1"/>
    <row r="394" customFormat="1" ht="17.55" customHeight="1"/>
    <row r="395" customFormat="1" ht="17.55" customHeight="1"/>
    <row r="396" customFormat="1" ht="17.55" customHeight="1"/>
    <row r="397" customFormat="1" ht="17.55" customHeight="1"/>
    <row r="398" customFormat="1" ht="17.55" customHeight="1"/>
    <row r="399" customFormat="1" ht="17.55" customHeight="1"/>
    <row r="400" customFormat="1" ht="17.55" customHeight="1"/>
    <row r="401" customFormat="1" ht="17.55" customHeight="1"/>
    <row r="402" customFormat="1" ht="17.55" customHeight="1"/>
    <row r="403" customFormat="1" ht="17.55" customHeight="1"/>
    <row r="404" customFormat="1" ht="17.55" customHeight="1"/>
    <row r="405" customFormat="1" ht="17.55" customHeight="1"/>
    <row r="406" customFormat="1" ht="17.55" customHeight="1"/>
    <row r="407" customFormat="1" ht="17.55" customHeight="1"/>
    <row r="408" customFormat="1" ht="17.55" customHeight="1"/>
    <row r="409" customFormat="1" ht="17.55" customHeight="1"/>
    <row r="410" customFormat="1" ht="17.55" customHeight="1"/>
    <row r="411" customFormat="1" ht="17.55" customHeight="1"/>
    <row r="412" customFormat="1" ht="17.55" customHeight="1"/>
    <row r="413" customFormat="1" ht="17.55" customHeight="1"/>
    <row r="414" customFormat="1" ht="17.55" customHeight="1"/>
    <row r="415" customFormat="1" ht="17.55" customHeight="1"/>
    <row r="416" customFormat="1" ht="17.55" customHeight="1"/>
    <row r="417" customFormat="1" ht="17.55" customHeight="1"/>
    <row r="418" customFormat="1" ht="17.55" customHeight="1"/>
    <row r="419" customFormat="1" ht="17.55" customHeight="1"/>
    <row r="420" customFormat="1" ht="17.55" customHeight="1"/>
    <row r="421" customFormat="1" ht="17.55" customHeight="1"/>
    <row r="422" customFormat="1" ht="17.55" customHeight="1"/>
    <row r="423" customFormat="1" ht="17.55" customHeight="1"/>
    <row r="424" customFormat="1" ht="17.55" customHeight="1"/>
    <row r="425" customFormat="1" ht="17.55" customHeight="1"/>
    <row r="426" customFormat="1" ht="17.55" customHeight="1"/>
    <row r="427" customFormat="1" ht="17.55" customHeight="1"/>
    <row r="428" customFormat="1" ht="17.55" customHeight="1"/>
    <row r="429" customFormat="1" ht="17.55" customHeight="1"/>
    <row r="430" customFormat="1" ht="17.55" customHeight="1"/>
    <row r="431" customFormat="1" ht="17.55" customHeight="1"/>
    <row r="432" customFormat="1" ht="17.55" customHeight="1"/>
    <row r="433" customFormat="1" ht="17.55" customHeight="1"/>
    <row r="434" customFormat="1" ht="17.55" customHeight="1"/>
    <row r="435" customFormat="1" ht="17.55" customHeight="1"/>
    <row r="436" customFormat="1" ht="17.55" customHeight="1"/>
    <row r="437" customFormat="1" ht="17.55" customHeight="1"/>
    <row r="438" customFormat="1" ht="17.55" customHeight="1"/>
    <row r="439" customFormat="1" ht="17.55" customHeight="1"/>
    <row r="440" customFormat="1" ht="17.55" customHeight="1"/>
    <row r="441" customFormat="1" ht="17.55" customHeight="1"/>
    <row r="442" customFormat="1" ht="17.55" customHeight="1"/>
    <row r="443" customFormat="1" ht="17.55" customHeight="1"/>
    <row r="444" customFormat="1" ht="17.55" customHeight="1"/>
    <row r="445" customFormat="1" ht="17.55" customHeight="1"/>
    <row r="446" customFormat="1" ht="17.55" customHeight="1"/>
    <row r="447" customFormat="1" ht="17.55" customHeight="1"/>
    <row r="448" customFormat="1" ht="17.55" customHeight="1"/>
    <row r="449" customFormat="1" ht="17.55" customHeight="1"/>
    <row r="450" customFormat="1" ht="17.55" customHeight="1"/>
    <row r="451" customFormat="1" ht="17.55" customHeight="1"/>
    <row r="452" customFormat="1" ht="17.55" customHeight="1"/>
    <row r="453" customFormat="1" ht="17.55" customHeight="1"/>
    <row r="454" customFormat="1" ht="17.55" customHeight="1"/>
    <row r="455" customFormat="1" ht="17.55" customHeight="1"/>
    <row r="456" customFormat="1" ht="17.55" customHeight="1"/>
    <row r="457" customFormat="1" ht="17.55" customHeight="1"/>
    <row r="458" customFormat="1" ht="17.55" customHeight="1"/>
    <row r="459" customFormat="1" ht="17.55" customHeight="1"/>
    <row r="460" customFormat="1" ht="17.55" customHeight="1"/>
    <row r="461" customFormat="1" ht="17.55" customHeight="1"/>
    <row r="462" customFormat="1" ht="17.55" customHeight="1"/>
    <row r="463" customFormat="1" ht="17.55" customHeight="1"/>
    <row r="464" customFormat="1" ht="17.55" customHeight="1"/>
    <row r="465" customFormat="1" ht="17.55" customHeight="1"/>
    <row r="466" customFormat="1" ht="17.55" customHeight="1"/>
    <row r="467" customFormat="1" ht="17.55" customHeight="1"/>
    <row r="468" customFormat="1" ht="17.55" customHeight="1"/>
    <row r="469" customFormat="1" ht="17.55" customHeight="1"/>
    <row r="470" customFormat="1" ht="17.55" customHeight="1"/>
    <row r="471" customFormat="1" ht="17.55" customHeight="1"/>
    <row r="472" customFormat="1" ht="17.55" customHeight="1"/>
    <row r="473" customFormat="1" ht="17.55" customHeight="1"/>
    <row r="474" customFormat="1" ht="17.55" customHeight="1"/>
    <row r="475" customFormat="1" ht="17.55" customHeight="1"/>
    <row r="476" customFormat="1" ht="17.55" customHeight="1"/>
    <row r="477" customFormat="1" ht="17.55" customHeight="1"/>
    <row r="478" customFormat="1" ht="17.55" customHeight="1"/>
    <row r="479" customFormat="1" ht="17.55" customHeight="1"/>
    <row r="480" customFormat="1" ht="17.55" customHeight="1"/>
    <row r="481" customFormat="1" ht="17.55" customHeight="1"/>
    <row r="482" customFormat="1" ht="17.55" customHeight="1"/>
    <row r="483" customFormat="1" ht="17.55" customHeight="1"/>
    <row r="484" customFormat="1" ht="17.55" customHeight="1"/>
    <row r="485" customFormat="1" ht="17.55" customHeight="1"/>
    <row r="486" customFormat="1" ht="17.55" customHeight="1"/>
    <row r="487" customFormat="1" ht="17.55" customHeight="1"/>
    <row r="488" customFormat="1" ht="17.55" customHeight="1"/>
    <row r="489" customFormat="1" ht="17.55" customHeight="1"/>
    <row r="490" customFormat="1" ht="17.55" customHeight="1"/>
    <row r="491" customFormat="1" ht="17.55" customHeight="1"/>
    <row r="492" customFormat="1" ht="17.55" customHeight="1"/>
    <row r="493" customFormat="1" ht="17.55" customHeight="1"/>
    <row r="494" customFormat="1" ht="17.55" customHeight="1"/>
    <row r="495" customFormat="1" ht="17.55" customHeight="1"/>
    <row r="496" customFormat="1" ht="17.55" customHeight="1"/>
    <row r="497" customFormat="1" ht="17.55" customHeight="1"/>
    <row r="498" customFormat="1" ht="17.55" customHeight="1"/>
    <row r="499" customFormat="1" ht="17.55" customHeight="1"/>
    <row r="500" customFormat="1" ht="17.55" customHeight="1"/>
    <row r="501" customFormat="1" ht="17.55" customHeight="1"/>
    <row r="502" customFormat="1" ht="17.55" customHeight="1"/>
    <row r="503" customFormat="1" ht="17.55" customHeight="1"/>
    <row r="504" customFormat="1" ht="17.55" customHeight="1"/>
    <row r="505" customFormat="1" ht="17.55" customHeight="1"/>
    <row r="506" customFormat="1" ht="17.55" customHeight="1"/>
    <row r="507" customFormat="1" ht="17.55" customHeight="1"/>
    <row r="508" customFormat="1" ht="17.55" customHeight="1"/>
    <row r="509" customFormat="1" ht="17.55" customHeight="1"/>
    <row r="510" customFormat="1" ht="17.55" customHeight="1"/>
    <row r="511" customFormat="1" ht="17.55" customHeight="1"/>
    <row r="512" customFormat="1" ht="17.55" customHeight="1"/>
    <row r="513" customFormat="1" ht="17.55" customHeight="1"/>
    <row r="514" customFormat="1" ht="17.55" customHeight="1"/>
    <row r="515" customFormat="1" ht="17.55" customHeight="1"/>
    <row r="516" customFormat="1" ht="17.55" customHeight="1"/>
    <row r="517" customFormat="1" ht="17.55" customHeight="1"/>
    <row r="518" customFormat="1" ht="17.55" customHeight="1"/>
    <row r="519" customFormat="1" ht="17.55" customHeight="1"/>
    <row r="520" customFormat="1" ht="17.55" customHeight="1"/>
    <row r="521" customFormat="1" ht="17.55" customHeight="1"/>
    <row r="522" customFormat="1" ht="17.55" customHeight="1"/>
    <row r="523" customFormat="1" ht="17.55" customHeight="1"/>
    <row r="524" customFormat="1" ht="17.55" customHeight="1"/>
    <row r="525" customFormat="1" ht="17.55" customHeight="1"/>
    <row r="526" customFormat="1" ht="17.55" customHeight="1"/>
    <row r="527" customFormat="1" ht="17.55" customHeight="1"/>
    <row r="528" customFormat="1" ht="17.55" customHeight="1"/>
    <row r="529" customFormat="1" ht="17.55" customHeight="1"/>
    <row r="530" customFormat="1" ht="17.55" customHeight="1"/>
    <row r="531" customFormat="1" ht="17.55" customHeight="1"/>
    <row r="532" customFormat="1" ht="17.55" customHeight="1"/>
    <row r="533" customFormat="1" ht="17.55" customHeight="1"/>
    <row r="534" customFormat="1" ht="17.55" customHeight="1"/>
    <row r="535" customFormat="1" ht="17.55" customHeight="1"/>
    <row r="536" customFormat="1" ht="17.55" customHeight="1"/>
    <row r="537" customFormat="1" ht="17.55" customHeight="1"/>
    <row r="538" customFormat="1" ht="17.55" customHeight="1"/>
    <row r="539" customFormat="1" ht="17.55" customHeight="1"/>
    <row r="540" customFormat="1" ht="17.55" customHeight="1"/>
    <row r="541" customFormat="1" ht="17.55" customHeight="1"/>
    <row r="542" customFormat="1" ht="17.55" customHeight="1"/>
    <row r="543" customFormat="1" ht="17.55" customHeight="1"/>
    <row r="544" customFormat="1" ht="17.55" customHeight="1"/>
    <row r="545" customFormat="1" ht="17.55" customHeight="1"/>
    <row r="546" customFormat="1" ht="17.55" customHeight="1"/>
    <row r="547" customFormat="1" ht="17.55" customHeight="1"/>
    <row r="548" customFormat="1" ht="17.55" customHeight="1"/>
    <row r="549" customFormat="1" ht="17.55" customHeight="1"/>
    <row r="550" customFormat="1" ht="17.55" customHeight="1"/>
    <row r="551" customFormat="1" ht="17.55" customHeight="1"/>
    <row r="552" customFormat="1" ht="17.55" customHeight="1"/>
    <row r="553" customFormat="1" ht="17.55" customHeight="1"/>
    <row r="554" customFormat="1" ht="17.55" customHeight="1"/>
    <row r="555" customFormat="1" ht="17.55" customHeight="1"/>
    <row r="556" customFormat="1" ht="17.55" customHeight="1"/>
    <row r="557" customFormat="1" ht="17.55" customHeight="1"/>
    <row r="558" customFormat="1" ht="17.55" customHeight="1"/>
    <row r="559" customFormat="1" ht="17.55" customHeight="1"/>
    <row r="560" customFormat="1" ht="17.55" customHeight="1"/>
    <row r="561" customFormat="1" ht="17.55" customHeight="1"/>
    <row r="562" customFormat="1" ht="17.55" customHeight="1"/>
    <row r="563" customFormat="1" ht="17.55" customHeight="1"/>
    <row r="564" customFormat="1" ht="17.55" customHeight="1"/>
    <row r="565" customFormat="1" ht="17.55" customHeight="1"/>
    <row r="566" customFormat="1" ht="17.55" customHeight="1"/>
    <row r="567" customFormat="1" ht="17.55" customHeight="1"/>
    <row r="568" customFormat="1" ht="17.55" customHeight="1"/>
    <row r="569" customFormat="1" ht="17.55" customHeight="1"/>
    <row r="570" customFormat="1" ht="17.55" customHeight="1"/>
    <row r="571" customFormat="1" ht="17.55" customHeight="1"/>
    <row r="572" customFormat="1" ht="17.55" customHeight="1"/>
    <row r="573" customFormat="1" ht="17.55" customHeight="1"/>
    <row r="574" customFormat="1" ht="17.55" customHeight="1"/>
    <row r="575" customFormat="1" ht="17.55" customHeight="1"/>
    <row r="576" customFormat="1" ht="17.55" customHeight="1"/>
    <row r="577" customFormat="1" ht="17.55" customHeight="1"/>
    <row r="578" customFormat="1" ht="17.55" customHeight="1"/>
    <row r="579" customFormat="1" ht="17.55" customHeight="1"/>
    <row r="580" customFormat="1" ht="17.55" customHeight="1"/>
    <row r="581" customFormat="1" ht="17.55" customHeight="1"/>
    <row r="582" customFormat="1" ht="17.55" customHeight="1"/>
    <row r="583" customFormat="1" ht="17.55" customHeight="1"/>
    <row r="584" customFormat="1" ht="17.55" customHeight="1"/>
    <row r="585" customFormat="1" ht="17.55" customHeight="1"/>
    <row r="586" customFormat="1" ht="17.55" customHeight="1"/>
    <row r="587" customFormat="1" ht="17.55" customHeight="1"/>
    <row r="588" customFormat="1" ht="17.55" customHeight="1"/>
    <row r="589" customFormat="1" ht="17.55" customHeight="1"/>
    <row r="590" customFormat="1" ht="17.55" customHeight="1"/>
    <row r="591" customFormat="1" ht="17.55" customHeight="1"/>
    <row r="592" customFormat="1" ht="17.55" customHeight="1"/>
    <row r="593" customFormat="1" ht="17.55" customHeight="1"/>
    <row r="594" customFormat="1" ht="17.55" customHeight="1"/>
    <row r="595" customFormat="1" ht="17.55" customHeight="1"/>
    <row r="596" customFormat="1" ht="17.55" customHeight="1"/>
    <row r="597" customFormat="1" ht="17.55" customHeight="1"/>
    <row r="598" customFormat="1" ht="17.55" customHeight="1"/>
    <row r="599" customFormat="1" ht="17.55" customHeight="1"/>
    <row r="600" customFormat="1" ht="17.55" customHeight="1"/>
    <row r="601" customFormat="1" ht="17.55" customHeight="1"/>
    <row r="602" customFormat="1" ht="17.55" customHeight="1"/>
    <row r="603" customFormat="1" ht="17.55" customHeight="1"/>
    <row r="604" customFormat="1" ht="17.55" customHeight="1"/>
    <row r="605" customFormat="1" ht="17.55" customHeight="1"/>
    <row r="606" customFormat="1" ht="17.55" customHeight="1"/>
    <row r="607" customFormat="1" ht="17.55" customHeight="1"/>
    <row r="608" customFormat="1" ht="17.55" customHeight="1"/>
    <row r="609" customFormat="1" ht="17.55" customHeight="1"/>
    <row r="610" customFormat="1" ht="17.55" customHeight="1"/>
    <row r="611" customFormat="1" ht="17.55" customHeight="1"/>
    <row r="612" customFormat="1" ht="17.55" customHeight="1"/>
    <row r="613" customFormat="1" ht="17.55" customHeight="1"/>
    <row r="614" customFormat="1" ht="17.55" customHeight="1"/>
    <row r="615" customFormat="1" ht="17.55" customHeight="1"/>
    <row r="616" customFormat="1" ht="17.55" customHeight="1"/>
    <row r="617" customFormat="1" ht="17.55" customHeight="1"/>
    <row r="618" customFormat="1" ht="17.55" customHeight="1"/>
    <row r="619" customFormat="1" ht="17.55" customHeight="1"/>
    <row r="620" customFormat="1" ht="17.55" customHeight="1"/>
    <row r="621" customFormat="1" ht="17.55" customHeight="1"/>
    <row r="622" customFormat="1" ht="17.55" customHeight="1"/>
    <row r="623" customFormat="1" ht="17.55" customHeight="1"/>
    <row r="624" customFormat="1" ht="17.55" customHeight="1"/>
    <row r="625" customFormat="1" ht="17.55" customHeight="1"/>
    <row r="626" customFormat="1" ht="17.55" customHeight="1"/>
    <row r="627" customFormat="1" ht="17.55" customHeight="1"/>
    <row r="628" customFormat="1" ht="17.55" customHeight="1"/>
    <row r="629" customFormat="1" ht="17.55" customHeight="1"/>
    <row r="630" customFormat="1" ht="17.55" customHeight="1"/>
    <row r="631" customFormat="1" ht="17.55" customHeight="1"/>
    <row r="632" customFormat="1" ht="17.55" customHeight="1"/>
    <row r="633" customFormat="1" ht="17.55" customHeight="1"/>
    <row r="634" customFormat="1" ht="17.55" customHeight="1"/>
    <row r="635" customFormat="1" ht="17.55" customHeight="1"/>
    <row r="636" customFormat="1" ht="17.55" customHeight="1"/>
    <row r="637" customFormat="1" ht="17.55" customHeight="1"/>
    <row r="638" customFormat="1" ht="17.55" customHeight="1"/>
    <row r="639" customFormat="1" ht="17.55" customHeight="1"/>
    <row r="640" customFormat="1" ht="17.55" customHeight="1"/>
    <row r="641" customFormat="1" ht="17.55" customHeight="1"/>
    <row r="642" customFormat="1" ht="17.55" customHeight="1"/>
    <row r="643" customFormat="1" ht="17.55" customHeight="1"/>
    <row r="644" customFormat="1" ht="17.55" customHeight="1"/>
    <row r="645" customFormat="1" ht="17.55" customHeight="1"/>
    <row r="646" customFormat="1" ht="17.55" customHeight="1"/>
    <row r="647" customFormat="1" ht="17.55" customHeight="1"/>
    <row r="648" customFormat="1" ht="17.55" customHeight="1"/>
    <row r="649" customFormat="1" ht="17.55" customHeight="1"/>
    <row r="650" customFormat="1" ht="17.55" customHeight="1"/>
    <row r="651" customFormat="1" ht="17.55" customHeight="1"/>
    <row r="652" customFormat="1" ht="17.55" customHeight="1"/>
    <row r="653" customFormat="1" ht="17.55" customHeight="1"/>
    <row r="654" customFormat="1" ht="17.55" customHeight="1"/>
    <row r="655" customFormat="1" ht="17.55" customHeight="1"/>
    <row r="656" customFormat="1" ht="17.55" customHeight="1"/>
    <row r="657" customFormat="1" ht="17.55" customHeight="1"/>
    <row r="658" customFormat="1" ht="17.55" customHeight="1"/>
    <row r="659" customFormat="1" ht="17.55" customHeight="1"/>
    <row r="660" customFormat="1" ht="17.55" customHeight="1"/>
    <row r="661" customFormat="1" ht="17.55" customHeight="1"/>
    <row r="662" customFormat="1" ht="17.55" customHeight="1"/>
    <row r="663" customFormat="1" ht="17.55" customHeight="1"/>
    <row r="664" customFormat="1" ht="17.55" customHeight="1"/>
    <row r="665" customFormat="1" ht="17.55" customHeight="1"/>
    <row r="666" customFormat="1" ht="17.55" customHeight="1"/>
    <row r="667" customFormat="1" ht="17.55" customHeight="1"/>
    <row r="668" customFormat="1" ht="17.55" customHeight="1"/>
    <row r="669" customFormat="1" ht="17.55" customHeight="1"/>
    <row r="670" customFormat="1" ht="17.55" customHeight="1"/>
    <row r="671" customFormat="1" ht="17.55" customHeight="1"/>
    <row r="672" customFormat="1" ht="17.55" customHeight="1"/>
    <row r="673" customFormat="1" ht="17.55" customHeight="1"/>
    <row r="674" customFormat="1" ht="17.55" customHeight="1"/>
    <row r="675" customFormat="1" ht="17.55" customHeight="1"/>
    <row r="676" customFormat="1" ht="17.55" customHeight="1"/>
    <row r="677" customFormat="1" ht="17.55" customHeight="1"/>
    <row r="678" customFormat="1" ht="17.55" customHeight="1"/>
    <row r="679" customFormat="1" ht="17.55" customHeight="1"/>
    <row r="680" customFormat="1" ht="17.55" customHeight="1"/>
    <row r="681" customFormat="1" ht="17.55" customHeight="1"/>
    <row r="682" customFormat="1" ht="17.55" customHeight="1"/>
    <row r="683" customFormat="1" ht="17.55" customHeight="1"/>
    <row r="684" customFormat="1" ht="17.55" customHeight="1"/>
    <row r="685" customFormat="1" ht="17.55" customHeight="1"/>
    <row r="686" customFormat="1" ht="17.55" customHeight="1"/>
    <row r="687" customFormat="1" ht="17.55" customHeight="1"/>
    <row r="688" customFormat="1" ht="17.55" customHeight="1"/>
    <row r="689" customFormat="1" ht="17.55" customHeight="1"/>
    <row r="690" customFormat="1" ht="17.55" customHeight="1"/>
    <row r="691" customFormat="1" ht="17.55" customHeight="1"/>
    <row r="692" customFormat="1" ht="17.55" customHeight="1"/>
    <row r="693" customFormat="1" ht="17.55" customHeight="1"/>
    <row r="694" customFormat="1" ht="17.55" customHeight="1"/>
    <row r="695" customFormat="1" ht="17.55" customHeight="1"/>
    <row r="696" customFormat="1" ht="17.55" customHeight="1"/>
    <row r="697" customFormat="1" ht="17.55" customHeight="1"/>
    <row r="698" customFormat="1" ht="17.55" customHeight="1"/>
    <row r="699" customFormat="1" ht="17.55" customHeight="1"/>
    <row r="700" customFormat="1" ht="17.55" customHeight="1"/>
    <row r="701" customFormat="1" ht="17.55" customHeight="1"/>
    <row r="702" customFormat="1" ht="17.55" customHeight="1"/>
    <row r="703" customFormat="1" ht="17.55" customHeight="1"/>
    <row r="704" customFormat="1" ht="17.55" customHeight="1"/>
    <row r="705" customFormat="1" ht="17.55" customHeight="1"/>
    <row r="706" customFormat="1" ht="17.55" customHeight="1"/>
  </sheetData>
  <phoneticPr fontId="2"/>
  <pageMargins left="0.7" right="0.7" top="0.75" bottom="0.75" header="0.3" footer="0.3"/>
  <pageSetup paperSize="9"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548F3-B73E-4D3F-A675-ACF1523B83D5}">
  <sheetPr codeName="Sheet118">
    <tabColor rgb="FFCCFF99"/>
    <pageSetUpPr autoPageBreaks="0"/>
  </sheetPr>
  <dimension ref="A1:AB706"/>
  <sheetViews>
    <sheetView showGridLines="0" showZeros="0" zoomScale="80" zoomScaleNormal="80" workbookViewId="0"/>
  </sheetViews>
  <sheetFormatPr defaultColWidth="9" defaultRowHeight="17.55" customHeight="1"/>
  <cols>
    <col min="1" max="1" width="4.625" style="151" customWidth="1"/>
    <col min="2" max="2" width="4.625" style="10" customWidth="1"/>
    <col min="3" max="3" width="8.625" style="10" customWidth="1"/>
    <col min="4" max="4" width="25.625" style="10" customWidth="1"/>
    <col min="5" max="12" width="9.625" style="10" customWidth="1"/>
    <col min="13" max="28" width="8.625" style="10" customWidth="1"/>
    <col min="29" max="16384" width="9" style="10"/>
  </cols>
  <sheetData>
    <row r="1" spans="1:28" ht="17.55" customHeight="1">
      <c r="A1"/>
    </row>
    <row r="2" spans="1:28" ht="17.55" customHeight="1">
      <c r="D2" s="502" t="s">
        <v>335</v>
      </c>
      <c r="E2" s="151"/>
      <c r="F2" s="151"/>
      <c r="G2" s="151"/>
      <c r="H2" s="151"/>
      <c r="I2" s="151"/>
      <c r="J2" s="151"/>
      <c r="K2" s="151"/>
      <c r="L2" s="151"/>
    </row>
    <row r="4" spans="1:28" s="56" customFormat="1" ht="17.55" customHeight="1" thickBot="1">
      <c r="A4" s="151"/>
      <c r="D4" s="503" t="s">
        <v>158</v>
      </c>
      <c r="E4" s="504"/>
      <c r="F4" s="504"/>
      <c r="G4" s="504"/>
      <c r="H4" s="504"/>
      <c r="I4" s="504"/>
      <c r="J4" s="504"/>
      <c r="K4" s="504"/>
      <c r="L4" s="81"/>
      <c r="M4" s="505" t="s">
        <v>415</v>
      </c>
      <c r="N4" s="10"/>
      <c r="O4" s="10"/>
      <c r="P4" s="10"/>
      <c r="Q4" s="10"/>
      <c r="R4" s="10"/>
      <c r="S4" s="10"/>
      <c r="T4" s="80"/>
      <c r="U4" s="505" t="s">
        <v>417</v>
      </c>
      <c r="V4" s="10"/>
      <c r="W4" s="10"/>
      <c r="X4" s="10"/>
      <c r="Y4" s="10"/>
      <c r="Z4" s="10"/>
      <c r="AA4" s="10"/>
      <c r="AB4" s="80"/>
    </row>
    <row r="5" spans="1:28" ht="17.55" customHeight="1" thickBot="1">
      <c r="D5" s="79" t="s">
        <v>129</v>
      </c>
      <c r="E5" s="77" t="s">
        <v>110</v>
      </c>
      <c r="F5" s="77" t="s">
        <v>107</v>
      </c>
      <c r="G5" s="77" t="s">
        <v>284</v>
      </c>
      <c r="H5" s="77" t="s">
        <v>285</v>
      </c>
      <c r="I5" s="77" t="s">
        <v>286</v>
      </c>
      <c r="J5" s="78" t="s">
        <v>287</v>
      </c>
      <c r="K5" s="77" t="s">
        <v>288</v>
      </c>
      <c r="L5" s="76" t="s">
        <v>289</v>
      </c>
      <c r="M5" s="77" t="s">
        <v>110</v>
      </c>
      <c r="N5" s="77" t="s">
        <v>107</v>
      </c>
      <c r="O5" s="77" t="s">
        <v>284</v>
      </c>
      <c r="P5" s="77" t="s">
        <v>285</v>
      </c>
      <c r="Q5" s="77" t="s">
        <v>286</v>
      </c>
      <c r="R5" s="78" t="s">
        <v>287</v>
      </c>
      <c r="S5" s="77" t="s">
        <v>288</v>
      </c>
      <c r="T5" s="76" t="s">
        <v>289</v>
      </c>
      <c r="U5" s="77" t="s">
        <v>110</v>
      </c>
      <c r="V5" s="77" t="s">
        <v>107</v>
      </c>
      <c r="W5" s="77" t="s">
        <v>284</v>
      </c>
      <c r="X5" s="77" t="s">
        <v>285</v>
      </c>
      <c r="Y5" s="77" t="s">
        <v>286</v>
      </c>
      <c r="Z5" s="78" t="s">
        <v>287</v>
      </c>
      <c r="AA5" s="77" t="s">
        <v>288</v>
      </c>
      <c r="AB5" s="76" t="s">
        <v>289</v>
      </c>
    </row>
    <row r="6" spans="1:28" ht="17.55" customHeight="1">
      <c r="A6"/>
      <c r="D6" s="70" t="s">
        <v>80</v>
      </c>
      <c r="E6" s="731"/>
      <c r="F6" s="731"/>
      <c r="G6" s="731"/>
      <c r="H6" s="731"/>
      <c r="I6" s="731"/>
      <c r="J6" s="732"/>
      <c r="K6" s="731"/>
      <c r="L6" s="733"/>
      <c r="M6" s="506">
        <v>0</v>
      </c>
      <c r="N6" s="506">
        <v>0</v>
      </c>
      <c r="O6" s="506">
        <v>0</v>
      </c>
      <c r="P6" s="506">
        <v>0</v>
      </c>
      <c r="Q6" s="506">
        <v>0</v>
      </c>
      <c r="R6" s="507">
        <v>0</v>
      </c>
      <c r="S6" s="506">
        <v>0</v>
      </c>
      <c r="T6" s="508">
        <v>0</v>
      </c>
      <c r="U6" s="509">
        <v>0</v>
      </c>
      <c r="V6" s="509">
        <v>0</v>
      </c>
      <c r="W6" s="509">
        <v>0</v>
      </c>
      <c r="X6" s="509">
        <v>0</v>
      </c>
      <c r="Y6" s="509">
        <v>0</v>
      </c>
      <c r="Z6" s="510">
        <v>0</v>
      </c>
      <c r="AA6" s="509">
        <v>0</v>
      </c>
      <c r="AB6" s="511">
        <v>0</v>
      </c>
    </row>
    <row r="7" spans="1:28" ht="17.55" customHeight="1">
      <c r="A7"/>
      <c r="D7" s="67" t="s">
        <v>16</v>
      </c>
      <c r="E7" s="731"/>
      <c r="F7" s="731"/>
      <c r="G7" s="731"/>
      <c r="H7" s="731"/>
      <c r="I7" s="731"/>
      <c r="J7" s="732"/>
      <c r="K7" s="731"/>
      <c r="L7" s="733"/>
      <c r="M7" s="506">
        <v>0</v>
      </c>
      <c r="N7" s="506">
        <v>0</v>
      </c>
      <c r="O7" s="506">
        <v>0</v>
      </c>
      <c r="P7" s="506">
        <v>0</v>
      </c>
      <c r="Q7" s="506">
        <v>0</v>
      </c>
      <c r="R7" s="507">
        <v>0</v>
      </c>
      <c r="S7" s="506">
        <v>0</v>
      </c>
      <c r="T7" s="508">
        <v>0</v>
      </c>
      <c r="U7" s="509">
        <v>0</v>
      </c>
      <c r="V7" s="509">
        <v>0</v>
      </c>
      <c r="W7" s="509">
        <v>0</v>
      </c>
      <c r="X7" s="509">
        <v>0</v>
      </c>
      <c r="Y7" s="509">
        <v>0</v>
      </c>
      <c r="Z7" s="510">
        <v>0</v>
      </c>
      <c r="AA7" s="509">
        <v>0</v>
      </c>
      <c r="AB7" s="511">
        <v>0</v>
      </c>
    </row>
    <row r="8" spans="1:28" ht="17.55" customHeight="1">
      <c r="A8"/>
      <c r="D8" s="67" t="s">
        <v>78</v>
      </c>
      <c r="E8" s="741">
        <v>0</v>
      </c>
      <c r="F8" s="741">
        <v>0</v>
      </c>
      <c r="G8" s="741">
        <v>0</v>
      </c>
      <c r="H8" s="741">
        <v>0</v>
      </c>
      <c r="I8" s="741">
        <v>0</v>
      </c>
      <c r="J8" s="741">
        <v>0</v>
      </c>
      <c r="K8" s="741">
        <v>0</v>
      </c>
      <c r="L8" s="737">
        <v>0</v>
      </c>
      <c r="M8" s="506">
        <v>0</v>
      </c>
      <c r="N8" s="506">
        <v>0</v>
      </c>
      <c r="O8" s="506">
        <v>0</v>
      </c>
      <c r="P8" s="506">
        <v>0</v>
      </c>
      <c r="Q8" s="506">
        <v>0</v>
      </c>
      <c r="R8" s="507">
        <v>0</v>
      </c>
      <c r="S8" s="506">
        <v>0</v>
      </c>
      <c r="T8" s="508">
        <v>0</v>
      </c>
      <c r="U8" s="509">
        <v>0</v>
      </c>
      <c r="V8" s="509">
        <v>0</v>
      </c>
      <c r="W8" s="509">
        <v>0</v>
      </c>
      <c r="X8" s="509">
        <v>0</v>
      </c>
      <c r="Y8" s="509">
        <v>0</v>
      </c>
      <c r="Z8" s="510">
        <v>0</v>
      </c>
      <c r="AA8" s="509">
        <v>0</v>
      </c>
      <c r="AB8" s="511">
        <v>0</v>
      </c>
    </row>
    <row r="9" spans="1:28" ht="17.55" customHeight="1">
      <c r="A9"/>
      <c r="D9" s="67" t="s">
        <v>56</v>
      </c>
      <c r="E9" s="741">
        <v>0</v>
      </c>
      <c r="F9" s="741">
        <v>0</v>
      </c>
      <c r="G9" s="741">
        <v>0</v>
      </c>
      <c r="H9" s="741">
        <v>0</v>
      </c>
      <c r="I9" s="741">
        <v>0</v>
      </c>
      <c r="J9" s="741">
        <v>0</v>
      </c>
      <c r="K9" s="741">
        <v>0</v>
      </c>
      <c r="L9" s="737">
        <v>0</v>
      </c>
      <c r="M9" s="506">
        <v>0</v>
      </c>
      <c r="N9" s="506">
        <v>0</v>
      </c>
      <c r="O9" s="506">
        <v>0</v>
      </c>
      <c r="P9" s="506">
        <v>0</v>
      </c>
      <c r="Q9" s="506">
        <v>0</v>
      </c>
      <c r="R9" s="507">
        <v>0</v>
      </c>
      <c r="S9" s="506">
        <v>0</v>
      </c>
      <c r="T9" s="508">
        <v>0</v>
      </c>
      <c r="U9" s="509">
        <v>0</v>
      </c>
      <c r="V9" s="509">
        <v>0</v>
      </c>
      <c r="W9" s="509">
        <v>0</v>
      </c>
      <c r="X9" s="509">
        <v>0</v>
      </c>
      <c r="Y9" s="509">
        <v>0</v>
      </c>
      <c r="Z9" s="510">
        <v>0</v>
      </c>
      <c r="AA9" s="509">
        <v>0</v>
      </c>
      <c r="AB9" s="511">
        <v>0</v>
      </c>
    </row>
    <row r="10" spans="1:28" ht="17.55" customHeight="1">
      <c r="A10"/>
      <c r="D10" s="67" t="s">
        <v>105</v>
      </c>
      <c r="E10" s="741">
        <v>0</v>
      </c>
      <c r="F10" s="741">
        <v>0</v>
      </c>
      <c r="G10" s="741">
        <v>0</v>
      </c>
      <c r="H10" s="741">
        <v>0</v>
      </c>
      <c r="I10" s="741">
        <v>0</v>
      </c>
      <c r="J10" s="741">
        <v>0</v>
      </c>
      <c r="K10" s="741">
        <v>0</v>
      </c>
      <c r="L10" s="737">
        <v>0</v>
      </c>
      <c r="M10" s="506">
        <v>0</v>
      </c>
      <c r="N10" s="506">
        <v>0</v>
      </c>
      <c r="O10" s="506">
        <v>0</v>
      </c>
      <c r="P10" s="506">
        <v>0</v>
      </c>
      <c r="Q10" s="506">
        <v>0</v>
      </c>
      <c r="R10" s="507">
        <v>0</v>
      </c>
      <c r="S10" s="506">
        <v>0</v>
      </c>
      <c r="T10" s="508">
        <v>0</v>
      </c>
      <c r="U10" s="509">
        <v>0</v>
      </c>
      <c r="V10" s="509">
        <v>0</v>
      </c>
      <c r="W10" s="509">
        <v>0</v>
      </c>
      <c r="X10" s="509">
        <v>0</v>
      </c>
      <c r="Y10" s="509">
        <v>0</v>
      </c>
      <c r="Z10" s="510">
        <v>0</v>
      </c>
      <c r="AA10" s="509">
        <v>0</v>
      </c>
      <c r="AB10" s="511">
        <v>0</v>
      </c>
    </row>
    <row r="11" spans="1:28" ht="17.55" customHeight="1">
      <c r="A11"/>
      <c r="D11" s="67" t="s">
        <v>53</v>
      </c>
      <c r="E11" s="741">
        <v>0</v>
      </c>
      <c r="F11" s="741">
        <v>0</v>
      </c>
      <c r="G11" s="741">
        <v>0</v>
      </c>
      <c r="H11" s="741">
        <v>0</v>
      </c>
      <c r="I11" s="741">
        <v>0</v>
      </c>
      <c r="J11" s="741">
        <v>0</v>
      </c>
      <c r="K11" s="741">
        <v>0</v>
      </c>
      <c r="L11" s="737">
        <v>0</v>
      </c>
      <c r="M11" s="506">
        <v>0</v>
      </c>
      <c r="N11" s="506">
        <v>0</v>
      </c>
      <c r="O11" s="506">
        <v>0</v>
      </c>
      <c r="P11" s="506">
        <v>0</v>
      </c>
      <c r="Q11" s="506">
        <v>0</v>
      </c>
      <c r="R11" s="507">
        <v>0</v>
      </c>
      <c r="S11" s="506">
        <v>0</v>
      </c>
      <c r="T11" s="508">
        <v>0</v>
      </c>
      <c r="U11" s="509">
        <v>0</v>
      </c>
      <c r="V11" s="509">
        <v>0</v>
      </c>
      <c r="W11" s="509">
        <v>0</v>
      </c>
      <c r="X11" s="509">
        <v>0</v>
      </c>
      <c r="Y11" s="509">
        <v>0</v>
      </c>
      <c r="Z11" s="510">
        <v>0</v>
      </c>
      <c r="AA11" s="509">
        <v>0</v>
      </c>
      <c r="AB11" s="511">
        <v>0</v>
      </c>
    </row>
    <row r="12" spans="1:28" ht="17.55" customHeight="1">
      <c r="A12"/>
      <c r="D12" s="67" t="s">
        <v>112</v>
      </c>
      <c r="E12" s="741">
        <v>0</v>
      </c>
      <c r="F12" s="741">
        <v>0</v>
      </c>
      <c r="G12" s="741">
        <v>0</v>
      </c>
      <c r="H12" s="741">
        <v>0</v>
      </c>
      <c r="I12" s="741">
        <v>0</v>
      </c>
      <c r="J12" s="741">
        <v>0</v>
      </c>
      <c r="K12" s="741">
        <v>0</v>
      </c>
      <c r="L12" s="737">
        <v>0</v>
      </c>
      <c r="M12" s="506">
        <v>0</v>
      </c>
      <c r="N12" s="506">
        <v>0</v>
      </c>
      <c r="O12" s="506">
        <v>0</v>
      </c>
      <c r="P12" s="506">
        <v>0</v>
      </c>
      <c r="Q12" s="506">
        <v>0</v>
      </c>
      <c r="R12" s="507">
        <v>0</v>
      </c>
      <c r="S12" s="506">
        <v>0</v>
      </c>
      <c r="T12" s="508">
        <v>0</v>
      </c>
      <c r="U12" s="509">
        <v>0</v>
      </c>
      <c r="V12" s="509">
        <v>0</v>
      </c>
      <c r="W12" s="509">
        <v>0</v>
      </c>
      <c r="X12" s="509">
        <v>0</v>
      </c>
      <c r="Y12" s="509">
        <v>0</v>
      </c>
      <c r="Z12" s="510">
        <v>0</v>
      </c>
      <c r="AA12" s="509">
        <v>0</v>
      </c>
      <c r="AB12" s="511">
        <v>0</v>
      </c>
    </row>
    <row r="13" spans="1:28" ht="17.55" customHeight="1">
      <c r="A13"/>
      <c r="D13" s="67" t="s">
        <v>101</v>
      </c>
      <c r="E13" s="731">
        <v>0</v>
      </c>
      <c r="F13" s="731">
        <v>0</v>
      </c>
      <c r="G13" s="731">
        <v>13.875</v>
      </c>
      <c r="H13" s="731">
        <v>39.642857142857146</v>
      </c>
      <c r="I13" s="731">
        <v>80</v>
      </c>
      <c r="J13" s="732">
        <v>90</v>
      </c>
      <c r="K13" s="731">
        <v>80</v>
      </c>
      <c r="L13" s="733">
        <v>60</v>
      </c>
      <c r="M13" s="506">
        <v>0</v>
      </c>
      <c r="N13" s="506">
        <v>0</v>
      </c>
      <c r="O13" s="506">
        <v>2.3742035054467476</v>
      </c>
      <c r="P13" s="506">
        <v>6.8761833840341575</v>
      </c>
      <c r="Q13" s="506">
        <v>13.608253585535374</v>
      </c>
      <c r="R13" s="507">
        <v>15.014351341321875</v>
      </c>
      <c r="S13" s="506">
        <v>13.08963231028376</v>
      </c>
      <c r="T13" s="508">
        <v>9.6290584943900903</v>
      </c>
      <c r="U13" s="509">
        <v>0</v>
      </c>
      <c r="V13" s="509">
        <v>0</v>
      </c>
      <c r="W13" s="509">
        <v>87.4840137725446</v>
      </c>
      <c r="X13" s="509">
        <v>249.95432506441315</v>
      </c>
      <c r="Y13" s="509">
        <v>504.41233166151841</v>
      </c>
      <c r="Z13" s="510">
        <v>567.46387311920819</v>
      </c>
      <c r="AA13" s="509">
        <v>504.41233166151841</v>
      </c>
      <c r="AB13" s="511">
        <v>378.30924874613879</v>
      </c>
    </row>
    <row r="14" spans="1:28" ht="17.55" customHeight="1">
      <c r="A14"/>
      <c r="D14" s="67" t="s">
        <v>98</v>
      </c>
      <c r="E14" s="741">
        <v>0</v>
      </c>
      <c r="F14" s="741">
        <v>0</v>
      </c>
      <c r="G14" s="741">
        <v>0</v>
      </c>
      <c r="H14" s="741">
        <v>0</v>
      </c>
      <c r="I14" s="741">
        <v>0</v>
      </c>
      <c r="J14" s="741">
        <v>0</v>
      </c>
      <c r="K14" s="741">
        <v>0</v>
      </c>
      <c r="L14" s="737">
        <v>0</v>
      </c>
      <c r="M14" s="506">
        <v>0</v>
      </c>
      <c r="N14" s="506">
        <v>0</v>
      </c>
      <c r="O14" s="506">
        <v>0</v>
      </c>
      <c r="P14" s="506">
        <v>0</v>
      </c>
      <c r="Q14" s="506">
        <v>0</v>
      </c>
      <c r="R14" s="507">
        <v>0</v>
      </c>
      <c r="S14" s="506">
        <v>0</v>
      </c>
      <c r="T14" s="508">
        <v>0</v>
      </c>
      <c r="U14" s="509">
        <v>0</v>
      </c>
      <c r="V14" s="509">
        <v>0</v>
      </c>
      <c r="W14" s="509">
        <v>0</v>
      </c>
      <c r="X14" s="509">
        <v>0</v>
      </c>
      <c r="Y14" s="509">
        <v>0</v>
      </c>
      <c r="Z14" s="510">
        <v>0</v>
      </c>
      <c r="AA14" s="509">
        <v>0</v>
      </c>
      <c r="AB14" s="511">
        <v>0</v>
      </c>
    </row>
    <row r="15" spans="1:28" ht="17.55" customHeight="1">
      <c r="A15"/>
      <c r="D15" s="67" t="s">
        <v>75</v>
      </c>
      <c r="E15" s="741">
        <v>0</v>
      </c>
      <c r="F15" s="741">
        <v>0</v>
      </c>
      <c r="G15" s="741">
        <v>0</v>
      </c>
      <c r="H15" s="741">
        <v>0</v>
      </c>
      <c r="I15" s="741">
        <v>0</v>
      </c>
      <c r="J15" s="741">
        <v>0</v>
      </c>
      <c r="K15" s="741">
        <v>0</v>
      </c>
      <c r="L15" s="737">
        <v>0</v>
      </c>
      <c r="M15" s="506">
        <v>0</v>
      </c>
      <c r="N15" s="506">
        <v>0</v>
      </c>
      <c r="O15" s="506">
        <v>0</v>
      </c>
      <c r="P15" s="506">
        <v>0</v>
      </c>
      <c r="Q15" s="506">
        <v>0</v>
      </c>
      <c r="R15" s="507">
        <v>0</v>
      </c>
      <c r="S15" s="506">
        <v>0</v>
      </c>
      <c r="T15" s="508">
        <v>0</v>
      </c>
      <c r="U15" s="509">
        <v>0</v>
      </c>
      <c r="V15" s="509">
        <v>0</v>
      </c>
      <c r="W15" s="509">
        <v>0</v>
      </c>
      <c r="X15" s="509">
        <v>0</v>
      </c>
      <c r="Y15" s="509">
        <v>0</v>
      </c>
      <c r="Z15" s="510">
        <v>0</v>
      </c>
      <c r="AA15" s="509">
        <v>0</v>
      </c>
      <c r="AB15" s="511">
        <v>0</v>
      </c>
    </row>
    <row r="16" spans="1:28" ht="17.55" customHeight="1">
      <c r="A16"/>
      <c r="D16" s="67" t="s">
        <v>102</v>
      </c>
      <c r="E16" s="741">
        <v>0</v>
      </c>
      <c r="F16" s="741">
        <v>0</v>
      </c>
      <c r="G16" s="741">
        <v>0</v>
      </c>
      <c r="H16" s="741">
        <v>0</v>
      </c>
      <c r="I16" s="741">
        <v>0</v>
      </c>
      <c r="J16" s="741">
        <v>0</v>
      </c>
      <c r="K16" s="741">
        <v>0</v>
      </c>
      <c r="L16" s="737">
        <v>0</v>
      </c>
      <c r="M16" s="506">
        <v>0</v>
      </c>
      <c r="N16" s="506">
        <v>0</v>
      </c>
      <c r="O16" s="506">
        <v>0</v>
      </c>
      <c r="P16" s="506">
        <v>0</v>
      </c>
      <c r="Q16" s="506">
        <v>0</v>
      </c>
      <c r="R16" s="507">
        <v>0</v>
      </c>
      <c r="S16" s="506">
        <v>0</v>
      </c>
      <c r="T16" s="508">
        <v>0</v>
      </c>
      <c r="U16" s="509">
        <v>0</v>
      </c>
      <c r="V16" s="509">
        <v>0</v>
      </c>
      <c r="W16" s="509">
        <v>0</v>
      </c>
      <c r="X16" s="509">
        <v>0</v>
      </c>
      <c r="Y16" s="509">
        <v>0</v>
      </c>
      <c r="Z16" s="510">
        <v>0</v>
      </c>
      <c r="AA16" s="509">
        <v>0</v>
      </c>
      <c r="AB16" s="511">
        <v>0</v>
      </c>
    </row>
    <row r="17" spans="1:28" ht="17.55" customHeight="1">
      <c r="A17"/>
      <c r="D17" s="67" t="s">
        <v>38</v>
      </c>
      <c r="E17" s="741">
        <v>0</v>
      </c>
      <c r="F17" s="741">
        <v>0</v>
      </c>
      <c r="G17" s="741">
        <v>0</v>
      </c>
      <c r="H17" s="741">
        <v>0</v>
      </c>
      <c r="I17" s="741">
        <v>0</v>
      </c>
      <c r="J17" s="741">
        <v>0</v>
      </c>
      <c r="K17" s="741">
        <v>0</v>
      </c>
      <c r="L17" s="737">
        <v>0</v>
      </c>
      <c r="M17" s="506">
        <v>0</v>
      </c>
      <c r="N17" s="506">
        <v>0</v>
      </c>
      <c r="O17" s="506">
        <v>0</v>
      </c>
      <c r="P17" s="506">
        <v>0</v>
      </c>
      <c r="Q17" s="506">
        <v>0</v>
      </c>
      <c r="R17" s="507">
        <v>0</v>
      </c>
      <c r="S17" s="506">
        <v>0</v>
      </c>
      <c r="T17" s="508">
        <v>0</v>
      </c>
      <c r="U17" s="509">
        <v>0</v>
      </c>
      <c r="V17" s="509">
        <v>0</v>
      </c>
      <c r="W17" s="509">
        <v>0</v>
      </c>
      <c r="X17" s="509">
        <v>0</v>
      </c>
      <c r="Y17" s="509">
        <v>0</v>
      </c>
      <c r="Z17" s="510">
        <v>0</v>
      </c>
      <c r="AA17" s="509">
        <v>0</v>
      </c>
      <c r="AB17" s="511">
        <v>0</v>
      </c>
    </row>
    <row r="18" spans="1:28" ht="17.55" customHeight="1">
      <c r="A18"/>
      <c r="D18" s="67" t="s">
        <v>39</v>
      </c>
      <c r="E18" s="741">
        <v>0</v>
      </c>
      <c r="F18" s="741">
        <v>0</v>
      </c>
      <c r="G18" s="741">
        <v>0</v>
      </c>
      <c r="H18" s="741">
        <v>0</v>
      </c>
      <c r="I18" s="741">
        <v>0</v>
      </c>
      <c r="J18" s="741">
        <v>0</v>
      </c>
      <c r="K18" s="741">
        <v>0</v>
      </c>
      <c r="L18" s="737">
        <v>0</v>
      </c>
      <c r="M18" s="506">
        <v>0</v>
      </c>
      <c r="N18" s="506">
        <v>0</v>
      </c>
      <c r="O18" s="506">
        <v>0</v>
      </c>
      <c r="P18" s="506">
        <v>0</v>
      </c>
      <c r="Q18" s="506">
        <v>0</v>
      </c>
      <c r="R18" s="507">
        <v>0</v>
      </c>
      <c r="S18" s="506">
        <v>0</v>
      </c>
      <c r="T18" s="508">
        <v>0</v>
      </c>
      <c r="U18" s="509">
        <v>0</v>
      </c>
      <c r="V18" s="509">
        <v>0</v>
      </c>
      <c r="W18" s="509">
        <v>0</v>
      </c>
      <c r="X18" s="509">
        <v>0</v>
      </c>
      <c r="Y18" s="509">
        <v>0</v>
      </c>
      <c r="Z18" s="510">
        <v>0</v>
      </c>
      <c r="AA18" s="509">
        <v>0</v>
      </c>
      <c r="AB18" s="511">
        <v>0</v>
      </c>
    </row>
    <row r="19" spans="1:28" ht="17.55" customHeight="1">
      <c r="A19"/>
      <c r="D19" s="67" t="s">
        <v>82</v>
      </c>
      <c r="E19" s="741">
        <v>0</v>
      </c>
      <c r="F19" s="741">
        <v>0</v>
      </c>
      <c r="G19" s="741">
        <v>0</v>
      </c>
      <c r="H19" s="741">
        <v>0</v>
      </c>
      <c r="I19" s="741">
        <v>0</v>
      </c>
      <c r="J19" s="741">
        <v>0</v>
      </c>
      <c r="K19" s="741">
        <v>0</v>
      </c>
      <c r="L19" s="737">
        <v>0</v>
      </c>
      <c r="M19" s="506">
        <v>0</v>
      </c>
      <c r="N19" s="506">
        <v>0</v>
      </c>
      <c r="O19" s="506">
        <v>0</v>
      </c>
      <c r="P19" s="506">
        <v>0</v>
      </c>
      <c r="Q19" s="506">
        <v>0</v>
      </c>
      <c r="R19" s="507">
        <v>0</v>
      </c>
      <c r="S19" s="506">
        <v>0</v>
      </c>
      <c r="T19" s="508">
        <v>0</v>
      </c>
      <c r="U19" s="509">
        <v>0</v>
      </c>
      <c r="V19" s="509">
        <v>0</v>
      </c>
      <c r="W19" s="509">
        <v>0</v>
      </c>
      <c r="X19" s="509">
        <v>0</v>
      </c>
      <c r="Y19" s="509">
        <v>0</v>
      </c>
      <c r="Z19" s="510">
        <v>0</v>
      </c>
      <c r="AA19" s="509">
        <v>0</v>
      </c>
      <c r="AB19" s="511">
        <v>0</v>
      </c>
    </row>
    <row r="20" spans="1:28" ht="17.55" customHeight="1">
      <c r="A20"/>
      <c r="D20" s="67">
        <v>0</v>
      </c>
      <c r="E20" s="741">
        <v>0</v>
      </c>
      <c r="F20" s="741">
        <v>0</v>
      </c>
      <c r="G20" s="741">
        <v>0</v>
      </c>
      <c r="H20" s="741">
        <v>0</v>
      </c>
      <c r="I20" s="741">
        <v>0</v>
      </c>
      <c r="J20" s="741">
        <v>0</v>
      </c>
      <c r="K20" s="741">
        <v>0</v>
      </c>
      <c r="L20" s="737">
        <v>0</v>
      </c>
      <c r="M20" s="506">
        <v>0</v>
      </c>
      <c r="N20" s="506">
        <v>0</v>
      </c>
      <c r="O20" s="506">
        <v>0</v>
      </c>
      <c r="P20" s="506">
        <v>0</v>
      </c>
      <c r="Q20" s="506">
        <v>0</v>
      </c>
      <c r="R20" s="507">
        <v>0</v>
      </c>
      <c r="S20" s="506">
        <v>0</v>
      </c>
      <c r="T20" s="508">
        <v>0</v>
      </c>
      <c r="U20" s="509">
        <v>0</v>
      </c>
      <c r="V20" s="509">
        <v>0</v>
      </c>
      <c r="W20" s="509">
        <v>0</v>
      </c>
      <c r="X20" s="509">
        <v>0</v>
      </c>
      <c r="Y20" s="509">
        <v>0</v>
      </c>
      <c r="Z20" s="510">
        <v>0</v>
      </c>
      <c r="AA20" s="509">
        <v>0</v>
      </c>
      <c r="AB20" s="511">
        <v>0</v>
      </c>
    </row>
    <row r="21" spans="1:28" ht="17.55" customHeight="1">
      <c r="A21"/>
      <c r="D21" s="67">
        <v>0</v>
      </c>
      <c r="E21" s="741">
        <v>0</v>
      </c>
      <c r="F21" s="741">
        <v>0</v>
      </c>
      <c r="G21" s="741">
        <v>0</v>
      </c>
      <c r="H21" s="741">
        <v>0</v>
      </c>
      <c r="I21" s="741">
        <v>0</v>
      </c>
      <c r="J21" s="741">
        <v>0</v>
      </c>
      <c r="K21" s="741">
        <v>0</v>
      </c>
      <c r="L21" s="737">
        <v>0</v>
      </c>
      <c r="M21" s="506">
        <v>0</v>
      </c>
      <c r="N21" s="506">
        <v>0</v>
      </c>
      <c r="O21" s="506">
        <v>0</v>
      </c>
      <c r="P21" s="506">
        <v>0</v>
      </c>
      <c r="Q21" s="506">
        <v>0</v>
      </c>
      <c r="R21" s="507">
        <v>0</v>
      </c>
      <c r="S21" s="506">
        <v>0</v>
      </c>
      <c r="T21" s="508">
        <v>0</v>
      </c>
      <c r="U21" s="509">
        <v>0</v>
      </c>
      <c r="V21" s="509">
        <v>0</v>
      </c>
      <c r="W21" s="509">
        <v>0</v>
      </c>
      <c r="X21" s="509">
        <v>0</v>
      </c>
      <c r="Y21" s="509">
        <v>0</v>
      </c>
      <c r="Z21" s="510">
        <v>0</v>
      </c>
      <c r="AA21" s="509">
        <v>0</v>
      </c>
      <c r="AB21" s="511">
        <v>0</v>
      </c>
    </row>
    <row r="22" spans="1:28" ht="17.55" customHeight="1">
      <c r="D22" s="67">
        <v>0</v>
      </c>
      <c r="E22" s="741">
        <v>0</v>
      </c>
      <c r="F22" s="741">
        <v>0</v>
      </c>
      <c r="G22" s="741">
        <v>0</v>
      </c>
      <c r="H22" s="741">
        <v>0</v>
      </c>
      <c r="I22" s="741">
        <v>0</v>
      </c>
      <c r="J22" s="741">
        <v>0</v>
      </c>
      <c r="K22" s="741">
        <v>0</v>
      </c>
      <c r="L22" s="737">
        <v>0</v>
      </c>
      <c r="M22" s="506">
        <v>0</v>
      </c>
      <c r="N22" s="506">
        <v>0</v>
      </c>
      <c r="O22" s="506">
        <v>0</v>
      </c>
      <c r="P22" s="506">
        <v>0</v>
      </c>
      <c r="Q22" s="506">
        <v>0</v>
      </c>
      <c r="R22" s="507">
        <v>0</v>
      </c>
      <c r="S22" s="506">
        <v>0</v>
      </c>
      <c r="T22" s="508">
        <v>0</v>
      </c>
      <c r="U22" s="509">
        <v>0</v>
      </c>
      <c r="V22" s="509">
        <v>0</v>
      </c>
      <c r="W22" s="509">
        <v>0</v>
      </c>
      <c r="X22" s="509">
        <v>0</v>
      </c>
      <c r="Y22" s="509">
        <v>0</v>
      </c>
      <c r="Z22" s="510">
        <v>0</v>
      </c>
      <c r="AA22" s="509">
        <v>0</v>
      </c>
      <c r="AB22" s="511">
        <v>0</v>
      </c>
    </row>
    <row r="23" spans="1:28" ht="17.55" customHeight="1">
      <c r="D23" s="67">
        <v>0</v>
      </c>
      <c r="E23" s="741">
        <v>0</v>
      </c>
      <c r="F23" s="741">
        <v>0</v>
      </c>
      <c r="G23" s="741">
        <v>0</v>
      </c>
      <c r="H23" s="741">
        <v>0</v>
      </c>
      <c r="I23" s="741">
        <v>0</v>
      </c>
      <c r="J23" s="741">
        <v>0</v>
      </c>
      <c r="K23" s="741">
        <v>0</v>
      </c>
      <c r="L23" s="737">
        <v>0</v>
      </c>
      <c r="M23" s="506">
        <v>0</v>
      </c>
      <c r="N23" s="506">
        <v>0</v>
      </c>
      <c r="O23" s="506">
        <v>0</v>
      </c>
      <c r="P23" s="506">
        <v>0</v>
      </c>
      <c r="Q23" s="506">
        <v>0</v>
      </c>
      <c r="R23" s="507">
        <v>0</v>
      </c>
      <c r="S23" s="506">
        <v>0</v>
      </c>
      <c r="T23" s="508">
        <v>0</v>
      </c>
      <c r="U23" s="509">
        <v>0</v>
      </c>
      <c r="V23" s="509">
        <v>0</v>
      </c>
      <c r="W23" s="509">
        <v>0</v>
      </c>
      <c r="X23" s="509">
        <v>0</v>
      </c>
      <c r="Y23" s="509">
        <v>0</v>
      </c>
      <c r="Z23" s="510">
        <v>0</v>
      </c>
      <c r="AA23" s="509">
        <v>0</v>
      </c>
      <c r="AB23" s="511">
        <v>0</v>
      </c>
    </row>
    <row r="24" spans="1:28" ht="17.55" customHeight="1">
      <c r="D24" s="67">
        <v>0</v>
      </c>
      <c r="E24" s="741">
        <v>0</v>
      </c>
      <c r="F24" s="741">
        <v>0</v>
      </c>
      <c r="G24" s="741">
        <v>0</v>
      </c>
      <c r="H24" s="741">
        <v>0</v>
      </c>
      <c r="I24" s="741">
        <v>0</v>
      </c>
      <c r="J24" s="741">
        <v>0</v>
      </c>
      <c r="K24" s="741">
        <v>0</v>
      </c>
      <c r="L24" s="737">
        <v>0</v>
      </c>
      <c r="M24" s="506">
        <v>0</v>
      </c>
      <c r="N24" s="506">
        <v>0</v>
      </c>
      <c r="O24" s="506">
        <v>0</v>
      </c>
      <c r="P24" s="506">
        <v>0</v>
      </c>
      <c r="Q24" s="506">
        <v>0</v>
      </c>
      <c r="R24" s="507">
        <v>0</v>
      </c>
      <c r="S24" s="506">
        <v>0</v>
      </c>
      <c r="T24" s="508">
        <v>0</v>
      </c>
      <c r="U24" s="509">
        <v>0</v>
      </c>
      <c r="V24" s="509">
        <v>0</v>
      </c>
      <c r="W24" s="509">
        <v>0</v>
      </c>
      <c r="X24" s="509">
        <v>0</v>
      </c>
      <c r="Y24" s="509">
        <v>0</v>
      </c>
      <c r="Z24" s="510">
        <v>0</v>
      </c>
      <c r="AA24" s="509">
        <v>0</v>
      </c>
      <c r="AB24" s="511">
        <v>0</v>
      </c>
    </row>
    <row r="25" spans="1:28" ht="17.55" customHeight="1" thickBot="1">
      <c r="D25" s="67">
        <v>0</v>
      </c>
      <c r="E25" s="741">
        <v>0</v>
      </c>
      <c r="F25" s="741">
        <v>0</v>
      </c>
      <c r="G25" s="741">
        <v>0</v>
      </c>
      <c r="H25" s="741">
        <v>0</v>
      </c>
      <c r="I25" s="741">
        <v>0</v>
      </c>
      <c r="J25" s="741">
        <v>0</v>
      </c>
      <c r="K25" s="741">
        <v>0</v>
      </c>
      <c r="L25" s="737">
        <v>0</v>
      </c>
      <c r="M25" s="506">
        <v>0</v>
      </c>
      <c r="N25" s="506">
        <v>0</v>
      </c>
      <c r="O25" s="506">
        <v>0</v>
      </c>
      <c r="P25" s="506">
        <v>0</v>
      </c>
      <c r="Q25" s="506">
        <v>0</v>
      </c>
      <c r="R25" s="507">
        <v>0</v>
      </c>
      <c r="S25" s="506">
        <v>0</v>
      </c>
      <c r="T25" s="508">
        <v>0</v>
      </c>
      <c r="U25" s="509">
        <v>0</v>
      </c>
      <c r="V25" s="509">
        <v>0</v>
      </c>
      <c r="W25" s="509">
        <v>0</v>
      </c>
      <c r="X25" s="509">
        <v>0</v>
      </c>
      <c r="Y25" s="509">
        <v>0</v>
      </c>
      <c r="Z25" s="510">
        <v>0</v>
      </c>
      <c r="AA25" s="509">
        <v>0</v>
      </c>
      <c r="AB25" s="511">
        <v>0</v>
      </c>
    </row>
    <row r="26" spans="1:28" ht="17.55" customHeight="1" thickBot="1">
      <c r="D26" s="512" t="s">
        <v>132</v>
      </c>
      <c r="E26" s="734">
        <v>0</v>
      </c>
      <c r="F26" s="734">
        <v>0</v>
      </c>
      <c r="G26" s="734">
        <v>13.875</v>
      </c>
      <c r="H26" s="734">
        <v>39.642857142857146</v>
      </c>
      <c r="I26" s="734">
        <v>80</v>
      </c>
      <c r="J26" s="735">
        <v>90</v>
      </c>
      <c r="K26" s="734">
        <v>80</v>
      </c>
      <c r="L26" s="736">
        <v>60</v>
      </c>
      <c r="M26" s="829">
        <v>0</v>
      </c>
      <c r="N26" s="829">
        <v>0</v>
      </c>
      <c r="O26" s="829">
        <v>2.3742035054467476</v>
      </c>
      <c r="P26" s="829">
        <v>6.8761833840341575</v>
      </c>
      <c r="Q26" s="829">
        <v>13.608253585535374</v>
      </c>
      <c r="R26" s="830">
        <v>15.014351341321875</v>
      </c>
      <c r="S26" s="829">
        <v>13.08963231028376</v>
      </c>
      <c r="T26" s="831">
        <v>9.6290584943900903</v>
      </c>
      <c r="U26" s="832">
        <v>0</v>
      </c>
      <c r="V26" s="832">
        <v>0</v>
      </c>
      <c r="W26" s="832">
        <v>87.4840137725446</v>
      </c>
      <c r="X26" s="832">
        <v>249.95432506441315</v>
      </c>
      <c r="Y26" s="832">
        <v>504.41233166151841</v>
      </c>
      <c r="Z26" s="833">
        <v>567.46387311920819</v>
      </c>
      <c r="AA26" s="832">
        <v>504.41233166151841</v>
      </c>
      <c r="AB26" s="834">
        <v>378.30924874613879</v>
      </c>
    </row>
    <row r="27" spans="1:28" ht="17.55" customHeight="1" thickBot="1">
      <c r="M27" s="662">
        <v>183.09264417027526</v>
      </c>
      <c r="N27" s="513">
        <v>183.75071897454634</v>
      </c>
      <c r="O27" s="513">
        <v>171.11376615832418</v>
      </c>
      <c r="P27" s="513">
        <v>173.45327455221297</v>
      </c>
      <c r="Q27" s="513">
        <v>170.10316981919217</v>
      </c>
      <c r="R27" s="514">
        <v>166.8261260146875</v>
      </c>
      <c r="S27" s="513">
        <v>163.62040387854699</v>
      </c>
      <c r="T27" s="515">
        <v>160.48430823983483</v>
      </c>
      <c r="U27" s="840">
        <v>6.0666417600087765</v>
      </c>
      <c r="V27" s="840">
        <v>6.3877422880614709</v>
      </c>
      <c r="W27" s="840">
        <v>6.3051541457689799</v>
      </c>
      <c r="X27" s="840">
        <v>6.3051541457689799</v>
      </c>
      <c r="Y27" s="840">
        <v>6.3051541457689799</v>
      </c>
      <c r="Z27" s="841">
        <v>6.3051541457689799</v>
      </c>
      <c r="AA27" s="840">
        <v>6.3051541457689799</v>
      </c>
      <c r="AB27" s="842">
        <v>6.3051541457689799</v>
      </c>
    </row>
    <row r="28" spans="1:28" customFormat="1" ht="17.55" customHeight="1">
      <c r="M28" s="519"/>
      <c r="N28" s="519"/>
      <c r="O28" s="519"/>
      <c r="P28" s="519"/>
      <c r="Q28" s="519"/>
      <c r="R28" s="519"/>
      <c r="S28" s="519"/>
      <c r="T28" s="519"/>
    </row>
    <row r="29" spans="1:28" customFormat="1" ht="17.55" customHeight="1">
      <c r="N29" s="519"/>
      <c r="O29" s="519"/>
      <c r="P29" s="519"/>
      <c r="Q29" s="519"/>
      <c r="R29" s="519"/>
      <c r="S29" s="519"/>
      <c r="T29" s="519"/>
    </row>
    <row r="30" spans="1:28" ht="17.55" customHeight="1" thickBot="1">
      <c r="D30" s="520" t="s">
        <v>155</v>
      </c>
      <c r="M30" s="505" t="s">
        <v>419</v>
      </c>
      <c r="T30" s="80"/>
      <c r="U30" s="505" t="s">
        <v>420</v>
      </c>
      <c r="V30" s="521"/>
      <c r="W30" s="521"/>
      <c r="X30" s="521"/>
      <c r="Y30" s="521"/>
      <c r="Z30" s="521"/>
      <c r="AB30" s="57"/>
    </row>
    <row r="31" spans="1:28" ht="17.55" customHeight="1" thickBot="1">
      <c r="D31" s="522" t="s">
        <v>140</v>
      </c>
      <c r="E31" s="65" t="s">
        <v>110</v>
      </c>
      <c r="F31" s="65" t="s">
        <v>107</v>
      </c>
      <c r="G31" s="65" t="s">
        <v>284</v>
      </c>
      <c r="H31" s="65" t="s">
        <v>285</v>
      </c>
      <c r="I31" s="65" t="s">
        <v>286</v>
      </c>
      <c r="J31" s="65" t="s">
        <v>287</v>
      </c>
      <c r="K31" s="65" t="s">
        <v>288</v>
      </c>
      <c r="L31" s="64" t="s">
        <v>289</v>
      </c>
      <c r="M31" s="86" t="s">
        <v>110</v>
      </c>
      <c r="N31" s="86" t="s">
        <v>107</v>
      </c>
      <c r="O31" s="86" t="s">
        <v>284</v>
      </c>
      <c r="P31" s="86" t="s">
        <v>285</v>
      </c>
      <c r="Q31" s="86" t="s">
        <v>286</v>
      </c>
      <c r="R31" s="86" t="s">
        <v>287</v>
      </c>
      <c r="S31" s="86" t="s">
        <v>288</v>
      </c>
      <c r="T31" s="64" t="s">
        <v>289</v>
      </c>
      <c r="U31" s="86" t="s">
        <v>110</v>
      </c>
      <c r="V31" s="86" t="s">
        <v>107</v>
      </c>
      <c r="W31" s="86" t="s">
        <v>284</v>
      </c>
      <c r="X31" s="86" t="s">
        <v>285</v>
      </c>
      <c r="Y31" s="86" t="s">
        <v>286</v>
      </c>
      <c r="Z31" s="86" t="s">
        <v>287</v>
      </c>
      <c r="AA31" s="86" t="s">
        <v>288</v>
      </c>
      <c r="AB31" s="64" t="s">
        <v>289</v>
      </c>
    </row>
    <row r="32" spans="1:28" ht="17.55" customHeight="1">
      <c r="D32" s="523" t="s">
        <v>134</v>
      </c>
      <c r="E32" s="540"/>
      <c r="F32" s="540"/>
      <c r="G32" s="540"/>
      <c r="H32" s="540"/>
      <c r="I32" s="540"/>
      <c r="J32" s="540"/>
      <c r="K32" s="540"/>
      <c r="L32" s="528"/>
      <c r="M32" s="525">
        <v>0</v>
      </c>
      <c r="N32" s="525">
        <v>0</v>
      </c>
      <c r="O32" s="525">
        <v>0</v>
      </c>
      <c r="P32" s="525">
        <v>0</v>
      </c>
      <c r="Q32" s="525">
        <v>0</v>
      </c>
      <c r="R32" s="525">
        <v>0</v>
      </c>
      <c r="S32" s="525">
        <v>0</v>
      </c>
      <c r="T32" s="526">
        <v>0</v>
      </c>
      <c r="U32" s="527">
        <v>0</v>
      </c>
      <c r="V32" s="527">
        <v>0</v>
      </c>
      <c r="W32" s="527">
        <v>0</v>
      </c>
      <c r="X32" s="527">
        <v>0</v>
      </c>
      <c r="Y32" s="527">
        <v>0</v>
      </c>
      <c r="Z32" s="527">
        <v>0</v>
      </c>
      <c r="AA32" s="527">
        <v>0</v>
      </c>
      <c r="AB32" s="528">
        <v>0</v>
      </c>
    </row>
    <row r="33" spans="4:28" ht="17.55" customHeight="1">
      <c r="D33" s="524" t="s">
        <v>139</v>
      </c>
      <c r="E33" s="540"/>
      <c r="F33" s="540"/>
      <c r="G33" s="540"/>
      <c r="H33" s="540"/>
      <c r="I33" s="540"/>
      <c r="J33" s="540"/>
      <c r="K33" s="540"/>
      <c r="L33" s="528"/>
      <c r="M33" s="525">
        <v>0</v>
      </c>
      <c r="N33" s="525">
        <v>0</v>
      </c>
      <c r="O33" s="525">
        <v>0</v>
      </c>
      <c r="P33" s="525">
        <v>0</v>
      </c>
      <c r="Q33" s="525">
        <v>0</v>
      </c>
      <c r="R33" s="525">
        <v>0</v>
      </c>
      <c r="S33" s="525">
        <v>0</v>
      </c>
      <c r="T33" s="526">
        <v>0</v>
      </c>
      <c r="U33" s="527">
        <v>0</v>
      </c>
      <c r="V33" s="527">
        <v>0</v>
      </c>
      <c r="W33" s="527">
        <v>0</v>
      </c>
      <c r="X33" s="527">
        <v>0</v>
      </c>
      <c r="Y33" s="527">
        <v>0</v>
      </c>
      <c r="Z33" s="527">
        <v>0</v>
      </c>
      <c r="AA33" s="527">
        <v>0</v>
      </c>
      <c r="AB33" s="528">
        <v>0</v>
      </c>
    </row>
    <row r="34" spans="4:28" ht="17.55" customHeight="1">
      <c r="D34" s="524" t="s">
        <v>138</v>
      </c>
      <c r="E34" s="540"/>
      <c r="F34" s="540"/>
      <c r="G34" s="540">
        <v>13.875</v>
      </c>
      <c r="H34" s="540">
        <v>39.642857142857146</v>
      </c>
      <c r="I34" s="540">
        <v>80</v>
      </c>
      <c r="J34" s="540">
        <v>90</v>
      </c>
      <c r="K34" s="540">
        <v>80</v>
      </c>
      <c r="L34" s="528">
        <v>60</v>
      </c>
      <c r="M34" s="525">
        <v>0</v>
      </c>
      <c r="N34" s="525">
        <v>0</v>
      </c>
      <c r="O34" s="525">
        <v>2.3742035054467476</v>
      </c>
      <c r="P34" s="525">
        <v>6.8761833840341575</v>
      </c>
      <c r="Q34" s="525">
        <v>13.608253585535374</v>
      </c>
      <c r="R34" s="525">
        <v>15.014351341321875</v>
      </c>
      <c r="S34" s="525">
        <v>13.08963231028376</v>
      </c>
      <c r="T34" s="526">
        <v>9.6290584943900903</v>
      </c>
      <c r="U34" s="527">
        <v>0</v>
      </c>
      <c r="V34" s="527">
        <v>0</v>
      </c>
      <c r="W34" s="527">
        <v>87.4840137725446</v>
      </c>
      <c r="X34" s="527">
        <v>249.95432506441315</v>
      </c>
      <c r="Y34" s="527">
        <v>504.41233166151841</v>
      </c>
      <c r="Z34" s="527">
        <v>567.46387311920819</v>
      </c>
      <c r="AA34" s="527">
        <v>504.41233166151841</v>
      </c>
      <c r="AB34" s="528">
        <v>378.30924874613879</v>
      </c>
    </row>
    <row r="35" spans="4:28" ht="17.55" customHeight="1" thickBot="1">
      <c r="D35" s="524" t="s">
        <v>133</v>
      </c>
      <c r="E35" s="541"/>
      <c r="F35" s="541"/>
      <c r="G35" s="541"/>
      <c r="H35" s="541"/>
      <c r="I35" s="541"/>
      <c r="J35" s="541"/>
      <c r="K35" s="541"/>
      <c r="L35" s="538"/>
      <c r="M35" s="525">
        <v>0</v>
      </c>
      <c r="N35" s="525">
        <v>0</v>
      </c>
      <c r="O35" s="525">
        <v>0</v>
      </c>
      <c r="P35" s="525">
        <v>0</v>
      </c>
      <c r="Q35" s="525">
        <v>0</v>
      </c>
      <c r="R35" s="525">
        <v>0</v>
      </c>
      <c r="S35" s="525">
        <v>0</v>
      </c>
      <c r="T35" s="526">
        <v>0</v>
      </c>
      <c r="U35" s="527">
        <v>0</v>
      </c>
      <c r="V35" s="527">
        <v>0</v>
      </c>
      <c r="W35" s="527">
        <v>0</v>
      </c>
      <c r="X35" s="527">
        <v>0</v>
      </c>
      <c r="Y35" s="527">
        <v>0</v>
      </c>
      <c r="Z35" s="527">
        <v>0</v>
      </c>
      <c r="AA35" s="527">
        <v>0</v>
      </c>
      <c r="AB35" s="528">
        <v>0</v>
      </c>
    </row>
    <row r="36" spans="4:28" ht="17.55" customHeight="1" thickBot="1">
      <c r="D36" s="529" t="s">
        <v>132</v>
      </c>
      <c r="E36" s="530">
        <v>0</v>
      </c>
      <c r="F36" s="530">
        <v>0</v>
      </c>
      <c r="G36" s="530">
        <v>13.875</v>
      </c>
      <c r="H36" s="530">
        <v>39.642857142857146</v>
      </c>
      <c r="I36" s="530">
        <v>80</v>
      </c>
      <c r="J36" s="530">
        <v>90</v>
      </c>
      <c r="K36" s="530">
        <v>80</v>
      </c>
      <c r="L36" s="531">
        <v>60</v>
      </c>
      <c r="M36" s="532">
        <v>0</v>
      </c>
      <c r="N36" s="532">
        <v>0</v>
      </c>
      <c r="O36" s="532">
        <v>2.3742035054467476</v>
      </c>
      <c r="P36" s="532">
        <v>6.8761833840341575</v>
      </c>
      <c r="Q36" s="532">
        <v>13.608253585535374</v>
      </c>
      <c r="R36" s="532">
        <v>15.014351341321875</v>
      </c>
      <c r="S36" s="532">
        <v>13.08963231028376</v>
      </c>
      <c r="T36" s="533">
        <v>9.6290584943900903</v>
      </c>
      <c r="U36" s="534">
        <v>0</v>
      </c>
      <c r="V36" s="534">
        <v>0</v>
      </c>
      <c r="W36" s="534">
        <v>87.4840137725446</v>
      </c>
      <c r="X36" s="534">
        <v>249.95432506441315</v>
      </c>
      <c r="Y36" s="534">
        <v>504.41233166151841</v>
      </c>
      <c r="Z36" s="534">
        <v>567.46387311920819</v>
      </c>
      <c r="AA36" s="534">
        <v>504.41233166151841</v>
      </c>
      <c r="AB36" s="531">
        <v>378.30924874613879</v>
      </c>
    </row>
    <row r="38" spans="4:28" ht="17.55" customHeight="1">
      <c r="E38"/>
      <c r="F38"/>
      <c r="G38"/>
      <c r="H38"/>
      <c r="I38"/>
      <c r="J38"/>
    </row>
    <row r="39" spans="4:28" ht="17.55" customHeight="1" thickBot="1">
      <c r="D39" s="520" t="s">
        <v>154</v>
      </c>
      <c r="M39" s="505" t="s">
        <v>421</v>
      </c>
      <c r="T39" s="80"/>
      <c r="U39" s="505" t="s">
        <v>422</v>
      </c>
      <c r="V39" s="521"/>
      <c r="W39" s="521"/>
      <c r="X39" s="521"/>
      <c r="Y39" s="521"/>
      <c r="Z39" s="521"/>
      <c r="AB39" s="57"/>
    </row>
    <row r="40" spans="4:28" ht="17.55" customHeight="1" thickBot="1">
      <c r="D40" s="522" t="s">
        <v>137</v>
      </c>
      <c r="E40" s="65" t="s">
        <v>110</v>
      </c>
      <c r="F40" s="65" t="s">
        <v>107</v>
      </c>
      <c r="G40" s="65" t="s">
        <v>284</v>
      </c>
      <c r="H40" s="65" t="s">
        <v>285</v>
      </c>
      <c r="I40" s="65" t="s">
        <v>286</v>
      </c>
      <c r="J40" s="65" t="s">
        <v>287</v>
      </c>
      <c r="K40" s="65" t="s">
        <v>288</v>
      </c>
      <c r="L40" s="64" t="s">
        <v>289</v>
      </c>
      <c r="M40" s="86" t="s">
        <v>110</v>
      </c>
      <c r="N40" s="86" t="s">
        <v>107</v>
      </c>
      <c r="O40" s="86" t="s">
        <v>284</v>
      </c>
      <c r="P40" s="86" t="s">
        <v>285</v>
      </c>
      <c r="Q40" s="86" t="s">
        <v>286</v>
      </c>
      <c r="R40" s="86" t="s">
        <v>287</v>
      </c>
      <c r="S40" s="86" t="s">
        <v>288</v>
      </c>
      <c r="T40" s="64" t="s">
        <v>289</v>
      </c>
      <c r="U40" s="86" t="s">
        <v>110</v>
      </c>
      <c r="V40" s="86" t="s">
        <v>107</v>
      </c>
      <c r="W40" s="86" t="s">
        <v>284</v>
      </c>
      <c r="X40" s="86" t="s">
        <v>285</v>
      </c>
      <c r="Y40" s="86" t="s">
        <v>286</v>
      </c>
      <c r="Z40" s="86" t="s">
        <v>287</v>
      </c>
      <c r="AA40" s="86" t="s">
        <v>288</v>
      </c>
      <c r="AB40" s="64" t="s">
        <v>289</v>
      </c>
    </row>
    <row r="41" spans="4:28" ht="17.55" customHeight="1">
      <c r="D41" s="523" t="s">
        <v>153</v>
      </c>
      <c r="E41" s="540"/>
      <c r="F41" s="540"/>
      <c r="G41" s="540">
        <v>13.875</v>
      </c>
      <c r="H41" s="540">
        <v>39.642857142857146</v>
      </c>
      <c r="I41" s="540">
        <v>80</v>
      </c>
      <c r="J41" s="540">
        <v>90</v>
      </c>
      <c r="K41" s="540">
        <v>80</v>
      </c>
      <c r="L41" s="528">
        <v>60</v>
      </c>
      <c r="M41" s="525">
        <v>0</v>
      </c>
      <c r="N41" s="525">
        <v>0</v>
      </c>
      <c r="O41" s="525">
        <v>2.3742035054467476</v>
      </c>
      <c r="P41" s="525">
        <v>6.8761833840341575</v>
      </c>
      <c r="Q41" s="525">
        <v>13.608253585535374</v>
      </c>
      <c r="R41" s="525">
        <v>15.014351341321875</v>
      </c>
      <c r="S41" s="525">
        <v>13.08963231028376</v>
      </c>
      <c r="T41" s="526">
        <v>9.6290584943900903</v>
      </c>
      <c r="U41" s="527">
        <v>0</v>
      </c>
      <c r="V41" s="527">
        <v>0</v>
      </c>
      <c r="W41" s="527">
        <v>8.7484013772544597E-2</v>
      </c>
      <c r="X41" s="527">
        <v>0.24995432506441315</v>
      </c>
      <c r="Y41" s="527">
        <v>0.50441233166151844</v>
      </c>
      <c r="Z41" s="527">
        <v>0.56746387311920821</v>
      </c>
      <c r="AA41" s="527">
        <v>0.50441233166151844</v>
      </c>
      <c r="AB41" s="528">
        <v>0.3783092487461388</v>
      </c>
    </row>
    <row r="42" spans="4:28" ht="17.55" customHeight="1">
      <c r="D42" s="524" t="s">
        <v>152</v>
      </c>
      <c r="E42" s="541"/>
      <c r="F42" s="541"/>
      <c r="G42" s="541"/>
      <c r="H42" s="541"/>
      <c r="I42" s="541"/>
      <c r="J42" s="541"/>
      <c r="K42" s="541"/>
      <c r="L42" s="538"/>
      <c r="M42" s="535">
        <v>0</v>
      </c>
      <c r="N42" s="535">
        <v>0</v>
      </c>
      <c r="O42" s="535">
        <v>0</v>
      </c>
      <c r="P42" s="535">
        <v>0</v>
      </c>
      <c r="Q42" s="535">
        <v>0</v>
      </c>
      <c r="R42" s="535">
        <v>0</v>
      </c>
      <c r="S42" s="535">
        <v>0</v>
      </c>
      <c r="T42" s="536">
        <v>0</v>
      </c>
      <c r="U42" s="537">
        <v>0</v>
      </c>
      <c r="V42" s="537">
        <v>0</v>
      </c>
      <c r="W42" s="537">
        <v>0</v>
      </c>
      <c r="X42" s="537">
        <v>0</v>
      </c>
      <c r="Y42" s="537">
        <v>0</v>
      </c>
      <c r="Z42" s="537">
        <v>0</v>
      </c>
      <c r="AA42" s="537">
        <v>0</v>
      </c>
      <c r="AB42" s="538">
        <v>0</v>
      </c>
    </row>
    <row r="43" spans="4:28" ht="17.55" customHeight="1">
      <c r="D43" s="524" t="s">
        <v>136</v>
      </c>
      <c r="E43" s="540"/>
      <c r="F43" s="540"/>
      <c r="G43" s="540"/>
      <c r="H43" s="540"/>
      <c r="I43" s="540"/>
      <c r="J43" s="540"/>
      <c r="K43" s="540"/>
      <c r="L43" s="528"/>
      <c r="M43" s="525">
        <v>0</v>
      </c>
      <c r="N43" s="525">
        <v>0</v>
      </c>
      <c r="O43" s="525">
        <v>0</v>
      </c>
      <c r="P43" s="525">
        <v>0</v>
      </c>
      <c r="Q43" s="525">
        <v>0</v>
      </c>
      <c r="R43" s="525">
        <v>0</v>
      </c>
      <c r="S43" s="525">
        <v>0</v>
      </c>
      <c r="T43" s="526">
        <v>0</v>
      </c>
      <c r="U43" s="527">
        <v>0</v>
      </c>
      <c r="V43" s="527">
        <v>0</v>
      </c>
      <c r="W43" s="527">
        <v>0</v>
      </c>
      <c r="X43" s="527">
        <v>0</v>
      </c>
      <c r="Y43" s="527">
        <v>0</v>
      </c>
      <c r="Z43" s="527">
        <v>0</v>
      </c>
      <c r="AA43" s="527">
        <v>0</v>
      </c>
      <c r="AB43" s="528">
        <v>0</v>
      </c>
    </row>
    <row r="44" spans="4:28" ht="17.55" customHeight="1" thickBot="1">
      <c r="D44" s="524" t="s">
        <v>135</v>
      </c>
      <c r="E44" s="540"/>
      <c r="F44" s="540"/>
      <c r="G44" s="540"/>
      <c r="H44" s="540"/>
      <c r="I44" s="540"/>
      <c r="J44" s="540"/>
      <c r="K44" s="540"/>
      <c r="L44" s="528"/>
      <c r="M44" s="525">
        <v>0</v>
      </c>
      <c r="N44" s="525">
        <v>0</v>
      </c>
      <c r="O44" s="525">
        <v>0</v>
      </c>
      <c r="P44" s="525">
        <v>0</v>
      </c>
      <c r="Q44" s="525">
        <v>0</v>
      </c>
      <c r="R44" s="525">
        <v>0</v>
      </c>
      <c r="S44" s="525">
        <v>0</v>
      </c>
      <c r="T44" s="526">
        <v>0</v>
      </c>
      <c r="U44" s="527">
        <v>0</v>
      </c>
      <c r="V44" s="527">
        <v>0</v>
      </c>
      <c r="W44" s="527">
        <v>0</v>
      </c>
      <c r="X44" s="527">
        <v>0</v>
      </c>
      <c r="Y44" s="527">
        <v>0</v>
      </c>
      <c r="Z44" s="527">
        <v>0</v>
      </c>
      <c r="AA44" s="527">
        <v>0</v>
      </c>
      <c r="AB44" s="528">
        <v>0</v>
      </c>
    </row>
    <row r="45" spans="4:28" ht="17.55" customHeight="1" thickBot="1">
      <c r="D45" s="529" t="s">
        <v>132</v>
      </c>
      <c r="E45" s="530">
        <v>0</v>
      </c>
      <c r="F45" s="530">
        <v>0</v>
      </c>
      <c r="G45" s="530">
        <v>13.875</v>
      </c>
      <c r="H45" s="530">
        <v>39.642857142857146</v>
      </c>
      <c r="I45" s="530">
        <v>80</v>
      </c>
      <c r="J45" s="530">
        <v>90</v>
      </c>
      <c r="K45" s="530">
        <v>80</v>
      </c>
      <c r="L45" s="531">
        <v>60</v>
      </c>
      <c r="M45" s="532">
        <v>0</v>
      </c>
      <c r="N45" s="532">
        <v>0</v>
      </c>
      <c r="O45" s="532">
        <v>2.3742035054467476</v>
      </c>
      <c r="P45" s="532">
        <v>6.8761833840341575</v>
      </c>
      <c r="Q45" s="532">
        <v>13.608253585535374</v>
      </c>
      <c r="R45" s="532">
        <v>15.014351341321875</v>
      </c>
      <c r="S45" s="532">
        <v>13.08963231028376</v>
      </c>
      <c r="T45" s="533">
        <v>9.6290584943900903</v>
      </c>
      <c r="U45" s="534">
        <v>0</v>
      </c>
      <c r="V45" s="534">
        <v>0</v>
      </c>
      <c r="W45" s="534">
        <v>8.7484013772544597E-2</v>
      </c>
      <c r="X45" s="534">
        <v>0.24995432506441315</v>
      </c>
      <c r="Y45" s="534">
        <v>0.50441233166151844</v>
      </c>
      <c r="Z45" s="534">
        <v>0.56746387311920821</v>
      </c>
      <c r="AA45" s="534">
        <v>0.50441233166151844</v>
      </c>
      <c r="AB45" s="531">
        <v>0.3783092487461388</v>
      </c>
    </row>
    <row r="46" spans="4:28" customFormat="1" ht="17.55" customHeight="1"/>
    <row r="47" spans="4:28" customFormat="1" ht="17.55" customHeight="1"/>
    <row r="48" spans="4:28" customFormat="1" ht="17.55" customHeight="1"/>
    <row r="49" customFormat="1" ht="17.55" customHeight="1"/>
    <row r="50" customFormat="1" ht="17.55" customHeight="1"/>
    <row r="51" customFormat="1" ht="17.55" customHeight="1"/>
    <row r="52" customFormat="1" ht="17.55" customHeight="1"/>
    <row r="53" customFormat="1" ht="17.55" customHeight="1"/>
    <row r="54" customFormat="1" ht="17.55" customHeight="1"/>
    <row r="55" customFormat="1" ht="17.55" customHeight="1"/>
    <row r="56" customFormat="1" ht="17.55" customHeight="1"/>
    <row r="57" customFormat="1" ht="17.55" customHeight="1"/>
    <row r="58" customFormat="1" ht="17.55" customHeight="1"/>
    <row r="59" customFormat="1" ht="17.55" customHeight="1"/>
    <row r="60" customFormat="1" ht="17.55" customHeight="1"/>
    <row r="61" customFormat="1" ht="17.55" customHeight="1"/>
    <row r="62" customFormat="1" ht="17.55" customHeight="1"/>
    <row r="63" customFormat="1" ht="17.55" customHeight="1"/>
    <row r="64" customFormat="1" ht="17.55" customHeight="1"/>
    <row r="65" customFormat="1" ht="17.55" customHeight="1"/>
    <row r="66" customFormat="1" ht="17.55" customHeight="1"/>
    <row r="67" customFormat="1" ht="17.55" customHeight="1"/>
    <row r="68" customFormat="1" ht="17.55" customHeight="1"/>
    <row r="69" customFormat="1" ht="17.55" customHeight="1"/>
    <row r="70" customFormat="1" ht="17.55" customHeight="1"/>
    <row r="71" customFormat="1" ht="17.55" customHeight="1"/>
    <row r="72" customFormat="1" ht="17.55" customHeight="1"/>
    <row r="73" customFormat="1" ht="17.55" customHeight="1"/>
    <row r="74" customFormat="1" ht="17.55" customHeight="1"/>
    <row r="75" customFormat="1" ht="17.55" customHeight="1"/>
    <row r="76" customFormat="1" ht="17.55" customHeight="1"/>
    <row r="77" customFormat="1" ht="17.55" customHeight="1"/>
    <row r="78" customFormat="1" ht="17.55" customHeight="1"/>
    <row r="79" customFormat="1" ht="17.55" customHeight="1"/>
    <row r="80" customFormat="1" ht="17.55" customHeight="1"/>
    <row r="81" customFormat="1" ht="17.55" customHeight="1"/>
    <row r="82" customFormat="1" ht="17.55" customHeight="1"/>
    <row r="83" customFormat="1" ht="17.55" customHeight="1"/>
    <row r="84" customFormat="1" ht="17.55" customHeight="1"/>
    <row r="85" customFormat="1" ht="17.55" customHeight="1"/>
    <row r="86" customFormat="1" ht="17.55" customHeight="1"/>
    <row r="87" customFormat="1" ht="17.55" customHeight="1"/>
    <row r="88" customFormat="1" ht="17.55" customHeight="1"/>
    <row r="89" customFormat="1" ht="17.55" customHeight="1"/>
    <row r="90" customFormat="1" ht="17.55" customHeight="1"/>
    <row r="91" customFormat="1" ht="17.55" customHeight="1"/>
    <row r="92" customFormat="1" ht="17.55" customHeight="1"/>
    <row r="93" customFormat="1" ht="17.55" customHeight="1"/>
    <row r="94" customFormat="1" ht="17.55" customHeight="1"/>
    <row r="95" customFormat="1" ht="17.55" customHeight="1"/>
    <row r="96" customFormat="1" ht="17.55" customHeight="1"/>
    <row r="97" customFormat="1" ht="17.55" customHeight="1"/>
    <row r="98" customFormat="1" ht="17.55" customHeight="1"/>
    <row r="99" customFormat="1" ht="17.55" customHeight="1"/>
    <row r="100" customFormat="1" ht="17.55" customHeight="1"/>
    <row r="101" customFormat="1" ht="17.55" customHeight="1"/>
    <row r="102" customFormat="1" ht="17.55" customHeight="1"/>
    <row r="103" customFormat="1" ht="17.55" customHeight="1"/>
    <row r="104" customFormat="1" ht="17.55" customHeight="1"/>
    <row r="105" customFormat="1" ht="17.55" customHeight="1"/>
    <row r="106" customFormat="1" ht="17.55" customHeight="1"/>
    <row r="107" customFormat="1" ht="17.55" customHeight="1"/>
    <row r="108" customFormat="1" ht="17.55" customHeight="1"/>
    <row r="109" customFormat="1" ht="17.55" customHeight="1"/>
    <row r="110" customFormat="1" ht="17.55" customHeight="1"/>
    <row r="111" customFormat="1" ht="17.55" customHeight="1"/>
    <row r="112" customFormat="1" ht="17.55" customHeight="1"/>
    <row r="113" customFormat="1" ht="17.55" customHeight="1"/>
    <row r="114" customFormat="1" ht="17.55" customHeight="1"/>
    <row r="115" customFormat="1" ht="17.55" customHeight="1"/>
    <row r="116" customFormat="1" ht="17.55" customHeight="1"/>
    <row r="117" customFormat="1" ht="17.55" customHeight="1"/>
    <row r="118" customFormat="1" ht="17.55" customHeight="1"/>
    <row r="119" customFormat="1" ht="17.55" customHeight="1"/>
    <row r="120" customFormat="1" ht="17.55" customHeight="1"/>
    <row r="121" customFormat="1" ht="17.55" customHeight="1"/>
    <row r="122" customFormat="1" ht="17.55" customHeight="1"/>
    <row r="123" customFormat="1" ht="17.55" customHeight="1"/>
    <row r="124" customFormat="1" ht="17.55" customHeight="1"/>
    <row r="125" customFormat="1" ht="17.55" customHeight="1"/>
    <row r="126" customFormat="1" ht="17.55" customHeight="1"/>
    <row r="127" customFormat="1" ht="17.55" customHeight="1"/>
    <row r="128" customFormat="1" ht="17.55" customHeight="1"/>
    <row r="129" customFormat="1" ht="17.55" customHeight="1"/>
    <row r="130" customFormat="1" ht="17.55" customHeight="1"/>
    <row r="131" customFormat="1" ht="17.55" customHeight="1"/>
    <row r="132" customFormat="1" ht="17.55" customHeight="1"/>
    <row r="133" customFormat="1" ht="17.55" customHeight="1"/>
    <row r="134" customFormat="1" ht="17.55" customHeight="1"/>
    <row r="135" customFormat="1" ht="17.55" customHeight="1"/>
    <row r="136" customFormat="1" ht="17.55" customHeight="1"/>
    <row r="137" customFormat="1" ht="17.55" customHeight="1"/>
    <row r="138" customFormat="1" ht="17.55" customHeight="1"/>
    <row r="139" customFormat="1" ht="17.55" customHeight="1"/>
    <row r="140" customFormat="1" ht="17.55" customHeight="1"/>
    <row r="141" customFormat="1" ht="17.55" customHeight="1"/>
    <row r="142" customFormat="1" ht="17.55" customHeight="1"/>
    <row r="143" customFormat="1" ht="17.55" customHeight="1"/>
    <row r="144" customFormat="1" ht="17.55" customHeight="1"/>
    <row r="145" customFormat="1" ht="17.55" customHeight="1"/>
    <row r="146" customFormat="1" ht="17.55" customHeight="1"/>
    <row r="147" customFormat="1" ht="17.55" customHeight="1"/>
    <row r="148" customFormat="1" ht="17.55" customHeight="1"/>
    <row r="149" customFormat="1" ht="17.55" customHeight="1"/>
    <row r="150" customFormat="1" ht="17.55" customHeight="1"/>
    <row r="151" customFormat="1" ht="17.55" customHeight="1"/>
    <row r="152" customFormat="1" ht="17.55" customHeight="1"/>
    <row r="153" customFormat="1" ht="17.55" customHeight="1"/>
    <row r="154" customFormat="1" ht="17.55" customHeight="1"/>
    <row r="155" customFormat="1" ht="17.55" customHeight="1"/>
    <row r="156" customFormat="1" ht="17.55" customHeight="1"/>
    <row r="157" customFormat="1" ht="17.55" customHeight="1"/>
    <row r="158" customFormat="1" ht="17.55" customHeight="1"/>
    <row r="159" customFormat="1" ht="17.55" customHeight="1"/>
    <row r="160" customFormat="1" ht="17.55" customHeight="1"/>
    <row r="161" customFormat="1" ht="17.55" customHeight="1"/>
    <row r="162" customFormat="1" ht="17.55" customHeight="1"/>
    <row r="163" customFormat="1" ht="17.55" customHeight="1"/>
    <row r="164" customFormat="1" ht="17.55" customHeight="1"/>
    <row r="165" customFormat="1" ht="17.55" customHeight="1"/>
    <row r="166" customFormat="1" ht="17.55" customHeight="1"/>
    <row r="167" customFormat="1" ht="17.55" customHeight="1"/>
    <row r="168" customFormat="1" ht="17.55" customHeight="1"/>
    <row r="169" customFormat="1" ht="17.55" customHeight="1"/>
    <row r="170" customFormat="1" ht="17.55" customHeight="1"/>
    <row r="171" customFormat="1" ht="17.55" customHeight="1"/>
    <row r="172" customFormat="1" ht="17.55" customHeight="1"/>
    <row r="173" customFormat="1" ht="17.55" customHeight="1"/>
    <row r="174" customFormat="1" ht="17.55" customHeight="1"/>
    <row r="175" customFormat="1" ht="17.55" customHeight="1"/>
    <row r="176" customFormat="1" ht="17.55" customHeight="1"/>
    <row r="177" customFormat="1" ht="17.55" customHeight="1"/>
    <row r="178" customFormat="1" ht="17.55" customHeight="1"/>
    <row r="179" customFormat="1" ht="17.55" customHeight="1"/>
    <row r="180" customFormat="1" ht="17.55" customHeight="1"/>
    <row r="181" customFormat="1" ht="17.55" customHeight="1"/>
    <row r="182" customFormat="1" ht="17.55" customHeight="1"/>
    <row r="183" customFormat="1" ht="17.55" customHeight="1"/>
    <row r="184" customFormat="1" ht="17.55" customHeight="1"/>
    <row r="185" customFormat="1" ht="17.55" customHeight="1"/>
    <row r="186" customFormat="1" ht="17.55" customHeight="1"/>
    <row r="187" customFormat="1" ht="17.55" customHeight="1"/>
    <row r="188" customFormat="1" ht="17.55" customHeight="1"/>
    <row r="189" customFormat="1" ht="17.55" customHeight="1"/>
    <row r="190" customFormat="1" ht="17.55" customHeight="1"/>
    <row r="191" customFormat="1" ht="17.55" customHeight="1"/>
    <row r="192" customFormat="1" ht="17.55" customHeight="1"/>
    <row r="193" customFormat="1" ht="17.55" customHeight="1"/>
    <row r="194" customFormat="1" ht="17.55" customHeight="1"/>
    <row r="195" customFormat="1" ht="17.55" customHeight="1"/>
    <row r="196" customFormat="1" ht="17.55" customHeight="1"/>
    <row r="197" customFormat="1" ht="17.55" customHeight="1"/>
    <row r="198" customFormat="1" ht="17.55" customHeight="1"/>
    <row r="199" customFormat="1" ht="17.55" customHeight="1"/>
    <row r="200" customFormat="1" ht="17.55" customHeight="1"/>
    <row r="201" customFormat="1" ht="17.55" customHeight="1"/>
    <row r="202" customFormat="1" ht="17.55" customHeight="1"/>
    <row r="203" customFormat="1" ht="17.55" customHeight="1"/>
    <row r="204" customFormat="1" ht="17.55" customHeight="1"/>
    <row r="205" customFormat="1" ht="17.55" customHeight="1"/>
    <row r="206" customFormat="1" ht="17.55" customHeight="1"/>
    <row r="207" customFormat="1" ht="17.55" customHeight="1"/>
    <row r="208" customFormat="1" ht="17.55" customHeight="1"/>
    <row r="209" customFormat="1" ht="17.55" customHeight="1"/>
    <row r="210" customFormat="1" ht="17.55" customHeight="1"/>
    <row r="211" customFormat="1" ht="17.55" customHeight="1"/>
    <row r="212" customFormat="1" ht="17.55" customHeight="1"/>
    <row r="213" customFormat="1" ht="17.55" customHeight="1"/>
    <row r="214" customFormat="1" ht="17.55" customHeight="1"/>
    <row r="215" customFormat="1" ht="17.55" customHeight="1"/>
    <row r="216" customFormat="1" ht="17.55" customHeight="1"/>
    <row r="217" customFormat="1" ht="17.55" customHeight="1"/>
    <row r="218" customFormat="1" ht="17.55" customHeight="1"/>
    <row r="219" customFormat="1" ht="17.55" customHeight="1"/>
    <row r="220" customFormat="1" ht="17.55" customHeight="1"/>
    <row r="221" customFormat="1" ht="17.55" customHeight="1"/>
    <row r="222" customFormat="1" ht="17.55" customHeight="1"/>
    <row r="223" customFormat="1" ht="17.55" customHeight="1"/>
    <row r="224" customFormat="1" ht="17.55" customHeight="1"/>
    <row r="225" customFormat="1" ht="17.55" customHeight="1"/>
    <row r="226" customFormat="1" ht="17.55" customHeight="1"/>
    <row r="227" customFormat="1" ht="17.55" customHeight="1"/>
    <row r="228" customFormat="1" ht="17.55" customHeight="1"/>
    <row r="229" customFormat="1" ht="17.55" customHeight="1"/>
    <row r="230" customFormat="1" ht="17.55" customHeight="1"/>
    <row r="231" customFormat="1" ht="17.55" customHeight="1"/>
    <row r="232" customFormat="1" ht="17.55" customHeight="1"/>
    <row r="233" customFormat="1" ht="17.55" customHeight="1"/>
    <row r="234" customFormat="1" ht="17.55" customHeight="1"/>
    <row r="235" customFormat="1" ht="17.55" customHeight="1"/>
    <row r="236" customFormat="1" ht="17.55" customHeight="1"/>
    <row r="237" customFormat="1" ht="17.55" customHeight="1"/>
    <row r="238" customFormat="1" ht="17.55" customHeight="1"/>
    <row r="239" customFormat="1" ht="17.55" customHeight="1"/>
    <row r="240" customFormat="1" ht="17.55" customHeight="1"/>
    <row r="241" customFormat="1" ht="17.55" customHeight="1"/>
    <row r="242" customFormat="1" ht="17.55" customHeight="1"/>
    <row r="243" customFormat="1" ht="17.55" customHeight="1"/>
    <row r="244" customFormat="1" ht="17.55" customHeight="1"/>
    <row r="245" customFormat="1" ht="17.55" customHeight="1"/>
    <row r="246" customFormat="1" ht="17.55" customHeight="1"/>
    <row r="247" customFormat="1" ht="17.55" customHeight="1"/>
    <row r="248" customFormat="1" ht="17.55" customHeight="1"/>
    <row r="249" customFormat="1" ht="17.55" customHeight="1"/>
    <row r="250" customFormat="1" ht="17.55" customHeight="1"/>
    <row r="251" customFormat="1" ht="17.55" customHeight="1"/>
    <row r="252" customFormat="1" ht="17.55" customHeight="1"/>
    <row r="253" customFormat="1" ht="17.55" customHeight="1"/>
    <row r="254" customFormat="1" ht="17.55" customHeight="1"/>
    <row r="255" customFormat="1" ht="17.55" customHeight="1"/>
    <row r="256" customFormat="1" ht="17.55" customHeight="1"/>
    <row r="257" customFormat="1" ht="17.55" customHeight="1"/>
    <row r="258" customFormat="1" ht="17.55" customHeight="1"/>
    <row r="259" customFormat="1" ht="17.55" customHeight="1"/>
    <row r="260" customFormat="1" ht="17.55" customHeight="1"/>
    <row r="261" customFormat="1" ht="17.55" customHeight="1"/>
    <row r="262" customFormat="1" ht="17.55" customHeight="1"/>
    <row r="263" customFormat="1" ht="17.55" customHeight="1"/>
    <row r="264" customFormat="1" ht="17.55" customHeight="1"/>
    <row r="265" customFormat="1" ht="17.55" customHeight="1"/>
    <row r="266" customFormat="1" ht="17.55" customHeight="1"/>
    <row r="267" customFormat="1" ht="17.55" customHeight="1"/>
    <row r="268" customFormat="1" ht="17.55" customHeight="1"/>
    <row r="269" customFormat="1" ht="17.55" customHeight="1"/>
    <row r="270" customFormat="1" ht="17.55" customHeight="1"/>
    <row r="271" customFormat="1" ht="17.55" customHeight="1"/>
    <row r="272" customFormat="1" ht="17.55" customHeight="1"/>
    <row r="273" customFormat="1" ht="17.55" customHeight="1"/>
    <row r="274" customFormat="1" ht="17.55" customHeight="1"/>
    <row r="275" customFormat="1" ht="17.55" customHeight="1"/>
    <row r="276" customFormat="1" ht="17.55" customHeight="1"/>
    <row r="277" customFormat="1" ht="17.55" customHeight="1"/>
    <row r="278" customFormat="1" ht="17.55" customHeight="1"/>
    <row r="279" customFormat="1" ht="17.55" customHeight="1"/>
    <row r="280" customFormat="1" ht="17.55" customHeight="1"/>
    <row r="281" customFormat="1" ht="17.55" customHeight="1"/>
    <row r="282" customFormat="1" ht="17.55" customHeight="1"/>
    <row r="283" customFormat="1" ht="17.55" customHeight="1"/>
    <row r="284" customFormat="1" ht="17.55" customHeight="1"/>
    <row r="285" customFormat="1" ht="17.55" customHeight="1"/>
    <row r="286" customFormat="1" ht="17.55" customHeight="1"/>
    <row r="287" customFormat="1" ht="17.55" customHeight="1"/>
    <row r="288" customFormat="1" ht="17.55" customHeight="1"/>
    <row r="289" customFormat="1" ht="17.55" customHeight="1"/>
    <row r="290" customFormat="1" ht="17.55" customHeight="1"/>
    <row r="291" customFormat="1" ht="17.55" customHeight="1"/>
    <row r="292" customFormat="1" ht="17.55" customHeight="1"/>
    <row r="293" customFormat="1" ht="17.55" customHeight="1"/>
    <row r="294" customFormat="1" ht="17.55" customHeight="1"/>
    <row r="295" customFormat="1" ht="17.55" customHeight="1"/>
    <row r="296" customFormat="1" ht="17.55" customHeight="1"/>
    <row r="297" customFormat="1" ht="17.55" customHeight="1"/>
    <row r="298" customFormat="1" ht="17.55" customHeight="1"/>
    <row r="299" customFormat="1" ht="17.55" customHeight="1"/>
    <row r="300" customFormat="1" ht="17.55" customHeight="1"/>
    <row r="301" customFormat="1" ht="17.55" customHeight="1"/>
    <row r="302" customFormat="1" ht="17.55" customHeight="1"/>
    <row r="303" customFormat="1" ht="17.55" customHeight="1"/>
    <row r="304" customFormat="1" ht="17.55" customHeight="1"/>
    <row r="305" customFormat="1" ht="17.55" customHeight="1"/>
    <row r="306" customFormat="1" ht="17.55" customHeight="1"/>
    <row r="307" customFormat="1" ht="17.55" customHeight="1"/>
    <row r="308" customFormat="1" ht="17.55" customHeight="1"/>
    <row r="309" customFormat="1" ht="17.55" customHeight="1"/>
    <row r="310" customFormat="1" ht="17.55" customHeight="1"/>
    <row r="311" customFormat="1" ht="17.55" customHeight="1"/>
    <row r="312" customFormat="1" ht="17.55" customHeight="1"/>
    <row r="313" customFormat="1" ht="17.55" customHeight="1"/>
    <row r="314" customFormat="1" ht="17.55" customHeight="1"/>
    <row r="315" customFormat="1" ht="17.55" customHeight="1"/>
    <row r="316" customFormat="1" ht="17.55" customHeight="1"/>
    <row r="317" customFormat="1" ht="17.55" customHeight="1"/>
    <row r="318" customFormat="1" ht="17.55" customHeight="1"/>
    <row r="319" customFormat="1" ht="17.55" customHeight="1"/>
    <row r="320" customFormat="1" ht="17.55" customHeight="1"/>
    <row r="321" customFormat="1" ht="17.55" customHeight="1"/>
    <row r="322" customFormat="1" ht="17.55" customHeight="1"/>
    <row r="323" customFormat="1" ht="17.55" customHeight="1"/>
    <row r="324" customFormat="1" ht="17.55" customHeight="1"/>
    <row r="325" customFormat="1" ht="17.55" customHeight="1"/>
    <row r="326" customFormat="1" ht="17.55" customHeight="1"/>
    <row r="327" customFormat="1" ht="17.55" customHeight="1"/>
    <row r="328" customFormat="1" ht="17.55" customHeight="1"/>
    <row r="329" customFormat="1" ht="17.55" customHeight="1"/>
    <row r="330" customFormat="1" ht="17.55" customHeight="1"/>
    <row r="331" customFormat="1" ht="17.55" customHeight="1"/>
    <row r="332" customFormat="1" ht="17.55" customHeight="1"/>
    <row r="333" customFormat="1" ht="17.55" customHeight="1"/>
    <row r="334" customFormat="1" ht="17.55" customHeight="1"/>
    <row r="335" customFormat="1" ht="17.55" customHeight="1"/>
    <row r="336" customFormat="1" ht="17.55" customHeight="1"/>
    <row r="337" customFormat="1" ht="17.55" customHeight="1"/>
    <row r="338" customFormat="1" ht="17.55" customHeight="1"/>
    <row r="339" customFormat="1" ht="17.55" customHeight="1"/>
    <row r="340" customFormat="1" ht="17.55" customHeight="1"/>
    <row r="341" customFormat="1" ht="17.55" customHeight="1"/>
    <row r="342" customFormat="1" ht="17.55" customHeight="1"/>
    <row r="343" customFormat="1" ht="17.55" customHeight="1"/>
    <row r="344" customFormat="1" ht="17.55" customHeight="1"/>
    <row r="345" customFormat="1" ht="17.55" customHeight="1"/>
    <row r="346" customFormat="1" ht="17.55" customHeight="1"/>
    <row r="347" customFormat="1" ht="17.55" customHeight="1"/>
    <row r="348" customFormat="1" ht="17.55" customHeight="1"/>
    <row r="349" customFormat="1" ht="17.55" customHeight="1"/>
    <row r="350" customFormat="1" ht="17.55" customHeight="1"/>
    <row r="351" customFormat="1" ht="17.55" customHeight="1"/>
    <row r="352" customFormat="1" ht="17.55" customHeight="1"/>
    <row r="353" customFormat="1" ht="17.55" customHeight="1"/>
    <row r="354" customFormat="1" ht="17.55" customHeight="1"/>
    <row r="355" customFormat="1" ht="17.55" customHeight="1"/>
    <row r="356" customFormat="1" ht="17.55" customHeight="1"/>
    <row r="357" customFormat="1" ht="17.55" customHeight="1"/>
    <row r="358" customFormat="1" ht="17.55" customHeight="1"/>
    <row r="359" customFormat="1" ht="17.55" customHeight="1"/>
    <row r="360" customFormat="1" ht="17.55" customHeight="1"/>
    <row r="361" customFormat="1" ht="17.55" customHeight="1"/>
    <row r="362" customFormat="1" ht="17.55" customHeight="1"/>
    <row r="363" customFormat="1" ht="17.55" customHeight="1"/>
    <row r="364" customFormat="1" ht="17.55" customHeight="1"/>
    <row r="365" customFormat="1" ht="17.55" customHeight="1"/>
    <row r="366" customFormat="1" ht="17.55" customHeight="1"/>
    <row r="367" customFormat="1" ht="17.55" customHeight="1"/>
    <row r="368" customFormat="1" ht="17.55" customHeight="1"/>
    <row r="369" customFormat="1" ht="17.55" customHeight="1"/>
    <row r="370" customFormat="1" ht="17.55" customHeight="1"/>
    <row r="371" customFormat="1" ht="17.55" customHeight="1"/>
    <row r="372" customFormat="1" ht="17.55" customHeight="1"/>
    <row r="373" customFormat="1" ht="17.55" customHeight="1"/>
    <row r="374" customFormat="1" ht="17.55" customHeight="1"/>
    <row r="375" customFormat="1" ht="17.55" customHeight="1"/>
    <row r="376" customFormat="1" ht="17.55" customHeight="1"/>
    <row r="377" customFormat="1" ht="17.55" customHeight="1"/>
    <row r="378" customFormat="1" ht="17.55" customHeight="1"/>
    <row r="379" customFormat="1" ht="17.55" customHeight="1"/>
    <row r="380" customFormat="1" ht="17.55" customHeight="1"/>
    <row r="381" customFormat="1" ht="17.55" customHeight="1"/>
    <row r="382" customFormat="1" ht="17.55" customHeight="1"/>
    <row r="383" customFormat="1" ht="17.55" customHeight="1"/>
    <row r="384" customFormat="1" ht="17.55" customHeight="1"/>
    <row r="385" customFormat="1" ht="17.55" customHeight="1"/>
    <row r="386" customFormat="1" ht="17.55" customHeight="1"/>
    <row r="387" customFormat="1" ht="17.55" customHeight="1"/>
    <row r="388" customFormat="1" ht="17.55" customHeight="1"/>
    <row r="389" customFormat="1" ht="17.55" customHeight="1"/>
    <row r="390" customFormat="1" ht="17.55" customHeight="1"/>
    <row r="391" customFormat="1" ht="17.55" customHeight="1"/>
    <row r="392" customFormat="1" ht="17.55" customHeight="1"/>
    <row r="393" customFormat="1" ht="17.55" customHeight="1"/>
    <row r="394" customFormat="1" ht="17.55" customHeight="1"/>
    <row r="395" customFormat="1" ht="17.55" customHeight="1"/>
    <row r="396" customFormat="1" ht="17.55" customHeight="1"/>
    <row r="397" customFormat="1" ht="17.55" customHeight="1"/>
    <row r="398" customFormat="1" ht="17.55" customHeight="1"/>
    <row r="399" customFormat="1" ht="17.55" customHeight="1"/>
    <row r="400" customFormat="1" ht="17.55" customHeight="1"/>
    <row r="401" customFormat="1" ht="17.55" customHeight="1"/>
    <row r="402" customFormat="1" ht="17.55" customHeight="1"/>
    <row r="403" customFormat="1" ht="17.55" customHeight="1"/>
    <row r="404" customFormat="1" ht="17.55" customHeight="1"/>
    <row r="405" customFormat="1" ht="17.55" customHeight="1"/>
    <row r="406" customFormat="1" ht="17.55" customHeight="1"/>
    <row r="407" customFormat="1" ht="17.55" customHeight="1"/>
    <row r="408" customFormat="1" ht="17.55" customHeight="1"/>
    <row r="409" customFormat="1" ht="17.55" customHeight="1"/>
    <row r="410" customFormat="1" ht="17.55" customHeight="1"/>
    <row r="411" customFormat="1" ht="17.55" customHeight="1"/>
    <row r="412" customFormat="1" ht="17.55" customHeight="1"/>
    <row r="413" customFormat="1" ht="17.55" customHeight="1"/>
    <row r="414" customFormat="1" ht="17.55" customHeight="1"/>
    <row r="415" customFormat="1" ht="17.55" customHeight="1"/>
    <row r="416" customFormat="1" ht="17.55" customHeight="1"/>
    <row r="417" customFormat="1" ht="17.55" customHeight="1"/>
    <row r="418" customFormat="1" ht="17.55" customHeight="1"/>
    <row r="419" customFormat="1" ht="17.55" customHeight="1"/>
    <row r="420" customFormat="1" ht="17.55" customHeight="1"/>
    <row r="421" customFormat="1" ht="17.55" customHeight="1"/>
    <row r="422" customFormat="1" ht="17.55" customHeight="1"/>
    <row r="423" customFormat="1" ht="17.55" customHeight="1"/>
    <row r="424" customFormat="1" ht="17.55" customHeight="1"/>
    <row r="425" customFormat="1" ht="17.55" customHeight="1"/>
    <row r="426" customFormat="1" ht="17.55" customHeight="1"/>
    <row r="427" customFormat="1" ht="17.55" customHeight="1"/>
    <row r="428" customFormat="1" ht="17.55" customHeight="1"/>
    <row r="429" customFormat="1" ht="17.55" customHeight="1"/>
    <row r="430" customFormat="1" ht="17.55" customHeight="1"/>
    <row r="431" customFormat="1" ht="17.55" customHeight="1"/>
    <row r="432" customFormat="1" ht="17.55" customHeight="1"/>
    <row r="433" customFormat="1" ht="17.55" customHeight="1"/>
    <row r="434" customFormat="1" ht="17.55" customHeight="1"/>
    <row r="435" customFormat="1" ht="17.55" customHeight="1"/>
    <row r="436" customFormat="1" ht="17.55" customHeight="1"/>
    <row r="437" customFormat="1" ht="17.55" customHeight="1"/>
    <row r="438" customFormat="1" ht="17.55" customHeight="1"/>
    <row r="439" customFormat="1" ht="17.55" customHeight="1"/>
    <row r="440" customFormat="1" ht="17.55" customHeight="1"/>
    <row r="441" customFormat="1" ht="17.55" customHeight="1"/>
    <row r="442" customFormat="1" ht="17.55" customHeight="1"/>
    <row r="443" customFormat="1" ht="17.55" customHeight="1"/>
    <row r="444" customFormat="1" ht="17.55" customHeight="1"/>
    <row r="445" customFormat="1" ht="17.55" customHeight="1"/>
    <row r="446" customFormat="1" ht="17.55" customHeight="1"/>
    <row r="447" customFormat="1" ht="17.55" customHeight="1"/>
    <row r="448" customFormat="1" ht="17.55" customHeight="1"/>
    <row r="449" customFormat="1" ht="17.55" customHeight="1"/>
    <row r="450" customFormat="1" ht="17.55" customHeight="1"/>
    <row r="451" customFormat="1" ht="17.55" customHeight="1"/>
    <row r="452" customFormat="1" ht="17.55" customHeight="1"/>
    <row r="453" customFormat="1" ht="17.55" customHeight="1"/>
    <row r="454" customFormat="1" ht="17.55" customHeight="1"/>
    <row r="455" customFormat="1" ht="17.55" customHeight="1"/>
    <row r="456" customFormat="1" ht="17.55" customHeight="1"/>
    <row r="457" customFormat="1" ht="17.55" customHeight="1"/>
    <row r="458" customFormat="1" ht="17.55" customHeight="1"/>
    <row r="459" customFormat="1" ht="17.55" customHeight="1"/>
    <row r="460" customFormat="1" ht="17.55" customHeight="1"/>
    <row r="461" customFormat="1" ht="17.55" customHeight="1"/>
    <row r="462" customFormat="1" ht="17.55" customHeight="1"/>
    <row r="463" customFormat="1" ht="17.55" customHeight="1"/>
    <row r="464" customFormat="1" ht="17.55" customHeight="1"/>
    <row r="465" customFormat="1" ht="17.55" customHeight="1"/>
    <row r="466" customFormat="1" ht="17.55" customHeight="1"/>
    <row r="467" customFormat="1" ht="17.55" customHeight="1"/>
    <row r="468" customFormat="1" ht="17.55" customHeight="1"/>
    <row r="469" customFormat="1" ht="17.55" customHeight="1"/>
    <row r="470" customFormat="1" ht="17.55" customHeight="1"/>
    <row r="471" customFormat="1" ht="17.55" customHeight="1"/>
    <row r="472" customFormat="1" ht="17.55" customHeight="1"/>
    <row r="473" customFormat="1" ht="17.55" customHeight="1"/>
    <row r="474" customFormat="1" ht="17.55" customHeight="1"/>
    <row r="475" customFormat="1" ht="17.55" customHeight="1"/>
    <row r="476" customFormat="1" ht="17.55" customHeight="1"/>
    <row r="477" customFormat="1" ht="17.55" customHeight="1"/>
    <row r="478" customFormat="1" ht="17.55" customHeight="1"/>
    <row r="479" customFormat="1" ht="17.55" customHeight="1"/>
    <row r="480" customFormat="1" ht="17.55" customHeight="1"/>
    <row r="481" customFormat="1" ht="17.55" customHeight="1"/>
    <row r="482" customFormat="1" ht="17.55" customHeight="1"/>
    <row r="483" customFormat="1" ht="17.55" customHeight="1"/>
    <row r="484" customFormat="1" ht="17.55" customHeight="1"/>
    <row r="485" customFormat="1" ht="17.55" customHeight="1"/>
    <row r="486" customFormat="1" ht="17.55" customHeight="1"/>
    <row r="487" customFormat="1" ht="17.55" customHeight="1"/>
    <row r="488" customFormat="1" ht="17.55" customHeight="1"/>
    <row r="489" customFormat="1" ht="17.55" customHeight="1"/>
    <row r="490" customFormat="1" ht="17.55" customHeight="1"/>
    <row r="491" customFormat="1" ht="17.55" customHeight="1"/>
    <row r="492" customFormat="1" ht="17.55" customHeight="1"/>
    <row r="493" customFormat="1" ht="17.55" customHeight="1"/>
    <row r="494" customFormat="1" ht="17.55" customHeight="1"/>
    <row r="495" customFormat="1" ht="17.55" customHeight="1"/>
    <row r="496" customFormat="1" ht="17.55" customHeight="1"/>
    <row r="497" customFormat="1" ht="17.55" customHeight="1"/>
    <row r="498" customFormat="1" ht="17.55" customHeight="1"/>
    <row r="499" customFormat="1" ht="17.55" customHeight="1"/>
    <row r="500" customFormat="1" ht="17.55" customHeight="1"/>
    <row r="501" customFormat="1" ht="17.55" customHeight="1"/>
    <row r="502" customFormat="1" ht="17.55" customHeight="1"/>
    <row r="503" customFormat="1" ht="17.55" customHeight="1"/>
    <row r="504" customFormat="1" ht="17.55" customHeight="1"/>
    <row r="505" customFormat="1" ht="17.55" customHeight="1"/>
    <row r="506" customFormat="1" ht="17.55" customHeight="1"/>
    <row r="507" customFormat="1" ht="17.55" customHeight="1"/>
    <row r="508" customFormat="1" ht="17.55" customHeight="1"/>
    <row r="509" customFormat="1" ht="17.55" customHeight="1"/>
    <row r="510" customFormat="1" ht="17.55" customHeight="1"/>
    <row r="511" customFormat="1" ht="17.55" customHeight="1"/>
    <row r="512" customFormat="1" ht="17.55" customHeight="1"/>
    <row r="513" customFormat="1" ht="17.55" customHeight="1"/>
    <row r="514" customFormat="1" ht="17.55" customHeight="1"/>
    <row r="515" customFormat="1" ht="17.55" customHeight="1"/>
    <row r="516" customFormat="1" ht="17.55" customHeight="1"/>
    <row r="517" customFormat="1" ht="17.55" customHeight="1"/>
    <row r="518" customFormat="1" ht="17.55" customHeight="1"/>
    <row r="519" customFormat="1" ht="17.55" customHeight="1"/>
    <row r="520" customFormat="1" ht="17.55" customHeight="1"/>
    <row r="521" customFormat="1" ht="17.55" customHeight="1"/>
    <row r="522" customFormat="1" ht="17.55" customHeight="1"/>
    <row r="523" customFormat="1" ht="17.55" customHeight="1"/>
    <row r="524" customFormat="1" ht="17.55" customHeight="1"/>
    <row r="525" customFormat="1" ht="17.55" customHeight="1"/>
    <row r="526" customFormat="1" ht="17.55" customHeight="1"/>
    <row r="527" customFormat="1" ht="17.55" customHeight="1"/>
    <row r="528" customFormat="1" ht="17.55" customHeight="1"/>
    <row r="529" customFormat="1" ht="17.55" customHeight="1"/>
    <row r="530" customFormat="1" ht="17.55" customHeight="1"/>
    <row r="531" customFormat="1" ht="17.55" customHeight="1"/>
    <row r="532" customFormat="1" ht="17.55" customHeight="1"/>
    <row r="533" customFormat="1" ht="17.55" customHeight="1"/>
    <row r="534" customFormat="1" ht="17.55" customHeight="1"/>
    <row r="535" customFormat="1" ht="17.55" customHeight="1"/>
    <row r="536" customFormat="1" ht="17.55" customHeight="1"/>
    <row r="537" customFormat="1" ht="17.55" customHeight="1"/>
    <row r="538" customFormat="1" ht="17.55" customHeight="1"/>
    <row r="539" customFormat="1" ht="17.55" customHeight="1"/>
    <row r="540" customFormat="1" ht="17.55" customHeight="1"/>
    <row r="541" customFormat="1" ht="17.55" customHeight="1"/>
    <row r="542" customFormat="1" ht="17.55" customHeight="1"/>
    <row r="543" customFormat="1" ht="17.55" customHeight="1"/>
    <row r="544" customFormat="1" ht="17.55" customHeight="1"/>
    <row r="545" customFormat="1" ht="17.55" customHeight="1"/>
    <row r="546" customFormat="1" ht="17.55" customHeight="1"/>
    <row r="547" customFormat="1" ht="17.55" customHeight="1"/>
    <row r="548" customFormat="1" ht="17.55" customHeight="1"/>
    <row r="549" customFormat="1" ht="17.55" customHeight="1"/>
    <row r="550" customFormat="1" ht="17.55" customHeight="1"/>
    <row r="551" customFormat="1" ht="17.55" customHeight="1"/>
    <row r="552" customFormat="1" ht="17.55" customHeight="1"/>
    <row r="553" customFormat="1" ht="17.55" customHeight="1"/>
    <row r="554" customFormat="1" ht="17.55" customHeight="1"/>
    <row r="555" customFormat="1" ht="17.55" customHeight="1"/>
    <row r="556" customFormat="1" ht="17.55" customHeight="1"/>
    <row r="557" customFormat="1" ht="17.55" customHeight="1"/>
    <row r="558" customFormat="1" ht="17.55" customHeight="1"/>
    <row r="559" customFormat="1" ht="17.55" customHeight="1"/>
    <row r="560" customFormat="1" ht="17.55" customHeight="1"/>
    <row r="561" customFormat="1" ht="17.55" customHeight="1"/>
    <row r="562" customFormat="1" ht="17.55" customHeight="1"/>
    <row r="563" customFormat="1" ht="17.55" customHeight="1"/>
    <row r="564" customFormat="1" ht="17.55" customHeight="1"/>
    <row r="565" customFormat="1" ht="17.55" customHeight="1"/>
    <row r="566" customFormat="1" ht="17.55" customHeight="1"/>
    <row r="567" customFormat="1" ht="17.55" customHeight="1"/>
    <row r="568" customFormat="1" ht="17.55" customHeight="1"/>
    <row r="569" customFormat="1" ht="17.55" customHeight="1"/>
    <row r="570" customFormat="1" ht="17.55" customHeight="1"/>
    <row r="571" customFormat="1" ht="17.55" customHeight="1"/>
    <row r="572" customFormat="1" ht="17.55" customHeight="1"/>
    <row r="573" customFormat="1" ht="17.55" customHeight="1"/>
    <row r="574" customFormat="1" ht="17.55" customHeight="1"/>
    <row r="575" customFormat="1" ht="17.55" customHeight="1"/>
    <row r="576" customFormat="1" ht="17.55" customHeight="1"/>
    <row r="577" customFormat="1" ht="17.55" customHeight="1"/>
    <row r="578" customFormat="1" ht="17.55" customHeight="1"/>
    <row r="579" customFormat="1" ht="17.55" customHeight="1"/>
    <row r="580" customFormat="1" ht="17.55" customHeight="1"/>
    <row r="581" customFormat="1" ht="17.55" customHeight="1"/>
    <row r="582" customFormat="1" ht="17.55" customHeight="1"/>
    <row r="583" customFormat="1" ht="17.55" customHeight="1"/>
    <row r="584" customFormat="1" ht="17.55" customHeight="1"/>
    <row r="585" customFormat="1" ht="17.55" customHeight="1"/>
    <row r="586" customFormat="1" ht="17.55" customHeight="1"/>
    <row r="587" customFormat="1" ht="17.55" customHeight="1"/>
    <row r="588" customFormat="1" ht="17.55" customHeight="1"/>
    <row r="589" customFormat="1" ht="17.55" customHeight="1"/>
    <row r="590" customFormat="1" ht="17.55" customHeight="1"/>
    <row r="591" customFormat="1" ht="17.55" customHeight="1"/>
    <row r="592" customFormat="1" ht="17.55" customHeight="1"/>
    <row r="593" customFormat="1" ht="17.55" customHeight="1"/>
    <row r="594" customFormat="1" ht="17.55" customHeight="1"/>
    <row r="595" customFormat="1" ht="17.55" customHeight="1"/>
    <row r="596" customFormat="1" ht="17.55" customHeight="1"/>
    <row r="597" customFormat="1" ht="17.55" customHeight="1"/>
    <row r="598" customFormat="1" ht="17.55" customHeight="1"/>
    <row r="599" customFormat="1" ht="17.55" customHeight="1"/>
    <row r="600" customFormat="1" ht="17.55" customHeight="1"/>
    <row r="601" customFormat="1" ht="17.55" customHeight="1"/>
    <row r="602" customFormat="1" ht="17.55" customHeight="1"/>
    <row r="603" customFormat="1" ht="17.55" customHeight="1"/>
    <row r="604" customFormat="1" ht="17.55" customHeight="1"/>
    <row r="605" customFormat="1" ht="17.55" customHeight="1"/>
    <row r="606" customFormat="1" ht="17.55" customHeight="1"/>
    <row r="607" customFormat="1" ht="17.55" customHeight="1"/>
    <row r="608" customFormat="1" ht="17.55" customHeight="1"/>
    <row r="609" customFormat="1" ht="17.55" customHeight="1"/>
    <row r="610" customFormat="1" ht="17.55" customHeight="1"/>
    <row r="611" customFormat="1" ht="17.55" customHeight="1"/>
    <row r="612" customFormat="1" ht="17.55" customHeight="1"/>
    <row r="613" customFormat="1" ht="17.55" customHeight="1"/>
    <row r="614" customFormat="1" ht="17.55" customHeight="1"/>
    <row r="615" customFormat="1" ht="17.55" customHeight="1"/>
    <row r="616" customFormat="1" ht="17.55" customHeight="1"/>
    <row r="617" customFormat="1" ht="17.55" customHeight="1"/>
    <row r="618" customFormat="1" ht="17.55" customHeight="1"/>
    <row r="619" customFormat="1" ht="17.55" customHeight="1"/>
    <row r="620" customFormat="1" ht="17.55" customHeight="1"/>
    <row r="621" customFormat="1" ht="17.55" customHeight="1"/>
    <row r="622" customFormat="1" ht="17.55" customHeight="1"/>
    <row r="623" customFormat="1" ht="17.55" customHeight="1"/>
    <row r="624" customFormat="1" ht="17.55" customHeight="1"/>
    <row r="625" customFormat="1" ht="17.55" customHeight="1"/>
    <row r="626" customFormat="1" ht="17.55" customHeight="1"/>
    <row r="627" customFormat="1" ht="17.55" customHeight="1"/>
    <row r="628" customFormat="1" ht="17.55" customHeight="1"/>
    <row r="629" customFormat="1" ht="17.55" customHeight="1"/>
    <row r="630" customFormat="1" ht="17.55" customHeight="1"/>
    <row r="631" customFormat="1" ht="17.55" customHeight="1"/>
    <row r="632" customFormat="1" ht="17.55" customHeight="1"/>
    <row r="633" customFormat="1" ht="17.55" customHeight="1"/>
    <row r="634" customFormat="1" ht="17.55" customHeight="1"/>
    <row r="635" customFormat="1" ht="17.55" customHeight="1"/>
    <row r="636" customFormat="1" ht="17.55" customHeight="1"/>
    <row r="637" customFormat="1" ht="17.55" customHeight="1"/>
    <row r="638" customFormat="1" ht="17.55" customHeight="1"/>
    <row r="639" customFormat="1" ht="17.55" customHeight="1"/>
    <row r="640" customFormat="1" ht="17.55" customHeight="1"/>
    <row r="641" customFormat="1" ht="17.55" customHeight="1"/>
    <row r="642" customFormat="1" ht="17.55" customHeight="1"/>
    <row r="643" customFormat="1" ht="17.55" customHeight="1"/>
    <row r="644" customFormat="1" ht="17.55" customHeight="1"/>
    <row r="645" customFormat="1" ht="17.55" customHeight="1"/>
    <row r="646" customFormat="1" ht="17.55" customHeight="1"/>
    <row r="647" customFormat="1" ht="17.55" customHeight="1"/>
    <row r="648" customFormat="1" ht="17.55" customHeight="1"/>
    <row r="649" customFormat="1" ht="17.55" customHeight="1"/>
    <row r="650" customFormat="1" ht="17.55" customHeight="1"/>
    <row r="651" customFormat="1" ht="17.55" customHeight="1"/>
    <row r="652" customFormat="1" ht="17.55" customHeight="1"/>
    <row r="653" customFormat="1" ht="17.55" customHeight="1"/>
    <row r="654" customFormat="1" ht="17.55" customHeight="1"/>
    <row r="655" customFormat="1" ht="17.55" customHeight="1"/>
    <row r="656" customFormat="1" ht="17.55" customHeight="1"/>
    <row r="657" customFormat="1" ht="17.55" customHeight="1"/>
    <row r="658" customFormat="1" ht="17.55" customHeight="1"/>
    <row r="659" customFormat="1" ht="17.55" customHeight="1"/>
    <row r="660" customFormat="1" ht="17.55" customHeight="1"/>
    <row r="661" customFormat="1" ht="17.55" customHeight="1"/>
    <row r="662" customFormat="1" ht="17.55" customHeight="1"/>
    <row r="663" customFormat="1" ht="17.55" customHeight="1"/>
    <row r="664" customFormat="1" ht="17.55" customHeight="1"/>
    <row r="665" customFormat="1" ht="17.55" customHeight="1"/>
    <row r="666" customFormat="1" ht="17.55" customHeight="1"/>
    <row r="667" customFormat="1" ht="17.55" customHeight="1"/>
    <row r="668" customFormat="1" ht="17.55" customHeight="1"/>
    <row r="669" customFormat="1" ht="17.55" customHeight="1"/>
    <row r="670" customFormat="1" ht="17.55" customHeight="1"/>
    <row r="671" customFormat="1" ht="17.55" customHeight="1"/>
    <row r="672" customFormat="1" ht="17.55" customHeight="1"/>
    <row r="673" customFormat="1" ht="17.55" customHeight="1"/>
    <row r="674" customFormat="1" ht="17.55" customHeight="1"/>
    <row r="675" customFormat="1" ht="17.55" customHeight="1"/>
    <row r="676" customFormat="1" ht="17.55" customHeight="1"/>
    <row r="677" customFormat="1" ht="17.55" customHeight="1"/>
    <row r="678" customFormat="1" ht="17.55" customHeight="1"/>
    <row r="679" customFormat="1" ht="17.55" customHeight="1"/>
    <row r="680" customFormat="1" ht="17.55" customHeight="1"/>
    <row r="681" customFormat="1" ht="17.55" customHeight="1"/>
    <row r="682" customFormat="1" ht="17.55" customHeight="1"/>
    <row r="683" customFormat="1" ht="17.55" customHeight="1"/>
    <row r="684" customFormat="1" ht="17.55" customHeight="1"/>
    <row r="685" customFormat="1" ht="17.55" customHeight="1"/>
    <row r="686" customFormat="1" ht="17.55" customHeight="1"/>
    <row r="687" customFormat="1" ht="17.55" customHeight="1"/>
    <row r="688" customFormat="1" ht="17.55" customHeight="1"/>
    <row r="689" customFormat="1" ht="17.55" customHeight="1"/>
    <row r="690" customFormat="1" ht="17.55" customHeight="1"/>
    <row r="691" customFormat="1" ht="17.55" customHeight="1"/>
    <row r="692" customFormat="1" ht="17.55" customHeight="1"/>
    <row r="693" customFormat="1" ht="17.55" customHeight="1"/>
    <row r="694" customFormat="1" ht="17.55" customHeight="1"/>
    <row r="695" customFormat="1" ht="17.55" customHeight="1"/>
    <row r="696" customFormat="1" ht="17.55" customHeight="1"/>
    <row r="697" customFormat="1" ht="17.55" customHeight="1"/>
    <row r="698" customFormat="1" ht="17.55" customHeight="1"/>
    <row r="699" customFormat="1" ht="17.55" customHeight="1"/>
    <row r="700" customFormat="1" ht="17.55" customHeight="1"/>
    <row r="701" customFormat="1" ht="17.55" customHeight="1"/>
    <row r="702" customFormat="1" ht="17.55" customHeight="1"/>
    <row r="703" customFormat="1" ht="17.55" customHeight="1"/>
    <row r="704" customFormat="1" ht="17.55" customHeight="1"/>
    <row r="705" customFormat="1" ht="17.55" customHeight="1"/>
    <row r="706" customFormat="1" ht="17.55" customHeight="1"/>
  </sheetData>
  <phoneticPr fontId="2"/>
  <pageMargins left="0.7" right="0.7" top="0.75" bottom="0.75" header="0.3" footer="0.3"/>
  <pageSetup paperSize="9"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3B866-E5EE-4ADF-AE99-AFFE51A93C3D}">
  <sheetPr codeName="Sheet138">
    <tabColor rgb="FFCCFF99"/>
    <pageSetUpPr autoPageBreaks="0"/>
  </sheetPr>
  <dimension ref="A1:AB706"/>
  <sheetViews>
    <sheetView showGridLines="0" showZeros="0" zoomScale="80" zoomScaleNormal="80" workbookViewId="0"/>
  </sheetViews>
  <sheetFormatPr defaultColWidth="9" defaultRowHeight="17.55" customHeight="1"/>
  <cols>
    <col min="1" max="1" width="4.625" style="151" customWidth="1"/>
    <col min="2" max="2" width="4.625" style="10" customWidth="1"/>
    <col min="3" max="3" width="8.625" style="10" customWidth="1"/>
    <col min="4" max="4" width="25.625" style="10" customWidth="1"/>
    <col min="5" max="12" width="9.625" style="10" customWidth="1"/>
    <col min="13" max="28" width="8.625" style="10" customWidth="1"/>
    <col min="29" max="16384" width="9" style="10"/>
  </cols>
  <sheetData>
    <row r="1" spans="1:28" ht="17.55" customHeight="1">
      <c r="A1"/>
    </row>
    <row r="2" spans="1:28" ht="17.55" customHeight="1">
      <c r="D2" s="502" t="s">
        <v>336</v>
      </c>
      <c r="E2" s="151"/>
      <c r="F2" s="151"/>
      <c r="G2" s="151"/>
      <c r="H2" s="151"/>
      <c r="I2" s="151"/>
      <c r="J2" s="151"/>
      <c r="K2" s="151"/>
      <c r="L2" s="151"/>
    </row>
    <row r="4" spans="1:28" s="56" customFormat="1" ht="17.55" customHeight="1" thickBot="1">
      <c r="A4" s="151"/>
      <c r="D4" s="503" t="s">
        <v>158</v>
      </c>
      <c r="E4" s="504"/>
      <c r="F4" s="504"/>
      <c r="G4" s="504"/>
      <c r="H4" s="504"/>
      <c r="I4" s="504"/>
      <c r="J4" s="504"/>
      <c r="K4" s="504"/>
      <c r="L4" s="81"/>
      <c r="M4" s="505" t="s">
        <v>415</v>
      </c>
      <c r="N4" s="10"/>
      <c r="O4" s="10"/>
      <c r="P4" s="10"/>
      <c r="Q4" s="10"/>
      <c r="R4" s="10"/>
      <c r="S4" s="10"/>
      <c r="T4" s="80"/>
      <c r="U4" s="505" t="s">
        <v>417</v>
      </c>
      <c r="V4" s="10"/>
      <c r="W4" s="10"/>
      <c r="X4" s="10"/>
      <c r="Y4" s="10"/>
      <c r="Z4" s="10"/>
      <c r="AA4" s="10"/>
      <c r="AB4" s="80"/>
    </row>
    <row r="5" spans="1:28" ht="17.55" customHeight="1" thickBot="1">
      <c r="D5" s="79" t="s">
        <v>129</v>
      </c>
      <c r="E5" s="77" t="s">
        <v>110</v>
      </c>
      <c r="F5" s="77" t="s">
        <v>107</v>
      </c>
      <c r="G5" s="77" t="s">
        <v>284</v>
      </c>
      <c r="H5" s="77" t="s">
        <v>285</v>
      </c>
      <c r="I5" s="77" t="s">
        <v>286</v>
      </c>
      <c r="J5" s="78" t="s">
        <v>287</v>
      </c>
      <c r="K5" s="77" t="s">
        <v>288</v>
      </c>
      <c r="L5" s="76" t="s">
        <v>289</v>
      </c>
      <c r="M5" s="77" t="s">
        <v>110</v>
      </c>
      <c r="N5" s="77" t="s">
        <v>107</v>
      </c>
      <c r="O5" s="77" t="s">
        <v>284</v>
      </c>
      <c r="P5" s="77" t="s">
        <v>285</v>
      </c>
      <c r="Q5" s="77" t="s">
        <v>286</v>
      </c>
      <c r="R5" s="78" t="s">
        <v>287</v>
      </c>
      <c r="S5" s="77" t="s">
        <v>288</v>
      </c>
      <c r="T5" s="76" t="s">
        <v>289</v>
      </c>
      <c r="U5" s="77" t="s">
        <v>110</v>
      </c>
      <c r="V5" s="77" t="s">
        <v>107</v>
      </c>
      <c r="W5" s="77" t="s">
        <v>284</v>
      </c>
      <c r="X5" s="77" t="s">
        <v>285</v>
      </c>
      <c r="Y5" s="77" t="s">
        <v>286</v>
      </c>
      <c r="Z5" s="78" t="s">
        <v>287</v>
      </c>
      <c r="AA5" s="77" t="s">
        <v>288</v>
      </c>
      <c r="AB5" s="76" t="s">
        <v>289</v>
      </c>
    </row>
    <row r="6" spans="1:28" ht="17.55" customHeight="1">
      <c r="A6"/>
      <c r="D6" s="70" t="s">
        <v>80</v>
      </c>
      <c r="E6" s="731">
        <v>0</v>
      </c>
      <c r="F6" s="731">
        <v>0</v>
      </c>
      <c r="G6" s="731"/>
      <c r="H6" s="731"/>
      <c r="I6" s="731"/>
      <c r="J6" s="732"/>
      <c r="K6" s="731"/>
      <c r="L6" s="733"/>
      <c r="M6" s="506">
        <v>0</v>
      </c>
      <c r="N6" s="506">
        <v>0</v>
      </c>
      <c r="O6" s="506">
        <v>0</v>
      </c>
      <c r="P6" s="506">
        <v>0</v>
      </c>
      <c r="Q6" s="506">
        <v>0</v>
      </c>
      <c r="R6" s="507">
        <v>0</v>
      </c>
      <c r="S6" s="506">
        <v>0</v>
      </c>
      <c r="T6" s="508">
        <v>0</v>
      </c>
      <c r="U6" s="509">
        <v>0</v>
      </c>
      <c r="V6" s="509">
        <v>0</v>
      </c>
      <c r="W6" s="509">
        <v>0</v>
      </c>
      <c r="X6" s="509">
        <v>0</v>
      </c>
      <c r="Y6" s="509">
        <v>0</v>
      </c>
      <c r="Z6" s="510">
        <v>0</v>
      </c>
      <c r="AA6" s="509">
        <v>0</v>
      </c>
      <c r="AB6" s="511">
        <v>0</v>
      </c>
    </row>
    <row r="7" spans="1:28" ht="17.55" customHeight="1">
      <c r="A7"/>
      <c r="D7" s="67" t="s">
        <v>16</v>
      </c>
      <c r="E7" s="731"/>
      <c r="F7" s="731"/>
      <c r="G7" s="731"/>
      <c r="H7" s="731"/>
      <c r="I7" s="731"/>
      <c r="J7" s="732"/>
      <c r="K7" s="731"/>
      <c r="L7" s="733"/>
      <c r="M7" s="506">
        <v>0</v>
      </c>
      <c r="N7" s="506">
        <v>0</v>
      </c>
      <c r="O7" s="506">
        <v>0</v>
      </c>
      <c r="P7" s="506">
        <v>0</v>
      </c>
      <c r="Q7" s="506">
        <v>0</v>
      </c>
      <c r="R7" s="507">
        <v>0</v>
      </c>
      <c r="S7" s="506">
        <v>0</v>
      </c>
      <c r="T7" s="508">
        <v>0</v>
      </c>
      <c r="U7" s="509">
        <v>0</v>
      </c>
      <c r="V7" s="509">
        <v>0</v>
      </c>
      <c r="W7" s="509">
        <v>0</v>
      </c>
      <c r="X7" s="509">
        <v>0</v>
      </c>
      <c r="Y7" s="509">
        <v>0</v>
      </c>
      <c r="Z7" s="510">
        <v>0</v>
      </c>
      <c r="AA7" s="509">
        <v>0</v>
      </c>
      <c r="AB7" s="511">
        <v>0</v>
      </c>
    </row>
    <row r="8" spans="1:28" ht="17.55" customHeight="1">
      <c r="A8"/>
      <c r="D8" s="67" t="s">
        <v>78</v>
      </c>
      <c r="E8" s="741"/>
      <c r="F8" s="741"/>
      <c r="G8" s="741"/>
      <c r="H8" s="741"/>
      <c r="I8" s="741"/>
      <c r="J8" s="741"/>
      <c r="K8" s="741"/>
      <c r="L8" s="737"/>
      <c r="M8" s="506">
        <v>0</v>
      </c>
      <c r="N8" s="506">
        <v>0</v>
      </c>
      <c r="O8" s="506">
        <v>0</v>
      </c>
      <c r="P8" s="506">
        <v>0</v>
      </c>
      <c r="Q8" s="506">
        <v>0</v>
      </c>
      <c r="R8" s="507">
        <v>0</v>
      </c>
      <c r="S8" s="506">
        <v>0</v>
      </c>
      <c r="T8" s="508">
        <v>0</v>
      </c>
      <c r="U8" s="509">
        <v>0</v>
      </c>
      <c r="V8" s="509">
        <v>0</v>
      </c>
      <c r="W8" s="509">
        <v>0</v>
      </c>
      <c r="X8" s="509">
        <v>0</v>
      </c>
      <c r="Y8" s="509">
        <v>0</v>
      </c>
      <c r="Z8" s="510">
        <v>0</v>
      </c>
      <c r="AA8" s="509">
        <v>0</v>
      </c>
      <c r="AB8" s="511">
        <v>0</v>
      </c>
    </row>
    <row r="9" spans="1:28" ht="17.55" customHeight="1">
      <c r="A9"/>
      <c r="D9" s="67" t="s">
        <v>56</v>
      </c>
      <c r="E9" s="731"/>
      <c r="F9" s="731"/>
      <c r="G9" s="731"/>
      <c r="H9" s="731"/>
      <c r="I9" s="731"/>
      <c r="J9" s="732"/>
      <c r="K9" s="731"/>
      <c r="L9" s="733"/>
      <c r="M9" s="506">
        <v>0</v>
      </c>
      <c r="N9" s="506">
        <v>0</v>
      </c>
      <c r="O9" s="506">
        <v>0</v>
      </c>
      <c r="P9" s="506">
        <v>0</v>
      </c>
      <c r="Q9" s="506">
        <v>0</v>
      </c>
      <c r="R9" s="507">
        <v>0</v>
      </c>
      <c r="S9" s="506">
        <v>0</v>
      </c>
      <c r="T9" s="508">
        <v>0</v>
      </c>
      <c r="U9" s="509">
        <v>0</v>
      </c>
      <c r="V9" s="509">
        <v>0</v>
      </c>
      <c r="W9" s="509">
        <v>0</v>
      </c>
      <c r="X9" s="509">
        <v>0</v>
      </c>
      <c r="Y9" s="509">
        <v>0</v>
      </c>
      <c r="Z9" s="510">
        <v>0</v>
      </c>
      <c r="AA9" s="509">
        <v>0</v>
      </c>
      <c r="AB9" s="511">
        <v>0</v>
      </c>
    </row>
    <row r="10" spans="1:28" ht="17.55" customHeight="1">
      <c r="A10"/>
      <c r="D10" s="67" t="s">
        <v>105</v>
      </c>
      <c r="E10" s="731"/>
      <c r="F10" s="731"/>
      <c r="G10" s="731"/>
      <c r="H10" s="731"/>
      <c r="I10" s="731"/>
      <c r="J10" s="732"/>
      <c r="K10" s="731"/>
      <c r="L10" s="733"/>
      <c r="M10" s="506">
        <v>0</v>
      </c>
      <c r="N10" s="506">
        <v>0</v>
      </c>
      <c r="O10" s="506">
        <v>0</v>
      </c>
      <c r="P10" s="506">
        <v>0</v>
      </c>
      <c r="Q10" s="506">
        <v>0</v>
      </c>
      <c r="R10" s="507">
        <v>0</v>
      </c>
      <c r="S10" s="506">
        <v>0</v>
      </c>
      <c r="T10" s="508">
        <v>0</v>
      </c>
      <c r="U10" s="509">
        <v>0</v>
      </c>
      <c r="V10" s="509">
        <v>0</v>
      </c>
      <c r="W10" s="509">
        <v>0</v>
      </c>
      <c r="X10" s="509">
        <v>0</v>
      </c>
      <c r="Y10" s="509">
        <v>0</v>
      </c>
      <c r="Z10" s="510">
        <v>0</v>
      </c>
      <c r="AA10" s="509">
        <v>0</v>
      </c>
      <c r="AB10" s="511">
        <v>0</v>
      </c>
    </row>
    <row r="11" spans="1:28" ht="17.55" customHeight="1">
      <c r="A11"/>
      <c r="D11" s="67" t="s">
        <v>53</v>
      </c>
      <c r="E11" s="731"/>
      <c r="F11" s="731"/>
      <c r="G11" s="731"/>
      <c r="H11" s="731"/>
      <c r="I11" s="731"/>
      <c r="J11" s="732"/>
      <c r="K11" s="731"/>
      <c r="L11" s="733"/>
      <c r="M11" s="506">
        <v>0</v>
      </c>
      <c r="N11" s="506">
        <v>0</v>
      </c>
      <c r="O11" s="506">
        <v>0</v>
      </c>
      <c r="P11" s="506">
        <v>0</v>
      </c>
      <c r="Q11" s="506">
        <v>0</v>
      </c>
      <c r="R11" s="507">
        <v>0</v>
      </c>
      <c r="S11" s="506">
        <v>0</v>
      </c>
      <c r="T11" s="508">
        <v>0</v>
      </c>
      <c r="U11" s="509">
        <v>0</v>
      </c>
      <c r="V11" s="509">
        <v>0</v>
      </c>
      <c r="W11" s="509">
        <v>0</v>
      </c>
      <c r="X11" s="509">
        <v>0</v>
      </c>
      <c r="Y11" s="509">
        <v>0</v>
      </c>
      <c r="Z11" s="510">
        <v>0</v>
      </c>
      <c r="AA11" s="509">
        <v>0</v>
      </c>
      <c r="AB11" s="511">
        <v>0</v>
      </c>
    </row>
    <row r="12" spans="1:28" ht="17.55" customHeight="1">
      <c r="A12"/>
      <c r="D12" s="67" t="s">
        <v>112</v>
      </c>
      <c r="E12" s="731"/>
      <c r="F12" s="731"/>
      <c r="G12" s="731"/>
      <c r="H12" s="731"/>
      <c r="I12" s="731"/>
      <c r="J12" s="732"/>
      <c r="K12" s="731"/>
      <c r="L12" s="733"/>
      <c r="M12" s="506">
        <v>0</v>
      </c>
      <c r="N12" s="506">
        <v>0</v>
      </c>
      <c r="O12" s="506">
        <v>0</v>
      </c>
      <c r="P12" s="506">
        <v>0</v>
      </c>
      <c r="Q12" s="506">
        <v>0</v>
      </c>
      <c r="R12" s="507">
        <v>0</v>
      </c>
      <c r="S12" s="506">
        <v>0</v>
      </c>
      <c r="T12" s="508">
        <v>0</v>
      </c>
      <c r="U12" s="509">
        <v>0</v>
      </c>
      <c r="V12" s="509">
        <v>0</v>
      </c>
      <c r="W12" s="509">
        <v>0</v>
      </c>
      <c r="X12" s="509">
        <v>0</v>
      </c>
      <c r="Y12" s="509">
        <v>0</v>
      </c>
      <c r="Z12" s="510">
        <v>0</v>
      </c>
      <c r="AA12" s="509">
        <v>0</v>
      </c>
      <c r="AB12" s="511">
        <v>0</v>
      </c>
    </row>
    <row r="13" spans="1:28" ht="17.55" customHeight="1">
      <c r="A13"/>
      <c r="D13" s="67" t="s">
        <v>101</v>
      </c>
      <c r="E13" s="731"/>
      <c r="F13" s="731"/>
      <c r="G13" s="731"/>
      <c r="H13" s="731"/>
      <c r="I13" s="731"/>
      <c r="J13" s="732"/>
      <c r="K13" s="731"/>
      <c r="L13" s="733"/>
      <c r="M13" s="506">
        <v>0</v>
      </c>
      <c r="N13" s="506">
        <v>0</v>
      </c>
      <c r="O13" s="506">
        <v>0</v>
      </c>
      <c r="P13" s="506">
        <v>0</v>
      </c>
      <c r="Q13" s="506">
        <v>0</v>
      </c>
      <c r="R13" s="507">
        <v>0</v>
      </c>
      <c r="S13" s="506">
        <v>0</v>
      </c>
      <c r="T13" s="508">
        <v>0</v>
      </c>
      <c r="U13" s="509">
        <v>0</v>
      </c>
      <c r="V13" s="509">
        <v>0</v>
      </c>
      <c r="W13" s="509">
        <v>0</v>
      </c>
      <c r="X13" s="509">
        <v>0</v>
      </c>
      <c r="Y13" s="509">
        <v>0</v>
      </c>
      <c r="Z13" s="510">
        <v>0</v>
      </c>
      <c r="AA13" s="509">
        <v>0</v>
      </c>
      <c r="AB13" s="511">
        <v>0</v>
      </c>
    </row>
    <row r="14" spans="1:28" ht="17.55" customHeight="1">
      <c r="A14"/>
      <c r="D14" s="67" t="s">
        <v>98</v>
      </c>
      <c r="E14" s="731"/>
      <c r="F14" s="731"/>
      <c r="G14" s="731"/>
      <c r="H14" s="731"/>
      <c r="I14" s="731"/>
      <c r="J14" s="732"/>
      <c r="K14" s="731"/>
      <c r="L14" s="733"/>
      <c r="M14" s="506">
        <v>0</v>
      </c>
      <c r="N14" s="506">
        <v>0</v>
      </c>
      <c r="O14" s="506">
        <v>0</v>
      </c>
      <c r="P14" s="506">
        <v>0</v>
      </c>
      <c r="Q14" s="506">
        <v>0</v>
      </c>
      <c r="R14" s="507">
        <v>0</v>
      </c>
      <c r="S14" s="506">
        <v>0</v>
      </c>
      <c r="T14" s="508">
        <v>0</v>
      </c>
      <c r="U14" s="509">
        <v>0</v>
      </c>
      <c r="V14" s="509">
        <v>0</v>
      </c>
      <c r="W14" s="509">
        <v>0</v>
      </c>
      <c r="X14" s="509">
        <v>0</v>
      </c>
      <c r="Y14" s="509">
        <v>0</v>
      </c>
      <c r="Z14" s="510">
        <v>0</v>
      </c>
      <c r="AA14" s="509">
        <v>0</v>
      </c>
      <c r="AB14" s="511">
        <v>0</v>
      </c>
    </row>
    <row r="15" spans="1:28" ht="17.55" customHeight="1">
      <c r="A15"/>
      <c r="D15" s="67" t="s">
        <v>75</v>
      </c>
      <c r="E15" s="731"/>
      <c r="F15" s="731"/>
      <c r="G15" s="731"/>
      <c r="H15" s="731"/>
      <c r="I15" s="731"/>
      <c r="J15" s="732"/>
      <c r="K15" s="731"/>
      <c r="L15" s="733"/>
      <c r="M15" s="506">
        <v>0</v>
      </c>
      <c r="N15" s="506">
        <v>0</v>
      </c>
      <c r="O15" s="506">
        <v>0</v>
      </c>
      <c r="P15" s="506">
        <v>0</v>
      </c>
      <c r="Q15" s="506">
        <v>0</v>
      </c>
      <c r="R15" s="507">
        <v>0</v>
      </c>
      <c r="S15" s="506">
        <v>0</v>
      </c>
      <c r="T15" s="508">
        <v>0</v>
      </c>
      <c r="U15" s="509">
        <v>0</v>
      </c>
      <c r="V15" s="509">
        <v>0</v>
      </c>
      <c r="W15" s="509">
        <v>0</v>
      </c>
      <c r="X15" s="509">
        <v>0</v>
      </c>
      <c r="Y15" s="509">
        <v>0</v>
      </c>
      <c r="Z15" s="510">
        <v>0</v>
      </c>
      <c r="AA15" s="509">
        <v>0</v>
      </c>
      <c r="AB15" s="511">
        <v>0</v>
      </c>
    </row>
    <row r="16" spans="1:28" ht="17.55" customHeight="1">
      <c r="A16"/>
      <c r="D16" s="67" t="s">
        <v>102</v>
      </c>
      <c r="E16" s="731"/>
      <c r="F16" s="731"/>
      <c r="G16" s="731"/>
      <c r="H16" s="731"/>
      <c r="I16" s="731"/>
      <c r="J16" s="732"/>
      <c r="K16" s="731"/>
      <c r="L16" s="733"/>
      <c r="M16" s="506">
        <v>0</v>
      </c>
      <c r="N16" s="506">
        <v>0</v>
      </c>
      <c r="O16" s="506">
        <v>0</v>
      </c>
      <c r="P16" s="506">
        <v>0</v>
      </c>
      <c r="Q16" s="506">
        <v>0</v>
      </c>
      <c r="R16" s="507">
        <v>0</v>
      </c>
      <c r="S16" s="506">
        <v>0</v>
      </c>
      <c r="T16" s="508">
        <v>0</v>
      </c>
      <c r="U16" s="509">
        <v>0</v>
      </c>
      <c r="V16" s="509">
        <v>0</v>
      </c>
      <c r="W16" s="509">
        <v>0</v>
      </c>
      <c r="X16" s="509">
        <v>0</v>
      </c>
      <c r="Y16" s="509">
        <v>0</v>
      </c>
      <c r="Z16" s="510">
        <v>0</v>
      </c>
      <c r="AA16" s="509">
        <v>0</v>
      </c>
      <c r="AB16" s="511">
        <v>0</v>
      </c>
    </row>
    <row r="17" spans="1:28" ht="17.55" customHeight="1">
      <c r="A17"/>
      <c r="D17" s="67" t="s">
        <v>38</v>
      </c>
      <c r="E17" s="731"/>
      <c r="F17" s="731"/>
      <c r="G17" s="731"/>
      <c r="H17" s="731"/>
      <c r="I17" s="731"/>
      <c r="J17" s="732"/>
      <c r="K17" s="731"/>
      <c r="L17" s="733"/>
      <c r="M17" s="506">
        <v>0</v>
      </c>
      <c r="N17" s="506">
        <v>0</v>
      </c>
      <c r="O17" s="506">
        <v>0</v>
      </c>
      <c r="P17" s="506">
        <v>0</v>
      </c>
      <c r="Q17" s="506">
        <v>0</v>
      </c>
      <c r="R17" s="507">
        <v>0</v>
      </c>
      <c r="S17" s="506">
        <v>0</v>
      </c>
      <c r="T17" s="508">
        <v>0</v>
      </c>
      <c r="U17" s="509">
        <v>0</v>
      </c>
      <c r="V17" s="509">
        <v>0</v>
      </c>
      <c r="W17" s="509">
        <v>0</v>
      </c>
      <c r="X17" s="509">
        <v>0</v>
      </c>
      <c r="Y17" s="509">
        <v>0</v>
      </c>
      <c r="Z17" s="510">
        <v>0</v>
      </c>
      <c r="AA17" s="509">
        <v>0</v>
      </c>
      <c r="AB17" s="511">
        <v>0</v>
      </c>
    </row>
    <row r="18" spans="1:28" ht="17.55" customHeight="1">
      <c r="A18"/>
      <c r="D18" s="67" t="s">
        <v>39</v>
      </c>
      <c r="E18" s="731"/>
      <c r="F18" s="731"/>
      <c r="G18" s="731"/>
      <c r="H18" s="731"/>
      <c r="I18" s="731"/>
      <c r="J18" s="732"/>
      <c r="K18" s="731"/>
      <c r="L18" s="733"/>
      <c r="M18" s="506">
        <v>0</v>
      </c>
      <c r="N18" s="506">
        <v>0</v>
      </c>
      <c r="O18" s="506">
        <v>0</v>
      </c>
      <c r="P18" s="506">
        <v>0</v>
      </c>
      <c r="Q18" s="506">
        <v>0</v>
      </c>
      <c r="R18" s="507">
        <v>0</v>
      </c>
      <c r="S18" s="506">
        <v>0</v>
      </c>
      <c r="T18" s="508">
        <v>0</v>
      </c>
      <c r="U18" s="509">
        <v>0</v>
      </c>
      <c r="V18" s="509">
        <v>0</v>
      </c>
      <c r="W18" s="509">
        <v>0</v>
      </c>
      <c r="X18" s="509">
        <v>0</v>
      </c>
      <c r="Y18" s="509">
        <v>0</v>
      </c>
      <c r="Z18" s="510">
        <v>0</v>
      </c>
      <c r="AA18" s="509">
        <v>0</v>
      </c>
      <c r="AB18" s="511">
        <v>0</v>
      </c>
    </row>
    <row r="19" spans="1:28" ht="17.55" customHeight="1">
      <c r="A19"/>
      <c r="D19" s="67" t="s">
        <v>82</v>
      </c>
      <c r="E19" s="731"/>
      <c r="F19" s="731"/>
      <c r="G19" s="731"/>
      <c r="H19" s="731"/>
      <c r="I19" s="731"/>
      <c r="J19" s="732"/>
      <c r="K19" s="731"/>
      <c r="L19" s="733"/>
      <c r="M19" s="506">
        <v>0</v>
      </c>
      <c r="N19" s="506">
        <v>0</v>
      </c>
      <c r="O19" s="506">
        <v>0</v>
      </c>
      <c r="P19" s="506">
        <v>0</v>
      </c>
      <c r="Q19" s="506">
        <v>0</v>
      </c>
      <c r="R19" s="507">
        <v>0</v>
      </c>
      <c r="S19" s="506">
        <v>0</v>
      </c>
      <c r="T19" s="508">
        <v>0</v>
      </c>
      <c r="U19" s="509">
        <v>0</v>
      </c>
      <c r="V19" s="509">
        <v>0</v>
      </c>
      <c r="W19" s="509">
        <v>0</v>
      </c>
      <c r="X19" s="509">
        <v>0</v>
      </c>
      <c r="Y19" s="509">
        <v>0</v>
      </c>
      <c r="Z19" s="510">
        <v>0</v>
      </c>
      <c r="AA19" s="509">
        <v>0</v>
      </c>
      <c r="AB19" s="511">
        <v>0</v>
      </c>
    </row>
    <row r="20" spans="1:28" ht="17.55" customHeight="1">
      <c r="A20"/>
      <c r="D20" s="67">
        <v>0</v>
      </c>
      <c r="E20" s="731"/>
      <c r="F20" s="731"/>
      <c r="G20" s="731"/>
      <c r="H20" s="731"/>
      <c r="I20" s="731"/>
      <c r="J20" s="732"/>
      <c r="K20" s="731"/>
      <c r="L20" s="733"/>
      <c r="M20" s="506">
        <v>0</v>
      </c>
      <c r="N20" s="506">
        <v>0</v>
      </c>
      <c r="O20" s="506">
        <v>0</v>
      </c>
      <c r="P20" s="506">
        <v>0</v>
      </c>
      <c r="Q20" s="506">
        <v>0</v>
      </c>
      <c r="R20" s="507">
        <v>0</v>
      </c>
      <c r="S20" s="506">
        <v>0</v>
      </c>
      <c r="T20" s="508">
        <v>0</v>
      </c>
      <c r="U20" s="509">
        <v>0</v>
      </c>
      <c r="V20" s="509">
        <v>0</v>
      </c>
      <c r="W20" s="509">
        <v>0</v>
      </c>
      <c r="X20" s="509">
        <v>0</v>
      </c>
      <c r="Y20" s="509">
        <v>0</v>
      </c>
      <c r="Z20" s="510">
        <v>0</v>
      </c>
      <c r="AA20" s="509">
        <v>0</v>
      </c>
      <c r="AB20" s="511">
        <v>0</v>
      </c>
    </row>
    <row r="21" spans="1:28" ht="17.55" customHeight="1">
      <c r="A21"/>
      <c r="D21" s="67">
        <v>0</v>
      </c>
      <c r="E21" s="731"/>
      <c r="F21" s="731"/>
      <c r="G21" s="731"/>
      <c r="H21" s="731"/>
      <c r="I21" s="731"/>
      <c r="J21" s="732"/>
      <c r="K21" s="731"/>
      <c r="L21" s="733"/>
      <c r="M21" s="506">
        <v>0</v>
      </c>
      <c r="N21" s="506">
        <v>0</v>
      </c>
      <c r="O21" s="506">
        <v>0</v>
      </c>
      <c r="P21" s="506">
        <v>0</v>
      </c>
      <c r="Q21" s="506">
        <v>0</v>
      </c>
      <c r="R21" s="507">
        <v>0</v>
      </c>
      <c r="S21" s="506">
        <v>0</v>
      </c>
      <c r="T21" s="508">
        <v>0</v>
      </c>
      <c r="U21" s="509">
        <v>0</v>
      </c>
      <c r="V21" s="509">
        <v>0</v>
      </c>
      <c r="W21" s="509">
        <v>0</v>
      </c>
      <c r="X21" s="509">
        <v>0</v>
      </c>
      <c r="Y21" s="509">
        <v>0</v>
      </c>
      <c r="Z21" s="510">
        <v>0</v>
      </c>
      <c r="AA21" s="509">
        <v>0</v>
      </c>
      <c r="AB21" s="511">
        <v>0</v>
      </c>
    </row>
    <row r="22" spans="1:28" ht="17.55" customHeight="1">
      <c r="D22" s="67">
        <v>0</v>
      </c>
      <c r="E22" s="731"/>
      <c r="F22" s="731"/>
      <c r="G22" s="731"/>
      <c r="H22" s="731"/>
      <c r="I22" s="731"/>
      <c r="J22" s="732"/>
      <c r="K22" s="731"/>
      <c r="L22" s="733"/>
      <c r="M22" s="506">
        <v>0</v>
      </c>
      <c r="N22" s="506">
        <v>0</v>
      </c>
      <c r="O22" s="506">
        <v>0</v>
      </c>
      <c r="P22" s="506">
        <v>0</v>
      </c>
      <c r="Q22" s="506">
        <v>0</v>
      </c>
      <c r="R22" s="507">
        <v>0</v>
      </c>
      <c r="S22" s="506">
        <v>0</v>
      </c>
      <c r="T22" s="508">
        <v>0</v>
      </c>
      <c r="U22" s="509">
        <v>0</v>
      </c>
      <c r="V22" s="509">
        <v>0</v>
      </c>
      <c r="W22" s="509">
        <v>0</v>
      </c>
      <c r="X22" s="509">
        <v>0</v>
      </c>
      <c r="Y22" s="509">
        <v>0</v>
      </c>
      <c r="Z22" s="510">
        <v>0</v>
      </c>
      <c r="AA22" s="509">
        <v>0</v>
      </c>
      <c r="AB22" s="511">
        <v>0</v>
      </c>
    </row>
    <row r="23" spans="1:28" ht="17.55" customHeight="1">
      <c r="D23" s="67">
        <v>0</v>
      </c>
      <c r="E23" s="731"/>
      <c r="F23" s="731"/>
      <c r="G23" s="731"/>
      <c r="H23" s="731"/>
      <c r="I23" s="731"/>
      <c r="J23" s="732"/>
      <c r="K23" s="731"/>
      <c r="L23" s="733"/>
      <c r="M23" s="506">
        <v>0</v>
      </c>
      <c r="N23" s="506">
        <v>0</v>
      </c>
      <c r="O23" s="506">
        <v>0</v>
      </c>
      <c r="P23" s="506">
        <v>0</v>
      </c>
      <c r="Q23" s="506">
        <v>0</v>
      </c>
      <c r="R23" s="507">
        <v>0</v>
      </c>
      <c r="S23" s="506">
        <v>0</v>
      </c>
      <c r="T23" s="508">
        <v>0</v>
      </c>
      <c r="U23" s="509">
        <v>0</v>
      </c>
      <c r="V23" s="509">
        <v>0</v>
      </c>
      <c r="W23" s="509">
        <v>0</v>
      </c>
      <c r="X23" s="509">
        <v>0</v>
      </c>
      <c r="Y23" s="509">
        <v>0</v>
      </c>
      <c r="Z23" s="510">
        <v>0</v>
      </c>
      <c r="AA23" s="509">
        <v>0</v>
      </c>
      <c r="AB23" s="511">
        <v>0</v>
      </c>
    </row>
    <row r="24" spans="1:28" ht="17.55" customHeight="1">
      <c r="D24" s="67">
        <v>0</v>
      </c>
      <c r="E24" s="731"/>
      <c r="F24" s="731"/>
      <c r="G24" s="731"/>
      <c r="H24" s="731"/>
      <c r="I24" s="731"/>
      <c r="J24" s="732"/>
      <c r="K24" s="731"/>
      <c r="L24" s="733"/>
      <c r="M24" s="506">
        <v>0</v>
      </c>
      <c r="N24" s="506">
        <v>0</v>
      </c>
      <c r="O24" s="506">
        <v>0</v>
      </c>
      <c r="P24" s="506">
        <v>0</v>
      </c>
      <c r="Q24" s="506">
        <v>0</v>
      </c>
      <c r="R24" s="507">
        <v>0</v>
      </c>
      <c r="S24" s="506">
        <v>0</v>
      </c>
      <c r="T24" s="508">
        <v>0</v>
      </c>
      <c r="U24" s="509">
        <v>0</v>
      </c>
      <c r="V24" s="509">
        <v>0</v>
      </c>
      <c r="W24" s="509">
        <v>0</v>
      </c>
      <c r="X24" s="509">
        <v>0</v>
      </c>
      <c r="Y24" s="509">
        <v>0</v>
      </c>
      <c r="Z24" s="510">
        <v>0</v>
      </c>
      <c r="AA24" s="509">
        <v>0</v>
      </c>
      <c r="AB24" s="511">
        <v>0</v>
      </c>
    </row>
    <row r="25" spans="1:28" ht="17.55" customHeight="1" thickBot="1">
      <c r="D25" s="67">
        <v>0</v>
      </c>
      <c r="E25" s="731"/>
      <c r="F25" s="731"/>
      <c r="G25" s="731"/>
      <c r="H25" s="731"/>
      <c r="I25" s="731"/>
      <c r="J25" s="732"/>
      <c r="K25" s="731"/>
      <c r="L25" s="733"/>
      <c r="M25" s="506">
        <v>0</v>
      </c>
      <c r="N25" s="506">
        <v>0</v>
      </c>
      <c r="O25" s="506">
        <v>0</v>
      </c>
      <c r="P25" s="506">
        <v>0</v>
      </c>
      <c r="Q25" s="506">
        <v>0</v>
      </c>
      <c r="R25" s="507">
        <v>0</v>
      </c>
      <c r="S25" s="506">
        <v>0</v>
      </c>
      <c r="T25" s="508">
        <v>0</v>
      </c>
      <c r="U25" s="509">
        <v>0</v>
      </c>
      <c r="V25" s="509">
        <v>0</v>
      </c>
      <c r="W25" s="509">
        <v>0</v>
      </c>
      <c r="X25" s="509">
        <v>0</v>
      </c>
      <c r="Y25" s="509">
        <v>0</v>
      </c>
      <c r="Z25" s="510">
        <v>0</v>
      </c>
      <c r="AA25" s="509">
        <v>0</v>
      </c>
      <c r="AB25" s="511">
        <v>0</v>
      </c>
    </row>
    <row r="26" spans="1:28" ht="17.55" customHeight="1" thickBot="1">
      <c r="D26" s="512" t="s">
        <v>132</v>
      </c>
      <c r="E26" s="734">
        <v>0</v>
      </c>
      <c r="F26" s="734">
        <v>0</v>
      </c>
      <c r="G26" s="734">
        <v>0</v>
      </c>
      <c r="H26" s="734">
        <v>0</v>
      </c>
      <c r="I26" s="734">
        <v>0</v>
      </c>
      <c r="J26" s="735">
        <v>0</v>
      </c>
      <c r="K26" s="734">
        <v>0</v>
      </c>
      <c r="L26" s="736">
        <v>0</v>
      </c>
      <c r="M26" s="829">
        <v>0</v>
      </c>
      <c r="N26" s="829">
        <v>0</v>
      </c>
      <c r="O26" s="829">
        <v>0</v>
      </c>
      <c r="P26" s="829">
        <v>0</v>
      </c>
      <c r="Q26" s="829">
        <v>0</v>
      </c>
      <c r="R26" s="830">
        <v>0</v>
      </c>
      <c r="S26" s="829">
        <v>0</v>
      </c>
      <c r="T26" s="831">
        <v>0</v>
      </c>
      <c r="U26" s="832">
        <v>0</v>
      </c>
      <c r="V26" s="832">
        <v>0</v>
      </c>
      <c r="W26" s="832">
        <v>0</v>
      </c>
      <c r="X26" s="832">
        <v>0</v>
      </c>
      <c r="Y26" s="832">
        <v>0</v>
      </c>
      <c r="Z26" s="833">
        <v>0</v>
      </c>
      <c r="AA26" s="832">
        <v>0</v>
      </c>
      <c r="AB26" s="834">
        <v>0</v>
      </c>
    </row>
    <row r="27" spans="1:28" ht="17.55" customHeight="1" thickBot="1">
      <c r="M27" s="662">
        <v>178.01550712280019</v>
      </c>
      <c r="N27" s="513">
        <v>190.11167502841988</v>
      </c>
      <c r="O27" s="513">
        <v>183.36820424211723</v>
      </c>
      <c r="P27" s="513">
        <v>183.36633131153584</v>
      </c>
      <c r="Q27" s="513">
        <v>179.68680223666041</v>
      </c>
      <c r="R27" s="514">
        <v>176.0912834494255</v>
      </c>
      <c r="S27" s="513">
        <v>172.57768660560941</v>
      </c>
      <c r="T27" s="515">
        <v>169.14397833810199</v>
      </c>
      <c r="U27" s="840">
        <v>8.1181669742070639</v>
      </c>
      <c r="V27" s="840">
        <v>7.3419164117189535</v>
      </c>
      <c r="W27" s="840">
        <v>7.33767904908159</v>
      </c>
      <c r="X27" s="840">
        <v>7.33767904908159</v>
      </c>
      <c r="Y27" s="840">
        <v>7.33767904908159</v>
      </c>
      <c r="Z27" s="841">
        <v>7.33767904908159</v>
      </c>
      <c r="AA27" s="840">
        <v>7.33767904908159</v>
      </c>
      <c r="AB27" s="842">
        <v>7.33767904908159</v>
      </c>
    </row>
    <row r="28" spans="1:28" customFormat="1" ht="17.55" customHeight="1">
      <c r="M28" s="519"/>
      <c r="N28" s="519"/>
      <c r="O28" s="519"/>
      <c r="P28" s="519"/>
      <c r="Q28" s="519"/>
      <c r="R28" s="519"/>
      <c r="S28" s="519"/>
      <c r="T28" s="519"/>
    </row>
    <row r="29" spans="1:28" customFormat="1" ht="17.55" customHeight="1">
      <c r="M29" s="519"/>
      <c r="N29" s="519"/>
      <c r="O29" s="519"/>
      <c r="P29" s="519"/>
      <c r="Q29" s="519"/>
      <c r="R29" s="519"/>
      <c r="S29" s="519"/>
      <c r="T29" s="519"/>
    </row>
    <row r="30" spans="1:28" ht="17.55" customHeight="1" thickBot="1">
      <c r="D30" s="520" t="s">
        <v>155</v>
      </c>
      <c r="M30" s="505" t="s">
        <v>419</v>
      </c>
      <c r="T30" s="80"/>
      <c r="U30" s="505" t="s">
        <v>420</v>
      </c>
      <c r="V30" s="521"/>
      <c r="W30" s="521"/>
      <c r="X30" s="521"/>
      <c r="Y30" s="521"/>
      <c r="Z30" s="521"/>
      <c r="AB30" s="57"/>
    </row>
    <row r="31" spans="1:28" ht="17.55" customHeight="1" thickBot="1">
      <c r="D31" s="522" t="s">
        <v>140</v>
      </c>
      <c r="E31" s="65" t="s">
        <v>110</v>
      </c>
      <c r="F31" s="65" t="s">
        <v>107</v>
      </c>
      <c r="G31" s="65" t="s">
        <v>284</v>
      </c>
      <c r="H31" s="65" t="s">
        <v>285</v>
      </c>
      <c r="I31" s="65" t="s">
        <v>286</v>
      </c>
      <c r="J31" s="65" t="s">
        <v>287</v>
      </c>
      <c r="K31" s="65" t="s">
        <v>288</v>
      </c>
      <c r="L31" s="64" t="s">
        <v>289</v>
      </c>
      <c r="M31" s="86" t="s">
        <v>110</v>
      </c>
      <c r="N31" s="86" t="s">
        <v>107</v>
      </c>
      <c r="O31" s="86" t="s">
        <v>284</v>
      </c>
      <c r="P31" s="86" t="s">
        <v>285</v>
      </c>
      <c r="Q31" s="86" t="s">
        <v>286</v>
      </c>
      <c r="R31" s="86" t="s">
        <v>287</v>
      </c>
      <c r="S31" s="86" t="s">
        <v>288</v>
      </c>
      <c r="T31" s="64" t="s">
        <v>289</v>
      </c>
      <c r="U31" s="86" t="s">
        <v>110</v>
      </c>
      <c r="V31" s="86" t="s">
        <v>107</v>
      </c>
      <c r="W31" s="86" t="s">
        <v>284</v>
      </c>
      <c r="X31" s="86" t="s">
        <v>285</v>
      </c>
      <c r="Y31" s="86" t="s">
        <v>286</v>
      </c>
      <c r="Z31" s="86" t="s">
        <v>287</v>
      </c>
      <c r="AA31" s="86" t="s">
        <v>288</v>
      </c>
      <c r="AB31" s="64" t="s">
        <v>289</v>
      </c>
    </row>
    <row r="32" spans="1:28" ht="17.55" customHeight="1">
      <c r="D32" s="523" t="s">
        <v>134</v>
      </c>
      <c r="E32" s="540">
        <v>0</v>
      </c>
      <c r="F32" s="540">
        <v>0</v>
      </c>
      <c r="G32" s="540"/>
      <c r="H32" s="540"/>
      <c r="I32" s="540"/>
      <c r="J32" s="540"/>
      <c r="K32" s="540"/>
      <c r="L32" s="528"/>
      <c r="M32" s="525">
        <v>0</v>
      </c>
      <c r="N32" s="525">
        <v>0</v>
      </c>
      <c r="O32" s="525">
        <v>0</v>
      </c>
      <c r="P32" s="525">
        <v>0</v>
      </c>
      <c r="Q32" s="525">
        <v>0</v>
      </c>
      <c r="R32" s="525">
        <v>0</v>
      </c>
      <c r="S32" s="525">
        <v>0</v>
      </c>
      <c r="T32" s="526">
        <v>0</v>
      </c>
      <c r="U32" s="527">
        <v>0</v>
      </c>
      <c r="V32" s="527">
        <v>0</v>
      </c>
      <c r="W32" s="527">
        <v>0</v>
      </c>
      <c r="X32" s="527">
        <v>0</v>
      </c>
      <c r="Y32" s="527">
        <v>0</v>
      </c>
      <c r="Z32" s="527">
        <v>0</v>
      </c>
      <c r="AA32" s="527">
        <v>0</v>
      </c>
      <c r="AB32" s="528">
        <v>0</v>
      </c>
    </row>
    <row r="33" spans="4:28" ht="17.55" customHeight="1">
      <c r="D33" s="524" t="s">
        <v>139</v>
      </c>
      <c r="E33" s="540"/>
      <c r="F33" s="540"/>
      <c r="G33" s="540"/>
      <c r="H33" s="540"/>
      <c r="I33" s="540"/>
      <c r="J33" s="540"/>
      <c r="K33" s="540"/>
      <c r="L33" s="528"/>
      <c r="M33" s="525">
        <v>0</v>
      </c>
      <c r="N33" s="525">
        <v>0</v>
      </c>
      <c r="O33" s="525">
        <v>0</v>
      </c>
      <c r="P33" s="525">
        <v>0</v>
      </c>
      <c r="Q33" s="525">
        <v>0</v>
      </c>
      <c r="R33" s="525">
        <v>0</v>
      </c>
      <c r="S33" s="525">
        <v>0</v>
      </c>
      <c r="T33" s="526">
        <v>0</v>
      </c>
      <c r="U33" s="527">
        <v>0</v>
      </c>
      <c r="V33" s="527">
        <v>0</v>
      </c>
      <c r="W33" s="527">
        <v>0</v>
      </c>
      <c r="X33" s="527">
        <v>0</v>
      </c>
      <c r="Y33" s="527">
        <v>0</v>
      </c>
      <c r="Z33" s="527">
        <v>0</v>
      </c>
      <c r="AA33" s="527">
        <v>0</v>
      </c>
      <c r="AB33" s="528">
        <v>0</v>
      </c>
    </row>
    <row r="34" spans="4:28" ht="17.55" customHeight="1">
      <c r="D34" s="524" t="s">
        <v>138</v>
      </c>
      <c r="E34" s="540"/>
      <c r="F34" s="540"/>
      <c r="G34" s="540"/>
      <c r="H34" s="540"/>
      <c r="I34" s="540"/>
      <c r="J34" s="540"/>
      <c r="K34" s="540"/>
      <c r="L34" s="528"/>
      <c r="M34" s="525">
        <v>0</v>
      </c>
      <c r="N34" s="525">
        <v>0</v>
      </c>
      <c r="O34" s="525">
        <v>0</v>
      </c>
      <c r="P34" s="525">
        <v>0</v>
      </c>
      <c r="Q34" s="525">
        <v>0</v>
      </c>
      <c r="R34" s="525">
        <v>0</v>
      </c>
      <c r="S34" s="525">
        <v>0</v>
      </c>
      <c r="T34" s="526">
        <v>0</v>
      </c>
      <c r="U34" s="527">
        <v>0</v>
      </c>
      <c r="V34" s="527">
        <v>0</v>
      </c>
      <c r="W34" s="527">
        <v>0</v>
      </c>
      <c r="X34" s="527">
        <v>0</v>
      </c>
      <c r="Y34" s="527">
        <v>0</v>
      </c>
      <c r="Z34" s="527">
        <v>0</v>
      </c>
      <c r="AA34" s="527">
        <v>0</v>
      </c>
      <c r="AB34" s="528">
        <v>0</v>
      </c>
    </row>
    <row r="35" spans="4:28" ht="17.55" customHeight="1" thickBot="1">
      <c r="D35" s="524" t="s">
        <v>133</v>
      </c>
      <c r="E35" s="541"/>
      <c r="F35" s="541"/>
      <c r="G35" s="541"/>
      <c r="H35" s="541"/>
      <c r="I35" s="541"/>
      <c r="J35" s="541"/>
      <c r="K35" s="541"/>
      <c r="L35" s="538"/>
      <c r="M35" s="525">
        <v>0</v>
      </c>
      <c r="N35" s="525">
        <v>0</v>
      </c>
      <c r="O35" s="525">
        <v>0</v>
      </c>
      <c r="P35" s="525">
        <v>0</v>
      </c>
      <c r="Q35" s="525">
        <v>0</v>
      </c>
      <c r="R35" s="525">
        <v>0</v>
      </c>
      <c r="S35" s="525">
        <v>0</v>
      </c>
      <c r="T35" s="526">
        <v>0</v>
      </c>
      <c r="U35" s="527">
        <v>0</v>
      </c>
      <c r="V35" s="527">
        <v>0</v>
      </c>
      <c r="W35" s="527">
        <v>0</v>
      </c>
      <c r="X35" s="527">
        <v>0</v>
      </c>
      <c r="Y35" s="527">
        <v>0</v>
      </c>
      <c r="Z35" s="527">
        <v>0</v>
      </c>
      <c r="AA35" s="527">
        <v>0</v>
      </c>
      <c r="AB35" s="528">
        <v>0</v>
      </c>
    </row>
    <row r="36" spans="4:28" ht="17.55" customHeight="1" thickBot="1">
      <c r="D36" s="529" t="s">
        <v>132</v>
      </c>
      <c r="E36" s="530">
        <v>0</v>
      </c>
      <c r="F36" s="530">
        <v>0</v>
      </c>
      <c r="G36" s="530">
        <v>0</v>
      </c>
      <c r="H36" s="530">
        <v>0</v>
      </c>
      <c r="I36" s="530">
        <v>0</v>
      </c>
      <c r="J36" s="530">
        <v>0</v>
      </c>
      <c r="K36" s="530">
        <v>0</v>
      </c>
      <c r="L36" s="531">
        <v>0</v>
      </c>
      <c r="M36" s="532">
        <v>0</v>
      </c>
      <c r="N36" s="532">
        <v>0</v>
      </c>
      <c r="O36" s="532">
        <v>0</v>
      </c>
      <c r="P36" s="532">
        <v>0</v>
      </c>
      <c r="Q36" s="532">
        <v>0</v>
      </c>
      <c r="R36" s="532">
        <v>0</v>
      </c>
      <c r="S36" s="532">
        <v>0</v>
      </c>
      <c r="T36" s="533">
        <v>0</v>
      </c>
      <c r="U36" s="534">
        <v>0</v>
      </c>
      <c r="V36" s="534">
        <v>0</v>
      </c>
      <c r="W36" s="534">
        <v>0</v>
      </c>
      <c r="X36" s="534">
        <v>0</v>
      </c>
      <c r="Y36" s="534">
        <v>0</v>
      </c>
      <c r="Z36" s="534">
        <v>0</v>
      </c>
      <c r="AA36" s="534">
        <v>0</v>
      </c>
      <c r="AB36" s="531">
        <v>0</v>
      </c>
    </row>
    <row r="38" spans="4:28" ht="17.55" customHeight="1">
      <c r="E38"/>
      <c r="F38"/>
      <c r="G38"/>
      <c r="H38"/>
      <c r="I38"/>
      <c r="J38"/>
    </row>
    <row r="39" spans="4:28" ht="17.55" customHeight="1" thickBot="1">
      <c r="D39" s="520" t="s">
        <v>154</v>
      </c>
      <c r="M39" s="505" t="s">
        <v>421</v>
      </c>
      <c r="T39" s="80"/>
      <c r="U39" s="505" t="s">
        <v>422</v>
      </c>
      <c r="V39" s="521"/>
      <c r="W39" s="521"/>
      <c r="X39" s="521"/>
      <c r="Y39" s="521"/>
      <c r="Z39" s="521"/>
      <c r="AB39" s="57"/>
    </row>
    <row r="40" spans="4:28" ht="17.55" customHeight="1" thickBot="1">
      <c r="D40" s="522" t="s">
        <v>137</v>
      </c>
      <c r="E40" s="65" t="s">
        <v>110</v>
      </c>
      <c r="F40" s="65" t="s">
        <v>107</v>
      </c>
      <c r="G40" s="65" t="s">
        <v>284</v>
      </c>
      <c r="H40" s="65" t="s">
        <v>285</v>
      </c>
      <c r="I40" s="65" t="s">
        <v>286</v>
      </c>
      <c r="J40" s="65" t="s">
        <v>287</v>
      </c>
      <c r="K40" s="65" t="s">
        <v>288</v>
      </c>
      <c r="L40" s="64" t="s">
        <v>289</v>
      </c>
      <c r="M40" s="86" t="s">
        <v>110</v>
      </c>
      <c r="N40" s="86" t="s">
        <v>107</v>
      </c>
      <c r="O40" s="86" t="s">
        <v>284</v>
      </c>
      <c r="P40" s="86" t="s">
        <v>285</v>
      </c>
      <c r="Q40" s="86" t="s">
        <v>286</v>
      </c>
      <c r="R40" s="86" t="s">
        <v>287</v>
      </c>
      <c r="S40" s="86" t="s">
        <v>288</v>
      </c>
      <c r="T40" s="64" t="s">
        <v>289</v>
      </c>
      <c r="U40" s="86" t="s">
        <v>110</v>
      </c>
      <c r="V40" s="86" t="s">
        <v>107</v>
      </c>
      <c r="W40" s="86" t="s">
        <v>284</v>
      </c>
      <c r="X40" s="86" t="s">
        <v>285</v>
      </c>
      <c r="Y40" s="86" t="s">
        <v>286</v>
      </c>
      <c r="Z40" s="86" t="s">
        <v>287</v>
      </c>
      <c r="AA40" s="86" t="s">
        <v>288</v>
      </c>
      <c r="AB40" s="64" t="s">
        <v>289</v>
      </c>
    </row>
    <row r="41" spans="4:28" ht="17.55" customHeight="1">
      <c r="D41" s="523" t="s">
        <v>153</v>
      </c>
      <c r="E41" s="540"/>
      <c r="F41" s="540"/>
      <c r="G41" s="540"/>
      <c r="H41" s="540"/>
      <c r="I41" s="540"/>
      <c r="J41" s="540"/>
      <c r="K41" s="540"/>
      <c r="L41" s="528"/>
      <c r="M41" s="525">
        <v>0</v>
      </c>
      <c r="N41" s="525">
        <v>0</v>
      </c>
      <c r="O41" s="525">
        <v>0</v>
      </c>
      <c r="P41" s="525">
        <v>0</v>
      </c>
      <c r="Q41" s="525">
        <v>0</v>
      </c>
      <c r="R41" s="525">
        <v>0</v>
      </c>
      <c r="S41" s="525">
        <v>0</v>
      </c>
      <c r="T41" s="526">
        <v>0</v>
      </c>
      <c r="U41" s="527">
        <v>0</v>
      </c>
      <c r="V41" s="527">
        <v>0</v>
      </c>
      <c r="W41" s="527">
        <v>0</v>
      </c>
      <c r="X41" s="527">
        <v>0</v>
      </c>
      <c r="Y41" s="527">
        <v>0</v>
      </c>
      <c r="Z41" s="527">
        <v>0</v>
      </c>
      <c r="AA41" s="527">
        <v>0</v>
      </c>
      <c r="AB41" s="528">
        <v>0</v>
      </c>
    </row>
    <row r="42" spans="4:28" ht="17.55" customHeight="1">
      <c r="D42" s="524" t="s">
        <v>152</v>
      </c>
      <c r="E42" s="541"/>
      <c r="F42" s="541"/>
      <c r="G42" s="541"/>
      <c r="H42" s="541"/>
      <c r="I42" s="541"/>
      <c r="J42" s="541"/>
      <c r="K42" s="541"/>
      <c r="L42" s="538"/>
      <c r="M42" s="535">
        <v>0</v>
      </c>
      <c r="N42" s="535">
        <v>0</v>
      </c>
      <c r="O42" s="535">
        <v>0</v>
      </c>
      <c r="P42" s="535">
        <v>0</v>
      </c>
      <c r="Q42" s="535">
        <v>0</v>
      </c>
      <c r="R42" s="535">
        <v>0</v>
      </c>
      <c r="S42" s="535">
        <v>0</v>
      </c>
      <c r="T42" s="536">
        <v>0</v>
      </c>
      <c r="U42" s="537">
        <v>0</v>
      </c>
      <c r="V42" s="537">
        <v>0</v>
      </c>
      <c r="W42" s="537">
        <v>0</v>
      </c>
      <c r="X42" s="537">
        <v>0</v>
      </c>
      <c r="Y42" s="537">
        <v>0</v>
      </c>
      <c r="Z42" s="537">
        <v>0</v>
      </c>
      <c r="AA42" s="537">
        <v>0</v>
      </c>
      <c r="AB42" s="538">
        <v>0</v>
      </c>
    </row>
    <row r="43" spans="4:28" ht="17.55" customHeight="1">
      <c r="D43" s="524" t="s">
        <v>136</v>
      </c>
      <c r="E43" s="540"/>
      <c r="F43" s="540"/>
      <c r="G43" s="540"/>
      <c r="H43" s="540"/>
      <c r="I43" s="540"/>
      <c r="J43" s="540"/>
      <c r="K43" s="540"/>
      <c r="L43" s="528"/>
      <c r="M43" s="525">
        <v>0</v>
      </c>
      <c r="N43" s="525">
        <v>0</v>
      </c>
      <c r="O43" s="525">
        <v>0</v>
      </c>
      <c r="P43" s="525">
        <v>0</v>
      </c>
      <c r="Q43" s="525">
        <v>0</v>
      </c>
      <c r="R43" s="525">
        <v>0</v>
      </c>
      <c r="S43" s="525">
        <v>0</v>
      </c>
      <c r="T43" s="526">
        <v>0</v>
      </c>
      <c r="U43" s="527">
        <v>0</v>
      </c>
      <c r="V43" s="527">
        <v>0</v>
      </c>
      <c r="W43" s="527">
        <v>0</v>
      </c>
      <c r="X43" s="527">
        <v>0</v>
      </c>
      <c r="Y43" s="527">
        <v>0</v>
      </c>
      <c r="Z43" s="527">
        <v>0</v>
      </c>
      <c r="AA43" s="527">
        <v>0</v>
      </c>
      <c r="AB43" s="528">
        <v>0</v>
      </c>
    </row>
    <row r="44" spans="4:28" ht="17.55" customHeight="1" thickBot="1">
      <c r="D44" s="524" t="s">
        <v>135</v>
      </c>
      <c r="E44" s="540"/>
      <c r="F44" s="540"/>
      <c r="G44" s="540"/>
      <c r="H44" s="540"/>
      <c r="I44" s="540"/>
      <c r="J44" s="540"/>
      <c r="K44" s="540"/>
      <c r="L44" s="528"/>
      <c r="M44" s="525">
        <v>0</v>
      </c>
      <c r="N44" s="525">
        <v>0</v>
      </c>
      <c r="O44" s="525">
        <v>0</v>
      </c>
      <c r="P44" s="525">
        <v>0</v>
      </c>
      <c r="Q44" s="525">
        <v>0</v>
      </c>
      <c r="R44" s="525">
        <v>0</v>
      </c>
      <c r="S44" s="525">
        <v>0</v>
      </c>
      <c r="T44" s="526">
        <v>0</v>
      </c>
      <c r="U44" s="527">
        <v>0</v>
      </c>
      <c r="V44" s="527">
        <v>0</v>
      </c>
      <c r="W44" s="527">
        <v>0</v>
      </c>
      <c r="X44" s="527">
        <v>0</v>
      </c>
      <c r="Y44" s="527">
        <v>0</v>
      </c>
      <c r="Z44" s="527">
        <v>0</v>
      </c>
      <c r="AA44" s="527">
        <v>0</v>
      </c>
      <c r="AB44" s="528">
        <v>0</v>
      </c>
    </row>
    <row r="45" spans="4:28" ht="17.55" customHeight="1" thickBot="1">
      <c r="D45" s="529" t="s">
        <v>132</v>
      </c>
      <c r="E45" s="530">
        <v>0</v>
      </c>
      <c r="F45" s="530">
        <v>0</v>
      </c>
      <c r="G45" s="530">
        <v>0</v>
      </c>
      <c r="H45" s="530">
        <v>0</v>
      </c>
      <c r="I45" s="530">
        <v>0</v>
      </c>
      <c r="J45" s="530">
        <v>0</v>
      </c>
      <c r="K45" s="530">
        <v>0</v>
      </c>
      <c r="L45" s="531">
        <v>0</v>
      </c>
      <c r="M45" s="532">
        <v>0</v>
      </c>
      <c r="N45" s="532">
        <v>0</v>
      </c>
      <c r="O45" s="532">
        <v>0</v>
      </c>
      <c r="P45" s="532">
        <v>0</v>
      </c>
      <c r="Q45" s="532">
        <v>0</v>
      </c>
      <c r="R45" s="532">
        <v>0</v>
      </c>
      <c r="S45" s="532">
        <v>0</v>
      </c>
      <c r="T45" s="533">
        <v>0</v>
      </c>
      <c r="U45" s="534">
        <v>0</v>
      </c>
      <c r="V45" s="534">
        <v>0</v>
      </c>
      <c r="W45" s="534">
        <v>0</v>
      </c>
      <c r="X45" s="534">
        <v>0</v>
      </c>
      <c r="Y45" s="534">
        <v>0</v>
      </c>
      <c r="Z45" s="534">
        <v>0</v>
      </c>
      <c r="AA45" s="534">
        <v>0</v>
      </c>
      <c r="AB45" s="531">
        <v>0</v>
      </c>
    </row>
    <row r="46" spans="4:28" customFormat="1" ht="17.55" customHeight="1"/>
    <row r="47" spans="4:28" customFormat="1" ht="17.55" customHeight="1"/>
    <row r="48" spans="4:28" customFormat="1" ht="17.55" customHeight="1"/>
    <row r="49" customFormat="1" ht="17.55" customHeight="1"/>
    <row r="50" customFormat="1" ht="17.55" customHeight="1"/>
    <row r="51" customFormat="1" ht="17.55" customHeight="1"/>
    <row r="52" customFormat="1" ht="17.55" customHeight="1"/>
    <row r="53" customFormat="1" ht="17.55" customHeight="1"/>
    <row r="54" customFormat="1" ht="17.55" customHeight="1"/>
    <row r="55" customFormat="1" ht="17.55" customHeight="1"/>
    <row r="56" customFormat="1" ht="17.55" customHeight="1"/>
    <row r="57" customFormat="1" ht="17.55" customHeight="1"/>
    <row r="58" customFormat="1" ht="17.55" customHeight="1"/>
    <row r="59" customFormat="1" ht="17.55" customHeight="1"/>
    <row r="60" customFormat="1" ht="17.55" customHeight="1"/>
    <row r="61" customFormat="1" ht="17.55" customHeight="1"/>
    <row r="62" customFormat="1" ht="17.55" customHeight="1"/>
    <row r="63" customFormat="1" ht="17.55" customHeight="1"/>
    <row r="64" customFormat="1" ht="17.55" customHeight="1"/>
    <row r="65" customFormat="1" ht="17.55" customHeight="1"/>
    <row r="66" customFormat="1" ht="17.55" customHeight="1"/>
    <row r="67" customFormat="1" ht="17.55" customHeight="1"/>
    <row r="68" customFormat="1" ht="17.55" customHeight="1"/>
    <row r="69" customFormat="1" ht="17.55" customHeight="1"/>
    <row r="70" customFormat="1" ht="17.55" customHeight="1"/>
    <row r="71" customFormat="1" ht="17.55" customHeight="1"/>
    <row r="72" customFormat="1" ht="17.55" customHeight="1"/>
    <row r="73" customFormat="1" ht="17.55" customHeight="1"/>
    <row r="74" customFormat="1" ht="17.55" customHeight="1"/>
    <row r="75" customFormat="1" ht="17.55" customHeight="1"/>
    <row r="76" customFormat="1" ht="17.55" customHeight="1"/>
    <row r="77" customFormat="1" ht="17.55" customHeight="1"/>
    <row r="78" customFormat="1" ht="17.55" customHeight="1"/>
    <row r="79" customFormat="1" ht="17.55" customHeight="1"/>
    <row r="80" customFormat="1" ht="17.55" customHeight="1"/>
    <row r="81" customFormat="1" ht="17.55" customHeight="1"/>
    <row r="82" customFormat="1" ht="17.55" customHeight="1"/>
    <row r="83" customFormat="1" ht="17.55" customHeight="1"/>
    <row r="84" customFormat="1" ht="17.55" customHeight="1"/>
    <row r="85" customFormat="1" ht="17.55" customHeight="1"/>
    <row r="86" customFormat="1" ht="17.55" customHeight="1"/>
    <row r="87" customFormat="1" ht="17.55" customHeight="1"/>
    <row r="88" customFormat="1" ht="17.55" customHeight="1"/>
    <row r="89" customFormat="1" ht="17.55" customHeight="1"/>
    <row r="90" customFormat="1" ht="17.55" customHeight="1"/>
    <row r="91" customFormat="1" ht="17.55" customHeight="1"/>
    <row r="92" customFormat="1" ht="17.55" customHeight="1"/>
    <row r="93" customFormat="1" ht="17.55" customHeight="1"/>
    <row r="94" customFormat="1" ht="17.55" customHeight="1"/>
    <row r="95" customFormat="1" ht="17.55" customHeight="1"/>
    <row r="96" customFormat="1" ht="17.55" customHeight="1"/>
    <row r="97" customFormat="1" ht="17.55" customHeight="1"/>
    <row r="98" customFormat="1" ht="17.55" customHeight="1"/>
    <row r="99" customFormat="1" ht="17.55" customHeight="1"/>
    <row r="100" customFormat="1" ht="17.55" customHeight="1"/>
    <row r="101" customFormat="1" ht="17.55" customHeight="1"/>
    <row r="102" customFormat="1" ht="17.55" customHeight="1"/>
    <row r="103" customFormat="1" ht="17.55" customHeight="1"/>
    <row r="104" customFormat="1" ht="17.55" customHeight="1"/>
    <row r="105" customFormat="1" ht="17.55" customHeight="1"/>
    <row r="106" customFormat="1" ht="17.55" customHeight="1"/>
    <row r="107" customFormat="1" ht="17.55" customHeight="1"/>
    <row r="108" customFormat="1" ht="17.55" customHeight="1"/>
    <row r="109" customFormat="1" ht="17.55" customHeight="1"/>
    <row r="110" customFormat="1" ht="17.55" customHeight="1"/>
    <row r="111" customFormat="1" ht="17.55" customHeight="1"/>
    <row r="112" customFormat="1" ht="17.55" customHeight="1"/>
    <row r="113" customFormat="1" ht="17.55" customHeight="1"/>
    <row r="114" customFormat="1" ht="17.55" customHeight="1"/>
    <row r="115" customFormat="1" ht="17.55" customHeight="1"/>
    <row r="116" customFormat="1" ht="17.55" customHeight="1"/>
    <row r="117" customFormat="1" ht="17.55" customHeight="1"/>
    <row r="118" customFormat="1" ht="17.55" customHeight="1"/>
    <row r="119" customFormat="1" ht="17.55" customHeight="1"/>
    <row r="120" customFormat="1" ht="17.55" customHeight="1"/>
    <row r="121" customFormat="1" ht="17.55" customHeight="1"/>
    <row r="122" customFormat="1" ht="17.55" customHeight="1"/>
    <row r="123" customFormat="1" ht="17.55" customHeight="1"/>
    <row r="124" customFormat="1" ht="17.55" customHeight="1"/>
    <row r="125" customFormat="1" ht="17.55" customHeight="1"/>
    <row r="126" customFormat="1" ht="17.55" customHeight="1"/>
    <row r="127" customFormat="1" ht="17.55" customHeight="1"/>
    <row r="128" customFormat="1" ht="17.55" customHeight="1"/>
    <row r="129" customFormat="1" ht="17.55" customHeight="1"/>
    <row r="130" customFormat="1" ht="17.55" customHeight="1"/>
    <row r="131" customFormat="1" ht="17.55" customHeight="1"/>
    <row r="132" customFormat="1" ht="17.55" customHeight="1"/>
    <row r="133" customFormat="1" ht="17.55" customHeight="1"/>
    <row r="134" customFormat="1" ht="17.55" customHeight="1"/>
    <row r="135" customFormat="1" ht="17.55" customHeight="1"/>
    <row r="136" customFormat="1" ht="17.55" customHeight="1"/>
    <row r="137" customFormat="1" ht="17.55" customHeight="1"/>
    <row r="138" customFormat="1" ht="17.55" customHeight="1"/>
    <row r="139" customFormat="1" ht="17.55" customHeight="1"/>
    <row r="140" customFormat="1" ht="17.55" customHeight="1"/>
    <row r="141" customFormat="1" ht="17.55" customHeight="1"/>
    <row r="142" customFormat="1" ht="17.55" customHeight="1"/>
    <row r="143" customFormat="1" ht="17.55" customHeight="1"/>
    <row r="144" customFormat="1" ht="17.55" customHeight="1"/>
    <row r="145" customFormat="1" ht="17.55" customHeight="1"/>
    <row r="146" customFormat="1" ht="17.55" customHeight="1"/>
    <row r="147" customFormat="1" ht="17.55" customHeight="1"/>
    <row r="148" customFormat="1" ht="17.55" customHeight="1"/>
    <row r="149" customFormat="1" ht="17.55" customHeight="1"/>
    <row r="150" customFormat="1" ht="17.55" customHeight="1"/>
    <row r="151" customFormat="1" ht="17.55" customHeight="1"/>
    <row r="152" customFormat="1" ht="17.55" customHeight="1"/>
    <row r="153" customFormat="1" ht="17.55" customHeight="1"/>
    <row r="154" customFormat="1" ht="17.55" customHeight="1"/>
    <row r="155" customFormat="1" ht="17.55" customHeight="1"/>
    <row r="156" customFormat="1" ht="17.55" customHeight="1"/>
    <row r="157" customFormat="1" ht="17.55" customHeight="1"/>
    <row r="158" customFormat="1" ht="17.55" customHeight="1"/>
    <row r="159" customFormat="1" ht="17.55" customHeight="1"/>
    <row r="160" customFormat="1" ht="17.55" customHeight="1"/>
    <row r="161" customFormat="1" ht="17.55" customHeight="1"/>
    <row r="162" customFormat="1" ht="17.55" customHeight="1"/>
    <row r="163" customFormat="1" ht="17.55" customHeight="1"/>
    <row r="164" customFormat="1" ht="17.55" customHeight="1"/>
    <row r="165" customFormat="1" ht="17.55" customHeight="1"/>
    <row r="166" customFormat="1" ht="17.55" customHeight="1"/>
    <row r="167" customFormat="1" ht="17.55" customHeight="1"/>
    <row r="168" customFormat="1" ht="17.55" customHeight="1"/>
    <row r="169" customFormat="1" ht="17.55" customHeight="1"/>
    <row r="170" customFormat="1" ht="17.55" customHeight="1"/>
    <row r="171" customFormat="1" ht="17.55" customHeight="1"/>
    <row r="172" customFormat="1" ht="17.55" customHeight="1"/>
    <row r="173" customFormat="1" ht="17.55" customHeight="1"/>
    <row r="174" customFormat="1" ht="17.55" customHeight="1"/>
    <row r="175" customFormat="1" ht="17.55" customHeight="1"/>
    <row r="176" customFormat="1" ht="17.55" customHeight="1"/>
    <row r="177" customFormat="1" ht="17.55" customHeight="1"/>
    <row r="178" customFormat="1" ht="17.55" customHeight="1"/>
    <row r="179" customFormat="1" ht="17.55" customHeight="1"/>
    <row r="180" customFormat="1" ht="17.55" customHeight="1"/>
    <row r="181" customFormat="1" ht="17.55" customHeight="1"/>
    <row r="182" customFormat="1" ht="17.55" customHeight="1"/>
    <row r="183" customFormat="1" ht="17.55" customHeight="1"/>
    <row r="184" customFormat="1" ht="17.55" customHeight="1"/>
    <row r="185" customFormat="1" ht="17.55" customHeight="1"/>
    <row r="186" customFormat="1" ht="17.55" customHeight="1"/>
    <row r="187" customFormat="1" ht="17.55" customHeight="1"/>
    <row r="188" customFormat="1" ht="17.55" customHeight="1"/>
    <row r="189" customFormat="1" ht="17.55" customHeight="1"/>
    <row r="190" customFormat="1" ht="17.55" customHeight="1"/>
    <row r="191" customFormat="1" ht="17.55" customHeight="1"/>
    <row r="192" customFormat="1" ht="17.55" customHeight="1"/>
    <row r="193" customFormat="1" ht="17.55" customHeight="1"/>
    <row r="194" customFormat="1" ht="17.55" customHeight="1"/>
    <row r="195" customFormat="1" ht="17.55" customHeight="1"/>
    <row r="196" customFormat="1" ht="17.55" customHeight="1"/>
    <row r="197" customFormat="1" ht="17.55" customHeight="1"/>
    <row r="198" customFormat="1" ht="17.55" customHeight="1"/>
    <row r="199" customFormat="1" ht="17.55" customHeight="1"/>
    <row r="200" customFormat="1" ht="17.55" customHeight="1"/>
    <row r="201" customFormat="1" ht="17.55" customHeight="1"/>
    <row r="202" customFormat="1" ht="17.55" customHeight="1"/>
    <row r="203" customFormat="1" ht="17.55" customHeight="1"/>
    <row r="204" customFormat="1" ht="17.55" customHeight="1"/>
    <row r="205" customFormat="1" ht="17.55" customHeight="1"/>
    <row r="206" customFormat="1" ht="17.55" customHeight="1"/>
    <row r="207" customFormat="1" ht="17.55" customHeight="1"/>
    <row r="208" customFormat="1" ht="17.55" customHeight="1"/>
    <row r="209" customFormat="1" ht="17.55" customHeight="1"/>
    <row r="210" customFormat="1" ht="17.55" customHeight="1"/>
    <row r="211" customFormat="1" ht="17.55" customHeight="1"/>
    <row r="212" customFormat="1" ht="17.55" customHeight="1"/>
    <row r="213" customFormat="1" ht="17.55" customHeight="1"/>
    <row r="214" customFormat="1" ht="17.55" customHeight="1"/>
    <row r="215" customFormat="1" ht="17.55" customHeight="1"/>
    <row r="216" customFormat="1" ht="17.55" customHeight="1"/>
    <row r="217" customFormat="1" ht="17.55" customHeight="1"/>
    <row r="218" customFormat="1" ht="17.55" customHeight="1"/>
    <row r="219" customFormat="1" ht="17.55" customHeight="1"/>
    <row r="220" customFormat="1" ht="17.55" customHeight="1"/>
    <row r="221" customFormat="1" ht="17.55" customHeight="1"/>
    <row r="222" customFormat="1" ht="17.55" customHeight="1"/>
    <row r="223" customFormat="1" ht="17.55" customHeight="1"/>
    <row r="224" customFormat="1" ht="17.55" customHeight="1"/>
    <row r="225" customFormat="1" ht="17.55" customHeight="1"/>
    <row r="226" customFormat="1" ht="17.55" customHeight="1"/>
    <row r="227" customFormat="1" ht="17.55" customHeight="1"/>
    <row r="228" customFormat="1" ht="17.55" customHeight="1"/>
    <row r="229" customFormat="1" ht="17.55" customHeight="1"/>
    <row r="230" customFormat="1" ht="17.55" customHeight="1"/>
    <row r="231" customFormat="1" ht="17.55" customHeight="1"/>
    <row r="232" customFormat="1" ht="17.55" customHeight="1"/>
    <row r="233" customFormat="1" ht="17.55" customHeight="1"/>
    <row r="234" customFormat="1" ht="17.55" customHeight="1"/>
    <row r="235" customFormat="1" ht="17.55" customHeight="1"/>
    <row r="236" customFormat="1" ht="17.55" customHeight="1"/>
    <row r="237" customFormat="1" ht="17.55" customHeight="1"/>
    <row r="238" customFormat="1" ht="17.55" customHeight="1"/>
    <row r="239" customFormat="1" ht="17.55" customHeight="1"/>
    <row r="240" customFormat="1" ht="17.55" customHeight="1"/>
    <row r="241" customFormat="1" ht="17.55" customHeight="1"/>
    <row r="242" customFormat="1" ht="17.55" customHeight="1"/>
    <row r="243" customFormat="1" ht="17.55" customHeight="1"/>
    <row r="244" customFormat="1" ht="17.55" customHeight="1"/>
    <row r="245" customFormat="1" ht="17.55" customHeight="1"/>
    <row r="246" customFormat="1" ht="17.55" customHeight="1"/>
    <row r="247" customFormat="1" ht="17.55" customHeight="1"/>
    <row r="248" customFormat="1" ht="17.55" customHeight="1"/>
    <row r="249" customFormat="1" ht="17.55" customHeight="1"/>
    <row r="250" customFormat="1" ht="17.55" customHeight="1"/>
    <row r="251" customFormat="1" ht="17.55" customHeight="1"/>
    <row r="252" customFormat="1" ht="17.55" customHeight="1"/>
    <row r="253" customFormat="1" ht="17.55" customHeight="1"/>
    <row r="254" customFormat="1" ht="17.55" customHeight="1"/>
    <row r="255" customFormat="1" ht="17.55" customHeight="1"/>
    <row r="256" customFormat="1" ht="17.55" customHeight="1"/>
    <row r="257" customFormat="1" ht="17.55" customHeight="1"/>
    <row r="258" customFormat="1" ht="17.55" customHeight="1"/>
    <row r="259" customFormat="1" ht="17.55" customHeight="1"/>
    <row r="260" customFormat="1" ht="17.55" customHeight="1"/>
    <row r="261" customFormat="1" ht="17.55" customHeight="1"/>
    <row r="262" customFormat="1" ht="17.55" customHeight="1"/>
    <row r="263" customFormat="1" ht="17.55" customHeight="1"/>
    <row r="264" customFormat="1" ht="17.55" customHeight="1"/>
    <row r="265" customFormat="1" ht="17.55" customHeight="1"/>
    <row r="266" customFormat="1" ht="17.55" customHeight="1"/>
    <row r="267" customFormat="1" ht="17.55" customHeight="1"/>
    <row r="268" customFormat="1" ht="17.55" customHeight="1"/>
    <row r="269" customFormat="1" ht="17.55" customHeight="1"/>
    <row r="270" customFormat="1" ht="17.55" customHeight="1"/>
    <row r="271" customFormat="1" ht="17.55" customHeight="1"/>
    <row r="272" customFormat="1" ht="17.55" customHeight="1"/>
    <row r="273" customFormat="1" ht="17.55" customHeight="1"/>
    <row r="274" customFormat="1" ht="17.55" customHeight="1"/>
    <row r="275" customFormat="1" ht="17.55" customHeight="1"/>
    <row r="276" customFormat="1" ht="17.55" customHeight="1"/>
    <row r="277" customFormat="1" ht="17.55" customHeight="1"/>
    <row r="278" customFormat="1" ht="17.55" customHeight="1"/>
    <row r="279" customFormat="1" ht="17.55" customHeight="1"/>
    <row r="280" customFormat="1" ht="17.55" customHeight="1"/>
    <row r="281" customFormat="1" ht="17.55" customHeight="1"/>
    <row r="282" customFormat="1" ht="17.55" customHeight="1"/>
    <row r="283" customFormat="1" ht="17.55" customHeight="1"/>
    <row r="284" customFormat="1" ht="17.55" customHeight="1"/>
    <row r="285" customFormat="1" ht="17.55" customHeight="1"/>
    <row r="286" customFormat="1" ht="17.55" customHeight="1"/>
    <row r="287" customFormat="1" ht="17.55" customHeight="1"/>
    <row r="288" customFormat="1" ht="17.55" customHeight="1"/>
    <row r="289" customFormat="1" ht="17.55" customHeight="1"/>
    <row r="290" customFormat="1" ht="17.55" customHeight="1"/>
    <row r="291" customFormat="1" ht="17.55" customHeight="1"/>
    <row r="292" customFormat="1" ht="17.55" customHeight="1"/>
    <row r="293" customFormat="1" ht="17.55" customHeight="1"/>
    <row r="294" customFormat="1" ht="17.55" customHeight="1"/>
    <row r="295" customFormat="1" ht="17.55" customHeight="1"/>
    <row r="296" customFormat="1" ht="17.55" customHeight="1"/>
    <row r="297" customFormat="1" ht="17.55" customHeight="1"/>
    <row r="298" customFormat="1" ht="17.55" customHeight="1"/>
    <row r="299" customFormat="1" ht="17.55" customHeight="1"/>
    <row r="300" customFormat="1" ht="17.55" customHeight="1"/>
    <row r="301" customFormat="1" ht="17.55" customHeight="1"/>
    <row r="302" customFormat="1" ht="17.55" customHeight="1"/>
    <row r="303" customFormat="1" ht="17.55" customHeight="1"/>
    <row r="304" customFormat="1" ht="17.55" customHeight="1"/>
    <row r="305" customFormat="1" ht="17.55" customHeight="1"/>
    <row r="306" customFormat="1" ht="17.55" customHeight="1"/>
    <row r="307" customFormat="1" ht="17.55" customHeight="1"/>
    <row r="308" customFormat="1" ht="17.55" customHeight="1"/>
    <row r="309" customFormat="1" ht="17.55" customHeight="1"/>
    <row r="310" customFormat="1" ht="17.55" customHeight="1"/>
    <row r="311" customFormat="1" ht="17.55" customHeight="1"/>
    <row r="312" customFormat="1" ht="17.55" customHeight="1"/>
    <row r="313" customFormat="1" ht="17.55" customHeight="1"/>
    <row r="314" customFormat="1" ht="17.55" customHeight="1"/>
    <row r="315" customFormat="1" ht="17.55" customHeight="1"/>
    <row r="316" customFormat="1" ht="17.55" customHeight="1"/>
    <row r="317" customFormat="1" ht="17.55" customHeight="1"/>
    <row r="318" customFormat="1" ht="17.55" customHeight="1"/>
    <row r="319" customFormat="1" ht="17.55" customHeight="1"/>
    <row r="320" customFormat="1" ht="17.55" customHeight="1"/>
    <row r="321" customFormat="1" ht="17.55" customHeight="1"/>
    <row r="322" customFormat="1" ht="17.55" customHeight="1"/>
    <row r="323" customFormat="1" ht="17.55" customHeight="1"/>
    <row r="324" customFormat="1" ht="17.55" customHeight="1"/>
    <row r="325" customFormat="1" ht="17.55" customHeight="1"/>
    <row r="326" customFormat="1" ht="17.55" customHeight="1"/>
    <row r="327" customFormat="1" ht="17.55" customHeight="1"/>
    <row r="328" customFormat="1" ht="17.55" customHeight="1"/>
    <row r="329" customFormat="1" ht="17.55" customHeight="1"/>
    <row r="330" customFormat="1" ht="17.55" customHeight="1"/>
    <row r="331" customFormat="1" ht="17.55" customHeight="1"/>
    <row r="332" customFormat="1" ht="17.55" customHeight="1"/>
    <row r="333" customFormat="1" ht="17.55" customHeight="1"/>
    <row r="334" customFormat="1" ht="17.55" customHeight="1"/>
    <row r="335" customFormat="1" ht="17.55" customHeight="1"/>
    <row r="336" customFormat="1" ht="17.55" customHeight="1"/>
    <row r="337" customFormat="1" ht="17.55" customHeight="1"/>
    <row r="338" customFormat="1" ht="17.55" customHeight="1"/>
    <row r="339" customFormat="1" ht="17.55" customHeight="1"/>
    <row r="340" customFormat="1" ht="17.55" customHeight="1"/>
    <row r="341" customFormat="1" ht="17.55" customHeight="1"/>
    <row r="342" customFormat="1" ht="17.55" customHeight="1"/>
    <row r="343" customFormat="1" ht="17.55" customHeight="1"/>
    <row r="344" customFormat="1" ht="17.55" customHeight="1"/>
    <row r="345" customFormat="1" ht="17.55" customHeight="1"/>
    <row r="346" customFormat="1" ht="17.55" customHeight="1"/>
    <row r="347" customFormat="1" ht="17.55" customHeight="1"/>
    <row r="348" customFormat="1" ht="17.55" customHeight="1"/>
    <row r="349" customFormat="1" ht="17.55" customHeight="1"/>
    <row r="350" customFormat="1" ht="17.55" customHeight="1"/>
    <row r="351" customFormat="1" ht="17.55" customHeight="1"/>
    <row r="352" customFormat="1" ht="17.55" customHeight="1"/>
    <row r="353" customFormat="1" ht="17.55" customHeight="1"/>
    <row r="354" customFormat="1" ht="17.55" customHeight="1"/>
    <row r="355" customFormat="1" ht="17.55" customHeight="1"/>
    <row r="356" customFormat="1" ht="17.55" customHeight="1"/>
    <row r="357" customFormat="1" ht="17.55" customHeight="1"/>
    <row r="358" customFormat="1" ht="17.55" customHeight="1"/>
    <row r="359" customFormat="1" ht="17.55" customHeight="1"/>
    <row r="360" customFormat="1" ht="17.55" customHeight="1"/>
    <row r="361" customFormat="1" ht="17.55" customHeight="1"/>
    <row r="362" customFormat="1" ht="17.55" customHeight="1"/>
    <row r="363" customFormat="1" ht="17.55" customHeight="1"/>
    <row r="364" customFormat="1" ht="17.55" customHeight="1"/>
    <row r="365" customFormat="1" ht="17.55" customHeight="1"/>
    <row r="366" customFormat="1" ht="17.55" customHeight="1"/>
    <row r="367" customFormat="1" ht="17.55" customHeight="1"/>
    <row r="368" customFormat="1" ht="17.55" customHeight="1"/>
    <row r="369" customFormat="1" ht="17.55" customHeight="1"/>
    <row r="370" customFormat="1" ht="17.55" customHeight="1"/>
    <row r="371" customFormat="1" ht="17.55" customHeight="1"/>
    <row r="372" customFormat="1" ht="17.55" customHeight="1"/>
    <row r="373" customFormat="1" ht="17.55" customHeight="1"/>
    <row r="374" customFormat="1" ht="17.55" customHeight="1"/>
    <row r="375" customFormat="1" ht="17.55" customHeight="1"/>
    <row r="376" customFormat="1" ht="17.55" customHeight="1"/>
    <row r="377" customFormat="1" ht="17.55" customHeight="1"/>
    <row r="378" customFormat="1" ht="17.55" customHeight="1"/>
    <row r="379" customFormat="1" ht="17.55" customHeight="1"/>
    <row r="380" customFormat="1" ht="17.55" customHeight="1"/>
    <row r="381" customFormat="1" ht="17.55" customHeight="1"/>
    <row r="382" customFormat="1" ht="17.55" customHeight="1"/>
    <row r="383" customFormat="1" ht="17.55" customHeight="1"/>
    <row r="384" customFormat="1" ht="17.55" customHeight="1"/>
    <row r="385" customFormat="1" ht="17.55" customHeight="1"/>
    <row r="386" customFormat="1" ht="17.55" customHeight="1"/>
    <row r="387" customFormat="1" ht="17.55" customHeight="1"/>
    <row r="388" customFormat="1" ht="17.55" customHeight="1"/>
    <row r="389" customFormat="1" ht="17.55" customHeight="1"/>
    <row r="390" customFormat="1" ht="17.55" customHeight="1"/>
    <row r="391" customFormat="1" ht="17.55" customHeight="1"/>
    <row r="392" customFormat="1" ht="17.55" customHeight="1"/>
    <row r="393" customFormat="1" ht="17.55" customHeight="1"/>
    <row r="394" customFormat="1" ht="17.55" customHeight="1"/>
    <row r="395" customFormat="1" ht="17.55" customHeight="1"/>
    <row r="396" customFormat="1" ht="17.55" customHeight="1"/>
    <row r="397" customFormat="1" ht="17.55" customHeight="1"/>
    <row r="398" customFormat="1" ht="17.55" customHeight="1"/>
    <row r="399" customFormat="1" ht="17.55" customHeight="1"/>
    <row r="400" customFormat="1" ht="17.55" customHeight="1"/>
    <row r="401" customFormat="1" ht="17.55" customHeight="1"/>
    <row r="402" customFormat="1" ht="17.55" customHeight="1"/>
    <row r="403" customFormat="1" ht="17.55" customHeight="1"/>
    <row r="404" customFormat="1" ht="17.55" customHeight="1"/>
    <row r="405" customFormat="1" ht="17.55" customHeight="1"/>
    <row r="406" customFormat="1" ht="17.55" customHeight="1"/>
    <row r="407" customFormat="1" ht="17.55" customHeight="1"/>
    <row r="408" customFormat="1" ht="17.55" customHeight="1"/>
    <row r="409" customFormat="1" ht="17.55" customHeight="1"/>
    <row r="410" customFormat="1" ht="17.55" customHeight="1"/>
    <row r="411" customFormat="1" ht="17.55" customHeight="1"/>
    <row r="412" customFormat="1" ht="17.55" customHeight="1"/>
    <row r="413" customFormat="1" ht="17.55" customHeight="1"/>
    <row r="414" customFormat="1" ht="17.55" customHeight="1"/>
    <row r="415" customFormat="1" ht="17.55" customHeight="1"/>
    <row r="416" customFormat="1" ht="17.55" customHeight="1"/>
    <row r="417" customFormat="1" ht="17.55" customHeight="1"/>
    <row r="418" customFormat="1" ht="17.55" customHeight="1"/>
    <row r="419" customFormat="1" ht="17.55" customHeight="1"/>
    <row r="420" customFormat="1" ht="17.55" customHeight="1"/>
    <row r="421" customFormat="1" ht="17.55" customHeight="1"/>
    <row r="422" customFormat="1" ht="17.55" customHeight="1"/>
    <row r="423" customFormat="1" ht="17.55" customHeight="1"/>
    <row r="424" customFormat="1" ht="17.55" customHeight="1"/>
    <row r="425" customFormat="1" ht="17.55" customHeight="1"/>
    <row r="426" customFormat="1" ht="17.55" customHeight="1"/>
    <row r="427" customFormat="1" ht="17.55" customHeight="1"/>
    <row r="428" customFormat="1" ht="17.55" customHeight="1"/>
    <row r="429" customFormat="1" ht="17.55" customHeight="1"/>
    <row r="430" customFormat="1" ht="17.55" customHeight="1"/>
    <row r="431" customFormat="1" ht="17.55" customHeight="1"/>
    <row r="432" customFormat="1" ht="17.55" customHeight="1"/>
    <row r="433" customFormat="1" ht="17.55" customHeight="1"/>
    <row r="434" customFormat="1" ht="17.55" customHeight="1"/>
    <row r="435" customFormat="1" ht="17.55" customHeight="1"/>
    <row r="436" customFormat="1" ht="17.55" customHeight="1"/>
    <row r="437" customFormat="1" ht="17.55" customHeight="1"/>
    <row r="438" customFormat="1" ht="17.55" customHeight="1"/>
    <row r="439" customFormat="1" ht="17.55" customHeight="1"/>
    <row r="440" customFormat="1" ht="17.55" customHeight="1"/>
    <row r="441" customFormat="1" ht="17.55" customHeight="1"/>
    <row r="442" customFormat="1" ht="17.55" customHeight="1"/>
    <row r="443" customFormat="1" ht="17.55" customHeight="1"/>
    <row r="444" customFormat="1" ht="17.55" customHeight="1"/>
    <row r="445" customFormat="1" ht="17.55" customHeight="1"/>
    <row r="446" customFormat="1" ht="17.55" customHeight="1"/>
    <row r="447" customFormat="1" ht="17.55" customHeight="1"/>
    <row r="448" customFormat="1" ht="17.55" customHeight="1"/>
    <row r="449" customFormat="1" ht="17.55" customHeight="1"/>
    <row r="450" customFormat="1" ht="17.55" customHeight="1"/>
    <row r="451" customFormat="1" ht="17.55" customHeight="1"/>
    <row r="452" customFormat="1" ht="17.55" customHeight="1"/>
    <row r="453" customFormat="1" ht="17.55" customHeight="1"/>
    <row r="454" customFormat="1" ht="17.55" customHeight="1"/>
    <row r="455" customFormat="1" ht="17.55" customHeight="1"/>
    <row r="456" customFormat="1" ht="17.55" customHeight="1"/>
    <row r="457" customFormat="1" ht="17.55" customHeight="1"/>
    <row r="458" customFormat="1" ht="17.55" customHeight="1"/>
    <row r="459" customFormat="1" ht="17.55" customHeight="1"/>
    <row r="460" customFormat="1" ht="17.55" customHeight="1"/>
    <row r="461" customFormat="1" ht="17.55" customHeight="1"/>
    <row r="462" customFormat="1" ht="17.55" customHeight="1"/>
    <row r="463" customFormat="1" ht="17.55" customHeight="1"/>
    <row r="464" customFormat="1" ht="17.55" customHeight="1"/>
    <row r="465" customFormat="1" ht="17.55" customHeight="1"/>
    <row r="466" customFormat="1" ht="17.55" customHeight="1"/>
    <row r="467" customFormat="1" ht="17.55" customHeight="1"/>
    <row r="468" customFormat="1" ht="17.55" customHeight="1"/>
    <row r="469" customFormat="1" ht="17.55" customHeight="1"/>
    <row r="470" customFormat="1" ht="17.55" customHeight="1"/>
    <row r="471" customFormat="1" ht="17.55" customHeight="1"/>
    <row r="472" customFormat="1" ht="17.55" customHeight="1"/>
    <row r="473" customFormat="1" ht="17.55" customHeight="1"/>
    <row r="474" customFormat="1" ht="17.55" customHeight="1"/>
    <row r="475" customFormat="1" ht="17.55" customHeight="1"/>
    <row r="476" customFormat="1" ht="17.55" customHeight="1"/>
    <row r="477" customFormat="1" ht="17.55" customHeight="1"/>
    <row r="478" customFormat="1" ht="17.55" customHeight="1"/>
    <row r="479" customFormat="1" ht="17.55" customHeight="1"/>
    <row r="480" customFormat="1" ht="17.55" customHeight="1"/>
    <row r="481" customFormat="1" ht="17.55" customHeight="1"/>
    <row r="482" customFormat="1" ht="17.55" customHeight="1"/>
    <row r="483" customFormat="1" ht="17.55" customHeight="1"/>
    <row r="484" customFormat="1" ht="17.55" customHeight="1"/>
    <row r="485" customFormat="1" ht="17.55" customHeight="1"/>
    <row r="486" customFormat="1" ht="17.55" customHeight="1"/>
    <row r="487" customFormat="1" ht="17.55" customHeight="1"/>
    <row r="488" customFormat="1" ht="17.55" customHeight="1"/>
    <row r="489" customFormat="1" ht="17.55" customHeight="1"/>
    <row r="490" customFormat="1" ht="17.55" customHeight="1"/>
    <row r="491" customFormat="1" ht="17.55" customHeight="1"/>
    <row r="492" customFormat="1" ht="17.55" customHeight="1"/>
    <row r="493" customFormat="1" ht="17.55" customHeight="1"/>
    <row r="494" customFormat="1" ht="17.55" customHeight="1"/>
    <row r="495" customFormat="1" ht="17.55" customHeight="1"/>
    <row r="496" customFormat="1" ht="17.55" customHeight="1"/>
    <row r="497" customFormat="1" ht="17.55" customHeight="1"/>
    <row r="498" customFormat="1" ht="17.55" customHeight="1"/>
    <row r="499" customFormat="1" ht="17.55" customHeight="1"/>
    <row r="500" customFormat="1" ht="17.55" customHeight="1"/>
    <row r="501" customFormat="1" ht="17.55" customHeight="1"/>
    <row r="502" customFormat="1" ht="17.55" customHeight="1"/>
    <row r="503" customFormat="1" ht="17.55" customHeight="1"/>
    <row r="504" customFormat="1" ht="17.55" customHeight="1"/>
    <row r="505" customFormat="1" ht="17.55" customHeight="1"/>
    <row r="506" customFormat="1" ht="17.55" customHeight="1"/>
    <row r="507" customFormat="1" ht="17.55" customHeight="1"/>
    <row r="508" customFormat="1" ht="17.55" customHeight="1"/>
    <row r="509" customFormat="1" ht="17.55" customHeight="1"/>
    <row r="510" customFormat="1" ht="17.55" customHeight="1"/>
    <row r="511" customFormat="1" ht="17.55" customHeight="1"/>
    <row r="512" customFormat="1" ht="17.55" customHeight="1"/>
    <row r="513" customFormat="1" ht="17.55" customHeight="1"/>
    <row r="514" customFormat="1" ht="17.55" customHeight="1"/>
    <row r="515" customFormat="1" ht="17.55" customHeight="1"/>
    <row r="516" customFormat="1" ht="17.55" customHeight="1"/>
    <row r="517" customFormat="1" ht="17.55" customHeight="1"/>
    <row r="518" customFormat="1" ht="17.55" customHeight="1"/>
    <row r="519" customFormat="1" ht="17.55" customHeight="1"/>
    <row r="520" customFormat="1" ht="17.55" customHeight="1"/>
    <row r="521" customFormat="1" ht="17.55" customHeight="1"/>
    <row r="522" customFormat="1" ht="17.55" customHeight="1"/>
    <row r="523" customFormat="1" ht="17.55" customHeight="1"/>
    <row r="524" customFormat="1" ht="17.55" customHeight="1"/>
    <row r="525" customFormat="1" ht="17.55" customHeight="1"/>
    <row r="526" customFormat="1" ht="17.55" customHeight="1"/>
    <row r="527" customFormat="1" ht="17.55" customHeight="1"/>
    <row r="528" customFormat="1" ht="17.55" customHeight="1"/>
    <row r="529" customFormat="1" ht="17.55" customHeight="1"/>
    <row r="530" customFormat="1" ht="17.55" customHeight="1"/>
    <row r="531" customFormat="1" ht="17.55" customHeight="1"/>
    <row r="532" customFormat="1" ht="17.55" customHeight="1"/>
    <row r="533" customFormat="1" ht="17.55" customHeight="1"/>
    <row r="534" customFormat="1" ht="17.55" customHeight="1"/>
    <row r="535" customFormat="1" ht="17.55" customHeight="1"/>
    <row r="536" customFormat="1" ht="17.55" customHeight="1"/>
    <row r="537" customFormat="1" ht="17.55" customHeight="1"/>
    <row r="538" customFormat="1" ht="17.55" customHeight="1"/>
    <row r="539" customFormat="1" ht="17.55" customHeight="1"/>
    <row r="540" customFormat="1" ht="17.55" customHeight="1"/>
    <row r="541" customFormat="1" ht="17.55" customHeight="1"/>
    <row r="542" customFormat="1" ht="17.55" customHeight="1"/>
    <row r="543" customFormat="1" ht="17.55" customHeight="1"/>
    <row r="544" customFormat="1" ht="17.55" customHeight="1"/>
    <row r="545" customFormat="1" ht="17.55" customHeight="1"/>
    <row r="546" customFormat="1" ht="17.55" customHeight="1"/>
    <row r="547" customFormat="1" ht="17.55" customHeight="1"/>
    <row r="548" customFormat="1" ht="17.55" customHeight="1"/>
    <row r="549" customFormat="1" ht="17.55" customHeight="1"/>
    <row r="550" customFormat="1" ht="17.55" customHeight="1"/>
    <row r="551" customFormat="1" ht="17.55" customHeight="1"/>
    <row r="552" customFormat="1" ht="17.55" customHeight="1"/>
    <row r="553" customFormat="1" ht="17.55" customHeight="1"/>
    <row r="554" customFormat="1" ht="17.55" customHeight="1"/>
    <row r="555" customFormat="1" ht="17.55" customHeight="1"/>
    <row r="556" customFormat="1" ht="17.55" customHeight="1"/>
    <row r="557" customFormat="1" ht="17.55" customHeight="1"/>
    <row r="558" customFormat="1" ht="17.55" customHeight="1"/>
    <row r="559" customFormat="1" ht="17.55" customHeight="1"/>
    <row r="560" customFormat="1" ht="17.55" customHeight="1"/>
    <row r="561" customFormat="1" ht="17.55" customHeight="1"/>
    <row r="562" customFormat="1" ht="17.55" customHeight="1"/>
    <row r="563" customFormat="1" ht="17.55" customHeight="1"/>
    <row r="564" customFormat="1" ht="17.55" customHeight="1"/>
    <row r="565" customFormat="1" ht="17.55" customHeight="1"/>
    <row r="566" customFormat="1" ht="17.55" customHeight="1"/>
    <row r="567" customFormat="1" ht="17.55" customHeight="1"/>
    <row r="568" customFormat="1" ht="17.55" customHeight="1"/>
    <row r="569" customFormat="1" ht="17.55" customHeight="1"/>
    <row r="570" customFormat="1" ht="17.55" customHeight="1"/>
    <row r="571" customFormat="1" ht="17.55" customHeight="1"/>
    <row r="572" customFormat="1" ht="17.55" customHeight="1"/>
    <row r="573" customFormat="1" ht="17.55" customHeight="1"/>
    <row r="574" customFormat="1" ht="17.55" customHeight="1"/>
    <row r="575" customFormat="1" ht="17.55" customHeight="1"/>
    <row r="576" customFormat="1" ht="17.55" customHeight="1"/>
    <row r="577" customFormat="1" ht="17.55" customHeight="1"/>
    <row r="578" customFormat="1" ht="17.55" customHeight="1"/>
    <row r="579" customFormat="1" ht="17.55" customHeight="1"/>
    <row r="580" customFormat="1" ht="17.55" customHeight="1"/>
    <row r="581" customFormat="1" ht="17.55" customHeight="1"/>
    <row r="582" customFormat="1" ht="17.55" customHeight="1"/>
    <row r="583" customFormat="1" ht="17.55" customHeight="1"/>
    <row r="584" customFormat="1" ht="17.55" customHeight="1"/>
    <row r="585" customFormat="1" ht="17.55" customHeight="1"/>
    <row r="586" customFormat="1" ht="17.55" customHeight="1"/>
    <row r="587" customFormat="1" ht="17.55" customHeight="1"/>
    <row r="588" customFormat="1" ht="17.55" customHeight="1"/>
    <row r="589" customFormat="1" ht="17.55" customHeight="1"/>
    <row r="590" customFormat="1" ht="17.55" customHeight="1"/>
    <row r="591" customFormat="1" ht="17.55" customHeight="1"/>
    <row r="592" customFormat="1" ht="17.55" customHeight="1"/>
    <row r="593" customFormat="1" ht="17.55" customHeight="1"/>
    <row r="594" customFormat="1" ht="17.55" customHeight="1"/>
    <row r="595" customFormat="1" ht="17.55" customHeight="1"/>
    <row r="596" customFormat="1" ht="17.55" customHeight="1"/>
    <row r="597" customFormat="1" ht="17.55" customHeight="1"/>
    <row r="598" customFormat="1" ht="17.55" customHeight="1"/>
    <row r="599" customFormat="1" ht="17.55" customHeight="1"/>
    <row r="600" customFormat="1" ht="17.55" customHeight="1"/>
    <row r="601" customFormat="1" ht="17.55" customHeight="1"/>
    <row r="602" customFormat="1" ht="17.55" customHeight="1"/>
    <row r="603" customFormat="1" ht="17.55" customHeight="1"/>
    <row r="604" customFormat="1" ht="17.55" customHeight="1"/>
    <row r="605" customFormat="1" ht="17.55" customHeight="1"/>
    <row r="606" customFormat="1" ht="17.55" customHeight="1"/>
    <row r="607" customFormat="1" ht="17.55" customHeight="1"/>
    <row r="608" customFormat="1" ht="17.55" customHeight="1"/>
    <row r="609" customFormat="1" ht="17.55" customHeight="1"/>
    <row r="610" customFormat="1" ht="17.55" customHeight="1"/>
    <row r="611" customFormat="1" ht="17.55" customHeight="1"/>
    <row r="612" customFormat="1" ht="17.55" customHeight="1"/>
    <row r="613" customFormat="1" ht="17.55" customHeight="1"/>
    <row r="614" customFormat="1" ht="17.55" customHeight="1"/>
    <row r="615" customFormat="1" ht="17.55" customHeight="1"/>
    <row r="616" customFormat="1" ht="17.55" customHeight="1"/>
    <row r="617" customFormat="1" ht="17.55" customHeight="1"/>
    <row r="618" customFormat="1" ht="17.55" customHeight="1"/>
    <row r="619" customFormat="1" ht="17.55" customHeight="1"/>
    <row r="620" customFormat="1" ht="17.55" customHeight="1"/>
    <row r="621" customFormat="1" ht="17.55" customHeight="1"/>
    <row r="622" customFormat="1" ht="17.55" customHeight="1"/>
    <row r="623" customFormat="1" ht="17.55" customHeight="1"/>
    <row r="624" customFormat="1" ht="17.55" customHeight="1"/>
    <row r="625" customFormat="1" ht="17.55" customHeight="1"/>
    <row r="626" customFormat="1" ht="17.55" customHeight="1"/>
    <row r="627" customFormat="1" ht="17.55" customHeight="1"/>
    <row r="628" customFormat="1" ht="17.55" customHeight="1"/>
    <row r="629" customFormat="1" ht="17.55" customHeight="1"/>
    <row r="630" customFormat="1" ht="17.55" customHeight="1"/>
    <row r="631" customFormat="1" ht="17.55" customHeight="1"/>
    <row r="632" customFormat="1" ht="17.55" customHeight="1"/>
    <row r="633" customFormat="1" ht="17.55" customHeight="1"/>
    <row r="634" customFormat="1" ht="17.55" customHeight="1"/>
    <row r="635" customFormat="1" ht="17.55" customHeight="1"/>
    <row r="636" customFormat="1" ht="17.55" customHeight="1"/>
    <row r="637" customFormat="1" ht="17.55" customHeight="1"/>
    <row r="638" customFormat="1" ht="17.55" customHeight="1"/>
    <row r="639" customFormat="1" ht="17.55" customHeight="1"/>
    <row r="640" customFormat="1" ht="17.55" customHeight="1"/>
    <row r="641" customFormat="1" ht="17.55" customHeight="1"/>
    <row r="642" customFormat="1" ht="17.55" customHeight="1"/>
    <row r="643" customFormat="1" ht="17.55" customHeight="1"/>
    <row r="644" customFormat="1" ht="17.55" customHeight="1"/>
    <row r="645" customFormat="1" ht="17.55" customHeight="1"/>
    <row r="646" customFormat="1" ht="17.55" customHeight="1"/>
    <row r="647" customFormat="1" ht="17.55" customHeight="1"/>
    <row r="648" customFormat="1" ht="17.55" customHeight="1"/>
    <row r="649" customFormat="1" ht="17.55" customHeight="1"/>
    <row r="650" customFormat="1" ht="17.55" customHeight="1"/>
    <row r="651" customFormat="1" ht="17.55" customHeight="1"/>
    <row r="652" customFormat="1" ht="17.55" customHeight="1"/>
    <row r="653" customFormat="1" ht="17.55" customHeight="1"/>
    <row r="654" customFormat="1" ht="17.55" customHeight="1"/>
    <row r="655" customFormat="1" ht="17.55" customHeight="1"/>
    <row r="656" customFormat="1" ht="17.55" customHeight="1"/>
    <row r="657" customFormat="1" ht="17.55" customHeight="1"/>
    <row r="658" customFormat="1" ht="17.55" customHeight="1"/>
    <row r="659" customFormat="1" ht="17.55" customHeight="1"/>
    <row r="660" customFormat="1" ht="17.55" customHeight="1"/>
    <row r="661" customFormat="1" ht="17.55" customHeight="1"/>
    <row r="662" customFormat="1" ht="17.55" customHeight="1"/>
    <row r="663" customFormat="1" ht="17.55" customHeight="1"/>
    <row r="664" customFormat="1" ht="17.55" customHeight="1"/>
    <row r="665" customFormat="1" ht="17.55" customHeight="1"/>
    <row r="666" customFormat="1" ht="17.55" customHeight="1"/>
    <row r="667" customFormat="1" ht="17.55" customHeight="1"/>
    <row r="668" customFormat="1" ht="17.55" customHeight="1"/>
    <row r="669" customFormat="1" ht="17.55" customHeight="1"/>
    <row r="670" customFormat="1" ht="17.55" customHeight="1"/>
    <row r="671" customFormat="1" ht="17.55" customHeight="1"/>
    <row r="672" customFormat="1" ht="17.55" customHeight="1"/>
    <row r="673" customFormat="1" ht="17.55" customHeight="1"/>
    <row r="674" customFormat="1" ht="17.55" customHeight="1"/>
    <row r="675" customFormat="1" ht="17.55" customHeight="1"/>
    <row r="676" customFormat="1" ht="17.55" customHeight="1"/>
    <row r="677" customFormat="1" ht="17.55" customHeight="1"/>
    <row r="678" customFormat="1" ht="17.55" customHeight="1"/>
    <row r="679" customFormat="1" ht="17.55" customHeight="1"/>
    <row r="680" customFormat="1" ht="17.55" customHeight="1"/>
    <row r="681" customFormat="1" ht="17.55" customHeight="1"/>
    <row r="682" customFormat="1" ht="17.55" customHeight="1"/>
    <row r="683" customFormat="1" ht="17.55" customHeight="1"/>
    <row r="684" customFormat="1" ht="17.55" customHeight="1"/>
    <row r="685" customFormat="1" ht="17.55" customHeight="1"/>
    <row r="686" customFormat="1" ht="17.55" customHeight="1"/>
    <row r="687" customFormat="1" ht="17.55" customHeight="1"/>
    <row r="688" customFormat="1" ht="17.55" customHeight="1"/>
    <row r="689" customFormat="1" ht="17.55" customHeight="1"/>
    <row r="690" customFormat="1" ht="17.55" customHeight="1"/>
    <row r="691" customFormat="1" ht="17.55" customHeight="1"/>
    <row r="692" customFormat="1" ht="17.55" customHeight="1"/>
    <row r="693" customFormat="1" ht="17.55" customHeight="1"/>
    <row r="694" customFormat="1" ht="17.55" customHeight="1"/>
    <row r="695" customFormat="1" ht="17.55" customHeight="1"/>
    <row r="696" customFormat="1" ht="17.55" customHeight="1"/>
    <row r="697" customFormat="1" ht="17.55" customHeight="1"/>
    <row r="698" customFormat="1" ht="17.55" customHeight="1"/>
    <row r="699" customFormat="1" ht="17.55" customHeight="1"/>
    <row r="700" customFormat="1" ht="17.55" customHeight="1"/>
    <row r="701" customFormat="1" ht="17.55" customHeight="1"/>
    <row r="702" customFormat="1" ht="17.55" customHeight="1"/>
    <row r="703" customFormat="1" ht="17.55" customHeight="1"/>
    <row r="704" customFormat="1" ht="17.55" customHeight="1"/>
    <row r="705" customFormat="1" ht="17.55" customHeight="1"/>
    <row r="706" customFormat="1" ht="17.55" customHeight="1"/>
  </sheetData>
  <phoneticPr fontId="2"/>
  <pageMargins left="0.7" right="0.7" top="0.75" bottom="0.75" header="0.3" footer="0.3"/>
  <pageSetup paperSize="9" orientation="portrait" horizontalDpi="4294967293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0">
    <tabColor rgb="FF00B0F0"/>
    <pageSetUpPr autoPageBreaks="0"/>
  </sheetPr>
  <dimension ref="A2:AC51"/>
  <sheetViews>
    <sheetView showGridLines="0" showZeros="0" zoomScale="80" zoomScaleNormal="80" workbookViewId="0"/>
  </sheetViews>
  <sheetFormatPr defaultColWidth="9" defaultRowHeight="13.5"/>
  <cols>
    <col min="1" max="2" width="4.625" customWidth="1"/>
    <col min="3" max="3" width="8.625" customWidth="1"/>
    <col min="4" max="4" width="25.625" style="10" customWidth="1"/>
    <col min="5" max="12" width="9.625" style="10" customWidth="1"/>
    <col min="13" max="28" width="8.625" style="10" customWidth="1"/>
    <col min="29" max="16384" width="9" style="10"/>
  </cols>
  <sheetData>
    <row r="2" spans="1:28" ht="17.649999999999999">
      <c r="D2" s="502"/>
      <c r="E2" s="151"/>
      <c r="F2" s="151"/>
      <c r="G2" s="151"/>
      <c r="H2" s="151"/>
      <c r="I2" s="151"/>
      <c r="J2" s="151"/>
      <c r="K2" s="151"/>
      <c r="L2" s="151"/>
    </row>
    <row r="4" spans="1:28" s="56" customFormat="1" ht="14.25" thickBot="1">
      <c r="A4"/>
      <c r="B4"/>
      <c r="C4"/>
      <c r="D4" s="503" t="s">
        <v>157</v>
      </c>
      <c r="E4" s="504"/>
      <c r="F4" s="504"/>
      <c r="G4" s="504"/>
      <c r="H4" s="504"/>
      <c r="I4" s="504"/>
      <c r="J4" s="504"/>
      <c r="K4" s="504"/>
      <c r="L4" s="81"/>
      <c r="M4" s="505" t="s">
        <v>416</v>
      </c>
      <c r="N4" s="10"/>
      <c r="O4" s="10"/>
      <c r="P4" s="10"/>
      <c r="Q4" s="10"/>
      <c r="R4" s="10"/>
      <c r="S4" s="10"/>
      <c r="T4" s="80"/>
      <c r="U4" s="505" t="s">
        <v>418</v>
      </c>
      <c r="V4" s="10"/>
      <c r="W4" s="10"/>
      <c r="X4" s="10"/>
      <c r="Y4" s="10"/>
      <c r="Z4" s="10"/>
      <c r="AA4" s="10"/>
      <c r="AB4" s="80"/>
    </row>
    <row r="5" spans="1:28" ht="13.9" thickBot="1">
      <c r="D5" s="79" t="s">
        <v>129</v>
      </c>
      <c r="E5" s="77" t="s">
        <v>110</v>
      </c>
      <c r="F5" s="77" t="s">
        <v>107</v>
      </c>
      <c r="G5" s="77" t="s">
        <v>284</v>
      </c>
      <c r="H5" s="77" t="s">
        <v>285</v>
      </c>
      <c r="I5" s="77" t="s">
        <v>286</v>
      </c>
      <c r="J5" s="78" t="s">
        <v>287</v>
      </c>
      <c r="K5" s="77" t="s">
        <v>288</v>
      </c>
      <c r="L5" s="76" t="s">
        <v>289</v>
      </c>
      <c r="M5" s="77" t="s">
        <v>110</v>
      </c>
      <c r="N5" s="77" t="s">
        <v>107</v>
      </c>
      <c r="O5" s="77" t="s">
        <v>284</v>
      </c>
      <c r="P5" s="77" t="s">
        <v>285</v>
      </c>
      <c r="Q5" s="77" t="s">
        <v>286</v>
      </c>
      <c r="R5" s="78" t="s">
        <v>287</v>
      </c>
      <c r="S5" s="77" t="s">
        <v>288</v>
      </c>
      <c r="T5" s="76" t="s">
        <v>289</v>
      </c>
      <c r="U5" s="77" t="s">
        <v>110</v>
      </c>
      <c r="V5" s="77" t="s">
        <v>107</v>
      </c>
      <c r="W5" s="77" t="s">
        <v>284</v>
      </c>
      <c r="X5" s="77" t="s">
        <v>285</v>
      </c>
      <c r="Y5" s="77" t="s">
        <v>286</v>
      </c>
      <c r="Z5" s="78" t="s">
        <v>287</v>
      </c>
      <c r="AA5" s="77" t="s">
        <v>288</v>
      </c>
      <c r="AB5" s="76" t="s">
        <v>289</v>
      </c>
    </row>
    <row r="6" spans="1:28" ht="17.55" customHeight="1">
      <c r="D6" s="70" t="s">
        <v>80</v>
      </c>
      <c r="E6" s="731">
        <v>6907.9438167279332</v>
      </c>
      <c r="F6" s="731">
        <v>5320.864317574029</v>
      </c>
      <c r="G6" s="731">
        <v>6400.4161033854098</v>
      </c>
      <c r="H6" s="731">
        <v>6807.0122281857603</v>
      </c>
      <c r="I6" s="731">
        <v>6777.55486666667</v>
      </c>
      <c r="J6" s="732">
        <v>6878.4679333333297</v>
      </c>
      <c r="K6" s="731">
        <v>7074.2959999999994</v>
      </c>
      <c r="L6" s="733">
        <v>7074.2959999999994</v>
      </c>
      <c r="M6" s="506">
        <v>617.39160417136986</v>
      </c>
      <c r="N6" s="506">
        <v>480.70358433155729</v>
      </c>
      <c r="O6" s="506">
        <v>570.34956348797812</v>
      </c>
      <c r="P6" s="506">
        <v>606.48867999891263</v>
      </c>
      <c r="Q6" s="506">
        <v>591.29342780312709</v>
      </c>
      <c r="R6" s="507">
        <v>587.64148819199181</v>
      </c>
      <c r="S6" s="506">
        <v>591.86355680270015</v>
      </c>
      <c r="T6" s="508">
        <v>579.65046402252779</v>
      </c>
      <c r="U6" s="509">
        <v>34612.201797708054</v>
      </c>
      <c r="V6" s="509">
        <v>26113.312817245776</v>
      </c>
      <c r="W6" s="509">
        <v>31309.085253046414</v>
      </c>
      <c r="X6" s="509">
        <v>33298.042303541777</v>
      </c>
      <c r="Y6" s="509">
        <v>33153.9449467085</v>
      </c>
      <c r="Z6" s="510">
        <v>33647.584072099366</v>
      </c>
      <c r="AA6" s="509">
        <v>34605.521421041885</v>
      </c>
      <c r="AB6" s="511">
        <v>34605.521421041885</v>
      </c>
    </row>
    <row r="7" spans="1:28" ht="17.55" customHeight="1">
      <c r="D7" s="67" t="s">
        <v>16</v>
      </c>
      <c r="E7" s="731">
        <v>1122.7514752654436</v>
      </c>
      <c r="F7" s="731">
        <v>1137.9927343749998</v>
      </c>
      <c r="G7" s="731">
        <v>1231.3731248005861</v>
      </c>
      <c r="H7" s="731">
        <v>1281.5351450079443</v>
      </c>
      <c r="I7" s="731">
        <v>1365.2499999999998</v>
      </c>
      <c r="J7" s="732">
        <v>1365.25</v>
      </c>
      <c r="K7" s="731">
        <v>1365.25</v>
      </c>
      <c r="L7" s="733">
        <v>1365.25</v>
      </c>
      <c r="M7" s="506">
        <v>128.21060395155033</v>
      </c>
      <c r="N7" s="506">
        <v>127.52933619899137</v>
      </c>
      <c r="O7" s="506">
        <v>124.07577972824598</v>
      </c>
      <c r="P7" s="506">
        <v>130.2170517296542</v>
      </c>
      <c r="Q7" s="506">
        <v>135.73710849576662</v>
      </c>
      <c r="R7" s="507">
        <v>132.82388056699591</v>
      </c>
      <c r="S7" s="506">
        <v>129.9817278615206</v>
      </c>
      <c r="T7" s="508">
        <v>127.20877959418894</v>
      </c>
      <c r="U7" s="509">
        <v>6507.648349390829</v>
      </c>
      <c r="V7" s="509">
        <v>6662.8611978634463</v>
      </c>
      <c r="W7" s="509">
        <v>7097.2695745745505</v>
      </c>
      <c r="X7" s="509">
        <v>7386.3885854142027</v>
      </c>
      <c r="Y7" s="509">
        <v>7868.896187138298</v>
      </c>
      <c r="Z7" s="510">
        <v>7868.8961871382999</v>
      </c>
      <c r="AA7" s="509">
        <v>7868.8961871382999</v>
      </c>
      <c r="AB7" s="511">
        <v>7868.8961871382999</v>
      </c>
    </row>
    <row r="8" spans="1:28" ht="17.55" customHeight="1">
      <c r="D8" s="67" t="s">
        <v>78</v>
      </c>
      <c r="E8" s="741">
        <v>48.840430999999988</v>
      </c>
      <c r="F8" s="741">
        <v>33.696130833333328</v>
      </c>
      <c r="G8" s="741">
        <v>1.7083825000000001</v>
      </c>
      <c r="H8" s="741">
        <v>0</v>
      </c>
      <c r="I8" s="741">
        <v>0</v>
      </c>
      <c r="J8" s="741">
        <v>0</v>
      </c>
      <c r="K8" s="741">
        <v>0</v>
      </c>
      <c r="L8" s="737">
        <v>0</v>
      </c>
      <c r="M8" s="506">
        <v>5.5772459833852155</v>
      </c>
      <c r="N8" s="506">
        <v>3.7944658986626902</v>
      </c>
      <c r="O8" s="506">
        <v>0.15574769878137071</v>
      </c>
      <c r="P8" s="506">
        <v>0</v>
      </c>
      <c r="Q8" s="506">
        <v>0</v>
      </c>
      <c r="R8" s="507">
        <v>0</v>
      </c>
      <c r="S8" s="506">
        <v>0</v>
      </c>
      <c r="T8" s="508">
        <v>0</v>
      </c>
      <c r="U8" s="509">
        <v>283.08700294118341</v>
      </c>
      <c r="V8" s="509">
        <v>197.47747859400911</v>
      </c>
      <c r="W8" s="509">
        <v>9.6914327380690697</v>
      </c>
      <c r="X8" s="509">
        <v>0</v>
      </c>
      <c r="Y8" s="509">
        <v>0</v>
      </c>
      <c r="Z8" s="510">
        <v>0</v>
      </c>
      <c r="AA8" s="509">
        <v>0</v>
      </c>
      <c r="AB8" s="511">
        <v>0</v>
      </c>
    </row>
    <row r="9" spans="1:28" ht="17.55" customHeight="1">
      <c r="D9" s="67" t="s">
        <v>56</v>
      </c>
      <c r="E9" s="731">
        <v>0</v>
      </c>
      <c r="F9" s="731">
        <v>0</v>
      </c>
      <c r="G9" s="731">
        <v>0</v>
      </c>
      <c r="H9" s="731">
        <v>0</v>
      </c>
      <c r="I9" s="731">
        <v>0</v>
      </c>
      <c r="J9" s="732">
        <v>0</v>
      </c>
      <c r="K9" s="731">
        <v>0</v>
      </c>
      <c r="L9" s="733">
        <v>0</v>
      </c>
      <c r="M9" s="506">
        <v>0</v>
      </c>
      <c r="N9" s="506">
        <v>0</v>
      </c>
      <c r="O9" s="506">
        <v>0</v>
      </c>
      <c r="P9" s="506">
        <v>0</v>
      </c>
      <c r="Q9" s="506">
        <v>0</v>
      </c>
      <c r="R9" s="507">
        <v>0</v>
      </c>
      <c r="S9" s="506">
        <v>0</v>
      </c>
      <c r="T9" s="508">
        <v>0</v>
      </c>
      <c r="U9" s="509">
        <v>0</v>
      </c>
      <c r="V9" s="509">
        <v>0</v>
      </c>
      <c r="W9" s="509">
        <v>0</v>
      </c>
      <c r="X9" s="509">
        <v>0</v>
      </c>
      <c r="Y9" s="509">
        <v>0</v>
      </c>
      <c r="Z9" s="510">
        <v>0</v>
      </c>
      <c r="AA9" s="509">
        <v>0</v>
      </c>
      <c r="AB9" s="511">
        <v>0</v>
      </c>
    </row>
    <row r="10" spans="1:28" ht="17.55" customHeight="1">
      <c r="D10" s="67" t="s">
        <v>105</v>
      </c>
      <c r="E10" s="731">
        <v>48.157812499999999</v>
      </c>
      <c r="F10" s="731">
        <v>0</v>
      </c>
      <c r="G10" s="731">
        <v>75.693038030350763</v>
      </c>
      <c r="H10" s="731">
        <v>47.597032464293221</v>
      </c>
      <c r="I10" s="731">
        <v>6.1049999999999995</v>
      </c>
      <c r="J10" s="732">
        <v>0</v>
      </c>
      <c r="K10" s="731">
        <v>0</v>
      </c>
      <c r="L10" s="733">
        <v>0</v>
      </c>
      <c r="M10" s="506">
        <v>5.4992955802180239</v>
      </c>
      <c r="N10" s="506">
        <v>0</v>
      </c>
      <c r="O10" s="506">
        <v>6.9006890945077615</v>
      </c>
      <c r="P10" s="506">
        <v>4.3852915077517851</v>
      </c>
      <c r="Q10" s="506">
        <v>0.55021519113323958</v>
      </c>
      <c r="R10" s="507">
        <v>0</v>
      </c>
      <c r="S10" s="506">
        <v>0</v>
      </c>
      <c r="T10" s="508">
        <v>0</v>
      </c>
      <c r="U10" s="509">
        <v>279.13043619186038</v>
      </c>
      <c r="V10" s="509">
        <v>0</v>
      </c>
      <c r="W10" s="509">
        <v>429.39680476195963</v>
      </c>
      <c r="X10" s="509">
        <v>270.01180277800057</v>
      </c>
      <c r="Y10" s="509">
        <v>34.632874585118763</v>
      </c>
      <c r="Z10" s="510">
        <v>0</v>
      </c>
      <c r="AA10" s="509">
        <v>0</v>
      </c>
      <c r="AB10" s="511">
        <v>0</v>
      </c>
    </row>
    <row r="11" spans="1:28" ht="17.55" customHeight="1">
      <c r="D11" s="67" t="s">
        <v>53</v>
      </c>
      <c r="E11" s="731">
        <v>0</v>
      </c>
      <c r="F11" s="731">
        <v>0</v>
      </c>
      <c r="G11" s="731">
        <v>0</v>
      </c>
      <c r="H11" s="731">
        <v>0</v>
      </c>
      <c r="I11" s="731">
        <v>0</v>
      </c>
      <c r="J11" s="732">
        <v>0</v>
      </c>
      <c r="K11" s="731">
        <v>0</v>
      </c>
      <c r="L11" s="733">
        <v>0</v>
      </c>
      <c r="M11" s="506">
        <v>0</v>
      </c>
      <c r="N11" s="506">
        <v>0</v>
      </c>
      <c r="O11" s="506">
        <v>0</v>
      </c>
      <c r="P11" s="506">
        <v>0</v>
      </c>
      <c r="Q11" s="506">
        <v>0</v>
      </c>
      <c r="R11" s="507">
        <v>0</v>
      </c>
      <c r="S11" s="506">
        <v>0</v>
      </c>
      <c r="T11" s="508">
        <v>0</v>
      </c>
      <c r="U11" s="509">
        <v>0</v>
      </c>
      <c r="V11" s="509">
        <v>0</v>
      </c>
      <c r="W11" s="509">
        <v>0</v>
      </c>
      <c r="X11" s="509">
        <v>0</v>
      </c>
      <c r="Y11" s="509">
        <v>0</v>
      </c>
      <c r="Z11" s="510">
        <v>0</v>
      </c>
      <c r="AA11" s="509">
        <v>0</v>
      </c>
      <c r="AB11" s="511">
        <v>0</v>
      </c>
    </row>
    <row r="12" spans="1:28" ht="17.55" customHeight="1">
      <c r="D12" s="67" t="s">
        <v>112</v>
      </c>
      <c r="E12" s="731">
        <v>15.025225982256975</v>
      </c>
      <c r="F12" s="731">
        <v>4.5987809999999989</v>
      </c>
      <c r="G12" s="731">
        <v>0</v>
      </c>
      <c r="H12" s="731">
        <v>0</v>
      </c>
      <c r="I12" s="731">
        <v>0</v>
      </c>
      <c r="J12" s="732">
        <v>0</v>
      </c>
      <c r="K12" s="731">
        <v>0</v>
      </c>
      <c r="L12" s="733">
        <v>0</v>
      </c>
      <c r="M12" s="506">
        <v>1.7157789057798836</v>
      </c>
      <c r="N12" s="506">
        <v>0.51786116828154827</v>
      </c>
      <c r="O12" s="506">
        <v>0</v>
      </c>
      <c r="P12" s="506">
        <v>0</v>
      </c>
      <c r="Q12" s="506">
        <v>0</v>
      </c>
      <c r="R12" s="507">
        <v>0</v>
      </c>
      <c r="S12" s="506">
        <v>0</v>
      </c>
      <c r="T12" s="508">
        <v>0</v>
      </c>
      <c r="U12" s="509">
        <v>87.088629333167148</v>
      </c>
      <c r="V12" s="509">
        <v>26.951333996710918</v>
      </c>
      <c r="W12" s="509">
        <v>0</v>
      </c>
      <c r="X12" s="509">
        <v>0</v>
      </c>
      <c r="Y12" s="509">
        <v>0</v>
      </c>
      <c r="Z12" s="510">
        <v>0</v>
      </c>
      <c r="AA12" s="509">
        <v>0</v>
      </c>
      <c r="AB12" s="511">
        <v>0</v>
      </c>
    </row>
    <row r="13" spans="1:28" ht="17.55" customHeight="1">
      <c r="D13" s="67" t="s">
        <v>101</v>
      </c>
      <c r="E13" s="731">
        <v>1703.6401643322231</v>
      </c>
      <c r="F13" s="731">
        <v>2355.887939732143</v>
      </c>
      <c r="G13" s="731">
        <v>2977.9606966634947</v>
      </c>
      <c r="H13" s="731">
        <v>3097.1463402447766</v>
      </c>
      <c r="I13" s="731">
        <v>3280.1457212891828</v>
      </c>
      <c r="J13" s="732">
        <v>3466.7699533103523</v>
      </c>
      <c r="K13" s="731">
        <v>3647.2240804331959</v>
      </c>
      <c r="L13" s="733">
        <v>3697.0233370327142</v>
      </c>
      <c r="M13" s="506">
        <v>194.54415264385406</v>
      </c>
      <c r="N13" s="506">
        <v>264.01295547660743</v>
      </c>
      <c r="O13" s="506">
        <v>295.18583494714312</v>
      </c>
      <c r="P13" s="506">
        <v>310.45828837029683</v>
      </c>
      <c r="Q13" s="506">
        <v>323.32359869533866</v>
      </c>
      <c r="R13" s="507">
        <v>333.64034952823573</v>
      </c>
      <c r="S13" s="506">
        <v>341.03958195472728</v>
      </c>
      <c r="T13" s="508">
        <v>335.60291551375559</v>
      </c>
      <c r="U13" s="509">
        <v>9874.5727328048015</v>
      </c>
      <c r="V13" s="509">
        <v>13793.545306575899</v>
      </c>
      <c r="W13" s="509">
        <v>17116.160630687245</v>
      </c>
      <c r="X13" s="509">
        <v>17804.525597305026</v>
      </c>
      <c r="Y13" s="509">
        <v>18866.527144748678</v>
      </c>
      <c r="Z13" s="510">
        <v>19931.623445732326</v>
      </c>
      <c r="AA13" s="509">
        <v>20946.358110459198</v>
      </c>
      <c r="AB13" s="511">
        <v>21207.536943317202</v>
      </c>
    </row>
    <row r="14" spans="1:28" ht="17.55" customHeight="1">
      <c r="D14" s="67" t="s">
        <v>98</v>
      </c>
      <c r="E14" s="731">
        <v>494.23463475499085</v>
      </c>
      <c r="F14" s="731">
        <v>948.34468749999996</v>
      </c>
      <c r="G14" s="731">
        <v>1446.3982655910897</v>
      </c>
      <c r="H14" s="731">
        <v>1580.0076355271885</v>
      </c>
      <c r="I14" s="731">
        <v>1581.75</v>
      </c>
      <c r="J14" s="732">
        <v>1581.75</v>
      </c>
      <c r="K14" s="731">
        <v>1581.75</v>
      </c>
      <c r="L14" s="733">
        <v>1581.75</v>
      </c>
      <c r="M14" s="506">
        <v>56.43824337948886</v>
      </c>
      <c r="N14" s="506">
        <v>106.79153623587425</v>
      </c>
      <c r="O14" s="506">
        <v>131.86344474213357</v>
      </c>
      <c r="P14" s="506">
        <v>145.57197597262527</v>
      </c>
      <c r="Q14" s="506">
        <v>142.55575406633938</v>
      </c>
      <c r="R14" s="507">
        <v>139.45729257010456</v>
      </c>
      <c r="S14" s="506">
        <v>136.43504457588537</v>
      </c>
      <c r="T14" s="508">
        <v>133.4869902466823</v>
      </c>
      <c r="U14" s="509">
        <v>2864.6635305597697</v>
      </c>
      <c r="V14" s="509">
        <v>5557.8107365449559</v>
      </c>
      <c r="W14" s="509">
        <v>8205.2300953889462</v>
      </c>
      <c r="X14" s="509">
        <v>8963.178752619684</v>
      </c>
      <c r="Y14" s="509">
        <v>8973.0629606898619</v>
      </c>
      <c r="Z14" s="510">
        <v>8973.0629606898619</v>
      </c>
      <c r="AA14" s="509">
        <v>8973.0629606898619</v>
      </c>
      <c r="AB14" s="511">
        <v>8973.0629606898619</v>
      </c>
    </row>
    <row r="15" spans="1:28" ht="17.55" customHeight="1">
      <c r="D15" s="67" t="s">
        <v>75</v>
      </c>
      <c r="E15" s="731">
        <v>624.71929520236256</v>
      </c>
      <c r="F15" s="731">
        <v>1219.0317187499998</v>
      </c>
      <c r="G15" s="731">
        <v>1727.7000898389326</v>
      </c>
      <c r="H15" s="731">
        <v>1851.2992933766102</v>
      </c>
      <c r="I15" s="731">
        <v>1896.3375000000003</v>
      </c>
      <c r="J15" s="732">
        <v>2124.0731249999999</v>
      </c>
      <c r="K15" s="731">
        <v>2315.1318749999996</v>
      </c>
      <c r="L15" s="733">
        <v>2331.9899999999998</v>
      </c>
      <c r="M15" s="506">
        <v>71.338706652908527</v>
      </c>
      <c r="N15" s="506">
        <v>137.27315783120329</v>
      </c>
      <c r="O15" s="506">
        <v>157.50882087400282</v>
      </c>
      <c r="P15" s="506">
        <v>170.5670847366741</v>
      </c>
      <c r="Q15" s="506">
        <v>170.90805897061918</v>
      </c>
      <c r="R15" s="507">
        <v>187.27200077978267</v>
      </c>
      <c r="S15" s="506">
        <v>199.6934538104492</v>
      </c>
      <c r="T15" s="508">
        <v>196.8012178823206</v>
      </c>
      <c r="U15" s="509">
        <v>3620.9736346996051</v>
      </c>
      <c r="V15" s="509">
        <v>7144.1825572071857</v>
      </c>
      <c r="W15" s="509">
        <v>9801.018924175296</v>
      </c>
      <c r="X15" s="509">
        <v>10502.181203444903</v>
      </c>
      <c r="Y15" s="509">
        <v>10757.677118518866</v>
      </c>
      <c r="Z15" s="510">
        <v>12049.591834192677</v>
      </c>
      <c r="AA15" s="509">
        <v>13133.443386549689</v>
      </c>
      <c r="AB15" s="511">
        <v>13229.07734705178</v>
      </c>
    </row>
    <row r="16" spans="1:28" ht="17.55" customHeight="1">
      <c r="D16" s="67" t="s">
        <v>102</v>
      </c>
      <c r="E16" s="731">
        <v>589.43199500000037</v>
      </c>
      <c r="F16" s="731">
        <v>395.03695416666653</v>
      </c>
      <c r="G16" s="731">
        <v>573.43783913594041</v>
      </c>
      <c r="H16" s="731">
        <v>536.47787530344817</v>
      </c>
      <c r="I16" s="731">
        <v>880.15121250000004</v>
      </c>
      <c r="J16" s="732">
        <v>973.73633236607145</v>
      </c>
      <c r="K16" s="731">
        <v>970.38723348214307</v>
      </c>
      <c r="L16" s="733">
        <v>947.9228750000002</v>
      </c>
      <c r="M16" s="506">
        <v>67.309136288999724</v>
      </c>
      <c r="N16" s="506">
        <v>44.484461990935088</v>
      </c>
      <c r="O16" s="506">
        <v>52.278470330610702</v>
      </c>
      <c r="P16" s="506">
        <v>49.427700612004259</v>
      </c>
      <c r="Q16" s="506">
        <v>79.323925898745316</v>
      </c>
      <c r="R16" s="507">
        <v>85.850881990779712</v>
      </c>
      <c r="S16" s="506">
        <v>83.70148598451479</v>
      </c>
      <c r="T16" s="508">
        <v>79.997073854738147</v>
      </c>
      <c r="U16" s="509">
        <v>3416.4427603473182</v>
      </c>
      <c r="V16" s="509">
        <v>2315.1293555377424</v>
      </c>
      <c r="W16" s="509">
        <v>3253.038618371259</v>
      </c>
      <c r="X16" s="509">
        <v>3043.3695287592641</v>
      </c>
      <c r="Y16" s="509">
        <v>4992.983875258431</v>
      </c>
      <c r="Z16" s="510">
        <v>5523.8801437850416</v>
      </c>
      <c r="AA16" s="509">
        <v>5504.8811394246395</v>
      </c>
      <c r="AB16" s="511">
        <v>5377.4437422178908</v>
      </c>
    </row>
    <row r="17" spans="4:29" ht="17.55" customHeight="1">
      <c r="D17" s="67" t="s">
        <v>38</v>
      </c>
      <c r="E17" s="731">
        <v>869.2008125000001</v>
      </c>
      <c r="F17" s="731">
        <v>1253.1993750000004</v>
      </c>
      <c r="G17" s="731">
        <v>1432.2977634845893</v>
      </c>
      <c r="H17" s="731">
        <v>1505.0431661876219</v>
      </c>
      <c r="I17" s="731">
        <v>1659.1387500000001</v>
      </c>
      <c r="J17" s="732">
        <v>2024.77008140625</v>
      </c>
      <c r="K17" s="731">
        <v>2131.5516624999996</v>
      </c>
      <c r="L17" s="733">
        <v>2322.8478571428568</v>
      </c>
      <c r="M17" s="506">
        <v>99.256837849583931</v>
      </c>
      <c r="N17" s="506">
        <v>141.12072143187655</v>
      </c>
      <c r="O17" s="506">
        <v>130.57794763902621</v>
      </c>
      <c r="P17" s="506">
        <v>138.66522078731958</v>
      </c>
      <c r="Q17" s="506">
        <v>149.53044135099336</v>
      </c>
      <c r="R17" s="507">
        <v>178.51680330637953</v>
      </c>
      <c r="S17" s="506">
        <v>183.8586035018113</v>
      </c>
      <c r="T17" s="508">
        <v>196.02969448456165</v>
      </c>
      <c r="U17" s="509">
        <v>5038.0278782688583</v>
      </c>
      <c r="V17" s="509">
        <v>7344.4234287508789</v>
      </c>
      <c r="W17" s="509">
        <v>8125.2397725320043</v>
      </c>
      <c r="X17" s="509">
        <v>8537.9150237126905</v>
      </c>
      <c r="Y17" s="509">
        <v>9412.079319911667</v>
      </c>
      <c r="Z17" s="510">
        <v>11486.25852465903</v>
      </c>
      <c r="AA17" s="509">
        <v>12092.016609183274</v>
      </c>
      <c r="AB17" s="511">
        <v>13177.215154257237</v>
      </c>
    </row>
    <row r="18" spans="4:29" ht="17.55" customHeight="1">
      <c r="D18" s="67" t="s">
        <v>39</v>
      </c>
      <c r="E18" s="731">
        <v>133.18315709523804</v>
      </c>
      <c r="F18" s="731">
        <v>74.135545416666673</v>
      </c>
      <c r="G18" s="731">
        <v>77.492845833333334</v>
      </c>
      <c r="H18" s="731">
        <v>71.272850416666671</v>
      </c>
      <c r="I18" s="731">
        <v>76.864620000000016</v>
      </c>
      <c r="J18" s="732">
        <v>84.621600000000001</v>
      </c>
      <c r="K18" s="731">
        <v>84.621600000000001</v>
      </c>
      <c r="L18" s="733">
        <v>84.621600000000001</v>
      </c>
      <c r="M18" s="506">
        <v>15.208613289345843</v>
      </c>
      <c r="N18" s="506">
        <v>8.3482818948466555</v>
      </c>
      <c r="O18" s="506">
        <v>7.0647717420198326</v>
      </c>
      <c r="P18" s="506">
        <v>6.5666326130719384</v>
      </c>
      <c r="Q18" s="506">
        <v>6.9274498910211051</v>
      </c>
      <c r="R18" s="507">
        <v>7.4607866154261799</v>
      </c>
      <c r="S18" s="506">
        <v>7.2991002169007375</v>
      </c>
      <c r="T18" s="508">
        <v>7.1413830844688801</v>
      </c>
      <c r="U18" s="509">
        <v>771.95102525478842</v>
      </c>
      <c r="V18" s="509">
        <v>434.47423253095013</v>
      </c>
      <c r="W18" s="509">
        <v>439.60688140700688</v>
      </c>
      <c r="X18" s="509">
        <v>404.32165271160471</v>
      </c>
      <c r="Y18" s="509">
        <v>436.04303759096024</v>
      </c>
      <c r="Z18" s="510">
        <v>480.04738083408461</v>
      </c>
      <c r="AA18" s="509">
        <v>480.04738083408461</v>
      </c>
      <c r="AB18" s="511">
        <v>480.04738083408461</v>
      </c>
    </row>
    <row r="19" spans="4:29" ht="17.55" customHeight="1" thickBot="1">
      <c r="D19" s="67" t="s">
        <v>82</v>
      </c>
      <c r="E19" s="731">
        <v>0</v>
      </c>
      <c r="F19" s="731">
        <v>0</v>
      </c>
      <c r="G19" s="731">
        <v>0</v>
      </c>
      <c r="H19" s="731">
        <v>0</v>
      </c>
      <c r="I19" s="731">
        <v>0</v>
      </c>
      <c r="J19" s="732">
        <v>0</v>
      </c>
      <c r="K19" s="731">
        <v>0</v>
      </c>
      <c r="L19" s="733">
        <v>0</v>
      </c>
      <c r="M19" s="506">
        <v>0</v>
      </c>
      <c r="N19" s="506">
        <v>0</v>
      </c>
      <c r="O19" s="506">
        <v>0</v>
      </c>
      <c r="P19" s="506">
        <v>0</v>
      </c>
      <c r="Q19" s="506">
        <v>0</v>
      </c>
      <c r="R19" s="507">
        <v>0</v>
      </c>
      <c r="S19" s="506">
        <v>0</v>
      </c>
      <c r="T19" s="508">
        <v>0</v>
      </c>
      <c r="U19" s="509">
        <v>0</v>
      </c>
      <c r="V19" s="509">
        <v>0</v>
      </c>
      <c r="W19" s="509">
        <v>0</v>
      </c>
      <c r="X19" s="509">
        <v>0</v>
      </c>
      <c r="Y19" s="509">
        <v>0</v>
      </c>
      <c r="Z19" s="510">
        <v>0</v>
      </c>
      <c r="AA19" s="509">
        <v>0</v>
      </c>
      <c r="AB19" s="511">
        <v>0</v>
      </c>
    </row>
    <row r="20" spans="4:29" ht="13.9" thickBot="1">
      <c r="D20" s="512" t="s">
        <v>132</v>
      </c>
      <c r="E20" s="734">
        <v>12557.128820360447</v>
      </c>
      <c r="F20" s="734">
        <v>12742.788184347835</v>
      </c>
      <c r="G20" s="734">
        <v>15944.478149263725</v>
      </c>
      <c r="H20" s="734">
        <v>16777.391566714308</v>
      </c>
      <c r="I20" s="734">
        <v>17523.297670455853</v>
      </c>
      <c r="J20" s="735">
        <v>18499.439025416003</v>
      </c>
      <c r="K20" s="734">
        <v>19170.212451415333</v>
      </c>
      <c r="L20" s="736">
        <v>19405.701669175571</v>
      </c>
      <c r="M20" s="662">
        <v>1262.4902186964841</v>
      </c>
      <c r="N20" s="513">
        <v>1314.5763624588362</v>
      </c>
      <c r="O20" s="513">
        <v>1475.9610702844493</v>
      </c>
      <c r="P20" s="513">
        <v>1562.3479263283107</v>
      </c>
      <c r="Q20" s="513">
        <v>1600.1499803630841</v>
      </c>
      <c r="R20" s="514">
        <v>1652.6634835496964</v>
      </c>
      <c r="S20" s="513">
        <v>1673.8725547085096</v>
      </c>
      <c r="T20" s="515">
        <v>1655.9185186832437</v>
      </c>
      <c r="U20" s="516">
        <v>67355.787777500227</v>
      </c>
      <c r="V20" s="516">
        <v>69590.168444847543</v>
      </c>
      <c r="W20" s="516">
        <v>85785.737987682733</v>
      </c>
      <c r="X20" s="516">
        <v>90209.934450287154</v>
      </c>
      <c r="Y20" s="516">
        <v>94495.847465150393</v>
      </c>
      <c r="Z20" s="517">
        <v>99960.944549130683</v>
      </c>
      <c r="AA20" s="516">
        <v>103604.22719532094</v>
      </c>
      <c r="AB20" s="518">
        <v>104918.80113654824</v>
      </c>
    </row>
    <row r="21" spans="4:29"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</row>
    <row r="22" spans="4:29" customFormat="1">
      <c r="M22" s="519"/>
      <c r="N22" s="519"/>
      <c r="O22" s="519"/>
      <c r="P22" s="519"/>
      <c r="Q22" s="519"/>
      <c r="R22" s="519"/>
      <c r="S22" s="519"/>
      <c r="T22" s="519"/>
    </row>
    <row r="23" spans="4:29" customFormat="1">
      <c r="M23" s="519"/>
      <c r="N23" s="519"/>
      <c r="O23" s="519"/>
      <c r="P23" s="519"/>
      <c r="Q23" s="519"/>
      <c r="R23" s="519"/>
      <c r="S23" s="519"/>
      <c r="T23" s="519"/>
    </row>
    <row r="24" spans="4:29" ht="14.25" thickBot="1">
      <c r="D24" s="520" t="s">
        <v>155</v>
      </c>
      <c r="M24" s="505" t="s">
        <v>419</v>
      </c>
      <c r="T24" s="80"/>
      <c r="U24" s="505" t="s">
        <v>420</v>
      </c>
      <c r="W24" s="521"/>
      <c r="X24" s="521"/>
      <c r="Y24" s="521"/>
      <c r="Z24" s="521"/>
      <c r="AA24" s="521"/>
      <c r="AB24"/>
    </row>
    <row r="25" spans="4:29" ht="13.9" thickBot="1">
      <c r="D25" s="522" t="s">
        <v>140</v>
      </c>
      <c r="E25" s="65" t="s">
        <v>110</v>
      </c>
      <c r="F25" s="65" t="s">
        <v>107</v>
      </c>
      <c r="G25" s="65" t="s">
        <v>284</v>
      </c>
      <c r="H25" s="65" t="s">
        <v>285</v>
      </c>
      <c r="I25" s="65" t="s">
        <v>286</v>
      </c>
      <c r="J25" s="65" t="s">
        <v>287</v>
      </c>
      <c r="K25" s="65" t="s">
        <v>288</v>
      </c>
      <c r="L25" s="64" t="s">
        <v>289</v>
      </c>
      <c r="M25" s="86" t="s">
        <v>110</v>
      </c>
      <c r="N25" s="86" t="s">
        <v>107</v>
      </c>
      <c r="O25" s="86" t="s">
        <v>284</v>
      </c>
      <c r="P25" s="86" t="s">
        <v>285</v>
      </c>
      <c r="Q25" s="86" t="s">
        <v>286</v>
      </c>
      <c r="R25" s="86" t="s">
        <v>287</v>
      </c>
      <c r="S25" s="86" t="s">
        <v>288</v>
      </c>
      <c r="T25" s="64" t="s">
        <v>289</v>
      </c>
      <c r="U25" s="86" t="s">
        <v>110</v>
      </c>
      <c r="V25" s="86" t="s">
        <v>107</v>
      </c>
      <c r="W25" s="86" t="s">
        <v>284</v>
      </c>
      <c r="X25" s="86" t="s">
        <v>285</v>
      </c>
      <c r="Y25" s="86" t="s">
        <v>286</v>
      </c>
      <c r="Z25" s="86" t="s">
        <v>287</v>
      </c>
      <c r="AA25" s="86" t="s">
        <v>288</v>
      </c>
      <c r="AB25" s="64" t="s">
        <v>289</v>
      </c>
    </row>
    <row r="26" spans="4:29">
      <c r="D26" s="523" t="s">
        <v>134</v>
      </c>
      <c r="E26" s="540">
        <v>3860.9450420446246</v>
      </c>
      <c r="F26" s="540">
        <v>2502.9377271807361</v>
      </c>
      <c r="G26" s="540">
        <v>4550.6452789746027</v>
      </c>
      <c r="H26" s="540">
        <v>4519.7292348116989</v>
      </c>
      <c r="I26" s="540">
        <v>4403.0857074306268</v>
      </c>
      <c r="J26" s="540">
        <v>4401.859675213359</v>
      </c>
      <c r="K26" s="540">
        <v>4367.8986429960996</v>
      </c>
      <c r="L26" s="528">
        <v>4345.4342845139572</v>
      </c>
      <c r="M26" s="525">
        <v>372.37312329631891</v>
      </c>
      <c r="N26" s="525">
        <v>243.83063885464639</v>
      </c>
      <c r="O26" s="525">
        <v>409.02464788947424</v>
      </c>
      <c r="P26" s="525">
        <v>407.6610117582095</v>
      </c>
      <c r="Q26" s="525">
        <v>388.97227529477595</v>
      </c>
      <c r="R26" s="525">
        <v>380.7536223051261</v>
      </c>
      <c r="S26" s="525">
        <v>369.87597391856752</v>
      </c>
      <c r="T26" s="526">
        <v>360.20402868216468</v>
      </c>
      <c r="U26" s="527">
        <v>20209.581797090017</v>
      </c>
      <c r="V26" s="527">
        <v>13041.488483335021</v>
      </c>
      <c r="W26" s="527">
        <v>23594.680088987909</v>
      </c>
      <c r="X26" s="527">
        <v>23386.407921546521</v>
      </c>
      <c r="Y26" s="527">
        <v>22848.80670001141</v>
      </c>
      <c r="Z26" s="527">
        <v>22873.575346044097</v>
      </c>
      <c r="AA26" s="527">
        <v>22704.831135276432</v>
      </c>
      <c r="AB26" s="528">
        <v>22577.393738069681</v>
      </c>
    </row>
    <row r="27" spans="4:29">
      <c r="D27" s="524" t="s">
        <v>139</v>
      </c>
      <c r="E27" s="540">
        <v>0</v>
      </c>
      <c r="F27" s="540">
        <v>0</v>
      </c>
      <c r="G27" s="540">
        <v>0</v>
      </c>
      <c r="H27" s="540">
        <v>0</v>
      </c>
      <c r="I27" s="540">
        <v>0</v>
      </c>
      <c r="J27" s="540">
        <v>0</v>
      </c>
      <c r="K27" s="540">
        <v>0</v>
      </c>
      <c r="L27" s="528">
        <v>0</v>
      </c>
      <c r="M27" s="525">
        <v>0</v>
      </c>
      <c r="N27" s="525">
        <v>0</v>
      </c>
      <c r="O27" s="525">
        <v>0</v>
      </c>
      <c r="P27" s="525">
        <v>0</v>
      </c>
      <c r="Q27" s="525">
        <v>0</v>
      </c>
      <c r="R27" s="525">
        <v>0</v>
      </c>
      <c r="S27" s="525">
        <v>0</v>
      </c>
      <c r="T27" s="526">
        <v>0</v>
      </c>
      <c r="U27" s="527">
        <v>0</v>
      </c>
      <c r="V27" s="527">
        <v>0</v>
      </c>
      <c r="W27" s="527">
        <v>0</v>
      </c>
      <c r="X27" s="527">
        <v>0</v>
      </c>
      <c r="Y27" s="527">
        <v>0</v>
      </c>
      <c r="Z27" s="527">
        <v>0</v>
      </c>
      <c r="AA27" s="527">
        <v>0</v>
      </c>
      <c r="AB27" s="528">
        <v>0</v>
      </c>
    </row>
    <row r="28" spans="4:29">
      <c r="D28" s="524" t="s">
        <v>138</v>
      </c>
      <c r="E28" s="540">
        <v>8696.1837783158244</v>
      </c>
      <c r="F28" s="540">
        <v>10239.850457167104</v>
      </c>
      <c r="G28" s="540">
        <v>11393.832870289127</v>
      </c>
      <c r="H28" s="540">
        <v>12257.662331902608</v>
      </c>
      <c r="I28" s="540">
        <v>13120.211963025227</v>
      </c>
      <c r="J28" s="540">
        <v>14097.579350202643</v>
      </c>
      <c r="K28" s="540">
        <v>14802.31380841924</v>
      </c>
      <c r="L28" s="528">
        <v>15060.267384661614</v>
      </c>
      <c r="M28" s="525">
        <v>890.11709540016523</v>
      </c>
      <c r="N28" s="525">
        <v>1070.7457236041898</v>
      </c>
      <c r="O28" s="525">
        <v>1066.9364223949754</v>
      </c>
      <c r="P28" s="525">
        <v>1154.686914570101</v>
      </c>
      <c r="Q28" s="525">
        <v>1211.1777050683079</v>
      </c>
      <c r="R28" s="525">
        <v>1271.90986124457</v>
      </c>
      <c r="S28" s="525">
        <v>1303.9965807899421</v>
      </c>
      <c r="T28" s="526">
        <v>1295.7144900010792</v>
      </c>
      <c r="U28" s="527">
        <v>47146.205980410225</v>
      </c>
      <c r="V28" s="527">
        <v>56548.679961512535</v>
      </c>
      <c r="W28" s="527">
        <v>62191.057898694868</v>
      </c>
      <c r="X28" s="527">
        <v>66823.526528740636</v>
      </c>
      <c r="Y28" s="527">
        <v>71647.040765138969</v>
      </c>
      <c r="Z28" s="527">
        <v>77087.369203086593</v>
      </c>
      <c r="AA28" s="527">
        <v>80899.396060044484</v>
      </c>
      <c r="AB28" s="528">
        <v>82341.407398478565</v>
      </c>
    </row>
    <row r="29" spans="4:29" ht="13.9" thickBot="1">
      <c r="D29" s="524" t="s">
        <v>133</v>
      </c>
      <c r="E29" s="541">
        <v>0</v>
      </c>
      <c r="F29" s="541">
        <v>0</v>
      </c>
      <c r="G29" s="541">
        <v>0</v>
      </c>
      <c r="H29" s="541">
        <v>0</v>
      </c>
      <c r="I29" s="541">
        <v>0</v>
      </c>
      <c r="J29" s="541">
        <v>0</v>
      </c>
      <c r="K29" s="541">
        <v>0</v>
      </c>
      <c r="L29" s="538">
        <v>0</v>
      </c>
      <c r="M29" s="525">
        <v>0</v>
      </c>
      <c r="N29" s="525">
        <v>0</v>
      </c>
      <c r="O29" s="525">
        <v>0</v>
      </c>
      <c r="P29" s="525">
        <v>0</v>
      </c>
      <c r="Q29" s="525">
        <v>0</v>
      </c>
      <c r="R29" s="525">
        <v>0</v>
      </c>
      <c r="S29" s="525">
        <v>0</v>
      </c>
      <c r="T29" s="526">
        <v>0</v>
      </c>
      <c r="U29" s="527">
        <v>0</v>
      </c>
      <c r="V29" s="527">
        <v>0</v>
      </c>
      <c r="W29" s="527">
        <v>0</v>
      </c>
      <c r="X29" s="527">
        <v>0</v>
      </c>
      <c r="Y29" s="527">
        <v>0</v>
      </c>
      <c r="Z29" s="527">
        <v>0</v>
      </c>
      <c r="AA29" s="527">
        <v>0</v>
      </c>
      <c r="AB29" s="528">
        <v>0</v>
      </c>
    </row>
    <row r="30" spans="4:29" ht="13.9" thickBot="1">
      <c r="D30" s="529" t="s">
        <v>132</v>
      </c>
      <c r="E30" s="530">
        <v>12557.128820360449</v>
      </c>
      <c r="F30" s="530">
        <v>12742.788184347839</v>
      </c>
      <c r="G30" s="530">
        <v>15944.47814926373</v>
      </c>
      <c r="H30" s="530">
        <v>16777.391566714308</v>
      </c>
      <c r="I30" s="530">
        <v>17523.297670455853</v>
      </c>
      <c r="J30" s="530">
        <v>18499.439025416003</v>
      </c>
      <c r="K30" s="530">
        <v>19170.21245141534</v>
      </c>
      <c r="L30" s="531">
        <v>19405.701669175571</v>
      </c>
      <c r="M30" s="532">
        <v>1262.4902186964841</v>
      </c>
      <c r="N30" s="532">
        <v>1314.5763624588362</v>
      </c>
      <c r="O30" s="532">
        <v>1475.9610702844495</v>
      </c>
      <c r="P30" s="532">
        <v>1562.3479263283105</v>
      </c>
      <c r="Q30" s="532">
        <v>1600.1499803630838</v>
      </c>
      <c r="R30" s="532">
        <v>1652.6634835496961</v>
      </c>
      <c r="S30" s="532">
        <v>1673.8725547085096</v>
      </c>
      <c r="T30" s="533">
        <v>1655.9185186832437</v>
      </c>
      <c r="U30" s="534">
        <v>67355.787777500242</v>
      </c>
      <c r="V30" s="534">
        <v>69590.168444847557</v>
      </c>
      <c r="W30" s="534">
        <v>85785.737987682776</v>
      </c>
      <c r="X30" s="534">
        <v>90209.934450287154</v>
      </c>
      <c r="Y30" s="534">
        <v>94495.847465150378</v>
      </c>
      <c r="Z30" s="534">
        <v>99960.944549130683</v>
      </c>
      <c r="AA30" s="534">
        <v>103604.22719532091</v>
      </c>
      <c r="AB30" s="531">
        <v>104918.80113654825</v>
      </c>
    </row>
    <row r="32" spans="4:29">
      <c r="E32"/>
      <c r="F32"/>
      <c r="G32"/>
      <c r="H32"/>
      <c r="I32"/>
      <c r="J32"/>
    </row>
    <row r="33" spans="4:28" ht="14.25" thickBot="1">
      <c r="D33" s="520" t="s">
        <v>154</v>
      </c>
      <c r="M33" s="505" t="s">
        <v>421</v>
      </c>
      <c r="T33" s="80"/>
      <c r="U33" s="505" t="s">
        <v>422</v>
      </c>
      <c r="W33" s="521"/>
      <c r="X33" s="521"/>
      <c r="Y33" s="521"/>
      <c r="Z33" s="521"/>
      <c r="AA33" s="521"/>
    </row>
    <row r="34" spans="4:28" ht="13.9" thickBot="1">
      <c r="D34" s="522" t="s">
        <v>59</v>
      </c>
      <c r="E34" s="65" t="s">
        <v>110</v>
      </c>
      <c r="F34" s="65" t="s">
        <v>107</v>
      </c>
      <c r="G34" s="65" t="s">
        <v>284</v>
      </c>
      <c r="H34" s="65" t="s">
        <v>285</v>
      </c>
      <c r="I34" s="65" t="s">
        <v>286</v>
      </c>
      <c r="J34" s="65" t="s">
        <v>287</v>
      </c>
      <c r="K34" s="65" t="s">
        <v>288</v>
      </c>
      <c r="L34" s="64" t="s">
        <v>289</v>
      </c>
      <c r="M34" s="86" t="s">
        <v>110</v>
      </c>
      <c r="N34" s="86" t="s">
        <v>107</v>
      </c>
      <c r="O34" s="86" t="s">
        <v>284</v>
      </c>
      <c r="P34" s="86" t="s">
        <v>285</v>
      </c>
      <c r="Q34" s="86" t="s">
        <v>286</v>
      </c>
      <c r="R34" s="86" t="s">
        <v>287</v>
      </c>
      <c r="S34" s="86" t="s">
        <v>288</v>
      </c>
      <c r="T34" s="64" t="s">
        <v>289</v>
      </c>
      <c r="U34" s="86" t="s">
        <v>110</v>
      </c>
      <c r="V34" s="86" t="s">
        <v>107</v>
      </c>
      <c r="W34" s="86" t="s">
        <v>284</v>
      </c>
      <c r="X34" s="86" t="s">
        <v>285</v>
      </c>
      <c r="Y34" s="86" t="s">
        <v>286</v>
      </c>
      <c r="Z34" s="86" t="s">
        <v>287</v>
      </c>
      <c r="AA34" s="86" t="s">
        <v>288</v>
      </c>
      <c r="AB34" s="64" t="s">
        <v>289</v>
      </c>
    </row>
    <row r="35" spans="4:28">
      <c r="D35" s="523" t="s">
        <v>153</v>
      </c>
      <c r="E35" s="540">
        <v>12557.128820360449</v>
      </c>
      <c r="F35" s="540">
        <v>12742.788184347839</v>
      </c>
      <c r="G35" s="540">
        <v>16094.478149263727</v>
      </c>
      <c r="H35" s="540">
        <v>16927.391566714312</v>
      </c>
      <c r="I35" s="540">
        <v>17673.29767045585</v>
      </c>
      <c r="J35" s="540">
        <v>18579.439025416006</v>
      </c>
      <c r="K35" s="540">
        <v>19170.21245141534</v>
      </c>
      <c r="L35" s="528">
        <v>19405.701669175571</v>
      </c>
      <c r="M35" s="525">
        <v>1262.4902186964841</v>
      </c>
      <c r="N35" s="525">
        <v>1314.5763624588362</v>
      </c>
      <c r="O35" s="525">
        <v>1489.3277691273486</v>
      </c>
      <c r="P35" s="525">
        <v>1575.7125713370478</v>
      </c>
      <c r="Q35" s="525">
        <v>1613.236412847265</v>
      </c>
      <c r="R35" s="525">
        <v>1659.4980460585275</v>
      </c>
      <c r="S35" s="525">
        <v>1673.8725547085096</v>
      </c>
      <c r="T35" s="526">
        <v>1655.918518683244</v>
      </c>
      <c r="U35" s="527">
        <v>67.35578777750024</v>
      </c>
      <c r="V35" s="527">
        <v>69.590168444847563</v>
      </c>
      <c r="W35" s="527">
        <v>86.51949696711425</v>
      </c>
      <c r="X35" s="527">
        <v>90.94369342971865</v>
      </c>
      <c r="Y35" s="527">
        <v>95.229606444581847</v>
      </c>
      <c r="Z35" s="527">
        <v>100.35228267149415</v>
      </c>
      <c r="AA35" s="527">
        <v>103.60422719532093</v>
      </c>
      <c r="AB35" s="528">
        <v>104.91880113654825</v>
      </c>
    </row>
    <row r="36" spans="4:28">
      <c r="D36" s="524" t="s">
        <v>152</v>
      </c>
      <c r="E36" s="541">
        <v>0</v>
      </c>
      <c r="F36" s="541">
        <v>0</v>
      </c>
      <c r="G36" s="541">
        <v>0</v>
      </c>
      <c r="H36" s="541">
        <v>0</v>
      </c>
      <c r="I36" s="541">
        <v>0</v>
      </c>
      <c r="J36" s="541">
        <v>0</v>
      </c>
      <c r="K36" s="541">
        <v>0</v>
      </c>
      <c r="L36" s="538">
        <v>0</v>
      </c>
      <c r="M36" s="535">
        <v>0</v>
      </c>
      <c r="N36" s="535">
        <v>0</v>
      </c>
      <c r="O36" s="535">
        <v>0</v>
      </c>
      <c r="P36" s="535">
        <v>0</v>
      </c>
      <c r="Q36" s="535">
        <v>0</v>
      </c>
      <c r="R36" s="535">
        <v>0</v>
      </c>
      <c r="S36" s="535">
        <v>0</v>
      </c>
      <c r="T36" s="536">
        <v>0</v>
      </c>
      <c r="U36" s="537">
        <v>0</v>
      </c>
      <c r="V36" s="537">
        <v>0</v>
      </c>
      <c r="W36" s="537">
        <v>0</v>
      </c>
      <c r="X36" s="537">
        <v>0</v>
      </c>
      <c r="Y36" s="537">
        <v>0</v>
      </c>
      <c r="Z36" s="537">
        <v>0</v>
      </c>
      <c r="AA36" s="537">
        <v>0</v>
      </c>
      <c r="AB36" s="538">
        <v>0</v>
      </c>
    </row>
    <row r="37" spans="4:28">
      <c r="D37" s="524" t="s">
        <v>136</v>
      </c>
      <c r="E37" s="540">
        <v>0</v>
      </c>
      <c r="F37" s="540">
        <v>0</v>
      </c>
      <c r="G37" s="540">
        <v>0</v>
      </c>
      <c r="H37" s="540">
        <v>0</v>
      </c>
      <c r="I37" s="540">
        <v>0</v>
      </c>
      <c r="J37" s="540">
        <v>0</v>
      </c>
      <c r="K37" s="540">
        <v>0</v>
      </c>
      <c r="L37" s="528">
        <v>0</v>
      </c>
      <c r="M37" s="525">
        <v>0</v>
      </c>
      <c r="N37" s="525">
        <v>0</v>
      </c>
      <c r="O37" s="525">
        <v>0</v>
      </c>
      <c r="P37" s="525">
        <v>0</v>
      </c>
      <c r="Q37" s="525">
        <v>0</v>
      </c>
      <c r="R37" s="525">
        <v>0</v>
      </c>
      <c r="S37" s="525">
        <v>0</v>
      </c>
      <c r="T37" s="526">
        <v>0</v>
      </c>
      <c r="U37" s="527">
        <v>0</v>
      </c>
      <c r="V37" s="527">
        <v>0</v>
      </c>
      <c r="W37" s="527">
        <v>0</v>
      </c>
      <c r="X37" s="527">
        <v>0</v>
      </c>
      <c r="Y37" s="527">
        <v>0</v>
      </c>
      <c r="Z37" s="527">
        <v>0</v>
      </c>
      <c r="AA37" s="527">
        <v>0</v>
      </c>
      <c r="AB37" s="528">
        <v>0</v>
      </c>
    </row>
    <row r="38" spans="4:28" ht="13.9" thickBot="1">
      <c r="D38" s="524" t="s">
        <v>135</v>
      </c>
      <c r="E38" s="540">
        <v>0</v>
      </c>
      <c r="F38" s="540">
        <v>0</v>
      </c>
      <c r="G38" s="540">
        <v>0</v>
      </c>
      <c r="H38" s="540">
        <v>0</v>
      </c>
      <c r="I38" s="540">
        <v>0</v>
      </c>
      <c r="J38" s="540">
        <v>0</v>
      </c>
      <c r="K38" s="540">
        <v>0</v>
      </c>
      <c r="L38" s="528">
        <v>0</v>
      </c>
      <c r="M38" s="525">
        <v>0</v>
      </c>
      <c r="N38" s="525">
        <v>0</v>
      </c>
      <c r="O38" s="525">
        <v>0</v>
      </c>
      <c r="P38" s="525">
        <v>0</v>
      </c>
      <c r="Q38" s="525">
        <v>0</v>
      </c>
      <c r="R38" s="525">
        <v>0</v>
      </c>
      <c r="S38" s="525">
        <v>0</v>
      </c>
      <c r="T38" s="526">
        <v>0</v>
      </c>
      <c r="U38" s="527">
        <v>0</v>
      </c>
      <c r="V38" s="527">
        <v>0</v>
      </c>
      <c r="W38" s="527">
        <v>0</v>
      </c>
      <c r="X38" s="527">
        <v>0</v>
      </c>
      <c r="Y38" s="527">
        <v>0</v>
      </c>
      <c r="Z38" s="527">
        <v>0</v>
      </c>
      <c r="AA38" s="527">
        <v>0</v>
      </c>
      <c r="AB38" s="528">
        <v>0</v>
      </c>
    </row>
    <row r="39" spans="4:28" ht="13.9" thickBot="1">
      <c r="D39" s="529" t="s">
        <v>144</v>
      </c>
      <c r="E39" s="530">
        <v>12557.128820360449</v>
      </c>
      <c r="F39" s="530">
        <v>12742.788184347839</v>
      </c>
      <c r="G39" s="530">
        <v>16094.478149263727</v>
      </c>
      <c r="H39" s="530">
        <v>16927.391566714312</v>
      </c>
      <c r="I39" s="530">
        <v>17673.29767045585</v>
      </c>
      <c r="J39" s="530">
        <v>18579.439025416006</v>
      </c>
      <c r="K39" s="530">
        <v>19170.21245141534</v>
      </c>
      <c r="L39" s="531">
        <v>19405.701669175571</v>
      </c>
      <c r="M39" s="532">
        <v>1262.4902186964841</v>
      </c>
      <c r="N39" s="532">
        <v>1314.5763624588362</v>
      </c>
      <c r="O39" s="532">
        <v>1489.3277691273486</v>
      </c>
      <c r="P39" s="532">
        <v>1575.7125713370478</v>
      </c>
      <c r="Q39" s="532">
        <v>1613.236412847265</v>
      </c>
      <c r="R39" s="532">
        <v>1659.4980460585275</v>
      </c>
      <c r="S39" s="532">
        <v>1673.8725547085096</v>
      </c>
      <c r="T39" s="533">
        <v>1655.918518683244</v>
      </c>
      <c r="U39" s="534">
        <v>67.35578777750024</v>
      </c>
      <c r="V39" s="534">
        <v>69.590168444847563</v>
      </c>
      <c r="W39" s="534">
        <v>86.51949696711425</v>
      </c>
      <c r="X39" s="534">
        <v>90.94369342971865</v>
      </c>
      <c r="Y39" s="534">
        <v>95.229606444581847</v>
      </c>
      <c r="Z39" s="534">
        <v>100.35228267149415</v>
      </c>
      <c r="AA39" s="534">
        <v>103.60422719532093</v>
      </c>
      <c r="AB39" s="531">
        <v>104.91880113654825</v>
      </c>
    </row>
    <row r="42" spans="4:28" ht="14.25" thickBot="1">
      <c r="D42" s="520" t="s">
        <v>320</v>
      </c>
      <c r="M42" s="505" t="s">
        <v>423</v>
      </c>
      <c r="T42" s="80"/>
      <c r="U42" s="505" t="s">
        <v>424</v>
      </c>
      <c r="V42" s="468"/>
      <c r="W42" s="468"/>
      <c r="X42" s="468"/>
      <c r="Y42" s="468"/>
      <c r="Z42" s="468"/>
      <c r="AA42"/>
      <c r="AB42"/>
    </row>
    <row r="43" spans="4:28" ht="13.9" thickBot="1">
      <c r="D43" s="542" t="s">
        <v>319</v>
      </c>
      <c r="E43" s="65" t="s">
        <v>110</v>
      </c>
      <c r="F43" s="65" t="s">
        <v>107</v>
      </c>
      <c r="G43" s="65" t="s">
        <v>284</v>
      </c>
      <c r="H43" s="65" t="s">
        <v>285</v>
      </c>
      <c r="I43" s="65" t="s">
        <v>286</v>
      </c>
      <c r="J43" s="65" t="s">
        <v>287</v>
      </c>
      <c r="K43" s="65" t="s">
        <v>288</v>
      </c>
      <c r="L43" s="64" t="s">
        <v>289</v>
      </c>
      <c r="M43" s="86" t="s">
        <v>110</v>
      </c>
      <c r="N43" s="86" t="s">
        <v>107</v>
      </c>
      <c r="O43" s="86" t="s">
        <v>284</v>
      </c>
      <c r="P43" s="86" t="s">
        <v>285</v>
      </c>
      <c r="Q43" s="86" t="s">
        <v>286</v>
      </c>
      <c r="R43" s="65" t="s">
        <v>287</v>
      </c>
      <c r="S43" s="86" t="s">
        <v>288</v>
      </c>
      <c r="T43" s="64" t="s">
        <v>289</v>
      </c>
      <c r="U43" s="470" t="s">
        <v>110</v>
      </c>
      <c r="V43" s="470" t="s">
        <v>107</v>
      </c>
      <c r="W43" s="470" t="s">
        <v>284</v>
      </c>
      <c r="X43" s="470" t="s">
        <v>285</v>
      </c>
      <c r="Y43" s="470" t="s">
        <v>286</v>
      </c>
      <c r="Z43" s="469" t="s">
        <v>287</v>
      </c>
      <c r="AA43" s="470" t="s">
        <v>288</v>
      </c>
      <c r="AB43" s="471" t="s">
        <v>289</v>
      </c>
    </row>
    <row r="44" spans="4:28">
      <c r="D44" s="67" t="s">
        <v>455</v>
      </c>
      <c r="E44" s="540">
        <v>8030.6952919933765</v>
      </c>
      <c r="F44" s="540">
        <v>6458.8570519490286</v>
      </c>
      <c r="G44" s="540">
        <v>7631.7892281859959</v>
      </c>
      <c r="H44" s="540">
        <v>8088.5473731937045</v>
      </c>
      <c r="I44" s="540">
        <v>8142.80486666667</v>
      </c>
      <c r="J44" s="540">
        <v>8243.7179333333297</v>
      </c>
      <c r="K44" s="540">
        <v>8439.5459999999985</v>
      </c>
      <c r="L44" s="528">
        <v>8439.5459999999985</v>
      </c>
      <c r="M44" s="540">
        <v>745.60220812292016</v>
      </c>
      <c r="N44" s="525">
        <v>608.23292053054865</v>
      </c>
      <c r="O44" s="525">
        <v>694.42534321622406</v>
      </c>
      <c r="P44" s="525">
        <v>736.70573172856689</v>
      </c>
      <c r="Q44" s="525">
        <v>727.03053629889371</v>
      </c>
      <c r="R44" s="543">
        <v>720.46536875898778</v>
      </c>
      <c r="S44" s="525">
        <v>721.8452846642208</v>
      </c>
      <c r="T44" s="526">
        <v>706.85924361671675</v>
      </c>
      <c r="U44" s="544">
        <v>41119.850147098885</v>
      </c>
      <c r="V44" s="544">
        <v>32776.174015109224</v>
      </c>
      <c r="W44" s="544">
        <v>38406.354827620962</v>
      </c>
      <c r="X44" s="544">
        <v>40684.430888955976</v>
      </c>
      <c r="Y44" s="544">
        <v>41022.841133846799</v>
      </c>
      <c r="Z44" s="545">
        <v>41516.480259237665</v>
      </c>
      <c r="AA44" s="544">
        <v>42474.417608180185</v>
      </c>
      <c r="AB44" s="546">
        <v>42474.417608180185</v>
      </c>
    </row>
    <row r="45" spans="4:28">
      <c r="D45" s="67" t="s">
        <v>1</v>
      </c>
      <c r="E45" s="540">
        <v>4414.410058884815</v>
      </c>
      <c r="F45" s="540">
        <v>6245.6362205654768</v>
      </c>
      <c r="G45" s="540">
        <v>8235.2875005473798</v>
      </c>
      <c r="H45" s="540">
        <v>8641.2471610563116</v>
      </c>
      <c r="I45" s="540">
        <v>9374.3878037891845</v>
      </c>
      <c r="J45" s="540">
        <v>10255.721092082675</v>
      </c>
      <c r="K45" s="540">
        <v>10730.666451415338</v>
      </c>
      <c r="L45" s="528">
        <v>10966.15566917557</v>
      </c>
      <c r="M45" s="525">
        <v>504.0956901041809</v>
      </c>
      <c r="N45" s="525">
        <v>702.03111486134321</v>
      </c>
      <c r="O45" s="525">
        <v>774.47929027493626</v>
      </c>
      <c r="P45" s="525">
        <v>821.25690309199217</v>
      </c>
      <c r="Q45" s="525">
        <v>872.56922887305689</v>
      </c>
      <c r="R45" s="543">
        <v>932.19811479070836</v>
      </c>
      <c r="S45" s="525">
        <v>952.02727004428868</v>
      </c>
      <c r="T45" s="526">
        <v>949.05927506652711</v>
      </c>
      <c r="U45" s="544">
        <v>25586.631561935141</v>
      </c>
      <c r="V45" s="544">
        <v>36589.565617147608</v>
      </c>
      <c r="W45" s="544">
        <v>46940.294922561763</v>
      </c>
      <c r="X45" s="544">
        <v>49255.491758553166</v>
      </c>
      <c r="Y45" s="544">
        <v>53438.373456718466</v>
      </c>
      <c r="Z45" s="545">
        <v>58444.464289893018</v>
      </c>
      <c r="AA45" s="544">
        <v>61129.809587140742</v>
      </c>
      <c r="AB45" s="546">
        <v>62444.383528368053</v>
      </c>
    </row>
    <row r="46" spans="4:28">
      <c r="D46" s="67" t="s">
        <v>5</v>
      </c>
      <c r="E46" s="540">
        <v>96.998243499999987</v>
      </c>
      <c r="F46" s="540">
        <v>33.696130833333328</v>
      </c>
      <c r="G46" s="540">
        <v>77.401420530350762</v>
      </c>
      <c r="H46" s="540">
        <v>47.597032464293221</v>
      </c>
      <c r="I46" s="540">
        <v>6.1049999999999995</v>
      </c>
      <c r="J46" s="540">
        <v>0</v>
      </c>
      <c r="K46" s="540">
        <v>0</v>
      </c>
      <c r="L46" s="528">
        <v>0</v>
      </c>
      <c r="M46" s="525">
        <v>11.076541563603239</v>
      </c>
      <c r="N46" s="525">
        <v>3.7944658986626902</v>
      </c>
      <c r="O46" s="525">
        <v>7.0564367932891319</v>
      </c>
      <c r="P46" s="525">
        <v>4.3852915077517851</v>
      </c>
      <c r="Q46" s="525">
        <v>0.55021519113323958</v>
      </c>
      <c r="R46" s="543">
        <v>0</v>
      </c>
      <c r="S46" s="525">
        <v>0</v>
      </c>
      <c r="T46" s="526">
        <v>0</v>
      </c>
      <c r="U46" s="544">
        <v>562.21743913304385</v>
      </c>
      <c r="V46" s="544">
        <v>197.47747859400911</v>
      </c>
      <c r="W46" s="544">
        <v>439.0882375000287</v>
      </c>
      <c r="X46" s="544">
        <v>270.01180277800057</v>
      </c>
      <c r="Y46" s="544">
        <v>34.632874585118763</v>
      </c>
      <c r="Z46" s="545">
        <v>0</v>
      </c>
      <c r="AA46" s="544">
        <v>0</v>
      </c>
      <c r="AB46" s="546">
        <v>0</v>
      </c>
    </row>
    <row r="47" spans="4:28">
      <c r="D47" s="67" t="s">
        <v>72</v>
      </c>
      <c r="E47" s="540">
        <v>15.025225982256975</v>
      </c>
      <c r="F47" s="540">
        <v>4.5987809999999989</v>
      </c>
      <c r="G47" s="540">
        <v>0</v>
      </c>
      <c r="H47" s="540">
        <v>0</v>
      </c>
      <c r="I47" s="540">
        <v>0</v>
      </c>
      <c r="J47" s="540">
        <v>0</v>
      </c>
      <c r="K47" s="540">
        <v>0</v>
      </c>
      <c r="L47" s="528">
        <v>0</v>
      </c>
      <c r="M47" s="525">
        <v>1.7157789057798836</v>
      </c>
      <c r="N47" s="525">
        <v>0.51786116828154827</v>
      </c>
      <c r="O47" s="525">
        <v>0</v>
      </c>
      <c r="P47" s="525">
        <v>0</v>
      </c>
      <c r="Q47" s="525">
        <v>0</v>
      </c>
      <c r="R47" s="543">
        <v>0</v>
      </c>
      <c r="S47" s="525">
        <v>0</v>
      </c>
      <c r="T47" s="526">
        <v>0</v>
      </c>
      <c r="U47" s="544">
        <v>87.088629333167148</v>
      </c>
      <c r="V47" s="544">
        <v>26.951333996710918</v>
      </c>
      <c r="W47" s="544">
        <v>0</v>
      </c>
      <c r="X47" s="544">
        <v>0</v>
      </c>
      <c r="Y47" s="544">
        <v>0</v>
      </c>
      <c r="Z47" s="545">
        <v>0</v>
      </c>
      <c r="AA47" s="544">
        <v>0</v>
      </c>
      <c r="AB47" s="546">
        <v>0</v>
      </c>
    </row>
    <row r="48" spans="4:28">
      <c r="D48" s="67" t="s">
        <v>44</v>
      </c>
      <c r="E48" s="540">
        <v>0</v>
      </c>
      <c r="F48" s="540">
        <v>0</v>
      </c>
      <c r="G48" s="540">
        <v>0</v>
      </c>
      <c r="H48" s="540">
        <v>0</v>
      </c>
      <c r="I48" s="540">
        <v>0</v>
      </c>
      <c r="J48" s="540">
        <v>0</v>
      </c>
      <c r="K48" s="540">
        <v>0</v>
      </c>
      <c r="L48" s="528">
        <v>0</v>
      </c>
      <c r="M48" s="525">
        <v>0</v>
      </c>
      <c r="N48" s="525">
        <v>0</v>
      </c>
      <c r="O48" s="525">
        <v>0</v>
      </c>
      <c r="P48" s="525">
        <v>0</v>
      </c>
      <c r="Q48" s="525">
        <v>0</v>
      </c>
      <c r="R48" s="543">
        <v>0</v>
      </c>
      <c r="S48" s="525">
        <v>0</v>
      </c>
      <c r="T48" s="526">
        <v>0</v>
      </c>
      <c r="U48" s="544">
        <v>0</v>
      </c>
      <c r="V48" s="544">
        <v>0</v>
      </c>
      <c r="W48" s="544">
        <v>0</v>
      </c>
      <c r="X48" s="544">
        <v>0</v>
      </c>
      <c r="Y48" s="544">
        <v>0</v>
      </c>
      <c r="Z48" s="545">
        <v>0</v>
      </c>
      <c r="AA48" s="544">
        <v>0</v>
      </c>
      <c r="AB48" s="546">
        <v>0</v>
      </c>
    </row>
    <row r="49" spans="4:28">
      <c r="D49" s="67" t="s">
        <v>12</v>
      </c>
      <c r="E49" s="540">
        <v>0</v>
      </c>
      <c r="F49" s="540">
        <v>0</v>
      </c>
      <c r="G49" s="540">
        <v>0</v>
      </c>
      <c r="H49" s="540">
        <v>0</v>
      </c>
      <c r="I49" s="540">
        <v>0</v>
      </c>
      <c r="J49" s="540">
        <v>0</v>
      </c>
      <c r="K49" s="540">
        <v>0</v>
      </c>
      <c r="L49" s="528">
        <v>0</v>
      </c>
      <c r="M49" s="525">
        <v>0</v>
      </c>
      <c r="N49" s="525">
        <v>0</v>
      </c>
      <c r="O49" s="525">
        <v>0</v>
      </c>
      <c r="P49" s="525">
        <v>0</v>
      </c>
      <c r="Q49" s="525">
        <v>0</v>
      </c>
      <c r="R49" s="543">
        <v>0</v>
      </c>
      <c r="S49" s="525">
        <v>0</v>
      </c>
      <c r="T49" s="526">
        <v>0</v>
      </c>
      <c r="U49" s="544">
        <v>0</v>
      </c>
      <c r="V49" s="544">
        <v>0</v>
      </c>
      <c r="W49" s="544">
        <v>0</v>
      </c>
      <c r="X49" s="544">
        <v>0</v>
      </c>
      <c r="Y49" s="544">
        <v>0</v>
      </c>
      <c r="Z49" s="545">
        <v>0</v>
      </c>
      <c r="AA49" s="544">
        <v>0</v>
      </c>
      <c r="AB49" s="546">
        <v>0</v>
      </c>
    </row>
    <row r="50" spans="4:28" ht="13.9" thickBot="1">
      <c r="D50" s="67" t="s">
        <v>68</v>
      </c>
      <c r="E50" s="540">
        <v>0</v>
      </c>
      <c r="F50" s="540">
        <v>0</v>
      </c>
      <c r="G50" s="540">
        <v>0</v>
      </c>
      <c r="H50" s="540">
        <v>0</v>
      </c>
      <c r="I50" s="540">
        <v>0</v>
      </c>
      <c r="J50" s="540">
        <v>0</v>
      </c>
      <c r="K50" s="540">
        <v>0</v>
      </c>
      <c r="L50" s="528">
        <v>0</v>
      </c>
      <c r="M50" s="525">
        <v>0</v>
      </c>
      <c r="N50" s="525">
        <v>0</v>
      </c>
      <c r="O50" s="525">
        <v>0</v>
      </c>
      <c r="P50" s="525">
        <v>0</v>
      </c>
      <c r="Q50" s="525">
        <v>0</v>
      </c>
      <c r="R50" s="543">
        <v>0</v>
      </c>
      <c r="S50" s="525">
        <v>0</v>
      </c>
      <c r="T50" s="526">
        <v>0</v>
      </c>
      <c r="U50" s="544">
        <v>0</v>
      </c>
      <c r="V50" s="544">
        <v>0</v>
      </c>
      <c r="W50" s="544">
        <v>0</v>
      </c>
      <c r="X50" s="544">
        <v>0</v>
      </c>
      <c r="Y50" s="544">
        <v>0</v>
      </c>
      <c r="Z50" s="545">
        <v>0</v>
      </c>
      <c r="AA50" s="544">
        <v>0</v>
      </c>
      <c r="AB50" s="546">
        <v>0</v>
      </c>
    </row>
    <row r="51" spans="4:28" ht="13.9" thickBot="1">
      <c r="D51" s="542" t="s">
        <v>144</v>
      </c>
      <c r="E51" s="530">
        <v>12557.128820360449</v>
      </c>
      <c r="F51" s="530">
        <v>12742.788184347839</v>
      </c>
      <c r="G51" s="530">
        <v>15944.478149263727</v>
      </c>
      <c r="H51" s="530">
        <v>16777.391566714312</v>
      </c>
      <c r="I51" s="530">
        <v>17523.297670455853</v>
      </c>
      <c r="J51" s="530">
        <v>18499.439025416003</v>
      </c>
      <c r="K51" s="530">
        <v>19170.212451415337</v>
      </c>
      <c r="L51" s="531">
        <v>19405.701669175571</v>
      </c>
      <c r="M51" s="532">
        <v>1262.4902186964844</v>
      </c>
      <c r="N51" s="532">
        <v>1314.5763624588362</v>
      </c>
      <c r="O51" s="532">
        <v>1475.9610702844495</v>
      </c>
      <c r="P51" s="532">
        <v>1562.3479263283109</v>
      </c>
      <c r="Q51" s="532">
        <v>1600.1499803630838</v>
      </c>
      <c r="R51" s="547">
        <v>1652.6634835496961</v>
      </c>
      <c r="S51" s="532">
        <v>1673.8725547085096</v>
      </c>
      <c r="T51" s="533">
        <v>1655.9185186832437</v>
      </c>
      <c r="U51" s="548">
        <v>67355.787777500242</v>
      </c>
      <c r="V51" s="548">
        <v>69590.168444847543</v>
      </c>
      <c r="W51" s="548">
        <v>85785.737987682747</v>
      </c>
      <c r="X51" s="548">
        <v>90209.934450287139</v>
      </c>
      <c r="Y51" s="548">
        <v>94495.847465150393</v>
      </c>
      <c r="Z51" s="549">
        <v>99960.944549130683</v>
      </c>
      <c r="AA51" s="548">
        <v>103604.22719532093</v>
      </c>
      <c r="AB51" s="550">
        <v>104918.80113654824</v>
      </c>
    </row>
  </sheetData>
  <phoneticPr fontId="13"/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093C-CF52-43C8-84B0-E7D3FF3CE7FC}">
  <sheetPr codeName="Sheet139">
    <tabColor rgb="FFCCFF99"/>
    <pageSetUpPr autoPageBreaks="0"/>
  </sheetPr>
  <dimension ref="A1:AB49"/>
  <sheetViews>
    <sheetView showGridLines="0" showZeros="0" zoomScale="80" zoomScaleNormal="80" workbookViewId="0"/>
  </sheetViews>
  <sheetFormatPr defaultColWidth="9" defaultRowHeight="17.649999999999999"/>
  <cols>
    <col min="1" max="1" width="4.625" style="151" customWidth="1"/>
    <col min="2" max="2" width="4.625" style="10" customWidth="1"/>
    <col min="3" max="3" width="8.625" style="10" customWidth="1"/>
    <col min="4" max="4" width="25.625" style="10" customWidth="1"/>
    <col min="5" max="12" width="9.625" style="10" customWidth="1"/>
    <col min="13" max="28" width="8.625" style="10" customWidth="1"/>
    <col min="29" max="16384" width="9" style="10"/>
  </cols>
  <sheetData>
    <row r="1" spans="1:28" ht="13.5">
      <c r="A1"/>
    </row>
    <row r="2" spans="1:28">
      <c r="D2" s="502" t="s">
        <v>363</v>
      </c>
      <c r="E2" s="151"/>
      <c r="F2" s="151"/>
      <c r="G2" s="151"/>
      <c r="H2" s="151"/>
      <c r="I2" s="151"/>
      <c r="J2" s="151"/>
      <c r="K2" s="151"/>
      <c r="L2" s="151"/>
    </row>
    <row r="4" spans="1:28" s="56" customFormat="1" ht="18" thickBot="1">
      <c r="A4" s="151"/>
      <c r="D4" s="503" t="s">
        <v>158</v>
      </c>
      <c r="E4" s="504"/>
      <c r="F4" s="504"/>
      <c r="G4" s="504"/>
      <c r="H4" s="504"/>
      <c r="I4" s="504"/>
      <c r="J4" s="504"/>
      <c r="K4" s="504"/>
      <c r="L4" s="81"/>
      <c r="M4" s="505" t="s">
        <v>416</v>
      </c>
      <c r="N4" s="10"/>
      <c r="O4" s="10"/>
      <c r="P4" s="10"/>
      <c r="Q4" s="10"/>
      <c r="R4" s="10"/>
      <c r="S4" s="10"/>
      <c r="T4" s="80"/>
      <c r="U4" s="505" t="s">
        <v>418</v>
      </c>
      <c r="V4" s="10"/>
      <c r="W4" s="10"/>
      <c r="X4" s="10"/>
      <c r="Y4" s="10"/>
      <c r="Z4" s="10"/>
      <c r="AA4" s="10"/>
      <c r="AB4" s="80"/>
    </row>
    <row r="5" spans="1:28" ht="18" thickBot="1">
      <c r="D5" s="79" t="s">
        <v>129</v>
      </c>
      <c r="E5" s="77" t="s">
        <v>110</v>
      </c>
      <c r="F5" s="77" t="s">
        <v>107</v>
      </c>
      <c r="G5" s="77" t="s">
        <v>284</v>
      </c>
      <c r="H5" s="77" t="s">
        <v>285</v>
      </c>
      <c r="I5" s="77" t="s">
        <v>286</v>
      </c>
      <c r="J5" s="78" t="s">
        <v>287</v>
      </c>
      <c r="K5" s="77" t="s">
        <v>288</v>
      </c>
      <c r="L5" s="76" t="s">
        <v>289</v>
      </c>
      <c r="M5" s="77" t="s">
        <v>110</v>
      </c>
      <c r="N5" s="77" t="s">
        <v>107</v>
      </c>
      <c r="O5" s="77" t="s">
        <v>284</v>
      </c>
      <c r="P5" s="77" t="s">
        <v>285</v>
      </c>
      <c r="Q5" s="77" t="s">
        <v>286</v>
      </c>
      <c r="R5" s="78" t="s">
        <v>287</v>
      </c>
      <c r="S5" s="77" t="s">
        <v>288</v>
      </c>
      <c r="T5" s="76" t="s">
        <v>289</v>
      </c>
      <c r="U5" s="77" t="s">
        <v>110</v>
      </c>
      <c r="V5" s="77" t="s">
        <v>107</v>
      </c>
      <c r="W5" s="77" t="s">
        <v>284</v>
      </c>
      <c r="X5" s="77" t="s">
        <v>285</v>
      </c>
      <c r="Y5" s="77" t="s">
        <v>286</v>
      </c>
      <c r="Z5" s="78" t="s">
        <v>287</v>
      </c>
      <c r="AA5" s="77" t="s">
        <v>288</v>
      </c>
      <c r="AB5" s="76" t="s">
        <v>289</v>
      </c>
    </row>
    <row r="6" spans="1:28" ht="17.55" customHeight="1">
      <c r="A6"/>
      <c r="D6" s="70" t="s">
        <v>80</v>
      </c>
      <c r="E6" s="843"/>
      <c r="F6" s="843">
        <v>582.56522240259721</v>
      </c>
      <c r="G6" s="843">
        <v>1005.051055208333</v>
      </c>
      <c r="H6" s="843">
        <v>1222.44207884549</v>
      </c>
      <c r="I6" s="843">
        <v>1256.1193333333299</v>
      </c>
      <c r="J6" s="844">
        <v>1296.7312666666701</v>
      </c>
      <c r="K6" s="843">
        <v>1327.3431999999998</v>
      </c>
      <c r="L6" s="845">
        <v>1327.3431999999998</v>
      </c>
      <c r="M6" s="506">
        <v>0</v>
      </c>
      <c r="N6" s="506">
        <v>38.090228675569314</v>
      </c>
      <c r="O6" s="506">
        <v>60.967639353947931</v>
      </c>
      <c r="P6" s="506">
        <v>75.139594803471468</v>
      </c>
      <c r="Q6" s="506">
        <v>75.480623664447933</v>
      </c>
      <c r="R6" s="507">
        <v>76.181112836497206</v>
      </c>
      <c r="S6" s="506">
        <v>76.243381522781007</v>
      </c>
      <c r="T6" s="508">
        <v>74.550865834634919</v>
      </c>
      <c r="U6" s="509">
        <v>0</v>
      </c>
      <c r="V6" s="509">
        <v>3078.7381498640739</v>
      </c>
      <c r="W6" s="509">
        <v>5230.2813135863189</v>
      </c>
      <c r="X6" s="509">
        <v>6361.5832537003334</v>
      </c>
      <c r="Y6" s="509">
        <v>6536.8395393664669</v>
      </c>
      <c r="Z6" s="510">
        <v>6748.183863539085</v>
      </c>
      <c r="AA6" s="509">
        <v>6907.4882312688187</v>
      </c>
      <c r="AB6" s="511">
        <v>6907.4882312688187</v>
      </c>
    </row>
    <row r="7" spans="1:28" ht="17.55" customHeight="1">
      <c r="A7"/>
      <c r="D7" s="67" t="s">
        <v>16</v>
      </c>
      <c r="E7" s="843"/>
      <c r="F7" s="843"/>
      <c r="G7" s="843"/>
      <c r="H7" s="843"/>
      <c r="I7" s="843"/>
      <c r="J7" s="844"/>
      <c r="K7" s="843"/>
      <c r="L7" s="845"/>
      <c r="M7" s="506">
        <v>0</v>
      </c>
      <c r="N7" s="506">
        <v>0</v>
      </c>
      <c r="O7" s="506">
        <v>0</v>
      </c>
      <c r="P7" s="506">
        <v>0</v>
      </c>
      <c r="Q7" s="506">
        <v>0</v>
      </c>
      <c r="R7" s="507">
        <v>0</v>
      </c>
      <c r="S7" s="506">
        <v>0</v>
      </c>
      <c r="T7" s="508">
        <v>0</v>
      </c>
      <c r="U7" s="509">
        <v>0</v>
      </c>
      <c r="V7" s="509">
        <v>0</v>
      </c>
      <c r="W7" s="509">
        <v>0</v>
      </c>
      <c r="X7" s="509">
        <v>0</v>
      </c>
      <c r="Y7" s="509">
        <v>0</v>
      </c>
      <c r="Z7" s="510">
        <v>0</v>
      </c>
      <c r="AA7" s="509">
        <v>0</v>
      </c>
      <c r="AB7" s="511">
        <v>0</v>
      </c>
    </row>
    <row r="8" spans="1:28" ht="17.55" customHeight="1">
      <c r="A8"/>
      <c r="D8" s="67" t="s">
        <v>78</v>
      </c>
      <c r="E8" s="540"/>
      <c r="F8" s="540"/>
      <c r="G8" s="540"/>
      <c r="H8" s="540"/>
      <c r="I8" s="540"/>
      <c r="J8" s="540"/>
      <c r="K8" s="540"/>
      <c r="L8" s="528"/>
      <c r="M8" s="506">
        <v>0</v>
      </c>
      <c r="N8" s="506">
        <v>0</v>
      </c>
      <c r="O8" s="506">
        <v>0</v>
      </c>
      <c r="P8" s="506">
        <v>0</v>
      </c>
      <c r="Q8" s="506">
        <v>0</v>
      </c>
      <c r="R8" s="507">
        <v>0</v>
      </c>
      <c r="S8" s="506">
        <v>0</v>
      </c>
      <c r="T8" s="508">
        <v>0</v>
      </c>
      <c r="U8" s="509">
        <v>0</v>
      </c>
      <c r="V8" s="509">
        <v>0</v>
      </c>
      <c r="W8" s="509">
        <v>0</v>
      </c>
      <c r="X8" s="509">
        <v>0</v>
      </c>
      <c r="Y8" s="509">
        <v>0</v>
      </c>
      <c r="Z8" s="510">
        <v>0</v>
      </c>
      <c r="AA8" s="509">
        <v>0</v>
      </c>
      <c r="AB8" s="511">
        <v>0</v>
      </c>
    </row>
    <row r="9" spans="1:28" ht="17.55" customHeight="1">
      <c r="A9"/>
      <c r="D9" s="67" t="s">
        <v>56</v>
      </c>
      <c r="E9" s="843"/>
      <c r="F9" s="843"/>
      <c r="G9" s="843"/>
      <c r="H9" s="843"/>
      <c r="I9" s="843"/>
      <c r="J9" s="844"/>
      <c r="K9" s="843"/>
      <c r="L9" s="845"/>
      <c r="M9" s="506">
        <v>0</v>
      </c>
      <c r="N9" s="506">
        <v>0</v>
      </c>
      <c r="O9" s="506">
        <v>0</v>
      </c>
      <c r="P9" s="506">
        <v>0</v>
      </c>
      <c r="Q9" s="506">
        <v>0</v>
      </c>
      <c r="R9" s="507">
        <v>0</v>
      </c>
      <c r="S9" s="506">
        <v>0</v>
      </c>
      <c r="T9" s="508">
        <v>0</v>
      </c>
      <c r="U9" s="509">
        <v>0</v>
      </c>
      <c r="V9" s="509">
        <v>0</v>
      </c>
      <c r="W9" s="509">
        <v>0</v>
      </c>
      <c r="X9" s="509">
        <v>0</v>
      </c>
      <c r="Y9" s="509">
        <v>0</v>
      </c>
      <c r="Z9" s="510">
        <v>0</v>
      </c>
      <c r="AA9" s="509">
        <v>0</v>
      </c>
      <c r="AB9" s="511">
        <v>0</v>
      </c>
    </row>
    <row r="10" spans="1:28" ht="17.55" customHeight="1">
      <c r="A10"/>
      <c r="D10" s="67" t="s">
        <v>105</v>
      </c>
      <c r="E10" s="843"/>
      <c r="F10" s="843"/>
      <c r="G10" s="843"/>
      <c r="H10" s="843"/>
      <c r="I10" s="843"/>
      <c r="J10" s="844"/>
      <c r="K10" s="843"/>
      <c r="L10" s="845">
        <v>166.04446499999997</v>
      </c>
      <c r="M10" s="506">
        <v>0</v>
      </c>
      <c r="N10" s="506">
        <v>0</v>
      </c>
      <c r="O10" s="506">
        <v>0</v>
      </c>
      <c r="P10" s="506">
        <v>0</v>
      </c>
      <c r="Q10" s="506">
        <v>0</v>
      </c>
      <c r="R10" s="507">
        <v>0</v>
      </c>
      <c r="S10" s="506">
        <v>0</v>
      </c>
      <c r="T10" s="508">
        <v>9.3259668131035998</v>
      </c>
      <c r="U10" s="509">
        <v>0</v>
      </c>
      <c r="V10" s="509">
        <v>0</v>
      </c>
      <c r="W10" s="509">
        <v>0</v>
      </c>
      <c r="X10" s="509">
        <v>0</v>
      </c>
      <c r="Y10" s="509">
        <v>0</v>
      </c>
      <c r="Z10" s="510">
        <v>0</v>
      </c>
      <c r="AA10" s="509">
        <v>0</v>
      </c>
      <c r="AB10" s="511">
        <v>864.09467261732095</v>
      </c>
    </row>
    <row r="11" spans="1:28" ht="17.55" customHeight="1">
      <c r="A11"/>
      <c r="D11" s="67" t="s">
        <v>53</v>
      </c>
      <c r="E11" s="843"/>
      <c r="F11" s="843"/>
      <c r="G11" s="843"/>
      <c r="H11" s="843"/>
      <c r="I11" s="843"/>
      <c r="J11" s="844"/>
      <c r="K11" s="843"/>
      <c r="L11" s="845"/>
      <c r="M11" s="506">
        <v>0</v>
      </c>
      <c r="N11" s="506">
        <v>0</v>
      </c>
      <c r="O11" s="506">
        <v>0</v>
      </c>
      <c r="P11" s="506">
        <v>0</v>
      </c>
      <c r="Q11" s="506">
        <v>0</v>
      </c>
      <c r="R11" s="507">
        <v>0</v>
      </c>
      <c r="S11" s="506">
        <v>0</v>
      </c>
      <c r="T11" s="508">
        <v>0</v>
      </c>
      <c r="U11" s="509">
        <v>0</v>
      </c>
      <c r="V11" s="509">
        <v>0</v>
      </c>
      <c r="W11" s="509">
        <v>0</v>
      </c>
      <c r="X11" s="509">
        <v>0</v>
      </c>
      <c r="Y11" s="509">
        <v>0</v>
      </c>
      <c r="Z11" s="510">
        <v>0</v>
      </c>
      <c r="AA11" s="509">
        <v>0</v>
      </c>
      <c r="AB11" s="511">
        <v>0</v>
      </c>
    </row>
    <row r="12" spans="1:28" ht="17.55" customHeight="1">
      <c r="A12"/>
      <c r="D12" s="67" t="s">
        <v>112</v>
      </c>
      <c r="E12" s="843"/>
      <c r="F12" s="843"/>
      <c r="G12" s="843"/>
      <c r="H12" s="843"/>
      <c r="I12" s="843"/>
      <c r="J12" s="844"/>
      <c r="K12" s="843"/>
      <c r="L12" s="845"/>
      <c r="M12" s="506">
        <v>0</v>
      </c>
      <c r="N12" s="506">
        <v>0</v>
      </c>
      <c r="O12" s="506">
        <v>0</v>
      </c>
      <c r="P12" s="506">
        <v>0</v>
      </c>
      <c r="Q12" s="506">
        <v>0</v>
      </c>
      <c r="R12" s="507">
        <v>0</v>
      </c>
      <c r="S12" s="506">
        <v>0</v>
      </c>
      <c r="T12" s="508">
        <v>0</v>
      </c>
      <c r="U12" s="509">
        <v>0</v>
      </c>
      <c r="V12" s="509">
        <v>0</v>
      </c>
      <c r="W12" s="509">
        <v>0</v>
      </c>
      <c r="X12" s="509">
        <v>0</v>
      </c>
      <c r="Y12" s="509">
        <v>0</v>
      </c>
      <c r="Z12" s="510">
        <v>0</v>
      </c>
      <c r="AA12" s="509">
        <v>0</v>
      </c>
      <c r="AB12" s="511">
        <v>0</v>
      </c>
    </row>
    <row r="13" spans="1:28" ht="17.55" customHeight="1">
      <c r="A13"/>
      <c r="D13" s="67" t="s">
        <v>101</v>
      </c>
      <c r="E13" s="843"/>
      <c r="F13" s="843">
        <v>47.1</v>
      </c>
      <c r="G13" s="843">
        <v>55.894632586034447</v>
      </c>
      <c r="H13" s="843">
        <v>58.342428671162551</v>
      </c>
      <c r="I13" s="843">
        <v>100.23053822477404</v>
      </c>
      <c r="J13" s="844">
        <v>138.38130620360451</v>
      </c>
      <c r="K13" s="843">
        <v>170.21467908076107</v>
      </c>
      <c r="L13" s="845">
        <v>195.73065685624371</v>
      </c>
      <c r="M13" s="506">
        <v>0</v>
      </c>
      <c r="N13" s="506">
        <v>3.0795689506152648</v>
      </c>
      <c r="O13" s="506">
        <v>3.3906375041021102</v>
      </c>
      <c r="P13" s="506">
        <v>3.5861220143385477</v>
      </c>
      <c r="Q13" s="506">
        <v>6.0228859907386081</v>
      </c>
      <c r="R13" s="507">
        <v>8.1297044139744195</v>
      </c>
      <c r="S13" s="506">
        <v>9.7772322319745193</v>
      </c>
      <c r="T13" s="508">
        <v>10.993305980710035</v>
      </c>
      <c r="U13" s="509">
        <v>0</v>
      </c>
      <c r="V13" s="509">
        <v>248.91387484573505</v>
      </c>
      <c r="W13" s="509">
        <v>290.87542451652865</v>
      </c>
      <c r="X13" s="509">
        <v>303.61374468162859</v>
      </c>
      <c r="Y13" s="509">
        <v>521.59928434587698</v>
      </c>
      <c r="Z13" s="510">
        <v>720.13571473376669</v>
      </c>
      <c r="AA13" s="509">
        <v>885.79644852932995</v>
      </c>
      <c r="AB13" s="511">
        <v>1018.5814857325664</v>
      </c>
    </row>
    <row r="14" spans="1:28" ht="17.55" customHeight="1">
      <c r="A14"/>
      <c r="D14" s="67" t="s">
        <v>98</v>
      </c>
      <c r="E14" s="843"/>
      <c r="F14" s="843"/>
      <c r="G14" s="843"/>
      <c r="H14" s="843"/>
      <c r="I14" s="843"/>
      <c r="J14" s="844"/>
      <c r="K14" s="843"/>
      <c r="L14" s="845"/>
      <c r="M14" s="506">
        <v>0</v>
      </c>
      <c r="N14" s="506">
        <v>0</v>
      </c>
      <c r="O14" s="506">
        <v>0</v>
      </c>
      <c r="P14" s="506">
        <v>0</v>
      </c>
      <c r="Q14" s="506">
        <v>0</v>
      </c>
      <c r="R14" s="507">
        <v>0</v>
      </c>
      <c r="S14" s="506">
        <v>0</v>
      </c>
      <c r="T14" s="508">
        <v>0</v>
      </c>
      <c r="U14" s="509">
        <v>0</v>
      </c>
      <c r="V14" s="509">
        <v>0</v>
      </c>
      <c r="W14" s="509">
        <v>0</v>
      </c>
      <c r="X14" s="509">
        <v>0</v>
      </c>
      <c r="Y14" s="509">
        <v>0</v>
      </c>
      <c r="Z14" s="510">
        <v>0</v>
      </c>
      <c r="AA14" s="509">
        <v>0</v>
      </c>
      <c r="AB14" s="511">
        <v>0</v>
      </c>
    </row>
    <row r="15" spans="1:28" ht="17.55" customHeight="1">
      <c r="A15"/>
      <c r="D15" s="67" t="s">
        <v>75</v>
      </c>
      <c r="E15" s="843"/>
      <c r="F15" s="843"/>
      <c r="G15" s="843"/>
      <c r="H15" s="843"/>
      <c r="I15" s="843"/>
      <c r="J15" s="844"/>
      <c r="K15" s="843"/>
      <c r="L15" s="845"/>
      <c r="M15" s="506">
        <v>0</v>
      </c>
      <c r="N15" s="506">
        <v>0</v>
      </c>
      <c r="O15" s="506">
        <v>0</v>
      </c>
      <c r="P15" s="506">
        <v>0</v>
      </c>
      <c r="Q15" s="506">
        <v>0</v>
      </c>
      <c r="R15" s="507">
        <v>0</v>
      </c>
      <c r="S15" s="506">
        <v>0</v>
      </c>
      <c r="T15" s="508">
        <v>0</v>
      </c>
      <c r="U15" s="509">
        <v>0</v>
      </c>
      <c r="V15" s="509">
        <v>0</v>
      </c>
      <c r="W15" s="509">
        <v>0</v>
      </c>
      <c r="X15" s="509">
        <v>0</v>
      </c>
      <c r="Y15" s="509">
        <v>0</v>
      </c>
      <c r="Z15" s="510">
        <v>0</v>
      </c>
      <c r="AA15" s="509">
        <v>0</v>
      </c>
      <c r="AB15" s="511">
        <v>0</v>
      </c>
    </row>
    <row r="16" spans="1:28" ht="17.55" customHeight="1">
      <c r="A16"/>
      <c r="D16" s="67" t="s">
        <v>102</v>
      </c>
      <c r="E16" s="843"/>
      <c r="F16" s="843">
        <v>194</v>
      </c>
      <c r="G16" s="843">
        <v>281.16670712842728</v>
      </c>
      <c r="H16" s="843">
        <v>277.80479280000009</v>
      </c>
      <c r="I16" s="843">
        <v>282.66226874999995</v>
      </c>
      <c r="J16" s="844">
        <v>292.05576763392855</v>
      </c>
      <c r="K16" s="843">
        <v>301.4492665178571</v>
      </c>
      <c r="L16" s="845">
        <v>330</v>
      </c>
      <c r="M16" s="506">
        <v>0</v>
      </c>
      <c r="N16" s="506">
        <v>12.684424127799604</v>
      </c>
      <c r="O16" s="506">
        <v>17.055920004969046</v>
      </c>
      <c r="P16" s="506">
        <v>17.075769827204002</v>
      </c>
      <c r="Q16" s="506">
        <v>16.985268648831546</v>
      </c>
      <c r="R16" s="507">
        <v>17.15785989017056</v>
      </c>
      <c r="S16" s="506">
        <v>17.315424855367834</v>
      </c>
      <c r="T16" s="508">
        <v>18.534607873404202</v>
      </c>
      <c r="U16" s="509">
        <v>0</v>
      </c>
      <c r="V16" s="509">
        <v>1025.2503549909256</v>
      </c>
      <c r="W16" s="509">
        <v>1463.1903192137636</v>
      </c>
      <c r="X16" s="509">
        <v>1445.6949316921755</v>
      </c>
      <c r="Y16" s="509">
        <v>1470.9732153781847</v>
      </c>
      <c r="Z16" s="510">
        <v>1519.8569426547274</v>
      </c>
      <c r="AA16" s="509">
        <v>1568.7406699312701</v>
      </c>
      <c r="AB16" s="511">
        <v>1717.31856261343</v>
      </c>
    </row>
    <row r="17" spans="1:28" ht="17.55" customHeight="1">
      <c r="A17"/>
      <c r="D17" s="67" t="s">
        <v>38</v>
      </c>
      <c r="E17" s="843"/>
      <c r="F17" s="843"/>
      <c r="G17" s="843">
        <v>83.25</v>
      </c>
      <c r="H17" s="843">
        <v>95.142857142857153</v>
      </c>
      <c r="I17" s="843">
        <v>104.0625</v>
      </c>
      <c r="J17" s="844">
        <v>138.41257359374998</v>
      </c>
      <c r="K17" s="843">
        <v>565.62181250000003</v>
      </c>
      <c r="L17" s="845">
        <v>915.27187142857133</v>
      </c>
      <c r="M17" s="506">
        <v>0</v>
      </c>
      <c r="N17" s="506">
        <v>0</v>
      </c>
      <c r="O17" s="506">
        <v>5.0500479054410565</v>
      </c>
      <c r="P17" s="506">
        <v>5.8481263512383164</v>
      </c>
      <c r="Q17" s="506">
        <v>6.253149833493767</v>
      </c>
      <c r="R17" s="507">
        <v>8.1315413285595799</v>
      </c>
      <c r="S17" s="506">
        <v>32.489652749977857</v>
      </c>
      <c r="T17" s="508">
        <v>51.40668252874363</v>
      </c>
      <c r="U17" s="509">
        <v>0</v>
      </c>
      <c r="V17" s="509">
        <v>0</v>
      </c>
      <c r="W17" s="509">
        <v>433.23263738656982</v>
      </c>
      <c r="X17" s="509">
        <v>495.12301415607988</v>
      </c>
      <c r="Y17" s="509">
        <v>541.54079673321223</v>
      </c>
      <c r="Z17" s="510">
        <v>720.29843009589183</v>
      </c>
      <c r="AA17" s="509">
        <v>2943.4934485615245</v>
      </c>
      <c r="AB17" s="511">
        <v>4763.0708322491455</v>
      </c>
    </row>
    <row r="18" spans="1:28" ht="17.55" customHeight="1">
      <c r="A18"/>
      <c r="D18" s="67" t="s">
        <v>39</v>
      </c>
      <c r="E18" s="843"/>
      <c r="F18" s="843"/>
      <c r="G18" s="843"/>
      <c r="H18" s="843"/>
      <c r="I18" s="843"/>
      <c r="J18" s="844"/>
      <c r="K18" s="843"/>
      <c r="L18" s="845"/>
      <c r="M18" s="506">
        <v>0</v>
      </c>
      <c r="N18" s="506">
        <v>0</v>
      </c>
      <c r="O18" s="506">
        <v>0</v>
      </c>
      <c r="P18" s="506">
        <v>0</v>
      </c>
      <c r="Q18" s="506">
        <v>0</v>
      </c>
      <c r="R18" s="507">
        <v>0</v>
      </c>
      <c r="S18" s="506">
        <v>0</v>
      </c>
      <c r="T18" s="508">
        <v>0</v>
      </c>
      <c r="U18" s="509">
        <v>0</v>
      </c>
      <c r="V18" s="509">
        <v>0</v>
      </c>
      <c r="W18" s="509">
        <v>0</v>
      </c>
      <c r="X18" s="509">
        <v>0</v>
      </c>
      <c r="Y18" s="509">
        <v>0</v>
      </c>
      <c r="Z18" s="510">
        <v>0</v>
      </c>
      <c r="AA18" s="509">
        <v>0</v>
      </c>
      <c r="AB18" s="511">
        <v>0</v>
      </c>
    </row>
    <row r="19" spans="1:28" ht="17.55" customHeight="1" thickBot="1">
      <c r="A19"/>
      <c r="D19" s="67" t="s">
        <v>82</v>
      </c>
      <c r="E19" s="843"/>
      <c r="F19" s="843"/>
      <c r="G19" s="843"/>
      <c r="H19" s="843"/>
      <c r="I19" s="843"/>
      <c r="J19" s="844"/>
      <c r="K19" s="843"/>
      <c r="L19" s="845"/>
      <c r="M19" s="506">
        <v>0</v>
      </c>
      <c r="N19" s="506">
        <v>0</v>
      </c>
      <c r="O19" s="506">
        <v>0</v>
      </c>
      <c r="P19" s="506">
        <v>0</v>
      </c>
      <c r="Q19" s="506">
        <v>0</v>
      </c>
      <c r="R19" s="507">
        <v>0</v>
      </c>
      <c r="S19" s="506">
        <v>0</v>
      </c>
      <c r="T19" s="508">
        <v>0</v>
      </c>
      <c r="U19" s="509">
        <v>0</v>
      </c>
      <c r="V19" s="509">
        <v>0</v>
      </c>
      <c r="W19" s="509">
        <v>0</v>
      </c>
      <c r="X19" s="509">
        <v>0</v>
      </c>
      <c r="Y19" s="509">
        <v>0</v>
      </c>
      <c r="Z19" s="510">
        <v>0</v>
      </c>
      <c r="AA19" s="509">
        <v>0</v>
      </c>
      <c r="AB19" s="511">
        <v>0</v>
      </c>
    </row>
    <row r="20" spans="1:28" ht="18" thickBot="1">
      <c r="D20" s="512" t="s">
        <v>132</v>
      </c>
      <c r="E20" s="846">
        <v>0</v>
      </c>
      <c r="F20" s="846">
        <v>823.66522240259724</v>
      </c>
      <c r="G20" s="846">
        <v>1425.3623949227947</v>
      </c>
      <c r="H20" s="846">
        <v>1653.7321574595096</v>
      </c>
      <c r="I20" s="846">
        <v>1743.0746403081039</v>
      </c>
      <c r="J20" s="847">
        <v>1865.5809140979532</v>
      </c>
      <c r="K20" s="846">
        <v>2364.6289580986177</v>
      </c>
      <c r="L20" s="848">
        <v>2934.3901932848148</v>
      </c>
      <c r="M20" s="829">
        <v>0</v>
      </c>
      <c r="N20" s="829">
        <v>53.854221753984177</v>
      </c>
      <c r="O20" s="829">
        <v>86.464244768460162</v>
      </c>
      <c r="P20" s="829">
        <v>101.64961299625233</v>
      </c>
      <c r="Q20" s="829">
        <v>104.74192813751186</v>
      </c>
      <c r="R20" s="830">
        <v>109.60021846920176</v>
      </c>
      <c r="S20" s="829">
        <v>135.82569136010122</v>
      </c>
      <c r="T20" s="831">
        <v>164.8114290305964</v>
      </c>
      <c r="U20" s="832">
        <v>0</v>
      </c>
      <c r="V20" s="832">
        <v>4352.9023797007339</v>
      </c>
      <c r="W20" s="832">
        <v>7417.5796947031804</v>
      </c>
      <c r="X20" s="832">
        <v>8606.0149442302172</v>
      </c>
      <c r="Y20" s="516">
        <v>9070.9528358237403</v>
      </c>
      <c r="Z20" s="517">
        <v>9708.4749510234724</v>
      </c>
      <c r="AA20" s="516">
        <v>12305.518798290943</v>
      </c>
      <c r="AB20" s="518">
        <v>15270.553784481279</v>
      </c>
    </row>
    <row r="21" spans="1:28" ht="18" thickBot="1">
      <c r="M21" s="849">
        <v>115.34392030486615</v>
      </c>
      <c r="N21" s="513">
        <v>65.383629524740229</v>
      </c>
      <c r="O21" s="513">
        <v>60.661236101394067</v>
      </c>
      <c r="P21" s="513">
        <v>61.466793481483798</v>
      </c>
      <c r="Q21" s="513">
        <v>60.090328730270429</v>
      </c>
      <c r="R21" s="514">
        <v>58.748574045203362</v>
      </c>
      <c r="S21" s="513">
        <v>57.440593753583116</v>
      </c>
      <c r="T21" s="515">
        <v>56.165478404255161</v>
      </c>
      <c r="U21" s="840">
        <v>5.8876261481336716</v>
      </c>
      <c r="V21" s="840">
        <v>5.2847956442831219</v>
      </c>
      <c r="W21" s="840">
        <v>5.203995644283121</v>
      </c>
      <c r="X21" s="842">
        <v>5.203995644283121</v>
      </c>
      <c r="Y21" s="850">
        <v>5.203995644283121</v>
      </c>
      <c r="Z21" s="851">
        <v>5.203995644283121</v>
      </c>
      <c r="AA21" s="852">
        <v>5.203995644283121</v>
      </c>
      <c r="AB21" s="853">
        <v>5.203995644283121</v>
      </c>
    </row>
    <row r="22" spans="1:28" customFormat="1" ht="13.5">
      <c r="M22" s="519"/>
      <c r="N22" s="519"/>
      <c r="O22" s="519"/>
      <c r="P22" s="519"/>
      <c r="Q22" s="519"/>
      <c r="R22" s="519"/>
      <c r="S22" s="519"/>
      <c r="T22" s="519"/>
    </row>
    <row r="23" spans="1:28" customFormat="1" ht="13.5">
      <c r="M23" s="519"/>
      <c r="N23" s="519"/>
      <c r="O23" s="519"/>
      <c r="P23" s="519"/>
      <c r="Q23" s="519"/>
      <c r="R23" s="519"/>
      <c r="S23" s="519"/>
      <c r="T23" s="519"/>
    </row>
    <row r="24" spans="1:28" ht="18" thickBot="1">
      <c r="D24" s="520" t="s">
        <v>155</v>
      </c>
      <c r="M24" s="56" t="s">
        <v>419</v>
      </c>
      <c r="O24" s="521"/>
      <c r="P24" s="521"/>
      <c r="Q24" s="521"/>
      <c r="R24" s="521"/>
      <c r="S24" s="521"/>
      <c r="U24" s="56" t="s">
        <v>420</v>
      </c>
      <c r="V24" s="521"/>
      <c r="W24" s="521"/>
      <c r="X24" s="521"/>
      <c r="Y24" s="521"/>
      <c r="Z24" s="521"/>
      <c r="AB24" s="57"/>
    </row>
    <row r="25" spans="1:28" ht="18" thickBot="1">
      <c r="D25" s="522" t="s">
        <v>140</v>
      </c>
      <c r="E25" s="65" t="s">
        <v>110</v>
      </c>
      <c r="F25" s="65" t="s">
        <v>107</v>
      </c>
      <c r="G25" s="65" t="s">
        <v>284</v>
      </c>
      <c r="H25" s="65" t="s">
        <v>285</v>
      </c>
      <c r="I25" s="65" t="s">
        <v>286</v>
      </c>
      <c r="J25" s="65" t="s">
        <v>287</v>
      </c>
      <c r="K25" s="65" t="s">
        <v>288</v>
      </c>
      <c r="L25" s="64" t="s">
        <v>289</v>
      </c>
      <c r="M25" s="86" t="s">
        <v>110</v>
      </c>
      <c r="N25" s="86" t="s">
        <v>107</v>
      </c>
      <c r="O25" s="86" t="s">
        <v>284</v>
      </c>
      <c r="P25" s="86" t="s">
        <v>285</v>
      </c>
      <c r="Q25" s="86" t="s">
        <v>286</v>
      </c>
      <c r="R25" s="86" t="s">
        <v>287</v>
      </c>
      <c r="S25" s="86" t="s">
        <v>288</v>
      </c>
      <c r="T25" s="64" t="s">
        <v>289</v>
      </c>
      <c r="U25" s="86" t="s">
        <v>110</v>
      </c>
      <c r="V25" s="86" t="s">
        <v>107</v>
      </c>
      <c r="W25" s="86" t="s">
        <v>284</v>
      </c>
      <c r="X25" s="86" t="s">
        <v>285</v>
      </c>
      <c r="Y25" s="86" t="s">
        <v>286</v>
      </c>
      <c r="Z25" s="86" t="s">
        <v>287</v>
      </c>
      <c r="AA25" s="86" t="s">
        <v>288</v>
      </c>
      <c r="AB25" s="64" t="s">
        <v>289</v>
      </c>
    </row>
    <row r="26" spans="1:28">
      <c r="D26" s="523" t="s">
        <v>134</v>
      </c>
      <c r="E26" s="540"/>
      <c r="F26" s="540">
        <v>776.56522240259721</v>
      </c>
      <c r="G26" s="540">
        <v>1219.4677623367604</v>
      </c>
      <c r="H26" s="540">
        <v>1445.3897287883428</v>
      </c>
      <c r="I26" s="540">
        <v>1492.8441020833334</v>
      </c>
      <c r="J26" s="540">
        <v>1647.1996078943453</v>
      </c>
      <c r="K26" s="540">
        <v>2194.4142790178566</v>
      </c>
      <c r="L26" s="528">
        <v>2738.6595364285713</v>
      </c>
      <c r="M26" s="525">
        <v>0</v>
      </c>
      <c r="N26" s="525">
        <v>50.774652803368916</v>
      </c>
      <c r="O26" s="525">
        <v>73.974421849148925</v>
      </c>
      <c r="P26" s="525">
        <v>88.843471959690945</v>
      </c>
      <c r="Q26" s="525">
        <v>89.705492837232882</v>
      </c>
      <c r="R26" s="525">
        <v>96.770628131610891</v>
      </c>
      <c r="S26" s="525">
        <v>126.04845912812669</v>
      </c>
      <c r="T26" s="526">
        <v>153.81812304988637</v>
      </c>
      <c r="U26" s="527">
        <v>0</v>
      </c>
      <c r="V26" s="527">
        <v>4103.9885048549995</v>
      </c>
      <c r="W26" s="527">
        <v>6346.1049235441851</v>
      </c>
      <c r="X26" s="527">
        <v>7521.8018529060973</v>
      </c>
      <c r="Y26" s="527">
        <v>7768.7542048354135</v>
      </c>
      <c r="Z26" s="527">
        <v>8572.0195847470368</v>
      </c>
      <c r="AA26" s="527">
        <v>11419.722349761611</v>
      </c>
      <c r="AB26" s="528">
        <v>14251.972298748717</v>
      </c>
    </row>
    <row r="27" spans="1:28">
      <c r="D27" s="524" t="s">
        <v>139</v>
      </c>
      <c r="E27" s="540"/>
      <c r="F27" s="540"/>
      <c r="G27" s="540"/>
      <c r="H27" s="540"/>
      <c r="I27" s="540"/>
      <c r="J27" s="540"/>
      <c r="K27" s="540"/>
      <c r="L27" s="528"/>
      <c r="M27" s="525">
        <v>0</v>
      </c>
      <c r="N27" s="525">
        <v>0</v>
      </c>
      <c r="O27" s="525">
        <v>0</v>
      </c>
      <c r="P27" s="525">
        <v>0</v>
      </c>
      <c r="Q27" s="525">
        <v>0</v>
      </c>
      <c r="R27" s="525">
        <v>0</v>
      </c>
      <c r="S27" s="525">
        <v>0</v>
      </c>
      <c r="T27" s="526">
        <v>0</v>
      </c>
      <c r="U27" s="527">
        <v>0</v>
      </c>
      <c r="V27" s="527">
        <v>0</v>
      </c>
      <c r="W27" s="527">
        <v>0</v>
      </c>
      <c r="X27" s="527">
        <v>0</v>
      </c>
      <c r="Y27" s="527">
        <v>0</v>
      </c>
      <c r="Z27" s="527">
        <v>0</v>
      </c>
      <c r="AA27" s="527">
        <v>0</v>
      </c>
      <c r="AB27" s="528">
        <v>0</v>
      </c>
    </row>
    <row r="28" spans="1:28">
      <c r="D28" s="524" t="s">
        <v>138</v>
      </c>
      <c r="E28" s="540"/>
      <c r="F28" s="540">
        <v>47.1</v>
      </c>
      <c r="G28" s="540">
        <v>55.894632586034447</v>
      </c>
      <c r="H28" s="540">
        <v>58.342428671162551</v>
      </c>
      <c r="I28" s="540">
        <v>100.23053822477404</v>
      </c>
      <c r="J28" s="540">
        <v>138.38130620360451</v>
      </c>
      <c r="K28" s="540">
        <v>170.21467908076107</v>
      </c>
      <c r="L28" s="528">
        <v>195.73065685624371</v>
      </c>
      <c r="M28" s="525">
        <v>0</v>
      </c>
      <c r="N28" s="525">
        <v>3.0795689506152648</v>
      </c>
      <c r="O28" s="525">
        <v>3.3906375041021102</v>
      </c>
      <c r="P28" s="525">
        <v>3.5861220143385477</v>
      </c>
      <c r="Q28" s="525">
        <v>6.0228859907386081</v>
      </c>
      <c r="R28" s="525">
        <v>8.1297044139744195</v>
      </c>
      <c r="S28" s="525">
        <v>9.7772322319745193</v>
      </c>
      <c r="T28" s="526">
        <v>10.993305980710035</v>
      </c>
      <c r="U28" s="527">
        <v>0</v>
      </c>
      <c r="V28" s="527">
        <v>248.91387484573505</v>
      </c>
      <c r="W28" s="527">
        <v>290.87542451652865</v>
      </c>
      <c r="X28" s="527">
        <v>303.61374468162859</v>
      </c>
      <c r="Y28" s="527">
        <v>521.59928434587698</v>
      </c>
      <c r="Z28" s="527">
        <v>720.13571473376669</v>
      </c>
      <c r="AA28" s="527">
        <v>885.79644852932995</v>
      </c>
      <c r="AB28" s="528">
        <v>1018.5814857325664</v>
      </c>
    </row>
    <row r="29" spans="1:28" ht="18" thickBot="1">
      <c r="D29" s="524" t="s">
        <v>133</v>
      </c>
      <c r="E29" s="541"/>
      <c r="F29" s="541"/>
      <c r="G29" s="541"/>
      <c r="H29" s="541"/>
      <c r="I29" s="541"/>
      <c r="J29" s="541"/>
      <c r="K29" s="541"/>
      <c r="L29" s="538"/>
      <c r="M29" s="525">
        <v>0</v>
      </c>
      <c r="N29" s="525">
        <v>0</v>
      </c>
      <c r="O29" s="525">
        <v>0</v>
      </c>
      <c r="P29" s="525">
        <v>0</v>
      </c>
      <c r="Q29" s="525">
        <v>0</v>
      </c>
      <c r="R29" s="525">
        <v>0</v>
      </c>
      <c r="S29" s="525">
        <v>0</v>
      </c>
      <c r="T29" s="526">
        <v>0</v>
      </c>
      <c r="U29" s="527">
        <v>0</v>
      </c>
      <c r="V29" s="527">
        <v>0</v>
      </c>
      <c r="W29" s="527">
        <v>0</v>
      </c>
      <c r="X29" s="527">
        <v>0</v>
      </c>
      <c r="Y29" s="527">
        <v>0</v>
      </c>
      <c r="Z29" s="527">
        <v>0</v>
      </c>
      <c r="AA29" s="527">
        <v>0</v>
      </c>
      <c r="AB29" s="528">
        <v>0</v>
      </c>
    </row>
    <row r="30" spans="1:28" ht="18" thickBot="1">
      <c r="D30" s="529" t="s">
        <v>132</v>
      </c>
      <c r="E30" s="530">
        <v>0</v>
      </c>
      <c r="F30" s="530">
        <v>823.66522240259724</v>
      </c>
      <c r="G30" s="530">
        <v>1275.3623949227949</v>
      </c>
      <c r="H30" s="530">
        <v>1503.7321574595053</v>
      </c>
      <c r="I30" s="530">
        <v>1593.0746403081075</v>
      </c>
      <c r="J30" s="530">
        <v>1785.5809140979497</v>
      </c>
      <c r="K30" s="530">
        <v>2364.6289580986177</v>
      </c>
      <c r="L30" s="531">
        <v>2934.3901932848148</v>
      </c>
      <c r="M30" s="532">
        <v>0</v>
      </c>
      <c r="N30" s="532">
        <v>53.854221753984177</v>
      </c>
      <c r="O30" s="532">
        <v>77.365059353251041</v>
      </c>
      <c r="P30" s="532">
        <v>92.429593974029487</v>
      </c>
      <c r="Q30" s="532">
        <v>95.728378827971483</v>
      </c>
      <c r="R30" s="532">
        <v>104.90033254558531</v>
      </c>
      <c r="S30" s="532">
        <v>135.82569136010122</v>
      </c>
      <c r="T30" s="533">
        <v>164.8114290305964</v>
      </c>
      <c r="U30" s="534">
        <v>0</v>
      </c>
      <c r="V30" s="534">
        <v>4352.9023797007349</v>
      </c>
      <c r="W30" s="534">
        <v>6636.9803480607134</v>
      </c>
      <c r="X30" s="534">
        <v>7825.4155975877256</v>
      </c>
      <c r="Y30" s="534">
        <v>8290.3534891812906</v>
      </c>
      <c r="Z30" s="534">
        <v>9292.1552994808044</v>
      </c>
      <c r="AA30" s="534">
        <v>12305.518798290941</v>
      </c>
      <c r="AB30" s="531">
        <v>15270.553784481282</v>
      </c>
    </row>
    <row r="32" spans="1:28">
      <c r="E32"/>
      <c r="F32"/>
      <c r="G32"/>
      <c r="H32"/>
      <c r="I32"/>
      <c r="J32"/>
    </row>
    <row r="33" spans="4:28" ht="18" thickBot="1">
      <c r="D33" s="520" t="s">
        <v>154</v>
      </c>
      <c r="M33" s="56" t="s">
        <v>421</v>
      </c>
      <c r="O33" s="521"/>
      <c r="P33" s="521"/>
      <c r="Q33" s="521"/>
      <c r="R33" s="521"/>
      <c r="S33" s="521"/>
      <c r="U33" s="56" t="s">
        <v>422</v>
      </c>
      <c r="V33" s="521"/>
      <c r="W33" s="521"/>
      <c r="X33" s="521"/>
      <c r="Y33" s="521"/>
      <c r="Z33" s="521"/>
      <c r="AB33" s="57"/>
    </row>
    <row r="34" spans="4:28" ht="18" thickBot="1">
      <c r="D34" s="522" t="s">
        <v>137</v>
      </c>
      <c r="E34" s="65" t="s">
        <v>110</v>
      </c>
      <c r="F34" s="65" t="s">
        <v>107</v>
      </c>
      <c r="G34" s="65" t="s">
        <v>284</v>
      </c>
      <c r="H34" s="65" t="s">
        <v>285</v>
      </c>
      <c r="I34" s="65" t="s">
        <v>286</v>
      </c>
      <c r="J34" s="65" t="s">
        <v>287</v>
      </c>
      <c r="K34" s="65" t="s">
        <v>288</v>
      </c>
      <c r="L34" s="64" t="s">
        <v>289</v>
      </c>
      <c r="M34" s="86" t="s">
        <v>110</v>
      </c>
      <c r="N34" s="86" t="s">
        <v>107</v>
      </c>
      <c r="O34" s="86" t="s">
        <v>284</v>
      </c>
      <c r="P34" s="86" t="s">
        <v>285</v>
      </c>
      <c r="Q34" s="86" t="s">
        <v>286</v>
      </c>
      <c r="R34" s="86" t="s">
        <v>287</v>
      </c>
      <c r="S34" s="86" t="s">
        <v>288</v>
      </c>
      <c r="T34" s="64" t="s">
        <v>289</v>
      </c>
      <c r="U34" s="86" t="s">
        <v>110</v>
      </c>
      <c r="V34" s="86" t="s">
        <v>107</v>
      </c>
      <c r="W34" s="86" t="s">
        <v>284</v>
      </c>
      <c r="X34" s="86" t="s">
        <v>285</v>
      </c>
      <c r="Y34" s="86" t="s">
        <v>286</v>
      </c>
      <c r="Z34" s="86" t="s">
        <v>287</v>
      </c>
      <c r="AA34" s="86" t="s">
        <v>288</v>
      </c>
      <c r="AB34" s="64" t="s">
        <v>289</v>
      </c>
    </row>
    <row r="35" spans="4:28">
      <c r="D35" s="523" t="s">
        <v>153</v>
      </c>
      <c r="E35" s="540"/>
      <c r="F35" s="540">
        <v>823.66522240259724</v>
      </c>
      <c r="G35" s="540">
        <v>1275.3623949227949</v>
      </c>
      <c r="H35" s="540">
        <v>1503.7321574595053</v>
      </c>
      <c r="I35" s="540">
        <v>1593.0746403081075</v>
      </c>
      <c r="J35" s="540">
        <v>1785.5809140979497</v>
      </c>
      <c r="K35" s="540">
        <v>2364.6289580986177</v>
      </c>
      <c r="L35" s="528">
        <v>2934.3901932848148</v>
      </c>
      <c r="M35" s="525">
        <v>0</v>
      </c>
      <c r="N35" s="525">
        <v>53.854221753984177</v>
      </c>
      <c r="O35" s="525">
        <v>77.365059353251041</v>
      </c>
      <c r="P35" s="525">
        <v>92.429593974029487</v>
      </c>
      <c r="Q35" s="525">
        <v>95.728378827971511</v>
      </c>
      <c r="R35" s="525">
        <v>104.9003325455853</v>
      </c>
      <c r="S35" s="525">
        <v>135.82569136010122</v>
      </c>
      <c r="T35" s="526">
        <v>164.8114290305964</v>
      </c>
      <c r="U35" s="527">
        <v>0</v>
      </c>
      <c r="V35" s="527">
        <v>4.3529023797007351</v>
      </c>
      <c r="W35" s="527">
        <v>6.6369803480607139</v>
      </c>
      <c r="X35" s="527">
        <v>7.8254155975877255</v>
      </c>
      <c r="Y35" s="527">
        <v>8.2903534891812907</v>
      </c>
      <c r="Z35" s="527">
        <v>9.2921552994808039</v>
      </c>
      <c r="AA35" s="527">
        <v>12.30551879829094</v>
      </c>
      <c r="AB35" s="528">
        <v>15.270553784481283</v>
      </c>
    </row>
    <row r="36" spans="4:28">
      <c r="D36" s="524" t="s">
        <v>152</v>
      </c>
      <c r="E36" s="541"/>
      <c r="F36" s="541"/>
      <c r="G36" s="541"/>
      <c r="H36" s="541"/>
      <c r="I36" s="541"/>
      <c r="J36" s="541"/>
      <c r="K36" s="541"/>
      <c r="L36" s="538"/>
      <c r="M36" s="535">
        <v>0</v>
      </c>
      <c r="N36" s="535">
        <v>0</v>
      </c>
      <c r="O36" s="535">
        <v>0</v>
      </c>
      <c r="P36" s="535">
        <v>0</v>
      </c>
      <c r="Q36" s="535">
        <v>0</v>
      </c>
      <c r="R36" s="535">
        <v>0</v>
      </c>
      <c r="S36" s="535">
        <v>0</v>
      </c>
      <c r="T36" s="536">
        <v>0</v>
      </c>
      <c r="U36" s="537">
        <v>0</v>
      </c>
      <c r="V36" s="537">
        <v>0</v>
      </c>
      <c r="W36" s="537">
        <v>0</v>
      </c>
      <c r="X36" s="537">
        <v>0</v>
      </c>
      <c r="Y36" s="537">
        <v>0</v>
      </c>
      <c r="Z36" s="537">
        <v>0</v>
      </c>
      <c r="AA36" s="537">
        <v>0</v>
      </c>
      <c r="AB36" s="538">
        <v>0</v>
      </c>
    </row>
    <row r="37" spans="4:28">
      <c r="D37" s="524" t="s">
        <v>136</v>
      </c>
      <c r="E37" s="540"/>
      <c r="F37" s="540"/>
      <c r="G37" s="540"/>
      <c r="H37" s="540"/>
      <c r="I37" s="540"/>
      <c r="J37" s="540"/>
      <c r="K37" s="540"/>
      <c r="L37" s="528"/>
      <c r="M37" s="525">
        <v>0</v>
      </c>
      <c r="N37" s="525">
        <v>0</v>
      </c>
      <c r="O37" s="525">
        <v>0</v>
      </c>
      <c r="P37" s="525">
        <v>0</v>
      </c>
      <c r="Q37" s="525">
        <v>0</v>
      </c>
      <c r="R37" s="525">
        <v>0</v>
      </c>
      <c r="S37" s="525">
        <v>0</v>
      </c>
      <c r="T37" s="526">
        <v>0</v>
      </c>
      <c r="U37" s="527">
        <v>0</v>
      </c>
      <c r="V37" s="527">
        <v>0</v>
      </c>
      <c r="W37" s="527">
        <v>0</v>
      </c>
      <c r="X37" s="527">
        <v>0</v>
      </c>
      <c r="Y37" s="527">
        <v>0</v>
      </c>
      <c r="Z37" s="527">
        <v>0</v>
      </c>
      <c r="AA37" s="527">
        <v>0</v>
      </c>
      <c r="AB37" s="528">
        <v>0</v>
      </c>
    </row>
    <row r="38" spans="4:28" ht="18" thickBot="1">
      <c r="D38" s="524" t="s">
        <v>135</v>
      </c>
      <c r="E38" s="540"/>
      <c r="F38" s="540"/>
      <c r="G38" s="540"/>
      <c r="H38" s="540"/>
      <c r="I38" s="540"/>
      <c r="J38" s="540"/>
      <c r="K38" s="540"/>
      <c r="L38" s="528"/>
      <c r="M38" s="525">
        <v>0</v>
      </c>
      <c r="N38" s="525">
        <v>0</v>
      </c>
      <c r="O38" s="525">
        <v>0</v>
      </c>
      <c r="P38" s="525">
        <v>0</v>
      </c>
      <c r="Q38" s="525">
        <v>0</v>
      </c>
      <c r="R38" s="525">
        <v>0</v>
      </c>
      <c r="S38" s="525">
        <v>0</v>
      </c>
      <c r="T38" s="526">
        <v>0</v>
      </c>
      <c r="U38" s="527">
        <v>0</v>
      </c>
      <c r="V38" s="527">
        <v>0</v>
      </c>
      <c r="W38" s="527">
        <v>0</v>
      </c>
      <c r="X38" s="527">
        <v>0</v>
      </c>
      <c r="Y38" s="527">
        <v>0</v>
      </c>
      <c r="Z38" s="527">
        <v>0</v>
      </c>
      <c r="AA38" s="527">
        <v>0</v>
      </c>
      <c r="AB38" s="528">
        <v>0</v>
      </c>
    </row>
    <row r="39" spans="4:28" ht="18" thickBot="1">
      <c r="D39" s="529" t="s">
        <v>132</v>
      </c>
      <c r="E39" s="530">
        <v>0</v>
      </c>
      <c r="F39" s="530">
        <v>823.66522240259724</v>
      </c>
      <c r="G39" s="530">
        <v>1275.3623949227949</v>
      </c>
      <c r="H39" s="530">
        <v>1503.7321574595053</v>
      </c>
      <c r="I39" s="530">
        <v>1593.0746403081075</v>
      </c>
      <c r="J39" s="530">
        <v>1785.5809140979497</v>
      </c>
      <c r="K39" s="530">
        <v>2364.6289580986177</v>
      </c>
      <c r="L39" s="531">
        <v>2934.3901932848148</v>
      </c>
      <c r="M39" s="532">
        <v>0</v>
      </c>
      <c r="N39" s="532">
        <v>53.854221753984177</v>
      </c>
      <c r="O39" s="532">
        <v>77.365059353251041</v>
      </c>
      <c r="P39" s="532">
        <v>92.429593974029487</v>
      </c>
      <c r="Q39" s="532">
        <v>95.728378827971511</v>
      </c>
      <c r="R39" s="532">
        <v>104.9003325455853</v>
      </c>
      <c r="S39" s="532">
        <v>135.82569136010122</v>
      </c>
      <c r="T39" s="533">
        <v>164.8114290305964</v>
      </c>
      <c r="U39" s="534">
        <v>0</v>
      </c>
      <c r="V39" s="534">
        <v>4.3529023797007351</v>
      </c>
      <c r="W39" s="534">
        <v>6.6369803480607139</v>
      </c>
      <c r="X39" s="534">
        <v>7.8254155975877255</v>
      </c>
      <c r="Y39" s="534">
        <v>8.2903534891812907</v>
      </c>
      <c r="Z39" s="534">
        <v>9.2921552994808039</v>
      </c>
      <c r="AA39" s="534">
        <v>12.30551879829094</v>
      </c>
      <c r="AB39" s="531">
        <v>15.270553784481283</v>
      </c>
    </row>
    <row r="46" spans="4:28">
      <c r="D46"/>
      <c r="E46"/>
      <c r="F46"/>
      <c r="G46"/>
      <c r="H46"/>
      <c r="I46"/>
    </row>
    <row r="47" spans="4:28">
      <c r="D47"/>
      <c r="E47"/>
      <c r="F47"/>
      <c r="G47"/>
      <c r="H47"/>
      <c r="I47"/>
    </row>
    <row r="48" spans="4:28">
      <c r="D48"/>
      <c r="E48"/>
      <c r="F48"/>
      <c r="G48"/>
      <c r="H48"/>
      <c r="I48"/>
    </row>
    <row r="49" spans="4:9">
      <c r="D49"/>
      <c r="E49"/>
      <c r="F49"/>
      <c r="G49"/>
      <c r="H49"/>
      <c r="I49"/>
    </row>
  </sheetData>
  <phoneticPr fontId="2"/>
  <pageMargins left="0.7" right="0.7" top="0.75" bottom="0.75" header="0.3" footer="0.3"/>
  <pageSetup paperSize="9" orientation="portrait" horizontalDpi="4294967293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5">
    <tabColor rgb="FFCCFF99"/>
    <pageSetUpPr autoPageBreaks="0"/>
  </sheetPr>
  <dimension ref="A1:AB49"/>
  <sheetViews>
    <sheetView showGridLines="0" showZeros="0" zoomScale="80" zoomScaleNormal="80" workbookViewId="0"/>
  </sheetViews>
  <sheetFormatPr defaultColWidth="9" defaultRowHeight="17.649999999999999"/>
  <cols>
    <col min="1" max="1" width="4.625" style="151" customWidth="1"/>
    <col min="2" max="2" width="4.625" style="10" customWidth="1"/>
    <col min="3" max="3" width="8.625" style="10" customWidth="1"/>
    <col min="4" max="4" width="25.625" style="10" customWidth="1"/>
    <col min="5" max="12" width="9.625" style="10" customWidth="1"/>
    <col min="13" max="28" width="8.625" style="10" customWidth="1"/>
    <col min="29" max="16384" width="9" style="10"/>
  </cols>
  <sheetData>
    <row r="1" spans="1:28" ht="13.5">
      <c r="A1"/>
    </row>
    <row r="2" spans="1:28">
      <c r="D2" s="502" t="s">
        <v>459</v>
      </c>
      <c r="E2" s="151"/>
      <c r="F2" s="151"/>
      <c r="G2" s="151"/>
      <c r="H2" s="151"/>
      <c r="I2" s="151"/>
      <c r="J2" s="151"/>
      <c r="K2" s="151"/>
      <c r="L2" s="151"/>
    </row>
    <row r="4" spans="1:28" s="56" customFormat="1" ht="18" thickBot="1">
      <c r="A4" s="151"/>
      <c r="D4" s="503" t="s">
        <v>158</v>
      </c>
      <c r="E4" s="504"/>
      <c r="F4" s="504"/>
      <c r="G4" s="504"/>
      <c r="H4" s="504"/>
      <c r="I4" s="504"/>
      <c r="J4" s="504"/>
      <c r="K4" s="504"/>
      <c r="L4" s="81"/>
      <c r="M4" s="505" t="s">
        <v>416</v>
      </c>
      <c r="N4" s="10"/>
      <c r="O4" s="10"/>
      <c r="P4" s="10"/>
      <c r="Q4" s="10"/>
      <c r="R4" s="10"/>
      <c r="S4" s="10"/>
      <c r="T4" s="80"/>
      <c r="U4" s="505" t="s">
        <v>418</v>
      </c>
      <c r="V4" s="10"/>
      <c r="W4" s="10"/>
      <c r="X4" s="10"/>
      <c r="Y4" s="10"/>
      <c r="Z4" s="10"/>
      <c r="AA4" s="10"/>
      <c r="AB4" s="80"/>
    </row>
    <row r="5" spans="1:28" ht="18" thickBot="1">
      <c r="D5" s="79" t="s">
        <v>129</v>
      </c>
      <c r="E5" s="77" t="s">
        <v>110</v>
      </c>
      <c r="F5" s="77" t="s">
        <v>107</v>
      </c>
      <c r="G5" s="77" t="s">
        <v>284</v>
      </c>
      <c r="H5" s="77" t="s">
        <v>285</v>
      </c>
      <c r="I5" s="77" t="s">
        <v>286</v>
      </c>
      <c r="J5" s="78" t="s">
        <v>287</v>
      </c>
      <c r="K5" s="77" t="s">
        <v>288</v>
      </c>
      <c r="L5" s="76" t="s">
        <v>289</v>
      </c>
      <c r="M5" s="77" t="s">
        <v>110</v>
      </c>
      <c r="N5" s="77" t="s">
        <v>107</v>
      </c>
      <c r="O5" s="77" t="s">
        <v>284</v>
      </c>
      <c r="P5" s="77" t="s">
        <v>285</v>
      </c>
      <c r="Q5" s="77" t="s">
        <v>286</v>
      </c>
      <c r="R5" s="78" t="s">
        <v>287</v>
      </c>
      <c r="S5" s="77" t="s">
        <v>288</v>
      </c>
      <c r="T5" s="76" t="s">
        <v>289</v>
      </c>
      <c r="U5" s="77" t="s">
        <v>110</v>
      </c>
      <c r="V5" s="77" t="s">
        <v>107</v>
      </c>
      <c r="W5" s="77" t="s">
        <v>284</v>
      </c>
      <c r="X5" s="77" t="s">
        <v>285</v>
      </c>
      <c r="Y5" s="77" t="s">
        <v>286</v>
      </c>
      <c r="Z5" s="78" t="s">
        <v>287</v>
      </c>
      <c r="AA5" s="77" t="s">
        <v>288</v>
      </c>
      <c r="AB5" s="76" t="s">
        <v>289</v>
      </c>
    </row>
    <row r="6" spans="1:28" ht="17.55" customHeight="1">
      <c r="A6"/>
      <c r="D6" s="70" t="s">
        <v>80</v>
      </c>
      <c r="E6" s="843"/>
      <c r="F6" s="843"/>
      <c r="G6" s="843">
        <v>0</v>
      </c>
      <c r="H6" s="843">
        <v>0</v>
      </c>
      <c r="I6" s="843">
        <v>0</v>
      </c>
      <c r="J6" s="844">
        <v>0</v>
      </c>
      <c r="K6" s="843">
        <v>0</v>
      </c>
      <c r="L6" s="845">
        <v>0</v>
      </c>
      <c r="M6" s="506">
        <v>0</v>
      </c>
      <c r="N6" s="506">
        <v>0</v>
      </c>
      <c r="O6" s="506">
        <v>0</v>
      </c>
      <c r="P6" s="506">
        <v>0</v>
      </c>
      <c r="Q6" s="506">
        <v>0</v>
      </c>
      <c r="R6" s="507">
        <v>0</v>
      </c>
      <c r="S6" s="506">
        <v>0</v>
      </c>
      <c r="T6" s="508">
        <v>0</v>
      </c>
      <c r="U6" s="509">
        <v>0</v>
      </c>
      <c r="V6" s="509">
        <v>0</v>
      </c>
      <c r="W6" s="509">
        <v>0</v>
      </c>
      <c r="X6" s="509">
        <v>0</v>
      </c>
      <c r="Y6" s="509">
        <v>0</v>
      </c>
      <c r="Z6" s="510">
        <v>0</v>
      </c>
      <c r="AA6" s="509">
        <v>0</v>
      </c>
      <c r="AB6" s="511">
        <v>0</v>
      </c>
    </row>
    <row r="7" spans="1:28" ht="17.55" customHeight="1">
      <c r="A7"/>
      <c r="D7" s="67" t="s">
        <v>16</v>
      </c>
      <c r="E7" s="843">
        <v>0</v>
      </c>
      <c r="F7" s="843">
        <v>0</v>
      </c>
      <c r="G7" s="843">
        <v>0</v>
      </c>
      <c r="H7" s="843">
        <v>0</v>
      </c>
      <c r="I7" s="843">
        <v>0</v>
      </c>
      <c r="J7" s="844">
        <v>0</v>
      </c>
      <c r="K7" s="843">
        <v>0</v>
      </c>
      <c r="L7" s="845">
        <v>0</v>
      </c>
      <c r="M7" s="506">
        <v>0</v>
      </c>
      <c r="N7" s="506">
        <v>0</v>
      </c>
      <c r="O7" s="506">
        <v>0</v>
      </c>
      <c r="P7" s="506">
        <v>0</v>
      </c>
      <c r="Q7" s="506">
        <v>0</v>
      </c>
      <c r="R7" s="507">
        <v>0</v>
      </c>
      <c r="S7" s="506">
        <v>0</v>
      </c>
      <c r="T7" s="508">
        <v>0</v>
      </c>
      <c r="U7" s="509">
        <v>0</v>
      </c>
      <c r="V7" s="509">
        <v>0</v>
      </c>
      <c r="W7" s="509">
        <v>0</v>
      </c>
      <c r="X7" s="509">
        <v>0</v>
      </c>
      <c r="Y7" s="509">
        <v>0</v>
      </c>
      <c r="Z7" s="510">
        <v>0</v>
      </c>
      <c r="AA7" s="509">
        <v>0</v>
      </c>
      <c r="AB7" s="511">
        <v>0</v>
      </c>
    </row>
    <row r="8" spans="1:28" ht="17.55" customHeight="1">
      <c r="A8"/>
      <c r="D8" s="67" t="s">
        <v>78</v>
      </c>
      <c r="E8" s="540">
        <v>0</v>
      </c>
      <c r="F8" s="540">
        <v>0</v>
      </c>
      <c r="G8" s="540">
        <v>0</v>
      </c>
      <c r="H8" s="540">
        <v>0</v>
      </c>
      <c r="I8" s="540">
        <v>0</v>
      </c>
      <c r="J8" s="540">
        <v>0</v>
      </c>
      <c r="K8" s="540">
        <v>0</v>
      </c>
      <c r="L8" s="528">
        <v>0</v>
      </c>
      <c r="M8" s="506">
        <v>0</v>
      </c>
      <c r="N8" s="506">
        <v>0</v>
      </c>
      <c r="O8" s="506">
        <v>0</v>
      </c>
      <c r="P8" s="506">
        <v>0</v>
      </c>
      <c r="Q8" s="506">
        <v>0</v>
      </c>
      <c r="R8" s="507">
        <v>0</v>
      </c>
      <c r="S8" s="506">
        <v>0</v>
      </c>
      <c r="T8" s="508">
        <v>0</v>
      </c>
      <c r="U8" s="509">
        <v>0</v>
      </c>
      <c r="V8" s="509">
        <v>0</v>
      </c>
      <c r="W8" s="509">
        <v>0</v>
      </c>
      <c r="X8" s="509">
        <v>0</v>
      </c>
      <c r="Y8" s="509">
        <v>0</v>
      </c>
      <c r="Z8" s="510">
        <v>0</v>
      </c>
      <c r="AA8" s="509">
        <v>0</v>
      </c>
      <c r="AB8" s="511">
        <v>0</v>
      </c>
    </row>
    <row r="9" spans="1:28" ht="17.55" customHeight="1">
      <c r="A9"/>
      <c r="D9" s="67" t="s">
        <v>56</v>
      </c>
      <c r="E9" s="843">
        <v>84.540625000000006</v>
      </c>
      <c r="F9" s="843">
        <v>7.5968749999999998</v>
      </c>
      <c r="G9" s="843">
        <v>0</v>
      </c>
      <c r="H9" s="843">
        <v>0</v>
      </c>
      <c r="I9" s="843">
        <v>0</v>
      </c>
      <c r="J9" s="844">
        <v>0</v>
      </c>
      <c r="K9" s="843"/>
      <c r="L9" s="845"/>
      <c r="M9" s="506">
        <v>7.9433346816544139</v>
      </c>
      <c r="N9" s="506">
        <v>0.67810351090625021</v>
      </c>
      <c r="O9" s="506">
        <v>0</v>
      </c>
      <c r="P9" s="506">
        <v>0</v>
      </c>
      <c r="Q9" s="506">
        <v>0</v>
      </c>
      <c r="R9" s="507">
        <v>0</v>
      </c>
      <c r="S9" s="506">
        <v>0</v>
      </c>
      <c r="T9" s="508">
        <v>0</v>
      </c>
      <c r="U9" s="509">
        <v>903.14252389705905</v>
      </c>
      <c r="V9" s="509">
        <v>81.156968750000019</v>
      </c>
      <c r="W9" s="509">
        <v>0</v>
      </c>
      <c r="X9" s="509">
        <v>0</v>
      </c>
      <c r="Y9" s="509">
        <v>0</v>
      </c>
      <c r="Z9" s="510">
        <v>0</v>
      </c>
      <c r="AA9" s="509">
        <v>0</v>
      </c>
      <c r="AB9" s="511">
        <v>0</v>
      </c>
    </row>
    <row r="10" spans="1:28" ht="17.55" customHeight="1">
      <c r="A10"/>
      <c r="D10" s="67" t="s">
        <v>105</v>
      </c>
      <c r="E10" s="843">
        <v>0</v>
      </c>
      <c r="F10" s="843">
        <v>0</v>
      </c>
      <c r="G10" s="843">
        <v>0</v>
      </c>
      <c r="H10" s="843">
        <v>0</v>
      </c>
      <c r="I10" s="843">
        <v>0</v>
      </c>
      <c r="J10" s="844">
        <v>0</v>
      </c>
      <c r="K10" s="843">
        <v>0</v>
      </c>
      <c r="L10" s="845">
        <v>0</v>
      </c>
      <c r="M10" s="506">
        <v>0</v>
      </c>
      <c r="N10" s="506">
        <v>0</v>
      </c>
      <c r="O10" s="506">
        <v>0</v>
      </c>
      <c r="P10" s="506">
        <v>0</v>
      </c>
      <c r="Q10" s="506">
        <v>0</v>
      </c>
      <c r="R10" s="507">
        <v>0</v>
      </c>
      <c r="S10" s="506">
        <v>0</v>
      </c>
      <c r="T10" s="508">
        <v>0</v>
      </c>
      <c r="U10" s="509">
        <v>0</v>
      </c>
      <c r="V10" s="509">
        <v>0</v>
      </c>
      <c r="W10" s="509">
        <v>0</v>
      </c>
      <c r="X10" s="509">
        <v>0</v>
      </c>
      <c r="Y10" s="509">
        <v>0</v>
      </c>
      <c r="Z10" s="510">
        <v>0</v>
      </c>
      <c r="AA10" s="509">
        <v>0</v>
      </c>
      <c r="AB10" s="511">
        <v>0</v>
      </c>
    </row>
    <row r="11" spans="1:28" ht="17.55" customHeight="1">
      <c r="A11"/>
      <c r="D11" s="67" t="s">
        <v>53</v>
      </c>
      <c r="E11" s="843">
        <v>0</v>
      </c>
      <c r="F11" s="843">
        <v>0</v>
      </c>
      <c r="G11" s="843">
        <v>0</v>
      </c>
      <c r="H11" s="843">
        <v>0</v>
      </c>
      <c r="I11" s="843">
        <v>0</v>
      </c>
      <c r="J11" s="844">
        <v>0</v>
      </c>
      <c r="K11" s="843">
        <v>0</v>
      </c>
      <c r="L11" s="845">
        <v>0</v>
      </c>
      <c r="M11" s="506">
        <v>0</v>
      </c>
      <c r="N11" s="506">
        <v>0</v>
      </c>
      <c r="O11" s="506">
        <v>0</v>
      </c>
      <c r="P11" s="506">
        <v>0</v>
      </c>
      <c r="Q11" s="506">
        <v>0</v>
      </c>
      <c r="R11" s="507">
        <v>0</v>
      </c>
      <c r="S11" s="506">
        <v>0</v>
      </c>
      <c r="T11" s="508">
        <v>0</v>
      </c>
      <c r="U11" s="509">
        <v>0</v>
      </c>
      <c r="V11" s="509">
        <v>0</v>
      </c>
      <c r="W11" s="509">
        <v>0</v>
      </c>
      <c r="X11" s="509">
        <v>0</v>
      </c>
      <c r="Y11" s="509">
        <v>0</v>
      </c>
      <c r="Z11" s="510">
        <v>0</v>
      </c>
      <c r="AA11" s="509">
        <v>0</v>
      </c>
      <c r="AB11" s="511">
        <v>0</v>
      </c>
    </row>
    <row r="12" spans="1:28" ht="17.55" customHeight="1">
      <c r="A12"/>
      <c r="D12" s="67" t="s">
        <v>112</v>
      </c>
      <c r="E12" s="843"/>
      <c r="F12" s="843"/>
      <c r="G12" s="843"/>
      <c r="H12" s="843"/>
      <c r="I12" s="843"/>
      <c r="J12" s="844"/>
      <c r="K12" s="843"/>
      <c r="L12" s="845"/>
      <c r="M12" s="506">
        <v>0</v>
      </c>
      <c r="N12" s="506">
        <v>0</v>
      </c>
      <c r="O12" s="506">
        <v>0</v>
      </c>
      <c r="P12" s="506">
        <v>0</v>
      </c>
      <c r="Q12" s="506">
        <v>0</v>
      </c>
      <c r="R12" s="507">
        <v>0</v>
      </c>
      <c r="S12" s="506">
        <v>0</v>
      </c>
      <c r="T12" s="508">
        <v>0</v>
      </c>
      <c r="U12" s="509">
        <v>0</v>
      </c>
      <c r="V12" s="509">
        <v>0</v>
      </c>
      <c r="W12" s="509">
        <v>0</v>
      </c>
      <c r="X12" s="509">
        <v>0</v>
      </c>
      <c r="Y12" s="509">
        <v>0</v>
      </c>
      <c r="Z12" s="510">
        <v>0</v>
      </c>
      <c r="AA12" s="509">
        <v>0</v>
      </c>
      <c r="AB12" s="511">
        <v>0</v>
      </c>
    </row>
    <row r="13" spans="1:28" ht="17.55" customHeight="1">
      <c r="A13"/>
      <c r="D13" s="67" t="s">
        <v>101</v>
      </c>
      <c r="E13" s="843">
        <v>0</v>
      </c>
      <c r="F13" s="843">
        <v>0</v>
      </c>
      <c r="G13" s="843"/>
      <c r="H13" s="843"/>
      <c r="I13" s="843"/>
      <c r="J13" s="844"/>
      <c r="K13" s="843"/>
      <c r="L13" s="845"/>
      <c r="M13" s="506">
        <v>0</v>
      </c>
      <c r="N13" s="506">
        <v>0</v>
      </c>
      <c r="O13" s="506">
        <v>0</v>
      </c>
      <c r="P13" s="506">
        <v>0</v>
      </c>
      <c r="Q13" s="506">
        <v>0</v>
      </c>
      <c r="R13" s="507">
        <v>0</v>
      </c>
      <c r="S13" s="506">
        <v>0</v>
      </c>
      <c r="T13" s="508">
        <v>0</v>
      </c>
      <c r="U13" s="509">
        <v>0</v>
      </c>
      <c r="V13" s="509">
        <v>0</v>
      </c>
      <c r="W13" s="509">
        <v>0</v>
      </c>
      <c r="X13" s="509">
        <v>0</v>
      </c>
      <c r="Y13" s="509">
        <v>0</v>
      </c>
      <c r="Z13" s="510">
        <v>0</v>
      </c>
      <c r="AA13" s="509">
        <v>0</v>
      </c>
      <c r="AB13" s="511">
        <v>0</v>
      </c>
    </row>
    <row r="14" spans="1:28" ht="17.55" customHeight="1">
      <c r="A14"/>
      <c r="D14" s="67" t="s">
        <v>98</v>
      </c>
      <c r="E14" s="843">
        <v>0</v>
      </c>
      <c r="F14" s="843">
        <v>0</v>
      </c>
      <c r="G14" s="843">
        <v>5.8855178571428564</v>
      </c>
      <c r="H14" s="843">
        <v>178.48349999999996</v>
      </c>
      <c r="I14" s="843">
        <v>339.71437499999996</v>
      </c>
      <c r="J14" s="844">
        <v>374.4</v>
      </c>
      <c r="K14" s="843">
        <v>703.78901999999994</v>
      </c>
      <c r="L14" s="845">
        <v>1135.7746200000001</v>
      </c>
      <c r="M14" s="506">
        <v>0</v>
      </c>
      <c r="N14" s="506">
        <v>0</v>
      </c>
      <c r="O14" s="506">
        <v>0.49907900370988079</v>
      </c>
      <c r="P14" s="506">
        <v>15.146037426710258</v>
      </c>
      <c r="Q14" s="506">
        <v>27.386622888022753</v>
      </c>
      <c r="R14" s="507">
        <v>28.673717527590462</v>
      </c>
      <c r="S14" s="506">
        <v>51.205222170338473</v>
      </c>
      <c r="T14" s="508">
        <v>78.503231216800131</v>
      </c>
      <c r="U14" s="509">
        <v>0</v>
      </c>
      <c r="V14" s="509">
        <v>0</v>
      </c>
      <c r="W14" s="509">
        <v>62.874641060924375</v>
      </c>
      <c r="X14" s="509">
        <v>1906.7287314705882</v>
      </c>
      <c r="Y14" s="509">
        <v>3629.1486849264711</v>
      </c>
      <c r="Z14" s="510">
        <v>3999.6931764705887</v>
      </c>
      <c r="AA14" s="509">
        <v>7518.5367013058831</v>
      </c>
      <c r="AB14" s="511">
        <v>12133.41345518824</v>
      </c>
    </row>
    <row r="15" spans="1:28" ht="17.55" customHeight="1">
      <c r="A15"/>
      <c r="D15" s="67" t="s">
        <v>75</v>
      </c>
      <c r="E15" s="843">
        <v>0</v>
      </c>
      <c r="F15" s="843">
        <v>0</v>
      </c>
      <c r="G15" s="843">
        <v>0</v>
      </c>
      <c r="H15" s="843">
        <v>0</v>
      </c>
      <c r="I15" s="843">
        <v>0</v>
      </c>
      <c r="J15" s="844">
        <v>0</v>
      </c>
      <c r="K15" s="843">
        <v>0</v>
      </c>
      <c r="L15" s="845">
        <v>0</v>
      </c>
      <c r="M15" s="506">
        <v>0</v>
      </c>
      <c r="N15" s="506">
        <v>0</v>
      </c>
      <c r="O15" s="506">
        <v>0</v>
      </c>
      <c r="P15" s="506">
        <v>0</v>
      </c>
      <c r="Q15" s="506">
        <v>0</v>
      </c>
      <c r="R15" s="507">
        <v>0</v>
      </c>
      <c r="S15" s="506">
        <v>0</v>
      </c>
      <c r="T15" s="508">
        <v>0</v>
      </c>
      <c r="U15" s="509">
        <v>0</v>
      </c>
      <c r="V15" s="509">
        <v>0</v>
      </c>
      <c r="W15" s="509">
        <v>0</v>
      </c>
      <c r="X15" s="509">
        <v>0</v>
      </c>
      <c r="Y15" s="509">
        <v>0</v>
      </c>
      <c r="Z15" s="510">
        <v>0</v>
      </c>
      <c r="AA15" s="509">
        <v>0</v>
      </c>
      <c r="AB15" s="511">
        <v>0</v>
      </c>
    </row>
    <row r="16" spans="1:28" ht="17.55" customHeight="1">
      <c r="A16"/>
      <c r="D16" s="67" t="s">
        <v>102</v>
      </c>
      <c r="E16" s="843">
        <v>0</v>
      </c>
      <c r="F16" s="843">
        <v>0</v>
      </c>
      <c r="G16" s="843">
        <v>0</v>
      </c>
      <c r="H16" s="843">
        <v>0</v>
      </c>
      <c r="I16" s="843">
        <v>0</v>
      </c>
      <c r="J16" s="844">
        <v>0</v>
      </c>
      <c r="K16" s="843">
        <v>0</v>
      </c>
      <c r="L16" s="845">
        <v>0</v>
      </c>
      <c r="M16" s="506">
        <v>0</v>
      </c>
      <c r="N16" s="506">
        <v>0</v>
      </c>
      <c r="O16" s="506">
        <v>0</v>
      </c>
      <c r="P16" s="506">
        <v>0</v>
      </c>
      <c r="Q16" s="506">
        <v>0</v>
      </c>
      <c r="R16" s="507">
        <v>0</v>
      </c>
      <c r="S16" s="506">
        <v>0</v>
      </c>
      <c r="T16" s="508">
        <v>0</v>
      </c>
      <c r="U16" s="509">
        <v>0</v>
      </c>
      <c r="V16" s="509">
        <v>0</v>
      </c>
      <c r="W16" s="509">
        <v>0</v>
      </c>
      <c r="X16" s="509">
        <v>0</v>
      </c>
      <c r="Y16" s="509">
        <v>0</v>
      </c>
      <c r="Z16" s="510">
        <v>0</v>
      </c>
      <c r="AA16" s="509">
        <v>0</v>
      </c>
      <c r="AB16" s="511">
        <v>0</v>
      </c>
    </row>
    <row r="17" spans="1:28" ht="17.55" customHeight="1">
      <c r="A17"/>
      <c r="D17" s="67" t="s">
        <v>38</v>
      </c>
      <c r="E17" s="843">
        <v>0</v>
      </c>
      <c r="F17" s="843">
        <v>0</v>
      </c>
      <c r="G17" s="843">
        <v>0</v>
      </c>
      <c r="H17" s="843">
        <v>0</v>
      </c>
      <c r="I17" s="843">
        <v>0</v>
      </c>
      <c r="J17" s="844">
        <v>0</v>
      </c>
      <c r="K17" s="843">
        <v>0</v>
      </c>
      <c r="L17" s="845">
        <v>0</v>
      </c>
      <c r="M17" s="506">
        <v>0</v>
      </c>
      <c r="N17" s="506">
        <v>0</v>
      </c>
      <c r="O17" s="506">
        <v>0</v>
      </c>
      <c r="P17" s="506">
        <v>0</v>
      </c>
      <c r="Q17" s="506">
        <v>0</v>
      </c>
      <c r="R17" s="507">
        <v>0</v>
      </c>
      <c r="S17" s="506">
        <v>0</v>
      </c>
      <c r="T17" s="508">
        <v>0</v>
      </c>
      <c r="U17" s="509">
        <v>0</v>
      </c>
      <c r="V17" s="509">
        <v>0</v>
      </c>
      <c r="W17" s="509">
        <v>0</v>
      </c>
      <c r="X17" s="509">
        <v>0</v>
      </c>
      <c r="Y17" s="509">
        <v>0</v>
      </c>
      <c r="Z17" s="510">
        <v>0</v>
      </c>
      <c r="AA17" s="509">
        <v>0</v>
      </c>
      <c r="AB17" s="511">
        <v>0</v>
      </c>
    </row>
    <row r="18" spans="1:28" ht="17.55" customHeight="1">
      <c r="A18"/>
      <c r="D18" s="67" t="s">
        <v>39</v>
      </c>
      <c r="E18" s="843">
        <v>0</v>
      </c>
      <c r="F18" s="843">
        <v>0</v>
      </c>
      <c r="G18" s="843">
        <v>0</v>
      </c>
      <c r="H18" s="843">
        <v>0</v>
      </c>
      <c r="I18" s="843">
        <v>0</v>
      </c>
      <c r="J18" s="844">
        <v>0</v>
      </c>
      <c r="K18" s="843">
        <v>0</v>
      </c>
      <c r="L18" s="845">
        <v>0</v>
      </c>
      <c r="M18" s="506">
        <v>0</v>
      </c>
      <c r="N18" s="506">
        <v>0</v>
      </c>
      <c r="O18" s="506">
        <v>0</v>
      </c>
      <c r="P18" s="506">
        <v>0</v>
      </c>
      <c r="Q18" s="506">
        <v>0</v>
      </c>
      <c r="R18" s="507">
        <v>0</v>
      </c>
      <c r="S18" s="506">
        <v>0</v>
      </c>
      <c r="T18" s="508">
        <v>0</v>
      </c>
      <c r="U18" s="509">
        <v>0</v>
      </c>
      <c r="V18" s="509">
        <v>0</v>
      </c>
      <c r="W18" s="509">
        <v>0</v>
      </c>
      <c r="X18" s="509">
        <v>0</v>
      </c>
      <c r="Y18" s="509">
        <v>0</v>
      </c>
      <c r="Z18" s="510">
        <v>0</v>
      </c>
      <c r="AA18" s="509">
        <v>0</v>
      </c>
      <c r="AB18" s="511">
        <v>0</v>
      </c>
    </row>
    <row r="19" spans="1:28" ht="17.55" customHeight="1" thickBot="1">
      <c r="A19"/>
      <c r="D19" s="67" t="s">
        <v>82</v>
      </c>
      <c r="E19" s="843"/>
      <c r="F19" s="843"/>
      <c r="G19" s="843">
        <v>0</v>
      </c>
      <c r="H19" s="843">
        <v>0</v>
      </c>
      <c r="I19" s="843">
        <v>0</v>
      </c>
      <c r="J19" s="844">
        <v>0</v>
      </c>
      <c r="K19" s="843">
        <v>0</v>
      </c>
      <c r="L19" s="845">
        <v>0</v>
      </c>
      <c r="M19" s="506">
        <v>0</v>
      </c>
      <c r="N19" s="506">
        <v>0</v>
      </c>
      <c r="O19" s="506">
        <v>0</v>
      </c>
      <c r="P19" s="506">
        <v>0</v>
      </c>
      <c r="Q19" s="506">
        <v>0</v>
      </c>
      <c r="R19" s="507">
        <v>0</v>
      </c>
      <c r="S19" s="506">
        <v>0</v>
      </c>
      <c r="T19" s="508">
        <v>0</v>
      </c>
      <c r="U19" s="509">
        <v>0</v>
      </c>
      <c r="V19" s="509">
        <v>0</v>
      </c>
      <c r="W19" s="509">
        <v>0</v>
      </c>
      <c r="X19" s="509">
        <v>0</v>
      </c>
      <c r="Y19" s="509">
        <v>0</v>
      </c>
      <c r="Z19" s="510">
        <v>0</v>
      </c>
      <c r="AA19" s="509">
        <v>0</v>
      </c>
      <c r="AB19" s="511">
        <v>0</v>
      </c>
    </row>
    <row r="20" spans="1:28" ht="18" thickBot="1">
      <c r="D20" s="512" t="s">
        <v>132</v>
      </c>
      <c r="E20" s="846">
        <v>84.540625000000006</v>
      </c>
      <c r="F20" s="846">
        <v>7.5968749999999998</v>
      </c>
      <c r="G20" s="846">
        <v>5.8855178571428564</v>
      </c>
      <c r="H20" s="846">
        <v>178.48349999999996</v>
      </c>
      <c r="I20" s="846">
        <v>339.71437499999996</v>
      </c>
      <c r="J20" s="847">
        <v>374.4</v>
      </c>
      <c r="K20" s="846">
        <v>703.78901999999994</v>
      </c>
      <c r="L20" s="848">
        <v>1135.7746200000001</v>
      </c>
      <c r="M20" s="829">
        <v>7.9433346816544139</v>
      </c>
      <c r="N20" s="829">
        <v>0.67810351090625021</v>
      </c>
      <c r="O20" s="829">
        <v>0.49907900370988079</v>
      </c>
      <c r="P20" s="829">
        <v>15.146037426710258</v>
      </c>
      <c r="Q20" s="829">
        <v>27.386622888022753</v>
      </c>
      <c r="R20" s="830">
        <v>28.673717527590462</v>
      </c>
      <c r="S20" s="829">
        <v>51.205222170338473</v>
      </c>
      <c r="T20" s="831">
        <v>78.503231216800131</v>
      </c>
      <c r="U20" s="832">
        <v>903.14252389705905</v>
      </c>
      <c r="V20" s="832">
        <v>81.156968750000019</v>
      </c>
      <c r="W20" s="832">
        <v>62.874641060924375</v>
      </c>
      <c r="X20" s="832">
        <v>1906.7287314705882</v>
      </c>
      <c r="Y20" s="516">
        <v>3629.1486849264711</v>
      </c>
      <c r="Z20" s="517">
        <v>3999.6931764705887</v>
      </c>
      <c r="AA20" s="516">
        <v>7518.5367013058831</v>
      </c>
      <c r="AB20" s="518">
        <v>12133.41345518824</v>
      </c>
    </row>
    <row r="21" spans="1:28" ht="18" thickBot="1">
      <c r="M21" s="849">
        <v>93.958788235294136</v>
      </c>
      <c r="N21" s="513">
        <v>89.260848823529443</v>
      </c>
      <c r="O21" s="513">
        <v>84.79780638235296</v>
      </c>
      <c r="P21" s="513">
        <v>84.859594453886558</v>
      </c>
      <c r="Q21" s="513">
        <v>80.616614731192215</v>
      </c>
      <c r="R21" s="514">
        <v>76.585783994632649</v>
      </c>
      <c r="S21" s="513">
        <v>72.756494794901002</v>
      </c>
      <c r="T21" s="515">
        <v>69.118670055155945</v>
      </c>
      <c r="U21" s="840">
        <v>10.682941176470591</v>
      </c>
      <c r="V21" s="840">
        <v>10.682941176470591</v>
      </c>
      <c r="W21" s="840">
        <v>10.682941176470591</v>
      </c>
      <c r="X21" s="842">
        <v>10.682941176470591</v>
      </c>
      <c r="Y21" s="850">
        <v>10.682941176470591</v>
      </c>
      <c r="Z21" s="851">
        <v>10.682941176470591</v>
      </c>
      <c r="AA21" s="852">
        <v>10.682941176470591</v>
      </c>
      <c r="AB21" s="853">
        <v>10.682941176470591</v>
      </c>
    </row>
    <row r="22" spans="1:28" customFormat="1" ht="13.5">
      <c r="M22" s="519"/>
      <c r="N22" s="519"/>
      <c r="O22" s="519"/>
      <c r="P22" s="519"/>
      <c r="Q22" s="519"/>
      <c r="R22" s="519"/>
      <c r="S22" s="519"/>
      <c r="T22" s="519"/>
    </row>
    <row r="23" spans="1:28" customFormat="1" ht="13.5">
      <c r="M23" s="519"/>
      <c r="N23" s="519"/>
      <c r="O23" s="519"/>
      <c r="P23" s="519"/>
      <c r="Q23" s="519"/>
      <c r="R23" s="519"/>
      <c r="S23" s="519"/>
      <c r="T23" s="519"/>
    </row>
    <row r="24" spans="1:28" ht="18" thickBot="1">
      <c r="D24" s="520" t="s">
        <v>155</v>
      </c>
      <c r="M24" s="56" t="s">
        <v>419</v>
      </c>
      <c r="O24" s="521"/>
      <c r="P24" s="521"/>
      <c r="Q24" s="521"/>
      <c r="R24" s="521"/>
      <c r="S24" s="521"/>
      <c r="U24" s="56" t="s">
        <v>420</v>
      </c>
      <c r="V24" s="521"/>
      <c r="W24" s="521"/>
      <c r="X24" s="521"/>
      <c r="Y24" s="521"/>
      <c r="Z24" s="521"/>
      <c r="AB24" s="57"/>
    </row>
    <row r="25" spans="1:28" ht="18" thickBot="1">
      <c r="D25" s="522" t="s">
        <v>140</v>
      </c>
      <c r="E25" s="65" t="s">
        <v>110</v>
      </c>
      <c r="F25" s="65" t="s">
        <v>107</v>
      </c>
      <c r="G25" s="65" t="s">
        <v>284</v>
      </c>
      <c r="H25" s="65" t="s">
        <v>285</v>
      </c>
      <c r="I25" s="65" t="s">
        <v>286</v>
      </c>
      <c r="J25" s="65" t="s">
        <v>287</v>
      </c>
      <c r="K25" s="65" t="s">
        <v>288</v>
      </c>
      <c r="L25" s="64" t="s">
        <v>289</v>
      </c>
      <c r="M25" s="86" t="s">
        <v>110</v>
      </c>
      <c r="N25" s="86" t="s">
        <v>107</v>
      </c>
      <c r="O25" s="86" t="s">
        <v>284</v>
      </c>
      <c r="P25" s="86" t="s">
        <v>285</v>
      </c>
      <c r="Q25" s="86" t="s">
        <v>286</v>
      </c>
      <c r="R25" s="86" t="s">
        <v>287</v>
      </c>
      <c r="S25" s="86" t="s">
        <v>288</v>
      </c>
      <c r="T25" s="64" t="s">
        <v>289</v>
      </c>
      <c r="U25" s="86" t="s">
        <v>110</v>
      </c>
      <c r="V25" s="86" t="s">
        <v>107</v>
      </c>
      <c r="W25" s="86" t="s">
        <v>284</v>
      </c>
      <c r="X25" s="86" t="s">
        <v>285</v>
      </c>
      <c r="Y25" s="86" t="s">
        <v>286</v>
      </c>
      <c r="Z25" s="86" t="s">
        <v>287</v>
      </c>
      <c r="AA25" s="86" t="s">
        <v>288</v>
      </c>
      <c r="AB25" s="64" t="s">
        <v>289</v>
      </c>
    </row>
    <row r="26" spans="1:28">
      <c r="D26" s="523" t="s">
        <v>134</v>
      </c>
      <c r="E26" s="540">
        <v>84.540625000000006</v>
      </c>
      <c r="F26" s="540">
        <v>7.5968749999999998</v>
      </c>
      <c r="G26" s="540">
        <v>5.8855178571428564</v>
      </c>
      <c r="H26" s="540">
        <v>178.48349999999996</v>
      </c>
      <c r="I26" s="540">
        <v>339.71437499999996</v>
      </c>
      <c r="J26" s="540">
        <v>374.4</v>
      </c>
      <c r="K26" s="540">
        <v>703.78901999999994</v>
      </c>
      <c r="L26" s="528">
        <v>1135.7746200000001</v>
      </c>
      <c r="M26" s="525">
        <v>7.9433346816544139</v>
      </c>
      <c r="N26" s="525">
        <v>0.67810351090625021</v>
      </c>
      <c r="O26" s="525">
        <v>0.49907900370988079</v>
      </c>
      <c r="P26" s="525">
        <v>15.146037426710258</v>
      </c>
      <c r="Q26" s="525">
        <v>27.386622888022753</v>
      </c>
      <c r="R26" s="525">
        <v>28.673717527590462</v>
      </c>
      <c r="S26" s="525">
        <v>51.205222170338473</v>
      </c>
      <c r="T26" s="526">
        <v>78.503231216800131</v>
      </c>
      <c r="U26" s="527">
        <v>903.14252389705905</v>
      </c>
      <c r="V26" s="527">
        <v>81.156968750000019</v>
      </c>
      <c r="W26" s="527">
        <v>62.874641060924375</v>
      </c>
      <c r="X26" s="527">
        <v>1906.7287314705882</v>
      </c>
      <c r="Y26" s="527">
        <v>3629.1486849264711</v>
      </c>
      <c r="Z26" s="527">
        <v>3999.6931764705887</v>
      </c>
      <c r="AA26" s="527">
        <v>7518.5367013058831</v>
      </c>
      <c r="AB26" s="528">
        <v>12133.41345518824</v>
      </c>
    </row>
    <row r="27" spans="1:28">
      <c r="D27" s="524" t="s">
        <v>139</v>
      </c>
      <c r="E27" s="540"/>
      <c r="F27" s="540"/>
      <c r="G27" s="540"/>
      <c r="H27" s="540"/>
      <c r="I27" s="540"/>
      <c r="J27" s="540"/>
      <c r="K27" s="540"/>
      <c r="L27" s="528"/>
      <c r="M27" s="525">
        <v>0</v>
      </c>
      <c r="N27" s="525">
        <v>0</v>
      </c>
      <c r="O27" s="525">
        <v>0</v>
      </c>
      <c r="P27" s="525">
        <v>0</v>
      </c>
      <c r="Q27" s="525">
        <v>0</v>
      </c>
      <c r="R27" s="525">
        <v>0</v>
      </c>
      <c r="S27" s="525">
        <v>0</v>
      </c>
      <c r="T27" s="526">
        <v>0</v>
      </c>
      <c r="U27" s="527">
        <v>0</v>
      </c>
      <c r="V27" s="527">
        <v>0</v>
      </c>
      <c r="W27" s="527">
        <v>0</v>
      </c>
      <c r="X27" s="527">
        <v>0</v>
      </c>
      <c r="Y27" s="527">
        <v>0</v>
      </c>
      <c r="Z27" s="527">
        <v>0</v>
      </c>
      <c r="AA27" s="527">
        <v>0</v>
      </c>
      <c r="AB27" s="528">
        <v>0</v>
      </c>
    </row>
    <row r="28" spans="1:28">
      <c r="D28" s="524" t="s">
        <v>138</v>
      </c>
      <c r="E28" s="540"/>
      <c r="F28" s="540"/>
      <c r="G28" s="540"/>
      <c r="H28" s="540"/>
      <c r="I28" s="540"/>
      <c r="J28" s="540"/>
      <c r="K28" s="540"/>
      <c r="L28" s="528"/>
      <c r="M28" s="525">
        <v>0</v>
      </c>
      <c r="N28" s="525">
        <v>0</v>
      </c>
      <c r="O28" s="525">
        <v>0</v>
      </c>
      <c r="P28" s="525">
        <v>0</v>
      </c>
      <c r="Q28" s="525">
        <v>0</v>
      </c>
      <c r="R28" s="525">
        <v>0</v>
      </c>
      <c r="S28" s="525">
        <v>0</v>
      </c>
      <c r="T28" s="526">
        <v>0</v>
      </c>
      <c r="U28" s="527">
        <v>0</v>
      </c>
      <c r="V28" s="527">
        <v>0</v>
      </c>
      <c r="W28" s="527">
        <v>0</v>
      </c>
      <c r="X28" s="527">
        <v>0</v>
      </c>
      <c r="Y28" s="527">
        <v>0</v>
      </c>
      <c r="Z28" s="527">
        <v>0</v>
      </c>
      <c r="AA28" s="527">
        <v>0</v>
      </c>
      <c r="AB28" s="528">
        <v>0</v>
      </c>
    </row>
    <row r="29" spans="1:28" ht="18" thickBot="1">
      <c r="D29" s="524" t="s">
        <v>133</v>
      </c>
      <c r="E29" s="541"/>
      <c r="F29" s="541"/>
      <c r="G29" s="541"/>
      <c r="H29" s="541"/>
      <c r="I29" s="541"/>
      <c r="J29" s="541"/>
      <c r="K29" s="541"/>
      <c r="L29" s="538"/>
      <c r="M29" s="525">
        <v>0</v>
      </c>
      <c r="N29" s="525">
        <v>0</v>
      </c>
      <c r="O29" s="525">
        <v>0</v>
      </c>
      <c r="P29" s="525">
        <v>0</v>
      </c>
      <c r="Q29" s="525">
        <v>0</v>
      </c>
      <c r="R29" s="525">
        <v>0</v>
      </c>
      <c r="S29" s="525">
        <v>0</v>
      </c>
      <c r="T29" s="526">
        <v>0</v>
      </c>
      <c r="U29" s="527">
        <v>0</v>
      </c>
      <c r="V29" s="527">
        <v>0</v>
      </c>
      <c r="W29" s="527">
        <v>0</v>
      </c>
      <c r="X29" s="527">
        <v>0</v>
      </c>
      <c r="Y29" s="527">
        <v>0</v>
      </c>
      <c r="Z29" s="527">
        <v>0</v>
      </c>
      <c r="AA29" s="527">
        <v>0</v>
      </c>
      <c r="AB29" s="528">
        <v>0</v>
      </c>
    </row>
    <row r="30" spans="1:28" ht="18" thickBot="1">
      <c r="D30" s="529" t="s">
        <v>132</v>
      </c>
      <c r="E30" s="530">
        <v>84.540625000000006</v>
      </c>
      <c r="F30" s="530">
        <v>7.5968749999999998</v>
      </c>
      <c r="G30" s="530">
        <v>5.8855178571428564</v>
      </c>
      <c r="H30" s="530">
        <v>178.48349999999996</v>
      </c>
      <c r="I30" s="530">
        <v>339.71437499999996</v>
      </c>
      <c r="J30" s="530">
        <v>374.4</v>
      </c>
      <c r="K30" s="530">
        <v>703.78901999999994</v>
      </c>
      <c r="L30" s="531">
        <v>1135.7746200000001</v>
      </c>
      <c r="M30" s="532">
        <v>7.9433346816544139</v>
      </c>
      <c r="N30" s="532">
        <v>0.67810351090625021</v>
      </c>
      <c r="O30" s="532">
        <v>0.49907900370988079</v>
      </c>
      <c r="P30" s="532">
        <v>15.146037426710258</v>
      </c>
      <c r="Q30" s="532">
        <v>27.386622888022753</v>
      </c>
      <c r="R30" s="532">
        <v>28.673717527590462</v>
      </c>
      <c r="S30" s="532">
        <v>51.205222170338473</v>
      </c>
      <c r="T30" s="533">
        <v>78.503231216800131</v>
      </c>
      <c r="U30" s="534">
        <v>903.14252389705905</v>
      </c>
      <c r="V30" s="534">
        <v>81.156968750000019</v>
      </c>
      <c r="W30" s="534">
        <v>62.874641060924375</v>
      </c>
      <c r="X30" s="534">
        <v>1906.7287314705882</v>
      </c>
      <c r="Y30" s="534">
        <v>3629.1486849264711</v>
      </c>
      <c r="Z30" s="534">
        <v>3999.6931764705887</v>
      </c>
      <c r="AA30" s="534">
        <v>7518.5367013058831</v>
      </c>
      <c r="AB30" s="531">
        <v>12133.41345518824</v>
      </c>
    </row>
    <row r="32" spans="1:28">
      <c r="E32"/>
      <c r="F32"/>
      <c r="G32"/>
      <c r="H32"/>
      <c r="I32"/>
      <c r="J32"/>
    </row>
    <row r="33" spans="4:28" ht="18" thickBot="1">
      <c r="D33" s="520" t="s">
        <v>154</v>
      </c>
      <c r="M33" s="56" t="s">
        <v>421</v>
      </c>
      <c r="O33" s="521"/>
      <c r="P33" s="521"/>
      <c r="Q33" s="521"/>
      <c r="R33" s="521"/>
      <c r="S33" s="521"/>
      <c r="U33" s="56" t="s">
        <v>422</v>
      </c>
      <c r="V33" s="521"/>
      <c r="W33" s="521"/>
      <c r="X33" s="521"/>
      <c r="Y33" s="521"/>
      <c r="Z33" s="521"/>
      <c r="AB33" s="57"/>
    </row>
    <row r="34" spans="4:28" ht="18" thickBot="1">
      <c r="D34" s="522" t="s">
        <v>137</v>
      </c>
      <c r="E34" s="65" t="s">
        <v>110</v>
      </c>
      <c r="F34" s="65" t="s">
        <v>107</v>
      </c>
      <c r="G34" s="65" t="s">
        <v>284</v>
      </c>
      <c r="H34" s="65" t="s">
        <v>285</v>
      </c>
      <c r="I34" s="65" t="s">
        <v>286</v>
      </c>
      <c r="J34" s="65" t="s">
        <v>287</v>
      </c>
      <c r="K34" s="65" t="s">
        <v>288</v>
      </c>
      <c r="L34" s="64" t="s">
        <v>289</v>
      </c>
      <c r="M34" s="86" t="s">
        <v>110</v>
      </c>
      <c r="N34" s="86" t="s">
        <v>107</v>
      </c>
      <c r="O34" s="86" t="s">
        <v>284</v>
      </c>
      <c r="P34" s="86" t="s">
        <v>285</v>
      </c>
      <c r="Q34" s="86" t="s">
        <v>286</v>
      </c>
      <c r="R34" s="86" t="s">
        <v>287</v>
      </c>
      <c r="S34" s="86" t="s">
        <v>288</v>
      </c>
      <c r="T34" s="64" t="s">
        <v>289</v>
      </c>
      <c r="U34" s="86" t="s">
        <v>110</v>
      </c>
      <c r="V34" s="86" t="s">
        <v>107</v>
      </c>
      <c r="W34" s="86" t="s">
        <v>284</v>
      </c>
      <c r="X34" s="86" t="s">
        <v>285</v>
      </c>
      <c r="Y34" s="86" t="s">
        <v>286</v>
      </c>
      <c r="Z34" s="86" t="s">
        <v>287</v>
      </c>
      <c r="AA34" s="86" t="s">
        <v>288</v>
      </c>
      <c r="AB34" s="64" t="s">
        <v>289</v>
      </c>
    </row>
    <row r="35" spans="4:28">
      <c r="D35" s="523" t="s">
        <v>153</v>
      </c>
      <c r="E35" s="540"/>
      <c r="F35" s="540"/>
      <c r="G35" s="540"/>
      <c r="H35" s="540"/>
      <c r="I35" s="540"/>
      <c r="J35" s="540"/>
      <c r="K35" s="540"/>
      <c r="L35" s="528"/>
      <c r="M35" s="525">
        <v>0</v>
      </c>
      <c r="N35" s="525">
        <v>0</v>
      </c>
      <c r="O35" s="525">
        <v>0</v>
      </c>
      <c r="P35" s="525">
        <v>0</v>
      </c>
      <c r="Q35" s="525">
        <v>0</v>
      </c>
      <c r="R35" s="525">
        <v>0</v>
      </c>
      <c r="S35" s="525">
        <v>0</v>
      </c>
      <c r="T35" s="526">
        <v>0</v>
      </c>
      <c r="U35" s="527">
        <v>0</v>
      </c>
      <c r="V35" s="527">
        <v>0</v>
      </c>
      <c r="W35" s="527">
        <v>0</v>
      </c>
      <c r="X35" s="527">
        <v>0</v>
      </c>
      <c r="Y35" s="527">
        <v>0</v>
      </c>
      <c r="Z35" s="527">
        <v>0</v>
      </c>
      <c r="AA35" s="527">
        <v>0</v>
      </c>
      <c r="AB35" s="528">
        <v>0</v>
      </c>
    </row>
    <row r="36" spans="4:28">
      <c r="D36" s="524" t="s">
        <v>152</v>
      </c>
      <c r="E36" s="541"/>
      <c r="F36" s="541"/>
      <c r="G36" s="541"/>
      <c r="H36" s="541"/>
      <c r="I36" s="541"/>
      <c r="J36" s="541"/>
      <c r="K36" s="541"/>
      <c r="L36" s="538"/>
      <c r="M36" s="535">
        <v>0</v>
      </c>
      <c r="N36" s="535">
        <v>0</v>
      </c>
      <c r="O36" s="535">
        <v>0</v>
      </c>
      <c r="P36" s="535">
        <v>0</v>
      </c>
      <c r="Q36" s="535">
        <v>0</v>
      </c>
      <c r="R36" s="535">
        <v>0</v>
      </c>
      <c r="S36" s="535">
        <v>0</v>
      </c>
      <c r="T36" s="536">
        <v>0</v>
      </c>
      <c r="U36" s="537">
        <v>0</v>
      </c>
      <c r="V36" s="537">
        <v>0</v>
      </c>
      <c r="W36" s="537">
        <v>0</v>
      </c>
      <c r="X36" s="537">
        <v>0</v>
      </c>
      <c r="Y36" s="537">
        <v>0</v>
      </c>
      <c r="Z36" s="537">
        <v>0</v>
      </c>
      <c r="AA36" s="537">
        <v>0</v>
      </c>
      <c r="AB36" s="538">
        <v>0</v>
      </c>
    </row>
    <row r="37" spans="4:28">
      <c r="D37" s="524" t="s">
        <v>136</v>
      </c>
      <c r="E37" s="540">
        <v>84.540625000000006</v>
      </c>
      <c r="F37" s="540">
        <v>7.5968749999999998</v>
      </c>
      <c r="G37" s="540">
        <v>5.8855178571428564</v>
      </c>
      <c r="H37" s="540">
        <v>178.48349999999996</v>
      </c>
      <c r="I37" s="540">
        <v>339.71437499999996</v>
      </c>
      <c r="J37" s="540">
        <v>374.4</v>
      </c>
      <c r="K37" s="540">
        <v>703.78901999999994</v>
      </c>
      <c r="L37" s="528">
        <v>1135.7746200000001</v>
      </c>
      <c r="M37" s="525">
        <v>7.9433346816544139</v>
      </c>
      <c r="N37" s="525">
        <v>0.67810351090625021</v>
      </c>
      <c r="O37" s="525">
        <v>0.49907900370988079</v>
      </c>
      <c r="P37" s="525">
        <v>15.146037426710258</v>
      </c>
      <c r="Q37" s="525">
        <v>27.386622888022753</v>
      </c>
      <c r="R37" s="525">
        <v>28.673717527590462</v>
      </c>
      <c r="S37" s="525">
        <v>51.205222170338473</v>
      </c>
      <c r="T37" s="526">
        <v>78.503231216800131</v>
      </c>
      <c r="U37" s="527">
        <v>0.90314252389705907</v>
      </c>
      <c r="V37" s="527">
        <v>8.1156968750000016E-2</v>
      </c>
      <c r="W37" s="527">
        <v>6.2874641060924372E-2</v>
      </c>
      <c r="X37" s="527">
        <v>1.9067287314705881</v>
      </c>
      <c r="Y37" s="527">
        <v>3.6291486849264709</v>
      </c>
      <c r="Z37" s="527">
        <v>3.9996931764705885</v>
      </c>
      <c r="AA37" s="527">
        <v>7.5185367013058828</v>
      </c>
      <c r="AB37" s="528">
        <v>12.13341345518824</v>
      </c>
    </row>
    <row r="38" spans="4:28" ht="18" thickBot="1">
      <c r="D38" s="524" t="s">
        <v>135</v>
      </c>
      <c r="E38" s="540"/>
      <c r="F38" s="540"/>
      <c r="G38" s="540"/>
      <c r="H38" s="540"/>
      <c r="I38" s="540"/>
      <c r="J38" s="540"/>
      <c r="K38" s="540"/>
      <c r="L38" s="528"/>
      <c r="M38" s="525">
        <v>0</v>
      </c>
      <c r="N38" s="525">
        <v>0</v>
      </c>
      <c r="O38" s="525">
        <v>0</v>
      </c>
      <c r="P38" s="525">
        <v>0</v>
      </c>
      <c r="Q38" s="525">
        <v>0</v>
      </c>
      <c r="R38" s="525">
        <v>0</v>
      </c>
      <c r="S38" s="525">
        <v>0</v>
      </c>
      <c r="T38" s="526">
        <v>0</v>
      </c>
      <c r="U38" s="527">
        <v>0</v>
      </c>
      <c r="V38" s="527">
        <v>0</v>
      </c>
      <c r="W38" s="527">
        <v>0</v>
      </c>
      <c r="X38" s="527">
        <v>0</v>
      </c>
      <c r="Y38" s="527">
        <v>0</v>
      </c>
      <c r="Z38" s="527">
        <v>0</v>
      </c>
      <c r="AA38" s="527">
        <v>0</v>
      </c>
      <c r="AB38" s="528">
        <v>0</v>
      </c>
    </row>
    <row r="39" spans="4:28" ht="18" thickBot="1">
      <c r="D39" s="529" t="s">
        <v>132</v>
      </c>
      <c r="E39" s="530">
        <v>84.540625000000006</v>
      </c>
      <c r="F39" s="530">
        <v>7.5968749999999998</v>
      </c>
      <c r="G39" s="530">
        <v>5.8855178571428564</v>
      </c>
      <c r="H39" s="530">
        <v>178.48349999999996</v>
      </c>
      <c r="I39" s="530">
        <v>339.71437499999996</v>
      </c>
      <c r="J39" s="530">
        <v>374.4</v>
      </c>
      <c r="K39" s="530">
        <v>703.78901999999994</v>
      </c>
      <c r="L39" s="531">
        <v>1135.7746200000001</v>
      </c>
      <c r="M39" s="532">
        <v>7.9433346816544139</v>
      </c>
      <c r="N39" s="532">
        <v>0.67810351090625021</v>
      </c>
      <c r="O39" s="532">
        <v>0.49907900370988079</v>
      </c>
      <c r="P39" s="532">
        <v>15.146037426710258</v>
      </c>
      <c r="Q39" s="532">
        <v>27.386622888022753</v>
      </c>
      <c r="R39" s="532">
        <v>28.673717527590462</v>
      </c>
      <c r="S39" s="532">
        <v>51.205222170338473</v>
      </c>
      <c r="T39" s="533">
        <v>78.503231216800131</v>
      </c>
      <c r="U39" s="534">
        <v>0.90314252389705907</v>
      </c>
      <c r="V39" s="534">
        <v>8.1156968750000016E-2</v>
      </c>
      <c r="W39" s="534">
        <v>6.2874641060924372E-2</v>
      </c>
      <c r="X39" s="534">
        <v>1.9067287314705881</v>
      </c>
      <c r="Y39" s="534">
        <v>3.6291486849264709</v>
      </c>
      <c r="Z39" s="534">
        <v>3.9996931764705885</v>
      </c>
      <c r="AA39" s="534">
        <v>7.5185367013058828</v>
      </c>
      <c r="AB39" s="531">
        <v>12.13341345518824</v>
      </c>
    </row>
    <row r="46" spans="4:28">
      <c r="D46"/>
      <c r="E46"/>
      <c r="F46"/>
      <c r="G46"/>
      <c r="H46"/>
      <c r="I46"/>
    </row>
    <row r="47" spans="4:28">
      <c r="D47"/>
      <c r="E47"/>
      <c r="F47"/>
      <c r="G47"/>
      <c r="H47"/>
      <c r="I47"/>
    </row>
    <row r="48" spans="4:28">
      <c r="D48"/>
      <c r="E48"/>
      <c r="F48"/>
      <c r="G48"/>
      <c r="H48"/>
      <c r="I48"/>
    </row>
    <row r="49" spans="4:9">
      <c r="D49"/>
      <c r="E49"/>
      <c r="F49"/>
      <c r="G49"/>
      <c r="H49"/>
      <c r="I49"/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17C75-8CD4-4816-A5FE-DF92B36C3ED5}">
  <sheetPr codeName="Sheet140">
    <tabColor rgb="FFCCFF99"/>
    <pageSetUpPr autoPageBreaks="0"/>
  </sheetPr>
  <dimension ref="A1:AB49"/>
  <sheetViews>
    <sheetView showGridLines="0" showZeros="0" zoomScale="80" zoomScaleNormal="80" workbookViewId="0"/>
  </sheetViews>
  <sheetFormatPr defaultColWidth="9" defaultRowHeight="17.649999999999999"/>
  <cols>
    <col min="1" max="1" width="4.625" style="151" customWidth="1"/>
    <col min="2" max="2" width="4.625" style="10" customWidth="1"/>
    <col min="3" max="3" width="8.625" style="10" customWidth="1"/>
    <col min="4" max="4" width="25.625" style="10" customWidth="1"/>
    <col min="5" max="12" width="9.625" style="10" customWidth="1"/>
    <col min="13" max="28" width="8.625" style="10" customWidth="1"/>
    <col min="29" max="16384" width="9" style="10"/>
  </cols>
  <sheetData>
    <row r="1" spans="1:28" ht="13.5">
      <c r="A1"/>
    </row>
    <row r="2" spans="1:28">
      <c r="D2" s="502" t="s">
        <v>364</v>
      </c>
      <c r="E2" s="151"/>
      <c r="F2" s="151"/>
      <c r="G2" s="151"/>
      <c r="H2" s="151"/>
      <c r="I2" s="151"/>
      <c r="J2" s="151"/>
      <c r="K2" s="151"/>
      <c r="L2" s="151"/>
    </row>
    <row r="4" spans="1:28" s="56" customFormat="1" ht="18" thickBot="1">
      <c r="A4" s="151"/>
      <c r="D4" s="503" t="s">
        <v>158</v>
      </c>
      <c r="E4" s="504"/>
      <c r="F4" s="504"/>
      <c r="G4" s="504"/>
      <c r="H4" s="504"/>
      <c r="I4" s="504"/>
      <c r="J4" s="504"/>
      <c r="K4" s="504"/>
      <c r="L4" s="81"/>
      <c r="M4" s="505" t="s">
        <v>416</v>
      </c>
      <c r="N4" s="10"/>
      <c r="O4" s="10"/>
      <c r="P4" s="10"/>
      <c r="Q4" s="10"/>
      <c r="R4" s="10"/>
      <c r="S4" s="10"/>
      <c r="T4" s="80"/>
      <c r="U4" s="505" t="s">
        <v>418</v>
      </c>
      <c r="V4" s="10"/>
      <c r="W4" s="10"/>
      <c r="X4" s="10"/>
      <c r="Y4" s="10"/>
      <c r="Z4" s="10"/>
      <c r="AA4" s="10"/>
      <c r="AB4" s="80"/>
    </row>
    <row r="5" spans="1:28" ht="18" thickBot="1">
      <c r="D5" s="79" t="s">
        <v>129</v>
      </c>
      <c r="E5" s="77" t="s">
        <v>110</v>
      </c>
      <c r="F5" s="77" t="s">
        <v>107</v>
      </c>
      <c r="G5" s="77" t="s">
        <v>284</v>
      </c>
      <c r="H5" s="77" t="s">
        <v>285</v>
      </c>
      <c r="I5" s="77" t="s">
        <v>286</v>
      </c>
      <c r="J5" s="78" t="s">
        <v>287</v>
      </c>
      <c r="K5" s="77" t="s">
        <v>288</v>
      </c>
      <c r="L5" s="76" t="s">
        <v>289</v>
      </c>
      <c r="M5" s="77" t="s">
        <v>110</v>
      </c>
      <c r="N5" s="77" t="s">
        <v>107</v>
      </c>
      <c r="O5" s="77" t="s">
        <v>284</v>
      </c>
      <c r="P5" s="77" t="s">
        <v>285</v>
      </c>
      <c r="Q5" s="77" t="s">
        <v>286</v>
      </c>
      <c r="R5" s="78" t="s">
        <v>287</v>
      </c>
      <c r="S5" s="77" t="s">
        <v>288</v>
      </c>
      <c r="T5" s="76" t="s">
        <v>289</v>
      </c>
      <c r="U5" s="77" t="s">
        <v>110</v>
      </c>
      <c r="V5" s="77" t="s">
        <v>107</v>
      </c>
      <c r="W5" s="77" t="s">
        <v>284</v>
      </c>
      <c r="X5" s="77" t="s">
        <v>285</v>
      </c>
      <c r="Y5" s="77" t="s">
        <v>286</v>
      </c>
      <c r="Z5" s="78" t="s">
        <v>287</v>
      </c>
      <c r="AA5" s="77" t="s">
        <v>288</v>
      </c>
      <c r="AB5" s="76" t="s">
        <v>289</v>
      </c>
    </row>
    <row r="6" spans="1:28" ht="17.55" customHeight="1">
      <c r="A6"/>
      <c r="D6" s="70" t="s">
        <v>80</v>
      </c>
      <c r="E6" s="843"/>
      <c r="F6" s="843">
        <v>0</v>
      </c>
      <c r="G6" s="843">
        <v>351.71084218750002</v>
      </c>
      <c r="H6" s="843">
        <v>225.27168656250001</v>
      </c>
      <c r="I6" s="843">
        <v>986.97449999999992</v>
      </c>
      <c r="J6" s="844">
        <v>1192.59105</v>
      </c>
      <c r="K6" s="843">
        <v>1295.3693999999998</v>
      </c>
      <c r="L6" s="845">
        <v>1349.2836857142856</v>
      </c>
      <c r="M6" s="506">
        <v>0</v>
      </c>
      <c r="N6" s="506">
        <v>0</v>
      </c>
      <c r="O6" s="506">
        <v>54.645138019808748</v>
      </c>
      <c r="P6" s="506">
        <v>35.355828863444948</v>
      </c>
      <c r="Q6" s="506">
        <v>151.90091598637707</v>
      </c>
      <c r="R6" s="507">
        <v>179.99967245697303</v>
      </c>
      <c r="S6" s="506">
        <v>191.7454906730004</v>
      </c>
      <c r="T6" s="508">
        <v>195.88978334670426</v>
      </c>
      <c r="U6" s="509">
        <v>0</v>
      </c>
      <c r="V6" s="509">
        <v>0</v>
      </c>
      <c r="W6" s="509">
        <v>2190.2719010574979</v>
      </c>
      <c r="X6" s="509">
        <v>1402.8747084192435</v>
      </c>
      <c r="Y6" s="509">
        <v>6146.3630207277774</v>
      </c>
      <c r="Z6" s="510">
        <v>7426.8357779972148</v>
      </c>
      <c r="AA6" s="509">
        <v>8066.8857993213887</v>
      </c>
      <c r="AB6" s="511">
        <v>8402.635884053303</v>
      </c>
    </row>
    <row r="7" spans="1:28" ht="17.55" customHeight="1">
      <c r="A7"/>
      <c r="D7" s="67" t="s">
        <v>16</v>
      </c>
      <c r="E7" s="843">
        <v>68.604166666666671</v>
      </c>
      <c r="F7" s="843">
        <v>203</v>
      </c>
      <c r="G7" s="843">
        <v>510.22171537692395</v>
      </c>
      <c r="H7" s="843">
        <v>501.93376926435155</v>
      </c>
      <c r="I7" s="843">
        <v>559.90625</v>
      </c>
      <c r="J7" s="844">
        <v>582.79999999999995</v>
      </c>
      <c r="K7" s="843">
        <v>582.79999999999995</v>
      </c>
      <c r="L7" s="845">
        <v>608.44914500000004</v>
      </c>
      <c r="M7" s="506">
        <v>12.56091827609826</v>
      </c>
      <c r="N7" s="506">
        <v>36.209754530769231</v>
      </c>
      <c r="O7" s="506">
        <v>79.272893278086428</v>
      </c>
      <c r="P7" s="506">
        <v>78.777252115838778</v>
      </c>
      <c r="Q7" s="506">
        <v>86.172714939947738</v>
      </c>
      <c r="R7" s="507">
        <v>87.962935079819587</v>
      </c>
      <c r="S7" s="506">
        <v>86.268265997502056</v>
      </c>
      <c r="T7" s="508">
        <v>88.334997638721944</v>
      </c>
      <c r="U7" s="509">
        <v>416.19690241060215</v>
      </c>
      <c r="V7" s="509">
        <v>1264.8760315789475</v>
      </c>
      <c r="W7" s="509">
        <v>3177.3950428962639</v>
      </c>
      <c r="X7" s="509">
        <v>3125.7820321203021</v>
      </c>
      <c r="Y7" s="509">
        <v>3486.804441324839</v>
      </c>
      <c r="Z7" s="510">
        <v>3629.3747898047504</v>
      </c>
      <c r="AA7" s="509">
        <v>3629.3747898047504</v>
      </c>
      <c r="AB7" s="511">
        <v>3789.1043029191069</v>
      </c>
    </row>
    <row r="8" spans="1:28" ht="17.55" customHeight="1">
      <c r="A8"/>
      <c r="D8" s="67" t="s">
        <v>78</v>
      </c>
      <c r="E8" s="540"/>
      <c r="F8" s="540"/>
      <c r="G8" s="540"/>
      <c r="H8" s="540"/>
      <c r="I8" s="540"/>
      <c r="J8" s="540"/>
      <c r="K8" s="540"/>
      <c r="L8" s="528"/>
      <c r="M8" s="506">
        <v>0</v>
      </c>
      <c r="N8" s="506">
        <v>0</v>
      </c>
      <c r="O8" s="506">
        <v>0</v>
      </c>
      <c r="P8" s="506">
        <v>0</v>
      </c>
      <c r="Q8" s="506">
        <v>0</v>
      </c>
      <c r="R8" s="507">
        <v>0</v>
      </c>
      <c r="S8" s="506">
        <v>0</v>
      </c>
      <c r="T8" s="508">
        <v>0</v>
      </c>
      <c r="U8" s="509">
        <v>0</v>
      </c>
      <c r="V8" s="509">
        <v>0</v>
      </c>
      <c r="W8" s="509">
        <v>0</v>
      </c>
      <c r="X8" s="509">
        <v>0</v>
      </c>
      <c r="Y8" s="509">
        <v>0</v>
      </c>
      <c r="Z8" s="510">
        <v>0</v>
      </c>
      <c r="AA8" s="509">
        <v>0</v>
      </c>
      <c r="AB8" s="511">
        <v>0</v>
      </c>
    </row>
    <row r="9" spans="1:28" ht="17.55" customHeight="1">
      <c r="A9"/>
      <c r="D9" s="67" t="s">
        <v>56</v>
      </c>
      <c r="E9" s="843"/>
      <c r="F9" s="843"/>
      <c r="G9" s="843"/>
      <c r="H9" s="843"/>
      <c r="I9" s="843"/>
      <c r="J9" s="844"/>
      <c r="K9" s="843"/>
      <c r="L9" s="845"/>
      <c r="M9" s="506">
        <v>0</v>
      </c>
      <c r="N9" s="506">
        <v>0</v>
      </c>
      <c r="O9" s="506">
        <v>0</v>
      </c>
      <c r="P9" s="506">
        <v>0</v>
      </c>
      <c r="Q9" s="506">
        <v>0</v>
      </c>
      <c r="R9" s="507">
        <v>0</v>
      </c>
      <c r="S9" s="506">
        <v>0</v>
      </c>
      <c r="T9" s="508">
        <v>0</v>
      </c>
      <c r="U9" s="509">
        <v>0</v>
      </c>
      <c r="V9" s="509">
        <v>0</v>
      </c>
      <c r="W9" s="509">
        <v>0</v>
      </c>
      <c r="X9" s="509">
        <v>0</v>
      </c>
      <c r="Y9" s="509">
        <v>0</v>
      </c>
      <c r="Z9" s="510">
        <v>0</v>
      </c>
      <c r="AA9" s="509">
        <v>0</v>
      </c>
      <c r="AB9" s="511">
        <v>0</v>
      </c>
    </row>
    <row r="10" spans="1:28" ht="17.55" customHeight="1">
      <c r="A10"/>
      <c r="D10" s="67" t="s">
        <v>105</v>
      </c>
      <c r="E10" s="843"/>
      <c r="F10" s="843"/>
      <c r="G10" s="843"/>
      <c r="H10" s="843"/>
      <c r="I10" s="843"/>
      <c r="J10" s="844"/>
      <c r="K10" s="843"/>
      <c r="L10" s="845"/>
      <c r="M10" s="506">
        <v>0</v>
      </c>
      <c r="N10" s="506">
        <v>0</v>
      </c>
      <c r="O10" s="506">
        <v>0</v>
      </c>
      <c r="P10" s="506">
        <v>0</v>
      </c>
      <c r="Q10" s="506">
        <v>0</v>
      </c>
      <c r="R10" s="507">
        <v>0</v>
      </c>
      <c r="S10" s="506">
        <v>0</v>
      </c>
      <c r="T10" s="508">
        <v>0</v>
      </c>
      <c r="U10" s="509">
        <v>0</v>
      </c>
      <c r="V10" s="509">
        <v>0</v>
      </c>
      <c r="W10" s="509">
        <v>0</v>
      </c>
      <c r="X10" s="509">
        <v>0</v>
      </c>
      <c r="Y10" s="509">
        <v>0</v>
      </c>
      <c r="Z10" s="510">
        <v>0</v>
      </c>
      <c r="AA10" s="509">
        <v>0</v>
      </c>
      <c r="AB10" s="511">
        <v>0</v>
      </c>
    </row>
    <row r="11" spans="1:28" ht="17.55" customHeight="1">
      <c r="A11"/>
      <c r="D11" s="67" t="s">
        <v>53</v>
      </c>
      <c r="E11" s="843"/>
      <c r="F11" s="843"/>
      <c r="G11" s="843"/>
      <c r="H11" s="843"/>
      <c r="I11" s="843"/>
      <c r="J11" s="844"/>
      <c r="K11" s="843"/>
      <c r="L11" s="845"/>
      <c r="M11" s="506">
        <v>0</v>
      </c>
      <c r="N11" s="506">
        <v>0</v>
      </c>
      <c r="O11" s="506">
        <v>0</v>
      </c>
      <c r="P11" s="506">
        <v>0</v>
      </c>
      <c r="Q11" s="506">
        <v>0</v>
      </c>
      <c r="R11" s="507">
        <v>0</v>
      </c>
      <c r="S11" s="506">
        <v>0</v>
      </c>
      <c r="T11" s="508">
        <v>0</v>
      </c>
      <c r="U11" s="509">
        <v>0</v>
      </c>
      <c r="V11" s="509">
        <v>0</v>
      </c>
      <c r="W11" s="509">
        <v>0</v>
      </c>
      <c r="X11" s="509">
        <v>0</v>
      </c>
      <c r="Y11" s="509">
        <v>0</v>
      </c>
      <c r="Z11" s="510">
        <v>0</v>
      </c>
      <c r="AA11" s="509">
        <v>0</v>
      </c>
      <c r="AB11" s="511">
        <v>0</v>
      </c>
    </row>
    <row r="12" spans="1:28" ht="17.55" customHeight="1">
      <c r="A12"/>
      <c r="D12" s="67" t="s">
        <v>112</v>
      </c>
      <c r="E12" s="843"/>
      <c r="F12" s="843"/>
      <c r="G12" s="843"/>
      <c r="H12" s="843"/>
      <c r="I12" s="843"/>
      <c r="J12" s="844"/>
      <c r="K12" s="843"/>
      <c r="L12" s="845"/>
      <c r="M12" s="506">
        <v>0</v>
      </c>
      <c r="N12" s="506">
        <v>0</v>
      </c>
      <c r="O12" s="506">
        <v>0</v>
      </c>
      <c r="P12" s="506">
        <v>0</v>
      </c>
      <c r="Q12" s="506">
        <v>0</v>
      </c>
      <c r="R12" s="507">
        <v>0</v>
      </c>
      <c r="S12" s="506">
        <v>0</v>
      </c>
      <c r="T12" s="508">
        <v>0</v>
      </c>
      <c r="U12" s="509">
        <v>0</v>
      </c>
      <c r="V12" s="509">
        <v>0</v>
      </c>
      <c r="W12" s="509">
        <v>0</v>
      </c>
      <c r="X12" s="509">
        <v>0</v>
      </c>
      <c r="Y12" s="509">
        <v>0</v>
      </c>
      <c r="Z12" s="510">
        <v>0</v>
      </c>
      <c r="AA12" s="509">
        <v>0</v>
      </c>
      <c r="AB12" s="511">
        <v>0</v>
      </c>
    </row>
    <row r="13" spans="1:28" ht="17.55" customHeight="1">
      <c r="A13"/>
      <c r="D13" s="67" t="s">
        <v>101</v>
      </c>
      <c r="E13" s="843"/>
      <c r="F13" s="843"/>
      <c r="G13" s="843">
        <v>0</v>
      </c>
      <c r="H13" s="843">
        <v>0</v>
      </c>
      <c r="I13" s="843">
        <v>64.797839999999994</v>
      </c>
      <c r="J13" s="844">
        <v>550.78164000000004</v>
      </c>
      <c r="K13" s="843">
        <v>917.96939999999995</v>
      </c>
      <c r="L13" s="845">
        <v>1511.9496000000001</v>
      </c>
      <c r="M13" s="506">
        <v>0</v>
      </c>
      <c r="N13" s="506">
        <v>0</v>
      </c>
      <c r="O13" s="506">
        <v>0</v>
      </c>
      <c r="P13" s="506">
        <v>0</v>
      </c>
      <c r="Q13" s="506">
        <v>9.972751322287154</v>
      </c>
      <c r="R13" s="507">
        <v>83.130352852567881</v>
      </c>
      <c r="S13" s="506">
        <v>135.88131155931256</v>
      </c>
      <c r="T13" s="508">
        <v>219.50571455871892</v>
      </c>
      <c r="U13" s="509">
        <v>0</v>
      </c>
      <c r="V13" s="509">
        <v>0</v>
      </c>
      <c r="W13" s="509">
        <v>0</v>
      </c>
      <c r="X13" s="509">
        <v>0</v>
      </c>
      <c r="Y13" s="509">
        <v>403.52719102574099</v>
      </c>
      <c r="Z13" s="510">
        <v>3429.9811237187992</v>
      </c>
      <c r="AA13" s="509">
        <v>5716.6352061979978</v>
      </c>
      <c r="AB13" s="511">
        <v>9415.6344572672915</v>
      </c>
    </row>
    <row r="14" spans="1:28" ht="17.55" customHeight="1">
      <c r="A14"/>
      <c r="D14" s="67" t="s">
        <v>98</v>
      </c>
      <c r="E14" s="843"/>
      <c r="F14" s="843"/>
      <c r="G14" s="843"/>
      <c r="H14" s="843"/>
      <c r="I14" s="843"/>
      <c r="J14" s="844"/>
      <c r="K14" s="843"/>
      <c r="L14" s="845"/>
      <c r="M14" s="506">
        <v>0</v>
      </c>
      <c r="N14" s="506">
        <v>0</v>
      </c>
      <c r="O14" s="506">
        <v>0</v>
      </c>
      <c r="P14" s="506">
        <v>0</v>
      </c>
      <c r="Q14" s="506">
        <v>0</v>
      </c>
      <c r="R14" s="507">
        <v>0</v>
      </c>
      <c r="S14" s="506">
        <v>0</v>
      </c>
      <c r="T14" s="508">
        <v>0</v>
      </c>
      <c r="U14" s="509">
        <v>0</v>
      </c>
      <c r="V14" s="509">
        <v>0</v>
      </c>
      <c r="W14" s="509">
        <v>0</v>
      </c>
      <c r="X14" s="509">
        <v>0</v>
      </c>
      <c r="Y14" s="509">
        <v>0</v>
      </c>
      <c r="Z14" s="510">
        <v>0</v>
      </c>
      <c r="AA14" s="509">
        <v>0</v>
      </c>
      <c r="AB14" s="511">
        <v>0</v>
      </c>
    </row>
    <row r="15" spans="1:28" ht="17.55" customHeight="1">
      <c r="A15"/>
      <c r="D15" s="67" t="s">
        <v>75</v>
      </c>
      <c r="E15" s="843"/>
      <c r="F15" s="843"/>
      <c r="G15" s="843"/>
      <c r="H15" s="843"/>
      <c r="I15" s="843"/>
      <c r="J15" s="844"/>
      <c r="K15" s="843"/>
      <c r="L15" s="845"/>
      <c r="M15" s="506">
        <v>0</v>
      </c>
      <c r="N15" s="506">
        <v>0</v>
      </c>
      <c r="O15" s="506">
        <v>0</v>
      </c>
      <c r="P15" s="506">
        <v>0</v>
      </c>
      <c r="Q15" s="506">
        <v>0</v>
      </c>
      <c r="R15" s="507">
        <v>0</v>
      </c>
      <c r="S15" s="506">
        <v>0</v>
      </c>
      <c r="T15" s="508">
        <v>0</v>
      </c>
      <c r="U15" s="509">
        <v>0</v>
      </c>
      <c r="V15" s="509">
        <v>0</v>
      </c>
      <c r="W15" s="509">
        <v>0</v>
      </c>
      <c r="X15" s="509">
        <v>0</v>
      </c>
      <c r="Y15" s="509">
        <v>0</v>
      </c>
      <c r="Z15" s="510">
        <v>0</v>
      </c>
      <c r="AA15" s="509">
        <v>0</v>
      </c>
      <c r="AB15" s="511">
        <v>0</v>
      </c>
    </row>
    <row r="16" spans="1:28" ht="17.55" customHeight="1">
      <c r="A16"/>
      <c r="D16" s="67" t="s">
        <v>102</v>
      </c>
      <c r="E16" s="843"/>
      <c r="F16" s="843"/>
      <c r="G16" s="843"/>
      <c r="H16" s="843"/>
      <c r="I16" s="843"/>
      <c r="J16" s="844"/>
      <c r="K16" s="843"/>
      <c r="L16" s="845"/>
      <c r="M16" s="506">
        <v>0</v>
      </c>
      <c r="N16" s="506">
        <v>0</v>
      </c>
      <c r="O16" s="506">
        <v>0</v>
      </c>
      <c r="P16" s="506">
        <v>0</v>
      </c>
      <c r="Q16" s="506">
        <v>0</v>
      </c>
      <c r="R16" s="507">
        <v>0</v>
      </c>
      <c r="S16" s="506">
        <v>0</v>
      </c>
      <c r="T16" s="508">
        <v>0</v>
      </c>
      <c r="U16" s="509">
        <v>0</v>
      </c>
      <c r="V16" s="509">
        <v>0</v>
      </c>
      <c r="W16" s="509">
        <v>0</v>
      </c>
      <c r="X16" s="509">
        <v>0</v>
      </c>
      <c r="Y16" s="509">
        <v>0</v>
      </c>
      <c r="Z16" s="510">
        <v>0</v>
      </c>
      <c r="AA16" s="509">
        <v>0</v>
      </c>
      <c r="AB16" s="511">
        <v>0</v>
      </c>
    </row>
    <row r="17" spans="1:28" ht="17.55" customHeight="1">
      <c r="A17"/>
      <c r="D17" s="67" t="s">
        <v>38</v>
      </c>
      <c r="E17" s="843"/>
      <c r="F17" s="843"/>
      <c r="G17" s="843"/>
      <c r="H17" s="843"/>
      <c r="I17" s="843"/>
      <c r="J17" s="844"/>
      <c r="K17" s="843"/>
      <c r="L17" s="845"/>
      <c r="M17" s="506">
        <v>0</v>
      </c>
      <c r="N17" s="506">
        <v>0</v>
      </c>
      <c r="O17" s="506">
        <v>0</v>
      </c>
      <c r="P17" s="506">
        <v>0</v>
      </c>
      <c r="Q17" s="506">
        <v>0</v>
      </c>
      <c r="R17" s="507">
        <v>0</v>
      </c>
      <c r="S17" s="506">
        <v>0</v>
      </c>
      <c r="T17" s="508">
        <v>0</v>
      </c>
      <c r="U17" s="509">
        <v>0</v>
      </c>
      <c r="V17" s="509">
        <v>0</v>
      </c>
      <c r="W17" s="509">
        <v>0</v>
      </c>
      <c r="X17" s="509">
        <v>0</v>
      </c>
      <c r="Y17" s="509">
        <v>0</v>
      </c>
      <c r="Z17" s="510">
        <v>0</v>
      </c>
      <c r="AA17" s="509">
        <v>0</v>
      </c>
      <c r="AB17" s="511">
        <v>0</v>
      </c>
    </row>
    <row r="18" spans="1:28" ht="17.55" customHeight="1">
      <c r="A18"/>
      <c r="D18" s="67" t="s">
        <v>39</v>
      </c>
      <c r="E18" s="843"/>
      <c r="F18" s="843"/>
      <c r="G18" s="843"/>
      <c r="H18" s="843"/>
      <c r="I18" s="843"/>
      <c r="J18" s="844"/>
      <c r="K18" s="843"/>
      <c r="L18" s="845"/>
      <c r="M18" s="506">
        <v>0</v>
      </c>
      <c r="N18" s="506">
        <v>0</v>
      </c>
      <c r="O18" s="506">
        <v>0</v>
      </c>
      <c r="P18" s="506">
        <v>0</v>
      </c>
      <c r="Q18" s="506">
        <v>0</v>
      </c>
      <c r="R18" s="507">
        <v>0</v>
      </c>
      <c r="S18" s="506">
        <v>0</v>
      </c>
      <c r="T18" s="508">
        <v>0</v>
      </c>
      <c r="U18" s="509">
        <v>0</v>
      </c>
      <c r="V18" s="509">
        <v>0</v>
      </c>
      <c r="W18" s="509">
        <v>0</v>
      </c>
      <c r="X18" s="509">
        <v>0</v>
      </c>
      <c r="Y18" s="509">
        <v>0</v>
      </c>
      <c r="Z18" s="510">
        <v>0</v>
      </c>
      <c r="AA18" s="509">
        <v>0</v>
      </c>
      <c r="AB18" s="511">
        <v>0</v>
      </c>
    </row>
    <row r="19" spans="1:28" ht="17.55" customHeight="1" thickBot="1">
      <c r="A19"/>
      <c r="D19" s="67" t="s">
        <v>82</v>
      </c>
      <c r="E19" s="843"/>
      <c r="F19" s="843"/>
      <c r="G19" s="843"/>
      <c r="H19" s="843"/>
      <c r="I19" s="843"/>
      <c r="J19" s="844"/>
      <c r="K19" s="843"/>
      <c r="L19" s="845"/>
      <c r="M19" s="506">
        <v>0</v>
      </c>
      <c r="N19" s="506">
        <v>0</v>
      </c>
      <c r="O19" s="506">
        <v>0</v>
      </c>
      <c r="P19" s="506">
        <v>0</v>
      </c>
      <c r="Q19" s="506">
        <v>0</v>
      </c>
      <c r="R19" s="507">
        <v>0</v>
      </c>
      <c r="S19" s="506">
        <v>0</v>
      </c>
      <c r="T19" s="508">
        <v>0</v>
      </c>
      <c r="U19" s="509">
        <v>0</v>
      </c>
      <c r="V19" s="509">
        <v>0</v>
      </c>
      <c r="W19" s="509">
        <v>0</v>
      </c>
      <c r="X19" s="509">
        <v>0</v>
      </c>
      <c r="Y19" s="509">
        <v>0</v>
      </c>
      <c r="Z19" s="510">
        <v>0</v>
      </c>
      <c r="AA19" s="509">
        <v>0</v>
      </c>
      <c r="AB19" s="511">
        <v>0</v>
      </c>
    </row>
    <row r="20" spans="1:28" ht="18" thickBot="1">
      <c r="D20" s="512" t="s">
        <v>132</v>
      </c>
      <c r="E20" s="846">
        <v>68.604166666666671</v>
      </c>
      <c r="F20" s="846">
        <v>203</v>
      </c>
      <c r="G20" s="846">
        <v>861.93255756442397</v>
      </c>
      <c r="H20" s="846">
        <v>727.20545582685156</v>
      </c>
      <c r="I20" s="846">
        <v>1611.6785899999998</v>
      </c>
      <c r="J20" s="847">
        <v>2326.1726899999999</v>
      </c>
      <c r="K20" s="846">
        <v>2796.1387999999997</v>
      </c>
      <c r="L20" s="848">
        <v>3469.6824307142861</v>
      </c>
      <c r="M20" s="829">
        <v>12.56091827609826</v>
      </c>
      <c r="N20" s="829">
        <v>36.209754530769231</v>
      </c>
      <c r="O20" s="829">
        <v>133.91803129789517</v>
      </c>
      <c r="P20" s="829">
        <v>114.13308097928373</v>
      </c>
      <c r="Q20" s="829">
        <v>248.04638224861199</v>
      </c>
      <c r="R20" s="830">
        <v>351.09296038936054</v>
      </c>
      <c r="S20" s="829">
        <v>413.89506822981502</v>
      </c>
      <c r="T20" s="831">
        <v>503.73049554414513</v>
      </c>
      <c r="U20" s="832">
        <v>416.19690241060215</v>
      </c>
      <c r="V20" s="832">
        <v>1264.8760315789475</v>
      </c>
      <c r="W20" s="832">
        <v>5367.6669439537618</v>
      </c>
      <c r="X20" s="832">
        <v>4528.6567405395454</v>
      </c>
      <c r="Y20" s="516">
        <v>10036.694653078359</v>
      </c>
      <c r="Z20" s="517">
        <v>14486.191691520764</v>
      </c>
      <c r="AA20" s="516">
        <v>17412.895795324137</v>
      </c>
      <c r="AB20" s="518">
        <v>21607.374644239702</v>
      </c>
    </row>
    <row r="21" spans="1:28" ht="18" thickBot="1">
      <c r="M21" s="849">
        <v>183.09264417027526</v>
      </c>
      <c r="N21" s="513">
        <v>178.37317502841987</v>
      </c>
      <c r="O21" s="513">
        <v>155.36950092279773</v>
      </c>
      <c r="P21" s="513">
        <v>156.9475037140796</v>
      </c>
      <c r="Q21" s="513">
        <v>153.90561355574746</v>
      </c>
      <c r="R21" s="514">
        <v>150.93159759749415</v>
      </c>
      <c r="S21" s="513">
        <v>148.02379203414904</v>
      </c>
      <c r="T21" s="515">
        <v>145.18057649455969</v>
      </c>
      <c r="U21" s="840">
        <v>6.0666417600087765</v>
      </c>
      <c r="V21" s="840">
        <v>6.2309164117189528</v>
      </c>
      <c r="W21" s="840">
        <v>6.2274790490815901</v>
      </c>
      <c r="X21" s="842">
        <v>6.2274790490815901</v>
      </c>
      <c r="Y21" s="850">
        <v>6.2274790490815901</v>
      </c>
      <c r="Z21" s="851">
        <v>6.2274790490815901</v>
      </c>
      <c r="AA21" s="852">
        <v>6.2274790490815901</v>
      </c>
      <c r="AB21" s="853">
        <v>6.2274790490815901</v>
      </c>
    </row>
    <row r="22" spans="1:28" customFormat="1" ht="13.5">
      <c r="M22" s="519"/>
      <c r="N22" s="519"/>
      <c r="O22" s="519"/>
      <c r="P22" s="519"/>
      <c r="Q22" s="519"/>
      <c r="R22" s="519"/>
      <c r="S22" s="519"/>
      <c r="T22" s="519"/>
    </row>
    <row r="23" spans="1:28" customFormat="1" ht="13.5">
      <c r="M23" s="519"/>
      <c r="N23" s="519"/>
      <c r="O23" s="519"/>
      <c r="P23" s="519"/>
      <c r="Q23" s="519"/>
      <c r="R23" s="519"/>
      <c r="S23" s="519"/>
      <c r="T23" s="519"/>
    </row>
    <row r="24" spans="1:28" ht="18" thickBot="1">
      <c r="D24" s="520" t="s">
        <v>155</v>
      </c>
      <c r="M24" s="56" t="s">
        <v>419</v>
      </c>
      <c r="O24" s="521"/>
      <c r="P24" s="521"/>
      <c r="Q24" s="521"/>
      <c r="R24" s="521"/>
      <c r="S24" s="521"/>
      <c r="U24" s="56" t="s">
        <v>420</v>
      </c>
      <c r="V24" s="521"/>
      <c r="W24" s="521"/>
      <c r="X24" s="521"/>
      <c r="Y24" s="521"/>
      <c r="Z24" s="521"/>
      <c r="AB24" s="57"/>
    </row>
    <row r="25" spans="1:28" ht="18" thickBot="1">
      <c r="D25" s="522" t="s">
        <v>140</v>
      </c>
      <c r="E25" s="65" t="s">
        <v>110</v>
      </c>
      <c r="F25" s="65" t="s">
        <v>107</v>
      </c>
      <c r="G25" s="65" t="s">
        <v>284</v>
      </c>
      <c r="H25" s="65" t="s">
        <v>285</v>
      </c>
      <c r="I25" s="65" t="s">
        <v>286</v>
      </c>
      <c r="J25" s="65" t="s">
        <v>287</v>
      </c>
      <c r="K25" s="65" t="s">
        <v>288</v>
      </c>
      <c r="L25" s="64" t="s">
        <v>289</v>
      </c>
      <c r="M25" s="86" t="s">
        <v>110</v>
      </c>
      <c r="N25" s="86" t="s">
        <v>107</v>
      </c>
      <c r="O25" s="86" t="s">
        <v>284</v>
      </c>
      <c r="P25" s="86" t="s">
        <v>285</v>
      </c>
      <c r="Q25" s="86" t="s">
        <v>286</v>
      </c>
      <c r="R25" s="86" t="s">
        <v>287</v>
      </c>
      <c r="S25" s="86" t="s">
        <v>288</v>
      </c>
      <c r="T25" s="64" t="s">
        <v>289</v>
      </c>
      <c r="U25" s="86" t="s">
        <v>110</v>
      </c>
      <c r="V25" s="86" t="s">
        <v>107</v>
      </c>
      <c r="W25" s="86" t="s">
        <v>284</v>
      </c>
      <c r="X25" s="86" t="s">
        <v>285</v>
      </c>
      <c r="Y25" s="86" t="s">
        <v>286</v>
      </c>
      <c r="Z25" s="86" t="s">
        <v>287</v>
      </c>
      <c r="AA25" s="86" t="s">
        <v>288</v>
      </c>
      <c r="AB25" s="64" t="s">
        <v>289</v>
      </c>
    </row>
    <row r="26" spans="1:28">
      <c r="D26" s="523" t="s">
        <v>134</v>
      </c>
      <c r="E26" s="540"/>
      <c r="F26" s="540">
        <v>68.44140625</v>
      </c>
      <c r="G26" s="540">
        <v>715.83473855677596</v>
      </c>
      <c r="H26" s="540">
        <v>573.53569674272262</v>
      </c>
      <c r="I26" s="540">
        <v>1357.8338749999998</v>
      </c>
      <c r="J26" s="540">
        <v>1567.2660499999997</v>
      </c>
      <c r="K26" s="540">
        <v>1670.0443999999998</v>
      </c>
      <c r="L26" s="528">
        <v>1749.6078307142859</v>
      </c>
      <c r="M26" s="525">
        <v>0</v>
      </c>
      <c r="N26" s="525">
        <v>12.20811093622244</v>
      </c>
      <c r="O26" s="525">
        <v>111.21888607276766</v>
      </c>
      <c r="P26" s="525">
        <v>90.014995894685697</v>
      </c>
      <c r="Q26" s="525">
        <v>208.97825563865308</v>
      </c>
      <c r="R26" s="525">
        <v>236.54996878681411</v>
      </c>
      <c r="S26" s="525">
        <v>247.20630495339518</v>
      </c>
      <c r="T26" s="526">
        <v>254.00907350249602</v>
      </c>
      <c r="U26" s="527">
        <v>0</v>
      </c>
      <c r="V26" s="527">
        <v>426.45268144424909</v>
      </c>
      <c r="W26" s="527">
        <v>4457.8458369671198</v>
      </c>
      <c r="X26" s="527">
        <v>3571.6815353657175</v>
      </c>
      <c r="Y26" s="527">
        <v>8455.8820086957694</v>
      </c>
      <c r="Z26" s="527">
        <v>9760.1164907118582</v>
      </c>
      <c r="AA26" s="527">
        <v>10400.166512036034</v>
      </c>
      <c r="AB26" s="528">
        <v>10895.646109882306</v>
      </c>
    </row>
    <row r="27" spans="1:28">
      <c r="D27" s="524" t="s">
        <v>139</v>
      </c>
      <c r="E27" s="540"/>
      <c r="F27" s="540"/>
      <c r="G27" s="540"/>
      <c r="H27" s="540"/>
      <c r="I27" s="540"/>
      <c r="J27" s="540"/>
      <c r="K27" s="540"/>
      <c r="L27" s="528"/>
      <c r="M27" s="525">
        <v>0</v>
      </c>
      <c r="N27" s="525">
        <v>0</v>
      </c>
      <c r="O27" s="525">
        <v>0</v>
      </c>
      <c r="P27" s="525">
        <v>0</v>
      </c>
      <c r="Q27" s="525">
        <v>0</v>
      </c>
      <c r="R27" s="525">
        <v>0</v>
      </c>
      <c r="S27" s="525">
        <v>0</v>
      </c>
      <c r="T27" s="526">
        <v>0</v>
      </c>
      <c r="U27" s="527">
        <v>0</v>
      </c>
      <c r="V27" s="527">
        <v>0</v>
      </c>
      <c r="W27" s="527">
        <v>0</v>
      </c>
      <c r="X27" s="527">
        <v>0</v>
      </c>
      <c r="Y27" s="527">
        <v>0</v>
      </c>
      <c r="Z27" s="527">
        <v>0</v>
      </c>
      <c r="AA27" s="527">
        <v>0</v>
      </c>
      <c r="AB27" s="528">
        <v>0</v>
      </c>
    </row>
    <row r="28" spans="1:28">
      <c r="D28" s="524" t="s">
        <v>138</v>
      </c>
      <c r="E28" s="540">
        <v>68.604166666666671</v>
      </c>
      <c r="F28" s="540">
        <v>134.55859375</v>
      </c>
      <c r="G28" s="540">
        <v>146.09781900764804</v>
      </c>
      <c r="H28" s="540">
        <v>153.66975908412888</v>
      </c>
      <c r="I28" s="540">
        <v>253.84471500000001</v>
      </c>
      <c r="J28" s="540">
        <v>758.90664000000004</v>
      </c>
      <c r="K28" s="540">
        <v>1126.0944</v>
      </c>
      <c r="L28" s="528">
        <v>1720.0746000000001</v>
      </c>
      <c r="M28" s="525">
        <v>12.56091827609826</v>
      </c>
      <c r="N28" s="525">
        <v>24.001643594546792</v>
      </c>
      <c r="O28" s="525">
        <v>22.699145225127509</v>
      </c>
      <c r="P28" s="525">
        <v>24.118085084598036</v>
      </c>
      <c r="Q28" s="525">
        <v>39.068126609958853</v>
      </c>
      <c r="R28" s="525">
        <v>114.54299160254637</v>
      </c>
      <c r="S28" s="525">
        <v>166.68876327641985</v>
      </c>
      <c r="T28" s="526">
        <v>249.72142204164916</v>
      </c>
      <c r="U28" s="527">
        <v>416.19690241060215</v>
      </c>
      <c r="V28" s="527">
        <v>838.42335013469835</v>
      </c>
      <c r="W28" s="527">
        <v>909.82110698664223</v>
      </c>
      <c r="X28" s="527">
        <v>956.97520517382804</v>
      </c>
      <c r="Y28" s="527">
        <v>1580.8126443825872</v>
      </c>
      <c r="Z28" s="527">
        <v>4726.0752008089048</v>
      </c>
      <c r="AA28" s="527">
        <v>7012.729283288103</v>
      </c>
      <c r="AB28" s="528">
        <v>10711.728534357397</v>
      </c>
    </row>
    <row r="29" spans="1:28" ht="18" thickBot="1">
      <c r="D29" s="524" t="s">
        <v>133</v>
      </c>
      <c r="E29" s="541"/>
      <c r="F29" s="541"/>
      <c r="G29" s="541"/>
      <c r="H29" s="541"/>
      <c r="I29" s="541"/>
      <c r="J29" s="541"/>
      <c r="K29" s="541"/>
      <c r="L29" s="538"/>
      <c r="M29" s="525">
        <v>0</v>
      </c>
      <c r="N29" s="525">
        <v>0</v>
      </c>
      <c r="O29" s="525">
        <v>0</v>
      </c>
      <c r="P29" s="525">
        <v>0</v>
      </c>
      <c r="Q29" s="525">
        <v>0</v>
      </c>
      <c r="R29" s="525">
        <v>0</v>
      </c>
      <c r="S29" s="525">
        <v>0</v>
      </c>
      <c r="T29" s="526">
        <v>0</v>
      </c>
      <c r="U29" s="527">
        <v>0</v>
      </c>
      <c r="V29" s="527">
        <v>0</v>
      </c>
      <c r="W29" s="527">
        <v>0</v>
      </c>
      <c r="X29" s="527">
        <v>0</v>
      </c>
      <c r="Y29" s="527">
        <v>0</v>
      </c>
      <c r="Z29" s="527">
        <v>0</v>
      </c>
      <c r="AA29" s="527">
        <v>0</v>
      </c>
      <c r="AB29" s="528">
        <v>0</v>
      </c>
    </row>
    <row r="30" spans="1:28" ht="18" thickBot="1">
      <c r="D30" s="529" t="s">
        <v>132</v>
      </c>
      <c r="E30" s="530">
        <v>68.604166666666671</v>
      </c>
      <c r="F30" s="530">
        <v>203</v>
      </c>
      <c r="G30" s="530">
        <v>861.93255756442397</v>
      </c>
      <c r="H30" s="530">
        <v>727.20545582685145</v>
      </c>
      <c r="I30" s="530">
        <v>1611.6785899999998</v>
      </c>
      <c r="J30" s="530">
        <v>2326.1726899999999</v>
      </c>
      <c r="K30" s="530">
        <v>2796.1387999999997</v>
      </c>
      <c r="L30" s="531">
        <v>3469.6824307142861</v>
      </c>
      <c r="M30" s="532">
        <v>12.56091827609826</v>
      </c>
      <c r="N30" s="532">
        <v>36.209754530769231</v>
      </c>
      <c r="O30" s="532">
        <v>133.91803129789517</v>
      </c>
      <c r="P30" s="532">
        <v>114.13308097928373</v>
      </c>
      <c r="Q30" s="532">
        <v>248.04638224861193</v>
      </c>
      <c r="R30" s="532">
        <v>351.09296038936048</v>
      </c>
      <c r="S30" s="532">
        <v>413.89506822981502</v>
      </c>
      <c r="T30" s="533">
        <v>503.73049554414519</v>
      </c>
      <c r="U30" s="534">
        <v>416.19690241060215</v>
      </c>
      <c r="V30" s="534">
        <v>1264.8760315789475</v>
      </c>
      <c r="W30" s="534">
        <v>5367.6669439537618</v>
      </c>
      <c r="X30" s="534">
        <v>4528.6567405395454</v>
      </c>
      <c r="Y30" s="534">
        <v>10036.694653078357</v>
      </c>
      <c r="Z30" s="534">
        <v>14486.191691520762</v>
      </c>
      <c r="AA30" s="534">
        <v>17412.895795324137</v>
      </c>
      <c r="AB30" s="531">
        <v>21607.374644239702</v>
      </c>
    </row>
    <row r="32" spans="1:28">
      <c r="E32"/>
      <c r="F32"/>
      <c r="G32"/>
      <c r="H32"/>
      <c r="I32"/>
      <c r="J32"/>
    </row>
    <row r="33" spans="4:28" ht="18" thickBot="1">
      <c r="D33" s="520" t="s">
        <v>154</v>
      </c>
      <c r="M33" s="56" t="s">
        <v>421</v>
      </c>
      <c r="O33" s="521"/>
      <c r="P33" s="521"/>
      <c r="Q33" s="521"/>
      <c r="R33" s="521"/>
      <c r="S33" s="521"/>
      <c r="U33" s="56" t="s">
        <v>422</v>
      </c>
      <c r="V33" s="521"/>
      <c r="W33" s="521"/>
      <c r="X33" s="521"/>
      <c r="Y33" s="521"/>
      <c r="Z33" s="521"/>
      <c r="AB33" s="57"/>
    </row>
    <row r="34" spans="4:28" ht="18" thickBot="1">
      <c r="D34" s="522" t="s">
        <v>137</v>
      </c>
      <c r="E34" s="65" t="s">
        <v>110</v>
      </c>
      <c r="F34" s="65" t="s">
        <v>107</v>
      </c>
      <c r="G34" s="65" t="s">
        <v>284</v>
      </c>
      <c r="H34" s="65" t="s">
        <v>285</v>
      </c>
      <c r="I34" s="65" t="s">
        <v>286</v>
      </c>
      <c r="J34" s="65" t="s">
        <v>287</v>
      </c>
      <c r="K34" s="65" t="s">
        <v>288</v>
      </c>
      <c r="L34" s="64" t="s">
        <v>289</v>
      </c>
      <c r="M34" s="86" t="s">
        <v>110</v>
      </c>
      <c r="N34" s="86" t="s">
        <v>107</v>
      </c>
      <c r="O34" s="86" t="s">
        <v>284</v>
      </c>
      <c r="P34" s="86" t="s">
        <v>285</v>
      </c>
      <c r="Q34" s="86" t="s">
        <v>286</v>
      </c>
      <c r="R34" s="86" t="s">
        <v>287</v>
      </c>
      <c r="S34" s="86" t="s">
        <v>288</v>
      </c>
      <c r="T34" s="64" t="s">
        <v>289</v>
      </c>
      <c r="U34" s="86" t="s">
        <v>110</v>
      </c>
      <c r="V34" s="86" t="s">
        <v>107</v>
      </c>
      <c r="W34" s="86" t="s">
        <v>284</v>
      </c>
      <c r="X34" s="86" t="s">
        <v>285</v>
      </c>
      <c r="Y34" s="86" t="s">
        <v>286</v>
      </c>
      <c r="Z34" s="86" t="s">
        <v>287</v>
      </c>
      <c r="AA34" s="86" t="s">
        <v>288</v>
      </c>
      <c r="AB34" s="64" t="s">
        <v>289</v>
      </c>
    </row>
    <row r="35" spans="4:28">
      <c r="D35" s="523" t="s">
        <v>153</v>
      </c>
      <c r="E35" s="540">
        <v>68.604166666666671</v>
      </c>
      <c r="F35" s="540">
        <v>203</v>
      </c>
      <c r="G35" s="540">
        <v>861.93255756442397</v>
      </c>
      <c r="H35" s="540">
        <v>727.20545582685156</v>
      </c>
      <c r="I35" s="540">
        <v>1611.6785899999998</v>
      </c>
      <c r="J35" s="540">
        <v>2326.1726899999999</v>
      </c>
      <c r="K35" s="540">
        <v>2796.1387999999997</v>
      </c>
      <c r="L35" s="528">
        <v>3469.6824307142861</v>
      </c>
      <c r="M35" s="525">
        <v>12.56091827609826</v>
      </c>
      <c r="N35" s="525">
        <v>36.209754530769231</v>
      </c>
      <c r="O35" s="525">
        <v>133.9180312978952</v>
      </c>
      <c r="P35" s="525">
        <v>114.13308097928373</v>
      </c>
      <c r="Q35" s="525">
        <v>248.04638224861191</v>
      </c>
      <c r="R35" s="525">
        <v>351.09296038936048</v>
      </c>
      <c r="S35" s="525">
        <v>413.89506822981497</v>
      </c>
      <c r="T35" s="526">
        <v>503.73049554414519</v>
      </c>
      <c r="U35" s="527">
        <v>0.41619690241060214</v>
      </c>
      <c r="V35" s="527">
        <v>1.2648760315789476</v>
      </c>
      <c r="W35" s="527">
        <v>5.3676669439537621</v>
      </c>
      <c r="X35" s="527">
        <v>4.5286567405395459</v>
      </c>
      <c r="Y35" s="527">
        <v>10.036694653078357</v>
      </c>
      <c r="Z35" s="527">
        <v>14.486191691520764</v>
      </c>
      <c r="AA35" s="527">
        <v>17.412895795324136</v>
      </c>
      <c r="AB35" s="528">
        <v>21.607374644239702</v>
      </c>
    </row>
    <row r="36" spans="4:28">
      <c r="D36" s="524" t="s">
        <v>152</v>
      </c>
      <c r="E36" s="541"/>
      <c r="F36" s="541"/>
      <c r="G36" s="541"/>
      <c r="H36" s="541"/>
      <c r="I36" s="541"/>
      <c r="J36" s="541"/>
      <c r="K36" s="541"/>
      <c r="L36" s="538"/>
      <c r="M36" s="535">
        <v>0</v>
      </c>
      <c r="N36" s="535">
        <v>0</v>
      </c>
      <c r="O36" s="535">
        <v>0</v>
      </c>
      <c r="P36" s="535">
        <v>0</v>
      </c>
      <c r="Q36" s="535">
        <v>0</v>
      </c>
      <c r="R36" s="535">
        <v>0</v>
      </c>
      <c r="S36" s="535">
        <v>0</v>
      </c>
      <c r="T36" s="536">
        <v>0</v>
      </c>
      <c r="U36" s="537">
        <v>0</v>
      </c>
      <c r="V36" s="537">
        <v>0</v>
      </c>
      <c r="W36" s="537">
        <v>0</v>
      </c>
      <c r="X36" s="537">
        <v>0</v>
      </c>
      <c r="Y36" s="537">
        <v>0</v>
      </c>
      <c r="Z36" s="537">
        <v>0</v>
      </c>
      <c r="AA36" s="537">
        <v>0</v>
      </c>
      <c r="AB36" s="538">
        <v>0</v>
      </c>
    </row>
    <row r="37" spans="4:28">
      <c r="D37" s="524" t="s">
        <v>136</v>
      </c>
      <c r="E37" s="540"/>
      <c r="F37" s="540"/>
      <c r="G37" s="540"/>
      <c r="H37" s="540"/>
      <c r="I37" s="540"/>
      <c r="J37" s="540"/>
      <c r="K37" s="540"/>
      <c r="L37" s="528"/>
      <c r="M37" s="525">
        <v>0</v>
      </c>
      <c r="N37" s="525">
        <v>0</v>
      </c>
      <c r="O37" s="525">
        <v>0</v>
      </c>
      <c r="P37" s="525">
        <v>0</v>
      </c>
      <c r="Q37" s="525">
        <v>0</v>
      </c>
      <c r="R37" s="525">
        <v>0</v>
      </c>
      <c r="S37" s="525">
        <v>0</v>
      </c>
      <c r="T37" s="526">
        <v>0</v>
      </c>
      <c r="U37" s="527">
        <v>0</v>
      </c>
      <c r="V37" s="527">
        <v>0</v>
      </c>
      <c r="W37" s="527">
        <v>0</v>
      </c>
      <c r="X37" s="527">
        <v>0</v>
      </c>
      <c r="Y37" s="527">
        <v>0</v>
      </c>
      <c r="Z37" s="527">
        <v>0</v>
      </c>
      <c r="AA37" s="527">
        <v>0</v>
      </c>
      <c r="AB37" s="528">
        <v>0</v>
      </c>
    </row>
    <row r="38" spans="4:28" ht="18" thickBot="1">
      <c r="D38" s="524" t="s">
        <v>135</v>
      </c>
      <c r="E38" s="540"/>
      <c r="F38" s="540"/>
      <c r="G38" s="540"/>
      <c r="H38" s="540"/>
      <c r="I38" s="540"/>
      <c r="J38" s="540"/>
      <c r="K38" s="540"/>
      <c r="L38" s="528"/>
      <c r="M38" s="525">
        <v>0</v>
      </c>
      <c r="N38" s="525">
        <v>0</v>
      </c>
      <c r="O38" s="525">
        <v>0</v>
      </c>
      <c r="P38" s="525">
        <v>0</v>
      </c>
      <c r="Q38" s="525">
        <v>0</v>
      </c>
      <c r="R38" s="525">
        <v>0</v>
      </c>
      <c r="S38" s="525">
        <v>0</v>
      </c>
      <c r="T38" s="526">
        <v>0</v>
      </c>
      <c r="U38" s="527">
        <v>0</v>
      </c>
      <c r="V38" s="527">
        <v>0</v>
      </c>
      <c r="W38" s="527">
        <v>0</v>
      </c>
      <c r="X38" s="527">
        <v>0</v>
      </c>
      <c r="Y38" s="527">
        <v>0</v>
      </c>
      <c r="Z38" s="527">
        <v>0</v>
      </c>
      <c r="AA38" s="527">
        <v>0</v>
      </c>
      <c r="AB38" s="528">
        <v>0</v>
      </c>
    </row>
    <row r="39" spans="4:28" ht="18" thickBot="1">
      <c r="D39" s="529" t="s">
        <v>132</v>
      </c>
      <c r="E39" s="530">
        <v>68.604166666666671</v>
      </c>
      <c r="F39" s="530">
        <v>203</v>
      </c>
      <c r="G39" s="530">
        <v>861.93255756442397</v>
      </c>
      <c r="H39" s="530">
        <v>727.20545582685156</v>
      </c>
      <c r="I39" s="530">
        <v>1611.6785899999998</v>
      </c>
      <c r="J39" s="530">
        <v>2326.1726899999999</v>
      </c>
      <c r="K39" s="530">
        <v>2796.1387999999997</v>
      </c>
      <c r="L39" s="531">
        <v>3469.6824307142861</v>
      </c>
      <c r="M39" s="532">
        <v>12.56091827609826</v>
      </c>
      <c r="N39" s="532">
        <v>36.209754530769231</v>
      </c>
      <c r="O39" s="532">
        <v>133.9180312978952</v>
      </c>
      <c r="P39" s="532">
        <v>114.13308097928373</v>
      </c>
      <c r="Q39" s="532">
        <v>248.04638224861191</v>
      </c>
      <c r="R39" s="532">
        <v>351.09296038936048</v>
      </c>
      <c r="S39" s="532">
        <v>413.89506822981497</v>
      </c>
      <c r="T39" s="533">
        <v>503.73049554414519</v>
      </c>
      <c r="U39" s="534">
        <v>0.41619690241060214</v>
      </c>
      <c r="V39" s="534">
        <v>1.2648760315789476</v>
      </c>
      <c r="W39" s="534">
        <v>5.3676669439537621</v>
      </c>
      <c r="X39" s="534">
        <v>4.5286567405395459</v>
      </c>
      <c r="Y39" s="534">
        <v>10.036694653078357</v>
      </c>
      <c r="Z39" s="534">
        <v>14.486191691520764</v>
      </c>
      <c r="AA39" s="534">
        <v>17.412895795324136</v>
      </c>
      <c r="AB39" s="531">
        <v>21.607374644239702</v>
      </c>
    </row>
    <row r="46" spans="4:28">
      <c r="D46"/>
      <c r="E46"/>
      <c r="F46"/>
      <c r="G46"/>
      <c r="H46"/>
      <c r="I46"/>
    </row>
    <row r="47" spans="4:28">
      <c r="D47"/>
      <c r="E47"/>
      <c r="F47"/>
      <c r="G47"/>
      <c r="H47"/>
      <c r="I47"/>
    </row>
    <row r="48" spans="4:28">
      <c r="D48"/>
      <c r="E48"/>
      <c r="F48"/>
      <c r="G48"/>
      <c r="H48"/>
      <c r="I48"/>
    </row>
    <row r="49" spans="4:9">
      <c r="D49"/>
      <c r="E49"/>
      <c r="F49"/>
      <c r="G49"/>
      <c r="H49"/>
      <c r="I49"/>
    </row>
  </sheetData>
  <phoneticPr fontId="2"/>
  <pageMargins left="0.7" right="0.7" top="0.75" bottom="0.75" header="0.3" footer="0.3"/>
  <pageSetup paperSize="9" orientation="portrait" horizontalDpi="4294967293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DC82-DF68-4F82-B4F8-B50AE9D67342}">
  <sheetPr codeName="Sheet41">
    <tabColor rgb="FF00B0F0"/>
    <pageSetUpPr autoPageBreaks="0"/>
  </sheetPr>
  <dimension ref="A2:AC51"/>
  <sheetViews>
    <sheetView showGridLines="0" showZeros="0" topLeftCell="A48" zoomScale="80" zoomScaleNormal="80" workbookViewId="0">
      <selection activeCell="A48" sqref="A48"/>
    </sheetView>
  </sheetViews>
  <sheetFormatPr defaultColWidth="9" defaultRowHeight="13.5"/>
  <cols>
    <col min="1" max="2" width="4.625" customWidth="1"/>
    <col min="3" max="3" width="8.625" customWidth="1"/>
    <col min="4" max="4" width="25.625" style="10" customWidth="1"/>
    <col min="5" max="12" width="9.625" style="10" customWidth="1"/>
    <col min="13" max="28" width="8.625" style="10" customWidth="1"/>
    <col min="29" max="16384" width="9" style="10"/>
  </cols>
  <sheetData>
    <row r="2" spans="1:28" ht="17.649999999999999">
      <c r="D2" s="502"/>
      <c r="E2" s="151"/>
      <c r="F2" s="151"/>
      <c r="G2" s="151"/>
      <c r="H2" s="151"/>
      <c r="I2" s="151"/>
      <c r="J2" s="151"/>
      <c r="K2" s="151"/>
      <c r="L2" s="151"/>
    </row>
    <row r="4" spans="1:28" s="56" customFormat="1" ht="14.25" thickBot="1">
      <c r="A4"/>
      <c r="B4"/>
      <c r="C4"/>
      <c r="D4" s="503" t="s">
        <v>157</v>
      </c>
      <c r="E4" s="504"/>
      <c r="F4" s="504"/>
      <c r="G4" s="504"/>
      <c r="H4" s="504"/>
      <c r="I4" s="504"/>
      <c r="J4" s="504"/>
      <c r="K4" s="504"/>
      <c r="L4" s="81"/>
      <c r="M4" s="505" t="s">
        <v>416</v>
      </c>
      <c r="N4" s="10"/>
      <c r="O4" s="10"/>
      <c r="P4" s="10"/>
      <c r="Q4" s="10"/>
      <c r="R4" s="10"/>
      <c r="S4" s="10"/>
      <c r="T4" s="80"/>
      <c r="U4" s="505" t="s">
        <v>418</v>
      </c>
      <c r="V4" s="10"/>
      <c r="W4" s="10"/>
      <c r="X4" s="10"/>
      <c r="Y4" s="10"/>
      <c r="Z4" s="10"/>
      <c r="AA4" s="10"/>
      <c r="AB4" s="80"/>
    </row>
    <row r="5" spans="1:28" ht="13.9" thickBot="1">
      <c r="D5" s="79" t="s">
        <v>129</v>
      </c>
      <c r="E5" s="77" t="s">
        <v>110</v>
      </c>
      <c r="F5" s="77" t="s">
        <v>107</v>
      </c>
      <c r="G5" s="77" t="s">
        <v>284</v>
      </c>
      <c r="H5" s="77" t="s">
        <v>285</v>
      </c>
      <c r="I5" s="77" t="s">
        <v>286</v>
      </c>
      <c r="J5" s="78" t="s">
        <v>287</v>
      </c>
      <c r="K5" s="77" t="s">
        <v>288</v>
      </c>
      <c r="L5" s="76" t="s">
        <v>289</v>
      </c>
      <c r="M5" s="77" t="s">
        <v>110</v>
      </c>
      <c r="N5" s="77" t="s">
        <v>107</v>
      </c>
      <c r="O5" s="77" t="s">
        <v>284</v>
      </c>
      <c r="P5" s="77" t="s">
        <v>285</v>
      </c>
      <c r="Q5" s="77" t="s">
        <v>286</v>
      </c>
      <c r="R5" s="78" t="s">
        <v>287</v>
      </c>
      <c r="S5" s="77" t="s">
        <v>288</v>
      </c>
      <c r="T5" s="76" t="s">
        <v>289</v>
      </c>
      <c r="U5" s="77" t="s">
        <v>110</v>
      </c>
      <c r="V5" s="77" t="s">
        <v>107</v>
      </c>
      <c r="W5" s="77" t="s">
        <v>284</v>
      </c>
      <c r="X5" s="77" t="s">
        <v>285</v>
      </c>
      <c r="Y5" s="77" t="s">
        <v>286</v>
      </c>
      <c r="Z5" s="78" t="s">
        <v>287</v>
      </c>
      <c r="AA5" s="77" t="s">
        <v>288</v>
      </c>
      <c r="AB5" s="76" t="s">
        <v>289</v>
      </c>
    </row>
    <row r="6" spans="1:28" ht="17.55" customHeight="1">
      <c r="D6" s="70" t="s">
        <v>80</v>
      </c>
      <c r="E6" s="731">
        <v>0</v>
      </c>
      <c r="F6" s="731">
        <v>582.56522240259721</v>
      </c>
      <c r="G6" s="731">
        <v>1356.7618973958329</v>
      </c>
      <c r="H6" s="731">
        <v>1447.71376540799</v>
      </c>
      <c r="I6" s="731">
        <v>2243.0938333333297</v>
      </c>
      <c r="J6" s="732">
        <v>2489.3223166666703</v>
      </c>
      <c r="K6" s="731">
        <v>2622.7125999999998</v>
      </c>
      <c r="L6" s="733">
        <v>2676.6268857142854</v>
      </c>
      <c r="M6" s="506">
        <v>0</v>
      </c>
      <c r="N6" s="506">
        <v>38.090228675569314</v>
      </c>
      <c r="O6" s="506">
        <v>115.61277737375667</v>
      </c>
      <c r="P6" s="506">
        <v>110.49542366691642</v>
      </c>
      <c r="Q6" s="506">
        <v>227.381539650825</v>
      </c>
      <c r="R6" s="507">
        <v>256.18078529347025</v>
      </c>
      <c r="S6" s="506">
        <v>267.98887219578143</v>
      </c>
      <c r="T6" s="508">
        <v>270.44064918133915</v>
      </c>
      <c r="U6" s="509">
        <v>0</v>
      </c>
      <c r="V6" s="509">
        <v>3078.7381498640739</v>
      </c>
      <c r="W6" s="509">
        <v>7420.5532146438163</v>
      </c>
      <c r="X6" s="509">
        <v>7764.4579621195771</v>
      </c>
      <c r="Y6" s="509">
        <v>12683.202560094243</v>
      </c>
      <c r="Z6" s="510">
        <v>14175.019641536299</v>
      </c>
      <c r="AA6" s="509">
        <v>14974.374030590207</v>
      </c>
      <c r="AB6" s="511">
        <v>15310.124115322122</v>
      </c>
    </row>
    <row r="7" spans="1:28" ht="17.55" customHeight="1">
      <c r="D7" s="67" t="s">
        <v>16</v>
      </c>
      <c r="E7" s="731">
        <v>68.604166666666671</v>
      </c>
      <c r="F7" s="731">
        <v>203</v>
      </c>
      <c r="G7" s="731">
        <v>510.22171537692395</v>
      </c>
      <c r="H7" s="731">
        <v>501.93376926435155</v>
      </c>
      <c r="I7" s="731">
        <v>559.90625</v>
      </c>
      <c r="J7" s="732">
        <v>582.79999999999995</v>
      </c>
      <c r="K7" s="731">
        <v>582.79999999999995</v>
      </c>
      <c r="L7" s="733">
        <v>608.44914500000004</v>
      </c>
      <c r="M7" s="506">
        <v>12.56091827609826</v>
      </c>
      <c r="N7" s="506">
        <v>36.209754530769231</v>
      </c>
      <c r="O7" s="506">
        <v>79.272893278086428</v>
      </c>
      <c r="P7" s="506">
        <v>78.777252115838778</v>
      </c>
      <c r="Q7" s="506">
        <v>86.172714939947738</v>
      </c>
      <c r="R7" s="507">
        <v>87.962935079819587</v>
      </c>
      <c r="S7" s="506">
        <v>86.268265997502056</v>
      </c>
      <c r="T7" s="508">
        <v>88.334997638721944</v>
      </c>
      <c r="U7" s="509">
        <v>416.19690241060215</v>
      </c>
      <c r="V7" s="509">
        <v>1264.8760315789475</v>
      </c>
      <c r="W7" s="509">
        <v>3177.3950428962639</v>
      </c>
      <c r="X7" s="509">
        <v>3125.7820321203021</v>
      </c>
      <c r="Y7" s="509">
        <v>3486.804441324839</v>
      </c>
      <c r="Z7" s="510">
        <v>3629.3747898047504</v>
      </c>
      <c r="AA7" s="509">
        <v>3629.3747898047504</v>
      </c>
      <c r="AB7" s="511">
        <v>3789.1043029191069</v>
      </c>
    </row>
    <row r="8" spans="1:28" ht="17.55" customHeight="1">
      <c r="D8" s="67" t="s">
        <v>78</v>
      </c>
      <c r="E8" s="741">
        <v>0</v>
      </c>
      <c r="F8" s="741">
        <v>0</v>
      </c>
      <c r="G8" s="741">
        <v>0</v>
      </c>
      <c r="H8" s="741">
        <v>0</v>
      </c>
      <c r="I8" s="741">
        <v>0</v>
      </c>
      <c r="J8" s="741">
        <v>0</v>
      </c>
      <c r="K8" s="741">
        <v>0</v>
      </c>
      <c r="L8" s="737">
        <v>0</v>
      </c>
      <c r="M8" s="506">
        <v>0</v>
      </c>
      <c r="N8" s="506">
        <v>0</v>
      </c>
      <c r="O8" s="506">
        <v>0</v>
      </c>
      <c r="P8" s="506">
        <v>0</v>
      </c>
      <c r="Q8" s="506">
        <v>0</v>
      </c>
      <c r="R8" s="507">
        <v>0</v>
      </c>
      <c r="S8" s="506">
        <v>0</v>
      </c>
      <c r="T8" s="508">
        <v>0</v>
      </c>
      <c r="U8" s="509">
        <v>0</v>
      </c>
      <c r="V8" s="509">
        <v>0</v>
      </c>
      <c r="W8" s="509">
        <v>0</v>
      </c>
      <c r="X8" s="509">
        <v>0</v>
      </c>
      <c r="Y8" s="509">
        <v>0</v>
      </c>
      <c r="Z8" s="510">
        <v>0</v>
      </c>
      <c r="AA8" s="509">
        <v>0</v>
      </c>
      <c r="AB8" s="511">
        <v>0</v>
      </c>
    </row>
    <row r="9" spans="1:28" ht="17.55" customHeight="1">
      <c r="D9" s="67" t="s">
        <v>56</v>
      </c>
      <c r="E9" s="731">
        <v>84.540625000000006</v>
      </c>
      <c r="F9" s="731">
        <v>7.5968749999999998</v>
      </c>
      <c r="G9" s="731">
        <v>0</v>
      </c>
      <c r="H9" s="731">
        <v>0</v>
      </c>
      <c r="I9" s="731">
        <v>0</v>
      </c>
      <c r="J9" s="732">
        <v>0</v>
      </c>
      <c r="K9" s="731">
        <v>0</v>
      </c>
      <c r="L9" s="733">
        <v>0</v>
      </c>
      <c r="M9" s="506">
        <v>7.9433346816544139</v>
      </c>
      <c r="N9" s="506">
        <v>0.67810351090625021</v>
      </c>
      <c r="O9" s="506">
        <v>0</v>
      </c>
      <c r="P9" s="506">
        <v>0</v>
      </c>
      <c r="Q9" s="506">
        <v>0</v>
      </c>
      <c r="R9" s="507">
        <v>0</v>
      </c>
      <c r="S9" s="506">
        <v>0</v>
      </c>
      <c r="T9" s="508">
        <v>0</v>
      </c>
      <c r="U9" s="509">
        <v>903.14252389705905</v>
      </c>
      <c r="V9" s="509">
        <v>81.156968750000019</v>
      </c>
      <c r="W9" s="509">
        <v>0</v>
      </c>
      <c r="X9" s="509">
        <v>0</v>
      </c>
      <c r="Y9" s="509">
        <v>0</v>
      </c>
      <c r="Z9" s="510">
        <v>0</v>
      </c>
      <c r="AA9" s="509">
        <v>0</v>
      </c>
      <c r="AB9" s="511">
        <v>0</v>
      </c>
    </row>
    <row r="10" spans="1:28" ht="17.55" customHeight="1">
      <c r="D10" s="67" t="s">
        <v>105</v>
      </c>
      <c r="E10" s="731">
        <v>0</v>
      </c>
      <c r="F10" s="731">
        <v>0</v>
      </c>
      <c r="G10" s="731">
        <v>0</v>
      </c>
      <c r="H10" s="731">
        <v>0</v>
      </c>
      <c r="I10" s="731">
        <v>0</v>
      </c>
      <c r="J10" s="732">
        <v>0</v>
      </c>
      <c r="K10" s="731">
        <v>0</v>
      </c>
      <c r="L10" s="733">
        <v>166.04446499999997</v>
      </c>
      <c r="M10" s="506">
        <v>0</v>
      </c>
      <c r="N10" s="506">
        <v>0</v>
      </c>
      <c r="O10" s="506">
        <v>0</v>
      </c>
      <c r="P10" s="506">
        <v>0</v>
      </c>
      <c r="Q10" s="506">
        <v>0</v>
      </c>
      <c r="R10" s="507">
        <v>0</v>
      </c>
      <c r="S10" s="506">
        <v>0</v>
      </c>
      <c r="T10" s="508">
        <v>9.3259668131035998</v>
      </c>
      <c r="U10" s="509">
        <v>0</v>
      </c>
      <c r="V10" s="509">
        <v>0</v>
      </c>
      <c r="W10" s="509">
        <v>0</v>
      </c>
      <c r="X10" s="509">
        <v>0</v>
      </c>
      <c r="Y10" s="509">
        <v>0</v>
      </c>
      <c r="Z10" s="510">
        <v>0</v>
      </c>
      <c r="AA10" s="509">
        <v>0</v>
      </c>
      <c r="AB10" s="511">
        <v>864.09467261732095</v>
      </c>
    </row>
    <row r="11" spans="1:28" ht="17.55" customHeight="1">
      <c r="D11" s="67" t="s">
        <v>53</v>
      </c>
      <c r="E11" s="731">
        <v>0</v>
      </c>
      <c r="F11" s="731">
        <v>0</v>
      </c>
      <c r="G11" s="731">
        <v>0</v>
      </c>
      <c r="H11" s="731">
        <v>0</v>
      </c>
      <c r="I11" s="731">
        <v>0</v>
      </c>
      <c r="J11" s="732">
        <v>0</v>
      </c>
      <c r="K11" s="731">
        <v>0</v>
      </c>
      <c r="L11" s="733">
        <v>0</v>
      </c>
      <c r="M11" s="506">
        <v>0</v>
      </c>
      <c r="N11" s="506">
        <v>0</v>
      </c>
      <c r="O11" s="506">
        <v>0</v>
      </c>
      <c r="P11" s="506">
        <v>0</v>
      </c>
      <c r="Q11" s="506">
        <v>0</v>
      </c>
      <c r="R11" s="507">
        <v>0</v>
      </c>
      <c r="S11" s="506">
        <v>0</v>
      </c>
      <c r="T11" s="508">
        <v>0</v>
      </c>
      <c r="U11" s="509">
        <v>0</v>
      </c>
      <c r="V11" s="509">
        <v>0</v>
      </c>
      <c r="W11" s="509">
        <v>0</v>
      </c>
      <c r="X11" s="509">
        <v>0</v>
      </c>
      <c r="Y11" s="509">
        <v>0</v>
      </c>
      <c r="Z11" s="510">
        <v>0</v>
      </c>
      <c r="AA11" s="509">
        <v>0</v>
      </c>
      <c r="AB11" s="511">
        <v>0</v>
      </c>
    </row>
    <row r="12" spans="1:28" ht="17.55" customHeight="1">
      <c r="D12" s="67" t="s">
        <v>112</v>
      </c>
      <c r="E12" s="731">
        <v>0</v>
      </c>
      <c r="F12" s="731">
        <v>0</v>
      </c>
      <c r="G12" s="731">
        <v>0</v>
      </c>
      <c r="H12" s="731">
        <v>0</v>
      </c>
      <c r="I12" s="731">
        <v>0</v>
      </c>
      <c r="J12" s="732">
        <v>0</v>
      </c>
      <c r="K12" s="731">
        <v>0</v>
      </c>
      <c r="L12" s="733">
        <v>0</v>
      </c>
      <c r="M12" s="506">
        <v>0</v>
      </c>
      <c r="N12" s="506">
        <v>0</v>
      </c>
      <c r="O12" s="506">
        <v>0</v>
      </c>
      <c r="P12" s="506">
        <v>0</v>
      </c>
      <c r="Q12" s="506">
        <v>0</v>
      </c>
      <c r="R12" s="507">
        <v>0</v>
      </c>
      <c r="S12" s="506">
        <v>0</v>
      </c>
      <c r="T12" s="508">
        <v>0</v>
      </c>
      <c r="U12" s="509">
        <v>0</v>
      </c>
      <c r="V12" s="509">
        <v>0</v>
      </c>
      <c r="W12" s="509">
        <v>0</v>
      </c>
      <c r="X12" s="509">
        <v>0</v>
      </c>
      <c r="Y12" s="509">
        <v>0</v>
      </c>
      <c r="Z12" s="510">
        <v>0</v>
      </c>
      <c r="AA12" s="509">
        <v>0</v>
      </c>
      <c r="AB12" s="511">
        <v>0</v>
      </c>
    </row>
    <row r="13" spans="1:28" ht="17.55" customHeight="1">
      <c r="D13" s="67" t="s">
        <v>101</v>
      </c>
      <c r="E13" s="731">
        <v>0</v>
      </c>
      <c r="F13" s="731">
        <v>47.1</v>
      </c>
      <c r="G13" s="731">
        <v>55.894632586034447</v>
      </c>
      <c r="H13" s="731">
        <v>58.342428671162551</v>
      </c>
      <c r="I13" s="731">
        <v>165.02837822477403</v>
      </c>
      <c r="J13" s="732">
        <v>689.16294620360452</v>
      </c>
      <c r="K13" s="731">
        <v>1088.184079080761</v>
      </c>
      <c r="L13" s="733">
        <v>1707.6802568562439</v>
      </c>
      <c r="M13" s="506">
        <v>0</v>
      </c>
      <c r="N13" s="506">
        <v>3.0795689506152648</v>
      </c>
      <c r="O13" s="506">
        <v>3.3906375041021102</v>
      </c>
      <c r="P13" s="506">
        <v>3.5861220143385477</v>
      </c>
      <c r="Q13" s="506">
        <v>15.995637313025762</v>
      </c>
      <c r="R13" s="507">
        <v>91.260057266542304</v>
      </c>
      <c r="S13" s="506">
        <v>145.65854379128709</v>
      </c>
      <c r="T13" s="508">
        <v>230.49902053942895</v>
      </c>
      <c r="U13" s="509">
        <v>0</v>
      </c>
      <c r="V13" s="509">
        <v>248.91387484573505</v>
      </c>
      <c r="W13" s="509">
        <v>290.87542451652865</v>
      </c>
      <c r="X13" s="509">
        <v>303.61374468162859</v>
      </c>
      <c r="Y13" s="509">
        <v>925.12647537161797</v>
      </c>
      <c r="Z13" s="510">
        <v>4150.1168384525663</v>
      </c>
      <c r="AA13" s="509">
        <v>6602.4316547273274</v>
      </c>
      <c r="AB13" s="511">
        <v>10434.215942999857</v>
      </c>
    </row>
    <row r="14" spans="1:28" ht="17.55" customHeight="1">
      <c r="D14" s="67" t="s">
        <v>98</v>
      </c>
      <c r="E14" s="731">
        <v>0</v>
      </c>
      <c r="F14" s="731">
        <v>0</v>
      </c>
      <c r="G14" s="731">
        <v>5.8855178571428564</v>
      </c>
      <c r="H14" s="731">
        <v>178.48349999999996</v>
      </c>
      <c r="I14" s="731">
        <v>339.71437499999996</v>
      </c>
      <c r="J14" s="732">
        <v>374.4</v>
      </c>
      <c r="K14" s="731">
        <v>703.78901999999994</v>
      </c>
      <c r="L14" s="733">
        <v>1135.7746200000001</v>
      </c>
      <c r="M14" s="506">
        <v>0</v>
      </c>
      <c r="N14" s="506">
        <v>0</v>
      </c>
      <c r="O14" s="506">
        <v>0.49907900370988079</v>
      </c>
      <c r="P14" s="506">
        <v>15.146037426710258</v>
      </c>
      <c r="Q14" s="506">
        <v>27.386622888022753</v>
      </c>
      <c r="R14" s="507">
        <v>28.673717527590462</v>
      </c>
      <c r="S14" s="506">
        <v>51.205222170338473</v>
      </c>
      <c r="T14" s="508">
        <v>78.503231216800131</v>
      </c>
      <c r="U14" s="509">
        <v>0</v>
      </c>
      <c r="V14" s="509">
        <v>0</v>
      </c>
      <c r="W14" s="509">
        <v>62.874641060924375</v>
      </c>
      <c r="X14" s="509">
        <v>1906.7287314705882</v>
      </c>
      <c r="Y14" s="509">
        <v>3629.1486849264711</v>
      </c>
      <c r="Z14" s="510">
        <v>3999.6931764705887</v>
      </c>
      <c r="AA14" s="509">
        <v>7518.5367013058831</v>
      </c>
      <c r="AB14" s="511">
        <v>12133.41345518824</v>
      </c>
    </row>
    <row r="15" spans="1:28" ht="17.55" customHeight="1">
      <c r="D15" s="67" t="s">
        <v>75</v>
      </c>
      <c r="E15" s="731">
        <v>0</v>
      </c>
      <c r="F15" s="731">
        <v>0</v>
      </c>
      <c r="G15" s="731">
        <v>0</v>
      </c>
      <c r="H15" s="731">
        <v>0</v>
      </c>
      <c r="I15" s="731">
        <v>0</v>
      </c>
      <c r="J15" s="732">
        <v>0</v>
      </c>
      <c r="K15" s="731">
        <v>0</v>
      </c>
      <c r="L15" s="733">
        <v>0</v>
      </c>
      <c r="M15" s="506">
        <v>0</v>
      </c>
      <c r="N15" s="506">
        <v>0</v>
      </c>
      <c r="O15" s="506">
        <v>0</v>
      </c>
      <c r="P15" s="506">
        <v>0</v>
      </c>
      <c r="Q15" s="506">
        <v>0</v>
      </c>
      <c r="R15" s="507">
        <v>0</v>
      </c>
      <c r="S15" s="506">
        <v>0</v>
      </c>
      <c r="T15" s="508">
        <v>0</v>
      </c>
      <c r="U15" s="509">
        <v>0</v>
      </c>
      <c r="V15" s="509">
        <v>0</v>
      </c>
      <c r="W15" s="509">
        <v>0</v>
      </c>
      <c r="X15" s="509">
        <v>0</v>
      </c>
      <c r="Y15" s="509">
        <v>0</v>
      </c>
      <c r="Z15" s="510">
        <v>0</v>
      </c>
      <c r="AA15" s="509">
        <v>0</v>
      </c>
      <c r="AB15" s="511">
        <v>0</v>
      </c>
    </row>
    <row r="16" spans="1:28" ht="17.55" customHeight="1">
      <c r="D16" s="67" t="s">
        <v>102</v>
      </c>
      <c r="E16" s="731">
        <v>0</v>
      </c>
      <c r="F16" s="731">
        <v>194</v>
      </c>
      <c r="G16" s="731">
        <v>281.16670712842728</v>
      </c>
      <c r="H16" s="731">
        <v>277.80479280000009</v>
      </c>
      <c r="I16" s="731">
        <v>282.66226874999995</v>
      </c>
      <c r="J16" s="732">
        <v>292.05576763392855</v>
      </c>
      <c r="K16" s="731">
        <v>301.4492665178571</v>
      </c>
      <c r="L16" s="733">
        <v>330</v>
      </c>
      <c r="M16" s="506">
        <v>0</v>
      </c>
      <c r="N16" s="506">
        <v>12.684424127799604</v>
      </c>
      <c r="O16" s="506">
        <v>17.055920004969046</v>
      </c>
      <c r="P16" s="506">
        <v>17.075769827204002</v>
      </c>
      <c r="Q16" s="506">
        <v>16.985268648831546</v>
      </c>
      <c r="R16" s="507">
        <v>17.15785989017056</v>
      </c>
      <c r="S16" s="506">
        <v>17.315424855367834</v>
      </c>
      <c r="T16" s="508">
        <v>18.534607873404202</v>
      </c>
      <c r="U16" s="509">
        <v>0</v>
      </c>
      <c r="V16" s="509">
        <v>1025.2503549909256</v>
      </c>
      <c r="W16" s="509">
        <v>1463.1903192137636</v>
      </c>
      <c r="X16" s="509">
        <v>1445.6949316921755</v>
      </c>
      <c r="Y16" s="509">
        <v>1470.9732153781847</v>
      </c>
      <c r="Z16" s="510">
        <v>1519.8569426547274</v>
      </c>
      <c r="AA16" s="509">
        <v>1568.7406699312701</v>
      </c>
      <c r="AB16" s="511">
        <v>1717.31856261343</v>
      </c>
    </row>
    <row r="17" spans="4:29" ht="17.55" customHeight="1">
      <c r="D17" s="67" t="s">
        <v>38</v>
      </c>
      <c r="E17" s="731">
        <v>0</v>
      </c>
      <c r="F17" s="731">
        <v>0</v>
      </c>
      <c r="G17" s="731">
        <v>83.25</v>
      </c>
      <c r="H17" s="731">
        <v>95.142857142857153</v>
      </c>
      <c r="I17" s="731">
        <v>104.0625</v>
      </c>
      <c r="J17" s="732">
        <v>138.41257359374998</v>
      </c>
      <c r="K17" s="731">
        <v>565.62181250000003</v>
      </c>
      <c r="L17" s="733">
        <v>915.27187142857133</v>
      </c>
      <c r="M17" s="506">
        <v>0</v>
      </c>
      <c r="N17" s="506">
        <v>0</v>
      </c>
      <c r="O17" s="506">
        <v>5.0500479054410565</v>
      </c>
      <c r="P17" s="506">
        <v>5.8481263512383164</v>
      </c>
      <c r="Q17" s="506">
        <v>6.253149833493767</v>
      </c>
      <c r="R17" s="507">
        <v>8.1315413285595799</v>
      </c>
      <c r="S17" s="506">
        <v>32.489652749977857</v>
      </c>
      <c r="T17" s="508">
        <v>51.40668252874363</v>
      </c>
      <c r="U17" s="509">
        <v>0</v>
      </c>
      <c r="V17" s="509">
        <v>0</v>
      </c>
      <c r="W17" s="509">
        <v>433.23263738656982</v>
      </c>
      <c r="X17" s="509">
        <v>495.12301415607988</v>
      </c>
      <c r="Y17" s="509">
        <v>541.54079673321223</v>
      </c>
      <c r="Z17" s="510">
        <v>720.29843009589183</v>
      </c>
      <c r="AA17" s="509">
        <v>2943.4934485615245</v>
      </c>
      <c r="AB17" s="511">
        <v>4763.0708322491455</v>
      </c>
    </row>
    <row r="18" spans="4:29" ht="17.55" customHeight="1">
      <c r="D18" s="67" t="s">
        <v>39</v>
      </c>
      <c r="E18" s="731">
        <v>0</v>
      </c>
      <c r="F18" s="731">
        <v>0</v>
      </c>
      <c r="G18" s="731">
        <v>0</v>
      </c>
      <c r="H18" s="731">
        <v>0</v>
      </c>
      <c r="I18" s="731">
        <v>0</v>
      </c>
      <c r="J18" s="732">
        <v>0</v>
      </c>
      <c r="K18" s="731">
        <v>0</v>
      </c>
      <c r="L18" s="733">
        <v>0</v>
      </c>
      <c r="M18" s="506">
        <v>0</v>
      </c>
      <c r="N18" s="506">
        <v>0</v>
      </c>
      <c r="O18" s="506">
        <v>0</v>
      </c>
      <c r="P18" s="506">
        <v>0</v>
      </c>
      <c r="Q18" s="506">
        <v>0</v>
      </c>
      <c r="R18" s="507">
        <v>0</v>
      </c>
      <c r="S18" s="506">
        <v>0</v>
      </c>
      <c r="T18" s="508">
        <v>0</v>
      </c>
      <c r="U18" s="509">
        <v>0</v>
      </c>
      <c r="V18" s="509">
        <v>0</v>
      </c>
      <c r="W18" s="509">
        <v>0</v>
      </c>
      <c r="X18" s="509">
        <v>0</v>
      </c>
      <c r="Y18" s="509">
        <v>0</v>
      </c>
      <c r="Z18" s="510">
        <v>0</v>
      </c>
      <c r="AA18" s="509">
        <v>0</v>
      </c>
      <c r="AB18" s="511">
        <v>0</v>
      </c>
    </row>
    <row r="19" spans="4:29" ht="17.55" customHeight="1" thickBot="1">
      <c r="D19" s="67" t="s">
        <v>82</v>
      </c>
      <c r="E19" s="731">
        <v>0</v>
      </c>
      <c r="F19" s="731">
        <v>0</v>
      </c>
      <c r="G19" s="731">
        <v>0</v>
      </c>
      <c r="H19" s="731">
        <v>0</v>
      </c>
      <c r="I19" s="731">
        <v>0</v>
      </c>
      <c r="J19" s="732">
        <v>0</v>
      </c>
      <c r="K19" s="731">
        <v>0</v>
      </c>
      <c r="L19" s="733">
        <v>0</v>
      </c>
      <c r="M19" s="506">
        <v>0</v>
      </c>
      <c r="N19" s="506">
        <v>0</v>
      </c>
      <c r="O19" s="506">
        <v>0</v>
      </c>
      <c r="P19" s="506">
        <v>0</v>
      </c>
      <c r="Q19" s="506">
        <v>0</v>
      </c>
      <c r="R19" s="507">
        <v>0</v>
      </c>
      <c r="S19" s="506">
        <v>0</v>
      </c>
      <c r="T19" s="508">
        <v>0</v>
      </c>
      <c r="U19" s="509">
        <v>0</v>
      </c>
      <c r="V19" s="509">
        <v>0</v>
      </c>
      <c r="W19" s="509">
        <v>0</v>
      </c>
      <c r="X19" s="509">
        <v>0</v>
      </c>
      <c r="Y19" s="509">
        <v>0</v>
      </c>
      <c r="Z19" s="510">
        <v>0</v>
      </c>
      <c r="AA19" s="509">
        <v>0</v>
      </c>
      <c r="AB19" s="511">
        <v>0</v>
      </c>
    </row>
    <row r="20" spans="4:29" ht="13.9" thickBot="1">
      <c r="D20" s="512" t="s">
        <v>132</v>
      </c>
      <c r="E20" s="734">
        <v>153.14479166666666</v>
      </c>
      <c r="F20" s="734">
        <v>1034.2620974025972</v>
      </c>
      <c r="G20" s="734">
        <v>2293.1804703443613</v>
      </c>
      <c r="H20" s="734">
        <v>2559.4211132863611</v>
      </c>
      <c r="I20" s="734">
        <v>3694.4676053081034</v>
      </c>
      <c r="J20" s="735">
        <v>4566.1536040979527</v>
      </c>
      <c r="K20" s="734">
        <v>5864.5567780986185</v>
      </c>
      <c r="L20" s="736">
        <v>7539.8472439991001</v>
      </c>
      <c r="M20" s="662">
        <v>20.504252957752673</v>
      </c>
      <c r="N20" s="513">
        <v>90.742079795659663</v>
      </c>
      <c r="O20" s="513">
        <v>220.88135507006518</v>
      </c>
      <c r="P20" s="513">
        <v>230.92873140224629</v>
      </c>
      <c r="Q20" s="513">
        <v>380.17493327414661</v>
      </c>
      <c r="R20" s="514">
        <v>489.36689638615275</v>
      </c>
      <c r="S20" s="513">
        <v>600.92598176025479</v>
      </c>
      <c r="T20" s="515">
        <v>747.04515579154156</v>
      </c>
      <c r="U20" s="516">
        <v>1319.3394263076611</v>
      </c>
      <c r="V20" s="516">
        <v>5698.9353800296813</v>
      </c>
      <c r="W20" s="516">
        <v>12848.121279717865</v>
      </c>
      <c r="X20" s="516">
        <v>15041.400416240349</v>
      </c>
      <c r="Y20" s="516">
        <v>22736.79617382857</v>
      </c>
      <c r="Z20" s="517">
        <v>28194.359819014826</v>
      </c>
      <c r="AA20" s="516">
        <v>37236.95129492096</v>
      </c>
      <c r="AB20" s="518">
        <v>49011.341883909226</v>
      </c>
    </row>
    <row r="21" spans="4:29"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</row>
    <row r="22" spans="4:29" customFormat="1"/>
    <row r="23" spans="4:29" customFormat="1"/>
    <row r="24" spans="4:29" ht="14.25" thickBot="1">
      <c r="D24" s="520" t="s">
        <v>155</v>
      </c>
      <c r="M24" s="56" t="s">
        <v>419</v>
      </c>
      <c r="O24" s="521"/>
      <c r="P24" s="521"/>
      <c r="Q24" s="521"/>
      <c r="R24" s="521"/>
      <c r="S24" s="521"/>
      <c r="U24" s="56" t="s">
        <v>420</v>
      </c>
      <c r="W24" s="521"/>
      <c r="X24" s="521"/>
      <c r="Y24" s="521"/>
      <c r="Z24" s="521"/>
      <c r="AA24" s="521"/>
      <c r="AB24"/>
    </row>
    <row r="25" spans="4:29" ht="13.9" thickBot="1">
      <c r="D25" s="522" t="s">
        <v>140</v>
      </c>
      <c r="E25" s="65" t="s">
        <v>110</v>
      </c>
      <c r="F25" s="65" t="s">
        <v>107</v>
      </c>
      <c r="G25" s="65" t="s">
        <v>284</v>
      </c>
      <c r="H25" s="65" t="s">
        <v>285</v>
      </c>
      <c r="I25" s="65" t="s">
        <v>286</v>
      </c>
      <c r="J25" s="65" t="s">
        <v>287</v>
      </c>
      <c r="K25" s="65" t="s">
        <v>288</v>
      </c>
      <c r="L25" s="64" t="s">
        <v>289</v>
      </c>
      <c r="M25" s="86" t="s">
        <v>110</v>
      </c>
      <c r="N25" s="86" t="s">
        <v>107</v>
      </c>
      <c r="O25" s="86" t="s">
        <v>284</v>
      </c>
      <c r="P25" s="86" t="s">
        <v>285</v>
      </c>
      <c r="Q25" s="86" t="s">
        <v>286</v>
      </c>
      <c r="R25" s="86" t="s">
        <v>287</v>
      </c>
      <c r="S25" s="86" t="s">
        <v>288</v>
      </c>
      <c r="T25" s="64" t="s">
        <v>289</v>
      </c>
      <c r="U25" s="86" t="s">
        <v>110</v>
      </c>
      <c r="V25" s="86" t="s">
        <v>107</v>
      </c>
      <c r="W25" s="86" t="s">
        <v>284</v>
      </c>
      <c r="X25" s="86" t="s">
        <v>285</v>
      </c>
      <c r="Y25" s="86" t="s">
        <v>286</v>
      </c>
      <c r="Z25" s="86" t="s">
        <v>287</v>
      </c>
      <c r="AA25" s="86" t="s">
        <v>288</v>
      </c>
      <c r="AB25" s="64" t="s">
        <v>289</v>
      </c>
    </row>
    <row r="26" spans="4:29">
      <c r="D26" s="523" t="s">
        <v>134</v>
      </c>
      <c r="E26" s="540">
        <v>84.540625000000006</v>
      </c>
      <c r="F26" s="540">
        <v>852.60350365259717</v>
      </c>
      <c r="G26" s="540">
        <v>1941.188018750679</v>
      </c>
      <c r="H26" s="540">
        <v>2197.4089255310655</v>
      </c>
      <c r="I26" s="540">
        <v>3190.3923520833332</v>
      </c>
      <c r="J26" s="540">
        <v>3588.8656578943451</v>
      </c>
      <c r="K26" s="540">
        <v>4568.2476990178566</v>
      </c>
      <c r="L26" s="528">
        <v>5624.0419871428576</v>
      </c>
      <c r="M26" s="525">
        <v>7.9433346816544139</v>
      </c>
      <c r="N26" s="525">
        <v>63.660867250497603</v>
      </c>
      <c r="O26" s="525">
        <v>185.69238692562647</v>
      </c>
      <c r="P26" s="525">
        <v>194.00450528108689</v>
      </c>
      <c r="Q26" s="525">
        <v>326.07037136390875</v>
      </c>
      <c r="R26" s="525">
        <v>361.99431444601544</v>
      </c>
      <c r="S26" s="525">
        <v>424.4599862518603</v>
      </c>
      <c r="T26" s="526">
        <v>486.33042776918251</v>
      </c>
      <c r="U26" s="527">
        <v>903.14252389705905</v>
      </c>
      <c r="V26" s="527">
        <v>4611.5981550492479</v>
      </c>
      <c r="W26" s="527">
        <v>10866.82540157223</v>
      </c>
      <c r="X26" s="527">
        <v>13000.212119742402</v>
      </c>
      <c r="Y26" s="527">
        <v>19853.784898457656</v>
      </c>
      <c r="Z26" s="527">
        <v>22331.829251929485</v>
      </c>
      <c r="AA26" s="527">
        <v>29338.425563103527</v>
      </c>
      <c r="AB26" s="528">
        <v>37281.031863819262</v>
      </c>
    </row>
    <row r="27" spans="4:29">
      <c r="D27" s="524" t="s">
        <v>139</v>
      </c>
      <c r="E27" s="540">
        <v>0</v>
      </c>
      <c r="F27" s="540">
        <v>0</v>
      </c>
      <c r="G27" s="540">
        <v>0</v>
      </c>
      <c r="H27" s="540">
        <v>0</v>
      </c>
      <c r="I27" s="540">
        <v>0</v>
      </c>
      <c r="J27" s="540">
        <v>0</v>
      </c>
      <c r="K27" s="540">
        <v>0</v>
      </c>
      <c r="L27" s="528">
        <v>0</v>
      </c>
      <c r="M27" s="525">
        <v>0</v>
      </c>
      <c r="N27" s="525">
        <v>0</v>
      </c>
      <c r="O27" s="525">
        <v>0</v>
      </c>
      <c r="P27" s="525">
        <v>0</v>
      </c>
      <c r="Q27" s="525">
        <v>0</v>
      </c>
      <c r="R27" s="525">
        <v>0</v>
      </c>
      <c r="S27" s="525">
        <v>0</v>
      </c>
      <c r="T27" s="526">
        <v>0</v>
      </c>
      <c r="U27" s="527">
        <v>0</v>
      </c>
      <c r="V27" s="527">
        <v>0</v>
      </c>
      <c r="W27" s="527">
        <v>0</v>
      </c>
      <c r="X27" s="527">
        <v>0</v>
      </c>
      <c r="Y27" s="527">
        <v>0</v>
      </c>
      <c r="Z27" s="527">
        <v>0</v>
      </c>
      <c r="AA27" s="527">
        <v>0</v>
      </c>
      <c r="AB27" s="528">
        <v>0</v>
      </c>
    </row>
    <row r="28" spans="4:29">
      <c r="D28" s="524" t="s">
        <v>138</v>
      </c>
      <c r="E28" s="540">
        <v>68.604166666666671</v>
      </c>
      <c r="F28" s="540">
        <v>181.65859374999999</v>
      </c>
      <c r="G28" s="540">
        <v>201.99245159368249</v>
      </c>
      <c r="H28" s="540">
        <v>212.01218775529145</v>
      </c>
      <c r="I28" s="540">
        <v>354.07525322477403</v>
      </c>
      <c r="J28" s="540">
        <v>897.28794620360452</v>
      </c>
      <c r="K28" s="540">
        <v>1296.309079080761</v>
      </c>
      <c r="L28" s="528">
        <v>1915.8052568562439</v>
      </c>
      <c r="M28" s="525">
        <v>12.56091827609826</v>
      </c>
      <c r="N28" s="525">
        <v>27.081212545162057</v>
      </c>
      <c r="O28" s="525">
        <v>26.089782729229618</v>
      </c>
      <c r="P28" s="525">
        <v>27.704207098936585</v>
      </c>
      <c r="Q28" s="525">
        <v>45.091012600697461</v>
      </c>
      <c r="R28" s="525">
        <v>122.67269601652079</v>
      </c>
      <c r="S28" s="525">
        <v>176.46599550839437</v>
      </c>
      <c r="T28" s="526">
        <v>260.71472802235922</v>
      </c>
      <c r="U28" s="527">
        <v>416.19690241060215</v>
      </c>
      <c r="V28" s="527">
        <v>1087.3372249804333</v>
      </c>
      <c r="W28" s="527">
        <v>1200.6965315031709</v>
      </c>
      <c r="X28" s="527">
        <v>1260.5889498554566</v>
      </c>
      <c r="Y28" s="527">
        <v>2102.4119287284643</v>
      </c>
      <c r="Z28" s="527">
        <v>5446.2109155426715</v>
      </c>
      <c r="AA28" s="527">
        <v>7898.5257318174326</v>
      </c>
      <c r="AB28" s="528">
        <v>11730.310020089963</v>
      </c>
    </row>
    <row r="29" spans="4:29" ht="13.9" thickBot="1">
      <c r="D29" s="524" t="s">
        <v>133</v>
      </c>
      <c r="E29" s="541">
        <v>0</v>
      </c>
      <c r="F29" s="541">
        <v>0</v>
      </c>
      <c r="G29" s="541">
        <v>0</v>
      </c>
      <c r="H29" s="541">
        <v>0</v>
      </c>
      <c r="I29" s="541">
        <v>0</v>
      </c>
      <c r="J29" s="541">
        <v>0</v>
      </c>
      <c r="K29" s="541">
        <v>0</v>
      </c>
      <c r="L29" s="538">
        <v>0</v>
      </c>
      <c r="M29" s="525">
        <v>0</v>
      </c>
      <c r="N29" s="525">
        <v>0</v>
      </c>
      <c r="O29" s="525">
        <v>0</v>
      </c>
      <c r="P29" s="525">
        <v>0</v>
      </c>
      <c r="Q29" s="525">
        <v>0</v>
      </c>
      <c r="R29" s="525">
        <v>0</v>
      </c>
      <c r="S29" s="525">
        <v>0</v>
      </c>
      <c r="T29" s="526">
        <v>0</v>
      </c>
      <c r="U29" s="527">
        <v>0</v>
      </c>
      <c r="V29" s="527">
        <v>0</v>
      </c>
      <c r="W29" s="527">
        <v>0</v>
      </c>
      <c r="X29" s="527">
        <v>0</v>
      </c>
      <c r="Y29" s="527">
        <v>0</v>
      </c>
      <c r="Z29" s="527">
        <v>0</v>
      </c>
      <c r="AA29" s="527">
        <v>0</v>
      </c>
      <c r="AB29" s="528">
        <v>0</v>
      </c>
    </row>
    <row r="30" spans="4:29" ht="13.9" thickBot="1">
      <c r="D30" s="529" t="s">
        <v>132</v>
      </c>
      <c r="E30" s="530">
        <v>153.14479166666666</v>
      </c>
      <c r="F30" s="530">
        <v>1034.2620974025972</v>
      </c>
      <c r="G30" s="530">
        <v>2143.1804703443613</v>
      </c>
      <c r="H30" s="530">
        <v>2409.421113286357</v>
      </c>
      <c r="I30" s="530">
        <v>3544.4676053081071</v>
      </c>
      <c r="J30" s="530">
        <v>4486.1536040979499</v>
      </c>
      <c r="K30" s="530">
        <v>5864.5567780986175</v>
      </c>
      <c r="L30" s="531">
        <v>7539.8472439991019</v>
      </c>
      <c r="M30" s="532">
        <v>20.504252957752673</v>
      </c>
      <c r="N30" s="532">
        <v>90.742079795659663</v>
      </c>
      <c r="O30" s="532">
        <v>211.78216965485609</v>
      </c>
      <c r="P30" s="532">
        <v>221.70871238002348</v>
      </c>
      <c r="Q30" s="532">
        <v>371.16138396460622</v>
      </c>
      <c r="R30" s="532">
        <v>484.66701046253621</v>
      </c>
      <c r="S30" s="532">
        <v>600.92598176025467</v>
      </c>
      <c r="T30" s="533">
        <v>747.04515579154167</v>
      </c>
      <c r="U30" s="534">
        <v>1319.3394263076611</v>
      </c>
      <c r="V30" s="534">
        <v>5698.9353800296813</v>
      </c>
      <c r="W30" s="534">
        <v>12067.521933075401</v>
      </c>
      <c r="X30" s="534">
        <v>14260.801069597859</v>
      </c>
      <c r="Y30" s="534">
        <v>21956.196827186119</v>
      </c>
      <c r="Z30" s="534">
        <v>27778.040167472158</v>
      </c>
      <c r="AA30" s="534">
        <v>37236.95129492096</v>
      </c>
      <c r="AB30" s="531">
        <v>49011.341883909226</v>
      </c>
    </row>
    <row r="32" spans="4:29">
      <c r="E32"/>
      <c r="F32"/>
      <c r="G32"/>
      <c r="H32"/>
      <c r="I32"/>
      <c r="J32"/>
    </row>
    <row r="33" spans="4:29" ht="14.25" thickBot="1">
      <c r="D33" s="520" t="s">
        <v>154</v>
      </c>
      <c r="M33" s="56" t="s">
        <v>421</v>
      </c>
      <c r="O33" s="521"/>
      <c r="P33" s="521"/>
      <c r="Q33" s="521"/>
      <c r="R33" s="521"/>
      <c r="S33" s="521"/>
      <c r="U33" s="56" t="s">
        <v>422</v>
      </c>
      <c r="W33" s="521"/>
      <c r="X33" s="521"/>
      <c r="Y33" s="521"/>
      <c r="Z33" s="521"/>
      <c r="AA33" s="521"/>
      <c r="AC33"/>
    </row>
    <row r="34" spans="4:29" ht="13.9" thickBot="1">
      <c r="D34" s="522" t="s">
        <v>59</v>
      </c>
      <c r="E34" s="65" t="s">
        <v>110</v>
      </c>
      <c r="F34" s="65" t="s">
        <v>107</v>
      </c>
      <c r="G34" s="65" t="s">
        <v>284</v>
      </c>
      <c r="H34" s="65" t="s">
        <v>285</v>
      </c>
      <c r="I34" s="65" t="s">
        <v>286</v>
      </c>
      <c r="J34" s="65" t="s">
        <v>287</v>
      </c>
      <c r="K34" s="65" t="s">
        <v>288</v>
      </c>
      <c r="L34" s="64" t="s">
        <v>289</v>
      </c>
      <c r="M34" s="86" t="s">
        <v>110</v>
      </c>
      <c r="N34" s="86" t="s">
        <v>107</v>
      </c>
      <c r="O34" s="86" t="s">
        <v>284</v>
      </c>
      <c r="P34" s="86" t="s">
        <v>285</v>
      </c>
      <c r="Q34" s="86" t="s">
        <v>286</v>
      </c>
      <c r="R34" s="86" t="s">
        <v>287</v>
      </c>
      <c r="S34" s="86" t="s">
        <v>288</v>
      </c>
      <c r="T34" s="64" t="s">
        <v>289</v>
      </c>
      <c r="U34" s="86" t="s">
        <v>110</v>
      </c>
      <c r="V34" s="86" t="s">
        <v>107</v>
      </c>
      <c r="W34" s="86" t="s">
        <v>284</v>
      </c>
      <c r="X34" s="86" t="s">
        <v>285</v>
      </c>
      <c r="Y34" s="86" t="s">
        <v>286</v>
      </c>
      <c r="Z34" s="86" t="s">
        <v>287</v>
      </c>
      <c r="AA34" s="86" t="s">
        <v>288</v>
      </c>
      <c r="AB34" s="64" t="s">
        <v>289</v>
      </c>
    </row>
    <row r="35" spans="4:29">
      <c r="D35" s="523" t="s">
        <v>153</v>
      </c>
      <c r="E35" s="540">
        <v>68.604166666666671</v>
      </c>
      <c r="F35" s="540">
        <v>1026.6652224025972</v>
      </c>
      <c r="G35" s="540">
        <v>2137.2949524872188</v>
      </c>
      <c r="H35" s="540">
        <v>2230.9376132863567</v>
      </c>
      <c r="I35" s="540">
        <v>3204.753230308107</v>
      </c>
      <c r="J35" s="540">
        <v>4111.7536040979494</v>
      </c>
      <c r="K35" s="540">
        <v>5160.7677580986174</v>
      </c>
      <c r="L35" s="528">
        <v>6404.0726239991009</v>
      </c>
      <c r="M35" s="525">
        <v>12.56091827609826</v>
      </c>
      <c r="N35" s="525">
        <v>90.063976284753409</v>
      </c>
      <c r="O35" s="525">
        <v>211.28309065114624</v>
      </c>
      <c r="P35" s="525">
        <v>206.56267495331321</v>
      </c>
      <c r="Q35" s="525">
        <v>343.77476107658345</v>
      </c>
      <c r="R35" s="525">
        <v>455.99329293494577</v>
      </c>
      <c r="S35" s="525">
        <v>549.72075958991616</v>
      </c>
      <c r="T35" s="526">
        <v>668.54192457474164</v>
      </c>
      <c r="U35" s="527">
        <v>0.41619690241060214</v>
      </c>
      <c r="V35" s="527">
        <v>5.6177784112796827</v>
      </c>
      <c r="W35" s="527">
        <v>12.004647292014475</v>
      </c>
      <c r="X35" s="527">
        <v>12.354072338127271</v>
      </c>
      <c r="Y35" s="527">
        <v>18.327048142259649</v>
      </c>
      <c r="Z35" s="527">
        <v>23.77834699100157</v>
      </c>
      <c r="AA35" s="527">
        <v>29.718414593615076</v>
      </c>
      <c r="AB35" s="528">
        <v>36.877928428720985</v>
      </c>
    </row>
    <row r="36" spans="4:29">
      <c r="D36" s="524" t="s">
        <v>152</v>
      </c>
      <c r="E36" s="541">
        <v>0</v>
      </c>
      <c r="F36" s="541">
        <v>0</v>
      </c>
      <c r="G36" s="541">
        <v>0</v>
      </c>
      <c r="H36" s="541">
        <v>0</v>
      </c>
      <c r="I36" s="541">
        <v>0</v>
      </c>
      <c r="J36" s="541">
        <v>0</v>
      </c>
      <c r="K36" s="541">
        <v>0</v>
      </c>
      <c r="L36" s="538">
        <v>0</v>
      </c>
      <c r="M36" s="535">
        <v>0</v>
      </c>
      <c r="N36" s="535">
        <v>0</v>
      </c>
      <c r="O36" s="535">
        <v>0</v>
      </c>
      <c r="P36" s="535">
        <v>0</v>
      </c>
      <c r="Q36" s="535">
        <v>0</v>
      </c>
      <c r="R36" s="535">
        <v>0</v>
      </c>
      <c r="S36" s="535">
        <v>0</v>
      </c>
      <c r="T36" s="536">
        <v>0</v>
      </c>
      <c r="U36" s="537">
        <v>0</v>
      </c>
      <c r="V36" s="537">
        <v>0</v>
      </c>
      <c r="W36" s="537">
        <v>0</v>
      </c>
      <c r="X36" s="537">
        <v>0</v>
      </c>
      <c r="Y36" s="537">
        <v>0</v>
      </c>
      <c r="Z36" s="537">
        <v>0</v>
      </c>
      <c r="AA36" s="537">
        <v>0</v>
      </c>
      <c r="AB36" s="538">
        <v>0</v>
      </c>
    </row>
    <row r="37" spans="4:29">
      <c r="D37" s="524" t="s">
        <v>136</v>
      </c>
      <c r="E37" s="540">
        <v>84.540625000000006</v>
      </c>
      <c r="F37" s="540">
        <v>7.5968749999999998</v>
      </c>
      <c r="G37" s="540">
        <v>5.8855178571428564</v>
      </c>
      <c r="H37" s="540">
        <v>178.48349999999996</v>
      </c>
      <c r="I37" s="540">
        <v>339.71437499999996</v>
      </c>
      <c r="J37" s="540">
        <v>374.4</v>
      </c>
      <c r="K37" s="540">
        <v>703.78901999999994</v>
      </c>
      <c r="L37" s="528">
        <v>1135.7746200000001</v>
      </c>
      <c r="M37" s="525">
        <v>7.9433346816544139</v>
      </c>
      <c r="N37" s="525">
        <v>0.67810351090625021</v>
      </c>
      <c r="O37" s="525">
        <v>0.49907900370988079</v>
      </c>
      <c r="P37" s="525">
        <v>15.146037426710258</v>
      </c>
      <c r="Q37" s="525">
        <v>27.386622888022753</v>
      </c>
      <c r="R37" s="525">
        <v>28.673717527590462</v>
      </c>
      <c r="S37" s="525">
        <v>51.205222170338473</v>
      </c>
      <c r="T37" s="526">
        <v>78.503231216800131</v>
      </c>
      <c r="U37" s="527">
        <v>0.90314252389705907</v>
      </c>
      <c r="V37" s="527">
        <v>8.1156968750000016E-2</v>
      </c>
      <c r="W37" s="527">
        <v>6.2874641060924372E-2</v>
      </c>
      <c r="X37" s="527">
        <v>1.9067287314705881</v>
      </c>
      <c r="Y37" s="527">
        <v>3.6291486849264709</v>
      </c>
      <c r="Z37" s="527">
        <v>3.9996931764705885</v>
      </c>
      <c r="AA37" s="527">
        <v>7.5185367013058828</v>
      </c>
      <c r="AB37" s="528">
        <v>12.13341345518824</v>
      </c>
    </row>
    <row r="38" spans="4:29" ht="13.9" thickBot="1">
      <c r="D38" s="524" t="s">
        <v>135</v>
      </c>
      <c r="E38" s="540">
        <v>0</v>
      </c>
      <c r="F38" s="540">
        <v>0</v>
      </c>
      <c r="G38" s="540">
        <v>0</v>
      </c>
      <c r="H38" s="540">
        <v>0</v>
      </c>
      <c r="I38" s="540">
        <v>0</v>
      </c>
      <c r="J38" s="540">
        <v>0</v>
      </c>
      <c r="K38" s="540">
        <v>0</v>
      </c>
      <c r="L38" s="528">
        <v>0</v>
      </c>
      <c r="M38" s="525">
        <v>0</v>
      </c>
      <c r="N38" s="525">
        <v>0</v>
      </c>
      <c r="O38" s="525">
        <v>0</v>
      </c>
      <c r="P38" s="525">
        <v>0</v>
      </c>
      <c r="Q38" s="525">
        <v>0</v>
      </c>
      <c r="R38" s="525">
        <v>0</v>
      </c>
      <c r="S38" s="525">
        <v>0</v>
      </c>
      <c r="T38" s="526">
        <v>0</v>
      </c>
      <c r="U38" s="527">
        <v>0</v>
      </c>
      <c r="V38" s="527">
        <v>0</v>
      </c>
      <c r="W38" s="527">
        <v>0</v>
      </c>
      <c r="X38" s="527">
        <v>0</v>
      </c>
      <c r="Y38" s="527">
        <v>0</v>
      </c>
      <c r="Z38" s="527">
        <v>0</v>
      </c>
      <c r="AA38" s="527">
        <v>0</v>
      </c>
      <c r="AB38" s="528">
        <v>0</v>
      </c>
    </row>
    <row r="39" spans="4:29" ht="13.9" thickBot="1">
      <c r="D39" s="529" t="s">
        <v>144</v>
      </c>
      <c r="E39" s="530">
        <v>153.14479166666666</v>
      </c>
      <c r="F39" s="530">
        <v>1034.2620974025972</v>
      </c>
      <c r="G39" s="530">
        <v>2143.1804703443618</v>
      </c>
      <c r="H39" s="530">
        <v>2409.4211132863566</v>
      </c>
      <c r="I39" s="530">
        <v>3544.4676053081071</v>
      </c>
      <c r="J39" s="530">
        <v>4486.153604097949</v>
      </c>
      <c r="K39" s="530">
        <v>5864.5567780986175</v>
      </c>
      <c r="L39" s="531">
        <v>7539.847243999101</v>
      </c>
      <c r="M39" s="532">
        <v>20.504252957752673</v>
      </c>
      <c r="N39" s="532">
        <v>90.742079795659663</v>
      </c>
      <c r="O39" s="532">
        <v>211.78216965485612</v>
      </c>
      <c r="P39" s="532">
        <v>221.70871238002346</v>
      </c>
      <c r="Q39" s="532">
        <v>371.16138396460622</v>
      </c>
      <c r="R39" s="532">
        <v>484.66701046253621</v>
      </c>
      <c r="S39" s="532">
        <v>600.92598176025467</v>
      </c>
      <c r="T39" s="533">
        <v>747.04515579154179</v>
      </c>
      <c r="U39" s="534">
        <v>1.3193394263076612</v>
      </c>
      <c r="V39" s="534">
        <v>5.6989353800296829</v>
      </c>
      <c r="W39" s="534">
        <v>12.067521933075399</v>
      </c>
      <c r="X39" s="534">
        <v>14.260801069597859</v>
      </c>
      <c r="Y39" s="534">
        <v>21.956196827186119</v>
      </c>
      <c r="Z39" s="534">
        <v>27.77804016747216</v>
      </c>
      <c r="AA39" s="534">
        <v>37.236951294920956</v>
      </c>
      <c r="AB39" s="531">
        <v>49.011341883909225</v>
      </c>
    </row>
    <row r="42" spans="4:29" ht="14.25" thickBot="1">
      <c r="D42" s="520" t="s">
        <v>320</v>
      </c>
      <c r="M42" s="505" t="s">
        <v>423</v>
      </c>
      <c r="T42" s="80"/>
      <c r="U42" s="505" t="s">
        <v>424</v>
      </c>
      <c r="V42" s="468"/>
      <c r="W42" s="468"/>
      <c r="X42" s="468"/>
      <c r="Y42" s="468"/>
      <c r="Z42" s="468"/>
      <c r="AA42"/>
      <c r="AB42"/>
    </row>
    <row r="43" spans="4:29" ht="13.9" thickBot="1">
      <c r="D43" s="542" t="s">
        <v>319</v>
      </c>
      <c r="E43" s="65" t="s">
        <v>110</v>
      </c>
      <c r="F43" s="65" t="s">
        <v>107</v>
      </c>
      <c r="G43" s="65" t="s">
        <v>284</v>
      </c>
      <c r="H43" s="65" t="s">
        <v>285</v>
      </c>
      <c r="I43" s="65" t="s">
        <v>286</v>
      </c>
      <c r="J43" s="65" t="s">
        <v>287</v>
      </c>
      <c r="K43" s="65" t="s">
        <v>288</v>
      </c>
      <c r="L43" s="64" t="s">
        <v>289</v>
      </c>
      <c r="M43" s="86" t="s">
        <v>110</v>
      </c>
      <c r="N43" s="86" t="s">
        <v>107</v>
      </c>
      <c r="O43" s="86" t="s">
        <v>284</v>
      </c>
      <c r="P43" s="86" t="s">
        <v>285</v>
      </c>
      <c r="Q43" s="86" t="s">
        <v>286</v>
      </c>
      <c r="R43" s="65" t="s">
        <v>287</v>
      </c>
      <c r="S43" s="86" t="s">
        <v>288</v>
      </c>
      <c r="T43" s="64" t="s">
        <v>289</v>
      </c>
      <c r="U43" s="470" t="s">
        <v>110</v>
      </c>
      <c r="V43" s="470" t="s">
        <v>107</v>
      </c>
      <c r="W43" s="470" t="s">
        <v>284</v>
      </c>
      <c r="X43" s="470" t="s">
        <v>285</v>
      </c>
      <c r="Y43" s="470" t="s">
        <v>286</v>
      </c>
      <c r="Z43" s="469" t="s">
        <v>287</v>
      </c>
      <c r="AA43" s="470" t="s">
        <v>288</v>
      </c>
      <c r="AB43" s="471" t="s">
        <v>289</v>
      </c>
    </row>
    <row r="44" spans="4:29">
      <c r="D44" s="67" t="s">
        <v>455</v>
      </c>
      <c r="E44" s="540">
        <v>68.604166666666671</v>
      </c>
      <c r="F44" s="540">
        <v>785.56522240259721</v>
      </c>
      <c r="G44" s="540">
        <v>1866.9836127727567</v>
      </c>
      <c r="H44" s="540">
        <v>1949.6475346723414</v>
      </c>
      <c r="I44" s="540">
        <v>2803.0000833333297</v>
      </c>
      <c r="J44" s="540">
        <v>3072.1223166666705</v>
      </c>
      <c r="K44" s="540">
        <v>3205.5126</v>
      </c>
      <c r="L44" s="528">
        <v>3285.0760307142855</v>
      </c>
      <c r="M44" s="540">
        <v>12.56091827609826</v>
      </c>
      <c r="N44" s="525">
        <v>74.299983206338538</v>
      </c>
      <c r="O44" s="525">
        <v>194.8856706518431</v>
      </c>
      <c r="P44" s="525">
        <v>189.27267578275519</v>
      </c>
      <c r="Q44" s="525">
        <v>313.55425459077276</v>
      </c>
      <c r="R44" s="543">
        <v>344.14372037328985</v>
      </c>
      <c r="S44" s="525">
        <v>354.25713819328348</v>
      </c>
      <c r="T44" s="526">
        <v>358.77564682006107</v>
      </c>
      <c r="U44" s="544">
        <v>416.19690241060215</v>
      </c>
      <c r="V44" s="544">
        <v>4343.6141814430212</v>
      </c>
      <c r="W44" s="544">
        <v>10597.94825754008</v>
      </c>
      <c r="X44" s="544">
        <v>10890.239994239879</v>
      </c>
      <c r="Y44" s="544">
        <v>16170.007001419082</v>
      </c>
      <c r="Z44" s="545">
        <v>17804.39443134105</v>
      </c>
      <c r="AA44" s="544">
        <v>18603.748820394958</v>
      </c>
      <c r="AB44" s="546">
        <v>19099.22841824123</v>
      </c>
    </row>
    <row r="45" spans="4:29">
      <c r="D45" s="67" t="s">
        <v>1</v>
      </c>
      <c r="E45" s="540">
        <v>0</v>
      </c>
      <c r="F45" s="540">
        <v>241.1</v>
      </c>
      <c r="G45" s="540">
        <v>426.1968575716046</v>
      </c>
      <c r="H45" s="540">
        <v>609.7735786140197</v>
      </c>
      <c r="I45" s="540">
        <v>891.46752197477394</v>
      </c>
      <c r="J45" s="540">
        <v>1494.0312874312831</v>
      </c>
      <c r="K45" s="540">
        <v>2659.044178098618</v>
      </c>
      <c r="L45" s="528">
        <v>4088.7267482848156</v>
      </c>
      <c r="M45" s="525">
        <v>0</v>
      </c>
      <c r="N45" s="525">
        <v>15.763993078414869</v>
      </c>
      <c r="O45" s="525">
        <v>25.995684418222091</v>
      </c>
      <c r="P45" s="525">
        <v>41.65605561949112</v>
      </c>
      <c r="Q45" s="525">
        <v>66.620678683373825</v>
      </c>
      <c r="R45" s="543">
        <v>145.22317601286292</v>
      </c>
      <c r="S45" s="525">
        <v>246.66884356697128</v>
      </c>
      <c r="T45" s="526">
        <v>378.94354215837689</v>
      </c>
      <c r="U45" s="544">
        <v>0</v>
      </c>
      <c r="V45" s="544">
        <v>1274.1642298366608</v>
      </c>
      <c r="W45" s="544">
        <v>2250.1730221777866</v>
      </c>
      <c r="X45" s="544">
        <v>4151.160422000472</v>
      </c>
      <c r="Y45" s="544">
        <v>6566.7891724094861</v>
      </c>
      <c r="Z45" s="545">
        <v>10389.965387673776</v>
      </c>
      <c r="AA45" s="544">
        <v>18633.202474526006</v>
      </c>
      <c r="AB45" s="546">
        <v>29048.018793050669</v>
      </c>
    </row>
    <row r="46" spans="4:29">
      <c r="D46" s="67" t="s">
        <v>5</v>
      </c>
      <c r="E46" s="540">
        <v>84.540625000000006</v>
      </c>
      <c r="F46" s="540">
        <v>7.5968749999999998</v>
      </c>
      <c r="G46" s="540">
        <v>0</v>
      </c>
      <c r="H46" s="540">
        <v>0</v>
      </c>
      <c r="I46" s="540">
        <v>0</v>
      </c>
      <c r="J46" s="540">
        <v>0</v>
      </c>
      <c r="K46" s="540">
        <v>0</v>
      </c>
      <c r="L46" s="528">
        <v>166.04446499999997</v>
      </c>
      <c r="M46" s="525">
        <v>7.9433346816544139</v>
      </c>
      <c r="N46" s="525">
        <v>0.67810351090625021</v>
      </c>
      <c r="O46" s="525">
        <v>0</v>
      </c>
      <c r="P46" s="525">
        <v>0</v>
      </c>
      <c r="Q46" s="525">
        <v>0</v>
      </c>
      <c r="R46" s="543">
        <v>0</v>
      </c>
      <c r="S46" s="525">
        <v>0</v>
      </c>
      <c r="T46" s="526">
        <v>9.3259668131035998</v>
      </c>
      <c r="U46" s="544">
        <v>903.14252389705905</v>
      </c>
      <c r="V46" s="544">
        <v>81.156968750000019</v>
      </c>
      <c r="W46" s="544">
        <v>0</v>
      </c>
      <c r="X46" s="544">
        <v>0</v>
      </c>
      <c r="Y46" s="544">
        <v>0</v>
      </c>
      <c r="Z46" s="545">
        <v>0</v>
      </c>
      <c r="AA46" s="544">
        <v>0</v>
      </c>
      <c r="AB46" s="546">
        <v>864.09467261732095</v>
      </c>
    </row>
    <row r="47" spans="4:29">
      <c r="D47" s="67" t="s">
        <v>72</v>
      </c>
      <c r="E47" s="540">
        <v>0</v>
      </c>
      <c r="F47" s="540">
        <v>0</v>
      </c>
      <c r="G47" s="540">
        <v>0</v>
      </c>
      <c r="H47" s="540">
        <v>0</v>
      </c>
      <c r="I47" s="540">
        <v>0</v>
      </c>
      <c r="J47" s="540">
        <v>0</v>
      </c>
      <c r="K47" s="540">
        <v>0</v>
      </c>
      <c r="L47" s="528">
        <v>0</v>
      </c>
      <c r="M47" s="525">
        <v>0</v>
      </c>
      <c r="N47" s="525">
        <v>0</v>
      </c>
      <c r="O47" s="525">
        <v>0</v>
      </c>
      <c r="P47" s="525">
        <v>0</v>
      </c>
      <c r="Q47" s="525">
        <v>0</v>
      </c>
      <c r="R47" s="543">
        <v>0</v>
      </c>
      <c r="S47" s="525">
        <v>0</v>
      </c>
      <c r="T47" s="526">
        <v>0</v>
      </c>
      <c r="U47" s="544">
        <v>0</v>
      </c>
      <c r="V47" s="544">
        <v>0</v>
      </c>
      <c r="W47" s="544">
        <v>0</v>
      </c>
      <c r="X47" s="544">
        <v>0</v>
      </c>
      <c r="Y47" s="544">
        <v>0</v>
      </c>
      <c r="Z47" s="545">
        <v>0</v>
      </c>
      <c r="AA47" s="544">
        <v>0</v>
      </c>
      <c r="AB47" s="546">
        <v>0</v>
      </c>
    </row>
    <row r="48" spans="4:29">
      <c r="D48" s="67" t="s">
        <v>44</v>
      </c>
      <c r="E48" s="540">
        <v>0</v>
      </c>
      <c r="F48" s="540">
        <v>0</v>
      </c>
      <c r="G48" s="540">
        <v>0</v>
      </c>
      <c r="H48" s="540">
        <v>0</v>
      </c>
      <c r="I48" s="540">
        <v>0</v>
      </c>
      <c r="J48" s="540">
        <v>0</v>
      </c>
      <c r="K48" s="540">
        <v>0</v>
      </c>
      <c r="L48" s="528">
        <v>0</v>
      </c>
      <c r="M48" s="525">
        <v>0</v>
      </c>
      <c r="N48" s="525">
        <v>0</v>
      </c>
      <c r="O48" s="525">
        <v>0</v>
      </c>
      <c r="P48" s="525">
        <v>0</v>
      </c>
      <c r="Q48" s="525">
        <v>0</v>
      </c>
      <c r="R48" s="543">
        <v>0</v>
      </c>
      <c r="S48" s="525">
        <v>0</v>
      </c>
      <c r="T48" s="526">
        <v>0</v>
      </c>
      <c r="U48" s="544">
        <v>0</v>
      </c>
      <c r="V48" s="544">
        <v>0</v>
      </c>
      <c r="W48" s="544">
        <v>0</v>
      </c>
      <c r="X48" s="544">
        <v>0</v>
      </c>
      <c r="Y48" s="544">
        <v>0</v>
      </c>
      <c r="Z48" s="545">
        <v>0</v>
      </c>
      <c r="AA48" s="544">
        <v>0</v>
      </c>
      <c r="AB48" s="546">
        <v>0</v>
      </c>
    </row>
    <row r="49" spans="4:28">
      <c r="D49" s="67" t="s">
        <v>12</v>
      </c>
      <c r="E49" s="540">
        <v>0</v>
      </c>
      <c r="F49" s="540">
        <v>0</v>
      </c>
      <c r="G49" s="540">
        <v>0</v>
      </c>
      <c r="H49" s="540">
        <v>0</v>
      </c>
      <c r="I49" s="540">
        <v>0</v>
      </c>
      <c r="J49" s="540">
        <v>0</v>
      </c>
      <c r="K49" s="540">
        <v>0</v>
      </c>
      <c r="L49" s="528">
        <v>0</v>
      </c>
      <c r="M49" s="525">
        <v>0</v>
      </c>
      <c r="N49" s="525">
        <v>0</v>
      </c>
      <c r="O49" s="525">
        <v>0</v>
      </c>
      <c r="P49" s="525">
        <v>0</v>
      </c>
      <c r="Q49" s="525">
        <v>0</v>
      </c>
      <c r="R49" s="543">
        <v>0</v>
      </c>
      <c r="S49" s="525">
        <v>0</v>
      </c>
      <c r="T49" s="526">
        <v>0</v>
      </c>
      <c r="U49" s="544">
        <v>0</v>
      </c>
      <c r="V49" s="544">
        <v>0</v>
      </c>
      <c r="W49" s="544">
        <v>0</v>
      </c>
      <c r="X49" s="544">
        <v>0</v>
      </c>
      <c r="Y49" s="544">
        <v>0</v>
      </c>
      <c r="Z49" s="545">
        <v>0</v>
      </c>
      <c r="AA49" s="544">
        <v>0</v>
      </c>
      <c r="AB49" s="546">
        <v>0</v>
      </c>
    </row>
    <row r="50" spans="4:28" ht="13.9" thickBot="1">
      <c r="D50" s="67" t="s">
        <v>68</v>
      </c>
      <c r="E50" s="540">
        <v>0</v>
      </c>
      <c r="F50" s="540">
        <v>0</v>
      </c>
      <c r="G50" s="540">
        <v>0</v>
      </c>
      <c r="H50" s="540">
        <v>0</v>
      </c>
      <c r="I50" s="540">
        <v>0</v>
      </c>
      <c r="J50" s="540">
        <v>0</v>
      </c>
      <c r="K50" s="540">
        <v>0</v>
      </c>
      <c r="L50" s="528">
        <v>0</v>
      </c>
      <c r="M50" s="525">
        <v>0</v>
      </c>
      <c r="N50" s="525">
        <v>0</v>
      </c>
      <c r="O50" s="525">
        <v>0</v>
      </c>
      <c r="P50" s="525">
        <v>0</v>
      </c>
      <c r="Q50" s="525">
        <v>0</v>
      </c>
      <c r="R50" s="543">
        <v>0</v>
      </c>
      <c r="S50" s="525">
        <v>0</v>
      </c>
      <c r="T50" s="526">
        <v>0</v>
      </c>
      <c r="U50" s="544">
        <v>0</v>
      </c>
      <c r="V50" s="544">
        <v>0</v>
      </c>
      <c r="W50" s="544">
        <v>0</v>
      </c>
      <c r="X50" s="544">
        <v>0</v>
      </c>
      <c r="Y50" s="544">
        <v>0</v>
      </c>
      <c r="Z50" s="545">
        <v>0</v>
      </c>
      <c r="AA50" s="544">
        <v>0</v>
      </c>
      <c r="AB50" s="546">
        <v>0</v>
      </c>
    </row>
    <row r="51" spans="4:28" ht="13.9" thickBot="1">
      <c r="D51" s="542" t="s">
        <v>144</v>
      </c>
      <c r="E51" s="530">
        <v>153.14479166666666</v>
      </c>
      <c r="F51" s="530">
        <v>1034.2620974025972</v>
      </c>
      <c r="G51" s="530">
        <v>2293.1804703443613</v>
      </c>
      <c r="H51" s="530">
        <v>2559.4211132863611</v>
      </c>
      <c r="I51" s="530">
        <v>3694.4676053081039</v>
      </c>
      <c r="J51" s="530">
        <v>4566.1536040979536</v>
      </c>
      <c r="K51" s="530">
        <v>5864.5567780986185</v>
      </c>
      <c r="L51" s="531">
        <v>7539.847243999101</v>
      </c>
      <c r="M51" s="532">
        <v>20.504252957752673</v>
      </c>
      <c r="N51" s="532">
        <v>90.742079795659663</v>
      </c>
      <c r="O51" s="532">
        <v>220.88135507006518</v>
      </c>
      <c r="P51" s="532">
        <v>230.92873140224631</v>
      </c>
      <c r="Q51" s="532">
        <v>380.17493327414661</v>
      </c>
      <c r="R51" s="547">
        <v>489.3668963861528</v>
      </c>
      <c r="S51" s="532">
        <v>600.92598176025479</v>
      </c>
      <c r="T51" s="533">
        <v>747.04515579154156</v>
      </c>
      <c r="U51" s="548">
        <v>1319.3394263076611</v>
      </c>
      <c r="V51" s="548">
        <v>5698.9353800296813</v>
      </c>
      <c r="W51" s="548">
        <v>12848.121279717867</v>
      </c>
      <c r="X51" s="548">
        <v>15041.400416240351</v>
      </c>
      <c r="Y51" s="548">
        <v>22736.796173828567</v>
      </c>
      <c r="Z51" s="549">
        <v>28194.359819014826</v>
      </c>
      <c r="AA51" s="548">
        <v>37236.95129492096</v>
      </c>
      <c r="AB51" s="550">
        <v>49011.341883909219</v>
      </c>
    </row>
  </sheetData>
  <phoneticPr fontId="13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7">
    <tabColor rgb="FFCCFF99"/>
    <pageSetUpPr autoPageBreaks="0"/>
  </sheetPr>
  <dimension ref="A1:AB49"/>
  <sheetViews>
    <sheetView showGridLines="0" showZeros="0" zoomScale="80" zoomScaleNormal="80" workbookViewId="0"/>
  </sheetViews>
  <sheetFormatPr defaultColWidth="9" defaultRowHeight="17.649999999999999"/>
  <cols>
    <col min="1" max="1" width="4.625" style="151" customWidth="1"/>
    <col min="2" max="2" width="4.625" style="10" customWidth="1"/>
    <col min="3" max="3" width="8.625" style="10" customWidth="1"/>
    <col min="4" max="4" width="25.625" style="10" customWidth="1"/>
    <col min="5" max="12" width="9.625" style="10" customWidth="1"/>
    <col min="13" max="28" width="8.625" style="10" customWidth="1"/>
    <col min="29" max="16384" width="9" style="10"/>
  </cols>
  <sheetData>
    <row r="1" spans="1:28" ht="13.5">
      <c r="A1"/>
    </row>
    <row r="2" spans="1:28">
      <c r="D2" s="502"/>
      <c r="E2" s="151"/>
      <c r="F2" s="151"/>
      <c r="G2" s="151"/>
      <c r="H2" s="151"/>
      <c r="I2" s="151"/>
      <c r="J2" s="151"/>
      <c r="K2" s="151"/>
      <c r="L2" s="151"/>
    </row>
    <row r="4" spans="1:28" s="56" customFormat="1" ht="18" thickBot="1">
      <c r="A4" s="151"/>
      <c r="D4" s="503" t="s">
        <v>158</v>
      </c>
      <c r="E4" s="504"/>
      <c r="F4" s="504"/>
      <c r="G4" s="504"/>
      <c r="H4" s="504"/>
      <c r="I4" s="504"/>
      <c r="J4" s="504"/>
      <c r="K4" s="504"/>
      <c r="L4" s="81"/>
      <c r="M4" s="505" t="s">
        <v>416</v>
      </c>
      <c r="N4" s="10"/>
      <c r="O4" s="10"/>
      <c r="P4" s="10"/>
      <c r="Q4" s="10"/>
      <c r="R4" s="10"/>
      <c r="S4" s="10"/>
      <c r="T4" s="80"/>
      <c r="U4" s="505" t="s">
        <v>418</v>
      </c>
      <c r="V4" s="10"/>
      <c r="W4" s="10"/>
      <c r="X4" s="10"/>
      <c r="Y4" s="10"/>
      <c r="Z4" s="10"/>
      <c r="AA4" s="10"/>
      <c r="AB4" s="80"/>
    </row>
    <row r="5" spans="1:28" ht="18" thickBot="1">
      <c r="D5" s="79" t="s">
        <v>129</v>
      </c>
      <c r="E5" s="77" t="s">
        <v>110</v>
      </c>
      <c r="F5" s="77" t="s">
        <v>107</v>
      </c>
      <c r="G5" s="77" t="s">
        <v>284</v>
      </c>
      <c r="H5" s="77" t="s">
        <v>285</v>
      </c>
      <c r="I5" s="77" t="s">
        <v>286</v>
      </c>
      <c r="J5" s="78" t="s">
        <v>287</v>
      </c>
      <c r="K5" s="77" t="s">
        <v>288</v>
      </c>
      <c r="L5" s="76" t="s">
        <v>289</v>
      </c>
      <c r="M5" s="77" t="s">
        <v>110</v>
      </c>
      <c r="N5" s="77" t="s">
        <v>107</v>
      </c>
      <c r="O5" s="77" t="s">
        <v>284</v>
      </c>
      <c r="P5" s="77" t="s">
        <v>285</v>
      </c>
      <c r="Q5" s="77" t="s">
        <v>286</v>
      </c>
      <c r="R5" s="78" t="s">
        <v>287</v>
      </c>
      <c r="S5" s="77" t="s">
        <v>288</v>
      </c>
      <c r="T5" s="76" t="s">
        <v>289</v>
      </c>
      <c r="U5" s="77" t="s">
        <v>110</v>
      </c>
      <c r="V5" s="77" t="s">
        <v>107</v>
      </c>
      <c r="W5" s="77" t="s">
        <v>284</v>
      </c>
      <c r="X5" s="77" t="s">
        <v>285</v>
      </c>
      <c r="Y5" s="77" t="s">
        <v>286</v>
      </c>
      <c r="Z5" s="78" t="s">
        <v>287</v>
      </c>
      <c r="AA5" s="77" t="s">
        <v>288</v>
      </c>
      <c r="AB5" s="76" t="s">
        <v>289</v>
      </c>
    </row>
    <row r="6" spans="1:28" ht="17.55" customHeight="1">
      <c r="A6"/>
      <c r="D6" s="70" t="s">
        <v>80</v>
      </c>
      <c r="E6" s="843"/>
      <c r="F6" s="843"/>
      <c r="G6" s="843"/>
      <c r="H6" s="843"/>
      <c r="I6" s="843"/>
      <c r="J6" s="844"/>
      <c r="K6" s="843"/>
      <c r="L6" s="845"/>
      <c r="M6" s="506">
        <v>0</v>
      </c>
      <c r="N6" s="506">
        <v>0</v>
      </c>
      <c r="O6" s="506">
        <v>0</v>
      </c>
      <c r="P6" s="506">
        <v>0</v>
      </c>
      <c r="Q6" s="506">
        <v>0</v>
      </c>
      <c r="R6" s="507">
        <v>0</v>
      </c>
      <c r="S6" s="506">
        <v>0</v>
      </c>
      <c r="T6" s="508">
        <v>0</v>
      </c>
      <c r="U6" s="509">
        <v>0</v>
      </c>
      <c r="V6" s="509">
        <v>0</v>
      </c>
      <c r="W6" s="509">
        <v>0</v>
      </c>
      <c r="X6" s="509">
        <v>0</v>
      </c>
      <c r="Y6" s="509">
        <v>0</v>
      </c>
      <c r="Z6" s="510">
        <v>0</v>
      </c>
      <c r="AA6" s="509">
        <v>0</v>
      </c>
      <c r="AB6" s="511">
        <v>0</v>
      </c>
    </row>
    <row r="7" spans="1:28" ht="17.55" customHeight="1">
      <c r="A7"/>
      <c r="D7" s="67" t="s">
        <v>16</v>
      </c>
      <c r="E7" s="843">
        <v>2766.4363425925931</v>
      </c>
      <c r="F7" s="843">
        <v>733.20041666666668</v>
      </c>
      <c r="G7" s="843">
        <v>211.08906858792008</v>
      </c>
      <c r="H7" s="843">
        <v>144.5625053345901</v>
      </c>
      <c r="I7" s="843">
        <v>82.763999999999996</v>
      </c>
      <c r="J7" s="844"/>
      <c r="K7" s="843"/>
      <c r="L7" s="845"/>
      <c r="M7" s="506">
        <v>103.91202841325075</v>
      </c>
      <c r="N7" s="506">
        <v>27.573486266368114</v>
      </c>
      <c r="O7" s="506">
        <v>6.7952199276240233</v>
      </c>
      <c r="P7" s="506">
        <v>4.6514461451577338</v>
      </c>
      <c r="Q7" s="506">
        <v>2.596632058286914</v>
      </c>
      <c r="R7" s="507">
        <v>0</v>
      </c>
      <c r="S7" s="506">
        <v>0</v>
      </c>
      <c r="T7" s="508">
        <v>0</v>
      </c>
      <c r="U7" s="509">
        <v>8008.1295038943017</v>
      </c>
      <c r="V7" s="509">
        <v>2122.4286995425077</v>
      </c>
      <c r="W7" s="509">
        <v>609.18654837708186</v>
      </c>
      <c r="X7" s="509">
        <v>417.19608807143186</v>
      </c>
      <c r="Y7" s="509">
        <v>238.85043326571432</v>
      </c>
      <c r="Z7" s="510">
        <v>0</v>
      </c>
      <c r="AA7" s="509">
        <v>0</v>
      </c>
      <c r="AB7" s="511">
        <v>0</v>
      </c>
    </row>
    <row r="8" spans="1:28" ht="17.55" customHeight="1">
      <c r="A8"/>
      <c r="D8" s="67" t="s">
        <v>78</v>
      </c>
      <c r="E8" s="540">
        <v>0</v>
      </c>
      <c r="F8" s="540">
        <v>0</v>
      </c>
      <c r="G8" s="540"/>
      <c r="H8" s="540"/>
      <c r="I8" s="540"/>
      <c r="J8" s="540"/>
      <c r="K8" s="540"/>
      <c r="L8" s="528"/>
      <c r="M8" s="506">
        <v>0</v>
      </c>
      <c r="N8" s="506">
        <v>0</v>
      </c>
      <c r="O8" s="506">
        <v>0</v>
      </c>
      <c r="P8" s="506">
        <v>0</v>
      </c>
      <c r="Q8" s="506">
        <v>0</v>
      </c>
      <c r="R8" s="507">
        <v>0</v>
      </c>
      <c r="S8" s="506">
        <v>0</v>
      </c>
      <c r="T8" s="508">
        <v>0</v>
      </c>
      <c r="U8" s="509">
        <v>0</v>
      </c>
      <c r="V8" s="509">
        <v>0</v>
      </c>
      <c r="W8" s="509">
        <v>0</v>
      </c>
      <c r="X8" s="509">
        <v>0</v>
      </c>
      <c r="Y8" s="509">
        <v>0</v>
      </c>
      <c r="Z8" s="510">
        <v>0</v>
      </c>
      <c r="AA8" s="509">
        <v>0</v>
      </c>
      <c r="AB8" s="511">
        <v>0</v>
      </c>
    </row>
    <row r="9" spans="1:28" ht="17.55" customHeight="1">
      <c r="A9"/>
      <c r="D9" s="67" t="s">
        <v>56</v>
      </c>
      <c r="E9" s="843">
        <v>0</v>
      </c>
      <c r="F9" s="843">
        <v>0</v>
      </c>
      <c r="G9" s="843"/>
      <c r="H9" s="843"/>
      <c r="I9" s="843"/>
      <c r="J9" s="844"/>
      <c r="K9" s="843"/>
      <c r="L9" s="845"/>
      <c r="M9" s="506">
        <v>0</v>
      </c>
      <c r="N9" s="506">
        <v>0</v>
      </c>
      <c r="O9" s="506">
        <v>0</v>
      </c>
      <c r="P9" s="506">
        <v>0</v>
      </c>
      <c r="Q9" s="506">
        <v>0</v>
      </c>
      <c r="R9" s="507">
        <v>0</v>
      </c>
      <c r="S9" s="506">
        <v>0</v>
      </c>
      <c r="T9" s="508">
        <v>0</v>
      </c>
      <c r="U9" s="509">
        <v>0</v>
      </c>
      <c r="V9" s="509">
        <v>0</v>
      </c>
      <c r="W9" s="509">
        <v>0</v>
      </c>
      <c r="X9" s="509">
        <v>0</v>
      </c>
      <c r="Y9" s="509">
        <v>0</v>
      </c>
      <c r="Z9" s="510">
        <v>0</v>
      </c>
      <c r="AA9" s="509">
        <v>0</v>
      </c>
      <c r="AB9" s="511">
        <v>0</v>
      </c>
    </row>
    <row r="10" spans="1:28" ht="17.55" customHeight="1">
      <c r="A10"/>
      <c r="D10" s="67" t="s">
        <v>105</v>
      </c>
      <c r="E10" s="843">
        <v>0</v>
      </c>
      <c r="F10" s="843">
        <v>0</v>
      </c>
      <c r="G10" s="843"/>
      <c r="H10" s="843"/>
      <c r="I10" s="843"/>
      <c r="J10" s="844"/>
      <c r="K10" s="843"/>
      <c r="L10" s="845"/>
      <c r="M10" s="506">
        <v>0</v>
      </c>
      <c r="N10" s="506">
        <v>0</v>
      </c>
      <c r="O10" s="506">
        <v>0</v>
      </c>
      <c r="P10" s="506">
        <v>0</v>
      </c>
      <c r="Q10" s="506">
        <v>0</v>
      </c>
      <c r="R10" s="507">
        <v>0</v>
      </c>
      <c r="S10" s="506">
        <v>0</v>
      </c>
      <c r="T10" s="508">
        <v>0</v>
      </c>
      <c r="U10" s="509">
        <v>0</v>
      </c>
      <c r="V10" s="509">
        <v>0</v>
      </c>
      <c r="W10" s="509">
        <v>0</v>
      </c>
      <c r="X10" s="509">
        <v>0</v>
      </c>
      <c r="Y10" s="509">
        <v>0</v>
      </c>
      <c r="Z10" s="510">
        <v>0</v>
      </c>
      <c r="AA10" s="509">
        <v>0</v>
      </c>
      <c r="AB10" s="511">
        <v>0</v>
      </c>
    </row>
    <row r="11" spans="1:28" ht="17.55" customHeight="1">
      <c r="A11"/>
      <c r="D11" s="67" t="s">
        <v>53</v>
      </c>
      <c r="E11" s="843">
        <v>0</v>
      </c>
      <c r="F11" s="843">
        <v>0</v>
      </c>
      <c r="G11" s="843"/>
      <c r="H11" s="843"/>
      <c r="I11" s="843"/>
      <c r="J11" s="844"/>
      <c r="K11" s="843"/>
      <c r="L11" s="845"/>
      <c r="M11" s="506">
        <v>0</v>
      </c>
      <c r="N11" s="506">
        <v>0</v>
      </c>
      <c r="O11" s="506">
        <v>0</v>
      </c>
      <c r="P11" s="506">
        <v>0</v>
      </c>
      <c r="Q11" s="506">
        <v>0</v>
      </c>
      <c r="R11" s="507">
        <v>0</v>
      </c>
      <c r="S11" s="506">
        <v>0</v>
      </c>
      <c r="T11" s="508">
        <v>0</v>
      </c>
      <c r="U11" s="509">
        <v>0</v>
      </c>
      <c r="V11" s="509">
        <v>0</v>
      </c>
      <c r="W11" s="509">
        <v>0</v>
      </c>
      <c r="X11" s="509">
        <v>0</v>
      </c>
      <c r="Y11" s="509">
        <v>0</v>
      </c>
      <c r="Z11" s="510">
        <v>0</v>
      </c>
      <c r="AA11" s="509">
        <v>0</v>
      </c>
      <c r="AB11" s="511">
        <v>0</v>
      </c>
    </row>
    <row r="12" spans="1:28" ht="17.55" customHeight="1">
      <c r="A12"/>
      <c r="D12" s="67" t="s">
        <v>112</v>
      </c>
      <c r="E12" s="843">
        <v>0</v>
      </c>
      <c r="F12" s="843">
        <v>0</v>
      </c>
      <c r="G12" s="843"/>
      <c r="H12" s="843"/>
      <c r="I12" s="843"/>
      <c r="J12" s="844"/>
      <c r="K12" s="843"/>
      <c r="L12" s="845"/>
      <c r="M12" s="506">
        <v>0</v>
      </c>
      <c r="N12" s="506">
        <v>0</v>
      </c>
      <c r="O12" s="506">
        <v>0</v>
      </c>
      <c r="P12" s="506">
        <v>0</v>
      </c>
      <c r="Q12" s="506">
        <v>0</v>
      </c>
      <c r="R12" s="507">
        <v>0</v>
      </c>
      <c r="S12" s="506">
        <v>0</v>
      </c>
      <c r="T12" s="508">
        <v>0</v>
      </c>
      <c r="U12" s="509">
        <v>0</v>
      </c>
      <c r="V12" s="509">
        <v>0</v>
      </c>
      <c r="W12" s="509">
        <v>0</v>
      </c>
      <c r="X12" s="509">
        <v>0</v>
      </c>
      <c r="Y12" s="509">
        <v>0</v>
      </c>
      <c r="Z12" s="510">
        <v>0</v>
      </c>
      <c r="AA12" s="509">
        <v>0</v>
      </c>
      <c r="AB12" s="511">
        <v>0</v>
      </c>
    </row>
    <row r="13" spans="1:28" ht="17.55" customHeight="1">
      <c r="A13"/>
      <c r="D13" s="67" t="s">
        <v>101</v>
      </c>
      <c r="E13" s="843">
        <v>0</v>
      </c>
      <c r="F13" s="843">
        <v>0</v>
      </c>
      <c r="G13" s="843"/>
      <c r="H13" s="843"/>
      <c r="I13" s="843"/>
      <c r="J13" s="844"/>
      <c r="K13" s="843"/>
      <c r="L13" s="845"/>
      <c r="M13" s="506">
        <v>0</v>
      </c>
      <c r="N13" s="506">
        <v>0</v>
      </c>
      <c r="O13" s="506">
        <v>0</v>
      </c>
      <c r="P13" s="506">
        <v>0</v>
      </c>
      <c r="Q13" s="506">
        <v>0</v>
      </c>
      <c r="R13" s="507">
        <v>0</v>
      </c>
      <c r="S13" s="506">
        <v>0</v>
      </c>
      <c r="T13" s="508">
        <v>0</v>
      </c>
      <c r="U13" s="509">
        <v>0</v>
      </c>
      <c r="V13" s="509">
        <v>0</v>
      </c>
      <c r="W13" s="509">
        <v>0</v>
      </c>
      <c r="X13" s="509">
        <v>0</v>
      </c>
      <c r="Y13" s="509">
        <v>0</v>
      </c>
      <c r="Z13" s="510">
        <v>0</v>
      </c>
      <c r="AA13" s="509">
        <v>0</v>
      </c>
      <c r="AB13" s="511">
        <v>0</v>
      </c>
    </row>
    <row r="14" spans="1:28" ht="17.55" customHeight="1">
      <c r="A14"/>
      <c r="D14" s="67" t="s">
        <v>98</v>
      </c>
      <c r="E14" s="843"/>
      <c r="F14" s="843"/>
      <c r="G14" s="843"/>
      <c r="H14" s="843"/>
      <c r="I14" s="843"/>
      <c r="J14" s="844"/>
      <c r="K14" s="843"/>
      <c r="L14" s="845"/>
      <c r="M14" s="506">
        <v>0</v>
      </c>
      <c r="N14" s="506">
        <v>0</v>
      </c>
      <c r="O14" s="506">
        <v>0</v>
      </c>
      <c r="P14" s="506">
        <v>0</v>
      </c>
      <c r="Q14" s="506">
        <v>0</v>
      </c>
      <c r="R14" s="507">
        <v>0</v>
      </c>
      <c r="S14" s="506">
        <v>0</v>
      </c>
      <c r="T14" s="508">
        <v>0</v>
      </c>
      <c r="U14" s="509">
        <v>0</v>
      </c>
      <c r="V14" s="509">
        <v>0</v>
      </c>
      <c r="W14" s="509">
        <v>0</v>
      </c>
      <c r="X14" s="509">
        <v>0</v>
      </c>
      <c r="Y14" s="509">
        <v>0</v>
      </c>
      <c r="Z14" s="510">
        <v>0</v>
      </c>
      <c r="AA14" s="509">
        <v>0</v>
      </c>
      <c r="AB14" s="511">
        <v>0</v>
      </c>
    </row>
    <row r="15" spans="1:28" ht="17.55" customHeight="1">
      <c r="A15"/>
      <c r="D15" s="67" t="s">
        <v>75</v>
      </c>
      <c r="E15" s="843">
        <v>0</v>
      </c>
      <c r="F15" s="843">
        <v>0</v>
      </c>
      <c r="G15" s="843"/>
      <c r="H15" s="843"/>
      <c r="I15" s="843"/>
      <c r="J15" s="844"/>
      <c r="K15" s="843"/>
      <c r="L15" s="845"/>
      <c r="M15" s="506">
        <v>0</v>
      </c>
      <c r="N15" s="506">
        <v>0</v>
      </c>
      <c r="O15" s="506">
        <v>0</v>
      </c>
      <c r="P15" s="506">
        <v>0</v>
      </c>
      <c r="Q15" s="506">
        <v>0</v>
      </c>
      <c r="R15" s="507">
        <v>0</v>
      </c>
      <c r="S15" s="506">
        <v>0</v>
      </c>
      <c r="T15" s="508">
        <v>0</v>
      </c>
      <c r="U15" s="509">
        <v>0</v>
      </c>
      <c r="V15" s="509">
        <v>0</v>
      </c>
      <c r="W15" s="509">
        <v>0</v>
      </c>
      <c r="X15" s="509">
        <v>0</v>
      </c>
      <c r="Y15" s="509">
        <v>0</v>
      </c>
      <c r="Z15" s="510">
        <v>0</v>
      </c>
      <c r="AA15" s="509">
        <v>0</v>
      </c>
      <c r="AB15" s="511">
        <v>0</v>
      </c>
    </row>
    <row r="16" spans="1:28" ht="17.55" customHeight="1">
      <c r="A16"/>
      <c r="D16" s="67" t="s">
        <v>102</v>
      </c>
      <c r="E16" s="843"/>
      <c r="F16" s="843"/>
      <c r="G16" s="843"/>
      <c r="H16" s="843"/>
      <c r="I16" s="843"/>
      <c r="J16" s="844"/>
      <c r="K16" s="843"/>
      <c r="L16" s="845"/>
      <c r="M16" s="506">
        <v>0</v>
      </c>
      <c r="N16" s="506">
        <v>0</v>
      </c>
      <c r="O16" s="506">
        <v>0</v>
      </c>
      <c r="P16" s="506">
        <v>0</v>
      </c>
      <c r="Q16" s="506">
        <v>0</v>
      </c>
      <c r="R16" s="507">
        <v>0</v>
      </c>
      <c r="S16" s="506">
        <v>0</v>
      </c>
      <c r="T16" s="508">
        <v>0</v>
      </c>
      <c r="U16" s="509">
        <v>0</v>
      </c>
      <c r="V16" s="509">
        <v>0</v>
      </c>
      <c r="W16" s="509">
        <v>0</v>
      </c>
      <c r="X16" s="509">
        <v>0</v>
      </c>
      <c r="Y16" s="509">
        <v>0</v>
      </c>
      <c r="Z16" s="510">
        <v>0</v>
      </c>
      <c r="AA16" s="509">
        <v>0</v>
      </c>
      <c r="AB16" s="511">
        <v>0</v>
      </c>
    </row>
    <row r="17" spans="1:28" ht="17.55" customHeight="1">
      <c r="A17"/>
      <c r="D17" s="67" t="s">
        <v>38</v>
      </c>
      <c r="E17" s="843"/>
      <c r="F17" s="843"/>
      <c r="G17" s="843"/>
      <c r="H17" s="843"/>
      <c r="I17" s="843"/>
      <c r="J17" s="844"/>
      <c r="K17" s="843"/>
      <c r="L17" s="845"/>
      <c r="M17" s="506">
        <v>0</v>
      </c>
      <c r="N17" s="506">
        <v>0</v>
      </c>
      <c r="O17" s="506">
        <v>0</v>
      </c>
      <c r="P17" s="506">
        <v>0</v>
      </c>
      <c r="Q17" s="506">
        <v>0</v>
      </c>
      <c r="R17" s="507">
        <v>0</v>
      </c>
      <c r="S17" s="506">
        <v>0</v>
      </c>
      <c r="T17" s="508">
        <v>0</v>
      </c>
      <c r="U17" s="509">
        <v>0</v>
      </c>
      <c r="V17" s="509">
        <v>0</v>
      </c>
      <c r="W17" s="509">
        <v>0</v>
      </c>
      <c r="X17" s="509">
        <v>0</v>
      </c>
      <c r="Y17" s="509">
        <v>0</v>
      </c>
      <c r="Z17" s="510">
        <v>0</v>
      </c>
      <c r="AA17" s="509">
        <v>0</v>
      </c>
      <c r="AB17" s="511">
        <v>0</v>
      </c>
    </row>
    <row r="18" spans="1:28" ht="17.55" customHeight="1">
      <c r="A18"/>
      <c r="D18" s="67" t="s">
        <v>39</v>
      </c>
      <c r="E18" s="843"/>
      <c r="F18" s="843"/>
      <c r="G18" s="843"/>
      <c r="H18" s="843"/>
      <c r="I18" s="843"/>
      <c r="J18" s="844"/>
      <c r="K18" s="843"/>
      <c r="L18" s="845"/>
      <c r="M18" s="506">
        <v>0</v>
      </c>
      <c r="N18" s="506">
        <v>0</v>
      </c>
      <c r="O18" s="506">
        <v>0</v>
      </c>
      <c r="P18" s="506">
        <v>0</v>
      </c>
      <c r="Q18" s="506">
        <v>0</v>
      </c>
      <c r="R18" s="507">
        <v>0</v>
      </c>
      <c r="S18" s="506">
        <v>0</v>
      </c>
      <c r="T18" s="508">
        <v>0</v>
      </c>
      <c r="U18" s="509">
        <v>0</v>
      </c>
      <c r="V18" s="509">
        <v>0</v>
      </c>
      <c r="W18" s="509">
        <v>0</v>
      </c>
      <c r="X18" s="509">
        <v>0</v>
      </c>
      <c r="Y18" s="509">
        <v>0</v>
      </c>
      <c r="Z18" s="510">
        <v>0</v>
      </c>
      <c r="AA18" s="509">
        <v>0</v>
      </c>
      <c r="AB18" s="511">
        <v>0</v>
      </c>
    </row>
    <row r="19" spans="1:28" ht="17.55" customHeight="1" thickBot="1">
      <c r="A19"/>
      <c r="D19" s="67" t="s">
        <v>82</v>
      </c>
      <c r="E19" s="843"/>
      <c r="F19" s="843"/>
      <c r="G19" s="843"/>
      <c r="H19" s="843"/>
      <c r="I19" s="843"/>
      <c r="J19" s="844"/>
      <c r="K19" s="843"/>
      <c r="L19" s="845"/>
      <c r="M19" s="506">
        <v>0</v>
      </c>
      <c r="N19" s="506">
        <v>0</v>
      </c>
      <c r="O19" s="506">
        <v>0</v>
      </c>
      <c r="P19" s="506">
        <v>0</v>
      </c>
      <c r="Q19" s="506">
        <v>0</v>
      </c>
      <c r="R19" s="507">
        <v>0</v>
      </c>
      <c r="S19" s="506">
        <v>0</v>
      </c>
      <c r="T19" s="508">
        <v>0</v>
      </c>
      <c r="U19" s="509">
        <v>0</v>
      </c>
      <c r="V19" s="509">
        <v>0</v>
      </c>
      <c r="W19" s="509">
        <v>0</v>
      </c>
      <c r="X19" s="509">
        <v>0</v>
      </c>
      <c r="Y19" s="509">
        <v>0</v>
      </c>
      <c r="Z19" s="510">
        <v>0</v>
      </c>
      <c r="AA19" s="509">
        <v>0</v>
      </c>
      <c r="AB19" s="511">
        <v>0</v>
      </c>
    </row>
    <row r="20" spans="1:28" ht="18" thickBot="1">
      <c r="D20" s="512" t="s">
        <v>132</v>
      </c>
      <c r="E20" s="846">
        <v>2766.4363425925931</v>
      </c>
      <c r="F20" s="846">
        <v>733.20041666666668</v>
      </c>
      <c r="G20" s="846">
        <v>211.08906858792008</v>
      </c>
      <c r="H20" s="846">
        <v>144.5625053345901</v>
      </c>
      <c r="I20" s="846">
        <v>82.763999999999996</v>
      </c>
      <c r="J20" s="847">
        <v>0</v>
      </c>
      <c r="K20" s="846">
        <v>0</v>
      </c>
      <c r="L20" s="848">
        <v>0</v>
      </c>
      <c r="M20" s="829">
        <v>103.91202841325075</v>
      </c>
      <c r="N20" s="829">
        <v>27.573486266368114</v>
      </c>
      <c r="O20" s="829">
        <v>6.7952199276240233</v>
      </c>
      <c r="P20" s="829">
        <v>4.6514461451577338</v>
      </c>
      <c r="Q20" s="829">
        <v>2.596632058286914</v>
      </c>
      <c r="R20" s="830">
        <v>0</v>
      </c>
      <c r="S20" s="829">
        <v>0</v>
      </c>
      <c r="T20" s="831">
        <v>0</v>
      </c>
      <c r="U20" s="832">
        <v>8008.1295038943017</v>
      </c>
      <c r="V20" s="832">
        <v>2122.4286995425077</v>
      </c>
      <c r="W20" s="832">
        <v>609.18654837708186</v>
      </c>
      <c r="X20" s="832">
        <v>417.19608807143186</v>
      </c>
      <c r="Y20" s="516">
        <v>238.85043326571432</v>
      </c>
      <c r="Z20" s="517">
        <v>0</v>
      </c>
      <c r="AA20" s="516">
        <v>0</v>
      </c>
      <c r="AB20" s="518">
        <v>0</v>
      </c>
    </row>
    <row r="21" spans="1:28" ht="18" thickBot="1">
      <c r="M21" s="849">
        <v>37.56169148496241</v>
      </c>
      <c r="N21" s="513">
        <v>37.607024818295741</v>
      </c>
      <c r="O21" s="513">
        <v>32.191245018421057</v>
      </c>
      <c r="P21" s="513">
        <v>32.176020569040055</v>
      </c>
      <c r="Q21" s="513">
        <v>31.373931398759293</v>
      </c>
      <c r="R21" s="514">
        <v>30.594137178017139</v>
      </c>
      <c r="S21" s="513">
        <v>29.835990498170609</v>
      </c>
      <c r="T21" s="515">
        <v>29.098863093371655</v>
      </c>
      <c r="U21" s="840">
        <v>2.8947456265664164</v>
      </c>
      <c r="V21" s="840">
        <v>2.8947456265664164</v>
      </c>
      <c r="W21" s="840">
        <v>2.8859218170426071</v>
      </c>
      <c r="X21" s="842">
        <v>2.8859218170426071</v>
      </c>
      <c r="Y21" s="850">
        <v>2.8859218170426071</v>
      </c>
      <c r="Z21" s="851">
        <v>2.8859218170426071</v>
      </c>
      <c r="AA21" s="852">
        <v>2.8859218170426071</v>
      </c>
      <c r="AB21" s="853">
        <v>2.8859218170426071</v>
      </c>
    </row>
    <row r="22" spans="1:28" customFormat="1" ht="13.5">
      <c r="M22" s="519"/>
      <c r="N22" s="519"/>
      <c r="O22" s="519"/>
      <c r="P22" s="519"/>
      <c r="Q22" s="519"/>
      <c r="R22" s="519"/>
      <c r="S22" s="519"/>
      <c r="T22" s="519"/>
    </row>
    <row r="23" spans="1:28" customFormat="1" ht="13.5">
      <c r="M23" s="519"/>
      <c r="N23" s="519"/>
      <c r="O23" s="519"/>
      <c r="P23" s="519"/>
      <c r="Q23" s="519"/>
      <c r="R23" s="519"/>
      <c r="S23" s="519"/>
      <c r="T23" s="519"/>
    </row>
    <row r="24" spans="1:28" ht="18" thickBot="1">
      <c r="D24" s="520" t="s">
        <v>155</v>
      </c>
      <c r="M24" s="56" t="s">
        <v>419</v>
      </c>
      <c r="O24" s="521"/>
      <c r="P24" s="521"/>
      <c r="Q24" s="521"/>
      <c r="R24" s="521"/>
      <c r="S24" s="521"/>
      <c r="U24" s="56" t="s">
        <v>420</v>
      </c>
      <c r="V24" s="521"/>
      <c r="W24" s="521"/>
      <c r="X24" s="521"/>
      <c r="Y24" s="521"/>
      <c r="Z24" s="521"/>
      <c r="AB24" s="57"/>
    </row>
    <row r="25" spans="1:28" ht="18" thickBot="1">
      <c r="D25" s="522" t="s">
        <v>140</v>
      </c>
      <c r="E25" s="65" t="s">
        <v>110</v>
      </c>
      <c r="F25" s="65" t="s">
        <v>107</v>
      </c>
      <c r="G25" s="65" t="s">
        <v>284</v>
      </c>
      <c r="H25" s="65" t="s">
        <v>285</v>
      </c>
      <c r="I25" s="65" t="s">
        <v>286</v>
      </c>
      <c r="J25" s="65" t="s">
        <v>287</v>
      </c>
      <c r="K25" s="65" t="s">
        <v>288</v>
      </c>
      <c r="L25" s="64" t="s">
        <v>289</v>
      </c>
      <c r="M25" s="86" t="s">
        <v>110</v>
      </c>
      <c r="N25" s="86" t="s">
        <v>107</v>
      </c>
      <c r="O25" s="86" t="s">
        <v>284</v>
      </c>
      <c r="P25" s="86" t="s">
        <v>285</v>
      </c>
      <c r="Q25" s="86" t="s">
        <v>286</v>
      </c>
      <c r="R25" s="86" t="s">
        <v>287</v>
      </c>
      <c r="S25" s="86" t="s">
        <v>288</v>
      </c>
      <c r="T25" s="64" t="s">
        <v>289</v>
      </c>
      <c r="U25" s="86" t="s">
        <v>110</v>
      </c>
      <c r="V25" s="86" t="s">
        <v>107</v>
      </c>
      <c r="W25" s="86" t="s">
        <v>284</v>
      </c>
      <c r="X25" s="86" t="s">
        <v>285</v>
      </c>
      <c r="Y25" s="86" t="s">
        <v>286</v>
      </c>
      <c r="Z25" s="86" t="s">
        <v>287</v>
      </c>
      <c r="AA25" s="86" t="s">
        <v>288</v>
      </c>
      <c r="AB25" s="64" t="s">
        <v>289</v>
      </c>
    </row>
    <row r="26" spans="1:28">
      <c r="D26" s="523" t="s">
        <v>134</v>
      </c>
      <c r="E26" s="540">
        <v>2766.4363425925931</v>
      </c>
      <c r="F26" s="540">
        <v>733.20041666666668</v>
      </c>
      <c r="G26" s="540">
        <v>211.08906858792008</v>
      </c>
      <c r="H26" s="540">
        <v>144.5625053345901</v>
      </c>
      <c r="I26" s="540">
        <v>82.763999999999996</v>
      </c>
      <c r="J26" s="540"/>
      <c r="K26" s="540"/>
      <c r="L26" s="528"/>
      <c r="M26" s="525">
        <v>103.91202841325075</v>
      </c>
      <c r="N26" s="525">
        <v>27.573486266368114</v>
      </c>
      <c r="O26" s="525">
        <v>6.7952199276240233</v>
      </c>
      <c r="P26" s="525">
        <v>4.6514461451577338</v>
      </c>
      <c r="Q26" s="525">
        <v>2.596632058286914</v>
      </c>
      <c r="R26" s="525">
        <v>0</v>
      </c>
      <c r="S26" s="525">
        <v>0</v>
      </c>
      <c r="T26" s="526">
        <v>0</v>
      </c>
      <c r="U26" s="527">
        <v>8008.1295038943017</v>
      </c>
      <c r="V26" s="527">
        <v>2122.4286995425077</v>
      </c>
      <c r="W26" s="527">
        <v>609.18654837708186</v>
      </c>
      <c r="X26" s="527">
        <v>417.19608807143186</v>
      </c>
      <c r="Y26" s="527">
        <v>238.85043326571432</v>
      </c>
      <c r="Z26" s="527">
        <v>0</v>
      </c>
      <c r="AA26" s="527">
        <v>0</v>
      </c>
      <c r="AB26" s="528">
        <v>0</v>
      </c>
    </row>
    <row r="27" spans="1:28">
      <c r="D27" s="524" t="s">
        <v>139</v>
      </c>
      <c r="E27" s="540"/>
      <c r="F27" s="540"/>
      <c r="G27" s="540"/>
      <c r="H27" s="540"/>
      <c r="I27" s="540"/>
      <c r="J27" s="540"/>
      <c r="K27" s="540"/>
      <c r="L27" s="528"/>
      <c r="M27" s="525">
        <v>0</v>
      </c>
      <c r="N27" s="525">
        <v>0</v>
      </c>
      <c r="O27" s="525">
        <v>0</v>
      </c>
      <c r="P27" s="525">
        <v>0</v>
      </c>
      <c r="Q27" s="525">
        <v>0</v>
      </c>
      <c r="R27" s="525">
        <v>0</v>
      </c>
      <c r="S27" s="525">
        <v>0</v>
      </c>
      <c r="T27" s="526">
        <v>0</v>
      </c>
      <c r="U27" s="527">
        <v>0</v>
      </c>
      <c r="V27" s="527">
        <v>0</v>
      </c>
      <c r="W27" s="527">
        <v>0</v>
      </c>
      <c r="X27" s="527">
        <v>0</v>
      </c>
      <c r="Y27" s="527">
        <v>0</v>
      </c>
      <c r="Z27" s="527">
        <v>0</v>
      </c>
      <c r="AA27" s="527">
        <v>0</v>
      </c>
      <c r="AB27" s="528">
        <v>0</v>
      </c>
    </row>
    <row r="28" spans="1:28">
      <c r="D28" s="524" t="s">
        <v>138</v>
      </c>
      <c r="E28" s="540"/>
      <c r="F28" s="540"/>
      <c r="G28" s="540"/>
      <c r="H28" s="540"/>
      <c r="I28" s="540"/>
      <c r="J28" s="540"/>
      <c r="K28" s="540"/>
      <c r="L28" s="528"/>
      <c r="M28" s="525">
        <v>0</v>
      </c>
      <c r="N28" s="525">
        <v>0</v>
      </c>
      <c r="O28" s="525">
        <v>0</v>
      </c>
      <c r="P28" s="525">
        <v>0</v>
      </c>
      <c r="Q28" s="525">
        <v>0</v>
      </c>
      <c r="R28" s="525">
        <v>0</v>
      </c>
      <c r="S28" s="525">
        <v>0</v>
      </c>
      <c r="T28" s="526">
        <v>0</v>
      </c>
      <c r="U28" s="527">
        <v>0</v>
      </c>
      <c r="V28" s="527">
        <v>0</v>
      </c>
      <c r="W28" s="527">
        <v>0</v>
      </c>
      <c r="X28" s="527">
        <v>0</v>
      </c>
      <c r="Y28" s="527">
        <v>0</v>
      </c>
      <c r="Z28" s="527">
        <v>0</v>
      </c>
      <c r="AA28" s="527">
        <v>0</v>
      </c>
      <c r="AB28" s="528">
        <v>0</v>
      </c>
    </row>
    <row r="29" spans="1:28" ht="18" thickBot="1">
      <c r="D29" s="524" t="s">
        <v>133</v>
      </c>
      <c r="E29" s="541"/>
      <c r="F29" s="541"/>
      <c r="G29" s="541"/>
      <c r="H29" s="541"/>
      <c r="I29" s="541"/>
      <c r="J29" s="541"/>
      <c r="K29" s="541"/>
      <c r="L29" s="538"/>
      <c r="M29" s="525">
        <v>0</v>
      </c>
      <c r="N29" s="525">
        <v>0</v>
      </c>
      <c r="O29" s="525">
        <v>0</v>
      </c>
      <c r="P29" s="525">
        <v>0</v>
      </c>
      <c r="Q29" s="525">
        <v>0</v>
      </c>
      <c r="R29" s="525">
        <v>0</v>
      </c>
      <c r="S29" s="525">
        <v>0</v>
      </c>
      <c r="T29" s="526">
        <v>0</v>
      </c>
      <c r="U29" s="527">
        <v>0</v>
      </c>
      <c r="V29" s="527">
        <v>0</v>
      </c>
      <c r="W29" s="527">
        <v>0</v>
      </c>
      <c r="X29" s="527">
        <v>0</v>
      </c>
      <c r="Y29" s="527">
        <v>0</v>
      </c>
      <c r="Z29" s="527">
        <v>0</v>
      </c>
      <c r="AA29" s="527">
        <v>0</v>
      </c>
      <c r="AB29" s="528">
        <v>0</v>
      </c>
    </row>
    <row r="30" spans="1:28" ht="18" thickBot="1">
      <c r="D30" s="529" t="s">
        <v>132</v>
      </c>
      <c r="E30" s="530">
        <v>2766.4363425925931</v>
      </c>
      <c r="F30" s="530">
        <v>733.20041666666668</v>
      </c>
      <c r="G30" s="530">
        <v>211.08906858792008</v>
      </c>
      <c r="H30" s="530">
        <v>144.5625053345901</v>
      </c>
      <c r="I30" s="530">
        <v>82.763999999999996</v>
      </c>
      <c r="J30" s="530">
        <v>0</v>
      </c>
      <c r="K30" s="530">
        <v>0</v>
      </c>
      <c r="L30" s="531">
        <v>0</v>
      </c>
      <c r="M30" s="532">
        <v>103.91202841325075</v>
      </c>
      <c r="N30" s="532">
        <v>27.573486266368114</v>
      </c>
      <c r="O30" s="532">
        <v>6.7952199276240233</v>
      </c>
      <c r="P30" s="532">
        <v>4.6514461451577338</v>
      </c>
      <c r="Q30" s="532">
        <v>2.596632058286914</v>
      </c>
      <c r="R30" s="532">
        <v>0</v>
      </c>
      <c r="S30" s="532">
        <v>0</v>
      </c>
      <c r="T30" s="533">
        <v>0</v>
      </c>
      <c r="U30" s="534">
        <v>8008.1295038943017</v>
      </c>
      <c r="V30" s="534">
        <v>2122.4286995425077</v>
      </c>
      <c r="W30" s="534">
        <v>609.18654837708186</v>
      </c>
      <c r="X30" s="534">
        <v>417.19608807143186</v>
      </c>
      <c r="Y30" s="534">
        <v>238.85043326571432</v>
      </c>
      <c r="Z30" s="534">
        <v>0</v>
      </c>
      <c r="AA30" s="534">
        <v>0</v>
      </c>
      <c r="AB30" s="531">
        <v>0</v>
      </c>
    </row>
    <row r="32" spans="1:28">
      <c r="E32"/>
      <c r="F32"/>
      <c r="G32"/>
      <c r="H32"/>
      <c r="I32"/>
      <c r="J32"/>
    </row>
    <row r="33" spans="4:28" ht="18" thickBot="1">
      <c r="D33" s="520" t="s">
        <v>154</v>
      </c>
      <c r="M33" s="56" t="s">
        <v>421</v>
      </c>
      <c r="O33" s="521"/>
      <c r="P33" s="521"/>
      <c r="Q33" s="521"/>
      <c r="R33" s="521"/>
      <c r="S33" s="521"/>
      <c r="U33" s="56" t="s">
        <v>422</v>
      </c>
      <c r="V33" s="521"/>
      <c r="W33" s="521"/>
      <c r="X33" s="521"/>
      <c r="Y33" s="521"/>
      <c r="Z33" s="521"/>
      <c r="AB33" s="57"/>
    </row>
    <row r="34" spans="4:28" ht="18" thickBot="1">
      <c r="D34" s="522" t="s">
        <v>137</v>
      </c>
      <c r="E34" s="65" t="s">
        <v>110</v>
      </c>
      <c r="F34" s="65" t="s">
        <v>107</v>
      </c>
      <c r="G34" s="65" t="s">
        <v>284</v>
      </c>
      <c r="H34" s="65" t="s">
        <v>285</v>
      </c>
      <c r="I34" s="65" t="s">
        <v>286</v>
      </c>
      <c r="J34" s="65" t="s">
        <v>287</v>
      </c>
      <c r="K34" s="65" t="s">
        <v>288</v>
      </c>
      <c r="L34" s="64" t="s">
        <v>289</v>
      </c>
      <c r="M34" s="86" t="s">
        <v>110</v>
      </c>
      <c r="N34" s="86" t="s">
        <v>107</v>
      </c>
      <c r="O34" s="86" t="s">
        <v>284</v>
      </c>
      <c r="P34" s="86" t="s">
        <v>285</v>
      </c>
      <c r="Q34" s="86" t="s">
        <v>286</v>
      </c>
      <c r="R34" s="86" t="s">
        <v>287</v>
      </c>
      <c r="S34" s="86" t="s">
        <v>288</v>
      </c>
      <c r="T34" s="64" t="s">
        <v>289</v>
      </c>
      <c r="U34" s="86" t="s">
        <v>110</v>
      </c>
      <c r="V34" s="86" t="s">
        <v>107</v>
      </c>
      <c r="W34" s="86" t="s">
        <v>284</v>
      </c>
      <c r="X34" s="86" t="s">
        <v>285</v>
      </c>
      <c r="Y34" s="86" t="s">
        <v>286</v>
      </c>
      <c r="Z34" s="86" t="s">
        <v>287</v>
      </c>
      <c r="AA34" s="86" t="s">
        <v>288</v>
      </c>
      <c r="AB34" s="64" t="s">
        <v>289</v>
      </c>
    </row>
    <row r="35" spans="4:28">
      <c r="D35" s="523" t="s">
        <v>153</v>
      </c>
      <c r="E35" s="540"/>
      <c r="F35" s="540"/>
      <c r="G35" s="540"/>
      <c r="H35" s="540"/>
      <c r="I35" s="540"/>
      <c r="J35" s="540"/>
      <c r="K35" s="540"/>
      <c r="L35" s="528"/>
      <c r="M35" s="525">
        <v>0</v>
      </c>
      <c r="N35" s="525">
        <v>0</v>
      </c>
      <c r="O35" s="525">
        <v>0</v>
      </c>
      <c r="P35" s="525">
        <v>0</v>
      </c>
      <c r="Q35" s="525">
        <v>0</v>
      </c>
      <c r="R35" s="525">
        <v>0</v>
      </c>
      <c r="S35" s="525">
        <v>0</v>
      </c>
      <c r="T35" s="526">
        <v>0</v>
      </c>
      <c r="U35" s="527">
        <v>0</v>
      </c>
      <c r="V35" s="527">
        <v>0</v>
      </c>
      <c r="W35" s="527">
        <v>0</v>
      </c>
      <c r="X35" s="527">
        <v>0</v>
      </c>
      <c r="Y35" s="527">
        <v>0</v>
      </c>
      <c r="Z35" s="527">
        <v>0</v>
      </c>
      <c r="AA35" s="527">
        <v>0</v>
      </c>
      <c r="AB35" s="528">
        <v>0</v>
      </c>
    </row>
    <row r="36" spans="4:28">
      <c r="D36" s="524" t="s">
        <v>152</v>
      </c>
      <c r="E36" s="541">
        <v>2766.4363425925931</v>
      </c>
      <c r="F36" s="541">
        <v>733.20041666666668</v>
      </c>
      <c r="G36" s="541">
        <v>211.08906858792008</v>
      </c>
      <c r="H36" s="541">
        <v>144.5625053345901</v>
      </c>
      <c r="I36" s="541">
        <v>82.763999999999996</v>
      </c>
      <c r="J36" s="541"/>
      <c r="K36" s="541"/>
      <c r="L36" s="538"/>
      <c r="M36" s="535">
        <v>103.91202841325075</v>
      </c>
      <c r="N36" s="535">
        <v>27.573486266368114</v>
      </c>
      <c r="O36" s="535">
        <v>6.7952199276240233</v>
      </c>
      <c r="P36" s="535">
        <v>4.6514461451577338</v>
      </c>
      <c r="Q36" s="535">
        <v>2.596632058286914</v>
      </c>
      <c r="R36" s="535">
        <v>0</v>
      </c>
      <c r="S36" s="535">
        <v>0</v>
      </c>
      <c r="T36" s="536">
        <v>0</v>
      </c>
      <c r="U36" s="537">
        <v>8.0081295038943026</v>
      </c>
      <c r="V36" s="537">
        <v>2.1224286995425077</v>
      </c>
      <c r="W36" s="537">
        <v>0.60918654837708186</v>
      </c>
      <c r="X36" s="537">
        <v>0.41719608807143188</v>
      </c>
      <c r="Y36" s="537">
        <v>0.23885043326571431</v>
      </c>
      <c r="Z36" s="537">
        <v>0</v>
      </c>
      <c r="AA36" s="537">
        <v>0</v>
      </c>
      <c r="AB36" s="538">
        <v>0</v>
      </c>
    </row>
    <row r="37" spans="4:28">
      <c r="D37" s="524" t="s">
        <v>136</v>
      </c>
      <c r="E37" s="540"/>
      <c r="F37" s="540"/>
      <c r="G37" s="540"/>
      <c r="H37" s="540"/>
      <c r="I37" s="540"/>
      <c r="J37" s="540"/>
      <c r="K37" s="540"/>
      <c r="L37" s="528"/>
      <c r="M37" s="525">
        <v>0</v>
      </c>
      <c r="N37" s="525">
        <v>0</v>
      </c>
      <c r="O37" s="525">
        <v>0</v>
      </c>
      <c r="P37" s="525">
        <v>0</v>
      </c>
      <c r="Q37" s="525">
        <v>0</v>
      </c>
      <c r="R37" s="525">
        <v>0</v>
      </c>
      <c r="S37" s="525">
        <v>0</v>
      </c>
      <c r="T37" s="526">
        <v>0</v>
      </c>
      <c r="U37" s="527">
        <v>0</v>
      </c>
      <c r="V37" s="527">
        <v>0</v>
      </c>
      <c r="W37" s="527">
        <v>0</v>
      </c>
      <c r="X37" s="527">
        <v>0</v>
      </c>
      <c r="Y37" s="527">
        <v>0</v>
      </c>
      <c r="Z37" s="527">
        <v>0</v>
      </c>
      <c r="AA37" s="527">
        <v>0</v>
      </c>
      <c r="AB37" s="528">
        <v>0</v>
      </c>
    </row>
    <row r="38" spans="4:28" ht="18" thickBot="1">
      <c r="D38" s="524" t="s">
        <v>135</v>
      </c>
      <c r="E38" s="540"/>
      <c r="F38" s="540"/>
      <c r="G38" s="540"/>
      <c r="H38" s="540"/>
      <c r="I38" s="540"/>
      <c r="J38" s="540"/>
      <c r="K38" s="540"/>
      <c r="L38" s="528"/>
      <c r="M38" s="525">
        <v>0</v>
      </c>
      <c r="N38" s="525">
        <v>0</v>
      </c>
      <c r="O38" s="525">
        <v>0</v>
      </c>
      <c r="P38" s="525">
        <v>0</v>
      </c>
      <c r="Q38" s="525">
        <v>0</v>
      </c>
      <c r="R38" s="525">
        <v>0</v>
      </c>
      <c r="S38" s="525">
        <v>0</v>
      </c>
      <c r="T38" s="526">
        <v>0</v>
      </c>
      <c r="U38" s="527">
        <v>0</v>
      </c>
      <c r="V38" s="527">
        <v>0</v>
      </c>
      <c r="W38" s="527">
        <v>0</v>
      </c>
      <c r="X38" s="527">
        <v>0</v>
      </c>
      <c r="Y38" s="527">
        <v>0</v>
      </c>
      <c r="Z38" s="527">
        <v>0</v>
      </c>
      <c r="AA38" s="527">
        <v>0</v>
      </c>
      <c r="AB38" s="528">
        <v>0</v>
      </c>
    </row>
    <row r="39" spans="4:28" ht="18" thickBot="1">
      <c r="D39" s="529" t="s">
        <v>132</v>
      </c>
      <c r="E39" s="530">
        <v>2766.4363425925931</v>
      </c>
      <c r="F39" s="530">
        <v>733.20041666666668</v>
      </c>
      <c r="G39" s="530">
        <v>211.08906858792008</v>
      </c>
      <c r="H39" s="530">
        <v>144.5625053345901</v>
      </c>
      <c r="I39" s="530">
        <v>82.763999999999996</v>
      </c>
      <c r="J39" s="530">
        <v>0</v>
      </c>
      <c r="K39" s="530">
        <v>0</v>
      </c>
      <c r="L39" s="531">
        <v>0</v>
      </c>
      <c r="M39" s="532">
        <v>103.91202841325075</v>
      </c>
      <c r="N39" s="532">
        <v>27.573486266368114</v>
      </c>
      <c r="O39" s="532">
        <v>6.7952199276240233</v>
      </c>
      <c r="P39" s="532">
        <v>4.6514461451577338</v>
      </c>
      <c r="Q39" s="532">
        <v>2.596632058286914</v>
      </c>
      <c r="R39" s="532">
        <v>0</v>
      </c>
      <c r="S39" s="532">
        <v>0</v>
      </c>
      <c r="T39" s="533">
        <v>0</v>
      </c>
      <c r="U39" s="534">
        <v>8.0081295038943026</v>
      </c>
      <c r="V39" s="534">
        <v>2.1224286995425077</v>
      </c>
      <c r="W39" s="534">
        <v>0.60918654837708186</v>
      </c>
      <c r="X39" s="534">
        <v>0.41719608807143188</v>
      </c>
      <c r="Y39" s="534">
        <v>0.23885043326571431</v>
      </c>
      <c r="Z39" s="534">
        <v>0</v>
      </c>
      <c r="AA39" s="534">
        <v>0</v>
      </c>
      <c r="AB39" s="531">
        <v>0</v>
      </c>
    </row>
    <row r="46" spans="4:28">
      <c r="D46"/>
      <c r="E46"/>
      <c r="F46"/>
      <c r="G46"/>
      <c r="H46"/>
      <c r="I46"/>
    </row>
    <row r="47" spans="4:28">
      <c r="D47"/>
      <c r="E47"/>
      <c r="F47"/>
      <c r="G47"/>
      <c r="H47"/>
      <c r="I47"/>
    </row>
    <row r="48" spans="4:28">
      <c r="D48"/>
      <c r="E48"/>
      <c r="F48"/>
      <c r="G48"/>
      <c r="H48"/>
      <c r="I48"/>
    </row>
    <row r="49" spans="4:9">
      <c r="D49"/>
      <c r="E49"/>
      <c r="F49"/>
      <c r="G49"/>
      <c r="H49"/>
      <c r="I49"/>
    </row>
  </sheetData>
  <phoneticPr fontId="2"/>
  <pageMargins left="0.7" right="0.7" top="0.75" bottom="0.75" header="0.3" footer="0.3"/>
  <pageSetup paperSize="9" orientation="portrait" horizontalDpi="4294967293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1">
    <tabColor rgb="FFCCFF99"/>
    <pageSetUpPr autoPageBreaks="0"/>
  </sheetPr>
  <dimension ref="A1:AB49"/>
  <sheetViews>
    <sheetView showGridLines="0" showZeros="0" zoomScale="80" zoomScaleNormal="80" workbookViewId="0"/>
  </sheetViews>
  <sheetFormatPr defaultColWidth="9" defaultRowHeight="17.649999999999999"/>
  <cols>
    <col min="1" max="1" width="4.625" style="151" customWidth="1"/>
    <col min="2" max="2" width="4.625" style="10" customWidth="1"/>
    <col min="3" max="3" width="8.625" style="10" customWidth="1"/>
    <col min="4" max="4" width="25.625" style="10" customWidth="1"/>
    <col min="5" max="12" width="9.625" style="10" customWidth="1"/>
    <col min="13" max="28" width="8.625" style="10" customWidth="1"/>
    <col min="29" max="16384" width="9" style="10"/>
  </cols>
  <sheetData>
    <row r="1" spans="1:28" ht="13.5">
      <c r="A1"/>
    </row>
    <row r="2" spans="1:28">
      <c r="D2" s="502"/>
      <c r="E2" s="151"/>
      <c r="F2" s="151"/>
      <c r="G2" s="151"/>
      <c r="H2" s="151"/>
      <c r="I2" s="151"/>
      <c r="J2" s="151"/>
      <c r="K2" s="151"/>
      <c r="L2" s="151"/>
    </row>
    <row r="4" spans="1:28" s="56" customFormat="1" ht="18" thickBot="1">
      <c r="A4" s="151"/>
      <c r="D4" s="503" t="s">
        <v>158</v>
      </c>
      <c r="E4" s="504"/>
      <c r="F4" s="504"/>
      <c r="G4" s="504"/>
      <c r="H4" s="504"/>
      <c r="I4" s="504"/>
      <c r="J4" s="504"/>
      <c r="K4" s="504"/>
      <c r="L4" s="81"/>
      <c r="M4" s="505" t="s">
        <v>416</v>
      </c>
      <c r="N4" s="10"/>
      <c r="O4" s="10"/>
      <c r="P4" s="10"/>
      <c r="Q4" s="10"/>
      <c r="R4" s="10"/>
      <c r="S4" s="10"/>
      <c r="T4" s="80"/>
      <c r="U4" s="505" t="s">
        <v>418</v>
      </c>
      <c r="V4" s="10"/>
      <c r="W4" s="10"/>
      <c r="X4" s="10"/>
      <c r="Y4" s="10"/>
      <c r="Z4" s="10"/>
      <c r="AA4" s="10"/>
      <c r="AB4" s="80"/>
    </row>
    <row r="5" spans="1:28" ht="18" thickBot="1">
      <c r="D5" s="79" t="s">
        <v>129</v>
      </c>
      <c r="E5" s="77" t="s">
        <v>110</v>
      </c>
      <c r="F5" s="77" t="s">
        <v>107</v>
      </c>
      <c r="G5" s="77" t="s">
        <v>284</v>
      </c>
      <c r="H5" s="77" t="s">
        <v>285</v>
      </c>
      <c r="I5" s="77" t="s">
        <v>286</v>
      </c>
      <c r="J5" s="78" t="s">
        <v>287</v>
      </c>
      <c r="K5" s="77" t="s">
        <v>288</v>
      </c>
      <c r="L5" s="76" t="s">
        <v>289</v>
      </c>
      <c r="M5" s="77" t="s">
        <v>110</v>
      </c>
      <c r="N5" s="77" t="s">
        <v>107</v>
      </c>
      <c r="O5" s="77" t="s">
        <v>284</v>
      </c>
      <c r="P5" s="77" t="s">
        <v>285</v>
      </c>
      <c r="Q5" s="77" t="s">
        <v>286</v>
      </c>
      <c r="R5" s="78" t="s">
        <v>287</v>
      </c>
      <c r="S5" s="77" t="s">
        <v>288</v>
      </c>
      <c r="T5" s="76" t="s">
        <v>289</v>
      </c>
      <c r="U5" s="77" t="s">
        <v>110</v>
      </c>
      <c r="V5" s="77" t="s">
        <v>107</v>
      </c>
      <c r="W5" s="77" t="s">
        <v>284</v>
      </c>
      <c r="X5" s="77" t="s">
        <v>285</v>
      </c>
      <c r="Y5" s="77" t="s">
        <v>286</v>
      </c>
      <c r="Z5" s="78" t="s">
        <v>287</v>
      </c>
      <c r="AA5" s="77" t="s">
        <v>288</v>
      </c>
      <c r="AB5" s="76" t="s">
        <v>289</v>
      </c>
    </row>
    <row r="6" spans="1:28" ht="17.55" customHeight="1">
      <c r="A6"/>
      <c r="D6" s="70" t="s">
        <v>80</v>
      </c>
      <c r="E6" s="843"/>
      <c r="F6" s="843"/>
      <c r="G6" s="843"/>
      <c r="H6" s="843"/>
      <c r="I6" s="843"/>
      <c r="J6" s="844"/>
      <c r="K6" s="843"/>
      <c r="L6" s="845"/>
      <c r="M6" s="506">
        <v>0</v>
      </c>
      <c r="N6" s="506">
        <v>0</v>
      </c>
      <c r="O6" s="506">
        <v>0</v>
      </c>
      <c r="P6" s="506">
        <v>0</v>
      </c>
      <c r="Q6" s="506">
        <v>0</v>
      </c>
      <c r="R6" s="507">
        <v>0</v>
      </c>
      <c r="S6" s="506">
        <v>0</v>
      </c>
      <c r="T6" s="508">
        <v>0</v>
      </c>
      <c r="U6" s="509">
        <v>0</v>
      </c>
      <c r="V6" s="509">
        <v>0</v>
      </c>
      <c r="W6" s="509">
        <v>0</v>
      </c>
      <c r="X6" s="509">
        <v>0</v>
      </c>
      <c r="Y6" s="509">
        <v>0</v>
      </c>
      <c r="Z6" s="510">
        <v>0</v>
      </c>
      <c r="AA6" s="509">
        <v>0</v>
      </c>
      <c r="AB6" s="511">
        <v>0</v>
      </c>
    </row>
    <row r="7" spans="1:28" ht="17.55" customHeight="1">
      <c r="A7"/>
      <c r="D7" s="67" t="s">
        <v>16</v>
      </c>
      <c r="E7" s="843">
        <v>4149.6545138888887</v>
      </c>
      <c r="F7" s="843">
        <v>4154.8023611111112</v>
      </c>
      <c r="G7" s="843">
        <v>6747.8138925271787</v>
      </c>
      <c r="H7" s="843">
        <v>6396.8908610556118</v>
      </c>
      <c r="I7" s="843">
        <v>7159.0859999999993</v>
      </c>
      <c r="J7" s="844">
        <v>7364.3624999999993</v>
      </c>
      <c r="K7" s="843">
        <v>7616.4000000000005</v>
      </c>
      <c r="L7" s="845">
        <v>7794.0288461538466</v>
      </c>
      <c r="M7" s="506">
        <v>190.91607024478068</v>
      </c>
      <c r="N7" s="506">
        <v>203.94023893119709</v>
      </c>
      <c r="O7" s="506">
        <v>282.18366148646544</v>
      </c>
      <c r="P7" s="506">
        <v>267.5444073959855</v>
      </c>
      <c r="Q7" s="506">
        <v>292.28389728092992</v>
      </c>
      <c r="R7" s="507">
        <v>293.52100854763478</v>
      </c>
      <c r="S7" s="506">
        <v>296.37880033738736</v>
      </c>
      <c r="T7" s="508">
        <v>296.1349573266117</v>
      </c>
      <c r="U7" s="509">
        <v>12264.912775797187</v>
      </c>
      <c r="V7" s="509">
        <v>12286.647837287885</v>
      </c>
      <c r="W7" s="509">
        <v>19927.472352010089</v>
      </c>
      <c r="X7" s="509">
        <v>18891.13538144284</v>
      </c>
      <c r="Y7" s="509">
        <v>21142.030678802967</v>
      </c>
      <c r="Z7" s="510">
        <v>21748.248017250542</v>
      </c>
      <c r="AA7" s="509">
        <v>22492.558751499138</v>
      </c>
      <c r="AB7" s="511">
        <v>23017.127741845808</v>
      </c>
    </row>
    <row r="8" spans="1:28" ht="17.55" customHeight="1">
      <c r="A8"/>
      <c r="D8" s="67" t="s">
        <v>78</v>
      </c>
      <c r="E8" s="540">
        <v>0</v>
      </c>
      <c r="F8" s="540">
        <v>0</v>
      </c>
      <c r="G8" s="540"/>
      <c r="H8" s="540"/>
      <c r="I8" s="540"/>
      <c r="J8" s="540"/>
      <c r="K8" s="540"/>
      <c r="L8" s="528"/>
      <c r="M8" s="506">
        <v>0</v>
      </c>
      <c r="N8" s="506">
        <v>0</v>
      </c>
      <c r="O8" s="506">
        <v>0</v>
      </c>
      <c r="P8" s="506">
        <v>0</v>
      </c>
      <c r="Q8" s="506">
        <v>0</v>
      </c>
      <c r="R8" s="507">
        <v>0</v>
      </c>
      <c r="S8" s="506">
        <v>0</v>
      </c>
      <c r="T8" s="508">
        <v>0</v>
      </c>
      <c r="U8" s="509">
        <v>0</v>
      </c>
      <c r="V8" s="509">
        <v>0</v>
      </c>
      <c r="W8" s="509">
        <v>0</v>
      </c>
      <c r="X8" s="509">
        <v>0</v>
      </c>
      <c r="Y8" s="509">
        <v>0</v>
      </c>
      <c r="Z8" s="510">
        <v>0</v>
      </c>
      <c r="AA8" s="509">
        <v>0</v>
      </c>
      <c r="AB8" s="511">
        <v>0</v>
      </c>
    </row>
    <row r="9" spans="1:28" ht="17.55" customHeight="1">
      <c r="A9"/>
      <c r="D9" s="67" t="s">
        <v>56</v>
      </c>
      <c r="E9" s="843">
        <v>0</v>
      </c>
      <c r="F9" s="843">
        <v>0</v>
      </c>
      <c r="G9" s="843"/>
      <c r="H9" s="843"/>
      <c r="I9" s="843"/>
      <c r="J9" s="844"/>
      <c r="K9" s="843"/>
      <c r="L9" s="845"/>
      <c r="M9" s="506">
        <v>0</v>
      </c>
      <c r="N9" s="506">
        <v>0</v>
      </c>
      <c r="O9" s="506">
        <v>0</v>
      </c>
      <c r="P9" s="506">
        <v>0</v>
      </c>
      <c r="Q9" s="506">
        <v>0</v>
      </c>
      <c r="R9" s="507">
        <v>0</v>
      </c>
      <c r="S9" s="506">
        <v>0</v>
      </c>
      <c r="T9" s="508">
        <v>0</v>
      </c>
      <c r="U9" s="509">
        <v>0</v>
      </c>
      <c r="V9" s="509">
        <v>0</v>
      </c>
      <c r="W9" s="509">
        <v>0</v>
      </c>
      <c r="X9" s="509">
        <v>0</v>
      </c>
      <c r="Y9" s="509">
        <v>0</v>
      </c>
      <c r="Z9" s="510">
        <v>0</v>
      </c>
      <c r="AA9" s="509">
        <v>0</v>
      </c>
      <c r="AB9" s="511">
        <v>0</v>
      </c>
    </row>
    <row r="10" spans="1:28" ht="17.55" customHeight="1">
      <c r="A10"/>
      <c r="D10" s="67" t="s">
        <v>105</v>
      </c>
      <c r="E10" s="843">
        <v>0</v>
      </c>
      <c r="F10" s="843">
        <v>0</v>
      </c>
      <c r="G10" s="843"/>
      <c r="H10" s="843"/>
      <c r="I10" s="843"/>
      <c r="J10" s="844"/>
      <c r="K10" s="843"/>
      <c r="L10" s="845"/>
      <c r="M10" s="506">
        <v>0</v>
      </c>
      <c r="N10" s="506">
        <v>0</v>
      </c>
      <c r="O10" s="506">
        <v>0</v>
      </c>
      <c r="P10" s="506">
        <v>0</v>
      </c>
      <c r="Q10" s="506">
        <v>0</v>
      </c>
      <c r="R10" s="507">
        <v>0</v>
      </c>
      <c r="S10" s="506">
        <v>0</v>
      </c>
      <c r="T10" s="508">
        <v>0</v>
      </c>
      <c r="U10" s="509">
        <v>0</v>
      </c>
      <c r="V10" s="509">
        <v>0</v>
      </c>
      <c r="W10" s="509">
        <v>0</v>
      </c>
      <c r="X10" s="509">
        <v>0</v>
      </c>
      <c r="Y10" s="509">
        <v>0</v>
      </c>
      <c r="Z10" s="510">
        <v>0</v>
      </c>
      <c r="AA10" s="509">
        <v>0</v>
      </c>
      <c r="AB10" s="511">
        <v>0</v>
      </c>
    </row>
    <row r="11" spans="1:28" ht="17.55" customHeight="1">
      <c r="A11"/>
      <c r="D11" s="67" t="s">
        <v>53</v>
      </c>
      <c r="E11" s="843">
        <v>0</v>
      </c>
      <c r="F11" s="843">
        <v>0</v>
      </c>
      <c r="G11" s="843"/>
      <c r="H11" s="843"/>
      <c r="I11" s="843"/>
      <c r="J11" s="844"/>
      <c r="K11" s="843"/>
      <c r="L11" s="845"/>
      <c r="M11" s="506">
        <v>0</v>
      </c>
      <c r="N11" s="506">
        <v>0</v>
      </c>
      <c r="O11" s="506">
        <v>0</v>
      </c>
      <c r="P11" s="506">
        <v>0</v>
      </c>
      <c r="Q11" s="506">
        <v>0</v>
      </c>
      <c r="R11" s="507">
        <v>0</v>
      </c>
      <c r="S11" s="506">
        <v>0</v>
      </c>
      <c r="T11" s="508">
        <v>0</v>
      </c>
      <c r="U11" s="509">
        <v>0</v>
      </c>
      <c r="V11" s="509">
        <v>0</v>
      </c>
      <c r="W11" s="509">
        <v>0</v>
      </c>
      <c r="X11" s="509">
        <v>0</v>
      </c>
      <c r="Y11" s="509">
        <v>0</v>
      </c>
      <c r="Z11" s="510">
        <v>0</v>
      </c>
      <c r="AA11" s="509">
        <v>0</v>
      </c>
      <c r="AB11" s="511">
        <v>0</v>
      </c>
    </row>
    <row r="12" spans="1:28" ht="17.55" customHeight="1">
      <c r="A12"/>
      <c r="D12" s="67" t="s">
        <v>112</v>
      </c>
      <c r="E12" s="843">
        <v>0</v>
      </c>
      <c r="F12" s="843">
        <v>0</v>
      </c>
      <c r="G12" s="843"/>
      <c r="H12" s="843"/>
      <c r="I12" s="843"/>
      <c r="J12" s="844"/>
      <c r="K12" s="843"/>
      <c r="L12" s="845"/>
      <c r="M12" s="506">
        <v>0</v>
      </c>
      <c r="N12" s="506">
        <v>0</v>
      </c>
      <c r="O12" s="506">
        <v>0</v>
      </c>
      <c r="P12" s="506">
        <v>0</v>
      </c>
      <c r="Q12" s="506">
        <v>0</v>
      </c>
      <c r="R12" s="507">
        <v>0</v>
      </c>
      <c r="S12" s="506">
        <v>0</v>
      </c>
      <c r="T12" s="508">
        <v>0</v>
      </c>
      <c r="U12" s="509">
        <v>0</v>
      </c>
      <c r="V12" s="509">
        <v>0</v>
      </c>
      <c r="W12" s="509">
        <v>0</v>
      </c>
      <c r="X12" s="509">
        <v>0</v>
      </c>
      <c r="Y12" s="509">
        <v>0</v>
      </c>
      <c r="Z12" s="510">
        <v>0</v>
      </c>
      <c r="AA12" s="509">
        <v>0</v>
      </c>
      <c r="AB12" s="511">
        <v>0</v>
      </c>
    </row>
    <row r="13" spans="1:28" ht="17.55" customHeight="1">
      <c r="A13"/>
      <c r="D13" s="67" t="s">
        <v>101</v>
      </c>
      <c r="E13" s="843">
        <v>0</v>
      </c>
      <c r="F13" s="843">
        <v>0</v>
      </c>
      <c r="G13" s="843"/>
      <c r="H13" s="843"/>
      <c r="I13" s="843"/>
      <c r="J13" s="844"/>
      <c r="K13" s="843"/>
      <c r="L13" s="845"/>
      <c r="M13" s="506">
        <v>0</v>
      </c>
      <c r="N13" s="506">
        <v>0</v>
      </c>
      <c r="O13" s="506">
        <v>0</v>
      </c>
      <c r="P13" s="506">
        <v>0</v>
      </c>
      <c r="Q13" s="506">
        <v>0</v>
      </c>
      <c r="R13" s="507">
        <v>0</v>
      </c>
      <c r="S13" s="506">
        <v>0</v>
      </c>
      <c r="T13" s="508">
        <v>0</v>
      </c>
      <c r="U13" s="509">
        <v>0</v>
      </c>
      <c r="V13" s="509">
        <v>0</v>
      </c>
      <c r="W13" s="509">
        <v>0</v>
      </c>
      <c r="X13" s="509">
        <v>0</v>
      </c>
      <c r="Y13" s="509">
        <v>0</v>
      </c>
      <c r="Z13" s="510">
        <v>0</v>
      </c>
      <c r="AA13" s="509">
        <v>0</v>
      </c>
      <c r="AB13" s="511">
        <v>0</v>
      </c>
    </row>
    <row r="14" spans="1:28" ht="17.55" customHeight="1">
      <c r="A14"/>
      <c r="D14" s="67" t="s">
        <v>98</v>
      </c>
      <c r="E14" s="843"/>
      <c r="F14" s="843"/>
      <c r="G14" s="843"/>
      <c r="H14" s="843"/>
      <c r="I14" s="843"/>
      <c r="J14" s="844"/>
      <c r="K14" s="843"/>
      <c r="L14" s="845"/>
      <c r="M14" s="506">
        <v>0</v>
      </c>
      <c r="N14" s="506">
        <v>0</v>
      </c>
      <c r="O14" s="506">
        <v>0</v>
      </c>
      <c r="P14" s="506">
        <v>0</v>
      </c>
      <c r="Q14" s="506">
        <v>0</v>
      </c>
      <c r="R14" s="507">
        <v>0</v>
      </c>
      <c r="S14" s="506">
        <v>0</v>
      </c>
      <c r="T14" s="508">
        <v>0</v>
      </c>
      <c r="U14" s="509">
        <v>0</v>
      </c>
      <c r="V14" s="509">
        <v>0</v>
      </c>
      <c r="W14" s="509">
        <v>0</v>
      </c>
      <c r="X14" s="509">
        <v>0</v>
      </c>
      <c r="Y14" s="509">
        <v>0</v>
      </c>
      <c r="Z14" s="510">
        <v>0</v>
      </c>
      <c r="AA14" s="509">
        <v>0</v>
      </c>
      <c r="AB14" s="511">
        <v>0</v>
      </c>
    </row>
    <row r="15" spans="1:28" ht="17.55" customHeight="1">
      <c r="A15"/>
      <c r="D15" s="67" t="s">
        <v>75</v>
      </c>
      <c r="E15" s="843">
        <v>0</v>
      </c>
      <c r="F15" s="843">
        <v>0</v>
      </c>
      <c r="G15" s="843"/>
      <c r="H15" s="843"/>
      <c r="I15" s="843"/>
      <c r="J15" s="844"/>
      <c r="K15" s="843"/>
      <c r="L15" s="845"/>
      <c r="M15" s="506">
        <v>0</v>
      </c>
      <c r="N15" s="506">
        <v>0</v>
      </c>
      <c r="O15" s="506">
        <v>0</v>
      </c>
      <c r="P15" s="506">
        <v>0</v>
      </c>
      <c r="Q15" s="506">
        <v>0</v>
      </c>
      <c r="R15" s="507">
        <v>0</v>
      </c>
      <c r="S15" s="506">
        <v>0</v>
      </c>
      <c r="T15" s="508">
        <v>0</v>
      </c>
      <c r="U15" s="509">
        <v>0</v>
      </c>
      <c r="V15" s="509">
        <v>0</v>
      </c>
      <c r="W15" s="509">
        <v>0</v>
      </c>
      <c r="X15" s="509">
        <v>0</v>
      </c>
      <c r="Y15" s="509">
        <v>0</v>
      </c>
      <c r="Z15" s="510">
        <v>0</v>
      </c>
      <c r="AA15" s="509">
        <v>0</v>
      </c>
      <c r="AB15" s="511">
        <v>0</v>
      </c>
    </row>
    <row r="16" spans="1:28" ht="17.55" customHeight="1">
      <c r="A16"/>
      <c r="D16" s="67" t="s">
        <v>102</v>
      </c>
      <c r="E16" s="843"/>
      <c r="F16" s="843"/>
      <c r="G16" s="843"/>
      <c r="H16" s="843"/>
      <c r="I16" s="843"/>
      <c r="J16" s="844"/>
      <c r="K16" s="843"/>
      <c r="L16" s="845"/>
      <c r="M16" s="506">
        <v>0</v>
      </c>
      <c r="N16" s="506">
        <v>0</v>
      </c>
      <c r="O16" s="506">
        <v>0</v>
      </c>
      <c r="P16" s="506">
        <v>0</v>
      </c>
      <c r="Q16" s="506">
        <v>0</v>
      </c>
      <c r="R16" s="507">
        <v>0</v>
      </c>
      <c r="S16" s="506">
        <v>0</v>
      </c>
      <c r="T16" s="508">
        <v>0</v>
      </c>
      <c r="U16" s="509">
        <v>0</v>
      </c>
      <c r="V16" s="509">
        <v>0</v>
      </c>
      <c r="W16" s="509">
        <v>0</v>
      </c>
      <c r="X16" s="509">
        <v>0</v>
      </c>
      <c r="Y16" s="509">
        <v>0</v>
      </c>
      <c r="Z16" s="510">
        <v>0</v>
      </c>
      <c r="AA16" s="509">
        <v>0</v>
      </c>
      <c r="AB16" s="511">
        <v>0</v>
      </c>
    </row>
    <row r="17" spans="1:28" ht="17.55" customHeight="1">
      <c r="A17"/>
      <c r="D17" s="67" t="s">
        <v>38</v>
      </c>
      <c r="E17" s="843"/>
      <c r="F17" s="843"/>
      <c r="G17" s="843"/>
      <c r="H17" s="843"/>
      <c r="I17" s="843"/>
      <c r="J17" s="844"/>
      <c r="K17" s="843"/>
      <c r="L17" s="845"/>
      <c r="M17" s="506">
        <v>0</v>
      </c>
      <c r="N17" s="506">
        <v>0</v>
      </c>
      <c r="O17" s="506">
        <v>0</v>
      </c>
      <c r="P17" s="506">
        <v>0</v>
      </c>
      <c r="Q17" s="506">
        <v>0</v>
      </c>
      <c r="R17" s="507">
        <v>0</v>
      </c>
      <c r="S17" s="506">
        <v>0</v>
      </c>
      <c r="T17" s="508">
        <v>0</v>
      </c>
      <c r="U17" s="509">
        <v>0</v>
      </c>
      <c r="V17" s="509">
        <v>0</v>
      </c>
      <c r="W17" s="509">
        <v>0</v>
      </c>
      <c r="X17" s="509">
        <v>0</v>
      </c>
      <c r="Y17" s="509">
        <v>0</v>
      </c>
      <c r="Z17" s="510">
        <v>0</v>
      </c>
      <c r="AA17" s="509">
        <v>0</v>
      </c>
      <c r="AB17" s="511">
        <v>0</v>
      </c>
    </row>
    <row r="18" spans="1:28" ht="17.55" customHeight="1">
      <c r="A18"/>
      <c r="D18" s="67" t="s">
        <v>39</v>
      </c>
      <c r="E18" s="843"/>
      <c r="F18" s="843"/>
      <c r="G18" s="843"/>
      <c r="H18" s="843"/>
      <c r="I18" s="843"/>
      <c r="J18" s="844"/>
      <c r="K18" s="843"/>
      <c r="L18" s="845"/>
      <c r="M18" s="506">
        <v>0</v>
      </c>
      <c r="N18" s="506">
        <v>0</v>
      </c>
      <c r="O18" s="506">
        <v>0</v>
      </c>
      <c r="P18" s="506">
        <v>0</v>
      </c>
      <c r="Q18" s="506">
        <v>0</v>
      </c>
      <c r="R18" s="507">
        <v>0</v>
      </c>
      <c r="S18" s="506">
        <v>0</v>
      </c>
      <c r="T18" s="508">
        <v>0</v>
      </c>
      <c r="U18" s="509">
        <v>0</v>
      </c>
      <c r="V18" s="509">
        <v>0</v>
      </c>
      <c r="W18" s="509">
        <v>0</v>
      </c>
      <c r="X18" s="509">
        <v>0</v>
      </c>
      <c r="Y18" s="509">
        <v>0</v>
      </c>
      <c r="Z18" s="510">
        <v>0</v>
      </c>
      <c r="AA18" s="509">
        <v>0</v>
      </c>
      <c r="AB18" s="511">
        <v>0</v>
      </c>
    </row>
    <row r="19" spans="1:28" ht="17.55" customHeight="1" thickBot="1">
      <c r="A19"/>
      <c r="D19" s="67" t="s">
        <v>82</v>
      </c>
      <c r="E19" s="843"/>
      <c r="F19" s="843"/>
      <c r="G19" s="843"/>
      <c r="H19" s="843"/>
      <c r="I19" s="843"/>
      <c r="J19" s="844"/>
      <c r="K19" s="843"/>
      <c r="L19" s="845"/>
      <c r="M19" s="506">
        <v>0</v>
      </c>
      <c r="N19" s="506">
        <v>0</v>
      </c>
      <c r="O19" s="506">
        <v>0</v>
      </c>
      <c r="P19" s="506">
        <v>0</v>
      </c>
      <c r="Q19" s="506">
        <v>0</v>
      </c>
      <c r="R19" s="507">
        <v>0</v>
      </c>
      <c r="S19" s="506">
        <v>0</v>
      </c>
      <c r="T19" s="508">
        <v>0</v>
      </c>
      <c r="U19" s="509">
        <v>0</v>
      </c>
      <c r="V19" s="509">
        <v>0</v>
      </c>
      <c r="W19" s="509">
        <v>0</v>
      </c>
      <c r="X19" s="509">
        <v>0</v>
      </c>
      <c r="Y19" s="509">
        <v>0</v>
      </c>
      <c r="Z19" s="510">
        <v>0</v>
      </c>
      <c r="AA19" s="509">
        <v>0</v>
      </c>
      <c r="AB19" s="511">
        <v>0</v>
      </c>
    </row>
    <row r="20" spans="1:28" ht="18" thickBot="1">
      <c r="D20" s="512" t="s">
        <v>132</v>
      </c>
      <c r="E20" s="846">
        <v>4149.6545138888887</v>
      </c>
      <c r="F20" s="846">
        <v>4154.8023611111112</v>
      </c>
      <c r="G20" s="846">
        <v>6747.8138925271787</v>
      </c>
      <c r="H20" s="846">
        <v>6396.8908610556118</v>
      </c>
      <c r="I20" s="846">
        <v>7159.0859999999993</v>
      </c>
      <c r="J20" s="847">
        <v>7364.3624999999993</v>
      </c>
      <c r="K20" s="846">
        <v>7616.4000000000005</v>
      </c>
      <c r="L20" s="848">
        <v>7794.0288461538466</v>
      </c>
      <c r="M20" s="829">
        <v>190.91607024478068</v>
      </c>
      <c r="N20" s="829">
        <v>203.94023893119709</v>
      </c>
      <c r="O20" s="829">
        <v>282.18366148646544</v>
      </c>
      <c r="P20" s="829">
        <v>267.5444073959855</v>
      </c>
      <c r="Q20" s="829">
        <v>292.28389728092992</v>
      </c>
      <c r="R20" s="830">
        <v>293.52100854763478</v>
      </c>
      <c r="S20" s="829">
        <v>296.37880033738736</v>
      </c>
      <c r="T20" s="831">
        <v>296.1349573266117</v>
      </c>
      <c r="U20" s="832">
        <v>12264.912775797187</v>
      </c>
      <c r="V20" s="832">
        <v>12286.647837287885</v>
      </c>
      <c r="W20" s="832">
        <v>19927.472352010089</v>
      </c>
      <c r="X20" s="832">
        <v>18891.13538144284</v>
      </c>
      <c r="Y20" s="516">
        <v>21142.030678802967</v>
      </c>
      <c r="Z20" s="517">
        <v>21748.248017250542</v>
      </c>
      <c r="AA20" s="516">
        <v>22492.558751499138</v>
      </c>
      <c r="AB20" s="518">
        <v>23017.127741845808</v>
      </c>
    </row>
    <row r="21" spans="1:28" ht="18" thickBot="1">
      <c r="M21" s="849">
        <v>46.007702473973396</v>
      </c>
      <c r="N21" s="513">
        <v>49.085424818295742</v>
      </c>
      <c r="O21" s="513">
        <v>41.818530561278195</v>
      </c>
      <c r="P21" s="513">
        <v>41.824131942722481</v>
      </c>
      <c r="Q21" s="513">
        <v>40.826985076157754</v>
      </c>
      <c r="R21" s="514">
        <v>39.856947366134513</v>
      </c>
      <c r="S21" s="513">
        <v>38.913239895145651</v>
      </c>
      <c r="T21" s="515">
        <v>37.995106660754367</v>
      </c>
      <c r="U21" s="840">
        <v>2.9556467254675152</v>
      </c>
      <c r="V21" s="840">
        <v>2.9572159562367459</v>
      </c>
      <c r="W21" s="840">
        <v>2.9531745642953542</v>
      </c>
      <c r="X21" s="842">
        <v>2.9531745642953542</v>
      </c>
      <c r="Y21" s="850">
        <v>2.9531745642953542</v>
      </c>
      <c r="Z21" s="851">
        <v>2.9531745642953542</v>
      </c>
      <c r="AA21" s="852">
        <v>2.9531745642953542</v>
      </c>
      <c r="AB21" s="853">
        <v>2.9531745642953542</v>
      </c>
    </row>
    <row r="22" spans="1:28" customFormat="1" ht="13.5">
      <c r="M22" s="519"/>
      <c r="N22" s="519"/>
      <c r="O22" s="519"/>
      <c r="P22" s="519"/>
      <c r="Q22" s="519"/>
      <c r="R22" s="519"/>
      <c r="S22" s="519"/>
      <c r="T22" s="519"/>
    </row>
    <row r="23" spans="1:28" customFormat="1" ht="13.5">
      <c r="M23" s="519"/>
      <c r="N23" s="519"/>
      <c r="O23" s="519"/>
      <c r="P23" s="519"/>
      <c r="Q23" s="519"/>
      <c r="R23" s="519"/>
      <c r="S23" s="519"/>
      <c r="T23" s="519"/>
    </row>
    <row r="24" spans="1:28" ht="18" thickBot="1">
      <c r="D24" s="520" t="s">
        <v>155</v>
      </c>
      <c r="M24" s="56" t="s">
        <v>419</v>
      </c>
      <c r="O24" s="521"/>
      <c r="P24" s="521"/>
      <c r="Q24" s="521"/>
      <c r="R24" s="521"/>
      <c r="S24" s="521"/>
      <c r="U24" s="56" t="s">
        <v>420</v>
      </c>
      <c r="V24" s="521"/>
      <c r="W24" s="521"/>
      <c r="X24" s="521"/>
      <c r="Y24" s="521"/>
      <c r="Z24" s="521"/>
      <c r="AB24" s="57"/>
    </row>
    <row r="25" spans="1:28" ht="18" thickBot="1">
      <c r="D25" s="522" t="s">
        <v>140</v>
      </c>
      <c r="E25" s="65" t="s">
        <v>110</v>
      </c>
      <c r="F25" s="65" t="s">
        <v>107</v>
      </c>
      <c r="G25" s="65" t="s">
        <v>284</v>
      </c>
      <c r="H25" s="65" t="s">
        <v>285</v>
      </c>
      <c r="I25" s="65" t="s">
        <v>286</v>
      </c>
      <c r="J25" s="65" t="s">
        <v>287</v>
      </c>
      <c r="K25" s="65" t="s">
        <v>288</v>
      </c>
      <c r="L25" s="64" t="s">
        <v>289</v>
      </c>
      <c r="M25" s="86" t="s">
        <v>110</v>
      </c>
      <c r="N25" s="86" t="s">
        <v>107</v>
      </c>
      <c r="O25" s="86" t="s">
        <v>284</v>
      </c>
      <c r="P25" s="86" t="s">
        <v>285</v>
      </c>
      <c r="Q25" s="86" t="s">
        <v>286</v>
      </c>
      <c r="R25" s="86" t="s">
        <v>287</v>
      </c>
      <c r="S25" s="86" t="s">
        <v>288</v>
      </c>
      <c r="T25" s="64" t="s">
        <v>289</v>
      </c>
      <c r="U25" s="86" t="s">
        <v>110</v>
      </c>
      <c r="V25" s="86" t="s">
        <v>107</v>
      </c>
      <c r="W25" s="86" t="s">
        <v>284</v>
      </c>
      <c r="X25" s="86" t="s">
        <v>285</v>
      </c>
      <c r="Y25" s="86" t="s">
        <v>286</v>
      </c>
      <c r="Z25" s="86" t="s">
        <v>287</v>
      </c>
      <c r="AA25" s="86" t="s">
        <v>288</v>
      </c>
      <c r="AB25" s="64" t="s">
        <v>289</v>
      </c>
    </row>
    <row r="26" spans="1:28">
      <c r="D26" s="523" t="s">
        <v>134</v>
      </c>
      <c r="E26" s="540">
        <v>4149.6545138888887</v>
      </c>
      <c r="F26" s="540">
        <v>4154.8023611111112</v>
      </c>
      <c r="G26" s="540">
        <v>6747.8138925271787</v>
      </c>
      <c r="H26" s="540">
        <v>6396.8908610556118</v>
      </c>
      <c r="I26" s="540">
        <v>7159.0859999999993</v>
      </c>
      <c r="J26" s="540">
        <v>7364.3624999999993</v>
      </c>
      <c r="K26" s="540">
        <v>7616.4000000000005</v>
      </c>
      <c r="L26" s="528">
        <v>7794.0288461538466</v>
      </c>
      <c r="M26" s="525">
        <v>190.91607024478068</v>
      </c>
      <c r="N26" s="525">
        <v>203.94023893119709</v>
      </c>
      <c r="O26" s="525">
        <v>282.18366148646544</v>
      </c>
      <c r="P26" s="525">
        <v>267.5444073959855</v>
      </c>
      <c r="Q26" s="525">
        <v>292.28389728092992</v>
      </c>
      <c r="R26" s="525">
        <v>293.52100854763478</v>
      </c>
      <c r="S26" s="525">
        <v>296.37880033738736</v>
      </c>
      <c r="T26" s="526">
        <v>296.1349573266117</v>
      </c>
      <c r="U26" s="527">
        <v>12264.912775797187</v>
      </c>
      <c r="V26" s="527">
        <v>12286.647837287885</v>
      </c>
      <c r="W26" s="527">
        <v>19927.472352010089</v>
      </c>
      <c r="X26" s="527">
        <v>18891.13538144284</v>
      </c>
      <c r="Y26" s="527">
        <v>21142.030678802967</v>
      </c>
      <c r="Z26" s="527">
        <v>21748.248017250542</v>
      </c>
      <c r="AA26" s="527">
        <v>22492.558751499138</v>
      </c>
      <c r="AB26" s="528">
        <v>23017.127741845808</v>
      </c>
    </row>
    <row r="27" spans="1:28">
      <c r="D27" s="524" t="s">
        <v>139</v>
      </c>
      <c r="E27" s="540"/>
      <c r="F27" s="540"/>
      <c r="G27" s="540"/>
      <c r="H27" s="540"/>
      <c r="I27" s="540"/>
      <c r="J27" s="540"/>
      <c r="K27" s="540"/>
      <c r="L27" s="528"/>
      <c r="M27" s="525">
        <v>0</v>
      </c>
      <c r="N27" s="525">
        <v>0</v>
      </c>
      <c r="O27" s="525">
        <v>0</v>
      </c>
      <c r="P27" s="525">
        <v>0</v>
      </c>
      <c r="Q27" s="525">
        <v>0</v>
      </c>
      <c r="R27" s="525">
        <v>0</v>
      </c>
      <c r="S27" s="525">
        <v>0</v>
      </c>
      <c r="T27" s="526">
        <v>0</v>
      </c>
      <c r="U27" s="527">
        <v>0</v>
      </c>
      <c r="V27" s="527">
        <v>0</v>
      </c>
      <c r="W27" s="527">
        <v>0</v>
      </c>
      <c r="X27" s="527">
        <v>0</v>
      </c>
      <c r="Y27" s="527">
        <v>0</v>
      </c>
      <c r="Z27" s="527">
        <v>0</v>
      </c>
      <c r="AA27" s="527">
        <v>0</v>
      </c>
      <c r="AB27" s="528">
        <v>0</v>
      </c>
    </row>
    <row r="28" spans="1:28">
      <c r="D28" s="524" t="s">
        <v>138</v>
      </c>
      <c r="E28" s="540"/>
      <c r="F28" s="540"/>
      <c r="G28" s="540"/>
      <c r="H28" s="540"/>
      <c r="I28" s="540"/>
      <c r="J28" s="540"/>
      <c r="K28" s="540"/>
      <c r="L28" s="528"/>
      <c r="M28" s="525">
        <v>0</v>
      </c>
      <c r="N28" s="525">
        <v>0</v>
      </c>
      <c r="O28" s="525">
        <v>0</v>
      </c>
      <c r="P28" s="525">
        <v>0</v>
      </c>
      <c r="Q28" s="525">
        <v>0</v>
      </c>
      <c r="R28" s="525">
        <v>0</v>
      </c>
      <c r="S28" s="525">
        <v>0</v>
      </c>
      <c r="T28" s="526">
        <v>0</v>
      </c>
      <c r="U28" s="527">
        <v>0</v>
      </c>
      <c r="V28" s="527">
        <v>0</v>
      </c>
      <c r="W28" s="527">
        <v>0</v>
      </c>
      <c r="X28" s="527">
        <v>0</v>
      </c>
      <c r="Y28" s="527">
        <v>0</v>
      </c>
      <c r="Z28" s="527">
        <v>0</v>
      </c>
      <c r="AA28" s="527">
        <v>0</v>
      </c>
      <c r="AB28" s="528">
        <v>0</v>
      </c>
    </row>
    <row r="29" spans="1:28" ht="18" thickBot="1">
      <c r="D29" s="524" t="s">
        <v>133</v>
      </c>
      <c r="E29" s="541"/>
      <c r="F29" s="541"/>
      <c r="G29" s="541"/>
      <c r="H29" s="541"/>
      <c r="I29" s="541"/>
      <c r="J29" s="541"/>
      <c r="K29" s="541"/>
      <c r="L29" s="538"/>
      <c r="M29" s="525">
        <v>0</v>
      </c>
      <c r="N29" s="525">
        <v>0</v>
      </c>
      <c r="O29" s="525">
        <v>0</v>
      </c>
      <c r="P29" s="525">
        <v>0</v>
      </c>
      <c r="Q29" s="525">
        <v>0</v>
      </c>
      <c r="R29" s="525">
        <v>0</v>
      </c>
      <c r="S29" s="525">
        <v>0</v>
      </c>
      <c r="T29" s="526">
        <v>0</v>
      </c>
      <c r="U29" s="527">
        <v>0</v>
      </c>
      <c r="V29" s="527">
        <v>0</v>
      </c>
      <c r="W29" s="527">
        <v>0</v>
      </c>
      <c r="X29" s="527">
        <v>0</v>
      </c>
      <c r="Y29" s="527">
        <v>0</v>
      </c>
      <c r="Z29" s="527">
        <v>0</v>
      </c>
      <c r="AA29" s="527">
        <v>0</v>
      </c>
      <c r="AB29" s="528">
        <v>0</v>
      </c>
    </row>
    <row r="30" spans="1:28" ht="18" thickBot="1">
      <c r="D30" s="529" t="s">
        <v>132</v>
      </c>
      <c r="E30" s="530">
        <v>4149.6545138888887</v>
      </c>
      <c r="F30" s="530">
        <v>4154.8023611111112</v>
      </c>
      <c r="G30" s="530">
        <v>6747.8138925271787</v>
      </c>
      <c r="H30" s="530">
        <v>6396.8908610556118</v>
      </c>
      <c r="I30" s="530">
        <v>7159.0859999999993</v>
      </c>
      <c r="J30" s="530">
        <v>7364.3624999999993</v>
      </c>
      <c r="K30" s="530">
        <v>7616.4000000000005</v>
      </c>
      <c r="L30" s="531">
        <v>7794.0288461538466</v>
      </c>
      <c r="M30" s="532">
        <v>190.91607024478068</v>
      </c>
      <c r="N30" s="532">
        <v>203.94023893119709</v>
      </c>
      <c r="O30" s="532">
        <v>282.18366148646544</v>
      </c>
      <c r="P30" s="532">
        <v>267.5444073959855</v>
      </c>
      <c r="Q30" s="532">
        <v>292.28389728092992</v>
      </c>
      <c r="R30" s="532">
        <v>293.52100854763478</v>
      </c>
      <c r="S30" s="532">
        <v>296.37880033738736</v>
      </c>
      <c r="T30" s="533">
        <v>296.1349573266117</v>
      </c>
      <c r="U30" s="534">
        <v>12264.912775797187</v>
      </c>
      <c r="V30" s="534">
        <v>12286.647837287885</v>
      </c>
      <c r="W30" s="534">
        <v>19927.472352010089</v>
      </c>
      <c r="X30" s="534">
        <v>18891.13538144284</v>
      </c>
      <c r="Y30" s="534">
        <v>21142.030678802967</v>
      </c>
      <c r="Z30" s="534">
        <v>21748.248017250542</v>
      </c>
      <c r="AA30" s="534">
        <v>22492.558751499138</v>
      </c>
      <c r="AB30" s="531">
        <v>23017.127741845808</v>
      </c>
    </row>
    <row r="32" spans="1:28">
      <c r="E32"/>
      <c r="F32"/>
      <c r="G32"/>
      <c r="H32"/>
      <c r="I32"/>
      <c r="J32"/>
    </row>
    <row r="33" spans="4:28" ht="18" thickBot="1">
      <c r="D33" s="520" t="s">
        <v>154</v>
      </c>
      <c r="M33" s="56" t="s">
        <v>421</v>
      </c>
      <c r="O33" s="521"/>
      <c r="P33" s="521"/>
      <c r="Q33" s="521"/>
      <c r="R33" s="521"/>
      <c r="S33" s="521"/>
      <c r="U33" s="56" t="s">
        <v>422</v>
      </c>
      <c r="V33" s="521"/>
      <c r="W33" s="521"/>
      <c r="X33" s="521"/>
      <c r="Y33" s="521"/>
      <c r="Z33" s="521"/>
      <c r="AB33" s="57"/>
    </row>
    <row r="34" spans="4:28" ht="18" thickBot="1">
      <c r="D34" s="522" t="s">
        <v>137</v>
      </c>
      <c r="E34" s="65" t="s">
        <v>110</v>
      </c>
      <c r="F34" s="65" t="s">
        <v>107</v>
      </c>
      <c r="G34" s="65" t="s">
        <v>284</v>
      </c>
      <c r="H34" s="65" t="s">
        <v>285</v>
      </c>
      <c r="I34" s="65" t="s">
        <v>286</v>
      </c>
      <c r="J34" s="65" t="s">
        <v>287</v>
      </c>
      <c r="K34" s="65" t="s">
        <v>288</v>
      </c>
      <c r="L34" s="64" t="s">
        <v>289</v>
      </c>
      <c r="M34" s="86" t="s">
        <v>110</v>
      </c>
      <c r="N34" s="86" t="s">
        <v>107</v>
      </c>
      <c r="O34" s="86" t="s">
        <v>284</v>
      </c>
      <c r="P34" s="86" t="s">
        <v>285</v>
      </c>
      <c r="Q34" s="86" t="s">
        <v>286</v>
      </c>
      <c r="R34" s="86" t="s">
        <v>287</v>
      </c>
      <c r="S34" s="86" t="s">
        <v>288</v>
      </c>
      <c r="T34" s="64" t="s">
        <v>289</v>
      </c>
      <c r="U34" s="86" t="s">
        <v>110</v>
      </c>
      <c r="V34" s="86" t="s">
        <v>107</v>
      </c>
      <c r="W34" s="86" t="s">
        <v>284</v>
      </c>
      <c r="X34" s="86" t="s">
        <v>285</v>
      </c>
      <c r="Y34" s="86" t="s">
        <v>286</v>
      </c>
      <c r="Z34" s="86" t="s">
        <v>287</v>
      </c>
      <c r="AA34" s="86" t="s">
        <v>288</v>
      </c>
      <c r="AB34" s="64" t="s">
        <v>289</v>
      </c>
    </row>
    <row r="35" spans="4:28">
      <c r="D35" s="523" t="s">
        <v>153</v>
      </c>
      <c r="E35" s="540"/>
      <c r="F35" s="540"/>
      <c r="G35" s="540"/>
      <c r="H35" s="540"/>
      <c r="I35" s="540"/>
      <c r="J35" s="540"/>
      <c r="K35" s="540"/>
      <c r="L35" s="528"/>
      <c r="M35" s="525">
        <v>0</v>
      </c>
      <c r="N35" s="525">
        <v>0</v>
      </c>
      <c r="O35" s="525">
        <v>0</v>
      </c>
      <c r="P35" s="525">
        <v>0</v>
      </c>
      <c r="Q35" s="525">
        <v>0</v>
      </c>
      <c r="R35" s="525">
        <v>0</v>
      </c>
      <c r="S35" s="525">
        <v>0</v>
      </c>
      <c r="T35" s="526">
        <v>0</v>
      </c>
      <c r="U35" s="527">
        <v>0</v>
      </c>
      <c r="V35" s="527">
        <v>0</v>
      </c>
      <c r="W35" s="527">
        <v>0</v>
      </c>
      <c r="X35" s="527">
        <v>0</v>
      </c>
      <c r="Y35" s="527">
        <v>0</v>
      </c>
      <c r="Z35" s="527">
        <v>0</v>
      </c>
      <c r="AA35" s="527">
        <v>0</v>
      </c>
      <c r="AB35" s="528">
        <v>0</v>
      </c>
    </row>
    <row r="36" spans="4:28">
      <c r="D36" s="524" t="s">
        <v>152</v>
      </c>
      <c r="E36" s="541">
        <v>4149.6545138888887</v>
      </c>
      <c r="F36" s="541">
        <v>4154.8023611111112</v>
      </c>
      <c r="G36" s="541">
        <v>6747.8138925271787</v>
      </c>
      <c r="H36" s="541">
        <v>6396.8908610556118</v>
      </c>
      <c r="I36" s="541">
        <v>7159.0859999999993</v>
      </c>
      <c r="J36" s="541">
        <v>7364.3624999999993</v>
      </c>
      <c r="K36" s="541">
        <v>7616.4000000000005</v>
      </c>
      <c r="L36" s="538">
        <v>7794.0288461538466</v>
      </c>
      <c r="M36" s="535">
        <v>190.91607024478068</v>
      </c>
      <c r="N36" s="535">
        <v>203.94023893119709</v>
      </c>
      <c r="O36" s="535">
        <v>282.18366148646544</v>
      </c>
      <c r="P36" s="535">
        <v>267.5444073959855</v>
      </c>
      <c r="Q36" s="535">
        <v>292.28389728092992</v>
      </c>
      <c r="R36" s="535">
        <v>293.52100854763478</v>
      </c>
      <c r="S36" s="535">
        <v>296.37880033738736</v>
      </c>
      <c r="T36" s="536">
        <v>296.1349573266117</v>
      </c>
      <c r="U36" s="537">
        <v>12.264912775797187</v>
      </c>
      <c r="V36" s="537">
        <v>12.286647837287884</v>
      </c>
      <c r="W36" s="537">
        <v>19.927472352010088</v>
      </c>
      <c r="X36" s="537">
        <v>18.89113538144284</v>
      </c>
      <c r="Y36" s="537">
        <v>21.142030678802968</v>
      </c>
      <c r="Z36" s="537">
        <v>21.748248017250543</v>
      </c>
      <c r="AA36" s="537">
        <v>22.492558751499139</v>
      </c>
      <c r="AB36" s="538">
        <v>23.017127741845808</v>
      </c>
    </row>
    <row r="37" spans="4:28">
      <c r="D37" s="524" t="s">
        <v>136</v>
      </c>
      <c r="E37" s="540"/>
      <c r="F37" s="540"/>
      <c r="G37" s="540"/>
      <c r="H37" s="540"/>
      <c r="I37" s="540"/>
      <c r="J37" s="540"/>
      <c r="K37" s="540"/>
      <c r="L37" s="528"/>
      <c r="M37" s="525">
        <v>0</v>
      </c>
      <c r="N37" s="525">
        <v>0</v>
      </c>
      <c r="O37" s="525">
        <v>0</v>
      </c>
      <c r="P37" s="525">
        <v>0</v>
      </c>
      <c r="Q37" s="525">
        <v>0</v>
      </c>
      <c r="R37" s="525">
        <v>0</v>
      </c>
      <c r="S37" s="525">
        <v>0</v>
      </c>
      <c r="T37" s="526">
        <v>0</v>
      </c>
      <c r="U37" s="527">
        <v>0</v>
      </c>
      <c r="V37" s="527">
        <v>0</v>
      </c>
      <c r="W37" s="527">
        <v>0</v>
      </c>
      <c r="X37" s="527">
        <v>0</v>
      </c>
      <c r="Y37" s="527">
        <v>0</v>
      </c>
      <c r="Z37" s="527">
        <v>0</v>
      </c>
      <c r="AA37" s="527">
        <v>0</v>
      </c>
      <c r="AB37" s="528">
        <v>0</v>
      </c>
    </row>
    <row r="38" spans="4:28" ht="18" thickBot="1">
      <c r="D38" s="524" t="s">
        <v>135</v>
      </c>
      <c r="E38" s="540"/>
      <c r="F38" s="540"/>
      <c r="G38" s="540"/>
      <c r="H38" s="540"/>
      <c r="I38" s="540"/>
      <c r="J38" s="540"/>
      <c r="K38" s="540"/>
      <c r="L38" s="528"/>
      <c r="M38" s="525">
        <v>0</v>
      </c>
      <c r="N38" s="525">
        <v>0</v>
      </c>
      <c r="O38" s="525">
        <v>0</v>
      </c>
      <c r="P38" s="525">
        <v>0</v>
      </c>
      <c r="Q38" s="525">
        <v>0</v>
      </c>
      <c r="R38" s="525">
        <v>0</v>
      </c>
      <c r="S38" s="525">
        <v>0</v>
      </c>
      <c r="T38" s="526">
        <v>0</v>
      </c>
      <c r="U38" s="527">
        <v>0</v>
      </c>
      <c r="V38" s="527">
        <v>0</v>
      </c>
      <c r="W38" s="527">
        <v>0</v>
      </c>
      <c r="X38" s="527">
        <v>0</v>
      </c>
      <c r="Y38" s="527">
        <v>0</v>
      </c>
      <c r="Z38" s="527">
        <v>0</v>
      </c>
      <c r="AA38" s="527">
        <v>0</v>
      </c>
      <c r="AB38" s="528">
        <v>0</v>
      </c>
    </row>
    <row r="39" spans="4:28" ht="18" thickBot="1">
      <c r="D39" s="529" t="s">
        <v>132</v>
      </c>
      <c r="E39" s="530">
        <v>4149.6545138888887</v>
      </c>
      <c r="F39" s="530">
        <v>4154.8023611111112</v>
      </c>
      <c r="G39" s="530">
        <v>6747.8138925271787</v>
      </c>
      <c r="H39" s="530">
        <v>6396.8908610556118</v>
      </c>
      <c r="I39" s="530">
        <v>7159.0859999999993</v>
      </c>
      <c r="J39" s="530">
        <v>7364.3624999999993</v>
      </c>
      <c r="K39" s="530">
        <v>7616.4000000000005</v>
      </c>
      <c r="L39" s="531">
        <v>7794.0288461538466</v>
      </c>
      <c r="M39" s="532">
        <v>190.91607024478068</v>
      </c>
      <c r="N39" s="532">
        <v>203.94023893119709</v>
      </c>
      <c r="O39" s="532">
        <v>282.18366148646544</v>
      </c>
      <c r="P39" s="532">
        <v>267.5444073959855</v>
      </c>
      <c r="Q39" s="532">
        <v>292.28389728092992</v>
      </c>
      <c r="R39" s="532">
        <v>293.52100854763478</v>
      </c>
      <c r="S39" s="532">
        <v>296.37880033738736</v>
      </c>
      <c r="T39" s="533">
        <v>296.1349573266117</v>
      </c>
      <c r="U39" s="534">
        <v>12.264912775797187</v>
      </c>
      <c r="V39" s="534">
        <v>12.286647837287884</v>
      </c>
      <c r="W39" s="534">
        <v>19.927472352010088</v>
      </c>
      <c r="X39" s="534">
        <v>18.89113538144284</v>
      </c>
      <c r="Y39" s="534">
        <v>21.142030678802968</v>
      </c>
      <c r="Z39" s="534">
        <v>21.748248017250543</v>
      </c>
      <c r="AA39" s="534">
        <v>22.492558751499139</v>
      </c>
      <c r="AB39" s="531">
        <v>23.017127741845808</v>
      </c>
    </row>
    <row r="46" spans="4:28">
      <c r="D46"/>
      <c r="E46"/>
      <c r="F46"/>
      <c r="G46"/>
      <c r="H46"/>
      <c r="I46"/>
    </row>
    <row r="47" spans="4:28">
      <c r="D47"/>
      <c r="E47"/>
      <c r="F47"/>
      <c r="G47"/>
      <c r="H47"/>
      <c r="I47"/>
    </row>
    <row r="48" spans="4:28">
      <c r="D48"/>
      <c r="E48"/>
      <c r="F48"/>
      <c r="G48"/>
      <c r="H48"/>
      <c r="I48"/>
    </row>
    <row r="49" spans="4:9">
      <c r="D49"/>
      <c r="E49"/>
      <c r="F49"/>
      <c r="G49"/>
      <c r="H49"/>
      <c r="I49"/>
    </row>
  </sheetData>
  <phoneticPr fontId="2"/>
  <pageMargins left="0.7" right="0.7" top="0.75" bottom="0.75" header="0.3" footer="0.3"/>
  <pageSetup paperSize="9" orientation="portrait" horizontalDpi="4294967293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D19F3-9059-4F2C-97BC-1EF7AF97BC10}">
  <sheetPr codeName="Sheet141">
    <tabColor rgb="FFCCFF99"/>
    <pageSetUpPr autoPageBreaks="0"/>
  </sheetPr>
  <dimension ref="A1:AB49"/>
  <sheetViews>
    <sheetView showGridLines="0" showZeros="0" zoomScale="80" zoomScaleNormal="80" workbookViewId="0"/>
  </sheetViews>
  <sheetFormatPr defaultColWidth="9" defaultRowHeight="17.649999999999999"/>
  <cols>
    <col min="1" max="1" width="4.625" style="151" customWidth="1"/>
    <col min="2" max="2" width="4.625" style="10" customWidth="1"/>
    <col min="3" max="3" width="8.625" style="10" customWidth="1"/>
    <col min="4" max="4" width="25.625" style="10" customWidth="1"/>
    <col min="5" max="12" width="9.625" style="10" customWidth="1"/>
    <col min="13" max="28" width="8.625" style="10" customWidth="1"/>
    <col min="29" max="16384" width="9" style="10"/>
  </cols>
  <sheetData>
    <row r="1" spans="1:28" ht="13.5">
      <c r="A1"/>
    </row>
    <row r="2" spans="1:28">
      <c r="D2" s="502"/>
      <c r="E2" s="151"/>
      <c r="F2" s="151"/>
      <c r="G2" s="151"/>
      <c r="H2" s="151"/>
      <c r="I2" s="151"/>
      <c r="J2" s="151"/>
      <c r="K2" s="151"/>
      <c r="L2" s="151"/>
    </row>
    <row r="4" spans="1:28" s="56" customFormat="1" ht="18" thickBot="1">
      <c r="A4" s="151"/>
      <c r="D4" s="503" t="s">
        <v>158</v>
      </c>
      <c r="E4" s="504"/>
      <c r="F4" s="504"/>
      <c r="G4" s="504"/>
      <c r="H4" s="504"/>
      <c r="I4" s="504"/>
      <c r="J4" s="504"/>
      <c r="K4" s="504"/>
      <c r="L4" s="81"/>
      <c r="M4" s="505" t="s">
        <v>416</v>
      </c>
      <c r="N4" s="10"/>
      <c r="O4" s="10"/>
      <c r="P4" s="10"/>
      <c r="Q4" s="10"/>
      <c r="R4" s="10"/>
      <c r="S4" s="10"/>
      <c r="T4" s="80"/>
      <c r="U4" s="505" t="s">
        <v>418</v>
      </c>
      <c r="V4" s="10"/>
      <c r="W4" s="10"/>
      <c r="X4" s="10"/>
      <c r="Y4" s="10"/>
      <c r="Z4" s="10"/>
      <c r="AA4" s="10"/>
      <c r="AB4" s="80"/>
    </row>
    <row r="5" spans="1:28" ht="18" thickBot="1">
      <c r="D5" s="79" t="s">
        <v>129</v>
      </c>
      <c r="E5" s="77" t="s">
        <v>110</v>
      </c>
      <c r="F5" s="77" t="s">
        <v>107</v>
      </c>
      <c r="G5" s="77" t="s">
        <v>284</v>
      </c>
      <c r="H5" s="77" t="s">
        <v>285</v>
      </c>
      <c r="I5" s="77" t="s">
        <v>286</v>
      </c>
      <c r="J5" s="78" t="s">
        <v>287</v>
      </c>
      <c r="K5" s="77" t="s">
        <v>288</v>
      </c>
      <c r="L5" s="76" t="s">
        <v>289</v>
      </c>
      <c r="M5" s="77" t="s">
        <v>110</v>
      </c>
      <c r="N5" s="77" t="s">
        <v>107</v>
      </c>
      <c r="O5" s="77" t="s">
        <v>284</v>
      </c>
      <c r="P5" s="77" t="s">
        <v>285</v>
      </c>
      <c r="Q5" s="77" t="s">
        <v>286</v>
      </c>
      <c r="R5" s="78" t="s">
        <v>287</v>
      </c>
      <c r="S5" s="77" t="s">
        <v>288</v>
      </c>
      <c r="T5" s="76" t="s">
        <v>289</v>
      </c>
      <c r="U5" s="77" t="s">
        <v>110</v>
      </c>
      <c r="V5" s="77" t="s">
        <v>107</v>
      </c>
      <c r="W5" s="77" t="s">
        <v>284</v>
      </c>
      <c r="X5" s="77" t="s">
        <v>285</v>
      </c>
      <c r="Y5" s="77" t="s">
        <v>286</v>
      </c>
      <c r="Z5" s="78" t="s">
        <v>287</v>
      </c>
      <c r="AA5" s="77" t="s">
        <v>288</v>
      </c>
      <c r="AB5" s="76" t="s">
        <v>289</v>
      </c>
    </row>
    <row r="6" spans="1:28" ht="17.55" customHeight="1">
      <c r="A6"/>
      <c r="D6" s="70" t="s">
        <v>80</v>
      </c>
      <c r="E6" s="843"/>
      <c r="F6" s="843"/>
      <c r="G6" s="843"/>
      <c r="H6" s="843"/>
      <c r="I6" s="843"/>
      <c r="J6" s="844"/>
      <c r="K6" s="843"/>
      <c r="L6" s="845"/>
      <c r="M6" s="506">
        <v>0</v>
      </c>
      <c r="N6" s="506">
        <v>0</v>
      </c>
      <c r="O6" s="506">
        <v>0</v>
      </c>
      <c r="P6" s="506">
        <v>0</v>
      </c>
      <c r="Q6" s="506">
        <v>0</v>
      </c>
      <c r="R6" s="507">
        <v>0</v>
      </c>
      <c r="S6" s="506">
        <v>0</v>
      </c>
      <c r="T6" s="508">
        <v>0</v>
      </c>
      <c r="U6" s="509">
        <v>0</v>
      </c>
      <c r="V6" s="509">
        <v>0</v>
      </c>
      <c r="W6" s="509">
        <v>0</v>
      </c>
      <c r="X6" s="509">
        <v>0</v>
      </c>
      <c r="Y6" s="509">
        <v>0</v>
      </c>
      <c r="Z6" s="510">
        <v>0</v>
      </c>
      <c r="AA6" s="509">
        <v>0</v>
      </c>
      <c r="AB6" s="511">
        <v>0</v>
      </c>
    </row>
    <row r="7" spans="1:28" ht="17.55" customHeight="1">
      <c r="A7"/>
      <c r="D7" s="67" t="s">
        <v>16</v>
      </c>
      <c r="E7" s="843">
        <v>0</v>
      </c>
      <c r="F7" s="843">
        <v>0</v>
      </c>
      <c r="G7" s="843">
        <v>77.399325148904026</v>
      </c>
      <c r="H7" s="843">
        <v>686.67190033930297</v>
      </c>
      <c r="I7" s="843">
        <v>1034.55</v>
      </c>
      <c r="J7" s="844">
        <v>1562.1374999999998</v>
      </c>
      <c r="K7" s="843">
        <v>1904.1000000000001</v>
      </c>
      <c r="L7" s="845">
        <v>2328.0865384615386</v>
      </c>
      <c r="M7" s="506">
        <v>0</v>
      </c>
      <c r="N7" s="506">
        <v>0</v>
      </c>
      <c r="O7" s="506">
        <v>4.0386492676815724</v>
      </c>
      <c r="P7" s="506">
        <v>35.819703801257759</v>
      </c>
      <c r="Q7" s="506">
        <v>52.59317352827393</v>
      </c>
      <c r="R7" s="507">
        <v>77.398415192967647</v>
      </c>
      <c r="S7" s="506">
        <v>91.953349298309959</v>
      </c>
      <c r="T7" s="508">
        <v>109.5903494885433</v>
      </c>
      <c r="U7" s="509">
        <v>0</v>
      </c>
      <c r="V7" s="509">
        <v>0</v>
      </c>
      <c r="W7" s="509">
        <v>240.85490590433633</v>
      </c>
      <c r="X7" s="509">
        <v>2136.8183201235124</v>
      </c>
      <c r="Y7" s="509">
        <v>3219.3619572774724</v>
      </c>
      <c r="Z7" s="510">
        <v>4861.1338645174592</v>
      </c>
      <c r="AA7" s="509">
        <v>5925.2690569349334</v>
      </c>
      <c r="AB7" s="511">
        <v>7244.6505583808175</v>
      </c>
    </row>
    <row r="8" spans="1:28" ht="17.55" customHeight="1">
      <c r="A8"/>
      <c r="D8" s="67" t="s">
        <v>78</v>
      </c>
      <c r="E8" s="540">
        <v>0</v>
      </c>
      <c r="F8" s="540">
        <v>0</v>
      </c>
      <c r="G8" s="540"/>
      <c r="H8" s="540"/>
      <c r="I8" s="540"/>
      <c r="J8" s="540"/>
      <c r="K8" s="540"/>
      <c r="L8" s="528"/>
      <c r="M8" s="506">
        <v>0</v>
      </c>
      <c r="N8" s="506">
        <v>0</v>
      </c>
      <c r="O8" s="506">
        <v>0</v>
      </c>
      <c r="P8" s="506">
        <v>0</v>
      </c>
      <c r="Q8" s="506">
        <v>0</v>
      </c>
      <c r="R8" s="507">
        <v>0</v>
      </c>
      <c r="S8" s="506">
        <v>0</v>
      </c>
      <c r="T8" s="508">
        <v>0</v>
      </c>
      <c r="U8" s="509">
        <v>0</v>
      </c>
      <c r="V8" s="509">
        <v>0</v>
      </c>
      <c r="W8" s="509">
        <v>0</v>
      </c>
      <c r="X8" s="509">
        <v>0</v>
      </c>
      <c r="Y8" s="509">
        <v>0</v>
      </c>
      <c r="Z8" s="510">
        <v>0</v>
      </c>
      <c r="AA8" s="509">
        <v>0</v>
      </c>
      <c r="AB8" s="511">
        <v>0</v>
      </c>
    </row>
    <row r="9" spans="1:28" ht="17.55" customHeight="1">
      <c r="A9"/>
      <c r="D9" s="67" t="s">
        <v>56</v>
      </c>
      <c r="E9" s="843">
        <v>0</v>
      </c>
      <c r="F9" s="843">
        <v>0</v>
      </c>
      <c r="G9" s="843"/>
      <c r="H9" s="843"/>
      <c r="I9" s="843"/>
      <c r="J9" s="844"/>
      <c r="K9" s="843"/>
      <c r="L9" s="845"/>
      <c r="M9" s="506">
        <v>0</v>
      </c>
      <c r="N9" s="506">
        <v>0</v>
      </c>
      <c r="O9" s="506">
        <v>0</v>
      </c>
      <c r="P9" s="506">
        <v>0</v>
      </c>
      <c r="Q9" s="506">
        <v>0</v>
      </c>
      <c r="R9" s="507">
        <v>0</v>
      </c>
      <c r="S9" s="506">
        <v>0</v>
      </c>
      <c r="T9" s="508">
        <v>0</v>
      </c>
      <c r="U9" s="509">
        <v>0</v>
      </c>
      <c r="V9" s="509">
        <v>0</v>
      </c>
      <c r="W9" s="509">
        <v>0</v>
      </c>
      <c r="X9" s="509">
        <v>0</v>
      </c>
      <c r="Y9" s="509">
        <v>0</v>
      </c>
      <c r="Z9" s="510">
        <v>0</v>
      </c>
      <c r="AA9" s="509">
        <v>0</v>
      </c>
      <c r="AB9" s="511">
        <v>0</v>
      </c>
    </row>
    <row r="10" spans="1:28" ht="17.55" customHeight="1">
      <c r="A10"/>
      <c r="D10" s="67" t="s">
        <v>105</v>
      </c>
      <c r="E10" s="843">
        <v>0</v>
      </c>
      <c r="F10" s="843">
        <v>0</v>
      </c>
      <c r="G10" s="843"/>
      <c r="H10" s="843"/>
      <c r="I10" s="843"/>
      <c r="J10" s="844"/>
      <c r="K10" s="843"/>
      <c r="L10" s="845"/>
      <c r="M10" s="506">
        <v>0</v>
      </c>
      <c r="N10" s="506">
        <v>0</v>
      </c>
      <c r="O10" s="506">
        <v>0</v>
      </c>
      <c r="P10" s="506">
        <v>0</v>
      </c>
      <c r="Q10" s="506">
        <v>0</v>
      </c>
      <c r="R10" s="507">
        <v>0</v>
      </c>
      <c r="S10" s="506">
        <v>0</v>
      </c>
      <c r="T10" s="508">
        <v>0</v>
      </c>
      <c r="U10" s="509">
        <v>0</v>
      </c>
      <c r="V10" s="509">
        <v>0</v>
      </c>
      <c r="W10" s="509">
        <v>0</v>
      </c>
      <c r="X10" s="509">
        <v>0</v>
      </c>
      <c r="Y10" s="509">
        <v>0</v>
      </c>
      <c r="Z10" s="510">
        <v>0</v>
      </c>
      <c r="AA10" s="509">
        <v>0</v>
      </c>
      <c r="AB10" s="511">
        <v>0</v>
      </c>
    </row>
    <row r="11" spans="1:28" ht="17.55" customHeight="1">
      <c r="A11"/>
      <c r="D11" s="67" t="s">
        <v>53</v>
      </c>
      <c r="E11" s="843">
        <v>0</v>
      </c>
      <c r="F11" s="843">
        <v>0</v>
      </c>
      <c r="G11" s="843"/>
      <c r="H11" s="843"/>
      <c r="I11" s="843"/>
      <c r="J11" s="844"/>
      <c r="K11" s="843"/>
      <c r="L11" s="845"/>
      <c r="M11" s="506">
        <v>0</v>
      </c>
      <c r="N11" s="506">
        <v>0</v>
      </c>
      <c r="O11" s="506">
        <v>0</v>
      </c>
      <c r="P11" s="506">
        <v>0</v>
      </c>
      <c r="Q11" s="506">
        <v>0</v>
      </c>
      <c r="R11" s="507">
        <v>0</v>
      </c>
      <c r="S11" s="506">
        <v>0</v>
      </c>
      <c r="T11" s="508">
        <v>0</v>
      </c>
      <c r="U11" s="509">
        <v>0</v>
      </c>
      <c r="V11" s="509">
        <v>0</v>
      </c>
      <c r="W11" s="509">
        <v>0</v>
      </c>
      <c r="X11" s="509">
        <v>0</v>
      </c>
      <c r="Y11" s="509">
        <v>0</v>
      </c>
      <c r="Z11" s="510">
        <v>0</v>
      </c>
      <c r="AA11" s="509">
        <v>0</v>
      </c>
      <c r="AB11" s="511">
        <v>0</v>
      </c>
    </row>
    <row r="12" spans="1:28" ht="17.55" customHeight="1">
      <c r="A12"/>
      <c r="D12" s="67" t="s">
        <v>112</v>
      </c>
      <c r="E12" s="843">
        <v>0</v>
      </c>
      <c r="F12" s="843">
        <v>0</v>
      </c>
      <c r="G12" s="843"/>
      <c r="H12" s="843"/>
      <c r="I12" s="843"/>
      <c r="J12" s="844"/>
      <c r="K12" s="843"/>
      <c r="L12" s="845"/>
      <c r="M12" s="506">
        <v>0</v>
      </c>
      <c r="N12" s="506">
        <v>0</v>
      </c>
      <c r="O12" s="506">
        <v>0</v>
      </c>
      <c r="P12" s="506">
        <v>0</v>
      </c>
      <c r="Q12" s="506">
        <v>0</v>
      </c>
      <c r="R12" s="507">
        <v>0</v>
      </c>
      <c r="S12" s="506">
        <v>0</v>
      </c>
      <c r="T12" s="508">
        <v>0</v>
      </c>
      <c r="U12" s="509">
        <v>0</v>
      </c>
      <c r="V12" s="509">
        <v>0</v>
      </c>
      <c r="W12" s="509">
        <v>0</v>
      </c>
      <c r="X12" s="509">
        <v>0</v>
      </c>
      <c r="Y12" s="509">
        <v>0</v>
      </c>
      <c r="Z12" s="510">
        <v>0</v>
      </c>
      <c r="AA12" s="509">
        <v>0</v>
      </c>
      <c r="AB12" s="511">
        <v>0</v>
      </c>
    </row>
    <row r="13" spans="1:28" ht="17.55" customHeight="1">
      <c r="A13"/>
      <c r="D13" s="67" t="s">
        <v>101</v>
      </c>
      <c r="E13" s="843">
        <v>0</v>
      </c>
      <c r="F13" s="843">
        <v>0</v>
      </c>
      <c r="G13" s="843"/>
      <c r="H13" s="843"/>
      <c r="I13" s="843"/>
      <c r="J13" s="844"/>
      <c r="K13" s="843"/>
      <c r="L13" s="845"/>
      <c r="M13" s="506">
        <v>0</v>
      </c>
      <c r="N13" s="506">
        <v>0</v>
      </c>
      <c r="O13" s="506">
        <v>0</v>
      </c>
      <c r="P13" s="506">
        <v>0</v>
      </c>
      <c r="Q13" s="506">
        <v>0</v>
      </c>
      <c r="R13" s="507">
        <v>0</v>
      </c>
      <c r="S13" s="506">
        <v>0</v>
      </c>
      <c r="T13" s="508">
        <v>0</v>
      </c>
      <c r="U13" s="509">
        <v>0</v>
      </c>
      <c r="V13" s="509">
        <v>0</v>
      </c>
      <c r="W13" s="509">
        <v>0</v>
      </c>
      <c r="X13" s="509">
        <v>0</v>
      </c>
      <c r="Y13" s="509">
        <v>0</v>
      </c>
      <c r="Z13" s="510">
        <v>0</v>
      </c>
      <c r="AA13" s="509">
        <v>0</v>
      </c>
      <c r="AB13" s="511">
        <v>0</v>
      </c>
    </row>
    <row r="14" spans="1:28" ht="17.55" customHeight="1">
      <c r="A14"/>
      <c r="D14" s="67" t="s">
        <v>98</v>
      </c>
      <c r="E14" s="843"/>
      <c r="F14" s="843"/>
      <c r="G14" s="843"/>
      <c r="H14" s="843"/>
      <c r="I14" s="843"/>
      <c r="J14" s="844"/>
      <c r="K14" s="843"/>
      <c r="L14" s="845"/>
      <c r="M14" s="506">
        <v>0</v>
      </c>
      <c r="N14" s="506">
        <v>0</v>
      </c>
      <c r="O14" s="506">
        <v>0</v>
      </c>
      <c r="P14" s="506">
        <v>0</v>
      </c>
      <c r="Q14" s="506">
        <v>0</v>
      </c>
      <c r="R14" s="507">
        <v>0</v>
      </c>
      <c r="S14" s="506">
        <v>0</v>
      </c>
      <c r="T14" s="508">
        <v>0</v>
      </c>
      <c r="U14" s="509">
        <v>0</v>
      </c>
      <c r="V14" s="509">
        <v>0</v>
      </c>
      <c r="W14" s="509">
        <v>0</v>
      </c>
      <c r="X14" s="509">
        <v>0</v>
      </c>
      <c r="Y14" s="509">
        <v>0</v>
      </c>
      <c r="Z14" s="510">
        <v>0</v>
      </c>
      <c r="AA14" s="509">
        <v>0</v>
      </c>
      <c r="AB14" s="511">
        <v>0</v>
      </c>
    </row>
    <row r="15" spans="1:28" ht="17.55" customHeight="1">
      <c r="A15"/>
      <c r="D15" s="67" t="s">
        <v>75</v>
      </c>
      <c r="E15" s="843">
        <v>0</v>
      </c>
      <c r="F15" s="843">
        <v>0</v>
      </c>
      <c r="G15" s="843"/>
      <c r="H15" s="843"/>
      <c r="I15" s="843"/>
      <c r="J15" s="844"/>
      <c r="K15" s="843"/>
      <c r="L15" s="845"/>
      <c r="M15" s="506">
        <v>0</v>
      </c>
      <c r="N15" s="506">
        <v>0</v>
      </c>
      <c r="O15" s="506">
        <v>0</v>
      </c>
      <c r="P15" s="506">
        <v>0</v>
      </c>
      <c r="Q15" s="506">
        <v>0</v>
      </c>
      <c r="R15" s="507">
        <v>0</v>
      </c>
      <c r="S15" s="506">
        <v>0</v>
      </c>
      <c r="T15" s="508">
        <v>0</v>
      </c>
      <c r="U15" s="509">
        <v>0</v>
      </c>
      <c r="V15" s="509">
        <v>0</v>
      </c>
      <c r="W15" s="509">
        <v>0</v>
      </c>
      <c r="X15" s="509">
        <v>0</v>
      </c>
      <c r="Y15" s="509">
        <v>0</v>
      </c>
      <c r="Z15" s="510">
        <v>0</v>
      </c>
      <c r="AA15" s="509">
        <v>0</v>
      </c>
      <c r="AB15" s="511">
        <v>0</v>
      </c>
    </row>
    <row r="16" spans="1:28" ht="17.55" customHeight="1">
      <c r="A16"/>
      <c r="D16" s="67" t="s">
        <v>102</v>
      </c>
      <c r="E16" s="843"/>
      <c r="F16" s="843"/>
      <c r="G16" s="843"/>
      <c r="H16" s="843"/>
      <c r="I16" s="843"/>
      <c r="J16" s="844"/>
      <c r="K16" s="843"/>
      <c r="L16" s="845"/>
      <c r="M16" s="506">
        <v>0</v>
      </c>
      <c r="N16" s="506">
        <v>0</v>
      </c>
      <c r="O16" s="506">
        <v>0</v>
      </c>
      <c r="P16" s="506">
        <v>0</v>
      </c>
      <c r="Q16" s="506">
        <v>0</v>
      </c>
      <c r="R16" s="507">
        <v>0</v>
      </c>
      <c r="S16" s="506">
        <v>0</v>
      </c>
      <c r="T16" s="508">
        <v>0</v>
      </c>
      <c r="U16" s="509">
        <v>0</v>
      </c>
      <c r="V16" s="509">
        <v>0</v>
      </c>
      <c r="W16" s="509">
        <v>0</v>
      </c>
      <c r="X16" s="509">
        <v>0</v>
      </c>
      <c r="Y16" s="509">
        <v>0</v>
      </c>
      <c r="Z16" s="510">
        <v>0</v>
      </c>
      <c r="AA16" s="509">
        <v>0</v>
      </c>
      <c r="AB16" s="511">
        <v>0</v>
      </c>
    </row>
    <row r="17" spans="1:28" ht="17.55" customHeight="1">
      <c r="A17"/>
      <c r="D17" s="67" t="s">
        <v>38</v>
      </c>
      <c r="E17" s="843"/>
      <c r="F17" s="843"/>
      <c r="G17" s="843"/>
      <c r="H17" s="843"/>
      <c r="I17" s="843"/>
      <c r="J17" s="844"/>
      <c r="K17" s="843"/>
      <c r="L17" s="845"/>
      <c r="M17" s="506">
        <v>0</v>
      </c>
      <c r="N17" s="506">
        <v>0</v>
      </c>
      <c r="O17" s="506">
        <v>0</v>
      </c>
      <c r="P17" s="506">
        <v>0</v>
      </c>
      <c r="Q17" s="506">
        <v>0</v>
      </c>
      <c r="R17" s="507">
        <v>0</v>
      </c>
      <c r="S17" s="506">
        <v>0</v>
      </c>
      <c r="T17" s="508">
        <v>0</v>
      </c>
      <c r="U17" s="509">
        <v>0</v>
      </c>
      <c r="V17" s="509">
        <v>0</v>
      </c>
      <c r="W17" s="509">
        <v>0</v>
      </c>
      <c r="X17" s="509">
        <v>0</v>
      </c>
      <c r="Y17" s="509">
        <v>0</v>
      </c>
      <c r="Z17" s="510">
        <v>0</v>
      </c>
      <c r="AA17" s="509">
        <v>0</v>
      </c>
      <c r="AB17" s="511">
        <v>0</v>
      </c>
    </row>
    <row r="18" spans="1:28" ht="17.55" customHeight="1">
      <c r="A18"/>
      <c r="D18" s="67" t="s">
        <v>39</v>
      </c>
      <c r="E18" s="843"/>
      <c r="F18" s="843"/>
      <c r="G18" s="843"/>
      <c r="H18" s="843"/>
      <c r="I18" s="843"/>
      <c r="J18" s="844"/>
      <c r="K18" s="843"/>
      <c r="L18" s="845"/>
      <c r="M18" s="506">
        <v>0</v>
      </c>
      <c r="N18" s="506">
        <v>0</v>
      </c>
      <c r="O18" s="506">
        <v>0</v>
      </c>
      <c r="P18" s="506">
        <v>0</v>
      </c>
      <c r="Q18" s="506">
        <v>0</v>
      </c>
      <c r="R18" s="507">
        <v>0</v>
      </c>
      <c r="S18" s="506">
        <v>0</v>
      </c>
      <c r="T18" s="508">
        <v>0</v>
      </c>
      <c r="U18" s="509">
        <v>0</v>
      </c>
      <c r="V18" s="509">
        <v>0</v>
      </c>
      <c r="W18" s="509">
        <v>0</v>
      </c>
      <c r="X18" s="509">
        <v>0</v>
      </c>
      <c r="Y18" s="509">
        <v>0</v>
      </c>
      <c r="Z18" s="510">
        <v>0</v>
      </c>
      <c r="AA18" s="509">
        <v>0</v>
      </c>
      <c r="AB18" s="511">
        <v>0</v>
      </c>
    </row>
    <row r="19" spans="1:28" ht="17.55" customHeight="1" thickBot="1">
      <c r="A19"/>
      <c r="D19" s="67" t="s">
        <v>82</v>
      </c>
      <c r="E19" s="843"/>
      <c r="F19" s="843"/>
      <c r="G19" s="843"/>
      <c r="H19" s="843"/>
      <c r="I19" s="843"/>
      <c r="J19" s="844"/>
      <c r="K19" s="843"/>
      <c r="L19" s="845"/>
      <c r="M19" s="506">
        <v>0</v>
      </c>
      <c r="N19" s="506">
        <v>0</v>
      </c>
      <c r="O19" s="506">
        <v>0</v>
      </c>
      <c r="P19" s="506">
        <v>0</v>
      </c>
      <c r="Q19" s="506">
        <v>0</v>
      </c>
      <c r="R19" s="507">
        <v>0</v>
      </c>
      <c r="S19" s="506">
        <v>0</v>
      </c>
      <c r="T19" s="508">
        <v>0</v>
      </c>
      <c r="U19" s="509">
        <v>0</v>
      </c>
      <c r="V19" s="509">
        <v>0</v>
      </c>
      <c r="W19" s="509">
        <v>0</v>
      </c>
      <c r="X19" s="509">
        <v>0</v>
      </c>
      <c r="Y19" s="509">
        <v>0</v>
      </c>
      <c r="Z19" s="510">
        <v>0</v>
      </c>
      <c r="AA19" s="509">
        <v>0</v>
      </c>
      <c r="AB19" s="511">
        <v>0</v>
      </c>
    </row>
    <row r="20" spans="1:28" ht="18" thickBot="1">
      <c r="D20" s="512" t="s">
        <v>132</v>
      </c>
      <c r="E20" s="846">
        <v>0</v>
      </c>
      <c r="F20" s="846">
        <v>0</v>
      </c>
      <c r="G20" s="846">
        <v>77.399325148904026</v>
      </c>
      <c r="H20" s="846">
        <v>686.67190033930297</v>
      </c>
      <c r="I20" s="846">
        <v>1034.55</v>
      </c>
      <c r="J20" s="847">
        <v>1562.1374999999998</v>
      </c>
      <c r="K20" s="846">
        <v>1904.1000000000001</v>
      </c>
      <c r="L20" s="848">
        <v>2328.0865384615386</v>
      </c>
      <c r="M20" s="829">
        <v>0</v>
      </c>
      <c r="N20" s="829">
        <v>0</v>
      </c>
      <c r="O20" s="829">
        <v>4.0386492676815724</v>
      </c>
      <c r="P20" s="829">
        <v>35.819703801257759</v>
      </c>
      <c r="Q20" s="829">
        <v>52.59317352827393</v>
      </c>
      <c r="R20" s="830">
        <v>77.398415192967647</v>
      </c>
      <c r="S20" s="829">
        <v>91.953349298309959</v>
      </c>
      <c r="T20" s="831">
        <v>109.5903494885433</v>
      </c>
      <c r="U20" s="832">
        <v>0</v>
      </c>
      <c r="V20" s="832">
        <v>0</v>
      </c>
      <c r="W20" s="832">
        <v>240.85490590433633</v>
      </c>
      <c r="X20" s="832">
        <v>2136.8183201235124</v>
      </c>
      <c r="Y20" s="516">
        <v>3219.3619572774724</v>
      </c>
      <c r="Z20" s="517">
        <v>4861.1338645174592</v>
      </c>
      <c r="AA20" s="516">
        <v>5925.2690569349334</v>
      </c>
      <c r="AB20" s="518">
        <v>7244.6505583808175</v>
      </c>
    </row>
    <row r="21" spans="1:28" ht="18" thickBot="1">
      <c r="M21" s="849">
        <v>0</v>
      </c>
      <c r="N21" s="513">
        <v>0</v>
      </c>
      <c r="O21" s="513">
        <v>52.179386059398482</v>
      </c>
      <c r="P21" s="513">
        <v>52.164219598265611</v>
      </c>
      <c r="Q21" s="513">
        <v>50.836763354380103</v>
      </c>
      <c r="R21" s="514">
        <v>49.54648050697692</v>
      </c>
      <c r="S21" s="513">
        <v>48.292289952371171</v>
      </c>
      <c r="T21" s="515">
        <v>47.073142547769514</v>
      </c>
      <c r="U21" s="840">
        <v>2.8947456265664164</v>
      </c>
      <c r="V21" s="840">
        <v>2.7687588133796033</v>
      </c>
      <c r="W21" s="840">
        <v>3.111847621939464</v>
      </c>
      <c r="X21" s="842">
        <v>3.111847621939464</v>
      </c>
      <c r="Y21" s="850">
        <v>3.111847621939464</v>
      </c>
      <c r="Z21" s="851">
        <v>3.111847621939464</v>
      </c>
      <c r="AA21" s="852">
        <v>3.111847621939464</v>
      </c>
      <c r="AB21" s="853">
        <v>3.111847621939464</v>
      </c>
    </row>
    <row r="22" spans="1:28" customFormat="1" ht="13.5">
      <c r="M22" s="519"/>
      <c r="N22" s="519"/>
      <c r="O22" s="519"/>
      <c r="P22" s="519"/>
      <c r="Q22" s="519"/>
      <c r="R22" s="519"/>
      <c r="S22" s="519"/>
      <c r="T22" s="519"/>
    </row>
    <row r="23" spans="1:28" customFormat="1" ht="13.5">
      <c r="M23" s="519"/>
      <c r="N23" s="519"/>
      <c r="O23" s="519"/>
      <c r="P23" s="519"/>
      <c r="Q23" s="519"/>
      <c r="R23" s="519"/>
      <c r="S23" s="519"/>
      <c r="T23" s="519"/>
    </row>
    <row r="24" spans="1:28" ht="18" thickBot="1">
      <c r="D24" s="520" t="s">
        <v>155</v>
      </c>
      <c r="M24" s="56" t="s">
        <v>419</v>
      </c>
      <c r="O24" s="521"/>
      <c r="P24" s="521"/>
      <c r="Q24" s="521"/>
      <c r="R24" s="521"/>
      <c r="S24" s="521"/>
      <c r="U24" s="56" t="s">
        <v>420</v>
      </c>
      <c r="V24" s="521"/>
      <c r="W24" s="521"/>
      <c r="X24" s="521"/>
      <c r="Y24" s="521"/>
      <c r="Z24" s="521"/>
      <c r="AB24" s="57"/>
    </row>
    <row r="25" spans="1:28" ht="18" thickBot="1">
      <c r="D25" s="522" t="s">
        <v>140</v>
      </c>
      <c r="E25" s="65" t="s">
        <v>110</v>
      </c>
      <c r="F25" s="65" t="s">
        <v>107</v>
      </c>
      <c r="G25" s="65" t="s">
        <v>284</v>
      </c>
      <c r="H25" s="65" t="s">
        <v>285</v>
      </c>
      <c r="I25" s="65" t="s">
        <v>286</v>
      </c>
      <c r="J25" s="65" t="s">
        <v>287</v>
      </c>
      <c r="K25" s="65" t="s">
        <v>288</v>
      </c>
      <c r="L25" s="64" t="s">
        <v>289</v>
      </c>
      <c r="M25" s="86" t="s">
        <v>110</v>
      </c>
      <c r="N25" s="86" t="s">
        <v>107</v>
      </c>
      <c r="O25" s="86" t="s">
        <v>284</v>
      </c>
      <c r="P25" s="86" t="s">
        <v>285</v>
      </c>
      <c r="Q25" s="86" t="s">
        <v>286</v>
      </c>
      <c r="R25" s="86" t="s">
        <v>287</v>
      </c>
      <c r="S25" s="86" t="s">
        <v>288</v>
      </c>
      <c r="T25" s="64" t="s">
        <v>289</v>
      </c>
      <c r="U25" s="86" t="s">
        <v>110</v>
      </c>
      <c r="V25" s="86" t="s">
        <v>107</v>
      </c>
      <c r="W25" s="86" t="s">
        <v>284</v>
      </c>
      <c r="X25" s="86" t="s">
        <v>285</v>
      </c>
      <c r="Y25" s="86" t="s">
        <v>286</v>
      </c>
      <c r="Z25" s="86" t="s">
        <v>287</v>
      </c>
      <c r="AA25" s="86" t="s">
        <v>288</v>
      </c>
      <c r="AB25" s="64" t="s">
        <v>289</v>
      </c>
    </row>
    <row r="26" spans="1:28">
      <c r="D26" s="523" t="s">
        <v>134</v>
      </c>
      <c r="E26" s="540"/>
      <c r="F26" s="540"/>
      <c r="G26" s="540">
        <v>77.399325148904026</v>
      </c>
      <c r="H26" s="540">
        <v>686.67190033930297</v>
      </c>
      <c r="I26" s="540">
        <v>1034.55</v>
      </c>
      <c r="J26" s="540">
        <v>1562.1374999999998</v>
      </c>
      <c r="K26" s="540">
        <v>1904.1000000000001</v>
      </c>
      <c r="L26" s="528">
        <v>2328.0865384615386</v>
      </c>
      <c r="M26" s="525">
        <v>0</v>
      </c>
      <c r="N26" s="525">
        <v>0</v>
      </c>
      <c r="O26" s="525">
        <v>4.0386492676815724</v>
      </c>
      <c r="P26" s="525">
        <v>35.819703801257759</v>
      </c>
      <c r="Q26" s="525">
        <v>52.59317352827393</v>
      </c>
      <c r="R26" s="525">
        <v>77.398415192967647</v>
      </c>
      <c r="S26" s="525">
        <v>91.953349298309959</v>
      </c>
      <c r="T26" s="526">
        <v>109.5903494885433</v>
      </c>
      <c r="U26" s="527">
        <v>0</v>
      </c>
      <c r="V26" s="527">
        <v>0</v>
      </c>
      <c r="W26" s="527">
        <v>240.85490590433633</v>
      </c>
      <c r="X26" s="527">
        <v>2136.8183201235124</v>
      </c>
      <c r="Y26" s="527">
        <v>3219.3619572774724</v>
      </c>
      <c r="Z26" s="527">
        <v>4861.1338645174592</v>
      </c>
      <c r="AA26" s="527">
        <v>5925.2690569349334</v>
      </c>
      <c r="AB26" s="528">
        <v>7244.6505583808175</v>
      </c>
    </row>
    <row r="27" spans="1:28">
      <c r="D27" s="524" t="s">
        <v>139</v>
      </c>
      <c r="E27" s="540"/>
      <c r="F27" s="540"/>
      <c r="G27" s="540"/>
      <c r="H27" s="540"/>
      <c r="I27" s="540"/>
      <c r="J27" s="540"/>
      <c r="K27" s="540"/>
      <c r="L27" s="528"/>
      <c r="M27" s="525">
        <v>0</v>
      </c>
      <c r="N27" s="525">
        <v>0</v>
      </c>
      <c r="O27" s="525">
        <v>0</v>
      </c>
      <c r="P27" s="525">
        <v>0</v>
      </c>
      <c r="Q27" s="525">
        <v>0</v>
      </c>
      <c r="R27" s="525">
        <v>0</v>
      </c>
      <c r="S27" s="525">
        <v>0</v>
      </c>
      <c r="T27" s="526">
        <v>0</v>
      </c>
      <c r="U27" s="527">
        <v>0</v>
      </c>
      <c r="V27" s="527">
        <v>0</v>
      </c>
      <c r="W27" s="527">
        <v>0</v>
      </c>
      <c r="X27" s="527">
        <v>0</v>
      </c>
      <c r="Y27" s="527">
        <v>0</v>
      </c>
      <c r="Z27" s="527">
        <v>0</v>
      </c>
      <c r="AA27" s="527">
        <v>0</v>
      </c>
      <c r="AB27" s="528">
        <v>0</v>
      </c>
    </row>
    <row r="28" spans="1:28">
      <c r="D28" s="524" t="s">
        <v>138</v>
      </c>
      <c r="E28" s="540"/>
      <c r="F28" s="540"/>
      <c r="G28" s="540"/>
      <c r="H28" s="540"/>
      <c r="I28" s="540"/>
      <c r="J28" s="540"/>
      <c r="K28" s="540"/>
      <c r="L28" s="528"/>
      <c r="M28" s="525">
        <v>0</v>
      </c>
      <c r="N28" s="525">
        <v>0</v>
      </c>
      <c r="O28" s="525">
        <v>0</v>
      </c>
      <c r="P28" s="525">
        <v>0</v>
      </c>
      <c r="Q28" s="525">
        <v>0</v>
      </c>
      <c r="R28" s="525">
        <v>0</v>
      </c>
      <c r="S28" s="525">
        <v>0</v>
      </c>
      <c r="T28" s="526">
        <v>0</v>
      </c>
      <c r="U28" s="527">
        <v>0</v>
      </c>
      <c r="V28" s="527">
        <v>0</v>
      </c>
      <c r="W28" s="527">
        <v>0</v>
      </c>
      <c r="X28" s="527">
        <v>0</v>
      </c>
      <c r="Y28" s="527">
        <v>0</v>
      </c>
      <c r="Z28" s="527">
        <v>0</v>
      </c>
      <c r="AA28" s="527">
        <v>0</v>
      </c>
      <c r="AB28" s="528">
        <v>0</v>
      </c>
    </row>
    <row r="29" spans="1:28" ht="18" thickBot="1">
      <c r="D29" s="524" t="s">
        <v>133</v>
      </c>
      <c r="E29" s="541"/>
      <c r="F29" s="541"/>
      <c r="G29" s="541"/>
      <c r="H29" s="541"/>
      <c r="I29" s="541"/>
      <c r="J29" s="541"/>
      <c r="K29" s="541"/>
      <c r="L29" s="538"/>
      <c r="M29" s="525">
        <v>0</v>
      </c>
      <c r="N29" s="525">
        <v>0</v>
      </c>
      <c r="O29" s="525">
        <v>0</v>
      </c>
      <c r="P29" s="525">
        <v>0</v>
      </c>
      <c r="Q29" s="525">
        <v>0</v>
      </c>
      <c r="R29" s="525">
        <v>0</v>
      </c>
      <c r="S29" s="525">
        <v>0</v>
      </c>
      <c r="T29" s="526">
        <v>0</v>
      </c>
      <c r="U29" s="527">
        <v>0</v>
      </c>
      <c r="V29" s="527">
        <v>0</v>
      </c>
      <c r="W29" s="527">
        <v>0</v>
      </c>
      <c r="X29" s="527">
        <v>0</v>
      </c>
      <c r="Y29" s="527">
        <v>0</v>
      </c>
      <c r="Z29" s="527">
        <v>0</v>
      </c>
      <c r="AA29" s="527">
        <v>0</v>
      </c>
      <c r="AB29" s="528">
        <v>0</v>
      </c>
    </row>
    <row r="30" spans="1:28" ht="18" thickBot="1">
      <c r="D30" s="529" t="s">
        <v>132</v>
      </c>
      <c r="E30" s="530">
        <v>0</v>
      </c>
      <c r="F30" s="530">
        <v>0</v>
      </c>
      <c r="G30" s="530">
        <v>77.399325148904026</v>
      </c>
      <c r="H30" s="530">
        <v>686.67190033930297</v>
      </c>
      <c r="I30" s="530">
        <v>1034.55</v>
      </c>
      <c r="J30" s="530">
        <v>1562.1374999999998</v>
      </c>
      <c r="K30" s="530">
        <v>1904.1000000000001</v>
      </c>
      <c r="L30" s="531">
        <v>2328.0865384615386</v>
      </c>
      <c r="M30" s="532">
        <v>0</v>
      </c>
      <c r="N30" s="532">
        <v>0</v>
      </c>
      <c r="O30" s="532">
        <v>4.0386492676815724</v>
      </c>
      <c r="P30" s="532">
        <v>35.819703801257759</v>
      </c>
      <c r="Q30" s="532">
        <v>52.59317352827393</v>
      </c>
      <c r="R30" s="532">
        <v>77.398415192967647</v>
      </c>
      <c r="S30" s="532">
        <v>91.953349298309959</v>
      </c>
      <c r="T30" s="533">
        <v>109.5903494885433</v>
      </c>
      <c r="U30" s="534">
        <v>0</v>
      </c>
      <c r="V30" s="534">
        <v>0</v>
      </c>
      <c r="W30" s="534">
        <v>240.85490590433633</v>
      </c>
      <c r="X30" s="534">
        <v>2136.8183201235124</v>
      </c>
      <c r="Y30" s="534">
        <v>3219.3619572774724</v>
      </c>
      <c r="Z30" s="534">
        <v>4861.1338645174592</v>
      </c>
      <c r="AA30" s="534">
        <v>5925.2690569349334</v>
      </c>
      <c r="AB30" s="531">
        <v>7244.6505583808175</v>
      </c>
    </row>
    <row r="32" spans="1:28">
      <c r="E32"/>
      <c r="F32"/>
      <c r="G32"/>
      <c r="H32"/>
      <c r="I32"/>
      <c r="J32"/>
    </row>
    <row r="33" spans="4:28" ht="18" thickBot="1">
      <c r="D33" s="520" t="s">
        <v>154</v>
      </c>
      <c r="M33" s="56" t="s">
        <v>421</v>
      </c>
      <c r="O33" s="521"/>
      <c r="P33" s="521"/>
      <c r="Q33" s="521"/>
      <c r="R33" s="521"/>
      <c r="S33" s="521"/>
      <c r="U33" s="56" t="s">
        <v>422</v>
      </c>
      <c r="V33" s="521"/>
      <c r="W33" s="521"/>
      <c r="X33" s="521"/>
      <c r="Y33" s="521"/>
      <c r="Z33" s="521"/>
      <c r="AB33" s="57"/>
    </row>
    <row r="34" spans="4:28" ht="18" thickBot="1">
      <c r="D34" s="522" t="s">
        <v>137</v>
      </c>
      <c r="E34" s="65" t="s">
        <v>110</v>
      </c>
      <c r="F34" s="65" t="s">
        <v>107</v>
      </c>
      <c r="G34" s="65" t="s">
        <v>284</v>
      </c>
      <c r="H34" s="65" t="s">
        <v>285</v>
      </c>
      <c r="I34" s="65" t="s">
        <v>286</v>
      </c>
      <c r="J34" s="65" t="s">
        <v>287</v>
      </c>
      <c r="K34" s="65" t="s">
        <v>288</v>
      </c>
      <c r="L34" s="64" t="s">
        <v>289</v>
      </c>
      <c r="M34" s="86" t="s">
        <v>110</v>
      </c>
      <c r="N34" s="86" t="s">
        <v>107</v>
      </c>
      <c r="O34" s="86" t="s">
        <v>284</v>
      </c>
      <c r="P34" s="86" t="s">
        <v>285</v>
      </c>
      <c r="Q34" s="86" t="s">
        <v>286</v>
      </c>
      <c r="R34" s="86" t="s">
        <v>287</v>
      </c>
      <c r="S34" s="86" t="s">
        <v>288</v>
      </c>
      <c r="T34" s="64" t="s">
        <v>289</v>
      </c>
      <c r="U34" s="86" t="s">
        <v>110</v>
      </c>
      <c r="V34" s="86" t="s">
        <v>107</v>
      </c>
      <c r="W34" s="86" t="s">
        <v>284</v>
      </c>
      <c r="X34" s="86" t="s">
        <v>285</v>
      </c>
      <c r="Y34" s="86" t="s">
        <v>286</v>
      </c>
      <c r="Z34" s="86" t="s">
        <v>287</v>
      </c>
      <c r="AA34" s="86" t="s">
        <v>288</v>
      </c>
      <c r="AB34" s="64" t="s">
        <v>289</v>
      </c>
    </row>
    <row r="35" spans="4:28">
      <c r="D35" s="523" t="s">
        <v>153</v>
      </c>
      <c r="E35" s="540"/>
      <c r="F35" s="540"/>
      <c r="G35" s="540"/>
      <c r="H35" s="540"/>
      <c r="I35" s="540"/>
      <c r="J35" s="540"/>
      <c r="K35" s="540"/>
      <c r="L35" s="528"/>
      <c r="M35" s="525">
        <v>0</v>
      </c>
      <c r="N35" s="525">
        <v>0</v>
      </c>
      <c r="O35" s="525">
        <v>0</v>
      </c>
      <c r="P35" s="525">
        <v>0</v>
      </c>
      <c r="Q35" s="525">
        <v>0</v>
      </c>
      <c r="R35" s="525">
        <v>0</v>
      </c>
      <c r="S35" s="525">
        <v>0</v>
      </c>
      <c r="T35" s="526">
        <v>0</v>
      </c>
      <c r="U35" s="527">
        <v>0</v>
      </c>
      <c r="V35" s="527">
        <v>0</v>
      </c>
      <c r="W35" s="527">
        <v>0</v>
      </c>
      <c r="X35" s="527">
        <v>0</v>
      </c>
      <c r="Y35" s="527">
        <v>0</v>
      </c>
      <c r="Z35" s="527">
        <v>0</v>
      </c>
      <c r="AA35" s="527">
        <v>0</v>
      </c>
      <c r="AB35" s="528">
        <v>0</v>
      </c>
    </row>
    <row r="36" spans="4:28">
      <c r="D36" s="524" t="s">
        <v>152</v>
      </c>
      <c r="E36" s="541"/>
      <c r="F36" s="541"/>
      <c r="G36" s="541">
        <v>77.399325148904026</v>
      </c>
      <c r="H36" s="541">
        <v>686.67190033930297</v>
      </c>
      <c r="I36" s="541">
        <v>1034.55</v>
      </c>
      <c r="J36" s="541">
        <v>1562.1374999999998</v>
      </c>
      <c r="K36" s="541">
        <v>1904.1000000000001</v>
      </c>
      <c r="L36" s="538">
        <v>2328.0865384615386</v>
      </c>
      <c r="M36" s="535">
        <v>0</v>
      </c>
      <c r="N36" s="535">
        <v>0</v>
      </c>
      <c r="O36" s="535">
        <v>4.0386492676815724</v>
      </c>
      <c r="P36" s="535">
        <v>35.819703801257759</v>
      </c>
      <c r="Q36" s="535">
        <v>52.59317352827393</v>
      </c>
      <c r="R36" s="535">
        <v>77.398415192967647</v>
      </c>
      <c r="S36" s="535">
        <v>91.953349298309959</v>
      </c>
      <c r="T36" s="536">
        <v>109.5903494885433</v>
      </c>
      <c r="U36" s="537">
        <v>0</v>
      </c>
      <c r="V36" s="537">
        <v>0</v>
      </c>
      <c r="W36" s="537">
        <v>0.24085490590433634</v>
      </c>
      <c r="X36" s="537">
        <v>2.1368183201235125</v>
      </c>
      <c r="Y36" s="537">
        <v>3.2193619572774725</v>
      </c>
      <c r="Z36" s="537">
        <v>4.8611338645174591</v>
      </c>
      <c r="AA36" s="537">
        <v>5.9252690569349333</v>
      </c>
      <c r="AB36" s="538">
        <v>7.2446505583808172</v>
      </c>
    </row>
    <row r="37" spans="4:28">
      <c r="D37" s="524" t="s">
        <v>136</v>
      </c>
      <c r="E37" s="540"/>
      <c r="F37" s="540"/>
      <c r="G37" s="540"/>
      <c r="H37" s="540"/>
      <c r="I37" s="540"/>
      <c r="J37" s="540"/>
      <c r="K37" s="540"/>
      <c r="L37" s="528"/>
      <c r="M37" s="525">
        <v>0</v>
      </c>
      <c r="N37" s="525">
        <v>0</v>
      </c>
      <c r="O37" s="525">
        <v>0</v>
      </c>
      <c r="P37" s="525">
        <v>0</v>
      </c>
      <c r="Q37" s="525">
        <v>0</v>
      </c>
      <c r="R37" s="525">
        <v>0</v>
      </c>
      <c r="S37" s="525">
        <v>0</v>
      </c>
      <c r="T37" s="526">
        <v>0</v>
      </c>
      <c r="U37" s="527">
        <v>0</v>
      </c>
      <c r="V37" s="527">
        <v>0</v>
      </c>
      <c r="W37" s="527">
        <v>0</v>
      </c>
      <c r="X37" s="527">
        <v>0</v>
      </c>
      <c r="Y37" s="527">
        <v>0</v>
      </c>
      <c r="Z37" s="527">
        <v>0</v>
      </c>
      <c r="AA37" s="527">
        <v>0</v>
      </c>
      <c r="AB37" s="528">
        <v>0</v>
      </c>
    </row>
    <row r="38" spans="4:28" ht="18" thickBot="1">
      <c r="D38" s="524" t="s">
        <v>135</v>
      </c>
      <c r="E38" s="540"/>
      <c r="F38" s="540"/>
      <c r="G38" s="540"/>
      <c r="H38" s="540"/>
      <c r="I38" s="540"/>
      <c r="J38" s="540"/>
      <c r="K38" s="540"/>
      <c r="L38" s="528"/>
      <c r="M38" s="525">
        <v>0</v>
      </c>
      <c r="N38" s="525">
        <v>0</v>
      </c>
      <c r="O38" s="525">
        <v>0</v>
      </c>
      <c r="P38" s="525">
        <v>0</v>
      </c>
      <c r="Q38" s="525">
        <v>0</v>
      </c>
      <c r="R38" s="525">
        <v>0</v>
      </c>
      <c r="S38" s="525">
        <v>0</v>
      </c>
      <c r="T38" s="526">
        <v>0</v>
      </c>
      <c r="U38" s="527">
        <v>0</v>
      </c>
      <c r="V38" s="527">
        <v>0</v>
      </c>
      <c r="W38" s="527">
        <v>0</v>
      </c>
      <c r="X38" s="527">
        <v>0</v>
      </c>
      <c r="Y38" s="527">
        <v>0</v>
      </c>
      <c r="Z38" s="527">
        <v>0</v>
      </c>
      <c r="AA38" s="527">
        <v>0</v>
      </c>
      <c r="AB38" s="528">
        <v>0</v>
      </c>
    </row>
    <row r="39" spans="4:28" ht="18" thickBot="1">
      <c r="D39" s="529" t="s">
        <v>132</v>
      </c>
      <c r="E39" s="530">
        <v>0</v>
      </c>
      <c r="F39" s="530">
        <v>0</v>
      </c>
      <c r="G39" s="530">
        <v>77.399325148904026</v>
      </c>
      <c r="H39" s="530">
        <v>686.67190033930297</v>
      </c>
      <c r="I39" s="530">
        <v>1034.55</v>
      </c>
      <c r="J39" s="530">
        <v>1562.1374999999998</v>
      </c>
      <c r="K39" s="530">
        <v>1904.1000000000001</v>
      </c>
      <c r="L39" s="531">
        <v>2328.0865384615386</v>
      </c>
      <c r="M39" s="532">
        <v>0</v>
      </c>
      <c r="N39" s="532">
        <v>0</v>
      </c>
      <c r="O39" s="532">
        <v>4.0386492676815724</v>
      </c>
      <c r="P39" s="532">
        <v>35.819703801257759</v>
      </c>
      <c r="Q39" s="532">
        <v>52.59317352827393</v>
      </c>
      <c r="R39" s="532">
        <v>77.398415192967647</v>
      </c>
      <c r="S39" s="532">
        <v>91.953349298309959</v>
      </c>
      <c r="T39" s="533">
        <v>109.5903494885433</v>
      </c>
      <c r="U39" s="534">
        <v>0</v>
      </c>
      <c r="V39" s="534">
        <v>0</v>
      </c>
      <c r="W39" s="534">
        <v>0.24085490590433634</v>
      </c>
      <c r="X39" s="534">
        <v>2.1368183201235125</v>
      </c>
      <c r="Y39" s="534">
        <v>3.2193619572774725</v>
      </c>
      <c r="Z39" s="534">
        <v>4.8611338645174591</v>
      </c>
      <c r="AA39" s="534">
        <v>5.9252690569349333</v>
      </c>
      <c r="AB39" s="531">
        <v>7.2446505583808172</v>
      </c>
    </row>
    <row r="46" spans="4:28">
      <c r="D46"/>
      <c r="E46"/>
      <c r="F46"/>
      <c r="G46"/>
      <c r="H46"/>
      <c r="I46"/>
    </row>
    <row r="47" spans="4:28">
      <c r="D47"/>
      <c r="E47"/>
      <c r="F47"/>
      <c r="G47"/>
      <c r="H47"/>
      <c r="I47"/>
    </row>
    <row r="48" spans="4:28">
      <c r="D48"/>
      <c r="E48"/>
      <c r="F48"/>
      <c r="G48"/>
      <c r="H48"/>
      <c r="I48"/>
    </row>
    <row r="49" spans="4:9">
      <c r="D49"/>
      <c r="E49"/>
      <c r="F49"/>
      <c r="G49"/>
      <c r="H49"/>
      <c r="I49"/>
    </row>
  </sheetData>
  <phoneticPr fontId="2"/>
  <pageMargins left="0.7" right="0.7" top="0.75" bottom="0.75" header="0.3" footer="0.3"/>
  <pageSetup paperSize="9" orientation="portrait" horizontalDpi="4294967293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1">
    <tabColor rgb="FFCCFF99"/>
    <pageSetUpPr autoPageBreaks="0"/>
  </sheetPr>
  <dimension ref="A1:AB49"/>
  <sheetViews>
    <sheetView showGridLines="0" showZeros="0" zoomScale="80" zoomScaleNormal="80" workbookViewId="0"/>
  </sheetViews>
  <sheetFormatPr defaultColWidth="9" defaultRowHeight="17.649999999999999"/>
  <cols>
    <col min="1" max="1" width="4.625" style="151" customWidth="1"/>
    <col min="2" max="2" width="4.625" style="10" customWidth="1"/>
    <col min="3" max="3" width="8.625" style="10" customWidth="1"/>
    <col min="4" max="4" width="25.625" style="10" customWidth="1"/>
    <col min="5" max="12" width="9.625" style="10" customWidth="1"/>
    <col min="13" max="28" width="8.625" style="10" customWidth="1"/>
    <col min="29" max="16384" width="9" style="10"/>
  </cols>
  <sheetData>
    <row r="1" spans="1:28" ht="13.5">
      <c r="A1"/>
    </row>
    <row r="2" spans="1:28">
      <c r="D2" s="502"/>
      <c r="E2" s="151"/>
      <c r="F2" s="151"/>
      <c r="G2" s="151"/>
      <c r="H2" s="151"/>
      <c r="I2" s="151"/>
      <c r="J2" s="151"/>
      <c r="K2" s="151"/>
      <c r="L2" s="151"/>
    </row>
    <row r="4" spans="1:28" s="56" customFormat="1" ht="18" thickBot="1">
      <c r="A4" s="151"/>
      <c r="D4" s="503" t="s">
        <v>158</v>
      </c>
      <c r="E4" s="504"/>
      <c r="F4" s="504"/>
      <c r="G4" s="504"/>
      <c r="H4" s="504"/>
      <c r="I4" s="504"/>
      <c r="J4" s="504"/>
      <c r="K4" s="504"/>
      <c r="L4" s="81"/>
      <c r="M4" s="505" t="s">
        <v>416</v>
      </c>
      <c r="N4" s="10"/>
      <c r="O4" s="10"/>
      <c r="P4" s="10"/>
      <c r="Q4" s="10"/>
      <c r="R4" s="10"/>
      <c r="S4" s="10"/>
      <c r="T4" s="80"/>
      <c r="U4" s="505" t="s">
        <v>418</v>
      </c>
      <c r="V4" s="10"/>
      <c r="W4" s="10"/>
      <c r="X4" s="10"/>
      <c r="Y4" s="10"/>
      <c r="Z4" s="10"/>
      <c r="AA4" s="10"/>
      <c r="AB4" s="80"/>
    </row>
    <row r="5" spans="1:28" ht="18" thickBot="1">
      <c r="D5" s="79" t="s">
        <v>129</v>
      </c>
      <c r="E5" s="77" t="s">
        <v>110</v>
      </c>
      <c r="F5" s="77" t="s">
        <v>107</v>
      </c>
      <c r="G5" s="77" t="s">
        <v>284</v>
      </c>
      <c r="H5" s="77" t="s">
        <v>285</v>
      </c>
      <c r="I5" s="77" t="s">
        <v>286</v>
      </c>
      <c r="J5" s="78" t="s">
        <v>287</v>
      </c>
      <c r="K5" s="77" t="s">
        <v>288</v>
      </c>
      <c r="L5" s="76" t="s">
        <v>289</v>
      </c>
      <c r="M5" s="77" t="s">
        <v>110</v>
      </c>
      <c r="N5" s="77" t="s">
        <v>107</v>
      </c>
      <c r="O5" s="77" t="s">
        <v>284</v>
      </c>
      <c r="P5" s="77" t="s">
        <v>285</v>
      </c>
      <c r="Q5" s="77" t="s">
        <v>286</v>
      </c>
      <c r="R5" s="78" t="s">
        <v>287</v>
      </c>
      <c r="S5" s="77" t="s">
        <v>288</v>
      </c>
      <c r="T5" s="76" t="s">
        <v>289</v>
      </c>
      <c r="U5" s="77" t="s">
        <v>110</v>
      </c>
      <c r="V5" s="77" t="s">
        <v>107</v>
      </c>
      <c r="W5" s="77" t="s">
        <v>284</v>
      </c>
      <c r="X5" s="77" t="s">
        <v>285</v>
      </c>
      <c r="Y5" s="77" t="s">
        <v>286</v>
      </c>
      <c r="Z5" s="78" t="s">
        <v>287</v>
      </c>
      <c r="AA5" s="77" t="s">
        <v>288</v>
      </c>
      <c r="AB5" s="76" t="s">
        <v>289</v>
      </c>
    </row>
    <row r="6" spans="1:28" ht="17.55" customHeight="1">
      <c r="A6"/>
      <c r="D6" s="70" t="s">
        <v>80</v>
      </c>
      <c r="E6" s="843">
        <v>1548.9958750000001</v>
      </c>
      <c r="F6" s="843">
        <v>2099.1712499999999</v>
      </c>
      <c r="G6" s="843">
        <v>2126.2223379629631</v>
      </c>
      <c r="H6" s="843">
        <v>2380.2739583333332</v>
      </c>
      <c r="I6" s="843">
        <v>2470.0499999999997</v>
      </c>
      <c r="J6" s="844">
        <v>2524.5</v>
      </c>
      <c r="K6" s="843">
        <v>2524.5</v>
      </c>
      <c r="L6" s="845">
        <v>2524.5</v>
      </c>
      <c r="M6" s="506">
        <v>56.213422025946031</v>
      </c>
      <c r="N6" s="506">
        <v>90.26473616783656</v>
      </c>
      <c r="O6" s="506">
        <v>89.849986122547648</v>
      </c>
      <c r="P6" s="506">
        <v>103.13825391876644</v>
      </c>
      <c r="Q6" s="506">
        <v>104.24260694174679</v>
      </c>
      <c r="R6" s="507">
        <v>103.77376414417462</v>
      </c>
      <c r="S6" s="506">
        <v>101.08495617600236</v>
      </c>
      <c r="T6" s="508">
        <v>98.47184201365225</v>
      </c>
      <c r="U6" s="509">
        <v>3528.0615300364711</v>
      </c>
      <c r="V6" s="509">
        <v>4919.8055906524805</v>
      </c>
      <c r="W6" s="509">
        <v>5242.1037787536616</v>
      </c>
      <c r="X6" s="509">
        <v>5868.4564114787554</v>
      </c>
      <c r="Y6" s="509">
        <v>6089.795129852514</v>
      </c>
      <c r="Z6" s="510">
        <v>6224.0391106709067</v>
      </c>
      <c r="AA6" s="509">
        <v>6224.0391106709067</v>
      </c>
      <c r="AB6" s="511">
        <v>6224.0391106709067</v>
      </c>
    </row>
    <row r="7" spans="1:28" ht="17.55" customHeight="1">
      <c r="A7"/>
      <c r="D7" s="67" t="s">
        <v>16</v>
      </c>
      <c r="E7" s="843"/>
      <c r="F7" s="843"/>
      <c r="G7" s="843">
        <v>0</v>
      </c>
      <c r="H7" s="843">
        <v>0</v>
      </c>
      <c r="I7" s="843">
        <v>0</v>
      </c>
      <c r="J7" s="844">
        <v>0</v>
      </c>
      <c r="K7" s="843">
        <v>0</v>
      </c>
      <c r="L7" s="845">
        <v>0</v>
      </c>
      <c r="M7" s="506">
        <v>0</v>
      </c>
      <c r="N7" s="506">
        <v>0</v>
      </c>
      <c r="O7" s="506">
        <v>0</v>
      </c>
      <c r="P7" s="506">
        <v>0</v>
      </c>
      <c r="Q7" s="506">
        <v>0</v>
      </c>
      <c r="R7" s="507">
        <v>0</v>
      </c>
      <c r="S7" s="506">
        <v>0</v>
      </c>
      <c r="T7" s="508">
        <v>0</v>
      </c>
      <c r="U7" s="509">
        <v>0</v>
      </c>
      <c r="V7" s="509">
        <v>0</v>
      </c>
      <c r="W7" s="509">
        <v>0</v>
      </c>
      <c r="X7" s="509">
        <v>0</v>
      </c>
      <c r="Y7" s="509">
        <v>0</v>
      </c>
      <c r="Z7" s="510">
        <v>0</v>
      </c>
      <c r="AA7" s="509">
        <v>0</v>
      </c>
      <c r="AB7" s="511">
        <v>0</v>
      </c>
    </row>
    <row r="8" spans="1:28" ht="17.55" customHeight="1">
      <c r="A8"/>
      <c r="D8" s="67" t="s">
        <v>78</v>
      </c>
      <c r="E8" s="540"/>
      <c r="F8" s="540"/>
      <c r="G8" s="540">
        <v>0</v>
      </c>
      <c r="H8" s="540">
        <v>0</v>
      </c>
      <c r="I8" s="540">
        <v>0</v>
      </c>
      <c r="J8" s="540">
        <v>0</v>
      </c>
      <c r="K8" s="540">
        <v>0</v>
      </c>
      <c r="L8" s="528">
        <v>0</v>
      </c>
      <c r="M8" s="506">
        <v>0</v>
      </c>
      <c r="N8" s="506">
        <v>0</v>
      </c>
      <c r="O8" s="506">
        <v>0</v>
      </c>
      <c r="P8" s="506">
        <v>0</v>
      </c>
      <c r="Q8" s="506">
        <v>0</v>
      </c>
      <c r="R8" s="507">
        <v>0</v>
      </c>
      <c r="S8" s="506">
        <v>0</v>
      </c>
      <c r="T8" s="508">
        <v>0</v>
      </c>
      <c r="U8" s="509">
        <v>0</v>
      </c>
      <c r="V8" s="509">
        <v>0</v>
      </c>
      <c r="W8" s="509">
        <v>0</v>
      </c>
      <c r="X8" s="509">
        <v>0</v>
      </c>
      <c r="Y8" s="509">
        <v>0</v>
      </c>
      <c r="Z8" s="510">
        <v>0</v>
      </c>
      <c r="AA8" s="509">
        <v>0</v>
      </c>
      <c r="AB8" s="511">
        <v>0</v>
      </c>
    </row>
    <row r="9" spans="1:28" ht="17.55" customHeight="1">
      <c r="A9"/>
      <c r="D9" s="67" t="s">
        <v>56</v>
      </c>
      <c r="E9" s="843"/>
      <c r="F9" s="843"/>
      <c r="G9" s="843">
        <v>0</v>
      </c>
      <c r="H9" s="843">
        <v>0</v>
      </c>
      <c r="I9" s="843">
        <v>0</v>
      </c>
      <c r="J9" s="844">
        <v>0</v>
      </c>
      <c r="K9" s="843">
        <v>0</v>
      </c>
      <c r="L9" s="845">
        <v>0</v>
      </c>
      <c r="M9" s="506">
        <v>0</v>
      </c>
      <c r="N9" s="506">
        <v>0</v>
      </c>
      <c r="O9" s="506">
        <v>0</v>
      </c>
      <c r="P9" s="506">
        <v>0</v>
      </c>
      <c r="Q9" s="506">
        <v>0</v>
      </c>
      <c r="R9" s="507">
        <v>0</v>
      </c>
      <c r="S9" s="506">
        <v>0</v>
      </c>
      <c r="T9" s="508">
        <v>0</v>
      </c>
      <c r="U9" s="509">
        <v>0</v>
      </c>
      <c r="V9" s="509">
        <v>0</v>
      </c>
      <c r="W9" s="509">
        <v>0</v>
      </c>
      <c r="X9" s="509">
        <v>0</v>
      </c>
      <c r="Y9" s="509">
        <v>0</v>
      </c>
      <c r="Z9" s="510">
        <v>0</v>
      </c>
      <c r="AA9" s="509">
        <v>0</v>
      </c>
      <c r="AB9" s="511">
        <v>0</v>
      </c>
    </row>
    <row r="10" spans="1:28" ht="17.55" customHeight="1">
      <c r="A10"/>
      <c r="D10" s="67" t="s">
        <v>105</v>
      </c>
      <c r="E10" s="843"/>
      <c r="F10" s="843"/>
      <c r="G10" s="843">
        <v>0</v>
      </c>
      <c r="H10" s="843">
        <v>0</v>
      </c>
      <c r="I10" s="843">
        <v>0</v>
      </c>
      <c r="J10" s="844">
        <v>0</v>
      </c>
      <c r="K10" s="843">
        <v>0</v>
      </c>
      <c r="L10" s="845">
        <v>0</v>
      </c>
      <c r="M10" s="506">
        <v>0</v>
      </c>
      <c r="N10" s="506">
        <v>0</v>
      </c>
      <c r="O10" s="506">
        <v>0</v>
      </c>
      <c r="P10" s="506">
        <v>0</v>
      </c>
      <c r="Q10" s="506">
        <v>0</v>
      </c>
      <c r="R10" s="507">
        <v>0</v>
      </c>
      <c r="S10" s="506">
        <v>0</v>
      </c>
      <c r="T10" s="508">
        <v>0</v>
      </c>
      <c r="U10" s="509">
        <v>0</v>
      </c>
      <c r="V10" s="509">
        <v>0</v>
      </c>
      <c r="W10" s="509">
        <v>0</v>
      </c>
      <c r="X10" s="509">
        <v>0</v>
      </c>
      <c r="Y10" s="509">
        <v>0</v>
      </c>
      <c r="Z10" s="510">
        <v>0</v>
      </c>
      <c r="AA10" s="509">
        <v>0</v>
      </c>
      <c r="AB10" s="511">
        <v>0</v>
      </c>
    </row>
    <row r="11" spans="1:28" ht="17.55" customHeight="1">
      <c r="A11"/>
      <c r="D11" s="67" t="s">
        <v>53</v>
      </c>
      <c r="E11" s="843"/>
      <c r="F11" s="843"/>
      <c r="G11" s="843">
        <v>0</v>
      </c>
      <c r="H11" s="843">
        <v>0</v>
      </c>
      <c r="I11" s="843">
        <v>0</v>
      </c>
      <c r="J11" s="844">
        <v>0</v>
      </c>
      <c r="K11" s="843">
        <v>0</v>
      </c>
      <c r="L11" s="845">
        <v>0</v>
      </c>
      <c r="M11" s="506">
        <v>0</v>
      </c>
      <c r="N11" s="506">
        <v>0</v>
      </c>
      <c r="O11" s="506">
        <v>0</v>
      </c>
      <c r="P11" s="506">
        <v>0</v>
      </c>
      <c r="Q11" s="506">
        <v>0</v>
      </c>
      <c r="R11" s="507">
        <v>0</v>
      </c>
      <c r="S11" s="506">
        <v>0</v>
      </c>
      <c r="T11" s="508">
        <v>0</v>
      </c>
      <c r="U11" s="509">
        <v>0</v>
      </c>
      <c r="V11" s="509">
        <v>0</v>
      </c>
      <c r="W11" s="509">
        <v>0</v>
      </c>
      <c r="X11" s="509">
        <v>0</v>
      </c>
      <c r="Y11" s="509">
        <v>0</v>
      </c>
      <c r="Z11" s="510">
        <v>0</v>
      </c>
      <c r="AA11" s="509">
        <v>0</v>
      </c>
      <c r="AB11" s="511">
        <v>0</v>
      </c>
    </row>
    <row r="12" spans="1:28" ht="17.55" customHeight="1">
      <c r="A12"/>
      <c r="D12" s="67" t="s">
        <v>112</v>
      </c>
      <c r="E12" s="843"/>
      <c r="F12" s="843"/>
      <c r="G12" s="843">
        <v>0</v>
      </c>
      <c r="H12" s="843">
        <v>0</v>
      </c>
      <c r="I12" s="843">
        <v>0</v>
      </c>
      <c r="J12" s="844">
        <v>0</v>
      </c>
      <c r="K12" s="843">
        <v>0</v>
      </c>
      <c r="L12" s="845">
        <v>0</v>
      </c>
      <c r="M12" s="506">
        <v>0</v>
      </c>
      <c r="N12" s="506">
        <v>0</v>
      </c>
      <c r="O12" s="506">
        <v>0</v>
      </c>
      <c r="P12" s="506">
        <v>0</v>
      </c>
      <c r="Q12" s="506">
        <v>0</v>
      </c>
      <c r="R12" s="507">
        <v>0</v>
      </c>
      <c r="S12" s="506">
        <v>0</v>
      </c>
      <c r="T12" s="508">
        <v>0</v>
      </c>
      <c r="U12" s="509">
        <v>0</v>
      </c>
      <c r="V12" s="509">
        <v>0</v>
      </c>
      <c r="W12" s="509">
        <v>0</v>
      </c>
      <c r="X12" s="509">
        <v>0</v>
      </c>
      <c r="Y12" s="509">
        <v>0</v>
      </c>
      <c r="Z12" s="510">
        <v>0</v>
      </c>
      <c r="AA12" s="509">
        <v>0</v>
      </c>
      <c r="AB12" s="511">
        <v>0</v>
      </c>
    </row>
    <row r="13" spans="1:28" ht="17.55" customHeight="1">
      <c r="A13"/>
      <c r="D13" s="67" t="s">
        <v>101</v>
      </c>
      <c r="E13" s="843"/>
      <c r="F13" s="843"/>
      <c r="G13" s="843">
        <v>0</v>
      </c>
      <c r="H13" s="843">
        <v>0</v>
      </c>
      <c r="I13" s="843">
        <v>0</v>
      </c>
      <c r="J13" s="844">
        <v>0</v>
      </c>
      <c r="K13" s="843">
        <v>0</v>
      </c>
      <c r="L13" s="845">
        <v>0</v>
      </c>
      <c r="M13" s="506">
        <v>0</v>
      </c>
      <c r="N13" s="506">
        <v>0</v>
      </c>
      <c r="O13" s="506">
        <v>0</v>
      </c>
      <c r="P13" s="506">
        <v>0</v>
      </c>
      <c r="Q13" s="506">
        <v>0</v>
      </c>
      <c r="R13" s="507">
        <v>0</v>
      </c>
      <c r="S13" s="506">
        <v>0</v>
      </c>
      <c r="T13" s="508">
        <v>0</v>
      </c>
      <c r="U13" s="509">
        <v>0</v>
      </c>
      <c r="V13" s="509">
        <v>0</v>
      </c>
      <c r="W13" s="509">
        <v>0</v>
      </c>
      <c r="X13" s="509">
        <v>0</v>
      </c>
      <c r="Y13" s="509">
        <v>0</v>
      </c>
      <c r="Z13" s="510">
        <v>0</v>
      </c>
      <c r="AA13" s="509">
        <v>0</v>
      </c>
      <c r="AB13" s="511">
        <v>0</v>
      </c>
    </row>
    <row r="14" spans="1:28" ht="17.55" customHeight="1">
      <c r="A14"/>
      <c r="D14" s="67" t="s">
        <v>98</v>
      </c>
      <c r="E14" s="843"/>
      <c r="F14" s="843"/>
      <c r="G14" s="843">
        <v>0</v>
      </c>
      <c r="H14" s="843">
        <v>0</v>
      </c>
      <c r="I14" s="843">
        <v>0</v>
      </c>
      <c r="J14" s="844">
        <v>0</v>
      </c>
      <c r="K14" s="843">
        <v>0</v>
      </c>
      <c r="L14" s="845">
        <v>0</v>
      </c>
      <c r="M14" s="506">
        <v>0</v>
      </c>
      <c r="N14" s="506">
        <v>0</v>
      </c>
      <c r="O14" s="506">
        <v>0</v>
      </c>
      <c r="P14" s="506">
        <v>0</v>
      </c>
      <c r="Q14" s="506">
        <v>0</v>
      </c>
      <c r="R14" s="507">
        <v>0</v>
      </c>
      <c r="S14" s="506">
        <v>0</v>
      </c>
      <c r="T14" s="508">
        <v>0</v>
      </c>
      <c r="U14" s="509">
        <v>0</v>
      </c>
      <c r="V14" s="509">
        <v>0</v>
      </c>
      <c r="W14" s="509">
        <v>0</v>
      </c>
      <c r="X14" s="509">
        <v>0</v>
      </c>
      <c r="Y14" s="509">
        <v>0</v>
      </c>
      <c r="Z14" s="510">
        <v>0</v>
      </c>
      <c r="AA14" s="509">
        <v>0</v>
      </c>
      <c r="AB14" s="511">
        <v>0</v>
      </c>
    </row>
    <row r="15" spans="1:28" ht="17.55" customHeight="1">
      <c r="A15"/>
      <c r="D15" s="67" t="s">
        <v>75</v>
      </c>
      <c r="E15" s="843"/>
      <c r="F15" s="843"/>
      <c r="G15" s="843">
        <v>0</v>
      </c>
      <c r="H15" s="843">
        <v>0</v>
      </c>
      <c r="I15" s="843">
        <v>0</v>
      </c>
      <c r="J15" s="844">
        <v>0</v>
      </c>
      <c r="K15" s="843">
        <v>0</v>
      </c>
      <c r="L15" s="845">
        <v>0</v>
      </c>
      <c r="M15" s="506">
        <v>0</v>
      </c>
      <c r="N15" s="506">
        <v>0</v>
      </c>
      <c r="O15" s="506">
        <v>0</v>
      </c>
      <c r="P15" s="506">
        <v>0</v>
      </c>
      <c r="Q15" s="506">
        <v>0</v>
      </c>
      <c r="R15" s="507">
        <v>0</v>
      </c>
      <c r="S15" s="506">
        <v>0</v>
      </c>
      <c r="T15" s="508">
        <v>0</v>
      </c>
      <c r="U15" s="509">
        <v>0</v>
      </c>
      <c r="V15" s="509">
        <v>0</v>
      </c>
      <c r="W15" s="509">
        <v>0</v>
      </c>
      <c r="X15" s="509">
        <v>0</v>
      </c>
      <c r="Y15" s="509">
        <v>0</v>
      </c>
      <c r="Z15" s="510">
        <v>0</v>
      </c>
      <c r="AA15" s="509">
        <v>0</v>
      </c>
      <c r="AB15" s="511">
        <v>0</v>
      </c>
    </row>
    <row r="16" spans="1:28" ht="17.55" customHeight="1">
      <c r="A16"/>
      <c r="D16" s="67" t="s">
        <v>102</v>
      </c>
      <c r="E16" s="843"/>
      <c r="F16" s="843"/>
      <c r="G16" s="843">
        <v>0</v>
      </c>
      <c r="H16" s="843">
        <v>0</v>
      </c>
      <c r="I16" s="843">
        <v>0</v>
      </c>
      <c r="J16" s="844">
        <v>0</v>
      </c>
      <c r="K16" s="843">
        <v>0</v>
      </c>
      <c r="L16" s="845">
        <v>0</v>
      </c>
      <c r="M16" s="506">
        <v>0</v>
      </c>
      <c r="N16" s="506">
        <v>0</v>
      </c>
      <c r="O16" s="506">
        <v>0</v>
      </c>
      <c r="P16" s="506">
        <v>0</v>
      </c>
      <c r="Q16" s="506">
        <v>0</v>
      </c>
      <c r="R16" s="507">
        <v>0</v>
      </c>
      <c r="S16" s="506">
        <v>0</v>
      </c>
      <c r="T16" s="508">
        <v>0</v>
      </c>
      <c r="U16" s="509">
        <v>0</v>
      </c>
      <c r="V16" s="509">
        <v>0</v>
      </c>
      <c r="W16" s="509">
        <v>0</v>
      </c>
      <c r="X16" s="509">
        <v>0</v>
      </c>
      <c r="Y16" s="509">
        <v>0</v>
      </c>
      <c r="Z16" s="510">
        <v>0</v>
      </c>
      <c r="AA16" s="509">
        <v>0</v>
      </c>
      <c r="AB16" s="511">
        <v>0</v>
      </c>
    </row>
    <row r="17" spans="1:28" ht="17.55" customHeight="1">
      <c r="A17"/>
      <c r="D17" s="67" t="s">
        <v>38</v>
      </c>
      <c r="E17" s="843"/>
      <c r="F17" s="843"/>
      <c r="G17" s="843">
        <v>0</v>
      </c>
      <c r="H17" s="843">
        <v>0</v>
      </c>
      <c r="I17" s="843">
        <v>0</v>
      </c>
      <c r="J17" s="844">
        <v>0</v>
      </c>
      <c r="K17" s="843">
        <v>0</v>
      </c>
      <c r="L17" s="845">
        <v>0</v>
      </c>
      <c r="M17" s="506">
        <v>0</v>
      </c>
      <c r="N17" s="506">
        <v>0</v>
      </c>
      <c r="O17" s="506">
        <v>0</v>
      </c>
      <c r="P17" s="506">
        <v>0</v>
      </c>
      <c r="Q17" s="506">
        <v>0</v>
      </c>
      <c r="R17" s="507">
        <v>0</v>
      </c>
      <c r="S17" s="506">
        <v>0</v>
      </c>
      <c r="T17" s="508">
        <v>0</v>
      </c>
      <c r="U17" s="509">
        <v>0</v>
      </c>
      <c r="V17" s="509">
        <v>0</v>
      </c>
      <c r="W17" s="509">
        <v>0</v>
      </c>
      <c r="X17" s="509">
        <v>0</v>
      </c>
      <c r="Y17" s="509">
        <v>0</v>
      </c>
      <c r="Z17" s="510">
        <v>0</v>
      </c>
      <c r="AA17" s="509">
        <v>0</v>
      </c>
      <c r="AB17" s="511">
        <v>0</v>
      </c>
    </row>
    <row r="18" spans="1:28" ht="17.55" customHeight="1">
      <c r="A18"/>
      <c r="D18" s="67" t="s">
        <v>39</v>
      </c>
      <c r="E18" s="843"/>
      <c r="F18" s="843"/>
      <c r="G18" s="843">
        <v>0</v>
      </c>
      <c r="H18" s="843">
        <v>0</v>
      </c>
      <c r="I18" s="843">
        <v>0</v>
      </c>
      <c r="J18" s="844">
        <v>0</v>
      </c>
      <c r="K18" s="843">
        <v>0</v>
      </c>
      <c r="L18" s="845">
        <v>0</v>
      </c>
      <c r="M18" s="506">
        <v>0</v>
      </c>
      <c r="N18" s="506">
        <v>0</v>
      </c>
      <c r="O18" s="506">
        <v>0</v>
      </c>
      <c r="P18" s="506">
        <v>0</v>
      </c>
      <c r="Q18" s="506">
        <v>0</v>
      </c>
      <c r="R18" s="507">
        <v>0</v>
      </c>
      <c r="S18" s="506">
        <v>0</v>
      </c>
      <c r="T18" s="508">
        <v>0</v>
      </c>
      <c r="U18" s="509">
        <v>0</v>
      </c>
      <c r="V18" s="509">
        <v>0</v>
      </c>
      <c r="W18" s="509">
        <v>0</v>
      </c>
      <c r="X18" s="509">
        <v>0</v>
      </c>
      <c r="Y18" s="509">
        <v>0</v>
      </c>
      <c r="Z18" s="510">
        <v>0</v>
      </c>
      <c r="AA18" s="509">
        <v>0</v>
      </c>
      <c r="AB18" s="511">
        <v>0</v>
      </c>
    </row>
    <row r="19" spans="1:28" ht="17.55" customHeight="1" thickBot="1">
      <c r="A19"/>
      <c r="D19" s="67" t="s">
        <v>82</v>
      </c>
      <c r="E19" s="843"/>
      <c r="F19" s="843"/>
      <c r="G19" s="843">
        <v>0</v>
      </c>
      <c r="H19" s="843">
        <v>0</v>
      </c>
      <c r="I19" s="843">
        <v>0</v>
      </c>
      <c r="J19" s="844">
        <v>0</v>
      </c>
      <c r="K19" s="843">
        <v>0</v>
      </c>
      <c r="L19" s="845">
        <v>0</v>
      </c>
      <c r="M19" s="506">
        <v>0</v>
      </c>
      <c r="N19" s="506">
        <v>0</v>
      </c>
      <c r="O19" s="506">
        <v>0</v>
      </c>
      <c r="P19" s="506">
        <v>0</v>
      </c>
      <c r="Q19" s="506">
        <v>0</v>
      </c>
      <c r="R19" s="507">
        <v>0</v>
      </c>
      <c r="S19" s="506">
        <v>0</v>
      </c>
      <c r="T19" s="508">
        <v>0</v>
      </c>
      <c r="U19" s="509">
        <v>0</v>
      </c>
      <c r="V19" s="509">
        <v>0</v>
      </c>
      <c r="W19" s="509">
        <v>0</v>
      </c>
      <c r="X19" s="509">
        <v>0</v>
      </c>
      <c r="Y19" s="509">
        <v>0</v>
      </c>
      <c r="Z19" s="510">
        <v>0</v>
      </c>
      <c r="AA19" s="509">
        <v>0</v>
      </c>
      <c r="AB19" s="511">
        <v>0</v>
      </c>
    </row>
    <row r="20" spans="1:28" ht="18" thickBot="1">
      <c r="D20" s="512" t="s">
        <v>132</v>
      </c>
      <c r="E20" s="846">
        <v>1548.9958750000001</v>
      </c>
      <c r="F20" s="846">
        <v>2099.1712499999999</v>
      </c>
      <c r="G20" s="846">
        <v>2126.2223379629631</v>
      </c>
      <c r="H20" s="846">
        <v>2380.2739583333332</v>
      </c>
      <c r="I20" s="846">
        <v>2470.0499999999997</v>
      </c>
      <c r="J20" s="847">
        <v>2524.5</v>
      </c>
      <c r="K20" s="846">
        <v>2524.5</v>
      </c>
      <c r="L20" s="848">
        <v>2524.5</v>
      </c>
      <c r="M20" s="829">
        <v>56.213422025946031</v>
      </c>
      <c r="N20" s="829">
        <v>90.26473616783656</v>
      </c>
      <c r="O20" s="829">
        <v>89.849986122547648</v>
      </c>
      <c r="P20" s="829">
        <v>103.13825391876644</v>
      </c>
      <c r="Q20" s="829">
        <v>104.24260694174679</v>
      </c>
      <c r="R20" s="830">
        <v>103.77376414417462</v>
      </c>
      <c r="S20" s="829">
        <v>101.08495617600236</v>
      </c>
      <c r="T20" s="831">
        <v>98.47184201365225</v>
      </c>
      <c r="U20" s="832">
        <v>3528.0615300364711</v>
      </c>
      <c r="V20" s="832">
        <v>4919.8055906524805</v>
      </c>
      <c r="W20" s="832">
        <v>5242.1037787536616</v>
      </c>
      <c r="X20" s="832">
        <v>5868.4564114787554</v>
      </c>
      <c r="Y20" s="516">
        <v>6089.795129852514</v>
      </c>
      <c r="Z20" s="517">
        <v>6224.0391106709067</v>
      </c>
      <c r="AA20" s="516">
        <v>6224.0391106709067</v>
      </c>
      <c r="AB20" s="518">
        <v>6224.0391106709067</v>
      </c>
    </row>
    <row r="21" spans="1:28" ht="18" thickBot="1">
      <c r="M21" s="849">
        <v>36.290233520438541</v>
      </c>
      <c r="N21" s="513">
        <v>43.00017741184125</v>
      </c>
      <c r="O21" s="513">
        <v>42.258038831737998</v>
      </c>
      <c r="P21" s="513">
        <v>43.330413105466143</v>
      </c>
      <c r="Q21" s="513">
        <v>42.202630287543485</v>
      </c>
      <c r="R21" s="514">
        <v>41.106660385888148</v>
      </c>
      <c r="S21" s="513">
        <v>40.041575035057384</v>
      </c>
      <c r="T21" s="515">
        <v>39.0064733664695</v>
      </c>
      <c r="U21" s="840">
        <v>2.2776442384241151</v>
      </c>
      <c r="V21" s="840">
        <v>2.3436894872928926</v>
      </c>
      <c r="W21" s="840">
        <v>2.4654541931752454</v>
      </c>
      <c r="X21" s="842">
        <v>2.4654541931752454</v>
      </c>
      <c r="Y21" s="850">
        <v>2.4654541931752454</v>
      </c>
      <c r="Z21" s="851">
        <v>2.4654541931752454</v>
      </c>
      <c r="AA21" s="852">
        <v>2.4654541931752454</v>
      </c>
      <c r="AB21" s="853">
        <v>2.4654541931752454</v>
      </c>
    </row>
    <row r="22" spans="1:28" customFormat="1" ht="13.5">
      <c r="M22" s="519"/>
      <c r="N22" s="519"/>
      <c r="O22" s="519"/>
      <c r="P22" s="519"/>
      <c r="Q22" s="519"/>
      <c r="R22" s="519"/>
      <c r="S22" s="519"/>
      <c r="T22" s="519"/>
    </row>
    <row r="23" spans="1:28" customFormat="1" ht="13.5">
      <c r="M23" s="519"/>
      <c r="N23" s="519"/>
      <c r="O23" s="519"/>
      <c r="P23" s="519"/>
      <c r="Q23" s="519"/>
      <c r="R23" s="519"/>
      <c r="S23" s="519"/>
      <c r="T23" s="519"/>
    </row>
    <row r="24" spans="1:28" ht="18" thickBot="1">
      <c r="D24" s="520" t="s">
        <v>155</v>
      </c>
      <c r="M24" s="56" t="s">
        <v>419</v>
      </c>
      <c r="O24" s="521"/>
      <c r="P24" s="521"/>
      <c r="Q24" s="521"/>
      <c r="R24" s="521"/>
      <c r="S24" s="521"/>
      <c r="U24" s="56" t="s">
        <v>420</v>
      </c>
      <c r="V24" s="521"/>
      <c r="W24" s="521"/>
      <c r="X24" s="521"/>
      <c r="Y24" s="521"/>
      <c r="Z24" s="521"/>
      <c r="AB24" s="57"/>
    </row>
    <row r="25" spans="1:28" ht="18" thickBot="1">
      <c r="D25" s="522" t="s">
        <v>140</v>
      </c>
      <c r="E25" s="65" t="s">
        <v>110</v>
      </c>
      <c r="F25" s="65" t="s">
        <v>107</v>
      </c>
      <c r="G25" s="65" t="s">
        <v>284</v>
      </c>
      <c r="H25" s="65" t="s">
        <v>285</v>
      </c>
      <c r="I25" s="65" t="s">
        <v>286</v>
      </c>
      <c r="J25" s="65" t="s">
        <v>287</v>
      </c>
      <c r="K25" s="65" t="s">
        <v>288</v>
      </c>
      <c r="L25" s="64" t="s">
        <v>289</v>
      </c>
      <c r="M25" s="86" t="s">
        <v>110</v>
      </c>
      <c r="N25" s="86" t="s">
        <v>107</v>
      </c>
      <c r="O25" s="86" t="s">
        <v>284</v>
      </c>
      <c r="P25" s="86" t="s">
        <v>285</v>
      </c>
      <c r="Q25" s="86" t="s">
        <v>286</v>
      </c>
      <c r="R25" s="86" t="s">
        <v>287</v>
      </c>
      <c r="S25" s="86" t="s">
        <v>288</v>
      </c>
      <c r="T25" s="64" t="s">
        <v>289</v>
      </c>
      <c r="U25" s="86" t="s">
        <v>110</v>
      </c>
      <c r="V25" s="86" t="s">
        <v>107</v>
      </c>
      <c r="W25" s="86" t="s">
        <v>284</v>
      </c>
      <c r="X25" s="86" t="s">
        <v>285</v>
      </c>
      <c r="Y25" s="86" t="s">
        <v>286</v>
      </c>
      <c r="Z25" s="86" t="s">
        <v>287</v>
      </c>
      <c r="AA25" s="86" t="s">
        <v>288</v>
      </c>
      <c r="AB25" s="64" t="s">
        <v>289</v>
      </c>
    </row>
    <row r="26" spans="1:28">
      <c r="D26" s="523" t="s">
        <v>134</v>
      </c>
      <c r="E26" s="540">
        <v>1548.9958750000001</v>
      </c>
      <c r="F26" s="540">
        <v>2099.1712499999999</v>
      </c>
      <c r="G26" s="540">
        <v>2126.2223379629631</v>
      </c>
      <c r="H26" s="540">
        <v>2380.2739583333332</v>
      </c>
      <c r="I26" s="540">
        <v>2470.0499999999997</v>
      </c>
      <c r="J26" s="540">
        <v>2524.5</v>
      </c>
      <c r="K26" s="540">
        <v>2524.5</v>
      </c>
      <c r="L26" s="528">
        <v>2524.5</v>
      </c>
      <c r="M26" s="525">
        <v>56.213422025946031</v>
      </c>
      <c r="N26" s="525">
        <v>90.26473616783656</v>
      </c>
      <c r="O26" s="525">
        <v>89.849986122547648</v>
      </c>
      <c r="P26" s="525">
        <v>103.13825391876644</v>
      </c>
      <c r="Q26" s="525">
        <v>104.24260694174679</v>
      </c>
      <c r="R26" s="525">
        <v>103.77376414417462</v>
      </c>
      <c r="S26" s="525">
        <v>101.08495617600236</v>
      </c>
      <c r="T26" s="526">
        <v>98.47184201365225</v>
      </c>
      <c r="U26" s="527">
        <v>3528.0615300364711</v>
      </c>
      <c r="V26" s="527">
        <v>4919.8055906524805</v>
      </c>
      <c r="W26" s="527">
        <v>5242.1037787536616</v>
      </c>
      <c r="X26" s="527">
        <v>5868.4564114787554</v>
      </c>
      <c r="Y26" s="527">
        <v>6089.795129852514</v>
      </c>
      <c r="Z26" s="527">
        <v>6224.0391106709067</v>
      </c>
      <c r="AA26" s="527">
        <v>6224.0391106709067</v>
      </c>
      <c r="AB26" s="528">
        <v>6224.0391106709067</v>
      </c>
    </row>
    <row r="27" spans="1:28">
      <c r="D27" s="524" t="s">
        <v>139</v>
      </c>
      <c r="E27" s="540"/>
      <c r="F27" s="540"/>
      <c r="G27" s="540"/>
      <c r="H27" s="540"/>
      <c r="I27" s="540"/>
      <c r="J27" s="540"/>
      <c r="K27" s="540"/>
      <c r="L27" s="528"/>
      <c r="M27" s="525">
        <v>0</v>
      </c>
      <c r="N27" s="525">
        <v>0</v>
      </c>
      <c r="O27" s="525">
        <v>0</v>
      </c>
      <c r="P27" s="525">
        <v>0</v>
      </c>
      <c r="Q27" s="525">
        <v>0</v>
      </c>
      <c r="R27" s="525">
        <v>0</v>
      </c>
      <c r="S27" s="525">
        <v>0</v>
      </c>
      <c r="T27" s="526">
        <v>0</v>
      </c>
      <c r="U27" s="527">
        <v>0</v>
      </c>
      <c r="V27" s="527">
        <v>0</v>
      </c>
      <c r="W27" s="527">
        <v>0</v>
      </c>
      <c r="X27" s="527">
        <v>0</v>
      </c>
      <c r="Y27" s="527">
        <v>0</v>
      </c>
      <c r="Z27" s="527">
        <v>0</v>
      </c>
      <c r="AA27" s="527">
        <v>0</v>
      </c>
      <c r="AB27" s="528">
        <v>0</v>
      </c>
    </row>
    <row r="28" spans="1:28">
      <c r="D28" s="524" t="s">
        <v>138</v>
      </c>
      <c r="E28" s="540"/>
      <c r="F28" s="540"/>
      <c r="G28" s="540"/>
      <c r="H28" s="540"/>
      <c r="I28" s="540"/>
      <c r="J28" s="540"/>
      <c r="K28" s="540"/>
      <c r="L28" s="528"/>
      <c r="M28" s="525">
        <v>0</v>
      </c>
      <c r="N28" s="525">
        <v>0</v>
      </c>
      <c r="O28" s="525">
        <v>0</v>
      </c>
      <c r="P28" s="525">
        <v>0</v>
      </c>
      <c r="Q28" s="525">
        <v>0</v>
      </c>
      <c r="R28" s="525">
        <v>0</v>
      </c>
      <c r="S28" s="525">
        <v>0</v>
      </c>
      <c r="T28" s="526">
        <v>0</v>
      </c>
      <c r="U28" s="527">
        <v>0</v>
      </c>
      <c r="V28" s="527">
        <v>0</v>
      </c>
      <c r="W28" s="527">
        <v>0</v>
      </c>
      <c r="X28" s="527">
        <v>0</v>
      </c>
      <c r="Y28" s="527">
        <v>0</v>
      </c>
      <c r="Z28" s="527">
        <v>0</v>
      </c>
      <c r="AA28" s="527">
        <v>0</v>
      </c>
      <c r="AB28" s="528">
        <v>0</v>
      </c>
    </row>
    <row r="29" spans="1:28" ht="18" thickBot="1">
      <c r="D29" s="524" t="s">
        <v>133</v>
      </c>
      <c r="E29" s="541"/>
      <c r="F29" s="541"/>
      <c r="G29" s="541"/>
      <c r="H29" s="541"/>
      <c r="I29" s="541"/>
      <c r="J29" s="541"/>
      <c r="K29" s="541"/>
      <c r="L29" s="538"/>
      <c r="M29" s="525">
        <v>0</v>
      </c>
      <c r="N29" s="525">
        <v>0</v>
      </c>
      <c r="O29" s="525">
        <v>0</v>
      </c>
      <c r="P29" s="525">
        <v>0</v>
      </c>
      <c r="Q29" s="525">
        <v>0</v>
      </c>
      <c r="R29" s="525">
        <v>0</v>
      </c>
      <c r="S29" s="525">
        <v>0</v>
      </c>
      <c r="T29" s="526">
        <v>0</v>
      </c>
      <c r="U29" s="527">
        <v>0</v>
      </c>
      <c r="V29" s="527">
        <v>0</v>
      </c>
      <c r="W29" s="527">
        <v>0</v>
      </c>
      <c r="X29" s="527">
        <v>0</v>
      </c>
      <c r="Y29" s="527">
        <v>0</v>
      </c>
      <c r="Z29" s="527">
        <v>0</v>
      </c>
      <c r="AA29" s="527">
        <v>0</v>
      </c>
      <c r="AB29" s="528">
        <v>0</v>
      </c>
    </row>
    <row r="30" spans="1:28" ht="18" thickBot="1">
      <c r="D30" s="529" t="s">
        <v>132</v>
      </c>
      <c r="E30" s="530">
        <v>1548.9958750000001</v>
      </c>
      <c r="F30" s="530">
        <v>2099.1712499999999</v>
      </c>
      <c r="G30" s="530">
        <v>2126.2223379629631</v>
      </c>
      <c r="H30" s="530">
        <v>2380.2739583333332</v>
      </c>
      <c r="I30" s="530">
        <v>2470.0499999999997</v>
      </c>
      <c r="J30" s="530">
        <v>2524.5</v>
      </c>
      <c r="K30" s="530">
        <v>2524.5</v>
      </c>
      <c r="L30" s="531">
        <v>2524.5</v>
      </c>
      <c r="M30" s="532">
        <v>56.213422025946031</v>
      </c>
      <c r="N30" s="532">
        <v>90.26473616783656</v>
      </c>
      <c r="O30" s="532">
        <v>89.849986122547648</v>
      </c>
      <c r="P30" s="532">
        <v>103.13825391876644</v>
      </c>
      <c r="Q30" s="532">
        <v>104.24260694174679</v>
      </c>
      <c r="R30" s="532">
        <v>103.77376414417462</v>
      </c>
      <c r="S30" s="532">
        <v>101.08495617600236</v>
      </c>
      <c r="T30" s="533">
        <v>98.47184201365225</v>
      </c>
      <c r="U30" s="534">
        <v>3528.0615300364711</v>
      </c>
      <c r="V30" s="534">
        <v>4919.8055906524805</v>
      </c>
      <c r="W30" s="534">
        <v>5242.1037787536616</v>
      </c>
      <c r="X30" s="534">
        <v>5868.4564114787554</v>
      </c>
      <c r="Y30" s="534">
        <v>6089.795129852514</v>
      </c>
      <c r="Z30" s="534">
        <v>6224.0391106709067</v>
      </c>
      <c r="AA30" s="534">
        <v>6224.0391106709067</v>
      </c>
      <c r="AB30" s="531">
        <v>6224.0391106709067</v>
      </c>
    </row>
    <row r="32" spans="1:28">
      <c r="E32"/>
      <c r="F32"/>
      <c r="G32"/>
      <c r="H32"/>
      <c r="I32"/>
      <c r="J32"/>
    </row>
    <row r="33" spans="4:28" ht="18" thickBot="1">
      <c r="D33" s="520" t="s">
        <v>154</v>
      </c>
      <c r="M33" s="56" t="s">
        <v>421</v>
      </c>
      <c r="O33" s="521"/>
      <c r="P33" s="521"/>
      <c r="Q33" s="521"/>
      <c r="R33" s="521"/>
      <c r="S33" s="521"/>
      <c r="U33" s="56" t="s">
        <v>422</v>
      </c>
      <c r="V33" s="521"/>
      <c r="W33" s="521"/>
      <c r="X33" s="521"/>
      <c r="Y33" s="521"/>
      <c r="Z33" s="521"/>
      <c r="AB33" s="57"/>
    </row>
    <row r="34" spans="4:28" ht="18" thickBot="1">
      <c r="D34" s="522" t="s">
        <v>137</v>
      </c>
      <c r="E34" s="65" t="s">
        <v>110</v>
      </c>
      <c r="F34" s="65" t="s">
        <v>107</v>
      </c>
      <c r="G34" s="65" t="s">
        <v>284</v>
      </c>
      <c r="H34" s="65" t="s">
        <v>285</v>
      </c>
      <c r="I34" s="65" t="s">
        <v>286</v>
      </c>
      <c r="J34" s="65" t="s">
        <v>287</v>
      </c>
      <c r="K34" s="65" t="s">
        <v>288</v>
      </c>
      <c r="L34" s="64" t="s">
        <v>289</v>
      </c>
      <c r="M34" s="86" t="s">
        <v>110</v>
      </c>
      <c r="N34" s="86" t="s">
        <v>107</v>
      </c>
      <c r="O34" s="86" t="s">
        <v>284</v>
      </c>
      <c r="P34" s="86" t="s">
        <v>285</v>
      </c>
      <c r="Q34" s="86" t="s">
        <v>286</v>
      </c>
      <c r="R34" s="86" t="s">
        <v>287</v>
      </c>
      <c r="S34" s="86" t="s">
        <v>288</v>
      </c>
      <c r="T34" s="64" t="s">
        <v>289</v>
      </c>
      <c r="U34" s="86" t="s">
        <v>110</v>
      </c>
      <c r="V34" s="86" t="s">
        <v>107</v>
      </c>
      <c r="W34" s="86" t="s">
        <v>284</v>
      </c>
      <c r="X34" s="86" t="s">
        <v>285</v>
      </c>
      <c r="Y34" s="86" t="s">
        <v>286</v>
      </c>
      <c r="Z34" s="86" t="s">
        <v>287</v>
      </c>
      <c r="AA34" s="86" t="s">
        <v>288</v>
      </c>
      <c r="AB34" s="64" t="s">
        <v>289</v>
      </c>
    </row>
    <row r="35" spans="4:28">
      <c r="D35" s="523" t="s">
        <v>153</v>
      </c>
      <c r="E35" s="540"/>
      <c r="F35" s="540"/>
      <c r="G35" s="540"/>
      <c r="H35" s="540"/>
      <c r="I35" s="540"/>
      <c r="J35" s="540"/>
      <c r="K35" s="540"/>
      <c r="L35" s="528"/>
      <c r="M35" s="525">
        <v>0</v>
      </c>
      <c r="N35" s="525">
        <v>0</v>
      </c>
      <c r="O35" s="525">
        <v>0</v>
      </c>
      <c r="P35" s="525">
        <v>0</v>
      </c>
      <c r="Q35" s="525">
        <v>0</v>
      </c>
      <c r="R35" s="525">
        <v>0</v>
      </c>
      <c r="S35" s="525">
        <v>0</v>
      </c>
      <c r="T35" s="526">
        <v>0</v>
      </c>
      <c r="U35" s="527">
        <v>0</v>
      </c>
      <c r="V35" s="527">
        <v>0</v>
      </c>
      <c r="W35" s="527">
        <v>0</v>
      </c>
      <c r="X35" s="527">
        <v>0</v>
      </c>
      <c r="Y35" s="527">
        <v>0</v>
      </c>
      <c r="Z35" s="527">
        <v>0</v>
      </c>
      <c r="AA35" s="527">
        <v>0</v>
      </c>
      <c r="AB35" s="528">
        <v>0</v>
      </c>
    </row>
    <row r="36" spans="4:28">
      <c r="D36" s="524" t="s">
        <v>152</v>
      </c>
      <c r="E36" s="541">
        <v>1548.9958750000001</v>
      </c>
      <c r="F36" s="541">
        <v>2099.1712499999999</v>
      </c>
      <c r="G36" s="541">
        <v>2126.2223379629631</v>
      </c>
      <c r="H36" s="541">
        <v>2380.2739583333332</v>
      </c>
      <c r="I36" s="541">
        <v>2470.0499999999997</v>
      </c>
      <c r="J36" s="541">
        <v>2524.5</v>
      </c>
      <c r="K36" s="541">
        <v>2524.5</v>
      </c>
      <c r="L36" s="538">
        <v>2524.5</v>
      </c>
      <c r="M36" s="535">
        <v>56.213422025946031</v>
      </c>
      <c r="N36" s="535">
        <v>90.26473616783656</v>
      </c>
      <c r="O36" s="535">
        <v>89.849986122547648</v>
      </c>
      <c r="P36" s="535">
        <v>103.13825391876644</v>
      </c>
      <c r="Q36" s="535">
        <v>104.24260694174679</v>
      </c>
      <c r="R36" s="535">
        <v>103.77376414417462</v>
      </c>
      <c r="S36" s="535">
        <v>101.08495617600236</v>
      </c>
      <c r="T36" s="536">
        <v>98.47184201365225</v>
      </c>
      <c r="U36" s="537">
        <v>3.5280615300364713</v>
      </c>
      <c r="V36" s="537">
        <v>4.9198055906524809</v>
      </c>
      <c r="W36" s="537">
        <v>5.2421037787536617</v>
      </c>
      <c r="X36" s="537">
        <v>5.8684564114787552</v>
      </c>
      <c r="Y36" s="537">
        <v>6.0897951298525141</v>
      </c>
      <c r="Z36" s="537">
        <v>6.2240391106709065</v>
      </c>
      <c r="AA36" s="537">
        <v>6.2240391106709065</v>
      </c>
      <c r="AB36" s="538">
        <v>6.2240391106709065</v>
      </c>
    </row>
    <row r="37" spans="4:28">
      <c r="D37" s="524" t="s">
        <v>136</v>
      </c>
      <c r="E37" s="540"/>
      <c r="F37" s="540"/>
      <c r="G37" s="540"/>
      <c r="H37" s="540"/>
      <c r="I37" s="540"/>
      <c r="J37" s="540"/>
      <c r="K37" s="540"/>
      <c r="L37" s="528"/>
      <c r="M37" s="525">
        <v>0</v>
      </c>
      <c r="N37" s="525">
        <v>0</v>
      </c>
      <c r="O37" s="525">
        <v>0</v>
      </c>
      <c r="P37" s="525">
        <v>0</v>
      </c>
      <c r="Q37" s="525">
        <v>0</v>
      </c>
      <c r="R37" s="525">
        <v>0</v>
      </c>
      <c r="S37" s="525">
        <v>0</v>
      </c>
      <c r="T37" s="526">
        <v>0</v>
      </c>
      <c r="U37" s="527">
        <v>0</v>
      </c>
      <c r="V37" s="527">
        <v>0</v>
      </c>
      <c r="W37" s="527">
        <v>0</v>
      </c>
      <c r="X37" s="527">
        <v>0</v>
      </c>
      <c r="Y37" s="527">
        <v>0</v>
      </c>
      <c r="Z37" s="527">
        <v>0</v>
      </c>
      <c r="AA37" s="527">
        <v>0</v>
      </c>
      <c r="AB37" s="528">
        <v>0</v>
      </c>
    </row>
    <row r="38" spans="4:28" ht="18" thickBot="1">
      <c r="D38" s="524" t="s">
        <v>135</v>
      </c>
      <c r="E38" s="540"/>
      <c r="F38" s="540"/>
      <c r="G38" s="540"/>
      <c r="H38" s="540"/>
      <c r="I38" s="540"/>
      <c r="J38" s="540"/>
      <c r="K38" s="540"/>
      <c r="L38" s="528"/>
      <c r="M38" s="525">
        <v>0</v>
      </c>
      <c r="N38" s="525">
        <v>0</v>
      </c>
      <c r="O38" s="525">
        <v>0</v>
      </c>
      <c r="P38" s="525">
        <v>0</v>
      </c>
      <c r="Q38" s="525">
        <v>0</v>
      </c>
      <c r="R38" s="525">
        <v>0</v>
      </c>
      <c r="S38" s="525">
        <v>0</v>
      </c>
      <c r="T38" s="526">
        <v>0</v>
      </c>
      <c r="U38" s="527">
        <v>0</v>
      </c>
      <c r="V38" s="527">
        <v>0</v>
      </c>
      <c r="W38" s="527">
        <v>0</v>
      </c>
      <c r="X38" s="527">
        <v>0</v>
      </c>
      <c r="Y38" s="527">
        <v>0</v>
      </c>
      <c r="Z38" s="527">
        <v>0</v>
      </c>
      <c r="AA38" s="527">
        <v>0</v>
      </c>
      <c r="AB38" s="528">
        <v>0</v>
      </c>
    </row>
    <row r="39" spans="4:28" ht="18" thickBot="1">
      <c r="D39" s="529" t="s">
        <v>132</v>
      </c>
      <c r="E39" s="530">
        <v>1548.9958750000001</v>
      </c>
      <c r="F39" s="530">
        <v>2099.1712499999999</v>
      </c>
      <c r="G39" s="530">
        <v>2126.2223379629631</v>
      </c>
      <c r="H39" s="530">
        <v>2380.2739583333332</v>
      </c>
      <c r="I39" s="530">
        <v>2470.0499999999997</v>
      </c>
      <c r="J39" s="530">
        <v>2524.5</v>
      </c>
      <c r="K39" s="530">
        <v>2524.5</v>
      </c>
      <c r="L39" s="531">
        <v>2524.5</v>
      </c>
      <c r="M39" s="532">
        <v>56.213422025946031</v>
      </c>
      <c r="N39" s="532">
        <v>90.26473616783656</v>
      </c>
      <c r="O39" s="532">
        <v>89.849986122547648</v>
      </c>
      <c r="P39" s="532">
        <v>103.13825391876644</v>
      </c>
      <c r="Q39" s="532">
        <v>104.24260694174679</v>
      </c>
      <c r="R39" s="532">
        <v>103.77376414417462</v>
      </c>
      <c r="S39" s="532">
        <v>101.08495617600236</v>
      </c>
      <c r="T39" s="533">
        <v>98.47184201365225</v>
      </c>
      <c r="U39" s="534">
        <v>3.5280615300364713</v>
      </c>
      <c r="V39" s="534">
        <v>4.9198055906524809</v>
      </c>
      <c r="W39" s="534">
        <v>5.2421037787536617</v>
      </c>
      <c r="X39" s="534">
        <v>5.8684564114787552</v>
      </c>
      <c r="Y39" s="534">
        <v>6.0897951298525141</v>
      </c>
      <c r="Z39" s="534">
        <v>6.2240391106709065</v>
      </c>
      <c r="AA39" s="534">
        <v>6.2240391106709065</v>
      </c>
      <c r="AB39" s="531">
        <v>6.2240391106709065</v>
      </c>
    </row>
    <row r="46" spans="4:28">
      <c r="D46"/>
      <c r="E46"/>
      <c r="F46"/>
      <c r="G46"/>
      <c r="H46"/>
      <c r="I46"/>
    </row>
    <row r="47" spans="4:28">
      <c r="D47"/>
      <c r="E47"/>
      <c r="F47"/>
      <c r="G47"/>
      <c r="H47"/>
      <c r="I47"/>
    </row>
    <row r="48" spans="4:28">
      <c r="D48"/>
      <c r="E48"/>
      <c r="F48"/>
      <c r="G48"/>
      <c r="H48"/>
      <c r="I48"/>
    </row>
    <row r="49" spans="4:9">
      <c r="D49"/>
      <c r="E49"/>
      <c r="F49"/>
      <c r="G49"/>
      <c r="H49"/>
      <c r="I49"/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0DEC1-F7EC-40C2-9AD4-26949224254D}">
  <sheetPr codeName="Sheet116">
    <tabColor rgb="FFCCFF99"/>
    <pageSetUpPr autoPageBreaks="0"/>
  </sheetPr>
  <dimension ref="A1:AB49"/>
  <sheetViews>
    <sheetView showGridLines="0" showZeros="0" zoomScale="80" zoomScaleNormal="80" workbookViewId="0"/>
  </sheetViews>
  <sheetFormatPr defaultColWidth="9" defaultRowHeight="17.649999999999999"/>
  <cols>
    <col min="1" max="1" width="4.625" style="151" customWidth="1"/>
    <col min="2" max="2" width="4.625" style="10" customWidth="1"/>
    <col min="3" max="3" width="8.625" style="10" customWidth="1"/>
    <col min="4" max="4" width="25.625" style="10" customWidth="1"/>
    <col min="5" max="12" width="9.625" style="10" customWidth="1"/>
    <col min="13" max="28" width="8.625" style="10" customWidth="1"/>
    <col min="29" max="16384" width="9" style="10"/>
  </cols>
  <sheetData>
    <row r="1" spans="1:28" ht="13.5">
      <c r="A1"/>
    </row>
    <row r="2" spans="1:28">
      <c r="D2" s="502"/>
      <c r="E2" s="151"/>
      <c r="F2" s="151"/>
      <c r="G2" s="151"/>
      <c r="H2" s="151"/>
      <c r="I2" s="151"/>
      <c r="J2" s="151"/>
      <c r="K2" s="151"/>
      <c r="L2" s="151"/>
    </row>
    <row r="4" spans="1:28" s="56" customFormat="1" ht="18" thickBot="1">
      <c r="A4" s="151"/>
      <c r="D4" s="503" t="s">
        <v>158</v>
      </c>
      <c r="E4" s="504"/>
      <c r="F4" s="504"/>
      <c r="G4" s="504"/>
      <c r="H4" s="504"/>
      <c r="I4" s="504"/>
      <c r="J4" s="504"/>
      <c r="K4" s="504"/>
      <c r="L4" s="81"/>
      <c r="M4" s="505" t="s">
        <v>416</v>
      </c>
      <c r="N4" s="10"/>
      <c r="O4" s="10"/>
      <c r="P4" s="10"/>
      <c r="Q4" s="10"/>
      <c r="R4" s="10"/>
      <c r="S4" s="10"/>
      <c r="T4" s="80"/>
      <c r="U4" s="505" t="s">
        <v>418</v>
      </c>
      <c r="V4" s="10"/>
      <c r="W4" s="10"/>
      <c r="X4" s="10"/>
      <c r="Y4" s="10"/>
      <c r="Z4" s="10"/>
      <c r="AA4" s="10"/>
      <c r="AB4" s="80"/>
    </row>
    <row r="5" spans="1:28" ht="18" thickBot="1">
      <c r="D5" s="79" t="s">
        <v>129</v>
      </c>
      <c r="E5" s="77" t="s">
        <v>110</v>
      </c>
      <c r="F5" s="77" t="s">
        <v>107</v>
      </c>
      <c r="G5" s="77" t="s">
        <v>284</v>
      </c>
      <c r="H5" s="77" t="s">
        <v>285</v>
      </c>
      <c r="I5" s="77" t="s">
        <v>286</v>
      </c>
      <c r="J5" s="78" t="s">
        <v>287</v>
      </c>
      <c r="K5" s="77" t="s">
        <v>288</v>
      </c>
      <c r="L5" s="76" t="s">
        <v>289</v>
      </c>
      <c r="M5" s="77" t="s">
        <v>110</v>
      </c>
      <c r="N5" s="77" t="s">
        <v>107</v>
      </c>
      <c r="O5" s="77" t="s">
        <v>284</v>
      </c>
      <c r="P5" s="77" t="s">
        <v>285</v>
      </c>
      <c r="Q5" s="77" t="s">
        <v>286</v>
      </c>
      <c r="R5" s="78" t="s">
        <v>287</v>
      </c>
      <c r="S5" s="77" t="s">
        <v>288</v>
      </c>
      <c r="T5" s="76" t="s">
        <v>289</v>
      </c>
      <c r="U5" s="77" t="s">
        <v>110</v>
      </c>
      <c r="V5" s="77" t="s">
        <v>107</v>
      </c>
      <c r="W5" s="77" t="s">
        <v>284</v>
      </c>
      <c r="X5" s="77" t="s">
        <v>285</v>
      </c>
      <c r="Y5" s="77" t="s">
        <v>286</v>
      </c>
      <c r="Z5" s="78" t="s">
        <v>287</v>
      </c>
      <c r="AA5" s="77" t="s">
        <v>288</v>
      </c>
      <c r="AB5" s="76" t="s">
        <v>289</v>
      </c>
    </row>
    <row r="6" spans="1:28" ht="17.55" customHeight="1">
      <c r="A6"/>
      <c r="D6" s="70" t="s">
        <v>80</v>
      </c>
      <c r="E6" s="843"/>
      <c r="F6" s="843"/>
      <c r="G6" s="843"/>
      <c r="H6" s="843"/>
      <c r="I6" s="843"/>
      <c r="J6" s="844"/>
      <c r="K6" s="843"/>
      <c r="L6" s="845"/>
      <c r="M6" s="506">
        <v>0</v>
      </c>
      <c r="N6" s="506">
        <v>0</v>
      </c>
      <c r="O6" s="506">
        <v>0</v>
      </c>
      <c r="P6" s="506">
        <v>0</v>
      </c>
      <c r="Q6" s="506">
        <v>0</v>
      </c>
      <c r="R6" s="507">
        <v>0</v>
      </c>
      <c r="S6" s="506">
        <v>0</v>
      </c>
      <c r="T6" s="508">
        <v>0</v>
      </c>
      <c r="U6" s="509">
        <v>0</v>
      </c>
      <c r="V6" s="509">
        <v>0</v>
      </c>
      <c r="W6" s="509">
        <v>0</v>
      </c>
      <c r="X6" s="509">
        <v>0</v>
      </c>
      <c r="Y6" s="509">
        <v>0</v>
      </c>
      <c r="Z6" s="510">
        <v>0</v>
      </c>
      <c r="AA6" s="509">
        <v>0</v>
      </c>
      <c r="AB6" s="511">
        <v>0</v>
      </c>
    </row>
    <row r="7" spans="1:28" ht="17.55" customHeight="1">
      <c r="A7"/>
      <c r="D7" s="67" t="s">
        <v>16</v>
      </c>
      <c r="E7" s="843"/>
      <c r="F7" s="843"/>
      <c r="G7" s="843"/>
      <c r="H7" s="843"/>
      <c r="I7" s="843"/>
      <c r="J7" s="844"/>
      <c r="K7" s="843"/>
      <c r="L7" s="845"/>
      <c r="M7" s="506">
        <v>0</v>
      </c>
      <c r="N7" s="506">
        <v>0</v>
      </c>
      <c r="O7" s="506">
        <v>0</v>
      </c>
      <c r="P7" s="506">
        <v>0</v>
      </c>
      <c r="Q7" s="506">
        <v>0</v>
      </c>
      <c r="R7" s="507">
        <v>0</v>
      </c>
      <c r="S7" s="506">
        <v>0</v>
      </c>
      <c r="T7" s="508">
        <v>0</v>
      </c>
      <c r="U7" s="509">
        <v>0</v>
      </c>
      <c r="V7" s="509">
        <v>0</v>
      </c>
      <c r="W7" s="509">
        <v>0</v>
      </c>
      <c r="X7" s="509">
        <v>0</v>
      </c>
      <c r="Y7" s="509">
        <v>0</v>
      </c>
      <c r="Z7" s="510">
        <v>0</v>
      </c>
      <c r="AA7" s="509">
        <v>0</v>
      </c>
      <c r="AB7" s="511">
        <v>0</v>
      </c>
    </row>
    <row r="8" spans="1:28" ht="17.55" customHeight="1">
      <c r="A8"/>
      <c r="D8" s="67" t="s">
        <v>78</v>
      </c>
      <c r="E8" s="540"/>
      <c r="F8" s="540"/>
      <c r="G8" s="540"/>
      <c r="H8" s="540"/>
      <c r="I8" s="540"/>
      <c r="J8" s="540"/>
      <c r="K8" s="540"/>
      <c r="L8" s="528"/>
      <c r="M8" s="506">
        <v>0</v>
      </c>
      <c r="N8" s="506">
        <v>0</v>
      </c>
      <c r="O8" s="506">
        <v>0</v>
      </c>
      <c r="P8" s="506">
        <v>0</v>
      </c>
      <c r="Q8" s="506">
        <v>0</v>
      </c>
      <c r="R8" s="507">
        <v>0</v>
      </c>
      <c r="S8" s="506">
        <v>0</v>
      </c>
      <c r="T8" s="508">
        <v>0</v>
      </c>
      <c r="U8" s="509">
        <v>0</v>
      </c>
      <c r="V8" s="509">
        <v>0</v>
      </c>
      <c r="W8" s="509">
        <v>0</v>
      </c>
      <c r="X8" s="509">
        <v>0</v>
      </c>
      <c r="Y8" s="509">
        <v>0</v>
      </c>
      <c r="Z8" s="510">
        <v>0</v>
      </c>
      <c r="AA8" s="509">
        <v>0</v>
      </c>
      <c r="AB8" s="511">
        <v>0</v>
      </c>
    </row>
    <row r="9" spans="1:28" ht="17.55" customHeight="1">
      <c r="A9"/>
      <c r="D9" s="67" t="s">
        <v>56</v>
      </c>
      <c r="E9" s="843"/>
      <c r="F9" s="843"/>
      <c r="G9" s="843"/>
      <c r="H9" s="843"/>
      <c r="I9" s="843"/>
      <c r="J9" s="844"/>
      <c r="K9" s="843"/>
      <c r="L9" s="845"/>
      <c r="M9" s="506">
        <v>0</v>
      </c>
      <c r="N9" s="506">
        <v>0</v>
      </c>
      <c r="O9" s="506">
        <v>0</v>
      </c>
      <c r="P9" s="506">
        <v>0</v>
      </c>
      <c r="Q9" s="506">
        <v>0</v>
      </c>
      <c r="R9" s="507">
        <v>0</v>
      </c>
      <c r="S9" s="506">
        <v>0</v>
      </c>
      <c r="T9" s="508">
        <v>0</v>
      </c>
      <c r="U9" s="509">
        <v>0</v>
      </c>
      <c r="V9" s="509">
        <v>0</v>
      </c>
      <c r="W9" s="509">
        <v>0</v>
      </c>
      <c r="X9" s="509">
        <v>0</v>
      </c>
      <c r="Y9" s="509">
        <v>0</v>
      </c>
      <c r="Z9" s="510">
        <v>0</v>
      </c>
      <c r="AA9" s="509">
        <v>0</v>
      </c>
      <c r="AB9" s="511">
        <v>0</v>
      </c>
    </row>
    <row r="10" spans="1:28" ht="17.55" customHeight="1">
      <c r="A10"/>
      <c r="D10" s="67" t="s">
        <v>105</v>
      </c>
      <c r="E10" s="843"/>
      <c r="F10" s="843"/>
      <c r="G10" s="843"/>
      <c r="H10" s="843"/>
      <c r="I10" s="843"/>
      <c r="J10" s="844"/>
      <c r="K10" s="843"/>
      <c r="L10" s="845"/>
      <c r="M10" s="506">
        <v>0</v>
      </c>
      <c r="N10" s="506">
        <v>0</v>
      </c>
      <c r="O10" s="506">
        <v>0</v>
      </c>
      <c r="P10" s="506">
        <v>0</v>
      </c>
      <c r="Q10" s="506">
        <v>0</v>
      </c>
      <c r="R10" s="507">
        <v>0</v>
      </c>
      <c r="S10" s="506">
        <v>0</v>
      </c>
      <c r="T10" s="508">
        <v>0</v>
      </c>
      <c r="U10" s="509">
        <v>0</v>
      </c>
      <c r="V10" s="509">
        <v>0</v>
      </c>
      <c r="W10" s="509">
        <v>0</v>
      </c>
      <c r="X10" s="509">
        <v>0</v>
      </c>
      <c r="Y10" s="509">
        <v>0</v>
      </c>
      <c r="Z10" s="510">
        <v>0</v>
      </c>
      <c r="AA10" s="509">
        <v>0</v>
      </c>
      <c r="AB10" s="511">
        <v>0</v>
      </c>
    </row>
    <row r="11" spans="1:28" ht="17.55" customHeight="1">
      <c r="A11"/>
      <c r="D11" s="67" t="s">
        <v>53</v>
      </c>
      <c r="E11" s="843"/>
      <c r="F11" s="843"/>
      <c r="G11" s="843"/>
      <c r="H11" s="843"/>
      <c r="I11" s="843"/>
      <c r="J11" s="844"/>
      <c r="K11" s="843"/>
      <c r="L11" s="845"/>
      <c r="M11" s="506">
        <v>0</v>
      </c>
      <c r="N11" s="506">
        <v>0</v>
      </c>
      <c r="O11" s="506">
        <v>0</v>
      </c>
      <c r="P11" s="506">
        <v>0</v>
      </c>
      <c r="Q11" s="506">
        <v>0</v>
      </c>
      <c r="R11" s="507">
        <v>0</v>
      </c>
      <c r="S11" s="506">
        <v>0</v>
      </c>
      <c r="T11" s="508">
        <v>0</v>
      </c>
      <c r="U11" s="509">
        <v>0</v>
      </c>
      <c r="V11" s="509">
        <v>0</v>
      </c>
      <c r="W11" s="509">
        <v>0</v>
      </c>
      <c r="X11" s="509">
        <v>0</v>
      </c>
      <c r="Y11" s="509">
        <v>0</v>
      </c>
      <c r="Z11" s="510">
        <v>0</v>
      </c>
      <c r="AA11" s="509">
        <v>0</v>
      </c>
      <c r="AB11" s="511">
        <v>0</v>
      </c>
    </row>
    <row r="12" spans="1:28" ht="17.55" customHeight="1">
      <c r="A12"/>
      <c r="D12" s="67" t="s">
        <v>112</v>
      </c>
      <c r="E12" s="843"/>
      <c r="F12" s="843"/>
      <c r="G12" s="843"/>
      <c r="H12" s="843"/>
      <c r="I12" s="843"/>
      <c r="J12" s="844"/>
      <c r="K12" s="843"/>
      <c r="L12" s="845"/>
      <c r="M12" s="506">
        <v>0</v>
      </c>
      <c r="N12" s="506">
        <v>0</v>
      </c>
      <c r="O12" s="506">
        <v>0</v>
      </c>
      <c r="P12" s="506">
        <v>0</v>
      </c>
      <c r="Q12" s="506">
        <v>0</v>
      </c>
      <c r="R12" s="507">
        <v>0</v>
      </c>
      <c r="S12" s="506">
        <v>0</v>
      </c>
      <c r="T12" s="508">
        <v>0</v>
      </c>
      <c r="U12" s="509">
        <v>0</v>
      </c>
      <c r="V12" s="509">
        <v>0</v>
      </c>
      <c r="W12" s="509">
        <v>0</v>
      </c>
      <c r="X12" s="509">
        <v>0</v>
      </c>
      <c r="Y12" s="509">
        <v>0</v>
      </c>
      <c r="Z12" s="510">
        <v>0</v>
      </c>
      <c r="AA12" s="509">
        <v>0</v>
      </c>
      <c r="AB12" s="511">
        <v>0</v>
      </c>
    </row>
    <row r="13" spans="1:28" ht="17.55" customHeight="1">
      <c r="A13"/>
      <c r="D13" s="67" t="s">
        <v>101</v>
      </c>
      <c r="E13" s="843"/>
      <c r="F13" s="843"/>
      <c r="G13" s="843"/>
      <c r="H13" s="843"/>
      <c r="I13" s="843"/>
      <c r="J13" s="844"/>
      <c r="K13" s="843"/>
      <c r="L13" s="845"/>
      <c r="M13" s="506">
        <v>0</v>
      </c>
      <c r="N13" s="506">
        <v>0</v>
      </c>
      <c r="O13" s="506">
        <v>0</v>
      </c>
      <c r="P13" s="506">
        <v>0</v>
      </c>
      <c r="Q13" s="506">
        <v>0</v>
      </c>
      <c r="R13" s="507">
        <v>0</v>
      </c>
      <c r="S13" s="506">
        <v>0</v>
      </c>
      <c r="T13" s="508">
        <v>0</v>
      </c>
      <c r="U13" s="509">
        <v>0</v>
      </c>
      <c r="V13" s="509">
        <v>0</v>
      </c>
      <c r="W13" s="509">
        <v>0</v>
      </c>
      <c r="X13" s="509">
        <v>0</v>
      </c>
      <c r="Y13" s="509">
        <v>0</v>
      </c>
      <c r="Z13" s="510">
        <v>0</v>
      </c>
      <c r="AA13" s="509">
        <v>0</v>
      </c>
      <c r="AB13" s="511">
        <v>0</v>
      </c>
    </row>
    <row r="14" spans="1:28" ht="17.55" customHeight="1">
      <c r="A14"/>
      <c r="D14" s="67" t="s">
        <v>98</v>
      </c>
      <c r="E14" s="843"/>
      <c r="F14" s="843"/>
      <c r="G14" s="843"/>
      <c r="H14" s="843"/>
      <c r="I14" s="843"/>
      <c r="J14" s="844"/>
      <c r="K14" s="843"/>
      <c r="L14" s="845"/>
      <c r="M14" s="506">
        <v>0</v>
      </c>
      <c r="N14" s="506">
        <v>0</v>
      </c>
      <c r="O14" s="506">
        <v>0</v>
      </c>
      <c r="P14" s="506">
        <v>0</v>
      </c>
      <c r="Q14" s="506">
        <v>0</v>
      </c>
      <c r="R14" s="507">
        <v>0</v>
      </c>
      <c r="S14" s="506">
        <v>0</v>
      </c>
      <c r="T14" s="508">
        <v>0</v>
      </c>
      <c r="U14" s="509">
        <v>0</v>
      </c>
      <c r="V14" s="509">
        <v>0</v>
      </c>
      <c r="W14" s="509">
        <v>0</v>
      </c>
      <c r="X14" s="509">
        <v>0</v>
      </c>
      <c r="Y14" s="509">
        <v>0</v>
      </c>
      <c r="Z14" s="510">
        <v>0</v>
      </c>
      <c r="AA14" s="509">
        <v>0</v>
      </c>
      <c r="AB14" s="511">
        <v>0</v>
      </c>
    </row>
    <row r="15" spans="1:28" ht="17.55" customHeight="1">
      <c r="A15"/>
      <c r="D15" s="67" t="s">
        <v>75</v>
      </c>
      <c r="E15" s="843"/>
      <c r="F15" s="843"/>
      <c r="G15" s="843"/>
      <c r="H15" s="843"/>
      <c r="I15" s="843"/>
      <c r="J15" s="844"/>
      <c r="K15" s="843"/>
      <c r="L15" s="845"/>
      <c r="M15" s="506">
        <v>0</v>
      </c>
      <c r="N15" s="506">
        <v>0</v>
      </c>
      <c r="O15" s="506">
        <v>0</v>
      </c>
      <c r="P15" s="506">
        <v>0</v>
      </c>
      <c r="Q15" s="506">
        <v>0</v>
      </c>
      <c r="R15" s="507">
        <v>0</v>
      </c>
      <c r="S15" s="506">
        <v>0</v>
      </c>
      <c r="T15" s="508">
        <v>0</v>
      </c>
      <c r="U15" s="509">
        <v>0</v>
      </c>
      <c r="V15" s="509">
        <v>0</v>
      </c>
      <c r="W15" s="509">
        <v>0</v>
      </c>
      <c r="X15" s="509">
        <v>0</v>
      </c>
      <c r="Y15" s="509">
        <v>0</v>
      </c>
      <c r="Z15" s="510">
        <v>0</v>
      </c>
      <c r="AA15" s="509">
        <v>0</v>
      </c>
      <c r="AB15" s="511">
        <v>0</v>
      </c>
    </row>
    <row r="16" spans="1:28" ht="17.55" customHeight="1">
      <c r="A16"/>
      <c r="D16" s="67" t="s">
        <v>102</v>
      </c>
      <c r="E16" s="843"/>
      <c r="F16" s="843"/>
      <c r="G16" s="843"/>
      <c r="H16" s="843"/>
      <c r="I16" s="843"/>
      <c r="J16" s="844"/>
      <c r="K16" s="843"/>
      <c r="L16" s="845"/>
      <c r="M16" s="506">
        <v>0</v>
      </c>
      <c r="N16" s="506">
        <v>0</v>
      </c>
      <c r="O16" s="506">
        <v>0</v>
      </c>
      <c r="P16" s="506">
        <v>0</v>
      </c>
      <c r="Q16" s="506">
        <v>0</v>
      </c>
      <c r="R16" s="507">
        <v>0</v>
      </c>
      <c r="S16" s="506">
        <v>0</v>
      </c>
      <c r="T16" s="508">
        <v>0</v>
      </c>
      <c r="U16" s="509">
        <v>0</v>
      </c>
      <c r="V16" s="509">
        <v>0</v>
      </c>
      <c r="W16" s="509">
        <v>0</v>
      </c>
      <c r="X16" s="509">
        <v>0</v>
      </c>
      <c r="Y16" s="509">
        <v>0</v>
      </c>
      <c r="Z16" s="510">
        <v>0</v>
      </c>
      <c r="AA16" s="509">
        <v>0</v>
      </c>
      <c r="AB16" s="511">
        <v>0</v>
      </c>
    </row>
    <row r="17" spans="1:28" ht="17.55" customHeight="1">
      <c r="A17"/>
      <c r="D17" s="67" t="s">
        <v>38</v>
      </c>
      <c r="E17" s="843"/>
      <c r="F17" s="843"/>
      <c r="G17" s="843"/>
      <c r="H17" s="843"/>
      <c r="I17" s="843"/>
      <c r="J17" s="844"/>
      <c r="K17" s="843"/>
      <c r="L17" s="845"/>
      <c r="M17" s="506">
        <v>0</v>
      </c>
      <c r="N17" s="506">
        <v>0</v>
      </c>
      <c r="O17" s="506">
        <v>0</v>
      </c>
      <c r="P17" s="506">
        <v>0</v>
      </c>
      <c r="Q17" s="506">
        <v>0</v>
      </c>
      <c r="R17" s="507">
        <v>0</v>
      </c>
      <c r="S17" s="506">
        <v>0</v>
      </c>
      <c r="T17" s="508">
        <v>0</v>
      </c>
      <c r="U17" s="509">
        <v>0</v>
      </c>
      <c r="V17" s="509">
        <v>0</v>
      </c>
      <c r="W17" s="509">
        <v>0</v>
      </c>
      <c r="X17" s="509">
        <v>0</v>
      </c>
      <c r="Y17" s="509">
        <v>0</v>
      </c>
      <c r="Z17" s="510">
        <v>0</v>
      </c>
      <c r="AA17" s="509">
        <v>0</v>
      </c>
      <c r="AB17" s="511">
        <v>0</v>
      </c>
    </row>
    <row r="18" spans="1:28" ht="17.55" customHeight="1">
      <c r="A18"/>
      <c r="D18" s="67" t="s">
        <v>39</v>
      </c>
      <c r="E18" s="843"/>
      <c r="F18" s="843"/>
      <c r="G18" s="843"/>
      <c r="H18" s="843"/>
      <c r="I18" s="843"/>
      <c r="J18" s="844"/>
      <c r="K18" s="843"/>
      <c r="L18" s="845"/>
      <c r="M18" s="506">
        <v>0</v>
      </c>
      <c r="N18" s="506">
        <v>0</v>
      </c>
      <c r="O18" s="506">
        <v>0</v>
      </c>
      <c r="P18" s="506">
        <v>0</v>
      </c>
      <c r="Q18" s="506">
        <v>0</v>
      </c>
      <c r="R18" s="507">
        <v>0</v>
      </c>
      <c r="S18" s="506">
        <v>0</v>
      </c>
      <c r="T18" s="508">
        <v>0</v>
      </c>
      <c r="U18" s="509">
        <v>0</v>
      </c>
      <c r="V18" s="509">
        <v>0</v>
      </c>
      <c r="W18" s="509">
        <v>0</v>
      </c>
      <c r="X18" s="509">
        <v>0</v>
      </c>
      <c r="Y18" s="509">
        <v>0</v>
      </c>
      <c r="Z18" s="510">
        <v>0</v>
      </c>
      <c r="AA18" s="509">
        <v>0</v>
      </c>
      <c r="AB18" s="511">
        <v>0</v>
      </c>
    </row>
    <row r="19" spans="1:28" ht="17.55" customHeight="1" thickBot="1">
      <c r="A19"/>
      <c r="D19" s="67" t="s">
        <v>82</v>
      </c>
      <c r="E19" s="843"/>
      <c r="F19" s="843"/>
      <c r="G19" s="843"/>
      <c r="H19" s="843"/>
      <c r="I19" s="843"/>
      <c r="J19" s="844"/>
      <c r="K19" s="843"/>
      <c r="L19" s="845"/>
      <c r="M19" s="506">
        <v>0</v>
      </c>
      <c r="N19" s="506">
        <v>0</v>
      </c>
      <c r="O19" s="506">
        <v>0</v>
      </c>
      <c r="P19" s="506">
        <v>0</v>
      </c>
      <c r="Q19" s="506">
        <v>0</v>
      </c>
      <c r="R19" s="507">
        <v>0</v>
      </c>
      <c r="S19" s="506">
        <v>0</v>
      </c>
      <c r="T19" s="508">
        <v>0</v>
      </c>
      <c r="U19" s="509">
        <v>0</v>
      </c>
      <c r="V19" s="509">
        <v>0</v>
      </c>
      <c r="W19" s="509">
        <v>0</v>
      </c>
      <c r="X19" s="509">
        <v>0</v>
      </c>
      <c r="Y19" s="509">
        <v>0</v>
      </c>
      <c r="Z19" s="510">
        <v>0</v>
      </c>
      <c r="AA19" s="509">
        <v>0</v>
      </c>
      <c r="AB19" s="511">
        <v>0</v>
      </c>
    </row>
    <row r="20" spans="1:28" ht="18" thickBot="1">
      <c r="D20" s="512" t="s">
        <v>132</v>
      </c>
      <c r="E20" s="846">
        <v>0</v>
      </c>
      <c r="F20" s="846">
        <v>0</v>
      </c>
      <c r="G20" s="846">
        <v>0</v>
      </c>
      <c r="H20" s="846">
        <v>0</v>
      </c>
      <c r="I20" s="846">
        <v>0</v>
      </c>
      <c r="J20" s="847">
        <v>0</v>
      </c>
      <c r="K20" s="846">
        <v>0</v>
      </c>
      <c r="L20" s="848">
        <v>0</v>
      </c>
      <c r="M20" s="829">
        <v>0</v>
      </c>
      <c r="N20" s="829">
        <v>0</v>
      </c>
      <c r="O20" s="829">
        <v>0</v>
      </c>
      <c r="P20" s="829">
        <v>0</v>
      </c>
      <c r="Q20" s="829">
        <v>0</v>
      </c>
      <c r="R20" s="830">
        <v>0</v>
      </c>
      <c r="S20" s="829">
        <v>0</v>
      </c>
      <c r="T20" s="831">
        <v>0</v>
      </c>
      <c r="U20" s="832">
        <v>0</v>
      </c>
      <c r="V20" s="832">
        <v>0</v>
      </c>
      <c r="W20" s="832">
        <v>0</v>
      </c>
      <c r="X20" s="832">
        <v>0</v>
      </c>
      <c r="Y20" s="516">
        <v>0</v>
      </c>
      <c r="Z20" s="517">
        <v>0</v>
      </c>
      <c r="AA20" s="516">
        <v>0</v>
      </c>
      <c r="AB20" s="518">
        <v>0</v>
      </c>
    </row>
    <row r="21" spans="1:28" ht="18" thickBot="1">
      <c r="M21" s="849">
        <v>64.5368258117647</v>
      </c>
      <c r="N21" s="513">
        <v>64.5368258117647</v>
      </c>
      <c r="O21" s="513">
        <v>61.30998452117646</v>
      </c>
      <c r="P21" s="513">
        <v>61.296889145486745</v>
      </c>
      <c r="Q21" s="513">
        <v>58.232044688212412</v>
      </c>
      <c r="R21" s="514">
        <v>55.320442453801782</v>
      </c>
      <c r="S21" s="513">
        <v>52.554420331111686</v>
      </c>
      <c r="T21" s="515">
        <v>49.926699314556103</v>
      </c>
      <c r="U21" s="840">
        <v>2.3397698823529409</v>
      </c>
      <c r="V21" s="840">
        <v>2.3397698823529409</v>
      </c>
      <c r="W21" s="840">
        <v>2.3397698823529409</v>
      </c>
      <c r="X21" s="842">
        <v>2.3397698823529409</v>
      </c>
      <c r="Y21" s="850">
        <v>2.3397698823529409</v>
      </c>
      <c r="Z21" s="851">
        <v>2.3397698823529409</v>
      </c>
      <c r="AA21" s="852">
        <v>2.3397698823529409</v>
      </c>
      <c r="AB21" s="853">
        <v>2.3397698823529409</v>
      </c>
    </row>
    <row r="22" spans="1:28" customFormat="1" ht="13.5">
      <c r="M22" s="519"/>
      <c r="N22" s="519"/>
      <c r="O22" s="519"/>
      <c r="P22" s="519"/>
      <c r="Q22" s="519"/>
      <c r="R22" s="519"/>
      <c r="S22" s="519"/>
      <c r="T22" s="519"/>
    </row>
    <row r="23" spans="1:28" customFormat="1" ht="13.5">
      <c r="M23" s="519"/>
      <c r="N23" s="519"/>
      <c r="O23" s="519"/>
      <c r="P23" s="519"/>
      <c r="Q23" s="519"/>
      <c r="R23" s="519"/>
      <c r="S23" s="519"/>
      <c r="T23" s="519"/>
    </row>
    <row r="24" spans="1:28" ht="18" thickBot="1">
      <c r="D24" s="520" t="s">
        <v>155</v>
      </c>
      <c r="M24" s="56" t="s">
        <v>419</v>
      </c>
      <c r="O24" s="521"/>
      <c r="P24" s="521"/>
      <c r="Q24" s="521"/>
      <c r="R24" s="521"/>
      <c r="S24" s="521"/>
      <c r="U24" s="56" t="s">
        <v>420</v>
      </c>
      <c r="V24" s="521"/>
      <c r="W24" s="521"/>
      <c r="X24" s="521"/>
      <c r="Y24" s="521"/>
      <c r="Z24" s="521"/>
      <c r="AB24" s="57"/>
    </row>
    <row r="25" spans="1:28" ht="18" thickBot="1">
      <c r="D25" s="522" t="s">
        <v>140</v>
      </c>
      <c r="E25" s="65" t="s">
        <v>110</v>
      </c>
      <c r="F25" s="65" t="s">
        <v>107</v>
      </c>
      <c r="G25" s="65" t="s">
        <v>284</v>
      </c>
      <c r="H25" s="65" t="s">
        <v>285</v>
      </c>
      <c r="I25" s="65" t="s">
        <v>286</v>
      </c>
      <c r="J25" s="65" t="s">
        <v>287</v>
      </c>
      <c r="K25" s="65" t="s">
        <v>288</v>
      </c>
      <c r="L25" s="64" t="s">
        <v>289</v>
      </c>
      <c r="M25" s="86" t="s">
        <v>110</v>
      </c>
      <c r="N25" s="86" t="s">
        <v>107</v>
      </c>
      <c r="O25" s="86" t="s">
        <v>284</v>
      </c>
      <c r="P25" s="86" t="s">
        <v>285</v>
      </c>
      <c r="Q25" s="86" t="s">
        <v>286</v>
      </c>
      <c r="R25" s="86" t="s">
        <v>287</v>
      </c>
      <c r="S25" s="86" t="s">
        <v>288</v>
      </c>
      <c r="T25" s="64" t="s">
        <v>289</v>
      </c>
      <c r="U25" s="86" t="s">
        <v>110</v>
      </c>
      <c r="V25" s="86" t="s">
        <v>107</v>
      </c>
      <c r="W25" s="86" t="s">
        <v>284</v>
      </c>
      <c r="X25" s="86" t="s">
        <v>285</v>
      </c>
      <c r="Y25" s="86" t="s">
        <v>286</v>
      </c>
      <c r="Z25" s="86" t="s">
        <v>287</v>
      </c>
      <c r="AA25" s="86" t="s">
        <v>288</v>
      </c>
      <c r="AB25" s="64" t="s">
        <v>289</v>
      </c>
    </row>
    <row r="26" spans="1:28">
      <c r="D26" s="523" t="s">
        <v>134</v>
      </c>
      <c r="E26" s="540"/>
      <c r="F26" s="540"/>
      <c r="G26" s="540"/>
      <c r="H26" s="540"/>
      <c r="I26" s="540"/>
      <c r="J26" s="540"/>
      <c r="K26" s="540"/>
      <c r="L26" s="528"/>
      <c r="M26" s="525">
        <v>0</v>
      </c>
      <c r="N26" s="525">
        <v>0</v>
      </c>
      <c r="O26" s="525">
        <v>0</v>
      </c>
      <c r="P26" s="525">
        <v>0</v>
      </c>
      <c r="Q26" s="525">
        <v>0</v>
      </c>
      <c r="R26" s="525">
        <v>0</v>
      </c>
      <c r="S26" s="525">
        <v>0</v>
      </c>
      <c r="T26" s="526">
        <v>0</v>
      </c>
      <c r="U26" s="527">
        <v>0</v>
      </c>
      <c r="V26" s="527">
        <v>0</v>
      </c>
      <c r="W26" s="527">
        <v>0</v>
      </c>
      <c r="X26" s="527">
        <v>0</v>
      </c>
      <c r="Y26" s="527">
        <v>0</v>
      </c>
      <c r="Z26" s="527">
        <v>0</v>
      </c>
      <c r="AA26" s="527">
        <v>0</v>
      </c>
      <c r="AB26" s="528">
        <v>0</v>
      </c>
    </row>
    <row r="27" spans="1:28">
      <c r="D27" s="524" t="s">
        <v>139</v>
      </c>
      <c r="E27" s="540"/>
      <c r="F27" s="540"/>
      <c r="G27" s="540"/>
      <c r="H27" s="540"/>
      <c r="I27" s="540"/>
      <c r="J27" s="540"/>
      <c r="K27" s="540"/>
      <c r="L27" s="528"/>
      <c r="M27" s="525">
        <v>0</v>
      </c>
      <c r="N27" s="525">
        <v>0</v>
      </c>
      <c r="O27" s="525">
        <v>0</v>
      </c>
      <c r="P27" s="525">
        <v>0</v>
      </c>
      <c r="Q27" s="525">
        <v>0</v>
      </c>
      <c r="R27" s="525">
        <v>0</v>
      </c>
      <c r="S27" s="525">
        <v>0</v>
      </c>
      <c r="T27" s="526">
        <v>0</v>
      </c>
      <c r="U27" s="527">
        <v>0</v>
      </c>
      <c r="V27" s="527">
        <v>0</v>
      </c>
      <c r="W27" s="527">
        <v>0</v>
      </c>
      <c r="X27" s="527">
        <v>0</v>
      </c>
      <c r="Y27" s="527">
        <v>0</v>
      </c>
      <c r="Z27" s="527">
        <v>0</v>
      </c>
      <c r="AA27" s="527">
        <v>0</v>
      </c>
      <c r="AB27" s="528">
        <v>0</v>
      </c>
    </row>
    <row r="28" spans="1:28">
      <c r="D28" s="524" t="s">
        <v>138</v>
      </c>
      <c r="E28" s="540"/>
      <c r="F28" s="540"/>
      <c r="G28" s="540"/>
      <c r="H28" s="540"/>
      <c r="I28" s="540"/>
      <c r="J28" s="540"/>
      <c r="K28" s="540"/>
      <c r="L28" s="528"/>
      <c r="M28" s="525">
        <v>0</v>
      </c>
      <c r="N28" s="525">
        <v>0</v>
      </c>
      <c r="O28" s="525">
        <v>0</v>
      </c>
      <c r="P28" s="525">
        <v>0</v>
      </c>
      <c r="Q28" s="525">
        <v>0</v>
      </c>
      <c r="R28" s="525">
        <v>0</v>
      </c>
      <c r="S28" s="525">
        <v>0</v>
      </c>
      <c r="T28" s="526">
        <v>0</v>
      </c>
      <c r="U28" s="527">
        <v>0</v>
      </c>
      <c r="V28" s="527">
        <v>0</v>
      </c>
      <c r="W28" s="527">
        <v>0</v>
      </c>
      <c r="X28" s="527">
        <v>0</v>
      </c>
      <c r="Y28" s="527">
        <v>0</v>
      </c>
      <c r="Z28" s="527">
        <v>0</v>
      </c>
      <c r="AA28" s="527">
        <v>0</v>
      </c>
      <c r="AB28" s="528">
        <v>0</v>
      </c>
    </row>
    <row r="29" spans="1:28" ht="18" thickBot="1">
      <c r="D29" s="524" t="s">
        <v>133</v>
      </c>
      <c r="E29" s="541"/>
      <c r="F29" s="541"/>
      <c r="G29" s="541"/>
      <c r="H29" s="541"/>
      <c r="I29" s="541"/>
      <c r="J29" s="541"/>
      <c r="K29" s="541"/>
      <c r="L29" s="538"/>
      <c r="M29" s="525">
        <v>0</v>
      </c>
      <c r="N29" s="525">
        <v>0</v>
      </c>
      <c r="O29" s="525">
        <v>0</v>
      </c>
      <c r="P29" s="525">
        <v>0</v>
      </c>
      <c r="Q29" s="525">
        <v>0</v>
      </c>
      <c r="R29" s="525">
        <v>0</v>
      </c>
      <c r="S29" s="525">
        <v>0</v>
      </c>
      <c r="T29" s="526">
        <v>0</v>
      </c>
      <c r="U29" s="527">
        <v>0</v>
      </c>
      <c r="V29" s="527">
        <v>0</v>
      </c>
      <c r="W29" s="527">
        <v>0</v>
      </c>
      <c r="X29" s="527">
        <v>0</v>
      </c>
      <c r="Y29" s="527">
        <v>0</v>
      </c>
      <c r="Z29" s="527">
        <v>0</v>
      </c>
      <c r="AA29" s="527">
        <v>0</v>
      </c>
      <c r="AB29" s="528">
        <v>0</v>
      </c>
    </row>
    <row r="30" spans="1:28" ht="18" thickBot="1">
      <c r="D30" s="529" t="s">
        <v>132</v>
      </c>
      <c r="E30" s="530">
        <v>0</v>
      </c>
      <c r="F30" s="530">
        <v>0</v>
      </c>
      <c r="G30" s="530">
        <v>0</v>
      </c>
      <c r="H30" s="530">
        <v>0</v>
      </c>
      <c r="I30" s="530">
        <v>0</v>
      </c>
      <c r="J30" s="530">
        <v>0</v>
      </c>
      <c r="K30" s="530">
        <v>0</v>
      </c>
      <c r="L30" s="531">
        <v>0</v>
      </c>
      <c r="M30" s="532">
        <v>0</v>
      </c>
      <c r="N30" s="532">
        <v>0</v>
      </c>
      <c r="O30" s="532">
        <v>0</v>
      </c>
      <c r="P30" s="532">
        <v>0</v>
      </c>
      <c r="Q30" s="532">
        <v>0</v>
      </c>
      <c r="R30" s="532">
        <v>0</v>
      </c>
      <c r="S30" s="532">
        <v>0</v>
      </c>
      <c r="T30" s="533">
        <v>0</v>
      </c>
      <c r="U30" s="534">
        <v>0</v>
      </c>
      <c r="V30" s="534">
        <v>0</v>
      </c>
      <c r="W30" s="534">
        <v>0</v>
      </c>
      <c r="X30" s="534">
        <v>0</v>
      </c>
      <c r="Y30" s="534">
        <v>0</v>
      </c>
      <c r="Z30" s="534">
        <v>0</v>
      </c>
      <c r="AA30" s="534">
        <v>0</v>
      </c>
      <c r="AB30" s="531">
        <v>0</v>
      </c>
    </row>
    <row r="32" spans="1:28">
      <c r="E32"/>
      <c r="F32"/>
      <c r="G32"/>
      <c r="H32"/>
      <c r="I32"/>
      <c r="J32"/>
    </row>
    <row r="33" spans="4:28" ht="18" thickBot="1">
      <c r="D33" s="520" t="s">
        <v>154</v>
      </c>
      <c r="M33" s="56" t="s">
        <v>421</v>
      </c>
      <c r="O33" s="521"/>
      <c r="P33" s="521"/>
      <c r="Q33" s="521"/>
      <c r="R33" s="521"/>
      <c r="S33" s="521"/>
      <c r="U33" s="56" t="s">
        <v>422</v>
      </c>
      <c r="V33" s="521"/>
      <c r="W33" s="521"/>
      <c r="X33" s="521"/>
      <c r="Y33" s="521"/>
      <c r="Z33" s="521"/>
      <c r="AB33" s="57"/>
    </row>
    <row r="34" spans="4:28" ht="18" thickBot="1">
      <c r="D34" s="522" t="s">
        <v>137</v>
      </c>
      <c r="E34" s="65" t="s">
        <v>110</v>
      </c>
      <c r="F34" s="65" t="s">
        <v>107</v>
      </c>
      <c r="G34" s="65" t="s">
        <v>284</v>
      </c>
      <c r="H34" s="65" t="s">
        <v>285</v>
      </c>
      <c r="I34" s="65" t="s">
        <v>286</v>
      </c>
      <c r="J34" s="65" t="s">
        <v>287</v>
      </c>
      <c r="K34" s="65" t="s">
        <v>288</v>
      </c>
      <c r="L34" s="64" t="s">
        <v>289</v>
      </c>
      <c r="M34" s="86" t="s">
        <v>110</v>
      </c>
      <c r="N34" s="86" t="s">
        <v>107</v>
      </c>
      <c r="O34" s="86" t="s">
        <v>284</v>
      </c>
      <c r="P34" s="86" t="s">
        <v>285</v>
      </c>
      <c r="Q34" s="86" t="s">
        <v>286</v>
      </c>
      <c r="R34" s="86" t="s">
        <v>287</v>
      </c>
      <c r="S34" s="86" t="s">
        <v>288</v>
      </c>
      <c r="T34" s="64" t="s">
        <v>289</v>
      </c>
      <c r="U34" s="86" t="s">
        <v>110</v>
      </c>
      <c r="V34" s="86" t="s">
        <v>107</v>
      </c>
      <c r="W34" s="86" t="s">
        <v>284</v>
      </c>
      <c r="X34" s="86" t="s">
        <v>285</v>
      </c>
      <c r="Y34" s="86" t="s">
        <v>286</v>
      </c>
      <c r="Z34" s="86" t="s">
        <v>287</v>
      </c>
      <c r="AA34" s="86" t="s">
        <v>288</v>
      </c>
      <c r="AB34" s="64" t="s">
        <v>289</v>
      </c>
    </row>
    <row r="35" spans="4:28">
      <c r="D35" s="523" t="s">
        <v>153</v>
      </c>
      <c r="E35" s="540"/>
      <c r="F35" s="540"/>
      <c r="G35" s="540"/>
      <c r="H35" s="540"/>
      <c r="I35" s="540"/>
      <c r="J35" s="540"/>
      <c r="K35" s="540"/>
      <c r="L35" s="528"/>
      <c r="M35" s="525">
        <v>0</v>
      </c>
      <c r="N35" s="525">
        <v>0</v>
      </c>
      <c r="O35" s="525">
        <v>0</v>
      </c>
      <c r="P35" s="525">
        <v>0</v>
      </c>
      <c r="Q35" s="525">
        <v>0</v>
      </c>
      <c r="R35" s="525">
        <v>0</v>
      </c>
      <c r="S35" s="525">
        <v>0</v>
      </c>
      <c r="T35" s="526">
        <v>0</v>
      </c>
      <c r="U35" s="527">
        <v>0</v>
      </c>
      <c r="V35" s="527">
        <v>0</v>
      </c>
      <c r="W35" s="527">
        <v>0</v>
      </c>
      <c r="X35" s="527">
        <v>0</v>
      </c>
      <c r="Y35" s="527">
        <v>0</v>
      </c>
      <c r="Z35" s="527">
        <v>0</v>
      </c>
      <c r="AA35" s="527">
        <v>0</v>
      </c>
      <c r="AB35" s="528">
        <v>0</v>
      </c>
    </row>
    <row r="36" spans="4:28">
      <c r="D36" s="524" t="s">
        <v>152</v>
      </c>
      <c r="E36" s="541"/>
      <c r="F36" s="541"/>
      <c r="G36" s="541"/>
      <c r="H36" s="541"/>
      <c r="I36" s="541"/>
      <c r="J36" s="541"/>
      <c r="K36" s="541"/>
      <c r="L36" s="538"/>
      <c r="M36" s="535">
        <v>0</v>
      </c>
      <c r="N36" s="535">
        <v>0</v>
      </c>
      <c r="O36" s="535">
        <v>0</v>
      </c>
      <c r="P36" s="535">
        <v>0</v>
      </c>
      <c r="Q36" s="535">
        <v>0</v>
      </c>
      <c r="R36" s="535">
        <v>0</v>
      </c>
      <c r="S36" s="535">
        <v>0</v>
      </c>
      <c r="T36" s="536">
        <v>0</v>
      </c>
      <c r="U36" s="537">
        <v>0</v>
      </c>
      <c r="V36" s="537">
        <v>0</v>
      </c>
      <c r="W36" s="537">
        <v>0</v>
      </c>
      <c r="X36" s="537">
        <v>0</v>
      </c>
      <c r="Y36" s="537">
        <v>0</v>
      </c>
      <c r="Z36" s="537">
        <v>0</v>
      </c>
      <c r="AA36" s="537">
        <v>0</v>
      </c>
      <c r="AB36" s="538">
        <v>0</v>
      </c>
    </row>
    <row r="37" spans="4:28">
      <c r="D37" s="524" t="s">
        <v>136</v>
      </c>
      <c r="E37" s="540"/>
      <c r="F37" s="540"/>
      <c r="G37" s="540"/>
      <c r="H37" s="540"/>
      <c r="I37" s="540"/>
      <c r="J37" s="540"/>
      <c r="K37" s="540"/>
      <c r="L37" s="528"/>
      <c r="M37" s="525">
        <v>0</v>
      </c>
      <c r="N37" s="525">
        <v>0</v>
      </c>
      <c r="O37" s="525">
        <v>0</v>
      </c>
      <c r="P37" s="525">
        <v>0</v>
      </c>
      <c r="Q37" s="525">
        <v>0</v>
      </c>
      <c r="R37" s="525">
        <v>0</v>
      </c>
      <c r="S37" s="525">
        <v>0</v>
      </c>
      <c r="T37" s="526">
        <v>0</v>
      </c>
      <c r="U37" s="527">
        <v>0</v>
      </c>
      <c r="V37" s="527">
        <v>0</v>
      </c>
      <c r="W37" s="527">
        <v>0</v>
      </c>
      <c r="X37" s="527">
        <v>0</v>
      </c>
      <c r="Y37" s="527">
        <v>0</v>
      </c>
      <c r="Z37" s="527">
        <v>0</v>
      </c>
      <c r="AA37" s="527">
        <v>0</v>
      </c>
      <c r="AB37" s="528">
        <v>0</v>
      </c>
    </row>
    <row r="38" spans="4:28" ht="18" thickBot="1">
      <c r="D38" s="524" t="s">
        <v>135</v>
      </c>
      <c r="E38" s="540"/>
      <c r="F38" s="540"/>
      <c r="G38" s="540"/>
      <c r="H38" s="540"/>
      <c r="I38" s="540"/>
      <c r="J38" s="540"/>
      <c r="K38" s="540"/>
      <c r="L38" s="528"/>
      <c r="M38" s="525">
        <v>0</v>
      </c>
      <c r="N38" s="525">
        <v>0</v>
      </c>
      <c r="O38" s="525">
        <v>0</v>
      </c>
      <c r="P38" s="525">
        <v>0</v>
      </c>
      <c r="Q38" s="525">
        <v>0</v>
      </c>
      <c r="R38" s="525">
        <v>0</v>
      </c>
      <c r="S38" s="525">
        <v>0</v>
      </c>
      <c r="T38" s="526">
        <v>0</v>
      </c>
      <c r="U38" s="527">
        <v>0</v>
      </c>
      <c r="V38" s="527">
        <v>0</v>
      </c>
      <c r="W38" s="527">
        <v>0</v>
      </c>
      <c r="X38" s="527">
        <v>0</v>
      </c>
      <c r="Y38" s="527">
        <v>0</v>
      </c>
      <c r="Z38" s="527">
        <v>0</v>
      </c>
      <c r="AA38" s="527">
        <v>0</v>
      </c>
      <c r="AB38" s="528">
        <v>0</v>
      </c>
    </row>
    <row r="39" spans="4:28" ht="18" thickBot="1">
      <c r="D39" s="529" t="s">
        <v>132</v>
      </c>
      <c r="E39" s="530">
        <v>0</v>
      </c>
      <c r="F39" s="530">
        <v>0</v>
      </c>
      <c r="G39" s="530">
        <v>0</v>
      </c>
      <c r="H39" s="530">
        <v>0</v>
      </c>
      <c r="I39" s="530">
        <v>0</v>
      </c>
      <c r="J39" s="530">
        <v>0</v>
      </c>
      <c r="K39" s="530">
        <v>0</v>
      </c>
      <c r="L39" s="531">
        <v>0</v>
      </c>
      <c r="M39" s="532">
        <v>0</v>
      </c>
      <c r="N39" s="532">
        <v>0</v>
      </c>
      <c r="O39" s="532">
        <v>0</v>
      </c>
      <c r="P39" s="532">
        <v>0</v>
      </c>
      <c r="Q39" s="532">
        <v>0</v>
      </c>
      <c r="R39" s="532">
        <v>0</v>
      </c>
      <c r="S39" s="532">
        <v>0</v>
      </c>
      <c r="T39" s="533">
        <v>0</v>
      </c>
      <c r="U39" s="534">
        <v>0</v>
      </c>
      <c r="V39" s="534">
        <v>0</v>
      </c>
      <c r="W39" s="534">
        <v>0</v>
      </c>
      <c r="X39" s="534">
        <v>0</v>
      </c>
      <c r="Y39" s="534">
        <v>0</v>
      </c>
      <c r="Z39" s="534">
        <v>0</v>
      </c>
      <c r="AA39" s="534">
        <v>0</v>
      </c>
      <c r="AB39" s="531">
        <v>0</v>
      </c>
    </row>
    <row r="46" spans="4:28">
      <c r="D46"/>
      <c r="E46"/>
      <c r="F46"/>
      <c r="G46"/>
      <c r="H46"/>
      <c r="I46"/>
    </row>
    <row r="47" spans="4:28">
      <c r="D47"/>
      <c r="E47"/>
      <c r="F47"/>
      <c r="G47"/>
      <c r="H47"/>
      <c r="I47"/>
    </row>
    <row r="48" spans="4:28">
      <c r="D48"/>
      <c r="E48"/>
      <c r="F48"/>
      <c r="G48"/>
      <c r="H48"/>
      <c r="I48"/>
    </row>
    <row r="49" spans="4:9">
      <c r="D49"/>
      <c r="E49"/>
      <c r="F49"/>
      <c r="G49"/>
      <c r="H49"/>
      <c r="I49"/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19">
    <tabColor rgb="FFFF0000"/>
    <pageSetUpPr autoPageBreaks="0"/>
  </sheetPr>
  <dimension ref="C3:BD78"/>
  <sheetViews>
    <sheetView showGridLines="0" showZeros="0" topLeftCell="T1" zoomScale="80" zoomScaleNormal="80" workbookViewId="0">
      <selection activeCell="D20" sqref="D20"/>
    </sheetView>
  </sheetViews>
  <sheetFormatPr defaultColWidth="9" defaultRowHeight="17.649999999999999"/>
  <cols>
    <col min="1" max="3" width="4.625" style="11" customWidth="1"/>
    <col min="4" max="4" width="14.625" style="11" customWidth="1"/>
    <col min="5" max="5" width="14.625" style="11" hidden="1" customWidth="1"/>
    <col min="6" max="8" width="8.625" style="11" hidden="1" customWidth="1"/>
    <col min="9" max="13" width="8.625" style="11" customWidth="1"/>
    <col min="14" max="19" width="8.625" style="11" hidden="1" customWidth="1"/>
    <col min="20" max="20" width="4.625" style="9" customWidth="1"/>
    <col min="21" max="21" width="14.625" style="11" customWidth="1"/>
    <col min="22" max="24" width="8.625" style="11" hidden="1" customWidth="1"/>
    <col min="25" max="29" width="8.625" style="11" customWidth="1"/>
    <col min="30" max="35" width="8.625" style="11" hidden="1" customWidth="1"/>
    <col min="36" max="36" width="4.625" style="9" customWidth="1"/>
    <col min="37" max="37" width="14.625" style="11" customWidth="1"/>
    <col min="38" max="40" width="8.625" style="11" hidden="1" customWidth="1"/>
    <col min="41" max="45" width="8.625" style="11" customWidth="1"/>
    <col min="46" max="51" width="8.625" style="11" hidden="1" customWidth="1"/>
    <col min="52" max="16384" width="9" style="11"/>
  </cols>
  <sheetData>
    <row r="3" spans="3:56"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3:56" ht="18" thickBot="1">
      <c r="D4" s="16" t="s">
        <v>178</v>
      </c>
      <c r="E4" s="16"/>
      <c r="M4" s="57"/>
      <c r="S4" s="57"/>
      <c r="U4" s="16" t="s">
        <v>177</v>
      </c>
      <c r="AC4" s="57"/>
      <c r="AI4" s="57"/>
      <c r="AK4" s="16" t="s">
        <v>176</v>
      </c>
      <c r="AS4" s="57"/>
      <c r="AY4" s="57"/>
      <c r="BA4"/>
      <c r="BB4"/>
      <c r="BC4"/>
      <c r="BD4"/>
    </row>
    <row r="5" spans="3:56" ht="18" thickBot="1">
      <c r="D5" s="66" t="s">
        <v>129</v>
      </c>
      <c r="E5" s="71" t="s">
        <v>175</v>
      </c>
      <c r="F5" s="101" t="s">
        <v>120</v>
      </c>
      <c r="G5" s="75" t="s">
        <v>118</v>
      </c>
      <c r="H5" s="75">
        <v>2018</v>
      </c>
      <c r="I5" s="75" t="s">
        <v>117</v>
      </c>
      <c r="J5" s="75" t="s">
        <v>114</v>
      </c>
      <c r="K5" s="75" t="s">
        <v>113</v>
      </c>
      <c r="L5" s="74" t="s">
        <v>110</v>
      </c>
      <c r="M5" s="73" t="s">
        <v>107</v>
      </c>
      <c r="N5" s="75" t="s">
        <v>284</v>
      </c>
      <c r="O5" s="75" t="s">
        <v>285</v>
      </c>
      <c r="P5" s="75" t="s">
        <v>286</v>
      </c>
      <c r="Q5" s="75" t="s">
        <v>287</v>
      </c>
      <c r="R5" s="74" t="s">
        <v>288</v>
      </c>
      <c r="S5" s="73" t="s">
        <v>289</v>
      </c>
      <c r="U5" s="66" t="s">
        <v>129</v>
      </c>
      <c r="V5" s="101" t="s">
        <v>120</v>
      </c>
      <c r="W5" s="75" t="s">
        <v>118</v>
      </c>
      <c r="X5" s="75">
        <v>2018</v>
      </c>
      <c r="Y5" s="75" t="s">
        <v>117</v>
      </c>
      <c r="Z5" s="75" t="s">
        <v>114</v>
      </c>
      <c r="AA5" s="75" t="s">
        <v>113</v>
      </c>
      <c r="AB5" s="74" t="s">
        <v>110</v>
      </c>
      <c r="AC5" s="73" t="s">
        <v>107</v>
      </c>
      <c r="AD5" s="75" t="s">
        <v>284</v>
      </c>
      <c r="AE5" s="75" t="s">
        <v>285</v>
      </c>
      <c r="AF5" s="75" t="s">
        <v>286</v>
      </c>
      <c r="AG5" s="75" t="s">
        <v>287</v>
      </c>
      <c r="AH5" s="74" t="s">
        <v>288</v>
      </c>
      <c r="AI5" s="73" t="s">
        <v>289</v>
      </c>
      <c r="AK5" s="66" t="s">
        <v>129</v>
      </c>
      <c r="AL5" s="117" t="s">
        <v>120</v>
      </c>
      <c r="AM5" s="75" t="s">
        <v>118</v>
      </c>
      <c r="AN5" s="75">
        <v>2018</v>
      </c>
      <c r="AO5" s="75" t="s">
        <v>117</v>
      </c>
      <c r="AP5" s="75" t="s">
        <v>114</v>
      </c>
      <c r="AQ5" s="75" t="s">
        <v>113</v>
      </c>
      <c r="AR5" s="74" t="s">
        <v>110</v>
      </c>
      <c r="AS5" s="73" t="s">
        <v>107</v>
      </c>
      <c r="AT5" s="75" t="s">
        <v>284</v>
      </c>
      <c r="AU5" s="75" t="s">
        <v>285</v>
      </c>
      <c r="AV5" s="75" t="s">
        <v>286</v>
      </c>
      <c r="AW5" s="75" t="s">
        <v>287</v>
      </c>
      <c r="AX5" s="74" t="s">
        <v>288</v>
      </c>
      <c r="AY5" s="73" t="s">
        <v>289</v>
      </c>
      <c r="BA5"/>
      <c r="BB5"/>
      <c r="BC5"/>
      <c r="BD5"/>
    </row>
    <row r="6" spans="3:56">
      <c r="C6" s="11" t="e">
        <f t="shared" ref="C6:C25" si="0">IF(SUM(F6:M6)=0, "H", "")</f>
        <v>#REF!</v>
      </c>
      <c r="D6" s="224" t="s">
        <v>80</v>
      </c>
      <c r="E6" s="68" t="e">
        <f>AMOLED_Total!#REF!</f>
        <v>#REF!</v>
      </c>
      <c r="F6" s="191">
        <v>4788.8359344</v>
      </c>
      <c r="G6" s="192">
        <v>6039.4081238961035</v>
      </c>
      <c r="H6" s="192">
        <v>5297.5599499999989</v>
      </c>
      <c r="I6" s="15" t="e">
        <f>AMOLED_Total!#REF!</f>
        <v>#REF!</v>
      </c>
      <c r="J6" s="15" t="e">
        <f>AMOLED_Total!#REF!</f>
        <v>#REF!</v>
      </c>
      <c r="K6" s="15" t="e">
        <f>AMOLED_Total!#REF!</f>
        <v>#REF!</v>
      </c>
      <c r="L6" s="14">
        <f>AMOLED_Total!E6</f>
        <v>8456.9396917279337</v>
      </c>
      <c r="M6" s="84">
        <f>AMOLED_Total!F6</f>
        <v>8002.6007899766264</v>
      </c>
      <c r="N6" s="15">
        <f>AMOLED_Total!G6</f>
        <v>9883.4003387442062</v>
      </c>
      <c r="O6" s="15">
        <f>AMOLED_Total!H6</f>
        <v>10634.999951927084</v>
      </c>
      <c r="P6" s="15">
        <f>AMOLED_Total!I6</f>
        <v>11490.698699999999</v>
      </c>
      <c r="Q6" s="15">
        <f>AMOLED_Total!J6</f>
        <v>11892.29025</v>
      </c>
      <c r="R6" s="14">
        <f>AMOLED_Total!K6</f>
        <v>12221.508599999999</v>
      </c>
      <c r="S6" s="84">
        <f>AMOLED_Total!L6</f>
        <v>12275.422885714284</v>
      </c>
      <c r="U6" s="70" t="e">
        <f>AMOLED_Total!#REF!</f>
        <v>#REF!</v>
      </c>
      <c r="V6" s="213">
        <v>395.28992894995952</v>
      </c>
      <c r="W6" s="212">
        <v>437.6661195556249</v>
      </c>
      <c r="X6" s="212">
        <v>370.54427606735578</v>
      </c>
      <c r="Y6" s="62" t="e">
        <f>AMOLED_Total!#REF!</f>
        <v>#REF!</v>
      </c>
      <c r="Z6" s="62" t="e">
        <f>AMOLED_Total!#REF!</f>
        <v>#REF!</v>
      </c>
      <c r="AA6" s="62" t="e">
        <f>AMOLED_Total!#REF!</f>
        <v>#REF!</v>
      </c>
      <c r="AB6" s="61">
        <f>AMOLED_Total!M6</f>
        <v>673.60502619731585</v>
      </c>
      <c r="AC6" s="85">
        <f>AMOLED_Total!N6</f>
        <v>609.0585491749631</v>
      </c>
      <c r="AD6" s="62">
        <f>AMOLED_Total!O6</f>
        <v>775.81232698428244</v>
      </c>
      <c r="AE6" s="62">
        <f>AMOLED_Total!P6</f>
        <v>820.12235758459542</v>
      </c>
      <c r="AF6" s="62">
        <f>AMOLED_Total!Q6</f>
        <v>922.91757439569892</v>
      </c>
      <c r="AG6" s="62">
        <f>AMOLED_Total!R6</f>
        <v>947.59603762963673</v>
      </c>
      <c r="AH6" s="61">
        <f>AMOLED_Total!S6</f>
        <v>960.93738517448401</v>
      </c>
      <c r="AI6" s="85">
        <f>AMOLED_Total!T6</f>
        <v>948.56295521751917</v>
      </c>
      <c r="AK6" s="70" t="e">
        <f>AMOLED_Total!#REF!</f>
        <v>#REF!</v>
      </c>
      <c r="AL6" s="191">
        <v>8690.7953173878268</v>
      </c>
      <c r="AM6" s="192">
        <v>10420.664521285751</v>
      </c>
      <c r="AN6" s="192">
        <v>8791.7422003541669</v>
      </c>
      <c r="AO6" s="15" t="e">
        <f>AMOLED_Total!#REF!</f>
        <v>#REF!</v>
      </c>
      <c r="AP6" s="15" t="e">
        <f>AMOLED_Total!#REF!</f>
        <v>#REF!</v>
      </c>
      <c r="AQ6" s="15" t="e">
        <f>AMOLED_Total!#REF!</f>
        <v>#REF!</v>
      </c>
      <c r="AR6" s="14">
        <f>AMOLED_Total!U6</f>
        <v>38140.263327744527</v>
      </c>
      <c r="AS6" s="84">
        <f>AMOLED_Total!V6</f>
        <v>34111.85655776233</v>
      </c>
      <c r="AT6" s="15">
        <f>AMOLED_Total!W6</f>
        <v>43971.742246443893</v>
      </c>
      <c r="AU6" s="15">
        <f>AMOLED_Total!X6</f>
        <v>46930.956677140108</v>
      </c>
      <c r="AV6" s="15">
        <f>AMOLED_Total!Y6</f>
        <v>51926.942636655258</v>
      </c>
      <c r="AW6" s="15">
        <f>AMOLED_Total!Z6</f>
        <v>54046.642824306567</v>
      </c>
      <c r="AX6" s="14">
        <f>AMOLED_Total!AA6</f>
        <v>55803.934562303002</v>
      </c>
      <c r="AY6" s="84">
        <f>AMOLED_Total!AB6</f>
        <v>56139.684647034912</v>
      </c>
      <c r="BA6"/>
      <c r="BB6"/>
      <c r="BC6"/>
      <c r="BD6"/>
    </row>
    <row r="7" spans="3:56">
      <c r="C7" s="11" t="e">
        <f t="shared" si="0"/>
        <v>#REF!</v>
      </c>
      <c r="D7" s="225" t="s">
        <v>16</v>
      </c>
      <c r="E7" s="68" t="e">
        <f>AMOLED_Total!#REF!</f>
        <v>#REF!</v>
      </c>
      <c r="F7" s="191">
        <v>1588.5251045760001</v>
      </c>
      <c r="G7" s="192">
        <v>3159.7920223130841</v>
      </c>
      <c r="H7" s="192">
        <v>4817.2230272727274</v>
      </c>
      <c r="I7" s="15" t="e">
        <f>AMOLED_Total!#REF!</f>
        <v>#REF!</v>
      </c>
      <c r="J7" s="15" t="e">
        <f>AMOLED_Total!#REF!</f>
        <v>#REF!</v>
      </c>
      <c r="K7" s="15" t="e">
        <f>AMOLED_Total!#REF!</f>
        <v>#REF!</v>
      </c>
      <c r="L7" s="14">
        <f>AMOLED_Total!E7</f>
        <v>8107.4464984135921</v>
      </c>
      <c r="M7" s="84">
        <f>AMOLED_Total!F7</f>
        <v>6228.9955121527773</v>
      </c>
      <c r="N7" s="15">
        <f>AMOLED_Total!G7</f>
        <v>8777.8971264415122</v>
      </c>
      <c r="O7" s="15">
        <f>AMOLED_Total!H7</f>
        <v>9011.5941810018012</v>
      </c>
      <c r="P7" s="15">
        <f>AMOLED_Total!I7</f>
        <v>10201.55625</v>
      </c>
      <c r="Q7" s="15">
        <f>AMOLED_Total!J7</f>
        <v>10874.55</v>
      </c>
      <c r="R7" s="14">
        <f>AMOLED_Total!K7</f>
        <v>11468.55</v>
      </c>
      <c r="S7" s="84">
        <f>AMOLED_Total!L7</f>
        <v>12095.814529615385</v>
      </c>
      <c r="U7" s="67" t="e">
        <f>AMOLED_Total!#REF!</f>
        <v>#REF!</v>
      </c>
      <c r="V7" s="213">
        <v>128.05454540088047</v>
      </c>
      <c r="W7" s="212">
        <v>328.07868914582559</v>
      </c>
      <c r="X7" s="212">
        <v>513.15267949630663</v>
      </c>
      <c r="Y7" s="62" t="e">
        <f>AMOLED_Total!#REF!</f>
        <v>#REF!</v>
      </c>
      <c r="Z7" s="62" t="e">
        <f>AMOLED_Total!#REF!</f>
        <v>#REF!</v>
      </c>
      <c r="AA7" s="62" t="e">
        <f>AMOLED_Total!#REF!</f>
        <v>#REF!</v>
      </c>
      <c r="AB7" s="61">
        <f>AMOLED_Total!M7</f>
        <v>435.59962088568</v>
      </c>
      <c r="AC7" s="85">
        <f>AMOLED_Total!N7</f>
        <v>395.25281592732586</v>
      </c>
      <c r="AD7" s="62">
        <f>AMOLED_Total!O7</f>
        <v>496.3662036881035</v>
      </c>
      <c r="AE7" s="62">
        <f>AMOLED_Total!P7</f>
        <v>517.00986118789388</v>
      </c>
      <c r="AF7" s="62">
        <f>AMOLED_Total!Q7</f>
        <v>569.38352630320514</v>
      </c>
      <c r="AG7" s="62">
        <f>AMOLED_Total!R7</f>
        <v>591.70623938741801</v>
      </c>
      <c r="AH7" s="61">
        <f>AMOLED_Total!S7</f>
        <v>604.58214349471996</v>
      </c>
      <c r="AI7" s="85">
        <f>AMOLED_Total!T7</f>
        <v>621.26908404806591</v>
      </c>
      <c r="AK7" s="67" t="e">
        <f>AMOLED_Total!#REF!</f>
        <v>#REF!</v>
      </c>
      <c r="AL7" s="191">
        <v>4700.4341806555285</v>
      </c>
      <c r="AM7" s="192">
        <v>12684.375198363003</v>
      </c>
      <c r="AN7" s="192">
        <v>17046.489931752341</v>
      </c>
      <c r="AO7" s="15" t="e">
        <f>AMOLED_Total!#REF!</f>
        <v>#REF!</v>
      </c>
      <c r="AP7" s="15" t="e">
        <f>AMOLED_Total!#REF!</f>
        <v>#REF!</v>
      </c>
      <c r="AQ7" s="15" t="e">
        <f>AMOLED_Total!#REF!</f>
        <v>#REF!</v>
      </c>
      <c r="AR7" s="14">
        <f>AMOLED_Total!U7</f>
        <v>27196.887531492921</v>
      </c>
      <c r="AS7" s="84">
        <f>AMOLED_Total!V7</f>
        <v>22336.813766272786</v>
      </c>
      <c r="AT7" s="15">
        <f>AMOLED_Total!W7</f>
        <v>31052.178423762321</v>
      </c>
      <c r="AU7" s="15">
        <f>AMOLED_Total!X7</f>
        <v>31957.320407172287</v>
      </c>
      <c r="AV7" s="15">
        <f>AMOLED_Total!Y7</f>
        <v>35955.943697809293</v>
      </c>
      <c r="AW7" s="15">
        <f>AMOLED_Total!Z7</f>
        <v>38107.652858711052</v>
      </c>
      <c r="AX7" s="14">
        <f>AMOLED_Total!AA7</f>
        <v>39916.098785377122</v>
      </c>
      <c r="AY7" s="84">
        <f>AMOLED_Total!AB7</f>
        <v>41919.778790284035</v>
      </c>
      <c r="BA7"/>
      <c r="BB7"/>
      <c r="BC7"/>
      <c r="BD7"/>
    </row>
    <row r="8" spans="3:56">
      <c r="C8" s="11" t="e">
        <f t="shared" si="0"/>
        <v>#REF!</v>
      </c>
      <c r="D8" s="225" t="s">
        <v>78</v>
      </c>
      <c r="E8" s="68" t="e">
        <f>AMOLED_Total!#REF!</f>
        <v>#REF!</v>
      </c>
      <c r="F8" s="191">
        <v>0</v>
      </c>
      <c r="G8" s="192">
        <v>0</v>
      </c>
      <c r="H8" s="192">
        <v>25.772649999999999</v>
      </c>
      <c r="I8" s="15" t="e">
        <f>AMOLED_Total!#REF!</f>
        <v>#REF!</v>
      </c>
      <c r="J8" s="15" t="e">
        <f>AMOLED_Total!#REF!</f>
        <v>#REF!</v>
      </c>
      <c r="K8" s="15" t="e">
        <f>AMOLED_Total!#REF!</f>
        <v>#REF!</v>
      </c>
      <c r="L8" s="14">
        <f>AMOLED_Total!E8</f>
        <v>48.840430999999988</v>
      </c>
      <c r="M8" s="84">
        <f>AMOLED_Total!F8</f>
        <v>33.696130833333328</v>
      </c>
      <c r="N8" s="15">
        <f>AMOLED_Total!G8</f>
        <v>1.7083825000000001</v>
      </c>
      <c r="O8" s="15">
        <f>AMOLED_Total!H8</f>
        <v>0</v>
      </c>
      <c r="P8" s="15">
        <f>AMOLED_Total!I8</f>
        <v>0</v>
      </c>
      <c r="Q8" s="15">
        <f>AMOLED_Total!J8</f>
        <v>0</v>
      </c>
      <c r="R8" s="14">
        <f>AMOLED_Total!K8</f>
        <v>0</v>
      </c>
      <c r="S8" s="84">
        <f>AMOLED_Total!L8</f>
        <v>0</v>
      </c>
      <c r="U8" s="67" t="e">
        <f>AMOLED_Total!#REF!</f>
        <v>#REF!</v>
      </c>
      <c r="V8" s="213">
        <v>0</v>
      </c>
      <c r="W8" s="212">
        <v>0</v>
      </c>
      <c r="X8" s="212">
        <v>2.5541629941666666</v>
      </c>
      <c r="Y8" s="62" t="e">
        <f>AMOLED_Total!#REF!</f>
        <v>#REF!</v>
      </c>
      <c r="Z8" s="62" t="e">
        <f>AMOLED_Total!#REF!</f>
        <v>#REF!</v>
      </c>
      <c r="AA8" s="62" t="e">
        <f>AMOLED_Total!#REF!</f>
        <v>#REF!</v>
      </c>
      <c r="AB8" s="61">
        <f>AMOLED_Total!M8</f>
        <v>5.5772459833852155</v>
      </c>
      <c r="AC8" s="85">
        <f>AMOLED_Total!N8</f>
        <v>3.7944658986626902</v>
      </c>
      <c r="AD8" s="62">
        <f>AMOLED_Total!O8</f>
        <v>0.15574769878137071</v>
      </c>
      <c r="AE8" s="62">
        <f>AMOLED_Total!P8</f>
        <v>0</v>
      </c>
      <c r="AF8" s="62">
        <f>AMOLED_Total!Q8</f>
        <v>0</v>
      </c>
      <c r="AG8" s="62">
        <f>AMOLED_Total!R8</f>
        <v>0</v>
      </c>
      <c r="AH8" s="61">
        <f>AMOLED_Total!S8</f>
        <v>0</v>
      </c>
      <c r="AI8" s="85">
        <f>AMOLED_Total!T8</f>
        <v>0</v>
      </c>
      <c r="AK8" s="67" t="e">
        <f>AMOLED_Total!#REF!</f>
        <v>#REF!</v>
      </c>
      <c r="AL8" s="191">
        <v>0</v>
      </c>
      <c r="AM8" s="192">
        <v>0</v>
      </c>
      <c r="AN8" s="192">
        <v>56.359182800000006</v>
      </c>
      <c r="AO8" s="15" t="e">
        <f>AMOLED_Total!#REF!</f>
        <v>#REF!</v>
      </c>
      <c r="AP8" s="15" t="e">
        <f>AMOLED_Total!#REF!</f>
        <v>#REF!</v>
      </c>
      <c r="AQ8" s="15" t="e">
        <f>AMOLED_Total!#REF!</f>
        <v>#REF!</v>
      </c>
      <c r="AR8" s="14">
        <f>AMOLED_Total!U8</f>
        <v>283.08700294118341</v>
      </c>
      <c r="AS8" s="84">
        <f>AMOLED_Total!V8</f>
        <v>197.47747859400911</v>
      </c>
      <c r="AT8" s="15">
        <f>AMOLED_Total!W8</f>
        <v>9.6914327380690697</v>
      </c>
      <c r="AU8" s="15">
        <f>AMOLED_Total!X8</f>
        <v>0</v>
      </c>
      <c r="AV8" s="15">
        <f>AMOLED_Total!Y8</f>
        <v>0</v>
      </c>
      <c r="AW8" s="15">
        <f>AMOLED_Total!Z8</f>
        <v>0</v>
      </c>
      <c r="AX8" s="14">
        <f>AMOLED_Total!AA8</f>
        <v>0</v>
      </c>
      <c r="AY8" s="84">
        <f>AMOLED_Total!AB8</f>
        <v>0</v>
      </c>
      <c r="BA8"/>
      <c r="BB8"/>
      <c r="BC8"/>
      <c r="BD8"/>
    </row>
    <row r="9" spans="3:56">
      <c r="C9" s="11" t="e">
        <f t="shared" si="0"/>
        <v>#REF!</v>
      </c>
      <c r="D9" s="225" t="s">
        <v>56</v>
      </c>
      <c r="E9" s="68" t="e">
        <f>AMOLED_Total!#REF!</f>
        <v>#REF!</v>
      </c>
      <c r="F9" s="191">
        <v>0</v>
      </c>
      <c r="G9" s="192">
        <v>3.0222000000000011</v>
      </c>
      <c r="H9" s="192">
        <v>8.0592000000000006</v>
      </c>
      <c r="I9" s="15" t="e">
        <f>AMOLED_Total!#REF!</f>
        <v>#REF!</v>
      </c>
      <c r="J9" s="15" t="e">
        <f>AMOLED_Total!#REF!</f>
        <v>#REF!</v>
      </c>
      <c r="K9" s="15" t="e">
        <f>AMOLED_Total!#REF!</f>
        <v>#REF!</v>
      </c>
      <c r="L9" s="14">
        <f>AMOLED_Total!E9</f>
        <v>84.540625000000006</v>
      </c>
      <c r="M9" s="84">
        <f>AMOLED_Total!F9</f>
        <v>7.5968749999999998</v>
      </c>
      <c r="N9" s="15">
        <f>AMOLED_Total!G9</f>
        <v>0</v>
      </c>
      <c r="O9" s="15">
        <f>AMOLED_Total!H9</f>
        <v>0</v>
      </c>
      <c r="P9" s="15">
        <f>AMOLED_Total!I9</f>
        <v>0</v>
      </c>
      <c r="Q9" s="15">
        <f>AMOLED_Total!J9</f>
        <v>0</v>
      </c>
      <c r="R9" s="14">
        <f>AMOLED_Total!K9</f>
        <v>0</v>
      </c>
      <c r="S9" s="84">
        <f>AMOLED_Total!L9</f>
        <v>0</v>
      </c>
      <c r="U9" s="67" t="e">
        <f>AMOLED_Total!#REF!</f>
        <v>#REF!</v>
      </c>
      <c r="V9" s="213">
        <v>0</v>
      </c>
      <c r="W9" s="212">
        <v>0.38849455140141192</v>
      </c>
      <c r="X9" s="212">
        <v>1.0087220237831183</v>
      </c>
      <c r="Y9" s="62" t="e">
        <f>AMOLED_Total!#REF!</f>
        <v>#REF!</v>
      </c>
      <c r="Z9" s="62" t="e">
        <f>AMOLED_Total!#REF!</f>
        <v>#REF!</v>
      </c>
      <c r="AA9" s="62" t="e">
        <f>AMOLED_Total!#REF!</f>
        <v>#REF!</v>
      </c>
      <c r="AB9" s="61">
        <f>AMOLED_Total!M9</f>
        <v>7.9433346816544139</v>
      </c>
      <c r="AC9" s="85">
        <f>AMOLED_Total!N9</f>
        <v>0.67810351090625021</v>
      </c>
      <c r="AD9" s="62">
        <f>AMOLED_Total!O9</f>
        <v>0</v>
      </c>
      <c r="AE9" s="62">
        <f>AMOLED_Total!P9</f>
        <v>0</v>
      </c>
      <c r="AF9" s="62">
        <f>AMOLED_Total!Q9</f>
        <v>0</v>
      </c>
      <c r="AG9" s="62">
        <f>AMOLED_Total!R9</f>
        <v>0</v>
      </c>
      <c r="AH9" s="61">
        <f>AMOLED_Total!S9</f>
        <v>0</v>
      </c>
      <c r="AI9" s="85">
        <f>AMOLED_Total!T9</f>
        <v>0</v>
      </c>
      <c r="AK9" s="67" t="e">
        <f>AMOLED_Total!#REF!</f>
        <v>#REF!</v>
      </c>
      <c r="AL9" s="191">
        <v>0</v>
      </c>
      <c r="AM9" s="192">
        <v>8.5917064252235331</v>
      </c>
      <c r="AN9" s="192">
        <v>23.634729253948237</v>
      </c>
      <c r="AO9" s="15" t="e">
        <f>AMOLED_Total!#REF!</f>
        <v>#REF!</v>
      </c>
      <c r="AP9" s="15" t="e">
        <f>AMOLED_Total!#REF!</f>
        <v>#REF!</v>
      </c>
      <c r="AQ9" s="15" t="e">
        <f>AMOLED_Total!#REF!</f>
        <v>#REF!</v>
      </c>
      <c r="AR9" s="14">
        <f>AMOLED_Total!U9</f>
        <v>903.14252389705905</v>
      </c>
      <c r="AS9" s="84">
        <f>AMOLED_Total!V9</f>
        <v>81.156968750000019</v>
      </c>
      <c r="AT9" s="15">
        <f>AMOLED_Total!W9</f>
        <v>0</v>
      </c>
      <c r="AU9" s="15">
        <f>AMOLED_Total!X9</f>
        <v>0</v>
      </c>
      <c r="AV9" s="15">
        <f>AMOLED_Total!Y9</f>
        <v>0</v>
      </c>
      <c r="AW9" s="15">
        <f>AMOLED_Total!Z9</f>
        <v>0</v>
      </c>
      <c r="AX9" s="14">
        <f>AMOLED_Total!AA9</f>
        <v>0</v>
      </c>
      <c r="AY9" s="84">
        <f>AMOLED_Total!AB9</f>
        <v>0</v>
      </c>
      <c r="BA9"/>
      <c r="BB9"/>
      <c r="BC9"/>
      <c r="BD9"/>
    </row>
    <row r="10" spans="3:56">
      <c r="C10" s="11" t="e">
        <f t="shared" si="0"/>
        <v>#REF!</v>
      </c>
      <c r="D10" s="225" t="s">
        <v>105</v>
      </c>
      <c r="E10" s="68" t="e">
        <f>AMOLED_Total!#REF!</f>
        <v>#REF!</v>
      </c>
      <c r="F10" s="191">
        <v>0</v>
      </c>
      <c r="G10" s="192">
        <v>10.563807445365486</v>
      </c>
      <c r="H10" s="192">
        <v>16.649999999999991</v>
      </c>
      <c r="I10" s="15" t="e">
        <f>AMOLED_Total!#REF!</f>
        <v>#REF!</v>
      </c>
      <c r="J10" s="15" t="e">
        <f>AMOLED_Total!#REF!</f>
        <v>#REF!</v>
      </c>
      <c r="K10" s="15" t="e">
        <f>AMOLED_Total!#REF!</f>
        <v>#REF!</v>
      </c>
      <c r="L10" s="14">
        <f>AMOLED_Total!E10</f>
        <v>48.157812499999999</v>
      </c>
      <c r="M10" s="84">
        <f>AMOLED_Total!F10</f>
        <v>0</v>
      </c>
      <c r="N10" s="15">
        <f>AMOLED_Total!G10</f>
        <v>75.693038030350763</v>
      </c>
      <c r="O10" s="15">
        <f>AMOLED_Total!H10</f>
        <v>47.597032464293221</v>
      </c>
      <c r="P10" s="15">
        <f>AMOLED_Total!I10</f>
        <v>6.1049999999999995</v>
      </c>
      <c r="Q10" s="15">
        <f>AMOLED_Total!J10</f>
        <v>0</v>
      </c>
      <c r="R10" s="14">
        <f>AMOLED_Total!K10</f>
        <v>0</v>
      </c>
      <c r="S10" s="84">
        <f>AMOLED_Total!L10</f>
        <v>166.04446499999997</v>
      </c>
      <c r="U10" s="67" t="e">
        <f>AMOLED_Total!#REF!</f>
        <v>#REF!</v>
      </c>
      <c r="V10" s="213">
        <v>0</v>
      </c>
      <c r="W10" s="212">
        <v>0.8292001966420498</v>
      </c>
      <c r="X10" s="212">
        <v>1.6500753260869556</v>
      </c>
      <c r="Y10" s="62" t="e">
        <f>AMOLED_Total!#REF!</f>
        <v>#REF!</v>
      </c>
      <c r="Z10" s="62" t="e">
        <f>AMOLED_Total!#REF!</f>
        <v>#REF!</v>
      </c>
      <c r="AA10" s="62" t="e">
        <f>AMOLED_Total!#REF!</f>
        <v>#REF!</v>
      </c>
      <c r="AB10" s="61">
        <f>AMOLED_Total!M10</f>
        <v>5.4992955802180239</v>
      </c>
      <c r="AC10" s="85">
        <f>AMOLED_Total!N10</f>
        <v>0</v>
      </c>
      <c r="AD10" s="62">
        <f>AMOLED_Total!O10</f>
        <v>6.9006890945077615</v>
      </c>
      <c r="AE10" s="62">
        <f>AMOLED_Total!P10</f>
        <v>4.3852915077517851</v>
      </c>
      <c r="AF10" s="62">
        <f>AMOLED_Total!Q10</f>
        <v>0.55021519113323958</v>
      </c>
      <c r="AG10" s="62">
        <f>AMOLED_Total!R10</f>
        <v>0</v>
      </c>
      <c r="AH10" s="61">
        <f>AMOLED_Total!S10</f>
        <v>0</v>
      </c>
      <c r="AI10" s="85">
        <f>AMOLED_Total!T10</f>
        <v>9.3259668131035998</v>
      </c>
      <c r="AK10" s="67" t="e">
        <f>AMOLED_Total!#REF!</f>
        <v>#REF!</v>
      </c>
      <c r="AL10" s="191">
        <v>0</v>
      </c>
      <c r="AM10" s="192">
        <v>26.262799065561421</v>
      </c>
      <c r="AN10" s="192">
        <v>36.409930434782595</v>
      </c>
      <c r="AO10" s="15" t="e">
        <f>AMOLED_Total!#REF!</f>
        <v>#REF!</v>
      </c>
      <c r="AP10" s="15" t="e">
        <f>AMOLED_Total!#REF!</f>
        <v>#REF!</v>
      </c>
      <c r="AQ10" s="15" t="e">
        <f>AMOLED_Total!#REF!</f>
        <v>#REF!</v>
      </c>
      <c r="AR10" s="14">
        <f>AMOLED_Total!U10</f>
        <v>279.13043619186038</v>
      </c>
      <c r="AS10" s="84">
        <f>AMOLED_Total!V10</f>
        <v>0</v>
      </c>
      <c r="AT10" s="15">
        <f>AMOLED_Total!W10</f>
        <v>429.39680476195963</v>
      </c>
      <c r="AU10" s="15">
        <f>AMOLED_Total!X10</f>
        <v>270.01180277800057</v>
      </c>
      <c r="AV10" s="15">
        <f>AMOLED_Total!Y10</f>
        <v>34.632874585118763</v>
      </c>
      <c r="AW10" s="15">
        <f>AMOLED_Total!Z10</f>
        <v>0</v>
      </c>
      <c r="AX10" s="14">
        <f>AMOLED_Total!AA10</f>
        <v>0</v>
      </c>
      <c r="AY10" s="84">
        <f>AMOLED_Total!AB10</f>
        <v>864.09467261732095</v>
      </c>
      <c r="BA10"/>
      <c r="BB10"/>
      <c r="BC10"/>
      <c r="BD10"/>
    </row>
    <row r="11" spans="3:56">
      <c r="C11" s="11" t="e">
        <f t="shared" si="0"/>
        <v>#REF!</v>
      </c>
      <c r="D11" s="225" t="s">
        <v>53</v>
      </c>
      <c r="E11" s="68" t="e">
        <f>AMOLED_Total!#REF!</f>
        <v>#REF!</v>
      </c>
      <c r="F11" s="191">
        <v>20.736000000000004</v>
      </c>
      <c r="G11" s="192">
        <v>10.368000000000002</v>
      </c>
      <c r="H11" s="192">
        <v>0</v>
      </c>
      <c r="I11" s="15" t="e">
        <f>AMOLED_Total!#REF!</f>
        <v>#REF!</v>
      </c>
      <c r="J11" s="15" t="e">
        <f>AMOLED_Total!#REF!</f>
        <v>#REF!</v>
      </c>
      <c r="K11" s="15" t="e">
        <f>AMOLED_Total!#REF!</f>
        <v>#REF!</v>
      </c>
      <c r="L11" s="14">
        <f>AMOLED_Total!E11</f>
        <v>0</v>
      </c>
      <c r="M11" s="84">
        <f>AMOLED_Total!F11</f>
        <v>0</v>
      </c>
      <c r="N11" s="15">
        <f>AMOLED_Total!G11</f>
        <v>0</v>
      </c>
      <c r="O11" s="15">
        <f>AMOLED_Total!H11</f>
        <v>0</v>
      </c>
      <c r="P11" s="15">
        <f>AMOLED_Total!I11</f>
        <v>0</v>
      </c>
      <c r="Q11" s="15">
        <f>AMOLED_Total!J11</f>
        <v>0</v>
      </c>
      <c r="R11" s="14">
        <f>AMOLED_Total!K11</f>
        <v>0</v>
      </c>
      <c r="S11" s="84">
        <f>AMOLED_Total!L11</f>
        <v>0</v>
      </c>
      <c r="U11" s="67" t="e">
        <f>AMOLED_Total!#REF!</f>
        <v>#REF!</v>
      </c>
      <c r="V11" s="213">
        <v>1.7550848000000003</v>
      </c>
      <c r="W11" s="212">
        <v>0.81383040000000029</v>
      </c>
      <c r="X11" s="212">
        <v>0</v>
      </c>
      <c r="Y11" s="62" t="e">
        <f>AMOLED_Total!#REF!</f>
        <v>#REF!</v>
      </c>
      <c r="Z11" s="62" t="e">
        <f>AMOLED_Total!#REF!</f>
        <v>#REF!</v>
      </c>
      <c r="AA11" s="62" t="e">
        <f>AMOLED_Total!#REF!</f>
        <v>#REF!</v>
      </c>
      <c r="AB11" s="61">
        <f>AMOLED_Total!M11</f>
        <v>0</v>
      </c>
      <c r="AC11" s="85">
        <f>AMOLED_Total!N11</f>
        <v>0</v>
      </c>
      <c r="AD11" s="62">
        <f>AMOLED_Total!O11</f>
        <v>0</v>
      </c>
      <c r="AE11" s="62">
        <f>AMOLED_Total!P11</f>
        <v>0</v>
      </c>
      <c r="AF11" s="62">
        <f>AMOLED_Total!Q11</f>
        <v>0</v>
      </c>
      <c r="AG11" s="62">
        <f>AMOLED_Total!R11</f>
        <v>0</v>
      </c>
      <c r="AH11" s="61">
        <f>AMOLED_Total!S11</f>
        <v>0</v>
      </c>
      <c r="AI11" s="85">
        <f>AMOLED_Total!T11</f>
        <v>0</v>
      </c>
      <c r="AK11" s="67" t="e">
        <f>AMOLED_Total!#REF!</f>
        <v>#REF!</v>
      </c>
      <c r="AL11" s="191">
        <v>51.552000000000021</v>
      </c>
      <c r="AM11" s="192">
        <v>25.77600000000001</v>
      </c>
      <c r="AN11" s="192">
        <v>0</v>
      </c>
      <c r="AO11" s="15" t="e">
        <f>AMOLED_Total!#REF!</f>
        <v>#REF!</v>
      </c>
      <c r="AP11" s="15" t="e">
        <f>AMOLED_Total!#REF!</f>
        <v>#REF!</v>
      </c>
      <c r="AQ11" s="15" t="e">
        <f>AMOLED_Total!#REF!</f>
        <v>#REF!</v>
      </c>
      <c r="AR11" s="14">
        <f>AMOLED_Total!U11</f>
        <v>0</v>
      </c>
      <c r="AS11" s="84">
        <f>AMOLED_Total!V11</f>
        <v>0</v>
      </c>
      <c r="AT11" s="15">
        <f>AMOLED_Total!W11</f>
        <v>0</v>
      </c>
      <c r="AU11" s="15">
        <f>AMOLED_Total!X11</f>
        <v>0</v>
      </c>
      <c r="AV11" s="15">
        <f>AMOLED_Total!Y11</f>
        <v>0</v>
      </c>
      <c r="AW11" s="15">
        <f>AMOLED_Total!Z11</f>
        <v>0</v>
      </c>
      <c r="AX11" s="14">
        <f>AMOLED_Total!AA11</f>
        <v>0</v>
      </c>
      <c r="AY11" s="84">
        <f>AMOLED_Total!AB11</f>
        <v>0</v>
      </c>
      <c r="BA11"/>
      <c r="BB11"/>
      <c r="BC11"/>
      <c r="BD11"/>
    </row>
    <row r="12" spans="3:56">
      <c r="C12" s="11" t="e">
        <f t="shared" si="0"/>
        <v>#REF!</v>
      </c>
      <c r="D12" s="225" t="s">
        <v>112</v>
      </c>
      <c r="E12" s="68" t="e">
        <f>AMOLED_Total!#REF!</f>
        <v>#REF!</v>
      </c>
      <c r="F12" s="191">
        <v>79.3750608</v>
      </c>
      <c r="G12" s="192">
        <v>54.207714285714282</v>
      </c>
      <c r="H12" s="192">
        <v>49.16231928571429</v>
      </c>
      <c r="I12" s="15" t="e">
        <f>AMOLED_Total!#REF!</f>
        <v>#REF!</v>
      </c>
      <c r="J12" s="15" t="e">
        <f>AMOLED_Total!#REF!</f>
        <v>#REF!</v>
      </c>
      <c r="K12" s="15" t="e">
        <f>AMOLED_Total!#REF!</f>
        <v>#REF!</v>
      </c>
      <c r="L12" s="14">
        <f>AMOLED_Total!E12</f>
        <v>15.025225982256975</v>
      </c>
      <c r="M12" s="84">
        <f>AMOLED_Total!F12</f>
        <v>4.5987809999999989</v>
      </c>
      <c r="N12" s="15">
        <f>AMOLED_Total!G12</f>
        <v>0</v>
      </c>
      <c r="O12" s="15">
        <f>AMOLED_Total!H12</f>
        <v>0</v>
      </c>
      <c r="P12" s="15">
        <f>AMOLED_Total!I12</f>
        <v>0</v>
      </c>
      <c r="Q12" s="15">
        <f>AMOLED_Total!J12</f>
        <v>0</v>
      </c>
      <c r="R12" s="14">
        <f>AMOLED_Total!K12</f>
        <v>0</v>
      </c>
      <c r="S12" s="84">
        <f>AMOLED_Total!L12</f>
        <v>0</v>
      </c>
      <c r="U12" s="67" t="e">
        <f>AMOLED_Total!#REF!</f>
        <v>#REF!</v>
      </c>
      <c r="V12" s="213">
        <v>6.7182659485511111</v>
      </c>
      <c r="W12" s="212">
        <v>4.2550044174603183</v>
      </c>
      <c r="X12" s="212">
        <v>4.8721639655595235</v>
      </c>
      <c r="Y12" s="62" t="e">
        <f>AMOLED_Total!#REF!</f>
        <v>#REF!</v>
      </c>
      <c r="Z12" s="62" t="e">
        <f>AMOLED_Total!#REF!</f>
        <v>#REF!</v>
      </c>
      <c r="AA12" s="62" t="e">
        <f>AMOLED_Total!#REF!</f>
        <v>#REF!</v>
      </c>
      <c r="AB12" s="61">
        <f>AMOLED_Total!M12</f>
        <v>1.7157789057798836</v>
      </c>
      <c r="AC12" s="85">
        <f>AMOLED_Total!N12</f>
        <v>0.51786116828154827</v>
      </c>
      <c r="AD12" s="62">
        <f>AMOLED_Total!O12</f>
        <v>0</v>
      </c>
      <c r="AE12" s="62">
        <f>AMOLED_Total!P12</f>
        <v>0</v>
      </c>
      <c r="AF12" s="62">
        <f>AMOLED_Total!Q12</f>
        <v>0</v>
      </c>
      <c r="AG12" s="62">
        <f>AMOLED_Total!R12</f>
        <v>0</v>
      </c>
      <c r="AH12" s="61">
        <f>AMOLED_Total!S12</f>
        <v>0</v>
      </c>
      <c r="AI12" s="85">
        <f>AMOLED_Total!T12</f>
        <v>0</v>
      </c>
      <c r="AK12" s="67" t="e">
        <f>AMOLED_Total!#REF!</f>
        <v>#REF!</v>
      </c>
      <c r="AL12" s="191">
        <v>197.33522060000004</v>
      </c>
      <c r="AM12" s="192">
        <v>134.7664007936508</v>
      </c>
      <c r="AN12" s="192">
        <v>107.50730481714288</v>
      </c>
      <c r="AO12" s="15" t="e">
        <f>AMOLED_Total!#REF!</f>
        <v>#REF!</v>
      </c>
      <c r="AP12" s="15" t="e">
        <f>AMOLED_Total!#REF!</f>
        <v>#REF!</v>
      </c>
      <c r="AQ12" s="15" t="e">
        <f>AMOLED_Total!#REF!</f>
        <v>#REF!</v>
      </c>
      <c r="AR12" s="14">
        <f>AMOLED_Total!U12</f>
        <v>87.088629333167148</v>
      </c>
      <c r="AS12" s="84">
        <f>AMOLED_Total!V12</f>
        <v>26.951333996710918</v>
      </c>
      <c r="AT12" s="15">
        <f>AMOLED_Total!W12</f>
        <v>0</v>
      </c>
      <c r="AU12" s="15">
        <f>AMOLED_Total!X12</f>
        <v>0</v>
      </c>
      <c r="AV12" s="15">
        <f>AMOLED_Total!Y12</f>
        <v>0</v>
      </c>
      <c r="AW12" s="15">
        <f>AMOLED_Total!Z12</f>
        <v>0</v>
      </c>
      <c r="AX12" s="14">
        <f>AMOLED_Total!AA12</f>
        <v>0</v>
      </c>
      <c r="AY12" s="84">
        <f>AMOLED_Total!AB12</f>
        <v>0</v>
      </c>
      <c r="BA12"/>
      <c r="BB12"/>
      <c r="BC12"/>
      <c r="BD12"/>
    </row>
    <row r="13" spans="3:56">
      <c r="C13" s="11" t="e">
        <f t="shared" si="0"/>
        <v>#REF!</v>
      </c>
      <c r="D13" s="225" t="s">
        <v>101</v>
      </c>
      <c r="E13" s="68" t="e">
        <f>AMOLED_Total!#REF!</f>
        <v>#REF!</v>
      </c>
      <c r="F13" s="191">
        <v>117.06998999999999</v>
      </c>
      <c r="G13" s="192">
        <v>148.81160858219638</v>
      </c>
      <c r="H13" s="192">
        <v>282.45345821707264</v>
      </c>
      <c r="I13" s="15" t="e">
        <f>AMOLED_Total!#REF!</f>
        <v>#REF!</v>
      </c>
      <c r="J13" s="15" t="e">
        <f>AMOLED_Total!#REF!</f>
        <v>#REF!</v>
      </c>
      <c r="K13" s="15" t="e">
        <f>AMOLED_Total!#REF!</f>
        <v>#REF!</v>
      </c>
      <c r="L13" s="14">
        <f>AMOLED_Total!E13</f>
        <v>1703.6401643322231</v>
      </c>
      <c r="M13" s="84">
        <f>AMOLED_Total!F13</f>
        <v>2402.9879397321429</v>
      </c>
      <c r="N13" s="15">
        <f>AMOLED_Total!G13</f>
        <v>3033.8553292495289</v>
      </c>
      <c r="O13" s="15">
        <f>AMOLED_Total!H13</f>
        <v>3155.4887689159391</v>
      </c>
      <c r="P13" s="15">
        <f>AMOLED_Total!I13</f>
        <v>3445.1740995139567</v>
      </c>
      <c r="Q13" s="15">
        <f>AMOLED_Total!J13</f>
        <v>4155.9328995139567</v>
      </c>
      <c r="R13" s="14">
        <f>AMOLED_Total!K13</f>
        <v>4735.4081595139569</v>
      </c>
      <c r="S13" s="84">
        <f>AMOLED_Total!L13</f>
        <v>5404.7035938889585</v>
      </c>
      <c r="U13" s="67" t="e">
        <f>AMOLED_Total!#REF!</f>
        <v>#REF!</v>
      </c>
      <c r="V13" s="213">
        <v>21.638972993111114</v>
      </c>
      <c r="W13" s="212">
        <v>18.033842875876957</v>
      </c>
      <c r="X13" s="212">
        <v>28.76837518400383</v>
      </c>
      <c r="Y13" s="62" t="e">
        <f>AMOLED_Total!#REF!</f>
        <v>#REF!</v>
      </c>
      <c r="Z13" s="62" t="e">
        <f>AMOLED_Total!#REF!</f>
        <v>#REF!</v>
      </c>
      <c r="AA13" s="62" t="e">
        <f>AMOLED_Total!#REF!</f>
        <v>#REF!</v>
      </c>
      <c r="AB13" s="61">
        <f>AMOLED_Total!M13</f>
        <v>194.54415264385406</v>
      </c>
      <c r="AC13" s="85">
        <f>AMOLED_Total!N13</f>
        <v>267.09252442722271</v>
      </c>
      <c r="AD13" s="62">
        <f>AMOLED_Total!O13</f>
        <v>298.57647245124525</v>
      </c>
      <c r="AE13" s="62">
        <f>AMOLED_Total!P13</f>
        <v>314.0444103846354</v>
      </c>
      <c r="AF13" s="62">
        <f>AMOLED_Total!Q13</f>
        <v>339.31923600836444</v>
      </c>
      <c r="AG13" s="62">
        <f>AMOLED_Total!R13</f>
        <v>424.90040679477806</v>
      </c>
      <c r="AH13" s="61">
        <f>AMOLED_Total!S13</f>
        <v>486.6981257460144</v>
      </c>
      <c r="AI13" s="85">
        <f>AMOLED_Total!T13</f>
        <v>566.10193605318455</v>
      </c>
      <c r="AK13" s="67" t="e">
        <f>AMOLED_Total!#REF!</f>
        <v>#REF!</v>
      </c>
      <c r="AL13" s="191">
        <v>754.88233624999987</v>
      </c>
      <c r="AM13" s="192">
        <v>666.56115189184936</v>
      </c>
      <c r="AN13" s="192">
        <v>745.78593338344422</v>
      </c>
      <c r="AO13" s="15" t="e">
        <f>AMOLED_Total!#REF!</f>
        <v>#REF!</v>
      </c>
      <c r="AP13" s="15" t="e">
        <f>AMOLED_Total!#REF!</f>
        <v>#REF!</v>
      </c>
      <c r="AQ13" s="15" t="e">
        <f>AMOLED_Total!#REF!</f>
        <v>#REF!</v>
      </c>
      <c r="AR13" s="14">
        <f>AMOLED_Total!U13</f>
        <v>9874.5727328048015</v>
      </c>
      <c r="AS13" s="84">
        <f>AMOLED_Total!V13</f>
        <v>14042.459181421635</v>
      </c>
      <c r="AT13" s="15">
        <f>AMOLED_Total!W13</f>
        <v>17407.036055203775</v>
      </c>
      <c r="AU13" s="15">
        <f>AMOLED_Total!X13</f>
        <v>18108.139341986654</v>
      </c>
      <c r="AV13" s="15">
        <f>AMOLED_Total!Y13</f>
        <v>19791.653620120294</v>
      </c>
      <c r="AW13" s="15">
        <f>AMOLED_Total!Z13</f>
        <v>24081.740284184893</v>
      </c>
      <c r="AX13" s="14">
        <f>AMOLED_Total!AA13</f>
        <v>27548.789765186524</v>
      </c>
      <c r="AY13" s="84">
        <f>AMOLED_Total!AB13</f>
        <v>31641.752886317059</v>
      </c>
      <c r="BA13"/>
      <c r="BB13"/>
      <c r="BC13"/>
      <c r="BD13"/>
    </row>
    <row r="14" spans="3:56">
      <c r="C14" s="11" t="e">
        <f t="shared" si="0"/>
        <v>#REF!</v>
      </c>
      <c r="D14" s="225" t="s">
        <v>98</v>
      </c>
      <c r="E14" s="68" t="e">
        <f>AMOLED_Total!#REF!</f>
        <v>#REF!</v>
      </c>
      <c r="F14" s="191">
        <v>41.25</v>
      </c>
      <c r="G14" s="192">
        <v>41.25</v>
      </c>
      <c r="H14" s="192">
        <v>20.625</v>
      </c>
      <c r="I14" s="15" t="e">
        <f>AMOLED_Total!#REF!</f>
        <v>#REF!</v>
      </c>
      <c r="J14" s="15" t="e">
        <f>AMOLED_Total!#REF!</f>
        <v>#REF!</v>
      </c>
      <c r="K14" s="15" t="e">
        <f>AMOLED_Total!#REF!</f>
        <v>#REF!</v>
      </c>
      <c r="L14" s="14">
        <f>AMOLED_Total!E14</f>
        <v>494.23463475499085</v>
      </c>
      <c r="M14" s="84">
        <f>AMOLED_Total!F14</f>
        <v>948.34468749999996</v>
      </c>
      <c r="N14" s="15">
        <f>AMOLED_Total!G14</f>
        <v>1452.2837834482325</v>
      </c>
      <c r="O14" s="15">
        <f>AMOLED_Total!H14</f>
        <v>1758.4911355271886</v>
      </c>
      <c r="P14" s="15">
        <f>AMOLED_Total!I14</f>
        <v>1921.464375</v>
      </c>
      <c r="Q14" s="15">
        <f>AMOLED_Total!J14</f>
        <v>1956.15</v>
      </c>
      <c r="R14" s="14">
        <f>AMOLED_Total!K14</f>
        <v>2285.5390200000002</v>
      </c>
      <c r="S14" s="84">
        <f>AMOLED_Total!L14</f>
        <v>2717.5246200000001</v>
      </c>
      <c r="U14" s="67" t="e">
        <f>AMOLED_Total!#REF!</f>
        <v>#REF!</v>
      </c>
      <c r="V14" s="213">
        <v>3.3786805555555559</v>
      </c>
      <c r="W14" s="212">
        <v>2.4672656249999996</v>
      </c>
      <c r="X14" s="212">
        <v>2.2380657514101059</v>
      </c>
      <c r="Y14" s="62" t="e">
        <f>AMOLED_Total!#REF!</f>
        <v>#REF!</v>
      </c>
      <c r="Z14" s="62" t="e">
        <f>AMOLED_Total!#REF!</f>
        <v>#REF!</v>
      </c>
      <c r="AA14" s="62" t="e">
        <f>AMOLED_Total!#REF!</f>
        <v>#REF!</v>
      </c>
      <c r="AB14" s="61">
        <f>AMOLED_Total!M14</f>
        <v>56.43824337948886</v>
      </c>
      <c r="AC14" s="85">
        <f>AMOLED_Total!N14</f>
        <v>106.79153623587425</v>
      </c>
      <c r="AD14" s="62">
        <f>AMOLED_Total!O14</f>
        <v>132.36252374584345</v>
      </c>
      <c r="AE14" s="62">
        <f>AMOLED_Total!P14</f>
        <v>160.71801339933552</v>
      </c>
      <c r="AF14" s="62">
        <f>AMOLED_Total!Q14</f>
        <v>169.94237695436212</v>
      </c>
      <c r="AG14" s="62">
        <f>AMOLED_Total!R14</f>
        <v>168.13101009769503</v>
      </c>
      <c r="AH14" s="61">
        <f>AMOLED_Total!S14</f>
        <v>187.64026674622386</v>
      </c>
      <c r="AI14" s="85">
        <f>AMOLED_Total!T14</f>
        <v>211.99022146348244</v>
      </c>
      <c r="AK14" s="67" t="e">
        <f>AMOLED_Total!#REF!</f>
        <v>#REF!</v>
      </c>
      <c r="AL14" s="191">
        <v>125.640625</v>
      </c>
      <c r="AM14" s="192">
        <v>96.164062499999972</v>
      </c>
      <c r="AN14" s="192">
        <v>77.132797101449256</v>
      </c>
      <c r="AO14" s="15" t="e">
        <f>AMOLED_Total!#REF!</f>
        <v>#REF!</v>
      </c>
      <c r="AP14" s="15" t="e">
        <f>AMOLED_Total!#REF!</f>
        <v>#REF!</v>
      </c>
      <c r="AQ14" s="15" t="e">
        <f>AMOLED_Total!#REF!</f>
        <v>#REF!</v>
      </c>
      <c r="AR14" s="14">
        <f>AMOLED_Total!U14</f>
        <v>2864.6635305597697</v>
      </c>
      <c r="AS14" s="84">
        <f>AMOLED_Total!V14</f>
        <v>5557.8107365449559</v>
      </c>
      <c r="AT14" s="15">
        <f>AMOLED_Total!W14</f>
        <v>8268.10473644987</v>
      </c>
      <c r="AU14" s="15">
        <f>AMOLED_Total!X14</f>
        <v>10869.907484090272</v>
      </c>
      <c r="AV14" s="15">
        <f>AMOLED_Total!Y14</f>
        <v>12602.211645616333</v>
      </c>
      <c r="AW14" s="15">
        <f>AMOLED_Total!Z14</f>
        <v>12972.75613716045</v>
      </c>
      <c r="AX14" s="14">
        <f>AMOLED_Total!AA14</f>
        <v>16491.599661995744</v>
      </c>
      <c r="AY14" s="84">
        <f>AMOLED_Total!AB14</f>
        <v>21106.476415878104</v>
      </c>
      <c r="BA14"/>
      <c r="BB14"/>
      <c r="BC14"/>
      <c r="BD14"/>
    </row>
    <row r="15" spans="3:56">
      <c r="C15" s="11" t="e">
        <f t="shared" si="0"/>
        <v>#REF!</v>
      </c>
      <c r="D15" s="225" t="s">
        <v>75</v>
      </c>
      <c r="E15" s="68" t="e">
        <f>AMOLED_Total!#REF!</f>
        <v>#REF!</v>
      </c>
      <c r="F15" s="191">
        <v>34.569990000000004</v>
      </c>
      <c r="G15" s="192">
        <v>70.390723635909666</v>
      </c>
      <c r="H15" s="192">
        <v>264.1169775547732</v>
      </c>
      <c r="I15" s="15" t="e">
        <f>AMOLED_Total!#REF!</f>
        <v>#REF!</v>
      </c>
      <c r="J15" s="15" t="e">
        <f>AMOLED_Total!#REF!</f>
        <v>#REF!</v>
      </c>
      <c r="K15" s="15" t="e">
        <f>AMOLED_Total!#REF!</f>
        <v>#REF!</v>
      </c>
      <c r="L15" s="14">
        <f>AMOLED_Total!E15</f>
        <v>624.71929520236256</v>
      </c>
      <c r="M15" s="84">
        <f>AMOLED_Total!F15</f>
        <v>1219.0317187499998</v>
      </c>
      <c r="N15" s="15">
        <f>AMOLED_Total!G15</f>
        <v>1727.7000898389326</v>
      </c>
      <c r="O15" s="15">
        <f>AMOLED_Total!H15</f>
        <v>1851.2992933766102</v>
      </c>
      <c r="P15" s="15">
        <f>AMOLED_Total!I15</f>
        <v>1896.3375000000003</v>
      </c>
      <c r="Q15" s="15">
        <f>AMOLED_Total!J15</f>
        <v>2124.0731249999999</v>
      </c>
      <c r="R15" s="14">
        <f>AMOLED_Total!K15</f>
        <v>2315.1318749999996</v>
      </c>
      <c r="S15" s="84">
        <f>AMOLED_Total!L15</f>
        <v>2331.9899999999998</v>
      </c>
      <c r="U15" s="67" t="e">
        <f>AMOLED_Total!#REF!</f>
        <v>#REF!</v>
      </c>
      <c r="V15" s="213">
        <v>2.9259868820000001</v>
      </c>
      <c r="W15" s="212">
        <v>5.5252807458431548</v>
      </c>
      <c r="X15" s="212">
        <v>26.174949421248872</v>
      </c>
      <c r="Y15" s="62" t="e">
        <f>AMOLED_Total!#REF!</f>
        <v>#REF!</v>
      </c>
      <c r="Z15" s="62" t="e">
        <f>AMOLED_Total!#REF!</f>
        <v>#REF!</v>
      </c>
      <c r="AA15" s="62" t="e">
        <f>AMOLED_Total!#REF!</f>
        <v>#REF!</v>
      </c>
      <c r="AB15" s="61">
        <f>AMOLED_Total!M15</f>
        <v>71.338706652908527</v>
      </c>
      <c r="AC15" s="85">
        <f>AMOLED_Total!N15</f>
        <v>137.27315783120329</v>
      </c>
      <c r="AD15" s="62">
        <f>AMOLED_Total!O15</f>
        <v>157.50882087400282</v>
      </c>
      <c r="AE15" s="62">
        <f>AMOLED_Total!P15</f>
        <v>170.5670847366741</v>
      </c>
      <c r="AF15" s="62">
        <f>AMOLED_Total!Q15</f>
        <v>170.90805897061918</v>
      </c>
      <c r="AG15" s="62">
        <f>AMOLED_Total!R15</f>
        <v>187.27200077978267</v>
      </c>
      <c r="AH15" s="61">
        <f>AMOLED_Total!S15</f>
        <v>199.6934538104492</v>
      </c>
      <c r="AI15" s="85">
        <f>AMOLED_Total!T15</f>
        <v>196.8012178823206</v>
      </c>
      <c r="AK15" s="67" t="e">
        <f>AMOLED_Total!#REF!</f>
        <v>#REF!</v>
      </c>
      <c r="AL15" s="191">
        <v>85.944836250000023</v>
      </c>
      <c r="AM15" s="192">
        <v>174.99916015038656</v>
      </c>
      <c r="AN15" s="192">
        <v>577.56641317803803</v>
      </c>
      <c r="AO15" s="15" t="e">
        <f>AMOLED_Total!#REF!</f>
        <v>#REF!</v>
      </c>
      <c r="AP15" s="15" t="e">
        <f>AMOLED_Total!#REF!</f>
        <v>#REF!</v>
      </c>
      <c r="AQ15" s="15" t="e">
        <f>AMOLED_Total!#REF!</f>
        <v>#REF!</v>
      </c>
      <c r="AR15" s="14">
        <f>AMOLED_Total!U15</f>
        <v>3620.9736346996051</v>
      </c>
      <c r="AS15" s="84">
        <f>AMOLED_Total!V15</f>
        <v>7144.1825572071857</v>
      </c>
      <c r="AT15" s="15">
        <f>AMOLED_Total!W15</f>
        <v>9801.018924175296</v>
      </c>
      <c r="AU15" s="15">
        <f>AMOLED_Total!X15</f>
        <v>10502.181203444903</v>
      </c>
      <c r="AV15" s="15">
        <f>AMOLED_Total!Y15</f>
        <v>10757.677118518866</v>
      </c>
      <c r="AW15" s="15">
        <f>AMOLED_Total!Z15</f>
        <v>12049.591834192677</v>
      </c>
      <c r="AX15" s="14">
        <f>AMOLED_Total!AA15</f>
        <v>13133.443386549689</v>
      </c>
      <c r="AY15" s="84">
        <f>AMOLED_Total!AB15</f>
        <v>13229.07734705178</v>
      </c>
      <c r="BA15"/>
      <c r="BB15"/>
      <c r="BC15"/>
      <c r="BD15"/>
    </row>
    <row r="16" spans="3:56">
      <c r="C16" s="11" t="e">
        <f t="shared" si="0"/>
        <v>#REF!</v>
      </c>
      <c r="D16" s="225" t="s">
        <v>102</v>
      </c>
      <c r="E16" s="68" t="e">
        <f>AMOLED_Total!#REF!</f>
        <v>#REF!</v>
      </c>
      <c r="F16" s="191">
        <v>103.18757904</v>
      </c>
      <c r="G16" s="192">
        <v>98.893100000000004</v>
      </c>
      <c r="H16" s="192">
        <v>111.17078750000002</v>
      </c>
      <c r="I16" s="15" t="e">
        <f>AMOLED_Total!#REF!</f>
        <v>#REF!</v>
      </c>
      <c r="J16" s="15" t="e">
        <f>AMOLED_Total!#REF!</f>
        <v>#REF!</v>
      </c>
      <c r="K16" s="15" t="e">
        <f>AMOLED_Total!#REF!</f>
        <v>#REF!</v>
      </c>
      <c r="L16" s="14">
        <f>AMOLED_Total!E16</f>
        <v>589.43199500000037</v>
      </c>
      <c r="M16" s="84">
        <f>AMOLED_Total!F16</f>
        <v>589.03695416666653</v>
      </c>
      <c r="N16" s="15">
        <f>AMOLED_Total!G16</f>
        <v>854.60454626436763</v>
      </c>
      <c r="O16" s="15">
        <f>AMOLED_Total!H16</f>
        <v>814.28266810344826</v>
      </c>
      <c r="P16" s="15">
        <f>AMOLED_Total!I16</f>
        <v>1162.81348125</v>
      </c>
      <c r="Q16" s="15">
        <f>AMOLED_Total!J16</f>
        <v>1265.7921000000001</v>
      </c>
      <c r="R16" s="14">
        <f>AMOLED_Total!K16</f>
        <v>1271.8365000000001</v>
      </c>
      <c r="S16" s="84">
        <f>AMOLED_Total!L16</f>
        <v>1277.9228750000002</v>
      </c>
      <c r="U16" s="67" t="e">
        <f>AMOLED_Total!#REF!</f>
        <v>#REF!</v>
      </c>
      <c r="V16" s="213">
        <v>8.7337457331164448</v>
      </c>
      <c r="W16" s="212">
        <v>7.76255894388889</v>
      </c>
      <c r="X16" s="212">
        <v>11.017427833958335</v>
      </c>
      <c r="Y16" s="62" t="e">
        <f>AMOLED_Total!#REF!</f>
        <v>#REF!</v>
      </c>
      <c r="Z16" s="62" t="e">
        <f>AMOLED_Total!#REF!</f>
        <v>#REF!</v>
      </c>
      <c r="AA16" s="62" t="e">
        <f>AMOLED_Total!#REF!</f>
        <v>#REF!</v>
      </c>
      <c r="AB16" s="61">
        <f>AMOLED_Total!M16</f>
        <v>67.309136288999724</v>
      </c>
      <c r="AC16" s="85">
        <f>AMOLED_Total!N16</f>
        <v>57.16888611873469</v>
      </c>
      <c r="AD16" s="62">
        <f>AMOLED_Total!O16</f>
        <v>69.334390335579741</v>
      </c>
      <c r="AE16" s="62">
        <f>AMOLED_Total!P16</f>
        <v>66.503470439208257</v>
      </c>
      <c r="AF16" s="62">
        <f>AMOLED_Total!Q16</f>
        <v>96.309194547576865</v>
      </c>
      <c r="AG16" s="62">
        <f>AMOLED_Total!R16</f>
        <v>103.00874188095027</v>
      </c>
      <c r="AH16" s="61">
        <f>AMOLED_Total!S16</f>
        <v>101.01691083988263</v>
      </c>
      <c r="AI16" s="85">
        <f>AMOLED_Total!T16</f>
        <v>98.531681728142345</v>
      </c>
      <c r="AK16" s="67" t="e">
        <f>AMOLED_Total!#REF!</f>
        <v>#REF!</v>
      </c>
      <c r="AL16" s="191">
        <v>256.53578678000008</v>
      </c>
      <c r="AM16" s="192">
        <v>245.85923472222228</v>
      </c>
      <c r="AN16" s="192">
        <v>243.10634470000008</v>
      </c>
      <c r="AO16" s="15" t="e">
        <f>AMOLED_Total!#REF!</f>
        <v>#REF!</v>
      </c>
      <c r="AP16" s="15" t="e">
        <f>AMOLED_Total!#REF!</f>
        <v>#REF!</v>
      </c>
      <c r="AQ16" s="15" t="e">
        <f>AMOLED_Total!#REF!</f>
        <v>#REF!</v>
      </c>
      <c r="AR16" s="14">
        <f>AMOLED_Total!U16</f>
        <v>3416.4427603473182</v>
      </c>
      <c r="AS16" s="84">
        <f>AMOLED_Total!V16</f>
        <v>3340.3797105286681</v>
      </c>
      <c r="AT16" s="15">
        <f>AMOLED_Total!W16</f>
        <v>4716.2289375850223</v>
      </c>
      <c r="AU16" s="15">
        <f>AMOLED_Total!X16</f>
        <v>4489.06446045144</v>
      </c>
      <c r="AV16" s="15">
        <f>AMOLED_Total!Y16</f>
        <v>6463.9570906366152</v>
      </c>
      <c r="AW16" s="15">
        <f>AMOLED_Total!Z16</f>
        <v>7043.737086439769</v>
      </c>
      <c r="AX16" s="14">
        <f>AMOLED_Total!AA16</f>
        <v>7073.6218093559091</v>
      </c>
      <c r="AY16" s="84">
        <f>AMOLED_Total!AB16</f>
        <v>7094.7623048313208</v>
      </c>
      <c r="BA16"/>
      <c r="BB16"/>
      <c r="BC16"/>
      <c r="BD16"/>
    </row>
    <row r="17" spans="3:56">
      <c r="C17" s="11" t="e">
        <f t="shared" si="0"/>
        <v>#REF!</v>
      </c>
      <c r="D17" s="225" t="s">
        <v>38</v>
      </c>
      <c r="E17" s="68" t="e">
        <f>AMOLED_Total!#REF!</f>
        <v>#REF!</v>
      </c>
      <c r="F17" s="191">
        <v>34.569989999999997</v>
      </c>
      <c r="G17" s="192">
        <v>82.387500000000003</v>
      </c>
      <c r="H17" s="192">
        <v>174.21710526315792</v>
      </c>
      <c r="I17" s="15" t="e">
        <f>AMOLED_Total!#REF!</f>
        <v>#REF!</v>
      </c>
      <c r="J17" s="15" t="e">
        <f>AMOLED_Total!#REF!</f>
        <v>#REF!</v>
      </c>
      <c r="K17" s="15" t="e">
        <f>AMOLED_Total!#REF!</f>
        <v>#REF!</v>
      </c>
      <c r="L17" s="14">
        <f>AMOLED_Total!E17</f>
        <v>869.2008125000001</v>
      </c>
      <c r="M17" s="84">
        <f>AMOLED_Total!F17</f>
        <v>1253.1993750000004</v>
      </c>
      <c r="N17" s="15">
        <f>AMOLED_Total!G17</f>
        <v>1515.5477634845893</v>
      </c>
      <c r="O17" s="15">
        <f>AMOLED_Total!H17</f>
        <v>1600.186023330479</v>
      </c>
      <c r="P17" s="15">
        <f>AMOLED_Total!I17</f>
        <v>1763.2012500000001</v>
      </c>
      <c r="Q17" s="15">
        <f>AMOLED_Total!J17</f>
        <v>2163.1826550000001</v>
      </c>
      <c r="R17" s="14">
        <f>AMOLED_Total!K17</f>
        <v>2697.1734749999996</v>
      </c>
      <c r="S17" s="84">
        <f>AMOLED_Total!L17</f>
        <v>3238.1197285714279</v>
      </c>
      <c r="U17" s="67" t="e">
        <f>AMOLED_Total!#REF!</f>
        <v>#REF!</v>
      </c>
      <c r="V17" s="213">
        <v>2.9259868819999997</v>
      </c>
      <c r="W17" s="212">
        <v>6.466961041666667</v>
      </c>
      <c r="X17" s="212">
        <v>17.26554635297483</v>
      </c>
      <c r="Y17" s="62" t="e">
        <f>AMOLED_Total!#REF!</f>
        <v>#REF!</v>
      </c>
      <c r="Z17" s="62" t="e">
        <f>AMOLED_Total!#REF!</f>
        <v>#REF!</v>
      </c>
      <c r="AA17" s="62" t="e">
        <f>AMOLED_Total!#REF!</f>
        <v>#REF!</v>
      </c>
      <c r="AB17" s="61">
        <f>AMOLED_Total!M17</f>
        <v>99.256837849583931</v>
      </c>
      <c r="AC17" s="85">
        <f>AMOLED_Total!N17</f>
        <v>141.12072143187655</v>
      </c>
      <c r="AD17" s="62">
        <f>AMOLED_Total!O17</f>
        <v>135.62799554446727</v>
      </c>
      <c r="AE17" s="62">
        <f>AMOLED_Total!P17</f>
        <v>144.51334713855789</v>
      </c>
      <c r="AF17" s="62">
        <f>AMOLED_Total!Q17</f>
        <v>155.78359118448714</v>
      </c>
      <c r="AG17" s="62">
        <f>AMOLED_Total!R17</f>
        <v>186.64834463493912</v>
      </c>
      <c r="AH17" s="61">
        <f>AMOLED_Total!S17</f>
        <v>216.34825625178917</v>
      </c>
      <c r="AI17" s="85">
        <f>AMOLED_Total!T17</f>
        <v>247.43637701330528</v>
      </c>
      <c r="AK17" s="67" t="e">
        <f>AMOLED_Total!#REF!</f>
        <v>#REF!</v>
      </c>
      <c r="AL17" s="191">
        <v>85.944836250000009</v>
      </c>
      <c r="AM17" s="192">
        <v>204.82447916666672</v>
      </c>
      <c r="AN17" s="192">
        <v>380.97493592677358</v>
      </c>
      <c r="AO17" s="15" t="e">
        <f>AMOLED_Total!#REF!</f>
        <v>#REF!</v>
      </c>
      <c r="AP17" s="15" t="e">
        <f>AMOLED_Total!#REF!</f>
        <v>#REF!</v>
      </c>
      <c r="AQ17" s="15" t="e">
        <f>AMOLED_Total!#REF!</f>
        <v>#REF!</v>
      </c>
      <c r="AR17" s="14">
        <f>AMOLED_Total!U17</f>
        <v>5038.0278782688583</v>
      </c>
      <c r="AS17" s="84">
        <f>AMOLED_Total!V17</f>
        <v>7344.4234287508789</v>
      </c>
      <c r="AT17" s="15">
        <f>AMOLED_Total!W17</f>
        <v>8558.4724099185732</v>
      </c>
      <c r="AU17" s="15">
        <f>AMOLED_Total!X17</f>
        <v>9033.0380378687696</v>
      </c>
      <c r="AV17" s="15">
        <f>AMOLED_Total!Y17</f>
        <v>9953.6201166448791</v>
      </c>
      <c r="AW17" s="15">
        <f>AMOLED_Total!Z17</f>
        <v>12206.556954754922</v>
      </c>
      <c r="AX17" s="14">
        <f>AMOLED_Total!AA17</f>
        <v>15035.510057744799</v>
      </c>
      <c r="AY17" s="84">
        <f>AMOLED_Total!AB17</f>
        <v>17940.285986506384</v>
      </c>
      <c r="BA17"/>
      <c r="BB17"/>
      <c r="BC17"/>
      <c r="BD17"/>
    </row>
    <row r="18" spans="3:56">
      <c r="C18" s="11" t="e">
        <f t="shared" si="0"/>
        <v>#REF!</v>
      </c>
      <c r="D18" s="225" t="s">
        <v>39</v>
      </c>
      <c r="E18" s="68" t="e">
        <f>AMOLED_Total!#REF!</f>
        <v>#REF!</v>
      </c>
      <c r="F18" s="191">
        <v>8.3343813839999985</v>
      </c>
      <c r="G18" s="192">
        <v>67.076050000000009</v>
      </c>
      <c r="H18" s="192">
        <v>60.485974999999982</v>
      </c>
      <c r="I18" s="15" t="e">
        <f>AMOLED_Total!#REF!</f>
        <v>#REF!</v>
      </c>
      <c r="J18" s="15" t="e">
        <f>AMOLED_Total!#REF!</f>
        <v>#REF!</v>
      </c>
      <c r="K18" s="15" t="e">
        <f>AMOLED_Total!#REF!</f>
        <v>#REF!</v>
      </c>
      <c r="L18" s="14">
        <f>AMOLED_Total!E18</f>
        <v>133.18315709523804</v>
      </c>
      <c r="M18" s="84">
        <f>AMOLED_Total!F18</f>
        <v>74.135545416666673</v>
      </c>
      <c r="N18" s="15">
        <f>AMOLED_Total!G18</f>
        <v>77.492845833333334</v>
      </c>
      <c r="O18" s="15">
        <f>AMOLED_Total!H18</f>
        <v>71.272850416666671</v>
      </c>
      <c r="P18" s="15">
        <f>AMOLED_Total!I18</f>
        <v>76.864620000000016</v>
      </c>
      <c r="Q18" s="15">
        <f>AMOLED_Total!J18</f>
        <v>84.621600000000001</v>
      </c>
      <c r="R18" s="14">
        <f>AMOLED_Total!K18</f>
        <v>84.621600000000001</v>
      </c>
      <c r="S18" s="84">
        <f>AMOLED_Total!L18</f>
        <v>84.621600000000001</v>
      </c>
      <c r="U18" s="67" t="e">
        <f>AMOLED_Total!#REF!</f>
        <v>#REF!</v>
      </c>
      <c r="V18" s="213">
        <v>0.70541792459786656</v>
      </c>
      <c r="W18" s="212">
        <v>5.2650972802777787</v>
      </c>
      <c r="X18" s="212">
        <v>5.9943792745833315</v>
      </c>
      <c r="Y18" s="62" t="e">
        <f>AMOLED_Total!#REF!</f>
        <v>#REF!</v>
      </c>
      <c r="Z18" s="62" t="e">
        <f>AMOLED_Total!#REF!</f>
        <v>#REF!</v>
      </c>
      <c r="AA18" s="62" t="e">
        <f>AMOLED_Total!#REF!</f>
        <v>#REF!</v>
      </c>
      <c r="AB18" s="61">
        <f>AMOLED_Total!M18</f>
        <v>15.208613289345843</v>
      </c>
      <c r="AC18" s="85">
        <f>AMOLED_Total!N18</f>
        <v>8.3482818948466555</v>
      </c>
      <c r="AD18" s="62">
        <f>AMOLED_Total!O18</f>
        <v>7.0647717420198326</v>
      </c>
      <c r="AE18" s="62">
        <f>AMOLED_Total!P18</f>
        <v>6.5666326130719384</v>
      </c>
      <c r="AF18" s="62">
        <f>AMOLED_Total!Q18</f>
        <v>6.9274498910211051</v>
      </c>
      <c r="AG18" s="62">
        <f>AMOLED_Total!R18</f>
        <v>7.4607866154261799</v>
      </c>
      <c r="AH18" s="61">
        <f>AMOLED_Total!S18</f>
        <v>7.2991002169007375</v>
      </c>
      <c r="AI18" s="85">
        <f>AMOLED_Total!T18</f>
        <v>7.1413830844688801</v>
      </c>
      <c r="AK18" s="67" t="e">
        <f>AMOLED_Total!#REF!</f>
        <v>#REF!</v>
      </c>
      <c r="AL18" s="191">
        <v>20.720198162999999</v>
      </c>
      <c r="AM18" s="192">
        <v>166.7585131944445</v>
      </c>
      <c r="AN18" s="192">
        <v>132.26967819999999</v>
      </c>
      <c r="AO18" s="15" t="e">
        <f>AMOLED_Total!#REF!</f>
        <v>#REF!</v>
      </c>
      <c r="AP18" s="15" t="e">
        <f>AMOLED_Total!#REF!</f>
        <v>#REF!</v>
      </c>
      <c r="AQ18" s="15" t="e">
        <f>AMOLED_Total!#REF!</f>
        <v>#REF!</v>
      </c>
      <c r="AR18" s="14">
        <f>AMOLED_Total!U18</f>
        <v>771.95102525478842</v>
      </c>
      <c r="AS18" s="84">
        <f>AMOLED_Total!V18</f>
        <v>434.47423253095013</v>
      </c>
      <c r="AT18" s="15">
        <f>AMOLED_Total!W18</f>
        <v>439.60688140700688</v>
      </c>
      <c r="AU18" s="15">
        <f>AMOLED_Total!X18</f>
        <v>404.32165271160471</v>
      </c>
      <c r="AV18" s="15">
        <f>AMOLED_Total!Y18</f>
        <v>436.04303759096024</v>
      </c>
      <c r="AW18" s="15">
        <f>AMOLED_Total!Z18</f>
        <v>480.04738083408461</v>
      </c>
      <c r="AX18" s="14">
        <f>AMOLED_Total!AA18</f>
        <v>480.04738083408461</v>
      </c>
      <c r="AY18" s="84">
        <f>AMOLED_Total!AB18</f>
        <v>480.04738083408461</v>
      </c>
      <c r="BA18"/>
      <c r="BB18"/>
      <c r="BC18"/>
      <c r="BD18"/>
    </row>
    <row r="19" spans="3:56">
      <c r="C19" s="11" t="e">
        <f t="shared" si="0"/>
        <v>#REF!</v>
      </c>
      <c r="D19" s="225" t="s">
        <v>82</v>
      </c>
      <c r="E19" s="68" t="e">
        <f>AMOLED_Total!#REF!</f>
        <v>#REF!</v>
      </c>
      <c r="F19" s="191">
        <v>0</v>
      </c>
      <c r="G19" s="192">
        <v>0</v>
      </c>
      <c r="H19" s="192">
        <v>19.527651209677419</v>
      </c>
      <c r="I19" s="15" t="e">
        <f>AMOLED_Total!#REF!</f>
        <v>#REF!</v>
      </c>
      <c r="J19" s="15" t="e">
        <f>AMOLED_Total!#REF!</f>
        <v>#REF!</v>
      </c>
      <c r="K19" s="15" t="e">
        <f>AMOLED_Total!#REF!</f>
        <v>#REF!</v>
      </c>
      <c r="L19" s="14">
        <f>AMOLED_Total!E19</f>
        <v>0</v>
      </c>
      <c r="M19" s="84">
        <f>AMOLED_Total!F19</f>
        <v>0</v>
      </c>
      <c r="N19" s="15">
        <f>AMOLED_Total!G19</f>
        <v>0</v>
      </c>
      <c r="O19" s="15">
        <f>AMOLED_Total!H19</f>
        <v>0</v>
      </c>
      <c r="P19" s="15">
        <f>AMOLED_Total!I19</f>
        <v>0</v>
      </c>
      <c r="Q19" s="15">
        <f>AMOLED_Total!J19</f>
        <v>0</v>
      </c>
      <c r="R19" s="14">
        <f>AMOLED_Total!K19</f>
        <v>0</v>
      </c>
      <c r="S19" s="84">
        <f>AMOLED_Total!L19</f>
        <v>0</v>
      </c>
      <c r="U19" s="67" t="e">
        <f>AMOLED_Total!#REF!</f>
        <v>#REF!</v>
      </c>
      <c r="V19" s="213">
        <v>0</v>
      </c>
      <c r="W19" s="212">
        <v>0</v>
      </c>
      <c r="X19" s="212">
        <v>1.9352609872384874</v>
      </c>
      <c r="Y19" s="62" t="e">
        <f>AMOLED_Total!#REF!</f>
        <v>#REF!</v>
      </c>
      <c r="Z19" s="62" t="e">
        <f>AMOLED_Total!#REF!</f>
        <v>#REF!</v>
      </c>
      <c r="AA19" s="62" t="e">
        <f>AMOLED_Total!#REF!</f>
        <v>#REF!</v>
      </c>
      <c r="AB19" s="61">
        <f>AMOLED_Total!M19</f>
        <v>0</v>
      </c>
      <c r="AC19" s="85">
        <f>AMOLED_Total!N19</f>
        <v>0</v>
      </c>
      <c r="AD19" s="62">
        <f>AMOLED_Total!O19</f>
        <v>0</v>
      </c>
      <c r="AE19" s="62">
        <f>AMOLED_Total!P19</f>
        <v>0</v>
      </c>
      <c r="AF19" s="62">
        <f>AMOLED_Total!Q19</f>
        <v>0</v>
      </c>
      <c r="AG19" s="62">
        <f>AMOLED_Total!R19</f>
        <v>0</v>
      </c>
      <c r="AH19" s="61">
        <f>AMOLED_Total!S19</f>
        <v>0</v>
      </c>
      <c r="AI19" s="85">
        <f>AMOLED_Total!T19</f>
        <v>0</v>
      </c>
      <c r="AK19" s="67" t="e">
        <f>AMOLED_Total!#REF!</f>
        <v>#REF!</v>
      </c>
      <c r="AL19" s="191">
        <v>0</v>
      </c>
      <c r="AM19" s="192">
        <v>0</v>
      </c>
      <c r="AN19" s="192">
        <v>42.702728053997198</v>
      </c>
      <c r="AO19" s="15" t="e">
        <f>AMOLED_Total!#REF!</f>
        <v>#REF!</v>
      </c>
      <c r="AP19" s="15" t="e">
        <f>AMOLED_Total!#REF!</f>
        <v>#REF!</v>
      </c>
      <c r="AQ19" s="15" t="e">
        <f>AMOLED_Total!#REF!</f>
        <v>#REF!</v>
      </c>
      <c r="AR19" s="14">
        <f>AMOLED_Total!U19</f>
        <v>0</v>
      </c>
      <c r="AS19" s="84">
        <f>AMOLED_Total!V19</f>
        <v>0</v>
      </c>
      <c r="AT19" s="15">
        <f>AMOLED_Total!W19</f>
        <v>0</v>
      </c>
      <c r="AU19" s="15">
        <f>AMOLED_Total!X19</f>
        <v>0</v>
      </c>
      <c r="AV19" s="15">
        <f>AMOLED_Total!Y19</f>
        <v>0</v>
      </c>
      <c r="AW19" s="15">
        <f>AMOLED_Total!Z19</f>
        <v>0</v>
      </c>
      <c r="AX19" s="14">
        <f>AMOLED_Total!AA19</f>
        <v>0</v>
      </c>
      <c r="AY19" s="84">
        <f>AMOLED_Total!AB19</f>
        <v>0</v>
      </c>
      <c r="BA19"/>
      <c r="BB19"/>
      <c r="BC19"/>
      <c r="BD19"/>
    </row>
    <row r="20" spans="3:56">
      <c r="C20" s="11" t="e">
        <f t="shared" si="0"/>
        <v>#REF!</v>
      </c>
      <c r="D20" s="225"/>
      <c r="E20" s="68" t="e">
        <f>AMOLED_Total!#REF!</f>
        <v>#REF!</v>
      </c>
      <c r="F20" s="191">
        <v>0</v>
      </c>
      <c r="G20" s="192">
        <v>0</v>
      </c>
      <c r="H20" s="192">
        <v>0</v>
      </c>
      <c r="I20" s="15" t="e">
        <f>AMOLED_Total!#REF!</f>
        <v>#REF!</v>
      </c>
      <c r="J20" s="15" t="e">
        <f>AMOLED_Total!#REF!</f>
        <v>#REF!</v>
      </c>
      <c r="K20" s="15" t="e">
        <f>AMOLED_Total!#REF!</f>
        <v>#REF!</v>
      </c>
      <c r="L20" s="14" t="e">
        <f>AMOLED_Total!#REF!</f>
        <v>#REF!</v>
      </c>
      <c r="M20" s="84" t="e">
        <f>AMOLED_Total!#REF!</f>
        <v>#REF!</v>
      </c>
      <c r="N20" s="15" t="e">
        <f>AMOLED_Total!#REF!</f>
        <v>#REF!</v>
      </c>
      <c r="O20" s="15" t="e">
        <f>AMOLED_Total!#REF!</f>
        <v>#REF!</v>
      </c>
      <c r="P20" s="15" t="e">
        <f>AMOLED_Total!#REF!</f>
        <v>#REF!</v>
      </c>
      <c r="Q20" s="15" t="e">
        <f>AMOLED_Total!#REF!</f>
        <v>#REF!</v>
      </c>
      <c r="R20" s="14" t="e">
        <f>AMOLED_Total!#REF!</f>
        <v>#REF!</v>
      </c>
      <c r="S20" s="84" t="e">
        <f>AMOLED_Total!#REF!</f>
        <v>#REF!</v>
      </c>
      <c r="U20" s="67" t="e">
        <f>AMOLED_Total!#REF!</f>
        <v>#REF!</v>
      </c>
      <c r="V20" s="213">
        <v>0</v>
      </c>
      <c r="W20" s="212">
        <v>0</v>
      </c>
      <c r="X20" s="212">
        <v>0</v>
      </c>
      <c r="Y20" s="62" t="e">
        <f>AMOLED_Total!#REF!</f>
        <v>#REF!</v>
      </c>
      <c r="Z20" s="62" t="e">
        <f>AMOLED_Total!#REF!</f>
        <v>#REF!</v>
      </c>
      <c r="AA20" s="62" t="e">
        <f>AMOLED_Total!#REF!</f>
        <v>#REF!</v>
      </c>
      <c r="AB20" s="61" t="e">
        <f>AMOLED_Total!#REF!</f>
        <v>#REF!</v>
      </c>
      <c r="AC20" s="85" t="e">
        <f>AMOLED_Total!#REF!</f>
        <v>#REF!</v>
      </c>
      <c r="AD20" s="62" t="e">
        <f>AMOLED_Total!#REF!</f>
        <v>#REF!</v>
      </c>
      <c r="AE20" s="62" t="e">
        <f>AMOLED_Total!#REF!</f>
        <v>#REF!</v>
      </c>
      <c r="AF20" s="62" t="e">
        <f>AMOLED_Total!#REF!</f>
        <v>#REF!</v>
      </c>
      <c r="AG20" s="62" t="e">
        <f>AMOLED_Total!#REF!</f>
        <v>#REF!</v>
      </c>
      <c r="AH20" s="61" t="e">
        <f>AMOLED_Total!#REF!</f>
        <v>#REF!</v>
      </c>
      <c r="AI20" s="85" t="e">
        <f>AMOLED_Total!#REF!</f>
        <v>#REF!</v>
      </c>
      <c r="AK20" s="67" t="e">
        <f>AMOLED_Total!#REF!</f>
        <v>#REF!</v>
      </c>
      <c r="AL20" s="191">
        <v>0</v>
      </c>
      <c r="AM20" s="192">
        <v>0</v>
      </c>
      <c r="AN20" s="192">
        <v>0</v>
      </c>
      <c r="AO20" s="15" t="e">
        <f>AMOLED_Total!#REF!</f>
        <v>#REF!</v>
      </c>
      <c r="AP20" s="15" t="e">
        <f>AMOLED_Total!#REF!</f>
        <v>#REF!</v>
      </c>
      <c r="AQ20" s="15" t="e">
        <f>AMOLED_Total!#REF!</f>
        <v>#REF!</v>
      </c>
      <c r="AR20" s="14" t="e">
        <f>AMOLED_Total!#REF!</f>
        <v>#REF!</v>
      </c>
      <c r="AS20" s="84" t="e">
        <f>AMOLED_Total!#REF!</f>
        <v>#REF!</v>
      </c>
      <c r="AT20" s="15" t="e">
        <f>AMOLED_Total!#REF!</f>
        <v>#REF!</v>
      </c>
      <c r="AU20" s="15" t="e">
        <f>AMOLED_Total!#REF!</f>
        <v>#REF!</v>
      </c>
      <c r="AV20" s="15" t="e">
        <f>AMOLED_Total!#REF!</f>
        <v>#REF!</v>
      </c>
      <c r="AW20" s="15" t="e">
        <f>AMOLED_Total!#REF!</f>
        <v>#REF!</v>
      </c>
      <c r="AX20" s="14" t="e">
        <f>AMOLED_Total!#REF!</f>
        <v>#REF!</v>
      </c>
      <c r="AY20" s="84" t="e">
        <f>AMOLED_Total!#REF!</f>
        <v>#REF!</v>
      </c>
      <c r="BA20"/>
      <c r="BB20"/>
      <c r="BC20"/>
      <c r="BD20"/>
    </row>
    <row r="21" spans="3:56">
      <c r="C21" s="11" t="e">
        <f t="shared" si="0"/>
        <v>#REF!</v>
      </c>
      <c r="D21" s="225">
        <v>0</v>
      </c>
      <c r="E21" s="68" t="e">
        <f>AMOLED_Total!#REF!</f>
        <v>#REF!</v>
      </c>
      <c r="F21" s="191">
        <v>0</v>
      </c>
      <c r="G21" s="192">
        <v>0</v>
      </c>
      <c r="H21" s="192">
        <v>0</v>
      </c>
      <c r="I21" s="15" t="e">
        <f>AMOLED_Total!#REF!</f>
        <v>#REF!</v>
      </c>
      <c r="J21" s="15" t="e">
        <f>AMOLED_Total!#REF!</f>
        <v>#REF!</v>
      </c>
      <c r="K21" s="15" t="e">
        <f>AMOLED_Total!#REF!</f>
        <v>#REF!</v>
      </c>
      <c r="L21" s="14" t="e">
        <f>AMOLED_Total!#REF!</f>
        <v>#REF!</v>
      </c>
      <c r="M21" s="84" t="e">
        <f>AMOLED_Total!#REF!</f>
        <v>#REF!</v>
      </c>
      <c r="N21" s="15" t="e">
        <f>AMOLED_Total!#REF!</f>
        <v>#REF!</v>
      </c>
      <c r="O21" s="15" t="e">
        <f>AMOLED_Total!#REF!</f>
        <v>#REF!</v>
      </c>
      <c r="P21" s="15" t="e">
        <f>AMOLED_Total!#REF!</f>
        <v>#REF!</v>
      </c>
      <c r="Q21" s="15" t="e">
        <f>AMOLED_Total!#REF!</f>
        <v>#REF!</v>
      </c>
      <c r="R21" s="14" t="e">
        <f>AMOLED_Total!#REF!</f>
        <v>#REF!</v>
      </c>
      <c r="S21" s="84" t="e">
        <f>AMOLED_Total!#REF!</f>
        <v>#REF!</v>
      </c>
      <c r="U21" s="67" t="e">
        <f>AMOLED_Total!#REF!</f>
        <v>#REF!</v>
      </c>
      <c r="V21" s="213">
        <v>0</v>
      </c>
      <c r="W21" s="212">
        <v>0</v>
      </c>
      <c r="X21" s="212">
        <v>0</v>
      </c>
      <c r="Y21" s="62" t="e">
        <f>AMOLED_Total!#REF!</f>
        <v>#REF!</v>
      </c>
      <c r="Z21" s="62" t="e">
        <f>AMOLED_Total!#REF!</f>
        <v>#REF!</v>
      </c>
      <c r="AA21" s="62" t="e">
        <f>AMOLED_Total!#REF!</f>
        <v>#REF!</v>
      </c>
      <c r="AB21" s="61" t="e">
        <f>AMOLED_Total!#REF!</f>
        <v>#REF!</v>
      </c>
      <c r="AC21" s="85" t="e">
        <f>AMOLED_Total!#REF!</f>
        <v>#REF!</v>
      </c>
      <c r="AD21" s="62" t="e">
        <f>AMOLED_Total!#REF!</f>
        <v>#REF!</v>
      </c>
      <c r="AE21" s="62" t="e">
        <f>AMOLED_Total!#REF!</f>
        <v>#REF!</v>
      </c>
      <c r="AF21" s="62" t="e">
        <f>AMOLED_Total!#REF!</f>
        <v>#REF!</v>
      </c>
      <c r="AG21" s="62" t="e">
        <f>AMOLED_Total!#REF!</f>
        <v>#REF!</v>
      </c>
      <c r="AH21" s="61" t="e">
        <f>AMOLED_Total!#REF!</f>
        <v>#REF!</v>
      </c>
      <c r="AI21" s="85" t="e">
        <f>AMOLED_Total!#REF!</f>
        <v>#REF!</v>
      </c>
      <c r="AK21" s="67" t="e">
        <f>AMOLED_Total!#REF!</f>
        <v>#REF!</v>
      </c>
      <c r="AL21" s="191">
        <v>0</v>
      </c>
      <c r="AM21" s="192">
        <v>0</v>
      </c>
      <c r="AN21" s="192">
        <v>0</v>
      </c>
      <c r="AO21" s="15" t="e">
        <f>AMOLED_Total!#REF!</f>
        <v>#REF!</v>
      </c>
      <c r="AP21" s="15" t="e">
        <f>AMOLED_Total!#REF!</f>
        <v>#REF!</v>
      </c>
      <c r="AQ21" s="15" t="e">
        <f>AMOLED_Total!#REF!</f>
        <v>#REF!</v>
      </c>
      <c r="AR21" s="14" t="e">
        <f>AMOLED_Total!#REF!</f>
        <v>#REF!</v>
      </c>
      <c r="AS21" s="84" t="e">
        <f>AMOLED_Total!#REF!</f>
        <v>#REF!</v>
      </c>
      <c r="AT21" s="15" t="e">
        <f>AMOLED_Total!#REF!</f>
        <v>#REF!</v>
      </c>
      <c r="AU21" s="15" t="e">
        <f>AMOLED_Total!#REF!</f>
        <v>#REF!</v>
      </c>
      <c r="AV21" s="15" t="e">
        <f>AMOLED_Total!#REF!</f>
        <v>#REF!</v>
      </c>
      <c r="AW21" s="15" t="e">
        <f>AMOLED_Total!#REF!</f>
        <v>#REF!</v>
      </c>
      <c r="AX21" s="14" t="e">
        <f>AMOLED_Total!#REF!</f>
        <v>#REF!</v>
      </c>
      <c r="AY21" s="84" t="e">
        <f>AMOLED_Total!#REF!</f>
        <v>#REF!</v>
      </c>
      <c r="BA21"/>
      <c r="BB21"/>
      <c r="BC21"/>
      <c r="BD21"/>
    </row>
    <row r="22" spans="3:56">
      <c r="C22" s="11" t="e">
        <f t="shared" si="0"/>
        <v>#REF!</v>
      </c>
      <c r="D22" s="225">
        <v>0</v>
      </c>
      <c r="E22" s="68" t="e">
        <f>AMOLED_Total!#REF!</f>
        <v>#REF!</v>
      </c>
      <c r="F22" s="191">
        <v>0</v>
      </c>
      <c r="G22" s="192">
        <v>0</v>
      </c>
      <c r="H22" s="192">
        <v>0</v>
      </c>
      <c r="I22" s="15" t="e">
        <f>AMOLED_Total!#REF!</f>
        <v>#REF!</v>
      </c>
      <c r="J22" s="15" t="e">
        <f>AMOLED_Total!#REF!</f>
        <v>#REF!</v>
      </c>
      <c r="K22" s="15" t="e">
        <f>AMOLED_Total!#REF!</f>
        <v>#REF!</v>
      </c>
      <c r="L22" s="14" t="e">
        <f>AMOLED_Total!#REF!</f>
        <v>#REF!</v>
      </c>
      <c r="M22" s="84" t="e">
        <f>AMOLED_Total!#REF!</f>
        <v>#REF!</v>
      </c>
      <c r="N22" s="15" t="e">
        <f>AMOLED_Total!#REF!</f>
        <v>#REF!</v>
      </c>
      <c r="O22" s="15" t="e">
        <f>AMOLED_Total!#REF!</f>
        <v>#REF!</v>
      </c>
      <c r="P22" s="15" t="e">
        <f>AMOLED_Total!#REF!</f>
        <v>#REF!</v>
      </c>
      <c r="Q22" s="15" t="e">
        <f>AMOLED_Total!#REF!</f>
        <v>#REF!</v>
      </c>
      <c r="R22" s="14" t="e">
        <f>AMOLED_Total!#REF!</f>
        <v>#REF!</v>
      </c>
      <c r="S22" s="84" t="e">
        <f>AMOLED_Total!#REF!</f>
        <v>#REF!</v>
      </c>
      <c r="U22" s="67" t="e">
        <f>AMOLED_Total!#REF!</f>
        <v>#REF!</v>
      </c>
      <c r="V22" s="213">
        <v>0</v>
      </c>
      <c r="W22" s="212">
        <v>0</v>
      </c>
      <c r="X22" s="212">
        <v>0</v>
      </c>
      <c r="Y22" s="62" t="e">
        <f>AMOLED_Total!#REF!</f>
        <v>#REF!</v>
      </c>
      <c r="Z22" s="62" t="e">
        <f>AMOLED_Total!#REF!</f>
        <v>#REF!</v>
      </c>
      <c r="AA22" s="62" t="e">
        <f>AMOLED_Total!#REF!</f>
        <v>#REF!</v>
      </c>
      <c r="AB22" s="61" t="e">
        <f>AMOLED_Total!#REF!</f>
        <v>#REF!</v>
      </c>
      <c r="AC22" s="85" t="e">
        <f>AMOLED_Total!#REF!</f>
        <v>#REF!</v>
      </c>
      <c r="AD22" s="62" t="e">
        <f>AMOLED_Total!#REF!</f>
        <v>#REF!</v>
      </c>
      <c r="AE22" s="62" t="e">
        <f>AMOLED_Total!#REF!</f>
        <v>#REF!</v>
      </c>
      <c r="AF22" s="62" t="e">
        <f>AMOLED_Total!#REF!</f>
        <v>#REF!</v>
      </c>
      <c r="AG22" s="62" t="e">
        <f>AMOLED_Total!#REF!</f>
        <v>#REF!</v>
      </c>
      <c r="AH22" s="61" t="e">
        <f>AMOLED_Total!#REF!</f>
        <v>#REF!</v>
      </c>
      <c r="AI22" s="85" t="e">
        <f>AMOLED_Total!#REF!</f>
        <v>#REF!</v>
      </c>
      <c r="AK22" s="67" t="e">
        <f>AMOLED_Total!#REF!</f>
        <v>#REF!</v>
      </c>
      <c r="AL22" s="191">
        <v>0</v>
      </c>
      <c r="AM22" s="192">
        <v>0</v>
      </c>
      <c r="AN22" s="192">
        <v>0</v>
      </c>
      <c r="AO22" s="15" t="e">
        <f>AMOLED_Total!#REF!</f>
        <v>#REF!</v>
      </c>
      <c r="AP22" s="15" t="e">
        <f>AMOLED_Total!#REF!</f>
        <v>#REF!</v>
      </c>
      <c r="AQ22" s="15" t="e">
        <f>AMOLED_Total!#REF!</f>
        <v>#REF!</v>
      </c>
      <c r="AR22" s="14" t="e">
        <f>AMOLED_Total!#REF!</f>
        <v>#REF!</v>
      </c>
      <c r="AS22" s="84" t="e">
        <f>AMOLED_Total!#REF!</f>
        <v>#REF!</v>
      </c>
      <c r="AT22" s="15" t="e">
        <f>AMOLED_Total!#REF!</f>
        <v>#REF!</v>
      </c>
      <c r="AU22" s="15" t="e">
        <f>AMOLED_Total!#REF!</f>
        <v>#REF!</v>
      </c>
      <c r="AV22" s="15" t="e">
        <f>AMOLED_Total!#REF!</f>
        <v>#REF!</v>
      </c>
      <c r="AW22" s="15" t="e">
        <f>AMOLED_Total!#REF!</f>
        <v>#REF!</v>
      </c>
      <c r="AX22" s="14" t="e">
        <f>AMOLED_Total!#REF!</f>
        <v>#REF!</v>
      </c>
      <c r="AY22" s="84" t="e">
        <f>AMOLED_Total!#REF!</f>
        <v>#REF!</v>
      </c>
      <c r="BA22"/>
      <c r="BB22"/>
      <c r="BC22"/>
      <c r="BD22"/>
    </row>
    <row r="23" spans="3:56">
      <c r="C23" s="11" t="e">
        <f t="shared" si="0"/>
        <v>#REF!</v>
      </c>
      <c r="D23" s="225">
        <v>0</v>
      </c>
      <c r="E23" s="68" t="e">
        <f>AMOLED_Total!#REF!</f>
        <v>#REF!</v>
      </c>
      <c r="F23" s="191">
        <v>0</v>
      </c>
      <c r="G23" s="192">
        <v>0</v>
      </c>
      <c r="H23" s="192">
        <v>0</v>
      </c>
      <c r="I23" s="15" t="e">
        <f>AMOLED_Total!#REF!</f>
        <v>#REF!</v>
      </c>
      <c r="J23" s="15" t="e">
        <f>AMOLED_Total!#REF!</f>
        <v>#REF!</v>
      </c>
      <c r="K23" s="15" t="e">
        <f>AMOLED_Total!#REF!</f>
        <v>#REF!</v>
      </c>
      <c r="L23" s="14" t="e">
        <f>AMOLED_Total!#REF!</f>
        <v>#REF!</v>
      </c>
      <c r="M23" s="84" t="e">
        <f>AMOLED_Total!#REF!</f>
        <v>#REF!</v>
      </c>
      <c r="N23" s="15" t="e">
        <f>AMOLED_Total!#REF!</f>
        <v>#REF!</v>
      </c>
      <c r="O23" s="15" t="e">
        <f>AMOLED_Total!#REF!</f>
        <v>#REF!</v>
      </c>
      <c r="P23" s="15" t="e">
        <f>AMOLED_Total!#REF!</f>
        <v>#REF!</v>
      </c>
      <c r="Q23" s="15" t="e">
        <f>AMOLED_Total!#REF!</f>
        <v>#REF!</v>
      </c>
      <c r="R23" s="14" t="e">
        <f>AMOLED_Total!#REF!</f>
        <v>#REF!</v>
      </c>
      <c r="S23" s="84" t="e">
        <f>AMOLED_Total!#REF!</f>
        <v>#REF!</v>
      </c>
      <c r="U23" s="67" t="e">
        <f>AMOLED_Total!#REF!</f>
        <v>#REF!</v>
      </c>
      <c r="V23" s="213">
        <v>0</v>
      </c>
      <c r="W23" s="212">
        <v>0</v>
      </c>
      <c r="X23" s="212">
        <v>0</v>
      </c>
      <c r="Y23" s="62" t="e">
        <f>AMOLED_Total!#REF!</f>
        <v>#REF!</v>
      </c>
      <c r="Z23" s="62" t="e">
        <f>AMOLED_Total!#REF!</f>
        <v>#REF!</v>
      </c>
      <c r="AA23" s="62" t="e">
        <f>AMOLED_Total!#REF!</f>
        <v>#REF!</v>
      </c>
      <c r="AB23" s="61" t="e">
        <f>AMOLED_Total!#REF!</f>
        <v>#REF!</v>
      </c>
      <c r="AC23" s="85" t="e">
        <f>AMOLED_Total!#REF!</f>
        <v>#REF!</v>
      </c>
      <c r="AD23" s="62" t="e">
        <f>AMOLED_Total!#REF!</f>
        <v>#REF!</v>
      </c>
      <c r="AE23" s="62" t="e">
        <f>AMOLED_Total!#REF!</f>
        <v>#REF!</v>
      </c>
      <c r="AF23" s="62" t="e">
        <f>AMOLED_Total!#REF!</f>
        <v>#REF!</v>
      </c>
      <c r="AG23" s="62" t="e">
        <f>AMOLED_Total!#REF!</f>
        <v>#REF!</v>
      </c>
      <c r="AH23" s="61" t="e">
        <f>AMOLED_Total!#REF!</f>
        <v>#REF!</v>
      </c>
      <c r="AI23" s="85" t="e">
        <f>AMOLED_Total!#REF!</f>
        <v>#REF!</v>
      </c>
      <c r="AK23" s="67" t="e">
        <f>AMOLED_Total!#REF!</f>
        <v>#REF!</v>
      </c>
      <c r="AL23" s="191">
        <v>0</v>
      </c>
      <c r="AM23" s="192">
        <v>0</v>
      </c>
      <c r="AN23" s="192">
        <v>0</v>
      </c>
      <c r="AO23" s="15" t="e">
        <f>AMOLED_Total!#REF!</f>
        <v>#REF!</v>
      </c>
      <c r="AP23" s="15" t="e">
        <f>AMOLED_Total!#REF!</f>
        <v>#REF!</v>
      </c>
      <c r="AQ23" s="15" t="e">
        <f>AMOLED_Total!#REF!</f>
        <v>#REF!</v>
      </c>
      <c r="AR23" s="14" t="e">
        <f>AMOLED_Total!#REF!</f>
        <v>#REF!</v>
      </c>
      <c r="AS23" s="84" t="e">
        <f>AMOLED_Total!#REF!</f>
        <v>#REF!</v>
      </c>
      <c r="AT23" s="15" t="e">
        <f>AMOLED_Total!#REF!</f>
        <v>#REF!</v>
      </c>
      <c r="AU23" s="15" t="e">
        <f>AMOLED_Total!#REF!</f>
        <v>#REF!</v>
      </c>
      <c r="AV23" s="15" t="e">
        <f>AMOLED_Total!#REF!</f>
        <v>#REF!</v>
      </c>
      <c r="AW23" s="15" t="e">
        <f>AMOLED_Total!#REF!</f>
        <v>#REF!</v>
      </c>
      <c r="AX23" s="14" t="e">
        <f>AMOLED_Total!#REF!</f>
        <v>#REF!</v>
      </c>
      <c r="AY23" s="84" t="e">
        <f>AMOLED_Total!#REF!</f>
        <v>#REF!</v>
      </c>
      <c r="BA23"/>
      <c r="BB23"/>
      <c r="BC23"/>
      <c r="BD23"/>
    </row>
    <row r="24" spans="3:56">
      <c r="C24" s="11" t="e">
        <f t="shared" si="0"/>
        <v>#REF!</v>
      </c>
      <c r="D24" s="225">
        <v>0</v>
      </c>
      <c r="E24" s="68" t="e">
        <f>AMOLED_Total!#REF!</f>
        <v>#REF!</v>
      </c>
      <c r="F24" s="191">
        <v>0</v>
      </c>
      <c r="G24" s="192">
        <v>0</v>
      </c>
      <c r="H24" s="192">
        <v>0</v>
      </c>
      <c r="I24" s="15" t="e">
        <f>AMOLED_Total!#REF!</f>
        <v>#REF!</v>
      </c>
      <c r="J24" s="15" t="e">
        <f>AMOLED_Total!#REF!</f>
        <v>#REF!</v>
      </c>
      <c r="K24" s="15" t="e">
        <f>AMOLED_Total!#REF!</f>
        <v>#REF!</v>
      </c>
      <c r="L24" s="14" t="e">
        <f>AMOLED_Total!#REF!</f>
        <v>#REF!</v>
      </c>
      <c r="M24" s="84" t="e">
        <f>AMOLED_Total!#REF!</f>
        <v>#REF!</v>
      </c>
      <c r="N24" s="15" t="e">
        <f>AMOLED_Total!#REF!</f>
        <v>#REF!</v>
      </c>
      <c r="O24" s="15" t="e">
        <f>AMOLED_Total!#REF!</f>
        <v>#REF!</v>
      </c>
      <c r="P24" s="15" t="e">
        <f>AMOLED_Total!#REF!</f>
        <v>#REF!</v>
      </c>
      <c r="Q24" s="15" t="e">
        <f>AMOLED_Total!#REF!</f>
        <v>#REF!</v>
      </c>
      <c r="R24" s="14" t="e">
        <f>AMOLED_Total!#REF!</f>
        <v>#REF!</v>
      </c>
      <c r="S24" s="84" t="e">
        <f>AMOLED_Total!#REF!</f>
        <v>#REF!</v>
      </c>
      <c r="U24" s="67" t="e">
        <f>AMOLED_Total!#REF!</f>
        <v>#REF!</v>
      </c>
      <c r="V24" s="213">
        <v>0</v>
      </c>
      <c r="W24" s="212">
        <v>0</v>
      </c>
      <c r="X24" s="212">
        <v>0</v>
      </c>
      <c r="Y24" s="62" t="e">
        <f>AMOLED_Total!#REF!</f>
        <v>#REF!</v>
      </c>
      <c r="Z24" s="62" t="e">
        <f>AMOLED_Total!#REF!</f>
        <v>#REF!</v>
      </c>
      <c r="AA24" s="62" t="e">
        <f>AMOLED_Total!#REF!</f>
        <v>#REF!</v>
      </c>
      <c r="AB24" s="61" t="e">
        <f>AMOLED_Total!#REF!</f>
        <v>#REF!</v>
      </c>
      <c r="AC24" s="85" t="e">
        <f>AMOLED_Total!#REF!</f>
        <v>#REF!</v>
      </c>
      <c r="AD24" s="62" t="e">
        <f>AMOLED_Total!#REF!</f>
        <v>#REF!</v>
      </c>
      <c r="AE24" s="62" t="e">
        <f>AMOLED_Total!#REF!</f>
        <v>#REF!</v>
      </c>
      <c r="AF24" s="62" t="e">
        <f>AMOLED_Total!#REF!</f>
        <v>#REF!</v>
      </c>
      <c r="AG24" s="62" t="e">
        <f>AMOLED_Total!#REF!</f>
        <v>#REF!</v>
      </c>
      <c r="AH24" s="61" t="e">
        <f>AMOLED_Total!#REF!</f>
        <v>#REF!</v>
      </c>
      <c r="AI24" s="85" t="e">
        <f>AMOLED_Total!#REF!</f>
        <v>#REF!</v>
      </c>
      <c r="AK24" s="67" t="e">
        <f>AMOLED_Total!#REF!</f>
        <v>#REF!</v>
      </c>
      <c r="AL24" s="191">
        <v>0</v>
      </c>
      <c r="AM24" s="192">
        <v>0</v>
      </c>
      <c r="AN24" s="192">
        <v>0</v>
      </c>
      <c r="AO24" s="15" t="e">
        <f>AMOLED_Total!#REF!</f>
        <v>#REF!</v>
      </c>
      <c r="AP24" s="15" t="e">
        <f>AMOLED_Total!#REF!</f>
        <v>#REF!</v>
      </c>
      <c r="AQ24" s="15" t="e">
        <f>AMOLED_Total!#REF!</f>
        <v>#REF!</v>
      </c>
      <c r="AR24" s="14" t="e">
        <f>AMOLED_Total!#REF!</f>
        <v>#REF!</v>
      </c>
      <c r="AS24" s="84" t="e">
        <f>AMOLED_Total!#REF!</f>
        <v>#REF!</v>
      </c>
      <c r="AT24" s="15" t="e">
        <f>AMOLED_Total!#REF!</f>
        <v>#REF!</v>
      </c>
      <c r="AU24" s="15" t="e">
        <f>AMOLED_Total!#REF!</f>
        <v>#REF!</v>
      </c>
      <c r="AV24" s="15" t="e">
        <f>AMOLED_Total!#REF!</f>
        <v>#REF!</v>
      </c>
      <c r="AW24" s="15" t="e">
        <f>AMOLED_Total!#REF!</f>
        <v>#REF!</v>
      </c>
      <c r="AX24" s="14" t="e">
        <f>AMOLED_Total!#REF!</f>
        <v>#REF!</v>
      </c>
      <c r="AY24" s="84" t="e">
        <f>AMOLED_Total!#REF!</f>
        <v>#REF!</v>
      </c>
      <c r="BA24"/>
      <c r="BB24"/>
      <c r="BC24"/>
      <c r="BD24"/>
    </row>
    <row r="25" spans="3:56" ht="18" thickBot="1">
      <c r="C25" s="11" t="e">
        <f t="shared" si="0"/>
        <v>#REF!</v>
      </c>
      <c r="D25" s="226">
        <v>0</v>
      </c>
      <c r="E25" s="68" t="e">
        <f>AMOLED_Total!#REF!</f>
        <v>#REF!</v>
      </c>
      <c r="F25" s="191">
        <v>0</v>
      </c>
      <c r="G25" s="192">
        <v>0</v>
      </c>
      <c r="H25" s="192">
        <v>0</v>
      </c>
      <c r="I25" s="15" t="e">
        <f>AMOLED_Total!#REF!</f>
        <v>#REF!</v>
      </c>
      <c r="J25" s="15" t="e">
        <f>AMOLED_Total!#REF!</f>
        <v>#REF!</v>
      </c>
      <c r="K25" s="15" t="e">
        <f>AMOLED_Total!#REF!</f>
        <v>#REF!</v>
      </c>
      <c r="L25" s="14" t="e">
        <f>AMOLED_Total!#REF!</f>
        <v>#REF!</v>
      </c>
      <c r="M25" s="84" t="e">
        <f>AMOLED_Total!#REF!</f>
        <v>#REF!</v>
      </c>
      <c r="N25" s="15" t="e">
        <f>AMOLED_Total!#REF!</f>
        <v>#REF!</v>
      </c>
      <c r="O25" s="15" t="e">
        <f>AMOLED_Total!#REF!</f>
        <v>#REF!</v>
      </c>
      <c r="P25" s="15" t="e">
        <f>AMOLED_Total!#REF!</f>
        <v>#REF!</v>
      </c>
      <c r="Q25" s="15" t="e">
        <f>AMOLED_Total!#REF!</f>
        <v>#REF!</v>
      </c>
      <c r="R25" s="14" t="e">
        <f>AMOLED_Total!#REF!</f>
        <v>#REF!</v>
      </c>
      <c r="S25" s="84" t="e">
        <f>AMOLED_Total!#REF!</f>
        <v>#REF!</v>
      </c>
      <c r="U25" s="69" t="e">
        <f>AMOLED_Total!#REF!</f>
        <v>#REF!</v>
      </c>
      <c r="V25" s="213">
        <v>0</v>
      </c>
      <c r="W25" s="212">
        <v>0</v>
      </c>
      <c r="X25" s="212">
        <v>0</v>
      </c>
      <c r="Y25" s="62" t="e">
        <f>AMOLED_Total!#REF!</f>
        <v>#REF!</v>
      </c>
      <c r="Z25" s="62" t="e">
        <f>AMOLED_Total!#REF!</f>
        <v>#REF!</v>
      </c>
      <c r="AA25" s="62" t="e">
        <f>AMOLED_Total!#REF!</f>
        <v>#REF!</v>
      </c>
      <c r="AB25" s="61" t="e">
        <f>AMOLED_Total!#REF!</f>
        <v>#REF!</v>
      </c>
      <c r="AC25" s="85" t="e">
        <f>AMOLED_Total!#REF!</f>
        <v>#REF!</v>
      </c>
      <c r="AD25" s="62" t="e">
        <f>AMOLED_Total!#REF!</f>
        <v>#REF!</v>
      </c>
      <c r="AE25" s="62" t="e">
        <f>AMOLED_Total!#REF!</f>
        <v>#REF!</v>
      </c>
      <c r="AF25" s="62" t="e">
        <f>AMOLED_Total!#REF!</f>
        <v>#REF!</v>
      </c>
      <c r="AG25" s="62" t="e">
        <f>AMOLED_Total!#REF!</f>
        <v>#REF!</v>
      </c>
      <c r="AH25" s="61" t="e">
        <f>AMOLED_Total!#REF!</f>
        <v>#REF!</v>
      </c>
      <c r="AI25" s="85" t="e">
        <f>AMOLED_Total!#REF!</f>
        <v>#REF!</v>
      </c>
      <c r="AK25" s="69" t="e">
        <f>AMOLED_Total!#REF!</f>
        <v>#REF!</v>
      </c>
      <c r="AL25" s="191">
        <v>0</v>
      </c>
      <c r="AM25" s="192">
        <v>0</v>
      </c>
      <c r="AN25" s="192">
        <v>0</v>
      </c>
      <c r="AO25" s="15" t="e">
        <f>AMOLED_Total!#REF!</f>
        <v>#REF!</v>
      </c>
      <c r="AP25" s="15" t="e">
        <f>AMOLED_Total!#REF!</f>
        <v>#REF!</v>
      </c>
      <c r="AQ25" s="15" t="e">
        <f>AMOLED_Total!#REF!</f>
        <v>#REF!</v>
      </c>
      <c r="AR25" s="14" t="e">
        <f>AMOLED_Total!#REF!</f>
        <v>#REF!</v>
      </c>
      <c r="AS25" s="84" t="e">
        <f>AMOLED_Total!#REF!</f>
        <v>#REF!</v>
      </c>
      <c r="AT25" s="15" t="e">
        <f>AMOLED_Total!#REF!</f>
        <v>#REF!</v>
      </c>
      <c r="AU25" s="15" t="e">
        <f>AMOLED_Total!#REF!</f>
        <v>#REF!</v>
      </c>
      <c r="AV25" s="15" t="e">
        <f>AMOLED_Total!#REF!</f>
        <v>#REF!</v>
      </c>
      <c r="AW25" s="15" t="e">
        <f>AMOLED_Total!#REF!</f>
        <v>#REF!</v>
      </c>
      <c r="AX25" s="14" t="e">
        <f>AMOLED_Total!#REF!</f>
        <v>#REF!</v>
      </c>
      <c r="AY25" s="84" t="e">
        <f>AMOLED_Total!#REF!</f>
        <v>#REF!</v>
      </c>
      <c r="BA25"/>
      <c r="BB25"/>
      <c r="BC25"/>
      <c r="BD25"/>
    </row>
    <row r="26" spans="3:56" ht="18" thickBot="1">
      <c r="D26" s="82" t="s">
        <v>132</v>
      </c>
      <c r="E26" s="118"/>
      <c r="F26" s="214">
        <v>6816.4540301999996</v>
      </c>
      <c r="G26" s="215">
        <v>9786.1708501583726</v>
      </c>
      <c r="H26" s="215">
        <v>11147.024101303123</v>
      </c>
      <c r="I26" s="90" t="e">
        <f t="shared" ref="I26" si="1">SUM(I6:I25)</f>
        <v>#REF!</v>
      </c>
      <c r="J26" s="90" t="e">
        <f t="shared" ref="J26:S26" si="2">SUM(J6:J25)</f>
        <v>#REF!</v>
      </c>
      <c r="K26" s="90" t="e">
        <f t="shared" si="2"/>
        <v>#REF!</v>
      </c>
      <c r="L26" s="89" t="e">
        <f t="shared" si="2"/>
        <v>#REF!</v>
      </c>
      <c r="M26" s="88" t="e">
        <f t="shared" si="2"/>
        <v>#REF!</v>
      </c>
      <c r="N26" s="90" t="e">
        <f t="shared" si="2"/>
        <v>#REF!</v>
      </c>
      <c r="O26" s="90" t="e">
        <f t="shared" si="2"/>
        <v>#REF!</v>
      </c>
      <c r="P26" s="90" t="e">
        <f t="shared" si="2"/>
        <v>#REF!</v>
      </c>
      <c r="Q26" s="90" t="e">
        <f t="shared" si="2"/>
        <v>#REF!</v>
      </c>
      <c r="R26" s="89" t="e">
        <f t="shared" si="2"/>
        <v>#REF!</v>
      </c>
      <c r="S26" s="88" t="e">
        <f t="shared" si="2"/>
        <v>#REF!</v>
      </c>
      <c r="U26" s="82" t="s">
        <v>132</v>
      </c>
      <c r="V26" s="216">
        <v>572.1266160697719</v>
      </c>
      <c r="W26" s="217">
        <v>817.55234477950773</v>
      </c>
      <c r="X26" s="217">
        <v>987.17608467867649</v>
      </c>
      <c r="Y26" s="94" t="e">
        <f t="shared" ref="Y26" si="3">SUM(Y6:Y25)</f>
        <v>#REF!</v>
      </c>
      <c r="Z26" s="94" t="e">
        <f t="shared" ref="Z26:AI26" si="4">SUM(Z6:Z25)</f>
        <v>#REF!</v>
      </c>
      <c r="AA26" s="94" t="e">
        <f t="shared" si="4"/>
        <v>#REF!</v>
      </c>
      <c r="AB26" s="93" t="e">
        <f t="shared" si="4"/>
        <v>#REF!</v>
      </c>
      <c r="AC26" s="92" t="e">
        <f t="shared" si="4"/>
        <v>#REF!</v>
      </c>
      <c r="AD26" s="94" t="e">
        <f t="shared" si="4"/>
        <v>#REF!</v>
      </c>
      <c r="AE26" s="94" t="e">
        <f t="shared" si="4"/>
        <v>#REF!</v>
      </c>
      <c r="AF26" s="94" t="e">
        <f t="shared" si="4"/>
        <v>#REF!</v>
      </c>
      <c r="AG26" s="94" t="e">
        <f t="shared" si="4"/>
        <v>#REF!</v>
      </c>
      <c r="AH26" s="93" t="e">
        <f t="shared" si="4"/>
        <v>#REF!</v>
      </c>
      <c r="AI26" s="92" t="e">
        <f t="shared" si="4"/>
        <v>#REF!</v>
      </c>
      <c r="AK26" s="82" t="s">
        <v>132</v>
      </c>
      <c r="AL26" s="218">
        <v>14969.785337336356</v>
      </c>
      <c r="AM26" s="215">
        <v>24855.603227558757</v>
      </c>
      <c r="AN26" s="215">
        <v>28261.682109956091</v>
      </c>
      <c r="AO26" s="90" t="e">
        <f t="shared" ref="AO26" si="5">SUM(AO6:AO25)</f>
        <v>#REF!</v>
      </c>
      <c r="AP26" s="90" t="e">
        <f t="shared" ref="AP26:AY26" si="6">SUM(AP6:AP25)</f>
        <v>#REF!</v>
      </c>
      <c r="AQ26" s="90" t="e">
        <f t="shared" si="6"/>
        <v>#REF!</v>
      </c>
      <c r="AR26" s="89" t="e">
        <f t="shared" si="6"/>
        <v>#REF!</v>
      </c>
      <c r="AS26" s="88" t="e">
        <f t="shared" si="6"/>
        <v>#REF!</v>
      </c>
      <c r="AT26" s="90" t="e">
        <f t="shared" si="6"/>
        <v>#REF!</v>
      </c>
      <c r="AU26" s="90" t="e">
        <f t="shared" si="6"/>
        <v>#REF!</v>
      </c>
      <c r="AV26" s="90" t="e">
        <f t="shared" si="6"/>
        <v>#REF!</v>
      </c>
      <c r="AW26" s="90" t="e">
        <f t="shared" si="6"/>
        <v>#REF!</v>
      </c>
      <c r="AX26" s="89" t="e">
        <f t="shared" si="6"/>
        <v>#REF!</v>
      </c>
      <c r="AY26" s="88" t="e">
        <f t="shared" si="6"/>
        <v>#REF!</v>
      </c>
      <c r="BA26"/>
      <c r="BB26"/>
      <c r="BC26"/>
      <c r="BD26"/>
    </row>
    <row r="27" spans="3:56"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/>
      <c r="BB27"/>
      <c r="BC27"/>
      <c r="BD27"/>
    </row>
    <row r="28" spans="3:56"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/>
      <c r="BB28"/>
      <c r="BC28"/>
      <c r="BD28"/>
    </row>
    <row r="29" spans="3:56" ht="18" thickBot="1">
      <c r="D29" s="13" t="s">
        <v>167</v>
      </c>
      <c r="E29" s="13"/>
      <c r="U29" s="16" t="s">
        <v>174</v>
      </c>
      <c r="AK29" s="16" t="s">
        <v>166</v>
      </c>
      <c r="AZ29" s="9"/>
      <c r="BA29"/>
      <c r="BB29"/>
      <c r="BC29"/>
      <c r="BD29"/>
    </row>
    <row r="30" spans="3:56" ht="18" thickBot="1">
      <c r="D30" s="79" t="s">
        <v>129</v>
      </c>
      <c r="E30" s="102" t="s">
        <v>173</v>
      </c>
      <c r="F30" s="101" t="s">
        <v>120</v>
      </c>
      <c r="G30" s="75" t="s">
        <v>118</v>
      </c>
      <c r="H30" s="75">
        <v>2018</v>
      </c>
      <c r="I30" s="75" t="s">
        <v>117</v>
      </c>
      <c r="J30" s="75" t="s">
        <v>114</v>
      </c>
      <c r="K30" s="75" t="s">
        <v>113</v>
      </c>
      <c r="L30" s="74" t="s">
        <v>110</v>
      </c>
      <c r="M30" s="73" t="s">
        <v>107</v>
      </c>
      <c r="N30" s="75" t="s">
        <v>284</v>
      </c>
      <c r="O30" s="75" t="s">
        <v>285</v>
      </c>
      <c r="P30" s="75" t="s">
        <v>286</v>
      </c>
      <c r="Q30" s="75" t="s">
        <v>287</v>
      </c>
      <c r="R30" s="74" t="s">
        <v>288</v>
      </c>
      <c r="S30" s="73" t="s">
        <v>289</v>
      </c>
      <c r="U30" s="79" t="s">
        <v>129</v>
      </c>
      <c r="V30" s="101" t="s">
        <v>120</v>
      </c>
      <c r="W30" s="75" t="s">
        <v>118</v>
      </c>
      <c r="X30" s="75">
        <v>2018</v>
      </c>
      <c r="Y30" s="75" t="s">
        <v>117</v>
      </c>
      <c r="Z30" s="75" t="s">
        <v>114</v>
      </c>
      <c r="AA30" s="75" t="s">
        <v>113</v>
      </c>
      <c r="AB30" s="74" t="s">
        <v>110</v>
      </c>
      <c r="AC30" s="73" t="s">
        <v>107</v>
      </c>
      <c r="AD30" s="75" t="s">
        <v>284</v>
      </c>
      <c r="AE30" s="75" t="s">
        <v>285</v>
      </c>
      <c r="AF30" s="75" t="s">
        <v>286</v>
      </c>
      <c r="AG30" s="75" t="s">
        <v>287</v>
      </c>
      <c r="AH30" s="74" t="s">
        <v>288</v>
      </c>
      <c r="AI30" s="73" t="s">
        <v>289</v>
      </c>
      <c r="AK30" s="79" t="s">
        <v>129</v>
      </c>
      <c r="AL30" s="117" t="s">
        <v>120</v>
      </c>
      <c r="AM30" s="75" t="s">
        <v>118</v>
      </c>
      <c r="AN30" s="75">
        <v>2018</v>
      </c>
      <c r="AO30" s="75" t="s">
        <v>117</v>
      </c>
      <c r="AP30" s="75" t="s">
        <v>114</v>
      </c>
      <c r="AQ30" s="75" t="s">
        <v>113</v>
      </c>
      <c r="AR30" s="74" t="s">
        <v>110</v>
      </c>
      <c r="AS30" s="73" t="s">
        <v>107</v>
      </c>
      <c r="AT30" s="75" t="s">
        <v>284</v>
      </c>
      <c r="AU30" s="75" t="s">
        <v>285</v>
      </c>
      <c r="AV30" s="75" t="s">
        <v>286</v>
      </c>
      <c r="AW30" s="75" t="s">
        <v>287</v>
      </c>
      <c r="AX30" s="74" t="s">
        <v>288</v>
      </c>
      <c r="AY30" s="73" t="s">
        <v>289</v>
      </c>
      <c r="AZ30" s="9"/>
    </row>
    <row r="31" spans="3:56">
      <c r="C31" s="11" t="str">
        <f t="shared" ref="C31:C50" si="7">IF(SUM(F31:M31)=0, "H", "")</f>
        <v>H</v>
      </c>
      <c r="D31" s="63"/>
      <c r="E31" s="87"/>
      <c r="F31" s="203"/>
      <c r="G31" s="115"/>
      <c r="H31" s="115"/>
      <c r="I31" s="115"/>
      <c r="J31" s="115"/>
      <c r="K31" s="115"/>
      <c r="L31" s="114"/>
      <c r="M31" s="113"/>
      <c r="N31" s="115"/>
      <c r="O31" s="115"/>
      <c r="P31" s="115"/>
      <c r="Q31" s="115"/>
      <c r="R31" s="114"/>
      <c r="S31" s="113"/>
      <c r="U31" s="63"/>
      <c r="V31" s="205"/>
      <c r="W31" s="62"/>
      <c r="X31" s="62"/>
      <c r="Y31" s="62"/>
      <c r="Z31" s="62"/>
      <c r="AA31" s="62"/>
      <c r="AB31" s="61"/>
      <c r="AC31" s="85"/>
      <c r="AD31" s="62"/>
      <c r="AE31" s="62"/>
      <c r="AF31" s="62"/>
      <c r="AG31" s="62"/>
      <c r="AH31" s="61"/>
      <c r="AI31" s="85"/>
      <c r="AK31" s="63"/>
      <c r="AL31" s="208"/>
      <c r="AM31" s="112"/>
      <c r="AN31" s="112"/>
      <c r="AO31" s="112"/>
      <c r="AP31" s="112"/>
      <c r="AQ31" s="112"/>
      <c r="AR31" s="111"/>
      <c r="AS31" s="110"/>
      <c r="AT31" s="112"/>
      <c r="AU31" s="112"/>
      <c r="AV31" s="112"/>
      <c r="AW31" s="112"/>
      <c r="AX31" s="111"/>
      <c r="AY31" s="110"/>
      <c r="AZ31" s="9"/>
    </row>
    <row r="32" spans="3:56">
      <c r="C32" s="11" t="str">
        <f t="shared" si="7"/>
        <v>H</v>
      </c>
      <c r="D32" s="60"/>
      <c r="E32" s="116"/>
      <c r="F32" s="203"/>
      <c r="G32" s="115"/>
      <c r="H32" s="115"/>
      <c r="I32" s="115"/>
      <c r="J32" s="115"/>
      <c r="K32" s="115"/>
      <c r="L32" s="114"/>
      <c r="M32" s="113"/>
      <c r="N32" s="115"/>
      <c r="O32" s="115"/>
      <c r="P32" s="115"/>
      <c r="Q32" s="115"/>
      <c r="R32" s="114"/>
      <c r="S32" s="113"/>
      <c r="U32" s="60"/>
      <c r="V32" s="205"/>
      <c r="W32" s="62"/>
      <c r="X32" s="62"/>
      <c r="Y32" s="62"/>
      <c r="Z32" s="62"/>
      <c r="AA32" s="62"/>
      <c r="AB32" s="61"/>
      <c r="AC32" s="85"/>
      <c r="AD32" s="62"/>
      <c r="AE32" s="62"/>
      <c r="AF32" s="62"/>
      <c r="AG32" s="62"/>
      <c r="AH32" s="61"/>
      <c r="AI32" s="85"/>
      <c r="AK32" s="60"/>
      <c r="AL32" s="208"/>
      <c r="AM32" s="112"/>
      <c r="AN32" s="112"/>
      <c r="AO32" s="112"/>
      <c r="AP32" s="112"/>
      <c r="AQ32" s="112"/>
      <c r="AR32" s="111"/>
      <c r="AS32" s="110"/>
      <c r="AT32" s="112"/>
      <c r="AU32" s="112"/>
      <c r="AV32" s="112"/>
      <c r="AW32" s="112"/>
      <c r="AX32" s="111"/>
      <c r="AY32" s="110"/>
      <c r="AZ32" s="9"/>
    </row>
    <row r="33" spans="3:52">
      <c r="C33" s="11" t="str">
        <f t="shared" si="7"/>
        <v>H</v>
      </c>
      <c r="D33" s="60"/>
      <c r="E33" s="116"/>
      <c r="F33" s="203"/>
      <c r="G33" s="115"/>
      <c r="H33" s="115"/>
      <c r="I33" s="115"/>
      <c r="J33" s="115"/>
      <c r="K33" s="115"/>
      <c r="L33" s="114"/>
      <c r="M33" s="113"/>
      <c r="N33" s="115"/>
      <c r="O33" s="115"/>
      <c r="P33" s="115"/>
      <c r="Q33" s="115"/>
      <c r="R33" s="114"/>
      <c r="S33" s="113"/>
      <c r="U33" s="60"/>
      <c r="V33" s="205"/>
      <c r="W33" s="62"/>
      <c r="X33" s="62"/>
      <c r="Y33" s="62"/>
      <c r="Z33" s="62"/>
      <c r="AA33" s="62"/>
      <c r="AB33" s="61"/>
      <c r="AC33" s="85"/>
      <c r="AD33" s="62"/>
      <c r="AE33" s="62"/>
      <c r="AF33" s="62"/>
      <c r="AG33" s="62"/>
      <c r="AH33" s="61"/>
      <c r="AI33" s="85"/>
      <c r="AK33" s="60"/>
      <c r="AL33" s="208"/>
      <c r="AM33" s="112"/>
      <c r="AN33" s="112"/>
      <c r="AO33" s="112"/>
      <c r="AP33" s="112"/>
      <c r="AQ33" s="112"/>
      <c r="AR33" s="111"/>
      <c r="AS33" s="110"/>
      <c r="AT33" s="112"/>
      <c r="AU33" s="112"/>
      <c r="AV33" s="112"/>
      <c r="AW33" s="112"/>
      <c r="AX33" s="111"/>
      <c r="AY33" s="110"/>
      <c r="AZ33" s="9"/>
    </row>
    <row r="34" spans="3:52">
      <c r="C34" s="11" t="str">
        <f t="shared" si="7"/>
        <v>H</v>
      </c>
      <c r="D34" s="60"/>
      <c r="E34" s="116"/>
      <c r="F34" s="203"/>
      <c r="G34" s="115"/>
      <c r="H34" s="115"/>
      <c r="I34" s="115"/>
      <c r="J34" s="115"/>
      <c r="K34" s="115"/>
      <c r="L34" s="114"/>
      <c r="M34" s="113"/>
      <c r="N34" s="115"/>
      <c r="O34" s="115"/>
      <c r="P34" s="115"/>
      <c r="Q34" s="115"/>
      <c r="R34" s="114"/>
      <c r="S34" s="113"/>
      <c r="U34" s="60"/>
      <c r="V34" s="205"/>
      <c r="W34" s="62"/>
      <c r="X34" s="62"/>
      <c r="Y34" s="62"/>
      <c r="Z34" s="62"/>
      <c r="AA34" s="62"/>
      <c r="AB34" s="61"/>
      <c r="AC34" s="85"/>
      <c r="AD34" s="62"/>
      <c r="AE34" s="62"/>
      <c r="AF34" s="62"/>
      <c r="AG34" s="62"/>
      <c r="AH34" s="61"/>
      <c r="AI34" s="85"/>
      <c r="AK34" s="60"/>
      <c r="AL34" s="208"/>
      <c r="AM34" s="112"/>
      <c r="AN34" s="112"/>
      <c r="AO34" s="112"/>
      <c r="AP34" s="112"/>
      <c r="AQ34" s="112"/>
      <c r="AR34" s="111"/>
      <c r="AS34" s="110"/>
      <c r="AT34" s="112"/>
      <c r="AU34" s="112"/>
      <c r="AV34" s="112"/>
      <c r="AW34" s="112"/>
      <c r="AX34" s="111"/>
      <c r="AY34" s="110"/>
      <c r="AZ34" s="9"/>
    </row>
    <row r="35" spans="3:52">
      <c r="C35" s="11" t="str">
        <f t="shared" si="7"/>
        <v>H</v>
      </c>
      <c r="D35" s="60"/>
      <c r="E35" s="116"/>
      <c r="F35" s="203"/>
      <c r="G35" s="115"/>
      <c r="H35" s="115"/>
      <c r="I35" s="115"/>
      <c r="J35" s="115"/>
      <c r="K35" s="115"/>
      <c r="L35" s="114"/>
      <c r="M35" s="113"/>
      <c r="N35" s="115"/>
      <c r="O35" s="115"/>
      <c r="P35" s="115"/>
      <c r="Q35" s="115"/>
      <c r="R35" s="114"/>
      <c r="S35" s="113"/>
      <c r="U35" s="60"/>
      <c r="V35" s="205"/>
      <c r="W35" s="62"/>
      <c r="X35" s="62"/>
      <c r="Y35" s="62"/>
      <c r="Z35" s="62"/>
      <c r="AA35" s="62"/>
      <c r="AB35" s="61"/>
      <c r="AC35" s="85"/>
      <c r="AD35" s="62"/>
      <c r="AE35" s="62"/>
      <c r="AF35" s="62"/>
      <c r="AG35" s="62"/>
      <c r="AH35" s="61"/>
      <c r="AI35" s="85"/>
      <c r="AK35" s="60"/>
      <c r="AL35" s="208"/>
      <c r="AM35" s="112"/>
      <c r="AN35" s="112"/>
      <c r="AO35" s="112"/>
      <c r="AP35" s="112"/>
      <c r="AQ35" s="112"/>
      <c r="AR35" s="111"/>
      <c r="AS35" s="110"/>
      <c r="AT35" s="112"/>
      <c r="AU35" s="112"/>
      <c r="AV35" s="112"/>
      <c r="AW35" s="112"/>
      <c r="AX35" s="111"/>
      <c r="AY35" s="110"/>
      <c r="AZ35" s="9"/>
    </row>
    <row r="36" spans="3:52">
      <c r="C36" s="11" t="str">
        <f t="shared" si="7"/>
        <v>H</v>
      </c>
      <c r="D36" s="60"/>
      <c r="E36" s="116"/>
      <c r="F36" s="203"/>
      <c r="G36" s="115"/>
      <c r="H36" s="115"/>
      <c r="I36" s="115"/>
      <c r="J36" s="115"/>
      <c r="K36" s="115"/>
      <c r="L36" s="114"/>
      <c r="M36" s="113"/>
      <c r="N36" s="115"/>
      <c r="O36" s="115"/>
      <c r="P36" s="115"/>
      <c r="Q36" s="115"/>
      <c r="R36" s="114"/>
      <c r="S36" s="113"/>
      <c r="U36" s="60"/>
      <c r="V36" s="205"/>
      <c r="W36" s="62"/>
      <c r="X36" s="62"/>
      <c r="Y36" s="62"/>
      <c r="Z36" s="62"/>
      <c r="AA36" s="62"/>
      <c r="AB36" s="61"/>
      <c r="AC36" s="85"/>
      <c r="AD36" s="62"/>
      <c r="AE36" s="62"/>
      <c r="AF36" s="62"/>
      <c r="AG36" s="62"/>
      <c r="AH36" s="61"/>
      <c r="AI36" s="85"/>
      <c r="AK36" s="60"/>
      <c r="AL36" s="208"/>
      <c r="AM36" s="112"/>
      <c r="AN36" s="112"/>
      <c r="AO36" s="112"/>
      <c r="AP36" s="112"/>
      <c r="AQ36" s="112"/>
      <c r="AR36" s="111"/>
      <c r="AS36" s="110"/>
      <c r="AT36" s="112"/>
      <c r="AU36" s="112"/>
      <c r="AV36" s="112"/>
      <c r="AW36" s="112"/>
      <c r="AX36" s="111"/>
      <c r="AY36" s="110"/>
      <c r="AZ36" s="9"/>
    </row>
    <row r="37" spans="3:52">
      <c r="C37" s="11" t="str">
        <f t="shared" si="7"/>
        <v>H</v>
      </c>
      <c r="D37" s="60"/>
      <c r="E37" s="116"/>
      <c r="F37" s="203"/>
      <c r="G37" s="115"/>
      <c r="H37" s="115"/>
      <c r="I37" s="115"/>
      <c r="J37" s="115"/>
      <c r="K37" s="115"/>
      <c r="L37" s="114"/>
      <c r="M37" s="113"/>
      <c r="N37" s="115"/>
      <c r="O37" s="115"/>
      <c r="P37" s="115"/>
      <c r="Q37" s="115"/>
      <c r="R37" s="114"/>
      <c r="S37" s="113"/>
      <c r="U37" s="60"/>
      <c r="V37" s="205"/>
      <c r="W37" s="62"/>
      <c r="X37" s="62"/>
      <c r="Y37" s="62"/>
      <c r="Z37" s="62"/>
      <c r="AA37" s="62"/>
      <c r="AB37" s="61"/>
      <c r="AC37" s="85"/>
      <c r="AD37" s="62"/>
      <c r="AE37" s="62"/>
      <c r="AF37" s="62"/>
      <c r="AG37" s="62"/>
      <c r="AH37" s="61"/>
      <c r="AI37" s="85"/>
      <c r="AK37" s="60"/>
      <c r="AL37" s="208"/>
      <c r="AM37" s="112"/>
      <c r="AN37" s="112"/>
      <c r="AO37" s="112"/>
      <c r="AP37" s="112"/>
      <c r="AQ37" s="112"/>
      <c r="AR37" s="111"/>
      <c r="AS37" s="110"/>
      <c r="AT37" s="112"/>
      <c r="AU37" s="112"/>
      <c r="AV37" s="112"/>
      <c r="AW37" s="112"/>
      <c r="AX37" s="111"/>
      <c r="AY37" s="110"/>
      <c r="AZ37" s="9"/>
    </row>
    <row r="38" spans="3:52">
      <c r="C38" s="11" t="str">
        <f t="shared" si="7"/>
        <v>H</v>
      </c>
      <c r="D38" s="60"/>
      <c r="E38" s="116"/>
      <c r="F38" s="203"/>
      <c r="G38" s="115"/>
      <c r="H38" s="115"/>
      <c r="I38" s="115"/>
      <c r="J38" s="115"/>
      <c r="K38" s="115"/>
      <c r="L38" s="114"/>
      <c r="M38" s="113"/>
      <c r="N38" s="115"/>
      <c r="O38" s="115"/>
      <c r="P38" s="115"/>
      <c r="Q38" s="115"/>
      <c r="R38" s="114"/>
      <c r="S38" s="113"/>
      <c r="U38" s="60"/>
      <c r="V38" s="205"/>
      <c r="W38" s="62"/>
      <c r="X38" s="62"/>
      <c r="Y38" s="62"/>
      <c r="Z38" s="62"/>
      <c r="AA38" s="62"/>
      <c r="AB38" s="61"/>
      <c r="AC38" s="85"/>
      <c r="AD38" s="62"/>
      <c r="AE38" s="62"/>
      <c r="AF38" s="62"/>
      <c r="AG38" s="62"/>
      <c r="AH38" s="61"/>
      <c r="AI38" s="85"/>
      <c r="AK38" s="60"/>
      <c r="AL38" s="208"/>
      <c r="AM38" s="112"/>
      <c r="AN38" s="112"/>
      <c r="AO38" s="112"/>
      <c r="AP38" s="112"/>
      <c r="AQ38" s="112"/>
      <c r="AR38" s="111"/>
      <c r="AS38" s="110"/>
      <c r="AT38" s="112"/>
      <c r="AU38" s="112"/>
      <c r="AV38" s="112"/>
      <c r="AW38" s="112"/>
      <c r="AX38" s="111"/>
      <c r="AY38" s="110"/>
      <c r="AZ38" s="9"/>
    </row>
    <row r="39" spans="3:52">
      <c r="C39" s="11" t="str">
        <f t="shared" si="7"/>
        <v>H</v>
      </c>
      <c r="D39" s="60"/>
      <c r="E39" s="116"/>
      <c r="F39" s="203"/>
      <c r="G39" s="115"/>
      <c r="H39" s="115"/>
      <c r="I39" s="115"/>
      <c r="J39" s="115"/>
      <c r="K39" s="115"/>
      <c r="L39" s="114"/>
      <c r="M39" s="113"/>
      <c r="N39" s="115"/>
      <c r="O39" s="115"/>
      <c r="P39" s="115"/>
      <c r="Q39" s="115"/>
      <c r="R39" s="114"/>
      <c r="S39" s="113"/>
      <c r="U39" s="60"/>
      <c r="V39" s="205"/>
      <c r="W39" s="62"/>
      <c r="X39" s="62"/>
      <c r="Y39" s="62"/>
      <c r="Z39" s="62"/>
      <c r="AA39" s="62"/>
      <c r="AB39" s="61"/>
      <c r="AC39" s="85"/>
      <c r="AD39" s="62"/>
      <c r="AE39" s="62"/>
      <c r="AF39" s="62"/>
      <c r="AG39" s="62"/>
      <c r="AH39" s="61"/>
      <c r="AI39" s="85"/>
      <c r="AK39" s="60"/>
      <c r="AL39" s="208"/>
      <c r="AM39" s="112"/>
      <c r="AN39" s="112"/>
      <c r="AO39" s="112"/>
      <c r="AP39" s="112"/>
      <c r="AQ39" s="112"/>
      <c r="AR39" s="111"/>
      <c r="AS39" s="110"/>
      <c r="AT39" s="112"/>
      <c r="AU39" s="112"/>
      <c r="AV39" s="112"/>
      <c r="AW39" s="112"/>
      <c r="AX39" s="111"/>
      <c r="AY39" s="110"/>
      <c r="AZ39" s="9"/>
    </row>
    <row r="40" spans="3:52">
      <c r="C40" s="11" t="str">
        <f t="shared" si="7"/>
        <v>H</v>
      </c>
      <c r="D40" s="60"/>
      <c r="E40" s="116"/>
      <c r="F40" s="203"/>
      <c r="G40" s="115"/>
      <c r="H40" s="115"/>
      <c r="I40" s="115"/>
      <c r="J40" s="115"/>
      <c r="K40" s="115"/>
      <c r="L40" s="114"/>
      <c r="M40" s="113"/>
      <c r="N40" s="115"/>
      <c r="O40" s="115"/>
      <c r="P40" s="115"/>
      <c r="Q40" s="115"/>
      <c r="R40" s="114"/>
      <c r="S40" s="113"/>
      <c r="U40" s="60"/>
      <c r="V40" s="205"/>
      <c r="W40" s="62"/>
      <c r="X40" s="62"/>
      <c r="Y40" s="62"/>
      <c r="Z40" s="62"/>
      <c r="AA40" s="62"/>
      <c r="AB40" s="61"/>
      <c r="AC40" s="85"/>
      <c r="AD40" s="62"/>
      <c r="AE40" s="62"/>
      <c r="AF40" s="62"/>
      <c r="AG40" s="62"/>
      <c r="AH40" s="61"/>
      <c r="AI40" s="85"/>
      <c r="AK40" s="60"/>
      <c r="AL40" s="208"/>
      <c r="AM40" s="112"/>
      <c r="AN40" s="112"/>
      <c r="AO40" s="112"/>
      <c r="AP40" s="112"/>
      <c r="AQ40" s="112"/>
      <c r="AR40" s="111"/>
      <c r="AS40" s="110"/>
      <c r="AT40" s="112"/>
      <c r="AU40" s="112"/>
      <c r="AV40" s="112"/>
      <c r="AW40" s="112"/>
      <c r="AX40" s="111"/>
      <c r="AY40" s="110"/>
      <c r="AZ40" s="9"/>
    </row>
    <row r="41" spans="3:52">
      <c r="C41" s="11" t="str">
        <f t="shared" si="7"/>
        <v>H</v>
      </c>
      <c r="D41" s="60"/>
      <c r="E41" s="116"/>
      <c r="F41" s="203"/>
      <c r="G41" s="115"/>
      <c r="H41" s="115"/>
      <c r="I41" s="115"/>
      <c r="J41" s="115"/>
      <c r="K41" s="115"/>
      <c r="L41" s="114"/>
      <c r="M41" s="113"/>
      <c r="N41" s="115"/>
      <c r="O41" s="115"/>
      <c r="P41" s="115"/>
      <c r="Q41" s="115"/>
      <c r="R41" s="114"/>
      <c r="S41" s="113"/>
      <c r="U41" s="60"/>
      <c r="V41" s="205"/>
      <c r="W41" s="62"/>
      <c r="X41" s="62"/>
      <c r="Y41" s="62"/>
      <c r="Z41" s="62"/>
      <c r="AA41" s="62"/>
      <c r="AB41" s="61"/>
      <c r="AC41" s="85"/>
      <c r="AD41" s="62"/>
      <c r="AE41" s="62"/>
      <c r="AF41" s="62"/>
      <c r="AG41" s="62"/>
      <c r="AH41" s="61"/>
      <c r="AI41" s="85"/>
      <c r="AK41" s="60"/>
      <c r="AL41" s="208"/>
      <c r="AM41" s="112"/>
      <c r="AN41" s="112"/>
      <c r="AO41" s="112"/>
      <c r="AP41" s="112"/>
      <c r="AQ41" s="112"/>
      <c r="AR41" s="111"/>
      <c r="AS41" s="110"/>
      <c r="AT41" s="112"/>
      <c r="AU41" s="112"/>
      <c r="AV41" s="112"/>
      <c r="AW41" s="112"/>
      <c r="AX41" s="111"/>
      <c r="AY41" s="110"/>
      <c r="AZ41" s="9"/>
    </row>
    <row r="42" spans="3:52">
      <c r="C42" s="11" t="str">
        <f t="shared" si="7"/>
        <v>H</v>
      </c>
      <c r="D42" s="60"/>
      <c r="E42" s="116"/>
      <c r="F42" s="203"/>
      <c r="G42" s="115"/>
      <c r="H42" s="115"/>
      <c r="I42" s="115"/>
      <c r="J42" s="115"/>
      <c r="K42" s="115"/>
      <c r="L42" s="114"/>
      <c r="M42" s="113"/>
      <c r="N42" s="115"/>
      <c r="O42" s="115"/>
      <c r="P42" s="115"/>
      <c r="Q42" s="115"/>
      <c r="R42" s="114"/>
      <c r="S42" s="113"/>
      <c r="U42" s="60"/>
      <c r="V42" s="205"/>
      <c r="W42" s="62"/>
      <c r="X42" s="62"/>
      <c r="Y42" s="62"/>
      <c r="Z42" s="62"/>
      <c r="AA42" s="62"/>
      <c r="AB42" s="61"/>
      <c r="AC42" s="85"/>
      <c r="AD42" s="62"/>
      <c r="AE42" s="62"/>
      <c r="AF42" s="62"/>
      <c r="AG42" s="62"/>
      <c r="AH42" s="61"/>
      <c r="AI42" s="85"/>
      <c r="AK42" s="60"/>
      <c r="AL42" s="208"/>
      <c r="AM42" s="112"/>
      <c r="AN42" s="112"/>
      <c r="AO42" s="112"/>
      <c r="AP42" s="112"/>
      <c r="AQ42" s="112"/>
      <c r="AR42" s="111"/>
      <c r="AS42" s="110"/>
      <c r="AT42" s="112"/>
      <c r="AU42" s="112"/>
      <c r="AV42" s="112"/>
      <c r="AW42" s="112"/>
      <c r="AX42" s="111"/>
      <c r="AY42" s="110"/>
      <c r="AZ42" s="9"/>
    </row>
    <row r="43" spans="3:52">
      <c r="C43" s="11" t="str">
        <f t="shared" si="7"/>
        <v>H</v>
      </c>
      <c r="D43" s="60"/>
      <c r="E43" s="116"/>
      <c r="F43" s="203"/>
      <c r="G43" s="115"/>
      <c r="H43" s="115"/>
      <c r="I43" s="115"/>
      <c r="J43" s="115"/>
      <c r="K43" s="115"/>
      <c r="L43" s="114"/>
      <c r="M43" s="113"/>
      <c r="N43" s="115"/>
      <c r="O43" s="115"/>
      <c r="P43" s="115"/>
      <c r="Q43" s="115"/>
      <c r="R43" s="114"/>
      <c r="S43" s="113"/>
      <c r="U43" s="60"/>
      <c r="V43" s="205"/>
      <c r="W43" s="62"/>
      <c r="X43" s="62"/>
      <c r="Y43" s="62"/>
      <c r="Z43" s="62"/>
      <c r="AA43" s="62"/>
      <c r="AB43" s="61"/>
      <c r="AC43" s="85"/>
      <c r="AD43" s="62"/>
      <c r="AE43" s="62"/>
      <c r="AF43" s="62"/>
      <c r="AG43" s="62"/>
      <c r="AH43" s="61"/>
      <c r="AI43" s="85"/>
      <c r="AK43" s="60"/>
      <c r="AL43" s="208"/>
      <c r="AM43" s="112"/>
      <c r="AN43" s="112"/>
      <c r="AO43" s="112"/>
      <c r="AP43" s="112"/>
      <c r="AQ43" s="112"/>
      <c r="AR43" s="111"/>
      <c r="AS43" s="110"/>
      <c r="AT43" s="112"/>
      <c r="AU43" s="112"/>
      <c r="AV43" s="112"/>
      <c r="AW43" s="112"/>
      <c r="AX43" s="111"/>
      <c r="AY43" s="110"/>
      <c r="AZ43" s="9"/>
    </row>
    <row r="44" spans="3:52">
      <c r="C44" s="11" t="str">
        <f t="shared" si="7"/>
        <v>H</v>
      </c>
      <c r="D44" s="60"/>
      <c r="E44" s="116"/>
      <c r="F44" s="203"/>
      <c r="G44" s="115"/>
      <c r="H44" s="115"/>
      <c r="I44" s="115"/>
      <c r="J44" s="115"/>
      <c r="K44" s="115"/>
      <c r="L44" s="114"/>
      <c r="M44" s="113"/>
      <c r="N44" s="115"/>
      <c r="O44" s="115"/>
      <c r="P44" s="115"/>
      <c r="Q44" s="115"/>
      <c r="R44" s="114"/>
      <c r="S44" s="113"/>
      <c r="U44" s="60"/>
      <c r="V44" s="205"/>
      <c r="W44" s="62"/>
      <c r="X44" s="62"/>
      <c r="Y44" s="62"/>
      <c r="Z44" s="62"/>
      <c r="AA44" s="62"/>
      <c r="AB44" s="61"/>
      <c r="AC44" s="85"/>
      <c r="AD44" s="62"/>
      <c r="AE44" s="62"/>
      <c r="AF44" s="62"/>
      <c r="AG44" s="62"/>
      <c r="AH44" s="61"/>
      <c r="AI44" s="85"/>
      <c r="AK44" s="60"/>
      <c r="AL44" s="208"/>
      <c r="AM44" s="112"/>
      <c r="AN44" s="112"/>
      <c r="AO44" s="112"/>
      <c r="AP44" s="112"/>
      <c r="AQ44" s="112"/>
      <c r="AR44" s="111"/>
      <c r="AS44" s="110"/>
      <c r="AT44" s="112"/>
      <c r="AU44" s="112"/>
      <c r="AV44" s="112"/>
      <c r="AW44" s="112"/>
      <c r="AX44" s="111"/>
      <c r="AY44" s="110"/>
      <c r="AZ44" s="9"/>
    </row>
    <row r="45" spans="3:52">
      <c r="C45" s="11" t="str">
        <f t="shared" si="7"/>
        <v>H</v>
      </c>
      <c r="D45" s="60"/>
      <c r="E45" s="116"/>
      <c r="F45" s="203"/>
      <c r="G45" s="115"/>
      <c r="H45" s="115"/>
      <c r="I45" s="115"/>
      <c r="J45" s="115"/>
      <c r="K45" s="115"/>
      <c r="L45" s="114"/>
      <c r="M45" s="113"/>
      <c r="N45" s="115"/>
      <c r="O45" s="115"/>
      <c r="P45" s="115"/>
      <c r="Q45" s="115"/>
      <c r="R45" s="114"/>
      <c r="S45" s="113"/>
      <c r="U45" s="60"/>
      <c r="V45" s="205"/>
      <c r="W45" s="62"/>
      <c r="X45" s="62"/>
      <c r="Y45" s="62"/>
      <c r="Z45" s="62"/>
      <c r="AA45" s="62"/>
      <c r="AB45" s="61"/>
      <c r="AC45" s="85"/>
      <c r="AD45" s="62"/>
      <c r="AE45" s="62"/>
      <c r="AF45" s="62"/>
      <c r="AG45" s="62"/>
      <c r="AH45" s="61"/>
      <c r="AI45" s="85"/>
      <c r="AK45" s="60"/>
      <c r="AL45" s="208"/>
      <c r="AM45" s="112"/>
      <c r="AN45" s="112"/>
      <c r="AO45" s="112"/>
      <c r="AP45" s="112"/>
      <c r="AQ45" s="112"/>
      <c r="AR45" s="111"/>
      <c r="AS45" s="110"/>
      <c r="AT45" s="112"/>
      <c r="AU45" s="112"/>
      <c r="AV45" s="112"/>
      <c r="AW45" s="112"/>
      <c r="AX45" s="111"/>
      <c r="AY45" s="110"/>
      <c r="AZ45" s="9"/>
    </row>
    <row r="46" spans="3:52">
      <c r="C46" s="11" t="str">
        <f t="shared" si="7"/>
        <v>H</v>
      </c>
      <c r="D46" s="60"/>
      <c r="E46" s="116"/>
      <c r="F46" s="203"/>
      <c r="G46" s="115"/>
      <c r="H46" s="115"/>
      <c r="I46" s="115"/>
      <c r="J46" s="115"/>
      <c r="K46" s="115"/>
      <c r="L46" s="114"/>
      <c r="M46" s="113"/>
      <c r="N46" s="115"/>
      <c r="O46" s="115"/>
      <c r="P46" s="115"/>
      <c r="Q46" s="115"/>
      <c r="R46" s="114"/>
      <c r="S46" s="113"/>
      <c r="U46" s="60"/>
      <c r="V46" s="205"/>
      <c r="W46" s="62"/>
      <c r="X46" s="62"/>
      <c r="Y46" s="62"/>
      <c r="Z46" s="62"/>
      <c r="AA46" s="62"/>
      <c r="AB46" s="61"/>
      <c r="AC46" s="85"/>
      <c r="AD46" s="62"/>
      <c r="AE46" s="62"/>
      <c r="AF46" s="62"/>
      <c r="AG46" s="62"/>
      <c r="AH46" s="61"/>
      <c r="AI46" s="85"/>
      <c r="AK46" s="60"/>
      <c r="AL46" s="208"/>
      <c r="AM46" s="112"/>
      <c r="AN46" s="112"/>
      <c r="AO46" s="112"/>
      <c r="AP46" s="112"/>
      <c r="AQ46" s="112"/>
      <c r="AR46" s="111"/>
      <c r="AS46" s="110"/>
      <c r="AT46" s="112"/>
      <c r="AU46" s="112"/>
      <c r="AV46" s="112"/>
      <c r="AW46" s="112"/>
      <c r="AX46" s="111"/>
      <c r="AY46" s="110"/>
      <c r="AZ46" s="9"/>
    </row>
    <row r="47" spans="3:52">
      <c r="C47" s="11" t="str">
        <f t="shared" si="7"/>
        <v>H</v>
      </c>
      <c r="D47" s="60"/>
      <c r="E47" s="116"/>
      <c r="F47" s="203"/>
      <c r="G47" s="115"/>
      <c r="H47" s="115"/>
      <c r="I47" s="115"/>
      <c r="J47" s="115"/>
      <c r="K47" s="115"/>
      <c r="L47" s="114"/>
      <c r="M47" s="113"/>
      <c r="N47" s="115"/>
      <c r="O47" s="115"/>
      <c r="P47" s="115"/>
      <c r="Q47" s="115"/>
      <c r="R47" s="114"/>
      <c r="S47" s="113"/>
      <c r="U47" s="60"/>
      <c r="V47" s="205"/>
      <c r="W47" s="62"/>
      <c r="X47" s="62"/>
      <c r="Y47" s="62"/>
      <c r="Z47" s="62"/>
      <c r="AA47" s="62"/>
      <c r="AB47" s="61"/>
      <c r="AC47" s="85"/>
      <c r="AD47" s="62"/>
      <c r="AE47" s="62"/>
      <c r="AF47" s="62"/>
      <c r="AG47" s="62"/>
      <c r="AH47" s="61"/>
      <c r="AI47" s="85"/>
      <c r="AK47" s="60"/>
      <c r="AL47" s="208"/>
      <c r="AM47" s="112"/>
      <c r="AN47" s="112"/>
      <c r="AO47" s="112"/>
      <c r="AP47" s="112"/>
      <c r="AQ47" s="112"/>
      <c r="AR47" s="111"/>
      <c r="AS47" s="110"/>
      <c r="AT47" s="112"/>
      <c r="AU47" s="112"/>
      <c r="AV47" s="112"/>
      <c r="AW47" s="112"/>
      <c r="AX47" s="111"/>
      <c r="AY47" s="110"/>
      <c r="AZ47" s="9"/>
    </row>
    <row r="48" spans="3:52">
      <c r="C48" s="11" t="str">
        <f t="shared" si="7"/>
        <v>H</v>
      </c>
      <c r="D48" s="60"/>
      <c r="E48" s="116"/>
      <c r="F48" s="203"/>
      <c r="G48" s="115"/>
      <c r="H48" s="115"/>
      <c r="I48" s="115"/>
      <c r="J48" s="115"/>
      <c r="K48" s="115"/>
      <c r="L48" s="114"/>
      <c r="M48" s="113"/>
      <c r="N48" s="115"/>
      <c r="O48" s="115"/>
      <c r="P48" s="115"/>
      <c r="Q48" s="115"/>
      <c r="R48" s="114"/>
      <c r="S48" s="113"/>
      <c r="U48" s="60"/>
      <c r="V48" s="205"/>
      <c r="W48" s="62"/>
      <c r="X48" s="62"/>
      <c r="Y48" s="62"/>
      <c r="Z48" s="62"/>
      <c r="AA48" s="62"/>
      <c r="AB48" s="61"/>
      <c r="AC48" s="85"/>
      <c r="AD48" s="62"/>
      <c r="AE48" s="62"/>
      <c r="AF48" s="62"/>
      <c r="AG48" s="62"/>
      <c r="AH48" s="61"/>
      <c r="AI48" s="85"/>
      <c r="AK48" s="60"/>
      <c r="AL48" s="208"/>
      <c r="AM48" s="112"/>
      <c r="AN48" s="112"/>
      <c r="AO48" s="112"/>
      <c r="AP48" s="112"/>
      <c r="AQ48" s="112"/>
      <c r="AR48" s="111"/>
      <c r="AS48" s="110"/>
      <c r="AT48" s="112"/>
      <c r="AU48" s="112"/>
      <c r="AV48" s="112"/>
      <c r="AW48" s="112"/>
      <c r="AX48" s="111"/>
      <c r="AY48" s="110"/>
      <c r="AZ48" s="9"/>
    </row>
    <row r="49" spans="3:52">
      <c r="C49" s="11" t="str">
        <f t="shared" si="7"/>
        <v>H</v>
      </c>
      <c r="D49" s="60"/>
      <c r="E49" s="116"/>
      <c r="F49" s="203"/>
      <c r="G49" s="115"/>
      <c r="H49" s="115"/>
      <c r="I49" s="115"/>
      <c r="J49" s="115"/>
      <c r="K49" s="115"/>
      <c r="L49" s="114"/>
      <c r="M49" s="113"/>
      <c r="N49" s="115"/>
      <c r="O49" s="115"/>
      <c r="P49" s="115"/>
      <c r="Q49" s="115"/>
      <c r="R49" s="114"/>
      <c r="S49" s="113"/>
      <c r="U49" s="60"/>
      <c r="V49" s="205"/>
      <c r="W49" s="62"/>
      <c r="X49" s="62"/>
      <c r="Y49" s="62"/>
      <c r="Z49" s="62"/>
      <c r="AA49" s="62"/>
      <c r="AB49" s="61"/>
      <c r="AC49" s="85"/>
      <c r="AD49" s="62"/>
      <c r="AE49" s="62"/>
      <c r="AF49" s="62"/>
      <c r="AG49" s="62"/>
      <c r="AH49" s="61"/>
      <c r="AI49" s="85"/>
      <c r="AK49" s="60"/>
      <c r="AL49" s="208"/>
      <c r="AM49" s="112"/>
      <c r="AN49" s="112"/>
      <c r="AO49" s="112"/>
      <c r="AP49" s="112"/>
      <c r="AQ49" s="112"/>
      <c r="AR49" s="111"/>
      <c r="AS49" s="110"/>
      <c r="AT49" s="112"/>
      <c r="AU49" s="112"/>
      <c r="AV49" s="112"/>
      <c r="AW49" s="112"/>
      <c r="AX49" s="111"/>
      <c r="AY49" s="110"/>
      <c r="AZ49" s="9"/>
    </row>
    <row r="50" spans="3:52" ht="18" thickBot="1">
      <c r="C50" s="11" t="str">
        <f t="shared" si="7"/>
        <v>H</v>
      </c>
      <c r="D50" s="72"/>
      <c r="E50" s="116"/>
      <c r="F50" s="203"/>
      <c r="G50" s="115"/>
      <c r="H50" s="115"/>
      <c r="I50" s="115"/>
      <c r="J50" s="115"/>
      <c r="K50" s="115"/>
      <c r="L50" s="114"/>
      <c r="M50" s="113"/>
      <c r="N50" s="115"/>
      <c r="O50" s="115"/>
      <c r="P50" s="115"/>
      <c r="Q50" s="115"/>
      <c r="R50" s="114"/>
      <c r="S50" s="113"/>
      <c r="U50" s="72"/>
      <c r="V50" s="205"/>
      <c r="W50" s="62"/>
      <c r="X50" s="62"/>
      <c r="Y50" s="62"/>
      <c r="Z50" s="62"/>
      <c r="AA50" s="62"/>
      <c r="AB50" s="61"/>
      <c r="AC50" s="85"/>
      <c r="AD50" s="62"/>
      <c r="AE50" s="62"/>
      <c r="AF50" s="62"/>
      <c r="AG50" s="62"/>
      <c r="AH50" s="61"/>
      <c r="AI50" s="85"/>
      <c r="AK50" s="72"/>
      <c r="AL50" s="208"/>
      <c r="AM50" s="112"/>
      <c r="AN50" s="112"/>
      <c r="AO50" s="112"/>
      <c r="AP50" s="112"/>
      <c r="AQ50" s="112"/>
      <c r="AR50" s="111"/>
      <c r="AS50" s="110"/>
      <c r="AT50" s="112"/>
      <c r="AU50" s="112"/>
      <c r="AV50" s="112"/>
      <c r="AW50" s="112"/>
      <c r="AX50" s="111"/>
      <c r="AY50" s="110"/>
      <c r="AZ50" s="9"/>
    </row>
    <row r="51" spans="3:52" ht="18" thickBot="1">
      <c r="D51" s="59"/>
      <c r="E51" s="109"/>
      <c r="F51" s="204"/>
      <c r="G51" s="108"/>
      <c r="H51" s="108"/>
      <c r="I51" s="108"/>
      <c r="J51" s="108"/>
      <c r="K51" s="108"/>
      <c r="L51" s="107"/>
      <c r="M51" s="106"/>
      <c r="N51" s="108"/>
      <c r="O51" s="108"/>
      <c r="P51" s="108"/>
      <c r="Q51" s="108"/>
      <c r="R51" s="107"/>
      <c r="S51" s="106"/>
      <c r="U51" s="59"/>
      <c r="V51" s="206"/>
      <c r="W51" s="94"/>
      <c r="X51" s="94"/>
      <c r="Y51" s="94"/>
      <c r="Z51" s="94"/>
      <c r="AA51" s="94"/>
      <c r="AB51" s="93"/>
      <c r="AC51" s="92"/>
      <c r="AD51" s="94"/>
      <c r="AE51" s="94"/>
      <c r="AF51" s="94"/>
      <c r="AG51" s="94"/>
      <c r="AH51" s="93"/>
      <c r="AI51" s="92"/>
      <c r="AK51" s="59"/>
      <c r="AL51" s="209"/>
      <c r="AM51" s="105"/>
      <c r="AN51" s="105"/>
      <c r="AO51" s="105"/>
      <c r="AP51" s="105"/>
      <c r="AQ51" s="105"/>
      <c r="AR51" s="104"/>
      <c r="AS51" s="103"/>
      <c r="AT51" s="105"/>
      <c r="AU51" s="105"/>
      <c r="AV51" s="105"/>
      <c r="AW51" s="105"/>
      <c r="AX51" s="104"/>
      <c r="AY51" s="103"/>
      <c r="AZ51" s="9"/>
    </row>
    <row r="52" spans="3:52"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</row>
    <row r="53" spans="3:52"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</row>
    <row r="54" spans="3:52" ht="18" thickBot="1">
      <c r="D54" s="13" t="s">
        <v>171</v>
      </c>
      <c r="E54" s="13"/>
      <c r="U54" s="16" t="s">
        <v>170</v>
      </c>
      <c r="AK54" s="16" t="s">
        <v>169</v>
      </c>
      <c r="AZ54" s="9"/>
    </row>
    <row r="55" spans="3:52" ht="18" thickBot="1">
      <c r="D55" s="79" t="s">
        <v>168</v>
      </c>
      <c r="E55" s="102"/>
      <c r="F55" s="101" t="s">
        <v>120</v>
      </c>
      <c r="G55" s="75" t="s">
        <v>118</v>
      </c>
      <c r="H55" s="75">
        <v>2018</v>
      </c>
      <c r="I55" s="75" t="s">
        <v>117</v>
      </c>
      <c r="J55" s="75" t="s">
        <v>114</v>
      </c>
      <c r="K55" s="75" t="s">
        <v>113</v>
      </c>
      <c r="L55" s="74" t="s">
        <v>110</v>
      </c>
      <c r="M55" s="73" t="s">
        <v>107</v>
      </c>
      <c r="N55" s="75" t="s">
        <v>284</v>
      </c>
      <c r="O55" s="75" t="s">
        <v>285</v>
      </c>
      <c r="P55" s="75" t="s">
        <v>286</v>
      </c>
      <c r="Q55" s="75" t="s">
        <v>287</v>
      </c>
      <c r="R55" s="74" t="s">
        <v>288</v>
      </c>
      <c r="S55" s="73" t="s">
        <v>289</v>
      </c>
      <c r="U55" s="79" t="s">
        <v>172</v>
      </c>
      <c r="V55" s="101" t="s">
        <v>120</v>
      </c>
      <c r="W55" s="75" t="s">
        <v>118</v>
      </c>
      <c r="X55" s="75">
        <v>2018</v>
      </c>
      <c r="Y55" s="75" t="s">
        <v>117</v>
      </c>
      <c r="Z55" s="75" t="s">
        <v>114</v>
      </c>
      <c r="AA55" s="75" t="s">
        <v>113</v>
      </c>
      <c r="AB55" s="74" t="s">
        <v>110</v>
      </c>
      <c r="AC55" s="73" t="s">
        <v>107</v>
      </c>
      <c r="AD55" s="75" t="s">
        <v>284</v>
      </c>
      <c r="AE55" s="75" t="s">
        <v>285</v>
      </c>
      <c r="AF55" s="75" t="s">
        <v>286</v>
      </c>
      <c r="AG55" s="75" t="s">
        <v>287</v>
      </c>
      <c r="AH55" s="74" t="s">
        <v>288</v>
      </c>
      <c r="AI55" s="73" t="s">
        <v>289</v>
      </c>
      <c r="AK55" s="79" t="s">
        <v>172</v>
      </c>
      <c r="AL55" s="101" t="s">
        <v>120</v>
      </c>
      <c r="AM55" s="75" t="s">
        <v>118</v>
      </c>
      <c r="AN55" s="75">
        <v>2018</v>
      </c>
      <c r="AO55" s="75" t="s">
        <v>117</v>
      </c>
      <c r="AP55" s="75" t="s">
        <v>114</v>
      </c>
      <c r="AQ55" s="75" t="s">
        <v>113</v>
      </c>
      <c r="AR55" s="74" t="s">
        <v>110</v>
      </c>
      <c r="AS55" s="73" t="s">
        <v>107</v>
      </c>
      <c r="AT55" s="75" t="s">
        <v>284</v>
      </c>
      <c r="AU55" s="75" t="s">
        <v>285</v>
      </c>
      <c r="AV55" s="75" t="s">
        <v>286</v>
      </c>
      <c r="AW55" s="75" t="s">
        <v>287</v>
      </c>
      <c r="AX55" s="74" t="s">
        <v>288</v>
      </c>
      <c r="AY55" s="73" t="s">
        <v>289</v>
      </c>
      <c r="AZ55" s="9"/>
    </row>
    <row r="56" spans="3:52">
      <c r="C56" s="11" t="str">
        <f t="shared" ref="C56:C75" si="8">IF(SUM(F56:M56)=0, "H", "")</f>
        <v>H</v>
      </c>
      <c r="D56" s="99"/>
      <c r="E56" s="100"/>
      <c r="F56" s="201"/>
      <c r="G56" s="15"/>
      <c r="H56" s="15"/>
      <c r="I56" s="15"/>
      <c r="J56" s="15"/>
      <c r="K56" s="15"/>
      <c r="L56" s="14"/>
      <c r="M56" s="84"/>
      <c r="N56" s="15"/>
      <c r="O56" s="15"/>
      <c r="P56" s="15"/>
      <c r="Q56" s="15"/>
      <c r="R56" s="14"/>
      <c r="S56" s="84"/>
      <c r="U56" s="99"/>
      <c r="V56" s="205"/>
      <c r="W56" s="62"/>
      <c r="X56" s="62"/>
      <c r="Y56" s="62"/>
      <c r="Z56" s="62"/>
      <c r="AA56" s="62"/>
      <c r="AB56" s="61"/>
      <c r="AC56" s="85"/>
      <c r="AD56" s="62"/>
      <c r="AE56" s="62"/>
      <c r="AF56" s="62"/>
      <c r="AG56" s="62"/>
      <c r="AH56" s="61"/>
      <c r="AI56" s="85"/>
      <c r="AK56" s="99"/>
      <c r="AL56" s="201"/>
      <c r="AM56" s="15"/>
      <c r="AN56" s="15"/>
      <c r="AO56" s="15"/>
      <c r="AP56" s="15"/>
      <c r="AQ56" s="15"/>
      <c r="AR56" s="14"/>
      <c r="AS56" s="84"/>
      <c r="AT56" s="15"/>
      <c r="AU56" s="15"/>
      <c r="AV56" s="15"/>
      <c r="AW56" s="15"/>
      <c r="AX56" s="14"/>
      <c r="AY56" s="84"/>
      <c r="AZ56" s="9"/>
    </row>
    <row r="57" spans="3:52">
      <c r="C57" s="11" t="str">
        <f t="shared" si="8"/>
        <v>H</v>
      </c>
      <c r="D57" s="98"/>
      <c r="E57" s="97"/>
      <c r="F57" s="201"/>
      <c r="G57" s="15"/>
      <c r="H57" s="15"/>
      <c r="I57" s="15"/>
      <c r="J57" s="15"/>
      <c r="K57" s="15"/>
      <c r="L57" s="14"/>
      <c r="M57" s="84"/>
      <c r="N57" s="15"/>
      <c r="O57" s="15"/>
      <c r="P57" s="15"/>
      <c r="Q57" s="15"/>
      <c r="R57" s="14"/>
      <c r="S57" s="84"/>
      <c r="U57" s="98"/>
      <c r="V57" s="205"/>
      <c r="W57" s="62"/>
      <c r="X57" s="62"/>
      <c r="Y57" s="62"/>
      <c r="Z57" s="62"/>
      <c r="AA57" s="62"/>
      <c r="AB57" s="61"/>
      <c r="AC57" s="85"/>
      <c r="AD57" s="62"/>
      <c r="AE57" s="62"/>
      <c r="AF57" s="62"/>
      <c r="AG57" s="62"/>
      <c r="AH57" s="61"/>
      <c r="AI57" s="85"/>
      <c r="AK57" s="98"/>
      <c r="AL57" s="201"/>
      <c r="AM57" s="15"/>
      <c r="AN57" s="15"/>
      <c r="AO57" s="15"/>
      <c r="AP57" s="15"/>
      <c r="AQ57" s="15"/>
      <c r="AR57" s="14"/>
      <c r="AS57" s="84"/>
      <c r="AT57" s="15"/>
      <c r="AU57" s="15"/>
      <c r="AV57" s="15"/>
      <c r="AW57" s="15"/>
      <c r="AX57" s="14"/>
      <c r="AY57" s="84"/>
      <c r="AZ57" s="9"/>
    </row>
    <row r="58" spans="3:52">
      <c r="C58" s="11" t="str">
        <f t="shared" si="8"/>
        <v>H</v>
      </c>
      <c r="D58" s="98"/>
      <c r="E58" s="97"/>
      <c r="F58" s="201"/>
      <c r="G58" s="15"/>
      <c r="H58" s="15"/>
      <c r="I58" s="15"/>
      <c r="J58" s="15"/>
      <c r="K58" s="15"/>
      <c r="L58" s="14"/>
      <c r="M58" s="84"/>
      <c r="N58" s="15"/>
      <c r="O58" s="15"/>
      <c r="P58" s="15"/>
      <c r="Q58" s="15"/>
      <c r="R58" s="14"/>
      <c r="S58" s="84"/>
      <c r="U58" s="98"/>
      <c r="V58" s="205"/>
      <c r="W58" s="62"/>
      <c r="X58" s="62"/>
      <c r="Y58" s="62"/>
      <c r="Z58" s="62"/>
      <c r="AA58" s="62"/>
      <c r="AB58" s="61"/>
      <c r="AC58" s="85"/>
      <c r="AD58" s="62"/>
      <c r="AE58" s="62"/>
      <c r="AF58" s="62"/>
      <c r="AG58" s="62"/>
      <c r="AH58" s="61"/>
      <c r="AI58" s="85"/>
      <c r="AK58" s="98"/>
      <c r="AL58" s="201"/>
      <c r="AM58" s="15"/>
      <c r="AN58" s="15"/>
      <c r="AO58" s="15"/>
      <c r="AP58" s="15"/>
      <c r="AQ58" s="15"/>
      <c r="AR58" s="14"/>
      <c r="AS58" s="84"/>
      <c r="AT58" s="15"/>
      <c r="AU58" s="15"/>
      <c r="AV58" s="15"/>
      <c r="AW58" s="15"/>
      <c r="AX58" s="14"/>
      <c r="AY58" s="84"/>
      <c r="AZ58" s="9"/>
    </row>
    <row r="59" spans="3:52">
      <c r="C59" s="11" t="str">
        <f t="shared" si="8"/>
        <v>H</v>
      </c>
      <c r="D59" s="98"/>
      <c r="E59" s="97"/>
      <c r="F59" s="201"/>
      <c r="G59" s="15"/>
      <c r="H59" s="15"/>
      <c r="I59" s="15"/>
      <c r="J59" s="15"/>
      <c r="K59" s="15"/>
      <c r="L59" s="14"/>
      <c r="M59" s="84"/>
      <c r="N59" s="15"/>
      <c r="O59" s="15"/>
      <c r="P59" s="15"/>
      <c r="Q59" s="15"/>
      <c r="R59" s="14"/>
      <c r="S59" s="84"/>
      <c r="U59" s="98"/>
      <c r="V59" s="205"/>
      <c r="W59" s="62"/>
      <c r="X59" s="62"/>
      <c r="Y59" s="62"/>
      <c r="Z59" s="62"/>
      <c r="AA59" s="62"/>
      <c r="AB59" s="61"/>
      <c r="AC59" s="85"/>
      <c r="AD59" s="62"/>
      <c r="AE59" s="62"/>
      <c r="AF59" s="62"/>
      <c r="AG59" s="62"/>
      <c r="AH59" s="61"/>
      <c r="AI59" s="85"/>
      <c r="AK59" s="98"/>
      <c r="AL59" s="201"/>
      <c r="AM59" s="15"/>
      <c r="AN59" s="15"/>
      <c r="AO59" s="15"/>
      <c r="AP59" s="15"/>
      <c r="AQ59" s="15"/>
      <c r="AR59" s="14"/>
      <c r="AS59" s="84"/>
      <c r="AT59" s="15"/>
      <c r="AU59" s="15"/>
      <c r="AV59" s="15"/>
      <c r="AW59" s="15"/>
      <c r="AX59" s="14"/>
      <c r="AY59" s="84"/>
      <c r="AZ59" s="9"/>
    </row>
    <row r="60" spans="3:52">
      <c r="C60" s="11" t="str">
        <f t="shared" si="8"/>
        <v>H</v>
      </c>
      <c r="D60" s="98"/>
      <c r="E60" s="97"/>
      <c r="F60" s="201"/>
      <c r="G60" s="15"/>
      <c r="H60" s="15"/>
      <c r="I60" s="15"/>
      <c r="J60" s="15"/>
      <c r="K60" s="15"/>
      <c r="L60" s="14"/>
      <c r="M60" s="84"/>
      <c r="N60" s="15"/>
      <c r="O60" s="15"/>
      <c r="P60" s="15"/>
      <c r="Q60" s="15"/>
      <c r="R60" s="14"/>
      <c r="S60" s="84"/>
      <c r="U60" s="98"/>
      <c r="V60" s="205"/>
      <c r="W60" s="62"/>
      <c r="X60" s="62"/>
      <c r="Y60" s="62"/>
      <c r="Z60" s="62"/>
      <c r="AA60" s="62"/>
      <c r="AB60" s="61"/>
      <c r="AC60" s="85"/>
      <c r="AD60" s="62"/>
      <c r="AE60" s="62"/>
      <c r="AF60" s="62"/>
      <c r="AG60" s="62"/>
      <c r="AH60" s="61"/>
      <c r="AI60" s="85"/>
      <c r="AK60" s="98"/>
      <c r="AL60" s="201"/>
      <c r="AM60" s="15"/>
      <c r="AN60" s="15"/>
      <c r="AO60" s="15"/>
      <c r="AP60" s="15"/>
      <c r="AQ60" s="15"/>
      <c r="AR60" s="14"/>
      <c r="AS60" s="84"/>
      <c r="AT60" s="15"/>
      <c r="AU60" s="15"/>
      <c r="AV60" s="15"/>
      <c r="AW60" s="15"/>
      <c r="AX60" s="14"/>
      <c r="AY60" s="84"/>
      <c r="AZ60" s="9"/>
    </row>
    <row r="61" spans="3:52">
      <c r="C61" s="11" t="str">
        <f t="shared" si="8"/>
        <v>H</v>
      </c>
      <c r="D61" s="98"/>
      <c r="E61" s="97"/>
      <c r="F61" s="201"/>
      <c r="G61" s="15"/>
      <c r="H61" s="15"/>
      <c r="I61" s="15"/>
      <c r="J61" s="15"/>
      <c r="K61" s="15"/>
      <c r="L61" s="14"/>
      <c r="M61" s="84"/>
      <c r="N61" s="15"/>
      <c r="O61" s="15"/>
      <c r="P61" s="15"/>
      <c r="Q61" s="15"/>
      <c r="R61" s="14"/>
      <c r="S61" s="84"/>
      <c r="U61" s="98"/>
      <c r="V61" s="205"/>
      <c r="W61" s="62"/>
      <c r="X61" s="62"/>
      <c r="Y61" s="62"/>
      <c r="Z61" s="62"/>
      <c r="AA61" s="62"/>
      <c r="AB61" s="61"/>
      <c r="AC61" s="85"/>
      <c r="AD61" s="62"/>
      <c r="AE61" s="62"/>
      <c r="AF61" s="62"/>
      <c r="AG61" s="62"/>
      <c r="AH61" s="61"/>
      <c r="AI61" s="85"/>
      <c r="AK61" s="98"/>
      <c r="AL61" s="201"/>
      <c r="AM61" s="15"/>
      <c r="AN61" s="15"/>
      <c r="AO61" s="15"/>
      <c r="AP61" s="15"/>
      <c r="AQ61" s="15"/>
      <c r="AR61" s="14"/>
      <c r="AS61" s="84"/>
      <c r="AT61" s="15"/>
      <c r="AU61" s="15"/>
      <c r="AV61" s="15"/>
      <c r="AW61" s="15"/>
      <c r="AX61" s="14"/>
      <c r="AY61" s="84"/>
      <c r="AZ61" s="9"/>
    </row>
    <row r="62" spans="3:52">
      <c r="C62" s="11" t="str">
        <f t="shared" si="8"/>
        <v>H</v>
      </c>
      <c r="D62" s="98"/>
      <c r="E62" s="97"/>
      <c r="F62" s="201"/>
      <c r="G62" s="15"/>
      <c r="H62" s="15"/>
      <c r="I62" s="15"/>
      <c r="J62" s="15"/>
      <c r="K62" s="15"/>
      <c r="L62" s="14"/>
      <c r="M62" s="84"/>
      <c r="N62" s="15"/>
      <c r="O62" s="15"/>
      <c r="P62" s="15"/>
      <c r="Q62" s="15"/>
      <c r="R62" s="14"/>
      <c r="S62" s="84"/>
      <c r="U62" s="98"/>
      <c r="V62" s="205"/>
      <c r="W62" s="62"/>
      <c r="X62" s="62"/>
      <c r="Y62" s="62"/>
      <c r="Z62" s="62"/>
      <c r="AA62" s="62"/>
      <c r="AB62" s="61"/>
      <c r="AC62" s="85"/>
      <c r="AD62" s="62"/>
      <c r="AE62" s="62"/>
      <c r="AF62" s="62"/>
      <c r="AG62" s="62"/>
      <c r="AH62" s="61"/>
      <c r="AI62" s="85"/>
      <c r="AK62" s="98"/>
      <c r="AL62" s="201"/>
      <c r="AM62" s="15"/>
      <c r="AN62" s="15"/>
      <c r="AO62" s="15"/>
      <c r="AP62" s="15"/>
      <c r="AQ62" s="15"/>
      <c r="AR62" s="14"/>
      <c r="AS62" s="84"/>
      <c r="AT62" s="15"/>
      <c r="AU62" s="15"/>
      <c r="AV62" s="15"/>
      <c r="AW62" s="15"/>
      <c r="AX62" s="14"/>
      <c r="AY62" s="84"/>
      <c r="AZ62" s="9"/>
    </row>
    <row r="63" spans="3:52">
      <c r="C63" s="11" t="str">
        <f t="shared" si="8"/>
        <v>H</v>
      </c>
      <c r="D63" s="98"/>
      <c r="E63" s="97"/>
      <c r="F63" s="201"/>
      <c r="G63" s="15"/>
      <c r="H63" s="15"/>
      <c r="I63" s="15"/>
      <c r="J63" s="15"/>
      <c r="K63" s="15"/>
      <c r="L63" s="14"/>
      <c r="M63" s="84"/>
      <c r="N63" s="15"/>
      <c r="O63" s="15"/>
      <c r="P63" s="15"/>
      <c r="Q63" s="15"/>
      <c r="R63" s="14"/>
      <c r="S63" s="84"/>
      <c r="U63" s="98"/>
      <c r="V63" s="205"/>
      <c r="W63" s="62"/>
      <c r="X63" s="62"/>
      <c r="Y63" s="62"/>
      <c r="Z63" s="62"/>
      <c r="AA63" s="62"/>
      <c r="AB63" s="61"/>
      <c r="AC63" s="85"/>
      <c r="AD63" s="62"/>
      <c r="AE63" s="62"/>
      <c r="AF63" s="62"/>
      <c r="AG63" s="62"/>
      <c r="AH63" s="61"/>
      <c r="AI63" s="85"/>
      <c r="AK63" s="98"/>
      <c r="AL63" s="201"/>
      <c r="AM63" s="15"/>
      <c r="AN63" s="15"/>
      <c r="AO63" s="15"/>
      <c r="AP63" s="15"/>
      <c r="AQ63" s="15"/>
      <c r="AR63" s="14"/>
      <c r="AS63" s="84"/>
      <c r="AT63" s="15"/>
      <c r="AU63" s="15"/>
      <c r="AV63" s="15"/>
      <c r="AW63" s="15"/>
      <c r="AX63" s="14"/>
      <c r="AY63" s="84"/>
      <c r="AZ63" s="9"/>
    </row>
    <row r="64" spans="3:52">
      <c r="C64" s="11" t="str">
        <f t="shared" si="8"/>
        <v>H</v>
      </c>
      <c r="D64" s="98"/>
      <c r="E64" s="97"/>
      <c r="F64" s="201"/>
      <c r="G64" s="15"/>
      <c r="H64" s="15"/>
      <c r="I64" s="15"/>
      <c r="J64" s="15"/>
      <c r="K64" s="15"/>
      <c r="L64" s="14"/>
      <c r="M64" s="84"/>
      <c r="N64" s="15"/>
      <c r="O64" s="15"/>
      <c r="P64" s="15"/>
      <c r="Q64" s="15"/>
      <c r="R64" s="14"/>
      <c r="S64" s="84"/>
      <c r="U64" s="98"/>
      <c r="V64" s="205"/>
      <c r="W64" s="62"/>
      <c r="X64" s="62"/>
      <c r="Y64" s="62"/>
      <c r="Z64" s="62"/>
      <c r="AA64" s="62"/>
      <c r="AB64" s="61"/>
      <c r="AC64" s="85"/>
      <c r="AD64" s="62"/>
      <c r="AE64" s="62"/>
      <c r="AF64" s="62"/>
      <c r="AG64" s="62"/>
      <c r="AH64" s="61"/>
      <c r="AI64" s="85"/>
      <c r="AK64" s="98"/>
      <c r="AL64" s="201"/>
      <c r="AM64" s="15"/>
      <c r="AN64" s="15"/>
      <c r="AO64" s="15"/>
      <c r="AP64" s="15"/>
      <c r="AQ64" s="15"/>
      <c r="AR64" s="14"/>
      <c r="AS64" s="84"/>
      <c r="AT64" s="15"/>
      <c r="AU64" s="15"/>
      <c r="AV64" s="15"/>
      <c r="AW64" s="15"/>
      <c r="AX64" s="14"/>
      <c r="AY64" s="84"/>
      <c r="AZ64" s="9"/>
    </row>
    <row r="65" spans="3:52">
      <c r="C65" s="11" t="str">
        <f t="shared" si="8"/>
        <v>H</v>
      </c>
      <c r="D65" s="98"/>
      <c r="E65" s="97"/>
      <c r="F65" s="201"/>
      <c r="G65" s="15"/>
      <c r="H65" s="15"/>
      <c r="I65" s="15"/>
      <c r="J65" s="15"/>
      <c r="K65" s="15"/>
      <c r="L65" s="14"/>
      <c r="M65" s="84"/>
      <c r="N65" s="15"/>
      <c r="O65" s="15"/>
      <c r="P65" s="15"/>
      <c r="Q65" s="15"/>
      <c r="R65" s="14"/>
      <c r="S65" s="84"/>
      <c r="U65" s="98"/>
      <c r="V65" s="205"/>
      <c r="W65" s="62"/>
      <c r="X65" s="62"/>
      <c r="Y65" s="62"/>
      <c r="Z65" s="62"/>
      <c r="AA65" s="62"/>
      <c r="AB65" s="61"/>
      <c r="AC65" s="85"/>
      <c r="AD65" s="62"/>
      <c r="AE65" s="62"/>
      <c r="AF65" s="62"/>
      <c r="AG65" s="62"/>
      <c r="AH65" s="61"/>
      <c r="AI65" s="85"/>
      <c r="AK65" s="98"/>
      <c r="AL65" s="201"/>
      <c r="AM65" s="15"/>
      <c r="AN65" s="15"/>
      <c r="AO65" s="15"/>
      <c r="AP65" s="15"/>
      <c r="AQ65" s="15"/>
      <c r="AR65" s="14"/>
      <c r="AS65" s="84"/>
      <c r="AT65" s="15"/>
      <c r="AU65" s="15"/>
      <c r="AV65" s="15"/>
      <c r="AW65" s="15"/>
      <c r="AX65" s="14"/>
      <c r="AY65" s="84"/>
      <c r="AZ65" s="9"/>
    </row>
    <row r="66" spans="3:52">
      <c r="C66" s="11" t="str">
        <f t="shared" si="8"/>
        <v>H</v>
      </c>
      <c r="D66" s="98"/>
      <c r="E66" s="97"/>
      <c r="F66" s="201"/>
      <c r="G66" s="15"/>
      <c r="H66" s="15"/>
      <c r="I66" s="15"/>
      <c r="J66" s="15"/>
      <c r="K66" s="15"/>
      <c r="L66" s="14"/>
      <c r="M66" s="84"/>
      <c r="N66" s="15"/>
      <c r="O66" s="15"/>
      <c r="P66" s="15"/>
      <c r="Q66" s="15"/>
      <c r="R66" s="14"/>
      <c r="S66" s="84"/>
      <c r="U66" s="98"/>
      <c r="V66" s="205"/>
      <c r="W66" s="62"/>
      <c r="X66" s="62"/>
      <c r="Y66" s="62"/>
      <c r="Z66" s="62"/>
      <c r="AA66" s="62"/>
      <c r="AB66" s="61"/>
      <c r="AC66" s="85"/>
      <c r="AD66" s="62"/>
      <c r="AE66" s="62"/>
      <c r="AF66" s="62"/>
      <c r="AG66" s="62"/>
      <c r="AH66" s="61"/>
      <c r="AI66" s="85"/>
      <c r="AK66" s="98"/>
      <c r="AL66" s="201"/>
      <c r="AM66" s="15"/>
      <c r="AN66" s="15"/>
      <c r="AO66" s="15"/>
      <c r="AP66" s="15"/>
      <c r="AQ66" s="15"/>
      <c r="AR66" s="14"/>
      <c r="AS66" s="84"/>
      <c r="AT66" s="15"/>
      <c r="AU66" s="15"/>
      <c r="AV66" s="15"/>
      <c r="AW66" s="15"/>
      <c r="AX66" s="14"/>
      <c r="AY66" s="84"/>
      <c r="AZ66" s="9"/>
    </row>
    <row r="67" spans="3:52">
      <c r="C67" s="11" t="str">
        <f t="shared" si="8"/>
        <v>H</v>
      </c>
      <c r="D67" s="98"/>
      <c r="E67" s="97"/>
      <c r="F67" s="201"/>
      <c r="G67" s="15"/>
      <c r="H67" s="15"/>
      <c r="I67" s="15"/>
      <c r="J67" s="15"/>
      <c r="K67" s="15"/>
      <c r="L67" s="14"/>
      <c r="M67" s="84"/>
      <c r="N67" s="15"/>
      <c r="O67" s="15"/>
      <c r="P67" s="15"/>
      <c r="Q67" s="15"/>
      <c r="R67" s="14"/>
      <c r="S67" s="84"/>
      <c r="U67" s="98"/>
      <c r="V67" s="205"/>
      <c r="W67" s="62"/>
      <c r="X67" s="62"/>
      <c r="Y67" s="62"/>
      <c r="Z67" s="62"/>
      <c r="AA67" s="62"/>
      <c r="AB67" s="61"/>
      <c r="AC67" s="85"/>
      <c r="AD67" s="62"/>
      <c r="AE67" s="62"/>
      <c r="AF67" s="62"/>
      <c r="AG67" s="62"/>
      <c r="AH67" s="61"/>
      <c r="AI67" s="85"/>
      <c r="AK67" s="98"/>
      <c r="AL67" s="201"/>
      <c r="AM67" s="15"/>
      <c r="AN67" s="15"/>
      <c r="AO67" s="15"/>
      <c r="AP67" s="15"/>
      <c r="AQ67" s="15"/>
      <c r="AR67" s="14"/>
      <c r="AS67" s="84"/>
      <c r="AT67" s="15"/>
      <c r="AU67" s="15"/>
      <c r="AV67" s="15"/>
      <c r="AW67" s="15"/>
      <c r="AX67" s="14"/>
      <c r="AY67" s="84"/>
      <c r="AZ67" s="9"/>
    </row>
    <row r="68" spans="3:52">
      <c r="C68" s="11" t="str">
        <f t="shared" si="8"/>
        <v>H</v>
      </c>
      <c r="D68" s="98"/>
      <c r="E68" s="97"/>
      <c r="F68" s="201"/>
      <c r="G68" s="15"/>
      <c r="H68" s="15"/>
      <c r="I68" s="15"/>
      <c r="J68" s="15"/>
      <c r="K68" s="15"/>
      <c r="L68" s="14"/>
      <c r="M68" s="84"/>
      <c r="N68" s="15"/>
      <c r="O68" s="15"/>
      <c r="P68" s="15"/>
      <c r="Q68" s="15"/>
      <c r="R68" s="14"/>
      <c r="S68" s="84"/>
      <c r="U68" s="98"/>
      <c r="V68" s="205"/>
      <c r="W68" s="62"/>
      <c r="X68" s="62"/>
      <c r="Y68" s="62"/>
      <c r="Z68" s="62"/>
      <c r="AA68" s="62"/>
      <c r="AB68" s="61"/>
      <c r="AC68" s="85"/>
      <c r="AD68" s="62"/>
      <c r="AE68" s="62"/>
      <c r="AF68" s="62"/>
      <c r="AG68" s="62"/>
      <c r="AH68" s="61"/>
      <c r="AI68" s="85"/>
      <c r="AK68" s="98"/>
      <c r="AL68" s="201"/>
      <c r="AM68" s="15"/>
      <c r="AN68" s="15"/>
      <c r="AO68" s="15"/>
      <c r="AP68" s="15"/>
      <c r="AQ68" s="15"/>
      <c r="AR68" s="14"/>
      <c r="AS68" s="84"/>
      <c r="AT68" s="15"/>
      <c r="AU68" s="15"/>
      <c r="AV68" s="15"/>
      <c r="AW68" s="15"/>
      <c r="AX68" s="14"/>
      <c r="AY68" s="84"/>
      <c r="AZ68" s="9"/>
    </row>
    <row r="69" spans="3:52">
      <c r="C69" s="11" t="str">
        <f t="shared" si="8"/>
        <v>H</v>
      </c>
      <c r="D69" s="98"/>
      <c r="E69" s="97"/>
      <c r="F69" s="201"/>
      <c r="G69" s="15"/>
      <c r="H69" s="15"/>
      <c r="I69" s="15"/>
      <c r="J69" s="15"/>
      <c r="K69" s="15"/>
      <c r="L69" s="14"/>
      <c r="M69" s="84"/>
      <c r="N69" s="15"/>
      <c r="O69" s="15"/>
      <c r="P69" s="15"/>
      <c r="Q69" s="15"/>
      <c r="R69" s="14"/>
      <c r="S69" s="84"/>
      <c r="U69" s="98"/>
      <c r="V69" s="205"/>
      <c r="W69" s="62"/>
      <c r="X69" s="62"/>
      <c r="Y69" s="62"/>
      <c r="Z69" s="62"/>
      <c r="AA69" s="62"/>
      <c r="AB69" s="61"/>
      <c r="AC69" s="85"/>
      <c r="AD69" s="62"/>
      <c r="AE69" s="62"/>
      <c r="AF69" s="62"/>
      <c r="AG69" s="62"/>
      <c r="AH69" s="61"/>
      <c r="AI69" s="85"/>
      <c r="AK69" s="98"/>
      <c r="AL69" s="201"/>
      <c r="AM69" s="15"/>
      <c r="AN69" s="15"/>
      <c r="AO69" s="15"/>
      <c r="AP69" s="15"/>
      <c r="AQ69" s="15"/>
      <c r="AR69" s="14"/>
      <c r="AS69" s="84"/>
      <c r="AT69" s="15"/>
      <c r="AU69" s="15"/>
      <c r="AV69" s="15"/>
      <c r="AW69" s="15"/>
      <c r="AX69" s="14"/>
      <c r="AY69" s="84"/>
      <c r="AZ69" s="9"/>
    </row>
    <row r="70" spans="3:52">
      <c r="C70" s="11" t="str">
        <f t="shared" si="8"/>
        <v>H</v>
      </c>
      <c r="D70" s="98"/>
      <c r="E70" s="97"/>
      <c r="F70" s="201"/>
      <c r="G70" s="15"/>
      <c r="H70" s="15"/>
      <c r="I70" s="15"/>
      <c r="J70" s="15"/>
      <c r="K70" s="15"/>
      <c r="L70" s="14"/>
      <c r="M70" s="84"/>
      <c r="N70" s="15"/>
      <c r="O70" s="15"/>
      <c r="P70" s="15"/>
      <c r="Q70" s="15"/>
      <c r="R70" s="14"/>
      <c r="S70" s="84"/>
      <c r="U70" s="98"/>
      <c r="V70" s="205"/>
      <c r="W70" s="62"/>
      <c r="X70" s="62"/>
      <c r="Y70" s="62"/>
      <c r="Z70" s="62"/>
      <c r="AA70" s="62"/>
      <c r="AB70" s="61"/>
      <c r="AC70" s="85"/>
      <c r="AD70" s="62"/>
      <c r="AE70" s="62"/>
      <c r="AF70" s="62"/>
      <c r="AG70" s="62"/>
      <c r="AH70" s="61"/>
      <c r="AI70" s="85"/>
      <c r="AK70" s="98"/>
      <c r="AL70" s="201"/>
      <c r="AM70" s="15"/>
      <c r="AN70" s="15"/>
      <c r="AO70" s="15"/>
      <c r="AP70" s="15"/>
      <c r="AQ70" s="15"/>
      <c r="AR70" s="14"/>
      <c r="AS70" s="84"/>
      <c r="AT70" s="15"/>
      <c r="AU70" s="15"/>
      <c r="AV70" s="15"/>
      <c r="AW70" s="15"/>
      <c r="AX70" s="14"/>
      <c r="AY70" s="84"/>
      <c r="AZ70" s="9"/>
    </row>
    <row r="71" spans="3:52">
      <c r="C71" s="11" t="str">
        <f t="shared" si="8"/>
        <v>H</v>
      </c>
      <c r="D71" s="98"/>
      <c r="E71" s="97"/>
      <c r="F71" s="201"/>
      <c r="G71" s="15"/>
      <c r="H71" s="15"/>
      <c r="I71" s="15"/>
      <c r="J71" s="15"/>
      <c r="K71" s="15"/>
      <c r="L71" s="14"/>
      <c r="M71" s="84"/>
      <c r="N71" s="15"/>
      <c r="O71" s="15"/>
      <c r="P71" s="15"/>
      <c r="Q71" s="15"/>
      <c r="R71" s="14"/>
      <c r="S71" s="84"/>
      <c r="U71" s="98"/>
      <c r="V71" s="205"/>
      <c r="W71" s="62"/>
      <c r="X71" s="62"/>
      <c r="Y71" s="62"/>
      <c r="Z71" s="62"/>
      <c r="AA71" s="62"/>
      <c r="AB71" s="61"/>
      <c r="AC71" s="85"/>
      <c r="AD71" s="62"/>
      <c r="AE71" s="62"/>
      <c r="AF71" s="62"/>
      <c r="AG71" s="62"/>
      <c r="AH71" s="61"/>
      <c r="AI71" s="85"/>
      <c r="AK71" s="98"/>
      <c r="AL71" s="201"/>
      <c r="AM71" s="15"/>
      <c r="AN71" s="15"/>
      <c r="AO71" s="15"/>
      <c r="AP71" s="15"/>
      <c r="AQ71" s="15"/>
      <c r="AR71" s="14"/>
      <c r="AS71" s="84"/>
      <c r="AT71" s="15"/>
      <c r="AU71" s="15"/>
      <c r="AV71" s="15"/>
      <c r="AW71" s="15"/>
      <c r="AX71" s="14"/>
      <c r="AY71" s="84"/>
      <c r="AZ71" s="9"/>
    </row>
    <row r="72" spans="3:52">
      <c r="C72" s="11" t="str">
        <f t="shared" si="8"/>
        <v>H</v>
      </c>
      <c r="D72" s="98"/>
      <c r="E72" s="97"/>
      <c r="F72" s="201"/>
      <c r="G72" s="15"/>
      <c r="H72" s="15"/>
      <c r="I72" s="15"/>
      <c r="J72" s="15"/>
      <c r="K72" s="15"/>
      <c r="L72" s="14"/>
      <c r="M72" s="84"/>
      <c r="N72" s="15"/>
      <c r="O72" s="15"/>
      <c r="P72" s="15"/>
      <c r="Q72" s="15"/>
      <c r="R72" s="14"/>
      <c r="S72" s="84"/>
      <c r="U72" s="98"/>
      <c r="V72" s="205"/>
      <c r="W72" s="62"/>
      <c r="X72" s="62"/>
      <c r="Y72" s="62"/>
      <c r="Z72" s="62"/>
      <c r="AA72" s="62"/>
      <c r="AB72" s="61"/>
      <c r="AC72" s="85"/>
      <c r="AD72" s="62"/>
      <c r="AE72" s="62"/>
      <c r="AF72" s="62"/>
      <c r="AG72" s="62"/>
      <c r="AH72" s="61"/>
      <c r="AI72" s="85"/>
      <c r="AK72" s="98"/>
      <c r="AL72" s="201"/>
      <c r="AM72" s="15"/>
      <c r="AN72" s="15"/>
      <c r="AO72" s="15"/>
      <c r="AP72" s="15"/>
      <c r="AQ72" s="15"/>
      <c r="AR72" s="14"/>
      <c r="AS72" s="84"/>
      <c r="AT72" s="15"/>
      <c r="AU72" s="15"/>
      <c r="AV72" s="15"/>
      <c r="AW72" s="15"/>
      <c r="AX72" s="14"/>
      <c r="AY72" s="84"/>
      <c r="AZ72" s="9"/>
    </row>
    <row r="73" spans="3:52">
      <c r="C73" s="11" t="str">
        <f t="shared" si="8"/>
        <v>H</v>
      </c>
      <c r="D73" s="98"/>
      <c r="E73" s="97"/>
      <c r="F73" s="201"/>
      <c r="G73" s="15"/>
      <c r="H73" s="15"/>
      <c r="I73" s="15"/>
      <c r="J73" s="15"/>
      <c r="K73" s="15"/>
      <c r="L73" s="14"/>
      <c r="M73" s="84"/>
      <c r="N73" s="15"/>
      <c r="O73" s="15"/>
      <c r="P73" s="15"/>
      <c r="Q73" s="15"/>
      <c r="R73" s="14"/>
      <c r="S73" s="84"/>
      <c r="U73" s="98"/>
      <c r="V73" s="205"/>
      <c r="W73" s="62"/>
      <c r="X73" s="62"/>
      <c r="Y73" s="62"/>
      <c r="Z73" s="62"/>
      <c r="AA73" s="62"/>
      <c r="AB73" s="61"/>
      <c r="AC73" s="85"/>
      <c r="AD73" s="62"/>
      <c r="AE73" s="62"/>
      <c r="AF73" s="62"/>
      <c r="AG73" s="62"/>
      <c r="AH73" s="61"/>
      <c r="AI73" s="85"/>
      <c r="AK73" s="98"/>
      <c r="AL73" s="201"/>
      <c r="AM73" s="15"/>
      <c r="AN73" s="15"/>
      <c r="AO73" s="15"/>
      <c r="AP73" s="15"/>
      <c r="AQ73" s="15"/>
      <c r="AR73" s="14"/>
      <c r="AS73" s="84"/>
      <c r="AT73" s="15"/>
      <c r="AU73" s="15"/>
      <c r="AV73" s="15"/>
      <c r="AW73" s="15"/>
      <c r="AX73" s="14"/>
      <c r="AY73" s="84"/>
      <c r="AZ73" s="9"/>
    </row>
    <row r="74" spans="3:52">
      <c r="C74" s="11" t="str">
        <f t="shared" si="8"/>
        <v>H</v>
      </c>
      <c r="D74" s="98"/>
      <c r="E74" s="97"/>
      <c r="F74" s="201"/>
      <c r="G74" s="15"/>
      <c r="H74" s="15"/>
      <c r="I74" s="15"/>
      <c r="J74" s="15"/>
      <c r="K74" s="15"/>
      <c r="L74" s="14"/>
      <c r="M74" s="84"/>
      <c r="N74" s="15"/>
      <c r="O74" s="15"/>
      <c r="P74" s="15"/>
      <c r="Q74" s="15"/>
      <c r="R74" s="14"/>
      <c r="S74" s="84"/>
      <c r="U74" s="98"/>
      <c r="V74" s="205"/>
      <c r="W74" s="62"/>
      <c r="X74" s="62"/>
      <c r="Y74" s="62"/>
      <c r="Z74" s="62"/>
      <c r="AA74" s="62"/>
      <c r="AB74" s="61"/>
      <c r="AC74" s="85"/>
      <c r="AD74" s="62"/>
      <c r="AE74" s="62"/>
      <c r="AF74" s="62"/>
      <c r="AG74" s="62"/>
      <c r="AH74" s="61"/>
      <c r="AI74" s="85"/>
      <c r="AK74" s="98"/>
      <c r="AL74" s="201"/>
      <c r="AM74" s="15"/>
      <c r="AN74" s="15"/>
      <c r="AO74" s="15"/>
      <c r="AP74" s="15"/>
      <c r="AQ74" s="15"/>
      <c r="AR74" s="14"/>
      <c r="AS74" s="84"/>
      <c r="AT74" s="15"/>
      <c r="AU74" s="15"/>
      <c r="AV74" s="15"/>
      <c r="AW74" s="15"/>
      <c r="AX74" s="14"/>
      <c r="AY74" s="84"/>
      <c r="AZ74" s="9"/>
    </row>
    <row r="75" spans="3:52" ht="18" thickBot="1">
      <c r="C75" s="11" t="str">
        <f t="shared" si="8"/>
        <v>H</v>
      </c>
      <c r="D75" s="96"/>
      <c r="E75" s="97"/>
      <c r="F75" s="201"/>
      <c r="G75" s="15"/>
      <c r="H75" s="15"/>
      <c r="I75" s="15"/>
      <c r="J75" s="15"/>
      <c r="K75" s="15"/>
      <c r="L75" s="14"/>
      <c r="M75" s="84"/>
      <c r="N75" s="15"/>
      <c r="O75" s="15"/>
      <c r="P75" s="15"/>
      <c r="Q75" s="15"/>
      <c r="R75" s="14"/>
      <c r="S75" s="84"/>
      <c r="U75" s="96"/>
      <c r="V75" s="205"/>
      <c r="W75" s="62"/>
      <c r="X75" s="62"/>
      <c r="Y75" s="62"/>
      <c r="Z75" s="62"/>
      <c r="AA75" s="62"/>
      <c r="AB75" s="61"/>
      <c r="AC75" s="85"/>
      <c r="AD75" s="62"/>
      <c r="AE75" s="62"/>
      <c r="AF75" s="62"/>
      <c r="AG75" s="62"/>
      <c r="AH75" s="61"/>
      <c r="AI75" s="85"/>
      <c r="AK75" s="96"/>
      <c r="AL75" s="201"/>
      <c r="AM75" s="15"/>
      <c r="AN75" s="15"/>
      <c r="AO75" s="15"/>
      <c r="AP75" s="15"/>
      <c r="AQ75" s="15"/>
      <c r="AR75" s="14"/>
      <c r="AS75" s="84"/>
      <c r="AT75" s="15"/>
      <c r="AU75" s="15"/>
      <c r="AV75" s="15"/>
      <c r="AW75" s="15"/>
      <c r="AX75" s="14"/>
      <c r="AY75" s="84"/>
      <c r="AZ75" s="9"/>
    </row>
    <row r="76" spans="3:52" ht="18" thickBot="1">
      <c r="D76" s="91"/>
      <c r="E76" s="95"/>
      <c r="F76" s="202"/>
      <c r="G76" s="90"/>
      <c r="H76" s="90"/>
      <c r="I76" s="90"/>
      <c r="J76" s="90"/>
      <c r="K76" s="90"/>
      <c r="L76" s="89"/>
      <c r="M76" s="88"/>
      <c r="N76" s="90"/>
      <c r="O76" s="90"/>
      <c r="P76" s="90"/>
      <c r="Q76" s="90"/>
      <c r="R76" s="89"/>
      <c r="S76" s="88"/>
      <c r="U76" s="91"/>
      <c r="V76" s="206"/>
      <c r="W76" s="94"/>
      <c r="X76" s="94"/>
      <c r="Y76" s="94"/>
      <c r="Z76" s="94"/>
      <c r="AA76" s="94"/>
      <c r="AB76" s="93"/>
      <c r="AC76" s="92"/>
      <c r="AD76" s="94"/>
      <c r="AE76" s="94"/>
      <c r="AF76" s="94"/>
      <c r="AG76" s="94"/>
      <c r="AH76" s="93"/>
      <c r="AI76" s="92"/>
      <c r="AK76" s="91"/>
      <c r="AL76" s="207"/>
      <c r="AM76" s="90"/>
      <c r="AN76" s="90"/>
      <c r="AO76" s="90"/>
      <c r="AP76" s="90"/>
      <c r="AQ76" s="90"/>
      <c r="AR76" s="89"/>
      <c r="AS76" s="88"/>
      <c r="AT76" s="90"/>
      <c r="AU76" s="90"/>
      <c r="AV76" s="90"/>
      <c r="AW76" s="90"/>
      <c r="AX76" s="89"/>
      <c r="AY76" s="88"/>
      <c r="AZ76" s="9"/>
    </row>
    <row r="77" spans="3:52">
      <c r="W77"/>
    </row>
    <row r="78" spans="3:52">
      <c r="W78"/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EE28B-9D7F-42CD-9616-CBBB60C5E33F}">
  <sheetPr codeName="Sheet21">
    <tabColor rgb="FF00B0F0"/>
    <pageSetUpPr autoPageBreaks="0"/>
  </sheetPr>
  <dimension ref="A2:AD51"/>
  <sheetViews>
    <sheetView showGridLines="0" showZeros="0" zoomScale="80" zoomScaleNormal="80" workbookViewId="0"/>
  </sheetViews>
  <sheetFormatPr defaultColWidth="9" defaultRowHeight="13.5"/>
  <cols>
    <col min="1" max="2" width="4.625" customWidth="1"/>
    <col min="3" max="3" width="8.625" customWidth="1"/>
    <col min="4" max="4" width="25.625" style="10" customWidth="1"/>
    <col min="5" max="12" width="9.625" style="10" customWidth="1"/>
    <col min="13" max="28" width="8.625" style="10" customWidth="1"/>
    <col min="29" max="16384" width="9" style="10"/>
  </cols>
  <sheetData>
    <row r="2" spans="1:29" ht="17.649999999999999">
      <c r="D2" s="502"/>
      <c r="E2" s="151"/>
      <c r="F2" s="151"/>
      <c r="G2" s="151"/>
      <c r="H2" s="151"/>
      <c r="I2" s="151"/>
      <c r="J2" s="151"/>
      <c r="K2" s="151"/>
      <c r="L2" s="151"/>
    </row>
    <row r="4" spans="1:29" s="56" customFormat="1" ht="14.25" thickBot="1">
      <c r="A4"/>
      <c r="B4"/>
      <c r="C4"/>
      <c r="D4" s="503" t="s">
        <v>157</v>
      </c>
      <c r="E4" s="504"/>
      <c r="F4" s="504"/>
      <c r="G4" s="504"/>
      <c r="H4" s="504"/>
      <c r="I4" s="504"/>
      <c r="J4" s="504"/>
      <c r="K4" s="504"/>
      <c r="L4" s="81"/>
      <c r="M4" s="505" t="s">
        <v>413</v>
      </c>
      <c r="N4" s="10"/>
      <c r="O4" s="10"/>
      <c r="P4" s="10"/>
      <c r="Q4" s="10"/>
      <c r="R4" s="10"/>
      <c r="S4" s="10"/>
      <c r="T4" s="10"/>
      <c r="U4" s="505" t="s">
        <v>414</v>
      </c>
      <c r="V4" s="10"/>
      <c r="W4" s="10"/>
      <c r="X4" s="10"/>
      <c r="Y4" s="10"/>
      <c r="Z4" s="10"/>
      <c r="AA4" s="10"/>
      <c r="AB4" s="10"/>
      <c r="AC4" s="80"/>
    </row>
    <row r="5" spans="1:29" ht="13.9" thickBot="1">
      <c r="D5" s="79" t="s">
        <v>129</v>
      </c>
      <c r="E5" s="77" t="s">
        <v>110</v>
      </c>
      <c r="F5" s="77" t="s">
        <v>107</v>
      </c>
      <c r="G5" s="77" t="s">
        <v>284</v>
      </c>
      <c r="H5" s="77" t="s">
        <v>285</v>
      </c>
      <c r="I5" s="77" t="s">
        <v>286</v>
      </c>
      <c r="J5" s="78" t="s">
        <v>287</v>
      </c>
      <c r="K5" s="77" t="s">
        <v>288</v>
      </c>
      <c r="L5" s="76" t="s">
        <v>289</v>
      </c>
      <c r="M5" s="77" t="s">
        <v>110</v>
      </c>
      <c r="N5" s="77" t="s">
        <v>107</v>
      </c>
      <c r="O5" s="77" t="s">
        <v>284</v>
      </c>
      <c r="P5" s="77" t="s">
        <v>285</v>
      </c>
      <c r="Q5" s="77" t="s">
        <v>286</v>
      </c>
      <c r="R5" s="78" t="s">
        <v>287</v>
      </c>
      <c r="S5" s="77" t="s">
        <v>288</v>
      </c>
      <c r="T5" s="76" t="s">
        <v>289</v>
      </c>
      <c r="U5" s="77" t="s">
        <v>110</v>
      </c>
      <c r="V5" s="77" t="s">
        <v>107</v>
      </c>
      <c r="W5" s="77" t="s">
        <v>284</v>
      </c>
      <c r="X5" s="77" t="s">
        <v>285</v>
      </c>
      <c r="Y5" s="77" t="s">
        <v>286</v>
      </c>
      <c r="Z5" s="78" t="s">
        <v>287</v>
      </c>
      <c r="AA5" s="77" t="s">
        <v>288</v>
      </c>
      <c r="AB5" s="76" t="s">
        <v>289</v>
      </c>
    </row>
    <row r="6" spans="1:29" ht="17.55" customHeight="1">
      <c r="D6" s="70" t="s">
        <v>80</v>
      </c>
      <c r="E6" s="731">
        <v>1548.9958750000001</v>
      </c>
      <c r="F6" s="731">
        <v>2099.1712499999999</v>
      </c>
      <c r="G6" s="731">
        <v>2126.2223379629631</v>
      </c>
      <c r="H6" s="731">
        <v>2380.2739583333332</v>
      </c>
      <c r="I6" s="731">
        <v>2470.0499999999997</v>
      </c>
      <c r="J6" s="732">
        <v>2524.5</v>
      </c>
      <c r="K6" s="731">
        <v>2524.5</v>
      </c>
      <c r="L6" s="733">
        <v>2524.5</v>
      </c>
      <c r="M6" s="506">
        <v>56.213422025946031</v>
      </c>
      <c r="N6" s="506">
        <v>90.26473616783656</v>
      </c>
      <c r="O6" s="506">
        <v>89.849986122547648</v>
      </c>
      <c r="P6" s="506">
        <v>103.13825391876644</v>
      </c>
      <c r="Q6" s="506">
        <v>104.24260694174679</v>
      </c>
      <c r="R6" s="507">
        <v>103.77376414417462</v>
      </c>
      <c r="S6" s="506">
        <v>101.08495617600236</v>
      </c>
      <c r="T6" s="508">
        <v>98.47184201365225</v>
      </c>
      <c r="U6" s="509">
        <v>3528.0615300364711</v>
      </c>
      <c r="V6" s="509">
        <v>4919.8055906524805</v>
      </c>
      <c r="W6" s="509">
        <v>5242.1037787536616</v>
      </c>
      <c r="X6" s="509">
        <v>5868.4564114787554</v>
      </c>
      <c r="Y6" s="509">
        <v>6089.795129852514</v>
      </c>
      <c r="Z6" s="510">
        <v>6224.0391106709067</v>
      </c>
      <c r="AA6" s="509">
        <v>6224.0391106709067</v>
      </c>
      <c r="AB6" s="511">
        <v>6224.0391106709067</v>
      </c>
    </row>
    <row r="7" spans="1:29" ht="17.55" customHeight="1">
      <c r="D7" s="67" t="s">
        <v>16</v>
      </c>
      <c r="E7" s="731">
        <v>6916.0908564814818</v>
      </c>
      <c r="F7" s="731">
        <v>4888.0027777777777</v>
      </c>
      <c r="G7" s="731">
        <v>7036.3022862640028</v>
      </c>
      <c r="H7" s="731">
        <v>7228.1252667295048</v>
      </c>
      <c r="I7" s="731">
        <v>8276.4</v>
      </c>
      <c r="J7" s="732">
        <v>8926.5</v>
      </c>
      <c r="K7" s="731">
        <v>9520.5</v>
      </c>
      <c r="L7" s="733">
        <v>10122.115384615385</v>
      </c>
      <c r="M7" s="506">
        <v>294.82809865803142</v>
      </c>
      <c r="N7" s="506">
        <v>231.51372519756521</v>
      </c>
      <c r="O7" s="506">
        <v>293.01753068177106</v>
      </c>
      <c r="P7" s="506">
        <v>308.01555734240094</v>
      </c>
      <c r="Q7" s="506">
        <v>347.47370286749077</v>
      </c>
      <c r="R7" s="507">
        <v>370.91942374060244</v>
      </c>
      <c r="S7" s="506">
        <v>388.33214963569731</v>
      </c>
      <c r="T7" s="508">
        <v>405.72530681515502</v>
      </c>
      <c r="U7" s="509">
        <v>20273.04227969149</v>
      </c>
      <c r="V7" s="509">
        <v>14409.076536830393</v>
      </c>
      <c r="W7" s="509">
        <v>20777.513806291507</v>
      </c>
      <c r="X7" s="509">
        <v>21445.149789637784</v>
      </c>
      <c r="Y7" s="509">
        <v>24600.243069346154</v>
      </c>
      <c r="Z7" s="510">
        <v>26609.381881768</v>
      </c>
      <c r="AA7" s="509">
        <v>28417.827808434071</v>
      </c>
      <c r="AB7" s="511">
        <v>30261.778300226626</v>
      </c>
    </row>
    <row r="8" spans="1:29" ht="17.55" customHeight="1">
      <c r="D8" s="67" t="s">
        <v>78</v>
      </c>
      <c r="E8" s="741">
        <v>0</v>
      </c>
      <c r="F8" s="741">
        <v>0</v>
      </c>
      <c r="G8" s="741">
        <v>0</v>
      </c>
      <c r="H8" s="741">
        <v>0</v>
      </c>
      <c r="I8" s="741">
        <v>0</v>
      </c>
      <c r="J8" s="741">
        <v>0</v>
      </c>
      <c r="K8" s="741">
        <v>0</v>
      </c>
      <c r="L8" s="737">
        <v>0</v>
      </c>
      <c r="M8" s="506">
        <v>0</v>
      </c>
      <c r="N8" s="506">
        <v>0</v>
      </c>
      <c r="O8" s="506">
        <v>0</v>
      </c>
      <c r="P8" s="506">
        <v>0</v>
      </c>
      <c r="Q8" s="506">
        <v>0</v>
      </c>
      <c r="R8" s="507">
        <v>0</v>
      </c>
      <c r="S8" s="506">
        <v>0</v>
      </c>
      <c r="T8" s="508">
        <v>0</v>
      </c>
      <c r="U8" s="509">
        <v>0</v>
      </c>
      <c r="V8" s="509">
        <v>0</v>
      </c>
      <c r="W8" s="509">
        <v>0</v>
      </c>
      <c r="X8" s="509">
        <v>0</v>
      </c>
      <c r="Y8" s="509">
        <v>0</v>
      </c>
      <c r="Z8" s="510">
        <v>0</v>
      </c>
      <c r="AA8" s="509">
        <v>0</v>
      </c>
      <c r="AB8" s="511">
        <v>0</v>
      </c>
    </row>
    <row r="9" spans="1:29" ht="17.55" customHeight="1">
      <c r="D9" s="67" t="s">
        <v>56</v>
      </c>
      <c r="E9" s="731">
        <v>0</v>
      </c>
      <c r="F9" s="731">
        <v>0</v>
      </c>
      <c r="G9" s="731">
        <v>0</v>
      </c>
      <c r="H9" s="731">
        <v>0</v>
      </c>
      <c r="I9" s="731">
        <v>0</v>
      </c>
      <c r="J9" s="732">
        <v>0</v>
      </c>
      <c r="K9" s="731">
        <v>0</v>
      </c>
      <c r="L9" s="733">
        <v>0</v>
      </c>
      <c r="M9" s="506">
        <v>0</v>
      </c>
      <c r="N9" s="506">
        <v>0</v>
      </c>
      <c r="O9" s="506">
        <v>0</v>
      </c>
      <c r="P9" s="506">
        <v>0</v>
      </c>
      <c r="Q9" s="506">
        <v>0</v>
      </c>
      <c r="R9" s="507">
        <v>0</v>
      </c>
      <c r="S9" s="506">
        <v>0</v>
      </c>
      <c r="T9" s="508">
        <v>0</v>
      </c>
      <c r="U9" s="509">
        <v>0</v>
      </c>
      <c r="V9" s="509">
        <v>0</v>
      </c>
      <c r="W9" s="509">
        <v>0</v>
      </c>
      <c r="X9" s="509">
        <v>0</v>
      </c>
      <c r="Y9" s="509">
        <v>0</v>
      </c>
      <c r="Z9" s="510">
        <v>0</v>
      </c>
      <c r="AA9" s="509">
        <v>0</v>
      </c>
      <c r="AB9" s="511">
        <v>0</v>
      </c>
    </row>
    <row r="10" spans="1:29" ht="17.55" customHeight="1">
      <c r="D10" s="67" t="s">
        <v>105</v>
      </c>
      <c r="E10" s="731">
        <v>0</v>
      </c>
      <c r="F10" s="731">
        <v>0</v>
      </c>
      <c r="G10" s="731">
        <v>0</v>
      </c>
      <c r="H10" s="731">
        <v>0</v>
      </c>
      <c r="I10" s="731">
        <v>0</v>
      </c>
      <c r="J10" s="732">
        <v>0</v>
      </c>
      <c r="K10" s="731">
        <v>0</v>
      </c>
      <c r="L10" s="733">
        <v>0</v>
      </c>
      <c r="M10" s="506">
        <v>0</v>
      </c>
      <c r="N10" s="506">
        <v>0</v>
      </c>
      <c r="O10" s="506">
        <v>0</v>
      </c>
      <c r="P10" s="506">
        <v>0</v>
      </c>
      <c r="Q10" s="506">
        <v>0</v>
      </c>
      <c r="R10" s="507">
        <v>0</v>
      </c>
      <c r="S10" s="506">
        <v>0</v>
      </c>
      <c r="T10" s="508">
        <v>0</v>
      </c>
      <c r="U10" s="509">
        <v>0</v>
      </c>
      <c r="V10" s="509">
        <v>0</v>
      </c>
      <c r="W10" s="509">
        <v>0</v>
      </c>
      <c r="X10" s="509">
        <v>0</v>
      </c>
      <c r="Y10" s="509">
        <v>0</v>
      </c>
      <c r="Z10" s="510">
        <v>0</v>
      </c>
      <c r="AA10" s="509">
        <v>0</v>
      </c>
      <c r="AB10" s="511">
        <v>0</v>
      </c>
    </row>
    <row r="11" spans="1:29" ht="17.55" customHeight="1">
      <c r="D11" s="67" t="s">
        <v>53</v>
      </c>
      <c r="E11" s="731">
        <v>0</v>
      </c>
      <c r="F11" s="731">
        <v>0</v>
      </c>
      <c r="G11" s="731">
        <v>0</v>
      </c>
      <c r="H11" s="731">
        <v>0</v>
      </c>
      <c r="I11" s="731">
        <v>0</v>
      </c>
      <c r="J11" s="732">
        <v>0</v>
      </c>
      <c r="K11" s="731">
        <v>0</v>
      </c>
      <c r="L11" s="733">
        <v>0</v>
      </c>
      <c r="M11" s="506">
        <v>0</v>
      </c>
      <c r="N11" s="506">
        <v>0</v>
      </c>
      <c r="O11" s="506">
        <v>0</v>
      </c>
      <c r="P11" s="506">
        <v>0</v>
      </c>
      <c r="Q11" s="506">
        <v>0</v>
      </c>
      <c r="R11" s="507">
        <v>0</v>
      </c>
      <c r="S11" s="506">
        <v>0</v>
      </c>
      <c r="T11" s="508">
        <v>0</v>
      </c>
      <c r="U11" s="509">
        <v>0</v>
      </c>
      <c r="V11" s="509">
        <v>0</v>
      </c>
      <c r="W11" s="509">
        <v>0</v>
      </c>
      <c r="X11" s="509">
        <v>0</v>
      </c>
      <c r="Y11" s="509">
        <v>0</v>
      </c>
      <c r="Z11" s="510">
        <v>0</v>
      </c>
      <c r="AA11" s="509">
        <v>0</v>
      </c>
      <c r="AB11" s="511">
        <v>0</v>
      </c>
    </row>
    <row r="12" spans="1:29" ht="17.55" customHeight="1">
      <c r="D12" s="67" t="s">
        <v>112</v>
      </c>
      <c r="E12" s="731">
        <v>0</v>
      </c>
      <c r="F12" s="731">
        <v>0</v>
      </c>
      <c r="G12" s="731">
        <v>0</v>
      </c>
      <c r="H12" s="731">
        <v>0</v>
      </c>
      <c r="I12" s="731">
        <v>0</v>
      </c>
      <c r="J12" s="732">
        <v>0</v>
      </c>
      <c r="K12" s="731">
        <v>0</v>
      </c>
      <c r="L12" s="733">
        <v>0</v>
      </c>
      <c r="M12" s="506">
        <v>0</v>
      </c>
      <c r="N12" s="506">
        <v>0</v>
      </c>
      <c r="O12" s="506">
        <v>0</v>
      </c>
      <c r="P12" s="506">
        <v>0</v>
      </c>
      <c r="Q12" s="506">
        <v>0</v>
      </c>
      <c r="R12" s="507">
        <v>0</v>
      </c>
      <c r="S12" s="506">
        <v>0</v>
      </c>
      <c r="T12" s="508">
        <v>0</v>
      </c>
      <c r="U12" s="509">
        <v>0</v>
      </c>
      <c r="V12" s="509">
        <v>0</v>
      </c>
      <c r="W12" s="509">
        <v>0</v>
      </c>
      <c r="X12" s="509">
        <v>0</v>
      </c>
      <c r="Y12" s="509">
        <v>0</v>
      </c>
      <c r="Z12" s="510">
        <v>0</v>
      </c>
      <c r="AA12" s="509">
        <v>0</v>
      </c>
      <c r="AB12" s="511">
        <v>0</v>
      </c>
    </row>
    <row r="13" spans="1:29" ht="17.55" customHeight="1">
      <c r="D13" s="67" t="s">
        <v>101</v>
      </c>
      <c r="E13" s="731">
        <v>0</v>
      </c>
      <c r="F13" s="731">
        <v>0</v>
      </c>
      <c r="G13" s="731">
        <v>0</v>
      </c>
      <c r="H13" s="731">
        <v>0</v>
      </c>
      <c r="I13" s="731">
        <v>0</v>
      </c>
      <c r="J13" s="732">
        <v>0</v>
      </c>
      <c r="K13" s="731">
        <v>0</v>
      </c>
      <c r="L13" s="733">
        <v>0</v>
      </c>
      <c r="M13" s="506">
        <v>0</v>
      </c>
      <c r="N13" s="506">
        <v>0</v>
      </c>
      <c r="O13" s="506">
        <v>0</v>
      </c>
      <c r="P13" s="506">
        <v>0</v>
      </c>
      <c r="Q13" s="506">
        <v>0</v>
      </c>
      <c r="R13" s="507">
        <v>0</v>
      </c>
      <c r="S13" s="506">
        <v>0</v>
      </c>
      <c r="T13" s="508">
        <v>0</v>
      </c>
      <c r="U13" s="509">
        <v>0</v>
      </c>
      <c r="V13" s="509">
        <v>0</v>
      </c>
      <c r="W13" s="509">
        <v>0</v>
      </c>
      <c r="X13" s="509">
        <v>0</v>
      </c>
      <c r="Y13" s="509">
        <v>0</v>
      </c>
      <c r="Z13" s="510">
        <v>0</v>
      </c>
      <c r="AA13" s="509">
        <v>0</v>
      </c>
      <c r="AB13" s="511">
        <v>0</v>
      </c>
    </row>
    <row r="14" spans="1:29" ht="17.55" customHeight="1">
      <c r="D14" s="67" t="s">
        <v>98</v>
      </c>
      <c r="E14" s="731">
        <v>0</v>
      </c>
      <c r="F14" s="731">
        <v>0</v>
      </c>
      <c r="G14" s="731">
        <v>0</v>
      </c>
      <c r="H14" s="731">
        <v>0</v>
      </c>
      <c r="I14" s="731">
        <v>0</v>
      </c>
      <c r="J14" s="732">
        <v>0</v>
      </c>
      <c r="K14" s="731">
        <v>0</v>
      </c>
      <c r="L14" s="733">
        <v>0</v>
      </c>
      <c r="M14" s="506">
        <v>0</v>
      </c>
      <c r="N14" s="506">
        <v>0</v>
      </c>
      <c r="O14" s="506">
        <v>0</v>
      </c>
      <c r="P14" s="506">
        <v>0</v>
      </c>
      <c r="Q14" s="506">
        <v>0</v>
      </c>
      <c r="R14" s="507">
        <v>0</v>
      </c>
      <c r="S14" s="506">
        <v>0</v>
      </c>
      <c r="T14" s="508">
        <v>0</v>
      </c>
      <c r="U14" s="509">
        <v>0</v>
      </c>
      <c r="V14" s="509">
        <v>0</v>
      </c>
      <c r="W14" s="509">
        <v>0</v>
      </c>
      <c r="X14" s="509">
        <v>0</v>
      </c>
      <c r="Y14" s="509">
        <v>0</v>
      </c>
      <c r="Z14" s="510">
        <v>0</v>
      </c>
      <c r="AA14" s="509">
        <v>0</v>
      </c>
      <c r="AB14" s="511">
        <v>0</v>
      </c>
    </row>
    <row r="15" spans="1:29" ht="17.55" customHeight="1">
      <c r="D15" s="67" t="s">
        <v>75</v>
      </c>
      <c r="E15" s="731">
        <v>0</v>
      </c>
      <c r="F15" s="731">
        <v>0</v>
      </c>
      <c r="G15" s="731">
        <v>0</v>
      </c>
      <c r="H15" s="731">
        <v>0</v>
      </c>
      <c r="I15" s="731">
        <v>0</v>
      </c>
      <c r="J15" s="732">
        <v>0</v>
      </c>
      <c r="K15" s="731">
        <v>0</v>
      </c>
      <c r="L15" s="733">
        <v>0</v>
      </c>
      <c r="M15" s="506">
        <v>0</v>
      </c>
      <c r="N15" s="506">
        <v>0</v>
      </c>
      <c r="O15" s="506">
        <v>0</v>
      </c>
      <c r="P15" s="506">
        <v>0</v>
      </c>
      <c r="Q15" s="506">
        <v>0</v>
      </c>
      <c r="R15" s="507">
        <v>0</v>
      </c>
      <c r="S15" s="506">
        <v>0</v>
      </c>
      <c r="T15" s="508">
        <v>0</v>
      </c>
      <c r="U15" s="509">
        <v>0</v>
      </c>
      <c r="V15" s="509">
        <v>0</v>
      </c>
      <c r="W15" s="509">
        <v>0</v>
      </c>
      <c r="X15" s="509">
        <v>0</v>
      </c>
      <c r="Y15" s="509">
        <v>0</v>
      </c>
      <c r="Z15" s="510">
        <v>0</v>
      </c>
      <c r="AA15" s="509">
        <v>0</v>
      </c>
      <c r="AB15" s="511">
        <v>0</v>
      </c>
    </row>
    <row r="16" spans="1:29" ht="17.55" customHeight="1">
      <c r="D16" s="67" t="s">
        <v>102</v>
      </c>
      <c r="E16" s="731">
        <v>0</v>
      </c>
      <c r="F16" s="731">
        <v>0</v>
      </c>
      <c r="G16" s="731">
        <v>0</v>
      </c>
      <c r="H16" s="731">
        <v>0</v>
      </c>
      <c r="I16" s="731">
        <v>0</v>
      </c>
      <c r="J16" s="732">
        <v>0</v>
      </c>
      <c r="K16" s="731">
        <v>0</v>
      </c>
      <c r="L16" s="733">
        <v>0</v>
      </c>
      <c r="M16" s="506">
        <v>0</v>
      </c>
      <c r="N16" s="506">
        <v>0</v>
      </c>
      <c r="O16" s="506">
        <v>0</v>
      </c>
      <c r="P16" s="506">
        <v>0</v>
      </c>
      <c r="Q16" s="506">
        <v>0</v>
      </c>
      <c r="R16" s="507">
        <v>0</v>
      </c>
      <c r="S16" s="506">
        <v>0</v>
      </c>
      <c r="T16" s="508">
        <v>0</v>
      </c>
      <c r="U16" s="509">
        <v>0</v>
      </c>
      <c r="V16" s="509">
        <v>0</v>
      </c>
      <c r="W16" s="509">
        <v>0</v>
      </c>
      <c r="X16" s="509">
        <v>0</v>
      </c>
      <c r="Y16" s="509">
        <v>0</v>
      </c>
      <c r="Z16" s="510">
        <v>0</v>
      </c>
      <c r="AA16" s="509">
        <v>0</v>
      </c>
      <c r="AB16" s="511">
        <v>0</v>
      </c>
    </row>
    <row r="17" spans="4:30" ht="17.55" customHeight="1">
      <c r="D17" s="67" t="s">
        <v>38</v>
      </c>
      <c r="E17" s="731">
        <v>0</v>
      </c>
      <c r="F17" s="731">
        <v>0</v>
      </c>
      <c r="G17" s="731">
        <v>0</v>
      </c>
      <c r="H17" s="731">
        <v>0</v>
      </c>
      <c r="I17" s="731">
        <v>0</v>
      </c>
      <c r="J17" s="732">
        <v>0</v>
      </c>
      <c r="K17" s="731">
        <v>0</v>
      </c>
      <c r="L17" s="733">
        <v>0</v>
      </c>
      <c r="M17" s="506">
        <v>0</v>
      </c>
      <c r="N17" s="506">
        <v>0</v>
      </c>
      <c r="O17" s="506">
        <v>0</v>
      </c>
      <c r="P17" s="506">
        <v>0</v>
      </c>
      <c r="Q17" s="506">
        <v>0</v>
      </c>
      <c r="R17" s="507">
        <v>0</v>
      </c>
      <c r="S17" s="506">
        <v>0</v>
      </c>
      <c r="T17" s="508">
        <v>0</v>
      </c>
      <c r="U17" s="509">
        <v>0</v>
      </c>
      <c r="V17" s="509">
        <v>0</v>
      </c>
      <c r="W17" s="509">
        <v>0</v>
      </c>
      <c r="X17" s="509">
        <v>0</v>
      </c>
      <c r="Y17" s="509">
        <v>0</v>
      </c>
      <c r="Z17" s="510">
        <v>0</v>
      </c>
      <c r="AA17" s="509">
        <v>0</v>
      </c>
      <c r="AB17" s="511">
        <v>0</v>
      </c>
    </row>
    <row r="18" spans="4:30" ht="17.55" customHeight="1">
      <c r="D18" s="67" t="s">
        <v>39</v>
      </c>
      <c r="E18" s="731">
        <v>0</v>
      </c>
      <c r="F18" s="731">
        <v>0</v>
      </c>
      <c r="G18" s="731">
        <v>0</v>
      </c>
      <c r="H18" s="731">
        <v>0</v>
      </c>
      <c r="I18" s="731">
        <v>0</v>
      </c>
      <c r="J18" s="732">
        <v>0</v>
      </c>
      <c r="K18" s="731">
        <v>0</v>
      </c>
      <c r="L18" s="733">
        <v>0</v>
      </c>
      <c r="M18" s="506">
        <v>0</v>
      </c>
      <c r="N18" s="506">
        <v>0</v>
      </c>
      <c r="O18" s="506">
        <v>0</v>
      </c>
      <c r="P18" s="506">
        <v>0</v>
      </c>
      <c r="Q18" s="506">
        <v>0</v>
      </c>
      <c r="R18" s="507">
        <v>0</v>
      </c>
      <c r="S18" s="506">
        <v>0</v>
      </c>
      <c r="T18" s="508">
        <v>0</v>
      </c>
      <c r="U18" s="509">
        <v>0</v>
      </c>
      <c r="V18" s="509">
        <v>0</v>
      </c>
      <c r="W18" s="509">
        <v>0</v>
      </c>
      <c r="X18" s="509">
        <v>0</v>
      </c>
      <c r="Y18" s="509">
        <v>0</v>
      </c>
      <c r="Z18" s="510">
        <v>0</v>
      </c>
      <c r="AA18" s="509">
        <v>0</v>
      </c>
      <c r="AB18" s="511">
        <v>0</v>
      </c>
    </row>
    <row r="19" spans="4:30" ht="17.55" customHeight="1" thickBot="1">
      <c r="D19" s="67" t="s">
        <v>82</v>
      </c>
      <c r="E19" s="731">
        <v>0</v>
      </c>
      <c r="F19" s="731">
        <v>0</v>
      </c>
      <c r="G19" s="731">
        <v>0</v>
      </c>
      <c r="H19" s="731">
        <v>0</v>
      </c>
      <c r="I19" s="731">
        <v>0</v>
      </c>
      <c r="J19" s="732">
        <v>0</v>
      </c>
      <c r="K19" s="731">
        <v>0</v>
      </c>
      <c r="L19" s="733">
        <v>0</v>
      </c>
      <c r="M19" s="506">
        <v>0</v>
      </c>
      <c r="N19" s="506">
        <v>0</v>
      </c>
      <c r="O19" s="506">
        <v>0</v>
      </c>
      <c r="P19" s="506">
        <v>0</v>
      </c>
      <c r="Q19" s="506">
        <v>0</v>
      </c>
      <c r="R19" s="507">
        <v>0</v>
      </c>
      <c r="S19" s="506">
        <v>0</v>
      </c>
      <c r="T19" s="508">
        <v>0</v>
      </c>
      <c r="U19" s="509">
        <v>0</v>
      </c>
      <c r="V19" s="509">
        <v>0</v>
      </c>
      <c r="W19" s="509">
        <v>0</v>
      </c>
      <c r="X19" s="509">
        <v>0</v>
      </c>
      <c r="Y19" s="509">
        <v>0</v>
      </c>
      <c r="Z19" s="510">
        <v>0</v>
      </c>
      <c r="AA19" s="509">
        <v>0</v>
      </c>
      <c r="AB19" s="511">
        <v>0</v>
      </c>
    </row>
    <row r="20" spans="4:30" ht="13.9" thickBot="1">
      <c r="D20" s="512" t="s">
        <v>132</v>
      </c>
      <c r="E20" s="734">
        <v>8465.0867314814823</v>
      </c>
      <c r="F20" s="734">
        <v>6987.1740277777772</v>
      </c>
      <c r="G20" s="734">
        <v>9162.5246242269659</v>
      </c>
      <c r="H20" s="734">
        <v>9608.399225062838</v>
      </c>
      <c r="I20" s="734">
        <v>10746.449999999999</v>
      </c>
      <c r="J20" s="735">
        <v>11451</v>
      </c>
      <c r="K20" s="734">
        <v>12045</v>
      </c>
      <c r="L20" s="736">
        <v>12646.615384615385</v>
      </c>
      <c r="M20" s="513">
        <v>351.04152068397747</v>
      </c>
      <c r="N20" s="513">
        <v>321.77846136540177</v>
      </c>
      <c r="O20" s="513">
        <v>382.86751680431871</v>
      </c>
      <c r="P20" s="513">
        <v>411.15381126116739</v>
      </c>
      <c r="Q20" s="513">
        <v>451.71630980923754</v>
      </c>
      <c r="R20" s="514">
        <v>474.69318788477705</v>
      </c>
      <c r="S20" s="513">
        <v>489.41710581169968</v>
      </c>
      <c r="T20" s="515">
        <v>504.19714882880726</v>
      </c>
      <c r="U20" s="516">
        <v>23801.10380972796</v>
      </c>
      <c r="V20" s="516">
        <v>19328.882127482873</v>
      </c>
      <c r="W20" s="516">
        <v>26019.617585045169</v>
      </c>
      <c r="X20" s="516">
        <v>27313.606201116541</v>
      </c>
      <c r="Y20" s="516">
        <v>30690.038199198669</v>
      </c>
      <c r="Z20" s="517">
        <v>32833.420992438907</v>
      </c>
      <c r="AA20" s="516">
        <v>34641.866919104978</v>
      </c>
      <c r="AB20" s="518">
        <v>36485.817410897536</v>
      </c>
    </row>
    <row r="21" spans="4:30"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</row>
    <row r="22" spans="4:30" customFormat="1"/>
    <row r="23" spans="4:30" customFormat="1">
      <c r="M23" s="519"/>
      <c r="N23" s="519"/>
      <c r="O23" s="519"/>
      <c r="P23" s="519"/>
      <c r="Q23" s="519"/>
      <c r="R23" s="519"/>
      <c r="S23" s="519"/>
      <c r="T23" s="519"/>
    </row>
    <row r="24" spans="4:30" ht="14.25" thickBot="1">
      <c r="D24" s="520" t="s">
        <v>155</v>
      </c>
      <c r="M24" s="56" t="s">
        <v>419</v>
      </c>
      <c r="O24" s="521"/>
      <c r="P24" s="521"/>
      <c r="Q24" s="521"/>
      <c r="R24" s="521"/>
      <c r="S24" s="521"/>
      <c r="U24" s="56" t="s">
        <v>420</v>
      </c>
      <c r="W24" s="521"/>
      <c r="X24" s="521"/>
      <c r="Y24" s="521"/>
      <c r="Z24" s="521"/>
      <c r="AA24" s="521"/>
    </row>
    <row r="25" spans="4:30" ht="13.9" thickBot="1">
      <c r="D25" s="522" t="s">
        <v>140</v>
      </c>
      <c r="E25" s="65" t="s">
        <v>110</v>
      </c>
      <c r="F25" s="65" t="s">
        <v>107</v>
      </c>
      <c r="G25" s="65" t="s">
        <v>284</v>
      </c>
      <c r="H25" s="65" t="s">
        <v>285</v>
      </c>
      <c r="I25" s="65" t="s">
        <v>286</v>
      </c>
      <c r="J25" s="65" t="s">
        <v>287</v>
      </c>
      <c r="K25" s="65" t="s">
        <v>288</v>
      </c>
      <c r="L25" s="64" t="s">
        <v>289</v>
      </c>
      <c r="M25" s="86" t="s">
        <v>110</v>
      </c>
      <c r="N25" s="86" t="s">
        <v>107</v>
      </c>
      <c r="O25" s="86" t="s">
        <v>284</v>
      </c>
      <c r="P25" s="86" t="s">
        <v>285</v>
      </c>
      <c r="Q25" s="86" t="s">
        <v>286</v>
      </c>
      <c r="R25" s="86" t="s">
        <v>287</v>
      </c>
      <c r="S25" s="86" t="s">
        <v>288</v>
      </c>
      <c r="T25" s="64" t="s">
        <v>289</v>
      </c>
      <c r="U25" s="86" t="s">
        <v>110</v>
      </c>
      <c r="V25" s="86" t="s">
        <v>107</v>
      </c>
      <c r="W25" s="86" t="s">
        <v>284</v>
      </c>
      <c r="X25" s="86" t="s">
        <v>285</v>
      </c>
      <c r="Y25" s="86" t="s">
        <v>286</v>
      </c>
      <c r="Z25" s="86" t="s">
        <v>287</v>
      </c>
      <c r="AA25" s="86" t="s">
        <v>288</v>
      </c>
      <c r="AB25" s="64" t="s">
        <v>289</v>
      </c>
    </row>
    <row r="26" spans="4:30">
      <c r="D26" s="523" t="s">
        <v>134</v>
      </c>
      <c r="E26" s="540">
        <v>8465.0867314814823</v>
      </c>
      <c r="F26" s="540">
        <v>6987.1740277777772</v>
      </c>
      <c r="G26" s="540">
        <v>9162.5246242269659</v>
      </c>
      <c r="H26" s="540">
        <v>9608.399225062838</v>
      </c>
      <c r="I26" s="540">
        <v>10746.449999999999</v>
      </c>
      <c r="J26" s="540">
        <v>11451</v>
      </c>
      <c r="K26" s="540">
        <v>12045</v>
      </c>
      <c r="L26" s="528">
        <v>12646.615384615385</v>
      </c>
      <c r="M26" s="525">
        <v>351.04152068397747</v>
      </c>
      <c r="N26" s="525">
        <v>321.77846136540177</v>
      </c>
      <c r="O26" s="525">
        <v>382.86751680431871</v>
      </c>
      <c r="P26" s="525">
        <v>411.15381126116739</v>
      </c>
      <c r="Q26" s="525">
        <v>451.71630980923754</v>
      </c>
      <c r="R26" s="525">
        <v>474.69318788477705</v>
      </c>
      <c r="S26" s="525">
        <v>489.41710581169968</v>
      </c>
      <c r="T26" s="526">
        <v>504.19714882880726</v>
      </c>
      <c r="U26" s="527">
        <v>23801.10380972796</v>
      </c>
      <c r="V26" s="527">
        <v>19328.882127482873</v>
      </c>
      <c r="W26" s="527">
        <v>26019.617585045169</v>
      </c>
      <c r="X26" s="527">
        <v>27313.606201116541</v>
      </c>
      <c r="Y26" s="527">
        <v>30690.038199198669</v>
      </c>
      <c r="Z26" s="527">
        <v>32833.420992438907</v>
      </c>
      <c r="AA26" s="527">
        <v>34641.866919104978</v>
      </c>
      <c r="AB26" s="528">
        <v>36485.817410897536</v>
      </c>
    </row>
    <row r="27" spans="4:30">
      <c r="D27" s="524" t="s">
        <v>139</v>
      </c>
      <c r="E27" s="540">
        <v>0</v>
      </c>
      <c r="F27" s="540">
        <v>0</v>
      </c>
      <c r="G27" s="540">
        <v>0</v>
      </c>
      <c r="H27" s="540">
        <v>0</v>
      </c>
      <c r="I27" s="540">
        <v>0</v>
      </c>
      <c r="J27" s="540">
        <v>0</v>
      </c>
      <c r="K27" s="540">
        <v>0</v>
      </c>
      <c r="L27" s="528">
        <v>0</v>
      </c>
      <c r="M27" s="525">
        <v>0</v>
      </c>
      <c r="N27" s="525">
        <v>0</v>
      </c>
      <c r="O27" s="525">
        <v>0</v>
      </c>
      <c r="P27" s="525">
        <v>0</v>
      </c>
      <c r="Q27" s="525">
        <v>0</v>
      </c>
      <c r="R27" s="525">
        <v>0</v>
      </c>
      <c r="S27" s="525">
        <v>0</v>
      </c>
      <c r="T27" s="526">
        <v>0</v>
      </c>
      <c r="U27" s="527">
        <v>0</v>
      </c>
      <c r="V27" s="527">
        <v>0</v>
      </c>
      <c r="W27" s="527">
        <v>0</v>
      </c>
      <c r="X27" s="527">
        <v>0</v>
      </c>
      <c r="Y27" s="527">
        <v>0</v>
      </c>
      <c r="Z27" s="527">
        <v>0</v>
      </c>
      <c r="AA27" s="527">
        <v>0</v>
      </c>
      <c r="AB27" s="528">
        <v>0</v>
      </c>
    </row>
    <row r="28" spans="4:30">
      <c r="D28" s="524" t="s">
        <v>138</v>
      </c>
      <c r="E28" s="540">
        <v>0</v>
      </c>
      <c r="F28" s="540">
        <v>0</v>
      </c>
      <c r="G28" s="540">
        <v>0</v>
      </c>
      <c r="H28" s="540">
        <v>0</v>
      </c>
      <c r="I28" s="540">
        <v>0</v>
      </c>
      <c r="J28" s="540">
        <v>0</v>
      </c>
      <c r="K28" s="540">
        <v>0</v>
      </c>
      <c r="L28" s="528">
        <v>0</v>
      </c>
      <c r="M28" s="525">
        <v>0</v>
      </c>
      <c r="N28" s="525">
        <v>0</v>
      </c>
      <c r="O28" s="525">
        <v>0</v>
      </c>
      <c r="P28" s="525">
        <v>0</v>
      </c>
      <c r="Q28" s="525">
        <v>0</v>
      </c>
      <c r="R28" s="525">
        <v>0</v>
      </c>
      <c r="S28" s="525">
        <v>0</v>
      </c>
      <c r="T28" s="526">
        <v>0</v>
      </c>
      <c r="U28" s="527">
        <v>0</v>
      </c>
      <c r="V28" s="527">
        <v>0</v>
      </c>
      <c r="W28" s="527">
        <v>0</v>
      </c>
      <c r="X28" s="527">
        <v>0</v>
      </c>
      <c r="Y28" s="527">
        <v>0</v>
      </c>
      <c r="Z28" s="527">
        <v>0</v>
      </c>
      <c r="AA28" s="527">
        <v>0</v>
      </c>
      <c r="AB28" s="528">
        <v>0</v>
      </c>
    </row>
    <row r="29" spans="4:30" ht="13.9" thickBot="1">
      <c r="D29" s="524" t="s">
        <v>133</v>
      </c>
      <c r="E29" s="541">
        <v>0</v>
      </c>
      <c r="F29" s="541">
        <v>0</v>
      </c>
      <c r="G29" s="541">
        <v>0</v>
      </c>
      <c r="H29" s="541">
        <v>0</v>
      </c>
      <c r="I29" s="541">
        <v>0</v>
      </c>
      <c r="J29" s="541">
        <v>0</v>
      </c>
      <c r="K29" s="541">
        <v>0</v>
      </c>
      <c r="L29" s="538">
        <v>0</v>
      </c>
      <c r="M29" s="525">
        <v>0</v>
      </c>
      <c r="N29" s="525">
        <v>0</v>
      </c>
      <c r="O29" s="525">
        <v>0</v>
      </c>
      <c r="P29" s="525">
        <v>0</v>
      </c>
      <c r="Q29" s="525">
        <v>0</v>
      </c>
      <c r="R29" s="525">
        <v>0</v>
      </c>
      <c r="S29" s="525">
        <v>0</v>
      </c>
      <c r="T29" s="526">
        <v>0</v>
      </c>
      <c r="U29" s="527">
        <v>0</v>
      </c>
      <c r="V29" s="527">
        <v>0</v>
      </c>
      <c r="W29" s="527">
        <v>0</v>
      </c>
      <c r="X29" s="527">
        <v>0</v>
      </c>
      <c r="Y29" s="527">
        <v>0</v>
      </c>
      <c r="Z29" s="527">
        <v>0</v>
      </c>
      <c r="AA29" s="527">
        <v>0</v>
      </c>
      <c r="AB29" s="528">
        <v>0</v>
      </c>
    </row>
    <row r="30" spans="4:30" ht="13.9" thickBot="1">
      <c r="D30" s="529" t="s">
        <v>132</v>
      </c>
      <c r="E30" s="530">
        <v>8465.0867314814823</v>
      </c>
      <c r="F30" s="530">
        <v>6987.1740277777772</v>
      </c>
      <c r="G30" s="530">
        <v>9162.5246242269659</v>
      </c>
      <c r="H30" s="530">
        <v>9608.399225062838</v>
      </c>
      <c r="I30" s="530">
        <v>10746.449999999999</v>
      </c>
      <c r="J30" s="530">
        <v>11451</v>
      </c>
      <c r="K30" s="530">
        <v>12045</v>
      </c>
      <c r="L30" s="531">
        <v>12646.615384615385</v>
      </c>
      <c r="M30" s="532">
        <v>351.04152068397747</v>
      </c>
      <c r="N30" s="532">
        <v>321.77846136540177</v>
      </c>
      <c r="O30" s="532">
        <v>382.86751680431871</v>
      </c>
      <c r="P30" s="532">
        <v>411.15381126116739</v>
      </c>
      <c r="Q30" s="532">
        <v>451.71630980923754</v>
      </c>
      <c r="R30" s="532">
        <v>474.69318788477705</v>
      </c>
      <c r="S30" s="532">
        <v>489.41710581169968</v>
      </c>
      <c r="T30" s="533">
        <v>504.19714882880726</v>
      </c>
      <c r="U30" s="534">
        <v>23801.10380972796</v>
      </c>
      <c r="V30" s="534">
        <v>19328.882127482873</v>
      </c>
      <c r="W30" s="534">
        <v>26019.617585045169</v>
      </c>
      <c r="X30" s="534">
        <v>27313.606201116541</v>
      </c>
      <c r="Y30" s="534">
        <v>30690.038199198669</v>
      </c>
      <c r="Z30" s="534">
        <v>32833.420992438907</v>
      </c>
      <c r="AA30" s="534">
        <v>34641.866919104978</v>
      </c>
      <c r="AB30" s="531">
        <v>36485.817410897536</v>
      </c>
    </row>
    <row r="32" spans="4:30">
      <c r="E32"/>
      <c r="F32"/>
      <c r="G32"/>
      <c r="H32"/>
      <c r="I32"/>
      <c r="J32"/>
    </row>
    <row r="33" spans="4:29" ht="14.25" thickBot="1">
      <c r="D33" s="520" t="s">
        <v>154</v>
      </c>
      <c r="M33" s="56" t="s">
        <v>421</v>
      </c>
      <c r="O33" s="521"/>
      <c r="P33" s="521"/>
      <c r="Q33" s="521"/>
      <c r="R33" s="521"/>
      <c r="S33" s="521"/>
      <c r="U33" s="56" t="s">
        <v>422</v>
      </c>
      <c r="W33" s="521"/>
      <c r="X33" s="521"/>
      <c r="Y33" s="521"/>
      <c r="Z33" s="521"/>
      <c r="AA33" s="521"/>
      <c r="AC33"/>
    </row>
    <row r="34" spans="4:29" ht="13.9" thickBot="1">
      <c r="D34" s="522" t="s">
        <v>59</v>
      </c>
      <c r="E34" s="65" t="s">
        <v>110</v>
      </c>
      <c r="F34" s="65" t="s">
        <v>107</v>
      </c>
      <c r="G34" s="65" t="s">
        <v>284</v>
      </c>
      <c r="H34" s="65" t="s">
        <v>285</v>
      </c>
      <c r="I34" s="65" t="s">
        <v>286</v>
      </c>
      <c r="J34" s="65" t="s">
        <v>287</v>
      </c>
      <c r="K34" s="65" t="s">
        <v>288</v>
      </c>
      <c r="L34" s="64" t="s">
        <v>289</v>
      </c>
      <c r="M34" s="86" t="s">
        <v>110</v>
      </c>
      <c r="N34" s="86" t="s">
        <v>107</v>
      </c>
      <c r="O34" s="86" t="s">
        <v>284</v>
      </c>
      <c r="P34" s="86" t="s">
        <v>285</v>
      </c>
      <c r="Q34" s="86" t="s">
        <v>286</v>
      </c>
      <c r="R34" s="86" t="s">
        <v>287</v>
      </c>
      <c r="S34" s="86" t="s">
        <v>288</v>
      </c>
      <c r="T34" s="64" t="s">
        <v>289</v>
      </c>
      <c r="U34" s="86" t="s">
        <v>110</v>
      </c>
      <c r="V34" s="86" t="s">
        <v>107</v>
      </c>
      <c r="W34" s="86" t="s">
        <v>284</v>
      </c>
      <c r="X34" s="86" t="s">
        <v>285</v>
      </c>
      <c r="Y34" s="86" t="s">
        <v>286</v>
      </c>
      <c r="Z34" s="86" t="s">
        <v>287</v>
      </c>
      <c r="AA34" s="86" t="s">
        <v>288</v>
      </c>
      <c r="AB34" s="64" t="s">
        <v>289</v>
      </c>
    </row>
    <row r="35" spans="4:29">
      <c r="D35" s="523" t="s">
        <v>153</v>
      </c>
      <c r="E35" s="540">
        <v>0</v>
      </c>
      <c r="F35" s="540">
        <v>0</v>
      </c>
      <c r="G35" s="540">
        <v>0</v>
      </c>
      <c r="H35" s="540">
        <v>0</v>
      </c>
      <c r="I35" s="540">
        <v>0</v>
      </c>
      <c r="J35" s="540">
        <v>0</v>
      </c>
      <c r="K35" s="540">
        <v>0</v>
      </c>
      <c r="L35" s="528">
        <v>0</v>
      </c>
      <c r="M35" s="525">
        <v>0</v>
      </c>
      <c r="N35" s="525">
        <v>0</v>
      </c>
      <c r="O35" s="525">
        <v>0</v>
      </c>
      <c r="P35" s="525">
        <v>0</v>
      </c>
      <c r="Q35" s="525">
        <v>0</v>
      </c>
      <c r="R35" s="525">
        <v>0</v>
      </c>
      <c r="S35" s="525">
        <v>0</v>
      </c>
      <c r="T35" s="526">
        <v>0</v>
      </c>
      <c r="U35" s="527">
        <v>0</v>
      </c>
      <c r="V35" s="527">
        <v>0</v>
      </c>
      <c r="W35" s="527">
        <v>0</v>
      </c>
      <c r="X35" s="527">
        <v>0</v>
      </c>
      <c r="Y35" s="527">
        <v>0</v>
      </c>
      <c r="Z35" s="527">
        <v>0</v>
      </c>
      <c r="AA35" s="527">
        <v>0</v>
      </c>
      <c r="AB35" s="528">
        <v>0</v>
      </c>
    </row>
    <row r="36" spans="4:29">
      <c r="D36" s="524" t="s">
        <v>152</v>
      </c>
      <c r="E36" s="541">
        <v>8465.0867314814823</v>
      </c>
      <c r="F36" s="541">
        <v>6987.1740277777772</v>
      </c>
      <c r="G36" s="541">
        <v>9162.5246242269659</v>
      </c>
      <c r="H36" s="541">
        <v>9608.399225062838</v>
      </c>
      <c r="I36" s="541">
        <v>10746.449999999999</v>
      </c>
      <c r="J36" s="541">
        <v>11451</v>
      </c>
      <c r="K36" s="541">
        <v>12045</v>
      </c>
      <c r="L36" s="538">
        <v>12646.615384615385</v>
      </c>
      <c r="M36" s="535">
        <v>351.04152068397747</v>
      </c>
      <c r="N36" s="535">
        <v>321.77846136540177</v>
      </c>
      <c r="O36" s="535">
        <v>382.86751680431871</v>
      </c>
      <c r="P36" s="535">
        <v>411.15381126116739</v>
      </c>
      <c r="Q36" s="535">
        <v>451.71630980923754</v>
      </c>
      <c r="R36" s="535">
        <v>474.69318788477705</v>
      </c>
      <c r="S36" s="535">
        <v>489.41710581169968</v>
      </c>
      <c r="T36" s="536">
        <v>504.19714882880726</v>
      </c>
      <c r="U36" s="537">
        <v>23.801103809727959</v>
      </c>
      <c r="V36" s="537">
        <v>19.328882127482871</v>
      </c>
      <c r="W36" s="537">
        <v>26.019617585045168</v>
      </c>
      <c r="X36" s="537">
        <v>27.313606201116542</v>
      </c>
      <c r="Y36" s="537">
        <v>30.690038199198671</v>
      </c>
      <c r="Z36" s="537">
        <v>32.83342099243891</v>
      </c>
      <c r="AA36" s="537">
        <v>34.641866919104977</v>
      </c>
      <c r="AB36" s="538">
        <v>36.485817410897532</v>
      </c>
    </row>
    <row r="37" spans="4:29">
      <c r="D37" s="524" t="s">
        <v>136</v>
      </c>
      <c r="E37" s="540">
        <v>0</v>
      </c>
      <c r="F37" s="540">
        <v>0</v>
      </c>
      <c r="G37" s="540">
        <v>0</v>
      </c>
      <c r="H37" s="540">
        <v>0</v>
      </c>
      <c r="I37" s="540">
        <v>0</v>
      </c>
      <c r="J37" s="540">
        <v>0</v>
      </c>
      <c r="K37" s="540">
        <v>0</v>
      </c>
      <c r="L37" s="528">
        <v>0</v>
      </c>
      <c r="M37" s="525">
        <v>0</v>
      </c>
      <c r="N37" s="525">
        <v>0</v>
      </c>
      <c r="O37" s="525">
        <v>0</v>
      </c>
      <c r="P37" s="525">
        <v>0</v>
      </c>
      <c r="Q37" s="525">
        <v>0</v>
      </c>
      <c r="R37" s="525">
        <v>0</v>
      </c>
      <c r="S37" s="525">
        <v>0</v>
      </c>
      <c r="T37" s="526">
        <v>0</v>
      </c>
      <c r="U37" s="527">
        <v>0</v>
      </c>
      <c r="V37" s="527">
        <v>0</v>
      </c>
      <c r="W37" s="527">
        <v>0</v>
      </c>
      <c r="X37" s="527">
        <v>0</v>
      </c>
      <c r="Y37" s="527">
        <v>0</v>
      </c>
      <c r="Z37" s="527">
        <v>0</v>
      </c>
      <c r="AA37" s="527">
        <v>0</v>
      </c>
      <c r="AB37" s="528">
        <v>0</v>
      </c>
    </row>
    <row r="38" spans="4:29" ht="13.9" thickBot="1">
      <c r="D38" s="524" t="s">
        <v>135</v>
      </c>
      <c r="E38" s="540">
        <v>0</v>
      </c>
      <c r="F38" s="540">
        <v>0</v>
      </c>
      <c r="G38" s="540">
        <v>0</v>
      </c>
      <c r="H38" s="540">
        <v>0</v>
      </c>
      <c r="I38" s="540">
        <v>0</v>
      </c>
      <c r="J38" s="540">
        <v>0</v>
      </c>
      <c r="K38" s="540">
        <v>0</v>
      </c>
      <c r="L38" s="528">
        <v>0</v>
      </c>
      <c r="M38" s="525">
        <v>0</v>
      </c>
      <c r="N38" s="525">
        <v>0</v>
      </c>
      <c r="O38" s="525">
        <v>0</v>
      </c>
      <c r="P38" s="525">
        <v>0</v>
      </c>
      <c r="Q38" s="525">
        <v>0</v>
      </c>
      <c r="R38" s="525">
        <v>0</v>
      </c>
      <c r="S38" s="525">
        <v>0</v>
      </c>
      <c r="T38" s="526">
        <v>0</v>
      </c>
      <c r="U38" s="527">
        <v>0</v>
      </c>
      <c r="V38" s="527">
        <v>0</v>
      </c>
      <c r="W38" s="527">
        <v>0</v>
      </c>
      <c r="X38" s="527">
        <v>0</v>
      </c>
      <c r="Y38" s="527">
        <v>0</v>
      </c>
      <c r="Z38" s="527">
        <v>0</v>
      </c>
      <c r="AA38" s="527">
        <v>0</v>
      </c>
      <c r="AB38" s="528">
        <v>0</v>
      </c>
    </row>
    <row r="39" spans="4:29" ht="13.9" thickBot="1">
      <c r="D39" s="529" t="s">
        <v>144</v>
      </c>
      <c r="E39" s="530">
        <v>8465.0867314814823</v>
      </c>
      <c r="F39" s="530">
        <v>6987.1740277777772</v>
      </c>
      <c r="G39" s="530">
        <v>9162.5246242269659</v>
      </c>
      <c r="H39" s="530">
        <v>9608.399225062838</v>
      </c>
      <c r="I39" s="530">
        <v>10746.449999999999</v>
      </c>
      <c r="J39" s="530">
        <v>11451</v>
      </c>
      <c r="K39" s="530">
        <v>12045</v>
      </c>
      <c r="L39" s="531">
        <v>12646.615384615385</v>
      </c>
      <c r="M39" s="532">
        <v>351.04152068397747</v>
      </c>
      <c r="N39" s="532">
        <v>321.77846136540177</v>
      </c>
      <c r="O39" s="532">
        <v>382.86751680431871</v>
      </c>
      <c r="P39" s="532">
        <v>411.15381126116739</v>
      </c>
      <c r="Q39" s="532">
        <v>451.71630980923754</v>
      </c>
      <c r="R39" s="532">
        <v>474.69318788477705</v>
      </c>
      <c r="S39" s="532">
        <v>489.41710581169968</v>
      </c>
      <c r="T39" s="533">
        <v>504.19714882880726</v>
      </c>
      <c r="U39" s="534">
        <v>23.801103809727959</v>
      </c>
      <c r="V39" s="534">
        <v>19.328882127482871</v>
      </c>
      <c r="W39" s="534">
        <v>26.019617585045168</v>
      </c>
      <c r="X39" s="534">
        <v>27.313606201116542</v>
      </c>
      <c r="Y39" s="534">
        <v>30.690038199198671</v>
      </c>
      <c r="Z39" s="534">
        <v>32.83342099243891</v>
      </c>
      <c r="AA39" s="534">
        <v>34.641866919104977</v>
      </c>
      <c r="AB39" s="531">
        <v>36.485817410897532</v>
      </c>
    </row>
    <row r="42" spans="4:29" ht="14.25" thickBot="1">
      <c r="D42" s="520" t="s">
        <v>320</v>
      </c>
      <c r="M42" s="505" t="s">
        <v>423</v>
      </c>
      <c r="T42" s="80"/>
      <c r="U42" s="505" t="s">
        <v>424</v>
      </c>
      <c r="V42" s="468"/>
      <c r="W42" s="468"/>
      <c r="X42" s="468"/>
      <c r="Y42" s="468"/>
      <c r="Z42" s="468"/>
      <c r="AA42"/>
      <c r="AB42" s="468"/>
      <c r="AC42"/>
    </row>
    <row r="43" spans="4:29" ht="13.9" thickBot="1">
      <c r="D43" s="542" t="s">
        <v>319</v>
      </c>
      <c r="E43" s="65" t="s">
        <v>110</v>
      </c>
      <c r="F43" s="65" t="s">
        <v>107</v>
      </c>
      <c r="G43" s="65" t="s">
        <v>284</v>
      </c>
      <c r="H43" s="65" t="s">
        <v>285</v>
      </c>
      <c r="I43" s="65" t="s">
        <v>286</v>
      </c>
      <c r="J43" s="65" t="s">
        <v>287</v>
      </c>
      <c r="K43" s="65" t="s">
        <v>288</v>
      </c>
      <c r="L43" s="64" t="s">
        <v>289</v>
      </c>
      <c r="M43" s="86" t="s">
        <v>110</v>
      </c>
      <c r="N43" s="86" t="s">
        <v>107</v>
      </c>
      <c r="O43" s="86" t="s">
        <v>284</v>
      </c>
      <c r="P43" s="86" t="s">
        <v>285</v>
      </c>
      <c r="Q43" s="86" t="s">
        <v>286</v>
      </c>
      <c r="R43" s="65" t="s">
        <v>287</v>
      </c>
      <c r="S43" s="86" t="s">
        <v>288</v>
      </c>
      <c r="T43" s="64" t="s">
        <v>289</v>
      </c>
      <c r="U43" s="470" t="s">
        <v>110</v>
      </c>
      <c r="V43" s="470" t="s">
        <v>107</v>
      </c>
      <c r="W43" s="470" t="s">
        <v>284</v>
      </c>
      <c r="X43" s="470" t="s">
        <v>285</v>
      </c>
      <c r="Y43" s="470" t="s">
        <v>286</v>
      </c>
      <c r="Z43" s="469" t="s">
        <v>287</v>
      </c>
      <c r="AA43" s="470" t="s">
        <v>288</v>
      </c>
      <c r="AB43" s="471" t="s">
        <v>289</v>
      </c>
    </row>
    <row r="44" spans="4:29">
      <c r="D44" s="67" t="s">
        <v>455</v>
      </c>
      <c r="E44" s="540">
        <v>8465.0867314814823</v>
      </c>
      <c r="F44" s="540">
        <v>6987.1740277777772</v>
      </c>
      <c r="G44" s="540">
        <v>9162.5246242269659</v>
      </c>
      <c r="H44" s="540">
        <v>9608.399225062838</v>
      </c>
      <c r="I44" s="540">
        <v>10746.449999999999</v>
      </c>
      <c r="J44" s="540">
        <v>11451</v>
      </c>
      <c r="K44" s="540">
        <v>12045</v>
      </c>
      <c r="L44" s="528">
        <v>12646.615384615385</v>
      </c>
      <c r="M44" s="540">
        <v>351.04152068397747</v>
      </c>
      <c r="N44" s="525">
        <v>321.77846136540177</v>
      </c>
      <c r="O44" s="525">
        <v>382.86751680431871</v>
      </c>
      <c r="P44" s="525">
        <v>411.15381126116739</v>
      </c>
      <c r="Q44" s="525">
        <v>451.71630980923754</v>
      </c>
      <c r="R44" s="543">
        <v>474.69318788477705</v>
      </c>
      <c r="S44" s="525">
        <v>489.41710581169968</v>
      </c>
      <c r="T44" s="526">
        <v>504.19714882880726</v>
      </c>
      <c r="U44" s="544">
        <v>23801.10380972796</v>
      </c>
      <c r="V44" s="544">
        <v>19328.882127482873</v>
      </c>
      <c r="W44" s="544">
        <v>26019.617585045169</v>
      </c>
      <c r="X44" s="544">
        <v>27313.606201116541</v>
      </c>
      <c r="Y44" s="544">
        <v>30690.038199198669</v>
      </c>
      <c r="Z44" s="545">
        <v>32833.420992438907</v>
      </c>
      <c r="AA44" s="544">
        <v>34641.866919104978</v>
      </c>
      <c r="AB44" s="546">
        <v>36485.817410897536</v>
      </c>
    </row>
    <row r="45" spans="4:29">
      <c r="D45" s="67" t="s">
        <v>1</v>
      </c>
      <c r="E45" s="540">
        <v>0</v>
      </c>
      <c r="F45" s="540">
        <v>0</v>
      </c>
      <c r="G45" s="540">
        <v>0</v>
      </c>
      <c r="H45" s="540">
        <v>0</v>
      </c>
      <c r="I45" s="540">
        <v>0</v>
      </c>
      <c r="J45" s="540">
        <v>0</v>
      </c>
      <c r="K45" s="540">
        <v>0</v>
      </c>
      <c r="L45" s="528">
        <v>0</v>
      </c>
      <c r="M45" s="525">
        <v>0</v>
      </c>
      <c r="N45" s="525">
        <v>0</v>
      </c>
      <c r="O45" s="525">
        <v>0</v>
      </c>
      <c r="P45" s="525">
        <v>0</v>
      </c>
      <c r="Q45" s="525">
        <v>0</v>
      </c>
      <c r="R45" s="543">
        <v>0</v>
      </c>
      <c r="S45" s="525">
        <v>0</v>
      </c>
      <c r="T45" s="526">
        <v>0</v>
      </c>
      <c r="U45" s="544">
        <v>0</v>
      </c>
      <c r="V45" s="544">
        <v>0</v>
      </c>
      <c r="W45" s="544">
        <v>0</v>
      </c>
      <c r="X45" s="544">
        <v>0</v>
      </c>
      <c r="Y45" s="544">
        <v>0</v>
      </c>
      <c r="Z45" s="545">
        <v>0</v>
      </c>
      <c r="AA45" s="544">
        <v>0</v>
      </c>
      <c r="AB45" s="546">
        <v>0</v>
      </c>
    </row>
    <row r="46" spans="4:29">
      <c r="D46" s="67" t="s">
        <v>5</v>
      </c>
      <c r="E46" s="540">
        <v>0</v>
      </c>
      <c r="F46" s="540">
        <v>0</v>
      </c>
      <c r="G46" s="540">
        <v>0</v>
      </c>
      <c r="H46" s="540">
        <v>0</v>
      </c>
      <c r="I46" s="540">
        <v>0</v>
      </c>
      <c r="J46" s="540">
        <v>0</v>
      </c>
      <c r="K46" s="540">
        <v>0</v>
      </c>
      <c r="L46" s="528">
        <v>0</v>
      </c>
      <c r="M46" s="525">
        <v>0</v>
      </c>
      <c r="N46" s="525">
        <v>0</v>
      </c>
      <c r="O46" s="525">
        <v>0</v>
      </c>
      <c r="P46" s="525">
        <v>0</v>
      </c>
      <c r="Q46" s="525">
        <v>0</v>
      </c>
      <c r="R46" s="543">
        <v>0</v>
      </c>
      <c r="S46" s="525">
        <v>0</v>
      </c>
      <c r="T46" s="526">
        <v>0</v>
      </c>
      <c r="U46" s="544">
        <v>0</v>
      </c>
      <c r="V46" s="544">
        <v>0</v>
      </c>
      <c r="W46" s="544">
        <v>0</v>
      </c>
      <c r="X46" s="544">
        <v>0</v>
      </c>
      <c r="Y46" s="544">
        <v>0</v>
      </c>
      <c r="Z46" s="545">
        <v>0</v>
      </c>
      <c r="AA46" s="544">
        <v>0</v>
      </c>
      <c r="AB46" s="546">
        <v>0</v>
      </c>
    </row>
    <row r="47" spans="4:29">
      <c r="D47" s="67" t="s">
        <v>72</v>
      </c>
      <c r="E47" s="540">
        <v>0</v>
      </c>
      <c r="F47" s="540">
        <v>0</v>
      </c>
      <c r="G47" s="540">
        <v>0</v>
      </c>
      <c r="H47" s="540">
        <v>0</v>
      </c>
      <c r="I47" s="540">
        <v>0</v>
      </c>
      <c r="J47" s="540">
        <v>0</v>
      </c>
      <c r="K47" s="540">
        <v>0</v>
      </c>
      <c r="L47" s="528">
        <v>0</v>
      </c>
      <c r="M47" s="525">
        <v>0</v>
      </c>
      <c r="N47" s="525">
        <v>0</v>
      </c>
      <c r="O47" s="525">
        <v>0</v>
      </c>
      <c r="P47" s="525">
        <v>0</v>
      </c>
      <c r="Q47" s="525">
        <v>0</v>
      </c>
      <c r="R47" s="543">
        <v>0</v>
      </c>
      <c r="S47" s="525">
        <v>0</v>
      </c>
      <c r="T47" s="526">
        <v>0</v>
      </c>
      <c r="U47" s="544">
        <v>0</v>
      </c>
      <c r="V47" s="544">
        <v>0</v>
      </c>
      <c r="W47" s="544">
        <v>0</v>
      </c>
      <c r="X47" s="544">
        <v>0</v>
      </c>
      <c r="Y47" s="544">
        <v>0</v>
      </c>
      <c r="Z47" s="545">
        <v>0</v>
      </c>
      <c r="AA47" s="544">
        <v>0</v>
      </c>
      <c r="AB47" s="546">
        <v>0</v>
      </c>
    </row>
    <row r="48" spans="4:29">
      <c r="D48" s="67" t="s">
        <v>44</v>
      </c>
      <c r="E48" s="540">
        <v>0</v>
      </c>
      <c r="F48" s="540">
        <v>0</v>
      </c>
      <c r="G48" s="540">
        <v>0</v>
      </c>
      <c r="H48" s="540">
        <v>0</v>
      </c>
      <c r="I48" s="540">
        <v>0</v>
      </c>
      <c r="J48" s="540">
        <v>0</v>
      </c>
      <c r="K48" s="540">
        <v>0</v>
      </c>
      <c r="L48" s="528">
        <v>0</v>
      </c>
      <c r="M48" s="525">
        <v>0</v>
      </c>
      <c r="N48" s="525">
        <v>0</v>
      </c>
      <c r="O48" s="525">
        <v>0</v>
      </c>
      <c r="P48" s="525">
        <v>0</v>
      </c>
      <c r="Q48" s="525">
        <v>0</v>
      </c>
      <c r="R48" s="543">
        <v>0</v>
      </c>
      <c r="S48" s="525">
        <v>0</v>
      </c>
      <c r="T48" s="526">
        <v>0</v>
      </c>
      <c r="U48" s="544">
        <v>0</v>
      </c>
      <c r="V48" s="544">
        <v>0</v>
      </c>
      <c r="W48" s="544">
        <v>0</v>
      </c>
      <c r="X48" s="544">
        <v>0</v>
      </c>
      <c r="Y48" s="544">
        <v>0</v>
      </c>
      <c r="Z48" s="545">
        <v>0</v>
      </c>
      <c r="AA48" s="544">
        <v>0</v>
      </c>
      <c r="AB48" s="546">
        <v>0</v>
      </c>
    </row>
    <row r="49" spans="4:28">
      <c r="D49" s="67" t="s">
        <v>12</v>
      </c>
      <c r="E49" s="540">
        <v>0</v>
      </c>
      <c r="F49" s="540">
        <v>0</v>
      </c>
      <c r="G49" s="540">
        <v>0</v>
      </c>
      <c r="H49" s="540">
        <v>0</v>
      </c>
      <c r="I49" s="540">
        <v>0</v>
      </c>
      <c r="J49" s="540">
        <v>0</v>
      </c>
      <c r="K49" s="540">
        <v>0</v>
      </c>
      <c r="L49" s="528">
        <v>0</v>
      </c>
      <c r="M49" s="525">
        <v>0</v>
      </c>
      <c r="N49" s="525">
        <v>0</v>
      </c>
      <c r="O49" s="525">
        <v>0</v>
      </c>
      <c r="P49" s="525">
        <v>0</v>
      </c>
      <c r="Q49" s="525">
        <v>0</v>
      </c>
      <c r="R49" s="543">
        <v>0</v>
      </c>
      <c r="S49" s="525">
        <v>0</v>
      </c>
      <c r="T49" s="526">
        <v>0</v>
      </c>
      <c r="U49" s="544">
        <v>0</v>
      </c>
      <c r="V49" s="544">
        <v>0</v>
      </c>
      <c r="W49" s="544">
        <v>0</v>
      </c>
      <c r="X49" s="544">
        <v>0</v>
      </c>
      <c r="Y49" s="544">
        <v>0</v>
      </c>
      <c r="Z49" s="545">
        <v>0</v>
      </c>
      <c r="AA49" s="544">
        <v>0</v>
      </c>
      <c r="AB49" s="546">
        <v>0</v>
      </c>
    </row>
    <row r="50" spans="4:28" ht="13.9" thickBot="1">
      <c r="D50" s="67" t="s">
        <v>68</v>
      </c>
      <c r="E50" s="540">
        <v>0</v>
      </c>
      <c r="F50" s="540">
        <v>0</v>
      </c>
      <c r="G50" s="540">
        <v>0</v>
      </c>
      <c r="H50" s="540">
        <v>0</v>
      </c>
      <c r="I50" s="540">
        <v>0</v>
      </c>
      <c r="J50" s="540">
        <v>0</v>
      </c>
      <c r="K50" s="540">
        <v>0</v>
      </c>
      <c r="L50" s="528">
        <v>0</v>
      </c>
      <c r="M50" s="525">
        <v>0</v>
      </c>
      <c r="N50" s="525">
        <v>0</v>
      </c>
      <c r="O50" s="525">
        <v>0</v>
      </c>
      <c r="P50" s="525">
        <v>0</v>
      </c>
      <c r="Q50" s="525">
        <v>0</v>
      </c>
      <c r="R50" s="543">
        <v>0</v>
      </c>
      <c r="S50" s="525">
        <v>0</v>
      </c>
      <c r="T50" s="526">
        <v>0</v>
      </c>
      <c r="U50" s="544">
        <v>0</v>
      </c>
      <c r="V50" s="544">
        <v>0</v>
      </c>
      <c r="W50" s="544">
        <v>0</v>
      </c>
      <c r="X50" s="544">
        <v>0</v>
      </c>
      <c r="Y50" s="544">
        <v>0</v>
      </c>
      <c r="Z50" s="545">
        <v>0</v>
      </c>
      <c r="AA50" s="544">
        <v>0</v>
      </c>
      <c r="AB50" s="546">
        <v>0</v>
      </c>
    </row>
    <row r="51" spans="4:28" ht="13.9" thickBot="1">
      <c r="D51" s="542" t="s">
        <v>144</v>
      </c>
      <c r="E51" s="530">
        <v>8465.0867314814823</v>
      </c>
      <c r="F51" s="530">
        <v>6987.1740277777772</v>
      </c>
      <c r="G51" s="530">
        <v>9162.5246242269659</v>
      </c>
      <c r="H51" s="530">
        <v>9608.399225062838</v>
      </c>
      <c r="I51" s="530">
        <v>10746.449999999999</v>
      </c>
      <c r="J51" s="530">
        <v>11451</v>
      </c>
      <c r="K51" s="530">
        <v>12045</v>
      </c>
      <c r="L51" s="531">
        <v>12646.615384615385</v>
      </c>
      <c r="M51" s="532">
        <v>351.04152068397747</v>
      </c>
      <c r="N51" s="532">
        <v>321.77846136540177</v>
      </c>
      <c r="O51" s="532">
        <v>382.86751680431871</v>
      </c>
      <c r="P51" s="532">
        <v>411.15381126116739</v>
      </c>
      <c r="Q51" s="532">
        <v>451.71630980923754</v>
      </c>
      <c r="R51" s="547">
        <v>474.69318788477705</v>
      </c>
      <c r="S51" s="532">
        <v>489.41710581169968</v>
      </c>
      <c r="T51" s="533">
        <v>504.19714882880726</v>
      </c>
      <c r="U51" s="548">
        <v>23801.10380972796</v>
      </c>
      <c r="V51" s="548">
        <v>19328.882127482873</v>
      </c>
      <c r="W51" s="548">
        <v>26019.617585045169</v>
      </c>
      <c r="X51" s="548">
        <v>27313.606201116541</v>
      </c>
      <c r="Y51" s="548">
        <v>30690.038199198669</v>
      </c>
      <c r="Z51" s="549">
        <v>32833.420992438907</v>
      </c>
      <c r="AA51" s="548">
        <v>34641.866919104978</v>
      </c>
      <c r="AB51" s="550">
        <v>36485.817410897536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17">
    <tabColor rgb="FF00B0F0"/>
    <pageSetUpPr autoPageBreaks="0"/>
  </sheetPr>
  <dimension ref="A1:AO75"/>
  <sheetViews>
    <sheetView showGridLines="0" showZeros="0" zoomScale="80" zoomScaleNormal="80" workbookViewId="0"/>
  </sheetViews>
  <sheetFormatPr defaultColWidth="9" defaultRowHeight="14" customHeight="1"/>
  <cols>
    <col min="1" max="2" width="4.625" customWidth="1"/>
    <col min="3" max="3" width="8.625" customWidth="1"/>
    <col min="4" max="4" width="25.625" style="10" customWidth="1"/>
    <col min="5" max="12" width="9.625" style="10" customWidth="1"/>
    <col min="13" max="28" width="8.625" style="10" customWidth="1"/>
    <col min="29" max="29" width="9" style="10"/>
    <col min="30" max="30" width="20.8125" style="10" customWidth="1"/>
    <col min="31" max="16384" width="9" style="10"/>
  </cols>
  <sheetData>
    <row r="1" spans="1:39" ht="13.5"/>
    <row r="2" spans="1:39" ht="17.649999999999999">
      <c r="D2" s="502"/>
      <c r="E2" s="151"/>
      <c r="F2" s="151"/>
      <c r="G2" s="151"/>
      <c r="H2" s="151"/>
      <c r="I2" s="151"/>
      <c r="J2" s="151"/>
      <c r="K2" s="151"/>
      <c r="L2" s="151"/>
      <c r="AE2"/>
      <c r="AF2"/>
      <c r="AG2"/>
      <c r="AH2"/>
      <c r="AI2"/>
      <c r="AJ2"/>
      <c r="AK2"/>
      <c r="AL2"/>
      <c r="AM2"/>
    </row>
    <row r="3" spans="1:39" ht="13.5"/>
    <row r="4" spans="1:39" s="56" customFormat="1" ht="14.25" thickBot="1">
      <c r="A4"/>
      <c r="B4"/>
      <c r="C4"/>
      <c r="D4" s="503" t="s">
        <v>365</v>
      </c>
      <c r="E4" s="504"/>
      <c r="F4" s="504"/>
      <c r="G4" s="504"/>
      <c r="H4" s="504"/>
      <c r="I4" s="504"/>
      <c r="J4" s="504"/>
      <c r="K4" s="504"/>
      <c r="L4" s="81"/>
      <c r="M4" s="505" t="s">
        <v>163</v>
      </c>
      <c r="N4" s="10"/>
      <c r="O4" s="10"/>
      <c r="P4" s="10"/>
      <c r="Q4" s="10"/>
      <c r="R4" s="10"/>
      <c r="S4"/>
      <c r="T4" s="10"/>
      <c r="U4" s="505" t="s">
        <v>162</v>
      </c>
      <c r="V4" s="10"/>
      <c r="W4" s="10"/>
      <c r="X4" s="10"/>
      <c r="Y4" s="10"/>
      <c r="Z4" s="10"/>
      <c r="AA4" s="10" t="s">
        <v>248</v>
      </c>
      <c r="AB4" s="10"/>
    </row>
    <row r="5" spans="1:39" ht="13.9" thickBot="1">
      <c r="D5" s="79"/>
      <c r="E5" s="77" t="s">
        <v>110</v>
      </c>
      <c r="F5" s="77" t="s">
        <v>107</v>
      </c>
      <c r="G5" s="77" t="s">
        <v>284</v>
      </c>
      <c r="H5" s="77" t="s">
        <v>285</v>
      </c>
      <c r="I5" s="77" t="s">
        <v>286</v>
      </c>
      <c r="J5" s="78" t="s">
        <v>287</v>
      </c>
      <c r="K5" s="77" t="s">
        <v>288</v>
      </c>
      <c r="L5" s="76" t="s">
        <v>289</v>
      </c>
      <c r="M5" s="77" t="s">
        <v>110</v>
      </c>
      <c r="N5" s="77" t="s">
        <v>107</v>
      </c>
      <c r="O5" s="77" t="s">
        <v>284</v>
      </c>
      <c r="P5" s="77" t="s">
        <v>285</v>
      </c>
      <c r="Q5" s="77" t="s">
        <v>286</v>
      </c>
      <c r="R5" s="78" t="s">
        <v>287</v>
      </c>
      <c r="S5" s="77" t="s">
        <v>288</v>
      </c>
      <c r="T5" s="76" t="s">
        <v>289</v>
      </c>
      <c r="U5" s="77" t="s">
        <v>110</v>
      </c>
      <c r="V5" s="77" t="s">
        <v>107</v>
      </c>
      <c r="W5" s="77" t="s">
        <v>284</v>
      </c>
      <c r="X5" s="77" t="s">
        <v>285</v>
      </c>
      <c r="Y5" s="77" t="s">
        <v>286</v>
      </c>
      <c r="Z5" s="78" t="s">
        <v>287</v>
      </c>
      <c r="AA5" s="77" t="s">
        <v>288</v>
      </c>
      <c r="AB5" s="76" t="s">
        <v>289</v>
      </c>
    </row>
    <row r="6" spans="1:39" ht="17.55" customHeight="1">
      <c r="D6" s="70" t="s">
        <v>80</v>
      </c>
      <c r="E6" s="731">
        <v>8456.9396917279337</v>
      </c>
      <c r="F6" s="731">
        <v>8002.6007899766264</v>
      </c>
      <c r="G6" s="731">
        <v>9883.4003387442062</v>
      </c>
      <c r="H6" s="731">
        <v>10634.999951927084</v>
      </c>
      <c r="I6" s="731">
        <v>11490.698699999999</v>
      </c>
      <c r="J6" s="732">
        <v>11892.29025</v>
      </c>
      <c r="K6" s="731">
        <v>12221.508599999999</v>
      </c>
      <c r="L6" s="733">
        <v>12275.422885714284</v>
      </c>
      <c r="M6" s="506">
        <v>673.60502619731585</v>
      </c>
      <c r="N6" s="506">
        <v>609.0585491749631</v>
      </c>
      <c r="O6" s="506">
        <v>775.81232698428244</v>
      </c>
      <c r="P6" s="506">
        <v>820.12235758459542</v>
      </c>
      <c r="Q6" s="506">
        <v>922.91757439569892</v>
      </c>
      <c r="R6" s="507">
        <v>947.59603762963673</v>
      </c>
      <c r="S6" s="506">
        <v>960.93738517448401</v>
      </c>
      <c r="T6" s="508">
        <v>948.56295521751917</v>
      </c>
      <c r="U6" s="509">
        <v>38140.263327744527</v>
      </c>
      <c r="V6" s="509">
        <v>34111.85655776233</v>
      </c>
      <c r="W6" s="509">
        <v>43971.742246443893</v>
      </c>
      <c r="X6" s="509">
        <v>46930.956677140108</v>
      </c>
      <c r="Y6" s="509">
        <v>51926.942636655258</v>
      </c>
      <c r="Z6" s="510">
        <v>54046.642824306567</v>
      </c>
      <c r="AA6" s="509">
        <v>55803.934562303002</v>
      </c>
      <c r="AB6" s="511">
        <v>56139.684647034912</v>
      </c>
    </row>
    <row r="7" spans="1:39" ht="17.55" customHeight="1">
      <c r="D7" s="67" t="s">
        <v>16</v>
      </c>
      <c r="E7" s="731">
        <v>8107.4464984135921</v>
      </c>
      <c r="F7" s="731">
        <v>6228.9955121527773</v>
      </c>
      <c r="G7" s="731">
        <v>8777.8971264415122</v>
      </c>
      <c r="H7" s="731">
        <v>9011.5941810018012</v>
      </c>
      <c r="I7" s="731">
        <v>10201.55625</v>
      </c>
      <c r="J7" s="732">
        <v>10874.55</v>
      </c>
      <c r="K7" s="731">
        <v>11468.55</v>
      </c>
      <c r="L7" s="733">
        <v>12095.814529615385</v>
      </c>
      <c r="M7" s="506">
        <v>435.59962088568</v>
      </c>
      <c r="N7" s="506">
        <v>395.25281592732586</v>
      </c>
      <c r="O7" s="506">
        <v>496.3662036881035</v>
      </c>
      <c r="P7" s="506">
        <v>517.00986118789388</v>
      </c>
      <c r="Q7" s="506">
        <v>569.38352630320514</v>
      </c>
      <c r="R7" s="507">
        <v>591.70623938741801</v>
      </c>
      <c r="S7" s="506">
        <v>604.58214349471996</v>
      </c>
      <c r="T7" s="508">
        <v>621.26908404806591</v>
      </c>
      <c r="U7" s="509">
        <v>27196.887531492921</v>
      </c>
      <c r="V7" s="509">
        <v>22336.813766272786</v>
      </c>
      <c r="W7" s="509">
        <v>31052.178423762321</v>
      </c>
      <c r="X7" s="509">
        <v>31957.320407172287</v>
      </c>
      <c r="Y7" s="509">
        <v>35955.943697809293</v>
      </c>
      <c r="Z7" s="510">
        <v>38107.652858711052</v>
      </c>
      <c r="AA7" s="509">
        <v>39916.098785377122</v>
      </c>
      <c r="AB7" s="511">
        <v>41919.778790284035</v>
      </c>
    </row>
    <row r="8" spans="1:39" ht="17.55" customHeight="1">
      <c r="D8" s="67" t="s">
        <v>78</v>
      </c>
      <c r="E8" s="741">
        <v>48.840430999999988</v>
      </c>
      <c r="F8" s="741">
        <v>33.696130833333328</v>
      </c>
      <c r="G8" s="741">
        <v>1.7083825000000001</v>
      </c>
      <c r="H8" s="741">
        <v>0</v>
      </c>
      <c r="I8" s="741">
        <v>0</v>
      </c>
      <c r="J8" s="741">
        <v>0</v>
      </c>
      <c r="K8" s="741">
        <v>0</v>
      </c>
      <c r="L8" s="737">
        <v>0</v>
      </c>
      <c r="M8" s="506">
        <v>5.5772459833852155</v>
      </c>
      <c r="N8" s="506">
        <v>3.7944658986626902</v>
      </c>
      <c r="O8" s="506">
        <v>0.15574769878137071</v>
      </c>
      <c r="P8" s="506">
        <v>0</v>
      </c>
      <c r="Q8" s="506">
        <v>0</v>
      </c>
      <c r="R8" s="507">
        <v>0</v>
      </c>
      <c r="S8" s="506">
        <v>0</v>
      </c>
      <c r="T8" s="508">
        <v>0</v>
      </c>
      <c r="U8" s="509">
        <v>283.08700294118341</v>
      </c>
      <c r="V8" s="509">
        <v>197.47747859400911</v>
      </c>
      <c r="W8" s="509">
        <v>9.6914327380690697</v>
      </c>
      <c r="X8" s="509">
        <v>0</v>
      </c>
      <c r="Y8" s="509">
        <v>0</v>
      </c>
      <c r="Z8" s="510">
        <v>0</v>
      </c>
      <c r="AA8" s="509">
        <v>0</v>
      </c>
      <c r="AB8" s="511">
        <v>0</v>
      </c>
    </row>
    <row r="9" spans="1:39" ht="17.55" customHeight="1">
      <c r="D9" s="67" t="s">
        <v>56</v>
      </c>
      <c r="E9" s="731">
        <v>84.540625000000006</v>
      </c>
      <c r="F9" s="731">
        <v>7.5968749999999998</v>
      </c>
      <c r="G9" s="731">
        <v>0</v>
      </c>
      <c r="H9" s="731">
        <v>0</v>
      </c>
      <c r="I9" s="731">
        <v>0</v>
      </c>
      <c r="J9" s="732">
        <v>0</v>
      </c>
      <c r="K9" s="731">
        <v>0</v>
      </c>
      <c r="L9" s="733">
        <v>0</v>
      </c>
      <c r="M9" s="506">
        <v>7.9433346816544139</v>
      </c>
      <c r="N9" s="506">
        <v>0.67810351090625021</v>
      </c>
      <c r="O9" s="506">
        <v>0</v>
      </c>
      <c r="P9" s="506">
        <v>0</v>
      </c>
      <c r="Q9" s="506">
        <v>0</v>
      </c>
      <c r="R9" s="507">
        <v>0</v>
      </c>
      <c r="S9" s="506">
        <v>0</v>
      </c>
      <c r="T9" s="508">
        <v>0</v>
      </c>
      <c r="U9" s="509">
        <v>903.14252389705905</v>
      </c>
      <c r="V9" s="509">
        <v>81.156968750000019</v>
      </c>
      <c r="W9" s="509">
        <v>0</v>
      </c>
      <c r="X9" s="509">
        <v>0</v>
      </c>
      <c r="Y9" s="509">
        <v>0</v>
      </c>
      <c r="Z9" s="510">
        <v>0</v>
      </c>
      <c r="AA9" s="509">
        <v>0</v>
      </c>
      <c r="AB9" s="511">
        <v>0</v>
      </c>
    </row>
    <row r="10" spans="1:39" ht="17.55" customHeight="1">
      <c r="D10" s="67" t="s">
        <v>105</v>
      </c>
      <c r="E10" s="731">
        <v>48.157812499999999</v>
      </c>
      <c r="F10" s="731">
        <v>0</v>
      </c>
      <c r="G10" s="731">
        <v>75.693038030350763</v>
      </c>
      <c r="H10" s="731">
        <v>47.597032464293221</v>
      </c>
      <c r="I10" s="731">
        <v>6.1049999999999995</v>
      </c>
      <c r="J10" s="732">
        <v>0</v>
      </c>
      <c r="K10" s="731">
        <v>0</v>
      </c>
      <c r="L10" s="733">
        <v>166.04446499999997</v>
      </c>
      <c r="M10" s="506">
        <v>5.4992955802180239</v>
      </c>
      <c r="N10" s="506">
        <v>0</v>
      </c>
      <c r="O10" s="506">
        <v>6.9006890945077615</v>
      </c>
      <c r="P10" s="506">
        <v>4.3852915077517851</v>
      </c>
      <c r="Q10" s="506">
        <v>0.55021519113323958</v>
      </c>
      <c r="R10" s="507">
        <v>0</v>
      </c>
      <c r="S10" s="506">
        <v>0</v>
      </c>
      <c r="T10" s="508">
        <v>9.3259668131035998</v>
      </c>
      <c r="U10" s="509">
        <v>279.13043619186038</v>
      </c>
      <c r="V10" s="509">
        <v>0</v>
      </c>
      <c r="W10" s="509">
        <v>429.39680476195963</v>
      </c>
      <c r="X10" s="509">
        <v>270.01180277800057</v>
      </c>
      <c r="Y10" s="509">
        <v>34.632874585118763</v>
      </c>
      <c r="Z10" s="510">
        <v>0</v>
      </c>
      <c r="AA10" s="509">
        <v>0</v>
      </c>
      <c r="AB10" s="511">
        <v>864.09467261732095</v>
      </c>
    </row>
    <row r="11" spans="1:39" ht="17.55" customHeight="1">
      <c r="D11" s="67" t="s">
        <v>53</v>
      </c>
      <c r="E11" s="731">
        <v>0</v>
      </c>
      <c r="F11" s="731">
        <v>0</v>
      </c>
      <c r="G11" s="731">
        <v>0</v>
      </c>
      <c r="H11" s="731">
        <v>0</v>
      </c>
      <c r="I11" s="731">
        <v>0</v>
      </c>
      <c r="J11" s="732">
        <v>0</v>
      </c>
      <c r="K11" s="731">
        <v>0</v>
      </c>
      <c r="L11" s="733">
        <v>0</v>
      </c>
      <c r="M11" s="506">
        <v>0</v>
      </c>
      <c r="N11" s="506">
        <v>0</v>
      </c>
      <c r="O11" s="506">
        <v>0</v>
      </c>
      <c r="P11" s="506">
        <v>0</v>
      </c>
      <c r="Q11" s="506">
        <v>0</v>
      </c>
      <c r="R11" s="507">
        <v>0</v>
      </c>
      <c r="S11" s="506">
        <v>0</v>
      </c>
      <c r="T11" s="508">
        <v>0</v>
      </c>
      <c r="U11" s="509">
        <v>0</v>
      </c>
      <c r="V11" s="509">
        <v>0</v>
      </c>
      <c r="W11" s="509">
        <v>0</v>
      </c>
      <c r="X11" s="509">
        <v>0</v>
      </c>
      <c r="Y11" s="509">
        <v>0</v>
      </c>
      <c r="Z11" s="510">
        <v>0</v>
      </c>
      <c r="AA11" s="509">
        <v>0</v>
      </c>
      <c r="AB11" s="511">
        <v>0</v>
      </c>
    </row>
    <row r="12" spans="1:39" ht="17.55" customHeight="1">
      <c r="D12" s="67" t="s">
        <v>112</v>
      </c>
      <c r="E12" s="731">
        <v>15.025225982256975</v>
      </c>
      <c r="F12" s="731">
        <v>4.5987809999999989</v>
      </c>
      <c r="G12" s="731">
        <v>0</v>
      </c>
      <c r="H12" s="731">
        <v>0</v>
      </c>
      <c r="I12" s="731">
        <v>0</v>
      </c>
      <c r="J12" s="732">
        <v>0</v>
      </c>
      <c r="K12" s="731">
        <v>0</v>
      </c>
      <c r="L12" s="733">
        <v>0</v>
      </c>
      <c r="M12" s="506">
        <v>1.7157789057798836</v>
      </c>
      <c r="N12" s="506">
        <v>0.51786116828154827</v>
      </c>
      <c r="O12" s="506">
        <v>0</v>
      </c>
      <c r="P12" s="506">
        <v>0</v>
      </c>
      <c r="Q12" s="506">
        <v>0</v>
      </c>
      <c r="R12" s="507">
        <v>0</v>
      </c>
      <c r="S12" s="506">
        <v>0</v>
      </c>
      <c r="T12" s="508">
        <v>0</v>
      </c>
      <c r="U12" s="509">
        <v>87.088629333167148</v>
      </c>
      <c r="V12" s="509">
        <v>26.951333996710918</v>
      </c>
      <c r="W12" s="509">
        <v>0</v>
      </c>
      <c r="X12" s="509">
        <v>0</v>
      </c>
      <c r="Y12" s="509">
        <v>0</v>
      </c>
      <c r="Z12" s="510">
        <v>0</v>
      </c>
      <c r="AA12" s="509">
        <v>0</v>
      </c>
      <c r="AB12" s="511">
        <v>0</v>
      </c>
    </row>
    <row r="13" spans="1:39" ht="17.55" customHeight="1">
      <c r="D13" s="67" t="s">
        <v>101</v>
      </c>
      <c r="E13" s="731">
        <v>1703.6401643322231</v>
      </c>
      <c r="F13" s="731">
        <v>2402.9879397321429</v>
      </c>
      <c r="G13" s="731">
        <v>3033.8553292495289</v>
      </c>
      <c r="H13" s="731">
        <v>3155.4887689159391</v>
      </c>
      <c r="I13" s="731">
        <v>3445.1740995139567</v>
      </c>
      <c r="J13" s="732">
        <v>4155.9328995139567</v>
      </c>
      <c r="K13" s="731">
        <v>4735.4081595139569</v>
      </c>
      <c r="L13" s="733">
        <v>5404.7035938889585</v>
      </c>
      <c r="M13" s="506">
        <v>194.54415264385406</v>
      </c>
      <c r="N13" s="506">
        <v>267.09252442722271</v>
      </c>
      <c r="O13" s="506">
        <v>298.57647245124525</v>
      </c>
      <c r="P13" s="506">
        <v>314.0444103846354</v>
      </c>
      <c r="Q13" s="506">
        <v>339.31923600836444</v>
      </c>
      <c r="R13" s="507">
        <v>424.90040679477806</v>
      </c>
      <c r="S13" s="506">
        <v>486.6981257460144</v>
      </c>
      <c r="T13" s="508">
        <v>566.10193605318455</v>
      </c>
      <c r="U13" s="509">
        <v>9874.5727328048015</v>
      </c>
      <c r="V13" s="509">
        <v>14042.459181421635</v>
      </c>
      <c r="W13" s="509">
        <v>17407.036055203775</v>
      </c>
      <c r="X13" s="509">
        <v>18108.139341986654</v>
      </c>
      <c r="Y13" s="509">
        <v>19791.653620120294</v>
      </c>
      <c r="Z13" s="510">
        <v>24081.740284184893</v>
      </c>
      <c r="AA13" s="509">
        <v>27548.789765186524</v>
      </c>
      <c r="AB13" s="511">
        <v>31641.752886317059</v>
      </c>
    </row>
    <row r="14" spans="1:39" ht="17.55" customHeight="1">
      <c r="D14" s="67" t="s">
        <v>98</v>
      </c>
      <c r="E14" s="731">
        <v>494.23463475499085</v>
      </c>
      <c r="F14" s="731">
        <v>948.34468749999996</v>
      </c>
      <c r="G14" s="731">
        <v>1452.2837834482325</v>
      </c>
      <c r="H14" s="731">
        <v>1758.4911355271886</v>
      </c>
      <c r="I14" s="731">
        <v>1921.464375</v>
      </c>
      <c r="J14" s="732">
        <v>1956.15</v>
      </c>
      <c r="K14" s="731">
        <v>2285.5390200000002</v>
      </c>
      <c r="L14" s="733">
        <v>2717.5246200000001</v>
      </c>
      <c r="M14" s="506">
        <v>56.43824337948886</v>
      </c>
      <c r="N14" s="506">
        <v>106.79153623587425</v>
      </c>
      <c r="O14" s="506">
        <v>132.36252374584345</v>
      </c>
      <c r="P14" s="506">
        <v>160.71801339933552</v>
      </c>
      <c r="Q14" s="506">
        <v>169.94237695436212</v>
      </c>
      <c r="R14" s="507">
        <v>168.13101009769503</v>
      </c>
      <c r="S14" s="506">
        <v>187.64026674622386</v>
      </c>
      <c r="T14" s="508">
        <v>211.99022146348244</v>
      </c>
      <c r="U14" s="509">
        <v>2864.6635305597697</v>
      </c>
      <c r="V14" s="509">
        <v>5557.8107365449559</v>
      </c>
      <c r="W14" s="509">
        <v>8268.10473644987</v>
      </c>
      <c r="X14" s="509">
        <v>10869.907484090272</v>
      </c>
      <c r="Y14" s="509">
        <v>12602.211645616333</v>
      </c>
      <c r="Z14" s="510">
        <v>12972.75613716045</v>
      </c>
      <c r="AA14" s="509">
        <v>16491.599661995744</v>
      </c>
      <c r="AB14" s="511">
        <v>21106.476415878104</v>
      </c>
    </row>
    <row r="15" spans="1:39" ht="17.55" customHeight="1">
      <c r="D15" s="67" t="s">
        <v>75</v>
      </c>
      <c r="E15" s="731">
        <v>624.71929520236256</v>
      </c>
      <c r="F15" s="731">
        <v>1219.0317187499998</v>
      </c>
      <c r="G15" s="731">
        <v>1727.7000898389326</v>
      </c>
      <c r="H15" s="731">
        <v>1851.2992933766102</v>
      </c>
      <c r="I15" s="731">
        <v>1896.3375000000003</v>
      </c>
      <c r="J15" s="732">
        <v>2124.0731249999999</v>
      </c>
      <c r="K15" s="731">
        <v>2315.1318749999996</v>
      </c>
      <c r="L15" s="733">
        <v>2331.9899999999998</v>
      </c>
      <c r="M15" s="506">
        <v>71.338706652908527</v>
      </c>
      <c r="N15" s="506">
        <v>137.27315783120329</v>
      </c>
      <c r="O15" s="506">
        <v>157.50882087400282</v>
      </c>
      <c r="P15" s="506">
        <v>170.5670847366741</v>
      </c>
      <c r="Q15" s="506">
        <v>170.90805897061918</v>
      </c>
      <c r="R15" s="507">
        <v>187.27200077978267</v>
      </c>
      <c r="S15" s="506">
        <v>199.6934538104492</v>
      </c>
      <c r="T15" s="508">
        <v>196.8012178823206</v>
      </c>
      <c r="U15" s="509">
        <v>3620.9736346996051</v>
      </c>
      <c r="V15" s="509">
        <v>7144.1825572071857</v>
      </c>
      <c r="W15" s="509">
        <v>9801.018924175296</v>
      </c>
      <c r="X15" s="509">
        <v>10502.181203444903</v>
      </c>
      <c r="Y15" s="509">
        <v>10757.677118518866</v>
      </c>
      <c r="Z15" s="510">
        <v>12049.591834192677</v>
      </c>
      <c r="AA15" s="509">
        <v>13133.443386549689</v>
      </c>
      <c r="AB15" s="511">
        <v>13229.07734705178</v>
      </c>
    </row>
    <row r="16" spans="1:39" ht="17.55" customHeight="1">
      <c r="D16" s="67" t="s">
        <v>102</v>
      </c>
      <c r="E16" s="731">
        <v>589.43199500000037</v>
      </c>
      <c r="F16" s="731">
        <v>589.03695416666653</v>
      </c>
      <c r="G16" s="731">
        <v>854.60454626436763</v>
      </c>
      <c r="H16" s="731">
        <v>814.28266810344826</v>
      </c>
      <c r="I16" s="731">
        <v>1162.81348125</v>
      </c>
      <c r="J16" s="732">
        <v>1265.7921000000001</v>
      </c>
      <c r="K16" s="731">
        <v>1271.8365000000001</v>
      </c>
      <c r="L16" s="733">
        <v>1277.9228750000002</v>
      </c>
      <c r="M16" s="506">
        <v>67.309136288999724</v>
      </c>
      <c r="N16" s="506">
        <v>57.16888611873469</v>
      </c>
      <c r="O16" s="506">
        <v>69.334390335579741</v>
      </c>
      <c r="P16" s="506">
        <v>66.503470439208257</v>
      </c>
      <c r="Q16" s="506">
        <v>96.309194547576865</v>
      </c>
      <c r="R16" s="507">
        <v>103.00874188095027</v>
      </c>
      <c r="S16" s="506">
        <v>101.01691083988263</v>
      </c>
      <c r="T16" s="508">
        <v>98.531681728142345</v>
      </c>
      <c r="U16" s="509">
        <v>3416.4427603473182</v>
      </c>
      <c r="V16" s="509">
        <v>3340.3797105286681</v>
      </c>
      <c r="W16" s="509">
        <v>4716.2289375850223</v>
      </c>
      <c r="X16" s="509">
        <v>4489.06446045144</v>
      </c>
      <c r="Y16" s="509">
        <v>6463.9570906366152</v>
      </c>
      <c r="Z16" s="510">
        <v>7043.737086439769</v>
      </c>
      <c r="AA16" s="509">
        <v>7073.6218093559091</v>
      </c>
      <c r="AB16" s="511">
        <v>7094.7623048313208</v>
      </c>
      <c r="AD16"/>
      <c r="AE16"/>
      <c r="AF16"/>
      <c r="AG16"/>
      <c r="AH16"/>
      <c r="AI16"/>
    </row>
    <row r="17" spans="4:38" ht="17.55" customHeight="1">
      <c r="D17" s="67" t="s">
        <v>38</v>
      </c>
      <c r="E17" s="731">
        <v>869.2008125000001</v>
      </c>
      <c r="F17" s="731">
        <v>1253.1993750000004</v>
      </c>
      <c r="G17" s="731">
        <v>1515.5477634845893</v>
      </c>
      <c r="H17" s="731">
        <v>1600.186023330479</v>
      </c>
      <c r="I17" s="731">
        <v>1763.2012500000001</v>
      </c>
      <c r="J17" s="732">
        <v>2163.1826550000001</v>
      </c>
      <c r="K17" s="731">
        <v>2697.1734749999996</v>
      </c>
      <c r="L17" s="733">
        <v>3238.1197285714279</v>
      </c>
      <c r="M17" s="506">
        <v>99.256837849583931</v>
      </c>
      <c r="N17" s="506">
        <v>141.12072143187655</v>
      </c>
      <c r="O17" s="506">
        <v>135.62799554446727</v>
      </c>
      <c r="P17" s="506">
        <v>144.51334713855789</v>
      </c>
      <c r="Q17" s="506">
        <v>155.78359118448714</v>
      </c>
      <c r="R17" s="507">
        <v>186.64834463493912</v>
      </c>
      <c r="S17" s="506">
        <v>216.34825625178917</v>
      </c>
      <c r="T17" s="508">
        <v>247.43637701330528</v>
      </c>
      <c r="U17" s="509">
        <v>5038.0278782688583</v>
      </c>
      <c r="V17" s="509">
        <v>7344.4234287508789</v>
      </c>
      <c r="W17" s="509">
        <v>8558.4724099185732</v>
      </c>
      <c r="X17" s="509">
        <v>9033.0380378687696</v>
      </c>
      <c r="Y17" s="509">
        <v>9953.6201166448791</v>
      </c>
      <c r="Z17" s="510">
        <v>12206.556954754922</v>
      </c>
      <c r="AA17" s="509">
        <v>15035.510057744799</v>
      </c>
      <c r="AB17" s="511">
        <v>17940.285986506384</v>
      </c>
      <c r="AD17"/>
      <c r="AE17"/>
      <c r="AF17"/>
      <c r="AG17"/>
      <c r="AH17"/>
      <c r="AI17"/>
    </row>
    <row r="18" spans="4:38" ht="17.55" customHeight="1">
      <c r="D18" s="67" t="s">
        <v>39</v>
      </c>
      <c r="E18" s="731">
        <v>133.18315709523804</v>
      </c>
      <c r="F18" s="731">
        <v>74.135545416666673</v>
      </c>
      <c r="G18" s="731">
        <v>77.492845833333334</v>
      </c>
      <c r="H18" s="731">
        <v>71.272850416666671</v>
      </c>
      <c r="I18" s="731">
        <v>76.864620000000016</v>
      </c>
      <c r="J18" s="732">
        <v>84.621600000000001</v>
      </c>
      <c r="K18" s="731">
        <v>84.621600000000001</v>
      </c>
      <c r="L18" s="733">
        <v>84.621600000000001</v>
      </c>
      <c r="M18" s="506">
        <v>15.208613289345843</v>
      </c>
      <c r="N18" s="506">
        <v>8.3482818948466555</v>
      </c>
      <c r="O18" s="506">
        <v>7.0647717420198326</v>
      </c>
      <c r="P18" s="506">
        <v>6.5666326130719384</v>
      </c>
      <c r="Q18" s="506">
        <v>6.9274498910211051</v>
      </c>
      <c r="R18" s="507">
        <v>7.4607866154261799</v>
      </c>
      <c r="S18" s="506">
        <v>7.2991002169007375</v>
      </c>
      <c r="T18" s="508">
        <v>7.1413830844688801</v>
      </c>
      <c r="U18" s="509">
        <v>771.95102525478842</v>
      </c>
      <c r="V18" s="509">
        <v>434.47423253095013</v>
      </c>
      <c r="W18" s="509">
        <v>439.60688140700688</v>
      </c>
      <c r="X18" s="509">
        <v>404.32165271160471</v>
      </c>
      <c r="Y18" s="509">
        <v>436.04303759096024</v>
      </c>
      <c r="Z18" s="510">
        <v>480.04738083408461</v>
      </c>
      <c r="AA18" s="509">
        <v>480.04738083408461</v>
      </c>
      <c r="AB18" s="511">
        <v>480.04738083408461</v>
      </c>
      <c r="AD18"/>
      <c r="AE18"/>
      <c r="AF18"/>
      <c r="AG18"/>
      <c r="AH18"/>
      <c r="AI18"/>
    </row>
    <row r="19" spans="4:38" ht="17.55" customHeight="1" thickBot="1">
      <c r="D19" s="67" t="s">
        <v>82</v>
      </c>
      <c r="E19" s="731">
        <v>0</v>
      </c>
      <c r="F19" s="731">
        <v>0</v>
      </c>
      <c r="G19" s="731">
        <v>0</v>
      </c>
      <c r="H19" s="731">
        <v>0</v>
      </c>
      <c r="I19" s="731">
        <v>0</v>
      </c>
      <c r="J19" s="732">
        <v>0</v>
      </c>
      <c r="K19" s="731">
        <v>0</v>
      </c>
      <c r="L19" s="733">
        <v>0</v>
      </c>
      <c r="M19" s="506">
        <v>0</v>
      </c>
      <c r="N19" s="506">
        <v>0</v>
      </c>
      <c r="O19" s="506">
        <v>0</v>
      </c>
      <c r="P19" s="506">
        <v>0</v>
      </c>
      <c r="Q19" s="506">
        <v>0</v>
      </c>
      <c r="R19" s="507">
        <v>0</v>
      </c>
      <c r="S19" s="506">
        <v>0</v>
      </c>
      <c r="T19" s="508">
        <v>0</v>
      </c>
      <c r="U19" s="509">
        <v>0</v>
      </c>
      <c r="V19" s="509">
        <v>0</v>
      </c>
      <c r="W19" s="509">
        <v>0</v>
      </c>
      <c r="X19" s="509">
        <v>0</v>
      </c>
      <c r="Y19" s="509">
        <v>0</v>
      </c>
      <c r="Z19" s="510">
        <v>0</v>
      </c>
      <c r="AA19" s="509">
        <v>0</v>
      </c>
      <c r="AB19" s="511">
        <v>0</v>
      </c>
      <c r="AD19"/>
      <c r="AE19"/>
      <c r="AF19"/>
      <c r="AG19"/>
      <c r="AH19"/>
      <c r="AI19"/>
    </row>
    <row r="20" spans="4:38" ht="13.9" thickBot="1">
      <c r="D20" s="512" t="s">
        <v>132</v>
      </c>
      <c r="E20" s="734">
        <v>21175.360343508597</v>
      </c>
      <c r="F20" s="734">
        <v>20764.224309528214</v>
      </c>
      <c r="G20" s="734">
        <v>27400.183243835054</v>
      </c>
      <c r="H20" s="734">
        <v>28945.211905063512</v>
      </c>
      <c r="I20" s="734">
        <v>31964.215275763956</v>
      </c>
      <c r="J20" s="735">
        <v>34516.592629513958</v>
      </c>
      <c r="K20" s="734">
        <v>37079.769229513957</v>
      </c>
      <c r="L20" s="736">
        <v>39592.164297790063</v>
      </c>
      <c r="M20" s="662">
        <v>1634.0359923382143</v>
      </c>
      <c r="N20" s="513">
        <v>1727.0969036198974</v>
      </c>
      <c r="O20" s="513">
        <v>2079.7099421588332</v>
      </c>
      <c r="P20" s="513">
        <v>2204.4304689917244</v>
      </c>
      <c r="Q20" s="513">
        <v>2432.0412234464684</v>
      </c>
      <c r="R20" s="514">
        <v>2616.7235678206257</v>
      </c>
      <c r="S20" s="513">
        <v>2764.2156422804642</v>
      </c>
      <c r="T20" s="515">
        <v>2907.1608233035931</v>
      </c>
      <c r="U20" s="516">
        <v>92476.231013535871</v>
      </c>
      <c r="V20" s="516">
        <v>94617.985952360104</v>
      </c>
      <c r="W20" s="516">
        <v>124653.47685244578</v>
      </c>
      <c r="X20" s="516">
        <v>132564.94106764405</v>
      </c>
      <c r="Y20" s="516">
        <v>147922.68183817764</v>
      </c>
      <c r="Z20" s="517">
        <v>160988.72536058442</v>
      </c>
      <c r="AA20" s="516">
        <v>175483.04540934687</v>
      </c>
      <c r="AB20" s="518">
        <v>190415.96043135502</v>
      </c>
      <c r="AD20"/>
      <c r="AE20"/>
      <c r="AF20"/>
      <c r="AG20"/>
      <c r="AH20"/>
      <c r="AI20"/>
    </row>
    <row r="21" spans="4:38" ht="13.5"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4:38" customFormat="1" ht="13.5">
      <c r="AE22" s="10"/>
      <c r="AF22" s="10"/>
      <c r="AG22" s="10"/>
      <c r="AH22" s="10"/>
      <c r="AI22" s="10"/>
      <c r="AJ22" s="10"/>
      <c r="AK22" s="10"/>
      <c r="AL22" s="10"/>
    </row>
    <row r="23" spans="4:38" customFormat="1" ht="13.5">
      <c r="M23" s="519"/>
      <c r="N23" s="519"/>
      <c r="O23" s="519"/>
      <c r="P23" s="519"/>
      <c r="Q23" s="519"/>
      <c r="R23" s="519"/>
      <c r="S23" s="519"/>
      <c r="T23" s="519"/>
    </row>
    <row r="24" spans="4:38" ht="14.25" thickBot="1">
      <c r="D24" s="520" t="s">
        <v>161</v>
      </c>
      <c r="M24" s="56" t="s">
        <v>419</v>
      </c>
      <c r="O24" s="521"/>
      <c r="P24" s="521"/>
      <c r="Q24" s="521"/>
      <c r="R24" s="521"/>
      <c r="S24" s="521"/>
      <c r="U24" s="56" t="s">
        <v>420</v>
      </c>
      <c r="W24" s="521"/>
      <c r="X24" s="521"/>
      <c r="Y24" s="521"/>
      <c r="Z24" s="521"/>
      <c r="AA24" s="521"/>
      <c r="AD24"/>
      <c r="AE24"/>
      <c r="AF24"/>
      <c r="AG24"/>
      <c r="AH24"/>
      <c r="AI24"/>
      <c r="AJ24"/>
      <c r="AK24"/>
      <c r="AL24"/>
    </row>
    <row r="25" spans="4:38" ht="13.9" thickBot="1">
      <c r="D25" s="522" t="s">
        <v>140</v>
      </c>
      <c r="E25" s="65" t="s">
        <v>110</v>
      </c>
      <c r="F25" s="65" t="s">
        <v>107</v>
      </c>
      <c r="G25" s="65" t="s">
        <v>284</v>
      </c>
      <c r="H25" s="65" t="s">
        <v>285</v>
      </c>
      <c r="I25" s="65" t="s">
        <v>286</v>
      </c>
      <c r="J25" s="65" t="s">
        <v>287</v>
      </c>
      <c r="K25" s="65" t="s">
        <v>288</v>
      </c>
      <c r="L25" s="64" t="s">
        <v>289</v>
      </c>
      <c r="M25" s="86" t="s">
        <v>110</v>
      </c>
      <c r="N25" s="86" t="s">
        <v>107</v>
      </c>
      <c r="O25" s="86" t="s">
        <v>284</v>
      </c>
      <c r="P25" s="86" t="s">
        <v>285</v>
      </c>
      <c r="Q25" s="86" t="s">
        <v>286</v>
      </c>
      <c r="R25" s="86" t="s">
        <v>287</v>
      </c>
      <c r="S25" s="86" t="s">
        <v>288</v>
      </c>
      <c r="T25" s="64" t="s">
        <v>289</v>
      </c>
      <c r="U25" s="86" t="s">
        <v>110</v>
      </c>
      <c r="V25" s="86" t="s">
        <v>107</v>
      </c>
      <c r="W25" s="86" t="s">
        <v>284</v>
      </c>
      <c r="X25" s="86" t="s">
        <v>285</v>
      </c>
      <c r="Y25" s="86" t="s">
        <v>286</v>
      </c>
      <c r="Z25" s="86" t="s">
        <v>287</v>
      </c>
      <c r="AA25" s="86" t="s">
        <v>288</v>
      </c>
      <c r="AB25" s="64" t="s">
        <v>289</v>
      </c>
    </row>
    <row r="26" spans="4:38" ht="13.5">
      <c r="D26" s="523" t="s">
        <v>134</v>
      </c>
      <c r="E26" s="540">
        <v>12410.572398526107</v>
      </c>
      <c r="F26" s="540">
        <v>10342.715258611111</v>
      </c>
      <c r="G26" s="540">
        <v>15654.357921952247</v>
      </c>
      <c r="H26" s="540">
        <v>16325.537385405602</v>
      </c>
      <c r="I26" s="540">
        <v>18339.928059513957</v>
      </c>
      <c r="J26" s="540">
        <v>19441.725333107705</v>
      </c>
      <c r="K26" s="540">
        <v>20981.146342013955</v>
      </c>
      <c r="L26" s="528">
        <v>22616.091656272198</v>
      </c>
      <c r="M26" s="525">
        <v>731.35797866195071</v>
      </c>
      <c r="N26" s="525">
        <v>629.26996747054579</v>
      </c>
      <c r="O26" s="525">
        <v>977.58455161941947</v>
      </c>
      <c r="P26" s="525">
        <v>1012.8193283004639</v>
      </c>
      <c r="Q26" s="525">
        <v>1166.7589564679222</v>
      </c>
      <c r="R26" s="525">
        <v>1217.4411246359186</v>
      </c>
      <c r="S26" s="525">
        <v>1283.7530659821275</v>
      </c>
      <c r="T26" s="526">
        <v>1350.7316052801543</v>
      </c>
      <c r="U26" s="527">
        <v>44913.828130715032</v>
      </c>
      <c r="V26" s="527">
        <v>36981.968765867146</v>
      </c>
      <c r="W26" s="527">
        <v>60481.123075605312</v>
      </c>
      <c r="X26" s="527">
        <v>63700.226242405464</v>
      </c>
      <c r="Y26" s="527">
        <v>73392.629797667731</v>
      </c>
      <c r="Z26" s="527">
        <v>78038.825590412482</v>
      </c>
      <c r="AA26" s="527">
        <v>86685.123617484933</v>
      </c>
      <c r="AB26" s="528">
        <v>96344.243012786479</v>
      </c>
    </row>
    <row r="27" spans="4:38" ht="13.5">
      <c r="D27" s="524" t="s">
        <v>139</v>
      </c>
      <c r="E27" s="540">
        <v>0</v>
      </c>
      <c r="F27" s="540">
        <v>0</v>
      </c>
      <c r="G27" s="540">
        <v>0</v>
      </c>
      <c r="H27" s="540">
        <v>0</v>
      </c>
      <c r="I27" s="540">
        <v>0</v>
      </c>
      <c r="J27" s="540">
        <v>0</v>
      </c>
      <c r="K27" s="540">
        <v>0</v>
      </c>
      <c r="L27" s="528">
        <v>0</v>
      </c>
      <c r="M27" s="525">
        <v>0</v>
      </c>
      <c r="N27" s="525">
        <v>0</v>
      </c>
      <c r="O27" s="525">
        <v>0</v>
      </c>
      <c r="P27" s="525">
        <v>0</v>
      </c>
      <c r="Q27" s="525">
        <v>0</v>
      </c>
      <c r="R27" s="525">
        <v>0</v>
      </c>
      <c r="S27" s="525">
        <v>0</v>
      </c>
      <c r="T27" s="526">
        <v>0</v>
      </c>
      <c r="U27" s="527">
        <v>0</v>
      </c>
      <c r="V27" s="527">
        <v>0</v>
      </c>
      <c r="W27" s="527">
        <v>0</v>
      </c>
      <c r="X27" s="527">
        <v>0</v>
      </c>
      <c r="Y27" s="527">
        <v>0</v>
      </c>
      <c r="Z27" s="527">
        <v>0</v>
      </c>
      <c r="AA27" s="527">
        <v>0</v>
      </c>
      <c r="AB27" s="528">
        <v>0</v>
      </c>
    </row>
    <row r="28" spans="4:38" ht="13.5">
      <c r="D28" s="524" t="s">
        <v>138</v>
      </c>
      <c r="E28" s="540">
        <v>8764.7879449824904</v>
      </c>
      <c r="F28" s="540">
        <v>10421.509050917104</v>
      </c>
      <c r="G28" s="540">
        <v>11595.825321882809</v>
      </c>
      <c r="H28" s="540">
        <v>12469.6745196579</v>
      </c>
      <c r="I28" s="540">
        <v>13474.287216250001</v>
      </c>
      <c r="J28" s="540">
        <v>14994.867296406248</v>
      </c>
      <c r="K28" s="540">
        <v>16098.622887500002</v>
      </c>
      <c r="L28" s="528">
        <v>16976.072641517858</v>
      </c>
      <c r="M28" s="525">
        <v>902.6780136762635</v>
      </c>
      <c r="N28" s="525">
        <v>1097.8269361493519</v>
      </c>
      <c r="O28" s="525">
        <v>1093.026205124205</v>
      </c>
      <c r="P28" s="525">
        <v>1182.3911216690376</v>
      </c>
      <c r="Q28" s="525">
        <v>1256.2687176690054</v>
      </c>
      <c r="R28" s="525">
        <v>1394.5825572610909</v>
      </c>
      <c r="S28" s="525">
        <v>1480.4625762983364</v>
      </c>
      <c r="T28" s="526">
        <v>1556.4292180234384</v>
      </c>
      <c r="U28" s="527">
        <v>47562.402882820825</v>
      </c>
      <c r="V28" s="527">
        <v>57636.017186492965</v>
      </c>
      <c r="W28" s="527">
        <v>63391.754430198038</v>
      </c>
      <c r="X28" s="527">
        <v>68084.115478596097</v>
      </c>
      <c r="Y28" s="527">
        <v>73749.452693867439</v>
      </c>
      <c r="Z28" s="527">
        <v>82533.580118629267</v>
      </c>
      <c r="AA28" s="527">
        <v>88797.921791861911</v>
      </c>
      <c r="AB28" s="528">
        <v>94071.717418568529</v>
      </c>
    </row>
    <row r="29" spans="4:38" ht="13.9" thickBot="1">
      <c r="D29" s="524" t="s">
        <v>133</v>
      </c>
      <c r="E29" s="541">
        <v>0</v>
      </c>
      <c r="F29" s="541">
        <v>0</v>
      </c>
      <c r="G29" s="541">
        <v>0</v>
      </c>
      <c r="H29" s="541">
        <v>0</v>
      </c>
      <c r="I29" s="541">
        <v>0</v>
      </c>
      <c r="J29" s="541">
        <v>0</v>
      </c>
      <c r="K29" s="541">
        <v>0</v>
      </c>
      <c r="L29" s="538">
        <v>0</v>
      </c>
      <c r="M29" s="525">
        <v>0</v>
      </c>
      <c r="N29" s="525">
        <v>0</v>
      </c>
      <c r="O29" s="525">
        <v>0</v>
      </c>
      <c r="P29" s="525">
        <v>0</v>
      </c>
      <c r="Q29" s="525">
        <v>0</v>
      </c>
      <c r="R29" s="525">
        <v>0</v>
      </c>
      <c r="S29" s="525">
        <v>0</v>
      </c>
      <c r="T29" s="526">
        <v>0</v>
      </c>
      <c r="U29" s="527">
        <v>0</v>
      </c>
      <c r="V29" s="527">
        <v>0</v>
      </c>
      <c r="W29" s="527">
        <v>0</v>
      </c>
      <c r="X29" s="527">
        <v>0</v>
      </c>
      <c r="Y29" s="527">
        <v>0</v>
      </c>
      <c r="Z29" s="527">
        <v>0</v>
      </c>
      <c r="AA29" s="527">
        <v>0</v>
      </c>
      <c r="AB29" s="528">
        <v>0</v>
      </c>
    </row>
    <row r="30" spans="4:38" ht="13.9" thickBot="1">
      <c r="D30" s="529" t="s">
        <v>132</v>
      </c>
      <c r="E30" s="530">
        <v>21175.360343508597</v>
      </c>
      <c r="F30" s="530">
        <v>20764.224309528217</v>
      </c>
      <c r="G30" s="530">
        <v>27250.183243835054</v>
      </c>
      <c r="H30" s="530">
        <v>28795.211905063501</v>
      </c>
      <c r="I30" s="530">
        <v>31814.215275763956</v>
      </c>
      <c r="J30" s="530">
        <v>34436.592629513951</v>
      </c>
      <c r="K30" s="530">
        <v>37079.769229513957</v>
      </c>
      <c r="L30" s="531">
        <v>39592.164297790056</v>
      </c>
      <c r="M30" s="532">
        <v>1634.0359923382143</v>
      </c>
      <c r="N30" s="532">
        <v>1727.0969036198976</v>
      </c>
      <c r="O30" s="532">
        <v>2070.6107567436247</v>
      </c>
      <c r="P30" s="532">
        <v>2195.2104499695015</v>
      </c>
      <c r="Q30" s="532">
        <v>2423.0276741369275</v>
      </c>
      <c r="R30" s="532">
        <v>2612.0236818970097</v>
      </c>
      <c r="S30" s="532">
        <v>2764.2156422804637</v>
      </c>
      <c r="T30" s="533">
        <v>2907.1608233035927</v>
      </c>
      <c r="U30" s="534">
        <v>92476.231013535857</v>
      </c>
      <c r="V30" s="534">
        <v>94617.985952360119</v>
      </c>
      <c r="W30" s="534">
        <v>123872.87750580335</v>
      </c>
      <c r="X30" s="534">
        <v>131784.34172100155</v>
      </c>
      <c r="Y30" s="534">
        <v>147142.08249153517</v>
      </c>
      <c r="Z30" s="534">
        <v>160572.40570904175</v>
      </c>
      <c r="AA30" s="534">
        <v>175483.04540934684</v>
      </c>
      <c r="AB30" s="531">
        <v>190415.96043135499</v>
      </c>
    </row>
    <row r="31" spans="4:38" ht="13.5"/>
    <row r="32" spans="4:38" ht="13.5">
      <c r="E32"/>
      <c r="F32"/>
      <c r="G32"/>
      <c r="H32"/>
      <c r="I32"/>
      <c r="J32"/>
    </row>
    <row r="33" spans="4:41" ht="14.25" thickBot="1">
      <c r="D33" s="520" t="s">
        <v>160</v>
      </c>
      <c r="M33" s="56" t="s">
        <v>421</v>
      </c>
      <c r="O33" s="521"/>
      <c r="P33" s="521"/>
      <c r="Q33" s="521"/>
      <c r="R33" s="521"/>
      <c r="S33" s="521"/>
      <c r="U33" s="56" t="s">
        <v>422</v>
      </c>
      <c r="W33" s="521"/>
      <c r="X33" s="521"/>
      <c r="Y33" s="521"/>
      <c r="Z33" s="521"/>
      <c r="AA33" s="521"/>
    </row>
    <row r="34" spans="4:41" ht="13.9" thickBot="1">
      <c r="D34" s="522" t="s">
        <v>59</v>
      </c>
      <c r="E34" s="65" t="s">
        <v>110</v>
      </c>
      <c r="F34" s="65" t="s">
        <v>107</v>
      </c>
      <c r="G34" s="65" t="s">
        <v>284</v>
      </c>
      <c r="H34" s="65" t="s">
        <v>285</v>
      </c>
      <c r="I34" s="65" t="s">
        <v>286</v>
      </c>
      <c r="J34" s="65" t="s">
        <v>287</v>
      </c>
      <c r="K34" s="65" t="s">
        <v>288</v>
      </c>
      <c r="L34" s="64" t="s">
        <v>289</v>
      </c>
      <c r="M34" s="86" t="s">
        <v>110</v>
      </c>
      <c r="N34" s="86" t="s">
        <v>107</v>
      </c>
      <c r="O34" s="86" t="s">
        <v>284</v>
      </c>
      <c r="P34" s="86" t="s">
        <v>285</v>
      </c>
      <c r="Q34" s="86" t="s">
        <v>286</v>
      </c>
      <c r="R34" s="86" t="s">
        <v>287</v>
      </c>
      <c r="S34" s="86" t="s">
        <v>288</v>
      </c>
      <c r="T34" s="64" t="s">
        <v>289</v>
      </c>
      <c r="U34" s="86" t="s">
        <v>110</v>
      </c>
      <c r="V34" s="86" t="s">
        <v>107</v>
      </c>
      <c r="W34" s="86" t="s">
        <v>284</v>
      </c>
      <c r="X34" s="86" t="s">
        <v>285</v>
      </c>
      <c r="Y34" s="86" t="s">
        <v>286</v>
      </c>
      <c r="Z34" s="86" t="s">
        <v>287</v>
      </c>
      <c r="AA34" s="86" t="s">
        <v>288</v>
      </c>
      <c r="AB34" s="64" t="s">
        <v>289</v>
      </c>
    </row>
    <row r="35" spans="4:41" ht="13.5">
      <c r="D35" s="523" t="s">
        <v>153</v>
      </c>
      <c r="E35" s="540">
        <v>12625.732987027115</v>
      </c>
      <c r="F35" s="540">
        <v>13769.453406750436</v>
      </c>
      <c r="G35" s="540">
        <v>18231.773101750947</v>
      </c>
      <c r="H35" s="540">
        <v>19158.32918000067</v>
      </c>
      <c r="I35" s="540">
        <v>20878.050900763956</v>
      </c>
      <c r="J35" s="540">
        <v>22691.192629513956</v>
      </c>
      <c r="K35" s="540">
        <v>24330.980209513957</v>
      </c>
      <c r="L35" s="528">
        <v>25809.774293174672</v>
      </c>
      <c r="M35" s="525">
        <v>1275.0511369725823</v>
      </c>
      <c r="N35" s="525">
        <v>1404.6403387435896</v>
      </c>
      <c r="O35" s="525">
        <v>1700.6108597784948</v>
      </c>
      <c r="P35" s="525">
        <v>1782.2752462903611</v>
      </c>
      <c r="Q35" s="525">
        <v>1957.0111739238484</v>
      </c>
      <c r="R35" s="525">
        <v>2115.4913389934732</v>
      </c>
      <c r="S35" s="525">
        <v>2223.5933142984259</v>
      </c>
      <c r="T35" s="526">
        <v>2324.4604432579854</v>
      </c>
      <c r="U35" s="527">
        <v>67.771984679910844</v>
      </c>
      <c r="V35" s="527">
        <v>75.207946856127251</v>
      </c>
      <c r="W35" s="527">
        <v>98.524144259128718</v>
      </c>
      <c r="X35" s="527">
        <v>103.29776576784592</v>
      </c>
      <c r="Y35" s="527">
        <v>113.55665458684149</v>
      </c>
      <c r="Z35" s="527">
        <v>124.13062966249572</v>
      </c>
      <c r="AA35" s="527">
        <v>133.32264178893601</v>
      </c>
      <c r="AB35" s="528">
        <v>141.79672956526923</v>
      </c>
    </row>
    <row r="36" spans="4:41" ht="13.5">
      <c r="D36" s="524" t="s">
        <v>152</v>
      </c>
      <c r="E36" s="541">
        <v>8465.0867314814823</v>
      </c>
      <c r="F36" s="541">
        <v>6987.1740277777772</v>
      </c>
      <c r="G36" s="541">
        <v>9162.5246242269659</v>
      </c>
      <c r="H36" s="541">
        <v>9608.399225062838</v>
      </c>
      <c r="I36" s="541">
        <v>10746.449999999999</v>
      </c>
      <c r="J36" s="541">
        <v>11451</v>
      </c>
      <c r="K36" s="541">
        <v>12045</v>
      </c>
      <c r="L36" s="538">
        <v>12646.615384615385</v>
      </c>
      <c r="M36" s="535">
        <v>351.04152068397747</v>
      </c>
      <c r="N36" s="535">
        <v>321.77846136540177</v>
      </c>
      <c r="O36" s="535">
        <v>382.86751680431871</v>
      </c>
      <c r="P36" s="535">
        <v>411.15381126116739</v>
      </c>
      <c r="Q36" s="535">
        <v>451.71630980923754</v>
      </c>
      <c r="R36" s="535">
        <v>474.69318788477705</v>
      </c>
      <c r="S36" s="535">
        <v>489.41710581169968</v>
      </c>
      <c r="T36" s="536">
        <v>504.19714882880726</v>
      </c>
      <c r="U36" s="537">
        <v>23.801103809727959</v>
      </c>
      <c r="V36" s="537">
        <v>19.328882127482871</v>
      </c>
      <c r="W36" s="537">
        <v>26.019617585045168</v>
      </c>
      <c r="X36" s="537">
        <v>27.313606201116542</v>
      </c>
      <c r="Y36" s="537">
        <v>30.690038199198671</v>
      </c>
      <c r="Z36" s="537">
        <v>32.83342099243891</v>
      </c>
      <c r="AA36" s="537">
        <v>34.641866919104977</v>
      </c>
      <c r="AB36" s="538">
        <v>36.485817410897532</v>
      </c>
    </row>
    <row r="37" spans="4:41" ht="13.5">
      <c r="D37" s="524" t="s">
        <v>136</v>
      </c>
      <c r="E37" s="540">
        <v>84.540625000000006</v>
      </c>
      <c r="F37" s="540">
        <v>7.5968749999999998</v>
      </c>
      <c r="G37" s="540">
        <v>5.8855178571428564</v>
      </c>
      <c r="H37" s="540">
        <v>178.48349999999996</v>
      </c>
      <c r="I37" s="540">
        <v>339.71437499999996</v>
      </c>
      <c r="J37" s="540">
        <v>374.4</v>
      </c>
      <c r="K37" s="540">
        <v>703.78901999999994</v>
      </c>
      <c r="L37" s="528">
        <v>1135.7746200000001</v>
      </c>
      <c r="M37" s="525">
        <v>7.9433346816544139</v>
      </c>
      <c r="N37" s="525">
        <v>0.67810351090625021</v>
      </c>
      <c r="O37" s="525">
        <v>0.49907900370988079</v>
      </c>
      <c r="P37" s="525">
        <v>15.146037426710258</v>
      </c>
      <c r="Q37" s="525">
        <v>27.386622888022753</v>
      </c>
      <c r="R37" s="525">
        <v>28.673717527590462</v>
      </c>
      <c r="S37" s="525">
        <v>51.205222170338473</v>
      </c>
      <c r="T37" s="526">
        <v>78.503231216800131</v>
      </c>
      <c r="U37" s="527">
        <v>0.90314252389705907</v>
      </c>
      <c r="V37" s="527">
        <v>8.1156968750000016E-2</v>
      </c>
      <c r="W37" s="527">
        <v>6.2874641060924372E-2</v>
      </c>
      <c r="X37" s="527">
        <v>1.9067287314705881</v>
      </c>
      <c r="Y37" s="527">
        <v>3.6291486849264709</v>
      </c>
      <c r="Z37" s="527">
        <v>3.9996931764705885</v>
      </c>
      <c r="AA37" s="527">
        <v>7.5185367013058828</v>
      </c>
      <c r="AB37" s="528">
        <v>12.13341345518824</v>
      </c>
    </row>
    <row r="38" spans="4:41" ht="13.9" thickBot="1">
      <c r="D38" s="524" t="s">
        <v>135</v>
      </c>
      <c r="E38" s="540">
        <v>0</v>
      </c>
      <c r="F38" s="540">
        <v>0</v>
      </c>
      <c r="G38" s="540">
        <v>0</v>
      </c>
      <c r="H38" s="540">
        <v>0</v>
      </c>
      <c r="I38" s="540">
        <v>0</v>
      </c>
      <c r="J38" s="540">
        <v>0</v>
      </c>
      <c r="K38" s="540">
        <v>0</v>
      </c>
      <c r="L38" s="528">
        <v>0</v>
      </c>
      <c r="M38" s="525">
        <v>0</v>
      </c>
      <c r="N38" s="525">
        <v>0</v>
      </c>
      <c r="O38" s="525">
        <v>0</v>
      </c>
      <c r="P38" s="525">
        <v>0</v>
      </c>
      <c r="Q38" s="525">
        <v>0</v>
      </c>
      <c r="R38" s="525">
        <v>0</v>
      </c>
      <c r="S38" s="525">
        <v>0</v>
      </c>
      <c r="T38" s="526">
        <v>0</v>
      </c>
      <c r="U38" s="527">
        <v>0</v>
      </c>
      <c r="V38" s="527">
        <v>0</v>
      </c>
      <c r="W38" s="527">
        <v>0</v>
      </c>
      <c r="X38" s="527">
        <v>0</v>
      </c>
      <c r="Y38" s="527">
        <v>0</v>
      </c>
      <c r="Z38" s="527">
        <v>0</v>
      </c>
      <c r="AA38" s="527">
        <v>0</v>
      </c>
      <c r="AB38" s="528">
        <v>0</v>
      </c>
    </row>
    <row r="39" spans="4:41" ht="13.9" thickBot="1">
      <c r="D39" s="529" t="s">
        <v>144</v>
      </c>
      <c r="E39" s="530">
        <v>21175.360343508597</v>
      </c>
      <c r="F39" s="530">
        <v>20764.224309528214</v>
      </c>
      <c r="G39" s="530">
        <v>27400.183243835058</v>
      </c>
      <c r="H39" s="530">
        <v>28945.211905063505</v>
      </c>
      <c r="I39" s="530">
        <v>31964.215275763952</v>
      </c>
      <c r="J39" s="530">
        <v>34516.592629513958</v>
      </c>
      <c r="K39" s="530">
        <v>37079.769229513957</v>
      </c>
      <c r="L39" s="531">
        <v>39592.164297790063</v>
      </c>
      <c r="M39" s="532">
        <v>1634.0359923382143</v>
      </c>
      <c r="N39" s="532">
        <v>1727.0969036198978</v>
      </c>
      <c r="O39" s="532">
        <v>2083.9774555865233</v>
      </c>
      <c r="P39" s="532">
        <v>2208.5750949782387</v>
      </c>
      <c r="Q39" s="532">
        <v>2436.1141066211089</v>
      </c>
      <c r="R39" s="532">
        <v>2618.8582444058407</v>
      </c>
      <c r="S39" s="532">
        <v>2764.2156422804642</v>
      </c>
      <c r="T39" s="533">
        <v>2907.1608233035927</v>
      </c>
      <c r="U39" s="534">
        <v>92.476231013535866</v>
      </c>
      <c r="V39" s="534">
        <v>94.617985952360115</v>
      </c>
      <c r="W39" s="534">
        <v>124.60663648523482</v>
      </c>
      <c r="X39" s="534">
        <v>132.51810070043305</v>
      </c>
      <c r="Y39" s="534">
        <v>147.87584147096663</v>
      </c>
      <c r="Z39" s="534">
        <v>160.96374383140522</v>
      </c>
      <c r="AA39" s="534">
        <v>175.48304540934689</v>
      </c>
      <c r="AB39" s="531">
        <v>190.41596043135502</v>
      </c>
    </row>
    <row r="40" spans="4:41" ht="13.5"/>
    <row r="41" spans="4:41" ht="13.5"/>
    <row r="42" spans="4:41" ht="14.25" thickBot="1">
      <c r="D42" s="520" t="s">
        <v>321</v>
      </c>
      <c r="M42" s="505" t="s">
        <v>423</v>
      </c>
      <c r="T42" s="80"/>
      <c r="U42" s="505" t="s">
        <v>424</v>
      </c>
      <c r="V42" s="468"/>
      <c r="W42" s="468"/>
      <c r="X42" s="468"/>
      <c r="Y42" s="468"/>
      <c r="Z42" s="468"/>
      <c r="AA42"/>
      <c r="AB42" s="468"/>
      <c r="AC42"/>
    </row>
    <row r="43" spans="4:41" ht="13.9" thickBot="1">
      <c r="D43" s="542" t="s">
        <v>319</v>
      </c>
      <c r="E43" s="65" t="s">
        <v>110</v>
      </c>
      <c r="F43" s="65" t="s">
        <v>107</v>
      </c>
      <c r="G43" s="65" t="s">
        <v>284</v>
      </c>
      <c r="H43" s="65" t="s">
        <v>285</v>
      </c>
      <c r="I43" s="65" t="s">
        <v>286</v>
      </c>
      <c r="J43" s="65" t="s">
        <v>287</v>
      </c>
      <c r="K43" s="65" t="s">
        <v>288</v>
      </c>
      <c r="L43" s="64" t="s">
        <v>289</v>
      </c>
      <c r="M43" s="86" t="s">
        <v>110</v>
      </c>
      <c r="N43" s="86" t="s">
        <v>107</v>
      </c>
      <c r="O43" s="86" t="s">
        <v>284</v>
      </c>
      <c r="P43" s="86" t="s">
        <v>285</v>
      </c>
      <c r="Q43" s="86" t="s">
        <v>286</v>
      </c>
      <c r="R43" s="65" t="s">
        <v>287</v>
      </c>
      <c r="S43" s="86" t="s">
        <v>288</v>
      </c>
      <c r="T43" s="64" t="s">
        <v>289</v>
      </c>
      <c r="U43" s="470" t="s">
        <v>110</v>
      </c>
      <c r="V43" s="470" t="s">
        <v>107</v>
      </c>
      <c r="W43" s="470" t="s">
        <v>284</v>
      </c>
      <c r="X43" s="470" t="s">
        <v>285</v>
      </c>
      <c r="Y43" s="470" t="s">
        <v>286</v>
      </c>
      <c r="Z43" s="469" t="s">
        <v>287</v>
      </c>
      <c r="AA43" s="470" t="s">
        <v>288</v>
      </c>
      <c r="AB43" s="471" t="s">
        <v>289</v>
      </c>
      <c r="AD43"/>
      <c r="AE43"/>
      <c r="AF43"/>
      <c r="AG43"/>
      <c r="AH43"/>
      <c r="AI43"/>
      <c r="AJ43"/>
      <c r="AK43"/>
      <c r="AL43"/>
      <c r="AM43"/>
      <c r="AN43"/>
      <c r="AO43"/>
    </row>
    <row r="44" spans="4:41" ht="13.5">
      <c r="D44" s="67" t="s">
        <v>455</v>
      </c>
      <c r="E44" s="540">
        <v>16564.386190141526</v>
      </c>
      <c r="F44" s="540">
        <v>14231.596302129403</v>
      </c>
      <c r="G44" s="540">
        <v>18661.297465185718</v>
      </c>
      <c r="H44" s="540">
        <v>19646.594132928883</v>
      </c>
      <c r="I44" s="540">
        <v>21692.254949999999</v>
      </c>
      <c r="J44" s="540">
        <v>22766.840250000001</v>
      </c>
      <c r="K44" s="540">
        <v>23690.058599999997</v>
      </c>
      <c r="L44" s="528">
        <v>24371.23741532967</v>
      </c>
      <c r="M44" s="540">
        <v>1109.204647082996</v>
      </c>
      <c r="N44" s="525">
        <v>1004.311365102289</v>
      </c>
      <c r="O44" s="525">
        <v>1272.1785306723859</v>
      </c>
      <c r="P44" s="525">
        <v>1337.1322187724893</v>
      </c>
      <c r="Q44" s="525">
        <v>1492.3011006989041</v>
      </c>
      <c r="R44" s="543">
        <v>1539.3022770170546</v>
      </c>
      <c r="S44" s="525">
        <v>1565.519528669204</v>
      </c>
      <c r="T44" s="526">
        <v>1569.8320392655851</v>
      </c>
      <c r="U44" s="544">
        <v>65337.150859237445</v>
      </c>
      <c r="V44" s="544">
        <v>56448.67032403512</v>
      </c>
      <c r="W44" s="544">
        <v>75023.920670206222</v>
      </c>
      <c r="X44" s="544">
        <v>78888.277084312402</v>
      </c>
      <c r="Y44" s="544">
        <v>87882.886334464551</v>
      </c>
      <c r="Z44" s="545">
        <v>92154.295683017612</v>
      </c>
      <c r="AA44" s="544">
        <v>95720.033347680117</v>
      </c>
      <c r="AB44" s="546">
        <v>98059.463437318947</v>
      </c>
      <c r="AD44"/>
      <c r="AE44"/>
      <c r="AF44"/>
      <c r="AG44"/>
      <c r="AH44"/>
      <c r="AI44"/>
      <c r="AJ44"/>
      <c r="AK44"/>
      <c r="AL44"/>
      <c r="AM44"/>
      <c r="AN44"/>
      <c r="AO44"/>
    </row>
    <row r="45" spans="4:41" ht="13.5">
      <c r="D45" s="67" t="s">
        <v>1</v>
      </c>
      <c r="E45" s="540">
        <v>4414.410058884815</v>
      </c>
      <c r="F45" s="540">
        <v>6486.7362205654772</v>
      </c>
      <c r="G45" s="540">
        <v>8661.4843581189853</v>
      </c>
      <c r="H45" s="540">
        <v>9251.0207396703317</v>
      </c>
      <c r="I45" s="540">
        <v>10265.855325763958</v>
      </c>
      <c r="J45" s="540">
        <v>11749.752379513957</v>
      </c>
      <c r="K45" s="540">
        <v>13389.710629513957</v>
      </c>
      <c r="L45" s="528">
        <v>15054.882417460387</v>
      </c>
      <c r="M45" s="525">
        <v>504.0956901041809</v>
      </c>
      <c r="N45" s="525">
        <v>717.79510793975817</v>
      </c>
      <c r="O45" s="525">
        <v>800.4749746931584</v>
      </c>
      <c r="P45" s="525">
        <v>862.91295871148327</v>
      </c>
      <c r="Q45" s="525">
        <v>939.18990755643085</v>
      </c>
      <c r="R45" s="543">
        <v>1077.4212908035715</v>
      </c>
      <c r="S45" s="525">
        <v>1198.69611361126</v>
      </c>
      <c r="T45" s="526">
        <v>1328.0028172249038</v>
      </c>
      <c r="U45" s="544">
        <v>25586.631561935141</v>
      </c>
      <c r="V45" s="544">
        <v>37863.729846984272</v>
      </c>
      <c r="W45" s="544">
        <v>49190.467944739539</v>
      </c>
      <c r="X45" s="544">
        <v>53406.652180553639</v>
      </c>
      <c r="Y45" s="544">
        <v>60005.162629127946</v>
      </c>
      <c r="Z45" s="545">
        <v>68834.429677566804</v>
      </c>
      <c r="AA45" s="544">
        <v>79763.012061666755</v>
      </c>
      <c r="AB45" s="546">
        <v>91492.402321418733</v>
      </c>
      <c r="AD45"/>
      <c r="AE45"/>
      <c r="AF45"/>
      <c r="AG45"/>
      <c r="AH45"/>
      <c r="AI45"/>
      <c r="AJ45"/>
      <c r="AK45"/>
      <c r="AL45"/>
      <c r="AM45"/>
      <c r="AN45"/>
      <c r="AO45"/>
    </row>
    <row r="46" spans="4:41" ht="13.5">
      <c r="D46" s="67" t="s">
        <v>5</v>
      </c>
      <c r="E46" s="540">
        <v>181.53886849999998</v>
      </c>
      <c r="F46" s="540">
        <v>41.293005833333325</v>
      </c>
      <c r="G46" s="540">
        <v>77.401420530350762</v>
      </c>
      <c r="H46" s="540">
        <v>47.597032464293221</v>
      </c>
      <c r="I46" s="540">
        <v>6.1049999999999995</v>
      </c>
      <c r="J46" s="540">
        <v>0</v>
      </c>
      <c r="K46" s="540">
        <v>0</v>
      </c>
      <c r="L46" s="528">
        <v>166.04446499999997</v>
      </c>
      <c r="M46" s="525">
        <v>19.019876245257652</v>
      </c>
      <c r="N46" s="525">
        <v>4.4725694095689406</v>
      </c>
      <c r="O46" s="525">
        <v>7.0564367932891319</v>
      </c>
      <c r="P46" s="525">
        <v>4.3852915077517851</v>
      </c>
      <c r="Q46" s="525">
        <v>0.55021519113323958</v>
      </c>
      <c r="R46" s="543">
        <v>0</v>
      </c>
      <c r="S46" s="525">
        <v>0</v>
      </c>
      <c r="T46" s="526">
        <v>9.3259668131035998</v>
      </c>
      <c r="U46" s="544">
        <v>1465.3599630301028</v>
      </c>
      <c r="V46" s="544">
        <v>278.63444734400912</v>
      </c>
      <c r="W46" s="544">
        <v>439.0882375000287</v>
      </c>
      <c r="X46" s="544">
        <v>270.01180277800057</v>
      </c>
      <c r="Y46" s="544">
        <v>34.632874585118763</v>
      </c>
      <c r="Z46" s="545">
        <v>0</v>
      </c>
      <c r="AA46" s="544">
        <v>0</v>
      </c>
      <c r="AB46" s="546">
        <v>864.09467261732095</v>
      </c>
      <c r="AD46"/>
      <c r="AE46"/>
      <c r="AF46"/>
      <c r="AG46"/>
      <c r="AH46"/>
      <c r="AI46"/>
      <c r="AJ46"/>
      <c r="AK46"/>
      <c r="AL46"/>
      <c r="AM46"/>
      <c r="AN46"/>
      <c r="AO46"/>
    </row>
    <row r="47" spans="4:41" ht="13.5">
      <c r="D47" s="67" t="s">
        <v>72</v>
      </c>
      <c r="E47" s="540">
        <v>15.025225982256975</v>
      </c>
      <c r="F47" s="540">
        <v>4.5987809999999989</v>
      </c>
      <c r="G47" s="540">
        <v>0</v>
      </c>
      <c r="H47" s="540">
        <v>0</v>
      </c>
      <c r="I47" s="540">
        <v>0</v>
      </c>
      <c r="J47" s="540">
        <v>0</v>
      </c>
      <c r="K47" s="540">
        <v>0</v>
      </c>
      <c r="L47" s="528">
        <v>0</v>
      </c>
      <c r="M47" s="525">
        <v>1.7157789057798836</v>
      </c>
      <c r="N47" s="525">
        <v>0.51786116828154827</v>
      </c>
      <c r="O47" s="525">
        <v>0</v>
      </c>
      <c r="P47" s="525">
        <v>0</v>
      </c>
      <c r="Q47" s="525">
        <v>0</v>
      </c>
      <c r="R47" s="543">
        <v>0</v>
      </c>
      <c r="S47" s="525">
        <v>0</v>
      </c>
      <c r="T47" s="526">
        <v>0</v>
      </c>
      <c r="U47" s="544">
        <v>87.088629333167148</v>
      </c>
      <c r="V47" s="544">
        <v>26.951333996710918</v>
      </c>
      <c r="W47" s="544">
        <v>0</v>
      </c>
      <c r="X47" s="544">
        <v>0</v>
      </c>
      <c r="Y47" s="544">
        <v>0</v>
      </c>
      <c r="Z47" s="545">
        <v>0</v>
      </c>
      <c r="AA47" s="544">
        <v>0</v>
      </c>
      <c r="AB47" s="546">
        <v>0</v>
      </c>
      <c r="AD47"/>
      <c r="AE47"/>
      <c r="AF47"/>
      <c r="AG47"/>
      <c r="AH47"/>
      <c r="AI47"/>
      <c r="AJ47"/>
      <c r="AK47"/>
      <c r="AL47"/>
      <c r="AM47"/>
      <c r="AN47"/>
      <c r="AO47"/>
    </row>
    <row r="48" spans="4:41" ht="13.5">
      <c r="D48" s="67" t="s">
        <v>44</v>
      </c>
      <c r="E48" s="540">
        <v>0</v>
      </c>
      <c r="F48" s="540">
        <v>0</v>
      </c>
      <c r="G48" s="540">
        <v>0</v>
      </c>
      <c r="H48" s="540">
        <v>0</v>
      </c>
      <c r="I48" s="540">
        <v>0</v>
      </c>
      <c r="J48" s="540">
        <v>0</v>
      </c>
      <c r="K48" s="540">
        <v>0</v>
      </c>
      <c r="L48" s="528">
        <v>0</v>
      </c>
      <c r="M48" s="525">
        <v>0</v>
      </c>
      <c r="N48" s="525">
        <v>0</v>
      </c>
      <c r="O48" s="525">
        <v>0</v>
      </c>
      <c r="P48" s="525">
        <v>0</v>
      </c>
      <c r="Q48" s="525">
        <v>0</v>
      </c>
      <c r="R48" s="543">
        <v>0</v>
      </c>
      <c r="S48" s="525">
        <v>0</v>
      </c>
      <c r="T48" s="526">
        <v>0</v>
      </c>
      <c r="U48" s="544">
        <v>0</v>
      </c>
      <c r="V48" s="544">
        <v>0</v>
      </c>
      <c r="W48" s="544">
        <v>0</v>
      </c>
      <c r="X48" s="544">
        <v>0</v>
      </c>
      <c r="Y48" s="544">
        <v>0</v>
      </c>
      <c r="Z48" s="545">
        <v>0</v>
      </c>
      <c r="AA48" s="544">
        <v>0</v>
      </c>
      <c r="AB48" s="546">
        <v>0</v>
      </c>
      <c r="AD48"/>
      <c r="AE48"/>
      <c r="AF48"/>
      <c r="AG48"/>
      <c r="AH48"/>
      <c r="AI48"/>
      <c r="AJ48"/>
      <c r="AK48"/>
      <c r="AL48"/>
      <c r="AM48"/>
      <c r="AN48"/>
      <c r="AO48"/>
    </row>
    <row r="49" spans="4:41" ht="13.5">
      <c r="D49" s="67" t="s">
        <v>12</v>
      </c>
      <c r="E49" s="540">
        <v>0</v>
      </c>
      <c r="F49" s="540">
        <v>0</v>
      </c>
      <c r="G49" s="540">
        <v>0</v>
      </c>
      <c r="H49" s="540">
        <v>0</v>
      </c>
      <c r="I49" s="540">
        <v>0</v>
      </c>
      <c r="J49" s="540">
        <v>0</v>
      </c>
      <c r="K49" s="540">
        <v>0</v>
      </c>
      <c r="L49" s="528">
        <v>0</v>
      </c>
      <c r="M49" s="525">
        <v>0</v>
      </c>
      <c r="N49" s="525">
        <v>0</v>
      </c>
      <c r="O49" s="525">
        <v>0</v>
      </c>
      <c r="P49" s="525">
        <v>0</v>
      </c>
      <c r="Q49" s="525">
        <v>0</v>
      </c>
      <c r="R49" s="543">
        <v>0</v>
      </c>
      <c r="S49" s="525">
        <v>0</v>
      </c>
      <c r="T49" s="526">
        <v>0</v>
      </c>
      <c r="U49" s="544">
        <v>0</v>
      </c>
      <c r="V49" s="544">
        <v>0</v>
      </c>
      <c r="W49" s="544">
        <v>0</v>
      </c>
      <c r="X49" s="544">
        <v>0</v>
      </c>
      <c r="Y49" s="544">
        <v>0</v>
      </c>
      <c r="Z49" s="545">
        <v>0</v>
      </c>
      <c r="AA49" s="544">
        <v>0</v>
      </c>
      <c r="AB49" s="546">
        <v>0</v>
      </c>
      <c r="AD49"/>
      <c r="AE49"/>
      <c r="AF49"/>
      <c r="AG49"/>
      <c r="AH49"/>
      <c r="AI49"/>
      <c r="AJ49"/>
      <c r="AK49"/>
      <c r="AL49"/>
      <c r="AM49"/>
      <c r="AN49"/>
      <c r="AO49"/>
    </row>
    <row r="50" spans="4:41" ht="13.9" thickBot="1">
      <c r="D50" s="67" t="s">
        <v>68</v>
      </c>
      <c r="E50" s="540">
        <v>0</v>
      </c>
      <c r="F50" s="540">
        <v>0</v>
      </c>
      <c r="G50" s="540">
        <v>0</v>
      </c>
      <c r="H50" s="540">
        <v>0</v>
      </c>
      <c r="I50" s="540">
        <v>0</v>
      </c>
      <c r="J50" s="540">
        <v>0</v>
      </c>
      <c r="K50" s="540">
        <v>0</v>
      </c>
      <c r="L50" s="528">
        <v>0</v>
      </c>
      <c r="M50" s="525">
        <v>0</v>
      </c>
      <c r="N50" s="525">
        <v>0</v>
      </c>
      <c r="O50" s="525">
        <v>0</v>
      </c>
      <c r="P50" s="525">
        <v>0</v>
      </c>
      <c r="Q50" s="525">
        <v>0</v>
      </c>
      <c r="R50" s="543">
        <v>0</v>
      </c>
      <c r="S50" s="525">
        <v>0</v>
      </c>
      <c r="T50" s="526">
        <v>0</v>
      </c>
      <c r="U50" s="544">
        <v>0</v>
      </c>
      <c r="V50" s="544">
        <v>0</v>
      </c>
      <c r="W50" s="544">
        <v>0</v>
      </c>
      <c r="X50" s="544">
        <v>0</v>
      </c>
      <c r="Y50" s="544">
        <v>0</v>
      </c>
      <c r="Z50" s="545">
        <v>0</v>
      </c>
      <c r="AA50" s="544">
        <v>0</v>
      </c>
      <c r="AB50" s="546">
        <v>0</v>
      </c>
      <c r="AD50"/>
      <c r="AE50"/>
      <c r="AF50"/>
      <c r="AG50"/>
      <c r="AH50"/>
      <c r="AI50"/>
      <c r="AJ50"/>
      <c r="AK50"/>
      <c r="AL50"/>
      <c r="AM50"/>
      <c r="AN50"/>
      <c r="AO50"/>
    </row>
    <row r="51" spans="4:41" ht="13.9" thickBot="1">
      <c r="D51" s="542" t="s">
        <v>144</v>
      </c>
      <c r="E51" s="530">
        <v>21175.360343508597</v>
      </c>
      <c r="F51" s="530">
        <v>20764.224309528214</v>
      </c>
      <c r="G51" s="530">
        <v>27400.183243835054</v>
      </c>
      <c r="H51" s="530">
        <v>28945.211905063512</v>
      </c>
      <c r="I51" s="530">
        <v>31964.215275763956</v>
      </c>
      <c r="J51" s="530">
        <v>34516.592629513958</v>
      </c>
      <c r="K51" s="530">
        <v>37079.769229513957</v>
      </c>
      <c r="L51" s="531">
        <v>39592.164297790056</v>
      </c>
      <c r="M51" s="532">
        <v>1634.0359923382143</v>
      </c>
      <c r="N51" s="532">
        <v>1727.0969036198976</v>
      </c>
      <c r="O51" s="532">
        <v>2079.7099421588337</v>
      </c>
      <c r="P51" s="532">
        <v>2204.4304689917244</v>
      </c>
      <c r="Q51" s="532">
        <v>2432.0412234464684</v>
      </c>
      <c r="R51" s="547">
        <v>2616.7235678206262</v>
      </c>
      <c r="S51" s="532">
        <v>2764.2156422804637</v>
      </c>
      <c r="T51" s="533">
        <v>2907.1608233035927</v>
      </c>
      <c r="U51" s="548">
        <v>92476.231013535857</v>
      </c>
      <c r="V51" s="548">
        <v>94617.985952360119</v>
      </c>
      <c r="W51" s="548">
        <v>124653.47685244578</v>
      </c>
      <c r="X51" s="548">
        <v>132564.94106764405</v>
      </c>
      <c r="Y51" s="548">
        <v>147922.68183817761</v>
      </c>
      <c r="Z51" s="549">
        <v>160988.72536058442</v>
      </c>
      <c r="AA51" s="548">
        <v>175483.04540934687</v>
      </c>
      <c r="AB51" s="550">
        <v>190415.96043135499</v>
      </c>
      <c r="AD51"/>
      <c r="AE51"/>
      <c r="AF51"/>
      <c r="AG51"/>
      <c r="AH51"/>
      <c r="AI51"/>
      <c r="AJ51"/>
      <c r="AK51"/>
      <c r="AL51"/>
      <c r="AM51"/>
      <c r="AN51"/>
      <c r="AO51"/>
    </row>
    <row r="52" spans="4:41" ht="13.5">
      <c r="AD52"/>
      <c r="AE52"/>
      <c r="AF52"/>
      <c r="AG52"/>
      <c r="AH52"/>
      <c r="AI52"/>
      <c r="AJ52"/>
      <c r="AK52"/>
      <c r="AL52"/>
      <c r="AM52"/>
      <c r="AN52"/>
      <c r="AO52"/>
    </row>
    <row r="53" spans="4:41" ht="13.5">
      <c r="D53"/>
      <c r="AD53"/>
      <c r="AE53"/>
      <c r="AF53"/>
      <c r="AG53"/>
      <c r="AH53"/>
      <c r="AI53"/>
      <c r="AJ53"/>
      <c r="AK53"/>
      <c r="AL53"/>
      <c r="AM53"/>
      <c r="AN53"/>
      <c r="AO53"/>
    </row>
    <row r="54" spans="4:41" ht="14.25" thickBot="1">
      <c r="D54" s="56" t="s">
        <v>181</v>
      </c>
      <c r="E54" s="468"/>
      <c r="F54" s="472"/>
      <c r="G54" s="472"/>
      <c r="H54" s="472"/>
      <c r="I54" s="472"/>
      <c r="J54"/>
      <c r="K54" s="468"/>
      <c r="L54"/>
      <c r="M54" s="56" t="s">
        <v>180</v>
      </c>
      <c r="O54" s="131"/>
      <c r="P54" s="131"/>
      <c r="Q54" s="131"/>
      <c r="R54" s="131"/>
      <c r="S54"/>
      <c r="U54" s="56" t="s">
        <v>179</v>
      </c>
      <c r="V54" s="468"/>
      <c r="W54" s="472"/>
      <c r="X54" s="472"/>
      <c r="Y54" s="472"/>
      <c r="Z54" s="472"/>
      <c r="AA54"/>
      <c r="AB54" s="472"/>
      <c r="AC54" s="472"/>
      <c r="AD54"/>
      <c r="AE54"/>
      <c r="AF54"/>
      <c r="AG54"/>
      <c r="AH54"/>
      <c r="AI54"/>
      <c r="AJ54"/>
      <c r="AK54"/>
      <c r="AL54"/>
      <c r="AM54"/>
      <c r="AN54"/>
      <c r="AO54"/>
    </row>
    <row r="55" spans="4:41" ht="13.9" thickBot="1">
      <c r="D55" s="542" t="s">
        <v>61</v>
      </c>
      <c r="E55" s="65" t="s">
        <v>110</v>
      </c>
      <c r="F55" s="65" t="s">
        <v>107</v>
      </c>
      <c r="G55" s="65" t="s">
        <v>284</v>
      </c>
      <c r="H55" s="65" t="s">
        <v>285</v>
      </c>
      <c r="I55" s="65" t="s">
        <v>286</v>
      </c>
      <c r="J55" s="65" t="s">
        <v>287</v>
      </c>
      <c r="K55" s="65" t="s">
        <v>288</v>
      </c>
      <c r="L55" s="64" t="s">
        <v>289</v>
      </c>
      <c r="M55" s="86" t="s">
        <v>110</v>
      </c>
      <c r="N55" s="86" t="s">
        <v>107</v>
      </c>
      <c r="O55" s="86" t="s">
        <v>284</v>
      </c>
      <c r="P55" s="86" t="s">
        <v>285</v>
      </c>
      <c r="Q55" s="86" t="s">
        <v>286</v>
      </c>
      <c r="R55" s="65" t="s">
        <v>287</v>
      </c>
      <c r="S55" s="86" t="s">
        <v>288</v>
      </c>
      <c r="T55" s="64" t="s">
        <v>289</v>
      </c>
      <c r="U55" s="470" t="s">
        <v>110</v>
      </c>
      <c r="V55" s="470" t="s">
        <v>107</v>
      </c>
      <c r="W55" s="470" t="s">
        <v>284</v>
      </c>
      <c r="X55" s="470" t="s">
        <v>285</v>
      </c>
      <c r="Y55" s="470" t="s">
        <v>286</v>
      </c>
      <c r="Z55" s="469" t="s">
        <v>287</v>
      </c>
      <c r="AA55" s="470" t="s">
        <v>288</v>
      </c>
      <c r="AB55" s="471" t="s">
        <v>289</v>
      </c>
      <c r="AD55" s="131"/>
      <c r="AE55" s="131"/>
      <c r="AF55" s="131"/>
      <c r="AG55" s="131"/>
      <c r="AH55"/>
      <c r="AI55"/>
      <c r="AJ55"/>
      <c r="AK55"/>
      <c r="AL55"/>
    </row>
    <row r="56" spans="4:41" ht="13.5">
      <c r="D56" s="67" t="s">
        <v>141</v>
      </c>
      <c r="E56" s="540">
        <v>12557.128820360447</v>
      </c>
      <c r="F56" s="540">
        <v>12742.788184347835</v>
      </c>
      <c r="G56" s="540">
        <v>15944.478149263725</v>
      </c>
      <c r="H56" s="540">
        <v>16777.391566714308</v>
      </c>
      <c r="I56" s="540">
        <v>17523.297670455853</v>
      </c>
      <c r="J56" s="540">
        <v>18499.439025416003</v>
      </c>
      <c r="K56" s="540">
        <v>19170.212451415333</v>
      </c>
      <c r="L56" s="528">
        <v>19405.701669175571</v>
      </c>
      <c r="M56" s="540">
        <v>1262.4902186964841</v>
      </c>
      <c r="N56" s="525">
        <v>1314.5763624588362</v>
      </c>
      <c r="O56" s="525">
        <v>1475.9610702844493</v>
      </c>
      <c r="P56" s="525">
        <v>1562.3479263283107</v>
      </c>
      <c r="Q56" s="525">
        <v>1600.1499803630841</v>
      </c>
      <c r="R56" s="543">
        <v>1652.6634835496964</v>
      </c>
      <c r="S56" s="525">
        <v>1673.8725547085096</v>
      </c>
      <c r="T56" s="526">
        <v>1655.9185186832437</v>
      </c>
      <c r="U56" s="544">
        <v>67355.787777500227</v>
      </c>
      <c r="V56" s="544">
        <v>69590.168444847543</v>
      </c>
      <c r="W56" s="544">
        <v>85785.737987682733</v>
      </c>
      <c r="X56" s="544">
        <v>90209.934450287154</v>
      </c>
      <c r="Y56" s="544">
        <v>94495.847465150393</v>
      </c>
      <c r="Z56" s="545">
        <v>99960.944549130683</v>
      </c>
      <c r="AA56" s="544">
        <v>103604.22719532094</v>
      </c>
      <c r="AB56" s="546">
        <v>104918.80113654824</v>
      </c>
    </row>
    <row r="57" spans="4:41" ht="13.5">
      <c r="D57" s="67" t="s">
        <v>462</v>
      </c>
      <c r="E57" s="540">
        <v>153.14479166666666</v>
      </c>
      <c r="F57" s="540">
        <v>1034.2620974025972</v>
      </c>
      <c r="G57" s="540">
        <v>2293.1804703443613</v>
      </c>
      <c r="H57" s="540">
        <v>2559.4211132863611</v>
      </c>
      <c r="I57" s="540">
        <v>3694.4676053081034</v>
      </c>
      <c r="J57" s="540">
        <v>4566.1536040979527</v>
      </c>
      <c r="K57" s="540">
        <v>5864.5567780986185</v>
      </c>
      <c r="L57" s="528">
        <v>7539.8472439991001</v>
      </c>
      <c r="M57" s="525">
        <v>20.504252957752673</v>
      </c>
      <c r="N57" s="525">
        <v>90.742079795659663</v>
      </c>
      <c r="O57" s="525">
        <v>220.88135507006518</v>
      </c>
      <c r="P57" s="525">
        <v>230.92873140224629</v>
      </c>
      <c r="Q57" s="525">
        <v>380.17493327414661</v>
      </c>
      <c r="R57" s="543">
        <v>489.36689638615275</v>
      </c>
      <c r="S57" s="525">
        <v>600.92598176025479</v>
      </c>
      <c r="T57" s="526">
        <v>747.04515579154156</v>
      </c>
      <c r="U57" s="544">
        <v>1319.3394263076611</v>
      </c>
      <c r="V57" s="544">
        <v>5698.9353800296813</v>
      </c>
      <c r="W57" s="544">
        <v>12848.121279717865</v>
      </c>
      <c r="X57" s="544">
        <v>15041.400416240349</v>
      </c>
      <c r="Y57" s="544">
        <v>22736.79617382857</v>
      </c>
      <c r="Z57" s="545">
        <v>28194.359819014826</v>
      </c>
      <c r="AA57" s="544">
        <v>37236.95129492096</v>
      </c>
      <c r="AB57" s="546">
        <v>49011.341883909226</v>
      </c>
    </row>
    <row r="58" spans="4:41" ht="13.5">
      <c r="D58" s="67" t="s">
        <v>247</v>
      </c>
      <c r="E58" s="540">
        <v>8465.0867314814823</v>
      </c>
      <c r="F58" s="540">
        <v>6987.1740277777772</v>
      </c>
      <c r="G58" s="540">
        <v>9162.5246242269659</v>
      </c>
      <c r="H58" s="540">
        <v>9608.399225062838</v>
      </c>
      <c r="I58" s="540">
        <v>10746.449999999999</v>
      </c>
      <c r="J58" s="540">
        <v>11451</v>
      </c>
      <c r="K58" s="540">
        <v>12045</v>
      </c>
      <c r="L58" s="528">
        <v>12646.615384615385</v>
      </c>
      <c r="M58" s="525">
        <v>351.04152068397747</v>
      </c>
      <c r="N58" s="525">
        <v>321.77846136540177</v>
      </c>
      <c r="O58" s="525">
        <v>382.86751680431871</v>
      </c>
      <c r="P58" s="525">
        <v>411.15381126116739</v>
      </c>
      <c r="Q58" s="525">
        <v>451.71630980923754</v>
      </c>
      <c r="R58" s="543">
        <v>474.69318788477705</v>
      </c>
      <c r="S58" s="525">
        <v>489.41710581169968</v>
      </c>
      <c r="T58" s="526">
        <v>504.19714882880726</v>
      </c>
      <c r="U58" s="544">
        <v>23801.10380972796</v>
      </c>
      <c r="V58" s="544">
        <v>19328.882127482873</v>
      </c>
      <c r="W58" s="544">
        <v>26019.617585045169</v>
      </c>
      <c r="X58" s="544">
        <v>27313.606201116541</v>
      </c>
      <c r="Y58" s="544">
        <v>30690.038199198669</v>
      </c>
      <c r="Z58" s="545">
        <v>32833.420992438907</v>
      </c>
      <c r="AA58" s="544">
        <v>34641.866919104978</v>
      </c>
      <c r="AB58" s="546">
        <v>36485.817410897536</v>
      </c>
    </row>
    <row r="59" spans="4:41" ht="13.9" thickBot="1">
      <c r="D59" s="67"/>
      <c r="E59" s="540"/>
      <c r="F59" s="540"/>
      <c r="G59" s="540"/>
      <c r="H59" s="540"/>
      <c r="I59" s="540"/>
      <c r="J59" s="540"/>
      <c r="K59" s="540"/>
      <c r="L59" s="528"/>
      <c r="M59" s="525"/>
      <c r="N59" s="525"/>
      <c r="O59" s="525"/>
      <c r="P59" s="525"/>
      <c r="Q59" s="525"/>
      <c r="R59" s="543"/>
      <c r="S59" s="525"/>
      <c r="T59" s="526"/>
      <c r="U59" s="544"/>
      <c r="V59" s="544"/>
      <c r="W59" s="544"/>
      <c r="X59" s="544"/>
      <c r="Y59" s="544"/>
      <c r="Z59" s="545"/>
      <c r="AA59" s="544"/>
      <c r="AB59" s="546"/>
    </row>
    <row r="60" spans="4:41" ht="13.9" thickBot="1">
      <c r="D60" s="542" t="s">
        <v>144</v>
      </c>
      <c r="E60" s="530">
        <v>21175.360343508597</v>
      </c>
      <c r="F60" s="530">
        <v>20764.22430952821</v>
      </c>
      <c r="G60" s="530">
        <v>27400.183243835054</v>
      </c>
      <c r="H60" s="530">
        <v>28945.211905063508</v>
      </c>
      <c r="I60" s="530">
        <v>31964.215275763956</v>
      </c>
      <c r="J60" s="530">
        <v>34516.592629513951</v>
      </c>
      <c r="K60" s="530">
        <v>37079.76922951395</v>
      </c>
      <c r="L60" s="531">
        <v>39592.164297790056</v>
      </c>
      <c r="M60" s="532">
        <v>1634.0359923382143</v>
      </c>
      <c r="N60" s="532">
        <v>1727.0969036198976</v>
      </c>
      <c r="O60" s="532">
        <v>2079.7099421588332</v>
      </c>
      <c r="P60" s="532">
        <v>2204.4304689917244</v>
      </c>
      <c r="Q60" s="532">
        <v>2432.0412234464679</v>
      </c>
      <c r="R60" s="547">
        <v>2616.7235678206262</v>
      </c>
      <c r="S60" s="532">
        <v>2764.2156422804637</v>
      </c>
      <c r="T60" s="533">
        <v>2907.1608233035927</v>
      </c>
      <c r="U60" s="548">
        <v>92476.231013535842</v>
      </c>
      <c r="V60" s="548">
        <v>94617.98595236009</v>
      </c>
      <c r="W60" s="548">
        <v>124653.47685244576</v>
      </c>
      <c r="X60" s="548">
        <v>132564.94106764405</v>
      </c>
      <c r="Y60" s="548">
        <v>147922.68183817764</v>
      </c>
      <c r="Z60" s="549">
        <v>160988.72536058442</v>
      </c>
      <c r="AA60" s="548">
        <v>175483.04540934687</v>
      </c>
      <c r="AB60" s="550">
        <v>190415.96043135499</v>
      </c>
    </row>
    <row r="61" spans="4:41" ht="13.5"/>
    <row r="62" spans="4:41" ht="13.5"/>
    <row r="63" spans="4:41" ht="13.5">
      <c r="E63"/>
      <c r="F63"/>
      <c r="G63"/>
      <c r="H63"/>
      <c r="I63"/>
      <c r="J63"/>
      <c r="K63"/>
      <c r="L63"/>
      <c r="M63"/>
    </row>
    <row r="64" spans="4:41" ht="13.5">
      <c r="E64"/>
      <c r="F64"/>
      <c r="G64"/>
      <c r="H64"/>
      <c r="I64"/>
      <c r="J64"/>
      <c r="K64"/>
      <c r="L64"/>
      <c r="M64"/>
    </row>
    <row r="65" spans="4:13" ht="13.5">
      <c r="E65"/>
      <c r="F65"/>
      <c r="G65"/>
      <c r="H65"/>
      <c r="I65"/>
      <c r="J65"/>
      <c r="K65"/>
      <c r="L65"/>
      <c r="M65"/>
    </row>
    <row r="66" spans="4:13" ht="14" customHeight="1" thickBot="1">
      <c r="E66" s="120"/>
      <c r="F66" s="120"/>
      <c r="G66" s="120"/>
      <c r="H66" s="119"/>
      <c r="I66" s="120"/>
      <c r="J66" s="119"/>
      <c r="K66" s="119"/>
      <c r="L66" s="56"/>
    </row>
    <row r="67" spans="4:13" ht="14" customHeight="1" thickBot="1">
      <c r="D67" s="891"/>
      <c r="E67" s="892" t="s">
        <v>110</v>
      </c>
      <c r="F67" s="893" t="s">
        <v>107</v>
      </c>
      <c r="G67" s="893" t="s">
        <v>284</v>
      </c>
      <c r="H67" s="893" t="s">
        <v>285</v>
      </c>
      <c r="I67" s="893" t="s">
        <v>286</v>
      </c>
      <c r="J67" s="893" t="s">
        <v>287</v>
      </c>
      <c r="K67" s="894" t="s">
        <v>288</v>
      </c>
    </row>
    <row r="68" spans="4:13" ht="14" customHeight="1">
      <c r="D68" s="895" t="s">
        <v>440</v>
      </c>
      <c r="E68" s="896">
        <v>12.557128820360447</v>
      </c>
      <c r="F68" s="897">
        <v>12.742788184347836</v>
      </c>
      <c r="G68" s="897">
        <v>15.944478149263725</v>
      </c>
      <c r="H68" s="897">
        <v>16.777391566714307</v>
      </c>
      <c r="I68" s="897">
        <v>17.523297670455854</v>
      </c>
      <c r="J68" s="897">
        <v>18.499439025416002</v>
      </c>
      <c r="K68" s="898">
        <v>19.170212451415331</v>
      </c>
    </row>
    <row r="69" spans="4:13" ht="14" customHeight="1">
      <c r="D69" s="899" t="s">
        <v>441</v>
      </c>
      <c r="E69" s="900">
        <v>0.15314479166666667</v>
      </c>
      <c r="F69" s="901">
        <v>1.0342620974025971</v>
      </c>
      <c r="G69" s="901">
        <v>2.2931804703443612</v>
      </c>
      <c r="H69" s="901">
        <v>2.5594211132863611</v>
      </c>
      <c r="I69" s="901">
        <v>3.6944676053081036</v>
      </c>
      <c r="J69" s="901">
        <v>4.5661536040979529</v>
      </c>
      <c r="K69" s="902">
        <v>5.8645567780986188</v>
      </c>
    </row>
    <row r="70" spans="4:13" ht="14" customHeight="1">
      <c r="D70" s="903" t="s">
        <v>442</v>
      </c>
      <c r="E70" s="904">
        <v>8.4650867314814828</v>
      </c>
      <c r="F70" s="905">
        <v>6.987174027777777</v>
      </c>
      <c r="G70" s="905">
        <v>9.1625246242269665</v>
      </c>
      <c r="H70" s="905">
        <v>9.6083992250628381</v>
      </c>
      <c r="I70" s="905">
        <v>10.746449999999999</v>
      </c>
      <c r="J70" s="905">
        <v>11.451000000000001</v>
      </c>
      <c r="K70" s="906">
        <v>12.045</v>
      </c>
    </row>
    <row r="71" spans="4:13" ht="14" customHeight="1">
      <c r="D71" s="907" t="s">
        <v>443</v>
      </c>
      <c r="E71" s="908">
        <v>21.175360343508597</v>
      </c>
      <c r="F71" s="909">
        <v>20.76422430952821</v>
      </c>
      <c r="G71" s="909">
        <v>27.400183243835052</v>
      </c>
      <c r="H71" s="909">
        <v>28.945211905063509</v>
      </c>
      <c r="I71" s="909">
        <v>31.964215275763959</v>
      </c>
      <c r="J71" s="909">
        <v>34.516592629513951</v>
      </c>
      <c r="K71" s="910">
        <v>37.07976922951395</v>
      </c>
    </row>
    <row r="72" spans="4:13" ht="14" customHeight="1">
      <c r="D72" s="899" t="s">
        <v>439</v>
      </c>
      <c r="E72" s="911">
        <v>12.557128820360447</v>
      </c>
      <c r="F72" s="912">
        <v>12.742788184347836</v>
      </c>
      <c r="G72" s="912">
        <v>15.826869948410536</v>
      </c>
      <c r="H72" s="912">
        <v>16.557966567864668</v>
      </c>
      <c r="I72" s="912">
        <v>17.33355709593236</v>
      </c>
      <c r="J72" s="912">
        <v>18.264919203033376</v>
      </c>
      <c r="K72" s="913">
        <v>18.451023438518369</v>
      </c>
    </row>
    <row r="73" spans="4:13" ht="14" customHeight="1">
      <c r="D73" s="899" t="s">
        <v>444</v>
      </c>
      <c r="E73" s="914">
        <v>6.8604166666666674E-2</v>
      </c>
      <c r="F73" s="915">
        <v>1.0266652224025972</v>
      </c>
      <c r="G73" s="915">
        <v>2.3663351397144612</v>
      </c>
      <c r="H73" s="915">
        <v>2.7651640992781887</v>
      </c>
      <c r="I73" s="915">
        <v>3.7425038578176375</v>
      </c>
      <c r="J73" s="915">
        <v>4.4404630447288982</v>
      </c>
      <c r="K73" s="916">
        <v>5.3869696110296239</v>
      </c>
    </row>
    <row r="74" spans="4:13" ht="14" customHeight="1">
      <c r="D74" s="899" t="s">
        <v>429</v>
      </c>
      <c r="E74" s="914">
        <v>8.5496273564814818</v>
      </c>
      <c r="F74" s="915">
        <v>6.9947709027777769</v>
      </c>
      <c r="G74" s="915">
        <v>9.3476599999999994</v>
      </c>
      <c r="H74" s="915">
        <v>10.221907499999999</v>
      </c>
      <c r="I74" s="915">
        <v>11.130273000000001</v>
      </c>
      <c r="J74" s="915">
        <v>12.188887124999999</v>
      </c>
      <c r="K74" s="916">
        <v>13.115371158072287</v>
      </c>
    </row>
    <row r="75" spans="4:13" ht="14" customHeight="1" thickBot="1">
      <c r="D75" s="917" t="s">
        <v>445</v>
      </c>
      <c r="E75" s="908">
        <v>21.175360343508594</v>
      </c>
      <c r="F75" s="909">
        <v>20.76422430952821</v>
      </c>
      <c r="G75" s="909">
        <v>27.540865088124995</v>
      </c>
      <c r="H75" s="909">
        <v>29.545038167142856</v>
      </c>
      <c r="I75" s="909">
        <v>32.206333953749997</v>
      </c>
      <c r="J75" s="909">
        <v>34.894269372762274</v>
      </c>
      <c r="K75" s="910">
        <v>36.953364207620282</v>
      </c>
    </row>
  </sheetData>
  <phoneticPr fontId="13"/>
  <pageMargins left="0.7" right="0.7" top="0.75" bottom="0.75" header="0.3" footer="0.3"/>
  <pageSetup paperSize="9" orientation="portrait" horizontalDpi="0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12">
    <tabColor rgb="FFFFFF00"/>
    <pageSetUpPr autoPageBreaks="0"/>
  </sheetPr>
  <dimension ref="A1:BS1276"/>
  <sheetViews>
    <sheetView showGridLines="0" showZeros="0" zoomScale="80" zoomScaleNormal="80" zoomScaleSheetLayoutView="50" workbookViewId="0">
      <selection activeCell="E3" sqref="E3"/>
    </sheetView>
  </sheetViews>
  <sheetFormatPr defaultColWidth="9" defaultRowHeight="13.5"/>
  <cols>
    <col min="1" max="2" width="4.625" customWidth="1"/>
    <col min="3" max="3" width="4.625" style="227" hidden="1" customWidth="1"/>
    <col min="4" max="4" width="17.6875" customWidth="1"/>
    <col min="5" max="5" width="16.625" customWidth="1"/>
    <col min="6" max="6" width="0.1875" customWidth="1"/>
    <col min="7" max="7" width="9.625" hidden="1" customWidth="1"/>
    <col min="8" max="11" width="9.625" customWidth="1"/>
    <col min="12" max="13" width="9.625" hidden="1" customWidth="1"/>
    <col min="14" max="16" width="9.625" customWidth="1"/>
    <col min="17" max="17" width="0.1875" hidden="1" customWidth="1"/>
    <col min="18" max="18" width="12.625" customWidth="1"/>
    <col min="19" max="19" width="0.1875" hidden="1" customWidth="1"/>
    <col min="20" max="21" width="9.625" customWidth="1"/>
    <col min="22" max="22" width="0.1875" customWidth="1"/>
    <col min="23" max="24" width="9.625" customWidth="1"/>
    <col min="25" max="25" width="0.1875" hidden="1" customWidth="1"/>
    <col min="26" max="26" width="14.125" hidden="1" customWidth="1"/>
    <col min="27" max="27" width="0.1875" hidden="1" customWidth="1"/>
    <col min="28" max="28" width="9.625" customWidth="1"/>
    <col min="29" max="34" width="9.625" hidden="1" customWidth="1"/>
    <col min="35" max="35" width="9.625" customWidth="1"/>
    <col min="36" max="37" width="9.625" hidden="1" customWidth="1"/>
    <col min="38" max="39" width="9.625" customWidth="1"/>
    <col min="40" max="41" width="9.625" hidden="1" customWidth="1"/>
    <col min="42" max="42" width="0.1875" hidden="1" customWidth="1"/>
    <col min="43" max="56" width="9.625" hidden="1" customWidth="1"/>
    <col min="57" max="57" width="0.1875" customWidth="1"/>
    <col min="58" max="58" width="12.625" customWidth="1"/>
    <col min="59" max="59" width="0.1875" hidden="1" customWidth="1"/>
    <col min="60" max="60" width="12.625" customWidth="1"/>
    <col min="61" max="61" width="0.1875" hidden="1" customWidth="1"/>
    <col min="62" max="62" width="12.625" customWidth="1"/>
    <col min="63" max="63" width="0.1875" hidden="1" customWidth="1"/>
    <col min="64" max="64" width="12.625" customWidth="1"/>
    <col min="65" max="65" width="0.1875" hidden="1" customWidth="1"/>
    <col min="66" max="66" width="9.625" hidden="1" customWidth="1"/>
    <col min="67" max="67" width="9.625" customWidth="1"/>
    <col min="68" max="68" width="0.1875" hidden="1" customWidth="1"/>
    <col min="69" max="69" width="9.625" customWidth="1"/>
  </cols>
  <sheetData>
    <row r="1" spans="1:69" s="83" customFormat="1" ht="17.649999999999999">
      <c r="A1"/>
      <c r="C1" s="440"/>
    </row>
    <row r="2" spans="1:69" s="131" customFormat="1" ht="13.9" thickBot="1">
      <c r="C2" s="227"/>
    </row>
    <row r="3" spans="1:69" s="131" customFormat="1" ht="13.9" thickBot="1">
      <c r="C3" s="227"/>
      <c r="D3" s="388" t="s">
        <v>191</v>
      </c>
      <c r="E3" s="141" t="s">
        <v>285</v>
      </c>
      <c r="F3"/>
      <c r="G3" s="58"/>
      <c r="H3" s="58"/>
      <c r="I3" s="58"/>
      <c r="J3" s="58"/>
      <c r="X3" s="58"/>
      <c r="Y3" s="58"/>
    </row>
    <row r="4" spans="1:69" s="131" customFormat="1">
      <c r="C4" s="227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X4" s="58"/>
      <c r="Y4" s="58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</row>
    <row r="5" spans="1:69" s="131" customFormat="1">
      <c r="C5" s="227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X5" s="58"/>
      <c r="Y5" s="58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</row>
    <row r="6" spans="1:69" s="131" customFormat="1">
      <c r="C6" s="227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 s="58"/>
      <c r="T6" s="58"/>
      <c r="U6" s="58"/>
      <c r="V6" s="58"/>
      <c r="W6" s="58"/>
      <c r="X6" s="58"/>
      <c r="Y6" s="58"/>
      <c r="Z6" s="58"/>
      <c r="AA6" s="58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</row>
    <row r="7" spans="1:69" s="131" customFormat="1">
      <c r="C7" s="22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X7" s="58"/>
      <c r="Y7" s="58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</row>
    <row r="8" spans="1:69" s="131" customFormat="1">
      <c r="C8" s="227"/>
      <c r="D8"/>
      <c r="E8"/>
      <c r="F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Y8" s="58"/>
      <c r="Z8" s="58"/>
      <c r="AA8" s="5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 s="5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 s="58"/>
      <c r="BG8" s="58"/>
      <c r="BH8" s="58"/>
      <c r="BI8" s="58"/>
      <c r="BJ8" s="58"/>
      <c r="BK8" s="58"/>
      <c r="BL8" s="58"/>
      <c r="BM8" s="58"/>
      <c r="BN8" s="58"/>
      <c r="BO8" s="58"/>
      <c r="BP8" s="58"/>
    </row>
    <row r="9" spans="1:69" s="131" customFormat="1" ht="14.25" thickBot="1">
      <c r="C9" s="227"/>
      <c r="D9" s="140" t="str">
        <f>"OLED Material Share by Layer by Production Process in "&amp;$E$3</f>
        <v>OLED Material Share by Layer by Production Process in 2025</v>
      </c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Y9" s="58"/>
      <c r="Z9" s="58"/>
      <c r="AA9" s="58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 s="58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</row>
    <row r="10" spans="1:69" s="131" customFormat="1" ht="13.9" hidden="1" thickBot="1">
      <c r="A10" s="134"/>
      <c r="B10" s="134"/>
      <c r="C10" s="227"/>
      <c r="D10" s="134"/>
      <c r="E10" s="134"/>
      <c r="F10" s="134"/>
      <c r="G10" s="139" t="str">
        <f t="shared" ref="G10:AA10" si="0">IF(SUM(G16:G1275)=0, "H", "")</f>
        <v>H</v>
      </c>
      <c r="H10" s="139" t="str">
        <f t="shared" si="0"/>
        <v/>
      </c>
      <c r="I10" s="139" t="str">
        <f t="shared" si="0"/>
        <v/>
      </c>
      <c r="J10" s="139" t="str">
        <f t="shared" si="0"/>
        <v/>
      </c>
      <c r="K10" s="139" t="str">
        <f t="shared" si="0"/>
        <v/>
      </c>
      <c r="L10" s="139" t="str">
        <f t="shared" si="0"/>
        <v>H</v>
      </c>
      <c r="M10" s="139" t="str">
        <f t="shared" si="0"/>
        <v>H</v>
      </c>
      <c r="N10" s="139" t="str">
        <f t="shared" si="0"/>
        <v/>
      </c>
      <c r="O10" s="139" t="str">
        <f t="shared" si="0"/>
        <v/>
      </c>
      <c r="P10" s="139" t="str">
        <f t="shared" si="0"/>
        <v/>
      </c>
      <c r="Q10" s="139" t="str">
        <f t="shared" si="0"/>
        <v>H</v>
      </c>
      <c r="R10" s="139" t="str">
        <f t="shared" si="0"/>
        <v/>
      </c>
      <c r="S10" s="139" t="str">
        <f t="shared" si="0"/>
        <v>H</v>
      </c>
      <c r="T10" s="139" t="str">
        <f t="shared" si="0"/>
        <v/>
      </c>
      <c r="U10" s="139" t="str">
        <f t="shared" si="0"/>
        <v/>
      </c>
      <c r="V10" s="139"/>
      <c r="W10" s="139"/>
      <c r="X10" s="139" t="str">
        <f t="shared" si="0"/>
        <v/>
      </c>
      <c r="Y10" s="139" t="str">
        <f t="shared" si="0"/>
        <v>H</v>
      </c>
      <c r="Z10" s="139" t="str">
        <f t="shared" si="0"/>
        <v>H</v>
      </c>
      <c r="AA10" s="139" t="str">
        <f t="shared" si="0"/>
        <v>H</v>
      </c>
      <c r="AB10" s="139" t="str">
        <f t="shared" ref="AB10:BO10" si="1">IF(SUM(AB16:AB1275)=0, "H", "")</f>
        <v/>
      </c>
      <c r="AC10" s="139" t="str">
        <f t="shared" si="1"/>
        <v>H</v>
      </c>
      <c r="AD10" s="139" t="str">
        <f t="shared" si="1"/>
        <v>H</v>
      </c>
      <c r="AE10" s="139" t="str">
        <f t="shared" si="1"/>
        <v>H</v>
      </c>
      <c r="AF10" s="139" t="str">
        <f t="shared" si="1"/>
        <v>H</v>
      </c>
      <c r="AG10" s="139" t="str">
        <f t="shared" si="1"/>
        <v>H</v>
      </c>
      <c r="AH10" s="139" t="str">
        <f t="shared" si="1"/>
        <v>H</v>
      </c>
      <c r="AI10" s="139" t="str">
        <f t="shared" si="1"/>
        <v/>
      </c>
      <c r="AJ10" s="139" t="str">
        <f t="shared" si="1"/>
        <v>H</v>
      </c>
      <c r="AK10" s="139" t="str">
        <f t="shared" si="1"/>
        <v>H</v>
      </c>
      <c r="AL10" s="139" t="str">
        <f t="shared" si="1"/>
        <v/>
      </c>
      <c r="AM10" s="139" t="str">
        <f t="shared" si="1"/>
        <v/>
      </c>
      <c r="AN10" s="139" t="str">
        <f t="shared" si="1"/>
        <v>H</v>
      </c>
      <c r="AO10" s="139" t="str">
        <f t="shared" si="1"/>
        <v>H</v>
      </c>
      <c r="AP10" s="139" t="str">
        <f t="shared" si="1"/>
        <v>H</v>
      </c>
      <c r="AQ10" s="139" t="str">
        <f t="shared" ref="AQ10:BD10" si="2">IF(SUM(AQ16:AQ1275)=0, "H", "")</f>
        <v>H</v>
      </c>
      <c r="AR10" s="139" t="str">
        <f t="shared" si="2"/>
        <v>H</v>
      </c>
      <c r="AS10" s="139" t="str">
        <f t="shared" si="2"/>
        <v>H</v>
      </c>
      <c r="AT10" s="139" t="str">
        <f t="shared" si="2"/>
        <v>H</v>
      </c>
      <c r="AU10" s="139" t="str">
        <f t="shared" si="2"/>
        <v>H</v>
      </c>
      <c r="AV10" s="139" t="str">
        <f t="shared" si="2"/>
        <v>H</v>
      </c>
      <c r="AW10" s="139" t="str">
        <f t="shared" si="2"/>
        <v>H</v>
      </c>
      <c r="AX10" s="139" t="str">
        <f t="shared" si="2"/>
        <v>H</v>
      </c>
      <c r="AY10" s="139" t="str">
        <f t="shared" si="2"/>
        <v>H</v>
      </c>
      <c r="AZ10" s="139" t="str">
        <f t="shared" si="2"/>
        <v>H</v>
      </c>
      <c r="BA10" s="139" t="str">
        <f t="shared" si="2"/>
        <v>H</v>
      </c>
      <c r="BB10" s="139" t="str">
        <f t="shared" si="2"/>
        <v>H</v>
      </c>
      <c r="BC10" s="139" t="str">
        <f t="shared" si="2"/>
        <v>H</v>
      </c>
      <c r="BD10" s="139" t="str">
        <f t="shared" si="2"/>
        <v>H</v>
      </c>
      <c r="BE10" s="139"/>
      <c r="BF10" s="139" t="str">
        <f t="shared" ref="BF10:BM10" si="3">IF(SUM(BF16:BF1275)=0, "H", "")</f>
        <v/>
      </c>
      <c r="BG10" s="139" t="str">
        <f t="shared" si="3"/>
        <v>H</v>
      </c>
      <c r="BH10" s="139" t="str">
        <f t="shared" si="3"/>
        <v/>
      </c>
      <c r="BI10" s="139" t="str">
        <f t="shared" si="3"/>
        <v>H</v>
      </c>
      <c r="BJ10" s="139" t="str">
        <f t="shared" si="3"/>
        <v/>
      </c>
      <c r="BK10" s="139" t="str">
        <f t="shared" si="3"/>
        <v>H</v>
      </c>
      <c r="BL10" s="139" t="str">
        <f t="shared" si="3"/>
        <v/>
      </c>
      <c r="BM10" s="139" t="str">
        <f t="shared" si="3"/>
        <v>H</v>
      </c>
      <c r="BN10" s="139" t="str">
        <f t="shared" si="1"/>
        <v>H</v>
      </c>
      <c r="BO10" s="139" t="str">
        <f t="shared" si="1"/>
        <v/>
      </c>
      <c r="BP10" s="139" t="str">
        <f t="shared" ref="BP10" si="4">IF(SUM(BP16:BP1275)=0, "H", "")</f>
        <v>H</v>
      </c>
    </row>
    <row r="11" spans="1:69" s="131" customFormat="1" ht="30" customHeight="1">
      <c r="C11" s="227"/>
      <c r="D11" s="389" t="s">
        <v>410</v>
      </c>
      <c r="E11" s="138"/>
      <c r="F11" s="713"/>
      <c r="G11" s="936" t="s">
        <v>337</v>
      </c>
      <c r="H11" s="937"/>
      <c r="I11" s="937"/>
      <c r="J11" s="937"/>
      <c r="K11" s="937"/>
      <c r="L11" s="937"/>
      <c r="M11" s="937"/>
      <c r="N11" s="937"/>
      <c r="O11" s="937"/>
      <c r="P11" s="938"/>
      <c r="Q11" s="135"/>
      <c r="R11" s="390" t="s">
        <v>338</v>
      </c>
      <c r="S11" s="690"/>
      <c r="T11" s="939" t="s">
        <v>361</v>
      </c>
      <c r="U11" s="940"/>
      <c r="V11" s="690"/>
      <c r="W11" s="941" t="s">
        <v>333</v>
      </c>
      <c r="X11" s="942"/>
      <c r="Y11" s="708"/>
      <c r="Z11" s="390" t="s">
        <v>336</v>
      </c>
      <c r="AA11" s="137"/>
      <c r="AB11" s="936" t="s">
        <v>406</v>
      </c>
      <c r="AC11" s="937"/>
      <c r="AD11" s="937"/>
      <c r="AE11" s="937"/>
      <c r="AF11" s="937"/>
      <c r="AG11" s="937"/>
      <c r="AH11" s="937"/>
      <c r="AI11" s="937"/>
      <c r="AJ11" s="937"/>
      <c r="AK11" s="937"/>
      <c r="AL11" s="937"/>
      <c r="AM11" s="937"/>
      <c r="AN11" s="937"/>
      <c r="AO11" s="938"/>
      <c r="AP11" s="135"/>
      <c r="AQ11" s="936" t="s">
        <v>407</v>
      </c>
      <c r="AR11" s="937"/>
      <c r="AS11" s="937"/>
      <c r="AT11" s="937"/>
      <c r="AU11" s="937"/>
      <c r="AV11" s="937"/>
      <c r="AW11" s="937"/>
      <c r="AX11" s="937"/>
      <c r="AY11" s="937"/>
      <c r="AZ11" s="937"/>
      <c r="BA11" s="937"/>
      <c r="BB11" s="937"/>
      <c r="BC11" s="937"/>
      <c r="BD11" s="938"/>
      <c r="BE11" s="711"/>
      <c r="BF11" s="135" t="s">
        <v>354</v>
      </c>
      <c r="BG11" s="136"/>
      <c r="BH11" s="135" t="s">
        <v>355</v>
      </c>
      <c r="BI11" s="136"/>
      <c r="BJ11" s="135" t="s">
        <v>358</v>
      </c>
      <c r="BK11" s="136"/>
      <c r="BL11" s="391" t="s">
        <v>159</v>
      </c>
      <c r="BM11" s="136"/>
      <c r="BN11" s="930" t="s">
        <v>460</v>
      </c>
      <c r="BO11" s="931"/>
      <c r="BP11" s="137"/>
      <c r="BQ11" s="409"/>
    </row>
    <row r="12" spans="1:69" s="131" customFormat="1">
      <c r="C12" s="227"/>
      <c r="D12" s="392" t="s">
        <v>60</v>
      </c>
      <c r="E12" s="393"/>
      <c r="F12" s="714"/>
      <c r="G12" s="923" t="s">
        <v>42</v>
      </c>
      <c r="H12" s="924"/>
      <c r="I12" s="924"/>
      <c r="J12" s="924"/>
      <c r="K12" s="924"/>
      <c r="L12" s="924"/>
      <c r="M12" s="924"/>
      <c r="N12" s="924"/>
      <c r="O12" s="924"/>
      <c r="P12" s="925"/>
      <c r="Q12" s="394"/>
      <c r="R12" s="395" t="s">
        <v>400</v>
      </c>
      <c r="S12" s="691"/>
      <c r="T12" s="926" t="s">
        <v>42</v>
      </c>
      <c r="U12" s="927"/>
      <c r="V12" s="691"/>
      <c r="W12" s="928" t="s">
        <v>42</v>
      </c>
      <c r="X12" s="929"/>
      <c r="Y12" s="707"/>
      <c r="Z12" s="395" t="s">
        <v>189</v>
      </c>
      <c r="AA12" s="396"/>
      <c r="AB12" s="923" t="s">
        <v>42</v>
      </c>
      <c r="AC12" s="924"/>
      <c r="AD12" s="924"/>
      <c r="AE12" s="924"/>
      <c r="AF12" s="924"/>
      <c r="AG12" s="924"/>
      <c r="AH12" s="924"/>
      <c r="AI12" s="924"/>
      <c r="AJ12" s="924"/>
      <c r="AK12" s="924"/>
      <c r="AL12" s="924"/>
      <c r="AM12" s="924"/>
      <c r="AN12" s="924"/>
      <c r="AO12" s="925"/>
      <c r="AP12" s="394"/>
      <c r="AQ12" s="923" t="s">
        <v>42</v>
      </c>
      <c r="AR12" s="924"/>
      <c r="AS12" s="924"/>
      <c r="AT12" s="924"/>
      <c r="AU12" s="924"/>
      <c r="AV12" s="924"/>
      <c r="AW12" s="924"/>
      <c r="AX12" s="924"/>
      <c r="AY12" s="924"/>
      <c r="AZ12" s="924"/>
      <c r="BA12" s="924"/>
      <c r="BB12" s="924"/>
      <c r="BC12" s="924"/>
      <c r="BD12" s="925"/>
      <c r="BE12" s="682"/>
      <c r="BF12" s="394" t="s">
        <v>42</v>
      </c>
      <c r="BG12" s="397"/>
      <c r="BH12" s="394" t="s">
        <v>42</v>
      </c>
      <c r="BI12" s="397"/>
      <c r="BJ12" s="394" t="s">
        <v>42</v>
      </c>
      <c r="BK12" s="397"/>
      <c r="BL12" s="398" t="s">
        <v>408</v>
      </c>
      <c r="BM12" s="397"/>
      <c r="BN12" s="932" t="s">
        <v>42</v>
      </c>
      <c r="BO12" s="933"/>
      <c r="BP12" s="396"/>
      <c r="BQ12" s="409"/>
    </row>
    <row r="13" spans="1:69" s="131" customFormat="1">
      <c r="C13" s="227"/>
      <c r="D13" s="392" t="s">
        <v>59</v>
      </c>
      <c r="E13" s="393"/>
      <c r="F13" s="714"/>
      <c r="G13" s="923" t="s">
        <v>41</v>
      </c>
      <c r="H13" s="924"/>
      <c r="I13" s="924"/>
      <c r="J13" s="924"/>
      <c r="K13" s="924"/>
      <c r="L13" s="924"/>
      <c r="M13" s="924"/>
      <c r="N13" s="924"/>
      <c r="O13" s="924"/>
      <c r="P13" s="925"/>
      <c r="Q13" s="394"/>
      <c r="R13" s="395" t="s">
        <v>401</v>
      </c>
      <c r="S13" s="691"/>
      <c r="T13" s="926" t="s">
        <v>41</v>
      </c>
      <c r="U13" s="927"/>
      <c r="V13" s="691"/>
      <c r="W13" s="928" t="s">
        <v>41</v>
      </c>
      <c r="X13" s="929"/>
      <c r="Y13" s="707"/>
      <c r="Z13" s="395" t="s">
        <v>188</v>
      </c>
      <c r="AA13" s="396"/>
      <c r="AB13" s="923" t="s">
        <v>401</v>
      </c>
      <c r="AC13" s="924"/>
      <c r="AD13" s="924"/>
      <c r="AE13" s="924"/>
      <c r="AF13" s="924"/>
      <c r="AG13" s="924"/>
      <c r="AH13" s="924"/>
      <c r="AI13" s="924"/>
      <c r="AJ13" s="924"/>
      <c r="AK13" s="924"/>
      <c r="AL13" s="924"/>
      <c r="AM13" s="924"/>
      <c r="AN13" s="924"/>
      <c r="AO13" s="925"/>
      <c r="AP13" s="394"/>
      <c r="AQ13" s="923" t="s">
        <v>401</v>
      </c>
      <c r="AR13" s="924"/>
      <c r="AS13" s="924"/>
      <c r="AT13" s="924"/>
      <c r="AU13" s="924"/>
      <c r="AV13" s="924"/>
      <c r="AW13" s="924"/>
      <c r="AX13" s="924"/>
      <c r="AY13" s="924"/>
      <c r="AZ13" s="924"/>
      <c r="BA13" s="924"/>
      <c r="BB13" s="924"/>
      <c r="BC13" s="924"/>
      <c r="BD13" s="925"/>
      <c r="BE13" s="682"/>
      <c r="BF13" s="394" t="s">
        <v>41</v>
      </c>
      <c r="BG13" s="397"/>
      <c r="BH13" s="394" t="s">
        <v>41</v>
      </c>
      <c r="BI13" s="397"/>
      <c r="BJ13" s="394" t="s">
        <v>41</v>
      </c>
      <c r="BK13" s="397"/>
      <c r="BL13" s="398" t="s">
        <v>188</v>
      </c>
      <c r="BM13" s="397"/>
      <c r="BN13" s="932" t="s">
        <v>49</v>
      </c>
      <c r="BO13" s="933"/>
      <c r="BP13" s="396"/>
      <c r="BQ13" s="409"/>
    </row>
    <row r="14" spans="1:69" s="131" customFormat="1" ht="13.9" thickBot="1">
      <c r="C14" s="227"/>
      <c r="D14" s="399" t="s">
        <v>58</v>
      </c>
      <c r="E14" s="400"/>
      <c r="F14" s="715"/>
      <c r="G14" s="920" t="s">
        <v>54</v>
      </c>
      <c r="H14" s="921"/>
      <c r="I14" s="921"/>
      <c r="J14" s="921"/>
      <c r="K14" s="921"/>
      <c r="L14" s="921"/>
      <c r="M14" s="921"/>
      <c r="N14" s="921"/>
      <c r="O14" s="921"/>
      <c r="P14" s="922"/>
      <c r="Q14" s="401"/>
      <c r="R14" s="402" t="s">
        <v>402</v>
      </c>
      <c r="S14" s="692"/>
      <c r="T14" s="943" t="s">
        <v>54</v>
      </c>
      <c r="U14" s="944"/>
      <c r="V14" s="692"/>
      <c r="W14" s="918" t="s">
        <v>54</v>
      </c>
      <c r="X14" s="919"/>
      <c r="Y14" s="709"/>
      <c r="Z14" s="402" t="s">
        <v>186</v>
      </c>
      <c r="AA14" s="403"/>
      <c r="AB14" s="920" t="s">
        <v>402</v>
      </c>
      <c r="AC14" s="921"/>
      <c r="AD14" s="921"/>
      <c r="AE14" s="921"/>
      <c r="AF14" s="921"/>
      <c r="AG14" s="921"/>
      <c r="AH14" s="921"/>
      <c r="AI14" s="921"/>
      <c r="AJ14" s="921"/>
      <c r="AK14" s="921"/>
      <c r="AL14" s="921"/>
      <c r="AM14" s="921"/>
      <c r="AN14" s="921"/>
      <c r="AO14" s="922"/>
      <c r="AP14" s="401"/>
      <c r="AQ14" s="920" t="s">
        <v>402</v>
      </c>
      <c r="AR14" s="921"/>
      <c r="AS14" s="921"/>
      <c r="AT14" s="921"/>
      <c r="AU14" s="921"/>
      <c r="AV14" s="921"/>
      <c r="AW14" s="921"/>
      <c r="AX14" s="921"/>
      <c r="AY14" s="921"/>
      <c r="AZ14" s="921"/>
      <c r="BA14" s="921"/>
      <c r="BB14" s="921"/>
      <c r="BC14" s="921"/>
      <c r="BD14" s="922"/>
      <c r="BE14" s="683"/>
      <c r="BF14" s="401" t="s">
        <v>50</v>
      </c>
      <c r="BG14" s="404"/>
      <c r="BH14" s="401" t="s">
        <v>50</v>
      </c>
      <c r="BI14" s="404"/>
      <c r="BJ14" s="401" t="s">
        <v>50</v>
      </c>
      <c r="BK14" s="404"/>
      <c r="BL14" s="405" t="s">
        <v>185</v>
      </c>
      <c r="BM14" s="404"/>
      <c r="BN14" s="934" t="s">
        <v>402</v>
      </c>
      <c r="BO14" s="935"/>
      <c r="BP14" s="403"/>
      <c r="BQ14" s="409"/>
    </row>
    <row r="15" spans="1:69" s="131" customFormat="1" ht="30" customHeight="1" thickBot="1">
      <c r="C15" s="227"/>
      <c r="D15" s="406" t="s">
        <v>123</v>
      </c>
      <c r="E15" s="407" t="s">
        <v>145</v>
      </c>
      <c r="F15" s="716"/>
      <c r="G15" s="687" t="s">
        <v>112</v>
      </c>
      <c r="H15" s="684" t="s">
        <v>101</v>
      </c>
      <c r="I15" s="684" t="s">
        <v>98</v>
      </c>
      <c r="J15" s="684" t="s">
        <v>102</v>
      </c>
      <c r="K15" s="684" t="s">
        <v>105</v>
      </c>
      <c r="L15" s="684" t="s">
        <v>16</v>
      </c>
      <c r="M15" s="684" t="s">
        <v>78</v>
      </c>
      <c r="N15" s="684" t="s">
        <v>75</v>
      </c>
      <c r="O15" s="684" t="s">
        <v>39</v>
      </c>
      <c r="P15" s="688" t="s">
        <v>38</v>
      </c>
      <c r="Q15" s="704"/>
      <c r="R15" s="686" t="s">
        <v>184</v>
      </c>
      <c r="S15" s="705"/>
      <c r="T15" s="698" t="s">
        <v>404</v>
      </c>
      <c r="U15" s="699" t="s">
        <v>405</v>
      </c>
      <c r="V15" s="705"/>
      <c r="W15" s="698" t="s">
        <v>16</v>
      </c>
      <c r="X15" s="688" t="s">
        <v>101</v>
      </c>
      <c r="Y15" s="706"/>
      <c r="Z15" s="686" t="s">
        <v>184</v>
      </c>
      <c r="AA15" s="710"/>
      <c r="AB15" s="687" t="s">
        <v>80</v>
      </c>
      <c r="AC15" s="684" t="s">
        <v>16</v>
      </c>
      <c r="AD15" s="684" t="s">
        <v>78</v>
      </c>
      <c r="AE15" s="684" t="s">
        <v>56</v>
      </c>
      <c r="AF15" s="684" t="s">
        <v>105</v>
      </c>
      <c r="AG15" s="684" t="s">
        <v>53</v>
      </c>
      <c r="AH15" s="684" t="s">
        <v>112</v>
      </c>
      <c r="AI15" s="684" t="s">
        <v>101</v>
      </c>
      <c r="AJ15" s="684" t="s">
        <v>98</v>
      </c>
      <c r="AK15" s="684" t="s">
        <v>75</v>
      </c>
      <c r="AL15" s="684" t="s">
        <v>102</v>
      </c>
      <c r="AM15" s="684" t="s">
        <v>38</v>
      </c>
      <c r="AN15" s="684" t="s">
        <v>39</v>
      </c>
      <c r="AO15" s="699" t="s">
        <v>82</v>
      </c>
      <c r="AP15" s="704"/>
      <c r="AQ15" s="687" t="s">
        <v>80</v>
      </c>
      <c r="AR15" s="684" t="s">
        <v>16</v>
      </c>
      <c r="AS15" s="684" t="s">
        <v>78</v>
      </c>
      <c r="AT15" s="684" t="s">
        <v>56</v>
      </c>
      <c r="AU15" s="684" t="s">
        <v>105</v>
      </c>
      <c r="AV15" s="684" t="s">
        <v>53</v>
      </c>
      <c r="AW15" s="684" t="s">
        <v>112</v>
      </c>
      <c r="AX15" s="684" t="s">
        <v>101</v>
      </c>
      <c r="AY15" s="684" t="s">
        <v>98</v>
      </c>
      <c r="AZ15" s="684" t="s">
        <v>75</v>
      </c>
      <c r="BA15" s="684" t="s">
        <v>102</v>
      </c>
      <c r="BB15" s="684" t="s">
        <v>38</v>
      </c>
      <c r="BC15" s="684" t="s">
        <v>39</v>
      </c>
      <c r="BD15" s="699" t="s">
        <v>82</v>
      </c>
      <c r="BE15" s="705"/>
      <c r="BF15" s="685" t="s">
        <v>274</v>
      </c>
      <c r="BG15" s="712"/>
      <c r="BH15" s="685" t="s">
        <v>274</v>
      </c>
      <c r="BI15" s="712"/>
      <c r="BJ15" s="685" t="s">
        <v>274</v>
      </c>
      <c r="BK15" s="712"/>
      <c r="BL15" s="689" t="s">
        <v>184</v>
      </c>
      <c r="BM15" s="712"/>
      <c r="BN15" s="687" t="s">
        <v>56</v>
      </c>
      <c r="BO15" s="688" t="s">
        <v>98</v>
      </c>
      <c r="BP15" s="710"/>
      <c r="BQ15" s="409"/>
    </row>
    <row r="16" spans="1:69" s="131" customFormat="1" ht="17.55" hidden="1" customHeight="1">
      <c r="A16" s="83"/>
      <c r="C16" s="139" t="str">
        <f t="shared" ref="C16:C79" si="5">IF(SUM(G16:BP16)=0, "H", "")</f>
        <v>H</v>
      </c>
      <c r="D16" s="133" t="str">
        <f>Parameter!G62</f>
        <v>aETL</v>
      </c>
      <c r="E16" s="132" t="str">
        <f>Parameter!K7</f>
        <v>Aglaia Tech</v>
      </c>
      <c r="F16" s="717"/>
      <c r="G16" s="123">
        <f t="shared" ref="G16:P25" si="6">SUMIFS(Share, Y, $E$3, Config, $G$11, P, G$15, LType, $D16, MSup, $E16)</f>
        <v>0</v>
      </c>
      <c r="H16" s="121">
        <f t="shared" si="6"/>
        <v>0</v>
      </c>
      <c r="I16" s="121">
        <f t="shared" si="6"/>
        <v>0</v>
      </c>
      <c r="J16" s="121">
        <f t="shared" si="6"/>
        <v>0</v>
      </c>
      <c r="K16" s="121">
        <f t="shared" si="6"/>
        <v>0</v>
      </c>
      <c r="L16" s="121">
        <f t="shared" si="6"/>
        <v>0</v>
      </c>
      <c r="M16" s="121">
        <f t="shared" si="6"/>
        <v>0</v>
      </c>
      <c r="N16" s="121">
        <f t="shared" si="6"/>
        <v>0</v>
      </c>
      <c r="O16" s="121">
        <f t="shared" si="6"/>
        <v>0</v>
      </c>
      <c r="P16" s="126">
        <f t="shared" si="6"/>
        <v>0</v>
      </c>
      <c r="Q16" s="122"/>
      <c r="R16" s="408">
        <f t="shared" ref="R16:R79" si="7">SUMIFS(Share, Y, $E$3, Config, $R$11, P, R$15, LType, $D16, MSup, $E16)</f>
        <v>0</v>
      </c>
      <c r="S16" s="693"/>
      <c r="T16" s="408">
        <f t="shared" ref="T16:U35" si="8">SUMIFS(Share, Y, $E$3, Config, $T$11, P, T$15, LType, $D16, MSup, $E16)</f>
        <v>0</v>
      </c>
      <c r="U16" s="408">
        <f t="shared" si="8"/>
        <v>0</v>
      </c>
      <c r="V16" s="693"/>
      <c r="W16" s="408">
        <f t="shared" ref="W16:X35" si="9">SUMIFS(Share, Y, $E$3, Config, $W$11, P, W$15, LType, $D16, MSup, $E16)</f>
        <v>0</v>
      </c>
      <c r="X16" s="408">
        <f t="shared" si="9"/>
        <v>0</v>
      </c>
      <c r="Y16" s="696">
        <f t="shared" ref="Y16:Y79" si="10">SUMIF(Y_A_P_T_S,$E$3&amp;"_"&amp;$X$11&amp;"_"&amp;Y$15&amp;"_"&amp;$D16&amp;"_"&amp;$E16, Share)</f>
        <v>0</v>
      </c>
      <c r="Z16" s="408">
        <f t="shared" ref="Z16:Z79" si="11">SUMIFS(Share, Y, $E$3, Config, $Z$11, P, Z$15, LType, $D16, MSup, $E16)</f>
        <v>0</v>
      </c>
      <c r="AA16" s="127"/>
      <c r="AB16" s="123">
        <f t="shared" ref="AB16:AO25" si="12">SUMIFS(Share, Y, $E$3, Config, $AB$11, P, AB$15, LType, $D16, MSup, $E16)</f>
        <v>0</v>
      </c>
      <c r="AC16" s="121">
        <f t="shared" si="12"/>
        <v>0</v>
      </c>
      <c r="AD16" s="121">
        <f t="shared" si="12"/>
        <v>0</v>
      </c>
      <c r="AE16" s="121">
        <f t="shared" si="12"/>
        <v>0</v>
      </c>
      <c r="AF16" s="121">
        <f t="shared" si="12"/>
        <v>0</v>
      </c>
      <c r="AG16" s="121">
        <f t="shared" si="12"/>
        <v>0</v>
      </c>
      <c r="AH16" s="121">
        <f t="shared" si="12"/>
        <v>0</v>
      </c>
      <c r="AI16" s="121">
        <f t="shared" si="12"/>
        <v>0</v>
      </c>
      <c r="AJ16" s="121">
        <f t="shared" si="12"/>
        <v>0</v>
      </c>
      <c r="AK16" s="121">
        <f t="shared" si="12"/>
        <v>0</v>
      </c>
      <c r="AL16" s="121">
        <f t="shared" si="12"/>
        <v>0</v>
      </c>
      <c r="AM16" s="121">
        <f t="shared" si="12"/>
        <v>0</v>
      </c>
      <c r="AN16" s="121">
        <f t="shared" si="12"/>
        <v>0</v>
      </c>
      <c r="AO16" s="701">
        <f t="shared" si="12"/>
        <v>0</v>
      </c>
      <c r="AP16" s="122"/>
      <c r="AQ16" s="123">
        <f t="shared" ref="AQ16:BD25" si="13">SUMIFS(Share, Y, $E$3, Config, $AQ$11, P, AQ$15, LType, $D16, MSup, $E16)</f>
        <v>0</v>
      </c>
      <c r="AR16" s="121">
        <f t="shared" si="13"/>
        <v>0</v>
      </c>
      <c r="AS16" s="121">
        <f t="shared" si="13"/>
        <v>0</v>
      </c>
      <c r="AT16" s="121">
        <f t="shared" si="13"/>
        <v>0</v>
      </c>
      <c r="AU16" s="121">
        <f t="shared" si="13"/>
        <v>0</v>
      </c>
      <c r="AV16" s="121">
        <f t="shared" si="13"/>
        <v>0</v>
      </c>
      <c r="AW16" s="121">
        <f t="shared" si="13"/>
        <v>0</v>
      </c>
      <c r="AX16" s="121">
        <f t="shared" si="13"/>
        <v>0</v>
      </c>
      <c r="AY16" s="121">
        <f t="shared" si="13"/>
        <v>0</v>
      </c>
      <c r="AZ16" s="121">
        <f t="shared" si="13"/>
        <v>0</v>
      </c>
      <c r="BA16" s="121">
        <f t="shared" si="13"/>
        <v>0</v>
      </c>
      <c r="BB16" s="121">
        <f t="shared" si="13"/>
        <v>0</v>
      </c>
      <c r="BC16" s="121">
        <f t="shared" si="13"/>
        <v>0</v>
      </c>
      <c r="BD16" s="701">
        <f t="shared" si="13"/>
        <v>0</v>
      </c>
      <c r="BE16" s="693"/>
      <c r="BF16" s="122">
        <f t="shared" ref="BF16:BF79" si="14">SUMIFS(Share, Y, $E$3, Config, $BF$11, P, BF$15, LType, $D16, MSup, $E16)</f>
        <v>0</v>
      </c>
      <c r="BG16" s="124"/>
      <c r="BH16" s="122">
        <f t="shared" ref="BH16:BH79" si="15">SUMIFS(Share, Y, $E$3, Config, $BH$11, P, BH$15, LType, $D16, MSup, $E16)</f>
        <v>0</v>
      </c>
      <c r="BI16" s="124"/>
      <c r="BJ16" s="122">
        <f t="shared" ref="BJ16:BJ79" si="16">SUMIFS(Share, Y, $E$3, Config, $BJ$11, P, BJ$15, LType, $D16, MSup, $E16)</f>
        <v>0</v>
      </c>
      <c r="BK16" s="124"/>
      <c r="BL16" s="125">
        <f t="shared" ref="BL16:BL79" si="17">SUMIFS(Share, Y, $E$3, Config, $BL$11, P, BL$15, LType, $D16, MSup, $E16)</f>
        <v>0</v>
      </c>
      <c r="BM16" s="124"/>
      <c r="BN16" s="123">
        <f t="shared" ref="BN16:BO35" si="18">SUMIFS(Share, Y, $E$3, Config, $BN$11, P, BN$15, LType, $D16, MSup, $E16)</f>
        <v>0</v>
      </c>
      <c r="BO16" s="126">
        <f t="shared" si="18"/>
        <v>0</v>
      </c>
      <c r="BP16" s="127"/>
      <c r="BQ16" s="409"/>
    </row>
    <row r="17" spans="1:69" s="131" customFormat="1" ht="17.55" hidden="1" customHeight="1">
      <c r="A17" s="83"/>
      <c r="C17" s="139" t="str">
        <f t="shared" si="5"/>
        <v>H</v>
      </c>
      <c r="D17" s="130" t="str">
        <f t="shared" ref="D17:D50" si="19">$D16</f>
        <v>aETL</v>
      </c>
      <c r="E17" s="129" t="str">
        <f>Parameter!K8</f>
        <v>Bayer</v>
      </c>
      <c r="F17" s="717"/>
      <c r="G17" s="123">
        <f t="shared" si="6"/>
        <v>0</v>
      </c>
      <c r="H17" s="121">
        <f t="shared" si="6"/>
        <v>0</v>
      </c>
      <c r="I17" s="121">
        <f t="shared" si="6"/>
        <v>0</v>
      </c>
      <c r="J17" s="121">
        <f t="shared" si="6"/>
        <v>0</v>
      </c>
      <c r="K17" s="121">
        <f t="shared" si="6"/>
        <v>0</v>
      </c>
      <c r="L17" s="121">
        <f t="shared" si="6"/>
        <v>0</v>
      </c>
      <c r="M17" s="121">
        <f t="shared" si="6"/>
        <v>0</v>
      </c>
      <c r="N17" s="121">
        <f t="shared" si="6"/>
        <v>0</v>
      </c>
      <c r="O17" s="121">
        <f t="shared" si="6"/>
        <v>0</v>
      </c>
      <c r="P17" s="126">
        <f t="shared" si="6"/>
        <v>0</v>
      </c>
      <c r="Q17" s="122"/>
      <c r="R17" s="408">
        <f t="shared" si="7"/>
        <v>0</v>
      </c>
      <c r="S17" s="693"/>
      <c r="T17" s="700">
        <f t="shared" si="8"/>
        <v>0</v>
      </c>
      <c r="U17" s="701">
        <f t="shared" si="8"/>
        <v>0</v>
      </c>
      <c r="V17" s="693"/>
      <c r="W17" s="700">
        <f t="shared" si="9"/>
        <v>0</v>
      </c>
      <c r="X17" s="126">
        <f t="shared" si="9"/>
        <v>0</v>
      </c>
      <c r="Y17" s="696">
        <f t="shared" si="10"/>
        <v>0</v>
      </c>
      <c r="Z17" s="408">
        <f t="shared" si="11"/>
        <v>0</v>
      </c>
      <c r="AA17" s="127"/>
      <c r="AB17" s="123">
        <f t="shared" si="12"/>
        <v>0</v>
      </c>
      <c r="AC17" s="121">
        <f t="shared" si="12"/>
        <v>0</v>
      </c>
      <c r="AD17" s="121">
        <f t="shared" si="12"/>
        <v>0</v>
      </c>
      <c r="AE17" s="121">
        <f t="shared" si="12"/>
        <v>0</v>
      </c>
      <c r="AF17" s="121">
        <f t="shared" si="12"/>
        <v>0</v>
      </c>
      <c r="AG17" s="121">
        <f t="shared" si="12"/>
        <v>0</v>
      </c>
      <c r="AH17" s="121">
        <f t="shared" si="12"/>
        <v>0</v>
      </c>
      <c r="AI17" s="121">
        <f t="shared" si="12"/>
        <v>0</v>
      </c>
      <c r="AJ17" s="121">
        <f t="shared" si="12"/>
        <v>0</v>
      </c>
      <c r="AK17" s="121">
        <f t="shared" si="12"/>
        <v>0</v>
      </c>
      <c r="AL17" s="121">
        <f t="shared" si="12"/>
        <v>0</v>
      </c>
      <c r="AM17" s="121">
        <f t="shared" si="12"/>
        <v>0</v>
      </c>
      <c r="AN17" s="121">
        <f t="shared" si="12"/>
        <v>0</v>
      </c>
      <c r="AO17" s="701">
        <f t="shared" si="12"/>
        <v>0</v>
      </c>
      <c r="AP17" s="122"/>
      <c r="AQ17" s="123">
        <f t="shared" si="13"/>
        <v>0</v>
      </c>
      <c r="AR17" s="121">
        <f t="shared" si="13"/>
        <v>0</v>
      </c>
      <c r="AS17" s="121">
        <f t="shared" si="13"/>
        <v>0</v>
      </c>
      <c r="AT17" s="121">
        <f t="shared" si="13"/>
        <v>0</v>
      </c>
      <c r="AU17" s="121">
        <f t="shared" si="13"/>
        <v>0</v>
      </c>
      <c r="AV17" s="121">
        <f t="shared" si="13"/>
        <v>0</v>
      </c>
      <c r="AW17" s="121">
        <f t="shared" si="13"/>
        <v>0</v>
      </c>
      <c r="AX17" s="121">
        <f t="shared" si="13"/>
        <v>0</v>
      </c>
      <c r="AY17" s="121">
        <f t="shared" si="13"/>
        <v>0</v>
      </c>
      <c r="AZ17" s="121">
        <f t="shared" si="13"/>
        <v>0</v>
      </c>
      <c r="BA17" s="121">
        <f t="shared" si="13"/>
        <v>0</v>
      </c>
      <c r="BB17" s="121">
        <f t="shared" si="13"/>
        <v>0</v>
      </c>
      <c r="BC17" s="121">
        <f t="shared" si="13"/>
        <v>0</v>
      </c>
      <c r="BD17" s="701">
        <f t="shared" si="13"/>
        <v>0</v>
      </c>
      <c r="BE17" s="693"/>
      <c r="BF17" s="122">
        <f t="shared" si="14"/>
        <v>0</v>
      </c>
      <c r="BG17" s="124"/>
      <c r="BH17" s="122">
        <f t="shared" si="15"/>
        <v>0</v>
      </c>
      <c r="BI17" s="124"/>
      <c r="BJ17" s="122">
        <f t="shared" si="16"/>
        <v>0</v>
      </c>
      <c r="BK17" s="124"/>
      <c r="BL17" s="125">
        <f t="shared" si="17"/>
        <v>0</v>
      </c>
      <c r="BM17" s="124"/>
      <c r="BN17" s="123">
        <f t="shared" si="18"/>
        <v>0</v>
      </c>
      <c r="BO17" s="126">
        <f t="shared" si="18"/>
        <v>0</v>
      </c>
      <c r="BP17" s="127"/>
      <c r="BQ17" s="409"/>
    </row>
    <row r="18" spans="1:69" s="131" customFormat="1" ht="17.55" hidden="1" customHeight="1">
      <c r="A18" s="83"/>
      <c r="C18" s="139" t="str">
        <f t="shared" si="5"/>
        <v>H</v>
      </c>
      <c r="D18" s="130" t="str">
        <f t="shared" si="19"/>
        <v>aETL</v>
      </c>
      <c r="E18" s="129" t="str">
        <f>Parameter!K9</f>
        <v>Comet</v>
      </c>
      <c r="F18" s="717"/>
      <c r="G18" s="123">
        <f t="shared" si="6"/>
        <v>0</v>
      </c>
      <c r="H18" s="121">
        <f t="shared" si="6"/>
        <v>0</v>
      </c>
      <c r="I18" s="121">
        <f t="shared" si="6"/>
        <v>0</v>
      </c>
      <c r="J18" s="121">
        <f t="shared" si="6"/>
        <v>0</v>
      </c>
      <c r="K18" s="121">
        <f t="shared" si="6"/>
        <v>0</v>
      </c>
      <c r="L18" s="121">
        <f t="shared" si="6"/>
        <v>0</v>
      </c>
      <c r="M18" s="121">
        <f t="shared" si="6"/>
        <v>0</v>
      </c>
      <c r="N18" s="121">
        <f t="shared" si="6"/>
        <v>0</v>
      </c>
      <c r="O18" s="121">
        <f t="shared" si="6"/>
        <v>0</v>
      </c>
      <c r="P18" s="126">
        <f t="shared" si="6"/>
        <v>0</v>
      </c>
      <c r="Q18" s="122"/>
      <c r="R18" s="408">
        <f t="shared" si="7"/>
        <v>0</v>
      </c>
      <c r="S18" s="693"/>
      <c r="T18" s="700">
        <f t="shared" si="8"/>
        <v>0</v>
      </c>
      <c r="U18" s="701">
        <f t="shared" si="8"/>
        <v>0</v>
      </c>
      <c r="V18" s="693"/>
      <c r="W18" s="700">
        <f t="shared" si="9"/>
        <v>0</v>
      </c>
      <c r="X18" s="126">
        <f t="shared" si="9"/>
        <v>0</v>
      </c>
      <c r="Y18" s="696">
        <f t="shared" si="10"/>
        <v>0</v>
      </c>
      <c r="Z18" s="408">
        <f t="shared" si="11"/>
        <v>0</v>
      </c>
      <c r="AA18" s="127"/>
      <c r="AB18" s="123">
        <f t="shared" si="12"/>
        <v>0</v>
      </c>
      <c r="AC18" s="121">
        <f t="shared" si="12"/>
        <v>0</v>
      </c>
      <c r="AD18" s="121">
        <f t="shared" si="12"/>
        <v>0</v>
      </c>
      <c r="AE18" s="121">
        <f t="shared" si="12"/>
        <v>0</v>
      </c>
      <c r="AF18" s="121">
        <f t="shared" si="12"/>
        <v>0</v>
      </c>
      <c r="AG18" s="121">
        <f t="shared" si="12"/>
        <v>0</v>
      </c>
      <c r="AH18" s="121">
        <f t="shared" si="12"/>
        <v>0</v>
      </c>
      <c r="AI18" s="121">
        <f t="shared" si="12"/>
        <v>0</v>
      </c>
      <c r="AJ18" s="121">
        <f t="shared" si="12"/>
        <v>0</v>
      </c>
      <c r="AK18" s="121">
        <f t="shared" si="12"/>
        <v>0</v>
      </c>
      <c r="AL18" s="121">
        <f t="shared" si="12"/>
        <v>0</v>
      </c>
      <c r="AM18" s="121">
        <f t="shared" si="12"/>
        <v>0</v>
      </c>
      <c r="AN18" s="121">
        <f t="shared" si="12"/>
        <v>0</v>
      </c>
      <c r="AO18" s="701">
        <f t="shared" si="12"/>
        <v>0</v>
      </c>
      <c r="AP18" s="122"/>
      <c r="AQ18" s="123">
        <f t="shared" si="13"/>
        <v>0</v>
      </c>
      <c r="AR18" s="121">
        <f t="shared" si="13"/>
        <v>0</v>
      </c>
      <c r="AS18" s="121">
        <f t="shared" si="13"/>
        <v>0</v>
      </c>
      <c r="AT18" s="121">
        <f t="shared" si="13"/>
        <v>0</v>
      </c>
      <c r="AU18" s="121">
        <f t="shared" si="13"/>
        <v>0</v>
      </c>
      <c r="AV18" s="121">
        <f t="shared" si="13"/>
        <v>0</v>
      </c>
      <c r="AW18" s="121">
        <f t="shared" si="13"/>
        <v>0</v>
      </c>
      <c r="AX18" s="121">
        <f t="shared" si="13"/>
        <v>0</v>
      </c>
      <c r="AY18" s="121">
        <f t="shared" si="13"/>
        <v>0</v>
      </c>
      <c r="AZ18" s="121">
        <f t="shared" si="13"/>
        <v>0</v>
      </c>
      <c r="BA18" s="121">
        <f t="shared" si="13"/>
        <v>0</v>
      </c>
      <c r="BB18" s="121">
        <f t="shared" si="13"/>
        <v>0</v>
      </c>
      <c r="BC18" s="121">
        <f t="shared" si="13"/>
        <v>0</v>
      </c>
      <c r="BD18" s="701">
        <f t="shared" si="13"/>
        <v>0</v>
      </c>
      <c r="BE18" s="693"/>
      <c r="BF18" s="122">
        <f t="shared" si="14"/>
        <v>0</v>
      </c>
      <c r="BG18" s="124"/>
      <c r="BH18" s="122">
        <f t="shared" si="15"/>
        <v>0</v>
      </c>
      <c r="BI18" s="124"/>
      <c r="BJ18" s="122">
        <f t="shared" si="16"/>
        <v>0</v>
      </c>
      <c r="BK18" s="124"/>
      <c r="BL18" s="125">
        <f t="shared" si="17"/>
        <v>0</v>
      </c>
      <c r="BM18" s="124"/>
      <c r="BN18" s="123">
        <f t="shared" si="18"/>
        <v>0</v>
      </c>
      <c r="BO18" s="126">
        <f t="shared" si="18"/>
        <v>0</v>
      </c>
      <c r="BP18" s="127"/>
      <c r="BQ18" s="409"/>
    </row>
    <row r="19" spans="1:69" s="131" customFormat="1" ht="17.55" hidden="1" customHeight="1">
      <c r="A19" s="83"/>
      <c r="C19" s="139" t="str">
        <f t="shared" si="5"/>
        <v>H</v>
      </c>
      <c r="D19" s="130" t="str">
        <f t="shared" si="19"/>
        <v>aETL</v>
      </c>
      <c r="E19" s="129" t="str">
        <f>Parameter!K10</f>
        <v>Dongjin Semichem</v>
      </c>
      <c r="F19" s="717"/>
      <c r="G19" s="123">
        <f t="shared" si="6"/>
        <v>0</v>
      </c>
      <c r="H19" s="121">
        <f t="shared" si="6"/>
        <v>0</v>
      </c>
      <c r="I19" s="121">
        <f t="shared" si="6"/>
        <v>0</v>
      </c>
      <c r="J19" s="121">
        <f t="shared" si="6"/>
        <v>0</v>
      </c>
      <c r="K19" s="121">
        <f t="shared" si="6"/>
        <v>0</v>
      </c>
      <c r="L19" s="121">
        <f t="shared" si="6"/>
        <v>0</v>
      </c>
      <c r="M19" s="121">
        <f t="shared" si="6"/>
        <v>0</v>
      </c>
      <c r="N19" s="121">
        <f t="shared" si="6"/>
        <v>0</v>
      </c>
      <c r="O19" s="121">
        <f t="shared" si="6"/>
        <v>0</v>
      </c>
      <c r="P19" s="126">
        <f t="shared" si="6"/>
        <v>0</v>
      </c>
      <c r="Q19" s="122"/>
      <c r="R19" s="408">
        <f t="shared" si="7"/>
        <v>0</v>
      </c>
      <c r="S19" s="693"/>
      <c r="T19" s="700">
        <f t="shared" si="8"/>
        <v>0</v>
      </c>
      <c r="U19" s="701">
        <f t="shared" si="8"/>
        <v>0</v>
      </c>
      <c r="V19" s="693"/>
      <c r="W19" s="700">
        <f t="shared" si="9"/>
        <v>0</v>
      </c>
      <c r="X19" s="126">
        <f t="shared" si="9"/>
        <v>0</v>
      </c>
      <c r="Y19" s="696">
        <f t="shared" si="10"/>
        <v>0</v>
      </c>
      <c r="Z19" s="408">
        <f t="shared" si="11"/>
        <v>0</v>
      </c>
      <c r="AA19" s="127"/>
      <c r="AB19" s="123">
        <f t="shared" si="12"/>
        <v>0</v>
      </c>
      <c r="AC19" s="121">
        <f t="shared" si="12"/>
        <v>0</v>
      </c>
      <c r="AD19" s="121">
        <f t="shared" si="12"/>
        <v>0</v>
      </c>
      <c r="AE19" s="121">
        <f t="shared" si="12"/>
        <v>0</v>
      </c>
      <c r="AF19" s="121">
        <f t="shared" si="12"/>
        <v>0</v>
      </c>
      <c r="AG19" s="121">
        <f t="shared" si="12"/>
        <v>0</v>
      </c>
      <c r="AH19" s="121">
        <f t="shared" si="12"/>
        <v>0</v>
      </c>
      <c r="AI19" s="121">
        <f t="shared" si="12"/>
        <v>0</v>
      </c>
      <c r="AJ19" s="121">
        <f t="shared" si="12"/>
        <v>0</v>
      </c>
      <c r="AK19" s="121">
        <f t="shared" si="12"/>
        <v>0</v>
      </c>
      <c r="AL19" s="121">
        <f t="shared" si="12"/>
        <v>0</v>
      </c>
      <c r="AM19" s="121">
        <f t="shared" si="12"/>
        <v>0</v>
      </c>
      <c r="AN19" s="121">
        <f t="shared" si="12"/>
        <v>0</v>
      </c>
      <c r="AO19" s="701">
        <f t="shared" si="12"/>
        <v>0</v>
      </c>
      <c r="AP19" s="122"/>
      <c r="AQ19" s="123">
        <f t="shared" si="13"/>
        <v>0</v>
      </c>
      <c r="AR19" s="121">
        <f t="shared" si="13"/>
        <v>0</v>
      </c>
      <c r="AS19" s="121">
        <f t="shared" si="13"/>
        <v>0</v>
      </c>
      <c r="AT19" s="121">
        <f t="shared" si="13"/>
        <v>0</v>
      </c>
      <c r="AU19" s="121">
        <f t="shared" si="13"/>
        <v>0</v>
      </c>
      <c r="AV19" s="121">
        <f t="shared" si="13"/>
        <v>0</v>
      </c>
      <c r="AW19" s="121">
        <f t="shared" si="13"/>
        <v>0</v>
      </c>
      <c r="AX19" s="121">
        <f t="shared" si="13"/>
        <v>0</v>
      </c>
      <c r="AY19" s="121">
        <f t="shared" si="13"/>
        <v>0</v>
      </c>
      <c r="AZ19" s="121">
        <f t="shared" si="13"/>
        <v>0</v>
      </c>
      <c r="BA19" s="121">
        <f t="shared" si="13"/>
        <v>0</v>
      </c>
      <c r="BB19" s="121">
        <f t="shared" si="13"/>
        <v>0</v>
      </c>
      <c r="BC19" s="121">
        <f t="shared" si="13"/>
        <v>0</v>
      </c>
      <c r="BD19" s="701">
        <f t="shared" si="13"/>
        <v>0</v>
      </c>
      <c r="BE19" s="693"/>
      <c r="BF19" s="122">
        <f t="shared" si="14"/>
        <v>0</v>
      </c>
      <c r="BG19" s="124"/>
      <c r="BH19" s="122">
        <f t="shared" si="15"/>
        <v>0</v>
      </c>
      <c r="BI19" s="124"/>
      <c r="BJ19" s="122">
        <f t="shared" si="16"/>
        <v>0</v>
      </c>
      <c r="BK19" s="124"/>
      <c r="BL19" s="125">
        <f t="shared" si="17"/>
        <v>0</v>
      </c>
      <c r="BM19" s="124"/>
      <c r="BN19" s="123">
        <f t="shared" si="18"/>
        <v>0</v>
      </c>
      <c r="BO19" s="126">
        <f t="shared" si="18"/>
        <v>0</v>
      </c>
      <c r="BP19" s="127"/>
      <c r="BQ19" s="409"/>
    </row>
    <row r="20" spans="1:69" s="131" customFormat="1" ht="17.55" hidden="1" customHeight="1">
      <c r="A20" s="83"/>
      <c r="C20" s="139" t="str">
        <f t="shared" si="5"/>
        <v>H</v>
      </c>
      <c r="D20" s="130" t="str">
        <f t="shared" si="19"/>
        <v>aETL</v>
      </c>
      <c r="E20" s="129" t="str">
        <f>Parameter!K11</f>
        <v>Duksan Neolux</v>
      </c>
      <c r="F20" s="717"/>
      <c r="G20" s="123">
        <f t="shared" si="6"/>
        <v>0</v>
      </c>
      <c r="H20" s="121">
        <f t="shared" si="6"/>
        <v>0</v>
      </c>
      <c r="I20" s="121">
        <f t="shared" si="6"/>
        <v>0</v>
      </c>
      <c r="J20" s="121">
        <f t="shared" si="6"/>
        <v>0</v>
      </c>
      <c r="K20" s="121">
        <f t="shared" si="6"/>
        <v>0</v>
      </c>
      <c r="L20" s="121">
        <f t="shared" si="6"/>
        <v>0</v>
      </c>
      <c r="M20" s="121">
        <f t="shared" si="6"/>
        <v>0</v>
      </c>
      <c r="N20" s="121">
        <f t="shared" si="6"/>
        <v>0</v>
      </c>
      <c r="O20" s="121">
        <f t="shared" si="6"/>
        <v>0</v>
      </c>
      <c r="P20" s="126">
        <f t="shared" si="6"/>
        <v>0</v>
      </c>
      <c r="Q20" s="122"/>
      <c r="R20" s="408">
        <f t="shared" si="7"/>
        <v>0</v>
      </c>
      <c r="S20" s="693"/>
      <c r="T20" s="700">
        <f t="shared" si="8"/>
        <v>0</v>
      </c>
      <c r="U20" s="701">
        <f t="shared" si="8"/>
        <v>0</v>
      </c>
      <c r="V20" s="693"/>
      <c r="W20" s="700">
        <f t="shared" si="9"/>
        <v>0</v>
      </c>
      <c r="X20" s="126">
        <f t="shared" si="9"/>
        <v>0</v>
      </c>
      <c r="Y20" s="696">
        <f t="shared" si="10"/>
        <v>0</v>
      </c>
      <c r="Z20" s="408">
        <f t="shared" si="11"/>
        <v>0</v>
      </c>
      <c r="AA20" s="127"/>
      <c r="AB20" s="123">
        <f t="shared" si="12"/>
        <v>0</v>
      </c>
      <c r="AC20" s="121">
        <f t="shared" si="12"/>
        <v>0</v>
      </c>
      <c r="AD20" s="121">
        <f t="shared" si="12"/>
        <v>0</v>
      </c>
      <c r="AE20" s="121">
        <f t="shared" si="12"/>
        <v>0</v>
      </c>
      <c r="AF20" s="121">
        <f t="shared" si="12"/>
        <v>0</v>
      </c>
      <c r="AG20" s="121">
        <f t="shared" si="12"/>
        <v>0</v>
      </c>
      <c r="AH20" s="121">
        <f t="shared" si="12"/>
        <v>0</v>
      </c>
      <c r="AI20" s="121">
        <f t="shared" si="12"/>
        <v>0</v>
      </c>
      <c r="AJ20" s="121">
        <f t="shared" si="12"/>
        <v>0</v>
      </c>
      <c r="AK20" s="121">
        <f t="shared" si="12"/>
        <v>0</v>
      </c>
      <c r="AL20" s="121">
        <f t="shared" si="12"/>
        <v>0</v>
      </c>
      <c r="AM20" s="121">
        <f t="shared" si="12"/>
        <v>0</v>
      </c>
      <c r="AN20" s="121">
        <f t="shared" si="12"/>
        <v>0</v>
      </c>
      <c r="AO20" s="701">
        <f t="shared" si="12"/>
        <v>0</v>
      </c>
      <c r="AP20" s="122"/>
      <c r="AQ20" s="123">
        <f t="shared" si="13"/>
        <v>0</v>
      </c>
      <c r="AR20" s="121">
        <f t="shared" si="13"/>
        <v>0</v>
      </c>
      <c r="AS20" s="121">
        <f t="shared" si="13"/>
        <v>0</v>
      </c>
      <c r="AT20" s="121">
        <f t="shared" si="13"/>
        <v>0</v>
      </c>
      <c r="AU20" s="121">
        <f t="shared" si="13"/>
        <v>0</v>
      </c>
      <c r="AV20" s="121">
        <f t="shared" si="13"/>
        <v>0</v>
      </c>
      <c r="AW20" s="121">
        <f t="shared" si="13"/>
        <v>0</v>
      </c>
      <c r="AX20" s="121">
        <f t="shared" si="13"/>
        <v>0</v>
      </c>
      <c r="AY20" s="121">
        <f t="shared" si="13"/>
        <v>0</v>
      </c>
      <c r="AZ20" s="121">
        <f t="shared" si="13"/>
        <v>0</v>
      </c>
      <c r="BA20" s="121">
        <f t="shared" si="13"/>
        <v>0</v>
      </c>
      <c r="BB20" s="121">
        <f t="shared" si="13"/>
        <v>0</v>
      </c>
      <c r="BC20" s="121">
        <f t="shared" si="13"/>
        <v>0</v>
      </c>
      <c r="BD20" s="701">
        <f t="shared" si="13"/>
        <v>0</v>
      </c>
      <c r="BE20" s="693"/>
      <c r="BF20" s="122">
        <f t="shared" si="14"/>
        <v>0</v>
      </c>
      <c r="BG20" s="124"/>
      <c r="BH20" s="122">
        <f t="shared" si="15"/>
        <v>0</v>
      </c>
      <c r="BI20" s="124"/>
      <c r="BJ20" s="122">
        <f t="shared" si="16"/>
        <v>0</v>
      </c>
      <c r="BK20" s="124"/>
      <c r="BL20" s="125">
        <f t="shared" si="17"/>
        <v>0</v>
      </c>
      <c r="BM20" s="124"/>
      <c r="BN20" s="123">
        <f t="shared" si="18"/>
        <v>0</v>
      </c>
      <c r="BO20" s="126">
        <f t="shared" si="18"/>
        <v>0</v>
      </c>
      <c r="BP20" s="127"/>
      <c r="BQ20" s="409"/>
    </row>
    <row r="21" spans="1:69" s="131" customFormat="1" ht="17.55" hidden="1" customHeight="1">
      <c r="A21" s="83"/>
      <c r="C21" s="139" t="str">
        <f t="shared" si="5"/>
        <v>H</v>
      </c>
      <c r="D21" s="130" t="str">
        <f t="shared" si="19"/>
        <v>aETL</v>
      </c>
      <c r="E21" s="129" t="str">
        <f>Parameter!K12</f>
        <v>DuPont</v>
      </c>
      <c r="F21" s="717"/>
      <c r="G21" s="123">
        <f t="shared" si="6"/>
        <v>0</v>
      </c>
      <c r="H21" s="121">
        <f t="shared" si="6"/>
        <v>0</v>
      </c>
      <c r="I21" s="121">
        <f t="shared" si="6"/>
        <v>0</v>
      </c>
      <c r="J21" s="121">
        <f t="shared" si="6"/>
        <v>0</v>
      </c>
      <c r="K21" s="121">
        <f t="shared" si="6"/>
        <v>0</v>
      </c>
      <c r="L21" s="121">
        <f t="shared" si="6"/>
        <v>0</v>
      </c>
      <c r="M21" s="121">
        <f t="shared" si="6"/>
        <v>0</v>
      </c>
      <c r="N21" s="121">
        <f t="shared" si="6"/>
        <v>0</v>
      </c>
      <c r="O21" s="121">
        <f t="shared" si="6"/>
        <v>0</v>
      </c>
      <c r="P21" s="126">
        <f t="shared" si="6"/>
        <v>0</v>
      </c>
      <c r="Q21" s="122"/>
      <c r="R21" s="408">
        <f t="shared" si="7"/>
        <v>0</v>
      </c>
      <c r="S21" s="693"/>
      <c r="T21" s="700">
        <f t="shared" si="8"/>
        <v>0</v>
      </c>
      <c r="U21" s="701">
        <f t="shared" si="8"/>
        <v>0</v>
      </c>
      <c r="V21" s="693"/>
      <c r="W21" s="700">
        <f t="shared" si="9"/>
        <v>0</v>
      </c>
      <c r="X21" s="126">
        <f t="shared" si="9"/>
        <v>0</v>
      </c>
      <c r="Y21" s="696">
        <f t="shared" si="10"/>
        <v>0</v>
      </c>
      <c r="Z21" s="408">
        <f t="shared" si="11"/>
        <v>0</v>
      </c>
      <c r="AA21" s="127"/>
      <c r="AB21" s="123">
        <f t="shared" si="12"/>
        <v>0</v>
      </c>
      <c r="AC21" s="121">
        <f t="shared" si="12"/>
        <v>0</v>
      </c>
      <c r="AD21" s="121">
        <f t="shared" si="12"/>
        <v>0</v>
      </c>
      <c r="AE21" s="121">
        <f t="shared" si="12"/>
        <v>0</v>
      </c>
      <c r="AF21" s="121">
        <f t="shared" si="12"/>
        <v>0</v>
      </c>
      <c r="AG21" s="121">
        <f t="shared" si="12"/>
        <v>0</v>
      </c>
      <c r="AH21" s="121">
        <f t="shared" si="12"/>
        <v>0</v>
      </c>
      <c r="AI21" s="121">
        <f t="shared" si="12"/>
        <v>0</v>
      </c>
      <c r="AJ21" s="121">
        <f t="shared" si="12"/>
        <v>0</v>
      </c>
      <c r="AK21" s="121">
        <f t="shared" si="12"/>
        <v>0</v>
      </c>
      <c r="AL21" s="121">
        <f t="shared" si="12"/>
        <v>0</v>
      </c>
      <c r="AM21" s="121">
        <f t="shared" si="12"/>
        <v>0</v>
      </c>
      <c r="AN21" s="121">
        <f t="shared" si="12"/>
        <v>0</v>
      </c>
      <c r="AO21" s="701">
        <f t="shared" si="12"/>
        <v>0</v>
      </c>
      <c r="AP21" s="122"/>
      <c r="AQ21" s="123">
        <f t="shared" si="13"/>
        <v>0</v>
      </c>
      <c r="AR21" s="121">
        <f t="shared" si="13"/>
        <v>0</v>
      </c>
      <c r="AS21" s="121">
        <f t="shared" si="13"/>
        <v>0</v>
      </c>
      <c r="AT21" s="121">
        <f t="shared" si="13"/>
        <v>0</v>
      </c>
      <c r="AU21" s="121">
        <f t="shared" si="13"/>
        <v>0</v>
      </c>
      <c r="AV21" s="121">
        <f t="shared" si="13"/>
        <v>0</v>
      </c>
      <c r="AW21" s="121">
        <f t="shared" si="13"/>
        <v>0</v>
      </c>
      <c r="AX21" s="121">
        <f t="shared" si="13"/>
        <v>0</v>
      </c>
      <c r="AY21" s="121">
        <f t="shared" si="13"/>
        <v>0</v>
      </c>
      <c r="AZ21" s="121">
        <f t="shared" si="13"/>
        <v>0</v>
      </c>
      <c r="BA21" s="121">
        <f t="shared" si="13"/>
        <v>0</v>
      </c>
      <c r="BB21" s="121">
        <f t="shared" si="13"/>
        <v>0</v>
      </c>
      <c r="BC21" s="121">
        <f t="shared" si="13"/>
        <v>0</v>
      </c>
      <c r="BD21" s="701">
        <f t="shared" si="13"/>
        <v>0</v>
      </c>
      <c r="BE21" s="693"/>
      <c r="BF21" s="122">
        <f t="shared" si="14"/>
        <v>0</v>
      </c>
      <c r="BG21" s="124"/>
      <c r="BH21" s="122">
        <f t="shared" si="15"/>
        <v>0</v>
      </c>
      <c r="BI21" s="124"/>
      <c r="BJ21" s="122">
        <f t="shared" si="16"/>
        <v>0</v>
      </c>
      <c r="BK21" s="124"/>
      <c r="BL21" s="125">
        <f t="shared" si="17"/>
        <v>0</v>
      </c>
      <c r="BM21" s="124"/>
      <c r="BN21" s="123">
        <f t="shared" si="18"/>
        <v>0</v>
      </c>
      <c r="BO21" s="126">
        <f t="shared" si="18"/>
        <v>0</v>
      </c>
      <c r="BP21" s="127"/>
      <c r="BQ21" s="409"/>
    </row>
    <row r="22" spans="1:69" s="131" customFormat="1" ht="17.55" hidden="1" customHeight="1">
      <c r="A22" s="83"/>
      <c r="C22" s="139" t="str">
        <f t="shared" si="5"/>
        <v>H</v>
      </c>
      <c r="D22" s="130" t="str">
        <f t="shared" si="19"/>
        <v>aETL</v>
      </c>
      <c r="E22" s="129" t="str">
        <f>Parameter!K13</f>
        <v>EMT</v>
      </c>
      <c r="F22" s="717"/>
      <c r="G22" s="123">
        <f t="shared" si="6"/>
        <v>0</v>
      </c>
      <c r="H22" s="121">
        <f t="shared" si="6"/>
        <v>0</v>
      </c>
      <c r="I22" s="121">
        <f t="shared" si="6"/>
        <v>0</v>
      </c>
      <c r="J22" s="121">
        <f t="shared" si="6"/>
        <v>0</v>
      </c>
      <c r="K22" s="121">
        <f t="shared" si="6"/>
        <v>0</v>
      </c>
      <c r="L22" s="121">
        <f t="shared" si="6"/>
        <v>0</v>
      </c>
      <c r="M22" s="121">
        <f t="shared" si="6"/>
        <v>0</v>
      </c>
      <c r="N22" s="121">
        <f t="shared" si="6"/>
        <v>0</v>
      </c>
      <c r="O22" s="121">
        <f t="shared" si="6"/>
        <v>0</v>
      </c>
      <c r="P22" s="126">
        <f t="shared" si="6"/>
        <v>0</v>
      </c>
      <c r="Q22" s="122"/>
      <c r="R22" s="408">
        <f t="shared" si="7"/>
        <v>0</v>
      </c>
      <c r="S22" s="693"/>
      <c r="T22" s="700">
        <f t="shared" si="8"/>
        <v>0</v>
      </c>
      <c r="U22" s="701">
        <f t="shared" si="8"/>
        <v>0</v>
      </c>
      <c r="V22" s="693"/>
      <c r="W22" s="700">
        <f t="shared" si="9"/>
        <v>0</v>
      </c>
      <c r="X22" s="126">
        <f t="shared" si="9"/>
        <v>0</v>
      </c>
      <c r="Y22" s="696">
        <f t="shared" si="10"/>
        <v>0</v>
      </c>
      <c r="Z22" s="408">
        <f t="shared" si="11"/>
        <v>0</v>
      </c>
      <c r="AA22" s="127"/>
      <c r="AB22" s="123">
        <f t="shared" si="12"/>
        <v>0</v>
      </c>
      <c r="AC22" s="121">
        <f t="shared" si="12"/>
        <v>0</v>
      </c>
      <c r="AD22" s="121">
        <f t="shared" si="12"/>
        <v>0</v>
      </c>
      <c r="AE22" s="121">
        <f t="shared" si="12"/>
        <v>0</v>
      </c>
      <c r="AF22" s="121">
        <f t="shared" si="12"/>
        <v>0</v>
      </c>
      <c r="AG22" s="121">
        <f t="shared" si="12"/>
        <v>0</v>
      </c>
      <c r="AH22" s="121">
        <f t="shared" si="12"/>
        <v>0</v>
      </c>
      <c r="AI22" s="121">
        <f t="shared" si="12"/>
        <v>0</v>
      </c>
      <c r="AJ22" s="121">
        <f t="shared" si="12"/>
        <v>0</v>
      </c>
      <c r="AK22" s="121">
        <f t="shared" si="12"/>
        <v>0</v>
      </c>
      <c r="AL22" s="121">
        <f t="shared" si="12"/>
        <v>0</v>
      </c>
      <c r="AM22" s="121">
        <f t="shared" si="12"/>
        <v>0</v>
      </c>
      <c r="AN22" s="121">
        <f t="shared" si="12"/>
        <v>0</v>
      </c>
      <c r="AO22" s="701">
        <f t="shared" si="12"/>
        <v>0</v>
      </c>
      <c r="AP22" s="122"/>
      <c r="AQ22" s="123">
        <f t="shared" si="13"/>
        <v>0</v>
      </c>
      <c r="AR22" s="121">
        <f t="shared" si="13"/>
        <v>0</v>
      </c>
      <c r="AS22" s="121">
        <f t="shared" si="13"/>
        <v>0</v>
      </c>
      <c r="AT22" s="121">
        <f t="shared" si="13"/>
        <v>0</v>
      </c>
      <c r="AU22" s="121">
        <f t="shared" si="13"/>
        <v>0</v>
      </c>
      <c r="AV22" s="121">
        <f t="shared" si="13"/>
        <v>0</v>
      </c>
      <c r="AW22" s="121">
        <f t="shared" si="13"/>
        <v>0</v>
      </c>
      <c r="AX22" s="121">
        <f t="shared" si="13"/>
        <v>0</v>
      </c>
      <c r="AY22" s="121">
        <f t="shared" si="13"/>
        <v>0</v>
      </c>
      <c r="AZ22" s="121">
        <f t="shared" si="13"/>
        <v>0</v>
      </c>
      <c r="BA22" s="121">
        <f t="shared" si="13"/>
        <v>0</v>
      </c>
      <c r="BB22" s="121">
        <f t="shared" si="13"/>
        <v>0</v>
      </c>
      <c r="BC22" s="121">
        <f t="shared" si="13"/>
        <v>0</v>
      </c>
      <c r="BD22" s="701">
        <f t="shared" si="13"/>
        <v>0</v>
      </c>
      <c r="BE22" s="693"/>
      <c r="BF22" s="122">
        <f t="shared" si="14"/>
        <v>0</v>
      </c>
      <c r="BG22" s="124"/>
      <c r="BH22" s="122">
        <f t="shared" si="15"/>
        <v>0</v>
      </c>
      <c r="BI22" s="124"/>
      <c r="BJ22" s="122">
        <f t="shared" si="16"/>
        <v>0</v>
      </c>
      <c r="BK22" s="124"/>
      <c r="BL22" s="125">
        <f t="shared" si="17"/>
        <v>0</v>
      </c>
      <c r="BM22" s="124"/>
      <c r="BN22" s="123">
        <f t="shared" si="18"/>
        <v>0</v>
      </c>
      <c r="BO22" s="126">
        <f t="shared" si="18"/>
        <v>0</v>
      </c>
      <c r="BP22" s="127"/>
      <c r="BQ22" s="409"/>
    </row>
    <row r="23" spans="1:69" s="131" customFormat="1" ht="17.55" hidden="1" customHeight="1">
      <c r="A23" s="83"/>
      <c r="C23" s="139" t="str">
        <f t="shared" si="5"/>
        <v>H</v>
      </c>
      <c r="D23" s="130" t="str">
        <f t="shared" si="19"/>
        <v>aETL</v>
      </c>
      <c r="E23" s="129" t="str">
        <f>Parameter!K14</f>
        <v>Hodogaya</v>
      </c>
      <c r="F23" s="717"/>
      <c r="G23" s="123">
        <f t="shared" si="6"/>
        <v>0</v>
      </c>
      <c r="H23" s="121">
        <f t="shared" si="6"/>
        <v>0</v>
      </c>
      <c r="I23" s="121">
        <f t="shared" si="6"/>
        <v>0</v>
      </c>
      <c r="J23" s="121">
        <f t="shared" si="6"/>
        <v>0</v>
      </c>
      <c r="K23" s="121">
        <f t="shared" si="6"/>
        <v>0</v>
      </c>
      <c r="L23" s="121">
        <f t="shared" si="6"/>
        <v>0</v>
      </c>
      <c r="M23" s="121">
        <f t="shared" si="6"/>
        <v>0</v>
      </c>
      <c r="N23" s="121">
        <f t="shared" si="6"/>
        <v>0</v>
      </c>
      <c r="O23" s="121">
        <f t="shared" si="6"/>
        <v>0</v>
      </c>
      <c r="P23" s="126">
        <f t="shared" si="6"/>
        <v>0</v>
      </c>
      <c r="Q23" s="122"/>
      <c r="R23" s="408">
        <f t="shared" si="7"/>
        <v>0</v>
      </c>
      <c r="S23" s="693"/>
      <c r="T23" s="700">
        <f t="shared" si="8"/>
        <v>0</v>
      </c>
      <c r="U23" s="701">
        <f t="shared" si="8"/>
        <v>0</v>
      </c>
      <c r="V23" s="693"/>
      <c r="W23" s="700">
        <f t="shared" si="9"/>
        <v>0</v>
      </c>
      <c r="X23" s="126">
        <f t="shared" si="9"/>
        <v>0</v>
      </c>
      <c r="Y23" s="696">
        <f t="shared" si="10"/>
        <v>0</v>
      </c>
      <c r="Z23" s="408">
        <f t="shared" si="11"/>
        <v>0</v>
      </c>
      <c r="AA23" s="127"/>
      <c r="AB23" s="123">
        <f t="shared" si="12"/>
        <v>0</v>
      </c>
      <c r="AC23" s="121">
        <f t="shared" si="12"/>
        <v>0</v>
      </c>
      <c r="AD23" s="121">
        <f t="shared" si="12"/>
        <v>0</v>
      </c>
      <c r="AE23" s="121">
        <f t="shared" si="12"/>
        <v>0</v>
      </c>
      <c r="AF23" s="121">
        <f t="shared" si="12"/>
        <v>0</v>
      </c>
      <c r="AG23" s="121">
        <f t="shared" si="12"/>
        <v>0</v>
      </c>
      <c r="AH23" s="121">
        <f t="shared" si="12"/>
        <v>0</v>
      </c>
      <c r="AI23" s="121">
        <f t="shared" si="12"/>
        <v>0</v>
      </c>
      <c r="AJ23" s="121">
        <f t="shared" si="12"/>
        <v>0</v>
      </c>
      <c r="AK23" s="121">
        <f t="shared" si="12"/>
        <v>0</v>
      </c>
      <c r="AL23" s="121">
        <f t="shared" si="12"/>
        <v>0</v>
      </c>
      <c r="AM23" s="121">
        <f t="shared" si="12"/>
        <v>0</v>
      </c>
      <c r="AN23" s="121">
        <f t="shared" si="12"/>
        <v>0</v>
      </c>
      <c r="AO23" s="701">
        <f t="shared" si="12"/>
        <v>0</v>
      </c>
      <c r="AP23" s="122"/>
      <c r="AQ23" s="123">
        <f t="shared" si="13"/>
        <v>0</v>
      </c>
      <c r="AR23" s="121">
        <f t="shared" si="13"/>
        <v>0</v>
      </c>
      <c r="AS23" s="121">
        <f t="shared" si="13"/>
        <v>0</v>
      </c>
      <c r="AT23" s="121">
        <f t="shared" si="13"/>
        <v>0</v>
      </c>
      <c r="AU23" s="121">
        <f t="shared" si="13"/>
        <v>0</v>
      </c>
      <c r="AV23" s="121">
        <f t="shared" si="13"/>
        <v>0</v>
      </c>
      <c r="AW23" s="121">
        <f t="shared" si="13"/>
        <v>0</v>
      </c>
      <c r="AX23" s="121">
        <f t="shared" si="13"/>
        <v>0</v>
      </c>
      <c r="AY23" s="121">
        <f t="shared" si="13"/>
        <v>0</v>
      </c>
      <c r="AZ23" s="121">
        <f t="shared" si="13"/>
        <v>0</v>
      </c>
      <c r="BA23" s="121">
        <f t="shared" si="13"/>
        <v>0</v>
      </c>
      <c r="BB23" s="121">
        <f t="shared" si="13"/>
        <v>0</v>
      </c>
      <c r="BC23" s="121">
        <f t="shared" si="13"/>
        <v>0</v>
      </c>
      <c r="BD23" s="701">
        <f t="shared" si="13"/>
        <v>0</v>
      </c>
      <c r="BE23" s="693"/>
      <c r="BF23" s="122">
        <f t="shared" si="14"/>
        <v>0</v>
      </c>
      <c r="BG23" s="124"/>
      <c r="BH23" s="122">
        <f t="shared" si="15"/>
        <v>0</v>
      </c>
      <c r="BI23" s="124"/>
      <c r="BJ23" s="122">
        <f t="shared" si="16"/>
        <v>0</v>
      </c>
      <c r="BK23" s="124"/>
      <c r="BL23" s="125">
        <f t="shared" si="17"/>
        <v>0</v>
      </c>
      <c r="BM23" s="124"/>
      <c r="BN23" s="123">
        <f t="shared" si="18"/>
        <v>0</v>
      </c>
      <c r="BO23" s="126">
        <f t="shared" si="18"/>
        <v>0</v>
      </c>
      <c r="BP23" s="127"/>
      <c r="BQ23" s="409"/>
    </row>
    <row r="24" spans="1:69" s="131" customFormat="1" ht="17.55" customHeight="1">
      <c r="A24" s="83"/>
      <c r="C24" s="139" t="str">
        <f t="shared" si="5"/>
        <v/>
      </c>
      <c r="D24" s="130" t="str">
        <f t="shared" si="19"/>
        <v>aETL</v>
      </c>
      <c r="E24" s="129" t="str">
        <f>Parameter!K15</f>
        <v>Hyperion</v>
      </c>
      <c r="F24" s="717"/>
      <c r="G24" s="123">
        <f t="shared" si="6"/>
        <v>0</v>
      </c>
      <c r="H24" s="121">
        <f t="shared" si="6"/>
        <v>0.2</v>
      </c>
      <c r="I24" s="121">
        <f t="shared" si="6"/>
        <v>0</v>
      </c>
      <c r="J24" s="121">
        <f t="shared" si="6"/>
        <v>0</v>
      </c>
      <c r="K24" s="121">
        <f t="shared" si="6"/>
        <v>0</v>
      </c>
      <c r="L24" s="121">
        <f t="shared" si="6"/>
        <v>0</v>
      </c>
      <c r="M24" s="121">
        <f t="shared" si="6"/>
        <v>0</v>
      </c>
      <c r="N24" s="121">
        <f t="shared" si="6"/>
        <v>0</v>
      </c>
      <c r="O24" s="121">
        <f t="shared" si="6"/>
        <v>0</v>
      </c>
      <c r="P24" s="126">
        <f t="shared" si="6"/>
        <v>0</v>
      </c>
      <c r="Q24" s="122"/>
      <c r="R24" s="408">
        <f t="shared" si="7"/>
        <v>0</v>
      </c>
      <c r="S24" s="693"/>
      <c r="T24" s="700">
        <f t="shared" si="8"/>
        <v>0</v>
      </c>
      <c r="U24" s="701">
        <f t="shared" si="8"/>
        <v>0</v>
      </c>
      <c r="V24" s="693"/>
      <c r="W24" s="700">
        <f t="shared" si="9"/>
        <v>0</v>
      </c>
      <c r="X24" s="126">
        <f t="shared" si="9"/>
        <v>0</v>
      </c>
      <c r="Y24" s="696">
        <f t="shared" si="10"/>
        <v>0</v>
      </c>
      <c r="Z24" s="408">
        <f t="shared" si="11"/>
        <v>0</v>
      </c>
      <c r="AA24" s="127"/>
      <c r="AB24" s="123">
        <f t="shared" si="12"/>
        <v>0</v>
      </c>
      <c r="AC24" s="121">
        <f t="shared" si="12"/>
        <v>0</v>
      </c>
      <c r="AD24" s="121">
        <f t="shared" si="12"/>
        <v>0</v>
      </c>
      <c r="AE24" s="121">
        <f t="shared" si="12"/>
        <v>0</v>
      </c>
      <c r="AF24" s="121">
        <f t="shared" si="12"/>
        <v>0</v>
      </c>
      <c r="AG24" s="121">
        <f t="shared" si="12"/>
        <v>0</v>
      </c>
      <c r="AH24" s="121">
        <f t="shared" si="12"/>
        <v>0</v>
      </c>
      <c r="AI24" s="121">
        <f t="shared" si="12"/>
        <v>0</v>
      </c>
      <c r="AJ24" s="121">
        <f t="shared" si="12"/>
        <v>0</v>
      </c>
      <c r="AK24" s="121">
        <f t="shared" si="12"/>
        <v>0</v>
      </c>
      <c r="AL24" s="121">
        <f t="shared" si="12"/>
        <v>0</v>
      </c>
      <c r="AM24" s="121">
        <f t="shared" si="12"/>
        <v>0</v>
      </c>
      <c r="AN24" s="121">
        <f t="shared" si="12"/>
        <v>0</v>
      </c>
      <c r="AO24" s="701">
        <f t="shared" si="12"/>
        <v>0</v>
      </c>
      <c r="AP24" s="122"/>
      <c r="AQ24" s="123">
        <f t="shared" si="13"/>
        <v>0</v>
      </c>
      <c r="AR24" s="121">
        <f t="shared" si="13"/>
        <v>0</v>
      </c>
      <c r="AS24" s="121">
        <f t="shared" si="13"/>
        <v>0</v>
      </c>
      <c r="AT24" s="121">
        <f t="shared" si="13"/>
        <v>0</v>
      </c>
      <c r="AU24" s="121">
        <f t="shared" si="13"/>
        <v>0</v>
      </c>
      <c r="AV24" s="121">
        <f t="shared" si="13"/>
        <v>0</v>
      </c>
      <c r="AW24" s="121">
        <f t="shared" si="13"/>
        <v>0</v>
      </c>
      <c r="AX24" s="121">
        <f t="shared" si="13"/>
        <v>0</v>
      </c>
      <c r="AY24" s="121">
        <f t="shared" si="13"/>
        <v>0</v>
      </c>
      <c r="AZ24" s="121">
        <f t="shared" si="13"/>
        <v>0</v>
      </c>
      <c r="BA24" s="121">
        <f t="shared" si="13"/>
        <v>0</v>
      </c>
      <c r="BB24" s="121">
        <f t="shared" si="13"/>
        <v>0</v>
      </c>
      <c r="BC24" s="121">
        <f t="shared" si="13"/>
        <v>0</v>
      </c>
      <c r="BD24" s="701">
        <f t="shared" si="13"/>
        <v>0</v>
      </c>
      <c r="BE24" s="693"/>
      <c r="BF24" s="122">
        <f t="shared" si="14"/>
        <v>0</v>
      </c>
      <c r="BG24" s="124"/>
      <c r="BH24" s="122">
        <f t="shared" si="15"/>
        <v>0</v>
      </c>
      <c r="BI24" s="124"/>
      <c r="BJ24" s="122">
        <f t="shared" si="16"/>
        <v>0</v>
      </c>
      <c r="BK24" s="124"/>
      <c r="BL24" s="125">
        <f t="shared" si="17"/>
        <v>0</v>
      </c>
      <c r="BM24" s="124"/>
      <c r="BN24" s="123">
        <f t="shared" si="18"/>
        <v>0</v>
      </c>
      <c r="BO24" s="126">
        <f t="shared" si="18"/>
        <v>0</v>
      </c>
      <c r="BP24" s="127"/>
      <c r="BQ24" s="409"/>
    </row>
    <row r="25" spans="1:69" s="131" customFormat="1" ht="17.55" hidden="1" customHeight="1">
      <c r="A25" s="83"/>
      <c r="C25" s="139" t="str">
        <f t="shared" si="5"/>
        <v>H</v>
      </c>
      <c r="D25" s="130" t="str">
        <f t="shared" si="19"/>
        <v>aETL</v>
      </c>
      <c r="E25" s="129" t="str">
        <f>Parameter!K16</f>
        <v>Idemitsu Kosan</v>
      </c>
      <c r="F25" s="717"/>
      <c r="G25" s="123">
        <f t="shared" si="6"/>
        <v>0</v>
      </c>
      <c r="H25" s="121">
        <f t="shared" si="6"/>
        <v>0</v>
      </c>
      <c r="I25" s="121">
        <f t="shared" si="6"/>
        <v>0</v>
      </c>
      <c r="J25" s="121">
        <f t="shared" si="6"/>
        <v>0</v>
      </c>
      <c r="K25" s="121">
        <f t="shared" si="6"/>
        <v>0</v>
      </c>
      <c r="L25" s="121">
        <f t="shared" si="6"/>
        <v>0</v>
      </c>
      <c r="M25" s="121">
        <f t="shared" si="6"/>
        <v>0</v>
      </c>
      <c r="N25" s="121">
        <f t="shared" si="6"/>
        <v>0</v>
      </c>
      <c r="O25" s="121">
        <f t="shared" si="6"/>
        <v>0</v>
      </c>
      <c r="P25" s="126">
        <f t="shared" si="6"/>
        <v>0</v>
      </c>
      <c r="Q25" s="122"/>
      <c r="R25" s="408">
        <f t="shared" si="7"/>
        <v>0</v>
      </c>
      <c r="S25" s="693"/>
      <c r="T25" s="700">
        <f t="shared" si="8"/>
        <v>0</v>
      </c>
      <c r="U25" s="701">
        <f t="shared" si="8"/>
        <v>0</v>
      </c>
      <c r="V25" s="693"/>
      <c r="W25" s="700">
        <f t="shared" si="9"/>
        <v>0</v>
      </c>
      <c r="X25" s="126">
        <f t="shared" si="9"/>
        <v>0</v>
      </c>
      <c r="Y25" s="696">
        <f t="shared" si="10"/>
        <v>0</v>
      </c>
      <c r="Z25" s="408">
        <f t="shared" si="11"/>
        <v>0</v>
      </c>
      <c r="AA25" s="127"/>
      <c r="AB25" s="123">
        <f t="shared" si="12"/>
        <v>0</v>
      </c>
      <c r="AC25" s="121">
        <f t="shared" si="12"/>
        <v>0</v>
      </c>
      <c r="AD25" s="121">
        <f t="shared" si="12"/>
        <v>0</v>
      </c>
      <c r="AE25" s="121">
        <f t="shared" si="12"/>
        <v>0</v>
      </c>
      <c r="AF25" s="121">
        <f t="shared" si="12"/>
        <v>0</v>
      </c>
      <c r="AG25" s="121">
        <f t="shared" si="12"/>
        <v>0</v>
      </c>
      <c r="AH25" s="121">
        <f t="shared" si="12"/>
        <v>0</v>
      </c>
      <c r="AI25" s="121">
        <f t="shared" si="12"/>
        <v>0</v>
      </c>
      <c r="AJ25" s="121">
        <f t="shared" si="12"/>
        <v>0</v>
      </c>
      <c r="AK25" s="121">
        <f t="shared" si="12"/>
        <v>0</v>
      </c>
      <c r="AL25" s="121">
        <f t="shared" si="12"/>
        <v>0</v>
      </c>
      <c r="AM25" s="121">
        <f t="shared" si="12"/>
        <v>0</v>
      </c>
      <c r="AN25" s="121">
        <f t="shared" si="12"/>
        <v>0</v>
      </c>
      <c r="AO25" s="701">
        <f t="shared" si="12"/>
        <v>0</v>
      </c>
      <c r="AP25" s="122"/>
      <c r="AQ25" s="123">
        <f t="shared" si="13"/>
        <v>0</v>
      </c>
      <c r="AR25" s="121">
        <f t="shared" si="13"/>
        <v>0</v>
      </c>
      <c r="AS25" s="121">
        <f t="shared" si="13"/>
        <v>0</v>
      </c>
      <c r="AT25" s="121">
        <f t="shared" si="13"/>
        <v>0</v>
      </c>
      <c r="AU25" s="121">
        <f t="shared" si="13"/>
        <v>0</v>
      </c>
      <c r="AV25" s="121">
        <f t="shared" si="13"/>
        <v>0</v>
      </c>
      <c r="AW25" s="121">
        <f t="shared" si="13"/>
        <v>0</v>
      </c>
      <c r="AX25" s="121">
        <f t="shared" si="13"/>
        <v>0</v>
      </c>
      <c r="AY25" s="121">
        <f t="shared" si="13"/>
        <v>0</v>
      </c>
      <c r="AZ25" s="121">
        <f t="shared" si="13"/>
        <v>0</v>
      </c>
      <c r="BA25" s="121">
        <f t="shared" si="13"/>
        <v>0</v>
      </c>
      <c r="BB25" s="121">
        <f t="shared" si="13"/>
        <v>0</v>
      </c>
      <c r="BC25" s="121">
        <f t="shared" si="13"/>
        <v>0</v>
      </c>
      <c r="BD25" s="701">
        <f t="shared" si="13"/>
        <v>0</v>
      </c>
      <c r="BE25" s="693"/>
      <c r="BF25" s="122">
        <f t="shared" si="14"/>
        <v>0</v>
      </c>
      <c r="BG25" s="124"/>
      <c r="BH25" s="122">
        <f t="shared" si="15"/>
        <v>0</v>
      </c>
      <c r="BI25" s="124"/>
      <c r="BJ25" s="122">
        <f t="shared" si="16"/>
        <v>0</v>
      </c>
      <c r="BK25" s="124"/>
      <c r="BL25" s="125">
        <f t="shared" si="17"/>
        <v>0</v>
      </c>
      <c r="BM25" s="124"/>
      <c r="BN25" s="123">
        <f t="shared" si="18"/>
        <v>0</v>
      </c>
      <c r="BO25" s="126">
        <f t="shared" si="18"/>
        <v>0</v>
      </c>
      <c r="BP25" s="127"/>
      <c r="BQ25" s="409"/>
    </row>
    <row r="26" spans="1:69" s="131" customFormat="1" ht="17.55" hidden="1" customHeight="1">
      <c r="A26" s="83"/>
      <c r="C26" s="139" t="str">
        <f t="shared" si="5"/>
        <v>H</v>
      </c>
      <c r="D26" s="130" t="str">
        <f t="shared" si="19"/>
        <v>aETL</v>
      </c>
      <c r="E26" s="129" t="str">
        <f>Parameter!K17</f>
        <v>Jilin OLED</v>
      </c>
      <c r="F26" s="717"/>
      <c r="G26" s="123">
        <f t="shared" ref="G26:P35" si="20">SUMIFS(Share, Y, $E$3, Config, $G$11, P, G$15, LType, $D26, MSup, $E26)</f>
        <v>0</v>
      </c>
      <c r="H26" s="121">
        <f t="shared" si="20"/>
        <v>0</v>
      </c>
      <c r="I26" s="121">
        <f t="shared" si="20"/>
        <v>0</v>
      </c>
      <c r="J26" s="121">
        <f t="shared" si="20"/>
        <v>0</v>
      </c>
      <c r="K26" s="121">
        <f t="shared" si="20"/>
        <v>0</v>
      </c>
      <c r="L26" s="121">
        <f t="shared" si="20"/>
        <v>0</v>
      </c>
      <c r="M26" s="121">
        <f t="shared" si="20"/>
        <v>0</v>
      </c>
      <c r="N26" s="121">
        <f t="shared" si="20"/>
        <v>0</v>
      </c>
      <c r="O26" s="121">
        <f t="shared" si="20"/>
        <v>0</v>
      </c>
      <c r="P26" s="126">
        <f t="shared" si="20"/>
        <v>0</v>
      </c>
      <c r="Q26" s="122"/>
      <c r="R26" s="408">
        <f t="shared" si="7"/>
        <v>0</v>
      </c>
      <c r="S26" s="693"/>
      <c r="T26" s="700">
        <f t="shared" si="8"/>
        <v>0</v>
      </c>
      <c r="U26" s="701">
        <f t="shared" si="8"/>
        <v>0</v>
      </c>
      <c r="V26" s="693"/>
      <c r="W26" s="700">
        <f t="shared" si="9"/>
        <v>0</v>
      </c>
      <c r="X26" s="126">
        <f t="shared" si="9"/>
        <v>0</v>
      </c>
      <c r="Y26" s="696">
        <f t="shared" si="10"/>
        <v>0</v>
      </c>
      <c r="Z26" s="408">
        <f t="shared" si="11"/>
        <v>0</v>
      </c>
      <c r="AA26" s="127"/>
      <c r="AB26" s="123">
        <f t="shared" ref="AB26:AO35" si="21">SUMIFS(Share, Y, $E$3, Config, $AB$11, P, AB$15, LType, $D26, MSup, $E26)</f>
        <v>0</v>
      </c>
      <c r="AC26" s="121">
        <f t="shared" si="21"/>
        <v>0</v>
      </c>
      <c r="AD26" s="121">
        <f t="shared" si="21"/>
        <v>0</v>
      </c>
      <c r="AE26" s="121">
        <f t="shared" si="21"/>
        <v>0</v>
      </c>
      <c r="AF26" s="121">
        <f t="shared" si="21"/>
        <v>0</v>
      </c>
      <c r="AG26" s="121">
        <f t="shared" si="21"/>
        <v>0</v>
      </c>
      <c r="AH26" s="121">
        <f t="shared" si="21"/>
        <v>0</v>
      </c>
      <c r="AI26" s="121">
        <f t="shared" si="21"/>
        <v>0</v>
      </c>
      <c r="AJ26" s="121">
        <f t="shared" si="21"/>
        <v>0</v>
      </c>
      <c r="AK26" s="121">
        <f t="shared" si="21"/>
        <v>0</v>
      </c>
      <c r="AL26" s="121">
        <f t="shared" si="21"/>
        <v>0</v>
      </c>
      <c r="AM26" s="121">
        <f t="shared" si="21"/>
        <v>0</v>
      </c>
      <c r="AN26" s="121">
        <f t="shared" si="21"/>
        <v>0</v>
      </c>
      <c r="AO26" s="701">
        <f t="shared" si="21"/>
        <v>0</v>
      </c>
      <c r="AP26" s="122"/>
      <c r="AQ26" s="123">
        <f t="shared" ref="AQ26:BD35" si="22">SUMIFS(Share, Y, $E$3, Config, $AQ$11, P, AQ$15, LType, $D26, MSup, $E26)</f>
        <v>0</v>
      </c>
      <c r="AR26" s="121">
        <f t="shared" si="22"/>
        <v>0</v>
      </c>
      <c r="AS26" s="121">
        <f t="shared" si="22"/>
        <v>0</v>
      </c>
      <c r="AT26" s="121">
        <f t="shared" si="22"/>
        <v>0</v>
      </c>
      <c r="AU26" s="121">
        <f t="shared" si="22"/>
        <v>0</v>
      </c>
      <c r="AV26" s="121">
        <f t="shared" si="22"/>
        <v>0</v>
      </c>
      <c r="AW26" s="121">
        <f t="shared" si="22"/>
        <v>0</v>
      </c>
      <c r="AX26" s="121">
        <f t="shared" si="22"/>
        <v>0</v>
      </c>
      <c r="AY26" s="121">
        <f t="shared" si="22"/>
        <v>0</v>
      </c>
      <c r="AZ26" s="121">
        <f t="shared" si="22"/>
        <v>0</v>
      </c>
      <c r="BA26" s="121">
        <f t="shared" si="22"/>
        <v>0</v>
      </c>
      <c r="BB26" s="121">
        <f t="shared" si="22"/>
        <v>0</v>
      </c>
      <c r="BC26" s="121">
        <f t="shared" si="22"/>
        <v>0</v>
      </c>
      <c r="BD26" s="701">
        <f t="shared" si="22"/>
        <v>0</v>
      </c>
      <c r="BE26" s="693"/>
      <c r="BF26" s="122">
        <f t="shared" si="14"/>
        <v>0</v>
      </c>
      <c r="BG26" s="124"/>
      <c r="BH26" s="122">
        <f t="shared" si="15"/>
        <v>0</v>
      </c>
      <c r="BI26" s="124"/>
      <c r="BJ26" s="122">
        <f t="shared" si="16"/>
        <v>0</v>
      </c>
      <c r="BK26" s="124"/>
      <c r="BL26" s="125">
        <f t="shared" si="17"/>
        <v>0</v>
      </c>
      <c r="BM26" s="124"/>
      <c r="BN26" s="123">
        <f t="shared" si="18"/>
        <v>0</v>
      </c>
      <c r="BO26" s="126">
        <f t="shared" si="18"/>
        <v>0</v>
      </c>
      <c r="BP26" s="127"/>
      <c r="BQ26" s="409"/>
    </row>
    <row r="27" spans="1:69" s="131" customFormat="1" ht="17.55" hidden="1" customHeight="1">
      <c r="A27" s="83"/>
      <c r="C27" s="139" t="str">
        <f t="shared" si="5"/>
        <v>H</v>
      </c>
      <c r="D27" s="130" t="str">
        <f t="shared" si="19"/>
        <v>aETL</v>
      </c>
      <c r="E27" s="129" t="str">
        <f>Parameter!K18</f>
        <v>Jinwoong</v>
      </c>
      <c r="F27" s="717"/>
      <c r="G27" s="123">
        <f t="shared" si="20"/>
        <v>0</v>
      </c>
      <c r="H27" s="121">
        <f t="shared" si="20"/>
        <v>0</v>
      </c>
      <c r="I27" s="121">
        <f t="shared" si="20"/>
        <v>0</v>
      </c>
      <c r="J27" s="121">
        <f t="shared" si="20"/>
        <v>0</v>
      </c>
      <c r="K27" s="121">
        <f t="shared" si="20"/>
        <v>0</v>
      </c>
      <c r="L27" s="121">
        <f t="shared" si="20"/>
        <v>0</v>
      </c>
      <c r="M27" s="121">
        <f t="shared" si="20"/>
        <v>0</v>
      </c>
      <c r="N27" s="121">
        <f t="shared" si="20"/>
        <v>0</v>
      </c>
      <c r="O27" s="121">
        <f t="shared" si="20"/>
        <v>0</v>
      </c>
      <c r="P27" s="126">
        <f t="shared" si="20"/>
        <v>0</v>
      </c>
      <c r="Q27" s="122"/>
      <c r="R27" s="408">
        <f t="shared" si="7"/>
        <v>0</v>
      </c>
      <c r="S27" s="693"/>
      <c r="T27" s="700">
        <f t="shared" si="8"/>
        <v>0</v>
      </c>
      <c r="U27" s="701">
        <f t="shared" si="8"/>
        <v>0</v>
      </c>
      <c r="V27" s="693"/>
      <c r="W27" s="700">
        <f t="shared" si="9"/>
        <v>0</v>
      </c>
      <c r="X27" s="126">
        <f t="shared" si="9"/>
        <v>0</v>
      </c>
      <c r="Y27" s="696">
        <f t="shared" si="10"/>
        <v>0</v>
      </c>
      <c r="Z27" s="408">
        <f t="shared" si="11"/>
        <v>0</v>
      </c>
      <c r="AA27" s="127"/>
      <c r="AB27" s="123">
        <f t="shared" si="21"/>
        <v>0</v>
      </c>
      <c r="AC27" s="121">
        <f t="shared" si="21"/>
        <v>0</v>
      </c>
      <c r="AD27" s="121">
        <f t="shared" si="21"/>
        <v>0</v>
      </c>
      <c r="AE27" s="121">
        <f t="shared" si="21"/>
        <v>0</v>
      </c>
      <c r="AF27" s="121">
        <f t="shared" si="21"/>
        <v>0</v>
      </c>
      <c r="AG27" s="121">
        <f t="shared" si="21"/>
        <v>0</v>
      </c>
      <c r="AH27" s="121">
        <f t="shared" si="21"/>
        <v>0</v>
      </c>
      <c r="AI27" s="121">
        <f t="shared" si="21"/>
        <v>0</v>
      </c>
      <c r="AJ27" s="121">
        <f t="shared" si="21"/>
        <v>0</v>
      </c>
      <c r="AK27" s="121">
        <f t="shared" si="21"/>
        <v>0</v>
      </c>
      <c r="AL27" s="121">
        <f t="shared" si="21"/>
        <v>0</v>
      </c>
      <c r="AM27" s="121">
        <f t="shared" si="21"/>
        <v>0</v>
      </c>
      <c r="AN27" s="121">
        <f t="shared" si="21"/>
        <v>0</v>
      </c>
      <c r="AO27" s="701">
        <f t="shared" si="21"/>
        <v>0</v>
      </c>
      <c r="AP27" s="122"/>
      <c r="AQ27" s="123">
        <f t="shared" si="22"/>
        <v>0</v>
      </c>
      <c r="AR27" s="121">
        <f t="shared" si="22"/>
        <v>0</v>
      </c>
      <c r="AS27" s="121">
        <f t="shared" si="22"/>
        <v>0</v>
      </c>
      <c r="AT27" s="121">
        <f t="shared" si="22"/>
        <v>0</v>
      </c>
      <c r="AU27" s="121">
        <f t="shared" si="22"/>
        <v>0</v>
      </c>
      <c r="AV27" s="121">
        <f t="shared" si="22"/>
        <v>0</v>
      </c>
      <c r="AW27" s="121">
        <f t="shared" si="22"/>
        <v>0</v>
      </c>
      <c r="AX27" s="121">
        <f t="shared" si="22"/>
        <v>0</v>
      </c>
      <c r="AY27" s="121">
        <f t="shared" si="22"/>
        <v>0</v>
      </c>
      <c r="AZ27" s="121">
        <f t="shared" si="22"/>
        <v>0</v>
      </c>
      <c r="BA27" s="121">
        <f t="shared" si="22"/>
        <v>0</v>
      </c>
      <c r="BB27" s="121">
        <f t="shared" si="22"/>
        <v>0</v>
      </c>
      <c r="BC27" s="121">
        <f t="shared" si="22"/>
        <v>0</v>
      </c>
      <c r="BD27" s="701">
        <f t="shared" si="22"/>
        <v>0</v>
      </c>
      <c r="BE27" s="693"/>
      <c r="BF27" s="122">
        <f t="shared" si="14"/>
        <v>0</v>
      </c>
      <c r="BG27" s="124"/>
      <c r="BH27" s="122">
        <f t="shared" si="15"/>
        <v>0</v>
      </c>
      <c r="BI27" s="124"/>
      <c r="BJ27" s="122">
        <f t="shared" si="16"/>
        <v>0</v>
      </c>
      <c r="BK27" s="124"/>
      <c r="BL27" s="125">
        <f t="shared" si="17"/>
        <v>0</v>
      </c>
      <c r="BM27" s="124"/>
      <c r="BN27" s="123">
        <f t="shared" si="18"/>
        <v>0</v>
      </c>
      <c r="BO27" s="126">
        <f t="shared" si="18"/>
        <v>0</v>
      </c>
      <c r="BP27" s="127"/>
      <c r="BQ27" s="409"/>
    </row>
    <row r="28" spans="1:69" s="131" customFormat="1" ht="17.55" customHeight="1">
      <c r="A28" s="83"/>
      <c r="C28" s="139" t="str">
        <f t="shared" si="5"/>
        <v/>
      </c>
      <c r="D28" s="130" t="str">
        <f t="shared" si="19"/>
        <v>aETL</v>
      </c>
      <c r="E28" s="129" t="str">
        <f>Parameter!K19</f>
        <v>LG Chem</v>
      </c>
      <c r="F28" s="717"/>
      <c r="G28" s="123">
        <f t="shared" si="20"/>
        <v>0</v>
      </c>
      <c r="H28" s="121">
        <f t="shared" si="20"/>
        <v>0</v>
      </c>
      <c r="I28" s="121">
        <f t="shared" si="20"/>
        <v>1</v>
      </c>
      <c r="J28" s="121">
        <f t="shared" si="20"/>
        <v>0</v>
      </c>
      <c r="K28" s="121">
        <f t="shared" si="20"/>
        <v>0</v>
      </c>
      <c r="L28" s="121">
        <f t="shared" si="20"/>
        <v>0</v>
      </c>
      <c r="M28" s="121">
        <f t="shared" si="20"/>
        <v>0</v>
      </c>
      <c r="N28" s="121">
        <f t="shared" si="20"/>
        <v>0</v>
      </c>
      <c r="O28" s="121">
        <f t="shared" si="20"/>
        <v>0</v>
      </c>
      <c r="P28" s="126">
        <f t="shared" si="20"/>
        <v>0</v>
      </c>
      <c r="Q28" s="122"/>
      <c r="R28" s="408">
        <f t="shared" si="7"/>
        <v>0.25</v>
      </c>
      <c r="S28" s="693"/>
      <c r="T28" s="700">
        <f t="shared" si="8"/>
        <v>1</v>
      </c>
      <c r="U28" s="701">
        <f t="shared" si="8"/>
        <v>0</v>
      </c>
      <c r="V28" s="693"/>
      <c r="W28" s="700">
        <f t="shared" si="9"/>
        <v>0</v>
      </c>
      <c r="X28" s="126">
        <f t="shared" si="9"/>
        <v>0</v>
      </c>
      <c r="Y28" s="696">
        <f t="shared" si="10"/>
        <v>0</v>
      </c>
      <c r="Z28" s="408">
        <f t="shared" si="11"/>
        <v>0</v>
      </c>
      <c r="AA28" s="127"/>
      <c r="AB28" s="123">
        <f t="shared" si="21"/>
        <v>0.25</v>
      </c>
      <c r="AC28" s="121">
        <f t="shared" si="21"/>
        <v>0</v>
      </c>
      <c r="AD28" s="121">
        <f t="shared" si="21"/>
        <v>0</v>
      </c>
      <c r="AE28" s="121">
        <f t="shared" si="21"/>
        <v>0</v>
      </c>
      <c r="AF28" s="121">
        <f t="shared" si="21"/>
        <v>0</v>
      </c>
      <c r="AG28" s="121">
        <f t="shared" si="21"/>
        <v>0</v>
      </c>
      <c r="AH28" s="121">
        <f t="shared" si="21"/>
        <v>0</v>
      </c>
      <c r="AI28" s="121">
        <f t="shared" si="21"/>
        <v>0</v>
      </c>
      <c r="AJ28" s="121">
        <f t="shared" si="21"/>
        <v>0</v>
      </c>
      <c r="AK28" s="121">
        <f t="shared" si="21"/>
        <v>0</v>
      </c>
      <c r="AL28" s="121">
        <f t="shared" si="21"/>
        <v>0</v>
      </c>
      <c r="AM28" s="121">
        <f t="shared" si="21"/>
        <v>0</v>
      </c>
      <c r="AN28" s="121">
        <f t="shared" si="21"/>
        <v>0</v>
      </c>
      <c r="AO28" s="701">
        <f t="shared" si="21"/>
        <v>0</v>
      </c>
      <c r="AP28" s="122"/>
      <c r="AQ28" s="123">
        <f t="shared" si="22"/>
        <v>0</v>
      </c>
      <c r="AR28" s="121">
        <f t="shared" si="22"/>
        <v>0</v>
      </c>
      <c r="AS28" s="121">
        <f t="shared" si="22"/>
        <v>0</v>
      </c>
      <c r="AT28" s="121">
        <f t="shared" si="22"/>
        <v>0</v>
      </c>
      <c r="AU28" s="121">
        <f t="shared" si="22"/>
        <v>0</v>
      </c>
      <c r="AV28" s="121">
        <f t="shared" si="22"/>
        <v>0</v>
      </c>
      <c r="AW28" s="121">
        <f t="shared" si="22"/>
        <v>0</v>
      </c>
      <c r="AX28" s="121">
        <f t="shared" si="22"/>
        <v>0</v>
      </c>
      <c r="AY28" s="121">
        <f t="shared" si="22"/>
        <v>0</v>
      </c>
      <c r="AZ28" s="121">
        <f t="shared" si="22"/>
        <v>0</v>
      </c>
      <c r="BA28" s="121">
        <f t="shared" si="22"/>
        <v>0</v>
      </c>
      <c r="BB28" s="121">
        <f t="shared" si="22"/>
        <v>0</v>
      </c>
      <c r="BC28" s="121">
        <f t="shared" si="22"/>
        <v>0</v>
      </c>
      <c r="BD28" s="701">
        <f t="shared" si="22"/>
        <v>0</v>
      </c>
      <c r="BE28" s="693"/>
      <c r="BF28" s="122">
        <f t="shared" si="14"/>
        <v>0</v>
      </c>
      <c r="BG28" s="124"/>
      <c r="BH28" s="122">
        <f t="shared" si="15"/>
        <v>0</v>
      </c>
      <c r="BI28" s="124"/>
      <c r="BJ28" s="122">
        <f t="shared" si="16"/>
        <v>0</v>
      </c>
      <c r="BK28" s="124"/>
      <c r="BL28" s="125">
        <f t="shared" si="17"/>
        <v>0.3</v>
      </c>
      <c r="BM28" s="124"/>
      <c r="BN28" s="123">
        <f t="shared" si="18"/>
        <v>0</v>
      </c>
      <c r="BO28" s="126">
        <f t="shared" si="18"/>
        <v>0</v>
      </c>
      <c r="BP28" s="127"/>
      <c r="BQ28" s="409"/>
    </row>
    <row r="29" spans="1:69" s="131" customFormat="1" ht="17.55" hidden="1" customHeight="1">
      <c r="A29" s="83"/>
      <c r="C29" s="139" t="str">
        <f t="shared" si="5"/>
        <v>H</v>
      </c>
      <c r="D29" s="130" t="str">
        <f t="shared" si="19"/>
        <v>aETL</v>
      </c>
      <c r="E29" s="129" t="str">
        <f>Parameter!K20</f>
        <v>LT Materials</v>
      </c>
      <c r="F29" s="717"/>
      <c r="G29" s="123">
        <f t="shared" si="20"/>
        <v>0</v>
      </c>
      <c r="H29" s="121">
        <f t="shared" si="20"/>
        <v>0</v>
      </c>
      <c r="I29" s="121">
        <f t="shared" si="20"/>
        <v>0</v>
      </c>
      <c r="J29" s="121">
        <f t="shared" si="20"/>
        <v>0</v>
      </c>
      <c r="K29" s="121">
        <f t="shared" si="20"/>
        <v>0</v>
      </c>
      <c r="L29" s="121">
        <f t="shared" si="20"/>
        <v>0</v>
      </c>
      <c r="M29" s="121">
        <f t="shared" si="20"/>
        <v>0</v>
      </c>
      <c r="N29" s="121">
        <f t="shared" si="20"/>
        <v>0</v>
      </c>
      <c r="O29" s="121">
        <f t="shared" si="20"/>
        <v>0</v>
      </c>
      <c r="P29" s="126">
        <f t="shared" si="20"/>
        <v>0</v>
      </c>
      <c r="Q29" s="122"/>
      <c r="R29" s="408">
        <f t="shared" si="7"/>
        <v>0</v>
      </c>
      <c r="S29" s="693"/>
      <c r="T29" s="700">
        <f t="shared" si="8"/>
        <v>0</v>
      </c>
      <c r="U29" s="701">
        <f t="shared" si="8"/>
        <v>0</v>
      </c>
      <c r="V29" s="693"/>
      <c r="W29" s="700">
        <f t="shared" si="9"/>
        <v>0</v>
      </c>
      <c r="X29" s="126">
        <f t="shared" si="9"/>
        <v>0</v>
      </c>
      <c r="Y29" s="696">
        <f t="shared" si="10"/>
        <v>0</v>
      </c>
      <c r="Z29" s="408">
        <f t="shared" si="11"/>
        <v>0</v>
      </c>
      <c r="AA29" s="127"/>
      <c r="AB29" s="123">
        <f t="shared" si="21"/>
        <v>0</v>
      </c>
      <c r="AC29" s="121">
        <f t="shared" si="21"/>
        <v>0</v>
      </c>
      <c r="AD29" s="121">
        <f t="shared" si="21"/>
        <v>0</v>
      </c>
      <c r="AE29" s="121">
        <f t="shared" si="21"/>
        <v>0</v>
      </c>
      <c r="AF29" s="121">
        <f t="shared" si="21"/>
        <v>0</v>
      </c>
      <c r="AG29" s="121">
        <f t="shared" si="21"/>
        <v>0</v>
      </c>
      <c r="AH29" s="121">
        <f t="shared" si="21"/>
        <v>0</v>
      </c>
      <c r="AI29" s="121">
        <f t="shared" si="21"/>
        <v>0</v>
      </c>
      <c r="AJ29" s="121">
        <f t="shared" si="21"/>
        <v>0</v>
      </c>
      <c r="AK29" s="121">
        <f t="shared" si="21"/>
        <v>0</v>
      </c>
      <c r="AL29" s="121">
        <f t="shared" si="21"/>
        <v>0</v>
      </c>
      <c r="AM29" s="121">
        <f t="shared" si="21"/>
        <v>0</v>
      </c>
      <c r="AN29" s="121">
        <f t="shared" si="21"/>
        <v>0</v>
      </c>
      <c r="AO29" s="701">
        <f t="shared" si="21"/>
        <v>0</v>
      </c>
      <c r="AP29" s="122"/>
      <c r="AQ29" s="123">
        <f t="shared" si="22"/>
        <v>0</v>
      </c>
      <c r="AR29" s="121">
        <f t="shared" si="22"/>
        <v>0</v>
      </c>
      <c r="AS29" s="121">
        <f t="shared" si="22"/>
        <v>0</v>
      </c>
      <c r="AT29" s="121">
        <f t="shared" si="22"/>
        <v>0</v>
      </c>
      <c r="AU29" s="121">
        <f t="shared" si="22"/>
        <v>0</v>
      </c>
      <c r="AV29" s="121">
        <f t="shared" si="22"/>
        <v>0</v>
      </c>
      <c r="AW29" s="121">
        <f t="shared" si="22"/>
        <v>0</v>
      </c>
      <c r="AX29" s="121">
        <f t="shared" si="22"/>
        <v>0</v>
      </c>
      <c r="AY29" s="121">
        <f t="shared" si="22"/>
        <v>0</v>
      </c>
      <c r="AZ29" s="121">
        <f t="shared" si="22"/>
        <v>0</v>
      </c>
      <c r="BA29" s="121">
        <f t="shared" si="22"/>
        <v>0</v>
      </c>
      <c r="BB29" s="121">
        <f t="shared" si="22"/>
        <v>0</v>
      </c>
      <c r="BC29" s="121">
        <f t="shared" si="22"/>
        <v>0</v>
      </c>
      <c r="BD29" s="701">
        <f t="shared" si="22"/>
        <v>0</v>
      </c>
      <c r="BE29" s="693"/>
      <c r="BF29" s="122">
        <f t="shared" si="14"/>
        <v>0</v>
      </c>
      <c r="BG29" s="124"/>
      <c r="BH29" s="122">
        <f t="shared" si="15"/>
        <v>0</v>
      </c>
      <c r="BI29" s="124"/>
      <c r="BJ29" s="122">
        <f t="shared" si="16"/>
        <v>0</v>
      </c>
      <c r="BK29" s="124"/>
      <c r="BL29" s="125">
        <f t="shared" si="17"/>
        <v>0</v>
      </c>
      <c r="BM29" s="124"/>
      <c r="BN29" s="123">
        <f t="shared" si="18"/>
        <v>0</v>
      </c>
      <c r="BO29" s="126">
        <f t="shared" si="18"/>
        <v>0</v>
      </c>
      <c r="BP29" s="127"/>
      <c r="BQ29" s="409"/>
    </row>
    <row r="30" spans="1:69" s="131" customFormat="1" ht="17.55" hidden="1" customHeight="1">
      <c r="A30" s="83"/>
      <c r="C30" s="139" t="str">
        <f t="shared" si="5"/>
        <v>H</v>
      </c>
      <c r="D30" s="130" t="str">
        <f t="shared" si="19"/>
        <v>aETL</v>
      </c>
      <c r="E30" s="129" t="str">
        <f>Parameter!K21</f>
        <v>LT Metal</v>
      </c>
      <c r="F30" s="717"/>
      <c r="G30" s="123">
        <f t="shared" si="20"/>
        <v>0</v>
      </c>
      <c r="H30" s="121">
        <f t="shared" si="20"/>
        <v>0</v>
      </c>
      <c r="I30" s="121">
        <f t="shared" si="20"/>
        <v>0</v>
      </c>
      <c r="J30" s="121">
        <f t="shared" si="20"/>
        <v>0</v>
      </c>
      <c r="K30" s="121">
        <f t="shared" si="20"/>
        <v>0</v>
      </c>
      <c r="L30" s="121">
        <f t="shared" si="20"/>
        <v>0</v>
      </c>
      <c r="M30" s="121">
        <f t="shared" si="20"/>
        <v>0</v>
      </c>
      <c r="N30" s="121">
        <f t="shared" si="20"/>
        <v>0</v>
      </c>
      <c r="O30" s="121">
        <f t="shared" si="20"/>
        <v>0</v>
      </c>
      <c r="P30" s="126">
        <f t="shared" si="20"/>
        <v>0</v>
      </c>
      <c r="Q30" s="122"/>
      <c r="R30" s="408">
        <f t="shared" si="7"/>
        <v>0</v>
      </c>
      <c r="S30" s="693"/>
      <c r="T30" s="700">
        <f t="shared" si="8"/>
        <v>0</v>
      </c>
      <c r="U30" s="701">
        <f t="shared" si="8"/>
        <v>0</v>
      </c>
      <c r="V30" s="693"/>
      <c r="W30" s="700">
        <f t="shared" si="9"/>
        <v>0</v>
      </c>
      <c r="X30" s="126">
        <f t="shared" si="9"/>
        <v>0</v>
      </c>
      <c r="Y30" s="696">
        <f t="shared" si="10"/>
        <v>0</v>
      </c>
      <c r="Z30" s="408">
        <f t="shared" si="11"/>
        <v>0</v>
      </c>
      <c r="AA30" s="127"/>
      <c r="AB30" s="123">
        <f t="shared" si="21"/>
        <v>0</v>
      </c>
      <c r="AC30" s="121">
        <f t="shared" si="21"/>
        <v>0</v>
      </c>
      <c r="AD30" s="121">
        <f t="shared" si="21"/>
        <v>0</v>
      </c>
      <c r="AE30" s="121">
        <f t="shared" si="21"/>
        <v>0</v>
      </c>
      <c r="AF30" s="121">
        <f t="shared" si="21"/>
        <v>0</v>
      </c>
      <c r="AG30" s="121">
        <f t="shared" si="21"/>
        <v>0</v>
      </c>
      <c r="AH30" s="121">
        <f t="shared" si="21"/>
        <v>0</v>
      </c>
      <c r="AI30" s="121">
        <f t="shared" si="21"/>
        <v>0</v>
      </c>
      <c r="AJ30" s="121">
        <f t="shared" si="21"/>
        <v>0</v>
      </c>
      <c r="AK30" s="121">
        <f t="shared" si="21"/>
        <v>0</v>
      </c>
      <c r="AL30" s="121">
        <f t="shared" si="21"/>
        <v>0</v>
      </c>
      <c r="AM30" s="121">
        <f t="shared" si="21"/>
        <v>0</v>
      </c>
      <c r="AN30" s="121">
        <f t="shared" si="21"/>
        <v>0</v>
      </c>
      <c r="AO30" s="701">
        <f t="shared" si="21"/>
        <v>0</v>
      </c>
      <c r="AP30" s="122"/>
      <c r="AQ30" s="123">
        <f t="shared" si="22"/>
        <v>0</v>
      </c>
      <c r="AR30" s="121">
        <f t="shared" si="22"/>
        <v>0</v>
      </c>
      <c r="AS30" s="121">
        <f t="shared" si="22"/>
        <v>0</v>
      </c>
      <c r="AT30" s="121">
        <f t="shared" si="22"/>
        <v>0</v>
      </c>
      <c r="AU30" s="121">
        <f t="shared" si="22"/>
        <v>0</v>
      </c>
      <c r="AV30" s="121">
        <f t="shared" si="22"/>
        <v>0</v>
      </c>
      <c r="AW30" s="121">
        <f t="shared" si="22"/>
        <v>0</v>
      </c>
      <c r="AX30" s="121">
        <f t="shared" si="22"/>
        <v>0</v>
      </c>
      <c r="AY30" s="121">
        <f t="shared" si="22"/>
        <v>0</v>
      </c>
      <c r="AZ30" s="121">
        <f t="shared" si="22"/>
        <v>0</v>
      </c>
      <c r="BA30" s="121">
        <f t="shared" si="22"/>
        <v>0</v>
      </c>
      <c r="BB30" s="121">
        <f t="shared" si="22"/>
        <v>0</v>
      </c>
      <c r="BC30" s="121">
        <f t="shared" si="22"/>
        <v>0</v>
      </c>
      <c r="BD30" s="701">
        <f t="shared" si="22"/>
        <v>0</v>
      </c>
      <c r="BE30" s="693"/>
      <c r="BF30" s="122">
        <f t="shared" si="14"/>
        <v>0</v>
      </c>
      <c r="BG30" s="124"/>
      <c r="BH30" s="122">
        <f t="shared" si="15"/>
        <v>0</v>
      </c>
      <c r="BI30" s="124"/>
      <c r="BJ30" s="122">
        <f t="shared" si="16"/>
        <v>0</v>
      </c>
      <c r="BK30" s="124"/>
      <c r="BL30" s="125">
        <f t="shared" si="17"/>
        <v>0</v>
      </c>
      <c r="BM30" s="124"/>
      <c r="BN30" s="123">
        <f t="shared" si="18"/>
        <v>0</v>
      </c>
      <c r="BO30" s="126">
        <f t="shared" si="18"/>
        <v>0</v>
      </c>
      <c r="BP30" s="127"/>
      <c r="BQ30" s="409"/>
    </row>
    <row r="31" spans="1:69" s="131" customFormat="1" ht="17.55" hidden="1" customHeight="1">
      <c r="A31" s="83"/>
      <c r="C31" s="139" t="str">
        <f t="shared" si="5"/>
        <v>H</v>
      </c>
      <c r="D31" s="130" t="str">
        <f t="shared" si="19"/>
        <v>aETL</v>
      </c>
      <c r="E31" s="129" t="str">
        <f>Parameter!K22</f>
        <v>LTOM</v>
      </c>
      <c r="F31" s="717"/>
      <c r="G31" s="123">
        <f t="shared" si="20"/>
        <v>0</v>
      </c>
      <c r="H31" s="121">
        <f t="shared" si="20"/>
        <v>0</v>
      </c>
      <c r="I31" s="121">
        <f t="shared" si="20"/>
        <v>0</v>
      </c>
      <c r="J31" s="121">
        <f t="shared" si="20"/>
        <v>0</v>
      </c>
      <c r="K31" s="121">
        <f t="shared" si="20"/>
        <v>0</v>
      </c>
      <c r="L31" s="121">
        <f t="shared" si="20"/>
        <v>0</v>
      </c>
      <c r="M31" s="121">
        <f t="shared" si="20"/>
        <v>0</v>
      </c>
      <c r="N31" s="121">
        <f t="shared" si="20"/>
        <v>0</v>
      </c>
      <c r="O31" s="121">
        <f t="shared" si="20"/>
        <v>0</v>
      </c>
      <c r="P31" s="126">
        <f t="shared" si="20"/>
        <v>0</v>
      </c>
      <c r="Q31" s="122"/>
      <c r="R31" s="408">
        <f t="shared" si="7"/>
        <v>0</v>
      </c>
      <c r="S31" s="693"/>
      <c r="T31" s="700">
        <f t="shared" si="8"/>
        <v>0</v>
      </c>
      <c r="U31" s="701">
        <f t="shared" si="8"/>
        <v>0</v>
      </c>
      <c r="V31" s="693"/>
      <c r="W31" s="700">
        <f t="shared" si="9"/>
        <v>0</v>
      </c>
      <c r="X31" s="126">
        <f t="shared" si="9"/>
        <v>0</v>
      </c>
      <c r="Y31" s="696">
        <f t="shared" si="10"/>
        <v>0</v>
      </c>
      <c r="Z31" s="408">
        <f t="shared" si="11"/>
        <v>0</v>
      </c>
      <c r="AA31" s="127"/>
      <c r="AB31" s="123">
        <f t="shared" si="21"/>
        <v>0</v>
      </c>
      <c r="AC31" s="121">
        <f t="shared" si="21"/>
        <v>0</v>
      </c>
      <c r="AD31" s="121">
        <f t="shared" si="21"/>
        <v>0</v>
      </c>
      <c r="AE31" s="121">
        <f t="shared" si="21"/>
        <v>0</v>
      </c>
      <c r="AF31" s="121">
        <f t="shared" si="21"/>
        <v>0</v>
      </c>
      <c r="AG31" s="121">
        <f t="shared" si="21"/>
        <v>0</v>
      </c>
      <c r="AH31" s="121">
        <f t="shared" si="21"/>
        <v>0</v>
      </c>
      <c r="AI31" s="121">
        <f t="shared" si="21"/>
        <v>0</v>
      </c>
      <c r="AJ31" s="121">
        <f t="shared" si="21"/>
        <v>0</v>
      </c>
      <c r="AK31" s="121">
        <f t="shared" si="21"/>
        <v>0</v>
      </c>
      <c r="AL31" s="121">
        <f t="shared" si="21"/>
        <v>0</v>
      </c>
      <c r="AM31" s="121">
        <f t="shared" si="21"/>
        <v>0</v>
      </c>
      <c r="AN31" s="121">
        <f t="shared" si="21"/>
        <v>0</v>
      </c>
      <c r="AO31" s="701">
        <f t="shared" si="21"/>
        <v>0</v>
      </c>
      <c r="AP31" s="122"/>
      <c r="AQ31" s="123">
        <f t="shared" si="22"/>
        <v>0</v>
      </c>
      <c r="AR31" s="121">
        <f t="shared" si="22"/>
        <v>0</v>
      </c>
      <c r="AS31" s="121">
        <f t="shared" si="22"/>
        <v>0</v>
      </c>
      <c r="AT31" s="121">
        <f t="shared" si="22"/>
        <v>0</v>
      </c>
      <c r="AU31" s="121">
        <f t="shared" si="22"/>
        <v>0</v>
      </c>
      <c r="AV31" s="121">
        <f t="shared" si="22"/>
        <v>0</v>
      </c>
      <c r="AW31" s="121">
        <f t="shared" si="22"/>
        <v>0</v>
      </c>
      <c r="AX31" s="121">
        <f t="shared" si="22"/>
        <v>0</v>
      </c>
      <c r="AY31" s="121">
        <f t="shared" si="22"/>
        <v>0</v>
      </c>
      <c r="AZ31" s="121">
        <f t="shared" si="22"/>
        <v>0</v>
      </c>
      <c r="BA31" s="121">
        <f t="shared" si="22"/>
        <v>0</v>
      </c>
      <c r="BB31" s="121">
        <f t="shared" si="22"/>
        <v>0</v>
      </c>
      <c r="BC31" s="121">
        <f t="shared" si="22"/>
        <v>0</v>
      </c>
      <c r="BD31" s="701">
        <f t="shared" si="22"/>
        <v>0</v>
      </c>
      <c r="BE31" s="693"/>
      <c r="BF31" s="122">
        <f t="shared" si="14"/>
        <v>0</v>
      </c>
      <c r="BG31" s="124"/>
      <c r="BH31" s="122">
        <f t="shared" si="15"/>
        <v>0</v>
      </c>
      <c r="BI31" s="124"/>
      <c r="BJ31" s="122">
        <f t="shared" si="16"/>
        <v>0</v>
      </c>
      <c r="BK31" s="124"/>
      <c r="BL31" s="125">
        <f t="shared" si="17"/>
        <v>0</v>
      </c>
      <c r="BM31" s="124"/>
      <c r="BN31" s="123">
        <f t="shared" si="18"/>
        <v>0</v>
      </c>
      <c r="BO31" s="126">
        <f t="shared" si="18"/>
        <v>0</v>
      </c>
      <c r="BP31" s="127"/>
      <c r="BQ31" s="409"/>
    </row>
    <row r="32" spans="1:69" s="131" customFormat="1" ht="17.55" hidden="1" customHeight="1">
      <c r="A32" s="83"/>
      <c r="C32" s="139" t="str">
        <f t="shared" si="5"/>
        <v>H</v>
      </c>
      <c r="D32" s="130" t="str">
        <f t="shared" si="19"/>
        <v>aETL</v>
      </c>
      <c r="E32" s="129" t="str">
        <f>Parameter!K23</f>
        <v>Lumilan</v>
      </c>
      <c r="F32" s="717"/>
      <c r="G32" s="123">
        <f t="shared" si="20"/>
        <v>0</v>
      </c>
      <c r="H32" s="121">
        <f t="shared" si="20"/>
        <v>0</v>
      </c>
      <c r="I32" s="121">
        <f t="shared" si="20"/>
        <v>0</v>
      </c>
      <c r="J32" s="121">
        <f t="shared" si="20"/>
        <v>0</v>
      </c>
      <c r="K32" s="121">
        <f t="shared" si="20"/>
        <v>0</v>
      </c>
      <c r="L32" s="121">
        <f t="shared" si="20"/>
        <v>0</v>
      </c>
      <c r="M32" s="121">
        <f t="shared" si="20"/>
        <v>0</v>
      </c>
      <c r="N32" s="121">
        <f t="shared" si="20"/>
        <v>0</v>
      </c>
      <c r="O32" s="121">
        <f t="shared" si="20"/>
        <v>0</v>
      </c>
      <c r="P32" s="126">
        <f t="shared" si="20"/>
        <v>0</v>
      </c>
      <c r="Q32" s="122"/>
      <c r="R32" s="408">
        <f t="shared" si="7"/>
        <v>0</v>
      </c>
      <c r="S32" s="693"/>
      <c r="T32" s="700">
        <f t="shared" si="8"/>
        <v>0</v>
      </c>
      <c r="U32" s="701">
        <f t="shared" si="8"/>
        <v>0</v>
      </c>
      <c r="V32" s="693"/>
      <c r="W32" s="700">
        <f t="shared" si="9"/>
        <v>0</v>
      </c>
      <c r="X32" s="126">
        <f t="shared" si="9"/>
        <v>0</v>
      </c>
      <c r="Y32" s="696">
        <f t="shared" si="10"/>
        <v>0</v>
      </c>
      <c r="Z32" s="408">
        <f t="shared" si="11"/>
        <v>0</v>
      </c>
      <c r="AA32" s="127"/>
      <c r="AB32" s="123">
        <f t="shared" si="21"/>
        <v>0</v>
      </c>
      <c r="AC32" s="121">
        <f t="shared" si="21"/>
        <v>0</v>
      </c>
      <c r="AD32" s="121">
        <f t="shared" si="21"/>
        <v>0</v>
      </c>
      <c r="AE32" s="121">
        <f t="shared" si="21"/>
        <v>0</v>
      </c>
      <c r="AF32" s="121">
        <f t="shared" si="21"/>
        <v>0</v>
      </c>
      <c r="AG32" s="121">
        <f t="shared" si="21"/>
        <v>0</v>
      </c>
      <c r="AH32" s="121">
        <f t="shared" si="21"/>
        <v>0</v>
      </c>
      <c r="AI32" s="121">
        <f t="shared" si="21"/>
        <v>0</v>
      </c>
      <c r="AJ32" s="121">
        <f t="shared" si="21"/>
        <v>0</v>
      </c>
      <c r="AK32" s="121">
        <f t="shared" si="21"/>
        <v>0</v>
      </c>
      <c r="AL32" s="121">
        <f t="shared" si="21"/>
        <v>0</v>
      </c>
      <c r="AM32" s="121">
        <f t="shared" si="21"/>
        <v>0</v>
      </c>
      <c r="AN32" s="121">
        <f t="shared" si="21"/>
        <v>0</v>
      </c>
      <c r="AO32" s="701">
        <f t="shared" si="21"/>
        <v>0</v>
      </c>
      <c r="AP32" s="122"/>
      <c r="AQ32" s="123">
        <f t="shared" si="22"/>
        <v>0</v>
      </c>
      <c r="AR32" s="121">
        <f t="shared" si="22"/>
        <v>0</v>
      </c>
      <c r="AS32" s="121">
        <f t="shared" si="22"/>
        <v>0</v>
      </c>
      <c r="AT32" s="121">
        <f t="shared" si="22"/>
        <v>0</v>
      </c>
      <c r="AU32" s="121">
        <f t="shared" si="22"/>
        <v>0</v>
      </c>
      <c r="AV32" s="121">
        <f t="shared" si="22"/>
        <v>0</v>
      </c>
      <c r="AW32" s="121">
        <f t="shared" si="22"/>
        <v>0</v>
      </c>
      <c r="AX32" s="121">
        <f t="shared" si="22"/>
        <v>0</v>
      </c>
      <c r="AY32" s="121">
        <f t="shared" si="22"/>
        <v>0</v>
      </c>
      <c r="AZ32" s="121">
        <f t="shared" si="22"/>
        <v>0</v>
      </c>
      <c r="BA32" s="121">
        <f t="shared" si="22"/>
        <v>0</v>
      </c>
      <c r="BB32" s="121">
        <f t="shared" si="22"/>
        <v>0</v>
      </c>
      <c r="BC32" s="121">
        <f t="shared" si="22"/>
        <v>0</v>
      </c>
      <c r="BD32" s="701">
        <f t="shared" si="22"/>
        <v>0</v>
      </c>
      <c r="BE32" s="693"/>
      <c r="BF32" s="122">
        <f t="shared" si="14"/>
        <v>0</v>
      </c>
      <c r="BG32" s="124"/>
      <c r="BH32" s="122">
        <f t="shared" si="15"/>
        <v>0</v>
      </c>
      <c r="BI32" s="124"/>
      <c r="BJ32" s="122">
        <f t="shared" si="16"/>
        <v>0</v>
      </c>
      <c r="BK32" s="124"/>
      <c r="BL32" s="125">
        <f t="shared" si="17"/>
        <v>0</v>
      </c>
      <c r="BM32" s="124"/>
      <c r="BN32" s="123">
        <f t="shared" si="18"/>
        <v>0</v>
      </c>
      <c r="BO32" s="126">
        <f t="shared" si="18"/>
        <v>0</v>
      </c>
      <c r="BP32" s="127"/>
      <c r="BQ32" s="409"/>
    </row>
    <row r="33" spans="1:69" s="131" customFormat="1" ht="17.55" hidden="1" customHeight="1">
      <c r="A33" s="83"/>
      <c r="C33" s="139" t="str">
        <f t="shared" si="5"/>
        <v>H</v>
      </c>
      <c r="D33" s="130" t="str">
        <f t="shared" si="19"/>
        <v>aETL</v>
      </c>
      <c r="E33" s="129" t="str">
        <f>Parameter!K24</f>
        <v>Materion</v>
      </c>
      <c r="F33" s="717"/>
      <c r="G33" s="123">
        <f t="shared" si="20"/>
        <v>0</v>
      </c>
      <c r="H33" s="121">
        <f t="shared" si="20"/>
        <v>0</v>
      </c>
      <c r="I33" s="121">
        <f t="shared" si="20"/>
        <v>0</v>
      </c>
      <c r="J33" s="121">
        <f t="shared" si="20"/>
        <v>0</v>
      </c>
      <c r="K33" s="121">
        <f t="shared" si="20"/>
        <v>0</v>
      </c>
      <c r="L33" s="121">
        <f t="shared" si="20"/>
        <v>0</v>
      </c>
      <c r="M33" s="121">
        <f t="shared" si="20"/>
        <v>0</v>
      </c>
      <c r="N33" s="121">
        <f t="shared" si="20"/>
        <v>0</v>
      </c>
      <c r="O33" s="121">
        <f t="shared" si="20"/>
        <v>0</v>
      </c>
      <c r="P33" s="126">
        <f t="shared" si="20"/>
        <v>0</v>
      </c>
      <c r="Q33" s="122"/>
      <c r="R33" s="408">
        <f t="shared" si="7"/>
        <v>0</v>
      </c>
      <c r="S33" s="693"/>
      <c r="T33" s="700">
        <f t="shared" si="8"/>
        <v>0</v>
      </c>
      <c r="U33" s="701">
        <f t="shared" si="8"/>
        <v>0</v>
      </c>
      <c r="V33" s="693"/>
      <c r="W33" s="700">
        <f t="shared" si="9"/>
        <v>0</v>
      </c>
      <c r="X33" s="126">
        <f t="shared" si="9"/>
        <v>0</v>
      </c>
      <c r="Y33" s="696">
        <f t="shared" si="10"/>
        <v>0</v>
      </c>
      <c r="Z33" s="408">
        <f t="shared" si="11"/>
        <v>0</v>
      </c>
      <c r="AA33" s="127"/>
      <c r="AB33" s="123">
        <f t="shared" si="21"/>
        <v>0</v>
      </c>
      <c r="AC33" s="121">
        <f t="shared" si="21"/>
        <v>0</v>
      </c>
      <c r="AD33" s="121">
        <f t="shared" si="21"/>
        <v>0</v>
      </c>
      <c r="AE33" s="121">
        <f t="shared" si="21"/>
        <v>0</v>
      </c>
      <c r="AF33" s="121">
        <f t="shared" si="21"/>
        <v>0</v>
      </c>
      <c r="AG33" s="121">
        <f t="shared" si="21"/>
        <v>0</v>
      </c>
      <c r="AH33" s="121">
        <f t="shared" si="21"/>
        <v>0</v>
      </c>
      <c r="AI33" s="121">
        <f t="shared" si="21"/>
        <v>0</v>
      </c>
      <c r="AJ33" s="121">
        <f t="shared" si="21"/>
        <v>0</v>
      </c>
      <c r="AK33" s="121">
        <f t="shared" si="21"/>
        <v>0</v>
      </c>
      <c r="AL33" s="121">
        <f t="shared" si="21"/>
        <v>0</v>
      </c>
      <c r="AM33" s="121">
        <f t="shared" si="21"/>
        <v>0</v>
      </c>
      <c r="AN33" s="121">
        <f t="shared" si="21"/>
        <v>0</v>
      </c>
      <c r="AO33" s="701">
        <f t="shared" si="21"/>
        <v>0</v>
      </c>
      <c r="AP33" s="122"/>
      <c r="AQ33" s="123">
        <f t="shared" si="22"/>
        <v>0</v>
      </c>
      <c r="AR33" s="121">
        <f t="shared" si="22"/>
        <v>0</v>
      </c>
      <c r="AS33" s="121">
        <f t="shared" si="22"/>
        <v>0</v>
      </c>
      <c r="AT33" s="121">
        <f t="shared" si="22"/>
        <v>0</v>
      </c>
      <c r="AU33" s="121">
        <f t="shared" si="22"/>
        <v>0</v>
      </c>
      <c r="AV33" s="121">
        <f t="shared" si="22"/>
        <v>0</v>
      </c>
      <c r="AW33" s="121">
        <f t="shared" si="22"/>
        <v>0</v>
      </c>
      <c r="AX33" s="121">
        <f t="shared" si="22"/>
        <v>0</v>
      </c>
      <c r="AY33" s="121">
        <f t="shared" si="22"/>
        <v>0</v>
      </c>
      <c r="AZ33" s="121">
        <f t="shared" si="22"/>
        <v>0</v>
      </c>
      <c r="BA33" s="121">
        <f t="shared" si="22"/>
        <v>0</v>
      </c>
      <c r="BB33" s="121">
        <f t="shared" si="22"/>
        <v>0</v>
      </c>
      <c r="BC33" s="121">
        <f t="shared" si="22"/>
        <v>0</v>
      </c>
      <c r="BD33" s="701">
        <f t="shared" si="22"/>
        <v>0</v>
      </c>
      <c r="BE33" s="693"/>
      <c r="BF33" s="122">
        <f t="shared" si="14"/>
        <v>0</v>
      </c>
      <c r="BG33" s="124"/>
      <c r="BH33" s="122">
        <f t="shared" si="15"/>
        <v>0</v>
      </c>
      <c r="BI33" s="124"/>
      <c r="BJ33" s="122">
        <f t="shared" si="16"/>
        <v>0</v>
      </c>
      <c r="BK33" s="124"/>
      <c r="BL33" s="125">
        <f t="shared" si="17"/>
        <v>0</v>
      </c>
      <c r="BM33" s="124"/>
      <c r="BN33" s="123">
        <f t="shared" si="18"/>
        <v>0</v>
      </c>
      <c r="BO33" s="126">
        <f t="shared" si="18"/>
        <v>0</v>
      </c>
      <c r="BP33" s="127"/>
      <c r="BQ33" s="409"/>
    </row>
    <row r="34" spans="1:69" s="131" customFormat="1" ht="17.55" hidden="1" customHeight="1">
      <c r="A34" s="83"/>
      <c r="C34" s="139" t="str">
        <f t="shared" si="5"/>
        <v>H</v>
      </c>
      <c r="D34" s="130" t="str">
        <f t="shared" si="19"/>
        <v>aETL</v>
      </c>
      <c r="E34" s="129" t="str">
        <f>Parameter!K25</f>
        <v>Merck</v>
      </c>
      <c r="F34" s="717"/>
      <c r="G34" s="123">
        <f t="shared" si="20"/>
        <v>0</v>
      </c>
      <c r="H34" s="121">
        <f t="shared" si="20"/>
        <v>0</v>
      </c>
      <c r="I34" s="121">
        <f t="shared" si="20"/>
        <v>0</v>
      </c>
      <c r="J34" s="121">
        <f t="shared" si="20"/>
        <v>0</v>
      </c>
      <c r="K34" s="121">
        <f t="shared" si="20"/>
        <v>0</v>
      </c>
      <c r="L34" s="121">
        <f t="shared" si="20"/>
        <v>0</v>
      </c>
      <c r="M34" s="121">
        <f t="shared" si="20"/>
        <v>0</v>
      </c>
      <c r="N34" s="121">
        <f t="shared" si="20"/>
        <v>0</v>
      </c>
      <c r="O34" s="121">
        <f t="shared" si="20"/>
        <v>0</v>
      </c>
      <c r="P34" s="126">
        <f t="shared" si="20"/>
        <v>0</v>
      </c>
      <c r="Q34" s="122"/>
      <c r="R34" s="408">
        <f t="shared" si="7"/>
        <v>0</v>
      </c>
      <c r="S34" s="693"/>
      <c r="T34" s="700">
        <f t="shared" si="8"/>
        <v>0</v>
      </c>
      <c r="U34" s="701">
        <f t="shared" si="8"/>
        <v>0</v>
      </c>
      <c r="V34" s="693"/>
      <c r="W34" s="700">
        <f t="shared" si="9"/>
        <v>0</v>
      </c>
      <c r="X34" s="126">
        <f t="shared" si="9"/>
        <v>0</v>
      </c>
      <c r="Y34" s="696">
        <f t="shared" si="10"/>
        <v>0</v>
      </c>
      <c r="Z34" s="408">
        <f t="shared" si="11"/>
        <v>0</v>
      </c>
      <c r="AA34" s="127"/>
      <c r="AB34" s="123">
        <f t="shared" si="21"/>
        <v>0</v>
      </c>
      <c r="AC34" s="121">
        <f t="shared" si="21"/>
        <v>0</v>
      </c>
      <c r="AD34" s="121">
        <f t="shared" si="21"/>
        <v>0</v>
      </c>
      <c r="AE34" s="121">
        <f t="shared" si="21"/>
        <v>0</v>
      </c>
      <c r="AF34" s="121">
        <f t="shared" si="21"/>
        <v>0</v>
      </c>
      <c r="AG34" s="121">
        <f t="shared" si="21"/>
        <v>0</v>
      </c>
      <c r="AH34" s="121">
        <f t="shared" si="21"/>
        <v>0</v>
      </c>
      <c r="AI34" s="121">
        <f t="shared" si="21"/>
        <v>0</v>
      </c>
      <c r="AJ34" s="121">
        <f t="shared" si="21"/>
        <v>0</v>
      </c>
      <c r="AK34" s="121">
        <f t="shared" si="21"/>
        <v>0</v>
      </c>
      <c r="AL34" s="121">
        <f t="shared" si="21"/>
        <v>0</v>
      </c>
      <c r="AM34" s="121">
        <f t="shared" si="21"/>
        <v>0</v>
      </c>
      <c r="AN34" s="121">
        <f t="shared" si="21"/>
        <v>0</v>
      </c>
      <c r="AO34" s="701">
        <f t="shared" si="21"/>
        <v>0</v>
      </c>
      <c r="AP34" s="122"/>
      <c r="AQ34" s="123">
        <f t="shared" si="22"/>
        <v>0</v>
      </c>
      <c r="AR34" s="121">
        <f t="shared" si="22"/>
        <v>0</v>
      </c>
      <c r="AS34" s="121">
        <f t="shared" si="22"/>
        <v>0</v>
      </c>
      <c r="AT34" s="121">
        <f t="shared" si="22"/>
        <v>0</v>
      </c>
      <c r="AU34" s="121">
        <f t="shared" si="22"/>
        <v>0</v>
      </c>
      <c r="AV34" s="121">
        <f t="shared" si="22"/>
        <v>0</v>
      </c>
      <c r="AW34" s="121">
        <f t="shared" si="22"/>
        <v>0</v>
      </c>
      <c r="AX34" s="121">
        <f t="shared" si="22"/>
        <v>0</v>
      </c>
      <c r="AY34" s="121">
        <f t="shared" si="22"/>
        <v>0</v>
      </c>
      <c r="AZ34" s="121">
        <f t="shared" si="22"/>
        <v>0</v>
      </c>
      <c r="BA34" s="121">
        <f t="shared" si="22"/>
        <v>0</v>
      </c>
      <c r="BB34" s="121">
        <f t="shared" si="22"/>
        <v>0</v>
      </c>
      <c r="BC34" s="121">
        <f t="shared" si="22"/>
        <v>0</v>
      </c>
      <c r="BD34" s="701">
        <f t="shared" si="22"/>
        <v>0</v>
      </c>
      <c r="BE34" s="693"/>
      <c r="BF34" s="122">
        <f t="shared" si="14"/>
        <v>0</v>
      </c>
      <c r="BG34" s="124"/>
      <c r="BH34" s="122">
        <f t="shared" si="15"/>
        <v>0</v>
      </c>
      <c r="BI34" s="124"/>
      <c r="BJ34" s="122">
        <f t="shared" si="16"/>
        <v>0</v>
      </c>
      <c r="BK34" s="124"/>
      <c r="BL34" s="125">
        <f t="shared" si="17"/>
        <v>0</v>
      </c>
      <c r="BM34" s="124"/>
      <c r="BN34" s="123">
        <f t="shared" si="18"/>
        <v>0</v>
      </c>
      <c r="BO34" s="126">
        <f t="shared" si="18"/>
        <v>0</v>
      </c>
      <c r="BP34" s="127"/>
      <c r="BQ34" s="409"/>
    </row>
    <row r="35" spans="1:69" s="131" customFormat="1" ht="17.55" hidden="1" customHeight="1">
      <c r="A35" s="83"/>
      <c r="C35" s="139" t="str">
        <f t="shared" si="5"/>
        <v>H</v>
      </c>
      <c r="D35" s="130" t="str">
        <f t="shared" si="19"/>
        <v>aETL</v>
      </c>
      <c r="E35" s="129" t="str">
        <f>Parameter!K26</f>
        <v>Nisso</v>
      </c>
      <c r="F35" s="717"/>
      <c r="G35" s="123">
        <f t="shared" si="20"/>
        <v>0</v>
      </c>
      <c r="H35" s="121">
        <f t="shared" si="20"/>
        <v>0</v>
      </c>
      <c r="I35" s="121">
        <f t="shared" si="20"/>
        <v>0</v>
      </c>
      <c r="J35" s="121">
        <f t="shared" si="20"/>
        <v>0</v>
      </c>
      <c r="K35" s="121">
        <f t="shared" si="20"/>
        <v>0</v>
      </c>
      <c r="L35" s="121">
        <f t="shared" si="20"/>
        <v>0</v>
      </c>
      <c r="M35" s="121">
        <f t="shared" si="20"/>
        <v>0</v>
      </c>
      <c r="N35" s="121">
        <f t="shared" si="20"/>
        <v>0</v>
      </c>
      <c r="O35" s="121">
        <f t="shared" si="20"/>
        <v>0</v>
      </c>
      <c r="P35" s="126">
        <f t="shared" si="20"/>
        <v>0</v>
      </c>
      <c r="Q35" s="122"/>
      <c r="R35" s="408">
        <f t="shared" si="7"/>
        <v>0</v>
      </c>
      <c r="S35" s="693"/>
      <c r="T35" s="700">
        <f t="shared" si="8"/>
        <v>0</v>
      </c>
      <c r="U35" s="701">
        <f t="shared" si="8"/>
        <v>0</v>
      </c>
      <c r="V35" s="693"/>
      <c r="W35" s="700">
        <f t="shared" si="9"/>
        <v>0</v>
      </c>
      <c r="X35" s="126">
        <f t="shared" si="9"/>
        <v>0</v>
      </c>
      <c r="Y35" s="696">
        <f t="shared" si="10"/>
        <v>0</v>
      </c>
      <c r="Z35" s="408">
        <f t="shared" si="11"/>
        <v>0</v>
      </c>
      <c r="AA35" s="127"/>
      <c r="AB35" s="123">
        <f t="shared" si="21"/>
        <v>0</v>
      </c>
      <c r="AC35" s="121">
        <f t="shared" si="21"/>
        <v>0</v>
      </c>
      <c r="AD35" s="121">
        <f t="shared" si="21"/>
        <v>0</v>
      </c>
      <c r="AE35" s="121">
        <f t="shared" si="21"/>
        <v>0</v>
      </c>
      <c r="AF35" s="121">
        <f t="shared" si="21"/>
        <v>0</v>
      </c>
      <c r="AG35" s="121">
        <f t="shared" si="21"/>
        <v>0</v>
      </c>
      <c r="AH35" s="121">
        <f t="shared" si="21"/>
        <v>0</v>
      </c>
      <c r="AI35" s="121">
        <f t="shared" si="21"/>
        <v>0</v>
      </c>
      <c r="AJ35" s="121">
        <f t="shared" si="21"/>
        <v>0</v>
      </c>
      <c r="AK35" s="121">
        <f t="shared" si="21"/>
        <v>0</v>
      </c>
      <c r="AL35" s="121">
        <f t="shared" si="21"/>
        <v>0</v>
      </c>
      <c r="AM35" s="121">
        <f t="shared" si="21"/>
        <v>0</v>
      </c>
      <c r="AN35" s="121">
        <f t="shared" si="21"/>
        <v>0</v>
      </c>
      <c r="AO35" s="701">
        <f t="shared" si="21"/>
        <v>0</v>
      </c>
      <c r="AP35" s="122"/>
      <c r="AQ35" s="123">
        <f t="shared" si="22"/>
        <v>0</v>
      </c>
      <c r="AR35" s="121">
        <f t="shared" si="22"/>
        <v>0</v>
      </c>
      <c r="AS35" s="121">
        <f t="shared" si="22"/>
        <v>0</v>
      </c>
      <c r="AT35" s="121">
        <f t="shared" si="22"/>
        <v>0</v>
      </c>
      <c r="AU35" s="121">
        <f t="shared" si="22"/>
        <v>0</v>
      </c>
      <c r="AV35" s="121">
        <f t="shared" si="22"/>
        <v>0</v>
      </c>
      <c r="AW35" s="121">
        <f t="shared" si="22"/>
        <v>0</v>
      </c>
      <c r="AX35" s="121">
        <f t="shared" si="22"/>
        <v>0</v>
      </c>
      <c r="AY35" s="121">
        <f t="shared" si="22"/>
        <v>0</v>
      </c>
      <c r="AZ35" s="121">
        <f t="shared" si="22"/>
        <v>0</v>
      </c>
      <c r="BA35" s="121">
        <f t="shared" si="22"/>
        <v>0</v>
      </c>
      <c r="BB35" s="121">
        <f t="shared" si="22"/>
        <v>0</v>
      </c>
      <c r="BC35" s="121">
        <f t="shared" si="22"/>
        <v>0</v>
      </c>
      <c r="BD35" s="701">
        <f t="shared" si="22"/>
        <v>0</v>
      </c>
      <c r="BE35" s="693"/>
      <c r="BF35" s="122">
        <f t="shared" si="14"/>
        <v>0</v>
      </c>
      <c r="BG35" s="124"/>
      <c r="BH35" s="122">
        <f t="shared" si="15"/>
        <v>0</v>
      </c>
      <c r="BI35" s="124"/>
      <c r="BJ35" s="122">
        <f t="shared" si="16"/>
        <v>0</v>
      </c>
      <c r="BK35" s="124"/>
      <c r="BL35" s="125">
        <f t="shared" si="17"/>
        <v>0</v>
      </c>
      <c r="BM35" s="124"/>
      <c r="BN35" s="123">
        <f t="shared" si="18"/>
        <v>0</v>
      </c>
      <c r="BO35" s="126">
        <f t="shared" si="18"/>
        <v>0</v>
      </c>
      <c r="BP35" s="127"/>
      <c r="BQ35" s="409"/>
    </row>
    <row r="36" spans="1:69" s="131" customFormat="1" ht="17.55" customHeight="1">
      <c r="A36" s="83"/>
      <c r="C36" s="139" t="str">
        <f t="shared" si="5"/>
        <v/>
      </c>
      <c r="D36" s="130" t="str">
        <f t="shared" si="19"/>
        <v>aETL</v>
      </c>
      <c r="E36" s="129" t="str">
        <f>Parameter!K27</f>
        <v>Novaled</v>
      </c>
      <c r="F36" s="717"/>
      <c r="G36" s="123">
        <f t="shared" ref="G36:P45" si="23">SUMIFS(Share, Y, $E$3, Config, $G$11, P, G$15, LType, $D36, MSup, $E36)</f>
        <v>0</v>
      </c>
      <c r="H36" s="121">
        <f t="shared" si="23"/>
        <v>0</v>
      </c>
      <c r="I36" s="121">
        <f t="shared" si="23"/>
        <v>0</v>
      </c>
      <c r="J36" s="121">
        <f t="shared" si="23"/>
        <v>0</v>
      </c>
      <c r="K36" s="121">
        <f t="shared" si="23"/>
        <v>0</v>
      </c>
      <c r="L36" s="121">
        <f t="shared" si="23"/>
        <v>0</v>
      </c>
      <c r="M36" s="121">
        <f t="shared" si="23"/>
        <v>0</v>
      </c>
      <c r="N36" s="121">
        <f t="shared" si="23"/>
        <v>0</v>
      </c>
      <c r="O36" s="121">
        <f t="shared" si="23"/>
        <v>0</v>
      </c>
      <c r="P36" s="126">
        <f t="shared" si="23"/>
        <v>0</v>
      </c>
      <c r="Q36" s="122"/>
      <c r="R36" s="408">
        <f t="shared" si="7"/>
        <v>0</v>
      </c>
      <c r="S36" s="693"/>
      <c r="T36" s="700">
        <f t="shared" ref="T36:U55" si="24">SUMIFS(Share, Y, $E$3, Config, $T$11, P, T$15, LType, $D36, MSup, $E36)</f>
        <v>0</v>
      </c>
      <c r="U36" s="701">
        <f t="shared" si="24"/>
        <v>0</v>
      </c>
      <c r="V36" s="693"/>
      <c r="W36" s="700">
        <f t="shared" ref="W36:X55" si="25">SUMIFS(Share, Y, $E$3, Config, $W$11, P, W$15, LType, $D36, MSup, $E36)</f>
        <v>0</v>
      </c>
      <c r="X36" s="126">
        <f t="shared" si="25"/>
        <v>0</v>
      </c>
      <c r="Y36" s="696">
        <f t="shared" si="10"/>
        <v>0</v>
      </c>
      <c r="Z36" s="408">
        <f t="shared" si="11"/>
        <v>0</v>
      </c>
      <c r="AA36" s="127"/>
      <c r="AB36" s="123">
        <f t="shared" ref="AB36:AO45" si="26">SUMIFS(Share, Y, $E$3, Config, $AB$11, P, AB$15, LType, $D36, MSup, $E36)</f>
        <v>0</v>
      </c>
      <c r="AC36" s="121">
        <f t="shared" si="26"/>
        <v>0</v>
      </c>
      <c r="AD36" s="121">
        <f t="shared" si="26"/>
        <v>0</v>
      </c>
      <c r="AE36" s="121">
        <f t="shared" si="26"/>
        <v>0</v>
      </c>
      <c r="AF36" s="121">
        <f t="shared" si="26"/>
        <v>0</v>
      </c>
      <c r="AG36" s="121">
        <f t="shared" si="26"/>
        <v>0</v>
      </c>
      <c r="AH36" s="121">
        <f t="shared" si="26"/>
        <v>0</v>
      </c>
      <c r="AI36" s="121">
        <f t="shared" si="26"/>
        <v>0</v>
      </c>
      <c r="AJ36" s="121">
        <f t="shared" si="26"/>
        <v>0</v>
      </c>
      <c r="AK36" s="121">
        <f t="shared" si="26"/>
        <v>0</v>
      </c>
      <c r="AL36" s="121">
        <f t="shared" si="26"/>
        <v>0</v>
      </c>
      <c r="AM36" s="121">
        <f t="shared" si="26"/>
        <v>0</v>
      </c>
      <c r="AN36" s="121">
        <f t="shared" si="26"/>
        <v>0</v>
      </c>
      <c r="AO36" s="701">
        <f t="shared" si="26"/>
        <v>0</v>
      </c>
      <c r="AP36" s="122"/>
      <c r="AQ36" s="123">
        <f t="shared" ref="AQ36:BD45" si="27">SUMIFS(Share, Y, $E$3, Config, $AQ$11, P, AQ$15, LType, $D36, MSup, $E36)</f>
        <v>0</v>
      </c>
      <c r="AR36" s="121">
        <f t="shared" si="27"/>
        <v>0</v>
      </c>
      <c r="AS36" s="121">
        <f t="shared" si="27"/>
        <v>0</v>
      </c>
      <c r="AT36" s="121">
        <f t="shared" si="27"/>
        <v>0</v>
      </c>
      <c r="AU36" s="121">
        <f t="shared" si="27"/>
        <v>0</v>
      </c>
      <c r="AV36" s="121">
        <f t="shared" si="27"/>
        <v>0</v>
      </c>
      <c r="AW36" s="121">
        <f t="shared" si="27"/>
        <v>0</v>
      </c>
      <c r="AX36" s="121">
        <f t="shared" si="27"/>
        <v>0</v>
      </c>
      <c r="AY36" s="121">
        <f t="shared" si="27"/>
        <v>0</v>
      </c>
      <c r="AZ36" s="121">
        <f t="shared" si="27"/>
        <v>0</v>
      </c>
      <c r="BA36" s="121">
        <f t="shared" si="27"/>
        <v>0</v>
      </c>
      <c r="BB36" s="121">
        <f t="shared" si="27"/>
        <v>0</v>
      </c>
      <c r="BC36" s="121">
        <f t="shared" si="27"/>
        <v>0</v>
      </c>
      <c r="BD36" s="701">
        <f t="shared" si="27"/>
        <v>0</v>
      </c>
      <c r="BE36" s="693"/>
      <c r="BF36" s="122">
        <f t="shared" si="14"/>
        <v>0</v>
      </c>
      <c r="BG36" s="124"/>
      <c r="BH36" s="122">
        <f t="shared" si="15"/>
        <v>0</v>
      </c>
      <c r="BI36" s="124"/>
      <c r="BJ36" s="122">
        <f t="shared" si="16"/>
        <v>0</v>
      </c>
      <c r="BK36" s="124"/>
      <c r="BL36" s="125">
        <f t="shared" si="17"/>
        <v>0.7</v>
      </c>
      <c r="BM36" s="124"/>
      <c r="BN36" s="123">
        <f t="shared" ref="BN36:BO55" si="28">SUMIFS(Share, Y, $E$3, Config, $BN$11, P, BN$15, LType, $D36, MSup, $E36)</f>
        <v>0</v>
      </c>
      <c r="BO36" s="126">
        <f t="shared" si="28"/>
        <v>0</v>
      </c>
      <c r="BP36" s="127"/>
      <c r="BQ36" s="409"/>
    </row>
    <row r="37" spans="1:69" s="131" customFormat="1" ht="17.55" hidden="1" customHeight="1">
      <c r="A37" s="83"/>
      <c r="C37" s="139" t="str">
        <f t="shared" si="5"/>
        <v>H</v>
      </c>
      <c r="D37" s="130" t="str">
        <f t="shared" si="19"/>
        <v>aETL</v>
      </c>
      <c r="E37" s="129" t="str">
        <f>Parameter!K28</f>
        <v>NSCC</v>
      </c>
      <c r="F37" s="717"/>
      <c r="G37" s="123">
        <f t="shared" si="23"/>
        <v>0</v>
      </c>
      <c r="H37" s="121">
        <f t="shared" si="23"/>
        <v>0</v>
      </c>
      <c r="I37" s="121">
        <f t="shared" si="23"/>
        <v>0</v>
      </c>
      <c r="J37" s="121">
        <f t="shared" si="23"/>
        <v>0</v>
      </c>
      <c r="K37" s="121">
        <f t="shared" si="23"/>
        <v>0</v>
      </c>
      <c r="L37" s="121">
        <f t="shared" si="23"/>
        <v>0</v>
      </c>
      <c r="M37" s="121">
        <f t="shared" si="23"/>
        <v>0</v>
      </c>
      <c r="N37" s="121">
        <f t="shared" si="23"/>
        <v>0</v>
      </c>
      <c r="O37" s="121">
        <f t="shared" si="23"/>
        <v>0</v>
      </c>
      <c r="P37" s="126">
        <f t="shared" si="23"/>
        <v>0</v>
      </c>
      <c r="Q37" s="122"/>
      <c r="R37" s="408">
        <f t="shared" si="7"/>
        <v>0</v>
      </c>
      <c r="S37" s="693"/>
      <c r="T37" s="700">
        <f t="shared" si="24"/>
        <v>0</v>
      </c>
      <c r="U37" s="701">
        <f t="shared" si="24"/>
        <v>0</v>
      </c>
      <c r="V37" s="693"/>
      <c r="W37" s="700">
        <f t="shared" si="25"/>
        <v>0</v>
      </c>
      <c r="X37" s="126">
        <f t="shared" si="25"/>
        <v>0</v>
      </c>
      <c r="Y37" s="696">
        <f t="shared" si="10"/>
        <v>0</v>
      </c>
      <c r="Z37" s="408">
        <f t="shared" si="11"/>
        <v>0</v>
      </c>
      <c r="AA37" s="127"/>
      <c r="AB37" s="123">
        <f t="shared" si="26"/>
        <v>0</v>
      </c>
      <c r="AC37" s="121">
        <f t="shared" si="26"/>
        <v>0</v>
      </c>
      <c r="AD37" s="121">
        <f t="shared" si="26"/>
        <v>0</v>
      </c>
      <c r="AE37" s="121">
        <f t="shared" si="26"/>
        <v>0</v>
      </c>
      <c r="AF37" s="121">
        <f t="shared" si="26"/>
        <v>0</v>
      </c>
      <c r="AG37" s="121">
        <f t="shared" si="26"/>
        <v>0</v>
      </c>
      <c r="AH37" s="121">
        <f t="shared" si="26"/>
        <v>0</v>
      </c>
      <c r="AI37" s="121">
        <f t="shared" si="26"/>
        <v>0</v>
      </c>
      <c r="AJ37" s="121">
        <f t="shared" si="26"/>
        <v>0</v>
      </c>
      <c r="AK37" s="121">
        <f t="shared" si="26"/>
        <v>0</v>
      </c>
      <c r="AL37" s="121">
        <f t="shared" si="26"/>
        <v>0</v>
      </c>
      <c r="AM37" s="121">
        <f t="shared" si="26"/>
        <v>0</v>
      </c>
      <c r="AN37" s="121">
        <f t="shared" si="26"/>
        <v>0</v>
      </c>
      <c r="AO37" s="701">
        <f t="shared" si="26"/>
        <v>0</v>
      </c>
      <c r="AP37" s="122"/>
      <c r="AQ37" s="123">
        <f t="shared" si="27"/>
        <v>0</v>
      </c>
      <c r="AR37" s="121">
        <f t="shared" si="27"/>
        <v>0</v>
      </c>
      <c r="AS37" s="121">
        <f t="shared" si="27"/>
        <v>0</v>
      </c>
      <c r="AT37" s="121">
        <f t="shared" si="27"/>
        <v>0</v>
      </c>
      <c r="AU37" s="121">
        <f t="shared" si="27"/>
        <v>0</v>
      </c>
      <c r="AV37" s="121">
        <f t="shared" si="27"/>
        <v>0</v>
      </c>
      <c r="AW37" s="121">
        <f t="shared" si="27"/>
        <v>0</v>
      </c>
      <c r="AX37" s="121">
        <f t="shared" si="27"/>
        <v>0</v>
      </c>
      <c r="AY37" s="121">
        <f t="shared" si="27"/>
        <v>0</v>
      </c>
      <c r="AZ37" s="121">
        <f t="shared" si="27"/>
        <v>0</v>
      </c>
      <c r="BA37" s="121">
        <f t="shared" si="27"/>
        <v>0</v>
      </c>
      <c r="BB37" s="121">
        <f t="shared" si="27"/>
        <v>0</v>
      </c>
      <c r="BC37" s="121">
        <f t="shared" si="27"/>
        <v>0</v>
      </c>
      <c r="BD37" s="701">
        <f t="shared" si="27"/>
        <v>0</v>
      </c>
      <c r="BE37" s="693"/>
      <c r="BF37" s="122">
        <f t="shared" si="14"/>
        <v>0</v>
      </c>
      <c r="BG37" s="124"/>
      <c r="BH37" s="122">
        <f t="shared" si="15"/>
        <v>0</v>
      </c>
      <c r="BI37" s="124"/>
      <c r="BJ37" s="122">
        <f t="shared" si="16"/>
        <v>0</v>
      </c>
      <c r="BK37" s="124"/>
      <c r="BL37" s="125">
        <f t="shared" si="17"/>
        <v>0</v>
      </c>
      <c r="BM37" s="124"/>
      <c r="BN37" s="123">
        <f t="shared" si="28"/>
        <v>0</v>
      </c>
      <c r="BO37" s="126">
        <f t="shared" si="28"/>
        <v>0</v>
      </c>
      <c r="BP37" s="127"/>
      <c r="BQ37" s="409"/>
    </row>
    <row r="38" spans="1:69" s="131" customFormat="1" ht="17.55" hidden="1" customHeight="1">
      <c r="A38" s="83"/>
      <c r="C38" s="139" t="str">
        <f t="shared" si="5"/>
        <v>H</v>
      </c>
      <c r="D38" s="130" t="str">
        <f t="shared" si="19"/>
        <v>aETL</v>
      </c>
      <c r="E38" s="129" t="str">
        <f>Parameter!K29</f>
        <v>P&amp;H Tech</v>
      </c>
      <c r="F38" s="717"/>
      <c r="G38" s="123">
        <f t="shared" si="23"/>
        <v>0</v>
      </c>
      <c r="H38" s="121">
        <f t="shared" si="23"/>
        <v>0</v>
      </c>
      <c r="I38" s="121">
        <f t="shared" si="23"/>
        <v>0</v>
      </c>
      <c r="J38" s="121">
        <f t="shared" si="23"/>
        <v>0</v>
      </c>
      <c r="K38" s="121">
        <f t="shared" si="23"/>
        <v>0</v>
      </c>
      <c r="L38" s="121">
        <f t="shared" si="23"/>
        <v>0</v>
      </c>
      <c r="M38" s="121">
        <f t="shared" si="23"/>
        <v>0</v>
      </c>
      <c r="N38" s="121">
        <f t="shared" si="23"/>
        <v>0</v>
      </c>
      <c r="O38" s="121">
        <f t="shared" si="23"/>
        <v>0</v>
      </c>
      <c r="P38" s="126">
        <f t="shared" si="23"/>
        <v>0</v>
      </c>
      <c r="Q38" s="122"/>
      <c r="R38" s="408">
        <f t="shared" si="7"/>
        <v>0</v>
      </c>
      <c r="S38" s="693"/>
      <c r="T38" s="700">
        <f t="shared" si="24"/>
        <v>0</v>
      </c>
      <c r="U38" s="701">
        <f t="shared" si="24"/>
        <v>0</v>
      </c>
      <c r="V38" s="693"/>
      <c r="W38" s="700">
        <f t="shared" si="25"/>
        <v>0</v>
      </c>
      <c r="X38" s="126">
        <f t="shared" si="25"/>
        <v>0</v>
      </c>
      <c r="Y38" s="696">
        <f t="shared" si="10"/>
        <v>0</v>
      </c>
      <c r="Z38" s="408">
        <f t="shared" si="11"/>
        <v>0</v>
      </c>
      <c r="AA38" s="127"/>
      <c r="AB38" s="123">
        <f t="shared" si="26"/>
        <v>0</v>
      </c>
      <c r="AC38" s="121">
        <f t="shared" si="26"/>
        <v>0</v>
      </c>
      <c r="AD38" s="121">
        <f t="shared" si="26"/>
        <v>0</v>
      </c>
      <c r="AE38" s="121">
        <f t="shared" si="26"/>
        <v>0</v>
      </c>
      <c r="AF38" s="121">
        <f t="shared" si="26"/>
        <v>0</v>
      </c>
      <c r="AG38" s="121">
        <f t="shared" si="26"/>
        <v>0</v>
      </c>
      <c r="AH38" s="121">
        <f t="shared" si="26"/>
        <v>0</v>
      </c>
      <c r="AI38" s="121">
        <f t="shared" si="26"/>
        <v>0</v>
      </c>
      <c r="AJ38" s="121">
        <f t="shared" si="26"/>
        <v>0</v>
      </c>
      <c r="AK38" s="121">
        <f t="shared" si="26"/>
        <v>0</v>
      </c>
      <c r="AL38" s="121">
        <f t="shared" si="26"/>
        <v>0</v>
      </c>
      <c r="AM38" s="121">
        <f t="shared" si="26"/>
        <v>0</v>
      </c>
      <c r="AN38" s="121">
        <f t="shared" si="26"/>
        <v>0</v>
      </c>
      <c r="AO38" s="701">
        <f t="shared" si="26"/>
        <v>0</v>
      </c>
      <c r="AP38" s="122"/>
      <c r="AQ38" s="123">
        <f t="shared" si="27"/>
        <v>0</v>
      </c>
      <c r="AR38" s="121">
        <f t="shared" si="27"/>
        <v>0</v>
      </c>
      <c r="AS38" s="121">
        <f t="shared" si="27"/>
        <v>0</v>
      </c>
      <c r="AT38" s="121">
        <f t="shared" si="27"/>
        <v>0</v>
      </c>
      <c r="AU38" s="121">
        <f t="shared" si="27"/>
        <v>0</v>
      </c>
      <c r="AV38" s="121">
        <f t="shared" si="27"/>
        <v>0</v>
      </c>
      <c r="AW38" s="121">
        <f t="shared" si="27"/>
        <v>0</v>
      </c>
      <c r="AX38" s="121">
        <f t="shared" si="27"/>
        <v>0</v>
      </c>
      <c r="AY38" s="121">
        <f t="shared" si="27"/>
        <v>0</v>
      </c>
      <c r="AZ38" s="121">
        <f t="shared" si="27"/>
        <v>0</v>
      </c>
      <c r="BA38" s="121">
        <f t="shared" si="27"/>
        <v>0</v>
      </c>
      <c r="BB38" s="121">
        <f t="shared" si="27"/>
        <v>0</v>
      </c>
      <c r="BC38" s="121">
        <f t="shared" si="27"/>
        <v>0</v>
      </c>
      <c r="BD38" s="701">
        <f t="shared" si="27"/>
        <v>0</v>
      </c>
      <c r="BE38" s="693"/>
      <c r="BF38" s="122">
        <f t="shared" si="14"/>
        <v>0</v>
      </c>
      <c r="BG38" s="124"/>
      <c r="BH38" s="122">
        <f t="shared" si="15"/>
        <v>0</v>
      </c>
      <c r="BI38" s="124"/>
      <c r="BJ38" s="122">
        <f t="shared" si="16"/>
        <v>0</v>
      </c>
      <c r="BK38" s="124"/>
      <c r="BL38" s="125">
        <f t="shared" si="17"/>
        <v>0</v>
      </c>
      <c r="BM38" s="124"/>
      <c r="BN38" s="123">
        <f t="shared" si="28"/>
        <v>0</v>
      </c>
      <c r="BO38" s="126">
        <f t="shared" si="28"/>
        <v>0</v>
      </c>
      <c r="BP38" s="127"/>
      <c r="BQ38" s="409"/>
    </row>
    <row r="39" spans="1:69" s="131" customFormat="1" ht="17.55" hidden="1" customHeight="1">
      <c r="A39" s="83"/>
      <c r="C39" s="139" t="str">
        <f t="shared" si="5"/>
        <v>H</v>
      </c>
      <c r="D39" s="130" t="str">
        <f t="shared" si="19"/>
        <v>aETL</v>
      </c>
      <c r="E39" s="129" t="str">
        <f>Parameter!K30</f>
        <v>Samsung SDI</v>
      </c>
      <c r="F39" s="717"/>
      <c r="G39" s="123">
        <f t="shared" si="23"/>
        <v>0</v>
      </c>
      <c r="H39" s="121">
        <f t="shared" si="23"/>
        <v>0</v>
      </c>
      <c r="I39" s="121">
        <f t="shared" si="23"/>
        <v>0</v>
      </c>
      <c r="J39" s="121">
        <f t="shared" si="23"/>
        <v>0</v>
      </c>
      <c r="K39" s="121">
        <f t="shared" si="23"/>
        <v>0</v>
      </c>
      <c r="L39" s="121">
        <f t="shared" si="23"/>
        <v>0</v>
      </c>
      <c r="M39" s="121">
        <f t="shared" si="23"/>
        <v>0</v>
      </c>
      <c r="N39" s="121">
        <f t="shared" si="23"/>
        <v>0</v>
      </c>
      <c r="O39" s="121">
        <f t="shared" si="23"/>
        <v>0</v>
      </c>
      <c r="P39" s="126">
        <f t="shared" si="23"/>
        <v>0</v>
      </c>
      <c r="Q39" s="122"/>
      <c r="R39" s="408">
        <f t="shared" si="7"/>
        <v>0</v>
      </c>
      <c r="S39" s="693"/>
      <c r="T39" s="700">
        <f t="shared" si="24"/>
        <v>0</v>
      </c>
      <c r="U39" s="701">
        <f t="shared" si="24"/>
        <v>0</v>
      </c>
      <c r="V39" s="693"/>
      <c r="W39" s="700">
        <f t="shared" si="25"/>
        <v>0</v>
      </c>
      <c r="X39" s="126">
        <f t="shared" si="25"/>
        <v>0</v>
      </c>
      <c r="Y39" s="696">
        <f t="shared" si="10"/>
        <v>0</v>
      </c>
      <c r="Z39" s="408">
        <f t="shared" si="11"/>
        <v>0</v>
      </c>
      <c r="AA39" s="127"/>
      <c r="AB39" s="123">
        <f t="shared" si="26"/>
        <v>0</v>
      </c>
      <c r="AC39" s="121">
        <f t="shared" si="26"/>
        <v>0</v>
      </c>
      <c r="AD39" s="121">
        <f t="shared" si="26"/>
        <v>0</v>
      </c>
      <c r="AE39" s="121">
        <f t="shared" si="26"/>
        <v>0</v>
      </c>
      <c r="AF39" s="121">
        <f t="shared" si="26"/>
        <v>0</v>
      </c>
      <c r="AG39" s="121">
        <f t="shared" si="26"/>
        <v>0</v>
      </c>
      <c r="AH39" s="121">
        <f t="shared" si="26"/>
        <v>0</v>
      </c>
      <c r="AI39" s="121">
        <f t="shared" si="26"/>
        <v>0</v>
      </c>
      <c r="AJ39" s="121">
        <f t="shared" si="26"/>
        <v>0</v>
      </c>
      <c r="AK39" s="121">
        <f t="shared" si="26"/>
        <v>0</v>
      </c>
      <c r="AL39" s="121">
        <f t="shared" si="26"/>
        <v>0</v>
      </c>
      <c r="AM39" s="121">
        <f t="shared" si="26"/>
        <v>0</v>
      </c>
      <c r="AN39" s="121">
        <f t="shared" si="26"/>
        <v>0</v>
      </c>
      <c r="AO39" s="701">
        <f t="shared" si="26"/>
        <v>0</v>
      </c>
      <c r="AP39" s="122"/>
      <c r="AQ39" s="123">
        <f t="shared" si="27"/>
        <v>0</v>
      </c>
      <c r="AR39" s="121">
        <f t="shared" si="27"/>
        <v>0</v>
      </c>
      <c r="AS39" s="121">
        <f t="shared" si="27"/>
        <v>0</v>
      </c>
      <c r="AT39" s="121">
        <f t="shared" si="27"/>
        <v>0</v>
      </c>
      <c r="AU39" s="121">
        <f t="shared" si="27"/>
        <v>0</v>
      </c>
      <c r="AV39" s="121">
        <f t="shared" si="27"/>
        <v>0</v>
      </c>
      <c r="AW39" s="121">
        <f t="shared" si="27"/>
        <v>0</v>
      </c>
      <c r="AX39" s="121">
        <f t="shared" si="27"/>
        <v>0</v>
      </c>
      <c r="AY39" s="121">
        <f t="shared" si="27"/>
        <v>0</v>
      </c>
      <c r="AZ39" s="121">
        <f t="shared" si="27"/>
        <v>0</v>
      </c>
      <c r="BA39" s="121">
        <f t="shared" si="27"/>
        <v>0</v>
      </c>
      <c r="BB39" s="121">
        <f t="shared" si="27"/>
        <v>0</v>
      </c>
      <c r="BC39" s="121">
        <f t="shared" si="27"/>
        <v>0</v>
      </c>
      <c r="BD39" s="701">
        <f t="shared" si="27"/>
        <v>0</v>
      </c>
      <c r="BE39" s="693"/>
      <c r="BF39" s="122">
        <f t="shared" si="14"/>
        <v>0</v>
      </c>
      <c r="BG39" s="124"/>
      <c r="BH39" s="122">
        <f t="shared" si="15"/>
        <v>0</v>
      </c>
      <c r="BI39" s="124"/>
      <c r="BJ39" s="122">
        <f t="shared" si="16"/>
        <v>0</v>
      </c>
      <c r="BK39" s="124"/>
      <c r="BL39" s="125">
        <f t="shared" si="17"/>
        <v>0</v>
      </c>
      <c r="BM39" s="124"/>
      <c r="BN39" s="123">
        <f t="shared" si="28"/>
        <v>0</v>
      </c>
      <c r="BO39" s="126">
        <f t="shared" si="28"/>
        <v>0</v>
      </c>
      <c r="BP39" s="127"/>
      <c r="BQ39" s="409"/>
    </row>
    <row r="40" spans="1:69" s="131" customFormat="1" ht="17.55" hidden="1" customHeight="1">
      <c r="A40" s="83"/>
      <c r="C40" s="139" t="str">
        <f t="shared" si="5"/>
        <v>H</v>
      </c>
      <c r="D40" s="130" t="str">
        <f t="shared" si="19"/>
        <v>aETL</v>
      </c>
      <c r="E40" s="129" t="str">
        <f>Parameter!K31</f>
        <v>SFC</v>
      </c>
      <c r="F40" s="717"/>
      <c r="G40" s="123">
        <f t="shared" si="23"/>
        <v>0</v>
      </c>
      <c r="H40" s="121">
        <f t="shared" si="23"/>
        <v>0</v>
      </c>
      <c r="I40" s="121">
        <f t="shared" si="23"/>
        <v>0</v>
      </c>
      <c r="J40" s="121">
        <f t="shared" si="23"/>
        <v>0</v>
      </c>
      <c r="K40" s="121">
        <f t="shared" si="23"/>
        <v>0</v>
      </c>
      <c r="L40" s="121">
        <f t="shared" si="23"/>
        <v>0</v>
      </c>
      <c r="M40" s="121">
        <f t="shared" si="23"/>
        <v>0</v>
      </c>
      <c r="N40" s="121">
        <f t="shared" si="23"/>
        <v>0</v>
      </c>
      <c r="O40" s="121">
        <f t="shared" si="23"/>
        <v>0</v>
      </c>
      <c r="P40" s="126">
        <f t="shared" si="23"/>
        <v>0</v>
      </c>
      <c r="Q40" s="122"/>
      <c r="R40" s="408">
        <f t="shared" si="7"/>
        <v>0</v>
      </c>
      <c r="S40" s="693"/>
      <c r="T40" s="700">
        <f t="shared" si="24"/>
        <v>0</v>
      </c>
      <c r="U40" s="701">
        <f t="shared" si="24"/>
        <v>0</v>
      </c>
      <c r="V40" s="693"/>
      <c r="W40" s="700">
        <f t="shared" si="25"/>
        <v>0</v>
      </c>
      <c r="X40" s="126">
        <f t="shared" si="25"/>
        <v>0</v>
      </c>
      <c r="Y40" s="696">
        <f t="shared" si="10"/>
        <v>0</v>
      </c>
      <c r="Z40" s="408">
        <f t="shared" si="11"/>
        <v>0</v>
      </c>
      <c r="AA40" s="127"/>
      <c r="AB40" s="123">
        <f t="shared" si="26"/>
        <v>0</v>
      </c>
      <c r="AC40" s="121">
        <f t="shared" si="26"/>
        <v>0</v>
      </c>
      <c r="AD40" s="121">
        <f t="shared" si="26"/>
        <v>0</v>
      </c>
      <c r="AE40" s="121">
        <f t="shared" si="26"/>
        <v>0</v>
      </c>
      <c r="AF40" s="121">
        <f t="shared" si="26"/>
        <v>0</v>
      </c>
      <c r="AG40" s="121">
        <f t="shared" si="26"/>
        <v>0</v>
      </c>
      <c r="AH40" s="121">
        <f t="shared" si="26"/>
        <v>0</v>
      </c>
      <c r="AI40" s="121">
        <f t="shared" si="26"/>
        <v>0</v>
      </c>
      <c r="AJ40" s="121">
        <f t="shared" si="26"/>
        <v>0</v>
      </c>
      <c r="AK40" s="121">
        <f t="shared" si="26"/>
        <v>0</v>
      </c>
      <c r="AL40" s="121">
        <f t="shared" si="26"/>
        <v>0</v>
      </c>
      <c r="AM40" s="121">
        <f t="shared" si="26"/>
        <v>0</v>
      </c>
      <c r="AN40" s="121">
        <f t="shared" si="26"/>
        <v>0</v>
      </c>
      <c r="AO40" s="701">
        <f t="shared" si="26"/>
        <v>0</v>
      </c>
      <c r="AP40" s="122"/>
      <c r="AQ40" s="123">
        <f t="shared" si="27"/>
        <v>0</v>
      </c>
      <c r="AR40" s="121">
        <f t="shared" si="27"/>
        <v>0</v>
      </c>
      <c r="AS40" s="121">
        <f t="shared" si="27"/>
        <v>0</v>
      </c>
      <c r="AT40" s="121">
        <f t="shared" si="27"/>
        <v>0</v>
      </c>
      <c r="AU40" s="121">
        <f t="shared" si="27"/>
        <v>0</v>
      </c>
      <c r="AV40" s="121">
        <f t="shared" si="27"/>
        <v>0</v>
      </c>
      <c r="AW40" s="121">
        <f t="shared" si="27"/>
        <v>0</v>
      </c>
      <c r="AX40" s="121">
        <f t="shared" si="27"/>
        <v>0</v>
      </c>
      <c r="AY40" s="121">
        <f t="shared" si="27"/>
        <v>0</v>
      </c>
      <c r="AZ40" s="121">
        <f t="shared" si="27"/>
        <v>0</v>
      </c>
      <c r="BA40" s="121">
        <f t="shared" si="27"/>
        <v>0</v>
      </c>
      <c r="BB40" s="121">
        <f t="shared" si="27"/>
        <v>0</v>
      </c>
      <c r="BC40" s="121">
        <f t="shared" si="27"/>
        <v>0</v>
      </c>
      <c r="BD40" s="701">
        <f t="shared" si="27"/>
        <v>0</v>
      </c>
      <c r="BE40" s="693"/>
      <c r="BF40" s="122">
        <f t="shared" si="14"/>
        <v>0</v>
      </c>
      <c r="BG40" s="124"/>
      <c r="BH40" s="122">
        <f t="shared" si="15"/>
        <v>0</v>
      </c>
      <c r="BI40" s="124"/>
      <c r="BJ40" s="122">
        <f t="shared" si="16"/>
        <v>0</v>
      </c>
      <c r="BK40" s="124"/>
      <c r="BL40" s="125">
        <f t="shared" si="17"/>
        <v>0</v>
      </c>
      <c r="BM40" s="124"/>
      <c r="BN40" s="123">
        <f t="shared" si="28"/>
        <v>0</v>
      </c>
      <c r="BO40" s="126">
        <f t="shared" si="28"/>
        <v>0</v>
      </c>
      <c r="BP40" s="127"/>
      <c r="BQ40" s="409"/>
    </row>
    <row r="41" spans="1:69" s="131" customFormat="1" ht="17.55" hidden="1" customHeight="1">
      <c r="A41" s="83"/>
      <c r="C41" s="139" t="str">
        <f t="shared" si="5"/>
        <v>H</v>
      </c>
      <c r="D41" s="130" t="str">
        <f t="shared" si="19"/>
        <v>aETL</v>
      </c>
      <c r="E41" s="129" t="str">
        <f>Parameter!K32</f>
        <v>SK JNC</v>
      </c>
      <c r="F41" s="717"/>
      <c r="G41" s="123">
        <f t="shared" si="23"/>
        <v>0</v>
      </c>
      <c r="H41" s="121">
        <f t="shared" si="23"/>
        <v>0</v>
      </c>
      <c r="I41" s="121">
        <f t="shared" si="23"/>
        <v>0</v>
      </c>
      <c r="J41" s="121">
        <f t="shared" si="23"/>
        <v>0</v>
      </c>
      <c r="K41" s="121">
        <f t="shared" si="23"/>
        <v>0</v>
      </c>
      <c r="L41" s="121">
        <f t="shared" si="23"/>
        <v>0</v>
      </c>
      <c r="M41" s="121">
        <f t="shared" si="23"/>
        <v>0</v>
      </c>
      <c r="N41" s="121">
        <f t="shared" si="23"/>
        <v>0</v>
      </c>
      <c r="O41" s="121">
        <f t="shared" si="23"/>
        <v>0</v>
      </c>
      <c r="P41" s="126">
        <f t="shared" si="23"/>
        <v>0</v>
      </c>
      <c r="Q41" s="122"/>
      <c r="R41" s="408">
        <f t="shared" si="7"/>
        <v>0</v>
      </c>
      <c r="S41" s="693"/>
      <c r="T41" s="700">
        <f t="shared" si="24"/>
        <v>0</v>
      </c>
      <c r="U41" s="701">
        <f t="shared" si="24"/>
        <v>0</v>
      </c>
      <c r="V41" s="693"/>
      <c r="W41" s="700">
        <f t="shared" si="25"/>
        <v>0</v>
      </c>
      <c r="X41" s="126">
        <f t="shared" si="25"/>
        <v>0</v>
      </c>
      <c r="Y41" s="696">
        <f t="shared" si="10"/>
        <v>0</v>
      </c>
      <c r="Z41" s="408">
        <f t="shared" si="11"/>
        <v>0</v>
      </c>
      <c r="AA41" s="127"/>
      <c r="AB41" s="123">
        <f t="shared" si="26"/>
        <v>0</v>
      </c>
      <c r="AC41" s="121">
        <f t="shared" si="26"/>
        <v>0</v>
      </c>
      <c r="AD41" s="121">
        <f t="shared" si="26"/>
        <v>0</v>
      </c>
      <c r="AE41" s="121">
        <f t="shared" si="26"/>
        <v>0</v>
      </c>
      <c r="AF41" s="121">
        <f t="shared" si="26"/>
        <v>0</v>
      </c>
      <c r="AG41" s="121">
        <f t="shared" si="26"/>
        <v>0</v>
      </c>
      <c r="AH41" s="121">
        <f t="shared" si="26"/>
        <v>0</v>
      </c>
      <c r="AI41" s="121">
        <f t="shared" si="26"/>
        <v>0</v>
      </c>
      <c r="AJ41" s="121">
        <f t="shared" si="26"/>
        <v>0</v>
      </c>
      <c r="AK41" s="121">
        <f t="shared" si="26"/>
        <v>0</v>
      </c>
      <c r="AL41" s="121">
        <f t="shared" si="26"/>
        <v>0</v>
      </c>
      <c r="AM41" s="121">
        <f t="shared" si="26"/>
        <v>0</v>
      </c>
      <c r="AN41" s="121">
        <f t="shared" si="26"/>
        <v>0</v>
      </c>
      <c r="AO41" s="701">
        <f t="shared" si="26"/>
        <v>0</v>
      </c>
      <c r="AP41" s="122"/>
      <c r="AQ41" s="123">
        <f t="shared" si="27"/>
        <v>0</v>
      </c>
      <c r="AR41" s="121">
        <f t="shared" si="27"/>
        <v>0</v>
      </c>
      <c r="AS41" s="121">
        <f t="shared" si="27"/>
        <v>0</v>
      </c>
      <c r="AT41" s="121">
        <f t="shared" si="27"/>
        <v>0</v>
      </c>
      <c r="AU41" s="121">
        <f t="shared" si="27"/>
        <v>0</v>
      </c>
      <c r="AV41" s="121">
        <f t="shared" si="27"/>
        <v>0</v>
      </c>
      <c r="AW41" s="121">
        <f t="shared" si="27"/>
        <v>0</v>
      </c>
      <c r="AX41" s="121">
        <f t="shared" si="27"/>
        <v>0</v>
      </c>
      <c r="AY41" s="121">
        <f t="shared" si="27"/>
        <v>0</v>
      </c>
      <c r="AZ41" s="121">
        <f t="shared" si="27"/>
        <v>0</v>
      </c>
      <c r="BA41" s="121">
        <f t="shared" si="27"/>
        <v>0</v>
      </c>
      <c r="BB41" s="121">
        <f t="shared" si="27"/>
        <v>0</v>
      </c>
      <c r="BC41" s="121">
        <f t="shared" si="27"/>
        <v>0</v>
      </c>
      <c r="BD41" s="701">
        <f t="shared" si="27"/>
        <v>0</v>
      </c>
      <c r="BE41" s="693"/>
      <c r="BF41" s="122">
        <f t="shared" si="14"/>
        <v>0</v>
      </c>
      <c r="BG41" s="124"/>
      <c r="BH41" s="122">
        <f t="shared" si="15"/>
        <v>0</v>
      </c>
      <c r="BI41" s="124"/>
      <c r="BJ41" s="122">
        <f t="shared" si="16"/>
        <v>0</v>
      </c>
      <c r="BK41" s="124"/>
      <c r="BL41" s="125">
        <f t="shared" si="17"/>
        <v>0</v>
      </c>
      <c r="BM41" s="124"/>
      <c r="BN41" s="123">
        <f t="shared" si="28"/>
        <v>0</v>
      </c>
      <c r="BO41" s="126">
        <f t="shared" si="28"/>
        <v>0</v>
      </c>
      <c r="BP41" s="127"/>
      <c r="BQ41" s="409"/>
    </row>
    <row r="42" spans="1:69" s="131" customFormat="1" ht="17.55" customHeight="1">
      <c r="A42" s="83"/>
      <c r="C42" s="139" t="str">
        <f t="shared" si="5"/>
        <v/>
      </c>
      <c r="D42" s="130" t="str">
        <f t="shared" si="19"/>
        <v>aETL</v>
      </c>
      <c r="E42" s="129" t="str">
        <f>Parameter!K33</f>
        <v>Solus AM</v>
      </c>
      <c r="F42" s="717"/>
      <c r="G42" s="123">
        <f t="shared" si="23"/>
        <v>0</v>
      </c>
      <c r="H42" s="121">
        <f t="shared" si="23"/>
        <v>0.8</v>
      </c>
      <c r="I42" s="121">
        <f t="shared" si="23"/>
        <v>0</v>
      </c>
      <c r="J42" s="121">
        <f t="shared" si="23"/>
        <v>1</v>
      </c>
      <c r="K42" s="121">
        <f t="shared" si="23"/>
        <v>1</v>
      </c>
      <c r="L42" s="121">
        <f t="shared" si="23"/>
        <v>0</v>
      </c>
      <c r="M42" s="121">
        <f t="shared" si="23"/>
        <v>0</v>
      </c>
      <c r="N42" s="121">
        <f t="shared" si="23"/>
        <v>0.8</v>
      </c>
      <c r="O42" s="121">
        <f t="shared" si="23"/>
        <v>1</v>
      </c>
      <c r="P42" s="126">
        <f t="shared" si="23"/>
        <v>0.5</v>
      </c>
      <c r="Q42" s="122"/>
      <c r="R42" s="408">
        <f t="shared" si="7"/>
        <v>0.75</v>
      </c>
      <c r="S42" s="693"/>
      <c r="T42" s="700">
        <f t="shared" si="24"/>
        <v>0</v>
      </c>
      <c r="U42" s="701">
        <f t="shared" si="24"/>
        <v>1</v>
      </c>
      <c r="V42" s="693"/>
      <c r="W42" s="700">
        <f t="shared" si="25"/>
        <v>0</v>
      </c>
      <c r="X42" s="126">
        <f t="shared" si="25"/>
        <v>1</v>
      </c>
      <c r="Y42" s="696">
        <f t="shared" si="10"/>
        <v>0</v>
      </c>
      <c r="Z42" s="408">
        <f t="shared" si="11"/>
        <v>0</v>
      </c>
      <c r="AA42" s="127"/>
      <c r="AB42" s="123">
        <f t="shared" si="26"/>
        <v>0.75</v>
      </c>
      <c r="AC42" s="121">
        <f t="shared" si="26"/>
        <v>0</v>
      </c>
      <c r="AD42" s="121">
        <f t="shared" si="26"/>
        <v>0</v>
      </c>
      <c r="AE42" s="121">
        <f t="shared" si="26"/>
        <v>0</v>
      </c>
      <c r="AF42" s="121">
        <f t="shared" si="26"/>
        <v>0</v>
      </c>
      <c r="AG42" s="121">
        <f t="shared" si="26"/>
        <v>0</v>
      </c>
      <c r="AH42" s="121">
        <f t="shared" si="26"/>
        <v>0</v>
      </c>
      <c r="AI42" s="121">
        <f t="shared" si="26"/>
        <v>1</v>
      </c>
      <c r="AJ42" s="121">
        <f t="shared" si="26"/>
        <v>0</v>
      </c>
      <c r="AK42" s="121">
        <f t="shared" si="26"/>
        <v>0</v>
      </c>
      <c r="AL42" s="121">
        <f t="shared" si="26"/>
        <v>1</v>
      </c>
      <c r="AM42" s="121">
        <f t="shared" si="26"/>
        <v>0.7</v>
      </c>
      <c r="AN42" s="121">
        <f t="shared" si="26"/>
        <v>0</v>
      </c>
      <c r="AO42" s="701">
        <f t="shared" si="26"/>
        <v>0</v>
      </c>
      <c r="AP42" s="122"/>
      <c r="AQ42" s="123">
        <f t="shared" si="27"/>
        <v>0</v>
      </c>
      <c r="AR42" s="121">
        <f t="shared" si="27"/>
        <v>0</v>
      </c>
      <c r="AS42" s="121">
        <f t="shared" si="27"/>
        <v>0</v>
      </c>
      <c r="AT42" s="121">
        <f t="shared" si="27"/>
        <v>0</v>
      </c>
      <c r="AU42" s="121">
        <f t="shared" si="27"/>
        <v>0</v>
      </c>
      <c r="AV42" s="121">
        <f t="shared" si="27"/>
        <v>0</v>
      </c>
      <c r="AW42" s="121">
        <f t="shared" si="27"/>
        <v>0</v>
      </c>
      <c r="AX42" s="121">
        <f t="shared" si="27"/>
        <v>0</v>
      </c>
      <c r="AY42" s="121">
        <f t="shared" si="27"/>
        <v>0</v>
      </c>
      <c r="AZ42" s="121">
        <f t="shared" si="27"/>
        <v>0</v>
      </c>
      <c r="BA42" s="121">
        <f t="shared" si="27"/>
        <v>0</v>
      </c>
      <c r="BB42" s="121">
        <f t="shared" si="27"/>
        <v>0</v>
      </c>
      <c r="BC42" s="121">
        <f t="shared" si="27"/>
        <v>0</v>
      </c>
      <c r="BD42" s="701">
        <f t="shared" si="27"/>
        <v>0</v>
      </c>
      <c r="BE42" s="693"/>
      <c r="BF42" s="122">
        <f t="shared" si="14"/>
        <v>0</v>
      </c>
      <c r="BG42" s="124"/>
      <c r="BH42" s="122">
        <f t="shared" si="15"/>
        <v>0</v>
      </c>
      <c r="BI42" s="124"/>
      <c r="BJ42" s="122">
        <f t="shared" si="16"/>
        <v>0</v>
      </c>
      <c r="BK42" s="124"/>
      <c r="BL42" s="125">
        <f t="shared" si="17"/>
        <v>0</v>
      </c>
      <c r="BM42" s="124"/>
      <c r="BN42" s="123">
        <f t="shared" si="28"/>
        <v>0</v>
      </c>
      <c r="BO42" s="126">
        <f t="shared" si="28"/>
        <v>0</v>
      </c>
      <c r="BP42" s="127"/>
      <c r="BQ42" s="409"/>
    </row>
    <row r="43" spans="1:69" s="131" customFormat="1" ht="17.55" hidden="1" customHeight="1">
      <c r="A43" s="83"/>
      <c r="C43" s="139" t="str">
        <f t="shared" si="5"/>
        <v>H</v>
      </c>
      <c r="D43" s="130" t="str">
        <f t="shared" si="19"/>
        <v>aETL</v>
      </c>
      <c r="E43" s="129">
        <f>Parameter!K49</f>
        <v>0</v>
      </c>
      <c r="F43" s="717"/>
      <c r="G43" s="123">
        <f t="shared" si="23"/>
        <v>0</v>
      </c>
      <c r="H43" s="121">
        <f t="shared" si="23"/>
        <v>0</v>
      </c>
      <c r="I43" s="121">
        <f t="shared" si="23"/>
        <v>0</v>
      </c>
      <c r="J43" s="121">
        <f t="shared" si="23"/>
        <v>0</v>
      </c>
      <c r="K43" s="121">
        <f t="shared" si="23"/>
        <v>0</v>
      </c>
      <c r="L43" s="121">
        <f t="shared" si="23"/>
        <v>0</v>
      </c>
      <c r="M43" s="121">
        <f t="shared" si="23"/>
        <v>0</v>
      </c>
      <c r="N43" s="121">
        <f t="shared" si="23"/>
        <v>0</v>
      </c>
      <c r="O43" s="121">
        <f t="shared" si="23"/>
        <v>0</v>
      </c>
      <c r="P43" s="126">
        <f t="shared" si="23"/>
        <v>0</v>
      </c>
      <c r="Q43" s="122"/>
      <c r="R43" s="408">
        <f t="shared" si="7"/>
        <v>0</v>
      </c>
      <c r="S43" s="693"/>
      <c r="T43" s="700">
        <f t="shared" si="24"/>
        <v>0</v>
      </c>
      <c r="U43" s="701">
        <f t="shared" si="24"/>
        <v>0</v>
      </c>
      <c r="V43" s="693"/>
      <c r="W43" s="700">
        <f t="shared" si="25"/>
        <v>0</v>
      </c>
      <c r="X43" s="126">
        <f t="shared" si="25"/>
        <v>0</v>
      </c>
      <c r="Y43" s="696">
        <f t="shared" si="10"/>
        <v>0</v>
      </c>
      <c r="Z43" s="408">
        <f t="shared" si="11"/>
        <v>0</v>
      </c>
      <c r="AA43" s="127"/>
      <c r="AB43" s="123">
        <f t="shared" si="26"/>
        <v>0</v>
      </c>
      <c r="AC43" s="121">
        <f t="shared" si="26"/>
        <v>0</v>
      </c>
      <c r="AD43" s="121">
        <f t="shared" si="26"/>
        <v>0</v>
      </c>
      <c r="AE43" s="121">
        <f t="shared" si="26"/>
        <v>0</v>
      </c>
      <c r="AF43" s="121">
        <f t="shared" si="26"/>
        <v>0</v>
      </c>
      <c r="AG43" s="121">
        <f t="shared" si="26"/>
        <v>0</v>
      </c>
      <c r="AH43" s="121">
        <f t="shared" si="26"/>
        <v>0</v>
      </c>
      <c r="AI43" s="121">
        <f t="shared" si="26"/>
        <v>0</v>
      </c>
      <c r="AJ43" s="121">
        <f t="shared" si="26"/>
        <v>0</v>
      </c>
      <c r="AK43" s="121">
        <f t="shared" si="26"/>
        <v>0</v>
      </c>
      <c r="AL43" s="121">
        <f t="shared" si="26"/>
        <v>0</v>
      </c>
      <c r="AM43" s="121">
        <f t="shared" si="26"/>
        <v>0</v>
      </c>
      <c r="AN43" s="121">
        <f t="shared" si="26"/>
        <v>0</v>
      </c>
      <c r="AO43" s="701">
        <f t="shared" si="26"/>
        <v>0</v>
      </c>
      <c r="AP43" s="122"/>
      <c r="AQ43" s="123">
        <f t="shared" si="27"/>
        <v>0</v>
      </c>
      <c r="AR43" s="121">
        <f t="shared" si="27"/>
        <v>0</v>
      </c>
      <c r="AS43" s="121">
        <f t="shared" si="27"/>
        <v>0</v>
      </c>
      <c r="AT43" s="121">
        <f t="shared" si="27"/>
        <v>0</v>
      </c>
      <c r="AU43" s="121">
        <f t="shared" si="27"/>
        <v>0</v>
      </c>
      <c r="AV43" s="121">
        <f t="shared" si="27"/>
        <v>0</v>
      </c>
      <c r="AW43" s="121">
        <f t="shared" si="27"/>
        <v>0</v>
      </c>
      <c r="AX43" s="121">
        <f t="shared" si="27"/>
        <v>0</v>
      </c>
      <c r="AY43" s="121">
        <f t="shared" si="27"/>
        <v>0</v>
      </c>
      <c r="AZ43" s="121">
        <f t="shared" si="27"/>
        <v>0</v>
      </c>
      <c r="BA43" s="121">
        <f t="shared" si="27"/>
        <v>0</v>
      </c>
      <c r="BB43" s="121">
        <f t="shared" si="27"/>
        <v>0</v>
      </c>
      <c r="BC43" s="121">
        <f t="shared" si="27"/>
        <v>0</v>
      </c>
      <c r="BD43" s="701">
        <f t="shared" si="27"/>
        <v>0</v>
      </c>
      <c r="BE43" s="693"/>
      <c r="BF43" s="122">
        <f t="shared" si="14"/>
        <v>0</v>
      </c>
      <c r="BG43" s="124"/>
      <c r="BH43" s="122">
        <f t="shared" si="15"/>
        <v>0</v>
      </c>
      <c r="BI43" s="124"/>
      <c r="BJ43" s="122">
        <f t="shared" si="16"/>
        <v>0</v>
      </c>
      <c r="BK43" s="124"/>
      <c r="BL43" s="125">
        <f t="shared" si="17"/>
        <v>0</v>
      </c>
      <c r="BM43" s="124"/>
      <c r="BN43" s="123">
        <f t="shared" si="28"/>
        <v>0</v>
      </c>
      <c r="BO43" s="126">
        <f t="shared" si="28"/>
        <v>0</v>
      </c>
      <c r="BP43" s="127"/>
      <c r="BQ43" s="409"/>
    </row>
    <row r="44" spans="1:69" s="131" customFormat="1" ht="17.55" hidden="1" customHeight="1">
      <c r="A44" s="83"/>
      <c r="C44" s="139" t="str">
        <f t="shared" si="5"/>
        <v>H</v>
      </c>
      <c r="D44" s="130" t="str">
        <f t="shared" si="19"/>
        <v>aETL</v>
      </c>
      <c r="E44" s="129">
        <f>Parameter!K50</f>
        <v>0</v>
      </c>
      <c r="F44" s="717"/>
      <c r="G44" s="123">
        <f t="shared" si="23"/>
        <v>0</v>
      </c>
      <c r="H44" s="121">
        <f t="shared" si="23"/>
        <v>0</v>
      </c>
      <c r="I44" s="121">
        <f t="shared" si="23"/>
        <v>0</v>
      </c>
      <c r="J44" s="121">
        <f t="shared" si="23"/>
        <v>0</v>
      </c>
      <c r="K44" s="121">
        <f t="shared" si="23"/>
        <v>0</v>
      </c>
      <c r="L44" s="121">
        <f t="shared" si="23"/>
        <v>0</v>
      </c>
      <c r="M44" s="121">
        <f t="shared" si="23"/>
        <v>0</v>
      </c>
      <c r="N44" s="121">
        <f t="shared" si="23"/>
        <v>0</v>
      </c>
      <c r="O44" s="121">
        <f t="shared" si="23"/>
        <v>0</v>
      </c>
      <c r="P44" s="126">
        <f t="shared" si="23"/>
        <v>0</v>
      </c>
      <c r="Q44" s="122"/>
      <c r="R44" s="408">
        <f t="shared" si="7"/>
        <v>0</v>
      </c>
      <c r="S44" s="693"/>
      <c r="T44" s="700">
        <f t="shared" si="24"/>
        <v>0</v>
      </c>
      <c r="U44" s="701">
        <f t="shared" si="24"/>
        <v>0</v>
      </c>
      <c r="V44" s="693"/>
      <c r="W44" s="700">
        <f t="shared" si="25"/>
        <v>0</v>
      </c>
      <c r="X44" s="126">
        <f t="shared" si="25"/>
        <v>0</v>
      </c>
      <c r="Y44" s="696">
        <f t="shared" si="10"/>
        <v>0</v>
      </c>
      <c r="Z44" s="408">
        <f t="shared" si="11"/>
        <v>0</v>
      </c>
      <c r="AA44" s="127"/>
      <c r="AB44" s="123">
        <f t="shared" si="26"/>
        <v>0</v>
      </c>
      <c r="AC44" s="121">
        <f t="shared" si="26"/>
        <v>0</v>
      </c>
      <c r="AD44" s="121">
        <f t="shared" si="26"/>
        <v>0</v>
      </c>
      <c r="AE44" s="121">
        <f t="shared" si="26"/>
        <v>0</v>
      </c>
      <c r="AF44" s="121">
        <f t="shared" si="26"/>
        <v>0</v>
      </c>
      <c r="AG44" s="121">
        <f t="shared" si="26"/>
        <v>0</v>
      </c>
      <c r="AH44" s="121">
        <f t="shared" si="26"/>
        <v>0</v>
      </c>
      <c r="AI44" s="121">
        <f t="shared" si="26"/>
        <v>0</v>
      </c>
      <c r="AJ44" s="121">
        <f t="shared" si="26"/>
        <v>0</v>
      </c>
      <c r="AK44" s="121">
        <f t="shared" si="26"/>
        <v>0</v>
      </c>
      <c r="AL44" s="121">
        <f t="shared" si="26"/>
        <v>0</v>
      </c>
      <c r="AM44" s="121">
        <f t="shared" si="26"/>
        <v>0</v>
      </c>
      <c r="AN44" s="121">
        <f t="shared" si="26"/>
        <v>0</v>
      </c>
      <c r="AO44" s="701">
        <f t="shared" si="26"/>
        <v>0</v>
      </c>
      <c r="AP44" s="122"/>
      <c r="AQ44" s="123">
        <f t="shared" si="27"/>
        <v>0</v>
      </c>
      <c r="AR44" s="121">
        <f t="shared" si="27"/>
        <v>0</v>
      </c>
      <c r="AS44" s="121">
        <f t="shared" si="27"/>
        <v>0</v>
      </c>
      <c r="AT44" s="121">
        <f t="shared" si="27"/>
        <v>0</v>
      </c>
      <c r="AU44" s="121">
        <f t="shared" si="27"/>
        <v>0</v>
      </c>
      <c r="AV44" s="121">
        <f t="shared" si="27"/>
        <v>0</v>
      </c>
      <c r="AW44" s="121">
        <f t="shared" si="27"/>
        <v>0</v>
      </c>
      <c r="AX44" s="121">
        <f t="shared" si="27"/>
        <v>0</v>
      </c>
      <c r="AY44" s="121">
        <f t="shared" si="27"/>
        <v>0</v>
      </c>
      <c r="AZ44" s="121">
        <f t="shared" si="27"/>
        <v>0</v>
      </c>
      <c r="BA44" s="121">
        <f t="shared" si="27"/>
        <v>0</v>
      </c>
      <c r="BB44" s="121">
        <f t="shared" si="27"/>
        <v>0</v>
      </c>
      <c r="BC44" s="121">
        <f t="shared" si="27"/>
        <v>0</v>
      </c>
      <c r="BD44" s="701">
        <f t="shared" si="27"/>
        <v>0</v>
      </c>
      <c r="BE44" s="693"/>
      <c r="BF44" s="122">
        <f t="shared" si="14"/>
        <v>0</v>
      </c>
      <c r="BG44" s="124"/>
      <c r="BH44" s="122">
        <f t="shared" si="15"/>
        <v>0</v>
      </c>
      <c r="BI44" s="124"/>
      <c r="BJ44" s="122">
        <f t="shared" si="16"/>
        <v>0</v>
      </c>
      <c r="BK44" s="124"/>
      <c r="BL44" s="125">
        <f t="shared" si="17"/>
        <v>0</v>
      </c>
      <c r="BM44" s="124"/>
      <c r="BN44" s="123">
        <f t="shared" si="28"/>
        <v>0</v>
      </c>
      <c r="BO44" s="126">
        <f t="shared" si="28"/>
        <v>0</v>
      </c>
      <c r="BP44" s="127"/>
      <c r="BQ44" s="409"/>
    </row>
    <row r="45" spans="1:69" s="131" customFormat="1" ht="17.55" hidden="1" customHeight="1">
      <c r="A45" s="83"/>
      <c r="C45" s="139" t="str">
        <f t="shared" si="5"/>
        <v>H</v>
      </c>
      <c r="D45" s="130" t="str">
        <f t="shared" si="19"/>
        <v>aETL</v>
      </c>
      <c r="E45" s="129">
        <f>Parameter!K51</f>
        <v>0</v>
      </c>
      <c r="F45" s="717"/>
      <c r="G45" s="123">
        <f t="shared" si="23"/>
        <v>0</v>
      </c>
      <c r="H45" s="121">
        <f t="shared" si="23"/>
        <v>0</v>
      </c>
      <c r="I45" s="121">
        <f t="shared" si="23"/>
        <v>0</v>
      </c>
      <c r="J45" s="121">
        <f t="shared" si="23"/>
        <v>0</v>
      </c>
      <c r="K45" s="121">
        <f t="shared" si="23"/>
        <v>0</v>
      </c>
      <c r="L45" s="121">
        <f t="shared" si="23"/>
        <v>0</v>
      </c>
      <c r="M45" s="121">
        <f t="shared" si="23"/>
        <v>0</v>
      </c>
      <c r="N45" s="121">
        <f t="shared" si="23"/>
        <v>0</v>
      </c>
      <c r="O45" s="121">
        <f t="shared" si="23"/>
        <v>0</v>
      </c>
      <c r="P45" s="126">
        <f t="shared" si="23"/>
        <v>0</v>
      </c>
      <c r="Q45" s="122"/>
      <c r="R45" s="408">
        <f t="shared" si="7"/>
        <v>0</v>
      </c>
      <c r="S45" s="693"/>
      <c r="T45" s="700">
        <f t="shared" si="24"/>
        <v>0</v>
      </c>
      <c r="U45" s="701">
        <f t="shared" si="24"/>
        <v>0</v>
      </c>
      <c r="V45" s="693"/>
      <c r="W45" s="700">
        <f t="shared" si="25"/>
        <v>0</v>
      </c>
      <c r="X45" s="126">
        <f t="shared" si="25"/>
        <v>0</v>
      </c>
      <c r="Y45" s="696">
        <f t="shared" si="10"/>
        <v>0</v>
      </c>
      <c r="Z45" s="408">
        <f t="shared" si="11"/>
        <v>0</v>
      </c>
      <c r="AA45" s="127"/>
      <c r="AB45" s="123">
        <f t="shared" si="26"/>
        <v>0</v>
      </c>
      <c r="AC45" s="121">
        <f t="shared" si="26"/>
        <v>0</v>
      </c>
      <c r="AD45" s="121">
        <f t="shared" si="26"/>
        <v>0</v>
      </c>
      <c r="AE45" s="121">
        <f t="shared" si="26"/>
        <v>0</v>
      </c>
      <c r="AF45" s="121">
        <f t="shared" si="26"/>
        <v>0</v>
      </c>
      <c r="AG45" s="121">
        <f t="shared" si="26"/>
        <v>0</v>
      </c>
      <c r="AH45" s="121">
        <f t="shared" si="26"/>
        <v>0</v>
      </c>
      <c r="AI45" s="121">
        <f t="shared" si="26"/>
        <v>0</v>
      </c>
      <c r="AJ45" s="121">
        <f t="shared" si="26"/>
        <v>0</v>
      </c>
      <c r="AK45" s="121">
        <f t="shared" si="26"/>
        <v>0</v>
      </c>
      <c r="AL45" s="121">
        <f t="shared" si="26"/>
        <v>0</v>
      </c>
      <c r="AM45" s="121">
        <f t="shared" si="26"/>
        <v>0</v>
      </c>
      <c r="AN45" s="121">
        <f t="shared" si="26"/>
        <v>0</v>
      </c>
      <c r="AO45" s="701">
        <f t="shared" si="26"/>
        <v>0</v>
      </c>
      <c r="AP45" s="122"/>
      <c r="AQ45" s="123">
        <f t="shared" si="27"/>
        <v>0</v>
      </c>
      <c r="AR45" s="121">
        <f t="shared" si="27"/>
        <v>0</v>
      </c>
      <c r="AS45" s="121">
        <f t="shared" si="27"/>
        <v>0</v>
      </c>
      <c r="AT45" s="121">
        <f t="shared" si="27"/>
        <v>0</v>
      </c>
      <c r="AU45" s="121">
        <f t="shared" si="27"/>
        <v>0</v>
      </c>
      <c r="AV45" s="121">
        <f t="shared" si="27"/>
        <v>0</v>
      </c>
      <c r="AW45" s="121">
        <f t="shared" si="27"/>
        <v>0</v>
      </c>
      <c r="AX45" s="121">
        <f t="shared" si="27"/>
        <v>0</v>
      </c>
      <c r="AY45" s="121">
        <f t="shared" si="27"/>
        <v>0</v>
      </c>
      <c r="AZ45" s="121">
        <f t="shared" si="27"/>
        <v>0</v>
      </c>
      <c r="BA45" s="121">
        <f t="shared" si="27"/>
        <v>0</v>
      </c>
      <c r="BB45" s="121">
        <f t="shared" si="27"/>
        <v>0</v>
      </c>
      <c r="BC45" s="121">
        <f t="shared" si="27"/>
        <v>0</v>
      </c>
      <c r="BD45" s="701">
        <f t="shared" si="27"/>
        <v>0</v>
      </c>
      <c r="BE45" s="693"/>
      <c r="BF45" s="122">
        <f t="shared" si="14"/>
        <v>0</v>
      </c>
      <c r="BG45" s="124"/>
      <c r="BH45" s="122">
        <f t="shared" si="15"/>
        <v>0</v>
      </c>
      <c r="BI45" s="124"/>
      <c r="BJ45" s="122">
        <f t="shared" si="16"/>
        <v>0</v>
      </c>
      <c r="BK45" s="124"/>
      <c r="BL45" s="125">
        <f t="shared" si="17"/>
        <v>0</v>
      </c>
      <c r="BM45" s="124"/>
      <c r="BN45" s="123">
        <f t="shared" si="28"/>
        <v>0</v>
      </c>
      <c r="BO45" s="126">
        <f t="shared" si="28"/>
        <v>0</v>
      </c>
      <c r="BP45" s="127"/>
      <c r="BQ45" s="409"/>
    </row>
    <row r="46" spans="1:69" s="131" customFormat="1" ht="17.55" hidden="1" customHeight="1">
      <c r="A46" s="83"/>
      <c r="C46" s="139" t="str">
        <f t="shared" si="5"/>
        <v>H</v>
      </c>
      <c r="D46" s="130" t="str">
        <f t="shared" si="19"/>
        <v>aETL</v>
      </c>
      <c r="E46" s="129">
        <f>Parameter!K52</f>
        <v>0</v>
      </c>
      <c r="F46" s="717"/>
      <c r="G46" s="123">
        <f t="shared" ref="G46:P55" si="29">SUMIFS(Share, Y, $E$3, Config, $G$11, P, G$15, LType, $D46, MSup, $E46)</f>
        <v>0</v>
      </c>
      <c r="H46" s="121">
        <f t="shared" si="29"/>
        <v>0</v>
      </c>
      <c r="I46" s="121">
        <f t="shared" si="29"/>
        <v>0</v>
      </c>
      <c r="J46" s="121">
        <f t="shared" si="29"/>
        <v>0</v>
      </c>
      <c r="K46" s="121">
        <f t="shared" si="29"/>
        <v>0</v>
      </c>
      <c r="L46" s="121">
        <f t="shared" si="29"/>
        <v>0</v>
      </c>
      <c r="M46" s="121">
        <f t="shared" si="29"/>
        <v>0</v>
      </c>
      <c r="N46" s="121">
        <f t="shared" si="29"/>
        <v>0</v>
      </c>
      <c r="O46" s="121">
        <f t="shared" si="29"/>
        <v>0</v>
      </c>
      <c r="P46" s="126">
        <f t="shared" si="29"/>
        <v>0</v>
      </c>
      <c r="Q46" s="122"/>
      <c r="R46" s="408">
        <f t="shared" si="7"/>
        <v>0</v>
      </c>
      <c r="S46" s="693"/>
      <c r="T46" s="700">
        <f t="shared" si="24"/>
        <v>0</v>
      </c>
      <c r="U46" s="701">
        <f t="shared" si="24"/>
        <v>0</v>
      </c>
      <c r="V46" s="693"/>
      <c r="W46" s="700">
        <f t="shared" si="25"/>
        <v>0</v>
      </c>
      <c r="X46" s="126">
        <f t="shared" si="25"/>
        <v>0</v>
      </c>
      <c r="Y46" s="696">
        <f t="shared" si="10"/>
        <v>0</v>
      </c>
      <c r="Z46" s="408">
        <f t="shared" si="11"/>
        <v>0</v>
      </c>
      <c r="AA46" s="127"/>
      <c r="AB46" s="123">
        <f t="shared" ref="AB46:AO55" si="30">SUMIFS(Share, Y, $E$3, Config, $AB$11, P, AB$15, LType, $D46, MSup, $E46)</f>
        <v>0</v>
      </c>
      <c r="AC46" s="121">
        <f t="shared" si="30"/>
        <v>0</v>
      </c>
      <c r="AD46" s="121">
        <f t="shared" si="30"/>
        <v>0</v>
      </c>
      <c r="AE46" s="121">
        <f t="shared" si="30"/>
        <v>0</v>
      </c>
      <c r="AF46" s="121">
        <f t="shared" si="30"/>
        <v>0</v>
      </c>
      <c r="AG46" s="121">
        <f t="shared" si="30"/>
        <v>0</v>
      </c>
      <c r="AH46" s="121">
        <f t="shared" si="30"/>
        <v>0</v>
      </c>
      <c r="AI46" s="121">
        <f t="shared" si="30"/>
        <v>0</v>
      </c>
      <c r="AJ46" s="121">
        <f t="shared" si="30"/>
        <v>0</v>
      </c>
      <c r="AK46" s="121">
        <f t="shared" si="30"/>
        <v>0</v>
      </c>
      <c r="AL46" s="121">
        <f t="shared" si="30"/>
        <v>0</v>
      </c>
      <c r="AM46" s="121">
        <f t="shared" si="30"/>
        <v>0</v>
      </c>
      <c r="AN46" s="121">
        <f t="shared" si="30"/>
        <v>0</v>
      </c>
      <c r="AO46" s="701">
        <f t="shared" si="30"/>
        <v>0</v>
      </c>
      <c r="AP46" s="122"/>
      <c r="AQ46" s="123">
        <f t="shared" ref="AQ46:BD55" si="31">SUMIFS(Share, Y, $E$3, Config, $AQ$11, P, AQ$15, LType, $D46, MSup, $E46)</f>
        <v>0</v>
      </c>
      <c r="AR46" s="121">
        <f t="shared" si="31"/>
        <v>0</v>
      </c>
      <c r="AS46" s="121">
        <f t="shared" si="31"/>
        <v>0</v>
      </c>
      <c r="AT46" s="121">
        <f t="shared" si="31"/>
        <v>0</v>
      </c>
      <c r="AU46" s="121">
        <f t="shared" si="31"/>
        <v>0</v>
      </c>
      <c r="AV46" s="121">
        <f t="shared" si="31"/>
        <v>0</v>
      </c>
      <c r="AW46" s="121">
        <f t="shared" si="31"/>
        <v>0</v>
      </c>
      <c r="AX46" s="121">
        <f t="shared" si="31"/>
        <v>0</v>
      </c>
      <c r="AY46" s="121">
        <f t="shared" si="31"/>
        <v>0</v>
      </c>
      <c r="AZ46" s="121">
        <f t="shared" si="31"/>
        <v>0</v>
      </c>
      <c r="BA46" s="121">
        <f t="shared" si="31"/>
        <v>0</v>
      </c>
      <c r="BB46" s="121">
        <f t="shared" si="31"/>
        <v>0</v>
      </c>
      <c r="BC46" s="121">
        <f t="shared" si="31"/>
        <v>0</v>
      </c>
      <c r="BD46" s="701">
        <f t="shared" si="31"/>
        <v>0</v>
      </c>
      <c r="BE46" s="693"/>
      <c r="BF46" s="122">
        <f t="shared" si="14"/>
        <v>0</v>
      </c>
      <c r="BG46" s="124"/>
      <c r="BH46" s="122">
        <f t="shared" si="15"/>
        <v>0</v>
      </c>
      <c r="BI46" s="124"/>
      <c r="BJ46" s="122">
        <f t="shared" si="16"/>
        <v>0</v>
      </c>
      <c r="BK46" s="124"/>
      <c r="BL46" s="125">
        <f t="shared" si="17"/>
        <v>0</v>
      </c>
      <c r="BM46" s="124"/>
      <c r="BN46" s="123">
        <f t="shared" si="28"/>
        <v>0</v>
      </c>
      <c r="BO46" s="126">
        <f t="shared" si="28"/>
        <v>0</v>
      </c>
      <c r="BP46" s="127"/>
      <c r="BQ46" s="409"/>
    </row>
    <row r="47" spans="1:69" s="131" customFormat="1" ht="17.55" hidden="1" customHeight="1">
      <c r="A47" s="83"/>
      <c r="C47" s="139" t="str">
        <f t="shared" si="5"/>
        <v>H</v>
      </c>
      <c r="D47" s="130" t="str">
        <f t="shared" si="19"/>
        <v>aETL</v>
      </c>
      <c r="E47" s="129">
        <f>Parameter!K53</f>
        <v>0</v>
      </c>
      <c r="F47" s="717"/>
      <c r="G47" s="123">
        <f t="shared" si="29"/>
        <v>0</v>
      </c>
      <c r="H47" s="121">
        <f t="shared" si="29"/>
        <v>0</v>
      </c>
      <c r="I47" s="121">
        <f t="shared" si="29"/>
        <v>0</v>
      </c>
      <c r="J47" s="121">
        <f t="shared" si="29"/>
        <v>0</v>
      </c>
      <c r="K47" s="121">
        <f t="shared" si="29"/>
        <v>0</v>
      </c>
      <c r="L47" s="121">
        <f t="shared" si="29"/>
        <v>0</v>
      </c>
      <c r="M47" s="121">
        <f t="shared" si="29"/>
        <v>0</v>
      </c>
      <c r="N47" s="121">
        <f t="shared" si="29"/>
        <v>0</v>
      </c>
      <c r="O47" s="121">
        <f t="shared" si="29"/>
        <v>0</v>
      </c>
      <c r="P47" s="126">
        <f t="shared" si="29"/>
        <v>0</v>
      </c>
      <c r="Q47" s="122"/>
      <c r="R47" s="408">
        <f t="shared" si="7"/>
        <v>0</v>
      </c>
      <c r="S47" s="693"/>
      <c r="T47" s="700">
        <f t="shared" si="24"/>
        <v>0</v>
      </c>
      <c r="U47" s="701">
        <f t="shared" si="24"/>
        <v>0</v>
      </c>
      <c r="V47" s="693"/>
      <c r="W47" s="700">
        <f t="shared" si="25"/>
        <v>0</v>
      </c>
      <c r="X47" s="126">
        <f t="shared" si="25"/>
        <v>0</v>
      </c>
      <c r="Y47" s="696">
        <f t="shared" si="10"/>
        <v>0</v>
      </c>
      <c r="Z47" s="408">
        <f t="shared" si="11"/>
        <v>0</v>
      </c>
      <c r="AA47" s="127"/>
      <c r="AB47" s="123">
        <f t="shared" si="30"/>
        <v>0</v>
      </c>
      <c r="AC47" s="121">
        <f t="shared" si="30"/>
        <v>0</v>
      </c>
      <c r="AD47" s="121">
        <f t="shared" si="30"/>
        <v>0</v>
      </c>
      <c r="AE47" s="121">
        <f t="shared" si="30"/>
        <v>0</v>
      </c>
      <c r="AF47" s="121">
        <f t="shared" si="30"/>
        <v>0</v>
      </c>
      <c r="AG47" s="121">
        <f t="shared" si="30"/>
        <v>0</v>
      </c>
      <c r="AH47" s="121">
        <f t="shared" si="30"/>
        <v>0</v>
      </c>
      <c r="AI47" s="121">
        <f t="shared" si="30"/>
        <v>0</v>
      </c>
      <c r="AJ47" s="121">
        <f t="shared" si="30"/>
        <v>0</v>
      </c>
      <c r="AK47" s="121">
        <f t="shared" si="30"/>
        <v>0</v>
      </c>
      <c r="AL47" s="121">
        <f t="shared" si="30"/>
        <v>0</v>
      </c>
      <c r="AM47" s="121">
        <f t="shared" si="30"/>
        <v>0</v>
      </c>
      <c r="AN47" s="121">
        <f t="shared" si="30"/>
        <v>0</v>
      </c>
      <c r="AO47" s="701">
        <f t="shared" si="30"/>
        <v>0</v>
      </c>
      <c r="AP47" s="122"/>
      <c r="AQ47" s="123">
        <f t="shared" si="31"/>
        <v>0</v>
      </c>
      <c r="AR47" s="121">
        <f t="shared" si="31"/>
        <v>0</v>
      </c>
      <c r="AS47" s="121">
        <f t="shared" si="31"/>
        <v>0</v>
      </c>
      <c r="AT47" s="121">
        <f t="shared" si="31"/>
        <v>0</v>
      </c>
      <c r="AU47" s="121">
        <f t="shared" si="31"/>
        <v>0</v>
      </c>
      <c r="AV47" s="121">
        <f t="shared" si="31"/>
        <v>0</v>
      </c>
      <c r="AW47" s="121">
        <f t="shared" si="31"/>
        <v>0</v>
      </c>
      <c r="AX47" s="121">
        <f t="shared" si="31"/>
        <v>0</v>
      </c>
      <c r="AY47" s="121">
        <f t="shared" si="31"/>
        <v>0</v>
      </c>
      <c r="AZ47" s="121">
        <f t="shared" si="31"/>
        <v>0</v>
      </c>
      <c r="BA47" s="121">
        <f t="shared" si="31"/>
        <v>0</v>
      </c>
      <c r="BB47" s="121">
        <f t="shared" si="31"/>
        <v>0</v>
      </c>
      <c r="BC47" s="121">
        <f t="shared" si="31"/>
        <v>0</v>
      </c>
      <c r="BD47" s="701">
        <f t="shared" si="31"/>
        <v>0</v>
      </c>
      <c r="BE47" s="693"/>
      <c r="BF47" s="122">
        <f t="shared" si="14"/>
        <v>0</v>
      </c>
      <c r="BG47" s="124"/>
      <c r="BH47" s="122">
        <f t="shared" si="15"/>
        <v>0</v>
      </c>
      <c r="BI47" s="124"/>
      <c r="BJ47" s="122">
        <f t="shared" si="16"/>
        <v>0</v>
      </c>
      <c r="BK47" s="124"/>
      <c r="BL47" s="125">
        <f t="shared" si="17"/>
        <v>0</v>
      </c>
      <c r="BM47" s="124"/>
      <c r="BN47" s="123">
        <f t="shared" si="28"/>
        <v>0</v>
      </c>
      <c r="BO47" s="126">
        <f t="shared" si="28"/>
        <v>0</v>
      </c>
      <c r="BP47" s="127"/>
      <c r="BQ47" s="409"/>
    </row>
    <row r="48" spans="1:69" s="131" customFormat="1" ht="17.55" hidden="1" customHeight="1">
      <c r="A48" s="83"/>
      <c r="C48" s="139" t="str">
        <f t="shared" si="5"/>
        <v>H</v>
      </c>
      <c r="D48" s="130" t="str">
        <f t="shared" si="19"/>
        <v>aETL</v>
      </c>
      <c r="E48" s="129">
        <f>Parameter!K54</f>
        <v>0</v>
      </c>
      <c r="F48" s="717"/>
      <c r="G48" s="123">
        <f t="shared" si="29"/>
        <v>0</v>
      </c>
      <c r="H48" s="121">
        <f t="shared" si="29"/>
        <v>0</v>
      </c>
      <c r="I48" s="121">
        <f t="shared" si="29"/>
        <v>0</v>
      </c>
      <c r="J48" s="121">
        <f t="shared" si="29"/>
        <v>0</v>
      </c>
      <c r="K48" s="121">
        <f t="shared" si="29"/>
        <v>0</v>
      </c>
      <c r="L48" s="121">
        <f t="shared" si="29"/>
        <v>0</v>
      </c>
      <c r="M48" s="121">
        <f t="shared" si="29"/>
        <v>0</v>
      </c>
      <c r="N48" s="121">
        <f t="shared" si="29"/>
        <v>0</v>
      </c>
      <c r="O48" s="121">
        <f t="shared" si="29"/>
        <v>0</v>
      </c>
      <c r="P48" s="126">
        <f t="shared" si="29"/>
        <v>0</v>
      </c>
      <c r="Q48" s="122"/>
      <c r="R48" s="408">
        <f t="shared" si="7"/>
        <v>0</v>
      </c>
      <c r="S48" s="693"/>
      <c r="T48" s="700">
        <f t="shared" si="24"/>
        <v>0</v>
      </c>
      <c r="U48" s="701">
        <f t="shared" si="24"/>
        <v>0</v>
      </c>
      <c r="V48" s="693"/>
      <c r="W48" s="700">
        <f t="shared" si="25"/>
        <v>0</v>
      </c>
      <c r="X48" s="126">
        <f t="shared" si="25"/>
        <v>0</v>
      </c>
      <c r="Y48" s="696">
        <f t="shared" si="10"/>
        <v>0</v>
      </c>
      <c r="Z48" s="408">
        <f t="shared" si="11"/>
        <v>0</v>
      </c>
      <c r="AA48" s="127"/>
      <c r="AB48" s="123">
        <f t="shared" si="30"/>
        <v>0</v>
      </c>
      <c r="AC48" s="121">
        <f t="shared" si="30"/>
        <v>0</v>
      </c>
      <c r="AD48" s="121">
        <f t="shared" si="30"/>
        <v>0</v>
      </c>
      <c r="AE48" s="121">
        <f t="shared" si="30"/>
        <v>0</v>
      </c>
      <c r="AF48" s="121">
        <f t="shared" si="30"/>
        <v>0</v>
      </c>
      <c r="AG48" s="121">
        <f t="shared" si="30"/>
        <v>0</v>
      </c>
      <c r="AH48" s="121">
        <f t="shared" si="30"/>
        <v>0</v>
      </c>
      <c r="AI48" s="121">
        <f t="shared" si="30"/>
        <v>0</v>
      </c>
      <c r="AJ48" s="121">
        <f t="shared" si="30"/>
        <v>0</v>
      </c>
      <c r="AK48" s="121">
        <f t="shared" si="30"/>
        <v>0</v>
      </c>
      <c r="AL48" s="121">
        <f t="shared" si="30"/>
        <v>0</v>
      </c>
      <c r="AM48" s="121">
        <f t="shared" si="30"/>
        <v>0</v>
      </c>
      <c r="AN48" s="121">
        <f t="shared" si="30"/>
        <v>0</v>
      </c>
      <c r="AO48" s="701">
        <f t="shared" si="30"/>
        <v>0</v>
      </c>
      <c r="AP48" s="122"/>
      <c r="AQ48" s="123">
        <f t="shared" si="31"/>
        <v>0</v>
      </c>
      <c r="AR48" s="121">
        <f t="shared" si="31"/>
        <v>0</v>
      </c>
      <c r="AS48" s="121">
        <f t="shared" si="31"/>
        <v>0</v>
      </c>
      <c r="AT48" s="121">
        <f t="shared" si="31"/>
        <v>0</v>
      </c>
      <c r="AU48" s="121">
        <f t="shared" si="31"/>
        <v>0</v>
      </c>
      <c r="AV48" s="121">
        <f t="shared" si="31"/>
        <v>0</v>
      </c>
      <c r="AW48" s="121">
        <f t="shared" si="31"/>
        <v>0</v>
      </c>
      <c r="AX48" s="121">
        <f t="shared" si="31"/>
        <v>0</v>
      </c>
      <c r="AY48" s="121">
        <f t="shared" si="31"/>
        <v>0</v>
      </c>
      <c r="AZ48" s="121">
        <f t="shared" si="31"/>
        <v>0</v>
      </c>
      <c r="BA48" s="121">
        <f t="shared" si="31"/>
        <v>0</v>
      </c>
      <c r="BB48" s="121">
        <f t="shared" si="31"/>
        <v>0</v>
      </c>
      <c r="BC48" s="121">
        <f t="shared" si="31"/>
        <v>0</v>
      </c>
      <c r="BD48" s="701">
        <f t="shared" si="31"/>
        <v>0</v>
      </c>
      <c r="BE48" s="693"/>
      <c r="BF48" s="122">
        <f t="shared" si="14"/>
        <v>0</v>
      </c>
      <c r="BG48" s="124"/>
      <c r="BH48" s="122">
        <f t="shared" si="15"/>
        <v>0</v>
      </c>
      <c r="BI48" s="124"/>
      <c r="BJ48" s="122">
        <f t="shared" si="16"/>
        <v>0</v>
      </c>
      <c r="BK48" s="124"/>
      <c r="BL48" s="125">
        <f t="shared" si="17"/>
        <v>0</v>
      </c>
      <c r="BM48" s="124"/>
      <c r="BN48" s="123">
        <f t="shared" si="28"/>
        <v>0</v>
      </c>
      <c r="BO48" s="126">
        <f t="shared" si="28"/>
        <v>0</v>
      </c>
      <c r="BP48" s="127"/>
      <c r="BQ48" s="409"/>
    </row>
    <row r="49" spans="1:69" s="131" customFormat="1" ht="17.55" hidden="1" customHeight="1">
      <c r="A49" s="83"/>
      <c r="C49" s="139" t="str">
        <f t="shared" si="5"/>
        <v>H</v>
      </c>
      <c r="D49" s="130" t="str">
        <f t="shared" si="19"/>
        <v>aETL</v>
      </c>
      <c r="E49" s="129">
        <f>Parameter!K55</f>
        <v>0</v>
      </c>
      <c r="F49" s="717"/>
      <c r="G49" s="123">
        <f t="shared" si="29"/>
        <v>0</v>
      </c>
      <c r="H49" s="121">
        <f t="shared" si="29"/>
        <v>0</v>
      </c>
      <c r="I49" s="121">
        <f t="shared" si="29"/>
        <v>0</v>
      </c>
      <c r="J49" s="121">
        <f t="shared" si="29"/>
        <v>0</v>
      </c>
      <c r="K49" s="121">
        <f t="shared" si="29"/>
        <v>0</v>
      </c>
      <c r="L49" s="121">
        <f t="shared" si="29"/>
        <v>0</v>
      </c>
      <c r="M49" s="121">
        <f t="shared" si="29"/>
        <v>0</v>
      </c>
      <c r="N49" s="121">
        <f t="shared" si="29"/>
        <v>0</v>
      </c>
      <c r="O49" s="121">
        <f t="shared" si="29"/>
        <v>0</v>
      </c>
      <c r="P49" s="126">
        <f t="shared" si="29"/>
        <v>0</v>
      </c>
      <c r="Q49" s="122"/>
      <c r="R49" s="408">
        <f t="shared" si="7"/>
        <v>0</v>
      </c>
      <c r="S49" s="693"/>
      <c r="T49" s="700">
        <f t="shared" si="24"/>
        <v>0</v>
      </c>
      <c r="U49" s="701">
        <f t="shared" si="24"/>
        <v>0</v>
      </c>
      <c r="V49" s="693"/>
      <c r="W49" s="700">
        <f t="shared" si="25"/>
        <v>0</v>
      </c>
      <c r="X49" s="126">
        <f t="shared" si="25"/>
        <v>0</v>
      </c>
      <c r="Y49" s="696">
        <f t="shared" si="10"/>
        <v>0</v>
      </c>
      <c r="Z49" s="408">
        <f t="shared" si="11"/>
        <v>0</v>
      </c>
      <c r="AA49" s="127"/>
      <c r="AB49" s="123">
        <f t="shared" si="30"/>
        <v>0</v>
      </c>
      <c r="AC49" s="121">
        <f t="shared" si="30"/>
        <v>0</v>
      </c>
      <c r="AD49" s="121">
        <f t="shared" si="30"/>
        <v>0</v>
      </c>
      <c r="AE49" s="121">
        <f t="shared" si="30"/>
        <v>0</v>
      </c>
      <c r="AF49" s="121">
        <f t="shared" si="30"/>
        <v>0</v>
      </c>
      <c r="AG49" s="121">
        <f t="shared" si="30"/>
        <v>0</v>
      </c>
      <c r="AH49" s="121">
        <f t="shared" si="30"/>
        <v>0</v>
      </c>
      <c r="AI49" s="121">
        <f t="shared" si="30"/>
        <v>0</v>
      </c>
      <c r="AJ49" s="121">
        <f t="shared" si="30"/>
        <v>0</v>
      </c>
      <c r="AK49" s="121">
        <f t="shared" si="30"/>
        <v>0</v>
      </c>
      <c r="AL49" s="121">
        <f t="shared" si="30"/>
        <v>0</v>
      </c>
      <c r="AM49" s="121">
        <f t="shared" si="30"/>
        <v>0</v>
      </c>
      <c r="AN49" s="121">
        <f t="shared" si="30"/>
        <v>0</v>
      </c>
      <c r="AO49" s="701">
        <f t="shared" si="30"/>
        <v>0</v>
      </c>
      <c r="AP49" s="122"/>
      <c r="AQ49" s="123">
        <f t="shared" si="31"/>
        <v>0</v>
      </c>
      <c r="AR49" s="121">
        <f t="shared" si="31"/>
        <v>0</v>
      </c>
      <c r="AS49" s="121">
        <f t="shared" si="31"/>
        <v>0</v>
      </c>
      <c r="AT49" s="121">
        <f t="shared" si="31"/>
        <v>0</v>
      </c>
      <c r="AU49" s="121">
        <f t="shared" si="31"/>
        <v>0</v>
      </c>
      <c r="AV49" s="121">
        <f t="shared" si="31"/>
        <v>0</v>
      </c>
      <c r="AW49" s="121">
        <f t="shared" si="31"/>
        <v>0</v>
      </c>
      <c r="AX49" s="121">
        <f t="shared" si="31"/>
        <v>0</v>
      </c>
      <c r="AY49" s="121">
        <f t="shared" si="31"/>
        <v>0</v>
      </c>
      <c r="AZ49" s="121">
        <f t="shared" si="31"/>
        <v>0</v>
      </c>
      <c r="BA49" s="121">
        <f t="shared" si="31"/>
        <v>0</v>
      </c>
      <c r="BB49" s="121">
        <f t="shared" si="31"/>
        <v>0</v>
      </c>
      <c r="BC49" s="121">
        <f t="shared" si="31"/>
        <v>0</v>
      </c>
      <c r="BD49" s="701">
        <f t="shared" si="31"/>
        <v>0</v>
      </c>
      <c r="BE49" s="693"/>
      <c r="BF49" s="122">
        <f t="shared" si="14"/>
        <v>0</v>
      </c>
      <c r="BG49" s="124"/>
      <c r="BH49" s="122">
        <f t="shared" si="15"/>
        <v>0</v>
      </c>
      <c r="BI49" s="124"/>
      <c r="BJ49" s="122">
        <f t="shared" si="16"/>
        <v>0</v>
      </c>
      <c r="BK49" s="124"/>
      <c r="BL49" s="125">
        <f t="shared" si="17"/>
        <v>0</v>
      </c>
      <c r="BM49" s="124"/>
      <c r="BN49" s="123">
        <f t="shared" si="28"/>
        <v>0</v>
      </c>
      <c r="BO49" s="126">
        <f t="shared" si="28"/>
        <v>0</v>
      </c>
      <c r="BP49" s="127"/>
      <c r="BQ49" s="409"/>
    </row>
    <row r="50" spans="1:69" s="131" customFormat="1" ht="17.55" hidden="1" customHeight="1">
      <c r="A50" s="83"/>
      <c r="C50" s="139" t="str">
        <f t="shared" si="5"/>
        <v>H</v>
      </c>
      <c r="D50" s="130" t="str">
        <f t="shared" si="19"/>
        <v>aETL</v>
      </c>
      <c r="E50" s="129" t="str">
        <f>Parameter!K56</f>
        <v>Unknown</v>
      </c>
      <c r="F50" s="717"/>
      <c r="G50" s="123">
        <f t="shared" si="29"/>
        <v>0</v>
      </c>
      <c r="H50" s="121">
        <f t="shared" si="29"/>
        <v>0</v>
      </c>
      <c r="I50" s="121">
        <f t="shared" si="29"/>
        <v>0</v>
      </c>
      <c r="J50" s="121">
        <f t="shared" si="29"/>
        <v>0</v>
      </c>
      <c r="K50" s="121">
        <f t="shared" si="29"/>
        <v>0</v>
      </c>
      <c r="L50" s="121">
        <f t="shared" si="29"/>
        <v>0</v>
      </c>
      <c r="M50" s="121">
        <f t="shared" si="29"/>
        <v>0</v>
      </c>
      <c r="N50" s="121">
        <f t="shared" si="29"/>
        <v>0</v>
      </c>
      <c r="O50" s="121">
        <f t="shared" si="29"/>
        <v>0</v>
      </c>
      <c r="P50" s="126">
        <f t="shared" si="29"/>
        <v>0</v>
      </c>
      <c r="Q50" s="122"/>
      <c r="R50" s="408">
        <f t="shared" si="7"/>
        <v>0</v>
      </c>
      <c r="S50" s="693"/>
      <c r="T50" s="700">
        <f t="shared" si="24"/>
        <v>0</v>
      </c>
      <c r="U50" s="701">
        <f t="shared" si="24"/>
        <v>0</v>
      </c>
      <c r="V50" s="693"/>
      <c r="W50" s="700">
        <f t="shared" si="25"/>
        <v>0</v>
      </c>
      <c r="X50" s="126">
        <f t="shared" si="25"/>
        <v>0</v>
      </c>
      <c r="Y50" s="696">
        <f t="shared" si="10"/>
        <v>0</v>
      </c>
      <c r="Z50" s="408">
        <f t="shared" si="11"/>
        <v>0</v>
      </c>
      <c r="AA50" s="127"/>
      <c r="AB50" s="123">
        <f t="shared" si="30"/>
        <v>0</v>
      </c>
      <c r="AC50" s="121">
        <f t="shared" si="30"/>
        <v>0</v>
      </c>
      <c r="AD50" s="121">
        <f t="shared" si="30"/>
        <v>0</v>
      </c>
      <c r="AE50" s="121">
        <f t="shared" si="30"/>
        <v>0</v>
      </c>
      <c r="AF50" s="121">
        <f t="shared" si="30"/>
        <v>0</v>
      </c>
      <c r="AG50" s="121">
        <f t="shared" si="30"/>
        <v>0</v>
      </c>
      <c r="AH50" s="121">
        <f t="shared" si="30"/>
        <v>0</v>
      </c>
      <c r="AI50" s="121">
        <f t="shared" si="30"/>
        <v>0</v>
      </c>
      <c r="AJ50" s="121">
        <f t="shared" si="30"/>
        <v>0</v>
      </c>
      <c r="AK50" s="121">
        <f t="shared" si="30"/>
        <v>0</v>
      </c>
      <c r="AL50" s="121">
        <f t="shared" si="30"/>
        <v>0</v>
      </c>
      <c r="AM50" s="121">
        <f t="shared" si="30"/>
        <v>0</v>
      </c>
      <c r="AN50" s="121">
        <f t="shared" si="30"/>
        <v>0</v>
      </c>
      <c r="AO50" s="701">
        <f t="shared" si="30"/>
        <v>0</v>
      </c>
      <c r="AP50" s="122"/>
      <c r="AQ50" s="123">
        <f t="shared" si="31"/>
        <v>0</v>
      </c>
      <c r="AR50" s="121">
        <f t="shared" si="31"/>
        <v>0</v>
      </c>
      <c r="AS50" s="121">
        <f t="shared" si="31"/>
        <v>0</v>
      </c>
      <c r="AT50" s="121">
        <f t="shared" si="31"/>
        <v>0</v>
      </c>
      <c r="AU50" s="121">
        <f t="shared" si="31"/>
        <v>0</v>
      </c>
      <c r="AV50" s="121">
        <f t="shared" si="31"/>
        <v>0</v>
      </c>
      <c r="AW50" s="121">
        <f t="shared" si="31"/>
        <v>0</v>
      </c>
      <c r="AX50" s="121">
        <f t="shared" si="31"/>
        <v>0</v>
      </c>
      <c r="AY50" s="121">
        <f t="shared" si="31"/>
        <v>0</v>
      </c>
      <c r="AZ50" s="121">
        <f t="shared" si="31"/>
        <v>0</v>
      </c>
      <c r="BA50" s="121">
        <f t="shared" si="31"/>
        <v>0</v>
      </c>
      <c r="BB50" s="121">
        <f t="shared" si="31"/>
        <v>0</v>
      </c>
      <c r="BC50" s="121">
        <f t="shared" si="31"/>
        <v>0</v>
      </c>
      <c r="BD50" s="701">
        <f t="shared" si="31"/>
        <v>0</v>
      </c>
      <c r="BE50" s="693"/>
      <c r="BF50" s="122">
        <f t="shared" si="14"/>
        <v>0</v>
      </c>
      <c r="BG50" s="124"/>
      <c r="BH50" s="122">
        <f t="shared" si="15"/>
        <v>0</v>
      </c>
      <c r="BI50" s="124"/>
      <c r="BJ50" s="122">
        <f t="shared" si="16"/>
        <v>0</v>
      </c>
      <c r="BK50" s="124"/>
      <c r="BL50" s="125">
        <f t="shared" si="17"/>
        <v>0</v>
      </c>
      <c r="BM50" s="124"/>
      <c r="BN50" s="123">
        <f t="shared" si="28"/>
        <v>0</v>
      </c>
      <c r="BO50" s="126">
        <f t="shared" si="28"/>
        <v>0</v>
      </c>
      <c r="BP50" s="127"/>
      <c r="BQ50" s="409"/>
    </row>
    <row r="51" spans="1:69" s="131" customFormat="1" ht="17.55" hidden="1" customHeight="1">
      <c r="A51" s="83"/>
      <c r="C51" s="139" t="str">
        <f t="shared" si="5"/>
        <v>H</v>
      </c>
      <c r="D51" s="130" t="str">
        <f>Parameter!G63</f>
        <v>B_Dopant</v>
      </c>
      <c r="E51" s="129" t="str">
        <f t="shared" ref="E51:E74" si="32">E16</f>
        <v>Aglaia Tech</v>
      </c>
      <c r="F51" s="717"/>
      <c r="G51" s="123">
        <f t="shared" si="29"/>
        <v>0</v>
      </c>
      <c r="H51" s="121">
        <f t="shared" si="29"/>
        <v>0</v>
      </c>
      <c r="I51" s="121">
        <f t="shared" si="29"/>
        <v>0</v>
      </c>
      <c r="J51" s="121">
        <f t="shared" si="29"/>
        <v>0</v>
      </c>
      <c r="K51" s="121">
        <f t="shared" si="29"/>
        <v>0</v>
      </c>
      <c r="L51" s="121">
        <f t="shared" si="29"/>
        <v>0</v>
      </c>
      <c r="M51" s="121">
        <f t="shared" si="29"/>
        <v>0</v>
      </c>
      <c r="N51" s="121">
        <f t="shared" si="29"/>
        <v>0</v>
      </c>
      <c r="O51" s="121">
        <f t="shared" si="29"/>
        <v>0</v>
      </c>
      <c r="P51" s="126">
        <f t="shared" si="29"/>
        <v>0</v>
      </c>
      <c r="Q51" s="122"/>
      <c r="R51" s="408">
        <f t="shared" si="7"/>
        <v>0</v>
      </c>
      <c r="S51" s="693"/>
      <c r="T51" s="700">
        <f t="shared" si="24"/>
        <v>0</v>
      </c>
      <c r="U51" s="701">
        <f t="shared" si="24"/>
        <v>0</v>
      </c>
      <c r="V51" s="693"/>
      <c r="W51" s="700">
        <f t="shared" si="25"/>
        <v>0</v>
      </c>
      <c r="X51" s="126">
        <f t="shared" si="25"/>
        <v>0</v>
      </c>
      <c r="Y51" s="696">
        <f t="shared" si="10"/>
        <v>0</v>
      </c>
      <c r="Z51" s="408">
        <f t="shared" si="11"/>
        <v>0</v>
      </c>
      <c r="AA51" s="127"/>
      <c r="AB51" s="123">
        <f t="shared" si="30"/>
        <v>0</v>
      </c>
      <c r="AC51" s="121">
        <f t="shared" si="30"/>
        <v>0</v>
      </c>
      <c r="AD51" s="121">
        <f t="shared" si="30"/>
        <v>0</v>
      </c>
      <c r="AE51" s="121">
        <f t="shared" si="30"/>
        <v>0</v>
      </c>
      <c r="AF51" s="121">
        <f t="shared" si="30"/>
        <v>0</v>
      </c>
      <c r="AG51" s="121">
        <f t="shared" si="30"/>
        <v>0</v>
      </c>
      <c r="AH51" s="121">
        <f t="shared" si="30"/>
        <v>0</v>
      </c>
      <c r="AI51" s="121">
        <f t="shared" si="30"/>
        <v>0</v>
      </c>
      <c r="AJ51" s="121">
        <f t="shared" si="30"/>
        <v>0</v>
      </c>
      <c r="AK51" s="121">
        <f t="shared" si="30"/>
        <v>0</v>
      </c>
      <c r="AL51" s="121">
        <f t="shared" si="30"/>
        <v>0</v>
      </c>
      <c r="AM51" s="121">
        <f t="shared" si="30"/>
        <v>0</v>
      </c>
      <c r="AN51" s="121">
        <f t="shared" si="30"/>
        <v>0</v>
      </c>
      <c r="AO51" s="701">
        <f t="shared" si="30"/>
        <v>0</v>
      </c>
      <c r="AP51" s="122"/>
      <c r="AQ51" s="123">
        <f t="shared" si="31"/>
        <v>0</v>
      </c>
      <c r="AR51" s="121">
        <f t="shared" si="31"/>
        <v>0</v>
      </c>
      <c r="AS51" s="121">
        <f t="shared" si="31"/>
        <v>0</v>
      </c>
      <c r="AT51" s="121">
        <f t="shared" si="31"/>
        <v>0</v>
      </c>
      <c r="AU51" s="121">
        <f t="shared" si="31"/>
        <v>0</v>
      </c>
      <c r="AV51" s="121">
        <f t="shared" si="31"/>
        <v>0</v>
      </c>
      <c r="AW51" s="121">
        <f t="shared" si="31"/>
        <v>0</v>
      </c>
      <c r="AX51" s="121">
        <f t="shared" si="31"/>
        <v>0</v>
      </c>
      <c r="AY51" s="121">
        <f t="shared" si="31"/>
        <v>0</v>
      </c>
      <c r="AZ51" s="121">
        <f t="shared" si="31"/>
        <v>0</v>
      </c>
      <c r="BA51" s="121">
        <f t="shared" si="31"/>
        <v>0</v>
      </c>
      <c r="BB51" s="121">
        <f t="shared" si="31"/>
        <v>0</v>
      </c>
      <c r="BC51" s="121">
        <f t="shared" si="31"/>
        <v>0</v>
      </c>
      <c r="BD51" s="701">
        <f t="shared" si="31"/>
        <v>0</v>
      </c>
      <c r="BE51" s="693"/>
      <c r="BF51" s="122">
        <f t="shared" si="14"/>
        <v>0</v>
      </c>
      <c r="BG51" s="124"/>
      <c r="BH51" s="122">
        <f t="shared" si="15"/>
        <v>0</v>
      </c>
      <c r="BI51" s="124"/>
      <c r="BJ51" s="122">
        <f t="shared" si="16"/>
        <v>0</v>
      </c>
      <c r="BK51" s="124"/>
      <c r="BL51" s="125">
        <f t="shared" si="17"/>
        <v>0</v>
      </c>
      <c r="BM51" s="124"/>
      <c r="BN51" s="123">
        <f t="shared" si="28"/>
        <v>0</v>
      </c>
      <c r="BO51" s="126">
        <f t="shared" si="28"/>
        <v>0</v>
      </c>
      <c r="BP51" s="127"/>
      <c r="BQ51" s="409"/>
    </row>
    <row r="52" spans="1:69" s="131" customFormat="1" ht="17.55" hidden="1" customHeight="1">
      <c r="A52" s="83"/>
      <c r="C52" s="139" t="str">
        <f t="shared" si="5"/>
        <v>H</v>
      </c>
      <c r="D52" s="130" t="str">
        <f t="shared" ref="D52:D85" si="33">$D51</f>
        <v>B_Dopant</v>
      </c>
      <c r="E52" s="129" t="str">
        <f t="shared" si="32"/>
        <v>Bayer</v>
      </c>
      <c r="F52" s="717"/>
      <c r="G52" s="123">
        <f t="shared" si="29"/>
        <v>0</v>
      </c>
      <c r="H52" s="121">
        <f t="shared" si="29"/>
        <v>0</v>
      </c>
      <c r="I52" s="121">
        <f t="shared" si="29"/>
        <v>0</v>
      </c>
      <c r="J52" s="121">
        <f t="shared" si="29"/>
        <v>0</v>
      </c>
      <c r="K52" s="121">
        <f t="shared" si="29"/>
        <v>0</v>
      </c>
      <c r="L52" s="121">
        <f t="shared" si="29"/>
        <v>0</v>
      </c>
      <c r="M52" s="121">
        <f t="shared" si="29"/>
        <v>0</v>
      </c>
      <c r="N52" s="121">
        <f t="shared" si="29"/>
        <v>0</v>
      </c>
      <c r="O52" s="121">
        <f t="shared" si="29"/>
        <v>0</v>
      </c>
      <c r="P52" s="126">
        <f t="shared" si="29"/>
        <v>0</v>
      </c>
      <c r="Q52" s="122"/>
      <c r="R52" s="408">
        <f t="shared" si="7"/>
        <v>0</v>
      </c>
      <c r="S52" s="693"/>
      <c r="T52" s="700">
        <f t="shared" si="24"/>
        <v>0</v>
      </c>
      <c r="U52" s="701">
        <f t="shared" si="24"/>
        <v>0</v>
      </c>
      <c r="V52" s="693"/>
      <c r="W52" s="700">
        <f t="shared" si="25"/>
        <v>0</v>
      </c>
      <c r="X52" s="126">
        <f t="shared" si="25"/>
        <v>0</v>
      </c>
      <c r="Y52" s="696">
        <f t="shared" si="10"/>
        <v>0</v>
      </c>
      <c r="Z52" s="408">
        <f t="shared" si="11"/>
        <v>0</v>
      </c>
      <c r="AA52" s="127"/>
      <c r="AB52" s="123">
        <f t="shared" si="30"/>
        <v>0</v>
      </c>
      <c r="AC52" s="121">
        <f t="shared" si="30"/>
        <v>0</v>
      </c>
      <c r="AD52" s="121">
        <f t="shared" si="30"/>
        <v>0</v>
      </c>
      <c r="AE52" s="121">
        <f t="shared" si="30"/>
        <v>0</v>
      </c>
      <c r="AF52" s="121">
        <f t="shared" si="30"/>
        <v>0</v>
      </c>
      <c r="AG52" s="121">
        <f t="shared" si="30"/>
        <v>0</v>
      </c>
      <c r="AH52" s="121">
        <f t="shared" si="30"/>
        <v>0</v>
      </c>
      <c r="AI52" s="121">
        <f t="shared" si="30"/>
        <v>0</v>
      </c>
      <c r="AJ52" s="121">
        <f t="shared" si="30"/>
        <v>0</v>
      </c>
      <c r="AK52" s="121">
        <f t="shared" si="30"/>
        <v>0</v>
      </c>
      <c r="AL52" s="121">
        <f t="shared" si="30"/>
        <v>0</v>
      </c>
      <c r="AM52" s="121">
        <f t="shared" si="30"/>
        <v>0</v>
      </c>
      <c r="AN52" s="121">
        <f t="shared" si="30"/>
        <v>0</v>
      </c>
      <c r="AO52" s="701">
        <f t="shared" si="30"/>
        <v>0</v>
      </c>
      <c r="AP52" s="122"/>
      <c r="AQ52" s="123">
        <f t="shared" si="31"/>
        <v>0</v>
      </c>
      <c r="AR52" s="121">
        <f t="shared" si="31"/>
        <v>0</v>
      </c>
      <c r="AS52" s="121">
        <f t="shared" si="31"/>
        <v>0</v>
      </c>
      <c r="AT52" s="121">
        <f t="shared" si="31"/>
        <v>0</v>
      </c>
      <c r="AU52" s="121">
        <f t="shared" si="31"/>
        <v>0</v>
      </c>
      <c r="AV52" s="121">
        <f t="shared" si="31"/>
        <v>0</v>
      </c>
      <c r="AW52" s="121">
        <f t="shared" si="31"/>
        <v>0</v>
      </c>
      <c r="AX52" s="121">
        <f t="shared" si="31"/>
        <v>0</v>
      </c>
      <c r="AY52" s="121">
        <f t="shared" si="31"/>
        <v>0</v>
      </c>
      <c r="AZ52" s="121">
        <f t="shared" si="31"/>
        <v>0</v>
      </c>
      <c r="BA52" s="121">
        <f t="shared" si="31"/>
        <v>0</v>
      </c>
      <c r="BB52" s="121">
        <f t="shared" si="31"/>
        <v>0</v>
      </c>
      <c r="BC52" s="121">
        <f t="shared" si="31"/>
        <v>0</v>
      </c>
      <c r="BD52" s="701">
        <f t="shared" si="31"/>
        <v>0</v>
      </c>
      <c r="BE52" s="693"/>
      <c r="BF52" s="122">
        <f t="shared" si="14"/>
        <v>0</v>
      </c>
      <c r="BG52" s="124"/>
      <c r="BH52" s="122">
        <f t="shared" si="15"/>
        <v>0</v>
      </c>
      <c r="BI52" s="124"/>
      <c r="BJ52" s="122">
        <f t="shared" si="16"/>
        <v>0</v>
      </c>
      <c r="BK52" s="124"/>
      <c r="BL52" s="125">
        <f t="shared" si="17"/>
        <v>0</v>
      </c>
      <c r="BM52" s="124"/>
      <c r="BN52" s="123">
        <f t="shared" si="28"/>
        <v>0</v>
      </c>
      <c r="BO52" s="126">
        <f t="shared" si="28"/>
        <v>0</v>
      </c>
      <c r="BP52" s="127"/>
      <c r="BQ52" s="409"/>
    </row>
    <row r="53" spans="1:69" s="131" customFormat="1" ht="17.55" hidden="1" customHeight="1">
      <c r="A53" s="83"/>
      <c r="C53" s="139" t="str">
        <f t="shared" si="5"/>
        <v>H</v>
      </c>
      <c r="D53" s="130" t="str">
        <f t="shared" si="33"/>
        <v>B_Dopant</v>
      </c>
      <c r="E53" s="129" t="str">
        <f t="shared" si="32"/>
        <v>Comet</v>
      </c>
      <c r="F53" s="717"/>
      <c r="G53" s="123">
        <f t="shared" si="29"/>
        <v>0</v>
      </c>
      <c r="H53" s="121">
        <f t="shared" si="29"/>
        <v>0</v>
      </c>
      <c r="I53" s="121">
        <f t="shared" si="29"/>
        <v>0</v>
      </c>
      <c r="J53" s="121">
        <f t="shared" si="29"/>
        <v>0</v>
      </c>
      <c r="K53" s="121">
        <f t="shared" si="29"/>
        <v>0</v>
      </c>
      <c r="L53" s="121">
        <f t="shared" si="29"/>
        <v>0</v>
      </c>
      <c r="M53" s="121">
        <f t="shared" si="29"/>
        <v>0</v>
      </c>
      <c r="N53" s="121">
        <f t="shared" si="29"/>
        <v>0</v>
      </c>
      <c r="O53" s="121">
        <f t="shared" si="29"/>
        <v>0</v>
      </c>
      <c r="P53" s="126">
        <f t="shared" si="29"/>
        <v>0</v>
      </c>
      <c r="Q53" s="122"/>
      <c r="R53" s="408">
        <f t="shared" si="7"/>
        <v>0</v>
      </c>
      <c r="S53" s="693"/>
      <c r="T53" s="700">
        <f t="shared" si="24"/>
        <v>0</v>
      </c>
      <c r="U53" s="701">
        <f t="shared" si="24"/>
        <v>0</v>
      </c>
      <c r="V53" s="693"/>
      <c r="W53" s="700">
        <f t="shared" si="25"/>
        <v>0</v>
      </c>
      <c r="X53" s="126">
        <f t="shared" si="25"/>
        <v>0</v>
      </c>
      <c r="Y53" s="696">
        <f t="shared" si="10"/>
        <v>0</v>
      </c>
      <c r="Z53" s="408">
        <f t="shared" si="11"/>
        <v>0</v>
      </c>
      <c r="AA53" s="127"/>
      <c r="AB53" s="123">
        <f t="shared" si="30"/>
        <v>0</v>
      </c>
      <c r="AC53" s="121">
        <f t="shared" si="30"/>
        <v>0</v>
      </c>
      <c r="AD53" s="121">
        <f t="shared" si="30"/>
        <v>0</v>
      </c>
      <c r="AE53" s="121">
        <f t="shared" si="30"/>
        <v>0</v>
      </c>
      <c r="AF53" s="121">
        <f t="shared" si="30"/>
        <v>0</v>
      </c>
      <c r="AG53" s="121">
        <f t="shared" si="30"/>
        <v>0</v>
      </c>
      <c r="AH53" s="121">
        <f t="shared" si="30"/>
        <v>0</v>
      </c>
      <c r="AI53" s="121">
        <f t="shared" si="30"/>
        <v>0</v>
      </c>
      <c r="AJ53" s="121">
        <f t="shared" si="30"/>
        <v>0</v>
      </c>
      <c r="AK53" s="121">
        <f t="shared" si="30"/>
        <v>0</v>
      </c>
      <c r="AL53" s="121">
        <f t="shared" si="30"/>
        <v>0</v>
      </c>
      <c r="AM53" s="121">
        <f t="shared" si="30"/>
        <v>0</v>
      </c>
      <c r="AN53" s="121">
        <f t="shared" si="30"/>
        <v>0</v>
      </c>
      <c r="AO53" s="701">
        <f t="shared" si="30"/>
        <v>0</v>
      </c>
      <c r="AP53" s="122"/>
      <c r="AQ53" s="123">
        <f t="shared" si="31"/>
        <v>0</v>
      </c>
      <c r="AR53" s="121">
        <f t="shared" si="31"/>
        <v>0</v>
      </c>
      <c r="AS53" s="121">
        <f t="shared" si="31"/>
        <v>0</v>
      </c>
      <c r="AT53" s="121">
        <f t="shared" si="31"/>
        <v>0</v>
      </c>
      <c r="AU53" s="121">
        <f t="shared" si="31"/>
        <v>0</v>
      </c>
      <c r="AV53" s="121">
        <f t="shared" si="31"/>
        <v>0</v>
      </c>
      <c r="AW53" s="121">
        <f t="shared" si="31"/>
        <v>0</v>
      </c>
      <c r="AX53" s="121">
        <f t="shared" si="31"/>
        <v>0</v>
      </c>
      <c r="AY53" s="121">
        <f t="shared" si="31"/>
        <v>0</v>
      </c>
      <c r="AZ53" s="121">
        <f t="shared" si="31"/>
        <v>0</v>
      </c>
      <c r="BA53" s="121">
        <f t="shared" si="31"/>
        <v>0</v>
      </c>
      <c r="BB53" s="121">
        <f t="shared" si="31"/>
        <v>0</v>
      </c>
      <c r="BC53" s="121">
        <f t="shared" si="31"/>
        <v>0</v>
      </c>
      <c r="BD53" s="701">
        <f t="shared" si="31"/>
        <v>0</v>
      </c>
      <c r="BE53" s="693"/>
      <c r="BF53" s="122">
        <f t="shared" si="14"/>
        <v>0</v>
      </c>
      <c r="BG53" s="124"/>
      <c r="BH53" s="122">
        <f t="shared" si="15"/>
        <v>0</v>
      </c>
      <c r="BI53" s="124"/>
      <c r="BJ53" s="122">
        <f t="shared" si="16"/>
        <v>0</v>
      </c>
      <c r="BK53" s="124"/>
      <c r="BL53" s="125">
        <f t="shared" si="17"/>
        <v>0</v>
      </c>
      <c r="BM53" s="124"/>
      <c r="BN53" s="123">
        <f t="shared" si="28"/>
        <v>0</v>
      </c>
      <c r="BO53" s="126">
        <f t="shared" si="28"/>
        <v>0</v>
      </c>
      <c r="BP53" s="127"/>
      <c r="BQ53" s="409"/>
    </row>
    <row r="54" spans="1:69" s="131" customFormat="1" ht="17.55" hidden="1" customHeight="1">
      <c r="A54" s="83"/>
      <c r="C54" s="139" t="str">
        <f t="shared" si="5"/>
        <v>H</v>
      </c>
      <c r="D54" s="130" t="str">
        <f t="shared" si="33"/>
        <v>B_Dopant</v>
      </c>
      <c r="E54" s="129" t="str">
        <f t="shared" si="32"/>
        <v>Dongjin Semichem</v>
      </c>
      <c r="F54" s="717"/>
      <c r="G54" s="123">
        <f t="shared" si="29"/>
        <v>0</v>
      </c>
      <c r="H54" s="121">
        <f t="shared" si="29"/>
        <v>0</v>
      </c>
      <c r="I54" s="121">
        <f t="shared" si="29"/>
        <v>0</v>
      </c>
      <c r="J54" s="121">
        <f t="shared" si="29"/>
        <v>0</v>
      </c>
      <c r="K54" s="121">
        <f t="shared" si="29"/>
        <v>0</v>
      </c>
      <c r="L54" s="121">
        <f t="shared" si="29"/>
        <v>0</v>
      </c>
      <c r="M54" s="121">
        <f t="shared" si="29"/>
        <v>0</v>
      </c>
      <c r="N54" s="121">
        <f t="shared" si="29"/>
        <v>0</v>
      </c>
      <c r="O54" s="121">
        <f t="shared" si="29"/>
        <v>0</v>
      </c>
      <c r="P54" s="126">
        <f t="shared" si="29"/>
        <v>0</v>
      </c>
      <c r="Q54" s="122"/>
      <c r="R54" s="408">
        <f t="shared" si="7"/>
        <v>0</v>
      </c>
      <c r="S54" s="693"/>
      <c r="T54" s="700">
        <f t="shared" si="24"/>
        <v>0</v>
      </c>
      <c r="U54" s="701">
        <f t="shared" si="24"/>
        <v>0</v>
      </c>
      <c r="V54" s="693"/>
      <c r="W54" s="700">
        <f t="shared" si="25"/>
        <v>0</v>
      </c>
      <c r="X54" s="126">
        <f t="shared" si="25"/>
        <v>0</v>
      </c>
      <c r="Y54" s="696">
        <f t="shared" si="10"/>
        <v>0</v>
      </c>
      <c r="Z54" s="408">
        <f t="shared" si="11"/>
        <v>0</v>
      </c>
      <c r="AA54" s="127"/>
      <c r="AB54" s="123">
        <f t="shared" si="30"/>
        <v>0</v>
      </c>
      <c r="AC54" s="121">
        <f t="shared" si="30"/>
        <v>0</v>
      </c>
      <c r="AD54" s="121">
        <f t="shared" si="30"/>
        <v>0</v>
      </c>
      <c r="AE54" s="121">
        <f t="shared" si="30"/>
        <v>0</v>
      </c>
      <c r="AF54" s="121">
        <f t="shared" si="30"/>
        <v>0</v>
      </c>
      <c r="AG54" s="121">
        <f t="shared" si="30"/>
        <v>0</v>
      </c>
      <c r="AH54" s="121">
        <f t="shared" si="30"/>
        <v>0</v>
      </c>
      <c r="AI54" s="121">
        <f t="shared" si="30"/>
        <v>0</v>
      </c>
      <c r="AJ54" s="121">
        <f t="shared" si="30"/>
        <v>0</v>
      </c>
      <c r="AK54" s="121">
        <f t="shared" si="30"/>
        <v>0</v>
      </c>
      <c r="AL54" s="121">
        <f t="shared" si="30"/>
        <v>0</v>
      </c>
      <c r="AM54" s="121">
        <f t="shared" si="30"/>
        <v>0</v>
      </c>
      <c r="AN54" s="121">
        <f t="shared" si="30"/>
        <v>0</v>
      </c>
      <c r="AO54" s="701">
        <f t="shared" si="30"/>
        <v>0</v>
      </c>
      <c r="AP54" s="122"/>
      <c r="AQ54" s="123">
        <f t="shared" si="31"/>
        <v>0</v>
      </c>
      <c r="AR54" s="121">
        <f t="shared" si="31"/>
        <v>0</v>
      </c>
      <c r="AS54" s="121">
        <f t="shared" si="31"/>
        <v>0</v>
      </c>
      <c r="AT54" s="121">
        <f t="shared" si="31"/>
        <v>0</v>
      </c>
      <c r="AU54" s="121">
        <f t="shared" si="31"/>
        <v>0</v>
      </c>
      <c r="AV54" s="121">
        <f t="shared" si="31"/>
        <v>0</v>
      </c>
      <c r="AW54" s="121">
        <f t="shared" si="31"/>
        <v>0</v>
      </c>
      <c r="AX54" s="121">
        <f t="shared" si="31"/>
        <v>0</v>
      </c>
      <c r="AY54" s="121">
        <f t="shared" si="31"/>
        <v>0</v>
      </c>
      <c r="AZ54" s="121">
        <f t="shared" si="31"/>
        <v>0</v>
      </c>
      <c r="BA54" s="121">
        <f t="shared" si="31"/>
        <v>0</v>
      </c>
      <c r="BB54" s="121">
        <f t="shared" si="31"/>
        <v>0</v>
      </c>
      <c r="BC54" s="121">
        <f t="shared" si="31"/>
        <v>0</v>
      </c>
      <c r="BD54" s="701">
        <f t="shared" si="31"/>
        <v>0</v>
      </c>
      <c r="BE54" s="693"/>
      <c r="BF54" s="122">
        <f t="shared" si="14"/>
        <v>0</v>
      </c>
      <c r="BG54" s="124"/>
      <c r="BH54" s="122">
        <f t="shared" si="15"/>
        <v>0</v>
      </c>
      <c r="BI54" s="124"/>
      <c r="BJ54" s="122">
        <f t="shared" si="16"/>
        <v>0</v>
      </c>
      <c r="BK54" s="124"/>
      <c r="BL54" s="125">
        <f t="shared" si="17"/>
        <v>0</v>
      </c>
      <c r="BM54" s="124"/>
      <c r="BN54" s="123">
        <f t="shared" si="28"/>
        <v>0</v>
      </c>
      <c r="BO54" s="126">
        <f t="shared" si="28"/>
        <v>0</v>
      </c>
      <c r="BP54" s="127"/>
      <c r="BQ54" s="409"/>
    </row>
    <row r="55" spans="1:69" s="131" customFormat="1" ht="17.55" hidden="1" customHeight="1">
      <c r="A55" s="83"/>
      <c r="C55" s="139" t="str">
        <f t="shared" si="5"/>
        <v>H</v>
      </c>
      <c r="D55" s="130" t="str">
        <f t="shared" si="33"/>
        <v>B_Dopant</v>
      </c>
      <c r="E55" s="129" t="str">
        <f t="shared" si="32"/>
        <v>Duksan Neolux</v>
      </c>
      <c r="F55" s="717"/>
      <c r="G55" s="123">
        <f t="shared" si="29"/>
        <v>0</v>
      </c>
      <c r="H55" s="121">
        <f t="shared" si="29"/>
        <v>0</v>
      </c>
      <c r="I55" s="121">
        <f t="shared" si="29"/>
        <v>0</v>
      </c>
      <c r="J55" s="121">
        <f t="shared" si="29"/>
        <v>0</v>
      </c>
      <c r="K55" s="121">
        <f t="shared" si="29"/>
        <v>0</v>
      </c>
      <c r="L55" s="121">
        <f t="shared" si="29"/>
        <v>0</v>
      </c>
      <c r="M55" s="121">
        <f t="shared" si="29"/>
        <v>0</v>
      </c>
      <c r="N55" s="121">
        <f t="shared" si="29"/>
        <v>0</v>
      </c>
      <c r="O55" s="121">
        <f t="shared" si="29"/>
        <v>0</v>
      </c>
      <c r="P55" s="126">
        <f t="shared" si="29"/>
        <v>0</v>
      </c>
      <c r="Q55" s="122"/>
      <c r="R55" s="408">
        <f t="shared" si="7"/>
        <v>0</v>
      </c>
      <c r="S55" s="693"/>
      <c r="T55" s="700">
        <f t="shared" si="24"/>
        <v>0</v>
      </c>
      <c r="U55" s="701">
        <f t="shared" si="24"/>
        <v>0</v>
      </c>
      <c r="V55" s="693"/>
      <c r="W55" s="700">
        <f t="shared" si="25"/>
        <v>0</v>
      </c>
      <c r="X55" s="126">
        <f t="shared" si="25"/>
        <v>0</v>
      </c>
      <c r="Y55" s="696">
        <f t="shared" si="10"/>
        <v>0</v>
      </c>
      <c r="Z55" s="408">
        <f t="shared" si="11"/>
        <v>0</v>
      </c>
      <c r="AA55" s="127"/>
      <c r="AB55" s="123">
        <f t="shared" si="30"/>
        <v>0</v>
      </c>
      <c r="AC55" s="121">
        <f t="shared" si="30"/>
        <v>0</v>
      </c>
      <c r="AD55" s="121">
        <f t="shared" si="30"/>
        <v>0</v>
      </c>
      <c r="AE55" s="121">
        <f t="shared" si="30"/>
        <v>0</v>
      </c>
      <c r="AF55" s="121">
        <f t="shared" si="30"/>
        <v>0</v>
      </c>
      <c r="AG55" s="121">
        <f t="shared" si="30"/>
        <v>0</v>
      </c>
      <c r="AH55" s="121">
        <f t="shared" si="30"/>
        <v>0</v>
      </c>
      <c r="AI55" s="121">
        <f t="shared" si="30"/>
        <v>0</v>
      </c>
      <c r="AJ55" s="121">
        <f t="shared" si="30"/>
        <v>0</v>
      </c>
      <c r="AK55" s="121">
        <f t="shared" si="30"/>
        <v>0</v>
      </c>
      <c r="AL55" s="121">
        <f t="shared" si="30"/>
        <v>0</v>
      </c>
      <c r="AM55" s="121">
        <f t="shared" si="30"/>
        <v>0</v>
      </c>
      <c r="AN55" s="121">
        <f t="shared" si="30"/>
        <v>0</v>
      </c>
      <c r="AO55" s="701">
        <f t="shared" si="30"/>
        <v>0</v>
      </c>
      <c r="AP55" s="122"/>
      <c r="AQ55" s="123">
        <f t="shared" si="31"/>
        <v>0</v>
      </c>
      <c r="AR55" s="121">
        <f t="shared" si="31"/>
        <v>0</v>
      </c>
      <c r="AS55" s="121">
        <f t="shared" si="31"/>
        <v>0</v>
      </c>
      <c r="AT55" s="121">
        <f t="shared" si="31"/>
        <v>0</v>
      </c>
      <c r="AU55" s="121">
        <f t="shared" si="31"/>
        <v>0</v>
      </c>
      <c r="AV55" s="121">
        <f t="shared" si="31"/>
        <v>0</v>
      </c>
      <c r="AW55" s="121">
        <f t="shared" si="31"/>
        <v>0</v>
      </c>
      <c r="AX55" s="121">
        <f t="shared" si="31"/>
        <v>0</v>
      </c>
      <c r="AY55" s="121">
        <f t="shared" si="31"/>
        <v>0</v>
      </c>
      <c r="AZ55" s="121">
        <f t="shared" si="31"/>
        <v>0</v>
      </c>
      <c r="BA55" s="121">
        <f t="shared" si="31"/>
        <v>0</v>
      </c>
      <c r="BB55" s="121">
        <f t="shared" si="31"/>
        <v>0</v>
      </c>
      <c r="BC55" s="121">
        <f t="shared" si="31"/>
        <v>0</v>
      </c>
      <c r="BD55" s="701">
        <f t="shared" si="31"/>
        <v>0</v>
      </c>
      <c r="BE55" s="693"/>
      <c r="BF55" s="122">
        <f t="shared" si="14"/>
        <v>0</v>
      </c>
      <c r="BG55" s="124"/>
      <c r="BH55" s="122">
        <f t="shared" si="15"/>
        <v>0</v>
      </c>
      <c r="BI55" s="124"/>
      <c r="BJ55" s="122">
        <f t="shared" si="16"/>
        <v>0</v>
      </c>
      <c r="BK55" s="124"/>
      <c r="BL55" s="125">
        <f t="shared" si="17"/>
        <v>0</v>
      </c>
      <c r="BM55" s="124"/>
      <c r="BN55" s="123">
        <f t="shared" si="28"/>
        <v>0</v>
      </c>
      <c r="BO55" s="126">
        <f t="shared" si="28"/>
        <v>0</v>
      </c>
      <c r="BP55" s="127"/>
      <c r="BQ55" s="409"/>
    </row>
    <row r="56" spans="1:69" s="131" customFormat="1" ht="17.55" hidden="1" customHeight="1">
      <c r="A56" s="83"/>
      <c r="C56" s="139" t="str">
        <f t="shared" si="5"/>
        <v>H</v>
      </c>
      <c r="D56" s="130" t="str">
        <f t="shared" si="33"/>
        <v>B_Dopant</v>
      </c>
      <c r="E56" s="129" t="str">
        <f t="shared" si="32"/>
        <v>DuPont</v>
      </c>
      <c r="F56" s="717"/>
      <c r="G56" s="123">
        <f t="shared" ref="G56:P65" si="34">SUMIFS(Share, Y, $E$3, Config, $G$11, P, G$15, LType, $D56, MSup, $E56)</f>
        <v>0</v>
      </c>
      <c r="H56" s="121">
        <f t="shared" si="34"/>
        <v>0</v>
      </c>
      <c r="I56" s="121">
        <f t="shared" si="34"/>
        <v>0</v>
      </c>
      <c r="J56" s="121">
        <f t="shared" si="34"/>
        <v>0</v>
      </c>
      <c r="K56" s="121">
        <f t="shared" si="34"/>
        <v>0</v>
      </c>
      <c r="L56" s="121">
        <f t="shared" si="34"/>
        <v>0</v>
      </c>
      <c r="M56" s="121">
        <f t="shared" si="34"/>
        <v>0</v>
      </c>
      <c r="N56" s="121">
        <f t="shared" si="34"/>
        <v>0</v>
      </c>
      <c r="O56" s="121">
        <f t="shared" si="34"/>
        <v>0</v>
      </c>
      <c r="P56" s="126">
        <f t="shared" si="34"/>
        <v>0</v>
      </c>
      <c r="Q56" s="122"/>
      <c r="R56" s="408">
        <f t="shared" si="7"/>
        <v>0</v>
      </c>
      <c r="S56" s="693"/>
      <c r="T56" s="700">
        <f t="shared" ref="T56:U75" si="35">SUMIFS(Share, Y, $E$3, Config, $T$11, P, T$15, LType, $D56, MSup, $E56)</f>
        <v>0</v>
      </c>
      <c r="U56" s="701">
        <f t="shared" si="35"/>
        <v>0</v>
      </c>
      <c r="V56" s="693"/>
      <c r="W56" s="700">
        <f t="shared" ref="W56:X75" si="36">SUMIFS(Share, Y, $E$3, Config, $W$11, P, W$15, LType, $D56, MSup, $E56)</f>
        <v>0</v>
      </c>
      <c r="X56" s="126">
        <f t="shared" si="36"/>
        <v>0</v>
      </c>
      <c r="Y56" s="696">
        <f t="shared" si="10"/>
        <v>0</v>
      </c>
      <c r="Z56" s="408">
        <f t="shared" si="11"/>
        <v>0</v>
      </c>
      <c r="AA56" s="127"/>
      <c r="AB56" s="123">
        <f t="shared" ref="AB56:AO65" si="37">SUMIFS(Share, Y, $E$3, Config, $AB$11, P, AB$15, LType, $D56, MSup, $E56)</f>
        <v>0</v>
      </c>
      <c r="AC56" s="121">
        <f t="shared" si="37"/>
        <v>0</v>
      </c>
      <c r="AD56" s="121">
        <f t="shared" si="37"/>
        <v>0</v>
      </c>
      <c r="AE56" s="121">
        <f t="shared" si="37"/>
        <v>0</v>
      </c>
      <c r="AF56" s="121">
        <f t="shared" si="37"/>
        <v>0</v>
      </c>
      <c r="AG56" s="121">
        <f t="shared" si="37"/>
        <v>0</v>
      </c>
      <c r="AH56" s="121">
        <f t="shared" si="37"/>
        <v>0</v>
      </c>
      <c r="AI56" s="121">
        <f t="shared" si="37"/>
        <v>0</v>
      </c>
      <c r="AJ56" s="121">
        <f t="shared" si="37"/>
        <v>0</v>
      </c>
      <c r="AK56" s="121">
        <f t="shared" si="37"/>
        <v>0</v>
      </c>
      <c r="AL56" s="121">
        <f t="shared" si="37"/>
        <v>0</v>
      </c>
      <c r="AM56" s="121">
        <f t="shared" si="37"/>
        <v>0</v>
      </c>
      <c r="AN56" s="121">
        <f t="shared" si="37"/>
        <v>0</v>
      </c>
      <c r="AO56" s="701">
        <f t="shared" si="37"/>
        <v>0</v>
      </c>
      <c r="AP56" s="122"/>
      <c r="AQ56" s="123">
        <f t="shared" ref="AQ56:BD65" si="38">SUMIFS(Share, Y, $E$3, Config, $AQ$11, P, AQ$15, LType, $D56, MSup, $E56)</f>
        <v>0</v>
      </c>
      <c r="AR56" s="121">
        <f t="shared" si="38"/>
        <v>0</v>
      </c>
      <c r="AS56" s="121">
        <f t="shared" si="38"/>
        <v>0</v>
      </c>
      <c r="AT56" s="121">
        <f t="shared" si="38"/>
        <v>0</v>
      </c>
      <c r="AU56" s="121">
        <f t="shared" si="38"/>
        <v>0</v>
      </c>
      <c r="AV56" s="121">
        <f t="shared" si="38"/>
        <v>0</v>
      </c>
      <c r="AW56" s="121">
        <f t="shared" si="38"/>
        <v>0</v>
      </c>
      <c r="AX56" s="121">
        <f t="shared" si="38"/>
        <v>0</v>
      </c>
      <c r="AY56" s="121">
        <f t="shared" si="38"/>
        <v>0</v>
      </c>
      <c r="AZ56" s="121">
        <f t="shared" si="38"/>
        <v>0</v>
      </c>
      <c r="BA56" s="121">
        <f t="shared" si="38"/>
        <v>0</v>
      </c>
      <c r="BB56" s="121">
        <f t="shared" si="38"/>
        <v>0</v>
      </c>
      <c r="BC56" s="121">
        <f t="shared" si="38"/>
        <v>0</v>
      </c>
      <c r="BD56" s="701">
        <f t="shared" si="38"/>
        <v>0</v>
      </c>
      <c r="BE56" s="693"/>
      <c r="BF56" s="122">
        <f t="shared" si="14"/>
        <v>0</v>
      </c>
      <c r="BG56" s="124"/>
      <c r="BH56" s="122">
        <f t="shared" si="15"/>
        <v>0</v>
      </c>
      <c r="BI56" s="124"/>
      <c r="BJ56" s="122">
        <f t="shared" si="16"/>
        <v>0</v>
      </c>
      <c r="BK56" s="124"/>
      <c r="BL56" s="125">
        <f t="shared" si="17"/>
        <v>0</v>
      </c>
      <c r="BM56" s="124"/>
      <c r="BN56" s="123">
        <f t="shared" ref="BN56:BO75" si="39">SUMIFS(Share, Y, $E$3, Config, $BN$11, P, BN$15, LType, $D56, MSup, $E56)</f>
        <v>0</v>
      </c>
      <c r="BO56" s="126">
        <f t="shared" si="39"/>
        <v>0</v>
      </c>
      <c r="BP56" s="127"/>
      <c r="BQ56" s="409"/>
    </row>
    <row r="57" spans="1:69" s="131" customFormat="1" ht="17.55" hidden="1" customHeight="1">
      <c r="A57" s="83"/>
      <c r="C57" s="139" t="str">
        <f t="shared" si="5"/>
        <v>H</v>
      </c>
      <c r="D57" s="130" t="str">
        <f t="shared" si="33"/>
        <v>B_Dopant</v>
      </c>
      <c r="E57" s="129" t="str">
        <f t="shared" si="32"/>
        <v>EMT</v>
      </c>
      <c r="F57" s="717"/>
      <c r="G57" s="123">
        <f t="shared" si="34"/>
        <v>0</v>
      </c>
      <c r="H57" s="121">
        <f t="shared" si="34"/>
        <v>0</v>
      </c>
      <c r="I57" s="121">
        <f t="shared" si="34"/>
        <v>0</v>
      </c>
      <c r="J57" s="121">
        <f t="shared" si="34"/>
        <v>0</v>
      </c>
      <c r="K57" s="121">
        <f t="shared" si="34"/>
        <v>0</v>
      </c>
      <c r="L57" s="121">
        <f t="shared" si="34"/>
        <v>0</v>
      </c>
      <c r="M57" s="121">
        <f t="shared" si="34"/>
        <v>0</v>
      </c>
      <c r="N57" s="121">
        <f t="shared" si="34"/>
        <v>0</v>
      </c>
      <c r="O57" s="121">
        <f t="shared" si="34"/>
        <v>0</v>
      </c>
      <c r="P57" s="126">
        <f t="shared" si="34"/>
        <v>0</v>
      </c>
      <c r="Q57" s="122"/>
      <c r="R57" s="408">
        <f t="shared" si="7"/>
        <v>0</v>
      </c>
      <c r="S57" s="693"/>
      <c r="T57" s="700">
        <f t="shared" si="35"/>
        <v>0</v>
      </c>
      <c r="U57" s="701">
        <f t="shared" si="35"/>
        <v>0</v>
      </c>
      <c r="V57" s="693"/>
      <c r="W57" s="700">
        <f t="shared" si="36"/>
        <v>0</v>
      </c>
      <c r="X57" s="126">
        <f t="shared" si="36"/>
        <v>0</v>
      </c>
      <c r="Y57" s="696">
        <f t="shared" si="10"/>
        <v>0</v>
      </c>
      <c r="Z57" s="408">
        <f t="shared" si="11"/>
        <v>0</v>
      </c>
      <c r="AA57" s="127"/>
      <c r="AB57" s="123">
        <f t="shared" si="37"/>
        <v>0</v>
      </c>
      <c r="AC57" s="121">
        <f t="shared" si="37"/>
        <v>0</v>
      </c>
      <c r="AD57" s="121">
        <f t="shared" si="37"/>
        <v>0</v>
      </c>
      <c r="AE57" s="121">
        <f t="shared" si="37"/>
        <v>0</v>
      </c>
      <c r="AF57" s="121">
        <f t="shared" si="37"/>
        <v>0</v>
      </c>
      <c r="AG57" s="121">
        <f t="shared" si="37"/>
        <v>0</v>
      </c>
      <c r="AH57" s="121">
        <f t="shared" si="37"/>
        <v>0</v>
      </c>
      <c r="AI57" s="121">
        <f t="shared" si="37"/>
        <v>0</v>
      </c>
      <c r="AJ57" s="121">
        <f t="shared" si="37"/>
        <v>0</v>
      </c>
      <c r="AK57" s="121">
        <f t="shared" si="37"/>
        <v>0</v>
      </c>
      <c r="AL57" s="121">
        <f t="shared" si="37"/>
        <v>0</v>
      </c>
      <c r="AM57" s="121">
        <f t="shared" si="37"/>
        <v>0</v>
      </c>
      <c r="AN57" s="121">
        <f t="shared" si="37"/>
        <v>0</v>
      </c>
      <c r="AO57" s="701">
        <f t="shared" si="37"/>
        <v>0</v>
      </c>
      <c r="AP57" s="122"/>
      <c r="AQ57" s="123">
        <f t="shared" si="38"/>
        <v>0</v>
      </c>
      <c r="AR57" s="121">
        <f t="shared" si="38"/>
        <v>0</v>
      </c>
      <c r="AS57" s="121">
        <f t="shared" si="38"/>
        <v>0</v>
      </c>
      <c r="AT57" s="121">
        <f t="shared" si="38"/>
        <v>0</v>
      </c>
      <c r="AU57" s="121">
        <f t="shared" si="38"/>
        <v>0</v>
      </c>
      <c r="AV57" s="121">
        <f t="shared" si="38"/>
        <v>0</v>
      </c>
      <c r="AW57" s="121">
        <f t="shared" si="38"/>
        <v>0</v>
      </c>
      <c r="AX57" s="121">
        <f t="shared" si="38"/>
        <v>0</v>
      </c>
      <c r="AY57" s="121">
        <f t="shared" si="38"/>
        <v>0</v>
      </c>
      <c r="AZ57" s="121">
        <f t="shared" si="38"/>
        <v>0</v>
      </c>
      <c r="BA57" s="121">
        <f t="shared" si="38"/>
        <v>0</v>
      </c>
      <c r="BB57" s="121">
        <f t="shared" si="38"/>
        <v>0</v>
      </c>
      <c r="BC57" s="121">
        <f t="shared" si="38"/>
        <v>0</v>
      </c>
      <c r="BD57" s="701">
        <f t="shared" si="38"/>
        <v>0</v>
      </c>
      <c r="BE57" s="693"/>
      <c r="BF57" s="122">
        <f t="shared" si="14"/>
        <v>0</v>
      </c>
      <c r="BG57" s="124"/>
      <c r="BH57" s="122">
        <f t="shared" si="15"/>
        <v>0</v>
      </c>
      <c r="BI57" s="124"/>
      <c r="BJ57" s="122">
        <f t="shared" si="16"/>
        <v>0</v>
      </c>
      <c r="BK57" s="124"/>
      <c r="BL57" s="125">
        <f t="shared" si="17"/>
        <v>0</v>
      </c>
      <c r="BM57" s="124"/>
      <c r="BN57" s="123">
        <f t="shared" si="39"/>
        <v>0</v>
      </c>
      <c r="BO57" s="126">
        <f t="shared" si="39"/>
        <v>0</v>
      </c>
      <c r="BP57" s="127"/>
      <c r="BQ57" s="409"/>
    </row>
    <row r="58" spans="1:69" s="131" customFormat="1" ht="17.55" hidden="1" customHeight="1">
      <c r="A58" s="83"/>
      <c r="C58" s="139" t="str">
        <f t="shared" si="5"/>
        <v>H</v>
      </c>
      <c r="D58" s="130" t="str">
        <f t="shared" si="33"/>
        <v>B_Dopant</v>
      </c>
      <c r="E58" s="129" t="str">
        <f t="shared" si="32"/>
        <v>Hodogaya</v>
      </c>
      <c r="F58" s="717"/>
      <c r="G58" s="123">
        <f t="shared" si="34"/>
        <v>0</v>
      </c>
      <c r="H58" s="121">
        <f t="shared" si="34"/>
        <v>0</v>
      </c>
      <c r="I58" s="121">
        <f t="shared" si="34"/>
        <v>0</v>
      </c>
      <c r="J58" s="121">
        <f t="shared" si="34"/>
        <v>0</v>
      </c>
      <c r="K58" s="121">
        <f t="shared" si="34"/>
        <v>0</v>
      </c>
      <c r="L58" s="121">
        <f t="shared" si="34"/>
        <v>0</v>
      </c>
      <c r="M58" s="121">
        <f t="shared" si="34"/>
        <v>0</v>
      </c>
      <c r="N58" s="121">
        <f t="shared" si="34"/>
        <v>0</v>
      </c>
      <c r="O58" s="121">
        <f t="shared" si="34"/>
        <v>0</v>
      </c>
      <c r="P58" s="126">
        <f t="shared" si="34"/>
        <v>0</v>
      </c>
      <c r="Q58" s="122"/>
      <c r="R58" s="408">
        <f t="shared" si="7"/>
        <v>0</v>
      </c>
      <c r="S58" s="693"/>
      <c r="T58" s="700">
        <f t="shared" si="35"/>
        <v>0</v>
      </c>
      <c r="U58" s="701">
        <f t="shared" si="35"/>
        <v>0</v>
      </c>
      <c r="V58" s="693"/>
      <c r="W58" s="700">
        <f t="shared" si="36"/>
        <v>0</v>
      </c>
      <c r="X58" s="126">
        <f t="shared" si="36"/>
        <v>0</v>
      </c>
      <c r="Y58" s="696">
        <f t="shared" si="10"/>
        <v>0</v>
      </c>
      <c r="Z58" s="408">
        <f t="shared" si="11"/>
        <v>0</v>
      </c>
      <c r="AA58" s="127"/>
      <c r="AB58" s="123">
        <f t="shared" si="37"/>
        <v>0</v>
      </c>
      <c r="AC58" s="121">
        <f t="shared" si="37"/>
        <v>0</v>
      </c>
      <c r="AD58" s="121">
        <f t="shared" si="37"/>
        <v>0</v>
      </c>
      <c r="AE58" s="121">
        <f t="shared" si="37"/>
        <v>0</v>
      </c>
      <c r="AF58" s="121">
        <f t="shared" si="37"/>
        <v>0</v>
      </c>
      <c r="AG58" s="121">
        <f t="shared" si="37"/>
        <v>0</v>
      </c>
      <c r="AH58" s="121">
        <f t="shared" si="37"/>
        <v>0</v>
      </c>
      <c r="AI58" s="121">
        <f t="shared" si="37"/>
        <v>0</v>
      </c>
      <c r="AJ58" s="121">
        <f t="shared" si="37"/>
        <v>0</v>
      </c>
      <c r="AK58" s="121">
        <f t="shared" si="37"/>
        <v>0</v>
      </c>
      <c r="AL58" s="121">
        <f t="shared" si="37"/>
        <v>0</v>
      </c>
      <c r="AM58" s="121">
        <f t="shared" si="37"/>
        <v>0</v>
      </c>
      <c r="AN58" s="121">
        <f t="shared" si="37"/>
        <v>0</v>
      </c>
      <c r="AO58" s="701">
        <f t="shared" si="37"/>
        <v>0</v>
      </c>
      <c r="AP58" s="122"/>
      <c r="AQ58" s="123">
        <f t="shared" si="38"/>
        <v>0</v>
      </c>
      <c r="AR58" s="121">
        <f t="shared" si="38"/>
        <v>0</v>
      </c>
      <c r="AS58" s="121">
        <f t="shared" si="38"/>
        <v>0</v>
      </c>
      <c r="AT58" s="121">
        <f t="shared" si="38"/>
        <v>0</v>
      </c>
      <c r="AU58" s="121">
        <f t="shared" si="38"/>
        <v>0</v>
      </c>
      <c r="AV58" s="121">
        <f t="shared" si="38"/>
        <v>0</v>
      </c>
      <c r="AW58" s="121">
        <f t="shared" si="38"/>
        <v>0</v>
      </c>
      <c r="AX58" s="121">
        <f t="shared" si="38"/>
        <v>0</v>
      </c>
      <c r="AY58" s="121">
        <f t="shared" si="38"/>
        <v>0</v>
      </c>
      <c r="AZ58" s="121">
        <f t="shared" si="38"/>
        <v>0</v>
      </c>
      <c r="BA58" s="121">
        <f t="shared" si="38"/>
        <v>0</v>
      </c>
      <c r="BB58" s="121">
        <f t="shared" si="38"/>
        <v>0</v>
      </c>
      <c r="BC58" s="121">
        <f t="shared" si="38"/>
        <v>0</v>
      </c>
      <c r="BD58" s="701">
        <f t="shared" si="38"/>
        <v>0</v>
      </c>
      <c r="BE58" s="693"/>
      <c r="BF58" s="122">
        <f t="shared" si="14"/>
        <v>0</v>
      </c>
      <c r="BG58" s="124"/>
      <c r="BH58" s="122">
        <f t="shared" si="15"/>
        <v>0</v>
      </c>
      <c r="BI58" s="124"/>
      <c r="BJ58" s="122">
        <f t="shared" si="16"/>
        <v>0</v>
      </c>
      <c r="BK58" s="124"/>
      <c r="BL58" s="125">
        <f t="shared" si="17"/>
        <v>0</v>
      </c>
      <c r="BM58" s="124"/>
      <c r="BN58" s="123">
        <f t="shared" si="39"/>
        <v>0</v>
      </c>
      <c r="BO58" s="126">
        <f t="shared" si="39"/>
        <v>0</v>
      </c>
      <c r="BP58" s="127"/>
      <c r="BQ58" s="409"/>
    </row>
    <row r="59" spans="1:69" s="131" customFormat="1" ht="17.55" hidden="1" customHeight="1">
      <c r="A59" s="83"/>
      <c r="C59" s="139" t="str">
        <f t="shared" si="5"/>
        <v>H</v>
      </c>
      <c r="D59" s="130" t="str">
        <f t="shared" si="33"/>
        <v>B_Dopant</v>
      </c>
      <c r="E59" s="129" t="str">
        <f t="shared" si="32"/>
        <v>Hyperion</v>
      </c>
      <c r="F59" s="717"/>
      <c r="G59" s="123">
        <f t="shared" si="34"/>
        <v>0</v>
      </c>
      <c r="H59" s="121">
        <f t="shared" si="34"/>
        <v>0</v>
      </c>
      <c r="I59" s="121">
        <f t="shared" si="34"/>
        <v>0</v>
      </c>
      <c r="J59" s="121">
        <f t="shared" si="34"/>
        <v>0</v>
      </c>
      <c r="K59" s="121">
        <f t="shared" si="34"/>
        <v>0</v>
      </c>
      <c r="L59" s="121">
        <f t="shared" si="34"/>
        <v>0</v>
      </c>
      <c r="M59" s="121">
        <f t="shared" si="34"/>
        <v>0</v>
      </c>
      <c r="N59" s="121">
        <f t="shared" si="34"/>
        <v>0</v>
      </c>
      <c r="O59" s="121">
        <f t="shared" si="34"/>
        <v>0</v>
      </c>
      <c r="P59" s="126">
        <f t="shared" si="34"/>
        <v>0</v>
      </c>
      <c r="Q59" s="122"/>
      <c r="R59" s="408">
        <f t="shared" si="7"/>
        <v>0</v>
      </c>
      <c r="S59" s="693"/>
      <c r="T59" s="700">
        <f t="shared" si="35"/>
        <v>0</v>
      </c>
      <c r="U59" s="701">
        <f t="shared" si="35"/>
        <v>0</v>
      </c>
      <c r="V59" s="693"/>
      <c r="W59" s="700">
        <f t="shared" si="36"/>
        <v>0</v>
      </c>
      <c r="X59" s="126">
        <f t="shared" si="36"/>
        <v>0</v>
      </c>
      <c r="Y59" s="696">
        <f t="shared" si="10"/>
        <v>0</v>
      </c>
      <c r="Z59" s="408">
        <f t="shared" si="11"/>
        <v>0</v>
      </c>
      <c r="AA59" s="127"/>
      <c r="AB59" s="123">
        <f t="shared" si="37"/>
        <v>0</v>
      </c>
      <c r="AC59" s="121">
        <f t="shared" si="37"/>
        <v>0</v>
      </c>
      <c r="AD59" s="121">
        <f t="shared" si="37"/>
        <v>0</v>
      </c>
      <c r="AE59" s="121">
        <f t="shared" si="37"/>
        <v>0</v>
      </c>
      <c r="AF59" s="121">
        <f t="shared" si="37"/>
        <v>0</v>
      </c>
      <c r="AG59" s="121">
        <f t="shared" si="37"/>
        <v>0</v>
      </c>
      <c r="AH59" s="121">
        <f t="shared" si="37"/>
        <v>0</v>
      </c>
      <c r="AI59" s="121">
        <f t="shared" si="37"/>
        <v>0</v>
      </c>
      <c r="AJ59" s="121">
        <f t="shared" si="37"/>
        <v>0</v>
      </c>
      <c r="AK59" s="121">
        <f t="shared" si="37"/>
        <v>0</v>
      </c>
      <c r="AL59" s="121">
        <f t="shared" si="37"/>
        <v>0</v>
      </c>
      <c r="AM59" s="121">
        <f t="shared" si="37"/>
        <v>0</v>
      </c>
      <c r="AN59" s="121">
        <f t="shared" si="37"/>
        <v>0</v>
      </c>
      <c r="AO59" s="701">
        <f t="shared" si="37"/>
        <v>0</v>
      </c>
      <c r="AP59" s="122"/>
      <c r="AQ59" s="123">
        <f t="shared" si="38"/>
        <v>0</v>
      </c>
      <c r="AR59" s="121">
        <f t="shared" si="38"/>
        <v>0</v>
      </c>
      <c r="AS59" s="121">
        <f t="shared" si="38"/>
        <v>0</v>
      </c>
      <c r="AT59" s="121">
        <f t="shared" si="38"/>
        <v>0</v>
      </c>
      <c r="AU59" s="121">
        <f t="shared" si="38"/>
        <v>0</v>
      </c>
      <c r="AV59" s="121">
        <f t="shared" si="38"/>
        <v>0</v>
      </c>
      <c r="AW59" s="121">
        <f t="shared" si="38"/>
        <v>0</v>
      </c>
      <c r="AX59" s="121">
        <f t="shared" si="38"/>
        <v>0</v>
      </c>
      <c r="AY59" s="121">
        <f t="shared" si="38"/>
        <v>0</v>
      </c>
      <c r="AZ59" s="121">
        <f t="shared" si="38"/>
        <v>0</v>
      </c>
      <c r="BA59" s="121">
        <f t="shared" si="38"/>
        <v>0</v>
      </c>
      <c r="BB59" s="121">
        <f t="shared" si="38"/>
        <v>0</v>
      </c>
      <c r="BC59" s="121">
        <f t="shared" si="38"/>
        <v>0</v>
      </c>
      <c r="BD59" s="701">
        <f t="shared" si="38"/>
        <v>0</v>
      </c>
      <c r="BE59" s="693"/>
      <c r="BF59" s="122">
        <f t="shared" si="14"/>
        <v>0</v>
      </c>
      <c r="BG59" s="124"/>
      <c r="BH59" s="122">
        <f t="shared" si="15"/>
        <v>0</v>
      </c>
      <c r="BI59" s="124"/>
      <c r="BJ59" s="122">
        <f t="shared" si="16"/>
        <v>0</v>
      </c>
      <c r="BK59" s="124"/>
      <c r="BL59" s="125">
        <f t="shared" si="17"/>
        <v>0</v>
      </c>
      <c r="BM59" s="124"/>
      <c r="BN59" s="123">
        <f t="shared" si="39"/>
        <v>0</v>
      </c>
      <c r="BO59" s="126">
        <f t="shared" si="39"/>
        <v>0</v>
      </c>
      <c r="BP59" s="127"/>
      <c r="BQ59" s="409"/>
    </row>
    <row r="60" spans="1:69" s="131" customFormat="1" ht="17.55" customHeight="1">
      <c r="A60" s="83"/>
      <c r="C60" s="139" t="str">
        <f t="shared" si="5"/>
        <v/>
      </c>
      <c r="D60" s="130" t="str">
        <f t="shared" si="33"/>
        <v>B_Dopant</v>
      </c>
      <c r="E60" s="129" t="str">
        <f t="shared" si="32"/>
        <v>Idemitsu Kosan</v>
      </c>
      <c r="F60" s="717"/>
      <c r="G60" s="123">
        <f t="shared" si="34"/>
        <v>0</v>
      </c>
      <c r="H60" s="121">
        <f t="shared" si="34"/>
        <v>0</v>
      </c>
      <c r="I60" s="121">
        <f t="shared" si="34"/>
        <v>0</v>
      </c>
      <c r="J60" s="121">
        <f t="shared" si="34"/>
        <v>0.1</v>
      </c>
      <c r="K60" s="121">
        <f t="shared" si="34"/>
        <v>0.5</v>
      </c>
      <c r="L60" s="121">
        <f t="shared" si="34"/>
        <v>0</v>
      </c>
      <c r="M60" s="121">
        <f t="shared" si="34"/>
        <v>0</v>
      </c>
      <c r="N60" s="121">
        <f t="shared" si="34"/>
        <v>0</v>
      </c>
      <c r="O60" s="121">
        <f t="shared" si="34"/>
        <v>0.5</v>
      </c>
      <c r="P60" s="126">
        <f t="shared" si="34"/>
        <v>0</v>
      </c>
      <c r="Q60" s="122"/>
      <c r="R60" s="408">
        <f t="shared" si="7"/>
        <v>0</v>
      </c>
      <c r="S60" s="693"/>
      <c r="T60" s="700">
        <f t="shared" si="35"/>
        <v>0.3</v>
      </c>
      <c r="U60" s="701">
        <f t="shared" si="35"/>
        <v>0</v>
      </c>
      <c r="V60" s="693"/>
      <c r="W60" s="700">
        <f t="shared" si="36"/>
        <v>0</v>
      </c>
      <c r="X60" s="126">
        <f t="shared" si="36"/>
        <v>0</v>
      </c>
      <c r="Y60" s="696">
        <f t="shared" si="10"/>
        <v>0</v>
      </c>
      <c r="Z60" s="408">
        <f t="shared" si="11"/>
        <v>0</v>
      </c>
      <c r="AA60" s="127"/>
      <c r="AB60" s="123">
        <f t="shared" si="37"/>
        <v>0</v>
      </c>
      <c r="AC60" s="121">
        <f t="shared" si="37"/>
        <v>0</v>
      </c>
      <c r="AD60" s="121">
        <f t="shared" si="37"/>
        <v>0</v>
      </c>
      <c r="AE60" s="121">
        <f t="shared" si="37"/>
        <v>0</v>
      </c>
      <c r="AF60" s="121">
        <f t="shared" si="37"/>
        <v>0</v>
      </c>
      <c r="AG60" s="121">
        <f t="shared" si="37"/>
        <v>0</v>
      </c>
      <c r="AH60" s="121">
        <f t="shared" si="37"/>
        <v>0</v>
      </c>
      <c r="AI60" s="121">
        <f t="shared" si="37"/>
        <v>0</v>
      </c>
      <c r="AJ60" s="121">
        <f t="shared" si="37"/>
        <v>0</v>
      </c>
      <c r="AK60" s="121">
        <f t="shared" si="37"/>
        <v>0</v>
      </c>
      <c r="AL60" s="121">
        <f t="shared" si="37"/>
        <v>0.1</v>
      </c>
      <c r="AM60" s="121">
        <f t="shared" si="37"/>
        <v>0</v>
      </c>
      <c r="AN60" s="121">
        <f t="shared" si="37"/>
        <v>0</v>
      </c>
      <c r="AO60" s="701">
        <f t="shared" si="37"/>
        <v>0</v>
      </c>
      <c r="AP60" s="122"/>
      <c r="AQ60" s="123">
        <f t="shared" si="38"/>
        <v>0</v>
      </c>
      <c r="AR60" s="121">
        <f t="shared" si="38"/>
        <v>0</v>
      </c>
      <c r="AS60" s="121">
        <f t="shared" si="38"/>
        <v>0</v>
      </c>
      <c r="AT60" s="121">
        <f t="shared" si="38"/>
        <v>0</v>
      </c>
      <c r="AU60" s="121">
        <f t="shared" si="38"/>
        <v>0</v>
      </c>
      <c r="AV60" s="121">
        <f t="shared" si="38"/>
        <v>0</v>
      </c>
      <c r="AW60" s="121">
        <f t="shared" si="38"/>
        <v>0</v>
      </c>
      <c r="AX60" s="121">
        <f t="shared" si="38"/>
        <v>0</v>
      </c>
      <c r="AY60" s="121">
        <f t="shared" si="38"/>
        <v>0</v>
      </c>
      <c r="AZ60" s="121">
        <f t="shared" si="38"/>
        <v>0</v>
      </c>
      <c r="BA60" s="121">
        <f t="shared" si="38"/>
        <v>0</v>
      </c>
      <c r="BB60" s="121">
        <f t="shared" si="38"/>
        <v>0</v>
      </c>
      <c r="BC60" s="121">
        <f t="shared" si="38"/>
        <v>0</v>
      </c>
      <c r="BD60" s="701">
        <f t="shared" si="38"/>
        <v>0</v>
      </c>
      <c r="BE60" s="693"/>
      <c r="BF60" s="122">
        <f t="shared" si="14"/>
        <v>1</v>
      </c>
      <c r="BG60" s="124"/>
      <c r="BH60" s="122">
        <f t="shared" si="15"/>
        <v>0</v>
      </c>
      <c r="BI60" s="124"/>
      <c r="BJ60" s="122">
        <f t="shared" si="16"/>
        <v>0</v>
      </c>
      <c r="BK60" s="124"/>
      <c r="BL60" s="125">
        <f t="shared" si="17"/>
        <v>1</v>
      </c>
      <c r="BM60" s="124"/>
      <c r="BN60" s="123">
        <f t="shared" si="39"/>
        <v>0</v>
      </c>
      <c r="BO60" s="126">
        <f t="shared" si="39"/>
        <v>0</v>
      </c>
      <c r="BP60" s="127"/>
      <c r="BQ60" s="409"/>
    </row>
    <row r="61" spans="1:69" s="131" customFormat="1" ht="17.55" hidden="1" customHeight="1">
      <c r="A61" s="83"/>
      <c r="C61" s="139" t="str">
        <f t="shared" si="5"/>
        <v>H</v>
      </c>
      <c r="D61" s="130" t="str">
        <f t="shared" si="33"/>
        <v>B_Dopant</v>
      </c>
      <c r="E61" s="129" t="str">
        <f t="shared" si="32"/>
        <v>Jilin OLED</v>
      </c>
      <c r="F61" s="717"/>
      <c r="G61" s="123">
        <f t="shared" si="34"/>
        <v>0</v>
      </c>
      <c r="H61" s="121">
        <f t="shared" si="34"/>
        <v>0</v>
      </c>
      <c r="I61" s="121">
        <f t="shared" si="34"/>
        <v>0</v>
      </c>
      <c r="J61" s="121">
        <f t="shared" si="34"/>
        <v>0</v>
      </c>
      <c r="K61" s="121">
        <f t="shared" si="34"/>
        <v>0</v>
      </c>
      <c r="L61" s="121">
        <f t="shared" si="34"/>
        <v>0</v>
      </c>
      <c r="M61" s="121">
        <f t="shared" si="34"/>
        <v>0</v>
      </c>
      <c r="N61" s="121">
        <f t="shared" si="34"/>
        <v>0</v>
      </c>
      <c r="O61" s="121">
        <f t="shared" si="34"/>
        <v>0</v>
      </c>
      <c r="P61" s="126">
        <f t="shared" si="34"/>
        <v>0</v>
      </c>
      <c r="Q61" s="122"/>
      <c r="R61" s="408">
        <f t="shared" si="7"/>
        <v>0</v>
      </c>
      <c r="S61" s="693"/>
      <c r="T61" s="700">
        <f t="shared" si="35"/>
        <v>0</v>
      </c>
      <c r="U61" s="701">
        <f t="shared" si="35"/>
        <v>0</v>
      </c>
      <c r="V61" s="693"/>
      <c r="W61" s="700">
        <f t="shared" si="36"/>
        <v>0</v>
      </c>
      <c r="X61" s="126">
        <f t="shared" si="36"/>
        <v>0</v>
      </c>
      <c r="Y61" s="696">
        <f t="shared" si="10"/>
        <v>0</v>
      </c>
      <c r="Z61" s="408">
        <f t="shared" si="11"/>
        <v>0</v>
      </c>
      <c r="AA61" s="127"/>
      <c r="AB61" s="123">
        <f t="shared" si="37"/>
        <v>0</v>
      </c>
      <c r="AC61" s="121">
        <f t="shared" si="37"/>
        <v>0</v>
      </c>
      <c r="AD61" s="121">
        <f t="shared" si="37"/>
        <v>0</v>
      </c>
      <c r="AE61" s="121">
        <f t="shared" si="37"/>
        <v>0</v>
      </c>
      <c r="AF61" s="121">
        <f t="shared" si="37"/>
        <v>0</v>
      </c>
      <c r="AG61" s="121">
        <f t="shared" si="37"/>
        <v>0</v>
      </c>
      <c r="AH61" s="121">
        <f t="shared" si="37"/>
        <v>0</v>
      </c>
      <c r="AI61" s="121">
        <f t="shared" si="37"/>
        <v>0</v>
      </c>
      <c r="AJ61" s="121">
        <f t="shared" si="37"/>
        <v>0</v>
      </c>
      <c r="AK61" s="121">
        <f t="shared" si="37"/>
        <v>0</v>
      </c>
      <c r="AL61" s="121">
        <f t="shared" si="37"/>
        <v>0</v>
      </c>
      <c r="AM61" s="121">
        <f t="shared" si="37"/>
        <v>0</v>
      </c>
      <c r="AN61" s="121">
        <f t="shared" si="37"/>
        <v>0</v>
      </c>
      <c r="AO61" s="701">
        <f t="shared" si="37"/>
        <v>0</v>
      </c>
      <c r="AP61" s="122"/>
      <c r="AQ61" s="123">
        <f t="shared" si="38"/>
        <v>0</v>
      </c>
      <c r="AR61" s="121">
        <f t="shared" si="38"/>
        <v>0</v>
      </c>
      <c r="AS61" s="121">
        <f t="shared" si="38"/>
        <v>0</v>
      </c>
      <c r="AT61" s="121">
        <f t="shared" si="38"/>
        <v>0</v>
      </c>
      <c r="AU61" s="121">
        <f t="shared" si="38"/>
        <v>0</v>
      </c>
      <c r="AV61" s="121">
        <f t="shared" si="38"/>
        <v>0</v>
      </c>
      <c r="AW61" s="121">
        <f t="shared" si="38"/>
        <v>0</v>
      </c>
      <c r="AX61" s="121">
        <f t="shared" si="38"/>
        <v>0</v>
      </c>
      <c r="AY61" s="121">
        <f t="shared" si="38"/>
        <v>0</v>
      </c>
      <c r="AZ61" s="121">
        <f t="shared" si="38"/>
        <v>0</v>
      </c>
      <c r="BA61" s="121">
        <f t="shared" si="38"/>
        <v>0</v>
      </c>
      <c r="BB61" s="121">
        <f t="shared" si="38"/>
        <v>0</v>
      </c>
      <c r="BC61" s="121">
        <f t="shared" si="38"/>
        <v>0</v>
      </c>
      <c r="BD61" s="701">
        <f t="shared" si="38"/>
        <v>0</v>
      </c>
      <c r="BE61" s="693"/>
      <c r="BF61" s="122">
        <f t="shared" si="14"/>
        <v>0</v>
      </c>
      <c r="BG61" s="124"/>
      <c r="BH61" s="122">
        <f t="shared" si="15"/>
        <v>0</v>
      </c>
      <c r="BI61" s="124"/>
      <c r="BJ61" s="122">
        <f t="shared" si="16"/>
        <v>0</v>
      </c>
      <c r="BK61" s="124"/>
      <c r="BL61" s="125">
        <f t="shared" si="17"/>
        <v>0</v>
      </c>
      <c r="BM61" s="124"/>
      <c r="BN61" s="123">
        <f t="shared" si="39"/>
        <v>0</v>
      </c>
      <c r="BO61" s="126">
        <f t="shared" si="39"/>
        <v>0</v>
      </c>
      <c r="BP61" s="127"/>
      <c r="BQ61" s="409"/>
    </row>
    <row r="62" spans="1:69" s="131" customFormat="1" ht="17.55" hidden="1" customHeight="1">
      <c r="A62" s="83"/>
      <c r="C62" s="139" t="str">
        <f t="shared" si="5"/>
        <v>H</v>
      </c>
      <c r="D62" s="130" t="str">
        <f t="shared" si="33"/>
        <v>B_Dopant</v>
      </c>
      <c r="E62" s="129" t="str">
        <f t="shared" si="32"/>
        <v>Jinwoong</v>
      </c>
      <c r="F62" s="717"/>
      <c r="G62" s="123">
        <f t="shared" si="34"/>
        <v>0</v>
      </c>
      <c r="H62" s="121">
        <f t="shared" si="34"/>
        <v>0</v>
      </c>
      <c r="I62" s="121">
        <f t="shared" si="34"/>
        <v>0</v>
      </c>
      <c r="J62" s="121">
        <f t="shared" si="34"/>
        <v>0</v>
      </c>
      <c r="K62" s="121">
        <f t="shared" si="34"/>
        <v>0</v>
      </c>
      <c r="L62" s="121">
        <f t="shared" si="34"/>
        <v>0</v>
      </c>
      <c r="M62" s="121">
        <f t="shared" si="34"/>
        <v>0</v>
      </c>
      <c r="N62" s="121">
        <f t="shared" si="34"/>
        <v>0</v>
      </c>
      <c r="O62" s="121">
        <f t="shared" si="34"/>
        <v>0</v>
      </c>
      <c r="P62" s="126">
        <f t="shared" si="34"/>
        <v>0</v>
      </c>
      <c r="Q62" s="122"/>
      <c r="R62" s="408">
        <f t="shared" si="7"/>
        <v>0</v>
      </c>
      <c r="S62" s="693"/>
      <c r="T62" s="700">
        <f t="shared" si="35"/>
        <v>0</v>
      </c>
      <c r="U62" s="701">
        <f t="shared" si="35"/>
        <v>0</v>
      </c>
      <c r="V62" s="693"/>
      <c r="W62" s="700">
        <f t="shared" si="36"/>
        <v>0</v>
      </c>
      <c r="X62" s="126">
        <f t="shared" si="36"/>
        <v>0</v>
      </c>
      <c r="Y62" s="696">
        <f t="shared" si="10"/>
        <v>0</v>
      </c>
      <c r="Z62" s="408">
        <f t="shared" si="11"/>
        <v>0</v>
      </c>
      <c r="AA62" s="127"/>
      <c r="AB62" s="123">
        <f t="shared" si="37"/>
        <v>0</v>
      </c>
      <c r="AC62" s="121">
        <f t="shared" si="37"/>
        <v>0</v>
      </c>
      <c r="AD62" s="121">
        <f t="shared" si="37"/>
        <v>0</v>
      </c>
      <c r="AE62" s="121">
        <f t="shared" si="37"/>
        <v>0</v>
      </c>
      <c r="AF62" s="121">
        <f t="shared" si="37"/>
        <v>0</v>
      </c>
      <c r="AG62" s="121">
        <f t="shared" si="37"/>
        <v>0</v>
      </c>
      <c r="AH62" s="121">
        <f t="shared" si="37"/>
        <v>0</v>
      </c>
      <c r="AI62" s="121">
        <f t="shared" si="37"/>
        <v>0</v>
      </c>
      <c r="AJ62" s="121">
        <f t="shared" si="37"/>
        <v>0</v>
      </c>
      <c r="AK62" s="121">
        <f t="shared" si="37"/>
        <v>0</v>
      </c>
      <c r="AL62" s="121">
        <f t="shared" si="37"/>
        <v>0</v>
      </c>
      <c r="AM62" s="121">
        <f t="shared" si="37"/>
        <v>0</v>
      </c>
      <c r="AN62" s="121">
        <f t="shared" si="37"/>
        <v>0</v>
      </c>
      <c r="AO62" s="701">
        <f t="shared" si="37"/>
        <v>0</v>
      </c>
      <c r="AP62" s="122"/>
      <c r="AQ62" s="123">
        <f t="shared" si="38"/>
        <v>0</v>
      </c>
      <c r="AR62" s="121">
        <f t="shared" si="38"/>
        <v>0</v>
      </c>
      <c r="AS62" s="121">
        <f t="shared" si="38"/>
        <v>0</v>
      </c>
      <c r="AT62" s="121">
        <f t="shared" si="38"/>
        <v>0</v>
      </c>
      <c r="AU62" s="121">
        <f t="shared" si="38"/>
        <v>0</v>
      </c>
      <c r="AV62" s="121">
        <f t="shared" si="38"/>
        <v>0</v>
      </c>
      <c r="AW62" s="121">
        <f t="shared" si="38"/>
        <v>0</v>
      </c>
      <c r="AX62" s="121">
        <f t="shared" si="38"/>
        <v>0</v>
      </c>
      <c r="AY62" s="121">
        <f t="shared" si="38"/>
        <v>0</v>
      </c>
      <c r="AZ62" s="121">
        <f t="shared" si="38"/>
        <v>0</v>
      </c>
      <c r="BA62" s="121">
        <f t="shared" si="38"/>
        <v>0</v>
      </c>
      <c r="BB62" s="121">
        <f t="shared" si="38"/>
        <v>0</v>
      </c>
      <c r="BC62" s="121">
        <f t="shared" si="38"/>
        <v>0</v>
      </c>
      <c r="BD62" s="701">
        <f t="shared" si="38"/>
        <v>0</v>
      </c>
      <c r="BE62" s="693"/>
      <c r="BF62" s="122">
        <f t="shared" si="14"/>
        <v>0</v>
      </c>
      <c r="BG62" s="124"/>
      <c r="BH62" s="122">
        <f t="shared" si="15"/>
        <v>0</v>
      </c>
      <c r="BI62" s="124"/>
      <c r="BJ62" s="122">
        <f t="shared" si="16"/>
        <v>0</v>
      </c>
      <c r="BK62" s="124"/>
      <c r="BL62" s="125">
        <f t="shared" si="17"/>
        <v>0</v>
      </c>
      <c r="BM62" s="124"/>
      <c r="BN62" s="123">
        <f t="shared" si="39"/>
        <v>0</v>
      </c>
      <c r="BO62" s="126">
        <f t="shared" si="39"/>
        <v>0</v>
      </c>
      <c r="BP62" s="127"/>
      <c r="BQ62" s="409"/>
    </row>
    <row r="63" spans="1:69" s="131" customFormat="1" ht="17.55" hidden="1" customHeight="1">
      <c r="A63" s="83"/>
      <c r="C63" s="139" t="str">
        <f t="shared" si="5"/>
        <v>H</v>
      </c>
      <c r="D63" s="130" t="str">
        <f t="shared" si="33"/>
        <v>B_Dopant</v>
      </c>
      <c r="E63" s="129" t="str">
        <f t="shared" si="32"/>
        <v>LG Chem</v>
      </c>
      <c r="F63" s="717"/>
      <c r="G63" s="123">
        <f t="shared" si="34"/>
        <v>0</v>
      </c>
      <c r="H63" s="121">
        <f t="shared" si="34"/>
        <v>0</v>
      </c>
      <c r="I63" s="121">
        <f t="shared" si="34"/>
        <v>0</v>
      </c>
      <c r="J63" s="121">
        <f t="shared" si="34"/>
        <v>0</v>
      </c>
      <c r="K63" s="121">
        <f t="shared" si="34"/>
        <v>0</v>
      </c>
      <c r="L63" s="121">
        <f t="shared" si="34"/>
        <v>0</v>
      </c>
      <c r="M63" s="121">
        <f t="shared" si="34"/>
        <v>0</v>
      </c>
      <c r="N63" s="121">
        <f t="shared" si="34"/>
        <v>0</v>
      </c>
      <c r="O63" s="121">
        <f t="shared" si="34"/>
        <v>0</v>
      </c>
      <c r="P63" s="126">
        <f t="shared" si="34"/>
        <v>0</v>
      </c>
      <c r="Q63" s="122"/>
      <c r="R63" s="408">
        <f t="shared" si="7"/>
        <v>0</v>
      </c>
      <c r="S63" s="693"/>
      <c r="T63" s="700">
        <f t="shared" si="35"/>
        <v>0</v>
      </c>
      <c r="U63" s="701">
        <f t="shared" si="35"/>
        <v>0</v>
      </c>
      <c r="V63" s="693"/>
      <c r="W63" s="700">
        <f t="shared" si="36"/>
        <v>0</v>
      </c>
      <c r="X63" s="126">
        <f t="shared" si="36"/>
        <v>0</v>
      </c>
      <c r="Y63" s="696">
        <f t="shared" si="10"/>
        <v>0</v>
      </c>
      <c r="Z63" s="408">
        <f t="shared" si="11"/>
        <v>0</v>
      </c>
      <c r="AA63" s="127"/>
      <c r="AB63" s="123">
        <f t="shared" si="37"/>
        <v>0</v>
      </c>
      <c r="AC63" s="121">
        <f t="shared" si="37"/>
        <v>0</v>
      </c>
      <c r="AD63" s="121">
        <f t="shared" si="37"/>
        <v>0</v>
      </c>
      <c r="AE63" s="121">
        <f t="shared" si="37"/>
        <v>0</v>
      </c>
      <c r="AF63" s="121">
        <f t="shared" si="37"/>
        <v>0</v>
      </c>
      <c r="AG63" s="121">
        <f t="shared" si="37"/>
        <v>0</v>
      </c>
      <c r="AH63" s="121">
        <f t="shared" si="37"/>
        <v>0</v>
      </c>
      <c r="AI63" s="121">
        <f t="shared" si="37"/>
        <v>0</v>
      </c>
      <c r="AJ63" s="121">
        <f t="shared" si="37"/>
        <v>0</v>
      </c>
      <c r="AK63" s="121">
        <f t="shared" si="37"/>
        <v>0</v>
      </c>
      <c r="AL63" s="121">
        <f t="shared" si="37"/>
        <v>0</v>
      </c>
      <c r="AM63" s="121">
        <f t="shared" si="37"/>
        <v>0</v>
      </c>
      <c r="AN63" s="121">
        <f t="shared" si="37"/>
        <v>0</v>
      </c>
      <c r="AO63" s="701">
        <f t="shared" si="37"/>
        <v>0</v>
      </c>
      <c r="AP63" s="122"/>
      <c r="AQ63" s="123">
        <f t="shared" si="38"/>
        <v>0</v>
      </c>
      <c r="AR63" s="121">
        <f t="shared" si="38"/>
        <v>0</v>
      </c>
      <c r="AS63" s="121">
        <f t="shared" si="38"/>
        <v>0</v>
      </c>
      <c r="AT63" s="121">
        <f t="shared" si="38"/>
        <v>0</v>
      </c>
      <c r="AU63" s="121">
        <f t="shared" si="38"/>
        <v>0</v>
      </c>
      <c r="AV63" s="121">
        <f t="shared" si="38"/>
        <v>0</v>
      </c>
      <c r="AW63" s="121">
        <f t="shared" si="38"/>
        <v>0</v>
      </c>
      <c r="AX63" s="121">
        <f t="shared" si="38"/>
        <v>0</v>
      </c>
      <c r="AY63" s="121">
        <f t="shared" si="38"/>
        <v>0</v>
      </c>
      <c r="AZ63" s="121">
        <f t="shared" si="38"/>
        <v>0</v>
      </c>
      <c r="BA63" s="121">
        <f t="shared" si="38"/>
        <v>0</v>
      </c>
      <c r="BB63" s="121">
        <f t="shared" si="38"/>
        <v>0</v>
      </c>
      <c r="BC63" s="121">
        <f t="shared" si="38"/>
        <v>0</v>
      </c>
      <c r="BD63" s="701">
        <f t="shared" si="38"/>
        <v>0</v>
      </c>
      <c r="BE63" s="693"/>
      <c r="BF63" s="122">
        <f t="shared" si="14"/>
        <v>0</v>
      </c>
      <c r="BG63" s="124"/>
      <c r="BH63" s="122">
        <f t="shared" si="15"/>
        <v>0</v>
      </c>
      <c r="BI63" s="124"/>
      <c r="BJ63" s="122">
        <f t="shared" si="16"/>
        <v>0</v>
      </c>
      <c r="BK63" s="124"/>
      <c r="BL63" s="125">
        <f t="shared" si="17"/>
        <v>0</v>
      </c>
      <c r="BM63" s="124"/>
      <c r="BN63" s="123">
        <f t="shared" si="39"/>
        <v>0</v>
      </c>
      <c r="BO63" s="126">
        <f t="shared" si="39"/>
        <v>0</v>
      </c>
      <c r="BP63" s="127"/>
      <c r="BQ63" s="409"/>
    </row>
    <row r="64" spans="1:69" s="131" customFormat="1" ht="17.55" hidden="1" customHeight="1">
      <c r="A64" s="83"/>
      <c r="C64" s="139" t="str">
        <f t="shared" si="5"/>
        <v>H</v>
      </c>
      <c r="D64" s="130" t="str">
        <f t="shared" si="33"/>
        <v>B_Dopant</v>
      </c>
      <c r="E64" s="129" t="str">
        <f t="shared" si="32"/>
        <v>LT Materials</v>
      </c>
      <c r="F64" s="717"/>
      <c r="G64" s="123">
        <f t="shared" si="34"/>
        <v>0</v>
      </c>
      <c r="H64" s="121">
        <f t="shared" si="34"/>
        <v>0</v>
      </c>
      <c r="I64" s="121">
        <f t="shared" si="34"/>
        <v>0</v>
      </c>
      <c r="J64" s="121">
        <f t="shared" si="34"/>
        <v>0</v>
      </c>
      <c r="K64" s="121">
        <f t="shared" si="34"/>
        <v>0</v>
      </c>
      <c r="L64" s="121">
        <f t="shared" si="34"/>
        <v>0</v>
      </c>
      <c r="M64" s="121">
        <f t="shared" si="34"/>
        <v>0</v>
      </c>
      <c r="N64" s="121">
        <f t="shared" si="34"/>
        <v>0</v>
      </c>
      <c r="O64" s="121">
        <f t="shared" si="34"/>
        <v>0</v>
      </c>
      <c r="P64" s="126">
        <f t="shared" si="34"/>
        <v>0</v>
      </c>
      <c r="Q64" s="122"/>
      <c r="R64" s="408">
        <f t="shared" si="7"/>
        <v>0</v>
      </c>
      <c r="S64" s="693"/>
      <c r="T64" s="700">
        <f t="shared" si="35"/>
        <v>0</v>
      </c>
      <c r="U64" s="701">
        <f t="shared" si="35"/>
        <v>0</v>
      </c>
      <c r="V64" s="693"/>
      <c r="W64" s="700">
        <f t="shared" si="36"/>
        <v>0</v>
      </c>
      <c r="X64" s="126">
        <f t="shared" si="36"/>
        <v>0</v>
      </c>
      <c r="Y64" s="696">
        <f t="shared" si="10"/>
        <v>0</v>
      </c>
      <c r="Z64" s="408">
        <f t="shared" si="11"/>
        <v>0</v>
      </c>
      <c r="AA64" s="127"/>
      <c r="AB64" s="123">
        <f t="shared" si="37"/>
        <v>0</v>
      </c>
      <c r="AC64" s="121">
        <f t="shared" si="37"/>
        <v>0</v>
      </c>
      <c r="AD64" s="121">
        <f t="shared" si="37"/>
        <v>0</v>
      </c>
      <c r="AE64" s="121">
        <f t="shared" si="37"/>
        <v>0</v>
      </c>
      <c r="AF64" s="121">
        <f t="shared" si="37"/>
        <v>0</v>
      </c>
      <c r="AG64" s="121">
        <f t="shared" si="37"/>
        <v>0</v>
      </c>
      <c r="AH64" s="121">
        <f t="shared" si="37"/>
        <v>0</v>
      </c>
      <c r="AI64" s="121">
        <f t="shared" si="37"/>
        <v>0</v>
      </c>
      <c r="AJ64" s="121">
        <f t="shared" si="37"/>
        <v>0</v>
      </c>
      <c r="AK64" s="121">
        <f t="shared" si="37"/>
        <v>0</v>
      </c>
      <c r="AL64" s="121">
        <f t="shared" si="37"/>
        <v>0</v>
      </c>
      <c r="AM64" s="121">
        <f t="shared" si="37"/>
        <v>0</v>
      </c>
      <c r="AN64" s="121">
        <f t="shared" si="37"/>
        <v>0</v>
      </c>
      <c r="AO64" s="701">
        <f t="shared" si="37"/>
        <v>0</v>
      </c>
      <c r="AP64" s="122"/>
      <c r="AQ64" s="123">
        <f t="shared" si="38"/>
        <v>0</v>
      </c>
      <c r="AR64" s="121">
        <f t="shared" si="38"/>
        <v>0</v>
      </c>
      <c r="AS64" s="121">
        <f t="shared" si="38"/>
        <v>0</v>
      </c>
      <c r="AT64" s="121">
        <f t="shared" si="38"/>
        <v>0</v>
      </c>
      <c r="AU64" s="121">
        <f t="shared" si="38"/>
        <v>0</v>
      </c>
      <c r="AV64" s="121">
        <f t="shared" si="38"/>
        <v>0</v>
      </c>
      <c r="AW64" s="121">
        <f t="shared" si="38"/>
        <v>0</v>
      </c>
      <c r="AX64" s="121">
        <f t="shared" si="38"/>
        <v>0</v>
      </c>
      <c r="AY64" s="121">
        <f t="shared" si="38"/>
        <v>0</v>
      </c>
      <c r="AZ64" s="121">
        <f t="shared" si="38"/>
        <v>0</v>
      </c>
      <c r="BA64" s="121">
        <f t="shared" si="38"/>
        <v>0</v>
      </c>
      <c r="BB64" s="121">
        <f t="shared" si="38"/>
        <v>0</v>
      </c>
      <c r="BC64" s="121">
        <f t="shared" si="38"/>
        <v>0</v>
      </c>
      <c r="BD64" s="701">
        <f t="shared" si="38"/>
        <v>0</v>
      </c>
      <c r="BE64" s="693"/>
      <c r="BF64" s="122">
        <f t="shared" si="14"/>
        <v>0</v>
      </c>
      <c r="BG64" s="124"/>
      <c r="BH64" s="122">
        <f t="shared" si="15"/>
        <v>0</v>
      </c>
      <c r="BI64" s="124"/>
      <c r="BJ64" s="122">
        <f t="shared" si="16"/>
        <v>0</v>
      </c>
      <c r="BK64" s="124"/>
      <c r="BL64" s="125">
        <f t="shared" si="17"/>
        <v>0</v>
      </c>
      <c r="BM64" s="124"/>
      <c r="BN64" s="123">
        <f t="shared" si="39"/>
        <v>0</v>
      </c>
      <c r="BO64" s="126">
        <f t="shared" si="39"/>
        <v>0</v>
      </c>
      <c r="BP64" s="127"/>
      <c r="BQ64" s="409"/>
    </row>
    <row r="65" spans="1:69" s="131" customFormat="1" ht="17.55" hidden="1" customHeight="1">
      <c r="A65" s="83"/>
      <c r="C65" s="139" t="str">
        <f t="shared" si="5"/>
        <v>H</v>
      </c>
      <c r="D65" s="130" t="str">
        <f t="shared" si="33"/>
        <v>B_Dopant</v>
      </c>
      <c r="E65" s="129" t="str">
        <f t="shared" si="32"/>
        <v>LT Metal</v>
      </c>
      <c r="F65" s="717"/>
      <c r="G65" s="123">
        <f t="shared" si="34"/>
        <v>0</v>
      </c>
      <c r="H65" s="121">
        <f t="shared" si="34"/>
        <v>0</v>
      </c>
      <c r="I65" s="121">
        <f t="shared" si="34"/>
        <v>0</v>
      </c>
      <c r="J65" s="121">
        <f t="shared" si="34"/>
        <v>0</v>
      </c>
      <c r="K65" s="121">
        <f t="shared" si="34"/>
        <v>0</v>
      </c>
      <c r="L65" s="121">
        <f t="shared" si="34"/>
        <v>0</v>
      </c>
      <c r="M65" s="121">
        <f t="shared" si="34"/>
        <v>0</v>
      </c>
      <c r="N65" s="121">
        <f t="shared" si="34"/>
        <v>0</v>
      </c>
      <c r="O65" s="121">
        <f t="shared" si="34"/>
        <v>0</v>
      </c>
      <c r="P65" s="126">
        <f t="shared" si="34"/>
        <v>0</v>
      </c>
      <c r="Q65" s="122"/>
      <c r="R65" s="408">
        <f t="shared" si="7"/>
        <v>0</v>
      </c>
      <c r="S65" s="693"/>
      <c r="T65" s="700">
        <f t="shared" si="35"/>
        <v>0</v>
      </c>
      <c r="U65" s="701">
        <f t="shared" si="35"/>
        <v>0</v>
      </c>
      <c r="V65" s="693"/>
      <c r="W65" s="700">
        <f t="shared" si="36"/>
        <v>0</v>
      </c>
      <c r="X65" s="126">
        <f t="shared" si="36"/>
        <v>0</v>
      </c>
      <c r="Y65" s="696">
        <f t="shared" si="10"/>
        <v>0</v>
      </c>
      <c r="Z65" s="408">
        <f t="shared" si="11"/>
        <v>0</v>
      </c>
      <c r="AA65" s="127"/>
      <c r="AB65" s="123">
        <f t="shared" si="37"/>
        <v>0</v>
      </c>
      <c r="AC65" s="121">
        <f t="shared" si="37"/>
        <v>0</v>
      </c>
      <c r="AD65" s="121">
        <f t="shared" si="37"/>
        <v>0</v>
      </c>
      <c r="AE65" s="121">
        <f t="shared" si="37"/>
        <v>0</v>
      </c>
      <c r="AF65" s="121">
        <f t="shared" si="37"/>
        <v>0</v>
      </c>
      <c r="AG65" s="121">
        <f t="shared" si="37"/>
        <v>0</v>
      </c>
      <c r="AH65" s="121">
        <f t="shared" si="37"/>
        <v>0</v>
      </c>
      <c r="AI65" s="121">
        <f t="shared" si="37"/>
        <v>0</v>
      </c>
      <c r="AJ65" s="121">
        <f t="shared" si="37"/>
        <v>0</v>
      </c>
      <c r="AK65" s="121">
        <f t="shared" si="37"/>
        <v>0</v>
      </c>
      <c r="AL65" s="121">
        <f t="shared" si="37"/>
        <v>0</v>
      </c>
      <c r="AM65" s="121">
        <f t="shared" si="37"/>
        <v>0</v>
      </c>
      <c r="AN65" s="121">
        <f t="shared" si="37"/>
        <v>0</v>
      </c>
      <c r="AO65" s="701">
        <f t="shared" si="37"/>
        <v>0</v>
      </c>
      <c r="AP65" s="122"/>
      <c r="AQ65" s="123">
        <f t="shared" si="38"/>
        <v>0</v>
      </c>
      <c r="AR65" s="121">
        <f t="shared" si="38"/>
        <v>0</v>
      </c>
      <c r="AS65" s="121">
        <f t="shared" si="38"/>
        <v>0</v>
      </c>
      <c r="AT65" s="121">
        <f t="shared" si="38"/>
        <v>0</v>
      </c>
      <c r="AU65" s="121">
        <f t="shared" si="38"/>
        <v>0</v>
      </c>
      <c r="AV65" s="121">
        <f t="shared" si="38"/>
        <v>0</v>
      </c>
      <c r="AW65" s="121">
        <f t="shared" si="38"/>
        <v>0</v>
      </c>
      <c r="AX65" s="121">
        <f t="shared" si="38"/>
        <v>0</v>
      </c>
      <c r="AY65" s="121">
        <f t="shared" si="38"/>
        <v>0</v>
      </c>
      <c r="AZ65" s="121">
        <f t="shared" si="38"/>
        <v>0</v>
      </c>
      <c r="BA65" s="121">
        <f t="shared" si="38"/>
        <v>0</v>
      </c>
      <c r="BB65" s="121">
        <f t="shared" si="38"/>
        <v>0</v>
      </c>
      <c r="BC65" s="121">
        <f t="shared" si="38"/>
        <v>0</v>
      </c>
      <c r="BD65" s="701">
        <f t="shared" si="38"/>
        <v>0</v>
      </c>
      <c r="BE65" s="693"/>
      <c r="BF65" s="122">
        <f t="shared" si="14"/>
        <v>0</v>
      </c>
      <c r="BG65" s="124"/>
      <c r="BH65" s="122">
        <f t="shared" si="15"/>
        <v>0</v>
      </c>
      <c r="BI65" s="124"/>
      <c r="BJ65" s="122">
        <f t="shared" si="16"/>
        <v>0</v>
      </c>
      <c r="BK65" s="124"/>
      <c r="BL65" s="125">
        <f t="shared" si="17"/>
        <v>0</v>
      </c>
      <c r="BM65" s="124"/>
      <c r="BN65" s="123">
        <f t="shared" si="39"/>
        <v>0</v>
      </c>
      <c r="BO65" s="126">
        <f t="shared" si="39"/>
        <v>0</v>
      </c>
      <c r="BP65" s="127"/>
      <c r="BQ65" s="409"/>
    </row>
    <row r="66" spans="1:69" s="131" customFormat="1" ht="17.55" hidden="1" customHeight="1">
      <c r="A66" s="83"/>
      <c r="C66" s="139" t="str">
        <f t="shared" si="5"/>
        <v>H</v>
      </c>
      <c r="D66" s="130" t="str">
        <f t="shared" si="33"/>
        <v>B_Dopant</v>
      </c>
      <c r="E66" s="129" t="str">
        <f t="shared" si="32"/>
        <v>LTOM</v>
      </c>
      <c r="F66" s="717"/>
      <c r="G66" s="123">
        <f t="shared" ref="G66:P75" si="40">SUMIFS(Share, Y, $E$3, Config, $G$11, P, G$15, LType, $D66, MSup, $E66)</f>
        <v>0</v>
      </c>
      <c r="H66" s="121">
        <f t="shared" si="40"/>
        <v>0</v>
      </c>
      <c r="I66" s="121">
        <f t="shared" si="40"/>
        <v>0</v>
      </c>
      <c r="J66" s="121">
        <f t="shared" si="40"/>
        <v>0</v>
      </c>
      <c r="K66" s="121">
        <f t="shared" si="40"/>
        <v>0</v>
      </c>
      <c r="L66" s="121">
        <f t="shared" si="40"/>
        <v>0</v>
      </c>
      <c r="M66" s="121">
        <f t="shared" si="40"/>
        <v>0</v>
      </c>
      <c r="N66" s="121">
        <f t="shared" si="40"/>
        <v>0</v>
      </c>
      <c r="O66" s="121">
        <f t="shared" si="40"/>
        <v>0</v>
      </c>
      <c r="P66" s="126">
        <f t="shared" si="40"/>
        <v>0</v>
      </c>
      <c r="Q66" s="122"/>
      <c r="R66" s="408">
        <f t="shared" si="7"/>
        <v>0</v>
      </c>
      <c r="S66" s="693"/>
      <c r="T66" s="700">
        <f t="shared" si="35"/>
        <v>0</v>
      </c>
      <c r="U66" s="701">
        <f t="shared" si="35"/>
        <v>0</v>
      </c>
      <c r="V66" s="693"/>
      <c r="W66" s="700">
        <f t="shared" si="36"/>
        <v>0</v>
      </c>
      <c r="X66" s="126">
        <f t="shared" si="36"/>
        <v>0</v>
      </c>
      <c r="Y66" s="696">
        <f t="shared" si="10"/>
        <v>0</v>
      </c>
      <c r="Z66" s="408">
        <f t="shared" si="11"/>
        <v>0</v>
      </c>
      <c r="AA66" s="127"/>
      <c r="AB66" s="123">
        <f t="shared" ref="AB66:AO75" si="41">SUMIFS(Share, Y, $E$3, Config, $AB$11, P, AB$15, LType, $D66, MSup, $E66)</f>
        <v>0</v>
      </c>
      <c r="AC66" s="121">
        <f t="shared" si="41"/>
        <v>0</v>
      </c>
      <c r="AD66" s="121">
        <f t="shared" si="41"/>
        <v>0</v>
      </c>
      <c r="AE66" s="121">
        <f t="shared" si="41"/>
        <v>0</v>
      </c>
      <c r="AF66" s="121">
        <f t="shared" si="41"/>
        <v>0</v>
      </c>
      <c r="AG66" s="121">
        <f t="shared" si="41"/>
        <v>0</v>
      </c>
      <c r="AH66" s="121">
        <f t="shared" si="41"/>
        <v>0</v>
      </c>
      <c r="AI66" s="121">
        <f t="shared" si="41"/>
        <v>0</v>
      </c>
      <c r="AJ66" s="121">
        <f t="shared" si="41"/>
        <v>0</v>
      </c>
      <c r="AK66" s="121">
        <f t="shared" si="41"/>
        <v>0</v>
      </c>
      <c r="AL66" s="121">
        <f t="shared" si="41"/>
        <v>0</v>
      </c>
      <c r="AM66" s="121">
        <f t="shared" si="41"/>
        <v>0</v>
      </c>
      <c r="AN66" s="121">
        <f t="shared" si="41"/>
        <v>0</v>
      </c>
      <c r="AO66" s="701">
        <f t="shared" si="41"/>
        <v>0</v>
      </c>
      <c r="AP66" s="122"/>
      <c r="AQ66" s="123">
        <f t="shared" ref="AQ66:BD75" si="42">SUMIFS(Share, Y, $E$3, Config, $AQ$11, P, AQ$15, LType, $D66, MSup, $E66)</f>
        <v>0</v>
      </c>
      <c r="AR66" s="121">
        <f t="shared" si="42"/>
        <v>0</v>
      </c>
      <c r="AS66" s="121">
        <f t="shared" si="42"/>
        <v>0</v>
      </c>
      <c r="AT66" s="121">
        <f t="shared" si="42"/>
        <v>0</v>
      </c>
      <c r="AU66" s="121">
        <f t="shared" si="42"/>
        <v>0</v>
      </c>
      <c r="AV66" s="121">
        <f t="shared" si="42"/>
        <v>0</v>
      </c>
      <c r="AW66" s="121">
        <f t="shared" si="42"/>
        <v>0</v>
      </c>
      <c r="AX66" s="121">
        <f t="shared" si="42"/>
        <v>0</v>
      </c>
      <c r="AY66" s="121">
        <f t="shared" si="42"/>
        <v>0</v>
      </c>
      <c r="AZ66" s="121">
        <f t="shared" si="42"/>
        <v>0</v>
      </c>
      <c r="BA66" s="121">
        <f t="shared" si="42"/>
        <v>0</v>
      </c>
      <c r="BB66" s="121">
        <f t="shared" si="42"/>
        <v>0</v>
      </c>
      <c r="BC66" s="121">
        <f t="shared" si="42"/>
        <v>0</v>
      </c>
      <c r="BD66" s="701">
        <f t="shared" si="42"/>
        <v>0</v>
      </c>
      <c r="BE66" s="693"/>
      <c r="BF66" s="122">
        <f t="shared" si="14"/>
        <v>0</v>
      </c>
      <c r="BG66" s="124"/>
      <c r="BH66" s="122">
        <f t="shared" si="15"/>
        <v>0</v>
      </c>
      <c r="BI66" s="124"/>
      <c r="BJ66" s="122">
        <f t="shared" si="16"/>
        <v>0</v>
      </c>
      <c r="BK66" s="124"/>
      <c r="BL66" s="125">
        <f t="shared" si="17"/>
        <v>0</v>
      </c>
      <c r="BM66" s="124"/>
      <c r="BN66" s="123">
        <f t="shared" si="39"/>
        <v>0</v>
      </c>
      <c r="BO66" s="126">
        <f t="shared" si="39"/>
        <v>0</v>
      </c>
      <c r="BP66" s="127"/>
      <c r="BQ66" s="409"/>
    </row>
    <row r="67" spans="1:69" s="131" customFormat="1" ht="17.55" hidden="1" customHeight="1">
      <c r="A67" s="83"/>
      <c r="C67" s="139" t="str">
        <f t="shared" si="5"/>
        <v>H</v>
      </c>
      <c r="D67" s="130" t="str">
        <f t="shared" si="33"/>
        <v>B_Dopant</v>
      </c>
      <c r="E67" s="129" t="str">
        <f t="shared" si="32"/>
        <v>Lumilan</v>
      </c>
      <c r="F67" s="717"/>
      <c r="G67" s="123">
        <f t="shared" si="40"/>
        <v>0</v>
      </c>
      <c r="H67" s="121">
        <f t="shared" si="40"/>
        <v>0</v>
      </c>
      <c r="I67" s="121">
        <f t="shared" si="40"/>
        <v>0</v>
      </c>
      <c r="J67" s="121">
        <f t="shared" si="40"/>
        <v>0</v>
      </c>
      <c r="K67" s="121">
        <f t="shared" si="40"/>
        <v>0</v>
      </c>
      <c r="L67" s="121">
        <f t="shared" si="40"/>
        <v>0</v>
      </c>
      <c r="M67" s="121">
        <f t="shared" si="40"/>
        <v>0</v>
      </c>
      <c r="N67" s="121">
        <f t="shared" si="40"/>
        <v>0</v>
      </c>
      <c r="O67" s="121">
        <f t="shared" si="40"/>
        <v>0</v>
      </c>
      <c r="P67" s="126">
        <f t="shared" si="40"/>
        <v>0</v>
      </c>
      <c r="Q67" s="122"/>
      <c r="R67" s="408">
        <f t="shared" si="7"/>
        <v>0</v>
      </c>
      <c r="S67" s="693"/>
      <c r="T67" s="700">
        <f t="shared" si="35"/>
        <v>0</v>
      </c>
      <c r="U67" s="701">
        <f t="shared" si="35"/>
        <v>0</v>
      </c>
      <c r="V67" s="693"/>
      <c r="W67" s="700">
        <f t="shared" si="36"/>
        <v>0</v>
      </c>
      <c r="X67" s="126">
        <f t="shared" si="36"/>
        <v>0</v>
      </c>
      <c r="Y67" s="696">
        <f t="shared" si="10"/>
        <v>0</v>
      </c>
      <c r="Z67" s="408">
        <f t="shared" si="11"/>
        <v>0</v>
      </c>
      <c r="AA67" s="127"/>
      <c r="AB67" s="123">
        <f t="shared" si="41"/>
        <v>0</v>
      </c>
      <c r="AC67" s="121">
        <f t="shared" si="41"/>
        <v>0</v>
      </c>
      <c r="AD67" s="121">
        <f t="shared" si="41"/>
        <v>0</v>
      </c>
      <c r="AE67" s="121">
        <f t="shared" si="41"/>
        <v>0</v>
      </c>
      <c r="AF67" s="121">
        <f t="shared" si="41"/>
        <v>0</v>
      </c>
      <c r="AG67" s="121">
        <f t="shared" si="41"/>
        <v>0</v>
      </c>
      <c r="AH67" s="121">
        <f t="shared" si="41"/>
        <v>0</v>
      </c>
      <c r="AI67" s="121">
        <f t="shared" si="41"/>
        <v>0</v>
      </c>
      <c r="AJ67" s="121">
        <f t="shared" si="41"/>
        <v>0</v>
      </c>
      <c r="AK67" s="121">
        <f t="shared" si="41"/>
        <v>0</v>
      </c>
      <c r="AL67" s="121">
        <f t="shared" si="41"/>
        <v>0</v>
      </c>
      <c r="AM67" s="121">
        <f t="shared" si="41"/>
        <v>0</v>
      </c>
      <c r="AN67" s="121">
        <f t="shared" si="41"/>
        <v>0</v>
      </c>
      <c r="AO67" s="701">
        <f t="shared" si="41"/>
        <v>0</v>
      </c>
      <c r="AP67" s="122"/>
      <c r="AQ67" s="123">
        <f t="shared" si="42"/>
        <v>0</v>
      </c>
      <c r="AR67" s="121">
        <f t="shared" si="42"/>
        <v>0</v>
      </c>
      <c r="AS67" s="121">
        <f t="shared" si="42"/>
        <v>0</v>
      </c>
      <c r="AT67" s="121">
        <f t="shared" si="42"/>
        <v>0</v>
      </c>
      <c r="AU67" s="121">
        <f t="shared" si="42"/>
        <v>0</v>
      </c>
      <c r="AV67" s="121">
        <f t="shared" si="42"/>
        <v>0</v>
      </c>
      <c r="AW67" s="121">
        <f t="shared" si="42"/>
        <v>0</v>
      </c>
      <c r="AX67" s="121">
        <f t="shared" si="42"/>
        <v>0</v>
      </c>
      <c r="AY67" s="121">
        <f t="shared" si="42"/>
        <v>0</v>
      </c>
      <c r="AZ67" s="121">
        <f t="shared" si="42"/>
        <v>0</v>
      </c>
      <c r="BA67" s="121">
        <f t="shared" si="42"/>
        <v>0</v>
      </c>
      <c r="BB67" s="121">
        <f t="shared" si="42"/>
        <v>0</v>
      </c>
      <c r="BC67" s="121">
        <f t="shared" si="42"/>
        <v>0</v>
      </c>
      <c r="BD67" s="701">
        <f t="shared" si="42"/>
        <v>0</v>
      </c>
      <c r="BE67" s="693"/>
      <c r="BF67" s="122">
        <f t="shared" si="14"/>
        <v>0</v>
      </c>
      <c r="BG67" s="124"/>
      <c r="BH67" s="122">
        <f t="shared" si="15"/>
        <v>0</v>
      </c>
      <c r="BI67" s="124"/>
      <c r="BJ67" s="122">
        <f t="shared" si="16"/>
        <v>0</v>
      </c>
      <c r="BK67" s="124"/>
      <c r="BL67" s="125">
        <f t="shared" si="17"/>
        <v>0</v>
      </c>
      <c r="BM67" s="124"/>
      <c r="BN67" s="123">
        <f t="shared" si="39"/>
        <v>0</v>
      </c>
      <c r="BO67" s="126">
        <f t="shared" si="39"/>
        <v>0</v>
      </c>
      <c r="BP67" s="127"/>
      <c r="BQ67" s="409"/>
    </row>
    <row r="68" spans="1:69" s="131" customFormat="1" ht="17.55" hidden="1" customHeight="1">
      <c r="A68" s="83"/>
      <c r="C68" s="139" t="str">
        <f t="shared" si="5"/>
        <v>H</v>
      </c>
      <c r="D68" s="130" t="str">
        <f t="shared" si="33"/>
        <v>B_Dopant</v>
      </c>
      <c r="E68" s="129" t="str">
        <f t="shared" si="32"/>
        <v>Materion</v>
      </c>
      <c r="F68" s="717"/>
      <c r="G68" s="123">
        <f t="shared" si="40"/>
        <v>0</v>
      </c>
      <c r="H68" s="121">
        <f t="shared" si="40"/>
        <v>0</v>
      </c>
      <c r="I68" s="121">
        <f t="shared" si="40"/>
        <v>0</v>
      </c>
      <c r="J68" s="121">
        <f t="shared" si="40"/>
        <v>0</v>
      </c>
      <c r="K68" s="121">
        <f t="shared" si="40"/>
        <v>0</v>
      </c>
      <c r="L68" s="121">
        <f t="shared" si="40"/>
        <v>0</v>
      </c>
      <c r="M68" s="121">
        <f t="shared" si="40"/>
        <v>0</v>
      </c>
      <c r="N68" s="121">
        <f t="shared" si="40"/>
        <v>0</v>
      </c>
      <c r="O68" s="121">
        <f t="shared" si="40"/>
        <v>0</v>
      </c>
      <c r="P68" s="126">
        <f t="shared" si="40"/>
        <v>0</v>
      </c>
      <c r="Q68" s="122"/>
      <c r="R68" s="408">
        <f t="shared" si="7"/>
        <v>0</v>
      </c>
      <c r="S68" s="693"/>
      <c r="T68" s="700">
        <f t="shared" si="35"/>
        <v>0</v>
      </c>
      <c r="U68" s="701">
        <f t="shared" si="35"/>
        <v>0</v>
      </c>
      <c r="V68" s="693"/>
      <c r="W68" s="700">
        <f t="shared" si="36"/>
        <v>0</v>
      </c>
      <c r="X68" s="126">
        <f t="shared" si="36"/>
        <v>0</v>
      </c>
      <c r="Y68" s="696">
        <f t="shared" si="10"/>
        <v>0</v>
      </c>
      <c r="Z68" s="408">
        <f t="shared" si="11"/>
        <v>0</v>
      </c>
      <c r="AA68" s="127"/>
      <c r="AB68" s="123">
        <f t="shared" si="41"/>
        <v>0</v>
      </c>
      <c r="AC68" s="121">
        <f t="shared" si="41"/>
        <v>0</v>
      </c>
      <c r="AD68" s="121">
        <f t="shared" si="41"/>
        <v>0</v>
      </c>
      <c r="AE68" s="121">
        <f t="shared" si="41"/>
        <v>0</v>
      </c>
      <c r="AF68" s="121">
        <f t="shared" si="41"/>
        <v>0</v>
      </c>
      <c r="AG68" s="121">
        <f t="shared" si="41"/>
        <v>0</v>
      </c>
      <c r="AH68" s="121">
        <f t="shared" si="41"/>
        <v>0</v>
      </c>
      <c r="AI68" s="121">
        <f t="shared" si="41"/>
        <v>0</v>
      </c>
      <c r="AJ68" s="121">
        <f t="shared" si="41"/>
        <v>0</v>
      </c>
      <c r="AK68" s="121">
        <f t="shared" si="41"/>
        <v>0</v>
      </c>
      <c r="AL68" s="121">
        <f t="shared" si="41"/>
        <v>0</v>
      </c>
      <c r="AM68" s="121">
        <f t="shared" si="41"/>
        <v>0</v>
      </c>
      <c r="AN68" s="121">
        <f t="shared" si="41"/>
        <v>0</v>
      </c>
      <c r="AO68" s="701">
        <f t="shared" si="41"/>
        <v>0</v>
      </c>
      <c r="AP68" s="122"/>
      <c r="AQ68" s="123">
        <f t="shared" si="42"/>
        <v>0</v>
      </c>
      <c r="AR68" s="121">
        <f t="shared" si="42"/>
        <v>0</v>
      </c>
      <c r="AS68" s="121">
        <f t="shared" si="42"/>
        <v>0</v>
      </c>
      <c r="AT68" s="121">
        <f t="shared" si="42"/>
        <v>0</v>
      </c>
      <c r="AU68" s="121">
        <f t="shared" si="42"/>
        <v>0</v>
      </c>
      <c r="AV68" s="121">
        <f t="shared" si="42"/>
        <v>0</v>
      </c>
      <c r="AW68" s="121">
        <f t="shared" si="42"/>
        <v>0</v>
      </c>
      <c r="AX68" s="121">
        <f t="shared" si="42"/>
        <v>0</v>
      </c>
      <c r="AY68" s="121">
        <f t="shared" si="42"/>
        <v>0</v>
      </c>
      <c r="AZ68" s="121">
        <f t="shared" si="42"/>
        <v>0</v>
      </c>
      <c r="BA68" s="121">
        <f t="shared" si="42"/>
        <v>0</v>
      </c>
      <c r="BB68" s="121">
        <f t="shared" si="42"/>
        <v>0</v>
      </c>
      <c r="BC68" s="121">
        <f t="shared" si="42"/>
        <v>0</v>
      </c>
      <c r="BD68" s="701">
        <f t="shared" si="42"/>
        <v>0</v>
      </c>
      <c r="BE68" s="693"/>
      <c r="BF68" s="122">
        <f t="shared" si="14"/>
        <v>0</v>
      </c>
      <c r="BG68" s="124"/>
      <c r="BH68" s="122">
        <f t="shared" si="15"/>
        <v>0</v>
      </c>
      <c r="BI68" s="124"/>
      <c r="BJ68" s="122">
        <f t="shared" si="16"/>
        <v>0</v>
      </c>
      <c r="BK68" s="124"/>
      <c r="BL68" s="125">
        <f t="shared" si="17"/>
        <v>0</v>
      </c>
      <c r="BM68" s="124"/>
      <c r="BN68" s="123">
        <f t="shared" si="39"/>
        <v>0</v>
      </c>
      <c r="BO68" s="126">
        <f t="shared" si="39"/>
        <v>0</v>
      </c>
      <c r="BP68" s="127"/>
      <c r="BQ68" s="409"/>
    </row>
    <row r="69" spans="1:69" s="131" customFormat="1" ht="17.55" hidden="1" customHeight="1">
      <c r="A69" s="83"/>
      <c r="C69" s="139" t="str">
        <f t="shared" si="5"/>
        <v>H</v>
      </c>
      <c r="D69" s="130" t="str">
        <f t="shared" si="33"/>
        <v>B_Dopant</v>
      </c>
      <c r="E69" s="129" t="str">
        <f t="shared" si="32"/>
        <v>Merck</v>
      </c>
      <c r="F69" s="717"/>
      <c r="G69" s="123">
        <f t="shared" si="40"/>
        <v>0</v>
      </c>
      <c r="H69" s="121">
        <f t="shared" si="40"/>
        <v>0</v>
      </c>
      <c r="I69" s="121">
        <f t="shared" si="40"/>
        <v>0</v>
      </c>
      <c r="J69" s="121">
        <f t="shared" si="40"/>
        <v>0</v>
      </c>
      <c r="K69" s="121">
        <f t="shared" si="40"/>
        <v>0</v>
      </c>
      <c r="L69" s="121">
        <f t="shared" si="40"/>
        <v>0</v>
      </c>
      <c r="M69" s="121">
        <f t="shared" si="40"/>
        <v>0</v>
      </c>
      <c r="N69" s="121">
        <f t="shared" si="40"/>
        <v>0</v>
      </c>
      <c r="O69" s="121">
        <f t="shared" si="40"/>
        <v>0</v>
      </c>
      <c r="P69" s="126">
        <f t="shared" si="40"/>
        <v>0</v>
      </c>
      <c r="Q69" s="122"/>
      <c r="R69" s="408">
        <f t="shared" si="7"/>
        <v>0</v>
      </c>
      <c r="S69" s="693"/>
      <c r="T69" s="700">
        <f t="shared" si="35"/>
        <v>0</v>
      </c>
      <c r="U69" s="701">
        <f t="shared" si="35"/>
        <v>0</v>
      </c>
      <c r="V69" s="693"/>
      <c r="W69" s="700">
        <f t="shared" si="36"/>
        <v>0</v>
      </c>
      <c r="X69" s="126">
        <f t="shared" si="36"/>
        <v>0</v>
      </c>
      <c r="Y69" s="696">
        <f t="shared" si="10"/>
        <v>0</v>
      </c>
      <c r="Z69" s="408">
        <f t="shared" si="11"/>
        <v>0</v>
      </c>
      <c r="AA69" s="127"/>
      <c r="AB69" s="123">
        <f t="shared" si="41"/>
        <v>0</v>
      </c>
      <c r="AC69" s="121">
        <f t="shared" si="41"/>
        <v>0</v>
      </c>
      <c r="AD69" s="121">
        <f t="shared" si="41"/>
        <v>0</v>
      </c>
      <c r="AE69" s="121">
        <f t="shared" si="41"/>
        <v>0</v>
      </c>
      <c r="AF69" s="121">
        <f t="shared" si="41"/>
        <v>0</v>
      </c>
      <c r="AG69" s="121">
        <f t="shared" si="41"/>
        <v>0</v>
      </c>
      <c r="AH69" s="121">
        <f t="shared" si="41"/>
        <v>0</v>
      </c>
      <c r="AI69" s="121">
        <f t="shared" si="41"/>
        <v>0</v>
      </c>
      <c r="AJ69" s="121">
        <f t="shared" si="41"/>
        <v>0</v>
      </c>
      <c r="AK69" s="121">
        <f t="shared" si="41"/>
        <v>0</v>
      </c>
      <c r="AL69" s="121">
        <f t="shared" si="41"/>
        <v>0</v>
      </c>
      <c r="AM69" s="121">
        <f t="shared" si="41"/>
        <v>0</v>
      </c>
      <c r="AN69" s="121">
        <f t="shared" si="41"/>
        <v>0</v>
      </c>
      <c r="AO69" s="701">
        <f t="shared" si="41"/>
        <v>0</v>
      </c>
      <c r="AP69" s="122"/>
      <c r="AQ69" s="123">
        <f t="shared" si="42"/>
        <v>0</v>
      </c>
      <c r="AR69" s="121">
        <f t="shared" si="42"/>
        <v>0</v>
      </c>
      <c r="AS69" s="121">
        <f t="shared" si="42"/>
        <v>0</v>
      </c>
      <c r="AT69" s="121">
        <f t="shared" si="42"/>
        <v>0</v>
      </c>
      <c r="AU69" s="121">
        <f t="shared" si="42"/>
        <v>0</v>
      </c>
      <c r="AV69" s="121">
        <f t="shared" si="42"/>
        <v>0</v>
      </c>
      <c r="AW69" s="121">
        <f t="shared" si="42"/>
        <v>0</v>
      </c>
      <c r="AX69" s="121">
        <f t="shared" si="42"/>
        <v>0</v>
      </c>
      <c r="AY69" s="121">
        <f t="shared" si="42"/>
        <v>0</v>
      </c>
      <c r="AZ69" s="121">
        <f t="shared" si="42"/>
        <v>0</v>
      </c>
      <c r="BA69" s="121">
        <f t="shared" si="42"/>
        <v>0</v>
      </c>
      <c r="BB69" s="121">
        <f t="shared" si="42"/>
        <v>0</v>
      </c>
      <c r="BC69" s="121">
        <f t="shared" si="42"/>
        <v>0</v>
      </c>
      <c r="BD69" s="701">
        <f t="shared" si="42"/>
        <v>0</v>
      </c>
      <c r="BE69" s="693"/>
      <c r="BF69" s="122">
        <f t="shared" si="14"/>
        <v>0</v>
      </c>
      <c r="BG69" s="124"/>
      <c r="BH69" s="122">
        <f t="shared" si="15"/>
        <v>0</v>
      </c>
      <c r="BI69" s="124"/>
      <c r="BJ69" s="122">
        <f t="shared" si="16"/>
        <v>0</v>
      </c>
      <c r="BK69" s="124"/>
      <c r="BL69" s="125">
        <f t="shared" si="17"/>
        <v>0</v>
      </c>
      <c r="BM69" s="124"/>
      <c r="BN69" s="123">
        <f t="shared" si="39"/>
        <v>0</v>
      </c>
      <c r="BO69" s="126">
        <f t="shared" si="39"/>
        <v>0</v>
      </c>
      <c r="BP69" s="127"/>
      <c r="BQ69" s="409"/>
    </row>
    <row r="70" spans="1:69" s="131" customFormat="1" ht="17.55" hidden="1" customHeight="1">
      <c r="A70" s="83"/>
      <c r="C70" s="139" t="str">
        <f t="shared" si="5"/>
        <v>H</v>
      </c>
      <c r="D70" s="130" t="str">
        <f t="shared" si="33"/>
        <v>B_Dopant</v>
      </c>
      <c r="E70" s="129" t="str">
        <f t="shared" si="32"/>
        <v>Nisso</v>
      </c>
      <c r="F70" s="717"/>
      <c r="G70" s="123">
        <f t="shared" si="40"/>
        <v>0</v>
      </c>
      <c r="H70" s="121">
        <f t="shared" si="40"/>
        <v>0</v>
      </c>
      <c r="I70" s="121">
        <f t="shared" si="40"/>
        <v>0</v>
      </c>
      <c r="J70" s="121">
        <f t="shared" si="40"/>
        <v>0</v>
      </c>
      <c r="K70" s="121">
        <f t="shared" si="40"/>
        <v>0</v>
      </c>
      <c r="L70" s="121">
        <f t="shared" si="40"/>
        <v>0</v>
      </c>
      <c r="M70" s="121">
        <f t="shared" si="40"/>
        <v>0</v>
      </c>
      <c r="N70" s="121">
        <f t="shared" si="40"/>
        <v>0</v>
      </c>
      <c r="O70" s="121">
        <f t="shared" si="40"/>
        <v>0</v>
      </c>
      <c r="P70" s="126">
        <f t="shared" si="40"/>
        <v>0</v>
      </c>
      <c r="Q70" s="122"/>
      <c r="R70" s="408">
        <f t="shared" si="7"/>
        <v>0</v>
      </c>
      <c r="S70" s="693"/>
      <c r="T70" s="700">
        <f t="shared" si="35"/>
        <v>0</v>
      </c>
      <c r="U70" s="701">
        <f t="shared" si="35"/>
        <v>0</v>
      </c>
      <c r="V70" s="693"/>
      <c r="W70" s="700">
        <f t="shared" si="36"/>
        <v>0</v>
      </c>
      <c r="X70" s="126">
        <f t="shared" si="36"/>
        <v>0</v>
      </c>
      <c r="Y70" s="696">
        <f t="shared" si="10"/>
        <v>0</v>
      </c>
      <c r="Z70" s="408">
        <f t="shared" si="11"/>
        <v>0</v>
      </c>
      <c r="AA70" s="127"/>
      <c r="AB70" s="123">
        <f t="shared" si="41"/>
        <v>0</v>
      </c>
      <c r="AC70" s="121">
        <f t="shared" si="41"/>
        <v>0</v>
      </c>
      <c r="AD70" s="121">
        <f t="shared" si="41"/>
        <v>0</v>
      </c>
      <c r="AE70" s="121">
        <f t="shared" si="41"/>
        <v>0</v>
      </c>
      <c r="AF70" s="121">
        <f t="shared" si="41"/>
        <v>0</v>
      </c>
      <c r="AG70" s="121">
        <f t="shared" si="41"/>
        <v>0</v>
      </c>
      <c r="AH70" s="121">
        <f t="shared" si="41"/>
        <v>0</v>
      </c>
      <c r="AI70" s="121">
        <f t="shared" si="41"/>
        <v>0</v>
      </c>
      <c r="AJ70" s="121">
        <f t="shared" si="41"/>
        <v>0</v>
      </c>
      <c r="AK70" s="121">
        <f t="shared" si="41"/>
        <v>0</v>
      </c>
      <c r="AL70" s="121">
        <f t="shared" si="41"/>
        <v>0</v>
      </c>
      <c r="AM70" s="121">
        <f t="shared" si="41"/>
        <v>0</v>
      </c>
      <c r="AN70" s="121">
        <f t="shared" si="41"/>
        <v>0</v>
      </c>
      <c r="AO70" s="701">
        <f t="shared" si="41"/>
        <v>0</v>
      </c>
      <c r="AP70" s="122"/>
      <c r="AQ70" s="123">
        <f t="shared" si="42"/>
        <v>0</v>
      </c>
      <c r="AR70" s="121">
        <f t="shared" si="42"/>
        <v>0</v>
      </c>
      <c r="AS70" s="121">
        <f t="shared" si="42"/>
        <v>0</v>
      </c>
      <c r="AT70" s="121">
        <f t="shared" si="42"/>
        <v>0</v>
      </c>
      <c r="AU70" s="121">
        <f t="shared" si="42"/>
        <v>0</v>
      </c>
      <c r="AV70" s="121">
        <f t="shared" si="42"/>
        <v>0</v>
      </c>
      <c r="AW70" s="121">
        <f t="shared" si="42"/>
        <v>0</v>
      </c>
      <c r="AX70" s="121">
        <f t="shared" si="42"/>
        <v>0</v>
      </c>
      <c r="AY70" s="121">
        <f t="shared" si="42"/>
        <v>0</v>
      </c>
      <c r="AZ70" s="121">
        <f t="shared" si="42"/>
        <v>0</v>
      </c>
      <c r="BA70" s="121">
        <f t="shared" si="42"/>
        <v>0</v>
      </c>
      <c r="BB70" s="121">
        <f t="shared" si="42"/>
        <v>0</v>
      </c>
      <c r="BC70" s="121">
        <f t="shared" si="42"/>
        <v>0</v>
      </c>
      <c r="BD70" s="701">
        <f t="shared" si="42"/>
        <v>0</v>
      </c>
      <c r="BE70" s="693"/>
      <c r="BF70" s="122">
        <f t="shared" si="14"/>
        <v>0</v>
      </c>
      <c r="BG70" s="124"/>
      <c r="BH70" s="122">
        <f t="shared" si="15"/>
        <v>0</v>
      </c>
      <c r="BI70" s="124"/>
      <c r="BJ70" s="122">
        <f t="shared" si="16"/>
        <v>0</v>
      </c>
      <c r="BK70" s="124"/>
      <c r="BL70" s="125">
        <f t="shared" si="17"/>
        <v>0</v>
      </c>
      <c r="BM70" s="124"/>
      <c r="BN70" s="123">
        <f t="shared" si="39"/>
        <v>0</v>
      </c>
      <c r="BO70" s="126">
        <f t="shared" si="39"/>
        <v>0</v>
      </c>
      <c r="BP70" s="127"/>
      <c r="BQ70" s="409"/>
    </row>
    <row r="71" spans="1:69" s="131" customFormat="1" ht="17.55" hidden="1" customHeight="1">
      <c r="A71" s="83"/>
      <c r="C71" s="139" t="str">
        <f t="shared" si="5"/>
        <v>H</v>
      </c>
      <c r="D71" s="130" t="str">
        <f t="shared" si="33"/>
        <v>B_Dopant</v>
      </c>
      <c r="E71" s="129" t="str">
        <f t="shared" si="32"/>
        <v>Novaled</v>
      </c>
      <c r="F71" s="717"/>
      <c r="G71" s="123">
        <f t="shared" si="40"/>
        <v>0</v>
      </c>
      <c r="H71" s="121">
        <f t="shared" si="40"/>
        <v>0</v>
      </c>
      <c r="I71" s="121">
        <f t="shared" si="40"/>
        <v>0</v>
      </c>
      <c r="J71" s="121">
        <f t="shared" si="40"/>
        <v>0</v>
      </c>
      <c r="K71" s="121">
        <f t="shared" si="40"/>
        <v>0</v>
      </c>
      <c r="L71" s="121">
        <f t="shared" si="40"/>
        <v>0</v>
      </c>
      <c r="M71" s="121">
        <f t="shared" si="40"/>
        <v>0</v>
      </c>
      <c r="N71" s="121">
        <f t="shared" si="40"/>
        <v>0</v>
      </c>
      <c r="O71" s="121">
        <f t="shared" si="40"/>
        <v>0</v>
      </c>
      <c r="P71" s="126">
        <f t="shared" si="40"/>
        <v>0</v>
      </c>
      <c r="Q71" s="122"/>
      <c r="R71" s="408">
        <f t="shared" si="7"/>
        <v>0</v>
      </c>
      <c r="S71" s="693"/>
      <c r="T71" s="700">
        <f t="shared" si="35"/>
        <v>0</v>
      </c>
      <c r="U71" s="701">
        <f t="shared" si="35"/>
        <v>0</v>
      </c>
      <c r="V71" s="693"/>
      <c r="W71" s="700">
        <f t="shared" si="36"/>
        <v>0</v>
      </c>
      <c r="X71" s="126">
        <f t="shared" si="36"/>
        <v>0</v>
      </c>
      <c r="Y71" s="696">
        <f t="shared" si="10"/>
        <v>0</v>
      </c>
      <c r="Z71" s="408">
        <f t="shared" si="11"/>
        <v>0</v>
      </c>
      <c r="AA71" s="127"/>
      <c r="AB71" s="123">
        <f t="shared" si="41"/>
        <v>0</v>
      </c>
      <c r="AC71" s="121">
        <f t="shared" si="41"/>
        <v>0</v>
      </c>
      <c r="AD71" s="121">
        <f t="shared" si="41"/>
        <v>0</v>
      </c>
      <c r="AE71" s="121">
        <f t="shared" si="41"/>
        <v>0</v>
      </c>
      <c r="AF71" s="121">
        <f t="shared" si="41"/>
        <v>0</v>
      </c>
      <c r="AG71" s="121">
        <f t="shared" si="41"/>
        <v>0</v>
      </c>
      <c r="AH71" s="121">
        <f t="shared" si="41"/>
        <v>0</v>
      </c>
      <c r="AI71" s="121">
        <f t="shared" si="41"/>
        <v>0</v>
      </c>
      <c r="AJ71" s="121">
        <f t="shared" si="41"/>
        <v>0</v>
      </c>
      <c r="AK71" s="121">
        <f t="shared" si="41"/>
        <v>0</v>
      </c>
      <c r="AL71" s="121">
        <f t="shared" si="41"/>
        <v>0</v>
      </c>
      <c r="AM71" s="121">
        <f t="shared" si="41"/>
        <v>0</v>
      </c>
      <c r="AN71" s="121">
        <f t="shared" si="41"/>
        <v>0</v>
      </c>
      <c r="AO71" s="701">
        <f t="shared" si="41"/>
        <v>0</v>
      </c>
      <c r="AP71" s="122"/>
      <c r="AQ71" s="123">
        <f t="shared" si="42"/>
        <v>0</v>
      </c>
      <c r="AR71" s="121">
        <f t="shared" si="42"/>
        <v>0</v>
      </c>
      <c r="AS71" s="121">
        <f t="shared" si="42"/>
        <v>0</v>
      </c>
      <c r="AT71" s="121">
        <f t="shared" si="42"/>
        <v>0</v>
      </c>
      <c r="AU71" s="121">
        <f t="shared" si="42"/>
        <v>0</v>
      </c>
      <c r="AV71" s="121">
        <f t="shared" si="42"/>
        <v>0</v>
      </c>
      <c r="AW71" s="121">
        <f t="shared" si="42"/>
        <v>0</v>
      </c>
      <c r="AX71" s="121">
        <f t="shared" si="42"/>
        <v>0</v>
      </c>
      <c r="AY71" s="121">
        <f t="shared" si="42"/>
        <v>0</v>
      </c>
      <c r="AZ71" s="121">
        <f t="shared" si="42"/>
        <v>0</v>
      </c>
      <c r="BA71" s="121">
        <f t="shared" si="42"/>
        <v>0</v>
      </c>
      <c r="BB71" s="121">
        <f t="shared" si="42"/>
        <v>0</v>
      </c>
      <c r="BC71" s="121">
        <f t="shared" si="42"/>
        <v>0</v>
      </c>
      <c r="BD71" s="701">
        <f t="shared" si="42"/>
        <v>0</v>
      </c>
      <c r="BE71" s="693"/>
      <c r="BF71" s="122">
        <f t="shared" si="14"/>
        <v>0</v>
      </c>
      <c r="BG71" s="124"/>
      <c r="BH71" s="122">
        <f t="shared" si="15"/>
        <v>0</v>
      </c>
      <c r="BI71" s="124"/>
      <c r="BJ71" s="122">
        <f t="shared" si="16"/>
        <v>0</v>
      </c>
      <c r="BK71" s="124"/>
      <c r="BL71" s="125">
        <f t="shared" si="17"/>
        <v>0</v>
      </c>
      <c r="BM71" s="124"/>
      <c r="BN71" s="123">
        <f t="shared" si="39"/>
        <v>0</v>
      </c>
      <c r="BO71" s="126">
        <f t="shared" si="39"/>
        <v>0</v>
      </c>
      <c r="BP71" s="127"/>
      <c r="BQ71" s="409"/>
    </row>
    <row r="72" spans="1:69" s="131" customFormat="1" ht="17.55" hidden="1" customHeight="1">
      <c r="A72" s="83"/>
      <c r="C72" s="139" t="str">
        <f t="shared" si="5"/>
        <v>H</v>
      </c>
      <c r="D72" s="130" t="str">
        <f t="shared" si="33"/>
        <v>B_Dopant</v>
      </c>
      <c r="E72" s="129" t="str">
        <f t="shared" si="32"/>
        <v>NSCC</v>
      </c>
      <c r="F72" s="717"/>
      <c r="G72" s="123">
        <f t="shared" si="40"/>
        <v>0</v>
      </c>
      <c r="H72" s="121">
        <f t="shared" si="40"/>
        <v>0</v>
      </c>
      <c r="I72" s="121">
        <f t="shared" si="40"/>
        <v>0</v>
      </c>
      <c r="J72" s="121">
        <f t="shared" si="40"/>
        <v>0</v>
      </c>
      <c r="K72" s="121">
        <f t="shared" si="40"/>
        <v>0</v>
      </c>
      <c r="L72" s="121">
        <f t="shared" si="40"/>
        <v>0</v>
      </c>
      <c r="M72" s="121">
        <f t="shared" si="40"/>
        <v>0</v>
      </c>
      <c r="N72" s="121">
        <f t="shared" si="40"/>
        <v>0</v>
      </c>
      <c r="O72" s="121">
        <f t="shared" si="40"/>
        <v>0</v>
      </c>
      <c r="P72" s="126">
        <f t="shared" si="40"/>
        <v>0</v>
      </c>
      <c r="Q72" s="122"/>
      <c r="R72" s="408">
        <f t="shared" si="7"/>
        <v>0</v>
      </c>
      <c r="S72" s="693"/>
      <c r="T72" s="700">
        <f t="shared" si="35"/>
        <v>0</v>
      </c>
      <c r="U72" s="701">
        <f t="shared" si="35"/>
        <v>0</v>
      </c>
      <c r="V72" s="693"/>
      <c r="W72" s="700">
        <f t="shared" si="36"/>
        <v>0</v>
      </c>
      <c r="X72" s="126">
        <f t="shared" si="36"/>
        <v>0</v>
      </c>
      <c r="Y72" s="696">
        <f t="shared" si="10"/>
        <v>0</v>
      </c>
      <c r="Z72" s="408">
        <f t="shared" si="11"/>
        <v>0</v>
      </c>
      <c r="AA72" s="127"/>
      <c r="AB72" s="123">
        <f t="shared" si="41"/>
        <v>0</v>
      </c>
      <c r="AC72" s="121">
        <f t="shared" si="41"/>
        <v>0</v>
      </c>
      <c r="AD72" s="121">
        <f t="shared" si="41"/>
        <v>0</v>
      </c>
      <c r="AE72" s="121">
        <f t="shared" si="41"/>
        <v>0</v>
      </c>
      <c r="AF72" s="121">
        <f t="shared" si="41"/>
        <v>0</v>
      </c>
      <c r="AG72" s="121">
        <f t="shared" si="41"/>
        <v>0</v>
      </c>
      <c r="AH72" s="121">
        <f t="shared" si="41"/>
        <v>0</v>
      </c>
      <c r="AI72" s="121">
        <f t="shared" si="41"/>
        <v>0</v>
      </c>
      <c r="AJ72" s="121">
        <f t="shared" si="41"/>
        <v>0</v>
      </c>
      <c r="AK72" s="121">
        <f t="shared" si="41"/>
        <v>0</v>
      </c>
      <c r="AL72" s="121">
        <f t="shared" si="41"/>
        <v>0</v>
      </c>
      <c r="AM72" s="121">
        <f t="shared" si="41"/>
        <v>0</v>
      </c>
      <c r="AN72" s="121">
        <f t="shared" si="41"/>
        <v>0</v>
      </c>
      <c r="AO72" s="701">
        <f t="shared" si="41"/>
        <v>0</v>
      </c>
      <c r="AP72" s="122"/>
      <c r="AQ72" s="123">
        <f t="shared" si="42"/>
        <v>0</v>
      </c>
      <c r="AR72" s="121">
        <f t="shared" si="42"/>
        <v>0</v>
      </c>
      <c r="AS72" s="121">
        <f t="shared" si="42"/>
        <v>0</v>
      </c>
      <c r="AT72" s="121">
        <f t="shared" si="42"/>
        <v>0</v>
      </c>
      <c r="AU72" s="121">
        <f t="shared" si="42"/>
        <v>0</v>
      </c>
      <c r="AV72" s="121">
        <f t="shared" si="42"/>
        <v>0</v>
      </c>
      <c r="AW72" s="121">
        <f t="shared" si="42"/>
        <v>0</v>
      </c>
      <c r="AX72" s="121">
        <f t="shared" si="42"/>
        <v>0</v>
      </c>
      <c r="AY72" s="121">
        <f t="shared" si="42"/>
        <v>0</v>
      </c>
      <c r="AZ72" s="121">
        <f t="shared" si="42"/>
        <v>0</v>
      </c>
      <c r="BA72" s="121">
        <f t="shared" si="42"/>
        <v>0</v>
      </c>
      <c r="BB72" s="121">
        <f t="shared" si="42"/>
        <v>0</v>
      </c>
      <c r="BC72" s="121">
        <f t="shared" si="42"/>
        <v>0</v>
      </c>
      <c r="BD72" s="701">
        <f t="shared" si="42"/>
        <v>0</v>
      </c>
      <c r="BE72" s="693"/>
      <c r="BF72" s="122">
        <f t="shared" si="14"/>
        <v>0</v>
      </c>
      <c r="BG72" s="124"/>
      <c r="BH72" s="122">
        <f t="shared" si="15"/>
        <v>0</v>
      </c>
      <c r="BI72" s="124"/>
      <c r="BJ72" s="122">
        <f t="shared" si="16"/>
        <v>0</v>
      </c>
      <c r="BK72" s="124"/>
      <c r="BL72" s="125">
        <f t="shared" si="17"/>
        <v>0</v>
      </c>
      <c r="BM72" s="124"/>
      <c r="BN72" s="123">
        <f t="shared" si="39"/>
        <v>0</v>
      </c>
      <c r="BO72" s="126">
        <f t="shared" si="39"/>
        <v>0</v>
      </c>
      <c r="BP72" s="127"/>
      <c r="BQ72" s="409"/>
    </row>
    <row r="73" spans="1:69" s="131" customFormat="1" ht="17.55" hidden="1" customHeight="1">
      <c r="A73" s="83"/>
      <c r="C73" s="139" t="str">
        <f t="shared" si="5"/>
        <v>H</v>
      </c>
      <c r="D73" s="130" t="str">
        <f t="shared" si="33"/>
        <v>B_Dopant</v>
      </c>
      <c r="E73" s="129" t="str">
        <f t="shared" si="32"/>
        <v>P&amp;H Tech</v>
      </c>
      <c r="F73" s="717"/>
      <c r="G73" s="123">
        <f t="shared" si="40"/>
        <v>0</v>
      </c>
      <c r="H73" s="121">
        <f t="shared" si="40"/>
        <v>0</v>
      </c>
      <c r="I73" s="121">
        <f t="shared" si="40"/>
        <v>0</v>
      </c>
      <c r="J73" s="121">
        <f t="shared" si="40"/>
        <v>0</v>
      </c>
      <c r="K73" s="121">
        <f t="shared" si="40"/>
        <v>0</v>
      </c>
      <c r="L73" s="121">
        <f t="shared" si="40"/>
        <v>0</v>
      </c>
      <c r="M73" s="121">
        <f t="shared" si="40"/>
        <v>0</v>
      </c>
      <c r="N73" s="121">
        <f t="shared" si="40"/>
        <v>0</v>
      </c>
      <c r="O73" s="121">
        <f t="shared" si="40"/>
        <v>0</v>
      </c>
      <c r="P73" s="126">
        <f t="shared" si="40"/>
        <v>0</v>
      </c>
      <c r="Q73" s="122"/>
      <c r="R73" s="408">
        <f t="shared" si="7"/>
        <v>0</v>
      </c>
      <c r="S73" s="693"/>
      <c r="T73" s="700">
        <f t="shared" si="35"/>
        <v>0</v>
      </c>
      <c r="U73" s="701">
        <f t="shared" si="35"/>
        <v>0</v>
      </c>
      <c r="V73" s="693"/>
      <c r="W73" s="700">
        <f t="shared" si="36"/>
        <v>0</v>
      </c>
      <c r="X73" s="126">
        <f t="shared" si="36"/>
        <v>0</v>
      </c>
      <c r="Y73" s="696">
        <f t="shared" si="10"/>
        <v>0</v>
      </c>
      <c r="Z73" s="408">
        <f t="shared" si="11"/>
        <v>0</v>
      </c>
      <c r="AA73" s="127"/>
      <c r="AB73" s="123">
        <f t="shared" si="41"/>
        <v>0</v>
      </c>
      <c r="AC73" s="121">
        <f t="shared" si="41"/>
        <v>0</v>
      </c>
      <c r="AD73" s="121">
        <f t="shared" si="41"/>
        <v>0</v>
      </c>
      <c r="AE73" s="121">
        <f t="shared" si="41"/>
        <v>0</v>
      </c>
      <c r="AF73" s="121">
        <f t="shared" si="41"/>
        <v>0</v>
      </c>
      <c r="AG73" s="121">
        <f t="shared" si="41"/>
        <v>0</v>
      </c>
      <c r="AH73" s="121">
        <f t="shared" si="41"/>
        <v>0</v>
      </c>
      <c r="AI73" s="121">
        <f t="shared" si="41"/>
        <v>0</v>
      </c>
      <c r="AJ73" s="121">
        <f t="shared" si="41"/>
        <v>0</v>
      </c>
      <c r="AK73" s="121">
        <f t="shared" si="41"/>
        <v>0</v>
      </c>
      <c r="AL73" s="121">
        <f t="shared" si="41"/>
        <v>0</v>
      </c>
      <c r="AM73" s="121">
        <f t="shared" si="41"/>
        <v>0</v>
      </c>
      <c r="AN73" s="121">
        <f t="shared" si="41"/>
        <v>0</v>
      </c>
      <c r="AO73" s="701">
        <f t="shared" si="41"/>
        <v>0</v>
      </c>
      <c r="AP73" s="122"/>
      <c r="AQ73" s="123">
        <f t="shared" si="42"/>
        <v>0</v>
      </c>
      <c r="AR73" s="121">
        <f t="shared" si="42"/>
        <v>0</v>
      </c>
      <c r="AS73" s="121">
        <f t="shared" si="42"/>
        <v>0</v>
      </c>
      <c r="AT73" s="121">
        <f t="shared" si="42"/>
        <v>0</v>
      </c>
      <c r="AU73" s="121">
        <f t="shared" si="42"/>
        <v>0</v>
      </c>
      <c r="AV73" s="121">
        <f t="shared" si="42"/>
        <v>0</v>
      </c>
      <c r="AW73" s="121">
        <f t="shared" si="42"/>
        <v>0</v>
      </c>
      <c r="AX73" s="121">
        <f t="shared" si="42"/>
        <v>0</v>
      </c>
      <c r="AY73" s="121">
        <f t="shared" si="42"/>
        <v>0</v>
      </c>
      <c r="AZ73" s="121">
        <f t="shared" si="42"/>
        <v>0</v>
      </c>
      <c r="BA73" s="121">
        <f t="shared" si="42"/>
        <v>0</v>
      </c>
      <c r="BB73" s="121">
        <f t="shared" si="42"/>
        <v>0</v>
      </c>
      <c r="BC73" s="121">
        <f t="shared" si="42"/>
        <v>0</v>
      </c>
      <c r="BD73" s="701">
        <f t="shared" si="42"/>
        <v>0</v>
      </c>
      <c r="BE73" s="693"/>
      <c r="BF73" s="122">
        <f t="shared" si="14"/>
        <v>0</v>
      </c>
      <c r="BG73" s="124"/>
      <c r="BH73" s="122">
        <f t="shared" si="15"/>
        <v>0</v>
      </c>
      <c r="BI73" s="124"/>
      <c r="BJ73" s="122">
        <f t="shared" si="16"/>
        <v>0</v>
      </c>
      <c r="BK73" s="124"/>
      <c r="BL73" s="125">
        <f t="shared" si="17"/>
        <v>0</v>
      </c>
      <c r="BM73" s="124"/>
      <c r="BN73" s="123">
        <f t="shared" si="39"/>
        <v>0</v>
      </c>
      <c r="BO73" s="126">
        <f t="shared" si="39"/>
        <v>0</v>
      </c>
      <c r="BP73" s="127"/>
      <c r="BQ73" s="409"/>
    </row>
    <row r="74" spans="1:69" s="131" customFormat="1" ht="17.55" hidden="1" customHeight="1">
      <c r="A74" s="83"/>
      <c r="C74" s="139" t="str">
        <f t="shared" si="5"/>
        <v>H</v>
      </c>
      <c r="D74" s="130" t="str">
        <f t="shared" si="33"/>
        <v>B_Dopant</v>
      </c>
      <c r="E74" s="129" t="str">
        <f t="shared" si="32"/>
        <v>Samsung SDI</v>
      </c>
      <c r="F74" s="717"/>
      <c r="G74" s="123">
        <f t="shared" si="40"/>
        <v>0</v>
      </c>
      <c r="H74" s="121">
        <f t="shared" si="40"/>
        <v>0</v>
      </c>
      <c r="I74" s="121">
        <f t="shared" si="40"/>
        <v>0</v>
      </c>
      <c r="J74" s="121">
        <f t="shared" si="40"/>
        <v>0</v>
      </c>
      <c r="K74" s="121">
        <f t="shared" si="40"/>
        <v>0</v>
      </c>
      <c r="L74" s="121">
        <f t="shared" si="40"/>
        <v>0</v>
      </c>
      <c r="M74" s="121">
        <f t="shared" si="40"/>
        <v>0</v>
      </c>
      <c r="N74" s="121">
        <f t="shared" si="40"/>
        <v>0</v>
      </c>
      <c r="O74" s="121">
        <f t="shared" si="40"/>
        <v>0</v>
      </c>
      <c r="P74" s="126">
        <f t="shared" si="40"/>
        <v>0</v>
      </c>
      <c r="Q74" s="122"/>
      <c r="R74" s="408">
        <f t="shared" si="7"/>
        <v>0</v>
      </c>
      <c r="S74" s="693"/>
      <c r="T74" s="700">
        <f t="shared" si="35"/>
        <v>0</v>
      </c>
      <c r="U74" s="701">
        <f t="shared" si="35"/>
        <v>0</v>
      </c>
      <c r="V74" s="693"/>
      <c r="W74" s="700">
        <f t="shared" si="36"/>
        <v>0</v>
      </c>
      <c r="X74" s="126">
        <f t="shared" si="36"/>
        <v>0</v>
      </c>
      <c r="Y74" s="696">
        <f t="shared" si="10"/>
        <v>0</v>
      </c>
      <c r="Z74" s="408">
        <f t="shared" si="11"/>
        <v>0</v>
      </c>
      <c r="AA74" s="127"/>
      <c r="AB74" s="123">
        <f t="shared" si="41"/>
        <v>0</v>
      </c>
      <c r="AC74" s="121">
        <f t="shared" si="41"/>
        <v>0</v>
      </c>
      <c r="AD74" s="121">
        <f t="shared" si="41"/>
        <v>0</v>
      </c>
      <c r="AE74" s="121">
        <f t="shared" si="41"/>
        <v>0</v>
      </c>
      <c r="AF74" s="121">
        <f t="shared" si="41"/>
        <v>0</v>
      </c>
      <c r="AG74" s="121">
        <f t="shared" si="41"/>
        <v>0</v>
      </c>
      <c r="AH74" s="121">
        <f t="shared" si="41"/>
        <v>0</v>
      </c>
      <c r="AI74" s="121">
        <f t="shared" si="41"/>
        <v>0</v>
      </c>
      <c r="AJ74" s="121">
        <f t="shared" si="41"/>
        <v>0</v>
      </c>
      <c r="AK74" s="121">
        <f t="shared" si="41"/>
        <v>0</v>
      </c>
      <c r="AL74" s="121">
        <f t="shared" si="41"/>
        <v>0</v>
      </c>
      <c r="AM74" s="121">
        <f t="shared" si="41"/>
        <v>0</v>
      </c>
      <c r="AN74" s="121">
        <f t="shared" si="41"/>
        <v>0</v>
      </c>
      <c r="AO74" s="701">
        <f t="shared" si="41"/>
        <v>0</v>
      </c>
      <c r="AP74" s="122"/>
      <c r="AQ74" s="123">
        <f t="shared" si="42"/>
        <v>0</v>
      </c>
      <c r="AR74" s="121">
        <f t="shared" si="42"/>
        <v>0</v>
      </c>
      <c r="AS74" s="121">
        <f t="shared" si="42"/>
        <v>0</v>
      </c>
      <c r="AT74" s="121">
        <f t="shared" si="42"/>
        <v>0</v>
      </c>
      <c r="AU74" s="121">
        <f t="shared" si="42"/>
        <v>0</v>
      </c>
      <c r="AV74" s="121">
        <f t="shared" si="42"/>
        <v>0</v>
      </c>
      <c r="AW74" s="121">
        <f t="shared" si="42"/>
        <v>0</v>
      </c>
      <c r="AX74" s="121">
        <f t="shared" si="42"/>
        <v>0</v>
      </c>
      <c r="AY74" s="121">
        <f t="shared" si="42"/>
        <v>0</v>
      </c>
      <c r="AZ74" s="121">
        <f t="shared" si="42"/>
        <v>0</v>
      </c>
      <c r="BA74" s="121">
        <f t="shared" si="42"/>
        <v>0</v>
      </c>
      <c r="BB74" s="121">
        <f t="shared" si="42"/>
        <v>0</v>
      </c>
      <c r="BC74" s="121">
        <f t="shared" si="42"/>
        <v>0</v>
      </c>
      <c r="BD74" s="701">
        <f t="shared" si="42"/>
        <v>0</v>
      </c>
      <c r="BE74" s="693"/>
      <c r="BF74" s="122">
        <f t="shared" si="14"/>
        <v>0</v>
      </c>
      <c r="BG74" s="124"/>
      <c r="BH74" s="122">
        <f t="shared" si="15"/>
        <v>0</v>
      </c>
      <c r="BI74" s="124"/>
      <c r="BJ74" s="122">
        <f t="shared" si="16"/>
        <v>0</v>
      </c>
      <c r="BK74" s="124"/>
      <c r="BL74" s="125">
        <f t="shared" si="17"/>
        <v>0</v>
      </c>
      <c r="BM74" s="124"/>
      <c r="BN74" s="123">
        <f t="shared" si="39"/>
        <v>0</v>
      </c>
      <c r="BO74" s="126">
        <f t="shared" si="39"/>
        <v>0</v>
      </c>
      <c r="BP74" s="127"/>
      <c r="BQ74" s="409"/>
    </row>
    <row r="75" spans="1:69" s="131" customFormat="1" ht="17.55" customHeight="1">
      <c r="A75" s="83"/>
      <c r="C75" s="139" t="str">
        <f t="shared" si="5"/>
        <v/>
      </c>
      <c r="D75" s="130" t="str">
        <f t="shared" si="33"/>
        <v>B_Dopant</v>
      </c>
      <c r="E75" s="129" t="str">
        <f t="shared" ref="E75:E85" si="43">E40</f>
        <v>SFC</v>
      </c>
      <c r="F75" s="717"/>
      <c r="G75" s="123">
        <f t="shared" si="40"/>
        <v>0</v>
      </c>
      <c r="H75" s="121">
        <f t="shared" si="40"/>
        <v>0.5</v>
      </c>
      <c r="I75" s="121">
        <f t="shared" si="40"/>
        <v>0.3</v>
      </c>
      <c r="J75" s="121">
        <f t="shared" si="40"/>
        <v>0</v>
      </c>
      <c r="K75" s="121">
        <f t="shared" si="40"/>
        <v>0.5</v>
      </c>
      <c r="L75" s="121">
        <f t="shared" si="40"/>
        <v>0</v>
      </c>
      <c r="M75" s="121">
        <f t="shared" si="40"/>
        <v>0</v>
      </c>
      <c r="N75" s="121">
        <f t="shared" si="40"/>
        <v>0.3</v>
      </c>
      <c r="O75" s="121">
        <f t="shared" si="40"/>
        <v>0.5</v>
      </c>
      <c r="P75" s="126">
        <f t="shared" si="40"/>
        <v>0</v>
      </c>
      <c r="Q75" s="122"/>
      <c r="R75" s="408">
        <f t="shared" si="7"/>
        <v>1</v>
      </c>
      <c r="S75" s="693"/>
      <c r="T75" s="700">
        <f t="shared" si="35"/>
        <v>0</v>
      </c>
      <c r="U75" s="701">
        <f t="shared" si="35"/>
        <v>0.5</v>
      </c>
      <c r="V75" s="693"/>
      <c r="W75" s="700">
        <f t="shared" si="36"/>
        <v>0</v>
      </c>
      <c r="X75" s="126">
        <f t="shared" si="36"/>
        <v>0.5</v>
      </c>
      <c r="Y75" s="696">
        <f t="shared" si="10"/>
        <v>0</v>
      </c>
      <c r="Z75" s="408">
        <f t="shared" si="11"/>
        <v>0</v>
      </c>
      <c r="AA75" s="127"/>
      <c r="AB75" s="123">
        <f t="shared" si="41"/>
        <v>1</v>
      </c>
      <c r="AC75" s="121">
        <f t="shared" si="41"/>
        <v>0</v>
      </c>
      <c r="AD75" s="121">
        <f t="shared" si="41"/>
        <v>0</v>
      </c>
      <c r="AE75" s="121">
        <f t="shared" si="41"/>
        <v>0</v>
      </c>
      <c r="AF75" s="121">
        <f t="shared" si="41"/>
        <v>0</v>
      </c>
      <c r="AG75" s="121">
        <f t="shared" si="41"/>
        <v>0</v>
      </c>
      <c r="AH75" s="121">
        <f t="shared" si="41"/>
        <v>0</v>
      </c>
      <c r="AI75" s="121">
        <f t="shared" si="41"/>
        <v>0.5</v>
      </c>
      <c r="AJ75" s="121">
        <f t="shared" si="41"/>
        <v>0</v>
      </c>
      <c r="AK75" s="121">
        <f t="shared" si="41"/>
        <v>0</v>
      </c>
      <c r="AL75" s="121">
        <f t="shared" si="41"/>
        <v>0</v>
      </c>
      <c r="AM75" s="121">
        <f t="shared" si="41"/>
        <v>0</v>
      </c>
      <c r="AN75" s="121">
        <f t="shared" si="41"/>
        <v>0</v>
      </c>
      <c r="AO75" s="701">
        <f t="shared" si="41"/>
        <v>0</v>
      </c>
      <c r="AP75" s="122"/>
      <c r="AQ75" s="123">
        <f t="shared" si="42"/>
        <v>0</v>
      </c>
      <c r="AR75" s="121">
        <f t="shared" si="42"/>
        <v>0</v>
      </c>
      <c r="AS75" s="121">
        <f t="shared" si="42"/>
        <v>0</v>
      </c>
      <c r="AT75" s="121">
        <f t="shared" si="42"/>
        <v>0</v>
      </c>
      <c r="AU75" s="121">
        <f t="shared" si="42"/>
        <v>0</v>
      </c>
      <c r="AV75" s="121">
        <f t="shared" si="42"/>
        <v>0</v>
      </c>
      <c r="AW75" s="121">
        <f t="shared" si="42"/>
        <v>0</v>
      </c>
      <c r="AX75" s="121">
        <f t="shared" si="42"/>
        <v>0</v>
      </c>
      <c r="AY75" s="121">
        <f t="shared" si="42"/>
        <v>0</v>
      </c>
      <c r="AZ75" s="121">
        <f t="shared" si="42"/>
        <v>0</v>
      </c>
      <c r="BA75" s="121">
        <f t="shared" si="42"/>
        <v>0</v>
      </c>
      <c r="BB75" s="121">
        <f t="shared" si="42"/>
        <v>0</v>
      </c>
      <c r="BC75" s="121">
        <f t="shared" si="42"/>
        <v>0</v>
      </c>
      <c r="BD75" s="701">
        <f t="shared" si="42"/>
        <v>0</v>
      </c>
      <c r="BE75" s="693"/>
      <c r="BF75" s="122">
        <f t="shared" si="14"/>
        <v>0</v>
      </c>
      <c r="BG75" s="124"/>
      <c r="BH75" s="122">
        <f t="shared" si="15"/>
        <v>0</v>
      </c>
      <c r="BI75" s="124"/>
      <c r="BJ75" s="122">
        <f t="shared" si="16"/>
        <v>0</v>
      </c>
      <c r="BK75" s="124"/>
      <c r="BL75" s="125">
        <f t="shared" si="17"/>
        <v>0</v>
      </c>
      <c r="BM75" s="124"/>
      <c r="BN75" s="123">
        <f t="shared" si="39"/>
        <v>0</v>
      </c>
      <c r="BO75" s="126">
        <f t="shared" si="39"/>
        <v>0</v>
      </c>
      <c r="BP75" s="127"/>
      <c r="BQ75" s="409"/>
    </row>
    <row r="76" spans="1:69" s="131" customFormat="1" ht="17.55" customHeight="1">
      <c r="A76" s="83"/>
      <c r="C76" s="139" t="str">
        <f t="shared" si="5"/>
        <v/>
      </c>
      <c r="D76" s="130" t="str">
        <f t="shared" si="33"/>
        <v>B_Dopant</v>
      </c>
      <c r="E76" s="129" t="str">
        <f t="shared" si="43"/>
        <v>SK JNC</v>
      </c>
      <c r="F76" s="717"/>
      <c r="G76" s="123">
        <f t="shared" ref="G76:P85" si="44">SUMIFS(Share, Y, $E$3, Config, $G$11, P, G$15, LType, $D76, MSup, $E76)</f>
        <v>0</v>
      </c>
      <c r="H76" s="121">
        <f t="shared" si="44"/>
        <v>0</v>
      </c>
      <c r="I76" s="121">
        <f t="shared" si="44"/>
        <v>0</v>
      </c>
      <c r="J76" s="121">
        <f t="shared" si="44"/>
        <v>0.2</v>
      </c>
      <c r="K76" s="121">
        <f t="shared" si="44"/>
        <v>0</v>
      </c>
      <c r="L76" s="121">
        <f t="shared" si="44"/>
        <v>0</v>
      </c>
      <c r="M76" s="121">
        <f t="shared" si="44"/>
        <v>0</v>
      </c>
      <c r="N76" s="121">
        <f t="shared" si="44"/>
        <v>0</v>
      </c>
      <c r="O76" s="121">
        <f t="shared" si="44"/>
        <v>0</v>
      </c>
      <c r="P76" s="126">
        <f t="shared" si="44"/>
        <v>0.1</v>
      </c>
      <c r="Q76" s="122"/>
      <c r="R76" s="408">
        <f t="shared" si="7"/>
        <v>0</v>
      </c>
      <c r="S76" s="693"/>
      <c r="T76" s="700">
        <f t="shared" ref="T76:U95" si="45">SUMIFS(Share, Y, $E$3, Config, $T$11, P, T$15, LType, $D76, MSup, $E76)</f>
        <v>0.7</v>
      </c>
      <c r="U76" s="701">
        <f t="shared" si="45"/>
        <v>0</v>
      </c>
      <c r="V76" s="693"/>
      <c r="W76" s="700">
        <f t="shared" ref="W76:X95" si="46">SUMIFS(Share, Y, $E$3, Config, $W$11, P, W$15, LType, $D76, MSup, $E76)</f>
        <v>0</v>
      </c>
      <c r="X76" s="126">
        <f t="shared" si="46"/>
        <v>0</v>
      </c>
      <c r="Y76" s="696">
        <f t="shared" si="10"/>
        <v>0</v>
      </c>
      <c r="Z76" s="408">
        <f t="shared" si="11"/>
        <v>0</v>
      </c>
      <c r="AA76" s="127"/>
      <c r="AB76" s="123">
        <f t="shared" ref="AB76:AO85" si="47">SUMIFS(Share, Y, $E$3, Config, $AB$11, P, AB$15, LType, $D76, MSup, $E76)</f>
        <v>0</v>
      </c>
      <c r="AC76" s="121">
        <f t="shared" si="47"/>
        <v>0</v>
      </c>
      <c r="AD76" s="121">
        <f t="shared" si="47"/>
        <v>0</v>
      </c>
      <c r="AE76" s="121">
        <f t="shared" si="47"/>
        <v>0</v>
      </c>
      <c r="AF76" s="121">
        <f t="shared" si="47"/>
        <v>0</v>
      </c>
      <c r="AG76" s="121">
        <f t="shared" si="47"/>
        <v>0</v>
      </c>
      <c r="AH76" s="121">
        <f t="shared" si="47"/>
        <v>0</v>
      </c>
      <c r="AI76" s="121">
        <f t="shared" si="47"/>
        <v>0</v>
      </c>
      <c r="AJ76" s="121">
        <f t="shared" si="47"/>
        <v>0</v>
      </c>
      <c r="AK76" s="121">
        <f t="shared" si="47"/>
        <v>0</v>
      </c>
      <c r="AL76" s="121">
        <f t="shared" si="47"/>
        <v>0.9</v>
      </c>
      <c r="AM76" s="121">
        <f t="shared" si="47"/>
        <v>0.5</v>
      </c>
      <c r="AN76" s="121">
        <f t="shared" si="47"/>
        <v>0</v>
      </c>
      <c r="AO76" s="701">
        <f t="shared" si="47"/>
        <v>0</v>
      </c>
      <c r="AP76" s="122"/>
      <c r="AQ76" s="123">
        <f t="shared" ref="AQ76:BD85" si="48">SUMIFS(Share, Y, $E$3, Config, $AQ$11, P, AQ$15, LType, $D76, MSup, $E76)</f>
        <v>0</v>
      </c>
      <c r="AR76" s="121">
        <f t="shared" si="48"/>
        <v>0</v>
      </c>
      <c r="AS76" s="121">
        <f t="shared" si="48"/>
        <v>0</v>
      </c>
      <c r="AT76" s="121">
        <f t="shared" si="48"/>
        <v>0</v>
      </c>
      <c r="AU76" s="121">
        <f t="shared" si="48"/>
        <v>0</v>
      </c>
      <c r="AV76" s="121">
        <f t="shared" si="48"/>
        <v>0</v>
      </c>
      <c r="AW76" s="121">
        <f t="shared" si="48"/>
        <v>0</v>
      </c>
      <c r="AX76" s="121">
        <f t="shared" si="48"/>
        <v>0</v>
      </c>
      <c r="AY76" s="121">
        <f t="shared" si="48"/>
        <v>0</v>
      </c>
      <c r="AZ76" s="121">
        <f t="shared" si="48"/>
        <v>0</v>
      </c>
      <c r="BA76" s="121">
        <f t="shared" si="48"/>
        <v>0</v>
      </c>
      <c r="BB76" s="121">
        <f t="shared" si="48"/>
        <v>0</v>
      </c>
      <c r="BC76" s="121">
        <f t="shared" si="48"/>
        <v>0</v>
      </c>
      <c r="BD76" s="701">
        <f t="shared" si="48"/>
        <v>0</v>
      </c>
      <c r="BE76" s="693"/>
      <c r="BF76" s="122">
        <f t="shared" si="14"/>
        <v>0</v>
      </c>
      <c r="BG76" s="124"/>
      <c r="BH76" s="122">
        <f t="shared" si="15"/>
        <v>1</v>
      </c>
      <c r="BI76" s="124"/>
      <c r="BJ76" s="122">
        <f t="shared" si="16"/>
        <v>1</v>
      </c>
      <c r="BK76" s="124"/>
      <c r="BL76" s="125">
        <f t="shared" si="17"/>
        <v>0</v>
      </c>
      <c r="BM76" s="124"/>
      <c r="BN76" s="123">
        <f t="shared" ref="BN76:BO95" si="49">SUMIFS(Share, Y, $E$3, Config, $BN$11, P, BN$15, LType, $D76, MSup, $E76)</f>
        <v>0</v>
      </c>
      <c r="BO76" s="126">
        <f t="shared" si="49"/>
        <v>0</v>
      </c>
      <c r="BP76" s="127"/>
      <c r="BQ76" s="409"/>
    </row>
    <row r="77" spans="1:69" s="131" customFormat="1" ht="17.55" hidden="1" customHeight="1">
      <c r="A77" s="83"/>
      <c r="C77" s="139" t="str">
        <f t="shared" si="5"/>
        <v>H</v>
      </c>
      <c r="D77" s="130" t="str">
        <f t="shared" si="33"/>
        <v>B_Dopant</v>
      </c>
      <c r="E77" s="129" t="str">
        <f t="shared" si="43"/>
        <v>Solus AM</v>
      </c>
      <c r="F77" s="717"/>
      <c r="G77" s="123">
        <f t="shared" si="44"/>
        <v>0</v>
      </c>
      <c r="H77" s="121">
        <f t="shared" si="44"/>
        <v>0</v>
      </c>
      <c r="I77" s="121">
        <f t="shared" si="44"/>
        <v>0</v>
      </c>
      <c r="J77" s="121">
        <f t="shared" si="44"/>
        <v>0</v>
      </c>
      <c r="K77" s="121">
        <f t="shared" si="44"/>
        <v>0</v>
      </c>
      <c r="L77" s="121">
        <f t="shared" si="44"/>
        <v>0</v>
      </c>
      <c r="M77" s="121">
        <f t="shared" si="44"/>
        <v>0</v>
      </c>
      <c r="N77" s="121">
        <f t="shared" si="44"/>
        <v>0</v>
      </c>
      <c r="O77" s="121">
        <f t="shared" si="44"/>
        <v>0</v>
      </c>
      <c r="P77" s="126">
        <f t="shared" si="44"/>
        <v>0</v>
      </c>
      <c r="Q77" s="122"/>
      <c r="R77" s="408">
        <f t="shared" si="7"/>
        <v>0</v>
      </c>
      <c r="S77" s="693"/>
      <c r="T77" s="700">
        <f t="shared" si="45"/>
        <v>0</v>
      </c>
      <c r="U77" s="701">
        <f t="shared" si="45"/>
        <v>0</v>
      </c>
      <c r="V77" s="693"/>
      <c r="W77" s="700">
        <f t="shared" si="46"/>
        <v>0</v>
      </c>
      <c r="X77" s="126">
        <f t="shared" si="46"/>
        <v>0</v>
      </c>
      <c r="Y77" s="696">
        <f t="shared" si="10"/>
        <v>0</v>
      </c>
      <c r="Z77" s="408">
        <f t="shared" si="11"/>
        <v>0</v>
      </c>
      <c r="AA77" s="127"/>
      <c r="AB77" s="123">
        <f t="shared" si="47"/>
        <v>0</v>
      </c>
      <c r="AC77" s="121">
        <f t="shared" si="47"/>
        <v>0</v>
      </c>
      <c r="AD77" s="121">
        <f t="shared" si="47"/>
        <v>0</v>
      </c>
      <c r="AE77" s="121">
        <f t="shared" si="47"/>
        <v>0</v>
      </c>
      <c r="AF77" s="121">
        <f t="shared" si="47"/>
        <v>0</v>
      </c>
      <c r="AG77" s="121">
        <f t="shared" si="47"/>
        <v>0</v>
      </c>
      <c r="AH77" s="121">
        <f t="shared" si="47"/>
        <v>0</v>
      </c>
      <c r="AI77" s="121">
        <f t="shared" si="47"/>
        <v>0</v>
      </c>
      <c r="AJ77" s="121">
        <f t="shared" si="47"/>
        <v>0</v>
      </c>
      <c r="AK77" s="121">
        <f t="shared" si="47"/>
        <v>0</v>
      </c>
      <c r="AL77" s="121">
        <f t="shared" si="47"/>
        <v>0</v>
      </c>
      <c r="AM77" s="121">
        <f t="shared" si="47"/>
        <v>0</v>
      </c>
      <c r="AN77" s="121">
        <f t="shared" si="47"/>
        <v>0</v>
      </c>
      <c r="AO77" s="701">
        <f t="shared" si="47"/>
        <v>0</v>
      </c>
      <c r="AP77" s="122"/>
      <c r="AQ77" s="123">
        <f t="shared" si="48"/>
        <v>0</v>
      </c>
      <c r="AR77" s="121">
        <f t="shared" si="48"/>
        <v>0</v>
      </c>
      <c r="AS77" s="121">
        <f t="shared" si="48"/>
        <v>0</v>
      </c>
      <c r="AT77" s="121">
        <f t="shared" si="48"/>
        <v>0</v>
      </c>
      <c r="AU77" s="121">
        <f t="shared" si="48"/>
        <v>0</v>
      </c>
      <c r="AV77" s="121">
        <f t="shared" si="48"/>
        <v>0</v>
      </c>
      <c r="AW77" s="121">
        <f t="shared" si="48"/>
        <v>0</v>
      </c>
      <c r="AX77" s="121">
        <f t="shared" si="48"/>
        <v>0</v>
      </c>
      <c r="AY77" s="121">
        <f t="shared" si="48"/>
        <v>0</v>
      </c>
      <c r="AZ77" s="121">
        <f t="shared" si="48"/>
        <v>0</v>
      </c>
      <c r="BA77" s="121">
        <f t="shared" si="48"/>
        <v>0</v>
      </c>
      <c r="BB77" s="121">
        <f t="shared" si="48"/>
        <v>0</v>
      </c>
      <c r="BC77" s="121">
        <f t="shared" si="48"/>
        <v>0</v>
      </c>
      <c r="BD77" s="701">
        <f t="shared" si="48"/>
        <v>0</v>
      </c>
      <c r="BE77" s="693"/>
      <c r="BF77" s="122">
        <f t="shared" si="14"/>
        <v>0</v>
      </c>
      <c r="BG77" s="124"/>
      <c r="BH77" s="122">
        <f t="shared" si="15"/>
        <v>0</v>
      </c>
      <c r="BI77" s="124"/>
      <c r="BJ77" s="122">
        <f t="shared" si="16"/>
        <v>0</v>
      </c>
      <c r="BK77" s="124"/>
      <c r="BL77" s="125">
        <f t="shared" si="17"/>
        <v>0</v>
      </c>
      <c r="BM77" s="124"/>
      <c r="BN77" s="123">
        <f t="shared" si="49"/>
        <v>0</v>
      </c>
      <c r="BO77" s="126">
        <f t="shared" si="49"/>
        <v>0</v>
      </c>
      <c r="BP77" s="127"/>
      <c r="BQ77" s="409"/>
    </row>
    <row r="78" spans="1:69" s="131" customFormat="1" ht="17.55" hidden="1" customHeight="1">
      <c r="A78" s="83"/>
      <c r="C78" s="139" t="str">
        <f t="shared" si="5"/>
        <v>H</v>
      </c>
      <c r="D78" s="130" t="str">
        <f t="shared" si="33"/>
        <v>B_Dopant</v>
      </c>
      <c r="E78" s="129">
        <f t="shared" si="43"/>
        <v>0</v>
      </c>
      <c r="F78" s="717"/>
      <c r="G78" s="123">
        <f t="shared" si="44"/>
        <v>0</v>
      </c>
      <c r="H78" s="121">
        <f t="shared" si="44"/>
        <v>0</v>
      </c>
      <c r="I78" s="121">
        <f t="shared" si="44"/>
        <v>0</v>
      </c>
      <c r="J78" s="121">
        <f t="shared" si="44"/>
        <v>0</v>
      </c>
      <c r="K78" s="121">
        <f t="shared" si="44"/>
        <v>0</v>
      </c>
      <c r="L78" s="121">
        <f t="shared" si="44"/>
        <v>0</v>
      </c>
      <c r="M78" s="121">
        <f t="shared" si="44"/>
        <v>0</v>
      </c>
      <c r="N78" s="121">
        <f t="shared" si="44"/>
        <v>0</v>
      </c>
      <c r="O78" s="121">
        <f t="shared" si="44"/>
        <v>0</v>
      </c>
      <c r="P78" s="126">
        <f t="shared" si="44"/>
        <v>0</v>
      </c>
      <c r="Q78" s="122"/>
      <c r="R78" s="408">
        <f t="shared" si="7"/>
        <v>0</v>
      </c>
      <c r="S78" s="693"/>
      <c r="T78" s="700">
        <f t="shared" si="45"/>
        <v>0</v>
      </c>
      <c r="U78" s="701">
        <f t="shared" si="45"/>
        <v>0</v>
      </c>
      <c r="V78" s="693"/>
      <c r="W78" s="700">
        <f t="shared" si="46"/>
        <v>0</v>
      </c>
      <c r="X78" s="126">
        <f t="shared" si="46"/>
        <v>0</v>
      </c>
      <c r="Y78" s="696">
        <f t="shared" si="10"/>
        <v>0</v>
      </c>
      <c r="Z78" s="408">
        <f t="shared" si="11"/>
        <v>0</v>
      </c>
      <c r="AA78" s="127"/>
      <c r="AB78" s="123">
        <f t="shared" si="47"/>
        <v>0</v>
      </c>
      <c r="AC78" s="121">
        <f t="shared" si="47"/>
        <v>0</v>
      </c>
      <c r="AD78" s="121">
        <f t="shared" si="47"/>
        <v>0</v>
      </c>
      <c r="AE78" s="121">
        <f t="shared" si="47"/>
        <v>0</v>
      </c>
      <c r="AF78" s="121">
        <f t="shared" si="47"/>
        <v>0</v>
      </c>
      <c r="AG78" s="121">
        <f t="shared" si="47"/>
        <v>0</v>
      </c>
      <c r="AH78" s="121">
        <f t="shared" si="47"/>
        <v>0</v>
      </c>
      <c r="AI78" s="121">
        <f t="shared" si="47"/>
        <v>0</v>
      </c>
      <c r="AJ78" s="121">
        <f t="shared" si="47"/>
        <v>0</v>
      </c>
      <c r="AK78" s="121">
        <f t="shared" si="47"/>
        <v>0</v>
      </c>
      <c r="AL78" s="121">
        <f t="shared" si="47"/>
        <v>0</v>
      </c>
      <c r="AM78" s="121">
        <f t="shared" si="47"/>
        <v>0</v>
      </c>
      <c r="AN78" s="121">
        <f t="shared" si="47"/>
        <v>0</v>
      </c>
      <c r="AO78" s="701">
        <f t="shared" si="47"/>
        <v>0</v>
      </c>
      <c r="AP78" s="122"/>
      <c r="AQ78" s="123">
        <f t="shared" si="48"/>
        <v>0</v>
      </c>
      <c r="AR78" s="121">
        <f t="shared" si="48"/>
        <v>0</v>
      </c>
      <c r="AS78" s="121">
        <f t="shared" si="48"/>
        <v>0</v>
      </c>
      <c r="AT78" s="121">
        <f t="shared" si="48"/>
        <v>0</v>
      </c>
      <c r="AU78" s="121">
        <f t="shared" si="48"/>
        <v>0</v>
      </c>
      <c r="AV78" s="121">
        <f t="shared" si="48"/>
        <v>0</v>
      </c>
      <c r="AW78" s="121">
        <f t="shared" si="48"/>
        <v>0</v>
      </c>
      <c r="AX78" s="121">
        <f t="shared" si="48"/>
        <v>0</v>
      </c>
      <c r="AY78" s="121">
        <f t="shared" si="48"/>
        <v>0</v>
      </c>
      <c r="AZ78" s="121">
        <f t="shared" si="48"/>
        <v>0</v>
      </c>
      <c r="BA78" s="121">
        <f t="shared" si="48"/>
        <v>0</v>
      </c>
      <c r="BB78" s="121">
        <f t="shared" si="48"/>
        <v>0</v>
      </c>
      <c r="BC78" s="121">
        <f t="shared" si="48"/>
        <v>0</v>
      </c>
      <c r="BD78" s="701">
        <f t="shared" si="48"/>
        <v>0</v>
      </c>
      <c r="BE78" s="693"/>
      <c r="BF78" s="122">
        <f t="shared" si="14"/>
        <v>0</v>
      </c>
      <c r="BG78" s="124"/>
      <c r="BH78" s="122">
        <f t="shared" si="15"/>
        <v>0</v>
      </c>
      <c r="BI78" s="124"/>
      <c r="BJ78" s="122">
        <f t="shared" si="16"/>
        <v>0</v>
      </c>
      <c r="BK78" s="124"/>
      <c r="BL78" s="125">
        <f t="shared" si="17"/>
        <v>0</v>
      </c>
      <c r="BM78" s="124"/>
      <c r="BN78" s="123">
        <f t="shared" si="49"/>
        <v>0</v>
      </c>
      <c r="BO78" s="126">
        <f t="shared" si="49"/>
        <v>0</v>
      </c>
      <c r="BP78" s="127"/>
      <c r="BQ78" s="409"/>
    </row>
    <row r="79" spans="1:69" s="131" customFormat="1" ht="17.55" hidden="1" customHeight="1">
      <c r="A79" s="83"/>
      <c r="C79" s="139" t="str">
        <f t="shared" si="5"/>
        <v>H</v>
      </c>
      <c r="D79" s="130" t="str">
        <f t="shared" si="33"/>
        <v>B_Dopant</v>
      </c>
      <c r="E79" s="129">
        <f t="shared" si="43"/>
        <v>0</v>
      </c>
      <c r="F79" s="717"/>
      <c r="G79" s="123">
        <f t="shared" si="44"/>
        <v>0</v>
      </c>
      <c r="H79" s="121">
        <f t="shared" si="44"/>
        <v>0</v>
      </c>
      <c r="I79" s="121">
        <f t="shared" si="44"/>
        <v>0</v>
      </c>
      <c r="J79" s="121">
        <f t="shared" si="44"/>
        <v>0</v>
      </c>
      <c r="K79" s="121">
        <f t="shared" si="44"/>
        <v>0</v>
      </c>
      <c r="L79" s="121">
        <f t="shared" si="44"/>
        <v>0</v>
      </c>
      <c r="M79" s="121">
        <f t="shared" si="44"/>
        <v>0</v>
      </c>
      <c r="N79" s="121">
        <f t="shared" si="44"/>
        <v>0</v>
      </c>
      <c r="O79" s="121">
        <f t="shared" si="44"/>
        <v>0</v>
      </c>
      <c r="P79" s="126">
        <f t="shared" si="44"/>
        <v>0</v>
      </c>
      <c r="Q79" s="122"/>
      <c r="R79" s="408">
        <f t="shared" si="7"/>
        <v>0</v>
      </c>
      <c r="S79" s="693"/>
      <c r="T79" s="700">
        <f t="shared" si="45"/>
        <v>0</v>
      </c>
      <c r="U79" s="701">
        <f t="shared" si="45"/>
        <v>0</v>
      </c>
      <c r="V79" s="693"/>
      <c r="W79" s="700">
        <f t="shared" si="46"/>
        <v>0</v>
      </c>
      <c r="X79" s="126">
        <f t="shared" si="46"/>
        <v>0</v>
      </c>
      <c r="Y79" s="696">
        <f t="shared" si="10"/>
        <v>0</v>
      </c>
      <c r="Z79" s="408">
        <f t="shared" si="11"/>
        <v>0</v>
      </c>
      <c r="AA79" s="127"/>
      <c r="AB79" s="123">
        <f t="shared" si="47"/>
        <v>0</v>
      </c>
      <c r="AC79" s="121">
        <f t="shared" si="47"/>
        <v>0</v>
      </c>
      <c r="AD79" s="121">
        <f t="shared" si="47"/>
        <v>0</v>
      </c>
      <c r="AE79" s="121">
        <f t="shared" si="47"/>
        <v>0</v>
      </c>
      <c r="AF79" s="121">
        <f t="shared" si="47"/>
        <v>0</v>
      </c>
      <c r="AG79" s="121">
        <f t="shared" si="47"/>
        <v>0</v>
      </c>
      <c r="AH79" s="121">
        <f t="shared" si="47"/>
        <v>0</v>
      </c>
      <c r="AI79" s="121">
        <f t="shared" si="47"/>
        <v>0</v>
      </c>
      <c r="AJ79" s="121">
        <f t="shared" si="47"/>
        <v>0</v>
      </c>
      <c r="AK79" s="121">
        <f t="shared" si="47"/>
        <v>0</v>
      </c>
      <c r="AL79" s="121">
        <f t="shared" si="47"/>
        <v>0</v>
      </c>
      <c r="AM79" s="121">
        <f t="shared" si="47"/>
        <v>0</v>
      </c>
      <c r="AN79" s="121">
        <f t="shared" si="47"/>
        <v>0</v>
      </c>
      <c r="AO79" s="701">
        <f t="shared" si="47"/>
        <v>0</v>
      </c>
      <c r="AP79" s="122"/>
      <c r="AQ79" s="123">
        <f t="shared" si="48"/>
        <v>0</v>
      </c>
      <c r="AR79" s="121">
        <f t="shared" si="48"/>
        <v>0</v>
      </c>
      <c r="AS79" s="121">
        <f t="shared" si="48"/>
        <v>0</v>
      </c>
      <c r="AT79" s="121">
        <f t="shared" si="48"/>
        <v>0</v>
      </c>
      <c r="AU79" s="121">
        <f t="shared" si="48"/>
        <v>0</v>
      </c>
      <c r="AV79" s="121">
        <f t="shared" si="48"/>
        <v>0</v>
      </c>
      <c r="AW79" s="121">
        <f t="shared" si="48"/>
        <v>0</v>
      </c>
      <c r="AX79" s="121">
        <f t="shared" si="48"/>
        <v>0</v>
      </c>
      <c r="AY79" s="121">
        <f t="shared" si="48"/>
        <v>0</v>
      </c>
      <c r="AZ79" s="121">
        <f t="shared" si="48"/>
        <v>0</v>
      </c>
      <c r="BA79" s="121">
        <f t="shared" si="48"/>
        <v>0</v>
      </c>
      <c r="BB79" s="121">
        <f t="shared" si="48"/>
        <v>0</v>
      </c>
      <c r="BC79" s="121">
        <f t="shared" si="48"/>
        <v>0</v>
      </c>
      <c r="BD79" s="701">
        <f t="shared" si="48"/>
        <v>0</v>
      </c>
      <c r="BE79" s="693"/>
      <c r="BF79" s="122">
        <f t="shared" si="14"/>
        <v>0</v>
      </c>
      <c r="BG79" s="124"/>
      <c r="BH79" s="122">
        <f t="shared" si="15"/>
        <v>0</v>
      </c>
      <c r="BI79" s="124"/>
      <c r="BJ79" s="122">
        <f t="shared" si="16"/>
        <v>0</v>
      </c>
      <c r="BK79" s="124"/>
      <c r="BL79" s="125">
        <f t="shared" si="17"/>
        <v>0</v>
      </c>
      <c r="BM79" s="124"/>
      <c r="BN79" s="123">
        <f t="shared" si="49"/>
        <v>0</v>
      </c>
      <c r="BO79" s="126">
        <f t="shared" si="49"/>
        <v>0</v>
      </c>
      <c r="BP79" s="127"/>
      <c r="BQ79" s="409"/>
    </row>
    <row r="80" spans="1:69" s="131" customFormat="1" ht="17.55" hidden="1" customHeight="1">
      <c r="A80" s="83"/>
      <c r="C80" s="139" t="str">
        <f t="shared" ref="C80:C143" si="50">IF(SUM(G80:BP80)=0, "H", "")</f>
        <v>H</v>
      </c>
      <c r="D80" s="130" t="str">
        <f t="shared" si="33"/>
        <v>B_Dopant</v>
      </c>
      <c r="E80" s="129">
        <f t="shared" si="43"/>
        <v>0</v>
      </c>
      <c r="F80" s="717"/>
      <c r="G80" s="123">
        <f t="shared" si="44"/>
        <v>0</v>
      </c>
      <c r="H80" s="121">
        <f t="shared" si="44"/>
        <v>0</v>
      </c>
      <c r="I80" s="121">
        <f t="shared" si="44"/>
        <v>0</v>
      </c>
      <c r="J80" s="121">
        <f t="shared" si="44"/>
        <v>0</v>
      </c>
      <c r="K80" s="121">
        <f t="shared" si="44"/>
        <v>0</v>
      </c>
      <c r="L80" s="121">
        <f t="shared" si="44"/>
        <v>0</v>
      </c>
      <c r="M80" s="121">
        <f t="shared" si="44"/>
        <v>0</v>
      </c>
      <c r="N80" s="121">
        <f t="shared" si="44"/>
        <v>0</v>
      </c>
      <c r="O80" s="121">
        <f t="shared" si="44"/>
        <v>0</v>
      </c>
      <c r="P80" s="126">
        <f t="shared" si="44"/>
        <v>0</v>
      </c>
      <c r="Q80" s="122"/>
      <c r="R80" s="408">
        <f t="shared" ref="R80:R143" si="51">SUMIFS(Share, Y, $E$3, Config, $R$11, P, R$15, LType, $D80, MSup, $E80)</f>
        <v>0</v>
      </c>
      <c r="S80" s="693"/>
      <c r="T80" s="700">
        <f t="shared" si="45"/>
        <v>0</v>
      </c>
      <c r="U80" s="701">
        <f t="shared" si="45"/>
        <v>0</v>
      </c>
      <c r="V80" s="693"/>
      <c r="W80" s="700">
        <f t="shared" si="46"/>
        <v>0</v>
      </c>
      <c r="X80" s="126">
        <f t="shared" si="46"/>
        <v>0</v>
      </c>
      <c r="Y80" s="696">
        <f t="shared" ref="Y80:Y143" si="52">SUMIF(Y_A_P_T_S,$E$3&amp;"_"&amp;$X$11&amp;"_"&amp;Y$15&amp;"_"&amp;$D80&amp;"_"&amp;$E80, Share)</f>
        <v>0</v>
      </c>
      <c r="Z80" s="408">
        <f t="shared" ref="Z80:Z143" si="53">SUMIFS(Share, Y, $E$3, Config, $Z$11, P, Z$15, LType, $D80, MSup, $E80)</f>
        <v>0</v>
      </c>
      <c r="AA80" s="127"/>
      <c r="AB80" s="123">
        <f t="shared" si="47"/>
        <v>0</v>
      </c>
      <c r="AC80" s="121">
        <f t="shared" si="47"/>
        <v>0</v>
      </c>
      <c r="AD80" s="121">
        <f t="shared" si="47"/>
        <v>0</v>
      </c>
      <c r="AE80" s="121">
        <f t="shared" si="47"/>
        <v>0</v>
      </c>
      <c r="AF80" s="121">
        <f t="shared" si="47"/>
        <v>0</v>
      </c>
      <c r="AG80" s="121">
        <f t="shared" si="47"/>
        <v>0</v>
      </c>
      <c r="AH80" s="121">
        <f t="shared" si="47"/>
        <v>0</v>
      </c>
      <c r="AI80" s="121">
        <f t="shared" si="47"/>
        <v>0</v>
      </c>
      <c r="AJ80" s="121">
        <f t="shared" si="47"/>
        <v>0</v>
      </c>
      <c r="AK80" s="121">
        <f t="shared" si="47"/>
        <v>0</v>
      </c>
      <c r="AL80" s="121">
        <f t="shared" si="47"/>
        <v>0</v>
      </c>
      <c r="AM80" s="121">
        <f t="shared" si="47"/>
        <v>0</v>
      </c>
      <c r="AN80" s="121">
        <f t="shared" si="47"/>
        <v>0</v>
      </c>
      <c r="AO80" s="701">
        <f t="shared" si="47"/>
        <v>0</v>
      </c>
      <c r="AP80" s="122"/>
      <c r="AQ80" s="123">
        <f t="shared" si="48"/>
        <v>0</v>
      </c>
      <c r="AR80" s="121">
        <f t="shared" si="48"/>
        <v>0</v>
      </c>
      <c r="AS80" s="121">
        <f t="shared" si="48"/>
        <v>0</v>
      </c>
      <c r="AT80" s="121">
        <f t="shared" si="48"/>
        <v>0</v>
      </c>
      <c r="AU80" s="121">
        <f t="shared" si="48"/>
        <v>0</v>
      </c>
      <c r="AV80" s="121">
        <f t="shared" si="48"/>
        <v>0</v>
      </c>
      <c r="AW80" s="121">
        <f t="shared" si="48"/>
        <v>0</v>
      </c>
      <c r="AX80" s="121">
        <f t="shared" si="48"/>
        <v>0</v>
      </c>
      <c r="AY80" s="121">
        <f t="shared" si="48"/>
        <v>0</v>
      </c>
      <c r="AZ80" s="121">
        <f t="shared" si="48"/>
        <v>0</v>
      </c>
      <c r="BA80" s="121">
        <f t="shared" si="48"/>
        <v>0</v>
      </c>
      <c r="BB80" s="121">
        <f t="shared" si="48"/>
        <v>0</v>
      </c>
      <c r="BC80" s="121">
        <f t="shared" si="48"/>
        <v>0</v>
      </c>
      <c r="BD80" s="701">
        <f t="shared" si="48"/>
        <v>0</v>
      </c>
      <c r="BE80" s="693"/>
      <c r="BF80" s="122">
        <f t="shared" ref="BF80:BF143" si="54">SUMIFS(Share, Y, $E$3, Config, $BF$11, P, BF$15, LType, $D80, MSup, $E80)</f>
        <v>0</v>
      </c>
      <c r="BG80" s="124"/>
      <c r="BH80" s="122">
        <f t="shared" ref="BH80:BH143" si="55">SUMIFS(Share, Y, $E$3, Config, $BH$11, P, BH$15, LType, $D80, MSup, $E80)</f>
        <v>0</v>
      </c>
      <c r="BI80" s="124"/>
      <c r="BJ80" s="122">
        <f t="shared" ref="BJ80:BJ143" si="56">SUMIFS(Share, Y, $E$3, Config, $BJ$11, P, BJ$15, LType, $D80, MSup, $E80)</f>
        <v>0</v>
      </c>
      <c r="BK80" s="124"/>
      <c r="BL80" s="125">
        <f t="shared" ref="BL80:BL143" si="57">SUMIFS(Share, Y, $E$3, Config, $BL$11, P, BL$15, LType, $D80, MSup, $E80)</f>
        <v>0</v>
      </c>
      <c r="BM80" s="124"/>
      <c r="BN80" s="123">
        <f t="shared" si="49"/>
        <v>0</v>
      </c>
      <c r="BO80" s="126">
        <f t="shared" si="49"/>
        <v>0</v>
      </c>
      <c r="BP80" s="127"/>
      <c r="BQ80" s="409"/>
    </row>
    <row r="81" spans="1:69" s="131" customFormat="1" ht="17.55" hidden="1" customHeight="1">
      <c r="A81" s="83"/>
      <c r="C81" s="139" t="str">
        <f t="shared" si="50"/>
        <v>H</v>
      </c>
      <c r="D81" s="130" t="str">
        <f t="shared" si="33"/>
        <v>B_Dopant</v>
      </c>
      <c r="E81" s="129">
        <f t="shared" si="43"/>
        <v>0</v>
      </c>
      <c r="F81" s="717"/>
      <c r="G81" s="123">
        <f t="shared" si="44"/>
        <v>0</v>
      </c>
      <c r="H81" s="121">
        <f t="shared" si="44"/>
        <v>0</v>
      </c>
      <c r="I81" s="121">
        <f t="shared" si="44"/>
        <v>0</v>
      </c>
      <c r="J81" s="121">
        <f t="shared" si="44"/>
        <v>0</v>
      </c>
      <c r="K81" s="121">
        <f t="shared" si="44"/>
        <v>0</v>
      </c>
      <c r="L81" s="121">
        <f t="shared" si="44"/>
        <v>0</v>
      </c>
      <c r="M81" s="121">
        <f t="shared" si="44"/>
        <v>0</v>
      </c>
      <c r="N81" s="121">
        <f t="shared" si="44"/>
        <v>0</v>
      </c>
      <c r="O81" s="121">
        <f t="shared" si="44"/>
        <v>0</v>
      </c>
      <c r="P81" s="126">
        <f t="shared" si="44"/>
        <v>0</v>
      </c>
      <c r="Q81" s="122"/>
      <c r="R81" s="408">
        <f t="shared" si="51"/>
        <v>0</v>
      </c>
      <c r="S81" s="693"/>
      <c r="T81" s="700">
        <f t="shared" si="45"/>
        <v>0</v>
      </c>
      <c r="U81" s="701">
        <f t="shared" si="45"/>
        <v>0</v>
      </c>
      <c r="V81" s="693"/>
      <c r="W81" s="700">
        <f t="shared" si="46"/>
        <v>0</v>
      </c>
      <c r="X81" s="126">
        <f t="shared" si="46"/>
        <v>0</v>
      </c>
      <c r="Y81" s="696">
        <f t="shared" si="52"/>
        <v>0</v>
      </c>
      <c r="Z81" s="408">
        <f t="shared" si="53"/>
        <v>0</v>
      </c>
      <c r="AA81" s="127"/>
      <c r="AB81" s="123">
        <f t="shared" si="47"/>
        <v>0</v>
      </c>
      <c r="AC81" s="121">
        <f t="shared" si="47"/>
        <v>0</v>
      </c>
      <c r="AD81" s="121">
        <f t="shared" si="47"/>
        <v>0</v>
      </c>
      <c r="AE81" s="121">
        <f t="shared" si="47"/>
        <v>0</v>
      </c>
      <c r="AF81" s="121">
        <f t="shared" si="47"/>
        <v>0</v>
      </c>
      <c r="AG81" s="121">
        <f t="shared" si="47"/>
        <v>0</v>
      </c>
      <c r="AH81" s="121">
        <f t="shared" si="47"/>
        <v>0</v>
      </c>
      <c r="AI81" s="121">
        <f t="shared" si="47"/>
        <v>0</v>
      </c>
      <c r="AJ81" s="121">
        <f t="shared" si="47"/>
        <v>0</v>
      </c>
      <c r="AK81" s="121">
        <f t="shared" si="47"/>
        <v>0</v>
      </c>
      <c r="AL81" s="121">
        <f t="shared" si="47"/>
        <v>0</v>
      </c>
      <c r="AM81" s="121">
        <f t="shared" si="47"/>
        <v>0</v>
      </c>
      <c r="AN81" s="121">
        <f t="shared" si="47"/>
        <v>0</v>
      </c>
      <c r="AO81" s="701">
        <f t="shared" si="47"/>
        <v>0</v>
      </c>
      <c r="AP81" s="122"/>
      <c r="AQ81" s="123">
        <f t="shared" si="48"/>
        <v>0</v>
      </c>
      <c r="AR81" s="121">
        <f t="shared" si="48"/>
        <v>0</v>
      </c>
      <c r="AS81" s="121">
        <f t="shared" si="48"/>
        <v>0</v>
      </c>
      <c r="AT81" s="121">
        <f t="shared" si="48"/>
        <v>0</v>
      </c>
      <c r="AU81" s="121">
        <f t="shared" si="48"/>
        <v>0</v>
      </c>
      <c r="AV81" s="121">
        <f t="shared" si="48"/>
        <v>0</v>
      </c>
      <c r="AW81" s="121">
        <f t="shared" si="48"/>
        <v>0</v>
      </c>
      <c r="AX81" s="121">
        <f t="shared" si="48"/>
        <v>0</v>
      </c>
      <c r="AY81" s="121">
        <f t="shared" si="48"/>
        <v>0</v>
      </c>
      <c r="AZ81" s="121">
        <f t="shared" si="48"/>
        <v>0</v>
      </c>
      <c r="BA81" s="121">
        <f t="shared" si="48"/>
        <v>0</v>
      </c>
      <c r="BB81" s="121">
        <f t="shared" si="48"/>
        <v>0</v>
      </c>
      <c r="BC81" s="121">
        <f t="shared" si="48"/>
        <v>0</v>
      </c>
      <c r="BD81" s="701">
        <f t="shared" si="48"/>
        <v>0</v>
      </c>
      <c r="BE81" s="693"/>
      <c r="BF81" s="122">
        <f t="shared" si="54"/>
        <v>0</v>
      </c>
      <c r="BG81" s="124"/>
      <c r="BH81" s="122">
        <f t="shared" si="55"/>
        <v>0</v>
      </c>
      <c r="BI81" s="124"/>
      <c r="BJ81" s="122">
        <f t="shared" si="56"/>
        <v>0</v>
      </c>
      <c r="BK81" s="124"/>
      <c r="BL81" s="125">
        <f t="shared" si="57"/>
        <v>0</v>
      </c>
      <c r="BM81" s="124"/>
      <c r="BN81" s="123">
        <f t="shared" si="49"/>
        <v>0</v>
      </c>
      <c r="BO81" s="126">
        <f t="shared" si="49"/>
        <v>0</v>
      </c>
      <c r="BP81" s="127"/>
      <c r="BQ81" s="409"/>
    </row>
    <row r="82" spans="1:69" s="131" customFormat="1" ht="17.55" hidden="1" customHeight="1">
      <c r="A82" s="83"/>
      <c r="C82" s="139" t="str">
        <f t="shared" si="50"/>
        <v>H</v>
      </c>
      <c r="D82" s="130" t="str">
        <f t="shared" si="33"/>
        <v>B_Dopant</v>
      </c>
      <c r="E82" s="129">
        <f t="shared" si="43"/>
        <v>0</v>
      </c>
      <c r="F82" s="717"/>
      <c r="G82" s="123">
        <f t="shared" si="44"/>
        <v>0</v>
      </c>
      <c r="H82" s="121">
        <f t="shared" si="44"/>
        <v>0</v>
      </c>
      <c r="I82" s="121">
        <f t="shared" si="44"/>
        <v>0</v>
      </c>
      <c r="J82" s="121">
        <f t="shared" si="44"/>
        <v>0</v>
      </c>
      <c r="K82" s="121">
        <f t="shared" si="44"/>
        <v>0</v>
      </c>
      <c r="L82" s="121">
        <f t="shared" si="44"/>
        <v>0</v>
      </c>
      <c r="M82" s="121">
        <f t="shared" si="44"/>
        <v>0</v>
      </c>
      <c r="N82" s="121">
        <f t="shared" si="44"/>
        <v>0</v>
      </c>
      <c r="O82" s="121">
        <f t="shared" si="44"/>
        <v>0</v>
      </c>
      <c r="P82" s="126">
        <f t="shared" si="44"/>
        <v>0</v>
      </c>
      <c r="Q82" s="122"/>
      <c r="R82" s="408">
        <f t="shared" si="51"/>
        <v>0</v>
      </c>
      <c r="S82" s="693"/>
      <c r="T82" s="700">
        <f t="shared" si="45"/>
        <v>0</v>
      </c>
      <c r="U82" s="701">
        <f t="shared" si="45"/>
        <v>0</v>
      </c>
      <c r="V82" s="693"/>
      <c r="W82" s="700">
        <f t="shared" si="46"/>
        <v>0</v>
      </c>
      <c r="X82" s="126">
        <f t="shared" si="46"/>
        <v>0</v>
      </c>
      <c r="Y82" s="696">
        <f t="shared" si="52"/>
        <v>0</v>
      </c>
      <c r="Z82" s="408">
        <f t="shared" si="53"/>
        <v>0</v>
      </c>
      <c r="AA82" s="127"/>
      <c r="AB82" s="123">
        <f t="shared" si="47"/>
        <v>0</v>
      </c>
      <c r="AC82" s="121">
        <f t="shared" si="47"/>
        <v>0</v>
      </c>
      <c r="AD82" s="121">
        <f t="shared" si="47"/>
        <v>0</v>
      </c>
      <c r="AE82" s="121">
        <f t="shared" si="47"/>
        <v>0</v>
      </c>
      <c r="AF82" s="121">
        <f t="shared" si="47"/>
        <v>0</v>
      </c>
      <c r="AG82" s="121">
        <f t="shared" si="47"/>
        <v>0</v>
      </c>
      <c r="AH82" s="121">
        <f t="shared" si="47"/>
        <v>0</v>
      </c>
      <c r="AI82" s="121">
        <f t="shared" si="47"/>
        <v>0</v>
      </c>
      <c r="AJ82" s="121">
        <f t="shared" si="47"/>
        <v>0</v>
      </c>
      <c r="AK82" s="121">
        <f t="shared" si="47"/>
        <v>0</v>
      </c>
      <c r="AL82" s="121">
        <f t="shared" si="47"/>
        <v>0</v>
      </c>
      <c r="AM82" s="121">
        <f t="shared" si="47"/>
        <v>0</v>
      </c>
      <c r="AN82" s="121">
        <f t="shared" si="47"/>
        <v>0</v>
      </c>
      <c r="AO82" s="701">
        <f t="shared" si="47"/>
        <v>0</v>
      </c>
      <c r="AP82" s="122"/>
      <c r="AQ82" s="123">
        <f t="shared" si="48"/>
        <v>0</v>
      </c>
      <c r="AR82" s="121">
        <f t="shared" si="48"/>
        <v>0</v>
      </c>
      <c r="AS82" s="121">
        <f t="shared" si="48"/>
        <v>0</v>
      </c>
      <c r="AT82" s="121">
        <f t="shared" si="48"/>
        <v>0</v>
      </c>
      <c r="AU82" s="121">
        <f t="shared" si="48"/>
        <v>0</v>
      </c>
      <c r="AV82" s="121">
        <f t="shared" si="48"/>
        <v>0</v>
      </c>
      <c r="AW82" s="121">
        <f t="shared" si="48"/>
        <v>0</v>
      </c>
      <c r="AX82" s="121">
        <f t="shared" si="48"/>
        <v>0</v>
      </c>
      <c r="AY82" s="121">
        <f t="shared" si="48"/>
        <v>0</v>
      </c>
      <c r="AZ82" s="121">
        <f t="shared" si="48"/>
        <v>0</v>
      </c>
      <c r="BA82" s="121">
        <f t="shared" si="48"/>
        <v>0</v>
      </c>
      <c r="BB82" s="121">
        <f t="shared" si="48"/>
        <v>0</v>
      </c>
      <c r="BC82" s="121">
        <f t="shared" si="48"/>
        <v>0</v>
      </c>
      <c r="BD82" s="701">
        <f t="shared" si="48"/>
        <v>0</v>
      </c>
      <c r="BE82" s="693"/>
      <c r="BF82" s="122">
        <f t="shared" si="54"/>
        <v>0</v>
      </c>
      <c r="BG82" s="124"/>
      <c r="BH82" s="122">
        <f t="shared" si="55"/>
        <v>0</v>
      </c>
      <c r="BI82" s="124"/>
      <c r="BJ82" s="122">
        <f t="shared" si="56"/>
        <v>0</v>
      </c>
      <c r="BK82" s="124"/>
      <c r="BL82" s="125">
        <f t="shared" si="57"/>
        <v>0</v>
      </c>
      <c r="BM82" s="124"/>
      <c r="BN82" s="123">
        <f t="shared" si="49"/>
        <v>0</v>
      </c>
      <c r="BO82" s="126">
        <f t="shared" si="49"/>
        <v>0</v>
      </c>
      <c r="BP82" s="127"/>
      <c r="BQ82" s="409"/>
    </row>
    <row r="83" spans="1:69" s="131" customFormat="1" ht="17.55" hidden="1" customHeight="1">
      <c r="A83" s="83"/>
      <c r="C83" s="139" t="str">
        <f t="shared" si="50"/>
        <v>H</v>
      </c>
      <c r="D83" s="130" t="str">
        <f t="shared" si="33"/>
        <v>B_Dopant</v>
      </c>
      <c r="E83" s="129">
        <f t="shared" si="43"/>
        <v>0</v>
      </c>
      <c r="F83" s="717"/>
      <c r="G83" s="123">
        <f t="shared" si="44"/>
        <v>0</v>
      </c>
      <c r="H83" s="121">
        <f t="shared" si="44"/>
        <v>0</v>
      </c>
      <c r="I83" s="121">
        <f t="shared" si="44"/>
        <v>0</v>
      </c>
      <c r="J83" s="121">
        <f t="shared" si="44"/>
        <v>0</v>
      </c>
      <c r="K83" s="121">
        <f t="shared" si="44"/>
        <v>0</v>
      </c>
      <c r="L83" s="121">
        <f t="shared" si="44"/>
        <v>0</v>
      </c>
      <c r="M83" s="121">
        <f t="shared" si="44"/>
        <v>0</v>
      </c>
      <c r="N83" s="121">
        <f t="shared" si="44"/>
        <v>0</v>
      </c>
      <c r="O83" s="121">
        <f t="shared" si="44"/>
        <v>0</v>
      </c>
      <c r="P83" s="126">
        <f t="shared" si="44"/>
        <v>0</v>
      </c>
      <c r="Q83" s="122"/>
      <c r="R83" s="408">
        <f t="shared" si="51"/>
        <v>0</v>
      </c>
      <c r="S83" s="693"/>
      <c r="T83" s="700">
        <f t="shared" si="45"/>
        <v>0</v>
      </c>
      <c r="U83" s="701">
        <f t="shared" si="45"/>
        <v>0</v>
      </c>
      <c r="V83" s="693"/>
      <c r="W83" s="700">
        <f t="shared" si="46"/>
        <v>0</v>
      </c>
      <c r="X83" s="126">
        <f t="shared" si="46"/>
        <v>0</v>
      </c>
      <c r="Y83" s="696">
        <f t="shared" si="52"/>
        <v>0</v>
      </c>
      <c r="Z83" s="408">
        <f t="shared" si="53"/>
        <v>0</v>
      </c>
      <c r="AA83" s="127"/>
      <c r="AB83" s="123">
        <f t="shared" si="47"/>
        <v>0</v>
      </c>
      <c r="AC83" s="121">
        <f t="shared" si="47"/>
        <v>0</v>
      </c>
      <c r="AD83" s="121">
        <f t="shared" si="47"/>
        <v>0</v>
      </c>
      <c r="AE83" s="121">
        <f t="shared" si="47"/>
        <v>0</v>
      </c>
      <c r="AF83" s="121">
        <f t="shared" si="47"/>
        <v>0</v>
      </c>
      <c r="AG83" s="121">
        <f t="shared" si="47"/>
        <v>0</v>
      </c>
      <c r="AH83" s="121">
        <f t="shared" si="47"/>
        <v>0</v>
      </c>
      <c r="AI83" s="121">
        <f t="shared" si="47"/>
        <v>0</v>
      </c>
      <c r="AJ83" s="121">
        <f t="shared" si="47"/>
        <v>0</v>
      </c>
      <c r="AK83" s="121">
        <f t="shared" si="47"/>
        <v>0</v>
      </c>
      <c r="AL83" s="121">
        <f t="shared" si="47"/>
        <v>0</v>
      </c>
      <c r="AM83" s="121">
        <f t="shared" si="47"/>
        <v>0</v>
      </c>
      <c r="AN83" s="121">
        <f t="shared" si="47"/>
        <v>0</v>
      </c>
      <c r="AO83" s="701">
        <f t="shared" si="47"/>
        <v>0</v>
      </c>
      <c r="AP83" s="122"/>
      <c r="AQ83" s="123">
        <f t="shared" si="48"/>
        <v>0</v>
      </c>
      <c r="AR83" s="121">
        <f t="shared" si="48"/>
        <v>0</v>
      </c>
      <c r="AS83" s="121">
        <f t="shared" si="48"/>
        <v>0</v>
      </c>
      <c r="AT83" s="121">
        <f t="shared" si="48"/>
        <v>0</v>
      </c>
      <c r="AU83" s="121">
        <f t="shared" si="48"/>
        <v>0</v>
      </c>
      <c r="AV83" s="121">
        <f t="shared" si="48"/>
        <v>0</v>
      </c>
      <c r="AW83" s="121">
        <f t="shared" si="48"/>
        <v>0</v>
      </c>
      <c r="AX83" s="121">
        <f t="shared" si="48"/>
        <v>0</v>
      </c>
      <c r="AY83" s="121">
        <f t="shared" si="48"/>
        <v>0</v>
      </c>
      <c r="AZ83" s="121">
        <f t="shared" si="48"/>
        <v>0</v>
      </c>
      <c r="BA83" s="121">
        <f t="shared" si="48"/>
        <v>0</v>
      </c>
      <c r="BB83" s="121">
        <f t="shared" si="48"/>
        <v>0</v>
      </c>
      <c r="BC83" s="121">
        <f t="shared" si="48"/>
        <v>0</v>
      </c>
      <c r="BD83" s="701">
        <f t="shared" si="48"/>
        <v>0</v>
      </c>
      <c r="BE83" s="693"/>
      <c r="BF83" s="122">
        <f t="shared" si="54"/>
        <v>0</v>
      </c>
      <c r="BG83" s="124"/>
      <c r="BH83" s="122">
        <f t="shared" si="55"/>
        <v>0</v>
      </c>
      <c r="BI83" s="124"/>
      <c r="BJ83" s="122">
        <f t="shared" si="56"/>
        <v>0</v>
      </c>
      <c r="BK83" s="124"/>
      <c r="BL83" s="125">
        <f t="shared" si="57"/>
        <v>0</v>
      </c>
      <c r="BM83" s="124"/>
      <c r="BN83" s="123">
        <f t="shared" si="49"/>
        <v>0</v>
      </c>
      <c r="BO83" s="126">
        <f t="shared" si="49"/>
        <v>0</v>
      </c>
      <c r="BP83" s="127"/>
      <c r="BQ83" s="409"/>
    </row>
    <row r="84" spans="1:69" s="131" customFormat="1" ht="17.55" hidden="1" customHeight="1">
      <c r="A84" s="83"/>
      <c r="C84" s="139" t="str">
        <f t="shared" si="50"/>
        <v>H</v>
      </c>
      <c r="D84" s="130" t="str">
        <f t="shared" si="33"/>
        <v>B_Dopant</v>
      </c>
      <c r="E84" s="129">
        <f t="shared" si="43"/>
        <v>0</v>
      </c>
      <c r="F84" s="717"/>
      <c r="G84" s="123">
        <f t="shared" si="44"/>
        <v>0</v>
      </c>
      <c r="H84" s="121">
        <f t="shared" si="44"/>
        <v>0</v>
      </c>
      <c r="I84" s="121">
        <f t="shared" si="44"/>
        <v>0</v>
      </c>
      <c r="J84" s="121">
        <f t="shared" si="44"/>
        <v>0</v>
      </c>
      <c r="K84" s="121">
        <f t="shared" si="44"/>
        <v>0</v>
      </c>
      <c r="L84" s="121">
        <f t="shared" si="44"/>
        <v>0</v>
      </c>
      <c r="M84" s="121">
        <f t="shared" si="44"/>
        <v>0</v>
      </c>
      <c r="N84" s="121">
        <f t="shared" si="44"/>
        <v>0</v>
      </c>
      <c r="O84" s="121">
        <f t="shared" si="44"/>
        <v>0</v>
      </c>
      <c r="P84" s="126">
        <f t="shared" si="44"/>
        <v>0</v>
      </c>
      <c r="Q84" s="122"/>
      <c r="R84" s="408">
        <f t="shared" si="51"/>
        <v>0</v>
      </c>
      <c r="S84" s="693"/>
      <c r="T84" s="700">
        <f t="shared" si="45"/>
        <v>0</v>
      </c>
      <c r="U84" s="701">
        <f t="shared" si="45"/>
        <v>0</v>
      </c>
      <c r="V84" s="693"/>
      <c r="W84" s="700">
        <f t="shared" si="46"/>
        <v>0</v>
      </c>
      <c r="X84" s="126">
        <f t="shared" si="46"/>
        <v>0</v>
      </c>
      <c r="Y84" s="696">
        <f t="shared" si="52"/>
        <v>0</v>
      </c>
      <c r="Z84" s="408">
        <f t="shared" si="53"/>
        <v>0</v>
      </c>
      <c r="AA84" s="127"/>
      <c r="AB84" s="123">
        <f t="shared" si="47"/>
        <v>0</v>
      </c>
      <c r="AC84" s="121">
        <f t="shared" si="47"/>
        <v>0</v>
      </c>
      <c r="AD84" s="121">
        <f t="shared" si="47"/>
        <v>0</v>
      </c>
      <c r="AE84" s="121">
        <f t="shared" si="47"/>
        <v>0</v>
      </c>
      <c r="AF84" s="121">
        <f t="shared" si="47"/>
        <v>0</v>
      </c>
      <c r="AG84" s="121">
        <f t="shared" si="47"/>
        <v>0</v>
      </c>
      <c r="AH84" s="121">
        <f t="shared" si="47"/>
        <v>0</v>
      </c>
      <c r="AI84" s="121">
        <f t="shared" si="47"/>
        <v>0</v>
      </c>
      <c r="AJ84" s="121">
        <f t="shared" si="47"/>
        <v>0</v>
      </c>
      <c r="AK84" s="121">
        <f t="shared" si="47"/>
        <v>0</v>
      </c>
      <c r="AL84" s="121">
        <f t="shared" si="47"/>
        <v>0</v>
      </c>
      <c r="AM84" s="121">
        <f t="shared" si="47"/>
        <v>0</v>
      </c>
      <c r="AN84" s="121">
        <f t="shared" si="47"/>
        <v>0</v>
      </c>
      <c r="AO84" s="701">
        <f t="shared" si="47"/>
        <v>0</v>
      </c>
      <c r="AP84" s="122"/>
      <c r="AQ84" s="123">
        <f t="shared" si="48"/>
        <v>0</v>
      </c>
      <c r="AR84" s="121">
        <f t="shared" si="48"/>
        <v>0</v>
      </c>
      <c r="AS84" s="121">
        <f t="shared" si="48"/>
        <v>0</v>
      </c>
      <c r="AT84" s="121">
        <f t="shared" si="48"/>
        <v>0</v>
      </c>
      <c r="AU84" s="121">
        <f t="shared" si="48"/>
        <v>0</v>
      </c>
      <c r="AV84" s="121">
        <f t="shared" si="48"/>
        <v>0</v>
      </c>
      <c r="AW84" s="121">
        <f t="shared" si="48"/>
        <v>0</v>
      </c>
      <c r="AX84" s="121">
        <f t="shared" si="48"/>
        <v>0</v>
      </c>
      <c r="AY84" s="121">
        <f t="shared" si="48"/>
        <v>0</v>
      </c>
      <c r="AZ84" s="121">
        <f t="shared" si="48"/>
        <v>0</v>
      </c>
      <c r="BA84" s="121">
        <f t="shared" si="48"/>
        <v>0</v>
      </c>
      <c r="BB84" s="121">
        <f t="shared" si="48"/>
        <v>0</v>
      </c>
      <c r="BC84" s="121">
        <f t="shared" si="48"/>
        <v>0</v>
      </c>
      <c r="BD84" s="701">
        <f t="shared" si="48"/>
        <v>0</v>
      </c>
      <c r="BE84" s="693"/>
      <c r="BF84" s="122">
        <f t="shared" si="54"/>
        <v>0</v>
      </c>
      <c r="BG84" s="124"/>
      <c r="BH84" s="122">
        <f t="shared" si="55"/>
        <v>0</v>
      </c>
      <c r="BI84" s="124"/>
      <c r="BJ84" s="122">
        <f t="shared" si="56"/>
        <v>0</v>
      </c>
      <c r="BK84" s="124"/>
      <c r="BL84" s="125">
        <f t="shared" si="57"/>
        <v>0</v>
      </c>
      <c r="BM84" s="124"/>
      <c r="BN84" s="123">
        <f t="shared" si="49"/>
        <v>0</v>
      </c>
      <c r="BO84" s="126">
        <f t="shared" si="49"/>
        <v>0</v>
      </c>
      <c r="BP84" s="127"/>
      <c r="BQ84" s="409"/>
    </row>
    <row r="85" spans="1:69" s="131" customFormat="1" ht="17.55" hidden="1" customHeight="1">
      <c r="A85" s="83"/>
      <c r="C85" s="139" t="str">
        <f t="shared" si="50"/>
        <v>H</v>
      </c>
      <c r="D85" s="130" t="str">
        <f t="shared" si="33"/>
        <v>B_Dopant</v>
      </c>
      <c r="E85" s="129" t="str">
        <f t="shared" si="43"/>
        <v>Unknown</v>
      </c>
      <c r="F85" s="717"/>
      <c r="G85" s="123">
        <f t="shared" si="44"/>
        <v>0</v>
      </c>
      <c r="H85" s="121">
        <f t="shared" si="44"/>
        <v>0</v>
      </c>
      <c r="I85" s="121">
        <f t="shared" si="44"/>
        <v>0</v>
      </c>
      <c r="J85" s="121">
        <f t="shared" si="44"/>
        <v>0</v>
      </c>
      <c r="K85" s="121">
        <f t="shared" si="44"/>
        <v>0</v>
      </c>
      <c r="L85" s="121">
        <f t="shared" si="44"/>
        <v>0</v>
      </c>
      <c r="M85" s="121">
        <f t="shared" si="44"/>
        <v>0</v>
      </c>
      <c r="N85" s="121">
        <f t="shared" si="44"/>
        <v>0</v>
      </c>
      <c r="O85" s="121">
        <f t="shared" si="44"/>
        <v>0</v>
      </c>
      <c r="P85" s="126">
        <f t="shared" si="44"/>
        <v>0</v>
      </c>
      <c r="Q85" s="122"/>
      <c r="R85" s="408">
        <f t="shared" si="51"/>
        <v>0</v>
      </c>
      <c r="S85" s="693"/>
      <c r="T85" s="700">
        <f t="shared" si="45"/>
        <v>0</v>
      </c>
      <c r="U85" s="701">
        <f t="shared" si="45"/>
        <v>0</v>
      </c>
      <c r="V85" s="693"/>
      <c r="W85" s="700">
        <f t="shared" si="46"/>
        <v>0</v>
      </c>
      <c r="X85" s="126">
        <f t="shared" si="46"/>
        <v>0</v>
      </c>
      <c r="Y85" s="696">
        <f t="shared" si="52"/>
        <v>0</v>
      </c>
      <c r="Z85" s="408">
        <f t="shared" si="53"/>
        <v>0</v>
      </c>
      <c r="AA85" s="127"/>
      <c r="AB85" s="123">
        <f t="shared" si="47"/>
        <v>0</v>
      </c>
      <c r="AC85" s="121">
        <f t="shared" si="47"/>
        <v>0</v>
      </c>
      <c r="AD85" s="121">
        <f t="shared" si="47"/>
        <v>0</v>
      </c>
      <c r="AE85" s="121">
        <f t="shared" si="47"/>
        <v>0</v>
      </c>
      <c r="AF85" s="121">
        <f t="shared" si="47"/>
        <v>0</v>
      </c>
      <c r="AG85" s="121">
        <f t="shared" si="47"/>
        <v>0</v>
      </c>
      <c r="AH85" s="121">
        <f t="shared" si="47"/>
        <v>0</v>
      </c>
      <c r="AI85" s="121">
        <f t="shared" si="47"/>
        <v>0</v>
      </c>
      <c r="AJ85" s="121">
        <f t="shared" si="47"/>
        <v>0</v>
      </c>
      <c r="AK85" s="121">
        <f t="shared" si="47"/>
        <v>0</v>
      </c>
      <c r="AL85" s="121">
        <f t="shared" si="47"/>
        <v>0</v>
      </c>
      <c r="AM85" s="121">
        <f t="shared" si="47"/>
        <v>0</v>
      </c>
      <c r="AN85" s="121">
        <f t="shared" si="47"/>
        <v>0</v>
      </c>
      <c r="AO85" s="701">
        <f t="shared" si="47"/>
        <v>0</v>
      </c>
      <c r="AP85" s="122"/>
      <c r="AQ85" s="123">
        <f t="shared" si="48"/>
        <v>0</v>
      </c>
      <c r="AR85" s="121">
        <f t="shared" si="48"/>
        <v>0</v>
      </c>
      <c r="AS85" s="121">
        <f t="shared" si="48"/>
        <v>0</v>
      </c>
      <c r="AT85" s="121">
        <f t="shared" si="48"/>
        <v>0</v>
      </c>
      <c r="AU85" s="121">
        <f t="shared" si="48"/>
        <v>0</v>
      </c>
      <c r="AV85" s="121">
        <f t="shared" si="48"/>
        <v>0</v>
      </c>
      <c r="AW85" s="121">
        <f t="shared" si="48"/>
        <v>0</v>
      </c>
      <c r="AX85" s="121">
        <f t="shared" si="48"/>
        <v>0</v>
      </c>
      <c r="AY85" s="121">
        <f t="shared" si="48"/>
        <v>0</v>
      </c>
      <c r="AZ85" s="121">
        <f t="shared" si="48"/>
        <v>0</v>
      </c>
      <c r="BA85" s="121">
        <f t="shared" si="48"/>
        <v>0</v>
      </c>
      <c r="BB85" s="121">
        <f t="shared" si="48"/>
        <v>0</v>
      </c>
      <c r="BC85" s="121">
        <f t="shared" si="48"/>
        <v>0</v>
      </c>
      <c r="BD85" s="701">
        <f t="shared" si="48"/>
        <v>0</v>
      </c>
      <c r="BE85" s="693"/>
      <c r="BF85" s="122">
        <f t="shared" si="54"/>
        <v>0</v>
      </c>
      <c r="BG85" s="124"/>
      <c r="BH85" s="122">
        <f t="shared" si="55"/>
        <v>0</v>
      </c>
      <c r="BI85" s="124"/>
      <c r="BJ85" s="122">
        <f t="shared" si="56"/>
        <v>0</v>
      </c>
      <c r="BK85" s="124"/>
      <c r="BL85" s="125">
        <f t="shared" si="57"/>
        <v>0</v>
      </c>
      <c r="BM85" s="124"/>
      <c r="BN85" s="123">
        <f t="shared" si="49"/>
        <v>0</v>
      </c>
      <c r="BO85" s="126">
        <f t="shared" si="49"/>
        <v>0</v>
      </c>
      <c r="BP85" s="127"/>
      <c r="BQ85" s="409"/>
    </row>
    <row r="86" spans="1:69" s="131" customFormat="1" ht="17.55" hidden="1" customHeight="1">
      <c r="A86" s="83"/>
      <c r="C86" s="139" t="str">
        <f t="shared" si="50"/>
        <v>H</v>
      </c>
      <c r="D86" s="130" t="str">
        <f>Parameter!G64</f>
        <v>B_Host</v>
      </c>
      <c r="E86" s="129" t="str">
        <f t="shared" ref="E86:E109" si="58">E16</f>
        <v>Aglaia Tech</v>
      </c>
      <c r="F86" s="717"/>
      <c r="G86" s="123">
        <f t="shared" ref="G86:P95" si="59">SUMIFS(Share, Y, $E$3, Config, $G$11, P, G$15, LType, $D86, MSup, $E86)</f>
        <v>0</v>
      </c>
      <c r="H86" s="121">
        <f t="shared" si="59"/>
        <v>0</v>
      </c>
      <c r="I86" s="121">
        <f t="shared" si="59"/>
        <v>0</v>
      </c>
      <c r="J86" s="121">
        <f t="shared" si="59"/>
        <v>0</v>
      </c>
      <c r="K86" s="121">
        <f t="shared" si="59"/>
        <v>0</v>
      </c>
      <c r="L86" s="121">
        <f t="shared" si="59"/>
        <v>0</v>
      </c>
      <c r="M86" s="121">
        <f t="shared" si="59"/>
        <v>0</v>
      </c>
      <c r="N86" s="121">
        <f t="shared" si="59"/>
        <v>0</v>
      </c>
      <c r="O86" s="121">
        <f t="shared" si="59"/>
        <v>0</v>
      </c>
      <c r="P86" s="126">
        <f t="shared" si="59"/>
        <v>0</v>
      </c>
      <c r="Q86" s="122"/>
      <c r="R86" s="408">
        <f t="shared" si="51"/>
        <v>0</v>
      </c>
      <c r="S86" s="693"/>
      <c r="T86" s="700">
        <f t="shared" si="45"/>
        <v>0</v>
      </c>
      <c r="U86" s="701">
        <f t="shared" si="45"/>
        <v>0</v>
      </c>
      <c r="V86" s="693"/>
      <c r="W86" s="700">
        <f t="shared" si="46"/>
        <v>0</v>
      </c>
      <c r="X86" s="126">
        <f t="shared" si="46"/>
        <v>0</v>
      </c>
      <c r="Y86" s="696">
        <f t="shared" si="52"/>
        <v>0</v>
      </c>
      <c r="Z86" s="408">
        <f t="shared" si="53"/>
        <v>0</v>
      </c>
      <c r="AA86" s="127"/>
      <c r="AB86" s="123">
        <f t="shared" ref="AB86:AO95" si="60">SUMIFS(Share, Y, $E$3, Config, $AB$11, P, AB$15, LType, $D86, MSup, $E86)</f>
        <v>0</v>
      </c>
      <c r="AC86" s="121">
        <f t="shared" si="60"/>
        <v>0</v>
      </c>
      <c r="AD86" s="121">
        <f t="shared" si="60"/>
        <v>0</v>
      </c>
      <c r="AE86" s="121">
        <f t="shared" si="60"/>
        <v>0</v>
      </c>
      <c r="AF86" s="121">
        <f t="shared" si="60"/>
        <v>0</v>
      </c>
      <c r="AG86" s="121">
        <f t="shared" si="60"/>
        <v>0</v>
      </c>
      <c r="AH86" s="121">
        <f t="shared" si="60"/>
        <v>0</v>
      </c>
      <c r="AI86" s="121">
        <f t="shared" si="60"/>
        <v>0</v>
      </c>
      <c r="AJ86" s="121">
        <f t="shared" si="60"/>
        <v>0</v>
      </c>
      <c r="AK86" s="121">
        <f t="shared" si="60"/>
        <v>0</v>
      </c>
      <c r="AL86" s="121">
        <f t="shared" si="60"/>
        <v>0</v>
      </c>
      <c r="AM86" s="121">
        <f t="shared" si="60"/>
        <v>0</v>
      </c>
      <c r="AN86" s="121">
        <f t="shared" si="60"/>
        <v>0</v>
      </c>
      <c r="AO86" s="701">
        <f t="shared" si="60"/>
        <v>0</v>
      </c>
      <c r="AP86" s="122"/>
      <c r="AQ86" s="123">
        <f t="shared" ref="AQ86:BD95" si="61">SUMIFS(Share, Y, $E$3, Config, $AQ$11, P, AQ$15, LType, $D86, MSup, $E86)</f>
        <v>0</v>
      </c>
      <c r="AR86" s="121">
        <f t="shared" si="61"/>
        <v>0</v>
      </c>
      <c r="AS86" s="121">
        <f t="shared" si="61"/>
        <v>0</v>
      </c>
      <c r="AT86" s="121">
        <f t="shared" si="61"/>
        <v>0</v>
      </c>
      <c r="AU86" s="121">
        <f t="shared" si="61"/>
        <v>0</v>
      </c>
      <c r="AV86" s="121">
        <f t="shared" si="61"/>
        <v>0</v>
      </c>
      <c r="AW86" s="121">
        <f t="shared" si="61"/>
        <v>0</v>
      </c>
      <c r="AX86" s="121">
        <f t="shared" si="61"/>
        <v>0</v>
      </c>
      <c r="AY86" s="121">
        <f t="shared" si="61"/>
        <v>0</v>
      </c>
      <c r="AZ86" s="121">
        <f t="shared" si="61"/>
        <v>0</v>
      </c>
      <c r="BA86" s="121">
        <f t="shared" si="61"/>
        <v>0</v>
      </c>
      <c r="BB86" s="121">
        <f t="shared" si="61"/>
        <v>0</v>
      </c>
      <c r="BC86" s="121">
        <f t="shared" si="61"/>
        <v>0</v>
      </c>
      <c r="BD86" s="701">
        <f t="shared" si="61"/>
        <v>0</v>
      </c>
      <c r="BE86" s="693"/>
      <c r="BF86" s="122">
        <f t="shared" si="54"/>
        <v>0</v>
      </c>
      <c r="BG86" s="124"/>
      <c r="BH86" s="122">
        <f t="shared" si="55"/>
        <v>0</v>
      </c>
      <c r="BI86" s="124"/>
      <c r="BJ86" s="122">
        <f t="shared" si="56"/>
        <v>0</v>
      </c>
      <c r="BK86" s="124"/>
      <c r="BL86" s="125">
        <f t="shared" si="57"/>
        <v>0</v>
      </c>
      <c r="BM86" s="124"/>
      <c r="BN86" s="123">
        <f t="shared" si="49"/>
        <v>0</v>
      </c>
      <c r="BO86" s="126">
        <f t="shared" si="49"/>
        <v>0</v>
      </c>
      <c r="BP86" s="127"/>
      <c r="BQ86" s="409"/>
    </row>
    <row r="87" spans="1:69" s="131" customFormat="1" ht="17.55" hidden="1" customHeight="1">
      <c r="A87" s="83"/>
      <c r="C87" s="139" t="str">
        <f t="shared" si="50"/>
        <v>H</v>
      </c>
      <c r="D87" s="130" t="str">
        <f t="shared" ref="D87:D119" si="62">$D86</f>
        <v>B_Host</v>
      </c>
      <c r="E87" s="129" t="str">
        <f t="shared" si="58"/>
        <v>Bayer</v>
      </c>
      <c r="F87" s="717"/>
      <c r="G87" s="123">
        <f t="shared" si="59"/>
        <v>0</v>
      </c>
      <c r="H87" s="121">
        <f t="shared" si="59"/>
        <v>0</v>
      </c>
      <c r="I87" s="121">
        <f t="shared" si="59"/>
        <v>0</v>
      </c>
      <c r="J87" s="121">
        <f t="shared" si="59"/>
        <v>0</v>
      </c>
      <c r="K87" s="121">
        <f t="shared" si="59"/>
        <v>0</v>
      </c>
      <c r="L87" s="121">
        <f t="shared" si="59"/>
        <v>0</v>
      </c>
      <c r="M87" s="121">
        <f t="shared" si="59"/>
        <v>0</v>
      </c>
      <c r="N87" s="121">
        <f t="shared" si="59"/>
        <v>0</v>
      </c>
      <c r="O87" s="121">
        <f t="shared" si="59"/>
        <v>0</v>
      </c>
      <c r="P87" s="126">
        <f t="shared" si="59"/>
        <v>0</v>
      </c>
      <c r="Q87" s="122"/>
      <c r="R87" s="408">
        <f t="shared" si="51"/>
        <v>0</v>
      </c>
      <c r="S87" s="693"/>
      <c r="T87" s="700">
        <f t="shared" si="45"/>
        <v>0</v>
      </c>
      <c r="U87" s="701">
        <f t="shared" si="45"/>
        <v>0</v>
      </c>
      <c r="V87" s="693"/>
      <c r="W87" s="700">
        <f t="shared" si="46"/>
        <v>0</v>
      </c>
      <c r="X87" s="126">
        <f t="shared" si="46"/>
        <v>0</v>
      </c>
      <c r="Y87" s="696">
        <f t="shared" si="52"/>
        <v>0</v>
      </c>
      <c r="Z87" s="408">
        <f t="shared" si="53"/>
        <v>0</v>
      </c>
      <c r="AA87" s="127"/>
      <c r="AB87" s="123">
        <f t="shared" si="60"/>
        <v>0</v>
      </c>
      <c r="AC87" s="121">
        <f t="shared" si="60"/>
        <v>0</v>
      </c>
      <c r="AD87" s="121">
        <f t="shared" si="60"/>
        <v>0</v>
      </c>
      <c r="AE87" s="121">
        <f t="shared" si="60"/>
        <v>0</v>
      </c>
      <c r="AF87" s="121">
        <f t="shared" si="60"/>
        <v>0</v>
      </c>
      <c r="AG87" s="121">
        <f t="shared" si="60"/>
        <v>0</v>
      </c>
      <c r="AH87" s="121">
        <f t="shared" si="60"/>
        <v>0</v>
      </c>
      <c r="AI87" s="121">
        <f t="shared" si="60"/>
        <v>0</v>
      </c>
      <c r="AJ87" s="121">
        <f t="shared" si="60"/>
        <v>0</v>
      </c>
      <c r="AK87" s="121">
        <f t="shared" si="60"/>
        <v>0</v>
      </c>
      <c r="AL87" s="121">
        <f t="shared" si="60"/>
        <v>0</v>
      </c>
      <c r="AM87" s="121">
        <f t="shared" si="60"/>
        <v>0</v>
      </c>
      <c r="AN87" s="121">
        <f t="shared" si="60"/>
        <v>0</v>
      </c>
      <c r="AO87" s="701">
        <f t="shared" si="60"/>
        <v>0</v>
      </c>
      <c r="AP87" s="122"/>
      <c r="AQ87" s="123">
        <f t="shared" si="61"/>
        <v>0</v>
      </c>
      <c r="AR87" s="121">
        <f t="shared" si="61"/>
        <v>0</v>
      </c>
      <c r="AS87" s="121">
        <f t="shared" si="61"/>
        <v>0</v>
      </c>
      <c r="AT87" s="121">
        <f t="shared" si="61"/>
        <v>0</v>
      </c>
      <c r="AU87" s="121">
        <f t="shared" si="61"/>
        <v>0</v>
      </c>
      <c r="AV87" s="121">
        <f t="shared" si="61"/>
        <v>0</v>
      </c>
      <c r="AW87" s="121">
        <f t="shared" si="61"/>
        <v>0</v>
      </c>
      <c r="AX87" s="121">
        <f t="shared" si="61"/>
        <v>0</v>
      </c>
      <c r="AY87" s="121">
        <f t="shared" si="61"/>
        <v>0</v>
      </c>
      <c r="AZ87" s="121">
        <f t="shared" si="61"/>
        <v>0</v>
      </c>
      <c r="BA87" s="121">
        <f t="shared" si="61"/>
        <v>0</v>
      </c>
      <c r="BB87" s="121">
        <f t="shared" si="61"/>
        <v>0</v>
      </c>
      <c r="BC87" s="121">
        <f t="shared" si="61"/>
        <v>0</v>
      </c>
      <c r="BD87" s="701">
        <f t="shared" si="61"/>
        <v>0</v>
      </c>
      <c r="BE87" s="693"/>
      <c r="BF87" s="122">
        <f t="shared" si="54"/>
        <v>0</v>
      </c>
      <c r="BG87" s="124"/>
      <c r="BH87" s="122">
        <f t="shared" si="55"/>
        <v>0</v>
      </c>
      <c r="BI87" s="124"/>
      <c r="BJ87" s="122">
        <f t="shared" si="56"/>
        <v>0</v>
      </c>
      <c r="BK87" s="124"/>
      <c r="BL87" s="125">
        <f t="shared" si="57"/>
        <v>0</v>
      </c>
      <c r="BM87" s="124"/>
      <c r="BN87" s="123">
        <f t="shared" si="49"/>
        <v>0</v>
      </c>
      <c r="BO87" s="126">
        <f t="shared" si="49"/>
        <v>0</v>
      </c>
      <c r="BP87" s="127"/>
      <c r="BQ87" s="409"/>
    </row>
    <row r="88" spans="1:69" s="131" customFormat="1" ht="17.55" hidden="1" customHeight="1">
      <c r="A88" s="83"/>
      <c r="C88" s="139" t="str">
        <f t="shared" si="50"/>
        <v>H</v>
      </c>
      <c r="D88" s="130" t="str">
        <f t="shared" si="62"/>
        <v>B_Host</v>
      </c>
      <c r="E88" s="129" t="str">
        <f t="shared" si="58"/>
        <v>Comet</v>
      </c>
      <c r="F88" s="717"/>
      <c r="G88" s="123">
        <f t="shared" si="59"/>
        <v>0</v>
      </c>
      <c r="H88" s="121">
        <f t="shared" si="59"/>
        <v>0</v>
      </c>
      <c r="I88" s="121">
        <f t="shared" si="59"/>
        <v>0</v>
      </c>
      <c r="J88" s="121">
        <f t="shared" si="59"/>
        <v>0</v>
      </c>
      <c r="K88" s="121">
        <f t="shared" si="59"/>
        <v>0</v>
      </c>
      <c r="L88" s="121">
        <f t="shared" si="59"/>
        <v>0</v>
      </c>
      <c r="M88" s="121">
        <f t="shared" si="59"/>
        <v>0</v>
      </c>
      <c r="N88" s="121">
        <f t="shared" si="59"/>
        <v>0</v>
      </c>
      <c r="O88" s="121">
        <f t="shared" si="59"/>
        <v>0</v>
      </c>
      <c r="P88" s="126">
        <f t="shared" si="59"/>
        <v>0</v>
      </c>
      <c r="Q88" s="122"/>
      <c r="R88" s="408">
        <f t="shared" si="51"/>
        <v>0</v>
      </c>
      <c r="S88" s="693"/>
      <c r="T88" s="700">
        <f t="shared" si="45"/>
        <v>0</v>
      </c>
      <c r="U88" s="701">
        <f t="shared" si="45"/>
        <v>0</v>
      </c>
      <c r="V88" s="693"/>
      <c r="W88" s="700">
        <f t="shared" si="46"/>
        <v>0</v>
      </c>
      <c r="X88" s="126">
        <f t="shared" si="46"/>
        <v>0</v>
      </c>
      <c r="Y88" s="696">
        <f t="shared" si="52"/>
        <v>0</v>
      </c>
      <c r="Z88" s="408">
        <f t="shared" si="53"/>
        <v>0</v>
      </c>
      <c r="AA88" s="127"/>
      <c r="AB88" s="123">
        <f t="shared" si="60"/>
        <v>0</v>
      </c>
      <c r="AC88" s="121">
        <f t="shared" si="60"/>
        <v>0</v>
      </c>
      <c r="AD88" s="121">
        <f t="shared" si="60"/>
        <v>0</v>
      </c>
      <c r="AE88" s="121">
        <f t="shared" si="60"/>
        <v>0</v>
      </c>
      <c r="AF88" s="121">
        <f t="shared" si="60"/>
        <v>0</v>
      </c>
      <c r="AG88" s="121">
        <f t="shared" si="60"/>
        <v>0</v>
      </c>
      <c r="AH88" s="121">
        <f t="shared" si="60"/>
        <v>0</v>
      </c>
      <c r="AI88" s="121">
        <f t="shared" si="60"/>
        <v>0</v>
      </c>
      <c r="AJ88" s="121">
        <f t="shared" si="60"/>
        <v>0</v>
      </c>
      <c r="AK88" s="121">
        <f t="shared" si="60"/>
        <v>0</v>
      </c>
      <c r="AL88" s="121">
        <f t="shared" si="60"/>
        <v>0</v>
      </c>
      <c r="AM88" s="121">
        <f t="shared" si="60"/>
        <v>0</v>
      </c>
      <c r="AN88" s="121">
        <f t="shared" si="60"/>
        <v>0</v>
      </c>
      <c r="AO88" s="701">
        <f t="shared" si="60"/>
        <v>0</v>
      </c>
      <c r="AP88" s="122"/>
      <c r="AQ88" s="123">
        <f t="shared" si="61"/>
        <v>0</v>
      </c>
      <c r="AR88" s="121">
        <f t="shared" si="61"/>
        <v>0</v>
      </c>
      <c r="AS88" s="121">
        <f t="shared" si="61"/>
        <v>0</v>
      </c>
      <c r="AT88" s="121">
        <f t="shared" si="61"/>
        <v>0</v>
      </c>
      <c r="AU88" s="121">
        <f t="shared" si="61"/>
        <v>0</v>
      </c>
      <c r="AV88" s="121">
        <f t="shared" si="61"/>
        <v>0</v>
      </c>
      <c r="AW88" s="121">
        <f t="shared" si="61"/>
        <v>0</v>
      </c>
      <c r="AX88" s="121">
        <f t="shared" si="61"/>
        <v>0</v>
      </c>
      <c r="AY88" s="121">
        <f t="shared" si="61"/>
        <v>0</v>
      </c>
      <c r="AZ88" s="121">
        <f t="shared" si="61"/>
        <v>0</v>
      </c>
      <c r="BA88" s="121">
        <f t="shared" si="61"/>
        <v>0</v>
      </c>
      <c r="BB88" s="121">
        <f t="shared" si="61"/>
        <v>0</v>
      </c>
      <c r="BC88" s="121">
        <f t="shared" si="61"/>
        <v>0</v>
      </c>
      <c r="BD88" s="701">
        <f t="shared" si="61"/>
        <v>0</v>
      </c>
      <c r="BE88" s="693"/>
      <c r="BF88" s="122">
        <f t="shared" si="54"/>
        <v>0</v>
      </c>
      <c r="BG88" s="124"/>
      <c r="BH88" s="122">
        <f t="shared" si="55"/>
        <v>0</v>
      </c>
      <c r="BI88" s="124"/>
      <c r="BJ88" s="122">
        <f t="shared" si="56"/>
        <v>0</v>
      </c>
      <c r="BK88" s="124"/>
      <c r="BL88" s="125">
        <f t="shared" si="57"/>
        <v>0</v>
      </c>
      <c r="BM88" s="124"/>
      <c r="BN88" s="123">
        <f t="shared" si="49"/>
        <v>0</v>
      </c>
      <c r="BO88" s="126">
        <f t="shared" si="49"/>
        <v>0</v>
      </c>
      <c r="BP88" s="127"/>
      <c r="BQ88" s="409"/>
    </row>
    <row r="89" spans="1:69" s="131" customFormat="1" ht="17.55" hidden="1" customHeight="1">
      <c r="A89" s="83"/>
      <c r="C89" s="139" t="str">
        <f t="shared" si="50"/>
        <v>H</v>
      </c>
      <c r="D89" s="130" t="str">
        <f t="shared" si="62"/>
        <v>B_Host</v>
      </c>
      <c r="E89" s="129" t="str">
        <f t="shared" si="58"/>
        <v>Dongjin Semichem</v>
      </c>
      <c r="F89" s="717"/>
      <c r="G89" s="123">
        <f t="shared" si="59"/>
        <v>0</v>
      </c>
      <c r="H89" s="121">
        <f t="shared" si="59"/>
        <v>0</v>
      </c>
      <c r="I89" s="121">
        <f t="shared" si="59"/>
        <v>0</v>
      </c>
      <c r="J89" s="121">
        <f t="shared" si="59"/>
        <v>0</v>
      </c>
      <c r="K89" s="121">
        <f t="shared" si="59"/>
        <v>0</v>
      </c>
      <c r="L89" s="121">
        <f t="shared" si="59"/>
        <v>0</v>
      </c>
      <c r="M89" s="121">
        <f t="shared" si="59"/>
        <v>0</v>
      </c>
      <c r="N89" s="121">
        <f t="shared" si="59"/>
        <v>0</v>
      </c>
      <c r="O89" s="121">
        <f t="shared" si="59"/>
        <v>0</v>
      </c>
      <c r="P89" s="126">
        <f t="shared" si="59"/>
        <v>0</v>
      </c>
      <c r="Q89" s="122"/>
      <c r="R89" s="408">
        <f t="shared" si="51"/>
        <v>0</v>
      </c>
      <c r="S89" s="693"/>
      <c r="T89" s="700">
        <f t="shared" si="45"/>
        <v>0</v>
      </c>
      <c r="U89" s="701">
        <f t="shared" si="45"/>
        <v>0</v>
      </c>
      <c r="V89" s="693"/>
      <c r="W89" s="700">
        <f t="shared" si="46"/>
        <v>0</v>
      </c>
      <c r="X89" s="126">
        <f t="shared" si="46"/>
        <v>0</v>
      </c>
      <c r="Y89" s="696">
        <f t="shared" si="52"/>
        <v>0</v>
      </c>
      <c r="Z89" s="408">
        <f t="shared" si="53"/>
        <v>0</v>
      </c>
      <c r="AA89" s="127"/>
      <c r="AB89" s="123">
        <f t="shared" si="60"/>
        <v>0</v>
      </c>
      <c r="AC89" s="121">
        <f t="shared" si="60"/>
        <v>0</v>
      </c>
      <c r="AD89" s="121">
        <f t="shared" si="60"/>
        <v>0</v>
      </c>
      <c r="AE89" s="121">
        <f t="shared" si="60"/>
        <v>0</v>
      </c>
      <c r="AF89" s="121">
        <f t="shared" si="60"/>
        <v>0</v>
      </c>
      <c r="AG89" s="121">
        <f t="shared" si="60"/>
        <v>0</v>
      </c>
      <c r="AH89" s="121">
        <f t="shared" si="60"/>
        <v>0</v>
      </c>
      <c r="AI89" s="121">
        <f t="shared" si="60"/>
        <v>0</v>
      </c>
      <c r="AJ89" s="121">
        <f t="shared" si="60"/>
        <v>0</v>
      </c>
      <c r="AK89" s="121">
        <f t="shared" si="60"/>
        <v>0</v>
      </c>
      <c r="AL89" s="121">
        <f t="shared" si="60"/>
        <v>0</v>
      </c>
      <c r="AM89" s="121">
        <f t="shared" si="60"/>
        <v>0</v>
      </c>
      <c r="AN89" s="121">
        <f t="shared" si="60"/>
        <v>0</v>
      </c>
      <c r="AO89" s="701">
        <f t="shared" si="60"/>
        <v>0</v>
      </c>
      <c r="AP89" s="122"/>
      <c r="AQ89" s="123">
        <f t="shared" si="61"/>
        <v>0</v>
      </c>
      <c r="AR89" s="121">
        <f t="shared" si="61"/>
        <v>0</v>
      </c>
      <c r="AS89" s="121">
        <f t="shared" si="61"/>
        <v>0</v>
      </c>
      <c r="AT89" s="121">
        <f t="shared" si="61"/>
        <v>0</v>
      </c>
      <c r="AU89" s="121">
        <f t="shared" si="61"/>
        <v>0</v>
      </c>
      <c r="AV89" s="121">
        <f t="shared" si="61"/>
        <v>0</v>
      </c>
      <c r="AW89" s="121">
        <f t="shared" si="61"/>
        <v>0</v>
      </c>
      <c r="AX89" s="121">
        <f t="shared" si="61"/>
        <v>0</v>
      </c>
      <c r="AY89" s="121">
        <f t="shared" si="61"/>
        <v>0</v>
      </c>
      <c r="AZ89" s="121">
        <f t="shared" si="61"/>
        <v>0</v>
      </c>
      <c r="BA89" s="121">
        <f t="shared" si="61"/>
        <v>0</v>
      </c>
      <c r="BB89" s="121">
        <f t="shared" si="61"/>
        <v>0</v>
      </c>
      <c r="BC89" s="121">
        <f t="shared" si="61"/>
        <v>0</v>
      </c>
      <c r="BD89" s="701">
        <f t="shared" si="61"/>
        <v>0</v>
      </c>
      <c r="BE89" s="693"/>
      <c r="BF89" s="122">
        <f t="shared" si="54"/>
        <v>0</v>
      </c>
      <c r="BG89" s="124"/>
      <c r="BH89" s="122">
        <f t="shared" si="55"/>
        <v>0</v>
      </c>
      <c r="BI89" s="124"/>
      <c r="BJ89" s="122">
        <f t="shared" si="56"/>
        <v>0</v>
      </c>
      <c r="BK89" s="124"/>
      <c r="BL89" s="125">
        <f t="shared" si="57"/>
        <v>0</v>
      </c>
      <c r="BM89" s="124"/>
      <c r="BN89" s="123">
        <f t="shared" si="49"/>
        <v>0</v>
      </c>
      <c r="BO89" s="126">
        <f t="shared" si="49"/>
        <v>0</v>
      </c>
      <c r="BP89" s="127"/>
      <c r="BQ89" s="409"/>
    </row>
    <row r="90" spans="1:69" s="131" customFormat="1" ht="17.55" hidden="1" customHeight="1">
      <c r="A90" s="83"/>
      <c r="C90" s="139" t="str">
        <f t="shared" si="50"/>
        <v>H</v>
      </c>
      <c r="D90" s="130" t="str">
        <f t="shared" si="62"/>
        <v>B_Host</v>
      </c>
      <c r="E90" s="129" t="str">
        <f t="shared" si="58"/>
        <v>Duksan Neolux</v>
      </c>
      <c r="F90" s="717"/>
      <c r="G90" s="123">
        <f t="shared" si="59"/>
        <v>0</v>
      </c>
      <c r="H90" s="121">
        <f t="shared" si="59"/>
        <v>0</v>
      </c>
      <c r="I90" s="121">
        <f t="shared" si="59"/>
        <v>0</v>
      </c>
      <c r="J90" s="121">
        <f t="shared" si="59"/>
        <v>0</v>
      </c>
      <c r="K90" s="121">
        <f t="shared" si="59"/>
        <v>0</v>
      </c>
      <c r="L90" s="121">
        <f t="shared" si="59"/>
        <v>0</v>
      </c>
      <c r="M90" s="121">
        <f t="shared" si="59"/>
        <v>0</v>
      </c>
      <c r="N90" s="121">
        <f t="shared" si="59"/>
        <v>0</v>
      </c>
      <c r="O90" s="121">
        <f t="shared" si="59"/>
        <v>0</v>
      </c>
      <c r="P90" s="126">
        <f t="shared" si="59"/>
        <v>0</v>
      </c>
      <c r="Q90" s="122"/>
      <c r="R90" s="408">
        <f t="shared" si="51"/>
        <v>0</v>
      </c>
      <c r="S90" s="693"/>
      <c r="T90" s="700">
        <f t="shared" si="45"/>
        <v>0</v>
      </c>
      <c r="U90" s="701">
        <f t="shared" si="45"/>
        <v>0</v>
      </c>
      <c r="V90" s="693"/>
      <c r="W90" s="700">
        <f t="shared" si="46"/>
        <v>0</v>
      </c>
      <c r="X90" s="126">
        <f t="shared" si="46"/>
        <v>0</v>
      </c>
      <c r="Y90" s="696">
        <f t="shared" si="52"/>
        <v>0</v>
      </c>
      <c r="Z90" s="408">
        <f t="shared" si="53"/>
        <v>0</v>
      </c>
      <c r="AA90" s="127"/>
      <c r="AB90" s="123">
        <f t="shared" si="60"/>
        <v>0</v>
      </c>
      <c r="AC90" s="121">
        <f t="shared" si="60"/>
        <v>0</v>
      </c>
      <c r="AD90" s="121">
        <f t="shared" si="60"/>
        <v>0</v>
      </c>
      <c r="AE90" s="121">
        <f t="shared" si="60"/>
        <v>0</v>
      </c>
      <c r="AF90" s="121">
        <f t="shared" si="60"/>
        <v>0</v>
      </c>
      <c r="AG90" s="121">
        <f t="shared" si="60"/>
        <v>0</v>
      </c>
      <c r="AH90" s="121">
        <f t="shared" si="60"/>
        <v>0</v>
      </c>
      <c r="AI90" s="121">
        <f t="shared" si="60"/>
        <v>0</v>
      </c>
      <c r="AJ90" s="121">
        <f t="shared" si="60"/>
        <v>0</v>
      </c>
      <c r="AK90" s="121">
        <f t="shared" si="60"/>
        <v>0</v>
      </c>
      <c r="AL90" s="121">
        <f t="shared" si="60"/>
        <v>0</v>
      </c>
      <c r="AM90" s="121">
        <f t="shared" si="60"/>
        <v>0</v>
      </c>
      <c r="AN90" s="121">
        <f t="shared" si="60"/>
        <v>0</v>
      </c>
      <c r="AO90" s="701">
        <f t="shared" si="60"/>
        <v>0</v>
      </c>
      <c r="AP90" s="122"/>
      <c r="AQ90" s="123">
        <f t="shared" si="61"/>
        <v>0</v>
      </c>
      <c r="AR90" s="121">
        <f t="shared" si="61"/>
        <v>0</v>
      </c>
      <c r="AS90" s="121">
        <f t="shared" si="61"/>
        <v>0</v>
      </c>
      <c r="AT90" s="121">
        <f t="shared" si="61"/>
        <v>0</v>
      </c>
      <c r="AU90" s="121">
        <f t="shared" si="61"/>
        <v>0</v>
      </c>
      <c r="AV90" s="121">
        <f t="shared" si="61"/>
        <v>0</v>
      </c>
      <c r="AW90" s="121">
        <f t="shared" si="61"/>
        <v>0</v>
      </c>
      <c r="AX90" s="121">
        <f t="shared" si="61"/>
        <v>0</v>
      </c>
      <c r="AY90" s="121">
        <f t="shared" si="61"/>
        <v>0</v>
      </c>
      <c r="AZ90" s="121">
        <f t="shared" si="61"/>
        <v>0</v>
      </c>
      <c r="BA90" s="121">
        <f t="shared" si="61"/>
        <v>0</v>
      </c>
      <c r="BB90" s="121">
        <f t="shared" si="61"/>
        <v>0</v>
      </c>
      <c r="BC90" s="121">
        <f t="shared" si="61"/>
        <v>0</v>
      </c>
      <c r="BD90" s="701">
        <f t="shared" si="61"/>
        <v>0</v>
      </c>
      <c r="BE90" s="693"/>
      <c r="BF90" s="122">
        <f t="shared" si="54"/>
        <v>0</v>
      </c>
      <c r="BG90" s="124"/>
      <c r="BH90" s="122">
        <f t="shared" si="55"/>
        <v>0</v>
      </c>
      <c r="BI90" s="124"/>
      <c r="BJ90" s="122">
        <f t="shared" si="56"/>
        <v>0</v>
      </c>
      <c r="BK90" s="124"/>
      <c r="BL90" s="125">
        <f t="shared" si="57"/>
        <v>0</v>
      </c>
      <c r="BM90" s="124"/>
      <c r="BN90" s="123">
        <f t="shared" si="49"/>
        <v>0</v>
      </c>
      <c r="BO90" s="126">
        <f t="shared" si="49"/>
        <v>0</v>
      </c>
      <c r="BP90" s="127"/>
      <c r="BQ90" s="409"/>
    </row>
    <row r="91" spans="1:69" s="131" customFormat="1" ht="17.55" customHeight="1">
      <c r="A91" s="83"/>
      <c r="C91" s="139" t="str">
        <f t="shared" si="50"/>
        <v/>
      </c>
      <c r="D91" s="130" t="str">
        <f t="shared" si="62"/>
        <v>B_Host</v>
      </c>
      <c r="E91" s="129" t="str">
        <f t="shared" si="58"/>
        <v>DuPont</v>
      </c>
      <c r="F91" s="717"/>
      <c r="G91" s="123">
        <f t="shared" si="59"/>
        <v>0</v>
      </c>
      <c r="H91" s="121">
        <f t="shared" si="59"/>
        <v>0</v>
      </c>
      <c r="I91" s="121">
        <f t="shared" si="59"/>
        <v>0</v>
      </c>
      <c r="J91" s="121">
        <f t="shared" si="59"/>
        <v>0</v>
      </c>
      <c r="K91" s="121">
        <f t="shared" si="59"/>
        <v>0</v>
      </c>
      <c r="L91" s="121">
        <f t="shared" si="59"/>
        <v>0</v>
      </c>
      <c r="M91" s="121">
        <f t="shared" si="59"/>
        <v>0</v>
      </c>
      <c r="N91" s="121">
        <f t="shared" si="59"/>
        <v>0</v>
      </c>
      <c r="O91" s="121">
        <f t="shared" si="59"/>
        <v>0</v>
      </c>
      <c r="P91" s="126">
        <f t="shared" si="59"/>
        <v>0</v>
      </c>
      <c r="Q91" s="122"/>
      <c r="R91" s="408">
        <f t="shared" si="51"/>
        <v>0</v>
      </c>
      <c r="S91" s="693"/>
      <c r="T91" s="700">
        <f t="shared" si="45"/>
        <v>0.1</v>
      </c>
      <c r="U91" s="701">
        <f t="shared" si="45"/>
        <v>0</v>
      </c>
      <c r="V91" s="693"/>
      <c r="W91" s="700">
        <f t="shared" si="46"/>
        <v>0</v>
      </c>
      <c r="X91" s="126">
        <f t="shared" si="46"/>
        <v>0</v>
      </c>
      <c r="Y91" s="696">
        <f t="shared" si="52"/>
        <v>0</v>
      </c>
      <c r="Z91" s="408">
        <f t="shared" si="53"/>
        <v>0</v>
      </c>
      <c r="AA91" s="127"/>
      <c r="AB91" s="123">
        <f t="shared" si="60"/>
        <v>0</v>
      </c>
      <c r="AC91" s="121">
        <f t="shared" si="60"/>
        <v>0</v>
      </c>
      <c r="AD91" s="121">
        <f t="shared" si="60"/>
        <v>0</v>
      </c>
      <c r="AE91" s="121">
        <f t="shared" si="60"/>
        <v>0</v>
      </c>
      <c r="AF91" s="121">
        <f t="shared" si="60"/>
        <v>0</v>
      </c>
      <c r="AG91" s="121">
        <f t="shared" si="60"/>
        <v>0</v>
      </c>
      <c r="AH91" s="121">
        <f t="shared" si="60"/>
        <v>0</v>
      </c>
      <c r="AI91" s="121">
        <f t="shared" si="60"/>
        <v>0</v>
      </c>
      <c r="AJ91" s="121">
        <f t="shared" si="60"/>
        <v>0</v>
      </c>
      <c r="AK91" s="121">
        <f t="shared" si="60"/>
        <v>0</v>
      </c>
      <c r="AL91" s="121">
        <f t="shared" si="60"/>
        <v>0</v>
      </c>
      <c r="AM91" s="121">
        <f t="shared" si="60"/>
        <v>0</v>
      </c>
      <c r="AN91" s="121">
        <f t="shared" si="60"/>
        <v>0</v>
      </c>
      <c r="AO91" s="701">
        <f t="shared" si="60"/>
        <v>0</v>
      </c>
      <c r="AP91" s="122"/>
      <c r="AQ91" s="123">
        <f t="shared" si="61"/>
        <v>0</v>
      </c>
      <c r="AR91" s="121">
        <f t="shared" si="61"/>
        <v>0</v>
      </c>
      <c r="AS91" s="121">
        <f t="shared" si="61"/>
        <v>0</v>
      </c>
      <c r="AT91" s="121">
        <f t="shared" si="61"/>
        <v>0</v>
      </c>
      <c r="AU91" s="121">
        <f t="shared" si="61"/>
        <v>0</v>
      </c>
      <c r="AV91" s="121">
        <f t="shared" si="61"/>
        <v>0</v>
      </c>
      <c r="AW91" s="121">
        <f t="shared" si="61"/>
        <v>0</v>
      </c>
      <c r="AX91" s="121">
        <f t="shared" si="61"/>
        <v>0</v>
      </c>
      <c r="AY91" s="121">
        <f t="shared" si="61"/>
        <v>0</v>
      </c>
      <c r="AZ91" s="121">
        <f t="shared" si="61"/>
        <v>0</v>
      </c>
      <c r="BA91" s="121">
        <f t="shared" si="61"/>
        <v>0</v>
      </c>
      <c r="BB91" s="121">
        <f t="shared" si="61"/>
        <v>0</v>
      </c>
      <c r="BC91" s="121">
        <f t="shared" si="61"/>
        <v>0</v>
      </c>
      <c r="BD91" s="701">
        <f t="shared" si="61"/>
        <v>0</v>
      </c>
      <c r="BE91" s="693"/>
      <c r="BF91" s="122">
        <f t="shared" si="54"/>
        <v>0</v>
      </c>
      <c r="BG91" s="124"/>
      <c r="BH91" s="122">
        <f t="shared" si="55"/>
        <v>0.5</v>
      </c>
      <c r="BI91" s="124"/>
      <c r="BJ91" s="122">
        <f t="shared" si="56"/>
        <v>0.2</v>
      </c>
      <c r="BK91" s="124"/>
      <c r="BL91" s="125">
        <f t="shared" si="57"/>
        <v>0</v>
      </c>
      <c r="BM91" s="124"/>
      <c r="BN91" s="123">
        <f t="shared" si="49"/>
        <v>0</v>
      </c>
      <c r="BO91" s="126">
        <f t="shared" si="49"/>
        <v>0</v>
      </c>
      <c r="BP91" s="127"/>
      <c r="BQ91" s="409"/>
    </row>
    <row r="92" spans="1:69" s="131" customFormat="1" ht="17.55" hidden="1" customHeight="1">
      <c r="A92" s="83"/>
      <c r="C92" s="139" t="str">
        <f t="shared" si="50"/>
        <v>H</v>
      </c>
      <c r="D92" s="130" t="str">
        <f t="shared" si="62"/>
        <v>B_Host</v>
      </c>
      <c r="E92" s="129" t="str">
        <f t="shared" si="58"/>
        <v>EMT</v>
      </c>
      <c r="F92" s="717"/>
      <c r="G92" s="123">
        <f t="shared" si="59"/>
        <v>0</v>
      </c>
      <c r="H92" s="121">
        <f t="shared" si="59"/>
        <v>0</v>
      </c>
      <c r="I92" s="121">
        <f t="shared" si="59"/>
        <v>0</v>
      </c>
      <c r="J92" s="121">
        <f t="shared" si="59"/>
        <v>0</v>
      </c>
      <c r="K92" s="121">
        <f t="shared" si="59"/>
        <v>0</v>
      </c>
      <c r="L92" s="121">
        <f t="shared" si="59"/>
        <v>0</v>
      </c>
      <c r="M92" s="121">
        <f t="shared" si="59"/>
        <v>0</v>
      </c>
      <c r="N92" s="121">
        <f t="shared" si="59"/>
        <v>0</v>
      </c>
      <c r="O92" s="121">
        <f t="shared" si="59"/>
        <v>0</v>
      </c>
      <c r="P92" s="126">
        <f t="shared" si="59"/>
        <v>0</v>
      </c>
      <c r="Q92" s="122"/>
      <c r="R92" s="408">
        <f t="shared" si="51"/>
        <v>0</v>
      </c>
      <c r="S92" s="693"/>
      <c r="T92" s="700">
        <f t="shared" si="45"/>
        <v>0</v>
      </c>
      <c r="U92" s="701">
        <f t="shared" si="45"/>
        <v>0</v>
      </c>
      <c r="V92" s="693"/>
      <c r="W92" s="700">
        <f t="shared" si="46"/>
        <v>0</v>
      </c>
      <c r="X92" s="126">
        <f t="shared" si="46"/>
        <v>0</v>
      </c>
      <c r="Y92" s="696">
        <f t="shared" si="52"/>
        <v>0</v>
      </c>
      <c r="Z92" s="408">
        <f t="shared" si="53"/>
        <v>0</v>
      </c>
      <c r="AA92" s="127"/>
      <c r="AB92" s="123">
        <f t="shared" si="60"/>
        <v>0</v>
      </c>
      <c r="AC92" s="121">
        <f t="shared" si="60"/>
        <v>0</v>
      </c>
      <c r="AD92" s="121">
        <f t="shared" si="60"/>
        <v>0</v>
      </c>
      <c r="AE92" s="121">
        <f t="shared" si="60"/>
        <v>0</v>
      </c>
      <c r="AF92" s="121">
        <f t="shared" si="60"/>
        <v>0</v>
      </c>
      <c r="AG92" s="121">
        <f t="shared" si="60"/>
        <v>0</v>
      </c>
      <c r="AH92" s="121">
        <f t="shared" si="60"/>
        <v>0</v>
      </c>
      <c r="AI92" s="121">
        <f t="shared" si="60"/>
        <v>0</v>
      </c>
      <c r="AJ92" s="121">
        <f t="shared" si="60"/>
        <v>0</v>
      </c>
      <c r="AK92" s="121">
        <f t="shared" si="60"/>
        <v>0</v>
      </c>
      <c r="AL92" s="121">
        <f t="shared" si="60"/>
        <v>0</v>
      </c>
      <c r="AM92" s="121">
        <f t="shared" si="60"/>
        <v>0</v>
      </c>
      <c r="AN92" s="121">
        <f t="shared" si="60"/>
        <v>0</v>
      </c>
      <c r="AO92" s="701">
        <f t="shared" si="60"/>
        <v>0</v>
      </c>
      <c r="AP92" s="122"/>
      <c r="AQ92" s="123">
        <f t="shared" si="61"/>
        <v>0</v>
      </c>
      <c r="AR92" s="121">
        <f t="shared" si="61"/>
        <v>0</v>
      </c>
      <c r="AS92" s="121">
        <f t="shared" si="61"/>
        <v>0</v>
      </c>
      <c r="AT92" s="121">
        <f t="shared" si="61"/>
        <v>0</v>
      </c>
      <c r="AU92" s="121">
        <f t="shared" si="61"/>
        <v>0</v>
      </c>
      <c r="AV92" s="121">
        <f t="shared" si="61"/>
        <v>0</v>
      </c>
      <c r="AW92" s="121">
        <f t="shared" si="61"/>
        <v>0</v>
      </c>
      <c r="AX92" s="121">
        <f t="shared" si="61"/>
        <v>0</v>
      </c>
      <c r="AY92" s="121">
        <f t="shared" si="61"/>
        <v>0</v>
      </c>
      <c r="AZ92" s="121">
        <f t="shared" si="61"/>
        <v>0</v>
      </c>
      <c r="BA92" s="121">
        <f t="shared" si="61"/>
        <v>0</v>
      </c>
      <c r="BB92" s="121">
        <f t="shared" si="61"/>
        <v>0</v>
      </c>
      <c r="BC92" s="121">
        <f t="shared" si="61"/>
        <v>0</v>
      </c>
      <c r="BD92" s="701">
        <f t="shared" si="61"/>
        <v>0</v>
      </c>
      <c r="BE92" s="693"/>
      <c r="BF92" s="122">
        <f t="shared" si="54"/>
        <v>0</v>
      </c>
      <c r="BG92" s="124"/>
      <c r="BH92" s="122">
        <f t="shared" si="55"/>
        <v>0</v>
      </c>
      <c r="BI92" s="124"/>
      <c r="BJ92" s="122">
        <f t="shared" si="56"/>
        <v>0</v>
      </c>
      <c r="BK92" s="124"/>
      <c r="BL92" s="125">
        <f t="shared" si="57"/>
        <v>0</v>
      </c>
      <c r="BM92" s="124"/>
      <c r="BN92" s="123">
        <f t="shared" si="49"/>
        <v>0</v>
      </c>
      <c r="BO92" s="126">
        <f t="shared" si="49"/>
        <v>0</v>
      </c>
      <c r="BP92" s="127"/>
      <c r="BQ92" s="409"/>
    </row>
    <row r="93" spans="1:69" s="131" customFormat="1" ht="17.55" hidden="1" customHeight="1">
      <c r="A93" s="83"/>
      <c r="C93" s="139" t="str">
        <f t="shared" si="50"/>
        <v>H</v>
      </c>
      <c r="D93" s="130" t="str">
        <f t="shared" si="62"/>
        <v>B_Host</v>
      </c>
      <c r="E93" s="129" t="str">
        <f t="shared" si="58"/>
        <v>Hodogaya</v>
      </c>
      <c r="F93" s="717"/>
      <c r="G93" s="123">
        <f t="shared" si="59"/>
        <v>0</v>
      </c>
      <c r="H93" s="121">
        <f t="shared" si="59"/>
        <v>0</v>
      </c>
      <c r="I93" s="121">
        <f t="shared" si="59"/>
        <v>0</v>
      </c>
      <c r="J93" s="121">
        <f t="shared" si="59"/>
        <v>0</v>
      </c>
      <c r="K93" s="121">
        <f t="shared" si="59"/>
        <v>0</v>
      </c>
      <c r="L93" s="121">
        <f t="shared" si="59"/>
        <v>0</v>
      </c>
      <c r="M93" s="121">
        <f t="shared" si="59"/>
        <v>0</v>
      </c>
      <c r="N93" s="121">
        <f t="shared" si="59"/>
        <v>0</v>
      </c>
      <c r="O93" s="121">
        <f t="shared" si="59"/>
        <v>0</v>
      </c>
      <c r="P93" s="126">
        <f t="shared" si="59"/>
        <v>0</v>
      </c>
      <c r="Q93" s="122"/>
      <c r="R93" s="408">
        <f t="shared" si="51"/>
        <v>0</v>
      </c>
      <c r="S93" s="693"/>
      <c r="T93" s="700">
        <f t="shared" si="45"/>
        <v>0</v>
      </c>
      <c r="U93" s="701">
        <f t="shared" si="45"/>
        <v>0</v>
      </c>
      <c r="V93" s="693"/>
      <c r="W93" s="700">
        <f t="shared" si="46"/>
        <v>0</v>
      </c>
      <c r="X93" s="126">
        <f t="shared" si="46"/>
        <v>0</v>
      </c>
      <c r="Y93" s="696">
        <f t="shared" si="52"/>
        <v>0</v>
      </c>
      <c r="Z93" s="408">
        <f t="shared" si="53"/>
        <v>0</v>
      </c>
      <c r="AA93" s="127"/>
      <c r="AB93" s="123">
        <f t="shared" si="60"/>
        <v>0</v>
      </c>
      <c r="AC93" s="121">
        <f t="shared" si="60"/>
        <v>0</v>
      </c>
      <c r="AD93" s="121">
        <f t="shared" si="60"/>
        <v>0</v>
      </c>
      <c r="AE93" s="121">
        <f t="shared" si="60"/>
        <v>0</v>
      </c>
      <c r="AF93" s="121">
        <f t="shared" si="60"/>
        <v>0</v>
      </c>
      <c r="AG93" s="121">
        <f t="shared" si="60"/>
        <v>0</v>
      </c>
      <c r="AH93" s="121">
        <f t="shared" si="60"/>
        <v>0</v>
      </c>
      <c r="AI93" s="121">
        <f t="shared" si="60"/>
        <v>0</v>
      </c>
      <c r="AJ93" s="121">
        <f t="shared" si="60"/>
        <v>0</v>
      </c>
      <c r="AK93" s="121">
        <f t="shared" si="60"/>
        <v>0</v>
      </c>
      <c r="AL93" s="121">
        <f t="shared" si="60"/>
        <v>0</v>
      </c>
      <c r="AM93" s="121">
        <f t="shared" si="60"/>
        <v>0</v>
      </c>
      <c r="AN93" s="121">
        <f t="shared" si="60"/>
        <v>0</v>
      </c>
      <c r="AO93" s="701">
        <f t="shared" si="60"/>
        <v>0</v>
      </c>
      <c r="AP93" s="122"/>
      <c r="AQ93" s="123">
        <f t="shared" si="61"/>
        <v>0</v>
      </c>
      <c r="AR93" s="121">
        <f t="shared" si="61"/>
        <v>0</v>
      </c>
      <c r="AS93" s="121">
        <f t="shared" si="61"/>
        <v>0</v>
      </c>
      <c r="AT93" s="121">
        <f t="shared" si="61"/>
        <v>0</v>
      </c>
      <c r="AU93" s="121">
        <f t="shared" si="61"/>
        <v>0</v>
      </c>
      <c r="AV93" s="121">
        <f t="shared" si="61"/>
        <v>0</v>
      </c>
      <c r="AW93" s="121">
        <f t="shared" si="61"/>
        <v>0</v>
      </c>
      <c r="AX93" s="121">
        <f t="shared" si="61"/>
        <v>0</v>
      </c>
      <c r="AY93" s="121">
        <f t="shared" si="61"/>
        <v>0</v>
      </c>
      <c r="AZ93" s="121">
        <f t="shared" si="61"/>
        <v>0</v>
      </c>
      <c r="BA93" s="121">
        <f t="shared" si="61"/>
        <v>0</v>
      </c>
      <c r="BB93" s="121">
        <f t="shared" si="61"/>
        <v>0</v>
      </c>
      <c r="BC93" s="121">
        <f t="shared" si="61"/>
        <v>0</v>
      </c>
      <c r="BD93" s="701">
        <f t="shared" si="61"/>
        <v>0</v>
      </c>
      <c r="BE93" s="693"/>
      <c r="BF93" s="122">
        <f t="shared" si="54"/>
        <v>0</v>
      </c>
      <c r="BG93" s="124"/>
      <c r="BH93" s="122">
        <f t="shared" si="55"/>
        <v>0</v>
      </c>
      <c r="BI93" s="124"/>
      <c r="BJ93" s="122">
        <f t="shared" si="56"/>
        <v>0</v>
      </c>
      <c r="BK93" s="124"/>
      <c r="BL93" s="125">
        <f t="shared" si="57"/>
        <v>0</v>
      </c>
      <c r="BM93" s="124"/>
      <c r="BN93" s="123">
        <f t="shared" si="49"/>
        <v>0</v>
      </c>
      <c r="BO93" s="126">
        <f t="shared" si="49"/>
        <v>0</v>
      </c>
      <c r="BP93" s="127"/>
      <c r="BQ93" s="409"/>
    </row>
    <row r="94" spans="1:69" s="131" customFormat="1" ht="17.55" hidden="1" customHeight="1">
      <c r="A94" s="83"/>
      <c r="C94" s="139" t="str">
        <f t="shared" si="50"/>
        <v>H</v>
      </c>
      <c r="D94" s="130" t="str">
        <f t="shared" si="62"/>
        <v>B_Host</v>
      </c>
      <c r="E94" s="129" t="str">
        <f t="shared" si="58"/>
        <v>Hyperion</v>
      </c>
      <c r="F94" s="717"/>
      <c r="G94" s="123">
        <f t="shared" si="59"/>
        <v>0</v>
      </c>
      <c r="H94" s="121">
        <f t="shared" si="59"/>
        <v>0</v>
      </c>
      <c r="I94" s="121">
        <f t="shared" si="59"/>
        <v>0</v>
      </c>
      <c r="J94" s="121">
        <f t="shared" si="59"/>
        <v>0</v>
      </c>
      <c r="K94" s="121">
        <f t="shared" si="59"/>
        <v>0</v>
      </c>
      <c r="L94" s="121">
        <f t="shared" si="59"/>
        <v>0</v>
      </c>
      <c r="M94" s="121">
        <f t="shared" si="59"/>
        <v>0</v>
      </c>
      <c r="N94" s="121">
        <f t="shared" si="59"/>
        <v>0</v>
      </c>
      <c r="O94" s="121">
        <f t="shared" si="59"/>
        <v>0</v>
      </c>
      <c r="P94" s="126">
        <f t="shared" si="59"/>
        <v>0</v>
      </c>
      <c r="Q94" s="122"/>
      <c r="R94" s="408">
        <f t="shared" si="51"/>
        <v>0</v>
      </c>
      <c r="S94" s="693"/>
      <c r="T94" s="700">
        <f t="shared" si="45"/>
        <v>0</v>
      </c>
      <c r="U94" s="701">
        <f t="shared" si="45"/>
        <v>0</v>
      </c>
      <c r="V94" s="693"/>
      <c r="W94" s="700">
        <f t="shared" si="46"/>
        <v>0</v>
      </c>
      <c r="X94" s="126">
        <f t="shared" si="46"/>
        <v>0</v>
      </c>
      <c r="Y94" s="696">
        <f t="shared" si="52"/>
        <v>0</v>
      </c>
      <c r="Z94" s="408">
        <f t="shared" si="53"/>
        <v>0</v>
      </c>
      <c r="AA94" s="127"/>
      <c r="AB94" s="123">
        <f t="shared" si="60"/>
        <v>0</v>
      </c>
      <c r="AC94" s="121">
        <f t="shared" si="60"/>
        <v>0</v>
      </c>
      <c r="AD94" s="121">
        <f t="shared" si="60"/>
        <v>0</v>
      </c>
      <c r="AE94" s="121">
        <f t="shared" si="60"/>
        <v>0</v>
      </c>
      <c r="AF94" s="121">
        <f t="shared" si="60"/>
        <v>0</v>
      </c>
      <c r="AG94" s="121">
        <f t="shared" si="60"/>
        <v>0</v>
      </c>
      <c r="AH94" s="121">
        <f t="shared" si="60"/>
        <v>0</v>
      </c>
      <c r="AI94" s="121">
        <f t="shared" si="60"/>
        <v>0</v>
      </c>
      <c r="AJ94" s="121">
        <f t="shared" si="60"/>
        <v>0</v>
      </c>
      <c r="AK94" s="121">
        <f t="shared" si="60"/>
        <v>0</v>
      </c>
      <c r="AL94" s="121">
        <f t="shared" si="60"/>
        <v>0</v>
      </c>
      <c r="AM94" s="121">
        <f t="shared" si="60"/>
        <v>0</v>
      </c>
      <c r="AN94" s="121">
        <f t="shared" si="60"/>
        <v>0</v>
      </c>
      <c r="AO94" s="701">
        <f t="shared" si="60"/>
        <v>0</v>
      </c>
      <c r="AP94" s="122"/>
      <c r="AQ94" s="123">
        <f t="shared" si="61"/>
        <v>0</v>
      </c>
      <c r="AR94" s="121">
        <f t="shared" si="61"/>
        <v>0</v>
      </c>
      <c r="AS94" s="121">
        <f t="shared" si="61"/>
        <v>0</v>
      </c>
      <c r="AT94" s="121">
        <f t="shared" si="61"/>
        <v>0</v>
      </c>
      <c r="AU94" s="121">
        <f t="shared" si="61"/>
        <v>0</v>
      </c>
      <c r="AV94" s="121">
        <f t="shared" si="61"/>
        <v>0</v>
      </c>
      <c r="AW94" s="121">
        <f t="shared" si="61"/>
        <v>0</v>
      </c>
      <c r="AX94" s="121">
        <f t="shared" si="61"/>
        <v>0</v>
      </c>
      <c r="AY94" s="121">
        <f t="shared" si="61"/>
        <v>0</v>
      </c>
      <c r="AZ94" s="121">
        <f t="shared" si="61"/>
        <v>0</v>
      </c>
      <c r="BA94" s="121">
        <f t="shared" si="61"/>
        <v>0</v>
      </c>
      <c r="BB94" s="121">
        <f t="shared" si="61"/>
        <v>0</v>
      </c>
      <c r="BC94" s="121">
        <f t="shared" si="61"/>
        <v>0</v>
      </c>
      <c r="BD94" s="701">
        <f t="shared" si="61"/>
        <v>0</v>
      </c>
      <c r="BE94" s="693"/>
      <c r="BF94" s="122">
        <f t="shared" si="54"/>
        <v>0</v>
      </c>
      <c r="BG94" s="124"/>
      <c r="BH94" s="122">
        <f t="shared" si="55"/>
        <v>0</v>
      </c>
      <c r="BI94" s="124"/>
      <c r="BJ94" s="122">
        <f t="shared" si="56"/>
        <v>0</v>
      </c>
      <c r="BK94" s="124"/>
      <c r="BL94" s="125">
        <f t="shared" si="57"/>
        <v>0</v>
      </c>
      <c r="BM94" s="124"/>
      <c r="BN94" s="123">
        <f t="shared" si="49"/>
        <v>0</v>
      </c>
      <c r="BO94" s="126">
        <f t="shared" si="49"/>
        <v>0</v>
      </c>
      <c r="BP94" s="127"/>
      <c r="BQ94" s="409"/>
    </row>
    <row r="95" spans="1:69" s="131" customFormat="1" ht="17.55" customHeight="1">
      <c r="A95" s="83"/>
      <c r="C95" s="139" t="str">
        <f t="shared" si="50"/>
        <v/>
      </c>
      <c r="D95" s="130" t="str">
        <f t="shared" si="62"/>
        <v>B_Host</v>
      </c>
      <c r="E95" s="129" t="str">
        <f t="shared" si="58"/>
        <v>Idemitsu Kosan</v>
      </c>
      <c r="F95" s="717"/>
      <c r="G95" s="123">
        <f t="shared" si="59"/>
        <v>0</v>
      </c>
      <c r="H95" s="121">
        <f t="shared" si="59"/>
        <v>0.1</v>
      </c>
      <c r="I95" s="121">
        <f t="shared" si="59"/>
        <v>0.7</v>
      </c>
      <c r="J95" s="121">
        <f t="shared" si="59"/>
        <v>0.45</v>
      </c>
      <c r="K95" s="121">
        <f t="shared" si="59"/>
        <v>0.5</v>
      </c>
      <c r="L95" s="121">
        <f t="shared" si="59"/>
        <v>0</v>
      </c>
      <c r="M95" s="121">
        <f t="shared" si="59"/>
        <v>0</v>
      </c>
      <c r="N95" s="121">
        <f t="shared" si="59"/>
        <v>0.7</v>
      </c>
      <c r="O95" s="121">
        <f t="shared" si="59"/>
        <v>0.5</v>
      </c>
      <c r="P95" s="126">
        <f t="shared" si="59"/>
        <v>1</v>
      </c>
      <c r="Q95" s="122"/>
      <c r="R95" s="408">
        <f t="shared" si="51"/>
        <v>0</v>
      </c>
      <c r="S95" s="693"/>
      <c r="T95" s="700">
        <f t="shared" si="45"/>
        <v>0.9</v>
      </c>
      <c r="U95" s="701">
        <f t="shared" si="45"/>
        <v>0.1</v>
      </c>
      <c r="V95" s="693"/>
      <c r="W95" s="700">
        <f t="shared" si="46"/>
        <v>0</v>
      </c>
      <c r="X95" s="126">
        <f t="shared" si="46"/>
        <v>0</v>
      </c>
      <c r="Y95" s="696">
        <f t="shared" si="52"/>
        <v>0</v>
      </c>
      <c r="Z95" s="408">
        <f t="shared" si="53"/>
        <v>0</v>
      </c>
      <c r="AA95" s="127"/>
      <c r="AB95" s="123">
        <f t="shared" si="60"/>
        <v>0</v>
      </c>
      <c r="AC95" s="121">
        <f t="shared" si="60"/>
        <v>0</v>
      </c>
      <c r="AD95" s="121">
        <f t="shared" si="60"/>
        <v>0</v>
      </c>
      <c r="AE95" s="121">
        <f t="shared" si="60"/>
        <v>0</v>
      </c>
      <c r="AF95" s="121">
        <f t="shared" si="60"/>
        <v>0</v>
      </c>
      <c r="AG95" s="121">
        <f t="shared" si="60"/>
        <v>0</v>
      </c>
      <c r="AH95" s="121">
        <f t="shared" si="60"/>
        <v>0</v>
      </c>
      <c r="AI95" s="121">
        <f t="shared" si="60"/>
        <v>0</v>
      </c>
      <c r="AJ95" s="121">
        <f t="shared" si="60"/>
        <v>0</v>
      </c>
      <c r="AK95" s="121">
        <f t="shared" si="60"/>
        <v>0</v>
      </c>
      <c r="AL95" s="121">
        <f t="shared" si="60"/>
        <v>0.3</v>
      </c>
      <c r="AM95" s="121">
        <f t="shared" si="60"/>
        <v>0.9</v>
      </c>
      <c r="AN95" s="121">
        <f t="shared" si="60"/>
        <v>0</v>
      </c>
      <c r="AO95" s="701">
        <f t="shared" si="60"/>
        <v>0</v>
      </c>
      <c r="AP95" s="122"/>
      <c r="AQ95" s="123">
        <f t="shared" si="61"/>
        <v>0</v>
      </c>
      <c r="AR95" s="121">
        <f t="shared" si="61"/>
        <v>0</v>
      </c>
      <c r="AS95" s="121">
        <f t="shared" si="61"/>
        <v>0</v>
      </c>
      <c r="AT95" s="121">
        <f t="shared" si="61"/>
        <v>0</v>
      </c>
      <c r="AU95" s="121">
        <f t="shared" si="61"/>
        <v>0</v>
      </c>
      <c r="AV95" s="121">
        <f t="shared" si="61"/>
        <v>0</v>
      </c>
      <c r="AW95" s="121">
        <f t="shared" si="61"/>
        <v>0</v>
      </c>
      <c r="AX95" s="121">
        <f t="shared" si="61"/>
        <v>0</v>
      </c>
      <c r="AY95" s="121">
        <f t="shared" si="61"/>
        <v>0</v>
      </c>
      <c r="AZ95" s="121">
        <f t="shared" si="61"/>
        <v>0</v>
      </c>
      <c r="BA95" s="121">
        <f t="shared" si="61"/>
        <v>0</v>
      </c>
      <c r="BB95" s="121">
        <f t="shared" si="61"/>
        <v>0</v>
      </c>
      <c r="BC95" s="121">
        <f t="shared" si="61"/>
        <v>0</v>
      </c>
      <c r="BD95" s="701">
        <f t="shared" si="61"/>
        <v>0</v>
      </c>
      <c r="BE95" s="693"/>
      <c r="BF95" s="122">
        <f t="shared" si="54"/>
        <v>1</v>
      </c>
      <c r="BG95" s="124"/>
      <c r="BH95" s="122">
        <f t="shared" si="55"/>
        <v>0.3</v>
      </c>
      <c r="BI95" s="124"/>
      <c r="BJ95" s="122">
        <f t="shared" si="56"/>
        <v>0.6</v>
      </c>
      <c r="BK95" s="124"/>
      <c r="BL95" s="125">
        <f t="shared" si="57"/>
        <v>0.9</v>
      </c>
      <c r="BM95" s="124"/>
      <c r="BN95" s="123">
        <f t="shared" si="49"/>
        <v>0</v>
      </c>
      <c r="BO95" s="126">
        <f t="shared" si="49"/>
        <v>0</v>
      </c>
      <c r="BP95" s="127"/>
      <c r="BQ95" s="409"/>
    </row>
    <row r="96" spans="1:69" s="131" customFormat="1" ht="17.55" hidden="1" customHeight="1">
      <c r="A96" s="83"/>
      <c r="C96" s="139" t="str">
        <f t="shared" si="50"/>
        <v>H</v>
      </c>
      <c r="D96" s="130" t="str">
        <f t="shared" si="62"/>
        <v>B_Host</v>
      </c>
      <c r="E96" s="129" t="str">
        <f t="shared" si="58"/>
        <v>Jilin OLED</v>
      </c>
      <c r="F96" s="717"/>
      <c r="G96" s="123">
        <f t="shared" ref="G96:P105" si="63">SUMIFS(Share, Y, $E$3, Config, $G$11, P, G$15, LType, $D96, MSup, $E96)</f>
        <v>0</v>
      </c>
      <c r="H96" s="121">
        <f t="shared" si="63"/>
        <v>0</v>
      </c>
      <c r="I96" s="121">
        <f t="shared" si="63"/>
        <v>0</v>
      </c>
      <c r="J96" s="121">
        <f t="shared" si="63"/>
        <v>0</v>
      </c>
      <c r="K96" s="121">
        <f t="shared" si="63"/>
        <v>0</v>
      </c>
      <c r="L96" s="121">
        <f t="shared" si="63"/>
        <v>0</v>
      </c>
      <c r="M96" s="121">
        <f t="shared" si="63"/>
        <v>0</v>
      </c>
      <c r="N96" s="121">
        <f t="shared" si="63"/>
        <v>0</v>
      </c>
      <c r="O96" s="121">
        <f t="shared" si="63"/>
        <v>0</v>
      </c>
      <c r="P96" s="126">
        <f t="shared" si="63"/>
        <v>0</v>
      </c>
      <c r="Q96" s="122"/>
      <c r="R96" s="408">
        <f t="shared" si="51"/>
        <v>0</v>
      </c>
      <c r="S96" s="693"/>
      <c r="T96" s="700">
        <f t="shared" ref="T96:U115" si="64">SUMIFS(Share, Y, $E$3, Config, $T$11, P, T$15, LType, $D96, MSup, $E96)</f>
        <v>0</v>
      </c>
      <c r="U96" s="701">
        <f t="shared" si="64"/>
        <v>0</v>
      </c>
      <c r="V96" s="693"/>
      <c r="W96" s="700">
        <f t="shared" ref="W96:X115" si="65">SUMIFS(Share, Y, $E$3, Config, $W$11, P, W$15, LType, $D96, MSup, $E96)</f>
        <v>0</v>
      </c>
      <c r="X96" s="126">
        <f t="shared" si="65"/>
        <v>0</v>
      </c>
      <c r="Y96" s="696">
        <f t="shared" si="52"/>
        <v>0</v>
      </c>
      <c r="Z96" s="408">
        <f t="shared" si="53"/>
        <v>0</v>
      </c>
      <c r="AA96" s="127"/>
      <c r="AB96" s="123">
        <f t="shared" ref="AB96:AO105" si="66">SUMIFS(Share, Y, $E$3, Config, $AB$11, P, AB$15, LType, $D96, MSup, $E96)</f>
        <v>0</v>
      </c>
      <c r="AC96" s="121">
        <f t="shared" si="66"/>
        <v>0</v>
      </c>
      <c r="AD96" s="121">
        <f t="shared" si="66"/>
        <v>0</v>
      </c>
      <c r="AE96" s="121">
        <f t="shared" si="66"/>
        <v>0</v>
      </c>
      <c r="AF96" s="121">
        <f t="shared" si="66"/>
        <v>0</v>
      </c>
      <c r="AG96" s="121">
        <f t="shared" si="66"/>
        <v>0</v>
      </c>
      <c r="AH96" s="121">
        <f t="shared" si="66"/>
        <v>0</v>
      </c>
      <c r="AI96" s="121">
        <f t="shared" si="66"/>
        <v>0</v>
      </c>
      <c r="AJ96" s="121">
        <f t="shared" si="66"/>
        <v>0</v>
      </c>
      <c r="AK96" s="121">
        <f t="shared" si="66"/>
        <v>0</v>
      </c>
      <c r="AL96" s="121">
        <f t="shared" si="66"/>
        <v>0</v>
      </c>
      <c r="AM96" s="121">
        <f t="shared" si="66"/>
        <v>0</v>
      </c>
      <c r="AN96" s="121">
        <f t="shared" si="66"/>
        <v>0</v>
      </c>
      <c r="AO96" s="701">
        <f t="shared" si="66"/>
        <v>0</v>
      </c>
      <c r="AP96" s="122"/>
      <c r="AQ96" s="123">
        <f t="shared" ref="AQ96:BD105" si="67">SUMIFS(Share, Y, $E$3, Config, $AQ$11, P, AQ$15, LType, $D96, MSup, $E96)</f>
        <v>0</v>
      </c>
      <c r="AR96" s="121">
        <f t="shared" si="67"/>
        <v>0</v>
      </c>
      <c r="AS96" s="121">
        <f t="shared" si="67"/>
        <v>0</v>
      </c>
      <c r="AT96" s="121">
        <f t="shared" si="67"/>
        <v>0</v>
      </c>
      <c r="AU96" s="121">
        <f t="shared" si="67"/>
        <v>0</v>
      </c>
      <c r="AV96" s="121">
        <f t="shared" si="67"/>
        <v>0</v>
      </c>
      <c r="AW96" s="121">
        <f t="shared" si="67"/>
        <v>0</v>
      </c>
      <c r="AX96" s="121">
        <f t="shared" si="67"/>
        <v>0</v>
      </c>
      <c r="AY96" s="121">
        <f t="shared" si="67"/>
        <v>0</v>
      </c>
      <c r="AZ96" s="121">
        <f t="shared" si="67"/>
        <v>0</v>
      </c>
      <c r="BA96" s="121">
        <f t="shared" si="67"/>
        <v>0</v>
      </c>
      <c r="BB96" s="121">
        <f t="shared" si="67"/>
        <v>0</v>
      </c>
      <c r="BC96" s="121">
        <f t="shared" si="67"/>
        <v>0</v>
      </c>
      <c r="BD96" s="701">
        <f t="shared" si="67"/>
        <v>0</v>
      </c>
      <c r="BE96" s="693"/>
      <c r="BF96" s="122">
        <f t="shared" si="54"/>
        <v>0</v>
      </c>
      <c r="BG96" s="124"/>
      <c r="BH96" s="122">
        <f t="shared" si="55"/>
        <v>0</v>
      </c>
      <c r="BI96" s="124"/>
      <c r="BJ96" s="122">
        <f t="shared" si="56"/>
        <v>0</v>
      </c>
      <c r="BK96" s="124"/>
      <c r="BL96" s="125">
        <f t="shared" si="57"/>
        <v>0</v>
      </c>
      <c r="BM96" s="124"/>
      <c r="BN96" s="123">
        <f t="shared" ref="BN96:BO115" si="68">SUMIFS(Share, Y, $E$3, Config, $BN$11, P, BN$15, LType, $D96, MSup, $E96)</f>
        <v>0</v>
      </c>
      <c r="BO96" s="126">
        <f t="shared" si="68"/>
        <v>0</v>
      </c>
      <c r="BP96" s="127"/>
      <c r="BQ96" s="409"/>
    </row>
    <row r="97" spans="1:69" s="131" customFormat="1" ht="17.55" hidden="1" customHeight="1">
      <c r="A97" s="83"/>
      <c r="C97" s="139" t="str">
        <f t="shared" si="50"/>
        <v>H</v>
      </c>
      <c r="D97" s="130" t="str">
        <f t="shared" si="62"/>
        <v>B_Host</v>
      </c>
      <c r="E97" s="129" t="str">
        <f t="shared" si="58"/>
        <v>Jinwoong</v>
      </c>
      <c r="F97" s="717"/>
      <c r="G97" s="123">
        <f t="shared" si="63"/>
        <v>0</v>
      </c>
      <c r="H97" s="121">
        <f t="shared" si="63"/>
        <v>0</v>
      </c>
      <c r="I97" s="121">
        <f t="shared" si="63"/>
        <v>0</v>
      </c>
      <c r="J97" s="121">
        <f t="shared" si="63"/>
        <v>0</v>
      </c>
      <c r="K97" s="121">
        <f t="shared" si="63"/>
        <v>0</v>
      </c>
      <c r="L97" s="121">
        <f t="shared" si="63"/>
        <v>0</v>
      </c>
      <c r="M97" s="121">
        <f t="shared" si="63"/>
        <v>0</v>
      </c>
      <c r="N97" s="121">
        <f t="shared" si="63"/>
        <v>0</v>
      </c>
      <c r="O97" s="121">
        <f t="shared" si="63"/>
        <v>0</v>
      </c>
      <c r="P97" s="126">
        <f t="shared" si="63"/>
        <v>0</v>
      </c>
      <c r="Q97" s="122"/>
      <c r="R97" s="408">
        <f t="shared" si="51"/>
        <v>0</v>
      </c>
      <c r="S97" s="693"/>
      <c r="T97" s="700">
        <f t="shared" si="64"/>
        <v>0</v>
      </c>
      <c r="U97" s="701">
        <f t="shared" si="64"/>
        <v>0</v>
      </c>
      <c r="V97" s="693"/>
      <c r="W97" s="700">
        <f t="shared" si="65"/>
        <v>0</v>
      </c>
      <c r="X97" s="126">
        <f t="shared" si="65"/>
        <v>0</v>
      </c>
      <c r="Y97" s="696">
        <f t="shared" si="52"/>
        <v>0</v>
      </c>
      <c r="Z97" s="408">
        <f t="shared" si="53"/>
        <v>0</v>
      </c>
      <c r="AA97" s="127"/>
      <c r="AB97" s="123">
        <f t="shared" si="66"/>
        <v>0</v>
      </c>
      <c r="AC97" s="121">
        <f t="shared" si="66"/>
        <v>0</v>
      </c>
      <c r="AD97" s="121">
        <f t="shared" si="66"/>
        <v>0</v>
      </c>
      <c r="AE97" s="121">
        <f t="shared" si="66"/>
        <v>0</v>
      </c>
      <c r="AF97" s="121">
        <f t="shared" si="66"/>
        <v>0</v>
      </c>
      <c r="AG97" s="121">
        <f t="shared" si="66"/>
        <v>0</v>
      </c>
      <c r="AH97" s="121">
        <f t="shared" si="66"/>
        <v>0</v>
      </c>
      <c r="AI97" s="121">
        <f t="shared" si="66"/>
        <v>0</v>
      </c>
      <c r="AJ97" s="121">
        <f t="shared" si="66"/>
        <v>0</v>
      </c>
      <c r="AK97" s="121">
        <f t="shared" si="66"/>
        <v>0</v>
      </c>
      <c r="AL97" s="121">
        <f t="shared" si="66"/>
        <v>0</v>
      </c>
      <c r="AM97" s="121">
        <f t="shared" si="66"/>
        <v>0</v>
      </c>
      <c r="AN97" s="121">
        <f t="shared" si="66"/>
        <v>0</v>
      </c>
      <c r="AO97" s="701">
        <f t="shared" si="66"/>
        <v>0</v>
      </c>
      <c r="AP97" s="122"/>
      <c r="AQ97" s="123">
        <f t="shared" si="67"/>
        <v>0</v>
      </c>
      <c r="AR97" s="121">
        <f t="shared" si="67"/>
        <v>0</v>
      </c>
      <c r="AS97" s="121">
        <f t="shared" si="67"/>
        <v>0</v>
      </c>
      <c r="AT97" s="121">
        <f t="shared" si="67"/>
        <v>0</v>
      </c>
      <c r="AU97" s="121">
        <f t="shared" si="67"/>
        <v>0</v>
      </c>
      <c r="AV97" s="121">
        <f t="shared" si="67"/>
        <v>0</v>
      </c>
      <c r="AW97" s="121">
        <f t="shared" si="67"/>
        <v>0</v>
      </c>
      <c r="AX97" s="121">
        <f t="shared" si="67"/>
        <v>0</v>
      </c>
      <c r="AY97" s="121">
        <f t="shared" si="67"/>
        <v>0</v>
      </c>
      <c r="AZ97" s="121">
        <f t="shared" si="67"/>
        <v>0</v>
      </c>
      <c r="BA97" s="121">
        <f t="shared" si="67"/>
        <v>0</v>
      </c>
      <c r="BB97" s="121">
        <f t="shared" si="67"/>
        <v>0</v>
      </c>
      <c r="BC97" s="121">
        <f t="shared" si="67"/>
        <v>0</v>
      </c>
      <c r="BD97" s="701">
        <f t="shared" si="67"/>
        <v>0</v>
      </c>
      <c r="BE97" s="693"/>
      <c r="BF97" s="122">
        <f t="shared" si="54"/>
        <v>0</v>
      </c>
      <c r="BG97" s="124"/>
      <c r="BH97" s="122">
        <f t="shared" si="55"/>
        <v>0</v>
      </c>
      <c r="BI97" s="124"/>
      <c r="BJ97" s="122">
        <f t="shared" si="56"/>
        <v>0</v>
      </c>
      <c r="BK97" s="124"/>
      <c r="BL97" s="125">
        <f t="shared" si="57"/>
        <v>0</v>
      </c>
      <c r="BM97" s="124"/>
      <c r="BN97" s="123">
        <f t="shared" si="68"/>
        <v>0</v>
      </c>
      <c r="BO97" s="126">
        <f t="shared" si="68"/>
        <v>0</v>
      </c>
      <c r="BP97" s="127"/>
      <c r="BQ97" s="409"/>
    </row>
    <row r="98" spans="1:69" s="131" customFormat="1" ht="17.55" customHeight="1">
      <c r="A98" s="83"/>
      <c r="C98" s="139" t="str">
        <f t="shared" si="50"/>
        <v/>
      </c>
      <c r="D98" s="130" t="str">
        <f t="shared" si="62"/>
        <v>B_Host</v>
      </c>
      <c r="E98" s="129" t="str">
        <f t="shared" si="58"/>
        <v>LG Chem</v>
      </c>
      <c r="F98" s="717"/>
      <c r="G98" s="123">
        <f t="shared" si="63"/>
        <v>0</v>
      </c>
      <c r="H98" s="121">
        <f t="shared" si="63"/>
        <v>0.9</v>
      </c>
      <c r="I98" s="121">
        <f t="shared" si="63"/>
        <v>0.3</v>
      </c>
      <c r="J98" s="121">
        <f t="shared" si="63"/>
        <v>0</v>
      </c>
      <c r="K98" s="121">
        <f t="shared" si="63"/>
        <v>0</v>
      </c>
      <c r="L98" s="121">
        <f t="shared" si="63"/>
        <v>0</v>
      </c>
      <c r="M98" s="121">
        <f t="shared" si="63"/>
        <v>0</v>
      </c>
      <c r="N98" s="121">
        <f t="shared" si="63"/>
        <v>0.3</v>
      </c>
      <c r="O98" s="121">
        <f t="shared" si="63"/>
        <v>0</v>
      </c>
      <c r="P98" s="126">
        <f t="shared" si="63"/>
        <v>0</v>
      </c>
      <c r="Q98" s="122"/>
      <c r="R98" s="408">
        <f t="shared" si="51"/>
        <v>0</v>
      </c>
      <c r="S98" s="693"/>
      <c r="T98" s="700">
        <f t="shared" si="64"/>
        <v>0</v>
      </c>
      <c r="U98" s="701">
        <f t="shared" si="64"/>
        <v>0.9</v>
      </c>
      <c r="V98" s="693"/>
      <c r="W98" s="700">
        <f t="shared" si="65"/>
        <v>0</v>
      </c>
      <c r="X98" s="126">
        <f t="shared" si="65"/>
        <v>1</v>
      </c>
      <c r="Y98" s="696">
        <f t="shared" si="52"/>
        <v>0</v>
      </c>
      <c r="Z98" s="408">
        <f t="shared" si="53"/>
        <v>0</v>
      </c>
      <c r="AA98" s="127"/>
      <c r="AB98" s="123">
        <f t="shared" si="66"/>
        <v>0</v>
      </c>
      <c r="AC98" s="121">
        <f t="shared" si="66"/>
        <v>0</v>
      </c>
      <c r="AD98" s="121">
        <f t="shared" si="66"/>
        <v>0</v>
      </c>
      <c r="AE98" s="121">
        <f t="shared" si="66"/>
        <v>0</v>
      </c>
      <c r="AF98" s="121">
        <f t="shared" si="66"/>
        <v>0</v>
      </c>
      <c r="AG98" s="121">
        <f t="shared" si="66"/>
        <v>0</v>
      </c>
      <c r="AH98" s="121">
        <f t="shared" si="66"/>
        <v>0</v>
      </c>
      <c r="AI98" s="121">
        <f t="shared" si="66"/>
        <v>1</v>
      </c>
      <c r="AJ98" s="121">
        <f t="shared" si="66"/>
        <v>0</v>
      </c>
      <c r="AK98" s="121">
        <f t="shared" si="66"/>
        <v>0</v>
      </c>
      <c r="AL98" s="121">
        <f t="shared" si="66"/>
        <v>0</v>
      </c>
      <c r="AM98" s="121">
        <f t="shared" si="66"/>
        <v>0</v>
      </c>
      <c r="AN98" s="121">
        <f t="shared" si="66"/>
        <v>0</v>
      </c>
      <c r="AO98" s="701">
        <f t="shared" si="66"/>
        <v>0</v>
      </c>
      <c r="AP98" s="122"/>
      <c r="AQ98" s="123">
        <f t="shared" si="67"/>
        <v>0</v>
      </c>
      <c r="AR98" s="121">
        <f t="shared" si="67"/>
        <v>0</v>
      </c>
      <c r="AS98" s="121">
        <f t="shared" si="67"/>
        <v>0</v>
      </c>
      <c r="AT98" s="121">
        <f t="shared" si="67"/>
        <v>0</v>
      </c>
      <c r="AU98" s="121">
        <f t="shared" si="67"/>
        <v>0</v>
      </c>
      <c r="AV98" s="121">
        <f t="shared" si="67"/>
        <v>0</v>
      </c>
      <c r="AW98" s="121">
        <f t="shared" si="67"/>
        <v>0</v>
      </c>
      <c r="AX98" s="121">
        <f t="shared" si="67"/>
        <v>0</v>
      </c>
      <c r="AY98" s="121">
        <f t="shared" si="67"/>
        <v>0</v>
      </c>
      <c r="AZ98" s="121">
        <f t="shared" si="67"/>
        <v>0</v>
      </c>
      <c r="BA98" s="121">
        <f t="shared" si="67"/>
        <v>0</v>
      </c>
      <c r="BB98" s="121">
        <f t="shared" si="67"/>
        <v>0</v>
      </c>
      <c r="BC98" s="121">
        <f t="shared" si="67"/>
        <v>0</v>
      </c>
      <c r="BD98" s="701">
        <f t="shared" si="67"/>
        <v>0</v>
      </c>
      <c r="BE98" s="693"/>
      <c r="BF98" s="122">
        <f t="shared" si="54"/>
        <v>0</v>
      </c>
      <c r="BG98" s="124"/>
      <c r="BH98" s="122">
        <f t="shared" si="55"/>
        <v>0.2</v>
      </c>
      <c r="BI98" s="124"/>
      <c r="BJ98" s="122">
        <f t="shared" si="56"/>
        <v>0.2</v>
      </c>
      <c r="BK98" s="124"/>
      <c r="BL98" s="125">
        <f t="shared" si="57"/>
        <v>0</v>
      </c>
      <c r="BM98" s="124"/>
      <c r="BN98" s="123">
        <f t="shared" si="68"/>
        <v>0</v>
      </c>
      <c r="BO98" s="126">
        <f t="shared" si="68"/>
        <v>0</v>
      </c>
      <c r="BP98" s="127"/>
      <c r="BQ98" s="409"/>
    </row>
    <row r="99" spans="1:69" s="131" customFormat="1" ht="17.55" hidden="1" customHeight="1">
      <c r="A99" s="83"/>
      <c r="C99" s="139" t="str">
        <f t="shared" si="50"/>
        <v>H</v>
      </c>
      <c r="D99" s="130" t="str">
        <f t="shared" si="62"/>
        <v>B_Host</v>
      </c>
      <c r="E99" s="129" t="str">
        <f t="shared" si="58"/>
        <v>LT Materials</v>
      </c>
      <c r="F99" s="717"/>
      <c r="G99" s="123">
        <f t="shared" si="63"/>
        <v>0</v>
      </c>
      <c r="H99" s="121">
        <f t="shared" si="63"/>
        <v>0</v>
      </c>
      <c r="I99" s="121">
        <f t="shared" si="63"/>
        <v>0</v>
      </c>
      <c r="J99" s="121">
        <f t="shared" si="63"/>
        <v>0</v>
      </c>
      <c r="K99" s="121">
        <f t="shared" si="63"/>
        <v>0</v>
      </c>
      <c r="L99" s="121">
        <f t="shared" si="63"/>
        <v>0</v>
      </c>
      <c r="M99" s="121">
        <f t="shared" si="63"/>
        <v>0</v>
      </c>
      <c r="N99" s="121">
        <f t="shared" si="63"/>
        <v>0</v>
      </c>
      <c r="O99" s="121">
        <f t="shared" si="63"/>
        <v>0</v>
      </c>
      <c r="P99" s="126">
        <f t="shared" si="63"/>
        <v>0</v>
      </c>
      <c r="Q99" s="122"/>
      <c r="R99" s="408">
        <f t="shared" si="51"/>
        <v>0</v>
      </c>
      <c r="S99" s="693"/>
      <c r="T99" s="700">
        <f t="shared" si="64"/>
        <v>0</v>
      </c>
      <c r="U99" s="701">
        <f t="shared" si="64"/>
        <v>0</v>
      </c>
      <c r="V99" s="693"/>
      <c r="W99" s="700">
        <f t="shared" si="65"/>
        <v>0</v>
      </c>
      <c r="X99" s="126">
        <f t="shared" si="65"/>
        <v>0</v>
      </c>
      <c r="Y99" s="696">
        <f t="shared" si="52"/>
        <v>0</v>
      </c>
      <c r="Z99" s="408">
        <f t="shared" si="53"/>
        <v>0</v>
      </c>
      <c r="AA99" s="127"/>
      <c r="AB99" s="123">
        <f t="shared" si="66"/>
        <v>0</v>
      </c>
      <c r="AC99" s="121">
        <f t="shared" si="66"/>
        <v>0</v>
      </c>
      <c r="AD99" s="121">
        <f t="shared" si="66"/>
        <v>0</v>
      </c>
      <c r="AE99" s="121">
        <f t="shared" si="66"/>
        <v>0</v>
      </c>
      <c r="AF99" s="121">
        <f t="shared" si="66"/>
        <v>0</v>
      </c>
      <c r="AG99" s="121">
        <f t="shared" si="66"/>
        <v>0</v>
      </c>
      <c r="AH99" s="121">
        <f t="shared" si="66"/>
        <v>0</v>
      </c>
      <c r="AI99" s="121">
        <f t="shared" si="66"/>
        <v>0</v>
      </c>
      <c r="AJ99" s="121">
        <f t="shared" si="66"/>
        <v>0</v>
      </c>
      <c r="AK99" s="121">
        <f t="shared" si="66"/>
        <v>0</v>
      </c>
      <c r="AL99" s="121">
        <f t="shared" si="66"/>
        <v>0</v>
      </c>
      <c r="AM99" s="121">
        <f t="shared" si="66"/>
        <v>0</v>
      </c>
      <c r="AN99" s="121">
        <f t="shared" si="66"/>
        <v>0</v>
      </c>
      <c r="AO99" s="701">
        <f t="shared" si="66"/>
        <v>0</v>
      </c>
      <c r="AP99" s="122"/>
      <c r="AQ99" s="123">
        <f t="shared" si="67"/>
        <v>0</v>
      </c>
      <c r="AR99" s="121">
        <f t="shared" si="67"/>
        <v>0</v>
      </c>
      <c r="AS99" s="121">
        <f t="shared" si="67"/>
        <v>0</v>
      </c>
      <c r="AT99" s="121">
        <f t="shared" si="67"/>
        <v>0</v>
      </c>
      <c r="AU99" s="121">
        <f t="shared" si="67"/>
        <v>0</v>
      </c>
      <c r="AV99" s="121">
        <f t="shared" si="67"/>
        <v>0</v>
      </c>
      <c r="AW99" s="121">
        <f t="shared" si="67"/>
        <v>0</v>
      </c>
      <c r="AX99" s="121">
        <f t="shared" si="67"/>
        <v>0</v>
      </c>
      <c r="AY99" s="121">
        <f t="shared" si="67"/>
        <v>0</v>
      </c>
      <c r="AZ99" s="121">
        <f t="shared" si="67"/>
        <v>0</v>
      </c>
      <c r="BA99" s="121">
        <f t="shared" si="67"/>
        <v>0</v>
      </c>
      <c r="BB99" s="121">
        <f t="shared" si="67"/>
        <v>0</v>
      </c>
      <c r="BC99" s="121">
        <f t="shared" si="67"/>
        <v>0</v>
      </c>
      <c r="BD99" s="701">
        <f t="shared" si="67"/>
        <v>0</v>
      </c>
      <c r="BE99" s="693"/>
      <c r="BF99" s="122">
        <f t="shared" si="54"/>
        <v>0</v>
      </c>
      <c r="BG99" s="124"/>
      <c r="BH99" s="122">
        <f t="shared" si="55"/>
        <v>0</v>
      </c>
      <c r="BI99" s="124"/>
      <c r="BJ99" s="122">
        <f t="shared" si="56"/>
        <v>0</v>
      </c>
      <c r="BK99" s="124"/>
      <c r="BL99" s="125">
        <f t="shared" si="57"/>
        <v>0</v>
      </c>
      <c r="BM99" s="124"/>
      <c r="BN99" s="123">
        <f t="shared" si="68"/>
        <v>0</v>
      </c>
      <c r="BO99" s="126">
        <f t="shared" si="68"/>
        <v>0</v>
      </c>
      <c r="BP99" s="127"/>
      <c r="BQ99" s="409"/>
    </row>
    <row r="100" spans="1:69" s="131" customFormat="1" ht="17.55" hidden="1" customHeight="1">
      <c r="A100" s="83"/>
      <c r="C100" s="139" t="str">
        <f t="shared" si="50"/>
        <v>H</v>
      </c>
      <c r="D100" s="130" t="str">
        <f t="shared" si="62"/>
        <v>B_Host</v>
      </c>
      <c r="E100" s="129" t="str">
        <f t="shared" si="58"/>
        <v>LT Metal</v>
      </c>
      <c r="F100" s="717"/>
      <c r="G100" s="123">
        <f t="shared" si="63"/>
        <v>0</v>
      </c>
      <c r="H100" s="121">
        <f t="shared" si="63"/>
        <v>0</v>
      </c>
      <c r="I100" s="121">
        <f t="shared" si="63"/>
        <v>0</v>
      </c>
      <c r="J100" s="121">
        <f t="shared" si="63"/>
        <v>0</v>
      </c>
      <c r="K100" s="121">
        <f t="shared" si="63"/>
        <v>0</v>
      </c>
      <c r="L100" s="121">
        <f t="shared" si="63"/>
        <v>0</v>
      </c>
      <c r="M100" s="121">
        <f t="shared" si="63"/>
        <v>0</v>
      </c>
      <c r="N100" s="121">
        <f t="shared" si="63"/>
        <v>0</v>
      </c>
      <c r="O100" s="121">
        <f t="shared" si="63"/>
        <v>0</v>
      </c>
      <c r="P100" s="126">
        <f t="shared" si="63"/>
        <v>0</v>
      </c>
      <c r="Q100" s="122"/>
      <c r="R100" s="408">
        <f t="shared" si="51"/>
        <v>0</v>
      </c>
      <c r="S100" s="693"/>
      <c r="T100" s="700">
        <f t="shared" si="64"/>
        <v>0</v>
      </c>
      <c r="U100" s="701">
        <f t="shared" si="64"/>
        <v>0</v>
      </c>
      <c r="V100" s="693"/>
      <c r="W100" s="700">
        <f t="shared" si="65"/>
        <v>0</v>
      </c>
      <c r="X100" s="126">
        <f t="shared" si="65"/>
        <v>0</v>
      </c>
      <c r="Y100" s="696">
        <f t="shared" si="52"/>
        <v>0</v>
      </c>
      <c r="Z100" s="408">
        <f t="shared" si="53"/>
        <v>0</v>
      </c>
      <c r="AA100" s="127"/>
      <c r="AB100" s="123">
        <f t="shared" si="66"/>
        <v>0</v>
      </c>
      <c r="AC100" s="121">
        <f t="shared" si="66"/>
        <v>0</v>
      </c>
      <c r="AD100" s="121">
        <f t="shared" si="66"/>
        <v>0</v>
      </c>
      <c r="AE100" s="121">
        <f t="shared" si="66"/>
        <v>0</v>
      </c>
      <c r="AF100" s="121">
        <f t="shared" si="66"/>
        <v>0</v>
      </c>
      <c r="AG100" s="121">
        <f t="shared" si="66"/>
        <v>0</v>
      </c>
      <c r="AH100" s="121">
        <f t="shared" si="66"/>
        <v>0</v>
      </c>
      <c r="AI100" s="121">
        <f t="shared" si="66"/>
        <v>0</v>
      </c>
      <c r="AJ100" s="121">
        <f t="shared" si="66"/>
        <v>0</v>
      </c>
      <c r="AK100" s="121">
        <f t="shared" si="66"/>
        <v>0</v>
      </c>
      <c r="AL100" s="121">
        <f t="shared" si="66"/>
        <v>0</v>
      </c>
      <c r="AM100" s="121">
        <f t="shared" si="66"/>
        <v>0</v>
      </c>
      <c r="AN100" s="121">
        <f t="shared" si="66"/>
        <v>0</v>
      </c>
      <c r="AO100" s="701">
        <f t="shared" si="66"/>
        <v>0</v>
      </c>
      <c r="AP100" s="122"/>
      <c r="AQ100" s="123">
        <f t="shared" si="67"/>
        <v>0</v>
      </c>
      <c r="AR100" s="121">
        <f t="shared" si="67"/>
        <v>0</v>
      </c>
      <c r="AS100" s="121">
        <f t="shared" si="67"/>
        <v>0</v>
      </c>
      <c r="AT100" s="121">
        <f t="shared" si="67"/>
        <v>0</v>
      </c>
      <c r="AU100" s="121">
        <f t="shared" si="67"/>
        <v>0</v>
      </c>
      <c r="AV100" s="121">
        <f t="shared" si="67"/>
        <v>0</v>
      </c>
      <c r="AW100" s="121">
        <f t="shared" si="67"/>
        <v>0</v>
      </c>
      <c r="AX100" s="121">
        <f t="shared" si="67"/>
        <v>0</v>
      </c>
      <c r="AY100" s="121">
        <f t="shared" si="67"/>
        <v>0</v>
      </c>
      <c r="AZ100" s="121">
        <f t="shared" si="67"/>
        <v>0</v>
      </c>
      <c r="BA100" s="121">
        <f t="shared" si="67"/>
        <v>0</v>
      </c>
      <c r="BB100" s="121">
        <f t="shared" si="67"/>
        <v>0</v>
      </c>
      <c r="BC100" s="121">
        <f t="shared" si="67"/>
        <v>0</v>
      </c>
      <c r="BD100" s="701">
        <f t="shared" si="67"/>
        <v>0</v>
      </c>
      <c r="BE100" s="693"/>
      <c r="BF100" s="122">
        <f t="shared" si="54"/>
        <v>0</v>
      </c>
      <c r="BG100" s="124"/>
      <c r="BH100" s="122">
        <f t="shared" si="55"/>
        <v>0</v>
      </c>
      <c r="BI100" s="124"/>
      <c r="BJ100" s="122">
        <f t="shared" si="56"/>
        <v>0</v>
      </c>
      <c r="BK100" s="124"/>
      <c r="BL100" s="125">
        <f t="shared" si="57"/>
        <v>0</v>
      </c>
      <c r="BM100" s="124"/>
      <c r="BN100" s="123">
        <f t="shared" si="68"/>
        <v>0</v>
      </c>
      <c r="BO100" s="126">
        <f t="shared" si="68"/>
        <v>0</v>
      </c>
      <c r="BP100" s="127"/>
      <c r="BQ100" s="409"/>
    </row>
    <row r="101" spans="1:69" s="131" customFormat="1" ht="17.55" hidden="1" customHeight="1">
      <c r="A101" s="83"/>
      <c r="C101" s="139" t="str">
        <f t="shared" si="50"/>
        <v>H</v>
      </c>
      <c r="D101" s="130" t="str">
        <f t="shared" si="62"/>
        <v>B_Host</v>
      </c>
      <c r="E101" s="129" t="str">
        <f t="shared" si="58"/>
        <v>LTOM</v>
      </c>
      <c r="F101" s="717"/>
      <c r="G101" s="123">
        <f t="shared" si="63"/>
        <v>0</v>
      </c>
      <c r="H101" s="121">
        <f t="shared" si="63"/>
        <v>0</v>
      </c>
      <c r="I101" s="121">
        <f t="shared" si="63"/>
        <v>0</v>
      </c>
      <c r="J101" s="121">
        <f t="shared" si="63"/>
        <v>0</v>
      </c>
      <c r="K101" s="121">
        <f t="shared" si="63"/>
        <v>0</v>
      </c>
      <c r="L101" s="121">
        <f t="shared" si="63"/>
        <v>0</v>
      </c>
      <c r="M101" s="121">
        <f t="shared" si="63"/>
        <v>0</v>
      </c>
      <c r="N101" s="121">
        <f t="shared" si="63"/>
        <v>0</v>
      </c>
      <c r="O101" s="121">
        <f t="shared" si="63"/>
        <v>0</v>
      </c>
      <c r="P101" s="126">
        <f t="shared" si="63"/>
        <v>0</v>
      </c>
      <c r="Q101" s="122"/>
      <c r="R101" s="408">
        <f t="shared" si="51"/>
        <v>0</v>
      </c>
      <c r="S101" s="693"/>
      <c r="T101" s="700">
        <f t="shared" si="64"/>
        <v>0</v>
      </c>
      <c r="U101" s="701">
        <f t="shared" si="64"/>
        <v>0</v>
      </c>
      <c r="V101" s="693"/>
      <c r="W101" s="700">
        <f t="shared" si="65"/>
        <v>0</v>
      </c>
      <c r="X101" s="126">
        <f t="shared" si="65"/>
        <v>0</v>
      </c>
      <c r="Y101" s="696">
        <f t="shared" si="52"/>
        <v>0</v>
      </c>
      <c r="Z101" s="408">
        <f t="shared" si="53"/>
        <v>0</v>
      </c>
      <c r="AA101" s="127"/>
      <c r="AB101" s="123">
        <f t="shared" si="66"/>
        <v>0</v>
      </c>
      <c r="AC101" s="121">
        <f t="shared" si="66"/>
        <v>0</v>
      </c>
      <c r="AD101" s="121">
        <f t="shared" si="66"/>
        <v>0</v>
      </c>
      <c r="AE101" s="121">
        <f t="shared" si="66"/>
        <v>0</v>
      </c>
      <c r="AF101" s="121">
        <f t="shared" si="66"/>
        <v>0</v>
      </c>
      <c r="AG101" s="121">
        <f t="shared" si="66"/>
        <v>0</v>
      </c>
      <c r="AH101" s="121">
        <f t="shared" si="66"/>
        <v>0</v>
      </c>
      <c r="AI101" s="121">
        <f t="shared" si="66"/>
        <v>0</v>
      </c>
      <c r="AJ101" s="121">
        <f t="shared" si="66"/>
        <v>0</v>
      </c>
      <c r="AK101" s="121">
        <f t="shared" si="66"/>
        <v>0</v>
      </c>
      <c r="AL101" s="121">
        <f t="shared" si="66"/>
        <v>0</v>
      </c>
      <c r="AM101" s="121">
        <f t="shared" si="66"/>
        <v>0</v>
      </c>
      <c r="AN101" s="121">
        <f t="shared" si="66"/>
        <v>0</v>
      </c>
      <c r="AO101" s="701">
        <f t="shared" si="66"/>
        <v>0</v>
      </c>
      <c r="AP101" s="122"/>
      <c r="AQ101" s="123">
        <f t="shared" si="67"/>
        <v>0</v>
      </c>
      <c r="AR101" s="121">
        <f t="shared" si="67"/>
        <v>0</v>
      </c>
      <c r="AS101" s="121">
        <f t="shared" si="67"/>
        <v>0</v>
      </c>
      <c r="AT101" s="121">
        <f t="shared" si="67"/>
        <v>0</v>
      </c>
      <c r="AU101" s="121">
        <f t="shared" si="67"/>
        <v>0</v>
      </c>
      <c r="AV101" s="121">
        <f t="shared" si="67"/>
        <v>0</v>
      </c>
      <c r="AW101" s="121">
        <f t="shared" si="67"/>
        <v>0</v>
      </c>
      <c r="AX101" s="121">
        <f t="shared" si="67"/>
        <v>0</v>
      </c>
      <c r="AY101" s="121">
        <f t="shared" si="67"/>
        <v>0</v>
      </c>
      <c r="AZ101" s="121">
        <f t="shared" si="67"/>
        <v>0</v>
      </c>
      <c r="BA101" s="121">
        <f t="shared" si="67"/>
        <v>0</v>
      </c>
      <c r="BB101" s="121">
        <f t="shared" si="67"/>
        <v>0</v>
      </c>
      <c r="BC101" s="121">
        <f t="shared" si="67"/>
        <v>0</v>
      </c>
      <c r="BD101" s="701">
        <f t="shared" si="67"/>
        <v>0</v>
      </c>
      <c r="BE101" s="693"/>
      <c r="BF101" s="122">
        <f t="shared" si="54"/>
        <v>0</v>
      </c>
      <c r="BG101" s="124"/>
      <c r="BH101" s="122">
        <f t="shared" si="55"/>
        <v>0</v>
      </c>
      <c r="BI101" s="124"/>
      <c r="BJ101" s="122">
        <f t="shared" si="56"/>
        <v>0</v>
      </c>
      <c r="BK101" s="124"/>
      <c r="BL101" s="125">
        <f t="shared" si="57"/>
        <v>0</v>
      </c>
      <c r="BM101" s="124"/>
      <c r="BN101" s="123">
        <f t="shared" si="68"/>
        <v>0</v>
      </c>
      <c r="BO101" s="126">
        <f t="shared" si="68"/>
        <v>0</v>
      </c>
      <c r="BP101" s="127"/>
      <c r="BQ101" s="409"/>
    </row>
    <row r="102" spans="1:69" s="131" customFormat="1" ht="17.55" customHeight="1">
      <c r="A102" s="83"/>
      <c r="C102" s="139" t="str">
        <f t="shared" si="50"/>
        <v/>
      </c>
      <c r="D102" s="130" t="str">
        <f t="shared" si="62"/>
        <v>B_Host</v>
      </c>
      <c r="E102" s="129" t="str">
        <f t="shared" si="58"/>
        <v>Lumilan</v>
      </c>
      <c r="F102" s="717"/>
      <c r="G102" s="123">
        <f t="shared" si="63"/>
        <v>0</v>
      </c>
      <c r="H102" s="121">
        <f t="shared" si="63"/>
        <v>0</v>
      </c>
      <c r="I102" s="121">
        <f t="shared" si="63"/>
        <v>0</v>
      </c>
      <c r="J102" s="121">
        <f t="shared" si="63"/>
        <v>0.55000000000000004</v>
      </c>
      <c r="K102" s="121">
        <f t="shared" si="63"/>
        <v>0</v>
      </c>
      <c r="L102" s="121">
        <f t="shared" si="63"/>
        <v>0</v>
      </c>
      <c r="M102" s="121">
        <f t="shared" si="63"/>
        <v>0</v>
      </c>
      <c r="N102" s="121">
        <f t="shared" si="63"/>
        <v>0</v>
      </c>
      <c r="O102" s="121">
        <f t="shared" si="63"/>
        <v>0</v>
      </c>
      <c r="P102" s="126">
        <f t="shared" si="63"/>
        <v>0</v>
      </c>
      <c r="Q102" s="122"/>
      <c r="R102" s="408">
        <f t="shared" si="51"/>
        <v>0</v>
      </c>
      <c r="S102" s="693"/>
      <c r="T102" s="700">
        <f t="shared" si="64"/>
        <v>0</v>
      </c>
      <c r="U102" s="701">
        <f t="shared" si="64"/>
        <v>0</v>
      </c>
      <c r="V102" s="693"/>
      <c r="W102" s="700">
        <f t="shared" si="65"/>
        <v>0</v>
      </c>
      <c r="X102" s="126">
        <f t="shared" si="65"/>
        <v>0</v>
      </c>
      <c r="Y102" s="696">
        <f t="shared" si="52"/>
        <v>0</v>
      </c>
      <c r="Z102" s="408">
        <f t="shared" si="53"/>
        <v>0</v>
      </c>
      <c r="AA102" s="127"/>
      <c r="AB102" s="123">
        <f t="shared" si="66"/>
        <v>0</v>
      </c>
      <c r="AC102" s="121">
        <f t="shared" si="66"/>
        <v>0</v>
      </c>
      <c r="AD102" s="121">
        <f t="shared" si="66"/>
        <v>0</v>
      </c>
      <c r="AE102" s="121">
        <f t="shared" si="66"/>
        <v>0</v>
      </c>
      <c r="AF102" s="121">
        <f t="shared" si="66"/>
        <v>0</v>
      </c>
      <c r="AG102" s="121">
        <f t="shared" si="66"/>
        <v>0</v>
      </c>
      <c r="AH102" s="121">
        <f t="shared" si="66"/>
        <v>0</v>
      </c>
      <c r="AI102" s="121">
        <f t="shared" si="66"/>
        <v>0</v>
      </c>
      <c r="AJ102" s="121">
        <f t="shared" si="66"/>
        <v>0</v>
      </c>
      <c r="AK102" s="121">
        <f t="shared" si="66"/>
        <v>0</v>
      </c>
      <c r="AL102" s="121">
        <f t="shared" si="66"/>
        <v>0.55000000000000004</v>
      </c>
      <c r="AM102" s="121">
        <f t="shared" si="66"/>
        <v>0</v>
      </c>
      <c r="AN102" s="121">
        <f t="shared" si="66"/>
        <v>0</v>
      </c>
      <c r="AO102" s="701">
        <f t="shared" si="66"/>
        <v>0</v>
      </c>
      <c r="AP102" s="122"/>
      <c r="AQ102" s="123">
        <f t="shared" si="67"/>
        <v>0</v>
      </c>
      <c r="AR102" s="121">
        <f t="shared" si="67"/>
        <v>0</v>
      </c>
      <c r="AS102" s="121">
        <f t="shared" si="67"/>
        <v>0</v>
      </c>
      <c r="AT102" s="121">
        <f t="shared" si="67"/>
        <v>0</v>
      </c>
      <c r="AU102" s="121">
        <f t="shared" si="67"/>
        <v>0</v>
      </c>
      <c r="AV102" s="121">
        <f t="shared" si="67"/>
        <v>0</v>
      </c>
      <c r="AW102" s="121">
        <f t="shared" si="67"/>
        <v>0</v>
      </c>
      <c r="AX102" s="121">
        <f t="shared" si="67"/>
        <v>0</v>
      </c>
      <c r="AY102" s="121">
        <f t="shared" si="67"/>
        <v>0</v>
      </c>
      <c r="AZ102" s="121">
        <f t="shared" si="67"/>
        <v>0</v>
      </c>
      <c r="BA102" s="121">
        <f t="shared" si="67"/>
        <v>0</v>
      </c>
      <c r="BB102" s="121">
        <f t="shared" si="67"/>
        <v>0</v>
      </c>
      <c r="BC102" s="121">
        <f t="shared" si="67"/>
        <v>0</v>
      </c>
      <c r="BD102" s="701">
        <f t="shared" si="67"/>
        <v>0</v>
      </c>
      <c r="BE102" s="693"/>
      <c r="BF102" s="122">
        <f t="shared" si="54"/>
        <v>0</v>
      </c>
      <c r="BG102" s="124"/>
      <c r="BH102" s="122">
        <f t="shared" si="55"/>
        <v>0</v>
      </c>
      <c r="BI102" s="124"/>
      <c r="BJ102" s="122">
        <f t="shared" si="56"/>
        <v>0</v>
      </c>
      <c r="BK102" s="124"/>
      <c r="BL102" s="125">
        <f t="shared" si="57"/>
        <v>0</v>
      </c>
      <c r="BM102" s="124"/>
      <c r="BN102" s="123">
        <f t="shared" si="68"/>
        <v>0</v>
      </c>
      <c r="BO102" s="126">
        <f t="shared" si="68"/>
        <v>0</v>
      </c>
      <c r="BP102" s="127"/>
      <c r="BQ102" s="409"/>
    </row>
    <row r="103" spans="1:69" s="131" customFormat="1" ht="17.55" hidden="1" customHeight="1">
      <c r="A103" s="83"/>
      <c r="C103" s="139" t="str">
        <f t="shared" si="50"/>
        <v>H</v>
      </c>
      <c r="D103" s="130" t="str">
        <f t="shared" si="62"/>
        <v>B_Host</v>
      </c>
      <c r="E103" s="129" t="str">
        <f t="shared" si="58"/>
        <v>Materion</v>
      </c>
      <c r="F103" s="717"/>
      <c r="G103" s="123">
        <f t="shared" si="63"/>
        <v>0</v>
      </c>
      <c r="H103" s="121">
        <f t="shared" si="63"/>
        <v>0</v>
      </c>
      <c r="I103" s="121">
        <f t="shared" si="63"/>
        <v>0</v>
      </c>
      <c r="J103" s="121">
        <f t="shared" si="63"/>
        <v>0</v>
      </c>
      <c r="K103" s="121">
        <f t="shared" si="63"/>
        <v>0</v>
      </c>
      <c r="L103" s="121">
        <f t="shared" si="63"/>
        <v>0</v>
      </c>
      <c r="M103" s="121">
        <f t="shared" si="63"/>
        <v>0</v>
      </c>
      <c r="N103" s="121">
        <f t="shared" si="63"/>
        <v>0</v>
      </c>
      <c r="O103" s="121">
        <f t="shared" si="63"/>
        <v>0</v>
      </c>
      <c r="P103" s="126">
        <f t="shared" si="63"/>
        <v>0</v>
      </c>
      <c r="Q103" s="122"/>
      <c r="R103" s="408">
        <f t="shared" si="51"/>
        <v>0</v>
      </c>
      <c r="S103" s="693"/>
      <c r="T103" s="700">
        <f t="shared" si="64"/>
        <v>0</v>
      </c>
      <c r="U103" s="701">
        <f t="shared" si="64"/>
        <v>0</v>
      </c>
      <c r="V103" s="693"/>
      <c r="W103" s="700">
        <f t="shared" si="65"/>
        <v>0</v>
      </c>
      <c r="X103" s="126">
        <f t="shared" si="65"/>
        <v>0</v>
      </c>
      <c r="Y103" s="696">
        <f t="shared" si="52"/>
        <v>0</v>
      </c>
      <c r="Z103" s="408">
        <f t="shared" si="53"/>
        <v>0</v>
      </c>
      <c r="AA103" s="127"/>
      <c r="AB103" s="123">
        <f t="shared" si="66"/>
        <v>0</v>
      </c>
      <c r="AC103" s="121">
        <f t="shared" si="66"/>
        <v>0</v>
      </c>
      <c r="AD103" s="121">
        <f t="shared" si="66"/>
        <v>0</v>
      </c>
      <c r="AE103" s="121">
        <f t="shared" si="66"/>
        <v>0</v>
      </c>
      <c r="AF103" s="121">
        <f t="shared" si="66"/>
        <v>0</v>
      </c>
      <c r="AG103" s="121">
        <f t="shared" si="66"/>
        <v>0</v>
      </c>
      <c r="AH103" s="121">
        <f t="shared" si="66"/>
        <v>0</v>
      </c>
      <c r="AI103" s="121">
        <f t="shared" si="66"/>
        <v>0</v>
      </c>
      <c r="AJ103" s="121">
        <f t="shared" si="66"/>
        <v>0</v>
      </c>
      <c r="AK103" s="121">
        <f t="shared" si="66"/>
        <v>0</v>
      </c>
      <c r="AL103" s="121">
        <f t="shared" si="66"/>
        <v>0</v>
      </c>
      <c r="AM103" s="121">
        <f t="shared" si="66"/>
        <v>0</v>
      </c>
      <c r="AN103" s="121">
        <f t="shared" si="66"/>
        <v>0</v>
      </c>
      <c r="AO103" s="701">
        <f t="shared" si="66"/>
        <v>0</v>
      </c>
      <c r="AP103" s="122"/>
      <c r="AQ103" s="123">
        <f t="shared" si="67"/>
        <v>0</v>
      </c>
      <c r="AR103" s="121">
        <f t="shared" si="67"/>
        <v>0</v>
      </c>
      <c r="AS103" s="121">
        <f t="shared" si="67"/>
        <v>0</v>
      </c>
      <c r="AT103" s="121">
        <f t="shared" si="67"/>
        <v>0</v>
      </c>
      <c r="AU103" s="121">
        <f t="shared" si="67"/>
        <v>0</v>
      </c>
      <c r="AV103" s="121">
        <f t="shared" si="67"/>
        <v>0</v>
      </c>
      <c r="AW103" s="121">
        <f t="shared" si="67"/>
        <v>0</v>
      </c>
      <c r="AX103" s="121">
        <f t="shared" si="67"/>
        <v>0</v>
      </c>
      <c r="AY103" s="121">
        <f t="shared" si="67"/>
        <v>0</v>
      </c>
      <c r="AZ103" s="121">
        <f t="shared" si="67"/>
        <v>0</v>
      </c>
      <c r="BA103" s="121">
        <f t="shared" si="67"/>
        <v>0</v>
      </c>
      <c r="BB103" s="121">
        <f t="shared" si="67"/>
        <v>0</v>
      </c>
      <c r="BC103" s="121">
        <f t="shared" si="67"/>
        <v>0</v>
      </c>
      <c r="BD103" s="701">
        <f t="shared" si="67"/>
        <v>0</v>
      </c>
      <c r="BE103" s="693"/>
      <c r="BF103" s="122">
        <f t="shared" si="54"/>
        <v>0</v>
      </c>
      <c r="BG103" s="124"/>
      <c r="BH103" s="122">
        <f t="shared" si="55"/>
        <v>0</v>
      </c>
      <c r="BI103" s="124"/>
      <c r="BJ103" s="122">
        <f t="shared" si="56"/>
        <v>0</v>
      </c>
      <c r="BK103" s="124"/>
      <c r="BL103" s="125">
        <f t="shared" si="57"/>
        <v>0</v>
      </c>
      <c r="BM103" s="124"/>
      <c r="BN103" s="123">
        <f t="shared" si="68"/>
        <v>0</v>
      </c>
      <c r="BO103" s="126">
        <f t="shared" si="68"/>
        <v>0</v>
      </c>
      <c r="BP103" s="127"/>
      <c r="BQ103" s="409"/>
    </row>
    <row r="104" spans="1:69" s="131" customFormat="1" ht="17.55" hidden="1" customHeight="1">
      <c r="A104" s="83"/>
      <c r="C104" s="139" t="str">
        <f t="shared" si="50"/>
        <v>H</v>
      </c>
      <c r="D104" s="130" t="str">
        <f t="shared" si="62"/>
        <v>B_Host</v>
      </c>
      <c r="E104" s="129" t="str">
        <f t="shared" si="58"/>
        <v>Merck</v>
      </c>
      <c r="F104" s="717"/>
      <c r="G104" s="123">
        <f t="shared" si="63"/>
        <v>0</v>
      </c>
      <c r="H104" s="121">
        <f t="shared" si="63"/>
        <v>0</v>
      </c>
      <c r="I104" s="121">
        <f t="shared" si="63"/>
        <v>0</v>
      </c>
      <c r="J104" s="121">
        <f t="shared" si="63"/>
        <v>0</v>
      </c>
      <c r="K104" s="121">
        <f t="shared" si="63"/>
        <v>0</v>
      </c>
      <c r="L104" s="121">
        <f t="shared" si="63"/>
        <v>0</v>
      </c>
      <c r="M104" s="121">
        <f t="shared" si="63"/>
        <v>0</v>
      </c>
      <c r="N104" s="121">
        <f t="shared" si="63"/>
        <v>0</v>
      </c>
      <c r="O104" s="121">
        <f t="shared" si="63"/>
        <v>0</v>
      </c>
      <c r="P104" s="126">
        <f t="shared" si="63"/>
        <v>0</v>
      </c>
      <c r="Q104" s="122"/>
      <c r="R104" s="408">
        <f t="shared" si="51"/>
        <v>0</v>
      </c>
      <c r="S104" s="693"/>
      <c r="T104" s="700">
        <f t="shared" si="64"/>
        <v>0</v>
      </c>
      <c r="U104" s="701">
        <f t="shared" si="64"/>
        <v>0</v>
      </c>
      <c r="V104" s="693"/>
      <c r="W104" s="700">
        <f t="shared" si="65"/>
        <v>0</v>
      </c>
      <c r="X104" s="126">
        <f t="shared" si="65"/>
        <v>0</v>
      </c>
      <c r="Y104" s="696">
        <f t="shared" si="52"/>
        <v>0</v>
      </c>
      <c r="Z104" s="408">
        <f t="shared" si="53"/>
        <v>0</v>
      </c>
      <c r="AA104" s="127"/>
      <c r="AB104" s="123">
        <f t="shared" si="66"/>
        <v>0</v>
      </c>
      <c r="AC104" s="121">
        <f t="shared" si="66"/>
        <v>0</v>
      </c>
      <c r="AD104" s="121">
        <f t="shared" si="66"/>
        <v>0</v>
      </c>
      <c r="AE104" s="121">
        <f t="shared" si="66"/>
        <v>0</v>
      </c>
      <c r="AF104" s="121">
        <f t="shared" si="66"/>
        <v>0</v>
      </c>
      <c r="AG104" s="121">
        <f t="shared" si="66"/>
        <v>0</v>
      </c>
      <c r="AH104" s="121">
        <f t="shared" si="66"/>
        <v>0</v>
      </c>
      <c r="AI104" s="121">
        <f t="shared" si="66"/>
        <v>0</v>
      </c>
      <c r="AJ104" s="121">
        <f t="shared" si="66"/>
        <v>0</v>
      </c>
      <c r="AK104" s="121">
        <f t="shared" si="66"/>
        <v>0</v>
      </c>
      <c r="AL104" s="121">
        <f t="shared" si="66"/>
        <v>0</v>
      </c>
      <c r="AM104" s="121">
        <f t="shared" si="66"/>
        <v>0</v>
      </c>
      <c r="AN104" s="121">
        <f t="shared" si="66"/>
        <v>0</v>
      </c>
      <c r="AO104" s="701">
        <f t="shared" si="66"/>
        <v>0</v>
      </c>
      <c r="AP104" s="122"/>
      <c r="AQ104" s="123">
        <f t="shared" si="67"/>
        <v>0</v>
      </c>
      <c r="AR104" s="121">
        <f t="shared" si="67"/>
        <v>0</v>
      </c>
      <c r="AS104" s="121">
        <f t="shared" si="67"/>
        <v>0</v>
      </c>
      <c r="AT104" s="121">
        <f t="shared" si="67"/>
        <v>0</v>
      </c>
      <c r="AU104" s="121">
        <f t="shared" si="67"/>
        <v>0</v>
      </c>
      <c r="AV104" s="121">
        <f t="shared" si="67"/>
        <v>0</v>
      </c>
      <c r="AW104" s="121">
        <f t="shared" si="67"/>
        <v>0</v>
      </c>
      <c r="AX104" s="121">
        <f t="shared" si="67"/>
        <v>0</v>
      </c>
      <c r="AY104" s="121">
        <f t="shared" si="67"/>
        <v>0</v>
      </c>
      <c r="AZ104" s="121">
        <f t="shared" si="67"/>
        <v>0</v>
      </c>
      <c r="BA104" s="121">
        <f t="shared" si="67"/>
        <v>0</v>
      </c>
      <c r="BB104" s="121">
        <f t="shared" si="67"/>
        <v>0</v>
      </c>
      <c r="BC104" s="121">
        <f t="shared" si="67"/>
        <v>0</v>
      </c>
      <c r="BD104" s="701">
        <f t="shared" si="67"/>
        <v>0</v>
      </c>
      <c r="BE104" s="693"/>
      <c r="BF104" s="122">
        <f t="shared" si="54"/>
        <v>0</v>
      </c>
      <c r="BG104" s="124"/>
      <c r="BH104" s="122">
        <f t="shared" si="55"/>
        <v>0</v>
      </c>
      <c r="BI104" s="124"/>
      <c r="BJ104" s="122">
        <f t="shared" si="56"/>
        <v>0</v>
      </c>
      <c r="BK104" s="124"/>
      <c r="BL104" s="125">
        <f t="shared" si="57"/>
        <v>0</v>
      </c>
      <c r="BM104" s="124"/>
      <c r="BN104" s="123">
        <f t="shared" si="68"/>
        <v>0</v>
      </c>
      <c r="BO104" s="126">
        <f t="shared" si="68"/>
        <v>0</v>
      </c>
      <c r="BP104" s="127"/>
      <c r="BQ104" s="409"/>
    </row>
    <row r="105" spans="1:69" s="131" customFormat="1" ht="17.55" hidden="1" customHeight="1">
      <c r="A105" s="83"/>
      <c r="C105" s="139" t="str">
        <f t="shared" si="50"/>
        <v>H</v>
      </c>
      <c r="D105" s="130" t="str">
        <f t="shared" si="62"/>
        <v>B_Host</v>
      </c>
      <c r="E105" s="129" t="str">
        <f t="shared" si="58"/>
        <v>Nisso</v>
      </c>
      <c r="F105" s="717"/>
      <c r="G105" s="123">
        <f t="shared" si="63"/>
        <v>0</v>
      </c>
      <c r="H105" s="121">
        <f t="shared" si="63"/>
        <v>0</v>
      </c>
      <c r="I105" s="121">
        <f t="shared" si="63"/>
        <v>0</v>
      </c>
      <c r="J105" s="121">
        <f t="shared" si="63"/>
        <v>0</v>
      </c>
      <c r="K105" s="121">
        <f t="shared" si="63"/>
        <v>0</v>
      </c>
      <c r="L105" s="121">
        <f t="shared" si="63"/>
        <v>0</v>
      </c>
      <c r="M105" s="121">
        <f t="shared" si="63"/>
        <v>0</v>
      </c>
      <c r="N105" s="121">
        <f t="shared" si="63"/>
        <v>0</v>
      </c>
      <c r="O105" s="121">
        <f t="shared" si="63"/>
        <v>0</v>
      </c>
      <c r="P105" s="126">
        <f t="shared" si="63"/>
        <v>0</v>
      </c>
      <c r="Q105" s="122"/>
      <c r="R105" s="408">
        <f t="shared" si="51"/>
        <v>0</v>
      </c>
      <c r="S105" s="693"/>
      <c r="T105" s="700">
        <f t="shared" si="64"/>
        <v>0</v>
      </c>
      <c r="U105" s="701">
        <f t="shared" si="64"/>
        <v>0</v>
      </c>
      <c r="V105" s="693"/>
      <c r="W105" s="700">
        <f t="shared" si="65"/>
        <v>0</v>
      </c>
      <c r="X105" s="126">
        <f t="shared" si="65"/>
        <v>0</v>
      </c>
      <c r="Y105" s="696">
        <f t="shared" si="52"/>
        <v>0</v>
      </c>
      <c r="Z105" s="408">
        <f t="shared" si="53"/>
        <v>0</v>
      </c>
      <c r="AA105" s="127"/>
      <c r="AB105" s="123">
        <f t="shared" si="66"/>
        <v>0</v>
      </c>
      <c r="AC105" s="121">
        <f t="shared" si="66"/>
        <v>0</v>
      </c>
      <c r="AD105" s="121">
        <f t="shared" si="66"/>
        <v>0</v>
      </c>
      <c r="AE105" s="121">
        <f t="shared" si="66"/>
        <v>0</v>
      </c>
      <c r="AF105" s="121">
        <f t="shared" si="66"/>
        <v>0</v>
      </c>
      <c r="AG105" s="121">
        <f t="shared" si="66"/>
        <v>0</v>
      </c>
      <c r="AH105" s="121">
        <f t="shared" si="66"/>
        <v>0</v>
      </c>
      <c r="AI105" s="121">
        <f t="shared" si="66"/>
        <v>0</v>
      </c>
      <c r="AJ105" s="121">
        <f t="shared" si="66"/>
        <v>0</v>
      </c>
      <c r="AK105" s="121">
        <f t="shared" si="66"/>
        <v>0</v>
      </c>
      <c r="AL105" s="121">
        <f t="shared" si="66"/>
        <v>0</v>
      </c>
      <c r="AM105" s="121">
        <f t="shared" si="66"/>
        <v>0</v>
      </c>
      <c r="AN105" s="121">
        <f t="shared" si="66"/>
        <v>0</v>
      </c>
      <c r="AO105" s="701">
        <f t="shared" si="66"/>
        <v>0</v>
      </c>
      <c r="AP105" s="122"/>
      <c r="AQ105" s="123">
        <f t="shared" si="67"/>
        <v>0</v>
      </c>
      <c r="AR105" s="121">
        <f t="shared" si="67"/>
        <v>0</v>
      </c>
      <c r="AS105" s="121">
        <f t="shared" si="67"/>
        <v>0</v>
      </c>
      <c r="AT105" s="121">
        <f t="shared" si="67"/>
        <v>0</v>
      </c>
      <c r="AU105" s="121">
        <f t="shared" si="67"/>
        <v>0</v>
      </c>
      <c r="AV105" s="121">
        <f t="shared" si="67"/>
        <v>0</v>
      </c>
      <c r="AW105" s="121">
        <f t="shared" si="67"/>
        <v>0</v>
      </c>
      <c r="AX105" s="121">
        <f t="shared" si="67"/>
        <v>0</v>
      </c>
      <c r="AY105" s="121">
        <f t="shared" si="67"/>
        <v>0</v>
      </c>
      <c r="AZ105" s="121">
        <f t="shared" si="67"/>
        <v>0</v>
      </c>
      <c r="BA105" s="121">
        <f t="shared" si="67"/>
        <v>0</v>
      </c>
      <c r="BB105" s="121">
        <f t="shared" si="67"/>
        <v>0</v>
      </c>
      <c r="BC105" s="121">
        <f t="shared" si="67"/>
        <v>0</v>
      </c>
      <c r="BD105" s="701">
        <f t="shared" si="67"/>
        <v>0</v>
      </c>
      <c r="BE105" s="693"/>
      <c r="BF105" s="122">
        <f t="shared" si="54"/>
        <v>0</v>
      </c>
      <c r="BG105" s="124"/>
      <c r="BH105" s="122">
        <f t="shared" si="55"/>
        <v>0</v>
      </c>
      <c r="BI105" s="124"/>
      <c r="BJ105" s="122">
        <f t="shared" si="56"/>
        <v>0</v>
      </c>
      <c r="BK105" s="124"/>
      <c r="BL105" s="125">
        <f t="shared" si="57"/>
        <v>0</v>
      </c>
      <c r="BM105" s="124"/>
      <c r="BN105" s="123">
        <f t="shared" si="68"/>
        <v>0</v>
      </c>
      <c r="BO105" s="126">
        <f t="shared" si="68"/>
        <v>0</v>
      </c>
      <c r="BP105" s="127"/>
      <c r="BQ105" s="409"/>
    </row>
    <row r="106" spans="1:69" s="131" customFormat="1" ht="17.55" hidden="1" customHeight="1">
      <c r="A106" s="83"/>
      <c r="C106" s="139" t="str">
        <f t="shared" si="50"/>
        <v>H</v>
      </c>
      <c r="D106" s="130" t="str">
        <f t="shared" si="62"/>
        <v>B_Host</v>
      </c>
      <c r="E106" s="129" t="str">
        <f t="shared" si="58"/>
        <v>Novaled</v>
      </c>
      <c r="F106" s="717"/>
      <c r="G106" s="123">
        <f t="shared" ref="G106:P115" si="69">SUMIFS(Share, Y, $E$3, Config, $G$11, P, G$15, LType, $D106, MSup, $E106)</f>
        <v>0</v>
      </c>
      <c r="H106" s="121">
        <f t="shared" si="69"/>
        <v>0</v>
      </c>
      <c r="I106" s="121">
        <f t="shared" si="69"/>
        <v>0</v>
      </c>
      <c r="J106" s="121">
        <f t="shared" si="69"/>
        <v>0</v>
      </c>
      <c r="K106" s="121">
        <f t="shared" si="69"/>
        <v>0</v>
      </c>
      <c r="L106" s="121">
        <f t="shared" si="69"/>
        <v>0</v>
      </c>
      <c r="M106" s="121">
        <f t="shared" si="69"/>
        <v>0</v>
      </c>
      <c r="N106" s="121">
        <f t="shared" si="69"/>
        <v>0</v>
      </c>
      <c r="O106" s="121">
        <f t="shared" si="69"/>
        <v>0</v>
      </c>
      <c r="P106" s="126">
        <f t="shared" si="69"/>
        <v>0</v>
      </c>
      <c r="Q106" s="122"/>
      <c r="R106" s="408">
        <f t="shared" si="51"/>
        <v>0</v>
      </c>
      <c r="S106" s="693"/>
      <c r="T106" s="700">
        <f t="shared" si="64"/>
        <v>0</v>
      </c>
      <c r="U106" s="701">
        <f t="shared" si="64"/>
        <v>0</v>
      </c>
      <c r="V106" s="693"/>
      <c r="W106" s="700">
        <f t="shared" si="65"/>
        <v>0</v>
      </c>
      <c r="X106" s="126">
        <f t="shared" si="65"/>
        <v>0</v>
      </c>
      <c r="Y106" s="696">
        <f t="shared" si="52"/>
        <v>0</v>
      </c>
      <c r="Z106" s="408">
        <f t="shared" si="53"/>
        <v>0</v>
      </c>
      <c r="AA106" s="127"/>
      <c r="AB106" s="123">
        <f t="shared" ref="AB106:AO115" si="70">SUMIFS(Share, Y, $E$3, Config, $AB$11, P, AB$15, LType, $D106, MSup, $E106)</f>
        <v>0</v>
      </c>
      <c r="AC106" s="121">
        <f t="shared" si="70"/>
        <v>0</v>
      </c>
      <c r="AD106" s="121">
        <f t="shared" si="70"/>
        <v>0</v>
      </c>
      <c r="AE106" s="121">
        <f t="shared" si="70"/>
        <v>0</v>
      </c>
      <c r="AF106" s="121">
        <f t="shared" si="70"/>
        <v>0</v>
      </c>
      <c r="AG106" s="121">
        <f t="shared" si="70"/>
        <v>0</v>
      </c>
      <c r="AH106" s="121">
        <f t="shared" si="70"/>
        <v>0</v>
      </c>
      <c r="AI106" s="121">
        <f t="shared" si="70"/>
        <v>0</v>
      </c>
      <c r="AJ106" s="121">
        <f t="shared" si="70"/>
        <v>0</v>
      </c>
      <c r="AK106" s="121">
        <f t="shared" si="70"/>
        <v>0</v>
      </c>
      <c r="AL106" s="121">
        <f t="shared" si="70"/>
        <v>0</v>
      </c>
      <c r="AM106" s="121">
        <f t="shared" si="70"/>
        <v>0</v>
      </c>
      <c r="AN106" s="121">
        <f t="shared" si="70"/>
        <v>0</v>
      </c>
      <c r="AO106" s="701">
        <f t="shared" si="70"/>
        <v>0</v>
      </c>
      <c r="AP106" s="122"/>
      <c r="AQ106" s="123">
        <f t="shared" ref="AQ106:BD115" si="71">SUMIFS(Share, Y, $E$3, Config, $AQ$11, P, AQ$15, LType, $D106, MSup, $E106)</f>
        <v>0</v>
      </c>
      <c r="AR106" s="121">
        <f t="shared" si="71"/>
        <v>0</v>
      </c>
      <c r="AS106" s="121">
        <f t="shared" si="71"/>
        <v>0</v>
      </c>
      <c r="AT106" s="121">
        <f t="shared" si="71"/>
        <v>0</v>
      </c>
      <c r="AU106" s="121">
        <f t="shared" si="71"/>
        <v>0</v>
      </c>
      <c r="AV106" s="121">
        <f t="shared" si="71"/>
        <v>0</v>
      </c>
      <c r="AW106" s="121">
        <f t="shared" si="71"/>
        <v>0</v>
      </c>
      <c r="AX106" s="121">
        <f t="shared" si="71"/>
        <v>0</v>
      </c>
      <c r="AY106" s="121">
        <f t="shared" si="71"/>
        <v>0</v>
      </c>
      <c r="AZ106" s="121">
        <f t="shared" si="71"/>
        <v>0</v>
      </c>
      <c r="BA106" s="121">
        <f t="shared" si="71"/>
        <v>0</v>
      </c>
      <c r="BB106" s="121">
        <f t="shared" si="71"/>
        <v>0</v>
      </c>
      <c r="BC106" s="121">
        <f t="shared" si="71"/>
        <v>0</v>
      </c>
      <c r="BD106" s="701">
        <f t="shared" si="71"/>
        <v>0</v>
      </c>
      <c r="BE106" s="693"/>
      <c r="BF106" s="122">
        <f t="shared" si="54"/>
        <v>0</v>
      </c>
      <c r="BG106" s="124"/>
      <c r="BH106" s="122">
        <f t="shared" si="55"/>
        <v>0</v>
      </c>
      <c r="BI106" s="124"/>
      <c r="BJ106" s="122">
        <f t="shared" si="56"/>
        <v>0</v>
      </c>
      <c r="BK106" s="124"/>
      <c r="BL106" s="125">
        <f t="shared" si="57"/>
        <v>0</v>
      </c>
      <c r="BM106" s="124"/>
      <c r="BN106" s="123">
        <f t="shared" si="68"/>
        <v>0</v>
      </c>
      <c r="BO106" s="126">
        <f t="shared" si="68"/>
        <v>0</v>
      </c>
      <c r="BP106" s="127"/>
      <c r="BQ106" s="409"/>
    </row>
    <row r="107" spans="1:69" s="131" customFormat="1" ht="17.55" hidden="1" customHeight="1">
      <c r="A107" s="83"/>
      <c r="C107" s="139" t="str">
        <f t="shared" si="50"/>
        <v>H</v>
      </c>
      <c r="D107" s="130" t="str">
        <f t="shared" si="62"/>
        <v>B_Host</v>
      </c>
      <c r="E107" s="129" t="str">
        <f t="shared" si="58"/>
        <v>NSCC</v>
      </c>
      <c r="F107" s="717"/>
      <c r="G107" s="123">
        <f t="shared" si="69"/>
        <v>0</v>
      </c>
      <c r="H107" s="121">
        <f t="shared" si="69"/>
        <v>0</v>
      </c>
      <c r="I107" s="121">
        <f t="shared" si="69"/>
        <v>0</v>
      </c>
      <c r="J107" s="121">
        <f t="shared" si="69"/>
        <v>0</v>
      </c>
      <c r="K107" s="121">
        <f t="shared" si="69"/>
        <v>0</v>
      </c>
      <c r="L107" s="121">
        <f t="shared" si="69"/>
        <v>0</v>
      </c>
      <c r="M107" s="121">
        <f t="shared" si="69"/>
        <v>0</v>
      </c>
      <c r="N107" s="121">
        <f t="shared" si="69"/>
        <v>0</v>
      </c>
      <c r="O107" s="121">
        <f t="shared" si="69"/>
        <v>0</v>
      </c>
      <c r="P107" s="126">
        <f t="shared" si="69"/>
        <v>0</v>
      </c>
      <c r="Q107" s="122"/>
      <c r="R107" s="408">
        <f t="shared" si="51"/>
        <v>0</v>
      </c>
      <c r="S107" s="693"/>
      <c r="T107" s="700">
        <f t="shared" si="64"/>
        <v>0</v>
      </c>
      <c r="U107" s="701">
        <f t="shared" si="64"/>
        <v>0</v>
      </c>
      <c r="V107" s="693"/>
      <c r="W107" s="700">
        <f t="shared" si="65"/>
        <v>0</v>
      </c>
      <c r="X107" s="126">
        <f t="shared" si="65"/>
        <v>0</v>
      </c>
      <c r="Y107" s="696">
        <f t="shared" si="52"/>
        <v>0</v>
      </c>
      <c r="Z107" s="408">
        <f t="shared" si="53"/>
        <v>0</v>
      </c>
      <c r="AA107" s="127"/>
      <c r="AB107" s="123">
        <f t="shared" si="70"/>
        <v>0</v>
      </c>
      <c r="AC107" s="121">
        <f t="shared" si="70"/>
        <v>0</v>
      </c>
      <c r="AD107" s="121">
        <f t="shared" si="70"/>
        <v>0</v>
      </c>
      <c r="AE107" s="121">
        <f t="shared" si="70"/>
        <v>0</v>
      </c>
      <c r="AF107" s="121">
        <f t="shared" si="70"/>
        <v>0</v>
      </c>
      <c r="AG107" s="121">
        <f t="shared" si="70"/>
        <v>0</v>
      </c>
      <c r="AH107" s="121">
        <f t="shared" si="70"/>
        <v>0</v>
      </c>
      <c r="AI107" s="121">
        <f t="shared" si="70"/>
        <v>0</v>
      </c>
      <c r="AJ107" s="121">
        <f t="shared" si="70"/>
        <v>0</v>
      </c>
      <c r="AK107" s="121">
        <f t="shared" si="70"/>
        <v>0</v>
      </c>
      <c r="AL107" s="121">
        <f t="shared" si="70"/>
        <v>0</v>
      </c>
      <c r="AM107" s="121">
        <f t="shared" si="70"/>
        <v>0</v>
      </c>
      <c r="AN107" s="121">
        <f t="shared" si="70"/>
        <v>0</v>
      </c>
      <c r="AO107" s="701">
        <f t="shared" si="70"/>
        <v>0</v>
      </c>
      <c r="AP107" s="122"/>
      <c r="AQ107" s="123">
        <f t="shared" si="71"/>
        <v>0</v>
      </c>
      <c r="AR107" s="121">
        <f t="shared" si="71"/>
        <v>0</v>
      </c>
      <c r="AS107" s="121">
        <f t="shared" si="71"/>
        <v>0</v>
      </c>
      <c r="AT107" s="121">
        <f t="shared" si="71"/>
        <v>0</v>
      </c>
      <c r="AU107" s="121">
        <f t="shared" si="71"/>
        <v>0</v>
      </c>
      <c r="AV107" s="121">
        <f t="shared" si="71"/>
        <v>0</v>
      </c>
      <c r="AW107" s="121">
        <f t="shared" si="71"/>
        <v>0</v>
      </c>
      <c r="AX107" s="121">
        <f t="shared" si="71"/>
        <v>0</v>
      </c>
      <c r="AY107" s="121">
        <f t="shared" si="71"/>
        <v>0</v>
      </c>
      <c r="AZ107" s="121">
        <f t="shared" si="71"/>
        <v>0</v>
      </c>
      <c r="BA107" s="121">
        <f t="shared" si="71"/>
        <v>0</v>
      </c>
      <c r="BB107" s="121">
        <f t="shared" si="71"/>
        <v>0</v>
      </c>
      <c r="BC107" s="121">
        <f t="shared" si="71"/>
        <v>0</v>
      </c>
      <c r="BD107" s="701">
        <f t="shared" si="71"/>
        <v>0</v>
      </c>
      <c r="BE107" s="693"/>
      <c r="BF107" s="122">
        <f t="shared" si="54"/>
        <v>0</v>
      </c>
      <c r="BG107" s="124"/>
      <c r="BH107" s="122">
        <f t="shared" si="55"/>
        <v>0</v>
      </c>
      <c r="BI107" s="124"/>
      <c r="BJ107" s="122">
        <f t="shared" si="56"/>
        <v>0</v>
      </c>
      <c r="BK107" s="124"/>
      <c r="BL107" s="125">
        <f t="shared" si="57"/>
        <v>0</v>
      </c>
      <c r="BM107" s="124"/>
      <c r="BN107" s="123">
        <f t="shared" si="68"/>
        <v>0</v>
      </c>
      <c r="BO107" s="126">
        <f t="shared" si="68"/>
        <v>0</v>
      </c>
      <c r="BP107" s="127"/>
      <c r="BQ107" s="409"/>
    </row>
    <row r="108" spans="1:69" s="131" customFormat="1" ht="17.55" hidden="1" customHeight="1">
      <c r="A108" s="83"/>
      <c r="C108" s="139" t="str">
        <f t="shared" si="50"/>
        <v>H</v>
      </c>
      <c r="D108" s="130" t="str">
        <f t="shared" si="62"/>
        <v>B_Host</v>
      </c>
      <c r="E108" s="129" t="str">
        <f t="shared" si="58"/>
        <v>P&amp;H Tech</v>
      </c>
      <c r="F108" s="717"/>
      <c r="G108" s="123">
        <f t="shared" si="69"/>
        <v>0</v>
      </c>
      <c r="H108" s="121">
        <f t="shared" si="69"/>
        <v>0</v>
      </c>
      <c r="I108" s="121">
        <f t="shared" si="69"/>
        <v>0</v>
      </c>
      <c r="J108" s="121">
        <f t="shared" si="69"/>
        <v>0</v>
      </c>
      <c r="K108" s="121">
        <f t="shared" si="69"/>
        <v>0</v>
      </c>
      <c r="L108" s="121">
        <f t="shared" si="69"/>
        <v>0</v>
      </c>
      <c r="M108" s="121">
        <f t="shared" si="69"/>
        <v>0</v>
      </c>
      <c r="N108" s="121">
        <f t="shared" si="69"/>
        <v>0</v>
      </c>
      <c r="O108" s="121">
        <f t="shared" si="69"/>
        <v>0</v>
      </c>
      <c r="P108" s="126">
        <f t="shared" si="69"/>
        <v>0</v>
      </c>
      <c r="Q108" s="122"/>
      <c r="R108" s="408">
        <f t="shared" si="51"/>
        <v>0</v>
      </c>
      <c r="S108" s="693"/>
      <c r="T108" s="700">
        <f t="shared" si="64"/>
        <v>0</v>
      </c>
      <c r="U108" s="701">
        <f t="shared" si="64"/>
        <v>0</v>
      </c>
      <c r="V108" s="693"/>
      <c r="W108" s="700">
        <f t="shared" si="65"/>
        <v>0</v>
      </c>
      <c r="X108" s="126">
        <f t="shared" si="65"/>
        <v>0</v>
      </c>
      <c r="Y108" s="696">
        <f t="shared" si="52"/>
        <v>0</v>
      </c>
      <c r="Z108" s="408">
        <f t="shared" si="53"/>
        <v>0</v>
      </c>
      <c r="AA108" s="127"/>
      <c r="AB108" s="123">
        <f t="shared" si="70"/>
        <v>0</v>
      </c>
      <c r="AC108" s="121">
        <f t="shared" si="70"/>
        <v>0</v>
      </c>
      <c r="AD108" s="121">
        <f t="shared" si="70"/>
        <v>0</v>
      </c>
      <c r="AE108" s="121">
        <f t="shared" si="70"/>
        <v>0</v>
      </c>
      <c r="AF108" s="121">
        <f t="shared" si="70"/>
        <v>0</v>
      </c>
      <c r="AG108" s="121">
        <f t="shared" si="70"/>
        <v>0</v>
      </c>
      <c r="AH108" s="121">
        <f t="shared" si="70"/>
        <v>0</v>
      </c>
      <c r="AI108" s="121">
        <f t="shared" si="70"/>
        <v>0</v>
      </c>
      <c r="AJ108" s="121">
        <f t="shared" si="70"/>
        <v>0</v>
      </c>
      <c r="AK108" s="121">
        <f t="shared" si="70"/>
        <v>0</v>
      </c>
      <c r="AL108" s="121">
        <f t="shared" si="70"/>
        <v>0</v>
      </c>
      <c r="AM108" s="121">
        <f t="shared" si="70"/>
        <v>0</v>
      </c>
      <c r="AN108" s="121">
        <f t="shared" si="70"/>
        <v>0</v>
      </c>
      <c r="AO108" s="701">
        <f t="shared" si="70"/>
        <v>0</v>
      </c>
      <c r="AP108" s="122"/>
      <c r="AQ108" s="123">
        <f t="shared" si="71"/>
        <v>0</v>
      </c>
      <c r="AR108" s="121">
        <f t="shared" si="71"/>
        <v>0</v>
      </c>
      <c r="AS108" s="121">
        <f t="shared" si="71"/>
        <v>0</v>
      </c>
      <c r="AT108" s="121">
        <f t="shared" si="71"/>
        <v>0</v>
      </c>
      <c r="AU108" s="121">
        <f t="shared" si="71"/>
        <v>0</v>
      </c>
      <c r="AV108" s="121">
        <f t="shared" si="71"/>
        <v>0</v>
      </c>
      <c r="AW108" s="121">
        <f t="shared" si="71"/>
        <v>0</v>
      </c>
      <c r="AX108" s="121">
        <f t="shared" si="71"/>
        <v>0</v>
      </c>
      <c r="AY108" s="121">
        <f t="shared" si="71"/>
        <v>0</v>
      </c>
      <c r="AZ108" s="121">
        <f t="shared" si="71"/>
        <v>0</v>
      </c>
      <c r="BA108" s="121">
        <f t="shared" si="71"/>
        <v>0</v>
      </c>
      <c r="BB108" s="121">
        <f t="shared" si="71"/>
        <v>0</v>
      </c>
      <c r="BC108" s="121">
        <f t="shared" si="71"/>
        <v>0</v>
      </c>
      <c r="BD108" s="701">
        <f t="shared" si="71"/>
        <v>0</v>
      </c>
      <c r="BE108" s="693"/>
      <c r="BF108" s="122">
        <f t="shared" si="54"/>
        <v>0</v>
      </c>
      <c r="BG108" s="124"/>
      <c r="BH108" s="122">
        <f t="shared" si="55"/>
        <v>0</v>
      </c>
      <c r="BI108" s="124"/>
      <c r="BJ108" s="122">
        <f t="shared" si="56"/>
        <v>0</v>
      </c>
      <c r="BK108" s="124"/>
      <c r="BL108" s="125">
        <f t="shared" si="57"/>
        <v>0</v>
      </c>
      <c r="BM108" s="124"/>
      <c r="BN108" s="123">
        <f t="shared" si="68"/>
        <v>0</v>
      </c>
      <c r="BO108" s="126">
        <f t="shared" si="68"/>
        <v>0</v>
      </c>
      <c r="BP108" s="127"/>
      <c r="BQ108" s="409"/>
    </row>
    <row r="109" spans="1:69" s="131" customFormat="1" ht="17.55" hidden="1" customHeight="1">
      <c r="A109" s="83"/>
      <c r="C109" s="139" t="str">
        <f t="shared" si="50"/>
        <v>H</v>
      </c>
      <c r="D109" s="130" t="str">
        <f t="shared" si="62"/>
        <v>B_Host</v>
      </c>
      <c r="E109" s="129" t="str">
        <f t="shared" si="58"/>
        <v>Samsung SDI</v>
      </c>
      <c r="F109" s="717"/>
      <c r="G109" s="123">
        <f t="shared" si="69"/>
        <v>0</v>
      </c>
      <c r="H109" s="121">
        <f t="shared" si="69"/>
        <v>0</v>
      </c>
      <c r="I109" s="121">
        <f t="shared" si="69"/>
        <v>0</v>
      </c>
      <c r="J109" s="121">
        <f t="shared" si="69"/>
        <v>0</v>
      </c>
      <c r="K109" s="121">
        <f t="shared" si="69"/>
        <v>0</v>
      </c>
      <c r="L109" s="121">
        <f t="shared" si="69"/>
        <v>0</v>
      </c>
      <c r="M109" s="121">
        <f t="shared" si="69"/>
        <v>0</v>
      </c>
      <c r="N109" s="121">
        <f t="shared" si="69"/>
        <v>0</v>
      </c>
      <c r="O109" s="121">
        <f t="shared" si="69"/>
        <v>0</v>
      </c>
      <c r="P109" s="126">
        <f t="shared" si="69"/>
        <v>0</v>
      </c>
      <c r="Q109" s="122"/>
      <c r="R109" s="408">
        <f t="shared" si="51"/>
        <v>0</v>
      </c>
      <c r="S109" s="693"/>
      <c r="T109" s="700">
        <f t="shared" si="64"/>
        <v>0</v>
      </c>
      <c r="U109" s="701">
        <f t="shared" si="64"/>
        <v>0</v>
      </c>
      <c r="V109" s="693"/>
      <c r="W109" s="700">
        <f t="shared" si="65"/>
        <v>0</v>
      </c>
      <c r="X109" s="126">
        <f t="shared" si="65"/>
        <v>0</v>
      </c>
      <c r="Y109" s="696">
        <f t="shared" si="52"/>
        <v>0</v>
      </c>
      <c r="Z109" s="408">
        <f t="shared" si="53"/>
        <v>0</v>
      </c>
      <c r="AA109" s="127"/>
      <c r="AB109" s="123">
        <f t="shared" si="70"/>
        <v>0</v>
      </c>
      <c r="AC109" s="121">
        <f t="shared" si="70"/>
        <v>0</v>
      </c>
      <c r="AD109" s="121">
        <f t="shared" si="70"/>
        <v>0</v>
      </c>
      <c r="AE109" s="121">
        <f t="shared" si="70"/>
        <v>0</v>
      </c>
      <c r="AF109" s="121">
        <f t="shared" si="70"/>
        <v>0</v>
      </c>
      <c r="AG109" s="121">
        <f t="shared" si="70"/>
        <v>0</v>
      </c>
      <c r="AH109" s="121">
        <f t="shared" si="70"/>
        <v>0</v>
      </c>
      <c r="AI109" s="121">
        <f t="shared" si="70"/>
        <v>0</v>
      </c>
      <c r="AJ109" s="121">
        <f t="shared" si="70"/>
        <v>0</v>
      </c>
      <c r="AK109" s="121">
        <f t="shared" si="70"/>
        <v>0</v>
      </c>
      <c r="AL109" s="121">
        <f t="shared" si="70"/>
        <v>0</v>
      </c>
      <c r="AM109" s="121">
        <f t="shared" si="70"/>
        <v>0</v>
      </c>
      <c r="AN109" s="121">
        <f t="shared" si="70"/>
        <v>0</v>
      </c>
      <c r="AO109" s="701">
        <f t="shared" si="70"/>
        <v>0</v>
      </c>
      <c r="AP109" s="122"/>
      <c r="AQ109" s="123">
        <f t="shared" si="71"/>
        <v>0</v>
      </c>
      <c r="AR109" s="121">
        <f t="shared" si="71"/>
        <v>0</v>
      </c>
      <c r="AS109" s="121">
        <f t="shared" si="71"/>
        <v>0</v>
      </c>
      <c r="AT109" s="121">
        <f t="shared" si="71"/>
        <v>0</v>
      </c>
      <c r="AU109" s="121">
        <f t="shared" si="71"/>
        <v>0</v>
      </c>
      <c r="AV109" s="121">
        <f t="shared" si="71"/>
        <v>0</v>
      </c>
      <c r="AW109" s="121">
        <f t="shared" si="71"/>
        <v>0</v>
      </c>
      <c r="AX109" s="121">
        <f t="shared" si="71"/>
        <v>0</v>
      </c>
      <c r="AY109" s="121">
        <f t="shared" si="71"/>
        <v>0</v>
      </c>
      <c r="AZ109" s="121">
        <f t="shared" si="71"/>
        <v>0</v>
      </c>
      <c r="BA109" s="121">
        <f t="shared" si="71"/>
        <v>0</v>
      </c>
      <c r="BB109" s="121">
        <f t="shared" si="71"/>
        <v>0</v>
      </c>
      <c r="BC109" s="121">
        <f t="shared" si="71"/>
        <v>0</v>
      </c>
      <c r="BD109" s="701">
        <f t="shared" si="71"/>
        <v>0</v>
      </c>
      <c r="BE109" s="693"/>
      <c r="BF109" s="122">
        <f t="shared" si="54"/>
        <v>0</v>
      </c>
      <c r="BG109" s="124"/>
      <c r="BH109" s="122">
        <f t="shared" si="55"/>
        <v>0</v>
      </c>
      <c r="BI109" s="124"/>
      <c r="BJ109" s="122">
        <f t="shared" si="56"/>
        <v>0</v>
      </c>
      <c r="BK109" s="124"/>
      <c r="BL109" s="125">
        <f t="shared" si="57"/>
        <v>0</v>
      </c>
      <c r="BM109" s="124"/>
      <c r="BN109" s="123">
        <f t="shared" si="68"/>
        <v>0</v>
      </c>
      <c r="BO109" s="126">
        <f t="shared" si="68"/>
        <v>0</v>
      </c>
      <c r="BP109" s="127"/>
      <c r="BQ109" s="409"/>
    </row>
    <row r="110" spans="1:69" s="131" customFormat="1" ht="17.55" customHeight="1">
      <c r="A110" s="83"/>
      <c r="C110" s="139" t="str">
        <f t="shared" si="50"/>
        <v/>
      </c>
      <c r="D110" s="130" t="str">
        <f t="shared" si="62"/>
        <v>B_Host</v>
      </c>
      <c r="E110" s="129" t="str">
        <f t="shared" ref="E110:E119" si="72">E75</f>
        <v>SFC</v>
      </c>
      <c r="F110" s="717"/>
      <c r="G110" s="123">
        <f t="shared" si="69"/>
        <v>0</v>
      </c>
      <c r="H110" s="121">
        <f t="shared" si="69"/>
        <v>0</v>
      </c>
      <c r="I110" s="121">
        <f t="shared" si="69"/>
        <v>0</v>
      </c>
      <c r="J110" s="121">
        <f t="shared" si="69"/>
        <v>0</v>
      </c>
      <c r="K110" s="121">
        <f t="shared" si="69"/>
        <v>0.5</v>
      </c>
      <c r="L110" s="121">
        <f t="shared" si="69"/>
        <v>0</v>
      </c>
      <c r="M110" s="121">
        <f t="shared" si="69"/>
        <v>0</v>
      </c>
      <c r="N110" s="121">
        <f t="shared" si="69"/>
        <v>0</v>
      </c>
      <c r="O110" s="121">
        <f t="shared" si="69"/>
        <v>0.5</v>
      </c>
      <c r="P110" s="126">
        <f t="shared" si="69"/>
        <v>0</v>
      </c>
      <c r="Q110" s="122"/>
      <c r="R110" s="408">
        <f t="shared" si="51"/>
        <v>1</v>
      </c>
      <c r="S110" s="693"/>
      <c r="T110" s="700">
        <f t="shared" si="64"/>
        <v>0</v>
      </c>
      <c r="U110" s="701">
        <f t="shared" si="64"/>
        <v>0</v>
      </c>
      <c r="V110" s="693"/>
      <c r="W110" s="700">
        <f t="shared" si="65"/>
        <v>0</v>
      </c>
      <c r="X110" s="126">
        <f t="shared" si="65"/>
        <v>0</v>
      </c>
      <c r="Y110" s="696">
        <f t="shared" si="52"/>
        <v>0</v>
      </c>
      <c r="Z110" s="408">
        <f t="shared" si="53"/>
        <v>0</v>
      </c>
      <c r="AA110" s="127"/>
      <c r="AB110" s="123">
        <f t="shared" si="70"/>
        <v>1</v>
      </c>
      <c r="AC110" s="121">
        <f t="shared" si="70"/>
        <v>0</v>
      </c>
      <c r="AD110" s="121">
        <f t="shared" si="70"/>
        <v>0</v>
      </c>
      <c r="AE110" s="121">
        <f t="shared" si="70"/>
        <v>0</v>
      </c>
      <c r="AF110" s="121">
        <f t="shared" si="70"/>
        <v>0</v>
      </c>
      <c r="AG110" s="121">
        <f t="shared" si="70"/>
        <v>0</v>
      </c>
      <c r="AH110" s="121">
        <f t="shared" si="70"/>
        <v>0</v>
      </c>
      <c r="AI110" s="121">
        <f t="shared" si="70"/>
        <v>0</v>
      </c>
      <c r="AJ110" s="121">
        <f t="shared" si="70"/>
        <v>0</v>
      </c>
      <c r="AK110" s="121">
        <f t="shared" si="70"/>
        <v>0</v>
      </c>
      <c r="AL110" s="121">
        <f t="shared" si="70"/>
        <v>0</v>
      </c>
      <c r="AM110" s="121">
        <f t="shared" si="70"/>
        <v>0.1</v>
      </c>
      <c r="AN110" s="121">
        <f t="shared" si="70"/>
        <v>0</v>
      </c>
      <c r="AO110" s="701">
        <f t="shared" si="70"/>
        <v>0</v>
      </c>
      <c r="AP110" s="122"/>
      <c r="AQ110" s="123">
        <f t="shared" si="71"/>
        <v>0</v>
      </c>
      <c r="AR110" s="121">
        <f t="shared" si="71"/>
        <v>0</v>
      </c>
      <c r="AS110" s="121">
        <f t="shared" si="71"/>
        <v>0</v>
      </c>
      <c r="AT110" s="121">
        <f t="shared" si="71"/>
        <v>0</v>
      </c>
      <c r="AU110" s="121">
        <f t="shared" si="71"/>
        <v>0</v>
      </c>
      <c r="AV110" s="121">
        <f t="shared" si="71"/>
        <v>0</v>
      </c>
      <c r="AW110" s="121">
        <f t="shared" si="71"/>
        <v>0</v>
      </c>
      <c r="AX110" s="121">
        <f t="shared" si="71"/>
        <v>0</v>
      </c>
      <c r="AY110" s="121">
        <f t="shared" si="71"/>
        <v>0</v>
      </c>
      <c r="AZ110" s="121">
        <f t="shared" si="71"/>
        <v>0</v>
      </c>
      <c r="BA110" s="121">
        <f t="shared" si="71"/>
        <v>0</v>
      </c>
      <c r="BB110" s="121">
        <f t="shared" si="71"/>
        <v>0</v>
      </c>
      <c r="BC110" s="121">
        <f t="shared" si="71"/>
        <v>0</v>
      </c>
      <c r="BD110" s="701">
        <f t="shared" si="71"/>
        <v>0</v>
      </c>
      <c r="BE110" s="693"/>
      <c r="BF110" s="122">
        <f t="shared" si="54"/>
        <v>0</v>
      </c>
      <c r="BG110" s="124"/>
      <c r="BH110" s="122">
        <f t="shared" si="55"/>
        <v>0</v>
      </c>
      <c r="BI110" s="124"/>
      <c r="BJ110" s="122">
        <f t="shared" si="56"/>
        <v>0</v>
      </c>
      <c r="BK110" s="124"/>
      <c r="BL110" s="125">
        <f t="shared" si="57"/>
        <v>0.1</v>
      </c>
      <c r="BM110" s="124"/>
      <c r="BN110" s="123">
        <f t="shared" si="68"/>
        <v>0</v>
      </c>
      <c r="BO110" s="126">
        <f t="shared" si="68"/>
        <v>0</v>
      </c>
      <c r="BP110" s="127"/>
      <c r="BQ110" s="409"/>
    </row>
    <row r="111" spans="1:69" s="131" customFormat="1" ht="17.55" hidden="1" customHeight="1">
      <c r="A111" s="83"/>
      <c r="C111" s="139" t="str">
        <f t="shared" si="50"/>
        <v>H</v>
      </c>
      <c r="D111" s="130" t="str">
        <f t="shared" si="62"/>
        <v>B_Host</v>
      </c>
      <c r="E111" s="129" t="str">
        <f t="shared" si="72"/>
        <v>SK JNC</v>
      </c>
      <c r="F111" s="717"/>
      <c r="G111" s="123">
        <f t="shared" si="69"/>
        <v>0</v>
      </c>
      <c r="H111" s="121">
        <f t="shared" si="69"/>
        <v>0</v>
      </c>
      <c r="I111" s="121">
        <f t="shared" si="69"/>
        <v>0</v>
      </c>
      <c r="J111" s="121">
        <f t="shared" si="69"/>
        <v>0</v>
      </c>
      <c r="K111" s="121">
        <f t="shared" si="69"/>
        <v>0</v>
      </c>
      <c r="L111" s="121">
        <f t="shared" si="69"/>
        <v>0</v>
      </c>
      <c r="M111" s="121">
        <f t="shared" si="69"/>
        <v>0</v>
      </c>
      <c r="N111" s="121">
        <f t="shared" si="69"/>
        <v>0</v>
      </c>
      <c r="O111" s="121">
        <f t="shared" si="69"/>
        <v>0</v>
      </c>
      <c r="P111" s="126">
        <f t="shared" si="69"/>
        <v>0</v>
      </c>
      <c r="Q111" s="122"/>
      <c r="R111" s="408">
        <f t="shared" si="51"/>
        <v>0</v>
      </c>
      <c r="S111" s="693"/>
      <c r="T111" s="700">
        <f t="shared" si="64"/>
        <v>0</v>
      </c>
      <c r="U111" s="701">
        <f t="shared" si="64"/>
        <v>0</v>
      </c>
      <c r="V111" s="693"/>
      <c r="W111" s="700">
        <f t="shared" si="65"/>
        <v>0</v>
      </c>
      <c r="X111" s="126">
        <f t="shared" si="65"/>
        <v>0</v>
      </c>
      <c r="Y111" s="696">
        <f t="shared" si="52"/>
        <v>0</v>
      </c>
      <c r="Z111" s="408">
        <f t="shared" si="53"/>
        <v>0</v>
      </c>
      <c r="AA111" s="127"/>
      <c r="AB111" s="123">
        <f t="shared" si="70"/>
        <v>0</v>
      </c>
      <c r="AC111" s="121">
        <f t="shared" si="70"/>
        <v>0</v>
      </c>
      <c r="AD111" s="121">
        <f t="shared" si="70"/>
        <v>0</v>
      </c>
      <c r="AE111" s="121">
        <f t="shared" si="70"/>
        <v>0</v>
      </c>
      <c r="AF111" s="121">
        <f t="shared" si="70"/>
        <v>0</v>
      </c>
      <c r="AG111" s="121">
        <f t="shared" si="70"/>
        <v>0</v>
      </c>
      <c r="AH111" s="121">
        <f t="shared" si="70"/>
        <v>0</v>
      </c>
      <c r="AI111" s="121">
        <f t="shared" si="70"/>
        <v>0</v>
      </c>
      <c r="AJ111" s="121">
        <f t="shared" si="70"/>
        <v>0</v>
      </c>
      <c r="AK111" s="121">
        <f t="shared" si="70"/>
        <v>0</v>
      </c>
      <c r="AL111" s="121">
        <f t="shared" si="70"/>
        <v>0</v>
      </c>
      <c r="AM111" s="121">
        <f t="shared" si="70"/>
        <v>0</v>
      </c>
      <c r="AN111" s="121">
        <f t="shared" si="70"/>
        <v>0</v>
      </c>
      <c r="AO111" s="701">
        <f t="shared" si="70"/>
        <v>0</v>
      </c>
      <c r="AP111" s="122"/>
      <c r="AQ111" s="123">
        <f t="shared" si="71"/>
        <v>0</v>
      </c>
      <c r="AR111" s="121">
        <f t="shared" si="71"/>
        <v>0</v>
      </c>
      <c r="AS111" s="121">
        <f t="shared" si="71"/>
        <v>0</v>
      </c>
      <c r="AT111" s="121">
        <f t="shared" si="71"/>
        <v>0</v>
      </c>
      <c r="AU111" s="121">
        <f t="shared" si="71"/>
        <v>0</v>
      </c>
      <c r="AV111" s="121">
        <f t="shared" si="71"/>
        <v>0</v>
      </c>
      <c r="AW111" s="121">
        <f t="shared" si="71"/>
        <v>0</v>
      </c>
      <c r="AX111" s="121">
        <f t="shared" si="71"/>
        <v>0</v>
      </c>
      <c r="AY111" s="121">
        <f t="shared" si="71"/>
        <v>0</v>
      </c>
      <c r="AZ111" s="121">
        <f t="shared" si="71"/>
        <v>0</v>
      </c>
      <c r="BA111" s="121">
        <f t="shared" si="71"/>
        <v>0</v>
      </c>
      <c r="BB111" s="121">
        <f t="shared" si="71"/>
        <v>0</v>
      </c>
      <c r="BC111" s="121">
        <f t="shared" si="71"/>
        <v>0</v>
      </c>
      <c r="BD111" s="701">
        <f t="shared" si="71"/>
        <v>0</v>
      </c>
      <c r="BE111" s="693"/>
      <c r="BF111" s="122">
        <f t="shared" si="54"/>
        <v>0</v>
      </c>
      <c r="BG111" s="124"/>
      <c r="BH111" s="122">
        <f t="shared" si="55"/>
        <v>0</v>
      </c>
      <c r="BI111" s="124"/>
      <c r="BJ111" s="122">
        <f t="shared" si="56"/>
        <v>0</v>
      </c>
      <c r="BK111" s="124"/>
      <c r="BL111" s="125">
        <f t="shared" si="57"/>
        <v>0</v>
      </c>
      <c r="BM111" s="124"/>
      <c r="BN111" s="123">
        <f t="shared" si="68"/>
        <v>0</v>
      </c>
      <c r="BO111" s="126">
        <f t="shared" si="68"/>
        <v>0</v>
      </c>
      <c r="BP111" s="127"/>
      <c r="BQ111" s="409"/>
    </row>
    <row r="112" spans="1:69" s="131" customFormat="1" ht="17.55" hidden="1" customHeight="1">
      <c r="A112" s="83"/>
      <c r="C112" s="139" t="str">
        <f t="shared" si="50"/>
        <v>H</v>
      </c>
      <c r="D112" s="130" t="str">
        <f t="shared" si="62"/>
        <v>B_Host</v>
      </c>
      <c r="E112" s="129" t="str">
        <f t="shared" si="72"/>
        <v>Solus AM</v>
      </c>
      <c r="F112" s="717"/>
      <c r="G112" s="123">
        <f t="shared" si="69"/>
        <v>0</v>
      </c>
      <c r="H112" s="121">
        <f t="shared" si="69"/>
        <v>0</v>
      </c>
      <c r="I112" s="121">
        <f t="shared" si="69"/>
        <v>0</v>
      </c>
      <c r="J112" s="121">
        <f t="shared" si="69"/>
        <v>0</v>
      </c>
      <c r="K112" s="121">
        <f t="shared" si="69"/>
        <v>0</v>
      </c>
      <c r="L112" s="121">
        <f t="shared" si="69"/>
        <v>0</v>
      </c>
      <c r="M112" s="121">
        <f t="shared" si="69"/>
        <v>0</v>
      </c>
      <c r="N112" s="121">
        <f t="shared" si="69"/>
        <v>0</v>
      </c>
      <c r="O112" s="121">
        <f t="shared" si="69"/>
        <v>0</v>
      </c>
      <c r="P112" s="126">
        <f t="shared" si="69"/>
        <v>0</v>
      </c>
      <c r="Q112" s="122"/>
      <c r="R112" s="408">
        <f t="shared" si="51"/>
        <v>0</v>
      </c>
      <c r="S112" s="693"/>
      <c r="T112" s="700">
        <f t="shared" si="64"/>
        <v>0</v>
      </c>
      <c r="U112" s="701">
        <f t="shared" si="64"/>
        <v>0</v>
      </c>
      <c r="V112" s="693"/>
      <c r="W112" s="700">
        <f t="shared" si="65"/>
        <v>0</v>
      </c>
      <c r="X112" s="126">
        <f t="shared" si="65"/>
        <v>0</v>
      </c>
      <c r="Y112" s="696">
        <f t="shared" si="52"/>
        <v>0</v>
      </c>
      <c r="Z112" s="408">
        <f t="shared" si="53"/>
        <v>0</v>
      </c>
      <c r="AA112" s="127"/>
      <c r="AB112" s="123">
        <f t="shared" si="70"/>
        <v>0</v>
      </c>
      <c r="AC112" s="121">
        <f t="shared" si="70"/>
        <v>0</v>
      </c>
      <c r="AD112" s="121">
        <f t="shared" si="70"/>
        <v>0</v>
      </c>
      <c r="AE112" s="121">
        <f t="shared" si="70"/>
        <v>0</v>
      </c>
      <c r="AF112" s="121">
        <f t="shared" si="70"/>
        <v>0</v>
      </c>
      <c r="AG112" s="121">
        <f t="shared" si="70"/>
        <v>0</v>
      </c>
      <c r="AH112" s="121">
        <f t="shared" si="70"/>
        <v>0</v>
      </c>
      <c r="AI112" s="121">
        <f t="shared" si="70"/>
        <v>0</v>
      </c>
      <c r="AJ112" s="121">
        <f t="shared" si="70"/>
        <v>0</v>
      </c>
      <c r="AK112" s="121">
        <f t="shared" si="70"/>
        <v>0</v>
      </c>
      <c r="AL112" s="121">
        <f t="shared" si="70"/>
        <v>0</v>
      </c>
      <c r="AM112" s="121">
        <f t="shared" si="70"/>
        <v>0</v>
      </c>
      <c r="AN112" s="121">
        <f t="shared" si="70"/>
        <v>0</v>
      </c>
      <c r="AO112" s="701">
        <f t="shared" si="70"/>
        <v>0</v>
      </c>
      <c r="AP112" s="122"/>
      <c r="AQ112" s="123">
        <f t="shared" si="71"/>
        <v>0</v>
      </c>
      <c r="AR112" s="121">
        <f t="shared" si="71"/>
        <v>0</v>
      </c>
      <c r="AS112" s="121">
        <f t="shared" si="71"/>
        <v>0</v>
      </c>
      <c r="AT112" s="121">
        <f t="shared" si="71"/>
        <v>0</v>
      </c>
      <c r="AU112" s="121">
        <f t="shared" si="71"/>
        <v>0</v>
      </c>
      <c r="AV112" s="121">
        <f t="shared" si="71"/>
        <v>0</v>
      </c>
      <c r="AW112" s="121">
        <f t="shared" si="71"/>
        <v>0</v>
      </c>
      <c r="AX112" s="121">
        <f t="shared" si="71"/>
        <v>0</v>
      </c>
      <c r="AY112" s="121">
        <f t="shared" si="71"/>
        <v>0</v>
      </c>
      <c r="AZ112" s="121">
        <f t="shared" si="71"/>
        <v>0</v>
      </c>
      <c r="BA112" s="121">
        <f t="shared" si="71"/>
        <v>0</v>
      </c>
      <c r="BB112" s="121">
        <f t="shared" si="71"/>
        <v>0</v>
      </c>
      <c r="BC112" s="121">
        <f t="shared" si="71"/>
        <v>0</v>
      </c>
      <c r="BD112" s="701">
        <f t="shared" si="71"/>
        <v>0</v>
      </c>
      <c r="BE112" s="693"/>
      <c r="BF112" s="122">
        <f t="shared" si="54"/>
        <v>0</v>
      </c>
      <c r="BG112" s="124"/>
      <c r="BH112" s="122">
        <f t="shared" si="55"/>
        <v>0</v>
      </c>
      <c r="BI112" s="124"/>
      <c r="BJ112" s="122">
        <f t="shared" si="56"/>
        <v>0</v>
      </c>
      <c r="BK112" s="124"/>
      <c r="BL112" s="125">
        <f t="shared" si="57"/>
        <v>0</v>
      </c>
      <c r="BM112" s="124"/>
      <c r="BN112" s="123">
        <f t="shared" si="68"/>
        <v>0</v>
      </c>
      <c r="BO112" s="126">
        <f t="shared" si="68"/>
        <v>0</v>
      </c>
      <c r="BP112" s="127"/>
      <c r="BQ112" s="409"/>
    </row>
    <row r="113" spans="1:69" s="131" customFormat="1" ht="17.55" hidden="1" customHeight="1">
      <c r="A113" s="83"/>
      <c r="C113" s="139" t="str">
        <f t="shared" si="50"/>
        <v>H</v>
      </c>
      <c r="D113" s="130" t="str">
        <f t="shared" si="62"/>
        <v>B_Host</v>
      </c>
      <c r="E113" s="129">
        <f t="shared" si="72"/>
        <v>0</v>
      </c>
      <c r="F113" s="717"/>
      <c r="G113" s="123">
        <f t="shared" si="69"/>
        <v>0</v>
      </c>
      <c r="H113" s="121">
        <f t="shared" si="69"/>
        <v>0</v>
      </c>
      <c r="I113" s="121">
        <f t="shared" si="69"/>
        <v>0</v>
      </c>
      <c r="J113" s="121">
        <f t="shared" si="69"/>
        <v>0</v>
      </c>
      <c r="K113" s="121">
        <f t="shared" si="69"/>
        <v>0</v>
      </c>
      <c r="L113" s="121">
        <f t="shared" si="69"/>
        <v>0</v>
      </c>
      <c r="M113" s="121">
        <f t="shared" si="69"/>
        <v>0</v>
      </c>
      <c r="N113" s="121">
        <f t="shared" si="69"/>
        <v>0</v>
      </c>
      <c r="O113" s="121">
        <f t="shared" si="69"/>
        <v>0</v>
      </c>
      <c r="P113" s="126">
        <f t="shared" si="69"/>
        <v>0</v>
      </c>
      <c r="Q113" s="122"/>
      <c r="R113" s="408">
        <f t="shared" si="51"/>
        <v>0</v>
      </c>
      <c r="S113" s="693"/>
      <c r="T113" s="700">
        <f t="shared" si="64"/>
        <v>0</v>
      </c>
      <c r="U113" s="701">
        <f t="shared" si="64"/>
        <v>0</v>
      </c>
      <c r="V113" s="693"/>
      <c r="W113" s="700">
        <f t="shared" si="65"/>
        <v>0</v>
      </c>
      <c r="X113" s="126">
        <f t="shared" si="65"/>
        <v>0</v>
      </c>
      <c r="Y113" s="696">
        <f t="shared" si="52"/>
        <v>0</v>
      </c>
      <c r="Z113" s="408">
        <f t="shared" si="53"/>
        <v>0</v>
      </c>
      <c r="AA113" s="127"/>
      <c r="AB113" s="123">
        <f t="shared" si="70"/>
        <v>0</v>
      </c>
      <c r="AC113" s="121">
        <f t="shared" si="70"/>
        <v>0</v>
      </c>
      <c r="AD113" s="121">
        <f t="shared" si="70"/>
        <v>0</v>
      </c>
      <c r="AE113" s="121">
        <f t="shared" si="70"/>
        <v>0</v>
      </c>
      <c r="AF113" s="121">
        <f t="shared" si="70"/>
        <v>0</v>
      </c>
      <c r="AG113" s="121">
        <f t="shared" si="70"/>
        <v>0</v>
      </c>
      <c r="AH113" s="121">
        <f t="shared" si="70"/>
        <v>0</v>
      </c>
      <c r="AI113" s="121">
        <f t="shared" si="70"/>
        <v>0</v>
      </c>
      <c r="AJ113" s="121">
        <f t="shared" si="70"/>
        <v>0</v>
      </c>
      <c r="AK113" s="121">
        <f t="shared" si="70"/>
        <v>0</v>
      </c>
      <c r="AL113" s="121">
        <f t="shared" si="70"/>
        <v>0</v>
      </c>
      <c r="AM113" s="121">
        <f t="shared" si="70"/>
        <v>0</v>
      </c>
      <c r="AN113" s="121">
        <f t="shared" si="70"/>
        <v>0</v>
      </c>
      <c r="AO113" s="701">
        <f t="shared" si="70"/>
        <v>0</v>
      </c>
      <c r="AP113" s="122"/>
      <c r="AQ113" s="123">
        <f t="shared" si="71"/>
        <v>0</v>
      </c>
      <c r="AR113" s="121">
        <f t="shared" si="71"/>
        <v>0</v>
      </c>
      <c r="AS113" s="121">
        <f t="shared" si="71"/>
        <v>0</v>
      </c>
      <c r="AT113" s="121">
        <f t="shared" si="71"/>
        <v>0</v>
      </c>
      <c r="AU113" s="121">
        <f t="shared" si="71"/>
        <v>0</v>
      </c>
      <c r="AV113" s="121">
        <f t="shared" si="71"/>
        <v>0</v>
      </c>
      <c r="AW113" s="121">
        <f t="shared" si="71"/>
        <v>0</v>
      </c>
      <c r="AX113" s="121">
        <f t="shared" si="71"/>
        <v>0</v>
      </c>
      <c r="AY113" s="121">
        <f t="shared" si="71"/>
        <v>0</v>
      </c>
      <c r="AZ113" s="121">
        <f t="shared" si="71"/>
        <v>0</v>
      </c>
      <c r="BA113" s="121">
        <f t="shared" si="71"/>
        <v>0</v>
      </c>
      <c r="BB113" s="121">
        <f t="shared" si="71"/>
        <v>0</v>
      </c>
      <c r="BC113" s="121">
        <f t="shared" si="71"/>
        <v>0</v>
      </c>
      <c r="BD113" s="701">
        <f t="shared" si="71"/>
        <v>0</v>
      </c>
      <c r="BE113" s="693"/>
      <c r="BF113" s="122">
        <f t="shared" si="54"/>
        <v>0</v>
      </c>
      <c r="BG113" s="124"/>
      <c r="BH113" s="122">
        <f t="shared" si="55"/>
        <v>0</v>
      </c>
      <c r="BI113" s="124"/>
      <c r="BJ113" s="122">
        <f t="shared" si="56"/>
        <v>0</v>
      </c>
      <c r="BK113" s="124"/>
      <c r="BL113" s="125">
        <f t="shared" si="57"/>
        <v>0</v>
      </c>
      <c r="BM113" s="124"/>
      <c r="BN113" s="123">
        <f t="shared" si="68"/>
        <v>0</v>
      </c>
      <c r="BO113" s="126">
        <f t="shared" si="68"/>
        <v>0</v>
      </c>
      <c r="BP113" s="127"/>
      <c r="BQ113" s="409"/>
    </row>
    <row r="114" spans="1:69" s="131" customFormat="1" ht="17.55" hidden="1" customHeight="1">
      <c r="A114" s="83"/>
      <c r="C114" s="139" t="str">
        <f t="shared" si="50"/>
        <v>H</v>
      </c>
      <c r="D114" s="130" t="str">
        <f t="shared" si="62"/>
        <v>B_Host</v>
      </c>
      <c r="E114" s="129">
        <f t="shared" si="72"/>
        <v>0</v>
      </c>
      <c r="F114" s="717"/>
      <c r="G114" s="123">
        <f t="shared" si="69"/>
        <v>0</v>
      </c>
      <c r="H114" s="121">
        <f t="shared" si="69"/>
        <v>0</v>
      </c>
      <c r="I114" s="121">
        <f t="shared" si="69"/>
        <v>0</v>
      </c>
      <c r="J114" s="121">
        <f t="shared" si="69"/>
        <v>0</v>
      </c>
      <c r="K114" s="121">
        <f t="shared" si="69"/>
        <v>0</v>
      </c>
      <c r="L114" s="121">
        <f t="shared" si="69"/>
        <v>0</v>
      </c>
      <c r="M114" s="121">
        <f t="shared" si="69"/>
        <v>0</v>
      </c>
      <c r="N114" s="121">
        <f t="shared" si="69"/>
        <v>0</v>
      </c>
      <c r="O114" s="121">
        <f t="shared" si="69"/>
        <v>0</v>
      </c>
      <c r="P114" s="126">
        <f t="shared" si="69"/>
        <v>0</v>
      </c>
      <c r="Q114" s="122"/>
      <c r="R114" s="408">
        <f t="shared" si="51"/>
        <v>0</v>
      </c>
      <c r="S114" s="693"/>
      <c r="T114" s="700">
        <f t="shared" si="64"/>
        <v>0</v>
      </c>
      <c r="U114" s="701">
        <f t="shared" si="64"/>
        <v>0</v>
      </c>
      <c r="V114" s="693"/>
      <c r="W114" s="700">
        <f t="shared" si="65"/>
        <v>0</v>
      </c>
      <c r="X114" s="126">
        <f t="shared" si="65"/>
        <v>0</v>
      </c>
      <c r="Y114" s="696">
        <f t="shared" si="52"/>
        <v>0</v>
      </c>
      <c r="Z114" s="408">
        <f t="shared" si="53"/>
        <v>0</v>
      </c>
      <c r="AA114" s="127"/>
      <c r="AB114" s="123">
        <f t="shared" si="70"/>
        <v>0</v>
      </c>
      <c r="AC114" s="121">
        <f t="shared" si="70"/>
        <v>0</v>
      </c>
      <c r="AD114" s="121">
        <f t="shared" si="70"/>
        <v>0</v>
      </c>
      <c r="AE114" s="121">
        <f t="shared" si="70"/>
        <v>0</v>
      </c>
      <c r="AF114" s="121">
        <f t="shared" si="70"/>
        <v>0</v>
      </c>
      <c r="AG114" s="121">
        <f t="shared" si="70"/>
        <v>0</v>
      </c>
      <c r="AH114" s="121">
        <f t="shared" si="70"/>
        <v>0</v>
      </c>
      <c r="AI114" s="121">
        <f t="shared" si="70"/>
        <v>0</v>
      </c>
      <c r="AJ114" s="121">
        <f t="shared" si="70"/>
        <v>0</v>
      </c>
      <c r="AK114" s="121">
        <f t="shared" si="70"/>
        <v>0</v>
      </c>
      <c r="AL114" s="121">
        <f t="shared" si="70"/>
        <v>0</v>
      </c>
      <c r="AM114" s="121">
        <f t="shared" si="70"/>
        <v>0</v>
      </c>
      <c r="AN114" s="121">
        <f t="shared" si="70"/>
        <v>0</v>
      </c>
      <c r="AO114" s="701">
        <f t="shared" si="70"/>
        <v>0</v>
      </c>
      <c r="AP114" s="122"/>
      <c r="AQ114" s="123">
        <f t="shared" si="71"/>
        <v>0</v>
      </c>
      <c r="AR114" s="121">
        <f t="shared" si="71"/>
        <v>0</v>
      </c>
      <c r="AS114" s="121">
        <f t="shared" si="71"/>
        <v>0</v>
      </c>
      <c r="AT114" s="121">
        <f t="shared" si="71"/>
        <v>0</v>
      </c>
      <c r="AU114" s="121">
        <f t="shared" si="71"/>
        <v>0</v>
      </c>
      <c r="AV114" s="121">
        <f t="shared" si="71"/>
        <v>0</v>
      </c>
      <c r="AW114" s="121">
        <f t="shared" si="71"/>
        <v>0</v>
      </c>
      <c r="AX114" s="121">
        <f t="shared" si="71"/>
        <v>0</v>
      </c>
      <c r="AY114" s="121">
        <f t="shared" si="71"/>
        <v>0</v>
      </c>
      <c r="AZ114" s="121">
        <f t="shared" si="71"/>
        <v>0</v>
      </c>
      <c r="BA114" s="121">
        <f t="shared" si="71"/>
        <v>0</v>
      </c>
      <c r="BB114" s="121">
        <f t="shared" si="71"/>
        <v>0</v>
      </c>
      <c r="BC114" s="121">
        <f t="shared" si="71"/>
        <v>0</v>
      </c>
      <c r="BD114" s="701">
        <f t="shared" si="71"/>
        <v>0</v>
      </c>
      <c r="BE114" s="693"/>
      <c r="BF114" s="122">
        <f t="shared" si="54"/>
        <v>0</v>
      </c>
      <c r="BG114" s="124"/>
      <c r="BH114" s="122">
        <f t="shared" si="55"/>
        <v>0</v>
      </c>
      <c r="BI114" s="124"/>
      <c r="BJ114" s="122">
        <f t="shared" si="56"/>
        <v>0</v>
      </c>
      <c r="BK114" s="124"/>
      <c r="BL114" s="125">
        <f t="shared" si="57"/>
        <v>0</v>
      </c>
      <c r="BM114" s="124"/>
      <c r="BN114" s="123">
        <f t="shared" si="68"/>
        <v>0</v>
      </c>
      <c r="BO114" s="126">
        <f t="shared" si="68"/>
        <v>0</v>
      </c>
      <c r="BP114" s="127"/>
      <c r="BQ114" s="409"/>
    </row>
    <row r="115" spans="1:69" s="131" customFormat="1" ht="17.55" hidden="1" customHeight="1">
      <c r="A115" s="83"/>
      <c r="C115" s="139" t="str">
        <f t="shared" si="50"/>
        <v>H</v>
      </c>
      <c r="D115" s="130" t="str">
        <f t="shared" si="62"/>
        <v>B_Host</v>
      </c>
      <c r="E115" s="129">
        <f t="shared" si="72"/>
        <v>0</v>
      </c>
      <c r="F115" s="717"/>
      <c r="G115" s="123">
        <f t="shared" si="69"/>
        <v>0</v>
      </c>
      <c r="H115" s="121">
        <f t="shared" si="69"/>
        <v>0</v>
      </c>
      <c r="I115" s="121">
        <f t="shared" si="69"/>
        <v>0</v>
      </c>
      <c r="J115" s="121">
        <f t="shared" si="69"/>
        <v>0</v>
      </c>
      <c r="K115" s="121">
        <f t="shared" si="69"/>
        <v>0</v>
      </c>
      <c r="L115" s="121">
        <f t="shared" si="69"/>
        <v>0</v>
      </c>
      <c r="M115" s="121">
        <f t="shared" si="69"/>
        <v>0</v>
      </c>
      <c r="N115" s="121">
        <f t="shared" si="69"/>
        <v>0</v>
      </c>
      <c r="O115" s="121">
        <f t="shared" si="69"/>
        <v>0</v>
      </c>
      <c r="P115" s="126">
        <f t="shared" si="69"/>
        <v>0</v>
      </c>
      <c r="Q115" s="122"/>
      <c r="R115" s="408">
        <f t="shared" si="51"/>
        <v>0</v>
      </c>
      <c r="S115" s="693"/>
      <c r="T115" s="700">
        <f t="shared" si="64"/>
        <v>0</v>
      </c>
      <c r="U115" s="701">
        <f t="shared" si="64"/>
        <v>0</v>
      </c>
      <c r="V115" s="693"/>
      <c r="W115" s="700">
        <f t="shared" si="65"/>
        <v>0</v>
      </c>
      <c r="X115" s="126">
        <f t="shared" si="65"/>
        <v>0</v>
      </c>
      <c r="Y115" s="696">
        <f t="shared" si="52"/>
        <v>0</v>
      </c>
      <c r="Z115" s="408">
        <f t="shared" si="53"/>
        <v>0</v>
      </c>
      <c r="AA115" s="127"/>
      <c r="AB115" s="123">
        <f t="shared" si="70"/>
        <v>0</v>
      </c>
      <c r="AC115" s="121">
        <f t="shared" si="70"/>
        <v>0</v>
      </c>
      <c r="AD115" s="121">
        <f t="shared" si="70"/>
        <v>0</v>
      </c>
      <c r="AE115" s="121">
        <f t="shared" si="70"/>
        <v>0</v>
      </c>
      <c r="AF115" s="121">
        <f t="shared" si="70"/>
        <v>0</v>
      </c>
      <c r="AG115" s="121">
        <f t="shared" si="70"/>
        <v>0</v>
      </c>
      <c r="AH115" s="121">
        <f t="shared" si="70"/>
        <v>0</v>
      </c>
      <c r="AI115" s="121">
        <f t="shared" si="70"/>
        <v>0</v>
      </c>
      <c r="AJ115" s="121">
        <f t="shared" si="70"/>
        <v>0</v>
      </c>
      <c r="AK115" s="121">
        <f t="shared" si="70"/>
        <v>0</v>
      </c>
      <c r="AL115" s="121">
        <f t="shared" si="70"/>
        <v>0</v>
      </c>
      <c r="AM115" s="121">
        <f t="shared" si="70"/>
        <v>0</v>
      </c>
      <c r="AN115" s="121">
        <f t="shared" si="70"/>
        <v>0</v>
      </c>
      <c r="AO115" s="701">
        <f t="shared" si="70"/>
        <v>0</v>
      </c>
      <c r="AP115" s="122"/>
      <c r="AQ115" s="123">
        <f t="shared" si="71"/>
        <v>0</v>
      </c>
      <c r="AR115" s="121">
        <f t="shared" si="71"/>
        <v>0</v>
      </c>
      <c r="AS115" s="121">
        <f t="shared" si="71"/>
        <v>0</v>
      </c>
      <c r="AT115" s="121">
        <f t="shared" si="71"/>
        <v>0</v>
      </c>
      <c r="AU115" s="121">
        <f t="shared" si="71"/>
        <v>0</v>
      </c>
      <c r="AV115" s="121">
        <f t="shared" si="71"/>
        <v>0</v>
      </c>
      <c r="AW115" s="121">
        <f t="shared" si="71"/>
        <v>0</v>
      </c>
      <c r="AX115" s="121">
        <f t="shared" si="71"/>
        <v>0</v>
      </c>
      <c r="AY115" s="121">
        <f t="shared" si="71"/>
        <v>0</v>
      </c>
      <c r="AZ115" s="121">
        <f t="shared" si="71"/>
        <v>0</v>
      </c>
      <c r="BA115" s="121">
        <f t="shared" si="71"/>
        <v>0</v>
      </c>
      <c r="BB115" s="121">
        <f t="shared" si="71"/>
        <v>0</v>
      </c>
      <c r="BC115" s="121">
        <f t="shared" si="71"/>
        <v>0</v>
      </c>
      <c r="BD115" s="701">
        <f t="shared" si="71"/>
        <v>0</v>
      </c>
      <c r="BE115" s="693"/>
      <c r="BF115" s="122">
        <f t="shared" si="54"/>
        <v>0</v>
      </c>
      <c r="BG115" s="124"/>
      <c r="BH115" s="122">
        <f t="shared" si="55"/>
        <v>0</v>
      </c>
      <c r="BI115" s="124"/>
      <c r="BJ115" s="122">
        <f t="shared" si="56"/>
        <v>0</v>
      </c>
      <c r="BK115" s="124"/>
      <c r="BL115" s="125">
        <f t="shared" si="57"/>
        <v>0</v>
      </c>
      <c r="BM115" s="124"/>
      <c r="BN115" s="123">
        <f t="shared" si="68"/>
        <v>0</v>
      </c>
      <c r="BO115" s="126">
        <f t="shared" si="68"/>
        <v>0</v>
      </c>
      <c r="BP115" s="127"/>
      <c r="BQ115" s="409"/>
    </row>
    <row r="116" spans="1:69" s="131" customFormat="1" ht="17.55" hidden="1" customHeight="1">
      <c r="A116" s="83"/>
      <c r="C116" s="139" t="str">
        <f t="shared" si="50"/>
        <v>H</v>
      </c>
      <c r="D116" s="130" t="str">
        <f t="shared" si="62"/>
        <v>B_Host</v>
      </c>
      <c r="E116" s="129">
        <f t="shared" si="72"/>
        <v>0</v>
      </c>
      <c r="F116" s="717"/>
      <c r="G116" s="123">
        <f t="shared" ref="G116:P125" si="73">SUMIFS(Share, Y, $E$3, Config, $G$11, P, G$15, LType, $D116, MSup, $E116)</f>
        <v>0</v>
      </c>
      <c r="H116" s="121">
        <f t="shared" si="73"/>
        <v>0</v>
      </c>
      <c r="I116" s="121">
        <f t="shared" si="73"/>
        <v>0</v>
      </c>
      <c r="J116" s="121">
        <f t="shared" si="73"/>
        <v>0</v>
      </c>
      <c r="K116" s="121">
        <f t="shared" si="73"/>
        <v>0</v>
      </c>
      <c r="L116" s="121">
        <f t="shared" si="73"/>
        <v>0</v>
      </c>
      <c r="M116" s="121">
        <f t="shared" si="73"/>
        <v>0</v>
      </c>
      <c r="N116" s="121">
        <f t="shared" si="73"/>
        <v>0</v>
      </c>
      <c r="O116" s="121">
        <f t="shared" si="73"/>
        <v>0</v>
      </c>
      <c r="P116" s="126">
        <f t="shared" si="73"/>
        <v>0</v>
      </c>
      <c r="Q116" s="122"/>
      <c r="R116" s="408">
        <f t="shared" si="51"/>
        <v>0</v>
      </c>
      <c r="S116" s="693"/>
      <c r="T116" s="700">
        <f t="shared" ref="T116:U135" si="74">SUMIFS(Share, Y, $E$3, Config, $T$11, P, T$15, LType, $D116, MSup, $E116)</f>
        <v>0</v>
      </c>
      <c r="U116" s="701">
        <f t="shared" si="74"/>
        <v>0</v>
      </c>
      <c r="V116" s="693"/>
      <c r="W116" s="700">
        <f t="shared" ref="W116:X135" si="75">SUMIFS(Share, Y, $E$3, Config, $W$11, P, W$15, LType, $D116, MSup, $E116)</f>
        <v>0</v>
      </c>
      <c r="X116" s="126">
        <f t="shared" si="75"/>
        <v>0</v>
      </c>
      <c r="Y116" s="696">
        <f t="shared" si="52"/>
        <v>0</v>
      </c>
      <c r="Z116" s="408">
        <f t="shared" si="53"/>
        <v>0</v>
      </c>
      <c r="AA116" s="127"/>
      <c r="AB116" s="123">
        <f t="shared" ref="AB116:AO125" si="76">SUMIFS(Share, Y, $E$3, Config, $AB$11, P, AB$15, LType, $D116, MSup, $E116)</f>
        <v>0</v>
      </c>
      <c r="AC116" s="121">
        <f t="shared" si="76"/>
        <v>0</v>
      </c>
      <c r="AD116" s="121">
        <f t="shared" si="76"/>
        <v>0</v>
      </c>
      <c r="AE116" s="121">
        <f t="shared" si="76"/>
        <v>0</v>
      </c>
      <c r="AF116" s="121">
        <f t="shared" si="76"/>
        <v>0</v>
      </c>
      <c r="AG116" s="121">
        <f t="shared" si="76"/>
        <v>0</v>
      </c>
      <c r="AH116" s="121">
        <f t="shared" si="76"/>
        <v>0</v>
      </c>
      <c r="AI116" s="121">
        <f t="shared" si="76"/>
        <v>0</v>
      </c>
      <c r="AJ116" s="121">
        <f t="shared" si="76"/>
        <v>0</v>
      </c>
      <c r="AK116" s="121">
        <f t="shared" si="76"/>
        <v>0</v>
      </c>
      <c r="AL116" s="121">
        <f t="shared" si="76"/>
        <v>0</v>
      </c>
      <c r="AM116" s="121">
        <f t="shared" si="76"/>
        <v>0</v>
      </c>
      <c r="AN116" s="121">
        <f t="shared" si="76"/>
        <v>0</v>
      </c>
      <c r="AO116" s="701">
        <f t="shared" si="76"/>
        <v>0</v>
      </c>
      <c r="AP116" s="122"/>
      <c r="AQ116" s="123">
        <f t="shared" ref="AQ116:BD125" si="77">SUMIFS(Share, Y, $E$3, Config, $AQ$11, P, AQ$15, LType, $D116, MSup, $E116)</f>
        <v>0</v>
      </c>
      <c r="AR116" s="121">
        <f t="shared" si="77"/>
        <v>0</v>
      </c>
      <c r="AS116" s="121">
        <f t="shared" si="77"/>
        <v>0</v>
      </c>
      <c r="AT116" s="121">
        <f t="shared" si="77"/>
        <v>0</v>
      </c>
      <c r="AU116" s="121">
        <f t="shared" si="77"/>
        <v>0</v>
      </c>
      <c r="AV116" s="121">
        <f t="shared" si="77"/>
        <v>0</v>
      </c>
      <c r="AW116" s="121">
        <f t="shared" si="77"/>
        <v>0</v>
      </c>
      <c r="AX116" s="121">
        <f t="shared" si="77"/>
        <v>0</v>
      </c>
      <c r="AY116" s="121">
        <f t="shared" si="77"/>
        <v>0</v>
      </c>
      <c r="AZ116" s="121">
        <f t="shared" si="77"/>
        <v>0</v>
      </c>
      <c r="BA116" s="121">
        <f t="shared" si="77"/>
        <v>0</v>
      </c>
      <c r="BB116" s="121">
        <f t="shared" si="77"/>
        <v>0</v>
      </c>
      <c r="BC116" s="121">
        <f t="shared" si="77"/>
        <v>0</v>
      </c>
      <c r="BD116" s="701">
        <f t="shared" si="77"/>
        <v>0</v>
      </c>
      <c r="BE116" s="693"/>
      <c r="BF116" s="122">
        <f t="shared" si="54"/>
        <v>0</v>
      </c>
      <c r="BG116" s="124"/>
      <c r="BH116" s="122">
        <f t="shared" si="55"/>
        <v>0</v>
      </c>
      <c r="BI116" s="124"/>
      <c r="BJ116" s="122">
        <f t="shared" si="56"/>
        <v>0</v>
      </c>
      <c r="BK116" s="124"/>
      <c r="BL116" s="125">
        <f t="shared" si="57"/>
        <v>0</v>
      </c>
      <c r="BM116" s="124"/>
      <c r="BN116" s="123">
        <f t="shared" ref="BN116:BO135" si="78">SUMIFS(Share, Y, $E$3, Config, $BN$11, P, BN$15, LType, $D116, MSup, $E116)</f>
        <v>0</v>
      </c>
      <c r="BO116" s="126">
        <f t="shared" si="78"/>
        <v>0</v>
      </c>
      <c r="BP116" s="127"/>
      <c r="BQ116" s="409"/>
    </row>
    <row r="117" spans="1:69" s="131" customFormat="1" ht="17.55" hidden="1" customHeight="1">
      <c r="A117" s="83"/>
      <c r="C117" s="139" t="str">
        <f t="shared" si="50"/>
        <v>H</v>
      </c>
      <c r="D117" s="130" t="str">
        <f t="shared" si="62"/>
        <v>B_Host</v>
      </c>
      <c r="E117" s="129">
        <f t="shared" si="72"/>
        <v>0</v>
      </c>
      <c r="F117" s="717"/>
      <c r="G117" s="123">
        <f t="shared" si="73"/>
        <v>0</v>
      </c>
      <c r="H117" s="121">
        <f t="shared" si="73"/>
        <v>0</v>
      </c>
      <c r="I117" s="121">
        <f t="shared" si="73"/>
        <v>0</v>
      </c>
      <c r="J117" s="121">
        <f t="shared" si="73"/>
        <v>0</v>
      </c>
      <c r="K117" s="121">
        <f t="shared" si="73"/>
        <v>0</v>
      </c>
      <c r="L117" s="121">
        <f t="shared" si="73"/>
        <v>0</v>
      </c>
      <c r="M117" s="121">
        <f t="shared" si="73"/>
        <v>0</v>
      </c>
      <c r="N117" s="121">
        <f t="shared" si="73"/>
        <v>0</v>
      </c>
      <c r="O117" s="121">
        <f t="shared" si="73"/>
        <v>0</v>
      </c>
      <c r="P117" s="126">
        <f t="shared" si="73"/>
        <v>0</v>
      </c>
      <c r="Q117" s="122"/>
      <c r="R117" s="408">
        <f t="shared" si="51"/>
        <v>0</v>
      </c>
      <c r="S117" s="693"/>
      <c r="T117" s="700">
        <f t="shared" si="74"/>
        <v>0</v>
      </c>
      <c r="U117" s="701">
        <f t="shared" si="74"/>
        <v>0</v>
      </c>
      <c r="V117" s="693"/>
      <c r="W117" s="700">
        <f t="shared" si="75"/>
        <v>0</v>
      </c>
      <c r="X117" s="126">
        <f t="shared" si="75"/>
        <v>0</v>
      </c>
      <c r="Y117" s="696">
        <f t="shared" si="52"/>
        <v>0</v>
      </c>
      <c r="Z117" s="408">
        <f t="shared" si="53"/>
        <v>0</v>
      </c>
      <c r="AA117" s="127"/>
      <c r="AB117" s="123">
        <f t="shared" si="76"/>
        <v>0</v>
      </c>
      <c r="AC117" s="121">
        <f t="shared" si="76"/>
        <v>0</v>
      </c>
      <c r="AD117" s="121">
        <f t="shared" si="76"/>
        <v>0</v>
      </c>
      <c r="AE117" s="121">
        <f t="shared" si="76"/>
        <v>0</v>
      </c>
      <c r="AF117" s="121">
        <f t="shared" si="76"/>
        <v>0</v>
      </c>
      <c r="AG117" s="121">
        <f t="shared" si="76"/>
        <v>0</v>
      </c>
      <c r="AH117" s="121">
        <f t="shared" si="76"/>
        <v>0</v>
      </c>
      <c r="AI117" s="121">
        <f t="shared" si="76"/>
        <v>0</v>
      </c>
      <c r="AJ117" s="121">
        <f t="shared" si="76"/>
        <v>0</v>
      </c>
      <c r="AK117" s="121">
        <f t="shared" si="76"/>
        <v>0</v>
      </c>
      <c r="AL117" s="121">
        <f t="shared" si="76"/>
        <v>0</v>
      </c>
      <c r="AM117" s="121">
        <f t="shared" si="76"/>
        <v>0</v>
      </c>
      <c r="AN117" s="121">
        <f t="shared" si="76"/>
        <v>0</v>
      </c>
      <c r="AO117" s="701">
        <f t="shared" si="76"/>
        <v>0</v>
      </c>
      <c r="AP117" s="122"/>
      <c r="AQ117" s="123">
        <f t="shared" si="77"/>
        <v>0</v>
      </c>
      <c r="AR117" s="121">
        <f t="shared" si="77"/>
        <v>0</v>
      </c>
      <c r="AS117" s="121">
        <f t="shared" si="77"/>
        <v>0</v>
      </c>
      <c r="AT117" s="121">
        <f t="shared" si="77"/>
        <v>0</v>
      </c>
      <c r="AU117" s="121">
        <f t="shared" si="77"/>
        <v>0</v>
      </c>
      <c r="AV117" s="121">
        <f t="shared" si="77"/>
        <v>0</v>
      </c>
      <c r="AW117" s="121">
        <f t="shared" si="77"/>
        <v>0</v>
      </c>
      <c r="AX117" s="121">
        <f t="shared" si="77"/>
        <v>0</v>
      </c>
      <c r="AY117" s="121">
        <f t="shared" si="77"/>
        <v>0</v>
      </c>
      <c r="AZ117" s="121">
        <f t="shared" si="77"/>
        <v>0</v>
      </c>
      <c r="BA117" s="121">
        <f t="shared" si="77"/>
        <v>0</v>
      </c>
      <c r="BB117" s="121">
        <f t="shared" si="77"/>
        <v>0</v>
      </c>
      <c r="BC117" s="121">
        <f t="shared" si="77"/>
        <v>0</v>
      </c>
      <c r="BD117" s="701">
        <f t="shared" si="77"/>
        <v>0</v>
      </c>
      <c r="BE117" s="693"/>
      <c r="BF117" s="122">
        <f t="shared" si="54"/>
        <v>0</v>
      </c>
      <c r="BG117" s="124"/>
      <c r="BH117" s="122">
        <f t="shared" si="55"/>
        <v>0</v>
      </c>
      <c r="BI117" s="124"/>
      <c r="BJ117" s="122">
        <f t="shared" si="56"/>
        <v>0</v>
      </c>
      <c r="BK117" s="124"/>
      <c r="BL117" s="125">
        <f t="shared" si="57"/>
        <v>0</v>
      </c>
      <c r="BM117" s="124"/>
      <c r="BN117" s="123">
        <f t="shared" si="78"/>
        <v>0</v>
      </c>
      <c r="BO117" s="126">
        <f t="shared" si="78"/>
        <v>0</v>
      </c>
      <c r="BP117" s="127"/>
      <c r="BQ117" s="409"/>
    </row>
    <row r="118" spans="1:69" s="131" customFormat="1" ht="17.55" hidden="1" customHeight="1">
      <c r="A118" s="83"/>
      <c r="C118" s="139" t="str">
        <f t="shared" si="50"/>
        <v>H</v>
      </c>
      <c r="D118" s="130" t="str">
        <f t="shared" si="62"/>
        <v>B_Host</v>
      </c>
      <c r="E118" s="129">
        <f t="shared" si="72"/>
        <v>0</v>
      </c>
      <c r="F118" s="717"/>
      <c r="G118" s="123">
        <f t="shared" si="73"/>
        <v>0</v>
      </c>
      <c r="H118" s="121">
        <f t="shared" si="73"/>
        <v>0</v>
      </c>
      <c r="I118" s="121">
        <f t="shared" si="73"/>
        <v>0</v>
      </c>
      <c r="J118" s="121">
        <f t="shared" si="73"/>
        <v>0</v>
      </c>
      <c r="K118" s="121">
        <f t="shared" si="73"/>
        <v>0</v>
      </c>
      <c r="L118" s="121">
        <f t="shared" si="73"/>
        <v>0</v>
      </c>
      <c r="M118" s="121">
        <f t="shared" si="73"/>
        <v>0</v>
      </c>
      <c r="N118" s="121">
        <f t="shared" si="73"/>
        <v>0</v>
      </c>
      <c r="O118" s="121">
        <f t="shared" si="73"/>
        <v>0</v>
      </c>
      <c r="P118" s="126">
        <f t="shared" si="73"/>
        <v>0</v>
      </c>
      <c r="Q118" s="122"/>
      <c r="R118" s="408">
        <f t="shared" si="51"/>
        <v>0</v>
      </c>
      <c r="S118" s="693"/>
      <c r="T118" s="700">
        <f t="shared" si="74"/>
        <v>0</v>
      </c>
      <c r="U118" s="701">
        <f t="shared" si="74"/>
        <v>0</v>
      </c>
      <c r="V118" s="693"/>
      <c r="W118" s="700">
        <f t="shared" si="75"/>
        <v>0</v>
      </c>
      <c r="X118" s="126">
        <f t="shared" si="75"/>
        <v>0</v>
      </c>
      <c r="Y118" s="696">
        <f t="shared" si="52"/>
        <v>0</v>
      </c>
      <c r="Z118" s="408">
        <f t="shared" si="53"/>
        <v>0</v>
      </c>
      <c r="AA118" s="127"/>
      <c r="AB118" s="123">
        <f t="shared" si="76"/>
        <v>0</v>
      </c>
      <c r="AC118" s="121">
        <f t="shared" si="76"/>
        <v>0</v>
      </c>
      <c r="AD118" s="121">
        <f t="shared" si="76"/>
        <v>0</v>
      </c>
      <c r="AE118" s="121">
        <f t="shared" si="76"/>
        <v>0</v>
      </c>
      <c r="AF118" s="121">
        <f t="shared" si="76"/>
        <v>0</v>
      </c>
      <c r="AG118" s="121">
        <f t="shared" si="76"/>
        <v>0</v>
      </c>
      <c r="AH118" s="121">
        <f t="shared" si="76"/>
        <v>0</v>
      </c>
      <c r="AI118" s="121">
        <f t="shared" si="76"/>
        <v>0</v>
      </c>
      <c r="AJ118" s="121">
        <f t="shared" si="76"/>
        <v>0</v>
      </c>
      <c r="AK118" s="121">
        <f t="shared" si="76"/>
        <v>0</v>
      </c>
      <c r="AL118" s="121">
        <f t="shared" si="76"/>
        <v>0</v>
      </c>
      <c r="AM118" s="121">
        <f t="shared" si="76"/>
        <v>0</v>
      </c>
      <c r="AN118" s="121">
        <f t="shared" si="76"/>
        <v>0</v>
      </c>
      <c r="AO118" s="701">
        <f t="shared" si="76"/>
        <v>0</v>
      </c>
      <c r="AP118" s="122"/>
      <c r="AQ118" s="123">
        <f t="shared" si="77"/>
        <v>0</v>
      </c>
      <c r="AR118" s="121">
        <f t="shared" si="77"/>
        <v>0</v>
      </c>
      <c r="AS118" s="121">
        <f t="shared" si="77"/>
        <v>0</v>
      </c>
      <c r="AT118" s="121">
        <f t="shared" si="77"/>
        <v>0</v>
      </c>
      <c r="AU118" s="121">
        <f t="shared" si="77"/>
        <v>0</v>
      </c>
      <c r="AV118" s="121">
        <f t="shared" si="77"/>
        <v>0</v>
      </c>
      <c r="AW118" s="121">
        <f t="shared" si="77"/>
        <v>0</v>
      </c>
      <c r="AX118" s="121">
        <f t="shared" si="77"/>
        <v>0</v>
      </c>
      <c r="AY118" s="121">
        <f t="shared" si="77"/>
        <v>0</v>
      </c>
      <c r="AZ118" s="121">
        <f t="shared" si="77"/>
        <v>0</v>
      </c>
      <c r="BA118" s="121">
        <f t="shared" si="77"/>
        <v>0</v>
      </c>
      <c r="BB118" s="121">
        <f t="shared" si="77"/>
        <v>0</v>
      </c>
      <c r="BC118" s="121">
        <f t="shared" si="77"/>
        <v>0</v>
      </c>
      <c r="BD118" s="701">
        <f t="shared" si="77"/>
        <v>0</v>
      </c>
      <c r="BE118" s="693"/>
      <c r="BF118" s="122">
        <f t="shared" si="54"/>
        <v>0</v>
      </c>
      <c r="BG118" s="124"/>
      <c r="BH118" s="122">
        <f t="shared" si="55"/>
        <v>0</v>
      </c>
      <c r="BI118" s="124"/>
      <c r="BJ118" s="122">
        <f t="shared" si="56"/>
        <v>0</v>
      </c>
      <c r="BK118" s="124"/>
      <c r="BL118" s="125">
        <f t="shared" si="57"/>
        <v>0</v>
      </c>
      <c r="BM118" s="124"/>
      <c r="BN118" s="123">
        <f t="shared" si="78"/>
        <v>0</v>
      </c>
      <c r="BO118" s="126">
        <f t="shared" si="78"/>
        <v>0</v>
      </c>
      <c r="BP118" s="127"/>
      <c r="BQ118" s="409"/>
    </row>
    <row r="119" spans="1:69" s="131" customFormat="1" ht="17.55" hidden="1" customHeight="1">
      <c r="A119" s="83"/>
      <c r="C119" s="139" t="str">
        <f t="shared" si="50"/>
        <v>H</v>
      </c>
      <c r="D119" s="130" t="str">
        <f t="shared" si="62"/>
        <v>B_Host</v>
      </c>
      <c r="E119" s="129">
        <f t="shared" si="72"/>
        <v>0</v>
      </c>
      <c r="F119" s="717"/>
      <c r="G119" s="123">
        <f t="shared" si="73"/>
        <v>0</v>
      </c>
      <c r="H119" s="121">
        <f t="shared" si="73"/>
        <v>0</v>
      </c>
      <c r="I119" s="121">
        <f t="shared" si="73"/>
        <v>0</v>
      </c>
      <c r="J119" s="121">
        <f t="shared" si="73"/>
        <v>0</v>
      </c>
      <c r="K119" s="121">
        <f t="shared" si="73"/>
        <v>0</v>
      </c>
      <c r="L119" s="121">
        <f t="shared" si="73"/>
        <v>0</v>
      </c>
      <c r="M119" s="121">
        <f t="shared" si="73"/>
        <v>0</v>
      </c>
      <c r="N119" s="121">
        <f t="shared" si="73"/>
        <v>0</v>
      </c>
      <c r="O119" s="121">
        <f t="shared" si="73"/>
        <v>0</v>
      </c>
      <c r="P119" s="126">
        <f t="shared" si="73"/>
        <v>0</v>
      </c>
      <c r="Q119" s="122"/>
      <c r="R119" s="408">
        <f t="shared" si="51"/>
        <v>0</v>
      </c>
      <c r="S119" s="693"/>
      <c r="T119" s="700">
        <f t="shared" si="74"/>
        <v>0</v>
      </c>
      <c r="U119" s="701">
        <f t="shared" si="74"/>
        <v>0</v>
      </c>
      <c r="V119" s="693"/>
      <c r="W119" s="700">
        <f t="shared" si="75"/>
        <v>0</v>
      </c>
      <c r="X119" s="126">
        <f t="shared" si="75"/>
        <v>0</v>
      </c>
      <c r="Y119" s="696">
        <f t="shared" si="52"/>
        <v>0</v>
      </c>
      <c r="Z119" s="408">
        <f t="shared" si="53"/>
        <v>0</v>
      </c>
      <c r="AA119" s="127"/>
      <c r="AB119" s="123">
        <f t="shared" si="76"/>
        <v>0</v>
      </c>
      <c r="AC119" s="121">
        <f t="shared" si="76"/>
        <v>0</v>
      </c>
      <c r="AD119" s="121">
        <f t="shared" si="76"/>
        <v>0</v>
      </c>
      <c r="AE119" s="121">
        <f t="shared" si="76"/>
        <v>0</v>
      </c>
      <c r="AF119" s="121">
        <f t="shared" si="76"/>
        <v>0</v>
      </c>
      <c r="AG119" s="121">
        <f t="shared" si="76"/>
        <v>0</v>
      </c>
      <c r="AH119" s="121">
        <f t="shared" si="76"/>
        <v>0</v>
      </c>
      <c r="AI119" s="121">
        <f t="shared" si="76"/>
        <v>0</v>
      </c>
      <c r="AJ119" s="121">
        <f t="shared" si="76"/>
        <v>0</v>
      </c>
      <c r="AK119" s="121">
        <f t="shared" si="76"/>
        <v>0</v>
      </c>
      <c r="AL119" s="121">
        <f t="shared" si="76"/>
        <v>0</v>
      </c>
      <c r="AM119" s="121">
        <f t="shared" si="76"/>
        <v>0</v>
      </c>
      <c r="AN119" s="121">
        <f t="shared" si="76"/>
        <v>0</v>
      </c>
      <c r="AO119" s="701">
        <f t="shared" si="76"/>
        <v>0</v>
      </c>
      <c r="AP119" s="122"/>
      <c r="AQ119" s="123">
        <f t="shared" si="77"/>
        <v>0</v>
      </c>
      <c r="AR119" s="121">
        <f t="shared" si="77"/>
        <v>0</v>
      </c>
      <c r="AS119" s="121">
        <f t="shared" si="77"/>
        <v>0</v>
      </c>
      <c r="AT119" s="121">
        <f t="shared" si="77"/>
        <v>0</v>
      </c>
      <c r="AU119" s="121">
        <f t="shared" si="77"/>
        <v>0</v>
      </c>
      <c r="AV119" s="121">
        <f t="shared" si="77"/>
        <v>0</v>
      </c>
      <c r="AW119" s="121">
        <f t="shared" si="77"/>
        <v>0</v>
      </c>
      <c r="AX119" s="121">
        <f t="shared" si="77"/>
        <v>0</v>
      </c>
      <c r="AY119" s="121">
        <f t="shared" si="77"/>
        <v>0</v>
      </c>
      <c r="AZ119" s="121">
        <f t="shared" si="77"/>
        <v>0</v>
      </c>
      <c r="BA119" s="121">
        <f t="shared" si="77"/>
        <v>0</v>
      </c>
      <c r="BB119" s="121">
        <f t="shared" si="77"/>
        <v>0</v>
      </c>
      <c r="BC119" s="121">
        <f t="shared" si="77"/>
        <v>0</v>
      </c>
      <c r="BD119" s="701">
        <f t="shared" si="77"/>
        <v>0</v>
      </c>
      <c r="BE119" s="693"/>
      <c r="BF119" s="122">
        <f t="shared" si="54"/>
        <v>0</v>
      </c>
      <c r="BG119" s="124"/>
      <c r="BH119" s="122">
        <f t="shared" si="55"/>
        <v>0</v>
      </c>
      <c r="BI119" s="124"/>
      <c r="BJ119" s="122">
        <f t="shared" si="56"/>
        <v>0</v>
      </c>
      <c r="BK119" s="124"/>
      <c r="BL119" s="125">
        <f t="shared" si="57"/>
        <v>0</v>
      </c>
      <c r="BM119" s="124"/>
      <c r="BN119" s="123">
        <f t="shared" si="78"/>
        <v>0</v>
      </c>
      <c r="BO119" s="126">
        <f t="shared" si="78"/>
        <v>0</v>
      </c>
      <c r="BP119" s="127"/>
      <c r="BQ119" s="409"/>
    </row>
    <row r="120" spans="1:69" s="131" customFormat="1" ht="17.55" customHeight="1">
      <c r="A120" s="83"/>
      <c r="C120" s="139" t="str">
        <f t="shared" si="50"/>
        <v/>
      </c>
      <c r="D120" s="130" t="str">
        <f>$D109</f>
        <v>B_Host</v>
      </c>
      <c r="E120" s="129" t="str">
        <f>E50</f>
        <v>Unknown</v>
      </c>
      <c r="F120" s="717"/>
      <c r="G120" s="123">
        <f t="shared" si="73"/>
        <v>0</v>
      </c>
      <c r="H120" s="121">
        <f t="shared" si="73"/>
        <v>0</v>
      </c>
      <c r="I120" s="121">
        <f t="shared" si="73"/>
        <v>0</v>
      </c>
      <c r="J120" s="121">
        <f t="shared" si="73"/>
        <v>0</v>
      </c>
      <c r="K120" s="121">
        <f t="shared" si="73"/>
        <v>0</v>
      </c>
      <c r="L120" s="121">
        <f t="shared" si="73"/>
        <v>0</v>
      </c>
      <c r="M120" s="121">
        <f t="shared" si="73"/>
        <v>0</v>
      </c>
      <c r="N120" s="121">
        <f t="shared" si="73"/>
        <v>0</v>
      </c>
      <c r="O120" s="121">
        <f t="shared" si="73"/>
        <v>0</v>
      </c>
      <c r="P120" s="126">
        <f t="shared" si="73"/>
        <v>0</v>
      </c>
      <c r="Q120" s="122"/>
      <c r="R120" s="408">
        <f t="shared" si="51"/>
        <v>0</v>
      </c>
      <c r="S120" s="693"/>
      <c r="T120" s="700">
        <f t="shared" si="74"/>
        <v>0</v>
      </c>
      <c r="U120" s="701">
        <f t="shared" si="74"/>
        <v>0</v>
      </c>
      <c r="V120" s="693"/>
      <c r="W120" s="700">
        <f t="shared" si="75"/>
        <v>0</v>
      </c>
      <c r="X120" s="126">
        <f t="shared" si="75"/>
        <v>0</v>
      </c>
      <c r="Y120" s="696">
        <f t="shared" si="52"/>
        <v>0</v>
      </c>
      <c r="Z120" s="408">
        <f t="shared" si="53"/>
        <v>0</v>
      </c>
      <c r="AA120" s="127"/>
      <c r="AB120" s="123">
        <f t="shared" si="76"/>
        <v>0</v>
      </c>
      <c r="AC120" s="121">
        <f t="shared" si="76"/>
        <v>0</v>
      </c>
      <c r="AD120" s="121">
        <f t="shared" si="76"/>
        <v>0</v>
      </c>
      <c r="AE120" s="121">
        <f t="shared" si="76"/>
        <v>0</v>
      </c>
      <c r="AF120" s="121">
        <f t="shared" si="76"/>
        <v>0</v>
      </c>
      <c r="AG120" s="121">
        <f t="shared" si="76"/>
        <v>0</v>
      </c>
      <c r="AH120" s="121">
        <f t="shared" si="76"/>
        <v>0</v>
      </c>
      <c r="AI120" s="121">
        <f t="shared" si="76"/>
        <v>0</v>
      </c>
      <c r="AJ120" s="121">
        <f t="shared" si="76"/>
        <v>0</v>
      </c>
      <c r="AK120" s="121">
        <f t="shared" si="76"/>
        <v>0</v>
      </c>
      <c r="AL120" s="121">
        <f t="shared" si="76"/>
        <v>0.15</v>
      </c>
      <c r="AM120" s="121">
        <f t="shared" si="76"/>
        <v>0</v>
      </c>
      <c r="AN120" s="121">
        <f t="shared" si="76"/>
        <v>0</v>
      </c>
      <c r="AO120" s="701">
        <f t="shared" si="76"/>
        <v>0</v>
      </c>
      <c r="AP120" s="122"/>
      <c r="AQ120" s="123">
        <f t="shared" si="77"/>
        <v>0</v>
      </c>
      <c r="AR120" s="121">
        <f t="shared" si="77"/>
        <v>0</v>
      </c>
      <c r="AS120" s="121">
        <f t="shared" si="77"/>
        <v>0</v>
      </c>
      <c r="AT120" s="121">
        <f t="shared" si="77"/>
        <v>0</v>
      </c>
      <c r="AU120" s="121">
        <f t="shared" si="77"/>
        <v>0</v>
      </c>
      <c r="AV120" s="121">
        <f t="shared" si="77"/>
        <v>0</v>
      </c>
      <c r="AW120" s="121">
        <f t="shared" si="77"/>
        <v>0</v>
      </c>
      <c r="AX120" s="121">
        <f t="shared" si="77"/>
        <v>0</v>
      </c>
      <c r="AY120" s="121">
        <f t="shared" si="77"/>
        <v>0</v>
      </c>
      <c r="AZ120" s="121">
        <f t="shared" si="77"/>
        <v>0</v>
      </c>
      <c r="BA120" s="121">
        <f t="shared" si="77"/>
        <v>0</v>
      </c>
      <c r="BB120" s="121">
        <f t="shared" si="77"/>
        <v>0</v>
      </c>
      <c r="BC120" s="121">
        <f t="shared" si="77"/>
        <v>0</v>
      </c>
      <c r="BD120" s="701">
        <f t="shared" si="77"/>
        <v>0</v>
      </c>
      <c r="BE120" s="693"/>
      <c r="BF120" s="122">
        <f t="shared" si="54"/>
        <v>0</v>
      </c>
      <c r="BG120" s="124"/>
      <c r="BH120" s="122">
        <f t="shared" si="55"/>
        <v>0</v>
      </c>
      <c r="BI120" s="124"/>
      <c r="BJ120" s="122">
        <f t="shared" si="56"/>
        <v>0</v>
      </c>
      <c r="BK120" s="124"/>
      <c r="BL120" s="125">
        <f t="shared" si="57"/>
        <v>0</v>
      </c>
      <c r="BM120" s="124"/>
      <c r="BN120" s="123">
        <f t="shared" si="78"/>
        <v>0</v>
      </c>
      <c r="BO120" s="126">
        <f t="shared" si="78"/>
        <v>0</v>
      </c>
      <c r="BP120" s="127"/>
      <c r="BQ120" s="409"/>
    </row>
    <row r="121" spans="1:69" s="131" customFormat="1" ht="17.55" hidden="1" customHeight="1">
      <c r="A121" s="83"/>
      <c r="C121" s="139" t="str">
        <f t="shared" si="50"/>
        <v>H</v>
      </c>
      <c r="D121" s="130" t="str">
        <f>Parameter!G65</f>
        <v>B_Prime</v>
      </c>
      <c r="E121" s="129" t="str">
        <f t="shared" ref="E121:E144" si="79">E16</f>
        <v>Aglaia Tech</v>
      </c>
      <c r="F121" s="717"/>
      <c r="G121" s="123">
        <f t="shared" si="73"/>
        <v>0</v>
      </c>
      <c r="H121" s="121">
        <f t="shared" si="73"/>
        <v>0</v>
      </c>
      <c r="I121" s="121">
        <f t="shared" si="73"/>
        <v>0</v>
      </c>
      <c r="J121" s="121">
        <f t="shared" si="73"/>
        <v>0</v>
      </c>
      <c r="K121" s="121">
        <f t="shared" si="73"/>
        <v>0</v>
      </c>
      <c r="L121" s="121">
        <f t="shared" si="73"/>
        <v>0</v>
      </c>
      <c r="M121" s="121">
        <f t="shared" si="73"/>
        <v>0</v>
      </c>
      <c r="N121" s="121">
        <f t="shared" si="73"/>
        <v>0</v>
      </c>
      <c r="O121" s="121">
        <f t="shared" si="73"/>
        <v>0</v>
      </c>
      <c r="P121" s="126">
        <f t="shared" si="73"/>
        <v>0</v>
      </c>
      <c r="Q121" s="122"/>
      <c r="R121" s="408">
        <f t="shared" si="51"/>
        <v>0</v>
      </c>
      <c r="S121" s="693"/>
      <c r="T121" s="700">
        <f t="shared" si="74"/>
        <v>0</v>
      </c>
      <c r="U121" s="701">
        <f t="shared" si="74"/>
        <v>0</v>
      </c>
      <c r="V121" s="693"/>
      <c r="W121" s="700">
        <f t="shared" si="75"/>
        <v>0</v>
      </c>
      <c r="X121" s="126">
        <f t="shared" si="75"/>
        <v>0</v>
      </c>
      <c r="Y121" s="696">
        <f t="shared" si="52"/>
        <v>0</v>
      </c>
      <c r="Z121" s="408">
        <f t="shared" si="53"/>
        <v>0</v>
      </c>
      <c r="AA121" s="127"/>
      <c r="AB121" s="123">
        <f t="shared" si="76"/>
        <v>0</v>
      </c>
      <c r="AC121" s="121">
        <f t="shared" si="76"/>
        <v>0</v>
      </c>
      <c r="AD121" s="121">
        <f t="shared" si="76"/>
        <v>0</v>
      </c>
      <c r="AE121" s="121">
        <f t="shared" si="76"/>
        <v>0</v>
      </c>
      <c r="AF121" s="121">
        <f t="shared" si="76"/>
        <v>0</v>
      </c>
      <c r="AG121" s="121">
        <f t="shared" si="76"/>
        <v>0</v>
      </c>
      <c r="AH121" s="121">
        <f t="shared" si="76"/>
        <v>0</v>
      </c>
      <c r="AI121" s="121">
        <f t="shared" si="76"/>
        <v>0</v>
      </c>
      <c r="AJ121" s="121">
        <f t="shared" si="76"/>
        <v>0</v>
      </c>
      <c r="AK121" s="121">
        <f t="shared" si="76"/>
        <v>0</v>
      </c>
      <c r="AL121" s="121">
        <f t="shared" si="76"/>
        <v>0</v>
      </c>
      <c r="AM121" s="121">
        <f t="shared" si="76"/>
        <v>0</v>
      </c>
      <c r="AN121" s="121">
        <f t="shared" si="76"/>
        <v>0</v>
      </c>
      <c r="AO121" s="701">
        <f t="shared" si="76"/>
        <v>0</v>
      </c>
      <c r="AP121" s="122"/>
      <c r="AQ121" s="123">
        <f t="shared" si="77"/>
        <v>0</v>
      </c>
      <c r="AR121" s="121">
        <f t="shared" si="77"/>
        <v>0</v>
      </c>
      <c r="AS121" s="121">
        <f t="shared" si="77"/>
        <v>0</v>
      </c>
      <c r="AT121" s="121">
        <f t="shared" si="77"/>
        <v>0</v>
      </c>
      <c r="AU121" s="121">
        <f t="shared" si="77"/>
        <v>0</v>
      </c>
      <c r="AV121" s="121">
        <f t="shared" si="77"/>
        <v>0</v>
      </c>
      <c r="AW121" s="121">
        <f t="shared" si="77"/>
        <v>0</v>
      </c>
      <c r="AX121" s="121">
        <f t="shared" si="77"/>
        <v>0</v>
      </c>
      <c r="AY121" s="121">
        <f t="shared" si="77"/>
        <v>0</v>
      </c>
      <c r="AZ121" s="121">
        <f t="shared" si="77"/>
        <v>0</v>
      </c>
      <c r="BA121" s="121">
        <f t="shared" si="77"/>
        <v>0</v>
      </c>
      <c r="BB121" s="121">
        <f t="shared" si="77"/>
        <v>0</v>
      </c>
      <c r="BC121" s="121">
        <f t="shared" si="77"/>
        <v>0</v>
      </c>
      <c r="BD121" s="701">
        <f t="shared" si="77"/>
        <v>0</v>
      </c>
      <c r="BE121" s="693"/>
      <c r="BF121" s="122">
        <f t="shared" si="54"/>
        <v>0</v>
      </c>
      <c r="BG121" s="124"/>
      <c r="BH121" s="122">
        <f t="shared" si="55"/>
        <v>0</v>
      </c>
      <c r="BI121" s="124"/>
      <c r="BJ121" s="122">
        <f t="shared" si="56"/>
        <v>0</v>
      </c>
      <c r="BK121" s="124"/>
      <c r="BL121" s="125">
        <f t="shared" si="57"/>
        <v>0</v>
      </c>
      <c r="BM121" s="124"/>
      <c r="BN121" s="123">
        <f t="shared" si="78"/>
        <v>0</v>
      </c>
      <c r="BO121" s="126">
        <f t="shared" si="78"/>
        <v>0</v>
      </c>
      <c r="BP121" s="127"/>
      <c r="BQ121" s="409"/>
    </row>
    <row r="122" spans="1:69" s="131" customFormat="1" ht="17.55" hidden="1" customHeight="1">
      <c r="A122" s="83"/>
      <c r="C122" s="139" t="str">
        <f t="shared" si="50"/>
        <v>H</v>
      </c>
      <c r="D122" s="130" t="str">
        <f t="shared" ref="D122:D154" si="80">$D121</f>
        <v>B_Prime</v>
      </c>
      <c r="E122" s="129" t="str">
        <f t="shared" si="79"/>
        <v>Bayer</v>
      </c>
      <c r="F122" s="717"/>
      <c r="G122" s="123">
        <f t="shared" si="73"/>
        <v>0</v>
      </c>
      <c r="H122" s="121">
        <f t="shared" si="73"/>
        <v>0</v>
      </c>
      <c r="I122" s="121">
        <f t="shared" si="73"/>
        <v>0</v>
      </c>
      <c r="J122" s="121">
        <f t="shared" si="73"/>
        <v>0</v>
      </c>
      <c r="K122" s="121">
        <f t="shared" si="73"/>
        <v>0</v>
      </c>
      <c r="L122" s="121">
        <f t="shared" si="73"/>
        <v>0</v>
      </c>
      <c r="M122" s="121">
        <f t="shared" si="73"/>
        <v>0</v>
      </c>
      <c r="N122" s="121">
        <f t="shared" si="73"/>
        <v>0</v>
      </c>
      <c r="O122" s="121">
        <f t="shared" si="73"/>
        <v>0</v>
      </c>
      <c r="P122" s="126">
        <f t="shared" si="73"/>
        <v>0</v>
      </c>
      <c r="Q122" s="122"/>
      <c r="R122" s="408">
        <f t="shared" si="51"/>
        <v>0</v>
      </c>
      <c r="S122" s="693"/>
      <c r="T122" s="700">
        <f t="shared" si="74"/>
        <v>0</v>
      </c>
      <c r="U122" s="701">
        <f t="shared" si="74"/>
        <v>0</v>
      </c>
      <c r="V122" s="693"/>
      <c r="W122" s="700">
        <f t="shared" si="75"/>
        <v>0</v>
      </c>
      <c r="X122" s="126">
        <f t="shared" si="75"/>
        <v>0</v>
      </c>
      <c r="Y122" s="696">
        <f t="shared" si="52"/>
        <v>0</v>
      </c>
      <c r="Z122" s="408">
        <f t="shared" si="53"/>
        <v>0</v>
      </c>
      <c r="AA122" s="127"/>
      <c r="AB122" s="123">
        <f t="shared" si="76"/>
        <v>0</v>
      </c>
      <c r="AC122" s="121">
        <f t="shared" si="76"/>
        <v>0</v>
      </c>
      <c r="AD122" s="121">
        <f t="shared" si="76"/>
        <v>0</v>
      </c>
      <c r="AE122" s="121">
        <f t="shared" si="76"/>
        <v>0</v>
      </c>
      <c r="AF122" s="121">
        <f t="shared" si="76"/>
        <v>0</v>
      </c>
      <c r="AG122" s="121">
        <f t="shared" si="76"/>
        <v>0</v>
      </c>
      <c r="AH122" s="121">
        <f t="shared" si="76"/>
        <v>0</v>
      </c>
      <c r="AI122" s="121">
        <f t="shared" si="76"/>
        <v>0</v>
      </c>
      <c r="AJ122" s="121">
        <f t="shared" si="76"/>
        <v>0</v>
      </c>
      <c r="AK122" s="121">
        <f t="shared" si="76"/>
        <v>0</v>
      </c>
      <c r="AL122" s="121">
        <f t="shared" si="76"/>
        <v>0</v>
      </c>
      <c r="AM122" s="121">
        <f t="shared" si="76"/>
        <v>0</v>
      </c>
      <c r="AN122" s="121">
        <f t="shared" si="76"/>
        <v>0</v>
      </c>
      <c r="AO122" s="701">
        <f t="shared" si="76"/>
        <v>0</v>
      </c>
      <c r="AP122" s="122"/>
      <c r="AQ122" s="123">
        <f t="shared" si="77"/>
        <v>0</v>
      </c>
      <c r="AR122" s="121">
        <f t="shared" si="77"/>
        <v>0</v>
      </c>
      <c r="AS122" s="121">
        <f t="shared" si="77"/>
        <v>0</v>
      </c>
      <c r="AT122" s="121">
        <f t="shared" si="77"/>
        <v>0</v>
      </c>
      <c r="AU122" s="121">
        <f t="shared" si="77"/>
        <v>0</v>
      </c>
      <c r="AV122" s="121">
        <f t="shared" si="77"/>
        <v>0</v>
      </c>
      <c r="AW122" s="121">
        <f t="shared" si="77"/>
        <v>0</v>
      </c>
      <c r="AX122" s="121">
        <f t="shared" si="77"/>
        <v>0</v>
      </c>
      <c r="AY122" s="121">
        <f t="shared" si="77"/>
        <v>0</v>
      </c>
      <c r="AZ122" s="121">
        <f t="shared" si="77"/>
        <v>0</v>
      </c>
      <c r="BA122" s="121">
        <f t="shared" si="77"/>
        <v>0</v>
      </c>
      <c r="BB122" s="121">
        <f t="shared" si="77"/>
        <v>0</v>
      </c>
      <c r="BC122" s="121">
        <f t="shared" si="77"/>
        <v>0</v>
      </c>
      <c r="BD122" s="701">
        <f t="shared" si="77"/>
        <v>0</v>
      </c>
      <c r="BE122" s="693"/>
      <c r="BF122" s="122">
        <f t="shared" si="54"/>
        <v>0</v>
      </c>
      <c r="BG122" s="124"/>
      <c r="BH122" s="122">
        <f t="shared" si="55"/>
        <v>0</v>
      </c>
      <c r="BI122" s="124"/>
      <c r="BJ122" s="122">
        <f t="shared" si="56"/>
        <v>0</v>
      </c>
      <c r="BK122" s="124"/>
      <c r="BL122" s="125">
        <f t="shared" si="57"/>
        <v>0</v>
      </c>
      <c r="BM122" s="124"/>
      <c r="BN122" s="123">
        <f t="shared" si="78"/>
        <v>0</v>
      </c>
      <c r="BO122" s="126">
        <f t="shared" si="78"/>
        <v>0</v>
      </c>
      <c r="BP122" s="127"/>
      <c r="BQ122" s="409"/>
    </row>
    <row r="123" spans="1:69" s="131" customFormat="1" ht="17.55" hidden="1" customHeight="1">
      <c r="A123" s="83"/>
      <c r="C123" s="139" t="str">
        <f t="shared" si="50"/>
        <v>H</v>
      </c>
      <c r="D123" s="130" t="str">
        <f t="shared" si="80"/>
        <v>B_Prime</v>
      </c>
      <c r="E123" s="129" t="str">
        <f t="shared" si="79"/>
        <v>Comet</v>
      </c>
      <c r="F123" s="717"/>
      <c r="G123" s="123">
        <f t="shared" si="73"/>
        <v>0</v>
      </c>
      <c r="H123" s="121">
        <f t="shared" si="73"/>
        <v>0</v>
      </c>
      <c r="I123" s="121">
        <f t="shared" si="73"/>
        <v>0</v>
      </c>
      <c r="J123" s="121">
        <f t="shared" si="73"/>
        <v>0</v>
      </c>
      <c r="K123" s="121">
        <f t="shared" si="73"/>
        <v>0</v>
      </c>
      <c r="L123" s="121">
        <f t="shared" si="73"/>
        <v>0</v>
      </c>
      <c r="M123" s="121">
        <f t="shared" si="73"/>
        <v>0</v>
      </c>
      <c r="N123" s="121">
        <f t="shared" si="73"/>
        <v>0</v>
      </c>
      <c r="O123" s="121">
        <f t="shared" si="73"/>
        <v>0</v>
      </c>
      <c r="P123" s="126">
        <f t="shared" si="73"/>
        <v>0</v>
      </c>
      <c r="Q123" s="122"/>
      <c r="R123" s="408">
        <f t="shared" si="51"/>
        <v>0</v>
      </c>
      <c r="S123" s="693"/>
      <c r="T123" s="700">
        <f t="shared" si="74"/>
        <v>0</v>
      </c>
      <c r="U123" s="701">
        <f t="shared" si="74"/>
        <v>0</v>
      </c>
      <c r="V123" s="693"/>
      <c r="W123" s="700">
        <f t="shared" si="75"/>
        <v>0</v>
      </c>
      <c r="X123" s="126">
        <f t="shared" si="75"/>
        <v>0</v>
      </c>
      <c r="Y123" s="696">
        <f t="shared" si="52"/>
        <v>0</v>
      </c>
      <c r="Z123" s="408">
        <f t="shared" si="53"/>
        <v>0</v>
      </c>
      <c r="AA123" s="127"/>
      <c r="AB123" s="123">
        <f t="shared" si="76"/>
        <v>0</v>
      </c>
      <c r="AC123" s="121">
        <f t="shared" si="76"/>
        <v>0</v>
      </c>
      <c r="AD123" s="121">
        <f t="shared" si="76"/>
        <v>0</v>
      </c>
      <c r="AE123" s="121">
        <f t="shared" si="76"/>
        <v>0</v>
      </c>
      <c r="AF123" s="121">
        <f t="shared" si="76"/>
        <v>0</v>
      </c>
      <c r="AG123" s="121">
        <f t="shared" si="76"/>
        <v>0</v>
      </c>
      <c r="AH123" s="121">
        <f t="shared" si="76"/>
        <v>0</v>
      </c>
      <c r="AI123" s="121">
        <f t="shared" si="76"/>
        <v>0</v>
      </c>
      <c r="AJ123" s="121">
        <f t="shared" si="76"/>
        <v>0</v>
      </c>
      <c r="AK123" s="121">
        <f t="shared" si="76"/>
        <v>0</v>
      </c>
      <c r="AL123" s="121">
        <f t="shared" si="76"/>
        <v>0</v>
      </c>
      <c r="AM123" s="121">
        <f t="shared" si="76"/>
        <v>0</v>
      </c>
      <c r="AN123" s="121">
        <f t="shared" si="76"/>
        <v>0</v>
      </c>
      <c r="AO123" s="701">
        <f t="shared" si="76"/>
        <v>0</v>
      </c>
      <c r="AP123" s="122"/>
      <c r="AQ123" s="123">
        <f t="shared" si="77"/>
        <v>0</v>
      </c>
      <c r="AR123" s="121">
        <f t="shared" si="77"/>
        <v>0</v>
      </c>
      <c r="AS123" s="121">
        <f t="shared" si="77"/>
        <v>0</v>
      </c>
      <c r="AT123" s="121">
        <f t="shared" si="77"/>
        <v>0</v>
      </c>
      <c r="AU123" s="121">
        <f t="shared" si="77"/>
        <v>0</v>
      </c>
      <c r="AV123" s="121">
        <f t="shared" si="77"/>
        <v>0</v>
      </c>
      <c r="AW123" s="121">
        <f t="shared" si="77"/>
        <v>0</v>
      </c>
      <c r="AX123" s="121">
        <f t="shared" si="77"/>
        <v>0</v>
      </c>
      <c r="AY123" s="121">
        <f t="shared" si="77"/>
        <v>0</v>
      </c>
      <c r="AZ123" s="121">
        <f t="shared" si="77"/>
        <v>0</v>
      </c>
      <c r="BA123" s="121">
        <f t="shared" si="77"/>
        <v>0</v>
      </c>
      <c r="BB123" s="121">
        <f t="shared" si="77"/>
        <v>0</v>
      </c>
      <c r="BC123" s="121">
        <f t="shared" si="77"/>
        <v>0</v>
      </c>
      <c r="BD123" s="701">
        <f t="shared" si="77"/>
        <v>0</v>
      </c>
      <c r="BE123" s="693"/>
      <c r="BF123" s="122">
        <f t="shared" si="54"/>
        <v>0</v>
      </c>
      <c r="BG123" s="124"/>
      <c r="BH123" s="122">
        <f t="shared" si="55"/>
        <v>0</v>
      </c>
      <c r="BI123" s="124"/>
      <c r="BJ123" s="122">
        <f t="shared" si="56"/>
        <v>0</v>
      </c>
      <c r="BK123" s="124"/>
      <c r="BL123" s="125">
        <f t="shared" si="57"/>
        <v>0</v>
      </c>
      <c r="BM123" s="124"/>
      <c r="BN123" s="123">
        <f t="shared" si="78"/>
        <v>0</v>
      </c>
      <c r="BO123" s="126">
        <f t="shared" si="78"/>
        <v>0</v>
      </c>
      <c r="BP123" s="127"/>
      <c r="BQ123" s="409"/>
    </row>
    <row r="124" spans="1:69" s="131" customFormat="1" ht="17.55" hidden="1" customHeight="1">
      <c r="A124" s="83"/>
      <c r="C124" s="139" t="str">
        <f t="shared" si="50"/>
        <v>H</v>
      </c>
      <c r="D124" s="130" t="str">
        <f t="shared" si="80"/>
        <v>B_Prime</v>
      </c>
      <c r="E124" s="129" t="str">
        <f t="shared" si="79"/>
        <v>Dongjin Semichem</v>
      </c>
      <c r="F124" s="717"/>
      <c r="G124" s="123">
        <f t="shared" si="73"/>
        <v>0</v>
      </c>
      <c r="H124" s="121">
        <f t="shared" si="73"/>
        <v>0</v>
      </c>
      <c r="I124" s="121">
        <f t="shared" si="73"/>
        <v>0</v>
      </c>
      <c r="J124" s="121">
        <f t="shared" si="73"/>
        <v>0</v>
      </c>
      <c r="K124" s="121">
        <f t="shared" si="73"/>
        <v>0</v>
      </c>
      <c r="L124" s="121">
        <f t="shared" si="73"/>
        <v>0</v>
      </c>
      <c r="M124" s="121">
        <f t="shared" si="73"/>
        <v>0</v>
      </c>
      <c r="N124" s="121">
        <f t="shared" si="73"/>
        <v>0</v>
      </c>
      <c r="O124" s="121">
        <f t="shared" si="73"/>
        <v>0</v>
      </c>
      <c r="P124" s="126">
        <f t="shared" si="73"/>
        <v>0</v>
      </c>
      <c r="Q124" s="122"/>
      <c r="R124" s="408">
        <f t="shared" si="51"/>
        <v>0</v>
      </c>
      <c r="S124" s="693"/>
      <c r="T124" s="700">
        <f t="shared" si="74"/>
        <v>0</v>
      </c>
      <c r="U124" s="701">
        <f t="shared" si="74"/>
        <v>0</v>
      </c>
      <c r="V124" s="693"/>
      <c r="W124" s="700">
        <f t="shared" si="75"/>
        <v>0</v>
      </c>
      <c r="X124" s="126">
        <f t="shared" si="75"/>
        <v>0</v>
      </c>
      <c r="Y124" s="696">
        <f t="shared" si="52"/>
        <v>0</v>
      </c>
      <c r="Z124" s="408">
        <f t="shared" si="53"/>
        <v>0</v>
      </c>
      <c r="AA124" s="127"/>
      <c r="AB124" s="123">
        <f t="shared" si="76"/>
        <v>0</v>
      </c>
      <c r="AC124" s="121">
        <f t="shared" si="76"/>
        <v>0</v>
      </c>
      <c r="AD124" s="121">
        <f t="shared" si="76"/>
        <v>0</v>
      </c>
      <c r="AE124" s="121">
        <f t="shared" si="76"/>
        <v>0</v>
      </c>
      <c r="AF124" s="121">
        <f t="shared" si="76"/>
        <v>0</v>
      </c>
      <c r="AG124" s="121">
        <f t="shared" si="76"/>
        <v>0</v>
      </c>
      <c r="AH124" s="121">
        <f t="shared" si="76"/>
        <v>0</v>
      </c>
      <c r="AI124" s="121">
        <f t="shared" si="76"/>
        <v>0</v>
      </c>
      <c r="AJ124" s="121">
        <f t="shared" si="76"/>
        <v>0</v>
      </c>
      <c r="AK124" s="121">
        <f t="shared" si="76"/>
        <v>0</v>
      </c>
      <c r="AL124" s="121">
        <f t="shared" si="76"/>
        <v>0</v>
      </c>
      <c r="AM124" s="121">
        <f t="shared" si="76"/>
        <v>0</v>
      </c>
      <c r="AN124" s="121">
        <f t="shared" si="76"/>
        <v>0</v>
      </c>
      <c r="AO124" s="701">
        <f t="shared" si="76"/>
        <v>0</v>
      </c>
      <c r="AP124" s="122"/>
      <c r="AQ124" s="123">
        <f t="shared" si="77"/>
        <v>0</v>
      </c>
      <c r="AR124" s="121">
        <f t="shared" si="77"/>
        <v>0</v>
      </c>
      <c r="AS124" s="121">
        <f t="shared" si="77"/>
        <v>0</v>
      </c>
      <c r="AT124" s="121">
        <f t="shared" si="77"/>
        <v>0</v>
      </c>
      <c r="AU124" s="121">
        <f t="shared" si="77"/>
        <v>0</v>
      </c>
      <c r="AV124" s="121">
        <f t="shared" si="77"/>
        <v>0</v>
      </c>
      <c r="AW124" s="121">
        <f t="shared" si="77"/>
        <v>0</v>
      </c>
      <c r="AX124" s="121">
        <f t="shared" si="77"/>
        <v>0</v>
      </c>
      <c r="AY124" s="121">
        <f t="shared" si="77"/>
        <v>0</v>
      </c>
      <c r="AZ124" s="121">
        <f t="shared" si="77"/>
        <v>0</v>
      </c>
      <c r="BA124" s="121">
        <f t="shared" si="77"/>
        <v>0</v>
      </c>
      <c r="BB124" s="121">
        <f t="shared" si="77"/>
        <v>0</v>
      </c>
      <c r="BC124" s="121">
        <f t="shared" si="77"/>
        <v>0</v>
      </c>
      <c r="BD124" s="701">
        <f t="shared" si="77"/>
        <v>0</v>
      </c>
      <c r="BE124" s="693"/>
      <c r="BF124" s="122">
        <f t="shared" si="54"/>
        <v>0</v>
      </c>
      <c r="BG124" s="124"/>
      <c r="BH124" s="122">
        <f t="shared" si="55"/>
        <v>0</v>
      </c>
      <c r="BI124" s="124"/>
      <c r="BJ124" s="122">
        <f t="shared" si="56"/>
        <v>0</v>
      </c>
      <c r="BK124" s="124"/>
      <c r="BL124" s="125">
        <f t="shared" si="57"/>
        <v>0</v>
      </c>
      <c r="BM124" s="124"/>
      <c r="BN124" s="123">
        <f t="shared" si="78"/>
        <v>0</v>
      </c>
      <c r="BO124" s="126">
        <f t="shared" si="78"/>
        <v>0</v>
      </c>
      <c r="BP124" s="127"/>
      <c r="BQ124" s="409"/>
    </row>
    <row r="125" spans="1:69" s="131" customFormat="1" ht="17.55" customHeight="1">
      <c r="A125" s="83"/>
      <c r="C125" s="139" t="str">
        <f t="shared" si="50"/>
        <v/>
      </c>
      <c r="D125" s="130" t="str">
        <f t="shared" si="80"/>
        <v>B_Prime</v>
      </c>
      <c r="E125" s="129" t="str">
        <f t="shared" si="79"/>
        <v>Duksan Neolux</v>
      </c>
      <c r="F125" s="717"/>
      <c r="G125" s="123">
        <f t="shared" si="73"/>
        <v>0</v>
      </c>
      <c r="H125" s="121">
        <f t="shared" si="73"/>
        <v>0</v>
      </c>
      <c r="I125" s="121">
        <f t="shared" si="73"/>
        <v>0</v>
      </c>
      <c r="J125" s="121">
        <f t="shared" si="73"/>
        <v>0</v>
      </c>
      <c r="K125" s="121">
        <f t="shared" si="73"/>
        <v>0</v>
      </c>
      <c r="L125" s="121">
        <f t="shared" si="73"/>
        <v>0</v>
      </c>
      <c r="M125" s="121">
        <f t="shared" si="73"/>
        <v>0</v>
      </c>
      <c r="N125" s="121">
        <f t="shared" si="73"/>
        <v>0</v>
      </c>
      <c r="O125" s="121">
        <f t="shared" si="73"/>
        <v>0</v>
      </c>
      <c r="P125" s="126">
        <f t="shared" si="73"/>
        <v>0</v>
      </c>
      <c r="Q125" s="122"/>
      <c r="R125" s="408">
        <f t="shared" si="51"/>
        <v>0</v>
      </c>
      <c r="S125" s="693"/>
      <c r="T125" s="700">
        <f t="shared" si="74"/>
        <v>0</v>
      </c>
      <c r="U125" s="701">
        <f t="shared" si="74"/>
        <v>0</v>
      </c>
      <c r="V125" s="693"/>
      <c r="W125" s="700">
        <f t="shared" si="75"/>
        <v>0</v>
      </c>
      <c r="X125" s="126">
        <f t="shared" si="75"/>
        <v>0</v>
      </c>
      <c r="Y125" s="696">
        <f t="shared" si="52"/>
        <v>0</v>
      </c>
      <c r="Z125" s="408">
        <f t="shared" si="53"/>
        <v>0</v>
      </c>
      <c r="AA125" s="127"/>
      <c r="AB125" s="123">
        <f t="shared" si="76"/>
        <v>0</v>
      </c>
      <c r="AC125" s="121">
        <f t="shared" si="76"/>
        <v>0</v>
      </c>
      <c r="AD125" s="121">
        <f t="shared" si="76"/>
        <v>0</v>
      </c>
      <c r="AE125" s="121">
        <f t="shared" si="76"/>
        <v>0</v>
      </c>
      <c r="AF125" s="121">
        <f t="shared" si="76"/>
        <v>0</v>
      </c>
      <c r="AG125" s="121">
        <f t="shared" si="76"/>
        <v>0</v>
      </c>
      <c r="AH125" s="121">
        <f t="shared" si="76"/>
        <v>0</v>
      </c>
      <c r="AI125" s="121">
        <f t="shared" si="76"/>
        <v>0</v>
      </c>
      <c r="AJ125" s="121">
        <f t="shared" si="76"/>
        <v>0</v>
      </c>
      <c r="AK125" s="121">
        <f t="shared" si="76"/>
        <v>0</v>
      </c>
      <c r="AL125" s="121">
        <f t="shared" si="76"/>
        <v>0</v>
      </c>
      <c r="AM125" s="121">
        <f t="shared" si="76"/>
        <v>0</v>
      </c>
      <c r="AN125" s="121">
        <f t="shared" si="76"/>
        <v>0</v>
      </c>
      <c r="AO125" s="701">
        <f t="shared" si="76"/>
        <v>0</v>
      </c>
      <c r="AP125" s="122"/>
      <c r="AQ125" s="123">
        <f t="shared" si="77"/>
        <v>0</v>
      </c>
      <c r="AR125" s="121">
        <f t="shared" si="77"/>
        <v>0</v>
      </c>
      <c r="AS125" s="121">
        <f t="shared" si="77"/>
        <v>0</v>
      </c>
      <c r="AT125" s="121">
        <f t="shared" si="77"/>
        <v>0</v>
      </c>
      <c r="AU125" s="121">
        <f t="shared" si="77"/>
        <v>0</v>
      </c>
      <c r="AV125" s="121">
        <f t="shared" si="77"/>
        <v>0</v>
      </c>
      <c r="AW125" s="121">
        <f t="shared" si="77"/>
        <v>0</v>
      </c>
      <c r="AX125" s="121">
        <f t="shared" si="77"/>
        <v>0</v>
      </c>
      <c r="AY125" s="121">
        <f t="shared" si="77"/>
        <v>0</v>
      </c>
      <c r="AZ125" s="121">
        <f t="shared" si="77"/>
        <v>0</v>
      </c>
      <c r="BA125" s="121">
        <f t="shared" si="77"/>
        <v>0</v>
      </c>
      <c r="BB125" s="121">
        <f t="shared" si="77"/>
        <v>0</v>
      </c>
      <c r="BC125" s="121">
        <f t="shared" si="77"/>
        <v>0</v>
      </c>
      <c r="BD125" s="701">
        <f t="shared" si="77"/>
        <v>0</v>
      </c>
      <c r="BE125" s="693"/>
      <c r="BF125" s="122">
        <f t="shared" si="54"/>
        <v>0</v>
      </c>
      <c r="BG125" s="124"/>
      <c r="BH125" s="122">
        <f t="shared" si="55"/>
        <v>0</v>
      </c>
      <c r="BI125" s="124"/>
      <c r="BJ125" s="122">
        <f t="shared" si="56"/>
        <v>0</v>
      </c>
      <c r="BK125" s="124"/>
      <c r="BL125" s="125">
        <f t="shared" si="57"/>
        <v>0.7</v>
      </c>
      <c r="BM125" s="124"/>
      <c r="BN125" s="123">
        <f t="shared" si="78"/>
        <v>0</v>
      </c>
      <c r="BO125" s="126">
        <f t="shared" si="78"/>
        <v>0</v>
      </c>
      <c r="BP125" s="127"/>
      <c r="BQ125" s="409"/>
    </row>
    <row r="126" spans="1:69" s="131" customFormat="1" ht="17.55" customHeight="1">
      <c r="A126" s="83"/>
      <c r="C126" s="139" t="str">
        <f t="shared" si="50"/>
        <v/>
      </c>
      <c r="D126" s="130" t="str">
        <f t="shared" si="80"/>
        <v>B_Prime</v>
      </c>
      <c r="E126" s="129" t="str">
        <f t="shared" si="79"/>
        <v>DuPont</v>
      </c>
      <c r="F126" s="717"/>
      <c r="G126" s="123">
        <f t="shared" ref="G126:P135" si="81">SUMIFS(Share, Y, $E$3, Config, $G$11, P, G$15, LType, $D126, MSup, $E126)</f>
        <v>0</v>
      </c>
      <c r="H126" s="121">
        <f t="shared" si="81"/>
        <v>0</v>
      </c>
      <c r="I126" s="121">
        <f t="shared" si="81"/>
        <v>0</v>
      </c>
      <c r="J126" s="121">
        <f t="shared" si="81"/>
        <v>0</v>
      </c>
      <c r="K126" s="121">
        <f t="shared" si="81"/>
        <v>1</v>
      </c>
      <c r="L126" s="121">
        <f t="shared" si="81"/>
        <v>0</v>
      </c>
      <c r="M126" s="121">
        <f t="shared" si="81"/>
        <v>0</v>
      </c>
      <c r="N126" s="121">
        <f t="shared" si="81"/>
        <v>0</v>
      </c>
      <c r="O126" s="121">
        <f t="shared" si="81"/>
        <v>1</v>
      </c>
      <c r="P126" s="126">
        <f t="shared" si="81"/>
        <v>0</v>
      </c>
      <c r="Q126" s="122"/>
      <c r="R126" s="408">
        <f t="shared" si="51"/>
        <v>0</v>
      </c>
      <c r="S126" s="693"/>
      <c r="T126" s="700">
        <f t="shared" si="74"/>
        <v>0</v>
      </c>
      <c r="U126" s="701">
        <f t="shared" si="74"/>
        <v>0</v>
      </c>
      <c r="V126" s="693"/>
      <c r="W126" s="700">
        <f t="shared" si="75"/>
        <v>0</v>
      </c>
      <c r="X126" s="126">
        <f t="shared" si="75"/>
        <v>0</v>
      </c>
      <c r="Y126" s="696">
        <f t="shared" si="52"/>
        <v>0</v>
      </c>
      <c r="Z126" s="408">
        <f t="shared" si="53"/>
        <v>0</v>
      </c>
      <c r="AA126" s="127"/>
      <c r="AB126" s="123">
        <f t="shared" ref="AB126:AO135" si="82">SUMIFS(Share, Y, $E$3, Config, $AB$11, P, AB$15, LType, $D126, MSup, $E126)</f>
        <v>0</v>
      </c>
      <c r="AC126" s="121">
        <f t="shared" si="82"/>
        <v>0</v>
      </c>
      <c r="AD126" s="121">
        <f t="shared" si="82"/>
        <v>0</v>
      </c>
      <c r="AE126" s="121">
        <f t="shared" si="82"/>
        <v>0</v>
      </c>
      <c r="AF126" s="121">
        <f t="shared" si="82"/>
        <v>0</v>
      </c>
      <c r="AG126" s="121">
        <f t="shared" si="82"/>
        <v>0</v>
      </c>
      <c r="AH126" s="121">
        <f t="shared" si="82"/>
        <v>0</v>
      </c>
      <c r="AI126" s="121">
        <f t="shared" si="82"/>
        <v>0</v>
      </c>
      <c r="AJ126" s="121">
        <f t="shared" si="82"/>
        <v>0</v>
      </c>
      <c r="AK126" s="121">
        <f t="shared" si="82"/>
        <v>0</v>
      </c>
      <c r="AL126" s="121">
        <f t="shared" si="82"/>
        <v>0</v>
      </c>
      <c r="AM126" s="121">
        <f t="shared" si="82"/>
        <v>0</v>
      </c>
      <c r="AN126" s="121">
        <f t="shared" si="82"/>
        <v>0</v>
      </c>
      <c r="AO126" s="701">
        <f t="shared" si="82"/>
        <v>0</v>
      </c>
      <c r="AP126" s="122"/>
      <c r="AQ126" s="123">
        <f t="shared" ref="AQ126:BD135" si="83">SUMIFS(Share, Y, $E$3, Config, $AQ$11, P, AQ$15, LType, $D126, MSup, $E126)</f>
        <v>0</v>
      </c>
      <c r="AR126" s="121">
        <f t="shared" si="83"/>
        <v>0</v>
      </c>
      <c r="AS126" s="121">
        <f t="shared" si="83"/>
        <v>0</v>
      </c>
      <c r="AT126" s="121">
        <f t="shared" si="83"/>
        <v>0</v>
      </c>
      <c r="AU126" s="121">
        <f t="shared" si="83"/>
        <v>0</v>
      </c>
      <c r="AV126" s="121">
        <f t="shared" si="83"/>
        <v>0</v>
      </c>
      <c r="AW126" s="121">
        <f t="shared" si="83"/>
        <v>0</v>
      </c>
      <c r="AX126" s="121">
        <f t="shared" si="83"/>
        <v>0</v>
      </c>
      <c r="AY126" s="121">
        <f t="shared" si="83"/>
        <v>0</v>
      </c>
      <c r="AZ126" s="121">
        <f t="shared" si="83"/>
        <v>0</v>
      </c>
      <c r="BA126" s="121">
        <f t="shared" si="83"/>
        <v>0</v>
      </c>
      <c r="BB126" s="121">
        <f t="shared" si="83"/>
        <v>0</v>
      </c>
      <c r="BC126" s="121">
        <f t="shared" si="83"/>
        <v>0</v>
      </c>
      <c r="BD126" s="701">
        <f t="shared" si="83"/>
        <v>0</v>
      </c>
      <c r="BE126" s="693"/>
      <c r="BF126" s="122">
        <f t="shared" si="54"/>
        <v>0</v>
      </c>
      <c r="BG126" s="124"/>
      <c r="BH126" s="122">
        <f t="shared" si="55"/>
        <v>0</v>
      </c>
      <c r="BI126" s="124"/>
      <c r="BJ126" s="122">
        <f t="shared" si="56"/>
        <v>0</v>
      </c>
      <c r="BK126" s="124"/>
      <c r="BL126" s="125">
        <f t="shared" si="57"/>
        <v>0</v>
      </c>
      <c r="BM126" s="124"/>
      <c r="BN126" s="123">
        <f t="shared" si="78"/>
        <v>0</v>
      </c>
      <c r="BO126" s="126">
        <f t="shared" si="78"/>
        <v>0</v>
      </c>
      <c r="BP126" s="127"/>
      <c r="BQ126" s="409"/>
    </row>
    <row r="127" spans="1:69" s="131" customFormat="1" ht="17.55" hidden="1" customHeight="1">
      <c r="A127" s="83"/>
      <c r="C127" s="139" t="str">
        <f t="shared" si="50"/>
        <v>H</v>
      </c>
      <c r="D127" s="130" t="str">
        <f t="shared" si="80"/>
        <v>B_Prime</v>
      </c>
      <c r="E127" s="129" t="str">
        <f t="shared" si="79"/>
        <v>EMT</v>
      </c>
      <c r="F127" s="717"/>
      <c r="G127" s="123">
        <f t="shared" si="81"/>
        <v>0</v>
      </c>
      <c r="H127" s="121">
        <f t="shared" si="81"/>
        <v>0</v>
      </c>
      <c r="I127" s="121">
        <f t="shared" si="81"/>
        <v>0</v>
      </c>
      <c r="J127" s="121">
        <f t="shared" si="81"/>
        <v>0</v>
      </c>
      <c r="K127" s="121">
        <f t="shared" si="81"/>
        <v>0</v>
      </c>
      <c r="L127" s="121">
        <f t="shared" si="81"/>
        <v>0</v>
      </c>
      <c r="M127" s="121">
        <f t="shared" si="81"/>
        <v>0</v>
      </c>
      <c r="N127" s="121">
        <f t="shared" si="81"/>
        <v>0</v>
      </c>
      <c r="O127" s="121">
        <f t="shared" si="81"/>
        <v>0</v>
      </c>
      <c r="P127" s="126">
        <f t="shared" si="81"/>
        <v>0</v>
      </c>
      <c r="Q127" s="122"/>
      <c r="R127" s="408">
        <f t="shared" si="51"/>
        <v>0</v>
      </c>
      <c r="S127" s="693"/>
      <c r="T127" s="700">
        <f t="shared" si="74"/>
        <v>0</v>
      </c>
      <c r="U127" s="701">
        <f t="shared" si="74"/>
        <v>0</v>
      </c>
      <c r="V127" s="693"/>
      <c r="W127" s="700">
        <f t="shared" si="75"/>
        <v>0</v>
      </c>
      <c r="X127" s="126">
        <f t="shared" si="75"/>
        <v>0</v>
      </c>
      <c r="Y127" s="696">
        <f t="shared" si="52"/>
        <v>0</v>
      </c>
      <c r="Z127" s="408">
        <f t="shared" si="53"/>
        <v>0</v>
      </c>
      <c r="AA127" s="127"/>
      <c r="AB127" s="123">
        <f t="shared" si="82"/>
        <v>0</v>
      </c>
      <c r="AC127" s="121">
        <f t="shared" si="82"/>
        <v>0</v>
      </c>
      <c r="AD127" s="121">
        <f t="shared" si="82"/>
        <v>0</v>
      </c>
      <c r="AE127" s="121">
        <f t="shared" si="82"/>
        <v>0</v>
      </c>
      <c r="AF127" s="121">
        <f t="shared" si="82"/>
        <v>0</v>
      </c>
      <c r="AG127" s="121">
        <f t="shared" si="82"/>
        <v>0</v>
      </c>
      <c r="AH127" s="121">
        <f t="shared" si="82"/>
        <v>0</v>
      </c>
      <c r="AI127" s="121">
        <f t="shared" si="82"/>
        <v>0</v>
      </c>
      <c r="AJ127" s="121">
        <f t="shared" si="82"/>
        <v>0</v>
      </c>
      <c r="AK127" s="121">
        <f t="shared" si="82"/>
        <v>0</v>
      </c>
      <c r="AL127" s="121">
        <f t="shared" si="82"/>
        <v>0</v>
      </c>
      <c r="AM127" s="121">
        <f t="shared" si="82"/>
        <v>0</v>
      </c>
      <c r="AN127" s="121">
        <f t="shared" si="82"/>
        <v>0</v>
      </c>
      <c r="AO127" s="701">
        <f t="shared" si="82"/>
        <v>0</v>
      </c>
      <c r="AP127" s="122"/>
      <c r="AQ127" s="123">
        <f t="shared" si="83"/>
        <v>0</v>
      </c>
      <c r="AR127" s="121">
        <f t="shared" si="83"/>
        <v>0</v>
      </c>
      <c r="AS127" s="121">
        <f t="shared" si="83"/>
        <v>0</v>
      </c>
      <c r="AT127" s="121">
        <f t="shared" si="83"/>
        <v>0</v>
      </c>
      <c r="AU127" s="121">
        <f t="shared" si="83"/>
        <v>0</v>
      </c>
      <c r="AV127" s="121">
        <f t="shared" si="83"/>
        <v>0</v>
      </c>
      <c r="AW127" s="121">
        <f t="shared" si="83"/>
        <v>0</v>
      </c>
      <c r="AX127" s="121">
        <f t="shared" si="83"/>
        <v>0</v>
      </c>
      <c r="AY127" s="121">
        <f t="shared" si="83"/>
        <v>0</v>
      </c>
      <c r="AZ127" s="121">
        <f t="shared" si="83"/>
        <v>0</v>
      </c>
      <c r="BA127" s="121">
        <f t="shared" si="83"/>
        <v>0</v>
      </c>
      <c r="BB127" s="121">
        <f t="shared" si="83"/>
        <v>0</v>
      </c>
      <c r="BC127" s="121">
        <f t="shared" si="83"/>
        <v>0</v>
      </c>
      <c r="BD127" s="701">
        <f t="shared" si="83"/>
        <v>0</v>
      </c>
      <c r="BE127" s="693"/>
      <c r="BF127" s="122">
        <f t="shared" si="54"/>
        <v>0</v>
      </c>
      <c r="BG127" s="124"/>
      <c r="BH127" s="122">
        <f t="shared" si="55"/>
        <v>0</v>
      </c>
      <c r="BI127" s="124"/>
      <c r="BJ127" s="122">
        <f t="shared" si="56"/>
        <v>0</v>
      </c>
      <c r="BK127" s="124"/>
      <c r="BL127" s="125">
        <f t="shared" si="57"/>
        <v>0</v>
      </c>
      <c r="BM127" s="124"/>
      <c r="BN127" s="123">
        <f t="shared" si="78"/>
        <v>0</v>
      </c>
      <c r="BO127" s="126">
        <f t="shared" si="78"/>
        <v>0</v>
      </c>
      <c r="BP127" s="127"/>
      <c r="BQ127" s="409"/>
    </row>
    <row r="128" spans="1:69" s="131" customFormat="1" ht="17.55" customHeight="1">
      <c r="A128" s="83"/>
      <c r="C128" s="139" t="str">
        <f t="shared" si="50"/>
        <v/>
      </c>
      <c r="D128" s="130" t="str">
        <f t="shared" si="80"/>
        <v>B_Prime</v>
      </c>
      <c r="E128" s="129" t="str">
        <f t="shared" si="79"/>
        <v>Hodogaya</v>
      </c>
      <c r="F128" s="717"/>
      <c r="G128" s="123">
        <f t="shared" si="81"/>
        <v>0</v>
      </c>
      <c r="H128" s="121">
        <f t="shared" si="81"/>
        <v>0</v>
      </c>
      <c r="I128" s="121">
        <f t="shared" si="81"/>
        <v>0</v>
      </c>
      <c r="J128" s="121">
        <f t="shared" si="81"/>
        <v>0</v>
      </c>
      <c r="K128" s="121">
        <f t="shared" si="81"/>
        <v>0</v>
      </c>
      <c r="L128" s="121">
        <f t="shared" si="81"/>
        <v>0</v>
      </c>
      <c r="M128" s="121">
        <f t="shared" si="81"/>
        <v>0</v>
      </c>
      <c r="N128" s="121">
        <f t="shared" si="81"/>
        <v>0</v>
      </c>
      <c r="O128" s="121">
        <f t="shared" si="81"/>
        <v>0</v>
      </c>
      <c r="P128" s="126">
        <f t="shared" si="81"/>
        <v>0</v>
      </c>
      <c r="Q128" s="122"/>
      <c r="R128" s="408">
        <f t="shared" si="51"/>
        <v>0.4</v>
      </c>
      <c r="S128" s="693"/>
      <c r="T128" s="700">
        <f t="shared" si="74"/>
        <v>0</v>
      </c>
      <c r="U128" s="701">
        <f t="shared" si="74"/>
        <v>0</v>
      </c>
      <c r="V128" s="693"/>
      <c r="W128" s="700">
        <f t="shared" si="75"/>
        <v>0</v>
      </c>
      <c r="X128" s="126">
        <f t="shared" si="75"/>
        <v>0</v>
      </c>
      <c r="Y128" s="696">
        <f t="shared" si="52"/>
        <v>0</v>
      </c>
      <c r="Z128" s="408">
        <f t="shared" si="53"/>
        <v>0</v>
      </c>
      <c r="AA128" s="127"/>
      <c r="AB128" s="123">
        <f t="shared" si="82"/>
        <v>0</v>
      </c>
      <c r="AC128" s="121">
        <f t="shared" si="82"/>
        <v>0</v>
      </c>
      <c r="AD128" s="121">
        <f t="shared" si="82"/>
        <v>0</v>
      </c>
      <c r="AE128" s="121">
        <f t="shared" si="82"/>
        <v>0</v>
      </c>
      <c r="AF128" s="121">
        <f t="shared" si="82"/>
        <v>0</v>
      </c>
      <c r="AG128" s="121">
        <f t="shared" si="82"/>
        <v>0</v>
      </c>
      <c r="AH128" s="121">
        <f t="shared" si="82"/>
        <v>0</v>
      </c>
      <c r="AI128" s="121">
        <f t="shared" si="82"/>
        <v>0</v>
      </c>
      <c r="AJ128" s="121">
        <f t="shared" si="82"/>
        <v>0</v>
      </c>
      <c r="AK128" s="121">
        <f t="shared" si="82"/>
        <v>0</v>
      </c>
      <c r="AL128" s="121">
        <f t="shared" si="82"/>
        <v>0</v>
      </c>
      <c r="AM128" s="121">
        <f t="shared" si="82"/>
        <v>0</v>
      </c>
      <c r="AN128" s="121">
        <f t="shared" si="82"/>
        <v>0</v>
      </c>
      <c r="AO128" s="701">
        <f t="shared" si="82"/>
        <v>0</v>
      </c>
      <c r="AP128" s="122"/>
      <c r="AQ128" s="123">
        <f t="shared" si="83"/>
        <v>0</v>
      </c>
      <c r="AR128" s="121">
        <f t="shared" si="83"/>
        <v>0</v>
      </c>
      <c r="AS128" s="121">
        <f t="shared" si="83"/>
        <v>0</v>
      </c>
      <c r="AT128" s="121">
        <f t="shared" si="83"/>
        <v>0</v>
      </c>
      <c r="AU128" s="121">
        <f t="shared" si="83"/>
        <v>0</v>
      </c>
      <c r="AV128" s="121">
        <f t="shared" si="83"/>
        <v>0</v>
      </c>
      <c r="AW128" s="121">
        <f t="shared" si="83"/>
        <v>0</v>
      </c>
      <c r="AX128" s="121">
        <f t="shared" si="83"/>
        <v>0</v>
      </c>
      <c r="AY128" s="121">
        <f t="shared" si="83"/>
        <v>0</v>
      </c>
      <c r="AZ128" s="121">
        <f t="shared" si="83"/>
        <v>0</v>
      </c>
      <c r="BA128" s="121">
        <f t="shared" si="83"/>
        <v>0</v>
      </c>
      <c r="BB128" s="121">
        <f t="shared" si="83"/>
        <v>0</v>
      </c>
      <c r="BC128" s="121">
        <f t="shared" si="83"/>
        <v>0</v>
      </c>
      <c r="BD128" s="701">
        <f t="shared" si="83"/>
        <v>0</v>
      </c>
      <c r="BE128" s="693"/>
      <c r="BF128" s="122">
        <f t="shared" si="54"/>
        <v>0</v>
      </c>
      <c r="BG128" s="124"/>
      <c r="BH128" s="122">
        <f t="shared" si="55"/>
        <v>0</v>
      </c>
      <c r="BI128" s="124"/>
      <c r="BJ128" s="122">
        <f t="shared" si="56"/>
        <v>0</v>
      </c>
      <c r="BK128" s="124"/>
      <c r="BL128" s="125">
        <f t="shared" si="57"/>
        <v>0</v>
      </c>
      <c r="BM128" s="124"/>
      <c r="BN128" s="123">
        <f t="shared" si="78"/>
        <v>0</v>
      </c>
      <c r="BO128" s="126">
        <f t="shared" si="78"/>
        <v>0</v>
      </c>
      <c r="BP128" s="127"/>
      <c r="BQ128" s="409"/>
    </row>
    <row r="129" spans="1:69" s="131" customFormat="1" ht="17.55" hidden="1" customHeight="1">
      <c r="A129" s="83"/>
      <c r="C129" s="139" t="str">
        <f t="shared" si="50"/>
        <v>H</v>
      </c>
      <c r="D129" s="130" t="str">
        <f t="shared" si="80"/>
        <v>B_Prime</v>
      </c>
      <c r="E129" s="129" t="str">
        <f t="shared" si="79"/>
        <v>Hyperion</v>
      </c>
      <c r="F129" s="717"/>
      <c r="G129" s="123">
        <f t="shared" si="81"/>
        <v>0</v>
      </c>
      <c r="H129" s="121">
        <f t="shared" si="81"/>
        <v>0</v>
      </c>
      <c r="I129" s="121">
        <f t="shared" si="81"/>
        <v>0</v>
      </c>
      <c r="J129" s="121">
        <f t="shared" si="81"/>
        <v>0</v>
      </c>
      <c r="K129" s="121">
        <f t="shared" si="81"/>
        <v>0</v>
      </c>
      <c r="L129" s="121">
        <f t="shared" si="81"/>
        <v>0</v>
      </c>
      <c r="M129" s="121">
        <f t="shared" si="81"/>
        <v>0</v>
      </c>
      <c r="N129" s="121">
        <f t="shared" si="81"/>
        <v>0</v>
      </c>
      <c r="O129" s="121">
        <f t="shared" si="81"/>
        <v>0</v>
      </c>
      <c r="P129" s="126">
        <f t="shared" si="81"/>
        <v>0</v>
      </c>
      <c r="Q129" s="122"/>
      <c r="R129" s="408">
        <f t="shared" si="51"/>
        <v>0</v>
      </c>
      <c r="S129" s="693"/>
      <c r="T129" s="700">
        <f t="shared" si="74"/>
        <v>0</v>
      </c>
      <c r="U129" s="701">
        <f t="shared" si="74"/>
        <v>0</v>
      </c>
      <c r="V129" s="693"/>
      <c r="W129" s="700">
        <f t="shared" si="75"/>
        <v>0</v>
      </c>
      <c r="X129" s="126">
        <f t="shared" si="75"/>
        <v>0</v>
      </c>
      <c r="Y129" s="696">
        <f t="shared" si="52"/>
        <v>0</v>
      </c>
      <c r="Z129" s="408">
        <f t="shared" si="53"/>
        <v>0</v>
      </c>
      <c r="AA129" s="127"/>
      <c r="AB129" s="123">
        <f t="shared" si="82"/>
        <v>0</v>
      </c>
      <c r="AC129" s="121">
        <f t="shared" si="82"/>
        <v>0</v>
      </c>
      <c r="AD129" s="121">
        <f t="shared" si="82"/>
        <v>0</v>
      </c>
      <c r="AE129" s="121">
        <f t="shared" si="82"/>
        <v>0</v>
      </c>
      <c r="AF129" s="121">
        <f t="shared" si="82"/>
        <v>0</v>
      </c>
      <c r="AG129" s="121">
        <f t="shared" si="82"/>
        <v>0</v>
      </c>
      <c r="AH129" s="121">
        <f t="shared" si="82"/>
        <v>0</v>
      </c>
      <c r="AI129" s="121">
        <f t="shared" si="82"/>
        <v>0</v>
      </c>
      <c r="AJ129" s="121">
        <f t="shared" si="82"/>
        <v>0</v>
      </c>
      <c r="AK129" s="121">
        <f t="shared" si="82"/>
        <v>0</v>
      </c>
      <c r="AL129" s="121">
        <f t="shared" si="82"/>
        <v>0</v>
      </c>
      <c r="AM129" s="121">
        <f t="shared" si="82"/>
        <v>0</v>
      </c>
      <c r="AN129" s="121">
        <f t="shared" si="82"/>
        <v>0</v>
      </c>
      <c r="AO129" s="701">
        <f t="shared" si="82"/>
        <v>0</v>
      </c>
      <c r="AP129" s="122"/>
      <c r="AQ129" s="123">
        <f t="shared" si="83"/>
        <v>0</v>
      </c>
      <c r="AR129" s="121">
        <f t="shared" si="83"/>
        <v>0</v>
      </c>
      <c r="AS129" s="121">
        <f t="shared" si="83"/>
        <v>0</v>
      </c>
      <c r="AT129" s="121">
        <f t="shared" si="83"/>
        <v>0</v>
      </c>
      <c r="AU129" s="121">
        <f t="shared" si="83"/>
        <v>0</v>
      </c>
      <c r="AV129" s="121">
        <f t="shared" si="83"/>
        <v>0</v>
      </c>
      <c r="AW129" s="121">
        <f t="shared" si="83"/>
        <v>0</v>
      </c>
      <c r="AX129" s="121">
        <f t="shared" si="83"/>
        <v>0</v>
      </c>
      <c r="AY129" s="121">
        <f t="shared" si="83"/>
        <v>0</v>
      </c>
      <c r="AZ129" s="121">
        <f t="shared" si="83"/>
        <v>0</v>
      </c>
      <c r="BA129" s="121">
        <f t="shared" si="83"/>
        <v>0</v>
      </c>
      <c r="BB129" s="121">
        <f t="shared" si="83"/>
        <v>0</v>
      </c>
      <c r="BC129" s="121">
        <f t="shared" si="83"/>
        <v>0</v>
      </c>
      <c r="BD129" s="701">
        <f t="shared" si="83"/>
        <v>0</v>
      </c>
      <c r="BE129" s="693"/>
      <c r="BF129" s="122">
        <f t="shared" si="54"/>
        <v>0</v>
      </c>
      <c r="BG129" s="124"/>
      <c r="BH129" s="122">
        <f t="shared" si="55"/>
        <v>0</v>
      </c>
      <c r="BI129" s="124"/>
      <c r="BJ129" s="122">
        <f t="shared" si="56"/>
        <v>0</v>
      </c>
      <c r="BK129" s="124"/>
      <c r="BL129" s="125">
        <f t="shared" si="57"/>
        <v>0</v>
      </c>
      <c r="BM129" s="124"/>
      <c r="BN129" s="123">
        <f t="shared" si="78"/>
        <v>0</v>
      </c>
      <c r="BO129" s="126">
        <f t="shared" si="78"/>
        <v>0</v>
      </c>
      <c r="BP129" s="127"/>
      <c r="BQ129" s="409"/>
    </row>
    <row r="130" spans="1:69" s="131" customFormat="1" ht="17.55" customHeight="1">
      <c r="A130" s="83"/>
      <c r="C130" s="139" t="str">
        <f t="shared" si="50"/>
        <v/>
      </c>
      <c r="D130" s="130" t="str">
        <f t="shared" si="80"/>
        <v>B_Prime</v>
      </c>
      <c r="E130" s="129" t="str">
        <f t="shared" si="79"/>
        <v>Idemitsu Kosan</v>
      </c>
      <c r="F130" s="717"/>
      <c r="G130" s="123">
        <f t="shared" si="81"/>
        <v>0</v>
      </c>
      <c r="H130" s="121">
        <f t="shared" si="81"/>
        <v>0</v>
      </c>
      <c r="I130" s="121">
        <f t="shared" si="81"/>
        <v>0.95</v>
      </c>
      <c r="J130" s="121">
        <f t="shared" si="81"/>
        <v>0</v>
      </c>
      <c r="K130" s="121">
        <f t="shared" si="81"/>
        <v>0</v>
      </c>
      <c r="L130" s="121">
        <f t="shared" si="81"/>
        <v>0</v>
      </c>
      <c r="M130" s="121">
        <f t="shared" si="81"/>
        <v>0</v>
      </c>
      <c r="N130" s="121">
        <f t="shared" si="81"/>
        <v>0.7</v>
      </c>
      <c r="O130" s="121">
        <f t="shared" si="81"/>
        <v>0</v>
      </c>
      <c r="P130" s="126">
        <f t="shared" si="81"/>
        <v>0</v>
      </c>
      <c r="Q130" s="122"/>
      <c r="R130" s="408">
        <f t="shared" si="51"/>
        <v>0.5</v>
      </c>
      <c r="S130" s="693"/>
      <c r="T130" s="700">
        <f t="shared" si="74"/>
        <v>0</v>
      </c>
      <c r="U130" s="701">
        <f t="shared" si="74"/>
        <v>0</v>
      </c>
      <c r="V130" s="693"/>
      <c r="W130" s="700">
        <f t="shared" si="75"/>
        <v>0</v>
      </c>
      <c r="X130" s="126">
        <f t="shared" si="75"/>
        <v>0</v>
      </c>
      <c r="Y130" s="696">
        <f t="shared" si="52"/>
        <v>0</v>
      </c>
      <c r="Z130" s="408">
        <f t="shared" si="53"/>
        <v>0</v>
      </c>
      <c r="AA130" s="127"/>
      <c r="AB130" s="123">
        <f t="shared" si="82"/>
        <v>1</v>
      </c>
      <c r="AC130" s="121">
        <f t="shared" si="82"/>
        <v>0</v>
      </c>
      <c r="AD130" s="121">
        <f t="shared" si="82"/>
        <v>0</v>
      </c>
      <c r="AE130" s="121">
        <f t="shared" si="82"/>
        <v>0</v>
      </c>
      <c r="AF130" s="121">
        <f t="shared" si="82"/>
        <v>0</v>
      </c>
      <c r="AG130" s="121">
        <f t="shared" si="82"/>
        <v>0</v>
      </c>
      <c r="AH130" s="121">
        <f t="shared" si="82"/>
        <v>0</v>
      </c>
      <c r="AI130" s="121">
        <f t="shared" si="82"/>
        <v>0</v>
      </c>
      <c r="AJ130" s="121">
        <f t="shared" si="82"/>
        <v>0</v>
      </c>
      <c r="AK130" s="121">
        <f t="shared" si="82"/>
        <v>0</v>
      </c>
      <c r="AL130" s="121">
        <f t="shared" si="82"/>
        <v>0</v>
      </c>
      <c r="AM130" s="121">
        <f t="shared" si="82"/>
        <v>0</v>
      </c>
      <c r="AN130" s="121">
        <f t="shared" si="82"/>
        <v>0</v>
      </c>
      <c r="AO130" s="701">
        <f t="shared" si="82"/>
        <v>0</v>
      </c>
      <c r="AP130" s="122"/>
      <c r="AQ130" s="123">
        <f t="shared" si="83"/>
        <v>0</v>
      </c>
      <c r="AR130" s="121">
        <f t="shared" si="83"/>
        <v>0</v>
      </c>
      <c r="AS130" s="121">
        <f t="shared" si="83"/>
        <v>0</v>
      </c>
      <c r="AT130" s="121">
        <f t="shared" si="83"/>
        <v>0</v>
      </c>
      <c r="AU130" s="121">
        <f t="shared" si="83"/>
        <v>0</v>
      </c>
      <c r="AV130" s="121">
        <f t="shared" si="83"/>
        <v>0</v>
      </c>
      <c r="AW130" s="121">
        <f t="shared" si="83"/>
        <v>0</v>
      </c>
      <c r="AX130" s="121">
        <f t="shared" si="83"/>
        <v>0</v>
      </c>
      <c r="AY130" s="121">
        <f t="shared" si="83"/>
        <v>0</v>
      </c>
      <c r="AZ130" s="121">
        <f t="shared" si="83"/>
        <v>0</v>
      </c>
      <c r="BA130" s="121">
        <f t="shared" si="83"/>
        <v>0</v>
      </c>
      <c r="BB130" s="121">
        <f t="shared" si="83"/>
        <v>0</v>
      </c>
      <c r="BC130" s="121">
        <f t="shared" si="83"/>
        <v>0</v>
      </c>
      <c r="BD130" s="701">
        <f t="shared" si="83"/>
        <v>0</v>
      </c>
      <c r="BE130" s="693"/>
      <c r="BF130" s="122">
        <f t="shared" si="54"/>
        <v>0</v>
      </c>
      <c r="BG130" s="124"/>
      <c r="BH130" s="122">
        <f t="shared" si="55"/>
        <v>0</v>
      </c>
      <c r="BI130" s="124"/>
      <c r="BJ130" s="122">
        <f t="shared" si="56"/>
        <v>0</v>
      </c>
      <c r="BK130" s="124"/>
      <c r="BL130" s="125">
        <f t="shared" si="57"/>
        <v>0.3</v>
      </c>
      <c r="BM130" s="124"/>
      <c r="BN130" s="123">
        <f t="shared" si="78"/>
        <v>0</v>
      </c>
      <c r="BO130" s="126">
        <f t="shared" si="78"/>
        <v>0</v>
      </c>
      <c r="BP130" s="127"/>
      <c r="BQ130" s="409"/>
    </row>
    <row r="131" spans="1:69" s="131" customFormat="1" ht="17.55" customHeight="1">
      <c r="A131" s="83"/>
      <c r="C131" s="139" t="str">
        <f t="shared" si="50"/>
        <v/>
      </c>
      <c r="D131" s="130" t="str">
        <f t="shared" si="80"/>
        <v>B_Prime</v>
      </c>
      <c r="E131" s="129" t="str">
        <f t="shared" si="79"/>
        <v>Jilin OLED</v>
      </c>
      <c r="F131" s="717"/>
      <c r="G131" s="123">
        <f t="shared" si="81"/>
        <v>0</v>
      </c>
      <c r="H131" s="121">
        <f t="shared" si="81"/>
        <v>0</v>
      </c>
      <c r="I131" s="121">
        <f t="shared" si="81"/>
        <v>0</v>
      </c>
      <c r="J131" s="121">
        <f t="shared" si="81"/>
        <v>0</v>
      </c>
      <c r="K131" s="121">
        <f t="shared" si="81"/>
        <v>0</v>
      </c>
      <c r="L131" s="121">
        <f t="shared" si="81"/>
        <v>0</v>
      </c>
      <c r="M131" s="121">
        <f t="shared" si="81"/>
        <v>0</v>
      </c>
      <c r="N131" s="121">
        <f t="shared" si="81"/>
        <v>0</v>
      </c>
      <c r="O131" s="121">
        <f t="shared" si="81"/>
        <v>0</v>
      </c>
      <c r="P131" s="126">
        <f t="shared" si="81"/>
        <v>0.5</v>
      </c>
      <c r="Q131" s="122"/>
      <c r="R131" s="408">
        <f t="shared" si="51"/>
        <v>0</v>
      </c>
      <c r="S131" s="693"/>
      <c r="T131" s="700">
        <f t="shared" si="74"/>
        <v>0</v>
      </c>
      <c r="U131" s="701">
        <f t="shared" si="74"/>
        <v>0</v>
      </c>
      <c r="V131" s="693"/>
      <c r="W131" s="700">
        <f t="shared" si="75"/>
        <v>0</v>
      </c>
      <c r="X131" s="126">
        <f t="shared" si="75"/>
        <v>0</v>
      </c>
      <c r="Y131" s="696">
        <f t="shared" si="52"/>
        <v>0</v>
      </c>
      <c r="Z131" s="408">
        <f t="shared" si="53"/>
        <v>0</v>
      </c>
      <c r="AA131" s="127"/>
      <c r="AB131" s="123">
        <f t="shared" si="82"/>
        <v>0</v>
      </c>
      <c r="AC131" s="121">
        <f t="shared" si="82"/>
        <v>0</v>
      </c>
      <c r="AD131" s="121">
        <f t="shared" si="82"/>
        <v>0</v>
      </c>
      <c r="AE131" s="121">
        <f t="shared" si="82"/>
        <v>0</v>
      </c>
      <c r="AF131" s="121">
        <f t="shared" si="82"/>
        <v>0</v>
      </c>
      <c r="AG131" s="121">
        <f t="shared" si="82"/>
        <v>0</v>
      </c>
      <c r="AH131" s="121">
        <f t="shared" si="82"/>
        <v>0</v>
      </c>
      <c r="AI131" s="121">
        <f t="shared" si="82"/>
        <v>0</v>
      </c>
      <c r="AJ131" s="121">
        <f t="shared" si="82"/>
        <v>0</v>
      </c>
      <c r="AK131" s="121">
        <f t="shared" si="82"/>
        <v>0</v>
      </c>
      <c r="AL131" s="121">
        <f t="shared" si="82"/>
        <v>0</v>
      </c>
      <c r="AM131" s="121">
        <f t="shared" si="82"/>
        <v>0.5</v>
      </c>
      <c r="AN131" s="121">
        <f t="shared" si="82"/>
        <v>0</v>
      </c>
      <c r="AO131" s="701">
        <f t="shared" si="82"/>
        <v>0</v>
      </c>
      <c r="AP131" s="122"/>
      <c r="AQ131" s="123">
        <f t="shared" si="83"/>
        <v>0</v>
      </c>
      <c r="AR131" s="121">
        <f t="shared" si="83"/>
        <v>0</v>
      </c>
      <c r="AS131" s="121">
        <f t="shared" si="83"/>
        <v>0</v>
      </c>
      <c r="AT131" s="121">
        <f t="shared" si="83"/>
        <v>0</v>
      </c>
      <c r="AU131" s="121">
        <f t="shared" si="83"/>
        <v>0</v>
      </c>
      <c r="AV131" s="121">
        <f t="shared" si="83"/>
        <v>0</v>
      </c>
      <c r="AW131" s="121">
        <f t="shared" si="83"/>
        <v>0</v>
      </c>
      <c r="AX131" s="121">
        <f t="shared" si="83"/>
        <v>0</v>
      </c>
      <c r="AY131" s="121">
        <f t="shared" si="83"/>
        <v>0</v>
      </c>
      <c r="AZ131" s="121">
        <f t="shared" si="83"/>
        <v>0</v>
      </c>
      <c r="BA131" s="121">
        <f t="shared" si="83"/>
        <v>0</v>
      </c>
      <c r="BB131" s="121">
        <f t="shared" si="83"/>
        <v>0</v>
      </c>
      <c r="BC131" s="121">
        <f t="shared" si="83"/>
        <v>0</v>
      </c>
      <c r="BD131" s="701">
        <f t="shared" si="83"/>
        <v>0</v>
      </c>
      <c r="BE131" s="693"/>
      <c r="BF131" s="122">
        <f t="shared" si="54"/>
        <v>0</v>
      </c>
      <c r="BG131" s="124"/>
      <c r="BH131" s="122">
        <f t="shared" si="55"/>
        <v>0</v>
      </c>
      <c r="BI131" s="124"/>
      <c r="BJ131" s="122">
        <f t="shared" si="56"/>
        <v>0</v>
      </c>
      <c r="BK131" s="124"/>
      <c r="BL131" s="125">
        <f t="shared" si="57"/>
        <v>0</v>
      </c>
      <c r="BM131" s="124"/>
      <c r="BN131" s="123">
        <f t="shared" si="78"/>
        <v>0</v>
      </c>
      <c r="BO131" s="126">
        <f t="shared" si="78"/>
        <v>0</v>
      </c>
      <c r="BP131" s="127"/>
      <c r="BQ131" s="409"/>
    </row>
    <row r="132" spans="1:69" s="131" customFormat="1" ht="17.55" hidden="1" customHeight="1">
      <c r="A132" s="83"/>
      <c r="C132" s="139" t="str">
        <f t="shared" si="50"/>
        <v>H</v>
      </c>
      <c r="D132" s="130" t="str">
        <f t="shared" si="80"/>
        <v>B_Prime</v>
      </c>
      <c r="E132" s="129" t="str">
        <f t="shared" si="79"/>
        <v>Jinwoong</v>
      </c>
      <c r="F132" s="717"/>
      <c r="G132" s="123">
        <f t="shared" si="81"/>
        <v>0</v>
      </c>
      <c r="H132" s="121">
        <f t="shared" si="81"/>
        <v>0</v>
      </c>
      <c r="I132" s="121">
        <f t="shared" si="81"/>
        <v>0</v>
      </c>
      <c r="J132" s="121">
        <f t="shared" si="81"/>
        <v>0</v>
      </c>
      <c r="K132" s="121">
        <f t="shared" si="81"/>
        <v>0</v>
      </c>
      <c r="L132" s="121">
        <f t="shared" si="81"/>
        <v>0</v>
      </c>
      <c r="M132" s="121">
        <f t="shared" si="81"/>
        <v>0</v>
      </c>
      <c r="N132" s="121">
        <f t="shared" si="81"/>
        <v>0</v>
      </c>
      <c r="O132" s="121">
        <f t="shared" si="81"/>
        <v>0</v>
      </c>
      <c r="P132" s="126">
        <f t="shared" si="81"/>
        <v>0</v>
      </c>
      <c r="Q132" s="122"/>
      <c r="R132" s="408">
        <f t="shared" si="51"/>
        <v>0</v>
      </c>
      <c r="S132" s="693"/>
      <c r="T132" s="700">
        <f t="shared" si="74"/>
        <v>0</v>
      </c>
      <c r="U132" s="701">
        <f t="shared" si="74"/>
        <v>0</v>
      </c>
      <c r="V132" s="693"/>
      <c r="W132" s="700">
        <f t="shared" si="75"/>
        <v>0</v>
      </c>
      <c r="X132" s="126">
        <f t="shared" si="75"/>
        <v>0</v>
      </c>
      <c r="Y132" s="696">
        <f t="shared" si="52"/>
        <v>0</v>
      </c>
      <c r="Z132" s="408">
        <f t="shared" si="53"/>
        <v>0</v>
      </c>
      <c r="AA132" s="127"/>
      <c r="AB132" s="123">
        <f t="shared" si="82"/>
        <v>0</v>
      </c>
      <c r="AC132" s="121">
        <f t="shared" si="82"/>
        <v>0</v>
      </c>
      <c r="AD132" s="121">
        <f t="shared" si="82"/>
        <v>0</v>
      </c>
      <c r="AE132" s="121">
        <f t="shared" si="82"/>
        <v>0</v>
      </c>
      <c r="AF132" s="121">
        <f t="shared" si="82"/>
        <v>0</v>
      </c>
      <c r="AG132" s="121">
        <f t="shared" si="82"/>
        <v>0</v>
      </c>
      <c r="AH132" s="121">
        <f t="shared" si="82"/>
        <v>0</v>
      </c>
      <c r="AI132" s="121">
        <f t="shared" si="82"/>
        <v>0</v>
      </c>
      <c r="AJ132" s="121">
        <f t="shared" si="82"/>
        <v>0</v>
      </c>
      <c r="AK132" s="121">
        <f t="shared" si="82"/>
        <v>0</v>
      </c>
      <c r="AL132" s="121">
        <f t="shared" si="82"/>
        <v>0</v>
      </c>
      <c r="AM132" s="121">
        <f t="shared" si="82"/>
        <v>0</v>
      </c>
      <c r="AN132" s="121">
        <f t="shared" si="82"/>
        <v>0</v>
      </c>
      <c r="AO132" s="701">
        <f t="shared" si="82"/>
        <v>0</v>
      </c>
      <c r="AP132" s="122"/>
      <c r="AQ132" s="123">
        <f t="shared" si="83"/>
        <v>0</v>
      </c>
      <c r="AR132" s="121">
        <f t="shared" si="83"/>
        <v>0</v>
      </c>
      <c r="AS132" s="121">
        <f t="shared" si="83"/>
        <v>0</v>
      </c>
      <c r="AT132" s="121">
        <f t="shared" si="83"/>
        <v>0</v>
      </c>
      <c r="AU132" s="121">
        <f t="shared" si="83"/>
        <v>0</v>
      </c>
      <c r="AV132" s="121">
        <f t="shared" si="83"/>
        <v>0</v>
      </c>
      <c r="AW132" s="121">
        <f t="shared" si="83"/>
        <v>0</v>
      </c>
      <c r="AX132" s="121">
        <f t="shared" si="83"/>
        <v>0</v>
      </c>
      <c r="AY132" s="121">
        <f t="shared" si="83"/>
        <v>0</v>
      </c>
      <c r="AZ132" s="121">
        <f t="shared" si="83"/>
        <v>0</v>
      </c>
      <c r="BA132" s="121">
        <f t="shared" si="83"/>
        <v>0</v>
      </c>
      <c r="BB132" s="121">
        <f t="shared" si="83"/>
        <v>0</v>
      </c>
      <c r="BC132" s="121">
        <f t="shared" si="83"/>
        <v>0</v>
      </c>
      <c r="BD132" s="701">
        <f t="shared" si="83"/>
        <v>0</v>
      </c>
      <c r="BE132" s="693"/>
      <c r="BF132" s="122">
        <f t="shared" si="54"/>
        <v>0</v>
      </c>
      <c r="BG132" s="124"/>
      <c r="BH132" s="122">
        <f t="shared" si="55"/>
        <v>0</v>
      </c>
      <c r="BI132" s="124"/>
      <c r="BJ132" s="122">
        <f t="shared" si="56"/>
        <v>0</v>
      </c>
      <c r="BK132" s="124"/>
      <c r="BL132" s="125">
        <f t="shared" si="57"/>
        <v>0</v>
      </c>
      <c r="BM132" s="124"/>
      <c r="BN132" s="123">
        <f t="shared" si="78"/>
        <v>0</v>
      </c>
      <c r="BO132" s="126">
        <f t="shared" si="78"/>
        <v>0</v>
      </c>
      <c r="BP132" s="127"/>
      <c r="BQ132" s="409"/>
    </row>
    <row r="133" spans="1:69" s="131" customFormat="1" ht="17.55" customHeight="1">
      <c r="A133" s="83"/>
      <c r="C133" s="139" t="str">
        <f t="shared" si="50"/>
        <v/>
      </c>
      <c r="D133" s="130" t="str">
        <f t="shared" si="80"/>
        <v>B_Prime</v>
      </c>
      <c r="E133" s="129" t="str">
        <f t="shared" si="79"/>
        <v>LG Chem</v>
      </c>
      <c r="F133" s="717"/>
      <c r="G133" s="123">
        <f t="shared" si="81"/>
        <v>0</v>
      </c>
      <c r="H133" s="121">
        <f t="shared" si="81"/>
        <v>0.6</v>
      </c>
      <c r="I133" s="121">
        <f t="shared" si="81"/>
        <v>0</v>
      </c>
      <c r="J133" s="121">
        <f t="shared" si="81"/>
        <v>0</v>
      </c>
      <c r="K133" s="121">
        <f t="shared" si="81"/>
        <v>0</v>
      </c>
      <c r="L133" s="121">
        <f t="shared" si="81"/>
        <v>0</v>
      </c>
      <c r="M133" s="121">
        <f t="shared" si="81"/>
        <v>0</v>
      </c>
      <c r="N133" s="121">
        <f t="shared" si="81"/>
        <v>0</v>
      </c>
      <c r="O133" s="121">
        <f t="shared" si="81"/>
        <v>0</v>
      </c>
      <c r="P133" s="126">
        <f t="shared" si="81"/>
        <v>0</v>
      </c>
      <c r="Q133" s="122"/>
      <c r="R133" s="408">
        <f t="shared" si="51"/>
        <v>0</v>
      </c>
      <c r="S133" s="693"/>
      <c r="T133" s="700">
        <f t="shared" si="74"/>
        <v>0</v>
      </c>
      <c r="U133" s="701">
        <f t="shared" si="74"/>
        <v>0.6</v>
      </c>
      <c r="V133" s="693"/>
      <c r="W133" s="700">
        <f t="shared" si="75"/>
        <v>0</v>
      </c>
      <c r="X133" s="126">
        <f t="shared" si="75"/>
        <v>0.5</v>
      </c>
      <c r="Y133" s="696">
        <f t="shared" si="52"/>
        <v>0</v>
      </c>
      <c r="Z133" s="408">
        <f t="shared" si="53"/>
        <v>0</v>
      </c>
      <c r="AA133" s="127"/>
      <c r="AB133" s="123">
        <f t="shared" si="82"/>
        <v>0</v>
      </c>
      <c r="AC133" s="121">
        <f t="shared" si="82"/>
        <v>0</v>
      </c>
      <c r="AD133" s="121">
        <f t="shared" si="82"/>
        <v>0</v>
      </c>
      <c r="AE133" s="121">
        <f t="shared" si="82"/>
        <v>0</v>
      </c>
      <c r="AF133" s="121">
        <f t="shared" si="82"/>
        <v>0</v>
      </c>
      <c r="AG133" s="121">
        <f t="shared" si="82"/>
        <v>0</v>
      </c>
      <c r="AH133" s="121">
        <f t="shared" si="82"/>
        <v>0</v>
      </c>
      <c r="AI133" s="121">
        <f t="shared" si="82"/>
        <v>0</v>
      </c>
      <c r="AJ133" s="121">
        <f t="shared" si="82"/>
        <v>0</v>
      </c>
      <c r="AK133" s="121">
        <f t="shared" si="82"/>
        <v>0</v>
      </c>
      <c r="AL133" s="121">
        <f t="shared" si="82"/>
        <v>0</v>
      </c>
      <c r="AM133" s="121">
        <f t="shared" si="82"/>
        <v>0</v>
      </c>
      <c r="AN133" s="121">
        <f t="shared" si="82"/>
        <v>0</v>
      </c>
      <c r="AO133" s="701">
        <f t="shared" si="82"/>
        <v>0</v>
      </c>
      <c r="AP133" s="122"/>
      <c r="AQ133" s="123">
        <f t="shared" si="83"/>
        <v>0</v>
      </c>
      <c r="AR133" s="121">
        <f t="shared" si="83"/>
        <v>0</v>
      </c>
      <c r="AS133" s="121">
        <f t="shared" si="83"/>
        <v>0</v>
      </c>
      <c r="AT133" s="121">
        <f t="shared" si="83"/>
        <v>0</v>
      </c>
      <c r="AU133" s="121">
        <f t="shared" si="83"/>
        <v>0</v>
      </c>
      <c r="AV133" s="121">
        <f t="shared" si="83"/>
        <v>0</v>
      </c>
      <c r="AW133" s="121">
        <f t="shared" si="83"/>
        <v>0</v>
      </c>
      <c r="AX133" s="121">
        <f t="shared" si="83"/>
        <v>0</v>
      </c>
      <c r="AY133" s="121">
        <f t="shared" si="83"/>
        <v>0</v>
      </c>
      <c r="AZ133" s="121">
        <f t="shared" si="83"/>
        <v>0</v>
      </c>
      <c r="BA133" s="121">
        <f t="shared" si="83"/>
        <v>0</v>
      </c>
      <c r="BB133" s="121">
        <f t="shared" si="83"/>
        <v>0</v>
      </c>
      <c r="BC133" s="121">
        <f t="shared" si="83"/>
        <v>0</v>
      </c>
      <c r="BD133" s="701">
        <f t="shared" si="83"/>
        <v>0</v>
      </c>
      <c r="BE133" s="693"/>
      <c r="BF133" s="122">
        <f t="shared" si="54"/>
        <v>0</v>
      </c>
      <c r="BG133" s="124"/>
      <c r="BH133" s="122">
        <f t="shared" si="55"/>
        <v>0</v>
      </c>
      <c r="BI133" s="124"/>
      <c r="BJ133" s="122">
        <f t="shared" si="56"/>
        <v>0</v>
      </c>
      <c r="BK133" s="124"/>
      <c r="BL133" s="125">
        <f t="shared" si="57"/>
        <v>0</v>
      </c>
      <c r="BM133" s="124"/>
      <c r="BN133" s="123">
        <f t="shared" si="78"/>
        <v>0</v>
      </c>
      <c r="BO133" s="126">
        <f t="shared" si="78"/>
        <v>0</v>
      </c>
      <c r="BP133" s="127"/>
      <c r="BQ133" s="409"/>
    </row>
    <row r="134" spans="1:69" s="131" customFormat="1" ht="17.55" hidden="1" customHeight="1">
      <c r="A134" s="83"/>
      <c r="C134" s="139" t="str">
        <f t="shared" si="50"/>
        <v>H</v>
      </c>
      <c r="D134" s="130" t="str">
        <f t="shared" si="80"/>
        <v>B_Prime</v>
      </c>
      <c r="E134" s="129" t="str">
        <f t="shared" si="79"/>
        <v>LT Materials</v>
      </c>
      <c r="F134" s="717"/>
      <c r="G134" s="123">
        <f t="shared" si="81"/>
        <v>0</v>
      </c>
      <c r="H134" s="121">
        <f t="shared" si="81"/>
        <v>0</v>
      </c>
      <c r="I134" s="121">
        <f t="shared" si="81"/>
        <v>0</v>
      </c>
      <c r="J134" s="121">
        <f t="shared" si="81"/>
        <v>0</v>
      </c>
      <c r="K134" s="121">
        <f t="shared" si="81"/>
        <v>0</v>
      </c>
      <c r="L134" s="121">
        <f t="shared" si="81"/>
        <v>0</v>
      </c>
      <c r="M134" s="121">
        <f t="shared" si="81"/>
        <v>0</v>
      </c>
      <c r="N134" s="121">
        <f t="shared" si="81"/>
        <v>0</v>
      </c>
      <c r="O134" s="121">
        <f t="shared" si="81"/>
        <v>0</v>
      </c>
      <c r="P134" s="126">
        <f t="shared" si="81"/>
        <v>0</v>
      </c>
      <c r="Q134" s="122"/>
      <c r="R134" s="408">
        <f t="shared" si="51"/>
        <v>0</v>
      </c>
      <c r="S134" s="693"/>
      <c r="T134" s="700">
        <f t="shared" si="74"/>
        <v>0</v>
      </c>
      <c r="U134" s="701">
        <f t="shared" si="74"/>
        <v>0</v>
      </c>
      <c r="V134" s="693"/>
      <c r="W134" s="700">
        <f t="shared" si="75"/>
        <v>0</v>
      </c>
      <c r="X134" s="126">
        <f t="shared" si="75"/>
        <v>0</v>
      </c>
      <c r="Y134" s="696">
        <f t="shared" si="52"/>
        <v>0</v>
      </c>
      <c r="Z134" s="408">
        <f t="shared" si="53"/>
        <v>0</v>
      </c>
      <c r="AA134" s="127"/>
      <c r="AB134" s="123">
        <f t="shared" si="82"/>
        <v>0</v>
      </c>
      <c r="AC134" s="121">
        <f t="shared" si="82"/>
        <v>0</v>
      </c>
      <c r="AD134" s="121">
        <f t="shared" si="82"/>
        <v>0</v>
      </c>
      <c r="AE134" s="121">
        <f t="shared" si="82"/>
        <v>0</v>
      </c>
      <c r="AF134" s="121">
        <f t="shared" si="82"/>
        <v>0</v>
      </c>
      <c r="AG134" s="121">
        <f t="shared" si="82"/>
        <v>0</v>
      </c>
      <c r="AH134" s="121">
        <f t="shared" si="82"/>
        <v>0</v>
      </c>
      <c r="AI134" s="121">
        <f t="shared" si="82"/>
        <v>0</v>
      </c>
      <c r="AJ134" s="121">
        <f t="shared" si="82"/>
        <v>0</v>
      </c>
      <c r="AK134" s="121">
        <f t="shared" si="82"/>
        <v>0</v>
      </c>
      <c r="AL134" s="121">
        <f t="shared" si="82"/>
        <v>0</v>
      </c>
      <c r="AM134" s="121">
        <f t="shared" si="82"/>
        <v>0</v>
      </c>
      <c r="AN134" s="121">
        <f t="shared" si="82"/>
        <v>0</v>
      </c>
      <c r="AO134" s="701">
        <f t="shared" si="82"/>
        <v>0</v>
      </c>
      <c r="AP134" s="122"/>
      <c r="AQ134" s="123">
        <f t="shared" si="83"/>
        <v>0</v>
      </c>
      <c r="AR134" s="121">
        <f t="shared" si="83"/>
        <v>0</v>
      </c>
      <c r="AS134" s="121">
        <f t="shared" si="83"/>
        <v>0</v>
      </c>
      <c r="AT134" s="121">
        <f t="shared" si="83"/>
        <v>0</v>
      </c>
      <c r="AU134" s="121">
        <f t="shared" si="83"/>
        <v>0</v>
      </c>
      <c r="AV134" s="121">
        <f t="shared" si="83"/>
        <v>0</v>
      </c>
      <c r="AW134" s="121">
        <f t="shared" si="83"/>
        <v>0</v>
      </c>
      <c r="AX134" s="121">
        <f t="shared" si="83"/>
        <v>0</v>
      </c>
      <c r="AY134" s="121">
        <f t="shared" si="83"/>
        <v>0</v>
      </c>
      <c r="AZ134" s="121">
        <f t="shared" si="83"/>
        <v>0</v>
      </c>
      <c r="BA134" s="121">
        <f t="shared" si="83"/>
        <v>0</v>
      </c>
      <c r="BB134" s="121">
        <f t="shared" si="83"/>
        <v>0</v>
      </c>
      <c r="BC134" s="121">
        <f t="shared" si="83"/>
        <v>0</v>
      </c>
      <c r="BD134" s="701">
        <f t="shared" si="83"/>
        <v>0</v>
      </c>
      <c r="BE134" s="693"/>
      <c r="BF134" s="122">
        <f t="shared" si="54"/>
        <v>0</v>
      </c>
      <c r="BG134" s="124"/>
      <c r="BH134" s="122">
        <f t="shared" si="55"/>
        <v>0</v>
      </c>
      <c r="BI134" s="124"/>
      <c r="BJ134" s="122">
        <f t="shared" si="56"/>
        <v>0</v>
      </c>
      <c r="BK134" s="124"/>
      <c r="BL134" s="125">
        <f t="shared" si="57"/>
        <v>0</v>
      </c>
      <c r="BM134" s="124"/>
      <c r="BN134" s="123">
        <f t="shared" si="78"/>
        <v>0</v>
      </c>
      <c r="BO134" s="126">
        <f t="shared" si="78"/>
        <v>0</v>
      </c>
      <c r="BP134" s="127"/>
      <c r="BQ134" s="409"/>
    </row>
    <row r="135" spans="1:69" s="131" customFormat="1" ht="17.55" hidden="1" customHeight="1">
      <c r="A135" s="83"/>
      <c r="C135" s="139" t="str">
        <f t="shared" si="50"/>
        <v>H</v>
      </c>
      <c r="D135" s="130" t="str">
        <f t="shared" si="80"/>
        <v>B_Prime</v>
      </c>
      <c r="E135" s="129" t="str">
        <f t="shared" si="79"/>
        <v>LT Metal</v>
      </c>
      <c r="F135" s="717"/>
      <c r="G135" s="123">
        <f t="shared" si="81"/>
        <v>0</v>
      </c>
      <c r="H135" s="121">
        <f t="shared" si="81"/>
        <v>0</v>
      </c>
      <c r="I135" s="121">
        <f t="shared" si="81"/>
        <v>0</v>
      </c>
      <c r="J135" s="121">
        <f t="shared" si="81"/>
        <v>0</v>
      </c>
      <c r="K135" s="121">
        <f t="shared" si="81"/>
        <v>0</v>
      </c>
      <c r="L135" s="121">
        <f t="shared" si="81"/>
        <v>0</v>
      </c>
      <c r="M135" s="121">
        <f t="shared" si="81"/>
        <v>0</v>
      </c>
      <c r="N135" s="121">
        <f t="shared" si="81"/>
        <v>0</v>
      </c>
      <c r="O135" s="121">
        <f t="shared" si="81"/>
        <v>0</v>
      </c>
      <c r="P135" s="126">
        <f t="shared" si="81"/>
        <v>0</v>
      </c>
      <c r="Q135" s="122"/>
      <c r="R135" s="408">
        <f t="shared" si="51"/>
        <v>0</v>
      </c>
      <c r="S135" s="693"/>
      <c r="T135" s="700">
        <f t="shared" si="74"/>
        <v>0</v>
      </c>
      <c r="U135" s="701">
        <f t="shared" si="74"/>
        <v>0</v>
      </c>
      <c r="V135" s="693"/>
      <c r="W135" s="700">
        <f t="shared" si="75"/>
        <v>0</v>
      </c>
      <c r="X135" s="126">
        <f t="shared" si="75"/>
        <v>0</v>
      </c>
      <c r="Y135" s="696">
        <f t="shared" si="52"/>
        <v>0</v>
      </c>
      <c r="Z135" s="408">
        <f t="shared" si="53"/>
        <v>0</v>
      </c>
      <c r="AA135" s="127"/>
      <c r="AB135" s="123">
        <f t="shared" si="82"/>
        <v>0</v>
      </c>
      <c r="AC135" s="121">
        <f t="shared" si="82"/>
        <v>0</v>
      </c>
      <c r="AD135" s="121">
        <f t="shared" si="82"/>
        <v>0</v>
      </c>
      <c r="AE135" s="121">
        <f t="shared" si="82"/>
        <v>0</v>
      </c>
      <c r="AF135" s="121">
        <f t="shared" si="82"/>
        <v>0</v>
      </c>
      <c r="AG135" s="121">
        <f t="shared" si="82"/>
        <v>0</v>
      </c>
      <c r="AH135" s="121">
        <f t="shared" si="82"/>
        <v>0</v>
      </c>
      <c r="AI135" s="121">
        <f t="shared" si="82"/>
        <v>0</v>
      </c>
      <c r="AJ135" s="121">
        <f t="shared" si="82"/>
        <v>0</v>
      </c>
      <c r="AK135" s="121">
        <f t="shared" si="82"/>
        <v>0</v>
      </c>
      <c r="AL135" s="121">
        <f t="shared" si="82"/>
        <v>0</v>
      </c>
      <c r="AM135" s="121">
        <f t="shared" si="82"/>
        <v>0</v>
      </c>
      <c r="AN135" s="121">
        <f t="shared" si="82"/>
        <v>0</v>
      </c>
      <c r="AO135" s="701">
        <f t="shared" si="82"/>
        <v>0</v>
      </c>
      <c r="AP135" s="122"/>
      <c r="AQ135" s="123">
        <f t="shared" si="83"/>
        <v>0</v>
      </c>
      <c r="AR135" s="121">
        <f t="shared" si="83"/>
        <v>0</v>
      </c>
      <c r="AS135" s="121">
        <f t="shared" si="83"/>
        <v>0</v>
      </c>
      <c r="AT135" s="121">
        <f t="shared" si="83"/>
        <v>0</v>
      </c>
      <c r="AU135" s="121">
        <f t="shared" si="83"/>
        <v>0</v>
      </c>
      <c r="AV135" s="121">
        <f t="shared" si="83"/>
        <v>0</v>
      </c>
      <c r="AW135" s="121">
        <f t="shared" si="83"/>
        <v>0</v>
      </c>
      <c r="AX135" s="121">
        <f t="shared" si="83"/>
        <v>0</v>
      </c>
      <c r="AY135" s="121">
        <f t="shared" si="83"/>
        <v>0</v>
      </c>
      <c r="AZ135" s="121">
        <f t="shared" si="83"/>
        <v>0</v>
      </c>
      <c r="BA135" s="121">
        <f t="shared" si="83"/>
        <v>0</v>
      </c>
      <c r="BB135" s="121">
        <f t="shared" si="83"/>
        <v>0</v>
      </c>
      <c r="BC135" s="121">
        <f t="shared" si="83"/>
        <v>0</v>
      </c>
      <c r="BD135" s="701">
        <f t="shared" si="83"/>
        <v>0</v>
      </c>
      <c r="BE135" s="693"/>
      <c r="BF135" s="122">
        <f t="shared" si="54"/>
        <v>0</v>
      </c>
      <c r="BG135" s="124"/>
      <c r="BH135" s="122">
        <f t="shared" si="55"/>
        <v>0</v>
      </c>
      <c r="BI135" s="124"/>
      <c r="BJ135" s="122">
        <f t="shared" si="56"/>
        <v>0</v>
      </c>
      <c r="BK135" s="124"/>
      <c r="BL135" s="125">
        <f t="shared" si="57"/>
        <v>0</v>
      </c>
      <c r="BM135" s="124"/>
      <c r="BN135" s="123">
        <f t="shared" si="78"/>
        <v>0</v>
      </c>
      <c r="BO135" s="126">
        <f t="shared" si="78"/>
        <v>0</v>
      </c>
      <c r="BP135" s="127"/>
      <c r="BQ135" s="409"/>
    </row>
    <row r="136" spans="1:69" s="131" customFormat="1" ht="17.55" hidden="1" customHeight="1">
      <c r="A136" s="83"/>
      <c r="C136" s="139" t="str">
        <f t="shared" si="50"/>
        <v>H</v>
      </c>
      <c r="D136" s="130" t="str">
        <f t="shared" si="80"/>
        <v>B_Prime</v>
      </c>
      <c r="E136" s="129" t="str">
        <f t="shared" si="79"/>
        <v>LTOM</v>
      </c>
      <c r="F136" s="717"/>
      <c r="G136" s="123">
        <f t="shared" ref="G136:P145" si="84">SUMIFS(Share, Y, $E$3, Config, $G$11, P, G$15, LType, $D136, MSup, $E136)</f>
        <v>0</v>
      </c>
      <c r="H136" s="121">
        <f t="shared" si="84"/>
        <v>0</v>
      </c>
      <c r="I136" s="121">
        <f t="shared" si="84"/>
        <v>0</v>
      </c>
      <c r="J136" s="121">
        <f t="shared" si="84"/>
        <v>0</v>
      </c>
      <c r="K136" s="121">
        <f t="shared" si="84"/>
        <v>0</v>
      </c>
      <c r="L136" s="121">
        <f t="shared" si="84"/>
        <v>0</v>
      </c>
      <c r="M136" s="121">
        <f t="shared" si="84"/>
        <v>0</v>
      </c>
      <c r="N136" s="121">
        <f t="shared" si="84"/>
        <v>0</v>
      </c>
      <c r="O136" s="121">
        <f t="shared" si="84"/>
        <v>0</v>
      </c>
      <c r="P136" s="126">
        <f t="shared" si="84"/>
        <v>0</v>
      </c>
      <c r="Q136" s="122"/>
      <c r="R136" s="408">
        <f t="shared" si="51"/>
        <v>0</v>
      </c>
      <c r="S136" s="693"/>
      <c r="T136" s="700">
        <f t="shared" ref="T136:U155" si="85">SUMIFS(Share, Y, $E$3, Config, $T$11, P, T$15, LType, $D136, MSup, $E136)</f>
        <v>0</v>
      </c>
      <c r="U136" s="701">
        <f t="shared" si="85"/>
        <v>0</v>
      </c>
      <c r="V136" s="693"/>
      <c r="W136" s="700">
        <f t="shared" ref="W136:X155" si="86">SUMIFS(Share, Y, $E$3, Config, $W$11, P, W$15, LType, $D136, MSup, $E136)</f>
        <v>0</v>
      </c>
      <c r="X136" s="126">
        <f t="shared" si="86"/>
        <v>0</v>
      </c>
      <c r="Y136" s="696">
        <f t="shared" si="52"/>
        <v>0</v>
      </c>
      <c r="Z136" s="408">
        <f t="shared" si="53"/>
        <v>0</v>
      </c>
      <c r="AA136" s="127"/>
      <c r="AB136" s="123">
        <f t="shared" ref="AB136:AO145" si="87">SUMIFS(Share, Y, $E$3, Config, $AB$11, P, AB$15, LType, $D136, MSup, $E136)</f>
        <v>0</v>
      </c>
      <c r="AC136" s="121">
        <f t="shared" si="87"/>
        <v>0</v>
      </c>
      <c r="AD136" s="121">
        <f t="shared" si="87"/>
        <v>0</v>
      </c>
      <c r="AE136" s="121">
        <f t="shared" si="87"/>
        <v>0</v>
      </c>
      <c r="AF136" s="121">
        <f t="shared" si="87"/>
        <v>0</v>
      </c>
      <c r="AG136" s="121">
        <f t="shared" si="87"/>
        <v>0</v>
      </c>
      <c r="AH136" s="121">
        <f t="shared" si="87"/>
        <v>0</v>
      </c>
      <c r="AI136" s="121">
        <f t="shared" si="87"/>
        <v>0</v>
      </c>
      <c r="AJ136" s="121">
        <f t="shared" si="87"/>
        <v>0</v>
      </c>
      <c r="AK136" s="121">
        <f t="shared" si="87"/>
        <v>0</v>
      </c>
      <c r="AL136" s="121">
        <f t="shared" si="87"/>
        <v>0</v>
      </c>
      <c r="AM136" s="121">
        <f t="shared" si="87"/>
        <v>0</v>
      </c>
      <c r="AN136" s="121">
        <f t="shared" si="87"/>
        <v>0</v>
      </c>
      <c r="AO136" s="701">
        <f t="shared" si="87"/>
        <v>0</v>
      </c>
      <c r="AP136" s="122"/>
      <c r="AQ136" s="123">
        <f t="shared" ref="AQ136:BD145" si="88">SUMIFS(Share, Y, $E$3, Config, $AQ$11, P, AQ$15, LType, $D136, MSup, $E136)</f>
        <v>0</v>
      </c>
      <c r="AR136" s="121">
        <f t="shared" si="88"/>
        <v>0</v>
      </c>
      <c r="AS136" s="121">
        <f t="shared" si="88"/>
        <v>0</v>
      </c>
      <c r="AT136" s="121">
        <f t="shared" si="88"/>
        <v>0</v>
      </c>
      <c r="AU136" s="121">
        <f t="shared" si="88"/>
        <v>0</v>
      </c>
      <c r="AV136" s="121">
        <f t="shared" si="88"/>
        <v>0</v>
      </c>
      <c r="AW136" s="121">
        <f t="shared" si="88"/>
        <v>0</v>
      </c>
      <c r="AX136" s="121">
        <f t="shared" si="88"/>
        <v>0</v>
      </c>
      <c r="AY136" s="121">
        <f t="shared" si="88"/>
        <v>0</v>
      </c>
      <c r="AZ136" s="121">
        <f t="shared" si="88"/>
        <v>0</v>
      </c>
      <c r="BA136" s="121">
        <f t="shared" si="88"/>
        <v>0</v>
      </c>
      <c r="BB136" s="121">
        <f t="shared" si="88"/>
        <v>0</v>
      </c>
      <c r="BC136" s="121">
        <f t="shared" si="88"/>
        <v>0</v>
      </c>
      <c r="BD136" s="701">
        <f t="shared" si="88"/>
        <v>0</v>
      </c>
      <c r="BE136" s="693"/>
      <c r="BF136" s="122">
        <f t="shared" si="54"/>
        <v>0</v>
      </c>
      <c r="BG136" s="124"/>
      <c r="BH136" s="122">
        <f t="shared" si="55"/>
        <v>0</v>
      </c>
      <c r="BI136" s="124"/>
      <c r="BJ136" s="122">
        <f t="shared" si="56"/>
        <v>0</v>
      </c>
      <c r="BK136" s="124"/>
      <c r="BL136" s="125">
        <f t="shared" si="57"/>
        <v>0</v>
      </c>
      <c r="BM136" s="124"/>
      <c r="BN136" s="123">
        <f t="shared" ref="BN136:BO155" si="89">SUMIFS(Share, Y, $E$3, Config, $BN$11, P, BN$15, LType, $D136, MSup, $E136)</f>
        <v>0</v>
      </c>
      <c r="BO136" s="126">
        <f t="shared" si="89"/>
        <v>0</v>
      </c>
      <c r="BP136" s="127"/>
      <c r="BQ136" s="409"/>
    </row>
    <row r="137" spans="1:69" s="131" customFormat="1" ht="17.55" hidden="1" customHeight="1">
      <c r="A137" s="83"/>
      <c r="C137" s="139" t="str">
        <f t="shared" si="50"/>
        <v>H</v>
      </c>
      <c r="D137" s="130" t="str">
        <f t="shared" si="80"/>
        <v>B_Prime</v>
      </c>
      <c r="E137" s="129" t="str">
        <f t="shared" si="79"/>
        <v>Lumilan</v>
      </c>
      <c r="F137" s="717"/>
      <c r="G137" s="123">
        <f t="shared" si="84"/>
        <v>0</v>
      </c>
      <c r="H137" s="121">
        <f t="shared" si="84"/>
        <v>0</v>
      </c>
      <c r="I137" s="121">
        <f t="shared" si="84"/>
        <v>0</v>
      </c>
      <c r="J137" s="121">
        <f t="shared" si="84"/>
        <v>0</v>
      </c>
      <c r="K137" s="121">
        <f t="shared" si="84"/>
        <v>0</v>
      </c>
      <c r="L137" s="121">
        <f t="shared" si="84"/>
        <v>0</v>
      </c>
      <c r="M137" s="121">
        <f t="shared" si="84"/>
        <v>0</v>
      </c>
      <c r="N137" s="121">
        <f t="shared" si="84"/>
        <v>0</v>
      </c>
      <c r="O137" s="121">
        <f t="shared" si="84"/>
        <v>0</v>
      </c>
      <c r="P137" s="126">
        <f t="shared" si="84"/>
        <v>0</v>
      </c>
      <c r="Q137" s="122"/>
      <c r="R137" s="408">
        <f t="shared" si="51"/>
        <v>0</v>
      </c>
      <c r="S137" s="693"/>
      <c r="T137" s="700">
        <f t="shared" si="85"/>
        <v>0</v>
      </c>
      <c r="U137" s="701">
        <f t="shared" si="85"/>
        <v>0</v>
      </c>
      <c r="V137" s="693"/>
      <c r="W137" s="700">
        <f t="shared" si="86"/>
        <v>0</v>
      </c>
      <c r="X137" s="126">
        <f t="shared" si="86"/>
        <v>0</v>
      </c>
      <c r="Y137" s="696">
        <f t="shared" si="52"/>
        <v>0</v>
      </c>
      <c r="Z137" s="408">
        <f t="shared" si="53"/>
        <v>0</v>
      </c>
      <c r="AA137" s="127"/>
      <c r="AB137" s="123">
        <f t="shared" si="87"/>
        <v>0</v>
      </c>
      <c r="AC137" s="121">
        <f t="shared" si="87"/>
        <v>0</v>
      </c>
      <c r="AD137" s="121">
        <f t="shared" si="87"/>
        <v>0</v>
      </c>
      <c r="AE137" s="121">
        <f t="shared" si="87"/>
        <v>0</v>
      </c>
      <c r="AF137" s="121">
        <f t="shared" si="87"/>
        <v>0</v>
      </c>
      <c r="AG137" s="121">
        <f t="shared" si="87"/>
        <v>0</v>
      </c>
      <c r="AH137" s="121">
        <f t="shared" si="87"/>
        <v>0</v>
      </c>
      <c r="AI137" s="121">
        <f t="shared" si="87"/>
        <v>0</v>
      </c>
      <c r="AJ137" s="121">
        <f t="shared" si="87"/>
        <v>0</v>
      </c>
      <c r="AK137" s="121">
        <f t="shared" si="87"/>
        <v>0</v>
      </c>
      <c r="AL137" s="121">
        <f t="shared" si="87"/>
        <v>0</v>
      </c>
      <c r="AM137" s="121">
        <f t="shared" si="87"/>
        <v>0</v>
      </c>
      <c r="AN137" s="121">
        <f t="shared" si="87"/>
        <v>0</v>
      </c>
      <c r="AO137" s="701">
        <f t="shared" si="87"/>
        <v>0</v>
      </c>
      <c r="AP137" s="122"/>
      <c r="AQ137" s="123">
        <f t="shared" si="88"/>
        <v>0</v>
      </c>
      <c r="AR137" s="121">
        <f t="shared" si="88"/>
        <v>0</v>
      </c>
      <c r="AS137" s="121">
        <f t="shared" si="88"/>
        <v>0</v>
      </c>
      <c r="AT137" s="121">
        <f t="shared" si="88"/>
        <v>0</v>
      </c>
      <c r="AU137" s="121">
        <f t="shared" si="88"/>
        <v>0</v>
      </c>
      <c r="AV137" s="121">
        <f t="shared" si="88"/>
        <v>0</v>
      </c>
      <c r="AW137" s="121">
        <f t="shared" si="88"/>
        <v>0</v>
      </c>
      <c r="AX137" s="121">
        <f t="shared" si="88"/>
        <v>0</v>
      </c>
      <c r="AY137" s="121">
        <f t="shared" si="88"/>
        <v>0</v>
      </c>
      <c r="AZ137" s="121">
        <f t="shared" si="88"/>
        <v>0</v>
      </c>
      <c r="BA137" s="121">
        <f t="shared" si="88"/>
        <v>0</v>
      </c>
      <c r="BB137" s="121">
        <f t="shared" si="88"/>
        <v>0</v>
      </c>
      <c r="BC137" s="121">
        <f t="shared" si="88"/>
        <v>0</v>
      </c>
      <c r="BD137" s="701">
        <f t="shared" si="88"/>
        <v>0</v>
      </c>
      <c r="BE137" s="693"/>
      <c r="BF137" s="122">
        <f t="shared" si="54"/>
        <v>0</v>
      </c>
      <c r="BG137" s="124"/>
      <c r="BH137" s="122">
        <f t="shared" si="55"/>
        <v>0</v>
      </c>
      <c r="BI137" s="124"/>
      <c r="BJ137" s="122">
        <f t="shared" si="56"/>
        <v>0</v>
      </c>
      <c r="BK137" s="124"/>
      <c r="BL137" s="125">
        <f t="shared" si="57"/>
        <v>0</v>
      </c>
      <c r="BM137" s="124"/>
      <c r="BN137" s="123">
        <f t="shared" si="89"/>
        <v>0</v>
      </c>
      <c r="BO137" s="126">
        <f t="shared" si="89"/>
        <v>0</v>
      </c>
      <c r="BP137" s="127"/>
      <c r="BQ137" s="409"/>
    </row>
    <row r="138" spans="1:69" s="131" customFormat="1" ht="17.55" hidden="1" customHeight="1">
      <c r="A138" s="83"/>
      <c r="C138" s="139" t="str">
        <f t="shared" si="50"/>
        <v>H</v>
      </c>
      <c r="D138" s="130" t="str">
        <f t="shared" si="80"/>
        <v>B_Prime</v>
      </c>
      <c r="E138" s="129" t="str">
        <f t="shared" si="79"/>
        <v>Materion</v>
      </c>
      <c r="F138" s="717"/>
      <c r="G138" s="123">
        <f t="shared" si="84"/>
        <v>0</v>
      </c>
      <c r="H138" s="121">
        <f t="shared" si="84"/>
        <v>0</v>
      </c>
      <c r="I138" s="121">
        <f t="shared" si="84"/>
        <v>0</v>
      </c>
      <c r="J138" s="121">
        <f t="shared" si="84"/>
        <v>0</v>
      </c>
      <c r="K138" s="121">
        <f t="shared" si="84"/>
        <v>0</v>
      </c>
      <c r="L138" s="121">
        <f t="shared" si="84"/>
        <v>0</v>
      </c>
      <c r="M138" s="121">
        <f t="shared" si="84"/>
        <v>0</v>
      </c>
      <c r="N138" s="121">
        <f t="shared" si="84"/>
        <v>0</v>
      </c>
      <c r="O138" s="121">
        <f t="shared" si="84"/>
        <v>0</v>
      </c>
      <c r="P138" s="126">
        <f t="shared" si="84"/>
        <v>0</v>
      </c>
      <c r="Q138" s="122"/>
      <c r="R138" s="408">
        <f t="shared" si="51"/>
        <v>0</v>
      </c>
      <c r="S138" s="693"/>
      <c r="T138" s="700">
        <f t="shared" si="85"/>
        <v>0</v>
      </c>
      <c r="U138" s="701">
        <f t="shared" si="85"/>
        <v>0</v>
      </c>
      <c r="V138" s="693"/>
      <c r="W138" s="700">
        <f t="shared" si="86"/>
        <v>0</v>
      </c>
      <c r="X138" s="126">
        <f t="shared" si="86"/>
        <v>0</v>
      </c>
      <c r="Y138" s="696">
        <f t="shared" si="52"/>
        <v>0</v>
      </c>
      <c r="Z138" s="408">
        <f t="shared" si="53"/>
        <v>0</v>
      </c>
      <c r="AA138" s="127"/>
      <c r="AB138" s="123">
        <f t="shared" si="87"/>
        <v>0</v>
      </c>
      <c r="AC138" s="121">
        <f t="shared" si="87"/>
        <v>0</v>
      </c>
      <c r="AD138" s="121">
        <f t="shared" si="87"/>
        <v>0</v>
      </c>
      <c r="AE138" s="121">
        <f t="shared" si="87"/>
        <v>0</v>
      </c>
      <c r="AF138" s="121">
        <f t="shared" si="87"/>
        <v>0</v>
      </c>
      <c r="AG138" s="121">
        <f t="shared" si="87"/>
        <v>0</v>
      </c>
      <c r="AH138" s="121">
        <f t="shared" si="87"/>
        <v>0</v>
      </c>
      <c r="AI138" s="121">
        <f t="shared" si="87"/>
        <v>0</v>
      </c>
      <c r="AJ138" s="121">
        <f t="shared" si="87"/>
        <v>0</v>
      </c>
      <c r="AK138" s="121">
        <f t="shared" si="87"/>
        <v>0</v>
      </c>
      <c r="AL138" s="121">
        <f t="shared" si="87"/>
        <v>0</v>
      </c>
      <c r="AM138" s="121">
        <f t="shared" si="87"/>
        <v>0</v>
      </c>
      <c r="AN138" s="121">
        <f t="shared" si="87"/>
        <v>0</v>
      </c>
      <c r="AO138" s="701">
        <f t="shared" si="87"/>
        <v>0</v>
      </c>
      <c r="AP138" s="122"/>
      <c r="AQ138" s="123">
        <f t="shared" si="88"/>
        <v>0</v>
      </c>
      <c r="AR138" s="121">
        <f t="shared" si="88"/>
        <v>0</v>
      </c>
      <c r="AS138" s="121">
        <f t="shared" si="88"/>
        <v>0</v>
      </c>
      <c r="AT138" s="121">
        <f t="shared" si="88"/>
        <v>0</v>
      </c>
      <c r="AU138" s="121">
        <f t="shared" si="88"/>
        <v>0</v>
      </c>
      <c r="AV138" s="121">
        <f t="shared" si="88"/>
        <v>0</v>
      </c>
      <c r="AW138" s="121">
        <f t="shared" si="88"/>
        <v>0</v>
      </c>
      <c r="AX138" s="121">
        <f t="shared" si="88"/>
        <v>0</v>
      </c>
      <c r="AY138" s="121">
        <f t="shared" si="88"/>
        <v>0</v>
      </c>
      <c r="AZ138" s="121">
        <f t="shared" si="88"/>
        <v>0</v>
      </c>
      <c r="BA138" s="121">
        <f t="shared" si="88"/>
        <v>0</v>
      </c>
      <c r="BB138" s="121">
        <f t="shared" si="88"/>
        <v>0</v>
      </c>
      <c r="BC138" s="121">
        <f t="shared" si="88"/>
        <v>0</v>
      </c>
      <c r="BD138" s="701">
        <f t="shared" si="88"/>
        <v>0</v>
      </c>
      <c r="BE138" s="693"/>
      <c r="BF138" s="122">
        <f t="shared" si="54"/>
        <v>0</v>
      </c>
      <c r="BG138" s="124"/>
      <c r="BH138" s="122">
        <f t="shared" si="55"/>
        <v>0</v>
      </c>
      <c r="BI138" s="124"/>
      <c r="BJ138" s="122">
        <f t="shared" si="56"/>
        <v>0</v>
      </c>
      <c r="BK138" s="124"/>
      <c r="BL138" s="125">
        <f t="shared" si="57"/>
        <v>0</v>
      </c>
      <c r="BM138" s="124"/>
      <c r="BN138" s="123">
        <f t="shared" si="89"/>
        <v>0</v>
      </c>
      <c r="BO138" s="126">
        <f t="shared" si="89"/>
        <v>0</v>
      </c>
      <c r="BP138" s="127"/>
      <c r="BQ138" s="409"/>
    </row>
    <row r="139" spans="1:69" s="131" customFormat="1" ht="17.55" customHeight="1">
      <c r="A139" s="83"/>
      <c r="C139" s="139" t="str">
        <f t="shared" si="50"/>
        <v/>
      </c>
      <c r="D139" s="130" t="str">
        <f t="shared" si="80"/>
        <v>B_Prime</v>
      </c>
      <c r="E139" s="129" t="str">
        <f t="shared" si="79"/>
        <v>Merck</v>
      </c>
      <c r="F139" s="717"/>
      <c r="G139" s="123">
        <f t="shared" si="84"/>
        <v>0</v>
      </c>
      <c r="H139" s="121">
        <f t="shared" si="84"/>
        <v>0.4</v>
      </c>
      <c r="I139" s="121">
        <f t="shared" si="84"/>
        <v>0</v>
      </c>
      <c r="J139" s="121">
        <f t="shared" si="84"/>
        <v>0</v>
      </c>
      <c r="K139" s="121">
        <f t="shared" si="84"/>
        <v>0</v>
      </c>
      <c r="L139" s="121">
        <f t="shared" si="84"/>
        <v>0</v>
      </c>
      <c r="M139" s="121">
        <f t="shared" si="84"/>
        <v>0</v>
      </c>
      <c r="N139" s="121">
        <f t="shared" si="84"/>
        <v>0</v>
      </c>
      <c r="O139" s="121">
        <f t="shared" si="84"/>
        <v>0</v>
      </c>
      <c r="P139" s="126">
        <f t="shared" si="84"/>
        <v>0</v>
      </c>
      <c r="Q139" s="122"/>
      <c r="R139" s="408">
        <f t="shared" si="51"/>
        <v>0</v>
      </c>
      <c r="S139" s="693"/>
      <c r="T139" s="700">
        <f t="shared" si="85"/>
        <v>1</v>
      </c>
      <c r="U139" s="701">
        <f t="shared" si="85"/>
        <v>0.4</v>
      </c>
      <c r="V139" s="693"/>
      <c r="W139" s="700">
        <f t="shared" si="86"/>
        <v>0</v>
      </c>
      <c r="X139" s="126">
        <f t="shared" si="86"/>
        <v>0.5</v>
      </c>
      <c r="Y139" s="696">
        <f t="shared" si="52"/>
        <v>0</v>
      </c>
      <c r="Z139" s="408">
        <f t="shared" si="53"/>
        <v>0</v>
      </c>
      <c r="AA139" s="127"/>
      <c r="AB139" s="123">
        <f t="shared" si="87"/>
        <v>0</v>
      </c>
      <c r="AC139" s="121">
        <f t="shared" si="87"/>
        <v>0</v>
      </c>
      <c r="AD139" s="121">
        <f t="shared" si="87"/>
        <v>0</v>
      </c>
      <c r="AE139" s="121">
        <f t="shared" si="87"/>
        <v>0</v>
      </c>
      <c r="AF139" s="121">
        <f t="shared" si="87"/>
        <v>0</v>
      </c>
      <c r="AG139" s="121">
        <f t="shared" si="87"/>
        <v>0</v>
      </c>
      <c r="AH139" s="121">
        <f t="shared" si="87"/>
        <v>0</v>
      </c>
      <c r="AI139" s="121">
        <f t="shared" si="87"/>
        <v>0</v>
      </c>
      <c r="AJ139" s="121">
        <f t="shared" si="87"/>
        <v>0</v>
      </c>
      <c r="AK139" s="121">
        <f t="shared" si="87"/>
        <v>0</v>
      </c>
      <c r="AL139" s="121">
        <f t="shared" si="87"/>
        <v>0</v>
      </c>
      <c r="AM139" s="121">
        <f t="shared" si="87"/>
        <v>0</v>
      </c>
      <c r="AN139" s="121">
        <f t="shared" si="87"/>
        <v>0</v>
      </c>
      <c r="AO139" s="701">
        <f t="shared" si="87"/>
        <v>0</v>
      </c>
      <c r="AP139" s="122"/>
      <c r="AQ139" s="123">
        <f t="shared" si="88"/>
        <v>0</v>
      </c>
      <c r="AR139" s="121">
        <f t="shared" si="88"/>
        <v>0</v>
      </c>
      <c r="AS139" s="121">
        <f t="shared" si="88"/>
        <v>0</v>
      </c>
      <c r="AT139" s="121">
        <f t="shared" si="88"/>
        <v>0</v>
      </c>
      <c r="AU139" s="121">
        <f t="shared" si="88"/>
        <v>0</v>
      </c>
      <c r="AV139" s="121">
        <f t="shared" si="88"/>
        <v>0</v>
      </c>
      <c r="AW139" s="121">
        <f t="shared" si="88"/>
        <v>0</v>
      </c>
      <c r="AX139" s="121">
        <f t="shared" si="88"/>
        <v>0</v>
      </c>
      <c r="AY139" s="121">
        <f t="shared" si="88"/>
        <v>0</v>
      </c>
      <c r="AZ139" s="121">
        <f t="shared" si="88"/>
        <v>0</v>
      </c>
      <c r="BA139" s="121">
        <f t="shared" si="88"/>
        <v>0</v>
      </c>
      <c r="BB139" s="121">
        <f t="shared" si="88"/>
        <v>0</v>
      </c>
      <c r="BC139" s="121">
        <f t="shared" si="88"/>
        <v>0</v>
      </c>
      <c r="BD139" s="701">
        <f t="shared" si="88"/>
        <v>0</v>
      </c>
      <c r="BE139" s="693"/>
      <c r="BF139" s="122">
        <f t="shared" si="54"/>
        <v>0</v>
      </c>
      <c r="BG139" s="124"/>
      <c r="BH139" s="122">
        <f t="shared" si="55"/>
        <v>0</v>
      </c>
      <c r="BI139" s="124"/>
      <c r="BJ139" s="122">
        <f t="shared" si="56"/>
        <v>0</v>
      </c>
      <c r="BK139" s="124"/>
      <c r="BL139" s="125">
        <f t="shared" si="57"/>
        <v>0</v>
      </c>
      <c r="BM139" s="124"/>
      <c r="BN139" s="123">
        <f t="shared" si="89"/>
        <v>0</v>
      </c>
      <c r="BO139" s="126">
        <f t="shared" si="89"/>
        <v>0</v>
      </c>
      <c r="BP139" s="127"/>
      <c r="BQ139" s="409"/>
    </row>
    <row r="140" spans="1:69" s="131" customFormat="1" ht="17.55" hidden="1" customHeight="1">
      <c r="A140" s="83"/>
      <c r="C140" s="139" t="str">
        <f t="shared" si="50"/>
        <v>H</v>
      </c>
      <c r="D140" s="130" t="str">
        <f t="shared" si="80"/>
        <v>B_Prime</v>
      </c>
      <c r="E140" s="129" t="str">
        <f t="shared" si="79"/>
        <v>Nisso</v>
      </c>
      <c r="F140" s="717"/>
      <c r="G140" s="123">
        <f t="shared" si="84"/>
        <v>0</v>
      </c>
      <c r="H140" s="121">
        <f t="shared" si="84"/>
        <v>0</v>
      </c>
      <c r="I140" s="121">
        <f t="shared" si="84"/>
        <v>0</v>
      </c>
      <c r="J140" s="121">
        <f t="shared" si="84"/>
        <v>0</v>
      </c>
      <c r="K140" s="121">
        <f t="shared" si="84"/>
        <v>0</v>
      </c>
      <c r="L140" s="121">
        <f t="shared" si="84"/>
        <v>0</v>
      </c>
      <c r="M140" s="121">
        <f t="shared" si="84"/>
        <v>0</v>
      </c>
      <c r="N140" s="121">
        <f t="shared" si="84"/>
        <v>0</v>
      </c>
      <c r="O140" s="121">
        <f t="shared" si="84"/>
        <v>0</v>
      </c>
      <c r="P140" s="126">
        <f t="shared" si="84"/>
        <v>0</v>
      </c>
      <c r="Q140" s="122"/>
      <c r="R140" s="408">
        <f t="shared" si="51"/>
        <v>0</v>
      </c>
      <c r="S140" s="693"/>
      <c r="T140" s="700">
        <f t="shared" si="85"/>
        <v>0</v>
      </c>
      <c r="U140" s="701">
        <f t="shared" si="85"/>
        <v>0</v>
      </c>
      <c r="V140" s="693"/>
      <c r="W140" s="700">
        <f t="shared" si="86"/>
        <v>0</v>
      </c>
      <c r="X140" s="126">
        <f t="shared" si="86"/>
        <v>0</v>
      </c>
      <c r="Y140" s="696">
        <f t="shared" si="52"/>
        <v>0</v>
      </c>
      <c r="Z140" s="408">
        <f t="shared" si="53"/>
        <v>0</v>
      </c>
      <c r="AA140" s="127"/>
      <c r="AB140" s="123">
        <f t="shared" si="87"/>
        <v>0</v>
      </c>
      <c r="AC140" s="121">
        <f t="shared" si="87"/>
        <v>0</v>
      </c>
      <c r="AD140" s="121">
        <f t="shared" si="87"/>
        <v>0</v>
      </c>
      <c r="AE140" s="121">
        <f t="shared" si="87"/>
        <v>0</v>
      </c>
      <c r="AF140" s="121">
        <f t="shared" si="87"/>
        <v>0</v>
      </c>
      <c r="AG140" s="121">
        <f t="shared" si="87"/>
        <v>0</v>
      </c>
      <c r="AH140" s="121">
        <f t="shared" si="87"/>
        <v>0</v>
      </c>
      <c r="AI140" s="121">
        <f t="shared" si="87"/>
        <v>0</v>
      </c>
      <c r="AJ140" s="121">
        <f t="shared" si="87"/>
        <v>0</v>
      </c>
      <c r="AK140" s="121">
        <f t="shared" si="87"/>
        <v>0</v>
      </c>
      <c r="AL140" s="121">
        <f t="shared" si="87"/>
        <v>0</v>
      </c>
      <c r="AM140" s="121">
        <f t="shared" si="87"/>
        <v>0</v>
      </c>
      <c r="AN140" s="121">
        <f t="shared" si="87"/>
        <v>0</v>
      </c>
      <c r="AO140" s="701">
        <f t="shared" si="87"/>
        <v>0</v>
      </c>
      <c r="AP140" s="122"/>
      <c r="AQ140" s="123">
        <f t="shared" si="88"/>
        <v>0</v>
      </c>
      <c r="AR140" s="121">
        <f t="shared" si="88"/>
        <v>0</v>
      </c>
      <c r="AS140" s="121">
        <f t="shared" si="88"/>
        <v>0</v>
      </c>
      <c r="AT140" s="121">
        <f t="shared" si="88"/>
        <v>0</v>
      </c>
      <c r="AU140" s="121">
        <f t="shared" si="88"/>
        <v>0</v>
      </c>
      <c r="AV140" s="121">
        <f t="shared" si="88"/>
        <v>0</v>
      </c>
      <c r="AW140" s="121">
        <f t="shared" si="88"/>
        <v>0</v>
      </c>
      <c r="AX140" s="121">
        <f t="shared" si="88"/>
        <v>0</v>
      </c>
      <c r="AY140" s="121">
        <f t="shared" si="88"/>
        <v>0</v>
      </c>
      <c r="AZ140" s="121">
        <f t="shared" si="88"/>
        <v>0</v>
      </c>
      <c r="BA140" s="121">
        <f t="shared" si="88"/>
        <v>0</v>
      </c>
      <c r="BB140" s="121">
        <f t="shared" si="88"/>
        <v>0</v>
      </c>
      <c r="BC140" s="121">
        <f t="shared" si="88"/>
        <v>0</v>
      </c>
      <c r="BD140" s="701">
        <f t="shared" si="88"/>
        <v>0</v>
      </c>
      <c r="BE140" s="693"/>
      <c r="BF140" s="122">
        <f t="shared" si="54"/>
        <v>0</v>
      </c>
      <c r="BG140" s="124"/>
      <c r="BH140" s="122">
        <f t="shared" si="55"/>
        <v>0</v>
      </c>
      <c r="BI140" s="124"/>
      <c r="BJ140" s="122">
        <f t="shared" si="56"/>
        <v>0</v>
      </c>
      <c r="BK140" s="124"/>
      <c r="BL140" s="125">
        <f t="shared" si="57"/>
        <v>0</v>
      </c>
      <c r="BM140" s="124"/>
      <c r="BN140" s="123">
        <f t="shared" si="89"/>
        <v>0</v>
      </c>
      <c r="BO140" s="126">
        <f t="shared" si="89"/>
        <v>0</v>
      </c>
      <c r="BP140" s="127"/>
      <c r="BQ140" s="409"/>
    </row>
    <row r="141" spans="1:69" s="131" customFormat="1" ht="17.55" hidden="1" customHeight="1">
      <c r="A141" s="83"/>
      <c r="C141" s="139" t="str">
        <f t="shared" si="50"/>
        <v>H</v>
      </c>
      <c r="D141" s="130" t="str">
        <f t="shared" si="80"/>
        <v>B_Prime</v>
      </c>
      <c r="E141" s="129" t="str">
        <f t="shared" si="79"/>
        <v>Novaled</v>
      </c>
      <c r="F141" s="717"/>
      <c r="G141" s="123">
        <f t="shared" si="84"/>
        <v>0</v>
      </c>
      <c r="H141" s="121">
        <f t="shared" si="84"/>
        <v>0</v>
      </c>
      <c r="I141" s="121">
        <f t="shared" si="84"/>
        <v>0</v>
      </c>
      <c r="J141" s="121">
        <f t="shared" si="84"/>
        <v>0</v>
      </c>
      <c r="K141" s="121">
        <f t="shared" si="84"/>
        <v>0</v>
      </c>
      <c r="L141" s="121">
        <f t="shared" si="84"/>
        <v>0</v>
      </c>
      <c r="M141" s="121">
        <f t="shared" si="84"/>
        <v>0</v>
      </c>
      <c r="N141" s="121">
        <f t="shared" si="84"/>
        <v>0</v>
      </c>
      <c r="O141" s="121">
        <f t="shared" si="84"/>
        <v>0</v>
      </c>
      <c r="P141" s="126">
        <f t="shared" si="84"/>
        <v>0</v>
      </c>
      <c r="Q141" s="122"/>
      <c r="R141" s="408">
        <f t="shared" si="51"/>
        <v>0</v>
      </c>
      <c r="S141" s="693"/>
      <c r="T141" s="700">
        <f t="shared" si="85"/>
        <v>0</v>
      </c>
      <c r="U141" s="701">
        <f t="shared" si="85"/>
        <v>0</v>
      </c>
      <c r="V141" s="693"/>
      <c r="W141" s="700">
        <f t="shared" si="86"/>
        <v>0</v>
      </c>
      <c r="X141" s="126">
        <f t="shared" si="86"/>
        <v>0</v>
      </c>
      <c r="Y141" s="696">
        <f t="shared" si="52"/>
        <v>0</v>
      </c>
      <c r="Z141" s="408">
        <f t="shared" si="53"/>
        <v>0</v>
      </c>
      <c r="AA141" s="127"/>
      <c r="AB141" s="123">
        <f t="shared" si="87"/>
        <v>0</v>
      </c>
      <c r="AC141" s="121">
        <f t="shared" si="87"/>
        <v>0</v>
      </c>
      <c r="AD141" s="121">
        <f t="shared" si="87"/>
        <v>0</v>
      </c>
      <c r="AE141" s="121">
        <f t="shared" si="87"/>
        <v>0</v>
      </c>
      <c r="AF141" s="121">
        <f t="shared" si="87"/>
        <v>0</v>
      </c>
      <c r="AG141" s="121">
        <f t="shared" si="87"/>
        <v>0</v>
      </c>
      <c r="AH141" s="121">
        <f t="shared" si="87"/>
        <v>0</v>
      </c>
      <c r="AI141" s="121">
        <f t="shared" si="87"/>
        <v>0</v>
      </c>
      <c r="AJ141" s="121">
        <f t="shared" si="87"/>
        <v>0</v>
      </c>
      <c r="AK141" s="121">
        <f t="shared" si="87"/>
        <v>0</v>
      </c>
      <c r="AL141" s="121">
        <f t="shared" si="87"/>
        <v>0</v>
      </c>
      <c r="AM141" s="121">
        <f t="shared" si="87"/>
        <v>0</v>
      </c>
      <c r="AN141" s="121">
        <f t="shared" si="87"/>
        <v>0</v>
      </c>
      <c r="AO141" s="701">
        <f t="shared" si="87"/>
        <v>0</v>
      </c>
      <c r="AP141" s="122"/>
      <c r="AQ141" s="123">
        <f t="shared" si="88"/>
        <v>0</v>
      </c>
      <c r="AR141" s="121">
        <f t="shared" si="88"/>
        <v>0</v>
      </c>
      <c r="AS141" s="121">
        <f t="shared" si="88"/>
        <v>0</v>
      </c>
      <c r="AT141" s="121">
        <f t="shared" si="88"/>
        <v>0</v>
      </c>
      <c r="AU141" s="121">
        <f t="shared" si="88"/>
        <v>0</v>
      </c>
      <c r="AV141" s="121">
        <f t="shared" si="88"/>
        <v>0</v>
      </c>
      <c r="AW141" s="121">
        <f t="shared" si="88"/>
        <v>0</v>
      </c>
      <c r="AX141" s="121">
        <f t="shared" si="88"/>
        <v>0</v>
      </c>
      <c r="AY141" s="121">
        <f t="shared" si="88"/>
        <v>0</v>
      </c>
      <c r="AZ141" s="121">
        <f t="shared" si="88"/>
        <v>0</v>
      </c>
      <c r="BA141" s="121">
        <f t="shared" si="88"/>
        <v>0</v>
      </c>
      <c r="BB141" s="121">
        <f t="shared" si="88"/>
        <v>0</v>
      </c>
      <c r="BC141" s="121">
        <f t="shared" si="88"/>
        <v>0</v>
      </c>
      <c r="BD141" s="701">
        <f t="shared" si="88"/>
        <v>0</v>
      </c>
      <c r="BE141" s="693"/>
      <c r="BF141" s="122">
        <f t="shared" si="54"/>
        <v>0</v>
      </c>
      <c r="BG141" s="124"/>
      <c r="BH141" s="122">
        <f t="shared" si="55"/>
        <v>0</v>
      </c>
      <c r="BI141" s="124"/>
      <c r="BJ141" s="122">
        <f t="shared" si="56"/>
        <v>0</v>
      </c>
      <c r="BK141" s="124"/>
      <c r="BL141" s="125">
        <f t="shared" si="57"/>
        <v>0</v>
      </c>
      <c r="BM141" s="124"/>
      <c r="BN141" s="123">
        <f t="shared" si="89"/>
        <v>0</v>
      </c>
      <c r="BO141" s="126">
        <f t="shared" si="89"/>
        <v>0</v>
      </c>
      <c r="BP141" s="127"/>
      <c r="BQ141" s="409"/>
    </row>
    <row r="142" spans="1:69" s="131" customFormat="1" ht="17.55" hidden="1" customHeight="1">
      <c r="A142" s="83"/>
      <c r="C142" s="139" t="str">
        <f t="shared" si="50"/>
        <v>H</v>
      </c>
      <c r="D142" s="130" t="str">
        <f t="shared" si="80"/>
        <v>B_Prime</v>
      </c>
      <c r="E142" s="129" t="str">
        <f t="shared" si="79"/>
        <v>NSCC</v>
      </c>
      <c r="F142" s="717"/>
      <c r="G142" s="123">
        <f t="shared" si="84"/>
        <v>0</v>
      </c>
      <c r="H142" s="121">
        <f t="shared" si="84"/>
        <v>0</v>
      </c>
      <c r="I142" s="121">
        <f t="shared" si="84"/>
        <v>0</v>
      </c>
      <c r="J142" s="121">
        <f t="shared" si="84"/>
        <v>0</v>
      </c>
      <c r="K142" s="121">
        <f t="shared" si="84"/>
        <v>0</v>
      </c>
      <c r="L142" s="121">
        <f t="shared" si="84"/>
        <v>0</v>
      </c>
      <c r="M142" s="121">
        <f t="shared" si="84"/>
        <v>0</v>
      </c>
      <c r="N142" s="121">
        <f t="shared" si="84"/>
        <v>0</v>
      </c>
      <c r="O142" s="121">
        <f t="shared" si="84"/>
        <v>0</v>
      </c>
      <c r="P142" s="126">
        <f t="shared" si="84"/>
        <v>0</v>
      </c>
      <c r="Q142" s="122"/>
      <c r="R142" s="408">
        <f t="shared" si="51"/>
        <v>0</v>
      </c>
      <c r="S142" s="693"/>
      <c r="T142" s="700">
        <f t="shared" si="85"/>
        <v>0</v>
      </c>
      <c r="U142" s="701">
        <f t="shared" si="85"/>
        <v>0</v>
      </c>
      <c r="V142" s="693"/>
      <c r="W142" s="700">
        <f t="shared" si="86"/>
        <v>0</v>
      </c>
      <c r="X142" s="126">
        <f t="shared" si="86"/>
        <v>0</v>
      </c>
      <c r="Y142" s="696">
        <f t="shared" si="52"/>
        <v>0</v>
      </c>
      <c r="Z142" s="408">
        <f t="shared" si="53"/>
        <v>0</v>
      </c>
      <c r="AA142" s="127"/>
      <c r="AB142" s="123">
        <f t="shared" si="87"/>
        <v>0</v>
      </c>
      <c r="AC142" s="121">
        <f t="shared" si="87"/>
        <v>0</v>
      </c>
      <c r="AD142" s="121">
        <f t="shared" si="87"/>
        <v>0</v>
      </c>
      <c r="AE142" s="121">
        <f t="shared" si="87"/>
        <v>0</v>
      </c>
      <c r="AF142" s="121">
        <f t="shared" si="87"/>
        <v>0</v>
      </c>
      <c r="AG142" s="121">
        <f t="shared" si="87"/>
        <v>0</v>
      </c>
      <c r="AH142" s="121">
        <f t="shared" si="87"/>
        <v>0</v>
      </c>
      <c r="AI142" s="121">
        <f t="shared" si="87"/>
        <v>0</v>
      </c>
      <c r="AJ142" s="121">
        <f t="shared" si="87"/>
        <v>0</v>
      </c>
      <c r="AK142" s="121">
        <f t="shared" si="87"/>
        <v>0</v>
      </c>
      <c r="AL142" s="121">
        <f t="shared" si="87"/>
        <v>0</v>
      </c>
      <c r="AM142" s="121">
        <f t="shared" si="87"/>
        <v>0</v>
      </c>
      <c r="AN142" s="121">
        <f t="shared" si="87"/>
        <v>0</v>
      </c>
      <c r="AO142" s="701">
        <f t="shared" si="87"/>
        <v>0</v>
      </c>
      <c r="AP142" s="122"/>
      <c r="AQ142" s="123">
        <f t="shared" si="88"/>
        <v>0</v>
      </c>
      <c r="AR142" s="121">
        <f t="shared" si="88"/>
        <v>0</v>
      </c>
      <c r="AS142" s="121">
        <f t="shared" si="88"/>
        <v>0</v>
      </c>
      <c r="AT142" s="121">
        <f t="shared" si="88"/>
        <v>0</v>
      </c>
      <c r="AU142" s="121">
        <f t="shared" si="88"/>
        <v>0</v>
      </c>
      <c r="AV142" s="121">
        <f t="shared" si="88"/>
        <v>0</v>
      </c>
      <c r="AW142" s="121">
        <f t="shared" si="88"/>
        <v>0</v>
      </c>
      <c r="AX142" s="121">
        <f t="shared" si="88"/>
        <v>0</v>
      </c>
      <c r="AY142" s="121">
        <f t="shared" si="88"/>
        <v>0</v>
      </c>
      <c r="AZ142" s="121">
        <f t="shared" si="88"/>
        <v>0</v>
      </c>
      <c r="BA142" s="121">
        <f t="shared" si="88"/>
        <v>0</v>
      </c>
      <c r="BB142" s="121">
        <f t="shared" si="88"/>
        <v>0</v>
      </c>
      <c r="BC142" s="121">
        <f t="shared" si="88"/>
        <v>0</v>
      </c>
      <c r="BD142" s="701">
        <f t="shared" si="88"/>
        <v>0</v>
      </c>
      <c r="BE142" s="693"/>
      <c r="BF142" s="122">
        <f t="shared" si="54"/>
        <v>0</v>
      </c>
      <c r="BG142" s="124"/>
      <c r="BH142" s="122">
        <f t="shared" si="55"/>
        <v>0</v>
      </c>
      <c r="BI142" s="124"/>
      <c r="BJ142" s="122">
        <f t="shared" si="56"/>
        <v>0</v>
      </c>
      <c r="BK142" s="124"/>
      <c r="BL142" s="125">
        <f t="shared" si="57"/>
        <v>0</v>
      </c>
      <c r="BM142" s="124"/>
      <c r="BN142" s="123">
        <f t="shared" si="89"/>
        <v>0</v>
      </c>
      <c r="BO142" s="126">
        <f t="shared" si="89"/>
        <v>0</v>
      </c>
      <c r="BP142" s="127"/>
      <c r="BQ142" s="409"/>
    </row>
    <row r="143" spans="1:69" s="131" customFormat="1" ht="17.55" hidden="1" customHeight="1">
      <c r="A143" s="83"/>
      <c r="C143" s="139" t="str">
        <f t="shared" si="50"/>
        <v>H</v>
      </c>
      <c r="D143" s="130" t="str">
        <f t="shared" si="80"/>
        <v>B_Prime</v>
      </c>
      <c r="E143" s="129" t="str">
        <f t="shared" si="79"/>
        <v>P&amp;H Tech</v>
      </c>
      <c r="F143" s="717"/>
      <c r="G143" s="123">
        <f t="shared" si="84"/>
        <v>0</v>
      </c>
      <c r="H143" s="121">
        <f t="shared" si="84"/>
        <v>0</v>
      </c>
      <c r="I143" s="121">
        <f t="shared" si="84"/>
        <v>0</v>
      </c>
      <c r="J143" s="121">
        <f t="shared" si="84"/>
        <v>0</v>
      </c>
      <c r="K143" s="121">
        <f t="shared" si="84"/>
        <v>0</v>
      </c>
      <c r="L143" s="121">
        <f t="shared" si="84"/>
        <v>0</v>
      </c>
      <c r="M143" s="121">
        <f t="shared" si="84"/>
        <v>0</v>
      </c>
      <c r="N143" s="121">
        <f t="shared" si="84"/>
        <v>0</v>
      </c>
      <c r="O143" s="121">
        <f t="shared" si="84"/>
        <v>0</v>
      </c>
      <c r="P143" s="126">
        <f t="shared" si="84"/>
        <v>0</v>
      </c>
      <c r="Q143" s="122"/>
      <c r="R143" s="408">
        <f t="shared" si="51"/>
        <v>0</v>
      </c>
      <c r="S143" s="693"/>
      <c r="T143" s="700">
        <f t="shared" si="85"/>
        <v>0</v>
      </c>
      <c r="U143" s="701">
        <f t="shared" si="85"/>
        <v>0</v>
      </c>
      <c r="V143" s="693"/>
      <c r="W143" s="700">
        <f t="shared" si="86"/>
        <v>0</v>
      </c>
      <c r="X143" s="126">
        <f t="shared" si="86"/>
        <v>0</v>
      </c>
      <c r="Y143" s="696">
        <f t="shared" si="52"/>
        <v>0</v>
      </c>
      <c r="Z143" s="408">
        <f t="shared" si="53"/>
        <v>0</v>
      </c>
      <c r="AA143" s="127"/>
      <c r="AB143" s="123">
        <f t="shared" si="87"/>
        <v>0</v>
      </c>
      <c r="AC143" s="121">
        <f t="shared" si="87"/>
        <v>0</v>
      </c>
      <c r="AD143" s="121">
        <f t="shared" si="87"/>
        <v>0</v>
      </c>
      <c r="AE143" s="121">
        <f t="shared" si="87"/>
        <v>0</v>
      </c>
      <c r="AF143" s="121">
        <f t="shared" si="87"/>
        <v>0</v>
      </c>
      <c r="AG143" s="121">
        <f t="shared" si="87"/>
        <v>0</v>
      </c>
      <c r="AH143" s="121">
        <f t="shared" si="87"/>
        <v>0</v>
      </c>
      <c r="AI143" s="121">
        <f t="shared" si="87"/>
        <v>0</v>
      </c>
      <c r="AJ143" s="121">
        <f t="shared" si="87"/>
        <v>0</v>
      </c>
      <c r="AK143" s="121">
        <f t="shared" si="87"/>
        <v>0</v>
      </c>
      <c r="AL143" s="121">
        <f t="shared" si="87"/>
        <v>0</v>
      </c>
      <c r="AM143" s="121">
        <f t="shared" si="87"/>
        <v>0</v>
      </c>
      <c r="AN143" s="121">
        <f t="shared" si="87"/>
        <v>0</v>
      </c>
      <c r="AO143" s="701">
        <f t="shared" si="87"/>
        <v>0</v>
      </c>
      <c r="AP143" s="122"/>
      <c r="AQ143" s="123">
        <f t="shared" si="88"/>
        <v>0</v>
      </c>
      <c r="AR143" s="121">
        <f t="shared" si="88"/>
        <v>0</v>
      </c>
      <c r="AS143" s="121">
        <f t="shared" si="88"/>
        <v>0</v>
      </c>
      <c r="AT143" s="121">
        <f t="shared" si="88"/>
        <v>0</v>
      </c>
      <c r="AU143" s="121">
        <f t="shared" si="88"/>
        <v>0</v>
      </c>
      <c r="AV143" s="121">
        <f t="shared" si="88"/>
        <v>0</v>
      </c>
      <c r="AW143" s="121">
        <f t="shared" si="88"/>
        <v>0</v>
      </c>
      <c r="AX143" s="121">
        <f t="shared" si="88"/>
        <v>0</v>
      </c>
      <c r="AY143" s="121">
        <f t="shared" si="88"/>
        <v>0</v>
      </c>
      <c r="AZ143" s="121">
        <f t="shared" si="88"/>
        <v>0</v>
      </c>
      <c r="BA143" s="121">
        <f t="shared" si="88"/>
        <v>0</v>
      </c>
      <c r="BB143" s="121">
        <f t="shared" si="88"/>
        <v>0</v>
      </c>
      <c r="BC143" s="121">
        <f t="shared" si="88"/>
        <v>0</v>
      </c>
      <c r="BD143" s="701">
        <f t="shared" si="88"/>
        <v>0</v>
      </c>
      <c r="BE143" s="693"/>
      <c r="BF143" s="122">
        <f t="shared" si="54"/>
        <v>0</v>
      </c>
      <c r="BG143" s="124"/>
      <c r="BH143" s="122">
        <f t="shared" si="55"/>
        <v>0</v>
      </c>
      <c r="BI143" s="124"/>
      <c r="BJ143" s="122">
        <f t="shared" si="56"/>
        <v>0</v>
      </c>
      <c r="BK143" s="124"/>
      <c r="BL143" s="125">
        <f t="shared" si="57"/>
        <v>0</v>
      </c>
      <c r="BM143" s="124"/>
      <c r="BN143" s="123">
        <f t="shared" si="89"/>
        <v>0</v>
      </c>
      <c r="BO143" s="126">
        <f t="shared" si="89"/>
        <v>0</v>
      </c>
      <c r="BP143" s="127"/>
      <c r="BQ143" s="409"/>
    </row>
    <row r="144" spans="1:69" s="131" customFormat="1" ht="17.55" hidden="1" customHeight="1">
      <c r="A144" s="83"/>
      <c r="C144" s="139" t="str">
        <f t="shared" ref="C144:C207" si="90">IF(SUM(G144:BP144)=0, "H", "")</f>
        <v>H</v>
      </c>
      <c r="D144" s="130" t="str">
        <f t="shared" si="80"/>
        <v>B_Prime</v>
      </c>
      <c r="E144" s="129" t="str">
        <f t="shared" si="79"/>
        <v>Samsung SDI</v>
      </c>
      <c r="F144" s="717"/>
      <c r="G144" s="123">
        <f t="shared" si="84"/>
        <v>0</v>
      </c>
      <c r="H144" s="121">
        <f t="shared" si="84"/>
        <v>0</v>
      </c>
      <c r="I144" s="121">
        <f t="shared" si="84"/>
        <v>0</v>
      </c>
      <c r="J144" s="121">
        <f t="shared" si="84"/>
        <v>0</v>
      </c>
      <c r="K144" s="121">
        <f t="shared" si="84"/>
        <v>0</v>
      </c>
      <c r="L144" s="121">
        <f t="shared" si="84"/>
        <v>0</v>
      </c>
      <c r="M144" s="121">
        <f t="shared" si="84"/>
        <v>0</v>
      </c>
      <c r="N144" s="121">
        <f t="shared" si="84"/>
        <v>0</v>
      </c>
      <c r="O144" s="121">
        <f t="shared" si="84"/>
        <v>0</v>
      </c>
      <c r="P144" s="126">
        <f t="shared" si="84"/>
        <v>0</v>
      </c>
      <c r="Q144" s="122"/>
      <c r="R144" s="408">
        <f t="shared" ref="R144:R207" si="91">SUMIFS(Share, Y, $E$3, Config, $R$11, P, R$15, LType, $D144, MSup, $E144)</f>
        <v>0</v>
      </c>
      <c r="S144" s="693"/>
      <c r="T144" s="700">
        <f t="shared" si="85"/>
        <v>0</v>
      </c>
      <c r="U144" s="701">
        <f t="shared" si="85"/>
        <v>0</v>
      </c>
      <c r="V144" s="693"/>
      <c r="W144" s="700">
        <f t="shared" si="86"/>
        <v>0</v>
      </c>
      <c r="X144" s="126">
        <f t="shared" si="86"/>
        <v>0</v>
      </c>
      <c r="Y144" s="696">
        <f t="shared" ref="Y144:Y207" si="92">SUMIF(Y_A_P_T_S,$E$3&amp;"_"&amp;$X$11&amp;"_"&amp;Y$15&amp;"_"&amp;$D144&amp;"_"&amp;$E144, Share)</f>
        <v>0</v>
      </c>
      <c r="Z144" s="408">
        <f t="shared" ref="Z144:Z207" si="93">SUMIFS(Share, Y, $E$3, Config, $Z$11, P, Z$15, LType, $D144, MSup, $E144)</f>
        <v>0</v>
      </c>
      <c r="AA144" s="127"/>
      <c r="AB144" s="123">
        <f t="shared" si="87"/>
        <v>0</v>
      </c>
      <c r="AC144" s="121">
        <f t="shared" si="87"/>
        <v>0</v>
      </c>
      <c r="AD144" s="121">
        <f t="shared" si="87"/>
        <v>0</v>
      </c>
      <c r="AE144" s="121">
        <f t="shared" si="87"/>
        <v>0</v>
      </c>
      <c r="AF144" s="121">
        <f t="shared" si="87"/>
        <v>0</v>
      </c>
      <c r="AG144" s="121">
        <f t="shared" si="87"/>
        <v>0</v>
      </c>
      <c r="AH144" s="121">
        <f t="shared" si="87"/>
        <v>0</v>
      </c>
      <c r="AI144" s="121">
        <f t="shared" si="87"/>
        <v>0</v>
      </c>
      <c r="AJ144" s="121">
        <f t="shared" si="87"/>
        <v>0</v>
      </c>
      <c r="AK144" s="121">
        <f t="shared" si="87"/>
        <v>0</v>
      </c>
      <c r="AL144" s="121">
        <f t="shared" si="87"/>
        <v>0</v>
      </c>
      <c r="AM144" s="121">
        <f t="shared" si="87"/>
        <v>0</v>
      </c>
      <c r="AN144" s="121">
        <f t="shared" si="87"/>
        <v>0</v>
      </c>
      <c r="AO144" s="701">
        <f t="shared" si="87"/>
        <v>0</v>
      </c>
      <c r="AP144" s="122"/>
      <c r="AQ144" s="123">
        <f t="shared" si="88"/>
        <v>0</v>
      </c>
      <c r="AR144" s="121">
        <f t="shared" si="88"/>
        <v>0</v>
      </c>
      <c r="AS144" s="121">
        <f t="shared" si="88"/>
        <v>0</v>
      </c>
      <c r="AT144" s="121">
        <f t="shared" si="88"/>
        <v>0</v>
      </c>
      <c r="AU144" s="121">
        <f t="shared" si="88"/>
        <v>0</v>
      </c>
      <c r="AV144" s="121">
        <f t="shared" si="88"/>
        <v>0</v>
      </c>
      <c r="AW144" s="121">
        <f t="shared" si="88"/>
        <v>0</v>
      </c>
      <c r="AX144" s="121">
        <f t="shared" si="88"/>
        <v>0</v>
      </c>
      <c r="AY144" s="121">
        <f t="shared" si="88"/>
        <v>0</v>
      </c>
      <c r="AZ144" s="121">
        <f t="shared" si="88"/>
        <v>0</v>
      </c>
      <c r="BA144" s="121">
        <f t="shared" si="88"/>
        <v>0</v>
      </c>
      <c r="BB144" s="121">
        <f t="shared" si="88"/>
        <v>0</v>
      </c>
      <c r="BC144" s="121">
        <f t="shared" si="88"/>
        <v>0</v>
      </c>
      <c r="BD144" s="701">
        <f t="shared" si="88"/>
        <v>0</v>
      </c>
      <c r="BE144" s="693"/>
      <c r="BF144" s="122">
        <f t="shared" ref="BF144:BF207" si="94">SUMIFS(Share, Y, $E$3, Config, $BF$11, P, BF$15, LType, $D144, MSup, $E144)</f>
        <v>0</v>
      </c>
      <c r="BG144" s="124"/>
      <c r="BH144" s="122">
        <f t="shared" ref="BH144:BH207" si="95">SUMIFS(Share, Y, $E$3, Config, $BH$11, P, BH$15, LType, $D144, MSup, $E144)</f>
        <v>0</v>
      </c>
      <c r="BI144" s="124"/>
      <c r="BJ144" s="122">
        <f t="shared" ref="BJ144:BJ207" si="96">SUMIFS(Share, Y, $E$3, Config, $BJ$11, P, BJ$15, LType, $D144, MSup, $E144)</f>
        <v>0</v>
      </c>
      <c r="BK144" s="124"/>
      <c r="BL144" s="125">
        <f t="shared" ref="BL144:BL207" si="97">SUMIFS(Share, Y, $E$3, Config, $BL$11, P, BL$15, LType, $D144, MSup, $E144)</f>
        <v>0</v>
      </c>
      <c r="BM144" s="124"/>
      <c r="BN144" s="123">
        <f t="shared" si="89"/>
        <v>0</v>
      </c>
      <c r="BO144" s="126">
        <f t="shared" si="89"/>
        <v>0</v>
      </c>
      <c r="BP144" s="127"/>
      <c r="BQ144" s="409"/>
    </row>
    <row r="145" spans="1:69" s="131" customFormat="1" ht="17.55" customHeight="1">
      <c r="A145" s="83"/>
      <c r="C145" s="139" t="str">
        <f t="shared" si="90"/>
        <v/>
      </c>
      <c r="D145" s="130" t="str">
        <f t="shared" si="80"/>
        <v>B_Prime</v>
      </c>
      <c r="E145" s="129" t="str">
        <f t="shared" ref="E145:E154" si="98">E110</f>
        <v>SFC</v>
      </c>
      <c r="F145" s="717"/>
      <c r="G145" s="123">
        <f t="shared" si="84"/>
        <v>0</v>
      </c>
      <c r="H145" s="121">
        <f t="shared" si="84"/>
        <v>0</v>
      </c>
      <c r="I145" s="121">
        <f t="shared" si="84"/>
        <v>0</v>
      </c>
      <c r="J145" s="121">
        <f t="shared" si="84"/>
        <v>0</v>
      </c>
      <c r="K145" s="121">
        <f t="shared" si="84"/>
        <v>0</v>
      </c>
      <c r="L145" s="121">
        <f t="shared" si="84"/>
        <v>0</v>
      </c>
      <c r="M145" s="121">
        <f t="shared" si="84"/>
        <v>0</v>
      </c>
      <c r="N145" s="121">
        <f t="shared" si="84"/>
        <v>0</v>
      </c>
      <c r="O145" s="121">
        <f t="shared" si="84"/>
        <v>0</v>
      </c>
      <c r="P145" s="126">
        <f t="shared" si="84"/>
        <v>0</v>
      </c>
      <c r="Q145" s="122"/>
      <c r="R145" s="408">
        <f t="shared" si="91"/>
        <v>0.1</v>
      </c>
      <c r="S145" s="693"/>
      <c r="T145" s="700">
        <f t="shared" si="85"/>
        <v>0</v>
      </c>
      <c r="U145" s="701">
        <f t="shared" si="85"/>
        <v>0</v>
      </c>
      <c r="V145" s="693"/>
      <c r="W145" s="700">
        <f t="shared" si="86"/>
        <v>0</v>
      </c>
      <c r="X145" s="126">
        <f t="shared" si="86"/>
        <v>0</v>
      </c>
      <c r="Y145" s="696">
        <f t="shared" si="92"/>
        <v>0</v>
      </c>
      <c r="Z145" s="408">
        <f t="shared" si="93"/>
        <v>0</v>
      </c>
      <c r="AA145" s="127"/>
      <c r="AB145" s="123">
        <f t="shared" si="87"/>
        <v>0</v>
      </c>
      <c r="AC145" s="121">
        <f t="shared" si="87"/>
        <v>0</v>
      </c>
      <c r="AD145" s="121">
        <f t="shared" si="87"/>
        <v>0</v>
      </c>
      <c r="AE145" s="121">
        <f t="shared" si="87"/>
        <v>0</v>
      </c>
      <c r="AF145" s="121">
        <f t="shared" si="87"/>
        <v>0</v>
      </c>
      <c r="AG145" s="121">
        <f t="shared" si="87"/>
        <v>0</v>
      </c>
      <c r="AH145" s="121">
        <f t="shared" si="87"/>
        <v>0</v>
      </c>
      <c r="AI145" s="121">
        <f t="shared" si="87"/>
        <v>0</v>
      </c>
      <c r="AJ145" s="121">
        <f t="shared" si="87"/>
        <v>0</v>
      </c>
      <c r="AK145" s="121">
        <f t="shared" si="87"/>
        <v>0</v>
      </c>
      <c r="AL145" s="121">
        <f t="shared" si="87"/>
        <v>0</v>
      </c>
      <c r="AM145" s="121">
        <f t="shared" si="87"/>
        <v>0</v>
      </c>
      <c r="AN145" s="121">
        <f t="shared" si="87"/>
        <v>0</v>
      </c>
      <c r="AO145" s="701">
        <f t="shared" si="87"/>
        <v>0</v>
      </c>
      <c r="AP145" s="122"/>
      <c r="AQ145" s="123">
        <f t="shared" si="88"/>
        <v>0</v>
      </c>
      <c r="AR145" s="121">
        <f t="shared" si="88"/>
        <v>0</v>
      </c>
      <c r="AS145" s="121">
        <f t="shared" si="88"/>
        <v>0</v>
      </c>
      <c r="AT145" s="121">
        <f t="shared" si="88"/>
        <v>0</v>
      </c>
      <c r="AU145" s="121">
        <f t="shared" si="88"/>
        <v>0</v>
      </c>
      <c r="AV145" s="121">
        <f t="shared" si="88"/>
        <v>0</v>
      </c>
      <c r="AW145" s="121">
        <f t="shared" si="88"/>
        <v>0</v>
      </c>
      <c r="AX145" s="121">
        <f t="shared" si="88"/>
        <v>0</v>
      </c>
      <c r="AY145" s="121">
        <f t="shared" si="88"/>
        <v>0</v>
      </c>
      <c r="AZ145" s="121">
        <f t="shared" si="88"/>
        <v>0</v>
      </c>
      <c r="BA145" s="121">
        <f t="shared" si="88"/>
        <v>0</v>
      </c>
      <c r="BB145" s="121">
        <f t="shared" si="88"/>
        <v>0</v>
      </c>
      <c r="BC145" s="121">
        <f t="shared" si="88"/>
        <v>0</v>
      </c>
      <c r="BD145" s="701">
        <f t="shared" si="88"/>
        <v>0</v>
      </c>
      <c r="BE145" s="693"/>
      <c r="BF145" s="122">
        <f t="shared" si="94"/>
        <v>0</v>
      </c>
      <c r="BG145" s="124"/>
      <c r="BH145" s="122">
        <f t="shared" si="95"/>
        <v>0</v>
      </c>
      <c r="BI145" s="124"/>
      <c r="BJ145" s="122">
        <f t="shared" si="96"/>
        <v>0</v>
      </c>
      <c r="BK145" s="124"/>
      <c r="BL145" s="125">
        <f t="shared" si="97"/>
        <v>0</v>
      </c>
      <c r="BM145" s="124"/>
      <c r="BN145" s="123">
        <f t="shared" si="89"/>
        <v>0</v>
      </c>
      <c r="BO145" s="126">
        <f t="shared" si="89"/>
        <v>0</v>
      </c>
      <c r="BP145" s="127"/>
      <c r="BQ145" s="409"/>
    </row>
    <row r="146" spans="1:69" s="131" customFormat="1" ht="17.55" customHeight="1">
      <c r="A146" s="83"/>
      <c r="C146" s="139" t="str">
        <f t="shared" si="90"/>
        <v/>
      </c>
      <c r="D146" s="130" t="str">
        <f t="shared" si="80"/>
        <v>B_Prime</v>
      </c>
      <c r="E146" s="129" t="str">
        <f t="shared" si="98"/>
        <v>SK JNC</v>
      </c>
      <c r="F146" s="717"/>
      <c r="G146" s="123">
        <f t="shared" ref="G146:P155" si="99">SUMIFS(Share, Y, $E$3, Config, $G$11, P, G$15, LType, $D146, MSup, $E146)</f>
        <v>0</v>
      </c>
      <c r="H146" s="121">
        <f t="shared" si="99"/>
        <v>0</v>
      </c>
      <c r="I146" s="121">
        <f t="shared" si="99"/>
        <v>0</v>
      </c>
      <c r="J146" s="121">
        <f t="shared" si="99"/>
        <v>0.4</v>
      </c>
      <c r="K146" s="121">
        <f t="shared" si="99"/>
        <v>0</v>
      </c>
      <c r="L146" s="121">
        <f t="shared" si="99"/>
        <v>0</v>
      </c>
      <c r="M146" s="121">
        <f t="shared" si="99"/>
        <v>0</v>
      </c>
      <c r="N146" s="121">
        <f t="shared" si="99"/>
        <v>0</v>
      </c>
      <c r="O146" s="121">
        <f t="shared" si="99"/>
        <v>0</v>
      </c>
      <c r="P146" s="126">
        <f t="shared" si="99"/>
        <v>0</v>
      </c>
      <c r="Q146" s="122"/>
      <c r="R146" s="408">
        <f t="shared" si="91"/>
        <v>0</v>
      </c>
      <c r="S146" s="693"/>
      <c r="T146" s="700">
        <f t="shared" si="85"/>
        <v>0</v>
      </c>
      <c r="U146" s="701">
        <f t="shared" si="85"/>
        <v>0</v>
      </c>
      <c r="V146" s="693"/>
      <c r="W146" s="700">
        <f t="shared" si="86"/>
        <v>0</v>
      </c>
      <c r="X146" s="126">
        <f t="shared" si="86"/>
        <v>0</v>
      </c>
      <c r="Y146" s="696">
        <f t="shared" si="92"/>
        <v>0</v>
      </c>
      <c r="Z146" s="408">
        <f t="shared" si="93"/>
        <v>0</v>
      </c>
      <c r="AA146" s="127"/>
      <c r="AB146" s="123">
        <f t="shared" ref="AB146:AO155" si="100">SUMIFS(Share, Y, $E$3, Config, $AB$11, P, AB$15, LType, $D146, MSup, $E146)</f>
        <v>0</v>
      </c>
      <c r="AC146" s="121">
        <f t="shared" si="100"/>
        <v>0</v>
      </c>
      <c r="AD146" s="121">
        <f t="shared" si="100"/>
        <v>0</v>
      </c>
      <c r="AE146" s="121">
        <f t="shared" si="100"/>
        <v>0</v>
      </c>
      <c r="AF146" s="121">
        <f t="shared" si="100"/>
        <v>0</v>
      </c>
      <c r="AG146" s="121">
        <f t="shared" si="100"/>
        <v>0</v>
      </c>
      <c r="AH146" s="121">
        <f t="shared" si="100"/>
        <v>0</v>
      </c>
      <c r="AI146" s="121">
        <f t="shared" si="100"/>
        <v>1</v>
      </c>
      <c r="AJ146" s="121">
        <f t="shared" si="100"/>
        <v>0</v>
      </c>
      <c r="AK146" s="121">
        <f t="shared" si="100"/>
        <v>0</v>
      </c>
      <c r="AL146" s="121">
        <f t="shared" si="100"/>
        <v>0.4</v>
      </c>
      <c r="AM146" s="121">
        <f t="shared" si="100"/>
        <v>0</v>
      </c>
      <c r="AN146" s="121">
        <f t="shared" si="100"/>
        <v>0</v>
      </c>
      <c r="AO146" s="701">
        <f t="shared" si="100"/>
        <v>0</v>
      </c>
      <c r="AP146" s="122"/>
      <c r="AQ146" s="123">
        <f t="shared" ref="AQ146:BD155" si="101">SUMIFS(Share, Y, $E$3, Config, $AQ$11, P, AQ$15, LType, $D146, MSup, $E146)</f>
        <v>0</v>
      </c>
      <c r="AR146" s="121">
        <f t="shared" si="101"/>
        <v>0</v>
      </c>
      <c r="AS146" s="121">
        <f t="shared" si="101"/>
        <v>0</v>
      </c>
      <c r="AT146" s="121">
        <f t="shared" si="101"/>
        <v>0</v>
      </c>
      <c r="AU146" s="121">
        <f t="shared" si="101"/>
        <v>0</v>
      </c>
      <c r="AV146" s="121">
        <f t="shared" si="101"/>
        <v>0</v>
      </c>
      <c r="AW146" s="121">
        <f t="shared" si="101"/>
        <v>0</v>
      </c>
      <c r="AX146" s="121">
        <f t="shared" si="101"/>
        <v>0</v>
      </c>
      <c r="AY146" s="121">
        <f t="shared" si="101"/>
        <v>0</v>
      </c>
      <c r="AZ146" s="121">
        <f t="shared" si="101"/>
        <v>0</v>
      </c>
      <c r="BA146" s="121">
        <f t="shared" si="101"/>
        <v>0</v>
      </c>
      <c r="BB146" s="121">
        <f t="shared" si="101"/>
        <v>0</v>
      </c>
      <c r="BC146" s="121">
        <f t="shared" si="101"/>
        <v>0</v>
      </c>
      <c r="BD146" s="701">
        <f t="shared" si="101"/>
        <v>0</v>
      </c>
      <c r="BE146" s="693"/>
      <c r="BF146" s="122">
        <f t="shared" si="94"/>
        <v>0</v>
      </c>
      <c r="BG146" s="124"/>
      <c r="BH146" s="122">
        <f t="shared" si="95"/>
        <v>0</v>
      </c>
      <c r="BI146" s="124"/>
      <c r="BJ146" s="122">
        <f t="shared" si="96"/>
        <v>0</v>
      </c>
      <c r="BK146" s="124"/>
      <c r="BL146" s="125">
        <f t="shared" si="97"/>
        <v>0</v>
      </c>
      <c r="BM146" s="124"/>
      <c r="BN146" s="123">
        <f t="shared" si="89"/>
        <v>0</v>
      </c>
      <c r="BO146" s="126">
        <f t="shared" si="89"/>
        <v>0</v>
      </c>
      <c r="BP146" s="127"/>
      <c r="BQ146" s="409"/>
    </row>
    <row r="147" spans="1:69" s="131" customFormat="1" ht="17.55" hidden="1" customHeight="1">
      <c r="A147" s="83"/>
      <c r="C147" s="139" t="str">
        <f t="shared" si="90"/>
        <v>H</v>
      </c>
      <c r="D147" s="130" t="str">
        <f t="shared" si="80"/>
        <v>B_Prime</v>
      </c>
      <c r="E147" s="129" t="str">
        <f t="shared" si="98"/>
        <v>Solus AM</v>
      </c>
      <c r="F147" s="717"/>
      <c r="G147" s="123">
        <f t="shared" si="99"/>
        <v>0</v>
      </c>
      <c r="H147" s="121">
        <f t="shared" si="99"/>
        <v>0</v>
      </c>
      <c r="I147" s="121">
        <f t="shared" si="99"/>
        <v>0</v>
      </c>
      <c r="J147" s="121">
        <f t="shared" si="99"/>
        <v>0</v>
      </c>
      <c r="K147" s="121">
        <f t="shared" si="99"/>
        <v>0</v>
      </c>
      <c r="L147" s="121">
        <f t="shared" si="99"/>
        <v>0</v>
      </c>
      <c r="M147" s="121">
        <f t="shared" si="99"/>
        <v>0</v>
      </c>
      <c r="N147" s="121">
        <f t="shared" si="99"/>
        <v>0</v>
      </c>
      <c r="O147" s="121">
        <f t="shared" si="99"/>
        <v>0</v>
      </c>
      <c r="P147" s="126">
        <f t="shared" si="99"/>
        <v>0</v>
      </c>
      <c r="Q147" s="122"/>
      <c r="R147" s="408">
        <f t="shared" si="91"/>
        <v>0</v>
      </c>
      <c r="S147" s="693"/>
      <c r="T147" s="700">
        <f t="shared" si="85"/>
        <v>0</v>
      </c>
      <c r="U147" s="701">
        <f t="shared" si="85"/>
        <v>0</v>
      </c>
      <c r="V147" s="693"/>
      <c r="W147" s="700">
        <f t="shared" si="86"/>
        <v>0</v>
      </c>
      <c r="X147" s="126">
        <f t="shared" si="86"/>
        <v>0</v>
      </c>
      <c r="Y147" s="696">
        <f t="shared" si="92"/>
        <v>0</v>
      </c>
      <c r="Z147" s="408">
        <f t="shared" si="93"/>
        <v>0</v>
      </c>
      <c r="AA147" s="127"/>
      <c r="AB147" s="123">
        <f t="shared" si="100"/>
        <v>0</v>
      </c>
      <c r="AC147" s="121">
        <f t="shared" si="100"/>
        <v>0</v>
      </c>
      <c r="AD147" s="121">
        <f t="shared" si="100"/>
        <v>0</v>
      </c>
      <c r="AE147" s="121">
        <f t="shared" si="100"/>
        <v>0</v>
      </c>
      <c r="AF147" s="121">
        <f t="shared" si="100"/>
        <v>0</v>
      </c>
      <c r="AG147" s="121">
        <f t="shared" si="100"/>
        <v>0</v>
      </c>
      <c r="AH147" s="121">
        <f t="shared" si="100"/>
        <v>0</v>
      </c>
      <c r="AI147" s="121">
        <f t="shared" si="100"/>
        <v>0</v>
      </c>
      <c r="AJ147" s="121">
        <f t="shared" si="100"/>
        <v>0</v>
      </c>
      <c r="AK147" s="121">
        <f t="shared" si="100"/>
        <v>0</v>
      </c>
      <c r="AL147" s="121">
        <f t="shared" si="100"/>
        <v>0</v>
      </c>
      <c r="AM147" s="121">
        <f t="shared" si="100"/>
        <v>0</v>
      </c>
      <c r="AN147" s="121">
        <f t="shared" si="100"/>
        <v>0</v>
      </c>
      <c r="AO147" s="701">
        <f t="shared" si="100"/>
        <v>0</v>
      </c>
      <c r="AP147" s="122"/>
      <c r="AQ147" s="123">
        <f t="shared" si="101"/>
        <v>0</v>
      </c>
      <c r="AR147" s="121">
        <f t="shared" si="101"/>
        <v>0</v>
      </c>
      <c r="AS147" s="121">
        <f t="shared" si="101"/>
        <v>0</v>
      </c>
      <c r="AT147" s="121">
        <f t="shared" si="101"/>
        <v>0</v>
      </c>
      <c r="AU147" s="121">
        <f t="shared" si="101"/>
        <v>0</v>
      </c>
      <c r="AV147" s="121">
        <f t="shared" si="101"/>
        <v>0</v>
      </c>
      <c r="AW147" s="121">
        <f t="shared" si="101"/>
        <v>0</v>
      </c>
      <c r="AX147" s="121">
        <f t="shared" si="101"/>
        <v>0</v>
      </c>
      <c r="AY147" s="121">
        <f t="shared" si="101"/>
        <v>0</v>
      </c>
      <c r="AZ147" s="121">
        <f t="shared" si="101"/>
        <v>0</v>
      </c>
      <c r="BA147" s="121">
        <f t="shared" si="101"/>
        <v>0</v>
      </c>
      <c r="BB147" s="121">
        <f t="shared" si="101"/>
        <v>0</v>
      </c>
      <c r="BC147" s="121">
        <f t="shared" si="101"/>
        <v>0</v>
      </c>
      <c r="BD147" s="701">
        <f t="shared" si="101"/>
        <v>0</v>
      </c>
      <c r="BE147" s="693"/>
      <c r="BF147" s="122">
        <f t="shared" si="94"/>
        <v>0</v>
      </c>
      <c r="BG147" s="124"/>
      <c r="BH147" s="122">
        <f t="shared" si="95"/>
        <v>0</v>
      </c>
      <c r="BI147" s="124"/>
      <c r="BJ147" s="122">
        <f t="shared" si="96"/>
        <v>0</v>
      </c>
      <c r="BK147" s="124"/>
      <c r="BL147" s="125">
        <f t="shared" si="97"/>
        <v>0</v>
      </c>
      <c r="BM147" s="124"/>
      <c r="BN147" s="123">
        <f t="shared" si="89"/>
        <v>0</v>
      </c>
      <c r="BO147" s="126">
        <f t="shared" si="89"/>
        <v>0</v>
      </c>
      <c r="BP147" s="127"/>
      <c r="BQ147" s="409"/>
    </row>
    <row r="148" spans="1:69" s="131" customFormat="1" ht="17.55" hidden="1" customHeight="1">
      <c r="A148" s="83"/>
      <c r="C148" s="139" t="str">
        <f t="shared" si="90"/>
        <v>H</v>
      </c>
      <c r="D148" s="130" t="str">
        <f t="shared" si="80"/>
        <v>B_Prime</v>
      </c>
      <c r="E148" s="129">
        <f t="shared" si="98"/>
        <v>0</v>
      </c>
      <c r="F148" s="717"/>
      <c r="G148" s="123">
        <f t="shared" si="99"/>
        <v>0</v>
      </c>
      <c r="H148" s="121">
        <f t="shared" si="99"/>
        <v>0</v>
      </c>
      <c r="I148" s="121">
        <f t="shared" si="99"/>
        <v>0</v>
      </c>
      <c r="J148" s="121">
        <f t="shared" si="99"/>
        <v>0</v>
      </c>
      <c r="K148" s="121">
        <f t="shared" si="99"/>
        <v>0</v>
      </c>
      <c r="L148" s="121">
        <f t="shared" si="99"/>
        <v>0</v>
      </c>
      <c r="M148" s="121">
        <f t="shared" si="99"/>
        <v>0</v>
      </c>
      <c r="N148" s="121">
        <f t="shared" si="99"/>
        <v>0</v>
      </c>
      <c r="O148" s="121">
        <f t="shared" si="99"/>
        <v>0</v>
      </c>
      <c r="P148" s="126">
        <f t="shared" si="99"/>
        <v>0</v>
      </c>
      <c r="Q148" s="122"/>
      <c r="R148" s="408">
        <f t="shared" si="91"/>
        <v>0</v>
      </c>
      <c r="S148" s="693"/>
      <c r="T148" s="700">
        <f t="shared" si="85"/>
        <v>0</v>
      </c>
      <c r="U148" s="701">
        <f t="shared" si="85"/>
        <v>0</v>
      </c>
      <c r="V148" s="693"/>
      <c r="W148" s="700">
        <f t="shared" si="86"/>
        <v>0</v>
      </c>
      <c r="X148" s="126">
        <f t="shared" si="86"/>
        <v>0</v>
      </c>
      <c r="Y148" s="696">
        <f t="shared" si="92"/>
        <v>0</v>
      </c>
      <c r="Z148" s="408">
        <f t="shared" si="93"/>
        <v>0</v>
      </c>
      <c r="AA148" s="127"/>
      <c r="AB148" s="123">
        <f t="shared" si="100"/>
        <v>0</v>
      </c>
      <c r="AC148" s="121">
        <f t="shared" si="100"/>
        <v>0</v>
      </c>
      <c r="AD148" s="121">
        <f t="shared" si="100"/>
        <v>0</v>
      </c>
      <c r="AE148" s="121">
        <f t="shared" si="100"/>
        <v>0</v>
      </c>
      <c r="AF148" s="121">
        <f t="shared" si="100"/>
        <v>0</v>
      </c>
      <c r="AG148" s="121">
        <f t="shared" si="100"/>
        <v>0</v>
      </c>
      <c r="AH148" s="121">
        <f t="shared" si="100"/>
        <v>0</v>
      </c>
      <c r="AI148" s="121">
        <f t="shared" si="100"/>
        <v>0</v>
      </c>
      <c r="AJ148" s="121">
        <f t="shared" si="100"/>
        <v>0</v>
      </c>
      <c r="AK148" s="121">
        <f t="shared" si="100"/>
        <v>0</v>
      </c>
      <c r="AL148" s="121">
        <f t="shared" si="100"/>
        <v>0</v>
      </c>
      <c r="AM148" s="121">
        <f t="shared" si="100"/>
        <v>0</v>
      </c>
      <c r="AN148" s="121">
        <f t="shared" si="100"/>
        <v>0</v>
      </c>
      <c r="AO148" s="701">
        <f t="shared" si="100"/>
        <v>0</v>
      </c>
      <c r="AP148" s="122"/>
      <c r="AQ148" s="123">
        <f t="shared" si="101"/>
        <v>0</v>
      </c>
      <c r="AR148" s="121">
        <f t="shared" si="101"/>
        <v>0</v>
      </c>
      <c r="AS148" s="121">
        <f t="shared" si="101"/>
        <v>0</v>
      </c>
      <c r="AT148" s="121">
        <f t="shared" si="101"/>
        <v>0</v>
      </c>
      <c r="AU148" s="121">
        <f t="shared" si="101"/>
        <v>0</v>
      </c>
      <c r="AV148" s="121">
        <f t="shared" si="101"/>
        <v>0</v>
      </c>
      <c r="AW148" s="121">
        <f t="shared" si="101"/>
        <v>0</v>
      </c>
      <c r="AX148" s="121">
        <f t="shared" si="101"/>
        <v>0</v>
      </c>
      <c r="AY148" s="121">
        <f t="shared" si="101"/>
        <v>0</v>
      </c>
      <c r="AZ148" s="121">
        <f t="shared" si="101"/>
        <v>0</v>
      </c>
      <c r="BA148" s="121">
        <f t="shared" si="101"/>
        <v>0</v>
      </c>
      <c r="BB148" s="121">
        <f t="shared" si="101"/>
        <v>0</v>
      </c>
      <c r="BC148" s="121">
        <f t="shared" si="101"/>
        <v>0</v>
      </c>
      <c r="BD148" s="701">
        <f t="shared" si="101"/>
        <v>0</v>
      </c>
      <c r="BE148" s="693"/>
      <c r="BF148" s="122">
        <f t="shared" si="94"/>
        <v>0</v>
      </c>
      <c r="BG148" s="124"/>
      <c r="BH148" s="122">
        <f t="shared" si="95"/>
        <v>0</v>
      </c>
      <c r="BI148" s="124"/>
      <c r="BJ148" s="122">
        <f t="shared" si="96"/>
        <v>0</v>
      </c>
      <c r="BK148" s="124"/>
      <c r="BL148" s="125">
        <f t="shared" si="97"/>
        <v>0</v>
      </c>
      <c r="BM148" s="124"/>
      <c r="BN148" s="123">
        <f t="shared" si="89"/>
        <v>0</v>
      </c>
      <c r="BO148" s="126">
        <f t="shared" si="89"/>
        <v>0</v>
      </c>
      <c r="BP148" s="127"/>
      <c r="BQ148" s="409"/>
    </row>
    <row r="149" spans="1:69" s="131" customFormat="1" ht="17.55" hidden="1" customHeight="1">
      <c r="A149" s="83"/>
      <c r="C149" s="139" t="str">
        <f t="shared" si="90"/>
        <v>H</v>
      </c>
      <c r="D149" s="130" t="str">
        <f t="shared" si="80"/>
        <v>B_Prime</v>
      </c>
      <c r="E149" s="129">
        <f t="shared" si="98"/>
        <v>0</v>
      </c>
      <c r="F149" s="717"/>
      <c r="G149" s="123">
        <f t="shared" si="99"/>
        <v>0</v>
      </c>
      <c r="H149" s="121">
        <f t="shared" si="99"/>
        <v>0</v>
      </c>
      <c r="I149" s="121">
        <f t="shared" si="99"/>
        <v>0</v>
      </c>
      <c r="J149" s="121">
        <f t="shared" si="99"/>
        <v>0</v>
      </c>
      <c r="K149" s="121">
        <f t="shared" si="99"/>
        <v>0</v>
      </c>
      <c r="L149" s="121">
        <f t="shared" si="99"/>
        <v>0</v>
      </c>
      <c r="M149" s="121">
        <f t="shared" si="99"/>
        <v>0</v>
      </c>
      <c r="N149" s="121">
        <f t="shared" si="99"/>
        <v>0</v>
      </c>
      <c r="O149" s="121">
        <f t="shared" si="99"/>
        <v>0</v>
      </c>
      <c r="P149" s="126">
        <f t="shared" si="99"/>
        <v>0</v>
      </c>
      <c r="Q149" s="122"/>
      <c r="R149" s="408">
        <f t="shared" si="91"/>
        <v>0</v>
      </c>
      <c r="S149" s="693"/>
      <c r="T149" s="700">
        <f t="shared" si="85"/>
        <v>0</v>
      </c>
      <c r="U149" s="701">
        <f t="shared" si="85"/>
        <v>0</v>
      </c>
      <c r="V149" s="693"/>
      <c r="W149" s="700">
        <f t="shared" si="86"/>
        <v>0</v>
      </c>
      <c r="X149" s="126">
        <f t="shared" si="86"/>
        <v>0</v>
      </c>
      <c r="Y149" s="696">
        <f t="shared" si="92"/>
        <v>0</v>
      </c>
      <c r="Z149" s="408">
        <f t="shared" si="93"/>
        <v>0</v>
      </c>
      <c r="AA149" s="127"/>
      <c r="AB149" s="123">
        <f t="shared" si="100"/>
        <v>0</v>
      </c>
      <c r="AC149" s="121">
        <f t="shared" si="100"/>
        <v>0</v>
      </c>
      <c r="AD149" s="121">
        <f t="shared" si="100"/>
        <v>0</v>
      </c>
      <c r="AE149" s="121">
        <f t="shared" si="100"/>
        <v>0</v>
      </c>
      <c r="AF149" s="121">
        <f t="shared" si="100"/>
        <v>0</v>
      </c>
      <c r="AG149" s="121">
        <f t="shared" si="100"/>
        <v>0</v>
      </c>
      <c r="AH149" s="121">
        <f t="shared" si="100"/>
        <v>0</v>
      </c>
      <c r="AI149" s="121">
        <f t="shared" si="100"/>
        <v>0</v>
      </c>
      <c r="AJ149" s="121">
        <f t="shared" si="100"/>
        <v>0</v>
      </c>
      <c r="AK149" s="121">
        <f t="shared" si="100"/>
        <v>0</v>
      </c>
      <c r="AL149" s="121">
        <f t="shared" si="100"/>
        <v>0</v>
      </c>
      <c r="AM149" s="121">
        <f t="shared" si="100"/>
        <v>0</v>
      </c>
      <c r="AN149" s="121">
        <f t="shared" si="100"/>
        <v>0</v>
      </c>
      <c r="AO149" s="701">
        <f t="shared" si="100"/>
        <v>0</v>
      </c>
      <c r="AP149" s="122"/>
      <c r="AQ149" s="123">
        <f t="shared" si="101"/>
        <v>0</v>
      </c>
      <c r="AR149" s="121">
        <f t="shared" si="101"/>
        <v>0</v>
      </c>
      <c r="AS149" s="121">
        <f t="shared" si="101"/>
        <v>0</v>
      </c>
      <c r="AT149" s="121">
        <f t="shared" si="101"/>
        <v>0</v>
      </c>
      <c r="AU149" s="121">
        <f t="shared" si="101"/>
        <v>0</v>
      </c>
      <c r="AV149" s="121">
        <f t="shared" si="101"/>
        <v>0</v>
      </c>
      <c r="AW149" s="121">
        <f t="shared" si="101"/>
        <v>0</v>
      </c>
      <c r="AX149" s="121">
        <f t="shared" si="101"/>
        <v>0</v>
      </c>
      <c r="AY149" s="121">
        <f t="shared" si="101"/>
        <v>0</v>
      </c>
      <c r="AZ149" s="121">
        <f t="shared" si="101"/>
        <v>0</v>
      </c>
      <c r="BA149" s="121">
        <f t="shared" si="101"/>
        <v>0</v>
      </c>
      <c r="BB149" s="121">
        <f t="shared" si="101"/>
        <v>0</v>
      </c>
      <c r="BC149" s="121">
        <f t="shared" si="101"/>
        <v>0</v>
      </c>
      <c r="BD149" s="701">
        <f t="shared" si="101"/>
        <v>0</v>
      </c>
      <c r="BE149" s="693"/>
      <c r="BF149" s="122">
        <f t="shared" si="94"/>
        <v>0</v>
      </c>
      <c r="BG149" s="124"/>
      <c r="BH149" s="122">
        <f t="shared" si="95"/>
        <v>0</v>
      </c>
      <c r="BI149" s="124"/>
      <c r="BJ149" s="122">
        <f t="shared" si="96"/>
        <v>0</v>
      </c>
      <c r="BK149" s="124"/>
      <c r="BL149" s="125">
        <f t="shared" si="97"/>
        <v>0</v>
      </c>
      <c r="BM149" s="124"/>
      <c r="BN149" s="123">
        <f t="shared" si="89"/>
        <v>0</v>
      </c>
      <c r="BO149" s="126">
        <f t="shared" si="89"/>
        <v>0</v>
      </c>
      <c r="BP149" s="127"/>
      <c r="BQ149" s="409"/>
    </row>
    <row r="150" spans="1:69" s="131" customFormat="1" ht="17.55" hidden="1" customHeight="1">
      <c r="A150" s="83"/>
      <c r="C150" s="139" t="str">
        <f t="shared" si="90"/>
        <v>H</v>
      </c>
      <c r="D150" s="130" t="str">
        <f t="shared" si="80"/>
        <v>B_Prime</v>
      </c>
      <c r="E150" s="129">
        <f t="shared" si="98"/>
        <v>0</v>
      </c>
      <c r="F150" s="717"/>
      <c r="G150" s="123">
        <f t="shared" si="99"/>
        <v>0</v>
      </c>
      <c r="H150" s="121">
        <f t="shared" si="99"/>
        <v>0</v>
      </c>
      <c r="I150" s="121">
        <f t="shared" si="99"/>
        <v>0</v>
      </c>
      <c r="J150" s="121">
        <f t="shared" si="99"/>
        <v>0</v>
      </c>
      <c r="K150" s="121">
        <f t="shared" si="99"/>
        <v>0</v>
      </c>
      <c r="L150" s="121">
        <f t="shared" si="99"/>
        <v>0</v>
      </c>
      <c r="M150" s="121">
        <f t="shared" si="99"/>
        <v>0</v>
      </c>
      <c r="N150" s="121">
        <f t="shared" si="99"/>
        <v>0</v>
      </c>
      <c r="O150" s="121">
        <f t="shared" si="99"/>
        <v>0</v>
      </c>
      <c r="P150" s="126">
        <f t="shared" si="99"/>
        <v>0</v>
      </c>
      <c r="Q150" s="122"/>
      <c r="R150" s="408">
        <f t="shared" si="91"/>
        <v>0</v>
      </c>
      <c r="S150" s="693"/>
      <c r="T150" s="700">
        <f t="shared" si="85"/>
        <v>0</v>
      </c>
      <c r="U150" s="701">
        <f t="shared" si="85"/>
        <v>0</v>
      </c>
      <c r="V150" s="693"/>
      <c r="W150" s="700">
        <f t="shared" si="86"/>
        <v>0</v>
      </c>
      <c r="X150" s="126">
        <f t="shared" si="86"/>
        <v>0</v>
      </c>
      <c r="Y150" s="696">
        <f t="shared" si="92"/>
        <v>0</v>
      </c>
      <c r="Z150" s="408">
        <f t="shared" si="93"/>
        <v>0</v>
      </c>
      <c r="AA150" s="127"/>
      <c r="AB150" s="123">
        <f t="shared" si="100"/>
        <v>0</v>
      </c>
      <c r="AC150" s="121">
        <f t="shared" si="100"/>
        <v>0</v>
      </c>
      <c r="AD150" s="121">
        <f t="shared" si="100"/>
        <v>0</v>
      </c>
      <c r="AE150" s="121">
        <f t="shared" si="100"/>
        <v>0</v>
      </c>
      <c r="AF150" s="121">
        <f t="shared" si="100"/>
        <v>0</v>
      </c>
      <c r="AG150" s="121">
        <f t="shared" si="100"/>
        <v>0</v>
      </c>
      <c r="AH150" s="121">
        <f t="shared" si="100"/>
        <v>0</v>
      </c>
      <c r="AI150" s="121">
        <f t="shared" si="100"/>
        <v>0</v>
      </c>
      <c r="AJ150" s="121">
        <f t="shared" si="100"/>
        <v>0</v>
      </c>
      <c r="AK150" s="121">
        <f t="shared" si="100"/>
        <v>0</v>
      </c>
      <c r="AL150" s="121">
        <f t="shared" si="100"/>
        <v>0</v>
      </c>
      <c r="AM150" s="121">
        <f t="shared" si="100"/>
        <v>0</v>
      </c>
      <c r="AN150" s="121">
        <f t="shared" si="100"/>
        <v>0</v>
      </c>
      <c r="AO150" s="701">
        <f t="shared" si="100"/>
        <v>0</v>
      </c>
      <c r="AP150" s="122"/>
      <c r="AQ150" s="123">
        <f t="shared" si="101"/>
        <v>0</v>
      </c>
      <c r="AR150" s="121">
        <f t="shared" si="101"/>
        <v>0</v>
      </c>
      <c r="AS150" s="121">
        <f t="shared" si="101"/>
        <v>0</v>
      </c>
      <c r="AT150" s="121">
        <f t="shared" si="101"/>
        <v>0</v>
      </c>
      <c r="AU150" s="121">
        <f t="shared" si="101"/>
        <v>0</v>
      </c>
      <c r="AV150" s="121">
        <f t="shared" si="101"/>
        <v>0</v>
      </c>
      <c r="AW150" s="121">
        <f t="shared" si="101"/>
        <v>0</v>
      </c>
      <c r="AX150" s="121">
        <f t="shared" si="101"/>
        <v>0</v>
      </c>
      <c r="AY150" s="121">
        <f t="shared" si="101"/>
        <v>0</v>
      </c>
      <c r="AZ150" s="121">
        <f t="shared" si="101"/>
        <v>0</v>
      </c>
      <c r="BA150" s="121">
        <f t="shared" si="101"/>
        <v>0</v>
      </c>
      <c r="BB150" s="121">
        <f t="shared" si="101"/>
        <v>0</v>
      </c>
      <c r="BC150" s="121">
        <f t="shared" si="101"/>
        <v>0</v>
      </c>
      <c r="BD150" s="701">
        <f t="shared" si="101"/>
        <v>0</v>
      </c>
      <c r="BE150" s="693"/>
      <c r="BF150" s="122">
        <f t="shared" si="94"/>
        <v>0</v>
      </c>
      <c r="BG150" s="124"/>
      <c r="BH150" s="122">
        <f t="shared" si="95"/>
        <v>0</v>
      </c>
      <c r="BI150" s="124"/>
      <c r="BJ150" s="122">
        <f t="shared" si="96"/>
        <v>0</v>
      </c>
      <c r="BK150" s="124"/>
      <c r="BL150" s="125">
        <f t="shared" si="97"/>
        <v>0</v>
      </c>
      <c r="BM150" s="124"/>
      <c r="BN150" s="123">
        <f t="shared" si="89"/>
        <v>0</v>
      </c>
      <c r="BO150" s="126">
        <f t="shared" si="89"/>
        <v>0</v>
      </c>
      <c r="BP150" s="127"/>
      <c r="BQ150" s="409"/>
    </row>
    <row r="151" spans="1:69" s="131" customFormat="1" ht="17.55" hidden="1" customHeight="1">
      <c r="A151" s="83"/>
      <c r="C151" s="139" t="str">
        <f t="shared" si="90"/>
        <v>H</v>
      </c>
      <c r="D151" s="130" t="str">
        <f t="shared" si="80"/>
        <v>B_Prime</v>
      </c>
      <c r="E151" s="129">
        <f t="shared" si="98"/>
        <v>0</v>
      </c>
      <c r="F151" s="717"/>
      <c r="G151" s="123">
        <f t="shared" si="99"/>
        <v>0</v>
      </c>
      <c r="H151" s="121">
        <f t="shared" si="99"/>
        <v>0</v>
      </c>
      <c r="I151" s="121">
        <f t="shared" si="99"/>
        <v>0</v>
      </c>
      <c r="J151" s="121">
        <f t="shared" si="99"/>
        <v>0</v>
      </c>
      <c r="K151" s="121">
        <f t="shared" si="99"/>
        <v>0</v>
      </c>
      <c r="L151" s="121">
        <f t="shared" si="99"/>
        <v>0</v>
      </c>
      <c r="M151" s="121">
        <f t="shared" si="99"/>
        <v>0</v>
      </c>
      <c r="N151" s="121">
        <f t="shared" si="99"/>
        <v>0</v>
      </c>
      <c r="O151" s="121">
        <f t="shared" si="99"/>
        <v>0</v>
      </c>
      <c r="P151" s="126">
        <f t="shared" si="99"/>
        <v>0</v>
      </c>
      <c r="Q151" s="122"/>
      <c r="R151" s="408">
        <f t="shared" si="91"/>
        <v>0</v>
      </c>
      <c r="S151" s="693"/>
      <c r="T151" s="700">
        <f t="shared" si="85"/>
        <v>0</v>
      </c>
      <c r="U151" s="701">
        <f t="shared" si="85"/>
        <v>0</v>
      </c>
      <c r="V151" s="693"/>
      <c r="W151" s="700">
        <f t="shared" si="86"/>
        <v>0</v>
      </c>
      <c r="X151" s="126">
        <f t="shared" si="86"/>
        <v>0</v>
      </c>
      <c r="Y151" s="696">
        <f t="shared" si="92"/>
        <v>0</v>
      </c>
      <c r="Z151" s="408">
        <f t="shared" si="93"/>
        <v>0</v>
      </c>
      <c r="AA151" s="127"/>
      <c r="AB151" s="123">
        <f t="shared" si="100"/>
        <v>0</v>
      </c>
      <c r="AC151" s="121">
        <f t="shared" si="100"/>
        <v>0</v>
      </c>
      <c r="AD151" s="121">
        <f t="shared" si="100"/>
        <v>0</v>
      </c>
      <c r="AE151" s="121">
        <f t="shared" si="100"/>
        <v>0</v>
      </c>
      <c r="AF151" s="121">
        <f t="shared" si="100"/>
        <v>0</v>
      </c>
      <c r="AG151" s="121">
        <f t="shared" si="100"/>
        <v>0</v>
      </c>
      <c r="AH151" s="121">
        <f t="shared" si="100"/>
        <v>0</v>
      </c>
      <c r="AI151" s="121">
        <f t="shared" si="100"/>
        <v>0</v>
      </c>
      <c r="AJ151" s="121">
        <f t="shared" si="100"/>
        <v>0</v>
      </c>
      <c r="AK151" s="121">
        <f t="shared" si="100"/>
        <v>0</v>
      </c>
      <c r="AL151" s="121">
        <f t="shared" si="100"/>
        <v>0</v>
      </c>
      <c r="AM151" s="121">
        <f t="shared" si="100"/>
        <v>0</v>
      </c>
      <c r="AN151" s="121">
        <f t="shared" si="100"/>
        <v>0</v>
      </c>
      <c r="AO151" s="701">
        <f t="shared" si="100"/>
        <v>0</v>
      </c>
      <c r="AP151" s="122"/>
      <c r="AQ151" s="123">
        <f t="shared" si="101"/>
        <v>0</v>
      </c>
      <c r="AR151" s="121">
        <f t="shared" si="101"/>
        <v>0</v>
      </c>
      <c r="AS151" s="121">
        <f t="shared" si="101"/>
        <v>0</v>
      </c>
      <c r="AT151" s="121">
        <f t="shared" si="101"/>
        <v>0</v>
      </c>
      <c r="AU151" s="121">
        <f t="shared" si="101"/>
        <v>0</v>
      </c>
      <c r="AV151" s="121">
        <f t="shared" si="101"/>
        <v>0</v>
      </c>
      <c r="AW151" s="121">
        <f t="shared" si="101"/>
        <v>0</v>
      </c>
      <c r="AX151" s="121">
        <f t="shared" si="101"/>
        <v>0</v>
      </c>
      <c r="AY151" s="121">
        <f t="shared" si="101"/>
        <v>0</v>
      </c>
      <c r="AZ151" s="121">
        <f t="shared" si="101"/>
        <v>0</v>
      </c>
      <c r="BA151" s="121">
        <f t="shared" si="101"/>
        <v>0</v>
      </c>
      <c r="BB151" s="121">
        <f t="shared" si="101"/>
        <v>0</v>
      </c>
      <c r="BC151" s="121">
        <f t="shared" si="101"/>
        <v>0</v>
      </c>
      <c r="BD151" s="701">
        <f t="shared" si="101"/>
        <v>0</v>
      </c>
      <c r="BE151" s="693"/>
      <c r="BF151" s="122">
        <f t="shared" si="94"/>
        <v>0</v>
      </c>
      <c r="BG151" s="124"/>
      <c r="BH151" s="122">
        <f t="shared" si="95"/>
        <v>0</v>
      </c>
      <c r="BI151" s="124"/>
      <c r="BJ151" s="122">
        <f t="shared" si="96"/>
        <v>0</v>
      </c>
      <c r="BK151" s="124"/>
      <c r="BL151" s="125">
        <f t="shared" si="97"/>
        <v>0</v>
      </c>
      <c r="BM151" s="124"/>
      <c r="BN151" s="123">
        <f t="shared" si="89"/>
        <v>0</v>
      </c>
      <c r="BO151" s="126">
        <f t="shared" si="89"/>
        <v>0</v>
      </c>
      <c r="BP151" s="127"/>
      <c r="BQ151" s="409"/>
    </row>
    <row r="152" spans="1:69" s="131" customFormat="1" ht="17.55" hidden="1" customHeight="1">
      <c r="A152" s="83"/>
      <c r="C152" s="139" t="str">
        <f t="shared" si="90"/>
        <v>H</v>
      </c>
      <c r="D152" s="130" t="str">
        <f t="shared" si="80"/>
        <v>B_Prime</v>
      </c>
      <c r="E152" s="129">
        <f t="shared" si="98"/>
        <v>0</v>
      </c>
      <c r="F152" s="717"/>
      <c r="G152" s="123">
        <f t="shared" si="99"/>
        <v>0</v>
      </c>
      <c r="H152" s="121">
        <f t="shared" si="99"/>
        <v>0</v>
      </c>
      <c r="I152" s="121">
        <f t="shared" si="99"/>
        <v>0</v>
      </c>
      <c r="J152" s="121">
        <f t="shared" si="99"/>
        <v>0</v>
      </c>
      <c r="K152" s="121">
        <f t="shared" si="99"/>
        <v>0</v>
      </c>
      <c r="L152" s="121">
        <f t="shared" si="99"/>
        <v>0</v>
      </c>
      <c r="M152" s="121">
        <f t="shared" si="99"/>
        <v>0</v>
      </c>
      <c r="N152" s="121">
        <f t="shared" si="99"/>
        <v>0</v>
      </c>
      <c r="O152" s="121">
        <f t="shared" si="99"/>
        <v>0</v>
      </c>
      <c r="P152" s="126">
        <f t="shared" si="99"/>
        <v>0</v>
      </c>
      <c r="Q152" s="122"/>
      <c r="R152" s="408">
        <f t="shared" si="91"/>
        <v>0</v>
      </c>
      <c r="S152" s="693"/>
      <c r="T152" s="700">
        <f t="shared" si="85"/>
        <v>0</v>
      </c>
      <c r="U152" s="701">
        <f t="shared" si="85"/>
        <v>0</v>
      </c>
      <c r="V152" s="693"/>
      <c r="W152" s="700">
        <f t="shared" si="86"/>
        <v>0</v>
      </c>
      <c r="X152" s="126">
        <f t="shared" si="86"/>
        <v>0</v>
      </c>
      <c r="Y152" s="696">
        <f t="shared" si="92"/>
        <v>0</v>
      </c>
      <c r="Z152" s="408">
        <f t="shared" si="93"/>
        <v>0</v>
      </c>
      <c r="AA152" s="127"/>
      <c r="AB152" s="123">
        <f t="shared" si="100"/>
        <v>0</v>
      </c>
      <c r="AC152" s="121">
        <f t="shared" si="100"/>
        <v>0</v>
      </c>
      <c r="AD152" s="121">
        <f t="shared" si="100"/>
        <v>0</v>
      </c>
      <c r="AE152" s="121">
        <f t="shared" si="100"/>
        <v>0</v>
      </c>
      <c r="AF152" s="121">
        <f t="shared" si="100"/>
        <v>0</v>
      </c>
      <c r="AG152" s="121">
        <f t="shared" si="100"/>
        <v>0</v>
      </c>
      <c r="AH152" s="121">
        <f t="shared" si="100"/>
        <v>0</v>
      </c>
      <c r="AI152" s="121">
        <f t="shared" si="100"/>
        <v>0</v>
      </c>
      <c r="AJ152" s="121">
        <f t="shared" si="100"/>
        <v>0</v>
      </c>
      <c r="AK152" s="121">
        <f t="shared" si="100"/>
        <v>0</v>
      </c>
      <c r="AL152" s="121">
        <f t="shared" si="100"/>
        <v>0</v>
      </c>
      <c r="AM152" s="121">
        <f t="shared" si="100"/>
        <v>0</v>
      </c>
      <c r="AN152" s="121">
        <f t="shared" si="100"/>
        <v>0</v>
      </c>
      <c r="AO152" s="701">
        <f t="shared" si="100"/>
        <v>0</v>
      </c>
      <c r="AP152" s="122"/>
      <c r="AQ152" s="123">
        <f t="shared" si="101"/>
        <v>0</v>
      </c>
      <c r="AR152" s="121">
        <f t="shared" si="101"/>
        <v>0</v>
      </c>
      <c r="AS152" s="121">
        <f t="shared" si="101"/>
        <v>0</v>
      </c>
      <c r="AT152" s="121">
        <f t="shared" si="101"/>
        <v>0</v>
      </c>
      <c r="AU152" s="121">
        <f t="shared" si="101"/>
        <v>0</v>
      </c>
      <c r="AV152" s="121">
        <f t="shared" si="101"/>
        <v>0</v>
      </c>
      <c r="AW152" s="121">
        <f t="shared" si="101"/>
        <v>0</v>
      </c>
      <c r="AX152" s="121">
        <f t="shared" si="101"/>
        <v>0</v>
      </c>
      <c r="AY152" s="121">
        <f t="shared" si="101"/>
        <v>0</v>
      </c>
      <c r="AZ152" s="121">
        <f t="shared" si="101"/>
        <v>0</v>
      </c>
      <c r="BA152" s="121">
        <f t="shared" si="101"/>
        <v>0</v>
      </c>
      <c r="BB152" s="121">
        <f t="shared" si="101"/>
        <v>0</v>
      </c>
      <c r="BC152" s="121">
        <f t="shared" si="101"/>
        <v>0</v>
      </c>
      <c r="BD152" s="701">
        <f t="shared" si="101"/>
        <v>0</v>
      </c>
      <c r="BE152" s="693"/>
      <c r="BF152" s="122">
        <f t="shared" si="94"/>
        <v>0</v>
      </c>
      <c r="BG152" s="124"/>
      <c r="BH152" s="122">
        <f t="shared" si="95"/>
        <v>0</v>
      </c>
      <c r="BI152" s="124"/>
      <c r="BJ152" s="122">
        <f t="shared" si="96"/>
        <v>0</v>
      </c>
      <c r="BK152" s="124"/>
      <c r="BL152" s="125">
        <f t="shared" si="97"/>
        <v>0</v>
      </c>
      <c r="BM152" s="124"/>
      <c r="BN152" s="123">
        <f t="shared" si="89"/>
        <v>0</v>
      </c>
      <c r="BO152" s="126">
        <f t="shared" si="89"/>
        <v>0</v>
      </c>
      <c r="BP152" s="127"/>
      <c r="BQ152" s="409"/>
    </row>
    <row r="153" spans="1:69" s="131" customFormat="1" ht="17.55" hidden="1" customHeight="1">
      <c r="A153" s="83"/>
      <c r="C153" s="139" t="str">
        <f t="shared" si="90"/>
        <v>H</v>
      </c>
      <c r="D153" s="130" t="str">
        <f t="shared" si="80"/>
        <v>B_Prime</v>
      </c>
      <c r="E153" s="129">
        <f t="shared" si="98"/>
        <v>0</v>
      </c>
      <c r="F153" s="717"/>
      <c r="G153" s="123">
        <f t="shared" si="99"/>
        <v>0</v>
      </c>
      <c r="H153" s="121">
        <f t="shared" si="99"/>
        <v>0</v>
      </c>
      <c r="I153" s="121">
        <f t="shared" si="99"/>
        <v>0</v>
      </c>
      <c r="J153" s="121">
        <f t="shared" si="99"/>
        <v>0</v>
      </c>
      <c r="K153" s="121">
        <f t="shared" si="99"/>
        <v>0</v>
      </c>
      <c r="L153" s="121">
        <f t="shared" si="99"/>
        <v>0</v>
      </c>
      <c r="M153" s="121">
        <f t="shared" si="99"/>
        <v>0</v>
      </c>
      <c r="N153" s="121">
        <f t="shared" si="99"/>
        <v>0</v>
      </c>
      <c r="O153" s="121">
        <f t="shared" si="99"/>
        <v>0</v>
      </c>
      <c r="P153" s="126">
        <f t="shared" si="99"/>
        <v>0</v>
      </c>
      <c r="Q153" s="122"/>
      <c r="R153" s="408">
        <f t="shared" si="91"/>
        <v>0</v>
      </c>
      <c r="S153" s="693"/>
      <c r="T153" s="700">
        <f t="shared" si="85"/>
        <v>0</v>
      </c>
      <c r="U153" s="701">
        <f t="shared" si="85"/>
        <v>0</v>
      </c>
      <c r="V153" s="693"/>
      <c r="W153" s="700">
        <f t="shared" si="86"/>
        <v>0</v>
      </c>
      <c r="X153" s="126">
        <f t="shared" si="86"/>
        <v>0</v>
      </c>
      <c r="Y153" s="696">
        <f t="shared" si="92"/>
        <v>0</v>
      </c>
      <c r="Z153" s="408">
        <f t="shared" si="93"/>
        <v>0</v>
      </c>
      <c r="AA153" s="127"/>
      <c r="AB153" s="123">
        <f t="shared" si="100"/>
        <v>0</v>
      </c>
      <c r="AC153" s="121">
        <f t="shared" si="100"/>
        <v>0</v>
      </c>
      <c r="AD153" s="121">
        <f t="shared" si="100"/>
        <v>0</v>
      </c>
      <c r="AE153" s="121">
        <f t="shared" si="100"/>
        <v>0</v>
      </c>
      <c r="AF153" s="121">
        <f t="shared" si="100"/>
        <v>0</v>
      </c>
      <c r="AG153" s="121">
        <f t="shared" si="100"/>
        <v>0</v>
      </c>
      <c r="AH153" s="121">
        <f t="shared" si="100"/>
        <v>0</v>
      </c>
      <c r="AI153" s="121">
        <f t="shared" si="100"/>
        <v>0</v>
      </c>
      <c r="AJ153" s="121">
        <f t="shared" si="100"/>
        <v>0</v>
      </c>
      <c r="AK153" s="121">
        <f t="shared" si="100"/>
        <v>0</v>
      </c>
      <c r="AL153" s="121">
        <f t="shared" si="100"/>
        <v>0</v>
      </c>
      <c r="AM153" s="121">
        <f t="shared" si="100"/>
        <v>0</v>
      </c>
      <c r="AN153" s="121">
        <f t="shared" si="100"/>
        <v>0</v>
      </c>
      <c r="AO153" s="701">
        <f t="shared" si="100"/>
        <v>0</v>
      </c>
      <c r="AP153" s="122"/>
      <c r="AQ153" s="123">
        <f t="shared" si="101"/>
        <v>0</v>
      </c>
      <c r="AR153" s="121">
        <f t="shared" si="101"/>
        <v>0</v>
      </c>
      <c r="AS153" s="121">
        <f t="shared" si="101"/>
        <v>0</v>
      </c>
      <c r="AT153" s="121">
        <f t="shared" si="101"/>
        <v>0</v>
      </c>
      <c r="AU153" s="121">
        <f t="shared" si="101"/>
        <v>0</v>
      </c>
      <c r="AV153" s="121">
        <f t="shared" si="101"/>
        <v>0</v>
      </c>
      <c r="AW153" s="121">
        <f t="shared" si="101"/>
        <v>0</v>
      </c>
      <c r="AX153" s="121">
        <f t="shared" si="101"/>
        <v>0</v>
      </c>
      <c r="AY153" s="121">
        <f t="shared" si="101"/>
        <v>0</v>
      </c>
      <c r="AZ153" s="121">
        <f t="shared" si="101"/>
        <v>0</v>
      </c>
      <c r="BA153" s="121">
        <f t="shared" si="101"/>
        <v>0</v>
      </c>
      <c r="BB153" s="121">
        <f t="shared" si="101"/>
        <v>0</v>
      </c>
      <c r="BC153" s="121">
        <f t="shared" si="101"/>
        <v>0</v>
      </c>
      <c r="BD153" s="701">
        <f t="shared" si="101"/>
        <v>0</v>
      </c>
      <c r="BE153" s="693"/>
      <c r="BF153" s="122">
        <f t="shared" si="94"/>
        <v>0</v>
      </c>
      <c r="BG153" s="124"/>
      <c r="BH153" s="122">
        <f t="shared" si="95"/>
        <v>0</v>
      </c>
      <c r="BI153" s="124"/>
      <c r="BJ153" s="122">
        <f t="shared" si="96"/>
        <v>0</v>
      </c>
      <c r="BK153" s="124"/>
      <c r="BL153" s="125">
        <f t="shared" si="97"/>
        <v>0</v>
      </c>
      <c r="BM153" s="124"/>
      <c r="BN153" s="123">
        <f t="shared" si="89"/>
        <v>0</v>
      </c>
      <c r="BO153" s="126">
        <f t="shared" si="89"/>
        <v>0</v>
      </c>
      <c r="BP153" s="127"/>
      <c r="BQ153" s="409"/>
    </row>
    <row r="154" spans="1:69" s="131" customFormat="1" ht="17.55" hidden="1" customHeight="1">
      <c r="A154" s="83"/>
      <c r="C154" s="139" t="str">
        <f t="shared" si="90"/>
        <v>H</v>
      </c>
      <c r="D154" s="130" t="str">
        <f t="shared" si="80"/>
        <v>B_Prime</v>
      </c>
      <c r="E154" s="129">
        <f t="shared" si="98"/>
        <v>0</v>
      </c>
      <c r="F154" s="717"/>
      <c r="G154" s="123">
        <f t="shared" si="99"/>
        <v>0</v>
      </c>
      <c r="H154" s="121">
        <f t="shared" si="99"/>
        <v>0</v>
      </c>
      <c r="I154" s="121">
        <f t="shared" si="99"/>
        <v>0</v>
      </c>
      <c r="J154" s="121">
        <f t="shared" si="99"/>
        <v>0</v>
      </c>
      <c r="K154" s="121">
        <f t="shared" si="99"/>
        <v>0</v>
      </c>
      <c r="L154" s="121">
        <f t="shared" si="99"/>
        <v>0</v>
      </c>
      <c r="M154" s="121">
        <f t="shared" si="99"/>
        <v>0</v>
      </c>
      <c r="N154" s="121">
        <f t="shared" si="99"/>
        <v>0</v>
      </c>
      <c r="O154" s="121">
        <f t="shared" si="99"/>
        <v>0</v>
      </c>
      <c r="P154" s="126">
        <f t="shared" si="99"/>
        <v>0</v>
      </c>
      <c r="Q154" s="122"/>
      <c r="R154" s="408">
        <f t="shared" si="91"/>
        <v>0</v>
      </c>
      <c r="S154" s="693"/>
      <c r="T154" s="700">
        <f t="shared" si="85"/>
        <v>0</v>
      </c>
      <c r="U154" s="701">
        <f t="shared" si="85"/>
        <v>0</v>
      </c>
      <c r="V154" s="693"/>
      <c r="W154" s="700">
        <f t="shared" si="86"/>
        <v>0</v>
      </c>
      <c r="X154" s="126">
        <f t="shared" si="86"/>
        <v>0</v>
      </c>
      <c r="Y154" s="696">
        <f t="shared" si="92"/>
        <v>0</v>
      </c>
      <c r="Z154" s="408">
        <f t="shared" si="93"/>
        <v>0</v>
      </c>
      <c r="AA154" s="127"/>
      <c r="AB154" s="123">
        <f t="shared" si="100"/>
        <v>0</v>
      </c>
      <c r="AC154" s="121">
        <f t="shared" si="100"/>
        <v>0</v>
      </c>
      <c r="AD154" s="121">
        <f t="shared" si="100"/>
        <v>0</v>
      </c>
      <c r="AE154" s="121">
        <f t="shared" si="100"/>
        <v>0</v>
      </c>
      <c r="AF154" s="121">
        <f t="shared" si="100"/>
        <v>0</v>
      </c>
      <c r="AG154" s="121">
        <f t="shared" si="100"/>
        <v>0</v>
      </c>
      <c r="AH154" s="121">
        <f t="shared" si="100"/>
        <v>0</v>
      </c>
      <c r="AI154" s="121">
        <f t="shared" si="100"/>
        <v>0</v>
      </c>
      <c r="AJ154" s="121">
        <f t="shared" si="100"/>
        <v>0</v>
      </c>
      <c r="AK154" s="121">
        <f t="shared" si="100"/>
        <v>0</v>
      </c>
      <c r="AL154" s="121">
        <f t="shared" si="100"/>
        <v>0</v>
      </c>
      <c r="AM154" s="121">
        <f t="shared" si="100"/>
        <v>0</v>
      </c>
      <c r="AN154" s="121">
        <f t="shared" si="100"/>
        <v>0</v>
      </c>
      <c r="AO154" s="701">
        <f t="shared" si="100"/>
        <v>0</v>
      </c>
      <c r="AP154" s="122"/>
      <c r="AQ154" s="123">
        <f t="shared" si="101"/>
        <v>0</v>
      </c>
      <c r="AR154" s="121">
        <f t="shared" si="101"/>
        <v>0</v>
      </c>
      <c r="AS154" s="121">
        <f t="shared" si="101"/>
        <v>0</v>
      </c>
      <c r="AT154" s="121">
        <f t="shared" si="101"/>
        <v>0</v>
      </c>
      <c r="AU154" s="121">
        <f t="shared" si="101"/>
        <v>0</v>
      </c>
      <c r="AV154" s="121">
        <f t="shared" si="101"/>
        <v>0</v>
      </c>
      <c r="AW154" s="121">
        <f t="shared" si="101"/>
        <v>0</v>
      </c>
      <c r="AX154" s="121">
        <f t="shared" si="101"/>
        <v>0</v>
      </c>
      <c r="AY154" s="121">
        <f t="shared" si="101"/>
        <v>0</v>
      </c>
      <c r="AZ154" s="121">
        <f t="shared" si="101"/>
        <v>0</v>
      </c>
      <c r="BA154" s="121">
        <f t="shared" si="101"/>
        <v>0</v>
      </c>
      <c r="BB154" s="121">
        <f t="shared" si="101"/>
        <v>0</v>
      </c>
      <c r="BC154" s="121">
        <f t="shared" si="101"/>
        <v>0</v>
      </c>
      <c r="BD154" s="701">
        <f t="shared" si="101"/>
        <v>0</v>
      </c>
      <c r="BE154" s="693"/>
      <c r="BF154" s="122">
        <f t="shared" si="94"/>
        <v>0</v>
      </c>
      <c r="BG154" s="124"/>
      <c r="BH154" s="122">
        <f t="shared" si="95"/>
        <v>0</v>
      </c>
      <c r="BI154" s="124"/>
      <c r="BJ154" s="122">
        <f t="shared" si="96"/>
        <v>0</v>
      </c>
      <c r="BK154" s="124"/>
      <c r="BL154" s="125">
        <f t="shared" si="97"/>
        <v>0</v>
      </c>
      <c r="BM154" s="124"/>
      <c r="BN154" s="123">
        <f t="shared" si="89"/>
        <v>0</v>
      </c>
      <c r="BO154" s="126">
        <f t="shared" si="89"/>
        <v>0</v>
      </c>
      <c r="BP154" s="127"/>
      <c r="BQ154" s="409"/>
    </row>
    <row r="155" spans="1:69" s="131" customFormat="1" ht="17.55" customHeight="1">
      <c r="A155" s="83"/>
      <c r="C155" s="139" t="str">
        <f t="shared" si="90"/>
        <v/>
      </c>
      <c r="D155" s="130" t="str">
        <f>$D144</f>
        <v>B_Prime</v>
      </c>
      <c r="E155" s="129" t="str">
        <f>E50</f>
        <v>Unknown</v>
      </c>
      <c r="F155" s="717"/>
      <c r="G155" s="123">
        <f t="shared" si="99"/>
        <v>0</v>
      </c>
      <c r="H155" s="121">
        <f t="shared" si="99"/>
        <v>0</v>
      </c>
      <c r="I155" s="121">
        <f t="shared" si="99"/>
        <v>0.05</v>
      </c>
      <c r="J155" s="121">
        <f t="shared" si="99"/>
        <v>0.6</v>
      </c>
      <c r="K155" s="121">
        <f t="shared" si="99"/>
        <v>0</v>
      </c>
      <c r="L155" s="121">
        <f t="shared" si="99"/>
        <v>0</v>
      </c>
      <c r="M155" s="121">
        <f t="shared" si="99"/>
        <v>0</v>
      </c>
      <c r="N155" s="121">
        <f t="shared" si="99"/>
        <v>0.3</v>
      </c>
      <c r="O155" s="121">
        <f t="shared" si="99"/>
        <v>0</v>
      </c>
      <c r="P155" s="126">
        <f t="shared" si="99"/>
        <v>0</v>
      </c>
      <c r="Q155" s="122"/>
      <c r="R155" s="408">
        <f t="shared" si="91"/>
        <v>0</v>
      </c>
      <c r="S155" s="693"/>
      <c r="T155" s="700">
        <f t="shared" si="85"/>
        <v>0</v>
      </c>
      <c r="U155" s="701">
        <f t="shared" si="85"/>
        <v>0</v>
      </c>
      <c r="V155" s="693"/>
      <c r="W155" s="700">
        <f t="shared" si="86"/>
        <v>0</v>
      </c>
      <c r="X155" s="126">
        <f t="shared" si="86"/>
        <v>0</v>
      </c>
      <c r="Y155" s="696">
        <f t="shared" si="92"/>
        <v>0</v>
      </c>
      <c r="Z155" s="408">
        <f t="shared" si="93"/>
        <v>0</v>
      </c>
      <c r="AA155" s="127"/>
      <c r="AB155" s="123">
        <f t="shared" si="100"/>
        <v>0</v>
      </c>
      <c r="AC155" s="121">
        <f t="shared" si="100"/>
        <v>0</v>
      </c>
      <c r="AD155" s="121">
        <f t="shared" si="100"/>
        <v>0</v>
      </c>
      <c r="AE155" s="121">
        <f t="shared" si="100"/>
        <v>0</v>
      </c>
      <c r="AF155" s="121">
        <f t="shared" si="100"/>
        <v>0</v>
      </c>
      <c r="AG155" s="121">
        <f t="shared" si="100"/>
        <v>0</v>
      </c>
      <c r="AH155" s="121">
        <f t="shared" si="100"/>
        <v>0</v>
      </c>
      <c r="AI155" s="121">
        <f t="shared" si="100"/>
        <v>0</v>
      </c>
      <c r="AJ155" s="121">
        <f t="shared" si="100"/>
        <v>0</v>
      </c>
      <c r="AK155" s="121">
        <f t="shared" si="100"/>
        <v>0</v>
      </c>
      <c r="AL155" s="121">
        <f t="shared" si="100"/>
        <v>0.6</v>
      </c>
      <c r="AM155" s="121">
        <f t="shared" si="100"/>
        <v>0</v>
      </c>
      <c r="AN155" s="121">
        <f t="shared" si="100"/>
        <v>0</v>
      </c>
      <c r="AO155" s="701">
        <f t="shared" si="100"/>
        <v>0</v>
      </c>
      <c r="AP155" s="122"/>
      <c r="AQ155" s="123">
        <f t="shared" si="101"/>
        <v>0</v>
      </c>
      <c r="AR155" s="121">
        <f t="shared" si="101"/>
        <v>0</v>
      </c>
      <c r="AS155" s="121">
        <f t="shared" si="101"/>
        <v>0</v>
      </c>
      <c r="AT155" s="121">
        <f t="shared" si="101"/>
        <v>0</v>
      </c>
      <c r="AU155" s="121">
        <f t="shared" si="101"/>
        <v>0</v>
      </c>
      <c r="AV155" s="121">
        <f t="shared" si="101"/>
        <v>0</v>
      </c>
      <c r="AW155" s="121">
        <f t="shared" si="101"/>
        <v>0</v>
      </c>
      <c r="AX155" s="121">
        <f t="shared" si="101"/>
        <v>0</v>
      </c>
      <c r="AY155" s="121">
        <f t="shared" si="101"/>
        <v>0</v>
      </c>
      <c r="AZ155" s="121">
        <f t="shared" si="101"/>
        <v>0</v>
      </c>
      <c r="BA155" s="121">
        <f t="shared" si="101"/>
        <v>0</v>
      </c>
      <c r="BB155" s="121">
        <f t="shared" si="101"/>
        <v>0</v>
      </c>
      <c r="BC155" s="121">
        <f t="shared" si="101"/>
        <v>0</v>
      </c>
      <c r="BD155" s="701">
        <f t="shared" si="101"/>
        <v>0</v>
      </c>
      <c r="BE155" s="693"/>
      <c r="BF155" s="122">
        <f t="shared" si="94"/>
        <v>0</v>
      </c>
      <c r="BG155" s="124"/>
      <c r="BH155" s="122">
        <f t="shared" si="95"/>
        <v>0</v>
      </c>
      <c r="BI155" s="124"/>
      <c r="BJ155" s="122">
        <f t="shared" si="96"/>
        <v>0</v>
      </c>
      <c r="BK155" s="124"/>
      <c r="BL155" s="125">
        <f t="shared" si="97"/>
        <v>0</v>
      </c>
      <c r="BM155" s="124"/>
      <c r="BN155" s="123">
        <f t="shared" si="89"/>
        <v>0</v>
      </c>
      <c r="BO155" s="126">
        <f t="shared" si="89"/>
        <v>0</v>
      </c>
      <c r="BP155" s="127"/>
      <c r="BQ155" s="409"/>
    </row>
    <row r="156" spans="1:69" s="131" customFormat="1" ht="17.55" customHeight="1">
      <c r="A156" s="83"/>
      <c r="C156" s="139" t="str">
        <f t="shared" si="90"/>
        <v/>
      </c>
      <c r="D156" s="130" t="str">
        <f>Parameter!G66</f>
        <v>CPL</v>
      </c>
      <c r="E156" s="129" t="str">
        <f t="shared" ref="E156:E179" si="102">E16</f>
        <v>Aglaia Tech</v>
      </c>
      <c r="F156" s="717"/>
      <c r="G156" s="123">
        <f t="shared" ref="G156:P165" si="103">SUMIFS(Share, Y, $E$3, Config, $G$11, P, G$15, LType, $D156, MSup, $E156)</f>
        <v>0</v>
      </c>
      <c r="H156" s="121">
        <f t="shared" si="103"/>
        <v>0</v>
      </c>
      <c r="I156" s="121">
        <f t="shared" si="103"/>
        <v>0</v>
      </c>
      <c r="J156" s="121">
        <f t="shared" si="103"/>
        <v>0</v>
      </c>
      <c r="K156" s="121">
        <f t="shared" si="103"/>
        <v>0</v>
      </c>
      <c r="L156" s="121">
        <f t="shared" si="103"/>
        <v>0</v>
      </c>
      <c r="M156" s="121">
        <f t="shared" si="103"/>
        <v>0</v>
      </c>
      <c r="N156" s="121">
        <f t="shared" si="103"/>
        <v>0.5</v>
      </c>
      <c r="O156" s="121">
        <f t="shared" si="103"/>
        <v>0</v>
      </c>
      <c r="P156" s="126">
        <f t="shared" si="103"/>
        <v>0</v>
      </c>
      <c r="Q156" s="122"/>
      <c r="R156" s="408">
        <f t="shared" si="91"/>
        <v>0</v>
      </c>
      <c r="S156" s="693"/>
      <c r="T156" s="700">
        <f t="shared" ref="T156:U175" si="104">SUMIFS(Share, Y, $E$3, Config, $T$11, P, T$15, LType, $D156, MSup, $E156)</f>
        <v>0</v>
      </c>
      <c r="U156" s="701">
        <f t="shared" si="104"/>
        <v>0</v>
      </c>
      <c r="V156" s="693"/>
      <c r="W156" s="700">
        <f t="shared" ref="W156:X175" si="105">SUMIFS(Share, Y, $E$3, Config, $W$11, P, W$15, LType, $D156, MSup, $E156)</f>
        <v>0</v>
      </c>
      <c r="X156" s="126">
        <f t="shared" si="105"/>
        <v>0</v>
      </c>
      <c r="Y156" s="696">
        <f t="shared" si="92"/>
        <v>0</v>
      </c>
      <c r="Z156" s="408">
        <f t="shared" si="93"/>
        <v>0</v>
      </c>
      <c r="AA156" s="127"/>
      <c r="AB156" s="123">
        <f t="shared" ref="AB156:AO165" si="106">SUMIFS(Share, Y, $E$3, Config, $AB$11, P, AB$15, LType, $D156, MSup, $E156)</f>
        <v>0</v>
      </c>
      <c r="AC156" s="121">
        <f t="shared" si="106"/>
        <v>0</v>
      </c>
      <c r="AD156" s="121">
        <f t="shared" si="106"/>
        <v>0</v>
      </c>
      <c r="AE156" s="121">
        <f t="shared" si="106"/>
        <v>0</v>
      </c>
      <c r="AF156" s="121">
        <f t="shared" si="106"/>
        <v>0</v>
      </c>
      <c r="AG156" s="121">
        <f t="shared" si="106"/>
        <v>0</v>
      </c>
      <c r="AH156" s="121">
        <f t="shared" si="106"/>
        <v>0</v>
      </c>
      <c r="AI156" s="121">
        <f t="shared" si="106"/>
        <v>0</v>
      </c>
      <c r="AJ156" s="121">
        <f t="shared" si="106"/>
        <v>0</v>
      </c>
      <c r="AK156" s="121">
        <f t="shared" si="106"/>
        <v>0</v>
      </c>
      <c r="AL156" s="121">
        <f t="shared" si="106"/>
        <v>0</v>
      </c>
      <c r="AM156" s="121">
        <f t="shared" si="106"/>
        <v>0</v>
      </c>
      <c r="AN156" s="121">
        <f t="shared" si="106"/>
        <v>0</v>
      </c>
      <c r="AO156" s="701">
        <f t="shared" si="106"/>
        <v>0</v>
      </c>
      <c r="AP156" s="122"/>
      <c r="AQ156" s="123">
        <f t="shared" ref="AQ156:BD165" si="107">SUMIFS(Share, Y, $E$3, Config, $AQ$11, P, AQ$15, LType, $D156, MSup, $E156)</f>
        <v>0</v>
      </c>
      <c r="AR156" s="121">
        <f t="shared" si="107"/>
        <v>0</v>
      </c>
      <c r="AS156" s="121">
        <f t="shared" si="107"/>
        <v>0</v>
      </c>
      <c r="AT156" s="121">
        <f t="shared" si="107"/>
        <v>0</v>
      </c>
      <c r="AU156" s="121">
        <f t="shared" si="107"/>
        <v>0</v>
      </c>
      <c r="AV156" s="121">
        <f t="shared" si="107"/>
        <v>0</v>
      </c>
      <c r="AW156" s="121">
        <f t="shared" si="107"/>
        <v>0</v>
      </c>
      <c r="AX156" s="121">
        <f t="shared" si="107"/>
        <v>0</v>
      </c>
      <c r="AY156" s="121">
        <f t="shared" si="107"/>
        <v>0</v>
      </c>
      <c r="AZ156" s="121">
        <f t="shared" si="107"/>
        <v>0</v>
      </c>
      <c r="BA156" s="121">
        <f t="shared" si="107"/>
        <v>0</v>
      </c>
      <c r="BB156" s="121">
        <f t="shared" si="107"/>
        <v>0</v>
      </c>
      <c r="BC156" s="121">
        <f t="shared" si="107"/>
        <v>0</v>
      </c>
      <c r="BD156" s="701">
        <f t="shared" si="107"/>
        <v>0</v>
      </c>
      <c r="BE156" s="693"/>
      <c r="BF156" s="122">
        <f t="shared" si="94"/>
        <v>0</v>
      </c>
      <c r="BG156" s="124"/>
      <c r="BH156" s="122">
        <f t="shared" si="95"/>
        <v>0</v>
      </c>
      <c r="BI156" s="124"/>
      <c r="BJ156" s="122">
        <f t="shared" si="96"/>
        <v>0</v>
      </c>
      <c r="BK156" s="124"/>
      <c r="BL156" s="125">
        <f t="shared" si="97"/>
        <v>0</v>
      </c>
      <c r="BM156" s="124"/>
      <c r="BN156" s="123">
        <f t="shared" ref="BN156:BO175" si="108">SUMIFS(Share, Y, $E$3, Config, $BN$11, P, BN$15, LType, $D156, MSup, $E156)</f>
        <v>0</v>
      </c>
      <c r="BO156" s="126">
        <f t="shared" si="108"/>
        <v>0</v>
      </c>
      <c r="BP156" s="127"/>
      <c r="BQ156" s="409"/>
    </row>
    <row r="157" spans="1:69" s="131" customFormat="1" ht="17.55" hidden="1" customHeight="1">
      <c r="A157" s="83"/>
      <c r="C157" s="139" t="str">
        <f t="shared" si="90"/>
        <v>H</v>
      </c>
      <c r="D157" s="130" t="str">
        <f t="shared" ref="D157:D189" si="109">$D156</f>
        <v>CPL</v>
      </c>
      <c r="E157" s="129" t="str">
        <f t="shared" si="102"/>
        <v>Bayer</v>
      </c>
      <c r="F157" s="717"/>
      <c r="G157" s="123">
        <f t="shared" si="103"/>
        <v>0</v>
      </c>
      <c r="H157" s="121">
        <f t="shared" si="103"/>
        <v>0</v>
      </c>
      <c r="I157" s="121">
        <f t="shared" si="103"/>
        <v>0</v>
      </c>
      <c r="J157" s="121">
        <f t="shared" si="103"/>
        <v>0</v>
      </c>
      <c r="K157" s="121">
        <f t="shared" si="103"/>
        <v>0</v>
      </c>
      <c r="L157" s="121">
        <f t="shared" si="103"/>
        <v>0</v>
      </c>
      <c r="M157" s="121">
        <f t="shared" si="103"/>
        <v>0</v>
      </c>
      <c r="N157" s="121">
        <f t="shared" si="103"/>
        <v>0</v>
      </c>
      <c r="O157" s="121">
        <f t="shared" si="103"/>
        <v>0</v>
      </c>
      <c r="P157" s="126">
        <f t="shared" si="103"/>
        <v>0</v>
      </c>
      <c r="Q157" s="122"/>
      <c r="R157" s="408">
        <f t="shared" si="91"/>
        <v>0</v>
      </c>
      <c r="S157" s="693"/>
      <c r="T157" s="700">
        <f t="shared" si="104"/>
        <v>0</v>
      </c>
      <c r="U157" s="701">
        <f t="shared" si="104"/>
        <v>0</v>
      </c>
      <c r="V157" s="693"/>
      <c r="W157" s="700">
        <f t="shared" si="105"/>
        <v>0</v>
      </c>
      <c r="X157" s="126">
        <f t="shared" si="105"/>
        <v>0</v>
      </c>
      <c r="Y157" s="696">
        <f t="shared" si="92"/>
        <v>0</v>
      </c>
      <c r="Z157" s="408">
        <f t="shared" si="93"/>
        <v>0</v>
      </c>
      <c r="AA157" s="127"/>
      <c r="AB157" s="123">
        <f t="shared" si="106"/>
        <v>0</v>
      </c>
      <c r="AC157" s="121">
        <f t="shared" si="106"/>
        <v>0</v>
      </c>
      <c r="AD157" s="121">
        <f t="shared" si="106"/>
        <v>0</v>
      </c>
      <c r="AE157" s="121">
        <f t="shared" si="106"/>
        <v>0</v>
      </c>
      <c r="AF157" s="121">
        <f t="shared" si="106"/>
        <v>0</v>
      </c>
      <c r="AG157" s="121">
        <f t="shared" si="106"/>
        <v>0</v>
      </c>
      <c r="AH157" s="121">
        <f t="shared" si="106"/>
        <v>0</v>
      </c>
      <c r="AI157" s="121">
        <f t="shared" si="106"/>
        <v>0</v>
      </c>
      <c r="AJ157" s="121">
        <f t="shared" si="106"/>
        <v>0</v>
      </c>
      <c r="AK157" s="121">
        <f t="shared" si="106"/>
        <v>0</v>
      </c>
      <c r="AL157" s="121">
        <f t="shared" si="106"/>
        <v>0</v>
      </c>
      <c r="AM157" s="121">
        <f t="shared" si="106"/>
        <v>0</v>
      </c>
      <c r="AN157" s="121">
        <f t="shared" si="106"/>
        <v>0</v>
      </c>
      <c r="AO157" s="701">
        <f t="shared" si="106"/>
        <v>0</v>
      </c>
      <c r="AP157" s="122"/>
      <c r="AQ157" s="123">
        <f t="shared" si="107"/>
        <v>0</v>
      </c>
      <c r="AR157" s="121">
        <f t="shared" si="107"/>
        <v>0</v>
      </c>
      <c r="AS157" s="121">
        <f t="shared" si="107"/>
        <v>0</v>
      </c>
      <c r="AT157" s="121">
        <f t="shared" si="107"/>
        <v>0</v>
      </c>
      <c r="AU157" s="121">
        <f t="shared" si="107"/>
        <v>0</v>
      </c>
      <c r="AV157" s="121">
        <f t="shared" si="107"/>
        <v>0</v>
      </c>
      <c r="AW157" s="121">
        <f t="shared" si="107"/>
        <v>0</v>
      </c>
      <c r="AX157" s="121">
        <f t="shared" si="107"/>
        <v>0</v>
      </c>
      <c r="AY157" s="121">
        <f t="shared" si="107"/>
        <v>0</v>
      </c>
      <c r="AZ157" s="121">
        <f t="shared" si="107"/>
        <v>0</v>
      </c>
      <c r="BA157" s="121">
        <f t="shared" si="107"/>
        <v>0</v>
      </c>
      <c r="BB157" s="121">
        <f t="shared" si="107"/>
        <v>0</v>
      </c>
      <c r="BC157" s="121">
        <f t="shared" si="107"/>
        <v>0</v>
      </c>
      <c r="BD157" s="701">
        <f t="shared" si="107"/>
        <v>0</v>
      </c>
      <c r="BE157" s="693"/>
      <c r="BF157" s="122">
        <f t="shared" si="94"/>
        <v>0</v>
      </c>
      <c r="BG157" s="124"/>
      <c r="BH157" s="122">
        <f t="shared" si="95"/>
        <v>0</v>
      </c>
      <c r="BI157" s="124"/>
      <c r="BJ157" s="122">
        <f t="shared" si="96"/>
        <v>0</v>
      </c>
      <c r="BK157" s="124"/>
      <c r="BL157" s="125">
        <f t="shared" si="97"/>
        <v>0</v>
      </c>
      <c r="BM157" s="124"/>
      <c r="BN157" s="123">
        <f t="shared" si="108"/>
        <v>0</v>
      </c>
      <c r="BO157" s="126">
        <f t="shared" si="108"/>
        <v>0</v>
      </c>
      <c r="BP157" s="127"/>
      <c r="BQ157" s="409"/>
    </row>
    <row r="158" spans="1:69" s="131" customFormat="1" ht="17.55" hidden="1" customHeight="1">
      <c r="A158" s="83"/>
      <c r="C158" s="139" t="str">
        <f t="shared" si="90"/>
        <v>H</v>
      </c>
      <c r="D158" s="130" t="str">
        <f t="shared" si="109"/>
        <v>CPL</v>
      </c>
      <c r="E158" s="129" t="str">
        <f t="shared" si="102"/>
        <v>Comet</v>
      </c>
      <c r="F158" s="717"/>
      <c r="G158" s="123">
        <f t="shared" si="103"/>
        <v>0</v>
      </c>
      <c r="H158" s="121">
        <f t="shared" si="103"/>
        <v>0</v>
      </c>
      <c r="I158" s="121">
        <f t="shared" si="103"/>
        <v>0</v>
      </c>
      <c r="J158" s="121">
        <f t="shared" si="103"/>
        <v>0</v>
      </c>
      <c r="K158" s="121">
        <f t="shared" si="103"/>
        <v>0</v>
      </c>
      <c r="L158" s="121">
        <f t="shared" si="103"/>
        <v>0</v>
      </c>
      <c r="M158" s="121">
        <f t="shared" si="103"/>
        <v>0</v>
      </c>
      <c r="N158" s="121">
        <f t="shared" si="103"/>
        <v>0</v>
      </c>
      <c r="O158" s="121">
        <f t="shared" si="103"/>
        <v>0</v>
      </c>
      <c r="P158" s="126">
        <f t="shared" si="103"/>
        <v>0</v>
      </c>
      <c r="Q158" s="122"/>
      <c r="R158" s="408">
        <f t="shared" si="91"/>
        <v>0</v>
      </c>
      <c r="S158" s="693"/>
      <c r="T158" s="700">
        <f t="shared" si="104"/>
        <v>0</v>
      </c>
      <c r="U158" s="701">
        <f t="shared" si="104"/>
        <v>0</v>
      </c>
      <c r="V158" s="693"/>
      <c r="W158" s="700">
        <f t="shared" si="105"/>
        <v>0</v>
      </c>
      <c r="X158" s="126">
        <f t="shared" si="105"/>
        <v>0</v>
      </c>
      <c r="Y158" s="696">
        <f t="shared" si="92"/>
        <v>0</v>
      </c>
      <c r="Z158" s="408">
        <f t="shared" si="93"/>
        <v>0</v>
      </c>
      <c r="AA158" s="127"/>
      <c r="AB158" s="123">
        <f t="shared" si="106"/>
        <v>0</v>
      </c>
      <c r="AC158" s="121">
        <f t="shared" si="106"/>
        <v>0</v>
      </c>
      <c r="AD158" s="121">
        <f t="shared" si="106"/>
        <v>0</v>
      </c>
      <c r="AE158" s="121">
        <f t="shared" si="106"/>
        <v>0</v>
      </c>
      <c r="AF158" s="121">
        <f t="shared" si="106"/>
        <v>0</v>
      </c>
      <c r="AG158" s="121">
        <f t="shared" si="106"/>
        <v>0</v>
      </c>
      <c r="AH158" s="121">
        <f t="shared" si="106"/>
        <v>0</v>
      </c>
      <c r="AI158" s="121">
        <f t="shared" si="106"/>
        <v>0</v>
      </c>
      <c r="AJ158" s="121">
        <f t="shared" si="106"/>
        <v>0</v>
      </c>
      <c r="AK158" s="121">
        <f t="shared" si="106"/>
        <v>0</v>
      </c>
      <c r="AL158" s="121">
        <f t="shared" si="106"/>
        <v>0</v>
      </c>
      <c r="AM158" s="121">
        <f t="shared" si="106"/>
        <v>0</v>
      </c>
      <c r="AN158" s="121">
        <f t="shared" si="106"/>
        <v>0</v>
      </c>
      <c r="AO158" s="701">
        <f t="shared" si="106"/>
        <v>0</v>
      </c>
      <c r="AP158" s="122"/>
      <c r="AQ158" s="123">
        <f t="shared" si="107"/>
        <v>0</v>
      </c>
      <c r="AR158" s="121">
        <f t="shared" si="107"/>
        <v>0</v>
      </c>
      <c r="AS158" s="121">
        <f t="shared" si="107"/>
        <v>0</v>
      </c>
      <c r="AT158" s="121">
        <f t="shared" si="107"/>
        <v>0</v>
      </c>
      <c r="AU158" s="121">
        <f t="shared" si="107"/>
        <v>0</v>
      </c>
      <c r="AV158" s="121">
        <f t="shared" si="107"/>
        <v>0</v>
      </c>
      <c r="AW158" s="121">
        <f t="shared" si="107"/>
        <v>0</v>
      </c>
      <c r="AX158" s="121">
        <f t="shared" si="107"/>
        <v>0</v>
      </c>
      <c r="AY158" s="121">
        <f t="shared" si="107"/>
        <v>0</v>
      </c>
      <c r="AZ158" s="121">
        <f t="shared" si="107"/>
        <v>0</v>
      </c>
      <c r="BA158" s="121">
        <f t="shared" si="107"/>
        <v>0</v>
      </c>
      <c r="BB158" s="121">
        <f t="shared" si="107"/>
        <v>0</v>
      </c>
      <c r="BC158" s="121">
        <f t="shared" si="107"/>
        <v>0</v>
      </c>
      <c r="BD158" s="701">
        <f t="shared" si="107"/>
        <v>0</v>
      </c>
      <c r="BE158" s="693"/>
      <c r="BF158" s="122">
        <f t="shared" si="94"/>
        <v>0</v>
      </c>
      <c r="BG158" s="124"/>
      <c r="BH158" s="122">
        <f t="shared" si="95"/>
        <v>0</v>
      </c>
      <c r="BI158" s="124"/>
      <c r="BJ158" s="122">
        <f t="shared" si="96"/>
        <v>0</v>
      </c>
      <c r="BK158" s="124"/>
      <c r="BL158" s="125">
        <f t="shared" si="97"/>
        <v>0</v>
      </c>
      <c r="BM158" s="124"/>
      <c r="BN158" s="123">
        <f t="shared" si="108"/>
        <v>0</v>
      </c>
      <c r="BO158" s="126">
        <f t="shared" si="108"/>
        <v>0</v>
      </c>
      <c r="BP158" s="127"/>
      <c r="BQ158" s="409"/>
    </row>
    <row r="159" spans="1:69" s="131" customFormat="1" ht="17.55" customHeight="1">
      <c r="A159" s="83"/>
      <c r="C159" s="139" t="str">
        <f t="shared" si="90"/>
        <v/>
      </c>
      <c r="D159" s="130" t="str">
        <f t="shared" si="109"/>
        <v>CPL</v>
      </c>
      <c r="E159" s="129" t="str">
        <f t="shared" si="102"/>
        <v>Dongjin Semichem</v>
      </c>
      <c r="F159" s="717"/>
      <c r="G159" s="123">
        <f t="shared" si="103"/>
        <v>0</v>
      </c>
      <c r="H159" s="121">
        <f t="shared" si="103"/>
        <v>0</v>
      </c>
      <c r="I159" s="121">
        <f t="shared" si="103"/>
        <v>0</v>
      </c>
      <c r="J159" s="121">
        <f t="shared" si="103"/>
        <v>0</v>
      </c>
      <c r="K159" s="121">
        <f t="shared" si="103"/>
        <v>0</v>
      </c>
      <c r="L159" s="121">
        <f t="shared" si="103"/>
        <v>0</v>
      </c>
      <c r="M159" s="121">
        <f t="shared" si="103"/>
        <v>0</v>
      </c>
      <c r="N159" s="121">
        <f t="shared" si="103"/>
        <v>0</v>
      </c>
      <c r="O159" s="121">
        <f t="shared" si="103"/>
        <v>0</v>
      </c>
      <c r="P159" s="126">
        <f t="shared" si="103"/>
        <v>0</v>
      </c>
      <c r="Q159" s="122"/>
      <c r="R159" s="408">
        <f t="shared" si="91"/>
        <v>0.4</v>
      </c>
      <c r="S159" s="693"/>
      <c r="T159" s="700">
        <f t="shared" si="104"/>
        <v>0</v>
      </c>
      <c r="U159" s="701">
        <f t="shared" si="104"/>
        <v>0</v>
      </c>
      <c r="V159" s="693"/>
      <c r="W159" s="700">
        <f t="shared" si="105"/>
        <v>0</v>
      </c>
      <c r="X159" s="126">
        <f t="shared" si="105"/>
        <v>0</v>
      </c>
      <c r="Y159" s="696">
        <f t="shared" si="92"/>
        <v>0</v>
      </c>
      <c r="Z159" s="408">
        <f t="shared" si="93"/>
        <v>0</v>
      </c>
      <c r="AA159" s="127"/>
      <c r="AB159" s="123">
        <f t="shared" si="106"/>
        <v>0</v>
      </c>
      <c r="AC159" s="121">
        <f t="shared" si="106"/>
        <v>0</v>
      </c>
      <c r="AD159" s="121">
        <f t="shared" si="106"/>
        <v>0</v>
      </c>
      <c r="AE159" s="121">
        <f t="shared" si="106"/>
        <v>0</v>
      </c>
      <c r="AF159" s="121">
        <f t="shared" si="106"/>
        <v>0</v>
      </c>
      <c r="AG159" s="121">
        <f t="shared" si="106"/>
        <v>0</v>
      </c>
      <c r="AH159" s="121">
        <f t="shared" si="106"/>
        <v>0</v>
      </c>
      <c r="AI159" s="121">
        <f t="shared" si="106"/>
        <v>0</v>
      </c>
      <c r="AJ159" s="121">
        <f t="shared" si="106"/>
        <v>0</v>
      </c>
      <c r="AK159" s="121">
        <f t="shared" si="106"/>
        <v>0</v>
      </c>
      <c r="AL159" s="121">
        <f t="shared" si="106"/>
        <v>0</v>
      </c>
      <c r="AM159" s="121">
        <f t="shared" si="106"/>
        <v>0</v>
      </c>
      <c r="AN159" s="121">
        <f t="shared" si="106"/>
        <v>0</v>
      </c>
      <c r="AO159" s="701">
        <f t="shared" si="106"/>
        <v>0</v>
      </c>
      <c r="AP159" s="122"/>
      <c r="AQ159" s="123">
        <f t="shared" si="107"/>
        <v>0</v>
      </c>
      <c r="AR159" s="121">
        <f t="shared" si="107"/>
        <v>0</v>
      </c>
      <c r="AS159" s="121">
        <f t="shared" si="107"/>
        <v>0</v>
      </c>
      <c r="AT159" s="121">
        <f t="shared" si="107"/>
        <v>0</v>
      </c>
      <c r="AU159" s="121">
        <f t="shared" si="107"/>
        <v>0</v>
      </c>
      <c r="AV159" s="121">
        <f t="shared" si="107"/>
        <v>0</v>
      </c>
      <c r="AW159" s="121">
        <f t="shared" si="107"/>
        <v>0</v>
      </c>
      <c r="AX159" s="121">
        <f t="shared" si="107"/>
        <v>0</v>
      </c>
      <c r="AY159" s="121">
        <f t="shared" si="107"/>
        <v>0</v>
      </c>
      <c r="AZ159" s="121">
        <f t="shared" si="107"/>
        <v>0</v>
      </c>
      <c r="BA159" s="121">
        <f t="shared" si="107"/>
        <v>0</v>
      </c>
      <c r="BB159" s="121">
        <f t="shared" si="107"/>
        <v>0</v>
      </c>
      <c r="BC159" s="121">
        <f t="shared" si="107"/>
        <v>0</v>
      </c>
      <c r="BD159" s="701">
        <f t="shared" si="107"/>
        <v>0</v>
      </c>
      <c r="BE159" s="693"/>
      <c r="BF159" s="122">
        <f t="shared" si="94"/>
        <v>0</v>
      </c>
      <c r="BG159" s="124"/>
      <c r="BH159" s="122">
        <f t="shared" si="95"/>
        <v>0</v>
      </c>
      <c r="BI159" s="124"/>
      <c r="BJ159" s="122">
        <f t="shared" si="96"/>
        <v>0</v>
      </c>
      <c r="BK159" s="124"/>
      <c r="BL159" s="125">
        <f t="shared" si="97"/>
        <v>0</v>
      </c>
      <c r="BM159" s="124"/>
      <c r="BN159" s="123">
        <f t="shared" si="108"/>
        <v>0</v>
      </c>
      <c r="BO159" s="126">
        <f t="shared" si="108"/>
        <v>0</v>
      </c>
      <c r="BP159" s="127"/>
      <c r="BQ159" s="409"/>
    </row>
    <row r="160" spans="1:69" s="131" customFormat="1" ht="17.55" hidden="1" customHeight="1">
      <c r="A160" s="83"/>
      <c r="C160" s="139" t="str">
        <f t="shared" si="90"/>
        <v>H</v>
      </c>
      <c r="D160" s="130" t="str">
        <f t="shared" si="109"/>
        <v>CPL</v>
      </c>
      <c r="E160" s="129" t="str">
        <f t="shared" si="102"/>
        <v>Duksan Neolux</v>
      </c>
      <c r="F160" s="717"/>
      <c r="G160" s="123">
        <f t="shared" si="103"/>
        <v>0</v>
      </c>
      <c r="H160" s="121">
        <f t="shared" si="103"/>
        <v>0</v>
      </c>
      <c r="I160" s="121">
        <f t="shared" si="103"/>
        <v>0</v>
      </c>
      <c r="J160" s="121">
        <f t="shared" si="103"/>
        <v>0</v>
      </c>
      <c r="K160" s="121">
        <f t="shared" si="103"/>
        <v>0</v>
      </c>
      <c r="L160" s="121">
        <f t="shared" si="103"/>
        <v>0</v>
      </c>
      <c r="M160" s="121">
        <f t="shared" si="103"/>
        <v>0</v>
      </c>
      <c r="N160" s="121">
        <f t="shared" si="103"/>
        <v>0</v>
      </c>
      <c r="O160" s="121">
        <f t="shared" si="103"/>
        <v>0</v>
      </c>
      <c r="P160" s="126">
        <f t="shared" si="103"/>
        <v>0</v>
      </c>
      <c r="Q160" s="122"/>
      <c r="R160" s="408">
        <f t="shared" si="91"/>
        <v>0</v>
      </c>
      <c r="S160" s="693"/>
      <c r="T160" s="700">
        <f t="shared" si="104"/>
        <v>0</v>
      </c>
      <c r="U160" s="701">
        <f t="shared" si="104"/>
        <v>0</v>
      </c>
      <c r="V160" s="693"/>
      <c r="W160" s="700">
        <f t="shared" si="105"/>
        <v>0</v>
      </c>
      <c r="X160" s="126">
        <f t="shared" si="105"/>
        <v>0</v>
      </c>
      <c r="Y160" s="696">
        <f t="shared" si="92"/>
        <v>0</v>
      </c>
      <c r="Z160" s="408">
        <f t="shared" si="93"/>
        <v>0</v>
      </c>
      <c r="AA160" s="127"/>
      <c r="AB160" s="123">
        <f t="shared" si="106"/>
        <v>0</v>
      </c>
      <c r="AC160" s="121">
        <f t="shared" si="106"/>
        <v>0</v>
      </c>
      <c r="AD160" s="121">
        <f t="shared" si="106"/>
        <v>0</v>
      </c>
      <c r="AE160" s="121">
        <f t="shared" si="106"/>
        <v>0</v>
      </c>
      <c r="AF160" s="121">
        <f t="shared" si="106"/>
        <v>0</v>
      </c>
      <c r="AG160" s="121">
        <f t="shared" si="106"/>
        <v>0</v>
      </c>
      <c r="AH160" s="121">
        <f t="shared" si="106"/>
        <v>0</v>
      </c>
      <c r="AI160" s="121">
        <f t="shared" si="106"/>
        <v>0</v>
      </c>
      <c r="AJ160" s="121">
        <f t="shared" si="106"/>
        <v>0</v>
      </c>
      <c r="AK160" s="121">
        <f t="shared" si="106"/>
        <v>0</v>
      </c>
      <c r="AL160" s="121">
        <f t="shared" si="106"/>
        <v>0</v>
      </c>
      <c r="AM160" s="121">
        <f t="shared" si="106"/>
        <v>0</v>
      </c>
      <c r="AN160" s="121">
        <f t="shared" si="106"/>
        <v>0</v>
      </c>
      <c r="AO160" s="701">
        <f t="shared" si="106"/>
        <v>0</v>
      </c>
      <c r="AP160" s="122"/>
      <c r="AQ160" s="123">
        <f t="shared" si="107"/>
        <v>0</v>
      </c>
      <c r="AR160" s="121">
        <f t="shared" si="107"/>
        <v>0</v>
      </c>
      <c r="AS160" s="121">
        <f t="shared" si="107"/>
        <v>0</v>
      </c>
      <c r="AT160" s="121">
        <f t="shared" si="107"/>
        <v>0</v>
      </c>
      <c r="AU160" s="121">
        <f t="shared" si="107"/>
        <v>0</v>
      </c>
      <c r="AV160" s="121">
        <f t="shared" si="107"/>
        <v>0</v>
      </c>
      <c r="AW160" s="121">
        <f t="shared" si="107"/>
        <v>0</v>
      </c>
      <c r="AX160" s="121">
        <f t="shared" si="107"/>
        <v>0</v>
      </c>
      <c r="AY160" s="121">
        <f t="shared" si="107"/>
        <v>0</v>
      </c>
      <c r="AZ160" s="121">
        <f t="shared" si="107"/>
        <v>0</v>
      </c>
      <c r="BA160" s="121">
        <f t="shared" si="107"/>
        <v>0</v>
      </c>
      <c r="BB160" s="121">
        <f t="shared" si="107"/>
        <v>0</v>
      </c>
      <c r="BC160" s="121">
        <f t="shared" si="107"/>
        <v>0</v>
      </c>
      <c r="BD160" s="701">
        <f t="shared" si="107"/>
        <v>0</v>
      </c>
      <c r="BE160" s="693"/>
      <c r="BF160" s="122">
        <f t="shared" si="94"/>
        <v>0</v>
      </c>
      <c r="BG160" s="124"/>
      <c r="BH160" s="122">
        <f t="shared" si="95"/>
        <v>0</v>
      </c>
      <c r="BI160" s="124"/>
      <c r="BJ160" s="122">
        <f t="shared" si="96"/>
        <v>0</v>
      </c>
      <c r="BK160" s="124"/>
      <c r="BL160" s="125">
        <f t="shared" si="97"/>
        <v>0</v>
      </c>
      <c r="BM160" s="124"/>
      <c r="BN160" s="123">
        <f t="shared" si="108"/>
        <v>0</v>
      </c>
      <c r="BO160" s="126">
        <f t="shared" si="108"/>
        <v>0</v>
      </c>
      <c r="BP160" s="127"/>
      <c r="BQ160" s="409"/>
    </row>
    <row r="161" spans="1:69" s="131" customFormat="1" ht="17.55" hidden="1" customHeight="1">
      <c r="A161" s="83"/>
      <c r="C161" s="139" t="str">
        <f t="shared" si="90"/>
        <v>H</v>
      </c>
      <c r="D161" s="130" t="str">
        <f t="shared" si="109"/>
        <v>CPL</v>
      </c>
      <c r="E161" s="129" t="str">
        <f t="shared" si="102"/>
        <v>DuPont</v>
      </c>
      <c r="F161" s="717"/>
      <c r="G161" s="123">
        <f t="shared" si="103"/>
        <v>0</v>
      </c>
      <c r="H161" s="121">
        <f t="shared" si="103"/>
        <v>0</v>
      </c>
      <c r="I161" s="121">
        <f t="shared" si="103"/>
        <v>0</v>
      </c>
      <c r="J161" s="121">
        <f t="shared" si="103"/>
        <v>0</v>
      </c>
      <c r="K161" s="121">
        <f t="shared" si="103"/>
        <v>0</v>
      </c>
      <c r="L161" s="121">
        <f t="shared" si="103"/>
        <v>0</v>
      </c>
      <c r="M161" s="121">
        <f t="shared" si="103"/>
        <v>0</v>
      </c>
      <c r="N161" s="121">
        <f t="shared" si="103"/>
        <v>0</v>
      </c>
      <c r="O161" s="121">
        <f t="shared" si="103"/>
        <v>0</v>
      </c>
      <c r="P161" s="126">
        <f t="shared" si="103"/>
        <v>0</v>
      </c>
      <c r="Q161" s="122"/>
      <c r="R161" s="408">
        <f t="shared" si="91"/>
        <v>0</v>
      </c>
      <c r="S161" s="693"/>
      <c r="T161" s="700">
        <f t="shared" si="104"/>
        <v>0</v>
      </c>
      <c r="U161" s="701">
        <f t="shared" si="104"/>
        <v>0</v>
      </c>
      <c r="V161" s="693"/>
      <c r="W161" s="700">
        <f t="shared" si="105"/>
        <v>0</v>
      </c>
      <c r="X161" s="126">
        <f t="shared" si="105"/>
        <v>0</v>
      </c>
      <c r="Y161" s="696">
        <f t="shared" si="92"/>
        <v>0</v>
      </c>
      <c r="Z161" s="408">
        <f t="shared" si="93"/>
        <v>0</v>
      </c>
      <c r="AA161" s="127"/>
      <c r="AB161" s="123">
        <f t="shared" si="106"/>
        <v>0</v>
      </c>
      <c r="AC161" s="121">
        <f t="shared" si="106"/>
        <v>0</v>
      </c>
      <c r="AD161" s="121">
        <f t="shared" si="106"/>
        <v>0</v>
      </c>
      <c r="AE161" s="121">
        <f t="shared" si="106"/>
        <v>0</v>
      </c>
      <c r="AF161" s="121">
        <f t="shared" si="106"/>
        <v>0</v>
      </c>
      <c r="AG161" s="121">
        <f t="shared" si="106"/>
        <v>0</v>
      </c>
      <c r="AH161" s="121">
        <f t="shared" si="106"/>
        <v>0</v>
      </c>
      <c r="AI161" s="121">
        <f t="shared" si="106"/>
        <v>0</v>
      </c>
      <c r="AJ161" s="121">
        <f t="shared" si="106"/>
        <v>0</v>
      </c>
      <c r="AK161" s="121">
        <f t="shared" si="106"/>
        <v>0</v>
      </c>
      <c r="AL161" s="121">
        <f t="shared" si="106"/>
        <v>0</v>
      </c>
      <c r="AM161" s="121">
        <f t="shared" si="106"/>
        <v>0</v>
      </c>
      <c r="AN161" s="121">
        <f t="shared" si="106"/>
        <v>0</v>
      </c>
      <c r="AO161" s="701">
        <f t="shared" si="106"/>
        <v>0</v>
      </c>
      <c r="AP161" s="122"/>
      <c r="AQ161" s="123">
        <f t="shared" si="107"/>
        <v>0</v>
      </c>
      <c r="AR161" s="121">
        <f t="shared" si="107"/>
        <v>0</v>
      </c>
      <c r="AS161" s="121">
        <f t="shared" si="107"/>
        <v>0</v>
      </c>
      <c r="AT161" s="121">
        <f t="shared" si="107"/>
        <v>0</v>
      </c>
      <c r="AU161" s="121">
        <f t="shared" si="107"/>
        <v>0</v>
      </c>
      <c r="AV161" s="121">
        <f t="shared" si="107"/>
        <v>0</v>
      </c>
      <c r="AW161" s="121">
        <f t="shared" si="107"/>
        <v>0</v>
      </c>
      <c r="AX161" s="121">
        <f t="shared" si="107"/>
        <v>0</v>
      </c>
      <c r="AY161" s="121">
        <f t="shared" si="107"/>
        <v>0</v>
      </c>
      <c r="AZ161" s="121">
        <f t="shared" si="107"/>
        <v>0</v>
      </c>
      <c r="BA161" s="121">
        <f t="shared" si="107"/>
        <v>0</v>
      </c>
      <c r="BB161" s="121">
        <f t="shared" si="107"/>
        <v>0</v>
      </c>
      <c r="BC161" s="121">
        <f t="shared" si="107"/>
        <v>0</v>
      </c>
      <c r="BD161" s="701">
        <f t="shared" si="107"/>
        <v>0</v>
      </c>
      <c r="BE161" s="693"/>
      <c r="BF161" s="122">
        <f t="shared" si="94"/>
        <v>0</v>
      </c>
      <c r="BG161" s="124"/>
      <c r="BH161" s="122">
        <f t="shared" si="95"/>
        <v>0</v>
      </c>
      <c r="BI161" s="124"/>
      <c r="BJ161" s="122">
        <f t="shared" si="96"/>
        <v>0</v>
      </c>
      <c r="BK161" s="124"/>
      <c r="BL161" s="125">
        <f t="shared" si="97"/>
        <v>0</v>
      </c>
      <c r="BM161" s="124"/>
      <c r="BN161" s="123">
        <f t="shared" si="108"/>
        <v>0</v>
      </c>
      <c r="BO161" s="126">
        <f t="shared" si="108"/>
        <v>0</v>
      </c>
      <c r="BP161" s="127"/>
      <c r="BQ161" s="409"/>
    </row>
    <row r="162" spans="1:69" s="131" customFormat="1" ht="17.55" hidden="1" customHeight="1">
      <c r="A162" s="83"/>
      <c r="C162" s="139" t="str">
        <f t="shared" si="90"/>
        <v>H</v>
      </c>
      <c r="D162" s="130" t="str">
        <f t="shared" si="109"/>
        <v>CPL</v>
      </c>
      <c r="E162" s="129" t="str">
        <f t="shared" si="102"/>
        <v>EMT</v>
      </c>
      <c r="F162" s="717"/>
      <c r="G162" s="123">
        <f t="shared" si="103"/>
        <v>0</v>
      </c>
      <c r="H162" s="121">
        <f t="shared" si="103"/>
        <v>0</v>
      </c>
      <c r="I162" s="121">
        <f t="shared" si="103"/>
        <v>0</v>
      </c>
      <c r="J162" s="121">
        <f t="shared" si="103"/>
        <v>0</v>
      </c>
      <c r="K162" s="121">
        <f t="shared" si="103"/>
        <v>0</v>
      </c>
      <c r="L162" s="121">
        <f t="shared" si="103"/>
        <v>0</v>
      </c>
      <c r="M162" s="121">
        <f t="shared" si="103"/>
        <v>0</v>
      </c>
      <c r="N162" s="121">
        <f t="shared" si="103"/>
        <v>0</v>
      </c>
      <c r="O162" s="121">
        <f t="shared" si="103"/>
        <v>0</v>
      </c>
      <c r="P162" s="126">
        <f t="shared" si="103"/>
        <v>0</v>
      </c>
      <c r="Q162" s="122"/>
      <c r="R162" s="408">
        <f t="shared" si="91"/>
        <v>0</v>
      </c>
      <c r="S162" s="693"/>
      <c r="T162" s="700">
        <f t="shared" si="104"/>
        <v>0</v>
      </c>
      <c r="U162" s="701">
        <f t="shared" si="104"/>
        <v>0</v>
      </c>
      <c r="V162" s="693"/>
      <c r="W162" s="700">
        <f t="shared" si="105"/>
        <v>0</v>
      </c>
      <c r="X162" s="126">
        <f t="shared" si="105"/>
        <v>0</v>
      </c>
      <c r="Y162" s="696">
        <f t="shared" si="92"/>
        <v>0</v>
      </c>
      <c r="Z162" s="408">
        <f t="shared" si="93"/>
        <v>0</v>
      </c>
      <c r="AA162" s="127"/>
      <c r="AB162" s="123">
        <f t="shared" si="106"/>
        <v>0</v>
      </c>
      <c r="AC162" s="121">
        <f t="shared" si="106"/>
        <v>0</v>
      </c>
      <c r="AD162" s="121">
        <f t="shared" si="106"/>
        <v>0</v>
      </c>
      <c r="AE162" s="121">
        <f t="shared" si="106"/>
        <v>0</v>
      </c>
      <c r="AF162" s="121">
        <f t="shared" si="106"/>
        <v>0</v>
      </c>
      <c r="AG162" s="121">
        <f t="shared" si="106"/>
        <v>0</v>
      </c>
      <c r="AH162" s="121">
        <f t="shared" si="106"/>
        <v>0</v>
      </c>
      <c r="AI162" s="121">
        <f t="shared" si="106"/>
        <v>0</v>
      </c>
      <c r="AJ162" s="121">
        <f t="shared" si="106"/>
        <v>0</v>
      </c>
      <c r="AK162" s="121">
        <f t="shared" si="106"/>
        <v>0</v>
      </c>
      <c r="AL162" s="121">
        <f t="shared" si="106"/>
        <v>0</v>
      </c>
      <c r="AM162" s="121">
        <f t="shared" si="106"/>
        <v>0</v>
      </c>
      <c r="AN162" s="121">
        <f t="shared" si="106"/>
        <v>0</v>
      </c>
      <c r="AO162" s="701">
        <f t="shared" si="106"/>
        <v>0</v>
      </c>
      <c r="AP162" s="122"/>
      <c r="AQ162" s="123">
        <f t="shared" si="107"/>
        <v>0</v>
      </c>
      <c r="AR162" s="121">
        <f t="shared" si="107"/>
        <v>0</v>
      </c>
      <c r="AS162" s="121">
        <f t="shared" si="107"/>
        <v>0</v>
      </c>
      <c r="AT162" s="121">
        <f t="shared" si="107"/>
        <v>0</v>
      </c>
      <c r="AU162" s="121">
        <f t="shared" si="107"/>
        <v>0</v>
      </c>
      <c r="AV162" s="121">
        <f t="shared" si="107"/>
        <v>0</v>
      </c>
      <c r="AW162" s="121">
        <f t="shared" si="107"/>
        <v>0</v>
      </c>
      <c r="AX162" s="121">
        <f t="shared" si="107"/>
        <v>0</v>
      </c>
      <c r="AY162" s="121">
        <f t="shared" si="107"/>
        <v>0</v>
      </c>
      <c r="AZ162" s="121">
        <f t="shared" si="107"/>
        <v>0</v>
      </c>
      <c r="BA162" s="121">
        <f t="shared" si="107"/>
        <v>0</v>
      </c>
      <c r="BB162" s="121">
        <f t="shared" si="107"/>
        <v>0</v>
      </c>
      <c r="BC162" s="121">
        <f t="shared" si="107"/>
        <v>0</v>
      </c>
      <c r="BD162" s="701">
        <f t="shared" si="107"/>
        <v>0</v>
      </c>
      <c r="BE162" s="693"/>
      <c r="BF162" s="122">
        <f t="shared" si="94"/>
        <v>0</v>
      </c>
      <c r="BG162" s="124"/>
      <c r="BH162" s="122">
        <f t="shared" si="95"/>
        <v>0</v>
      </c>
      <c r="BI162" s="124"/>
      <c r="BJ162" s="122">
        <f t="shared" si="96"/>
        <v>0</v>
      </c>
      <c r="BK162" s="124"/>
      <c r="BL162" s="125">
        <f t="shared" si="97"/>
        <v>0</v>
      </c>
      <c r="BM162" s="124"/>
      <c r="BN162" s="123">
        <f t="shared" si="108"/>
        <v>0</v>
      </c>
      <c r="BO162" s="126">
        <f t="shared" si="108"/>
        <v>0</v>
      </c>
      <c r="BP162" s="127"/>
      <c r="BQ162" s="409"/>
    </row>
    <row r="163" spans="1:69" s="131" customFormat="1" ht="17.55" customHeight="1">
      <c r="A163" s="83"/>
      <c r="C163" s="139" t="str">
        <f t="shared" si="90"/>
        <v/>
      </c>
      <c r="D163" s="130" t="str">
        <f t="shared" si="109"/>
        <v>CPL</v>
      </c>
      <c r="E163" s="129" t="str">
        <f t="shared" si="102"/>
        <v>Hodogaya</v>
      </c>
      <c r="F163" s="717"/>
      <c r="G163" s="123">
        <f t="shared" si="103"/>
        <v>0</v>
      </c>
      <c r="H163" s="121">
        <f t="shared" si="103"/>
        <v>0</v>
      </c>
      <c r="I163" s="121">
        <f t="shared" si="103"/>
        <v>0</v>
      </c>
      <c r="J163" s="121">
        <f t="shared" si="103"/>
        <v>0</v>
      </c>
      <c r="K163" s="121">
        <f t="shared" si="103"/>
        <v>0</v>
      </c>
      <c r="L163" s="121">
        <f t="shared" si="103"/>
        <v>0</v>
      </c>
      <c r="M163" s="121">
        <f t="shared" si="103"/>
        <v>0</v>
      </c>
      <c r="N163" s="121">
        <f t="shared" si="103"/>
        <v>0</v>
      </c>
      <c r="O163" s="121">
        <f t="shared" si="103"/>
        <v>0</v>
      </c>
      <c r="P163" s="126">
        <f t="shared" si="103"/>
        <v>0</v>
      </c>
      <c r="Q163" s="122"/>
      <c r="R163" s="408">
        <f t="shared" si="91"/>
        <v>0.2</v>
      </c>
      <c r="S163" s="693"/>
      <c r="T163" s="700">
        <f t="shared" si="104"/>
        <v>0</v>
      </c>
      <c r="U163" s="701">
        <f t="shared" si="104"/>
        <v>0</v>
      </c>
      <c r="V163" s="693"/>
      <c r="W163" s="700">
        <f t="shared" si="105"/>
        <v>0</v>
      </c>
      <c r="X163" s="126">
        <f t="shared" si="105"/>
        <v>0</v>
      </c>
      <c r="Y163" s="696">
        <f t="shared" si="92"/>
        <v>0</v>
      </c>
      <c r="Z163" s="408">
        <f t="shared" si="93"/>
        <v>0</v>
      </c>
      <c r="AA163" s="127"/>
      <c r="AB163" s="123">
        <f t="shared" si="106"/>
        <v>0.3</v>
      </c>
      <c r="AC163" s="121">
        <f t="shared" si="106"/>
        <v>0</v>
      </c>
      <c r="AD163" s="121">
        <f t="shared" si="106"/>
        <v>0</v>
      </c>
      <c r="AE163" s="121">
        <f t="shared" si="106"/>
        <v>0</v>
      </c>
      <c r="AF163" s="121">
        <f t="shared" si="106"/>
        <v>0</v>
      </c>
      <c r="AG163" s="121">
        <f t="shared" si="106"/>
        <v>0</v>
      </c>
      <c r="AH163" s="121">
        <f t="shared" si="106"/>
        <v>0</v>
      </c>
      <c r="AI163" s="121">
        <f t="shared" si="106"/>
        <v>0</v>
      </c>
      <c r="AJ163" s="121">
        <f t="shared" si="106"/>
        <v>0</v>
      </c>
      <c r="AK163" s="121">
        <f t="shared" si="106"/>
        <v>0</v>
      </c>
      <c r="AL163" s="121">
        <f t="shared" si="106"/>
        <v>0</v>
      </c>
      <c r="AM163" s="121">
        <f t="shared" si="106"/>
        <v>0</v>
      </c>
      <c r="AN163" s="121">
        <f t="shared" si="106"/>
        <v>0</v>
      </c>
      <c r="AO163" s="701">
        <f t="shared" si="106"/>
        <v>0</v>
      </c>
      <c r="AP163" s="122"/>
      <c r="AQ163" s="123">
        <f t="shared" si="107"/>
        <v>0</v>
      </c>
      <c r="AR163" s="121">
        <f t="shared" si="107"/>
        <v>0</v>
      </c>
      <c r="AS163" s="121">
        <f t="shared" si="107"/>
        <v>0</v>
      </c>
      <c r="AT163" s="121">
        <f t="shared" si="107"/>
        <v>0</v>
      </c>
      <c r="AU163" s="121">
        <f t="shared" si="107"/>
        <v>0</v>
      </c>
      <c r="AV163" s="121">
        <f t="shared" si="107"/>
        <v>0</v>
      </c>
      <c r="AW163" s="121">
        <f t="shared" si="107"/>
        <v>0</v>
      </c>
      <c r="AX163" s="121">
        <f t="shared" si="107"/>
        <v>0</v>
      </c>
      <c r="AY163" s="121">
        <f t="shared" si="107"/>
        <v>0</v>
      </c>
      <c r="AZ163" s="121">
        <f t="shared" si="107"/>
        <v>0</v>
      </c>
      <c r="BA163" s="121">
        <f t="shared" si="107"/>
        <v>0</v>
      </c>
      <c r="BB163" s="121">
        <f t="shared" si="107"/>
        <v>0</v>
      </c>
      <c r="BC163" s="121">
        <f t="shared" si="107"/>
        <v>0</v>
      </c>
      <c r="BD163" s="701">
        <f t="shared" si="107"/>
        <v>0</v>
      </c>
      <c r="BE163" s="693"/>
      <c r="BF163" s="122">
        <f t="shared" si="94"/>
        <v>0</v>
      </c>
      <c r="BG163" s="124"/>
      <c r="BH163" s="122">
        <f t="shared" si="95"/>
        <v>0</v>
      </c>
      <c r="BI163" s="124"/>
      <c r="BJ163" s="122">
        <f t="shared" si="96"/>
        <v>0</v>
      </c>
      <c r="BK163" s="124"/>
      <c r="BL163" s="125">
        <f t="shared" si="97"/>
        <v>1</v>
      </c>
      <c r="BM163" s="124"/>
      <c r="BN163" s="123">
        <f t="shared" si="108"/>
        <v>0</v>
      </c>
      <c r="BO163" s="126">
        <f t="shared" si="108"/>
        <v>0</v>
      </c>
      <c r="BP163" s="127"/>
      <c r="BQ163" s="409"/>
    </row>
    <row r="164" spans="1:69" s="131" customFormat="1" ht="17.55" customHeight="1">
      <c r="A164" s="83"/>
      <c r="C164" s="139" t="str">
        <f t="shared" si="90"/>
        <v/>
      </c>
      <c r="D164" s="130" t="str">
        <f t="shared" si="109"/>
        <v>CPL</v>
      </c>
      <c r="E164" s="129" t="str">
        <f t="shared" si="102"/>
        <v>Hyperion</v>
      </c>
      <c r="F164" s="717"/>
      <c r="G164" s="123">
        <f t="shared" si="103"/>
        <v>0</v>
      </c>
      <c r="H164" s="121">
        <f t="shared" si="103"/>
        <v>1</v>
      </c>
      <c r="I164" s="121">
        <f t="shared" si="103"/>
        <v>0</v>
      </c>
      <c r="J164" s="121">
        <f t="shared" si="103"/>
        <v>0</v>
      </c>
      <c r="K164" s="121">
        <f t="shared" si="103"/>
        <v>0</v>
      </c>
      <c r="L164" s="121">
        <f t="shared" si="103"/>
        <v>0</v>
      </c>
      <c r="M164" s="121">
        <f t="shared" si="103"/>
        <v>0</v>
      </c>
      <c r="N164" s="121">
        <f t="shared" si="103"/>
        <v>0</v>
      </c>
      <c r="O164" s="121">
        <f t="shared" si="103"/>
        <v>0</v>
      </c>
      <c r="P164" s="126">
        <f t="shared" si="103"/>
        <v>0</v>
      </c>
      <c r="Q164" s="122"/>
      <c r="R164" s="408">
        <f t="shared" si="91"/>
        <v>0</v>
      </c>
      <c r="S164" s="693"/>
      <c r="T164" s="700">
        <f t="shared" si="104"/>
        <v>0</v>
      </c>
      <c r="U164" s="701">
        <f t="shared" si="104"/>
        <v>1</v>
      </c>
      <c r="V164" s="693"/>
      <c r="W164" s="700">
        <f t="shared" si="105"/>
        <v>0</v>
      </c>
      <c r="X164" s="126">
        <f t="shared" si="105"/>
        <v>1</v>
      </c>
      <c r="Y164" s="696">
        <f t="shared" si="92"/>
        <v>0</v>
      </c>
      <c r="Z164" s="408">
        <f t="shared" si="93"/>
        <v>0</v>
      </c>
      <c r="AA164" s="127"/>
      <c r="AB164" s="123">
        <f t="shared" si="106"/>
        <v>0</v>
      </c>
      <c r="AC164" s="121">
        <f t="shared" si="106"/>
        <v>0</v>
      </c>
      <c r="AD164" s="121">
        <f t="shared" si="106"/>
        <v>0</v>
      </c>
      <c r="AE164" s="121">
        <f t="shared" si="106"/>
        <v>0</v>
      </c>
      <c r="AF164" s="121">
        <f t="shared" si="106"/>
        <v>0</v>
      </c>
      <c r="AG164" s="121">
        <f t="shared" si="106"/>
        <v>0</v>
      </c>
      <c r="AH164" s="121">
        <f t="shared" si="106"/>
        <v>0</v>
      </c>
      <c r="AI164" s="121">
        <f t="shared" si="106"/>
        <v>1</v>
      </c>
      <c r="AJ164" s="121">
        <f t="shared" si="106"/>
        <v>0</v>
      </c>
      <c r="AK164" s="121">
        <f t="shared" si="106"/>
        <v>0</v>
      </c>
      <c r="AL164" s="121">
        <f t="shared" si="106"/>
        <v>0</v>
      </c>
      <c r="AM164" s="121">
        <f t="shared" si="106"/>
        <v>0</v>
      </c>
      <c r="AN164" s="121">
        <f t="shared" si="106"/>
        <v>0</v>
      </c>
      <c r="AO164" s="701">
        <f t="shared" si="106"/>
        <v>0</v>
      </c>
      <c r="AP164" s="122"/>
      <c r="AQ164" s="123">
        <f t="shared" si="107"/>
        <v>0</v>
      </c>
      <c r="AR164" s="121">
        <f t="shared" si="107"/>
        <v>0</v>
      </c>
      <c r="AS164" s="121">
        <f t="shared" si="107"/>
        <v>0</v>
      </c>
      <c r="AT164" s="121">
        <f t="shared" si="107"/>
        <v>0</v>
      </c>
      <c r="AU164" s="121">
        <f t="shared" si="107"/>
        <v>0</v>
      </c>
      <c r="AV164" s="121">
        <f t="shared" si="107"/>
        <v>0</v>
      </c>
      <c r="AW164" s="121">
        <f t="shared" si="107"/>
        <v>0</v>
      </c>
      <c r="AX164" s="121">
        <f t="shared" si="107"/>
        <v>0</v>
      </c>
      <c r="AY164" s="121">
        <f t="shared" si="107"/>
        <v>0</v>
      </c>
      <c r="AZ164" s="121">
        <f t="shared" si="107"/>
        <v>0</v>
      </c>
      <c r="BA164" s="121">
        <f t="shared" si="107"/>
        <v>0</v>
      </c>
      <c r="BB164" s="121">
        <f t="shared" si="107"/>
        <v>0</v>
      </c>
      <c r="BC164" s="121">
        <f t="shared" si="107"/>
        <v>0</v>
      </c>
      <c r="BD164" s="701">
        <f t="shared" si="107"/>
        <v>0</v>
      </c>
      <c r="BE164" s="693"/>
      <c r="BF164" s="122">
        <f t="shared" si="94"/>
        <v>0</v>
      </c>
      <c r="BG164" s="124"/>
      <c r="BH164" s="122">
        <f t="shared" si="95"/>
        <v>0</v>
      </c>
      <c r="BI164" s="124"/>
      <c r="BJ164" s="122">
        <f t="shared" si="96"/>
        <v>0</v>
      </c>
      <c r="BK164" s="124"/>
      <c r="BL164" s="125">
        <f t="shared" si="97"/>
        <v>0</v>
      </c>
      <c r="BM164" s="124"/>
      <c r="BN164" s="123">
        <f t="shared" si="108"/>
        <v>0</v>
      </c>
      <c r="BO164" s="126">
        <f t="shared" si="108"/>
        <v>0</v>
      </c>
      <c r="BP164" s="127"/>
      <c r="BQ164" s="409"/>
    </row>
    <row r="165" spans="1:69" s="131" customFormat="1" ht="17.55" hidden="1" customHeight="1">
      <c r="A165" s="83"/>
      <c r="C165" s="139" t="str">
        <f t="shared" si="90"/>
        <v>H</v>
      </c>
      <c r="D165" s="130" t="str">
        <f t="shared" si="109"/>
        <v>CPL</v>
      </c>
      <c r="E165" s="129" t="str">
        <f t="shared" si="102"/>
        <v>Idemitsu Kosan</v>
      </c>
      <c r="F165" s="717"/>
      <c r="G165" s="123">
        <f t="shared" si="103"/>
        <v>0</v>
      </c>
      <c r="H165" s="121">
        <f t="shared" si="103"/>
        <v>0</v>
      </c>
      <c r="I165" s="121">
        <f t="shared" si="103"/>
        <v>0</v>
      </c>
      <c r="J165" s="121">
        <f t="shared" si="103"/>
        <v>0</v>
      </c>
      <c r="K165" s="121">
        <f t="shared" si="103"/>
        <v>0</v>
      </c>
      <c r="L165" s="121">
        <f t="shared" si="103"/>
        <v>0</v>
      </c>
      <c r="M165" s="121">
        <f t="shared" si="103"/>
        <v>0</v>
      </c>
      <c r="N165" s="121">
        <f t="shared" si="103"/>
        <v>0</v>
      </c>
      <c r="O165" s="121">
        <f t="shared" si="103"/>
        <v>0</v>
      </c>
      <c r="P165" s="126">
        <f t="shared" si="103"/>
        <v>0</v>
      </c>
      <c r="Q165" s="122"/>
      <c r="R165" s="408">
        <f t="shared" si="91"/>
        <v>0</v>
      </c>
      <c r="S165" s="693"/>
      <c r="T165" s="700">
        <f t="shared" si="104"/>
        <v>0</v>
      </c>
      <c r="U165" s="701">
        <f t="shared" si="104"/>
        <v>0</v>
      </c>
      <c r="V165" s="693"/>
      <c r="W165" s="700">
        <f t="shared" si="105"/>
        <v>0</v>
      </c>
      <c r="X165" s="126">
        <f t="shared" si="105"/>
        <v>0</v>
      </c>
      <c r="Y165" s="696">
        <f t="shared" si="92"/>
        <v>0</v>
      </c>
      <c r="Z165" s="408">
        <f t="shared" si="93"/>
        <v>0</v>
      </c>
      <c r="AA165" s="127"/>
      <c r="AB165" s="123">
        <f t="shared" si="106"/>
        <v>0</v>
      </c>
      <c r="AC165" s="121">
        <f t="shared" si="106"/>
        <v>0</v>
      </c>
      <c r="AD165" s="121">
        <f t="shared" si="106"/>
        <v>0</v>
      </c>
      <c r="AE165" s="121">
        <f t="shared" si="106"/>
        <v>0</v>
      </c>
      <c r="AF165" s="121">
        <f t="shared" si="106"/>
        <v>0</v>
      </c>
      <c r="AG165" s="121">
        <f t="shared" si="106"/>
        <v>0</v>
      </c>
      <c r="AH165" s="121">
        <f t="shared" si="106"/>
        <v>0</v>
      </c>
      <c r="AI165" s="121">
        <f t="shared" si="106"/>
        <v>0</v>
      </c>
      <c r="AJ165" s="121">
        <f t="shared" si="106"/>
        <v>0</v>
      </c>
      <c r="AK165" s="121">
        <f t="shared" si="106"/>
        <v>0</v>
      </c>
      <c r="AL165" s="121">
        <f t="shared" si="106"/>
        <v>0</v>
      </c>
      <c r="AM165" s="121">
        <f t="shared" si="106"/>
        <v>0</v>
      </c>
      <c r="AN165" s="121">
        <f t="shared" si="106"/>
        <v>0</v>
      </c>
      <c r="AO165" s="701">
        <f t="shared" si="106"/>
        <v>0</v>
      </c>
      <c r="AP165" s="122"/>
      <c r="AQ165" s="123">
        <f t="shared" si="107"/>
        <v>0</v>
      </c>
      <c r="AR165" s="121">
        <f t="shared" si="107"/>
        <v>0</v>
      </c>
      <c r="AS165" s="121">
        <f t="shared" si="107"/>
        <v>0</v>
      </c>
      <c r="AT165" s="121">
        <f t="shared" si="107"/>
        <v>0</v>
      </c>
      <c r="AU165" s="121">
        <f t="shared" si="107"/>
        <v>0</v>
      </c>
      <c r="AV165" s="121">
        <f t="shared" si="107"/>
        <v>0</v>
      </c>
      <c r="AW165" s="121">
        <f t="shared" si="107"/>
        <v>0</v>
      </c>
      <c r="AX165" s="121">
        <f t="shared" si="107"/>
        <v>0</v>
      </c>
      <c r="AY165" s="121">
        <f t="shared" si="107"/>
        <v>0</v>
      </c>
      <c r="AZ165" s="121">
        <f t="shared" si="107"/>
        <v>0</v>
      </c>
      <c r="BA165" s="121">
        <f t="shared" si="107"/>
        <v>0</v>
      </c>
      <c r="BB165" s="121">
        <f t="shared" si="107"/>
        <v>0</v>
      </c>
      <c r="BC165" s="121">
        <f t="shared" si="107"/>
        <v>0</v>
      </c>
      <c r="BD165" s="701">
        <f t="shared" si="107"/>
        <v>0</v>
      </c>
      <c r="BE165" s="693"/>
      <c r="BF165" s="122">
        <f t="shared" si="94"/>
        <v>0</v>
      </c>
      <c r="BG165" s="124"/>
      <c r="BH165" s="122">
        <f t="shared" si="95"/>
        <v>0</v>
      </c>
      <c r="BI165" s="124"/>
      <c r="BJ165" s="122">
        <f t="shared" si="96"/>
        <v>0</v>
      </c>
      <c r="BK165" s="124"/>
      <c r="BL165" s="125">
        <f t="shared" si="97"/>
        <v>0</v>
      </c>
      <c r="BM165" s="124"/>
      <c r="BN165" s="123">
        <f t="shared" si="108"/>
        <v>0</v>
      </c>
      <c r="BO165" s="126">
        <f t="shared" si="108"/>
        <v>0</v>
      </c>
      <c r="BP165" s="127"/>
      <c r="BQ165" s="409"/>
    </row>
    <row r="166" spans="1:69" s="131" customFormat="1" ht="17.55" hidden="1" customHeight="1">
      <c r="A166" s="83"/>
      <c r="C166" s="139" t="str">
        <f t="shared" si="90"/>
        <v>H</v>
      </c>
      <c r="D166" s="130" t="str">
        <f t="shared" si="109"/>
        <v>CPL</v>
      </c>
      <c r="E166" s="129" t="str">
        <f t="shared" si="102"/>
        <v>Jilin OLED</v>
      </c>
      <c r="F166" s="717"/>
      <c r="G166" s="123">
        <f t="shared" ref="G166:P175" si="110">SUMIFS(Share, Y, $E$3, Config, $G$11, P, G$15, LType, $D166, MSup, $E166)</f>
        <v>0</v>
      </c>
      <c r="H166" s="121">
        <f t="shared" si="110"/>
        <v>0</v>
      </c>
      <c r="I166" s="121">
        <f t="shared" si="110"/>
        <v>0</v>
      </c>
      <c r="J166" s="121">
        <f t="shared" si="110"/>
        <v>0</v>
      </c>
      <c r="K166" s="121">
        <f t="shared" si="110"/>
        <v>0</v>
      </c>
      <c r="L166" s="121">
        <f t="shared" si="110"/>
        <v>0</v>
      </c>
      <c r="M166" s="121">
        <f t="shared" si="110"/>
        <v>0</v>
      </c>
      <c r="N166" s="121">
        <f t="shared" si="110"/>
        <v>0</v>
      </c>
      <c r="O166" s="121">
        <f t="shared" si="110"/>
        <v>0</v>
      </c>
      <c r="P166" s="126">
        <f t="shared" si="110"/>
        <v>0</v>
      </c>
      <c r="Q166" s="122"/>
      <c r="R166" s="408">
        <f t="shared" si="91"/>
        <v>0</v>
      </c>
      <c r="S166" s="693"/>
      <c r="T166" s="700">
        <f t="shared" si="104"/>
        <v>0</v>
      </c>
      <c r="U166" s="701">
        <f t="shared" si="104"/>
        <v>0</v>
      </c>
      <c r="V166" s="693"/>
      <c r="W166" s="700">
        <f t="shared" si="105"/>
        <v>0</v>
      </c>
      <c r="X166" s="126">
        <f t="shared" si="105"/>
        <v>0</v>
      </c>
      <c r="Y166" s="696">
        <f t="shared" si="92"/>
        <v>0</v>
      </c>
      <c r="Z166" s="408">
        <f t="shared" si="93"/>
        <v>0</v>
      </c>
      <c r="AA166" s="127"/>
      <c r="AB166" s="123">
        <f t="shared" ref="AB166:AO175" si="111">SUMIFS(Share, Y, $E$3, Config, $AB$11, P, AB$15, LType, $D166, MSup, $E166)</f>
        <v>0</v>
      </c>
      <c r="AC166" s="121">
        <f t="shared" si="111"/>
        <v>0</v>
      </c>
      <c r="AD166" s="121">
        <f t="shared" si="111"/>
        <v>0</v>
      </c>
      <c r="AE166" s="121">
        <f t="shared" si="111"/>
        <v>0</v>
      </c>
      <c r="AF166" s="121">
        <f t="shared" si="111"/>
        <v>0</v>
      </c>
      <c r="AG166" s="121">
        <f t="shared" si="111"/>
        <v>0</v>
      </c>
      <c r="AH166" s="121">
        <f t="shared" si="111"/>
        <v>0</v>
      </c>
      <c r="AI166" s="121">
        <f t="shared" si="111"/>
        <v>0</v>
      </c>
      <c r="AJ166" s="121">
        <f t="shared" si="111"/>
        <v>0</v>
      </c>
      <c r="AK166" s="121">
        <f t="shared" si="111"/>
        <v>0</v>
      </c>
      <c r="AL166" s="121">
        <f t="shared" si="111"/>
        <v>0</v>
      </c>
      <c r="AM166" s="121">
        <f t="shared" si="111"/>
        <v>0</v>
      </c>
      <c r="AN166" s="121">
        <f t="shared" si="111"/>
        <v>0</v>
      </c>
      <c r="AO166" s="701">
        <f t="shared" si="111"/>
        <v>0</v>
      </c>
      <c r="AP166" s="122"/>
      <c r="AQ166" s="123">
        <f t="shared" ref="AQ166:BD175" si="112">SUMIFS(Share, Y, $E$3, Config, $AQ$11, P, AQ$15, LType, $D166, MSup, $E166)</f>
        <v>0</v>
      </c>
      <c r="AR166" s="121">
        <f t="shared" si="112"/>
        <v>0</v>
      </c>
      <c r="AS166" s="121">
        <f t="shared" si="112"/>
        <v>0</v>
      </c>
      <c r="AT166" s="121">
        <f t="shared" si="112"/>
        <v>0</v>
      </c>
      <c r="AU166" s="121">
        <f t="shared" si="112"/>
        <v>0</v>
      </c>
      <c r="AV166" s="121">
        <f t="shared" si="112"/>
        <v>0</v>
      </c>
      <c r="AW166" s="121">
        <f t="shared" si="112"/>
        <v>0</v>
      </c>
      <c r="AX166" s="121">
        <f t="shared" si="112"/>
        <v>0</v>
      </c>
      <c r="AY166" s="121">
        <f t="shared" si="112"/>
        <v>0</v>
      </c>
      <c r="AZ166" s="121">
        <f t="shared" si="112"/>
        <v>0</v>
      </c>
      <c r="BA166" s="121">
        <f t="shared" si="112"/>
        <v>0</v>
      </c>
      <c r="BB166" s="121">
        <f t="shared" si="112"/>
        <v>0</v>
      </c>
      <c r="BC166" s="121">
        <f t="shared" si="112"/>
        <v>0</v>
      </c>
      <c r="BD166" s="701">
        <f t="shared" si="112"/>
        <v>0</v>
      </c>
      <c r="BE166" s="693"/>
      <c r="BF166" s="122">
        <f t="shared" si="94"/>
        <v>0</v>
      </c>
      <c r="BG166" s="124"/>
      <c r="BH166" s="122">
        <f t="shared" si="95"/>
        <v>0</v>
      </c>
      <c r="BI166" s="124"/>
      <c r="BJ166" s="122">
        <f t="shared" si="96"/>
        <v>0</v>
      </c>
      <c r="BK166" s="124"/>
      <c r="BL166" s="125">
        <f t="shared" si="97"/>
        <v>0</v>
      </c>
      <c r="BM166" s="124"/>
      <c r="BN166" s="123">
        <f t="shared" si="108"/>
        <v>0</v>
      </c>
      <c r="BO166" s="126">
        <f t="shared" si="108"/>
        <v>0</v>
      </c>
      <c r="BP166" s="127"/>
      <c r="BQ166" s="409"/>
    </row>
    <row r="167" spans="1:69" s="131" customFormat="1" ht="17.55" hidden="1" customHeight="1">
      <c r="A167" s="83"/>
      <c r="C167" s="139" t="str">
        <f t="shared" si="90"/>
        <v>H</v>
      </c>
      <c r="D167" s="130" t="str">
        <f t="shared" si="109"/>
        <v>CPL</v>
      </c>
      <c r="E167" s="129" t="str">
        <f t="shared" si="102"/>
        <v>Jinwoong</v>
      </c>
      <c r="F167" s="717"/>
      <c r="G167" s="123">
        <f t="shared" si="110"/>
        <v>0</v>
      </c>
      <c r="H167" s="121">
        <f t="shared" si="110"/>
        <v>0</v>
      </c>
      <c r="I167" s="121">
        <f t="shared" si="110"/>
        <v>0</v>
      </c>
      <c r="J167" s="121">
        <f t="shared" si="110"/>
        <v>0</v>
      </c>
      <c r="K167" s="121">
        <f t="shared" si="110"/>
        <v>0</v>
      </c>
      <c r="L167" s="121">
        <f t="shared" si="110"/>
        <v>0</v>
      </c>
      <c r="M167" s="121">
        <f t="shared" si="110"/>
        <v>0</v>
      </c>
      <c r="N167" s="121">
        <f t="shared" si="110"/>
        <v>0</v>
      </c>
      <c r="O167" s="121">
        <f t="shared" si="110"/>
        <v>0</v>
      </c>
      <c r="P167" s="126">
        <f t="shared" si="110"/>
        <v>0</v>
      </c>
      <c r="Q167" s="122"/>
      <c r="R167" s="408">
        <f t="shared" si="91"/>
        <v>0</v>
      </c>
      <c r="S167" s="693"/>
      <c r="T167" s="700">
        <f t="shared" si="104"/>
        <v>0</v>
      </c>
      <c r="U167" s="701">
        <f t="shared" si="104"/>
        <v>0</v>
      </c>
      <c r="V167" s="693"/>
      <c r="W167" s="700">
        <f t="shared" si="105"/>
        <v>0</v>
      </c>
      <c r="X167" s="126">
        <f t="shared" si="105"/>
        <v>0</v>
      </c>
      <c r="Y167" s="696">
        <f t="shared" si="92"/>
        <v>0</v>
      </c>
      <c r="Z167" s="408">
        <f t="shared" si="93"/>
        <v>0</v>
      </c>
      <c r="AA167" s="127"/>
      <c r="AB167" s="123">
        <f t="shared" si="111"/>
        <v>0</v>
      </c>
      <c r="AC167" s="121">
        <f t="shared" si="111"/>
        <v>0</v>
      </c>
      <c r="AD167" s="121">
        <f t="shared" si="111"/>
        <v>0</v>
      </c>
      <c r="AE167" s="121">
        <f t="shared" si="111"/>
        <v>0</v>
      </c>
      <c r="AF167" s="121">
        <f t="shared" si="111"/>
        <v>0</v>
      </c>
      <c r="AG167" s="121">
        <f t="shared" si="111"/>
        <v>0</v>
      </c>
      <c r="AH167" s="121">
        <f t="shared" si="111"/>
        <v>0</v>
      </c>
      <c r="AI167" s="121">
        <f t="shared" si="111"/>
        <v>0</v>
      </c>
      <c r="AJ167" s="121">
        <f t="shared" si="111"/>
        <v>0</v>
      </c>
      <c r="AK167" s="121">
        <f t="shared" si="111"/>
        <v>0</v>
      </c>
      <c r="AL167" s="121">
        <f t="shared" si="111"/>
        <v>0</v>
      </c>
      <c r="AM167" s="121">
        <f t="shared" si="111"/>
        <v>0</v>
      </c>
      <c r="AN167" s="121">
        <f t="shared" si="111"/>
        <v>0</v>
      </c>
      <c r="AO167" s="701">
        <f t="shared" si="111"/>
        <v>0</v>
      </c>
      <c r="AP167" s="122"/>
      <c r="AQ167" s="123">
        <f t="shared" si="112"/>
        <v>0</v>
      </c>
      <c r="AR167" s="121">
        <f t="shared" si="112"/>
        <v>0</v>
      </c>
      <c r="AS167" s="121">
        <f t="shared" si="112"/>
        <v>0</v>
      </c>
      <c r="AT167" s="121">
        <f t="shared" si="112"/>
        <v>0</v>
      </c>
      <c r="AU167" s="121">
        <f t="shared" si="112"/>
        <v>0</v>
      </c>
      <c r="AV167" s="121">
        <f t="shared" si="112"/>
        <v>0</v>
      </c>
      <c r="AW167" s="121">
        <f t="shared" si="112"/>
        <v>0</v>
      </c>
      <c r="AX167" s="121">
        <f t="shared" si="112"/>
        <v>0</v>
      </c>
      <c r="AY167" s="121">
        <f t="shared" si="112"/>
        <v>0</v>
      </c>
      <c r="AZ167" s="121">
        <f t="shared" si="112"/>
        <v>0</v>
      </c>
      <c r="BA167" s="121">
        <f t="shared" si="112"/>
        <v>0</v>
      </c>
      <c r="BB167" s="121">
        <f t="shared" si="112"/>
        <v>0</v>
      </c>
      <c r="BC167" s="121">
        <f t="shared" si="112"/>
        <v>0</v>
      </c>
      <c r="BD167" s="701">
        <f t="shared" si="112"/>
        <v>0</v>
      </c>
      <c r="BE167" s="693"/>
      <c r="BF167" s="122">
        <f t="shared" si="94"/>
        <v>0</v>
      </c>
      <c r="BG167" s="124"/>
      <c r="BH167" s="122">
        <f t="shared" si="95"/>
        <v>0</v>
      </c>
      <c r="BI167" s="124"/>
      <c r="BJ167" s="122">
        <f t="shared" si="96"/>
        <v>0</v>
      </c>
      <c r="BK167" s="124"/>
      <c r="BL167" s="125">
        <f t="shared" si="97"/>
        <v>0</v>
      </c>
      <c r="BM167" s="124"/>
      <c r="BN167" s="123">
        <f t="shared" si="108"/>
        <v>0</v>
      </c>
      <c r="BO167" s="126">
        <f t="shared" si="108"/>
        <v>0</v>
      </c>
      <c r="BP167" s="127"/>
      <c r="BQ167" s="409"/>
    </row>
    <row r="168" spans="1:69" s="131" customFormat="1" ht="17.55" hidden="1" customHeight="1">
      <c r="A168" s="83"/>
      <c r="C168" s="139" t="str">
        <f t="shared" si="90"/>
        <v>H</v>
      </c>
      <c r="D168" s="130" t="str">
        <f t="shared" si="109"/>
        <v>CPL</v>
      </c>
      <c r="E168" s="129" t="str">
        <f t="shared" si="102"/>
        <v>LG Chem</v>
      </c>
      <c r="F168" s="717"/>
      <c r="G168" s="123">
        <f t="shared" si="110"/>
        <v>0</v>
      </c>
      <c r="H168" s="121">
        <f t="shared" si="110"/>
        <v>0</v>
      </c>
      <c r="I168" s="121">
        <f t="shared" si="110"/>
        <v>0</v>
      </c>
      <c r="J168" s="121">
        <f t="shared" si="110"/>
        <v>0</v>
      </c>
      <c r="K168" s="121">
        <f t="shared" si="110"/>
        <v>0</v>
      </c>
      <c r="L168" s="121">
        <f t="shared" si="110"/>
        <v>0</v>
      </c>
      <c r="M168" s="121">
        <f t="shared" si="110"/>
        <v>0</v>
      </c>
      <c r="N168" s="121">
        <f t="shared" si="110"/>
        <v>0</v>
      </c>
      <c r="O168" s="121">
        <f t="shared" si="110"/>
        <v>0</v>
      </c>
      <c r="P168" s="126">
        <f t="shared" si="110"/>
        <v>0</v>
      </c>
      <c r="Q168" s="122"/>
      <c r="R168" s="408">
        <f t="shared" si="91"/>
        <v>0</v>
      </c>
      <c r="S168" s="693"/>
      <c r="T168" s="700">
        <f t="shared" si="104"/>
        <v>0</v>
      </c>
      <c r="U168" s="701">
        <f t="shared" si="104"/>
        <v>0</v>
      </c>
      <c r="V168" s="693"/>
      <c r="W168" s="700">
        <f t="shared" si="105"/>
        <v>0</v>
      </c>
      <c r="X168" s="126">
        <f t="shared" si="105"/>
        <v>0</v>
      </c>
      <c r="Y168" s="696">
        <f t="shared" si="92"/>
        <v>0</v>
      </c>
      <c r="Z168" s="408">
        <f t="shared" si="93"/>
        <v>0</v>
      </c>
      <c r="AA168" s="127"/>
      <c r="AB168" s="123">
        <f t="shared" si="111"/>
        <v>0</v>
      </c>
      <c r="AC168" s="121">
        <f t="shared" si="111"/>
        <v>0</v>
      </c>
      <c r="AD168" s="121">
        <f t="shared" si="111"/>
        <v>0</v>
      </c>
      <c r="AE168" s="121">
        <f t="shared" si="111"/>
        <v>0</v>
      </c>
      <c r="AF168" s="121">
        <f t="shared" si="111"/>
        <v>0</v>
      </c>
      <c r="AG168" s="121">
        <f t="shared" si="111"/>
        <v>0</v>
      </c>
      <c r="AH168" s="121">
        <f t="shared" si="111"/>
        <v>0</v>
      </c>
      <c r="AI168" s="121">
        <f t="shared" si="111"/>
        <v>0</v>
      </c>
      <c r="AJ168" s="121">
        <f t="shared" si="111"/>
        <v>0</v>
      </c>
      <c r="AK168" s="121">
        <f t="shared" si="111"/>
        <v>0</v>
      </c>
      <c r="AL168" s="121">
        <f t="shared" si="111"/>
        <v>0</v>
      </c>
      <c r="AM168" s="121">
        <f t="shared" si="111"/>
        <v>0</v>
      </c>
      <c r="AN168" s="121">
        <f t="shared" si="111"/>
        <v>0</v>
      </c>
      <c r="AO168" s="701">
        <f t="shared" si="111"/>
        <v>0</v>
      </c>
      <c r="AP168" s="122"/>
      <c r="AQ168" s="123">
        <f t="shared" si="112"/>
        <v>0</v>
      </c>
      <c r="AR168" s="121">
        <f t="shared" si="112"/>
        <v>0</v>
      </c>
      <c r="AS168" s="121">
        <f t="shared" si="112"/>
        <v>0</v>
      </c>
      <c r="AT168" s="121">
        <f t="shared" si="112"/>
        <v>0</v>
      </c>
      <c r="AU168" s="121">
        <f t="shared" si="112"/>
        <v>0</v>
      </c>
      <c r="AV168" s="121">
        <f t="shared" si="112"/>
        <v>0</v>
      </c>
      <c r="AW168" s="121">
        <f t="shared" si="112"/>
        <v>0</v>
      </c>
      <c r="AX168" s="121">
        <f t="shared" si="112"/>
        <v>0</v>
      </c>
      <c r="AY168" s="121">
        <f t="shared" si="112"/>
        <v>0</v>
      </c>
      <c r="AZ168" s="121">
        <f t="shared" si="112"/>
        <v>0</v>
      </c>
      <c r="BA168" s="121">
        <f t="shared" si="112"/>
        <v>0</v>
      </c>
      <c r="BB168" s="121">
        <f t="shared" si="112"/>
        <v>0</v>
      </c>
      <c r="BC168" s="121">
        <f t="shared" si="112"/>
        <v>0</v>
      </c>
      <c r="BD168" s="701">
        <f t="shared" si="112"/>
        <v>0</v>
      </c>
      <c r="BE168" s="693"/>
      <c r="BF168" s="122">
        <f t="shared" si="94"/>
        <v>0</v>
      </c>
      <c r="BG168" s="124"/>
      <c r="BH168" s="122">
        <f t="shared" si="95"/>
        <v>0</v>
      </c>
      <c r="BI168" s="124"/>
      <c r="BJ168" s="122">
        <f t="shared" si="96"/>
        <v>0</v>
      </c>
      <c r="BK168" s="124"/>
      <c r="BL168" s="125">
        <f t="shared" si="97"/>
        <v>0</v>
      </c>
      <c r="BM168" s="124"/>
      <c r="BN168" s="123">
        <f t="shared" si="108"/>
        <v>0</v>
      </c>
      <c r="BO168" s="126">
        <f t="shared" si="108"/>
        <v>0</v>
      </c>
      <c r="BP168" s="127"/>
      <c r="BQ168" s="409"/>
    </row>
    <row r="169" spans="1:69" s="131" customFormat="1" ht="17.55" customHeight="1">
      <c r="A169" s="83"/>
      <c r="C169" s="139" t="str">
        <f t="shared" si="90"/>
        <v/>
      </c>
      <c r="D169" s="130" t="str">
        <f t="shared" si="109"/>
        <v>CPL</v>
      </c>
      <c r="E169" s="129" t="str">
        <f t="shared" si="102"/>
        <v>LT Materials</v>
      </c>
      <c r="F169" s="717"/>
      <c r="G169" s="123">
        <f t="shared" si="110"/>
        <v>0</v>
      </c>
      <c r="H169" s="121">
        <f t="shared" si="110"/>
        <v>0</v>
      </c>
      <c r="I169" s="121">
        <f t="shared" si="110"/>
        <v>0</v>
      </c>
      <c r="J169" s="121">
        <f t="shared" si="110"/>
        <v>0</v>
      </c>
      <c r="K169" s="121">
        <f t="shared" si="110"/>
        <v>0</v>
      </c>
      <c r="L169" s="121">
        <f t="shared" si="110"/>
        <v>0</v>
      </c>
      <c r="M169" s="121">
        <f t="shared" si="110"/>
        <v>0</v>
      </c>
      <c r="N169" s="121">
        <f t="shared" si="110"/>
        <v>0</v>
      </c>
      <c r="O169" s="121">
        <f t="shared" si="110"/>
        <v>0</v>
      </c>
      <c r="P169" s="126">
        <f t="shared" si="110"/>
        <v>0</v>
      </c>
      <c r="Q169" s="122"/>
      <c r="R169" s="408">
        <f t="shared" si="91"/>
        <v>0</v>
      </c>
      <c r="S169" s="693"/>
      <c r="T169" s="700">
        <f t="shared" si="104"/>
        <v>0</v>
      </c>
      <c r="U169" s="701">
        <f t="shared" si="104"/>
        <v>0</v>
      </c>
      <c r="V169" s="693"/>
      <c r="W169" s="700">
        <f t="shared" si="105"/>
        <v>0</v>
      </c>
      <c r="X169" s="126">
        <f t="shared" si="105"/>
        <v>0</v>
      </c>
      <c r="Y169" s="696">
        <f t="shared" si="92"/>
        <v>0</v>
      </c>
      <c r="Z169" s="408">
        <f t="shared" si="93"/>
        <v>0</v>
      </c>
      <c r="AA169" s="127"/>
      <c r="AB169" s="123">
        <f t="shared" si="111"/>
        <v>0</v>
      </c>
      <c r="AC169" s="121">
        <f t="shared" si="111"/>
        <v>0</v>
      </c>
      <c r="AD169" s="121">
        <f t="shared" si="111"/>
        <v>0</v>
      </c>
      <c r="AE169" s="121">
        <f t="shared" si="111"/>
        <v>0</v>
      </c>
      <c r="AF169" s="121">
        <f t="shared" si="111"/>
        <v>0</v>
      </c>
      <c r="AG169" s="121">
        <f t="shared" si="111"/>
        <v>0</v>
      </c>
      <c r="AH169" s="121">
        <f t="shared" si="111"/>
        <v>0</v>
      </c>
      <c r="AI169" s="121">
        <f t="shared" si="111"/>
        <v>0</v>
      </c>
      <c r="AJ169" s="121">
        <f t="shared" si="111"/>
        <v>0</v>
      </c>
      <c r="AK169" s="121">
        <f t="shared" si="111"/>
        <v>0</v>
      </c>
      <c r="AL169" s="121">
        <f t="shared" si="111"/>
        <v>0</v>
      </c>
      <c r="AM169" s="121">
        <f t="shared" si="111"/>
        <v>0</v>
      </c>
      <c r="AN169" s="121">
        <f t="shared" si="111"/>
        <v>0</v>
      </c>
      <c r="AO169" s="701">
        <f t="shared" si="111"/>
        <v>0</v>
      </c>
      <c r="AP169" s="122"/>
      <c r="AQ169" s="123">
        <f t="shared" si="112"/>
        <v>0</v>
      </c>
      <c r="AR169" s="121">
        <f t="shared" si="112"/>
        <v>0</v>
      </c>
      <c r="AS169" s="121">
        <f t="shared" si="112"/>
        <v>0</v>
      </c>
      <c r="AT169" s="121">
        <f t="shared" si="112"/>
        <v>0</v>
      </c>
      <c r="AU169" s="121">
        <f t="shared" si="112"/>
        <v>0</v>
      </c>
      <c r="AV169" s="121">
        <f t="shared" si="112"/>
        <v>0</v>
      </c>
      <c r="AW169" s="121">
        <f t="shared" si="112"/>
        <v>0</v>
      </c>
      <c r="AX169" s="121">
        <f t="shared" si="112"/>
        <v>0</v>
      </c>
      <c r="AY169" s="121">
        <f t="shared" si="112"/>
        <v>0</v>
      </c>
      <c r="AZ169" s="121">
        <f t="shared" si="112"/>
        <v>0</v>
      </c>
      <c r="BA169" s="121">
        <f t="shared" si="112"/>
        <v>0</v>
      </c>
      <c r="BB169" s="121">
        <f t="shared" si="112"/>
        <v>0</v>
      </c>
      <c r="BC169" s="121">
        <f t="shared" si="112"/>
        <v>0</v>
      </c>
      <c r="BD169" s="701">
        <f t="shared" si="112"/>
        <v>0</v>
      </c>
      <c r="BE169" s="693"/>
      <c r="BF169" s="122">
        <f t="shared" si="94"/>
        <v>1</v>
      </c>
      <c r="BG169" s="124"/>
      <c r="BH169" s="122">
        <f t="shared" si="95"/>
        <v>1</v>
      </c>
      <c r="BI169" s="124"/>
      <c r="BJ169" s="122">
        <f t="shared" si="96"/>
        <v>1</v>
      </c>
      <c r="BK169" s="124"/>
      <c r="BL169" s="125">
        <f t="shared" si="97"/>
        <v>0</v>
      </c>
      <c r="BM169" s="124"/>
      <c r="BN169" s="123">
        <f t="shared" si="108"/>
        <v>0</v>
      </c>
      <c r="BO169" s="126">
        <f t="shared" si="108"/>
        <v>0</v>
      </c>
      <c r="BP169" s="127"/>
      <c r="BQ169" s="409"/>
    </row>
    <row r="170" spans="1:69" s="131" customFormat="1" ht="17.55" hidden="1" customHeight="1">
      <c r="A170" s="83"/>
      <c r="C170" s="139" t="str">
        <f t="shared" si="90"/>
        <v>H</v>
      </c>
      <c r="D170" s="130" t="str">
        <f t="shared" si="109"/>
        <v>CPL</v>
      </c>
      <c r="E170" s="129" t="str">
        <f t="shared" si="102"/>
        <v>LT Metal</v>
      </c>
      <c r="F170" s="717"/>
      <c r="G170" s="123">
        <f t="shared" si="110"/>
        <v>0</v>
      </c>
      <c r="H170" s="121">
        <f t="shared" si="110"/>
        <v>0</v>
      </c>
      <c r="I170" s="121">
        <f t="shared" si="110"/>
        <v>0</v>
      </c>
      <c r="J170" s="121">
        <f t="shared" si="110"/>
        <v>0</v>
      </c>
      <c r="K170" s="121">
        <f t="shared" si="110"/>
        <v>0</v>
      </c>
      <c r="L170" s="121">
        <f t="shared" si="110"/>
        <v>0</v>
      </c>
      <c r="M170" s="121">
        <f t="shared" si="110"/>
        <v>0</v>
      </c>
      <c r="N170" s="121">
        <f t="shared" si="110"/>
        <v>0</v>
      </c>
      <c r="O170" s="121">
        <f t="shared" si="110"/>
        <v>0</v>
      </c>
      <c r="P170" s="126">
        <f t="shared" si="110"/>
        <v>0</v>
      </c>
      <c r="Q170" s="122"/>
      <c r="R170" s="408">
        <f t="shared" si="91"/>
        <v>0</v>
      </c>
      <c r="S170" s="693"/>
      <c r="T170" s="700">
        <f t="shared" si="104"/>
        <v>0</v>
      </c>
      <c r="U170" s="701">
        <f t="shared" si="104"/>
        <v>0</v>
      </c>
      <c r="V170" s="693"/>
      <c r="W170" s="700">
        <f t="shared" si="105"/>
        <v>0</v>
      </c>
      <c r="X170" s="126">
        <f t="shared" si="105"/>
        <v>0</v>
      </c>
      <c r="Y170" s="696">
        <f t="shared" si="92"/>
        <v>0</v>
      </c>
      <c r="Z170" s="408">
        <f t="shared" si="93"/>
        <v>0</v>
      </c>
      <c r="AA170" s="127"/>
      <c r="AB170" s="123">
        <f t="shared" si="111"/>
        <v>0</v>
      </c>
      <c r="AC170" s="121">
        <f t="shared" si="111"/>
        <v>0</v>
      </c>
      <c r="AD170" s="121">
        <f t="shared" si="111"/>
        <v>0</v>
      </c>
      <c r="AE170" s="121">
        <f t="shared" si="111"/>
        <v>0</v>
      </c>
      <c r="AF170" s="121">
        <f t="shared" si="111"/>
        <v>0</v>
      </c>
      <c r="AG170" s="121">
        <f t="shared" si="111"/>
        <v>0</v>
      </c>
      <c r="AH170" s="121">
        <f t="shared" si="111"/>
        <v>0</v>
      </c>
      <c r="AI170" s="121">
        <f t="shared" si="111"/>
        <v>0</v>
      </c>
      <c r="AJ170" s="121">
        <f t="shared" si="111"/>
        <v>0</v>
      </c>
      <c r="AK170" s="121">
        <f t="shared" si="111"/>
        <v>0</v>
      </c>
      <c r="AL170" s="121">
        <f t="shared" si="111"/>
        <v>0</v>
      </c>
      <c r="AM170" s="121">
        <f t="shared" si="111"/>
        <v>0</v>
      </c>
      <c r="AN170" s="121">
        <f t="shared" si="111"/>
        <v>0</v>
      </c>
      <c r="AO170" s="701">
        <f t="shared" si="111"/>
        <v>0</v>
      </c>
      <c r="AP170" s="122"/>
      <c r="AQ170" s="123">
        <f t="shared" si="112"/>
        <v>0</v>
      </c>
      <c r="AR170" s="121">
        <f t="shared" si="112"/>
        <v>0</v>
      </c>
      <c r="AS170" s="121">
        <f t="shared" si="112"/>
        <v>0</v>
      </c>
      <c r="AT170" s="121">
        <f t="shared" si="112"/>
        <v>0</v>
      </c>
      <c r="AU170" s="121">
        <f t="shared" si="112"/>
        <v>0</v>
      </c>
      <c r="AV170" s="121">
        <f t="shared" si="112"/>
        <v>0</v>
      </c>
      <c r="AW170" s="121">
        <f t="shared" si="112"/>
        <v>0</v>
      </c>
      <c r="AX170" s="121">
        <f t="shared" si="112"/>
        <v>0</v>
      </c>
      <c r="AY170" s="121">
        <f t="shared" si="112"/>
        <v>0</v>
      </c>
      <c r="AZ170" s="121">
        <f t="shared" si="112"/>
        <v>0</v>
      </c>
      <c r="BA170" s="121">
        <f t="shared" si="112"/>
        <v>0</v>
      </c>
      <c r="BB170" s="121">
        <f t="shared" si="112"/>
        <v>0</v>
      </c>
      <c r="BC170" s="121">
        <f t="shared" si="112"/>
        <v>0</v>
      </c>
      <c r="BD170" s="701">
        <f t="shared" si="112"/>
        <v>0</v>
      </c>
      <c r="BE170" s="693"/>
      <c r="BF170" s="122">
        <f t="shared" si="94"/>
        <v>0</v>
      </c>
      <c r="BG170" s="124"/>
      <c r="BH170" s="122">
        <f t="shared" si="95"/>
        <v>0</v>
      </c>
      <c r="BI170" s="124"/>
      <c r="BJ170" s="122">
        <f t="shared" si="96"/>
        <v>0</v>
      </c>
      <c r="BK170" s="124"/>
      <c r="BL170" s="125">
        <f t="shared" si="97"/>
        <v>0</v>
      </c>
      <c r="BM170" s="124"/>
      <c r="BN170" s="123">
        <f t="shared" si="108"/>
        <v>0</v>
      </c>
      <c r="BO170" s="126">
        <f t="shared" si="108"/>
        <v>0</v>
      </c>
      <c r="BP170" s="127"/>
      <c r="BQ170" s="409"/>
    </row>
    <row r="171" spans="1:69" s="131" customFormat="1" ht="17.55" hidden="1" customHeight="1">
      <c r="A171" s="83"/>
      <c r="C171" s="139" t="str">
        <f t="shared" si="90"/>
        <v>H</v>
      </c>
      <c r="D171" s="130" t="str">
        <f t="shared" si="109"/>
        <v>CPL</v>
      </c>
      <c r="E171" s="129" t="str">
        <f t="shared" si="102"/>
        <v>LTOM</v>
      </c>
      <c r="F171" s="717"/>
      <c r="G171" s="123">
        <f t="shared" si="110"/>
        <v>0</v>
      </c>
      <c r="H171" s="121">
        <f t="shared" si="110"/>
        <v>0</v>
      </c>
      <c r="I171" s="121">
        <f t="shared" si="110"/>
        <v>0</v>
      </c>
      <c r="J171" s="121">
        <f t="shared" si="110"/>
        <v>0</v>
      </c>
      <c r="K171" s="121">
        <f t="shared" si="110"/>
        <v>0</v>
      </c>
      <c r="L171" s="121">
        <f t="shared" si="110"/>
        <v>0</v>
      </c>
      <c r="M171" s="121">
        <f t="shared" si="110"/>
        <v>0</v>
      </c>
      <c r="N171" s="121">
        <f t="shared" si="110"/>
        <v>0</v>
      </c>
      <c r="O171" s="121">
        <f t="shared" si="110"/>
        <v>0</v>
      </c>
      <c r="P171" s="126">
        <f t="shared" si="110"/>
        <v>0</v>
      </c>
      <c r="Q171" s="122"/>
      <c r="R171" s="408">
        <f t="shared" si="91"/>
        <v>0</v>
      </c>
      <c r="S171" s="693"/>
      <c r="T171" s="700">
        <f t="shared" si="104"/>
        <v>0</v>
      </c>
      <c r="U171" s="701">
        <f t="shared" si="104"/>
        <v>0</v>
      </c>
      <c r="V171" s="693"/>
      <c r="W171" s="700">
        <f t="shared" si="105"/>
        <v>0</v>
      </c>
      <c r="X171" s="126">
        <f t="shared" si="105"/>
        <v>0</v>
      </c>
      <c r="Y171" s="696">
        <f t="shared" si="92"/>
        <v>0</v>
      </c>
      <c r="Z171" s="408">
        <f t="shared" si="93"/>
        <v>0</v>
      </c>
      <c r="AA171" s="127"/>
      <c r="AB171" s="123">
        <f t="shared" si="111"/>
        <v>0</v>
      </c>
      <c r="AC171" s="121">
        <f t="shared" si="111"/>
        <v>0</v>
      </c>
      <c r="AD171" s="121">
        <f t="shared" si="111"/>
        <v>0</v>
      </c>
      <c r="AE171" s="121">
        <f t="shared" si="111"/>
        <v>0</v>
      </c>
      <c r="AF171" s="121">
        <f t="shared" si="111"/>
        <v>0</v>
      </c>
      <c r="AG171" s="121">
        <f t="shared" si="111"/>
        <v>0</v>
      </c>
      <c r="AH171" s="121">
        <f t="shared" si="111"/>
        <v>0</v>
      </c>
      <c r="AI171" s="121">
        <f t="shared" si="111"/>
        <v>0</v>
      </c>
      <c r="AJ171" s="121">
        <f t="shared" si="111"/>
        <v>0</v>
      </c>
      <c r="AK171" s="121">
        <f t="shared" si="111"/>
        <v>0</v>
      </c>
      <c r="AL171" s="121">
        <f t="shared" si="111"/>
        <v>0</v>
      </c>
      <c r="AM171" s="121">
        <f t="shared" si="111"/>
        <v>0</v>
      </c>
      <c r="AN171" s="121">
        <f t="shared" si="111"/>
        <v>0</v>
      </c>
      <c r="AO171" s="701">
        <f t="shared" si="111"/>
        <v>0</v>
      </c>
      <c r="AP171" s="122"/>
      <c r="AQ171" s="123">
        <f t="shared" si="112"/>
        <v>0</v>
      </c>
      <c r="AR171" s="121">
        <f t="shared" si="112"/>
        <v>0</v>
      </c>
      <c r="AS171" s="121">
        <f t="shared" si="112"/>
        <v>0</v>
      </c>
      <c r="AT171" s="121">
        <f t="shared" si="112"/>
        <v>0</v>
      </c>
      <c r="AU171" s="121">
        <f t="shared" si="112"/>
        <v>0</v>
      </c>
      <c r="AV171" s="121">
        <f t="shared" si="112"/>
        <v>0</v>
      </c>
      <c r="AW171" s="121">
        <f t="shared" si="112"/>
        <v>0</v>
      </c>
      <c r="AX171" s="121">
        <f t="shared" si="112"/>
        <v>0</v>
      </c>
      <c r="AY171" s="121">
        <f t="shared" si="112"/>
        <v>0</v>
      </c>
      <c r="AZ171" s="121">
        <f t="shared" si="112"/>
        <v>0</v>
      </c>
      <c r="BA171" s="121">
        <f t="shared" si="112"/>
        <v>0</v>
      </c>
      <c r="BB171" s="121">
        <f t="shared" si="112"/>
        <v>0</v>
      </c>
      <c r="BC171" s="121">
        <f t="shared" si="112"/>
        <v>0</v>
      </c>
      <c r="BD171" s="701">
        <f t="shared" si="112"/>
        <v>0</v>
      </c>
      <c r="BE171" s="693"/>
      <c r="BF171" s="122">
        <f t="shared" si="94"/>
        <v>0</v>
      </c>
      <c r="BG171" s="124"/>
      <c r="BH171" s="122">
        <f t="shared" si="95"/>
        <v>0</v>
      </c>
      <c r="BI171" s="124"/>
      <c r="BJ171" s="122">
        <f t="shared" si="96"/>
        <v>0</v>
      </c>
      <c r="BK171" s="124"/>
      <c r="BL171" s="125">
        <f t="shared" si="97"/>
        <v>0</v>
      </c>
      <c r="BM171" s="124"/>
      <c r="BN171" s="123">
        <f t="shared" si="108"/>
        <v>0</v>
      </c>
      <c r="BO171" s="126">
        <f t="shared" si="108"/>
        <v>0</v>
      </c>
      <c r="BP171" s="127"/>
      <c r="BQ171" s="409"/>
    </row>
    <row r="172" spans="1:69" s="131" customFormat="1" ht="17.55" customHeight="1">
      <c r="A172" s="83"/>
      <c r="C172" s="139" t="str">
        <f t="shared" si="90"/>
        <v/>
      </c>
      <c r="D172" s="130" t="str">
        <f t="shared" si="109"/>
        <v>CPL</v>
      </c>
      <c r="E172" s="129" t="str">
        <f t="shared" si="102"/>
        <v>Lumilan</v>
      </c>
      <c r="F172" s="717"/>
      <c r="G172" s="123">
        <f t="shared" si="110"/>
        <v>0</v>
      </c>
      <c r="H172" s="121">
        <f t="shared" si="110"/>
        <v>0</v>
      </c>
      <c r="I172" s="121">
        <f t="shared" si="110"/>
        <v>0</v>
      </c>
      <c r="J172" s="121">
        <f t="shared" si="110"/>
        <v>0</v>
      </c>
      <c r="K172" s="121">
        <f t="shared" si="110"/>
        <v>0</v>
      </c>
      <c r="L172" s="121">
        <f t="shared" si="110"/>
        <v>0</v>
      </c>
      <c r="M172" s="121">
        <f t="shared" si="110"/>
        <v>0</v>
      </c>
      <c r="N172" s="121">
        <f t="shared" si="110"/>
        <v>0.5</v>
      </c>
      <c r="O172" s="121">
        <f t="shared" si="110"/>
        <v>0</v>
      </c>
      <c r="P172" s="126">
        <f t="shared" si="110"/>
        <v>0</v>
      </c>
      <c r="Q172" s="122"/>
      <c r="R172" s="408">
        <f t="shared" si="91"/>
        <v>0</v>
      </c>
      <c r="S172" s="693"/>
      <c r="T172" s="700">
        <f t="shared" si="104"/>
        <v>0</v>
      </c>
      <c r="U172" s="701">
        <f t="shared" si="104"/>
        <v>0</v>
      </c>
      <c r="V172" s="693"/>
      <c r="W172" s="700">
        <f t="shared" si="105"/>
        <v>0</v>
      </c>
      <c r="X172" s="126">
        <f t="shared" si="105"/>
        <v>0</v>
      </c>
      <c r="Y172" s="696">
        <f t="shared" si="92"/>
        <v>0</v>
      </c>
      <c r="Z172" s="408">
        <f t="shared" si="93"/>
        <v>0</v>
      </c>
      <c r="AA172" s="127"/>
      <c r="AB172" s="123">
        <f t="shared" si="111"/>
        <v>0</v>
      </c>
      <c r="AC172" s="121">
        <f t="shared" si="111"/>
        <v>0</v>
      </c>
      <c r="AD172" s="121">
        <f t="shared" si="111"/>
        <v>0</v>
      </c>
      <c r="AE172" s="121">
        <f t="shared" si="111"/>
        <v>0</v>
      </c>
      <c r="AF172" s="121">
        <f t="shared" si="111"/>
        <v>0</v>
      </c>
      <c r="AG172" s="121">
        <f t="shared" si="111"/>
        <v>0</v>
      </c>
      <c r="AH172" s="121">
        <f t="shared" si="111"/>
        <v>0</v>
      </c>
      <c r="AI172" s="121">
        <f t="shared" si="111"/>
        <v>0</v>
      </c>
      <c r="AJ172" s="121">
        <f t="shared" si="111"/>
        <v>0</v>
      </c>
      <c r="AK172" s="121">
        <f t="shared" si="111"/>
        <v>0</v>
      </c>
      <c r="AL172" s="121">
        <f t="shared" si="111"/>
        <v>0</v>
      </c>
      <c r="AM172" s="121">
        <f t="shared" si="111"/>
        <v>0</v>
      </c>
      <c r="AN172" s="121">
        <f t="shared" si="111"/>
        <v>0</v>
      </c>
      <c r="AO172" s="701">
        <f t="shared" si="111"/>
        <v>0</v>
      </c>
      <c r="AP172" s="122"/>
      <c r="AQ172" s="123">
        <f t="shared" si="112"/>
        <v>0</v>
      </c>
      <c r="AR172" s="121">
        <f t="shared" si="112"/>
        <v>0</v>
      </c>
      <c r="AS172" s="121">
        <f t="shared" si="112"/>
        <v>0</v>
      </c>
      <c r="AT172" s="121">
        <f t="shared" si="112"/>
        <v>0</v>
      </c>
      <c r="AU172" s="121">
        <f t="shared" si="112"/>
        <v>0</v>
      </c>
      <c r="AV172" s="121">
        <f t="shared" si="112"/>
        <v>0</v>
      </c>
      <c r="AW172" s="121">
        <f t="shared" si="112"/>
        <v>0</v>
      </c>
      <c r="AX172" s="121">
        <f t="shared" si="112"/>
        <v>0</v>
      </c>
      <c r="AY172" s="121">
        <f t="shared" si="112"/>
        <v>0</v>
      </c>
      <c r="AZ172" s="121">
        <f t="shared" si="112"/>
        <v>0</v>
      </c>
      <c r="BA172" s="121">
        <f t="shared" si="112"/>
        <v>0</v>
      </c>
      <c r="BB172" s="121">
        <f t="shared" si="112"/>
        <v>0</v>
      </c>
      <c r="BC172" s="121">
        <f t="shared" si="112"/>
        <v>0</v>
      </c>
      <c r="BD172" s="701">
        <f t="shared" si="112"/>
        <v>0</v>
      </c>
      <c r="BE172" s="693"/>
      <c r="BF172" s="122">
        <f t="shared" si="94"/>
        <v>0</v>
      </c>
      <c r="BG172" s="124"/>
      <c r="BH172" s="122">
        <f t="shared" si="95"/>
        <v>0</v>
      </c>
      <c r="BI172" s="124"/>
      <c r="BJ172" s="122">
        <f t="shared" si="96"/>
        <v>0</v>
      </c>
      <c r="BK172" s="124"/>
      <c r="BL172" s="125">
        <f t="shared" si="97"/>
        <v>0</v>
      </c>
      <c r="BM172" s="124"/>
      <c r="BN172" s="123">
        <f t="shared" si="108"/>
        <v>0</v>
      </c>
      <c r="BO172" s="126">
        <f t="shared" si="108"/>
        <v>0</v>
      </c>
      <c r="BP172" s="127"/>
      <c r="BQ172" s="409"/>
    </row>
    <row r="173" spans="1:69" s="131" customFormat="1" ht="17.55" hidden="1" customHeight="1">
      <c r="A173" s="83"/>
      <c r="C173" s="139" t="str">
        <f t="shared" si="90"/>
        <v>H</v>
      </c>
      <c r="D173" s="130" t="str">
        <f t="shared" si="109"/>
        <v>CPL</v>
      </c>
      <c r="E173" s="129" t="str">
        <f t="shared" si="102"/>
        <v>Materion</v>
      </c>
      <c r="F173" s="717"/>
      <c r="G173" s="123">
        <f t="shared" si="110"/>
        <v>0</v>
      </c>
      <c r="H173" s="121">
        <f t="shared" si="110"/>
        <v>0</v>
      </c>
      <c r="I173" s="121">
        <f t="shared" si="110"/>
        <v>0</v>
      </c>
      <c r="J173" s="121">
        <f t="shared" si="110"/>
        <v>0</v>
      </c>
      <c r="K173" s="121">
        <f t="shared" si="110"/>
        <v>0</v>
      </c>
      <c r="L173" s="121">
        <f t="shared" si="110"/>
        <v>0</v>
      </c>
      <c r="M173" s="121">
        <f t="shared" si="110"/>
        <v>0</v>
      </c>
      <c r="N173" s="121">
        <f t="shared" si="110"/>
        <v>0</v>
      </c>
      <c r="O173" s="121">
        <f t="shared" si="110"/>
        <v>0</v>
      </c>
      <c r="P173" s="126">
        <f t="shared" si="110"/>
        <v>0</v>
      </c>
      <c r="Q173" s="122"/>
      <c r="R173" s="408">
        <f t="shared" si="91"/>
        <v>0</v>
      </c>
      <c r="S173" s="693"/>
      <c r="T173" s="700">
        <f t="shared" si="104"/>
        <v>0</v>
      </c>
      <c r="U173" s="701">
        <f t="shared" si="104"/>
        <v>0</v>
      </c>
      <c r="V173" s="693"/>
      <c r="W173" s="700">
        <f t="shared" si="105"/>
        <v>0</v>
      </c>
      <c r="X173" s="126">
        <f t="shared" si="105"/>
        <v>0</v>
      </c>
      <c r="Y173" s="696">
        <f t="shared" si="92"/>
        <v>0</v>
      </c>
      <c r="Z173" s="408">
        <f t="shared" si="93"/>
        <v>0</v>
      </c>
      <c r="AA173" s="127"/>
      <c r="AB173" s="123">
        <f t="shared" si="111"/>
        <v>0</v>
      </c>
      <c r="AC173" s="121">
        <f t="shared" si="111"/>
        <v>0</v>
      </c>
      <c r="AD173" s="121">
        <f t="shared" si="111"/>
        <v>0</v>
      </c>
      <c r="AE173" s="121">
        <f t="shared" si="111"/>
        <v>0</v>
      </c>
      <c r="AF173" s="121">
        <f t="shared" si="111"/>
        <v>0</v>
      </c>
      <c r="AG173" s="121">
        <f t="shared" si="111"/>
        <v>0</v>
      </c>
      <c r="AH173" s="121">
        <f t="shared" si="111"/>
        <v>0</v>
      </c>
      <c r="AI173" s="121">
        <f t="shared" si="111"/>
        <v>0</v>
      </c>
      <c r="AJ173" s="121">
        <f t="shared" si="111"/>
        <v>0</v>
      </c>
      <c r="AK173" s="121">
        <f t="shared" si="111"/>
        <v>0</v>
      </c>
      <c r="AL173" s="121">
        <f t="shared" si="111"/>
        <v>0</v>
      </c>
      <c r="AM173" s="121">
        <f t="shared" si="111"/>
        <v>0</v>
      </c>
      <c r="AN173" s="121">
        <f t="shared" si="111"/>
        <v>0</v>
      </c>
      <c r="AO173" s="701">
        <f t="shared" si="111"/>
        <v>0</v>
      </c>
      <c r="AP173" s="122"/>
      <c r="AQ173" s="123">
        <f t="shared" si="112"/>
        <v>0</v>
      </c>
      <c r="AR173" s="121">
        <f t="shared" si="112"/>
        <v>0</v>
      </c>
      <c r="AS173" s="121">
        <f t="shared" si="112"/>
        <v>0</v>
      </c>
      <c r="AT173" s="121">
        <f t="shared" si="112"/>
        <v>0</v>
      </c>
      <c r="AU173" s="121">
        <f t="shared" si="112"/>
        <v>0</v>
      </c>
      <c r="AV173" s="121">
        <f t="shared" si="112"/>
        <v>0</v>
      </c>
      <c r="AW173" s="121">
        <f t="shared" si="112"/>
        <v>0</v>
      </c>
      <c r="AX173" s="121">
        <f t="shared" si="112"/>
        <v>0</v>
      </c>
      <c r="AY173" s="121">
        <f t="shared" si="112"/>
        <v>0</v>
      </c>
      <c r="AZ173" s="121">
        <f t="shared" si="112"/>
        <v>0</v>
      </c>
      <c r="BA173" s="121">
        <f t="shared" si="112"/>
        <v>0</v>
      </c>
      <c r="BB173" s="121">
        <f t="shared" si="112"/>
        <v>0</v>
      </c>
      <c r="BC173" s="121">
        <f t="shared" si="112"/>
        <v>0</v>
      </c>
      <c r="BD173" s="701">
        <f t="shared" si="112"/>
        <v>0</v>
      </c>
      <c r="BE173" s="693"/>
      <c r="BF173" s="122">
        <f t="shared" si="94"/>
        <v>0</v>
      </c>
      <c r="BG173" s="124"/>
      <c r="BH173" s="122">
        <f t="shared" si="95"/>
        <v>0</v>
      </c>
      <c r="BI173" s="124"/>
      <c r="BJ173" s="122">
        <f t="shared" si="96"/>
        <v>0</v>
      </c>
      <c r="BK173" s="124"/>
      <c r="BL173" s="125">
        <f t="shared" si="97"/>
        <v>0</v>
      </c>
      <c r="BM173" s="124"/>
      <c r="BN173" s="123">
        <f t="shared" si="108"/>
        <v>0</v>
      </c>
      <c r="BO173" s="126">
        <f t="shared" si="108"/>
        <v>0</v>
      </c>
      <c r="BP173" s="127"/>
      <c r="BQ173" s="409"/>
    </row>
    <row r="174" spans="1:69" s="131" customFormat="1" ht="17.55" hidden="1" customHeight="1">
      <c r="A174" s="83"/>
      <c r="C174" s="139" t="str">
        <f t="shared" si="90"/>
        <v>H</v>
      </c>
      <c r="D174" s="130" t="str">
        <f t="shared" si="109"/>
        <v>CPL</v>
      </c>
      <c r="E174" s="129" t="str">
        <f t="shared" si="102"/>
        <v>Merck</v>
      </c>
      <c r="F174" s="717"/>
      <c r="G174" s="123">
        <f t="shared" si="110"/>
        <v>0</v>
      </c>
      <c r="H174" s="121">
        <f t="shared" si="110"/>
        <v>0</v>
      </c>
      <c r="I174" s="121">
        <f t="shared" si="110"/>
        <v>0</v>
      </c>
      <c r="J174" s="121">
        <f t="shared" si="110"/>
        <v>0</v>
      </c>
      <c r="K174" s="121">
        <f t="shared" si="110"/>
        <v>0</v>
      </c>
      <c r="L174" s="121">
        <f t="shared" si="110"/>
        <v>0</v>
      </c>
      <c r="M174" s="121">
        <f t="shared" si="110"/>
        <v>0</v>
      </c>
      <c r="N174" s="121">
        <f t="shared" si="110"/>
        <v>0</v>
      </c>
      <c r="O174" s="121">
        <f t="shared" si="110"/>
        <v>0</v>
      </c>
      <c r="P174" s="126">
        <f t="shared" si="110"/>
        <v>0</v>
      </c>
      <c r="Q174" s="122"/>
      <c r="R174" s="408">
        <f t="shared" si="91"/>
        <v>0</v>
      </c>
      <c r="S174" s="693"/>
      <c r="T174" s="700">
        <f t="shared" si="104"/>
        <v>0</v>
      </c>
      <c r="U174" s="701">
        <f t="shared" si="104"/>
        <v>0</v>
      </c>
      <c r="V174" s="693"/>
      <c r="W174" s="700">
        <f t="shared" si="105"/>
        <v>0</v>
      </c>
      <c r="X174" s="126">
        <f t="shared" si="105"/>
        <v>0</v>
      </c>
      <c r="Y174" s="696">
        <f t="shared" si="92"/>
        <v>0</v>
      </c>
      <c r="Z174" s="408">
        <f t="shared" si="93"/>
        <v>0</v>
      </c>
      <c r="AA174" s="127"/>
      <c r="AB174" s="123">
        <f t="shared" si="111"/>
        <v>0</v>
      </c>
      <c r="AC174" s="121">
        <f t="shared" si="111"/>
        <v>0</v>
      </c>
      <c r="AD174" s="121">
        <f t="shared" si="111"/>
        <v>0</v>
      </c>
      <c r="AE174" s="121">
        <f t="shared" si="111"/>
        <v>0</v>
      </c>
      <c r="AF174" s="121">
        <f t="shared" si="111"/>
        <v>0</v>
      </c>
      <c r="AG174" s="121">
        <f t="shared" si="111"/>
        <v>0</v>
      </c>
      <c r="AH174" s="121">
        <f t="shared" si="111"/>
        <v>0</v>
      </c>
      <c r="AI174" s="121">
        <f t="shared" si="111"/>
        <v>0</v>
      </c>
      <c r="AJ174" s="121">
        <f t="shared" si="111"/>
        <v>0</v>
      </c>
      <c r="AK174" s="121">
        <f t="shared" si="111"/>
        <v>0</v>
      </c>
      <c r="AL174" s="121">
        <f t="shared" si="111"/>
        <v>0</v>
      </c>
      <c r="AM174" s="121">
        <f t="shared" si="111"/>
        <v>0</v>
      </c>
      <c r="AN174" s="121">
        <f t="shared" si="111"/>
        <v>0</v>
      </c>
      <c r="AO174" s="701">
        <f t="shared" si="111"/>
        <v>0</v>
      </c>
      <c r="AP174" s="122"/>
      <c r="AQ174" s="123">
        <f t="shared" si="112"/>
        <v>0</v>
      </c>
      <c r="AR174" s="121">
        <f t="shared" si="112"/>
        <v>0</v>
      </c>
      <c r="AS174" s="121">
        <f t="shared" si="112"/>
        <v>0</v>
      </c>
      <c r="AT174" s="121">
        <f t="shared" si="112"/>
        <v>0</v>
      </c>
      <c r="AU174" s="121">
        <f t="shared" si="112"/>
        <v>0</v>
      </c>
      <c r="AV174" s="121">
        <f t="shared" si="112"/>
        <v>0</v>
      </c>
      <c r="AW174" s="121">
        <f t="shared" si="112"/>
        <v>0</v>
      </c>
      <c r="AX174" s="121">
        <f t="shared" si="112"/>
        <v>0</v>
      </c>
      <c r="AY174" s="121">
        <f t="shared" si="112"/>
        <v>0</v>
      </c>
      <c r="AZ174" s="121">
        <f t="shared" si="112"/>
        <v>0</v>
      </c>
      <c r="BA174" s="121">
        <f t="shared" si="112"/>
        <v>0</v>
      </c>
      <c r="BB174" s="121">
        <f t="shared" si="112"/>
        <v>0</v>
      </c>
      <c r="BC174" s="121">
        <f t="shared" si="112"/>
        <v>0</v>
      </c>
      <c r="BD174" s="701">
        <f t="shared" si="112"/>
        <v>0</v>
      </c>
      <c r="BE174" s="693"/>
      <c r="BF174" s="122">
        <f t="shared" si="94"/>
        <v>0</v>
      </c>
      <c r="BG174" s="124"/>
      <c r="BH174" s="122">
        <f t="shared" si="95"/>
        <v>0</v>
      </c>
      <c r="BI174" s="124"/>
      <c r="BJ174" s="122">
        <f t="shared" si="96"/>
        <v>0</v>
      </c>
      <c r="BK174" s="124"/>
      <c r="BL174" s="125">
        <f t="shared" si="97"/>
        <v>0</v>
      </c>
      <c r="BM174" s="124"/>
      <c r="BN174" s="123">
        <f t="shared" si="108"/>
        <v>0</v>
      </c>
      <c r="BO174" s="126">
        <f t="shared" si="108"/>
        <v>0</v>
      </c>
      <c r="BP174" s="127"/>
      <c r="BQ174" s="409"/>
    </row>
    <row r="175" spans="1:69" s="131" customFormat="1" ht="17.55" hidden="1" customHeight="1">
      <c r="A175" s="83"/>
      <c r="C175" s="139" t="str">
        <f t="shared" si="90"/>
        <v>H</v>
      </c>
      <c r="D175" s="130" t="str">
        <f t="shared" si="109"/>
        <v>CPL</v>
      </c>
      <c r="E175" s="129" t="str">
        <f t="shared" si="102"/>
        <v>Nisso</v>
      </c>
      <c r="F175" s="717"/>
      <c r="G175" s="123">
        <f t="shared" si="110"/>
        <v>0</v>
      </c>
      <c r="H175" s="121">
        <f t="shared" si="110"/>
        <v>0</v>
      </c>
      <c r="I175" s="121">
        <f t="shared" si="110"/>
        <v>0</v>
      </c>
      <c r="J175" s="121">
        <f t="shared" si="110"/>
        <v>0</v>
      </c>
      <c r="K175" s="121">
        <f t="shared" si="110"/>
        <v>0</v>
      </c>
      <c r="L175" s="121">
        <f t="shared" si="110"/>
        <v>0</v>
      </c>
      <c r="M175" s="121">
        <f t="shared" si="110"/>
        <v>0</v>
      </c>
      <c r="N175" s="121">
        <f t="shared" si="110"/>
        <v>0</v>
      </c>
      <c r="O175" s="121">
        <f t="shared" si="110"/>
        <v>0</v>
      </c>
      <c r="P175" s="126">
        <f t="shared" si="110"/>
        <v>0</v>
      </c>
      <c r="Q175" s="122"/>
      <c r="R175" s="408">
        <f t="shared" si="91"/>
        <v>0</v>
      </c>
      <c r="S175" s="693"/>
      <c r="T175" s="700">
        <f t="shared" si="104"/>
        <v>0</v>
      </c>
      <c r="U175" s="701">
        <f t="shared" si="104"/>
        <v>0</v>
      </c>
      <c r="V175" s="693"/>
      <c r="W175" s="700">
        <f t="shared" si="105"/>
        <v>0</v>
      </c>
      <c r="X175" s="126">
        <f t="shared" si="105"/>
        <v>0</v>
      </c>
      <c r="Y175" s="696">
        <f t="shared" si="92"/>
        <v>0</v>
      </c>
      <c r="Z175" s="408">
        <f t="shared" si="93"/>
        <v>0</v>
      </c>
      <c r="AA175" s="127"/>
      <c r="AB175" s="123">
        <f t="shared" si="111"/>
        <v>0</v>
      </c>
      <c r="AC175" s="121">
        <f t="shared" si="111"/>
        <v>0</v>
      </c>
      <c r="AD175" s="121">
        <f t="shared" si="111"/>
        <v>0</v>
      </c>
      <c r="AE175" s="121">
        <f t="shared" si="111"/>
        <v>0</v>
      </c>
      <c r="AF175" s="121">
        <f t="shared" si="111"/>
        <v>0</v>
      </c>
      <c r="AG175" s="121">
        <f t="shared" si="111"/>
        <v>0</v>
      </c>
      <c r="AH175" s="121">
        <f t="shared" si="111"/>
        <v>0</v>
      </c>
      <c r="AI175" s="121">
        <f t="shared" si="111"/>
        <v>0</v>
      </c>
      <c r="AJ175" s="121">
        <f t="shared" si="111"/>
        <v>0</v>
      </c>
      <c r="AK175" s="121">
        <f t="shared" si="111"/>
        <v>0</v>
      </c>
      <c r="AL175" s="121">
        <f t="shared" si="111"/>
        <v>0</v>
      </c>
      <c r="AM175" s="121">
        <f t="shared" si="111"/>
        <v>0</v>
      </c>
      <c r="AN175" s="121">
        <f t="shared" si="111"/>
        <v>0</v>
      </c>
      <c r="AO175" s="701">
        <f t="shared" si="111"/>
        <v>0</v>
      </c>
      <c r="AP175" s="122"/>
      <c r="AQ175" s="123">
        <f t="shared" si="112"/>
        <v>0</v>
      </c>
      <c r="AR175" s="121">
        <f t="shared" si="112"/>
        <v>0</v>
      </c>
      <c r="AS175" s="121">
        <f t="shared" si="112"/>
        <v>0</v>
      </c>
      <c r="AT175" s="121">
        <f t="shared" si="112"/>
        <v>0</v>
      </c>
      <c r="AU175" s="121">
        <f t="shared" si="112"/>
        <v>0</v>
      </c>
      <c r="AV175" s="121">
        <f t="shared" si="112"/>
        <v>0</v>
      </c>
      <c r="AW175" s="121">
        <f t="shared" si="112"/>
        <v>0</v>
      </c>
      <c r="AX175" s="121">
        <f t="shared" si="112"/>
        <v>0</v>
      </c>
      <c r="AY175" s="121">
        <f t="shared" si="112"/>
        <v>0</v>
      </c>
      <c r="AZ175" s="121">
        <f t="shared" si="112"/>
        <v>0</v>
      </c>
      <c r="BA175" s="121">
        <f t="shared" si="112"/>
        <v>0</v>
      </c>
      <c r="BB175" s="121">
        <f t="shared" si="112"/>
        <v>0</v>
      </c>
      <c r="BC175" s="121">
        <f t="shared" si="112"/>
        <v>0</v>
      </c>
      <c r="BD175" s="701">
        <f t="shared" si="112"/>
        <v>0</v>
      </c>
      <c r="BE175" s="693"/>
      <c r="BF175" s="122">
        <f t="shared" si="94"/>
        <v>0</v>
      </c>
      <c r="BG175" s="124"/>
      <c r="BH175" s="122">
        <f t="shared" si="95"/>
        <v>0</v>
      </c>
      <c r="BI175" s="124"/>
      <c r="BJ175" s="122">
        <f t="shared" si="96"/>
        <v>0</v>
      </c>
      <c r="BK175" s="124"/>
      <c r="BL175" s="125">
        <f t="shared" si="97"/>
        <v>0</v>
      </c>
      <c r="BM175" s="124"/>
      <c r="BN175" s="123">
        <f t="shared" si="108"/>
        <v>0</v>
      </c>
      <c r="BO175" s="126">
        <f t="shared" si="108"/>
        <v>0</v>
      </c>
      <c r="BP175" s="127"/>
      <c r="BQ175" s="409"/>
    </row>
    <row r="176" spans="1:69" s="131" customFormat="1" ht="17.55" hidden="1" customHeight="1">
      <c r="A176" s="83"/>
      <c r="C176" s="139" t="str">
        <f t="shared" si="90"/>
        <v>H</v>
      </c>
      <c r="D176" s="130" t="str">
        <f t="shared" si="109"/>
        <v>CPL</v>
      </c>
      <c r="E176" s="129" t="str">
        <f t="shared" si="102"/>
        <v>Novaled</v>
      </c>
      <c r="F176" s="717"/>
      <c r="G176" s="123">
        <f t="shared" ref="G176:P185" si="113">SUMIFS(Share, Y, $E$3, Config, $G$11, P, G$15, LType, $D176, MSup, $E176)</f>
        <v>0</v>
      </c>
      <c r="H176" s="121">
        <f t="shared" si="113"/>
        <v>0</v>
      </c>
      <c r="I176" s="121">
        <f t="shared" si="113"/>
        <v>0</v>
      </c>
      <c r="J176" s="121">
        <f t="shared" si="113"/>
        <v>0</v>
      </c>
      <c r="K176" s="121">
        <f t="shared" si="113"/>
        <v>0</v>
      </c>
      <c r="L176" s="121">
        <f t="shared" si="113"/>
        <v>0</v>
      </c>
      <c r="M176" s="121">
        <f t="shared" si="113"/>
        <v>0</v>
      </c>
      <c r="N176" s="121">
        <f t="shared" si="113"/>
        <v>0</v>
      </c>
      <c r="O176" s="121">
        <f t="shared" si="113"/>
        <v>0</v>
      </c>
      <c r="P176" s="126">
        <f t="shared" si="113"/>
        <v>0</v>
      </c>
      <c r="Q176" s="122"/>
      <c r="R176" s="408">
        <f t="shared" si="91"/>
        <v>0</v>
      </c>
      <c r="S176" s="693"/>
      <c r="T176" s="700">
        <f t="shared" ref="T176:U195" si="114">SUMIFS(Share, Y, $E$3, Config, $T$11, P, T$15, LType, $D176, MSup, $E176)</f>
        <v>0</v>
      </c>
      <c r="U176" s="701">
        <f t="shared" si="114"/>
        <v>0</v>
      </c>
      <c r="V176" s="693"/>
      <c r="W176" s="700">
        <f t="shared" ref="W176:X195" si="115">SUMIFS(Share, Y, $E$3, Config, $W$11, P, W$15, LType, $D176, MSup, $E176)</f>
        <v>0</v>
      </c>
      <c r="X176" s="126">
        <f t="shared" si="115"/>
        <v>0</v>
      </c>
      <c r="Y176" s="696">
        <f t="shared" si="92"/>
        <v>0</v>
      </c>
      <c r="Z176" s="408">
        <f t="shared" si="93"/>
        <v>0</v>
      </c>
      <c r="AA176" s="127"/>
      <c r="AB176" s="123">
        <f t="shared" ref="AB176:AO185" si="116">SUMIFS(Share, Y, $E$3, Config, $AB$11, P, AB$15, LType, $D176, MSup, $E176)</f>
        <v>0</v>
      </c>
      <c r="AC176" s="121">
        <f t="shared" si="116"/>
        <v>0</v>
      </c>
      <c r="AD176" s="121">
        <f t="shared" si="116"/>
        <v>0</v>
      </c>
      <c r="AE176" s="121">
        <f t="shared" si="116"/>
        <v>0</v>
      </c>
      <c r="AF176" s="121">
        <f t="shared" si="116"/>
        <v>0</v>
      </c>
      <c r="AG176" s="121">
        <f t="shared" si="116"/>
        <v>0</v>
      </c>
      <c r="AH176" s="121">
        <f t="shared" si="116"/>
        <v>0</v>
      </c>
      <c r="AI176" s="121">
        <f t="shared" si="116"/>
        <v>0</v>
      </c>
      <c r="AJ176" s="121">
        <f t="shared" si="116"/>
        <v>0</v>
      </c>
      <c r="AK176" s="121">
        <f t="shared" si="116"/>
        <v>0</v>
      </c>
      <c r="AL176" s="121">
        <f t="shared" si="116"/>
        <v>0</v>
      </c>
      <c r="AM176" s="121">
        <f t="shared" si="116"/>
        <v>0</v>
      </c>
      <c r="AN176" s="121">
        <f t="shared" si="116"/>
        <v>0</v>
      </c>
      <c r="AO176" s="701">
        <f t="shared" si="116"/>
        <v>0</v>
      </c>
      <c r="AP176" s="122"/>
      <c r="AQ176" s="123">
        <f t="shared" ref="AQ176:BD185" si="117">SUMIFS(Share, Y, $E$3, Config, $AQ$11, P, AQ$15, LType, $D176, MSup, $E176)</f>
        <v>0</v>
      </c>
      <c r="AR176" s="121">
        <f t="shared" si="117"/>
        <v>0</v>
      </c>
      <c r="AS176" s="121">
        <f t="shared" si="117"/>
        <v>0</v>
      </c>
      <c r="AT176" s="121">
        <f t="shared" si="117"/>
        <v>0</v>
      </c>
      <c r="AU176" s="121">
        <f t="shared" si="117"/>
        <v>0</v>
      </c>
      <c r="AV176" s="121">
        <f t="shared" si="117"/>
        <v>0</v>
      </c>
      <c r="AW176" s="121">
        <f t="shared" si="117"/>
        <v>0</v>
      </c>
      <c r="AX176" s="121">
        <f t="shared" si="117"/>
        <v>0</v>
      </c>
      <c r="AY176" s="121">
        <f t="shared" si="117"/>
        <v>0</v>
      </c>
      <c r="AZ176" s="121">
        <f t="shared" si="117"/>
        <v>0</v>
      </c>
      <c r="BA176" s="121">
        <f t="shared" si="117"/>
        <v>0</v>
      </c>
      <c r="BB176" s="121">
        <f t="shared" si="117"/>
        <v>0</v>
      </c>
      <c r="BC176" s="121">
        <f t="shared" si="117"/>
        <v>0</v>
      </c>
      <c r="BD176" s="701">
        <f t="shared" si="117"/>
        <v>0</v>
      </c>
      <c r="BE176" s="693"/>
      <c r="BF176" s="122">
        <f t="shared" si="94"/>
        <v>0</v>
      </c>
      <c r="BG176" s="124"/>
      <c r="BH176" s="122">
        <f t="shared" si="95"/>
        <v>0</v>
      </c>
      <c r="BI176" s="124"/>
      <c r="BJ176" s="122">
        <f t="shared" si="96"/>
        <v>0</v>
      </c>
      <c r="BK176" s="124"/>
      <c r="BL176" s="125">
        <f t="shared" si="97"/>
        <v>0</v>
      </c>
      <c r="BM176" s="124"/>
      <c r="BN176" s="123">
        <f t="shared" ref="BN176:BO195" si="118">SUMIFS(Share, Y, $E$3, Config, $BN$11, P, BN$15, LType, $D176, MSup, $E176)</f>
        <v>0</v>
      </c>
      <c r="BO176" s="126">
        <f t="shared" si="118"/>
        <v>0</v>
      </c>
      <c r="BP176" s="127"/>
      <c r="BQ176" s="409"/>
    </row>
    <row r="177" spans="1:69" s="131" customFormat="1" ht="17.55" hidden="1" customHeight="1">
      <c r="A177" s="83"/>
      <c r="C177" s="139" t="str">
        <f t="shared" si="90"/>
        <v>H</v>
      </c>
      <c r="D177" s="130" t="str">
        <f t="shared" si="109"/>
        <v>CPL</v>
      </c>
      <c r="E177" s="129" t="str">
        <f t="shared" si="102"/>
        <v>NSCC</v>
      </c>
      <c r="F177" s="717"/>
      <c r="G177" s="123">
        <f t="shared" si="113"/>
        <v>0</v>
      </c>
      <c r="H177" s="121">
        <f t="shared" si="113"/>
        <v>0</v>
      </c>
      <c r="I177" s="121">
        <f t="shared" si="113"/>
        <v>0</v>
      </c>
      <c r="J177" s="121">
        <f t="shared" si="113"/>
        <v>0</v>
      </c>
      <c r="K177" s="121">
        <f t="shared" si="113"/>
        <v>0</v>
      </c>
      <c r="L177" s="121">
        <f t="shared" si="113"/>
        <v>0</v>
      </c>
      <c r="M177" s="121">
        <f t="shared" si="113"/>
        <v>0</v>
      </c>
      <c r="N177" s="121">
        <f t="shared" si="113"/>
        <v>0</v>
      </c>
      <c r="O177" s="121">
        <f t="shared" si="113"/>
        <v>0</v>
      </c>
      <c r="P177" s="126">
        <f t="shared" si="113"/>
        <v>0</v>
      </c>
      <c r="Q177" s="122"/>
      <c r="R177" s="408">
        <f t="shared" si="91"/>
        <v>0</v>
      </c>
      <c r="S177" s="693"/>
      <c r="T177" s="700">
        <f t="shared" si="114"/>
        <v>0</v>
      </c>
      <c r="U177" s="701">
        <f t="shared" si="114"/>
        <v>0</v>
      </c>
      <c r="V177" s="693"/>
      <c r="W177" s="700">
        <f t="shared" si="115"/>
        <v>0</v>
      </c>
      <c r="X177" s="126">
        <f t="shared" si="115"/>
        <v>0</v>
      </c>
      <c r="Y177" s="696">
        <f t="shared" si="92"/>
        <v>0</v>
      </c>
      <c r="Z177" s="408">
        <f t="shared" si="93"/>
        <v>0</v>
      </c>
      <c r="AA177" s="127"/>
      <c r="AB177" s="123">
        <f t="shared" si="116"/>
        <v>0</v>
      </c>
      <c r="AC177" s="121">
        <f t="shared" si="116"/>
        <v>0</v>
      </c>
      <c r="AD177" s="121">
        <f t="shared" si="116"/>
        <v>0</v>
      </c>
      <c r="AE177" s="121">
        <f t="shared" si="116"/>
        <v>0</v>
      </c>
      <c r="AF177" s="121">
        <f t="shared" si="116"/>
        <v>0</v>
      </c>
      <c r="AG177" s="121">
        <f t="shared" si="116"/>
        <v>0</v>
      </c>
      <c r="AH177" s="121">
        <f t="shared" si="116"/>
        <v>0</v>
      </c>
      <c r="AI177" s="121">
        <f t="shared" si="116"/>
        <v>0</v>
      </c>
      <c r="AJ177" s="121">
        <f t="shared" si="116"/>
        <v>0</v>
      </c>
      <c r="AK177" s="121">
        <f t="shared" si="116"/>
        <v>0</v>
      </c>
      <c r="AL177" s="121">
        <f t="shared" si="116"/>
        <v>0</v>
      </c>
      <c r="AM177" s="121">
        <f t="shared" si="116"/>
        <v>0</v>
      </c>
      <c r="AN177" s="121">
        <f t="shared" si="116"/>
        <v>0</v>
      </c>
      <c r="AO177" s="701">
        <f t="shared" si="116"/>
        <v>0</v>
      </c>
      <c r="AP177" s="122"/>
      <c r="AQ177" s="123">
        <f t="shared" si="117"/>
        <v>0</v>
      </c>
      <c r="AR177" s="121">
        <f t="shared" si="117"/>
        <v>0</v>
      </c>
      <c r="AS177" s="121">
        <f t="shared" si="117"/>
        <v>0</v>
      </c>
      <c r="AT177" s="121">
        <f t="shared" si="117"/>
        <v>0</v>
      </c>
      <c r="AU177" s="121">
        <f t="shared" si="117"/>
        <v>0</v>
      </c>
      <c r="AV177" s="121">
        <f t="shared" si="117"/>
        <v>0</v>
      </c>
      <c r="AW177" s="121">
        <f t="shared" si="117"/>
        <v>0</v>
      </c>
      <c r="AX177" s="121">
        <f t="shared" si="117"/>
        <v>0</v>
      </c>
      <c r="AY177" s="121">
        <f t="shared" si="117"/>
        <v>0</v>
      </c>
      <c r="AZ177" s="121">
        <f t="shared" si="117"/>
        <v>0</v>
      </c>
      <c r="BA177" s="121">
        <f t="shared" si="117"/>
        <v>0</v>
      </c>
      <c r="BB177" s="121">
        <f t="shared" si="117"/>
        <v>0</v>
      </c>
      <c r="BC177" s="121">
        <f t="shared" si="117"/>
        <v>0</v>
      </c>
      <c r="BD177" s="701">
        <f t="shared" si="117"/>
        <v>0</v>
      </c>
      <c r="BE177" s="693"/>
      <c r="BF177" s="122">
        <f t="shared" si="94"/>
        <v>0</v>
      </c>
      <c r="BG177" s="124"/>
      <c r="BH177" s="122">
        <f t="shared" si="95"/>
        <v>0</v>
      </c>
      <c r="BI177" s="124"/>
      <c r="BJ177" s="122">
        <f t="shared" si="96"/>
        <v>0</v>
      </c>
      <c r="BK177" s="124"/>
      <c r="BL177" s="125">
        <f t="shared" si="97"/>
        <v>0</v>
      </c>
      <c r="BM177" s="124"/>
      <c r="BN177" s="123">
        <f t="shared" si="118"/>
        <v>0</v>
      </c>
      <c r="BO177" s="126">
        <f t="shared" si="118"/>
        <v>0</v>
      </c>
      <c r="BP177" s="127"/>
      <c r="BQ177" s="409"/>
    </row>
    <row r="178" spans="1:69" s="131" customFormat="1" ht="17.55" customHeight="1">
      <c r="A178" s="83"/>
      <c r="C178" s="139" t="str">
        <f t="shared" si="90"/>
        <v/>
      </c>
      <c r="D178" s="130" t="str">
        <f t="shared" si="109"/>
        <v>CPL</v>
      </c>
      <c r="E178" s="129" t="str">
        <f t="shared" si="102"/>
        <v>P&amp;H Tech</v>
      </c>
      <c r="F178" s="717"/>
      <c r="G178" s="123">
        <f t="shared" si="113"/>
        <v>0</v>
      </c>
      <c r="H178" s="121">
        <f t="shared" si="113"/>
        <v>0</v>
      </c>
      <c r="I178" s="121">
        <f t="shared" si="113"/>
        <v>0</v>
      </c>
      <c r="J178" s="121">
        <f t="shared" si="113"/>
        <v>0</v>
      </c>
      <c r="K178" s="121">
        <f t="shared" si="113"/>
        <v>0</v>
      </c>
      <c r="L178" s="121">
        <f t="shared" si="113"/>
        <v>0</v>
      </c>
      <c r="M178" s="121">
        <f t="shared" si="113"/>
        <v>0</v>
      </c>
      <c r="N178" s="121">
        <f t="shared" si="113"/>
        <v>0</v>
      </c>
      <c r="O178" s="121">
        <f t="shared" si="113"/>
        <v>0</v>
      </c>
      <c r="P178" s="126">
        <f t="shared" si="113"/>
        <v>0</v>
      </c>
      <c r="Q178" s="122"/>
      <c r="R178" s="408">
        <f t="shared" si="91"/>
        <v>0</v>
      </c>
      <c r="S178" s="693"/>
      <c r="T178" s="700">
        <f t="shared" si="114"/>
        <v>1</v>
      </c>
      <c r="U178" s="701">
        <f t="shared" si="114"/>
        <v>0</v>
      </c>
      <c r="V178" s="693"/>
      <c r="W178" s="700">
        <f t="shared" si="115"/>
        <v>0</v>
      </c>
      <c r="X178" s="126">
        <f t="shared" si="115"/>
        <v>0</v>
      </c>
      <c r="Y178" s="696">
        <f t="shared" si="92"/>
        <v>0</v>
      </c>
      <c r="Z178" s="408">
        <f t="shared" si="93"/>
        <v>0</v>
      </c>
      <c r="AA178" s="127"/>
      <c r="AB178" s="123">
        <f t="shared" si="116"/>
        <v>0</v>
      </c>
      <c r="AC178" s="121">
        <f t="shared" si="116"/>
        <v>0</v>
      </c>
      <c r="AD178" s="121">
        <f t="shared" si="116"/>
        <v>0</v>
      </c>
      <c r="AE178" s="121">
        <f t="shared" si="116"/>
        <v>0</v>
      </c>
      <c r="AF178" s="121">
        <f t="shared" si="116"/>
        <v>0</v>
      </c>
      <c r="AG178" s="121">
        <f t="shared" si="116"/>
        <v>0</v>
      </c>
      <c r="AH178" s="121">
        <f t="shared" si="116"/>
        <v>0</v>
      </c>
      <c r="AI178" s="121">
        <f t="shared" si="116"/>
        <v>0</v>
      </c>
      <c r="AJ178" s="121">
        <f t="shared" si="116"/>
        <v>0</v>
      </c>
      <c r="AK178" s="121">
        <f t="shared" si="116"/>
        <v>0</v>
      </c>
      <c r="AL178" s="121">
        <f t="shared" si="116"/>
        <v>0</v>
      </c>
      <c r="AM178" s="121">
        <f t="shared" si="116"/>
        <v>0</v>
      </c>
      <c r="AN178" s="121">
        <f t="shared" si="116"/>
        <v>0</v>
      </c>
      <c r="AO178" s="701">
        <f t="shared" si="116"/>
        <v>0</v>
      </c>
      <c r="AP178" s="122"/>
      <c r="AQ178" s="123">
        <f t="shared" si="117"/>
        <v>0</v>
      </c>
      <c r="AR178" s="121">
        <f t="shared" si="117"/>
        <v>0</v>
      </c>
      <c r="AS178" s="121">
        <f t="shared" si="117"/>
        <v>0</v>
      </c>
      <c r="AT178" s="121">
        <f t="shared" si="117"/>
        <v>0</v>
      </c>
      <c r="AU178" s="121">
        <f t="shared" si="117"/>
        <v>0</v>
      </c>
      <c r="AV178" s="121">
        <f t="shared" si="117"/>
        <v>0</v>
      </c>
      <c r="AW178" s="121">
        <f t="shared" si="117"/>
        <v>0</v>
      </c>
      <c r="AX178" s="121">
        <f t="shared" si="117"/>
        <v>0</v>
      </c>
      <c r="AY178" s="121">
        <f t="shared" si="117"/>
        <v>0</v>
      </c>
      <c r="AZ178" s="121">
        <f t="shared" si="117"/>
        <v>0</v>
      </c>
      <c r="BA178" s="121">
        <f t="shared" si="117"/>
        <v>0</v>
      </c>
      <c r="BB178" s="121">
        <f t="shared" si="117"/>
        <v>0</v>
      </c>
      <c r="BC178" s="121">
        <f t="shared" si="117"/>
        <v>0</v>
      </c>
      <c r="BD178" s="701">
        <f t="shared" si="117"/>
        <v>0</v>
      </c>
      <c r="BE178" s="693"/>
      <c r="BF178" s="122">
        <f t="shared" si="94"/>
        <v>0</v>
      </c>
      <c r="BG178" s="124"/>
      <c r="BH178" s="122">
        <f t="shared" si="95"/>
        <v>0</v>
      </c>
      <c r="BI178" s="124"/>
      <c r="BJ178" s="122">
        <f t="shared" si="96"/>
        <v>0</v>
      </c>
      <c r="BK178" s="124"/>
      <c r="BL178" s="125">
        <f t="shared" si="97"/>
        <v>0</v>
      </c>
      <c r="BM178" s="124"/>
      <c r="BN178" s="123">
        <f t="shared" si="118"/>
        <v>0</v>
      </c>
      <c r="BO178" s="126">
        <f t="shared" si="118"/>
        <v>0</v>
      </c>
      <c r="BP178" s="127"/>
      <c r="BQ178" s="409"/>
    </row>
    <row r="179" spans="1:69" s="131" customFormat="1" ht="17.55" hidden="1" customHeight="1">
      <c r="A179" s="83"/>
      <c r="C179" s="139" t="str">
        <f t="shared" si="90"/>
        <v>H</v>
      </c>
      <c r="D179" s="130" t="str">
        <f t="shared" si="109"/>
        <v>CPL</v>
      </c>
      <c r="E179" s="129" t="str">
        <f t="shared" si="102"/>
        <v>Samsung SDI</v>
      </c>
      <c r="F179" s="717"/>
      <c r="G179" s="123">
        <f t="shared" si="113"/>
        <v>0</v>
      </c>
      <c r="H179" s="121">
        <f t="shared" si="113"/>
        <v>0</v>
      </c>
      <c r="I179" s="121">
        <f t="shared" si="113"/>
        <v>0</v>
      </c>
      <c r="J179" s="121">
        <f t="shared" si="113"/>
        <v>0</v>
      </c>
      <c r="K179" s="121">
        <f t="shared" si="113"/>
        <v>0</v>
      </c>
      <c r="L179" s="121">
        <f t="shared" si="113"/>
        <v>0</v>
      </c>
      <c r="M179" s="121">
        <f t="shared" si="113"/>
        <v>0</v>
      </c>
      <c r="N179" s="121">
        <f t="shared" si="113"/>
        <v>0</v>
      </c>
      <c r="O179" s="121">
        <f t="shared" si="113"/>
        <v>0</v>
      </c>
      <c r="P179" s="126">
        <f t="shared" si="113"/>
        <v>0</v>
      </c>
      <c r="Q179" s="122"/>
      <c r="R179" s="408">
        <f t="shared" si="91"/>
        <v>0</v>
      </c>
      <c r="S179" s="693"/>
      <c r="T179" s="700">
        <f t="shared" si="114"/>
        <v>0</v>
      </c>
      <c r="U179" s="701">
        <f t="shared" si="114"/>
        <v>0</v>
      </c>
      <c r="V179" s="693"/>
      <c r="W179" s="700">
        <f t="shared" si="115"/>
        <v>0</v>
      </c>
      <c r="X179" s="126">
        <f t="shared" si="115"/>
        <v>0</v>
      </c>
      <c r="Y179" s="696">
        <f t="shared" si="92"/>
        <v>0</v>
      </c>
      <c r="Z179" s="408">
        <f t="shared" si="93"/>
        <v>0</v>
      </c>
      <c r="AA179" s="127"/>
      <c r="AB179" s="123">
        <f t="shared" si="116"/>
        <v>0</v>
      </c>
      <c r="AC179" s="121">
        <f t="shared" si="116"/>
        <v>0</v>
      </c>
      <c r="AD179" s="121">
        <f t="shared" si="116"/>
        <v>0</v>
      </c>
      <c r="AE179" s="121">
        <f t="shared" si="116"/>
        <v>0</v>
      </c>
      <c r="AF179" s="121">
        <f t="shared" si="116"/>
        <v>0</v>
      </c>
      <c r="AG179" s="121">
        <f t="shared" si="116"/>
        <v>0</v>
      </c>
      <c r="AH179" s="121">
        <f t="shared" si="116"/>
        <v>0</v>
      </c>
      <c r="AI179" s="121">
        <f t="shared" si="116"/>
        <v>0</v>
      </c>
      <c r="AJ179" s="121">
        <f t="shared" si="116"/>
        <v>0</v>
      </c>
      <c r="AK179" s="121">
        <f t="shared" si="116"/>
        <v>0</v>
      </c>
      <c r="AL179" s="121">
        <f t="shared" si="116"/>
        <v>0</v>
      </c>
      <c r="AM179" s="121">
        <f t="shared" si="116"/>
        <v>0</v>
      </c>
      <c r="AN179" s="121">
        <f t="shared" si="116"/>
        <v>0</v>
      </c>
      <c r="AO179" s="701">
        <f t="shared" si="116"/>
        <v>0</v>
      </c>
      <c r="AP179" s="122"/>
      <c r="AQ179" s="123">
        <f t="shared" si="117"/>
        <v>0</v>
      </c>
      <c r="AR179" s="121">
        <f t="shared" si="117"/>
        <v>0</v>
      </c>
      <c r="AS179" s="121">
        <f t="shared" si="117"/>
        <v>0</v>
      </c>
      <c r="AT179" s="121">
        <f t="shared" si="117"/>
        <v>0</v>
      </c>
      <c r="AU179" s="121">
        <f t="shared" si="117"/>
        <v>0</v>
      </c>
      <c r="AV179" s="121">
        <f t="shared" si="117"/>
        <v>0</v>
      </c>
      <c r="AW179" s="121">
        <f t="shared" si="117"/>
        <v>0</v>
      </c>
      <c r="AX179" s="121">
        <f t="shared" si="117"/>
        <v>0</v>
      </c>
      <c r="AY179" s="121">
        <f t="shared" si="117"/>
        <v>0</v>
      </c>
      <c r="AZ179" s="121">
        <f t="shared" si="117"/>
        <v>0</v>
      </c>
      <c r="BA179" s="121">
        <f t="shared" si="117"/>
        <v>0</v>
      </c>
      <c r="BB179" s="121">
        <f t="shared" si="117"/>
        <v>0</v>
      </c>
      <c r="BC179" s="121">
        <f t="shared" si="117"/>
        <v>0</v>
      </c>
      <c r="BD179" s="701">
        <f t="shared" si="117"/>
        <v>0</v>
      </c>
      <c r="BE179" s="693"/>
      <c r="BF179" s="122">
        <f t="shared" si="94"/>
        <v>0</v>
      </c>
      <c r="BG179" s="124"/>
      <c r="BH179" s="122">
        <f t="shared" si="95"/>
        <v>0</v>
      </c>
      <c r="BI179" s="124"/>
      <c r="BJ179" s="122">
        <f t="shared" si="96"/>
        <v>0</v>
      </c>
      <c r="BK179" s="124"/>
      <c r="BL179" s="125">
        <f t="shared" si="97"/>
        <v>0</v>
      </c>
      <c r="BM179" s="124"/>
      <c r="BN179" s="123">
        <f t="shared" si="118"/>
        <v>0</v>
      </c>
      <c r="BO179" s="126">
        <f t="shared" si="118"/>
        <v>0</v>
      </c>
      <c r="BP179" s="127"/>
      <c r="BQ179" s="409"/>
    </row>
    <row r="180" spans="1:69" s="131" customFormat="1" ht="17.55" hidden="1" customHeight="1">
      <c r="A180" s="83"/>
      <c r="C180" s="139" t="str">
        <f t="shared" si="90"/>
        <v>H</v>
      </c>
      <c r="D180" s="130" t="str">
        <f t="shared" si="109"/>
        <v>CPL</v>
      </c>
      <c r="E180" s="129" t="str">
        <f t="shared" ref="E180:E189" si="119">E145</f>
        <v>SFC</v>
      </c>
      <c r="F180" s="717"/>
      <c r="G180" s="123">
        <f t="shared" si="113"/>
        <v>0</v>
      </c>
      <c r="H180" s="121">
        <f t="shared" si="113"/>
        <v>0</v>
      </c>
      <c r="I180" s="121">
        <f t="shared" si="113"/>
        <v>0</v>
      </c>
      <c r="J180" s="121">
        <f t="shared" si="113"/>
        <v>0</v>
      </c>
      <c r="K180" s="121">
        <f t="shared" si="113"/>
        <v>0</v>
      </c>
      <c r="L180" s="121">
        <f t="shared" si="113"/>
        <v>0</v>
      </c>
      <c r="M180" s="121">
        <f t="shared" si="113"/>
        <v>0</v>
      </c>
      <c r="N180" s="121">
        <f t="shared" si="113"/>
        <v>0</v>
      </c>
      <c r="O180" s="121">
        <f t="shared" si="113"/>
        <v>0</v>
      </c>
      <c r="P180" s="126">
        <f t="shared" si="113"/>
        <v>0</v>
      </c>
      <c r="Q180" s="122"/>
      <c r="R180" s="408">
        <f t="shared" si="91"/>
        <v>0</v>
      </c>
      <c r="S180" s="693"/>
      <c r="T180" s="700">
        <f t="shared" si="114"/>
        <v>0</v>
      </c>
      <c r="U180" s="701">
        <f t="shared" si="114"/>
        <v>0</v>
      </c>
      <c r="V180" s="693"/>
      <c r="W180" s="700">
        <f t="shared" si="115"/>
        <v>0</v>
      </c>
      <c r="X180" s="126">
        <f t="shared" si="115"/>
        <v>0</v>
      </c>
      <c r="Y180" s="696">
        <f t="shared" si="92"/>
        <v>0</v>
      </c>
      <c r="Z180" s="408">
        <f t="shared" si="93"/>
        <v>0</v>
      </c>
      <c r="AA180" s="127"/>
      <c r="AB180" s="123">
        <f t="shared" si="116"/>
        <v>0</v>
      </c>
      <c r="AC180" s="121">
        <f t="shared" si="116"/>
        <v>0</v>
      </c>
      <c r="AD180" s="121">
        <f t="shared" si="116"/>
        <v>0</v>
      </c>
      <c r="AE180" s="121">
        <f t="shared" si="116"/>
        <v>0</v>
      </c>
      <c r="AF180" s="121">
        <f t="shared" si="116"/>
        <v>0</v>
      </c>
      <c r="AG180" s="121">
        <f t="shared" si="116"/>
        <v>0</v>
      </c>
      <c r="AH180" s="121">
        <f t="shared" si="116"/>
        <v>0</v>
      </c>
      <c r="AI180" s="121">
        <f t="shared" si="116"/>
        <v>0</v>
      </c>
      <c r="AJ180" s="121">
        <f t="shared" si="116"/>
        <v>0</v>
      </c>
      <c r="AK180" s="121">
        <f t="shared" si="116"/>
        <v>0</v>
      </c>
      <c r="AL180" s="121">
        <f t="shared" si="116"/>
        <v>0</v>
      </c>
      <c r="AM180" s="121">
        <f t="shared" si="116"/>
        <v>0</v>
      </c>
      <c r="AN180" s="121">
        <f t="shared" si="116"/>
        <v>0</v>
      </c>
      <c r="AO180" s="701">
        <f t="shared" si="116"/>
        <v>0</v>
      </c>
      <c r="AP180" s="122"/>
      <c r="AQ180" s="123">
        <f t="shared" si="117"/>
        <v>0</v>
      </c>
      <c r="AR180" s="121">
        <f t="shared" si="117"/>
        <v>0</v>
      </c>
      <c r="AS180" s="121">
        <f t="shared" si="117"/>
        <v>0</v>
      </c>
      <c r="AT180" s="121">
        <f t="shared" si="117"/>
        <v>0</v>
      </c>
      <c r="AU180" s="121">
        <f t="shared" si="117"/>
        <v>0</v>
      </c>
      <c r="AV180" s="121">
        <f t="shared" si="117"/>
        <v>0</v>
      </c>
      <c r="AW180" s="121">
        <f t="shared" si="117"/>
        <v>0</v>
      </c>
      <c r="AX180" s="121">
        <f t="shared" si="117"/>
        <v>0</v>
      </c>
      <c r="AY180" s="121">
        <f t="shared" si="117"/>
        <v>0</v>
      </c>
      <c r="AZ180" s="121">
        <f t="shared" si="117"/>
        <v>0</v>
      </c>
      <c r="BA180" s="121">
        <f t="shared" si="117"/>
        <v>0</v>
      </c>
      <c r="BB180" s="121">
        <f t="shared" si="117"/>
        <v>0</v>
      </c>
      <c r="BC180" s="121">
        <f t="shared" si="117"/>
        <v>0</v>
      </c>
      <c r="BD180" s="701">
        <f t="shared" si="117"/>
        <v>0</v>
      </c>
      <c r="BE180" s="693"/>
      <c r="BF180" s="122">
        <f t="shared" si="94"/>
        <v>0</v>
      </c>
      <c r="BG180" s="124"/>
      <c r="BH180" s="122">
        <f t="shared" si="95"/>
        <v>0</v>
      </c>
      <c r="BI180" s="124"/>
      <c r="BJ180" s="122">
        <f t="shared" si="96"/>
        <v>0</v>
      </c>
      <c r="BK180" s="124"/>
      <c r="BL180" s="125">
        <f t="shared" si="97"/>
        <v>0</v>
      </c>
      <c r="BM180" s="124"/>
      <c r="BN180" s="123">
        <f t="shared" si="118"/>
        <v>0</v>
      </c>
      <c r="BO180" s="126">
        <f t="shared" si="118"/>
        <v>0</v>
      </c>
      <c r="BP180" s="127"/>
      <c r="BQ180" s="409"/>
    </row>
    <row r="181" spans="1:69" s="131" customFormat="1" ht="17.55" hidden="1" customHeight="1">
      <c r="A181" s="83"/>
      <c r="C181" s="139" t="str">
        <f t="shared" si="90"/>
        <v>H</v>
      </c>
      <c r="D181" s="130" t="str">
        <f t="shared" si="109"/>
        <v>CPL</v>
      </c>
      <c r="E181" s="129" t="str">
        <f t="shared" si="119"/>
        <v>SK JNC</v>
      </c>
      <c r="F181" s="717"/>
      <c r="G181" s="123">
        <f t="shared" si="113"/>
        <v>0</v>
      </c>
      <c r="H181" s="121">
        <f t="shared" si="113"/>
        <v>0</v>
      </c>
      <c r="I181" s="121">
        <f t="shared" si="113"/>
        <v>0</v>
      </c>
      <c r="J181" s="121">
        <f t="shared" si="113"/>
        <v>0</v>
      </c>
      <c r="K181" s="121">
        <f t="shared" si="113"/>
        <v>0</v>
      </c>
      <c r="L181" s="121">
        <f t="shared" si="113"/>
        <v>0</v>
      </c>
      <c r="M181" s="121">
        <f t="shared" si="113"/>
        <v>0</v>
      </c>
      <c r="N181" s="121">
        <f t="shared" si="113"/>
        <v>0</v>
      </c>
      <c r="O181" s="121">
        <f t="shared" si="113"/>
        <v>0</v>
      </c>
      <c r="P181" s="126">
        <f t="shared" si="113"/>
        <v>0</v>
      </c>
      <c r="Q181" s="122"/>
      <c r="R181" s="408">
        <f t="shared" si="91"/>
        <v>0</v>
      </c>
      <c r="S181" s="693"/>
      <c r="T181" s="700">
        <f t="shared" si="114"/>
        <v>0</v>
      </c>
      <c r="U181" s="701">
        <f t="shared" si="114"/>
        <v>0</v>
      </c>
      <c r="V181" s="693"/>
      <c r="W181" s="700">
        <f t="shared" si="115"/>
        <v>0</v>
      </c>
      <c r="X181" s="126">
        <f t="shared" si="115"/>
        <v>0</v>
      </c>
      <c r="Y181" s="696">
        <f t="shared" si="92"/>
        <v>0</v>
      </c>
      <c r="Z181" s="408">
        <f t="shared" si="93"/>
        <v>0</v>
      </c>
      <c r="AA181" s="127"/>
      <c r="AB181" s="123">
        <f t="shared" si="116"/>
        <v>0</v>
      </c>
      <c r="AC181" s="121">
        <f t="shared" si="116"/>
        <v>0</v>
      </c>
      <c r="AD181" s="121">
        <f t="shared" si="116"/>
        <v>0</v>
      </c>
      <c r="AE181" s="121">
        <f t="shared" si="116"/>
        <v>0</v>
      </c>
      <c r="AF181" s="121">
        <f t="shared" si="116"/>
        <v>0</v>
      </c>
      <c r="AG181" s="121">
        <f t="shared" si="116"/>
        <v>0</v>
      </c>
      <c r="AH181" s="121">
        <f t="shared" si="116"/>
        <v>0</v>
      </c>
      <c r="AI181" s="121">
        <f t="shared" si="116"/>
        <v>0</v>
      </c>
      <c r="AJ181" s="121">
        <f t="shared" si="116"/>
        <v>0</v>
      </c>
      <c r="AK181" s="121">
        <f t="shared" si="116"/>
        <v>0</v>
      </c>
      <c r="AL181" s="121">
        <f t="shared" si="116"/>
        <v>0</v>
      </c>
      <c r="AM181" s="121">
        <f t="shared" si="116"/>
        <v>0</v>
      </c>
      <c r="AN181" s="121">
        <f t="shared" si="116"/>
        <v>0</v>
      </c>
      <c r="AO181" s="701">
        <f t="shared" si="116"/>
        <v>0</v>
      </c>
      <c r="AP181" s="122"/>
      <c r="AQ181" s="123">
        <f t="shared" si="117"/>
        <v>0</v>
      </c>
      <c r="AR181" s="121">
        <f t="shared" si="117"/>
        <v>0</v>
      </c>
      <c r="AS181" s="121">
        <f t="shared" si="117"/>
        <v>0</v>
      </c>
      <c r="AT181" s="121">
        <f t="shared" si="117"/>
        <v>0</v>
      </c>
      <c r="AU181" s="121">
        <f t="shared" si="117"/>
        <v>0</v>
      </c>
      <c r="AV181" s="121">
        <f t="shared" si="117"/>
        <v>0</v>
      </c>
      <c r="AW181" s="121">
        <f t="shared" si="117"/>
        <v>0</v>
      </c>
      <c r="AX181" s="121">
        <f t="shared" si="117"/>
        <v>0</v>
      </c>
      <c r="AY181" s="121">
        <f t="shared" si="117"/>
        <v>0</v>
      </c>
      <c r="AZ181" s="121">
        <f t="shared" si="117"/>
        <v>0</v>
      </c>
      <c r="BA181" s="121">
        <f t="shared" si="117"/>
        <v>0</v>
      </c>
      <c r="BB181" s="121">
        <f t="shared" si="117"/>
        <v>0</v>
      </c>
      <c r="BC181" s="121">
        <f t="shared" si="117"/>
        <v>0</v>
      </c>
      <c r="BD181" s="701">
        <f t="shared" si="117"/>
        <v>0</v>
      </c>
      <c r="BE181" s="693"/>
      <c r="BF181" s="122">
        <f t="shared" si="94"/>
        <v>0</v>
      </c>
      <c r="BG181" s="124"/>
      <c r="BH181" s="122">
        <f t="shared" si="95"/>
        <v>0</v>
      </c>
      <c r="BI181" s="124"/>
      <c r="BJ181" s="122">
        <f t="shared" si="96"/>
        <v>0</v>
      </c>
      <c r="BK181" s="124"/>
      <c r="BL181" s="125">
        <f t="shared" si="97"/>
        <v>0</v>
      </c>
      <c r="BM181" s="124"/>
      <c r="BN181" s="123">
        <f t="shared" si="118"/>
        <v>0</v>
      </c>
      <c r="BO181" s="126">
        <f t="shared" si="118"/>
        <v>0</v>
      </c>
      <c r="BP181" s="127"/>
      <c r="BQ181" s="409"/>
    </row>
    <row r="182" spans="1:69" s="131" customFormat="1" ht="17.55" customHeight="1">
      <c r="A182" s="83"/>
      <c r="C182" s="139" t="str">
        <f t="shared" si="90"/>
        <v/>
      </c>
      <c r="D182" s="130" t="str">
        <f t="shared" si="109"/>
        <v>CPL</v>
      </c>
      <c r="E182" s="129" t="str">
        <f t="shared" si="119"/>
        <v>Solus AM</v>
      </c>
      <c r="F182" s="717"/>
      <c r="G182" s="123">
        <f t="shared" si="113"/>
        <v>0</v>
      </c>
      <c r="H182" s="121">
        <f t="shared" si="113"/>
        <v>0</v>
      </c>
      <c r="I182" s="121">
        <f t="shared" si="113"/>
        <v>0</v>
      </c>
      <c r="J182" s="121">
        <f t="shared" si="113"/>
        <v>0</v>
      </c>
      <c r="K182" s="121">
        <f t="shared" si="113"/>
        <v>0</v>
      </c>
      <c r="L182" s="121">
        <f t="shared" si="113"/>
        <v>0</v>
      </c>
      <c r="M182" s="121">
        <f t="shared" si="113"/>
        <v>0</v>
      </c>
      <c r="N182" s="121">
        <f t="shared" si="113"/>
        <v>0</v>
      </c>
      <c r="O182" s="121">
        <f t="shared" si="113"/>
        <v>0</v>
      </c>
      <c r="P182" s="126">
        <f t="shared" si="113"/>
        <v>0</v>
      </c>
      <c r="Q182" s="122"/>
      <c r="R182" s="408">
        <f t="shared" si="91"/>
        <v>0.4</v>
      </c>
      <c r="S182" s="693"/>
      <c r="T182" s="700">
        <f t="shared" si="114"/>
        <v>0</v>
      </c>
      <c r="U182" s="701">
        <f t="shared" si="114"/>
        <v>0</v>
      </c>
      <c r="V182" s="693"/>
      <c r="W182" s="700">
        <f t="shared" si="115"/>
        <v>0</v>
      </c>
      <c r="X182" s="126">
        <f t="shared" si="115"/>
        <v>0</v>
      </c>
      <c r="Y182" s="696">
        <f t="shared" si="92"/>
        <v>0</v>
      </c>
      <c r="Z182" s="408">
        <f t="shared" si="93"/>
        <v>0</v>
      </c>
      <c r="AA182" s="127"/>
      <c r="AB182" s="123">
        <f t="shared" si="116"/>
        <v>0.7</v>
      </c>
      <c r="AC182" s="121">
        <f t="shared" si="116"/>
        <v>0</v>
      </c>
      <c r="AD182" s="121">
        <f t="shared" si="116"/>
        <v>0</v>
      </c>
      <c r="AE182" s="121">
        <f t="shared" si="116"/>
        <v>0</v>
      </c>
      <c r="AF182" s="121">
        <f t="shared" si="116"/>
        <v>0</v>
      </c>
      <c r="AG182" s="121">
        <f t="shared" si="116"/>
        <v>0</v>
      </c>
      <c r="AH182" s="121">
        <f t="shared" si="116"/>
        <v>0</v>
      </c>
      <c r="AI182" s="121">
        <f t="shared" si="116"/>
        <v>0</v>
      </c>
      <c r="AJ182" s="121">
        <f t="shared" si="116"/>
        <v>0</v>
      </c>
      <c r="AK182" s="121">
        <f t="shared" si="116"/>
        <v>0</v>
      </c>
      <c r="AL182" s="121">
        <f t="shared" si="116"/>
        <v>0</v>
      </c>
      <c r="AM182" s="121">
        <f t="shared" si="116"/>
        <v>0</v>
      </c>
      <c r="AN182" s="121">
        <f t="shared" si="116"/>
        <v>0</v>
      </c>
      <c r="AO182" s="701">
        <f t="shared" si="116"/>
        <v>0</v>
      </c>
      <c r="AP182" s="122"/>
      <c r="AQ182" s="123">
        <f t="shared" si="117"/>
        <v>0</v>
      </c>
      <c r="AR182" s="121">
        <f t="shared" si="117"/>
        <v>0</v>
      </c>
      <c r="AS182" s="121">
        <f t="shared" si="117"/>
        <v>0</v>
      </c>
      <c r="AT182" s="121">
        <f t="shared" si="117"/>
        <v>0</v>
      </c>
      <c r="AU182" s="121">
        <f t="shared" si="117"/>
        <v>0</v>
      </c>
      <c r="AV182" s="121">
        <f t="shared" si="117"/>
        <v>0</v>
      </c>
      <c r="AW182" s="121">
        <f t="shared" si="117"/>
        <v>0</v>
      </c>
      <c r="AX182" s="121">
        <f t="shared" si="117"/>
        <v>0</v>
      </c>
      <c r="AY182" s="121">
        <f t="shared" si="117"/>
        <v>0</v>
      </c>
      <c r="AZ182" s="121">
        <f t="shared" si="117"/>
        <v>0</v>
      </c>
      <c r="BA182" s="121">
        <f t="shared" si="117"/>
        <v>0</v>
      </c>
      <c r="BB182" s="121">
        <f t="shared" si="117"/>
        <v>0</v>
      </c>
      <c r="BC182" s="121">
        <f t="shared" si="117"/>
        <v>0</v>
      </c>
      <c r="BD182" s="701">
        <f t="shared" si="117"/>
        <v>0</v>
      </c>
      <c r="BE182" s="693"/>
      <c r="BF182" s="122">
        <f t="shared" si="94"/>
        <v>0</v>
      </c>
      <c r="BG182" s="124"/>
      <c r="BH182" s="122">
        <f t="shared" si="95"/>
        <v>0</v>
      </c>
      <c r="BI182" s="124"/>
      <c r="BJ182" s="122">
        <f t="shared" si="96"/>
        <v>0</v>
      </c>
      <c r="BK182" s="124"/>
      <c r="BL182" s="125">
        <f t="shared" si="97"/>
        <v>0</v>
      </c>
      <c r="BM182" s="124"/>
      <c r="BN182" s="123">
        <f t="shared" si="118"/>
        <v>0</v>
      </c>
      <c r="BO182" s="126">
        <f t="shared" si="118"/>
        <v>0</v>
      </c>
      <c r="BP182" s="127"/>
      <c r="BQ182" s="409"/>
    </row>
    <row r="183" spans="1:69" s="131" customFormat="1" ht="17.55" hidden="1" customHeight="1">
      <c r="A183" s="83"/>
      <c r="C183" s="139" t="str">
        <f t="shared" si="90"/>
        <v>H</v>
      </c>
      <c r="D183" s="130" t="str">
        <f t="shared" si="109"/>
        <v>CPL</v>
      </c>
      <c r="E183" s="129">
        <f t="shared" si="119"/>
        <v>0</v>
      </c>
      <c r="F183" s="717"/>
      <c r="G183" s="123">
        <f t="shared" si="113"/>
        <v>0</v>
      </c>
      <c r="H183" s="121">
        <f t="shared" si="113"/>
        <v>0</v>
      </c>
      <c r="I183" s="121">
        <f t="shared" si="113"/>
        <v>0</v>
      </c>
      <c r="J183" s="121">
        <f t="shared" si="113"/>
        <v>0</v>
      </c>
      <c r="K183" s="121">
        <f t="shared" si="113"/>
        <v>0</v>
      </c>
      <c r="L183" s="121">
        <f t="shared" si="113"/>
        <v>0</v>
      </c>
      <c r="M183" s="121">
        <f t="shared" si="113"/>
        <v>0</v>
      </c>
      <c r="N183" s="121">
        <f t="shared" si="113"/>
        <v>0</v>
      </c>
      <c r="O183" s="121">
        <f t="shared" si="113"/>
        <v>0</v>
      </c>
      <c r="P183" s="126">
        <f t="shared" si="113"/>
        <v>0</v>
      </c>
      <c r="Q183" s="122"/>
      <c r="R183" s="408">
        <f t="shared" si="91"/>
        <v>0</v>
      </c>
      <c r="S183" s="693"/>
      <c r="T183" s="700">
        <f t="shared" si="114"/>
        <v>0</v>
      </c>
      <c r="U183" s="701">
        <f t="shared" si="114"/>
        <v>0</v>
      </c>
      <c r="V183" s="693"/>
      <c r="W183" s="700">
        <f t="shared" si="115"/>
        <v>0</v>
      </c>
      <c r="X183" s="126">
        <f t="shared" si="115"/>
        <v>0</v>
      </c>
      <c r="Y183" s="696">
        <f t="shared" si="92"/>
        <v>0</v>
      </c>
      <c r="Z183" s="408">
        <f t="shared" si="93"/>
        <v>0</v>
      </c>
      <c r="AA183" s="127"/>
      <c r="AB183" s="123">
        <f t="shared" si="116"/>
        <v>0</v>
      </c>
      <c r="AC183" s="121">
        <f t="shared" si="116"/>
        <v>0</v>
      </c>
      <c r="AD183" s="121">
        <f t="shared" si="116"/>
        <v>0</v>
      </c>
      <c r="AE183" s="121">
        <f t="shared" si="116"/>
        <v>0</v>
      </c>
      <c r="AF183" s="121">
        <f t="shared" si="116"/>
        <v>0</v>
      </c>
      <c r="AG183" s="121">
        <f t="shared" si="116"/>
        <v>0</v>
      </c>
      <c r="AH183" s="121">
        <f t="shared" si="116"/>
        <v>0</v>
      </c>
      <c r="AI183" s="121">
        <f t="shared" si="116"/>
        <v>0</v>
      </c>
      <c r="AJ183" s="121">
        <f t="shared" si="116"/>
        <v>0</v>
      </c>
      <c r="AK183" s="121">
        <f t="shared" si="116"/>
        <v>0</v>
      </c>
      <c r="AL183" s="121">
        <f t="shared" si="116"/>
        <v>0</v>
      </c>
      <c r="AM183" s="121">
        <f t="shared" si="116"/>
        <v>0</v>
      </c>
      <c r="AN183" s="121">
        <f t="shared" si="116"/>
        <v>0</v>
      </c>
      <c r="AO183" s="701">
        <f t="shared" si="116"/>
        <v>0</v>
      </c>
      <c r="AP183" s="122"/>
      <c r="AQ183" s="123">
        <f t="shared" si="117"/>
        <v>0</v>
      </c>
      <c r="AR183" s="121">
        <f t="shared" si="117"/>
        <v>0</v>
      </c>
      <c r="AS183" s="121">
        <f t="shared" si="117"/>
        <v>0</v>
      </c>
      <c r="AT183" s="121">
        <f t="shared" si="117"/>
        <v>0</v>
      </c>
      <c r="AU183" s="121">
        <f t="shared" si="117"/>
        <v>0</v>
      </c>
      <c r="AV183" s="121">
        <f t="shared" si="117"/>
        <v>0</v>
      </c>
      <c r="AW183" s="121">
        <f t="shared" si="117"/>
        <v>0</v>
      </c>
      <c r="AX183" s="121">
        <f t="shared" si="117"/>
        <v>0</v>
      </c>
      <c r="AY183" s="121">
        <f t="shared" si="117"/>
        <v>0</v>
      </c>
      <c r="AZ183" s="121">
        <f t="shared" si="117"/>
        <v>0</v>
      </c>
      <c r="BA183" s="121">
        <f t="shared" si="117"/>
        <v>0</v>
      </c>
      <c r="BB183" s="121">
        <f t="shared" si="117"/>
        <v>0</v>
      </c>
      <c r="BC183" s="121">
        <f t="shared" si="117"/>
        <v>0</v>
      </c>
      <c r="BD183" s="701">
        <f t="shared" si="117"/>
        <v>0</v>
      </c>
      <c r="BE183" s="693"/>
      <c r="BF183" s="122">
        <f t="shared" si="94"/>
        <v>0</v>
      </c>
      <c r="BG183" s="124"/>
      <c r="BH183" s="122">
        <f t="shared" si="95"/>
        <v>0</v>
      </c>
      <c r="BI183" s="124"/>
      <c r="BJ183" s="122">
        <f t="shared" si="96"/>
        <v>0</v>
      </c>
      <c r="BK183" s="124"/>
      <c r="BL183" s="125">
        <f t="shared" si="97"/>
        <v>0</v>
      </c>
      <c r="BM183" s="124"/>
      <c r="BN183" s="123">
        <f t="shared" si="118"/>
        <v>0</v>
      </c>
      <c r="BO183" s="126">
        <f t="shared" si="118"/>
        <v>0</v>
      </c>
      <c r="BP183" s="127"/>
      <c r="BQ183" s="409"/>
    </row>
    <row r="184" spans="1:69" s="131" customFormat="1" ht="17.55" hidden="1" customHeight="1">
      <c r="A184" s="83"/>
      <c r="C184" s="139" t="str">
        <f t="shared" si="90"/>
        <v>H</v>
      </c>
      <c r="D184" s="130" t="str">
        <f t="shared" si="109"/>
        <v>CPL</v>
      </c>
      <c r="E184" s="129">
        <f t="shared" si="119"/>
        <v>0</v>
      </c>
      <c r="F184" s="717"/>
      <c r="G184" s="123">
        <f t="shared" si="113"/>
        <v>0</v>
      </c>
      <c r="H184" s="121">
        <f t="shared" si="113"/>
        <v>0</v>
      </c>
      <c r="I184" s="121">
        <f t="shared" si="113"/>
        <v>0</v>
      </c>
      <c r="J184" s="121">
        <f t="shared" si="113"/>
        <v>0</v>
      </c>
      <c r="K184" s="121">
        <f t="shared" si="113"/>
        <v>0</v>
      </c>
      <c r="L184" s="121">
        <f t="shared" si="113"/>
        <v>0</v>
      </c>
      <c r="M184" s="121">
        <f t="shared" si="113"/>
        <v>0</v>
      </c>
      <c r="N184" s="121">
        <f t="shared" si="113"/>
        <v>0</v>
      </c>
      <c r="O184" s="121">
        <f t="shared" si="113"/>
        <v>0</v>
      </c>
      <c r="P184" s="126">
        <f t="shared" si="113"/>
        <v>0</v>
      </c>
      <c r="Q184" s="122"/>
      <c r="R184" s="408">
        <f t="shared" si="91"/>
        <v>0</v>
      </c>
      <c r="S184" s="693"/>
      <c r="T184" s="700">
        <f t="shared" si="114"/>
        <v>0</v>
      </c>
      <c r="U184" s="701">
        <f t="shared" si="114"/>
        <v>0</v>
      </c>
      <c r="V184" s="693"/>
      <c r="W184" s="700">
        <f t="shared" si="115"/>
        <v>0</v>
      </c>
      <c r="X184" s="126">
        <f t="shared" si="115"/>
        <v>0</v>
      </c>
      <c r="Y184" s="696">
        <f t="shared" si="92"/>
        <v>0</v>
      </c>
      <c r="Z184" s="408">
        <f t="shared" si="93"/>
        <v>0</v>
      </c>
      <c r="AA184" s="127"/>
      <c r="AB184" s="123">
        <f t="shared" si="116"/>
        <v>0</v>
      </c>
      <c r="AC184" s="121">
        <f t="shared" si="116"/>
        <v>0</v>
      </c>
      <c r="AD184" s="121">
        <f t="shared" si="116"/>
        <v>0</v>
      </c>
      <c r="AE184" s="121">
        <f t="shared" si="116"/>
        <v>0</v>
      </c>
      <c r="AF184" s="121">
        <f t="shared" si="116"/>
        <v>0</v>
      </c>
      <c r="AG184" s="121">
        <f t="shared" si="116"/>
        <v>0</v>
      </c>
      <c r="AH184" s="121">
        <f t="shared" si="116"/>
        <v>0</v>
      </c>
      <c r="AI184" s="121">
        <f t="shared" si="116"/>
        <v>0</v>
      </c>
      <c r="AJ184" s="121">
        <f t="shared" si="116"/>
        <v>0</v>
      </c>
      <c r="AK184" s="121">
        <f t="shared" si="116"/>
        <v>0</v>
      </c>
      <c r="AL184" s="121">
        <f t="shared" si="116"/>
        <v>0</v>
      </c>
      <c r="AM184" s="121">
        <f t="shared" si="116"/>
        <v>0</v>
      </c>
      <c r="AN184" s="121">
        <f t="shared" si="116"/>
        <v>0</v>
      </c>
      <c r="AO184" s="701">
        <f t="shared" si="116"/>
        <v>0</v>
      </c>
      <c r="AP184" s="122"/>
      <c r="AQ184" s="123">
        <f t="shared" si="117"/>
        <v>0</v>
      </c>
      <c r="AR184" s="121">
        <f t="shared" si="117"/>
        <v>0</v>
      </c>
      <c r="AS184" s="121">
        <f t="shared" si="117"/>
        <v>0</v>
      </c>
      <c r="AT184" s="121">
        <f t="shared" si="117"/>
        <v>0</v>
      </c>
      <c r="AU184" s="121">
        <f t="shared" si="117"/>
        <v>0</v>
      </c>
      <c r="AV184" s="121">
        <f t="shared" si="117"/>
        <v>0</v>
      </c>
      <c r="AW184" s="121">
        <f t="shared" si="117"/>
        <v>0</v>
      </c>
      <c r="AX184" s="121">
        <f t="shared" si="117"/>
        <v>0</v>
      </c>
      <c r="AY184" s="121">
        <f t="shared" si="117"/>
        <v>0</v>
      </c>
      <c r="AZ184" s="121">
        <f t="shared" si="117"/>
        <v>0</v>
      </c>
      <c r="BA184" s="121">
        <f t="shared" si="117"/>
        <v>0</v>
      </c>
      <c r="BB184" s="121">
        <f t="shared" si="117"/>
        <v>0</v>
      </c>
      <c r="BC184" s="121">
        <f t="shared" si="117"/>
        <v>0</v>
      </c>
      <c r="BD184" s="701">
        <f t="shared" si="117"/>
        <v>0</v>
      </c>
      <c r="BE184" s="693"/>
      <c r="BF184" s="122">
        <f t="shared" si="94"/>
        <v>0</v>
      </c>
      <c r="BG184" s="124"/>
      <c r="BH184" s="122">
        <f t="shared" si="95"/>
        <v>0</v>
      </c>
      <c r="BI184" s="124"/>
      <c r="BJ184" s="122">
        <f t="shared" si="96"/>
        <v>0</v>
      </c>
      <c r="BK184" s="124"/>
      <c r="BL184" s="125">
        <f t="shared" si="97"/>
        <v>0</v>
      </c>
      <c r="BM184" s="124"/>
      <c r="BN184" s="123">
        <f t="shared" si="118"/>
        <v>0</v>
      </c>
      <c r="BO184" s="126">
        <f t="shared" si="118"/>
        <v>0</v>
      </c>
      <c r="BP184" s="127"/>
      <c r="BQ184" s="409"/>
    </row>
    <row r="185" spans="1:69" s="131" customFormat="1" ht="17.55" hidden="1" customHeight="1">
      <c r="A185" s="83"/>
      <c r="C185" s="139" t="str">
        <f t="shared" si="90"/>
        <v>H</v>
      </c>
      <c r="D185" s="130" t="str">
        <f t="shared" si="109"/>
        <v>CPL</v>
      </c>
      <c r="E185" s="129">
        <f t="shared" si="119"/>
        <v>0</v>
      </c>
      <c r="F185" s="717"/>
      <c r="G185" s="123">
        <f t="shared" si="113"/>
        <v>0</v>
      </c>
      <c r="H185" s="121">
        <f t="shared" si="113"/>
        <v>0</v>
      </c>
      <c r="I185" s="121">
        <f t="shared" si="113"/>
        <v>0</v>
      </c>
      <c r="J185" s="121">
        <f t="shared" si="113"/>
        <v>0</v>
      </c>
      <c r="K185" s="121">
        <f t="shared" si="113"/>
        <v>0</v>
      </c>
      <c r="L185" s="121">
        <f t="shared" si="113"/>
        <v>0</v>
      </c>
      <c r="M185" s="121">
        <f t="shared" si="113"/>
        <v>0</v>
      </c>
      <c r="N185" s="121">
        <f t="shared" si="113"/>
        <v>0</v>
      </c>
      <c r="O185" s="121">
        <f t="shared" si="113"/>
        <v>0</v>
      </c>
      <c r="P185" s="126">
        <f t="shared" si="113"/>
        <v>0</v>
      </c>
      <c r="Q185" s="122"/>
      <c r="R185" s="408">
        <f t="shared" si="91"/>
        <v>0</v>
      </c>
      <c r="S185" s="693"/>
      <c r="T185" s="700">
        <f t="shared" si="114"/>
        <v>0</v>
      </c>
      <c r="U185" s="701">
        <f t="shared" si="114"/>
        <v>0</v>
      </c>
      <c r="V185" s="693"/>
      <c r="W185" s="700">
        <f t="shared" si="115"/>
        <v>0</v>
      </c>
      <c r="X185" s="126">
        <f t="shared" si="115"/>
        <v>0</v>
      </c>
      <c r="Y185" s="696">
        <f t="shared" si="92"/>
        <v>0</v>
      </c>
      <c r="Z185" s="408">
        <f t="shared" si="93"/>
        <v>0</v>
      </c>
      <c r="AA185" s="127"/>
      <c r="AB185" s="123">
        <f t="shared" si="116"/>
        <v>0</v>
      </c>
      <c r="AC185" s="121">
        <f t="shared" si="116"/>
        <v>0</v>
      </c>
      <c r="AD185" s="121">
        <f t="shared" si="116"/>
        <v>0</v>
      </c>
      <c r="AE185" s="121">
        <f t="shared" si="116"/>
        <v>0</v>
      </c>
      <c r="AF185" s="121">
        <f t="shared" si="116"/>
        <v>0</v>
      </c>
      <c r="AG185" s="121">
        <f t="shared" si="116"/>
        <v>0</v>
      </c>
      <c r="AH185" s="121">
        <f t="shared" si="116"/>
        <v>0</v>
      </c>
      <c r="AI185" s="121">
        <f t="shared" si="116"/>
        <v>0</v>
      </c>
      <c r="AJ185" s="121">
        <f t="shared" si="116"/>
        <v>0</v>
      </c>
      <c r="AK185" s="121">
        <f t="shared" si="116"/>
        <v>0</v>
      </c>
      <c r="AL185" s="121">
        <f t="shared" si="116"/>
        <v>0</v>
      </c>
      <c r="AM185" s="121">
        <f t="shared" si="116"/>
        <v>0</v>
      </c>
      <c r="AN185" s="121">
        <f t="shared" si="116"/>
        <v>0</v>
      </c>
      <c r="AO185" s="701">
        <f t="shared" si="116"/>
        <v>0</v>
      </c>
      <c r="AP185" s="122"/>
      <c r="AQ185" s="123">
        <f t="shared" si="117"/>
        <v>0</v>
      </c>
      <c r="AR185" s="121">
        <f t="shared" si="117"/>
        <v>0</v>
      </c>
      <c r="AS185" s="121">
        <f t="shared" si="117"/>
        <v>0</v>
      </c>
      <c r="AT185" s="121">
        <f t="shared" si="117"/>
        <v>0</v>
      </c>
      <c r="AU185" s="121">
        <f t="shared" si="117"/>
        <v>0</v>
      </c>
      <c r="AV185" s="121">
        <f t="shared" si="117"/>
        <v>0</v>
      </c>
      <c r="AW185" s="121">
        <f t="shared" si="117"/>
        <v>0</v>
      </c>
      <c r="AX185" s="121">
        <f t="shared" si="117"/>
        <v>0</v>
      </c>
      <c r="AY185" s="121">
        <f t="shared" si="117"/>
        <v>0</v>
      </c>
      <c r="AZ185" s="121">
        <f t="shared" si="117"/>
        <v>0</v>
      </c>
      <c r="BA185" s="121">
        <f t="shared" si="117"/>
        <v>0</v>
      </c>
      <c r="BB185" s="121">
        <f t="shared" si="117"/>
        <v>0</v>
      </c>
      <c r="BC185" s="121">
        <f t="shared" si="117"/>
        <v>0</v>
      </c>
      <c r="BD185" s="701">
        <f t="shared" si="117"/>
        <v>0</v>
      </c>
      <c r="BE185" s="693"/>
      <c r="BF185" s="122">
        <f t="shared" si="94"/>
        <v>0</v>
      </c>
      <c r="BG185" s="124"/>
      <c r="BH185" s="122">
        <f t="shared" si="95"/>
        <v>0</v>
      </c>
      <c r="BI185" s="124"/>
      <c r="BJ185" s="122">
        <f t="shared" si="96"/>
        <v>0</v>
      </c>
      <c r="BK185" s="124"/>
      <c r="BL185" s="125">
        <f t="shared" si="97"/>
        <v>0</v>
      </c>
      <c r="BM185" s="124"/>
      <c r="BN185" s="123">
        <f t="shared" si="118"/>
        <v>0</v>
      </c>
      <c r="BO185" s="126">
        <f t="shared" si="118"/>
        <v>0</v>
      </c>
      <c r="BP185" s="127"/>
      <c r="BQ185" s="409"/>
    </row>
    <row r="186" spans="1:69" s="131" customFormat="1" ht="17.55" hidden="1" customHeight="1">
      <c r="A186" s="83"/>
      <c r="C186" s="139" t="str">
        <f t="shared" si="90"/>
        <v>H</v>
      </c>
      <c r="D186" s="130" t="str">
        <f t="shared" si="109"/>
        <v>CPL</v>
      </c>
      <c r="E186" s="129">
        <f t="shared" si="119"/>
        <v>0</v>
      </c>
      <c r="F186" s="717"/>
      <c r="G186" s="123">
        <f t="shared" ref="G186:P195" si="120">SUMIFS(Share, Y, $E$3, Config, $G$11, P, G$15, LType, $D186, MSup, $E186)</f>
        <v>0</v>
      </c>
      <c r="H186" s="121">
        <f t="shared" si="120"/>
        <v>0</v>
      </c>
      <c r="I186" s="121">
        <f t="shared" si="120"/>
        <v>0</v>
      </c>
      <c r="J186" s="121">
        <f t="shared" si="120"/>
        <v>0</v>
      </c>
      <c r="K186" s="121">
        <f t="shared" si="120"/>
        <v>0</v>
      </c>
      <c r="L186" s="121">
        <f t="shared" si="120"/>
        <v>0</v>
      </c>
      <c r="M186" s="121">
        <f t="shared" si="120"/>
        <v>0</v>
      </c>
      <c r="N186" s="121">
        <f t="shared" si="120"/>
        <v>0</v>
      </c>
      <c r="O186" s="121">
        <f t="shared" si="120"/>
        <v>0</v>
      </c>
      <c r="P186" s="126">
        <f t="shared" si="120"/>
        <v>0</v>
      </c>
      <c r="Q186" s="122"/>
      <c r="R186" s="408">
        <f t="shared" si="91"/>
        <v>0</v>
      </c>
      <c r="S186" s="693"/>
      <c r="T186" s="700">
        <f t="shared" si="114"/>
        <v>0</v>
      </c>
      <c r="U186" s="701">
        <f t="shared" si="114"/>
        <v>0</v>
      </c>
      <c r="V186" s="693"/>
      <c r="W186" s="700">
        <f t="shared" si="115"/>
        <v>0</v>
      </c>
      <c r="X186" s="126">
        <f t="shared" si="115"/>
        <v>0</v>
      </c>
      <c r="Y186" s="696">
        <f t="shared" si="92"/>
        <v>0</v>
      </c>
      <c r="Z186" s="408">
        <f t="shared" si="93"/>
        <v>0</v>
      </c>
      <c r="AA186" s="127"/>
      <c r="AB186" s="123">
        <f t="shared" ref="AB186:AO195" si="121">SUMIFS(Share, Y, $E$3, Config, $AB$11, P, AB$15, LType, $D186, MSup, $E186)</f>
        <v>0</v>
      </c>
      <c r="AC186" s="121">
        <f t="shared" si="121"/>
        <v>0</v>
      </c>
      <c r="AD186" s="121">
        <f t="shared" si="121"/>
        <v>0</v>
      </c>
      <c r="AE186" s="121">
        <f t="shared" si="121"/>
        <v>0</v>
      </c>
      <c r="AF186" s="121">
        <f t="shared" si="121"/>
        <v>0</v>
      </c>
      <c r="AG186" s="121">
        <f t="shared" si="121"/>
        <v>0</v>
      </c>
      <c r="AH186" s="121">
        <f t="shared" si="121"/>
        <v>0</v>
      </c>
      <c r="AI186" s="121">
        <f t="shared" si="121"/>
        <v>0</v>
      </c>
      <c r="AJ186" s="121">
        <f t="shared" si="121"/>
        <v>0</v>
      </c>
      <c r="AK186" s="121">
        <f t="shared" si="121"/>
        <v>0</v>
      </c>
      <c r="AL186" s="121">
        <f t="shared" si="121"/>
        <v>0</v>
      </c>
      <c r="AM186" s="121">
        <f t="shared" si="121"/>
        <v>0</v>
      </c>
      <c r="AN186" s="121">
        <f t="shared" si="121"/>
        <v>0</v>
      </c>
      <c r="AO186" s="701">
        <f t="shared" si="121"/>
        <v>0</v>
      </c>
      <c r="AP186" s="122"/>
      <c r="AQ186" s="123">
        <f t="shared" ref="AQ186:BD195" si="122">SUMIFS(Share, Y, $E$3, Config, $AQ$11, P, AQ$15, LType, $D186, MSup, $E186)</f>
        <v>0</v>
      </c>
      <c r="AR186" s="121">
        <f t="shared" si="122"/>
        <v>0</v>
      </c>
      <c r="AS186" s="121">
        <f t="shared" si="122"/>
        <v>0</v>
      </c>
      <c r="AT186" s="121">
        <f t="shared" si="122"/>
        <v>0</v>
      </c>
      <c r="AU186" s="121">
        <f t="shared" si="122"/>
        <v>0</v>
      </c>
      <c r="AV186" s="121">
        <f t="shared" si="122"/>
        <v>0</v>
      </c>
      <c r="AW186" s="121">
        <f t="shared" si="122"/>
        <v>0</v>
      </c>
      <c r="AX186" s="121">
        <f t="shared" si="122"/>
        <v>0</v>
      </c>
      <c r="AY186" s="121">
        <f t="shared" si="122"/>
        <v>0</v>
      </c>
      <c r="AZ186" s="121">
        <f t="shared" si="122"/>
        <v>0</v>
      </c>
      <c r="BA186" s="121">
        <f t="shared" si="122"/>
        <v>0</v>
      </c>
      <c r="BB186" s="121">
        <f t="shared" si="122"/>
        <v>0</v>
      </c>
      <c r="BC186" s="121">
        <f t="shared" si="122"/>
        <v>0</v>
      </c>
      <c r="BD186" s="701">
        <f t="shared" si="122"/>
        <v>0</v>
      </c>
      <c r="BE186" s="693"/>
      <c r="BF186" s="122">
        <f t="shared" si="94"/>
        <v>0</v>
      </c>
      <c r="BG186" s="124"/>
      <c r="BH186" s="122">
        <f t="shared" si="95"/>
        <v>0</v>
      </c>
      <c r="BI186" s="124"/>
      <c r="BJ186" s="122">
        <f t="shared" si="96"/>
        <v>0</v>
      </c>
      <c r="BK186" s="124"/>
      <c r="BL186" s="125">
        <f t="shared" si="97"/>
        <v>0</v>
      </c>
      <c r="BM186" s="124"/>
      <c r="BN186" s="123">
        <f t="shared" si="118"/>
        <v>0</v>
      </c>
      <c r="BO186" s="126">
        <f t="shared" si="118"/>
        <v>0</v>
      </c>
      <c r="BP186" s="127"/>
      <c r="BQ186" s="409"/>
    </row>
    <row r="187" spans="1:69" s="131" customFormat="1" ht="17.55" hidden="1" customHeight="1">
      <c r="A187" s="83"/>
      <c r="C187" s="139" t="str">
        <f t="shared" si="90"/>
        <v>H</v>
      </c>
      <c r="D187" s="130" t="str">
        <f t="shared" si="109"/>
        <v>CPL</v>
      </c>
      <c r="E187" s="129">
        <f t="shared" si="119"/>
        <v>0</v>
      </c>
      <c r="F187" s="717"/>
      <c r="G187" s="123">
        <f t="shared" si="120"/>
        <v>0</v>
      </c>
      <c r="H187" s="121">
        <f t="shared" si="120"/>
        <v>0</v>
      </c>
      <c r="I187" s="121">
        <f t="shared" si="120"/>
        <v>0</v>
      </c>
      <c r="J187" s="121">
        <f t="shared" si="120"/>
        <v>0</v>
      </c>
      <c r="K187" s="121">
        <f t="shared" si="120"/>
        <v>0</v>
      </c>
      <c r="L187" s="121">
        <f t="shared" si="120"/>
        <v>0</v>
      </c>
      <c r="M187" s="121">
        <f t="shared" si="120"/>
        <v>0</v>
      </c>
      <c r="N187" s="121">
        <f t="shared" si="120"/>
        <v>0</v>
      </c>
      <c r="O187" s="121">
        <f t="shared" si="120"/>
        <v>0</v>
      </c>
      <c r="P187" s="126">
        <f t="shared" si="120"/>
        <v>0</v>
      </c>
      <c r="Q187" s="122"/>
      <c r="R187" s="408">
        <f t="shared" si="91"/>
        <v>0</v>
      </c>
      <c r="S187" s="693"/>
      <c r="T187" s="700">
        <f t="shared" si="114"/>
        <v>0</v>
      </c>
      <c r="U187" s="701">
        <f t="shared" si="114"/>
        <v>0</v>
      </c>
      <c r="V187" s="693"/>
      <c r="W187" s="700">
        <f t="shared" si="115"/>
        <v>0</v>
      </c>
      <c r="X187" s="126">
        <f t="shared" si="115"/>
        <v>0</v>
      </c>
      <c r="Y187" s="696">
        <f t="shared" si="92"/>
        <v>0</v>
      </c>
      <c r="Z187" s="408">
        <f t="shared" si="93"/>
        <v>0</v>
      </c>
      <c r="AA187" s="127"/>
      <c r="AB187" s="123">
        <f t="shared" si="121"/>
        <v>0</v>
      </c>
      <c r="AC187" s="121">
        <f t="shared" si="121"/>
        <v>0</v>
      </c>
      <c r="AD187" s="121">
        <f t="shared" si="121"/>
        <v>0</v>
      </c>
      <c r="AE187" s="121">
        <f t="shared" si="121"/>
        <v>0</v>
      </c>
      <c r="AF187" s="121">
        <f t="shared" si="121"/>
        <v>0</v>
      </c>
      <c r="AG187" s="121">
        <f t="shared" si="121"/>
        <v>0</v>
      </c>
      <c r="AH187" s="121">
        <f t="shared" si="121"/>
        <v>0</v>
      </c>
      <c r="AI187" s="121">
        <f t="shared" si="121"/>
        <v>0</v>
      </c>
      <c r="AJ187" s="121">
        <f t="shared" si="121"/>
        <v>0</v>
      </c>
      <c r="AK187" s="121">
        <f t="shared" si="121"/>
        <v>0</v>
      </c>
      <c r="AL187" s="121">
        <f t="shared" si="121"/>
        <v>0</v>
      </c>
      <c r="AM187" s="121">
        <f t="shared" si="121"/>
        <v>0</v>
      </c>
      <c r="AN187" s="121">
        <f t="shared" si="121"/>
        <v>0</v>
      </c>
      <c r="AO187" s="701">
        <f t="shared" si="121"/>
        <v>0</v>
      </c>
      <c r="AP187" s="122"/>
      <c r="AQ187" s="123">
        <f t="shared" si="122"/>
        <v>0</v>
      </c>
      <c r="AR187" s="121">
        <f t="shared" si="122"/>
        <v>0</v>
      </c>
      <c r="AS187" s="121">
        <f t="shared" si="122"/>
        <v>0</v>
      </c>
      <c r="AT187" s="121">
        <f t="shared" si="122"/>
        <v>0</v>
      </c>
      <c r="AU187" s="121">
        <f t="shared" si="122"/>
        <v>0</v>
      </c>
      <c r="AV187" s="121">
        <f t="shared" si="122"/>
        <v>0</v>
      </c>
      <c r="AW187" s="121">
        <f t="shared" si="122"/>
        <v>0</v>
      </c>
      <c r="AX187" s="121">
        <f t="shared" si="122"/>
        <v>0</v>
      </c>
      <c r="AY187" s="121">
        <f t="shared" si="122"/>
        <v>0</v>
      </c>
      <c r="AZ187" s="121">
        <f t="shared" si="122"/>
        <v>0</v>
      </c>
      <c r="BA187" s="121">
        <f t="shared" si="122"/>
        <v>0</v>
      </c>
      <c r="BB187" s="121">
        <f t="shared" si="122"/>
        <v>0</v>
      </c>
      <c r="BC187" s="121">
        <f t="shared" si="122"/>
        <v>0</v>
      </c>
      <c r="BD187" s="701">
        <f t="shared" si="122"/>
        <v>0</v>
      </c>
      <c r="BE187" s="693"/>
      <c r="BF187" s="122">
        <f t="shared" si="94"/>
        <v>0</v>
      </c>
      <c r="BG187" s="124"/>
      <c r="BH187" s="122">
        <f t="shared" si="95"/>
        <v>0</v>
      </c>
      <c r="BI187" s="124"/>
      <c r="BJ187" s="122">
        <f t="shared" si="96"/>
        <v>0</v>
      </c>
      <c r="BK187" s="124"/>
      <c r="BL187" s="125">
        <f t="shared" si="97"/>
        <v>0</v>
      </c>
      <c r="BM187" s="124"/>
      <c r="BN187" s="123">
        <f t="shared" si="118"/>
        <v>0</v>
      </c>
      <c r="BO187" s="126">
        <f t="shared" si="118"/>
        <v>0</v>
      </c>
      <c r="BP187" s="127"/>
      <c r="BQ187" s="409"/>
    </row>
    <row r="188" spans="1:69" s="131" customFormat="1" ht="17.55" hidden="1" customHeight="1">
      <c r="A188" s="83"/>
      <c r="C188" s="139" t="str">
        <f t="shared" si="90"/>
        <v>H</v>
      </c>
      <c r="D188" s="130" t="str">
        <f t="shared" si="109"/>
        <v>CPL</v>
      </c>
      <c r="E188" s="129">
        <f t="shared" si="119"/>
        <v>0</v>
      </c>
      <c r="F188" s="717"/>
      <c r="G188" s="123">
        <f t="shared" si="120"/>
        <v>0</v>
      </c>
      <c r="H188" s="121">
        <f t="shared" si="120"/>
        <v>0</v>
      </c>
      <c r="I188" s="121">
        <f t="shared" si="120"/>
        <v>0</v>
      </c>
      <c r="J188" s="121">
        <f t="shared" si="120"/>
        <v>0</v>
      </c>
      <c r="K188" s="121">
        <f t="shared" si="120"/>
        <v>0</v>
      </c>
      <c r="L188" s="121">
        <f t="shared" si="120"/>
        <v>0</v>
      </c>
      <c r="M188" s="121">
        <f t="shared" si="120"/>
        <v>0</v>
      </c>
      <c r="N188" s="121">
        <f t="shared" si="120"/>
        <v>0</v>
      </c>
      <c r="O188" s="121">
        <f t="shared" si="120"/>
        <v>0</v>
      </c>
      <c r="P188" s="126">
        <f t="shared" si="120"/>
        <v>0</v>
      </c>
      <c r="Q188" s="122"/>
      <c r="R188" s="408">
        <f t="shared" si="91"/>
        <v>0</v>
      </c>
      <c r="S188" s="693"/>
      <c r="T188" s="700">
        <f t="shared" si="114"/>
        <v>0</v>
      </c>
      <c r="U188" s="701">
        <f t="shared" si="114"/>
        <v>0</v>
      </c>
      <c r="V188" s="693"/>
      <c r="W188" s="700">
        <f t="shared" si="115"/>
        <v>0</v>
      </c>
      <c r="X188" s="126">
        <f t="shared" si="115"/>
        <v>0</v>
      </c>
      <c r="Y188" s="696">
        <f t="shared" si="92"/>
        <v>0</v>
      </c>
      <c r="Z188" s="408">
        <f t="shared" si="93"/>
        <v>0</v>
      </c>
      <c r="AA188" s="127"/>
      <c r="AB188" s="123">
        <f t="shared" si="121"/>
        <v>0</v>
      </c>
      <c r="AC188" s="121">
        <f t="shared" si="121"/>
        <v>0</v>
      </c>
      <c r="AD188" s="121">
        <f t="shared" si="121"/>
        <v>0</v>
      </c>
      <c r="AE188" s="121">
        <f t="shared" si="121"/>
        <v>0</v>
      </c>
      <c r="AF188" s="121">
        <f t="shared" si="121"/>
        <v>0</v>
      </c>
      <c r="AG188" s="121">
        <f t="shared" si="121"/>
        <v>0</v>
      </c>
      <c r="AH188" s="121">
        <f t="shared" si="121"/>
        <v>0</v>
      </c>
      <c r="AI188" s="121">
        <f t="shared" si="121"/>
        <v>0</v>
      </c>
      <c r="AJ188" s="121">
        <f t="shared" si="121"/>
        <v>0</v>
      </c>
      <c r="AK188" s="121">
        <f t="shared" si="121"/>
        <v>0</v>
      </c>
      <c r="AL188" s="121">
        <f t="shared" si="121"/>
        <v>0</v>
      </c>
      <c r="AM188" s="121">
        <f t="shared" si="121"/>
        <v>0</v>
      </c>
      <c r="AN188" s="121">
        <f t="shared" si="121"/>
        <v>0</v>
      </c>
      <c r="AO188" s="701">
        <f t="shared" si="121"/>
        <v>0</v>
      </c>
      <c r="AP188" s="122"/>
      <c r="AQ188" s="123">
        <f t="shared" si="122"/>
        <v>0</v>
      </c>
      <c r="AR188" s="121">
        <f t="shared" si="122"/>
        <v>0</v>
      </c>
      <c r="AS188" s="121">
        <f t="shared" si="122"/>
        <v>0</v>
      </c>
      <c r="AT188" s="121">
        <f t="shared" si="122"/>
        <v>0</v>
      </c>
      <c r="AU188" s="121">
        <f t="shared" si="122"/>
        <v>0</v>
      </c>
      <c r="AV188" s="121">
        <f t="shared" si="122"/>
        <v>0</v>
      </c>
      <c r="AW188" s="121">
        <f t="shared" si="122"/>
        <v>0</v>
      </c>
      <c r="AX188" s="121">
        <f t="shared" si="122"/>
        <v>0</v>
      </c>
      <c r="AY188" s="121">
        <f t="shared" si="122"/>
        <v>0</v>
      </c>
      <c r="AZ188" s="121">
        <f t="shared" si="122"/>
        <v>0</v>
      </c>
      <c r="BA188" s="121">
        <f t="shared" si="122"/>
        <v>0</v>
      </c>
      <c r="BB188" s="121">
        <f t="shared" si="122"/>
        <v>0</v>
      </c>
      <c r="BC188" s="121">
        <f t="shared" si="122"/>
        <v>0</v>
      </c>
      <c r="BD188" s="701">
        <f t="shared" si="122"/>
        <v>0</v>
      </c>
      <c r="BE188" s="693"/>
      <c r="BF188" s="122">
        <f t="shared" si="94"/>
        <v>0</v>
      </c>
      <c r="BG188" s="124"/>
      <c r="BH188" s="122">
        <f t="shared" si="95"/>
        <v>0</v>
      </c>
      <c r="BI188" s="124"/>
      <c r="BJ188" s="122">
        <f t="shared" si="96"/>
        <v>0</v>
      </c>
      <c r="BK188" s="124"/>
      <c r="BL188" s="125">
        <f t="shared" si="97"/>
        <v>0</v>
      </c>
      <c r="BM188" s="124"/>
      <c r="BN188" s="123">
        <f t="shared" si="118"/>
        <v>0</v>
      </c>
      <c r="BO188" s="126">
        <f t="shared" si="118"/>
        <v>0</v>
      </c>
      <c r="BP188" s="127"/>
      <c r="BQ188" s="409"/>
    </row>
    <row r="189" spans="1:69" s="131" customFormat="1" ht="17.55" hidden="1" customHeight="1">
      <c r="A189" s="83"/>
      <c r="C189" s="139" t="str">
        <f t="shared" si="90"/>
        <v>H</v>
      </c>
      <c r="D189" s="130" t="str">
        <f t="shared" si="109"/>
        <v>CPL</v>
      </c>
      <c r="E189" s="129">
        <f t="shared" si="119"/>
        <v>0</v>
      </c>
      <c r="F189" s="717"/>
      <c r="G189" s="123">
        <f t="shared" si="120"/>
        <v>0</v>
      </c>
      <c r="H189" s="121">
        <f t="shared" si="120"/>
        <v>0</v>
      </c>
      <c r="I189" s="121">
        <f t="shared" si="120"/>
        <v>0</v>
      </c>
      <c r="J189" s="121">
        <f t="shared" si="120"/>
        <v>0</v>
      </c>
      <c r="K189" s="121">
        <f t="shared" si="120"/>
        <v>0</v>
      </c>
      <c r="L189" s="121">
        <f t="shared" si="120"/>
        <v>0</v>
      </c>
      <c r="M189" s="121">
        <f t="shared" si="120"/>
        <v>0</v>
      </c>
      <c r="N189" s="121">
        <f t="shared" si="120"/>
        <v>0</v>
      </c>
      <c r="O189" s="121">
        <f t="shared" si="120"/>
        <v>0</v>
      </c>
      <c r="P189" s="126">
        <f t="shared" si="120"/>
        <v>0</v>
      </c>
      <c r="Q189" s="122"/>
      <c r="R189" s="408">
        <f t="shared" si="91"/>
        <v>0</v>
      </c>
      <c r="S189" s="693"/>
      <c r="T189" s="700">
        <f t="shared" si="114"/>
        <v>0</v>
      </c>
      <c r="U189" s="701">
        <f t="shared" si="114"/>
        <v>0</v>
      </c>
      <c r="V189" s="693"/>
      <c r="W189" s="700">
        <f t="shared" si="115"/>
        <v>0</v>
      </c>
      <c r="X189" s="126">
        <f t="shared" si="115"/>
        <v>0</v>
      </c>
      <c r="Y189" s="696">
        <f t="shared" si="92"/>
        <v>0</v>
      </c>
      <c r="Z189" s="408">
        <f t="shared" si="93"/>
        <v>0</v>
      </c>
      <c r="AA189" s="127"/>
      <c r="AB189" s="123">
        <f t="shared" si="121"/>
        <v>0</v>
      </c>
      <c r="AC189" s="121">
        <f t="shared" si="121"/>
        <v>0</v>
      </c>
      <c r="AD189" s="121">
        <f t="shared" si="121"/>
        <v>0</v>
      </c>
      <c r="AE189" s="121">
        <f t="shared" si="121"/>
        <v>0</v>
      </c>
      <c r="AF189" s="121">
        <f t="shared" si="121"/>
        <v>0</v>
      </c>
      <c r="AG189" s="121">
        <f t="shared" si="121"/>
        <v>0</v>
      </c>
      <c r="AH189" s="121">
        <f t="shared" si="121"/>
        <v>0</v>
      </c>
      <c r="AI189" s="121">
        <f t="shared" si="121"/>
        <v>0</v>
      </c>
      <c r="AJ189" s="121">
        <f t="shared" si="121"/>
        <v>0</v>
      </c>
      <c r="AK189" s="121">
        <f t="shared" si="121"/>
        <v>0</v>
      </c>
      <c r="AL189" s="121">
        <f t="shared" si="121"/>
        <v>0</v>
      </c>
      <c r="AM189" s="121">
        <f t="shared" si="121"/>
        <v>0</v>
      </c>
      <c r="AN189" s="121">
        <f t="shared" si="121"/>
        <v>0</v>
      </c>
      <c r="AO189" s="701">
        <f t="shared" si="121"/>
        <v>0</v>
      </c>
      <c r="AP189" s="122"/>
      <c r="AQ189" s="123">
        <f t="shared" si="122"/>
        <v>0</v>
      </c>
      <c r="AR189" s="121">
        <f t="shared" si="122"/>
        <v>0</v>
      </c>
      <c r="AS189" s="121">
        <f t="shared" si="122"/>
        <v>0</v>
      </c>
      <c r="AT189" s="121">
        <f t="shared" si="122"/>
        <v>0</v>
      </c>
      <c r="AU189" s="121">
        <f t="shared" si="122"/>
        <v>0</v>
      </c>
      <c r="AV189" s="121">
        <f t="shared" si="122"/>
        <v>0</v>
      </c>
      <c r="AW189" s="121">
        <f t="shared" si="122"/>
        <v>0</v>
      </c>
      <c r="AX189" s="121">
        <f t="shared" si="122"/>
        <v>0</v>
      </c>
      <c r="AY189" s="121">
        <f t="shared" si="122"/>
        <v>0</v>
      </c>
      <c r="AZ189" s="121">
        <f t="shared" si="122"/>
        <v>0</v>
      </c>
      <c r="BA189" s="121">
        <f t="shared" si="122"/>
        <v>0</v>
      </c>
      <c r="BB189" s="121">
        <f t="shared" si="122"/>
        <v>0</v>
      </c>
      <c r="BC189" s="121">
        <f t="shared" si="122"/>
        <v>0</v>
      </c>
      <c r="BD189" s="701">
        <f t="shared" si="122"/>
        <v>0</v>
      </c>
      <c r="BE189" s="693"/>
      <c r="BF189" s="122">
        <f t="shared" si="94"/>
        <v>0</v>
      </c>
      <c r="BG189" s="124"/>
      <c r="BH189" s="122">
        <f t="shared" si="95"/>
        <v>0</v>
      </c>
      <c r="BI189" s="124"/>
      <c r="BJ189" s="122">
        <f t="shared" si="96"/>
        <v>0</v>
      </c>
      <c r="BK189" s="124"/>
      <c r="BL189" s="125">
        <f t="shared" si="97"/>
        <v>0</v>
      </c>
      <c r="BM189" s="124"/>
      <c r="BN189" s="123">
        <f t="shared" si="118"/>
        <v>0</v>
      </c>
      <c r="BO189" s="126">
        <f t="shared" si="118"/>
        <v>0</v>
      </c>
      <c r="BP189" s="127"/>
      <c r="BQ189" s="409"/>
    </row>
    <row r="190" spans="1:69" s="131" customFormat="1" ht="17.55" customHeight="1">
      <c r="A190" s="83"/>
      <c r="C190" s="139" t="str">
        <f t="shared" si="90"/>
        <v/>
      </c>
      <c r="D190" s="130" t="str">
        <f>$D179</f>
        <v>CPL</v>
      </c>
      <c r="E190" s="129" t="str">
        <f>E50</f>
        <v>Unknown</v>
      </c>
      <c r="F190" s="717"/>
      <c r="G190" s="123">
        <f t="shared" si="120"/>
        <v>0</v>
      </c>
      <c r="H190" s="121">
        <f t="shared" si="120"/>
        <v>0</v>
      </c>
      <c r="I190" s="121">
        <f t="shared" si="120"/>
        <v>1</v>
      </c>
      <c r="J190" s="121">
        <f t="shared" si="120"/>
        <v>1</v>
      </c>
      <c r="K190" s="121">
        <f t="shared" si="120"/>
        <v>1</v>
      </c>
      <c r="L190" s="121">
        <f t="shared" si="120"/>
        <v>0</v>
      </c>
      <c r="M190" s="121">
        <f t="shared" si="120"/>
        <v>0</v>
      </c>
      <c r="N190" s="121">
        <f t="shared" si="120"/>
        <v>0</v>
      </c>
      <c r="O190" s="121">
        <f t="shared" si="120"/>
        <v>1</v>
      </c>
      <c r="P190" s="126">
        <f t="shared" si="120"/>
        <v>0</v>
      </c>
      <c r="Q190" s="122"/>
      <c r="R190" s="408">
        <f t="shared" si="91"/>
        <v>0</v>
      </c>
      <c r="S190" s="693"/>
      <c r="T190" s="700">
        <f t="shared" si="114"/>
        <v>0</v>
      </c>
      <c r="U190" s="701">
        <f t="shared" si="114"/>
        <v>0</v>
      </c>
      <c r="V190" s="693"/>
      <c r="W190" s="700">
        <f t="shared" si="115"/>
        <v>0</v>
      </c>
      <c r="X190" s="126">
        <f t="shared" si="115"/>
        <v>0</v>
      </c>
      <c r="Y190" s="696">
        <f t="shared" si="92"/>
        <v>0</v>
      </c>
      <c r="Z190" s="408">
        <f t="shared" si="93"/>
        <v>0</v>
      </c>
      <c r="AA190" s="127"/>
      <c r="AB190" s="123">
        <f t="shared" si="121"/>
        <v>0</v>
      </c>
      <c r="AC190" s="121">
        <f t="shared" si="121"/>
        <v>0</v>
      </c>
      <c r="AD190" s="121">
        <f t="shared" si="121"/>
        <v>0</v>
      </c>
      <c r="AE190" s="121">
        <f t="shared" si="121"/>
        <v>0</v>
      </c>
      <c r="AF190" s="121">
        <f t="shared" si="121"/>
        <v>0</v>
      </c>
      <c r="AG190" s="121">
        <f t="shared" si="121"/>
        <v>0</v>
      </c>
      <c r="AH190" s="121">
        <f t="shared" si="121"/>
        <v>0</v>
      </c>
      <c r="AI190" s="121">
        <f t="shared" si="121"/>
        <v>0</v>
      </c>
      <c r="AJ190" s="121">
        <f t="shared" si="121"/>
        <v>0</v>
      </c>
      <c r="AK190" s="121">
        <f t="shared" si="121"/>
        <v>0</v>
      </c>
      <c r="AL190" s="121">
        <f t="shared" si="121"/>
        <v>1</v>
      </c>
      <c r="AM190" s="121">
        <f t="shared" si="121"/>
        <v>0</v>
      </c>
      <c r="AN190" s="121">
        <f t="shared" si="121"/>
        <v>0</v>
      </c>
      <c r="AO190" s="701">
        <f t="shared" si="121"/>
        <v>0</v>
      </c>
      <c r="AP190" s="122"/>
      <c r="AQ190" s="123">
        <f t="shared" si="122"/>
        <v>0</v>
      </c>
      <c r="AR190" s="121">
        <f t="shared" si="122"/>
        <v>0</v>
      </c>
      <c r="AS190" s="121">
        <f t="shared" si="122"/>
        <v>0</v>
      </c>
      <c r="AT190" s="121">
        <f t="shared" si="122"/>
        <v>0</v>
      </c>
      <c r="AU190" s="121">
        <f t="shared" si="122"/>
        <v>0</v>
      </c>
      <c r="AV190" s="121">
        <f t="shared" si="122"/>
        <v>0</v>
      </c>
      <c r="AW190" s="121">
        <f t="shared" si="122"/>
        <v>0</v>
      </c>
      <c r="AX190" s="121">
        <f t="shared" si="122"/>
        <v>0</v>
      </c>
      <c r="AY190" s="121">
        <f t="shared" si="122"/>
        <v>0</v>
      </c>
      <c r="AZ190" s="121">
        <f t="shared" si="122"/>
        <v>0</v>
      </c>
      <c r="BA190" s="121">
        <f t="shared" si="122"/>
        <v>0</v>
      </c>
      <c r="BB190" s="121">
        <f t="shared" si="122"/>
        <v>0</v>
      </c>
      <c r="BC190" s="121">
        <f t="shared" si="122"/>
        <v>0</v>
      </c>
      <c r="BD190" s="701">
        <f t="shared" si="122"/>
        <v>0</v>
      </c>
      <c r="BE190" s="693"/>
      <c r="BF190" s="122">
        <f t="shared" si="94"/>
        <v>0</v>
      </c>
      <c r="BG190" s="124"/>
      <c r="BH190" s="122">
        <f t="shared" si="95"/>
        <v>0</v>
      </c>
      <c r="BI190" s="124"/>
      <c r="BJ190" s="122">
        <f t="shared" si="96"/>
        <v>0</v>
      </c>
      <c r="BK190" s="124"/>
      <c r="BL190" s="125">
        <f t="shared" si="97"/>
        <v>0</v>
      </c>
      <c r="BM190" s="124"/>
      <c r="BN190" s="123">
        <f t="shared" si="118"/>
        <v>0</v>
      </c>
      <c r="BO190" s="126">
        <f t="shared" si="118"/>
        <v>0</v>
      </c>
      <c r="BP190" s="127"/>
      <c r="BQ190" s="409"/>
    </row>
    <row r="191" spans="1:69" s="131" customFormat="1" ht="17.55" hidden="1" customHeight="1">
      <c r="A191" s="83"/>
      <c r="C191" s="139" t="str">
        <f t="shared" si="90"/>
        <v>H</v>
      </c>
      <c r="D191" s="130" t="str">
        <f>Parameter!G67</f>
        <v>EIL</v>
      </c>
      <c r="E191" s="129" t="str">
        <f t="shared" ref="E191:E214" si="123">E16</f>
        <v>Aglaia Tech</v>
      </c>
      <c r="F191" s="717"/>
      <c r="G191" s="123">
        <f t="shared" si="120"/>
        <v>0</v>
      </c>
      <c r="H191" s="121">
        <f t="shared" si="120"/>
        <v>0</v>
      </c>
      <c r="I191" s="121">
        <f t="shared" si="120"/>
        <v>0</v>
      </c>
      <c r="J191" s="121">
        <f t="shared" si="120"/>
        <v>0</v>
      </c>
      <c r="K191" s="121">
        <f t="shared" si="120"/>
        <v>0</v>
      </c>
      <c r="L191" s="121">
        <f t="shared" si="120"/>
        <v>0</v>
      </c>
      <c r="M191" s="121">
        <f t="shared" si="120"/>
        <v>0</v>
      </c>
      <c r="N191" s="121">
        <f t="shared" si="120"/>
        <v>0</v>
      </c>
      <c r="O191" s="121">
        <f t="shared" si="120"/>
        <v>0</v>
      </c>
      <c r="P191" s="126">
        <f t="shared" si="120"/>
        <v>0</v>
      </c>
      <c r="Q191" s="122"/>
      <c r="R191" s="408">
        <f t="shared" si="91"/>
        <v>0</v>
      </c>
      <c r="S191" s="693"/>
      <c r="T191" s="700">
        <f t="shared" si="114"/>
        <v>0</v>
      </c>
      <c r="U191" s="701">
        <f t="shared" si="114"/>
        <v>0</v>
      </c>
      <c r="V191" s="693"/>
      <c r="W191" s="700">
        <f t="shared" si="115"/>
        <v>0</v>
      </c>
      <c r="X191" s="126">
        <f t="shared" si="115"/>
        <v>0</v>
      </c>
      <c r="Y191" s="696">
        <f t="shared" si="92"/>
        <v>0</v>
      </c>
      <c r="Z191" s="408">
        <f t="shared" si="93"/>
        <v>0</v>
      </c>
      <c r="AA191" s="127"/>
      <c r="AB191" s="123">
        <f t="shared" si="121"/>
        <v>0</v>
      </c>
      <c r="AC191" s="121">
        <f t="shared" si="121"/>
        <v>0</v>
      </c>
      <c r="AD191" s="121">
        <f t="shared" si="121"/>
        <v>0</v>
      </c>
      <c r="AE191" s="121">
        <f t="shared" si="121"/>
        <v>0</v>
      </c>
      <c r="AF191" s="121">
        <f t="shared" si="121"/>
        <v>0</v>
      </c>
      <c r="AG191" s="121">
        <f t="shared" si="121"/>
        <v>0</v>
      </c>
      <c r="AH191" s="121">
        <f t="shared" si="121"/>
        <v>0</v>
      </c>
      <c r="AI191" s="121">
        <f t="shared" si="121"/>
        <v>0</v>
      </c>
      <c r="AJ191" s="121">
        <f t="shared" si="121"/>
        <v>0</v>
      </c>
      <c r="AK191" s="121">
        <f t="shared" si="121"/>
        <v>0</v>
      </c>
      <c r="AL191" s="121">
        <f t="shared" si="121"/>
        <v>0</v>
      </c>
      <c r="AM191" s="121">
        <f t="shared" si="121"/>
        <v>0</v>
      </c>
      <c r="AN191" s="121">
        <f t="shared" si="121"/>
        <v>0</v>
      </c>
      <c r="AO191" s="701">
        <f t="shared" si="121"/>
        <v>0</v>
      </c>
      <c r="AP191" s="122"/>
      <c r="AQ191" s="123">
        <f t="shared" si="122"/>
        <v>0</v>
      </c>
      <c r="AR191" s="121">
        <f t="shared" si="122"/>
        <v>0</v>
      </c>
      <c r="AS191" s="121">
        <f t="shared" si="122"/>
        <v>0</v>
      </c>
      <c r="AT191" s="121">
        <f t="shared" si="122"/>
        <v>0</v>
      </c>
      <c r="AU191" s="121">
        <f t="shared" si="122"/>
        <v>0</v>
      </c>
      <c r="AV191" s="121">
        <f t="shared" si="122"/>
        <v>0</v>
      </c>
      <c r="AW191" s="121">
        <f t="shared" si="122"/>
        <v>0</v>
      </c>
      <c r="AX191" s="121">
        <f t="shared" si="122"/>
        <v>0</v>
      </c>
      <c r="AY191" s="121">
        <f t="shared" si="122"/>
        <v>0</v>
      </c>
      <c r="AZ191" s="121">
        <f t="shared" si="122"/>
        <v>0</v>
      </c>
      <c r="BA191" s="121">
        <f t="shared" si="122"/>
        <v>0</v>
      </c>
      <c r="BB191" s="121">
        <f t="shared" si="122"/>
        <v>0</v>
      </c>
      <c r="BC191" s="121">
        <f t="shared" si="122"/>
        <v>0</v>
      </c>
      <c r="BD191" s="701">
        <f t="shared" si="122"/>
        <v>0</v>
      </c>
      <c r="BE191" s="693"/>
      <c r="BF191" s="122">
        <f t="shared" si="94"/>
        <v>0</v>
      </c>
      <c r="BG191" s="124"/>
      <c r="BH191" s="122">
        <f t="shared" si="95"/>
        <v>0</v>
      </c>
      <c r="BI191" s="124"/>
      <c r="BJ191" s="122">
        <f t="shared" si="96"/>
        <v>0</v>
      </c>
      <c r="BK191" s="124"/>
      <c r="BL191" s="125">
        <f t="shared" si="97"/>
        <v>0</v>
      </c>
      <c r="BM191" s="124"/>
      <c r="BN191" s="123">
        <f t="shared" si="118"/>
        <v>0</v>
      </c>
      <c r="BO191" s="126">
        <f t="shared" si="118"/>
        <v>0</v>
      </c>
      <c r="BP191" s="127"/>
      <c r="BQ191" s="409"/>
    </row>
    <row r="192" spans="1:69" s="131" customFormat="1" ht="17.55" hidden="1" customHeight="1">
      <c r="A192" s="83"/>
      <c r="C192" s="139" t="str">
        <f t="shared" si="90"/>
        <v>H</v>
      </c>
      <c r="D192" s="130" t="str">
        <f t="shared" ref="D192:D224" si="124">$D191</f>
        <v>EIL</v>
      </c>
      <c r="E192" s="129" t="str">
        <f t="shared" si="123"/>
        <v>Bayer</v>
      </c>
      <c r="F192" s="717"/>
      <c r="G192" s="123">
        <f t="shared" si="120"/>
        <v>0</v>
      </c>
      <c r="H192" s="121">
        <f t="shared" si="120"/>
        <v>0</v>
      </c>
      <c r="I192" s="121">
        <f t="shared" si="120"/>
        <v>0</v>
      </c>
      <c r="J192" s="121">
        <f t="shared" si="120"/>
        <v>0</v>
      </c>
      <c r="K192" s="121">
        <f t="shared" si="120"/>
        <v>0</v>
      </c>
      <c r="L192" s="121">
        <f t="shared" si="120"/>
        <v>0</v>
      </c>
      <c r="M192" s="121">
        <f t="shared" si="120"/>
        <v>0</v>
      </c>
      <c r="N192" s="121">
        <f t="shared" si="120"/>
        <v>0</v>
      </c>
      <c r="O192" s="121">
        <f t="shared" si="120"/>
        <v>0</v>
      </c>
      <c r="P192" s="126">
        <f t="shared" si="120"/>
        <v>0</v>
      </c>
      <c r="Q192" s="122"/>
      <c r="R192" s="408">
        <f t="shared" si="91"/>
        <v>0</v>
      </c>
      <c r="S192" s="693"/>
      <c r="T192" s="700">
        <f t="shared" si="114"/>
        <v>0</v>
      </c>
      <c r="U192" s="701">
        <f t="shared" si="114"/>
        <v>0</v>
      </c>
      <c r="V192" s="693"/>
      <c r="W192" s="700">
        <f t="shared" si="115"/>
        <v>0</v>
      </c>
      <c r="X192" s="126">
        <f t="shared" si="115"/>
        <v>0</v>
      </c>
      <c r="Y192" s="696">
        <f t="shared" si="92"/>
        <v>0</v>
      </c>
      <c r="Z192" s="408">
        <f t="shared" si="93"/>
        <v>0</v>
      </c>
      <c r="AA192" s="127"/>
      <c r="AB192" s="123">
        <f t="shared" si="121"/>
        <v>0</v>
      </c>
      <c r="AC192" s="121">
        <f t="shared" si="121"/>
        <v>0</v>
      </c>
      <c r="AD192" s="121">
        <f t="shared" si="121"/>
        <v>0</v>
      </c>
      <c r="AE192" s="121">
        <f t="shared" si="121"/>
        <v>0</v>
      </c>
      <c r="AF192" s="121">
        <f t="shared" si="121"/>
        <v>0</v>
      </c>
      <c r="AG192" s="121">
        <f t="shared" si="121"/>
        <v>0</v>
      </c>
      <c r="AH192" s="121">
        <f t="shared" si="121"/>
        <v>0</v>
      </c>
      <c r="AI192" s="121">
        <f t="shared" si="121"/>
        <v>0</v>
      </c>
      <c r="AJ192" s="121">
        <f t="shared" si="121"/>
        <v>0</v>
      </c>
      <c r="AK192" s="121">
        <f t="shared" si="121"/>
        <v>0</v>
      </c>
      <c r="AL192" s="121">
        <f t="shared" si="121"/>
        <v>0</v>
      </c>
      <c r="AM192" s="121">
        <f t="shared" si="121"/>
        <v>0</v>
      </c>
      <c r="AN192" s="121">
        <f t="shared" si="121"/>
        <v>0</v>
      </c>
      <c r="AO192" s="701">
        <f t="shared" si="121"/>
        <v>0</v>
      </c>
      <c r="AP192" s="122"/>
      <c r="AQ192" s="123">
        <f t="shared" si="122"/>
        <v>0</v>
      </c>
      <c r="AR192" s="121">
        <f t="shared" si="122"/>
        <v>0</v>
      </c>
      <c r="AS192" s="121">
        <f t="shared" si="122"/>
        <v>0</v>
      </c>
      <c r="AT192" s="121">
        <f t="shared" si="122"/>
        <v>0</v>
      </c>
      <c r="AU192" s="121">
        <f t="shared" si="122"/>
        <v>0</v>
      </c>
      <c r="AV192" s="121">
        <f t="shared" si="122"/>
        <v>0</v>
      </c>
      <c r="AW192" s="121">
        <f t="shared" si="122"/>
        <v>0</v>
      </c>
      <c r="AX192" s="121">
        <f t="shared" si="122"/>
        <v>0</v>
      </c>
      <c r="AY192" s="121">
        <f t="shared" si="122"/>
        <v>0</v>
      </c>
      <c r="AZ192" s="121">
        <f t="shared" si="122"/>
        <v>0</v>
      </c>
      <c r="BA192" s="121">
        <f t="shared" si="122"/>
        <v>0</v>
      </c>
      <c r="BB192" s="121">
        <f t="shared" si="122"/>
        <v>0</v>
      </c>
      <c r="BC192" s="121">
        <f t="shared" si="122"/>
        <v>0</v>
      </c>
      <c r="BD192" s="701">
        <f t="shared" si="122"/>
        <v>0</v>
      </c>
      <c r="BE192" s="693"/>
      <c r="BF192" s="122">
        <f t="shared" si="94"/>
        <v>0</v>
      </c>
      <c r="BG192" s="124"/>
      <c r="BH192" s="122">
        <f t="shared" si="95"/>
        <v>0</v>
      </c>
      <c r="BI192" s="124"/>
      <c r="BJ192" s="122">
        <f t="shared" si="96"/>
        <v>0</v>
      </c>
      <c r="BK192" s="124"/>
      <c r="BL192" s="125">
        <f t="shared" si="97"/>
        <v>0</v>
      </c>
      <c r="BM192" s="124"/>
      <c r="BN192" s="123">
        <f t="shared" si="118"/>
        <v>0</v>
      </c>
      <c r="BO192" s="126">
        <f t="shared" si="118"/>
        <v>0</v>
      </c>
      <c r="BP192" s="127"/>
      <c r="BQ192" s="409"/>
    </row>
    <row r="193" spans="1:69" s="131" customFormat="1" ht="17.55" customHeight="1">
      <c r="A193" s="83"/>
      <c r="C193" s="139" t="str">
        <f t="shared" si="90"/>
        <v/>
      </c>
      <c r="D193" s="130" t="str">
        <f t="shared" si="124"/>
        <v>EIL</v>
      </c>
      <c r="E193" s="129" t="str">
        <f t="shared" si="123"/>
        <v>Comet</v>
      </c>
      <c r="F193" s="717"/>
      <c r="G193" s="123">
        <f t="shared" si="120"/>
        <v>0</v>
      </c>
      <c r="H193" s="121">
        <f t="shared" si="120"/>
        <v>0</v>
      </c>
      <c r="I193" s="121">
        <f t="shared" si="120"/>
        <v>0</v>
      </c>
      <c r="J193" s="121">
        <f t="shared" si="120"/>
        <v>0</v>
      </c>
      <c r="K193" s="121">
        <f t="shared" si="120"/>
        <v>0</v>
      </c>
      <c r="L193" s="121">
        <f t="shared" si="120"/>
        <v>0</v>
      </c>
      <c r="M193" s="121">
        <f t="shared" si="120"/>
        <v>0</v>
      </c>
      <c r="N193" s="121">
        <f t="shared" si="120"/>
        <v>0</v>
      </c>
      <c r="O193" s="121">
        <f t="shared" si="120"/>
        <v>0</v>
      </c>
      <c r="P193" s="126">
        <f t="shared" si="120"/>
        <v>0</v>
      </c>
      <c r="Q193" s="122"/>
      <c r="R193" s="408">
        <f t="shared" si="91"/>
        <v>0</v>
      </c>
      <c r="S193" s="693"/>
      <c r="T193" s="700">
        <f t="shared" si="114"/>
        <v>0</v>
      </c>
      <c r="U193" s="701">
        <f t="shared" si="114"/>
        <v>0</v>
      </c>
      <c r="V193" s="693"/>
      <c r="W193" s="700">
        <f t="shared" si="115"/>
        <v>0</v>
      </c>
      <c r="X193" s="126">
        <f t="shared" si="115"/>
        <v>0</v>
      </c>
      <c r="Y193" s="696">
        <f t="shared" si="92"/>
        <v>0</v>
      </c>
      <c r="Z193" s="408">
        <f t="shared" si="93"/>
        <v>0</v>
      </c>
      <c r="AA193" s="127"/>
      <c r="AB193" s="123">
        <f t="shared" si="121"/>
        <v>0</v>
      </c>
      <c r="AC193" s="121">
        <f t="shared" si="121"/>
        <v>0</v>
      </c>
      <c r="AD193" s="121">
        <f t="shared" si="121"/>
        <v>0</v>
      </c>
      <c r="AE193" s="121">
        <f t="shared" si="121"/>
        <v>0</v>
      </c>
      <c r="AF193" s="121">
        <f t="shared" si="121"/>
        <v>0</v>
      </c>
      <c r="AG193" s="121">
        <f t="shared" si="121"/>
        <v>0</v>
      </c>
      <c r="AH193" s="121">
        <f t="shared" si="121"/>
        <v>0</v>
      </c>
      <c r="AI193" s="121">
        <f t="shared" si="121"/>
        <v>0</v>
      </c>
      <c r="AJ193" s="121">
        <f t="shared" si="121"/>
        <v>0</v>
      </c>
      <c r="AK193" s="121">
        <f t="shared" si="121"/>
        <v>0</v>
      </c>
      <c r="AL193" s="121">
        <f t="shared" si="121"/>
        <v>0</v>
      </c>
      <c r="AM193" s="121">
        <f t="shared" si="121"/>
        <v>0</v>
      </c>
      <c r="AN193" s="121">
        <f t="shared" si="121"/>
        <v>0</v>
      </c>
      <c r="AO193" s="701">
        <f t="shared" si="121"/>
        <v>0</v>
      </c>
      <c r="AP193" s="122"/>
      <c r="AQ193" s="123">
        <f t="shared" si="122"/>
        <v>0</v>
      </c>
      <c r="AR193" s="121">
        <f t="shared" si="122"/>
        <v>0</v>
      </c>
      <c r="AS193" s="121">
        <f t="shared" si="122"/>
        <v>0</v>
      </c>
      <c r="AT193" s="121">
        <f t="shared" si="122"/>
        <v>0</v>
      </c>
      <c r="AU193" s="121">
        <f t="shared" si="122"/>
        <v>0</v>
      </c>
      <c r="AV193" s="121">
        <f t="shared" si="122"/>
        <v>0</v>
      </c>
      <c r="AW193" s="121">
        <f t="shared" si="122"/>
        <v>0</v>
      </c>
      <c r="AX193" s="121">
        <f t="shared" si="122"/>
        <v>0</v>
      </c>
      <c r="AY193" s="121">
        <f t="shared" si="122"/>
        <v>0</v>
      </c>
      <c r="AZ193" s="121">
        <f t="shared" si="122"/>
        <v>0</v>
      </c>
      <c r="BA193" s="121">
        <f t="shared" si="122"/>
        <v>0</v>
      </c>
      <c r="BB193" s="121">
        <f t="shared" si="122"/>
        <v>0</v>
      </c>
      <c r="BC193" s="121">
        <f t="shared" si="122"/>
        <v>0</v>
      </c>
      <c r="BD193" s="701">
        <f t="shared" si="122"/>
        <v>0</v>
      </c>
      <c r="BE193" s="693"/>
      <c r="BF193" s="122">
        <f t="shared" si="94"/>
        <v>1</v>
      </c>
      <c r="BG193" s="124"/>
      <c r="BH193" s="122">
        <f t="shared" si="95"/>
        <v>1</v>
      </c>
      <c r="BI193" s="124"/>
      <c r="BJ193" s="122">
        <f t="shared" si="96"/>
        <v>1</v>
      </c>
      <c r="BK193" s="124"/>
      <c r="BL193" s="125">
        <f t="shared" si="97"/>
        <v>0</v>
      </c>
      <c r="BM193" s="124"/>
      <c r="BN193" s="123">
        <f t="shared" si="118"/>
        <v>0</v>
      </c>
      <c r="BO193" s="126">
        <f t="shared" si="118"/>
        <v>0</v>
      </c>
      <c r="BP193" s="127"/>
      <c r="BQ193" s="409"/>
    </row>
    <row r="194" spans="1:69" s="131" customFormat="1" ht="17.55" hidden="1" customHeight="1">
      <c r="A194" s="83"/>
      <c r="C194" s="139" t="str">
        <f t="shared" si="90"/>
        <v>H</v>
      </c>
      <c r="D194" s="130" t="str">
        <f t="shared" si="124"/>
        <v>EIL</v>
      </c>
      <c r="E194" s="129" t="str">
        <f t="shared" si="123"/>
        <v>Dongjin Semichem</v>
      </c>
      <c r="F194" s="717"/>
      <c r="G194" s="123">
        <f t="shared" si="120"/>
        <v>0</v>
      </c>
      <c r="H194" s="121">
        <f t="shared" si="120"/>
        <v>0</v>
      </c>
      <c r="I194" s="121">
        <f t="shared" si="120"/>
        <v>0</v>
      </c>
      <c r="J194" s="121">
        <f t="shared" si="120"/>
        <v>0</v>
      </c>
      <c r="K194" s="121">
        <f t="shared" si="120"/>
        <v>0</v>
      </c>
      <c r="L194" s="121">
        <f t="shared" si="120"/>
        <v>0</v>
      </c>
      <c r="M194" s="121">
        <f t="shared" si="120"/>
        <v>0</v>
      </c>
      <c r="N194" s="121">
        <f t="shared" si="120"/>
        <v>0</v>
      </c>
      <c r="O194" s="121">
        <f t="shared" si="120"/>
        <v>0</v>
      </c>
      <c r="P194" s="126">
        <f t="shared" si="120"/>
        <v>0</v>
      </c>
      <c r="Q194" s="122"/>
      <c r="R194" s="408">
        <f t="shared" si="91"/>
        <v>0</v>
      </c>
      <c r="S194" s="693"/>
      <c r="T194" s="700">
        <f t="shared" si="114"/>
        <v>0</v>
      </c>
      <c r="U194" s="701">
        <f t="shared" si="114"/>
        <v>0</v>
      </c>
      <c r="V194" s="693"/>
      <c r="W194" s="700">
        <f t="shared" si="115"/>
        <v>0</v>
      </c>
      <c r="X194" s="126">
        <f t="shared" si="115"/>
        <v>0</v>
      </c>
      <c r="Y194" s="696">
        <f t="shared" si="92"/>
        <v>0</v>
      </c>
      <c r="Z194" s="408">
        <f t="shared" si="93"/>
        <v>0</v>
      </c>
      <c r="AA194" s="127"/>
      <c r="AB194" s="123">
        <f t="shared" si="121"/>
        <v>0</v>
      </c>
      <c r="AC194" s="121">
        <f t="shared" si="121"/>
        <v>0</v>
      </c>
      <c r="AD194" s="121">
        <f t="shared" si="121"/>
        <v>0</v>
      </c>
      <c r="AE194" s="121">
        <f t="shared" si="121"/>
        <v>0</v>
      </c>
      <c r="AF194" s="121">
        <f t="shared" si="121"/>
        <v>0</v>
      </c>
      <c r="AG194" s="121">
        <f t="shared" si="121"/>
        <v>0</v>
      </c>
      <c r="AH194" s="121">
        <f t="shared" si="121"/>
        <v>0</v>
      </c>
      <c r="AI194" s="121">
        <f t="shared" si="121"/>
        <v>0</v>
      </c>
      <c r="AJ194" s="121">
        <f t="shared" si="121"/>
        <v>0</v>
      </c>
      <c r="AK194" s="121">
        <f t="shared" si="121"/>
        <v>0</v>
      </c>
      <c r="AL194" s="121">
        <f t="shared" si="121"/>
        <v>0</v>
      </c>
      <c r="AM194" s="121">
        <f t="shared" si="121"/>
        <v>0</v>
      </c>
      <c r="AN194" s="121">
        <f t="shared" si="121"/>
        <v>0</v>
      </c>
      <c r="AO194" s="701">
        <f t="shared" si="121"/>
        <v>0</v>
      </c>
      <c r="AP194" s="122"/>
      <c r="AQ194" s="123">
        <f t="shared" si="122"/>
        <v>0</v>
      </c>
      <c r="AR194" s="121">
        <f t="shared" si="122"/>
        <v>0</v>
      </c>
      <c r="AS194" s="121">
        <f t="shared" si="122"/>
        <v>0</v>
      </c>
      <c r="AT194" s="121">
        <f t="shared" si="122"/>
        <v>0</v>
      </c>
      <c r="AU194" s="121">
        <f t="shared" si="122"/>
        <v>0</v>
      </c>
      <c r="AV194" s="121">
        <f t="shared" si="122"/>
        <v>0</v>
      </c>
      <c r="AW194" s="121">
        <f t="shared" si="122"/>
        <v>0</v>
      </c>
      <c r="AX194" s="121">
        <f t="shared" si="122"/>
        <v>0</v>
      </c>
      <c r="AY194" s="121">
        <f t="shared" si="122"/>
        <v>0</v>
      </c>
      <c r="AZ194" s="121">
        <f t="shared" si="122"/>
        <v>0</v>
      </c>
      <c r="BA194" s="121">
        <f t="shared" si="122"/>
        <v>0</v>
      </c>
      <c r="BB194" s="121">
        <f t="shared" si="122"/>
        <v>0</v>
      </c>
      <c r="BC194" s="121">
        <f t="shared" si="122"/>
        <v>0</v>
      </c>
      <c r="BD194" s="701">
        <f t="shared" si="122"/>
        <v>0</v>
      </c>
      <c r="BE194" s="693"/>
      <c r="BF194" s="122">
        <f t="shared" si="94"/>
        <v>0</v>
      </c>
      <c r="BG194" s="124"/>
      <c r="BH194" s="122">
        <f t="shared" si="95"/>
        <v>0</v>
      </c>
      <c r="BI194" s="124"/>
      <c r="BJ194" s="122">
        <f t="shared" si="96"/>
        <v>0</v>
      </c>
      <c r="BK194" s="124"/>
      <c r="BL194" s="125">
        <f t="shared" si="97"/>
        <v>0</v>
      </c>
      <c r="BM194" s="124"/>
      <c r="BN194" s="123">
        <f t="shared" si="118"/>
        <v>0</v>
      </c>
      <c r="BO194" s="126">
        <f t="shared" si="118"/>
        <v>0</v>
      </c>
      <c r="BP194" s="127"/>
      <c r="BQ194" s="409"/>
    </row>
    <row r="195" spans="1:69" s="131" customFormat="1" ht="17.55" hidden="1" customHeight="1">
      <c r="A195" s="83"/>
      <c r="C195" s="139" t="str">
        <f t="shared" si="90"/>
        <v>H</v>
      </c>
      <c r="D195" s="130" t="str">
        <f t="shared" si="124"/>
        <v>EIL</v>
      </c>
      <c r="E195" s="129" t="str">
        <f t="shared" si="123"/>
        <v>Duksan Neolux</v>
      </c>
      <c r="F195" s="717"/>
      <c r="G195" s="123">
        <f t="shared" si="120"/>
        <v>0</v>
      </c>
      <c r="H195" s="121">
        <f t="shared" si="120"/>
        <v>0</v>
      </c>
      <c r="I195" s="121">
        <f t="shared" si="120"/>
        <v>0</v>
      </c>
      <c r="J195" s="121">
        <f t="shared" si="120"/>
        <v>0</v>
      </c>
      <c r="K195" s="121">
        <f t="shared" si="120"/>
        <v>0</v>
      </c>
      <c r="L195" s="121">
        <f t="shared" si="120"/>
        <v>0</v>
      </c>
      <c r="M195" s="121">
        <f t="shared" si="120"/>
        <v>0</v>
      </c>
      <c r="N195" s="121">
        <f t="shared" si="120"/>
        <v>0</v>
      </c>
      <c r="O195" s="121">
        <f t="shared" si="120"/>
        <v>0</v>
      </c>
      <c r="P195" s="126">
        <f t="shared" si="120"/>
        <v>0</v>
      </c>
      <c r="Q195" s="122"/>
      <c r="R195" s="408">
        <f t="shared" si="91"/>
        <v>0</v>
      </c>
      <c r="S195" s="693"/>
      <c r="T195" s="700">
        <f t="shared" si="114"/>
        <v>0</v>
      </c>
      <c r="U195" s="701">
        <f t="shared" si="114"/>
        <v>0</v>
      </c>
      <c r="V195" s="693"/>
      <c r="W195" s="700">
        <f t="shared" si="115"/>
        <v>0</v>
      </c>
      <c r="X195" s="126">
        <f t="shared" si="115"/>
        <v>0</v>
      </c>
      <c r="Y195" s="696">
        <f t="shared" si="92"/>
        <v>0</v>
      </c>
      <c r="Z195" s="408">
        <f t="shared" si="93"/>
        <v>0</v>
      </c>
      <c r="AA195" s="127"/>
      <c r="AB195" s="123">
        <f t="shared" si="121"/>
        <v>0</v>
      </c>
      <c r="AC195" s="121">
        <f t="shared" si="121"/>
        <v>0</v>
      </c>
      <c r="AD195" s="121">
        <f t="shared" si="121"/>
        <v>0</v>
      </c>
      <c r="AE195" s="121">
        <f t="shared" si="121"/>
        <v>0</v>
      </c>
      <c r="AF195" s="121">
        <f t="shared" si="121"/>
        <v>0</v>
      </c>
      <c r="AG195" s="121">
        <f t="shared" si="121"/>
        <v>0</v>
      </c>
      <c r="AH195" s="121">
        <f t="shared" si="121"/>
        <v>0</v>
      </c>
      <c r="AI195" s="121">
        <f t="shared" si="121"/>
        <v>0</v>
      </c>
      <c r="AJ195" s="121">
        <f t="shared" si="121"/>
        <v>0</v>
      </c>
      <c r="AK195" s="121">
        <f t="shared" si="121"/>
        <v>0</v>
      </c>
      <c r="AL195" s="121">
        <f t="shared" si="121"/>
        <v>0</v>
      </c>
      <c r="AM195" s="121">
        <f t="shared" si="121"/>
        <v>0</v>
      </c>
      <c r="AN195" s="121">
        <f t="shared" si="121"/>
        <v>0</v>
      </c>
      <c r="AO195" s="701">
        <f t="shared" si="121"/>
        <v>0</v>
      </c>
      <c r="AP195" s="122"/>
      <c r="AQ195" s="123">
        <f t="shared" si="122"/>
        <v>0</v>
      </c>
      <c r="AR195" s="121">
        <f t="shared" si="122"/>
        <v>0</v>
      </c>
      <c r="AS195" s="121">
        <f t="shared" si="122"/>
        <v>0</v>
      </c>
      <c r="AT195" s="121">
        <f t="shared" si="122"/>
        <v>0</v>
      </c>
      <c r="AU195" s="121">
        <f t="shared" si="122"/>
        <v>0</v>
      </c>
      <c r="AV195" s="121">
        <f t="shared" si="122"/>
        <v>0</v>
      </c>
      <c r="AW195" s="121">
        <f t="shared" si="122"/>
        <v>0</v>
      </c>
      <c r="AX195" s="121">
        <f t="shared" si="122"/>
        <v>0</v>
      </c>
      <c r="AY195" s="121">
        <f t="shared" si="122"/>
        <v>0</v>
      </c>
      <c r="AZ195" s="121">
        <f t="shared" si="122"/>
        <v>0</v>
      </c>
      <c r="BA195" s="121">
        <f t="shared" si="122"/>
        <v>0</v>
      </c>
      <c r="BB195" s="121">
        <f t="shared" si="122"/>
        <v>0</v>
      </c>
      <c r="BC195" s="121">
        <f t="shared" si="122"/>
        <v>0</v>
      </c>
      <c r="BD195" s="701">
        <f t="shared" si="122"/>
        <v>0</v>
      </c>
      <c r="BE195" s="693"/>
      <c r="BF195" s="122">
        <f t="shared" si="94"/>
        <v>0</v>
      </c>
      <c r="BG195" s="124"/>
      <c r="BH195" s="122">
        <f t="shared" si="95"/>
        <v>0</v>
      </c>
      <c r="BI195" s="124"/>
      <c r="BJ195" s="122">
        <f t="shared" si="96"/>
        <v>0</v>
      </c>
      <c r="BK195" s="124"/>
      <c r="BL195" s="125">
        <f t="shared" si="97"/>
        <v>0</v>
      </c>
      <c r="BM195" s="124"/>
      <c r="BN195" s="123">
        <f t="shared" si="118"/>
        <v>0</v>
      </c>
      <c r="BO195" s="126">
        <f t="shared" si="118"/>
        <v>0</v>
      </c>
      <c r="BP195" s="127"/>
      <c r="BQ195" s="409"/>
    </row>
    <row r="196" spans="1:69" s="131" customFormat="1" ht="17.55" customHeight="1">
      <c r="A196" s="83"/>
      <c r="C196" s="139" t="str">
        <f t="shared" si="90"/>
        <v/>
      </c>
      <c r="D196" s="130" t="str">
        <f t="shared" si="124"/>
        <v>EIL</v>
      </c>
      <c r="E196" s="129" t="str">
        <f t="shared" si="123"/>
        <v>DuPont</v>
      </c>
      <c r="F196" s="717"/>
      <c r="G196" s="123">
        <f t="shared" ref="G196:P205" si="125">SUMIFS(Share, Y, $E$3, Config, $G$11, P, G$15, LType, $D196, MSup, $E196)</f>
        <v>0</v>
      </c>
      <c r="H196" s="121">
        <f t="shared" si="125"/>
        <v>0</v>
      </c>
      <c r="I196" s="121">
        <f t="shared" si="125"/>
        <v>0</v>
      </c>
      <c r="J196" s="121">
        <f t="shared" si="125"/>
        <v>0</v>
      </c>
      <c r="K196" s="121">
        <f t="shared" si="125"/>
        <v>0</v>
      </c>
      <c r="L196" s="121">
        <f t="shared" si="125"/>
        <v>0</v>
      </c>
      <c r="M196" s="121">
        <f t="shared" si="125"/>
        <v>0</v>
      </c>
      <c r="N196" s="121">
        <f t="shared" si="125"/>
        <v>0</v>
      </c>
      <c r="O196" s="121">
        <f t="shared" si="125"/>
        <v>0</v>
      </c>
      <c r="P196" s="126">
        <f t="shared" si="125"/>
        <v>0</v>
      </c>
      <c r="Q196" s="122"/>
      <c r="R196" s="408">
        <f t="shared" si="91"/>
        <v>0</v>
      </c>
      <c r="S196" s="693"/>
      <c r="T196" s="700">
        <f t="shared" ref="T196:U215" si="126">SUMIFS(Share, Y, $E$3, Config, $T$11, P, T$15, LType, $D196, MSup, $E196)</f>
        <v>0</v>
      </c>
      <c r="U196" s="701">
        <f t="shared" si="126"/>
        <v>0</v>
      </c>
      <c r="V196" s="693"/>
      <c r="W196" s="700">
        <f t="shared" ref="W196:X215" si="127">SUMIFS(Share, Y, $E$3, Config, $W$11, P, W$15, LType, $D196, MSup, $E196)</f>
        <v>0</v>
      </c>
      <c r="X196" s="126">
        <f t="shared" si="127"/>
        <v>0</v>
      </c>
      <c r="Y196" s="696">
        <f t="shared" si="92"/>
        <v>0</v>
      </c>
      <c r="Z196" s="408">
        <f t="shared" si="93"/>
        <v>0</v>
      </c>
      <c r="AA196" s="127"/>
      <c r="AB196" s="123">
        <f t="shared" ref="AB196:AO205" si="128">SUMIFS(Share, Y, $E$3, Config, $AB$11, P, AB$15, LType, $D196, MSup, $E196)</f>
        <v>0</v>
      </c>
      <c r="AC196" s="121">
        <f t="shared" si="128"/>
        <v>0</v>
      </c>
      <c r="AD196" s="121">
        <f t="shared" si="128"/>
        <v>0</v>
      </c>
      <c r="AE196" s="121">
        <f t="shared" si="128"/>
        <v>0</v>
      </c>
      <c r="AF196" s="121">
        <f t="shared" si="128"/>
        <v>0</v>
      </c>
      <c r="AG196" s="121">
        <f t="shared" si="128"/>
        <v>0</v>
      </c>
      <c r="AH196" s="121">
        <f t="shared" si="128"/>
        <v>0</v>
      </c>
      <c r="AI196" s="121">
        <f t="shared" si="128"/>
        <v>0</v>
      </c>
      <c r="AJ196" s="121">
        <f t="shared" si="128"/>
        <v>0</v>
      </c>
      <c r="AK196" s="121">
        <f t="shared" si="128"/>
        <v>0</v>
      </c>
      <c r="AL196" s="121">
        <f t="shared" si="128"/>
        <v>0</v>
      </c>
      <c r="AM196" s="121">
        <f t="shared" si="128"/>
        <v>0</v>
      </c>
      <c r="AN196" s="121">
        <f t="shared" si="128"/>
        <v>0</v>
      </c>
      <c r="AO196" s="701">
        <f t="shared" si="128"/>
        <v>0</v>
      </c>
      <c r="AP196" s="122"/>
      <c r="AQ196" s="123">
        <f t="shared" ref="AQ196:BD205" si="129">SUMIFS(Share, Y, $E$3, Config, $AQ$11, P, AQ$15, LType, $D196, MSup, $E196)</f>
        <v>0</v>
      </c>
      <c r="AR196" s="121">
        <f t="shared" si="129"/>
        <v>0</v>
      </c>
      <c r="AS196" s="121">
        <f t="shared" si="129"/>
        <v>0</v>
      </c>
      <c r="AT196" s="121">
        <f t="shared" si="129"/>
        <v>0</v>
      </c>
      <c r="AU196" s="121">
        <f t="shared" si="129"/>
        <v>0</v>
      </c>
      <c r="AV196" s="121">
        <f t="shared" si="129"/>
        <v>0</v>
      </c>
      <c r="AW196" s="121">
        <f t="shared" si="129"/>
        <v>0</v>
      </c>
      <c r="AX196" s="121">
        <f t="shared" si="129"/>
        <v>0</v>
      </c>
      <c r="AY196" s="121">
        <f t="shared" si="129"/>
        <v>0</v>
      </c>
      <c r="AZ196" s="121">
        <f t="shared" si="129"/>
        <v>0</v>
      </c>
      <c r="BA196" s="121">
        <f t="shared" si="129"/>
        <v>0</v>
      </c>
      <c r="BB196" s="121">
        <f t="shared" si="129"/>
        <v>0</v>
      </c>
      <c r="BC196" s="121">
        <f t="shared" si="129"/>
        <v>0</v>
      </c>
      <c r="BD196" s="701">
        <f t="shared" si="129"/>
        <v>0</v>
      </c>
      <c r="BE196" s="693"/>
      <c r="BF196" s="122">
        <f t="shared" si="94"/>
        <v>0</v>
      </c>
      <c r="BG196" s="124"/>
      <c r="BH196" s="122">
        <f t="shared" si="95"/>
        <v>0</v>
      </c>
      <c r="BI196" s="124"/>
      <c r="BJ196" s="122">
        <f t="shared" si="96"/>
        <v>0</v>
      </c>
      <c r="BK196" s="124"/>
      <c r="BL196" s="125">
        <f t="shared" si="97"/>
        <v>0.5</v>
      </c>
      <c r="BM196" s="124"/>
      <c r="BN196" s="123">
        <f t="shared" ref="BN196:BO215" si="130">SUMIFS(Share, Y, $E$3, Config, $BN$11, P, BN$15, LType, $D196, MSup, $E196)</f>
        <v>0</v>
      </c>
      <c r="BO196" s="126">
        <f t="shared" si="130"/>
        <v>0</v>
      </c>
      <c r="BP196" s="127"/>
      <c r="BQ196" s="409"/>
    </row>
    <row r="197" spans="1:69" s="131" customFormat="1" ht="17.55" customHeight="1">
      <c r="A197" s="83"/>
      <c r="C197" s="139" t="str">
        <f t="shared" si="90"/>
        <v/>
      </c>
      <c r="D197" s="130" t="str">
        <f t="shared" si="124"/>
        <v>EIL</v>
      </c>
      <c r="E197" s="129" t="str">
        <f t="shared" si="123"/>
        <v>EMT</v>
      </c>
      <c r="F197" s="717"/>
      <c r="G197" s="123">
        <f t="shared" si="125"/>
        <v>0</v>
      </c>
      <c r="H197" s="121">
        <f t="shared" si="125"/>
        <v>0</v>
      </c>
      <c r="I197" s="121">
        <f t="shared" si="125"/>
        <v>0</v>
      </c>
      <c r="J197" s="121">
        <f t="shared" si="125"/>
        <v>0</v>
      </c>
      <c r="K197" s="121">
        <f t="shared" si="125"/>
        <v>0</v>
      </c>
      <c r="L197" s="121">
        <f t="shared" si="125"/>
        <v>0</v>
      </c>
      <c r="M197" s="121">
        <f t="shared" si="125"/>
        <v>0</v>
      </c>
      <c r="N197" s="121">
        <f t="shared" si="125"/>
        <v>0</v>
      </c>
      <c r="O197" s="121">
        <f t="shared" si="125"/>
        <v>0</v>
      </c>
      <c r="P197" s="126">
        <f t="shared" si="125"/>
        <v>0.7</v>
      </c>
      <c r="Q197" s="122"/>
      <c r="R197" s="408">
        <f t="shared" si="91"/>
        <v>0</v>
      </c>
      <c r="S197" s="693"/>
      <c r="T197" s="700">
        <f t="shared" si="126"/>
        <v>0</v>
      </c>
      <c r="U197" s="701">
        <f t="shared" si="126"/>
        <v>0</v>
      </c>
      <c r="V197" s="693"/>
      <c r="W197" s="700">
        <f t="shared" si="127"/>
        <v>0</v>
      </c>
      <c r="X197" s="126">
        <f t="shared" si="127"/>
        <v>0</v>
      </c>
      <c r="Y197" s="696">
        <f t="shared" si="92"/>
        <v>0</v>
      </c>
      <c r="Z197" s="408">
        <f t="shared" si="93"/>
        <v>0</v>
      </c>
      <c r="AA197" s="127"/>
      <c r="AB197" s="123">
        <f t="shared" si="128"/>
        <v>0</v>
      </c>
      <c r="AC197" s="121">
        <f t="shared" si="128"/>
        <v>0</v>
      </c>
      <c r="AD197" s="121">
        <f t="shared" si="128"/>
        <v>0</v>
      </c>
      <c r="AE197" s="121">
        <f t="shared" si="128"/>
        <v>0</v>
      </c>
      <c r="AF197" s="121">
        <f t="shared" si="128"/>
        <v>0</v>
      </c>
      <c r="AG197" s="121">
        <f t="shared" si="128"/>
        <v>0</v>
      </c>
      <c r="AH197" s="121">
        <f t="shared" si="128"/>
        <v>0</v>
      </c>
      <c r="AI197" s="121">
        <f t="shared" si="128"/>
        <v>0</v>
      </c>
      <c r="AJ197" s="121">
        <f t="shared" si="128"/>
        <v>0</v>
      </c>
      <c r="AK197" s="121">
        <f t="shared" si="128"/>
        <v>0</v>
      </c>
      <c r="AL197" s="121">
        <f t="shared" si="128"/>
        <v>0</v>
      </c>
      <c r="AM197" s="121">
        <f t="shared" si="128"/>
        <v>0.7</v>
      </c>
      <c r="AN197" s="121">
        <f t="shared" si="128"/>
        <v>0</v>
      </c>
      <c r="AO197" s="701">
        <f t="shared" si="128"/>
        <v>0</v>
      </c>
      <c r="AP197" s="122"/>
      <c r="AQ197" s="123">
        <f t="shared" si="129"/>
        <v>0</v>
      </c>
      <c r="AR197" s="121">
        <f t="shared" si="129"/>
        <v>0</v>
      </c>
      <c r="AS197" s="121">
        <f t="shared" si="129"/>
        <v>0</v>
      </c>
      <c r="AT197" s="121">
        <f t="shared" si="129"/>
        <v>0</v>
      </c>
      <c r="AU197" s="121">
        <f t="shared" si="129"/>
        <v>0</v>
      </c>
      <c r="AV197" s="121">
        <f t="shared" si="129"/>
        <v>0</v>
      </c>
      <c r="AW197" s="121">
        <f t="shared" si="129"/>
        <v>0</v>
      </c>
      <c r="AX197" s="121">
        <f t="shared" si="129"/>
        <v>0</v>
      </c>
      <c r="AY197" s="121">
        <f t="shared" si="129"/>
        <v>0</v>
      </c>
      <c r="AZ197" s="121">
        <f t="shared" si="129"/>
        <v>0</v>
      </c>
      <c r="BA197" s="121">
        <f t="shared" si="129"/>
        <v>0</v>
      </c>
      <c r="BB197" s="121">
        <f t="shared" si="129"/>
        <v>0</v>
      </c>
      <c r="BC197" s="121">
        <f t="shared" si="129"/>
        <v>0</v>
      </c>
      <c r="BD197" s="701">
        <f t="shared" si="129"/>
        <v>0</v>
      </c>
      <c r="BE197" s="693"/>
      <c r="BF197" s="122">
        <f t="shared" si="94"/>
        <v>0</v>
      </c>
      <c r="BG197" s="124"/>
      <c r="BH197" s="122">
        <f t="shared" si="95"/>
        <v>0</v>
      </c>
      <c r="BI197" s="124"/>
      <c r="BJ197" s="122">
        <f t="shared" si="96"/>
        <v>0</v>
      </c>
      <c r="BK197" s="124"/>
      <c r="BL197" s="125">
        <f t="shared" si="97"/>
        <v>0</v>
      </c>
      <c r="BM197" s="124"/>
      <c r="BN197" s="123">
        <f t="shared" si="130"/>
        <v>0</v>
      </c>
      <c r="BO197" s="126">
        <f t="shared" si="130"/>
        <v>0</v>
      </c>
      <c r="BP197" s="127"/>
      <c r="BQ197" s="409"/>
    </row>
    <row r="198" spans="1:69" s="131" customFormat="1" ht="17.55" hidden="1" customHeight="1">
      <c r="A198" s="83"/>
      <c r="C198" s="139" t="str">
        <f t="shared" si="90"/>
        <v>H</v>
      </c>
      <c r="D198" s="130" t="str">
        <f t="shared" si="124"/>
        <v>EIL</v>
      </c>
      <c r="E198" s="129" t="str">
        <f t="shared" si="123"/>
        <v>Hodogaya</v>
      </c>
      <c r="F198" s="717"/>
      <c r="G198" s="123">
        <f t="shared" si="125"/>
        <v>0</v>
      </c>
      <c r="H198" s="121">
        <f t="shared" si="125"/>
        <v>0</v>
      </c>
      <c r="I198" s="121">
        <f t="shared" si="125"/>
        <v>0</v>
      </c>
      <c r="J198" s="121">
        <f t="shared" si="125"/>
        <v>0</v>
      </c>
      <c r="K198" s="121">
        <f t="shared" si="125"/>
        <v>0</v>
      </c>
      <c r="L198" s="121">
        <f t="shared" si="125"/>
        <v>0</v>
      </c>
      <c r="M198" s="121">
        <f t="shared" si="125"/>
        <v>0</v>
      </c>
      <c r="N198" s="121">
        <f t="shared" si="125"/>
        <v>0</v>
      </c>
      <c r="O198" s="121">
        <f t="shared" si="125"/>
        <v>0</v>
      </c>
      <c r="P198" s="126">
        <f t="shared" si="125"/>
        <v>0</v>
      </c>
      <c r="Q198" s="122"/>
      <c r="R198" s="408">
        <f t="shared" si="91"/>
        <v>0</v>
      </c>
      <c r="S198" s="693"/>
      <c r="T198" s="700">
        <f t="shared" si="126"/>
        <v>0</v>
      </c>
      <c r="U198" s="701">
        <f t="shared" si="126"/>
        <v>0</v>
      </c>
      <c r="V198" s="693"/>
      <c r="W198" s="700">
        <f t="shared" si="127"/>
        <v>0</v>
      </c>
      <c r="X198" s="126">
        <f t="shared" si="127"/>
        <v>0</v>
      </c>
      <c r="Y198" s="696">
        <f t="shared" si="92"/>
        <v>0</v>
      </c>
      <c r="Z198" s="408">
        <f t="shared" si="93"/>
        <v>0</v>
      </c>
      <c r="AA198" s="127"/>
      <c r="AB198" s="123">
        <f t="shared" si="128"/>
        <v>0</v>
      </c>
      <c r="AC198" s="121">
        <f t="shared" si="128"/>
        <v>0</v>
      </c>
      <c r="AD198" s="121">
        <f t="shared" si="128"/>
        <v>0</v>
      </c>
      <c r="AE198" s="121">
        <f t="shared" si="128"/>
        <v>0</v>
      </c>
      <c r="AF198" s="121">
        <f t="shared" si="128"/>
        <v>0</v>
      </c>
      <c r="AG198" s="121">
        <f t="shared" si="128"/>
        <v>0</v>
      </c>
      <c r="AH198" s="121">
        <f t="shared" si="128"/>
        <v>0</v>
      </c>
      <c r="AI198" s="121">
        <f t="shared" si="128"/>
        <v>0</v>
      </c>
      <c r="AJ198" s="121">
        <f t="shared" si="128"/>
        <v>0</v>
      </c>
      <c r="AK198" s="121">
        <f t="shared" si="128"/>
        <v>0</v>
      </c>
      <c r="AL198" s="121">
        <f t="shared" si="128"/>
        <v>0</v>
      </c>
      <c r="AM198" s="121">
        <f t="shared" si="128"/>
        <v>0</v>
      </c>
      <c r="AN198" s="121">
        <f t="shared" si="128"/>
        <v>0</v>
      </c>
      <c r="AO198" s="701">
        <f t="shared" si="128"/>
        <v>0</v>
      </c>
      <c r="AP198" s="122"/>
      <c r="AQ198" s="123">
        <f t="shared" si="129"/>
        <v>0</v>
      </c>
      <c r="AR198" s="121">
        <f t="shared" si="129"/>
        <v>0</v>
      </c>
      <c r="AS198" s="121">
        <f t="shared" si="129"/>
        <v>0</v>
      </c>
      <c r="AT198" s="121">
        <f t="shared" si="129"/>
        <v>0</v>
      </c>
      <c r="AU198" s="121">
        <f t="shared" si="129"/>
        <v>0</v>
      </c>
      <c r="AV198" s="121">
        <f t="shared" si="129"/>
        <v>0</v>
      </c>
      <c r="AW198" s="121">
        <f t="shared" si="129"/>
        <v>0</v>
      </c>
      <c r="AX198" s="121">
        <f t="shared" si="129"/>
        <v>0</v>
      </c>
      <c r="AY198" s="121">
        <f t="shared" si="129"/>
        <v>0</v>
      </c>
      <c r="AZ198" s="121">
        <f t="shared" si="129"/>
        <v>0</v>
      </c>
      <c r="BA198" s="121">
        <f t="shared" si="129"/>
        <v>0</v>
      </c>
      <c r="BB198" s="121">
        <f t="shared" si="129"/>
        <v>0</v>
      </c>
      <c r="BC198" s="121">
        <f t="shared" si="129"/>
        <v>0</v>
      </c>
      <c r="BD198" s="701">
        <f t="shared" si="129"/>
        <v>0</v>
      </c>
      <c r="BE198" s="693"/>
      <c r="BF198" s="122">
        <f t="shared" si="94"/>
        <v>0</v>
      </c>
      <c r="BG198" s="124"/>
      <c r="BH198" s="122">
        <f t="shared" si="95"/>
        <v>0</v>
      </c>
      <c r="BI198" s="124"/>
      <c r="BJ198" s="122">
        <f t="shared" si="96"/>
        <v>0</v>
      </c>
      <c r="BK198" s="124"/>
      <c r="BL198" s="125">
        <f t="shared" si="97"/>
        <v>0</v>
      </c>
      <c r="BM198" s="124"/>
      <c r="BN198" s="123">
        <f t="shared" si="130"/>
        <v>0</v>
      </c>
      <c r="BO198" s="126">
        <f t="shared" si="130"/>
        <v>0</v>
      </c>
      <c r="BP198" s="127"/>
      <c r="BQ198" s="409"/>
    </row>
    <row r="199" spans="1:69" s="131" customFormat="1" ht="17.55" customHeight="1">
      <c r="A199" s="83"/>
      <c r="C199" s="139" t="str">
        <f t="shared" si="90"/>
        <v/>
      </c>
      <c r="D199" s="130" t="str">
        <f t="shared" si="124"/>
        <v>EIL</v>
      </c>
      <c r="E199" s="129" t="str">
        <f t="shared" si="123"/>
        <v>Hyperion</v>
      </c>
      <c r="F199" s="717"/>
      <c r="G199" s="123">
        <f t="shared" si="125"/>
        <v>0</v>
      </c>
      <c r="H199" s="121">
        <f t="shared" si="125"/>
        <v>1</v>
      </c>
      <c r="I199" s="121">
        <f t="shared" si="125"/>
        <v>0</v>
      </c>
      <c r="J199" s="121">
        <f t="shared" si="125"/>
        <v>0</v>
      </c>
      <c r="K199" s="121">
        <f t="shared" si="125"/>
        <v>0</v>
      </c>
      <c r="L199" s="121">
        <f t="shared" si="125"/>
        <v>0</v>
      </c>
      <c r="M199" s="121">
        <f t="shared" si="125"/>
        <v>0</v>
      </c>
      <c r="N199" s="121">
        <f t="shared" si="125"/>
        <v>0.5</v>
      </c>
      <c r="O199" s="121">
        <f t="shared" si="125"/>
        <v>0</v>
      </c>
      <c r="P199" s="126">
        <f t="shared" si="125"/>
        <v>0</v>
      </c>
      <c r="Q199" s="122"/>
      <c r="R199" s="408">
        <f t="shared" si="91"/>
        <v>0</v>
      </c>
      <c r="S199" s="693"/>
      <c r="T199" s="700">
        <f t="shared" si="126"/>
        <v>0</v>
      </c>
      <c r="U199" s="701">
        <f t="shared" si="126"/>
        <v>1</v>
      </c>
      <c r="V199" s="693"/>
      <c r="W199" s="700">
        <f t="shared" si="127"/>
        <v>0</v>
      </c>
      <c r="X199" s="126">
        <f t="shared" si="127"/>
        <v>1</v>
      </c>
      <c r="Y199" s="696">
        <f t="shared" si="92"/>
        <v>0</v>
      </c>
      <c r="Z199" s="408">
        <f t="shared" si="93"/>
        <v>0</v>
      </c>
      <c r="AA199" s="127"/>
      <c r="AB199" s="123">
        <f t="shared" si="128"/>
        <v>0</v>
      </c>
      <c r="AC199" s="121">
        <f t="shared" si="128"/>
        <v>0</v>
      </c>
      <c r="AD199" s="121">
        <f t="shared" si="128"/>
        <v>0</v>
      </c>
      <c r="AE199" s="121">
        <f t="shared" si="128"/>
        <v>0</v>
      </c>
      <c r="AF199" s="121">
        <f t="shared" si="128"/>
        <v>0</v>
      </c>
      <c r="AG199" s="121">
        <f t="shared" si="128"/>
        <v>0</v>
      </c>
      <c r="AH199" s="121">
        <f t="shared" si="128"/>
        <v>0</v>
      </c>
      <c r="AI199" s="121">
        <f t="shared" si="128"/>
        <v>1</v>
      </c>
      <c r="AJ199" s="121">
        <f t="shared" si="128"/>
        <v>0</v>
      </c>
      <c r="AK199" s="121">
        <f t="shared" si="128"/>
        <v>0</v>
      </c>
      <c r="AL199" s="121">
        <f t="shared" si="128"/>
        <v>0</v>
      </c>
      <c r="AM199" s="121">
        <f t="shared" si="128"/>
        <v>0</v>
      </c>
      <c r="AN199" s="121">
        <f t="shared" si="128"/>
        <v>0</v>
      </c>
      <c r="AO199" s="701">
        <f t="shared" si="128"/>
        <v>0</v>
      </c>
      <c r="AP199" s="122"/>
      <c r="AQ199" s="123">
        <f t="shared" si="129"/>
        <v>0</v>
      </c>
      <c r="AR199" s="121">
        <f t="shared" si="129"/>
        <v>0</v>
      </c>
      <c r="AS199" s="121">
        <f t="shared" si="129"/>
        <v>0</v>
      </c>
      <c r="AT199" s="121">
        <f t="shared" si="129"/>
        <v>0</v>
      </c>
      <c r="AU199" s="121">
        <f t="shared" si="129"/>
        <v>0</v>
      </c>
      <c r="AV199" s="121">
        <f t="shared" si="129"/>
        <v>0</v>
      </c>
      <c r="AW199" s="121">
        <f t="shared" si="129"/>
        <v>0</v>
      </c>
      <c r="AX199" s="121">
        <f t="shared" si="129"/>
        <v>0</v>
      </c>
      <c r="AY199" s="121">
        <f t="shared" si="129"/>
        <v>0</v>
      </c>
      <c r="AZ199" s="121">
        <f t="shared" si="129"/>
        <v>0</v>
      </c>
      <c r="BA199" s="121">
        <f t="shared" si="129"/>
        <v>0</v>
      </c>
      <c r="BB199" s="121">
        <f t="shared" si="129"/>
        <v>0</v>
      </c>
      <c r="BC199" s="121">
        <f t="shared" si="129"/>
        <v>0</v>
      </c>
      <c r="BD199" s="701">
        <f t="shared" si="129"/>
        <v>0</v>
      </c>
      <c r="BE199" s="693"/>
      <c r="BF199" s="122">
        <f t="shared" si="94"/>
        <v>0</v>
      </c>
      <c r="BG199" s="124"/>
      <c r="BH199" s="122">
        <f t="shared" si="95"/>
        <v>0</v>
      </c>
      <c r="BI199" s="124"/>
      <c r="BJ199" s="122">
        <f t="shared" si="96"/>
        <v>0</v>
      </c>
      <c r="BK199" s="124"/>
      <c r="BL199" s="125">
        <f t="shared" si="97"/>
        <v>0</v>
      </c>
      <c r="BM199" s="124"/>
      <c r="BN199" s="123">
        <f t="shared" si="130"/>
        <v>0</v>
      </c>
      <c r="BO199" s="126">
        <f t="shared" si="130"/>
        <v>0</v>
      </c>
      <c r="BP199" s="127"/>
      <c r="BQ199" s="409"/>
    </row>
    <row r="200" spans="1:69" s="131" customFormat="1" ht="17.55" hidden="1" customHeight="1">
      <c r="A200" s="83"/>
      <c r="C200" s="139" t="str">
        <f t="shared" si="90"/>
        <v>H</v>
      </c>
      <c r="D200" s="130" t="str">
        <f t="shared" si="124"/>
        <v>EIL</v>
      </c>
      <c r="E200" s="129" t="str">
        <f t="shared" si="123"/>
        <v>Idemitsu Kosan</v>
      </c>
      <c r="F200" s="717"/>
      <c r="G200" s="123">
        <f t="shared" si="125"/>
        <v>0</v>
      </c>
      <c r="H200" s="121">
        <f t="shared" si="125"/>
        <v>0</v>
      </c>
      <c r="I200" s="121">
        <f t="shared" si="125"/>
        <v>0</v>
      </c>
      <c r="J200" s="121">
        <f t="shared" si="125"/>
        <v>0</v>
      </c>
      <c r="K200" s="121">
        <f t="shared" si="125"/>
        <v>0</v>
      </c>
      <c r="L200" s="121">
        <f t="shared" si="125"/>
        <v>0</v>
      </c>
      <c r="M200" s="121">
        <f t="shared" si="125"/>
        <v>0</v>
      </c>
      <c r="N200" s="121">
        <f t="shared" si="125"/>
        <v>0</v>
      </c>
      <c r="O200" s="121">
        <f t="shared" si="125"/>
        <v>0</v>
      </c>
      <c r="P200" s="126">
        <f t="shared" si="125"/>
        <v>0</v>
      </c>
      <c r="Q200" s="122"/>
      <c r="R200" s="408">
        <f t="shared" si="91"/>
        <v>0</v>
      </c>
      <c r="S200" s="693"/>
      <c r="T200" s="700">
        <f t="shared" si="126"/>
        <v>0</v>
      </c>
      <c r="U200" s="701">
        <f t="shared" si="126"/>
        <v>0</v>
      </c>
      <c r="V200" s="693"/>
      <c r="W200" s="700">
        <f t="shared" si="127"/>
        <v>0</v>
      </c>
      <c r="X200" s="126">
        <f t="shared" si="127"/>
        <v>0</v>
      </c>
      <c r="Y200" s="696">
        <f t="shared" si="92"/>
        <v>0</v>
      </c>
      <c r="Z200" s="408">
        <f t="shared" si="93"/>
        <v>0</v>
      </c>
      <c r="AA200" s="127"/>
      <c r="AB200" s="123">
        <f t="shared" si="128"/>
        <v>0</v>
      </c>
      <c r="AC200" s="121">
        <f t="shared" si="128"/>
        <v>0</v>
      </c>
      <c r="AD200" s="121">
        <f t="shared" si="128"/>
        <v>0</v>
      </c>
      <c r="AE200" s="121">
        <f t="shared" si="128"/>
        <v>0</v>
      </c>
      <c r="AF200" s="121">
        <f t="shared" si="128"/>
        <v>0</v>
      </c>
      <c r="AG200" s="121">
        <f t="shared" si="128"/>
        <v>0</v>
      </c>
      <c r="AH200" s="121">
        <f t="shared" si="128"/>
        <v>0</v>
      </c>
      <c r="AI200" s="121">
        <f t="shared" si="128"/>
        <v>0</v>
      </c>
      <c r="AJ200" s="121">
        <f t="shared" si="128"/>
        <v>0</v>
      </c>
      <c r="AK200" s="121">
        <f t="shared" si="128"/>
        <v>0</v>
      </c>
      <c r="AL200" s="121">
        <f t="shared" si="128"/>
        <v>0</v>
      </c>
      <c r="AM200" s="121">
        <f t="shared" si="128"/>
        <v>0</v>
      </c>
      <c r="AN200" s="121">
        <f t="shared" si="128"/>
        <v>0</v>
      </c>
      <c r="AO200" s="701">
        <f t="shared" si="128"/>
        <v>0</v>
      </c>
      <c r="AP200" s="122"/>
      <c r="AQ200" s="123">
        <f t="shared" si="129"/>
        <v>0</v>
      </c>
      <c r="AR200" s="121">
        <f t="shared" si="129"/>
        <v>0</v>
      </c>
      <c r="AS200" s="121">
        <f t="shared" si="129"/>
        <v>0</v>
      </c>
      <c r="AT200" s="121">
        <f t="shared" si="129"/>
        <v>0</v>
      </c>
      <c r="AU200" s="121">
        <f t="shared" si="129"/>
        <v>0</v>
      </c>
      <c r="AV200" s="121">
        <f t="shared" si="129"/>
        <v>0</v>
      </c>
      <c r="AW200" s="121">
        <f t="shared" si="129"/>
        <v>0</v>
      </c>
      <c r="AX200" s="121">
        <f t="shared" si="129"/>
        <v>0</v>
      </c>
      <c r="AY200" s="121">
        <f t="shared" si="129"/>
        <v>0</v>
      </c>
      <c r="AZ200" s="121">
        <f t="shared" si="129"/>
        <v>0</v>
      </c>
      <c r="BA200" s="121">
        <f t="shared" si="129"/>
        <v>0</v>
      </c>
      <c r="BB200" s="121">
        <f t="shared" si="129"/>
        <v>0</v>
      </c>
      <c r="BC200" s="121">
        <f t="shared" si="129"/>
        <v>0</v>
      </c>
      <c r="BD200" s="701">
        <f t="shared" si="129"/>
        <v>0</v>
      </c>
      <c r="BE200" s="693"/>
      <c r="BF200" s="122">
        <f t="shared" si="94"/>
        <v>0</v>
      </c>
      <c r="BG200" s="124"/>
      <c r="BH200" s="122">
        <f t="shared" si="95"/>
        <v>0</v>
      </c>
      <c r="BI200" s="124"/>
      <c r="BJ200" s="122">
        <f t="shared" si="96"/>
        <v>0</v>
      </c>
      <c r="BK200" s="124"/>
      <c r="BL200" s="125">
        <f t="shared" si="97"/>
        <v>0</v>
      </c>
      <c r="BM200" s="124"/>
      <c r="BN200" s="123">
        <f t="shared" si="130"/>
        <v>0</v>
      </c>
      <c r="BO200" s="126">
        <f t="shared" si="130"/>
        <v>0</v>
      </c>
      <c r="BP200" s="127"/>
      <c r="BQ200" s="409"/>
    </row>
    <row r="201" spans="1:69" s="131" customFormat="1" ht="17.55" customHeight="1">
      <c r="A201" s="83"/>
      <c r="C201" s="139" t="str">
        <f t="shared" si="90"/>
        <v/>
      </c>
      <c r="D201" s="130" t="str">
        <f t="shared" si="124"/>
        <v>EIL</v>
      </c>
      <c r="E201" s="129" t="str">
        <f t="shared" si="123"/>
        <v>Jilin OLED</v>
      </c>
      <c r="F201" s="717"/>
      <c r="G201" s="123">
        <f t="shared" si="125"/>
        <v>0</v>
      </c>
      <c r="H201" s="121">
        <f t="shared" si="125"/>
        <v>0</v>
      </c>
      <c r="I201" s="121">
        <f t="shared" si="125"/>
        <v>1</v>
      </c>
      <c r="J201" s="121">
        <f t="shared" si="125"/>
        <v>0</v>
      </c>
      <c r="K201" s="121">
        <f t="shared" si="125"/>
        <v>0</v>
      </c>
      <c r="L201" s="121">
        <f t="shared" si="125"/>
        <v>0</v>
      </c>
      <c r="M201" s="121">
        <f t="shared" si="125"/>
        <v>0</v>
      </c>
      <c r="N201" s="121">
        <f t="shared" si="125"/>
        <v>0.5</v>
      </c>
      <c r="O201" s="121">
        <f t="shared" si="125"/>
        <v>0</v>
      </c>
      <c r="P201" s="126">
        <f t="shared" si="125"/>
        <v>0</v>
      </c>
      <c r="Q201" s="122"/>
      <c r="R201" s="408">
        <f t="shared" si="91"/>
        <v>0</v>
      </c>
      <c r="S201" s="693"/>
      <c r="T201" s="700">
        <f t="shared" si="126"/>
        <v>0</v>
      </c>
      <c r="U201" s="701">
        <f t="shared" si="126"/>
        <v>0</v>
      </c>
      <c r="V201" s="693"/>
      <c r="W201" s="700">
        <f t="shared" si="127"/>
        <v>0</v>
      </c>
      <c r="X201" s="126">
        <f t="shared" si="127"/>
        <v>0</v>
      </c>
      <c r="Y201" s="696">
        <f t="shared" si="92"/>
        <v>0</v>
      </c>
      <c r="Z201" s="408">
        <f t="shared" si="93"/>
        <v>0</v>
      </c>
      <c r="AA201" s="127"/>
      <c r="AB201" s="123">
        <f t="shared" si="128"/>
        <v>0</v>
      </c>
      <c r="AC201" s="121">
        <f t="shared" si="128"/>
        <v>0</v>
      </c>
      <c r="AD201" s="121">
        <f t="shared" si="128"/>
        <v>0</v>
      </c>
      <c r="AE201" s="121">
        <f t="shared" si="128"/>
        <v>0</v>
      </c>
      <c r="AF201" s="121">
        <f t="shared" si="128"/>
        <v>0</v>
      </c>
      <c r="AG201" s="121">
        <f t="shared" si="128"/>
        <v>0</v>
      </c>
      <c r="AH201" s="121">
        <f t="shared" si="128"/>
        <v>0</v>
      </c>
      <c r="AI201" s="121">
        <f t="shared" si="128"/>
        <v>0</v>
      </c>
      <c r="AJ201" s="121">
        <f t="shared" si="128"/>
        <v>0</v>
      </c>
      <c r="AK201" s="121">
        <f t="shared" si="128"/>
        <v>0</v>
      </c>
      <c r="AL201" s="121">
        <f t="shared" si="128"/>
        <v>0</v>
      </c>
      <c r="AM201" s="121">
        <f t="shared" si="128"/>
        <v>0</v>
      </c>
      <c r="AN201" s="121">
        <f t="shared" si="128"/>
        <v>0</v>
      </c>
      <c r="AO201" s="701">
        <f t="shared" si="128"/>
        <v>0</v>
      </c>
      <c r="AP201" s="122"/>
      <c r="AQ201" s="123">
        <f t="shared" si="129"/>
        <v>0</v>
      </c>
      <c r="AR201" s="121">
        <f t="shared" si="129"/>
        <v>0</v>
      </c>
      <c r="AS201" s="121">
        <f t="shared" si="129"/>
        <v>0</v>
      </c>
      <c r="AT201" s="121">
        <f t="shared" si="129"/>
        <v>0</v>
      </c>
      <c r="AU201" s="121">
        <f t="shared" si="129"/>
        <v>0</v>
      </c>
      <c r="AV201" s="121">
        <f t="shared" si="129"/>
        <v>0</v>
      </c>
      <c r="AW201" s="121">
        <f t="shared" si="129"/>
        <v>0</v>
      </c>
      <c r="AX201" s="121">
        <f t="shared" si="129"/>
        <v>0</v>
      </c>
      <c r="AY201" s="121">
        <f t="shared" si="129"/>
        <v>0</v>
      </c>
      <c r="AZ201" s="121">
        <f t="shared" si="129"/>
        <v>0</v>
      </c>
      <c r="BA201" s="121">
        <f t="shared" si="129"/>
        <v>0</v>
      </c>
      <c r="BB201" s="121">
        <f t="shared" si="129"/>
        <v>0</v>
      </c>
      <c r="BC201" s="121">
        <f t="shared" si="129"/>
        <v>0</v>
      </c>
      <c r="BD201" s="701">
        <f t="shared" si="129"/>
        <v>0</v>
      </c>
      <c r="BE201" s="693"/>
      <c r="BF201" s="122">
        <f t="shared" si="94"/>
        <v>0</v>
      </c>
      <c r="BG201" s="124"/>
      <c r="BH201" s="122">
        <f t="shared" si="95"/>
        <v>0</v>
      </c>
      <c r="BI201" s="124"/>
      <c r="BJ201" s="122">
        <f t="shared" si="96"/>
        <v>0</v>
      </c>
      <c r="BK201" s="124"/>
      <c r="BL201" s="125">
        <f t="shared" si="97"/>
        <v>0</v>
      </c>
      <c r="BM201" s="124"/>
      <c r="BN201" s="123">
        <f t="shared" si="130"/>
        <v>0</v>
      </c>
      <c r="BO201" s="126">
        <f t="shared" si="130"/>
        <v>0</v>
      </c>
      <c r="BP201" s="127"/>
      <c r="BQ201" s="409"/>
    </row>
    <row r="202" spans="1:69" s="131" customFormat="1" ht="17.55" hidden="1" customHeight="1">
      <c r="A202" s="83"/>
      <c r="C202" s="139" t="str">
        <f t="shared" si="90"/>
        <v>H</v>
      </c>
      <c r="D202" s="130" t="str">
        <f t="shared" si="124"/>
        <v>EIL</v>
      </c>
      <c r="E202" s="129" t="str">
        <f t="shared" si="123"/>
        <v>Jinwoong</v>
      </c>
      <c r="F202" s="717"/>
      <c r="G202" s="123">
        <f t="shared" si="125"/>
        <v>0</v>
      </c>
      <c r="H202" s="121">
        <f t="shared" si="125"/>
        <v>0</v>
      </c>
      <c r="I202" s="121">
        <f t="shared" si="125"/>
        <v>0</v>
      </c>
      <c r="J202" s="121">
        <f t="shared" si="125"/>
        <v>0</v>
      </c>
      <c r="K202" s="121">
        <f t="shared" si="125"/>
        <v>0</v>
      </c>
      <c r="L202" s="121">
        <f t="shared" si="125"/>
        <v>0</v>
      </c>
      <c r="M202" s="121">
        <f t="shared" si="125"/>
        <v>0</v>
      </c>
      <c r="N202" s="121">
        <f t="shared" si="125"/>
        <v>0</v>
      </c>
      <c r="O202" s="121">
        <f t="shared" si="125"/>
        <v>0</v>
      </c>
      <c r="P202" s="126">
        <f t="shared" si="125"/>
        <v>0</v>
      </c>
      <c r="Q202" s="122"/>
      <c r="R202" s="408">
        <f t="shared" si="91"/>
        <v>0</v>
      </c>
      <c r="S202" s="693"/>
      <c r="T202" s="700">
        <f t="shared" si="126"/>
        <v>0</v>
      </c>
      <c r="U202" s="701">
        <f t="shared" si="126"/>
        <v>0</v>
      </c>
      <c r="V202" s="693"/>
      <c r="W202" s="700">
        <f t="shared" si="127"/>
        <v>0</v>
      </c>
      <c r="X202" s="126">
        <f t="shared" si="127"/>
        <v>0</v>
      </c>
      <c r="Y202" s="696">
        <f t="shared" si="92"/>
        <v>0</v>
      </c>
      <c r="Z202" s="408">
        <f t="shared" si="93"/>
        <v>0</v>
      </c>
      <c r="AA202" s="127"/>
      <c r="AB202" s="123">
        <f t="shared" si="128"/>
        <v>0</v>
      </c>
      <c r="AC202" s="121">
        <f t="shared" si="128"/>
        <v>0</v>
      </c>
      <c r="AD202" s="121">
        <f t="shared" si="128"/>
        <v>0</v>
      </c>
      <c r="AE202" s="121">
        <f t="shared" si="128"/>
        <v>0</v>
      </c>
      <c r="AF202" s="121">
        <f t="shared" si="128"/>
        <v>0</v>
      </c>
      <c r="AG202" s="121">
        <f t="shared" si="128"/>
        <v>0</v>
      </c>
      <c r="AH202" s="121">
        <f t="shared" si="128"/>
        <v>0</v>
      </c>
      <c r="AI202" s="121">
        <f t="shared" si="128"/>
        <v>0</v>
      </c>
      <c r="AJ202" s="121">
        <f t="shared" si="128"/>
        <v>0</v>
      </c>
      <c r="AK202" s="121">
        <f t="shared" si="128"/>
        <v>0</v>
      </c>
      <c r="AL202" s="121">
        <f t="shared" si="128"/>
        <v>0</v>
      </c>
      <c r="AM202" s="121">
        <f t="shared" si="128"/>
        <v>0</v>
      </c>
      <c r="AN202" s="121">
        <f t="shared" si="128"/>
        <v>0</v>
      </c>
      <c r="AO202" s="701">
        <f t="shared" si="128"/>
        <v>0</v>
      </c>
      <c r="AP202" s="122"/>
      <c r="AQ202" s="123">
        <f t="shared" si="129"/>
        <v>0</v>
      </c>
      <c r="AR202" s="121">
        <f t="shared" si="129"/>
        <v>0</v>
      </c>
      <c r="AS202" s="121">
        <f t="shared" si="129"/>
        <v>0</v>
      </c>
      <c r="AT202" s="121">
        <f t="shared" si="129"/>
        <v>0</v>
      </c>
      <c r="AU202" s="121">
        <f t="shared" si="129"/>
        <v>0</v>
      </c>
      <c r="AV202" s="121">
        <f t="shared" si="129"/>
        <v>0</v>
      </c>
      <c r="AW202" s="121">
        <f t="shared" si="129"/>
        <v>0</v>
      </c>
      <c r="AX202" s="121">
        <f t="shared" si="129"/>
        <v>0</v>
      </c>
      <c r="AY202" s="121">
        <f t="shared" si="129"/>
        <v>0</v>
      </c>
      <c r="AZ202" s="121">
        <f t="shared" si="129"/>
        <v>0</v>
      </c>
      <c r="BA202" s="121">
        <f t="shared" si="129"/>
        <v>0</v>
      </c>
      <c r="BB202" s="121">
        <f t="shared" si="129"/>
        <v>0</v>
      </c>
      <c r="BC202" s="121">
        <f t="shared" si="129"/>
        <v>0</v>
      </c>
      <c r="BD202" s="701">
        <f t="shared" si="129"/>
        <v>0</v>
      </c>
      <c r="BE202" s="693"/>
      <c r="BF202" s="122">
        <f t="shared" si="94"/>
        <v>0</v>
      </c>
      <c r="BG202" s="124"/>
      <c r="BH202" s="122">
        <f t="shared" si="95"/>
        <v>0</v>
      </c>
      <c r="BI202" s="124"/>
      <c r="BJ202" s="122">
        <f t="shared" si="96"/>
        <v>0</v>
      </c>
      <c r="BK202" s="124"/>
      <c r="BL202" s="125">
        <f t="shared" si="97"/>
        <v>0</v>
      </c>
      <c r="BM202" s="124"/>
      <c r="BN202" s="123">
        <f t="shared" si="130"/>
        <v>0</v>
      </c>
      <c r="BO202" s="126">
        <f t="shared" si="130"/>
        <v>0</v>
      </c>
      <c r="BP202" s="127"/>
      <c r="BQ202" s="409"/>
    </row>
    <row r="203" spans="1:69" s="131" customFormat="1" ht="17.55" hidden="1" customHeight="1">
      <c r="A203" s="83"/>
      <c r="C203" s="139" t="str">
        <f t="shared" si="90"/>
        <v>H</v>
      </c>
      <c r="D203" s="130" t="str">
        <f t="shared" si="124"/>
        <v>EIL</v>
      </c>
      <c r="E203" s="129" t="str">
        <f t="shared" si="123"/>
        <v>LG Chem</v>
      </c>
      <c r="F203" s="717"/>
      <c r="G203" s="123">
        <f t="shared" si="125"/>
        <v>0</v>
      </c>
      <c r="H203" s="121">
        <f t="shared" si="125"/>
        <v>0</v>
      </c>
      <c r="I203" s="121">
        <f t="shared" si="125"/>
        <v>0</v>
      </c>
      <c r="J203" s="121">
        <f t="shared" si="125"/>
        <v>0</v>
      </c>
      <c r="K203" s="121">
        <f t="shared" si="125"/>
        <v>0</v>
      </c>
      <c r="L203" s="121">
        <f t="shared" si="125"/>
        <v>0</v>
      </c>
      <c r="M203" s="121">
        <f t="shared" si="125"/>
        <v>0</v>
      </c>
      <c r="N203" s="121">
        <f t="shared" si="125"/>
        <v>0</v>
      </c>
      <c r="O203" s="121">
        <f t="shared" si="125"/>
        <v>0</v>
      </c>
      <c r="P203" s="126">
        <f t="shared" si="125"/>
        <v>0</v>
      </c>
      <c r="Q203" s="122"/>
      <c r="R203" s="408">
        <f t="shared" si="91"/>
        <v>0</v>
      </c>
      <c r="S203" s="693"/>
      <c r="T203" s="700">
        <f t="shared" si="126"/>
        <v>0</v>
      </c>
      <c r="U203" s="701">
        <f t="shared" si="126"/>
        <v>0</v>
      </c>
      <c r="V203" s="693"/>
      <c r="W203" s="700">
        <f t="shared" si="127"/>
        <v>0</v>
      </c>
      <c r="X203" s="126">
        <f t="shared" si="127"/>
        <v>0</v>
      </c>
      <c r="Y203" s="696">
        <f t="shared" si="92"/>
        <v>0</v>
      </c>
      <c r="Z203" s="408">
        <f t="shared" si="93"/>
        <v>0</v>
      </c>
      <c r="AA203" s="127"/>
      <c r="AB203" s="123">
        <f t="shared" si="128"/>
        <v>0</v>
      </c>
      <c r="AC203" s="121">
        <f t="shared" si="128"/>
        <v>0</v>
      </c>
      <c r="AD203" s="121">
        <f t="shared" si="128"/>
        <v>0</v>
      </c>
      <c r="AE203" s="121">
        <f t="shared" si="128"/>
        <v>0</v>
      </c>
      <c r="AF203" s="121">
        <f t="shared" si="128"/>
        <v>0</v>
      </c>
      <c r="AG203" s="121">
        <f t="shared" si="128"/>
        <v>0</v>
      </c>
      <c r="AH203" s="121">
        <f t="shared" si="128"/>
        <v>0</v>
      </c>
      <c r="AI203" s="121">
        <f t="shared" si="128"/>
        <v>0</v>
      </c>
      <c r="AJ203" s="121">
        <f t="shared" si="128"/>
        <v>0</v>
      </c>
      <c r="AK203" s="121">
        <f t="shared" si="128"/>
        <v>0</v>
      </c>
      <c r="AL203" s="121">
        <f t="shared" si="128"/>
        <v>0</v>
      </c>
      <c r="AM203" s="121">
        <f t="shared" si="128"/>
        <v>0</v>
      </c>
      <c r="AN203" s="121">
        <f t="shared" si="128"/>
        <v>0</v>
      </c>
      <c r="AO203" s="701">
        <f t="shared" si="128"/>
        <v>0</v>
      </c>
      <c r="AP203" s="122"/>
      <c r="AQ203" s="123">
        <f t="shared" si="129"/>
        <v>0</v>
      </c>
      <c r="AR203" s="121">
        <f t="shared" si="129"/>
        <v>0</v>
      </c>
      <c r="AS203" s="121">
        <f t="shared" si="129"/>
        <v>0</v>
      </c>
      <c r="AT203" s="121">
        <f t="shared" si="129"/>
        <v>0</v>
      </c>
      <c r="AU203" s="121">
        <f t="shared" si="129"/>
        <v>0</v>
      </c>
      <c r="AV203" s="121">
        <f t="shared" si="129"/>
        <v>0</v>
      </c>
      <c r="AW203" s="121">
        <f t="shared" si="129"/>
        <v>0</v>
      </c>
      <c r="AX203" s="121">
        <f t="shared" si="129"/>
        <v>0</v>
      </c>
      <c r="AY203" s="121">
        <f t="shared" si="129"/>
        <v>0</v>
      </c>
      <c r="AZ203" s="121">
        <f t="shared" si="129"/>
        <v>0</v>
      </c>
      <c r="BA203" s="121">
        <f t="shared" si="129"/>
        <v>0</v>
      </c>
      <c r="BB203" s="121">
        <f t="shared" si="129"/>
        <v>0</v>
      </c>
      <c r="BC203" s="121">
        <f t="shared" si="129"/>
        <v>0</v>
      </c>
      <c r="BD203" s="701">
        <f t="shared" si="129"/>
        <v>0</v>
      </c>
      <c r="BE203" s="693"/>
      <c r="BF203" s="122">
        <f t="shared" si="94"/>
        <v>0</v>
      </c>
      <c r="BG203" s="124"/>
      <c r="BH203" s="122">
        <f t="shared" si="95"/>
        <v>0</v>
      </c>
      <c r="BI203" s="124"/>
      <c r="BJ203" s="122">
        <f t="shared" si="96"/>
        <v>0</v>
      </c>
      <c r="BK203" s="124"/>
      <c r="BL203" s="125">
        <f t="shared" si="97"/>
        <v>0</v>
      </c>
      <c r="BM203" s="124"/>
      <c r="BN203" s="123">
        <f t="shared" si="130"/>
        <v>0</v>
      </c>
      <c r="BO203" s="126">
        <f t="shared" si="130"/>
        <v>0</v>
      </c>
      <c r="BP203" s="127"/>
      <c r="BQ203" s="409"/>
    </row>
    <row r="204" spans="1:69" s="131" customFormat="1" ht="17.55" customHeight="1">
      <c r="A204" s="83"/>
      <c r="C204" s="139" t="str">
        <f t="shared" si="90"/>
        <v/>
      </c>
      <c r="D204" s="130" t="str">
        <f t="shared" si="124"/>
        <v>EIL</v>
      </c>
      <c r="E204" s="129" t="str">
        <f t="shared" si="123"/>
        <v>LT Materials</v>
      </c>
      <c r="F204" s="717"/>
      <c r="G204" s="123">
        <f t="shared" si="125"/>
        <v>0</v>
      </c>
      <c r="H204" s="121">
        <f t="shared" si="125"/>
        <v>0</v>
      </c>
      <c r="I204" s="121">
        <f t="shared" si="125"/>
        <v>0</v>
      </c>
      <c r="J204" s="121">
        <f t="shared" si="125"/>
        <v>0</v>
      </c>
      <c r="K204" s="121">
        <f t="shared" si="125"/>
        <v>0</v>
      </c>
      <c r="L204" s="121">
        <f t="shared" si="125"/>
        <v>0</v>
      </c>
      <c r="M204" s="121">
        <f t="shared" si="125"/>
        <v>0</v>
      </c>
      <c r="N204" s="121">
        <f t="shared" si="125"/>
        <v>0</v>
      </c>
      <c r="O204" s="121">
        <f t="shared" si="125"/>
        <v>0</v>
      </c>
      <c r="P204" s="126">
        <f t="shared" si="125"/>
        <v>0</v>
      </c>
      <c r="Q204" s="122"/>
      <c r="R204" s="408">
        <f t="shared" si="91"/>
        <v>0</v>
      </c>
      <c r="S204" s="693"/>
      <c r="T204" s="700">
        <f t="shared" si="126"/>
        <v>1</v>
      </c>
      <c r="U204" s="701">
        <f t="shared" si="126"/>
        <v>0</v>
      </c>
      <c r="V204" s="693"/>
      <c r="W204" s="700">
        <f t="shared" si="127"/>
        <v>0</v>
      </c>
      <c r="X204" s="126">
        <f t="shared" si="127"/>
        <v>0</v>
      </c>
      <c r="Y204" s="696">
        <f t="shared" si="92"/>
        <v>0</v>
      </c>
      <c r="Z204" s="408">
        <f t="shared" si="93"/>
        <v>0</v>
      </c>
      <c r="AA204" s="127"/>
      <c r="AB204" s="123">
        <f t="shared" si="128"/>
        <v>0</v>
      </c>
      <c r="AC204" s="121">
        <f t="shared" si="128"/>
        <v>0</v>
      </c>
      <c r="AD204" s="121">
        <f t="shared" si="128"/>
        <v>0</v>
      </c>
      <c r="AE204" s="121">
        <f t="shared" si="128"/>
        <v>0</v>
      </c>
      <c r="AF204" s="121">
        <f t="shared" si="128"/>
        <v>0</v>
      </c>
      <c r="AG204" s="121">
        <f t="shared" si="128"/>
        <v>0</v>
      </c>
      <c r="AH204" s="121">
        <f t="shared" si="128"/>
        <v>0</v>
      </c>
      <c r="AI204" s="121">
        <f t="shared" si="128"/>
        <v>0</v>
      </c>
      <c r="AJ204" s="121">
        <f t="shared" si="128"/>
        <v>0</v>
      </c>
      <c r="AK204" s="121">
        <f t="shared" si="128"/>
        <v>0</v>
      </c>
      <c r="AL204" s="121">
        <f t="shared" si="128"/>
        <v>0</v>
      </c>
      <c r="AM204" s="121">
        <f t="shared" si="128"/>
        <v>0</v>
      </c>
      <c r="AN204" s="121">
        <f t="shared" si="128"/>
        <v>0</v>
      </c>
      <c r="AO204" s="701">
        <f t="shared" si="128"/>
        <v>0</v>
      </c>
      <c r="AP204" s="122"/>
      <c r="AQ204" s="123">
        <f t="shared" si="129"/>
        <v>0</v>
      </c>
      <c r="AR204" s="121">
        <f t="shared" si="129"/>
        <v>0</v>
      </c>
      <c r="AS204" s="121">
        <f t="shared" si="129"/>
        <v>0</v>
      </c>
      <c r="AT204" s="121">
        <f t="shared" si="129"/>
        <v>0</v>
      </c>
      <c r="AU204" s="121">
        <f t="shared" si="129"/>
        <v>0</v>
      </c>
      <c r="AV204" s="121">
        <f t="shared" si="129"/>
        <v>0</v>
      </c>
      <c r="AW204" s="121">
        <f t="shared" si="129"/>
        <v>0</v>
      </c>
      <c r="AX204" s="121">
        <f t="shared" si="129"/>
        <v>0</v>
      </c>
      <c r="AY204" s="121">
        <f t="shared" si="129"/>
        <v>0</v>
      </c>
      <c r="AZ204" s="121">
        <f t="shared" si="129"/>
        <v>0</v>
      </c>
      <c r="BA204" s="121">
        <f t="shared" si="129"/>
        <v>0</v>
      </c>
      <c r="BB204" s="121">
        <f t="shared" si="129"/>
        <v>0</v>
      </c>
      <c r="BC204" s="121">
        <f t="shared" si="129"/>
        <v>0</v>
      </c>
      <c r="BD204" s="701">
        <f t="shared" si="129"/>
        <v>0</v>
      </c>
      <c r="BE204" s="693"/>
      <c r="BF204" s="122">
        <f t="shared" si="94"/>
        <v>0</v>
      </c>
      <c r="BG204" s="124"/>
      <c r="BH204" s="122">
        <f t="shared" si="95"/>
        <v>0</v>
      </c>
      <c r="BI204" s="124"/>
      <c r="BJ204" s="122">
        <f t="shared" si="96"/>
        <v>0</v>
      </c>
      <c r="BK204" s="124"/>
      <c r="BL204" s="125">
        <f t="shared" si="97"/>
        <v>0</v>
      </c>
      <c r="BM204" s="124"/>
      <c r="BN204" s="123">
        <f t="shared" si="130"/>
        <v>0</v>
      </c>
      <c r="BO204" s="126">
        <f t="shared" si="130"/>
        <v>0</v>
      </c>
      <c r="BP204" s="127"/>
      <c r="BQ204" s="409"/>
    </row>
    <row r="205" spans="1:69" s="131" customFormat="1" ht="17.55" hidden="1" customHeight="1">
      <c r="A205" s="83"/>
      <c r="C205" s="139" t="str">
        <f t="shared" si="90"/>
        <v>H</v>
      </c>
      <c r="D205" s="130" t="str">
        <f t="shared" si="124"/>
        <v>EIL</v>
      </c>
      <c r="E205" s="129" t="str">
        <f t="shared" si="123"/>
        <v>LT Metal</v>
      </c>
      <c r="F205" s="717"/>
      <c r="G205" s="123">
        <f t="shared" si="125"/>
        <v>0</v>
      </c>
      <c r="H205" s="121">
        <f t="shared" si="125"/>
        <v>0</v>
      </c>
      <c r="I205" s="121">
        <f t="shared" si="125"/>
        <v>0</v>
      </c>
      <c r="J205" s="121">
        <f t="shared" si="125"/>
        <v>0</v>
      </c>
      <c r="K205" s="121">
        <f t="shared" si="125"/>
        <v>0</v>
      </c>
      <c r="L205" s="121">
        <f t="shared" si="125"/>
        <v>0</v>
      </c>
      <c r="M205" s="121">
        <f t="shared" si="125"/>
        <v>0</v>
      </c>
      <c r="N205" s="121">
        <f t="shared" si="125"/>
        <v>0</v>
      </c>
      <c r="O205" s="121">
        <f t="shared" si="125"/>
        <v>0</v>
      </c>
      <c r="P205" s="126">
        <f t="shared" si="125"/>
        <v>0</v>
      </c>
      <c r="Q205" s="122"/>
      <c r="R205" s="408">
        <f t="shared" si="91"/>
        <v>0</v>
      </c>
      <c r="S205" s="693"/>
      <c r="T205" s="700">
        <f t="shared" si="126"/>
        <v>0</v>
      </c>
      <c r="U205" s="701">
        <f t="shared" si="126"/>
        <v>0</v>
      </c>
      <c r="V205" s="693"/>
      <c r="W205" s="700">
        <f t="shared" si="127"/>
        <v>0</v>
      </c>
      <c r="X205" s="126">
        <f t="shared" si="127"/>
        <v>0</v>
      </c>
      <c r="Y205" s="696">
        <f t="shared" si="92"/>
        <v>0</v>
      </c>
      <c r="Z205" s="408">
        <f t="shared" si="93"/>
        <v>0</v>
      </c>
      <c r="AA205" s="127"/>
      <c r="AB205" s="123">
        <f t="shared" si="128"/>
        <v>0</v>
      </c>
      <c r="AC205" s="121">
        <f t="shared" si="128"/>
        <v>0</v>
      </c>
      <c r="AD205" s="121">
        <f t="shared" si="128"/>
        <v>0</v>
      </c>
      <c r="AE205" s="121">
        <f t="shared" si="128"/>
        <v>0</v>
      </c>
      <c r="AF205" s="121">
        <f t="shared" si="128"/>
        <v>0</v>
      </c>
      <c r="AG205" s="121">
        <f t="shared" si="128"/>
        <v>0</v>
      </c>
      <c r="AH205" s="121">
        <f t="shared" si="128"/>
        <v>0</v>
      </c>
      <c r="AI205" s="121">
        <f t="shared" si="128"/>
        <v>0</v>
      </c>
      <c r="AJ205" s="121">
        <f t="shared" si="128"/>
        <v>0</v>
      </c>
      <c r="AK205" s="121">
        <f t="shared" si="128"/>
        <v>0</v>
      </c>
      <c r="AL205" s="121">
        <f t="shared" si="128"/>
        <v>0</v>
      </c>
      <c r="AM205" s="121">
        <f t="shared" si="128"/>
        <v>0</v>
      </c>
      <c r="AN205" s="121">
        <f t="shared" si="128"/>
        <v>0</v>
      </c>
      <c r="AO205" s="701">
        <f t="shared" si="128"/>
        <v>0</v>
      </c>
      <c r="AP205" s="122"/>
      <c r="AQ205" s="123">
        <f t="shared" si="129"/>
        <v>0</v>
      </c>
      <c r="AR205" s="121">
        <f t="shared" si="129"/>
        <v>0</v>
      </c>
      <c r="AS205" s="121">
        <f t="shared" si="129"/>
        <v>0</v>
      </c>
      <c r="AT205" s="121">
        <f t="shared" si="129"/>
        <v>0</v>
      </c>
      <c r="AU205" s="121">
        <f t="shared" si="129"/>
        <v>0</v>
      </c>
      <c r="AV205" s="121">
        <f t="shared" si="129"/>
        <v>0</v>
      </c>
      <c r="AW205" s="121">
        <f t="shared" si="129"/>
        <v>0</v>
      </c>
      <c r="AX205" s="121">
        <f t="shared" si="129"/>
        <v>0</v>
      </c>
      <c r="AY205" s="121">
        <f t="shared" si="129"/>
        <v>0</v>
      </c>
      <c r="AZ205" s="121">
        <f t="shared" si="129"/>
        <v>0</v>
      </c>
      <c r="BA205" s="121">
        <f t="shared" si="129"/>
        <v>0</v>
      </c>
      <c r="BB205" s="121">
        <f t="shared" si="129"/>
        <v>0</v>
      </c>
      <c r="BC205" s="121">
        <f t="shared" si="129"/>
        <v>0</v>
      </c>
      <c r="BD205" s="701">
        <f t="shared" si="129"/>
        <v>0</v>
      </c>
      <c r="BE205" s="693"/>
      <c r="BF205" s="122">
        <f t="shared" si="94"/>
        <v>0</v>
      </c>
      <c r="BG205" s="124"/>
      <c r="BH205" s="122">
        <f t="shared" si="95"/>
        <v>0</v>
      </c>
      <c r="BI205" s="124"/>
      <c r="BJ205" s="122">
        <f t="shared" si="96"/>
        <v>0</v>
      </c>
      <c r="BK205" s="124"/>
      <c r="BL205" s="125">
        <f t="shared" si="97"/>
        <v>0</v>
      </c>
      <c r="BM205" s="124"/>
      <c r="BN205" s="123">
        <f t="shared" si="130"/>
        <v>0</v>
      </c>
      <c r="BO205" s="126">
        <f t="shared" si="130"/>
        <v>0</v>
      </c>
      <c r="BP205" s="127"/>
      <c r="BQ205" s="409"/>
    </row>
    <row r="206" spans="1:69" s="131" customFormat="1" ht="17.55" hidden="1" customHeight="1">
      <c r="A206" s="83"/>
      <c r="C206" s="139" t="str">
        <f t="shared" si="90"/>
        <v>H</v>
      </c>
      <c r="D206" s="130" t="str">
        <f t="shared" si="124"/>
        <v>EIL</v>
      </c>
      <c r="E206" s="129" t="str">
        <f t="shared" si="123"/>
        <v>LTOM</v>
      </c>
      <c r="F206" s="717"/>
      <c r="G206" s="123">
        <f t="shared" ref="G206:P215" si="131">SUMIFS(Share, Y, $E$3, Config, $G$11, P, G$15, LType, $D206, MSup, $E206)</f>
        <v>0</v>
      </c>
      <c r="H206" s="121">
        <f t="shared" si="131"/>
        <v>0</v>
      </c>
      <c r="I206" s="121">
        <f t="shared" si="131"/>
        <v>0</v>
      </c>
      <c r="J206" s="121">
        <f t="shared" si="131"/>
        <v>0</v>
      </c>
      <c r="K206" s="121">
        <f t="shared" si="131"/>
        <v>0</v>
      </c>
      <c r="L206" s="121">
        <f t="shared" si="131"/>
        <v>0</v>
      </c>
      <c r="M206" s="121">
        <f t="shared" si="131"/>
        <v>0</v>
      </c>
      <c r="N206" s="121">
        <f t="shared" si="131"/>
        <v>0</v>
      </c>
      <c r="O206" s="121">
        <f t="shared" si="131"/>
        <v>0</v>
      </c>
      <c r="P206" s="126">
        <f t="shared" si="131"/>
        <v>0</v>
      </c>
      <c r="Q206" s="122"/>
      <c r="R206" s="408">
        <f t="shared" si="91"/>
        <v>0</v>
      </c>
      <c r="S206" s="693"/>
      <c r="T206" s="700">
        <f t="shared" si="126"/>
        <v>0</v>
      </c>
      <c r="U206" s="701">
        <f t="shared" si="126"/>
        <v>0</v>
      </c>
      <c r="V206" s="693"/>
      <c r="W206" s="700">
        <f t="shared" si="127"/>
        <v>0</v>
      </c>
      <c r="X206" s="126">
        <f t="shared" si="127"/>
        <v>0</v>
      </c>
      <c r="Y206" s="696">
        <f t="shared" si="92"/>
        <v>0</v>
      </c>
      <c r="Z206" s="408">
        <f t="shared" si="93"/>
        <v>0</v>
      </c>
      <c r="AA206" s="127"/>
      <c r="AB206" s="123">
        <f t="shared" ref="AB206:AO215" si="132">SUMIFS(Share, Y, $E$3, Config, $AB$11, P, AB$15, LType, $D206, MSup, $E206)</f>
        <v>0</v>
      </c>
      <c r="AC206" s="121">
        <f t="shared" si="132"/>
        <v>0</v>
      </c>
      <c r="AD206" s="121">
        <f t="shared" si="132"/>
        <v>0</v>
      </c>
      <c r="AE206" s="121">
        <f t="shared" si="132"/>
        <v>0</v>
      </c>
      <c r="AF206" s="121">
        <f t="shared" si="132"/>
        <v>0</v>
      </c>
      <c r="AG206" s="121">
        <f t="shared" si="132"/>
        <v>0</v>
      </c>
      <c r="AH206" s="121">
        <f t="shared" si="132"/>
        <v>0</v>
      </c>
      <c r="AI206" s="121">
        <f t="shared" si="132"/>
        <v>0</v>
      </c>
      <c r="AJ206" s="121">
        <f t="shared" si="132"/>
        <v>0</v>
      </c>
      <c r="AK206" s="121">
        <f t="shared" si="132"/>
        <v>0</v>
      </c>
      <c r="AL206" s="121">
        <f t="shared" si="132"/>
        <v>0</v>
      </c>
      <c r="AM206" s="121">
        <f t="shared" si="132"/>
        <v>0</v>
      </c>
      <c r="AN206" s="121">
        <f t="shared" si="132"/>
        <v>0</v>
      </c>
      <c r="AO206" s="701">
        <f t="shared" si="132"/>
        <v>0</v>
      </c>
      <c r="AP206" s="122"/>
      <c r="AQ206" s="123">
        <f t="shared" ref="AQ206:BD215" si="133">SUMIFS(Share, Y, $E$3, Config, $AQ$11, P, AQ$15, LType, $D206, MSup, $E206)</f>
        <v>0</v>
      </c>
      <c r="AR206" s="121">
        <f t="shared" si="133"/>
        <v>0</v>
      </c>
      <c r="AS206" s="121">
        <f t="shared" si="133"/>
        <v>0</v>
      </c>
      <c r="AT206" s="121">
        <f t="shared" si="133"/>
        <v>0</v>
      </c>
      <c r="AU206" s="121">
        <f t="shared" si="133"/>
        <v>0</v>
      </c>
      <c r="AV206" s="121">
        <f t="shared" si="133"/>
        <v>0</v>
      </c>
      <c r="AW206" s="121">
        <f t="shared" si="133"/>
        <v>0</v>
      </c>
      <c r="AX206" s="121">
        <f t="shared" si="133"/>
        <v>0</v>
      </c>
      <c r="AY206" s="121">
        <f t="shared" si="133"/>
        <v>0</v>
      </c>
      <c r="AZ206" s="121">
        <f t="shared" si="133"/>
        <v>0</v>
      </c>
      <c r="BA206" s="121">
        <f t="shared" si="133"/>
        <v>0</v>
      </c>
      <c r="BB206" s="121">
        <f t="shared" si="133"/>
        <v>0</v>
      </c>
      <c r="BC206" s="121">
        <f t="shared" si="133"/>
        <v>0</v>
      </c>
      <c r="BD206" s="701">
        <f t="shared" si="133"/>
        <v>0</v>
      </c>
      <c r="BE206" s="693"/>
      <c r="BF206" s="122">
        <f t="shared" si="94"/>
        <v>0</v>
      </c>
      <c r="BG206" s="124"/>
      <c r="BH206" s="122">
        <f t="shared" si="95"/>
        <v>0</v>
      </c>
      <c r="BI206" s="124"/>
      <c r="BJ206" s="122">
        <f t="shared" si="96"/>
        <v>0</v>
      </c>
      <c r="BK206" s="124"/>
      <c r="BL206" s="125">
        <f t="shared" si="97"/>
        <v>0</v>
      </c>
      <c r="BM206" s="124"/>
      <c r="BN206" s="123">
        <f t="shared" si="130"/>
        <v>0</v>
      </c>
      <c r="BO206" s="126">
        <f t="shared" si="130"/>
        <v>0</v>
      </c>
      <c r="BP206" s="127"/>
      <c r="BQ206" s="409"/>
    </row>
    <row r="207" spans="1:69" s="131" customFormat="1" ht="17.55" hidden="1" customHeight="1">
      <c r="A207" s="83"/>
      <c r="C207" s="139" t="str">
        <f t="shared" si="90"/>
        <v>H</v>
      </c>
      <c r="D207" s="130" t="str">
        <f t="shared" si="124"/>
        <v>EIL</v>
      </c>
      <c r="E207" s="129" t="str">
        <f t="shared" si="123"/>
        <v>Lumilan</v>
      </c>
      <c r="F207" s="717"/>
      <c r="G207" s="123">
        <f t="shared" si="131"/>
        <v>0</v>
      </c>
      <c r="H207" s="121">
        <f t="shared" si="131"/>
        <v>0</v>
      </c>
      <c r="I207" s="121">
        <f t="shared" si="131"/>
        <v>0</v>
      </c>
      <c r="J207" s="121">
        <f t="shared" si="131"/>
        <v>0</v>
      </c>
      <c r="K207" s="121">
        <f t="shared" si="131"/>
        <v>0</v>
      </c>
      <c r="L207" s="121">
        <f t="shared" si="131"/>
        <v>0</v>
      </c>
      <c r="M207" s="121">
        <f t="shared" si="131"/>
        <v>0</v>
      </c>
      <c r="N207" s="121">
        <f t="shared" si="131"/>
        <v>0</v>
      </c>
      <c r="O207" s="121">
        <f t="shared" si="131"/>
        <v>0</v>
      </c>
      <c r="P207" s="126">
        <f t="shared" si="131"/>
        <v>0</v>
      </c>
      <c r="Q207" s="122"/>
      <c r="R207" s="408">
        <f t="shared" si="91"/>
        <v>0</v>
      </c>
      <c r="S207" s="693"/>
      <c r="T207" s="700">
        <f t="shared" si="126"/>
        <v>0</v>
      </c>
      <c r="U207" s="701">
        <f t="shared" si="126"/>
        <v>0</v>
      </c>
      <c r="V207" s="693"/>
      <c r="W207" s="700">
        <f t="shared" si="127"/>
        <v>0</v>
      </c>
      <c r="X207" s="126">
        <f t="shared" si="127"/>
        <v>0</v>
      </c>
      <c r="Y207" s="696">
        <f t="shared" si="92"/>
        <v>0</v>
      </c>
      <c r="Z207" s="408">
        <f t="shared" si="93"/>
        <v>0</v>
      </c>
      <c r="AA207" s="127"/>
      <c r="AB207" s="123">
        <f t="shared" si="132"/>
        <v>0</v>
      </c>
      <c r="AC207" s="121">
        <f t="shared" si="132"/>
        <v>0</v>
      </c>
      <c r="AD207" s="121">
        <f t="shared" si="132"/>
        <v>0</v>
      </c>
      <c r="AE207" s="121">
        <f t="shared" si="132"/>
        <v>0</v>
      </c>
      <c r="AF207" s="121">
        <f t="shared" si="132"/>
        <v>0</v>
      </c>
      <c r="AG207" s="121">
        <f t="shared" si="132"/>
        <v>0</v>
      </c>
      <c r="AH207" s="121">
        <f t="shared" si="132"/>
        <v>0</v>
      </c>
      <c r="AI207" s="121">
        <f t="shared" si="132"/>
        <v>0</v>
      </c>
      <c r="AJ207" s="121">
        <f t="shared" si="132"/>
        <v>0</v>
      </c>
      <c r="AK207" s="121">
        <f t="shared" si="132"/>
        <v>0</v>
      </c>
      <c r="AL207" s="121">
        <f t="shared" si="132"/>
        <v>0</v>
      </c>
      <c r="AM207" s="121">
        <f t="shared" si="132"/>
        <v>0</v>
      </c>
      <c r="AN207" s="121">
        <f t="shared" si="132"/>
        <v>0</v>
      </c>
      <c r="AO207" s="701">
        <f t="shared" si="132"/>
        <v>0</v>
      </c>
      <c r="AP207" s="122"/>
      <c r="AQ207" s="123">
        <f t="shared" si="133"/>
        <v>0</v>
      </c>
      <c r="AR207" s="121">
        <f t="shared" si="133"/>
        <v>0</v>
      </c>
      <c r="AS207" s="121">
        <f t="shared" si="133"/>
        <v>0</v>
      </c>
      <c r="AT207" s="121">
        <f t="shared" si="133"/>
        <v>0</v>
      </c>
      <c r="AU207" s="121">
        <f t="shared" si="133"/>
        <v>0</v>
      </c>
      <c r="AV207" s="121">
        <f t="shared" si="133"/>
        <v>0</v>
      </c>
      <c r="AW207" s="121">
        <f t="shared" si="133"/>
        <v>0</v>
      </c>
      <c r="AX207" s="121">
        <f t="shared" si="133"/>
        <v>0</v>
      </c>
      <c r="AY207" s="121">
        <f t="shared" si="133"/>
        <v>0</v>
      </c>
      <c r="AZ207" s="121">
        <f t="shared" si="133"/>
        <v>0</v>
      </c>
      <c r="BA207" s="121">
        <f t="shared" si="133"/>
        <v>0</v>
      </c>
      <c r="BB207" s="121">
        <f t="shared" si="133"/>
        <v>0</v>
      </c>
      <c r="BC207" s="121">
        <f t="shared" si="133"/>
        <v>0</v>
      </c>
      <c r="BD207" s="701">
        <f t="shared" si="133"/>
        <v>0</v>
      </c>
      <c r="BE207" s="693"/>
      <c r="BF207" s="122">
        <f t="shared" si="94"/>
        <v>0</v>
      </c>
      <c r="BG207" s="124"/>
      <c r="BH207" s="122">
        <f t="shared" si="95"/>
        <v>0</v>
      </c>
      <c r="BI207" s="124"/>
      <c r="BJ207" s="122">
        <f t="shared" si="96"/>
        <v>0</v>
      </c>
      <c r="BK207" s="124"/>
      <c r="BL207" s="125">
        <f t="shared" si="97"/>
        <v>0</v>
      </c>
      <c r="BM207" s="124"/>
      <c r="BN207" s="123">
        <f t="shared" si="130"/>
        <v>0</v>
      </c>
      <c r="BO207" s="126">
        <f t="shared" si="130"/>
        <v>0</v>
      </c>
      <c r="BP207" s="127"/>
      <c r="BQ207" s="409"/>
    </row>
    <row r="208" spans="1:69" s="131" customFormat="1" ht="17.55" hidden="1" customHeight="1">
      <c r="A208" s="83"/>
      <c r="C208" s="139" t="str">
        <f t="shared" ref="C208:C271" si="134">IF(SUM(G208:BP208)=0, "H", "")</f>
        <v>H</v>
      </c>
      <c r="D208" s="130" t="str">
        <f t="shared" si="124"/>
        <v>EIL</v>
      </c>
      <c r="E208" s="129" t="str">
        <f t="shared" si="123"/>
        <v>Materion</v>
      </c>
      <c r="F208" s="717"/>
      <c r="G208" s="123">
        <f t="shared" si="131"/>
        <v>0</v>
      </c>
      <c r="H208" s="121">
        <f t="shared" si="131"/>
        <v>0</v>
      </c>
      <c r="I208" s="121">
        <f t="shared" si="131"/>
        <v>0</v>
      </c>
      <c r="J208" s="121">
        <f t="shared" si="131"/>
        <v>0</v>
      </c>
      <c r="K208" s="121">
        <f t="shared" si="131"/>
        <v>0</v>
      </c>
      <c r="L208" s="121">
        <f t="shared" si="131"/>
        <v>0</v>
      </c>
      <c r="M208" s="121">
        <f t="shared" si="131"/>
        <v>0</v>
      </c>
      <c r="N208" s="121">
        <f t="shared" si="131"/>
        <v>0</v>
      </c>
      <c r="O208" s="121">
        <f t="shared" si="131"/>
        <v>0</v>
      </c>
      <c r="P208" s="126">
        <f t="shared" si="131"/>
        <v>0</v>
      </c>
      <c r="Q208" s="122"/>
      <c r="R208" s="408">
        <f t="shared" ref="R208:R271" si="135">SUMIFS(Share, Y, $E$3, Config, $R$11, P, R$15, LType, $D208, MSup, $E208)</f>
        <v>0</v>
      </c>
      <c r="S208" s="693"/>
      <c r="T208" s="700">
        <f t="shared" si="126"/>
        <v>0</v>
      </c>
      <c r="U208" s="701">
        <f t="shared" si="126"/>
        <v>0</v>
      </c>
      <c r="V208" s="693"/>
      <c r="W208" s="700">
        <f t="shared" si="127"/>
        <v>0</v>
      </c>
      <c r="X208" s="126">
        <f t="shared" si="127"/>
        <v>0</v>
      </c>
      <c r="Y208" s="696">
        <f t="shared" ref="Y208:Y271" si="136">SUMIF(Y_A_P_T_S,$E$3&amp;"_"&amp;$X$11&amp;"_"&amp;Y$15&amp;"_"&amp;$D208&amp;"_"&amp;$E208, Share)</f>
        <v>0</v>
      </c>
      <c r="Z208" s="408">
        <f t="shared" ref="Z208:Z271" si="137">SUMIFS(Share, Y, $E$3, Config, $Z$11, P, Z$15, LType, $D208, MSup, $E208)</f>
        <v>0</v>
      </c>
      <c r="AA208" s="127"/>
      <c r="AB208" s="123">
        <f t="shared" si="132"/>
        <v>0</v>
      </c>
      <c r="AC208" s="121">
        <f t="shared" si="132"/>
        <v>0</v>
      </c>
      <c r="AD208" s="121">
        <f t="shared" si="132"/>
        <v>0</v>
      </c>
      <c r="AE208" s="121">
        <f t="shared" si="132"/>
        <v>0</v>
      </c>
      <c r="AF208" s="121">
        <f t="shared" si="132"/>
        <v>0</v>
      </c>
      <c r="AG208" s="121">
        <f t="shared" si="132"/>
        <v>0</v>
      </c>
      <c r="AH208" s="121">
        <f t="shared" si="132"/>
        <v>0</v>
      </c>
      <c r="AI208" s="121">
        <f t="shared" si="132"/>
        <v>0</v>
      </c>
      <c r="AJ208" s="121">
        <f t="shared" si="132"/>
        <v>0</v>
      </c>
      <c r="AK208" s="121">
        <f t="shared" si="132"/>
        <v>0</v>
      </c>
      <c r="AL208" s="121">
        <f t="shared" si="132"/>
        <v>0</v>
      </c>
      <c r="AM208" s="121">
        <f t="shared" si="132"/>
        <v>0</v>
      </c>
      <c r="AN208" s="121">
        <f t="shared" si="132"/>
        <v>0</v>
      </c>
      <c r="AO208" s="701">
        <f t="shared" si="132"/>
        <v>0</v>
      </c>
      <c r="AP208" s="122"/>
      <c r="AQ208" s="123">
        <f t="shared" si="133"/>
        <v>0</v>
      </c>
      <c r="AR208" s="121">
        <f t="shared" si="133"/>
        <v>0</v>
      </c>
      <c r="AS208" s="121">
        <f t="shared" si="133"/>
        <v>0</v>
      </c>
      <c r="AT208" s="121">
        <f t="shared" si="133"/>
        <v>0</v>
      </c>
      <c r="AU208" s="121">
        <f t="shared" si="133"/>
        <v>0</v>
      </c>
      <c r="AV208" s="121">
        <f t="shared" si="133"/>
        <v>0</v>
      </c>
      <c r="AW208" s="121">
        <f t="shared" si="133"/>
        <v>0</v>
      </c>
      <c r="AX208" s="121">
        <f t="shared" si="133"/>
        <v>0</v>
      </c>
      <c r="AY208" s="121">
        <f t="shared" si="133"/>
        <v>0</v>
      </c>
      <c r="AZ208" s="121">
        <f t="shared" si="133"/>
        <v>0</v>
      </c>
      <c r="BA208" s="121">
        <f t="shared" si="133"/>
        <v>0</v>
      </c>
      <c r="BB208" s="121">
        <f t="shared" si="133"/>
        <v>0</v>
      </c>
      <c r="BC208" s="121">
        <f t="shared" si="133"/>
        <v>0</v>
      </c>
      <c r="BD208" s="701">
        <f t="shared" si="133"/>
        <v>0</v>
      </c>
      <c r="BE208" s="693"/>
      <c r="BF208" s="122">
        <f t="shared" ref="BF208:BF271" si="138">SUMIFS(Share, Y, $E$3, Config, $BF$11, P, BF$15, LType, $D208, MSup, $E208)</f>
        <v>0</v>
      </c>
      <c r="BG208" s="124"/>
      <c r="BH208" s="122">
        <f t="shared" ref="BH208:BH271" si="139">SUMIFS(Share, Y, $E$3, Config, $BH$11, P, BH$15, LType, $D208, MSup, $E208)</f>
        <v>0</v>
      </c>
      <c r="BI208" s="124"/>
      <c r="BJ208" s="122">
        <f t="shared" ref="BJ208:BJ271" si="140">SUMIFS(Share, Y, $E$3, Config, $BJ$11, P, BJ$15, LType, $D208, MSup, $E208)</f>
        <v>0</v>
      </c>
      <c r="BK208" s="124"/>
      <c r="BL208" s="125">
        <f t="shared" ref="BL208:BL271" si="141">SUMIFS(Share, Y, $E$3, Config, $BL$11, P, BL$15, LType, $D208, MSup, $E208)</f>
        <v>0</v>
      </c>
      <c r="BM208" s="124"/>
      <c r="BN208" s="123">
        <f t="shared" si="130"/>
        <v>0</v>
      </c>
      <c r="BO208" s="126">
        <f t="shared" si="130"/>
        <v>0</v>
      </c>
      <c r="BP208" s="127"/>
      <c r="BQ208" s="409"/>
    </row>
    <row r="209" spans="1:69" s="131" customFormat="1" ht="17.55" hidden="1" customHeight="1">
      <c r="A209" s="83"/>
      <c r="C209" s="139" t="str">
        <f t="shared" si="134"/>
        <v>H</v>
      </c>
      <c r="D209" s="130" t="str">
        <f t="shared" si="124"/>
        <v>EIL</v>
      </c>
      <c r="E209" s="129" t="str">
        <f t="shared" si="123"/>
        <v>Merck</v>
      </c>
      <c r="F209" s="717"/>
      <c r="G209" s="123">
        <f t="shared" si="131"/>
        <v>0</v>
      </c>
      <c r="H209" s="121">
        <f t="shared" si="131"/>
        <v>0</v>
      </c>
      <c r="I209" s="121">
        <f t="shared" si="131"/>
        <v>0</v>
      </c>
      <c r="J209" s="121">
        <f t="shared" si="131"/>
        <v>0</v>
      </c>
      <c r="K209" s="121">
        <f t="shared" si="131"/>
        <v>0</v>
      </c>
      <c r="L209" s="121">
        <f t="shared" si="131"/>
        <v>0</v>
      </c>
      <c r="M209" s="121">
        <f t="shared" si="131"/>
        <v>0</v>
      </c>
      <c r="N209" s="121">
        <f t="shared" si="131"/>
        <v>0</v>
      </c>
      <c r="O209" s="121">
        <f t="shared" si="131"/>
        <v>0</v>
      </c>
      <c r="P209" s="126">
        <f t="shared" si="131"/>
        <v>0</v>
      </c>
      <c r="Q209" s="122"/>
      <c r="R209" s="408">
        <f t="shared" si="135"/>
        <v>0</v>
      </c>
      <c r="S209" s="693"/>
      <c r="T209" s="700">
        <f t="shared" si="126"/>
        <v>0</v>
      </c>
      <c r="U209" s="701">
        <f t="shared" si="126"/>
        <v>0</v>
      </c>
      <c r="V209" s="693"/>
      <c r="W209" s="700">
        <f t="shared" si="127"/>
        <v>0</v>
      </c>
      <c r="X209" s="126">
        <f t="shared" si="127"/>
        <v>0</v>
      </c>
      <c r="Y209" s="696">
        <f t="shared" si="136"/>
        <v>0</v>
      </c>
      <c r="Z209" s="408">
        <f t="shared" si="137"/>
        <v>0</v>
      </c>
      <c r="AA209" s="127"/>
      <c r="AB209" s="123">
        <f t="shared" si="132"/>
        <v>0</v>
      </c>
      <c r="AC209" s="121">
        <f t="shared" si="132"/>
        <v>0</v>
      </c>
      <c r="AD209" s="121">
        <f t="shared" si="132"/>
        <v>0</v>
      </c>
      <c r="AE209" s="121">
        <f t="shared" si="132"/>
        <v>0</v>
      </c>
      <c r="AF209" s="121">
        <f t="shared" si="132"/>
        <v>0</v>
      </c>
      <c r="AG209" s="121">
        <f t="shared" si="132"/>
        <v>0</v>
      </c>
      <c r="AH209" s="121">
        <f t="shared" si="132"/>
        <v>0</v>
      </c>
      <c r="AI209" s="121">
        <f t="shared" si="132"/>
        <v>0</v>
      </c>
      <c r="AJ209" s="121">
        <f t="shared" si="132"/>
        <v>0</v>
      </c>
      <c r="AK209" s="121">
        <f t="shared" si="132"/>
        <v>0</v>
      </c>
      <c r="AL209" s="121">
        <f t="shared" si="132"/>
        <v>0</v>
      </c>
      <c r="AM209" s="121">
        <f t="shared" si="132"/>
        <v>0</v>
      </c>
      <c r="AN209" s="121">
        <f t="shared" si="132"/>
        <v>0</v>
      </c>
      <c r="AO209" s="701">
        <f t="shared" si="132"/>
        <v>0</v>
      </c>
      <c r="AP209" s="122"/>
      <c r="AQ209" s="123">
        <f t="shared" si="133"/>
        <v>0</v>
      </c>
      <c r="AR209" s="121">
        <f t="shared" si="133"/>
        <v>0</v>
      </c>
      <c r="AS209" s="121">
        <f t="shared" si="133"/>
        <v>0</v>
      </c>
      <c r="AT209" s="121">
        <f t="shared" si="133"/>
        <v>0</v>
      </c>
      <c r="AU209" s="121">
        <f t="shared" si="133"/>
        <v>0</v>
      </c>
      <c r="AV209" s="121">
        <f t="shared" si="133"/>
        <v>0</v>
      </c>
      <c r="AW209" s="121">
        <f t="shared" si="133"/>
        <v>0</v>
      </c>
      <c r="AX209" s="121">
        <f t="shared" si="133"/>
        <v>0</v>
      </c>
      <c r="AY209" s="121">
        <f t="shared" si="133"/>
        <v>0</v>
      </c>
      <c r="AZ209" s="121">
        <f t="shared" si="133"/>
        <v>0</v>
      </c>
      <c r="BA209" s="121">
        <f t="shared" si="133"/>
        <v>0</v>
      </c>
      <c r="BB209" s="121">
        <f t="shared" si="133"/>
        <v>0</v>
      </c>
      <c r="BC209" s="121">
        <f t="shared" si="133"/>
        <v>0</v>
      </c>
      <c r="BD209" s="701">
        <f t="shared" si="133"/>
        <v>0</v>
      </c>
      <c r="BE209" s="693"/>
      <c r="BF209" s="122">
        <f t="shared" si="138"/>
        <v>0</v>
      </c>
      <c r="BG209" s="124"/>
      <c r="BH209" s="122">
        <f t="shared" si="139"/>
        <v>0</v>
      </c>
      <c r="BI209" s="124"/>
      <c r="BJ209" s="122">
        <f t="shared" si="140"/>
        <v>0</v>
      </c>
      <c r="BK209" s="124"/>
      <c r="BL209" s="125">
        <f t="shared" si="141"/>
        <v>0</v>
      </c>
      <c r="BM209" s="124"/>
      <c r="BN209" s="123">
        <f t="shared" si="130"/>
        <v>0</v>
      </c>
      <c r="BO209" s="126">
        <f t="shared" si="130"/>
        <v>0</v>
      </c>
      <c r="BP209" s="127"/>
      <c r="BQ209" s="409"/>
    </row>
    <row r="210" spans="1:69" s="131" customFormat="1" ht="17.55" hidden="1" customHeight="1">
      <c r="A210" s="83"/>
      <c r="C210" s="139" t="str">
        <f t="shared" si="134"/>
        <v>H</v>
      </c>
      <c r="D210" s="130" t="str">
        <f t="shared" si="124"/>
        <v>EIL</v>
      </c>
      <c r="E210" s="129" t="str">
        <f t="shared" si="123"/>
        <v>Nisso</v>
      </c>
      <c r="F210" s="717"/>
      <c r="G210" s="123">
        <f t="shared" si="131"/>
        <v>0</v>
      </c>
      <c r="H210" s="121">
        <f t="shared" si="131"/>
        <v>0</v>
      </c>
      <c r="I210" s="121">
        <f t="shared" si="131"/>
        <v>0</v>
      </c>
      <c r="J210" s="121">
        <f t="shared" si="131"/>
        <v>0</v>
      </c>
      <c r="K210" s="121">
        <f t="shared" si="131"/>
        <v>0</v>
      </c>
      <c r="L210" s="121">
        <f t="shared" si="131"/>
        <v>0</v>
      </c>
      <c r="M210" s="121">
        <f t="shared" si="131"/>
        <v>0</v>
      </c>
      <c r="N210" s="121">
        <f t="shared" si="131"/>
        <v>0</v>
      </c>
      <c r="O210" s="121">
        <f t="shared" si="131"/>
        <v>0</v>
      </c>
      <c r="P210" s="126">
        <f t="shared" si="131"/>
        <v>0</v>
      </c>
      <c r="Q210" s="122"/>
      <c r="R210" s="408">
        <f t="shared" si="135"/>
        <v>0</v>
      </c>
      <c r="S210" s="693"/>
      <c r="T210" s="700">
        <f t="shared" si="126"/>
        <v>0</v>
      </c>
      <c r="U210" s="701">
        <f t="shared" si="126"/>
        <v>0</v>
      </c>
      <c r="V210" s="693"/>
      <c r="W210" s="700">
        <f t="shared" si="127"/>
        <v>0</v>
      </c>
      <c r="X210" s="126">
        <f t="shared" si="127"/>
        <v>0</v>
      </c>
      <c r="Y210" s="696">
        <f t="shared" si="136"/>
        <v>0</v>
      </c>
      <c r="Z210" s="408">
        <f t="shared" si="137"/>
        <v>0</v>
      </c>
      <c r="AA210" s="127"/>
      <c r="AB210" s="123">
        <f t="shared" si="132"/>
        <v>0</v>
      </c>
      <c r="AC210" s="121">
        <f t="shared" si="132"/>
        <v>0</v>
      </c>
      <c r="AD210" s="121">
        <f t="shared" si="132"/>
        <v>0</v>
      </c>
      <c r="AE210" s="121">
        <f t="shared" si="132"/>
        <v>0</v>
      </c>
      <c r="AF210" s="121">
        <f t="shared" si="132"/>
        <v>0</v>
      </c>
      <c r="AG210" s="121">
        <f t="shared" si="132"/>
        <v>0</v>
      </c>
      <c r="AH210" s="121">
        <f t="shared" si="132"/>
        <v>0</v>
      </c>
      <c r="AI210" s="121">
        <f t="shared" si="132"/>
        <v>0</v>
      </c>
      <c r="AJ210" s="121">
        <f t="shared" si="132"/>
        <v>0</v>
      </c>
      <c r="AK210" s="121">
        <f t="shared" si="132"/>
        <v>0</v>
      </c>
      <c r="AL210" s="121">
        <f t="shared" si="132"/>
        <v>0</v>
      </c>
      <c r="AM210" s="121">
        <f t="shared" si="132"/>
        <v>0</v>
      </c>
      <c r="AN210" s="121">
        <f t="shared" si="132"/>
        <v>0</v>
      </c>
      <c r="AO210" s="701">
        <f t="shared" si="132"/>
        <v>0</v>
      </c>
      <c r="AP210" s="122"/>
      <c r="AQ210" s="123">
        <f t="shared" si="133"/>
        <v>0</v>
      </c>
      <c r="AR210" s="121">
        <f t="shared" si="133"/>
        <v>0</v>
      </c>
      <c r="AS210" s="121">
        <f t="shared" si="133"/>
        <v>0</v>
      </c>
      <c r="AT210" s="121">
        <f t="shared" si="133"/>
        <v>0</v>
      </c>
      <c r="AU210" s="121">
        <f t="shared" si="133"/>
        <v>0</v>
      </c>
      <c r="AV210" s="121">
        <f t="shared" si="133"/>
        <v>0</v>
      </c>
      <c r="AW210" s="121">
        <f t="shared" si="133"/>
        <v>0</v>
      </c>
      <c r="AX210" s="121">
        <f t="shared" si="133"/>
        <v>0</v>
      </c>
      <c r="AY210" s="121">
        <f t="shared" si="133"/>
        <v>0</v>
      </c>
      <c r="AZ210" s="121">
        <f t="shared" si="133"/>
        <v>0</v>
      </c>
      <c r="BA210" s="121">
        <f t="shared" si="133"/>
        <v>0</v>
      </c>
      <c r="BB210" s="121">
        <f t="shared" si="133"/>
        <v>0</v>
      </c>
      <c r="BC210" s="121">
        <f t="shared" si="133"/>
        <v>0</v>
      </c>
      <c r="BD210" s="701">
        <f t="shared" si="133"/>
        <v>0</v>
      </c>
      <c r="BE210" s="693"/>
      <c r="BF210" s="122">
        <f t="shared" si="138"/>
        <v>0</v>
      </c>
      <c r="BG210" s="124"/>
      <c r="BH210" s="122">
        <f t="shared" si="139"/>
        <v>0</v>
      </c>
      <c r="BI210" s="124"/>
      <c r="BJ210" s="122">
        <f t="shared" si="140"/>
        <v>0</v>
      </c>
      <c r="BK210" s="124"/>
      <c r="BL210" s="125">
        <f t="shared" si="141"/>
        <v>0</v>
      </c>
      <c r="BM210" s="124"/>
      <c r="BN210" s="123">
        <f t="shared" si="130"/>
        <v>0</v>
      </c>
      <c r="BO210" s="126">
        <f t="shared" si="130"/>
        <v>0</v>
      </c>
      <c r="BP210" s="127"/>
      <c r="BQ210" s="409"/>
    </row>
    <row r="211" spans="1:69" s="131" customFormat="1" ht="17.55" hidden="1" customHeight="1">
      <c r="A211" s="83"/>
      <c r="C211" s="139" t="str">
        <f t="shared" si="134"/>
        <v>H</v>
      </c>
      <c r="D211" s="130" t="str">
        <f t="shared" si="124"/>
        <v>EIL</v>
      </c>
      <c r="E211" s="129" t="str">
        <f t="shared" si="123"/>
        <v>Novaled</v>
      </c>
      <c r="F211" s="717"/>
      <c r="G211" s="123">
        <f t="shared" si="131"/>
        <v>0</v>
      </c>
      <c r="H211" s="121">
        <f t="shared" si="131"/>
        <v>0</v>
      </c>
      <c r="I211" s="121">
        <f t="shared" si="131"/>
        <v>0</v>
      </c>
      <c r="J211" s="121">
        <f t="shared" si="131"/>
        <v>0</v>
      </c>
      <c r="K211" s="121">
        <f t="shared" si="131"/>
        <v>0</v>
      </c>
      <c r="L211" s="121">
        <f t="shared" si="131"/>
        <v>0</v>
      </c>
      <c r="M211" s="121">
        <f t="shared" si="131"/>
        <v>0</v>
      </c>
      <c r="N211" s="121">
        <f t="shared" si="131"/>
        <v>0</v>
      </c>
      <c r="O211" s="121">
        <f t="shared" si="131"/>
        <v>0</v>
      </c>
      <c r="P211" s="126">
        <f t="shared" si="131"/>
        <v>0</v>
      </c>
      <c r="Q211" s="122"/>
      <c r="R211" s="408">
        <f t="shared" si="135"/>
        <v>0</v>
      </c>
      <c r="S211" s="693"/>
      <c r="T211" s="700">
        <f t="shared" si="126"/>
        <v>0</v>
      </c>
      <c r="U211" s="701">
        <f t="shared" si="126"/>
        <v>0</v>
      </c>
      <c r="V211" s="693"/>
      <c r="W211" s="700">
        <f t="shared" si="127"/>
        <v>0</v>
      </c>
      <c r="X211" s="126">
        <f t="shared" si="127"/>
        <v>0</v>
      </c>
      <c r="Y211" s="696">
        <f t="shared" si="136"/>
        <v>0</v>
      </c>
      <c r="Z211" s="408">
        <f t="shared" si="137"/>
        <v>0</v>
      </c>
      <c r="AA211" s="127"/>
      <c r="AB211" s="123">
        <f t="shared" si="132"/>
        <v>0</v>
      </c>
      <c r="AC211" s="121">
        <f t="shared" si="132"/>
        <v>0</v>
      </c>
      <c r="AD211" s="121">
        <f t="shared" si="132"/>
        <v>0</v>
      </c>
      <c r="AE211" s="121">
        <f t="shared" si="132"/>
        <v>0</v>
      </c>
      <c r="AF211" s="121">
        <f t="shared" si="132"/>
        <v>0</v>
      </c>
      <c r="AG211" s="121">
        <f t="shared" si="132"/>
        <v>0</v>
      </c>
      <c r="AH211" s="121">
        <f t="shared" si="132"/>
        <v>0</v>
      </c>
      <c r="AI211" s="121">
        <f t="shared" si="132"/>
        <v>0</v>
      </c>
      <c r="AJ211" s="121">
        <f t="shared" si="132"/>
        <v>0</v>
      </c>
      <c r="AK211" s="121">
        <f t="shared" si="132"/>
        <v>0</v>
      </c>
      <c r="AL211" s="121">
        <f t="shared" si="132"/>
        <v>0</v>
      </c>
      <c r="AM211" s="121">
        <f t="shared" si="132"/>
        <v>0</v>
      </c>
      <c r="AN211" s="121">
        <f t="shared" si="132"/>
        <v>0</v>
      </c>
      <c r="AO211" s="701">
        <f t="shared" si="132"/>
        <v>0</v>
      </c>
      <c r="AP211" s="122"/>
      <c r="AQ211" s="123">
        <f t="shared" si="133"/>
        <v>0</v>
      </c>
      <c r="AR211" s="121">
        <f t="shared" si="133"/>
        <v>0</v>
      </c>
      <c r="AS211" s="121">
        <f t="shared" si="133"/>
        <v>0</v>
      </c>
      <c r="AT211" s="121">
        <f t="shared" si="133"/>
        <v>0</v>
      </c>
      <c r="AU211" s="121">
        <f t="shared" si="133"/>
        <v>0</v>
      </c>
      <c r="AV211" s="121">
        <f t="shared" si="133"/>
        <v>0</v>
      </c>
      <c r="AW211" s="121">
        <f t="shared" si="133"/>
        <v>0</v>
      </c>
      <c r="AX211" s="121">
        <f t="shared" si="133"/>
        <v>0</v>
      </c>
      <c r="AY211" s="121">
        <f t="shared" si="133"/>
        <v>0</v>
      </c>
      <c r="AZ211" s="121">
        <f t="shared" si="133"/>
        <v>0</v>
      </c>
      <c r="BA211" s="121">
        <f t="shared" si="133"/>
        <v>0</v>
      </c>
      <c r="BB211" s="121">
        <f t="shared" si="133"/>
        <v>0</v>
      </c>
      <c r="BC211" s="121">
        <f t="shared" si="133"/>
        <v>0</v>
      </c>
      <c r="BD211" s="701">
        <f t="shared" si="133"/>
        <v>0</v>
      </c>
      <c r="BE211" s="693"/>
      <c r="BF211" s="122">
        <f t="shared" si="138"/>
        <v>0</v>
      </c>
      <c r="BG211" s="124"/>
      <c r="BH211" s="122">
        <f t="shared" si="139"/>
        <v>0</v>
      </c>
      <c r="BI211" s="124"/>
      <c r="BJ211" s="122">
        <f t="shared" si="140"/>
        <v>0</v>
      </c>
      <c r="BK211" s="124"/>
      <c r="BL211" s="125">
        <f t="shared" si="141"/>
        <v>0</v>
      </c>
      <c r="BM211" s="124"/>
      <c r="BN211" s="123">
        <f t="shared" si="130"/>
        <v>0</v>
      </c>
      <c r="BO211" s="126">
        <f t="shared" si="130"/>
        <v>0</v>
      </c>
      <c r="BP211" s="127"/>
      <c r="BQ211" s="409"/>
    </row>
    <row r="212" spans="1:69" s="131" customFormat="1" ht="17.55" hidden="1" customHeight="1">
      <c r="A212" s="83"/>
      <c r="C212" s="139" t="str">
        <f t="shared" si="134"/>
        <v>H</v>
      </c>
      <c r="D212" s="130" t="str">
        <f t="shared" si="124"/>
        <v>EIL</v>
      </c>
      <c r="E212" s="129" t="str">
        <f t="shared" si="123"/>
        <v>NSCC</v>
      </c>
      <c r="F212" s="717"/>
      <c r="G212" s="123">
        <f t="shared" si="131"/>
        <v>0</v>
      </c>
      <c r="H212" s="121">
        <f t="shared" si="131"/>
        <v>0</v>
      </c>
      <c r="I212" s="121">
        <f t="shared" si="131"/>
        <v>0</v>
      </c>
      <c r="J212" s="121">
        <f t="shared" si="131"/>
        <v>0</v>
      </c>
      <c r="K212" s="121">
        <f t="shared" si="131"/>
        <v>0</v>
      </c>
      <c r="L212" s="121">
        <f t="shared" si="131"/>
        <v>0</v>
      </c>
      <c r="M212" s="121">
        <f t="shared" si="131"/>
        <v>0</v>
      </c>
      <c r="N212" s="121">
        <f t="shared" si="131"/>
        <v>0</v>
      </c>
      <c r="O212" s="121">
        <f t="shared" si="131"/>
        <v>0</v>
      </c>
      <c r="P212" s="126">
        <f t="shared" si="131"/>
        <v>0</v>
      </c>
      <c r="Q212" s="122"/>
      <c r="R212" s="408">
        <f t="shared" si="135"/>
        <v>0</v>
      </c>
      <c r="S212" s="693"/>
      <c r="T212" s="700">
        <f t="shared" si="126"/>
        <v>0</v>
      </c>
      <c r="U212" s="701">
        <f t="shared" si="126"/>
        <v>0</v>
      </c>
      <c r="V212" s="693"/>
      <c r="W212" s="700">
        <f t="shared" si="127"/>
        <v>0</v>
      </c>
      <c r="X212" s="126">
        <f t="shared" si="127"/>
        <v>0</v>
      </c>
      <c r="Y212" s="696">
        <f t="shared" si="136"/>
        <v>0</v>
      </c>
      <c r="Z212" s="408">
        <f t="shared" si="137"/>
        <v>0</v>
      </c>
      <c r="AA212" s="127"/>
      <c r="AB212" s="123">
        <f t="shared" si="132"/>
        <v>0</v>
      </c>
      <c r="AC212" s="121">
        <f t="shared" si="132"/>
        <v>0</v>
      </c>
      <c r="AD212" s="121">
        <f t="shared" si="132"/>
        <v>0</v>
      </c>
      <c r="AE212" s="121">
        <f t="shared" si="132"/>
        <v>0</v>
      </c>
      <c r="AF212" s="121">
        <f t="shared" si="132"/>
        <v>0</v>
      </c>
      <c r="AG212" s="121">
        <f t="shared" si="132"/>
        <v>0</v>
      </c>
      <c r="AH212" s="121">
        <f t="shared" si="132"/>
        <v>0</v>
      </c>
      <c r="AI212" s="121">
        <f t="shared" si="132"/>
        <v>0</v>
      </c>
      <c r="AJ212" s="121">
        <f t="shared" si="132"/>
        <v>0</v>
      </c>
      <c r="AK212" s="121">
        <f t="shared" si="132"/>
        <v>0</v>
      </c>
      <c r="AL212" s="121">
        <f t="shared" si="132"/>
        <v>0</v>
      </c>
      <c r="AM212" s="121">
        <f t="shared" si="132"/>
        <v>0</v>
      </c>
      <c r="AN212" s="121">
        <f t="shared" si="132"/>
        <v>0</v>
      </c>
      <c r="AO212" s="701">
        <f t="shared" si="132"/>
        <v>0</v>
      </c>
      <c r="AP212" s="122"/>
      <c r="AQ212" s="123">
        <f t="shared" si="133"/>
        <v>0</v>
      </c>
      <c r="AR212" s="121">
        <f t="shared" si="133"/>
        <v>0</v>
      </c>
      <c r="AS212" s="121">
        <f t="shared" si="133"/>
        <v>0</v>
      </c>
      <c r="AT212" s="121">
        <f t="shared" si="133"/>
        <v>0</v>
      </c>
      <c r="AU212" s="121">
        <f t="shared" si="133"/>
        <v>0</v>
      </c>
      <c r="AV212" s="121">
        <f t="shared" si="133"/>
        <v>0</v>
      </c>
      <c r="AW212" s="121">
        <f t="shared" si="133"/>
        <v>0</v>
      </c>
      <c r="AX212" s="121">
        <f t="shared" si="133"/>
        <v>0</v>
      </c>
      <c r="AY212" s="121">
        <f t="shared" si="133"/>
        <v>0</v>
      </c>
      <c r="AZ212" s="121">
        <f t="shared" si="133"/>
        <v>0</v>
      </c>
      <c r="BA212" s="121">
        <f t="shared" si="133"/>
        <v>0</v>
      </c>
      <c r="BB212" s="121">
        <f t="shared" si="133"/>
        <v>0</v>
      </c>
      <c r="BC212" s="121">
        <f t="shared" si="133"/>
        <v>0</v>
      </c>
      <c r="BD212" s="701">
        <f t="shared" si="133"/>
        <v>0</v>
      </c>
      <c r="BE212" s="693"/>
      <c r="BF212" s="122">
        <f t="shared" si="138"/>
        <v>0</v>
      </c>
      <c r="BG212" s="124"/>
      <c r="BH212" s="122">
        <f t="shared" si="139"/>
        <v>0</v>
      </c>
      <c r="BI212" s="124"/>
      <c r="BJ212" s="122">
        <f t="shared" si="140"/>
        <v>0</v>
      </c>
      <c r="BK212" s="124"/>
      <c r="BL212" s="125">
        <f t="shared" si="141"/>
        <v>0</v>
      </c>
      <c r="BM212" s="124"/>
      <c r="BN212" s="123">
        <f t="shared" si="130"/>
        <v>0</v>
      </c>
      <c r="BO212" s="126">
        <f t="shared" si="130"/>
        <v>0</v>
      </c>
      <c r="BP212" s="127"/>
      <c r="BQ212" s="409"/>
    </row>
    <row r="213" spans="1:69" s="131" customFormat="1" ht="17.55" hidden="1" customHeight="1">
      <c r="A213" s="83"/>
      <c r="C213" s="139" t="str">
        <f t="shared" si="134"/>
        <v>H</v>
      </c>
      <c r="D213" s="130" t="str">
        <f t="shared" si="124"/>
        <v>EIL</v>
      </c>
      <c r="E213" s="129" t="str">
        <f t="shared" si="123"/>
        <v>P&amp;H Tech</v>
      </c>
      <c r="F213" s="717"/>
      <c r="G213" s="123">
        <f t="shared" si="131"/>
        <v>0</v>
      </c>
      <c r="H213" s="121">
        <f t="shared" si="131"/>
        <v>0</v>
      </c>
      <c r="I213" s="121">
        <f t="shared" si="131"/>
        <v>0</v>
      </c>
      <c r="J213" s="121">
        <f t="shared" si="131"/>
        <v>0</v>
      </c>
      <c r="K213" s="121">
        <f t="shared" si="131"/>
        <v>0</v>
      </c>
      <c r="L213" s="121">
        <f t="shared" si="131"/>
        <v>0</v>
      </c>
      <c r="M213" s="121">
        <f t="shared" si="131"/>
        <v>0</v>
      </c>
      <c r="N213" s="121">
        <f t="shared" si="131"/>
        <v>0</v>
      </c>
      <c r="O213" s="121">
        <f t="shared" si="131"/>
        <v>0</v>
      </c>
      <c r="P213" s="126">
        <f t="shared" si="131"/>
        <v>0</v>
      </c>
      <c r="Q213" s="122"/>
      <c r="R213" s="408">
        <f t="shared" si="135"/>
        <v>0</v>
      </c>
      <c r="S213" s="693"/>
      <c r="T213" s="700">
        <f t="shared" si="126"/>
        <v>0</v>
      </c>
      <c r="U213" s="701">
        <f t="shared" si="126"/>
        <v>0</v>
      </c>
      <c r="V213" s="693"/>
      <c r="W213" s="700">
        <f t="shared" si="127"/>
        <v>0</v>
      </c>
      <c r="X213" s="126">
        <f t="shared" si="127"/>
        <v>0</v>
      </c>
      <c r="Y213" s="696">
        <f t="shared" si="136"/>
        <v>0</v>
      </c>
      <c r="Z213" s="408">
        <f t="shared" si="137"/>
        <v>0</v>
      </c>
      <c r="AA213" s="127"/>
      <c r="AB213" s="123">
        <f t="shared" si="132"/>
        <v>0</v>
      </c>
      <c r="AC213" s="121">
        <f t="shared" si="132"/>
        <v>0</v>
      </c>
      <c r="AD213" s="121">
        <f t="shared" si="132"/>
        <v>0</v>
      </c>
      <c r="AE213" s="121">
        <f t="shared" si="132"/>
        <v>0</v>
      </c>
      <c r="AF213" s="121">
        <f t="shared" si="132"/>
        <v>0</v>
      </c>
      <c r="AG213" s="121">
        <f t="shared" si="132"/>
        <v>0</v>
      </c>
      <c r="AH213" s="121">
        <f t="shared" si="132"/>
        <v>0</v>
      </c>
      <c r="AI213" s="121">
        <f t="shared" si="132"/>
        <v>0</v>
      </c>
      <c r="AJ213" s="121">
        <f t="shared" si="132"/>
        <v>0</v>
      </c>
      <c r="AK213" s="121">
        <f t="shared" si="132"/>
        <v>0</v>
      </c>
      <c r="AL213" s="121">
        <f t="shared" si="132"/>
        <v>0</v>
      </c>
      <c r="AM213" s="121">
        <f t="shared" si="132"/>
        <v>0</v>
      </c>
      <c r="AN213" s="121">
        <f t="shared" si="132"/>
        <v>0</v>
      </c>
      <c r="AO213" s="701">
        <f t="shared" si="132"/>
        <v>0</v>
      </c>
      <c r="AP213" s="122"/>
      <c r="AQ213" s="123">
        <f t="shared" si="133"/>
        <v>0</v>
      </c>
      <c r="AR213" s="121">
        <f t="shared" si="133"/>
        <v>0</v>
      </c>
      <c r="AS213" s="121">
        <f t="shared" si="133"/>
        <v>0</v>
      </c>
      <c r="AT213" s="121">
        <f t="shared" si="133"/>
        <v>0</v>
      </c>
      <c r="AU213" s="121">
        <f t="shared" si="133"/>
        <v>0</v>
      </c>
      <c r="AV213" s="121">
        <f t="shared" si="133"/>
        <v>0</v>
      </c>
      <c r="AW213" s="121">
        <f t="shared" si="133"/>
        <v>0</v>
      </c>
      <c r="AX213" s="121">
        <f t="shared" si="133"/>
        <v>0</v>
      </c>
      <c r="AY213" s="121">
        <f t="shared" si="133"/>
        <v>0</v>
      </c>
      <c r="AZ213" s="121">
        <f t="shared" si="133"/>
        <v>0</v>
      </c>
      <c r="BA213" s="121">
        <f t="shared" si="133"/>
        <v>0</v>
      </c>
      <c r="BB213" s="121">
        <f t="shared" si="133"/>
        <v>0</v>
      </c>
      <c r="BC213" s="121">
        <f t="shared" si="133"/>
        <v>0</v>
      </c>
      <c r="BD213" s="701">
        <f t="shared" si="133"/>
        <v>0</v>
      </c>
      <c r="BE213" s="693"/>
      <c r="BF213" s="122">
        <f t="shared" si="138"/>
        <v>0</v>
      </c>
      <c r="BG213" s="124"/>
      <c r="BH213" s="122">
        <f t="shared" si="139"/>
        <v>0</v>
      </c>
      <c r="BI213" s="124"/>
      <c r="BJ213" s="122">
        <f t="shared" si="140"/>
        <v>0</v>
      </c>
      <c r="BK213" s="124"/>
      <c r="BL213" s="125">
        <f t="shared" si="141"/>
        <v>0</v>
      </c>
      <c r="BM213" s="124"/>
      <c r="BN213" s="123">
        <f t="shared" si="130"/>
        <v>0</v>
      </c>
      <c r="BO213" s="126">
        <f t="shared" si="130"/>
        <v>0</v>
      </c>
      <c r="BP213" s="127"/>
      <c r="BQ213" s="409"/>
    </row>
    <row r="214" spans="1:69" s="131" customFormat="1" ht="17.55" hidden="1" customHeight="1">
      <c r="A214" s="83"/>
      <c r="C214" s="139" t="str">
        <f t="shared" si="134"/>
        <v>H</v>
      </c>
      <c r="D214" s="130" t="str">
        <f t="shared" si="124"/>
        <v>EIL</v>
      </c>
      <c r="E214" s="129" t="str">
        <f t="shared" si="123"/>
        <v>Samsung SDI</v>
      </c>
      <c r="F214" s="717"/>
      <c r="G214" s="123">
        <f t="shared" si="131"/>
        <v>0</v>
      </c>
      <c r="H214" s="121">
        <f t="shared" si="131"/>
        <v>0</v>
      </c>
      <c r="I214" s="121">
        <f t="shared" si="131"/>
        <v>0</v>
      </c>
      <c r="J214" s="121">
        <f t="shared" si="131"/>
        <v>0</v>
      </c>
      <c r="K214" s="121">
        <f t="shared" si="131"/>
        <v>0</v>
      </c>
      <c r="L214" s="121">
        <f t="shared" si="131"/>
        <v>0</v>
      </c>
      <c r="M214" s="121">
        <f t="shared" si="131"/>
        <v>0</v>
      </c>
      <c r="N214" s="121">
        <f t="shared" si="131"/>
        <v>0</v>
      </c>
      <c r="O214" s="121">
        <f t="shared" si="131"/>
        <v>0</v>
      </c>
      <c r="P214" s="126">
        <f t="shared" si="131"/>
        <v>0</v>
      </c>
      <c r="Q214" s="122"/>
      <c r="R214" s="408">
        <f t="shared" si="135"/>
        <v>0</v>
      </c>
      <c r="S214" s="693"/>
      <c r="T214" s="700">
        <f t="shared" si="126"/>
        <v>0</v>
      </c>
      <c r="U214" s="701">
        <f t="shared" si="126"/>
        <v>0</v>
      </c>
      <c r="V214" s="693"/>
      <c r="W214" s="700">
        <f t="shared" si="127"/>
        <v>0</v>
      </c>
      <c r="X214" s="126">
        <f t="shared" si="127"/>
        <v>0</v>
      </c>
      <c r="Y214" s="696">
        <f t="shared" si="136"/>
        <v>0</v>
      </c>
      <c r="Z214" s="408">
        <f t="shared" si="137"/>
        <v>0</v>
      </c>
      <c r="AA214" s="127"/>
      <c r="AB214" s="123">
        <f t="shared" si="132"/>
        <v>0</v>
      </c>
      <c r="AC214" s="121">
        <f t="shared" si="132"/>
        <v>0</v>
      </c>
      <c r="AD214" s="121">
        <f t="shared" si="132"/>
        <v>0</v>
      </c>
      <c r="AE214" s="121">
        <f t="shared" si="132"/>
        <v>0</v>
      </c>
      <c r="AF214" s="121">
        <f t="shared" si="132"/>
        <v>0</v>
      </c>
      <c r="AG214" s="121">
        <f t="shared" si="132"/>
        <v>0</v>
      </c>
      <c r="AH214" s="121">
        <f t="shared" si="132"/>
        <v>0</v>
      </c>
      <c r="AI214" s="121">
        <f t="shared" si="132"/>
        <v>0</v>
      </c>
      <c r="AJ214" s="121">
        <f t="shared" si="132"/>
        <v>0</v>
      </c>
      <c r="AK214" s="121">
        <f t="shared" si="132"/>
        <v>0</v>
      </c>
      <c r="AL214" s="121">
        <f t="shared" si="132"/>
        <v>0</v>
      </c>
      <c r="AM214" s="121">
        <f t="shared" si="132"/>
        <v>0</v>
      </c>
      <c r="AN214" s="121">
        <f t="shared" si="132"/>
        <v>0</v>
      </c>
      <c r="AO214" s="701">
        <f t="shared" si="132"/>
        <v>0</v>
      </c>
      <c r="AP214" s="122"/>
      <c r="AQ214" s="123">
        <f t="shared" si="133"/>
        <v>0</v>
      </c>
      <c r="AR214" s="121">
        <f t="shared" si="133"/>
        <v>0</v>
      </c>
      <c r="AS214" s="121">
        <f t="shared" si="133"/>
        <v>0</v>
      </c>
      <c r="AT214" s="121">
        <f t="shared" si="133"/>
        <v>0</v>
      </c>
      <c r="AU214" s="121">
        <f t="shared" si="133"/>
        <v>0</v>
      </c>
      <c r="AV214" s="121">
        <f t="shared" si="133"/>
        <v>0</v>
      </c>
      <c r="AW214" s="121">
        <f t="shared" si="133"/>
        <v>0</v>
      </c>
      <c r="AX214" s="121">
        <f t="shared" si="133"/>
        <v>0</v>
      </c>
      <c r="AY214" s="121">
        <f t="shared" si="133"/>
        <v>0</v>
      </c>
      <c r="AZ214" s="121">
        <f t="shared" si="133"/>
        <v>0</v>
      </c>
      <c r="BA214" s="121">
        <f t="shared" si="133"/>
        <v>0</v>
      </c>
      <c r="BB214" s="121">
        <f t="shared" si="133"/>
        <v>0</v>
      </c>
      <c r="BC214" s="121">
        <f t="shared" si="133"/>
        <v>0</v>
      </c>
      <c r="BD214" s="701">
        <f t="shared" si="133"/>
        <v>0</v>
      </c>
      <c r="BE214" s="693"/>
      <c r="BF214" s="122">
        <f t="shared" si="138"/>
        <v>0</v>
      </c>
      <c r="BG214" s="124"/>
      <c r="BH214" s="122">
        <f t="shared" si="139"/>
        <v>0</v>
      </c>
      <c r="BI214" s="124"/>
      <c r="BJ214" s="122">
        <f t="shared" si="140"/>
        <v>0</v>
      </c>
      <c r="BK214" s="124"/>
      <c r="BL214" s="125">
        <f t="shared" si="141"/>
        <v>0</v>
      </c>
      <c r="BM214" s="124"/>
      <c r="BN214" s="123">
        <f t="shared" si="130"/>
        <v>0</v>
      </c>
      <c r="BO214" s="126">
        <f t="shared" si="130"/>
        <v>0</v>
      </c>
      <c r="BP214" s="127"/>
      <c r="BQ214" s="409"/>
    </row>
    <row r="215" spans="1:69" s="131" customFormat="1" ht="17.55" hidden="1" customHeight="1">
      <c r="A215" s="83"/>
      <c r="C215" s="139" t="str">
        <f t="shared" si="134"/>
        <v>H</v>
      </c>
      <c r="D215" s="130" t="str">
        <f t="shared" si="124"/>
        <v>EIL</v>
      </c>
      <c r="E215" s="129" t="str">
        <f t="shared" ref="E215:E224" si="142">E180</f>
        <v>SFC</v>
      </c>
      <c r="F215" s="717"/>
      <c r="G215" s="123">
        <f t="shared" si="131"/>
        <v>0</v>
      </c>
      <c r="H215" s="121">
        <f t="shared" si="131"/>
        <v>0</v>
      </c>
      <c r="I215" s="121">
        <f t="shared" si="131"/>
        <v>0</v>
      </c>
      <c r="J215" s="121">
        <f t="shared" si="131"/>
        <v>0</v>
      </c>
      <c r="K215" s="121">
        <f t="shared" si="131"/>
        <v>0</v>
      </c>
      <c r="L215" s="121">
        <f t="shared" si="131"/>
        <v>0</v>
      </c>
      <c r="M215" s="121">
        <f t="shared" si="131"/>
        <v>0</v>
      </c>
      <c r="N215" s="121">
        <f t="shared" si="131"/>
        <v>0</v>
      </c>
      <c r="O215" s="121">
        <f t="shared" si="131"/>
        <v>0</v>
      </c>
      <c r="P215" s="126">
        <f t="shared" si="131"/>
        <v>0</v>
      </c>
      <c r="Q215" s="122"/>
      <c r="R215" s="408">
        <f t="shared" si="135"/>
        <v>0</v>
      </c>
      <c r="S215" s="693"/>
      <c r="T215" s="700">
        <f t="shared" si="126"/>
        <v>0</v>
      </c>
      <c r="U215" s="701">
        <f t="shared" si="126"/>
        <v>0</v>
      </c>
      <c r="V215" s="693"/>
      <c r="W215" s="700">
        <f t="shared" si="127"/>
        <v>0</v>
      </c>
      <c r="X215" s="126">
        <f t="shared" si="127"/>
        <v>0</v>
      </c>
      <c r="Y215" s="696">
        <f t="shared" si="136"/>
        <v>0</v>
      </c>
      <c r="Z215" s="408">
        <f t="shared" si="137"/>
        <v>0</v>
      </c>
      <c r="AA215" s="127"/>
      <c r="AB215" s="123">
        <f t="shared" si="132"/>
        <v>0</v>
      </c>
      <c r="AC215" s="121">
        <f t="shared" si="132"/>
        <v>0</v>
      </c>
      <c r="AD215" s="121">
        <f t="shared" si="132"/>
        <v>0</v>
      </c>
      <c r="AE215" s="121">
        <f t="shared" si="132"/>
        <v>0</v>
      </c>
      <c r="AF215" s="121">
        <f t="shared" si="132"/>
        <v>0</v>
      </c>
      <c r="AG215" s="121">
        <f t="shared" si="132"/>
        <v>0</v>
      </c>
      <c r="AH215" s="121">
        <f t="shared" si="132"/>
        <v>0</v>
      </c>
      <c r="AI215" s="121">
        <f t="shared" si="132"/>
        <v>0</v>
      </c>
      <c r="AJ215" s="121">
        <f t="shared" si="132"/>
        <v>0</v>
      </c>
      <c r="AK215" s="121">
        <f t="shared" si="132"/>
        <v>0</v>
      </c>
      <c r="AL215" s="121">
        <f t="shared" si="132"/>
        <v>0</v>
      </c>
      <c r="AM215" s="121">
        <f t="shared" si="132"/>
        <v>0</v>
      </c>
      <c r="AN215" s="121">
        <f t="shared" si="132"/>
        <v>0</v>
      </c>
      <c r="AO215" s="701">
        <f t="shared" si="132"/>
        <v>0</v>
      </c>
      <c r="AP215" s="122"/>
      <c r="AQ215" s="123">
        <f t="shared" si="133"/>
        <v>0</v>
      </c>
      <c r="AR215" s="121">
        <f t="shared" si="133"/>
        <v>0</v>
      </c>
      <c r="AS215" s="121">
        <f t="shared" si="133"/>
        <v>0</v>
      </c>
      <c r="AT215" s="121">
        <f t="shared" si="133"/>
        <v>0</v>
      </c>
      <c r="AU215" s="121">
        <f t="shared" si="133"/>
        <v>0</v>
      </c>
      <c r="AV215" s="121">
        <f t="shared" si="133"/>
        <v>0</v>
      </c>
      <c r="AW215" s="121">
        <f t="shared" si="133"/>
        <v>0</v>
      </c>
      <c r="AX215" s="121">
        <f t="shared" si="133"/>
        <v>0</v>
      </c>
      <c r="AY215" s="121">
        <f t="shared" si="133"/>
        <v>0</v>
      </c>
      <c r="AZ215" s="121">
        <f t="shared" si="133"/>
        <v>0</v>
      </c>
      <c r="BA215" s="121">
        <f t="shared" si="133"/>
        <v>0</v>
      </c>
      <c r="BB215" s="121">
        <f t="shared" si="133"/>
        <v>0</v>
      </c>
      <c r="BC215" s="121">
        <f t="shared" si="133"/>
        <v>0</v>
      </c>
      <c r="BD215" s="701">
        <f t="shared" si="133"/>
        <v>0</v>
      </c>
      <c r="BE215" s="693"/>
      <c r="BF215" s="122">
        <f t="shared" si="138"/>
        <v>0</v>
      </c>
      <c r="BG215" s="124"/>
      <c r="BH215" s="122">
        <f t="shared" si="139"/>
        <v>0</v>
      </c>
      <c r="BI215" s="124"/>
      <c r="BJ215" s="122">
        <f t="shared" si="140"/>
        <v>0</v>
      </c>
      <c r="BK215" s="124"/>
      <c r="BL215" s="125">
        <f t="shared" si="141"/>
        <v>0</v>
      </c>
      <c r="BM215" s="124"/>
      <c r="BN215" s="123">
        <f t="shared" si="130"/>
        <v>0</v>
      </c>
      <c r="BO215" s="126">
        <f t="shared" si="130"/>
        <v>0</v>
      </c>
      <c r="BP215" s="127"/>
      <c r="BQ215" s="409"/>
    </row>
    <row r="216" spans="1:69" s="131" customFormat="1" ht="17.55" hidden="1" customHeight="1">
      <c r="A216" s="83"/>
      <c r="C216" s="139" t="str">
        <f t="shared" si="134"/>
        <v>H</v>
      </c>
      <c r="D216" s="130" t="str">
        <f t="shared" si="124"/>
        <v>EIL</v>
      </c>
      <c r="E216" s="129" t="str">
        <f t="shared" si="142"/>
        <v>SK JNC</v>
      </c>
      <c r="F216" s="717"/>
      <c r="G216" s="123">
        <f t="shared" ref="G216:P225" si="143">SUMIFS(Share, Y, $E$3, Config, $G$11, P, G$15, LType, $D216, MSup, $E216)</f>
        <v>0</v>
      </c>
      <c r="H216" s="121">
        <f t="shared" si="143"/>
        <v>0</v>
      </c>
      <c r="I216" s="121">
        <f t="shared" si="143"/>
        <v>0</v>
      </c>
      <c r="J216" s="121">
        <f t="shared" si="143"/>
        <v>0</v>
      </c>
      <c r="K216" s="121">
        <f t="shared" si="143"/>
        <v>0</v>
      </c>
      <c r="L216" s="121">
        <f t="shared" si="143"/>
        <v>0</v>
      </c>
      <c r="M216" s="121">
        <f t="shared" si="143"/>
        <v>0</v>
      </c>
      <c r="N216" s="121">
        <f t="shared" si="143"/>
        <v>0</v>
      </c>
      <c r="O216" s="121">
        <f t="shared" si="143"/>
        <v>0</v>
      </c>
      <c r="P216" s="126">
        <f t="shared" si="143"/>
        <v>0</v>
      </c>
      <c r="Q216" s="122"/>
      <c r="R216" s="408">
        <f t="shared" si="135"/>
        <v>0</v>
      </c>
      <c r="S216" s="693"/>
      <c r="T216" s="700">
        <f t="shared" ref="T216:U235" si="144">SUMIFS(Share, Y, $E$3, Config, $T$11, P, T$15, LType, $D216, MSup, $E216)</f>
        <v>0</v>
      </c>
      <c r="U216" s="701">
        <f t="shared" si="144"/>
        <v>0</v>
      </c>
      <c r="V216" s="693"/>
      <c r="W216" s="700">
        <f t="shared" ref="W216:X235" si="145">SUMIFS(Share, Y, $E$3, Config, $W$11, P, W$15, LType, $D216, MSup, $E216)</f>
        <v>0</v>
      </c>
      <c r="X216" s="126">
        <f t="shared" si="145"/>
        <v>0</v>
      </c>
      <c r="Y216" s="696">
        <f t="shared" si="136"/>
        <v>0</v>
      </c>
      <c r="Z216" s="408">
        <f t="shared" si="137"/>
        <v>0</v>
      </c>
      <c r="AA216" s="127"/>
      <c r="AB216" s="123">
        <f t="shared" ref="AB216:AO225" si="146">SUMIFS(Share, Y, $E$3, Config, $AB$11, P, AB$15, LType, $D216, MSup, $E216)</f>
        <v>0</v>
      </c>
      <c r="AC216" s="121">
        <f t="shared" si="146"/>
        <v>0</v>
      </c>
      <c r="AD216" s="121">
        <f t="shared" si="146"/>
        <v>0</v>
      </c>
      <c r="AE216" s="121">
        <f t="shared" si="146"/>
        <v>0</v>
      </c>
      <c r="AF216" s="121">
        <f t="shared" si="146"/>
        <v>0</v>
      </c>
      <c r="AG216" s="121">
        <f t="shared" si="146"/>
        <v>0</v>
      </c>
      <c r="AH216" s="121">
        <f t="shared" si="146"/>
        <v>0</v>
      </c>
      <c r="AI216" s="121">
        <f t="shared" si="146"/>
        <v>0</v>
      </c>
      <c r="AJ216" s="121">
        <f t="shared" si="146"/>
        <v>0</v>
      </c>
      <c r="AK216" s="121">
        <f t="shared" si="146"/>
        <v>0</v>
      </c>
      <c r="AL216" s="121">
        <f t="shared" si="146"/>
        <v>0</v>
      </c>
      <c r="AM216" s="121">
        <f t="shared" si="146"/>
        <v>0</v>
      </c>
      <c r="AN216" s="121">
        <f t="shared" si="146"/>
        <v>0</v>
      </c>
      <c r="AO216" s="701">
        <f t="shared" si="146"/>
        <v>0</v>
      </c>
      <c r="AP216" s="122"/>
      <c r="AQ216" s="123">
        <f t="shared" ref="AQ216:BD225" si="147">SUMIFS(Share, Y, $E$3, Config, $AQ$11, P, AQ$15, LType, $D216, MSup, $E216)</f>
        <v>0</v>
      </c>
      <c r="AR216" s="121">
        <f t="shared" si="147"/>
        <v>0</v>
      </c>
      <c r="AS216" s="121">
        <f t="shared" si="147"/>
        <v>0</v>
      </c>
      <c r="AT216" s="121">
        <f t="shared" si="147"/>
        <v>0</v>
      </c>
      <c r="AU216" s="121">
        <f t="shared" si="147"/>
        <v>0</v>
      </c>
      <c r="AV216" s="121">
        <f t="shared" si="147"/>
        <v>0</v>
      </c>
      <c r="AW216" s="121">
        <f t="shared" si="147"/>
        <v>0</v>
      </c>
      <c r="AX216" s="121">
        <f t="shared" si="147"/>
        <v>0</v>
      </c>
      <c r="AY216" s="121">
        <f t="shared" si="147"/>
        <v>0</v>
      </c>
      <c r="AZ216" s="121">
        <f t="shared" si="147"/>
        <v>0</v>
      </c>
      <c r="BA216" s="121">
        <f t="shared" si="147"/>
        <v>0</v>
      </c>
      <c r="BB216" s="121">
        <f t="shared" si="147"/>
        <v>0</v>
      </c>
      <c r="BC216" s="121">
        <f t="shared" si="147"/>
        <v>0</v>
      </c>
      <c r="BD216" s="701">
        <f t="shared" si="147"/>
        <v>0</v>
      </c>
      <c r="BE216" s="693"/>
      <c r="BF216" s="122">
        <f t="shared" si="138"/>
        <v>0</v>
      </c>
      <c r="BG216" s="124"/>
      <c r="BH216" s="122">
        <f t="shared" si="139"/>
        <v>0</v>
      </c>
      <c r="BI216" s="124"/>
      <c r="BJ216" s="122">
        <f t="shared" si="140"/>
        <v>0</v>
      </c>
      <c r="BK216" s="124"/>
      <c r="BL216" s="125">
        <f t="shared" si="141"/>
        <v>0</v>
      </c>
      <c r="BM216" s="124"/>
      <c r="BN216" s="123">
        <f t="shared" ref="BN216:BO235" si="148">SUMIFS(Share, Y, $E$3, Config, $BN$11, P, BN$15, LType, $D216, MSup, $E216)</f>
        <v>0</v>
      </c>
      <c r="BO216" s="126">
        <f t="shared" si="148"/>
        <v>0</v>
      </c>
      <c r="BP216" s="127"/>
      <c r="BQ216" s="409"/>
    </row>
    <row r="217" spans="1:69" s="131" customFormat="1" ht="17.55" customHeight="1">
      <c r="A217" s="83"/>
      <c r="C217" s="139" t="str">
        <f t="shared" si="134"/>
        <v/>
      </c>
      <c r="D217" s="130" t="str">
        <f t="shared" si="124"/>
        <v>EIL</v>
      </c>
      <c r="E217" s="129" t="str">
        <f t="shared" si="142"/>
        <v>Solus AM</v>
      </c>
      <c r="F217" s="717"/>
      <c r="G217" s="123">
        <f t="shared" si="143"/>
        <v>0</v>
      </c>
      <c r="H217" s="121">
        <f t="shared" si="143"/>
        <v>0</v>
      </c>
      <c r="I217" s="121">
        <f t="shared" si="143"/>
        <v>0</v>
      </c>
      <c r="J217" s="121">
        <f t="shared" si="143"/>
        <v>0</v>
      </c>
      <c r="K217" s="121">
        <f t="shared" si="143"/>
        <v>0</v>
      </c>
      <c r="L217" s="121">
        <f t="shared" si="143"/>
        <v>0</v>
      </c>
      <c r="M217" s="121">
        <f t="shared" si="143"/>
        <v>0</v>
      </c>
      <c r="N217" s="121">
        <f t="shared" si="143"/>
        <v>0</v>
      </c>
      <c r="O217" s="121">
        <f t="shared" si="143"/>
        <v>0</v>
      </c>
      <c r="P217" s="126">
        <f t="shared" si="143"/>
        <v>0</v>
      </c>
      <c r="Q217" s="122"/>
      <c r="R217" s="408">
        <f t="shared" si="135"/>
        <v>1</v>
      </c>
      <c r="S217" s="693"/>
      <c r="T217" s="700">
        <f t="shared" si="144"/>
        <v>0</v>
      </c>
      <c r="U217" s="701">
        <f t="shared" si="144"/>
        <v>0</v>
      </c>
      <c r="V217" s="693"/>
      <c r="W217" s="700">
        <f t="shared" si="145"/>
        <v>0</v>
      </c>
      <c r="X217" s="126">
        <f t="shared" si="145"/>
        <v>0</v>
      </c>
      <c r="Y217" s="696">
        <f t="shared" si="136"/>
        <v>0</v>
      </c>
      <c r="Z217" s="408">
        <f t="shared" si="137"/>
        <v>0</v>
      </c>
      <c r="AA217" s="127"/>
      <c r="AB217" s="123">
        <f t="shared" si="146"/>
        <v>1</v>
      </c>
      <c r="AC217" s="121">
        <f t="shared" si="146"/>
        <v>0</v>
      </c>
      <c r="AD217" s="121">
        <f t="shared" si="146"/>
        <v>0</v>
      </c>
      <c r="AE217" s="121">
        <f t="shared" si="146"/>
        <v>0</v>
      </c>
      <c r="AF217" s="121">
        <f t="shared" si="146"/>
        <v>0</v>
      </c>
      <c r="AG217" s="121">
        <f t="shared" si="146"/>
        <v>0</v>
      </c>
      <c r="AH217" s="121">
        <f t="shared" si="146"/>
        <v>0</v>
      </c>
      <c r="AI217" s="121">
        <f t="shared" si="146"/>
        <v>0</v>
      </c>
      <c r="AJ217" s="121">
        <f t="shared" si="146"/>
        <v>0</v>
      </c>
      <c r="AK217" s="121">
        <f t="shared" si="146"/>
        <v>0</v>
      </c>
      <c r="AL217" s="121">
        <f t="shared" si="146"/>
        <v>0</v>
      </c>
      <c r="AM217" s="121">
        <f t="shared" si="146"/>
        <v>0</v>
      </c>
      <c r="AN217" s="121">
        <f t="shared" si="146"/>
        <v>0</v>
      </c>
      <c r="AO217" s="701">
        <f t="shared" si="146"/>
        <v>0</v>
      </c>
      <c r="AP217" s="122"/>
      <c r="AQ217" s="123">
        <f t="shared" si="147"/>
        <v>0</v>
      </c>
      <c r="AR217" s="121">
        <f t="shared" si="147"/>
        <v>0</v>
      </c>
      <c r="AS217" s="121">
        <f t="shared" si="147"/>
        <v>0</v>
      </c>
      <c r="AT217" s="121">
        <f t="shared" si="147"/>
        <v>0</v>
      </c>
      <c r="AU217" s="121">
        <f t="shared" si="147"/>
        <v>0</v>
      </c>
      <c r="AV217" s="121">
        <f t="shared" si="147"/>
        <v>0</v>
      </c>
      <c r="AW217" s="121">
        <f t="shared" si="147"/>
        <v>0</v>
      </c>
      <c r="AX217" s="121">
        <f t="shared" si="147"/>
        <v>0</v>
      </c>
      <c r="AY217" s="121">
        <f t="shared" si="147"/>
        <v>0</v>
      </c>
      <c r="AZ217" s="121">
        <f t="shared" si="147"/>
        <v>0</v>
      </c>
      <c r="BA217" s="121">
        <f t="shared" si="147"/>
        <v>0</v>
      </c>
      <c r="BB217" s="121">
        <f t="shared" si="147"/>
        <v>0</v>
      </c>
      <c r="BC217" s="121">
        <f t="shared" si="147"/>
        <v>0</v>
      </c>
      <c r="BD217" s="701">
        <f t="shared" si="147"/>
        <v>0</v>
      </c>
      <c r="BE217" s="693"/>
      <c r="BF217" s="122">
        <f t="shared" si="138"/>
        <v>0</v>
      </c>
      <c r="BG217" s="124"/>
      <c r="BH217" s="122">
        <f t="shared" si="139"/>
        <v>0</v>
      </c>
      <c r="BI217" s="124"/>
      <c r="BJ217" s="122">
        <f t="shared" si="140"/>
        <v>0</v>
      </c>
      <c r="BK217" s="124"/>
      <c r="BL217" s="125">
        <f t="shared" si="141"/>
        <v>0</v>
      </c>
      <c r="BM217" s="124"/>
      <c r="BN217" s="123">
        <f t="shared" si="148"/>
        <v>0</v>
      </c>
      <c r="BO217" s="126">
        <f t="shared" si="148"/>
        <v>0</v>
      </c>
      <c r="BP217" s="127"/>
      <c r="BQ217" s="409"/>
    </row>
    <row r="218" spans="1:69" s="131" customFormat="1" ht="17.55" hidden="1" customHeight="1">
      <c r="A218" s="83"/>
      <c r="C218" s="139" t="str">
        <f t="shared" si="134"/>
        <v>H</v>
      </c>
      <c r="D218" s="130" t="str">
        <f t="shared" si="124"/>
        <v>EIL</v>
      </c>
      <c r="E218" s="129">
        <f t="shared" si="142"/>
        <v>0</v>
      </c>
      <c r="F218" s="717"/>
      <c r="G218" s="123">
        <f t="shared" si="143"/>
        <v>0</v>
      </c>
      <c r="H218" s="121">
        <f t="shared" si="143"/>
        <v>0</v>
      </c>
      <c r="I218" s="121">
        <f t="shared" si="143"/>
        <v>0</v>
      </c>
      <c r="J218" s="121">
        <f t="shared" si="143"/>
        <v>0</v>
      </c>
      <c r="K218" s="121">
        <f t="shared" si="143"/>
        <v>0</v>
      </c>
      <c r="L218" s="121">
        <f t="shared" si="143"/>
        <v>0</v>
      </c>
      <c r="M218" s="121">
        <f t="shared" si="143"/>
        <v>0</v>
      </c>
      <c r="N218" s="121">
        <f t="shared" si="143"/>
        <v>0</v>
      </c>
      <c r="O218" s="121">
        <f t="shared" si="143"/>
        <v>0</v>
      </c>
      <c r="P218" s="126">
        <f t="shared" si="143"/>
        <v>0</v>
      </c>
      <c r="Q218" s="122"/>
      <c r="R218" s="408">
        <f t="shared" si="135"/>
        <v>0</v>
      </c>
      <c r="S218" s="693"/>
      <c r="T218" s="700">
        <f t="shared" si="144"/>
        <v>0</v>
      </c>
      <c r="U218" s="701">
        <f t="shared" si="144"/>
        <v>0</v>
      </c>
      <c r="V218" s="693"/>
      <c r="W218" s="700">
        <f t="shared" si="145"/>
        <v>0</v>
      </c>
      <c r="X218" s="126">
        <f t="shared" si="145"/>
        <v>0</v>
      </c>
      <c r="Y218" s="696">
        <f t="shared" si="136"/>
        <v>0</v>
      </c>
      <c r="Z218" s="408">
        <f t="shared" si="137"/>
        <v>0</v>
      </c>
      <c r="AA218" s="127"/>
      <c r="AB218" s="123">
        <f t="shared" si="146"/>
        <v>0</v>
      </c>
      <c r="AC218" s="121">
        <f t="shared" si="146"/>
        <v>0</v>
      </c>
      <c r="AD218" s="121">
        <f t="shared" si="146"/>
        <v>0</v>
      </c>
      <c r="AE218" s="121">
        <f t="shared" si="146"/>
        <v>0</v>
      </c>
      <c r="AF218" s="121">
        <f t="shared" si="146"/>
        <v>0</v>
      </c>
      <c r="AG218" s="121">
        <f t="shared" si="146"/>
        <v>0</v>
      </c>
      <c r="AH218" s="121">
        <f t="shared" si="146"/>
        <v>0</v>
      </c>
      <c r="AI218" s="121">
        <f t="shared" si="146"/>
        <v>0</v>
      </c>
      <c r="AJ218" s="121">
        <f t="shared" si="146"/>
        <v>0</v>
      </c>
      <c r="AK218" s="121">
        <f t="shared" si="146"/>
        <v>0</v>
      </c>
      <c r="AL218" s="121">
        <f t="shared" si="146"/>
        <v>0</v>
      </c>
      <c r="AM218" s="121">
        <f t="shared" si="146"/>
        <v>0</v>
      </c>
      <c r="AN218" s="121">
        <f t="shared" si="146"/>
        <v>0</v>
      </c>
      <c r="AO218" s="701">
        <f t="shared" si="146"/>
        <v>0</v>
      </c>
      <c r="AP218" s="122"/>
      <c r="AQ218" s="123">
        <f t="shared" si="147"/>
        <v>0</v>
      </c>
      <c r="AR218" s="121">
        <f t="shared" si="147"/>
        <v>0</v>
      </c>
      <c r="AS218" s="121">
        <f t="shared" si="147"/>
        <v>0</v>
      </c>
      <c r="AT218" s="121">
        <f t="shared" si="147"/>
        <v>0</v>
      </c>
      <c r="AU218" s="121">
        <f t="shared" si="147"/>
        <v>0</v>
      </c>
      <c r="AV218" s="121">
        <f t="shared" si="147"/>
        <v>0</v>
      </c>
      <c r="AW218" s="121">
        <f t="shared" si="147"/>
        <v>0</v>
      </c>
      <c r="AX218" s="121">
        <f t="shared" si="147"/>
        <v>0</v>
      </c>
      <c r="AY218" s="121">
        <f t="shared" si="147"/>
        <v>0</v>
      </c>
      <c r="AZ218" s="121">
        <f t="shared" si="147"/>
        <v>0</v>
      </c>
      <c r="BA218" s="121">
        <f t="shared" si="147"/>
        <v>0</v>
      </c>
      <c r="BB218" s="121">
        <f t="shared" si="147"/>
        <v>0</v>
      </c>
      <c r="BC218" s="121">
        <f t="shared" si="147"/>
        <v>0</v>
      </c>
      <c r="BD218" s="701">
        <f t="shared" si="147"/>
        <v>0</v>
      </c>
      <c r="BE218" s="693"/>
      <c r="BF218" s="122">
        <f t="shared" si="138"/>
        <v>0</v>
      </c>
      <c r="BG218" s="124"/>
      <c r="BH218" s="122">
        <f t="shared" si="139"/>
        <v>0</v>
      </c>
      <c r="BI218" s="124"/>
      <c r="BJ218" s="122">
        <f t="shared" si="140"/>
        <v>0</v>
      </c>
      <c r="BK218" s="124"/>
      <c r="BL218" s="125">
        <f t="shared" si="141"/>
        <v>0</v>
      </c>
      <c r="BM218" s="124"/>
      <c r="BN218" s="123">
        <f t="shared" si="148"/>
        <v>0</v>
      </c>
      <c r="BO218" s="126">
        <f t="shared" si="148"/>
        <v>0</v>
      </c>
      <c r="BP218" s="127"/>
      <c r="BQ218" s="409"/>
    </row>
    <row r="219" spans="1:69" s="131" customFormat="1" ht="17.55" hidden="1" customHeight="1">
      <c r="A219" s="83"/>
      <c r="C219" s="139" t="str">
        <f t="shared" si="134"/>
        <v>H</v>
      </c>
      <c r="D219" s="130" t="str">
        <f t="shared" si="124"/>
        <v>EIL</v>
      </c>
      <c r="E219" s="129">
        <f t="shared" si="142"/>
        <v>0</v>
      </c>
      <c r="F219" s="717"/>
      <c r="G219" s="123">
        <f t="shared" si="143"/>
        <v>0</v>
      </c>
      <c r="H219" s="121">
        <f t="shared" si="143"/>
        <v>0</v>
      </c>
      <c r="I219" s="121">
        <f t="shared" si="143"/>
        <v>0</v>
      </c>
      <c r="J219" s="121">
        <f t="shared" si="143"/>
        <v>0</v>
      </c>
      <c r="K219" s="121">
        <f t="shared" si="143"/>
        <v>0</v>
      </c>
      <c r="L219" s="121">
        <f t="shared" si="143"/>
        <v>0</v>
      </c>
      <c r="M219" s="121">
        <f t="shared" si="143"/>
        <v>0</v>
      </c>
      <c r="N219" s="121">
        <f t="shared" si="143"/>
        <v>0</v>
      </c>
      <c r="O219" s="121">
        <f t="shared" si="143"/>
        <v>0</v>
      </c>
      <c r="P219" s="126">
        <f t="shared" si="143"/>
        <v>0</v>
      </c>
      <c r="Q219" s="122"/>
      <c r="R219" s="408">
        <f t="shared" si="135"/>
        <v>0</v>
      </c>
      <c r="S219" s="693"/>
      <c r="T219" s="700">
        <f t="shared" si="144"/>
        <v>0</v>
      </c>
      <c r="U219" s="701">
        <f t="shared" si="144"/>
        <v>0</v>
      </c>
      <c r="V219" s="693"/>
      <c r="W219" s="700">
        <f t="shared" si="145"/>
        <v>0</v>
      </c>
      <c r="X219" s="126">
        <f t="shared" si="145"/>
        <v>0</v>
      </c>
      <c r="Y219" s="696">
        <f t="shared" si="136"/>
        <v>0</v>
      </c>
      <c r="Z219" s="408">
        <f t="shared" si="137"/>
        <v>0</v>
      </c>
      <c r="AA219" s="127"/>
      <c r="AB219" s="123">
        <f t="shared" si="146"/>
        <v>0</v>
      </c>
      <c r="AC219" s="121">
        <f t="shared" si="146"/>
        <v>0</v>
      </c>
      <c r="AD219" s="121">
        <f t="shared" si="146"/>
        <v>0</v>
      </c>
      <c r="AE219" s="121">
        <f t="shared" si="146"/>
        <v>0</v>
      </c>
      <c r="AF219" s="121">
        <f t="shared" si="146"/>
        <v>0</v>
      </c>
      <c r="AG219" s="121">
        <f t="shared" si="146"/>
        <v>0</v>
      </c>
      <c r="AH219" s="121">
        <f t="shared" si="146"/>
        <v>0</v>
      </c>
      <c r="AI219" s="121">
        <f t="shared" si="146"/>
        <v>0</v>
      </c>
      <c r="AJ219" s="121">
        <f t="shared" si="146"/>
        <v>0</v>
      </c>
      <c r="AK219" s="121">
        <f t="shared" si="146"/>
        <v>0</v>
      </c>
      <c r="AL219" s="121">
        <f t="shared" si="146"/>
        <v>0</v>
      </c>
      <c r="AM219" s="121">
        <f t="shared" si="146"/>
        <v>0</v>
      </c>
      <c r="AN219" s="121">
        <f t="shared" si="146"/>
        <v>0</v>
      </c>
      <c r="AO219" s="701">
        <f t="shared" si="146"/>
        <v>0</v>
      </c>
      <c r="AP219" s="122"/>
      <c r="AQ219" s="123">
        <f t="shared" si="147"/>
        <v>0</v>
      </c>
      <c r="AR219" s="121">
        <f t="shared" si="147"/>
        <v>0</v>
      </c>
      <c r="AS219" s="121">
        <f t="shared" si="147"/>
        <v>0</v>
      </c>
      <c r="AT219" s="121">
        <f t="shared" si="147"/>
        <v>0</v>
      </c>
      <c r="AU219" s="121">
        <f t="shared" si="147"/>
        <v>0</v>
      </c>
      <c r="AV219" s="121">
        <f t="shared" si="147"/>
        <v>0</v>
      </c>
      <c r="AW219" s="121">
        <f t="shared" si="147"/>
        <v>0</v>
      </c>
      <c r="AX219" s="121">
        <f t="shared" si="147"/>
        <v>0</v>
      </c>
      <c r="AY219" s="121">
        <f t="shared" si="147"/>
        <v>0</v>
      </c>
      <c r="AZ219" s="121">
        <f t="shared" si="147"/>
        <v>0</v>
      </c>
      <c r="BA219" s="121">
        <f t="shared" si="147"/>
        <v>0</v>
      </c>
      <c r="BB219" s="121">
        <f t="shared" si="147"/>
        <v>0</v>
      </c>
      <c r="BC219" s="121">
        <f t="shared" si="147"/>
        <v>0</v>
      </c>
      <c r="BD219" s="701">
        <f t="shared" si="147"/>
        <v>0</v>
      </c>
      <c r="BE219" s="693"/>
      <c r="BF219" s="122">
        <f t="shared" si="138"/>
        <v>0</v>
      </c>
      <c r="BG219" s="124"/>
      <c r="BH219" s="122">
        <f t="shared" si="139"/>
        <v>0</v>
      </c>
      <c r="BI219" s="124"/>
      <c r="BJ219" s="122">
        <f t="shared" si="140"/>
        <v>0</v>
      </c>
      <c r="BK219" s="124"/>
      <c r="BL219" s="125">
        <f t="shared" si="141"/>
        <v>0</v>
      </c>
      <c r="BM219" s="124"/>
      <c r="BN219" s="123">
        <f t="shared" si="148"/>
        <v>0</v>
      </c>
      <c r="BO219" s="126">
        <f t="shared" si="148"/>
        <v>0</v>
      </c>
      <c r="BP219" s="127"/>
      <c r="BQ219" s="409"/>
    </row>
    <row r="220" spans="1:69" s="131" customFormat="1" ht="17.55" hidden="1" customHeight="1">
      <c r="A220" s="83"/>
      <c r="C220" s="139" t="str">
        <f t="shared" si="134"/>
        <v>H</v>
      </c>
      <c r="D220" s="130" t="str">
        <f t="shared" si="124"/>
        <v>EIL</v>
      </c>
      <c r="E220" s="129">
        <f t="shared" si="142"/>
        <v>0</v>
      </c>
      <c r="F220" s="717"/>
      <c r="G220" s="123">
        <f t="shared" si="143"/>
        <v>0</v>
      </c>
      <c r="H220" s="121">
        <f t="shared" si="143"/>
        <v>0</v>
      </c>
      <c r="I220" s="121">
        <f t="shared" si="143"/>
        <v>0</v>
      </c>
      <c r="J220" s="121">
        <f t="shared" si="143"/>
        <v>0</v>
      </c>
      <c r="K220" s="121">
        <f t="shared" si="143"/>
        <v>0</v>
      </c>
      <c r="L220" s="121">
        <f t="shared" si="143"/>
        <v>0</v>
      </c>
      <c r="M220" s="121">
        <f t="shared" si="143"/>
        <v>0</v>
      </c>
      <c r="N220" s="121">
        <f t="shared" si="143"/>
        <v>0</v>
      </c>
      <c r="O220" s="121">
        <f t="shared" si="143"/>
        <v>0</v>
      </c>
      <c r="P220" s="126">
        <f t="shared" si="143"/>
        <v>0</v>
      </c>
      <c r="Q220" s="122"/>
      <c r="R220" s="408">
        <f t="shared" si="135"/>
        <v>0</v>
      </c>
      <c r="S220" s="693"/>
      <c r="T220" s="700">
        <f t="shared" si="144"/>
        <v>0</v>
      </c>
      <c r="U220" s="701">
        <f t="shared" si="144"/>
        <v>0</v>
      </c>
      <c r="V220" s="693"/>
      <c r="W220" s="700">
        <f t="shared" si="145"/>
        <v>0</v>
      </c>
      <c r="X220" s="126">
        <f t="shared" si="145"/>
        <v>0</v>
      </c>
      <c r="Y220" s="696">
        <f t="shared" si="136"/>
        <v>0</v>
      </c>
      <c r="Z220" s="408">
        <f t="shared" si="137"/>
        <v>0</v>
      </c>
      <c r="AA220" s="127"/>
      <c r="AB220" s="123">
        <f t="shared" si="146"/>
        <v>0</v>
      </c>
      <c r="AC220" s="121">
        <f t="shared" si="146"/>
        <v>0</v>
      </c>
      <c r="AD220" s="121">
        <f t="shared" si="146"/>
        <v>0</v>
      </c>
      <c r="AE220" s="121">
        <f t="shared" si="146"/>
        <v>0</v>
      </c>
      <c r="AF220" s="121">
        <f t="shared" si="146"/>
        <v>0</v>
      </c>
      <c r="AG220" s="121">
        <f t="shared" si="146"/>
        <v>0</v>
      </c>
      <c r="AH220" s="121">
        <f t="shared" si="146"/>
        <v>0</v>
      </c>
      <c r="AI220" s="121">
        <f t="shared" si="146"/>
        <v>0</v>
      </c>
      <c r="AJ220" s="121">
        <f t="shared" si="146"/>
        <v>0</v>
      </c>
      <c r="AK220" s="121">
        <f t="shared" si="146"/>
        <v>0</v>
      </c>
      <c r="AL220" s="121">
        <f t="shared" si="146"/>
        <v>0</v>
      </c>
      <c r="AM220" s="121">
        <f t="shared" si="146"/>
        <v>0</v>
      </c>
      <c r="AN220" s="121">
        <f t="shared" si="146"/>
        <v>0</v>
      </c>
      <c r="AO220" s="701">
        <f t="shared" si="146"/>
        <v>0</v>
      </c>
      <c r="AP220" s="122"/>
      <c r="AQ220" s="123">
        <f t="shared" si="147"/>
        <v>0</v>
      </c>
      <c r="AR220" s="121">
        <f t="shared" si="147"/>
        <v>0</v>
      </c>
      <c r="AS220" s="121">
        <f t="shared" si="147"/>
        <v>0</v>
      </c>
      <c r="AT220" s="121">
        <f t="shared" si="147"/>
        <v>0</v>
      </c>
      <c r="AU220" s="121">
        <f t="shared" si="147"/>
        <v>0</v>
      </c>
      <c r="AV220" s="121">
        <f t="shared" si="147"/>
        <v>0</v>
      </c>
      <c r="AW220" s="121">
        <f t="shared" si="147"/>
        <v>0</v>
      </c>
      <c r="AX220" s="121">
        <f t="shared" si="147"/>
        <v>0</v>
      </c>
      <c r="AY220" s="121">
        <f t="shared" si="147"/>
        <v>0</v>
      </c>
      <c r="AZ220" s="121">
        <f t="shared" si="147"/>
        <v>0</v>
      </c>
      <c r="BA220" s="121">
        <f t="shared" si="147"/>
        <v>0</v>
      </c>
      <c r="BB220" s="121">
        <f t="shared" si="147"/>
        <v>0</v>
      </c>
      <c r="BC220" s="121">
        <f t="shared" si="147"/>
        <v>0</v>
      </c>
      <c r="BD220" s="701">
        <f t="shared" si="147"/>
        <v>0</v>
      </c>
      <c r="BE220" s="693"/>
      <c r="BF220" s="122">
        <f t="shared" si="138"/>
        <v>0</v>
      </c>
      <c r="BG220" s="124"/>
      <c r="BH220" s="122">
        <f t="shared" si="139"/>
        <v>0</v>
      </c>
      <c r="BI220" s="124"/>
      <c r="BJ220" s="122">
        <f t="shared" si="140"/>
        <v>0</v>
      </c>
      <c r="BK220" s="124"/>
      <c r="BL220" s="125">
        <f t="shared" si="141"/>
        <v>0</v>
      </c>
      <c r="BM220" s="124"/>
      <c r="BN220" s="123">
        <f t="shared" si="148"/>
        <v>0</v>
      </c>
      <c r="BO220" s="126">
        <f t="shared" si="148"/>
        <v>0</v>
      </c>
      <c r="BP220" s="127"/>
      <c r="BQ220" s="409"/>
    </row>
    <row r="221" spans="1:69" s="131" customFormat="1" ht="17.55" hidden="1" customHeight="1">
      <c r="A221" s="83"/>
      <c r="C221" s="139" t="str">
        <f t="shared" si="134"/>
        <v>H</v>
      </c>
      <c r="D221" s="130" t="str">
        <f t="shared" si="124"/>
        <v>EIL</v>
      </c>
      <c r="E221" s="129">
        <f t="shared" si="142"/>
        <v>0</v>
      </c>
      <c r="F221" s="717"/>
      <c r="G221" s="123">
        <f t="shared" si="143"/>
        <v>0</v>
      </c>
      <c r="H221" s="121">
        <f t="shared" si="143"/>
        <v>0</v>
      </c>
      <c r="I221" s="121">
        <f t="shared" si="143"/>
        <v>0</v>
      </c>
      <c r="J221" s="121">
        <f t="shared" si="143"/>
        <v>0</v>
      </c>
      <c r="K221" s="121">
        <f t="shared" si="143"/>
        <v>0</v>
      </c>
      <c r="L221" s="121">
        <f t="shared" si="143"/>
        <v>0</v>
      </c>
      <c r="M221" s="121">
        <f t="shared" si="143"/>
        <v>0</v>
      </c>
      <c r="N221" s="121">
        <f t="shared" si="143"/>
        <v>0</v>
      </c>
      <c r="O221" s="121">
        <f t="shared" si="143"/>
        <v>0</v>
      </c>
      <c r="P221" s="126">
        <f t="shared" si="143"/>
        <v>0</v>
      </c>
      <c r="Q221" s="122"/>
      <c r="R221" s="408">
        <f t="shared" si="135"/>
        <v>0</v>
      </c>
      <c r="S221" s="693"/>
      <c r="T221" s="700">
        <f t="shared" si="144"/>
        <v>0</v>
      </c>
      <c r="U221" s="701">
        <f t="shared" si="144"/>
        <v>0</v>
      </c>
      <c r="V221" s="693"/>
      <c r="W221" s="700">
        <f t="shared" si="145"/>
        <v>0</v>
      </c>
      <c r="X221" s="126">
        <f t="shared" si="145"/>
        <v>0</v>
      </c>
      <c r="Y221" s="696">
        <f t="shared" si="136"/>
        <v>0</v>
      </c>
      <c r="Z221" s="408">
        <f t="shared" si="137"/>
        <v>0</v>
      </c>
      <c r="AA221" s="127"/>
      <c r="AB221" s="123">
        <f t="shared" si="146"/>
        <v>0</v>
      </c>
      <c r="AC221" s="121">
        <f t="shared" si="146"/>
        <v>0</v>
      </c>
      <c r="AD221" s="121">
        <f t="shared" si="146"/>
        <v>0</v>
      </c>
      <c r="AE221" s="121">
        <f t="shared" si="146"/>
        <v>0</v>
      </c>
      <c r="AF221" s="121">
        <f t="shared" si="146"/>
        <v>0</v>
      </c>
      <c r="AG221" s="121">
        <f t="shared" si="146"/>
        <v>0</v>
      </c>
      <c r="AH221" s="121">
        <f t="shared" si="146"/>
        <v>0</v>
      </c>
      <c r="AI221" s="121">
        <f t="shared" si="146"/>
        <v>0</v>
      </c>
      <c r="AJ221" s="121">
        <f t="shared" si="146"/>
        <v>0</v>
      </c>
      <c r="AK221" s="121">
        <f t="shared" si="146"/>
        <v>0</v>
      </c>
      <c r="AL221" s="121">
        <f t="shared" si="146"/>
        <v>0</v>
      </c>
      <c r="AM221" s="121">
        <f t="shared" si="146"/>
        <v>0</v>
      </c>
      <c r="AN221" s="121">
        <f t="shared" si="146"/>
        <v>0</v>
      </c>
      <c r="AO221" s="701">
        <f t="shared" si="146"/>
        <v>0</v>
      </c>
      <c r="AP221" s="122"/>
      <c r="AQ221" s="123">
        <f t="shared" si="147"/>
        <v>0</v>
      </c>
      <c r="AR221" s="121">
        <f t="shared" si="147"/>
        <v>0</v>
      </c>
      <c r="AS221" s="121">
        <f t="shared" si="147"/>
        <v>0</v>
      </c>
      <c r="AT221" s="121">
        <f t="shared" si="147"/>
        <v>0</v>
      </c>
      <c r="AU221" s="121">
        <f t="shared" si="147"/>
        <v>0</v>
      </c>
      <c r="AV221" s="121">
        <f t="shared" si="147"/>
        <v>0</v>
      </c>
      <c r="AW221" s="121">
        <f t="shared" si="147"/>
        <v>0</v>
      </c>
      <c r="AX221" s="121">
        <f t="shared" si="147"/>
        <v>0</v>
      </c>
      <c r="AY221" s="121">
        <f t="shared" si="147"/>
        <v>0</v>
      </c>
      <c r="AZ221" s="121">
        <f t="shared" si="147"/>
        <v>0</v>
      </c>
      <c r="BA221" s="121">
        <f t="shared" si="147"/>
        <v>0</v>
      </c>
      <c r="BB221" s="121">
        <f t="shared" si="147"/>
        <v>0</v>
      </c>
      <c r="BC221" s="121">
        <f t="shared" si="147"/>
        <v>0</v>
      </c>
      <c r="BD221" s="701">
        <f t="shared" si="147"/>
        <v>0</v>
      </c>
      <c r="BE221" s="693"/>
      <c r="BF221" s="122">
        <f t="shared" si="138"/>
        <v>0</v>
      </c>
      <c r="BG221" s="124"/>
      <c r="BH221" s="122">
        <f t="shared" si="139"/>
        <v>0</v>
      </c>
      <c r="BI221" s="124"/>
      <c r="BJ221" s="122">
        <f t="shared" si="140"/>
        <v>0</v>
      </c>
      <c r="BK221" s="124"/>
      <c r="BL221" s="125">
        <f t="shared" si="141"/>
        <v>0</v>
      </c>
      <c r="BM221" s="124"/>
      <c r="BN221" s="123">
        <f t="shared" si="148"/>
        <v>0</v>
      </c>
      <c r="BO221" s="126">
        <f t="shared" si="148"/>
        <v>0</v>
      </c>
      <c r="BP221" s="127"/>
      <c r="BQ221" s="409"/>
    </row>
    <row r="222" spans="1:69" s="131" customFormat="1" ht="17.55" hidden="1" customHeight="1">
      <c r="A222" s="83"/>
      <c r="C222" s="139" t="str">
        <f t="shared" si="134"/>
        <v>H</v>
      </c>
      <c r="D222" s="130" t="str">
        <f t="shared" si="124"/>
        <v>EIL</v>
      </c>
      <c r="E222" s="129">
        <f t="shared" si="142"/>
        <v>0</v>
      </c>
      <c r="F222" s="717"/>
      <c r="G222" s="123">
        <f t="shared" si="143"/>
        <v>0</v>
      </c>
      <c r="H222" s="121">
        <f t="shared" si="143"/>
        <v>0</v>
      </c>
      <c r="I222" s="121">
        <f t="shared" si="143"/>
        <v>0</v>
      </c>
      <c r="J222" s="121">
        <f t="shared" si="143"/>
        <v>0</v>
      </c>
      <c r="K222" s="121">
        <f t="shared" si="143"/>
        <v>0</v>
      </c>
      <c r="L222" s="121">
        <f t="shared" si="143"/>
        <v>0</v>
      </c>
      <c r="M222" s="121">
        <f t="shared" si="143"/>
        <v>0</v>
      </c>
      <c r="N222" s="121">
        <f t="shared" si="143"/>
        <v>0</v>
      </c>
      <c r="O222" s="121">
        <f t="shared" si="143"/>
        <v>0</v>
      </c>
      <c r="P222" s="126">
        <f t="shared" si="143"/>
        <v>0</v>
      </c>
      <c r="Q222" s="122"/>
      <c r="R222" s="408">
        <f t="shared" si="135"/>
        <v>0</v>
      </c>
      <c r="S222" s="693"/>
      <c r="T222" s="700">
        <f t="shared" si="144"/>
        <v>0</v>
      </c>
      <c r="U222" s="701">
        <f t="shared" si="144"/>
        <v>0</v>
      </c>
      <c r="V222" s="693"/>
      <c r="W222" s="700">
        <f t="shared" si="145"/>
        <v>0</v>
      </c>
      <c r="X222" s="126">
        <f t="shared" si="145"/>
        <v>0</v>
      </c>
      <c r="Y222" s="696">
        <f t="shared" si="136"/>
        <v>0</v>
      </c>
      <c r="Z222" s="408">
        <f t="shared" si="137"/>
        <v>0</v>
      </c>
      <c r="AA222" s="127"/>
      <c r="AB222" s="123">
        <f t="shared" si="146"/>
        <v>0</v>
      </c>
      <c r="AC222" s="121">
        <f t="shared" si="146"/>
        <v>0</v>
      </c>
      <c r="AD222" s="121">
        <f t="shared" si="146"/>
        <v>0</v>
      </c>
      <c r="AE222" s="121">
        <f t="shared" si="146"/>
        <v>0</v>
      </c>
      <c r="AF222" s="121">
        <f t="shared" si="146"/>
        <v>0</v>
      </c>
      <c r="AG222" s="121">
        <f t="shared" si="146"/>
        <v>0</v>
      </c>
      <c r="AH222" s="121">
        <f t="shared" si="146"/>
        <v>0</v>
      </c>
      <c r="AI222" s="121">
        <f t="shared" si="146"/>
        <v>0</v>
      </c>
      <c r="AJ222" s="121">
        <f t="shared" si="146"/>
        <v>0</v>
      </c>
      <c r="AK222" s="121">
        <f t="shared" si="146"/>
        <v>0</v>
      </c>
      <c r="AL222" s="121">
        <f t="shared" si="146"/>
        <v>0</v>
      </c>
      <c r="AM222" s="121">
        <f t="shared" si="146"/>
        <v>0</v>
      </c>
      <c r="AN222" s="121">
        <f t="shared" si="146"/>
        <v>0</v>
      </c>
      <c r="AO222" s="701">
        <f t="shared" si="146"/>
        <v>0</v>
      </c>
      <c r="AP222" s="122"/>
      <c r="AQ222" s="123">
        <f t="shared" si="147"/>
        <v>0</v>
      </c>
      <c r="AR222" s="121">
        <f t="shared" si="147"/>
        <v>0</v>
      </c>
      <c r="AS222" s="121">
        <f t="shared" si="147"/>
        <v>0</v>
      </c>
      <c r="AT222" s="121">
        <f t="shared" si="147"/>
        <v>0</v>
      </c>
      <c r="AU222" s="121">
        <f t="shared" si="147"/>
        <v>0</v>
      </c>
      <c r="AV222" s="121">
        <f t="shared" si="147"/>
        <v>0</v>
      </c>
      <c r="AW222" s="121">
        <f t="shared" si="147"/>
        <v>0</v>
      </c>
      <c r="AX222" s="121">
        <f t="shared" si="147"/>
        <v>0</v>
      </c>
      <c r="AY222" s="121">
        <f t="shared" si="147"/>
        <v>0</v>
      </c>
      <c r="AZ222" s="121">
        <f t="shared" si="147"/>
        <v>0</v>
      </c>
      <c r="BA222" s="121">
        <f t="shared" si="147"/>
        <v>0</v>
      </c>
      <c r="BB222" s="121">
        <f t="shared" si="147"/>
        <v>0</v>
      </c>
      <c r="BC222" s="121">
        <f t="shared" si="147"/>
        <v>0</v>
      </c>
      <c r="BD222" s="701">
        <f t="shared" si="147"/>
        <v>0</v>
      </c>
      <c r="BE222" s="693"/>
      <c r="BF222" s="122">
        <f t="shared" si="138"/>
        <v>0</v>
      </c>
      <c r="BG222" s="124"/>
      <c r="BH222" s="122">
        <f t="shared" si="139"/>
        <v>0</v>
      </c>
      <c r="BI222" s="124"/>
      <c r="BJ222" s="122">
        <f t="shared" si="140"/>
        <v>0</v>
      </c>
      <c r="BK222" s="124"/>
      <c r="BL222" s="125">
        <f t="shared" si="141"/>
        <v>0</v>
      </c>
      <c r="BM222" s="124"/>
      <c r="BN222" s="123">
        <f t="shared" si="148"/>
        <v>0</v>
      </c>
      <c r="BO222" s="126">
        <f t="shared" si="148"/>
        <v>0</v>
      </c>
      <c r="BP222" s="127"/>
      <c r="BQ222" s="409"/>
    </row>
    <row r="223" spans="1:69" s="131" customFormat="1" ht="17.55" hidden="1" customHeight="1">
      <c r="A223" s="83"/>
      <c r="C223" s="139" t="str">
        <f t="shared" si="134"/>
        <v>H</v>
      </c>
      <c r="D223" s="130" t="str">
        <f t="shared" si="124"/>
        <v>EIL</v>
      </c>
      <c r="E223" s="129">
        <f t="shared" si="142"/>
        <v>0</v>
      </c>
      <c r="F223" s="717"/>
      <c r="G223" s="123">
        <f t="shared" si="143"/>
        <v>0</v>
      </c>
      <c r="H223" s="121">
        <f t="shared" si="143"/>
        <v>0</v>
      </c>
      <c r="I223" s="121">
        <f t="shared" si="143"/>
        <v>0</v>
      </c>
      <c r="J223" s="121">
        <f t="shared" si="143"/>
        <v>0</v>
      </c>
      <c r="K223" s="121">
        <f t="shared" si="143"/>
        <v>0</v>
      </c>
      <c r="L223" s="121">
        <f t="shared" si="143"/>
        <v>0</v>
      </c>
      <c r="M223" s="121">
        <f t="shared" si="143"/>
        <v>0</v>
      </c>
      <c r="N223" s="121">
        <f t="shared" si="143"/>
        <v>0</v>
      </c>
      <c r="O223" s="121">
        <f t="shared" si="143"/>
        <v>0</v>
      </c>
      <c r="P223" s="126">
        <f t="shared" si="143"/>
        <v>0</v>
      </c>
      <c r="Q223" s="122"/>
      <c r="R223" s="408">
        <f t="shared" si="135"/>
        <v>0</v>
      </c>
      <c r="S223" s="693"/>
      <c r="T223" s="700">
        <f t="shared" si="144"/>
        <v>0</v>
      </c>
      <c r="U223" s="701">
        <f t="shared" si="144"/>
        <v>0</v>
      </c>
      <c r="V223" s="693"/>
      <c r="W223" s="700">
        <f t="shared" si="145"/>
        <v>0</v>
      </c>
      <c r="X223" s="126">
        <f t="shared" si="145"/>
        <v>0</v>
      </c>
      <c r="Y223" s="696">
        <f t="shared" si="136"/>
        <v>0</v>
      </c>
      <c r="Z223" s="408">
        <f t="shared" si="137"/>
        <v>0</v>
      </c>
      <c r="AA223" s="127"/>
      <c r="AB223" s="123">
        <f t="shared" si="146"/>
        <v>0</v>
      </c>
      <c r="AC223" s="121">
        <f t="shared" si="146"/>
        <v>0</v>
      </c>
      <c r="AD223" s="121">
        <f t="shared" si="146"/>
        <v>0</v>
      </c>
      <c r="AE223" s="121">
        <f t="shared" si="146"/>
        <v>0</v>
      </c>
      <c r="AF223" s="121">
        <f t="shared" si="146"/>
        <v>0</v>
      </c>
      <c r="AG223" s="121">
        <f t="shared" si="146"/>
        <v>0</v>
      </c>
      <c r="AH223" s="121">
        <f t="shared" si="146"/>
        <v>0</v>
      </c>
      <c r="AI223" s="121">
        <f t="shared" si="146"/>
        <v>0</v>
      </c>
      <c r="AJ223" s="121">
        <f t="shared" si="146"/>
        <v>0</v>
      </c>
      <c r="AK223" s="121">
        <f t="shared" si="146"/>
        <v>0</v>
      </c>
      <c r="AL223" s="121">
        <f t="shared" si="146"/>
        <v>0</v>
      </c>
      <c r="AM223" s="121">
        <f t="shared" si="146"/>
        <v>0</v>
      </c>
      <c r="AN223" s="121">
        <f t="shared" si="146"/>
        <v>0</v>
      </c>
      <c r="AO223" s="701">
        <f t="shared" si="146"/>
        <v>0</v>
      </c>
      <c r="AP223" s="122"/>
      <c r="AQ223" s="123">
        <f t="shared" si="147"/>
        <v>0</v>
      </c>
      <c r="AR223" s="121">
        <f t="shared" si="147"/>
        <v>0</v>
      </c>
      <c r="AS223" s="121">
        <f t="shared" si="147"/>
        <v>0</v>
      </c>
      <c r="AT223" s="121">
        <f t="shared" si="147"/>
        <v>0</v>
      </c>
      <c r="AU223" s="121">
        <f t="shared" si="147"/>
        <v>0</v>
      </c>
      <c r="AV223" s="121">
        <f t="shared" si="147"/>
        <v>0</v>
      </c>
      <c r="AW223" s="121">
        <f t="shared" si="147"/>
        <v>0</v>
      </c>
      <c r="AX223" s="121">
        <f t="shared" si="147"/>
        <v>0</v>
      </c>
      <c r="AY223" s="121">
        <f t="shared" si="147"/>
        <v>0</v>
      </c>
      <c r="AZ223" s="121">
        <f t="shared" si="147"/>
        <v>0</v>
      </c>
      <c r="BA223" s="121">
        <f t="shared" si="147"/>
        <v>0</v>
      </c>
      <c r="BB223" s="121">
        <f t="shared" si="147"/>
        <v>0</v>
      </c>
      <c r="BC223" s="121">
        <f t="shared" si="147"/>
        <v>0</v>
      </c>
      <c r="BD223" s="701">
        <f t="shared" si="147"/>
        <v>0</v>
      </c>
      <c r="BE223" s="693"/>
      <c r="BF223" s="122">
        <f t="shared" si="138"/>
        <v>0</v>
      </c>
      <c r="BG223" s="124"/>
      <c r="BH223" s="122">
        <f t="shared" si="139"/>
        <v>0</v>
      </c>
      <c r="BI223" s="124"/>
      <c r="BJ223" s="122">
        <f t="shared" si="140"/>
        <v>0</v>
      </c>
      <c r="BK223" s="124"/>
      <c r="BL223" s="125">
        <f t="shared" si="141"/>
        <v>0</v>
      </c>
      <c r="BM223" s="124"/>
      <c r="BN223" s="123">
        <f t="shared" si="148"/>
        <v>0</v>
      </c>
      <c r="BO223" s="126">
        <f t="shared" si="148"/>
        <v>0</v>
      </c>
      <c r="BP223" s="127"/>
      <c r="BQ223" s="409"/>
    </row>
    <row r="224" spans="1:69" s="131" customFormat="1" ht="17.55" hidden="1" customHeight="1">
      <c r="A224" s="83"/>
      <c r="C224" s="139" t="str">
        <f t="shared" si="134"/>
        <v>H</v>
      </c>
      <c r="D224" s="130" t="str">
        <f t="shared" si="124"/>
        <v>EIL</v>
      </c>
      <c r="E224" s="129">
        <f t="shared" si="142"/>
        <v>0</v>
      </c>
      <c r="F224" s="717"/>
      <c r="G224" s="123">
        <f t="shared" si="143"/>
        <v>0</v>
      </c>
      <c r="H224" s="121">
        <f t="shared" si="143"/>
        <v>0</v>
      </c>
      <c r="I224" s="121">
        <f t="shared" si="143"/>
        <v>0</v>
      </c>
      <c r="J224" s="121">
        <f t="shared" si="143"/>
        <v>0</v>
      </c>
      <c r="K224" s="121">
        <f t="shared" si="143"/>
        <v>0</v>
      </c>
      <c r="L224" s="121">
        <f t="shared" si="143"/>
        <v>0</v>
      </c>
      <c r="M224" s="121">
        <f t="shared" si="143"/>
        <v>0</v>
      </c>
      <c r="N224" s="121">
        <f t="shared" si="143"/>
        <v>0</v>
      </c>
      <c r="O224" s="121">
        <f t="shared" si="143"/>
        <v>0</v>
      </c>
      <c r="P224" s="126">
        <f t="shared" si="143"/>
        <v>0</v>
      </c>
      <c r="Q224" s="122"/>
      <c r="R224" s="408">
        <f t="shared" si="135"/>
        <v>0</v>
      </c>
      <c r="S224" s="693"/>
      <c r="T224" s="700">
        <f t="shared" si="144"/>
        <v>0</v>
      </c>
      <c r="U224" s="701">
        <f t="shared" si="144"/>
        <v>0</v>
      </c>
      <c r="V224" s="693"/>
      <c r="W224" s="700">
        <f t="shared" si="145"/>
        <v>0</v>
      </c>
      <c r="X224" s="126">
        <f t="shared" si="145"/>
        <v>0</v>
      </c>
      <c r="Y224" s="696">
        <f t="shared" si="136"/>
        <v>0</v>
      </c>
      <c r="Z224" s="408">
        <f t="shared" si="137"/>
        <v>0</v>
      </c>
      <c r="AA224" s="127"/>
      <c r="AB224" s="123">
        <f t="shared" si="146"/>
        <v>0</v>
      </c>
      <c r="AC224" s="121">
        <f t="shared" si="146"/>
        <v>0</v>
      </c>
      <c r="AD224" s="121">
        <f t="shared" si="146"/>
        <v>0</v>
      </c>
      <c r="AE224" s="121">
        <f t="shared" si="146"/>
        <v>0</v>
      </c>
      <c r="AF224" s="121">
        <f t="shared" si="146"/>
        <v>0</v>
      </c>
      <c r="AG224" s="121">
        <f t="shared" si="146"/>
        <v>0</v>
      </c>
      <c r="AH224" s="121">
        <f t="shared" si="146"/>
        <v>0</v>
      </c>
      <c r="AI224" s="121">
        <f t="shared" si="146"/>
        <v>0</v>
      </c>
      <c r="AJ224" s="121">
        <f t="shared" si="146"/>
        <v>0</v>
      </c>
      <c r="AK224" s="121">
        <f t="shared" si="146"/>
        <v>0</v>
      </c>
      <c r="AL224" s="121">
        <f t="shared" si="146"/>
        <v>0</v>
      </c>
      <c r="AM224" s="121">
        <f t="shared" si="146"/>
        <v>0</v>
      </c>
      <c r="AN224" s="121">
        <f t="shared" si="146"/>
        <v>0</v>
      </c>
      <c r="AO224" s="701">
        <f t="shared" si="146"/>
        <v>0</v>
      </c>
      <c r="AP224" s="122"/>
      <c r="AQ224" s="123">
        <f t="shared" si="147"/>
        <v>0</v>
      </c>
      <c r="AR224" s="121">
        <f t="shared" si="147"/>
        <v>0</v>
      </c>
      <c r="AS224" s="121">
        <f t="shared" si="147"/>
        <v>0</v>
      </c>
      <c r="AT224" s="121">
        <f t="shared" si="147"/>
        <v>0</v>
      </c>
      <c r="AU224" s="121">
        <f t="shared" si="147"/>
        <v>0</v>
      </c>
      <c r="AV224" s="121">
        <f t="shared" si="147"/>
        <v>0</v>
      </c>
      <c r="AW224" s="121">
        <f t="shared" si="147"/>
        <v>0</v>
      </c>
      <c r="AX224" s="121">
        <f t="shared" si="147"/>
        <v>0</v>
      </c>
      <c r="AY224" s="121">
        <f t="shared" si="147"/>
        <v>0</v>
      </c>
      <c r="AZ224" s="121">
        <f t="shared" si="147"/>
        <v>0</v>
      </c>
      <c r="BA224" s="121">
        <f t="shared" si="147"/>
        <v>0</v>
      </c>
      <c r="BB224" s="121">
        <f t="shared" si="147"/>
        <v>0</v>
      </c>
      <c r="BC224" s="121">
        <f t="shared" si="147"/>
        <v>0</v>
      </c>
      <c r="BD224" s="701">
        <f t="shared" si="147"/>
        <v>0</v>
      </c>
      <c r="BE224" s="693"/>
      <c r="BF224" s="122">
        <f t="shared" si="138"/>
        <v>0</v>
      </c>
      <c r="BG224" s="124"/>
      <c r="BH224" s="122">
        <f t="shared" si="139"/>
        <v>0</v>
      </c>
      <c r="BI224" s="124"/>
      <c r="BJ224" s="122">
        <f t="shared" si="140"/>
        <v>0</v>
      </c>
      <c r="BK224" s="124"/>
      <c r="BL224" s="125">
        <f t="shared" si="141"/>
        <v>0</v>
      </c>
      <c r="BM224" s="124"/>
      <c r="BN224" s="123">
        <f t="shared" si="148"/>
        <v>0</v>
      </c>
      <c r="BO224" s="126">
        <f t="shared" si="148"/>
        <v>0</v>
      </c>
      <c r="BP224" s="127"/>
      <c r="BQ224" s="409"/>
    </row>
    <row r="225" spans="1:69" s="131" customFormat="1" ht="17.55" customHeight="1">
      <c r="A225" s="83"/>
      <c r="C225" s="139" t="str">
        <f t="shared" si="134"/>
        <v/>
      </c>
      <c r="D225" s="130" t="str">
        <f>$D214</f>
        <v>EIL</v>
      </c>
      <c r="E225" s="129" t="str">
        <f>E50</f>
        <v>Unknown</v>
      </c>
      <c r="F225" s="717"/>
      <c r="G225" s="123">
        <f t="shared" si="143"/>
        <v>0</v>
      </c>
      <c r="H225" s="121">
        <f t="shared" si="143"/>
        <v>0</v>
      </c>
      <c r="I225" s="121">
        <f t="shared" si="143"/>
        <v>0</v>
      </c>
      <c r="J225" s="121">
        <f t="shared" si="143"/>
        <v>1</v>
      </c>
      <c r="K225" s="121">
        <f t="shared" si="143"/>
        <v>1</v>
      </c>
      <c r="L225" s="121">
        <f t="shared" si="143"/>
        <v>0</v>
      </c>
      <c r="M225" s="121">
        <f t="shared" si="143"/>
        <v>0</v>
      </c>
      <c r="N225" s="121">
        <f t="shared" si="143"/>
        <v>0</v>
      </c>
      <c r="O225" s="121">
        <f t="shared" si="143"/>
        <v>1</v>
      </c>
      <c r="P225" s="126">
        <f t="shared" si="143"/>
        <v>0.3</v>
      </c>
      <c r="Q225" s="122"/>
      <c r="R225" s="408">
        <f t="shared" si="135"/>
        <v>0</v>
      </c>
      <c r="S225" s="693"/>
      <c r="T225" s="700">
        <f t="shared" si="144"/>
        <v>0</v>
      </c>
      <c r="U225" s="701">
        <f t="shared" si="144"/>
        <v>0</v>
      </c>
      <c r="V225" s="693"/>
      <c r="W225" s="700">
        <f t="shared" si="145"/>
        <v>0</v>
      </c>
      <c r="X225" s="126">
        <f t="shared" si="145"/>
        <v>0</v>
      </c>
      <c r="Y225" s="696">
        <f t="shared" si="136"/>
        <v>0</v>
      </c>
      <c r="Z225" s="408">
        <f t="shared" si="137"/>
        <v>0</v>
      </c>
      <c r="AA225" s="127"/>
      <c r="AB225" s="123">
        <f t="shared" si="146"/>
        <v>0</v>
      </c>
      <c r="AC225" s="121">
        <f t="shared" si="146"/>
        <v>0</v>
      </c>
      <c r="AD225" s="121">
        <f t="shared" si="146"/>
        <v>0</v>
      </c>
      <c r="AE225" s="121">
        <f t="shared" si="146"/>
        <v>0</v>
      </c>
      <c r="AF225" s="121">
        <f t="shared" si="146"/>
        <v>0</v>
      </c>
      <c r="AG225" s="121">
        <f t="shared" si="146"/>
        <v>0</v>
      </c>
      <c r="AH225" s="121">
        <f t="shared" si="146"/>
        <v>0</v>
      </c>
      <c r="AI225" s="121">
        <f t="shared" si="146"/>
        <v>0</v>
      </c>
      <c r="AJ225" s="121">
        <f t="shared" si="146"/>
        <v>0</v>
      </c>
      <c r="AK225" s="121">
        <f t="shared" si="146"/>
        <v>0</v>
      </c>
      <c r="AL225" s="121">
        <f t="shared" si="146"/>
        <v>1</v>
      </c>
      <c r="AM225" s="121">
        <f t="shared" si="146"/>
        <v>0.3</v>
      </c>
      <c r="AN225" s="121">
        <f t="shared" si="146"/>
        <v>0</v>
      </c>
      <c r="AO225" s="701">
        <f t="shared" si="146"/>
        <v>0</v>
      </c>
      <c r="AP225" s="122"/>
      <c r="AQ225" s="123">
        <f t="shared" si="147"/>
        <v>0</v>
      </c>
      <c r="AR225" s="121">
        <f t="shared" si="147"/>
        <v>0</v>
      </c>
      <c r="AS225" s="121">
        <f t="shared" si="147"/>
        <v>0</v>
      </c>
      <c r="AT225" s="121">
        <f t="shared" si="147"/>
        <v>0</v>
      </c>
      <c r="AU225" s="121">
        <f t="shared" si="147"/>
        <v>0</v>
      </c>
      <c r="AV225" s="121">
        <f t="shared" si="147"/>
        <v>0</v>
      </c>
      <c r="AW225" s="121">
        <f t="shared" si="147"/>
        <v>0</v>
      </c>
      <c r="AX225" s="121">
        <f t="shared" si="147"/>
        <v>0</v>
      </c>
      <c r="AY225" s="121">
        <f t="shared" si="147"/>
        <v>0</v>
      </c>
      <c r="AZ225" s="121">
        <f t="shared" si="147"/>
        <v>0</v>
      </c>
      <c r="BA225" s="121">
        <f t="shared" si="147"/>
        <v>0</v>
      </c>
      <c r="BB225" s="121">
        <f t="shared" si="147"/>
        <v>0</v>
      </c>
      <c r="BC225" s="121">
        <f t="shared" si="147"/>
        <v>0</v>
      </c>
      <c r="BD225" s="701">
        <f t="shared" si="147"/>
        <v>0</v>
      </c>
      <c r="BE225" s="693"/>
      <c r="BF225" s="122">
        <f t="shared" si="138"/>
        <v>0</v>
      </c>
      <c r="BG225" s="124"/>
      <c r="BH225" s="122">
        <f t="shared" si="139"/>
        <v>0</v>
      </c>
      <c r="BI225" s="124"/>
      <c r="BJ225" s="122">
        <f t="shared" si="140"/>
        <v>0</v>
      </c>
      <c r="BK225" s="124"/>
      <c r="BL225" s="125">
        <f t="shared" si="141"/>
        <v>0.5</v>
      </c>
      <c r="BM225" s="124"/>
      <c r="BN225" s="123">
        <f t="shared" si="148"/>
        <v>0</v>
      </c>
      <c r="BO225" s="126">
        <f t="shared" si="148"/>
        <v>1</v>
      </c>
      <c r="BP225" s="127"/>
      <c r="BQ225" s="409"/>
    </row>
    <row r="226" spans="1:69" s="131" customFormat="1" ht="17.55" hidden="1" customHeight="1">
      <c r="A226" s="83"/>
      <c r="C226" s="139" t="str">
        <f t="shared" si="134"/>
        <v>H</v>
      </c>
      <c r="D226" s="130" t="str">
        <f>Parameter!G68</f>
        <v>EML_B</v>
      </c>
      <c r="E226" s="129" t="str">
        <f t="shared" ref="E226:E249" si="149">E16</f>
        <v>Aglaia Tech</v>
      </c>
      <c r="F226" s="717"/>
      <c r="G226" s="123">
        <f t="shared" ref="G226:P235" si="150">SUMIFS(Share, Y, $E$3, Config, $G$11, P, G$15, LType, $D226, MSup, $E226)</f>
        <v>0</v>
      </c>
      <c r="H226" s="121">
        <f t="shared" si="150"/>
        <v>0</v>
      </c>
      <c r="I226" s="121">
        <f t="shared" si="150"/>
        <v>0</v>
      </c>
      <c r="J226" s="121">
        <f t="shared" si="150"/>
        <v>0</v>
      </c>
      <c r="K226" s="121">
        <f t="shared" si="150"/>
        <v>0</v>
      </c>
      <c r="L226" s="121">
        <f t="shared" si="150"/>
        <v>0</v>
      </c>
      <c r="M226" s="121">
        <f t="shared" si="150"/>
        <v>0</v>
      </c>
      <c r="N226" s="121">
        <f t="shared" si="150"/>
        <v>0</v>
      </c>
      <c r="O226" s="121">
        <f t="shared" si="150"/>
        <v>0</v>
      </c>
      <c r="P226" s="126">
        <f t="shared" si="150"/>
        <v>0</v>
      </c>
      <c r="Q226" s="122"/>
      <c r="R226" s="408">
        <f t="shared" si="135"/>
        <v>0</v>
      </c>
      <c r="S226" s="693"/>
      <c r="T226" s="700">
        <f t="shared" si="144"/>
        <v>0</v>
      </c>
      <c r="U226" s="701">
        <f t="shared" si="144"/>
        <v>0</v>
      </c>
      <c r="V226" s="693"/>
      <c r="W226" s="700">
        <f t="shared" si="145"/>
        <v>0</v>
      </c>
      <c r="X226" s="126">
        <f t="shared" si="145"/>
        <v>0</v>
      </c>
      <c r="Y226" s="696">
        <f t="shared" si="136"/>
        <v>0</v>
      </c>
      <c r="Z226" s="408">
        <f t="shared" si="137"/>
        <v>0</v>
      </c>
      <c r="AA226" s="127"/>
      <c r="AB226" s="123">
        <f t="shared" ref="AB226:AO235" si="151">SUMIFS(Share, Y, $E$3, Config, $AB$11, P, AB$15, LType, $D226, MSup, $E226)</f>
        <v>0</v>
      </c>
      <c r="AC226" s="121">
        <f t="shared" si="151"/>
        <v>0</v>
      </c>
      <c r="AD226" s="121">
        <f t="shared" si="151"/>
        <v>0</v>
      </c>
      <c r="AE226" s="121">
        <f t="shared" si="151"/>
        <v>0</v>
      </c>
      <c r="AF226" s="121">
        <f t="shared" si="151"/>
        <v>0</v>
      </c>
      <c r="AG226" s="121">
        <f t="shared" si="151"/>
        <v>0</v>
      </c>
      <c r="AH226" s="121">
        <f t="shared" si="151"/>
        <v>0</v>
      </c>
      <c r="AI226" s="121">
        <f t="shared" si="151"/>
        <v>0</v>
      </c>
      <c r="AJ226" s="121">
        <f t="shared" si="151"/>
        <v>0</v>
      </c>
      <c r="AK226" s="121">
        <f t="shared" si="151"/>
        <v>0</v>
      </c>
      <c r="AL226" s="121">
        <f t="shared" si="151"/>
        <v>0</v>
      </c>
      <c r="AM226" s="121">
        <f t="shared" si="151"/>
        <v>0</v>
      </c>
      <c r="AN226" s="121">
        <f t="shared" si="151"/>
        <v>0</v>
      </c>
      <c r="AO226" s="701">
        <f t="shared" si="151"/>
        <v>0</v>
      </c>
      <c r="AP226" s="122"/>
      <c r="AQ226" s="123">
        <f t="shared" ref="AQ226:BD235" si="152">SUMIFS(Share, Y, $E$3, Config, $AQ$11, P, AQ$15, LType, $D226, MSup, $E226)</f>
        <v>0</v>
      </c>
      <c r="AR226" s="121">
        <f t="shared" si="152"/>
        <v>0</v>
      </c>
      <c r="AS226" s="121">
        <f t="shared" si="152"/>
        <v>0</v>
      </c>
      <c r="AT226" s="121">
        <f t="shared" si="152"/>
        <v>0</v>
      </c>
      <c r="AU226" s="121">
        <f t="shared" si="152"/>
        <v>0</v>
      </c>
      <c r="AV226" s="121">
        <f t="shared" si="152"/>
        <v>0</v>
      </c>
      <c r="AW226" s="121">
        <f t="shared" si="152"/>
        <v>0</v>
      </c>
      <c r="AX226" s="121">
        <f t="shared" si="152"/>
        <v>0</v>
      </c>
      <c r="AY226" s="121">
        <f t="shared" si="152"/>
        <v>0</v>
      </c>
      <c r="AZ226" s="121">
        <f t="shared" si="152"/>
        <v>0</v>
      </c>
      <c r="BA226" s="121">
        <f t="shared" si="152"/>
        <v>0</v>
      </c>
      <c r="BB226" s="121">
        <f t="shared" si="152"/>
        <v>0</v>
      </c>
      <c r="BC226" s="121">
        <f t="shared" si="152"/>
        <v>0</v>
      </c>
      <c r="BD226" s="701">
        <f t="shared" si="152"/>
        <v>0</v>
      </c>
      <c r="BE226" s="693"/>
      <c r="BF226" s="122">
        <f t="shared" si="138"/>
        <v>0</v>
      </c>
      <c r="BG226" s="124"/>
      <c r="BH226" s="122">
        <f t="shared" si="139"/>
        <v>0</v>
      </c>
      <c r="BI226" s="124"/>
      <c r="BJ226" s="122">
        <f t="shared" si="140"/>
        <v>0</v>
      </c>
      <c r="BK226" s="124"/>
      <c r="BL226" s="125">
        <f t="shared" si="141"/>
        <v>0</v>
      </c>
      <c r="BM226" s="124"/>
      <c r="BN226" s="123">
        <f t="shared" si="148"/>
        <v>0</v>
      </c>
      <c r="BO226" s="126">
        <f t="shared" si="148"/>
        <v>0</v>
      </c>
      <c r="BP226" s="127"/>
      <c r="BQ226" s="409"/>
    </row>
    <row r="227" spans="1:69" s="131" customFormat="1" ht="17.55" hidden="1" customHeight="1">
      <c r="A227" s="83"/>
      <c r="C227" s="139" t="str">
        <f t="shared" si="134"/>
        <v>H</v>
      </c>
      <c r="D227" s="130" t="str">
        <f t="shared" ref="D227:D259" si="153">$D226</f>
        <v>EML_B</v>
      </c>
      <c r="E227" s="129" t="str">
        <f t="shared" si="149"/>
        <v>Bayer</v>
      </c>
      <c r="F227" s="717"/>
      <c r="G227" s="123">
        <f t="shared" si="150"/>
        <v>0</v>
      </c>
      <c r="H227" s="121">
        <f t="shared" si="150"/>
        <v>0</v>
      </c>
      <c r="I227" s="121">
        <f t="shared" si="150"/>
        <v>0</v>
      </c>
      <c r="J227" s="121">
        <f t="shared" si="150"/>
        <v>0</v>
      </c>
      <c r="K227" s="121">
        <f t="shared" si="150"/>
        <v>0</v>
      </c>
      <c r="L227" s="121">
        <f t="shared" si="150"/>
        <v>0</v>
      </c>
      <c r="M227" s="121">
        <f t="shared" si="150"/>
        <v>0</v>
      </c>
      <c r="N227" s="121">
        <f t="shared" si="150"/>
        <v>0</v>
      </c>
      <c r="O227" s="121">
        <f t="shared" si="150"/>
        <v>0</v>
      </c>
      <c r="P227" s="126">
        <f t="shared" si="150"/>
        <v>0</v>
      </c>
      <c r="Q227" s="122"/>
      <c r="R227" s="408">
        <f t="shared" si="135"/>
        <v>0</v>
      </c>
      <c r="S227" s="693"/>
      <c r="T227" s="700">
        <f t="shared" si="144"/>
        <v>0</v>
      </c>
      <c r="U227" s="701">
        <f t="shared" si="144"/>
        <v>0</v>
      </c>
      <c r="V227" s="693"/>
      <c r="W227" s="700">
        <f t="shared" si="145"/>
        <v>0</v>
      </c>
      <c r="X227" s="126">
        <f t="shared" si="145"/>
        <v>0</v>
      </c>
      <c r="Y227" s="696">
        <f t="shared" si="136"/>
        <v>0</v>
      </c>
      <c r="Z227" s="408">
        <f t="shared" si="137"/>
        <v>0</v>
      </c>
      <c r="AA227" s="127"/>
      <c r="AB227" s="123">
        <f t="shared" si="151"/>
        <v>0</v>
      </c>
      <c r="AC227" s="121">
        <f t="shared" si="151"/>
        <v>0</v>
      </c>
      <c r="AD227" s="121">
        <f t="shared" si="151"/>
        <v>0</v>
      </c>
      <c r="AE227" s="121">
        <f t="shared" si="151"/>
        <v>0</v>
      </c>
      <c r="AF227" s="121">
        <f t="shared" si="151"/>
        <v>0</v>
      </c>
      <c r="AG227" s="121">
        <f t="shared" si="151"/>
        <v>0</v>
      </c>
      <c r="AH227" s="121">
        <f t="shared" si="151"/>
        <v>0</v>
      </c>
      <c r="AI227" s="121">
        <f t="shared" si="151"/>
        <v>0</v>
      </c>
      <c r="AJ227" s="121">
        <f t="shared" si="151"/>
        <v>0</v>
      </c>
      <c r="AK227" s="121">
        <f t="shared" si="151"/>
        <v>0</v>
      </c>
      <c r="AL227" s="121">
        <f t="shared" si="151"/>
        <v>0</v>
      </c>
      <c r="AM227" s="121">
        <f t="shared" si="151"/>
        <v>0</v>
      </c>
      <c r="AN227" s="121">
        <f t="shared" si="151"/>
        <v>0</v>
      </c>
      <c r="AO227" s="701">
        <f t="shared" si="151"/>
        <v>0</v>
      </c>
      <c r="AP227" s="122"/>
      <c r="AQ227" s="123">
        <f t="shared" si="152"/>
        <v>0</v>
      </c>
      <c r="AR227" s="121">
        <f t="shared" si="152"/>
        <v>0</v>
      </c>
      <c r="AS227" s="121">
        <f t="shared" si="152"/>
        <v>0</v>
      </c>
      <c r="AT227" s="121">
        <f t="shared" si="152"/>
        <v>0</v>
      </c>
      <c r="AU227" s="121">
        <f t="shared" si="152"/>
        <v>0</v>
      </c>
      <c r="AV227" s="121">
        <f t="shared" si="152"/>
        <v>0</v>
      </c>
      <c r="AW227" s="121">
        <f t="shared" si="152"/>
        <v>0</v>
      </c>
      <c r="AX227" s="121">
        <f t="shared" si="152"/>
        <v>0</v>
      </c>
      <c r="AY227" s="121">
        <f t="shared" si="152"/>
        <v>0</v>
      </c>
      <c r="AZ227" s="121">
        <f t="shared" si="152"/>
        <v>0</v>
      </c>
      <c r="BA227" s="121">
        <f t="shared" si="152"/>
        <v>0</v>
      </c>
      <c r="BB227" s="121">
        <f t="shared" si="152"/>
        <v>0</v>
      </c>
      <c r="BC227" s="121">
        <f t="shared" si="152"/>
        <v>0</v>
      </c>
      <c r="BD227" s="701">
        <f t="shared" si="152"/>
        <v>0</v>
      </c>
      <c r="BE227" s="693"/>
      <c r="BF227" s="122">
        <f t="shared" si="138"/>
        <v>0</v>
      </c>
      <c r="BG227" s="124"/>
      <c r="BH227" s="122">
        <f t="shared" si="139"/>
        <v>0</v>
      </c>
      <c r="BI227" s="124"/>
      <c r="BJ227" s="122">
        <f t="shared" si="140"/>
        <v>0</v>
      </c>
      <c r="BK227" s="124"/>
      <c r="BL227" s="125">
        <f t="shared" si="141"/>
        <v>0</v>
      </c>
      <c r="BM227" s="124"/>
      <c r="BN227" s="123">
        <f t="shared" si="148"/>
        <v>0</v>
      </c>
      <c r="BO227" s="126">
        <f t="shared" si="148"/>
        <v>0</v>
      </c>
      <c r="BP227" s="127"/>
      <c r="BQ227" s="409"/>
    </row>
    <row r="228" spans="1:69" s="131" customFormat="1" ht="17.55" hidden="1" customHeight="1">
      <c r="A228" s="83"/>
      <c r="C228" s="139" t="str">
        <f t="shared" si="134"/>
        <v>H</v>
      </c>
      <c r="D228" s="130" t="str">
        <f t="shared" si="153"/>
        <v>EML_B</v>
      </c>
      <c r="E228" s="129" t="str">
        <f t="shared" si="149"/>
        <v>Comet</v>
      </c>
      <c r="F228" s="717"/>
      <c r="G228" s="123">
        <f t="shared" si="150"/>
        <v>0</v>
      </c>
      <c r="H228" s="121">
        <f t="shared" si="150"/>
        <v>0</v>
      </c>
      <c r="I228" s="121">
        <f t="shared" si="150"/>
        <v>0</v>
      </c>
      <c r="J228" s="121">
        <f t="shared" si="150"/>
        <v>0</v>
      </c>
      <c r="K228" s="121">
        <f t="shared" si="150"/>
        <v>0</v>
      </c>
      <c r="L228" s="121">
        <f t="shared" si="150"/>
        <v>0</v>
      </c>
      <c r="M228" s="121">
        <f t="shared" si="150"/>
        <v>0</v>
      </c>
      <c r="N228" s="121">
        <f t="shared" si="150"/>
        <v>0</v>
      </c>
      <c r="O228" s="121">
        <f t="shared" si="150"/>
        <v>0</v>
      </c>
      <c r="P228" s="126">
        <f t="shared" si="150"/>
        <v>0</v>
      </c>
      <c r="Q228" s="122"/>
      <c r="R228" s="408">
        <f t="shared" si="135"/>
        <v>0</v>
      </c>
      <c r="S228" s="693"/>
      <c r="T228" s="700">
        <f t="shared" si="144"/>
        <v>0</v>
      </c>
      <c r="U228" s="701">
        <f t="shared" si="144"/>
        <v>0</v>
      </c>
      <c r="V228" s="693"/>
      <c r="W228" s="700">
        <f t="shared" si="145"/>
        <v>0</v>
      </c>
      <c r="X228" s="126">
        <f t="shared" si="145"/>
        <v>0</v>
      </c>
      <c r="Y228" s="696">
        <f t="shared" si="136"/>
        <v>0</v>
      </c>
      <c r="Z228" s="408">
        <f t="shared" si="137"/>
        <v>0</v>
      </c>
      <c r="AA228" s="127"/>
      <c r="AB228" s="123">
        <f t="shared" si="151"/>
        <v>0</v>
      </c>
      <c r="AC228" s="121">
        <f t="shared" si="151"/>
        <v>0</v>
      </c>
      <c r="AD228" s="121">
        <f t="shared" si="151"/>
        <v>0</v>
      </c>
      <c r="AE228" s="121">
        <f t="shared" si="151"/>
        <v>0</v>
      </c>
      <c r="AF228" s="121">
        <f t="shared" si="151"/>
        <v>0</v>
      </c>
      <c r="AG228" s="121">
        <f t="shared" si="151"/>
        <v>0</v>
      </c>
      <c r="AH228" s="121">
        <f t="shared" si="151"/>
        <v>0</v>
      </c>
      <c r="AI228" s="121">
        <f t="shared" si="151"/>
        <v>0</v>
      </c>
      <c r="AJ228" s="121">
        <f t="shared" si="151"/>
        <v>0</v>
      </c>
      <c r="AK228" s="121">
        <f t="shared" si="151"/>
        <v>0</v>
      </c>
      <c r="AL228" s="121">
        <f t="shared" si="151"/>
        <v>0</v>
      </c>
      <c r="AM228" s="121">
        <f t="shared" si="151"/>
        <v>0</v>
      </c>
      <c r="AN228" s="121">
        <f t="shared" si="151"/>
        <v>0</v>
      </c>
      <c r="AO228" s="701">
        <f t="shared" si="151"/>
        <v>0</v>
      </c>
      <c r="AP228" s="122"/>
      <c r="AQ228" s="123">
        <f t="shared" si="152"/>
        <v>0</v>
      </c>
      <c r="AR228" s="121">
        <f t="shared" si="152"/>
        <v>0</v>
      </c>
      <c r="AS228" s="121">
        <f t="shared" si="152"/>
        <v>0</v>
      </c>
      <c r="AT228" s="121">
        <f t="shared" si="152"/>
        <v>0</v>
      </c>
      <c r="AU228" s="121">
        <f t="shared" si="152"/>
        <v>0</v>
      </c>
      <c r="AV228" s="121">
        <f t="shared" si="152"/>
        <v>0</v>
      </c>
      <c r="AW228" s="121">
        <f t="shared" si="152"/>
        <v>0</v>
      </c>
      <c r="AX228" s="121">
        <f t="shared" si="152"/>
        <v>0</v>
      </c>
      <c r="AY228" s="121">
        <f t="shared" si="152"/>
        <v>0</v>
      </c>
      <c r="AZ228" s="121">
        <f t="shared" si="152"/>
        <v>0</v>
      </c>
      <c r="BA228" s="121">
        <f t="shared" si="152"/>
        <v>0</v>
      </c>
      <c r="BB228" s="121">
        <f t="shared" si="152"/>
        <v>0</v>
      </c>
      <c r="BC228" s="121">
        <f t="shared" si="152"/>
        <v>0</v>
      </c>
      <c r="BD228" s="701">
        <f t="shared" si="152"/>
        <v>0</v>
      </c>
      <c r="BE228" s="693"/>
      <c r="BF228" s="122">
        <f t="shared" si="138"/>
        <v>0</v>
      </c>
      <c r="BG228" s="124"/>
      <c r="BH228" s="122">
        <f t="shared" si="139"/>
        <v>0</v>
      </c>
      <c r="BI228" s="124"/>
      <c r="BJ228" s="122">
        <f t="shared" si="140"/>
        <v>0</v>
      </c>
      <c r="BK228" s="124"/>
      <c r="BL228" s="125">
        <f t="shared" si="141"/>
        <v>0</v>
      </c>
      <c r="BM228" s="124"/>
      <c r="BN228" s="123">
        <f t="shared" si="148"/>
        <v>0</v>
      </c>
      <c r="BO228" s="126">
        <f t="shared" si="148"/>
        <v>0</v>
      </c>
      <c r="BP228" s="127"/>
      <c r="BQ228" s="409"/>
    </row>
    <row r="229" spans="1:69" s="131" customFormat="1" ht="17.55" hidden="1" customHeight="1">
      <c r="A229" s="83"/>
      <c r="C229" s="139" t="str">
        <f t="shared" si="134"/>
        <v>H</v>
      </c>
      <c r="D229" s="130" t="str">
        <f t="shared" si="153"/>
        <v>EML_B</v>
      </c>
      <c r="E229" s="129" t="str">
        <f t="shared" si="149"/>
        <v>Dongjin Semichem</v>
      </c>
      <c r="F229" s="717"/>
      <c r="G229" s="123">
        <f t="shared" si="150"/>
        <v>0</v>
      </c>
      <c r="H229" s="121">
        <f t="shared" si="150"/>
        <v>0</v>
      </c>
      <c r="I229" s="121">
        <f t="shared" si="150"/>
        <v>0</v>
      </c>
      <c r="J229" s="121">
        <f t="shared" si="150"/>
        <v>0</v>
      </c>
      <c r="K229" s="121">
        <f t="shared" si="150"/>
        <v>0</v>
      </c>
      <c r="L229" s="121">
        <f t="shared" si="150"/>
        <v>0</v>
      </c>
      <c r="M229" s="121">
        <f t="shared" si="150"/>
        <v>0</v>
      </c>
      <c r="N229" s="121">
        <f t="shared" si="150"/>
        <v>0</v>
      </c>
      <c r="O229" s="121">
        <f t="shared" si="150"/>
        <v>0</v>
      </c>
      <c r="P229" s="126">
        <f t="shared" si="150"/>
        <v>0</v>
      </c>
      <c r="Q229" s="122"/>
      <c r="R229" s="408">
        <f t="shared" si="135"/>
        <v>0</v>
      </c>
      <c r="S229" s="693"/>
      <c r="T229" s="700">
        <f t="shared" si="144"/>
        <v>0</v>
      </c>
      <c r="U229" s="701">
        <f t="shared" si="144"/>
        <v>0</v>
      </c>
      <c r="V229" s="693"/>
      <c r="W229" s="700">
        <f t="shared" si="145"/>
        <v>0</v>
      </c>
      <c r="X229" s="126">
        <f t="shared" si="145"/>
        <v>0</v>
      </c>
      <c r="Y229" s="696">
        <f t="shared" si="136"/>
        <v>0</v>
      </c>
      <c r="Z229" s="408">
        <f t="shared" si="137"/>
        <v>0</v>
      </c>
      <c r="AA229" s="127"/>
      <c r="AB229" s="123">
        <f t="shared" si="151"/>
        <v>0</v>
      </c>
      <c r="AC229" s="121">
        <f t="shared" si="151"/>
        <v>0</v>
      </c>
      <c r="AD229" s="121">
        <f t="shared" si="151"/>
        <v>0</v>
      </c>
      <c r="AE229" s="121">
        <f t="shared" si="151"/>
        <v>0</v>
      </c>
      <c r="AF229" s="121">
        <f t="shared" si="151"/>
        <v>0</v>
      </c>
      <c r="AG229" s="121">
        <f t="shared" si="151"/>
        <v>0</v>
      </c>
      <c r="AH229" s="121">
        <f t="shared" si="151"/>
        <v>0</v>
      </c>
      <c r="AI229" s="121">
        <f t="shared" si="151"/>
        <v>0</v>
      </c>
      <c r="AJ229" s="121">
        <f t="shared" si="151"/>
        <v>0</v>
      </c>
      <c r="AK229" s="121">
        <f t="shared" si="151"/>
        <v>0</v>
      </c>
      <c r="AL229" s="121">
        <f t="shared" si="151"/>
        <v>0</v>
      </c>
      <c r="AM229" s="121">
        <f t="shared" si="151"/>
        <v>0</v>
      </c>
      <c r="AN229" s="121">
        <f t="shared" si="151"/>
        <v>0</v>
      </c>
      <c r="AO229" s="701">
        <f t="shared" si="151"/>
        <v>0</v>
      </c>
      <c r="AP229" s="122"/>
      <c r="AQ229" s="123">
        <f t="shared" si="152"/>
        <v>0</v>
      </c>
      <c r="AR229" s="121">
        <f t="shared" si="152"/>
        <v>0</v>
      </c>
      <c r="AS229" s="121">
        <f t="shared" si="152"/>
        <v>0</v>
      </c>
      <c r="AT229" s="121">
        <f t="shared" si="152"/>
        <v>0</v>
      </c>
      <c r="AU229" s="121">
        <f t="shared" si="152"/>
        <v>0</v>
      </c>
      <c r="AV229" s="121">
        <f t="shared" si="152"/>
        <v>0</v>
      </c>
      <c r="AW229" s="121">
        <f t="shared" si="152"/>
        <v>0</v>
      </c>
      <c r="AX229" s="121">
        <f t="shared" si="152"/>
        <v>0</v>
      </c>
      <c r="AY229" s="121">
        <f t="shared" si="152"/>
        <v>0</v>
      </c>
      <c r="AZ229" s="121">
        <f t="shared" si="152"/>
        <v>0</v>
      </c>
      <c r="BA229" s="121">
        <f t="shared" si="152"/>
        <v>0</v>
      </c>
      <c r="BB229" s="121">
        <f t="shared" si="152"/>
        <v>0</v>
      </c>
      <c r="BC229" s="121">
        <f t="shared" si="152"/>
        <v>0</v>
      </c>
      <c r="BD229" s="701">
        <f t="shared" si="152"/>
        <v>0</v>
      </c>
      <c r="BE229" s="693"/>
      <c r="BF229" s="122">
        <f t="shared" si="138"/>
        <v>0</v>
      </c>
      <c r="BG229" s="124"/>
      <c r="BH229" s="122">
        <f t="shared" si="139"/>
        <v>0</v>
      </c>
      <c r="BI229" s="124"/>
      <c r="BJ229" s="122">
        <f t="shared" si="140"/>
        <v>0</v>
      </c>
      <c r="BK229" s="124"/>
      <c r="BL229" s="125">
        <f t="shared" si="141"/>
        <v>0</v>
      </c>
      <c r="BM229" s="124"/>
      <c r="BN229" s="123">
        <f t="shared" si="148"/>
        <v>0</v>
      </c>
      <c r="BO229" s="126">
        <f t="shared" si="148"/>
        <v>0</v>
      </c>
      <c r="BP229" s="127"/>
      <c r="BQ229" s="409"/>
    </row>
    <row r="230" spans="1:69" s="131" customFormat="1" ht="17.55" hidden="1" customHeight="1">
      <c r="A230" s="83"/>
      <c r="C230" s="139" t="str">
        <f t="shared" si="134"/>
        <v>H</v>
      </c>
      <c r="D230" s="130" t="str">
        <f t="shared" si="153"/>
        <v>EML_B</v>
      </c>
      <c r="E230" s="129" t="str">
        <f t="shared" si="149"/>
        <v>Duksan Neolux</v>
      </c>
      <c r="F230" s="717"/>
      <c r="G230" s="123">
        <f t="shared" si="150"/>
        <v>0</v>
      </c>
      <c r="H230" s="121">
        <f t="shared" si="150"/>
        <v>0</v>
      </c>
      <c r="I230" s="121">
        <f t="shared" si="150"/>
        <v>0</v>
      </c>
      <c r="J230" s="121">
        <f t="shared" si="150"/>
        <v>0</v>
      </c>
      <c r="K230" s="121">
        <f t="shared" si="150"/>
        <v>0</v>
      </c>
      <c r="L230" s="121">
        <f t="shared" si="150"/>
        <v>0</v>
      </c>
      <c r="M230" s="121">
        <f t="shared" si="150"/>
        <v>0</v>
      </c>
      <c r="N230" s="121">
        <f t="shared" si="150"/>
        <v>0</v>
      </c>
      <c r="O230" s="121">
        <f t="shared" si="150"/>
        <v>0</v>
      </c>
      <c r="P230" s="126">
        <f t="shared" si="150"/>
        <v>0</v>
      </c>
      <c r="Q230" s="122"/>
      <c r="R230" s="408">
        <f t="shared" si="135"/>
        <v>0</v>
      </c>
      <c r="S230" s="693"/>
      <c r="T230" s="700">
        <f t="shared" si="144"/>
        <v>0</v>
      </c>
      <c r="U230" s="701">
        <f t="shared" si="144"/>
        <v>0</v>
      </c>
      <c r="V230" s="693"/>
      <c r="W230" s="700">
        <f t="shared" si="145"/>
        <v>0</v>
      </c>
      <c r="X230" s="126">
        <f t="shared" si="145"/>
        <v>0</v>
      </c>
      <c r="Y230" s="696">
        <f t="shared" si="136"/>
        <v>0</v>
      </c>
      <c r="Z230" s="408">
        <f t="shared" si="137"/>
        <v>0</v>
      </c>
      <c r="AA230" s="127"/>
      <c r="AB230" s="123">
        <f t="shared" si="151"/>
        <v>0</v>
      </c>
      <c r="AC230" s="121">
        <f t="shared" si="151"/>
        <v>0</v>
      </c>
      <c r="AD230" s="121">
        <f t="shared" si="151"/>
        <v>0</v>
      </c>
      <c r="AE230" s="121">
        <f t="shared" si="151"/>
        <v>0</v>
      </c>
      <c r="AF230" s="121">
        <f t="shared" si="151"/>
        <v>0</v>
      </c>
      <c r="AG230" s="121">
        <f t="shared" si="151"/>
        <v>0</v>
      </c>
      <c r="AH230" s="121">
        <f t="shared" si="151"/>
        <v>0</v>
      </c>
      <c r="AI230" s="121">
        <f t="shared" si="151"/>
        <v>0</v>
      </c>
      <c r="AJ230" s="121">
        <f t="shared" si="151"/>
        <v>0</v>
      </c>
      <c r="AK230" s="121">
        <f t="shared" si="151"/>
        <v>0</v>
      </c>
      <c r="AL230" s="121">
        <f t="shared" si="151"/>
        <v>0</v>
      </c>
      <c r="AM230" s="121">
        <f t="shared" si="151"/>
        <v>0</v>
      </c>
      <c r="AN230" s="121">
        <f t="shared" si="151"/>
        <v>0</v>
      </c>
      <c r="AO230" s="701">
        <f t="shared" si="151"/>
        <v>0</v>
      </c>
      <c r="AP230" s="122"/>
      <c r="AQ230" s="123">
        <f t="shared" si="152"/>
        <v>0</v>
      </c>
      <c r="AR230" s="121">
        <f t="shared" si="152"/>
        <v>0</v>
      </c>
      <c r="AS230" s="121">
        <f t="shared" si="152"/>
        <v>0</v>
      </c>
      <c r="AT230" s="121">
        <f t="shared" si="152"/>
        <v>0</v>
      </c>
      <c r="AU230" s="121">
        <f t="shared" si="152"/>
        <v>0</v>
      </c>
      <c r="AV230" s="121">
        <f t="shared" si="152"/>
        <v>0</v>
      </c>
      <c r="AW230" s="121">
        <f t="shared" si="152"/>
        <v>0</v>
      </c>
      <c r="AX230" s="121">
        <f t="shared" si="152"/>
        <v>0</v>
      </c>
      <c r="AY230" s="121">
        <f t="shared" si="152"/>
        <v>0</v>
      </c>
      <c r="AZ230" s="121">
        <f t="shared" si="152"/>
        <v>0</v>
      </c>
      <c r="BA230" s="121">
        <f t="shared" si="152"/>
        <v>0</v>
      </c>
      <c r="BB230" s="121">
        <f t="shared" si="152"/>
        <v>0</v>
      </c>
      <c r="BC230" s="121">
        <f t="shared" si="152"/>
        <v>0</v>
      </c>
      <c r="BD230" s="701">
        <f t="shared" si="152"/>
        <v>0</v>
      </c>
      <c r="BE230" s="693"/>
      <c r="BF230" s="122">
        <f t="shared" si="138"/>
        <v>0</v>
      </c>
      <c r="BG230" s="124"/>
      <c r="BH230" s="122">
        <f t="shared" si="139"/>
        <v>0</v>
      </c>
      <c r="BI230" s="124"/>
      <c r="BJ230" s="122">
        <f t="shared" si="140"/>
        <v>0</v>
      </c>
      <c r="BK230" s="124"/>
      <c r="BL230" s="125">
        <f t="shared" si="141"/>
        <v>0</v>
      </c>
      <c r="BM230" s="124"/>
      <c r="BN230" s="123">
        <f t="shared" si="148"/>
        <v>0</v>
      </c>
      <c r="BO230" s="126">
        <f t="shared" si="148"/>
        <v>0</v>
      </c>
      <c r="BP230" s="127"/>
      <c r="BQ230" s="409"/>
    </row>
    <row r="231" spans="1:69" s="131" customFormat="1" ht="17.55" hidden="1" customHeight="1">
      <c r="A231" s="83"/>
      <c r="C231" s="139" t="str">
        <f t="shared" si="134"/>
        <v>H</v>
      </c>
      <c r="D231" s="130" t="str">
        <f t="shared" si="153"/>
        <v>EML_B</v>
      </c>
      <c r="E231" s="129" t="str">
        <f t="shared" si="149"/>
        <v>DuPont</v>
      </c>
      <c r="F231" s="717"/>
      <c r="G231" s="123">
        <f t="shared" si="150"/>
        <v>0</v>
      </c>
      <c r="H231" s="121">
        <f t="shared" si="150"/>
        <v>0</v>
      </c>
      <c r="I231" s="121">
        <f t="shared" si="150"/>
        <v>0</v>
      </c>
      <c r="J231" s="121">
        <f t="shared" si="150"/>
        <v>0</v>
      </c>
      <c r="K231" s="121">
        <f t="shared" si="150"/>
        <v>0</v>
      </c>
      <c r="L231" s="121">
        <f t="shared" si="150"/>
        <v>0</v>
      </c>
      <c r="M231" s="121">
        <f t="shared" si="150"/>
        <v>0</v>
      </c>
      <c r="N231" s="121">
        <f t="shared" si="150"/>
        <v>0</v>
      </c>
      <c r="O231" s="121">
        <f t="shared" si="150"/>
        <v>0</v>
      </c>
      <c r="P231" s="126">
        <f t="shared" si="150"/>
        <v>0</v>
      </c>
      <c r="Q231" s="122"/>
      <c r="R231" s="408">
        <f t="shared" si="135"/>
        <v>0</v>
      </c>
      <c r="S231" s="693"/>
      <c r="T231" s="700">
        <f t="shared" si="144"/>
        <v>0</v>
      </c>
      <c r="U231" s="701">
        <f t="shared" si="144"/>
        <v>0</v>
      </c>
      <c r="V231" s="693"/>
      <c r="W231" s="700">
        <f t="shared" si="145"/>
        <v>0</v>
      </c>
      <c r="X231" s="126">
        <f t="shared" si="145"/>
        <v>0</v>
      </c>
      <c r="Y231" s="696">
        <f t="shared" si="136"/>
        <v>0</v>
      </c>
      <c r="Z231" s="408">
        <f t="shared" si="137"/>
        <v>0</v>
      </c>
      <c r="AA231" s="127"/>
      <c r="AB231" s="123">
        <f t="shared" si="151"/>
        <v>0</v>
      </c>
      <c r="AC231" s="121">
        <f t="shared" si="151"/>
        <v>0</v>
      </c>
      <c r="AD231" s="121">
        <f t="shared" si="151"/>
        <v>0</v>
      </c>
      <c r="AE231" s="121">
        <f t="shared" si="151"/>
        <v>0</v>
      </c>
      <c r="AF231" s="121">
        <f t="shared" si="151"/>
        <v>0</v>
      </c>
      <c r="AG231" s="121">
        <f t="shared" si="151"/>
        <v>0</v>
      </c>
      <c r="AH231" s="121">
        <f t="shared" si="151"/>
        <v>0</v>
      </c>
      <c r="AI231" s="121">
        <f t="shared" si="151"/>
        <v>0</v>
      </c>
      <c r="AJ231" s="121">
        <f t="shared" si="151"/>
        <v>0</v>
      </c>
      <c r="AK231" s="121">
        <f t="shared" si="151"/>
        <v>0</v>
      </c>
      <c r="AL231" s="121">
        <f t="shared" si="151"/>
        <v>0</v>
      </c>
      <c r="AM231" s="121">
        <f t="shared" si="151"/>
        <v>0</v>
      </c>
      <c r="AN231" s="121">
        <f t="shared" si="151"/>
        <v>0</v>
      </c>
      <c r="AO231" s="701">
        <f t="shared" si="151"/>
        <v>0</v>
      </c>
      <c r="AP231" s="122"/>
      <c r="AQ231" s="123">
        <f t="shared" si="152"/>
        <v>0</v>
      </c>
      <c r="AR231" s="121">
        <f t="shared" si="152"/>
        <v>0</v>
      </c>
      <c r="AS231" s="121">
        <f t="shared" si="152"/>
        <v>0</v>
      </c>
      <c r="AT231" s="121">
        <f t="shared" si="152"/>
        <v>0</v>
      </c>
      <c r="AU231" s="121">
        <f t="shared" si="152"/>
        <v>0</v>
      </c>
      <c r="AV231" s="121">
        <f t="shared" si="152"/>
        <v>0</v>
      </c>
      <c r="AW231" s="121">
        <f t="shared" si="152"/>
        <v>0</v>
      </c>
      <c r="AX231" s="121">
        <f t="shared" si="152"/>
        <v>0</v>
      </c>
      <c r="AY231" s="121">
        <f t="shared" si="152"/>
        <v>0</v>
      </c>
      <c r="AZ231" s="121">
        <f t="shared" si="152"/>
        <v>0</v>
      </c>
      <c r="BA231" s="121">
        <f t="shared" si="152"/>
        <v>0</v>
      </c>
      <c r="BB231" s="121">
        <f t="shared" si="152"/>
        <v>0</v>
      </c>
      <c r="BC231" s="121">
        <f t="shared" si="152"/>
        <v>0</v>
      </c>
      <c r="BD231" s="701">
        <f t="shared" si="152"/>
        <v>0</v>
      </c>
      <c r="BE231" s="693"/>
      <c r="BF231" s="122">
        <f t="shared" si="138"/>
        <v>0</v>
      </c>
      <c r="BG231" s="124"/>
      <c r="BH231" s="122">
        <f t="shared" si="139"/>
        <v>0</v>
      </c>
      <c r="BI231" s="124"/>
      <c r="BJ231" s="122">
        <f t="shared" si="140"/>
        <v>0</v>
      </c>
      <c r="BK231" s="124"/>
      <c r="BL231" s="125">
        <f t="shared" si="141"/>
        <v>0</v>
      </c>
      <c r="BM231" s="124"/>
      <c r="BN231" s="123">
        <f t="shared" si="148"/>
        <v>0</v>
      </c>
      <c r="BO231" s="126">
        <f t="shared" si="148"/>
        <v>0</v>
      </c>
      <c r="BP231" s="127"/>
      <c r="BQ231" s="409"/>
    </row>
    <row r="232" spans="1:69" s="131" customFormat="1" ht="17.55" hidden="1" customHeight="1">
      <c r="A232" s="83"/>
      <c r="C232" s="139" t="str">
        <f t="shared" si="134"/>
        <v>H</v>
      </c>
      <c r="D232" s="130" t="str">
        <f t="shared" si="153"/>
        <v>EML_B</v>
      </c>
      <c r="E232" s="129" t="str">
        <f t="shared" si="149"/>
        <v>EMT</v>
      </c>
      <c r="F232" s="717"/>
      <c r="G232" s="123">
        <f t="shared" si="150"/>
        <v>0</v>
      </c>
      <c r="H232" s="121">
        <f t="shared" si="150"/>
        <v>0</v>
      </c>
      <c r="I232" s="121">
        <f t="shared" si="150"/>
        <v>0</v>
      </c>
      <c r="J232" s="121">
        <f t="shared" si="150"/>
        <v>0</v>
      </c>
      <c r="K232" s="121">
        <f t="shared" si="150"/>
        <v>0</v>
      </c>
      <c r="L232" s="121">
        <f t="shared" si="150"/>
        <v>0</v>
      </c>
      <c r="M232" s="121">
        <f t="shared" si="150"/>
        <v>0</v>
      </c>
      <c r="N232" s="121">
        <f t="shared" si="150"/>
        <v>0</v>
      </c>
      <c r="O232" s="121">
        <f t="shared" si="150"/>
        <v>0</v>
      </c>
      <c r="P232" s="126">
        <f t="shared" si="150"/>
        <v>0</v>
      </c>
      <c r="Q232" s="122"/>
      <c r="R232" s="408">
        <f t="shared" si="135"/>
        <v>0</v>
      </c>
      <c r="S232" s="693"/>
      <c r="T232" s="700">
        <f t="shared" si="144"/>
        <v>0</v>
      </c>
      <c r="U232" s="701">
        <f t="shared" si="144"/>
        <v>0</v>
      </c>
      <c r="V232" s="693"/>
      <c r="W232" s="700">
        <f t="shared" si="145"/>
        <v>0</v>
      </c>
      <c r="X232" s="126">
        <f t="shared" si="145"/>
        <v>0</v>
      </c>
      <c r="Y232" s="696">
        <f t="shared" si="136"/>
        <v>0</v>
      </c>
      <c r="Z232" s="408">
        <f t="shared" si="137"/>
        <v>0</v>
      </c>
      <c r="AA232" s="127"/>
      <c r="AB232" s="123">
        <f t="shared" si="151"/>
        <v>0</v>
      </c>
      <c r="AC232" s="121">
        <f t="shared" si="151"/>
        <v>0</v>
      </c>
      <c r="AD232" s="121">
        <f t="shared" si="151"/>
        <v>0</v>
      </c>
      <c r="AE232" s="121">
        <f t="shared" si="151"/>
        <v>0</v>
      </c>
      <c r="AF232" s="121">
        <f t="shared" si="151"/>
        <v>0</v>
      </c>
      <c r="AG232" s="121">
        <f t="shared" si="151"/>
        <v>0</v>
      </c>
      <c r="AH232" s="121">
        <f t="shared" si="151"/>
        <v>0</v>
      </c>
      <c r="AI232" s="121">
        <f t="shared" si="151"/>
        <v>0</v>
      </c>
      <c r="AJ232" s="121">
        <f t="shared" si="151"/>
        <v>0</v>
      </c>
      <c r="AK232" s="121">
        <f t="shared" si="151"/>
        <v>0</v>
      </c>
      <c r="AL232" s="121">
        <f t="shared" si="151"/>
        <v>0</v>
      </c>
      <c r="AM232" s="121">
        <f t="shared" si="151"/>
        <v>0</v>
      </c>
      <c r="AN232" s="121">
        <f t="shared" si="151"/>
        <v>0</v>
      </c>
      <c r="AO232" s="701">
        <f t="shared" si="151"/>
        <v>0</v>
      </c>
      <c r="AP232" s="122"/>
      <c r="AQ232" s="123">
        <f t="shared" si="152"/>
        <v>0</v>
      </c>
      <c r="AR232" s="121">
        <f t="shared" si="152"/>
        <v>0</v>
      </c>
      <c r="AS232" s="121">
        <f t="shared" si="152"/>
        <v>0</v>
      </c>
      <c r="AT232" s="121">
        <f t="shared" si="152"/>
        <v>0</v>
      </c>
      <c r="AU232" s="121">
        <f t="shared" si="152"/>
        <v>0</v>
      </c>
      <c r="AV232" s="121">
        <f t="shared" si="152"/>
        <v>0</v>
      </c>
      <c r="AW232" s="121">
        <f t="shared" si="152"/>
        <v>0</v>
      </c>
      <c r="AX232" s="121">
        <f t="shared" si="152"/>
        <v>0</v>
      </c>
      <c r="AY232" s="121">
        <f t="shared" si="152"/>
        <v>0</v>
      </c>
      <c r="AZ232" s="121">
        <f t="shared" si="152"/>
        <v>0</v>
      </c>
      <c r="BA232" s="121">
        <f t="shared" si="152"/>
        <v>0</v>
      </c>
      <c r="BB232" s="121">
        <f t="shared" si="152"/>
        <v>0</v>
      </c>
      <c r="BC232" s="121">
        <f t="shared" si="152"/>
        <v>0</v>
      </c>
      <c r="BD232" s="701">
        <f t="shared" si="152"/>
        <v>0</v>
      </c>
      <c r="BE232" s="693"/>
      <c r="BF232" s="122">
        <f t="shared" si="138"/>
        <v>0</v>
      </c>
      <c r="BG232" s="124"/>
      <c r="BH232" s="122">
        <f t="shared" si="139"/>
        <v>0</v>
      </c>
      <c r="BI232" s="124"/>
      <c r="BJ232" s="122">
        <f t="shared" si="140"/>
        <v>0</v>
      </c>
      <c r="BK232" s="124"/>
      <c r="BL232" s="125">
        <f t="shared" si="141"/>
        <v>0</v>
      </c>
      <c r="BM232" s="124"/>
      <c r="BN232" s="123">
        <f t="shared" si="148"/>
        <v>0</v>
      </c>
      <c r="BO232" s="126">
        <f t="shared" si="148"/>
        <v>0</v>
      </c>
      <c r="BP232" s="127"/>
      <c r="BQ232" s="409"/>
    </row>
    <row r="233" spans="1:69" s="131" customFormat="1" ht="17.55" hidden="1" customHeight="1">
      <c r="A233" s="83"/>
      <c r="C233" s="139" t="str">
        <f t="shared" si="134"/>
        <v>H</v>
      </c>
      <c r="D233" s="130" t="str">
        <f t="shared" si="153"/>
        <v>EML_B</v>
      </c>
      <c r="E233" s="129" t="str">
        <f t="shared" si="149"/>
        <v>Hodogaya</v>
      </c>
      <c r="F233" s="717"/>
      <c r="G233" s="123">
        <f t="shared" si="150"/>
        <v>0</v>
      </c>
      <c r="H233" s="121">
        <f t="shared" si="150"/>
        <v>0</v>
      </c>
      <c r="I233" s="121">
        <f t="shared" si="150"/>
        <v>0</v>
      </c>
      <c r="J233" s="121">
        <f t="shared" si="150"/>
        <v>0</v>
      </c>
      <c r="K233" s="121">
        <f t="shared" si="150"/>
        <v>0</v>
      </c>
      <c r="L233" s="121">
        <f t="shared" si="150"/>
        <v>0</v>
      </c>
      <c r="M233" s="121">
        <f t="shared" si="150"/>
        <v>0</v>
      </c>
      <c r="N233" s="121">
        <f t="shared" si="150"/>
        <v>0</v>
      </c>
      <c r="O233" s="121">
        <f t="shared" si="150"/>
        <v>0</v>
      </c>
      <c r="P233" s="126">
        <f t="shared" si="150"/>
        <v>0</v>
      </c>
      <c r="Q233" s="122"/>
      <c r="R233" s="408">
        <f t="shared" si="135"/>
        <v>0</v>
      </c>
      <c r="S233" s="693"/>
      <c r="T233" s="700">
        <f t="shared" si="144"/>
        <v>0</v>
      </c>
      <c r="U233" s="701">
        <f t="shared" si="144"/>
        <v>0</v>
      </c>
      <c r="V233" s="693"/>
      <c r="W233" s="700">
        <f t="shared" si="145"/>
        <v>0</v>
      </c>
      <c r="X233" s="126">
        <f t="shared" si="145"/>
        <v>0</v>
      </c>
      <c r="Y233" s="696">
        <f t="shared" si="136"/>
        <v>0</v>
      </c>
      <c r="Z233" s="408">
        <f t="shared" si="137"/>
        <v>0</v>
      </c>
      <c r="AA233" s="127"/>
      <c r="AB233" s="123">
        <f t="shared" si="151"/>
        <v>0</v>
      </c>
      <c r="AC233" s="121">
        <f t="shared" si="151"/>
        <v>0</v>
      </c>
      <c r="AD233" s="121">
        <f t="shared" si="151"/>
        <v>0</v>
      </c>
      <c r="AE233" s="121">
        <f t="shared" si="151"/>
        <v>0</v>
      </c>
      <c r="AF233" s="121">
        <f t="shared" si="151"/>
        <v>0</v>
      </c>
      <c r="AG233" s="121">
        <f t="shared" si="151"/>
        <v>0</v>
      </c>
      <c r="AH233" s="121">
        <f t="shared" si="151"/>
        <v>0</v>
      </c>
      <c r="AI233" s="121">
        <f t="shared" si="151"/>
        <v>0</v>
      </c>
      <c r="AJ233" s="121">
        <f t="shared" si="151"/>
        <v>0</v>
      </c>
      <c r="AK233" s="121">
        <f t="shared" si="151"/>
        <v>0</v>
      </c>
      <c r="AL233" s="121">
        <f t="shared" si="151"/>
        <v>0</v>
      </c>
      <c r="AM233" s="121">
        <f t="shared" si="151"/>
        <v>0</v>
      </c>
      <c r="AN233" s="121">
        <f t="shared" si="151"/>
        <v>0</v>
      </c>
      <c r="AO233" s="701">
        <f t="shared" si="151"/>
        <v>0</v>
      </c>
      <c r="AP233" s="122"/>
      <c r="AQ233" s="123">
        <f t="shared" si="152"/>
        <v>0</v>
      </c>
      <c r="AR233" s="121">
        <f t="shared" si="152"/>
        <v>0</v>
      </c>
      <c r="AS233" s="121">
        <f t="shared" si="152"/>
        <v>0</v>
      </c>
      <c r="AT233" s="121">
        <f t="shared" si="152"/>
        <v>0</v>
      </c>
      <c r="AU233" s="121">
        <f t="shared" si="152"/>
        <v>0</v>
      </c>
      <c r="AV233" s="121">
        <f t="shared" si="152"/>
        <v>0</v>
      </c>
      <c r="AW233" s="121">
        <f t="shared" si="152"/>
        <v>0</v>
      </c>
      <c r="AX233" s="121">
        <f t="shared" si="152"/>
        <v>0</v>
      </c>
      <c r="AY233" s="121">
        <f t="shared" si="152"/>
        <v>0</v>
      </c>
      <c r="AZ233" s="121">
        <f t="shared" si="152"/>
        <v>0</v>
      </c>
      <c r="BA233" s="121">
        <f t="shared" si="152"/>
        <v>0</v>
      </c>
      <c r="BB233" s="121">
        <f t="shared" si="152"/>
        <v>0</v>
      </c>
      <c r="BC233" s="121">
        <f t="shared" si="152"/>
        <v>0</v>
      </c>
      <c r="BD233" s="701">
        <f t="shared" si="152"/>
        <v>0</v>
      </c>
      <c r="BE233" s="693"/>
      <c r="BF233" s="122">
        <f t="shared" si="138"/>
        <v>0</v>
      </c>
      <c r="BG233" s="124"/>
      <c r="BH233" s="122">
        <f t="shared" si="139"/>
        <v>0</v>
      </c>
      <c r="BI233" s="124"/>
      <c r="BJ233" s="122">
        <f t="shared" si="140"/>
        <v>0</v>
      </c>
      <c r="BK233" s="124"/>
      <c r="BL233" s="125">
        <f t="shared" si="141"/>
        <v>0</v>
      </c>
      <c r="BM233" s="124"/>
      <c r="BN233" s="123">
        <f t="shared" si="148"/>
        <v>0</v>
      </c>
      <c r="BO233" s="126">
        <f t="shared" si="148"/>
        <v>0</v>
      </c>
      <c r="BP233" s="127"/>
      <c r="BQ233" s="409"/>
    </row>
    <row r="234" spans="1:69" s="131" customFormat="1" ht="17.55" hidden="1" customHeight="1">
      <c r="A234" s="83"/>
      <c r="C234" s="139" t="str">
        <f t="shared" si="134"/>
        <v>H</v>
      </c>
      <c r="D234" s="130" t="str">
        <f t="shared" si="153"/>
        <v>EML_B</v>
      </c>
      <c r="E234" s="129" t="str">
        <f t="shared" si="149"/>
        <v>Hyperion</v>
      </c>
      <c r="F234" s="717"/>
      <c r="G234" s="123">
        <f t="shared" si="150"/>
        <v>0</v>
      </c>
      <c r="H234" s="121">
        <f t="shared" si="150"/>
        <v>0</v>
      </c>
      <c r="I234" s="121">
        <f t="shared" si="150"/>
        <v>0</v>
      </c>
      <c r="J234" s="121">
        <f t="shared" si="150"/>
        <v>0</v>
      </c>
      <c r="K234" s="121">
        <f t="shared" si="150"/>
        <v>0</v>
      </c>
      <c r="L234" s="121">
        <f t="shared" si="150"/>
        <v>0</v>
      </c>
      <c r="M234" s="121">
        <f t="shared" si="150"/>
        <v>0</v>
      </c>
      <c r="N234" s="121">
        <f t="shared" si="150"/>
        <v>0</v>
      </c>
      <c r="O234" s="121">
        <f t="shared" si="150"/>
        <v>0</v>
      </c>
      <c r="P234" s="126">
        <f t="shared" si="150"/>
        <v>0</v>
      </c>
      <c r="Q234" s="122"/>
      <c r="R234" s="408">
        <f t="shared" si="135"/>
        <v>0</v>
      </c>
      <c r="S234" s="693"/>
      <c r="T234" s="700">
        <f t="shared" si="144"/>
        <v>0</v>
      </c>
      <c r="U234" s="701">
        <f t="shared" si="144"/>
        <v>0</v>
      </c>
      <c r="V234" s="693"/>
      <c r="W234" s="700">
        <f t="shared" si="145"/>
        <v>0</v>
      </c>
      <c r="X234" s="126">
        <f t="shared" si="145"/>
        <v>0</v>
      </c>
      <c r="Y234" s="696">
        <f t="shared" si="136"/>
        <v>0</v>
      </c>
      <c r="Z234" s="408">
        <f t="shared" si="137"/>
        <v>0</v>
      </c>
      <c r="AA234" s="127"/>
      <c r="AB234" s="123">
        <f t="shared" si="151"/>
        <v>0</v>
      </c>
      <c r="AC234" s="121">
        <f t="shared" si="151"/>
        <v>0</v>
      </c>
      <c r="AD234" s="121">
        <f t="shared" si="151"/>
        <v>0</v>
      </c>
      <c r="AE234" s="121">
        <f t="shared" si="151"/>
        <v>0</v>
      </c>
      <c r="AF234" s="121">
        <f t="shared" si="151"/>
        <v>0</v>
      </c>
      <c r="AG234" s="121">
        <f t="shared" si="151"/>
        <v>0</v>
      </c>
      <c r="AH234" s="121">
        <f t="shared" si="151"/>
        <v>0</v>
      </c>
      <c r="AI234" s="121">
        <f t="shared" si="151"/>
        <v>0</v>
      </c>
      <c r="AJ234" s="121">
        <f t="shared" si="151"/>
        <v>0</v>
      </c>
      <c r="AK234" s="121">
        <f t="shared" si="151"/>
        <v>0</v>
      </c>
      <c r="AL234" s="121">
        <f t="shared" si="151"/>
        <v>0</v>
      </c>
      <c r="AM234" s="121">
        <f t="shared" si="151"/>
        <v>0</v>
      </c>
      <c r="AN234" s="121">
        <f t="shared" si="151"/>
        <v>0</v>
      </c>
      <c r="AO234" s="701">
        <f t="shared" si="151"/>
        <v>0</v>
      </c>
      <c r="AP234" s="122"/>
      <c r="AQ234" s="123">
        <f t="shared" si="152"/>
        <v>0</v>
      </c>
      <c r="AR234" s="121">
        <f t="shared" si="152"/>
        <v>0</v>
      </c>
      <c r="AS234" s="121">
        <f t="shared" si="152"/>
        <v>0</v>
      </c>
      <c r="AT234" s="121">
        <f t="shared" si="152"/>
        <v>0</v>
      </c>
      <c r="AU234" s="121">
        <f t="shared" si="152"/>
        <v>0</v>
      </c>
      <c r="AV234" s="121">
        <f t="shared" si="152"/>
        <v>0</v>
      </c>
      <c r="AW234" s="121">
        <f t="shared" si="152"/>
        <v>0</v>
      </c>
      <c r="AX234" s="121">
        <f t="shared" si="152"/>
        <v>0</v>
      </c>
      <c r="AY234" s="121">
        <f t="shared" si="152"/>
        <v>0</v>
      </c>
      <c r="AZ234" s="121">
        <f t="shared" si="152"/>
        <v>0</v>
      </c>
      <c r="BA234" s="121">
        <f t="shared" si="152"/>
        <v>0</v>
      </c>
      <c r="BB234" s="121">
        <f t="shared" si="152"/>
        <v>0</v>
      </c>
      <c r="BC234" s="121">
        <f t="shared" si="152"/>
        <v>0</v>
      </c>
      <c r="BD234" s="701">
        <f t="shared" si="152"/>
        <v>0</v>
      </c>
      <c r="BE234" s="693"/>
      <c r="BF234" s="122">
        <f t="shared" si="138"/>
        <v>0</v>
      </c>
      <c r="BG234" s="124"/>
      <c r="BH234" s="122">
        <f t="shared" si="139"/>
        <v>0</v>
      </c>
      <c r="BI234" s="124"/>
      <c r="BJ234" s="122">
        <f t="shared" si="140"/>
        <v>0</v>
      </c>
      <c r="BK234" s="124"/>
      <c r="BL234" s="125">
        <f t="shared" si="141"/>
        <v>0</v>
      </c>
      <c r="BM234" s="124"/>
      <c r="BN234" s="123">
        <f t="shared" si="148"/>
        <v>0</v>
      </c>
      <c r="BO234" s="126">
        <f t="shared" si="148"/>
        <v>0</v>
      </c>
      <c r="BP234" s="127"/>
      <c r="BQ234" s="409"/>
    </row>
    <row r="235" spans="1:69" s="131" customFormat="1" ht="17.55" hidden="1" customHeight="1">
      <c r="A235" s="83"/>
      <c r="C235" s="139" t="str">
        <f t="shared" si="134"/>
        <v>H</v>
      </c>
      <c r="D235" s="130" t="str">
        <f t="shared" si="153"/>
        <v>EML_B</v>
      </c>
      <c r="E235" s="129" t="str">
        <f t="shared" si="149"/>
        <v>Idemitsu Kosan</v>
      </c>
      <c r="F235" s="717"/>
      <c r="G235" s="123">
        <f t="shared" si="150"/>
        <v>0</v>
      </c>
      <c r="H235" s="121">
        <f t="shared" si="150"/>
        <v>0</v>
      </c>
      <c r="I235" s="121">
        <f t="shared" si="150"/>
        <v>0</v>
      </c>
      <c r="J235" s="121">
        <f t="shared" si="150"/>
        <v>0</v>
      </c>
      <c r="K235" s="121">
        <f t="shared" si="150"/>
        <v>0</v>
      </c>
      <c r="L235" s="121">
        <f t="shared" si="150"/>
        <v>0</v>
      </c>
      <c r="M235" s="121">
        <f t="shared" si="150"/>
        <v>0</v>
      </c>
      <c r="N235" s="121">
        <f t="shared" si="150"/>
        <v>0</v>
      </c>
      <c r="O235" s="121">
        <f t="shared" si="150"/>
        <v>0</v>
      </c>
      <c r="P235" s="126">
        <f t="shared" si="150"/>
        <v>0</v>
      </c>
      <c r="Q235" s="122"/>
      <c r="R235" s="408">
        <f t="shared" si="135"/>
        <v>0</v>
      </c>
      <c r="S235" s="693"/>
      <c r="T235" s="700">
        <f t="shared" si="144"/>
        <v>0</v>
      </c>
      <c r="U235" s="701">
        <f t="shared" si="144"/>
        <v>0</v>
      </c>
      <c r="V235" s="693"/>
      <c r="W235" s="700">
        <f t="shared" si="145"/>
        <v>0</v>
      </c>
      <c r="X235" s="126">
        <f t="shared" si="145"/>
        <v>0</v>
      </c>
      <c r="Y235" s="696">
        <f t="shared" si="136"/>
        <v>0</v>
      </c>
      <c r="Z235" s="408">
        <f t="shared" si="137"/>
        <v>0</v>
      </c>
      <c r="AA235" s="127"/>
      <c r="AB235" s="123">
        <f t="shared" si="151"/>
        <v>0</v>
      </c>
      <c r="AC235" s="121">
        <f t="shared" si="151"/>
        <v>0</v>
      </c>
      <c r="AD235" s="121">
        <f t="shared" si="151"/>
        <v>0</v>
      </c>
      <c r="AE235" s="121">
        <f t="shared" si="151"/>
        <v>0</v>
      </c>
      <c r="AF235" s="121">
        <f t="shared" si="151"/>
        <v>0</v>
      </c>
      <c r="AG235" s="121">
        <f t="shared" si="151"/>
        <v>0</v>
      </c>
      <c r="AH235" s="121">
        <f t="shared" si="151"/>
        <v>0</v>
      </c>
      <c r="AI235" s="121">
        <f t="shared" si="151"/>
        <v>0</v>
      </c>
      <c r="AJ235" s="121">
        <f t="shared" si="151"/>
        <v>0</v>
      </c>
      <c r="AK235" s="121">
        <f t="shared" si="151"/>
        <v>0</v>
      </c>
      <c r="AL235" s="121">
        <f t="shared" si="151"/>
        <v>0</v>
      </c>
      <c r="AM235" s="121">
        <f t="shared" si="151"/>
        <v>0</v>
      </c>
      <c r="AN235" s="121">
        <f t="shared" si="151"/>
        <v>0</v>
      </c>
      <c r="AO235" s="701">
        <f t="shared" si="151"/>
        <v>0</v>
      </c>
      <c r="AP235" s="122"/>
      <c r="AQ235" s="123">
        <f t="shared" si="152"/>
        <v>0</v>
      </c>
      <c r="AR235" s="121">
        <f t="shared" si="152"/>
        <v>0</v>
      </c>
      <c r="AS235" s="121">
        <f t="shared" si="152"/>
        <v>0</v>
      </c>
      <c r="AT235" s="121">
        <f t="shared" si="152"/>
        <v>0</v>
      </c>
      <c r="AU235" s="121">
        <f t="shared" si="152"/>
        <v>0</v>
      </c>
      <c r="AV235" s="121">
        <f t="shared" si="152"/>
        <v>0</v>
      </c>
      <c r="AW235" s="121">
        <f t="shared" si="152"/>
        <v>0</v>
      </c>
      <c r="AX235" s="121">
        <f t="shared" si="152"/>
        <v>0</v>
      </c>
      <c r="AY235" s="121">
        <f t="shared" si="152"/>
        <v>0</v>
      </c>
      <c r="AZ235" s="121">
        <f t="shared" si="152"/>
        <v>0</v>
      </c>
      <c r="BA235" s="121">
        <f t="shared" si="152"/>
        <v>0</v>
      </c>
      <c r="BB235" s="121">
        <f t="shared" si="152"/>
        <v>0</v>
      </c>
      <c r="BC235" s="121">
        <f t="shared" si="152"/>
        <v>0</v>
      </c>
      <c r="BD235" s="701">
        <f t="shared" si="152"/>
        <v>0</v>
      </c>
      <c r="BE235" s="693"/>
      <c r="BF235" s="122">
        <f t="shared" si="138"/>
        <v>0</v>
      </c>
      <c r="BG235" s="124"/>
      <c r="BH235" s="122">
        <f t="shared" si="139"/>
        <v>0</v>
      </c>
      <c r="BI235" s="124"/>
      <c r="BJ235" s="122">
        <f t="shared" si="140"/>
        <v>0</v>
      </c>
      <c r="BK235" s="124"/>
      <c r="BL235" s="125">
        <f t="shared" si="141"/>
        <v>0</v>
      </c>
      <c r="BM235" s="124"/>
      <c r="BN235" s="123">
        <f t="shared" si="148"/>
        <v>0</v>
      </c>
      <c r="BO235" s="126">
        <f t="shared" si="148"/>
        <v>0</v>
      </c>
      <c r="BP235" s="127"/>
      <c r="BQ235" s="409"/>
    </row>
    <row r="236" spans="1:69" s="131" customFormat="1" ht="17.55" hidden="1" customHeight="1">
      <c r="A236" s="83"/>
      <c r="C236" s="139" t="str">
        <f t="shared" si="134"/>
        <v>H</v>
      </c>
      <c r="D236" s="130" t="str">
        <f t="shared" si="153"/>
        <v>EML_B</v>
      </c>
      <c r="E236" s="129" t="str">
        <f t="shared" si="149"/>
        <v>Jilin OLED</v>
      </c>
      <c r="F236" s="717"/>
      <c r="G236" s="123">
        <f t="shared" ref="G236:P245" si="154">SUMIFS(Share, Y, $E$3, Config, $G$11, P, G$15, LType, $D236, MSup, $E236)</f>
        <v>0</v>
      </c>
      <c r="H236" s="121">
        <f t="shared" si="154"/>
        <v>0</v>
      </c>
      <c r="I236" s="121">
        <f t="shared" si="154"/>
        <v>0</v>
      </c>
      <c r="J236" s="121">
        <f t="shared" si="154"/>
        <v>0</v>
      </c>
      <c r="K236" s="121">
        <f t="shared" si="154"/>
        <v>0</v>
      </c>
      <c r="L236" s="121">
        <f t="shared" si="154"/>
        <v>0</v>
      </c>
      <c r="M236" s="121">
        <f t="shared" si="154"/>
        <v>0</v>
      </c>
      <c r="N236" s="121">
        <f t="shared" si="154"/>
        <v>0</v>
      </c>
      <c r="O236" s="121">
        <f t="shared" si="154"/>
        <v>0</v>
      </c>
      <c r="P236" s="126">
        <f t="shared" si="154"/>
        <v>0</v>
      </c>
      <c r="Q236" s="122"/>
      <c r="R236" s="408">
        <f t="shared" si="135"/>
        <v>0</v>
      </c>
      <c r="S236" s="693"/>
      <c r="T236" s="700">
        <f t="shared" ref="T236:U255" si="155">SUMIFS(Share, Y, $E$3, Config, $T$11, P, T$15, LType, $D236, MSup, $E236)</f>
        <v>0</v>
      </c>
      <c r="U236" s="701">
        <f t="shared" si="155"/>
        <v>0</v>
      </c>
      <c r="V236" s="693"/>
      <c r="W236" s="700">
        <f t="shared" ref="W236:X255" si="156">SUMIFS(Share, Y, $E$3, Config, $W$11, P, W$15, LType, $D236, MSup, $E236)</f>
        <v>0</v>
      </c>
      <c r="X236" s="126">
        <f t="shared" si="156"/>
        <v>0</v>
      </c>
      <c r="Y236" s="696">
        <f t="shared" si="136"/>
        <v>0</v>
      </c>
      <c r="Z236" s="408">
        <f t="shared" si="137"/>
        <v>0</v>
      </c>
      <c r="AA236" s="127"/>
      <c r="AB236" s="123">
        <f t="shared" ref="AB236:AO245" si="157">SUMIFS(Share, Y, $E$3, Config, $AB$11, P, AB$15, LType, $D236, MSup, $E236)</f>
        <v>0</v>
      </c>
      <c r="AC236" s="121">
        <f t="shared" si="157"/>
        <v>0</v>
      </c>
      <c r="AD236" s="121">
        <f t="shared" si="157"/>
        <v>0</v>
      </c>
      <c r="AE236" s="121">
        <f t="shared" si="157"/>
        <v>0</v>
      </c>
      <c r="AF236" s="121">
        <f t="shared" si="157"/>
        <v>0</v>
      </c>
      <c r="AG236" s="121">
        <f t="shared" si="157"/>
        <v>0</v>
      </c>
      <c r="AH236" s="121">
        <f t="shared" si="157"/>
        <v>0</v>
      </c>
      <c r="AI236" s="121">
        <f t="shared" si="157"/>
        <v>0</v>
      </c>
      <c r="AJ236" s="121">
        <f t="shared" si="157"/>
        <v>0</v>
      </c>
      <c r="AK236" s="121">
        <f t="shared" si="157"/>
        <v>0</v>
      </c>
      <c r="AL236" s="121">
        <f t="shared" si="157"/>
        <v>0</v>
      </c>
      <c r="AM236" s="121">
        <f t="shared" si="157"/>
        <v>0</v>
      </c>
      <c r="AN236" s="121">
        <f t="shared" si="157"/>
        <v>0</v>
      </c>
      <c r="AO236" s="701">
        <f t="shared" si="157"/>
        <v>0</v>
      </c>
      <c r="AP236" s="122"/>
      <c r="AQ236" s="123">
        <f t="shared" ref="AQ236:BD245" si="158">SUMIFS(Share, Y, $E$3, Config, $AQ$11, P, AQ$15, LType, $D236, MSup, $E236)</f>
        <v>0</v>
      </c>
      <c r="AR236" s="121">
        <f t="shared" si="158"/>
        <v>0</v>
      </c>
      <c r="AS236" s="121">
        <f t="shared" si="158"/>
        <v>0</v>
      </c>
      <c r="AT236" s="121">
        <f t="shared" si="158"/>
        <v>0</v>
      </c>
      <c r="AU236" s="121">
        <f t="shared" si="158"/>
        <v>0</v>
      </c>
      <c r="AV236" s="121">
        <f t="shared" si="158"/>
        <v>0</v>
      </c>
      <c r="AW236" s="121">
        <f t="shared" si="158"/>
        <v>0</v>
      </c>
      <c r="AX236" s="121">
        <f t="shared" si="158"/>
        <v>0</v>
      </c>
      <c r="AY236" s="121">
        <f t="shared" si="158"/>
        <v>0</v>
      </c>
      <c r="AZ236" s="121">
        <f t="shared" si="158"/>
        <v>0</v>
      </c>
      <c r="BA236" s="121">
        <f t="shared" si="158"/>
        <v>0</v>
      </c>
      <c r="BB236" s="121">
        <f t="shared" si="158"/>
        <v>0</v>
      </c>
      <c r="BC236" s="121">
        <f t="shared" si="158"/>
        <v>0</v>
      </c>
      <c r="BD236" s="701">
        <f t="shared" si="158"/>
        <v>0</v>
      </c>
      <c r="BE236" s="693"/>
      <c r="BF236" s="122">
        <f t="shared" si="138"/>
        <v>0</v>
      </c>
      <c r="BG236" s="124"/>
      <c r="BH236" s="122">
        <f t="shared" si="139"/>
        <v>0</v>
      </c>
      <c r="BI236" s="124"/>
      <c r="BJ236" s="122">
        <f t="shared" si="140"/>
        <v>0</v>
      </c>
      <c r="BK236" s="124"/>
      <c r="BL236" s="125">
        <f t="shared" si="141"/>
        <v>0</v>
      </c>
      <c r="BM236" s="124"/>
      <c r="BN236" s="123">
        <f t="shared" ref="BN236:BO255" si="159">SUMIFS(Share, Y, $E$3, Config, $BN$11, P, BN$15, LType, $D236, MSup, $E236)</f>
        <v>0</v>
      </c>
      <c r="BO236" s="126">
        <f t="shared" si="159"/>
        <v>0</v>
      </c>
      <c r="BP236" s="127"/>
      <c r="BQ236" s="409"/>
    </row>
    <row r="237" spans="1:69" s="131" customFormat="1" ht="17.55" hidden="1" customHeight="1">
      <c r="A237" s="83"/>
      <c r="C237" s="139" t="str">
        <f t="shared" si="134"/>
        <v>H</v>
      </c>
      <c r="D237" s="130" t="str">
        <f t="shared" si="153"/>
        <v>EML_B</v>
      </c>
      <c r="E237" s="129" t="str">
        <f t="shared" si="149"/>
        <v>Jinwoong</v>
      </c>
      <c r="F237" s="717"/>
      <c r="G237" s="123">
        <f t="shared" si="154"/>
        <v>0</v>
      </c>
      <c r="H237" s="121">
        <f t="shared" si="154"/>
        <v>0</v>
      </c>
      <c r="I237" s="121">
        <f t="shared" si="154"/>
        <v>0</v>
      </c>
      <c r="J237" s="121">
        <f t="shared" si="154"/>
        <v>0</v>
      </c>
      <c r="K237" s="121">
        <f t="shared" si="154"/>
        <v>0</v>
      </c>
      <c r="L237" s="121">
        <f t="shared" si="154"/>
        <v>0</v>
      </c>
      <c r="M237" s="121">
        <f t="shared" si="154"/>
        <v>0</v>
      </c>
      <c r="N237" s="121">
        <f t="shared" si="154"/>
        <v>0</v>
      </c>
      <c r="O237" s="121">
        <f t="shared" si="154"/>
        <v>0</v>
      </c>
      <c r="P237" s="126">
        <f t="shared" si="154"/>
        <v>0</v>
      </c>
      <c r="Q237" s="122"/>
      <c r="R237" s="408">
        <f t="shared" si="135"/>
        <v>0</v>
      </c>
      <c r="S237" s="693"/>
      <c r="T237" s="700">
        <f t="shared" si="155"/>
        <v>0</v>
      </c>
      <c r="U237" s="701">
        <f t="shared" si="155"/>
        <v>0</v>
      </c>
      <c r="V237" s="693"/>
      <c r="W237" s="700">
        <f t="shared" si="156"/>
        <v>0</v>
      </c>
      <c r="X237" s="126">
        <f t="shared" si="156"/>
        <v>0</v>
      </c>
      <c r="Y237" s="696">
        <f t="shared" si="136"/>
        <v>0</v>
      </c>
      <c r="Z237" s="408">
        <f t="shared" si="137"/>
        <v>0</v>
      </c>
      <c r="AA237" s="127"/>
      <c r="AB237" s="123">
        <f t="shared" si="157"/>
        <v>0</v>
      </c>
      <c r="AC237" s="121">
        <f t="shared" si="157"/>
        <v>0</v>
      </c>
      <c r="AD237" s="121">
        <f t="shared" si="157"/>
        <v>0</v>
      </c>
      <c r="AE237" s="121">
        <f t="shared" si="157"/>
        <v>0</v>
      </c>
      <c r="AF237" s="121">
        <f t="shared" si="157"/>
        <v>0</v>
      </c>
      <c r="AG237" s="121">
        <f t="shared" si="157"/>
        <v>0</v>
      </c>
      <c r="AH237" s="121">
        <f t="shared" si="157"/>
        <v>0</v>
      </c>
      <c r="AI237" s="121">
        <f t="shared" si="157"/>
        <v>0</v>
      </c>
      <c r="AJ237" s="121">
        <f t="shared" si="157"/>
        <v>0</v>
      </c>
      <c r="AK237" s="121">
        <f t="shared" si="157"/>
        <v>0</v>
      </c>
      <c r="AL237" s="121">
        <f t="shared" si="157"/>
        <v>0</v>
      </c>
      <c r="AM237" s="121">
        <f t="shared" si="157"/>
        <v>0</v>
      </c>
      <c r="AN237" s="121">
        <f t="shared" si="157"/>
        <v>0</v>
      </c>
      <c r="AO237" s="701">
        <f t="shared" si="157"/>
        <v>0</v>
      </c>
      <c r="AP237" s="122"/>
      <c r="AQ237" s="123">
        <f t="shared" si="158"/>
        <v>0</v>
      </c>
      <c r="AR237" s="121">
        <f t="shared" si="158"/>
        <v>0</v>
      </c>
      <c r="AS237" s="121">
        <f t="shared" si="158"/>
        <v>0</v>
      </c>
      <c r="AT237" s="121">
        <f t="shared" si="158"/>
        <v>0</v>
      </c>
      <c r="AU237" s="121">
        <f t="shared" si="158"/>
        <v>0</v>
      </c>
      <c r="AV237" s="121">
        <f t="shared" si="158"/>
        <v>0</v>
      </c>
      <c r="AW237" s="121">
        <f t="shared" si="158"/>
        <v>0</v>
      </c>
      <c r="AX237" s="121">
        <f t="shared" si="158"/>
        <v>0</v>
      </c>
      <c r="AY237" s="121">
        <f t="shared" si="158"/>
        <v>0</v>
      </c>
      <c r="AZ237" s="121">
        <f t="shared" si="158"/>
        <v>0</v>
      </c>
      <c r="BA237" s="121">
        <f t="shared" si="158"/>
        <v>0</v>
      </c>
      <c r="BB237" s="121">
        <f t="shared" si="158"/>
        <v>0</v>
      </c>
      <c r="BC237" s="121">
        <f t="shared" si="158"/>
        <v>0</v>
      </c>
      <c r="BD237" s="701">
        <f t="shared" si="158"/>
        <v>0</v>
      </c>
      <c r="BE237" s="693"/>
      <c r="BF237" s="122">
        <f t="shared" si="138"/>
        <v>0</v>
      </c>
      <c r="BG237" s="124"/>
      <c r="BH237" s="122">
        <f t="shared" si="139"/>
        <v>0</v>
      </c>
      <c r="BI237" s="124"/>
      <c r="BJ237" s="122">
        <f t="shared" si="140"/>
        <v>0</v>
      </c>
      <c r="BK237" s="124"/>
      <c r="BL237" s="125">
        <f t="shared" si="141"/>
        <v>0</v>
      </c>
      <c r="BM237" s="124"/>
      <c r="BN237" s="123">
        <f t="shared" si="159"/>
        <v>0</v>
      </c>
      <c r="BO237" s="126">
        <f t="shared" si="159"/>
        <v>0</v>
      </c>
      <c r="BP237" s="127"/>
      <c r="BQ237" s="409"/>
    </row>
    <row r="238" spans="1:69" s="131" customFormat="1" ht="17.55" hidden="1" customHeight="1">
      <c r="A238" s="83"/>
      <c r="C238" s="139" t="str">
        <f t="shared" si="134"/>
        <v>H</v>
      </c>
      <c r="D238" s="130" t="str">
        <f t="shared" si="153"/>
        <v>EML_B</v>
      </c>
      <c r="E238" s="129" t="str">
        <f t="shared" si="149"/>
        <v>LG Chem</v>
      </c>
      <c r="F238" s="717"/>
      <c r="G238" s="123">
        <f t="shared" si="154"/>
        <v>0</v>
      </c>
      <c r="H238" s="121">
        <f t="shared" si="154"/>
        <v>0</v>
      </c>
      <c r="I238" s="121">
        <f t="shared" si="154"/>
        <v>0</v>
      </c>
      <c r="J238" s="121">
        <f t="shared" si="154"/>
        <v>0</v>
      </c>
      <c r="K238" s="121">
        <f t="shared" si="154"/>
        <v>0</v>
      </c>
      <c r="L238" s="121">
        <f t="shared" si="154"/>
        <v>0</v>
      </c>
      <c r="M238" s="121">
        <f t="shared" si="154"/>
        <v>0</v>
      </c>
      <c r="N238" s="121">
        <f t="shared" si="154"/>
        <v>0</v>
      </c>
      <c r="O238" s="121">
        <f t="shared" si="154"/>
        <v>0</v>
      </c>
      <c r="P238" s="126">
        <f t="shared" si="154"/>
        <v>0</v>
      </c>
      <c r="Q238" s="122"/>
      <c r="R238" s="408">
        <f t="shared" si="135"/>
        <v>0</v>
      </c>
      <c r="S238" s="693"/>
      <c r="T238" s="700">
        <f t="shared" si="155"/>
        <v>0</v>
      </c>
      <c r="U238" s="701">
        <f t="shared" si="155"/>
        <v>0</v>
      </c>
      <c r="V238" s="693"/>
      <c r="W238" s="700">
        <f t="shared" si="156"/>
        <v>0</v>
      </c>
      <c r="X238" s="126">
        <f t="shared" si="156"/>
        <v>0</v>
      </c>
      <c r="Y238" s="696">
        <f t="shared" si="136"/>
        <v>0</v>
      </c>
      <c r="Z238" s="408">
        <f t="shared" si="137"/>
        <v>0</v>
      </c>
      <c r="AA238" s="127"/>
      <c r="AB238" s="123">
        <f t="shared" si="157"/>
        <v>0</v>
      </c>
      <c r="AC238" s="121">
        <f t="shared" si="157"/>
        <v>0</v>
      </c>
      <c r="AD238" s="121">
        <f t="shared" si="157"/>
        <v>0</v>
      </c>
      <c r="AE238" s="121">
        <f t="shared" si="157"/>
        <v>0</v>
      </c>
      <c r="AF238" s="121">
        <f t="shared" si="157"/>
        <v>0</v>
      </c>
      <c r="AG238" s="121">
        <f t="shared" si="157"/>
        <v>0</v>
      </c>
      <c r="AH238" s="121">
        <f t="shared" si="157"/>
        <v>0</v>
      </c>
      <c r="AI238" s="121">
        <f t="shared" si="157"/>
        <v>0</v>
      </c>
      <c r="AJ238" s="121">
        <f t="shared" si="157"/>
        <v>0</v>
      </c>
      <c r="AK238" s="121">
        <f t="shared" si="157"/>
        <v>0</v>
      </c>
      <c r="AL238" s="121">
        <f t="shared" si="157"/>
        <v>0</v>
      </c>
      <c r="AM238" s="121">
        <f t="shared" si="157"/>
        <v>0</v>
      </c>
      <c r="AN238" s="121">
        <f t="shared" si="157"/>
        <v>0</v>
      </c>
      <c r="AO238" s="701">
        <f t="shared" si="157"/>
        <v>0</v>
      </c>
      <c r="AP238" s="122"/>
      <c r="AQ238" s="123">
        <f t="shared" si="158"/>
        <v>0</v>
      </c>
      <c r="AR238" s="121">
        <f t="shared" si="158"/>
        <v>0</v>
      </c>
      <c r="AS238" s="121">
        <f t="shared" si="158"/>
        <v>0</v>
      </c>
      <c r="AT238" s="121">
        <f t="shared" si="158"/>
        <v>0</v>
      </c>
      <c r="AU238" s="121">
        <f t="shared" si="158"/>
        <v>0</v>
      </c>
      <c r="AV238" s="121">
        <f t="shared" si="158"/>
        <v>0</v>
      </c>
      <c r="AW238" s="121">
        <f t="shared" si="158"/>
        <v>0</v>
      </c>
      <c r="AX238" s="121">
        <f t="shared" si="158"/>
        <v>0</v>
      </c>
      <c r="AY238" s="121">
        <f t="shared" si="158"/>
        <v>0</v>
      </c>
      <c r="AZ238" s="121">
        <f t="shared" si="158"/>
        <v>0</v>
      </c>
      <c r="BA238" s="121">
        <f t="shared" si="158"/>
        <v>0</v>
      </c>
      <c r="BB238" s="121">
        <f t="shared" si="158"/>
        <v>0</v>
      </c>
      <c r="BC238" s="121">
        <f t="shared" si="158"/>
        <v>0</v>
      </c>
      <c r="BD238" s="701">
        <f t="shared" si="158"/>
        <v>0</v>
      </c>
      <c r="BE238" s="693"/>
      <c r="BF238" s="122">
        <f t="shared" si="138"/>
        <v>0</v>
      </c>
      <c r="BG238" s="124"/>
      <c r="BH238" s="122">
        <f t="shared" si="139"/>
        <v>0</v>
      </c>
      <c r="BI238" s="124"/>
      <c r="BJ238" s="122">
        <f t="shared" si="140"/>
        <v>0</v>
      </c>
      <c r="BK238" s="124"/>
      <c r="BL238" s="125">
        <f t="shared" si="141"/>
        <v>0</v>
      </c>
      <c r="BM238" s="124"/>
      <c r="BN238" s="123">
        <f t="shared" si="159"/>
        <v>0</v>
      </c>
      <c r="BO238" s="126">
        <f t="shared" si="159"/>
        <v>0</v>
      </c>
      <c r="BP238" s="127"/>
      <c r="BQ238" s="409"/>
    </row>
    <row r="239" spans="1:69" s="131" customFormat="1" ht="17.55" hidden="1" customHeight="1">
      <c r="A239" s="83"/>
      <c r="C239" s="139" t="str">
        <f t="shared" si="134"/>
        <v>H</v>
      </c>
      <c r="D239" s="130" t="str">
        <f t="shared" si="153"/>
        <v>EML_B</v>
      </c>
      <c r="E239" s="129" t="str">
        <f t="shared" si="149"/>
        <v>LT Materials</v>
      </c>
      <c r="F239" s="717"/>
      <c r="G239" s="123">
        <f t="shared" si="154"/>
        <v>0</v>
      </c>
      <c r="H239" s="121">
        <f t="shared" si="154"/>
        <v>0</v>
      </c>
      <c r="I239" s="121">
        <f t="shared" si="154"/>
        <v>0</v>
      </c>
      <c r="J239" s="121">
        <f t="shared" si="154"/>
        <v>0</v>
      </c>
      <c r="K239" s="121">
        <f t="shared" si="154"/>
        <v>0</v>
      </c>
      <c r="L239" s="121">
        <f t="shared" si="154"/>
        <v>0</v>
      </c>
      <c r="M239" s="121">
        <f t="shared" si="154"/>
        <v>0</v>
      </c>
      <c r="N239" s="121">
        <f t="shared" si="154"/>
        <v>0</v>
      </c>
      <c r="O239" s="121">
        <f t="shared" si="154"/>
        <v>0</v>
      </c>
      <c r="P239" s="126">
        <f t="shared" si="154"/>
        <v>0</v>
      </c>
      <c r="Q239" s="122"/>
      <c r="R239" s="408">
        <f t="shared" si="135"/>
        <v>0</v>
      </c>
      <c r="S239" s="693"/>
      <c r="T239" s="700">
        <f t="shared" si="155"/>
        <v>0</v>
      </c>
      <c r="U239" s="701">
        <f t="shared" si="155"/>
        <v>0</v>
      </c>
      <c r="V239" s="693"/>
      <c r="W239" s="700">
        <f t="shared" si="156"/>
        <v>0</v>
      </c>
      <c r="X239" s="126">
        <f t="shared" si="156"/>
        <v>0</v>
      </c>
      <c r="Y239" s="696">
        <f t="shared" si="136"/>
        <v>0</v>
      </c>
      <c r="Z239" s="408">
        <f t="shared" si="137"/>
        <v>0</v>
      </c>
      <c r="AA239" s="127"/>
      <c r="AB239" s="123">
        <f t="shared" si="157"/>
        <v>0</v>
      </c>
      <c r="AC239" s="121">
        <f t="shared" si="157"/>
        <v>0</v>
      </c>
      <c r="AD239" s="121">
        <f t="shared" si="157"/>
        <v>0</v>
      </c>
      <c r="AE239" s="121">
        <f t="shared" si="157"/>
        <v>0</v>
      </c>
      <c r="AF239" s="121">
        <f t="shared" si="157"/>
        <v>0</v>
      </c>
      <c r="AG239" s="121">
        <f t="shared" si="157"/>
        <v>0</v>
      </c>
      <c r="AH239" s="121">
        <f t="shared" si="157"/>
        <v>0</v>
      </c>
      <c r="AI239" s="121">
        <f t="shared" si="157"/>
        <v>0</v>
      </c>
      <c r="AJ239" s="121">
        <f t="shared" si="157"/>
        <v>0</v>
      </c>
      <c r="AK239" s="121">
        <f t="shared" si="157"/>
        <v>0</v>
      </c>
      <c r="AL239" s="121">
        <f t="shared" si="157"/>
        <v>0</v>
      </c>
      <c r="AM239" s="121">
        <f t="shared" si="157"/>
        <v>0</v>
      </c>
      <c r="AN239" s="121">
        <f t="shared" si="157"/>
        <v>0</v>
      </c>
      <c r="AO239" s="701">
        <f t="shared" si="157"/>
        <v>0</v>
      </c>
      <c r="AP239" s="122"/>
      <c r="AQ239" s="123">
        <f t="shared" si="158"/>
        <v>0</v>
      </c>
      <c r="AR239" s="121">
        <f t="shared" si="158"/>
        <v>0</v>
      </c>
      <c r="AS239" s="121">
        <f t="shared" si="158"/>
        <v>0</v>
      </c>
      <c r="AT239" s="121">
        <f t="shared" si="158"/>
        <v>0</v>
      </c>
      <c r="AU239" s="121">
        <f t="shared" si="158"/>
        <v>0</v>
      </c>
      <c r="AV239" s="121">
        <f t="shared" si="158"/>
        <v>0</v>
      </c>
      <c r="AW239" s="121">
        <f t="shared" si="158"/>
        <v>0</v>
      </c>
      <c r="AX239" s="121">
        <f t="shared" si="158"/>
        <v>0</v>
      </c>
      <c r="AY239" s="121">
        <f t="shared" si="158"/>
        <v>0</v>
      </c>
      <c r="AZ239" s="121">
        <f t="shared" si="158"/>
        <v>0</v>
      </c>
      <c r="BA239" s="121">
        <f t="shared" si="158"/>
        <v>0</v>
      </c>
      <c r="BB239" s="121">
        <f t="shared" si="158"/>
        <v>0</v>
      </c>
      <c r="BC239" s="121">
        <f t="shared" si="158"/>
        <v>0</v>
      </c>
      <c r="BD239" s="701">
        <f t="shared" si="158"/>
        <v>0</v>
      </c>
      <c r="BE239" s="693"/>
      <c r="BF239" s="122">
        <f t="shared" si="138"/>
        <v>0</v>
      </c>
      <c r="BG239" s="124"/>
      <c r="BH239" s="122">
        <f t="shared" si="139"/>
        <v>0</v>
      </c>
      <c r="BI239" s="124"/>
      <c r="BJ239" s="122">
        <f t="shared" si="140"/>
        <v>0</v>
      </c>
      <c r="BK239" s="124"/>
      <c r="BL239" s="125">
        <f t="shared" si="141"/>
        <v>0</v>
      </c>
      <c r="BM239" s="124"/>
      <c r="BN239" s="123">
        <f t="shared" si="159"/>
        <v>0</v>
      </c>
      <c r="BO239" s="126">
        <f t="shared" si="159"/>
        <v>0</v>
      </c>
      <c r="BP239" s="127"/>
      <c r="BQ239" s="409"/>
    </row>
    <row r="240" spans="1:69" s="131" customFormat="1" ht="17.55" hidden="1" customHeight="1">
      <c r="A240" s="83"/>
      <c r="C240" s="139" t="str">
        <f t="shared" si="134"/>
        <v>H</v>
      </c>
      <c r="D240" s="130" t="str">
        <f t="shared" si="153"/>
        <v>EML_B</v>
      </c>
      <c r="E240" s="129" t="str">
        <f t="shared" si="149"/>
        <v>LT Metal</v>
      </c>
      <c r="F240" s="717"/>
      <c r="G240" s="123">
        <f t="shared" si="154"/>
        <v>0</v>
      </c>
      <c r="H240" s="121">
        <f t="shared" si="154"/>
        <v>0</v>
      </c>
      <c r="I240" s="121">
        <f t="shared" si="154"/>
        <v>0</v>
      </c>
      <c r="J240" s="121">
        <f t="shared" si="154"/>
        <v>0</v>
      </c>
      <c r="K240" s="121">
        <f t="shared" si="154"/>
        <v>0</v>
      </c>
      <c r="L240" s="121">
        <f t="shared" si="154"/>
        <v>0</v>
      </c>
      <c r="M240" s="121">
        <f t="shared" si="154"/>
        <v>0</v>
      </c>
      <c r="N240" s="121">
        <f t="shared" si="154"/>
        <v>0</v>
      </c>
      <c r="O240" s="121">
        <f t="shared" si="154"/>
        <v>0</v>
      </c>
      <c r="P240" s="126">
        <f t="shared" si="154"/>
        <v>0</v>
      </c>
      <c r="Q240" s="122"/>
      <c r="R240" s="408">
        <f t="shared" si="135"/>
        <v>0</v>
      </c>
      <c r="S240" s="693"/>
      <c r="T240" s="700">
        <f t="shared" si="155"/>
        <v>0</v>
      </c>
      <c r="U240" s="701">
        <f t="shared" si="155"/>
        <v>0</v>
      </c>
      <c r="V240" s="693"/>
      <c r="W240" s="700">
        <f t="shared" si="156"/>
        <v>0</v>
      </c>
      <c r="X240" s="126">
        <f t="shared" si="156"/>
        <v>0</v>
      </c>
      <c r="Y240" s="696">
        <f t="shared" si="136"/>
        <v>0</v>
      </c>
      <c r="Z240" s="408">
        <f t="shared" si="137"/>
        <v>0</v>
      </c>
      <c r="AA240" s="127"/>
      <c r="AB240" s="123">
        <f t="shared" si="157"/>
        <v>0</v>
      </c>
      <c r="AC240" s="121">
        <f t="shared" si="157"/>
        <v>0</v>
      </c>
      <c r="AD240" s="121">
        <f t="shared" si="157"/>
        <v>0</v>
      </c>
      <c r="AE240" s="121">
        <f t="shared" si="157"/>
        <v>0</v>
      </c>
      <c r="AF240" s="121">
        <f t="shared" si="157"/>
        <v>0</v>
      </c>
      <c r="AG240" s="121">
        <f t="shared" si="157"/>
        <v>0</v>
      </c>
      <c r="AH240" s="121">
        <f t="shared" si="157"/>
        <v>0</v>
      </c>
      <c r="AI240" s="121">
        <f t="shared" si="157"/>
        <v>0</v>
      </c>
      <c r="AJ240" s="121">
        <f t="shared" si="157"/>
        <v>0</v>
      </c>
      <c r="AK240" s="121">
        <f t="shared" si="157"/>
        <v>0</v>
      </c>
      <c r="AL240" s="121">
        <f t="shared" si="157"/>
        <v>0</v>
      </c>
      <c r="AM240" s="121">
        <f t="shared" si="157"/>
        <v>0</v>
      </c>
      <c r="AN240" s="121">
        <f t="shared" si="157"/>
        <v>0</v>
      </c>
      <c r="AO240" s="701">
        <f t="shared" si="157"/>
        <v>0</v>
      </c>
      <c r="AP240" s="122"/>
      <c r="AQ240" s="123">
        <f t="shared" si="158"/>
        <v>0</v>
      </c>
      <c r="AR240" s="121">
        <f t="shared" si="158"/>
        <v>0</v>
      </c>
      <c r="AS240" s="121">
        <f t="shared" si="158"/>
        <v>0</v>
      </c>
      <c r="AT240" s="121">
        <f t="shared" si="158"/>
        <v>0</v>
      </c>
      <c r="AU240" s="121">
        <f t="shared" si="158"/>
        <v>0</v>
      </c>
      <c r="AV240" s="121">
        <f t="shared" si="158"/>
        <v>0</v>
      </c>
      <c r="AW240" s="121">
        <f t="shared" si="158"/>
        <v>0</v>
      </c>
      <c r="AX240" s="121">
        <f t="shared" si="158"/>
        <v>0</v>
      </c>
      <c r="AY240" s="121">
        <f t="shared" si="158"/>
        <v>0</v>
      </c>
      <c r="AZ240" s="121">
        <f t="shared" si="158"/>
        <v>0</v>
      </c>
      <c r="BA240" s="121">
        <f t="shared" si="158"/>
        <v>0</v>
      </c>
      <c r="BB240" s="121">
        <f t="shared" si="158"/>
        <v>0</v>
      </c>
      <c r="BC240" s="121">
        <f t="shared" si="158"/>
        <v>0</v>
      </c>
      <c r="BD240" s="701">
        <f t="shared" si="158"/>
        <v>0</v>
      </c>
      <c r="BE240" s="693"/>
      <c r="BF240" s="122">
        <f t="shared" si="138"/>
        <v>0</v>
      </c>
      <c r="BG240" s="124"/>
      <c r="BH240" s="122">
        <f t="shared" si="139"/>
        <v>0</v>
      </c>
      <c r="BI240" s="124"/>
      <c r="BJ240" s="122">
        <f t="shared" si="140"/>
        <v>0</v>
      </c>
      <c r="BK240" s="124"/>
      <c r="BL240" s="125">
        <f t="shared" si="141"/>
        <v>0</v>
      </c>
      <c r="BM240" s="124"/>
      <c r="BN240" s="123">
        <f t="shared" si="159"/>
        <v>0</v>
      </c>
      <c r="BO240" s="126">
        <f t="shared" si="159"/>
        <v>0</v>
      </c>
      <c r="BP240" s="127"/>
      <c r="BQ240" s="409"/>
    </row>
    <row r="241" spans="1:69" s="131" customFormat="1" ht="17.55" hidden="1" customHeight="1">
      <c r="A241" s="83"/>
      <c r="C241" s="139" t="str">
        <f t="shared" si="134"/>
        <v>H</v>
      </c>
      <c r="D241" s="130" t="str">
        <f t="shared" si="153"/>
        <v>EML_B</v>
      </c>
      <c r="E241" s="129" t="str">
        <f t="shared" si="149"/>
        <v>LTOM</v>
      </c>
      <c r="F241" s="717"/>
      <c r="G241" s="123">
        <f t="shared" si="154"/>
        <v>0</v>
      </c>
      <c r="H241" s="121">
        <f t="shared" si="154"/>
        <v>0</v>
      </c>
      <c r="I241" s="121">
        <f t="shared" si="154"/>
        <v>0</v>
      </c>
      <c r="J241" s="121">
        <f t="shared" si="154"/>
        <v>0</v>
      </c>
      <c r="K241" s="121">
        <f t="shared" si="154"/>
        <v>0</v>
      </c>
      <c r="L241" s="121">
        <f t="shared" si="154"/>
        <v>0</v>
      </c>
      <c r="M241" s="121">
        <f t="shared" si="154"/>
        <v>0</v>
      </c>
      <c r="N241" s="121">
        <f t="shared" si="154"/>
        <v>0</v>
      </c>
      <c r="O241" s="121">
        <f t="shared" si="154"/>
        <v>0</v>
      </c>
      <c r="P241" s="126">
        <f t="shared" si="154"/>
        <v>0</v>
      </c>
      <c r="Q241" s="122"/>
      <c r="R241" s="408">
        <f t="shared" si="135"/>
        <v>0</v>
      </c>
      <c r="S241" s="693"/>
      <c r="T241" s="700">
        <f t="shared" si="155"/>
        <v>0</v>
      </c>
      <c r="U241" s="701">
        <f t="shared" si="155"/>
        <v>0</v>
      </c>
      <c r="V241" s="693"/>
      <c r="W241" s="700">
        <f t="shared" si="156"/>
        <v>0</v>
      </c>
      <c r="X241" s="126">
        <f t="shared" si="156"/>
        <v>0</v>
      </c>
      <c r="Y241" s="696">
        <f t="shared" si="136"/>
        <v>0</v>
      </c>
      <c r="Z241" s="408">
        <f t="shared" si="137"/>
        <v>0</v>
      </c>
      <c r="AA241" s="127"/>
      <c r="AB241" s="123">
        <f t="shared" si="157"/>
        <v>0</v>
      </c>
      <c r="AC241" s="121">
        <f t="shared" si="157"/>
        <v>0</v>
      </c>
      <c r="AD241" s="121">
        <f t="shared" si="157"/>
        <v>0</v>
      </c>
      <c r="AE241" s="121">
        <f t="shared" si="157"/>
        <v>0</v>
      </c>
      <c r="AF241" s="121">
        <f t="shared" si="157"/>
        <v>0</v>
      </c>
      <c r="AG241" s="121">
        <f t="shared" si="157"/>
        <v>0</v>
      </c>
      <c r="AH241" s="121">
        <f t="shared" si="157"/>
        <v>0</v>
      </c>
      <c r="AI241" s="121">
        <f t="shared" si="157"/>
        <v>0</v>
      </c>
      <c r="AJ241" s="121">
        <f t="shared" si="157"/>
        <v>0</v>
      </c>
      <c r="AK241" s="121">
        <f t="shared" si="157"/>
        <v>0</v>
      </c>
      <c r="AL241" s="121">
        <f t="shared" si="157"/>
        <v>0</v>
      </c>
      <c r="AM241" s="121">
        <f t="shared" si="157"/>
        <v>0</v>
      </c>
      <c r="AN241" s="121">
        <f t="shared" si="157"/>
        <v>0</v>
      </c>
      <c r="AO241" s="701">
        <f t="shared" si="157"/>
        <v>0</v>
      </c>
      <c r="AP241" s="122"/>
      <c r="AQ241" s="123">
        <f t="shared" si="158"/>
        <v>0</v>
      </c>
      <c r="AR241" s="121">
        <f t="shared" si="158"/>
        <v>0</v>
      </c>
      <c r="AS241" s="121">
        <f t="shared" si="158"/>
        <v>0</v>
      </c>
      <c r="AT241" s="121">
        <f t="shared" si="158"/>
        <v>0</v>
      </c>
      <c r="AU241" s="121">
        <f t="shared" si="158"/>
        <v>0</v>
      </c>
      <c r="AV241" s="121">
        <f t="shared" si="158"/>
        <v>0</v>
      </c>
      <c r="AW241" s="121">
        <f t="shared" si="158"/>
        <v>0</v>
      </c>
      <c r="AX241" s="121">
        <f t="shared" si="158"/>
        <v>0</v>
      </c>
      <c r="AY241" s="121">
        <f t="shared" si="158"/>
        <v>0</v>
      </c>
      <c r="AZ241" s="121">
        <f t="shared" si="158"/>
        <v>0</v>
      </c>
      <c r="BA241" s="121">
        <f t="shared" si="158"/>
        <v>0</v>
      </c>
      <c r="BB241" s="121">
        <f t="shared" si="158"/>
        <v>0</v>
      </c>
      <c r="BC241" s="121">
        <f t="shared" si="158"/>
        <v>0</v>
      </c>
      <c r="BD241" s="701">
        <f t="shared" si="158"/>
        <v>0</v>
      </c>
      <c r="BE241" s="693"/>
      <c r="BF241" s="122">
        <f t="shared" si="138"/>
        <v>0</v>
      </c>
      <c r="BG241" s="124"/>
      <c r="BH241" s="122">
        <f t="shared" si="139"/>
        <v>0</v>
      </c>
      <c r="BI241" s="124"/>
      <c r="BJ241" s="122">
        <f t="shared" si="140"/>
        <v>0</v>
      </c>
      <c r="BK241" s="124"/>
      <c r="BL241" s="125">
        <f t="shared" si="141"/>
        <v>0</v>
      </c>
      <c r="BM241" s="124"/>
      <c r="BN241" s="123">
        <f t="shared" si="159"/>
        <v>0</v>
      </c>
      <c r="BO241" s="126">
        <f t="shared" si="159"/>
        <v>0</v>
      </c>
      <c r="BP241" s="127"/>
      <c r="BQ241" s="409"/>
    </row>
    <row r="242" spans="1:69" s="131" customFormat="1" ht="17.55" hidden="1" customHeight="1">
      <c r="A242" s="83"/>
      <c r="C242" s="139" t="str">
        <f t="shared" si="134"/>
        <v>H</v>
      </c>
      <c r="D242" s="130" t="str">
        <f t="shared" si="153"/>
        <v>EML_B</v>
      </c>
      <c r="E242" s="129" t="str">
        <f t="shared" si="149"/>
        <v>Lumilan</v>
      </c>
      <c r="F242" s="717"/>
      <c r="G242" s="123">
        <f t="shared" si="154"/>
        <v>0</v>
      </c>
      <c r="H242" s="121">
        <f t="shared" si="154"/>
        <v>0</v>
      </c>
      <c r="I242" s="121">
        <f t="shared" si="154"/>
        <v>0</v>
      </c>
      <c r="J242" s="121">
        <f t="shared" si="154"/>
        <v>0</v>
      </c>
      <c r="K242" s="121">
        <f t="shared" si="154"/>
        <v>0</v>
      </c>
      <c r="L242" s="121">
        <f t="shared" si="154"/>
        <v>0</v>
      </c>
      <c r="M242" s="121">
        <f t="shared" si="154"/>
        <v>0</v>
      </c>
      <c r="N242" s="121">
        <f t="shared" si="154"/>
        <v>0</v>
      </c>
      <c r="O242" s="121">
        <f t="shared" si="154"/>
        <v>0</v>
      </c>
      <c r="P242" s="126">
        <f t="shared" si="154"/>
        <v>0</v>
      </c>
      <c r="Q242" s="122"/>
      <c r="R242" s="408">
        <f t="shared" si="135"/>
        <v>0</v>
      </c>
      <c r="S242" s="693"/>
      <c r="T242" s="700">
        <f t="shared" si="155"/>
        <v>0</v>
      </c>
      <c r="U242" s="701">
        <f t="shared" si="155"/>
        <v>0</v>
      </c>
      <c r="V242" s="693"/>
      <c r="W242" s="700">
        <f t="shared" si="156"/>
        <v>0</v>
      </c>
      <c r="X242" s="126">
        <f t="shared" si="156"/>
        <v>0</v>
      </c>
      <c r="Y242" s="696">
        <f t="shared" si="136"/>
        <v>0</v>
      </c>
      <c r="Z242" s="408">
        <f t="shared" si="137"/>
        <v>0</v>
      </c>
      <c r="AA242" s="127"/>
      <c r="AB242" s="123">
        <f t="shared" si="157"/>
        <v>0</v>
      </c>
      <c r="AC242" s="121">
        <f t="shared" si="157"/>
        <v>0</v>
      </c>
      <c r="AD242" s="121">
        <f t="shared" si="157"/>
        <v>0</v>
      </c>
      <c r="AE242" s="121">
        <f t="shared" si="157"/>
        <v>0</v>
      </c>
      <c r="AF242" s="121">
        <f t="shared" si="157"/>
        <v>0</v>
      </c>
      <c r="AG242" s="121">
        <f t="shared" si="157"/>
        <v>0</v>
      </c>
      <c r="AH242" s="121">
        <f t="shared" si="157"/>
        <v>0</v>
      </c>
      <c r="AI242" s="121">
        <f t="shared" si="157"/>
        <v>0</v>
      </c>
      <c r="AJ242" s="121">
        <f t="shared" si="157"/>
        <v>0</v>
      </c>
      <c r="AK242" s="121">
        <f t="shared" si="157"/>
        <v>0</v>
      </c>
      <c r="AL242" s="121">
        <f t="shared" si="157"/>
        <v>0</v>
      </c>
      <c r="AM242" s="121">
        <f t="shared" si="157"/>
        <v>0</v>
      </c>
      <c r="AN242" s="121">
        <f t="shared" si="157"/>
        <v>0</v>
      </c>
      <c r="AO242" s="701">
        <f t="shared" si="157"/>
        <v>0</v>
      </c>
      <c r="AP242" s="122"/>
      <c r="AQ242" s="123">
        <f t="shared" si="158"/>
        <v>0</v>
      </c>
      <c r="AR242" s="121">
        <f t="shared" si="158"/>
        <v>0</v>
      </c>
      <c r="AS242" s="121">
        <f t="shared" si="158"/>
        <v>0</v>
      </c>
      <c r="AT242" s="121">
        <f t="shared" si="158"/>
        <v>0</v>
      </c>
      <c r="AU242" s="121">
        <f t="shared" si="158"/>
        <v>0</v>
      </c>
      <c r="AV242" s="121">
        <f t="shared" si="158"/>
        <v>0</v>
      </c>
      <c r="AW242" s="121">
        <f t="shared" si="158"/>
        <v>0</v>
      </c>
      <c r="AX242" s="121">
        <f t="shared" si="158"/>
        <v>0</v>
      </c>
      <c r="AY242" s="121">
        <f t="shared" si="158"/>
        <v>0</v>
      </c>
      <c r="AZ242" s="121">
        <f t="shared" si="158"/>
        <v>0</v>
      </c>
      <c r="BA242" s="121">
        <f t="shared" si="158"/>
        <v>0</v>
      </c>
      <c r="BB242" s="121">
        <f t="shared" si="158"/>
        <v>0</v>
      </c>
      <c r="BC242" s="121">
        <f t="shared" si="158"/>
        <v>0</v>
      </c>
      <c r="BD242" s="701">
        <f t="shared" si="158"/>
        <v>0</v>
      </c>
      <c r="BE242" s="693"/>
      <c r="BF242" s="122">
        <f t="shared" si="138"/>
        <v>0</v>
      </c>
      <c r="BG242" s="124"/>
      <c r="BH242" s="122">
        <f t="shared" si="139"/>
        <v>0</v>
      </c>
      <c r="BI242" s="124"/>
      <c r="BJ242" s="122">
        <f t="shared" si="140"/>
        <v>0</v>
      </c>
      <c r="BK242" s="124"/>
      <c r="BL242" s="125">
        <f t="shared" si="141"/>
        <v>0</v>
      </c>
      <c r="BM242" s="124"/>
      <c r="BN242" s="123">
        <f t="shared" si="159"/>
        <v>0</v>
      </c>
      <c r="BO242" s="126">
        <f t="shared" si="159"/>
        <v>0</v>
      </c>
      <c r="BP242" s="127"/>
      <c r="BQ242" s="409"/>
    </row>
    <row r="243" spans="1:69" s="131" customFormat="1" ht="17.55" hidden="1" customHeight="1">
      <c r="A243" s="83"/>
      <c r="C243" s="139" t="str">
        <f t="shared" si="134"/>
        <v>H</v>
      </c>
      <c r="D243" s="130" t="str">
        <f t="shared" si="153"/>
        <v>EML_B</v>
      </c>
      <c r="E243" s="129" t="str">
        <f t="shared" si="149"/>
        <v>Materion</v>
      </c>
      <c r="F243" s="717"/>
      <c r="G243" s="123">
        <f t="shared" si="154"/>
        <v>0</v>
      </c>
      <c r="H243" s="121">
        <f t="shared" si="154"/>
        <v>0</v>
      </c>
      <c r="I243" s="121">
        <f t="shared" si="154"/>
        <v>0</v>
      </c>
      <c r="J243" s="121">
        <f t="shared" si="154"/>
        <v>0</v>
      </c>
      <c r="K243" s="121">
        <f t="shared" si="154"/>
        <v>0</v>
      </c>
      <c r="L243" s="121">
        <f t="shared" si="154"/>
        <v>0</v>
      </c>
      <c r="M243" s="121">
        <f t="shared" si="154"/>
        <v>0</v>
      </c>
      <c r="N243" s="121">
        <f t="shared" si="154"/>
        <v>0</v>
      </c>
      <c r="O243" s="121">
        <f t="shared" si="154"/>
        <v>0</v>
      </c>
      <c r="P243" s="126">
        <f t="shared" si="154"/>
        <v>0</v>
      </c>
      <c r="Q243" s="122"/>
      <c r="R243" s="408">
        <f t="shared" si="135"/>
        <v>0</v>
      </c>
      <c r="S243" s="693"/>
      <c r="T243" s="700">
        <f t="shared" si="155"/>
        <v>0</v>
      </c>
      <c r="U243" s="701">
        <f t="shared" si="155"/>
        <v>0</v>
      </c>
      <c r="V243" s="693"/>
      <c r="W243" s="700">
        <f t="shared" si="156"/>
        <v>0</v>
      </c>
      <c r="X243" s="126">
        <f t="shared" si="156"/>
        <v>0</v>
      </c>
      <c r="Y243" s="696">
        <f t="shared" si="136"/>
        <v>0</v>
      </c>
      <c r="Z243" s="408">
        <f t="shared" si="137"/>
        <v>0</v>
      </c>
      <c r="AA243" s="127"/>
      <c r="AB243" s="123">
        <f t="shared" si="157"/>
        <v>0</v>
      </c>
      <c r="AC243" s="121">
        <f t="shared" si="157"/>
        <v>0</v>
      </c>
      <c r="AD243" s="121">
        <f t="shared" si="157"/>
        <v>0</v>
      </c>
      <c r="AE243" s="121">
        <f t="shared" si="157"/>
        <v>0</v>
      </c>
      <c r="AF243" s="121">
        <f t="shared" si="157"/>
        <v>0</v>
      </c>
      <c r="AG243" s="121">
        <f t="shared" si="157"/>
        <v>0</v>
      </c>
      <c r="AH243" s="121">
        <f t="shared" si="157"/>
        <v>0</v>
      </c>
      <c r="AI243" s="121">
        <f t="shared" si="157"/>
        <v>0</v>
      </c>
      <c r="AJ243" s="121">
        <f t="shared" si="157"/>
        <v>0</v>
      </c>
      <c r="AK243" s="121">
        <f t="shared" si="157"/>
        <v>0</v>
      </c>
      <c r="AL243" s="121">
        <f t="shared" si="157"/>
        <v>0</v>
      </c>
      <c r="AM243" s="121">
        <f t="shared" si="157"/>
        <v>0</v>
      </c>
      <c r="AN243" s="121">
        <f t="shared" si="157"/>
        <v>0</v>
      </c>
      <c r="AO243" s="701">
        <f t="shared" si="157"/>
        <v>0</v>
      </c>
      <c r="AP243" s="122"/>
      <c r="AQ243" s="123">
        <f t="shared" si="158"/>
        <v>0</v>
      </c>
      <c r="AR243" s="121">
        <f t="shared" si="158"/>
        <v>0</v>
      </c>
      <c r="AS243" s="121">
        <f t="shared" si="158"/>
        <v>0</v>
      </c>
      <c r="AT243" s="121">
        <f t="shared" si="158"/>
        <v>0</v>
      </c>
      <c r="AU243" s="121">
        <f t="shared" si="158"/>
        <v>0</v>
      </c>
      <c r="AV243" s="121">
        <f t="shared" si="158"/>
        <v>0</v>
      </c>
      <c r="AW243" s="121">
        <f t="shared" si="158"/>
        <v>0</v>
      </c>
      <c r="AX243" s="121">
        <f t="shared" si="158"/>
        <v>0</v>
      </c>
      <c r="AY243" s="121">
        <f t="shared" si="158"/>
        <v>0</v>
      </c>
      <c r="AZ243" s="121">
        <f t="shared" si="158"/>
        <v>0</v>
      </c>
      <c r="BA243" s="121">
        <f t="shared" si="158"/>
        <v>0</v>
      </c>
      <c r="BB243" s="121">
        <f t="shared" si="158"/>
        <v>0</v>
      </c>
      <c r="BC243" s="121">
        <f t="shared" si="158"/>
        <v>0</v>
      </c>
      <c r="BD243" s="701">
        <f t="shared" si="158"/>
        <v>0</v>
      </c>
      <c r="BE243" s="693"/>
      <c r="BF243" s="122">
        <f t="shared" si="138"/>
        <v>0</v>
      </c>
      <c r="BG243" s="124"/>
      <c r="BH243" s="122">
        <f t="shared" si="139"/>
        <v>0</v>
      </c>
      <c r="BI243" s="124"/>
      <c r="BJ243" s="122">
        <f t="shared" si="140"/>
        <v>0</v>
      </c>
      <c r="BK243" s="124"/>
      <c r="BL243" s="125">
        <f t="shared" si="141"/>
        <v>0</v>
      </c>
      <c r="BM243" s="124"/>
      <c r="BN243" s="123">
        <f t="shared" si="159"/>
        <v>0</v>
      </c>
      <c r="BO243" s="126">
        <f t="shared" si="159"/>
        <v>0</v>
      </c>
      <c r="BP243" s="127"/>
      <c r="BQ243" s="409"/>
    </row>
    <row r="244" spans="1:69" s="131" customFormat="1" ht="17.55" hidden="1" customHeight="1">
      <c r="A244" s="83"/>
      <c r="C244" s="139" t="str">
        <f t="shared" si="134"/>
        <v>H</v>
      </c>
      <c r="D244" s="130" t="str">
        <f t="shared" si="153"/>
        <v>EML_B</v>
      </c>
      <c r="E244" s="129" t="str">
        <f t="shared" si="149"/>
        <v>Merck</v>
      </c>
      <c r="F244" s="717"/>
      <c r="G244" s="123">
        <f t="shared" si="154"/>
        <v>0</v>
      </c>
      <c r="H244" s="121">
        <f t="shared" si="154"/>
        <v>0</v>
      </c>
      <c r="I244" s="121">
        <f t="shared" si="154"/>
        <v>0</v>
      </c>
      <c r="J244" s="121">
        <f t="shared" si="154"/>
        <v>0</v>
      </c>
      <c r="K244" s="121">
        <f t="shared" si="154"/>
        <v>0</v>
      </c>
      <c r="L244" s="121">
        <f t="shared" si="154"/>
        <v>0</v>
      </c>
      <c r="M244" s="121">
        <f t="shared" si="154"/>
        <v>0</v>
      </c>
      <c r="N244" s="121">
        <f t="shared" si="154"/>
        <v>0</v>
      </c>
      <c r="O244" s="121">
        <f t="shared" si="154"/>
        <v>0</v>
      </c>
      <c r="P244" s="126">
        <f t="shared" si="154"/>
        <v>0</v>
      </c>
      <c r="Q244" s="122"/>
      <c r="R244" s="408">
        <f t="shared" si="135"/>
        <v>0</v>
      </c>
      <c r="S244" s="693"/>
      <c r="T244" s="700">
        <f t="shared" si="155"/>
        <v>0</v>
      </c>
      <c r="U244" s="701">
        <f t="shared" si="155"/>
        <v>0</v>
      </c>
      <c r="V244" s="693"/>
      <c r="W244" s="700">
        <f t="shared" si="156"/>
        <v>0</v>
      </c>
      <c r="X244" s="126">
        <f t="shared" si="156"/>
        <v>0</v>
      </c>
      <c r="Y244" s="696">
        <f t="shared" si="136"/>
        <v>0</v>
      </c>
      <c r="Z244" s="408">
        <f t="shared" si="137"/>
        <v>0</v>
      </c>
      <c r="AA244" s="127"/>
      <c r="AB244" s="123">
        <f t="shared" si="157"/>
        <v>0</v>
      </c>
      <c r="AC244" s="121">
        <f t="shared" si="157"/>
        <v>0</v>
      </c>
      <c r="AD244" s="121">
        <f t="shared" si="157"/>
        <v>0</v>
      </c>
      <c r="AE244" s="121">
        <f t="shared" si="157"/>
        <v>0</v>
      </c>
      <c r="AF244" s="121">
        <f t="shared" si="157"/>
        <v>0</v>
      </c>
      <c r="AG244" s="121">
        <f t="shared" si="157"/>
        <v>0</v>
      </c>
      <c r="AH244" s="121">
        <f t="shared" si="157"/>
        <v>0</v>
      </c>
      <c r="AI244" s="121">
        <f t="shared" si="157"/>
        <v>0</v>
      </c>
      <c r="AJ244" s="121">
        <f t="shared" si="157"/>
        <v>0</v>
      </c>
      <c r="AK244" s="121">
        <f t="shared" si="157"/>
        <v>0</v>
      </c>
      <c r="AL244" s="121">
        <f t="shared" si="157"/>
        <v>0</v>
      </c>
      <c r="AM244" s="121">
        <f t="shared" si="157"/>
        <v>0</v>
      </c>
      <c r="AN244" s="121">
        <f t="shared" si="157"/>
        <v>0</v>
      </c>
      <c r="AO244" s="701">
        <f t="shared" si="157"/>
        <v>0</v>
      </c>
      <c r="AP244" s="122"/>
      <c r="AQ244" s="123">
        <f t="shared" si="158"/>
        <v>0</v>
      </c>
      <c r="AR244" s="121">
        <f t="shared" si="158"/>
        <v>0</v>
      </c>
      <c r="AS244" s="121">
        <f t="shared" si="158"/>
        <v>0</v>
      </c>
      <c r="AT244" s="121">
        <f t="shared" si="158"/>
        <v>0</v>
      </c>
      <c r="AU244" s="121">
        <f t="shared" si="158"/>
        <v>0</v>
      </c>
      <c r="AV244" s="121">
        <f t="shared" si="158"/>
        <v>0</v>
      </c>
      <c r="AW244" s="121">
        <f t="shared" si="158"/>
        <v>0</v>
      </c>
      <c r="AX244" s="121">
        <f t="shared" si="158"/>
        <v>0</v>
      </c>
      <c r="AY244" s="121">
        <f t="shared" si="158"/>
        <v>0</v>
      </c>
      <c r="AZ244" s="121">
        <f t="shared" si="158"/>
        <v>0</v>
      </c>
      <c r="BA244" s="121">
        <f t="shared" si="158"/>
        <v>0</v>
      </c>
      <c r="BB244" s="121">
        <f t="shared" si="158"/>
        <v>0</v>
      </c>
      <c r="BC244" s="121">
        <f t="shared" si="158"/>
        <v>0</v>
      </c>
      <c r="BD244" s="701">
        <f t="shared" si="158"/>
        <v>0</v>
      </c>
      <c r="BE244" s="693"/>
      <c r="BF244" s="122">
        <f t="shared" si="138"/>
        <v>0</v>
      </c>
      <c r="BG244" s="124"/>
      <c r="BH244" s="122">
        <f t="shared" si="139"/>
        <v>0</v>
      </c>
      <c r="BI244" s="124"/>
      <c r="BJ244" s="122">
        <f t="shared" si="140"/>
        <v>0</v>
      </c>
      <c r="BK244" s="124"/>
      <c r="BL244" s="125">
        <f t="shared" si="141"/>
        <v>0</v>
      </c>
      <c r="BM244" s="124"/>
      <c r="BN244" s="123">
        <f t="shared" si="159"/>
        <v>0</v>
      </c>
      <c r="BO244" s="126">
        <f t="shared" si="159"/>
        <v>0</v>
      </c>
      <c r="BP244" s="127"/>
      <c r="BQ244" s="409"/>
    </row>
    <row r="245" spans="1:69" s="131" customFormat="1" ht="17.55" hidden="1" customHeight="1">
      <c r="A245" s="83"/>
      <c r="C245" s="139" t="str">
        <f t="shared" si="134"/>
        <v>H</v>
      </c>
      <c r="D245" s="130" t="str">
        <f t="shared" si="153"/>
        <v>EML_B</v>
      </c>
      <c r="E245" s="129" t="str">
        <f t="shared" si="149"/>
        <v>Nisso</v>
      </c>
      <c r="F245" s="717"/>
      <c r="G245" s="123">
        <f t="shared" si="154"/>
        <v>0</v>
      </c>
      <c r="H245" s="121">
        <f t="shared" si="154"/>
        <v>0</v>
      </c>
      <c r="I245" s="121">
        <f t="shared" si="154"/>
        <v>0</v>
      </c>
      <c r="J245" s="121">
        <f t="shared" si="154"/>
        <v>0</v>
      </c>
      <c r="K245" s="121">
        <f t="shared" si="154"/>
        <v>0</v>
      </c>
      <c r="L245" s="121">
        <f t="shared" si="154"/>
        <v>0</v>
      </c>
      <c r="M245" s="121">
        <f t="shared" si="154"/>
        <v>0</v>
      </c>
      <c r="N245" s="121">
        <f t="shared" si="154"/>
        <v>0</v>
      </c>
      <c r="O245" s="121">
        <f t="shared" si="154"/>
        <v>0</v>
      </c>
      <c r="P245" s="126">
        <f t="shared" si="154"/>
        <v>0</v>
      </c>
      <c r="Q245" s="122"/>
      <c r="R245" s="408">
        <f t="shared" si="135"/>
        <v>0</v>
      </c>
      <c r="S245" s="693"/>
      <c r="T245" s="700">
        <f t="shared" si="155"/>
        <v>0</v>
      </c>
      <c r="U245" s="701">
        <f t="shared" si="155"/>
        <v>0</v>
      </c>
      <c r="V245" s="693"/>
      <c r="W245" s="700">
        <f t="shared" si="156"/>
        <v>0</v>
      </c>
      <c r="X245" s="126">
        <f t="shared" si="156"/>
        <v>0</v>
      </c>
      <c r="Y245" s="696">
        <f t="shared" si="136"/>
        <v>0</v>
      </c>
      <c r="Z245" s="408">
        <f t="shared" si="137"/>
        <v>0</v>
      </c>
      <c r="AA245" s="127"/>
      <c r="AB245" s="123">
        <f t="shared" si="157"/>
        <v>0</v>
      </c>
      <c r="AC245" s="121">
        <f t="shared" si="157"/>
        <v>0</v>
      </c>
      <c r="AD245" s="121">
        <f t="shared" si="157"/>
        <v>0</v>
      </c>
      <c r="AE245" s="121">
        <f t="shared" si="157"/>
        <v>0</v>
      </c>
      <c r="AF245" s="121">
        <f t="shared" si="157"/>
        <v>0</v>
      </c>
      <c r="AG245" s="121">
        <f t="shared" si="157"/>
        <v>0</v>
      </c>
      <c r="AH245" s="121">
        <f t="shared" si="157"/>
        <v>0</v>
      </c>
      <c r="AI245" s="121">
        <f t="shared" si="157"/>
        <v>0</v>
      </c>
      <c r="AJ245" s="121">
        <f t="shared" si="157"/>
        <v>0</v>
      </c>
      <c r="AK245" s="121">
        <f t="shared" si="157"/>
        <v>0</v>
      </c>
      <c r="AL245" s="121">
        <f t="shared" si="157"/>
        <v>0</v>
      </c>
      <c r="AM245" s="121">
        <f t="shared" si="157"/>
        <v>0</v>
      </c>
      <c r="AN245" s="121">
        <f t="shared" si="157"/>
        <v>0</v>
      </c>
      <c r="AO245" s="701">
        <f t="shared" si="157"/>
        <v>0</v>
      </c>
      <c r="AP245" s="122"/>
      <c r="AQ245" s="123">
        <f t="shared" si="158"/>
        <v>0</v>
      </c>
      <c r="AR245" s="121">
        <f t="shared" si="158"/>
        <v>0</v>
      </c>
      <c r="AS245" s="121">
        <f t="shared" si="158"/>
        <v>0</v>
      </c>
      <c r="AT245" s="121">
        <f t="shared" si="158"/>
        <v>0</v>
      </c>
      <c r="AU245" s="121">
        <f t="shared" si="158"/>
        <v>0</v>
      </c>
      <c r="AV245" s="121">
        <f t="shared" si="158"/>
        <v>0</v>
      </c>
      <c r="AW245" s="121">
        <f t="shared" si="158"/>
        <v>0</v>
      </c>
      <c r="AX245" s="121">
        <f t="shared" si="158"/>
        <v>0</v>
      </c>
      <c r="AY245" s="121">
        <f t="shared" si="158"/>
        <v>0</v>
      </c>
      <c r="AZ245" s="121">
        <f t="shared" si="158"/>
        <v>0</v>
      </c>
      <c r="BA245" s="121">
        <f t="shared" si="158"/>
        <v>0</v>
      </c>
      <c r="BB245" s="121">
        <f t="shared" si="158"/>
        <v>0</v>
      </c>
      <c r="BC245" s="121">
        <f t="shared" si="158"/>
        <v>0</v>
      </c>
      <c r="BD245" s="701">
        <f t="shared" si="158"/>
        <v>0</v>
      </c>
      <c r="BE245" s="693"/>
      <c r="BF245" s="122">
        <f t="shared" si="138"/>
        <v>0</v>
      </c>
      <c r="BG245" s="124"/>
      <c r="BH245" s="122">
        <f t="shared" si="139"/>
        <v>0</v>
      </c>
      <c r="BI245" s="124"/>
      <c r="BJ245" s="122">
        <f t="shared" si="140"/>
        <v>0</v>
      </c>
      <c r="BK245" s="124"/>
      <c r="BL245" s="125">
        <f t="shared" si="141"/>
        <v>0</v>
      </c>
      <c r="BM245" s="124"/>
      <c r="BN245" s="123">
        <f t="shared" si="159"/>
        <v>0</v>
      </c>
      <c r="BO245" s="126">
        <f t="shared" si="159"/>
        <v>0</v>
      </c>
      <c r="BP245" s="127"/>
      <c r="BQ245" s="409"/>
    </row>
    <row r="246" spans="1:69" s="131" customFormat="1" ht="17.55" hidden="1" customHeight="1">
      <c r="A246" s="83"/>
      <c r="C246" s="139" t="str">
        <f t="shared" si="134"/>
        <v>H</v>
      </c>
      <c r="D246" s="130" t="str">
        <f t="shared" si="153"/>
        <v>EML_B</v>
      </c>
      <c r="E246" s="129" t="str">
        <f t="shared" si="149"/>
        <v>Novaled</v>
      </c>
      <c r="F246" s="717"/>
      <c r="G246" s="123">
        <f t="shared" ref="G246:P255" si="160">SUMIFS(Share, Y, $E$3, Config, $G$11, P, G$15, LType, $D246, MSup, $E246)</f>
        <v>0</v>
      </c>
      <c r="H246" s="121">
        <f t="shared" si="160"/>
        <v>0</v>
      </c>
      <c r="I246" s="121">
        <f t="shared" si="160"/>
        <v>0</v>
      </c>
      <c r="J246" s="121">
        <f t="shared" si="160"/>
        <v>0</v>
      </c>
      <c r="K246" s="121">
        <f t="shared" si="160"/>
        <v>0</v>
      </c>
      <c r="L246" s="121">
        <f t="shared" si="160"/>
        <v>0</v>
      </c>
      <c r="M246" s="121">
        <f t="shared" si="160"/>
        <v>0</v>
      </c>
      <c r="N246" s="121">
        <f t="shared" si="160"/>
        <v>0</v>
      </c>
      <c r="O246" s="121">
        <f t="shared" si="160"/>
        <v>0</v>
      </c>
      <c r="P246" s="126">
        <f t="shared" si="160"/>
        <v>0</v>
      </c>
      <c r="Q246" s="122"/>
      <c r="R246" s="408">
        <f t="shared" si="135"/>
        <v>0</v>
      </c>
      <c r="S246" s="693"/>
      <c r="T246" s="700">
        <f t="shared" si="155"/>
        <v>0</v>
      </c>
      <c r="U246" s="701">
        <f t="shared" si="155"/>
        <v>0</v>
      </c>
      <c r="V246" s="693"/>
      <c r="W246" s="700">
        <f t="shared" si="156"/>
        <v>0</v>
      </c>
      <c r="X246" s="126">
        <f t="shared" si="156"/>
        <v>0</v>
      </c>
      <c r="Y246" s="696">
        <f t="shared" si="136"/>
        <v>0</v>
      </c>
      <c r="Z246" s="408">
        <f t="shared" si="137"/>
        <v>0</v>
      </c>
      <c r="AA246" s="127"/>
      <c r="AB246" s="123">
        <f t="shared" ref="AB246:AO255" si="161">SUMIFS(Share, Y, $E$3, Config, $AB$11, P, AB$15, LType, $D246, MSup, $E246)</f>
        <v>0</v>
      </c>
      <c r="AC246" s="121">
        <f t="shared" si="161"/>
        <v>0</v>
      </c>
      <c r="AD246" s="121">
        <f t="shared" si="161"/>
        <v>0</v>
      </c>
      <c r="AE246" s="121">
        <f t="shared" si="161"/>
        <v>0</v>
      </c>
      <c r="AF246" s="121">
        <f t="shared" si="161"/>
        <v>0</v>
      </c>
      <c r="AG246" s="121">
        <f t="shared" si="161"/>
        <v>0</v>
      </c>
      <c r="AH246" s="121">
        <f t="shared" si="161"/>
        <v>0</v>
      </c>
      <c r="AI246" s="121">
        <f t="shared" si="161"/>
        <v>0</v>
      </c>
      <c r="AJ246" s="121">
        <f t="shared" si="161"/>
        <v>0</v>
      </c>
      <c r="AK246" s="121">
        <f t="shared" si="161"/>
        <v>0</v>
      </c>
      <c r="AL246" s="121">
        <f t="shared" si="161"/>
        <v>0</v>
      </c>
      <c r="AM246" s="121">
        <f t="shared" si="161"/>
        <v>0</v>
      </c>
      <c r="AN246" s="121">
        <f t="shared" si="161"/>
        <v>0</v>
      </c>
      <c r="AO246" s="701">
        <f t="shared" si="161"/>
        <v>0</v>
      </c>
      <c r="AP246" s="122"/>
      <c r="AQ246" s="123">
        <f t="shared" ref="AQ246:BD255" si="162">SUMIFS(Share, Y, $E$3, Config, $AQ$11, P, AQ$15, LType, $D246, MSup, $E246)</f>
        <v>0</v>
      </c>
      <c r="AR246" s="121">
        <f t="shared" si="162"/>
        <v>0</v>
      </c>
      <c r="AS246" s="121">
        <f t="shared" si="162"/>
        <v>0</v>
      </c>
      <c r="AT246" s="121">
        <f t="shared" si="162"/>
        <v>0</v>
      </c>
      <c r="AU246" s="121">
        <f t="shared" si="162"/>
        <v>0</v>
      </c>
      <c r="AV246" s="121">
        <f t="shared" si="162"/>
        <v>0</v>
      </c>
      <c r="AW246" s="121">
        <f t="shared" si="162"/>
        <v>0</v>
      </c>
      <c r="AX246" s="121">
        <f t="shared" si="162"/>
        <v>0</v>
      </c>
      <c r="AY246" s="121">
        <f t="shared" si="162"/>
        <v>0</v>
      </c>
      <c r="AZ246" s="121">
        <f t="shared" si="162"/>
        <v>0</v>
      </c>
      <c r="BA246" s="121">
        <f t="shared" si="162"/>
        <v>0</v>
      </c>
      <c r="BB246" s="121">
        <f t="shared" si="162"/>
        <v>0</v>
      </c>
      <c r="BC246" s="121">
        <f t="shared" si="162"/>
        <v>0</v>
      </c>
      <c r="BD246" s="701">
        <f t="shared" si="162"/>
        <v>0</v>
      </c>
      <c r="BE246" s="693"/>
      <c r="BF246" s="122">
        <f t="shared" si="138"/>
        <v>0</v>
      </c>
      <c r="BG246" s="124"/>
      <c r="BH246" s="122">
        <f t="shared" si="139"/>
        <v>0</v>
      </c>
      <c r="BI246" s="124"/>
      <c r="BJ246" s="122">
        <f t="shared" si="140"/>
        <v>0</v>
      </c>
      <c r="BK246" s="124"/>
      <c r="BL246" s="125">
        <f t="shared" si="141"/>
        <v>0</v>
      </c>
      <c r="BM246" s="124"/>
      <c r="BN246" s="123">
        <f t="shared" si="159"/>
        <v>0</v>
      </c>
      <c r="BO246" s="126">
        <f t="shared" si="159"/>
        <v>0</v>
      </c>
      <c r="BP246" s="127"/>
      <c r="BQ246" s="409"/>
    </row>
    <row r="247" spans="1:69" s="131" customFormat="1" ht="17.55" hidden="1" customHeight="1">
      <c r="A247" s="83"/>
      <c r="C247" s="139" t="str">
        <f t="shared" si="134"/>
        <v>H</v>
      </c>
      <c r="D247" s="130" t="str">
        <f t="shared" si="153"/>
        <v>EML_B</v>
      </c>
      <c r="E247" s="129" t="str">
        <f t="shared" si="149"/>
        <v>NSCC</v>
      </c>
      <c r="F247" s="717"/>
      <c r="G247" s="123">
        <f t="shared" si="160"/>
        <v>0</v>
      </c>
      <c r="H247" s="121">
        <f t="shared" si="160"/>
        <v>0</v>
      </c>
      <c r="I247" s="121">
        <f t="shared" si="160"/>
        <v>0</v>
      </c>
      <c r="J247" s="121">
        <f t="shared" si="160"/>
        <v>0</v>
      </c>
      <c r="K247" s="121">
        <f t="shared" si="160"/>
        <v>0</v>
      </c>
      <c r="L247" s="121">
        <f t="shared" si="160"/>
        <v>0</v>
      </c>
      <c r="M247" s="121">
        <f t="shared" si="160"/>
        <v>0</v>
      </c>
      <c r="N247" s="121">
        <f t="shared" si="160"/>
        <v>0</v>
      </c>
      <c r="O247" s="121">
        <f t="shared" si="160"/>
        <v>0</v>
      </c>
      <c r="P247" s="126">
        <f t="shared" si="160"/>
        <v>0</v>
      </c>
      <c r="Q247" s="122"/>
      <c r="R247" s="408">
        <f t="shared" si="135"/>
        <v>0</v>
      </c>
      <c r="S247" s="693"/>
      <c r="T247" s="700">
        <f t="shared" si="155"/>
        <v>0</v>
      </c>
      <c r="U247" s="701">
        <f t="shared" si="155"/>
        <v>0</v>
      </c>
      <c r="V247" s="693"/>
      <c r="W247" s="700">
        <f t="shared" si="156"/>
        <v>0</v>
      </c>
      <c r="X247" s="126">
        <f t="shared" si="156"/>
        <v>0</v>
      </c>
      <c r="Y247" s="696">
        <f t="shared" si="136"/>
        <v>0</v>
      </c>
      <c r="Z247" s="408">
        <f t="shared" si="137"/>
        <v>0</v>
      </c>
      <c r="AA247" s="127"/>
      <c r="AB247" s="123">
        <f t="shared" si="161"/>
        <v>0</v>
      </c>
      <c r="AC247" s="121">
        <f t="shared" si="161"/>
        <v>0</v>
      </c>
      <c r="AD247" s="121">
        <f t="shared" si="161"/>
        <v>0</v>
      </c>
      <c r="AE247" s="121">
        <f t="shared" si="161"/>
        <v>0</v>
      </c>
      <c r="AF247" s="121">
        <f t="shared" si="161"/>
        <v>0</v>
      </c>
      <c r="AG247" s="121">
        <f t="shared" si="161"/>
        <v>0</v>
      </c>
      <c r="AH247" s="121">
        <f t="shared" si="161"/>
        <v>0</v>
      </c>
      <c r="AI247" s="121">
        <f t="shared" si="161"/>
        <v>0</v>
      </c>
      <c r="AJ247" s="121">
        <f t="shared" si="161"/>
        <v>0</v>
      </c>
      <c r="AK247" s="121">
        <f t="shared" si="161"/>
        <v>0</v>
      </c>
      <c r="AL247" s="121">
        <f t="shared" si="161"/>
        <v>0</v>
      </c>
      <c r="AM247" s="121">
        <f t="shared" si="161"/>
        <v>0</v>
      </c>
      <c r="AN247" s="121">
        <f t="shared" si="161"/>
        <v>0</v>
      </c>
      <c r="AO247" s="701">
        <f t="shared" si="161"/>
        <v>0</v>
      </c>
      <c r="AP247" s="122"/>
      <c r="AQ247" s="123">
        <f t="shared" si="162"/>
        <v>0</v>
      </c>
      <c r="AR247" s="121">
        <f t="shared" si="162"/>
        <v>0</v>
      </c>
      <c r="AS247" s="121">
        <f t="shared" si="162"/>
        <v>0</v>
      </c>
      <c r="AT247" s="121">
        <f t="shared" si="162"/>
        <v>0</v>
      </c>
      <c r="AU247" s="121">
        <f t="shared" si="162"/>
        <v>0</v>
      </c>
      <c r="AV247" s="121">
        <f t="shared" si="162"/>
        <v>0</v>
      </c>
      <c r="AW247" s="121">
        <f t="shared" si="162"/>
        <v>0</v>
      </c>
      <c r="AX247" s="121">
        <f t="shared" si="162"/>
        <v>0</v>
      </c>
      <c r="AY247" s="121">
        <f t="shared" si="162"/>
        <v>0</v>
      </c>
      <c r="AZ247" s="121">
        <f t="shared" si="162"/>
        <v>0</v>
      </c>
      <c r="BA247" s="121">
        <f t="shared" si="162"/>
        <v>0</v>
      </c>
      <c r="BB247" s="121">
        <f t="shared" si="162"/>
        <v>0</v>
      </c>
      <c r="BC247" s="121">
        <f t="shared" si="162"/>
        <v>0</v>
      </c>
      <c r="BD247" s="701">
        <f t="shared" si="162"/>
        <v>0</v>
      </c>
      <c r="BE247" s="693"/>
      <c r="BF247" s="122">
        <f t="shared" si="138"/>
        <v>0</v>
      </c>
      <c r="BG247" s="124"/>
      <c r="BH247" s="122">
        <f t="shared" si="139"/>
        <v>0</v>
      </c>
      <c r="BI247" s="124"/>
      <c r="BJ247" s="122">
        <f t="shared" si="140"/>
        <v>0</v>
      </c>
      <c r="BK247" s="124"/>
      <c r="BL247" s="125">
        <f t="shared" si="141"/>
        <v>0</v>
      </c>
      <c r="BM247" s="124"/>
      <c r="BN247" s="123">
        <f t="shared" si="159"/>
        <v>0</v>
      </c>
      <c r="BO247" s="126">
        <f t="shared" si="159"/>
        <v>0</v>
      </c>
      <c r="BP247" s="127"/>
      <c r="BQ247" s="409"/>
    </row>
    <row r="248" spans="1:69" s="131" customFormat="1" ht="17.55" hidden="1" customHeight="1">
      <c r="A248" s="83"/>
      <c r="C248" s="139" t="str">
        <f t="shared" si="134"/>
        <v>H</v>
      </c>
      <c r="D248" s="130" t="str">
        <f t="shared" si="153"/>
        <v>EML_B</v>
      </c>
      <c r="E248" s="129" t="str">
        <f t="shared" si="149"/>
        <v>P&amp;H Tech</v>
      </c>
      <c r="F248" s="717"/>
      <c r="G248" s="123">
        <f t="shared" si="160"/>
        <v>0</v>
      </c>
      <c r="H248" s="121">
        <f t="shared" si="160"/>
        <v>0</v>
      </c>
      <c r="I248" s="121">
        <f t="shared" si="160"/>
        <v>0</v>
      </c>
      <c r="J248" s="121">
        <f t="shared" si="160"/>
        <v>0</v>
      </c>
      <c r="K248" s="121">
        <f t="shared" si="160"/>
        <v>0</v>
      </c>
      <c r="L248" s="121">
        <f t="shared" si="160"/>
        <v>0</v>
      </c>
      <c r="M248" s="121">
        <f t="shared" si="160"/>
        <v>0</v>
      </c>
      <c r="N248" s="121">
        <f t="shared" si="160"/>
        <v>0</v>
      </c>
      <c r="O248" s="121">
        <f t="shared" si="160"/>
        <v>0</v>
      </c>
      <c r="P248" s="126">
        <f t="shared" si="160"/>
        <v>0</v>
      </c>
      <c r="Q248" s="122"/>
      <c r="R248" s="408">
        <f t="shared" si="135"/>
        <v>0</v>
      </c>
      <c r="S248" s="693"/>
      <c r="T248" s="700">
        <f t="shared" si="155"/>
        <v>0</v>
      </c>
      <c r="U248" s="701">
        <f t="shared" si="155"/>
        <v>0</v>
      </c>
      <c r="V248" s="693"/>
      <c r="W248" s="700">
        <f t="shared" si="156"/>
        <v>0</v>
      </c>
      <c r="X248" s="126">
        <f t="shared" si="156"/>
        <v>0</v>
      </c>
      <c r="Y248" s="696">
        <f t="shared" si="136"/>
        <v>0</v>
      </c>
      <c r="Z248" s="408">
        <f t="shared" si="137"/>
        <v>0</v>
      </c>
      <c r="AA248" s="127"/>
      <c r="AB248" s="123">
        <f t="shared" si="161"/>
        <v>0</v>
      </c>
      <c r="AC248" s="121">
        <f t="shared" si="161"/>
        <v>0</v>
      </c>
      <c r="AD248" s="121">
        <f t="shared" si="161"/>
        <v>0</v>
      </c>
      <c r="AE248" s="121">
        <f t="shared" si="161"/>
        <v>0</v>
      </c>
      <c r="AF248" s="121">
        <f t="shared" si="161"/>
        <v>0</v>
      </c>
      <c r="AG248" s="121">
        <f t="shared" si="161"/>
        <v>0</v>
      </c>
      <c r="AH248" s="121">
        <f t="shared" si="161"/>
        <v>0</v>
      </c>
      <c r="AI248" s="121">
        <f t="shared" si="161"/>
        <v>0</v>
      </c>
      <c r="AJ248" s="121">
        <f t="shared" si="161"/>
        <v>0</v>
      </c>
      <c r="AK248" s="121">
        <f t="shared" si="161"/>
        <v>0</v>
      </c>
      <c r="AL248" s="121">
        <f t="shared" si="161"/>
        <v>0</v>
      </c>
      <c r="AM248" s="121">
        <f t="shared" si="161"/>
        <v>0</v>
      </c>
      <c r="AN248" s="121">
        <f t="shared" si="161"/>
        <v>0</v>
      </c>
      <c r="AO248" s="701">
        <f t="shared" si="161"/>
        <v>0</v>
      </c>
      <c r="AP248" s="122"/>
      <c r="AQ248" s="123">
        <f t="shared" si="162"/>
        <v>0</v>
      </c>
      <c r="AR248" s="121">
        <f t="shared" si="162"/>
        <v>0</v>
      </c>
      <c r="AS248" s="121">
        <f t="shared" si="162"/>
        <v>0</v>
      </c>
      <c r="AT248" s="121">
        <f t="shared" si="162"/>
        <v>0</v>
      </c>
      <c r="AU248" s="121">
        <f t="shared" si="162"/>
        <v>0</v>
      </c>
      <c r="AV248" s="121">
        <f t="shared" si="162"/>
        <v>0</v>
      </c>
      <c r="AW248" s="121">
        <f t="shared" si="162"/>
        <v>0</v>
      </c>
      <c r="AX248" s="121">
        <f t="shared" si="162"/>
        <v>0</v>
      </c>
      <c r="AY248" s="121">
        <f t="shared" si="162"/>
        <v>0</v>
      </c>
      <c r="AZ248" s="121">
        <f t="shared" si="162"/>
        <v>0</v>
      </c>
      <c r="BA248" s="121">
        <f t="shared" si="162"/>
        <v>0</v>
      </c>
      <c r="BB248" s="121">
        <f t="shared" si="162"/>
        <v>0</v>
      </c>
      <c r="BC248" s="121">
        <f t="shared" si="162"/>
        <v>0</v>
      </c>
      <c r="BD248" s="701">
        <f t="shared" si="162"/>
        <v>0</v>
      </c>
      <c r="BE248" s="693"/>
      <c r="BF248" s="122">
        <f t="shared" si="138"/>
        <v>0</v>
      </c>
      <c r="BG248" s="124"/>
      <c r="BH248" s="122">
        <f t="shared" si="139"/>
        <v>0</v>
      </c>
      <c r="BI248" s="124"/>
      <c r="BJ248" s="122">
        <f t="shared" si="140"/>
        <v>0</v>
      </c>
      <c r="BK248" s="124"/>
      <c r="BL248" s="125">
        <f t="shared" si="141"/>
        <v>0</v>
      </c>
      <c r="BM248" s="124"/>
      <c r="BN248" s="123">
        <f t="shared" si="159"/>
        <v>0</v>
      </c>
      <c r="BO248" s="126">
        <f t="shared" si="159"/>
        <v>0</v>
      </c>
      <c r="BP248" s="127"/>
      <c r="BQ248" s="409"/>
    </row>
    <row r="249" spans="1:69" s="131" customFormat="1" ht="17.55" hidden="1" customHeight="1">
      <c r="A249" s="83"/>
      <c r="C249" s="139" t="str">
        <f t="shared" si="134"/>
        <v>H</v>
      </c>
      <c r="D249" s="130" t="str">
        <f t="shared" si="153"/>
        <v>EML_B</v>
      </c>
      <c r="E249" s="129" t="str">
        <f t="shared" si="149"/>
        <v>Samsung SDI</v>
      </c>
      <c r="F249" s="717"/>
      <c r="G249" s="123">
        <f t="shared" si="160"/>
        <v>0</v>
      </c>
      <c r="H249" s="121">
        <f t="shared" si="160"/>
        <v>0</v>
      </c>
      <c r="I249" s="121">
        <f t="shared" si="160"/>
        <v>0</v>
      </c>
      <c r="J249" s="121">
        <f t="shared" si="160"/>
        <v>0</v>
      </c>
      <c r="K249" s="121">
        <f t="shared" si="160"/>
        <v>0</v>
      </c>
      <c r="L249" s="121">
        <f t="shared" si="160"/>
        <v>0</v>
      </c>
      <c r="M249" s="121">
        <f t="shared" si="160"/>
        <v>0</v>
      </c>
      <c r="N249" s="121">
        <f t="shared" si="160"/>
        <v>0</v>
      </c>
      <c r="O249" s="121">
        <f t="shared" si="160"/>
        <v>0</v>
      </c>
      <c r="P249" s="126">
        <f t="shared" si="160"/>
        <v>0</v>
      </c>
      <c r="Q249" s="122"/>
      <c r="R249" s="408">
        <f t="shared" si="135"/>
        <v>0</v>
      </c>
      <c r="S249" s="693"/>
      <c r="T249" s="700">
        <f t="shared" si="155"/>
        <v>0</v>
      </c>
      <c r="U249" s="701">
        <f t="shared" si="155"/>
        <v>0</v>
      </c>
      <c r="V249" s="693"/>
      <c r="W249" s="700">
        <f t="shared" si="156"/>
        <v>0</v>
      </c>
      <c r="X249" s="126">
        <f t="shared" si="156"/>
        <v>0</v>
      </c>
      <c r="Y249" s="696">
        <f t="shared" si="136"/>
        <v>0</v>
      </c>
      <c r="Z249" s="408">
        <f t="shared" si="137"/>
        <v>0</v>
      </c>
      <c r="AA249" s="127"/>
      <c r="AB249" s="123">
        <f t="shared" si="161"/>
        <v>0</v>
      </c>
      <c r="AC249" s="121">
        <f t="shared" si="161"/>
        <v>0</v>
      </c>
      <c r="AD249" s="121">
        <f t="shared" si="161"/>
        <v>0</v>
      </c>
      <c r="AE249" s="121">
        <f t="shared" si="161"/>
        <v>0</v>
      </c>
      <c r="AF249" s="121">
        <f t="shared" si="161"/>
        <v>0</v>
      </c>
      <c r="AG249" s="121">
        <f t="shared" si="161"/>
        <v>0</v>
      </c>
      <c r="AH249" s="121">
        <f t="shared" si="161"/>
        <v>0</v>
      </c>
      <c r="AI249" s="121">
        <f t="shared" si="161"/>
        <v>0</v>
      </c>
      <c r="AJ249" s="121">
        <f t="shared" si="161"/>
        <v>0</v>
      </c>
      <c r="AK249" s="121">
        <f t="shared" si="161"/>
        <v>0</v>
      </c>
      <c r="AL249" s="121">
        <f t="shared" si="161"/>
        <v>0</v>
      </c>
      <c r="AM249" s="121">
        <f t="shared" si="161"/>
        <v>0</v>
      </c>
      <c r="AN249" s="121">
        <f t="shared" si="161"/>
        <v>0</v>
      </c>
      <c r="AO249" s="701">
        <f t="shared" si="161"/>
        <v>0</v>
      </c>
      <c r="AP249" s="122"/>
      <c r="AQ249" s="123">
        <f t="shared" si="162"/>
        <v>0</v>
      </c>
      <c r="AR249" s="121">
        <f t="shared" si="162"/>
        <v>0</v>
      </c>
      <c r="AS249" s="121">
        <f t="shared" si="162"/>
        <v>0</v>
      </c>
      <c r="AT249" s="121">
        <f t="shared" si="162"/>
        <v>0</v>
      </c>
      <c r="AU249" s="121">
        <f t="shared" si="162"/>
        <v>0</v>
      </c>
      <c r="AV249" s="121">
        <f t="shared" si="162"/>
        <v>0</v>
      </c>
      <c r="AW249" s="121">
        <f t="shared" si="162"/>
        <v>0</v>
      </c>
      <c r="AX249" s="121">
        <f t="shared" si="162"/>
        <v>0</v>
      </c>
      <c r="AY249" s="121">
        <f t="shared" si="162"/>
        <v>0</v>
      </c>
      <c r="AZ249" s="121">
        <f t="shared" si="162"/>
        <v>0</v>
      </c>
      <c r="BA249" s="121">
        <f t="shared" si="162"/>
        <v>0</v>
      </c>
      <c r="BB249" s="121">
        <f t="shared" si="162"/>
        <v>0</v>
      </c>
      <c r="BC249" s="121">
        <f t="shared" si="162"/>
        <v>0</v>
      </c>
      <c r="BD249" s="701">
        <f t="shared" si="162"/>
        <v>0</v>
      </c>
      <c r="BE249" s="693"/>
      <c r="BF249" s="122">
        <f t="shared" si="138"/>
        <v>0</v>
      </c>
      <c r="BG249" s="124"/>
      <c r="BH249" s="122">
        <f t="shared" si="139"/>
        <v>0</v>
      </c>
      <c r="BI249" s="124"/>
      <c r="BJ249" s="122">
        <f t="shared" si="140"/>
        <v>0</v>
      </c>
      <c r="BK249" s="124"/>
      <c r="BL249" s="125">
        <f t="shared" si="141"/>
        <v>0</v>
      </c>
      <c r="BM249" s="124"/>
      <c r="BN249" s="123">
        <f t="shared" si="159"/>
        <v>0</v>
      </c>
      <c r="BO249" s="126">
        <f t="shared" si="159"/>
        <v>0</v>
      </c>
      <c r="BP249" s="127"/>
      <c r="BQ249" s="409"/>
    </row>
    <row r="250" spans="1:69" s="131" customFormat="1" ht="17.55" hidden="1" customHeight="1">
      <c r="A250" s="83"/>
      <c r="C250" s="139" t="str">
        <f t="shared" si="134"/>
        <v>H</v>
      </c>
      <c r="D250" s="130" t="str">
        <f t="shared" si="153"/>
        <v>EML_B</v>
      </c>
      <c r="E250" s="129" t="str">
        <f t="shared" ref="E250:E259" si="163">E215</f>
        <v>SFC</v>
      </c>
      <c r="F250" s="717"/>
      <c r="G250" s="123">
        <f t="shared" si="160"/>
        <v>0</v>
      </c>
      <c r="H250" s="121">
        <f t="shared" si="160"/>
        <v>0</v>
      </c>
      <c r="I250" s="121">
        <f t="shared" si="160"/>
        <v>0</v>
      </c>
      <c r="J250" s="121">
        <f t="shared" si="160"/>
        <v>0</v>
      </c>
      <c r="K250" s="121">
        <f t="shared" si="160"/>
        <v>0</v>
      </c>
      <c r="L250" s="121">
        <f t="shared" si="160"/>
        <v>0</v>
      </c>
      <c r="M250" s="121">
        <f t="shared" si="160"/>
        <v>0</v>
      </c>
      <c r="N250" s="121">
        <f t="shared" si="160"/>
        <v>0</v>
      </c>
      <c r="O250" s="121">
        <f t="shared" si="160"/>
        <v>0</v>
      </c>
      <c r="P250" s="126">
        <f t="shared" si="160"/>
        <v>0</v>
      </c>
      <c r="Q250" s="122"/>
      <c r="R250" s="408">
        <f t="shared" si="135"/>
        <v>0</v>
      </c>
      <c r="S250" s="693"/>
      <c r="T250" s="700">
        <f t="shared" si="155"/>
        <v>0</v>
      </c>
      <c r="U250" s="701">
        <f t="shared" si="155"/>
        <v>0</v>
      </c>
      <c r="V250" s="693"/>
      <c r="W250" s="700">
        <f t="shared" si="156"/>
        <v>0</v>
      </c>
      <c r="X250" s="126">
        <f t="shared" si="156"/>
        <v>0</v>
      </c>
      <c r="Y250" s="696">
        <f t="shared" si="136"/>
        <v>0</v>
      </c>
      <c r="Z250" s="408">
        <f t="shared" si="137"/>
        <v>0</v>
      </c>
      <c r="AA250" s="127"/>
      <c r="AB250" s="123">
        <f t="shared" si="161"/>
        <v>0</v>
      </c>
      <c r="AC250" s="121">
        <f t="shared" si="161"/>
        <v>0</v>
      </c>
      <c r="AD250" s="121">
        <f t="shared" si="161"/>
        <v>0</v>
      </c>
      <c r="AE250" s="121">
        <f t="shared" si="161"/>
        <v>0</v>
      </c>
      <c r="AF250" s="121">
        <f t="shared" si="161"/>
        <v>0</v>
      </c>
      <c r="AG250" s="121">
        <f t="shared" si="161"/>
        <v>0</v>
      </c>
      <c r="AH250" s="121">
        <f t="shared" si="161"/>
        <v>0</v>
      </c>
      <c r="AI250" s="121">
        <f t="shared" si="161"/>
        <v>0</v>
      </c>
      <c r="AJ250" s="121">
        <f t="shared" si="161"/>
        <v>0</v>
      </c>
      <c r="AK250" s="121">
        <f t="shared" si="161"/>
        <v>0</v>
      </c>
      <c r="AL250" s="121">
        <f t="shared" si="161"/>
        <v>0</v>
      </c>
      <c r="AM250" s="121">
        <f t="shared" si="161"/>
        <v>0</v>
      </c>
      <c r="AN250" s="121">
        <f t="shared" si="161"/>
        <v>0</v>
      </c>
      <c r="AO250" s="701">
        <f t="shared" si="161"/>
        <v>0</v>
      </c>
      <c r="AP250" s="122"/>
      <c r="AQ250" s="123">
        <f t="shared" si="162"/>
        <v>0</v>
      </c>
      <c r="AR250" s="121">
        <f t="shared" si="162"/>
        <v>0</v>
      </c>
      <c r="AS250" s="121">
        <f t="shared" si="162"/>
        <v>0</v>
      </c>
      <c r="AT250" s="121">
        <f t="shared" si="162"/>
        <v>0</v>
      </c>
      <c r="AU250" s="121">
        <f t="shared" si="162"/>
        <v>0</v>
      </c>
      <c r="AV250" s="121">
        <f t="shared" si="162"/>
        <v>0</v>
      </c>
      <c r="AW250" s="121">
        <f t="shared" si="162"/>
        <v>0</v>
      </c>
      <c r="AX250" s="121">
        <f t="shared" si="162"/>
        <v>0</v>
      </c>
      <c r="AY250" s="121">
        <f t="shared" si="162"/>
        <v>0</v>
      </c>
      <c r="AZ250" s="121">
        <f t="shared" si="162"/>
        <v>0</v>
      </c>
      <c r="BA250" s="121">
        <f t="shared" si="162"/>
        <v>0</v>
      </c>
      <c r="BB250" s="121">
        <f t="shared" si="162"/>
        <v>0</v>
      </c>
      <c r="BC250" s="121">
        <f t="shared" si="162"/>
        <v>0</v>
      </c>
      <c r="BD250" s="701">
        <f t="shared" si="162"/>
        <v>0</v>
      </c>
      <c r="BE250" s="693"/>
      <c r="BF250" s="122">
        <f t="shared" si="138"/>
        <v>0</v>
      </c>
      <c r="BG250" s="124"/>
      <c r="BH250" s="122">
        <f t="shared" si="139"/>
        <v>0</v>
      </c>
      <c r="BI250" s="124"/>
      <c r="BJ250" s="122">
        <f t="shared" si="140"/>
        <v>0</v>
      </c>
      <c r="BK250" s="124"/>
      <c r="BL250" s="125">
        <f t="shared" si="141"/>
        <v>0</v>
      </c>
      <c r="BM250" s="124"/>
      <c r="BN250" s="123">
        <f t="shared" si="159"/>
        <v>0</v>
      </c>
      <c r="BO250" s="126">
        <f t="shared" si="159"/>
        <v>0</v>
      </c>
      <c r="BP250" s="127"/>
      <c r="BQ250" s="409"/>
    </row>
    <row r="251" spans="1:69" s="131" customFormat="1" ht="17.55" hidden="1" customHeight="1">
      <c r="A251" s="83"/>
      <c r="C251" s="139" t="str">
        <f t="shared" si="134"/>
        <v>H</v>
      </c>
      <c r="D251" s="130" t="str">
        <f t="shared" si="153"/>
        <v>EML_B</v>
      </c>
      <c r="E251" s="129" t="str">
        <f t="shared" si="163"/>
        <v>SK JNC</v>
      </c>
      <c r="F251" s="717"/>
      <c r="G251" s="123">
        <f t="shared" si="160"/>
        <v>0</v>
      </c>
      <c r="H251" s="121">
        <f t="shared" si="160"/>
        <v>0</v>
      </c>
      <c r="I251" s="121">
        <f t="shared" si="160"/>
        <v>0</v>
      </c>
      <c r="J251" s="121">
        <f t="shared" si="160"/>
        <v>0</v>
      </c>
      <c r="K251" s="121">
        <f t="shared" si="160"/>
        <v>0</v>
      </c>
      <c r="L251" s="121">
        <f t="shared" si="160"/>
        <v>0</v>
      </c>
      <c r="M251" s="121">
        <f t="shared" si="160"/>
        <v>0</v>
      </c>
      <c r="N251" s="121">
        <f t="shared" si="160"/>
        <v>0</v>
      </c>
      <c r="O251" s="121">
        <f t="shared" si="160"/>
        <v>0</v>
      </c>
      <c r="P251" s="126">
        <f t="shared" si="160"/>
        <v>0</v>
      </c>
      <c r="Q251" s="122"/>
      <c r="R251" s="408">
        <f t="shared" si="135"/>
        <v>0</v>
      </c>
      <c r="S251" s="693"/>
      <c r="T251" s="700">
        <f t="shared" si="155"/>
        <v>0</v>
      </c>
      <c r="U251" s="701">
        <f t="shared" si="155"/>
        <v>0</v>
      </c>
      <c r="V251" s="693"/>
      <c r="W251" s="700">
        <f t="shared" si="156"/>
        <v>0</v>
      </c>
      <c r="X251" s="126">
        <f t="shared" si="156"/>
        <v>0</v>
      </c>
      <c r="Y251" s="696">
        <f t="shared" si="136"/>
        <v>0</v>
      </c>
      <c r="Z251" s="408">
        <f t="shared" si="137"/>
        <v>0</v>
      </c>
      <c r="AA251" s="127"/>
      <c r="AB251" s="123">
        <f t="shared" si="161"/>
        <v>0</v>
      </c>
      <c r="AC251" s="121">
        <f t="shared" si="161"/>
        <v>0</v>
      </c>
      <c r="AD251" s="121">
        <f t="shared" si="161"/>
        <v>0</v>
      </c>
      <c r="AE251" s="121">
        <f t="shared" si="161"/>
        <v>0</v>
      </c>
      <c r="AF251" s="121">
        <f t="shared" si="161"/>
        <v>0</v>
      </c>
      <c r="AG251" s="121">
        <f t="shared" si="161"/>
        <v>0</v>
      </c>
      <c r="AH251" s="121">
        <f t="shared" si="161"/>
        <v>0</v>
      </c>
      <c r="AI251" s="121">
        <f t="shared" si="161"/>
        <v>0</v>
      </c>
      <c r="AJ251" s="121">
        <f t="shared" si="161"/>
        <v>0</v>
      </c>
      <c r="AK251" s="121">
        <f t="shared" si="161"/>
        <v>0</v>
      </c>
      <c r="AL251" s="121">
        <f t="shared" si="161"/>
        <v>0</v>
      </c>
      <c r="AM251" s="121">
        <f t="shared" si="161"/>
        <v>0</v>
      </c>
      <c r="AN251" s="121">
        <f t="shared" si="161"/>
        <v>0</v>
      </c>
      <c r="AO251" s="701">
        <f t="shared" si="161"/>
        <v>0</v>
      </c>
      <c r="AP251" s="122"/>
      <c r="AQ251" s="123">
        <f t="shared" si="162"/>
        <v>0</v>
      </c>
      <c r="AR251" s="121">
        <f t="shared" si="162"/>
        <v>0</v>
      </c>
      <c r="AS251" s="121">
        <f t="shared" si="162"/>
        <v>0</v>
      </c>
      <c r="AT251" s="121">
        <f t="shared" si="162"/>
        <v>0</v>
      </c>
      <c r="AU251" s="121">
        <f t="shared" si="162"/>
        <v>0</v>
      </c>
      <c r="AV251" s="121">
        <f t="shared" si="162"/>
        <v>0</v>
      </c>
      <c r="AW251" s="121">
        <f t="shared" si="162"/>
        <v>0</v>
      </c>
      <c r="AX251" s="121">
        <f t="shared" si="162"/>
        <v>0</v>
      </c>
      <c r="AY251" s="121">
        <f t="shared" si="162"/>
        <v>0</v>
      </c>
      <c r="AZ251" s="121">
        <f t="shared" si="162"/>
        <v>0</v>
      </c>
      <c r="BA251" s="121">
        <f t="shared" si="162"/>
        <v>0</v>
      </c>
      <c r="BB251" s="121">
        <f t="shared" si="162"/>
        <v>0</v>
      </c>
      <c r="BC251" s="121">
        <f t="shared" si="162"/>
        <v>0</v>
      </c>
      <c r="BD251" s="701">
        <f t="shared" si="162"/>
        <v>0</v>
      </c>
      <c r="BE251" s="693"/>
      <c r="BF251" s="122">
        <f t="shared" si="138"/>
        <v>0</v>
      </c>
      <c r="BG251" s="124"/>
      <c r="BH251" s="122">
        <f t="shared" si="139"/>
        <v>0</v>
      </c>
      <c r="BI251" s="124"/>
      <c r="BJ251" s="122">
        <f t="shared" si="140"/>
        <v>0</v>
      </c>
      <c r="BK251" s="124"/>
      <c r="BL251" s="125">
        <f t="shared" si="141"/>
        <v>0</v>
      </c>
      <c r="BM251" s="124"/>
      <c r="BN251" s="123">
        <f t="shared" si="159"/>
        <v>0</v>
      </c>
      <c r="BO251" s="126">
        <f t="shared" si="159"/>
        <v>0</v>
      </c>
      <c r="BP251" s="127"/>
      <c r="BQ251" s="409"/>
    </row>
    <row r="252" spans="1:69" s="131" customFormat="1" ht="17.55" hidden="1" customHeight="1">
      <c r="A252" s="83"/>
      <c r="C252" s="139" t="str">
        <f t="shared" si="134"/>
        <v>H</v>
      </c>
      <c r="D252" s="130" t="str">
        <f t="shared" si="153"/>
        <v>EML_B</v>
      </c>
      <c r="E252" s="129" t="str">
        <f t="shared" si="163"/>
        <v>Solus AM</v>
      </c>
      <c r="F252" s="717"/>
      <c r="G252" s="123">
        <f t="shared" si="160"/>
        <v>0</v>
      </c>
      <c r="H252" s="121">
        <f t="shared" si="160"/>
        <v>0</v>
      </c>
      <c r="I252" s="121">
        <f t="shared" si="160"/>
        <v>0</v>
      </c>
      <c r="J252" s="121">
        <f t="shared" si="160"/>
        <v>0</v>
      </c>
      <c r="K252" s="121">
        <f t="shared" si="160"/>
        <v>0</v>
      </c>
      <c r="L252" s="121">
        <f t="shared" si="160"/>
        <v>0</v>
      </c>
      <c r="M252" s="121">
        <f t="shared" si="160"/>
        <v>0</v>
      </c>
      <c r="N252" s="121">
        <f t="shared" si="160"/>
        <v>0</v>
      </c>
      <c r="O252" s="121">
        <f t="shared" si="160"/>
        <v>0</v>
      </c>
      <c r="P252" s="126">
        <f t="shared" si="160"/>
        <v>0</v>
      </c>
      <c r="Q252" s="122"/>
      <c r="R252" s="408">
        <f t="shared" si="135"/>
        <v>0</v>
      </c>
      <c r="S252" s="693"/>
      <c r="T252" s="700">
        <f t="shared" si="155"/>
        <v>0</v>
      </c>
      <c r="U252" s="701">
        <f t="shared" si="155"/>
        <v>0</v>
      </c>
      <c r="V252" s="693"/>
      <c r="W252" s="700">
        <f t="shared" si="156"/>
        <v>0</v>
      </c>
      <c r="X252" s="126">
        <f t="shared" si="156"/>
        <v>0</v>
      </c>
      <c r="Y252" s="696">
        <f t="shared" si="136"/>
        <v>0</v>
      </c>
      <c r="Z252" s="408">
        <f t="shared" si="137"/>
        <v>0</v>
      </c>
      <c r="AA252" s="127"/>
      <c r="AB252" s="123">
        <f t="shared" si="161"/>
        <v>0</v>
      </c>
      <c r="AC252" s="121">
        <f t="shared" si="161"/>
        <v>0</v>
      </c>
      <c r="AD252" s="121">
        <f t="shared" si="161"/>
        <v>0</v>
      </c>
      <c r="AE252" s="121">
        <f t="shared" si="161"/>
        <v>0</v>
      </c>
      <c r="AF252" s="121">
        <f t="shared" si="161"/>
        <v>0</v>
      </c>
      <c r="AG252" s="121">
        <f t="shared" si="161"/>
        <v>0</v>
      </c>
      <c r="AH252" s="121">
        <f t="shared" si="161"/>
        <v>0</v>
      </c>
      <c r="AI252" s="121">
        <f t="shared" si="161"/>
        <v>0</v>
      </c>
      <c r="AJ252" s="121">
        <f t="shared" si="161"/>
        <v>0</v>
      </c>
      <c r="AK252" s="121">
        <f t="shared" si="161"/>
        <v>0</v>
      </c>
      <c r="AL252" s="121">
        <f t="shared" si="161"/>
        <v>0</v>
      </c>
      <c r="AM252" s="121">
        <f t="shared" si="161"/>
        <v>0</v>
      </c>
      <c r="AN252" s="121">
        <f t="shared" si="161"/>
        <v>0</v>
      </c>
      <c r="AO252" s="701">
        <f t="shared" si="161"/>
        <v>0</v>
      </c>
      <c r="AP252" s="122"/>
      <c r="AQ252" s="123">
        <f t="shared" si="162"/>
        <v>0</v>
      </c>
      <c r="AR252" s="121">
        <f t="shared" si="162"/>
        <v>0</v>
      </c>
      <c r="AS252" s="121">
        <f t="shared" si="162"/>
        <v>0</v>
      </c>
      <c r="AT252" s="121">
        <f t="shared" si="162"/>
        <v>0</v>
      </c>
      <c r="AU252" s="121">
        <f t="shared" si="162"/>
        <v>0</v>
      </c>
      <c r="AV252" s="121">
        <f t="shared" si="162"/>
        <v>0</v>
      </c>
      <c r="AW252" s="121">
        <f t="shared" si="162"/>
        <v>0</v>
      </c>
      <c r="AX252" s="121">
        <f t="shared" si="162"/>
        <v>0</v>
      </c>
      <c r="AY252" s="121">
        <f t="shared" si="162"/>
        <v>0</v>
      </c>
      <c r="AZ252" s="121">
        <f t="shared" si="162"/>
        <v>0</v>
      </c>
      <c r="BA252" s="121">
        <f t="shared" si="162"/>
        <v>0</v>
      </c>
      <c r="BB252" s="121">
        <f t="shared" si="162"/>
        <v>0</v>
      </c>
      <c r="BC252" s="121">
        <f t="shared" si="162"/>
        <v>0</v>
      </c>
      <c r="BD252" s="701">
        <f t="shared" si="162"/>
        <v>0</v>
      </c>
      <c r="BE252" s="693"/>
      <c r="BF252" s="122">
        <f t="shared" si="138"/>
        <v>0</v>
      </c>
      <c r="BG252" s="124"/>
      <c r="BH252" s="122">
        <f t="shared" si="139"/>
        <v>0</v>
      </c>
      <c r="BI252" s="124"/>
      <c r="BJ252" s="122">
        <f t="shared" si="140"/>
        <v>0</v>
      </c>
      <c r="BK252" s="124"/>
      <c r="BL252" s="125">
        <f t="shared" si="141"/>
        <v>0</v>
      </c>
      <c r="BM252" s="124"/>
      <c r="BN252" s="123">
        <f t="shared" si="159"/>
        <v>0</v>
      </c>
      <c r="BO252" s="126">
        <f t="shared" si="159"/>
        <v>0</v>
      </c>
      <c r="BP252" s="127"/>
      <c r="BQ252" s="409"/>
    </row>
    <row r="253" spans="1:69" s="131" customFormat="1" ht="17.55" hidden="1" customHeight="1">
      <c r="A253" s="83"/>
      <c r="C253" s="139" t="str">
        <f t="shared" si="134"/>
        <v>H</v>
      </c>
      <c r="D253" s="130" t="str">
        <f t="shared" si="153"/>
        <v>EML_B</v>
      </c>
      <c r="E253" s="129">
        <f t="shared" si="163"/>
        <v>0</v>
      </c>
      <c r="F253" s="717"/>
      <c r="G253" s="123">
        <f t="shared" si="160"/>
        <v>0</v>
      </c>
      <c r="H253" s="121">
        <f t="shared" si="160"/>
        <v>0</v>
      </c>
      <c r="I253" s="121">
        <f t="shared" si="160"/>
        <v>0</v>
      </c>
      <c r="J253" s="121">
        <f t="shared" si="160"/>
        <v>0</v>
      </c>
      <c r="K253" s="121">
        <f t="shared" si="160"/>
        <v>0</v>
      </c>
      <c r="L253" s="121">
        <f t="shared" si="160"/>
        <v>0</v>
      </c>
      <c r="M253" s="121">
        <f t="shared" si="160"/>
        <v>0</v>
      </c>
      <c r="N253" s="121">
        <f t="shared" si="160"/>
        <v>0</v>
      </c>
      <c r="O253" s="121">
        <f t="shared" si="160"/>
        <v>0</v>
      </c>
      <c r="P253" s="126">
        <f t="shared" si="160"/>
        <v>0</v>
      </c>
      <c r="Q253" s="122"/>
      <c r="R253" s="408">
        <f t="shared" si="135"/>
        <v>0</v>
      </c>
      <c r="S253" s="693"/>
      <c r="T253" s="700">
        <f t="shared" si="155"/>
        <v>0</v>
      </c>
      <c r="U253" s="701">
        <f t="shared" si="155"/>
        <v>0</v>
      </c>
      <c r="V253" s="693"/>
      <c r="W253" s="700">
        <f t="shared" si="156"/>
        <v>0</v>
      </c>
      <c r="X253" s="126">
        <f t="shared" si="156"/>
        <v>0</v>
      </c>
      <c r="Y253" s="696">
        <f t="shared" si="136"/>
        <v>0</v>
      </c>
      <c r="Z253" s="408">
        <f t="shared" si="137"/>
        <v>0</v>
      </c>
      <c r="AA253" s="127"/>
      <c r="AB253" s="123">
        <f t="shared" si="161"/>
        <v>0</v>
      </c>
      <c r="AC253" s="121">
        <f t="shared" si="161"/>
        <v>0</v>
      </c>
      <c r="AD253" s="121">
        <f t="shared" si="161"/>
        <v>0</v>
      </c>
      <c r="AE253" s="121">
        <f t="shared" si="161"/>
        <v>0</v>
      </c>
      <c r="AF253" s="121">
        <f t="shared" si="161"/>
        <v>0</v>
      </c>
      <c r="AG253" s="121">
        <f t="shared" si="161"/>
        <v>0</v>
      </c>
      <c r="AH253" s="121">
        <f t="shared" si="161"/>
        <v>0</v>
      </c>
      <c r="AI253" s="121">
        <f t="shared" si="161"/>
        <v>0</v>
      </c>
      <c r="AJ253" s="121">
        <f t="shared" si="161"/>
        <v>0</v>
      </c>
      <c r="AK253" s="121">
        <f t="shared" si="161"/>
        <v>0</v>
      </c>
      <c r="AL253" s="121">
        <f t="shared" si="161"/>
        <v>0</v>
      </c>
      <c r="AM253" s="121">
        <f t="shared" si="161"/>
        <v>0</v>
      </c>
      <c r="AN253" s="121">
        <f t="shared" si="161"/>
        <v>0</v>
      </c>
      <c r="AO253" s="701">
        <f t="shared" si="161"/>
        <v>0</v>
      </c>
      <c r="AP253" s="122"/>
      <c r="AQ253" s="123">
        <f t="shared" si="162"/>
        <v>0</v>
      </c>
      <c r="AR253" s="121">
        <f t="shared" si="162"/>
        <v>0</v>
      </c>
      <c r="AS253" s="121">
        <f t="shared" si="162"/>
        <v>0</v>
      </c>
      <c r="AT253" s="121">
        <f t="shared" si="162"/>
        <v>0</v>
      </c>
      <c r="AU253" s="121">
        <f t="shared" si="162"/>
        <v>0</v>
      </c>
      <c r="AV253" s="121">
        <f t="shared" si="162"/>
        <v>0</v>
      </c>
      <c r="AW253" s="121">
        <f t="shared" si="162"/>
        <v>0</v>
      </c>
      <c r="AX253" s="121">
        <f t="shared" si="162"/>
        <v>0</v>
      </c>
      <c r="AY253" s="121">
        <f t="shared" si="162"/>
        <v>0</v>
      </c>
      <c r="AZ253" s="121">
        <f t="shared" si="162"/>
        <v>0</v>
      </c>
      <c r="BA253" s="121">
        <f t="shared" si="162"/>
        <v>0</v>
      </c>
      <c r="BB253" s="121">
        <f t="shared" si="162"/>
        <v>0</v>
      </c>
      <c r="BC253" s="121">
        <f t="shared" si="162"/>
        <v>0</v>
      </c>
      <c r="BD253" s="701">
        <f t="shared" si="162"/>
        <v>0</v>
      </c>
      <c r="BE253" s="693"/>
      <c r="BF253" s="122">
        <f t="shared" si="138"/>
        <v>0</v>
      </c>
      <c r="BG253" s="124"/>
      <c r="BH253" s="122">
        <f t="shared" si="139"/>
        <v>0</v>
      </c>
      <c r="BI253" s="124"/>
      <c r="BJ253" s="122">
        <f t="shared" si="140"/>
        <v>0</v>
      </c>
      <c r="BK253" s="124"/>
      <c r="BL253" s="125">
        <f t="shared" si="141"/>
        <v>0</v>
      </c>
      <c r="BM253" s="124"/>
      <c r="BN253" s="123">
        <f t="shared" si="159"/>
        <v>0</v>
      </c>
      <c r="BO253" s="126">
        <f t="shared" si="159"/>
        <v>0</v>
      </c>
      <c r="BP253" s="127"/>
      <c r="BQ253" s="409"/>
    </row>
    <row r="254" spans="1:69" s="131" customFormat="1" ht="17.55" hidden="1" customHeight="1">
      <c r="A254" s="83"/>
      <c r="C254" s="139" t="str">
        <f t="shared" si="134"/>
        <v>H</v>
      </c>
      <c r="D254" s="130" t="str">
        <f t="shared" si="153"/>
        <v>EML_B</v>
      </c>
      <c r="E254" s="129">
        <f t="shared" si="163"/>
        <v>0</v>
      </c>
      <c r="F254" s="717"/>
      <c r="G254" s="123">
        <f t="shared" si="160"/>
        <v>0</v>
      </c>
      <c r="H254" s="121">
        <f t="shared" si="160"/>
        <v>0</v>
      </c>
      <c r="I254" s="121">
        <f t="shared" si="160"/>
        <v>0</v>
      </c>
      <c r="J254" s="121">
        <f t="shared" si="160"/>
        <v>0</v>
      </c>
      <c r="K254" s="121">
        <f t="shared" si="160"/>
        <v>0</v>
      </c>
      <c r="L254" s="121">
        <f t="shared" si="160"/>
        <v>0</v>
      </c>
      <c r="M254" s="121">
        <f t="shared" si="160"/>
        <v>0</v>
      </c>
      <c r="N254" s="121">
        <f t="shared" si="160"/>
        <v>0</v>
      </c>
      <c r="O254" s="121">
        <f t="shared" si="160"/>
        <v>0</v>
      </c>
      <c r="P254" s="126">
        <f t="shared" si="160"/>
        <v>0</v>
      </c>
      <c r="Q254" s="122"/>
      <c r="R254" s="408">
        <f t="shared" si="135"/>
        <v>0</v>
      </c>
      <c r="S254" s="693"/>
      <c r="T254" s="700">
        <f t="shared" si="155"/>
        <v>0</v>
      </c>
      <c r="U254" s="701">
        <f t="shared" si="155"/>
        <v>0</v>
      </c>
      <c r="V254" s="693"/>
      <c r="W254" s="700">
        <f t="shared" si="156"/>
        <v>0</v>
      </c>
      <c r="X254" s="126">
        <f t="shared" si="156"/>
        <v>0</v>
      </c>
      <c r="Y254" s="696">
        <f t="shared" si="136"/>
        <v>0</v>
      </c>
      <c r="Z254" s="408">
        <f t="shared" si="137"/>
        <v>0</v>
      </c>
      <c r="AA254" s="127"/>
      <c r="AB254" s="123">
        <f t="shared" si="161"/>
        <v>0</v>
      </c>
      <c r="AC254" s="121">
        <f t="shared" si="161"/>
        <v>0</v>
      </c>
      <c r="AD254" s="121">
        <f t="shared" si="161"/>
        <v>0</v>
      </c>
      <c r="AE254" s="121">
        <f t="shared" si="161"/>
        <v>0</v>
      </c>
      <c r="AF254" s="121">
        <f t="shared" si="161"/>
        <v>0</v>
      </c>
      <c r="AG254" s="121">
        <f t="shared" si="161"/>
        <v>0</v>
      </c>
      <c r="AH254" s="121">
        <f t="shared" si="161"/>
        <v>0</v>
      </c>
      <c r="AI254" s="121">
        <f t="shared" si="161"/>
        <v>0</v>
      </c>
      <c r="AJ254" s="121">
        <f t="shared" si="161"/>
        <v>0</v>
      </c>
      <c r="AK254" s="121">
        <f t="shared" si="161"/>
        <v>0</v>
      </c>
      <c r="AL254" s="121">
        <f t="shared" si="161"/>
        <v>0</v>
      </c>
      <c r="AM254" s="121">
        <f t="shared" si="161"/>
        <v>0</v>
      </c>
      <c r="AN254" s="121">
        <f t="shared" si="161"/>
        <v>0</v>
      </c>
      <c r="AO254" s="701">
        <f t="shared" si="161"/>
        <v>0</v>
      </c>
      <c r="AP254" s="122"/>
      <c r="AQ254" s="123">
        <f t="shared" si="162"/>
        <v>0</v>
      </c>
      <c r="AR254" s="121">
        <f t="shared" si="162"/>
        <v>0</v>
      </c>
      <c r="AS254" s="121">
        <f t="shared" si="162"/>
        <v>0</v>
      </c>
      <c r="AT254" s="121">
        <f t="shared" si="162"/>
        <v>0</v>
      </c>
      <c r="AU254" s="121">
        <f t="shared" si="162"/>
        <v>0</v>
      </c>
      <c r="AV254" s="121">
        <f t="shared" si="162"/>
        <v>0</v>
      </c>
      <c r="AW254" s="121">
        <f t="shared" si="162"/>
        <v>0</v>
      </c>
      <c r="AX254" s="121">
        <f t="shared" si="162"/>
        <v>0</v>
      </c>
      <c r="AY254" s="121">
        <f t="shared" si="162"/>
        <v>0</v>
      </c>
      <c r="AZ254" s="121">
        <f t="shared" si="162"/>
        <v>0</v>
      </c>
      <c r="BA254" s="121">
        <f t="shared" si="162"/>
        <v>0</v>
      </c>
      <c r="BB254" s="121">
        <f t="shared" si="162"/>
        <v>0</v>
      </c>
      <c r="BC254" s="121">
        <f t="shared" si="162"/>
        <v>0</v>
      </c>
      <c r="BD254" s="701">
        <f t="shared" si="162"/>
        <v>0</v>
      </c>
      <c r="BE254" s="693"/>
      <c r="BF254" s="122">
        <f t="shared" si="138"/>
        <v>0</v>
      </c>
      <c r="BG254" s="124"/>
      <c r="BH254" s="122">
        <f t="shared" si="139"/>
        <v>0</v>
      </c>
      <c r="BI254" s="124"/>
      <c r="BJ254" s="122">
        <f t="shared" si="140"/>
        <v>0</v>
      </c>
      <c r="BK254" s="124"/>
      <c r="BL254" s="125">
        <f t="shared" si="141"/>
        <v>0</v>
      </c>
      <c r="BM254" s="124"/>
      <c r="BN254" s="123">
        <f t="shared" si="159"/>
        <v>0</v>
      </c>
      <c r="BO254" s="126">
        <f t="shared" si="159"/>
        <v>0</v>
      </c>
      <c r="BP254" s="127"/>
      <c r="BQ254" s="409"/>
    </row>
    <row r="255" spans="1:69" s="131" customFormat="1" ht="17.55" hidden="1" customHeight="1">
      <c r="A255" s="83"/>
      <c r="C255" s="139" t="str">
        <f t="shared" si="134"/>
        <v>H</v>
      </c>
      <c r="D255" s="130" t="str">
        <f t="shared" si="153"/>
        <v>EML_B</v>
      </c>
      <c r="E255" s="129">
        <f t="shared" si="163"/>
        <v>0</v>
      </c>
      <c r="F255" s="717"/>
      <c r="G255" s="123">
        <f t="shared" si="160"/>
        <v>0</v>
      </c>
      <c r="H255" s="121">
        <f t="shared" si="160"/>
        <v>0</v>
      </c>
      <c r="I255" s="121">
        <f t="shared" si="160"/>
        <v>0</v>
      </c>
      <c r="J255" s="121">
        <f t="shared" si="160"/>
        <v>0</v>
      </c>
      <c r="K255" s="121">
        <f t="shared" si="160"/>
        <v>0</v>
      </c>
      <c r="L255" s="121">
        <f t="shared" si="160"/>
        <v>0</v>
      </c>
      <c r="M255" s="121">
        <f t="shared" si="160"/>
        <v>0</v>
      </c>
      <c r="N255" s="121">
        <f t="shared" si="160"/>
        <v>0</v>
      </c>
      <c r="O255" s="121">
        <f t="shared" si="160"/>
        <v>0</v>
      </c>
      <c r="P255" s="126">
        <f t="shared" si="160"/>
        <v>0</v>
      </c>
      <c r="Q255" s="122"/>
      <c r="R255" s="408">
        <f t="shared" si="135"/>
        <v>0</v>
      </c>
      <c r="S255" s="693"/>
      <c r="T255" s="700">
        <f t="shared" si="155"/>
        <v>0</v>
      </c>
      <c r="U255" s="701">
        <f t="shared" si="155"/>
        <v>0</v>
      </c>
      <c r="V255" s="693"/>
      <c r="W255" s="700">
        <f t="shared" si="156"/>
        <v>0</v>
      </c>
      <c r="X255" s="126">
        <f t="shared" si="156"/>
        <v>0</v>
      </c>
      <c r="Y255" s="696">
        <f t="shared" si="136"/>
        <v>0</v>
      </c>
      <c r="Z255" s="408">
        <f t="shared" si="137"/>
        <v>0</v>
      </c>
      <c r="AA255" s="127"/>
      <c r="AB255" s="123">
        <f t="shared" si="161"/>
        <v>0</v>
      </c>
      <c r="AC255" s="121">
        <f t="shared" si="161"/>
        <v>0</v>
      </c>
      <c r="AD255" s="121">
        <f t="shared" si="161"/>
        <v>0</v>
      </c>
      <c r="AE255" s="121">
        <f t="shared" si="161"/>
        <v>0</v>
      </c>
      <c r="AF255" s="121">
        <f t="shared" si="161"/>
        <v>0</v>
      </c>
      <c r="AG255" s="121">
        <f t="shared" si="161"/>
        <v>0</v>
      </c>
      <c r="AH255" s="121">
        <f t="shared" si="161"/>
        <v>0</v>
      </c>
      <c r="AI255" s="121">
        <f t="shared" si="161"/>
        <v>0</v>
      </c>
      <c r="AJ255" s="121">
        <f t="shared" si="161"/>
        <v>0</v>
      </c>
      <c r="AK255" s="121">
        <f t="shared" si="161"/>
        <v>0</v>
      </c>
      <c r="AL255" s="121">
        <f t="shared" si="161"/>
        <v>0</v>
      </c>
      <c r="AM255" s="121">
        <f t="shared" si="161"/>
        <v>0</v>
      </c>
      <c r="AN255" s="121">
        <f t="shared" si="161"/>
        <v>0</v>
      </c>
      <c r="AO255" s="701">
        <f t="shared" si="161"/>
        <v>0</v>
      </c>
      <c r="AP255" s="122"/>
      <c r="AQ255" s="123">
        <f t="shared" si="162"/>
        <v>0</v>
      </c>
      <c r="AR255" s="121">
        <f t="shared" si="162"/>
        <v>0</v>
      </c>
      <c r="AS255" s="121">
        <f t="shared" si="162"/>
        <v>0</v>
      </c>
      <c r="AT255" s="121">
        <f t="shared" si="162"/>
        <v>0</v>
      </c>
      <c r="AU255" s="121">
        <f t="shared" si="162"/>
        <v>0</v>
      </c>
      <c r="AV255" s="121">
        <f t="shared" si="162"/>
        <v>0</v>
      </c>
      <c r="AW255" s="121">
        <f t="shared" si="162"/>
        <v>0</v>
      </c>
      <c r="AX255" s="121">
        <f t="shared" si="162"/>
        <v>0</v>
      </c>
      <c r="AY255" s="121">
        <f t="shared" si="162"/>
        <v>0</v>
      </c>
      <c r="AZ255" s="121">
        <f t="shared" si="162"/>
        <v>0</v>
      </c>
      <c r="BA255" s="121">
        <f t="shared" si="162"/>
        <v>0</v>
      </c>
      <c r="BB255" s="121">
        <f t="shared" si="162"/>
        <v>0</v>
      </c>
      <c r="BC255" s="121">
        <f t="shared" si="162"/>
        <v>0</v>
      </c>
      <c r="BD255" s="701">
        <f t="shared" si="162"/>
        <v>0</v>
      </c>
      <c r="BE255" s="693"/>
      <c r="BF255" s="122">
        <f t="shared" si="138"/>
        <v>0</v>
      </c>
      <c r="BG255" s="124"/>
      <c r="BH255" s="122">
        <f t="shared" si="139"/>
        <v>0</v>
      </c>
      <c r="BI255" s="124"/>
      <c r="BJ255" s="122">
        <f t="shared" si="140"/>
        <v>0</v>
      </c>
      <c r="BK255" s="124"/>
      <c r="BL255" s="125">
        <f t="shared" si="141"/>
        <v>0</v>
      </c>
      <c r="BM255" s="124"/>
      <c r="BN255" s="123">
        <f t="shared" si="159"/>
        <v>0</v>
      </c>
      <c r="BO255" s="126">
        <f t="shared" si="159"/>
        <v>0</v>
      </c>
      <c r="BP255" s="127"/>
      <c r="BQ255" s="409"/>
    </row>
    <row r="256" spans="1:69" s="131" customFormat="1" ht="17.55" hidden="1" customHeight="1">
      <c r="A256" s="83"/>
      <c r="C256" s="139" t="str">
        <f t="shared" si="134"/>
        <v>H</v>
      </c>
      <c r="D256" s="130" t="str">
        <f t="shared" si="153"/>
        <v>EML_B</v>
      </c>
      <c r="E256" s="129">
        <f t="shared" si="163"/>
        <v>0</v>
      </c>
      <c r="F256" s="717"/>
      <c r="G256" s="123">
        <f t="shared" ref="G256:P265" si="164">SUMIFS(Share, Y, $E$3, Config, $G$11, P, G$15, LType, $D256, MSup, $E256)</f>
        <v>0</v>
      </c>
      <c r="H256" s="121">
        <f t="shared" si="164"/>
        <v>0</v>
      </c>
      <c r="I256" s="121">
        <f t="shared" si="164"/>
        <v>0</v>
      </c>
      <c r="J256" s="121">
        <f t="shared" si="164"/>
        <v>0</v>
      </c>
      <c r="K256" s="121">
        <f t="shared" si="164"/>
        <v>0</v>
      </c>
      <c r="L256" s="121">
        <f t="shared" si="164"/>
        <v>0</v>
      </c>
      <c r="M256" s="121">
        <f t="shared" si="164"/>
        <v>0</v>
      </c>
      <c r="N256" s="121">
        <f t="shared" si="164"/>
        <v>0</v>
      </c>
      <c r="O256" s="121">
        <f t="shared" si="164"/>
        <v>0</v>
      </c>
      <c r="P256" s="126">
        <f t="shared" si="164"/>
        <v>0</v>
      </c>
      <c r="Q256" s="122"/>
      <c r="R256" s="408">
        <f t="shared" si="135"/>
        <v>0</v>
      </c>
      <c r="S256" s="693"/>
      <c r="T256" s="700">
        <f t="shared" ref="T256:U275" si="165">SUMIFS(Share, Y, $E$3, Config, $T$11, P, T$15, LType, $D256, MSup, $E256)</f>
        <v>0</v>
      </c>
      <c r="U256" s="701">
        <f t="shared" si="165"/>
        <v>0</v>
      </c>
      <c r="V256" s="693"/>
      <c r="W256" s="700">
        <f t="shared" ref="W256:X275" si="166">SUMIFS(Share, Y, $E$3, Config, $W$11, P, W$15, LType, $D256, MSup, $E256)</f>
        <v>0</v>
      </c>
      <c r="X256" s="126">
        <f t="shared" si="166"/>
        <v>0</v>
      </c>
      <c r="Y256" s="696">
        <f t="shared" si="136"/>
        <v>0</v>
      </c>
      <c r="Z256" s="408">
        <f t="shared" si="137"/>
        <v>0</v>
      </c>
      <c r="AA256" s="127"/>
      <c r="AB256" s="123">
        <f t="shared" ref="AB256:AO265" si="167">SUMIFS(Share, Y, $E$3, Config, $AB$11, P, AB$15, LType, $D256, MSup, $E256)</f>
        <v>0</v>
      </c>
      <c r="AC256" s="121">
        <f t="shared" si="167"/>
        <v>0</v>
      </c>
      <c r="AD256" s="121">
        <f t="shared" si="167"/>
        <v>0</v>
      </c>
      <c r="AE256" s="121">
        <f t="shared" si="167"/>
        <v>0</v>
      </c>
      <c r="AF256" s="121">
        <f t="shared" si="167"/>
        <v>0</v>
      </c>
      <c r="AG256" s="121">
        <f t="shared" si="167"/>
        <v>0</v>
      </c>
      <c r="AH256" s="121">
        <f t="shared" si="167"/>
        <v>0</v>
      </c>
      <c r="AI256" s="121">
        <f t="shared" si="167"/>
        <v>0</v>
      </c>
      <c r="AJ256" s="121">
        <f t="shared" si="167"/>
        <v>0</v>
      </c>
      <c r="AK256" s="121">
        <f t="shared" si="167"/>
        <v>0</v>
      </c>
      <c r="AL256" s="121">
        <f t="shared" si="167"/>
        <v>0</v>
      </c>
      <c r="AM256" s="121">
        <f t="shared" si="167"/>
        <v>0</v>
      </c>
      <c r="AN256" s="121">
        <f t="shared" si="167"/>
        <v>0</v>
      </c>
      <c r="AO256" s="701">
        <f t="shared" si="167"/>
        <v>0</v>
      </c>
      <c r="AP256" s="122"/>
      <c r="AQ256" s="123">
        <f t="shared" ref="AQ256:BD265" si="168">SUMIFS(Share, Y, $E$3, Config, $AQ$11, P, AQ$15, LType, $D256, MSup, $E256)</f>
        <v>0</v>
      </c>
      <c r="AR256" s="121">
        <f t="shared" si="168"/>
        <v>0</v>
      </c>
      <c r="AS256" s="121">
        <f t="shared" si="168"/>
        <v>0</v>
      </c>
      <c r="AT256" s="121">
        <f t="shared" si="168"/>
        <v>0</v>
      </c>
      <c r="AU256" s="121">
        <f t="shared" si="168"/>
        <v>0</v>
      </c>
      <c r="AV256" s="121">
        <f t="shared" si="168"/>
        <v>0</v>
      </c>
      <c r="AW256" s="121">
        <f t="shared" si="168"/>
        <v>0</v>
      </c>
      <c r="AX256" s="121">
        <f t="shared" si="168"/>
        <v>0</v>
      </c>
      <c r="AY256" s="121">
        <f t="shared" si="168"/>
        <v>0</v>
      </c>
      <c r="AZ256" s="121">
        <f t="shared" si="168"/>
        <v>0</v>
      </c>
      <c r="BA256" s="121">
        <f t="shared" si="168"/>
        <v>0</v>
      </c>
      <c r="BB256" s="121">
        <f t="shared" si="168"/>
        <v>0</v>
      </c>
      <c r="BC256" s="121">
        <f t="shared" si="168"/>
        <v>0</v>
      </c>
      <c r="BD256" s="701">
        <f t="shared" si="168"/>
        <v>0</v>
      </c>
      <c r="BE256" s="693"/>
      <c r="BF256" s="122">
        <f t="shared" si="138"/>
        <v>0</v>
      </c>
      <c r="BG256" s="124"/>
      <c r="BH256" s="122">
        <f t="shared" si="139"/>
        <v>0</v>
      </c>
      <c r="BI256" s="124"/>
      <c r="BJ256" s="122">
        <f t="shared" si="140"/>
        <v>0</v>
      </c>
      <c r="BK256" s="124"/>
      <c r="BL256" s="125">
        <f t="shared" si="141"/>
        <v>0</v>
      </c>
      <c r="BM256" s="124"/>
      <c r="BN256" s="123">
        <f t="shared" ref="BN256:BO275" si="169">SUMIFS(Share, Y, $E$3, Config, $BN$11, P, BN$15, LType, $D256, MSup, $E256)</f>
        <v>0</v>
      </c>
      <c r="BO256" s="126">
        <f t="shared" si="169"/>
        <v>0</v>
      </c>
      <c r="BP256" s="127"/>
      <c r="BQ256" s="409"/>
    </row>
    <row r="257" spans="1:69" s="131" customFormat="1" ht="17.55" hidden="1" customHeight="1">
      <c r="A257" s="83"/>
      <c r="C257" s="139" t="str">
        <f t="shared" si="134"/>
        <v>H</v>
      </c>
      <c r="D257" s="130" t="str">
        <f t="shared" si="153"/>
        <v>EML_B</v>
      </c>
      <c r="E257" s="129">
        <f t="shared" si="163"/>
        <v>0</v>
      </c>
      <c r="F257" s="717"/>
      <c r="G257" s="123">
        <f t="shared" si="164"/>
        <v>0</v>
      </c>
      <c r="H257" s="121">
        <f t="shared" si="164"/>
        <v>0</v>
      </c>
      <c r="I257" s="121">
        <f t="shared" si="164"/>
        <v>0</v>
      </c>
      <c r="J257" s="121">
        <f t="shared" si="164"/>
        <v>0</v>
      </c>
      <c r="K257" s="121">
        <f t="shared" si="164"/>
        <v>0</v>
      </c>
      <c r="L257" s="121">
        <f t="shared" si="164"/>
        <v>0</v>
      </c>
      <c r="M257" s="121">
        <f t="shared" si="164"/>
        <v>0</v>
      </c>
      <c r="N257" s="121">
        <f t="shared" si="164"/>
        <v>0</v>
      </c>
      <c r="O257" s="121">
        <f t="shared" si="164"/>
        <v>0</v>
      </c>
      <c r="P257" s="126">
        <f t="shared" si="164"/>
        <v>0</v>
      </c>
      <c r="Q257" s="122"/>
      <c r="R257" s="408">
        <f t="shared" si="135"/>
        <v>0</v>
      </c>
      <c r="S257" s="693"/>
      <c r="T257" s="700">
        <f t="shared" si="165"/>
        <v>0</v>
      </c>
      <c r="U257" s="701">
        <f t="shared" si="165"/>
        <v>0</v>
      </c>
      <c r="V257" s="693"/>
      <c r="W257" s="700">
        <f t="shared" si="166"/>
        <v>0</v>
      </c>
      <c r="X257" s="126">
        <f t="shared" si="166"/>
        <v>0</v>
      </c>
      <c r="Y257" s="696">
        <f t="shared" si="136"/>
        <v>0</v>
      </c>
      <c r="Z257" s="408">
        <f t="shared" si="137"/>
        <v>0</v>
      </c>
      <c r="AA257" s="127"/>
      <c r="AB257" s="123">
        <f t="shared" si="167"/>
        <v>0</v>
      </c>
      <c r="AC257" s="121">
        <f t="shared" si="167"/>
        <v>0</v>
      </c>
      <c r="AD257" s="121">
        <f t="shared" si="167"/>
        <v>0</v>
      </c>
      <c r="AE257" s="121">
        <f t="shared" si="167"/>
        <v>0</v>
      </c>
      <c r="AF257" s="121">
        <f t="shared" si="167"/>
        <v>0</v>
      </c>
      <c r="AG257" s="121">
        <f t="shared" si="167"/>
        <v>0</v>
      </c>
      <c r="AH257" s="121">
        <f t="shared" si="167"/>
        <v>0</v>
      </c>
      <c r="AI257" s="121">
        <f t="shared" si="167"/>
        <v>0</v>
      </c>
      <c r="AJ257" s="121">
        <f t="shared" si="167"/>
        <v>0</v>
      </c>
      <c r="AK257" s="121">
        <f t="shared" si="167"/>
        <v>0</v>
      </c>
      <c r="AL257" s="121">
        <f t="shared" si="167"/>
        <v>0</v>
      </c>
      <c r="AM257" s="121">
        <f t="shared" si="167"/>
        <v>0</v>
      </c>
      <c r="AN257" s="121">
        <f t="shared" si="167"/>
        <v>0</v>
      </c>
      <c r="AO257" s="701">
        <f t="shared" si="167"/>
        <v>0</v>
      </c>
      <c r="AP257" s="122"/>
      <c r="AQ257" s="123">
        <f t="shared" si="168"/>
        <v>0</v>
      </c>
      <c r="AR257" s="121">
        <f t="shared" si="168"/>
        <v>0</v>
      </c>
      <c r="AS257" s="121">
        <f t="shared" si="168"/>
        <v>0</v>
      </c>
      <c r="AT257" s="121">
        <f t="shared" si="168"/>
        <v>0</v>
      </c>
      <c r="AU257" s="121">
        <f t="shared" si="168"/>
        <v>0</v>
      </c>
      <c r="AV257" s="121">
        <f t="shared" si="168"/>
        <v>0</v>
      </c>
      <c r="AW257" s="121">
        <f t="shared" si="168"/>
        <v>0</v>
      </c>
      <c r="AX257" s="121">
        <f t="shared" si="168"/>
        <v>0</v>
      </c>
      <c r="AY257" s="121">
        <f t="shared" si="168"/>
        <v>0</v>
      </c>
      <c r="AZ257" s="121">
        <f t="shared" si="168"/>
        <v>0</v>
      </c>
      <c r="BA257" s="121">
        <f t="shared" si="168"/>
        <v>0</v>
      </c>
      <c r="BB257" s="121">
        <f t="shared" si="168"/>
        <v>0</v>
      </c>
      <c r="BC257" s="121">
        <f t="shared" si="168"/>
        <v>0</v>
      </c>
      <c r="BD257" s="701">
        <f t="shared" si="168"/>
        <v>0</v>
      </c>
      <c r="BE257" s="693"/>
      <c r="BF257" s="122">
        <f t="shared" si="138"/>
        <v>0</v>
      </c>
      <c r="BG257" s="124"/>
      <c r="BH257" s="122">
        <f t="shared" si="139"/>
        <v>0</v>
      </c>
      <c r="BI257" s="124"/>
      <c r="BJ257" s="122">
        <f t="shared" si="140"/>
        <v>0</v>
      </c>
      <c r="BK257" s="124"/>
      <c r="BL257" s="125">
        <f t="shared" si="141"/>
        <v>0</v>
      </c>
      <c r="BM257" s="124"/>
      <c r="BN257" s="123">
        <f t="shared" si="169"/>
        <v>0</v>
      </c>
      <c r="BO257" s="126">
        <f t="shared" si="169"/>
        <v>0</v>
      </c>
      <c r="BP257" s="127"/>
      <c r="BQ257" s="409"/>
    </row>
    <row r="258" spans="1:69" s="131" customFormat="1" ht="17.55" hidden="1" customHeight="1">
      <c r="A258" s="83"/>
      <c r="C258" s="139" t="str">
        <f t="shared" si="134"/>
        <v>H</v>
      </c>
      <c r="D258" s="130" t="str">
        <f t="shared" si="153"/>
        <v>EML_B</v>
      </c>
      <c r="E258" s="129">
        <f t="shared" si="163"/>
        <v>0</v>
      </c>
      <c r="F258" s="717"/>
      <c r="G258" s="123">
        <f t="shared" si="164"/>
        <v>0</v>
      </c>
      <c r="H258" s="121">
        <f t="shared" si="164"/>
        <v>0</v>
      </c>
      <c r="I258" s="121">
        <f t="shared" si="164"/>
        <v>0</v>
      </c>
      <c r="J258" s="121">
        <f t="shared" si="164"/>
        <v>0</v>
      </c>
      <c r="K258" s="121">
        <f t="shared" si="164"/>
        <v>0</v>
      </c>
      <c r="L258" s="121">
        <f t="shared" si="164"/>
        <v>0</v>
      </c>
      <c r="M258" s="121">
        <f t="shared" si="164"/>
        <v>0</v>
      </c>
      <c r="N258" s="121">
        <f t="shared" si="164"/>
        <v>0</v>
      </c>
      <c r="O258" s="121">
        <f t="shared" si="164"/>
        <v>0</v>
      </c>
      <c r="P258" s="126">
        <f t="shared" si="164"/>
        <v>0</v>
      </c>
      <c r="Q258" s="122"/>
      <c r="R258" s="408">
        <f t="shared" si="135"/>
        <v>0</v>
      </c>
      <c r="S258" s="693"/>
      <c r="T258" s="700">
        <f t="shared" si="165"/>
        <v>0</v>
      </c>
      <c r="U258" s="701">
        <f t="shared" si="165"/>
        <v>0</v>
      </c>
      <c r="V258" s="693"/>
      <c r="W258" s="700">
        <f t="shared" si="166"/>
        <v>0</v>
      </c>
      <c r="X258" s="126">
        <f t="shared" si="166"/>
        <v>0</v>
      </c>
      <c r="Y258" s="696">
        <f t="shared" si="136"/>
        <v>0</v>
      </c>
      <c r="Z258" s="408">
        <f t="shared" si="137"/>
        <v>0</v>
      </c>
      <c r="AA258" s="127"/>
      <c r="AB258" s="123">
        <f t="shared" si="167"/>
        <v>0</v>
      </c>
      <c r="AC258" s="121">
        <f t="shared" si="167"/>
        <v>0</v>
      </c>
      <c r="AD258" s="121">
        <f t="shared" si="167"/>
        <v>0</v>
      </c>
      <c r="AE258" s="121">
        <f t="shared" si="167"/>
        <v>0</v>
      </c>
      <c r="AF258" s="121">
        <f t="shared" si="167"/>
        <v>0</v>
      </c>
      <c r="AG258" s="121">
        <f t="shared" si="167"/>
        <v>0</v>
      </c>
      <c r="AH258" s="121">
        <f t="shared" si="167"/>
        <v>0</v>
      </c>
      <c r="AI258" s="121">
        <f t="shared" si="167"/>
        <v>0</v>
      </c>
      <c r="AJ258" s="121">
        <f t="shared" si="167"/>
        <v>0</v>
      </c>
      <c r="AK258" s="121">
        <f t="shared" si="167"/>
        <v>0</v>
      </c>
      <c r="AL258" s="121">
        <f t="shared" si="167"/>
        <v>0</v>
      </c>
      <c r="AM258" s="121">
        <f t="shared" si="167"/>
        <v>0</v>
      </c>
      <c r="AN258" s="121">
        <f t="shared" si="167"/>
        <v>0</v>
      </c>
      <c r="AO258" s="701">
        <f t="shared" si="167"/>
        <v>0</v>
      </c>
      <c r="AP258" s="122"/>
      <c r="AQ258" s="123">
        <f t="shared" si="168"/>
        <v>0</v>
      </c>
      <c r="AR258" s="121">
        <f t="shared" si="168"/>
        <v>0</v>
      </c>
      <c r="AS258" s="121">
        <f t="shared" si="168"/>
        <v>0</v>
      </c>
      <c r="AT258" s="121">
        <f t="shared" si="168"/>
        <v>0</v>
      </c>
      <c r="AU258" s="121">
        <f t="shared" si="168"/>
        <v>0</v>
      </c>
      <c r="AV258" s="121">
        <f t="shared" si="168"/>
        <v>0</v>
      </c>
      <c r="AW258" s="121">
        <f t="shared" si="168"/>
        <v>0</v>
      </c>
      <c r="AX258" s="121">
        <f t="shared" si="168"/>
        <v>0</v>
      </c>
      <c r="AY258" s="121">
        <f t="shared" si="168"/>
        <v>0</v>
      </c>
      <c r="AZ258" s="121">
        <f t="shared" si="168"/>
        <v>0</v>
      </c>
      <c r="BA258" s="121">
        <f t="shared" si="168"/>
        <v>0</v>
      </c>
      <c r="BB258" s="121">
        <f t="shared" si="168"/>
        <v>0</v>
      </c>
      <c r="BC258" s="121">
        <f t="shared" si="168"/>
        <v>0</v>
      </c>
      <c r="BD258" s="701">
        <f t="shared" si="168"/>
        <v>0</v>
      </c>
      <c r="BE258" s="693"/>
      <c r="BF258" s="122">
        <f t="shared" si="138"/>
        <v>0</v>
      </c>
      <c r="BG258" s="124"/>
      <c r="BH258" s="122">
        <f t="shared" si="139"/>
        <v>0</v>
      </c>
      <c r="BI258" s="124"/>
      <c r="BJ258" s="122">
        <f t="shared" si="140"/>
        <v>0</v>
      </c>
      <c r="BK258" s="124"/>
      <c r="BL258" s="125">
        <f t="shared" si="141"/>
        <v>0</v>
      </c>
      <c r="BM258" s="124"/>
      <c r="BN258" s="123">
        <f t="shared" si="169"/>
        <v>0</v>
      </c>
      <c r="BO258" s="126">
        <f t="shared" si="169"/>
        <v>0</v>
      </c>
      <c r="BP258" s="127"/>
      <c r="BQ258" s="409"/>
    </row>
    <row r="259" spans="1:69" s="131" customFormat="1" ht="17.55" hidden="1" customHeight="1">
      <c r="A259" s="83"/>
      <c r="C259" s="139" t="str">
        <f t="shared" si="134"/>
        <v>H</v>
      </c>
      <c r="D259" s="130" t="str">
        <f t="shared" si="153"/>
        <v>EML_B</v>
      </c>
      <c r="E259" s="129">
        <f t="shared" si="163"/>
        <v>0</v>
      </c>
      <c r="F259" s="717"/>
      <c r="G259" s="123">
        <f t="shared" si="164"/>
        <v>0</v>
      </c>
      <c r="H259" s="121">
        <f t="shared" si="164"/>
        <v>0</v>
      </c>
      <c r="I259" s="121">
        <f t="shared" si="164"/>
        <v>0</v>
      </c>
      <c r="J259" s="121">
        <f t="shared" si="164"/>
        <v>0</v>
      </c>
      <c r="K259" s="121">
        <f t="shared" si="164"/>
        <v>0</v>
      </c>
      <c r="L259" s="121">
        <f t="shared" si="164"/>
        <v>0</v>
      </c>
      <c r="M259" s="121">
        <f t="shared" si="164"/>
        <v>0</v>
      </c>
      <c r="N259" s="121">
        <f t="shared" si="164"/>
        <v>0</v>
      </c>
      <c r="O259" s="121">
        <f t="shared" si="164"/>
        <v>0</v>
      </c>
      <c r="P259" s="126">
        <f t="shared" si="164"/>
        <v>0</v>
      </c>
      <c r="Q259" s="122"/>
      <c r="R259" s="408">
        <f t="shared" si="135"/>
        <v>0</v>
      </c>
      <c r="S259" s="693"/>
      <c r="T259" s="700">
        <f t="shared" si="165"/>
        <v>0</v>
      </c>
      <c r="U259" s="701">
        <f t="shared" si="165"/>
        <v>0</v>
      </c>
      <c r="V259" s="693"/>
      <c r="W259" s="700">
        <f t="shared" si="166"/>
        <v>0</v>
      </c>
      <c r="X259" s="126">
        <f t="shared" si="166"/>
        <v>0</v>
      </c>
      <c r="Y259" s="696">
        <f t="shared" si="136"/>
        <v>0</v>
      </c>
      <c r="Z259" s="408">
        <f t="shared" si="137"/>
        <v>0</v>
      </c>
      <c r="AA259" s="127"/>
      <c r="AB259" s="123">
        <f t="shared" si="167"/>
        <v>0</v>
      </c>
      <c r="AC259" s="121">
        <f t="shared" si="167"/>
        <v>0</v>
      </c>
      <c r="AD259" s="121">
        <f t="shared" si="167"/>
        <v>0</v>
      </c>
      <c r="AE259" s="121">
        <f t="shared" si="167"/>
        <v>0</v>
      </c>
      <c r="AF259" s="121">
        <f t="shared" si="167"/>
        <v>0</v>
      </c>
      <c r="AG259" s="121">
        <f t="shared" si="167"/>
        <v>0</v>
      </c>
      <c r="AH259" s="121">
        <f t="shared" si="167"/>
        <v>0</v>
      </c>
      <c r="AI259" s="121">
        <f t="shared" si="167"/>
        <v>0</v>
      </c>
      <c r="AJ259" s="121">
        <f t="shared" si="167"/>
        <v>0</v>
      </c>
      <c r="AK259" s="121">
        <f t="shared" si="167"/>
        <v>0</v>
      </c>
      <c r="AL259" s="121">
        <f t="shared" si="167"/>
        <v>0</v>
      </c>
      <c r="AM259" s="121">
        <f t="shared" si="167"/>
        <v>0</v>
      </c>
      <c r="AN259" s="121">
        <f t="shared" si="167"/>
        <v>0</v>
      </c>
      <c r="AO259" s="701">
        <f t="shared" si="167"/>
        <v>0</v>
      </c>
      <c r="AP259" s="122"/>
      <c r="AQ259" s="123">
        <f t="shared" si="168"/>
        <v>0</v>
      </c>
      <c r="AR259" s="121">
        <f t="shared" si="168"/>
        <v>0</v>
      </c>
      <c r="AS259" s="121">
        <f t="shared" si="168"/>
        <v>0</v>
      </c>
      <c r="AT259" s="121">
        <f t="shared" si="168"/>
        <v>0</v>
      </c>
      <c r="AU259" s="121">
        <f t="shared" si="168"/>
        <v>0</v>
      </c>
      <c r="AV259" s="121">
        <f t="shared" si="168"/>
        <v>0</v>
      </c>
      <c r="AW259" s="121">
        <f t="shared" si="168"/>
        <v>0</v>
      </c>
      <c r="AX259" s="121">
        <f t="shared" si="168"/>
        <v>0</v>
      </c>
      <c r="AY259" s="121">
        <f t="shared" si="168"/>
        <v>0</v>
      </c>
      <c r="AZ259" s="121">
        <f t="shared" si="168"/>
        <v>0</v>
      </c>
      <c r="BA259" s="121">
        <f t="shared" si="168"/>
        <v>0</v>
      </c>
      <c r="BB259" s="121">
        <f t="shared" si="168"/>
        <v>0</v>
      </c>
      <c r="BC259" s="121">
        <f t="shared" si="168"/>
        <v>0</v>
      </c>
      <c r="BD259" s="701">
        <f t="shared" si="168"/>
        <v>0</v>
      </c>
      <c r="BE259" s="693"/>
      <c r="BF259" s="122">
        <f t="shared" si="138"/>
        <v>0</v>
      </c>
      <c r="BG259" s="124"/>
      <c r="BH259" s="122">
        <f t="shared" si="139"/>
        <v>0</v>
      </c>
      <c r="BI259" s="124"/>
      <c r="BJ259" s="122">
        <f t="shared" si="140"/>
        <v>0</v>
      </c>
      <c r="BK259" s="124"/>
      <c r="BL259" s="125">
        <f t="shared" si="141"/>
        <v>0</v>
      </c>
      <c r="BM259" s="124"/>
      <c r="BN259" s="123">
        <f t="shared" si="169"/>
        <v>0</v>
      </c>
      <c r="BO259" s="126">
        <f t="shared" si="169"/>
        <v>0</v>
      </c>
      <c r="BP259" s="127"/>
      <c r="BQ259" s="409"/>
    </row>
    <row r="260" spans="1:69" s="131" customFormat="1" ht="17.55" customHeight="1">
      <c r="A260" s="83"/>
      <c r="C260" s="139" t="str">
        <f t="shared" si="134"/>
        <v/>
      </c>
      <c r="D260" s="130" t="str">
        <f>$D249</f>
        <v>EML_B</v>
      </c>
      <c r="E260" s="129" t="str">
        <f>E50</f>
        <v>Unknown</v>
      </c>
      <c r="F260" s="717"/>
      <c r="G260" s="123">
        <f t="shared" si="164"/>
        <v>0</v>
      </c>
      <c r="H260" s="121">
        <f t="shared" si="164"/>
        <v>0</v>
      </c>
      <c r="I260" s="121">
        <f t="shared" si="164"/>
        <v>0</v>
      </c>
      <c r="J260" s="121">
        <f t="shared" si="164"/>
        <v>0</v>
      </c>
      <c r="K260" s="121">
        <f t="shared" si="164"/>
        <v>0</v>
      </c>
      <c r="L260" s="121">
        <f t="shared" si="164"/>
        <v>0</v>
      </c>
      <c r="M260" s="121">
        <f t="shared" si="164"/>
        <v>0</v>
      </c>
      <c r="N260" s="121">
        <f t="shared" si="164"/>
        <v>0</v>
      </c>
      <c r="O260" s="121">
        <f t="shared" si="164"/>
        <v>0</v>
      </c>
      <c r="P260" s="126">
        <f t="shared" si="164"/>
        <v>0</v>
      </c>
      <c r="Q260" s="122"/>
      <c r="R260" s="408">
        <f t="shared" si="135"/>
        <v>0</v>
      </c>
      <c r="S260" s="693"/>
      <c r="T260" s="700">
        <f t="shared" si="165"/>
        <v>0</v>
      </c>
      <c r="U260" s="701">
        <f t="shared" si="165"/>
        <v>0</v>
      </c>
      <c r="V260" s="693"/>
      <c r="W260" s="700">
        <f t="shared" si="166"/>
        <v>0</v>
      </c>
      <c r="X260" s="126">
        <f t="shared" si="166"/>
        <v>0</v>
      </c>
      <c r="Y260" s="696">
        <f t="shared" si="136"/>
        <v>0</v>
      </c>
      <c r="Z260" s="408">
        <f t="shared" si="137"/>
        <v>0</v>
      </c>
      <c r="AA260" s="127"/>
      <c r="AB260" s="123">
        <f t="shared" si="167"/>
        <v>0</v>
      </c>
      <c r="AC260" s="121">
        <f t="shared" si="167"/>
        <v>0</v>
      </c>
      <c r="AD260" s="121">
        <f t="shared" si="167"/>
        <v>0</v>
      </c>
      <c r="AE260" s="121">
        <f t="shared" si="167"/>
        <v>0</v>
      </c>
      <c r="AF260" s="121">
        <f t="shared" si="167"/>
        <v>0</v>
      </c>
      <c r="AG260" s="121">
        <f t="shared" si="167"/>
        <v>0</v>
      </c>
      <c r="AH260" s="121">
        <f t="shared" si="167"/>
        <v>0</v>
      </c>
      <c r="AI260" s="121">
        <f t="shared" si="167"/>
        <v>0</v>
      </c>
      <c r="AJ260" s="121">
        <f t="shared" si="167"/>
        <v>0</v>
      </c>
      <c r="AK260" s="121">
        <f t="shared" si="167"/>
        <v>0</v>
      </c>
      <c r="AL260" s="121">
        <f t="shared" si="167"/>
        <v>0</v>
      </c>
      <c r="AM260" s="121">
        <f t="shared" si="167"/>
        <v>0</v>
      </c>
      <c r="AN260" s="121">
        <f t="shared" si="167"/>
        <v>0</v>
      </c>
      <c r="AO260" s="701">
        <f t="shared" si="167"/>
        <v>0</v>
      </c>
      <c r="AP260" s="122"/>
      <c r="AQ260" s="123">
        <f t="shared" si="168"/>
        <v>0</v>
      </c>
      <c r="AR260" s="121">
        <f t="shared" si="168"/>
        <v>0</v>
      </c>
      <c r="AS260" s="121">
        <f t="shared" si="168"/>
        <v>0</v>
      </c>
      <c r="AT260" s="121">
        <f t="shared" si="168"/>
        <v>0</v>
      </c>
      <c r="AU260" s="121">
        <f t="shared" si="168"/>
        <v>0</v>
      </c>
      <c r="AV260" s="121">
        <f t="shared" si="168"/>
        <v>0</v>
      </c>
      <c r="AW260" s="121">
        <f t="shared" si="168"/>
        <v>0</v>
      </c>
      <c r="AX260" s="121">
        <f t="shared" si="168"/>
        <v>0</v>
      </c>
      <c r="AY260" s="121">
        <f t="shared" si="168"/>
        <v>0</v>
      </c>
      <c r="AZ260" s="121">
        <f t="shared" si="168"/>
        <v>0</v>
      </c>
      <c r="BA260" s="121">
        <f t="shared" si="168"/>
        <v>0</v>
      </c>
      <c r="BB260" s="121">
        <f t="shared" si="168"/>
        <v>0</v>
      </c>
      <c r="BC260" s="121">
        <f t="shared" si="168"/>
        <v>0</v>
      </c>
      <c r="BD260" s="701">
        <f t="shared" si="168"/>
        <v>0</v>
      </c>
      <c r="BE260" s="693"/>
      <c r="BF260" s="122">
        <f t="shared" si="138"/>
        <v>0</v>
      </c>
      <c r="BG260" s="124"/>
      <c r="BH260" s="122">
        <f t="shared" si="139"/>
        <v>0</v>
      </c>
      <c r="BI260" s="124"/>
      <c r="BJ260" s="122">
        <f t="shared" si="140"/>
        <v>0</v>
      </c>
      <c r="BK260" s="124"/>
      <c r="BL260" s="125">
        <f t="shared" si="141"/>
        <v>0</v>
      </c>
      <c r="BM260" s="124"/>
      <c r="BN260" s="123">
        <f t="shared" si="169"/>
        <v>0</v>
      </c>
      <c r="BO260" s="126">
        <f t="shared" si="169"/>
        <v>1</v>
      </c>
      <c r="BP260" s="127"/>
      <c r="BQ260" s="409"/>
    </row>
    <row r="261" spans="1:69" s="131" customFormat="1" ht="17.55" hidden="1" customHeight="1">
      <c r="A261" s="83"/>
      <c r="C261" s="139" t="str">
        <f t="shared" si="134"/>
        <v>H</v>
      </c>
      <c r="D261" s="130" t="str">
        <f>Parameter!G69</f>
        <v>EML_G</v>
      </c>
      <c r="E261" s="129" t="str">
        <f t="shared" ref="E261:E284" si="170">E16</f>
        <v>Aglaia Tech</v>
      </c>
      <c r="F261" s="717"/>
      <c r="G261" s="123">
        <f t="shared" si="164"/>
        <v>0</v>
      </c>
      <c r="H261" s="121">
        <f t="shared" si="164"/>
        <v>0</v>
      </c>
      <c r="I261" s="121">
        <f t="shared" si="164"/>
        <v>0</v>
      </c>
      <c r="J261" s="121">
        <f t="shared" si="164"/>
        <v>0</v>
      </c>
      <c r="K261" s="121">
        <f t="shared" si="164"/>
        <v>0</v>
      </c>
      <c r="L261" s="121">
        <f t="shared" si="164"/>
        <v>0</v>
      </c>
      <c r="M261" s="121">
        <f t="shared" si="164"/>
        <v>0</v>
      </c>
      <c r="N261" s="121">
        <f t="shared" si="164"/>
        <v>0</v>
      </c>
      <c r="O261" s="121">
        <f t="shared" si="164"/>
        <v>0</v>
      </c>
      <c r="P261" s="126">
        <f t="shared" si="164"/>
        <v>0</v>
      </c>
      <c r="Q261" s="122"/>
      <c r="R261" s="408">
        <f t="shared" si="135"/>
        <v>0</v>
      </c>
      <c r="S261" s="693"/>
      <c r="T261" s="700">
        <f t="shared" si="165"/>
        <v>0</v>
      </c>
      <c r="U261" s="701">
        <f t="shared" si="165"/>
        <v>0</v>
      </c>
      <c r="V261" s="693"/>
      <c r="W261" s="700">
        <f t="shared" si="166"/>
        <v>0</v>
      </c>
      <c r="X261" s="126">
        <f t="shared" si="166"/>
        <v>0</v>
      </c>
      <c r="Y261" s="696">
        <f t="shared" si="136"/>
        <v>0</v>
      </c>
      <c r="Z261" s="408">
        <f t="shared" si="137"/>
        <v>0</v>
      </c>
      <c r="AA261" s="127"/>
      <c r="AB261" s="123">
        <f t="shared" si="167"/>
        <v>0</v>
      </c>
      <c r="AC261" s="121">
        <f t="shared" si="167"/>
        <v>0</v>
      </c>
      <c r="AD261" s="121">
        <f t="shared" si="167"/>
        <v>0</v>
      </c>
      <c r="AE261" s="121">
        <f t="shared" si="167"/>
        <v>0</v>
      </c>
      <c r="AF261" s="121">
        <f t="shared" si="167"/>
        <v>0</v>
      </c>
      <c r="AG261" s="121">
        <f t="shared" si="167"/>
        <v>0</v>
      </c>
      <c r="AH261" s="121">
        <f t="shared" si="167"/>
        <v>0</v>
      </c>
      <c r="AI261" s="121">
        <f t="shared" si="167"/>
        <v>0</v>
      </c>
      <c r="AJ261" s="121">
        <f t="shared" si="167"/>
        <v>0</v>
      </c>
      <c r="AK261" s="121">
        <f t="shared" si="167"/>
        <v>0</v>
      </c>
      <c r="AL261" s="121">
        <f t="shared" si="167"/>
        <v>0</v>
      </c>
      <c r="AM261" s="121">
        <f t="shared" si="167"/>
        <v>0</v>
      </c>
      <c r="AN261" s="121">
        <f t="shared" si="167"/>
        <v>0</v>
      </c>
      <c r="AO261" s="701">
        <f t="shared" si="167"/>
        <v>0</v>
      </c>
      <c r="AP261" s="122"/>
      <c r="AQ261" s="123">
        <f t="shared" si="168"/>
        <v>0</v>
      </c>
      <c r="AR261" s="121">
        <f t="shared" si="168"/>
        <v>0</v>
      </c>
      <c r="AS261" s="121">
        <f t="shared" si="168"/>
        <v>0</v>
      </c>
      <c r="AT261" s="121">
        <f t="shared" si="168"/>
        <v>0</v>
      </c>
      <c r="AU261" s="121">
        <f t="shared" si="168"/>
        <v>0</v>
      </c>
      <c r="AV261" s="121">
        <f t="shared" si="168"/>
        <v>0</v>
      </c>
      <c r="AW261" s="121">
        <f t="shared" si="168"/>
        <v>0</v>
      </c>
      <c r="AX261" s="121">
        <f t="shared" si="168"/>
        <v>0</v>
      </c>
      <c r="AY261" s="121">
        <f t="shared" si="168"/>
        <v>0</v>
      </c>
      <c r="AZ261" s="121">
        <f t="shared" si="168"/>
        <v>0</v>
      </c>
      <c r="BA261" s="121">
        <f t="shared" si="168"/>
        <v>0</v>
      </c>
      <c r="BB261" s="121">
        <f t="shared" si="168"/>
        <v>0</v>
      </c>
      <c r="BC261" s="121">
        <f t="shared" si="168"/>
        <v>0</v>
      </c>
      <c r="BD261" s="701">
        <f t="shared" si="168"/>
        <v>0</v>
      </c>
      <c r="BE261" s="693"/>
      <c r="BF261" s="122">
        <f t="shared" si="138"/>
        <v>0</v>
      </c>
      <c r="BG261" s="124"/>
      <c r="BH261" s="122">
        <f t="shared" si="139"/>
        <v>0</v>
      </c>
      <c r="BI261" s="124"/>
      <c r="BJ261" s="122">
        <f t="shared" si="140"/>
        <v>0</v>
      </c>
      <c r="BK261" s="124"/>
      <c r="BL261" s="125">
        <f t="shared" si="141"/>
        <v>0</v>
      </c>
      <c r="BM261" s="124"/>
      <c r="BN261" s="123">
        <f t="shared" si="169"/>
        <v>0</v>
      </c>
      <c r="BO261" s="126">
        <f t="shared" si="169"/>
        <v>0</v>
      </c>
      <c r="BP261" s="127"/>
      <c r="BQ261" s="409"/>
    </row>
    <row r="262" spans="1:69" s="131" customFormat="1" ht="17.55" hidden="1" customHeight="1">
      <c r="A262" s="83"/>
      <c r="C262" s="139" t="str">
        <f t="shared" si="134"/>
        <v>H</v>
      </c>
      <c r="D262" s="130" t="str">
        <f t="shared" ref="D262:D294" si="171">$D261</f>
        <v>EML_G</v>
      </c>
      <c r="E262" s="129" t="str">
        <f t="shared" si="170"/>
        <v>Bayer</v>
      </c>
      <c r="F262" s="717"/>
      <c r="G262" s="123">
        <f t="shared" si="164"/>
        <v>0</v>
      </c>
      <c r="H262" s="121">
        <f t="shared" si="164"/>
        <v>0</v>
      </c>
      <c r="I262" s="121">
        <f t="shared" si="164"/>
        <v>0</v>
      </c>
      <c r="J262" s="121">
        <f t="shared" si="164"/>
        <v>0</v>
      </c>
      <c r="K262" s="121">
        <f t="shared" si="164"/>
        <v>0</v>
      </c>
      <c r="L262" s="121">
        <f t="shared" si="164"/>
        <v>0</v>
      </c>
      <c r="M262" s="121">
        <f t="shared" si="164"/>
        <v>0</v>
      </c>
      <c r="N262" s="121">
        <f t="shared" si="164"/>
        <v>0</v>
      </c>
      <c r="O262" s="121">
        <f t="shared" si="164"/>
        <v>0</v>
      </c>
      <c r="P262" s="126">
        <f t="shared" si="164"/>
        <v>0</v>
      </c>
      <c r="Q262" s="122"/>
      <c r="R262" s="408">
        <f t="shared" si="135"/>
        <v>0</v>
      </c>
      <c r="S262" s="693"/>
      <c r="T262" s="700">
        <f t="shared" si="165"/>
        <v>0</v>
      </c>
      <c r="U262" s="701">
        <f t="shared" si="165"/>
        <v>0</v>
      </c>
      <c r="V262" s="693"/>
      <c r="W262" s="700">
        <f t="shared" si="166"/>
        <v>0</v>
      </c>
      <c r="X262" s="126">
        <f t="shared" si="166"/>
        <v>0</v>
      </c>
      <c r="Y262" s="696">
        <f t="shared" si="136"/>
        <v>0</v>
      </c>
      <c r="Z262" s="408">
        <f t="shared" si="137"/>
        <v>0</v>
      </c>
      <c r="AA262" s="127"/>
      <c r="AB262" s="123">
        <f t="shared" si="167"/>
        <v>0</v>
      </c>
      <c r="AC262" s="121">
        <f t="shared" si="167"/>
        <v>0</v>
      </c>
      <c r="AD262" s="121">
        <f t="shared" si="167"/>
        <v>0</v>
      </c>
      <c r="AE262" s="121">
        <f t="shared" si="167"/>
        <v>0</v>
      </c>
      <c r="AF262" s="121">
        <f t="shared" si="167"/>
        <v>0</v>
      </c>
      <c r="AG262" s="121">
        <f t="shared" si="167"/>
        <v>0</v>
      </c>
      <c r="AH262" s="121">
        <f t="shared" si="167"/>
        <v>0</v>
      </c>
      <c r="AI262" s="121">
        <f t="shared" si="167"/>
        <v>0</v>
      </c>
      <c r="AJ262" s="121">
        <f t="shared" si="167"/>
        <v>0</v>
      </c>
      <c r="AK262" s="121">
        <f t="shared" si="167"/>
        <v>0</v>
      </c>
      <c r="AL262" s="121">
        <f t="shared" si="167"/>
        <v>0</v>
      </c>
      <c r="AM262" s="121">
        <f t="shared" si="167"/>
        <v>0</v>
      </c>
      <c r="AN262" s="121">
        <f t="shared" si="167"/>
        <v>0</v>
      </c>
      <c r="AO262" s="701">
        <f t="shared" si="167"/>
        <v>0</v>
      </c>
      <c r="AP262" s="122"/>
      <c r="AQ262" s="123">
        <f t="shared" si="168"/>
        <v>0</v>
      </c>
      <c r="AR262" s="121">
        <f t="shared" si="168"/>
        <v>0</v>
      </c>
      <c r="AS262" s="121">
        <f t="shared" si="168"/>
        <v>0</v>
      </c>
      <c r="AT262" s="121">
        <f t="shared" si="168"/>
        <v>0</v>
      </c>
      <c r="AU262" s="121">
        <f t="shared" si="168"/>
        <v>0</v>
      </c>
      <c r="AV262" s="121">
        <f t="shared" si="168"/>
        <v>0</v>
      </c>
      <c r="AW262" s="121">
        <f t="shared" si="168"/>
        <v>0</v>
      </c>
      <c r="AX262" s="121">
        <f t="shared" si="168"/>
        <v>0</v>
      </c>
      <c r="AY262" s="121">
        <f t="shared" si="168"/>
        <v>0</v>
      </c>
      <c r="AZ262" s="121">
        <f t="shared" si="168"/>
        <v>0</v>
      </c>
      <c r="BA262" s="121">
        <f t="shared" si="168"/>
        <v>0</v>
      </c>
      <c r="BB262" s="121">
        <f t="shared" si="168"/>
        <v>0</v>
      </c>
      <c r="BC262" s="121">
        <f t="shared" si="168"/>
        <v>0</v>
      </c>
      <c r="BD262" s="701">
        <f t="shared" si="168"/>
        <v>0</v>
      </c>
      <c r="BE262" s="693"/>
      <c r="BF262" s="122">
        <f t="shared" si="138"/>
        <v>0</v>
      </c>
      <c r="BG262" s="124"/>
      <c r="BH262" s="122">
        <f t="shared" si="139"/>
        <v>0</v>
      </c>
      <c r="BI262" s="124"/>
      <c r="BJ262" s="122">
        <f t="shared" si="140"/>
        <v>0</v>
      </c>
      <c r="BK262" s="124"/>
      <c r="BL262" s="125">
        <f t="shared" si="141"/>
        <v>0</v>
      </c>
      <c r="BM262" s="124"/>
      <c r="BN262" s="123">
        <f t="shared" si="169"/>
        <v>0</v>
      </c>
      <c r="BO262" s="126">
        <f t="shared" si="169"/>
        <v>0</v>
      </c>
      <c r="BP262" s="127"/>
      <c r="BQ262" s="409"/>
    </row>
    <row r="263" spans="1:69" s="131" customFormat="1" ht="17.55" hidden="1" customHeight="1">
      <c r="A263" s="83"/>
      <c r="C263" s="139" t="str">
        <f t="shared" si="134"/>
        <v>H</v>
      </c>
      <c r="D263" s="130" t="str">
        <f t="shared" si="171"/>
        <v>EML_G</v>
      </c>
      <c r="E263" s="129" t="str">
        <f t="shared" si="170"/>
        <v>Comet</v>
      </c>
      <c r="F263" s="717"/>
      <c r="G263" s="123">
        <f t="shared" si="164"/>
        <v>0</v>
      </c>
      <c r="H263" s="121">
        <f t="shared" si="164"/>
        <v>0</v>
      </c>
      <c r="I263" s="121">
        <f t="shared" si="164"/>
        <v>0</v>
      </c>
      <c r="J263" s="121">
        <f t="shared" si="164"/>
        <v>0</v>
      </c>
      <c r="K263" s="121">
        <f t="shared" si="164"/>
        <v>0</v>
      </c>
      <c r="L263" s="121">
        <f t="shared" si="164"/>
        <v>0</v>
      </c>
      <c r="M263" s="121">
        <f t="shared" si="164"/>
        <v>0</v>
      </c>
      <c r="N263" s="121">
        <f t="shared" si="164"/>
        <v>0</v>
      </c>
      <c r="O263" s="121">
        <f t="shared" si="164"/>
        <v>0</v>
      </c>
      <c r="P263" s="126">
        <f t="shared" si="164"/>
        <v>0</v>
      </c>
      <c r="Q263" s="122"/>
      <c r="R263" s="408">
        <f t="shared" si="135"/>
        <v>0</v>
      </c>
      <c r="S263" s="693"/>
      <c r="T263" s="700">
        <f t="shared" si="165"/>
        <v>0</v>
      </c>
      <c r="U263" s="701">
        <f t="shared" si="165"/>
        <v>0</v>
      </c>
      <c r="V263" s="693"/>
      <c r="W263" s="700">
        <f t="shared" si="166"/>
        <v>0</v>
      </c>
      <c r="X263" s="126">
        <f t="shared" si="166"/>
        <v>0</v>
      </c>
      <c r="Y263" s="696">
        <f t="shared" si="136"/>
        <v>0</v>
      </c>
      <c r="Z263" s="408">
        <f t="shared" si="137"/>
        <v>0</v>
      </c>
      <c r="AA263" s="127"/>
      <c r="AB263" s="123">
        <f t="shared" si="167"/>
        <v>0</v>
      </c>
      <c r="AC263" s="121">
        <f t="shared" si="167"/>
        <v>0</v>
      </c>
      <c r="AD263" s="121">
        <f t="shared" si="167"/>
        <v>0</v>
      </c>
      <c r="AE263" s="121">
        <f t="shared" si="167"/>
        <v>0</v>
      </c>
      <c r="AF263" s="121">
        <f t="shared" si="167"/>
        <v>0</v>
      </c>
      <c r="AG263" s="121">
        <f t="shared" si="167"/>
        <v>0</v>
      </c>
      <c r="AH263" s="121">
        <f t="shared" si="167"/>
        <v>0</v>
      </c>
      <c r="AI263" s="121">
        <f t="shared" si="167"/>
        <v>0</v>
      </c>
      <c r="AJ263" s="121">
        <f t="shared" si="167"/>
        <v>0</v>
      </c>
      <c r="AK263" s="121">
        <f t="shared" si="167"/>
        <v>0</v>
      </c>
      <c r="AL263" s="121">
        <f t="shared" si="167"/>
        <v>0</v>
      </c>
      <c r="AM263" s="121">
        <f t="shared" si="167"/>
        <v>0</v>
      </c>
      <c r="AN263" s="121">
        <f t="shared" si="167"/>
        <v>0</v>
      </c>
      <c r="AO263" s="701">
        <f t="shared" si="167"/>
        <v>0</v>
      </c>
      <c r="AP263" s="122"/>
      <c r="AQ263" s="123">
        <f t="shared" si="168"/>
        <v>0</v>
      </c>
      <c r="AR263" s="121">
        <f t="shared" si="168"/>
        <v>0</v>
      </c>
      <c r="AS263" s="121">
        <f t="shared" si="168"/>
        <v>0</v>
      </c>
      <c r="AT263" s="121">
        <f t="shared" si="168"/>
        <v>0</v>
      </c>
      <c r="AU263" s="121">
        <f t="shared" si="168"/>
        <v>0</v>
      </c>
      <c r="AV263" s="121">
        <f t="shared" si="168"/>
        <v>0</v>
      </c>
      <c r="AW263" s="121">
        <f t="shared" si="168"/>
        <v>0</v>
      </c>
      <c r="AX263" s="121">
        <f t="shared" si="168"/>
        <v>0</v>
      </c>
      <c r="AY263" s="121">
        <f t="shared" si="168"/>
        <v>0</v>
      </c>
      <c r="AZ263" s="121">
        <f t="shared" si="168"/>
        <v>0</v>
      </c>
      <c r="BA263" s="121">
        <f t="shared" si="168"/>
        <v>0</v>
      </c>
      <c r="BB263" s="121">
        <f t="shared" si="168"/>
        <v>0</v>
      </c>
      <c r="BC263" s="121">
        <f t="shared" si="168"/>
        <v>0</v>
      </c>
      <c r="BD263" s="701">
        <f t="shared" si="168"/>
        <v>0</v>
      </c>
      <c r="BE263" s="693"/>
      <c r="BF263" s="122">
        <f t="shared" si="138"/>
        <v>0</v>
      </c>
      <c r="BG263" s="124"/>
      <c r="BH263" s="122">
        <f t="shared" si="139"/>
        <v>0</v>
      </c>
      <c r="BI263" s="124"/>
      <c r="BJ263" s="122">
        <f t="shared" si="140"/>
        <v>0</v>
      </c>
      <c r="BK263" s="124"/>
      <c r="BL263" s="125">
        <f t="shared" si="141"/>
        <v>0</v>
      </c>
      <c r="BM263" s="124"/>
      <c r="BN263" s="123">
        <f t="shared" si="169"/>
        <v>0</v>
      </c>
      <c r="BO263" s="126">
        <f t="shared" si="169"/>
        <v>0</v>
      </c>
      <c r="BP263" s="127"/>
      <c r="BQ263" s="409"/>
    </row>
    <row r="264" spans="1:69" s="131" customFormat="1" ht="17.55" hidden="1" customHeight="1">
      <c r="A264" s="83"/>
      <c r="C264" s="139" t="str">
        <f t="shared" si="134"/>
        <v>H</v>
      </c>
      <c r="D264" s="130" t="str">
        <f t="shared" si="171"/>
        <v>EML_G</v>
      </c>
      <c r="E264" s="129" t="str">
        <f t="shared" si="170"/>
        <v>Dongjin Semichem</v>
      </c>
      <c r="F264" s="717"/>
      <c r="G264" s="123">
        <f t="shared" si="164"/>
        <v>0</v>
      </c>
      <c r="H264" s="121">
        <f t="shared" si="164"/>
        <v>0</v>
      </c>
      <c r="I264" s="121">
        <f t="shared" si="164"/>
        <v>0</v>
      </c>
      <c r="J264" s="121">
        <f t="shared" si="164"/>
        <v>0</v>
      </c>
      <c r="K264" s="121">
        <f t="shared" si="164"/>
        <v>0</v>
      </c>
      <c r="L264" s="121">
        <f t="shared" si="164"/>
        <v>0</v>
      </c>
      <c r="M264" s="121">
        <f t="shared" si="164"/>
        <v>0</v>
      </c>
      <c r="N264" s="121">
        <f t="shared" si="164"/>
        <v>0</v>
      </c>
      <c r="O264" s="121">
        <f t="shared" si="164"/>
        <v>0</v>
      </c>
      <c r="P264" s="126">
        <f t="shared" si="164"/>
        <v>0</v>
      </c>
      <c r="Q264" s="122"/>
      <c r="R264" s="408">
        <f t="shared" si="135"/>
        <v>0</v>
      </c>
      <c r="S264" s="693"/>
      <c r="T264" s="700">
        <f t="shared" si="165"/>
        <v>0</v>
      </c>
      <c r="U264" s="701">
        <f t="shared" si="165"/>
        <v>0</v>
      </c>
      <c r="V264" s="693"/>
      <c r="W264" s="700">
        <f t="shared" si="166"/>
        <v>0</v>
      </c>
      <c r="X264" s="126">
        <f t="shared" si="166"/>
        <v>0</v>
      </c>
      <c r="Y264" s="696">
        <f t="shared" si="136"/>
        <v>0</v>
      </c>
      <c r="Z264" s="408">
        <f t="shared" si="137"/>
        <v>0</v>
      </c>
      <c r="AA264" s="127"/>
      <c r="AB264" s="123">
        <f t="shared" si="167"/>
        <v>0</v>
      </c>
      <c r="AC264" s="121">
        <f t="shared" si="167"/>
        <v>0</v>
      </c>
      <c r="AD264" s="121">
        <f t="shared" si="167"/>
        <v>0</v>
      </c>
      <c r="AE264" s="121">
        <f t="shared" si="167"/>
        <v>0</v>
      </c>
      <c r="AF264" s="121">
        <f t="shared" si="167"/>
        <v>0</v>
      </c>
      <c r="AG264" s="121">
        <f t="shared" si="167"/>
        <v>0</v>
      </c>
      <c r="AH264" s="121">
        <f t="shared" si="167"/>
        <v>0</v>
      </c>
      <c r="AI264" s="121">
        <f t="shared" si="167"/>
        <v>0</v>
      </c>
      <c r="AJ264" s="121">
        <f t="shared" si="167"/>
        <v>0</v>
      </c>
      <c r="AK264" s="121">
        <f t="shared" si="167"/>
        <v>0</v>
      </c>
      <c r="AL264" s="121">
        <f t="shared" si="167"/>
        <v>0</v>
      </c>
      <c r="AM264" s="121">
        <f t="shared" si="167"/>
        <v>0</v>
      </c>
      <c r="AN264" s="121">
        <f t="shared" si="167"/>
        <v>0</v>
      </c>
      <c r="AO264" s="701">
        <f t="shared" si="167"/>
        <v>0</v>
      </c>
      <c r="AP264" s="122"/>
      <c r="AQ264" s="123">
        <f t="shared" si="168"/>
        <v>0</v>
      </c>
      <c r="AR264" s="121">
        <f t="shared" si="168"/>
        <v>0</v>
      </c>
      <c r="AS264" s="121">
        <f t="shared" si="168"/>
        <v>0</v>
      </c>
      <c r="AT264" s="121">
        <f t="shared" si="168"/>
        <v>0</v>
      </c>
      <c r="AU264" s="121">
        <f t="shared" si="168"/>
        <v>0</v>
      </c>
      <c r="AV264" s="121">
        <f t="shared" si="168"/>
        <v>0</v>
      </c>
      <c r="AW264" s="121">
        <f t="shared" si="168"/>
        <v>0</v>
      </c>
      <c r="AX264" s="121">
        <f t="shared" si="168"/>
        <v>0</v>
      </c>
      <c r="AY264" s="121">
        <f t="shared" si="168"/>
        <v>0</v>
      </c>
      <c r="AZ264" s="121">
        <f t="shared" si="168"/>
        <v>0</v>
      </c>
      <c r="BA264" s="121">
        <f t="shared" si="168"/>
        <v>0</v>
      </c>
      <c r="BB264" s="121">
        <f t="shared" si="168"/>
        <v>0</v>
      </c>
      <c r="BC264" s="121">
        <f t="shared" si="168"/>
        <v>0</v>
      </c>
      <c r="BD264" s="701">
        <f t="shared" si="168"/>
        <v>0</v>
      </c>
      <c r="BE264" s="693"/>
      <c r="BF264" s="122">
        <f t="shared" si="138"/>
        <v>0</v>
      </c>
      <c r="BG264" s="124"/>
      <c r="BH264" s="122">
        <f t="shared" si="139"/>
        <v>0</v>
      </c>
      <c r="BI264" s="124"/>
      <c r="BJ264" s="122">
        <f t="shared" si="140"/>
        <v>0</v>
      </c>
      <c r="BK264" s="124"/>
      <c r="BL264" s="125">
        <f t="shared" si="141"/>
        <v>0</v>
      </c>
      <c r="BM264" s="124"/>
      <c r="BN264" s="123">
        <f t="shared" si="169"/>
        <v>0</v>
      </c>
      <c r="BO264" s="126">
        <f t="shared" si="169"/>
        <v>0</v>
      </c>
      <c r="BP264" s="127"/>
      <c r="BQ264" s="409"/>
    </row>
    <row r="265" spans="1:69" s="131" customFormat="1" ht="17.55" hidden="1" customHeight="1">
      <c r="A265" s="83"/>
      <c r="C265" s="139" t="str">
        <f t="shared" si="134"/>
        <v>H</v>
      </c>
      <c r="D265" s="130" t="str">
        <f t="shared" si="171"/>
        <v>EML_G</v>
      </c>
      <c r="E265" s="129" t="str">
        <f t="shared" si="170"/>
        <v>Duksan Neolux</v>
      </c>
      <c r="F265" s="717"/>
      <c r="G265" s="123">
        <f t="shared" si="164"/>
        <v>0</v>
      </c>
      <c r="H265" s="121">
        <f t="shared" si="164"/>
        <v>0</v>
      </c>
      <c r="I265" s="121">
        <f t="shared" si="164"/>
        <v>0</v>
      </c>
      <c r="J265" s="121">
        <f t="shared" si="164"/>
        <v>0</v>
      </c>
      <c r="K265" s="121">
        <f t="shared" si="164"/>
        <v>0</v>
      </c>
      <c r="L265" s="121">
        <f t="shared" si="164"/>
        <v>0</v>
      </c>
      <c r="M265" s="121">
        <f t="shared" si="164"/>
        <v>0</v>
      </c>
      <c r="N265" s="121">
        <f t="shared" si="164"/>
        <v>0</v>
      </c>
      <c r="O265" s="121">
        <f t="shared" si="164"/>
        <v>0</v>
      </c>
      <c r="P265" s="126">
        <f t="shared" si="164"/>
        <v>0</v>
      </c>
      <c r="Q265" s="122"/>
      <c r="R265" s="408">
        <f t="shared" si="135"/>
        <v>0</v>
      </c>
      <c r="S265" s="693"/>
      <c r="T265" s="700">
        <f t="shared" si="165"/>
        <v>0</v>
      </c>
      <c r="U265" s="701">
        <f t="shared" si="165"/>
        <v>0</v>
      </c>
      <c r="V265" s="693"/>
      <c r="W265" s="700">
        <f t="shared" si="166"/>
        <v>0</v>
      </c>
      <c r="X265" s="126">
        <f t="shared" si="166"/>
        <v>0</v>
      </c>
      <c r="Y265" s="696">
        <f t="shared" si="136"/>
        <v>0</v>
      </c>
      <c r="Z265" s="408">
        <f t="shared" si="137"/>
        <v>0</v>
      </c>
      <c r="AA265" s="127"/>
      <c r="AB265" s="123">
        <f t="shared" si="167"/>
        <v>0</v>
      </c>
      <c r="AC265" s="121">
        <f t="shared" si="167"/>
        <v>0</v>
      </c>
      <c r="AD265" s="121">
        <f t="shared" si="167"/>
        <v>0</v>
      </c>
      <c r="AE265" s="121">
        <f t="shared" si="167"/>
        <v>0</v>
      </c>
      <c r="AF265" s="121">
        <f t="shared" si="167"/>
        <v>0</v>
      </c>
      <c r="AG265" s="121">
        <f t="shared" si="167"/>
        <v>0</v>
      </c>
      <c r="AH265" s="121">
        <f t="shared" si="167"/>
        <v>0</v>
      </c>
      <c r="AI265" s="121">
        <f t="shared" si="167"/>
        <v>0</v>
      </c>
      <c r="AJ265" s="121">
        <f t="shared" si="167"/>
        <v>0</v>
      </c>
      <c r="AK265" s="121">
        <f t="shared" si="167"/>
        <v>0</v>
      </c>
      <c r="AL265" s="121">
        <f t="shared" si="167"/>
        <v>0</v>
      </c>
      <c r="AM265" s="121">
        <f t="shared" si="167"/>
        <v>0</v>
      </c>
      <c r="AN265" s="121">
        <f t="shared" si="167"/>
        <v>0</v>
      </c>
      <c r="AO265" s="701">
        <f t="shared" si="167"/>
        <v>0</v>
      </c>
      <c r="AP265" s="122"/>
      <c r="AQ265" s="123">
        <f t="shared" si="168"/>
        <v>0</v>
      </c>
      <c r="AR265" s="121">
        <f t="shared" si="168"/>
        <v>0</v>
      </c>
      <c r="AS265" s="121">
        <f t="shared" si="168"/>
        <v>0</v>
      </c>
      <c r="AT265" s="121">
        <f t="shared" si="168"/>
        <v>0</v>
      </c>
      <c r="AU265" s="121">
        <f t="shared" si="168"/>
        <v>0</v>
      </c>
      <c r="AV265" s="121">
        <f t="shared" si="168"/>
        <v>0</v>
      </c>
      <c r="AW265" s="121">
        <f t="shared" si="168"/>
        <v>0</v>
      </c>
      <c r="AX265" s="121">
        <f t="shared" si="168"/>
        <v>0</v>
      </c>
      <c r="AY265" s="121">
        <f t="shared" si="168"/>
        <v>0</v>
      </c>
      <c r="AZ265" s="121">
        <f t="shared" si="168"/>
        <v>0</v>
      </c>
      <c r="BA265" s="121">
        <f t="shared" si="168"/>
        <v>0</v>
      </c>
      <c r="BB265" s="121">
        <f t="shared" si="168"/>
        <v>0</v>
      </c>
      <c r="BC265" s="121">
        <f t="shared" si="168"/>
        <v>0</v>
      </c>
      <c r="BD265" s="701">
        <f t="shared" si="168"/>
        <v>0</v>
      </c>
      <c r="BE265" s="693"/>
      <c r="BF265" s="122">
        <f t="shared" si="138"/>
        <v>0</v>
      </c>
      <c r="BG265" s="124"/>
      <c r="BH265" s="122">
        <f t="shared" si="139"/>
        <v>0</v>
      </c>
      <c r="BI265" s="124"/>
      <c r="BJ265" s="122">
        <f t="shared" si="140"/>
        <v>0</v>
      </c>
      <c r="BK265" s="124"/>
      <c r="BL265" s="125">
        <f t="shared" si="141"/>
        <v>0</v>
      </c>
      <c r="BM265" s="124"/>
      <c r="BN265" s="123">
        <f t="shared" si="169"/>
        <v>0</v>
      </c>
      <c r="BO265" s="126">
        <f t="shared" si="169"/>
        <v>0</v>
      </c>
      <c r="BP265" s="127"/>
      <c r="BQ265" s="409"/>
    </row>
    <row r="266" spans="1:69" s="131" customFormat="1" ht="17.55" hidden="1" customHeight="1">
      <c r="A266" s="83"/>
      <c r="C266" s="139" t="str">
        <f t="shared" si="134"/>
        <v>H</v>
      </c>
      <c r="D266" s="130" t="str">
        <f t="shared" si="171"/>
        <v>EML_G</v>
      </c>
      <c r="E266" s="129" t="str">
        <f t="shared" si="170"/>
        <v>DuPont</v>
      </c>
      <c r="F266" s="717"/>
      <c r="G266" s="123">
        <f t="shared" ref="G266:P275" si="172">SUMIFS(Share, Y, $E$3, Config, $G$11, P, G$15, LType, $D266, MSup, $E266)</f>
        <v>0</v>
      </c>
      <c r="H266" s="121">
        <f t="shared" si="172"/>
        <v>0</v>
      </c>
      <c r="I266" s="121">
        <f t="shared" si="172"/>
        <v>0</v>
      </c>
      <c r="J266" s="121">
        <f t="shared" si="172"/>
        <v>0</v>
      </c>
      <c r="K266" s="121">
        <f t="shared" si="172"/>
        <v>0</v>
      </c>
      <c r="L266" s="121">
        <f t="shared" si="172"/>
        <v>0</v>
      </c>
      <c r="M266" s="121">
        <f t="shared" si="172"/>
        <v>0</v>
      </c>
      <c r="N266" s="121">
        <f t="shared" si="172"/>
        <v>0</v>
      </c>
      <c r="O266" s="121">
        <f t="shared" si="172"/>
        <v>0</v>
      </c>
      <c r="P266" s="126">
        <f t="shared" si="172"/>
        <v>0</v>
      </c>
      <c r="Q266" s="122"/>
      <c r="R266" s="408">
        <f t="shared" si="135"/>
        <v>0</v>
      </c>
      <c r="S266" s="693"/>
      <c r="T266" s="700">
        <f t="shared" si="165"/>
        <v>0</v>
      </c>
      <c r="U266" s="701">
        <f t="shared" si="165"/>
        <v>0</v>
      </c>
      <c r="V266" s="693"/>
      <c r="W266" s="700">
        <f t="shared" si="166"/>
        <v>0</v>
      </c>
      <c r="X266" s="126">
        <f t="shared" si="166"/>
        <v>0</v>
      </c>
      <c r="Y266" s="696">
        <f t="shared" si="136"/>
        <v>0</v>
      </c>
      <c r="Z266" s="408">
        <f t="shared" si="137"/>
        <v>0</v>
      </c>
      <c r="AA266" s="127"/>
      <c r="AB266" s="123">
        <f t="shared" ref="AB266:AO275" si="173">SUMIFS(Share, Y, $E$3, Config, $AB$11, P, AB$15, LType, $D266, MSup, $E266)</f>
        <v>0</v>
      </c>
      <c r="AC266" s="121">
        <f t="shared" si="173"/>
        <v>0</v>
      </c>
      <c r="AD266" s="121">
        <f t="shared" si="173"/>
        <v>0</v>
      </c>
      <c r="AE266" s="121">
        <f t="shared" si="173"/>
        <v>0</v>
      </c>
      <c r="AF266" s="121">
        <f t="shared" si="173"/>
        <v>0</v>
      </c>
      <c r="AG266" s="121">
        <f t="shared" si="173"/>
        <v>0</v>
      </c>
      <c r="AH266" s="121">
        <f t="shared" si="173"/>
        <v>0</v>
      </c>
      <c r="AI266" s="121">
        <f t="shared" si="173"/>
        <v>0</v>
      </c>
      <c r="AJ266" s="121">
        <f t="shared" si="173"/>
        <v>0</v>
      </c>
      <c r="AK266" s="121">
        <f t="shared" si="173"/>
        <v>0</v>
      </c>
      <c r="AL266" s="121">
        <f t="shared" si="173"/>
        <v>0</v>
      </c>
      <c r="AM266" s="121">
        <f t="shared" si="173"/>
        <v>0</v>
      </c>
      <c r="AN266" s="121">
        <f t="shared" si="173"/>
        <v>0</v>
      </c>
      <c r="AO266" s="701">
        <f t="shared" si="173"/>
        <v>0</v>
      </c>
      <c r="AP266" s="122"/>
      <c r="AQ266" s="123">
        <f t="shared" ref="AQ266:BD275" si="174">SUMIFS(Share, Y, $E$3, Config, $AQ$11, P, AQ$15, LType, $D266, MSup, $E266)</f>
        <v>0</v>
      </c>
      <c r="AR266" s="121">
        <f t="shared" si="174"/>
        <v>0</v>
      </c>
      <c r="AS266" s="121">
        <f t="shared" si="174"/>
        <v>0</v>
      </c>
      <c r="AT266" s="121">
        <f t="shared" si="174"/>
        <v>0</v>
      </c>
      <c r="AU266" s="121">
        <f t="shared" si="174"/>
        <v>0</v>
      </c>
      <c r="AV266" s="121">
        <f t="shared" si="174"/>
        <v>0</v>
      </c>
      <c r="AW266" s="121">
        <f t="shared" si="174"/>
        <v>0</v>
      </c>
      <c r="AX266" s="121">
        <f t="shared" si="174"/>
        <v>0</v>
      </c>
      <c r="AY266" s="121">
        <f t="shared" si="174"/>
        <v>0</v>
      </c>
      <c r="AZ266" s="121">
        <f t="shared" si="174"/>
        <v>0</v>
      </c>
      <c r="BA266" s="121">
        <f t="shared" si="174"/>
        <v>0</v>
      </c>
      <c r="BB266" s="121">
        <f t="shared" si="174"/>
        <v>0</v>
      </c>
      <c r="BC266" s="121">
        <f t="shared" si="174"/>
        <v>0</v>
      </c>
      <c r="BD266" s="701">
        <f t="shared" si="174"/>
        <v>0</v>
      </c>
      <c r="BE266" s="693"/>
      <c r="BF266" s="122">
        <f t="shared" si="138"/>
        <v>0</v>
      </c>
      <c r="BG266" s="124"/>
      <c r="BH266" s="122">
        <f t="shared" si="139"/>
        <v>0</v>
      </c>
      <c r="BI266" s="124"/>
      <c r="BJ266" s="122">
        <f t="shared" si="140"/>
        <v>0</v>
      </c>
      <c r="BK266" s="124"/>
      <c r="BL266" s="125">
        <f t="shared" si="141"/>
        <v>0</v>
      </c>
      <c r="BM266" s="124"/>
      <c r="BN266" s="123">
        <f t="shared" si="169"/>
        <v>0</v>
      </c>
      <c r="BO266" s="126">
        <f t="shared" si="169"/>
        <v>0</v>
      </c>
      <c r="BP266" s="127"/>
      <c r="BQ266" s="409"/>
    </row>
    <row r="267" spans="1:69" s="131" customFormat="1" ht="17.55" hidden="1" customHeight="1">
      <c r="A267" s="83"/>
      <c r="C267" s="139" t="str">
        <f t="shared" si="134"/>
        <v>H</v>
      </c>
      <c r="D267" s="130" t="str">
        <f t="shared" si="171"/>
        <v>EML_G</v>
      </c>
      <c r="E267" s="129" t="str">
        <f t="shared" si="170"/>
        <v>EMT</v>
      </c>
      <c r="F267" s="717"/>
      <c r="G267" s="123">
        <f t="shared" si="172"/>
        <v>0</v>
      </c>
      <c r="H267" s="121">
        <f t="shared" si="172"/>
        <v>0</v>
      </c>
      <c r="I267" s="121">
        <f t="shared" si="172"/>
        <v>0</v>
      </c>
      <c r="J267" s="121">
        <f t="shared" si="172"/>
        <v>0</v>
      </c>
      <c r="K267" s="121">
        <f t="shared" si="172"/>
        <v>0</v>
      </c>
      <c r="L267" s="121">
        <f t="shared" si="172"/>
        <v>0</v>
      </c>
      <c r="M267" s="121">
        <f t="shared" si="172"/>
        <v>0</v>
      </c>
      <c r="N267" s="121">
        <f t="shared" si="172"/>
        <v>0</v>
      </c>
      <c r="O267" s="121">
        <f t="shared" si="172"/>
        <v>0</v>
      </c>
      <c r="P267" s="126">
        <f t="shared" si="172"/>
        <v>0</v>
      </c>
      <c r="Q267" s="122"/>
      <c r="R267" s="408">
        <f t="shared" si="135"/>
        <v>0</v>
      </c>
      <c r="S267" s="693"/>
      <c r="T267" s="700">
        <f t="shared" si="165"/>
        <v>0</v>
      </c>
      <c r="U267" s="701">
        <f t="shared" si="165"/>
        <v>0</v>
      </c>
      <c r="V267" s="693"/>
      <c r="W267" s="700">
        <f t="shared" si="166"/>
        <v>0</v>
      </c>
      <c r="X267" s="126">
        <f t="shared" si="166"/>
        <v>0</v>
      </c>
      <c r="Y267" s="696">
        <f t="shared" si="136"/>
        <v>0</v>
      </c>
      <c r="Z267" s="408">
        <f t="shared" si="137"/>
        <v>0</v>
      </c>
      <c r="AA267" s="127"/>
      <c r="AB267" s="123">
        <f t="shared" si="173"/>
        <v>0</v>
      </c>
      <c r="AC267" s="121">
        <f t="shared" si="173"/>
        <v>0</v>
      </c>
      <c r="AD267" s="121">
        <f t="shared" si="173"/>
        <v>0</v>
      </c>
      <c r="AE267" s="121">
        <f t="shared" si="173"/>
        <v>0</v>
      </c>
      <c r="AF267" s="121">
        <f t="shared" si="173"/>
        <v>0</v>
      </c>
      <c r="AG267" s="121">
        <f t="shared" si="173"/>
        <v>0</v>
      </c>
      <c r="AH267" s="121">
        <f t="shared" si="173"/>
        <v>0</v>
      </c>
      <c r="AI267" s="121">
        <f t="shared" si="173"/>
        <v>0</v>
      </c>
      <c r="AJ267" s="121">
        <f t="shared" si="173"/>
        <v>0</v>
      </c>
      <c r="AK267" s="121">
        <f t="shared" si="173"/>
        <v>0</v>
      </c>
      <c r="AL267" s="121">
        <f t="shared" si="173"/>
        <v>0</v>
      </c>
      <c r="AM267" s="121">
        <f t="shared" si="173"/>
        <v>0</v>
      </c>
      <c r="AN267" s="121">
        <f t="shared" si="173"/>
        <v>0</v>
      </c>
      <c r="AO267" s="701">
        <f t="shared" si="173"/>
        <v>0</v>
      </c>
      <c r="AP267" s="122"/>
      <c r="AQ267" s="123">
        <f t="shared" si="174"/>
        <v>0</v>
      </c>
      <c r="AR267" s="121">
        <f t="shared" si="174"/>
        <v>0</v>
      </c>
      <c r="AS267" s="121">
        <f t="shared" si="174"/>
        <v>0</v>
      </c>
      <c r="AT267" s="121">
        <f t="shared" si="174"/>
        <v>0</v>
      </c>
      <c r="AU267" s="121">
        <f t="shared" si="174"/>
        <v>0</v>
      </c>
      <c r="AV267" s="121">
        <f t="shared" si="174"/>
        <v>0</v>
      </c>
      <c r="AW267" s="121">
        <f t="shared" si="174"/>
        <v>0</v>
      </c>
      <c r="AX267" s="121">
        <f t="shared" si="174"/>
        <v>0</v>
      </c>
      <c r="AY267" s="121">
        <f t="shared" si="174"/>
        <v>0</v>
      </c>
      <c r="AZ267" s="121">
        <f t="shared" si="174"/>
        <v>0</v>
      </c>
      <c r="BA267" s="121">
        <f t="shared" si="174"/>
        <v>0</v>
      </c>
      <c r="BB267" s="121">
        <f t="shared" si="174"/>
        <v>0</v>
      </c>
      <c r="BC267" s="121">
        <f t="shared" si="174"/>
        <v>0</v>
      </c>
      <c r="BD267" s="701">
        <f t="shared" si="174"/>
        <v>0</v>
      </c>
      <c r="BE267" s="693"/>
      <c r="BF267" s="122">
        <f t="shared" si="138"/>
        <v>0</v>
      </c>
      <c r="BG267" s="124"/>
      <c r="BH267" s="122">
        <f t="shared" si="139"/>
        <v>0</v>
      </c>
      <c r="BI267" s="124"/>
      <c r="BJ267" s="122">
        <f t="shared" si="140"/>
        <v>0</v>
      </c>
      <c r="BK267" s="124"/>
      <c r="BL267" s="125">
        <f t="shared" si="141"/>
        <v>0</v>
      </c>
      <c r="BM267" s="124"/>
      <c r="BN267" s="123">
        <f t="shared" si="169"/>
        <v>0</v>
      </c>
      <c r="BO267" s="126">
        <f t="shared" si="169"/>
        <v>0</v>
      </c>
      <c r="BP267" s="127"/>
      <c r="BQ267" s="409"/>
    </row>
    <row r="268" spans="1:69" s="131" customFormat="1" ht="17.55" hidden="1" customHeight="1">
      <c r="A268" s="83"/>
      <c r="C268" s="139" t="str">
        <f t="shared" si="134"/>
        <v>H</v>
      </c>
      <c r="D268" s="130" t="str">
        <f t="shared" si="171"/>
        <v>EML_G</v>
      </c>
      <c r="E268" s="129" t="str">
        <f t="shared" si="170"/>
        <v>Hodogaya</v>
      </c>
      <c r="F268" s="717"/>
      <c r="G268" s="123">
        <f t="shared" si="172"/>
        <v>0</v>
      </c>
      <c r="H268" s="121">
        <f t="shared" si="172"/>
        <v>0</v>
      </c>
      <c r="I268" s="121">
        <f t="shared" si="172"/>
        <v>0</v>
      </c>
      <c r="J268" s="121">
        <f t="shared" si="172"/>
        <v>0</v>
      </c>
      <c r="K268" s="121">
        <f t="shared" si="172"/>
        <v>0</v>
      </c>
      <c r="L268" s="121">
        <f t="shared" si="172"/>
        <v>0</v>
      </c>
      <c r="M268" s="121">
        <f t="shared" si="172"/>
        <v>0</v>
      </c>
      <c r="N268" s="121">
        <f t="shared" si="172"/>
        <v>0</v>
      </c>
      <c r="O268" s="121">
        <f t="shared" si="172"/>
        <v>0</v>
      </c>
      <c r="P268" s="126">
        <f t="shared" si="172"/>
        <v>0</v>
      </c>
      <c r="Q268" s="122"/>
      <c r="R268" s="408">
        <f t="shared" si="135"/>
        <v>0</v>
      </c>
      <c r="S268" s="693"/>
      <c r="T268" s="700">
        <f t="shared" si="165"/>
        <v>0</v>
      </c>
      <c r="U268" s="701">
        <f t="shared" si="165"/>
        <v>0</v>
      </c>
      <c r="V268" s="693"/>
      <c r="W268" s="700">
        <f t="shared" si="166"/>
        <v>0</v>
      </c>
      <c r="X268" s="126">
        <f t="shared" si="166"/>
        <v>0</v>
      </c>
      <c r="Y268" s="696">
        <f t="shared" si="136"/>
        <v>0</v>
      </c>
      <c r="Z268" s="408">
        <f t="shared" si="137"/>
        <v>0</v>
      </c>
      <c r="AA268" s="127"/>
      <c r="AB268" s="123">
        <f t="shared" si="173"/>
        <v>0</v>
      </c>
      <c r="AC268" s="121">
        <f t="shared" si="173"/>
        <v>0</v>
      </c>
      <c r="AD268" s="121">
        <f t="shared" si="173"/>
        <v>0</v>
      </c>
      <c r="AE268" s="121">
        <f t="shared" si="173"/>
        <v>0</v>
      </c>
      <c r="AF268" s="121">
        <f t="shared" si="173"/>
        <v>0</v>
      </c>
      <c r="AG268" s="121">
        <f t="shared" si="173"/>
        <v>0</v>
      </c>
      <c r="AH268" s="121">
        <f t="shared" si="173"/>
        <v>0</v>
      </c>
      <c r="AI268" s="121">
        <f t="shared" si="173"/>
        <v>0</v>
      </c>
      <c r="AJ268" s="121">
        <f t="shared" si="173"/>
        <v>0</v>
      </c>
      <c r="AK268" s="121">
        <f t="shared" si="173"/>
        <v>0</v>
      </c>
      <c r="AL268" s="121">
        <f t="shared" si="173"/>
        <v>0</v>
      </c>
      <c r="AM268" s="121">
        <f t="shared" si="173"/>
        <v>0</v>
      </c>
      <c r="AN268" s="121">
        <f t="shared" si="173"/>
        <v>0</v>
      </c>
      <c r="AO268" s="701">
        <f t="shared" si="173"/>
        <v>0</v>
      </c>
      <c r="AP268" s="122"/>
      <c r="AQ268" s="123">
        <f t="shared" si="174"/>
        <v>0</v>
      </c>
      <c r="AR268" s="121">
        <f t="shared" si="174"/>
        <v>0</v>
      </c>
      <c r="AS268" s="121">
        <f t="shared" si="174"/>
        <v>0</v>
      </c>
      <c r="AT268" s="121">
        <f t="shared" si="174"/>
        <v>0</v>
      </c>
      <c r="AU268" s="121">
        <f t="shared" si="174"/>
        <v>0</v>
      </c>
      <c r="AV268" s="121">
        <f t="shared" si="174"/>
        <v>0</v>
      </c>
      <c r="AW268" s="121">
        <f t="shared" si="174"/>
        <v>0</v>
      </c>
      <c r="AX268" s="121">
        <f t="shared" si="174"/>
        <v>0</v>
      </c>
      <c r="AY268" s="121">
        <f t="shared" si="174"/>
        <v>0</v>
      </c>
      <c r="AZ268" s="121">
        <f t="shared" si="174"/>
        <v>0</v>
      </c>
      <c r="BA268" s="121">
        <f t="shared" si="174"/>
        <v>0</v>
      </c>
      <c r="BB268" s="121">
        <f t="shared" si="174"/>
        <v>0</v>
      </c>
      <c r="BC268" s="121">
        <f t="shared" si="174"/>
        <v>0</v>
      </c>
      <c r="BD268" s="701">
        <f t="shared" si="174"/>
        <v>0</v>
      </c>
      <c r="BE268" s="693"/>
      <c r="BF268" s="122">
        <f t="shared" si="138"/>
        <v>0</v>
      </c>
      <c r="BG268" s="124"/>
      <c r="BH268" s="122">
        <f t="shared" si="139"/>
        <v>0</v>
      </c>
      <c r="BI268" s="124"/>
      <c r="BJ268" s="122">
        <f t="shared" si="140"/>
        <v>0</v>
      </c>
      <c r="BK268" s="124"/>
      <c r="BL268" s="125">
        <f t="shared" si="141"/>
        <v>0</v>
      </c>
      <c r="BM268" s="124"/>
      <c r="BN268" s="123">
        <f t="shared" si="169"/>
        <v>0</v>
      </c>
      <c r="BO268" s="126">
        <f t="shared" si="169"/>
        <v>0</v>
      </c>
      <c r="BP268" s="127"/>
      <c r="BQ268" s="409"/>
    </row>
    <row r="269" spans="1:69" s="131" customFormat="1" ht="17.55" hidden="1" customHeight="1">
      <c r="A269" s="83"/>
      <c r="C269" s="139" t="str">
        <f t="shared" si="134"/>
        <v>H</v>
      </c>
      <c r="D269" s="130" t="str">
        <f t="shared" si="171"/>
        <v>EML_G</v>
      </c>
      <c r="E269" s="129" t="str">
        <f t="shared" si="170"/>
        <v>Hyperion</v>
      </c>
      <c r="F269" s="717"/>
      <c r="G269" s="123">
        <f t="shared" si="172"/>
        <v>0</v>
      </c>
      <c r="H269" s="121">
        <f t="shared" si="172"/>
        <v>0</v>
      </c>
      <c r="I269" s="121">
        <f t="shared" si="172"/>
        <v>0</v>
      </c>
      <c r="J269" s="121">
        <f t="shared" si="172"/>
        <v>0</v>
      </c>
      <c r="K269" s="121">
        <f t="shared" si="172"/>
        <v>0</v>
      </c>
      <c r="L269" s="121">
        <f t="shared" si="172"/>
        <v>0</v>
      </c>
      <c r="M269" s="121">
        <f t="shared" si="172"/>
        <v>0</v>
      </c>
      <c r="N269" s="121">
        <f t="shared" si="172"/>
        <v>0</v>
      </c>
      <c r="O269" s="121">
        <f t="shared" si="172"/>
        <v>0</v>
      </c>
      <c r="P269" s="126">
        <f t="shared" si="172"/>
        <v>0</v>
      </c>
      <c r="Q269" s="122"/>
      <c r="R269" s="408">
        <f t="shared" si="135"/>
        <v>0</v>
      </c>
      <c r="S269" s="693"/>
      <c r="T269" s="700">
        <f t="shared" si="165"/>
        <v>0</v>
      </c>
      <c r="U269" s="701">
        <f t="shared" si="165"/>
        <v>0</v>
      </c>
      <c r="V269" s="693"/>
      <c r="W269" s="700">
        <f t="shared" si="166"/>
        <v>0</v>
      </c>
      <c r="X269" s="126">
        <f t="shared" si="166"/>
        <v>0</v>
      </c>
      <c r="Y269" s="696">
        <f t="shared" si="136"/>
        <v>0</v>
      </c>
      <c r="Z269" s="408">
        <f t="shared" si="137"/>
        <v>0</v>
      </c>
      <c r="AA269" s="127"/>
      <c r="AB269" s="123">
        <f t="shared" si="173"/>
        <v>0</v>
      </c>
      <c r="AC269" s="121">
        <f t="shared" si="173"/>
        <v>0</v>
      </c>
      <c r="AD269" s="121">
        <f t="shared" si="173"/>
        <v>0</v>
      </c>
      <c r="AE269" s="121">
        <f t="shared" si="173"/>
        <v>0</v>
      </c>
      <c r="AF269" s="121">
        <f t="shared" si="173"/>
        <v>0</v>
      </c>
      <c r="AG269" s="121">
        <f t="shared" si="173"/>
        <v>0</v>
      </c>
      <c r="AH269" s="121">
        <f t="shared" si="173"/>
        <v>0</v>
      </c>
      <c r="AI269" s="121">
        <f t="shared" si="173"/>
        <v>0</v>
      </c>
      <c r="AJ269" s="121">
        <f t="shared" si="173"/>
        <v>0</v>
      </c>
      <c r="AK269" s="121">
        <f t="shared" si="173"/>
        <v>0</v>
      </c>
      <c r="AL269" s="121">
        <f t="shared" si="173"/>
        <v>0</v>
      </c>
      <c r="AM269" s="121">
        <f t="shared" si="173"/>
        <v>0</v>
      </c>
      <c r="AN269" s="121">
        <f t="shared" si="173"/>
        <v>0</v>
      </c>
      <c r="AO269" s="701">
        <f t="shared" si="173"/>
        <v>0</v>
      </c>
      <c r="AP269" s="122"/>
      <c r="AQ269" s="123">
        <f t="shared" si="174"/>
        <v>0</v>
      </c>
      <c r="AR269" s="121">
        <f t="shared" si="174"/>
        <v>0</v>
      </c>
      <c r="AS269" s="121">
        <f t="shared" si="174"/>
        <v>0</v>
      </c>
      <c r="AT269" s="121">
        <f t="shared" si="174"/>
        <v>0</v>
      </c>
      <c r="AU269" s="121">
        <f t="shared" si="174"/>
        <v>0</v>
      </c>
      <c r="AV269" s="121">
        <f t="shared" si="174"/>
        <v>0</v>
      </c>
      <c r="AW269" s="121">
        <f t="shared" si="174"/>
        <v>0</v>
      </c>
      <c r="AX269" s="121">
        <f t="shared" si="174"/>
        <v>0</v>
      </c>
      <c r="AY269" s="121">
        <f t="shared" si="174"/>
        <v>0</v>
      </c>
      <c r="AZ269" s="121">
        <f t="shared" si="174"/>
        <v>0</v>
      </c>
      <c r="BA269" s="121">
        <f t="shared" si="174"/>
        <v>0</v>
      </c>
      <c r="BB269" s="121">
        <f t="shared" si="174"/>
        <v>0</v>
      </c>
      <c r="BC269" s="121">
        <f t="shared" si="174"/>
        <v>0</v>
      </c>
      <c r="BD269" s="701">
        <f t="shared" si="174"/>
        <v>0</v>
      </c>
      <c r="BE269" s="693"/>
      <c r="BF269" s="122">
        <f t="shared" si="138"/>
        <v>0</v>
      </c>
      <c r="BG269" s="124"/>
      <c r="BH269" s="122">
        <f t="shared" si="139"/>
        <v>0</v>
      </c>
      <c r="BI269" s="124"/>
      <c r="BJ269" s="122">
        <f t="shared" si="140"/>
        <v>0</v>
      </c>
      <c r="BK269" s="124"/>
      <c r="BL269" s="125">
        <f t="shared" si="141"/>
        <v>0</v>
      </c>
      <c r="BM269" s="124"/>
      <c r="BN269" s="123">
        <f t="shared" si="169"/>
        <v>0</v>
      </c>
      <c r="BO269" s="126">
        <f t="shared" si="169"/>
        <v>0</v>
      </c>
      <c r="BP269" s="127"/>
      <c r="BQ269" s="409"/>
    </row>
    <row r="270" spans="1:69" s="131" customFormat="1" ht="17.55" hidden="1" customHeight="1">
      <c r="A270" s="83"/>
      <c r="C270" s="139" t="str">
        <f t="shared" si="134"/>
        <v>H</v>
      </c>
      <c r="D270" s="130" t="str">
        <f t="shared" si="171"/>
        <v>EML_G</v>
      </c>
      <c r="E270" s="129" t="str">
        <f t="shared" si="170"/>
        <v>Idemitsu Kosan</v>
      </c>
      <c r="F270" s="717"/>
      <c r="G270" s="123">
        <f t="shared" si="172"/>
        <v>0</v>
      </c>
      <c r="H270" s="121">
        <f t="shared" si="172"/>
        <v>0</v>
      </c>
      <c r="I270" s="121">
        <f t="shared" si="172"/>
        <v>0</v>
      </c>
      <c r="J270" s="121">
        <f t="shared" si="172"/>
        <v>0</v>
      </c>
      <c r="K270" s="121">
        <f t="shared" si="172"/>
        <v>0</v>
      </c>
      <c r="L270" s="121">
        <f t="shared" si="172"/>
        <v>0</v>
      </c>
      <c r="M270" s="121">
        <f t="shared" si="172"/>
        <v>0</v>
      </c>
      <c r="N270" s="121">
        <f t="shared" si="172"/>
        <v>0</v>
      </c>
      <c r="O270" s="121">
        <f t="shared" si="172"/>
        <v>0</v>
      </c>
      <c r="P270" s="126">
        <f t="shared" si="172"/>
        <v>0</v>
      </c>
      <c r="Q270" s="122"/>
      <c r="R270" s="408">
        <f t="shared" si="135"/>
        <v>0</v>
      </c>
      <c r="S270" s="693"/>
      <c r="T270" s="700">
        <f t="shared" si="165"/>
        <v>0</v>
      </c>
      <c r="U270" s="701">
        <f t="shared" si="165"/>
        <v>0</v>
      </c>
      <c r="V270" s="693"/>
      <c r="W270" s="700">
        <f t="shared" si="166"/>
        <v>0</v>
      </c>
      <c r="X270" s="126">
        <f t="shared" si="166"/>
        <v>0</v>
      </c>
      <c r="Y270" s="696">
        <f t="shared" si="136"/>
        <v>0</v>
      </c>
      <c r="Z270" s="408">
        <f t="shared" si="137"/>
        <v>0</v>
      </c>
      <c r="AA270" s="127"/>
      <c r="AB270" s="123">
        <f t="shared" si="173"/>
        <v>0</v>
      </c>
      <c r="AC270" s="121">
        <f t="shared" si="173"/>
        <v>0</v>
      </c>
      <c r="AD270" s="121">
        <f t="shared" si="173"/>
        <v>0</v>
      </c>
      <c r="AE270" s="121">
        <f t="shared" si="173"/>
        <v>0</v>
      </c>
      <c r="AF270" s="121">
        <f t="shared" si="173"/>
        <v>0</v>
      </c>
      <c r="AG270" s="121">
        <f t="shared" si="173"/>
        <v>0</v>
      </c>
      <c r="AH270" s="121">
        <f t="shared" si="173"/>
        <v>0</v>
      </c>
      <c r="AI270" s="121">
        <f t="shared" si="173"/>
        <v>0</v>
      </c>
      <c r="AJ270" s="121">
        <f t="shared" si="173"/>
        <v>0</v>
      </c>
      <c r="AK270" s="121">
        <f t="shared" si="173"/>
        <v>0</v>
      </c>
      <c r="AL270" s="121">
        <f t="shared" si="173"/>
        <v>0</v>
      </c>
      <c r="AM270" s="121">
        <f t="shared" si="173"/>
        <v>0</v>
      </c>
      <c r="AN270" s="121">
        <f t="shared" si="173"/>
        <v>0</v>
      </c>
      <c r="AO270" s="701">
        <f t="shared" si="173"/>
        <v>0</v>
      </c>
      <c r="AP270" s="122"/>
      <c r="AQ270" s="123">
        <f t="shared" si="174"/>
        <v>0</v>
      </c>
      <c r="AR270" s="121">
        <f t="shared" si="174"/>
        <v>0</v>
      </c>
      <c r="AS270" s="121">
        <f t="shared" si="174"/>
        <v>0</v>
      </c>
      <c r="AT270" s="121">
        <f t="shared" si="174"/>
        <v>0</v>
      </c>
      <c r="AU270" s="121">
        <f t="shared" si="174"/>
        <v>0</v>
      </c>
      <c r="AV270" s="121">
        <f t="shared" si="174"/>
        <v>0</v>
      </c>
      <c r="AW270" s="121">
        <f t="shared" si="174"/>
        <v>0</v>
      </c>
      <c r="AX270" s="121">
        <f t="shared" si="174"/>
        <v>0</v>
      </c>
      <c r="AY270" s="121">
        <f t="shared" si="174"/>
        <v>0</v>
      </c>
      <c r="AZ270" s="121">
        <f t="shared" si="174"/>
        <v>0</v>
      </c>
      <c r="BA270" s="121">
        <f t="shared" si="174"/>
        <v>0</v>
      </c>
      <c r="BB270" s="121">
        <f t="shared" si="174"/>
        <v>0</v>
      </c>
      <c r="BC270" s="121">
        <f t="shared" si="174"/>
        <v>0</v>
      </c>
      <c r="BD270" s="701">
        <f t="shared" si="174"/>
        <v>0</v>
      </c>
      <c r="BE270" s="693"/>
      <c r="BF270" s="122">
        <f t="shared" si="138"/>
        <v>0</v>
      </c>
      <c r="BG270" s="124"/>
      <c r="BH270" s="122">
        <f t="shared" si="139"/>
        <v>0</v>
      </c>
      <c r="BI270" s="124"/>
      <c r="BJ270" s="122">
        <f t="shared" si="140"/>
        <v>0</v>
      </c>
      <c r="BK270" s="124"/>
      <c r="BL270" s="125">
        <f t="shared" si="141"/>
        <v>0</v>
      </c>
      <c r="BM270" s="124"/>
      <c r="BN270" s="123">
        <f t="shared" si="169"/>
        <v>0</v>
      </c>
      <c r="BO270" s="126">
        <f t="shared" si="169"/>
        <v>0</v>
      </c>
      <c r="BP270" s="127"/>
      <c r="BQ270" s="409"/>
    </row>
    <row r="271" spans="1:69" s="131" customFormat="1" ht="17.55" hidden="1" customHeight="1">
      <c r="A271" s="83"/>
      <c r="C271" s="139" t="str">
        <f t="shared" si="134"/>
        <v>H</v>
      </c>
      <c r="D271" s="130" t="str">
        <f t="shared" si="171"/>
        <v>EML_G</v>
      </c>
      <c r="E271" s="129" t="str">
        <f t="shared" si="170"/>
        <v>Jilin OLED</v>
      </c>
      <c r="F271" s="717"/>
      <c r="G271" s="123">
        <f t="shared" si="172"/>
        <v>0</v>
      </c>
      <c r="H271" s="121">
        <f t="shared" si="172"/>
        <v>0</v>
      </c>
      <c r="I271" s="121">
        <f t="shared" si="172"/>
        <v>0</v>
      </c>
      <c r="J271" s="121">
        <f t="shared" si="172"/>
        <v>0</v>
      </c>
      <c r="K271" s="121">
        <f t="shared" si="172"/>
        <v>0</v>
      </c>
      <c r="L271" s="121">
        <f t="shared" si="172"/>
        <v>0</v>
      </c>
      <c r="M271" s="121">
        <f t="shared" si="172"/>
        <v>0</v>
      </c>
      <c r="N271" s="121">
        <f t="shared" si="172"/>
        <v>0</v>
      </c>
      <c r="O271" s="121">
        <f t="shared" si="172"/>
        <v>0</v>
      </c>
      <c r="P271" s="126">
        <f t="shared" si="172"/>
        <v>0</v>
      </c>
      <c r="Q271" s="122"/>
      <c r="R271" s="408">
        <f t="shared" si="135"/>
        <v>0</v>
      </c>
      <c r="S271" s="693"/>
      <c r="T271" s="700">
        <f t="shared" si="165"/>
        <v>0</v>
      </c>
      <c r="U271" s="701">
        <f t="shared" si="165"/>
        <v>0</v>
      </c>
      <c r="V271" s="693"/>
      <c r="W271" s="700">
        <f t="shared" si="166"/>
        <v>0</v>
      </c>
      <c r="X271" s="126">
        <f t="shared" si="166"/>
        <v>0</v>
      </c>
      <c r="Y271" s="696">
        <f t="shared" si="136"/>
        <v>0</v>
      </c>
      <c r="Z271" s="408">
        <f t="shared" si="137"/>
        <v>0</v>
      </c>
      <c r="AA271" s="127"/>
      <c r="AB271" s="123">
        <f t="shared" si="173"/>
        <v>0</v>
      </c>
      <c r="AC271" s="121">
        <f t="shared" si="173"/>
        <v>0</v>
      </c>
      <c r="AD271" s="121">
        <f t="shared" si="173"/>
        <v>0</v>
      </c>
      <c r="AE271" s="121">
        <f t="shared" si="173"/>
        <v>0</v>
      </c>
      <c r="AF271" s="121">
        <f t="shared" si="173"/>
        <v>0</v>
      </c>
      <c r="AG271" s="121">
        <f t="shared" si="173"/>
        <v>0</v>
      </c>
      <c r="AH271" s="121">
        <f t="shared" si="173"/>
        <v>0</v>
      </c>
      <c r="AI271" s="121">
        <f t="shared" si="173"/>
        <v>0</v>
      </c>
      <c r="AJ271" s="121">
        <f t="shared" si="173"/>
        <v>0</v>
      </c>
      <c r="AK271" s="121">
        <f t="shared" si="173"/>
        <v>0</v>
      </c>
      <c r="AL271" s="121">
        <f t="shared" si="173"/>
        <v>0</v>
      </c>
      <c r="AM271" s="121">
        <f t="shared" si="173"/>
        <v>0</v>
      </c>
      <c r="AN271" s="121">
        <f t="shared" si="173"/>
        <v>0</v>
      </c>
      <c r="AO271" s="701">
        <f t="shared" si="173"/>
        <v>0</v>
      </c>
      <c r="AP271" s="122"/>
      <c r="AQ271" s="123">
        <f t="shared" si="174"/>
        <v>0</v>
      </c>
      <c r="AR271" s="121">
        <f t="shared" si="174"/>
        <v>0</v>
      </c>
      <c r="AS271" s="121">
        <f t="shared" si="174"/>
        <v>0</v>
      </c>
      <c r="AT271" s="121">
        <f t="shared" si="174"/>
        <v>0</v>
      </c>
      <c r="AU271" s="121">
        <f t="shared" si="174"/>
        <v>0</v>
      </c>
      <c r="AV271" s="121">
        <f t="shared" si="174"/>
        <v>0</v>
      </c>
      <c r="AW271" s="121">
        <f t="shared" si="174"/>
        <v>0</v>
      </c>
      <c r="AX271" s="121">
        <f t="shared" si="174"/>
        <v>0</v>
      </c>
      <c r="AY271" s="121">
        <f t="shared" si="174"/>
        <v>0</v>
      </c>
      <c r="AZ271" s="121">
        <f t="shared" si="174"/>
        <v>0</v>
      </c>
      <c r="BA271" s="121">
        <f t="shared" si="174"/>
        <v>0</v>
      </c>
      <c r="BB271" s="121">
        <f t="shared" si="174"/>
        <v>0</v>
      </c>
      <c r="BC271" s="121">
        <f t="shared" si="174"/>
        <v>0</v>
      </c>
      <c r="BD271" s="701">
        <f t="shared" si="174"/>
        <v>0</v>
      </c>
      <c r="BE271" s="693"/>
      <c r="BF271" s="122">
        <f t="shared" si="138"/>
        <v>0</v>
      </c>
      <c r="BG271" s="124"/>
      <c r="BH271" s="122">
        <f t="shared" si="139"/>
        <v>0</v>
      </c>
      <c r="BI271" s="124"/>
      <c r="BJ271" s="122">
        <f t="shared" si="140"/>
        <v>0</v>
      </c>
      <c r="BK271" s="124"/>
      <c r="BL271" s="125">
        <f t="shared" si="141"/>
        <v>0</v>
      </c>
      <c r="BM271" s="124"/>
      <c r="BN271" s="123">
        <f t="shared" si="169"/>
        <v>0</v>
      </c>
      <c r="BO271" s="126">
        <f t="shared" si="169"/>
        <v>0</v>
      </c>
      <c r="BP271" s="127"/>
      <c r="BQ271" s="409"/>
    </row>
    <row r="272" spans="1:69" s="131" customFormat="1" ht="17.55" hidden="1" customHeight="1">
      <c r="A272" s="83"/>
      <c r="C272" s="139" t="str">
        <f t="shared" ref="C272:C335" si="175">IF(SUM(G272:BP272)=0, "H", "")</f>
        <v>H</v>
      </c>
      <c r="D272" s="130" t="str">
        <f t="shared" si="171"/>
        <v>EML_G</v>
      </c>
      <c r="E272" s="129" t="str">
        <f t="shared" si="170"/>
        <v>Jinwoong</v>
      </c>
      <c r="F272" s="717"/>
      <c r="G272" s="123">
        <f t="shared" si="172"/>
        <v>0</v>
      </c>
      <c r="H272" s="121">
        <f t="shared" si="172"/>
        <v>0</v>
      </c>
      <c r="I272" s="121">
        <f t="shared" si="172"/>
        <v>0</v>
      </c>
      <c r="J272" s="121">
        <f t="shared" si="172"/>
        <v>0</v>
      </c>
      <c r="K272" s="121">
        <f t="shared" si="172"/>
        <v>0</v>
      </c>
      <c r="L272" s="121">
        <f t="shared" si="172"/>
        <v>0</v>
      </c>
      <c r="M272" s="121">
        <f t="shared" si="172"/>
        <v>0</v>
      </c>
      <c r="N272" s="121">
        <f t="shared" si="172"/>
        <v>0</v>
      </c>
      <c r="O272" s="121">
        <f t="shared" si="172"/>
        <v>0</v>
      </c>
      <c r="P272" s="126">
        <f t="shared" si="172"/>
        <v>0</v>
      </c>
      <c r="Q272" s="122"/>
      <c r="R272" s="408">
        <f t="shared" ref="R272:R335" si="176">SUMIFS(Share, Y, $E$3, Config, $R$11, P, R$15, LType, $D272, MSup, $E272)</f>
        <v>0</v>
      </c>
      <c r="S272" s="693"/>
      <c r="T272" s="700">
        <f t="shared" si="165"/>
        <v>0</v>
      </c>
      <c r="U272" s="701">
        <f t="shared" si="165"/>
        <v>0</v>
      </c>
      <c r="V272" s="693"/>
      <c r="W272" s="700">
        <f t="shared" si="166"/>
        <v>0</v>
      </c>
      <c r="X272" s="126">
        <f t="shared" si="166"/>
        <v>0</v>
      </c>
      <c r="Y272" s="696">
        <f t="shared" ref="Y272:Y335" si="177">SUMIF(Y_A_P_T_S,$E$3&amp;"_"&amp;$X$11&amp;"_"&amp;Y$15&amp;"_"&amp;$D272&amp;"_"&amp;$E272, Share)</f>
        <v>0</v>
      </c>
      <c r="Z272" s="408">
        <f t="shared" ref="Z272:Z335" si="178">SUMIFS(Share, Y, $E$3, Config, $Z$11, P, Z$15, LType, $D272, MSup, $E272)</f>
        <v>0</v>
      </c>
      <c r="AA272" s="127"/>
      <c r="AB272" s="123">
        <f t="shared" si="173"/>
        <v>0</v>
      </c>
      <c r="AC272" s="121">
        <f t="shared" si="173"/>
        <v>0</v>
      </c>
      <c r="AD272" s="121">
        <f t="shared" si="173"/>
        <v>0</v>
      </c>
      <c r="AE272" s="121">
        <f t="shared" si="173"/>
        <v>0</v>
      </c>
      <c r="AF272" s="121">
        <f t="shared" si="173"/>
        <v>0</v>
      </c>
      <c r="AG272" s="121">
        <f t="shared" si="173"/>
        <v>0</v>
      </c>
      <c r="AH272" s="121">
        <f t="shared" si="173"/>
        <v>0</v>
      </c>
      <c r="AI272" s="121">
        <f t="shared" si="173"/>
        <v>0</v>
      </c>
      <c r="AJ272" s="121">
        <f t="shared" si="173"/>
        <v>0</v>
      </c>
      <c r="AK272" s="121">
        <f t="shared" si="173"/>
        <v>0</v>
      </c>
      <c r="AL272" s="121">
        <f t="shared" si="173"/>
        <v>0</v>
      </c>
      <c r="AM272" s="121">
        <f t="shared" si="173"/>
        <v>0</v>
      </c>
      <c r="AN272" s="121">
        <f t="shared" si="173"/>
        <v>0</v>
      </c>
      <c r="AO272" s="701">
        <f t="shared" si="173"/>
        <v>0</v>
      </c>
      <c r="AP272" s="122"/>
      <c r="AQ272" s="123">
        <f t="shared" si="174"/>
        <v>0</v>
      </c>
      <c r="AR272" s="121">
        <f t="shared" si="174"/>
        <v>0</v>
      </c>
      <c r="AS272" s="121">
        <f t="shared" si="174"/>
        <v>0</v>
      </c>
      <c r="AT272" s="121">
        <f t="shared" si="174"/>
        <v>0</v>
      </c>
      <c r="AU272" s="121">
        <f t="shared" si="174"/>
        <v>0</v>
      </c>
      <c r="AV272" s="121">
        <f t="shared" si="174"/>
        <v>0</v>
      </c>
      <c r="AW272" s="121">
        <f t="shared" si="174"/>
        <v>0</v>
      </c>
      <c r="AX272" s="121">
        <f t="shared" si="174"/>
        <v>0</v>
      </c>
      <c r="AY272" s="121">
        <f t="shared" si="174"/>
        <v>0</v>
      </c>
      <c r="AZ272" s="121">
        <f t="shared" si="174"/>
        <v>0</v>
      </c>
      <c r="BA272" s="121">
        <f t="shared" si="174"/>
        <v>0</v>
      </c>
      <c r="BB272" s="121">
        <f t="shared" si="174"/>
        <v>0</v>
      </c>
      <c r="BC272" s="121">
        <f t="shared" si="174"/>
        <v>0</v>
      </c>
      <c r="BD272" s="701">
        <f t="shared" si="174"/>
        <v>0</v>
      </c>
      <c r="BE272" s="693"/>
      <c r="BF272" s="122">
        <f t="shared" ref="BF272:BF335" si="179">SUMIFS(Share, Y, $E$3, Config, $BF$11, P, BF$15, LType, $D272, MSup, $E272)</f>
        <v>0</v>
      </c>
      <c r="BG272" s="124"/>
      <c r="BH272" s="122">
        <f t="shared" ref="BH272:BH335" si="180">SUMIFS(Share, Y, $E$3, Config, $BH$11, P, BH$15, LType, $D272, MSup, $E272)</f>
        <v>0</v>
      </c>
      <c r="BI272" s="124"/>
      <c r="BJ272" s="122">
        <f t="shared" ref="BJ272:BJ335" si="181">SUMIFS(Share, Y, $E$3, Config, $BJ$11, P, BJ$15, LType, $D272, MSup, $E272)</f>
        <v>0</v>
      </c>
      <c r="BK272" s="124"/>
      <c r="BL272" s="125">
        <f t="shared" ref="BL272:BL335" si="182">SUMIFS(Share, Y, $E$3, Config, $BL$11, P, BL$15, LType, $D272, MSup, $E272)</f>
        <v>0</v>
      </c>
      <c r="BM272" s="124"/>
      <c r="BN272" s="123">
        <f t="shared" si="169"/>
        <v>0</v>
      </c>
      <c r="BO272" s="126">
        <f t="shared" si="169"/>
        <v>0</v>
      </c>
      <c r="BP272" s="127"/>
      <c r="BQ272" s="409"/>
    </row>
    <row r="273" spans="1:69" s="131" customFormat="1" ht="17.55" hidden="1" customHeight="1">
      <c r="A273" s="83"/>
      <c r="C273" s="139" t="str">
        <f t="shared" si="175"/>
        <v>H</v>
      </c>
      <c r="D273" s="130" t="str">
        <f t="shared" si="171"/>
        <v>EML_G</v>
      </c>
      <c r="E273" s="129" t="str">
        <f t="shared" si="170"/>
        <v>LG Chem</v>
      </c>
      <c r="F273" s="717"/>
      <c r="G273" s="123">
        <f t="shared" si="172"/>
        <v>0</v>
      </c>
      <c r="H273" s="121">
        <f t="shared" si="172"/>
        <v>0</v>
      </c>
      <c r="I273" s="121">
        <f t="shared" si="172"/>
        <v>0</v>
      </c>
      <c r="J273" s="121">
        <f t="shared" si="172"/>
        <v>0</v>
      </c>
      <c r="K273" s="121">
        <f t="shared" si="172"/>
        <v>0</v>
      </c>
      <c r="L273" s="121">
        <f t="shared" si="172"/>
        <v>0</v>
      </c>
      <c r="M273" s="121">
        <f t="shared" si="172"/>
        <v>0</v>
      </c>
      <c r="N273" s="121">
        <f t="shared" si="172"/>
        <v>0</v>
      </c>
      <c r="O273" s="121">
        <f t="shared" si="172"/>
        <v>0</v>
      </c>
      <c r="P273" s="126">
        <f t="shared" si="172"/>
        <v>0</v>
      </c>
      <c r="Q273" s="122"/>
      <c r="R273" s="408">
        <f t="shared" si="176"/>
        <v>0</v>
      </c>
      <c r="S273" s="693"/>
      <c r="T273" s="700">
        <f t="shared" si="165"/>
        <v>0</v>
      </c>
      <c r="U273" s="701">
        <f t="shared" si="165"/>
        <v>0</v>
      </c>
      <c r="V273" s="693"/>
      <c r="W273" s="700">
        <f t="shared" si="166"/>
        <v>0</v>
      </c>
      <c r="X273" s="126">
        <f t="shared" si="166"/>
        <v>0</v>
      </c>
      <c r="Y273" s="696">
        <f t="shared" si="177"/>
        <v>0</v>
      </c>
      <c r="Z273" s="408">
        <f t="shared" si="178"/>
        <v>0</v>
      </c>
      <c r="AA273" s="127"/>
      <c r="AB273" s="123">
        <f t="shared" si="173"/>
        <v>0</v>
      </c>
      <c r="AC273" s="121">
        <f t="shared" si="173"/>
        <v>0</v>
      </c>
      <c r="AD273" s="121">
        <f t="shared" si="173"/>
        <v>0</v>
      </c>
      <c r="AE273" s="121">
        <f t="shared" si="173"/>
        <v>0</v>
      </c>
      <c r="AF273" s="121">
        <f t="shared" si="173"/>
        <v>0</v>
      </c>
      <c r="AG273" s="121">
        <f t="shared" si="173"/>
        <v>0</v>
      </c>
      <c r="AH273" s="121">
        <f t="shared" si="173"/>
        <v>0</v>
      </c>
      <c r="AI273" s="121">
        <f t="shared" si="173"/>
        <v>0</v>
      </c>
      <c r="AJ273" s="121">
        <f t="shared" si="173"/>
        <v>0</v>
      </c>
      <c r="AK273" s="121">
        <f t="shared" si="173"/>
        <v>0</v>
      </c>
      <c r="AL273" s="121">
        <f t="shared" si="173"/>
        <v>0</v>
      </c>
      <c r="AM273" s="121">
        <f t="shared" si="173"/>
        <v>0</v>
      </c>
      <c r="AN273" s="121">
        <f t="shared" si="173"/>
        <v>0</v>
      </c>
      <c r="AO273" s="701">
        <f t="shared" si="173"/>
        <v>0</v>
      </c>
      <c r="AP273" s="122"/>
      <c r="AQ273" s="123">
        <f t="shared" si="174"/>
        <v>0</v>
      </c>
      <c r="AR273" s="121">
        <f t="shared" si="174"/>
        <v>0</v>
      </c>
      <c r="AS273" s="121">
        <f t="shared" si="174"/>
        <v>0</v>
      </c>
      <c r="AT273" s="121">
        <f t="shared" si="174"/>
        <v>0</v>
      </c>
      <c r="AU273" s="121">
        <f t="shared" si="174"/>
        <v>0</v>
      </c>
      <c r="AV273" s="121">
        <f t="shared" si="174"/>
        <v>0</v>
      </c>
      <c r="AW273" s="121">
        <f t="shared" si="174"/>
        <v>0</v>
      </c>
      <c r="AX273" s="121">
        <f t="shared" si="174"/>
        <v>0</v>
      </c>
      <c r="AY273" s="121">
        <f t="shared" si="174"/>
        <v>0</v>
      </c>
      <c r="AZ273" s="121">
        <f t="shared" si="174"/>
        <v>0</v>
      </c>
      <c r="BA273" s="121">
        <f t="shared" si="174"/>
        <v>0</v>
      </c>
      <c r="BB273" s="121">
        <f t="shared" si="174"/>
        <v>0</v>
      </c>
      <c r="BC273" s="121">
        <f t="shared" si="174"/>
        <v>0</v>
      </c>
      <c r="BD273" s="701">
        <f t="shared" si="174"/>
        <v>0</v>
      </c>
      <c r="BE273" s="693"/>
      <c r="BF273" s="122">
        <f t="shared" si="179"/>
        <v>0</v>
      </c>
      <c r="BG273" s="124"/>
      <c r="BH273" s="122">
        <f t="shared" si="180"/>
        <v>0</v>
      </c>
      <c r="BI273" s="124"/>
      <c r="BJ273" s="122">
        <f t="shared" si="181"/>
        <v>0</v>
      </c>
      <c r="BK273" s="124"/>
      <c r="BL273" s="125">
        <f t="shared" si="182"/>
        <v>0</v>
      </c>
      <c r="BM273" s="124"/>
      <c r="BN273" s="123">
        <f t="shared" si="169"/>
        <v>0</v>
      </c>
      <c r="BO273" s="126">
        <f t="shared" si="169"/>
        <v>0</v>
      </c>
      <c r="BP273" s="127"/>
      <c r="BQ273" s="409"/>
    </row>
    <row r="274" spans="1:69" s="131" customFormat="1" ht="17.55" hidden="1" customHeight="1">
      <c r="A274" s="83"/>
      <c r="C274" s="139" t="str">
        <f t="shared" si="175"/>
        <v>H</v>
      </c>
      <c r="D274" s="130" t="str">
        <f t="shared" si="171"/>
        <v>EML_G</v>
      </c>
      <c r="E274" s="129" t="str">
        <f t="shared" si="170"/>
        <v>LT Materials</v>
      </c>
      <c r="F274" s="717"/>
      <c r="G274" s="123">
        <f t="shared" si="172"/>
        <v>0</v>
      </c>
      <c r="H274" s="121">
        <f t="shared" si="172"/>
        <v>0</v>
      </c>
      <c r="I274" s="121">
        <f t="shared" si="172"/>
        <v>0</v>
      </c>
      <c r="J274" s="121">
        <f t="shared" si="172"/>
        <v>0</v>
      </c>
      <c r="K274" s="121">
        <f t="shared" si="172"/>
        <v>0</v>
      </c>
      <c r="L274" s="121">
        <f t="shared" si="172"/>
        <v>0</v>
      </c>
      <c r="M274" s="121">
        <f t="shared" si="172"/>
        <v>0</v>
      </c>
      <c r="N274" s="121">
        <f t="shared" si="172"/>
        <v>0</v>
      </c>
      <c r="O274" s="121">
        <f t="shared" si="172"/>
        <v>0</v>
      </c>
      <c r="P274" s="126">
        <f t="shared" si="172"/>
        <v>0</v>
      </c>
      <c r="Q274" s="122"/>
      <c r="R274" s="408">
        <f t="shared" si="176"/>
        <v>0</v>
      </c>
      <c r="S274" s="693"/>
      <c r="T274" s="700">
        <f t="shared" si="165"/>
        <v>0</v>
      </c>
      <c r="U274" s="701">
        <f t="shared" si="165"/>
        <v>0</v>
      </c>
      <c r="V274" s="693"/>
      <c r="W274" s="700">
        <f t="shared" si="166"/>
        <v>0</v>
      </c>
      <c r="X274" s="126">
        <f t="shared" si="166"/>
        <v>0</v>
      </c>
      <c r="Y274" s="696">
        <f t="shared" si="177"/>
        <v>0</v>
      </c>
      <c r="Z274" s="408">
        <f t="shared" si="178"/>
        <v>0</v>
      </c>
      <c r="AA274" s="127"/>
      <c r="AB274" s="123">
        <f t="shared" si="173"/>
        <v>0</v>
      </c>
      <c r="AC274" s="121">
        <f t="shared" si="173"/>
        <v>0</v>
      </c>
      <c r="AD274" s="121">
        <f t="shared" si="173"/>
        <v>0</v>
      </c>
      <c r="AE274" s="121">
        <f t="shared" si="173"/>
        <v>0</v>
      </c>
      <c r="AF274" s="121">
        <f t="shared" si="173"/>
        <v>0</v>
      </c>
      <c r="AG274" s="121">
        <f t="shared" si="173"/>
        <v>0</v>
      </c>
      <c r="AH274" s="121">
        <f t="shared" si="173"/>
        <v>0</v>
      </c>
      <c r="AI274" s="121">
        <f t="shared" si="173"/>
        <v>0</v>
      </c>
      <c r="AJ274" s="121">
        <f t="shared" si="173"/>
        <v>0</v>
      </c>
      <c r="AK274" s="121">
        <f t="shared" si="173"/>
        <v>0</v>
      </c>
      <c r="AL274" s="121">
        <f t="shared" si="173"/>
        <v>0</v>
      </c>
      <c r="AM274" s="121">
        <f t="shared" si="173"/>
        <v>0</v>
      </c>
      <c r="AN274" s="121">
        <f t="shared" si="173"/>
        <v>0</v>
      </c>
      <c r="AO274" s="701">
        <f t="shared" si="173"/>
        <v>0</v>
      </c>
      <c r="AP274" s="122"/>
      <c r="AQ274" s="123">
        <f t="shared" si="174"/>
        <v>0</v>
      </c>
      <c r="AR274" s="121">
        <f t="shared" si="174"/>
        <v>0</v>
      </c>
      <c r="AS274" s="121">
        <f t="shared" si="174"/>
        <v>0</v>
      </c>
      <c r="AT274" s="121">
        <f t="shared" si="174"/>
        <v>0</v>
      </c>
      <c r="AU274" s="121">
        <f t="shared" si="174"/>
        <v>0</v>
      </c>
      <c r="AV274" s="121">
        <f t="shared" si="174"/>
        <v>0</v>
      </c>
      <c r="AW274" s="121">
        <f t="shared" si="174"/>
        <v>0</v>
      </c>
      <c r="AX274" s="121">
        <f t="shared" si="174"/>
        <v>0</v>
      </c>
      <c r="AY274" s="121">
        <f t="shared" si="174"/>
        <v>0</v>
      </c>
      <c r="AZ274" s="121">
        <f t="shared" si="174"/>
        <v>0</v>
      </c>
      <c r="BA274" s="121">
        <f t="shared" si="174"/>
        <v>0</v>
      </c>
      <c r="BB274" s="121">
        <f t="shared" si="174"/>
        <v>0</v>
      </c>
      <c r="BC274" s="121">
        <f t="shared" si="174"/>
        <v>0</v>
      </c>
      <c r="BD274" s="701">
        <f t="shared" si="174"/>
        <v>0</v>
      </c>
      <c r="BE274" s="693"/>
      <c r="BF274" s="122">
        <f t="shared" si="179"/>
        <v>0</v>
      </c>
      <c r="BG274" s="124"/>
      <c r="BH274" s="122">
        <f t="shared" si="180"/>
        <v>0</v>
      </c>
      <c r="BI274" s="124"/>
      <c r="BJ274" s="122">
        <f t="shared" si="181"/>
        <v>0</v>
      </c>
      <c r="BK274" s="124"/>
      <c r="BL274" s="125">
        <f t="shared" si="182"/>
        <v>0</v>
      </c>
      <c r="BM274" s="124"/>
      <c r="BN274" s="123">
        <f t="shared" si="169"/>
        <v>0</v>
      </c>
      <c r="BO274" s="126">
        <f t="shared" si="169"/>
        <v>0</v>
      </c>
      <c r="BP274" s="127"/>
      <c r="BQ274" s="409"/>
    </row>
    <row r="275" spans="1:69" s="131" customFormat="1" ht="17.55" hidden="1" customHeight="1">
      <c r="A275" s="83"/>
      <c r="C275" s="139" t="str">
        <f t="shared" si="175"/>
        <v>H</v>
      </c>
      <c r="D275" s="130" t="str">
        <f t="shared" si="171"/>
        <v>EML_G</v>
      </c>
      <c r="E275" s="129" t="str">
        <f t="shared" si="170"/>
        <v>LT Metal</v>
      </c>
      <c r="F275" s="717"/>
      <c r="G275" s="123">
        <f t="shared" si="172"/>
        <v>0</v>
      </c>
      <c r="H275" s="121">
        <f t="shared" si="172"/>
        <v>0</v>
      </c>
      <c r="I275" s="121">
        <f t="shared" si="172"/>
        <v>0</v>
      </c>
      <c r="J275" s="121">
        <f t="shared" si="172"/>
        <v>0</v>
      </c>
      <c r="K275" s="121">
        <f t="shared" si="172"/>
        <v>0</v>
      </c>
      <c r="L275" s="121">
        <f t="shared" si="172"/>
        <v>0</v>
      </c>
      <c r="M275" s="121">
        <f t="shared" si="172"/>
        <v>0</v>
      </c>
      <c r="N275" s="121">
        <f t="shared" si="172"/>
        <v>0</v>
      </c>
      <c r="O275" s="121">
        <f t="shared" si="172"/>
        <v>0</v>
      </c>
      <c r="P275" s="126">
        <f t="shared" si="172"/>
        <v>0</v>
      </c>
      <c r="Q275" s="122"/>
      <c r="R275" s="408">
        <f t="shared" si="176"/>
        <v>0</v>
      </c>
      <c r="S275" s="693"/>
      <c r="T275" s="700">
        <f t="shared" si="165"/>
        <v>0</v>
      </c>
      <c r="U275" s="701">
        <f t="shared" si="165"/>
        <v>0</v>
      </c>
      <c r="V275" s="693"/>
      <c r="W275" s="700">
        <f t="shared" si="166"/>
        <v>0</v>
      </c>
      <c r="X275" s="126">
        <f t="shared" si="166"/>
        <v>0</v>
      </c>
      <c r="Y275" s="696">
        <f t="shared" si="177"/>
        <v>0</v>
      </c>
      <c r="Z275" s="408">
        <f t="shared" si="178"/>
        <v>0</v>
      </c>
      <c r="AA275" s="127"/>
      <c r="AB275" s="123">
        <f t="shared" si="173"/>
        <v>0</v>
      </c>
      <c r="AC275" s="121">
        <f t="shared" si="173"/>
        <v>0</v>
      </c>
      <c r="AD275" s="121">
        <f t="shared" si="173"/>
        <v>0</v>
      </c>
      <c r="AE275" s="121">
        <f t="shared" si="173"/>
        <v>0</v>
      </c>
      <c r="AF275" s="121">
        <f t="shared" si="173"/>
        <v>0</v>
      </c>
      <c r="AG275" s="121">
        <f t="shared" si="173"/>
        <v>0</v>
      </c>
      <c r="AH275" s="121">
        <f t="shared" si="173"/>
        <v>0</v>
      </c>
      <c r="AI275" s="121">
        <f t="shared" si="173"/>
        <v>0</v>
      </c>
      <c r="AJ275" s="121">
        <f t="shared" si="173"/>
        <v>0</v>
      </c>
      <c r="AK275" s="121">
        <f t="shared" si="173"/>
        <v>0</v>
      </c>
      <c r="AL275" s="121">
        <f t="shared" si="173"/>
        <v>0</v>
      </c>
      <c r="AM275" s="121">
        <f t="shared" si="173"/>
        <v>0</v>
      </c>
      <c r="AN275" s="121">
        <f t="shared" si="173"/>
        <v>0</v>
      </c>
      <c r="AO275" s="701">
        <f t="shared" si="173"/>
        <v>0</v>
      </c>
      <c r="AP275" s="122"/>
      <c r="AQ275" s="123">
        <f t="shared" si="174"/>
        <v>0</v>
      </c>
      <c r="AR275" s="121">
        <f t="shared" si="174"/>
        <v>0</v>
      </c>
      <c r="AS275" s="121">
        <f t="shared" si="174"/>
        <v>0</v>
      </c>
      <c r="AT275" s="121">
        <f t="shared" si="174"/>
        <v>0</v>
      </c>
      <c r="AU275" s="121">
        <f t="shared" si="174"/>
        <v>0</v>
      </c>
      <c r="AV275" s="121">
        <f t="shared" si="174"/>
        <v>0</v>
      </c>
      <c r="AW275" s="121">
        <f t="shared" si="174"/>
        <v>0</v>
      </c>
      <c r="AX275" s="121">
        <f t="shared" si="174"/>
        <v>0</v>
      </c>
      <c r="AY275" s="121">
        <f t="shared" si="174"/>
        <v>0</v>
      </c>
      <c r="AZ275" s="121">
        <f t="shared" si="174"/>
        <v>0</v>
      </c>
      <c r="BA275" s="121">
        <f t="shared" si="174"/>
        <v>0</v>
      </c>
      <c r="BB275" s="121">
        <f t="shared" si="174"/>
        <v>0</v>
      </c>
      <c r="BC275" s="121">
        <f t="shared" si="174"/>
        <v>0</v>
      </c>
      <c r="BD275" s="701">
        <f t="shared" si="174"/>
        <v>0</v>
      </c>
      <c r="BE275" s="693"/>
      <c r="BF275" s="122">
        <f t="shared" si="179"/>
        <v>0</v>
      </c>
      <c r="BG275" s="124"/>
      <c r="BH275" s="122">
        <f t="shared" si="180"/>
        <v>0</v>
      </c>
      <c r="BI275" s="124"/>
      <c r="BJ275" s="122">
        <f t="shared" si="181"/>
        <v>0</v>
      </c>
      <c r="BK275" s="124"/>
      <c r="BL275" s="125">
        <f t="shared" si="182"/>
        <v>0</v>
      </c>
      <c r="BM275" s="124"/>
      <c r="BN275" s="123">
        <f t="shared" si="169"/>
        <v>0</v>
      </c>
      <c r="BO275" s="126">
        <f t="shared" si="169"/>
        <v>0</v>
      </c>
      <c r="BP275" s="127"/>
      <c r="BQ275" s="409"/>
    </row>
    <row r="276" spans="1:69" s="131" customFormat="1" ht="17.55" hidden="1" customHeight="1">
      <c r="A276" s="83"/>
      <c r="C276" s="139" t="str">
        <f t="shared" si="175"/>
        <v>H</v>
      </c>
      <c r="D276" s="130" t="str">
        <f t="shared" si="171"/>
        <v>EML_G</v>
      </c>
      <c r="E276" s="129" t="str">
        <f t="shared" si="170"/>
        <v>LTOM</v>
      </c>
      <c r="F276" s="717"/>
      <c r="G276" s="123">
        <f t="shared" ref="G276:P285" si="183">SUMIFS(Share, Y, $E$3, Config, $G$11, P, G$15, LType, $D276, MSup, $E276)</f>
        <v>0</v>
      </c>
      <c r="H276" s="121">
        <f t="shared" si="183"/>
        <v>0</v>
      </c>
      <c r="I276" s="121">
        <f t="shared" si="183"/>
        <v>0</v>
      </c>
      <c r="J276" s="121">
        <f t="shared" si="183"/>
        <v>0</v>
      </c>
      <c r="K276" s="121">
        <f t="shared" si="183"/>
        <v>0</v>
      </c>
      <c r="L276" s="121">
        <f t="shared" si="183"/>
        <v>0</v>
      </c>
      <c r="M276" s="121">
        <f t="shared" si="183"/>
        <v>0</v>
      </c>
      <c r="N276" s="121">
        <f t="shared" si="183"/>
        <v>0</v>
      </c>
      <c r="O276" s="121">
        <f t="shared" si="183"/>
        <v>0</v>
      </c>
      <c r="P276" s="126">
        <f t="shared" si="183"/>
        <v>0</v>
      </c>
      <c r="Q276" s="122"/>
      <c r="R276" s="408">
        <f t="shared" si="176"/>
        <v>0</v>
      </c>
      <c r="S276" s="693"/>
      <c r="T276" s="700">
        <f t="shared" ref="T276:U295" si="184">SUMIFS(Share, Y, $E$3, Config, $T$11, P, T$15, LType, $D276, MSup, $E276)</f>
        <v>0</v>
      </c>
      <c r="U276" s="701">
        <f t="shared" si="184"/>
        <v>0</v>
      </c>
      <c r="V276" s="693"/>
      <c r="W276" s="700">
        <f t="shared" ref="W276:X295" si="185">SUMIFS(Share, Y, $E$3, Config, $W$11, P, W$15, LType, $D276, MSup, $E276)</f>
        <v>0</v>
      </c>
      <c r="X276" s="126">
        <f t="shared" si="185"/>
        <v>0</v>
      </c>
      <c r="Y276" s="696">
        <f t="shared" si="177"/>
        <v>0</v>
      </c>
      <c r="Z276" s="408">
        <f t="shared" si="178"/>
        <v>0</v>
      </c>
      <c r="AA276" s="127"/>
      <c r="AB276" s="123">
        <f t="shared" ref="AB276:AO285" si="186">SUMIFS(Share, Y, $E$3, Config, $AB$11, P, AB$15, LType, $D276, MSup, $E276)</f>
        <v>0</v>
      </c>
      <c r="AC276" s="121">
        <f t="shared" si="186"/>
        <v>0</v>
      </c>
      <c r="AD276" s="121">
        <f t="shared" si="186"/>
        <v>0</v>
      </c>
      <c r="AE276" s="121">
        <f t="shared" si="186"/>
        <v>0</v>
      </c>
      <c r="AF276" s="121">
        <f t="shared" si="186"/>
        <v>0</v>
      </c>
      <c r="AG276" s="121">
        <f t="shared" si="186"/>
        <v>0</v>
      </c>
      <c r="AH276" s="121">
        <f t="shared" si="186"/>
        <v>0</v>
      </c>
      <c r="AI276" s="121">
        <f t="shared" si="186"/>
        <v>0</v>
      </c>
      <c r="AJ276" s="121">
        <f t="shared" si="186"/>
        <v>0</v>
      </c>
      <c r="AK276" s="121">
        <f t="shared" si="186"/>
        <v>0</v>
      </c>
      <c r="AL276" s="121">
        <f t="shared" si="186"/>
        <v>0</v>
      </c>
      <c r="AM276" s="121">
        <f t="shared" si="186"/>
        <v>0</v>
      </c>
      <c r="AN276" s="121">
        <f t="shared" si="186"/>
        <v>0</v>
      </c>
      <c r="AO276" s="701">
        <f t="shared" si="186"/>
        <v>0</v>
      </c>
      <c r="AP276" s="122"/>
      <c r="AQ276" s="123">
        <f t="shared" ref="AQ276:BD285" si="187">SUMIFS(Share, Y, $E$3, Config, $AQ$11, P, AQ$15, LType, $D276, MSup, $E276)</f>
        <v>0</v>
      </c>
      <c r="AR276" s="121">
        <f t="shared" si="187"/>
        <v>0</v>
      </c>
      <c r="AS276" s="121">
        <f t="shared" si="187"/>
        <v>0</v>
      </c>
      <c r="AT276" s="121">
        <f t="shared" si="187"/>
        <v>0</v>
      </c>
      <c r="AU276" s="121">
        <f t="shared" si="187"/>
        <v>0</v>
      </c>
      <c r="AV276" s="121">
        <f t="shared" si="187"/>
        <v>0</v>
      </c>
      <c r="AW276" s="121">
        <f t="shared" si="187"/>
        <v>0</v>
      </c>
      <c r="AX276" s="121">
        <f t="shared" si="187"/>
        <v>0</v>
      </c>
      <c r="AY276" s="121">
        <f t="shared" si="187"/>
        <v>0</v>
      </c>
      <c r="AZ276" s="121">
        <f t="shared" si="187"/>
        <v>0</v>
      </c>
      <c r="BA276" s="121">
        <f t="shared" si="187"/>
        <v>0</v>
      </c>
      <c r="BB276" s="121">
        <f t="shared" si="187"/>
        <v>0</v>
      </c>
      <c r="BC276" s="121">
        <f t="shared" si="187"/>
        <v>0</v>
      </c>
      <c r="BD276" s="701">
        <f t="shared" si="187"/>
        <v>0</v>
      </c>
      <c r="BE276" s="693"/>
      <c r="BF276" s="122">
        <f t="shared" si="179"/>
        <v>0</v>
      </c>
      <c r="BG276" s="124"/>
      <c r="BH276" s="122">
        <f t="shared" si="180"/>
        <v>0</v>
      </c>
      <c r="BI276" s="124"/>
      <c r="BJ276" s="122">
        <f t="shared" si="181"/>
        <v>0</v>
      </c>
      <c r="BK276" s="124"/>
      <c r="BL276" s="125">
        <f t="shared" si="182"/>
        <v>0</v>
      </c>
      <c r="BM276" s="124"/>
      <c r="BN276" s="123">
        <f t="shared" ref="BN276:BO295" si="188">SUMIFS(Share, Y, $E$3, Config, $BN$11, P, BN$15, LType, $D276, MSup, $E276)</f>
        <v>0</v>
      </c>
      <c r="BO276" s="126">
        <f t="shared" si="188"/>
        <v>0</v>
      </c>
      <c r="BP276" s="127"/>
      <c r="BQ276" s="409"/>
    </row>
    <row r="277" spans="1:69" s="131" customFormat="1" ht="17.55" hidden="1" customHeight="1">
      <c r="A277" s="83"/>
      <c r="C277" s="139" t="str">
        <f t="shared" si="175"/>
        <v>H</v>
      </c>
      <c r="D277" s="130" t="str">
        <f t="shared" si="171"/>
        <v>EML_G</v>
      </c>
      <c r="E277" s="129" t="str">
        <f t="shared" si="170"/>
        <v>Lumilan</v>
      </c>
      <c r="F277" s="717"/>
      <c r="G277" s="123">
        <f t="shared" si="183"/>
        <v>0</v>
      </c>
      <c r="H277" s="121">
        <f t="shared" si="183"/>
        <v>0</v>
      </c>
      <c r="I277" s="121">
        <f t="shared" si="183"/>
        <v>0</v>
      </c>
      <c r="J277" s="121">
        <f t="shared" si="183"/>
        <v>0</v>
      </c>
      <c r="K277" s="121">
        <f t="shared" si="183"/>
        <v>0</v>
      </c>
      <c r="L277" s="121">
        <f t="shared" si="183"/>
        <v>0</v>
      </c>
      <c r="M277" s="121">
        <f t="shared" si="183"/>
        <v>0</v>
      </c>
      <c r="N277" s="121">
        <f t="shared" si="183"/>
        <v>0</v>
      </c>
      <c r="O277" s="121">
        <f t="shared" si="183"/>
        <v>0</v>
      </c>
      <c r="P277" s="126">
        <f t="shared" si="183"/>
        <v>0</v>
      </c>
      <c r="Q277" s="122"/>
      <c r="R277" s="408">
        <f t="shared" si="176"/>
        <v>0</v>
      </c>
      <c r="S277" s="693"/>
      <c r="T277" s="700">
        <f t="shared" si="184"/>
        <v>0</v>
      </c>
      <c r="U277" s="701">
        <f t="shared" si="184"/>
        <v>0</v>
      </c>
      <c r="V277" s="693"/>
      <c r="W277" s="700">
        <f t="shared" si="185"/>
        <v>0</v>
      </c>
      <c r="X277" s="126">
        <f t="shared" si="185"/>
        <v>0</v>
      </c>
      <c r="Y277" s="696">
        <f t="shared" si="177"/>
        <v>0</v>
      </c>
      <c r="Z277" s="408">
        <f t="shared" si="178"/>
        <v>0</v>
      </c>
      <c r="AA277" s="127"/>
      <c r="AB277" s="123">
        <f t="shared" si="186"/>
        <v>0</v>
      </c>
      <c r="AC277" s="121">
        <f t="shared" si="186"/>
        <v>0</v>
      </c>
      <c r="AD277" s="121">
        <f t="shared" si="186"/>
        <v>0</v>
      </c>
      <c r="AE277" s="121">
        <f t="shared" si="186"/>
        <v>0</v>
      </c>
      <c r="AF277" s="121">
        <f t="shared" si="186"/>
        <v>0</v>
      </c>
      <c r="AG277" s="121">
        <f t="shared" si="186"/>
        <v>0</v>
      </c>
      <c r="AH277" s="121">
        <f t="shared" si="186"/>
        <v>0</v>
      </c>
      <c r="AI277" s="121">
        <f t="shared" si="186"/>
        <v>0</v>
      </c>
      <c r="AJ277" s="121">
        <f t="shared" si="186"/>
        <v>0</v>
      </c>
      <c r="AK277" s="121">
        <f t="shared" si="186"/>
        <v>0</v>
      </c>
      <c r="AL277" s="121">
        <f t="shared" si="186"/>
        <v>0</v>
      </c>
      <c r="AM277" s="121">
        <f t="shared" si="186"/>
        <v>0</v>
      </c>
      <c r="AN277" s="121">
        <f t="shared" si="186"/>
        <v>0</v>
      </c>
      <c r="AO277" s="701">
        <f t="shared" si="186"/>
        <v>0</v>
      </c>
      <c r="AP277" s="122"/>
      <c r="AQ277" s="123">
        <f t="shared" si="187"/>
        <v>0</v>
      </c>
      <c r="AR277" s="121">
        <f t="shared" si="187"/>
        <v>0</v>
      </c>
      <c r="AS277" s="121">
        <f t="shared" si="187"/>
        <v>0</v>
      </c>
      <c r="AT277" s="121">
        <f t="shared" si="187"/>
        <v>0</v>
      </c>
      <c r="AU277" s="121">
        <f t="shared" si="187"/>
        <v>0</v>
      </c>
      <c r="AV277" s="121">
        <f t="shared" si="187"/>
        <v>0</v>
      </c>
      <c r="AW277" s="121">
        <f t="shared" si="187"/>
        <v>0</v>
      </c>
      <c r="AX277" s="121">
        <f t="shared" si="187"/>
        <v>0</v>
      </c>
      <c r="AY277" s="121">
        <f t="shared" si="187"/>
        <v>0</v>
      </c>
      <c r="AZ277" s="121">
        <f t="shared" si="187"/>
        <v>0</v>
      </c>
      <c r="BA277" s="121">
        <f t="shared" si="187"/>
        <v>0</v>
      </c>
      <c r="BB277" s="121">
        <f t="shared" si="187"/>
        <v>0</v>
      </c>
      <c r="BC277" s="121">
        <f t="shared" si="187"/>
        <v>0</v>
      </c>
      <c r="BD277" s="701">
        <f t="shared" si="187"/>
        <v>0</v>
      </c>
      <c r="BE277" s="693"/>
      <c r="BF277" s="122">
        <f t="shared" si="179"/>
        <v>0</v>
      </c>
      <c r="BG277" s="124"/>
      <c r="BH277" s="122">
        <f t="shared" si="180"/>
        <v>0</v>
      </c>
      <c r="BI277" s="124"/>
      <c r="BJ277" s="122">
        <f t="shared" si="181"/>
        <v>0</v>
      </c>
      <c r="BK277" s="124"/>
      <c r="BL277" s="125">
        <f t="shared" si="182"/>
        <v>0</v>
      </c>
      <c r="BM277" s="124"/>
      <c r="BN277" s="123">
        <f t="shared" si="188"/>
        <v>0</v>
      </c>
      <c r="BO277" s="126">
        <f t="shared" si="188"/>
        <v>0</v>
      </c>
      <c r="BP277" s="127"/>
      <c r="BQ277" s="409"/>
    </row>
    <row r="278" spans="1:69" s="131" customFormat="1" ht="17.55" hidden="1" customHeight="1">
      <c r="A278" s="83"/>
      <c r="C278" s="139" t="str">
        <f t="shared" si="175"/>
        <v>H</v>
      </c>
      <c r="D278" s="130" t="str">
        <f t="shared" si="171"/>
        <v>EML_G</v>
      </c>
      <c r="E278" s="129" t="str">
        <f t="shared" si="170"/>
        <v>Materion</v>
      </c>
      <c r="F278" s="717"/>
      <c r="G278" s="123">
        <f t="shared" si="183"/>
        <v>0</v>
      </c>
      <c r="H278" s="121">
        <f t="shared" si="183"/>
        <v>0</v>
      </c>
      <c r="I278" s="121">
        <f t="shared" si="183"/>
        <v>0</v>
      </c>
      <c r="J278" s="121">
        <f t="shared" si="183"/>
        <v>0</v>
      </c>
      <c r="K278" s="121">
        <f t="shared" si="183"/>
        <v>0</v>
      </c>
      <c r="L278" s="121">
        <f t="shared" si="183"/>
        <v>0</v>
      </c>
      <c r="M278" s="121">
        <f t="shared" si="183"/>
        <v>0</v>
      </c>
      <c r="N278" s="121">
        <f t="shared" si="183"/>
        <v>0</v>
      </c>
      <c r="O278" s="121">
        <f t="shared" si="183"/>
        <v>0</v>
      </c>
      <c r="P278" s="126">
        <f t="shared" si="183"/>
        <v>0</v>
      </c>
      <c r="Q278" s="122"/>
      <c r="R278" s="408">
        <f t="shared" si="176"/>
        <v>0</v>
      </c>
      <c r="S278" s="693"/>
      <c r="T278" s="700">
        <f t="shared" si="184"/>
        <v>0</v>
      </c>
      <c r="U278" s="701">
        <f t="shared" si="184"/>
        <v>0</v>
      </c>
      <c r="V278" s="693"/>
      <c r="W278" s="700">
        <f t="shared" si="185"/>
        <v>0</v>
      </c>
      <c r="X278" s="126">
        <f t="shared" si="185"/>
        <v>0</v>
      </c>
      <c r="Y278" s="696">
        <f t="shared" si="177"/>
        <v>0</v>
      </c>
      <c r="Z278" s="408">
        <f t="shared" si="178"/>
        <v>0</v>
      </c>
      <c r="AA278" s="127"/>
      <c r="AB278" s="123">
        <f t="shared" si="186"/>
        <v>0</v>
      </c>
      <c r="AC278" s="121">
        <f t="shared" si="186"/>
        <v>0</v>
      </c>
      <c r="AD278" s="121">
        <f t="shared" si="186"/>
        <v>0</v>
      </c>
      <c r="AE278" s="121">
        <f t="shared" si="186"/>
        <v>0</v>
      </c>
      <c r="AF278" s="121">
        <f t="shared" si="186"/>
        <v>0</v>
      </c>
      <c r="AG278" s="121">
        <f t="shared" si="186"/>
        <v>0</v>
      </c>
      <c r="AH278" s="121">
        <f t="shared" si="186"/>
        <v>0</v>
      </c>
      <c r="AI278" s="121">
        <f t="shared" si="186"/>
        <v>0</v>
      </c>
      <c r="AJ278" s="121">
        <f t="shared" si="186"/>
        <v>0</v>
      </c>
      <c r="AK278" s="121">
        <f t="shared" si="186"/>
        <v>0</v>
      </c>
      <c r="AL278" s="121">
        <f t="shared" si="186"/>
        <v>0</v>
      </c>
      <c r="AM278" s="121">
        <f t="shared" si="186"/>
        <v>0</v>
      </c>
      <c r="AN278" s="121">
        <f t="shared" si="186"/>
        <v>0</v>
      </c>
      <c r="AO278" s="701">
        <f t="shared" si="186"/>
        <v>0</v>
      </c>
      <c r="AP278" s="122"/>
      <c r="AQ278" s="123">
        <f t="shared" si="187"/>
        <v>0</v>
      </c>
      <c r="AR278" s="121">
        <f t="shared" si="187"/>
        <v>0</v>
      </c>
      <c r="AS278" s="121">
        <f t="shared" si="187"/>
        <v>0</v>
      </c>
      <c r="AT278" s="121">
        <f t="shared" si="187"/>
        <v>0</v>
      </c>
      <c r="AU278" s="121">
        <f t="shared" si="187"/>
        <v>0</v>
      </c>
      <c r="AV278" s="121">
        <f t="shared" si="187"/>
        <v>0</v>
      </c>
      <c r="AW278" s="121">
        <f t="shared" si="187"/>
        <v>0</v>
      </c>
      <c r="AX278" s="121">
        <f t="shared" si="187"/>
        <v>0</v>
      </c>
      <c r="AY278" s="121">
        <f t="shared" si="187"/>
        <v>0</v>
      </c>
      <c r="AZ278" s="121">
        <f t="shared" si="187"/>
        <v>0</v>
      </c>
      <c r="BA278" s="121">
        <f t="shared" si="187"/>
        <v>0</v>
      </c>
      <c r="BB278" s="121">
        <f t="shared" si="187"/>
        <v>0</v>
      </c>
      <c r="BC278" s="121">
        <f t="shared" si="187"/>
        <v>0</v>
      </c>
      <c r="BD278" s="701">
        <f t="shared" si="187"/>
        <v>0</v>
      </c>
      <c r="BE278" s="693"/>
      <c r="BF278" s="122">
        <f t="shared" si="179"/>
        <v>0</v>
      </c>
      <c r="BG278" s="124"/>
      <c r="BH278" s="122">
        <f t="shared" si="180"/>
        <v>0</v>
      </c>
      <c r="BI278" s="124"/>
      <c r="BJ278" s="122">
        <f t="shared" si="181"/>
        <v>0</v>
      </c>
      <c r="BK278" s="124"/>
      <c r="BL278" s="125">
        <f t="shared" si="182"/>
        <v>0</v>
      </c>
      <c r="BM278" s="124"/>
      <c r="BN278" s="123">
        <f t="shared" si="188"/>
        <v>0</v>
      </c>
      <c r="BO278" s="126">
        <f t="shared" si="188"/>
        <v>0</v>
      </c>
      <c r="BP278" s="127"/>
      <c r="BQ278" s="409"/>
    </row>
    <row r="279" spans="1:69" s="131" customFormat="1" ht="17.55" hidden="1" customHeight="1">
      <c r="A279" s="83"/>
      <c r="C279" s="139" t="str">
        <f t="shared" si="175"/>
        <v>H</v>
      </c>
      <c r="D279" s="130" t="str">
        <f t="shared" si="171"/>
        <v>EML_G</v>
      </c>
      <c r="E279" s="129" t="str">
        <f t="shared" si="170"/>
        <v>Merck</v>
      </c>
      <c r="F279" s="717"/>
      <c r="G279" s="123">
        <f t="shared" si="183"/>
        <v>0</v>
      </c>
      <c r="H279" s="121">
        <f t="shared" si="183"/>
        <v>0</v>
      </c>
      <c r="I279" s="121">
        <f t="shared" si="183"/>
        <v>0</v>
      </c>
      <c r="J279" s="121">
        <f t="shared" si="183"/>
        <v>0</v>
      </c>
      <c r="K279" s="121">
        <f t="shared" si="183"/>
        <v>0</v>
      </c>
      <c r="L279" s="121">
        <f t="shared" si="183"/>
        <v>0</v>
      </c>
      <c r="M279" s="121">
        <f t="shared" si="183"/>
        <v>0</v>
      </c>
      <c r="N279" s="121">
        <f t="shared" si="183"/>
        <v>0</v>
      </c>
      <c r="O279" s="121">
        <f t="shared" si="183"/>
        <v>0</v>
      </c>
      <c r="P279" s="126">
        <f t="shared" si="183"/>
        <v>0</v>
      </c>
      <c r="Q279" s="122"/>
      <c r="R279" s="408">
        <f t="shared" si="176"/>
        <v>0</v>
      </c>
      <c r="S279" s="693"/>
      <c r="T279" s="700">
        <f t="shared" si="184"/>
        <v>0</v>
      </c>
      <c r="U279" s="701">
        <f t="shared" si="184"/>
        <v>0</v>
      </c>
      <c r="V279" s="693"/>
      <c r="W279" s="700">
        <f t="shared" si="185"/>
        <v>0</v>
      </c>
      <c r="X279" s="126">
        <f t="shared" si="185"/>
        <v>0</v>
      </c>
      <c r="Y279" s="696">
        <f t="shared" si="177"/>
        <v>0</v>
      </c>
      <c r="Z279" s="408">
        <f t="shared" si="178"/>
        <v>0</v>
      </c>
      <c r="AA279" s="127"/>
      <c r="AB279" s="123">
        <f t="shared" si="186"/>
        <v>0</v>
      </c>
      <c r="AC279" s="121">
        <f t="shared" si="186"/>
        <v>0</v>
      </c>
      <c r="AD279" s="121">
        <f t="shared" si="186"/>
        <v>0</v>
      </c>
      <c r="AE279" s="121">
        <f t="shared" si="186"/>
        <v>0</v>
      </c>
      <c r="AF279" s="121">
        <f t="shared" si="186"/>
        <v>0</v>
      </c>
      <c r="AG279" s="121">
        <f t="shared" si="186"/>
        <v>0</v>
      </c>
      <c r="AH279" s="121">
        <f t="shared" si="186"/>
        <v>0</v>
      </c>
      <c r="AI279" s="121">
        <f t="shared" si="186"/>
        <v>0</v>
      </c>
      <c r="AJ279" s="121">
        <f t="shared" si="186"/>
        <v>0</v>
      </c>
      <c r="AK279" s="121">
        <f t="shared" si="186"/>
        <v>0</v>
      </c>
      <c r="AL279" s="121">
        <f t="shared" si="186"/>
        <v>0</v>
      </c>
      <c r="AM279" s="121">
        <f t="shared" si="186"/>
        <v>0</v>
      </c>
      <c r="AN279" s="121">
        <f t="shared" si="186"/>
        <v>0</v>
      </c>
      <c r="AO279" s="701">
        <f t="shared" si="186"/>
        <v>0</v>
      </c>
      <c r="AP279" s="122"/>
      <c r="AQ279" s="123">
        <f t="shared" si="187"/>
        <v>0</v>
      </c>
      <c r="AR279" s="121">
        <f t="shared" si="187"/>
        <v>0</v>
      </c>
      <c r="AS279" s="121">
        <f t="shared" si="187"/>
        <v>0</v>
      </c>
      <c r="AT279" s="121">
        <f t="shared" si="187"/>
        <v>0</v>
      </c>
      <c r="AU279" s="121">
        <f t="shared" si="187"/>
        <v>0</v>
      </c>
      <c r="AV279" s="121">
        <f t="shared" si="187"/>
        <v>0</v>
      </c>
      <c r="AW279" s="121">
        <f t="shared" si="187"/>
        <v>0</v>
      </c>
      <c r="AX279" s="121">
        <f t="shared" si="187"/>
        <v>0</v>
      </c>
      <c r="AY279" s="121">
        <f t="shared" si="187"/>
        <v>0</v>
      </c>
      <c r="AZ279" s="121">
        <f t="shared" si="187"/>
        <v>0</v>
      </c>
      <c r="BA279" s="121">
        <f t="shared" si="187"/>
        <v>0</v>
      </c>
      <c r="BB279" s="121">
        <f t="shared" si="187"/>
        <v>0</v>
      </c>
      <c r="BC279" s="121">
        <f t="shared" si="187"/>
        <v>0</v>
      </c>
      <c r="BD279" s="701">
        <f t="shared" si="187"/>
        <v>0</v>
      </c>
      <c r="BE279" s="693"/>
      <c r="BF279" s="122">
        <f t="shared" si="179"/>
        <v>0</v>
      </c>
      <c r="BG279" s="124"/>
      <c r="BH279" s="122">
        <f t="shared" si="180"/>
        <v>0</v>
      </c>
      <c r="BI279" s="124"/>
      <c r="BJ279" s="122">
        <f t="shared" si="181"/>
        <v>0</v>
      </c>
      <c r="BK279" s="124"/>
      <c r="BL279" s="125">
        <f t="shared" si="182"/>
        <v>0</v>
      </c>
      <c r="BM279" s="124"/>
      <c r="BN279" s="123">
        <f t="shared" si="188"/>
        <v>0</v>
      </c>
      <c r="BO279" s="126">
        <f t="shared" si="188"/>
        <v>0</v>
      </c>
      <c r="BP279" s="127"/>
      <c r="BQ279" s="409"/>
    </row>
    <row r="280" spans="1:69" s="131" customFormat="1" ht="17.55" hidden="1" customHeight="1">
      <c r="A280" s="83"/>
      <c r="C280" s="139" t="str">
        <f t="shared" si="175"/>
        <v>H</v>
      </c>
      <c r="D280" s="130" t="str">
        <f t="shared" si="171"/>
        <v>EML_G</v>
      </c>
      <c r="E280" s="129" t="str">
        <f t="shared" si="170"/>
        <v>Nisso</v>
      </c>
      <c r="F280" s="717"/>
      <c r="G280" s="123">
        <f t="shared" si="183"/>
        <v>0</v>
      </c>
      <c r="H280" s="121">
        <f t="shared" si="183"/>
        <v>0</v>
      </c>
      <c r="I280" s="121">
        <f t="shared" si="183"/>
        <v>0</v>
      </c>
      <c r="J280" s="121">
        <f t="shared" si="183"/>
        <v>0</v>
      </c>
      <c r="K280" s="121">
        <f t="shared" si="183"/>
        <v>0</v>
      </c>
      <c r="L280" s="121">
        <f t="shared" si="183"/>
        <v>0</v>
      </c>
      <c r="M280" s="121">
        <f t="shared" si="183"/>
        <v>0</v>
      </c>
      <c r="N280" s="121">
        <f t="shared" si="183"/>
        <v>0</v>
      </c>
      <c r="O280" s="121">
        <f t="shared" si="183"/>
        <v>0</v>
      </c>
      <c r="P280" s="126">
        <f t="shared" si="183"/>
        <v>0</v>
      </c>
      <c r="Q280" s="122"/>
      <c r="R280" s="408">
        <f t="shared" si="176"/>
        <v>0</v>
      </c>
      <c r="S280" s="693"/>
      <c r="T280" s="700">
        <f t="shared" si="184"/>
        <v>0</v>
      </c>
      <c r="U280" s="701">
        <f t="shared" si="184"/>
        <v>0</v>
      </c>
      <c r="V280" s="693"/>
      <c r="W280" s="700">
        <f t="shared" si="185"/>
        <v>0</v>
      </c>
      <c r="X280" s="126">
        <f t="shared" si="185"/>
        <v>0</v>
      </c>
      <c r="Y280" s="696">
        <f t="shared" si="177"/>
        <v>0</v>
      </c>
      <c r="Z280" s="408">
        <f t="shared" si="178"/>
        <v>0</v>
      </c>
      <c r="AA280" s="127"/>
      <c r="AB280" s="123">
        <f t="shared" si="186"/>
        <v>0</v>
      </c>
      <c r="AC280" s="121">
        <f t="shared" si="186"/>
        <v>0</v>
      </c>
      <c r="AD280" s="121">
        <f t="shared" si="186"/>
        <v>0</v>
      </c>
      <c r="AE280" s="121">
        <f t="shared" si="186"/>
        <v>0</v>
      </c>
      <c r="AF280" s="121">
        <f t="shared" si="186"/>
        <v>0</v>
      </c>
      <c r="AG280" s="121">
        <f t="shared" si="186"/>
        <v>0</v>
      </c>
      <c r="AH280" s="121">
        <f t="shared" si="186"/>
        <v>0</v>
      </c>
      <c r="AI280" s="121">
        <f t="shared" si="186"/>
        <v>0</v>
      </c>
      <c r="AJ280" s="121">
        <f t="shared" si="186"/>
        <v>0</v>
      </c>
      <c r="AK280" s="121">
        <f t="shared" si="186"/>
        <v>0</v>
      </c>
      <c r="AL280" s="121">
        <f t="shared" si="186"/>
        <v>0</v>
      </c>
      <c r="AM280" s="121">
        <f t="shared" si="186"/>
        <v>0</v>
      </c>
      <c r="AN280" s="121">
        <f t="shared" si="186"/>
        <v>0</v>
      </c>
      <c r="AO280" s="701">
        <f t="shared" si="186"/>
        <v>0</v>
      </c>
      <c r="AP280" s="122"/>
      <c r="AQ280" s="123">
        <f t="shared" si="187"/>
        <v>0</v>
      </c>
      <c r="AR280" s="121">
        <f t="shared" si="187"/>
        <v>0</v>
      </c>
      <c r="AS280" s="121">
        <f t="shared" si="187"/>
        <v>0</v>
      </c>
      <c r="AT280" s="121">
        <f t="shared" si="187"/>
        <v>0</v>
      </c>
      <c r="AU280" s="121">
        <f t="shared" si="187"/>
        <v>0</v>
      </c>
      <c r="AV280" s="121">
        <f t="shared" si="187"/>
        <v>0</v>
      </c>
      <c r="AW280" s="121">
        <f t="shared" si="187"/>
        <v>0</v>
      </c>
      <c r="AX280" s="121">
        <f t="shared" si="187"/>
        <v>0</v>
      </c>
      <c r="AY280" s="121">
        <f t="shared" si="187"/>
        <v>0</v>
      </c>
      <c r="AZ280" s="121">
        <f t="shared" si="187"/>
        <v>0</v>
      </c>
      <c r="BA280" s="121">
        <f t="shared" si="187"/>
        <v>0</v>
      </c>
      <c r="BB280" s="121">
        <f t="shared" si="187"/>
        <v>0</v>
      </c>
      <c r="BC280" s="121">
        <f t="shared" si="187"/>
        <v>0</v>
      </c>
      <c r="BD280" s="701">
        <f t="shared" si="187"/>
        <v>0</v>
      </c>
      <c r="BE280" s="693"/>
      <c r="BF280" s="122">
        <f t="shared" si="179"/>
        <v>0</v>
      </c>
      <c r="BG280" s="124"/>
      <c r="BH280" s="122">
        <f t="shared" si="180"/>
        <v>0</v>
      </c>
      <c r="BI280" s="124"/>
      <c r="BJ280" s="122">
        <f t="shared" si="181"/>
        <v>0</v>
      </c>
      <c r="BK280" s="124"/>
      <c r="BL280" s="125">
        <f t="shared" si="182"/>
        <v>0</v>
      </c>
      <c r="BM280" s="124"/>
      <c r="BN280" s="123">
        <f t="shared" si="188"/>
        <v>0</v>
      </c>
      <c r="BO280" s="126">
        <f t="shared" si="188"/>
        <v>0</v>
      </c>
      <c r="BP280" s="127"/>
      <c r="BQ280" s="409"/>
    </row>
    <row r="281" spans="1:69" s="131" customFormat="1" ht="17.55" hidden="1" customHeight="1">
      <c r="A281" s="83"/>
      <c r="C281" s="139" t="str">
        <f t="shared" si="175"/>
        <v>H</v>
      </c>
      <c r="D281" s="130" t="str">
        <f t="shared" si="171"/>
        <v>EML_G</v>
      </c>
      <c r="E281" s="129" t="str">
        <f t="shared" si="170"/>
        <v>Novaled</v>
      </c>
      <c r="F281" s="717"/>
      <c r="G281" s="123">
        <f t="shared" si="183"/>
        <v>0</v>
      </c>
      <c r="H281" s="121">
        <f t="shared" si="183"/>
        <v>0</v>
      </c>
      <c r="I281" s="121">
        <f t="shared" si="183"/>
        <v>0</v>
      </c>
      <c r="J281" s="121">
        <f t="shared" si="183"/>
        <v>0</v>
      </c>
      <c r="K281" s="121">
        <f t="shared" si="183"/>
        <v>0</v>
      </c>
      <c r="L281" s="121">
        <f t="shared" si="183"/>
        <v>0</v>
      </c>
      <c r="M281" s="121">
        <f t="shared" si="183"/>
        <v>0</v>
      </c>
      <c r="N281" s="121">
        <f t="shared" si="183"/>
        <v>0</v>
      </c>
      <c r="O281" s="121">
        <f t="shared" si="183"/>
        <v>0</v>
      </c>
      <c r="P281" s="126">
        <f t="shared" si="183"/>
        <v>0</v>
      </c>
      <c r="Q281" s="122"/>
      <c r="R281" s="408">
        <f t="shared" si="176"/>
        <v>0</v>
      </c>
      <c r="S281" s="693"/>
      <c r="T281" s="700">
        <f t="shared" si="184"/>
        <v>0</v>
      </c>
      <c r="U281" s="701">
        <f t="shared" si="184"/>
        <v>0</v>
      </c>
      <c r="V281" s="693"/>
      <c r="W281" s="700">
        <f t="shared" si="185"/>
        <v>0</v>
      </c>
      <c r="X281" s="126">
        <f t="shared" si="185"/>
        <v>0</v>
      </c>
      <c r="Y281" s="696">
        <f t="shared" si="177"/>
        <v>0</v>
      </c>
      <c r="Z281" s="408">
        <f t="shared" si="178"/>
        <v>0</v>
      </c>
      <c r="AA281" s="127"/>
      <c r="AB281" s="123">
        <f t="shared" si="186"/>
        <v>0</v>
      </c>
      <c r="AC281" s="121">
        <f t="shared" si="186"/>
        <v>0</v>
      </c>
      <c r="AD281" s="121">
        <f t="shared" si="186"/>
        <v>0</v>
      </c>
      <c r="AE281" s="121">
        <f t="shared" si="186"/>
        <v>0</v>
      </c>
      <c r="AF281" s="121">
        <f t="shared" si="186"/>
        <v>0</v>
      </c>
      <c r="AG281" s="121">
        <f t="shared" si="186"/>
        <v>0</v>
      </c>
      <c r="AH281" s="121">
        <f t="shared" si="186"/>
        <v>0</v>
      </c>
      <c r="AI281" s="121">
        <f t="shared" si="186"/>
        <v>0</v>
      </c>
      <c r="AJ281" s="121">
        <f t="shared" si="186"/>
        <v>0</v>
      </c>
      <c r="AK281" s="121">
        <f t="shared" si="186"/>
        <v>0</v>
      </c>
      <c r="AL281" s="121">
        <f t="shared" si="186"/>
        <v>0</v>
      </c>
      <c r="AM281" s="121">
        <f t="shared" si="186"/>
        <v>0</v>
      </c>
      <c r="AN281" s="121">
        <f t="shared" si="186"/>
        <v>0</v>
      </c>
      <c r="AO281" s="701">
        <f t="shared" si="186"/>
        <v>0</v>
      </c>
      <c r="AP281" s="122"/>
      <c r="AQ281" s="123">
        <f t="shared" si="187"/>
        <v>0</v>
      </c>
      <c r="AR281" s="121">
        <f t="shared" si="187"/>
        <v>0</v>
      </c>
      <c r="AS281" s="121">
        <f t="shared" si="187"/>
        <v>0</v>
      </c>
      <c r="AT281" s="121">
        <f t="shared" si="187"/>
        <v>0</v>
      </c>
      <c r="AU281" s="121">
        <f t="shared" si="187"/>
        <v>0</v>
      </c>
      <c r="AV281" s="121">
        <f t="shared" si="187"/>
        <v>0</v>
      </c>
      <c r="AW281" s="121">
        <f t="shared" si="187"/>
        <v>0</v>
      </c>
      <c r="AX281" s="121">
        <f t="shared" si="187"/>
        <v>0</v>
      </c>
      <c r="AY281" s="121">
        <f t="shared" si="187"/>
        <v>0</v>
      </c>
      <c r="AZ281" s="121">
        <f t="shared" si="187"/>
        <v>0</v>
      </c>
      <c r="BA281" s="121">
        <f t="shared" si="187"/>
        <v>0</v>
      </c>
      <c r="BB281" s="121">
        <f t="shared" si="187"/>
        <v>0</v>
      </c>
      <c r="BC281" s="121">
        <f t="shared" si="187"/>
        <v>0</v>
      </c>
      <c r="BD281" s="701">
        <f t="shared" si="187"/>
        <v>0</v>
      </c>
      <c r="BE281" s="693"/>
      <c r="BF281" s="122">
        <f t="shared" si="179"/>
        <v>0</v>
      </c>
      <c r="BG281" s="124"/>
      <c r="BH281" s="122">
        <f t="shared" si="180"/>
        <v>0</v>
      </c>
      <c r="BI281" s="124"/>
      <c r="BJ281" s="122">
        <f t="shared" si="181"/>
        <v>0</v>
      </c>
      <c r="BK281" s="124"/>
      <c r="BL281" s="125">
        <f t="shared" si="182"/>
        <v>0</v>
      </c>
      <c r="BM281" s="124"/>
      <c r="BN281" s="123">
        <f t="shared" si="188"/>
        <v>0</v>
      </c>
      <c r="BO281" s="126">
        <f t="shared" si="188"/>
        <v>0</v>
      </c>
      <c r="BP281" s="127"/>
      <c r="BQ281" s="409"/>
    </row>
    <row r="282" spans="1:69" s="131" customFormat="1" ht="17.55" hidden="1" customHeight="1">
      <c r="A282" s="83"/>
      <c r="C282" s="139" t="str">
        <f t="shared" si="175"/>
        <v>H</v>
      </c>
      <c r="D282" s="130" t="str">
        <f t="shared" si="171"/>
        <v>EML_G</v>
      </c>
      <c r="E282" s="129" t="str">
        <f t="shared" si="170"/>
        <v>NSCC</v>
      </c>
      <c r="F282" s="717"/>
      <c r="G282" s="123">
        <f t="shared" si="183"/>
        <v>0</v>
      </c>
      <c r="H282" s="121">
        <f t="shared" si="183"/>
        <v>0</v>
      </c>
      <c r="I282" s="121">
        <f t="shared" si="183"/>
        <v>0</v>
      </c>
      <c r="J282" s="121">
        <f t="shared" si="183"/>
        <v>0</v>
      </c>
      <c r="K282" s="121">
        <f t="shared" si="183"/>
        <v>0</v>
      </c>
      <c r="L282" s="121">
        <f t="shared" si="183"/>
        <v>0</v>
      </c>
      <c r="M282" s="121">
        <f t="shared" si="183"/>
        <v>0</v>
      </c>
      <c r="N282" s="121">
        <f t="shared" si="183"/>
        <v>0</v>
      </c>
      <c r="O282" s="121">
        <f t="shared" si="183"/>
        <v>0</v>
      </c>
      <c r="P282" s="126">
        <f t="shared" si="183"/>
        <v>0</v>
      </c>
      <c r="Q282" s="122"/>
      <c r="R282" s="408">
        <f t="shared" si="176"/>
        <v>0</v>
      </c>
      <c r="S282" s="693"/>
      <c r="T282" s="700">
        <f t="shared" si="184"/>
        <v>0</v>
      </c>
      <c r="U282" s="701">
        <f t="shared" si="184"/>
        <v>0</v>
      </c>
      <c r="V282" s="693"/>
      <c r="W282" s="700">
        <f t="shared" si="185"/>
        <v>0</v>
      </c>
      <c r="X282" s="126">
        <f t="shared" si="185"/>
        <v>0</v>
      </c>
      <c r="Y282" s="696">
        <f t="shared" si="177"/>
        <v>0</v>
      </c>
      <c r="Z282" s="408">
        <f t="shared" si="178"/>
        <v>0</v>
      </c>
      <c r="AA282" s="127"/>
      <c r="AB282" s="123">
        <f t="shared" si="186"/>
        <v>0</v>
      </c>
      <c r="AC282" s="121">
        <f t="shared" si="186"/>
        <v>0</v>
      </c>
      <c r="AD282" s="121">
        <f t="shared" si="186"/>
        <v>0</v>
      </c>
      <c r="AE282" s="121">
        <f t="shared" si="186"/>
        <v>0</v>
      </c>
      <c r="AF282" s="121">
        <f t="shared" si="186"/>
        <v>0</v>
      </c>
      <c r="AG282" s="121">
        <f t="shared" si="186"/>
        <v>0</v>
      </c>
      <c r="AH282" s="121">
        <f t="shared" si="186"/>
        <v>0</v>
      </c>
      <c r="AI282" s="121">
        <f t="shared" si="186"/>
        <v>0</v>
      </c>
      <c r="AJ282" s="121">
        <f t="shared" si="186"/>
        <v>0</v>
      </c>
      <c r="AK282" s="121">
        <f t="shared" si="186"/>
        <v>0</v>
      </c>
      <c r="AL282" s="121">
        <f t="shared" si="186"/>
        <v>0</v>
      </c>
      <c r="AM282" s="121">
        <f t="shared" si="186"/>
        <v>0</v>
      </c>
      <c r="AN282" s="121">
        <f t="shared" si="186"/>
        <v>0</v>
      </c>
      <c r="AO282" s="701">
        <f t="shared" si="186"/>
        <v>0</v>
      </c>
      <c r="AP282" s="122"/>
      <c r="AQ282" s="123">
        <f t="shared" si="187"/>
        <v>0</v>
      </c>
      <c r="AR282" s="121">
        <f t="shared" si="187"/>
        <v>0</v>
      </c>
      <c r="AS282" s="121">
        <f t="shared" si="187"/>
        <v>0</v>
      </c>
      <c r="AT282" s="121">
        <f t="shared" si="187"/>
        <v>0</v>
      </c>
      <c r="AU282" s="121">
        <f t="shared" si="187"/>
        <v>0</v>
      </c>
      <c r="AV282" s="121">
        <f t="shared" si="187"/>
        <v>0</v>
      </c>
      <c r="AW282" s="121">
        <f t="shared" si="187"/>
        <v>0</v>
      </c>
      <c r="AX282" s="121">
        <f t="shared" si="187"/>
        <v>0</v>
      </c>
      <c r="AY282" s="121">
        <f t="shared" si="187"/>
        <v>0</v>
      </c>
      <c r="AZ282" s="121">
        <f t="shared" si="187"/>
        <v>0</v>
      </c>
      <c r="BA282" s="121">
        <f t="shared" si="187"/>
        <v>0</v>
      </c>
      <c r="BB282" s="121">
        <f t="shared" si="187"/>
        <v>0</v>
      </c>
      <c r="BC282" s="121">
        <f t="shared" si="187"/>
        <v>0</v>
      </c>
      <c r="BD282" s="701">
        <f t="shared" si="187"/>
        <v>0</v>
      </c>
      <c r="BE282" s="693"/>
      <c r="BF282" s="122">
        <f t="shared" si="179"/>
        <v>0</v>
      </c>
      <c r="BG282" s="124"/>
      <c r="BH282" s="122">
        <f t="shared" si="180"/>
        <v>0</v>
      </c>
      <c r="BI282" s="124"/>
      <c r="BJ282" s="122">
        <f t="shared" si="181"/>
        <v>0</v>
      </c>
      <c r="BK282" s="124"/>
      <c r="BL282" s="125">
        <f t="shared" si="182"/>
        <v>0</v>
      </c>
      <c r="BM282" s="124"/>
      <c r="BN282" s="123">
        <f t="shared" si="188"/>
        <v>0</v>
      </c>
      <c r="BO282" s="126">
        <f t="shared" si="188"/>
        <v>0</v>
      </c>
      <c r="BP282" s="127"/>
      <c r="BQ282" s="409"/>
    </row>
    <row r="283" spans="1:69" s="131" customFormat="1" ht="17.55" hidden="1" customHeight="1">
      <c r="A283" s="83"/>
      <c r="C283" s="139" t="str">
        <f t="shared" si="175"/>
        <v>H</v>
      </c>
      <c r="D283" s="130" t="str">
        <f t="shared" si="171"/>
        <v>EML_G</v>
      </c>
      <c r="E283" s="129" t="str">
        <f t="shared" si="170"/>
        <v>P&amp;H Tech</v>
      </c>
      <c r="F283" s="717"/>
      <c r="G283" s="123">
        <f t="shared" si="183"/>
        <v>0</v>
      </c>
      <c r="H283" s="121">
        <f t="shared" si="183"/>
        <v>0</v>
      </c>
      <c r="I283" s="121">
        <f t="shared" si="183"/>
        <v>0</v>
      </c>
      <c r="J283" s="121">
        <f t="shared" si="183"/>
        <v>0</v>
      </c>
      <c r="K283" s="121">
        <f t="shared" si="183"/>
        <v>0</v>
      </c>
      <c r="L283" s="121">
        <f t="shared" si="183"/>
        <v>0</v>
      </c>
      <c r="M283" s="121">
        <f t="shared" si="183"/>
        <v>0</v>
      </c>
      <c r="N283" s="121">
        <f t="shared" si="183"/>
        <v>0</v>
      </c>
      <c r="O283" s="121">
        <f t="shared" si="183"/>
        <v>0</v>
      </c>
      <c r="P283" s="126">
        <f t="shared" si="183"/>
        <v>0</v>
      </c>
      <c r="Q283" s="122"/>
      <c r="R283" s="408">
        <f t="shared" si="176"/>
        <v>0</v>
      </c>
      <c r="S283" s="693"/>
      <c r="T283" s="700">
        <f t="shared" si="184"/>
        <v>0</v>
      </c>
      <c r="U283" s="701">
        <f t="shared" si="184"/>
        <v>0</v>
      </c>
      <c r="V283" s="693"/>
      <c r="W283" s="700">
        <f t="shared" si="185"/>
        <v>0</v>
      </c>
      <c r="X283" s="126">
        <f t="shared" si="185"/>
        <v>0</v>
      </c>
      <c r="Y283" s="696">
        <f t="shared" si="177"/>
        <v>0</v>
      </c>
      <c r="Z283" s="408">
        <f t="shared" si="178"/>
        <v>0</v>
      </c>
      <c r="AA283" s="127"/>
      <c r="AB283" s="123">
        <f t="shared" si="186"/>
        <v>0</v>
      </c>
      <c r="AC283" s="121">
        <f t="shared" si="186"/>
        <v>0</v>
      </c>
      <c r="AD283" s="121">
        <f t="shared" si="186"/>
        <v>0</v>
      </c>
      <c r="AE283" s="121">
        <f t="shared" si="186"/>
        <v>0</v>
      </c>
      <c r="AF283" s="121">
        <f t="shared" si="186"/>
        <v>0</v>
      </c>
      <c r="AG283" s="121">
        <f t="shared" si="186"/>
        <v>0</v>
      </c>
      <c r="AH283" s="121">
        <f t="shared" si="186"/>
        <v>0</v>
      </c>
      <c r="AI283" s="121">
        <f t="shared" si="186"/>
        <v>0</v>
      </c>
      <c r="AJ283" s="121">
        <f t="shared" si="186"/>
        <v>0</v>
      </c>
      <c r="AK283" s="121">
        <f t="shared" si="186"/>
        <v>0</v>
      </c>
      <c r="AL283" s="121">
        <f t="shared" si="186"/>
        <v>0</v>
      </c>
      <c r="AM283" s="121">
        <f t="shared" si="186"/>
        <v>0</v>
      </c>
      <c r="AN283" s="121">
        <f t="shared" si="186"/>
        <v>0</v>
      </c>
      <c r="AO283" s="701">
        <f t="shared" si="186"/>
        <v>0</v>
      </c>
      <c r="AP283" s="122"/>
      <c r="AQ283" s="123">
        <f t="shared" si="187"/>
        <v>0</v>
      </c>
      <c r="AR283" s="121">
        <f t="shared" si="187"/>
        <v>0</v>
      </c>
      <c r="AS283" s="121">
        <f t="shared" si="187"/>
        <v>0</v>
      </c>
      <c r="AT283" s="121">
        <f t="shared" si="187"/>
        <v>0</v>
      </c>
      <c r="AU283" s="121">
        <f t="shared" si="187"/>
        <v>0</v>
      </c>
      <c r="AV283" s="121">
        <f t="shared" si="187"/>
        <v>0</v>
      </c>
      <c r="AW283" s="121">
        <f t="shared" si="187"/>
        <v>0</v>
      </c>
      <c r="AX283" s="121">
        <f t="shared" si="187"/>
        <v>0</v>
      </c>
      <c r="AY283" s="121">
        <f t="shared" si="187"/>
        <v>0</v>
      </c>
      <c r="AZ283" s="121">
        <f t="shared" si="187"/>
        <v>0</v>
      </c>
      <c r="BA283" s="121">
        <f t="shared" si="187"/>
        <v>0</v>
      </c>
      <c r="BB283" s="121">
        <f t="shared" si="187"/>
        <v>0</v>
      </c>
      <c r="BC283" s="121">
        <f t="shared" si="187"/>
        <v>0</v>
      </c>
      <c r="BD283" s="701">
        <f t="shared" si="187"/>
        <v>0</v>
      </c>
      <c r="BE283" s="693"/>
      <c r="BF283" s="122">
        <f t="shared" si="179"/>
        <v>0</v>
      </c>
      <c r="BG283" s="124"/>
      <c r="BH283" s="122">
        <f t="shared" si="180"/>
        <v>0</v>
      </c>
      <c r="BI283" s="124"/>
      <c r="BJ283" s="122">
        <f t="shared" si="181"/>
        <v>0</v>
      </c>
      <c r="BK283" s="124"/>
      <c r="BL283" s="125">
        <f t="shared" si="182"/>
        <v>0</v>
      </c>
      <c r="BM283" s="124"/>
      <c r="BN283" s="123">
        <f t="shared" si="188"/>
        <v>0</v>
      </c>
      <c r="BO283" s="126">
        <f t="shared" si="188"/>
        <v>0</v>
      </c>
      <c r="BP283" s="127"/>
      <c r="BQ283" s="409"/>
    </row>
    <row r="284" spans="1:69" s="131" customFormat="1" ht="17.55" hidden="1" customHeight="1">
      <c r="A284" s="83"/>
      <c r="C284" s="139" t="str">
        <f t="shared" si="175"/>
        <v>H</v>
      </c>
      <c r="D284" s="130" t="str">
        <f t="shared" si="171"/>
        <v>EML_G</v>
      </c>
      <c r="E284" s="129" t="str">
        <f t="shared" si="170"/>
        <v>Samsung SDI</v>
      </c>
      <c r="F284" s="717"/>
      <c r="G284" s="123">
        <f t="shared" si="183"/>
        <v>0</v>
      </c>
      <c r="H284" s="121">
        <f t="shared" si="183"/>
        <v>0</v>
      </c>
      <c r="I284" s="121">
        <f t="shared" si="183"/>
        <v>0</v>
      </c>
      <c r="J284" s="121">
        <f t="shared" si="183"/>
        <v>0</v>
      </c>
      <c r="K284" s="121">
        <f t="shared" si="183"/>
        <v>0</v>
      </c>
      <c r="L284" s="121">
        <f t="shared" si="183"/>
        <v>0</v>
      </c>
      <c r="M284" s="121">
        <f t="shared" si="183"/>
        <v>0</v>
      </c>
      <c r="N284" s="121">
        <f t="shared" si="183"/>
        <v>0</v>
      </c>
      <c r="O284" s="121">
        <f t="shared" si="183"/>
        <v>0</v>
      </c>
      <c r="P284" s="126">
        <f t="shared" si="183"/>
        <v>0</v>
      </c>
      <c r="Q284" s="122"/>
      <c r="R284" s="408">
        <f t="shared" si="176"/>
        <v>0</v>
      </c>
      <c r="S284" s="693"/>
      <c r="T284" s="700">
        <f t="shared" si="184"/>
        <v>0</v>
      </c>
      <c r="U284" s="701">
        <f t="shared" si="184"/>
        <v>0</v>
      </c>
      <c r="V284" s="693"/>
      <c r="W284" s="700">
        <f t="shared" si="185"/>
        <v>0</v>
      </c>
      <c r="X284" s="126">
        <f t="shared" si="185"/>
        <v>0</v>
      </c>
      <c r="Y284" s="696">
        <f t="shared" si="177"/>
        <v>0</v>
      </c>
      <c r="Z284" s="408">
        <f t="shared" si="178"/>
        <v>0</v>
      </c>
      <c r="AA284" s="127"/>
      <c r="AB284" s="123">
        <f t="shared" si="186"/>
        <v>0</v>
      </c>
      <c r="AC284" s="121">
        <f t="shared" si="186"/>
        <v>0</v>
      </c>
      <c r="AD284" s="121">
        <f t="shared" si="186"/>
        <v>0</v>
      </c>
      <c r="AE284" s="121">
        <f t="shared" si="186"/>
        <v>0</v>
      </c>
      <c r="AF284" s="121">
        <f t="shared" si="186"/>
        <v>0</v>
      </c>
      <c r="AG284" s="121">
        <f t="shared" si="186"/>
        <v>0</v>
      </c>
      <c r="AH284" s="121">
        <f t="shared" si="186"/>
        <v>0</v>
      </c>
      <c r="AI284" s="121">
        <f t="shared" si="186"/>
        <v>0</v>
      </c>
      <c r="AJ284" s="121">
        <f t="shared" si="186"/>
        <v>0</v>
      </c>
      <c r="AK284" s="121">
        <f t="shared" si="186"/>
        <v>0</v>
      </c>
      <c r="AL284" s="121">
        <f t="shared" si="186"/>
        <v>0</v>
      </c>
      <c r="AM284" s="121">
        <f t="shared" si="186"/>
        <v>0</v>
      </c>
      <c r="AN284" s="121">
        <f t="shared" si="186"/>
        <v>0</v>
      </c>
      <c r="AO284" s="701">
        <f t="shared" si="186"/>
        <v>0</v>
      </c>
      <c r="AP284" s="122"/>
      <c r="AQ284" s="123">
        <f t="shared" si="187"/>
        <v>0</v>
      </c>
      <c r="AR284" s="121">
        <f t="shared" si="187"/>
        <v>0</v>
      </c>
      <c r="AS284" s="121">
        <f t="shared" si="187"/>
        <v>0</v>
      </c>
      <c r="AT284" s="121">
        <f t="shared" si="187"/>
        <v>0</v>
      </c>
      <c r="AU284" s="121">
        <f t="shared" si="187"/>
        <v>0</v>
      </c>
      <c r="AV284" s="121">
        <f t="shared" si="187"/>
        <v>0</v>
      </c>
      <c r="AW284" s="121">
        <f t="shared" si="187"/>
        <v>0</v>
      </c>
      <c r="AX284" s="121">
        <f t="shared" si="187"/>
        <v>0</v>
      </c>
      <c r="AY284" s="121">
        <f t="shared" si="187"/>
        <v>0</v>
      </c>
      <c r="AZ284" s="121">
        <f t="shared" si="187"/>
        <v>0</v>
      </c>
      <c r="BA284" s="121">
        <f t="shared" si="187"/>
        <v>0</v>
      </c>
      <c r="BB284" s="121">
        <f t="shared" si="187"/>
        <v>0</v>
      </c>
      <c r="BC284" s="121">
        <f t="shared" si="187"/>
        <v>0</v>
      </c>
      <c r="BD284" s="701">
        <f t="shared" si="187"/>
        <v>0</v>
      </c>
      <c r="BE284" s="693"/>
      <c r="BF284" s="122">
        <f t="shared" si="179"/>
        <v>0</v>
      </c>
      <c r="BG284" s="124"/>
      <c r="BH284" s="122">
        <f t="shared" si="180"/>
        <v>0</v>
      </c>
      <c r="BI284" s="124"/>
      <c r="BJ284" s="122">
        <f t="shared" si="181"/>
        <v>0</v>
      </c>
      <c r="BK284" s="124"/>
      <c r="BL284" s="125">
        <f t="shared" si="182"/>
        <v>0</v>
      </c>
      <c r="BM284" s="124"/>
      <c r="BN284" s="123">
        <f t="shared" si="188"/>
        <v>0</v>
      </c>
      <c r="BO284" s="126">
        <f t="shared" si="188"/>
        <v>0</v>
      </c>
      <c r="BP284" s="127"/>
      <c r="BQ284" s="409"/>
    </row>
    <row r="285" spans="1:69" s="131" customFormat="1" ht="17.55" hidden="1" customHeight="1">
      <c r="A285" s="83"/>
      <c r="C285" s="139" t="str">
        <f t="shared" si="175"/>
        <v>H</v>
      </c>
      <c r="D285" s="130" t="str">
        <f t="shared" si="171"/>
        <v>EML_G</v>
      </c>
      <c r="E285" s="129" t="str">
        <f t="shared" ref="E285:E294" si="189">E250</f>
        <v>SFC</v>
      </c>
      <c r="F285" s="717"/>
      <c r="G285" s="123">
        <f t="shared" si="183"/>
        <v>0</v>
      </c>
      <c r="H285" s="121">
        <f t="shared" si="183"/>
        <v>0</v>
      </c>
      <c r="I285" s="121">
        <f t="shared" si="183"/>
        <v>0</v>
      </c>
      <c r="J285" s="121">
        <f t="shared" si="183"/>
        <v>0</v>
      </c>
      <c r="K285" s="121">
        <f t="shared" si="183"/>
        <v>0</v>
      </c>
      <c r="L285" s="121">
        <f t="shared" si="183"/>
        <v>0</v>
      </c>
      <c r="M285" s="121">
        <f t="shared" si="183"/>
        <v>0</v>
      </c>
      <c r="N285" s="121">
        <f t="shared" si="183"/>
        <v>0</v>
      </c>
      <c r="O285" s="121">
        <f t="shared" si="183"/>
        <v>0</v>
      </c>
      <c r="P285" s="126">
        <f t="shared" si="183"/>
        <v>0</v>
      </c>
      <c r="Q285" s="122"/>
      <c r="R285" s="408">
        <f t="shared" si="176"/>
        <v>0</v>
      </c>
      <c r="S285" s="693"/>
      <c r="T285" s="700">
        <f t="shared" si="184"/>
        <v>0</v>
      </c>
      <c r="U285" s="701">
        <f t="shared" si="184"/>
        <v>0</v>
      </c>
      <c r="V285" s="693"/>
      <c r="W285" s="700">
        <f t="shared" si="185"/>
        <v>0</v>
      </c>
      <c r="X285" s="126">
        <f t="shared" si="185"/>
        <v>0</v>
      </c>
      <c r="Y285" s="696">
        <f t="shared" si="177"/>
        <v>0</v>
      </c>
      <c r="Z285" s="408">
        <f t="shared" si="178"/>
        <v>0</v>
      </c>
      <c r="AA285" s="127"/>
      <c r="AB285" s="123">
        <f t="shared" si="186"/>
        <v>0</v>
      </c>
      <c r="AC285" s="121">
        <f t="shared" si="186"/>
        <v>0</v>
      </c>
      <c r="AD285" s="121">
        <f t="shared" si="186"/>
        <v>0</v>
      </c>
      <c r="AE285" s="121">
        <f t="shared" si="186"/>
        <v>0</v>
      </c>
      <c r="AF285" s="121">
        <f t="shared" si="186"/>
        <v>0</v>
      </c>
      <c r="AG285" s="121">
        <f t="shared" si="186"/>
        <v>0</v>
      </c>
      <c r="AH285" s="121">
        <f t="shared" si="186"/>
        <v>0</v>
      </c>
      <c r="AI285" s="121">
        <f t="shared" si="186"/>
        <v>0</v>
      </c>
      <c r="AJ285" s="121">
        <f t="shared" si="186"/>
        <v>0</v>
      </c>
      <c r="AK285" s="121">
        <f t="shared" si="186"/>
        <v>0</v>
      </c>
      <c r="AL285" s="121">
        <f t="shared" si="186"/>
        <v>0</v>
      </c>
      <c r="AM285" s="121">
        <f t="shared" si="186"/>
        <v>0</v>
      </c>
      <c r="AN285" s="121">
        <f t="shared" si="186"/>
        <v>0</v>
      </c>
      <c r="AO285" s="701">
        <f t="shared" si="186"/>
        <v>0</v>
      </c>
      <c r="AP285" s="122"/>
      <c r="AQ285" s="123">
        <f t="shared" si="187"/>
        <v>0</v>
      </c>
      <c r="AR285" s="121">
        <f t="shared" si="187"/>
        <v>0</v>
      </c>
      <c r="AS285" s="121">
        <f t="shared" si="187"/>
        <v>0</v>
      </c>
      <c r="AT285" s="121">
        <f t="shared" si="187"/>
        <v>0</v>
      </c>
      <c r="AU285" s="121">
        <f t="shared" si="187"/>
        <v>0</v>
      </c>
      <c r="AV285" s="121">
        <f t="shared" si="187"/>
        <v>0</v>
      </c>
      <c r="AW285" s="121">
        <f t="shared" si="187"/>
        <v>0</v>
      </c>
      <c r="AX285" s="121">
        <f t="shared" si="187"/>
        <v>0</v>
      </c>
      <c r="AY285" s="121">
        <f t="shared" si="187"/>
        <v>0</v>
      </c>
      <c r="AZ285" s="121">
        <f t="shared" si="187"/>
        <v>0</v>
      </c>
      <c r="BA285" s="121">
        <f t="shared" si="187"/>
        <v>0</v>
      </c>
      <c r="BB285" s="121">
        <f t="shared" si="187"/>
        <v>0</v>
      </c>
      <c r="BC285" s="121">
        <f t="shared" si="187"/>
        <v>0</v>
      </c>
      <c r="BD285" s="701">
        <f t="shared" si="187"/>
        <v>0</v>
      </c>
      <c r="BE285" s="693"/>
      <c r="BF285" s="122">
        <f t="shared" si="179"/>
        <v>0</v>
      </c>
      <c r="BG285" s="124"/>
      <c r="BH285" s="122">
        <f t="shared" si="180"/>
        <v>0</v>
      </c>
      <c r="BI285" s="124"/>
      <c r="BJ285" s="122">
        <f t="shared" si="181"/>
        <v>0</v>
      </c>
      <c r="BK285" s="124"/>
      <c r="BL285" s="125">
        <f t="shared" si="182"/>
        <v>0</v>
      </c>
      <c r="BM285" s="124"/>
      <c r="BN285" s="123">
        <f t="shared" si="188"/>
        <v>0</v>
      </c>
      <c r="BO285" s="126">
        <f t="shared" si="188"/>
        <v>0</v>
      </c>
      <c r="BP285" s="127"/>
      <c r="BQ285" s="409"/>
    </row>
    <row r="286" spans="1:69" s="131" customFormat="1" ht="17.55" hidden="1" customHeight="1">
      <c r="A286" s="83"/>
      <c r="C286" s="139" t="str">
        <f t="shared" si="175"/>
        <v>H</v>
      </c>
      <c r="D286" s="130" t="str">
        <f t="shared" si="171"/>
        <v>EML_G</v>
      </c>
      <c r="E286" s="129" t="str">
        <f t="shared" si="189"/>
        <v>SK JNC</v>
      </c>
      <c r="F286" s="717"/>
      <c r="G286" s="123">
        <f t="shared" ref="G286:P295" si="190">SUMIFS(Share, Y, $E$3, Config, $G$11, P, G$15, LType, $D286, MSup, $E286)</f>
        <v>0</v>
      </c>
      <c r="H286" s="121">
        <f t="shared" si="190"/>
        <v>0</v>
      </c>
      <c r="I286" s="121">
        <f t="shared" si="190"/>
        <v>0</v>
      </c>
      <c r="J286" s="121">
        <f t="shared" si="190"/>
        <v>0</v>
      </c>
      <c r="K286" s="121">
        <f t="shared" si="190"/>
        <v>0</v>
      </c>
      <c r="L286" s="121">
        <f t="shared" si="190"/>
        <v>0</v>
      </c>
      <c r="M286" s="121">
        <f t="shared" si="190"/>
        <v>0</v>
      </c>
      <c r="N286" s="121">
        <f t="shared" si="190"/>
        <v>0</v>
      </c>
      <c r="O286" s="121">
        <f t="shared" si="190"/>
        <v>0</v>
      </c>
      <c r="P286" s="126">
        <f t="shared" si="190"/>
        <v>0</v>
      </c>
      <c r="Q286" s="122"/>
      <c r="R286" s="408">
        <f t="shared" si="176"/>
        <v>0</v>
      </c>
      <c r="S286" s="693"/>
      <c r="T286" s="700">
        <f t="shared" si="184"/>
        <v>0</v>
      </c>
      <c r="U286" s="701">
        <f t="shared" si="184"/>
        <v>0</v>
      </c>
      <c r="V286" s="693"/>
      <c r="W286" s="700">
        <f t="shared" si="185"/>
        <v>0</v>
      </c>
      <c r="X286" s="126">
        <f t="shared" si="185"/>
        <v>0</v>
      </c>
      <c r="Y286" s="696">
        <f t="shared" si="177"/>
        <v>0</v>
      </c>
      <c r="Z286" s="408">
        <f t="shared" si="178"/>
        <v>0</v>
      </c>
      <c r="AA286" s="127"/>
      <c r="AB286" s="123">
        <f t="shared" ref="AB286:AO295" si="191">SUMIFS(Share, Y, $E$3, Config, $AB$11, P, AB$15, LType, $D286, MSup, $E286)</f>
        <v>0</v>
      </c>
      <c r="AC286" s="121">
        <f t="shared" si="191"/>
        <v>0</v>
      </c>
      <c r="AD286" s="121">
        <f t="shared" si="191"/>
        <v>0</v>
      </c>
      <c r="AE286" s="121">
        <f t="shared" si="191"/>
        <v>0</v>
      </c>
      <c r="AF286" s="121">
        <f t="shared" si="191"/>
        <v>0</v>
      </c>
      <c r="AG286" s="121">
        <f t="shared" si="191"/>
        <v>0</v>
      </c>
      <c r="AH286" s="121">
        <f t="shared" si="191"/>
        <v>0</v>
      </c>
      <c r="AI286" s="121">
        <f t="shared" si="191"/>
        <v>0</v>
      </c>
      <c r="AJ286" s="121">
        <f t="shared" si="191"/>
        <v>0</v>
      </c>
      <c r="AK286" s="121">
        <f t="shared" si="191"/>
        <v>0</v>
      </c>
      <c r="AL286" s="121">
        <f t="shared" si="191"/>
        <v>0</v>
      </c>
      <c r="AM286" s="121">
        <f t="shared" si="191"/>
        <v>0</v>
      </c>
      <c r="AN286" s="121">
        <f t="shared" si="191"/>
        <v>0</v>
      </c>
      <c r="AO286" s="701">
        <f t="shared" si="191"/>
        <v>0</v>
      </c>
      <c r="AP286" s="122"/>
      <c r="AQ286" s="123">
        <f t="shared" ref="AQ286:BD295" si="192">SUMIFS(Share, Y, $E$3, Config, $AQ$11, P, AQ$15, LType, $D286, MSup, $E286)</f>
        <v>0</v>
      </c>
      <c r="AR286" s="121">
        <f t="shared" si="192"/>
        <v>0</v>
      </c>
      <c r="AS286" s="121">
        <f t="shared" si="192"/>
        <v>0</v>
      </c>
      <c r="AT286" s="121">
        <f t="shared" si="192"/>
        <v>0</v>
      </c>
      <c r="AU286" s="121">
        <f t="shared" si="192"/>
        <v>0</v>
      </c>
      <c r="AV286" s="121">
        <f t="shared" si="192"/>
        <v>0</v>
      </c>
      <c r="AW286" s="121">
        <f t="shared" si="192"/>
        <v>0</v>
      </c>
      <c r="AX286" s="121">
        <f t="shared" si="192"/>
        <v>0</v>
      </c>
      <c r="AY286" s="121">
        <f t="shared" si="192"/>
        <v>0</v>
      </c>
      <c r="AZ286" s="121">
        <f t="shared" si="192"/>
        <v>0</v>
      </c>
      <c r="BA286" s="121">
        <f t="shared" si="192"/>
        <v>0</v>
      </c>
      <c r="BB286" s="121">
        <f t="shared" si="192"/>
        <v>0</v>
      </c>
      <c r="BC286" s="121">
        <f t="shared" si="192"/>
        <v>0</v>
      </c>
      <c r="BD286" s="701">
        <f t="shared" si="192"/>
        <v>0</v>
      </c>
      <c r="BE286" s="693"/>
      <c r="BF286" s="122">
        <f t="shared" si="179"/>
        <v>0</v>
      </c>
      <c r="BG286" s="124"/>
      <c r="BH286" s="122">
        <f t="shared" si="180"/>
        <v>0</v>
      </c>
      <c r="BI286" s="124"/>
      <c r="BJ286" s="122">
        <f t="shared" si="181"/>
        <v>0</v>
      </c>
      <c r="BK286" s="124"/>
      <c r="BL286" s="125">
        <f t="shared" si="182"/>
        <v>0</v>
      </c>
      <c r="BM286" s="124"/>
      <c r="BN286" s="123">
        <f t="shared" si="188"/>
        <v>0</v>
      </c>
      <c r="BO286" s="126">
        <f t="shared" si="188"/>
        <v>0</v>
      </c>
      <c r="BP286" s="127"/>
      <c r="BQ286" s="409"/>
    </row>
    <row r="287" spans="1:69" s="131" customFormat="1" ht="17.55" hidden="1" customHeight="1">
      <c r="A287" s="83"/>
      <c r="C287" s="139" t="str">
        <f t="shared" si="175"/>
        <v>H</v>
      </c>
      <c r="D287" s="130" t="str">
        <f t="shared" si="171"/>
        <v>EML_G</v>
      </c>
      <c r="E287" s="129" t="str">
        <f t="shared" si="189"/>
        <v>Solus AM</v>
      </c>
      <c r="F287" s="717"/>
      <c r="G287" s="123">
        <f t="shared" si="190"/>
        <v>0</v>
      </c>
      <c r="H287" s="121">
        <f t="shared" si="190"/>
        <v>0</v>
      </c>
      <c r="I287" s="121">
        <f t="shared" si="190"/>
        <v>0</v>
      </c>
      <c r="J287" s="121">
        <f t="shared" si="190"/>
        <v>0</v>
      </c>
      <c r="K287" s="121">
        <f t="shared" si="190"/>
        <v>0</v>
      </c>
      <c r="L287" s="121">
        <f t="shared" si="190"/>
        <v>0</v>
      </c>
      <c r="M287" s="121">
        <f t="shared" si="190"/>
        <v>0</v>
      </c>
      <c r="N287" s="121">
        <f t="shared" si="190"/>
        <v>0</v>
      </c>
      <c r="O287" s="121">
        <f t="shared" si="190"/>
        <v>0</v>
      </c>
      <c r="P287" s="126">
        <f t="shared" si="190"/>
        <v>0</v>
      </c>
      <c r="Q287" s="122"/>
      <c r="R287" s="408">
        <f t="shared" si="176"/>
        <v>0</v>
      </c>
      <c r="S287" s="693"/>
      <c r="T287" s="700">
        <f t="shared" si="184"/>
        <v>0</v>
      </c>
      <c r="U287" s="701">
        <f t="shared" si="184"/>
        <v>0</v>
      </c>
      <c r="V287" s="693"/>
      <c r="W287" s="700">
        <f t="shared" si="185"/>
        <v>0</v>
      </c>
      <c r="X287" s="126">
        <f t="shared" si="185"/>
        <v>0</v>
      </c>
      <c r="Y287" s="696">
        <f t="shared" si="177"/>
        <v>0</v>
      </c>
      <c r="Z287" s="408">
        <f t="shared" si="178"/>
        <v>0</v>
      </c>
      <c r="AA287" s="127"/>
      <c r="AB287" s="123">
        <f t="shared" si="191"/>
        <v>0</v>
      </c>
      <c r="AC287" s="121">
        <f t="shared" si="191"/>
        <v>0</v>
      </c>
      <c r="AD287" s="121">
        <f t="shared" si="191"/>
        <v>0</v>
      </c>
      <c r="AE287" s="121">
        <f t="shared" si="191"/>
        <v>0</v>
      </c>
      <c r="AF287" s="121">
        <f t="shared" si="191"/>
        <v>0</v>
      </c>
      <c r="AG287" s="121">
        <f t="shared" si="191"/>
        <v>0</v>
      </c>
      <c r="AH287" s="121">
        <f t="shared" si="191"/>
        <v>0</v>
      </c>
      <c r="AI287" s="121">
        <f t="shared" si="191"/>
        <v>0</v>
      </c>
      <c r="AJ287" s="121">
        <f t="shared" si="191"/>
        <v>0</v>
      </c>
      <c r="AK287" s="121">
        <f t="shared" si="191"/>
        <v>0</v>
      </c>
      <c r="AL287" s="121">
        <f t="shared" si="191"/>
        <v>0</v>
      </c>
      <c r="AM287" s="121">
        <f t="shared" si="191"/>
        <v>0</v>
      </c>
      <c r="AN287" s="121">
        <f t="shared" si="191"/>
        <v>0</v>
      </c>
      <c r="AO287" s="701">
        <f t="shared" si="191"/>
        <v>0</v>
      </c>
      <c r="AP287" s="122"/>
      <c r="AQ287" s="123">
        <f t="shared" si="192"/>
        <v>0</v>
      </c>
      <c r="AR287" s="121">
        <f t="shared" si="192"/>
        <v>0</v>
      </c>
      <c r="AS287" s="121">
        <f t="shared" si="192"/>
        <v>0</v>
      </c>
      <c r="AT287" s="121">
        <f t="shared" si="192"/>
        <v>0</v>
      </c>
      <c r="AU287" s="121">
        <f t="shared" si="192"/>
        <v>0</v>
      </c>
      <c r="AV287" s="121">
        <f t="shared" si="192"/>
        <v>0</v>
      </c>
      <c r="AW287" s="121">
        <f t="shared" si="192"/>
        <v>0</v>
      </c>
      <c r="AX287" s="121">
        <f t="shared" si="192"/>
        <v>0</v>
      </c>
      <c r="AY287" s="121">
        <f t="shared" si="192"/>
        <v>0</v>
      </c>
      <c r="AZ287" s="121">
        <f t="shared" si="192"/>
        <v>0</v>
      </c>
      <c r="BA287" s="121">
        <f t="shared" si="192"/>
        <v>0</v>
      </c>
      <c r="BB287" s="121">
        <f t="shared" si="192"/>
        <v>0</v>
      </c>
      <c r="BC287" s="121">
        <f t="shared" si="192"/>
        <v>0</v>
      </c>
      <c r="BD287" s="701">
        <f t="shared" si="192"/>
        <v>0</v>
      </c>
      <c r="BE287" s="693"/>
      <c r="BF287" s="122">
        <f t="shared" si="179"/>
        <v>0</v>
      </c>
      <c r="BG287" s="124"/>
      <c r="BH287" s="122">
        <f t="shared" si="180"/>
        <v>0</v>
      </c>
      <c r="BI287" s="124"/>
      <c r="BJ287" s="122">
        <f t="shared" si="181"/>
        <v>0</v>
      </c>
      <c r="BK287" s="124"/>
      <c r="BL287" s="125">
        <f t="shared" si="182"/>
        <v>0</v>
      </c>
      <c r="BM287" s="124"/>
      <c r="BN287" s="123">
        <f t="shared" si="188"/>
        <v>0</v>
      </c>
      <c r="BO287" s="126">
        <f t="shared" si="188"/>
        <v>0</v>
      </c>
      <c r="BP287" s="127"/>
      <c r="BQ287" s="409"/>
    </row>
    <row r="288" spans="1:69" s="131" customFormat="1" ht="17.55" hidden="1" customHeight="1">
      <c r="A288" s="83"/>
      <c r="C288" s="139" t="str">
        <f t="shared" si="175"/>
        <v>H</v>
      </c>
      <c r="D288" s="130" t="str">
        <f t="shared" si="171"/>
        <v>EML_G</v>
      </c>
      <c r="E288" s="129">
        <f t="shared" si="189"/>
        <v>0</v>
      </c>
      <c r="F288" s="717"/>
      <c r="G288" s="123">
        <f t="shared" si="190"/>
        <v>0</v>
      </c>
      <c r="H288" s="121">
        <f t="shared" si="190"/>
        <v>0</v>
      </c>
      <c r="I288" s="121">
        <f t="shared" si="190"/>
        <v>0</v>
      </c>
      <c r="J288" s="121">
        <f t="shared" si="190"/>
        <v>0</v>
      </c>
      <c r="K288" s="121">
        <f t="shared" si="190"/>
        <v>0</v>
      </c>
      <c r="L288" s="121">
        <f t="shared" si="190"/>
        <v>0</v>
      </c>
      <c r="M288" s="121">
        <f t="shared" si="190"/>
        <v>0</v>
      </c>
      <c r="N288" s="121">
        <f t="shared" si="190"/>
        <v>0</v>
      </c>
      <c r="O288" s="121">
        <f t="shared" si="190"/>
        <v>0</v>
      </c>
      <c r="P288" s="126">
        <f t="shared" si="190"/>
        <v>0</v>
      </c>
      <c r="Q288" s="122"/>
      <c r="R288" s="408">
        <f t="shared" si="176"/>
        <v>0</v>
      </c>
      <c r="S288" s="693"/>
      <c r="T288" s="700">
        <f t="shared" si="184"/>
        <v>0</v>
      </c>
      <c r="U288" s="701">
        <f t="shared" si="184"/>
        <v>0</v>
      </c>
      <c r="V288" s="693"/>
      <c r="W288" s="700">
        <f t="shared" si="185"/>
        <v>0</v>
      </c>
      <c r="X288" s="126">
        <f t="shared" si="185"/>
        <v>0</v>
      </c>
      <c r="Y288" s="696">
        <f t="shared" si="177"/>
        <v>0</v>
      </c>
      <c r="Z288" s="408">
        <f t="shared" si="178"/>
        <v>0</v>
      </c>
      <c r="AA288" s="127"/>
      <c r="AB288" s="123">
        <f t="shared" si="191"/>
        <v>0</v>
      </c>
      <c r="AC288" s="121">
        <f t="shared" si="191"/>
        <v>0</v>
      </c>
      <c r="AD288" s="121">
        <f t="shared" si="191"/>
        <v>0</v>
      </c>
      <c r="AE288" s="121">
        <f t="shared" si="191"/>
        <v>0</v>
      </c>
      <c r="AF288" s="121">
        <f t="shared" si="191"/>
        <v>0</v>
      </c>
      <c r="AG288" s="121">
        <f t="shared" si="191"/>
        <v>0</v>
      </c>
      <c r="AH288" s="121">
        <f t="shared" si="191"/>
        <v>0</v>
      </c>
      <c r="AI288" s="121">
        <f t="shared" si="191"/>
        <v>0</v>
      </c>
      <c r="AJ288" s="121">
        <f t="shared" si="191"/>
        <v>0</v>
      </c>
      <c r="AK288" s="121">
        <f t="shared" si="191"/>
        <v>0</v>
      </c>
      <c r="AL288" s="121">
        <f t="shared" si="191"/>
        <v>0</v>
      </c>
      <c r="AM288" s="121">
        <f t="shared" si="191"/>
        <v>0</v>
      </c>
      <c r="AN288" s="121">
        <f t="shared" si="191"/>
        <v>0</v>
      </c>
      <c r="AO288" s="701">
        <f t="shared" si="191"/>
        <v>0</v>
      </c>
      <c r="AP288" s="122"/>
      <c r="AQ288" s="123">
        <f t="shared" si="192"/>
        <v>0</v>
      </c>
      <c r="AR288" s="121">
        <f t="shared" si="192"/>
        <v>0</v>
      </c>
      <c r="AS288" s="121">
        <f t="shared" si="192"/>
        <v>0</v>
      </c>
      <c r="AT288" s="121">
        <f t="shared" si="192"/>
        <v>0</v>
      </c>
      <c r="AU288" s="121">
        <f t="shared" si="192"/>
        <v>0</v>
      </c>
      <c r="AV288" s="121">
        <f t="shared" si="192"/>
        <v>0</v>
      </c>
      <c r="AW288" s="121">
        <f t="shared" si="192"/>
        <v>0</v>
      </c>
      <c r="AX288" s="121">
        <f t="shared" si="192"/>
        <v>0</v>
      </c>
      <c r="AY288" s="121">
        <f t="shared" si="192"/>
        <v>0</v>
      </c>
      <c r="AZ288" s="121">
        <f t="shared" si="192"/>
        <v>0</v>
      </c>
      <c r="BA288" s="121">
        <f t="shared" si="192"/>
        <v>0</v>
      </c>
      <c r="BB288" s="121">
        <f t="shared" si="192"/>
        <v>0</v>
      </c>
      <c r="BC288" s="121">
        <f t="shared" si="192"/>
        <v>0</v>
      </c>
      <c r="BD288" s="701">
        <f t="shared" si="192"/>
        <v>0</v>
      </c>
      <c r="BE288" s="693"/>
      <c r="BF288" s="122">
        <f t="shared" si="179"/>
        <v>0</v>
      </c>
      <c r="BG288" s="124"/>
      <c r="BH288" s="122">
        <f t="shared" si="180"/>
        <v>0</v>
      </c>
      <c r="BI288" s="124"/>
      <c r="BJ288" s="122">
        <f t="shared" si="181"/>
        <v>0</v>
      </c>
      <c r="BK288" s="124"/>
      <c r="BL288" s="125">
        <f t="shared" si="182"/>
        <v>0</v>
      </c>
      <c r="BM288" s="124"/>
      <c r="BN288" s="123">
        <f t="shared" si="188"/>
        <v>0</v>
      </c>
      <c r="BO288" s="126">
        <f t="shared" si="188"/>
        <v>0</v>
      </c>
      <c r="BP288" s="127"/>
      <c r="BQ288" s="409"/>
    </row>
    <row r="289" spans="1:69" s="131" customFormat="1" ht="17.55" hidden="1" customHeight="1">
      <c r="A289" s="83"/>
      <c r="C289" s="139" t="str">
        <f t="shared" si="175"/>
        <v>H</v>
      </c>
      <c r="D289" s="130" t="str">
        <f t="shared" si="171"/>
        <v>EML_G</v>
      </c>
      <c r="E289" s="129">
        <f t="shared" si="189"/>
        <v>0</v>
      </c>
      <c r="F289" s="717"/>
      <c r="G289" s="123">
        <f t="shared" si="190"/>
        <v>0</v>
      </c>
      <c r="H289" s="121">
        <f t="shared" si="190"/>
        <v>0</v>
      </c>
      <c r="I289" s="121">
        <f t="shared" si="190"/>
        <v>0</v>
      </c>
      <c r="J289" s="121">
        <f t="shared" si="190"/>
        <v>0</v>
      </c>
      <c r="K289" s="121">
        <f t="shared" si="190"/>
        <v>0</v>
      </c>
      <c r="L289" s="121">
        <f t="shared" si="190"/>
        <v>0</v>
      </c>
      <c r="M289" s="121">
        <f t="shared" si="190"/>
        <v>0</v>
      </c>
      <c r="N289" s="121">
        <f t="shared" si="190"/>
        <v>0</v>
      </c>
      <c r="O289" s="121">
        <f t="shared" si="190"/>
        <v>0</v>
      </c>
      <c r="P289" s="126">
        <f t="shared" si="190"/>
        <v>0</v>
      </c>
      <c r="Q289" s="122"/>
      <c r="R289" s="408">
        <f t="shared" si="176"/>
        <v>0</v>
      </c>
      <c r="S289" s="693"/>
      <c r="T289" s="700">
        <f t="shared" si="184"/>
        <v>0</v>
      </c>
      <c r="U289" s="701">
        <f t="shared" si="184"/>
        <v>0</v>
      </c>
      <c r="V289" s="693"/>
      <c r="W289" s="700">
        <f t="shared" si="185"/>
        <v>0</v>
      </c>
      <c r="X289" s="126">
        <f t="shared" si="185"/>
        <v>0</v>
      </c>
      <c r="Y289" s="696">
        <f t="shared" si="177"/>
        <v>0</v>
      </c>
      <c r="Z289" s="408">
        <f t="shared" si="178"/>
        <v>0</v>
      </c>
      <c r="AA289" s="127"/>
      <c r="AB289" s="123">
        <f t="shared" si="191"/>
        <v>0</v>
      </c>
      <c r="AC289" s="121">
        <f t="shared" si="191"/>
        <v>0</v>
      </c>
      <c r="AD289" s="121">
        <f t="shared" si="191"/>
        <v>0</v>
      </c>
      <c r="AE289" s="121">
        <f t="shared" si="191"/>
        <v>0</v>
      </c>
      <c r="AF289" s="121">
        <f t="shared" si="191"/>
        <v>0</v>
      </c>
      <c r="AG289" s="121">
        <f t="shared" si="191"/>
        <v>0</v>
      </c>
      <c r="AH289" s="121">
        <f t="shared" si="191"/>
        <v>0</v>
      </c>
      <c r="AI289" s="121">
        <f t="shared" si="191"/>
        <v>0</v>
      </c>
      <c r="AJ289" s="121">
        <f t="shared" si="191"/>
        <v>0</v>
      </c>
      <c r="AK289" s="121">
        <f t="shared" si="191"/>
        <v>0</v>
      </c>
      <c r="AL289" s="121">
        <f t="shared" si="191"/>
        <v>0</v>
      </c>
      <c r="AM289" s="121">
        <f t="shared" si="191"/>
        <v>0</v>
      </c>
      <c r="AN289" s="121">
        <f t="shared" si="191"/>
        <v>0</v>
      </c>
      <c r="AO289" s="701">
        <f t="shared" si="191"/>
        <v>0</v>
      </c>
      <c r="AP289" s="122"/>
      <c r="AQ289" s="123">
        <f t="shared" si="192"/>
        <v>0</v>
      </c>
      <c r="AR289" s="121">
        <f t="shared" si="192"/>
        <v>0</v>
      </c>
      <c r="AS289" s="121">
        <f t="shared" si="192"/>
        <v>0</v>
      </c>
      <c r="AT289" s="121">
        <f t="shared" si="192"/>
        <v>0</v>
      </c>
      <c r="AU289" s="121">
        <f t="shared" si="192"/>
        <v>0</v>
      </c>
      <c r="AV289" s="121">
        <f t="shared" si="192"/>
        <v>0</v>
      </c>
      <c r="AW289" s="121">
        <f t="shared" si="192"/>
        <v>0</v>
      </c>
      <c r="AX289" s="121">
        <f t="shared" si="192"/>
        <v>0</v>
      </c>
      <c r="AY289" s="121">
        <f t="shared" si="192"/>
        <v>0</v>
      </c>
      <c r="AZ289" s="121">
        <f t="shared" si="192"/>
        <v>0</v>
      </c>
      <c r="BA289" s="121">
        <f t="shared" si="192"/>
        <v>0</v>
      </c>
      <c r="BB289" s="121">
        <f t="shared" si="192"/>
        <v>0</v>
      </c>
      <c r="BC289" s="121">
        <f t="shared" si="192"/>
        <v>0</v>
      </c>
      <c r="BD289" s="701">
        <f t="shared" si="192"/>
        <v>0</v>
      </c>
      <c r="BE289" s="693"/>
      <c r="BF289" s="122">
        <f t="shared" si="179"/>
        <v>0</v>
      </c>
      <c r="BG289" s="124"/>
      <c r="BH289" s="122">
        <f t="shared" si="180"/>
        <v>0</v>
      </c>
      <c r="BI289" s="124"/>
      <c r="BJ289" s="122">
        <f t="shared" si="181"/>
        <v>0</v>
      </c>
      <c r="BK289" s="124"/>
      <c r="BL289" s="125">
        <f t="shared" si="182"/>
        <v>0</v>
      </c>
      <c r="BM289" s="124"/>
      <c r="BN289" s="123">
        <f t="shared" si="188"/>
        <v>0</v>
      </c>
      <c r="BO289" s="126">
        <f t="shared" si="188"/>
        <v>0</v>
      </c>
      <c r="BP289" s="127"/>
      <c r="BQ289" s="409"/>
    </row>
    <row r="290" spans="1:69" s="131" customFormat="1" ht="17.55" hidden="1" customHeight="1">
      <c r="A290" s="83"/>
      <c r="C290" s="139" t="str">
        <f t="shared" si="175"/>
        <v>H</v>
      </c>
      <c r="D290" s="130" t="str">
        <f t="shared" si="171"/>
        <v>EML_G</v>
      </c>
      <c r="E290" s="129">
        <f t="shared" si="189"/>
        <v>0</v>
      </c>
      <c r="F290" s="717"/>
      <c r="G290" s="123">
        <f t="shared" si="190"/>
        <v>0</v>
      </c>
      <c r="H290" s="121">
        <f t="shared" si="190"/>
        <v>0</v>
      </c>
      <c r="I290" s="121">
        <f t="shared" si="190"/>
        <v>0</v>
      </c>
      <c r="J290" s="121">
        <f t="shared" si="190"/>
        <v>0</v>
      </c>
      <c r="K290" s="121">
        <f t="shared" si="190"/>
        <v>0</v>
      </c>
      <c r="L290" s="121">
        <f t="shared" si="190"/>
        <v>0</v>
      </c>
      <c r="M290" s="121">
        <f t="shared" si="190"/>
        <v>0</v>
      </c>
      <c r="N290" s="121">
        <f t="shared" si="190"/>
        <v>0</v>
      </c>
      <c r="O290" s="121">
        <f t="shared" si="190"/>
        <v>0</v>
      </c>
      <c r="P290" s="126">
        <f t="shared" si="190"/>
        <v>0</v>
      </c>
      <c r="Q290" s="122"/>
      <c r="R290" s="408">
        <f t="shared" si="176"/>
        <v>0</v>
      </c>
      <c r="S290" s="693"/>
      <c r="T290" s="700">
        <f t="shared" si="184"/>
        <v>0</v>
      </c>
      <c r="U290" s="701">
        <f t="shared" si="184"/>
        <v>0</v>
      </c>
      <c r="V290" s="693"/>
      <c r="W290" s="700">
        <f t="shared" si="185"/>
        <v>0</v>
      </c>
      <c r="X290" s="126">
        <f t="shared" si="185"/>
        <v>0</v>
      </c>
      <c r="Y290" s="696">
        <f t="shared" si="177"/>
        <v>0</v>
      </c>
      <c r="Z290" s="408">
        <f t="shared" si="178"/>
        <v>0</v>
      </c>
      <c r="AA290" s="127"/>
      <c r="AB290" s="123">
        <f t="shared" si="191"/>
        <v>0</v>
      </c>
      <c r="AC290" s="121">
        <f t="shared" si="191"/>
        <v>0</v>
      </c>
      <c r="AD290" s="121">
        <f t="shared" si="191"/>
        <v>0</v>
      </c>
      <c r="AE290" s="121">
        <f t="shared" si="191"/>
        <v>0</v>
      </c>
      <c r="AF290" s="121">
        <f t="shared" si="191"/>
        <v>0</v>
      </c>
      <c r="AG290" s="121">
        <f t="shared" si="191"/>
        <v>0</v>
      </c>
      <c r="AH290" s="121">
        <f t="shared" si="191"/>
        <v>0</v>
      </c>
      <c r="AI290" s="121">
        <f t="shared" si="191"/>
        <v>0</v>
      </c>
      <c r="AJ290" s="121">
        <f t="shared" si="191"/>
        <v>0</v>
      </c>
      <c r="AK290" s="121">
        <f t="shared" si="191"/>
        <v>0</v>
      </c>
      <c r="AL290" s="121">
        <f t="shared" si="191"/>
        <v>0</v>
      </c>
      <c r="AM290" s="121">
        <f t="shared" si="191"/>
        <v>0</v>
      </c>
      <c r="AN290" s="121">
        <f t="shared" si="191"/>
        <v>0</v>
      </c>
      <c r="AO290" s="701">
        <f t="shared" si="191"/>
        <v>0</v>
      </c>
      <c r="AP290" s="122"/>
      <c r="AQ290" s="123">
        <f t="shared" si="192"/>
        <v>0</v>
      </c>
      <c r="AR290" s="121">
        <f t="shared" si="192"/>
        <v>0</v>
      </c>
      <c r="AS290" s="121">
        <f t="shared" si="192"/>
        <v>0</v>
      </c>
      <c r="AT290" s="121">
        <f t="shared" si="192"/>
        <v>0</v>
      </c>
      <c r="AU290" s="121">
        <f t="shared" si="192"/>
        <v>0</v>
      </c>
      <c r="AV290" s="121">
        <f t="shared" si="192"/>
        <v>0</v>
      </c>
      <c r="AW290" s="121">
        <f t="shared" si="192"/>
        <v>0</v>
      </c>
      <c r="AX290" s="121">
        <f t="shared" si="192"/>
        <v>0</v>
      </c>
      <c r="AY290" s="121">
        <f t="shared" si="192"/>
        <v>0</v>
      </c>
      <c r="AZ290" s="121">
        <f t="shared" si="192"/>
        <v>0</v>
      </c>
      <c r="BA290" s="121">
        <f t="shared" si="192"/>
        <v>0</v>
      </c>
      <c r="BB290" s="121">
        <f t="shared" si="192"/>
        <v>0</v>
      </c>
      <c r="BC290" s="121">
        <f t="shared" si="192"/>
        <v>0</v>
      </c>
      <c r="BD290" s="701">
        <f t="shared" si="192"/>
        <v>0</v>
      </c>
      <c r="BE290" s="693"/>
      <c r="BF290" s="122">
        <f t="shared" si="179"/>
        <v>0</v>
      </c>
      <c r="BG290" s="124"/>
      <c r="BH290" s="122">
        <f t="shared" si="180"/>
        <v>0</v>
      </c>
      <c r="BI290" s="124"/>
      <c r="BJ290" s="122">
        <f t="shared" si="181"/>
        <v>0</v>
      </c>
      <c r="BK290" s="124"/>
      <c r="BL290" s="125">
        <f t="shared" si="182"/>
        <v>0</v>
      </c>
      <c r="BM290" s="124"/>
      <c r="BN290" s="123">
        <f t="shared" si="188"/>
        <v>0</v>
      </c>
      <c r="BO290" s="126">
        <f t="shared" si="188"/>
        <v>0</v>
      </c>
      <c r="BP290" s="127"/>
      <c r="BQ290" s="409"/>
    </row>
    <row r="291" spans="1:69" s="131" customFormat="1" ht="17.55" hidden="1" customHeight="1">
      <c r="A291" s="83"/>
      <c r="C291" s="139" t="str">
        <f t="shared" si="175"/>
        <v>H</v>
      </c>
      <c r="D291" s="130" t="str">
        <f t="shared" si="171"/>
        <v>EML_G</v>
      </c>
      <c r="E291" s="129">
        <f t="shared" si="189"/>
        <v>0</v>
      </c>
      <c r="F291" s="717"/>
      <c r="G291" s="123">
        <f t="shared" si="190"/>
        <v>0</v>
      </c>
      <c r="H291" s="121">
        <f t="shared" si="190"/>
        <v>0</v>
      </c>
      <c r="I291" s="121">
        <f t="shared" si="190"/>
        <v>0</v>
      </c>
      <c r="J291" s="121">
        <f t="shared" si="190"/>
        <v>0</v>
      </c>
      <c r="K291" s="121">
        <f t="shared" si="190"/>
        <v>0</v>
      </c>
      <c r="L291" s="121">
        <f t="shared" si="190"/>
        <v>0</v>
      </c>
      <c r="M291" s="121">
        <f t="shared" si="190"/>
        <v>0</v>
      </c>
      <c r="N291" s="121">
        <f t="shared" si="190"/>
        <v>0</v>
      </c>
      <c r="O291" s="121">
        <f t="shared" si="190"/>
        <v>0</v>
      </c>
      <c r="P291" s="126">
        <f t="shared" si="190"/>
        <v>0</v>
      </c>
      <c r="Q291" s="122"/>
      <c r="R291" s="408">
        <f t="shared" si="176"/>
        <v>0</v>
      </c>
      <c r="S291" s="693"/>
      <c r="T291" s="700">
        <f t="shared" si="184"/>
        <v>0</v>
      </c>
      <c r="U291" s="701">
        <f t="shared" si="184"/>
        <v>0</v>
      </c>
      <c r="V291" s="693"/>
      <c r="W291" s="700">
        <f t="shared" si="185"/>
        <v>0</v>
      </c>
      <c r="X291" s="126">
        <f t="shared" si="185"/>
        <v>0</v>
      </c>
      <c r="Y291" s="696">
        <f t="shared" si="177"/>
        <v>0</v>
      </c>
      <c r="Z291" s="408">
        <f t="shared" si="178"/>
        <v>0</v>
      </c>
      <c r="AA291" s="127"/>
      <c r="AB291" s="123">
        <f t="shared" si="191"/>
        <v>0</v>
      </c>
      <c r="AC291" s="121">
        <f t="shared" si="191"/>
        <v>0</v>
      </c>
      <c r="AD291" s="121">
        <f t="shared" si="191"/>
        <v>0</v>
      </c>
      <c r="AE291" s="121">
        <f t="shared" si="191"/>
        <v>0</v>
      </c>
      <c r="AF291" s="121">
        <f t="shared" si="191"/>
        <v>0</v>
      </c>
      <c r="AG291" s="121">
        <f t="shared" si="191"/>
        <v>0</v>
      </c>
      <c r="AH291" s="121">
        <f t="shared" si="191"/>
        <v>0</v>
      </c>
      <c r="AI291" s="121">
        <f t="shared" si="191"/>
        <v>0</v>
      </c>
      <c r="AJ291" s="121">
        <f t="shared" si="191"/>
        <v>0</v>
      </c>
      <c r="AK291" s="121">
        <f t="shared" si="191"/>
        <v>0</v>
      </c>
      <c r="AL291" s="121">
        <f t="shared" si="191"/>
        <v>0</v>
      </c>
      <c r="AM291" s="121">
        <f t="shared" si="191"/>
        <v>0</v>
      </c>
      <c r="AN291" s="121">
        <f t="shared" si="191"/>
        <v>0</v>
      </c>
      <c r="AO291" s="701">
        <f t="shared" si="191"/>
        <v>0</v>
      </c>
      <c r="AP291" s="122"/>
      <c r="AQ291" s="123">
        <f t="shared" si="192"/>
        <v>0</v>
      </c>
      <c r="AR291" s="121">
        <f t="shared" si="192"/>
        <v>0</v>
      </c>
      <c r="AS291" s="121">
        <f t="shared" si="192"/>
        <v>0</v>
      </c>
      <c r="AT291" s="121">
        <f t="shared" si="192"/>
        <v>0</v>
      </c>
      <c r="AU291" s="121">
        <f t="shared" si="192"/>
        <v>0</v>
      </c>
      <c r="AV291" s="121">
        <f t="shared" si="192"/>
        <v>0</v>
      </c>
      <c r="AW291" s="121">
        <f t="shared" si="192"/>
        <v>0</v>
      </c>
      <c r="AX291" s="121">
        <f t="shared" si="192"/>
        <v>0</v>
      </c>
      <c r="AY291" s="121">
        <f t="shared" si="192"/>
        <v>0</v>
      </c>
      <c r="AZ291" s="121">
        <f t="shared" si="192"/>
        <v>0</v>
      </c>
      <c r="BA291" s="121">
        <f t="shared" si="192"/>
        <v>0</v>
      </c>
      <c r="BB291" s="121">
        <f t="shared" si="192"/>
        <v>0</v>
      </c>
      <c r="BC291" s="121">
        <f t="shared" si="192"/>
        <v>0</v>
      </c>
      <c r="BD291" s="701">
        <f t="shared" si="192"/>
        <v>0</v>
      </c>
      <c r="BE291" s="693"/>
      <c r="BF291" s="122">
        <f t="shared" si="179"/>
        <v>0</v>
      </c>
      <c r="BG291" s="124"/>
      <c r="BH291" s="122">
        <f t="shared" si="180"/>
        <v>0</v>
      </c>
      <c r="BI291" s="124"/>
      <c r="BJ291" s="122">
        <f t="shared" si="181"/>
        <v>0</v>
      </c>
      <c r="BK291" s="124"/>
      <c r="BL291" s="125">
        <f t="shared" si="182"/>
        <v>0</v>
      </c>
      <c r="BM291" s="124"/>
      <c r="BN291" s="123">
        <f t="shared" si="188"/>
        <v>0</v>
      </c>
      <c r="BO291" s="126">
        <f t="shared" si="188"/>
        <v>0</v>
      </c>
      <c r="BP291" s="127"/>
      <c r="BQ291" s="409"/>
    </row>
    <row r="292" spans="1:69" s="131" customFormat="1" ht="17.55" hidden="1" customHeight="1">
      <c r="A292" s="83"/>
      <c r="C292" s="139" t="str">
        <f t="shared" si="175"/>
        <v>H</v>
      </c>
      <c r="D292" s="130" t="str">
        <f t="shared" si="171"/>
        <v>EML_G</v>
      </c>
      <c r="E292" s="129">
        <f t="shared" si="189"/>
        <v>0</v>
      </c>
      <c r="F292" s="717"/>
      <c r="G292" s="123">
        <f t="shared" si="190"/>
        <v>0</v>
      </c>
      <c r="H292" s="121">
        <f t="shared" si="190"/>
        <v>0</v>
      </c>
      <c r="I292" s="121">
        <f t="shared" si="190"/>
        <v>0</v>
      </c>
      <c r="J292" s="121">
        <f t="shared" si="190"/>
        <v>0</v>
      </c>
      <c r="K292" s="121">
        <f t="shared" si="190"/>
        <v>0</v>
      </c>
      <c r="L292" s="121">
        <f t="shared" si="190"/>
        <v>0</v>
      </c>
      <c r="M292" s="121">
        <f t="shared" si="190"/>
        <v>0</v>
      </c>
      <c r="N292" s="121">
        <f t="shared" si="190"/>
        <v>0</v>
      </c>
      <c r="O292" s="121">
        <f t="shared" si="190"/>
        <v>0</v>
      </c>
      <c r="P292" s="126">
        <f t="shared" si="190"/>
        <v>0</v>
      </c>
      <c r="Q292" s="122"/>
      <c r="R292" s="408">
        <f t="shared" si="176"/>
        <v>0</v>
      </c>
      <c r="S292" s="693"/>
      <c r="T292" s="700">
        <f t="shared" si="184"/>
        <v>0</v>
      </c>
      <c r="U292" s="701">
        <f t="shared" si="184"/>
        <v>0</v>
      </c>
      <c r="V292" s="693"/>
      <c r="W292" s="700">
        <f t="shared" si="185"/>
        <v>0</v>
      </c>
      <c r="X292" s="126">
        <f t="shared" si="185"/>
        <v>0</v>
      </c>
      <c r="Y292" s="696">
        <f t="shared" si="177"/>
        <v>0</v>
      </c>
      <c r="Z292" s="408">
        <f t="shared" si="178"/>
        <v>0</v>
      </c>
      <c r="AA292" s="127"/>
      <c r="AB292" s="123">
        <f t="shared" si="191"/>
        <v>0</v>
      </c>
      <c r="AC292" s="121">
        <f t="shared" si="191"/>
        <v>0</v>
      </c>
      <c r="AD292" s="121">
        <f t="shared" si="191"/>
        <v>0</v>
      </c>
      <c r="AE292" s="121">
        <f t="shared" si="191"/>
        <v>0</v>
      </c>
      <c r="AF292" s="121">
        <f t="shared" si="191"/>
        <v>0</v>
      </c>
      <c r="AG292" s="121">
        <f t="shared" si="191"/>
        <v>0</v>
      </c>
      <c r="AH292" s="121">
        <f t="shared" si="191"/>
        <v>0</v>
      </c>
      <c r="AI292" s="121">
        <f t="shared" si="191"/>
        <v>0</v>
      </c>
      <c r="AJ292" s="121">
        <f t="shared" si="191"/>
        <v>0</v>
      </c>
      <c r="AK292" s="121">
        <f t="shared" si="191"/>
        <v>0</v>
      </c>
      <c r="AL292" s="121">
        <f t="shared" si="191"/>
        <v>0</v>
      </c>
      <c r="AM292" s="121">
        <f t="shared" si="191"/>
        <v>0</v>
      </c>
      <c r="AN292" s="121">
        <f t="shared" si="191"/>
        <v>0</v>
      </c>
      <c r="AO292" s="701">
        <f t="shared" si="191"/>
        <v>0</v>
      </c>
      <c r="AP292" s="122"/>
      <c r="AQ292" s="123">
        <f t="shared" si="192"/>
        <v>0</v>
      </c>
      <c r="AR292" s="121">
        <f t="shared" si="192"/>
        <v>0</v>
      </c>
      <c r="AS292" s="121">
        <f t="shared" si="192"/>
        <v>0</v>
      </c>
      <c r="AT292" s="121">
        <f t="shared" si="192"/>
        <v>0</v>
      </c>
      <c r="AU292" s="121">
        <f t="shared" si="192"/>
        <v>0</v>
      </c>
      <c r="AV292" s="121">
        <f t="shared" si="192"/>
        <v>0</v>
      </c>
      <c r="AW292" s="121">
        <f t="shared" si="192"/>
        <v>0</v>
      </c>
      <c r="AX292" s="121">
        <f t="shared" si="192"/>
        <v>0</v>
      </c>
      <c r="AY292" s="121">
        <f t="shared" si="192"/>
        <v>0</v>
      </c>
      <c r="AZ292" s="121">
        <f t="shared" si="192"/>
        <v>0</v>
      </c>
      <c r="BA292" s="121">
        <f t="shared" si="192"/>
        <v>0</v>
      </c>
      <c r="BB292" s="121">
        <f t="shared" si="192"/>
        <v>0</v>
      </c>
      <c r="BC292" s="121">
        <f t="shared" si="192"/>
        <v>0</v>
      </c>
      <c r="BD292" s="701">
        <f t="shared" si="192"/>
        <v>0</v>
      </c>
      <c r="BE292" s="693"/>
      <c r="BF292" s="122">
        <f t="shared" si="179"/>
        <v>0</v>
      </c>
      <c r="BG292" s="124"/>
      <c r="BH292" s="122">
        <f t="shared" si="180"/>
        <v>0</v>
      </c>
      <c r="BI292" s="124"/>
      <c r="BJ292" s="122">
        <f t="shared" si="181"/>
        <v>0</v>
      </c>
      <c r="BK292" s="124"/>
      <c r="BL292" s="125">
        <f t="shared" si="182"/>
        <v>0</v>
      </c>
      <c r="BM292" s="124"/>
      <c r="BN292" s="123">
        <f t="shared" si="188"/>
        <v>0</v>
      </c>
      <c r="BO292" s="126">
        <f t="shared" si="188"/>
        <v>0</v>
      </c>
      <c r="BP292" s="127"/>
      <c r="BQ292" s="409"/>
    </row>
    <row r="293" spans="1:69" s="131" customFormat="1" ht="17.55" hidden="1" customHeight="1">
      <c r="A293" s="83"/>
      <c r="C293" s="139" t="str">
        <f t="shared" si="175"/>
        <v>H</v>
      </c>
      <c r="D293" s="130" t="str">
        <f t="shared" si="171"/>
        <v>EML_G</v>
      </c>
      <c r="E293" s="129">
        <f t="shared" si="189"/>
        <v>0</v>
      </c>
      <c r="F293" s="717"/>
      <c r="G293" s="123">
        <f t="shared" si="190"/>
        <v>0</v>
      </c>
      <c r="H293" s="121">
        <f t="shared" si="190"/>
        <v>0</v>
      </c>
      <c r="I293" s="121">
        <f t="shared" si="190"/>
        <v>0</v>
      </c>
      <c r="J293" s="121">
        <f t="shared" si="190"/>
        <v>0</v>
      </c>
      <c r="K293" s="121">
        <f t="shared" si="190"/>
        <v>0</v>
      </c>
      <c r="L293" s="121">
        <f t="shared" si="190"/>
        <v>0</v>
      </c>
      <c r="M293" s="121">
        <f t="shared" si="190"/>
        <v>0</v>
      </c>
      <c r="N293" s="121">
        <f t="shared" si="190"/>
        <v>0</v>
      </c>
      <c r="O293" s="121">
        <f t="shared" si="190"/>
        <v>0</v>
      </c>
      <c r="P293" s="126">
        <f t="shared" si="190"/>
        <v>0</v>
      </c>
      <c r="Q293" s="122"/>
      <c r="R293" s="408">
        <f t="shared" si="176"/>
        <v>0</v>
      </c>
      <c r="S293" s="693"/>
      <c r="T293" s="700">
        <f t="shared" si="184"/>
        <v>0</v>
      </c>
      <c r="U293" s="701">
        <f t="shared" si="184"/>
        <v>0</v>
      </c>
      <c r="V293" s="693"/>
      <c r="W293" s="700">
        <f t="shared" si="185"/>
        <v>0</v>
      </c>
      <c r="X293" s="126">
        <f t="shared" si="185"/>
        <v>0</v>
      </c>
      <c r="Y293" s="696">
        <f t="shared" si="177"/>
        <v>0</v>
      </c>
      <c r="Z293" s="408">
        <f t="shared" si="178"/>
        <v>0</v>
      </c>
      <c r="AA293" s="127"/>
      <c r="AB293" s="123">
        <f t="shared" si="191"/>
        <v>0</v>
      </c>
      <c r="AC293" s="121">
        <f t="shared" si="191"/>
        <v>0</v>
      </c>
      <c r="AD293" s="121">
        <f t="shared" si="191"/>
        <v>0</v>
      </c>
      <c r="AE293" s="121">
        <f t="shared" si="191"/>
        <v>0</v>
      </c>
      <c r="AF293" s="121">
        <f t="shared" si="191"/>
        <v>0</v>
      </c>
      <c r="AG293" s="121">
        <f t="shared" si="191"/>
        <v>0</v>
      </c>
      <c r="AH293" s="121">
        <f t="shared" si="191"/>
        <v>0</v>
      </c>
      <c r="AI293" s="121">
        <f t="shared" si="191"/>
        <v>0</v>
      </c>
      <c r="AJ293" s="121">
        <f t="shared" si="191"/>
        <v>0</v>
      </c>
      <c r="AK293" s="121">
        <f t="shared" si="191"/>
        <v>0</v>
      </c>
      <c r="AL293" s="121">
        <f t="shared" si="191"/>
        <v>0</v>
      </c>
      <c r="AM293" s="121">
        <f t="shared" si="191"/>
        <v>0</v>
      </c>
      <c r="AN293" s="121">
        <f t="shared" si="191"/>
        <v>0</v>
      </c>
      <c r="AO293" s="701">
        <f t="shared" si="191"/>
        <v>0</v>
      </c>
      <c r="AP293" s="122"/>
      <c r="AQ293" s="123">
        <f t="shared" si="192"/>
        <v>0</v>
      </c>
      <c r="AR293" s="121">
        <f t="shared" si="192"/>
        <v>0</v>
      </c>
      <c r="AS293" s="121">
        <f t="shared" si="192"/>
        <v>0</v>
      </c>
      <c r="AT293" s="121">
        <f t="shared" si="192"/>
        <v>0</v>
      </c>
      <c r="AU293" s="121">
        <f t="shared" si="192"/>
        <v>0</v>
      </c>
      <c r="AV293" s="121">
        <f t="shared" si="192"/>
        <v>0</v>
      </c>
      <c r="AW293" s="121">
        <f t="shared" si="192"/>
        <v>0</v>
      </c>
      <c r="AX293" s="121">
        <f t="shared" si="192"/>
        <v>0</v>
      </c>
      <c r="AY293" s="121">
        <f t="shared" si="192"/>
        <v>0</v>
      </c>
      <c r="AZ293" s="121">
        <f t="shared" si="192"/>
        <v>0</v>
      </c>
      <c r="BA293" s="121">
        <f t="shared" si="192"/>
        <v>0</v>
      </c>
      <c r="BB293" s="121">
        <f t="shared" si="192"/>
        <v>0</v>
      </c>
      <c r="BC293" s="121">
        <f t="shared" si="192"/>
        <v>0</v>
      </c>
      <c r="BD293" s="701">
        <f t="shared" si="192"/>
        <v>0</v>
      </c>
      <c r="BE293" s="693"/>
      <c r="BF293" s="122">
        <f t="shared" si="179"/>
        <v>0</v>
      </c>
      <c r="BG293" s="124"/>
      <c r="BH293" s="122">
        <f t="shared" si="180"/>
        <v>0</v>
      </c>
      <c r="BI293" s="124"/>
      <c r="BJ293" s="122">
        <f t="shared" si="181"/>
        <v>0</v>
      </c>
      <c r="BK293" s="124"/>
      <c r="BL293" s="125">
        <f t="shared" si="182"/>
        <v>0</v>
      </c>
      <c r="BM293" s="124"/>
      <c r="BN293" s="123">
        <f t="shared" si="188"/>
        <v>0</v>
      </c>
      <c r="BO293" s="126">
        <f t="shared" si="188"/>
        <v>0</v>
      </c>
      <c r="BP293" s="127"/>
      <c r="BQ293" s="409"/>
    </row>
    <row r="294" spans="1:69" s="131" customFormat="1" ht="17.55" hidden="1" customHeight="1">
      <c r="A294" s="83"/>
      <c r="C294" s="139" t="str">
        <f t="shared" si="175"/>
        <v>H</v>
      </c>
      <c r="D294" s="130" t="str">
        <f t="shared" si="171"/>
        <v>EML_G</v>
      </c>
      <c r="E294" s="129">
        <f t="shared" si="189"/>
        <v>0</v>
      </c>
      <c r="F294" s="717"/>
      <c r="G294" s="123">
        <f t="shared" si="190"/>
        <v>0</v>
      </c>
      <c r="H294" s="121">
        <f t="shared" si="190"/>
        <v>0</v>
      </c>
      <c r="I294" s="121">
        <f t="shared" si="190"/>
        <v>0</v>
      </c>
      <c r="J294" s="121">
        <f t="shared" si="190"/>
        <v>0</v>
      </c>
      <c r="K294" s="121">
        <f t="shared" si="190"/>
        <v>0</v>
      </c>
      <c r="L294" s="121">
        <f t="shared" si="190"/>
        <v>0</v>
      </c>
      <c r="M294" s="121">
        <f t="shared" si="190"/>
        <v>0</v>
      </c>
      <c r="N294" s="121">
        <f t="shared" si="190"/>
        <v>0</v>
      </c>
      <c r="O294" s="121">
        <f t="shared" si="190"/>
        <v>0</v>
      </c>
      <c r="P294" s="126">
        <f t="shared" si="190"/>
        <v>0</v>
      </c>
      <c r="Q294" s="122"/>
      <c r="R294" s="408">
        <f t="shared" si="176"/>
        <v>0</v>
      </c>
      <c r="S294" s="693"/>
      <c r="T294" s="700">
        <f t="shared" si="184"/>
        <v>0</v>
      </c>
      <c r="U294" s="701">
        <f t="shared" si="184"/>
        <v>0</v>
      </c>
      <c r="V294" s="693"/>
      <c r="W294" s="700">
        <f t="shared" si="185"/>
        <v>0</v>
      </c>
      <c r="X294" s="126">
        <f t="shared" si="185"/>
        <v>0</v>
      </c>
      <c r="Y294" s="696">
        <f t="shared" si="177"/>
        <v>0</v>
      </c>
      <c r="Z294" s="408">
        <f t="shared" si="178"/>
        <v>0</v>
      </c>
      <c r="AA294" s="127"/>
      <c r="AB294" s="123">
        <f t="shared" si="191"/>
        <v>0</v>
      </c>
      <c r="AC294" s="121">
        <f t="shared" si="191"/>
        <v>0</v>
      </c>
      <c r="AD294" s="121">
        <f t="shared" si="191"/>
        <v>0</v>
      </c>
      <c r="AE294" s="121">
        <f t="shared" si="191"/>
        <v>0</v>
      </c>
      <c r="AF294" s="121">
        <f t="shared" si="191"/>
        <v>0</v>
      </c>
      <c r="AG294" s="121">
        <f t="shared" si="191"/>
        <v>0</v>
      </c>
      <c r="AH294" s="121">
        <f t="shared" si="191"/>
        <v>0</v>
      </c>
      <c r="AI294" s="121">
        <f t="shared" si="191"/>
        <v>0</v>
      </c>
      <c r="AJ294" s="121">
        <f t="shared" si="191"/>
        <v>0</v>
      </c>
      <c r="AK294" s="121">
        <f t="shared" si="191"/>
        <v>0</v>
      </c>
      <c r="AL294" s="121">
        <f t="shared" si="191"/>
        <v>0</v>
      </c>
      <c r="AM294" s="121">
        <f t="shared" si="191"/>
        <v>0</v>
      </c>
      <c r="AN294" s="121">
        <f t="shared" si="191"/>
        <v>0</v>
      </c>
      <c r="AO294" s="701">
        <f t="shared" si="191"/>
        <v>0</v>
      </c>
      <c r="AP294" s="122"/>
      <c r="AQ294" s="123">
        <f t="shared" si="192"/>
        <v>0</v>
      </c>
      <c r="AR294" s="121">
        <f t="shared" si="192"/>
        <v>0</v>
      </c>
      <c r="AS294" s="121">
        <f t="shared" si="192"/>
        <v>0</v>
      </c>
      <c r="AT294" s="121">
        <f t="shared" si="192"/>
        <v>0</v>
      </c>
      <c r="AU294" s="121">
        <f t="shared" si="192"/>
        <v>0</v>
      </c>
      <c r="AV294" s="121">
        <f t="shared" si="192"/>
        <v>0</v>
      </c>
      <c r="AW294" s="121">
        <f t="shared" si="192"/>
        <v>0</v>
      </c>
      <c r="AX294" s="121">
        <f t="shared" si="192"/>
        <v>0</v>
      </c>
      <c r="AY294" s="121">
        <f t="shared" si="192"/>
        <v>0</v>
      </c>
      <c r="AZ294" s="121">
        <f t="shared" si="192"/>
        <v>0</v>
      </c>
      <c r="BA294" s="121">
        <f t="shared" si="192"/>
        <v>0</v>
      </c>
      <c r="BB294" s="121">
        <f t="shared" si="192"/>
        <v>0</v>
      </c>
      <c r="BC294" s="121">
        <f t="shared" si="192"/>
        <v>0</v>
      </c>
      <c r="BD294" s="701">
        <f t="shared" si="192"/>
        <v>0</v>
      </c>
      <c r="BE294" s="693"/>
      <c r="BF294" s="122">
        <f t="shared" si="179"/>
        <v>0</v>
      </c>
      <c r="BG294" s="124"/>
      <c r="BH294" s="122">
        <f t="shared" si="180"/>
        <v>0</v>
      </c>
      <c r="BI294" s="124"/>
      <c r="BJ294" s="122">
        <f t="shared" si="181"/>
        <v>0</v>
      </c>
      <c r="BK294" s="124"/>
      <c r="BL294" s="125">
        <f t="shared" si="182"/>
        <v>0</v>
      </c>
      <c r="BM294" s="124"/>
      <c r="BN294" s="123">
        <f t="shared" si="188"/>
        <v>0</v>
      </c>
      <c r="BO294" s="126">
        <f t="shared" si="188"/>
        <v>0</v>
      </c>
      <c r="BP294" s="127"/>
      <c r="BQ294" s="409"/>
    </row>
    <row r="295" spans="1:69" s="131" customFormat="1" ht="17.55" customHeight="1">
      <c r="A295" s="83"/>
      <c r="C295" s="139" t="str">
        <f t="shared" si="175"/>
        <v/>
      </c>
      <c r="D295" s="130" t="str">
        <f>$D284</f>
        <v>EML_G</v>
      </c>
      <c r="E295" s="129" t="str">
        <f>E50</f>
        <v>Unknown</v>
      </c>
      <c r="F295" s="717"/>
      <c r="G295" s="123">
        <f t="shared" si="190"/>
        <v>0</v>
      </c>
      <c r="H295" s="121">
        <f t="shared" si="190"/>
        <v>0</v>
      </c>
      <c r="I295" s="121">
        <f t="shared" si="190"/>
        <v>0</v>
      </c>
      <c r="J295" s="121">
        <f t="shared" si="190"/>
        <v>0</v>
      </c>
      <c r="K295" s="121">
        <f t="shared" si="190"/>
        <v>0</v>
      </c>
      <c r="L295" s="121">
        <f t="shared" si="190"/>
        <v>0</v>
      </c>
      <c r="M295" s="121">
        <f t="shared" si="190"/>
        <v>0</v>
      </c>
      <c r="N295" s="121">
        <f t="shared" si="190"/>
        <v>0</v>
      </c>
      <c r="O295" s="121">
        <f t="shared" si="190"/>
        <v>0</v>
      </c>
      <c r="P295" s="126">
        <f t="shared" si="190"/>
        <v>0</v>
      </c>
      <c r="Q295" s="122"/>
      <c r="R295" s="408">
        <f t="shared" si="176"/>
        <v>0</v>
      </c>
      <c r="S295" s="693"/>
      <c r="T295" s="700">
        <f t="shared" si="184"/>
        <v>0</v>
      </c>
      <c r="U295" s="701">
        <f t="shared" si="184"/>
        <v>0</v>
      </c>
      <c r="V295" s="693"/>
      <c r="W295" s="700">
        <f t="shared" si="185"/>
        <v>0</v>
      </c>
      <c r="X295" s="126">
        <f t="shared" si="185"/>
        <v>0</v>
      </c>
      <c r="Y295" s="696">
        <f t="shared" si="177"/>
        <v>0</v>
      </c>
      <c r="Z295" s="408">
        <f t="shared" si="178"/>
        <v>0</v>
      </c>
      <c r="AA295" s="127"/>
      <c r="AB295" s="123">
        <f t="shared" si="191"/>
        <v>0</v>
      </c>
      <c r="AC295" s="121">
        <f t="shared" si="191"/>
        <v>0</v>
      </c>
      <c r="AD295" s="121">
        <f t="shared" si="191"/>
        <v>0</v>
      </c>
      <c r="AE295" s="121">
        <f t="shared" si="191"/>
        <v>0</v>
      </c>
      <c r="AF295" s="121">
        <f t="shared" si="191"/>
        <v>0</v>
      </c>
      <c r="AG295" s="121">
        <f t="shared" si="191"/>
        <v>0</v>
      </c>
      <c r="AH295" s="121">
        <f t="shared" si="191"/>
        <v>0</v>
      </c>
      <c r="AI295" s="121">
        <f t="shared" si="191"/>
        <v>0</v>
      </c>
      <c r="AJ295" s="121">
        <f t="shared" si="191"/>
        <v>0</v>
      </c>
      <c r="AK295" s="121">
        <f t="shared" si="191"/>
        <v>0</v>
      </c>
      <c r="AL295" s="121">
        <f t="shared" si="191"/>
        <v>0</v>
      </c>
      <c r="AM295" s="121">
        <f t="shared" si="191"/>
        <v>0</v>
      </c>
      <c r="AN295" s="121">
        <f t="shared" si="191"/>
        <v>0</v>
      </c>
      <c r="AO295" s="701">
        <f t="shared" si="191"/>
        <v>0</v>
      </c>
      <c r="AP295" s="122"/>
      <c r="AQ295" s="123">
        <f t="shared" si="192"/>
        <v>0</v>
      </c>
      <c r="AR295" s="121">
        <f t="shared" si="192"/>
        <v>0</v>
      </c>
      <c r="AS295" s="121">
        <f t="shared" si="192"/>
        <v>0</v>
      </c>
      <c r="AT295" s="121">
        <f t="shared" si="192"/>
        <v>0</v>
      </c>
      <c r="AU295" s="121">
        <f t="shared" si="192"/>
        <v>0</v>
      </c>
      <c r="AV295" s="121">
        <f t="shared" si="192"/>
        <v>0</v>
      </c>
      <c r="AW295" s="121">
        <f t="shared" si="192"/>
        <v>0</v>
      </c>
      <c r="AX295" s="121">
        <f t="shared" si="192"/>
        <v>0</v>
      </c>
      <c r="AY295" s="121">
        <f t="shared" si="192"/>
        <v>0</v>
      </c>
      <c r="AZ295" s="121">
        <f t="shared" si="192"/>
        <v>0</v>
      </c>
      <c r="BA295" s="121">
        <f t="shared" si="192"/>
        <v>0</v>
      </c>
      <c r="BB295" s="121">
        <f t="shared" si="192"/>
        <v>0</v>
      </c>
      <c r="BC295" s="121">
        <f t="shared" si="192"/>
        <v>0</v>
      </c>
      <c r="BD295" s="701">
        <f t="shared" si="192"/>
        <v>0</v>
      </c>
      <c r="BE295" s="693"/>
      <c r="BF295" s="122">
        <f t="shared" si="179"/>
        <v>0</v>
      </c>
      <c r="BG295" s="124"/>
      <c r="BH295" s="122">
        <f t="shared" si="180"/>
        <v>0</v>
      </c>
      <c r="BI295" s="124"/>
      <c r="BJ295" s="122">
        <f t="shared" si="181"/>
        <v>0</v>
      </c>
      <c r="BK295" s="124"/>
      <c r="BL295" s="125">
        <f t="shared" si="182"/>
        <v>0</v>
      </c>
      <c r="BM295" s="124"/>
      <c r="BN295" s="123">
        <f t="shared" si="188"/>
        <v>0</v>
      </c>
      <c r="BO295" s="126">
        <f t="shared" si="188"/>
        <v>1</v>
      </c>
      <c r="BP295" s="127"/>
      <c r="BQ295" s="409"/>
    </row>
    <row r="296" spans="1:69" s="131" customFormat="1" ht="17.55" hidden="1" customHeight="1">
      <c r="A296" s="83"/>
      <c r="C296" s="139" t="str">
        <f t="shared" si="175"/>
        <v>H</v>
      </c>
      <c r="D296" s="130" t="str">
        <f>Parameter!G70</f>
        <v>EML_R</v>
      </c>
      <c r="E296" s="129" t="str">
        <f t="shared" ref="E296:E319" si="193">E16</f>
        <v>Aglaia Tech</v>
      </c>
      <c r="F296" s="717"/>
      <c r="G296" s="123">
        <f t="shared" ref="G296:P305" si="194">SUMIFS(Share, Y, $E$3, Config, $G$11, P, G$15, LType, $D296, MSup, $E296)</f>
        <v>0</v>
      </c>
      <c r="H296" s="121">
        <f t="shared" si="194"/>
        <v>0</v>
      </c>
      <c r="I296" s="121">
        <f t="shared" si="194"/>
        <v>0</v>
      </c>
      <c r="J296" s="121">
        <f t="shared" si="194"/>
        <v>0</v>
      </c>
      <c r="K296" s="121">
        <f t="shared" si="194"/>
        <v>0</v>
      </c>
      <c r="L296" s="121">
        <f t="shared" si="194"/>
        <v>0</v>
      </c>
      <c r="M296" s="121">
        <f t="shared" si="194"/>
        <v>0</v>
      </c>
      <c r="N296" s="121">
        <f t="shared" si="194"/>
        <v>0</v>
      </c>
      <c r="O296" s="121">
        <f t="shared" si="194"/>
        <v>0</v>
      </c>
      <c r="P296" s="126">
        <f t="shared" si="194"/>
        <v>0</v>
      </c>
      <c r="Q296" s="122"/>
      <c r="R296" s="408">
        <f t="shared" si="176"/>
        <v>0</v>
      </c>
      <c r="S296" s="693"/>
      <c r="T296" s="700">
        <f t="shared" ref="T296:U315" si="195">SUMIFS(Share, Y, $E$3, Config, $T$11, P, T$15, LType, $D296, MSup, $E296)</f>
        <v>0</v>
      </c>
      <c r="U296" s="701">
        <f t="shared" si="195"/>
        <v>0</v>
      </c>
      <c r="V296" s="693"/>
      <c r="W296" s="700">
        <f t="shared" ref="W296:X315" si="196">SUMIFS(Share, Y, $E$3, Config, $W$11, P, W$15, LType, $D296, MSup, $E296)</f>
        <v>0</v>
      </c>
      <c r="X296" s="126">
        <f t="shared" si="196"/>
        <v>0</v>
      </c>
      <c r="Y296" s="696">
        <f t="shared" si="177"/>
        <v>0</v>
      </c>
      <c r="Z296" s="408">
        <f t="shared" si="178"/>
        <v>0</v>
      </c>
      <c r="AA296" s="127"/>
      <c r="AB296" s="123">
        <f t="shared" ref="AB296:AO305" si="197">SUMIFS(Share, Y, $E$3, Config, $AB$11, P, AB$15, LType, $D296, MSup, $E296)</f>
        <v>0</v>
      </c>
      <c r="AC296" s="121">
        <f t="shared" si="197"/>
        <v>0</v>
      </c>
      <c r="AD296" s="121">
        <f t="shared" si="197"/>
        <v>0</v>
      </c>
      <c r="AE296" s="121">
        <f t="shared" si="197"/>
        <v>0</v>
      </c>
      <c r="AF296" s="121">
        <f t="shared" si="197"/>
        <v>0</v>
      </c>
      <c r="AG296" s="121">
        <f t="shared" si="197"/>
        <v>0</v>
      </c>
      <c r="AH296" s="121">
        <f t="shared" si="197"/>
        <v>0</v>
      </c>
      <c r="AI296" s="121">
        <f t="shared" si="197"/>
        <v>0</v>
      </c>
      <c r="AJ296" s="121">
        <f t="shared" si="197"/>
        <v>0</v>
      </c>
      <c r="AK296" s="121">
        <f t="shared" si="197"/>
        <v>0</v>
      </c>
      <c r="AL296" s="121">
        <f t="shared" si="197"/>
        <v>0</v>
      </c>
      <c r="AM296" s="121">
        <f t="shared" si="197"/>
        <v>0</v>
      </c>
      <c r="AN296" s="121">
        <f t="shared" si="197"/>
        <v>0</v>
      </c>
      <c r="AO296" s="701">
        <f t="shared" si="197"/>
        <v>0</v>
      </c>
      <c r="AP296" s="122"/>
      <c r="AQ296" s="123">
        <f t="shared" ref="AQ296:BD305" si="198">SUMIFS(Share, Y, $E$3, Config, $AQ$11, P, AQ$15, LType, $D296, MSup, $E296)</f>
        <v>0</v>
      </c>
      <c r="AR296" s="121">
        <f t="shared" si="198"/>
        <v>0</v>
      </c>
      <c r="AS296" s="121">
        <f t="shared" si="198"/>
        <v>0</v>
      </c>
      <c r="AT296" s="121">
        <f t="shared" si="198"/>
        <v>0</v>
      </c>
      <c r="AU296" s="121">
        <f t="shared" si="198"/>
        <v>0</v>
      </c>
      <c r="AV296" s="121">
        <f t="shared" si="198"/>
        <v>0</v>
      </c>
      <c r="AW296" s="121">
        <f t="shared" si="198"/>
        <v>0</v>
      </c>
      <c r="AX296" s="121">
        <f t="shared" si="198"/>
        <v>0</v>
      </c>
      <c r="AY296" s="121">
        <f t="shared" si="198"/>
        <v>0</v>
      </c>
      <c r="AZ296" s="121">
        <f t="shared" si="198"/>
        <v>0</v>
      </c>
      <c r="BA296" s="121">
        <f t="shared" si="198"/>
        <v>0</v>
      </c>
      <c r="BB296" s="121">
        <f t="shared" si="198"/>
        <v>0</v>
      </c>
      <c r="BC296" s="121">
        <f t="shared" si="198"/>
        <v>0</v>
      </c>
      <c r="BD296" s="701">
        <f t="shared" si="198"/>
        <v>0</v>
      </c>
      <c r="BE296" s="693"/>
      <c r="BF296" s="122">
        <f t="shared" si="179"/>
        <v>0</v>
      </c>
      <c r="BG296" s="124"/>
      <c r="BH296" s="122">
        <f t="shared" si="180"/>
        <v>0</v>
      </c>
      <c r="BI296" s="124"/>
      <c r="BJ296" s="122">
        <f t="shared" si="181"/>
        <v>0</v>
      </c>
      <c r="BK296" s="124"/>
      <c r="BL296" s="125">
        <f t="shared" si="182"/>
        <v>0</v>
      </c>
      <c r="BM296" s="124"/>
      <c r="BN296" s="123">
        <f t="shared" ref="BN296:BO315" si="199">SUMIFS(Share, Y, $E$3, Config, $BN$11, P, BN$15, LType, $D296, MSup, $E296)</f>
        <v>0</v>
      </c>
      <c r="BO296" s="126">
        <f t="shared" si="199"/>
        <v>0</v>
      </c>
      <c r="BP296" s="127"/>
      <c r="BQ296" s="409"/>
    </row>
    <row r="297" spans="1:69" s="131" customFormat="1" ht="17.55" hidden="1" customHeight="1">
      <c r="A297" s="83"/>
      <c r="C297" s="139" t="str">
        <f t="shared" si="175"/>
        <v>H</v>
      </c>
      <c r="D297" s="130" t="str">
        <f t="shared" ref="D297:D329" si="200">$D296</f>
        <v>EML_R</v>
      </c>
      <c r="E297" s="129" t="str">
        <f t="shared" si="193"/>
        <v>Bayer</v>
      </c>
      <c r="F297" s="717"/>
      <c r="G297" s="123">
        <f t="shared" si="194"/>
        <v>0</v>
      </c>
      <c r="H297" s="121">
        <f t="shared" si="194"/>
        <v>0</v>
      </c>
      <c r="I297" s="121">
        <f t="shared" si="194"/>
        <v>0</v>
      </c>
      <c r="J297" s="121">
        <f t="shared" si="194"/>
        <v>0</v>
      </c>
      <c r="K297" s="121">
        <f t="shared" si="194"/>
        <v>0</v>
      </c>
      <c r="L297" s="121">
        <f t="shared" si="194"/>
        <v>0</v>
      </c>
      <c r="M297" s="121">
        <f t="shared" si="194"/>
        <v>0</v>
      </c>
      <c r="N297" s="121">
        <f t="shared" si="194"/>
        <v>0</v>
      </c>
      <c r="O297" s="121">
        <f t="shared" si="194"/>
        <v>0</v>
      </c>
      <c r="P297" s="126">
        <f t="shared" si="194"/>
        <v>0</v>
      </c>
      <c r="Q297" s="122"/>
      <c r="R297" s="408">
        <f t="shared" si="176"/>
        <v>0</v>
      </c>
      <c r="S297" s="693"/>
      <c r="T297" s="700">
        <f t="shared" si="195"/>
        <v>0</v>
      </c>
      <c r="U297" s="701">
        <f t="shared" si="195"/>
        <v>0</v>
      </c>
      <c r="V297" s="693"/>
      <c r="W297" s="700">
        <f t="shared" si="196"/>
        <v>0</v>
      </c>
      <c r="X297" s="126">
        <f t="shared" si="196"/>
        <v>0</v>
      </c>
      <c r="Y297" s="696">
        <f t="shared" si="177"/>
        <v>0</v>
      </c>
      <c r="Z297" s="408">
        <f t="shared" si="178"/>
        <v>0</v>
      </c>
      <c r="AA297" s="127"/>
      <c r="AB297" s="123">
        <f t="shared" si="197"/>
        <v>0</v>
      </c>
      <c r="AC297" s="121">
        <f t="shared" si="197"/>
        <v>0</v>
      </c>
      <c r="AD297" s="121">
        <f t="shared" si="197"/>
        <v>0</v>
      </c>
      <c r="AE297" s="121">
        <f t="shared" si="197"/>
        <v>0</v>
      </c>
      <c r="AF297" s="121">
        <f t="shared" si="197"/>
        <v>0</v>
      </c>
      <c r="AG297" s="121">
        <f t="shared" si="197"/>
        <v>0</v>
      </c>
      <c r="AH297" s="121">
        <f t="shared" si="197"/>
        <v>0</v>
      </c>
      <c r="AI297" s="121">
        <f t="shared" si="197"/>
        <v>0</v>
      </c>
      <c r="AJ297" s="121">
        <f t="shared" si="197"/>
        <v>0</v>
      </c>
      <c r="AK297" s="121">
        <f t="shared" si="197"/>
        <v>0</v>
      </c>
      <c r="AL297" s="121">
        <f t="shared" si="197"/>
        <v>0</v>
      </c>
      <c r="AM297" s="121">
        <f t="shared" si="197"/>
        <v>0</v>
      </c>
      <c r="AN297" s="121">
        <f t="shared" si="197"/>
        <v>0</v>
      </c>
      <c r="AO297" s="701">
        <f t="shared" si="197"/>
        <v>0</v>
      </c>
      <c r="AP297" s="122"/>
      <c r="AQ297" s="123">
        <f t="shared" si="198"/>
        <v>0</v>
      </c>
      <c r="AR297" s="121">
        <f t="shared" si="198"/>
        <v>0</v>
      </c>
      <c r="AS297" s="121">
        <f t="shared" si="198"/>
        <v>0</v>
      </c>
      <c r="AT297" s="121">
        <f t="shared" si="198"/>
        <v>0</v>
      </c>
      <c r="AU297" s="121">
        <f t="shared" si="198"/>
        <v>0</v>
      </c>
      <c r="AV297" s="121">
        <f t="shared" si="198"/>
        <v>0</v>
      </c>
      <c r="AW297" s="121">
        <f t="shared" si="198"/>
        <v>0</v>
      </c>
      <c r="AX297" s="121">
        <f t="shared" si="198"/>
        <v>0</v>
      </c>
      <c r="AY297" s="121">
        <f t="shared" si="198"/>
        <v>0</v>
      </c>
      <c r="AZ297" s="121">
        <f t="shared" si="198"/>
        <v>0</v>
      </c>
      <c r="BA297" s="121">
        <f t="shared" si="198"/>
        <v>0</v>
      </c>
      <c r="BB297" s="121">
        <f t="shared" si="198"/>
        <v>0</v>
      </c>
      <c r="BC297" s="121">
        <f t="shared" si="198"/>
        <v>0</v>
      </c>
      <c r="BD297" s="701">
        <f t="shared" si="198"/>
        <v>0</v>
      </c>
      <c r="BE297" s="693"/>
      <c r="BF297" s="122">
        <f t="shared" si="179"/>
        <v>0</v>
      </c>
      <c r="BG297" s="124"/>
      <c r="BH297" s="122">
        <f t="shared" si="180"/>
        <v>0</v>
      </c>
      <c r="BI297" s="124"/>
      <c r="BJ297" s="122">
        <f t="shared" si="181"/>
        <v>0</v>
      </c>
      <c r="BK297" s="124"/>
      <c r="BL297" s="125">
        <f t="shared" si="182"/>
        <v>0</v>
      </c>
      <c r="BM297" s="124"/>
      <c r="BN297" s="123">
        <f t="shared" si="199"/>
        <v>0</v>
      </c>
      <c r="BO297" s="126">
        <f t="shared" si="199"/>
        <v>0</v>
      </c>
      <c r="BP297" s="127"/>
      <c r="BQ297" s="409"/>
    </row>
    <row r="298" spans="1:69" s="131" customFormat="1" ht="17.55" hidden="1" customHeight="1">
      <c r="A298" s="83"/>
      <c r="C298" s="139" t="str">
        <f t="shared" si="175"/>
        <v>H</v>
      </c>
      <c r="D298" s="130" t="str">
        <f t="shared" si="200"/>
        <v>EML_R</v>
      </c>
      <c r="E298" s="129" t="str">
        <f t="shared" si="193"/>
        <v>Comet</v>
      </c>
      <c r="F298" s="717"/>
      <c r="G298" s="123">
        <f t="shared" si="194"/>
        <v>0</v>
      </c>
      <c r="H298" s="121">
        <f t="shared" si="194"/>
        <v>0</v>
      </c>
      <c r="I298" s="121">
        <f t="shared" si="194"/>
        <v>0</v>
      </c>
      <c r="J298" s="121">
        <f t="shared" si="194"/>
        <v>0</v>
      </c>
      <c r="K298" s="121">
        <f t="shared" si="194"/>
        <v>0</v>
      </c>
      <c r="L298" s="121">
        <f t="shared" si="194"/>
        <v>0</v>
      </c>
      <c r="M298" s="121">
        <f t="shared" si="194"/>
        <v>0</v>
      </c>
      <c r="N298" s="121">
        <f t="shared" si="194"/>
        <v>0</v>
      </c>
      <c r="O298" s="121">
        <f t="shared" si="194"/>
        <v>0</v>
      </c>
      <c r="P298" s="126">
        <f t="shared" si="194"/>
        <v>0</v>
      </c>
      <c r="Q298" s="122"/>
      <c r="R298" s="408">
        <f t="shared" si="176"/>
        <v>0</v>
      </c>
      <c r="S298" s="693"/>
      <c r="T298" s="700">
        <f t="shared" si="195"/>
        <v>0</v>
      </c>
      <c r="U298" s="701">
        <f t="shared" si="195"/>
        <v>0</v>
      </c>
      <c r="V298" s="693"/>
      <c r="W298" s="700">
        <f t="shared" si="196"/>
        <v>0</v>
      </c>
      <c r="X298" s="126">
        <f t="shared" si="196"/>
        <v>0</v>
      </c>
      <c r="Y298" s="696">
        <f t="shared" si="177"/>
        <v>0</v>
      </c>
      <c r="Z298" s="408">
        <f t="shared" si="178"/>
        <v>0</v>
      </c>
      <c r="AA298" s="127"/>
      <c r="AB298" s="123">
        <f t="shared" si="197"/>
        <v>0</v>
      </c>
      <c r="AC298" s="121">
        <f t="shared" si="197"/>
        <v>0</v>
      </c>
      <c r="AD298" s="121">
        <f t="shared" si="197"/>
        <v>0</v>
      </c>
      <c r="AE298" s="121">
        <f t="shared" si="197"/>
        <v>0</v>
      </c>
      <c r="AF298" s="121">
        <f t="shared" si="197"/>
        <v>0</v>
      </c>
      <c r="AG298" s="121">
        <f t="shared" si="197"/>
        <v>0</v>
      </c>
      <c r="AH298" s="121">
        <f t="shared" si="197"/>
        <v>0</v>
      </c>
      <c r="AI298" s="121">
        <f t="shared" si="197"/>
        <v>0</v>
      </c>
      <c r="AJ298" s="121">
        <f t="shared" si="197"/>
        <v>0</v>
      </c>
      <c r="AK298" s="121">
        <f t="shared" si="197"/>
        <v>0</v>
      </c>
      <c r="AL298" s="121">
        <f t="shared" si="197"/>
        <v>0</v>
      </c>
      <c r="AM298" s="121">
        <f t="shared" si="197"/>
        <v>0</v>
      </c>
      <c r="AN298" s="121">
        <f t="shared" si="197"/>
        <v>0</v>
      </c>
      <c r="AO298" s="701">
        <f t="shared" si="197"/>
        <v>0</v>
      </c>
      <c r="AP298" s="122"/>
      <c r="AQ298" s="123">
        <f t="shared" si="198"/>
        <v>0</v>
      </c>
      <c r="AR298" s="121">
        <f t="shared" si="198"/>
        <v>0</v>
      </c>
      <c r="AS298" s="121">
        <f t="shared" si="198"/>
        <v>0</v>
      </c>
      <c r="AT298" s="121">
        <f t="shared" si="198"/>
        <v>0</v>
      </c>
      <c r="AU298" s="121">
        <f t="shared" si="198"/>
        <v>0</v>
      </c>
      <c r="AV298" s="121">
        <f t="shared" si="198"/>
        <v>0</v>
      </c>
      <c r="AW298" s="121">
        <f t="shared" si="198"/>
        <v>0</v>
      </c>
      <c r="AX298" s="121">
        <f t="shared" si="198"/>
        <v>0</v>
      </c>
      <c r="AY298" s="121">
        <f t="shared" si="198"/>
        <v>0</v>
      </c>
      <c r="AZ298" s="121">
        <f t="shared" si="198"/>
        <v>0</v>
      </c>
      <c r="BA298" s="121">
        <f t="shared" si="198"/>
        <v>0</v>
      </c>
      <c r="BB298" s="121">
        <f t="shared" si="198"/>
        <v>0</v>
      </c>
      <c r="BC298" s="121">
        <f t="shared" si="198"/>
        <v>0</v>
      </c>
      <c r="BD298" s="701">
        <f t="shared" si="198"/>
        <v>0</v>
      </c>
      <c r="BE298" s="693"/>
      <c r="BF298" s="122">
        <f t="shared" si="179"/>
        <v>0</v>
      </c>
      <c r="BG298" s="124"/>
      <c r="BH298" s="122">
        <f t="shared" si="180"/>
        <v>0</v>
      </c>
      <c r="BI298" s="124"/>
      <c r="BJ298" s="122">
        <f t="shared" si="181"/>
        <v>0</v>
      </c>
      <c r="BK298" s="124"/>
      <c r="BL298" s="125">
        <f t="shared" si="182"/>
        <v>0</v>
      </c>
      <c r="BM298" s="124"/>
      <c r="BN298" s="123">
        <f t="shared" si="199"/>
        <v>0</v>
      </c>
      <c r="BO298" s="126">
        <f t="shared" si="199"/>
        <v>0</v>
      </c>
      <c r="BP298" s="127"/>
      <c r="BQ298" s="409"/>
    </row>
    <row r="299" spans="1:69" s="131" customFormat="1" ht="17.55" hidden="1" customHeight="1">
      <c r="A299" s="83"/>
      <c r="C299" s="139" t="str">
        <f t="shared" si="175"/>
        <v>H</v>
      </c>
      <c r="D299" s="130" t="str">
        <f t="shared" si="200"/>
        <v>EML_R</v>
      </c>
      <c r="E299" s="129" t="str">
        <f t="shared" si="193"/>
        <v>Dongjin Semichem</v>
      </c>
      <c r="F299" s="717"/>
      <c r="G299" s="123">
        <f t="shared" si="194"/>
        <v>0</v>
      </c>
      <c r="H299" s="121">
        <f t="shared" si="194"/>
        <v>0</v>
      </c>
      <c r="I299" s="121">
        <f t="shared" si="194"/>
        <v>0</v>
      </c>
      <c r="J299" s="121">
        <f t="shared" si="194"/>
        <v>0</v>
      </c>
      <c r="K299" s="121">
        <f t="shared" si="194"/>
        <v>0</v>
      </c>
      <c r="L299" s="121">
        <f t="shared" si="194"/>
        <v>0</v>
      </c>
      <c r="M299" s="121">
        <f t="shared" si="194"/>
        <v>0</v>
      </c>
      <c r="N299" s="121">
        <f t="shared" si="194"/>
        <v>0</v>
      </c>
      <c r="O299" s="121">
        <f t="shared" si="194"/>
        <v>0</v>
      </c>
      <c r="P299" s="126">
        <f t="shared" si="194"/>
        <v>0</v>
      </c>
      <c r="Q299" s="122"/>
      <c r="R299" s="408">
        <f t="shared" si="176"/>
        <v>0</v>
      </c>
      <c r="S299" s="693"/>
      <c r="T299" s="700">
        <f t="shared" si="195"/>
        <v>0</v>
      </c>
      <c r="U299" s="701">
        <f t="shared" si="195"/>
        <v>0</v>
      </c>
      <c r="V299" s="693"/>
      <c r="W299" s="700">
        <f t="shared" si="196"/>
        <v>0</v>
      </c>
      <c r="X299" s="126">
        <f t="shared" si="196"/>
        <v>0</v>
      </c>
      <c r="Y299" s="696">
        <f t="shared" si="177"/>
        <v>0</v>
      </c>
      <c r="Z299" s="408">
        <f t="shared" si="178"/>
        <v>0</v>
      </c>
      <c r="AA299" s="127"/>
      <c r="AB299" s="123">
        <f t="shared" si="197"/>
        <v>0</v>
      </c>
      <c r="AC299" s="121">
        <f t="shared" si="197"/>
        <v>0</v>
      </c>
      <c r="AD299" s="121">
        <f t="shared" si="197"/>
        <v>0</v>
      </c>
      <c r="AE299" s="121">
        <f t="shared" si="197"/>
        <v>0</v>
      </c>
      <c r="AF299" s="121">
        <f t="shared" si="197"/>
        <v>0</v>
      </c>
      <c r="AG299" s="121">
        <f t="shared" si="197"/>
        <v>0</v>
      </c>
      <c r="AH299" s="121">
        <f t="shared" si="197"/>
        <v>0</v>
      </c>
      <c r="AI299" s="121">
        <f t="shared" si="197"/>
        <v>0</v>
      </c>
      <c r="AJ299" s="121">
        <f t="shared" si="197"/>
        <v>0</v>
      </c>
      <c r="AK299" s="121">
        <f t="shared" si="197"/>
        <v>0</v>
      </c>
      <c r="AL299" s="121">
        <f t="shared" si="197"/>
        <v>0</v>
      </c>
      <c r="AM299" s="121">
        <f t="shared" si="197"/>
        <v>0</v>
      </c>
      <c r="AN299" s="121">
        <f t="shared" si="197"/>
        <v>0</v>
      </c>
      <c r="AO299" s="701">
        <f t="shared" si="197"/>
        <v>0</v>
      </c>
      <c r="AP299" s="122"/>
      <c r="AQ299" s="123">
        <f t="shared" si="198"/>
        <v>0</v>
      </c>
      <c r="AR299" s="121">
        <f t="shared" si="198"/>
        <v>0</v>
      </c>
      <c r="AS299" s="121">
        <f t="shared" si="198"/>
        <v>0</v>
      </c>
      <c r="AT299" s="121">
        <f t="shared" si="198"/>
        <v>0</v>
      </c>
      <c r="AU299" s="121">
        <f t="shared" si="198"/>
        <v>0</v>
      </c>
      <c r="AV299" s="121">
        <f t="shared" si="198"/>
        <v>0</v>
      </c>
      <c r="AW299" s="121">
        <f t="shared" si="198"/>
        <v>0</v>
      </c>
      <c r="AX299" s="121">
        <f t="shared" si="198"/>
        <v>0</v>
      </c>
      <c r="AY299" s="121">
        <f t="shared" si="198"/>
        <v>0</v>
      </c>
      <c r="AZ299" s="121">
        <f t="shared" si="198"/>
        <v>0</v>
      </c>
      <c r="BA299" s="121">
        <f t="shared" si="198"/>
        <v>0</v>
      </c>
      <c r="BB299" s="121">
        <f t="shared" si="198"/>
        <v>0</v>
      </c>
      <c r="BC299" s="121">
        <f t="shared" si="198"/>
        <v>0</v>
      </c>
      <c r="BD299" s="701">
        <f t="shared" si="198"/>
        <v>0</v>
      </c>
      <c r="BE299" s="693"/>
      <c r="BF299" s="122">
        <f t="shared" si="179"/>
        <v>0</v>
      </c>
      <c r="BG299" s="124"/>
      <c r="BH299" s="122">
        <f t="shared" si="180"/>
        <v>0</v>
      </c>
      <c r="BI299" s="124"/>
      <c r="BJ299" s="122">
        <f t="shared" si="181"/>
        <v>0</v>
      </c>
      <c r="BK299" s="124"/>
      <c r="BL299" s="125">
        <f t="shared" si="182"/>
        <v>0</v>
      </c>
      <c r="BM299" s="124"/>
      <c r="BN299" s="123">
        <f t="shared" si="199"/>
        <v>0</v>
      </c>
      <c r="BO299" s="126">
        <f t="shared" si="199"/>
        <v>0</v>
      </c>
      <c r="BP299" s="127"/>
      <c r="BQ299" s="409"/>
    </row>
    <row r="300" spans="1:69" s="131" customFormat="1" ht="17.55" hidden="1" customHeight="1">
      <c r="A300" s="83"/>
      <c r="C300" s="139" t="str">
        <f t="shared" si="175"/>
        <v>H</v>
      </c>
      <c r="D300" s="130" t="str">
        <f t="shared" si="200"/>
        <v>EML_R</v>
      </c>
      <c r="E300" s="129" t="str">
        <f t="shared" si="193"/>
        <v>Duksan Neolux</v>
      </c>
      <c r="F300" s="717"/>
      <c r="G300" s="123">
        <f t="shared" si="194"/>
        <v>0</v>
      </c>
      <c r="H300" s="121">
        <f t="shared" si="194"/>
        <v>0</v>
      </c>
      <c r="I300" s="121">
        <f t="shared" si="194"/>
        <v>0</v>
      </c>
      <c r="J300" s="121">
        <f t="shared" si="194"/>
        <v>0</v>
      </c>
      <c r="K300" s="121">
        <f t="shared" si="194"/>
        <v>0</v>
      </c>
      <c r="L300" s="121">
        <f t="shared" si="194"/>
        <v>0</v>
      </c>
      <c r="M300" s="121">
        <f t="shared" si="194"/>
        <v>0</v>
      </c>
      <c r="N300" s="121">
        <f t="shared" si="194"/>
        <v>0</v>
      </c>
      <c r="O300" s="121">
        <f t="shared" si="194"/>
        <v>0</v>
      </c>
      <c r="P300" s="126">
        <f t="shared" si="194"/>
        <v>0</v>
      </c>
      <c r="Q300" s="122"/>
      <c r="R300" s="408">
        <f t="shared" si="176"/>
        <v>0</v>
      </c>
      <c r="S300" s="693"/>
      <c r="T300" s="700">
        <f t="shared" si="195"/>
        <v>0</v>
      </c>
      <c r="U300" s="701">
        <f t="shared" si="195"/>
        <v>0</v>
      </c>
      <c r="V300" s="693"/>
      <c r="W300" s="700">
        <f t="shared" si="196"/>
        <v>0</v>
      </c>
      <c r="X300" s="126">
        <f t="shared" si="196"/>
        <v>0</v>
      </c>
      <c r="Y300" s="696">
        <f t="shared" si="177"/>
        <v>0</v>
      </c>
      <c r="Z300" s="408">
        <f t="shared" si="178"/>
        <v>0</v>
      </c>
      <c r="AA300" s="127"/>
      <c r="AB300" s="123">
        <f t="shared" si="197"/>
        <v>0</v>
      </c>
      <c r="AC300" s="121">
        <f t="shared" si="197"/>
        <v>0</v>
      </c>
      <c r="AD300" s="121">
        <f t="shared" si="197"/>
        <v>0</v>
      </c>
      <c r="AE300" s="121">
        <f t="shared" si="197"/>
        <v>0</v>
      </c>
      <c r="AF300" s="121">
        <f t="shared" si="197"/>
        <v>0</v>
      </c>
      <c r="AG300" s="121">
        <f t="shared" si="197"/>
        <v>0</v>
      </c>
      <c r="AH300" s="121">
        <f t="shared" si="197"/>
        <v>0</v>
      </c>
      <c r="AI300" s="121">
        <f t="shared" si="197"/>
        <v>0</v>
      </c>
      <c r="AJ300" s="121">
        <f t="shared" si="197"/>
        <v>0</v>
      </c>
      <c r="AK300" s="121">
        <f t="shared" si="197"/>
        <v>0</v>
      </c>
      <c r="AL300" s="121">
        <f t="shared" si="197"/>
        <v>0</v>
      </c>
      <c r="AM300" s="121">
        <f t="shared" si="197"/>
        <v>0</v>
      </c>
      <c r="AN300" s="121">
        <f t="shared" si="197"/>
        <v>0</v>
      </c>
      <c r="AO300" s="701">
        <f t="shared" si="197"/>
        <v>0</v>
      </c>
      <c r="AP300" s="122"/>
      <c r="AQ300" s="123">
        <f t="shared" si="198"/>
        <v>0</v>
      </c>
      <c r="AR300" s="121">
        <f t="shared" si="198"/>
        <v>0</v>
      </c>
      <c r="AS300" s="121">
        <f t="shared" si="198"/>
        <v>0</v>
      </c>
      <c r="AT300" s="121">
        <f t="shared" si="198"/>
        <v>0</v>
      </c>
      <c r="AU300" s="121">
        <f t="shared" si="198"/>
        <v>0</v>
      </c>
      <c r="AV300" s="121">
        <f t="shared" si="198"/>
        <v>0</v>
      </c>
      <c r="AW300" s="121">
        <f t="shared" si="198"/>
        <v>0</v>
      </c>
      <c r="AX300" s="121">
        <f t="shared" si="198"/>
        <v>0</v>
      </c>
      <c r="AY300" s="121">
        <f t="shared" si="198"/>
        <v>0</v>
      </c>
      <c r="AZ300" s="121">
        <f t="shared" si="198"/>
        <v>0</v>
      </c>
      <c r="BA300" s="121">
        <f t="shared" si="198"/>
        <v>0</v>
      </c>
      <c r="BB300" s="121">
        <f t="shared" si="198"/>
        <v>0</v>
      </c>
      <c r="BC300" s="121">
        <f t="shared" si="198"/>
        <v>0</v>
      </c>
      <c r="BD300" s="701">
        <f t="shared" si="198"/>
        <v>0</v>
      </c>
      <c r="BE300" s="693"/>
      <c r="BF300" s="122">
        <f t="shared" si="179"/>
        <v>0</v>
      </c>
      <c r="BG300" s="124"/>
      <c r="BH300" s="122">
        <f t="shared" si="180"/>
        <v>0</v>
      </c>
      <c r="BI300" s="124"/>
      <c r="BJ300" s="122">
        <f t="shared" si="181"/>
        <v>0</v>
      </c>
      <c r="BK300" s="124"/>
      <c r="BL300" s="125">
        <f t="shared" si="182"/>
        <v>0</v>
      </c>
      <c r="BM300" s="124"/>
      <c r="BN300" s="123">
        <f t="shared" si="199"/>
        <v>0</v>
      </c>
      <c r="BO300" s="126">
        <f t="shared" si="199"/>
        <v>0</v>
      </c>
      <c r="BP300" s="127"/>
      <c r="BQ300" s="409"/>
    </row>
    <row r="301" spans="1:69" s="131" customFormat="1" ht="17.55" hidden="1" customHeight="1">
      <c r="A301" s="83"/>
      <c r="C301" s="139" t="str">
        <f t="shared" si="175"/>
        <v>H</v>
      </c>
      <c r="D301" s="130" t="str">
        <f t="shared" si="200"/>
        <v>EML_R</v>
      </c>
      <c r="E301" s="129" t="str">
        <f t="shared" si="193"/>
        <v>DuPont</v>
      </c>
      <c r="F301" s="717"/>
      <c r="G301" s="123">
        <f t="shared" si="194"/>
        <v>0</v>
      </c>
      <c r="H301" s="121">
        <f t="shared" si="194"/>
        <v>0</v>
      </c>
      <c r="I301" s="121">
        <f t="shared" si="194"/>
        <v>0</v>
      </c>
      <c r="J301" s="121">
        <f t="shared" si="194"/>
        <v>0</v>
      </c>
      <c r="K301" s="121">
        <f t="shared" si="194"/>
        <v>0</v>
      </c>
      <c r="L301" s="121">
        <f t="shared" si="194"/>
        <v>0</v>
      </c>
      <c r="M301" s="121">
        <f t="shared" si="194"/>
        <v>0</v>
      </c>
      <c r="N301" s="121">
        <f t="shared" si="194"/>
        <v>0</v>
      </c>
      <c r="O301" s="121">
        <f t="shared" si="194"/>
        <v>0</v>
      </c>
      <c r="P301" s="126">
        <f t="shared" si="194"/>
        <v>0</v>
      </c>
      <c r="Q301" s="122"/>
      <c r="R301" s="408">
        <f t="shared" si="176"/>
        <v>0</v>
      </c>
      <c r="S301" s="693"/>
      <c r="T301" s="700">
        <f t="shared" si="195"/>
        <v>0</v>
      </c>
      <c r="U301" s="701">
        <f t="shared" si="195"/>
        <v>0</v>
      </c>
      <c r="V301" s="693"/>
      <c r="W301" s="700">
        <f t="shared" si="196"/>
        <v>0</v>
      </c>
      <c r="X301" s="126">
        <f t="shared" si="196"/>
        <v>0</v>
      </c>
      <c r="Y301" s="696">
        <f t="shared" si="177"/>
        <v>0</v>
      </c>
      <c r="Z301" s="408">
        <f t="shared" si="178"/>
        <v>0</v>
      </c>
      <c r="AA301" s="127"/>
      <c r="AB301" s="123">
        <f t="shared" si="197"/>
        <v>0</v>
      </c>
      <c r="AC301" s="121">
        <f t="shared" si="197"/>
        <v>0</v>
      </c>
      <c r="AD301" s="121">
        <f t="shared" si="197"/>
        <v>0</v>
      </c>
      <c r="AE301" s="121">
        <f t="shared" si="197"/>
        <v>0</v>
      </c>
      <c r="AF301" s="121">
        <f t="shared" si="197"/>
        <v>0</v>
      </c>
      <c r="AG301" s="121">
        <f t="shared" si="197"/>
        <v>0</v>
      </c>
      <c r="AH301" s="121">
        <f t="shared" si="197"/>
        <v>0</v>
      </c>
      <c r="AI301" s="121">
        <f t="shared" si="197"/>
        <v>0</v>
      </c>
      <c r="AJ301" s="121">
        <f t="shared" si="197"/>
        <v>0</v>
      </c>
      <c r="AK301" s="121">
        <f t="shared" si="197"/>
        <v>0</v>
      </c>
      <c r="AL301" s="121">
        <f t="shared" si="197"/>
        <v>0</v>
      </c>
      <c r="AM301" s="121">
        <f t="shared" si="197"/>
        <v>0</v>
      </c>
      <c r="AN301" s="121">
        <f t="shared" si="197"/>
        <v>0</v>
      </c>
      <c r="AO301" s="701">
        <f t="shared" si="197"/>
        <v>0</v>
      </c>
      <c r="AP301" s="122"/>
      <c r="AQ301" s="123">
        <f t="shared" si="198"/>
        <v>0</v>
      </c>
      <c r="AR301" s="121">
        <f t="shared" si="198"/>
        <v>0</v>
      </c>
      <c r="AS301" s="121">
        <f t="shared" si="198"/>
        <v>0</v>
      </c>
      <c r="AT301" s="121">
        <f t="shared" si="198"/>
        <v>0</v>
      </c>
      <c r="AU301" s="121">
        <f t="shared" si="198"/>
        <v>0</v>
      </c>
      <c r="AV301" s="121">
        <f t="shared" si="198"/>
        <v>0</v>
      </c>
      <c r="AW301" s="121">
        <f t="shared" si="198"/>
        <v>0</v>
      </c>
      <c r="AX301" s="121">
        <f t="shared" si="198"/>
        <v>0</v>
      </c>
      <c r="AY301" s="121">
        <f t="shared" si="198"/>
        <v>0</v>
      </c>
      <c r="AZ301" s="121">
        <f t="shared" si="198"/>
        <v>0</v>
      </c>
      <c r="BA301" s="121">
        <f t="shared" si="198"/>
        <v>0</v>
      </c>
      <c r="BB301" s="121">
        <f t="shared" si="198"/>
        <v>0</v>
      </c>
      <c r="BC301" s="121">
        <f t="shared" si="198"/>
        <v>0</v>
      </c>
      <c r="BD301" s="701">
        <f t="shared" si="198"/>
        <v>0</v>
      </c>
      <c r="BE301" s="693"/>
      <c r="BF301" s="122">
        <f t="shared" si="179"/>
        <v>0</v>
      </c>
      <c r="BG301" s="124"/>
      <c r="BH301" s="122">
        <f t="shared" si="180"/>
        <v>0</v>
      </c>
      <c r="BI301" s="124"/>
      <c r="BJ301" s="122">
        <f t="shared" si="181"/>
        <v>0</v>
      </c>
      <c r="BK301" s="124"/>
      <c r="BL301" s="125">
        <f t="shared" si="182"/>
        <v>0</v>
      </c>
      <c r="BM301" s="124"/>
      <c r="BN301" s="123">
        <f t="shared" si="199"/>
        <v>0</v>
      </c>
      <c r="BO301" s="126">
        <f t="shared" si="199"/>
        <v>0</v>
      </c>
      <c r="BP301" s="127"/>
      <c r="BQ301" s="409"/>
    </row>
    <row r="302" spans="1:69" s="131" customFormat="1" ht="17.55" hidden="1" customHeight="1">
      <c r="A302" s="83"/>
      <c r="C302" s="139" t="str">
        <f t="shared" si="175"/>
        <v>H</v>
      </c>
      <c r="D302" s="130" t="str">
        <f t="shared" si="200"/>
        <v>EML_R</v>
      </c>
      <c r="E302" s="129" t="str">
        <f t="shared" si="193"/>
        <v>EMT</v>
      </c>
      <c r="F302" s="717"/>
      <c r="G302" s="123">
        <f t="shared" si="194"/>
        <v>0</v>
      </c>
      <c r="H302" s="121">
        <f t="shared" si="194"/>
        <v>0</v>
      </c>
      <c r="I302" s="121">
        <f t="shared" si="194"/>
        <v>0</v>
      </c>
      <c r="J302" s="121">
        <f t="shared" si="194"/>
        <v>0</v>
      </c>
      <c r="K302" s="121">
        <f t="shared" si="194"/>
        <v>0</v>
      </c>
      <c r="L302" s="121">
        <f t="shared" si="194"/>
        <v>0</v>
      </c>
      <c r="M302" s="121">
        <f t="shared" si="194"/>
        <v>0</v>
      </c>
      <c r="N302" s="121">
        <f t="shared" si="194"/>
        <v>0</v>
      </c>
      <c r="O302" s="121">
        <f t="shared" si="194"/>
        <v>0</v>
      </c>
      <c r="P302" s="126">
        <f t="shared" si="194"/>
        <v>0</v>
      </c>
      <c r="Q302" s="122"/>
      <c r="R302" s="408">
        <f t="shared" si="176"/>
        <v>0</v>
      </c>
      <c r="S302" s="693"/>
      <c r="T302" s="700">
        <f t="shared" si="195"/>
        <v>0</v>
      </c>
      <c r="U302" s="701">
        <f t="shared" si="195"/>
        <v>0</v>
      </c>
      <c r="V302" s="693"/>
      <c r="W302" s="700">
        <f t="shared" si="196"/>
        <v>0</v>
      </c>
      <c r="X302" s="126">
        <f t="shared" si="196"/>
        <v>0</v>
      </c>
      <c r="Y302" s="696">
        <f t="shared" si="177"/>
        <v>0</v>
      </c>
      <c r="Z302" s="408">
        <f t="shared" si="178"/>
        <v>0</v>
      </c>
      <c r="AA302" s="127"/>
      <c r="AB302" s="123">
        <f t="shared" si="197"/>
        <v>0</v>
      </c>
      <c r="AC302" s="121">
        <f t="shared" si="197"/>
        <v>0</v>
      </c>
      <c r="AD302" s="121">
        <f t="shared" si="197"/>
        <v>0</v>
      </c>
      <c r="AE302" s="121">
        <f t="shared" si="197"/>
        <v>0</v>
      </c>
      <c r="AF302" s="121">
        <f t="shared" si="197"/>
        <v>0</v>
      </c>
      <c r="AG302" s="121">
        <f t="shared" si="197"/>
        <v>0</v>
      </c>
      <c r="AH302" s="121">
        <f t="shared" si="197"/>
        <v>0</v>
      </c>
      <c r="AI302" s="121">
        <f t="shared" si="197"/>
        <v>0</v>
      </c>
      <c r="AJ302" s="121">
        <f t="shared" si="197"/>
        <v>0</v>
      </c>
      <c r="AK302" s="121">
        <f t="shared" si="197"/>
        <v>0</v>
      </c>
      <c r="AL302" s="121">
        <f t="shared" si="197"/>
        <v>0</v>
      </c>
      <c r="AM302" s="121">
        <f t="shared" si="197"/>
        <v>0</v>
      </c>
      <c r="AN302" s="121">
        <f t="shared" si="197"/>
        <v>0</v>
      </c>
      <c r="AO302" s="701">
        <f t="shared" si="197"/>
        <v>0</v>
      </c>
      <c r="AP302" s="122"/>
      <c r="AQ302" s="123">
        <f t="shared" si="198"/>
        <v>0</v>
      </c>
      <c r="AR302" s="121">
        <f t="shared" si="198"/>
        <v>0</v>
      </c>
      <c r="AS302" s="121">
        <f t="shared" si="198"/>
        <v>0</v>
      </c>
      <c r="AT302" s="121">
        <f t="shared" si="198"/>
        <v>0</v>
      </c>
      <c r="AU302" s="121">
        <f t="shared" si="198"/>
        <v>0</v>
      </c>
      <c r="AV302" s="121">
        <f t="shared" si="198"/>
        <v>0</v>
      </c>
      <c r="AW302" s="121">
        <f t="shared" si="198"/>
        <v>0</v>
      </c>
      <c r="AX302" s="121">
        <f t="shared" si="198"/>
        <v>0</v>
      </c>
      <c r="AY302" s="121">
        <f t="shared" si="198"/>
        <v>0</v>
      </c>
      <c r="AZ302" s="121">
        <f t="shared" si="198"/>
        <v>0</v>
      </c>
      <c r="BA302" s="121">
        <f t="shared" si="198"/>
        <v>0</v>
      </c>
      <c r="BB302" s="121">
        <f t="shared" si="198"/>
        <v>0</v>
      </c>
      <c r="BC302" s="121">
        <f t="shared" si="198"/>
        <v>0</v>
      </c>
      <c r="BD302" s="701">
        <f t="shared" si="198"/>
        <v>0</v>
      </c>
      <c r="BE302" s="693"/>
      <c r="BF302" s="122">
        <f t="shared" si="179"/>
        <v>0</v>
      </c>
      <c r="BG302" s="124"/>
      <c r="BH302" s="122">
        <f t="shared" si="180"/>
        <v>0</v>
      </c>
      <c r="BI302" s="124"/>
      <c r="BJ302" s="122">
        <f t="shared" si="181"/>
        <v>0</v>
      </c>
      <c r="BK302" s="124"/>
      <c r="BL302" s="125">
        <f t="shared" si="182"/>
        <v>0</v>
      </c>
      <c r="BM302" s="124"/>
      <c r="BN302" s="123">
        <f t="shared" si="199"/>
        <v>0</v>
      </c>
      <c r="BO302" s="126">
        <f t="shared" si="199"/>
        <v>0</v>
      </c>
      <c r="BP302" s="127"/>
      <c r="BQ302" s="409"/>
    </row>
    <row r="303" spans="1:69" s="131" customFormat="1" ht="17.55" hidden="1" customHeight="1">
      <c r="A303" s="83"/>
      <c r="C303" s="139" t="str">
        <f t="shared" si="175"/>
        <v>H</v>
      </c>
      <c r="D303" s="130" t="str">
        <f t="shared" si="200"/>
        <v>EML_R</v>
      </c>
      <c r="E303" s="129" t="str">
        <f t="shared" si="193"/>
        <v>Hodogaya</v>
      </c>
      <c r="F303" s="717"/>
      <c r="G303" s="123">
        <f t="shared" si="194"/>
        <v>0</v>
      </c>
      <c r="H303" s="121">
        <f t="shared" si="194"/>
        <v>0</v>
      </c>
      <c r="I303" s="121">
        <f t="shared" si="194"/>
        <v>0</v>
      </c>
      <c r="J303" s="121">
        <f t="shared" si="194"/>
        <v>0</v>
      </c>
      <c r="K303" s="121">
        <f t="shared" si="194"/>
        <v>0</v>
      </c>
      <c r="L303" s="121">
        <f t="shared" si="194"/>
        <v>0</v>
      </c>
      <c r="M303" s="121">
        <f t="shared" si="194"/>
        <v>0</v>
      </c>
      <c r="N303" s="121">
        <f t="shared" si="194"/>
        <v>0</v>
      </c>
      <c r="O303" s="121">
        <f t="shared" si="194"/>
        <v>0</v>
      </c>
      <c r="P303" s="126">
        <f t="shared" si="194"/>
        <v>0</v>
      </c>
      <c r="Q303" s="122"/>
      <c r="R303" s="408">
        <f t="shared" si="176"/>
        <v>0</v>
      </c>
      <c r="S303" s="693"/>
      <c r="T303" s="700">
        <f t="shared" si="195"/>
        <v>0</v>
      </c>
      <c r="U303" s="701">
        <f t="shared" si="195"/>
        <v>0</v>
      </c>
      <c r="V303" s="693"/>
      <c r="W303" s="700">
        <f t="shared" si="196"/>
        <v>0</v>
      </c>
      <c r="X303" s="126">
        <f t="shared" si="196"/>
        <v>0</v>
      </c>
      <c r="Y303" s="696">
        <f t="shared" si="177"/>
        <v>0</v>
      </c>
      <c r="Z303" s="408">
        <f t="shared" si="178"/>
        <v>0</v>
      </c>
      <c r="AA303" s="127"/>
      <c r="AB303" s="123">
        <f t="shared" si="197"/>
        <v>0</v>
      </c>
      <c r="AC303" s="121">
        <f t="shared" si="197"/>
        <v>0</v>
      </c>
      <c r="AD303" s="121">
        <f t="shared" si="197"/>
        <v>0</v>
      </c>
      <c r="AE303" s="121">
        <f t="shared" si="197"/>
        <v>0</v>
      </c>
      <c r="AF303" s="121">
        <f t="shared" si="197"/>
        <v>0</v>
      </c>
      <c r="AG303" s="121">
        <f t="shared" si="197"/>
        <v>0</v>
      </c>
      <c r="AH303" s="121">
        <f t="shared" si="197"/>
        <v>0</v>
      </c>
      <c r="AI303" s="121">
        <f t="shared" si="197"/>
        <v>0</v>
      </c>
      <c r="AJ303" s="121">
        <f t="shared" si="197"/>
        <v>0</v>
      </c>
      <c r="AK303" s="121">
        <f t="shared" si="197"/>
        <v>0</v>
      </c>
      <c r="AL303" s="121">
        <f t="shared" si="197"/>
        <v>0</v>
      </c>
      <c r="AM303" s="121">
        <f t="shared" si="197"/>
        <v>0</v>
      </c>
      <c r="AN303" s="121">
        <f t="shared" si="197"/>
        <v>0</v>
      </c>
      <c r="AO303" s="701">
        <f t="shared" si="197"/>
        <v>0</v>
      </c>
      <c r="AP303" s="122"/>
      <c r="AQ303" s="123">
        <f t="shared" si="198"/>
        <v>0</v>
      </c>
      <c r="AR303" s="121">
        <f t="shared" si="198"/>
        <v>0</v>
      </c>
      <c r="AS303" s="121">
        <f t="shared" si="198"/>
        <v>0</v>
      </c>
      <c r="AT303" s="121">
        <f t="shared" si="198"/>
        <v>0</v>
      </c>
      <c r="AU303" s="121">
        <f t="shared" si="198"/>
        <v>0</v>
      </c>
      <c r="AV303" s="121">
        <f t="shared" si="198"/>
        <v>0</v>
      </c>
      <c r="AW303" s="121">
        <f t="shared" si="198"/>
        <v>0</v>
      </c>
      <c r="AX303" s="121">
        <f t="shared" si="198"/>
        <v>0</v>
      </c>
      <c r="AY303" s="121">
        <f t="shared" si="198"/>
        <v>0</v>
      </c>
      <c r="AZ303" s="121">
        <f t="shared" si="198"/>
        <v>0</v>
      </c>
      <c r="BA303" s="121">
        <f t="shared" si="198"/>
        <v>0</v>
      </c>
      <c r="BB303" s="121">
        <f t="shared" si="198"/>
        <v>0</v>
      </c>
      <c r="BC303" s="121">
        <f t="shared" si="198"/>
        <v>0</v>
      </c>
      <c r="BD303" s="701">
        <f t="shared" si="198"/>
        <v>0</v>
      </c>
      <c r="BE303" s="693"/>
      <c r="BF303" s="122">
        <f t="shared" si="179"/>
        <v>0</v>
      </c>
      <c r="BG303" s="124"/>
      <c r="BH303" s="122">
        <f t="shared" si="180"/>
        <v>0</v>
      </c>
      <c r="BI303" s="124"/>
      <c r="BJ303" s="122">
        <f t="shared" si="181"/>
        <v>0</v>
      </c>
      <c r="BK303" s="124"/>
      <c r="BL303" s="125">
        <f t="shared" si="182"/>
        <v>0</v>
      </c>
      <c r="BM303" s="124"/>
      <c r="BN303" s="123">
        <f t="shared" si="199"/>
        <v>0</v>
      </c>
      <c r="BO303" s="126">
        <f t="shared" si="199"/>
        <v>0</v>
      </c>
      <c r="BP303" s="127"/>
      <c r="BQ303" s="409"/>
    </row>
    <row r="304" spans="1:69" s="131" customFormat="1" ht="17.55" hidden="1" customHeight="1">
      <c r="A304" s="83"/>
      <c r="C304" s="139" t="str">
        <f t="shared" si="175"/>
        <v>H</v>
      </c>
      <c r="D304" s="130" t="str">
        <f t="shared" si="200"/>
        <v>EML_R</v>
      </c>
      <c r="E304" s="129" t="str">
        <f t="shared" si="193"/>
        <v>Hyperion</v>
      </c>
      <c r="F304" s="717"/>
      <c r="G304" s="123">
        <f t="shared" si="194"/>
        <v>0</v>
      </c>
      <c r="H304" s="121">
        <f t="shared" si="194"/>
        <v>0</v>
      </c>
      <c r="I304" s="121">
        <f t="shared" si="194"/>
        <v>0</v>
      </c>
      <c r="J304" s="121">
        <f t="shared" si="194"/>
        <v>0</v>
      </c>
      <c r="K304" s="121">
        <f t="shared" si="194"/>
        <v>0</v>
      </c>
      <c r="L304" s="121">
        <f t="shared" si="194"/>
        <v>0</v>
      </c>
      <c r="M304" s="121">
        <f t="shared" si="194"/>
        <v>0</v>
      </c>
      <c r="N304" s="121">
        <f t="shared" si="194"/>
        <v>0</v>
      </c>
      <c r="O304" s="121">
        <f t="shared" si="194"/>
        <v>0</v>
      </c>
      <c r="P304" s="126">
        <f t="shared" si="194"/>
        <v>0</v>
      </c>
      <c r="Q304" s="122"/>
      <c r="R304" s="408">
        <f t="shared" si="176"/>
        <v>0</v>
      </c>
      <c r="S304" s="693"/>
      <c r="T304" s="700">
        <f t="shared" si="195"/>
        <v>0</v>
      </c>
      <c r="U304" s="701">
        <f t="shared" si="195"/>
        <v>0</v>
      </c>
      <c r="V304" s="693"/>
      <c r="W304" s="700">
        <f t="shared" si="196"/>
        <v>0</v>
      </c>
      <c r="X304" s="126">
        <f t="shared" si="196"/>
        <v>0</v>
      </c>
      <c r="Y304" s="696">
        <f t="shared" si="177"/>
        <v>0</v>
      </c>
      <c r="Z304" s="408">
        <f t="shared" si="178"/>
        <v>0</v>
      </c>
      <c r="AA304" s="127"/>
      <c r="AB304" s="123">
        <f t="shared" si="197"/>
        <v>0</v>
      </c>
      <c r="AC304" s="121">
        <f t="shared" si="197"/>
        <v>0</v>
      </c>
      <c r="AD304" s="121">
        <f t="shared" si="197"/>
        <v>0</v>
      </c>
      <c r="AE304" s="121">
        <f t="shared" si="197"/>
        <v>0</v>
      </c>
      <c r="AF304" s="121">
        <f t="shared" si="197"/>
        <v>0</v>
      </c>
      <c r="AG304" s="121">
        <f t="shared" si="197"/>
        <v>0</v>
      </c>
      <c r="AH304" s="121">
        <f t="shared" si="197"/>
        <v>0</v>
      </c>
      <c r="AI304" s="121">
        <f t="shared" si="197"/>
        <v>0</v>
      </c>
      <c r="AJ304" s="121">
        <f t="shared" si="197"/>
        <v>0</v>
      </c>
      <c r="AK304" s="121">
        <f t="shared" si="197"/>
        <v>0</v>
      </c>
      <c r="AL304" s="121">
        <f t="shared" si="197"/>
        <v>0</v>
      </c>
      <c r="AM304" s="121">
        <f t="shared" si="197"/>
        <v>0</v>
      </c>
      <c r="AN304" s="121">
        <f t="shared" si="197"/>
        <v>0</v>
      </c>
      <c r="AO304" s="701">
        <f t="shared" si="197"/>
        <v>0</v>
      </c>
      <c r="AP304" s="122"/>
      <c r="AQ304" s="123">
        <f t="shared" si="198"/>
        <v>0</v>
      </c>
      <c r="AR304" s="121">
        <f t="shared" si="198"/>
        <v>0</v>
      </c>
      <c r="AS304" s="121">
        <f t="shared" si="198"/>
        <v>0</v>
      </c>
      <c r="AT304" s="121">
        <f t="shared" si="198"/>
        <v>0</v>
      </c>
      <c r="AU304" s="121">
        <f t="shared" si="198"/>
        <v>0</v>
      </c>
      <c r="AV304" s="121">
        <f t="shared" si="198"/>
        <v>0</v>
      </c>
      <c r="AW304" s="121">
        <f t="shared" si="198"/>
        <v>0</v>
      </c>
      <c r="AX304" s="121">
        <f t="shared" si="198"/>
        <v>0</v>
      </c>
      <c r="AY304" s="121">
        <f t="shared" si="198"/>
        <v>0</v>
      </c>
      <c r="AZ304" s="121">
        <f t="shared" si="198"/>
        <v>0</v>
      </c>
      <c r="BA304" s="121">
        <f t="shared" si="198"/>
        <v>0</v>
      </c>
      <c r="BB304" s="121">
        <f t="shared" si="198"/>
        <v>0</v>
      </c>
      <c r="BC304" s="121">
        <f t="shared" si="198"/>
        <v>0</v>
      </c>
      <c r="BD304" s="701">
        <f t="shared" si="198"/>
        <v>0</v>
      </c>
      <c r="BE304" s="693"/>
      <c r="BF304" s="122">
        <f t="shared" si="179"/>
        <v>0</v>
      </c>
      <c r="BG304" s="124"/>
      <c r="BH304" s="122">
        <f t="shared" si="180"/>
        <v>0</v>
      </c>
      <c r="BI304" s="124"/>
      <c r="BJ304" s="122">
        <f t="shared" si="181"/>
        <v>0</v>
      </c>
      <c r="BK304" s="124"/>
      <c r="BL304" s="125">
        <f t="shared" si="182"/>
        <v>0</v>
      </c>
      <c r="BM304" s="124"/>
      <c r="BN304" s="123">
        <f t="shared" si="199"/>
        <v>0</v>
      </c>
      <c r="BO304" s="126">
        <f t="shared" si="199"/>
        <v>0</v>
      </c>
      <c r="BP304" s="127"/>
      <c r="BQ304" s="409"/>
    </row>
    <row r="305" spans="1:69" s="131" customFormat="1" ht="17.55" hidden="1" customHeight="1">
      <c r="A305" s="83"/>
      <c r="C305" s="139" t="str">
        <f t="shared" si="175"/>
        <v>H</v>
      </c>
      <c r="D305" s="130" t="str">
        <f t="shared" si="200"/>
        <v>EML_R</v>
      </c>
      <c r="E305" s="129" t="str">
        <f t="shared" si="193"/>
        <v>Idemitsu Kosan</v>
      </c>
      <c r="F305" s="717"/>
      <c r="G305" s="123">
        <f t="shared" si="194"/>
        <v>0</v>
      </c>
      <c r="H305" s="121">
        <f t="shared" si="194"/>
        <v>0</v>
      </c>
      <c r="I305" s="121">
        <f t="shared" si="194"/>
        <v>0</v>
      </c>
      <c r="J305" s="121">
        <f t="shared" si="194"/>
        <v>0</v>
      </c>
      <c r="K305" s="121">
        <f t="shared" si="194"/>
        <v>0</v>
      </c>
      <c r="L305" s="121">
        <f t="shared" si="194"/>
        <v>0</v>
      </c>
      <c r="M305" s="121">
        <f t="shared" si="194"/>
        <v>0</v>
      </c>
      <c r="N305" s="121">
        <f t="shared" si="194"/>
        <v>0</v>
      </c>
      <c r="O305" s="121">
        <f t="shared" si="194"/>
        <v>0</v>
      </c>
      <c r="P305" s="126">
        <f t="shared" si="194"/>
        <v>0</v>
      </c>
      <c r="Q305" s="122"/>
      <c r="R305" s="408">
        <f t="shared" si="176"/>
        <v>0</v>
      </c>
      <c r="S305" s="693"/>
      <c r="T305" s="700">
        <f t="shared" si="195"/>
        <v>0</v>
      </c>
      <c r="U305" s="701">
        <f t="shared" si="195"/>
        <v>0</v>
      </c>
      <c r="V305" s="693"/>
      <c r="W305" s="700">
        <f t="shared" si="196"/>
        <v>0</v>
      </c>
      <c r="X305" s="126">
        <f t="shared" si="196"/>
        <v>0</v>
      </c>
      <c r="Y305" s="696">
        <f t="shared" si="177"/>
        <v>0</v>
      </c>
      <c r="Z305" s="408">
        <f t="shared" si="178"/>
        <v>0</v>
      </c>
      <c r="AA305" s="127"/>
      <c r="AB305" s="123">
        <f t="shared" si="197"/>
        <v>0</v>
      </c>
      <c r="AC305" s="121">
        <f t="shared" si="197"/>
        <v>0</v>
      </c>
      <c r="AD305" s="121">
        <f t="shared" si="197"/>
        <v>0</v>
      </c>
      <c r="AE305" s="121">
        <f t="shared" si="197"/>
        <v>0</v>
      </c>
      <c r="AF305" s="121">
        <f t="shared" si="197"/>
        <v>0</v>
      </c>
      <c r="AG305" s="121">
        <f t="shared" si="197"/>
        <v>0</v>
      </c>
      <c r="AH305" s="121">
        <f t="shared" si="197"/>
        <v>0</v>
      </c>
      <c r="AI305" s="121">
        <f t="shared" si="197"/>
        <v>0</v>
      </c>
      <c r="AJ305" s="121">
        <f t="shared" si="197"/>
        <v>0</v>
      </c>
      <c r="AK305" s="121">
        <f t="shared" si="197"/>
        <v>0</v>
      </c>
      <c r="AL305" s="121">
        <f t="shared" si="197"/>
        <v>0</v>
      </c>
      <c r="AM305" s="121">
        <f t="shared" si="197"/>
        <v>0</v>
      </c>
      <c r="AN305" s="121">
        <f t="shared" si="197"/>
        <v>0</v>
      </c>
      <c r="AO305" s="701">
        <f t="shared" si="197"/>
        <v>0</v>
      </c>
      <c r="AP305" s="122"/>
      <c r="AQ305" s="123">
        <f t="shared" si="198"/>
        <v>0</v>
      </c>
      <c r="AR305" s="121">
        <f t="shared" si="198"/>
        <v>0</v>
      </c>
      <c r="AS305" s="121">
        <f t="shared" si="198"/>
        <v>0</v>
      </c>
      <c r="AT305" s="121">
        <f t="shared" si="198"/>
        <v>0</v>
      </c>
      <c r="AU305" s="121">
        <f t="shared" si="198"/>
        <v>0</v>
      </c>
      <c r="AV305" s="121">
        <f t="shared" si="198"/>
        <v>0</v>
      </c>
      <c r="AW305" s="121">
        <f t="shared" si="198"/>
        <v>0</v>
      </c>
      <c r="AX305" s="121">
        <f t="shared" si="198"/>
        <v>0</v>
      </c>
      <c r="AY305" s="121">
        <f t="shared" si="198"/>
        <v>0</v>
      </c>
      <c r="AZ305" s="121">
        <f t="shared" si="198"/>
        <v>0</v>
      </c>
      <c r="BA305" s="121">
        <f t="shared" si="198"/>
        <v>0</v>
      </c>
      <c r="BB305" s="121">
        <f t="shared" si="198"/>
        <v>0</v>
      </c>
      <c r="BC305" s="121">
        <f t="shared" si="198"/>
        <v>0</v>
      </c>
      <c r="BD305" s="701">
        <f t="shared" si="198"/>
        <v>0</v>
      </c>
      <c r="BE305" s="693"/>
      <c r="BF305" s="122">
        <f t="shared" si="179"/>
        <v>0</v>
      </c>
      <c r="BG305" s="124"/>
      <c r="BH305" s="122">
        <f t="shared" si="180"/>
        <v>0</v>
      </c>
      <c r="BI305" s="124"/>
      <c r="BJ305" s="122">
        <f t="shared" si="181"/>
        <v>0</v>
      </c>
      <c r="BK305" s="124"/>
      <c r="BL305" s="125">
        <f t="shared" si="182"/>
        <v>0</v>
      </c>
      <c r="BM305" s="124"/>
      <c r="BN305" s="123">
        <f t="shared" si="199"/>
        <v>0</v>
      </c>
      <c r="BO305" s="126">
        <f t="shared" si="199"/>
        <v>0</v>
      </c>
      <c r="BP305" s="127"/>
      <c r="BQ305" s="409"/>
    </row>
    <row r="306" spans="1:69" s="131" customFormat="1" ht="17.55" hidden="1" customHeight="1">
      <c r="A306" s="83"/>
      <c r="C306" s="139" t="str">
        <f t="shared" si="175"/>
        <v>H</v>
      </c>
      <c r="D306" s="130" t="str">
        <f t="shared" si="200"/>
        <v>EML_R</v>
      </c>
      <c r="E306" s="129" t="str">
        <f t="shared" si="193"/>
        <v>Jilin OLED</v>
      </c>
      <c r="F306" s="717"/>
      <c r="G306" s="123">
        <f t="shared" ref="G306:P315" si="201">SUMIFS(Share, Y, $E$3, Config, $G$11, P, G$15, LType, $D306, MSup, $E306)</f>
        <v>0</v>
      </c>
      <c r="H306" s="121">
        <f t="shared" si="201"/>
        <v>0</v>
      </c>
      <c r="I306" s="121">
        <f t="shared" si="201"/>
        <v>0</v>
      </c>
      <c r="J306" s="121">
        <f t="shared" si="201"/>
        <v>0</v>
      </c>
      <c r="K306" s="121">
        <f t="shared" si="201"/>
        <v>0</v>
      </c>
      <c r="L306" s="121">
        <f t="shared" si="201"/>
        <v>0</v>
      </c>
      <c r="M306" s="121">
        <f t="shared" si="201"/>
        <v>0</v>
      </c>
      <c r="N306" s="121">
        <f t="shared" si="201"/>
        <v>0</v>
      </c>
      <c r="O306" s="121">
        <f t="shared" si="201"/>
        <v>0</v>
      </c>
      <c r="P306" s="126">
        <f t="shared" si="201"/>
        <v>0</v>
      </c>
      <c r="Q306" s="122"/>
      <c r="R306" s="408">
        <f t="shared" si="176"/>
        <v>0</v>
      </c>
      <c r="S306" s="693"/>
      <c r="T306" s="700">
        <f t="shared" si="195"/>
        <v>0</v>
      </c>
      <c r="U306" s="701">
        <f t="shared" si="195"/>
        <v>0</v>
      </c>
      <c r="V306" s="693"/>
      <c r="W306" s="700">
        <f t="shared" si="196"/>
        <v>0</v>
      </c>
      <c r="X306" s="126">
        <f t="shared" si="196"/>
        <v>0</v>
      </c>
      <c r="Y306" s="696">
        <f t="shared" si="177"/>
        <v>0</v>
      </c>
      <c r="Z306" s="408">
        <f t="shared" si="178"/>
        <v>0</v>
      </c>
      <c r="AA306" s="127"/>
      <c r="AB306" s="123">
        <f t="shared" ref="AB306:AO315" si="202">SUMIFS(Share, Y, $E$3, Config, $AB$11, P, AB$15, LType, $D306, MSup, $E306)</f>
        <v>0</v>
      </c>
      <c r="AC306" s="121">
        <f t="shared" si="202"/>
        <v>0</v>
      </c>
      <c r="AD306" s="121">
        <f t="shared" si="202"/>
        <v>0</v>
      </c>
      <c r="AE306" s="121">
        <f t="shared" si="202"/>
        <v>0</v>
      </c>
      <c r="AF306" s="121">
        <f t="shared" si="202"/>
        <v>0</v>
      </c>
      <c r="AG306" s="121">
        <f t="shared" si="202"/>
        <v>0</v>
      </c>
      <c r="AH306" s="121">
        <f t="shared" si="202"/>
        <v>0</v>
      </c>
      <c r="AI306" s="121">
        <f t="shared" si="202"/>
        <v>0</v>
      </c>
      <c r="AJ306" s="121">
        <f t="shared" si="202"/>
        <v>0</v>
      </c>
      <c r="AK306" s="121">
        <f t="shared" si="202"/>
        <v>0</v>
      </c>
      <c r="AL306" s="121">
        <f t="shared" si="202"/>
        <v>0</v>
      </c>
      <c r="AM306" s="121">
        <f t="shared" si="202"/>
        <v>0</v>
      </c>
      <c r="AN306" s="121">
        <f t="shared" si="202"/>
        <v>0</v>
      </c>
      <c r="AO306" s="701">
        <f t="shared" si="202"/>
        <v>0</v>
      </c>
      <c r="AP306" s="122"/>
      <c r="AQ306" s="123">
        <f t="shared" ref="AQ306:BD315" si="203">SUMIFS(Share, Y, $E$3, Config, $AQ$11, P, AQ$15, LType, $D306, MSup, $E306)</f>
        <v>0</v>
      </c>
      <c r="AR306" s="121">
        <f t="shared" si="203"/>
        <v>0</v>
      </c>
      <c r="AS306" s="121">
        <f t="shared" si="203"/>
        <v>0</v>
      </c>
      <c r="AT306" s="121">
        <f t="shared" si="203"/>
        <v>0</v>
      </c>
      <c r="AU306" s="121">
        <f t="shared" si="203"/>
        <v>0</v>
      </c>
      <c r="AV306" s="121">
        <f t="shared" si="203"/>
        <v>0</v>
      </c>
      <c r="AW306" s="121">
        <f t="shared" si="203"/>
        <v>0</v>
      </c>
      <c r="AX306" s="121">
        <f t="shared" si="203"/>
        <v>0</v>
      </c>
      <c r="AY306" s="121">
        <f t="shared" si="203"/>
        <v>0</v>
      </c>
      <c r="AZ306" s="121">
        <f t="shared" si="203"/>
        <v>0</v>
      </c>
      <c r="BA306" s="121">
        <f t="shared" si="203"/>
        <v>0</v>
      </c>
      <c r="BB306" s="121">
        <f t="shared" si="203"/>
        <v>0</v>
      </c>
      <c r="BC306" s="121">
        <f t="shared" si="203"/>
        <v>0</v>
      </c>
      <c r="BD306" s="701">
        <f t="shared" si="203"/>
        <v>0</v>
      </c>
      <c r="BE306" s="693"/>
      <c r="BF306" s="122">
        <f t="shared" si="179"/>
        <v>0</v>
      </c>
      <c r="BG306" s="124"/>
      <c r="BH306" s="122">
        <f t="shared" si="180"/>
        <v>0</v>
      </c>
      <c r="BI306" s="124"/>
      <c r="BJ306" s="122">
        <f t="shared" si="181"/>
        <v>0</v>
      </c>
      <c r="BK306" s="124"/>
      <c r="BL306" s="125">
        <f t="shared" si="182"/>
        <v>0</v>
      </c>
      <c r="BM306" s="124"/>
      <c r="BN306" s="123">
        <f t="shared" si="199"/>
        <v>0</v>
      </c>
      <c r="BO306" s="126">
        <f t="shared" si="199"/>
        <v>0</v>
      </c>
      <c r="BP306" s="127"/>
      <c r="BQ306" s="409"/>
    </row>
    <row r="307" spans="1:69" s="131" customFormat="1" ht="17.55" hidden="1" customHeight="1">
      <c r="A307" s="83"/>
      <c r="C307" s="139" t="str">
        <f t="shared" si="175"/>
        <v>H</v>
      </c>
      <c r="D307" s="130" t="str">
        <f t="shared" si="200"/>
        <v>EML_R</v>
      </c>
      <c r="E307" s="129" t="str">
        <f t="shared" si="193"/>
        <v>Jinwoong</v>
      </c>
      <c r="F307" s="717"/>
      <c r="G307" s="123">
        <f t="shared" si="201"/>
        <v>0</v>
      </c>
      <c r="H307" s="121">
        <f t="shared" si="201"/>
        <v>0</v>
      </c>
      <c r="I307" s="121">
        <f t="shared" si="201"/>
        <v>0</v>
      </c>
      <c r="J307" s="121">
        <f t="shared" si="201"/>
        <v>0</v>
      </c>
      <c r="K307" s="121">
        <f t="shared" si="201"/>
        <v>0</v>
      </c>
      <c r="L307" s="121">
        <f t="shared" si="201"/>
        <v>0</v>
      </c>
      <c r="M307" s="121">
        <f t="shared" si="201"/>
        <v>0</v>
      </c>
      <c r="N307" s="121">
        <f t="shared" si="201"/>
        <v>0</v>
      </c>
      <c r="O307" s="121">
        <f t="shared" si="201"/>
        <v>0</v>
      </c>
      <c r="P307" s="126">
        <f t="shared" si="201"/>
        <v>0</v>
      </c>
      <c r="Q307" s="122"/>
      <c r="R307" s="408">
        <f t="shared" si="176"/>
        <v>0</v>
      </c>
      <c r="S307" s="693"/>
      <c r="T307" s="700">
        <f t="shared" si="195"/>
        <v>0</v>
      </c>
      <c r="U307" s="701">
        <f t="shared" si="195"/>
        <v>0</v>
      </c>
      <c r="V307" s="693"/>
      <c r="W307" s="700">
        <f t="shared" si="196"/>
        <v>0</v>
      </c>
      <c r="X307" s="126">
        <f t="shared" si="196"/>
        <v>0</v>
      </c>
      <c r="Y307" s="696">
        <f t="shared" si="177"/>
        <v>0</v>
      </c>
      <c r="Z307" s="408">
        <f t="shared" si="178"/>
        <v>0</v>
      </c>
      <c r="AA307" s="127"/>
      <c r="AB307" s="123">
        <f t="shared" si="202"/>
        <v>0</v>
      </c>
      <c r="AC307" s="121">
        <f t="shared" si="202"/>
        <v>0</v>
      </c>
      <c r="AD307" s="121">
        <f t="shared" si="202"/>
        <v>0</v>
      </c>
      <c r="AE307" s="121">
        <f t="shared" si="202"/>
        <v>0</v>
      </c>
      <c r="AF307" s="121">
        <f t="shared" si="202"/>
        <v>0</v>
      </c>
      <c r="AG307" s="121">
        <f t="shared" si="202"/>
        <v>0</v>
      </c>
      <c r="AH307" s="121">
        <f t="shared" si="202"/>
        <v>0</v>
      </c>
      <c r="AI307" s="121">
        <f t="shared" si="202"/>
        <v>0</v>
      </c>
      <c r="AJ307" s="121">
        <f t="shared" si="202"/>
        <v>0</v>
      </c>
      <c r="AK307" s="121">
        <f t="shared" si="202"/>
        <v>0</v>
      </c>
      <c r="AL307" s="121">
        <f t="shared" si="202"/>
        <v>0</v>
      </c>
      <c r="AM307" s="121">
        <f t="shared" si="202"/>
        <v>0</v>
      </c>
      <c r="AN307" s="121">
        <f t="shared" si="202"/>
        <v>0</v>
      </c>
      <c r="AO307" s="701">
        <f t="shared" si="202"/>
        <v>0</v>
      </c>
      <c r="AP307" s="122"/>
      <c r="AQ307" s="123">
        <f t="shared" si="203"/>
        <v>0</v>
      </c>
      <c r="AR307" s="121">
        <f t="shared" si="203"/>
        <v>0</v>
      </c>
      <c r="AS307" s="121">
        <f t="shared" si="203"/>
        <v>0</v>
      </c>
      <c r="AT307" s="121">
        <f t="shared" si="203"/>
        <v>0</v>
      </c>
      <c r="AU307" s="121">
        <f t="shared" si="203"/>
        <v>0</v>
      </c>
      <c r="AV307" s="121">
        <f t="shared" si="203"/>
        <v>0</v>
      </c>
      <c r="AW307" s="121">
        <f t="shared" si="203"/>
        <v>0</v>
      </c>
      <c r="AX307" s="121">
        <f t="shared" si="203"/>
        <v>0</v>
      </c>
      <c r="AY307" s="121">
        <f t="shared" si="203"/>
        <v>0</v>
      </c>
      <c r="AZ307" s="121">
        <f t="shared" si="203"/>
        <v>0</v>
      </c>
      <c r="BA307" s="121">
        <f t="shared" si="203"/>
        <v>0</v>
      </c>
      <c r="BB307" s="121">
        <f t="shared" si="203"/>
        <v>0</v>
      </c>
      <c r="BC307" s="121">
        <f t="shared" si="203"/>
        <v>0</v>
      </c>
      <c r="BD307" s="701">
        <f t="shared" si="203"/>
        <v>0</v>
      </c>
      <c r="BE307" s="693"/>
      <c r="BF307" s="122">
        <f t="shared" si="179"/>
        <v>0</v>
      </c>
      <c r="BG307" s="124"/>
      <c r="BH307" s="122">
        <f t="shared" si="180"/>
        <v>0</v>
      </c>
      <c r="BI307" s="124"/>
      <c r="BJ307" s="122">
        <f t="shared" si="181"/>
        <v>0</v>
      </c>
      <c r="BK307" s="124"/>
      <c r="BL307" s="125">
        <f t="shared" si="182"/>
        <v>0</v>
      </c>
      <c r="BM307" s="124"/>
      <c r="BN307" s="123">
        <f t="shared" si="199"/>
        <v>0</v>
      </c>
      <c r="BO307" s="126">
        <f t="shared" si="199"/>
        <v>0</v>
      </c>
      <c r="BP307" s="127"/>
      <c r="BQ307" s="409"/>
    </row>
    <row r="308" spans="1:69" s="131" customFormat="1" ht="17.55" hidden="1" customHeight="1">
      <c r="A308" s="83"/>
      <c r="C308" s="139" t="str">
        <f t="shared" si="175"/>
        <v>H</v>
      </c>
      <c r="D308" s="130" t="str">
        <f t="shared" si="200"/>
        <v>EML_R</v>
      </c>
      <c r="E308" s="129" t="str">
        <f t="shared" si="193"/>
        <v>LG Chem</v>
      </c>
      <c r="F308" s="717"/>
      <c r="G308" s="123">
        <f t="shared" si="201"/>
        <v>0</v>
      </c>
      <c r="H308" s="121">
        <f t="shared" si="201"/>
        <v>0</v>
      </c>
      <c r="I308" s="121">
        <f t="shared" si="201"/>
        <v>0</v>
      </c>
      <c r="J308" s="121">
        <f t="shared" si="201"/>
        <v>0</v>
      </c>
      <c r="K308" s="121">
        <f t="shared" si="201"/>
        <v>0</v>
      </c>
      <c r="L308" s="121">
        <f t="shared" si="201"/>
        <v>0</v>
      </c>
      <c r="M308" s="121">
        <f t="shared" si="201"/>
        <v>0</v>
      </c>
      <c r="N308" s="121">
        <f t="shared" si="201"/>
        <v>0</v>
      </c>
      <c r="O308" s="121">
        <f t="shared" si="201"/>
        <v>0</v>
      </c>
      <c r="P308" s="126">
        <f t="shared" si="201"/>
        <v>0</v>
      </c>
      <c r="Q308" s="122"/>
      <c r="R308" s="408">
        <f t="shared" si="176"/>
        <v>0</v>
      </c>
      <c r="S308" s="693"/>
      <c r="T308" s="700">
        <f t="shared" si="195"/>
        <v>0</v>
      </c>
      <c r="U308" s="701">
        <f t="shared" si="195"/>
        <v>0</v>
      </c>
      <c r="V308" s="693"/>
      <c r="W308" s="700">
        <f t="shared" si="196"/>
        <v>0</v>
      </c>
      <c r="X308" s="126">
        <f t="shared" si="196"/>
        <v>0</v>
      </c>
      <c r="Y308" s="696">
        <f t="shared" si="177"/>
        <v>0</v>
      </c>
      <c r="Z308" s="408">
        <f t="shared" si="178"/>
        <v>0</v>
      </c>
      <c r="AA308" s="127"/>
      <c r="AB308" s="123">
        <f t="shared" si="202"/>
        <v>0</v>
      </c>
      <c r="AC308" s="121">
        <f t="shared" si="202"/>
        <v>0</v>
      </c>
      <c r="AD308" s="121">
        <f t="shared" si="202"/>
        <v>0</v>
      </c>
      <c r="AE308" s="121">
        <f t="shared" si="202"/>
        <v>0</v>
      </c>
      <c r="AF308" s="121">
        <f t="shared" si="202"/>
        <v>0</v>
      </c>
      <c r="AG308" s="121">
        <f t="shared" si="202"/>
        <v>0</v>
      </c>
      <c r="AH308" s="121">
        <f t="shared" si="202"/>
        <v>0</v>
      </c>
      <c r="AI308" s="121">
        <f t="shared" si="202"/>
        <v>0</v>
      </c>
      <c r="AJ308" s="121">
        <f t="shared" si="202"/>
        <v>0</v>
      </c>
      <c r="AK308" s="121">
        <f t="shared" si="202"/>
        <v>0</v>
      </c>
      <c r="AL308" s="121">
        <f t="shared" si="202"/>
        <v>0</v>
      </c>
      <c r="AM308" s="121">
        <f t="shared" si="202"/>
        <v>0</v>
      </c>
      <c r="AN308" s="121">
        <f t="shared" si="202"/>
        <v>0</v>
      </c>
      <c r="AO308" s="701">
        <f t="shared" si="202"/>
        <v>0</v>
      </c>
      <c r="AP308" s="122"/>
      <c r="AQ308" s="123">
        <f t="shared" si="203"/>
        <v>0</v>
      </c>
      <c r="AR308" s="121">
        <f t="shared" si="203"/>
        <v>0</v>
      </c>
      <c r="AS308" s="121">
        <f t="shared" si="203"/>
        <v>0</v>
      </c>
      <c r="AT308" s="121">
        <f t="shared" si="203"/>
        <v>0</v>
      </c>
      <c r="AU308" s="121">
        <f t="shared" si="203"/>
        <v>0</v>
      </c>
      <c r="AV308" s="121">
        <f t="shared" si="203"/>
        <v>0</v>
      </c>
      <c r="AW308" s="121">
        <f t="shared" si="203"/>
        <v>0</v>
      </c>
      <c r="AX308" s="121">
        <f t="shared" si="203"/>
        <v>0</v>
      </c>
      <c r="AY308" s="121">
        <f t="shared" si="203"/>
        <v>0</v>
      </c>
      <c r="AZ308" s="121">
        <f t="shared" si="203"/>
        <v>0</v>
      </c>
      <c r="BA308" s="121">
        <f t="shared" si="203"/>
        <v>0</v>
      </c>
      <c r="BB308" s="121">
        <f t="shared" si="203"/>
        <v>0</v>
      </c>
      <c r="BC308" s="121">
        <f t="shared" si="203"/>
        <v>0</v>
      </c>
      <c r="BD308" s="701">
        <f t="shared" si="203"/>
        <v>0</v>
      </c>
      <c r="BE308" s="693"/>
      <c r="BF308" s="122">
        <f t="shared" si="179"/>
        <v>0</v>
      </c>
      <c r="BG308" s="124"/>
      <c r="BH308" s="122">
        <f t="shared" si="180"/>
        <v>0</v>
      </c>
      <c r="BI308" s="124"/>
      <c r="BJ308" s="122">
        <f t="shared" si="181"/>
        <v>0</v>
      </c>
      <c r="BK308" s="124"/>
      <c r="BL308" s="125">
        <f t="shared" si="182"/>
        <v>0</v>
      </c>
      <c r="BM308" s="124"/>
      <c r="BN308" s="123">
        <f t="shared" si="199"/>
        <v>0</v>
      </c>
      <c r="BO308" s="126">
        <f t="shared" si="199"/>
        <v>0</v>
      </c>
      <c r="BP308" s="127"/>
      <c r="BQ308" s="409"/>
    </row>
    <row r="309" spans="1:69" s="131" customFormat="1" ht="17.55" hidden="1" customHeight="1">
      <c r="A309" s="83"/>
      <c r="C309" s="139" t="str">
        <f t="shared" si="175"/>
        <v>H</v>
      </c>
      <c r="D309" s="130" t="str">
        <f t="shared" si="200"/>
        <v>EML_R</v>
      </c>
      <c r="E309" s="129" t="str">
        <f t="shared" si="193"/>
        <v>LT Materials</v>
      </c>
      <c r="F309" s="717"/>
      <c r="G309" s="123">
        <f t="shared" si="201"/>
        <v>0</v>
      </c>
      <c r="H309" s="121">
        <f t="shared" si="201"/>
        <v>0</v>
      </c>
      <c r="I309" s="121">
        <f t="shared" si="201"/>
        <v>0</v>
      </c>
      <c r="J309" s="121">
        <f t="shared" si="201"/>
        <v>0</v>
      </c>
      <c r="K309" s="121">
        <f t="shared" si="201"/>
        <v>0</v>
      </c>
      <c r="L309" s="121">
        <f t="shared" si="201"/>
        <v>0</v>
      </c>
      <c r="M309" s="121">
        <f t="shared" si="201"/>
        <v>0</v>
      </c>
      <c r="N309" s="121">
        <f t="shared" si="201"/>
        <v>0</v>
      </c>
      <c r="O309" s="121">
        <f t="shared" si="201"/>
        <v>0</v>
      </c>
      <c r="P309" s="126">
        <f t="shared" si="201"/>
        <v>0</v>
      </c>
      <c r="Q309" s="122"/>
      <c r="R309" s="408">
        <f t="shared" si="176"/>
        <v>0</v>
      </c>
      <c r="S309" s="693"/>
      <c r="T309" s="700">
        <f t="shared" si="195"/>
        <v>0</v>
      </c>
      <c r="U309" s="701">
        <f t="shared" si="195"/>
        <v>0</v>
      </c>
      <c r="V309" s="693"/>
      <c r="W309" s="700">
        <f t="shared" si="196"/>
        <v>0</v>
      </c>
      <c r="X309" s="126">
        <f t="shared" si="196"/>
        <v>0</v>
      </c>
      <c r="Y309" s="696">
        <f t="shared" si="177"/>
        <v>0</v>
      </c>
      <c r="Z309" s="408">
        <f t="shared" si="178"/>
        <v>0</v>
      </c>
      <c r="AA309" s="127"/>
      <c r="AB309" s="123">
        <f t="shared" si="202"/>
        <v>0</v>
      </c>
      <c r="AC309" s="121">
        <f t="shared" si="202"/>
        <v>0</v>
      </c>
      <c r="AD309" s="121">
        <f t="shared" si="202"/>
        <v>0</v>
      </c>
      <c r="AE309" s="121">
        <f t="shared" si="202"/>
        <v>0</v>
      </c>
      <c r="AF309" s="121">
        <f t="shared" si="202"/>
        <v>0</v>
      </c>
      <c r="AG309" s="121">
        <f t="shared" si="202"/>
        <v>0</v>
      </c>
      <c r="AH309" s="121">
        <f t="shared" si="202"/>
        <v>0</v>
      </c>
      <c r="AI309" s="121">
        <f t="shared" si="202"/>
        <v>0</v>
      </c>
      <c r="AJ309" s="121">
        <f t="shared" si="202"/>
        <v>0</v>
      </c>
      <c r="AK309" s="121">
        <f t="shared" si="202"/>
        <v>0</v>
      </c>
      <c r="AL309" s="121">
        <f t="shared" si="202"/>
        <v>0</v>
      </c>
      <c r="AM309" s="121">
        <f t="shared" si="202"/>
        <v>0</v>
      </c>
      <c r="AN309" s="121">
        <f t="shared" si="202"/>
        <v>0</v>
      </c>
      <c r="AO309" s="701">
        <f t="shared" si="202"/>
        <v>0</v>
      </c>
      <c r="AP309" s="122"/>
      <c r="AQ309" s="123">
        <f t="shared" si="203"/>
        <v>0</v>
      </c>
      <c r="AR309" s="121">
        <f t="shared" si="203"/>
        <v>0</v>
      </c>
      <c r="AS309" s="121">
        <f t="shared" si="203"/>
        <v>0</v>
      </c>
      <c r="AT309" s="121">
        <f t="shared" si="203"/>
        <v>0</v>
      </c>
      <c r="AU309" s="121">
        <f t="shared" si="203"/>
        <v>0</v>
      </c>
      <c r="AV309" s="121">
        <f t="shared" si="203"/>
        <v>0</v>
      </c>
      <c r="AW309" s="121">
        <f t="shared" si="203"/>
        <v>0</v>
      </c>
      <c r="AX309" s="121">
        <f t="shared" si="203"/>
        <v>0</v>
      </c>
      <c r="AY309" s="121">
        <f t="shared" si="203"/>
        <v>0</v>
      </c>
      <c r="AZ309" s="121">
        <f t="shared" si="203"/>
        <v>0</v>
      </c>
      <c r="BA309" s="121">
        <f t="shared" si="203"/>
        <v>0</v>
      </c>
      <c r="BB309" s="121">
        <f t="shared" si="203"/>
        <v>0</v>
      </c>
      <c r="BC309" s="121">
        <f t="shared" si="203"/>
        <v>0</v>
      </c>
      <c r="BD309" s="701">
        <f t="shared" si="203"/>
        <v>0</v>
      </c>
      <c r="BE309" s="693"/>
      <c r="BF309" s="122">
        <f t="shared" si="179"/>
        <v>0</v>
      </c>
      <c r="BG309" s="124"/>
      <c r="BH309" s="122">
        <f t="shared" si="180"/>
        <v>0</v>
      </c>
      <c r="BI309" s="124"/>
      <c r="BJ309" s="122">
        <f t="shared" si="181"/>
        <v>0</v>
      </c>
      <c r="BK309" s="124"/>
      <c r="BL309" s="125">
        <f t="shared" si="182"/>
        <v>0</v>
      </c>
      <c r="BM309" s="124"/>
      <c r="BN309" s="123">
        <f t="shared" si="199"/>
        <v>0</v>
      </c>
      <c r="BO309" s="126">
        <f t="shared" si="199"/>
        <v>0</v>
      </c>
      <c r="BP309" s="127"/>
      <c r="BQ309" s="409"/>
    </row>
    <row r="310" spans="1:69" s="131" customFormat="1" ht="17.55" hidden="1" customHeight="1">
      <c r="A310" s="83"/>
      <c r="C310" s="139" t="str">
        <f t="shared" si="175"/>
        <v>H</v>
      </c>
      <c r="D310" s="130" t="str">
        <f t="shared" si="200"/>
        <v>EML_R</v>
      </c>
      <c r="E310" s="129" t="str">
        <f t="shared" si="193"/>
        <v>LT Metal</v>
      </c>
      <c r="F310" s="717"/>
      <c r="G310" s="123">
        <f t="shared" si="201"/>
        <v>0</v>
      </c>
      <c r="H310" s="121">
        <f t="shared" si="201"/>
        <v>0</v>
      </c>
      <c r="I310" s="121">
        <f t="shared" si="201"/>
        <v>0</v>
      </c>
      <c r="J310" s="121">
        <f t="shared" si="201"/>
        <v>0</v>
      </c>
      <c r="K310" s="121">
        <f t="shared" si="201"/>
        <v>0</v>
      </c>
      <c r="L310" s="121">
        <f t="shared" si="201"/>
        <v>0</v>
      </c>
      <c r="M310" s="121">
        <f t="shared" si="201"/>
        <v>0</v>
      </c>
      <c r="N310" s="121">
        <f t="shared" si="201"/>
        <v>0</v>
      </c>
      <c r="O310" s="121">
        <f t="shared" si="201"/>
        <v>0</v>
      </c>
      <c r="P310" s="126">
        <f t="shared" si="201"/>
        <v>0</v>
      </c>
      <c r="Q310" s="122"/>
      <c r="R310" s="408">
        <f t="shared" si="176"/>
        <v>0</v>
      </c>
      <c r="S310" s="693"/>
      <c r="T310" s="700">
        <f t="shared" si="195"/>
        <v>0</v>
      </c>
      <c r="U310" s="701">
        <f t="shared" si="195"/>
        <v>0</v>
      </c>
      <c r="V310" s="693"/>
      <c r="W310" s="700">
        <f t="shared" si="196"/>
        <v>0</v>
      </c>
      <c r="X310" s="126">
        <f t="shared" si="196"/>
        <v>0</v>
      </c>
      <c r="Y310" s="696">
        <f t="shared" si="177"/>
        <v>0</v>
      </c>
      <c r="Z310" s="408">
        <f t="shared" si="178"/>
        <v>0</v>
      </c>
      <c r="AA310" s="127"/>
      <c r="AB310" s="123">
        <f t="shared" si="202"/>
        <v>0</v>
      </c>
      <c r="AC310" s="121">
        <f t="shared" si="202"/>
        <v>0</v>
      </c>
      <c r="AD310" s="121">
        <f t="shared" si="202"/>
        <v>0</v>
      </c>
      <c r="AE310" s="121">
        <f t="shared" si="202"/>
        <v>0</v>
      </c>
      <c r="AF310" s="121">
        <f t="shared" si="202"/>
        <v>0</v>
      </c>
      <c r="AG310" s="121">
        <f t="shared" si="202"/>
        <v>0</v>
      </c>
      <c r="AH310" s="121">
        <f t="shared" si="202"/>
        <v>0</v>
      </c>
      <c r="AI310" s="121">
        <f t="shared" si="202"/>
        <v>0</v>
      </c>
      <c r="AJ310" s="121">
        <f t="shared" si="202"/>
        <v>0</v>
      </c>
      <c r="AK310" s="121">
        <f t="shared" si="202"/>
        <v>0</v>
      </c>
      <c r="AL310" s="121">
        <f t="shared" si="202"/>
        <v>0</v>
      </c>
      <c r="AM310" s="121">
        <f t="shared" si="202"/>
        <v>0</v>
      </c>
      <c r="AN310" s="121">
        <f t="shared" si="202"/>
        <v>0</v>
      </c>
      <c r="AO310" s="701">
        <f t="shared" si="202"/>
        <v>0</v>
      </c>
      <c r="AP310" s="122"/>
      <c r="AQ310" s="123">
        <f t="shared" si="203"/>
        <v>0</v>
      </c>
      <c r="AR310" s="121">
        <f t="shared" si="203"/>
        <v>0</v>
      </c>
      <c r="AS310" s="121">
        <f t="shared" si="203"/>
        <v>0</v>
      </c>
      <c r="AT310" s="121">
        <f t="shared" si="203"/>
        <v>0</v>
      </c>
      <c r="AU310" s="121">
        <f t="shared" si="203"/>
        <v>0</v>
      </c>
      <c r="AV310" s="121">
        <f t="shared" si="203"/>
        <v>0</v>
      </c>
      <c r="AW310" s="121">
        <f t="shared" si="203"/>
        <v>0</v>
      </c>
      <c r="AX310" s="121">
        <f t="shared" si="203"/>
        <v>0</v>
      </c>
      <c r="AY310" s="121">
        <f t="shared" si="203"/>
        <v>0</v>
      </c>
      <c r="AZ310" s="121">
        <f t="shared" si="203"/>
        <v>0</v>
      </c>
      <c r="BA310" s="121">
        <f t="shared" si="203"/>
        <v>0</v>
      </c>
      <c r="BB310" s="121">
        <f t="shared" si="203"/>
        <v>0</v>
      </c>
      <c r="BC310" s="121">
        <f t="shared" si="203"/>
        <v>0</v>
      </c>
      <c r="BD310" s="701">
        <f t="shared" si="203"/>
        <v>0</v>
      </c>
      <c r="BE310" s="693"/>
      <c r="BF310" s="122">
        <f t="shared" si="179"/>
        <v>0</v>
      </c>
      <c r="BG310" s="124"/>
      <c r="BH310" s="122">
        <f t="shared" si="180"/>
        <v>0</v>
      </c>
      <c r="BI310" s="124"/>
      <c r="BJ310" s="122">
        <f t="shared" si="181"/>
        <v>0</v>
      </c>
      <c r="BK310" s="124"/>
      <c r="BL310" s="125">
        <f t="shared" si="182"/>
        <v>0</v>
      </c>
      <c r="BM310" s="124"/>
      <c r="BN310" s="123">
        <f t="shared" si="199"/>
        <v>0</v>
      </c>
      <c r="BO310" s="126">
        <f t="shared" si="199"/>
        <v>0</v>
      </c>
      <c r="BP310" s="127"/>
      <c r="BQ310" s="409"/>
    </row>
    <row r="311" spans="1:69" s="131" customFormat="1" ht="17.55" hidden="1" customHeight="1">
      <c r="A311" s="83"/>
      <c r="C311" s="139" t="str">
        <f t="shared" si="175"/>
        <v>H</v>
      </c>
      <c r="D311" s="130" t="str">
        <f t="shared" si="200"/>
        <v>EML_R</v>
      </c>
      <c r="E311" s="129" t="str">
        <f t="shared" si="193"/>
        <v>LTOM</v>
      </c>
      <c r="F311" s="717"/>
      <c r="G311" s="123">
        <f t="shared" si="201"/>
        <v>0</v>
      </c>
      <c r="H311" s="121">
        <f t="shared" si="201"/>
        <v>0</v>
      </c>
      <c r="I311" s="121">
        <f t="shared" si="201"/>
        <v>0</v>
      </c>
      <c r="J311" s="121">
        <f t="shared" si="201"/>
        <v>0</v>
      </c>
      <c r="K311" s="121">
        <f t="shared" si="201"/>
        <v>0</v>
      </c>
      <c r="L311" s="121">
        <f t="shared" si="201"/>
        <v>0</v>
      </c>
      <c r="M311" s="121">
        <f t="shared" si="201"/>
        <v>0</v>
      </c>
      <c r="N311" s="121">
        <f t="shared" si="201"/>
        <v>0</v>
      </c>
      <c r="O311" s="121">
        <f t="shared" si="201"/>
        <v>0</v>
      </c>
      <c r="P311" s="126">
        <f t="shared" si="201"/>
        <v>0</v>
      </c>
      <c r="Q311" s="122"/>
      <c r="R311" s="408">
        <f t="shared" si="176"/>
        <v>0</v>
      </c>
      <c r="S311" s="693"/>
      <c r="T311" s="700">
        <f t="shared" si="195"/>
        <v>0</v>
      </c>
      <c r="U311" s="701">
        <f t="shared" si="195"/>
        <v>0</v>
      </c>
      <c r="V311" s="693"/>
      <c r="W311" s="700">
        <f t="shared" si="196"/>
        <v>0</v>
      </c>
      <c r="X311" s="126">
        <f t="shared" si="196"/>
        <v>0</v>
      </c>
      <c r="Y311" s="696">
        <f t="shared" si="177"/>
        <v>0</v>
      </c>
      <c r="Z311" s="408">
        <f t="shared" si="178"/>
        <v>0</v>
      </c>
      <c r="AA311" s="127"/>
      <c r="AB311" s="123">
        <f t="shared" si="202"/>
        <v>0</v>
      </c>
      <c r="AC311" s="121">
        <f t="shared" si="202"/>
        <v>0</v>
      </c>
      <c r="AD311" s="121">
        <f t="shared" si="202"/>
        <v>0</v>
      </c>
      <c r="AE311" s="121">
        <f t="shared" si="202"/>
        <v>0</v>
      </c>
      <c r="AF311" s="121">
        <f t="shared" si="202"/>
        <v>0</v>
      </c>
      <c r="AG311" s="121">
        <f t="shared" si="202"/>
        <v>0</v>
      </c>
      <c r="AH311" s="121">
        <f t="shared" si="202"/>
        <v>0</v>
      </c>
      <c r="AI311" s="121">
        <f t="shared" si="202"/>
        <v>0</v>
      </c>
      <c r="AJ311" s="121">
        <f t="shared" si="202"/>
        <v>0</v>
      </c>
      <c r="AK311" s="121">
        <f t="shared" si="202"/>
        <v>0</v>
      </c>
      <c r="AL311" s="121">
        <f t="shared" si="202"/>
        <v>0</v>
      </c>
      <c r="AM311" s="121">
        <f t="shared" si="202"/>
        <v>0</v>
      </c>
      <c r="AN311" s="121">
        <f t="shared" si="202"/>
        <v>0</v>
      </c>
      <c r="AO311" s="701">
        <f t="shared" si="202"/>
        <v>0</v>
      </c>
      <c r="AP311" s="122"/>
      <c r="AQ311" s="123">
        <f t="shared" si="203"/>
        <v>0</v>
      </c>
      <c r="AR311" s="121">
        <f t="shared" si="203"/>
        <v>0</v>
      </c>
      <c r="AS311" s="121">
        <f t="shared" si="203"/>
        <v>0</v>
      </c>
      <c r="AT311" s="121">
        <f t="shared" si="203"/>
        <v>0</v>
      </c>
      <c r="AU311" s="121">
        <f t="shared" si="203"/>
        <v>0</v>
      </c>
      <c r="AV311" s="121">
        <f t="shared" si="203"/>
        <v>0</v>
      </c>
      <c r="AW311" s="121">
        <f t="shared" si="203"/>
        <v>0</v>
      </c>
      <c r="AX311" s="121">
        <f t="shared" si="203"/>
        <v>0</v>
      </c>
      <c r="AY311" s="121">
        <f t="shared" si="203"/>
        <v>0</v>
      </c>
      <c r="AZ311" s="121">
        <f t="shared" si="203"/>
        <v>0</v>
      </c>
      <c r="BA311" s="121">
        <f t="shared" si="203"/>
        <v>0</v>
      </c>
      <c r="BB311" s="121">
        <f t="shared" si="203"/>
        <v>0</v>
      </c>
      <c r="BC311" s="121">
        <f t="shared" si="203"/>
        <v>0</v>
      </c>
      <c r="BD311" s="701">
        <f t="shared" si="203"/>
        <v>0</v>
      </c>
      <c r="BE311" s="693"/>
      <c r="BF311" s="122">
        <f t="shared" si="179"/>
        <v>0</v>
      </c>
      <c r="BG311" s="124"/>
      <c r="BH311" s="122">
        <f t="shared" si="180"/>
        <v>0</v>
      </c>
      <c r="BI311" s="124"/>
      <c r="BJ311" s="122">
        <f t="shared" si="181"/>
        <v>0</v>
      </c>
      <c r="BK311" s="124"/>
      <c r="BL311" s="125">
        <f t="shared" si="182"/>
        <v>0</v>
      </c>
      <c r="BM311" s="124"/>
      <c r="BN311" s="123">
        <f t="shared" si="199"/>
        <v>0</v>
      </c>
      <c r="BO311" s="126">
        <f t="shared" si="199"/>
        <v>0</v>
      </c>
      <c r="BP311" s="127"/>
      <c r="BQ311" s="409"/>
    </row>
    <row r="312" spans="1:69" s="131" customFormat="1" ht="17.55" hidden="1" customHeight="1">
      <c r="A312" s="83"/>
      <c r="C312" s="139" t="str">
        <f t="shared" si="175"/>
        <v>H</v>
      </c>
      <c r="D312" s="130" t="str">
        <f t="shared" si="200"/>
        <v>EML_R</v>
      </c>
      <c r="E312" s="129" t="str">
        <f t="shared" si="193"/>
        <v>Lumilan</v>
      </c>
      <c r="F312" s="717"/>
      <c r="G312" s="123">
        <f t="shared" si="201"/>
        <v>0</v>
      </c>
      <c r="H312" s="121">
        <f t="shared" si="201"/>
        <v>0</v>
      </c>
      <c r="I312" s="121">
        <f t="shared" si="201"/>
        <v>0</v>
      </c>
      <c r="J312" s="121">
        <f t="shared" si="201"/>
        <v>0</v>
      </c>
      <c r="K312" s="121">
        <f t="shared" si="201"/>
        <v>0</v>
      </c>
      <c r="L312" s="121">
        <f t="shared" si="201"/>
        <v>0</v>
      </c>
      <c r="M312" s="121">
        <f t="shared" si="201"/>
        <v>0</v>
      </c>
      <c r="N312" s="121">
        <f t="shared" si="201"/>
        <v>0</v>
      </c>
      <c r="O312" s="121">
        <f t="shared" si="201"/>
        <v>0</v>
      </c>
      <c r="P312" s="126">
        <f t="shared" si="201"/>
        <v>0</v>
      </c>
      <c r="Q312" s="122"/>
      <c r="R312" s="408">
        <f t="shared" si="176"/>
        <v>0</v>
      </c>
      <c r="S312" s="693"/>
      <c r="T312" s="700">
        <f t="shared" si="195"/>
        <v>0</v>
      </c>
      <c r="U312" s="701">
        <f t="shared" si="195"/>
        <v>0</v>
      </c>
      <c r="V312" s="693"/>
      <c r="W312" s="700">
        <f t="shared" si="196"/>
        <v>0</v>
      </c>
      <c r="X312" s="126">
        <f t="shared" si="196"/>
        <v>0</v>
      </c>
      <c r="Y312" s="696">
        <f t="shared" si="177"/>
        <v>0</v>
      </c>
      <c r="Z312" s="408">
        <f t="shared" si="178"/>
        <v>0</v>
      </c>
      <c r="AA312" s="127"/>
      <c r="AB312" s="123">
        <f t="shared" si="202"/>
        <v>0</v>
      </c>
      <c r="AC312" s="121">
        <f t="shared" si="202"/>
        <v>0</v>
      </c>
      <c r="AD312" s="121">
        <f t="shared" si="202"/>
        <v>0</v>
      </c>
      <c r="AE312" s="121">
        <f t="shared" si="202"/>
        <v>0</v>
      </c>
      <c r="AF312" s="121">
        <f t="shared" si="202"/>
        <v>0</v>
      </c>
      <c r="AG312" s="121">
        <f t="shared" si="202"/>
        <v>0</v>
      </c>
      <c r="AH312" s="121">
        <f t="shared" si="202"/>
        <v>0</v>
      </c>
      <c r="AI312" s="121">
        <f t="shared" si="202"/>
        <v>0</v>
      </c>
      <c r="AJ312" s="121">
        <f t="shared" si="202"/>
        <v>0</v>
      </c>
      <c r="AK312" s="121">
        <f t="shared" si="202"/>
        <v>0</v>
      </c>
      <c r="AL312" s="121">
        <f t="shared" si="202"/>
        <v>0</v>
      </c>
      <c r="AM312" s="121">
        <f t="shared" si="202"/>
        <v>0</v>
      </c>
      <c r="AN312" s="121">
        <f t="shared" si="202"/>
        <v>0</v>
      </c>
      <c r="AO312" s="701">
        <f t="shared" si="202"/>
        <v>0</v>
      </c>
      <c r="AP312" s="122"/>
      <c r="AQ312" s="123">
        <f t="shared" si="203"/>
        <v>0</v>
      </c>
      <c r="AR312" s="121">
        <f t="shared" si="203"/>
        <v>0</v>
      </c>
      <c r="AS312" s="121">
        <f t="shared" si="203"/>
        <v>0</v>
      </c>
      <c r="AT312" s="121">
        <f t="shared" si="203"/>
        <v>0</v>
      </c>
      <c r="AU312" s="121">
        <f t="shared" si="203"/>
        <v>0</v>
      </c>
      <c r="AV312" s="121">
        <f t="shared" si="203"/>
        <v>0</v>
      </c>
      <c r="AW312" s="121">
        <f t="shared" si="203"/>
        <v>0</v>
      </c>
      <c r="AX312" s="121">
        <f t="shared" si="203"/>
        <v>0</v>
      </c>
      <c r="AY312" s="121">
        <f t="shared" si="203"/>
        <v>0</v>
      </c>
      <c r="AZ312" s="121">
        <f t="shared" si="203"/>
        <v>0</v>
      </c>
      <c r="BA312" s="121">
        <f t="shared" si="203"/>
        <v>0</v>
      </c>
      <c r="BB312" s="121">
        <f t="shared" si="203"/>
        <v>0</v>
      </c>
      <c r="BC312" s="121">
        <f t="shared" si="203"/>
        <v>0</v>
      </c>
      <c r="BD312" s="701">
        <f t="shared" si="203"/>
        <v>0</v>
      </c>
      <c r="BE312" s="693"/>
      <c r="BF312" s="122">
        <f t="shared" si="179"/>
        <v>0</v>
      </c>
      <c r="BG312" s="124"/>
      <c r="BH312" s="122">
        <f t="shared" si="180"/>
        <v>0</v>
      </c>
      <c r="BI312" s="124"/>
      <c r="BJ312" s="122">
        <f t="shared" si="181"/>
        <v>0</v>
      </c>
      <c r="BK312" s="124"/>
      <c r="BL312" s="125">
        <f t="shared" si="182"/>
        <v>0</v>
      </c>
      <c r="BM312" s="124"/>
      <c r="BN312" s="123">
        <f t="shared" si="199"/>
        <v>0</v>
      </c>
      <c r="BO312" s="126">
        <f t="shared" si="199"/>
        <v>0</v>
      </c>
      <c r="BP312" s="127"/>
      <c r="BQ312" s="409"/>
    </row>
    <row r="313" spans="1:69" s="131" customFormat="1" ht="17.55" hidden="1" customHeight="1">
      <c r="A313" s="83"/>
      <c r="C313" s="139" t="str">
        <f t="shared" si="175"/>
        <v>H</v>
      </c>
      <c r="D313" s="130" t="str">
        <f t="shared" si="200"/>
        <v>EML_R</v>
      </c>
      <c r="E313" s="129" t="str">
        <f t="shared" si="193"/>
        <v>Materion</v>
      </c>
      <c r="F313" s="717"/>
      <c r="G313" s="123">
        <f t="shared" si="201"/>
        <v>0</v>
      </c>
      <c r="H313" s="121">
        <f t="shared" si="201"/>
        <v>0</v>
      </c>
      <c r="I313" s="121">
        <f t="shared" si="201"/>
        <v>0</v>
      </c>
      <c r="J313" s="121">
        <f t="shared" si="201"/>
        <v>0</v>
      </c>
      <c r="K313" s="121">
        <f t="shared" si="201"/>
        <v>0</v>
      </c>
      <c r="L313" s="121">
        <f t="shared" si="201"/>
        <v>0</v>
      </c>
      <c r="M313" s="121">
        <f t="shared" si="201"/>
        <v>0</v>
      </c>
      <c r="N313" s="121">
        <f t="shared" si="201"/>
        <v>0</v>
      </c>
      <c r="O313" s="121">
        <f t="shared" si="201"/>
        <v>0</v>
      </c>
      <c r="P313" s="126">
        <f t="shared" si="201"/>
        <v>0</v>
      </c>
      <c r="Q313" s="122"/>
      <c r="R313" s="408">
        <f t="shared" si="176"/>
        <v>0</v>
      </c>
      <c r="S313" s="693"/>
      <c r="T313" s="700">
        <f t="shared" si="195"/>
        <v>0</v>
      </c>
      <c r="U313" s="701">
        <f t="shared" si="195"/>
        <v>0</v>
      </c>
      <c r="V313" s="693"/>
      <c r="W313" s="700">
        <f t="shared" si="196"/>
        <v>0</v>
      </c>
      <c r="X313" s="126">
        <f t="shared" si="196"/>
        <v>0</v>
      </c>
      <c r="Y313" s="696">
        <f t="shared" si="177"/>
        <v>0</v>
      </c>
      <c r="Z313" s="408">
        <f t="shared" si="178"/>
        <v>0</v>
      </c>
      <c r="AA313" s="127"/>
      <c r="AB313" s="123">
        <f t="shared" si="202"/>
        <v>0</v>
      </c>
      <c r="AC313" s="121">
        <f t="shared" si="202"/>
        <v>0</v>
      </c>
      <c r="AD313" s="121">
        <f t="shared" si="202"/>
        <v>0</v>
      </c>
      <c r="AE313" s="121">
        <f t="shared" si="202"/>
        <v>0</v>
      </c>
      <c r="AF313" s="121">
        <f t="shared" si="202"/>
        <v>0</v>
      </c>
      <c r="AG313" s="121">
        <f t="shared" si="202"/>
        <v>0</v>
      </c>
      <c r="AH313" s="121">
        <f t="shared" si="202"/>
        <v>0</v>
      </c>
      <c r="AI313" s="121">
        <f t="shared" si="202"/>
        <v>0</v>
      </c>
      <c r="AJ313" s="121">
        <f t="shared" si="202"/>
        <v>0</v>
      </c>
      <c r="AK313" s="121">
        <f t="shared" si="202"/>
        <v>0</v>
      </c>
      <c r="AL313" s="121">
        <f t="shared" si="202"/>
        <v>0</v>
      </c>
      <c r="AM313" s="121">
        <f t="shared" si="202"/>
        <v>0</v>
      </c>
      <c r="AN313" s="121">
        <f t="shared" si="202"/>
        <v>0</v>
      </c>
      <c r="AO313" s="701">
        <f t="shared" si="202"/>
        <v>0</v>
      </c>
      <c r="AP313" s="122"/>
      <c r="AQ313" s="123">
        <f t="shared" si="203"/>
        <v>0</v>
      </c>
      <c r="AR313" s="121">
        <f t="shared" si="203"/>
        <v>0</v>
      </c>
      <c r="AS313" s="121">
        <f t="shared" si="203"/>
        <v>0</v>
      </c>
      <c r="AT313" s="121">
        <f t="shared" si="203"/>
        <v>0</v>
      </c>
      <c r="AU313" s="121">
        <f t="shared" si="203"/>
        <v>0</v>
      </c>
      <c r="AV313" s="121">
        <f t="shared" si="203"/>
        <v>0</v>
      </c>
      <c r="AW313" s="121">
        <f t="shared" si="203"/>
        <v>0</v>
      </c>
      <c r="AX313" s="121">
        <f t="shared" si="203"/>
        <v>0</v>
      </c>
      <c r="AY313" s="121">
        <f t="shared" si="203"/>
        <v>0</v>
      </c>
      <c r="AZ313" s="121">
        <f t="shared" si="203"/>
        <v>0</v>
      </c>
      <c r="BA313" s="121">
        <f t="shared" si="203"/>
        <v>0</v>
      </c>
      <c r="BB313" s="121">
        <f t="shared" si="203"/>
        <v>0</v>
      </c>
      <c r="BC313" s="121">
        <f t="shared" si="203"/>
        <v>0</v>
      </c>
      <c r="BD313" s="701">
        <f t="shared" si="203"/>
        <v>0</v>
      </c>
      <c r="BE313" s="693"/>
      <c r="BF313" s="122">
        <f t="shared" si="179"/>
        <v>0</v>
      </c>
      <c r="BG313" s="124"/>
      <c r="BH313" s="122">
        <f t="shared" si="180"/>
        <v>0</v>
      </c>
      <c r="BI313" s="124"/>
      <c r="BJ313" s="122">
        <f t="shared" si="181"/>
        <v>0</v>
      </c>
      <c r="BK313" s="124"/>
      <c r="BL313" s="125">
        <f t="shared" si="182"/>
        <v>0</v>
      </c>
      <c r="BM313" s="124"/>
      <c r="BN313" s="123">
        <f t="shared" si="199"/>
        <v>0</v>
      </c>
      <c r="BO313" s="126">
        <f t="shared" si="199"/>
        <v>0</v>
      </c>
      <c r="BP313" s="127"/>
      <c r="BQ313" s="409"/>
    </row>
    <row r="314" spans="1:69" s="131" customFormat="1" ht="17.55" hidden="1" customHeight="1">
      <c r="A314" s="83"/>
      <c r="C314" s="139" t="str">
        <f t="shared" si="175"/>
        <v>H</v>
      </c>
      <c r="D314" s="130" t="str">
        <f t="shared" si="200"/>
        <v>EML_R</v>
      </c>
      <c r="E314" s="129" t="str">
        <f t="shared" si="193"/>
        <v>Merck</v>
      </c>
      <c r="F314" s="717"/>
      <c r="G314" s="123">
        <f t="shared" si="201"/>
        <v>0</v>
      </c>
      <c r="H314" s="121">
        <f t="shared" si="201"/>
        <v>0</v>
      </c>
      <c r="I314" s="121">
        <f t="shared" si="201"/>
        <v>0</v>
      </c>
      <c r="J314" s="121">
        <f t="shared" si="201"/>
        <v>0</v>
      </c>
      <c r="K314" s="121">
        <f t="shared" si="201"/>
        <v>0</v>
      </c>
      <c r="L314" s="121">
        <f t="shared" si="201"/>
        <v>0</v>
      </c>
      <c r="M314" s="121">
        <f t="shared" si="201"/>
        <v>0</v>
      </c>
      <c r="N314" s="121">
        <f t="shared" si="201"/>
        <v>0</v>
      </c>
      <c r="O314" s="121">
        <f t="shared" si="201"/>
        <v>0</v>
      </c>
      <c r="P314" s="126">
        <f t="shared" si="201"/>
        <v>0</v>
      </c>
      <c r="Q314" s="122"/>
      <c r="R314" s="408">
        <f t="shared" si="176"/>
        <v>0</v>
      </c>
      <c r="S314" s="693"/>
      <c r="T314" s="700">
        <f t="shared" si="195"/>
        <v>0</v>
      </c>
      <c r="U314" s="701">
        <f t="shared" si="195"/>
        <v>0</v>
      </c>
      <c r="V314" s="693"/>
      <c r="W314" s="700">
        <f t="shared" si="196"/>
        <v>0</v>
      </c>
      <c r="X314" s="126">
        <f t="shared" si="196"/>
        <v>0</v>
      </c>
      <c r="Y314" s="696">
        <f t="shared" si="177"/>
        <v>0</v>
      </c>
      <c r="Z314" s="408">
        <f t="shared" si="178"/>
        <v>0</v>
      </c>
      <c r="AA314" s="127"/>
      <c r="AB314" s="123">
        <f t="shared" si="202"/>
        <v>0</v>
      </c>
      <c r="AC314" s="121">
        <f t="shared" si="202"/>
        <v>0</v>
      </c>
      <c r="AD314" s="121">
        <f t="shared" si="202"/>
        <v>0</v>
      </c>
      <c r="AE314" s="121">
        <f t="shared" si="202"/>
        <v>0</v>
      </c>
      <c r="AF314" s="121">
        <f t="shared" si="202"/>
        <v>0</v>
      </c>
      <c r="AG314" s="121">
        <f t="shared" si="202"/>
        <v>0</v>
      </c>
      <c r="AH314" s="121">
        <f t="shared" si="202"/>
        <v>0</v>
      </c>
      <c r="AI314" s="121">
        <f t="shared" si="202"/>
        <v>0</v>
      </c>
      <c r="AJ314" s="121">
        <f t="shared" si="202"/>
        <v>0</v>
      </c>
      <c r="AK314" s="121">
        <f t="shared" si="202"/>
        <v>0</v>
      </c>
      <c r="AL314" s="121">
        <f t="shared" si="202"/>
        <v>0</v>
      </c>
      <c r="AM314" s="121">
        <f t="shared" si="202"/>
        <v>0</v>
      </c>
      <c r="AN314" s="121">
        <f t="shared" si="202"/>
        <v>0</v>
      </c>
      <c r="AO314" s="701">
        <f t="shared" si="202"/>
        <v>0</v>
      </c>
      <c r="AP314" s="122"/>
      <c r="AQ314" s="123">
        <f t="shared" si="203"/>
        <v>0</v>
      </c>
      <c r="AR314" s="121">
        <f t="shared" si="203"/>
        <v>0</v>
      </c>
      <c r="AS314" s="121">
        <f t="shared" si="203"/>
        <v>0</v>
      </c>
      <c r="AT314" s="121">
        <f t="shared" si="203"/>
        <v>0</v>
      </c>
      <c r="AU314" s="121">
        <f t="shared" si="203"/>
        <v>0</v>
      </c>
      <c r="AV314" s="121">
        <f t="shared" si="203"/>
        <v>0</v>
      </c>
      <c r="AW314" s="121">
        <f t="shared" si="203"/>
        <v>0</v>
      </c>
      <c r="AX314" s="121">
        <f t="shared" si="203"/>
        <v>0</v>
      </c>
      <c r="AY314" s="121">
        <f t="shared" si="203"/>
        <v>0</v>
      </c>
      <c r="AZ314" s="121">
        <f t="shared" si="203"/>
        <v>0</v>
      </c>
      <c r="BA314" s="121">
        <f t="shared" si="203"/>
        <v>0</v>
      </c>
      <c r="BB314" s="121">
        <f t="shared" si="203"/>
        <v>0</v>
      </c>
      <c r="BC314" s="121">
        <f t="shared" si="203"/>
        <v>0</v>
      </c>
      <c r="BD314" s="701">
        <f t="shared" si="203"/>
        <v>0</v>
      </c>
      <c r="BE314" s="693"/>
      <c r="BF314" s="122">
        <f t="shared" si="179"/>
        <v>0</v>
      </c>
      <c r="BG314" s="124"/>
      <c r="BH314" s="122">
        <f t="shared" si="180"/>
        <v>0</v>
      </c>
      <c r="BI314" s="124"/>
      <c r="BJ314" s="122">
        <f t="shared" si="181"/>
        <v>0</v>
      </c>
      <c r="BK314" s="124"/>
      <c r="BL314" s="125">
        <f t="shared" si="182"/>
        <v>0</v>
      </c>
      <c r="BM314" s="124"/>
      <c r="BN314" s="123">
        <f t="shared" si="199"/>
        <v>0</v>
      </c>
      <c r="BO314" s="126">
        <f t="shared" si="199"/>
        <v>0</v>
      </c>
      <c r="BP314" s="127"/>
      <c r="BQ314" s="409"/>
    </row>
    <row r="315" spans="1:69" s="131" customFormat="1" ht="17.55" hidden="1" customHeight="1">
      <c r="A315" s="83"/>
      <c r="C315" s="139" t="str">
        <f t="shared" si="175"/>
        <v>H</v>
      </c>
      <c r="D315" s="130" t="str">
        <f t="shared" si="200"/>
        <v>EML_R</v>
      </c>
      <c r="E315" s="129" t="str">
        <f t="shared" si="193"/>
        <v>Nisso</v>
      </c>
      <c r="F315" s="717"/>
      <c r="G315" s="123">
        <f t="shared" si="201"/>
        <v>0</v>
      </c>
      <c r="H315" s="121">
        <f t="shared" si="201"/>
        <v>0</v>
      </c>
      <c r="I315" s="121">
        <f t="shared" si="201"/>
        <v>0</v>
      </c>
      <c r="J315" s="121">
        <f t="shared" si="201"/>
        <v>0</v>
      </c>
      <c r="K315" s="121">
        <f t="shared" si="201"/>
        <v>0</v>
      </c>
      <c r="L315" s="121">
        <f t="shared" si="201"/>
        <v>0</v>
      </c>
      <c r="M315" s="121">
        <f t="shared" si="201"/>
        <v>0</v>
      </c>
      <c r="N315" s="121">
        <f t="shared" si="201"/>
        <v>0</v>
      </c>
      <c r="O315" s="121">
        <f t="shared" si="201"/>
        <v>0</v>
      </c>
      <c r="P315" s="126">
        <f t="shared" si="201"/>
        <v>0</v>
      </c>
      <c r="Q315" s="122"/>
      <c r="R315" s="408">
        <f t="shared" si="176"/>
        <v>0</v>
      </c>
      <c r="S315" s="693"/>
      <c r="T315" s="700">
        <f t="shared" si="195"/>
        <v>0</v>
      </c>
      <c r="U315" s="701">
        <f t="shared" si="195"/>
        <v>0</v>
      </c>
      <c r="V315" s="693"/>
      <c r="W315" s="700">
        <f t="shared" si="196"/>
        <v>0</v>
      </c>
      <c r="X315" s="126">
        <f t="shared" si="196"/>
        <v>0</v>
      </c>
      <c r="Y315" s="696">
        <f t="shared" si="177"/>
        <v>0</v>
      </c>
      <c r="Z315" s="408">
        <f t="shared" si="178"/>
        <v>0</v>
      </c>
      <c r="AA315" s="127"/>
      <c r="AB315" s="123">
        <f t="shared" si="202"/>
        <v>0</v>
      </c>
      <c r="AC315" s="121">
        <f t="shared" si="202"/>
        <v>0</v>
      </c>
      <c r="AD315" s="121">
        <f t="shared" si="202"/>
        <v>0</v>
      </c>
      <c r="AE315" s="121">
        <f t="shared" si="202"/>
        <v>0</v>
      </c>
      <c r="AF315" s="121">
        <f t="shared" si="202"/>
        <v>0</v>
      </c>
      <c r="AG315" s="121">
        <f t="shared" si="202"/>
        <v>0</v>
      </c>
      <c r="AH315" s="121">
        <f t="shared" si="202"/>
        <v>0</v>
      </c>
      <c r="AI315" s="121">
        <f t="shared" si="202"/>
        <v>0</v>
      </c>
      <c r="AJ315" s="121">
        <f t="shared" si="202"/>
        <v>0</v>
      </c>
      <c r="AK315" s="121">
        <f t="shared" si="202"/>
        <v>0</v>
      </c>
      <c r="AL315" s="121">
        <f t="shared" si="202"/>
        <v>0</v>
      </c>
      <c r="AM315" s="121">
        <f t="shared" si="202"/>
        <v>0</v>
      </c>
      <c r="AN315" s="121">
        <f t="shared" si="202"/>
        <v>0</v>
      </c>
      <c r="AO315" s="701">
        <f t="shared" si="202"/>
        <v>0</v>
      </c>
      <c r="AP315" s="122"/>
      <c r="AQ315" s="123">
        <f t="shared" si="203"/>
        <v>0</v>
      </c>
      <c r="AR315" s="121">
        <f t="shared" si="203"/>
        <v>0</v>
      </c>
      <c r="AS315" s="121">
        <f t="shared" si="203"/>
        <v>0</v>
      </c>
      <c r="AT315" s="121">
        <f t="shared" si="203"/>
        <v>0</v>
      </c>
      <c r="AU315" s="121">
        <f t="shared" si="203"/>
        <v>0</v>
      </c>
      <c r="AV315" s="121">
        <f t="shared" si="203"/>
        <v>0</v>
      </c>
      <c r="AW315" s="121">
        <f t="shared" si="203"/>
        <v>0</v>
      </c>
      <c r="AX315" s="121">
        <f t="shared" si="203"/>
        <v>0</v>
      </c>
      <c r="AY315" s="121">
        <f t="shared" si="203"/>
        <v>0</v>
      </c>
      <c r="AZ315" s="121">
        <f t="shared" si="203"/>
        <v>0</v>
      </c>
      <c r="BA315" s="121">
        <f t="shared" si="203"/>
        <v>0</v>
      </c>
      <c r="BB315" s="121">
        <f t="shared" si="203"/>
        <v>0</v>
      </c>
      <c r="BC315" s="121">
        <f t="shared" si="203"/>
        <v>0</v>
      </c>
      <c r="BD315" s="701">
        <f t="shared" si="203"/>
        <v>0</v>
      </c>
      <c r="BE315" s="693"/>
      <c r="BF315" s="122">
        <f t="shared" si="179"/>
        <v>0</v>
      </c>
      <c r="BG315" s="124"/>
      <c r="BH315" s="122">
        <f t="shared" si="180"/>
        <v>0</v>
      </c>
      <c r="BI315" s="124"/>
      <c r="BJ315" s="122">
        <f t="shared" si="181"/>
        <v>0</v>
      </c>
      <c r="BK315" s="124"/>
      <c r="BL315" s="125">
        <f t="shared" si="182"/>
        <v>0</v>
      </c>
      <c r="BM315" s="124"/>
      <c r="BN315" s="123">
        <f t="shared" si="199"/>
        <v>0</v>
      </c>
      <c r="BO315" s="126">
        <f t="shared" si="199"/>
        <v>0</v>
      </c>
      <c r="BP315" s="127"/>
      <c r="BQ315" s="409"/>
    </row>
    <row r="316" spans="1:69" s="131" customFormat="1" ht="17.55" hidden="1" customHeight="1">
      <c r="A316" s="83"/>
      <c r="C316" s="139" t="str">
        <f t="shared" si="175"/>
        <v>H</v>
      </c>
      <c r="D316" s="130" t="str">
        <f t="shared" si="200"/>
        <v>EML_R</v>
      </c>
      <c r="E316" s="129" t="str">
        <f t="shared" si="193"/>
        <v>Novaled</v>
      </c>
      <c r="F316" s="717"/>
      <c r="G316" s="123">
        <f t="shared" ref="G316:P325" si="204">SUMIFS(Share, Y, $E$3, Config, $G$11, P, G$15, LType, $D316, MSup, $E316)</f>
        <v>0</v>
      </c>
      <c r="H316" s="121">
        <f t="shared" si="204"/>
        <v>0</v>
      </c>
      <c r="I316" s="121">
        <f t="shared" si="204"/>
        <v>0</v>
      </c>
      <c r="J316" s="121">
        <f t="shared" si="204"/>
        <v>0</v>
      </c>
      <c r="K316" s="121">
        <f t="shared" si="204"/>
        <v>0</v>
      </c>
      <c r="L316" s="121">
        <f t="shared" si="204"/>
        <v>0</v>
      </c>
      <c r="M316" s="121">
        <f t="shared" si="204"/>
        <v>0</v>
      </c>
      <c r="N316" s="121">
        <f t="shared" si="204"/>
        <v>0</v>
      </c>
      <c r="O316" s="121">
        <f t="shared" si="204"/>
        <v>0</v>
      </c>
      <c r="P316" s="126">
        <f t="shared" si="204"/>
        <v>0</v>
      </c>
      <c r="Q316" s="122"/>
      <c r="R316" s="408">
        <f t="shared" si="176"/>
        <v>0</v>
      </c>
      <c r="S316" s="693"/>
      <c r="T316" s="700">
        <f t="shared" ref="T316:U335" si="205">SUMIFS(Share, Y, $E$3, Config, $T$11, P, T$15, LType, $D316, MSup, $E316)</f>
        <v>0</v>
      </c>
      <c r="U316" s="701">
        <f t="shared" si="205"/>
        <v>0</v>
      </c>
      <c r="V316" s="693"/>
      <c r="W316" s="700">
        <f t="shared" ref="W316:X335" si="206">SUMIFS(Share, Y, $E$3, Config, $W$11, P, W$15, LType, $D316, MSup, $E316)</f>
        <v>0</v>
      </c>
      <c r="X316" s="126">
        <f t="shared" si="206"/>
        <v>0</v>
      </c>
      <c r="Y316" s="696">
        <f t="shared" si="177"/>
        <v>0</v>
      </c>
      <c r="Z316" s="408">
        <f t="shared" si="178"/>
        <v>0</v>
      </c>
      <c r="AA316" s="127"/>
      <c r="AB316" s="123">
        <f t="shared" ref="AB316:AO325" si="207">SUMIFS(Share, Y, $E$3, Config, $AB$11, P, AB$15, LType, $D316, MSup, $E316)</f>
        <v>0</v>
      </c>
      <c r="AC316" s="121">
        <f t="shared" si="207"/>
        <v>0</v>
      </c>
      <c r="AD316" s="121">
        <f t="shared" si="207"/>
        <v>0</v>
      </c>
      <c r="AE316" s="121">
        <f t="shared" si="207"/>
        <v>0</v>
      </c>
      <c r="AF316" s="121">
        <f t="shared" si="207"/>
        <v>0</v>
      </c>
      <c r="AG316" s="121">
        <f t="shared" si="207"/>
        <v>0</v>
      </c>
      <c r="AH316" s="121">
        <f t="shared" si="207"/>
        <v>0</v>
      </c>
      <c r="AI316" s="121">
        <f t="shared" si="207"/>
        <v>0</v>
      </c>
      <c r="AJ316" s="121">
        <f t="shared" si="207"/>
        <v>0</v>
      </c>
      <c r="AK316" s="121">
        <f t="shared" si="207"/>
        <v>0</v>
      </c>
      <c r="AL316" s="121">
        <f t="shared" si="207"/>
        <v>0</v>
      </c>
      <c r="AM316" s="121">
        <f t="shared" si="207"/>
        <v>0</v>
      </c>
      <c r="AN316" s="121">
        <f t="shared" si="207"/>
        <v>0</v>
      </c>
      <c r="AO316" s="701">
        <f t="shared" si="207"/>
        <v>0</v>
      </c>
      <c r="AP316" s="122"/>
      <c r="AQ316" s="123">
        <f t="shared" ref="AQ316:BD325" si="208">SUMIFS(Share, Y, $E$3, Config, $AQ$11, P, AQ$15, LType, $D316, MSup, $E316)</f>
        <v>0</v>
      </c>
      <c r="AR316" s="121">
        <f t="shared" si="208"/>
        <v>0</v>
      </c>
      <c r="AS316" s="121">
        <f t="shared" si="208"/>
        <v>0</v>
      </c>
      <c r="AT316" s="121">
        <f t="shared" si="208"/>
        <v>0</v>
      </c>
      <c r="AU316" s="121">
        <f t="shared" si="208"/>
        <v>0</v>
      </c>
      <c r="AV316" s="121">
        <f t="shared" si="208"/>
        <v>0</v>
      </c>
      <c r="AW316" s="121">
        <f t="shared" si="208"/>
        <v>0</v>
      </c>
      <c r="AX316" s="121">
        <f t="shared" si="208"/>
        <v>0</v>
      </c>
      <c r="AY316" s="121">
        <f t="shared" si="208"/>
        <v>0</v>
      </c>
      <c r="AZ316" s="121">
        <f t="shared" si="208"/>
        <v>0</v>
      </c>
      <c r="BA316" s="121">
        <f t="shared" si="208"/>
        <v>0</v>
      </c>
      <c r="BB316" s="121">
        <f t="shared" si="208"/>
        <v>0</v>
      </c>
      <c r="BC316" s="121">
        <f t="shared" si="208"/>
        <v>0</v>
      </c>
      <c r="BD316" s="701">
        <f t="shared" si="208"/>
        <v>0</v>
      </c>
      <c r="BE316" s="693"/>
      <c r="BF316" s="122">
        <f t="shared" si="179"/>
        <v>0</v>
      </c>
      <c r="BG316" s="124"/>
      <c r="BH316" s="122">
        <f t="shared" si="180"/>
        <v>0</v>
      </c>
      <c r="BI316" s="124"/>
      <c r="BJ316" s="122">
        <f t="shared" si="181"/>
        <v>0</v>
      </c>
      <c r="BK316" s="124"/>
      <c r="BL316" s="125">
        <f t="shared" si="182"/>
        <v>0</v>
      </c>
      <c r="BM316" s="124"/>
      <c r="BN316" s="123">
        <f t="shared" ref="BN316:BO335" si="209">SUMIFS(Share, Y, $E$3, Config, $BN$11, P, BN$15, LType, $D316, MSup, $E316)</f>
        <v>0</v>
      </c>
      <c r="BO316" s="126">
        <f t="shared" si="209"/>
        <v>0</v>
      </c>
      <c r="BP316" s="127"/>
      <c r="BQ316" s="409"/>
    </row>
    <row r="317" spans="1:69" s="131" customFormat="1" ht="17.55" hidden="1" customHeight="1">
      <c r="A317" s="83"/>
      <c r="C317" s="139" t="str">
        <f t="shared" si="175"/>
        <v>H</v>
      </c>
      <c r="D317" s="130" t="str">
        <f t="shared" si="200"/>
        <v>EML_R</v>
      </c>
      <c r="E317" s="129" t="str">
        <f t="shared" si="193"/>
        <v>NSCC</v>
      </c>
      <c r="F317" s="717"/>
      <c r="G317" s="123">
        <f t="shared" si="204"/>
        <v>0</v>
      </c>
      <c r="H317" s="121">
        <f t="shared" si="204"/>
        <v>0</v>
      </c>
      <c r="I317" s="121">
        <f t="shared" si="204"/>
        <v>0</v>
      </c>
      <c r="J317" s="121">
        <f t="shared" si="204"/>
        <v>0</v>
      </c>
      <c r="K317" s="121">
        <f t="shared" si="204"/>
        <v>0</v>
      </c>
      <c r="L317" s="121">
        <f t="shared" si="204"/>
        <v>0</v>
      </c>
      <c r="M317" s="121">
        <f t="shared" si="204"/>
        <v>0</v>
      </c>
      <c r="N317" s="121">
        <f t="shared" si="204"/>
        <v>0</v>
      </c>
      <c r="O317" s="121">
        <f t="shared" si="204"/>
        <v>0</v>
      </c>
      <c r="P317" s="126">
        <f t="shared" si="204"/>
        <v>0</v>
      </c>
      <c r="Q317" s="122"/>
      <c r="R317" s="408">
        <f t="shared" si="176"/>
        <v>0</v>
      </c>
      <c r="S317" s="693"/>
      <c r="T317" s="700">
        <f t="shared" si="205"/>
        <v>0</v>
      </c>
      <c r="U317" s="701">
        <f t="shared" si="205"/>
        <v>0</v>
      </c>
      <c r="V317" s="693"/>
      <c r="W317" s="700">
        <f t="shared" si="206"/>
        <v>0</v>
      </c>
      <c r="X317" s="126">
        <f t="shared" si="206"/>
        <v>0</v>
      </c>
      <c r="Y317" s="696">
        <f t="shared" si="177"/>
        <v>0</v>
      </c>
      <c r="Z317" s="408">
        <f t="shared" si="178"/>
        <v>0</v>
      </c>
      <c r="AA317" s="127"/>
      <c r="AB317" s="123">
        <f t="shared" si="207"/>
        <v>0</v>
      </c>
      <c r="AC317" s="121">
        <f t="shared" si="207"/>
        <v>0</v>
      </c>
      <c r="AD317" s="121">
        <f t="shared" si="207"/>
        <v>0</v>
      </c>
      <c r="AE317" s="121">
        <f t="shared" si="207"/>
        <v>0</v>
      </c>
      <c r="AF317" s="121">
        <f t="shared" si="207"/>
        <v>0</v>
      </c>
      <c r="AG317" s="121">
        <f t="shared" si="207"/>
        <v>0</v>
      </c>
      <c r="AH317" s="121">
        <f t="shared" si="207"/>
        <v>0</v>
      </c>
      <c r="AI317" s="121">
        <f t="shared" si="207"/>
        <v>0</v>
      </c>
      <c r="AJ317" s="121">
        <f t="shared" si="207"/>
        <v>0</v>
      </c>
      <c r="AK317" s="121">
        <f t="shared" si="207"/>
        <v>0</v>
      </c>
      <c r="AL317" s="121">
        <f t="shared" si="207"/>
        <v>0</v>
      </c>
      <c r="AM317" s="121">
        <f t="shared" si="207"/>
        <v>0</v>
      </c>
      <c r="AN317" s="121">
        <f t="shared" si="207"/>
        <v>0</v>
      </c>
      <c r="AO317" s="701">
        <f t="shared" si="207"/>
        <v>0</v>
      </c>
      <c r="AP317" s="122"/>
      <c r="AQ317" s="123">
        <f t="shared" si="208"/>
        <v>0</v>
      </c>
      <c r="AR317" s="121">
        <f t="shared" si="208"/>
        <v>0</v>
      </c>
      <c r="AS317" s="121">
        <f t="shared" si="208"/>
        <v>0</v>
      </c>
      <c r="AT317" s="121">
        <f t="shared" si="208"/>
        <v>0</v>
      </c>
      <c r="AU317" s="121">
        <f t="shared" si="208"/>
        <v>0</v>
      </c>
      <c r="AV317" s="121">
        <f t="shared" si="208"/>
        <v>0</v>
      </c>
      <c r="AW317" s="121">
        <f t="shared" si="208"/>
        <v>0</v>
      </c>
      <c r="AX317" s="121">
        <f t="shared" si="208"/>
        <v>0</v>
      </c>
      <c r="AY317" s="121">
        <f t="shared" si="208"/>
        <v>0</v>
      </c>
      <c r="AZ317" s="121">
        <f t="shared" si="208"/>
        <v>0</v>
      </c>
      <c r="BA317" s="121">
        <f t="shared" si="208"/>
        <v>0</v>
      </c>
      <c r="BB317" s="121">
        <f t="shared" si="208"/>
        <v>0</v>
      </c>
      <c r="BC317" s="121">
        <f t="shared" si="208"/>
        <v>0</v>
      </c>
      <c r="BD317" s="701">
        <f t="shared" si="208"/>
        <v>0</v>
      </c>
      <c r="BE317" s="693"/>
      <c r="BF317" s="122">
        <f t="shared" si="179"/>
        <v>0</v>
      </c>
      <c r="BG317" s="124"/>
      <c r="BH317" s="122">
        <f t="shared" si="180"/>
        <v>0</v>
      </c>
      <c r="BI317" s="124"/>
      <c r="BJ317" s="122">
        <f t="shared" si="181"/>
        <v>0</v>
      </c>
      <c r="BK317" s="124"/>
      <c r="BL317" s="125">
        <f t="shared" si="182"/>
        <v>0</v>
      </c>
      <c r="BM317" s="124"/>
      <c r="BN317" s="123">
        <f t="shared" si="209"/>
        <v>0</v>
      </c>
      <c r="BO317" s="126">
        <f t="shared" si="209"/>
        <v>0</v>
      </c>
      <c r="BP317" s="127"/>
      <c r="BQ317" s="409"/>
    </row>
    <row r="318" spans="1:69" s="131" customFormat="1" ht="17.55" hidden="1" customHeight="1">
      <c r="A318"/>
      <c r="B318"/>
      <c r="C318" s="139" t="str">
        <f t="shared" si="175"/>
        <v>H</v>
      </c>
      <c r="D318" s="130" t="str">
        <f t="shared" si="200"/>
        <v>EML_R</v>
      </c>
      <c r="E318" s="129" t="str">
        <f t="shared" si="193"/>
        <v>P&amp;H Tech</v>
      </c>
      <c r="F318" s="717"/>
      <c r="G318" s="123">
        <f t="shared" si="204"/>
        <v>0</v>
      </c>
      <c r="H318" s="121">
        <f t="shared" si="204"/>
        <v>0</v>
      </c>
      <c r="I318" s="121">
        <f t="shared" si="204"/>
        <v>0</v>
      </c>
      <c r="J318" s="121">
        <f t="shared" si="204"/>
        <v>0</v>
      </c>
      <c r="K318" s="121">
        <f t="shared" si="204"/>
        <v>0</v>
      </c>
      <c r="L318" s="121">
        <f t="shared" si="204"/>
        <v>0</v>
      </c>
      <c r="M318" s="121">
        <f t="shared" si="204"/>
        <v>0</v>
      </c>
      <c r="N318" s="121">
        <f t="shared" si="204"/>
        <v>0</v>
      </c>
      <c r="O318" s="121">
        <f t="shared" si="204"/>
        <v>0</v>
      </c>
      <c r="P318" s="126">
        <f t="shared" si="204"/>
        <v>0</v>
      </c>
      <c r="Q318" s="122"/>
      <c r="R318" s="408">
        <f t="shared" si="176"/>
        <v>0</v>
      </c>
      <c r="S318" s="693"/>
      <c r="T318" s="700">
        <f t="shared" si="205"/>
        <v>0</v>
      </c>
      <c r="U318" s="701">
        <f t="shared" si="205"/>
        <v>0</v>
      </c>
      <c r="V318" s="693"/>
      <c r="W318" s="700">
        <f t="shared" si="206"/>
        <v>0</v>
      </c>
      <c r="X318" s="126">
        <f t="shared" si="206"/>
        <v>0</v>
      </c>
      <c r="Y318" s="696">
        <f t="shared" si="177"/>
        <v>0</v>
      </c>
      <c r="Z318" s="408">
        <f t="shared" si="178"/>
        <v>0</v>
      </c>
      <c r="AA318" s="127"/>
      <c r="AB318" s="123">
        <f t="shared" si="207"/>
        <v>0</v>
      </c>
      <c r="AC318" s="121">
        <f t="shared" si="207"/>
        <v>0</v>
      </c>
      <c r="AD318" s="121">
        <f t="shared" si="207"/>
        <v>0</v>
      </c>
      <c r="AE318" s="121">
        <f t="shared" si="207"/>
        <v>0</v>
      </c>
      <c r="AF318" s="121">
        <f t="shared" si="207"/>
        <v>0</v>
      </c>
      <c r="AG318" s="121">
        <f t="shared" si="207"/>
        <v>0</v>
      </c>
      <c r="AH318" s="121">
        <f t="shared" si="207"/>
        <v>0</v>
      </c>
      <c r="AI318" s="121">
        <f t="shared" si="207"/>
        <v>0</v>
      </c>
      <c r="AJ318" s="121">
        <f t="shared" si="207"/>
        <v>0</v>
      </c>
      <c r="AK318" s="121">
        <f t="shared" si="207"/>
        <v>0</v>
      </c>
      <c r="AL318" s="121">
        <f t="shared" si="207"/>
        <v>0</v>
      </c>
      <c r="AM318" s="121">
        <f t="shared" si="207"/>
        <v>0</v>
      </c>
      <c r="AN318" s="121">
        <f t="shared" si="207"/>
        <v>0</v>
      </c>
      <c r="AO318" s="701">
        <f t="shared" si="207"/>
        <v>0</v>
      </c>
      <c r="AP318" s="122"/>
      <c r="AQ318" s="123">
        <f t="shared" si="208"/>
        <v>0</v>
      </c>
      <c r="AR318" s="121">
        <f t="shared" si="208"/>
        <v>0</v>
      </c>
      <c r="AS318" s="121">
        <f t="shared" si="208"/>
        <v>0</v>
      </c>
      <c r="AT318" s="121">
        <f t="shared" si="208"/>
        <v>0</v>
      </c>
      <c r="AU318" s="121">
        <f t="shared" si="208"/>
        <v>0</v>
      </c>
      <c r="AV318" s="121">
        <f t="shared" si="208"/>
        <v>0</v>
      </c>
      <c r="AW318" s="121">
        <f t="shared" si="208"/>
        <v>0</v>
      </c>
      <c r="AX318" s="121">
        <f t="shared" si="208"/>
        <v>0</v>
      </c>
      <c r="AY318" s="121">
        <f t="shared" si="208"/>
        <v>0</v>
      </c>
      <c r="AZ318" s="121">
        <f t="shared" si="208"/>
        <v>0</v>
      </c>
      <c r="BA318" s="121">
        <f t="shared" si="208"/>
        <v>0</v>
      </c>
      <c r="BB318" s="121">
        <f t="shared" si="208"/>
        <v>0</v>
      </c>
      <c r="BC318" s="121">
        <f t="shared" si="208"/>
        <v>0</v>
      </c>
      <c r="BD318" s="701">
        <f t="shared" si="208"/>
        <v>0</v>
      </c>
      <c r="BE318" s="693"/>
      <c r="BF318" s="122">
        <f t="shared" si="179"/>
        <v>0</v>
      </c>
      <c r="BG318" s="124"/>
      <c r="BH318" s="122">
        <f t="shared" si="180"/>
        <v>0</v>
      </c>
      <c r="BI318" s="124"/>
      <c r="BJ318" s="122">
        <f t="shared" si="181"/>
        <v>0</v>
      </c>
      <c r="BK318" s="124"/>
      <c r="BL318" s="125">
        <f t="shared" si="182"/>
        <v>0</v>
      </c>
      <c r="BM318" s="124"/>
      <c r="BN318" s="123">
        <f t="shared" si="209"/>
        <v>0</v>
      </c>
      <c r="BO318" s="126">
        <f t="shared" si="209"/>
        <v>0</v>
      </c>
      <c r="BP318" s="127"/>
      <c r="BQ318" s="409"/>
    </row>
    <row r="319" spans="1:69" s="131" customFormat="1" ht="17.55" hidden="1" customHeight="1">
      <c r="A319"/>
      <c r="B319"/>
      <c r="C319" s="139" t="str">
        <f t="shared" si="175"/>
        <v>H</v>
      </c>
      <c r="D319" s="130" t="str">
        <f t="shared" si="200"/>
        <v>EML_R</v>
      </c>
      <c r="E319" s="129" t="str">
        <f t="shared" si="193"/>
        <v>Samsung SDI</v>
      </c>
      <c r="F319" s="717"/>
      <c r="G319" s="123">
        <f t="shared" si="204"/>
        <v>0</v>
      </c>
      <c r="H319" s="121">
        <f t="shared" si="204"/>
        <v>0</v>
      </c>
      <c r="I319" s="121">
        <f t="shared" si="204"/>
        <v>0</v>
      </c>
      <c r="J319" s="121">
        <f t="shared" si="204"/>
        <v>0</v>
      </c>
      <c r="K319" s="121">
        <f t="shared" si="204"/>
        <v>0</v>
      </c>
      <c r="L319" s="121">
        <f t="shared" si="204"/>
        <v>0</v>
      </c>
      <c r="M319" s="121">
        <f t="shared" si="204"/>
        <v>0</v>
      </c>
      <c r="N319" s="121">
        <f t="shared" si="204"/>
        <v>0</v>
      </c>
      <c r="O319" s="121">
        <f t="shared" si="204"/>
        <v>0</v>
      </c>
      <c r="P319" s="126">
        <f t="shared" si="204"/>
        <v>0</v>
      </c>
      <c r="Q319" s="122"/>
      <c r="R319" s="408">
        <f t="shared" si="176"/>
        <v>0</v>
      </c>
      <c r="S319" s="693"/>
      <c r="T319" s="700">
        <f t="shared" si="205"/>
        <v>0</v>
      </c>
      <c r="U319" s="701">
        <f t="shared" si="205"/>
        <v>0</v>
      </c>
      <c r="V319" s="693"/>
      <c r="W319" s="700">
        <f t="shared" si="206"/>
        <v>0</v>
      </c>
      <c r="X319" s="126">
        <f t="shared" si="206"/>
        <v>0</v>
      </c>
      <c r="Y319" s="696">
        <f t="shared" si="177"/>
        <v>0</v>
      </c>
      <c r="Z319" s="408">
        <f t="shared" si="178"/>
        <v>0</v>
      </c>
      <c r="AA319" s="127"/>
      <c r="AB319" s="123">
        <f t="shared" si="207"/>
        <v>0</v>
      </c>
      <c r="AC319" s="121">
        <f t="shared" si="207"/>
        <v>0</v>
      </c>
      <c r="AD319" s="121">
        <f t="shared" si="207"/>
        <v>0</v>
      </c>
      <c r="AE319" s="121">
        <f t="shared" si="207"/>
        <v>0</v>
      </c>
      <c r="AF319" s="121">
        <f t="shared" si="207"/>
        <v>0</v>
      </c>
      <c r="AG319" s="121">
        <f t="shared" si="207"/>
        <v>0</v>
      </c>
      <c r="AH319" s="121">
        <f t="shared" si="207"/>
        <v>0</v>
      </c>
      <c r="AI319" s="121">
        <f t="shared" si="207"/>
        <v>0</v>
      </c>
      <c r="AJ319" s="121">
        <f t="shared" si="207"/>
        <v>0</v>
      </c>
      <c r="AK319" s="121">
        <f t="shared" si="207"/>
        <v>0</v>
      </c>
      <c r="AL319" s="121">
        <f t="shared" si="207"/>
        <v>0</v>
      </c>
      <c r="AM319" s="121">
        <f t="shared" si="207"/>
        <v>0</v>
      </c>
      <c r="AN319" s="121">
        <f t="shared" si="207"/>
        <v>0</v>
      </c>
      <c r="AO319" s="701">
        <f t="shared" si="207"/>
        <v>0</v>
      </c>
      <c r="AP319" s="122"/>
      <c r="AQ319" s="123">
        <f t="shared" si="208"/>
        <v>0</v>
      </c>
      <c r="AR319" s="121">
        <f t="shared" si="208"/>
        <v>0</v>
      </c>
      <c r="AS319" s="121">
        <f t="shared" si="208"/>
        <v>0</v>
      </c>
      <c r="AT319" s="121">
        <f t="shared" si="208"/>
        <v>0</v>
      </c>
      <c r="AU319" s="121">
        <f t="shared" si="208"/>
        <v>0</v>
      </c>
      <c r="AV319" s="121">
        <f t="shared" si="208"/>
        <v>0</v>
      </c>
      <c r="AW319" s="121">
        <f t="shared" si="208"/>
        <v>0</v>
      </c>
      <c r="AX319" s="121">
        <f t="shared" si="208"/>
        <v>0</v>
      </c>
      <c r="AY319" s="121">
        <f t="shared" si="208"/>
        <v>0</v>
      </c>
      <c r="AZ319" s="121">
        <f t="shared" si="208"/>
        <v>0</v>
      </c>
      <c r="BA319" s="121">
        <f t="shared" si="208"/>
        <v>0</v>
      </c>
      <c r="BB319" s="121">
        <f t="shared" si="208"/>
        <v>0</v>
      </c>
      <c r="BC319" s="121">
        <f t="shared" si="208"/>
        <v>0</v>
      </c>
      <c r="BD319" s="701">
        <f t="shared" si="208"/>
        <v>0</v>
      </c>
      <c r="BE319" s="693"/>
      <c r="BF319" s="122">
        <f t="shared" si="179"/>
        <v>0</v>
      </c>
      <c r="BG319" s="124"/>
      <c r="BH319" s="122">
        <f t="shared" si="180"/>
        <v>0</v>
      </c>
      <c r="BI319" s="124"/>
      <c r="BJ319" s="122">
        <f t="shared" si="181"/>
        <v>0</v>
      </c>
      <c r="BK319" s="124"/>
      <c r="BL319" s="125">
        <f t="shared" si="182"/>
        <v>0</v>
      </c>
      <c r="BM319" s="124"/>
      <c r="BN319" s="123">
        <f t="shared" si="209"/>
        <v>0</v>
      </c>
      <c r="BO319" s="126">
        <f t="shared" si="209"/>
        <v>0</v>
      </c>
      <c r="BP319" s="127"/>
      <c r="BQ319" s="409"/>
    </row>
    <row r="320" spans="1:69" s="131" customFormat="1" ht="17.55" hidden="1" customHeight="1">
      <c r="A320" s="83"/>
      <c r="C320" s="139" t="str">
        <f t="shared" si="175"/>
        <v>H</v>
      </c>
      <c r="D320" s="130" t="str">
        <f t="shared" si="200"/>
        <v>EML_R</v>
      </c>
      <c r="E320" s="129" t="str">
        <f t="shared" ref="E320:E329" si="210">E285</f>
        <v>SFC</v>
      </c>
      <c r="F320" s="717"/>
      <c r="G320" s="123">
        <f t="shared" si="204"/>
        <v>0</v>
      </c>
      <c r="H320" s="121">
        <f t="shared" si="204"/>
        <v>0</v>
      </c>
      <c r="I320" s="121">
        <f t="shared" si="204"/>
        <v>0</v>
      </c>
      <c r="J320" s="121">
        <f t="shared" si="204"/>
        <v>0</v>
      </c>
      <c r="K320" s="121">
        <f t="shared" si="204"/>
        <v>0</v>
      </c>
      <c r="L320" s="121">
        <f t="shared" si="204"/>
        <v>0</v>
      </c>
      <c r="M320" s="121">
        <f t="shared" si="204"/>
        <v>0</v>
      </c>
      <c r="N320" s="121">
        <f t="shared" si="204"/>
        <v>0</v>
      </c>
      <c r="O320" s="121">
        <f t="shared" si="204"/>
        <v>0</v>
      </c>
      <c r="P320" s="126">
        <f t="shared" si="204"/>
        <v>0</v>
      </c>
      <c r="Q320" s="122"/>
      <c r="R320" s="408">
        <f t="shared" si="176"/>
        <v>0</v>
      </c>
      <c r="S320" s="693"/>
      <c r="T320" s="700">
        <f t="shared" si="205"/>
        <v>0</v>
      </c>
      <c r="U320" s="701">
        <f t="shared" si="205"/>
        <v>0</v>
      </c>
      <c r="V320" s="693"/>
      <c r="W320" s="700">
        <f t="shared" si="206"/>
        <v>0</v>
      </c>
      <c r="X320" s="126">
        <f t="shared" si="206"/>
        <v>0</v>
      </c>
      <c r="Y320" s="696">
        <f t="shared" si="177"/>
        <v>0</v>
      </c>
      <c r="Z320" s="408">
        <f t="shared" si="178"/>
        <v>0</v>
      </c>
      <c r="AA320" s="127"/>
      <c r="AB320" s="123">
        <f t="shared" si="207"/>
        <v>0</v>
      </c>
      <c r="AC320" s="121">
        <f t="shared" si="207"/>
        <v>0</v>
      </c>
      <c r="AD320" s="121">
        <f t="shared" si="207"/>
        <v>0</v>
      </c>
      <c r="AE320" s="121">
        <f t="shared" si="207"/>
        <v>0</v>
      </c>
      <c r="AF320" s="121">
        <f t="shared" si="207"/>
        <v>0</v>
      </c>
      <c r="AG320" s="121">
        <f t="shared" si="207"/>
        <v>0</v>
      </c>
      <c r="AH320" s="121">
        <f t="shared" si="207"/>
        <v>0</v>
      </c>
      <c r="AI320" s="121">
        <f t="shared" si="207"/>
        <v>0</v>
      </c>
      <c r="AJ320" s="121">
        <f t="shared" si="207"/>
        <v>0</v>
      </c>
      <c r="AK320" s="121">
        <f t="shared" si="207"/>
        <v>0</v>
      </c>
      <c r="AL320" s="121">
        <f t="shared" si="207"/>
        <v>0</v>
      </c>
      <c r="AM320" s="121">
        <f t="shared" si="207"/>
        <v>0</v>
      </c>
      <c r="AN320" s="121">
        <f t="shared" si="207"/>
        <v>0</v>
      </c>
      <c r="AO320" s="701">
        <f t="shared" si="207"/>
        <v>0</v>
      </c>
      <c r="AP320" s="122"/>
      <c r="AQ320" s="123">
        <f t="shared" si="208"/>
        <v>0</v>
      </c>
      <c r="AR320" s="121">
        <f t="shared" si="208"/>
        <v>0</v>
      </c>
      <c r="AS320" s="121">
        <f t="shared" si="208"/>
        <v>0</v>
      </c>
      <c r="AT320" s="121">
        <f t="shared" si="208"/>
        <v>0</v>
      </c>
      <c r="AU320" s="121">
        <f t="shared" si="208"/>
        <v>0</v>
      </c>
      <c r="AV320" s="121">
        <f t="shared" si="208"/>
        <v>0</v>
      </c>
      <c r="AW320" s="121">
        <f t="shared" si="208"/>
        <v>0</v>
      </c>
      <c r="AX320" s="121">
        <f t="shared" si="208"/>
        <v>0</v>
      </c>
      <c r="AY320" s="121">
        <f t="shared" si="208"/>
        <v>0</v>
      </c>
      <c r="AZ320" s="121">
        <f t="shared" si="208"/>
        <v>0</v>
      </c>
      <c r="BA320" s="121">
        <f t="shared" si="208"/>
        <v>0</v>
      </c>
      <c r="BB320" s="121">
        <f t="shared" si="208"/>
        <v>0</v>
      </c>
      <c r="BC320" s="121">
        <f t="shared" si="208"/>
        <v>0</v>
      </c>
      <c r="BD320" s="701">
        <f t="shared" si="208"/>
        <v>0</v>
      </c>
      <c r="BE320" s="693"/>
      <c r="BF320" s="122">
        <f t="shared" si="179"/>
        <v>0</v>
      </c>
      <c r="BG320" s="124"/>
      <c r="BH320" s="122">
        <f t="shared" si="180"/>
        <v>0</v>
      </c>
      <c r="BI320" s="124"/>
      <c r="BJ320" s="122">
        <f t="shared" si="181"/>
        <v>0</v>
      </c>
      <c r="BK320" s="124"/>
      <c r="BL320" s="125">
        <f t="shared" si="182"/>
        <v>0</v>
      </c>
      <c r="BM320" s="124"/>
      <c r="BN320" s="123">
        <f t="shared" si="209"/>
        <v>0</v>
      </c>
      <c r="BO320" s="126">
        <f t="shared" si="209"/>
        <v>0</v>
      </c>
      <c r="BP320" s="127"/>
      <c r="BQ320" s="409"/>
    </row>
    <row r="321" spans="1:69" s="131" customFormat="1" ht="17.55" hidden="1" customHeight="1">
      <c r="A321" s="83"/>
      <c r="C321" s="139" t="str">
        <f t="shared" si="175"/>
        <v>H</v>
      </c>
      <c r="D321" s="130" t="str">
        <f t="shared" si="200"/>
        <v>EML_R</v>
      </c>
      <c r="E321" s="129" t="str">
        <f t="shared" si="210"/>
        <v>SK JNC</v>
      </c>
      <c r="F321" s="717"/>
      <c r="G321" s="123">
        <f t="shared" si="204"/>
        <v>0</v>
      </c>
      <c r="H321" s="121">
        <f t="shared" si="204"/>
        <v>0</v>
      </c>
      <c r="I321" s="121">
        <f t="shared" si="204"/>
        <v>0</v>
      </c>
      <c r="J321" s="121">
        <f t="shared" si="204"/>
        <v>0</v>
      </c>
      <c r="K321" s="121">
        <f t="shared" si="204"/>
        <v>0</v>
      </c>
      <c r="L321" s="121">
        <f t="shared" si="204"/>
        <v>0</v>
      </c>
      <c r="M321" s="121">
        <f t="shared" si="204"/>
        <v>0</v>
      </c>
      <c r="N321" s="121">
        <f t="shared" si="204"/>
        <v>0</v>
      </c>
      <c r="O321" s="121">
        <f t="shared" si="204"/>
        <v>0</v>
      </c>
      <c r="P321" s="126">
        <f t="shared" si="204"/>
        <v>0</v>
      </c>
      <c r="Q321" s="122"/>
      <c r="R321" s="408">
        <f t="shared" si="176"/>
        <v>0</v>
      </c>
      <c r="S321" s="693"/>
      <c r="T321" s="700">
        <f t="shared" si="205"/>
        <v>0</v>
      </c>
      <c r="U321" s="701">
        <f t="shared" si="205"/>
        <v>0</v>
      </c>
      <c r="V321" s="693"/>
      <c r="W321" s="700">
        <f t="shared" si="206"/>
        <v>0</v>
      </c>
      <c r="X321" s="126">
        <f t="shared" si="206"/>
        <v>0</v>
      </c>
      <c r="Y321" s="696">
        <f t="shared" si="177"/>
        <v>0</v>
      </c>
      <c r="Z321" s="408">
        <f t="shared" si="178"/>
        <v>0</v>
      </c>
      <c r="AA321" s="127"/>
      <c r="AB321" s="123">
        <f t="shared" si="207"/>
        <v>0</v>
      </c>
      <c r="AC321" s="121">
        <f t="shared" si="207"/>
        <v>0</v>
      </c>
      <c r="AD321" s="121">
        <f t="shared" si="207"/>
        <v>0</v>
      </c>
      <c r="AE321" s="121">
        <f t="shared" si="207"/>
        <v>0</v>
      </c>
      <c r="AF321" s="121">
        <f t="shared" si="207"/>
        <v>0</v>
      </c>
      <c r="AG321" s="121">
        <f t="shared" si="207"/>
        <v>0</v>
      </c>
      <c r="AH321" s="121">
        <f t="shared" si="207"/>
        <v>0</v>
      </c>
      <c r="AI321" s="121">
        <f t="shared" si="207"/>
        <v>0</v>
      </c>
      <c r="AJ321" s="121">
        <f t="shared" si="207"/>
        <v>0</v>
      </c>
      <c r="AK321" s="121">
        <f t="shared" si="207"/>
        <v>0</v>
      </c>
      <c r="AL321" s="121">
        <f t="shared" si="207"/>
        <v>0</v>
      </c>
      <c r="AM321" s="121">
        <f t="shared" si="207"/>
        <v>0</v>
      </c>
      <c r="AN321" s="121">
        <f t="shared" si="207"/>
        <v>0</v>
      </c>
      <c r="AO321" s="701">
        <f t="shared" si="207"/>
        <v>0</v>
      </c>
      <c r="AP321" s="122"/>
      <c r="AQ321" s="123">
        <f t="shared" si="208"/>
        <v>0</v>
      </c>
      <c r="AR321" s="121">
        <f t="shared" si="208"/>
        <v>0</v>
      </c>
      <c r="AS321" s="121">
        <f t="shared" si="208"/>
        <v>0</v>
      </c>
      <c r="AT321" s="121">
        <f t="shared" si="208"/>
        <v>0</v>
      </c>
      <c r="AU321" s="121">
        <f t="shared" si="208"/>
        <v>0</v>
      </c>
      <c r="AV321" s="121">
        <f t="shared" si="208"/>
        <v>0</v>
      </c>
      <c r="AW321" s="121">
        <f t="shared" si="208"/>
        <v>0</v>
      </c>
      <c r="AX321" s="121">
        <f t="shared" si="208"/>
        <v>0</v>
      </c>
      <c r="AY321" s="121">
        <f t="shared" si="208"/>
        <v>0</v>
      </c>
      <c r="AZ321" s="121">
        <f t="shared" si="208"/>
        <v>0</v>
      </c>
      <c r="BA321" s="121">
        <f t="shared" si="208"/>
        <v>0</v>
      </c>
      <c r="BB321" s="121">
        <f t="shared" si="208"/>
        <v>0</v>
      </c>
      <c r="BC321" s="121">
        <f t="shared" si="208"/>
        <v>0</v>
      </c>
      <c r="BD321" s="701">
        <f t="shared" si="208"/>
        <v>0</v>
      </c>
      <c r="BE321" s="693"/>
      <c r="BF321" s="122">
        <f t="shared" si="179"/>
        <v>0</v>
      </c>
      <c r="BG321" s="124"/>
      <c r="BH321" s="122">
        <f t="shared" si="180"/>
        <v>0</v>
      </c>
      <c r="BI321" s="124"/>
      <c r="BJ321" s="122">
        <f t="shared" si="181"/>
        <v>0</v>
      </c>
      <c r="BK321" s="124"/>
      <c r="BL321" s="125">
        <f t="shared" si="182"/>
        <v>0</v>
      </c>
      <c r="BM321" s="124"/>
      <c r="BN321" s="123">
        <f t="shared" si="209"/>
        <v>0</v>
      </c>
      <c r="BO321" s="126">
        <f t="shared" si="209"/>
        <v>0</v>
      </c>
      <c r="BP321" s="127"/>
      <c r="BQ321" s="409"/>
    </row>
    <row r="322" spans="1:69" s="131" customFormat="1" ht="17.55" hidden="1" customHeight="1">
      <c r="A322" s="83"/>
      <c r="C322" s="139" t="str">
        <f t="shared" si="175"/>
        <v>H</v>
      </c>
      <c r="D322" s="130" t="str">
        <f t="shared" si="200"/>
        <v>EML_R</v>
      </c>
      <c r="E322" s="129" t="str">
        <f t="shared" si="210"/>
        <v>Solus AM</v>
      </c>
      <c r="F322" s="717"/>
      <c r="G322" s="123">
        <f t="shared" si="204"/>
        <v>0</v>
      </c>
      <c r="H322" s="121">
        <f t="shared" si="204"/>
        <v>0</v>
      </c>
      <c r="I322" s="121">
        <f t="shared" si="204"/>
        <v>0</v>
      </c>
      <c r="J322" s="121">
        <f t="shared" si="204"/>
        <v>0</v>
      </c>
      <c r="K322" s="121">
        <f t="shared" si="204"/>
        <v>0</v>
      </c>
      <c r="L322" s="121">
        <f t="shared" si="204"/>
        <v>0</v>
      </c>
      <c r="M322" s="121">
        <f t="shared" si="204"/>
        <v>0</v>
      </c>
      <c r="N322" s="121">
        <f t="shared" si="204"/>
        <v>0</v>
      </c>
      <c r="O322" s="121">
        <f t="shared" si="204"/>
        <v>0</v>
      </c>
      <c r="P322" s="126">
        <f t="shared" si="204"/>
        <v>0</v>
      </c>
      <c r="Q322" s="122"/>
      <c r="R322" s="408">
        <f t="shared" si="176"/>
        <v>0</v>
      </c>
      <c r="S322" s="693"/>
      <c r="T322" s="700">
        <f t="shared" si="205"/>
        <v>0</v>
      </c>
      <c r="U322" s="701">
        <f t="shared" si="205"/>
        <v>0</v>
      </c>
      <c r="V322" s="693"/>
      <c r="W322" s="700">
        <f t="shared" si="206"/>
        <v>0</v>
      </c>
      <c r="X322" s="126">
        <f t="shared" si="206"/>
        <v>0</v>
      </c>
      <c r="Y322" s="696">
        <f t="shared" si="177"/>
        <v>0</v>
      </c>
      <c r="Z322" s="408">
        <f t="shared" si="178"/>
        <v>0</v>
      </c>
      <c r="AA322" s="127"/>
      <c r="AB322" s="123">
        <f t="shared" si="207"/>
        <v>0</v>
      </c>
      <c r="AC322" s="121">
        <f t="shared" si="207"/>
        <v>0</v>
      </c>
      <c r="AD322" s="121">
        <f t="shared" si="207"/>
        <v>0</v>
      </c>
      <c r="AE322" s="121">
        <f t="shared" si="207"/>
        <v>0</v>
      </c>
      <c r="AF322" s="121">
        <f t="shared" si="207"/>
        <v>0</v>
      </c>
      <c r="AG322" s="121">
        <f t="shared" si="207"/>
        <v>0</v>
      </c>
      <c r="AH322" s="121">
        <f t="shared" si="207"/>
        <v>0</v>
      </c>
      <c r="AI322" s="121">
        <f t="shared" si="207"/>
        <v>0</v>
      </c>
      <c r="AJ322" s="121">
        <f t="shared" si="207"/>
        <v>0</v>
      </c>
      <c r="AK322" s="121">
        <f t="shared" si="207"/>
        <v>0</v>
      </c>
      <c r="AL322" s="121">
        <f t="shared" si="207"/>
        <v>0</v>
      </c>
      <c r="AM322" s="121">
        <f t="shared" si="207"/>
        <v>0</v>
      </c>
      <c r="AN322" s="121">
        <f t="shared" si="207"/>
        <v>0</v>
      </c>
      <c r="AO322" s="701">
        <f t="shared" si="207"/>
        <v>0</v>
      </c>
      <c r="AP322" s="122"/>
      <c r="AQ322" s="123">
        <f t="shared" si="208"/>
        <v>0</v>
      </c>
      <c r="AR322" s="121">
        <f t="shared" si="208"/>
        <v>0</v>
      </c>
      <c r="AS322" s="121">
        <f t="shared" si="208"/>
        <v>0</v>
      </c>
      <c r="AT322" s="121">
        <f t="shared" si="208"/>
        <v>0</v>
      </c>
      <c r="AU322" s="121">
        <f t="shared" si="208"/>
        <v>0</v>
      </c>
      <c r="AV322" s="121">
        <f t="shared" si="208"/>
        <v>0</v>
      </c>
      <c r="AW322" s="121">
        <f t="shared" si="208"/>
        <v>0</v>
      </c>
      <c r="AX322" s="121">
        <f t="shared" si="208"/>
        <v>0</v>
      </c>
      <c r="AY322" s="121">
        <f t="shared" si="208"/>
        <v>0</v>
      </c>
      <c r="AZ322" s="121">
        <f t="shared" si="208"/>
        <v>0</v>
      </c>
      <c r="BA322" s="121">
        <f t="shared" si="208"/>
        <v>0</v>
      </c>
      <c r="BB322" s="121">
        <f t="shared" si="208"/>
        <v>0</v>
      </c>
      <c r="BC322" s="121">
        <f t="shared" si="208"/>
        <v>0</v>
      </c>
      <c r="BD322" s="701">
        <f t="shared" si="208"/>
        <v>0</v>
      </c>
      <c r="BE322" s="693"/>
      <c r="BF322" s="122">
        <f t="shared" si="179"/>
        <v>0</v>
      </c>
      <c r="BG322" s="124"/>
      <c r="BH322" s="122">
        <f t="shared" si="180"/>
        <v>0</v>
      </c>
      <c r="BI322" s="124"/>
      <c r="BJ322" s="122">
        <f t="shared" si="181"/>
        <v>0</v>
      </c>
      <c r="BK322" s="124"/>
      <c r="BL322" s="125">
        <f t="shared" si="182"/>
        <v>0</v>
      </c>
      <c r="BM322" s="124"/>
      <c r="BN322" s="123">
        <f t="shared" si="209"/>
        <v>0</v>
      </c>
      <c r="BO322" s="126">
        <f t="shared" si="209"/>
        <v>0</v>
      </c>
      <c r="BP322" s="127"/>
      <c r="BQ322" s="409"/>
    </row>
    <row r="323" spans="1:69" s="131" customFormat="1" ht="17.55" hidden="1" customHeight="1">
      <c r="A323" s="83"/>
      <c r="C323" s="139" t="str">
        <f t="shared" si="175"/>
        <v>H</v>
      </c>
      <c r="D323" s="130" t="str">
        <f t="shared" si="200"/>
        <v>EML_R</v>
      </c>
      <c r="E323" s="129">
        <f t="shared" si="210"/>
        <v>0</v>
      </c>
      <c r="F323" s="717"/>
      <c r="G323" s="123">
        <f t="shared" si="204"/>
        <v>0</v>
      </c>
      <c r="H323" s="121">
        <f t="shared" si="204"/>
        <v>0</v>
      </c>
      <c r="I323" s="121">
        <f t="shared" si="204"/>
        <v>0</v>
      </c>
      <c r="J323" s="121">
        <f t="shared" si="204"/>
        <v>0</v>
      </c>
      <c r="K323" s="121">
        <f t="shared" si="204"/>
        <v>0</v>
      </c>
      <c r="L323" s="121">
        <f t="shared" si="204"/>
        <v>0</v>
      </c>
      <c r="M323" s="121">
        <f t="shared" si="204"/>
        <v>0</v>
      </c>
      <c r="N323" s="121">
        <f t="shared" si="204"/>
        <v>0</v>
      </c>
      <c r="O323" s="121">
        <f t="shared" si="204"/>
        <v>0</v>
      </c>
      <c r="P323" s="126">
        <f t="shared" si="204"/>
        <v>0</v>
      </c>
      <c r="Q323" s="122"/>
      <c r="R323" s="408">
        <f t="shared" si="176"/>
        <v>0</v>
      </c>
      <c r="S323" s="693"/>
      <c r="T323" s="700">
        <f t="shared" si="205"/>
        <v>0</v>
      </c>
      <c r="U323" s="701">
        <f t="shared" si="205"/>
        <v>0</v>
      </c>
      <c r="V323" s="693"/>
      <c r="W323" s="700">
        <f t="shared" si="206"/>
        <v>0</v>
      </c>
      <c r="X323" s="126">
        <f t="shared" si="206"/>
        <v>0</v>
      </c>
      <c r="Y323" s="696">
        <f t="shared" si="177"/>
        <v>0</v>
      </c>
      <c r="Z323" s="408">
        <f t="shared" si="178"/>
        <v>0</v>
      </c>
      <c r="AA323" s="127"/>
      <c r="AB323" s="123">
        <f t="shared" si="207"/>
        <v>0</v>
      </c>
      <c r="AC323" s="121">
        <f t="shared" si="207"/>
        <v>0</v>
      </c>
      <c r="AD323" s="121">
        <f t="shared" si="207"/>
        <v>0</v>
      </c>
      <c r="AE323" s="121">
        <f t="shared" si="207"/>
        <v>0</v>
      </c>
      <c r="AF323" s="121">
        <f t="shared" si="207"/>
        <v>0</v>
      </c>
      <c r="AG323" s="121">
        <f t="shared" si="207"/>
        <v>0</v>
      </c>
      <c r="AH323" s="121">
        <f t="shared" si="207"/>
        <v>0</v>
      </c>
      <c r="AI323" s="121">
        <f t="shared" si="207"/>
        <v>0</v>
      </c>
      <c r="AJ323" s="121">
        <f t="shared" si="207"/>
        <v>0</v>
      </c>
      <c r="AK323" s="121">
        <f t="shared" si="207"/>
        <v>0</v>
      </c>
      <c r="AL323" s="121">
        <f t="shared" si="207"/>
        <v>0</v>
      </c>
      <c r="AM323" s="121">
        <f t="shared" si="207"/>
        <v>0</v>
      </c>
      <c r="AN323" s="121">
        <f t="shared" si="207"/>
        <v>0</v>
      </c>
      <c r="AO323" s="701">
        <f t="shared" si="207"/>
        <v>0</v>
      </c>
      <c r="AP323" s="122"/>
      <c r="AQ323" s="123">
        <f t="shared" si="208"/>
        <v>0</v>
      </c>
      <c r="AR323" s="121">
        <f t="shared" si="208"/>
        <v>0</v>
      </c>
      <c r="AS323" s="121">
        <f t="shared" si="208"/>
        <v>0</v>
      </c>
      <c r="AT323" s="121">
        <f t="shared" si="208"/>
        <v>0</v>
      </c>
      <c r="AU323" s="121">
        <f t="shared" si="208"/>
        <v>0</v>
      </c>
      <c r="AV323" s="121">
        <f t="shared" si="208"/>
        <v>0</v>
      </c>
      <c r="AW323" s="121">
        <f t="shared" si="208"/>
        <v>0</v>
      </c>
      <c r="AX323" s="121">
        <f t="shared" si="208"/>
        <v>0</v>
      </c>
      <c r="AY323" s="121">
        <f t="shared" si="208"/>
        <v>0</v>
      </c>
      <c r="AZ323" s="121">
        <f t="shared" si="208"/>
        <v>0</v>
      </c>
      <c r="BA323" s="121">
        <f t="shared" si="208"/>
        <v>0</v>
      </c>
      <c r="BB323" s="121">
        <f t="shared" si="208"/>
        <v>0</v>
      </c>
      <c r="BC323" s="121">
        <f t="shared" si="208"/>
        <v>0</v>
      </c>
      <c r="BD323" s="701">
        <f t="shared" si="208"/>
        <v>0</v>
      </c>
      <c r="BE323" s="693"/>
      <c r="BF323" s="122">
        <f t="shared" si="179"/>
        <v>0</v>
      </c>
      <c r="BG323" s="124"/>
      <c r="BH323" s="122">
        <f t="shared" si="180"/>
        <v>0</v>
      </c>
      <c r="BI323" s="124"/>
      <c r="BJ323" s="122">
        <f t="shared" si="181"/>
        <v>0</v>
      </c>
      <c r="BK323" s="124"/>
      <c r="BL323" s="125">
        <f t="shared" si="182"/>
        <v>0</v>
      </c>
      <c r="BM323" s="124"/>
      <c r="BN323" s="123">
        <f t="shared" si="209"/>
        <v>0</v>
      </c>
      <c r="BO323" s="126">
        <f t="shared" si="209"/>
        <v>0</v>
      </c>
      <c r="BP323" s="127"/>
      <c r="BQ323" s="409"/>
    </row>
    <row r="324" spans="1:69" s="131" customFormat="1" ht="17.55" hidden="1" customHeight="1">
      <c r="A324" s="83"/>
      <c r="C324" s="139" t="str">
        <f t="shared" si="175"/>
        <v>H</v>
      </c>
      <c r="D324" s="130" t="str">
        <f t="shared" si="200"/>
        <v>EML_R</v>
      </c>
      <c r="E324" s="129">
        <f t="shared" si="210"/>
        <v>0</v>
      </c>
      <c r="F324" s="717"/>
      <c r="G324" s="123">
        <f t="shared" si="204"/>
        <v>0</v>
      </c>
      <c r="H324" s="121">
        <f t="shared" si="204"/>
        <v>0</v>
      </c>
      <c r="I324" s="121">
        <f t="shared" si="204"/>
        <v>0</v>
      </c>
      <c r="J324" s="121">
        <f t="shared" si="204"/>
        <v>0</v>
      </c>
      <c r="K324" s="121">
        <f t="shared" si="204"/>
        <v>0</v>
      </c>
      <c r="L324" s="121">
        <f t="shared" si="204"/>
        <v>0</v>
      </c>
      <c r="M324" s="121">
        <f t="shared" si="204"/>
        <v>0</v>
      </c>
      <c r="N324" s="121">
        <f t="shared" si="204"/>
        <v>0</v>
      </c>
      <c r="O324" s="121">
        <f t="shared" si="204"/>
        <v>0</v>
      </c>
      <c r="P324" s="126">
        <f t="shared" si="204"/>
        <v>0</v>
      </c>
      <c r="Q324" s="122"/>
      <c r="R324" s="408">
        <f t="shared" si="176"/>
        <v>0</v>
      </c>
      <c r="S324" s="693"/>
      <c r="T324" s="700">
        <f t="shared" si="205"/>
        <v>0</v>
      </c>
      <c r="U324" s="701">
        <f t="shared" si="205"/>
        <v>0</v>
      </c>
      <c r="V324" s="693"/>
      <c r="W324" s="700">
        <f t="shared" si="206"/>
        <v>0</v>
      </c>
      <c r="X324" s="126">
        <f t="shared" si="206"/>
        <v>0</v>
      </c>
      <c r="Y324" s="696">
        <f t="shared" si="177"/>
        <v>0</v>
      </c>
      <c r="Z324" s="408">
        <f t="shared" si="178"/>
        <v>0</v>
      </c>
      <c r="AA324" s="127"/>
      <c r="AB324" s="123">
        <f t="shared" si="207"/>
        <v>0</v>
      </c>
      <c r="AC324" s="121">
        <f t="shared" si="207"/>
        <v>0</v>
      </c>
      <c r="AD324" s="121">
        <f t="shared" si="207"/>
        <v>0</v>
      </c>
      <c r="AE324" s="121">
        <f t="shared" si="207"/>
        <v>0</v>
      </c>
      <c r="AF324" s="121">
        <f t="shared" si="207"/>
        <v>0</v>
      </c>
      <c r="AG324" s="121">
        <f t="shared" si="207"/>
        <v>0</v>
      </c>
      <c r="AH324" s="121">
        <f t="shared" si="207"/>
        <v>0</v>
      </c>
      <c r="AI324" s="121">
        <f t="shared" si="207"/>
        <v>0</v>
      </c>
      <c r="AJ324" s="121">
        <f t="shared" si="207"/>
        <v>0</v>
      </c>
      <c r="AK324" s="121">
        <f t="shared" si="207"/>
        <v>0</v>
      </c>
      <c r="AL324" s="121">
        <f t="shared" si="207"/>
        <v>0</v>
      </c>
      <c r="AM324" s="121">
        <f t="shared" si="207"/>
        <v>0</v>
      </c>
      <c r="AN324" s="121">
        <f t="shared" si="207"/>
        <v>0</v>
      </c>
      <c r="AO324" s="701">
        <f t="shared" si="207"/>
        <v>0</v>
      </c>
      <c r="AP324" s="122"/>
      <c r="AQ324" s="123">
        <f t="shared" si="208"/>
        <v>0</v>
      </c>
      <c r="AR324" s="121">
        <f t="shared" si="208"/>
        <v>0</v>
      </c>
      <c r="AS324" s="121">
        <f t="shared" si="208"/>
        <v>0</v>
      </c>
      <c r="AT324" s="121">
        <f t="shared" si="208"/>
        <v>0</v>
      </c>
      <c r="AU324" s="121">
        <f t="shared" si="208"/>
        <v>0</v>
      </c>
      <c r="AV324" s="121">
        <f t="shared" si="208"/>
        <v>0</v>
      </c>
      <c r="AW324" s="121">
        <f t="shared" si="208"/>
        <v>0</v>
      </c>
      <c r="AX324" s="121">
        <f t="shared" si="208"/>
        <v>0</v>
      </c>
      <c r="AY324" s="121">
        <f t="shared" si="208"/>
        <v>0</v>
      </c>
      <c r="AZ324" s="121">
        <f t="shared" si="208"/>
        <v>0</v>
      </c>
      <c r="BA324" s="121">
        <f t="shared" si="208"/>
        <v>0</v>
      </c>
      <c r="BB324" s="121">
        <f t="shared" si="208"/>
        <v>0</v>
      </c>
      <c r="BC324" s="121">
        <f t="shared" si="208"/>
        <v>0</v>
      </c>
      <c r="BD324" s="701">
        <f t="shared" si="208"/>
        <v>0</v>
      </c>
      <c r="BE324" s="693"/>
      <c r="BF324" s="122">
        <f t="shared" si="179"/>
        <v>0</v>
      </c>
      <c r="BG324" s="124"/>
      <c r="BH324" s="122">
        <f t="shared" si="180"/>
        <v>0</v>
      </c>
      <c r="BI324" s="124"/>
      <c r="BJ324" s="122">
        <f t="shared" si="181"/>
        <v>0</v>
      </c>
      <c r="BK324" s="124"/>
      <c r="BL324" s="125">
        <f t="shared" si="182"/>
        <v>0</v>
      </c>
      <c r="BM324" s="124"/>
      <c r="BN324" s="123">
        <f t="shared" si="209"/>
        <v>0</v>
      </c>
      <c r="BO324" s="126">
        <f t="shared" si="209"/>
        <v>0</v>
      </c>
      <c r="BP324" s="127"/>
      <c r="BQ324" s="409"/>
    </row>
    <row r="325" spans="1:69" s="131" customFormat="1" ht="17.55" hidden="1" customHeight="1">
      <c r="A325" s="83"/>
      <c r="C325" s="139" t="str">
        <f t="shared" si="175"/>
        <v>H</v>
      </c>
      <c r="D325" s="130" t="str">
        <f t="shared" si="200"/>
        <v>EML_R</v>
      </c>
      <c r="E325" s="129">
        <f t="shared" si="210"/>
        <v>0</v>
      </c>
      <c r="F325" s="717"/>
      <c r="G325" s="123">
        <f t="shared" si="204"/>
        <v>0</v>
      </c>
      <c r="H325" s="121">
        <f t="shared" si="204"/>
        <v>0</v>
      </c>
      <c r="I325" s="121">
        <f t="shared" si="204"/>
        <v>0</v>
      </c>
      <c r="J325" s="121">
        <f t="shared" si="204"/>
        <v>0</v>
      </c>
      <c r="K325" s="121">
        <f t="shared" si="204"/>
        <v>0</v>
      </c>
      <c r="L325" s="121">
        <f t="shared" si="204"/>
        <v>0</v>
      </c>
      <c r="M325" s="121">
        <f t="shared" si="204"/>
        <v>0</v>
      </c>
      <c r="N325" s="121">
        <f t="shared" si="204"/>
        <v>0</v>
      </c>
      <c r="O325" s="121">
        <f t="shared" si="204"/>
        <v>0</v>
      </c>
      <c r="P325" s="126">
        <f t="shared" si="204"/>
        <v>0</v>
      </c>
      <c r="Q325" s="122"/>
      <c r="R325" s="408">
        <f t="shared" si="176"/>
        <v>0</v>
      </c>
      <c r="S325" s="693"/>
      <c r="T325" s="700">
        <f t="shared" si="205"/>
        <v>0</v>
      </c>
      <c r="U325" s="701">
        <f t="shared" si="205"/>
        <v>0</v>
      </c>
      <c r="V325" s="693"/>
      <c r="W325" s="700">
        <f t="shared" si="206"/>
        <v>0</v>
      </c>
      <c r="X325" s="126">
        <f t="shared" si="206"/>
        <v>0</v>
      </c>
      <c r="Y325" s="696">
        <f t="shared" si="177"/>
        <v>0</v>
      </c>
      <c r="Z325" s="408">
        <f t="shared" si="178"/>
        <v>0</v>
      </c>
      <c r="AA325" s="127"/>
      <c r="AB325" s="123">
        <f t="shared" si="207"/>
        <v>0</v>
      </c>
      <c r="AC325" s="121">
        <f t="shared" si="207"/>
        <v>0</v>
      </c>
      <c r="AD325" s="121">
        <f t="shared" si="207"/>
        <v>0</v>
      </c>
      <c r="AE325" s="121">
        <f t="shared" si="207"/>
        <v>0</v>
      </c>
      <c r="AF325" s="121">
        <f t="shared" si="207"/>
        <v>0</v>
      </c>
      <c r="AG325" s="121">
        <f t="shared" si="207"/>
        <v>0</v>
      </c>
      <c r="AH325" s="121">
        <f t="shared" si="207"/>
        <v>0</v>
      </c>
      <c r="AI325" s="121">
        <f t="shared" si="207"/>
        <v>0</v>
      </c>
      <c r="AJ325" s="121">
        <f t="shared" si="207"/>
        <v>0</v>
      </c>
      <c r="AK325" s="121">
        <f t="shared" si="207"/>
        <v>0</v>
      </c>
      <c r="AL325" s="121">
        <f t="shared" si="207"/>
        <v>0</v>
      </c>
      <c r="AM325" s="121">
        <f t="shared" si="207"/>
        <v>0</v>
      </c>
      <c r="AN325" s="121">
        <f t="shared" si="207"/>
        <v>0</v>
      </c>
      <c r="AO325" s="701">
        <f t="shared" si="207"/>
        <v>0</v>
      </c>
      <c r="AP325" s="122"/>
      <c r="AQ325" s="123">
        <f t="shared" si="208"/>
        <v>0</v>
      </c>
      <c r="AR325" s="121">
        <f t="shared" si="208"/>
        <v>0</v>
      </c>
      <c r="AS325" s="121">
        <f t="shared" si="208"/>
        <v>0</v>
      </c>
      <c r="AT325" s="121">
        <f t="shared" si="208"/>
        <v>0</v>
      </c>
      <c r="AU325" s="121">
        <f t="shared" si="208"/>
        <v>0</v>
      </c>
      <c r="AV325" s="121">
        <f t="shared" si="208"/>
        <v>0</v>
      </c>
      <c r="AW325" s="121">
        <f t="shared" si="208"/>
        <v>0</v>
      </c>
      <c r="AX325" s="121">
        <f t="shared" si="208"/>
        <v>0</v>
      </c>
      <c r="AY325" s="121">
        <f t="shared" si="208"/>
        <v>0</v>
      </c>
      <c r="AZ325" s="121">
        <f t="shared" si="208"/>
        <v>0</v>
      </c>
      <c r="BA325" s="121">
        <f t="shared" si="208"/>
        <v>0</v>
      </c>
      <c r="BB325" s="121">
        <f t="shared" si="208"/>
        <v>0</v>
      </c>
      <c r="BC325" s="121">
        <f t="shared" si="208"/>
        <v>0</v>
      </c>
      <c r="BD325" s="701">
        <f t="shared" si="208"/>
        <v>0</v>
      </c>
      <c r="BE325" s="693"/>
      <c r="BF325" s="122">
        <f t="shared" si="179"/>
        <v>0</v>
      </c>
      <c r="BG325" s="124"/>
      <c r="BH325" s="122">
        <f t="shared" si="180"/>
        <v>0</v>
      </c>
      <c r="BI325" s="124"/>
      <c r="BJ325" s="122">
        <f t="shared" si="181"/>
        <v>0</v>
      </c>
      <c r="BK325" s="124"/>
      <c r="BL325" s="125">
        <f t="shared" si="182"/>
        <v>0</v>
      </c>
      <c r="BM325" s="124"/>
      <c r="BN325" s="123">
        <f t="shared" si="209"/>
        <v>0</v>
      </c>
      <c r="BO325" s="126">
        <f t="shared" si="209"/>
        <v>0</v>
      </c>
      <c r="BP325" s="127"/>
      <c r="BQ325" s="409"/>
    </row>
    <row r="326" spans="1:69" s="131" customFormat="1" ht="17.55" hidden="1" customHeight="1">
      <c r="A326" s="83"/>
      <c r="C326" s="139" t="str">
        <f t="shared" si="175"/>
        <v>H</v>
      </c>
      <c r="D326" s="130" t="str">
        <f t="shared" si="200"/>
        <v>EML_R</v>
      </c>
      <c r="E326" s="129">
        <f t="shared" si="210"/>
        <v>0</v>
      </c>
      <c r="F326" s="717"/>
      <c r="G326" s="123">
        <f t="shared" ref="G326:P335" si="211">SUMIFS(Share, Y, $E$3, Config, $G$11, P, G$15, LType, $D326, MSup, $E326)</f>
        <v>0</v>
      </c>
      <c r="H326" s="121">
        <f t="shared" si="211"/>
        <v>0</v>
      </c>
      <c r="I326" s="121">
        <f t="shared" si="211"/>
        <v>0</v>
      </c>
      <c r="J326" s="121">
        <f t="shared" si="211"/>
        <v>0</v>
      </c>
      <c r="K326" s="121">
        <f t="shared" si="211"/>
        <v>0</v>
      </c>
      <c r="L326" s="121">
        <f t="shared" si="211"/>
        <v>0</v>
      </c>
      <c r="M326" s="121">
        <f t="shared" si="211"/>
        <v>0</v>
      </c>
      <c r="N326" s="121">
        <f t="shared" si="211"/>
        <v>0</v>
      </c>
      <c r="O326" s="121">
        <f t="shared" si="211"/>
        <v>0</v>
      </c>
      <c r="P326" s="126">
        <f t="shared" si="211"/>
        <v>0</v>
      </c>
      <c r="Q326" s="122"/>
      <c r="R326" s="408">
        <f t="shared" si="176"/>
        <v>0</v>
      </c>
      <c r="S326" s="693"/>
      <c r="T326" s="700">
        <f t="shared" si="205"/>
        <v>0</v>
      </c>
      <c r="U326" s="701">
        <f t="shared" si="205"/>
        <v>0</v>
      </c>
      <c r="V326" s="693"/>
      <c r="W326" s="700">
        <f t="shared" si="206"/>
        <v>0</v>
      </c>
      <c r="X326" s="126">
        <f t="shared" si="206"/>
        <v>0</v>
      </c>
      <c r="Y326" s="696">
        <f t="shared" si="177"/>
        <v>0</v>
      </c>
      <c r="Z326" s="408">
        <f t="shared" si="178"/>
        <v>0</v>
      </c>
      <c r="AA326" s="127"/>
      <c r="AB326" s="123">
        <f t="shared" ref="AB326:AO335" si="212">SUMIFS(Share, Y, $E$3, Config, $AB$11, P, AB$15, LType, $D326, MSup, $E326)</f>
        <v>0</v>
      </c>
      <c r="AC326" s="121">
        <f t="shared" si="212"/>
        <v>0</v>
      </c>
      <c r="AD326" s="121">
        <f t="shared" si="212"/>
        <v>0</v>
      </c>
      <c r="AE326" s="121">
        <f t="shared" si="212"/>
        <v>0</v>
      </c>
      <c r="AF326" s="121">
        <f t="shared" si="212"/>
        <v>0</v>
      </c>
      <c r="AG326" s="121">
        <f t="shared" si="212"/>
        <v>0</v>
      </c>
      <c r="AH326" s="121">
        <f t="shared" si="212"/>
        <v>0</v>
      </c>
      <c r="AI326" s="121">
        <f t="shared" si="212"/>
        <v>0</v>
      </c>
      <c r="AJ326" s="121">
        <f t="shared" si="212"/>
        <v>0</v>
      </c>
      <c r="AK326" s="121">
        <f t="shared" si="212"/>
        <v>0</v>
      </c>
      <c r="AL326" s="121">
        <f t="shared" si="212"/>
        <v>0</v>
      </c>
      <c r="AM326" s="121">
        <f t="shared" si="212"/>
        <v>0</v>
      </c>
      <c r="AN326" s="121">
        <f t="shared" si="212"/>
        <v>0</v>
      </c>
      <c r="AO326" s="701">
        <f t="shared" si="212"/>
        <v>0</v>
      </c>
      <c r="AP326" s="122"/>
      <c r="AQ326" s="123">
        <f t="shared" ref="AQ326:BD335" si="213">SUMIFS(Share, Y, $E$3, Config, $AQ$11, P, AQ$15, LType, $D326, MSup, $E326)</f>
        <v>0</v>
      </c>
      <c r="AR326" s="121">
        <f t="shared" si="213"/>
        <v>0</v>
      </c>
      <c r="AS326" s="121">
        <f t="shared" si="213"/>
        <v>0</v>
      </c>
      <c r="AT326" s="121">
        <f t="shared" si="213"/>
        <v>0</v>
      </c>
      <c r="AU326" s="121">
        <f t="shared" si="213"/>
        <v>0</v>
      </c>
      <c r="AV326" s="121">
        <f t="shared" si="213"/>
        <v>0</v>
      </c>
      <c r="AW326" s="121">
        <f t="shared" si="213"/>
        <v>0</v>
      </c>
      <c r="AX326" s="121">
        <f t="shared" si="213"/>
        <v>0</v>
      </c>
      <c r="AY326" s="121">
        <f t="shared" si="213"/>
        <v>0</v>
      </c>
      <c r="AZ326" s="121">
        <f t="shared" si="213"/>
        <v>0</v>
      </c>
      <c r="BA326" s="121">
        <f t="shared" si="213"/>
        <v>0</v>
      </c>
      <c r="BB326" s="121">
        <f t="shared" si="213"/>
        <v>0</v>
      </c>
      <c r="BC326" s="121">
        <f t="shared" si="213"/>
        <v>0</v>
      </c>
      <c r="BD326" s="701">
        <f t="shared" si="213"/>
        <v>0</v>
      </c>
      <c r="BE326" s="693"/>
      <c r="BF326" s="122">
        <f t="shared" si="179"/>
        <v>0</v>
      </c>
      <c r="BG326" s="124"/>
      <c r="BH326" s="122">
        <f t="shared" si="180"/>
        <v>0</v>
      </c>
      <c r="BI326" s="124"/>
      <c r="BJ326" s="122">
        <f t="shared" si="181"/>
        <v>0</v>
      </c>
      <c r="BK326" s="124"/>
      <c r="BL326" s="125">
        <f t="shared" si="182"/>
        <v>0</v>
      </c>
      <c r="BM326" s="124"/>
      <c r="BN326" s="123">
        <f t="shared" si="209"/>
        <v>0</v>
      </c>
      <c r="BO326" s="126">
        <f t="shared" si="209"/>
        <v>0</v>
      </c>
      <c r="BP326" s="127"/>
      <c r="BQ326" s="409"/>
    </row>
    <row r="327" spans="1:69" s="131" customFormat="1" ht="17.55" hidden="1" customHeight="1">
      <c r="A327" s="83"/>
      <c r="C327" s="139" t="str">
        <f t="shared" si="175"/>
        <v>H</v>
      </c>
      <c r="D327" s="130" t="str">
        <f t="shared" si="200"/>
        <v>EML_R</v>
      </c>
      <c r="E327" s="129">
        <f t="shared" si="210"/>
        <v>0</v>
      </c>
      <c r="F327" s="717"/>
      <c r="G327" s="123">
        <f t="shared" si="211"/>
        <v>0</v>
      </c>
      <c r="H327" s="121">
        <f t="shared" si="211"/>
        <v>0</v>
      </c>
      <c r="I327" s="121">
        <f t="shared" si="211"/>
        <v>0</v>
      </c>
      <c r="J327" s="121">
        <f t="shared" si="211"/>
        <v>0</v>
      </c>
      <c r="K327" s="121">
        <f t="shared" si="211"/>
        <v>0</v>
      </c>
      <c r="L327" s="121">
        <f t="shared" si="211"/>
        <v>0</v>
      </c>
      <c r="M327" s="121">
        <f t="shared" si="211"/>
        <v>0</v>
      </c>
      <c r="N327" s="121">
        <f t="shared" si="211"/>
        <v>0</v>
      </c>
      <c r="O327" s="121">
        <f t="shared" si="211"/>
        <v>0</v>
      </c>
      <c r="P327" s="126">
        <f t="shared" si="211"/>
        <v>0</v>
      </c>
      <c r="Q327" s="122"/>
      <c r="R327" s="408">
        <f t="shared" si="176"/>
        <v>0</v>
      </c>
      <c r="S327" s="693"/>
      <c r="T327" s="700">
        <f t="shared" si="205"/>
        <v>0</v>
      </c>
      <c r="U327" s="701">
        <f t="shared" si="205"/>
        <v>0</v>
      </c>
      <c r="V327" s="693"/>
      <c r="W327" s="700">
        <f t="shared" si="206"/>
        <v>0</v>
      </c>
      <c r="X327" s="126">
        <f t="shared" si="206"/>
        <v>0</v>
      </c>
      <c r="Y327" s="696">
        <f t="shared" si="177"/>
        <v>0</v>
      </c>
      <c r="Z327" s="408">
        <f t="shared" si="178"/>
        <v>0</v>
      </c>
      <c r="AA327" s="127"/>
      <c r="AB327" s="123">
        <f t="shared" si="212"/>
        <v>0</v>
      </c>
      <c r="AC327" s="121">
        <f t="shared" si="212"/>
        <v>0</v>
      </c>
      <c r="AD327" s="121">
        <f t="shared" si="212"/>
        <v>0</v>
      </c>
      <c r="AE327" s="121">
        <f t="shared" si="212"/>
        <v>0</v>
      </c>
      <c r="AF327" s="121">
        <f t="shared" si="212"/>
        <v>0</v>
      </c>
      <c r="AG327" s="121">
        <f t="shared" si="212"/>
        <v>0</v>
      </c>
      <c r="AH327" s="121">
        <f t="shared" si="212"/>
        <v>0</v>
      </c>
      <c r="AI327" s="121">
        <f t="shared" si="212"/>
        <v>0</v>
      </c>
      <c r="AJ327" s="121">
        <f t="shared" si="212"/>
        <v>0</v>
      </c>
      <c r="AK327" s="121">
        <f t="shared" si="212"/>
        <v>0</v>
      </c>
      <c r="AL327" s="121">
        <f t="shared" si="212"/>
        <v>0</v>
      </c>
      <c r="AM327" s="121">
        <f t="shared" si="212"/>
        <v>0</v>
      </c>
      <c r="AN327" s="121">
        <f t="shared" si="212"/>
        <v>0</v>
      </c>
      <c r="AO327" s="701">
        <f t="shared" si="212"/>
        <v>0</v>
      </c>
      <c r="AP327" s="122"/>
      <c r="AQ327" s="123">
        <f t="shared" si="213"/>
        <v>0</v>
      </c>
      <c r="AR327" s="121">
        <f t="shared" si="213"/>
        <v>0</v>
      </c>
      <c r="AS327" s="121">
        <f t="shared" si="213"/>
        <v>0</v>
      </c>
      <c r="AT327" s="121">
        <f t="shared" si="213"/>
        <v>0</v>
      </c>
      <c r="AU327" s="121">
        <f t="shared" si="213"/>
        <v>0</v>
      </c>
      <c r="AV327" s="121">
        <f t="shared" si="213"/>
        <v>0</v>
      </c>
      <c r="AW327" s="121">
        <f t="shared" si="213"/>
        <v>0</v>
      </c>
      <c r="AX327" s="121">
        <f t="shared" si="213"/>
        <v>0</v>
      </c>
      <c r="AY327" s="121">
        <f t="shared" si="213"/>
        <v>0</v>
      </c>
      <c r="AZ327" s="121">
        <f t="shared" si="213"/>
        <v>0</v>
      </c>
      <c r="BA327" s="121">
        <f t="shared" si="213"/>
        <v>0</v>
      </c>
      <c r="BB327" s="121">
        <f t="shared" si="213"/>
        <v>0</v>
      </c>
      <c r="BC327" s="121">
        <f t="shared" si="213"/>
        <v>0</v>
      </c>
      <c r="BD327" s="701">
        <f t="shared" si="213"/>
        <v>0</v>
      </c>
      <c r="BE327" s="693"/>
      <c r="BF327" s="122">
        <f t="shared" si="179"/>
        <v>0</v>
      </c>
      <c r="BG327" s="124"/>
      <c r="BH327" s="122">
        <f t="shared" si="180"/>
        <v>0</v>
      </c>
      <c r="BI327" s="124"/>
      <c r="BJ327" s="122">
        <f t="shared" si="181"/>
        <v>0</v>
      </c>
      <c r="BK327" s="124"/>
      <c r="BL327" s="125">
        <f t="shared" si="182"/>
        <v>0</v>
      </c>
      <c r="BM327" s="124"/>
      <c r="BN327" s="123">
        <f t="shared" si="209"/>
        <v>0</v>
      </c>
      <c r="BO327" s="126">
        <f t="shared" si="209"/>
        <v>0</v>
      </c>
      <c r="BP327" s="127"/>
      <c r="BQ327" s="409"/>
    </row>
    <row r="328" spans="1:69" s="131" customFormat="1" ht="17.55" hidden="1" customHeight="1">
      <c r="A328" s="83"/>
      <c r="C328" s="139" t="str">
        <f t="shared" si="175"/>
        <v>H</v>
      </c>
      <c r="D328" s="130" t="str">
        <f t="shared" si="200"/>
        <v>EML_R</v>
      </c>
      <c r="E328" s="129">
        <f t="shared" si="210"/>
        <v>0</v>
      </c>
      <c r="F328" s="717"/>
      <c r="G328" s="123">
        <f t="shared" si="211"/>
        <v>0</v>
      </c>
      <c r="H328" s="121">
        <f t="shared" si="211"/>
        <v>0</v>
      </c>
      <c r="I328" s="121">
        <f t="shared" si="211"/>
        <v>0</v>
      </c>
      <c r="J328" s="121">
        <f t="shared" si="211"/>
        <v>0</v>
      </c>
      <c r="K328" s="121">
        <f t="shared" si="211"/>
        <v>0</v>
      </c>
      <c r="L328" s="121">
        <f t="shared" si="211"/>
        <v>0</v>
      </c>
      <c r="M328" s="121">
        <f t="shared" si="211"/>
        <v>0</v>
      </c>
      <c r="N328" s="121">
        <f t="shared" si="211"/>
        <v>0</v>
      </c>
      <c r="O328" s="121">
        <f t="shared" si="211"/>
        <v>0</v>
      </c>
      <c r="P328" s="126">
        <f t="shared" si="211"/>
        <v>0</v>
      </c>
      <c r="Q328" s="122"/>
      <c r="R328" s="408">
        <f t="shared" si="176"/>
        <v>0</v>
      </c>
      <c r="S328" s="693"/>
      <c r="T328" s="700">
        <f t="shared" si="205"/>
        <v>0</v>
      </c>
      <c r="U328" s="701">
        <f t="shared" si="205"/>
        <v>0</v>
      </c>
      <c r="V328" s="693"/>
      <c r="W328" s="700">
        <f t="shared" si="206"/>
        <v>0</v>
      </c>
      <c r="X328" s="126">
        <f t="shared" si="206"/>
        <v>0</v>
      </c>
      <c r="Y328" s="696">
        <f t="shared" si="177"/>
        <v>0</v>
      </c>
      <c r="Z328" s="408">
        <f t="shared" si="178"/>
        <v>0</v>
      </c>
      <c r="AA328" s="127"/>
      <c r="AB328" s="123">
        <f t="shared" si="212"/>
        <v>0</v>
      </c>
      <c r="AC328" s="121">
        <f t="shared" si="212"/>
        <v>0</v>
      </c>
      <c r="AD328" s="121">
        <f t="shared" si="212"/>
        <v>0</v>
      </c>
      <c r="AE328" s="121">
        <f t="shared" si="212"/>
        <v>0</v>
      </c>
      <c r="AF328" s="121">
        <f t="shared" si="212"/>
        <v>0</v>
      </c>
      <c r="AG328" s="121">
        <f t="shared" si="212"/>
        <v>0</v>
      </c>
      <c r="AH328" s="121">
        <f t="shared" si="212"/>
        <v>0</v>
      </c>
      <c r="AI328" s="121">
        <f t="shared" si="212"/>
        <v>0</v>
      </c>
      <c r="AJ328" s="121">
        <f t="shared" si="212"/>
        <v>0</v>
      </c>
      <c r="AK328" s="121">
        <f t="shared" si="212"/>
        <v>0</v>
      </c>
      <c r="AL328" s="121">
        <f t="shared" si="212"/>
        <v>0</v>
      </c>
      <c r="AM328" s="121">
        <f t="shared" si="212"/>
        <v>0</v>
      </c>
      <c r="AN328" s="121">
        <f t="shared" si="212"/>
        <v>0</v>
      </c>
      <c r="AO328" s="701">
        <f t="shared" si="212"/>
        <v>0</v>
      </c>
      <c r="AP328" s="122"/>
      <c r="AQ328" s="123">
        <f t="shared" si="213"/>
        <v>0</v>
      </c>
      <c r="AR328" s="121">
        <f t="shared" si="213"/>
        <v>0</v>
      </c>
      <c r="AS328" s="121">
        <f t="shared" si="213"/>
        <v>0</v>
      </c>
      <c r="AT328" s="121">
        <f t="shared" si="213"/>
        <v>0</v>
      </c>
      <c r="AU328" s="121">
        <f t="shared" si="213"/>
        <v>0</v>
      </c>
      <c r="AV328" s="121">
        <f t="shared" si="213"/>
        <v>0</v>
      </c>
      <c r="AW328" s="121">
        <f t="shared" si="213"/>
        <v>0</v>
      </c>
      <c r="AX328" s="121">
        <f t="shared" si="213"/>
        <v>0</v>
      </c>
      <c r="AY328" s="121">
        <f t="shared" si="213"/>
        <v>0</v>
      </c>
      <c r="AZ328" s="121">
        <f t="shared" si="213"/>
        <v>0</v>
      </c>
      <c r="BA328" s="121">
        <f t="shared" si="213"/>
        <v>0</v>
      </c>
      <c r="BB328" s="121">
        <f t="shared" si="213"/>
        <v>0</v>
      </c>
      <c r="BC328" s="121">
        <f t="shared" si="213"/>
        <v>0</v>
      </c>
      <c r="BD328" s="701">
        <f t="shared" si="213"/>
        <v>0</v>
      </c>
      <c r="BE328" s="693"/>
      <c r="BF328" s="122">
        <f t="shared" si="179"/>
        <v>0</v>
      </c>
      <c r="BG328" s="124"/>
      <c r="BH328" s="122">
        <f t="shared" si="180"/>
        <v>0</v>
      </c>
      <c r="BI328" s="124"/>
      <c r="BJ328" s="122">
        <f t="shared" si="181"/>
        <v>0</v>
      </c>
      <c r="BK328" s="124"/>
      <c r="BL328" s="125">
        <f t="shared" si="182"/>
        <v>0</v>
      </c>
      <c r="BM328" s="124"/>
      <c r="BN328" s="123">
        <f t="shared" si="209"/>
        <v>0</v>
      </c>
      <c r="BO328" s="126">
        <f t="shared" si="209"/>
        <v>0</v>
      </c>
      <c r="BP328" s="127"/>
      <c r="BQ328" s="409"/>
    </row>
    <row r="329" spans="1:69" s="131" customFormat="1" ht="17.55" hidden="1" customHeight="1">
      <c r="A329" s="83"/>
      <c r="C329" s="139" t="str">
        <f t="shared" si="175"/>
        <v>H</v>
      </c>
      <c r="D329" s="130" t="str">
        <f t="shared" si="200"/>
        <v>EML_R</v>
      </c>
      <c r="E329" s="129">
        <f t="shared" si="210"/>
        <v>0</v>
      </c>
      <c r="F329" s="717"/>
      <c r="G329" s="123">
        <f t="shared" si="211"/>
        <v>0</v>
      </c>
      <c r="H329" s="121">
        <f t="shared" si="211"/>
        <v>0</v>
      </c>
      <c r="I329" s="121">
        <f t="shared" si="211"/>
        <v>0</v>
      </c>
      <c r="J329" s="121">
        <f t="shared" si="211"/>
        <v>0</v>
      </c>
      <c r="K329" s="121">
        <f t="shared" si="211"/>
        <v>0</v>
      </c>
      <c r="L329" s="121">
        <f t="shared" si="211"/>
        <v>0</v>
      </c>
      <c r="M329" s="121">
        <f t="shared" si="211"/>
        <v>0</v>
      </c>
      <c r="N329" s="121">
        <f t="shared" si="211"/>
        <v>0</v>
      </c>
      <c r="O329" s="121">
        <f t="shared" si="211"/>
        <v>0</v>
      </c>
      <c r="P329" s="126">
        <f t="shared" si="211"/>
        <v>0</v>
      </c>
      <c r="Q329" s="122"/>
      <c r="R329" s="408">
        <f t="shared" si="176"/>
        <v>0</v>
      </c>
      <c r="S329" s="693"/>
      <c r="T329" s="700">
        <f t="shared" si="205"/>
        <v>0</v>
      </c>
      <c r="U329" s="701">
        <f t="shared" si="205"/>
        <v>0</v>
      </c>
      <c r="V329" s="693"/>
      <c r="W329" s="700">
        <f t="shared" si="206"/>
        <v>0</v>
      </c>
      <c r="X329" s="126">
        <f t="shared" si="206"/>
        <v>0</v>
      </c>
      <c r="Y329" s="696">
        <f t="shared" si="177"/>
        <v>0</v>
      </c>
      <c r="Z329" s="408">
        <f t="shared" si="178"/>
        <v>0</v>
      </c>
      <c r="AA329" s="127"/>
      <c r="AB329" s="123">
        <f t="shared" si="212"/>
        <v>0</v>
      </c>
      <c r="AC329" s="121">
        <f t="shared" si="212"/>
        <v>0</v>
      </c>
      <c r="AD329" s="121">
        <f t="shared" si="212"/>
        <v>0</v>
      </c>
      <c r="AE329" s="121">
        <f t="shared" si="212"/>
        <v>0</v>
      </c>
      <c r="AF329" s="121">
        <f t="shared" si="212"/>
        <v>0</v>
      </c>
      <c r="AG329" s="121">
        <f t="shared" si="212"/>
        <v>0</v>
      </c>
      <c r="AH329" s="121">
        <f t="shared" si="212"/>
        <v>0</v>
      </c>
      <c r="AI329" s="121">
        <f t="shared" si="212"/>
        <v>0</v>
      </c>
      <c r="AJ329" s="121">
        <f t="shared" si="212"/>
        <v>0</v>
      </c>
      <c r="AK329" s="121">
        <f t="shared" si="212"/>
        <v>0</v>
      </c>
      <c r="AL329" s="121">
        <f t="shared" si="212"/>
        <v>0</v>
      </c>
      <c r="AM329" s="121">
        <f t="shared" si="212"/>
        <v>0</v>
      </c>
      <c r="AN329" s="121">
        <f t="shared" si="212"/>
        <v>0</v>
      </c>
      <c r="AO329" s="701">
        <f t="shared" si="212"/>
        <v>0</v>
      </c>
      <c r="AP329" s="122"/>
      <c r="AQ329" s="123">
        <f t="shared" si="213"/>
        <v>0</v>
      </c>
      <c r="AR329" s="121">
        <f t="shared" si="213"/>
        <v>0</v>
      </c>
      <c r="AS329" s="121">
        <f t="shared" si="213"/>
        <v>0</v>
      </c>
      <c r="AT329" s="121">
        <f t="shared" si="213"/>
        <v>0</v>
      </c>
      <c r="AU329" s="121">
        <f t="shared" si="213"/>
        <v>0</v>
      </c>
      <c r="AV329" s="121">
        <f t="shared" si="213"/>
        <v>0</v>
      </c>
      <c r="AW329" s="121">
        <f t="shared" si="213"/>
        <v>0</v>
      </c>
      <c r="AX329" s="121">
        <f t="shared" si="213"/>
        <v>0</v>
      </c>
      <c r="AY329" s="121">
        <f t="shared" si="213"/>
        <v>0</v>
      </c>
      <c r="AZ329" s="121">
        <f t="shared" si="213"/>
        <v>0</v>
      </c>
      <c r="BA329" s="121">
        <f t="shared" si="213"/>
        <v>0</v>
      </c>
      <c r="BB329" s="121">
        <f t="shared" si="213"/>
        <v>0</v>
      </c>
      <c r="BC329" s="121">
        <f t="shared" si="213"/>
        <v>0</v>
      </c>
      <c r="BD329" s="701">
        <f t="shared" si="213"/>
        <v>0</v>
      </c>
      <c r="BE329" s="693"/>
      <c r="BF329" s="122">
        <f t="shared" si="179"/>
        <v>0</v>
      </c>
      <c r="BG329" s="124"/>
      <c r="BH329" s="122">
        <f t="shared" si="180"/>
        <v>0</v>
      </c>
      <c r="BI329" s="124"/>
      <c r="BJ329" s="122">
        <f t="shared" si="181"/>
        <v>0</v>
      </c>
      <c r="BK329" s="124"/>
      <c r="BL329" s="125">
        <f t="shared" si="182"/>
        <v>0</v>
      </c>
      <c r="BM329" s="124"/>
      <c r="BN329" s="123">
        <f t="shared" si="209"/>
        <v>0</v>
      </c>
      <c r="BO329" s="126">
        <f t="shared" si="209"/>
        <v>0</v>
      </c>
      <c r="BP329" s="127"/>
      <c r="BQ329" s="409"/>
    </row>
    <row r="330" spans="1:69" s="131" customFormat="1" ht="17.55" customHeight="1">
      <c r="A330"/>
      <c r="B330"/>
      <c r="C330" s="139" t="str">
        <f t="shared" si="175"/>
        <v/>
      </c>
      <c r="D330" s="130" t="str">
        <f>$D319</f>
        <v>EML_R</v>
      </c>
      <c r="E330" s="129" t="str">
        <f>E50</f>
        <v>Unknown</v>
      </c>
      <c r="F330" s="717"/>
      <c r="G330" s="123">
        <f t="shared" si="211"/>
        <v>0</v>
      </c>
      <c r="H330" s="121">
        <f t="shared" si="211"/>
        <v>0</v>
      </c>
      <c r="I330" s="121">
        <f t="shared" si="211"/>
        <v>0</v>
      </c>
      <c r="J330" s="121">
        <f t="shared" si="211"/>
        <v>0</v>
      </c>
      <c r="K330" s="121">
        <f t="shared" si="211"/>
        <v>0</v>
      </c>
      <c r="L330" s="121">
        <f t="shared" si="211"/>
        <v>0</v>
      </c>
      <c r="M330" s="121">
        <f t="shared" si="211"/>
        <v>0</v>
      </c>
      <c r="N330" s="121">
        <f t="shared" si="211"/>
        <v>0</v>
      </c>
      <c r="O330" s="121">
        <f t="shared" si="211"/>
        <v>0</v>
      </c>
      <c r="P330" s="126">
        <f t="shared" si="211"/>
        <v>0</v>
      </c>
      <c r="Q330" s="122"/>
      <c r="R330" s="408">
        <f t="shared" si="176"/>
        <v>0</v>
      </c>
      <c r="S330" s="693"/>
      <c r="T330" s="700">
        <f t="shared" si="205"/>
        <v>0</v>
      </c>
      <c r="U330" s="701">
        <f t="shared" si="205"/>
        <v>0</v>
      </c>
      <c r="V330" s="693"/>
      <c r="W330" s="700">
        <f t="shared" si="206"/>
        <v>0</v>
      </c>
      <c r="X330" s="126">
        <f t="shared" si="206"/>
        <v>0</v>
      </c>
      <c r="Y330" s="696">
        <f t="shared" si="177"/>
        <v>0</v>
      </c>
      <c r="Z330" s="408">
        <f t="shared" si="178"/>
        <v>0</v>
      </c>
      <c r="AA330" s="127"/>
      <c r="AB330" s="123">
        <f t="shared" si="212"/>
        <v>0</v>
      </c>
      <c r="AC330" s="121">
        <f t="shared" si="212"/>
        <v>0</v>
      </c>
      <c r="AD330" s="121">
        <f t="shared" si="212"/>
        <v>0</v>
      </c>
      <c r="AE330" s="121">
        <f t="shared" si="212"/>
        <v>0</v>
      </c>
      <c r="AF330" s="121">
        <f t="shared" si="212"/>
        <v>0</v>
      </c>
      <c r="AG330" s="121">
        <f t="shared" si="212"/>
        <v>0</v>
      </c>
      <c r="AH330" s="121">
        <f t="shared" si="212"/>
        <v>0</v>
      </c>
      <c r="AI330" s="121">
        <f t="shared" si="212"/>
        <v>0</v>
      </c>
      <c r="AJ330" s="121">
        <f t="shared" si="212"/>
        <v>0</v>
      </c>
      <c r="AK330" s="121">
        <f t="shared" si="212"/>
        <v>0</v>
      </c>
      <c r="AL330" s="121">
        <f t="shared" si="212"/>
        <v>0</v>
      </c>
      <c r="AM330" s="121">
        <f t="shared" si="212"/>
        <v>0</v>
      </c>
      <c r="AN330" s="121">
        <f t="shared" si="212"/>
        <v>0</v>
      </c>
      <c r="AO330" s="701">
        <f t="shared" si="212"/>
        <v>0</v>
      </c>
      <c r="AP330" s="122"/>
      <c r="AQ330" s="123">
        <f t="shared" si="213"/>
        <v>0</v>
      </c>
      <c r="AR330" s="121">
        <f t="shared" si="213"/>
        <v>0</v>
      </c>
      <c r="AS330" s="121">
        <f t="shared" si="213"/>
        <v>0</v>
      </c>
      <c r="AT330" s="121">
        <f t="shared" si="213"/>
        <v>0</v>
      </c>
      <c r="AU330" s="121">
        <f t="shared" si="213"/>
        <v>0</v>
      </c>
      <c r="AV330" s="121">
        <f t="shared" si="213"/>
        <v>0</v>
      </c>
      <c r="AW330" s="121">
        <f t="shared" si="213"/>
        <v>0</v>
      </c>
      <c r="AX330" s="121">
        <f t="shared" si="213"/>
        <v>0</v>
      </c>
      <c r="AY330" s="121">
        <f t="shared" si="213"/>
        <v>0</v>
      </c>
      <c r="AZ330" s="121">
        <f t="shared" si="213"/>
        <v>0</v>
      </c>
      <c r="BA330" s="121">
        <f t="shared" si="213"/>
        <v>0</v>
      </c>
      <c r="BB330" s="121">
        <f t="shared" si="213"/>
        <v>0</v>
      </c>
      <c r="BC330" s="121">
        <f t="shared" si="213"/>
        <v>0</v>
      </c>
      <c r="BD330" s="701">
        <f t="shared" si="213"/>
        <v>0</v>
      </c>
      <c r="BE330" s="693"/>
      <c r="BF330" s="122">
        <f t="shared" si="179"/>
        <v>0</v>
      </c>
      <c r="BG330" s="124"/>
      <c r="BH330" s="122">
        <f t="shared" si="180"/>
        <v>0</v>
      </c>
      <c r="BI330" s="124"/>
      <c r="BJ330" s="122">
        <f t="shared" si="181"/>
        <v>0</v>
      </c>
      <c r="BK330" s="124"/>
      <c r="BL330" s="125">
        <f t="shared" si="182"/>
        <v>0</v>
      </c>
      <c r="BM330" s="124"/>
      <c r="BN330" s="123">
        <f t="shared" si="209"/>
        <v>0</v>
      </c>
      <c r="BO330" s="126">
        <f t="shared" si="209"/>
        <v>1</v>
      </c>
      <c r="BP330" s="127"/>
      <c r="BQ330" s="409"/>
    </row>
    <row r="331" spans="1:69" s="131" customFormat="1" ht="17.55" customHeight="1">
      <c r="A331"/>
      <c r="B331"/>
      <c r="C331" s="139" t="str">
        <f t="shared" si="175"/>
        <v/>
      </c>
      <c r="D331" s="130" t="str">
        <f>Parameter!G71</f>
        <v>ETL</v>
      </c>
      <c r="E331" s="129" t="str">
        <f t="shared" ref="E331:E354" si="214">E16</f>
        <v>Aglaia Tech</v>
      </c>
      <c r="F331" s="717"/>
      <c r="G331" s="123">
        <f t="shared" si="211"/>
        <v>0</v>
      </c>
      <c r="H331" s="121">
        <f t="shared" si="211"/>
        <v>0.9</v>
      </c>
      <c r="I331" s="121">
        <f t="shared" si="211"/>
        <v>0</v>
      </c>
      <c r="J331" s="121">
        <f t="shared" si="211"/>
        <v>0</v>
      </c>
      <c r="K331" s="121">
        <f t="shared" si="211"/>
        <v>0</v>
      </c>
      <c r="L331" s="121">
        <f t="shared" si="211"/>
        <v>0</v>
      </c>
      <c r="M331" s="121">
        <f t="shared" si="211"/>
        <v>0</v>
      </c>
      <c r="N331" s="121">
        <f t="shared" si="211"/>
        <v>0</v>
      </c>
      <c r="O331" s="121">
        <f t="shared" si="211"/>
        <v>0</v>
      </c>
      <c r="P331" s="126">
        <f t="shared" si="211"/>
        <v>0</v>
      </c>
      <c r="Q331" s="122"/>
      <c r="R331" s="408">
        <f t="shared" si="176"/>
        <v>0</v>
      </c>
      <c r="S331" s="693"/>
      <c r="T331" s="700">
        <f t="shared" si="205"/>
        <v>0</v>
      </c>
      <c r="U331" s="701">
        <f t="shared" si="205"/>
        <v>0</v>
      </c>
      <c r="V331" s="693"/>
      <c r="W331" s="700">
        <f t="shared" si="206"/>
        <v>0</v>
      </c>
      <c r="X331" s="126">
        <f t="shared" si="206"/>
        <v>0.3</v>
      </c>
      <c r="Y331" s="696">
        <f t="shared" si="177"/>
        <v>0</v>
      </c>
      <c r="Z331" s="408">
        <f t="shared" si="178"/>
        <v>0</v>
      </c>
      <c r="AA331" s="127"/>
      <c r="AB331" s="123">
        <f t="shared" si="212"/>
        <v>0</v>
      </c>
      <c r="AC331" s="121">
        <f t="shared" si="212"/>
        <v>0</v>
      </c>
      <c r="AD331" s="121">
        <f t="shared" si="212"/>
        <v>0</v>
      </c>
      <c r="AE331" s="121">
        <f t="shared" si="212"/>
        <v>0</v>
      </c>
      <c r="AF331" s="121">
        <f t="shared" si="212"/>
        <v>0</v>
      </c>
      <c r="AG331" s="121">
        <f t="shared" si="212"/>
        <v>0</v>
      </c>
      <c r="AH331" s="121">
        <f t="shared" si="212"/>
        <v>0</v>
      </c>
      <c r="AI331" s="121">
        <f t="shared" si="212"/>
        <v>0.65</v>
      </c>
      <c r="AJ331" s="121">
        <f t="shared" si="212"/>
        <v>0</v>
      </c>
      <c r="AK331" s="121">
        <f t="shared" si="212"/>
        <v>0</v>
      </c>
      <c r="AL331" s="121">
        <f t="shared" si="212"/>
        <v>0</v>
      </c>
      <c r="AM331" s="121">
        <f t="shared" si="212"/>
        <v>0</v>
      </c>
      <c r="AN331" s="121">
        <f t="shared" si="212"/>
        <v>0</v>
      </c>
      <c r="AO331" s="701">
        <f t="shared" si="212"/>
        <v>0</v>
      </c>
      <c r="AP331" s="122"/>
      <c r="AQ331" s="123">
        <f t="shared" si="213"/>
        <v>0</v>
      </c>
      <c r="AR331" s="121">
        <f t="shared" si="213"/>
        <v>0</v>
      </c>
      <c r="AS331" s="121">
        <f t="shared" si="213"/>
        <v>0</v>
      </c>
      <c r="AT331" s="121">
        <f t="shared" si="213"/>
        <v>0</v>
      </c>
      <c r="AU331" s="121">
        <f t="shared" si="213"/>
        <v>0</v>
      </c>
      <c r="AV331" s="121">
        <f t="shared" si="213"/>
        <v>0</v>
      </c>
      <c r="AW331" s="121">
        <f t="shared" si="213"/>
        <v>0</v>
      </c>
      <c r="AX331" s="121">
        <f t="shared" si="213"/>
        <v>0</v>
      </c>
      <c r="AY331" s="121">
        <f t="shared" si="213"/>
        <v>0</v>
      </c>
      <c r="AZ331" s="121">
        <f t="shared" si="213"/>
        <v>0</v>
      </c>
      <c r="BA331" s="121">
        <f t="shared" si="213"/>
        <v>0</v>
      </c>
      <c r="BB331" s="121">
        <f t="shared" si="213"/>
        <v>0</v>
      </c>
      <c r="BC331" s="121">
        <f t="shared" si="213"/>
        <v>0</v>
      </c>
      <c r="BD331" s="701">
        <f t="shared" si="213"/>
        <v>0</v>
      </c>
      <c r="BE331" s="693"/>
      <c r="BF331" s="122">
        <f t="shared" si="179"/>
        <v>0</v>
      </c>
      <c r="BG331" s="124"/>
      <c r="BH331" s="122">
        <f t="shared" si="180"/>
        <v>0</v>
      </c>
      <c r="BI331" s="124"/>
      <c r="BJ331" s="122">
        <f t="shared" si="181"/>
        <v>0</v>
      </c>
      <c r="BK331" s="124"/>
      <c r="BL331" s="125">
        <f t="shared" si="182"/>
        <v>0</v>
      </c>
      <c r="BM331" s="124"/>
      <c r="BN331" s="123">
        <f t="shared" si="209"/>
        <v>0</v>
      </c>
      <c r="BO331" s="126">
        <f t="shared" si="209"/>
        <v>0</v>
      </c>
      <c r="BP331" s="127"/>
      <c r="BQ331" s="409"/>
    </row>
    <row r="332" spans="1:69" s="131" customFormat="1" ht="17.55" hidden="1" customHeight="1">
      <c r="A332"/>
      <c r="B332"/>
      <c r="C332" s="139" t="str">
        <f t="shared" si="175"/>
        <v>H</v>
      </c>
      <c r="D332" s="130" t="str">
        <f t="shared" ref="D332:D364" si="215">$D331</f>
        <v>ETL</v>
      </c>
      <c r="E332" s="129" t="str">
        <f t="shared" si="214"/>
        <v>Bayer</v>
      </c>
      <c r="F332" s="717"/>
      <c r="G332" s="123">
        <f t="shared" si="211"/>
        <v>0</v>
      </c>
      <c r="H332" s="121">
        <f t="shared" si="211"/>
        <v>0</v>
      </c>
      <c r="I332" s="121">
        <f t="shared" si="211"/>
        <v>0</v>
      </c>
      <c r="J332" s="121">
        <f t="shared" si="211"/>
        <v>0</v>
      </c>
      <c r="K332" s="121">
        <f t="shared" si="211"/>
        <v>0</v>
      </c>
      <c r="L332" s="121">
        <f t="shared" si="211"/>
        <v>0</v>
      </c>
      <c r="M332" s="121">
        <f t="shared" si="211"/>
        <v>0</v>
      </c>
      <c r="N332" s="121">
        <f t="shared" si="211"/>
        <v>0</v>
      </c>
      <c r="O332" s="121">
        <f t="shared" si="211"/>
        <v>0</v>
      </c>
      <c r="P332" s="126">
        <f t="shared" si="211"/>
        <v>0</v>
      </c>
      <c r="Q332" s="122"/>
      <c r="R332" s="408">
        <f t="shared" si="176"/>
        <v>0</v>
      </c>
      <c r="S332" s="693"/>
      <c r="T332" s="700">
        <f t="shared" si="205"/>
        <v>0</v>
      </c>
      <c r="U332" s="701">
        <f t="shared" si="205"/>
        <v>0</v>
      </c>
      <c r="V332" s="693"/>
      <c r="W332" s="700">
        <f t="shared" si="206"/>
        <v>0</v>
      </c>
      <c r="X332" s="126">
        <f t="shared" si="206"/>
        <v>0</v>
      </c>
      <c r="Y332" s="696">
        <f t="shared" si="177"/>
        <v>0</v>
      </c>
      <c r="Z332" s="408">
        <f t="shared" si="178"/>
        <v>0</v>
      </c>
      <c r="AA332" s="127"/>
      <c r="AB332" s="123">
        <f t="shared" si="212"/>
        <v>0</v>
      </c>
      <c r="AC332" s="121">
        <f t="shared" si="212"/>
        <v>0</v>
      </c>
      <c r="AD332" s="121">
        <f t="shared" si="212"/>
        <v>0</v>
      </c>
      <c r="AE332" s="121">
        <f t="shared" si="212"/>
        <v>0</v>
      </c>
      <c r="AF332" s="121">
        <f t="shared" si="212"/>
        <v>0</v>
      </c>
      <c r="AG332" s="121">
        <f t="shared" si="212"/>
        <v>0</v>
      </c>
      <c r="AH332" s="121">
        <f t="shared" si="212"/>
        <v>0</v>
      </c>
      <c r="AI332" s="121">
        <f t="shared" si="212"/>
        <v>0</v>
      </c>
      <c r="AJ332" s="121">
        <f t="shared" si="212"/>
        <v>0</v>
      </c>
      <c r="AK332" s="121">
        <f t="shared" si="212"/>
        <v>0</v>
      </c>
      <c r="AL332" s="121">
        <f t="shared" si="212"/>
        <v>0</v>
      </c>
      <c r="AM332" s="121">
        <f t="shared" si="212"/>
        <v>0</v>
      </c>
      <c r="AN332" s="121">
        <f t="shared" si="212"/>
        <v>0</v>
      </c>
      <c r="AO332" s="701">
        <f t="shared" si="212"/>
        <v>0</v>
      </c>
      <c r="AP332" s="122"/>
      <c r="AQ332" s="123">
        <f t="shared" si="213"/>
        <v>0</v>
      </c>
      <c r="AR332" s="121">
        <f t="shared" si="213"/>
        <v>0</v>
      </c>
      <c r="AS332" s="121">
        <f t="shared" si="213"/>
        <v>0</v>
      </c>
      <c r="AT332" s="121">
        <f t="shared" si="213"/>
        <v>0</v>
      </c>
      <c r="AU332" s="121">
        <f t="shared" si="213"/>
        <v>0</v>
      </c>
      <c r="AV332" s="121">
        <f t="shared" si="213"/>
        <v>0</v>
      </c>
      <c r="AW332" s="121">
        <f t="shared" si="213"/>
        <v>0</v>
      </c>
      <c r="AX332" s="121">
        <f t="shared" si="213"/>
        <v>0</v>
      </c>
      <c r="AY332" s="121">
        <f t="shared" si="213"/>
        <v>0</v>
      </c>
      <c r="AZ332" s="121">
        <f t="shared" si="213"/>
        <v>0</v>
      </c>
      <c r="BA332" s="121">
        <f t="shared" si="213"/>
        <v>0</v>
      </c>
      <c r="BB332" s="121">
        <f t="shared" si="213"/>
        <v>0</v>
      </c>
      <c r="BC332" s="121">
        <f t="shared" si="213"/>
        <v>0</v>
      </c>
      <c r="BD332" s="701">
        <f t="shared" si="213"/>
        <v>0</v>
      </c>
      <c r="BE332" s="693"/>
      <c r="BF332" s="122">
        <f t="shared" si="179"/>
        <v>0</v>
      </c>
      <c r="BG332" s="124"/>
      <c r="BH332" s="122">
        <f t="shared" si="180"/>
        <v>0</v>
      </c>
      <c r="BI332" s="124"/>
      <c r="BJ332" s="122">
        <f t="shared" si="181"/>
        <v>0</v>
      </c>
      <c r="BK332" s="124"/>
      <c r="BL332" s="125">
        <f t="shared" si="182"/>
        <v>0</v>
      </c>
      <c r="BM332" s="124"/>
      <c r="BN332" s="123">
        <f t="shared" si="209"/>
        <v>0</v>
      </c>
      <c r="BO332" s="126">
        <f t="shared" si="209"/>
        <v>0</v>
      </c>
      <c r="BP332" s="127"/>
      <c r="BQ332" s="409"/>
    </row>
    <row r="333" spans="1:69" s="131" customFormat="1" ht="17.55" hidden="1" customHeight="1">
      <c r="A333"/>
      <c r="B333"/>
      <c r="C333" s="139" t="str">
        <f t="shared" si="175"/>
        <v>H</v>
      </c>
      <c r="D333" s="130" t="str">
        <f t="shared" si="215"/>
        <v>ETL</v>
      </c>
      <c r="E333" s="129" t="str">
        <f t="shared" si="214"/>
        <v>Comet</v>
      </c>
      <c r="F333" s="717"/>
      <c r="G333" s="123">
        <f t="shared" si="211"/>
        <v>0</v>
      </c>
      <c r="H333" s="121">
        <f t="shared" si="211"/>
        <v>0</v>
      </c>
      <c r="I333" s="121">
        <f t="shared" si="211"/>
        <v>0</v>
      </c>
      <c r="J333" s="121">
        <f t="shared" si="211"/>
        <v>0</v>
      </c>
      <c r="K333" s="121">
        <f t="shared" si="211"/>
        <v>0</v>
      </c>
      <c r="L333" s="121">
        <f t="shared" si="211"/>
        <v>0</v>
      </c>
      <c r="M333" s="121">
        <f t="shared" si="211"/>
        <v>0</v>
      </c>
      <c r="N333" s="121">
        <f t="shared" si="211"/>
        <v>0</v>
      </c>
      <c r="O333" s="121">
        <f t="shared" si="211"/>
        <v>0</v>
      </c>
      <c r="P333" s="126">
        <f t="shared" si="211"/>
        <v>0</v>
      </c>
      <c r="Q333" s="122"/>
      <c r="R333" s="408">
        <f t="shared" si="176"/>
        <v>0</v>
      </c>
      <c r="S333" s="693"/>
      <c r="T333" s="700">
        <f t="shared" si="205"/>
        <v>0</v>
      </c>
      <c r="U333" s="701">
        <f t="shared" si="205"/>
        <v>0</v>
      </c>
      <c r="V333" s="693"/>
      <c r="W333" s="700">
        <f t="shared" si="206"/>
        <v>0</v>
      </c>
      <c r="X333" s="126">
        <f t="shared" si="206"/>
        <v>0</v>
      </c>
      <c r="Y333" s="696">
        <f t="shared" si="177"/>
        <v>0</v>
      </c>
      <c r="Z333" s="408">
        <f t="shared" si="178"/>
        <v>0</v>
      </c>
      <c r="AA333" s="127"/>
      <c r="AB333" s="123">
        <f t="shared" si="212"/>
        <v>0</v>
      </c>
      <c r="AC333" s="121">
        <f t="shared" si="212"/>
        <v>0</v>
      </c>
      <c r="AD333" s="121">
        <f t="shared" si="212"/>
        <v>0</v>
      </c>
      <c r="AE333" s="121">
        <f t="shared" si="212"/>
        <v>0</v>
      </c>
      <c r="AF333" s="121">
        <f t="shared" si="212"/>
        <v>0</v>
      </c>
      <c r="AG333" s="121">
        <f t="shared" si="212"/>
        <v>0</v>
      </c>
      <c r="AH333" s="121">
        <f t="shared" si="212"/>
        <v>0</v>
      </c>
      <c r="AI333" s="121">
        <f t="shared" si="212"/>
        <v>0</v>
      </c>
      <c r="AJ333" s="121">
        <f t="shared" si="212"/>
        <v>0</v>
      </c>
      <c r="AK333" s="121">
        <f t="shared" si="212"/>
        <v>0</v>
      </c>
      <c r="AL333" s="121">
        <f t="shared" si="212"/>
        <v>0</v>
      </c>
      <c r="AM333" s="121">
        <f t="shared" si="212"/>
        <v>0</v>
      </c>
      <c r="AN333" s="121">
        <f t="shared" si="212"/>
        <v>0</v>
      </c>
      <c r="AO333" s="701">
        <f t="shared" si="212"/>
        <v>0</v>
      </c>
      <c r="AP333" s="122"/>
      <c r="AQ333" s="123">
        <f t="shared" si="213"/>
        <v>0</v>
      </c>
      <c r="AR333" s="121">
        <f t="shared" si="213"/>
        <v>0</v>
      </c>
      <c r="AS333" s="121">
        <f t="shared" si="213"/>
        <v>0</v>
      </c>
      <c r="AT333" s="121">
        <f t="shared" si="213"/>
        <v>0</v>
      </c>
      <c r="AU333" s="121">
        <f t="shared" si="213"/>
        <v>0</v>
      </c>
      <c r="AV333" s="121">
        <f t="shared" si="213"/>
        <v>0</v>
      </c>
      <c r="AW333" s="121">
        <f t="shared" si="213"/>
        <v>0</v>
      </c>
      <c r="AX333" s="121">
        <f t="shared" si="213"/>
        <v>0</v>
      </c>
      <c r="AY333" s="121">
        <f t="shared" si="213"/>
        <v>0</v>
      </c>
      <c r="AZ333" s="121">
        <f t="shared" si="213"/>
        <v>0</v>
      </c>
      <c r="BA333" s="121">
        <f t="shared" si="213"/>
        <v>0</v>
      </c>
      <c r="BB333" s="121">
        <f t="shared" si="213"/>
        <v>0</v>
      </c>
      <c r="BC333" s="121">
        <f t="shared" si="213"/>
        <v>0</v>
      </c>
      <c r="BD333" s="701">
        <f t="shared" si="213"/>
        <v>0</v>
      </c>
      <c r="BE333" s="693"/>
      <c r="BF333" s="122">
        <f t="shared" si="179"/>
        <v>0</v>
      </c>
      <c r="BG333" s="124"/>
      <c r="BH333" s="122">
        <f t="shared" si="180"/>
        <v>0</v>
      </c>
      <c r="BI333" s="124"/>
      <c r="BJ333" s="122">
        <f t="shared" si="181"/>
        <v>0</v>
      </c>
      <c r="BK333" s="124"/>
      <c r="BL333" s="125">
        <f t="shared" si="182"/>
        <v>0</v>
      </c>
      <c r="BM333" s="124"/>
      <c r="BN333" s="123">
        <f t="shared" si="209"/>
        <v>0</v>
      </c>
      <c r="BO333" s="126">
        <f t="shared" si="209"/>
        <v>0</v>
      </c>
      <c r="BP333" s="127"/>
      <c r="BQ333" s="409"/>
    </row>
    <row r="334" spans="1:69" s="131" customFormat="1" ht="17.55" hidden="1" customHeight="1">
      <c r="A334"/>
      <c r="B334"/>
      <c r="C334" s="139" t="str">
        <f t="shared" si="175"/>
        <v>H</v>
      </c>
      <c r="D334" s="130" t="str">
        <f t="shared" si="215"/>
        <v>ETL</v>
      </c>
      <c r="E334" s="129" t="str">
        <f t="shared" si="214"/>
        <v>Dongjin Semichem</v>
      </c>
      <c r="F334" s="717"/>
      <c r="G334" s="123">
        <f t="shared" si="211"/>
        <v>0</v>
      </c>
      <c r="H334" s="121">
        <f t="shared" si="211"/>
        <v>0</v>
      </c>
      <c r="I334" s="121">
        <f t="shared" si="211"/>
        <v>0</v>
      </c>
      <c r="J334" s="121">
        <f t="shared" si="211"/>
        <v>0</v>
      </c>
      <c r="K334" s="121">
        <f t="shared" si="211"/>
        <v>0</v>
      </c>
      <c r="L334" s="121">
        <f t="shared" si="211"/>
        <v>0</v>
      </c>
      <c r="M334" s="121">
        <f t="shared" si="211"/>
        <v>0</v>
      </c>
      <c r="N334" s="121">
        <f t="shared" si="211"/>
        <v>0</v>
      </c>
      <c r="O334" s="121">
        <f t="shared" si="211"/>
        <v>0</v>
      </c>
      <c r="P334" s="126">
        <f t="shared" si="211"/>
        <v>0</v>
      </c>
      <c r="Q334" s="122"/>
      <c r="R334" s="408">
        <f t="shared" si="176"/>
        <v>0</v>
      </c>
      <c r="S334" s="693"/>
      <c r="T334" s="700">
        <f t="shared" si="205"/>
        <v>0</v>
      </c>
      <c r="U334" s="701">
        <f t="shared" si="205"/>
        <v>0</v>
      </c>
      <c r="V334" s="693"/>
      <c r="W334" s="700">
        <f t="shared" si="206"/>
        <v>0</v>
      </c>
      <c r="X334" s="126">
        <f t="shared" si="206"/>
        <v>0</v>
      </c>
      <c r="Y334" s="696">
        <f t="shared" si="177"/>
        <v>0</v>
      </c>
      <c r="Z334" s="408">
        <f t="shared" si="178"/>
        <v>0</v>
      </c>
      <c r="AA334" s="127"/>
      <c r="AB334" s="123">
        <f t="shared" si="212"/>
        <v>0</v>
      </c>
      <c r="AC334" s="121">
        <f t="shared" si="212"/>
        <v>0</v>
      </c>
      <c r="AD334" s="121">
        <f t="shared" si="212"/>
        <v>0</v>
      </c>
      <c r="AE334" s="121">
        <f t="shared" si="212"/>
        <v>0</v>
      </c>
      <c r="AF334" s="121">
        <f t="shared" si="212"/>
        <v>0</v>
      </c>
      <c r="AG334" s="121">
        <f t="shared" si="212"/>
        <v>0</v>
      </c>
      <c r="AH334" s="121">
        <f t="shared" si="212"/>
        <v>0</v>
      </c>
      <c r="AI334" s="121">
        <f t="shared" si="212"/>
        <v>0</v>
      </c>
      <c r="AJ334" s="121">
        <f t="shared" si="212"/>
        <v>0</v>
      </c>
      <c r="AK334" s="121">
        <f t="shared" si="212"/>
        <v>0</v>
      </c>
      <c r="AL334" s="121">
        <f t="shared" si="212"/>
        <v>0</v>
      </c>
      <c r="AM334" s="121">
        <f t="shared" si="212"/>
        <v>0</v>
      </c>
      <c r="AN334" s="121">
        <f t="shared" si="212"/>
        <v>0</v>
      </c>
      <c r="AO334" s="701">
        <f t="shared" si="212"/>
        <v>0</v>
      </c>
      <c r="AP334" s="122"/>
      <c r="AQ334" s="123">
        <f t="shared" si="213"/>
        <v>0</v>
      </c>
      <c r="AR334" s="121">
        <f t="shared" si="213"/>
        <v>0</v>
      </c>
      <c r="AS334" s="121">
        <f t="shared" si="213"/>
        <v>0</v>
      </c>
      <c r="AT334" s="121">
        <f t="shared" si="213"/>
        <v>0</v>
      </c>
      <c r="AU334" s="121">
        <f t="shared" si="213"/>
        <v>0</v>
      </c>
      <c r="AV334" s="121">
        <f t="shared" si="213"/>
        <v>0</v>
      </c>
      <c r="AW334" s="121">
        <f t="shared" si="213"/>
        <v>0</v>
      </c>
      <c r="AX334" s="121">
        <f t="shared" si="213"/>
        <v>0</v>
      </c>
      <c r="AY334" s="121">
        <f t="shared" si="213"/>
        <v>0</v>
      </c>
      <c r="AZ334" s="121">
        <f t="shared" si="213"/>
        <v>0</v>
      </c>
      <c r="BA334" s="121">
        <f t="shared" si="213"/>
        <v>0</v>
      </c>
      <c r="BB334" s="121">
        <f t="shared" si="213"/>
        <v>0</v>
      </c>
      <c r="BC334" s="121">
        <f t="shared" si="213"/>
        <v>0</v>
      </c>
      <c r="BD334" s="701">
        <f t="shared" si="213"/>
        <v>0</v>
      </c>
      <c r="BE334" s="693"/>
      <c r="BF334" s="122">
        <f t="shared" si="179"/>
        <v>0</v>
      </c>
      <c r="BG334" s="124"/>
      <c r="BH334" s="122">
        <f t="shared" si="180"/>
        <v>0</v>
      </c>
      <c r="BI334" s="124"/>
      <c r="BJ334" s="122">
        <f t="shared" si="181"/>
        <v>0</v>
      </c>
      <c r="BK334" s="124"/>
      <c r="BL334" s="125">
        <f t="shared" si="182"/>
        <v>0</v>
      </c>
      <c r="BM334" s="124"/>
      <c r="BN334" s="123">
        <f t="shared" si="209"/>
        <v>0</v>
      </c>
      <c r="BO334" s="126">
        <f t="shared" si="209"/>
        <v>0</v>
      </c>
      <c r="BP334" s="127"/>
      <c r="BQ334" s="409"/>
    </row>
    <row r="335" spans="1:69" s="131" customFormat="1" ht="17.55" hidden="1" customHeight="1">
      <c r="A335"/>
      <c r="B335"/>
      <c r="C335" s="139" t="str">
        <f t="shared" si="175"/>
        <v>H</v>
      </c>
      <c r="D335" s="130" t="str">
        <f t="shared" si="215"/>
        <v>ETL</v>
      </c>
      <c r="E335" s="129" t="str">
        <f t="shared" si="214"/>
        <v>Duksan Neolux</v>
      </c>
      <c r="F335" s="717"/>
      <c r="G335" s="123">
        <f t="shared" si="211"/>
        <v>0</v>
      </c>
      <c r="H335" s="121">
        <f t="shared" si="211"/>
        <v>0</v>
      </c>
      <c r="I335" s="121">
        <f t="shared" si="211"/>
        <v>0</v>
      </c>
      <c r="J335" s="121">
        <f t="shared" si="211"/>
        <v>0</v>
      </c>
      <c r="K335" s="121">
        <f t="shared" si="211"/>
        <v>0</v>
      </c>
      <c r="L335" s="121">
        <f t="shared" si="211"/>
        <v>0</v>
      </c>
      <c r="M335" s="121">
        <f t="shared" si="211"/>
        <v>0</v>
      </c>
      <c r="N335" s="121">
        <f t="shared" si="211"/>
        <v>0</v>
      </c>
      <c r="O335" s="121">
        <f t="shared" si="211"/>
        <v>0</v>
      </c>
      <c r="P335" s="126">
        <f t="shared" si="211"/>
        <v>0</v>
      </c>
      <c r="Q335" s="122"/>
      <c r="R335" s="408">
        <f t="shared" si="176"/>
        <v>0</v>
      </c>
      <c r="S335" s="693"/>
      <c r="T335" s="700">
        <f t="shared" si="205"/>
        <v>0</v>
      </c>
      <c r="U335" s="701">
        <f t="shared" si="205"/>
        <v>0</v>
      </c>
      <c r="V335" s="693"/>
      <c r="W335" s="700">
        <f t="shared" si="206"/>
        <v>0</v>
      </c>
      <c r="X335" s="126">
        <f t="shared" si="206"/>
        <v>0</v>
      </c>
      <c r="Y335" s="696">
        <f t="shared" si="177"/>
        <v>0</v>
      </c>
      <c r="Z335" s="408">
        <f t="shared" si="178"/>
        <v>0</v>
      </c>
      <c r="AA335" s="127"/>
      <c r="AB335" s="123">
        <f t="shared" si="212"/>
        <v>0</v>
      </c>
      <c r="AC335" s="121">
        <f t="shared" si="212"/>
        <v>0</v>
      </c>
      <c r="AD335" s="121">
        <f t="shared" si="212"/>
        <v>0</v>
      </c>
      <c r="AE335" s="121">
        <f t="shared" si="212"/>
        <v>0</v>
      </c>
      <c r="AF335" s="121">
        <f t="shared" si="212"/>
        <v>0</v>
      </c>
      <c r="AG335" s="121">
        <f t="shared" si="212"/>
        <v>0</v>
      </c>
      <c r="AH335" s="121">
        <f t="shared" si="212"/>
        <v>0</v>
      </c>
      <c r="AI335" s="121">
        <f t="shared" si="212"/>
        <v>0</v>
      </c>
      <c r="AJ335" s="121">
        <f t="shared" si="212"/>
        <v>0</v>
      </c>
      <c r="AK335" s="121">
        <f t="shared" si="212"/>
        <v>0</v>
      </c>
      <c r="AL335" s="121">
        <f t="shared" si="212"/>
        <v>0</v>
      </c>
      <c r="AM335" s="121">
        <f t="shared" si="212"/>
        <v>0</v>
      </c>
      <c r="AN335" s="121">
        <f t="shared" si="212"/>
        <v>0</v>
      </c>
      <c r="AO335" s="701">
        <f t="shared" si="212"/>
        <v>0</v>
      </c>
      <c r="AP335" s="122"/>
      <c r="AQ335" s="123">
        <f t="shared" si="213"/>
        <v>0</v>
      </c>
      <c r="AR335" s="121">
        <f t="shared" si="213"/>
        <v>0</v>
      </c>
      <c r="AS335" s="121">
        <f t="shared" si="213"/>
        <v>0</v>
      </c>
      <c r="AT335" s="121">
        <f t="shared" si="213"/>
        <v>0</v>
      </c>
      <c r="AU335" s="121">
        <f t="shared" si="213"/>
        <v>0</v>
      </c>
      <c r="AV335" s="121">
        <f t="shared" si="213"/>
        <v>0</v>
      </c>
      <c r="AW335" s="121">
        <f t="shared" si="213"/>
        <v>0</v>
      </c>
      <c r="AX335" s="121">
        <f t="shared" si="213"/>
        <v>0</v>
      </c>
      <c r="AY335" s="121">
        <f t="shared" si="213"/>
        <v>0</v>
      </c>
      <c r="AZ335" s="121">
        <f t="shared" si="213"/>
        <v>0</v>
      </c>
      <c r="BA335" s="121">
        <f t="shared" si="213"/>
        <v>0</v>
      </c>
      <c r="BB335" s="121">
        <f t="shared" si="213"/>
        <v>0</v>
      </c>
      <c r="BC335" s="121">
        <f t="shared" si="213"/>
        <v>0</v>
      </c>
      <c r="BD335" s="701">
        <f t="shared" si="213"/>
        <v>0</v>
      </c>
      <c r="BE335" s="693"/>
      <c r="BF335" s="122">
        <f t="shared" si="179"/>
        <v>0</v>
      </c>
      <c r="BG335" s="124"/>
      <c r="BH335" s="122">
        <f t="shared" si="180"/>
        <v>0</v>
      </c>
      <c r="BI335" s="124"/>
      <c r="BJ335" s="122">
        <f t="shared" si="181"/>
        <v>0</v>
      </c>
      <c r="BK335" s="124"/>
      <c r="BL335" s="125">
        <f t="shared" si="182"/>
        <v>0</v>
      </c>
      <c r="BM335" s="124"/>
      <c r="BN335" s="123">
        <f t="shared" si="209"/>
        <v>0</v>
      </c>
      <c r="BO335" s="126">
        <f t="shared" si="209"/>
        <v>0</v>
      </c>
      <c r="BP335" s="127"/>
      <c r="BQ335" s="409"/>
    </row>
    <row r="336" spans="1:69" s="131" customFormat="1" ht="17.55" customHeight="1">
      <c r="A336"/>
      <c r="B336"/>
      <c r="C336" s="139" t="str">
        <f t="shared" ref="C336:C399" si="216">IF(SUM(G336:BP336)=0, "H", "")</f>
        <v/>
      </c>
      <c r="D336" s="130" t="str">
        <f t="shared" si="215"/>
        <v>ETL</v>
      </c>
      <c r="E336" s="129" t="str">
        <f t="shared" si="214"/>
        <v>DuPont</v>
      </c>
      <c r="F336" s="717"/>
      <c r="G336" s="123">
        <f t="shared" ref="G336:P345" si="217">SUMIFS(Share, Y, $E$3, Config, $G$11, P, G$15, LType, $D336, MSup, $E336)</f>
        <v>0</v>
      </c>
      <c r="H336" s="121">
        <f t="shared" si="217"/>
        <v>0</v>
      </c>
      <c r="I336" s="121">
        <f t="shared" si="217"/>
        <v>0</v>
      </c>
      <c r="J336" s="121">
        <f t="shared" si="217"/>
        <v>0</v>
      </c>
      <c r="K336" s="121">
        <f t="shared" si="217"/>
        <v>0.4</v>
      </c>
      <c r="L336" s="121">
        <f t="shared" si="217"/>
        <v>0</v>
      </c>
      <c r="M336" s="121">
        <f t="shared" si="217"/>
        <v>0</v>
      </c>
      <c r="N336" s="121">
        <f t="shared" si="217"/>
        <v>0</v>
      </c>
      <c r="O336" s="121">
        <f t="shared" si="217"/>
        <v>0.1</v>
      </c>
      <c r="P336" s="126">
        <f t="shared" si="217"/>
        <v>0</v>
      </c>
      <c r="Q336" s="122"/>
      <c r="R336" s="408">
        <f t="shared" ref="R336:R399" si="218">SUMIFS(Share, Y, $E$3, Config, $R$11, P, R$15, LType, $D336, MSup, $E336)</f>
        <v>0</v>
      </c>
      <c r="S336" s="693"/>
      <c r="T336" s="700">
        <f t="shared" ref="T336:U355" si="219">SUMIFS(Share, Y, $E$3, Config, $T$11, P, T$15, LType, $D336, MSup, $E336)</f>
        <v>0</v>
      </c>
      <c r="U336" s="701">
        <f t="shared" si="219"/>
        <v>0</v>
      </c>
      <c r="V336" s="693"/>
      <c r="W336" s="700">
        <f t="shared" ref="W336:X355" si="220">SUMIFS(Share, Y, $E$3, Config, $W$11, P, W$15, LType, $D336, MSup, $E336)</f>
        <v>0</v>
      </c>
      <c r="X336" s="126">
        <f t="shared" si="220"/>
        <v>0</v>
      </c>
      <c r="Y336" s="696">
        <f t="shared" ref="Y336:Y399" si="221">SUMIF(Y_A_P_T_S,$E$3&amp;"_"&amp;$X$11&amp;"_"&amp;Y$15&amp;"_"&amp;$D336&amp;"_"&amp;$E336, Share)</f>
        <v>0</v>
      </c>
      <c r="Z336" s="408">
        <f t="shared" ref="Z336:Z399" si="222">SUMIFS(Share, Y, $E$3, Config, $Z$11, P, Z$15, LType, $D336, MSup, $E336)</f>
        <v>0</v>
      </c>
      <c r="AA336" s="127"/>
      <c r="AB336" s="123">
        <f t="shared" ref="AB336:AO345" si="223">SUMIFS(Share, Y, $E$3, Config, $AB$11, P, AB$15, LType, $D336, MSup, $E336)</f>
        <v>0</v>
      </c>
      <c r="AC336" s="121">
        <f t="shared" si="223"/>
        <v>0</v>
      </c>
      <c r="AD336" s="121">
        <f t="shared" si="223"/>
        <v>0</v>
      </c>
      <c r="AE336" s="121">
        <f t="shared" si="223"/>
        <v>0</v>
      </c>
      <c r="AF336" s="121">
        <f t="shared" si="223"/>
        <v>0</v>
      </c>
      <c r="AG336" s="121">
        <f t="shared" si="223"/>
        <v>0</v>
      </c>
      <c r="AH336" s="121">
        <f t="shared" si="223"/>
        <v>0</v>
      </c>
      <c r="AI336" s="121">
        <f t="shared" si="223"/>
        <v>0</v>
      </c>
      <c r="AJ336" s="121">
        <f t="shared" si="223"/>
        <v>0</v>
      </c>
      <c r="AK336" s="121">
        <f t="shared" si="223"/>
        <v>0</v>
      </c>
      <c r="AL336" s="121">
        <f t="shared" si="223"/>
        <v>0</v>
      </c>
      <c r="AM336" s="121">
        <f t="shared" si="223"/>
        <v>0</v>
      </c>
      <c r="AN336" s="121">
        <f t="shared" si="223"/>
        <v>0</v>
      </c>
      <c r="AO336" s="701">
        <f t="shared" si="223"/>
        <v>0</v>
      </c>
      <c r="AP336" s="122"/>
      <c r="AQ336" s="123">
        <f t="shared" ref="AQ336:BD345" si="224">SUMIFS(Share, Y, $E$3, Config, $AQ$11, P, AQ$15, LType, $D336, MSup, $E336)</f>
        <v>0</v>
      </c>
      <c r="AR336" s="121">
        <f t="shared" si="224"/>
        <v>0</v>
      </c>
      <c r="AS336" s="121">
        <f t="shared" si="224"/>
        <v>0</v>
      </c>
      <c r="AT336" s="121">
        <f t="shared" si="224"/>
        <v>0</v>
      </c>
      <c r="AU336" s="121">
        <f t="shared" si="224"/>
        <v>0</v>
      </c>
      <c r="AV336" s="121">
        <f t="shared" si="224"/>
        <v>0</v>
      </c>
      <c r="AW336" s="121">
        <f t="shared" si="224"/>
        <v>0</v>
      </c>
      <c r="AX336" s="121">
        <f t="shared" si="224"/>
        <v>0</v>
      </c>
      <c r="AY336" s="121">
        <f t="shared" si="224"/>
        <v>0</v>
      </c>
      <c r="AZ336" s="121">
        <f t="shared" si="224"/>
        <v>0</v>
      </c>
      <c r="BA336" s="121">
        <f t="shared" si="224"/>
        <v>0</v>
      </c>
      <c r="BB336" s="121">
        <f t="shared" si="224"/>
        <v>0</v>
      </c>
      <c r="BC336" s="121">
        <f t="shared" si="224"/>
        <v>0</v>
      </c>
      <c r="BD336" s="701">
        <f t="shared" si="224"/>
        <v>0</v>
      </c>
      <c r="BE336" s="693"/>
      <c r="BF336" s="122">
        <f t="shared" ref="BF336:BF399" si="225">SUMIFS(Share, Y, $E$3, Config, $BF$11, P, BF$15, LType, $D336, MSup, $E336)</f>
        <v>0</v>
      </c>
      <c r="BG336" s="124"/>
      <c r="BH336" s="122">
        <f t="shared" ref="BH336:BH399" si="226">SUMIFS(Share, Y, $E$3, Config, $BH$11, P, BH$15, LType, $D336, MSup, $E336)</f>
        <v>0</v>
      </c>
      <c r="BI336" s="124"/>
      <c r="BJ336" s="122">
        <f t="shared" ref="BJ336:BJ399" si="227">SUMIFS(Share, Y, $E$3, Config, $BJ$11, P, BJ$15, LType, $D336, MSup, $E336)</f>
        <v>0</v>
      </c>
      <c r="BK336" s="124"/>
      <c r="BL336" s="125">
        <f t="shared" ref="BL336:BL399" si="228">SUMIFS(Share, Y, $E$3, Config, $BL$11, P, BL$15, LType, $D336, MSup, $E336)</f>
        <v>0</v>
      </c>
      <c r="BM336" s="124"/>
      <c r="BN336" s="123">
        <f t="shared" ref="BN336:BO355" si="229">SUMIFS(Share, Y, $E$3, Config, $BN$11, P, BN$15, LType, $D336, MSup, $E336)</f>
        <v>0</v>
      </c>
      <c r="BO336" s="126">
        <f t="shared" si="229"/>
        <v>0</v>
      </c>
      <c r="BP336" s="127"/>
      <c r="BQ336" s="409"/>
    </row>
    <row r="337" spans="1:69" s="131" customFormat="1" ht="17.55" hidden="1" customHeight="1">
      <c r="A337"/>
      <c r="B337"/>
      <c r="C337" s="139" t="str">
        <f t="shared" si="216"/>
        <v>H</v>
      </c>
      <c r="D337" s="130" t="str">
        <f t="shared" si="215"/>
        <v>ETL</v>
      </c>
      <c r="E337" s="129" t="str">
        <f t="shared" si="214"/>
        <v>EMT</v>
      </c>
      <c r="F337" s="717"/>
      <c r="G337" s="123">
        <f t="shared" si="217"/>
        <v>0</v>
      </c>
      <c r="H337" s="121">
        <f t="shared" si="217"/>
        <v>0</v>
      </c>
      <c r="I337" s="121">
        <f t="shared" si="217"/>
        <v>0</v>
      </c>
      <c r="J337" s="121">
        <f t="shared" si="217"/>
        <v>0</v>
      </c>
      <c r="K337" s="121">
        <f t="shared" si="217"/>
        <v>0</v>
      </c>
      <c r="L337" s="121">
        <f t="shared" si="217"/>
        <v>0</v>
      </c>
      <c r="M337" s="121">
        <f t="shared" si="217"/>
        <v>0</v>
      </c>
      <c r="N337" s="121">
        <f t="shared" si="217"/>
        <v>0</v>
      </c>
      <c r="O337" s="121">
        <f t="shared" si="217"/>
        <v>0</v>
      </c>
      <c r="P337" s="126">
        <f t="shared" si="217"/>
        <v>0</v>
      </c>
      <c r="Q337" s="122"/>
      <c r="R337" s="408">
        <f t="shared" si="218"/>
        <v>0</v>
      </c>
      <c r="S337" s="693"/>
      <c r="T337" s="700">
        <f t="shared" si="219"/>
        <v>0</v>
      </c>
      <c r="U337" s="701">
        <f t="shared" si="219"/>
        <v>0</v>
      </c>
      <c r="V337" s="693"/>
      <c r="W337" s="700">
        <f t="shared" si="220"/>
        <v>0</v>
      </c>
      <c r="X337" s="126">
        <f t="shared" si="220"/>
        <v>0</v>
      </c>
      <c r="Y337" s="696">
        <f t="shared" si="221"/>
        <v>0</v>
      </c>
      <c r="Z337" s="408">
        <f t="shared" si="222"/>
        <v>0</v>
      </c>
      <c r="AA337" s="127"/>
      <c r="AB337" s="123">
        <f t="shared" si="223"/>
        <v>0</v>
      </c>
      <c r="AC337" s="121">
        <f t="shared" si="223"/>
        <v>0</v>
      </c>
      <c r="AD337" s="121">
        <f t="shared" si="223"/>
        <v>0</v>
      </c>
      <c r="AE337" s="121">
        <f t="shared" si="223"/>
        <v>0</v>
      </c>
      <c r="AF337" s="121">
        <f t="shared" si="223"/>
        <v>0</v>
      </c>
      <c r="AG337" s="121">
        <f t="shared" si="223"/>
        <v>0</v>
      </c>
      <c r="AH337" s="121">
        <f t="shared" si="223"/>
        <v>0</v>
      </c>
      <c r="AI337" s="121">
        <f t="shared" si="223"/>
        <v>0</v>
      </c>
      <c r="AJ337" s="121">
        <f t="shared" si="223"/>
        <v>0</v>
      </c>
      <c r="AK337" s="121">
        <f t="shared" si="223"/>
        <v>0</v>
      </c>
      <c r="AL337" s="121">
        <f t="shared" si="223"/>
        <v>0</v>
      </c>
      <c r="AM337" s="121">
        <f t="shared" si="223"/>
        <v>0</v>
      </c>
      <c r="AN337" s="121">
        <f t="shared" si="223"/>
        <v>0</v>
      </c>
      <c r="AO337" s="701">
        <f t="shared" si="223"/>
        <v>0</v>
      </c>
      <c r="AP337" s="122"/>
      <c r="AQ337" s="123">
        <f t="shared" si="224"/>
        <v>0</v>
      </c>
      <c r="AR337" s="121">
        <f t="shared" si="224"/>
        <v>0</v>
      </c>
      <c r="AS337" s="121">
        <f t="shared" si="224"/>
        <v>0</v>
      </c>
      <c r="AT337" s="121">
        <f t="shared" si="224"/>
        <v>0</v>
      </c>
      <c r="AU337" s="121">
        <f t="shared" si="224"/>
        <v>0</v>
      </c>
      <c r="AV337" s="121">
        <f t="shared" si="224"/>
        <v>0</v>
      </c>
      <c r="AW337" s="121">
        <f t="shared" si="224"/>
        <v>0</v>
      </c>
      <c r="AX337" s="121">
        <f t="shared" si="224"/>
        <v>0</v>
      </c>
      <c r="AY337" s="121">
        <f t="shared" si="224"/>
        <v>0</v>
      </c>
      <c r="AZ337" s="121">
        <f t="shared" si="224"/>
        <v>0</v>
      </c>
      <c r="BA337" s="121">
        <f t="shared" si="224"/>
        <v>0</v>
      </c>
      <c r="BB337" s="121">
        <f t="shared" si="224"/>
        <v>0</v>
      </c>
      <c r="BC337" s="121">
        <f t="shared" si="224"/>
        <v>0</v>
      </c>
      <c r="BD337" s="701">
        <f t="shared" si="224"/>
        <v>0</v>
      </c>
      <c r="BE337" s="693"/>
      <c r="BF337" s="122">
        <f t="shared" si="225"/>
        <v>0</v>
      </c>
      <c r="BG337" s="124"/>
      <c r="BH337" s="122">
        <f t="shared" si="226"/>
        <v>0</v>
      </c>
      <c r="BI337" s="124"/>
      <c r="BJ337" s="122">
        <f t="shared" si="227"/>
        <v>0</v>
      </c>
      <c r="BK337" s="124"/>
      <c r="BL337" s="125">
        <f t="shared" si="228"/>
        <v>0</v>
      </c>
      <c r="BM337" s="124"/>
      <c r="BN337" s="123">
        <f t="shared" si="229"/>
        <v>0</v>
      </c>
      <c r="BO337" s="126">
        <f t="shared" si="229"/>
        <v>0</v>
      </c>
      <c r="BP337" s="127"/>
      <c r="BQ337" s="409"/>
    </row>
    <row r="338" spans="1:69" s="131" customFormat="1" ht="17.55" hidden="1" customHeight="1">
      <c r="A338"/>
      <c r="B338"/>
      <c r="C338" s="139" t="str">
        <f t="shared" si="216"/>
        <v>H</v>
      </c>
      <c r="D338" s="130" t="str">
        <f t="shared" si="215"/>
        <v>ETL</v>
      </c>
      <c r="E338" s="129" t="str">
        <f t="shared" si="214"/>
        <v>Hodogaya</v>
      </c>
      <c r="F338" s="717"/>
      <c r="G338" s="123">
        <f t="shared" si="217"/>
        <v>0</v>
      </c>
      <c r="H338" s="121">
        <f t="shared" si="217"/>
        <v>0</v>
      </c>
      <c r="I338" s="121">
        <f t="shared" si="217"/>
        <v>0</v>
      </c>
      <c r="J338" s="121">
        <f t="shared" si="217"/>
        <v>0</v>
      </c>
      <c r="K338" s="121">
        <f t="shared" si="217"/>
        <v>0</v>
      </c>
      <c r="L338" s="121">
        <f t="shared" si="217"/>
        <v>0</v>
      </c>
      <c r="M338" s="121">
        <f t="shared" si="217"/>
        <v>0</v>
      </c>
      <c r="N338" s="121">
        <f t="shared" si="217"/>
        <v>0</v>
      </c>
      <c r="O338" s="121">
        <f t="shared" si="217"/>
        <v>0</v>
      </c>
      <c r="P338" s="126">
        <f t="shared" si="217"/>
        <v>0</v>
      </c>
      <c r="Q338" s="122"/>
      <c r="R338" s="408">
        <f t="shared" si="218"/>
        <v>0</v>
      </c>
      <c r="S338" s="693"/>
      <c r="T338" s="700">
        <f t="shared" si="219"/>
        <v>0</v>
      </c>
      <c r="U338" s="701">
        <f t="shared" si="219"/>
        <v>0</v>
      </c>
      <c r="V338" s="693"/>
      <c r="W338" s="700">
        <f t="shared" si="220"/>
        <v>0</v>
      </c>
      <c r="X338" s="126">
        <f t="shared" si="220"/>
        <v>0</v>
      </c>
      <c r="Y338" s="696">
        <f t="shared" si="221"/>
        <v>0</v>
      </c>
      <c r="Z338" s="408">
        <f t="shared" si="222"/>
        <v>0</v>
      </c>
      <c r="AA338" s="127"/>
      <c r="AB338" s="123">
        <f t="shared" si="223"/>
        <v>0</v>
      </c>
      <c r="AC338" s="121">
        <f t="shared" si="223"/>
        <v>0</v>
      </c>
      <c r="AD338" s="121">
        <f t="shared" si="223"/>
        <v>0</v>
      </c>
      <c r="AE338" s="121">
        <f t="shared" si="223"/>
        <v>0</v>
      </c>
      <c r="AF338" s="121">
        <f t="shared" si="223"/>
        <v>0</v>
      </c>
      <c r="AG338" s="121">
        <f t="shared" si="223"/>
        <v>0</v>
      </c>
      <c r="AH338" s="121">
        <f t="shared" si="223"/>
        <v>0</v>
      </c>
      <c r="AI338" s="121">
        <f t="shared" si="223"/>
        <v>0</v>
      </c>
      <c r="AJ338" s="121">
        <f t="shared" si="223"/>
        <v>0</v>
      </c>
      <c r="AK338" s="121">
        <f t="shared" si="223"/>
        <v>0</v>
      </c>
      <c r="AL338" s="121">
        <f t="shared" si="223"/>
        <v>0</v>
      </c>
      <c r="AM338" s="121">
        <f t="shared" si="223"/>
        <v>0</v>
      </c>
      <c r="AN338" s="121">
        <f t="shared" si="223"/>
        <v>0</v>
      </c>
      <c r="AO338" s="701">
        <f t="shared" si="223"/>
        <v>0</v>
      </c>
      <c r="AP338" s="122"/>
      <c r="AQ338" s="123">
        <f t="shared" si="224"/>
        <v>0</v>
      </c>
      <c r="AR338" s="121">
        <f t="shared" si="224"/>
        <v>0</v>
      </c>
      <c r="AS338" s="121">
        <f t="shared" si="224"/>
        <v>0</v>
      </c>
      <c r="AT338" s="121">
        <f t="shared" si="224"/>
        <v>0</v>
      </c>
      <c r="AU338" s="121">
        <f t="shared" si="224"/>
        <v>0</v>
      </c>
      <c r="AV338" s="121">
        <f t="shared" si="224"/>
        <v>0</v>
      </c>
      <c r="AW338" s="121">
        <f t="shared" si="224"/>
        <v>0</v>
      </c>
      <c r="AX338" s="121">
        <f t="shared" si="224"/>
        <v>0</v>
      </c>
      <c r="AY338" s="121">
        <f t="shared" si="224"/>
        <v>0</v>
      </c>
      <c r="AZ338" s="121">
        <f t="shared" si="224"/>
        <v>0</v>
      </c>
      <c r="BA338" s="121">
        <f t="shared" si="224"/>
        <v>0</v>
      </c>
      <c r="BB338" s="121">
        <f t="shared" si="224"/>
        <v>0</v>
      </c>
      <c r="BC338" s="121">
        <f t="shared" si="224"/>
        <v>0</v>
      </c>
      <c r="BD338" s="701">
        <f t="shared" si="224"/>
        <v>0</v>
      </c>
      <c r="BE338" s="693"/>
      <c r="BF338" s="122">
        <f t="shared" si="225"/>
        <v>0</v>
      </c>
      <c r="BG338" s="124"/>
      <c r="BH338" s="122">
        <f t="shared" si="226"/>
        <v>0</v>
      </c>
      <c r="BI338" s="124"/>
      <c r="BJ338" s="122">
        <f t="shared" si="227"/>
        <v>0</v>
      </c>
      <c r="BK338" s="124"/>
      <c r="BL338" s="125">
        <f t="shared" si="228"/>
        <v>0</v>
      </c>
      <c r="BM338" s="124"/>
      <c r="BN338" s="123">
        <f t="shared" si="229"/>
        <v>0</v>
      </c>
      <c r="BO338" s="126">
        <f t="shared" si="229"/>
        <v>0</v>
      </c>
      <c r="BP338" s="127"/>
      <c r="BQ338" s="409"/>
    </row>
    <row r="339" spans="1:69" s="131" customFormat="1" ht="17.55" customHeight="1">
      <c r="A339"/>
      <c r="B339"/>
      <c r="C339" s="139" t="str">
        <f t="shared" si="216"/>
        <v/>
      </c>
      <c r="D339" s="130" t="str">
        <f t="shared" si="215"/>
        <v>ETL</v>
      </c>
      <c r="E339" s="129" t="str">
        <f t="shared" si="214"/>
        <v>Hyperion</v>
      </c>
      <c r="F339" s="717"/>
      <c r="G339" s="123">
        <f t="shared" si="217"/>
        <v>0</v>
      </c>
      <c r="H339" s="121">
        <f t="shared" si="217"/>
        <v>0</v>
      </c>
      <c r="I339" s="121">
        <f t="shared" si="217"/>
        <v>0</v>
      </c>
      <c r="J339" s="121">
        <f t="shared" si="217"/>
        <v>0</v>
      </c>
      <c r="K339" s="121">
        <f t="shared" si="217"/>
        <v>0</v>
      </c>
      <c r="L339" s="121">
        <f t="shared" si="217"/>
        <v>0</v>
      </c>
      <c r="M339" s="121">
        <f t="shared" si="217"/>
        <v>0</v>
      </c>
      <c r="N339" s="121">
        <f t="shared" si="217"/>
        <v>0.25</v>
      </c>
      <c r="O339" s="121">
        <f t="shared" si="217"/>
        <v>0</v>
      </c>
      <c r="P339" s="126">
        <f t="shared" si="217"/>
        <v>0</v>
      </c>
      <c r="Q339" s="122"/>
      <c r="R339" s="408">
        <f t="shared" si="218"/>
        <v>0</v>
      </c>
      <c r="S339" s="693"/>
      <c r="T339" s="700">
        <f t="shared" si="219"/>
        <v>0</v>
      </c>
      <c r="U339" s="701">
        <f t="shared" si="219"/>
        <v>0.65</v>
      </c>
      <c r="V339" s="693"/>
      <c r="W339" s="700">
        <f t="shared" si="220"/>
        <v>0</v>
      </c>
      <c r="X339" s="126">
        <f t="shared" si="220"/>
        <v>0</v>
      </c>
      <c r="Y339" s="696">
        <f t="shared" si="221"/>
        <v>0</v>
      </c>
      <c r="Z339" s="408">
        <f t="shared" si="222"/>
        <v>0</v>
      </c>
      <c r="AA339" s="127"/>
      <c r="AB339" s="123">
        <f t="shared" si="223"/>
        <v>0</v>
      </c>
      <c r="AC339" s="121">
        <f t="shared" si="223"/>
        <v>0</v>
      </c>
      <c r="AD339" s="121">
        <f t="shared" si="223"/>
        <v>0</v>
      </c>
      <c r="AE339" s="121">
        <f t="shared" si="223"/>
        <v>0</v>
      </c>
      <c r="AF339" s="121">
        <f t="shared" si="223"/>
        <v>0</v>
      </c>
      <c r="AG339" s="121">
        <f t="shared" si="223"/>
        <v>0</v>
      </c>
      <c r="AH339" s="121">
        <f t="shared" si="223"/>
        <v>0</v>
      </c>
      <c r="AI339" s="121">
        <f t="shared" si="223"/>
        <v>0</v>
      </c>
      <c r="AJ339" s="121">
        <f t="shared" si="223"/>
        <v>0</v>
      </c>
      <c r="AK339" s="121">
        <f t="shared" si="223"/>
        <v>0</v>
      </c>
      <c r="AL339" s="121">
        <f t="shared" si="223"/>
        <v>0</v>
      </c>
      <c r="AM339" s="121">
        <f t="shared" si="223"/>
        <v>0</v>
      </c>
      <c r="AN339" s="121">
        <f t="shared" si="223"/>
        <v>0</v>
      </c>
      <c r="AO339" s="701">
        <f t="shared" si="223"/>
        <v>0</v>
      </c>
      <c r="AP339" s="122"/>
      <c r="AQ339" s="123">
        <f t="shared" si="224"/>
        <v>0</v>
      </c>
      <c r="AR339" s="121">
        <f t="shared" si="224"/>
        <v>0</v>
      </c>
      <c r="AS339" s="121">
        <f t="shared" si="224"/>
        <v>0</v>
      </c>
      <c r="AT339" s="121">
        <f t="shared" si="224"/>
        <v>0</v>
      </c>
      <c r="AU339" s="121">
        <f t="shared" si="224"/>
        <v>0</v>
      </c>
      <c r="AV339" s="121">
        <f t="shared" si="224"/>
        <v>0</v>
      </c>
      <c r="AW339" s="121">
        <f t="shared" si="224"/>
        <v>0</v>
      </c>
      <c r="AX339" s="121">
        <f t="shared" si="224"/>
        <v>0</v>
      </c>
      <c r="AY339" s="121">
        <f t="shared" si="224"/>
        <v>0</v>
      </c>
      <c r="AZ339" s="121">
        <f t="shared" si="224"/>
        <v>0</v>
      </c>
      <c r="BA339" s="121">
        <f t="shared" si="224"/>
        <v>0</v>
      </c>
      <c r="BB339" s="121">
        <f t="shared" si="224"/>
        <v>0</v>
      </c>
      <c r="BC339" s="121">
        <f t="shared" si="224"/>
        <v>0</v>
      </c>
      <c r="BD339" s="701">
        <f t="shared" si="224"/>
        <v>0</v>
      </c>
      <c r="BE339" s="693"/>
      <c r="BF339" s="122">
        <f t="shared" si="225"/>
        <v>0</v>
      </c>
      <c r="BG339" s="124"/>
      <c r="BH339" s="122">
        <f t="shared" si="226"/>
        <v>0</v>
      </c>
      <c r="BI339" s="124"/>
      <c r="BJ339" s="122">
        <f t="shared" si="227"/>
        <v>0</v>
      </c>
      <c r="BK339" s="124"/>
      <c r="BL339" s="125">
        <f t="shared" si="228"/>
        <v>0</v>
      </c>
      <c r="BM339" s="124"/>
      <c r="BN339" s="123">
        <f t="shared" si="229"/>
        <v>0</v>
      </c>
      <c r="BO339" s="126">
        <f t="shared" si="229"/>
        <v>0</v>
      </c>
      <c r="BP339" s="127"/>
      <c r="BQ339" s="409"/>
    </row>
    <row r="340" spans="1:69" s="131" customFormat="1" ht="17.55" customHeight="1">
      <c r="A340"/>
      <c r="B340"/>
      <c r="C340" s="139" t="str">
        <f t="shared" si="216"/>
        <v/>
      </c>
      <c r="D340" s="130" t="str">
        <f t="shared" si="215"/>
        <v>ETL</v>
      </c>
      <c r="E340" s="129" t="str">
        <f t="shared" si="214"/>
        <v>Idemitsu Kosan</v>
      </c>
      <c r="F340" s="717"/>
      <c r="G340" s="123">
        <f t="shared" si="217"/>
        <v>0</v>
      </c>
      <c r="H340" s="121">
        <f t="shared" si="217"/>
        <v>0</v>
      </c>
      <c r="I340" s="121">
        <f t="shared" si="217"/>
        <v>0.4</v>
      </c>
      <c r="J340" s="121">
        <f t="shared" si="217"/>
        <v>0</v>
      </c>
      <c r="K340" s="121">
        <f t="shared" si="217"/>
        <v>0</v>
      </c>
      <c r="L340" s="121">
        <f t="shared" si="217"/>
        <v>0</v>
      </c>
      <c r="M340" s="121">
        <f t="shared" si="217"/>
        <v>0</v>
      </c>
      <c r="N340" s="121">
        <f t="shared" si="217"/>
        <v>0</v>
      </c>
      <c r="O340" s="121">
        <f t="shared" si="217"/>
        <v>0</v>
      </c>
      <c r="P340" s="126">
        <f t="shared" si="217"/>
        <v>0</v>
      </c>
      <c r="Q340" s="122"/>
      <c r="R340" s="408">
        <f t="shared" si="218"/>
        <v>0</v>
      </c>
      <c r="S340" s="693"/>
      <c r="T340" s="700">
        <f t="shared" si="219"/>
        <v>0.7</v>
      </c>
      <c r="U340" s="701">
        <f t="shared" si="219"/>
        <v>0</v>
      </c>
      <c r="V340" s="693"/>
      <c r="W340" s="700">
        <f t="shared" si="220"/>
        <v>0</v>
      </c>
      <c r="X340" s="126">
        <f t="shared" si="220"/>
        <v>0</v>
      </c>
      <c r="Y340" s="696">
        <f t="shared" si="221"/>
        <v>0</v>
      </c>
      <c r="Z340" s="408">
        <f t="shared" si="222"/>
        <v>0</v>
      </c>
      <c r="AA340" s="127"/>
      <c r="AB340" s="123">
        <f t="shared" si="223"/>
        <v>0</v>
      </c>
      <c r="AC340" s="121">
        <f t="shared" si="223"/>
        <v>0</v>
      </c>
      <c r="AD340" s="121">
        <f t="shared" si="223"/>
        <v>0</v>
      </c>
      <c r="AE340" s="121">
        <f t="shared" si="223"/>
        <v>0</v>
      </c>
      <c r="AF340" s="121">
        <f t="shared" si="223"/>
        <v>0</v>
      </c>
      <c r="AG340" s="121">
        <f t="shared" si="223"/>
        <v>0</v>
      </c>
      <c r="AH340" s="121">
        <f t="shared" si="223"/>
        <v>0</v>
      </c>
      <c r="AI340" s="121">
        <f t="shared" si="223"/>
        <v>0</v>
      </c>
      <c r="AJ340" s="121">
        <f t="shared" si="223"/>
        <v>0</v>
      </c>
      <c r="AK340" s="121">
        <f t="shared" si="223"/>
        <v>0</v>
      </c>
      <c r="AL340" s="121">
        <f t="shared" si="223"/>
        <v>0</v>
      </c>
      <c r="AM340" s="121">
        <f t="shared" si="223"/>
        <v>0</v>
      </c>
      <c r="AN340" s="121">
        <f t="shared" si="223"/>
        <v>0</v>
      </c>
      <c r="AO340" s="701">
        <f t="shared" si="223"/>
        <v>0</v>
      </c>
      <c r="AP340" s="122"/>
      <c r="AQ340" s="123">
        <f t="shared" si="224"/>
        <v>0</v>
      </c>
      <c r="AR340" s="121">
        <f t="shared" si="224"/>
        <v>0</v>
      </c>
      <c r="AS340" s="121">
        <f t="shared" si="224"/>
        <v>0</v>
      </c>
      <c r="AT340" s="121">
        <f t="shared" si="224"/>
        <v>0</v>
      </c>
      <c r="AU340" s="121">
        <f t="shared" si="224"/>
        <v>0</v>
      </c>
      <c r="AV340" s="121">
        <f t="shared" si="224"/>
        <v>0</v>
      </c>
      <c r="AW340" s="121">
        <f t="shared" si="224"/>
        <v>0</v>
      </c>
      <c r="AX340" s="121">
        <f t="shared" si="224"/>
        <v>0</v>
      </c>
      <c r="AY340" s="121">
        <f t="shared" si="224"/>
        <v>0</v>
      </c>
      <c r="AZ340" s="121">
        <f t="shared" si="224"/>
        <v>0</v>
      </c>
      <c r="BA340" s="121">
        <f t="shared" si="224"/>
        <v>0</v>
      </c>
      <c r="BB340" s="121">
        <f t="shared" si="224"/>
        <v>0</v>
      </c>
      <c r="BC340" s="121">
        <f t="shared" si="224"/>
        <v>0</v>
      </c>
      <c r="BD340" s="701">
        <f t="shared" si="224"/>
        <v>0</v>
      </c>
      <c r="BE340" s="693"/>
      <c r="BF340" s="122">
        <f t="shared" si="225"/>
        <v>0.5</v>
      </c>
      <c r="BG340" s="124"/>
      <c r="BH340" s="122">
        <f t="shared" si="226"/>
        <v>0.4</v>
      </c>
      <c r="BI340" s="124"/>
      <c r="BJ340" s="122">
        <f t="shared" si="227"/>
        <v>0.5</v>
      </c>
      <c r="BK340" s="124"/>
      <c r="BL340" s="125">
        <f t="shared" si="228"/>
        <v>0</v>
      </c>
      <c r="BM340" s="124"/>
      <c r="BN340" s="123">
        <f t="shared" si="229"/>
        <v>0</v>
      </c>
      <c r="BO340" s="126">
        <f t="shared" si="229"/>
        <v>0</v>
      </c>
      <c r="BP340" s="127"/>
      <c r="BQ340" s="409"/>
    </row>
    <row r="341" spans="1:69" s="131" customFormat="1" ht="17.55" hidden="1" customHeight="1">
      <c r="A341"/>
      <c r="B341"/>
      <c r="C341" s="139" t="str">
        <f t="shared" si="216"/>
        <v>H</v>
      </c>
      <c r="D341" s="130" t="str">
        <f t="shared" si="215"/>
        <v>ETL</v>
      </c>
      <c r="E341" s="129" t="str">
        <f t="shared" si="214"/>
        <v>Jilin OLED</v>
      </c>
      <c r="F341" s="717"/>
      <c r="G341" s="123">
        <f t="shared" si="217"/>
        <v>0</v>
      </c>
      <c r="H341" s="121">
        <f t="shared" si="217"/>
        <v>0</v>
      </c>
      <c r="I341" s="121">
        <f t="shared" si="217"/>
        <v>0</v>
      </c>
      <c r="J341" s="121">
        <f t="shared" si="217"/>
        <v>0</v>
      </c>
      <c r="K341" s="121">
        <f t="shared" si="217"/>
        <v>0</v>
      </c>
      <c r="L341" s="121">
        <f t="shared" si="217"/>
        <v>0</v>
      </c>
      <c r="M341" s="121">
        <f t="shared" si="217"/>
        <v>0</v>
      </c>
      <c r="N341" s="121">
        <f t="shared" si="217"/>
        <v>0</v>
      </c>
      <c r="O341" s="121">
        <f t="shared" si="217"/>
        <v>0</v>
      </c>
      <c r="P341" s="126">
        <f t="shared" si="217"/>
        <v>0</v>
      </c>
      <c r="Q341" s="122"/>
      <c r="R341" s="408">
        <f t="shared" si="218"/>
        <v>0</v>
      </c>
      <c r="S341" s="693"/>
      <c r="T341" s="700">
        <f t="shared" si="219"/>
        <v>0</v>
      </c>
      <c r="U341" s="701">
        <f t="shared" si="219"/>
        <v>0</v>
      </c>
      <c r="V341" s="693"/>
      <c r="W341" s="700">
        <f t="shared" si="220"/>
        <v>0</v>
      </c>
      <c r="X341" s="126">
        <f t="shared" si="220"/>
        <v>0</v>
      </c>
      <c r="Y341" s="696">
        <f t="shared" si="221"/>
        <v>0</v>
      </c>
      <c r="Z341" s="408">
        <f t="shared" si="222"/>
        <v>0</v>
      </c>
      <c r="AA341" s="127"/>
      <c r="AB341" s="123">
        <f t="shared" si="223"/>
        <v>0</v>
      </c>
      <c r="AC341" s="121">
        <f t="shared" si="223"/>
        <v>0</v>
      </c>
      <c r="AD341" s="121">
        <f t="shared" si="223"/>
        <v>0</v>
      </c>
      <c r="AE341" s="121">
        <f t="shared" si="223"/>
        <v>0</v>
      </c>
      <c r="AF341" s="121">
        <f t="shared" si="223"/>
        <v>0</v>
      </c>
      <c r="AG341" s="121">
        <f t="shared" si="223"/>
        <v>0</v>
      </c>
      <c r="AH341" s="121">
        <f t="shared" si="223"/>
        <v>0</v>
      </c>
      <c r="AI341" s="121">
        <f t="shared" si="223"/>
        <v>0</v>
      </c>
      <c r="AJ341" s="121">
        <f t="shared" si="223"/>
        <v>0</v>
      </c>
      <c r="AK341" s="121">
        <f t="shared" si="223"/>
        <v>0</v>
      </c>
      <c r="AL341" s="121">
        <f t="shared" si="223"/>
        <v>0</v>
      </c>
      <c r="AM341" s="121">
        <f t="shared" si="223"/>
        <v>0</v>
      </c>
      <c r="AN341" s="121">
        <f t="shared" si="223"/>
        <v>0</v>
      </c>
      <c r="AO341" s="701">
        <f t="shared" si="223"/>
        <v>0</v>
      </c>
      <c r="AP341" s="122"/>
      <c r="AQ341" s="123">
        <f t="shared" si="224"/>
        <v>0</v>
      </c>
      <c r="AR341" s="121">
        <f t="shared" si="224"/>
        <v>0</v>
      </c>
      <c r="AS341" s="121">
        <f t="shared" si="224"/>
        <v>0</v>
      </c>
      <c r="AT341" s="121">
        <f t="shared" si="224"/>
        <v>0</v>
      </c>
      <c r="AU341" s="121">
        <f t="shared" si="224"/>
        <v>0</v>
      </c>
      <c r="AV341" s="121">
        <f t="shared" si="224"/>
        <v>0</v>
      </c>
      <c r="AW341" s="121">
        <f t="shared" si="224"/>
        <v>0</v>
      </c>
      <c r="AX341" s="121">
        <f t="shared" si="224"/>
        <v>0</v>
      </c>
      <c r="AY341" s="121">
        <f t="shared" si="224"/>
        <v>0</v>
      </c>
      <c r="AZ341" s="121">
        <f t="shared" si="224"/>
        <v>0</v>
      </c>
      <c r="BA341" s="121">
        <f t="shared" si="224"/>
        <v>0</v>
      </c>
      <c r="BB341" s="121">
        <f t="shared" si="224"/>
        <v>0</v>
      </c>
      <c r="BC341" s="121">
        <f t="shared" si="224"/>
        <v>0</v>
      </c>
      <c r="BD341" s="701">
        <f t="shared" si="224"/>
        <v>0</v>
      </c>
      <c r="BE341" s="693"/>
      <c r="BF341" s="122">
        <f t="shared" si="225"/>
        <v>0</v>
      </c>
      <c r="BG341" s="124"/>
      <c r="BH341" s="122">
        <f t="shared" si="226"/>
        <v>0</v>
      </c>
      <c r="BI341" s="124"/>
      <c r="BJ341" s="122">
        <f t="shared" si="227"/>
        <v>0</v>
      </c>
      <c r="BK341" s="124"/>
      <c r="BL341" s="125">
        <f t="shared" si="228"/>
        <v>0</v>
      </c>
      <c r="BM341" s="124"/>
      <c r="BN341" s="123">
        <f t="shared" si="229"/>
        <v>0</v>
      </c>
      <c r="BO341" s="126">
        <f t="shared" si="229"/>
        <v>0</v>
      </c>
      <c r="BP341" s="127"/>
      <c r="BQ341" s="409"/>
    </row>
    <row r="342" spans="1:69" s="131" customFormat="1" ht="17.55" hidden="1" customHeight="1">
      <c r="A342"/>
      <c r="B342"/>
      <c r="C342" s="139" t="str">
        <f t="shared" si="216"/>
        <v>H</v>
      </c>
      <c r="D342" s="130" t="str">
        <f t="shared" si="215"/>
        <v>ETL</v>
      </c>
      <c r="E342" s="129" t="str">
        <f t="shared" si="214"/>
        <v>Jinwoong</v>
      </c>
      <c r="F342" s="717"/>
      <c r="G342" s="123">
        <f t="shared" si="217"/>
        <v>0</v>
      </c>
      <c r="H342" s="121">
        <f t="shared" si="217"/>
        <v>0</v>
      </c>
      <c r="I342" s="121">
        <f t="shared" si="217"/>
        <v>0</v>
      </c>
      <c r="J342" s="121">
        <f t="shared" si="217"/>
        <v>0</v>
      </c>
      <c r="K342" s="121">
        <f t="shared" si="217"/>
        <v>0</v>
      </c>
      <c r="L342" s="121">
        <f t="shared" si="217"/>
        <v>0</v>
      </c>
      <c r="M342" s="121">
        <f t="shared" si="217"/>
        <v>0</v>
      </c>
      <c r="N342" s="121">
        <f t="shared" si="217"/>
        <v>0</v>
      </c>
      <c r="O342" s="121">
        <f t="shared" si="217"/>
        <v>0</v>
      </c>
      <c r="P342" s="126">
        <f t="shared" si="217"/>
        <v>0</v>
      </c>
      <c r="Q342" s="122"/>
      <c r="R342" s="408">
        <f t="shared" si="218"/>
        <v>0</v>
      </c>
      <c r="S342" s="693"/>
      <c r="T342" s="700">
        <f t="shared" si="219"/>
        <v>0</v>
      </c>
      <c r="U342" s="701">
        <f t="shared" si="219"/>
        <v>0</v>
      </c>
      <c r="V342" s="693"/>
      <c r="W342" s="700">
        <f t="shared" si="220"/>
        <v>0</v>
      </c>
      <c r="X342" s="126">
        <f t="shared" si="220"/>
        <v>0</v>
      </c>
      <c r="Y342" s="696">
        <f t="shared" si="221"/>
        <v>0</v>
      </c>
      <c r="Z342" s="408">
        <f t="shared" si="222"/>
        <v>0</v>
      </c>
      <c r="AA342" s="127"/>
      <c r="AB342" s="123">
        <f t="shared" si="223"/>
        <v>0</v>
      </c>
      <c r="AC342" s="121">
        <f t="shared" si="223"/>
        <v>0</v>
      </c>
      <c r="AD342" s="121">
        <f t="shared" si="223"/>
        <v>0</v>
      </c>
      <c r="AE342" s="121">
        <f t="shared" si="223"/>
        <v>0</v>
      </c>
      <c r="AF342" s="121">
        <f t="shared" si="223"/>
        <v>0</v>
      </c>
      <c r="AG342" s="121">
        <f t="shared" si="223"/>
        <v>0</v>
      </c>
      <c r="AH342" s="121">
        <f t="shared" si="223"/>
        <v>0</v>
      </c>
      <c r="AI342" s="121">
        <f t="shared" si="223"/>
        <v>0</v>
      </c>
      <c r="AJ342" s="121">
        <f t="shared" si="223"/>
        <v>0</v>
      </c>
      <c r="AK342" s="121">
        <f t="shared" si="223"/>
        <v>0</v>
      </c>
      <c r="AL342" s="121">
        <f t="shared" si="223"/>
        <v>0</v>
      </c>
      <c r="AM342" s="121">
        <f t="shared" si="223"/>
        <v>0</v>
      </c>
      <c r="AN342" s="121">
        <f t="shared" si="223"/>
        <v>0</v>
      </c>
      <c r="AO342" s="701">
        <f t="shared" si="223"/>
        <v>0</v>
      </c>
      <c r="AP342" s="122"/>
      <c r="AQ342" s="123">
        <f t="shared" si="224"/>
        <v>0</v>
      </c>
      <c r="AR342" s="121">
        <f t="shared" si="224"/>
        <v>0</v>
      </c>
      <c r="AS342" s="121">
        <f t="shared" si="224"/>
        <v>0</v>
      </c>
      <c r="AT342" s="121">
        <f t="shared" si="224"/>
        <v>0</v>
      </c>
      <c r="AU342" s="121">
        <f t="shared" si="224"/>
        <v>0</v>
      </c>
      <c r="AV342" s="121">
        <f t="shared" si="224"/>
        <v>0</v>
      </c>
      <c r="AW342" s="121">
        <f t="shared" si="224"/>
        <v>0</v>
      </c>
      <c r="AX342" s="121">
        <f t="shared" si="224"/>
        <v>0</v>
      </c>
      <c r="AY342" s="121">
        <f t="shared" si="224"/>
        <v>0</v>
      </c>
      <c r="AZ342" s="121">
        <f t="shared" si="224"/>
        <v>0</v>
      </c>
      <c r="BA342" s="121">
        <f t="shared" si="224"/>
        <v>0</v>
      </c>
      <c r="BB342" s="121">
        <f t="shared" si="224"/>
        <v>0</v>
      </c>
      <c r="BC342" s="121">
        <f t="shared" si="224"/>
        <v>0</v>
      </c>
      <c r="BD342" s="701">
        <f t="shared" si="224"/>
        <v>0</v>
      </c>
      <c r="BE342" s="693"/>
      <c r="BF342" s="122">
        <f t="shared" si="225"/>
        <v>0</v>
      </c>
      <c r="BG342" s="124"/>
      <c r="BH342" s="122">
        <f t="shared" si="226"/>
        <v>0</v>
      </c>
      <c r="BI342" s="124"/>
      <c r="BJ342" s="122">
        <f t="shared" si="227"/>
        <v>0</v>
      </c>
      <c r="BK342" s="124"/>
      <c r="BL342" s="125">
        <f t="shared" si="228"/>
        <v>0</v>
      </c>
      <c r="BM342" s="124"/>
      <c r="BN342" s="123">
        <f t="shared" si="229"/>
        <v>0</v>
      </c>
      <c r="BO342" s="126">
        <f t="shared" si="229"/>
        <v>0</v>
      </c>
      <c r="BP342" s="127"/>
      <c r="BQ342" s="409"/>
    </row>
    <row r="343" spans="1:69" s="131" customFormat="1" ht="17.55" customHeight="1">
      <c r="A343"/>
      <c r="B343"/>
      <c r="C343" s="139" t="str">
        <f t="shared" si="216"/>
        <v/>
      </c>
      <c r="D343" s="130" t="str">
        <f t="shared" si="215"/>
        <v>ETL</v>
      </c>
      <c r="E343" s="129" t="str">
        <f t="shared" si="214"/>
        <v>LG Chem</v>
      </c>
      <c r="F343" s="717"/>
      <c r="G343" s="123">
        <f t="shared" si="217"/>
        <v>0</v>
      </c>
      <c r="H343" s="121">
        <f t="shared" si="217"/>
        <v>0.05</v>
      </c>
      <c r="I343" s="121">
        <f t="shared" si="217"/>
        <v>0.4</v>
      </c>
      <c r="J343" s="121">
        <f t="shared" si="217"/>
        <v>0</v>
      </c>
      <c r="K343" s="121">
        <f t="shared" si="217"/>
        <v>0.3</v>
      </c>
      <c r="L343" s="121">
        <f t="shared" si="217"/>
        <v>0</v>
      </c>
      <c r="M343" s="121">
        <f t="shared" si="217"/>
        <v>0</v>
      </c>
      <c r="N343" s="121">
        <f t="shared" si="217"/>
        <v>0.5</v>
      </c>
      <c r="O343" s="121">
        <f t="shared" si="217"/>
        <v>0.3</v>
      </c>
      <c r="P343" s="126">
        <f t="shared" si="217"/>
        <v>0.7</v>
      </c>
      <c r="Q343" s="122"/>
      <c r="R343" s="408">
        <f t="shared" si="218"/>
        <v>1</v>
      </c>
      <c r="S343" s="693"/>
      <c r="T343" s="700">
        <f t="shared" si="219"/>
        <v>0.3</v>
      </c>
      <c r="U343" s="701">
        <f t="shared" si="219"/>
        <v>0</v>
      </c>
      <c r="V343" s="693"/>
      <c r="W343" s="700">
        <f t="shared" si="220"/>
        <v>0</v>
      </c>
      <c r="X343" s="126">
        <f t="shared" si="220"/>
        <v>0</v>
      </c>
      <c r="Y343" s="696">
        <f t="shared" si="221"/>
        <v>0</v>
      </c>
      <c r="Z343" s="408">
        <f t="shared" si="222"/>
        <v>0</v>
      </c>
      <c r="AA343" s="127"/>
      <c r="AB343" s="123">
        <f t="shared" si="223"/>
        <v>1</v>
      </c>
      <c r="AC343" s="121">
        <f t="shared" si="223"/>
        <v>0</v>
      </c>
      <c r="AD343" s="121">
        <f t="shared" si="223"/>
        <v>0</v>
      </c>
      <c r="AE343" s="121">
        <f t="shared" si="223"/>
        <v>0</v>
      </c>
      <c r="AF343" s="121">
        <f t="shared" si="223"/>
        <v>0</v>
      </c>
      <c r="AG343" s="121">
        <f t="shared" si="223"/>
        <v>0</v>
      </c>
      <c r="AH343" s="121">
        <f t="shared" si="223"/>
        <v>0</v>
      </c>
      <c r="AI343" s="121">
        <f t="shared" si="223"/>
        <v>0.1</v>
      </c>
      <c r="AJ343" s="121">
        <f t="shared" si="223"/>
        <v>0</v>
      </c>
      <c r="AK343" s="121">
        <f t="shared" si="223"/>
        <v>0</v>
      </c>
      <c r="AL343" s="121">
        <f t="shared" si="223"/>
        <v>0</v>
      </c>
      <c r="AM343" s="121">
        <f t="shared" si="223"/>
        <v>0.45</v>
      </c>
      <c r="AN343" s="121">
        <f t="shared" si="223"/>
        <v>0</v>
      </c>
      <c r="AO343" s="701">
        <f t="shared" si="223"/>
        <v>0</v>
      </c>
      <c r="AP343" s="122"/>
      <c r="AQ343" s="123">
        <f t="shared" si="224"/>
        <v>0</v>
      </c>
      <c r="AR343" s="121">
        <f t="shared" si="224"/>
        <v>0</v>
      </c>
      <c r="AS343" s="121">
        <f t="shared" si="224"/>
        <v>0</v>
      </c>
      <c r="AT343" s="121">
        <f t="shared" si="224"/>
        <v>0</v>
      </c>
      <c r="AU343" s="121">
        <f t="shared" si="224"/>
        <v>0</v>
      </c>
      <c r="AV343" s="121">
        <f t="shared" si="224"/>
        <v>0</v>
      </c>
      <c r="AW343" s="121">
        <f t="shared" si="224"/>
        <v>0</v>
      </c>
      <c r="AX343" s="121">
        <f t="shared" si="224"/>
        <v>0</v>
      </c>
      <c r="AY343" s="121">
        <f t="shared" si="224"/>
        <v>0</v>
      </c>
      <c r="AZ343" s="121">
        <f t="shared" si="224"/>
        <v>0</v>
      </c>
      <c r="BA343" s="121">
        <f t="shared" si="224"/>
        <v>0</v>
      </c>
      <c r="BB343" s="121">
        <f t="shared" si="224"/>
        <v>0</v>
      </c>
      <c r="BC343" s="121">
        <f t="shared" si="224"/>
        <v>0</v>
      </c>
      <c r="BD343" s="701">
        <f t="shared" si="224"/>
        <v>0</v>
      </c>
      <c r="BE343" s="693"/>
      <c r="BF343" s="122">
        <f t="shared" si="225"/>
        <v>0.5</v>
      </c>
      <c r="BG343" s="124"/>
      <c r="BH343" s="122">
        <f t="shared" si="226"/>
        <v>0.25</v>
      </c>
      <c r="BI343" s="124"/>
      <c r="BJ343" s="122">
        <f t="shared" si="227"/>
        <v>0.5</v>
      </c>
      <c r="BK343" s="124"/>
      <c r="BL343" s="125">
        <f t="shared" si="228"/>
        <v>0.4</v>
      </c>
      <c r="BM343" s="124"/>
      <c r="BN343" s="123">
        <f t="shared" si="229"/>
        <v>0</v>
      </c>
      <c r="BO343" s="126">
        <f t="shared" si="229"/>
        <v>0</v>
      </c>
      <c r="BP343" s="127"/>
      <c r="BQ343" s="409"/>
    </row>
    <row r="344" spans="1:69" s="131" customFormat="1" ht="17.55" hidden="1" customHeight="1">
      <c r="A344"/>
      <c r="B344"/>
      <c r="C344" s="139" t="str">
        <f t="shared" si="216"/>
        <v>H</v>
      </c>
      <c r="D344" s="130" t="str">
        <f t="shared" si="215"/>
        <v>ETL</v>
      </c>
      <c r="E344" s="129" t="str">
        <f t="shared" si="214"/>
        <v>LT Materials</v>
      </c>
      <c r="F344" s="717"/>
      <c r="G344" s="123">
        <f t="shared" si="217"/>
        <v>0</v>
      </c>
      <c r="H344" s="121">
        <f t="shared" si="217"/>
        <v>0</v>
      </c>
      <c r="I344" s="121">
        <f t="shared" si="217"/>
        <v>0</v>
      </c>
      <c r="J344" s="121">
        <f t="shared" si="217"/>
        <v>0</v>
      </c>
      <c r="K344" s="121">
        <f t="shared" si="217"/>
        <v>0</v>
      </c>
      <c r="L344" s="121">
        <f t="shared" si="217"/>
        <v>0</v>
      </c>
      <c r="M344" s="121">
        <f t="shared" si="217"/>
        <v>0</v>
      </c>
      <c r="N344" s="121">
        <f t="shared" si="217"/>
        <v>0</v>
      </c>
      <c r="O344" s="121">
        <f t="shared" si="217"/>
        <v>0</v>
      </c>
      <c r="P344" s="126">
        <f t="shared" si="217"/>
        <v>0</v>
      </c>
      <c r="Q344" s="122"/>
      <c r="R344" s="408">
        <f t="shared" si="218"/>
        <v>0</v>
      </c>
      <c r="S344" s="693"/>
      <c r="T344" s="700">
        <f t="shared" si="219"/>
        <v>0</v>
      </c>
      <c r="U344" s="701">
        <f t="shared" si="219"/>
        <v>0</v>
      </c>
      <c r="V344" s="693"/>
      <c r="W344" s="700">
        <f t="shared" si="220"/>
        <v>0</v>
      </c>
      <c r="X344" s="126">
        <f t="shared" si="220"/>
        <v>0</v>
      </c>
      <c r="Y344" s="696">
        <f t="shared" si="221"/>
        <v>0</v>
      </c>
      <c r="Z344" s="408">
        <f t="shared" si="222"/>
        <v>0</v>
      </c>
      <c r="AA344" s="127"/>
      <c r="AB344" s="123">
        <f t="shared" si="223"/>
        <v>0</v>
      </c>
      <c r="AC344" s="121">
        <f t="shared" si="223"/>
        <v>0</v>
      </c>
      <c r="AD344" s="121">
        <f t="shared" si="223"/>
        <v>0</v>
      </c>
      <c r="AE344" s="121">
        <f t="shared" si="223"/>
        <v>0</v>
      </c>
      <c r="AF344" s="121">
        <f t="shared" si="223"/>
        <v>0</v>
      </c>
      <c r="AG344" s="121">
        <f t="shared" si="223"/>
        <v>0</v>
      </c>
      <c r="AH344" s="121">
        <f t="shared" si="223"/>
        <v>0</v>
      </c>
      <c r="AI344" s="121">
        <f t="shared" si="223"/>
        <v>0</v>
      </c>
      <c r="AJ344" s="121">
        <f t="shared" si="223"/>
        <v>0</v>
      </c>
      <c r="AK344" s="121">
        <f t="shared" si="223"/>
        <v>0</v>
      </c>
      <c r="AL344" s="121">
        <f t="shared" si="223"/>
        <v>0</v>
      </c>
      <c r="AM344" s="121">
        <f t="shared" si="223"/>
        <v>0</v>
      </c>
      <c r="AN344" s="121">
        <f t="shared" si="223"/>
        <v>0</v>
      </c>
      <c r="AO344" s="701">
        <f t="shared" si="223"/>
        <v>0</v>
      </c>
      <c r="AP344" s="122"/>
      <c r="AQ344" s="123">
        <f t="shared" si="224"/>
        <v>0</v>
      </c>
      <c r="AR344" s="121">
        <f t="shared" si="224"/>
        <v>0</v>
      </c>
      <c r="AS344" s="121">
        <f t="shared" si="224"/>
        <v>0</v>
      </c>
      <c r="AT344" s="121">
        <f t="shared" si="224"/>
        <v>0</v>
      </c>
      <c r="AU344" s="121">
        <f t="shared" si="224"/>
        <v>0</v>
      </c>
      <c r="AV344" s="121">
        <f t="shared" si="224"/>
        <v>0</v>
      </c>
      <c r="AW344" s="121">
        <f t="shared" si="224"/>
        <v>0</v>
      </c>
      <c r="AX344" s="121">
        <f t="shared" si="224"/>
        <v>0</v>
      </c>
      <c r="AY344" s="121">
        <f t="shared" si="224"/>
        <v>0</v>
      </c>
      <c r="AZ344" s="121">
        <f t="shared" si="224"/>
        <v>0</v>
      </c>
      <c r="BA344" s="121">
        <f t="shared" si="224"/>
        <v>0</v>
      </c>
      <c r="BB344" s="121">
        <f t="shared" si="224"/>
        <v>0</v>
      </c>
      <c r="BC344" s="121">
        <f t="shared" si="224"/>
        <v>0</v>
      </c>
      <c r="BD344" s="701">
        <f t="shared" si="224"/>
        <v>0</v>
      </c>
      <c r="BE344" s="693"/>
      <c r="BF344" s="122">
        <f t="shared" si="225"/>
        <v>0</v>
      </c>
      <c r="BG344" s="124"/>
      <c r="BH344" s="122">
        <f t="shared" si="226"/>
        <v>0</v>
      </c>
      <c r="BI344" s="124"/>
      <c r="BJ344" s="122">
        <f t="shared" si="227"/>
        <v>0</v>
      </c>
      <c r="BK344" s="124"/>
      <c r="BL344" s="125">
        <f t="shared" si="228"/>
        <v>0</v>
      </c>
      <c r="BM344" s="124"/>
      <c r="BN344" s="123">
        <f t="shared" si="229"/>
        <v>0</v>
      </c>
      <c r="BO344" s="126">
        <f t="shared" si="229"/>
        <v>0</v>
      </c>
      <c r="BP344" s="127"/>
      <c r="BQ344" s="409"/>
    </row>
    <row r="345" spans="1:69" s="131" customFormat="1" ht="17.55" hidden="1" customHeight="1">
      <c r="A345"/>
      <c r="B345"/>
      <c r="C345" s="139" t="str">
        <f t="shared" si="216"/>
        <v>H</v>
      </c>
      <c r="D345" s="130" t="str">
        <f t="shared" si="215"/>
        <v>ETL</v>
      </c>
      <c r="E345" s="129" t="str">
        <f t="shared" si="214"/>
        <v>LT Metal</v>
      </c>
      <c r="F345" s="717"/>
      <c r="G345" s="123">
        <f t="shared" si="217"/>
        <v>0</v>
      </c>
      <c r="H345" s="121">
        <f t="shared" si="217"/>
        <v>0</v>
      </c>
      <c r="I345" s="121">
        <f t="shared" si="217"/>
        <v>0</v>
      </c>
      <c r="J345" s="121">
        <f t="shared" si="217"/>
        <v>0</v>
      </c>
      <c r="K345" s="121">
        <f t="shared" si="217"/>
        <v>0</v>
      </c>
      <c r="L345" s="121">
        <f t="shared" si="217"/>
        <v>0</v>
      </c>
      <c r="M345" s="121">
        <f t="shared" si="217"/>
        <v>0</v>
      </c>
      <c r="N345" s="121">
        <f t="shared" si="217"/>
        <v>0</v>
      </c>
      <c r="O345" s="121">
        <f t="shared" si="217"/>
        <v>0</v>
      </c>
      <c r="P345" s="126">
        <f t="shared" si="217"/>
        <v>0</v>
      </c>
      <c r="Q345" s="122"/>
      <c r="R345" s="408">
        <f t="shared" si="218"/>
        <v>0</v>
      </c>
      <c r="S345" s="693"/>
      <c r="T345" s="700">
        <f t="shared" si="219"/>
        <v>0</v>
      </c>
      <c r="U345" s="701">
        <f t="shared" si="219"/>
        <v>0</v>
      </c>
      <c r="V345" s="693"/>
      <c r="W345" s="700">
        <f t="shared" si="220"/>
        <v>0</v>
      </c>
      <c r="X345" s="126">
        <f t="shared" si="220"/>
        <v>0</v>
      </c>
      <c r="Y345" s="696">
        <f t="shared" si="221"/>
        <v>0</v>
      </c>
      <c r="Z345" s="408">
        <f t="shared" si="222"/>
        <v>0</v>
      </c>
      <c r="AA345" s="127"/>
      <c r="AB345" s="123">
        <f t="shared" si="223"/>
        <v>0</v>
      </c>
      <c r="AC345" s="121">
        <f t="shared" si="223"/>
        <v>0</v>
      </c>
      <c r="AD345" s="121">
        <f t="shared" si="223"/>
        <v>0</v>
      </c>
      <c r="AE345" s="121">
        <f t="shared" si="223"/>
        <v>0</v>
      </c>
      <c r="AF345" s="121">
        <f t="shared" si="223"/>
        <v>0</v>
      </c>
      <c r="AG345" s="121">
        <f t="shared" si="223"/>
        <v>0</v>
      </c>
      <c r="AH345" s="121">
        <f t="shared" si="223"/>
        <v>0</v>
      </c>
      <c r="AI345" s="121">
        <f t="shared" si="223"/>
        <v>0</v>
      </c>
      <c r="AJ345" s="121">
        <f t="shared" si="223"/>
        <v>0</v>
      </c>
      <c r="AK345" s="121">
        <f t="shared" si="223"/>
        <v>0</v>
      </c>
      <c r="AL345" s="121">
        <f t="shared" si="223"/>
        <v>0</v>
      </c>
      <c r="AM345" s="121">
        <f t="shared" si="223"/>
        <v>0</v>
      </c>
      <c r="AN345" s="121">
        <f t="shared" si="223"/>
        <v>0</v>
      </c>
      <c r="AO345" s="701">
        <f t="shared" si="223"/>
        <v>0</v>
      </c>
      <c r="AP345" s="122"/>
      <c r="AQ345" s="123">
        <f t="shared" si="224"/>
        <v>0</v>
      </c>
      <c r="AR345" s="121">
        <f t="shared" si="224"/>
        <v>0</v>
      </c>
      <c r="AS345" s="121">
        <f t="shared" si="224"/>
        <v>0</v>
      </c>
      <c r="AT345" s="121">
        <f t="shared" si="224"/>
        <v>0</v>
      </c>
      <c r="AU345" s="121">
        <f t="shared" si="224"/>
        <v>0</v>
      </c>
      <c r="AV345" s="121">
        <f t="shared" si="224"/>
        <v>0</v>
      </c>
      <c r="AW345" s="121">
        <f t="shared" si="224"/>
        <v>0</v>
      </c>
      <c r="AX345" s="121">
        <f t="shared" si="224"/>
        <v>0</v>
      </c>
      <c r="AY345" s="121">
        <f t="shared" si="224"/>
        <v>0</v>
      </c>
      <c r="AZ345" s="121">
        <f t="shared" si="224"/>
        <v>0</v>
      </c>
      <c r="BA345" s="121">
        <f t="shared" si="224"/>
        <v>0</v>
      </c>
      <c r="BB345" s="121">
        <f t="shared" si="224"/>
        <v>0</v>
      </c>
      <c r="BC345" s="121">
        <f t="shared" si="224"/>
        <v>0</v>
      </c>
      <c r="BD345" s="701">
        <f t="shared" si="224"/>
        <v>0</v>
      </c>
      <c r="BE345" s="693"/>
      <c r="BF345" s="122">
        <f t="shared" si="225"/>
        <v>0</v>
      </c>
      <c r="BG345" s="124"/>
      <c r="BH345" s="122">
        <f t="shared" si="226"/>
        <v>0</v>
      </c>
      <c r="BI345" s="124"/>
      <c r="BJ345" s="122">
        <f t="shared" si="227"/>
        <v>0</v>
      </c>
      <c r="BK345" s="124"/>
      <c r="BL345" s="125">
        <f t="shared" si="228"/>
        <v>0</v>
      </c>
      <c r="BM345" s="124"/>
      <c r="BN345" s="123">
        <f t="shared" si="229"/>
        <v>0</v>
      </c>
      <c r="BO345" s="126">
        <f t="shared" si="229"/>
        <v>0</v>
      </c>
      <c r="BP345" s="127"/>
      <c r="BQ345" s="409"/>
    </row>
    <row r="346" spans="1:69" s="131" customFormat="1" ht="17.55" hidden="1" customHeight="1">
      <c r="A346"/>
      <c r="B346"/>
      <c r="C346" s="139" t="str">
        <f t="shared" si="216"/>
        <v>H</v>
      </c>
      <c r="D346" s="130" t="str">
        <f t="shared" si="215"/>
        <v>ETL</v>
      </c>
      <c r="E346" s="129" t="str">
        <f t="shared" si="214"/>
        <v>LTOM</v>
      </c>
      <c r="F346" s="717"/>
      <c r="G346" s="123">
        <f t="shared" ref="G346:P355" si="230">SUMIFS(Share, Y, $E$3, Config, $G$11, P, G$15, LType, $D346, MSup, $E346)</f>
        <v>0</v>
      </c>
      <c r="H346" s="121">
        <f t="shared" si="230"/>
        <v>0</v>
      </c>
      <c r="I346" s="121">
        <f t="shared" si="230"/>
        <v>0</v>
      </c>
      <c r="J346" s="121">
        <f t="shared" si="230"/>
        <v>0</v>
      </c>
      <c r="K346" s="121">
        <f t="shared" si="230"/>
        <v>0</v>
      </c>
      <c r="L346" s="121">
        <f t="shared" si="230"/>
        <v>0</v>
      </c>
      <c r="M346" s="121">
        <f t="shared" si="230"/>
        <v>0</v>
      </c>
      <c r="N346" s="121">
        <f t="shared" si="230"/>
        <v>0</v>
      </c>
      <c r="O346" s="121">
        <f t="shared" si="230"/>
        <v>0</v>
      </c>
      <c r="P346" s="126">
        <f t="shared" si="230"/>
        <v>0</v>
      </c>
      <c r="Q346" s="122"/>
      <c r="R346" s="408">
        <f t="shared" si="218"/>
        <v>0</v>
      </c>
      <c r="S346" s="693"/>
      <c r="T346" s="700">
        <f t="shared" si="219"/>
        <v>0</v>
      </c>
      <c r="U346" s="701">
        <f t="shared" si="219"/>
        <v>0</v>
      </c>
      <c r="V346" s="693"/>
      <c r="W346" s="700">
        <f t="shared" si="220"/>
        <v>0</v>
      </c>
      <c r="X346" s="126">
        <f t="shared" si="220"/>
        <v>0</v>
      </c>
      <c r="Y346" s="696">
        <f t="shared" si="221"/>
        <v>0</v>
      </c>
      <c r="Z346" s="408">
        <f t="shared" si="222"/>
        <v>0</v>
      </c>
      <c r="AA346" s="127"/>
      <c r="AB346" s="123">
        <f t="shared" ref="AB346:AO355" si="231">SUMIFS(Share, Y, $E$3, Config, $AB$11, P, AB$15, LType, $D346, MSup, $E346)</f>
        <v>0</v>
      </c>
      <c r="AC346" s="121">
        <f t="shared" si="231"/>
        <v>0</v>
      </c>
      <c r="AD346" s="121">
        <f t="shared" si="231"/>
        <v>0</v>
      </c>
      <c r="AE346" s="121">
        <f t="shared" si="231"/>
        <v>0</v>
      </c>
      <c r="AF346" s="121">
        <f t="shared" si="231"/>
        <v>0</v>
      </c>
      <c r="AG346" s="121">
        <f t="shared" si="231"/>
        <v>0</v>
      </c>
      <c r="AH346" s="121">
        <f t="shared" si="231"/>
        <v>0</v>
      </c>
      <c r="AI346" s="121">
        <f t="shared" si="231"/>
        <v>0</v>
      </c>
      <c r="AJ346" s="121">
        <f t="shared" si="231"/>
        <v>0</v>
      </c>
      <c r="AK346" s="121">
        <f t="shared" si="231"/>
        <v>0</v>
      </c>
      <c r="AL346" s="121">
        <f t="shared" si="231"/>
        <v>0</v>
      </c>
      <c r="AM346" s="121">
        <f t="shared" si="231"/>
        <v>0</v>
      </c>
      <c r="AN346" s="121">
        <f t="shared" si="231"/>
        <v>0</v>
      </c>
      <c r="AO346" s="701">
        <f t="shared" si="231"/>
        <v>0</v>
      </c>
      <c r="AP346" s="122"/>
      <c r="AQ346" s="123">
        <f t="shared" ref="AQ346:BD355" si="232">SUMIFS(Share, Y, $E$3, Config, $AQ$11, P, AQ$15, LType, $D346, MSup, $E346)</f>
        <v>0</v>
      </c>
      <c r="AR346" s="121">
        <f t="shared" si="232"/>
        <v>0</v>
      </c>
      <c r="AS346" s="121">
        <f t="shared" si="232"/>
        <v>0</v>
      </c>
      <c r="AT346" s="121">
        <f t="shared" si="232"/>
        <v>0</v>
      </c>
      <c r="AU346" s="121">
        <f t="shared" si="232"/>
        <v>0</v>
      </c>
      <c r="AV346" s="121">
        <f t="shared" si="232"/>
        <v>0</v>
      </c>
      <c r="AW346" s="121">
        <f t="shared" si="232"/>
        <v>0</v>
      </c>
      <c r="AX346" s="121">
        <f t="shared" si="232"/>
        <v>0</v>
      </c>
      <c r="AY346" s="121">
        <f t="shared" si="232"/>
        <v>0</v>
      </c>
      <c r="AZ346" s="121">
        <f t="shared" si="232"/>
        <v>0</v>
      </c>
      <c r="BA346" s="121">
        <f t="shared" si="232"/>
        <v>0</v>
      </c>
      <c r="BB346" s="121">
        <f t="shared" si="232"/>
        <v>0</v>
      </c>
      <c r="BC346" s="121">
        <f t="shared" si="232"/>
        <v>0</v>
      </c>
      <c r="BD346" s="701">
        <f t="shared" si="232"/>
        <v>0</v>
      </c>
      <c r="BE346" s="693"/>
      <c r="BF346" s="122">
        <f t="shared" si="225"/>
        <v>0</v>
      </c>
      <c r="BG346" s="124"/>
      <c r="BH346" s="122">
        <f t="shared" si="226"/>
        <v>0</v>
      </c>
      <c r="BI346" s="124"/>
      <c r="BJ346" s="122">
        <f t="shared" si="227"/>
        <v>0</v>
      </c>
      <c r="BK346" s="124"/>
      <c r="BL346" s="125">
        <f t="shared" si="228"/>
        <v>0</v>
      </c>
      <c r="BM346" s="124"/>
      <c r="BN346" s="123">
        <f t="shared" si="229"/>
        <v>0</v>
      </c>
      <c r="BO346" s="126">
        <f t="shared" si="229"/>
        <v>0</v>
      </c>
      <c r="BP346" s="127"/>
      <c r="BQ346" s="409"/>
    </row>
    <row r="347" spans="1:69" s="131" customFormat="1" ht="17.55" hidden="1" customHeight="1">
      <c r="A347"/>
      <c r="B347"/>
      <c r="C347" s="139" t="str">
        <f t="shared" si="216"/>
        <v>H</v>
      </c>
      <c r="D347" s="130" t="str">
        <f t="shared" si="215"/>
        <v>ETL</v>
      </c>
      <c r="E347" s="129" t="str">
        <f t="shared" si="214"/>
        <v>Lumilan</v>
      </c>
      <c r="F347" s="717"/>
      <c r="G347" s="123">
        <f t="shared" si="230"/>
        <v>0</v>
      </c>
      <c r="H347" s="121">
        <f t="shared" si="230"/>
        <v>0</v>
      </c>
      <c r="I347" s="121">
        <f t="shared" si="230"/>
        <v>0</v>
      </c>
      <c r="J347" s="121">
        <f t="shared" si="230"/>
        <v>0</v>
      </c>
      <c r="K347" s="121">
        <f t="shared" si="230"/>
        <v>0</v>
      </c>
      <c r="L347" s="121">
        <f t="shared" si="230"/>
        <v>0</v>
      </c>
      <c r="M347" s="121">
        <f t="shared" si="230"/>
        <v>0</v>
      </c>
      <c r="N347" s="121">
        <f t="shared" si="230"/>
        <v>0</v>
      </c>
      <c r="O347" s="121">
        <f t="shared" si="230"/>
        <v>0</v>
      </c>
      <c r="P347" s="126">
        <f t="shared" si="230"/>
        <v>0</v>
      </c>
      <c r="Q347" s="122"/>
      <c r="R347" s="408">
        <f t="shared" si="218"/>
        <v>0</v>
      </c>
      <c r="S347" s="693"/>
      <c r="T347" s="700">
        <f t="shared" si="219"/>
        <v>0</v>
      </c>
      <c r="U347" s="701">
        <f t="shared" si="219"/>
        <v>0</v>
      </c>
      <c r="V347" s="693"/>
      <c r="W347" s="700">
        <f t="shared" si="220"/>
        <v>0</v>
      </c>
      <c r="X347" s="126">
        <f t="shared" si="220"/>
        <v>0</v>
      </c>
      <c r="Y347" s="696">
        <f t="shared" si="221"/>
        <v>0</v>
      </c>
      <c r="Z347" s="408">
        <f t="shared" si="222"/>
        <v>0</v>
      </c>
      <c r="AA347" s="127"/>
      <c r="AB347" s="123">
        <f t="shared" si="231"/>
        <v>0</v>
      </c>
      <c r="AC347" s="121">
        <f t="shared" si="231"/>
        <v>0</v>
      </c>
      <c r="AD347" s="121">
        <f t="shared" si="231"/>
        <v>0</v>
      </c>
      <c r="AE347" s="121">
        <f t="shared" si="231"/>
        <v>0</v>
      </c>
      <c r="AF347" s="121">
        <f t="shared" si="231"/>
        <v>0</v>
      </c>
      <c r="AG347" s="121">
        <f t="shared" si="231"/>
        <v>0</v>
      </c>
      <c r="AH347" s="121">
        <f t="shared" si="231"/>
        <v>0</v>
      </c>
      <c r="AI347" s="121">
        <f t="shared" si="231"/>
        <v>0</v>
      </c>
      <c r="AJ347" s="121">
        <f t="shared" si="231"/>
        <v>0</v>
      </c>
      <c r="AK347" s="121">
        <f t="shared" si="231"/>
        <v>0</v>
      </c>
      <c r="AL347" s="121">
        <f t="shared" si="231"/>
        <v>0</v>
      </c>
      <c r="AM347" s="121">
        <f t="shared" si="231"/>
        <v>0</v>
      </c>
      <c r="AN347" s="121">
        <f t="shared" si="231"/>
        <v>0</v>
      </c>
      <c r="AO347" s="701">
        <f t="shared" si="231"/>
        <v>0</v>
      </c>
      <c r="AP347" s="122"/>
      <c r="AQ347" s="123">
        <f t="shared" si="232"/>
        <v>0</v>
      </c>
      <c r="AR347" s="121">
        <f t="shared" si="232"/>
        <v>0</v>
      </c>
      <c r="AS347" s="121">
        <f t="shared" si="232"/>
        <v>0</v>
      </c>
      <c r="AT347" s="121">
        <f t="shared" si="232"/>
        <v>0</v>
      </c>
      <c r="AU347" s="121">
        <f t="shared" si="232"/>
        <v>0</v>
      </c>
      <c r="AV347" s="121">
        <f t="shared" si="232"/>
        <v>0</v>
      </c>
      <c r="AW347" s="121">
        <f t="shared" si="232"/>
        <v>0</v>
      </c>
      <c r="AX347" s="121">
        <f t="shared" si="232"/>
        <v>0</v>
      </c>
      <c r="AY347" s="121">
        <f t="shared" si="232"/>
        <v>0</v>
      </c>
      <c r="AZ347" s="121">
        <f t="shared" si="232"/>
        <v>0</v>
      </c>
      <c r="BA347" s="121">
        <f t="shared" si="232"/>
        <v>0</v>
      </c>
      <c r="BB347" s="121">
        <f t="shared" si="232"/>
        <v>0</v>
      </c>
      <c r="BC347" s="121">
        <f t="shared" si="232"/>
        <v>0</v>
      </c>
      <c r="BD347" s="701">
        <f t="shared" si="232"/>
        <v>0</v>
      </c>
      <c r="BE347" s="693"/>
      <c r="BF347" s="122">
        <f t="shared" si="225"/>
        <v>0</v>
      </c>
      <c r="BG347" s="124"/>
      <c r="BH347" s="122">
        <f t="shared" si="226"/>
        <v>0</v>
      </c>
      <c r="BI347" s="124"/>
      <c r="BJ347" s="122">
        <f t="shared" si="227"/>
        <v>0</v>
      </c>
      <c r="BK347" s="124"/>
      <c r="BL347" s="125">
        <f t="shared" si="228"/>
        <v>0</v>
      </c>
      <c r="BM347" s="124"/>
      <c r="BN347" s="123">
        <f t="shared" si="229"/>
        <v>0</v>
      </c>
      <c r="BO347" s="126">
        <f t="shared" si="229"/>
        <v>0</v>
      </c>
      <c r="BP347" s="127"/>
      <c r="BQ347" s="409"/>
    </row>
    <row r="348" spans="1:69" s="131" customFormat="1" ht="17.55" hidden="1" customHeight="1">
      <c r="A348"/>
      <c r="B348"/>
      <c r="C348" s="139" t="str">
        <f t="shared" si="216"/>
        <v>H</v>
      </c>
      <c r="D348" s="130" t="str">
        <f t="shared" si="215"/>
        <v>ETL</v>
      </c>
      <c r="E348" s="129" t="str">
        <f t="shared" si="214"/>
        <v>Materion</v>
      </c>
      <c r="F348" s="717"/>
      <c r="G348" s="123">
        <f t="shared" si="230"/>
        <v>0</v>
      </c>
      <c r="H348" s="121">
        <f t="shared" si="230"/>
        <v>0</v>
      </c>
      <c r="I348" s="121">
        <f t="shared" si="230"/>
        <v>0</v>
      </c>
      <c r="J348" s="121">
        <f t="shared" si="230"/>
        <v>0</v>
      </c>
      <c r="K348" s="121">
        <f t="shared" si="230"/>
        <v>0</v>
      </c>
      <c r="L348" s="121">
        <f t="shared" si="230"/>
        <v>0</v>
      </c>
      <c r="M348" s="121">
        <f t="shared" si="230"/>
        <v>0</v>
      </c>
      <c r="N348" s="121">
        <f t="shared" si="230"/>
        <v>0</v>
      </c>
      <c r="O348" s="121">
        <f t="shared" si="230"/>
        <v>0</v>
      </c>
      <c r="P348" s="126">
        <f t="shared" si="230"/>
        <v>0</v>
      </c>
      <c r="Q348" s="122"/>
      <c r="R348" s="408">
        <f t="shared" si="218"/>
        <v>0</v>
      </c>
      <c r="S348" s="693"/>
      <c r="T348" s="700">
        <f t="shared" si="219"/>
        <v>0</v>
      </c>
      <c r="U348" s="701">
        <f t="shared" si="219"/>
        <v>0</v>
      </c>
      <c r="V348" s="693"/>
      <c r="W348" s="700">
        <f t="shared" si="220"/>
        <v>0</v>
      </c>
      <c r="X348" s="126">
        <f t="shared" si="220"/>
        <v>0</v>
      </c>
      <c r="Y348" s="696">
        <f t="shared" si="221"/>
        <v>0</v>
      </c>
      <c r="Z348" s="408">
        <f t="shared" si="222"/>
        <v>0</v>
      </c>
      <c r="AA348" s="127"/>
      <c r="AB348" s="123">
        <f t="shared" si="231"/>
        <v>0</v>
      </c>
      <c r="AC348" s="121">
        <f t="shared" si="231"/>
        <v>0</v>
      </c>
      <c r="AD348" s="121">
        <f t="shared" si="231"/>
        <v>0</v>
      </c>
      <c r="AE348" s="121">
        <f t="shared" si="231"/>
        <v>0</v>
      </c>
      <c r="AF348" s="121">
        <f t="shared" si="231"/>
        <v>0</v>
      </c>
      <c r="AG348" s="121">
        <f t="shared" si="231"/>
        <v>0</v>
      </c>
      <c r="AH348" s="121">
        <f t="shared" si="231"/>
        <v>0</v>
      </c>
      <c r="AI348" s="121">
        <f t="shared" si="231"/>
        <v>0</v>
      </c>
      <c r="AJ348" s="121">
        <f t="shared" si="231"/>
        <v>0</v>
      </c>
      <c r="AK348" s="121">
        <f t="shared" si="231"/>
        <v>0</v>
      </c>
      <c r="AL348" s="121">
        <f t="shared" si="231"/>
        <v>0</v>
      </c>
      <c r="AM348" s="121">
        <f t="shared" si="231"/>
        <v>0</v>
      </c>
      <c r="AN348" s="121">
        <f t="shared" si="231"/>
        <v>0</v>
      </c>
      <c r="AO348" s="701">
        <f t="shared" si="231"/>
        <v>0</v>
      </c>
      <c r="AP348" s="122"/>
      <c r="AQ348" s="123">
        <f t="shared" si="232"/>
        <v>0</v>
      </c>
      <c r="AR348" s="121">
        <f t="shared" si="232"/>
        <v>0</v>
      </c>
      <c r="AS348" s="121">
        <f t="shared" si="232"/>
        <v>0</v>
      </c>
      <c r="AT348" s="121">
        <f t="shared" si="232"/>
        <v>0</v>
      </c>
      <c r="AU348" s="121">
        <f t="shared" si="232"/>
        <v>0</v>
      </c>
      <c r="AV348" s="121">
        <f t="shared" si="232"/>
        <v>0</v>
      </c>
      <c r="AW348" s="121">
        <f t="shared" si="232"/>
        <v>0</v>
      </c>
      <c r="AX348" s="121">
        <f t="shared" si="232"/>
        <v>0</v>
      </c>
      <c r="AY348" s="121">
        <f t="shared" si="232"/>
        <v>0</v>
      </c>
      <c r="AZ348" s="121">
        <f t="shared" si="232"/>
        <v>0</v>
      </c>
      <c r="BA348" s="121">
        <f t="shared" si="232"/>
        <v>0</v>
      </c>
      <c r="BB348" s="121">
        <f t="shared" si="232"/>
        <v>0</v>
      </c>
      <c r="BC348" s="121">
        <f t="shared" si="232"/>
        <v>0</v>
      </c>
      <c r="BD348" s="701">
        <f t="shared" si="232"/>
        <v>0</v>
      </c>
      <c r="BE348" s="693"/>
      <c r="BF348" s="122">
        <f t="shared" si="225"/>
        <v>0</v>
      </c>
      <c r="BG348" s="124"/>
      <c r="BH348" s="122">
        <f t="shared" si="226"/>
        <v>0</v>
      </c>
      <c r="BI348" s="124"/>
      <c r="BJ348" s="122">
        <f t="shared" si="227"/>
        <v>0</v>
      </c>
      <c r="BK348" s="124"/>
      <c r="BL348" s="125">
        <f t="shared" si="228"/>
        <v>0</v>
      </c>
      <c r="BM348" s="124"/>
      <c r="BN348" s="123">
        <f t="shared" si="229"/>
        <v>0</v>
      </c>
      <c r="BO348" s="126">
        <f t="shared" si="229"/>
        <v>0</v>
      </c>
      <c r="BP348" s="127"/>
      <c r="BQ348" s="409"/>
    </row>
    <row r="349" spans="1:69" s="131" customFormat="1" ht="17.55" customHeight="1">
      <c r="A349"/>
      <c r="B349"/>
      <c r="C349" s="139" t="str">
        <f t="shared" si="216"/>
        <v/>
      </c>
      <c r="D349" s="130" t="str">
        <f t="shared" si="215"/>
        <v>ETL</v>
      </c>
      <c r="E349" s="129" t="str">
        <f t="shared" si="214"/>
        <v>Merck</v>
      </c>
      <c r="F349" s="717"/>
      <c r="G349" s="123">
        <f t="shared" si="230"/>
        <v>0</v>
      </c>
      <c r="H349" s="121">
        <f t="shared" si="230"/>
        <v>0.05</v>
      </c>
      <c r="I349" s="121">
        <f t="shared" si="230"/>
        <v>0</v>
      </c>
      <c r="J349" s="121">
        <f t="shared" si="230"/>
        <v>0.2</v>
      </c>
      <c r="K349" s="121">
        <f t="shared" si="230"/>
        <v>0.3</v>
      </c>
      <c r="L349" s="121">
        <f t="shared" si="230"/>
        <v>0</v>
      </c>
      <c r="M349" s="121">
        <f t="shared" si="230"/>
        <v>0</v>
      </c>
      <c r="N349" s="121">
        <f t="shared" si="230"/>
        <v>0</v>
      </c>
      <c r="O349" s="121">
        <f t="shared" si="230"/>
        <v>0.3</v>
      </c>
      <c r="P349" s="126">
        <f t="shared" si="230"/>
        <v>0</v>
      </c>
      <c r="Q349" s="122"/>
      <c r="R349" s="408">
        <f t="shared" si="218"/>
        <v>0</v>
      </c>
      <c r="S349" s="693"/>
      <c r="T349" s="700">
        <f t="shared" si="219"/>
        <v>0</v>
      </c>
      <c r="U349" s="701">
        <f t="shared" si="219"/>
        <v>0.35</v>
      </c>
      <c r="V349" s="693"/>
      <c r="W349" s="700">
        <f t="shared" si="220"/>
        <v>0</v>
      </c>
      <c r="X349" s="126">
        <f t="shared" si="220"/>
        <v>0.7</v>
      </c>
      <c r="Y349" s="696">
        <f t="shared" si="221"/>
        <v>0</v>
      </c>
      <c r="Z349" s="408">
        <f t="shared" si="222"/>
        <v>0</v>
      </c>
      <c r="AA349" s="127"/>
      <c r="AB349" s="123">
        <f t="shared" si="231"/>
        <v>0</v>
      </c>
      <c r="AC349" s="121">
        <f t="shared" si="231"/>
        <v>0</v>
      </c>
      <c r="AD349" s="121">
        <f t="shared" si="231"/>
        <v>0</v>
      </c>
      <c r="AE349" s="121">
        <f t="shared" si="231"/>
        <v>0</v>
      </c>
      <c r="AF349" s="121">
        <f t="shared" si="231"/>
        <v>0</v>
      </c>
      <c r="AG349" s="121">
        <f t="shared" si="231"/>
        <v>0</v>
      </c>
      <c r="AH349" s="121">
        <f t="shared" si="231"/>
        <v>0</v>
      </c>
      <c r="AI349" s="121">
        <f t="shared" si="231"/>
        <v>0.25</v>
      </c>
      <c r="AJ349" s="121">
        <f t="shared" si="231"/>
        <v>0</v>
      </c>
      <c r="AK349" s="121">
        <f t="shared" si="231"/>
        <v>0</v>
      </c>
      <c r="AL349" s="121">
        <f t="shared" si="231"/>
        <v>0.2</v>
      </c>
      <c r="AM349" s="121">
        <f t="shared" si="231"/>
        <v>0</v>
      </c>
      <c r="AN349" s="121">
        <f t="shared" si="231"/>
        <v>0</v>
      </c>
      <c r="AO349" s="701">
        <f t="shared" si="231"/>
        <v>0</v>
      </c>
      <c r="AP349" s="122"/>
      <c r="AQ349" s="123">
        <f t="shared" si="232"/>
        <v>0</v>
      </c>
      <c r="AR349" s="121">
        <f t="shared" si="232"/>
        <v>0</v>
      </c>
      <c r="AS349" s="121">
        <f t="shared" si="232"/>
        <v>0</v>
      </c>
      <c r="AT349" s="121">
        <f t="shared" si="232"/>
        <v>0</v>
      </c>
      <c r="AU349" s="121">
        <f t="shared" si="232"/>
        <v>0</v>
      </c>
      <c r="AV349" s="121">
        <f t="shared" si="232"/>
        <v>0</v>
      </c>
      <c r="AW349" s="121">
        <f t="shared" si="232"/>
        <v>0</v>
      </c>
      <c r="AX349" s="121">
        <f t="shared" si="232"/>
        <v>0</v>
      </c>
      <c r="AY349" s="121">
        <f t="shared" si="232"/>
        <v>0</v>
      </c>
      <c r="AZ349" s="121">
        <f t="shared" si="232"/>
        <v>0</v>
      </c>
      <c r="BA349" s="121">
        <f t="shared" si="232"/>
        <v>0</v>
      </c>
      <c r="BB349" s="121">
        <f t="shared" si="232"/>
        <v>0</v>
      </c>
      <c r="BC349" s="121">
        <f t="shared" si="232"/>
        <v>0</v>
      </c>
      <c r="BD349" s="701">
        <f t="shared" si="232"/>
        <v>0</v>
      </c>
      <c r="BE349" s="693"/>
      <c r="BF349" s="122">
        <f t="shared" si="225"/>
        <v>0</v>
      </c>
      <c r="BG349" s="124"/>
      <c r="BH349" s="122">
        <f t="shared" si="226"/>
        <v>0</v>
      </c>
      <c r="BI349" s="124"/>
      <c r="BJ349" s="122">
        <f t="shared" si="227"/>
        <v>0</v>
      </c>
      <c r="BK349" s="124"/>
      <c r="BL349" s="125">
        <f t="shared" si="228"/>
        <v>0</v>
      </c>
      <c r="BM349" s="124"/>
      <c r="BN349" s="123">
        <f t="shared" si="229"/>
        <v>0</v>
      </c>
      <c r="BO349" s="126">
        <f t="shared" si="229"/>
        <v>0</v>
      </c>
      <c r="BP349" s="127"/>
      <c r="BQ349" s="409"/>
    </row>
    <row r="350" spans="1:69" s="131" customFormat="1" ht="17.55" hidden="1" customHeight="1">
      <c r="A350"/>
      <c r="B350"/>
      <c r="C350" s="139" t="str">
        <f t="shared" si="216"/>
        <v>H</v>
      </c>
      <c r="D350" s="130" t="str">
        <f t="shared" si="215"/>
        <v>ETL</v>
      </c>
      <c r="E350" s="129" t="str">
        <f t="shared" si="214"/>
        <v>Nisso</v>
      </c>
      <c r="F350" s="717"/>
      <c r="G350" s="123">
        <f t="shared" si="230"/>
        <v>0</v>
      </c>
      <c r="H350" s="121">
        <f t="shared" si="230"/>
        <v>0</v>
      </c>
      <c r="I350" s="121">
        <f t="shared" si="230"/>
        <v>0</v>
      </c>
      <c r="J350" s="121">
        <f t="shared" si="230"/>
        <v>0</v>
      </c>
      <c r="K350" s="121">
        <f t="shared" si="230"/>
        <v>0</v>
      </c>
      <c r="L350" s="121">
        <f t="shared" si="230"/>
        <v>0</v>
      </c>
      <c r="M350" s="121">
        <f t="shared" si="230"/>
        <v>0</v>
      </c>
      <c r="N350" s="121">
        <f t="shared" si="230"/>
        <v>0</v>
      </c>
      <c r="O350" s="121">
        <f t="shared" si="230"/>
        <v>0</v>
      </c>
      <c r="P350" s="126">
        <f t="shared" si="230"/>
        <v>0</v>
      </c>
      <c r="Q350" s="122"/>
      <c r="R350" s="408">
        <f t="shared" si="218"/>
        <v>0</v>
      </c>
      <c r="S350" s="693"/>
      <c r="T350" s="700">
        <f t="shared" si="219"/>
        <v>0</v>
      </c>
      <c r="U350" s="701">
        <f t="shared" si="219"/>
        <v>0</v>
      </c>
      <c r="V350" s="693"/>
      <c r="W350" s="700">
        <f t="shared" si="220"/>
        <v>0</v>
      </c>
      <c r="X350" s="126">
        <f t="shared" si="220"/>
        <v>0</v>
      </c>
      <c r="Y350" s="696">
        <f t="shared" si="221"/>
        <v>0</v>
      </c>
      <c r="Z350" s="408">
        <f t="shared" si="222"/>
        <v>0</v>
      </c>
      <c r="AA350" s="127"/>
      <c r="AB350" s="123">
        <f t="shared" si="231"/>
        <v>0</v>
      </c>
      <c r="AC350" s="121">
        <f t="shared" si="231"/>
        <v>0</v>
      </c>
      <c r="AD350" s="121">
        <f t="shared" si="231"/>
        <v>0</v>
      </c>
      <c r="AE350" s="121">
        <f t="shared" si="231"/>
        <v>0</v>
      </c>
      <c r="AF350" s="121">
        <f t="shared" si="231"/>
        <v>0</v>
      </c>
      <c r="AG350" s="121">
        <f t="shared" si="231"/>
        <v>0</v>
      </c>
      <c r="AH350" s="121">
        <f t="shared" si="231"/>
        <v>0</v>
      </c>
      <c r="AI350" s="121">
        <f t="shared" si="231"/>
        <v>0</v>
      </c>
      <c r="AJ350" s="121">
        <f t="shared" si="231"/>
        <v>0</v>
      </c>
      <c r="AK350" s="121">
        <f t="shared" si="231"/>
        <v>0</v>
      </c>
      <c r="AL350" s="121">
        <f t="shared" si="231"/>
        <v>0</v>
      </c>
      <c r="AM350" s="121">
        <f t="shared" si="231"/>
        <v>0</v>
      </c>
      <c r="AN350" s="121">
        <f t="shared" si="231"/>
        <v>0</v>
      </c>
      <c r="AO350" s="701">
        <f t="shared" si="231"/>
        <v>0</v>
      </c>
      <c r="AP350" s="122"/>
      <c r="AQ350" s="123">
        <f t="shared" si="232"/>
        <v>0</v>
      </c>
      <c r="AR350" s="121">
        <f t="shared" si="232"/>
        <v>0</v>
      </c>
      <c r="AS350" s="121">
        <f t="shared" si="232"/>
        <v>0</v>
      </c>
      <c r="AT350" s="121">
        <f t="shared" si="232"/>
        <v>0</v>
      </c>
      <c r="AU350" s="121">
        <f t="shared" si="232"/>
        <v>0</v>
      </c>
      <c r="AV350" s="121">
        <f t="shared" si="232"/>
        <v>0</v>
      </c>
      <c r="AW350" s="121">
        <f t="shared" si="232"/>
        <v>0</v>
      </c>
      <c r="AX350" s="121">
        <f t="shared" si="232"/>
        <v>0</v>
      </c>
      <c r="AY350" s="121">
        <f t="shared" si="232"/>
        <v>0</v>
      </c>
      <c r="AZ350" s="121">
        <f t="shared" si="232"/>
        <v>0</v>
      </c>
      <c r="BA350" s="121">
        <f t="shared" si="232"/>
        <v>0</v>
      </c>
      <c r="BB350" s="121">
        <f t="shared" si="232"/>
        <v>0</v>
      </c>
      <c r="BC350" s="121">
        <f t="shared" si="232"/>
        <v>0</v>
      </c>
      <c r="BD350" s="701">
        <f t="shared" si="232"/>
        <v>0</v>
      </c>
      <c r="BE350" s="693"/>
      <c r="BF350" s="122">
        <f t="shared" si="225"/>
        <v>0</v>
      </c>
      <c r="BG350" s="124"/>
      <c r="BH350" s="122">
        <f t="shared" si="226"/>
        <v>0</v>
      </c>
      <c r="BI350" s="124"/>
      <c r="BJ350" s="122">
        <f t="shared" si="227"/>
        <v>0</v>
      </c>
      <c r="BK350" s="124"/>
      <c r="BL350" s="125">
        <f t="shared" si="228"/>
        <v>0</v>
      </c>
      <c r="BM350" s="124"/>
      <c r="BN350" s="123">
        <f t="shared" si="229"/>
        <v>0</v>
      </c>
      <c r="BO350" s="126">
        <f t="shared" si="229"/>
        <v>0</v>
      </c>
      <c r="BP350" s="127"/>
      <c r="BQ350" s="409"/>
    </row>
    <row r="351" spans="1:69" s="131" customFormat="1" ht="17.55" customHeight="1">
      <c r="A351"/>
      <c r="B351"/>
      <c r="C351" s="139" t="str">
        <f t="shared" si="216"/>
        <v/>
      </c>
      <c r="D351" s="130" t="str">
        <f t="shared" si="215"/>
        <v>ETL</v>
      </c>
      <c r="E351" s="129" t="str">
        <f t="shared" si="214"/>
        <v>Novaled</v>
      </c>
      <c r="F351" s="717"/>
      <c r="G351" s="123">
        <f t="shared" si="230"/>
        <v>0</v>
      </c>
      <c r="H351" s="121">
        <f t="shared" si="230"/>
        <v>0</v>
      </c>
      <c r="I351" s="121">
        <f t="shared" si="230"/>
        <v>0</v>
      </c>
      <c r="J351" s="121">
        <f t="shared" si="230"/>
        <v>0</v>
      </c>
      <c r="K351" s="121">
        <f t="shared" si="230"/>
        <v>0</v>
      </c>
      <c r="L351" s="121">
        <f t="shared" si="230"/>
        <v>0</v>
      </c>
      <c r="M351" s="121">
        <f t="shared" si="230"/>
        <v>0</v>
      </c>
      <c r="N351" s="121">
        <f t="shared" si="230"/>
        <v>0</v>
      </c>
      <c r="O351" s="121">
        <f t="shared" si="230"/>
        <v>0</v>
      </c>
      <c r="P351" s="126">
        <f t="shared" si="230"/>
        <v>0</v>
      </c>
      <c r="Q351" s="122"/>
      <c r="R351" s="408">
        <f t="shared" si="218"/>
        <v>0</v>
      </c>
      <c r="S351" s="693"/>
      <c r="T351" s="700">
        <f t="shared" si="219"/>
        <v>0</v>
      </c>
      <c r="U351" s="701">
        <f t="shared" si="219"/>
        <v>0</v>
      </c>
      <c r="V351" s="693"/>
      <c r="W351" s="700">
        <f t="shared" si="220"/>
        <v>0</v>
      </c>
      <c r="X351" s="126">
        <f t="shared" si="220"/>
        <v>0</v>
      </c>
      <c r="Y351" s="696">
        <f t="shared" si="221"/>
        <v>0</v>
      </c>
      <c r="Z351" s="408">
        <f t="shared" si="222"/>
        <v>0</v>
      </c>
      <c r="AA351" s="127"/>
      <c r="AB351" s="123">
        <f t="shared" si="231"/>
        <v>0</v>
      </c>
      <c r="AC351" s="121">
        <f t="shared" si="231"/>
        <v>0</v>
      </c>
      <c r="AD351" s="121">
        <f t="shared" si="231"/>
        <v>0</v>
      </c>
      <c r="AE351" s="121">
        <f t="shared" si="231"/>
        <v>0</v>
      </c>
      <c r="AF351" s="121">
        <f t="shared" si="231"/>
        <v>0</v>
      </c>
      <c r="AG351" s="121">
        <f t="shared" si="231"/>
        <v>0</v>
      </c>
      <c r="AH351" s="121">
        <f t="shared" si="231"/>
        <v>0</v>
      </c>
      <c r="AI351" s="121">
        <f t="shared" si="231"/>
        <v>0</v>
      </c>
      <c r="AJ351" s="121">
        <f t="shared" si="231"/>
        <v>0</v>
      </c>
      <c r="AK351" s="121">
        <f t="shared" si="231"/>
        <v>0</v>
      </c>
      <c r="AL351" s="121">
        <f t="shared" si="231"/>
        <v>0</v>
      </c>
      <c r="AM351" s="121">
        <f t="shared" si="231"/>
        <v>0</v>
      </c>
      <c r="AN351" s="121">
        <f t="shared" si="231"/>
        <v>0</v>
      </c>
      <c r="AO351" s="701">
        <f t="shared" si="231"/>
        <v>0</v>
      </c>
      <c r="AP351" s="122"/>
      <c r="AQ351" s="123">
        <f t="shared" si="232"/>
        <v>0</v>
      </c>
      <c r="AR351" s="121">
        <f t="shared" si="232"/>
        <v>0</v>
      </c>
      <c r="AS351" s="121">
        <f t="shared" si="232"/>
        <v>0</v>
      </c>
      <c r="AT351" s="121">
        <f t="shared" si="232"/>
        <v>0</v>
      </c>
      <c r="AU351" s="121">
        <f t="shared" si="232"/>
        <v>0</v>
      </c>
      <c r="AV351" s="121">
        <f t="shared" si="232"/>
        <v>0</v>
      </c>
      <c r="AW351" s="121">
        <f t="shared" si="232"/>
        <v>0</v>
      </c>
      <c r="AX351" s="121">
        <f t="shared" si="232"/>
        <v>0</v>
      </c>
      <c r="AY351" s="121">
        <f t="shared" si="232"/>
        <v>0</v>
      </c>
      <c r="AZ351" s="121">
        <f t="shared" si="232"/>
        <v>0</v>
      </c>
      <c r="BA351" s="121">
        <f t="shared" si="232"/>
        <v>0</v>
      </c>
      <c r="BB351" s="121">
        <f t="shared" si="232"/>
        <v>0</v>
      </c>
      <c r="BC351" s="121">
        <f t="shared" si="232"/>
        <v>0</v>
      </c>
      <c r="BD351" s="701">
        <f t="shared" si="232"/>
        <v>0</v>
      </c>
      <c r="BE351" s="693"/>
      <c r="BF351" s="122">
        <f t="shared" si="225"/>
        <v>0</v>
      </c>
      <c r="BG351" s="124"/>
      <c r="BH351" s="122">
        <f t="shared" si="226"/>
        <v>0</v>
      </c>
      <c r="BI351" s="124"/>
      <c r="BJ351" s="122">
        <f t="shared" si="227"/>
        <v>0</v>
      </c>
      <c r="BK351" s="124"/>
      <c r="BL351" s="125">
        <f t="shared" si="228"/>
        <v>0.6</v>
      </c>
      <c r="BM351" s="124"/>
      <c r="BN351" s="123">
        <f t="shared" si="229"/>
        <v>0</v>
      </c>
      <c r="BO351" s="126">
        <f t="shared" si="229"/>
        <v>0</v>
      </c>
      <c r="BP351" s="127"/>
      <c r="BQ351" s="409"/>
    </row>
    <row r="352" spans="1:69" s="131" customFormat="1" ht="17.55" hidden="1" customHeight="1">
      <c r="A352"/>
      <c r="B352"/>
      <c r="C352" s="139" t="str">
        <f t="shared" si="216"/>
        <v>H</v>
      </c>
      <c r="D352" s="130" t="str">
        <f t="shared" si="215"/>
        <v>ETL</v>
      </c>
      <c r="E352" s="129" t="str">
        <f t="shared" si="214"/>
        <v>NSCC</v>
      </c>
      <c r="F352" s="717"/>
      <c r="G352" s="123">
        <f t="shared" si="230"/>
        <v>0</v>
      </c>
      <c r="H352" s="121">
        <f t="shared" si="230"/>
        <v>0</v>
      </c>
      <c r="I352" s="121">
        <f t="shared" si="230"/>
        <v>0</v>
      </c>
      <c r="J352" s="121">
        <f t="shared" si="230"/>
        <v>0</v>
      </c>
      <c r="K352" s="121">
        <f t="shared" si="230"/>
        <v>0</v>
      </c>
      <c r="L352" s="121">
        <f t="shared" si="230"/>
        <v>0</v>
      </c>
      <c r="M352" s="121">
        <f t="shared" si="230"/>
        <v>0</v>
      </c>
      <c r="N352" s="121">
        <f t="shared" si="230"/>
        <v>0</v>
      </c>
      <c r="O352" s="121">
        <f t="shared" si="230"/>
        <v>0</v>
      </c>
      <c r="P352" s="126">
        <f t="shared" si="230"/>
        <v>0</v>
      </c>
      <c r="Q352" s="122"/>
      <c r="R352" s="408">
        <f t="shared" si="218"/>
        <v>0</v>
      </c>
      <c r="S352" s="693"/>
      <c r="T352" s="700">
        <f t="shared" si="219"/>
        <v>0</v>
      </c>
      <c r="U352" s="701">
        <f t="shared" si="219"/>
        <v>0</v>
      </c>
      <c r="V352" s="693"/>
      <c r="W352" s="700">
        <f t="shared" si="220"/>
        <v>0</v>
      </c>
      <c r="X352" s="126">
        <f t="shared" si="220"/>
        <v>0</v>
      </c>
      <c r="Y352" s="696">
        <f t="shared" si="221"/>
        <v>0</v>
      </c>
      <c r="Z352" s="408">
        <f t="shared" si="222"/>
        <v>0</v>
      </c>
      <c r="AA352" s="127"/>
      <c r="AB352" s="123">
        <f t="shared" si="231"/>
        <v>0</v>
      </c>
      <c r="AC352" s="121">
        <f t="shared" si="231"/>
        <v>0</v>
      </c>
      <c r="AD352" s="121">
        <f t="shared" si="231"/>
        <v>0</v>
      </c>
      <c r="AE352" s="121">
        <f t="shared" si="231"/>
        <v>0</v>
      </c>
      <c r="AF352" s="121">
        <f t="shared" si="231"/>
        <v>0</v>
      </c>
      <c r="AG352" s="121">
        <f t="shared" si="231"/>
        <v>0</v>
      </c>
      <c r="AH352" s="121">
        <f t="shared" si="231"/>
        <v>0</v>
      </c>
      <c r="AI352" s="121">
        <f t="shared" si="231"/>
        <v>0</v>
      </c>
      <c r="AJ352" s="121">
        <f t="shared" si="231"/>
        <v>0</v>
      </c>
      <c r="AK352" s="121">
        <f t="shared" si="231"/>
        <v>0</v>
      </c>
      <c r="AL352" s="121">
        <f t="shared" si="231"/>
        <v>0</v>
      </c>
      <c r="AM352" s="121">
        <f t="shared" si="231"/>
        <v>0</v>
      </c>
      <c r="AN352" s="121">
        <f t="shared" si="231"/>
        <v>0</v>
      </c>
      <c r="AO352" s="701">
        <f t="shared" si="231"/>
        <v>0</v>
      </c>
      <c r="AP352" s="122"/>
      <c r="AQ352" s="123">
        <f t="shared" si="232"/>
        <v>0</v>
      </c>
      <c r="AR352" s="121">
        <f t="shared" si="232"/>
        <v>0</v>
      </c>
      <c r="AS352" s="121">
        <f t="shared" si="232"/>
        <v>0</v>
      </c>
      <c r="AT352" s="121">
        <f t="shared" si="232"/>
        <v>0</v>
      </c>
      <c r="AU352" s="121">
        <f t="shared" si="232"/>
        <v>0</v>
      </c>
      <c r="AV352" s="121">
        <f t="shared" si="232"/>
        <v>0</v>
      </c>
      <c r="AW352" s="121">
        <f t="shared" si="232"/>
        <v>0</v>
      </c>
      <c r="AX352" s="121">
        <f t="shared" si="232"/>
        <v>0</v>
      </c>
      <c r="AY352" s="121">
        <f t="shared" si="232"/>
        <v>0</v>
      </c>
      <c r="AZ352" s="121">
        <f t="shared" si="232"/>
        <v>0</v>
      </c>
      <c r="BA352" s="121">
        <f t="shared" si="232"/>
        <v>0</v>
      </c>
      <c r="BB352" s="121">
        <f t="shared" si="232"/>
        <v>0</v>
      </c>
      <c r="BC352" s="121">
        <f t="shared" si="232"/>
        <v>0</v>
      </c>
      <c r="BD352" s="701">
        <f t="shared" si="232"/>
        <v>0</v>
      </c>
      <c r="BE352" s="693"/>
      <c r="BF352" s="122">
        <f t="shared" si="225"/>
        <v>0</v>
      </c>
      <c r="BG352" s="124"/>
      <c r="BH352" s="122">
        <f t="shared" si="226"/>
        <v>0</v>
      </c>
      <c r="BI352" s="124"/>
      <c r="BJ352" s="122">
        <f t="shared" si="227"/>
        <v>0</v>
      </c>
      <c r="BK352" s="124"/>
      <c r="BL352" s="125">
        <f t="shared" si="228"/>
        <v>0</v>
      </c>
      <c r="BM352" s="124"/>
      <c r="BN352" s="123">
        <f t="shared" si="229"/>
        <v>0</v>
      </c>
      <c r="BO352" s="126">
        <f t="shared" si="229"/>
        <v>0</v>
      </c>
      <c r="BP352" s="127"/>
      <c r="BQ352" s="409"/>
    </row>
    <row r="353" spans="1:69" s="131" customFormat="1" ht="17.55" hidden="1" customHeight="1">
      <c r="A353"/>
      <c r="B353"/>
      <c r="C353" s="139" t="str">
        <f t="shared" si="216"/>
        <v>H</v>
      </c>
      <c r="D353" s="130" t="str">
        <f t="shared" si="215"/>
        <v>ETL</v>
      </c>
      <c r="E353" s="129" t="str">
        <f t="shared" si="214"/>
        <v>P&amp;H Tech</v>
      </c>
      <c r="F353" s="717"/>
      <c r="G353" s="123">
        <f t="shared" si="230"/>
        <v>0</v>
      </c>
      <c r="H353" s="121">
        <f t="shared" si="230"/>
        <v>0</v>
      </c>
      <c r="I353" s="121">
        <f t="shared" si="230"/>
        <v>0</v>
      </c>
      <c r="J353" s="121">
        <f t="shared" si="230"/>
        <v>0</v>
      </c>
      <c r="K353" s="121">
        <f t="shared" si="230"/>
        <v>0</v>
      </c>
      <c r="L353" s="121">
        <f t="shared" si="230"/>
        <v>0</v>
      </c>
      <c r="M353" s="121">
        <f t="shared" si="230"/>
        <v>0</v>
      </c>
      <c r="N353" s="121">
        <f t="shared" si="230"/>
        <v>0</v>
      </c>
      <c r="O353" s="121">
        <f t="shared" si="230"/>
        <v>0</v>
      </c>
      <c r="P353" s="126">
        <f t="shared" si="230"/>
        <v>0</v>
      </c>
      <c r="Q353" s="122"/>
      <c r="R353" s="408">
        <f t="shared" si="218"/>
        <v>0</v>
      </c>
      <c r="S353" s="693"/>
      <c r="T353" s="700">
        <f t="shared" si="219"/>
        <v>0</v>
      </c>
      <c r="U353" s="701">
        <f t="shared" si="219"/>
        <v>0</v>
      </c>
      <c r="V353" s="693"/>
      <c r="W353" s="700">
        <f t="shared" si="220"/>
        <v>0</v>
      </c>
      <c r="X353" s="126">
        <f t="shared" si="220"/>
        <v>0</v>
      </c>
      <c r="Y353" s="696">
        <f t="shared" si="221"/>
        <v>0</v>
      </c>
      <c r="Z353" s="408">
        <f t="shared" si="222"/>
        <v>0</v>
      </c>
      <c r="AA353" s="127"/>
      <c r="AB353" s="123">
        <f t="shared" si="231"/>
        <v>0</v>
      </c>
      <c r="AC353" s="121">
        <f t="shared" si="231"/>
        <v>0</v>
      </c>
      <c r="AD353" s="121">
        <f t="shared" si="231"/>
        <v>0</v>
      </c>
      <c r="AE353" s="121">
        <f t="shared" si="231"/>
        <v>0</v>
      </c>
      <c r="AF353" s="121">
        <f t="shared" si="231"/>
        <v>0</v>
      </c>
      <c r="AG353" s="121">
        <f t="shared" si="231"/>
        <v>0</v>
      </c>
      <c r="AH353" s="121">
        <f t="shared" si="231"/>
        <v>0</v>
      </c>
      <c r="AI353" s="121">
        <f t="shared" si="231"/>
        <v>0</v>
      </c>
      <c r="AJ353" s="121">
        <f t="shared" si="231"/>
        <v>0</v>
      </c>
      <c r="AK353" s="121">
        <f t="shared" si="231"/>
        <v>0</v>
      </c>
      <c r="AL353" s="121">
        <f t="shared" si="231"/>
        <v>0</v>
      </c>
      <c r="AM353" s="121">
        <f t="shared" si="231"/>
        <v>0</v>
      </c>
      <c r="AN353" s="121">
        <f t="shared" si="231"/>
        <v>0</v>
      </c>
      <c r="AO353" s="701">
        <f t="shared" si="231"/>
        <v>0</v>
      </c>
      <c r="AP353" s="122"/>
      <c r="AQ353" s="123">
        <f t="shared" si="232"/>
        <v>0</v>
      </c>
      <c r="AR353" s="121">
        <f t="shared" si="232"/>
        <v>0</v>
      </c>
      <c r="AS353" s="121">
        <f t="shared" si="232"/>
        <v>0</v>
      </c>
      <c r="AT353" s="121">
        <f t="shared" si="232"/>
        <v>0</v>
      </c>
      <c r="AU353" s="121">
        <f t="shared" si="232"/>
        <v>0</v>
      </c>
      <c r="AV353" s="121">
        <f t="shared" si="232"/>
        <v>0</v>
      </c>
      <c r="AW353" s="121">
        <f t="shared" si="232"/>
        <v>0</v>
      </c>
      <c r="AX353" s="121">
        <f t="shared" si="232"/>
        <v>0</v>
      </c>
      <c r="AY353" s="121">
        <f t="shared" si="232"/>
        <v>0</v>
      </c>
      <c r="AZ353" s="121">
        <f t="shared" si="232"/>
        <v>0</v>
      </c>
      <c r="BA353" s="121">
        <f t="shared" si="232"/>
        <v>0</v>
      </c>
      <c r="BB353" s="121">
        <f t="shared" si="232"/>
        <v>0</v>
      </c>
      <c r="BC353" s="121">
        <f t="shared" si="232"/>
        <v>0</v>
      </c>
      <c r="BD353" s="701">
        <f t="shared" si="232"/>
        <v>0</v>
      </c>
      <c r="BE353" s="693"/>
      <c r="BF353" s="122">
        <f t="shared" si="225"/>
        <v>0</v>
      </c>
      <c r="BG353" s="124"/>
      <c r="BH353" s="122">
        <f t="shared" si="226"/>
        <v>0</v>
      </c>
      <c r="BI353" s="124"/>
      <c r="BJ353" s="122">
        <f t="shared" si="227"/>
        <v>0</v>
      </c>
      <c r="BK353" s="124"/>
      <c r="BL353" s="125">
        <f t="shared" si="228"/>
        <v>0</v>
      </c>
      <c r="BM353" s="124"/>
      <c r="BN353" s="123">
        <f t="shared" si="229"/>
        <v>0</v>
      </c>
      <c r="BO353" s="126">
        <f t="shared" si="229"/>
        <v>0</v>
      </c>
      <c r="BP353" s="127"/>
      <c r="BQ353" s="409"/>
    </row>
    <row r="354" spans="1:69" s="131" customFormat="1" ht="17.55" hidden="1" customHeight="1">
      <c r="A354"/>
      <c r="B354"/>
      <c r="C354" s="139" t="str">
        <f t="shared" si="216"/>
        <v>H</v>
      </c>
      <c r="D354" s="130" t="str">
        <f t="shared" si="215"/>
        <v>ETL</v>
      </c>
      <c r="E354" s="129" t="str">
        <f t="shared" si="214"/>
        <v>Samsung SDI</v>
      </c>
      <c r="F354" s="717"/>
      <c r="G354" s="123">
        <f t="shared" si="230"/>
        <v>0</v>
      </c>
      <c r="H354" s="121">
        <f t="shared" si="230"/>
        <v>0</v>
      </c>
      <c r="I354" s="121">
        <f t="shared" si="230"/>
        <v>0</v>
      </c>
      <c r="J354" s="121">
        <f t="shared" si="230"/>
        <v>0</v>
      </c>
      <c r="K354" s="121">
        <f t="shared" si="230"/>
        <v>0</v>
      </c>
      <c r="L354" s="121">
        <f t="shared" si="230"/>
        <v>0</v>
      </c>
      <c r="M354" s="121">
        <f t="shared" si="230"/>
        <v>0</v>
      </c>
      <c r="N354" s="121">
        <f t="shared" si="230"/>
        <v>0</v>
      </c>
      <c r="O354" s="121">
        <f t="shared" si="230"/>
        <v>0</v>
      </c>
      <c r="P354" s="126">
        <f t="shared" si="230"/>
        <v>0</v>
      </c>
      <c r="Q354" s="122"/>
      <c r="R354" s="408">
        <f t="shared" si="218"/>
        <v>0</v>
      </c>
      <c r="S354" s="693"/>
      <c r="T354" s="700">
        <f t="shared" si="219"/>
        <v>0</v>
      </c>
      <c r="U354" s="701">
        <f t="shared" si="219"/>
        <v>0</v>
      </c>
      <c r="V354" s="693"/>
      <c r="W354" s="700">
        <f t="shared" si="220"/>
        <v>0</v>
      </c>
      <c r="X354" s="126">
        <f t="shared" si="220"/>
        <v>0</v>
      </c>
      <c r="Y354" s="696">
        <f t="shared" si="221"/>
        <v>0</v>
      </c>
      <c r="Z354" s="408">
        <f t="shared" si="222"/>
        <v>0</v>
      </c>
      <c r="AA354" s="127"/>
      <c r="AB354" s="123">
        <f t="shared" si="231"/>
        <v>0</v>
      </c>
      <c r="AC354" s="121">
        <f t="shared" si="231"/>
        <v>0</v>
      </c>
      <c r="AD354" s="121">
        <f t="shared" si="231"/>
        <v>0</v>
      </c>
      <c r="AE354" s="121">
        <f t="shared" si="231"/>
        <v>0</v>
      </c>
      <c r="AF354" s="121">
        <f t="shared" si="231"/>
        <v>0</v>
      </c>
      <c r="AG354" s="121">
        <f t="shared" si="231"/>
        <v>0</v>
      </c>
      <c r="AH354" s="121">
        <f t="shared" si="231"/>
        <v>0</v>
      </c>
      <c r="AI354" s="121">
        <f t="shared" si="231"/>
        <v>0</v>
      </c>
      <c r="AJ354" s="121">
        <f t="shared" si="231"/>
        <v>0</v>
      </c>
      <c r="AK354" s="121">
        <f t="shared" si="231"/>
        <v>0</v>
      </c>
      <c r="AL354" s="121">
        <f t="shared" si="231"/>
        <v>0</v>
      </c>
      <c r="AM354" s="121">
        <f t="shared" si="231"/>
        <v>0</v>
      </c>
      <c r="AN354" s="121">
        <f t="shared" si="231"/>
        <v>0</v>
      </c>
      <c r="AO354" s="701">
        <f t="shared" si="231"/>
        <v>0</v>
      </c>
      <c r="AP354" s="122"/>
      <c r="AQ354" s="123">
        <f t="shared" si="232"/>
        <v>0</v>
      </c>
      <c r="AR354" s="121">
        <f t="shared" si="232"/>
        <v>0</v>
      </c>
      <c r="AS354" s="121">
        <f t="shared" si="232"/>
        <v>0</v>
      </c>
      <c r="AT354" s="121">
        <f t="shared" si="232"/>
        <v>0</v>
      </c>
      <c r="AU354" s="121">
        <f t="shared" si="232"/>
        <v>0</v>
      </c>
      <c r="AV354" s="121">
        <f t="shared" si="232"/>
        <v>0</v>
      </c>
      <c r="AW354" s="121">
        <f t="shared" si="232"/>
        <v>0</v>
      </c>
      <c r="AX354" s="121">
        <f t="shared" si="232"/>
        <v>0</v>
      </c>
      <c r="AY354" s="121">
        <f t="shared" si="232"/>
        <v>0</v>
      </c>
      <c r="AZ354" s="121">
        <f t="shared" si="232"/>
        <v>0</v>
      </c>
      <c r="BA354" s="121">
        <f t="shared" si="232"/>
        <v>0</v>
      </c>
      <c r="BB354" s="121">
        <f t="shared" si="232"/>
        <v>0</v>
      </c>
      <c r="BC354" s="121">
        <f t="shared" si="232"/>
        <v>0</v>
      </c>
      <c r="BD354" s="701">
        <f t="shared" si="232"/>
        <v>0</v>
      </c>
      <c r="BE354" s="693"/>
      <c r="BF354" s="122">
        <f t="shared" si="225"/>
        <v>0</v>
      </c>
      <c r="BG354" s="124"/>
      <c r="BH354" s="122">
        <f t="shared" si="226"/>
        <v>0</v>
      </c>
      <c r="BI354" s="124"/>
      <c r="BJ354" s="122">
        <f t="shared" si="227"/>
        <v>0</v>
      </c>
      <c r="BK354" s="124"/>
      <c r="BL354" s="125">
        <f t="shared" si="228"/>
        <v>0</v>
      </c>
      <c r="BM354" s="124"/>
      <c r="BN354" s="123">
        <f t="shared" si="229"/>
        <v>0</v>
      </c>
      <c r="BO354" s="126">
        <f t="shared" si="229"/>
        <v>0</v>
      </c>
      <c r="BP354" s="127"/>
      <c r="BQ354" s="409"/>
    </row>
    <row r="355" spans="1:69" s="131" customFormat="1" ht="17.55" hidden="1" customHeight="1">
      <c r="A355" s="83"/>
      <c r="C355" s="139" t="str">
        <f t="shared" si="216"/>
        <v>H</v>
      </c>
      <c r="D355" s="130" t="str">
        <f t="shared" si="215"/>
        <v>ETL</v>
      </c>
      <c r="E355" s="129" t="str">
        <f t="shared" ref="E355:E364" si="233">E320</f>
        <v>SFC</v>
      </c>
      <c r="F355" s="717"/>
      <c r="G355" s="123">
        <f t="shared" si="230"/>
        <v>0</v>
      </c>
      <c r="H355" s="121">
        <f t="shared" si="230"/>
        <v>0</v>
      </c>
      <c r="I355" s="121">
        <f t="shared" si="230"/>
        <v>0</v>
      </c>
      <c r="J355" s="121">
        <f t="shared" si="230"/>
        <v>0</v>
      </c>
      <c r="K355" s="121">
        <f t="shared" si="230"/>
        <v>0</v>
      </c>
      <c r="L355" s="121">
        <f t="shared" si="230"/>
        <v>0</v>
      </c>
      <c r="M355" s="121">
        <f t="shared" si="230"/>
        <v>0</v>
      </c>
      <c r="N355" s="121">
        <f t="shared" si="230"/>
        <v>0</v>
      </c>
      <c r="O355" s="121">
        <f t="shared" si="230"/>
        <v>0</v>
      </c>
      <c r="P355" s="126">
        <f t="shared" si="230"/>
        <v>0</v>
      </c>
      <c r="Q355" s="122"/>
      <c r="R355" s="408">
        <f t="shared" si="218"/>
        <v>0</v>
      </c>
      <c r="S355" s="693"/>
      <c r="T355" s="700">
        <f t="shared" si="219"/>
        <v>0</v>
      </c>
      <c r="U355" s="701">
        <f t="shared" si="219"/>
        <v>0</v>
      </c>
      <c r="V355" s="693"/>
      <c r="W355" s="700">
        <f t="shared" si="220"/>
        <v>0</v>
      </c>
      <c r="X355" s="126">
        <f t="shared" si="220"/>
        <v>0</v>
      </c>
      <c r="Y355" s="696">
        <f t="shared" si="221"/>
        <v>0</v>
      </c>
      <c r="Z355" s="408">
        <f t="shared" si="222"/>
        <v>0</v>
      </c>
      <c r="AA355" s="127"/>
      <c r="AB355" s="123">
        <f t="shared" si="231"/>
        <v>0</v>
      </c>
      <c r="AC355" s="121">
        <f t="shared" si="231"/>
        <v>0</v>
      </c>
      <c r="AD355" s="121">
        <f t="shared" si="231"/>
        <v>0</v>
      </c>
      <c r="AE355" s="121">
        <f t="shared" si="231"/>
        <v>0</v>
      </c>
      <c r="AF355" s="121">
        <f t="shared" si="231"/>
        <v>0</v>
      </c>
      <c r="AG355" s="121">
        <f t="shared" si="231"/>
        <v>0</v>
      </c>
      <c r="AH355" s="121">
        <f t="shared" si="231"/>
        <v>0</v>
      </c>
      <c r="AI355" s="121">
        <f t="shared" si="231"/>
        <v>0</v>
      </c>
      <c r="AJ355" s="121">
        <f t="shared" si="231"/>
        <v>0</v>
      </c>
      <c r="AK355" s="121">
        <f t="shared" si="231"/>
        <v>0</v>
      </c>
      <c r="AL355" s="121">
        <f t="shared" si="231"/>
        <v>0</v>
      </c>
      <c r="AM355" s="121">
        <f t="shared" si="231"/>
        <v>0</v>
      </c>
      <c r="AN355" s="121">
        <f t="shared" si="231"/>
        <v>0</v>
      </c>
      <c r="AO355" s="701">
        <f t="shared" si="231"/>
        <v>0</v>
      </c>
      <c r="AP355" s="122"/>
      <c r="AQ355" s="123">
        <f t="shared" si="232"/>
        <v>0</v>
      </c>
      <c r="AR355" s="121">
        <f t="shared" si="232"/>
        <v>0</v>
      </c>
      <c r="AS355" s="121">
        <f t="shared" si="232"/>
        <v>0</v>
      </c>
      <c r="AT355" s="121">
        <f t="shared" si="232"/>
        <v>0</v>
      </c>
      <c r="AU355" s="121">
        <f t="shared" si="232"/>
        <v>0</v>
      </c>
      <c r="AV355" s="121">
        <f t="shared" si="232"/>
        <v>0</v>
      </c>
      <c r="AW355" s="121">
        <f t="shared" si="232"/>
        <v>0</v>
      </c>
      <c r="AX355" s="121">
        <f t="shared" si="232"/>
        <v>0</v>
      </c>
      <c r="AY355" s="121">
        <f t="shared" si="232"/>
        <v>0</v>
      </c>
      <c r="AZ355" s="121">
        <f t="shared" si="232"/>
        <v>0</v>
      </c>
      <c r="BA355" s="121">
        <f t="shared" si="232"/>
        <v>0</v>
      </c>
      <c r="BB355" s="121">
        <f t="shared" si="232"/>
        <v>0</v>
      </c>
      <c r="BC355" s="121">
        <f t="shared" si="232"/>
        <v>0</v>
      </c>
      <c r="BD355" s="701">
        <f t="shared" si="232"/>
        <v>0</v>
      </c>
      <c r="BE355" s="693"/>
      <c r="BF355" s="122">
        <f t="shared" si="225"/>
        <v>0</v>
      </c>
      <c r="BG355" s="124"/>
      <c r="BH355" s="122">
        <f t="shared" si="226"/>
        <v>0</v>
      </c>
      <c r="BI355" s="124"/>
      <c r="BJ355" s="122">
        <f t="shared" si="227"/>
        <v>0</v>
      </c>
      <c r="BK355" s="124"/>
      <c r="BL355" s="125">
        <f t="shared" si="228"/>
        <v>0</v>
      </c>
      <c r="BM355" s="124"/>
      <c r="BN355" s="123">
        <f t="shared" si="229"/>
        <v>0</v>
      </c>
      <c r="BO355" s="126">
        <f t="shared" si="229"/>
        <v>0</v>
      </c>
      <c r="BP355" s="127"/>
      <c r="BQ355" s="409"/>
    </row>
    <row r="356" spans="1:69" s="131" customFormat="1" ht="17.55" hidden="1" customHeight="1">
      <c r="A356" s="83"/>
      <c r="C356" s="139" t="str">
        <f t="shared" si="216"/>
        <v>H</v>
      </c>
      <c r="D356" s="130" t="str">
        <f t="shared" si="215"/>
        <v>ETL</v>
      </c>
      <c r="E356" s="129" t="str">
        <f t="shared" si="233"/>
        <v>SK JNC</v>
      </c>
      <c r="F356" s="717"/>
      <c r="G356" s="123">
        <f t="shared" ref="G356:P365" si="234">SUMIFS(Share, Y, $E$3, Config, $G$11, P, G$15, LType, $D356, MSup, $E356)</f>
        <v>0</v>
      </c>
      <c r="H356" s="121">
        <f t="shared" si="234"/>
        <v>0</v>
      </c>
      <c r="I356" s="121">
        <f t="shared" si="234"/>
        <v>0</v>
      </c>
      <c r="J356" s="121">
        <f t="shared" si="234"/>
        <v>0</v>
      </c>
      <c r="K356" s="121">
        <f t="shared" si="234"/>
        <v>0</v>
      </c>
      <c r="L356" s="121">
        <f t="shared" si="234"/>
        <v>0</v>
      </c>
      <c r="M356" s="121">
        <f t="shared" si="234"/>
        <v>0</v>
      </c>
      <c r="N356" s="121">
        <f t="shared" si="234"/>
        <v>0</v>
      </c>
      <c r="O356" s="121">
        <f t="shared" si="234"/>
        <v>0</v>
      </c>
      <c r="P356" s="126">
        <f t="shared" si="234"/>
        <v>0</v>
      </c>
      <c r="Q356" s="122"/>
      <c r="R356" s="408">
        <f t="shared" si="218"/>
        <v>0</v>
      </c>
      <c r="S356" s="693"/>
      <c r="T356" s="700">
        <f t="shared" ref="T356:U375" si="235">SUMIFS(Share, Y, $E$3, Config, $T$11, P, T$15, LType, $D356, MSup, $E356)</f>
        <v>0</v>
      </c>
      <c r="U356" s="701">
        <f t="shared" si="235"/>
        <v>0</v>
      </c>
      <c r="V356" s="693"/>
      <c r="W356" s="700">
        <f t="shared" ref="W356:X375" si="236">SUMIFS(Share, Y, $E$3, Config, $W$11, P, W$15, LType, $D356, MSup, $E356)</f>
        <v>0</v>
      </c>
      <c r="X356" s="126">
        <f t="shared" si="236"/>
        <v>0</v>
      </c>
      <c r="Y356" s="696">
        <f t="shared" si="221"/>
        <v>0</v>
      </c>
      <c r="Z356" s="408">
        <f t="shared" si="222"/>
        <v>0</v>
      </c>
      <c r="AA356" s="127"/>
      <c r="AB356" s="123">
        <f t="shared" ref="AB356:AO365" si="237">SUMIFS(Share, Y, $E$3, Config, $AB$11, P, AB$15, LType, $D356, MSup, $E356)</f>
        <v>0</v>
      </c>
      <c r="AC356" s="121">
        <f t="shared" si="237"/>
        <v>0</v>
      </c>
      <c r="AD356" s="121">
        <f t="shared" si="237"/>
        <v>0</v>
      </c>
      <c r="AE356" s="121">
        <f t="shared" si="237"/>
        <v>0</v>
      </c>
      <c r="AF356" s="121">
        <f t="shared" si="237"/>
        <v>0</v>
      </c>
      <c r="AG356" s="121">
        <f t="shared" si="237"/>
        <v>0</v>
      </c>
      <c r="AH356" s="121">
        <f t="shared" si="237"/>
        <v>0</v>
      </c>
      <c r="AI356" s="121">
        <f t="shared" si="237"/>
        <v>0</v>
      </c>
      <c r="AJ356" s="121">
        <f t="shared" si="237"/>
        <v>0</v>
      </c>
      <c r="AK356" s="121">
        <f t="shared" si="237"/>
        <v>0</v>
      </c>
      <c r="AL356" s="121">
        <f t="shared" si="237"/>
        <v>0</v>
      </c>
      <c r="AM356" s="121">
        <f t="shared" si="237"/>
        <v>0</v>
      </c>
      <c r="AN356" s="121">
        <f t="shared" si="237"/>
        <v>0</v>
      </c>
      <c r="AO356" s="701">
        <f t="shared" si="237"/>
        <v>0</v>
      </c>
      <c r="AP356" s="122"/>
      <c r="AQ356" s="123">
        <f t="shared" ref="AQ356:BD365" si="238">SUMIFS(Share, Y, $E$3, Config, $AQ$11, P, AQ$15, LType, $D356, MSup, $E356)</f>
        <v>0</v>
      </c>
      <c r="AR356" s="121">
        <f t="shared" si="238"/>
        <v>0</v>
      </c>
      <c r="AS356" s="121">
        <f t="shared" si="238"/>
        <v>0</v>
      </c>
      <c r="AT356" s="121">
        <f t="shared" si="238"/>
        <v>0</v>
      </c>
      <c r="AU356" s="121">
        <f t="shared" si="238"/>
        <v>0</v>
      </c>
      <c r="AV356" s="121">
        <f t="shared" si="238"/>
        <v>0</v>
      </c>
      <c r="AW356" s="121">
        <f t="shared" si="238"/>
        <v>0</v>
      </c>
      <c r="AX356" s="121">
        <f t="shared" si="238"/>
        <v>0</v>
      </c>
      <c r="AY356" s="121">
        <f t="shared" si="238"/>
        <v>0</v>
      </c>
      <c r="AZ356" s="121">
        <f t="shared" si="238"/>
        <v>0</v>
      </c>
      <c r="BA356" s="121">
        <f t="shared" si="238"/>
        <v>0</v>
      </c>
      <c r="BB356" s="121">
        <f t="shared" si="238"/>
        <v>0</v>
      </c>
      <c r="BC356" s="121">
        <f t="shared" si="238"/>
        <v>0</v>
      </c>
      <c r="BD356" s="701">
        <f t="shared" si="238"/>
        <v>0</v>
      </c>
      <c r="BE356" s="693"/>
      <c r="BF356" s="122">
        <f t="shared" si="225"/>
        <v>0</v>
      </c>
      <c r="BG356" s="124"/>
      <c r="BH356" s="122">
        <f t="shared" si="226"/>
        <v>0</v>
      </c>
      <c r="BI356" s="124"/>
      <c r="BJ356" s="122">
        <f t="shared" si="227"/>
        <v>0</v>
      </c>
      <c r="BK356" s="124"/>
      <c r="BL356" s="125">
        <f t="shared" si="228"/>
        <v>0</v>
      </c>
      <c r="BM356" s="124"/>
      <c r="BN356" s="123">
        <f t="shared" ref="BN356:BO375" si="239">SUMIFS(Share, Y, $E$3, Config, $BN$11, P, BN$15, LType, $D356, MSup, $E356)</f>
        <v>0</v>
      </c>
      <c r="BO356" s="126">
        <f t="shared" si="239"/>
        <v>0</v>
      </c>
      <c r="BP356" s="127"/>
      <c r="BQ356" s="409"/>
    </row>
    <row r="357" spans="1:69" s="131" customFormat="1" ht="17.55" customHeight="1">
      <c r="A357" s="83"/>
      <c r="C357" s="139" t="str">
        <f t="shared" si="216"/>
        <v/>
      </c>
      <c r="D357" s="130" t="str">
        <f t="shared" si="215"/>
        <v>ETL</v>
      </c>
      <c r="E357" s="129" t="str">
        <f t="shared" si="233"/>
        <v>Solus AM</v>
      </c>
      <c r="F357" s="717"/>
      <c r="G357" s="123">
        <f t="shared" si="234"/>
        <v>0</v>
      </c>
      <c r="H357" s="121">
        <f t="shared" si="234"/>
        <v>0</v>
      </c>
      <c r="I357" s="121">
        <f t="shared" si="234"/>
        <v>0</v>
      </c>
      <c r="J357" s="121">
        <f t="shared" si="234"/>
        <v>0</v>
      </c>
      <c r="K357" s="121">
        <f t="shared" si="234"/>
        <v>0</v>
      </c>
      <c r="L357" s="121">
        <f t="shared" si="234"/>
        <v>0</v>
      </c>
      <c r="M357" s="121">
        <f t="shared" si="234"/>
        <v>0</v>
      </c>
      <c r="N357" s="121">
        <f t="shared" si="234"/>
        <v>0</v>
      </c>
      <c r="O357" s="121">
        <f t="shared" si="234"/>
        <v>0</v>
      </c>
      <c r="P357" s="126">
        <f t="shared" si="234"/>
        <v>0</v>
      </c>
      <c r="Q357" s="122"/>
      <c r="R357" s="408">
        <f t="shared" si="218"/>
        <v>0</v>
      </c>
      <c r="S357" s="693"/>
      <c r="T357" s="700">
        <f t="shared" si="235"/>
        <v>0</v>
      </c>
      <c r="U357" s="701">
        <f t="shared" si="235"/>
        <v>0</v>
      </c>
      <c r="V357" s="693"/>
      <c r="W357" s="700">
        <f t="shared" si="236"/>
        <v>0</v>
      </c>
      <c r="X357" s="126">
        <f t="shared" si="236"/>
        <v>0</v>
      </c>
      <c r="Y357" s="696">
        <f t="shared" si="221"/>
        <v>0</v>
      </c>
      <c r="Z357" s="408">
        <f t="shared" si="222"/>
        <v>0</v>
      </c>
      <c r="AA357" s="127"/>
      <c r="AB357" s="123">
        <f t="shared" si="237"/>
        <v>0</v>
      </c>
      <c r="AC357" s="121">
        <f t="shared" si="237"/>
        <v>0</v>
      </c>
      <c r="AD357" s="121">
        <f t="shared" si="237"/>
        <v>0</v>
      </c>
      <c r="AE357" s="121">
        <f t="shared" si="237"/>
        <v>0</v>
      </c>
      <c r="AF357" s="121">
        <f t="shared" si="237"/>
        <v>0</v>
      </c>
      <c r="AG357" s="121">
        <f t="shared" si="237"/>
        <v>0</v>
      </c>
      <c r="AH357" s="121">
        <f t="shared" si="237"/>
        <v>0</v>
      </c>
      <c r="AI357" s="121">
        <f t="shared" si="237"/>
        <v>0</v>
      </c>
      <c r="AJ357" s="121">
        <f t="shared" si="237"/>
        <v>0</v>
      </c>
      <c r="AK357" s="121">
        <f t="shared" si="237"/>
        <v>0</v>
      </c>
      <c r="AL357" s="121">
        <f t="shared" si="237"/>
        <v>0</v>
      </c>
      <c r="AM357" s="121">
        <f t="shared" si="237"/>
        <v>0.3</v>
      </c>
      <c r="AN357" s="121">
        <f t="shared" si="237"/>
        <v>0</v>
      </c>
      <c r="AO357" s="701">
        <f t="shared" si="237"/>
        <v>0</v>
      </c>
      <c r="AP357" s="122"/>
      <c r="AQ357" s="123">
        <f t="shared" si="238"/>
        <v>0</v>
      </c>
      <c r="AR357" s="121">
        <f t="shared" si="238"/>
        <v>0</v>
      </c>
      <c r="AS357" s="121">
        <f t="shared" si="238"/>
        <v>0</v>
      </c>
      <c r="AT357" s="121">
        <f t="shared" si="238"/>
        <v>0</v>
      </c>
      <c r="AU357" s="121">
        <f t="shared" si="238"/>
        <v>0</v>
      </c>
      <c r="AV357" s="121">
        <f t="shared" si="238"/>
        <v>0</v>
      </c>
      <c r="AW357" s="121">
        <f t="shared" si="238"/>
        <v>0</v>
      </c>
      <c r="AX357" s="121">
        <f t="shared" si="238"/>
        <v>0</v>
      </c>
      <c r="AY357" s="121">
        <f t="shared" si="238"/>
        <v>0</v>
      </c>
      <c r="AZ357" s="121">
        <f t="shared" si="238"/>
        <v>0</v>
      </c>
      <c r="BA357" s="121">
        <f t="shared" si="238"/>
        <v>0</v>
      </c>
      <c r="BB357" s="121">
        <f t="shared" si="238"/>
        <v>0</v>
      </c>
      <c r="BC357" s="121">
        <f t="shared" si="238"/>
        <v>0</v>
      </c>
      <c r="BD357" s="701">
        <f t="shared" si="238"/>
        <v>0</v>
      </c>
      <c r="BE357" s="693"/>
      <c r="BF357" s="122">
        <f t="shared" si="225"/>
        <v>0</v>
      </c>
      <c r="BG357" s="124"/>
      <c r="BH357" s="122">
        <f t="shared" si="226"/>
        <v>0.35</v>
      </c>
      <c r="BI357" s="124"/>
      <c r="BJ357" s="122">
        <f t="shared" si="227"/>
        <v>0</v>
      </c>
      <c r="BK357" s="124"/>
      <c r="BL357" s="125">
        <f t="shared" si="228"/>
        <v>0</v>
      </c>
      <c r="BM357" s="124"/>
      <c r="BN357" s="123">
        <f t="shared" si="239"/>
        <v>0</v>
      </c>
      <c r="BO357" s="126">
        <f t="shared" si="239"/>
        <v>0</v>
      </c>
      <c r="BP357" s="127"/>
      <c r="BQ357" s="409"/>
    </row>
    <row r="358" spans="1:69" s="131" customFormat="1" ht="17.55" hidden="1" customHeight="1">
      <c r="A358" s="83"/>
      <c r="C358" s="139" t="str">
        <f t="shared" si="216"/>
        <v>H</v>
      </c>
      <c r="D358" s="130" t="str">
        <f t="shared" si="215"/>
        <v>ETL</v>
      </c>
      <c r="E358" s="129">
        <f t="shared" si="233"/>
        <v>0</v>
      </c>
      <c r="F358" s="717"/>
      <c r="G358" s="123">
        <f t="shared" si="234"/>
        <v>0</v>
      </c>
      <c r="H358" s="121">
        <f t="shared" si="234"/>
        <v>0</v>
      </c>
      <c r="I358" s="121">
        <f t="shared" si="234"/>
        <v>0</v>
      </c>
      <c r="J358" s="121">
        <f t="shared" si="234"/>
        <v>0</v>
      </c>
      <c r="K358" s="121">
        <f t="shared" si="234"/>
        <v>0</v>
      </c>
      <c r="L358" s="121">
        <f t="shared" si="234"/>
        <v>0</v>
      </c>
      <c r="M358" s="121">
        <f t="shared" si="234"/>
        <v>0</v>
      </c>
      <c r="N358" s="121">
        <f t="shared" si="234"/>
        <v>0</v>
      </c>
      <c r="O358" s="121">
        <f t="shared" si="234"/>
        <v>0</v>
      </c>
      <c r="P358" s="126">
        <f t="shared" si="234"/>
        <v>0</v>
      </c>
      <c r="Q358" s="122"/>
      <c r="R358" s="408">
        <f t="shared" si="218"/>
        <v>0</v>
      </c>
      <c r="S358" s="693"/>
      <c r="T358" s="700">
        <f t="shared" si="235"/>
        <v>0</v>
      </c>
      <c r="U358" s="701">
        <f t="shared" si="235"/>
        <v>0</v>
      </c>
      <c r="V358" s="693"/>
      <c r="W358" s="700">
        <f t="shared" si="236"/>
        <v>0</v>
      </c>
      <c r="X358" s="126">
        <f t="shared" si="236"/>
        <v>0</v>
      </c>
      <c r="Y358" s="696">
        <f t="shared" si="221"/>
        <v>0</v>
      </c>
      <c r="Z358" s="408">
        <f t="shared" si="222"/>
        <v>0</v>
      </c>
      <c r="AA358" s="127"/>
      <c r="AB358" s="123">
        <f t="shared" si="237"/>
        <v>0</v>
      </c>
      <c r="AC358" s="121">
        <f t="shared" si="237"/>
        <v>0</v>
      </c>
      <c r="AD358" s="121">
        <f t="shared" si="237"/>
        <v>0</v>
      </c>
      <c r="AE358" s="121">
        <f t="shared" si="237"/>
        <v>0</v>
      </c>
      <c r="AF358" s="121">
        <f t="shared" si="237"/>
        <v>0</v>
      </c>
      <c r="AG358" s="121">
        <f t="shared" si="237"/>
        <v>0</v>
      </c>
      <c r="AH358" s="121">
        <f t="shared" si="237"/>
        <v>0</v>
      </c>
      <c r="AI358" s="121">
        <f t="shared" si="237"/>
        <v>0</v>
      </c>
      <c r="AJ358" s="121">
        <f t="shared" si="237"/>
        <v>0</v>
      </c>
      <c r="AK358" s="121">
        <f t="shared" si="237"/>
        <v>0</v>
      </c>
      <c r="AL358" s="121">
        <f t="shared" si="237"/>
        <v>0</v>
      </c>
      <c r="AM358" s="121">
        <f t="shared" si="237"/>
        <v>0</v>
      </c>
      <c r="AN358" s="121">
        <f t="shared" si="237"/>
        <v>0</v>
      </c>
      <c r="AO358" s="701">
        <f t="shared" si="237"/>
        <v>0</v>
      </c>
      <c r="AP358" s="122"/>
      <c r="AQ358" s="123">
        <f t="shared" si="238"/>
        <v>0</v>
      </c>
      <c r="AR358" s="121">
        <f t="shared" si="238"/>
        <v>0</v>
      </c>
      <c r="AS358" s="121">
        <f t="shared" si="238"/>
        <v>0</v>
      </c>
      <c r="AT358" s="121">
        <f t="shared" si="238"/>
        <v>0</v>
      </c>
      <c r="AU358" s="121">
        <f t="shared" si="238"/>
        <v>0</v>
      </c>
      <c r="AV358" s="121">
        <f t="shared" si="238"/>
        <v>0</v>
      </c>
      <c r="AW358" s="121">
        <f t="shared" si="238"/>
        <v>0</v>
      </c>
      <c r="AX358" s="121">
        <f t="shared" si="238"/>
        <v>0</v>
      </c>
      <c r="AY358" s="121">
        <f t="shared" si="238"/>
        <v>0</v>
      </c>
      <c r="AZ358" s="121">
        <f t="shared" si="238"/>
        <v>0</v>
      </c>
      <c r="BA358" s="121">
        <f t="shared" si="238"/>
        <v>0</v>
      </c>
      <c r="BB358" s="121">
        <f t="shared" si="238"/>
        <v>0</v>
      </c>
      <c r="BC358" s="121">
        <f t="shared" si="238"/>
        <v>0</v>
      </c>
      <c r="BD358" s="701">
        <f t="shared" si="238"/>
        <v>0</v>
      </c>
      <c r="BE358" s="693"/>
      <c r="BF358" s="122">
        <f t="shared" si="225"/>
        <v>0</v>
      </c>
      <c r="BG358" s="124"/>
      <c r="BH358" s="122">
        <f t="shared" si="226"/>
        <v>0</v>
      </c>
      <c r="BI358" s="124"/>
      <c r="BJ358" s="122">
        <f t="shared" si="227"/>
        <v>0</v>
      </c>
      <c r="BK358" s="124"/>
      <c r="BL358" s="125">
        <f t="shared" si="228"/>
        <v>0</v>
      </c>
      <c r="BM358" s="124"/>
      <c r="BN358" s="123">
        <f t="shared" si="239"/>
        <v>0</v>
      </c>
      <c r="BO358" s="126">
        <f t="shared" si="239"/>
        <v>0</v>
      </c>
      <c r="BP358" s="127"/>
      <c r="BQ358" s="409"/>
    </row>
    <row r="359" spans="1:69" s="131" customFormat="1" ht="17.55" hidden="1" customHeight="1">
      <c r="A359" s="83"/>
      <c r="C359" s="139" t="str">
        <f t="shared" si="216"/>
        <v>H</v>
      </c>
      <c r="D359" s="130" t="str">
        <f t="shared" si="215"/>
        <v>ETL</v>
      </c>
      <c r="E359" s="129">
        <f t="shared" si="233"/>
        <v>0</v>
      </c>
      <c r="F359" s="717"/>
      <c r="G359" s="123">
        <f t="shared" si="234"/>
        <v>0</v>
      </c>
      <c r="H359" s="121">
        <f t="shared" si="234"/>
        <v>0</v>
      </c>
      <c r="I359" s="121">
        <f t="shared" si="234"/>
        <v>0</v>
      </c>
      <c r="J359" s="121">
        <f t="shared" si="234"/>
        <v>0</v>
      </c>
      <c r="K359" s="121">
        <f t="shared" si="234"/>
        <v>0</v>
      </c>
      <c r="L359" s="121">
        <f t="shared" si="234"/>
        <v>0</v>
      </c>
      <c r="M359" s="121">
        <f t="shared" si="234"/>
        <v>0</v>
      </c>
      <c r="N359" s="121">
        <f t="shared" si="234"/>
        <v>0</v>
      </c>
      <c r="O359" s="121">
        <f t="shared" si="234"/>
        <v>0</v>
      </c>
      <c r="P359" s="126">
        <f t="shared" si="234"/>
        <v>0</v>
      </c>
      <c r="Q359" s="122"/>
      <c r="R359" s="408">
        <f t="shared" si="218"/>
        <v>0</v>
      </c>
      <c r="S359" s="693"/>
      <c r="T359" s="700">
        <f t="shared" si="235"/>
        <v>0</v>
      </c>
      <c r="U359" s="701">
        <f t="shared" si="235"/>
        <v>0</v>
      </c>
      <c r="V359" s="693"/>
      <c r="W359" s="700">
        <f t="shared" si="236"/>
        <v>0</v>
      </c>
      <c r="X359" s="126">
        <f t="shared" si="236"/>
        <v>0</v>
      </c>
      <c r="Y359" s="696">
        <f t="shared" si="221"/>
        <v>0</v>
      </c>
      <c r="Z359" s="408">
        <f t="shared" si="222"/>
        <v>0</v>
      </c>
      <c r="AA359" s="127"/>
      <c r="AB359" s="123">
        <f t="shared" si="237"/>
        <v>0</v>
      </c>
      <c r="AC359" s="121">
        <f t="shared" si="237"/>
        <v>0</v>
      </c>
      <c r="AD359" s="121">
        <f t="shared" si="237"/>
        <v>0</v>
      </c>
      <c r="AE359" s="121">
        <f t="shared" si="237"/>
        <v>0</v>
      </c>
      <c r="AF359" s="121">
        <f t="shared" si="237"/>
        <v>0</v>
      </c>
      <c r="AG359" s="121">
        <f t="shared" si="237"/>
        <v>0</v>
      </c>
      <c r="AH359" s="121">
        <f t="shared" si="237"/>
        <v>0</v>
      </c>
      <c r="AI359" s="121">
        <f t="shared" si="237"/>
        <v>0</v>
      </c>
      <c r="AJ359" s="121">
        <f t="shared" si="237"/>
        <v>0</v>
      </c>
      <c r="AK359" s="121">
        <f t="shared" si="237"/>
        <v>0</v>
      </c>
      <c r="AL359" s="121">
        <f t="shared" si="237"/>
        <v>0</v>
      </c>
      <c r="AM359" s="121">
        <f t="shared" si="237"/>
        <v>0</v>
      </c>
      <c r="AN359" s="121">
        <f t="shared" si="237"/>
        <v>0</v>
      </c>
      <c r="AO359" s="701">
        <f t="shared" si="237"/>
        <v>0</v>
      </c>
      <c r="AP359" s="122"/>
      <c r="AQ359" s="123">
        <f t="shared" si="238"/>
        <v>0</v>
      </c>
      <c r="AR359" s="121">
        <f t="shared" si="238"/>
        <v>0</v>
      </c>
      <c r="AS359" s="121">
        <f t="shared" si="238"/>
        <v>0</v>
      </c>
      <c r="AT359" s="121">
        <f t="shared" si="238"/>
        <v>0</v>
      </c>
      <c r="AU359" s="121">
        <f t="shared" si="238"/>
        <v>0</v>
      </c>
      <c r="AV359" s="121">
        <f t="shared" si="238"/>
        <v>0</v>
      </c>
      <c r="AW359" s="121">
        <f t="shared" si="238"/>
        <v>0</v>
      </c>
      <c r="AX359" s="121">
        <f t="shared" si="238"/>
        <v>0</v>
      </c>
      <c r="AY359" s="121">
        <f t="shared" si="238"/>
        <v>0</v>
      </c>
      <c r="AZ359" s="121">
        <f t="shared" si="238"/>
        <v>0</v>
      </c>
      <c r="BA359" s="121">
        <f t="shared" si="238"/>
        <v>0</v>
      </c>
      <c r="BB359" s="121">
        <f t="shared" si="238"/>
        <v>0</v>
      </c>
      <c r="BC359" s="121">
        <f t="shared" si="238"/>
        <v>0</v>
      </c>
      <c r="BD359" s="701">
        <f t="shared" si="238"/>
        <v>0</v>
      </c>
      <c r="BE359" s="693"/>
      <c r="BF359" s="122">
        <f t="shared" si="225"/>
        <v>0</v>
      </c>
      <c r="BG359" s="124"/>
      <c r="BH359" s="122">
        <f t="shared" si="226"/>
        <v>0</v>
      </c>
      <c r="BI359" s="124"/>
      <c r="BJ359" s="122">
        <f t="shared" si="227"/>
        <v>0</v>
      </c>
      <c r="BK359" s="124"/>
      <c r="BL359" s="125">
        <f t="shared" si="228"/>
        <v>0</v>
      </c>
      <c r="BM359" s="124"/>
      <c r="BN359" s="123">
        <f t="shared" si="239"/>
        <v>0</v>
      </c>
      <c r="BO359" s="126">
        <f t="shared" si="239"/>
        <v>0</v>
      </c>
      <c r="BP359" s="127"/>
      <c r="BQ359" s="409"/>
    </row>
    <row r="360" spans="1:69" s="131" customFormat="1" ht="17.55" hidden="1" customHeight="1">
      <c r="A360" s="83"/>
      <c r="C360" s="139" t="str">
        <f t="shared" si="216"/>
        <v>H</v>
      </c>
      <c r="D360" s="130" t="str">
        <f t="shared" si="215"/>
        <v>ETL</v>
      </c>
      <c r="E360" s="129">
        <f t="shared" si="233"/>
        <v>0</v>
      </c>
      <c r="F360" s="717"/>
      <c r="G360" s="123">
        <f t="shared" si="234"/>
        <v>0</v>
      </c>
      <c r="H360" s="121">
        <f t="shared" si="234"/>
        <v>0</v>
      </c>
      <c r="I360" s="121">
        <f t="shared" si="234"/>
        <v>0</v>
      </c>
      <c r="J360" s="121">
        <f t="shared" si="234"/>
        <v>0</v>
      </c>
      <c r="K360" s="121">
        <f t="shared" si="234"/>
        <v>0</v>
      </c>
      <c r="L360" s="121">
        <f t="shared" si="234"/>
        <v>0</v>
      </c>
      <c r="M360" s="121">
        <f t="shared" si="234"/>
        <v>0</v>
      </c>
      <c r="N360" s="121">
        <f t="shared" si="234"/>
        <v>0</v>
      </c>
      <c r="O360" s="121">
        <f t="shared" si="234"/>
        <v>0</v>
      </c>
      <c r="P360" s="126">
        <f t="shared" si="234"/>
        <v>0</v>
      </c>
      <c r="Q360" s="122"/>
      <c r="R360" s="408">
        <f t="shared" si="218"/>
        <v>0</v>
      </c>
      <c r="S360" s="693"/>
      <c r="T360" s="700">
        <f t="shared" si="235"/>
        <v>0</v>
      </c>
      <c r="U360" s="701">
        <f t="shared" si="235"/>
        <v>0</v>
      </c>
      <c r="V360" s="693"/>
      <c r="W360" s="700">
        <f t="shared" si="236"/>
        <v>0</v>
      </c>
      <c r="X360" s="126">
        <f t="shared" si="236"/>
        <v>0</v>
      </c>
      <c r="Y360" s="696">
        <f t="shared" si="221"/>
        <v>0</v>
      </c>
      <c r="Z360" s="408">
        <f t="shared" si="222"/>
        <v>0</v>
      </c>
      <c r="AA360" s="127"/>
      <c r="AB360" s="123">
        <f t="shared" si="237"/>
        <v>0</v>
      </c>
      <c r="AC360" s="121">
        <f t="shared" si="237"/>
        <v>0</v>
      </c>
      <c r="AD360" s="121">
        <f t="shared" si="237"/>
        <v>0</v>
      </c>
      <c r="AE360" s="121">
        <f t="shared" si="237"/>
        <v>0</v>
      </c>
      <c r="AF360" s="121">
        <f t="shared" si="237"/>
        <v>0</v>
      </c>
      <c r="AG360" s="121">
        <f t="shared" si="237"/>
        <v>0</v>
      </c>
      <c r="AH360" s="121">
        <f t="shared" si="237"/>
        <v>0</v>
      </c>
      <c r="AI360" s="121">
        <f t="shared" si="237"/>
        <v>0</v>
      </c>
      <c r="AJ360" s="121">
        <f t="shared" si="237"/>
        <v>0</v>
      </c>
      <c r="AK360" s="121">
        <f t="shared" si="237"/>
        <v>0</v>
      </c>
      <c r="AL360" s="121">
        <f t="shared" si="237"/>
        <v>0</v>
      </c>
      <c r="AM360" s="121">
        <f t="shared" si="237"/>
        <v>0</v>
      </c>
      <c r="AN360" s="121">
        <f t="shared" si="237"/>
        <v>0</v>
      </c>
      <c r="AO360" s="701">
        <f t="shared" si="237"/>
        <v>0</v>
      </c>
      <c r="AP360" s="122"/>
      <c r="AQ360" s="123">
        <f t="shared" si="238"/>
        <v>0</v>
      </c>
      <c r="AR360" s="121">
        <f t="shared" si="238"/>
        <v>0</v>
      </c>
      <c r="AS360" s="121">
        <f t="shared" si="238"/>
        <v>0</v>
      </c>
      <c r="AT360" s="121">
        <f t="shared" si="238"/>
        <v>0</v>
      </c>
      <c r="AU360" s="121">
        <f t="shared" si="238"/>
        <v>0</v>
      </c>
      <c r="AV360" s="121">
        <f t="shared" si="238"/>
        <v>0</v>
      </c>
      <c r="AW360" s="121">
        <f t="shared" si="238"/>
        <v>0</v>
      </c>
      <c r="AX360" s="121">
        <f t="shared" si="238"/>
        <v>0</v>
      </c>
      <c r="AY360" s="121">
        <f t="shared" si="238"/>
        <v>0</v>
      </c>
      <c r="AZ360" s="121">
        <f t="shared" si="238"/>
        <v>0</v>
      </c>
      <c r="BA360" s="121">
        <f t="shared" si="238"/>
        <v>0</v>
      </c>
      <c r="BB360" s="121">
        <f t="shared" si="238"/>
        <v>0</v>
      </c>
      <c r="BC360" s="121">
        <f t="shared" si="238"/>
        <v>0</v>
      </c>
      <c r="BD360" s="701">
        <f t="shared" si="238"/>
        <v>0</v>
      </c>
      <c r="BE360" s="693"/>
      <c r="BF360" s="122">
        <f t="shared" si="225"/>
        <v>0</v>
      </c>
      <c r="BG360" s="124"/>
      <c r="BH360" s="122">
        <f t="shared" si="226"/>
        <v>0</v>
      </c>
      <c r="BI360" s="124"/>
      <c r="BJ360" s="122">
        <f t="shared" si="227"/>
        <v>0</v>
      </c>
      <c r="BK360" s="124"/>
      <c r="BL360" s="125">
        <f t="shared" si="228"/>
        <v>0</v>
      </c>
      <c r="BM360" s="124"/>
      <c r="BN360" s="123">
        <f t="shared" si="239"/>
        <v>0</v>
      </c>
      <c r="BO360" s="126">
        <f t="shared" si="239"/>
        <v>0</v>
      </c>
      <c r="BP360" s="127"/>
      <c r="BQ360" s="409"/>
    </row>
    <row r="361" spans="1:69" s="131" customFormat="1" ht="17.55" hidden="1" customHeight="1">
      <c r="A361" s="83"/>
      <c r="C361" s="139" t="str">
        <f t="shared" si="216"/>
        <v>H</v>
      </c>
      <c r="D361" s="130" t="str">
        <f t="shared" si="215"/>
        <v>ETL</v>
      </c>
      <c r="E361" s="129">
        <f t="shared" si="233"/>
        <v>0</v>
      </c>
      <c r="F361" s="717"/>
      <c r="G361" s="123">
        <f t="shared" si="234"/>
        <v>0</v>
      </c>
      <c r="H361" s="121">
        <f t="shared" si="234"/>
        <v>0</v>
      </c>
      <c r="I361" s="121">
        <f t="shared" si="234"/>
        <v>0</v>
      </c>
      <c r="J361" s="121">
        <f t="shared" si="234"/>
        <v>0</v>
      </c>
      <c r="K361" s="121">
        <f t="shared" si="234"/>
        <v>0</v>
      </c>
      <c r="L361" s="121">
        <f t="shared" si="234"/>
        <v>0</v>
      </c>
      <c r="M361" s="121">
        <f t="shared" si="234"/>
        <v>0</v>
      </c>
      <c r="N361" s="121">
        <f t="shared" si="234"/>
        <v>0</v>
      </c>
      <c r="O361" s="121">
        <f t="shared" si="234"/>
        <v>0</v>
      </c>
      <c r="P361" s="126">
        <f t="shared" si="234"/>
        <v>0</v>
      </c>
      <c r="Q361" s="122"/>
      <c r="R361" s="408">
        <f t="shared" si="218"/>
        <v>0</v>
      </c>
      <c r="S361" s="693"/>
      <c r="T361" s="700">
        <f t="shared" si="235"/>
        <v>0</v>
      </c>
      <c r="U361" s="701">
        <f t="shared" si="235"/>
        <v>0</v>
      </c>
      <c r="V361" s="693"/>
      <c r="W361" s="700">
        <f t="shared" si="236"/>
        <v>0</v>
      </c>
      <c r="X361" s="126">
        <f t="shared" si="236"/>
        <v>0</v>
      </c>
      <c r="Y361" s="696">
        <f t="shared" si="221"/>
        <v>0</v>
      </c>
      <c r="Z361" s="408">
        <f t="shared" si="222"/>
        <v>0</v>
      </c>
      <c r="AA361" s="127"/>
      <c r="AB361" s="123">
        <f t="shared" si="237"/>
        <v>0</v>
      </c>
      <c r="AC361" s="121">
        <f t="shared" si="237"/>
        <v>0</v>
      </c>
      <c r="AD361" s="121">
        <f t="shared" si="237"/>
        <v>0</v>
      </c>
      <c r="AE361" s="121">
        <f t="shared" si="237"/>
        <v>0</v>
      </c>
      <c r="AF361" s="121">
        <f t="shared" si="237"/>
        <v>0</v>
      </c>
      <c r="AG361" s="121">
        <f t="shared" si="237"/>
        <v>0</v>
      </c>
      <c r="AH361" s="121">
        <f t="shared" si="237"/>
        <v>0</v>
      </c>
      <c r="AI361" s="121">
        <f t="shared" si="237"/>
        <v>0</v>
      </c>
      <c r="AJ361" s="121">
        <f t="shared" si="237"/>
        <v>0</v>
      </c>
      <c r="AK361" s="121">
        <f t="shared" si="237"/>
        <v>0</v>
      </c>
      <c r="AL361" s="121">
        <f t="shared" si="237"/>
        <v>0</v>
      </c>
      <c r="AM361" s="121">
        <f t="shared" si="237"/>
        <v>0</v>
      </c>
      <c r="AN361" s="121">
        <f t="shared" si="237"/>
        <v>0</v>
      </c>
      <c r="AO361" s="701">
        <f t="shared" si="237"/>
        <v>0</v>
      </c>
      <c r="AP361" s="122"/>
      <c r="AQ361" s="123">
        <f t="shared" si="238"/>
        <v>0</v>
      </c>
      <c r="AR361" s="121">
        <f t="shared" si="238"/>
        <v>0</v>
      </c>
      <c r="AS361" s="121">
        <f t="shared" si="238"/>
        <v>0</v>
      </c>
      <c r="AT361" s="121">
        <f t="shared" si="238"/>
        <v>0</v>
      </c>
      <c r="AU361" s="121">
        <f t="shared" si="238"/>
        <v>0</v>
      </c>
      <c r="AV361" s="121">
        <f t="shared" si="238"/>
        <v>0</v>
      </c>
      <c r="AW361" s="121">
        <f t="shared" si="238"/>
        <v>0</v>
      </c>
      <c r="AX361" s="121">
        <f t="shared" si="238"/>
        <v>0</v>
      </c>
      <c r="AY361" s="121">
        <f t="shared" si="238"/>
        <v>0</v>
      </c>
      <c r="AZ361" s="121">
        <f t="shared" si="238"/>
        <v>0</v>
      </c>
      <c r="BA361" s="121">
        <f t="shared" si="238"/>
        <v>0</v>
      </c>
      <c r="BB361" s="121">
        <f t="shared" si="238"/>
        <v>0</v>
      </c>
      <c r="BC361" s="121">
        <f t="shared" si="238"/>
        <v>0</v>
      </c>
      <c r="BD361" s="701">
        <f t="shared" si="238"/>
        <v>0</v>
      </c>
      <c r="BE361" s="693"/>
      <c r="BF361" s="122">
        <f t="shared" si="225"/>
        <v>0</v>
      </c>
      <c r="BG361" s="124"/>
      <c r="BH361" s="122">
        <f t="shared" si="226"/>
        <v>0</v>
      </c>
      <c r="BI361" s="124"/>
      <c r="BJ361" s="122">
        <f t="shared" si="227"/>
        <v>0</v>
      </c>
      <c r="BK361" s="124"/>
      <c r="BL361" s="125">
        <f t="shared" si="228"/>
        <v>0</v>
      </c>
      <c r="BM361" s="124"/>
      <c r="BN361" s="123">
        <f t="shared" si="239"/>
        <v>0</v>
      </c>
      <c r="BO361" s="126">
        <f t="shared" si="239"/>
        <v>0</v>
      </c>
      <c r="BP361" s="127"/>
      <c r="BQ361" s="409"/>
    </row>
    <row r="362" spans="1:69" s="131" customFormat="1" ht="17.55" hidden="1" customHeight="1">
      <c r="A362" s="83"/>
      <c r="C362" s="139" t="str">
        <f t="shared" si="216"/>
        <v>H</v>
      </c>
      <c r="D362" s="130" t="str">
        <f t="shared" si="215"/>
        <v>ETL</v>
      </c>
      <c r="E362" s="129">
        <f t="shared" si="233"/>
        <v>0</v>
      </c>
      <c r="F362" s="717"/>
      <c r="G362" s="123">
        <f t="shared" si="234"/>
        <v>0</v>
      </c>
      <c r="H362" s="121">
        <f t="shared" si="234"/>
        <v>0</v>
      </c>
      <c r="I362" s="121">
        <f t="shared" si="234"/>
        <v>0</v>
      </c>
      <c r="J362" s="121">
        <f t="shared" si="234"/>
        <v>0</v>
      </c>
      <c r="K362" s="121">
        <f t="shared" si="234"/>
        <v>0</v>
      </c>
      <c r="L362" s="121">
        <f t="shared" si="234"/>
        <v>0</v>
      </c>
      <c r="M362" s="121">
        <f t="shared" si="234"/>
        <v>0</v>
      </c>
      <c r="N362" s="121">
        <f t="shared" si="234"/>
        <v>0</v>
      </c>
      <c r="O362" s="121">
        <f t="shared" si="234"/>
        <v>0</v>
      </c>
      <c r="P362" s="126">
        <f t="shared" si="234"/>
        <v>0</v>
      </c>
      <c r="Q362" s="122"/>
      <c r="R362" s="408">
        <f t="shared" si="218"/>
        <v>0</v>
      </c>
      <c r="S362" s="693"/>
      <c r="T362" s="700">
        <f t="shared" si="235"/>
        <v>0</v>
      </c>
      <c r="U362" s="701">
        <f t="shared" si="235"/>
        <v>0</v>
      </c>
      <c r="V362" s="693"/>
      <c r="W362" s="700">
        <f t="shared" si="236"/>
        <v>0</v>
      </c>
      <c r="X362" s="126">
        <f t="shared" si="236"/>
        <v>0</v>
      </c>
      <c r="Y362" s="696">
        <f t="shared" si="221"/>
        <v>0</v>
      </c>
      <c r="Z362" s="408">
        <f t="shared" si="222"/>
        <v>0</v>
      </c>
      <c r="AA362" s="127"/>
      <c r="AB362" s="123">
        <f t="shared" si="237"/>
        <v>0</v>
      </c>
      <c r="AC362" s="121">
        <f t="shared" si="237"/>
        <v>0</v>
      </c>
      <c r="AD362" s="121">
        <f t="shared" si="237"/>
        <v>0</v>
      </c>
      <c r="AE362" s="121">
        <f t="shared" si="237"/>
        <v>0</v>
      </c>
      <c r="AF362" s="121">
        <f t="shared" si="237"/>
        <v>0</v>
      </c>
      <c r="AG362" s="121">
        <f t="shared" si="237"/>
        <v>0</v>
      </c>
      <c r="AH362" s="121">
        <f t="shared" si="237"/>
        <v>0</v>
      </c>
      <c r="AI362" s="121">
        <f t="shared" si="237"/>
        <v>0</v>
      </c>
      <c r="AJ362" s="121">
        <f t="shared" si="237"/>
        <v>0</v>
      </c>
      <c r="AK362" s="121">
        <f t="shared" si="237"/>
        <v>0</v>
      </c>
      <c r="AL362" s="121">
        <f t="shared" si="237"/>
        <v>0</v>
      </c>
      <c r="AM362" s="121">
        <f t="shared" si="237"/>
        <v>0</v>
      </c>
      <c r="AN362" s="121">
        <f t="shared" si="237"/>
        <v>0</v>
      </c>
      <c r="AO362" s="701">
        <f t="shared" si="237"/>
        <v>0</v>
      </c>
      <c r="AP362" s="122"/>
      <c r="AQ362" s="123">
        <f t="shared" si="238"/>
        <v>0</v>
      </c>
      <c r="AR362" s="121">
        <f t="shared" si="238"/>
        <v>0</v>
      </c>
      <c r="AS362" s="121">
        <f t="shared" si="238"/>
        <v>0</v>
      </c>
      <c r="AT362" s="121">
        <f t="shared" si="238"/>
        <v>0</v>
      </c>
      <c r="AU362" s="121">
        <f t="shared" si="238"/>
        <v>0</v>
      </c>
      <c r="AV362" s="121">
        <f t="shared" si="238"/>
        <v>0</v>
      </c>
      <c r="AW362" s="121">
        <f t="shared" si="238"/>
        <v>0</v>
      </c>
      <c r="AX362" s="121">
        <f t="shared" si="238"/>
        <v>0</v>
      </c>
      <c r="AY362" s="121">
        <f t="shared" si="238"/>
        <v>0</v>
      </c>
      <c r="AZ362" s="121">
        <f t="shared" si="238"/>
        <v>0</v>
      </c>
      <c r="BA362" s="121">
        <f t="shared" si="238"/>
        <v>0</v>
      </c>
      <c r="BB362" s="121">
        <f t="shared" si="238"/>
        <v>0</v>
      </c>
      <c r="BC362" s="121">
        <f t="shared" si="238"/>
        <v>0</v>
      </c>
      <c r="BD362" s="701">
        <f t="shared" si="238"/>
        <v>0</v>
      </c>
      <c r="BE362" s="693"/>
      <c r="BF362" s="122">
        <f t="shared" si="225"/>
        <v>0</v>
      </c>
      <c r="BG362" s="124"/>
      <c r="BH362" s="122">
        <f t="shared" si="226"/>
        <v>0</v>
      </c>
      <c r="BI362" s="124"/>
      <c r="BJ362" s="122">
        <f t="shared" si="227"/>
        <v>0</v>
      </c>
      <c r="BK362" s="124"/>
      <c r="BL362" s="125">
        <f t="shared" si="228"/>
        <v>0</v>
      </c>
      <c r="BM362" s="124"/>
      <c r="BN362" s="123">
        <f t="shared" si="239"/>
        <v>0</v>
      </c>
      <c r="BO362" s="126">
        <f t="shared" si="239"/>
        <v>0</v>
      </c>
      <c r="BP362" s="127"/>
      <c r="BQ362" s="409"/>
    </row>
    <row r="363" spans="1:69" s="131" customFormat="1" ht="17.55" hidden="1" customHeight="1">
      <c r="A363" s="83"/>
      <c r="C363" s="139" t="str">
        <f t="shared" si="216"/>
        <v>H</v>
      </c>
      <c r="D363" s="130" t="str">
        <f t="shared" si="215"/>
        <v>ETL</v>
      </c>
      <c r="E363" s="129">
        <f t="shared" si="233"/>
        <v>0</v>
      </c>
      <c r="F363" s="717"/>
      <c r="G363" s="123">
        <f t="shared" si="234"/>
        <v>0</v>
      </c>
      <c r="H363" s="121">
        <f t="shared" si="234"/>
        <v>0</v>
      </c>
      <c r="I363" s="121">
        <f t="shared" si="234"/>
        <v>0</v>
      </c>
      <c r="J363" s="121">
        <f t="shared" si="234"/>
        <v>0</v>
      </c>
      <c r="K363" s="121">
        <f t="shared" si="234"/>
        <v>0</v>
      </c>
      <c r="L363" s="121">
        <f t="shared" si="234"/>
        <v>0</v>
      </c>
      <c r="M363" s="121">
        <f t="shared" si="234"/>
        <v>0</v>
      </c>
      <c r="N363" s="121">
        <f t="shared" si="234"/>
        <v>0</v>
      </c>
      <c r="O363" s="121">
        <f t="shared" si="234"/>
        <v>0</v>
      </c>
      <c r="P363" s="126">
        <f t="shared" si="234"/>
        <v>0</v>
      </c>
      <c r="Q363" s="122"/>
      <c r="R363" s="408">
        <f t="shared" si="218"/>
        <v>0</v>
      </c>
      <c r="S363" s="693"/>
      <c r="T363" s="700">
        <f t="shared" si="235"/>
        <v>0</v>
      </c>
      <c r="U363" s="701">
        <f t="shared" si="235"/>
        <v>0</v>
      </c>
      <c r="V363" s="693"/>
      <c r="W363" s="700">
        <f t="shared" si="236"/>
        <v>0</v>
      </c>
      <c r="X363" s="126">
        <f t="shared" si="236"/>
        <v>0</v>
      </c>
      <c r="Y363" s="696">
        <f t="shared" si="221"/>
        <v>0</v>
      </c>
      <c r="Z363" s="408">
        <f t="shared" si="222"/>
        <v>0</v>
      </c>
      <c r="AA363" s="127"/>
      <c r="AB363" s="123">
        <f t="shared" si="237"/>
        <v>0</v>
      </c>
      <c r="AC363" s="121">
        <f t="shared" si="237"/>
        <v>0</v>
      </c>
      <c r="AD363" s="121">
        <f t="shared" si="237"/>
        <v>0</v>
      </c>
      <c r="AE363" s="121">
        <f t="shared" si="237"/>
        <v>0</v>
      </c>
      <c r="AF363" s="121">
        <f t="shared" si="237"/>
        <v>0</v>
      </c>
      <c r="AG363" s="121">
        <f t="shared" si="237"/>
        <v>0</v>
      </c>
      <c r="AH363" s="121">
        <f t="shared" si="237"/>
        <v>0</v>
      </c>
      <c r="AI363" s="121">
        <f t="shared" si="237"/>
        <v>0</v>
      </c>
      <c r="AJ363" s="121">
        <f t="shared" si="237"/>
        <v>0</v>
      </c>
      <c r="AK363" s="121">
        <f t="shared" si="237"/>
        <v>0</v>
      </c>
      <c r="AL363" s="121">
        <f t="shared" si="237"/>
        <v>0</v>
      </c>
      <c r="AM363" s="121">
        <f t="shared" si="237"/>
        <v>0</v>
      </c>
      <c r="AN363" s="121">
        <f t="shared" si="237"/>
        <v>0</v>
      </c>
      <c r="AO363" s="701">
        <f t="shared" si="237"/>
        <v>0</v>
      </c>
      <c r="AP363" s="122"/>
      <c r="AQ363" s="123">
        <f t="shared" si="238"/>
        <v>0</v>
      </c>
      <c r="AR363" s="121">
        <f t="shared" si="238"/>
        <v>0</v>
      </c>
      <c r="AS363" s="121">
        <f t="shared" si="238"/>
        <v>0</v>
      </c>
      <c r="AT363" s="121">
        <f t="shared" si="238"/>
        <v>0</v>
      </c>
      <c r="AU363" s="121">
        <f t="shared" si="238"/>
        <v>0</v>
      </c>
      <c r="AV363" s="121">
        <f t="shared" si="238"/>
        <v>0</v>
      </c>
      <c r="AW363" s="121">
        <f t="shared" si="238"/>
        <v>0</v>
      </c>
      <c r="AX363" s="121">
        <f t="shared" si="238"/>
        <v>0</v>
      </c>
      <c r="AY363" s="121">
        <f t="shared" si="238"/>
        <v>0</v>
      </c>
      <c r="AZ363" s="121">
        <f t="shared" si="238"/>
        <v>0</v>
      </c>
      <c r="BA363" s="121">
        <f t="shared" si="238"/>
        <v>0</v>
      </c>
      <c r="BB363" s="121">
        <f t="shared" si="238"/>
        <v>0</v>
      </c>
      <c r="BC363" s="121">
        <f t="shared" si="238"/>
        <v>0</v>
      </c>
      <c r="BD363" s="701">
        <f t="shared" si="238"/>
        <v>0</v>
      </c>
      <c r="BE363" s="693"/>
      <c r="BF363" s="122">
        <f t="shared" si="225"/>
        <v>0</v>
      </c>
      <c r="BG363" s="124"/>
      <c r="BH363" s="122">
        <f t="shared" si="226"/>
        <v>0</v>
      </c>
      <c r="BI363" s="124"/>
      <c r="BJ363" s="122">
        <f t="shared" si="227"/>
        <v>0</v>
      </c>
      <c r="BK363" s="124"/>
      <c r="BL363" s="125">
        <f t="shared" si="228"/>
        <v>0</v>
      </c>
      <c r="BM363" s="124"/>
      <c r="BN363" s="123">
        <f t="shared" si="239"/>
        <v>0</v>
      </c>
      <c r="BO363" s="126">
        <f t="shared" si="239"/>
        <v>0</v>
      </c>
      <c r="BP363" s="127"/>
      <c r="BQ363" s="409"/>
    </row>
    <row r="364" spans="1:69" s="131" customFormat="1" ht="17.55" hidden="1" customHeight="1">
      <c r="A364" s="83"/>
      <c r="C364" s="139" t="str">
        <f t="shared" si="216"/>
        <v>H</v>
      </c>
      <c r="D364" s="130" t="str">
        <f t="shared" si="215"/>
        <v>ETL</v>
      </c>
      <c r="E364" s="129">
        <f t="shared" si="233"/>
        <v>0</v>
      </c>
      <c r="F364" s="717"/>
      <c r="G364" s="123">
        <f t="shared" si="234"/>
        <v>0</v>
      </c>
      <c r="H364" s="121">
        <f t="shared" si="234"/>
        <v>0</v>
      </c>
      <c r="I364" s="121">
        <f t="shared" si="234"/>
        <v>0</v>
      </c>
      <c r="J364" s="121">
        <f t="shared" si="234"/>
        <v>0</v>
      </c>
      <c r="K364" s="121">
        <f t="shared" si="234"/>
        <v>0</v>
      </c>
      <c r="L364" s="121">
        <f t="shared" si="234"/>
        <v>0</v>
      </c>
      <c r="M364" s="121">
        <f t="shared" si="234"/>
        <v>0</v>
      </c>
      <c r="N364" s="121">
        <f t="shared" si="234"/>
        <v>0</v>
      </c>
      <c r="O364" s="121">
        <f t="shared" si="234"/>
        <v>0</v>
      </c>
      <c r="P364" s="126">
        <f t="shared" si="234"/>
        <v>0</v>
      </c>
      <c r="Q364" s="122"/>
      <c r="R364" s="408">
        <f t="shared" si="218"/>
        <v>0</v>
      </c>
      <c r="S364" s="693"/>
      <c r="T364" s="700">
        <f t="shared" si="235"/>
        <v>0</v>
      </c>
      <c r="U364" s="701">
        <f t="shared" si="235"/>
        <v>0</v>
      </c>
      <c r="V364" s="693"/>
      <c r="W364" s="700">
        <f t="shared" si="236"/>
        <v>0</v>
      </c>
      <c r="X364" s="126">
        <f t="shared" si="236"/>
        <v>0</v>
      </c>
      <c r="Y364" s="696">
        <f t="shared" si="221"/>
        <v>0</v>
      </c>
      <c r="Z364" s="408">
        <f t="shared" si="222"/>
        <v>0</v>
      </c>
      <c r="AA364" s="127"/>
      <c r="AB364" s="123">
        <f t="shared" si="237"/>
        <v>0</v>
      </c>
      <c r="AC364" s="121">
        <f t="shared" si="237"/>
        <v>0</v>
      </c>
      <c r="AD364" s="121">
        <f t="shared" si="237"/>
        <v>0</v>
      </c>
      <c r="AE364" s="121">
        <f t="shared" si="237"/>
        <v>0</v>
      </c>
      <c r="AF364" s="121">
        <f t="shared" si="237"/>
        <v>0</v>
      </c>
      <c r="AG364" s="121">
        <f t="shared" si="237"/>
        <v>0</v>
      </c>
      <c r="AH364" s="121">
        <f t="shared" si="237"/>
        <v>0</v>
      </c>
      <c r="AI364" s="121">
        <f t="shared" si="237"/>
        <v>0</v>
      </c>
      <c r="AJ364" s="121">
        <f t="shared" si="237"/>
        <v>0</v>
      </c>
      <c r="AK364" s="121">
        <f t="shared" si="237"/>
        <v>0</v>
      </c>
      <c r="AL364" s="121">
        <f t="shared" si="237"/>
        <v>0</v>
      </c>
      <c r="AM364" s="121">
        <f t="shared" si="237"/>
        <v>0</v>
      </c>
      <c r="AN364" s="121">
        <f t="shared" si="237"/>
        <v>0</v>
      </c>
      <c r="AO364" s="701">
        <f t="shared" si="237"/>
        <v>0</v>
      </c>
      <c r="AP364" s="122"/>
      <c r="AQ364" s="123">
        <f t="shared" si="238"/>
        <v>0</v>
      </c>
      <c r="AR364" s="121">
        <f t="shared" si="238"/>
        <v>0</v>
      </c>
      <c r="AS364" s="121">
        <f t="shared" si="238"/>
        <v>0</v>
      </c>
      <c r="AT364" s="121">
        <f t="shared" si="238"/>
        <v>0</v>
      </c>
      <c r="AU364" s="121">
        <f t="shared" si="238"/>
        <v>0</v>
      </c>
      <c r="AV364" s="121">
        <f t="shared" si="238"/>
        <v>0</v>
      </c>
      <c r="AW364" s="121">
        <f t="shared" si="238"/>
        <v>0</v>
      </c>
      <c r="AX364" s="121">
        <f t="shared" si="238"/>
        <v>0</v>
      </c>
      <c r="AY364" s="121">
        <f t="shared" si="238"/>
        <v>0</v>
      </c>
      <c r="AZ364" s="121">
        <f t="shared" si="238"/>
        <v>0</v>
      </c>
      <c r="BA364" s="121">
        <f t="shared" si="238"/>
        <v>0</v>
      </c>
      <c r="BB364" s="121">
        <f t="shared" si="238"/>
        <v>0</v>
      </c>
      <c r="BC364" s="121">
        <f t="shared" si="238"/>
        <v>0</v>
      </c>
      <c r="BD364" s="701">
        <f t="shared" si="238"/>
        <v>0</v>
      </c>
      <c r="BE364" s="693"/>
      <c r="BF364" s="122">
        <f t="shared" si="225"/>
        <v>0</v>
      </c>
      <c r="BG364" s="124"/>
      <c r="BH364" s="122">
        <f t="shared" si="226"/>
        <v>0</v>
      </c>
      <c r="BI364" s="124"/>
      <c r="BJ364" s="122">
        <f t="shared" si="227"/>
        <v>0</v>
      </c>
      <c r="BK364" s="124"/>
      <c r="BL364" s="125">
        <f t="shared" si="228"/>
        <v>0</v>
      </c>
      <c r="BM364" s="124"/>
      <c r="BN364" s="123">
        <f t="shared" si="239"/>
        <v>0</v>
      </c>
      <c r="BO364" s="126">
        <f t="shared" si="239"/>
        <v>0</v>
      </c>
      <c r="BP364" s="127"/>
      <c r="BQ364" s="409"/>
    </row>
    <row r="365" spans="1:69" s="131" customFormat="1" ht="17.55" customHeight="1">
      <c r="A365"/>
      <c r="B365"/>
      <c r="C365" s="139" t="str">
        <f t="shared" si="216"/>
        <v/>
      </c>
      <c r="D365" s="130" t="str">
        <f>$D354</f>
        <v>ETL</v>
      </c>
      <c r="E365" s="129" t="str">
        <f>E50</f>
        <v>Unknown</v>
      </c>
      <c r="F365" s="717"/>
      <c r="G365" s="123">
        <f t="shared" si="234"/>
        <v>0</v>
      </c>
      <c r="H365" s="121">
        <f t="shared" si="234"/>
        <v>0</v>
      </c>
      <c r="I365" s="121">
        <f t="shared" si="234"/>
        <v>0.2</v>
      </c>
      <c r="J365" s="121">
        <f t="shared" si="234"/>
        <v>0.8</v>
      </c>
      <c r="K365" s="121">
        <f t="shared" si="234"/>
        <v>0</v>
      </c>
      <c r="L365" s="121">
        <f t="shared" si="234"/>
        <v>0</v>
      </c>
      <c r="M365" s="121">
        <f t="shared" si="234"/>
        <v>0</v>
      </c>
      <c r="N365" s="121">
        <f t="shared" si="234"/>
        <v>0.25</v>
      </c>
      <c r="O365" s="121">
        <f t="shared" si="234"/>
        <v>0.3</v>
      </c>
      <c r="P365" s="126">
        <f t="shared" si="234"/>
        <v>0.3</v>
      </c>
      <c r="Q365" s="122"/>
      <c r="R365" s="408">
        <f t="shared" si="218"/>
        <v>0</v>
      </c>
      <c r="S365" s="693"/>
      <c r="T365" s="700">
        <f t="shared" si="235"/>
        <v>0</v>
      </c>
      <c r="U365" s="701">
        <f t="shared" si="235"/>
        <v>0</v>
      </c>
      <c r="V365" s="693"/>
      <c r="W365" s="700">
        <f t="shared" si="236"/>
        <v>0</v>
      </c>
      <c r="X365" s="126">
        <f t="shared" si="236"/>
        <v>0</v>
      </c>
      <c r="Y365" s="696">
        <f t="shared" si="221"/>
        <v>0</v>
      </c>
      <c r="Z365" s="408">
        <f t="shared" si="222"/>
        <v>0</v>
      </c>
      <c r="AA365" s="127"/>
      <c r="AB365" s="123">
        <f t="shared" si="237"/>
        <v>0</v>
      </c>
      <c r="AC365" s="121">
        <f t="shared" si="237"/>
        <v>0</v>
      </c>
      <c r="AD365" s="121">
        <f t="shared" si="237"/>
        <v>0</v>
      </c>
      <c r="AE365" s="121">
        <f t="shared" si="237"/>
        <v>0</v>
      </c>
      <c r="AF365" s="121">
        <f t="shared" si="237"/>
        <v>0</v>
      </c>
      <c r="AG365" s="121">
        <f t="shared" si="237"/>
        <v>0</v>
      </c>
      <c r="AH365" s="121">
        <f t="shared" si="237"/>
        <v>0</v>
      </c>
      <c r="AI365" s="121">
        <f t="shared" si="237"/>
        <v>0</v>
      </c>
      <c r="AJ365" s="121">
        <f t="shared" si="237"/>
        <v>0</v>
      </c>
      <c r="AK365" s="121">
        <f t="shared" si="237"/>
        <v>0</v>
      </c>
      <c r="AL365" s="121">
        <f t="shared" si="237"/>
        <v>0.8</v>
      </c>
      <c r="AM365" s="121">
        <f t="shared" si="237"/>
        <v>0.25</v>
      </c>
      <c r="AN365" s="121">
        <f t="shared" si="237"/>
        <v>0</v>
      </c>
      <c r="AO365" s="701">
        <f t="shared" si="237"/>
        <v>0</v>
      </c>
      <c r="AP365" s="122"/>
      <c r="AQ365" s="123">
        <f t="shared" si="238"/>
        <v>0</v>
      </c>
      <c r="AR365" s="121">
        <f t="shared" si="238"/>
        <v>0</v>
      </c>
      <c r="AS365" s="121">
        <f t="shared" si="238"/>
        <v>0</v>
      </c>
      <c r="AT365" s="121">
        <f t="shared" si="238"/>
        <v>0</v>
      </c>
      <c r="AU365" s="121">
        <f t="shared" si="238"/>
        <v>0</v>
      </c>
      <c r="AV365" s="121">
        <f t="shared" si="238"/>
        <v>0</v>
      </c>
      <c r="AW365" s="121">
        <f t="shared" si="238"/>
        <v>0</v>
      </c>
      <c r="AX365" s="121">
        <f t="shared" si="238"/>
        <v>0</v>
      </c>
      <c r="AY365" s="121">
        <f t="shared" si="238"/>
        <v>0</v>
      </c>
      <c r="AZ365" s="121">
        <f t="shared" si="238"/>
        <v>0</v>
      </c>
      <c r="BA365" s="121">
        <f t="shared" si="238"/>
        <v>0</v>
      </c>
      <c r="BB365" s="121">
        <f t="shared" si="238"/>
        <v>0</v>
      </c>
      <c r="BC365" s="121">
        <f t="shared" si="238"/>
        <v>0</v>
      </c>
      <c r="BD365" s="701">
        <f t="shared" si="238"/>
        <v>0</v>
      </c>
      <c r="BE365" s="693"/>
      <c r="BF365" s="122">
        <f t="shared" si="225"/>
        <v>0</v>
      </c>
      <c r="BG365" s="124"/>
      <c r="BH365" s="122">
        <f t="shared" si="226"/>
        <v>0</v>
      </c>
      <c r="BI365" s="124"/>
      <c r="BJ365" s="122">
        <f t="shared" si="227"/>
        <v>0</v>
      </c>
      <c r="BK365" s="124"/>
      <c r="BL365" s="125">
        <f t="shared" si="228"/>
        <v>0</v>
      </c>
      <c r="BM365" s="124"/>
      <c r="BN365" s="123">
        <f t="shared" si="239"/>
        <v>0</v>
      </c>
      <c r="BO365" s="126">
        <f t="shared" si="239"/>
        <v>1</v>
      </c>
      <c r="BP365" s="127"/>
      <c r="BQ365" s="409"/>
    </row>
    <row r="366" spans="1:69" s="131" customFormat="1" ht="17.55" hidden="1" customHeight="1">
      <c r="A366"/>
      <c r="B366"/>
      <c r="C366" s="139" t="str">
        <f t="shared" si="216"/>
        <v>H</v>
      </c>
      <c r="D366" s="130" t="str">
        <f>Parameter!G72</f>
        <v>G_Dopant</v>
      </c>
      <c r="E366" s="129" t="str">
        <f t="shared" ref="E366:E389" si="240">E16</f>
        <v>Aglaia Tech</v>
      </c>
      <c r="F366" s="717"/>
      <c r="G366" s="123">
        <f t="shared" ref="G366:P375" si="241">SUMIFS(Share, Y, $E$3, Config, $G$11, P, G$15, LType, $D366, MSup, $E366)</f>
        <v>0</v>
      </c>
      <c r="H366" s="121">
        <f t="shared" si="241"/>
        <v>0</v>
      </c>
      <c r="I366" s="121">
        <f t="shared" si="241"/>
        <v>0</v>
      </c>
      <c r="J366" s="121">
        <f t="shared" si="241"/>
        <v>0</v>
      </c>
      <c r="K366" s="121">
        <f t="shared" si="241"/>
        <v>0</v>
      </c>
      <c r="L366" s="121">
        <f t="shared" si="241"/>
        <v>0</v>
      </c>
      <c r="M366" s="121">
        <f t="shared" si="241"/>
        <v>0</v>
      </c>
      <c r="N366" s="121">
        <f t="shared" si="241"/>
        <v>0</v>
      </c>
      <c r="O366" s="121">
        <f t="shared" si="241"/>
        <v>0</v>
      </c>
      <c r="P366" s="126">
        <f t="shared" si="241"/>
        <v>0</v>
      </c>
      <c r="Q366" s="122"/>
      <c r="R366" s="408">
        <f t="shared" si="218"/>
        <v>0</v>
      </c>
      <c r="S366" s="693"/>
      <c r="T366" s="700">
        <f t="shared" si="235"/>
        <v>0</v>
      </c>
      <c r="U366" s="701">
        <f t="shared" si="235"/>
        <v>0</v>
      </c>
      <c r="V366" s="693"/>
      <c r="W366" s="700">
        <f t="shared" si="236"/>
        <v>0</v>
      </c>
      <c r="X366" s="126">
        <f t="shared" si="236"/>
        <v>0</v>
      </c>
      <c r="Y366" s="696">
        <f t="shared" si="221"/>
        <v>0</v>
      </c>
      <c r="Z366" s="408">
        <f t="shared" si="222"/>
        <v>0</v>
      </c>
      <c r="AA366" s="127"/>
      <c r="AB366" s="123">
        <f t="shared" ref="AB366:AO375" si="242">SUMIFS(Share, Y, $E$3, Config, $AB$11, P, AB$15, LType, $D366, MSup, $E366)</f>
        <v>0</v>
      </c>
      <c r="AC366" s="121">
        <f t="shared" si="242"/>
        <v>0</v>
      </c>
      <c r="AD366" s="121">
        <f t="shared" si="242"/>
        <v>0</v>
      </c>
      <c r="AE366" s="121">
        <f t="shared" si="242"/>
        <v>0</v>
      </c>
      <c r="AF366" s="121">
        <f t="shared" si="242"/>
        <v>0</v>
      </c>
      <c r="AG366" s="121">
        <f t="shared" si="242"/>
        <v>0</v>
      </c>
      <c r="AH366" s="121">
        <f t="shared" si="242"/>
        <v>0</v>
      </c>
      <c r="AI366" s="121">
        <f t="shared" si="242"/>
        <v>0</v>
      </c>
      <c r="AJ366" s="121">
        <f t="shared" si="242"/>
        <v>0</v>
      </c>
      <c r="AK366" s="121">
        <f t="shared" si="242"/>
        <v>0</v>
      </c>
      <c r="AL366" s="121">
        <f t="shared" si="242"/>
        <v>0</v>
      </c>
      <c r="AM366" s="121">
        <f t="shared" si="242"/>
        <v>0</v>
      </c>
      <c r="AN366" s="121">
        <f t="shared" si="242"/>
        <v>0</v>
      </c>
      <c r="AO366" s="701">
        <f t="shared" si="242"/>
        <v>0</v>
      </c>
      <c r="AP366" s="122"/>
      <c r="AQ366" s="123">
        <f t="shared" ref="AQ366:BD375" si="243">SUMIFS(Share, Y, $E$3, Config, $AQ$11, P, AQ$15, LType, $D366, MSup, $E366)</f>
        <v>0</v>
      </c>
      <c r="AR366" s="121">
        <f t="shared" si="243"/>
        <v>0</v>
      </c>
      <c r="AS366" s="121">
        <f t="shared" si="243"/>
        <v>0</v>
      </c>
      <c r="AT366" s="121">
        <f t="shared" si="243"/>
        <v>0</v>
      </c>
      <c r="AU366" s="121">
        <f t="shared" si="243"/>
        <v>0</v>
      </c>
      <c r="AV366" s="121">
        <f t="shared" si="243"/>
        <v>0</v>
      </c>
      <c r="AW366" s="121">
        <f t="shared" si="243"/>
        <v>0</v>
      </c>
      <c r="AX366" s="121">
        <f t="shared" si="243"/>
        <v>0</v>
      </c>
      <c r="AY366" s="121">
        <f t="shared" si="243"/>
        <v>0</v>
      </c>
      <c r="AZ366" s="121">
        <f t="shared" si="243"/>
        <v>0</v>
      </c>
      <c r="BA366" s="121">
        <f t="shared" si="243"/>
        <v>0</v>
      </c>
      <c r="BB366" s="121">
        <f t="shared" si="243"/>
        <v>0</v>
      </c>
      <c r="BC366" s="121">
        <f t="shared" si="243"/>
        <v>0</v>
      </c>
      <c r="BD366" s="701">
        <f t="shared" si="243"/>
        <v>0</v>
      </c>
      <c r="BE366" s="693"/>
      <c r="BF366" s="122">
        <f t="shared" si="225"/>
        <v>0</v>
      </c>
      <c r="BG366" s="124"/>
      <c r="BH366" s="122">
        <f t="shared" si="226"/>
        <v>0</v>
      </c>
      <c r="BI366" s="124"/>
      <c r="BJ366" s="122">
        <f t="shared" si="227"/>
        <v>0</v>
      </c>
      <c r="BK366" s="124"/>
      <c r="BL366" s="125">
        <f t="shared" si="228"/>
        <v>0</v>
      </c>
      <c r="BM366" s="124"/>
      <c r="BN366" s="123">
        <f t="shared" si="239"/>
        <v>0</v>
      </c>
      <c r="BO366" s="126">
        <f t="shared" si="239"/>
        <v>0</v>
      </c>
      <c r="BP366" s="127"/>
      <c r="BQ366" s="409"/>
    </row>
    <row r="367" spans="1:69" s="131" customFormat="1" ht="17.55" hidden="1" customHeight="1">
      <c r="A367"/>
      <c r="B367"/>
      <c r="C367" s="139" t="str">
        <f t="shared" si="216"/>
        <v>H</v>
      </c>
      <c r="D367" s="130" t="str">
        <f t="shared" ref="D367:D399" si="244">$D366</f>
        <v>G_Dopant</v>
      </c>
      <c r="E367" s="129" t="str">
        <f t="shared" si="240"/>
        <v>Bayer</v>
      </c>
      <c r="F367" s="717"/>
      <c r="G367" s="123">
        <f t="shared" si="241"/>
        <v>0</v>
      </c>
      <c r="H367" s="121">
        <f t="shared" si="241"/>
        <v>0</v>
      </c>
      <c r="I367" s="121">
        <f t="shared" si="241"/>
        <v>0</v>
      </c>
      <c r="J367" s="121">
        <f t="shared" si="241"/>
        <v>0</v>
      </c>
      <c r="K367" s="121">
        <f t="shared" si="241"/>
        <v>0</v>
      </c>
      <c r="L367" s="121">
        <f t="shared" si="241"/>
        <v>0</v>
      </c>
      <c r="M367" s="121">
        <f t="shared" si="241"/>
        <v>0</v>
      </c>
      <c r="N367" s="121">
        <f t="shared" si="241"/>
        <v>0</v>
      </c>
      <c r="O367" s="121">
        <f t="shared" si="241"/>
        <v>0</v>
      </c>
      <c r="P367" s="126">
        <f t="shared" si="241"/>
        <v>0</v>
      </c>
      <c r="Q367" s="122"/>
      <c r="R367" s="408">
        <f t="shared" si="218"/>
        <v>0</v>
      </c>
      <c r="S367" s="693"/>
      <c r="T367" s="700">
        <f t="shared" si="235"/>
        <v>0</v>
      </c>
      <c r="U367" s="701">
        <f t="shared" si="235"/>
        <v>0</v>
      </c>
      <c r="V367" s="693"/>
      <c r="W367" s="700">
        <f t="shared" si="236"/>
        <v>0</v>
      </c>
      <c r="X367" s="126">
        <f t="shared" si="236"/>
        <v>0</v>
      </c>
      <c r="Y367" s="696">
        <f t="shared" si="221"/>
        <v>0</v>
      </c>
      <c r="Z367" s="408">
        <f t="shared" si="222"/>
        <v>0</v>
      </c>
      <c r="AA367" s="127"/>
      <c r="AB367" s="123">
        <f t="shared" si="242"/>
        <v>0</v>
      </c>
      <c r="AC367" s="121">
        <f t="shared" si="242"/>
        <v>0</v>
      </c>
      <c r="AD367" s="121">
        <f t="shared" si="242"/>
        <v>0</v>
      </c>
      <c r="AE367" s="121">
        <f t="shared" si="242"/>
        <v>0</v>
      </c>
      <c r="AF367" s="121">
        <f t="shared" si="242"/>
        <v>0</v>
      </c>
      <c r="AG367" s="121">
        <f t="shared" si="242"/>
        <v>0</v>
      </c>
      <c r="AH367" s="121">
        <f t="shared" si="242"/>
        <v>0</v>
      </c>
      <c r="AI367" s="121">
        <f t="shared" si="242"/>
        <v>0</v>
      </c>
      <c r="AJ367" s="121">
        <f t="shared" si="242"/>
        <v>0</v>
      </c>
      <c r="AK367" s="121">
        <f t="shared" si="242"/>
        <v>0</v>
      </c>
      <c r="AL367" s="121">
        <f t="shared" si="242"/>
        <v>0</v>
      </c>
      <c r="AM367" s="121">
        <f t="shared" si="242"/>
        <v>0</v>
      </c>
      <c r="AN367" s="121">
        <f t="shared" si="242"/>
        <v>0</v>
      </c>
      <c r="AO367" s="701">
        <f t="shared" si="242"/>
        <v>0</v>
      </c>
      <c r="AP367" s="122"/>
      <c r="AQ367" s="123">
        <f t="shared" si="243"/>
        <v>0</v>
      </c>
      <c r="AR367" s="121">
        <f t="shared" si="243"/>
        <v>0</v>
      </c>
      <c r="AS367" s="121">
        <f t="shared" si="243"/>
        <v>0</v>
      </c>
      <c r="AT367" s="121">
        <f t="shared" si="243"/>
        <v>0</v>
      </c>
      <c r="AU367" s="121">
        <f t="shared" si="243"/>
        <v>0</v>
      </c>
      <c r="AV367" s="121">
        <f t="shared" si="243"/>
        <v>0</v>
      </c>
      <c r="AW367" s="121">
        <f t="shared" si="243"/>
        <v>0</v>
      </c>
      <c r="AX367" s="121">
        <f t="shared" si="243"/>
        <v>0</v>
      </c>
      <c r="AY367" s="121">
        <f t="shared" si="243"/>
        <v>0</v>
      </c>
      <c r="AZ367" s="121">
        <f t="shared" si="243"/>
        <v>0</v>
      </c>
      <c r="BA367" s="121">
        <f t="shared" si="243"/>
        <v>0</v>
      </c>
      <c r="BB367" s="121">
        <f t="shared" si="243"/>
        <v>0</v>
      </c>
      <c r="BC367" s="121">
        <f t="shared" si="243"/>
        <v>0</v>
      </c>
      <c r="BD367" s="701">
        <f t="shared" si="243"/>
        <v>0</v>
      </c>
      <c r="BE367" s="693"/>
      <c r="BF367" s="122">
        <f t="shared" si="225"/>
        <v>0</v>
      </c>
      <c r="BG367" s="124"/>
      <c r="BH367" s="122">
        <f t="shared" si="226"/>
        <v>0</v>
      </c>
      <c r="BI367" s="124"/>
      <c r="BJ367" s="122">
        <f t="shared" si="227"/>
        <v>0</v>
      </c>
      <c r="BK367" s="124"/>
      <c r="BL367" s="125">
        <f t="shared" si="228"/>
        <v>0</v>
      </c>
      <c r="BM367" s="124"/>
      <c r="BN367" s="123">
        <f t="shared" si="239"/>
        <v>0</v>
      </c>
      <c r="BO367" s="126">
        <f t="shared" si="239"/>
        <v>0</v>
      </c>
      <c r="BP367" s="127"/>
      <c r="BQ367" s="409"/>
    </row>
    <row r="368" spans="1:69" s="131" customFormat="1" ht="17.55" hidden="1" customHeight="1">
      <c r="A368"/>
      <c r="B368"/>
      <c r="C368" s="139" t="str">
        <f t="shared" si="216"/>
        <v>H</v>
      </c>
      <c r="D368" s="130" t="str">
        <f t="shared" si="244"/>
        <v>G_Dopant</v>
      </c>
      <c r="E368" s="129" t="str">
        <f t="shared" si="240"/>
        <v>Comet</v>
      </c>
      <c r="F368" s="717"/>
      <c r="G368" s="123">
        <f t="shared" si="241"/>
        <v>0</v>
      </c>
      <c r="H368" s="121">
        <f t="shared" si="241"/>
        <v>0</v>
      </c>
      <c r="I368" s="121">
        <f t="shared" si="241"/>
        <v>0</v>
      </c>
      <c r="J368" s="121">
        <f t="shared" si="241"/>
        <v>0</v>
      </c>
      <c r="K368" s="121">
        <f t="shared" si="241"/>
        <v>0</v>
      </c>
      <c r="L368" s="121">
        <f t="shared" si="241"/>
        <v>0</v>
      </c>
      <c r="M368" s="121">
        <f t="shared" si="241"/>
        <v>0</v>
      </c>
      <c r="N368" s="121">
        <f t="shared" si="241"/>
        <v>0</v>
      </c>
      <c r="O368" s="121">
        <f t="shared" si="241"/>
        <v>0</v>
      </c>
      <c r="P368" s="126">
        <f t="shared" si="241"/>
        <v>0</v>
      </c>
      <c r="Q368" s="122"/>
      <c r="R368" s="408">
        <f t="shared" si="218"/>
        <v>0</v>
      </c>
      <c r="S368" s="693"/>
      <c r="T368" s="700">
        <f t="shared" si="235"/>
        <v>0</v>
      </c>
      <c r="U368" s="701">
        <f t="shared" si="235"/>
        <v>0</v>
      </c>
      <c r="V368" s="693"/>
      <c r="W368" s="700">
        <f t="shared" si="236"/>
        <v>0</v>
      </c>
      <c r="X368" s="126">
        <f t="shared" si="236"/>
        <v>0</v>
      </c>
      <c r="Y368" s="696">
        <f t="shared" si="221"/>
        <v>0</v>
      </c>
      <c r="Z368" s="408">
        <f t="shared" si="222"/>
        <v>0</v>
      </c>
      <c r="AA368" s="127"/>
      <c r="AB368" s="123">
        <f t="shared" si="242"/>
        <v>0</v>
      </c>
      <c r="AC368" s="121">
        <f t="shared" si="242"/>
        <v>0</v>
      </c>
      <c r="AD368" s="121">
        <f t="shared" si="242"/>
        <v>0</v>
      </c>
      <c r="AE368" s="121">
        <f t="shared" si="242"/>
        <v>0</v>
      </c>
      <c r="AF368" s="121">
        <f t="shared" si="242"/>
        <v>0</v>
      </c>
      <c r="AG368" s="121">
        <f t="shared" si="242"/>
        <v>0</v>
      </c>
      <c r="AH368" s="121">
        <f t="shared" si="242"/>
        <v>0</v>
      </c>
      <c r="AI368" s="121">
        <f t="shared" si="242"/>
        <v>0</v>
      </c>
      <c r="AJ368" s="121">
        <f t="shared" si="242"/>
        <v>0</v>
      </c>
      <c r="AK368" s="121">
        <f t="shared" si="242"/>
        <v>0</v>
      </c>
      <c r="AL368" s="121">
        <f t="shared" si="242"/>
        <v>0</v>
      </c>
      <c r="AM368" s="121">
        <f t="shared" si="242"/>
        <v>0</v>
      </c>
      <c r="AN368" s="121">
        <f t="shared" si="242"/>
        <v>0</v>
      </c>
      <c r="AO368" s="701">
        <f t="shared" si="242"/>
        <v>0</v>
      </c>
      <c r="AP368" s="122"/>
      <c r="AQ368" s="123">
        <f t="shared" si="243"/>
        <v>0</v>
      </c>
      <c r="AR368" s="121">
        <f t="shared" si="243"/>
        <v>0</v>
      </c>
      <c r="AS368" s="121">
        <f t="shared" si="243"/>
        <v>0</v>
      </c>
      <c r="AT368" s="121">
        <f t="shared" si="243"/>
        <v>0</v>
      </c>
      <c r="AU368" s="121">
        <f t="shared" si="243"/>
        <v>0</v>
      </c>
      <c r="AV368" s="121">
        <f t="shared" si="243"/>
        <v>0</v>
      </c>
      <c r="AW368" s="121">
        <f t="shared" si="243"/>
        <v>0</v>
      </c>
      <c r="AX368" s="121">
        <f t="shared" si="243"/>
        <v>0</v>
      </c>
      <c r="AY368" s="121">
        <f t="shared" si="243"/>
        <v>0</v>
      </c>
      <c r="AZ368" s="121">
        <f t="shared" si="243"/>
        <v>0</v>
      </c>
      <c r="BA368" s="121">
        <f t="shared" si="243"/>
        <v>0</v>
      </c>
      <c r="BB368" s="121">
        <f t="shared" si="243"/>
        <v>0</v>
      </c>
      <c r="BC368" s="121">
        <f t="shared" si="243"/>
        <v>0</v>
      </c>
      <c r="BD368" s="701">
        <f t="shared" si="243"/>
        <v>0</v>
      </c>
      <c r="BE368" s="693"/>
      <c r="BF368" s="122">
        <f t="shared" si="225"/>
        <v>0</v>
      </c>
      <c r="BG368" s="124"/>
      <c r="BH368" s="122">
        <f t="shared" si="226"/>
        <v>0</v>
      </c>
      <c r="BI368" s="124"/>
      <c r="BJ368" s="122">
        <f t="shared" si="227"/>
        <v>0</v>
      </c>
      <c r="BK368" s="124"/>
      <c r="BL368" s="125">
        <f t="shared" si="228"/>
        <v>0</v>
      </c>
      <c r="BM368" s="124"/>
      <c r="BN368" s="123">
        <f t="shared" si="239"/>
        <v>0</v>
      </c>
      <c r="BO368" s="126">
        <f t="shared" si="239"/>
        <v>0</v>
      </c>
      <c r="BP368" s="127"/>
      <c r="BQ368" s="409"/>
    </row>
    <row r="369" spans="1:69" s="131" customFormat="1" ht="17.55" hidden="1" customHeight="1">
      <c r="A369"/>
      <c r="B369"/>
      <c r="C369" s="139" t="str">
        <f t="shared" si="216"/>
        <v>H</v>
      </c>
      <c r="D369" s="130" t="str">
        <f t="shared" si="244"/>
        <v>G_Dopant</v>
      </c>
      <c r="E369" s="129" t="str">
        <f t="shared" si="240"/>
        <v>Dongjin Semichem</v>
      </c>
      <c r="F369" s="717"/>
      <c r="G369" s="123">
        <f t="shared" si="241"/>
        <v>0</v>
      </c>
      <c r="H369" s="121">
        <f t="shared" si="241"/>
        <v>0</v>
      </c>
      <c r="I369" s="121">
        <f t="shared" si="241"/>
        <v>0</v>
      </c>
      <c r="J369" s="121">
        <f t="shared" si="241"/>
        <v>0</v>
      </c>
      <c r="K369" s="121">
        <f t="shared" si="241"/>
        <v>0</v>
      </c>
      <c r="L369" s="121">
        <f t="shared" si="241"/>
        <v>0</v>
      </c>
      <c r="M369" s="121">
        <f t="shared" si="241"/>
        <v>0</v>
      </c>
      <c r="N369" s="121">
        <f t="shared" si="241"/>
        <v>0</v>
      </c>
      <c r="O369" s="121">
        <f t="shared" si="241"/>
        <v>0</v>
      </c>
      <c r="P369" s="126">
        <f t="shared" si="241"/>
        <v>0</v>
      </c>
      <c r="Q369" s="122"/>
      <c r="R369" s="408">
        <f t="shared" si="218"/>
        <v>0</v>
      </c>
      <c r="S369" s="693"/>
      <c r="T369" s="700">
        <f t="shared" si="235"/>
        <v>0</v>
      </c>
      <c r="U369" s="701">
        <f t="shared" si="235"/>
        <v>0</v>
      </c>
      <c r="V369" s="693"/>
      <c r="W369" s="700">
        <f t="shared" si="236"/>
        <v>0</v>
      </c>
      <c r="X369" s="126">
        <f t="shared" si="236"/>
        <v>0</v>
      </c>
      <c r="Y369" s="696">
        <f t="shared" si="221"/>
        <v>0</v>
      </c>
      <c r="Z369" s="408">
        <f t="shared" si="222"/>
        <v>0</v>
      </c>
      <c r="AA369" s="127"/>
      <c r="AB369" s="123">
        <f t="shared" si="242"/>
        <v>0</v>
      </c>
      <c r="AC369" s="121">
        <f t="shared" si="242"/>
        <v>0</v>
      </c>
      <c r="AD369" s="121">
        <f t="shared" si="242"/>
        <v>0</v>
      </c>
      <c r="AE369" s="121">
        <f t="shared" si="242"/>
        <v>0</v>
      </c>
      <c r="AF369" s="121">
        <f t="shared" si="242"/>
        <v>0</v>
      </c>
      <c r="AG369" s="121">
        <f t="shared" si="242"/>
        <v>0</v>
      </c>
      <c r="AH369" s="121">
        <f t="shared" si="242"/>
        <v>0</v>
      </c>
      <c r="AI369" s="121">
        <f t="shared" si="242"/>
        <v>0</v>
      </c>
      <c r="AJ369" s="121">
        <f t="shared" si="242"/>
        <v>0</v>
      </c>
      <c r="AK369" s="121">
        <f t="shared" si="242"/>
        <v>0</v>
      </c>
      <c r="AL369" s="121">
        <f t="shared" si="242"/>
        <v>0</v>
      </c>
      <c r="AM369" s="121">
        <f t="shared" si="242"/>
        <v>0</v>
      </c>
      <c r="AN369" s="121">
        <f t="shared" si="242"/>
        <v>0</v>
      </c>
      <c r="AO369" s="701">
        <f t="shared" si="242"/>
        <v>0</v>
      </c>
      <c r="AP369" s="122"/>
      <c r="AQ369" s="123">
        <f t="shared" si="243"/>
        <v>0</v>
      </c>
      <c r="AR369" s="121">
        <f t="shared" si="243"/>
        <v>0</v>
      </c>
      <c r="AS369" s="121">
        <f t="shared" si="243"/>
        <v>0</v>
      </c>
      <c r="AT369" s="121">
        <f t="shared" si="243"/>
        <v>0</v>
      </c>
      <c r="AU369" s="121">
        <f t="shared" si="243"/>
        <v>0</v>
      </c>
      <c r="AV369" s="121">
        <f t="shared" si="243"/>
        <v>0</v>
      </c>
      <c r="AW369" s="121">
        <f t="shared" si="243"/>
        <v>0</v>
      </c>
      <c r="AX369" s="121">
        <f t="shared" si="243"/>
        <v>0</v>
      </c>
      <c r="AY369" s="121">
        <f t="shared" si="243"/>
        <v>0</v>
      </c>
      <c r="AZ369" s="121">
        <f t="shared" si="243"/>
        <v>0</v>
      </c>
      <c r="BA369" s="121">
        <f t="shared" si="243"/>
        <v>0</v>
      </c>
      <c r="BB369" s="121">
        <f t="shared" si="243"/>
        <v>0</v>
      </c>
      <c r="BC369" s="121">
        <f t="shared" si="243"/>
        <v>0</v>
      </c>
      <c r="BD369" s="701">
        <f t="shared" si="243"/>
        <v>0</v>
      </c>
      <c r="BE369" s="693"/>
      <c r="BF369" s="122">
        <f t="shared" si="225"/>
        <v>0</v>
      </c>
      <c r="BG369" s="124"/>
      <c r="BH369" s="122">
        <f t="shared" si="226"/>
        <v>0</v>
      </c>
      <c r="BI369" s="124"/>
      <c r="BJ369" s="122">
        <f t="shared" si="227"/>
        <v>0</v>
      </c>
      <c r="BK369" s="124"/>
      <c r="BL369" s="125">
        <f t="shared" si="228"/>
        <v>0</v>
      </c>
      <c r="BM369" s="124"/>
      <c r="BN369" s="123">
        <f t="shared" si="239"/>
        <v>0</v>
      </c>
      <c r="BO369" s="126">
        <f t="shared" si="239"/>
        <v>0</v>
      </c>
      <c r="BP369" s="127"/>
      <c r="BQ369" s="409"/>
    </row>
    <row r="370" spans="1:69" s="131" customFormat="1" ht="17.55" hidden="1" customHeight="1">
      <c r="A370"/>
      <c r="B370"/>
      <c r="C370" s="139" t="str">
        <f t="shared" si="216"/>
        <v>H</v>
      </c>
      <c r="D370" s="130" t="str">
        <f t="shared" si="244"/>
        <v>G_Dopant</v>
      </c>
      <c r="E370" s="129" t="str">
        <f t="shared" si="240"/>
        <v>Duksan Neolux</v>
      </c>
      <c r="F370" s="717"/>
      <c r="G370" s="123">
        <f t="shared" si="241"/>
        <v>0</v>
      </c>
      <c r="H370" s="121">
        <f t="shared" si="241"/>
        <v>0</v>
      </c>
      <c r="I370" s="121">
        <f t="shared" si="241"/>
        <v>0</v>
      </c>
      <c r="J370" s="121">
        <f t="shared" si="241"/>
        <v>0</v>
      </c>
      <c r="K370" s="121">
        <f t="shared" si="241"/>
        <v>0</v>
      </c>
      <c r="L370" s="121">
        <f t="shared" si="241"/>
        <v>0</v>
      </c>
      <c r="M370" s="121">
        <f t="shared" si="241"/>
        <v>0</v>
      </c>
      <c r="N370" s="121">
        <f t="shared" si="241"/>
        <v>0</v>
      </c>
      <c r="O370" s="121">
        <f t="shared" si="241"/>
        <v>0</v>
      </c>
      <c r="P370" s="126">
        <f t="shared" si="241"/>
        <v>0</v>
      </c>
      <c r="Q370" s="122"/>
      <c r="R370" s="408">
        <f t="shared" si="218"/>
        <v>0</v>
      </c>
      <c r="S370" s="693"/>
      <c r="T370" s="700">
        <f t="shared" si="235"/>
        <v>0</v>
      </c>
      <c r="U370" s="701">
        <f t="shared" si="235"/>
        <v>0</v>
      </c>
      <c r="V370" s="693"/>
      <c r="W370" s="700">
        <f t="shared" si="236"/>
        <v>0</v>
      </c>
      <c r="X370" s="126">
        <f t="shared" si="236"/>
        <v>0</v>
      </c>
      <c r="Y370" s="696">
        <f t="shared" si="221"/>
        <v>0</v>
      </c>
      <c r="Z370" s="408">
        <f t="shared" si="222"/>
        <v>0</v>
      </c>
      <c r="AA370" s="127"/>
      <c r="AB370" s="123">
        <f t="shared" si="242"/>
        <v>0</v>
      </c>
      <c r="AC370" s="121">
        <f t="shared" si="242"/>
        <v>0</v>
      </c>
      <c r="AD370" s="121">
        <f t="shared" si="242"/>
        <v>0</v>
      </c>
      <c r="AE370" s="121">
        <f t="shared" si="242"/>
        <v>0</v>
      </c>
      <c r="AF370" s="121">
        <f t="shared" si="242"/>
        <v>0</v>
      </c>
      <c r="AG370" s="121">
        <f t="shared" si="242"/>
        <v>0</v>
      </c>
      <c r="AH370" s="121">
        <f t="shared" si="242"/>
        <v>0</v>
      </c>
      <c r="AI370" s="121">
        <f t="shared" si="242"/>
        <v>0</v>
      </c>
      <c r="AJ370" s="121">
        <f t="shared" si="242"/>
        <v>0</v>
      </c>
      <c r="AK370" s="121">
        <f t="shared" si="242"/>
        <v>0</v>
      </c>
      <c r="AL370" s="121">
        <f t="shared" si="242"/>
        <v>0</v>
      </c>
      <c r="AM370" s="121">
        <f t="shared" si="242"/>
        <v>0</v>
      </c>
      <c r="AN370" s="121">
        <f t="shared" si="242"/>
        <v>0</v>
      </c>
      <c r="AO370" s="701">
        <f t="shared" si="242"/>
        <v>0</v>
      </c>
      <c r="AP370" s="122"/>
      <c r="AQ370" s="123">
        <f t="shared" si="243"/>
        <v>0</v>
      </c>
      <c r="AR370" s="121">
        <f t="shared" si="243"/>
        <v>0</v>
      </c>
      <c r="AS370" s="121">
        <f t="shared" si="243"/>
        <v>0</v>
      </c>
      <c r="AT370" s="121">
        <f t="shared" si="243"/>
        <v>0</v>
      </c>
      <c r="AU370" s="121">
        <f t="shared" si="243"/>
        <v>0</v>
      </c>
      <c r="AV370" s="121">
        <f t="shared" si="243"/>
        <v>0</v>
      </c>
      <c r="AW370" s="121">
        <f t="shared" si="243"/>
        <v>0</v>
      </c>
      <c r="AX370" s="121">
        <f t="shared" si="243"/>
        <v>0</v>
      </c>
      <c r="AY370" s="121">
        <f t="shared" si="243"/>
        <v>0</v>
      </c>
      <c r="AZ370" s="121">
        <f t="shared" si="243"/>
        <v>0</v>
      </c>
      <c r="BA370" s="121">
        <f t="shared" si="243"/>
        <v>0</v>
      </c>
      <c r="BB370" s="121">
        <f t="shared" si="243"/>
        <v>0</v>
      </c>
      <c r="BC370" s="121">
        <f t="shared" si="243"/>
        <v>0</v>
      </c>
      <c r="BD370" s="701">
        <f t="shared" si="243"/>
        <v>0</v>
      </c>
      <c r="BE370" s="693"/>
      <c r="BF370" s="122">
        <f t="shared" si="225"/>
        <v>0</v>
      </c>
      <c r="BG370" s="124"/>
      <c r="BH370" s="122">
        <f t="shared" si="226"/>
        <v>0</v>
      </c>
      <c r="BI370" s="124"/>
      <c r="BJ370" s="122">
        <f t="shared" si="227"/>
        <v>0</v>
      </c>
      <c r="BK370" s="124"/>
      <c r="BL370" s="125">
        <f t="shared" si="228"/>
        <v>0</v>
      </c>
      <c r="BM370" s="124"/>
      <c r="BN370" s="123">
        <f t="shared" si="239"/>
        <v>0</v>
      </c>
      <c r="BO370" s="126">
        <f t="shared" si="239"/>
        <v>0</v>
      </c>
      <c r="BP370" s="127"/>
      <c r="BQ370" s="409"/>
    </row>
    <row r="371" spans="1:69" s="131" customFormat="1" ht="17.55" hidden="1" customHeight="1">
      <c r="A371"/>
      <c r="B371"/>
      <c r="C371" s="139" t="str">
        <f t="shared" si="216"/>
        <v>H</v>
      </c>
      <c r="D371" s="130" t="str">
        <f t="shared" si="244"/>
        <v>G_Dopant</v>
      </c>
      <c r="E371" s="129" t="str">
        <f t="shared" si="240"/>
        <v>DuPont</v>
      </c>
      <c r="F371" s="717"/>
      <c r="G371" s="123">
        <f t="shared" si="241"/>
        <v>0</v>
      </c>
      <c r="H371" s="121">
        <f t="shared" si="241"/>
        <v>0</v>
      </c>
      <c r="I371" s="121">
        <f t="shared" si="241"/>
        <v>0</v>
      </c>
      <c r="J371" s="121">
        <f t="shared" si="241"/>
        <v>0</v>
      </c>
      <c r="K371" s="121">
        <f t="shared" si="241"/>
        <v>0</v>
      </c>
      <c r="L371" s="121">
        <f t="shared" si="241"/>
        <v>0</v>
      </c>
      <c r="M371" s="121">
        <f t="shared" si="241"/>
        <v>0</v>
      </c>
      <c r="N371" s="121">
        <f t="shared" si="241"/>
        <v>0</v>
      </c>
      <c r="O371" s="121">
        <f t="shared" si="241"/>
        <v>0</v>
      </c>
      <c r="P371" s="126">
        <f t="shared" si="241"/>
        <v>0</v>
      </c>
      <c r="Q371" s="122"/>
      <c r="R371" s="408">
        <f t="shared" si="218"/>
        <v>0</v>
      </c>
      <c r="S371" s="693"/>
      <c r="T371" s="700">
        <f t="shared" si="235"/>
        <v>0</v>
      </c>
      <c r="U371" s="701">
        <f t="shared" si="235"/>
        <v>0</v>
      </c>
      <c r="V371" s="693"/>
      <c r="W371" s="700">
        <f t="shared" si="236"/>
        <v>0</v>
      </c>
      <c r="X371" s="126">
        <f t="shared" si="236"/>
        <v>0</v>
      </c>
      <c r="Y371" s="696">
        <f t="shared" si="221"/>
        <v>0</v>
      </c>
      <c r="Z371" s="408">
        <f t="shared" si="222"/>
        <v>0</v>
      </c>
      <c r="AA371" s="127"/>
      <c r="AB371" s="123">
        <f t="shared" si="242"/>
        <v>0</v>
      </c>
      <c r="AC371" s="121">
        <f t="shared" si="242"/>
        <v>0</v>
      </c>
      <c r="AD371" s="121">
        <f t="shared" si="242"/>
        <v>0</v>
      </c>
      <c r="AE371" s="121">
        <f t="shared" si="242"/>
        <v>0</v>
      </c>
      <c r="AF371" s="121">
        <f t="shared" si="242"/>
        <v>0</v>
      </c>
      <c r="AG371" s="121">
        <f t="shared" si="242"/>
        <v>0</v>
      </c>
      <c r="AH371" s="121">
        <f t="shared" si="242"/>
        <v>0</v>
      </c>
      <c r="AI371" s="121">
        <f t="shared" si="242"/>
        <v>0</v>
      </c>
      <c r="AJ371" s="121">
        <f t="shared" si="242"/>
        <v>0</v>
      </c>
      <c r="AK371" s="121">
        <f t="shared" si="242"/>
        <v>0</v>
      </c>
      <c r="AL371" s="121">
        <f t="shared" si="242"/>
        <v>0</v>
      </c>
      <c r="AM371" s="121">
        <f t="shared" si="242"/>
        <v>0</v>
      </c>
      <c r="AN371" s="121">
        <f t="shared" si="242"/>
        <v>0</v>
      </c>
      <c r="AO371" s="701">
        <f t="shared" si="242"/>
        <v>0</v>
      </c>
      <c r="AP371" s="122"/>
      <c r="AQ371" s="123">
        <f t="shared" si="243"/>
        <v>0</v>
      </c>
      <c r="AR371" s="121">
        <f t="shared" si="243"/>
        <v>0</v>
      </c>
      <c r="AS371" s="121">
        <f t="shared" si="243"/>
        <v>0</v>
      </c>
      <c r="AT371" s="121">
        <f t="shared" si="243"/>
        <v>0</v>
      </c>
      <c r="AU371" s="121">
        <f t="shared" si="243"/>
        <v>0</v>
      </c>
      <c r="AV371" s="121">
        <f t="shared" si="243"/>
        <v>0</v>
      </c>
      <c r="AW371" s="121">
        <f t="shared" si="243"/>
        <v>0</v>
      </c>
      <c r="AX371" s="121">
        <f t="shared" si="243"/>
        <v>0</v>
      </c>
      <c r="AY371" s="121">
        <f t="shared" si="243"/>
        <v>0</v>
      </c>
      <c r="AZ371" s="121">
        <f t="shared" si="243"/>
        <v>0</v>
      </c>
      <c r="BA371" s="121">
        <f t="shared" si="243"/>
        <v>0</v>
      </c>
      <c r="BB371" s="121">
        <f t="shared" si="243"/>
        <v>0</v>
      </c>
      <c r="BC371" s="121">
        <f t="shared" si="243"/>
        <v>0</v>
      </c>
      <c r="BD371" s="701">
        <f t="shared" si="243"/>
        <v>0</v>
      </c>
      <c r="BE371" s="693"/>
      <c r="BF371" s="122">
        <f t="shared" si="225"/>
        <v>0</v>
      </c>
      <c r="BG371" s="124"/>
      <c r="BH371" s="122">
        <f t="shared" si="226"/>
        <v>0</v>
      </c>
      <c r="BI371" s="124"/>
      <c r="BJ371" s="122">
        <f t="shared" si="227"/>
        <v>0</v>
      </c>
      <c r="BK371" s="124"/>
      <c r="BL371" s="125">
        <f t="shared" si="228"/>
        <v>0</v>
      </c>
      <c r="BM371" s="124"/>
      <c r="BN371" s="123">
        <f t="shared" si="239"/>
        <v>0</v>
      </c>
      <c r="BO371" s="126">
        <f t="shared" si="239"/>
        <v>0</v>
      </c>
      <c r="BP371" s="127"/>
      <c r="BQ371" s="409"/>
    </row>
    <row r="372" spans="1:69" s="131" customFormat="1" ht="17.55" hidden="1" customHeight="1">
      <c r="A372"/>
      <c r="B372"/>
      <c r="C372" s="139" t="str">
        <f t="shared" si="216"/>
        <v>H</v>
      </c>
      <c r="D372" s="130" t="str">
        <f t="shared" si="244"/>
        <v>G_Dopant</v>
      </c>
      <c r="E372" s="129" t="str">
        <f t="shared" si="240"/>
        <v>EMT</v>
      </c>
      <c r="F372" s="717"/>
      <c r="G372" s="123">
        <f t="shared" si="241"/>
        <v>0</v>
      </c>
      <c r="H372" s="121">
        <f t="shared" si="241"/>
        <v>0</v>
      </c>
      <c r="I372" s="121">
        <f t="shared" si="241"/>
        <v>0</v>
      </c>
      <c r="J372" s="121">
        <f t="shared" si="241"/>
        <v>0</v>
      </c>
      <c r="K372" s="121">
        <f t="shared" si="241"/>
        <v>0</v>
      </c>
      <c r="L372" s="121">
        <f t="shared" si="241"/>
        <v>0</v>
      </c>
      <c r="M372" s="121">
        <f t="shared" si="241"/>
        <v>0</v>
      </c>
      <c r="N372" s="121">
        <f t="shared" si="241"/>
        <v>0</v>
      </c>
      <c r="O372" s="121">
        <f t="shared" si="241"/>
        <v>0</v>
      </c>
      <c r="P372" s="126">
        <f t="shared" si="241"/>
        <v>0</v>
      </c>
      <c r="Q372" s="122"/>
      <c r="R372" s="408">
        <f t="shared" si="218"/>
        <v>0</v>
      </c>
      <c r="S372" s="693"/>
      <c r="T372" s="700">
        <f t="shared" si="235"/>
        <v>0</v>
      </c>
      <c r="U372" s="701">
        <f t="shared" si="235"/>
        <v>0</v>
      </c>
      <c r="V372" s="693"/>
      <c r="W372" s="700">
        <f t="shared" si="236"/>
        <v>0</v>
      </c>
      <c r="X372" s="126">
        <f t="shared" si="236"/>
        <v>0</v>
      </c>
      <c r="Y372" s="696">
        <f t="shared" si="221"/>
        <v>0</v>
      </c>
      <c r="Z372" s="408">
        <f t="shared" si="222"/>
        <v>0</v>
      </c>
      <c r="AA372" s="127"/>
      <c r="AB372" s="123">
        <f t="shared" si="242"/>
        <v>0</v>
      </c>
      <c r="AC372" s="121">
        <f t="shared" si="242"/>
        <v>0</v>
      </c>
      <c r="AD372" s="121">
        <f t="shared" si="242"/>
        <v>0</v>
      </c>
      <c r="AE372" s="121">
        <f t="shared" si="242"/>
        <v>0</v>
      </c>
      <c r="AF372" s="121">
        <f t="shared" si="242"/>
        <v>0</v>
      </c>
      <c r="AG372" s="121">
        <f t="shared" si="242"/>
        <v>0</v>
      </c>
      <c r="AH372" s="121">
        <f t="shared" si="242"/>
        <v>0</v>
      </c>
      <c r="AI372" s="121">
        <f t="shared" si="242"/>
        <v>0</v>
      </c>
      <c r="AJ372" s="121">
        <f t="shared" si="242"/>
        <v>0</v>
      </c>
      <c r="AK372" s="121">
        <f t="shared" si="242"/>
        <v>0</v>
      </c>
      <c r="AL372" s="121">
        <f t="shared" si="242"/>
        <v>0</v>
      </c>
      <c r="AM372" s="121">
        <f t="shared" si="242"/>
        <v>0</v>
      </c>
      <c r="AN372" s="121">
        <f t="shared" si="242"/>
        <v>0</v>
      </c>
      <c r="AO372" s="701">
        <f t="shared" si="242"/>
        <v>0</v>
      </c>
      <c r="AP372" s="122"/>
      <c r="AQ372" s="123">
        <f t="shared" si="243"/>
        <v>0</v>
      </c>
      <c r="AR372" s="121">
        <f t="shared" si="243"/>
        <v>0</v>
      </c>
      <c r="AS372" s="121">
        <f t="shared" si="243"/>
        <v>0</v>
      </c>
      <c r="AT372" s="121">
        <f t="shared" si="243"/>
        <v>0</v>
      </c>
      <c r="AU372" s="121">
        <f t="shared" si="243"/>
        <v>0</v>
      </c>
      <c r="AV372" s="121">
        <f t="shared" si="243"/>
        <v>0</v>
      </c>
      <c r="AW372" s="121">
        <f t="shared" si="243"/>
        <v>0</v>
      </c>
      <c r="AX372" s="121">
        <f t="shared" si="243"/>
        <v>0</v>
      </c>
      <c r="AY372" s="121">
        <f t="shared" si="243"/>
        <v>0</v>
      </c>
      <c r="AZ372" s="121">
        <f t="shared" si="243"/>
        <v>0</v>
      </c>
      <c r="BA372" s="121">
        <f t="shared" si="243"/>
        <v>0</v>
      </c>
      <c r="BB372" s="121">
        <f t="shared" si="243"/>
        <v>0</v>
      </c>
      <c r="BC372" s="121">
        <f t="shared" si="243"/>
        <v>0</v>
      </c>
      <c r="BD372" s="701">
        <f t="shared" si="243"/>
        <v>0</v>
      </c>
      <c r="BE372" s="693"/>
      <c r="BF372" s="122">
        <f t="shared" si="225"/>
        <v>0</v>
      </c>
      <c r="BG372" s="124"/>
      <c r="BH372" s="122">
        <f t="shared" si="226"/>
        <v>0</v>
      </c>
      <c r="BI372" s="124"/>
      <c r="BJ372" s="122">
        <f t="shared" si="227"/>
        <v>0</v>
      </c>
      <c r="BK372" s="124"/>
      <c r="BL372" s="125">
        <f t="shared" si="228"/>
        <v>0</v>
      </c>
      <c r="BM372" s="124"/>
      <c r="BN372" s="123">
        <f t="shared" si="239"/>
        <v>0</v>
      </c>
      <c r="BO372" s="126">
        <f t="shared" si="239"/>
        <v>0</v>
      </c>
      <c r="BP372" s="127"/>
      <c r="BQ372" s="409"/>
    </row>
    <row r="373" spans="1:69" s="131" customFormat="1" ht="17.55" hidden="1" customHeight="1">
      <c r="A373"/>
      <c r="B373"/>
      <c r="C373" s="139" t="str">
        <f t="shared" si="216"/>
        <v>H</v>
      </c>
      <c r="D373" s="130" t="str">
        <f t="shared" si="244"/>
        <v>G_Dopant</v>
      </c>
      <c r="E373" s="129" t="str">
        <f t="shared" si="240"/>
        <v>Hodogaya</v>
      </c>
      <c r="F373" s="717"/>
      <c r="G373" s="123">
        <f t="shared" si="241"/>
        <v>0</v>
      </c>
      <c r="H373" s="121">
        <f t="shared" si="241"/>
        <v>0</v>
      </c>
      <c r="I373" s="121">
        <f t="shared" si="241"/>
        <v>0</v>
      </c>
      <c r="J373" s="121">
        <f t="shared" si="241"/>
        <v>0</v>
      </c>
      <c r="K373" s="121">
        <f t="shared" si="241"/>
        <v>0</v>
      </c>
      <c r="L373" s="121">
        <f t="shared" si="241"/>
        <v>0</v>
      </c>
      <c r="M373" s="121">
        <f t="shared" si="241"/>
        <v>0</v>
      </c>
      <c r="N373" s="121">
        <f t="shared" si="241"/>
        <v>0</v>
      </c>
      <c r="O373" s="121">
        <f t="shared" si="241"/>
        <v>0</v>
      </c>
      <c r="P373" s="126">
        <f t="shared" si="241"/>
        <v>0</v>
      </c>
      <c r="Q373" s="122"/>
      <c r="R373" s="408">
        <f t="shared" si="218"/>
        <v>0</v>
      </c>
      <c r="S373" s="693"/>
      <c r="T373" s="700">
        <f t="shared" si="235"/>
        <v>0</v>
      </c>
      <c r="U373" s="701">
        <f t="shared" si="235"/>
        <v>0</v>
      </c>
      <c r="V373" s="693"/>
      <c r="W373" s="700">
        <f t="shared" si="236"/>
        <v>0</v>
      </c>
      <c r="X373" s="126">
        <f t="shared" si="236"/>
        <v>0</v>
      </c>
      <c r="Y373" s="696">
        <f t="shared" si="221"/>
        <v>0</v>
      </c>
      <c r="Z373" s="408">
        <f t="shared" si="222"/>
        <v>0</v>
      </c>
      <c r="AA373" s="127"/>
      <c r="AB373" s="123">
        <f t="shared" si="242"/>
        <v>0</v>
      </c>
      <c r="AC373" s="121">
        <f t="shared" si="242"/>
        <v>0</v>
      </c>
      <c r="AD373" s="121">
        <f t="shared" si="242"/>
        <v>0</v>
      </c>
      <c r="AE373" s="121">
        <f t="shared" si="242"/>
        <v>0</v>
      </c>
      <c r="AF373" s="121">
        <f t="shared" si="242"/>
        <v>0</v>
      </c>
      <c r="AG373" s="121">
        <f t="shared" si="242"/>
        <v>0</v>
      </c>
      <c r="AH373" s="121">
        <f t="shared" si="242"/>
        <v>0</v>
      </c>
      <c r="AI373" s="121">
        <f t="shared" si="242"/>
        <v>0</v>
      </c>
      <c r="AJ373" s="121">
        <f t="shared" si="242"/>
        <v>0</v>
      </c>
      <c r="AK373" s="121">
        <f t="shared" si="242"/>
        <v>0</v>
      </c>
      <c r="AL373" s="121">
        <f t="shared" si="242"/>
        <v>0</v>
      </c>
      <c r="AM373" s="121">
        <f t="shared" si="242"/>
        <v>0</v>
      </c>
      <c r="AN373" s="121">
        <f t="shared" si="242"/>
        <v>0</v>
      </c>
      <c r="AO373" s="701">
        <f t="shared" si="242"/>
        <v>0</v>
      </c>
      <c r="AP373" s="122"/>
      <c r="AQ373" s="123">
        <f t="shared" si="243"/>
        <v>0</v>
      </c>
      <c r="AR373" s="121">
        <f t="shared" si="243"/>
        <v>0</v>
      </c>
      <c r="AS373" s="121">
        <f t="shared" si="243"/>
        <v>0</v>
      </c>
      <c r="AT373" s="121">
        <f t="shared" si="243"/>
        <v>0</v>
      </c>
      <c r="AU373" s="121">
        <f t="shared" si="243"/>
        <v>0</v>
      </c>
      <c r="AV373" s="121">
        <f t="shared" si="243"/>
        <v>0</v>
      </c>
      <c r="AW373" s="121">
        <f t="shared" si="243"/>
        <v>0</v>
      </c>
      <c r="AX373" s="121">
        <f t="shared" si="243"/>
        <v>0</v>
      </c>
      <c r="AY373" s="121">
        <f t="shared" si="243"/>
        <v>0</v>
      </c>
      <c r="AZ373" s="121">
        <f t="shared" si="243"/>
        <v>0</v>
      </c>
      <c r="BA373" s="121">
        <f t="shared" si="243"/>
        <v>0</v>
      </c>
      <c r="BB373" s="121">
        <f t="shared" si="243"/>
        <v>0</v>
      </c>
      <c r="BC373" s="121">
        <f t="shared" si="243"/>
        <v>0</v>
      </c>
      <c r="BD373" s="701">
        <f t="shared" si="243"/>
        <v>0</v>
      </c>
      <c r="BE373" s="693"/>
      <c r="BF373" s="122">
        <f t="shared" si="225"/>
        <v>0</v>
      </c>
      <c r="BG373" s="124"/>
      <c r="BH373" s="122">
        <f t="shared" si="226"/>
        <v>0</v>
      </c>
      <c r="BI373" s="124"/>
      <c r="BJ373" s="122">
        <f t="shared" si="227"/>
        <v>0</v>
      </c>
      <c r="BK373" s="124"/>
      <c r="BL373" s="125">
        <f t="shared" si="228"/>
        <v>0</v>
      </c>
      <c r="BM373" s="124"/>
      <c r="BN373" s="123">
        <f t="shared" si="239"/>
        <v>0</v>
      </c>
      <c r="BO373" s="126">
        <f t="shared" si="239"/>
        <v>0</v>
      </c>
      <c r="BP373" s="127"/>
      <c r="BQ373" s="409"/>
    </row>
    <row r="374" spans="1:69" s="131" customFormat="1" ht="17.55" hidden="1" customHeight="1">
      <c r="A374"/>
      <c r="B374"/>
      <c r="C374" s="139" t="str">
        <f t="shared" si="216"/>
        <v>H</v>
      </c>
      <c r="D374" s="130" t="str">
        <f t="shared" si="244"/>
        <v>G_Dopant</v>
      </c>
      <c r="E374" s="129" t="str">
        <f t="shared" si="240"/>
        <v>Hyperion</v>
      </c>
      <c r="F374" s="717"/>
      <c r="G374" s="123">
        <f t="shared" si="241"/>
        <v>0</v>
      </c>
      <c r="H374" s="121">
        <f t="shared" si="241"/>
        <v>0</v>
      </c>
      <c r="I374" s="121">
        <f t="shared" si="241"/>
        <v>0</v>
      </c>
      <c r="J374" s="121">
        <f t="shared" si="241"/>
        <v>0</v>
      </c>
      <c r="K374" s="121">
        <f t="shared" si="241"/>
        <v>0</v>
      </c>
      <c r="L374" s="121">
        <f t="shared" si="241"/>
        <v>0</v>
      </c>
      <c r="M374" s="121">
        <f t="shared" si="241"/>
        <v>0</v>
      </c>
      <c r="N374" s="121">
        <f t="shared" si="241"/>
        <v>0</v>
      </c>
      <c r="O374" s="121">
        <f t="shared" si="241"/>
        <v>0</v>
      </c>
      <c r="P374" s="126">
        <f t="shared" si="241"/>
        <v>0</v>
      </c>
      <c r="Q374" s="122"/>
      <c r="R374" s="408">
        <f t="shared" si="218"/>
        <v>0</v>
      </c>
      <c r="S374" s="693"/>
      <c r="T374" s="700">
        <f t="shared" si="235"/>
        <v>0</v>
      </c>
      <c r="U374" s="701">
        <f t="shared" si="235"/>
        <v>0</v>
      </c>
      <c r="V374" s="693"/>
      <c r="W374" s="700">
        <f t="shared" si="236"/>
        <v>0</v>
      </c>
      <c r="X374" s="126">
        <f t="shared" si="236"/>
        <v>0</v>
      </c>
      <c r="Y374" s="696">
        <f t="shared" si="221"/>
        <v>0</v>
      </c>
      <c r="Z374" s="408">
        <f t="shared" si="222"/>
        <v>0</v>
      </c>
      <c r="AA374" s="127"/>
      <c r="AB374" s="123">
        <f t="shared" si="242"/>
        <v>0</v>
      </c>
      <c r="AC374" s="121">
        <f t="shared" si="242"/>
        <v>0</v>
      </c>
      <c r="AD374" s="121">
        <f t="shared" si="242"/>
        <v>0</v>
      </c>
      <c r="AE374" s="121">
        <f t="shared" si="242"/>
        <v>0</v>
      </c>
      <c r="AF374" s="121">
        <f t="shared" si="242"/>
        <v>0</v>
      </c>
      <c r="AG374" s="121">
        <f t="shared" si="242"/>
        <v>0</v>
      </c>
      <c r="AH374" s="121">
        <f t="shared" si="242"/>
        <v>0</v>
      </c>
      <c r="AI374" s="121">
        <f t="shared" si="242"/>
        <v>0</v>
      </c>
      <c r="AJ374" s="121">
        <f t="shared" si="242"/>
        <v>0</v>
      </c>
      <c r="AK374" s="121">
        <f t="shared" si="242"/>
        <v>0</v>
      </c>
      <c r="AL374" s="121">
        <f t="shared" si="242"/>
        <v>0</v>
      </c>
      <c r="AM374" s="121">
        <f t="shared" si="242"/>
        <v>0</v>
      </c>
      <c r="AN374" s="121">
        <f t="shared" si="242"/>
        <v>0</v>
      </c>
      <c r="AO374" s="701">
        <f t="shared" si="242"/>
        <v>0</v>
      </c>
      <c r="AP374" s="122"/>
      <c r="AQ374" s="123">
        <f t="shared" si="243"/>
        <v>0</v>
      </c>
      <c r="AR374" s="121">
        <f t="shared" si="243"/>
        <v>0</v>
      </c>
      <c r="AS374" s="121">
        <f t="shared" si="243"/>
        <v>0</v>
      </c>
      <c r="AT374" s="121">
        <f t="shared" si="243"/>
        <v>0</v>
      </c>
      <c r="AU374" s="121">
        <f t="shared" si="243"/>
        <v>0</v>
      </c>
      <c r="AV374" s="121">
        <f t="shared" si="243"/>
        <v>0</v>
      </c>
      <c r="AW374" s="121">
        <f t="shared" si="243"/>
        <v>0</v>
      </c>
      <c r="AX374" s="121">
        <f t="shared" si="243"/>
        <v>0</v>
      </c>
      <c r="AY374" s="121">
        <f t="shared" si="243"/>
        <v>0</v>
      </c>
      <c r="AZ374" s="121">
        <f t="shared" si="243"/>
        <v>0</v>
      </c>
      <c r="BA374" s="121">
        <f t="shared" si="243"/>
        <v>0</v>
      </c>
      <c r="BB374" s="121">
        <f t="shared" si="243"/>
        <v>0</v>
      </c>
      <c r="BC374" s="121">
        <f t="shared" si="243"/>
        <v>0</v>
      </c>
      <c r="BD374" s="701">
        <f t="shared" si="243"/>
        <v>0</v>
      </c>
      <c r="BE374" s="693"/>
      <c r="BF374" s="122">
        <f t="shared" si="225"/>
        <v>0</v>
      </c>
      <c r="BG374" s="124"/>
      <c r="BH374" s="122">
        <f t="shared" si="226"/>
        <v>0</v>
      </c>
      <c r="BI374" s="124"/>
      <c r="BJ374" s="122">
        <f t="shared" si="227"/>
        <v>0</v>
      </c>
      <c r="BK374" s="124"/>
      <c r="BL374" s="125">
        <f t="shared" si="228"/>
        <v>0</v>
      </c>
      <c r="BM374" s="124"/>
      <c r="BN374" s="123">
        <f t="shared" si="239"/>
        <v>0</v>
      </c>
      <c r="BO374" s="126">
        <f t="shared" si="239"/>
        <v>0</v>
      </c>
      <c r="BP374" s="127"/>
      <c r="BQ374" s="409"/>
    </row>
    <row r="375" spans="1:69" s="131" customFormat="1" ht="17.55" hidden="1" customHeight="1">
      <c r="A375"/>
      <c r="B375"/>
      <c r="C375" s="139" t="str">
        <f t="shared" si="216"/>
        <v>H</v>
      </c>
      <c r="D375" s="130" t="str">
        <f t="shared" si="244"/>
        <v>G_Dopant</v>
      </c>
      <c r="E375" s="129" t="str">
        <f t="shared" si="240"/>
        <v>Idemitsu Kosan</v>
      </c>
      <c r="F375" s="717"/>
      <c r="G375" s="123">
        <f t="shared" si="241"/>
        <v>0</v>
      </c>
      <c r="H375" s="121">
        <f t="shared" si="241"/>
        <v>0</v>
      </c>
      <c r="I375" s="121">
        <f t="shared" si="241"/>
        <v>0</v>
      </c>
      <c r="J375" s="121">
        <f t="shared" si="241"/>
        <v>0</v>
      </c>
      <c r="K375" s="121">
        <f t="shared" si="241"/>
        <v>0</v>
      </c>
      <c r="L375" s="121">
        <f t="shared" si="241"/>
        <v>0</v>
      </c>
      <c r="M375" s="121">
        <f t="shared" si="241"/>
        <v>0</v>
      </c>
      <c r="N375" s="121">
        <f t="shared" si="241"/>
        <v>0</v>
      </c>
      <c r="O375" s="121">
        <f t="shared" si="241"/>
        <v>0</v>
      </c>
      <c r="P375" s="126">
        <f t="shared" si="241"/>
        <v>0</v>
      </c>
      <c r="Q375" s="122"/>
      <c r="R375" s="408">
        <f t="shared" si="218"/>
        <v>0</v>
      </c>
      <c r="S375" s="693"/>
      <c r="T375" s="700">
        <f t="shared" si="235"/>
        <v>0</v>
      </c>
      <c r="U375" s="701">
        <f t="shared" si="235"/>
        <v>0</v>
      </c>
      <c r="V375" s="693"/>
      <c r="W375" s="700">
        <f t="shared" si="236"/>
        <v>0</v>
      </c>
      <c r="X375" s="126">
        <f t="shared" si="236"/>
        <v>0</v>
      </c>
      <c r="Y375" s="696">
        <f t="shared" si="221"/>
        <v>0</v>
      </c>
      <c r="Z375" s="408">
        <f t="shared" si="222"/>
        <v>0</v>
      </c>
      <c r="AA375" s="127"/>
      <c r="AB375" s="123">
        <f t="shared" si="242"/>
        <v>0</v>
      </c>
      <c r="AC375" s="121">
        <f t="shared" si="242"/>
        <v>0</v>
      </c>
      <c r="AD375" s="121">
        <f t="shared" si="242"/>
        <v>0</v>
      </c>
      <c r="AE375" s="121">
        <f t="shared" si="242"/>
        <v>0</v>
      </c>
      <c r="AF375" s="121">
        <f t="shared" si="242"/>
        <v>0</v>
      </c>
      <c r="AG375" s="121">
        <f t="shared" si="242"/>
        <v>0</v>
      </c>
      <c r="AH375" s="121">
        <f t="shared" si="242"/>
        <v>0</v>
      </c>
      <c r="AI375" s="121">
        <f t="shared" si="242"/>
        <v>0</v>
      </c>
      <c r="AJ375" s="121">
        <f t="shared" si="242"/>
        <v>0</v>
      </c>
      <c r="AK375" s="121">
        <f t="shared" si="242"/>
        <v>0</v>
      </c>
      <c r="AL375" s="121">
        <f t="shared" si="242"/>
        <v>0</v>
      </c>
      <c r="AM375" s="121">
        <f t="shared" si="242"/>
        <v>0</v>
      </c>
      <c r="AN375" s="121">
        <f t="shared" si="242"/>
        <v>0</v>
      </c>
      <c r="AO375" s="701">
        <f t="shared" si="242"/>
        <v>0</v>
      </c>
      <c r="AP375" s="122"/>
      <c r="AQ375" s="123">
        <f t="shared" si="243"/>
        <v>0</v>
      </c>
      <c r="AR375" s="121">
        <f t="shared" si="243"/>
        <v>0</v>
      </c>
      <c r="AS375" s="121">
        <f t="shared" si="243"/>
        <v>0</v>
      </c>
      <c r="AT375" s="121">
        <f t="shared" si="243"/>
        <v>0</v>
      </c>
      <c r="AU375" s="121">
        <f t="shared" si="243"/>
        <v>0</v>
      </c>
      <c r="AV375" s="121">
        <f t="shared" si="243"/>
        <v>0</v>
      </c>
      <c r="AW375" s="121">
        <f t="shared" si="243"/>
        <v>0</v>
      </c>
      <c r="AX375" s="121">
        <f t="shared" si="243"/>
        <v>0</v>
      </c>
      <c r="AY375" s="121">
        <f t="shared" si="243"/>
        <v>0</v>
      </c>
      <c r="AZ375" s="121">
        <f t="shared" si="243"/>
        <v>0</v>
      </c>
      <c r="BA375" s="121">
        <f t="shared" si="243"/>
        <v>0</v>
      </c>
      <c r="BB375" s="121">
        <f t="shared" si="243"/>
        <v>0</v>
      </c>
      <c r="BC375" s="121">
        <f t="shared" si="243"/>
        <v>0</v>
      </c>
      <c r="BD375" s="701">
        <f t="shared" si="243"/>
        <v>0</v>
      </c>
      <c r="BE375" s="693"/>
      <c r="BF375" s="122">
        <f t="shared" si="225"/>
        <v>0</v>
      </c>
      <c r="BG375" s="124"/>
      <c r="BH375" s="122">
        <f t="shared" si="226"/>
        <v>0</v>
      </c>
      <c r="BI375" s="124"/>
      <c r="BJ375" s="122">
        <f t="shared" si="227"/>
        <v>0</v>
      </c>
      <c r="BK375" s="124"/>
      <c r="BL375" s="125">
        <f t="shared" si="228"/>
        <v>0</v>
      </c>
      <c r="BM375" s="124"/>
      <c r="BN375" s="123">
        <f t="shared" si="239"/>
        <v>0</v>
      </c>
      <c r="BO375" s="126">
        <f t="shared" si="239"/>
        <v>0</v>
      </c>
      <c r="BP375" s="127"/>
      <c r="BQ375" s="409"/>
    </row>
    <row r="376" spans="1:69" s="131" customFormat="1" ht="17.55" hidden="1" customHeight="1">
      <c r="A376"/>
      <c r="B376"/>
      <c r="C376" s="139" t="str">
        <f t="shared" si="216"/>
        <v>H</v>
      </c>
      <c r="D376" s="130" t="str">
        <f t="shared" si="244"/>
        <v>G_Dopant</v>
      </c>
      <c r="E376" s="129" t="str">
        <f t="shared" si="240"/>
        <v>Jilin OLED</v>
      </c>
      <c r="F376" s="717"/>
      <c r="G376" s="123">
        <f t="shared" ref="G376:P385" si="245">SUMIFS(Share, Y, $E$3, Config, $G$11, P, G$15, LType, $D376, MSup, $E376)</f>
        <v>0</v>
      </c>
      <c r="H376" s="121">
        <f t="shared" si="245"/>
        <v>0</v>
      </c>
      <c r="I376" s="121">
        <f t="shared" si="245"/>
        <v>0</v>
      </c>
      <c r="J376" s="121">
        <f t="shared" si="245"/>
        <v>0</v>
      </c>
      <c r="K376" s="121">
        <f t="shared" si="245"/>
        <v>0</v>
      </c>
      <c r="L376" s="121">
        <f t="shared" si="245"/>
        <v>0</v>
      </c>
      <c r="M376" s="121">
        <f t="shared" si="245"/>
        <v>0</v>
      </c>
      <c r="N376" s="121">
        <f t="shared" si="245"/>
        <v>0</v>
      </c>
      <c r="O376" s="121">
        <f t="shared" si="245"/>
        <v>0</v>
      </c>
      <c r="P376" s="126">
        <f t="shared" si="245"/>
        <v>0</v>
      </c>
      <c r="Q376" s="122"/>
      <c r="R376" s="408">
        <f t="shared" si="218"/>
        <v>0</v>
      </c>
      <c r="S376" s="693"/>
      <c r="T376" s="700">
        <f t="shared" ref="T376:U395" si="246">SUMIFS(Share, Y, $E$3, Config, $T$11, P, T$15, LType, $D376, MSup, $E376)</f>
        <v>0</v>
      </c>
      <c r="U376" s="701">
        <f t="shared" si="246"/>
        <v>0</v>
      </c>
      <c r="V376" s="693"/>
      <c r="W376" s="700">
        <f t="shared" ref="W376:X395" si="247">SUMIFS(Share, Y, $E$3, Config, $W$11, P, W$15, LType, $D376, MSup, $E376)</f>
        <v>0</v>
      </c>
      <c r="X376" s="126">
        <f t="shared" si="247"/>
        <v>0</v>
      </c>
      <c r="Y376" s="696">
        <f t="shared" si="221"/>
        <v>0</v>
      </c>
      <c r="Z376" s="408">
        <f t="shared" si="222"/>
        <v>0</v>
      </c>
      <c r="AA376" s="127"/>
      <c r="AB376" s="123">
        <f t="shared" ref="AB376:AO385" si="248">SUMIFS(Share, Y, $E$3, Config, $AB$11, P, AB$15, LType, $D376, MSup, $E376)</f>
        <v>0</v>
      </c>
      <c r="AC376" s="121">
        <f t="shared" si="248"/>
        <v>0</v>
      </c>
      <c r="AD376" s="121">
        <f t="shared" si="248"/>
        <v>0</v>
      </c>
      <c r="AE376" s="121">
        <f t="shared" si="248"/>
        <v>0</v>
      </c>
      <c r="AF376" s="121">
        <f t="shared" si="248"/>
        <v>0</v>
      </c>
      <c r="AG376" s="121">
        <f t="shared" si="248"/>
        <v>0</v>
      </c>
      <c r="AH376" s="121">
        <f t="shared" si="248"/>
        <v>0</v>
      </c>
      <c r="AI376" s="121">
        <f t="shared" si="248"/>
        <v>0</v>
      </c>
      <c r="AJ376" s="121">
        <f t="shared" si="248"/>
        <v>0</v>
      </c>
      <c r="AK376" s="121">
        <f t="shared" si="248"/>
        <v>0</v>
      </c>
      <c r="AL376" s="121">
        <f t="shared" si="248"/>
        <v>0</v>
      </c>
      <c r="AM376" s="121">
        <f t="shared" si="248"/>
        <v>0</v>
      </c>
      <c r="AN376" s="121">
        <f t="shared" si="248"/>
        <v>0</v>
      </c>
      <c r="AO376" s="701">
        <f t="shared" si="248"/>
        <v>0</v>
      </c>
      <c r="AP376" s="122"/>
      <c r="AQ376" s="123">
        <f t="shared" ref="AQ376:BD385" si="249">SUMIFS(Share, Y, $E$3, Config, $AQ$11, P, AQ$15, LType, $D376, MSup, $E376)</f>
        <v>0</v>
      </c>
      <c r="AR376" s="121">
        <f t="shared" si="249"/>
        <v>0</v>
      </c>
      <c r="AS376" s="121">
        <f t="shared" si="249"/>
        <v>0</v>
      </c>
      <c r="AT376" s="121">
        <f t="shared" si="249"/>
        <v>0</v>
      </c>
      <c r="AU376" s="121">
        <f t="shared" si="249"/>
        <v>0</v>
      </c>
      <c r="AV376" s="121">
        <f t="shared" si="249"/>
        <v>0</v>
      </c>
      <c r="AW376" s="121">
        <f t="shared" si="249"/>
        <v>0</v>
      </c>
      <c r="AX376" s="121">
        <f t="shared" si="249"/>
        <v>0</v>
      </c>
      <c r="AY376" s="121">
        <f t="shared" si="249"/>
        <v>0</v>
      </c>
      <c r="AZ376" s="121">
        <f t="shared" si="249"/>
        <v>0</v>
      </c>
      <c r="BA376" s="121">
        <f t="shared" si="249"/>
        <v>0</v>
      </c>
      <c r="BB376" s="121">
        <f t="shared" si="249"/>
        <v>0</v>
      </c>
      <c r="BC376" s="121">
        <f t="shared" si="249"/>
        <v>0</v>
      </c>
      <c r="BD376" s="701">
        <f t="shared" si="249"/>
        <v>0</v>
      </c>
      <c r="BE376" s="693"/>
      <c r="BF376" s="122">
        <f t="shared" si="225"/>
        <v>0</v>
      </c>
      <c r="BG376" s="124"/>
      <c r="BH376" s="122">
        <f t="shared" si="226"/>
        <v>0</v>
      </c>
      <c r="BI376" s="124"/>
      <c r="BJ376" s="122">
        <f t="shared" si="227"/>
        <v>0</v>
      </c>
      <c r="BK376" s="124"/>
      <c r="BL376" s="125">
        <f t="shared" si="228"/>
        <v>0</v>
      </c>
      <c r="BM376" s="124"/>
      <c r="BN376" s="123">
        <f t="shared" ref="BN376:BO395" si="250">SUMIFS(Share, Y, $E$3, Config, $BN$11, P, BN$15, LType, $D376, MSup, $E376)</f>
        <v>0</v>
      </c>
      <c r="BO376" s="126">
        <f t="shared" si="250"/>
        <v>0</v>
      </c>
      <c r="BP376" s="127"/>
      <c r="BQ376" s="409"/>
    </row>
    <row r="377" spans="1:69" s="131" customFormat="1" ht="17.55" hidden="1" customHeight="1">
      <c r="A377"/>
      <c r="B377"/>
      <c r="C377" s="139" t="str">
        <f t="shared" si="216"/>
        <v>H</v>
      </c>
      <c r="D377" s="130" t="str">
        <f t="shared" si="244"/>
        <v>G_Dopant</v>
      </c>
      <c r="E377" s="129" t="str">
        <f t="shared" si="240"/>
        <v>Jinwoong</v>
      </c>
      <c r="F377" s="717"/>
      <c r="G377" s="123">
        <f t="shared" si="245"/>
        <v>0</v>
      </c>
      <c r="H377" s="121">
        <f t="shared" si="245"/>
        <v>0</v>
      </c>
      <c r="I377" s="121">
        <f t="shared" si="245"/>
        <v>0</v>
      </c>
      <c r="J377" s="121">
        <f t="shared" si="245"/>
        <v>0</v>
      </c>
      <c r="K377" s="121">
        <f t="shared" si="245"/>
        <v>0</v>
      </c>
      <c r="L377" s="121">
        <f t="shared" si="245"/>
        <v>0</v>
      </c>
      <c r="M377" s="121">
        <f t="shared" si="245"/>
        <v>0</v>
      </c>
      <c r="N377" s="121">
        <f t="shared" si="245"/>
        <v>0</v>
      </c>
      <c r="O377" s="121">
        <f t="shared" si="245"/>
        <v>0</v>
      </c>
      <c r="P377" s="126">
        <f t="shared" si="245"/>
        <v>0</v>
      </c>
      <c r="Q377" s="122"/>
      <c r="R377" s="408">
        <f t="shared" si="218"/>
        <v>0</v>
      </c>
      <c r="S377" s="693"/>
      <c r="T377" s="700">
        <f t="shared" si="246"/>
        <v>0</v>
      </c>
      <c r="U377" s="701">
        <f t="shared" si="246"/>
        <v>0</v>
      </c>
      <c r="V377" s="693"/>
      <c r="W377" s="700">
        <f t="shared" si="247"/>
        <v>0</v>
      </c>
      <c r="X377" s="126">
        <f t="shared" si="247"/>
        <v>0</v>
      </c>
      <c r="Y377" s="696">
        <f t="shared" si="221"/>
        <v>0</v>
      </c>
      <c r="Z377" s="408">
        <f t="shared" si="222"/>
        <v>0</v>
      </c>
      <c r="AA377" s="127"/>
      <c r="AB377" s="123">
        <f t="shared" si="248"/>
        <v>0</v>
      </c>
      <c r="AC377" s="121">
        <f t="shared" si="248"/>
        <v>0</v>
      </c>
      <c r="AD377" s="121">
        <f t="shared" si="248"/>
        <v>0</v>
      </c>
      <c r="AE377" s="121">
        <f t="shared" si="248"/>
        <v>0</v>
      </c>
      <c r="AF377" s="121">
        <f t="shared" si="248"/>
        <v>0</v>
      </c>
      <c r="AG377" s="121">
        <f t="shared" si="248"/>
        <v>0</v>
      </c>
      <c r="AH377" s="121">
        <f t="shared" si="248"/>
        <v>0</v>
      </c>
      <c r="AI377" s="121">
        <f t="shared" si="248"/>
        <v>0</v>
      </c>
      <c r="AJ377" s="121">
        <f t="shared" si="248"/>
        <v>0</v>
      </c>
      <c r="AK377" s="121">
        <f t="shared" si="248"/>
        <v>0</v>
      </c>
      <c r="AL377" s="121">
        <f t="shared" si="248"/>
        <v>0</v>
      </c>
      <c r="AM377" s="121">
        <f t="shared" si="248"/>
        <v>0</v>
      </c>
      <c r="AN377" s="121">
        <f t="shared" si="248"/>
        <v>0</v>
      </c>
      <c r="AO377" s="701">
        <f t="shared" si="248"/>
        <v>0</v>
      </c>
      <c r="AP377" s="122"/>
      <c r="AQ377" s="123">
        <f t="shared" si="249"/>
        <v>0</v>
      </c>
      <c r="AR377" s="121">
        <f t="shared" si="249"/>
        <v>0</v>
      </c>
      <c r="AS377" s="121">
        <f t="shared" si="249"/>
        <v>0</v>
      </c>
      <c r="AT377" s="121">
        <f t="shared" si="249"/>
        <v>0</v>
      </c>
      <c r="AU377" s="121">
        <f t="shared" si="249"/>
        <v>0</v>
      </c>
      <c r="AV377" s="121">
        <f t="shared" si="249"/>
        <v>0</v>
      </c>
      <c r="AW377" s="121">
        <f t="shared" si="249"/>
        <v>0</v>
      </c>
      <c r="AX377" s="121">
        <f t="shared" si="249"/>
        <v>0</v>
      </c>
      <c r="AY377" s="121">
        <f t="shared" si="249"/>
        <v>0</v>
      </c>
      <c r="AZ377" s="121">
        <f t="shared" si="249"/>
        <v>0</v>
      </c>
      <c r="BA377" s="121">
        <f t="shared" si="249"/>
        <v>0</v>
      </c>
      <c r="BB377" s="121">
        <f t="shared" si="249"/>
        <v>0</v>
      </c>
      <c r="BC377" s="121">
        <f t="shared" si="249"/>
        <v>0</v>
      </c>
      <c r="BD377" s="701">
        <f t="shared" si="249"/>
        <v>0</v>
      </c>
      <c r="BE377" s="693"/>
      <c r="BF377" s="122">
        <f t="shared" si="225"/>
        <v>0</v>
      </c>
      <c r="BG377" s="124"/>
      <c r="BH377" s="122">
        <f t="shared" si="226"/>
        <v>0</v>
      </c>
      <c r="BI377" s="124"/>
      <c r="BJ377" s="122">
        <f t="shared" si="227"/>
        <v>0</v>
      </c>
      <c r="BK377" s="124"/>
      <c r="BL377" s="125">
        <f t="shared" si="228"/>
        <v>0</v>
      </c>
      <c r="BM377" s="124"/>
      <c r="BN377" s="123">
        <f t="shared" si="250"/>
        <v>0</v>
      </c>
      <c r="BO377" s="126">
        <f t="shared" si="250"/>
        <v>0</v>
      </c>
      <c r="BP377" s="127"/>
      <c r="BQ377" s="409"/>
    </row>
    <row r="378" spans="1:69" s="131" customFormat="1" ht="17.55" hidden="1" customHeight="1">
      <c r="A378"/>
      <c r="B378"/>
      <c r="C378" s="139" t="str">
        <f t="shared" si="216"/>
        <v>H</v>
      </c>
      <c r="D378" s="130" t="str">
        <f t="shared" si="244"/>
        <v>G_Dopant</v>
      </c>
      <c r="E378" s="129" t="str">
        <f t="shared" si="240"/>
        <v>LG Chem</v>
      </c>
      <c r="F378" s="717"/>
      <c r="G378" s="123">
        <f t="shared" si="245"/>
        <v>0</v>
      </c>
      <c r="H378" s="121">
        <f t="shared" si="245"/>
        <v>0</v>
      </c>
      <c r="I378" s="121">
        <f t="shared" si="245"/>
        <v>0</v>
      </c>
      <c r="J378" s="121">
        <f t="shared" si="245"/>
        <v>0</v>
      </c>
      <c r="K378" s="121">
        <f t="shared" si="245"/>
        <v>0</v>
      </c>
      <c r="L378" s="121">
        <f t="shared" si="245"/>
        <v>0</v>
      </c>
      <c r="M378" s="121">
        <f t="shared" si="245"/>
        <v>0</v>
      </c>
      <c r="N378" s="121">
        <f t="shared" si="245"/>
        <v>0</v>
      </c>
      <c r="O378" s="121">
        <f t="shared" si="245"/>
        <v>0</v>
      </c>
      <c r="P378" s="126">
        <f t="shared" si="245"/>
        <v>0</v>
      </c>
      <c r="Q378" s="122"/>
      <c r="R378" s="408">
        <f t="shared" si="218"/>
        <v>0</v>
      </c>
      <c r="S378" s="693"/>
      <c r="T378" s="700">
        <f t="shared" si="246"/>
        <v>0</v>
      </c>
      <c r="U378" s="701">
        <f t="shared" si="246"/>
        <v>0</v>
      </c>
      <c r="V378" s="693"/>
      <c r="W378" s="700">
        <f t="shared" si="247"/>
        <v>0</v>
      </c>
      <c r="X378" s="126">
        <f t="shared" si="247"/>
        <v>0</v>
      </c>
      <c r="Y378" s="696">
        <f t="shared" si="221"/>
        <v>0</v>
      </c>
      <c r="Z378" s="408">
        <f t="shared" si="222"/>
        <v>0</v>
      </c>
      <c r="AA378" s="127"/>
      <c r="AB378" s="123">
        <f t="shared" si="248"/>
        <v>0</v>
      </c>
      <c r="AC378" s="121">
        <f t="shared" si="248"/>
        <v>0</v>
      </c>
      <c r="AD378" s="121">
        <f t="shared" si="248"/>
        <v>0</v>
      </c>
      <c r="AE378" s="121">
        <f t="shared" si="248"/>
        <v>0</v>
      </c>
      <c r="AF378" s="121">
        <f t="shared" si="248"/>
        <v>0</v>
      </c>
      <c r="AG378" s="121">
        <f t="shared" si="248"/>
        <v>0</v>
      </c>
      <c r="AH378" s="121">
        <f t="shared" si="248"/>
        <v>0</v>
      </c>
      <c r="AI378" s="121">
        <f t="shared" si="248"/>
        <v>0</v>
      </c>
      <c r="AJ378" s="121">
        <f t="shared" si="248"/>
        <v>0</v>
      </c>
      <c r="AK378" s="121">
        <f t="shared" si="248"/>
        <v>0</v>
      </c>
      <c r="AL378" s="121">
        <f t="shared" si="248"/>
        <v>0</v>
      </c>
      <c r="AM378" s="121">
        <f t="shared" si="248"/>
        <v>0</v>
      </c>
      <c r="AN378" s="121">
        <f t="shared" si="248"/>
        <v>0</v>
      </c>
      <c r="AO378" s="701">
        <f t="shared" si="248"/>
        <v>0</v>
      </c>
      <c r="AP378" s="122"/>
      <c r="AQ378" s="123">
        <f t="shared" si="249"/>
        <v>0</v>
      </c>
      <c r="AR378" s="121">
        <f t="shared" si="249"/>
        <v>0</v>
      </c>
      <c r="AS378" s="121">
        <f t="shared" si="249"/>
        <v>0</v>
      </c>
      <c r="AT378" s="121">
        <f t="shared" si="249"/>
        <v>0</v>
      </c>
      <c r="AU378" s="121">
        <f t="shared" si="249"/>
        <v>0</v>
      </c>
      <c r="AV378" s="121">
        <f t="shared" si="249"/>
        <v>0</v>
      </c>
      <c r="AW378" s="121">
        <f t="shared" si="249"/>
        <v>0</v>
      </c>
      <c r="AX378" s="121">
        <f t="shared" si="249"/>
        <v>0</v>
      </c>
      <c r="AY378" s="121">
        <f t="shared" si="249"/>
        <v>0</v>
      </c>
      <c r="AZ378" s="121">
        <f t="shared" si="249"/>
        <v>0</v>
      </c>
      <c r="BA378" s="121">
        <f t="shared" si="249"/>
        <v>0</v>
      </c>
      <c r="BB378" s="121">
        <f t="shared" si="249"/>
        <v>0</v>
      </c>
      <c r="BC378" s="121">
        <f t="shared" si="249"/>
        <v>0</v>
      </c>
      <c r="BD378" s="701">
        <f t="shared" si="249"/>
        <v>0</v>
      </c>
      <c r="BE378" s="693"/>
      <c r="BF378" s="122">
        <f t="shared" si="225"/>
        <v>0</v>
      </c>
      <c r="BG378" s="124"/>
      <c r="BH378" s="122">
        <f t="shared" si="226"/>
        <v>0</v>
      </c>
      <c r="BI378" s="124"/>
      <c r="BJ378" s="122">
        <f t="shared" si="227"/>
        <v>0</v>
      </c>
      <c r="BK378" s="124"/>
      <c r="BL378" s="125">
        <f t="shared" si="228"/>
        <v>0</v>
      </c>
      <c r="BM378" s="124"/>
      <c r="BN378" s="123">
        <f t="shared" si="250"/>
        <v>0</v>
      </c>
      <c r="BO378" s="126">
        <f t="shared" si="250"/>
        <v>0</v>
      </c>
      <c r="BP378" s="127"/>
      <c r="BQ378" s="409"/>
    </row>
    <row r="379" spans="1:69" s="131" customFormat="1" ht="17.55" hidden="1" customHeight="1">
      <c r="A379"/>
      <c r="B379"/>
      <c r="C379" s="139" t="str">
        <f t="shared" si="216"/>
        <v>H</v>
      </c>
      <c r="D379" s="130" t="str">
        <f t="shared" si="244"/>
        <v>G_Dopant</v>
      </c>
      <c r="E379" s="129" t="str">
        <f t="shared" si="240"/>
        <v>LT Materials</v>
      </c>
      <c r="F379" s="717"/>
      <c r="G379" s="123">
        <f t="shared" si="245"/>
        <v>0</v>
      </c>
      <c r="H379" s="121">
        <f t="shared" si="245"/>
        <v>0</v>
      </c>
      <c r="I379" s="121">
        <f t="shared" si="245"/>
        <v>0</v>
      </c>
      <c r="J379" s="121">
        <f t="shared" si="245"/>
        <v>0</v>
      </c>
      <c r="K379" s="121">
        <f t="shared" si="245"/>
        <v>0</v>
      </c>
      <c r="L379" s="121">
        <f t="shared" si="245"/>
        <v>0</v>
      </c>
      <c r="M379" s="121">
        <f t="shared" si="245"/>
        <v>0</v>
      </c>
      <c r="N379" s="121">
        <f t="shared" si="245"/>
        <v>0</v>
      </c>
      <c r="O379" s="121">
        <f t="shared" si="245"/>
        <v>0</v>
      </c>
      <c r="P379" s="126">
        <f t="shared" si="245"/>
        <v>0</v>
      </c>
      <c r="Q379" s="122"/>
      <c r="R379" s="408">
        <f t="shared" si="218"/>
        <v>0</v>
      </c>
      <c r="S379" s="693"/>
      <c r="T379" s="700">
        <f t="shared" si="246"/>
        <v>0</v>
      </c>
      <c r="U379" s="701">
        <f t="shared" si="246"/>
        <v>0</v>
      </c>
      <c r="V379" s="693"/>
      <c r="W379" s="700">
        <f t="shared" si="247"/>
        <v>0</v>
      </c>
      <c r="X379" s="126">
        <f t="shared" si="247"/>
        <v>0</v>
      </c>
      <c r="Y379" s="696">
        <f t="shared" si="221"/>
        <v>0</v>
      </c>
      <c r="Z379" s="408">
        <f t="shared" si="222"/>
        <v>0</v>
      </c>
      <c r="AA379" s="127"/>
      <c r="AB379" s="123">
        <f t="shared" si="248"/>
        <v>0</v>
      </c>
      <c r="AC379" s="121">
        <f t="shared" si="248"/>
        <v>0</v>
      </c>
      <c r="AD379" s="121">
        <f t="shared" si="248"/>
        <v>0</v>
      </c>
      <c r="AE379" s="121">
        <f t="shared" si="248"/>
        <v>0</v>
      </c>
      <c r="AF379" s="121">
        <f t="shared" si="248"/>
        <v>0</v>
      </c>
      <c r="AG379" s="121">
        <f t="shared" si="248"/>
        <v>0</v>
      </c>
      <c r="AH379" s="121">
        <f t="shared" si="248"/>
        <v>0</v>
      </c>
      <c r="AI379" s="121">
        <f t="shared" si="248"/>
        <v>0</v>
      </c>
      <c r="AJ379" s="121">
        <f t="shared" si="248"/>
        <v>0</v>
      </c>
      <c r="AK379" s="121">
        <f t="shared" si="248"/>
        <v>0</v>
      </c>
      <c r="AL379" s="121">
        <f t="shared" si="248"/>
        <v>0</v>
      </c>
      <c r="AM379" s="121">
        <f t="shared" si="248"/>
        <v>0</v>
      </c>
      <c r="AN379" s="121">
        <f t="shared" si="248"/>
        <v>0</v>
      </c>
      <c r="AO379" s="701">
        <f t="shared" si="248"/>
        <v>0</v>
      </c>
      <c r="AP379" s="122"/>
      <c r="AQ379" s="123">
        <f t="shared" si="249"/>
        <v>0</v>
      </c>
      <c r="AR379" s="121">
        <f t="shared" si="249"/>
        <v>0</v>
      </c>
      <c r="AS379" s="121">
        <f t="shared" si="249"/>
        <v>0</v>
      </c>
      <c r="AT379" s="121">
        <f t="shared" si="249"/>
        <v>0</v>
      </c>
      <c r="AU379" s="121">
        <f t="shared" si="249"/>
        <v>0</v>
      </c>
      <c r="AV379" s="121">
        <f t="shared" si="249"/>
        <v>0</v>
      </c>
      <c r="AW379" s="121">
        <f t="shared" si="249"/>
        <v>0</v>
      </c>
      <c r="AX379" s="121">
        <f t="shared" si="249"/>
        <v>0</v>
      </c>
      <c r="AY379" s="121">
        <f t="shared" si="249"/>
        <v>0</v>
      </c>
      <c r="AZ379" s="121">
        <f t="shared" si="249"/>
        <v>0</v>
      </c>
      <c r="BA379" s="121">
        <f t="shared" si="249"/>
        <v>0</v>
      </c>
      <c r="BB379" s="121">
        <f t="shared" si="249"/>
        <v>0</v>
      </c>
      <c r="BC379" s="121">
        <f t="shared" si="249"/>
        <v>0</v>
      </c>
      <c r="BD379" s="701">
        <f t="shared" si="249"/>
        <v>0</v>
      </c>
      <c r="BE379" s="693"/>
      <c r="BF379" s="122">
        <f t="shared" si="225"/>
        <v>0</v>
      </c>
      <c r="BG379" s="124"/>
      <c r="BH379" s="122">
        <f t="shared" si="226"/>
        <v>0</v>
      </c>
      <c r="BI379" s="124"/>
      <c r="BJ379" s="122">
        <f t="shared" si="227"/>
        <v>0</v>
      </c>
      <c r="BK379" s="124"/>
      <c r="BL379" s="125">
        <f t="shared" si="228"/>
        <v>0</v>
      </c>
      <c r="BM379" s="124"/>
      <c r="BN379" s="123">
        <f t="shared" si="250"/>
        <v>0</v>
      </c>
      <c r="BO379" s="126">
        <f t="shared" si="250"/>
        <v>0</v>
      </c>
      <c r="BP379" s="127"/>
      <c r="BQ379" s="409"/>
    </row>
    <row r="380" spans="1:69" s="131" customFormat="1" ht="17.55" hidden="1" customHeight="1">
      <c r="A380"/>
      <c r="B380"/>
      <c r="C380" s="139" t="str">
        <f t="shared" si="216"/>
        <v>H</v>
      </c>
      <c r="D380" s="130" t="str">
        <f t="shared" si="244"/>
        <v>G_Dopant</v>
      </c>
      <c r="E380" s="129" t="str">
        <f t="shared" si="240"/>
        <v>LT Metal</v>
      </c>
      <c r="F380" s="717"/>
      <c r="G380" s="123">
        <f t="shared" si="245"/>
        <v>0</v>
      </c>
      <c r="H380" s="121">
        <f t="shared" si="245"/>
        <v>0</v>
      </c>
      <c r="I380" s="121">
        <f t="shared" si="245"/>
        <v>0</v>
      </c>
      <c r="J380" s="121">
        <f t="shared" si="245"/>
        <v>0</v>
      </c>
      <c r="K380" s="121">
        <f t="shared" si="245"/>
        <v>0</v>
      </c>
      <c r="L380" s="121">
        <f t="shared" si="245"/>
        <v>0</v>
      </c>
      <c r="M380" s="121">
        <f t="shared" si="245"/>
        <v>0</v>
      </c>
      <c r="N380" s="121">
        <f t="shared" si="245"/>
        <v>0</v>
      </c>
      <c r="O380" s="121">
        <f t="shared" si="245"/>
        <v>0</v>
      </c>
      <c r="P380" s="126">
        <f t="shared" si="245"/>
        <v>0</v>
      </c>
      <c r="Q380" s="122"/>
      <c r="R380" s="408">
        <f t="shared" si="218"/>
        <v>0</v>
      </c>
      <c r="S380" s="693"/>
      <c r="T380" s="700">
        <f t="shared" si="246"/>
        <v>0</v>
      </c>
      <c r="U380" s="701">
        <f t="shared" si="246"/>
        <v>0</v>
      </c>
      <c r="V380" s="693"/>
      <c r="W380" s="700">
        <f t="shared" si="247"/>
        <v>0</v>
      </c>
      <c r="X380" s="126">
        <f t="shared" si="247"/>
        <v>0</v>
      </c>
      <c r="Y380" s="696">
        <f t="shared" si="221"/>
        <v>0</v>
      </c>
      <c r="Z380" s="408">
        <f t="shared" si="222"/>
        <v>0</v>
      </c>
      <c r="AA380" s="127"/>
      <c r="AB380" s="123">
        <f t="shared" si="248"/>
        <v>0</v>
      </c>
      <c r="AC380" s="121">
        <f t="shared" si="248"/>
        <v>0</v>
      </c>
      <c r="AD380" s="121">
        <f t="shared" si="248"/>
        <v>0</v>
      </c>
      <c r="AE380" s="121">
        <f t="shared" si="248"/>
        <v>0</v>
      </c>
      <c r="AF380" s="121">
        <f t="shared" si="248"/>
        <v>0</v>
      </c>
      <c r="AG380" s="121">
        <f t="shared" si="248"/>
        <v>0</v>
      </c>
      <c r="AH380" s="121">
        <f t="shared" si="248"/>
        <v>0</v>
      </c>
      <c r="AI380" s="121">
        <f t="shared" si="248"/>
        <v>0</v>
      </c>
      <c r="AJ380" s="121">
        <f t="shared" si="248"/>
        <v>0</v>
      </c>
      <c r="AK380" s="121">
        <f t="shared" si="248"/>
        <v>0</v>
      </c>
      <c r="AL380" s="121">
        <f t="shared" si="248"/>
        <v>0</v>
      </c>
      <c r="AM380" s="121">
        <f t="shared" si="248"/>
        <v>0</v>
      </c>
      <c r="AN380" s="121">
        <f t="shared" si="248"/>
        <v>0</v>
      </c>
      <c r="AO380" s="701">
        <f t="shared" si="248"/>
        <v>0</v>
      </c>
      <c r="AP380" s="122"/>
      <c r="AQ380" s="123">
        <f t="shared" si="249"/>
        <v>0</v>
      </c>
      <c r="AR380" s="121">
        <f t="shared" si="249"/>
        <v>0</v>
      </c>
      <c r="AS380" s="121">
        <f t="shared" si="249"/>
        <v>0</v>
      </c>
      <c r="AT380" s="121">
        <f t="shared" si="249"/>
        <v>0</v>
      </c>
      <c r="AU380" s="121">
        <f t="shared" si="249"/>
        <v>0</v>
      </c>
      <c r="AV380" s="121">
        <f t="shared" si="249"/>
        <v>0</v>
      </c>
      <c r="AW380" s="121">
        <f t="shared" si="249"/>
        <v>0</v>
      </c>
      <c r="AX380" s="121">
        <f t="shared" si="249"/>
        <v>0</v>
      </c>
      <c r="AY380" s="121">
        <f t="shared" si="249"/>
        <v>0</v>
      </c>
      <c r="AZ380" s="121">
        <f t="shared" si="249"/>
        <v>0</v>
      </c>
      <c r="BA380" s="121">
        <f t="shared" si="249"/>
        <v>0</v>
      </c>
      <c r="BB380" s="121">
        <f t="shared" si="249"/>
        <v>0</v>
      </c>
      <c r="BC380" s="121">
        <f t="shared" si="249"/>
        <v>0</v>
      </c>
      <c r="BD380" s="701">
        <f t="shared" si="249"/>
        <v>0</v>
      </c>
      <c r="BE380" s="693"/>
      <c r="BF380" s="122">
        <f t="shared" si="225"/>
        <v>0</v>
      </c>
      <c r="BG380" s="124"/>
      <c r="BH380" s="122">
        <f t="shared" si="226"/>
        <v>0</v>
      </c>
      <c r="BI380" s="124"/>
      <c r="BJ380" s="122">
        <f t="shared" si="227"/>
        <v>0</v>
      </c>
      <c r="BK380" s="124"/>
      <c r="BL380" s="125">
        <f t="shared" si="228"/>
        <v>0</v>
      </c>
      <c r="BM380" s="124"/>
      <c r="BN380" s="123">
        <f t="shared" si="250"/>
        <v>0</v>
      </c>
      <c r="BO380" s="126">
        <f t="shared" si="250"/>
        <v>0</v>
      </c>
      <c r="BP380" s="127"/>
      <c r="BQ380" s="409"/>
    </row>
    <row r="381" spans="1:69" s="131" customFormat="1" ht="17.55" hidden="1" customHeight="1">
      <c r="A381"/>
      <c r="B381"/>
      <c r="C381" s="139" t="str">
        <f t="shared" si="216"/>
        <v>H</v>
      </c>
      <c r="D381" s="130" t="str">
        <f t="shared" si="244"/>
        <v>G_Dopant</v>
      </c>
      <c r="E381" s="129" t="str">
        <f t="shared" si="240"/>
        <v>LTOM</v>
      </c>
      <c r="F381" s="717"/>
      <c r="G381" s="123">
        <f t="shared" si="245"/>
        <v>0</v>
      </c>
      <c r="H381" s="121">
        <f t="shared" si="245"/>
        <v>0</v>
      </c>
      <c r="I381" s="121">
        <f t="shared" si="245"/>
        <v>0</v>
      </c>
      <c r="J381" s="121">
        <f t="shared" si="245"/>
        <v>0</v>
      </c>
      <c r="K381" s="121">
        <f t="shared" si="245"/>
        <v>0</v>
      </c>
      <c r="L381" s="121">
        <f t="shared" si="245"/>
        <v>0</v>
      </c>
      <c r="M381" s="121">
        <f t="shared" si="245"/>
        <v>0</v>
      </c>
      <c r="N381" s="121">
        <f t="shared" si="245"/>
        <v>0</v>
      </c>
      <c r="O381" s="121">
        <f t="shared" si="245"/>
        <v>0</v>
      </c>
      <c r="P381" s="126">
        <f t="shared" si="245"/>
        <v>0</v>
      </c>
      <c r="Q381" s="122"/>
      <c r="R381" s="408">
        <f t="shared" si="218"/>
        <v>0</v>
      </c>
      <c r="S381" s="693"/>
      <c r="T381" s="700">
        <f t="shared" si="246"/>
        <v>0</v>
      </c>
      <c r="U381" s="701">
        <f t="shared" si="246"/>
        <v>0</v>
      </c>
      <c r="V381" s="693"/>
      <c r="W381" s="700">
        <f t="shared" si="247"/>
        <v>0</v>
      </c>
      <c r="X381" s="126">
        <f t="shared" si="247"/>
        <v>0</v>
      </c>
      <c r="Y381" s="696">
        <f t="shared" si="221"/>
        <v>0</v>
      </c>
      <c r="Z381" s="408">
        <f t="shared" si="222"/>
        <v>0</v>
      </c>
      <c r="AA381" s="127"/>
      <c r="AB381" s="123">
        <f t="shared" si="248"/>
        <v>0</v>
      </c>
      <c r="AC381" s="121">
        <f t="shared" si="248"/>
        <v>0</v>
      </c>
      <c r="AD381" s="121">
        <f t="shared" si="248"/>
        <v>0</v>
      </c>
      <c r="AE381" s="121">
        <f t="shared" si="248"/>
        <v>0</v>
      </c>
      <c r="AF381" s="121">
        <f t="shared" si="248"/>
        <v>0</v>
      </c>
      <c r="AG381" s="121">
        <f t="shared" si="248"/>
        <v>0</v>
      </c>
      <c r="AH381" s="121">
        <f t="shared" si="248"/>
        <v>0</v>
      </c>
      <c r="AI381" s="121">
        <f t="shared" si="248"/>
        <v>0</v>
      </c>
      <c r="AJ381" s="121">
        <f t="shared" si="248"/>
        <v>0</v>
      </c>
      <c r="AK381" s="121">
        <f t="shared" si="248"/>
        <v>0</v>
      </c>
      <c r="AL381" s="121">
        <f t="shared" si="248"/>
        <v>0</v>
      </c>
      <c r="AM381" s="121">
        <f t="shared" si="248"/>
        <v>0</v>
      </c>
      <c r="AN381" s="121">
        <f t="shared" si="248"/>
        <v>0</v>
      </c>
      <c r="AO381" s="701">
        <f t="shared" si="248"/>
        <v>0</v>
      </c>
      <c r="AP381" s="122"/>
      <c r="AQ381" s="123">
        <f t="shared" si="249"/>
        <v>0</v>
      </c>
      <c r="AR381" s="121">
        <f t="shared" si="249"/>
        <v>0</v>
      </c>
      <c r="AS381" s="121">
        <f t="shared" si="249"/>
        <v>0</v>
      </c>
      <c r="AT381" s="121">
        <f t="shared" si="249"/>
        <v>0</v>
      </c>
      <c r="AU381" s="121">
        <f t="shared" si="249"/>
        <v>0</v>
      </c>
      <c r="AV381" s="121">
        <f t="shared" si="249"/>
        <v>0</v>
      </c>
      <c r="AW381" s="121">
        <f t="shared" si="249"/>
        <v>0</v>
      </c>
      <c r="AX381" s="121">
        <f t="shared" si="249"/>
        <v>0</v>
      </c>
      <c r="AY381" s="121">
        <f t="shared" si="249"/>
        <v>0</v>
      </c>
      <c r="AZ381" s="121">
        <f t="shared" si="249"/>
        <v>0</v>
      </c>
      <c r="BA381" s="121">
        <f t="shared" si="249"/>
        <v>0</v>
      </c>
      <c r="BB381" s="121">
        <f t="shared" si="249"/>
        <v>0</v>
      </c>
      <c r="BC381" s="121">
        <f t="shared" si="249"/>
        <v>0</v>
      </c>
      <c r="BD381" s="701">
        <f t="shared" si="249"/>
        <v>0</v>
      </c>
      <c r="BE381" s="693"/>
      <c r="BF381" s="122">
        <f t="shared" si="225"/>
        <v>0</v>
      </c>
      <c r="BG381" s="124"/>
      <c r="BH381" s="122">
        <f t="shared" si="226"/>
        <v>0</v>
      </c>
      <c r="BI381" s="124"/>
      <c r="BJ381" s="122">
        <f t="shared" si="227"/>
        <v>0</v>
      </c>
      <c r="BK381" s="124"/>
      <c r="BL381" s="125">
        <f t="shared" si="228"/>
        <v>0</v>
      </c>
      <c r="BM381" s="124"/>
      <c r="BN381" s="123">
        <f t="shared" si="250"/>
        <v>0</v>
      </c>
      <c r="BO381" s="126">
        <f t="shared" si="250"/>
        <v>0</v>
      </c>
      <c r="BP381" s="127"/>
      <c r="BQ381" s="409"/>
    </row>
    <row r="382" spans="1:69" s="131" customFormat="1" ht="17.55" hidden="1" customHeight="1">
      <c r="A382"/>
      <c r="B382"/>
      <c r="C382" s="139" t="str">
        <f t="shared" si="216"/>
        <v>H</v>
      </c>
      <c r="D382" s="130" t="str">
        <f t="shared" si="244"/>
        <v>G_Dopant</v>
      </c>
      <c r="E382" s="129" t="str">
        <f t="shared" si="240"/>
        <v>Lumilan</v>
      </c>
      <c r="F382" s="717"/>
      <c r="G382" s="123">
        <f t="shared" si="245"/>
        <v>0</v>
      </c>
      <c r="H382" s="121">
        <f t="shared" si="245"/>
        <v>0</v>
      </c>
      <c r="I382" s="121">
        <f t="shared" si="245"/>
        <v>0</v>
      </c>
      <c r="J382" s="121">
        <f t="shared" si="245"/>
        <v>0</v>
      </c>
      <c r="K382" s="121">
        <f t="shared" si="245"/>
        <v>0</v>
      </c>
      <c r="L382" s="121">
        <f t="shared" si="245"/>
        <v>0</v>
      </c>
      <c r="M382" s="121">
        <f t="shared" si="245"/>
        <v>0</v>
      </c>
      <c r="N382" s="121">
        <f t="shared" si="245"/>
        <v>0</v>
      </c>
      <c r="O382" s="121">
        <f t="shared" si="245"/>
        <v>0</v>
      </c>
      <c r="P382" s="126">
        <f t="shared" si="245"/>
        <v>0</v>
      </c>
      <c r="Q382" s="122"/>
      <c r="R382" s="408">
        <f t="shared" si="218"/>
        <v>0</v>
      </c>
      <c r="S382" s="693"/>
      <c r="T382" s="700">
        <f t="shared" si="246"/>
        <v>0</v>
      </c>
      <c r="U382" s="701">
        <f t="shared" si="246"/>
        <v>0</v>
      </c>
      <c r="V382" s="693"/>
      <c r="W382" s="700">
        <f t="shared" si="247"/>
        <v>0</v>
      </c>
      <c r="X382" s="126">
        <f t="shared" si="247"/>
        <v>0</v>
      </c>
      <c r="Y382" s="696">
        <f t="shared" si="221"/>
        <v>0</v>
      </c>
      <c r="Z382" s="408">
        <f t="shared" si="222"/>
        <v>0</v>
      </c>
      <c r="AA382" s="127"/>
      <c r="AB382" s="123">
        <f t="shared" si="248"/>
        <v>0</v>
      </c>
      <c r="AC382" s="121">
        <f t="shared" si="248"/>
        <v>0</v>
      </c>
      <c r="AD382" s="121">
        <f t="shared" si="248"/>
        <v>0</v>
      </c>
      <c r="AE382" s="121">
        <f t="shared" si="248"/>
        <v>0</v>
      </c>
      <c r="AF382" s="121">
        <f t="shared" si="248"/>
        <v>0</v>
      </c>
      <c r="AG382" s="121">
        <f t="shared" si="248"/>
        <v>0</v>
      </c>
      <c r="AH382" s="121">
        <f t="shared" si="248"/>
        <v>0</v>
      </c>
      <c r="AI382" s="121">
        <f t="shared" si="248"/>
        <v>0</v>
      </c>
      <c r="AJ382" s="121">
        <f t="shared" si="248"/>
        <v>0</v>
      </c>
      <c r="AK382" s="121">
        <f t="shared" si="248"/>
        <v>0</v>
      </c>
      <c r="AL382" s="121">
        <f t="shared" si="248"/>
        <v>0</v>
      </c>
      <c r="AM382" s="121">
        <f t="shared" si="248"/>
        <v>0</v>
      </c>
      <c r="AN382" s="121">
        <f t="shared" si="248"/>
        <v>0</v>
      </c>
      <c r="AO382" s="701">
        <f t="shared" si="248"/>
        <v>0</v>
      </c>
      <c r="AP382" s="122"/>
      <c r="AQ382" s="123">
        <f t="shared" si="249"/>
        <v>0</v>
      </c>
      <c r="AR382" s="121">
        <f t="shared" si="249"/>
        <v>0</v>
      </c>
      <c r="AS382" s="121">
        <f t="shared" si="249"/>
        <v>0</v>
      </c>
      <c r="AT382" s="121">
        <f t="shared" si="249"/>
        <v>0</v>
      </c>
      <c r="AU382" s="121">
        <f t="shared" si="249"/>
        <v>0</v>
      </c>
      <c r="AV382" s="121">
        <f t="shared" si="249"/>
        <v>0</v>
      </c>
      <c r="AW382" s="121">
        <f t="shared" si="249"/>
        <v>0</v>
      </c>
      <c r="AX382" s="121">
        <f t="shared" si="249"/>
        <v>0</v>
      </c>
      <c r="AY382" s="121">
        <f t="shared" si="249"/>
        <v>0</v>
      </c>
      <c r="AZ382" s="121">
        <f t="shared" si="249"/>
        <v>0</v>
      </c>
      <c r="BA382" s="121">
        <f t="shared" si="249"/>
        <v>0</v>
      </c>
      <c r="BB382" s="121">
        <f t="shared" si="249"/>
        <v>0</v>
      </c>
      <c r="BC382" s="121">
        <f t="shared" si="249"/>
        <v>0</v>
      </c>
      <c r="BD382" s="701">
        <f t="shared" si="249"/>
        <v>0</v>
      </c>
      <c r="BE382" s="693"/>
      <c r="BF382" s="122">
        <f t="shared" si="225"/>
        <v>0</v>
      </c>
      <c r="BG382" s="124"/>
      <c r="BH382" s="122">
        <f t="shared" si="226"/>
        <v>0</v>
      </c>
      <c r="BI382" s="124"/>
      <c r="BJ382" s="122">
        <f t="shared" si="227"/>
        <v>0</v>
      </c>
      <c r="BK382" s="124"/>
      <c r="BL382" s="125">
        <f t="shared" si="228"/>
        <v>0</v>
      </c>
      <c r="BM382" s="124"/>
      <c r="BN382" s="123">
        <f t="shared" si="250"/>
        <v>0</v>
      </c>
      <c r="BO382" s="126">
        <f t="shared" si="250"/>
        <v>0</v>
      </c>
      <c r="BP382" s="127"/>
      <c r="BQ382" s="409"/>
    </row>
    <row r="383" spans="1:69" s="131" customFormat="1" ht="17.55" hidden="1" customHeight="1">
      <c r="A383"/>
      <c r="B383"/>
      <c r="C383" s="139" t="str">
        <f t="shared" si="216"/>
        <v>H</v>
      </c>
      <c r="D383" s="130" t="str">
        <f t="shared" si="244"/>
        <v>G_Dopant</v>
      </c>
      <c r="E383" s="129" t="str">
        <f t="shared" si="240"/>
        <v>Materion</v>
      </c>
      <c r="F383" s="717"/>
      <c r="G383" s="123">
        <f t="shared" si="245"/>
        <v>0</v>
      </c>
      <c r="H383" s="121">
        <f t="shared" si="245"/>
        <v>0</v>
      </c>
      <c r="I383" s="121">
        <f t="shared" si="245"/>
        <v>0</v>
      </c>
      <c r="J383" s="121">
        <f t="shared" si="245"/>
        <v>0</v>
      </c>
      <c r="K383" s="121">
        <f t="shared" si="245"/>
        <v>0</v>
      </c>
      <c r="L383" s="121">
        <f t="shared" si="245"/>
        <v>0</v>
      </c>
      <c r="M383" s="121">
        <f t="shared" si="245"/>
        <v>0</v>
      </c>
      <c r="N383" s="121">
        <f t="shared" si="245"/>
        <v>0</v>
      </c>
      <c r="O383" s="121">
        <f t="shared" si="245"/>
        <v>0</v>
      </c>
      <c r="P383" s="126">
        <f t="shared" si="245"/>
        <v>0</v>
      </c>
      <c r="Q383" s="122"/>
      <c r="R383" s="408">
        <f t="shared" si="218"/>
        <v>0</v>
      </c>
      <c r="S383" s="693"/>
      <c r="T383" s="700">
        <f t="shared" si="246"/>
        <v>0</v>
      </c>
      <c r="U383" s="701">
        <f t="shared" si="246"/>
        <v>0</v>
      </c>
      <c r="V383" s="693"/>
      <c r="W383" s="700">
        <f t="shared" si="247"/>
        <v>0</v>
      </c>
      <c r="X383" s="126">
        <f t="shared" si="247"/>
        <v>0</v>
      </c>
      <c r="Y383" s="696">
        <f t="shared" si="221"/>
        <v>0</v>
      </c>
      <c r="Z383" s="408">
        <f t="shared" si="222"/>
        <v>0</v>
      </c>
      <c r="AA383" s="127"/>
      <c r="AB383" s="123">
        <f t="shared" si="248"/>
        <v>0</v>
      </c>
      <c r="AC383" s="121">
        <f t="shared" si="248"/>
        <v>0</v>
      </c>
      <c r="AD383" s="121">
        <f t="shared" si="248"/>
        <v>0</v>
      </c>
      <c r="AE383" s="121">
        <f t="shared" si="248"/>
        <v>0</v>
      </c>
      <c r="AF383" s="121">
        <f t="shared" si="248"/>
        <v>0</v>
      </c>
      <c r="AG383" s="121">
        <f t="shared" si="248"/>
        <v>0</v>
      </c>
      <c r="AH383" s="121">
        <f t="shared" si="248"/>
        <v>0</v>
      </c>
      <c r="AI383" s="121">
        <f t="shared" si="248"/>
        <v>0</v>
      </c>
      <c r="AJ383" s="121">
        <f t="shared" si="248"/>
        <v>0</v>
      </c>
      <c r="AK383" s="121">
        <f t="shared" si="248"/>
        <v>0</v>
      </c>
      <c r="AL383" s="121">
        <f t="shared" si="248"/>
        <v>0</v>
      </c>
      <c r="AM383" s="121">
        <f t="shared" si="248"/>
        <v>0</v>
      </c>
      <c r="AN383" s="121">
        <f t="shared" si="248"/>
        <v>0</v>
      </c>
      <c r="AO383" s="701">
        <f t="shared" si="248"/>
        <v>0</v>
      </c>
      <c r="AP383" s="122"/>
      <c r="AQ383" s="123">
        <f t="shared" si="249"/>
        <v>0</v>
      </c>
      <c r="AR383" s="121">
        <f t="shared" si="249"/>
        <v>0</v>
      </c>
      <c r="AS383" s="121">
        <f t="shared" si="249"/>
        <v>0</v>
      </c>
      <c r="AT383" s="121">
        <f t="shared" si="249"/>
        <v>0</v>
      </c>
      <c r="AU383" s="121">
        <f t="shared" si="249"/>
        <v>0</v>
      </c>
      <c r="AV383" s="121">
        <f t="shared" si="249"/>
        <v>0</v>
      </c>
      <c r="AW383" s="121">
        <f t="shared" si="249"/>
        <v>0</v>
      </c>
      <c r="AX383" s="121">
        <f t="shared" si="249"/>
        <v>0</v>
      </c>
      <c r="AY383" s="121">
        <f t="shared" si="249"/>
        <v>0</v>
      </c>
      <c r="AZ383" s="121">
        <f t="shared" si="249"/>
        <v>0</v>
      </c>
      <c r="BA383" s="121">
        <f t="shared" si="249"/>
        <v>0</v>
      </c>
      <c r="BB383" s="121">
        <f t="shared" si="249"/>
        <v>0</v>
      </c>
      <c r="BC383" s="121">
        <f t="shared" si="249"/>
        <v>0</v>
      </c>
      <c r="BD383" s="701">
        <f t="shared" si="249"/>
        <v>0</v>
      </c>
      <c r="BE383" s="693"/>
      <c r="BF383" s="122">
        <f t="shared" si="225"/>
        <v>0</v>
      </c>
      <c r="BG383" s="124"/>
      <c r="BH383" s="122">
        <f t="shared" si="226"/>
        <v>0</v>
      </c>
      <c r="BI383" s="124"/>
      <c r="BJ383" s="122">
        <f t="shared" si="227"/>
        <v>0</v>
      </c>
      <c r="BK383" s="124"/>
      <c r="BL383" s="125">
        <f t="shared" si="228"/>
        <v>0</v>
      </c>
      <c r="BM383" s="124"/>
      <c r="BN383" s="123">
        <f t="shared" si="250"/>
        <v>0</v>
      </c>
      <c r="BO383" s="126">
        <f t="shared" si="250"/>
        <v>0</v>
      </c>
      <c r="BP383" s="127"/>
      <c r="BQ383" s="409"/>
    </row>
    <row r="384" spans="1:69" s="131" customFormat="1" ht="17.55" hidden="1" customHeight="1">
      <c r="A384"/>
      <c r="B384"/>
      <c r="C384" s="139" t="str">
        <f t="shared" si="216"/>
        <v>H</v>
      </c>
      <c r="D384" s="130" t="str">
        <f t="shared" si="244"/>
        <v>G_Dopant</v>
      </c>
      <c r="E384" s="129" t="str">
        <f t="shared" si="240"/>
        <v>Merck</v>
      </c>
      <c r="F384" s="717"/>
      <c r="G384" s="123">
        <f t="shared" si="245"/>
        <v>0</v>
      </c>
      <c r="H384" s="121">
        <f t="shared" si="245"/>
        <v>0</v>
      </c>
      <c r="I384" s="121">
        <f t="shared" si="245"/>
        <v>0</v>
      </c>
      <c r="J384" s="121">
        <f t="shared" si="245"/>
        <v>0</v>
      </c>
      <c r="K384" s="121">
        <f t="shared" si="245"/>
        <v>0</v>
      </c>
      <c r="L384" s="121">
        <f t="shared" si="245"/>
        <v>0</v>
      </c>
      <c r="M384" s="121">
        <f t="shared" si="245"/>
        <v>0</v>
      </c>
      <c r="N384" s="121">
        <f t="shared" si="245"/>
        <v>0</v>
      </c>
      <c r="O384" s="121">
        <f t="shared" si="245"/>
        <v>0</v>
      </c>
      <c r="P384" s="126">
        <f t="shared" si="245"/>
        <v>0</v>
      </c>
      <c r="Q384" s="122"/>
      <c r="R384" s="408">
        <f t="shared" si="218"/>
        <v>0</v>
      </c>
      <c r="S384" s="693"/>
      <c r="T384" s="700">
        <f t="shared" si="246"/>
        <v>0</v>
      </c>
      <c r="U384" s="701">
        <f t="shared" si="246"/>
        <v>0</v>
      </c>
      <c r="V384" s="693"/>
      <c r="W384" s="700">
        <f t="shared" si="247"/>
        <v>0</v>
      </c>
      <c r="X384" s="126">
        <f t="shared" si="247"/>
        <v>0</v>
      </c>
      <c r="Y384" s="696">
        <f t="shared" si="221"/>
        <v>0</v>
      </c>
      <c r="Z384" s="408">
        <f t="shared" si="222"/>
        <v>0</v>
      </c>
      <c r="AA384" s="127"/>
      <c r="AB384" s="123">
        <f t="shared" si="248"/>
        <v>0</v>
      </c>
      <c r="AC384" s="121">
        <f t="shared" si="248"/>
        <v>0</v>
      </c>
      <c r="AD384" s="121">
        <f t="shared" si="248"/>
        <v>0</v>
      </c>
      <c r="AE384" s="121">
        <f t="shared" si="248"/>
        <v>0</v>
      </c>
      <c r="AF384" s="121">
        <f t="shared" si="248"/>
        <v>0</v>
      </c>
      <c r="AG384" s="121">
        <f t="shared" si="248"/>
        <v>0</v>
      </c>
      <c r="AH384" s="121">
        <f t="shared" si="248"/>
        <v>0</v>
      </c>
      <c r="AI384" s="121">
        <f t="shared" si="248"/>
        <v>0</v>
      </c>
      <c r="AJ384" s="121">
        <f t="shared" si="248"/>
        <v>0</v>
      </c>
      <c r="AK384" s="121">
        <f t="shared" si="248"/>
        <v>0</v>
      </c>
      <c r="AL384" s="121">
        <f t="shared" si="248"/>
        <v>0</v>
      </c>
      <c r="AM384" s="121">
        <f t="shared" si="248"/>
        <v>0</v>
      </c>
      <c r="AN384" s="121">
        <f t="shared" si="248"/>
        <v>0</v>
      </c>
      <c r="AO384" s="701">
        <f t="shared" si="248"/>
        <v>0</v>
      </c>
      <c r="AP384" s="122"/>
      <c r="AQ384" s="123">
        <f t="shared" si="249"/>
        <v>0</v>
      </c>
      <c r="AR384" s="121">
        <f t="shared" si="249"/>
        <v>0</v>
      </c>
      <c r="AS384" s="121">
        <f t="shared" si="249"/>
        <v>0</v>
      </c>
      <c r="AT384" s="121">
        <f t="shared" si="249"/>
        <v>0</v>
      </c>
      <c r="AU384" s="121">
        <f t="shared" si="249"/>
        <v>0</v>
      </c>
      <c r="AV384" s="121">
        <f t="shared" si="249"/>
        <v>0</v>
      </c>
      <c r="AW384" s="121">
        <f t="shared" si="249"/>
        <v>0</v>
      </c>
      <c r="AX384" s="121">
        <f t="shared" si="249"/>
        <v>0</v>
      </c>
      <c r="AY384" s="121">
        <f t="shared" si="249"/>
        <v>0</v>
      </c>
      <c r="AZ384" s="121">
        <f t="shared" si="249"/>
        <v>0</v>
      </c>
      <c r="BA384" s="121">
        <f t="shared" si="249"/>
        <v>0</v>
      </c>
      <c r="BB384" s="121">
        <f t="shared" si="249"/>
        <v>0</v>
      </c>
      <c r="BC384" s="121">
        <f t="shared" si="249"/>
        <v>0</v>
      </c>
      <c r="BD384" s="701">
        <f t="shared" si="249"/>
        <v>0</v>
      </c>
      <c r="BE384" s="693"/>
      <c r="BF384" s="122">
        <f t="shared" si="225"/>
        <v>0</v>
      </c>
      <c r="BG384" s="124"/>
      <c r="BH384" s="122">
        <f t="shared" si="226"/>
        <v>0</v>
      </c>
      <c r="BI384" s="124"/>
      <c r="BJ384" s="122">
        <f t="shared" si="227"/>
        <v>0</v>
      </c>
      <c r="BK384" s="124"/>
      <c r="BL384" s="125">
        <f t="shared" si="228"/>
        <v>0</v>
      </c>
      <c r="BM384" s="124"/>
      <c r="BN384" s="123">
        <f t="shared" si="250"/>
        <v>0</v>
      </c>
      <c r="BO384" s="126">
        <f t="shared" si="250"/>
        <v>0</v>
      </c>
      <c r="BP384" s="127"/>
      <c r="BQ384" s="409"/>
    </row>
    <row r="385" spans="1:69" s="131" customFormat="1" ht="17.55" hidden="1" customHeight="1">
      <c r="A385"/>
      <c r="B385"/>
      <c r="C385" s="139" t="str">
        <f t="shared" si="216"/>
        <v>H</v>
      </c>
      <c r="D385" s="130" t="str">
        <f t="shared" si="244"/>
        <v>G_Dopant</v>
      </c>
      <c r="E385" s="129" t="str">
        <f t="shared" si="240"/>
        <v>Nisso</v>
      </c>
      <c r="F385" s="717"/>
      <c r="G385" s="123">
        <f t="shared" si="245"/>
        <v>0</v>
      </c>
      <c r="H385" s="121">
        <f t="shared" si="245"/>
        <v>0</v>
      </c>
      <c r="I385" s="121">
        <f t="shared" si="245"/>
        <v>0</v>
      </c>
      <c r="J385" s="121">
        <f t="shared" si="245"/>
        <v>0</v>
      </c>
      <c r="K385" s="121">
        <f t="shared" si="245"/>
        <v>0</v>
      </c>
      <c r="L385" s="121">
        <f t="shared" si="245"/>
        <v>0</v>
      </c>
      <c r="M385" s="121">
        <f t="shared" si="245"/>
        <v>0</v>
      </c>
      <c r="N385" s="121">
        <f t="shared" si="245"/>
        <v>0</v>
      </c>
      <c r="O385" s="121">
        <f t="shared" si="245"/>
        <v>0</v>
      </c>
      <c r="P385" s="126">
        <f t="shared" si="245"/>
        <v>0</v>
      </c>
      <c r="Q385" s="122"/>
      <c r="R385" s="408">
        <f t="shared" si="218"/>
        <v>0</v>
      </c>
      <c r="S385" s="693"/>
      <c r="T385" s="700">
        <f t="shared" si="246"/>
        <v>0</v>
      </c>
      <c r="U385" s="701">
        <f t="shared" si="246"/>
        <v>0</v>
      </c>
      <c r="V385" s="693"/>
      <c r="W385" s="700">
        <f t="shared" si="247"/>
        <v>0</v>
      </c>
      <c r="X385" s="126">
        <f t="shared" si="247"/>
        <v>0</v>
      </c>
      <c r="Y385" s="696">
        <f t="shared" si="221"/>
        <v>0</v>
      </c>
      <c r="Z385" s="408">
        <f t="shared" si="222"/>
        <v>0</v>
      </c>
      <c r="AA385" s="127"/>
      <c r="AB385" s="123">
        <f t="shared" si="248"/>
        <v>0</v>
      </c>
      <c r="AC385" s="121">
        <f t="shared" si="248"/>
        <v>0</v>
      </c>
      <c r="AD385" s="121">
        <f t="shared" si="248"/>
        <v>0</v>
      </c>
      <c r="AE385" s="121">
        <f t="shared" si="248"/>
        <v>0</v>
      </c>
      <c r="AF385" s="121">
        <f t="shared" si="248"/>
        <v>0</v>
      </c>
      <c r="AG385" s="121">
        <f t="shared" si="248"/>
        <v>0</v>
      </c>
      <c r="AH385" s="121">
        <f t="shared" si="248"/>
        <v>0</v>
      </c>
      <c r="AI385" s="121">
        <f t="shared" si="248"/>
        <v>0</v>
      </c>
      <c r="AJ385" s="121">
        <f t="shared" si="248"/>
        <v>0</v>
      </c>
      <c r="AK385" s="121">
        <f t="shared" si="248"/>
        <v>0</v>
      </c>
      <c r="AL385" s="121">
        <f t="shared" si="248"/>
        <v>0</v>
      </c>
      <c r="AM385" s="121">
        <f t="shared" si="248"/>
        <v>0</v>
      </c>
      <c r="AN385" s="121">
        <f t="shared" si="248"/>
        <v>0</v>
      </c>
      <c r="AO385" s="701">
        <f t="shared" si="248"/>
        <v>0</v>
      </c>
      <c r="AP385" s="122"/>
      <c r="AQ385" s="123">
        <f t="shared" si="249"/>
        <v>0</v>
      </c>
      <c r="AR385" s="121">
        <f t="shared" si="249"/>
        <v>0</v>
      </c>
      <c r="AS385" s="121">
        <f t="shared" si="249"/>
        <v>0</v>
      </c>
      <c r="AT385" s="121">
        <f t="shared" si="249"/>
        <v>0</v>
      </c>
      <c r="AU385" s="121">
        <f t="shared" si="249"/>
        <v>0</v>
      </c>
      <c r="AV385" s="121">
        <f t="shared" si="249"/>
        <v>0</v>
      </c>
      <c r="AW385" s="121">
        <f t="shared" si="249"/>
        <v>0</v>
      </c>
      <c r="AX385" s="121">
        <f t="shared" si="249"/>
        <v>0</v>
      </c>
      <c r="AY385" s="121">
        <f t="shared" si="249"/>
        <v>0</v>
      </c>
      <c r="AZ385" s="121">
        <f t="shared" si="249"/>
        <v>0</v>
      </c>
      <c r="BA385" s="121">
        <f t="shared" si="249"/>
        <v>0</v>
      </c>
      <c r="BB385" s="121">
        <f t="shared" si="249"/>
        <v>0</v>
      </c>
      <c r="BC385" s="121">
        <f t="shared" si="249"/>
        <v>0</v>
      </c>
      <c r="BD385" s="701">
        <f t="shared" si="249"/>
        <v>0</v>
      </c>
      <c r="BE385" s="693"/>
      <c r="BF385" s="122">
        <f t="shared" si="225"/>
        <v>0</v>
      </c>
      <c r="BG385" s="124"/>
      <c r="BH385" s="122">
        <f t="shared" si="226"/>
        <v>0</v>
      </c>
      <c r="BI385" s="124"/>
      <c r="BJ385" s="122">
        <f t="shared" si="227"/>
        <v>0</v>
      </c>
      <c r="BK385" s="124"/>
      <c r="BL385" s="125">
        <f t="shared" si="228"/>
        <v>0</v>
      </c>
      <c r="BM385" s="124"/>
      <c r="BN385" s="123">
        <f t="shared" si="250"/>
        <v>0</v>
      </c>
      <c r="BO385" s="126">
        <f t="shared" si="250"/>
        <v>0</v>
      </c>
      <c r="BP385" s="127"/>
      <c r="BQ385" s="409"/>
    </row>
    <row r="386" spans="1:69" s="131" customFormat="1" ht="17.55" hidden="1" customHeight="1">
      <c r="A386"/>
      <c r="B386"/>
      <c r="C386" s="139" t="str">
        <f t="shared" si="216"/>
        <v>H</v>
      </c>
      <c r="D386" s="130" t="str">
        <f t="shared" si="244"/>
        <v>G_Dopant</v>
      </c>
      <c r="E386" s="129" t="str">
        <f t="shared" si="240"/>
        <v>Novaled</v>
      </c>
      <c r="F386" s="717"/>
      <c r="G386" s="123">
        <f t="shared" ref="G386:P395" si="251">SUMIFS(Share, Y, $E$3, Config, $G$11, P, G$15, LType, $D386, MSup, $E386)</f>
        <v>0</v>
      </c>
      <c r="H386" s="121">
        <f t="shared" si="251"/>
        <v>0</v>
      </c>
      <c r="I386" s="121">
        <f t="shared" si="251"/>
        <v>0</v>
      </c>
      <c r="J386" s="121">
        <f t="shared" si="251"/>
        <v>0</v>
      </c>
      <c r="K386" s="121">
        <f t="shared" si="251"/>
        <v>0</v>
      </c>
      <c r="L386" s="121">
        <f t="shared" si="251"/>
        <v>0</v>
      </c>
      <c r="M386" s="121">
        <f t="shared" si="251"/>
        <v>0</v>
      </c>
      <c r="N386" s="121">
        <f t="shared" si="251"/>
        <v>0</v>
      </c>
      <c r="O386" s="121">
        <f t="shared" si="251"/>
        <v>0</v>
      </c>
      <c r="P386" s="126">
        <f t="shared" si="251"/>
        <v>0</v>
      </c>
      <c r="Q386" s="122"/>
      <c r="R386" s="408">
        <f t="shared" si="218"/>
        <v>0</v>
      </c>
      <c r="S386" s="693"/>
      <c r="T386" s="700">
        <f t="shared" si="246"/>
        <v>0</v>
      </c>
      <c r="U386" s="701">
        <f t="shared" si="246"/>
        <v>0</v>
      </c>
      <c r="V386" s="693"/>
      <c r="W386" s="700">
        <f t="shared" si="247"/>
        <v>0</v>
      </c>
      <c r="X386" s="126">
        <f t="shared" si="247"/>
        <v>0</v>
      </c>
      <c r="Y386" s="696">
        <f t="shared" si="221"/>
        <v>0</v>
      </c>
      <c r="Z386" s="408">
        <f t="shared" si="222"/>
        <v>0</v>
      </c>
      <c r="AA386" s="127"/>
      <c r="AB386" s="123">
        <f t="shared" ref="AB386:AO395" si="252">SUMIFS(Share, Y, $E$3, Config, $AB$11, P, AB$15, LType, $D386, MSup, $E386)</f>
        <v>0</v>
      </c>
      <c r="AC386" s="121">
        <f t="shared" si="252"/>
        <v>0</v>
      </c>
      <c r="AD386" s="121">
        <f t="shared" si="252"/>
        <v>0</v>
      </c>
      <c r="AE386" s="121">
        <f t="shared" si="252"/>
        <v>0</v>
      </c>
      <c r="AF386" s="121">
        <f t="shared" si="252"/>
        <v>0</v>
      </c>
      <c r="AG386" s="121">
        <f t="shared" si="252"/>
        <v>0</v>
      </c>
      <c r="AH386" s="121">
        <f t="shared" si="252"/>
        <v>0</v>
      </c>
      <c r="AI386" s="121">
        <f t="shared" si="252"/>
        <v>0</v>
      </c>
      <c r="AJ386" s="121">
        <f t="shared" si="252"/>
        <v>0</v>
      </c>
      <c r="AK386" s="121">
        <f t="shared" si="252"/>
        <v>0</v>
      </c>
      <c r="AL386" s="121">
        <f t="shared" si="252"/>
        <v>0</v>
      </c>
      <c r="AM386" s="121">
        <f t="shared" si="252"/>
        <v>0</v>
      </c>
      <c r="AN386" s="121">
        <f t="shared" si="252"/>
        <v>0</v>
      </c>
      <c r="AO386" s="701">
        <f t="shared" si="252"/>
        <v>0</v>
      </c>
      <c r="AP386" s="122"/>
      <c r="AQ386" s="123">
        <f t="shared" ref="AQ386:BD395" si="253">SUMIFS(Share, Y, $E$3, Config, $AQ$11, P, AQ$15, LType, $D386, MSup, $E386)</f>
        <v>0</v>
      </c>
      <c r="AR386" s="121">
        <f t="shared" si="253"/>
        <v>0</v>
      </c>
      <c r="AS386" s="121">
        <f t="shared" si="253"/>
        <v>0</v>
      </c>
      <c r="AT386" s="121">
        <f t="shared" si="253"/>
        <v>0</v>
      </c>
      <c r="AU386" s="121">
        <f t="shared" si="253"/>
        <v>0</v>
      </c>
      <c r="AV386" s="121">
        <f t="shared" si="253"/>
        <v>0</v>
      </c>
      <c r="AW386" s="121">
        <f t="shared" si="253"/>
        <v>0</v>
      </c>
      <c r="AX386" s="121">
        <f t="shared" si="253"/>
        <v>0</v>
      </c>
      <c r="AY386" s="121">
        <f t="shared" si="253"/>
        <v>0</v>
      </c>
      <c r="AZ386" s="121">
        <f t="shared" si="253"/>
        <v>0</v>
      </c>
      <c r="BA386" s="121">
        <f t="shared" si="253"/>
        <v>0</v>
      </c>
      <c r="BB386" s="121">
        <f t="shared" si="253"/>
        <v>0</v>
      </c>
      <c r="BC386" s="121">
        <f t="shared" si="253"/>
        <v>0</v>
      </c>
      <c r="BD386" s="701">
        <f t="shared" si="253"/>
        <v>0</v>
      </c>
      <c r="BE386" s="693"/>
      <c r="BF386" s="122">
        <f t="shared" si="225"/>
        <v>0</v>
      </c>
      <c r="BG386" s="124"/>
      <c r="BH386" s="122">
        <f t="shared" si="226"/>
        <v>0</v>
      </c>
      <c r="BI386" s="124"/>
      <c r="BJ386" s="122">
        <f t="shared" si="227"/>
        <v>0</v>
      </c>
      <c r="BK386" s="124"/>
      <c r="BL386" s="125">
        <f t="shared" si="228"/>
        <v>0</v>
      </c>
      <c r="BM386" s="124"/>
      <c r="BN386" s="123">
        <f t="shared" si="250"/>
        <v>0</v>
      </c>
      <c r="BO386" s="126">
        <f t="shared" si="250"/>
        <v>0</v>
      </c>
      <c r="BP386" s="127"/>
      <c r="BQ386" s="409"/>
    </row>
    <row r="387" spans="1:69" s="131" customFormat="1" ht="17.55" hidden="1" customHeight="1">
      <c r="A387"/>
      <c r="B387"/>
      <c r="C387" s="139" t="str">
        <f t="shared" si="216"/>
        <v>H</v>
      </c>
      <c r="D387" s="130" t="str">
        <f t="shared" si="244"/>
        <v>G_Dopant</v>
      </c>
      <c r="E387" s="129" t="str">
        <f t="shared" si="240"/>
        <v>NSCC</v>
      </c>
      <c r="F387" s="717"/>
      <c r="G387" s="123">
        <f t="shared" si="251"/>
        <v>0</v>
      </c>
      <c r="H387" s="121">
        <f t="shared" si="251"/>
        <v>0</v>
      </c>
      <c r="I387" s="121">
        <f t="shared" si="251"/>
        <v>0</v>
      </c>
      <c r="J387" s="121">
        <f t="shared" si="251"/>
        <v>0</v>
      </c>
      <c r="K387" s="121">
        <f t="shared" si="251"/>
        <v>0</v>
      </c>
      <c r="L387" s="121">
        <f t="shared" si="251"/>
        <v>0</v>
      </c>
      <c r="M387" s="121">
        <f t="shared" si="251"/>
        <v>0</v>
      </c>
      <c r="N387" s="121">
        <f t="shared" si="251"/>
        <v>0</v>
      </c>
      <c r="O387" s="121">
        <f t="shared" si="251"/>
        <v>0</v>
      </c>
      <c r="P387" s="126">
        <f t="shared" si="251"/>
        <v>0</v>
      </c>
      <c r="Q387" s="122"/>
      <c r="R387" s="408">
        <f t="shared" si="218"/>
        <v>0</v>
      </c>
      <c r="S387" s="693"/>
      <c r="T387" s="700">
        <f t="shared" si="246"/>
        <v>0</v>
      </c>
      <c r="U387" s="701">
        <f t="shared" si="246"/>
        <v>0</v>
      </c>
      <c r="V387" s="693"/>
      <c r="W387" s="700">
        <f t="shared" si="247"/>
        <v>0</v>
      </c>
      <c r="X387" s="126">
        <f t="shared" si="247"/>
        <v>0</v>
      </c>
      <c r="Y387" s="696">
        <f t="shared" si="221"/>
        <v>0</v>
      </c>
      <c r="Z387" s="408">
        <f t="shared" si="222"/>
        <v>0</v>
      </c>
      <c r="AA387" s="127"/>
      <c r="AB387" s="123">
        <f t="shared" si="252"/>
        <v>0</v>
      </c>
      <c r="AC387" s="121">
        <f t="shared" si="252"/>
        <v>0</v>
      </c>
      <c r="AD387" s="121">
        <f t="shared" si="252"/>
        <v>0</v>
      </c>
      <c r="AE387" s="121">
        <f t="shared" si="252"/>
        <v>0</v>
      </c>
      <c r="AF387" s="121">
        <f t="shared" si="252"/>
        <v>0</v>
      </c>
      <c r="AG387" s="121">
        <f t="shared" si="252"/>
        <v>0</v>
      </c>
      <c r="AH387" s="121">
        <f t="shared" si="252"/>
        <v>0</v>
      </c>
      <c r="AI387" s="121">
        <f t="shared" si="252"/>
        <v>0</v>
      </c>
      <c r="AJ387" s="121">
        <f t="shared" si="252"/>
        <v>0</v>
      </c>
      <c r="AK387" s="121">
        <f t="shared" si="252"/>
        <v>0</v>
      </c>
      <c r="AL387" s="121">
        <f t="shared" si="252"/>
        <v>0</v>
      </c>
      <c r="AM387" s="121">
        <f t="shared" si="252"/>
        <v>0</v>
      </c>
      <c r="AN387" s="121">
        <f t="shared" si="252"/>
        <v>0</v>
      </c>
      <c r="AO387" s="701">
        <f t="shared" si="252"/>
        <v>0</v>
      </c>
      <c r="AP387" s="122"/>
      <c r="AQ387" s="123">
        <f t="shared" si="253"/>
        <v>0</v>
      </c>
      <c r="AR387" s="121">
        <f t="shared" si="253"/>
        <v>0</v>
      </c>
      <c r="AS387" s="121">
        <f t="shared" si="253"/>
        <v>0</v>
      </c>
      <c r="AT387" s="121">
        <f t="shared" si="253"/>
        <v>0</v>
      </c>
      <c r="AU387" s="121">
        <f t="shared" si="253"/>
        <v>0</v>
      </c>
      <c r="AV387" s="121">
        <f t="shared" si="253"/>
        <v>0</v>
      </c>
      <c r="AW387" s="121">
        <f t="shared" si="253"/>
        <v>0</v>
      </c>
      <c r="AX387" s="121">
        <f t="shared" si="253"/>
        <v>0</v>
      </c>
      <c r="AY387" s="121">
        <f t="shared" si="253"/>
        <v>0</v>
      </c>
      <c r="AZ387" s="121">
        <f t="shared" si="253"/>
        <v>0</v>
      </c>
      <c r="BA387" s="121">
        <f t="shared" si="253"/>
        <v>0</v>
      </c>
      <c r="BB387" s="121">
        <f t="shared" si="253"/>
        <v>0</v>
      </c>
      <c r="BC387" s="121">
        <f t="shared" si="253"/>
        <v>0</v>
      </c>
      <c r="BD387" s="701">
        <f t="shared" si="253"/>
        <v>0</v>
      </c>
      <c r="BE387" s="693"/>
      <c r="BF387" s="122">
        <f t="shared" si="225"/>
        <v>0</v>
      </c>
      <c r="BG387" s="124"/>
      <c r="BH387" s="122">
        <f t="shared" si="226"/>
        <v>0</v>
      </c>
      <c r="BI387" s="124"/>
      <c r="BJ387" s="122">
        <f t="shared" si="227"/>
        <v>0</v>
      </c>
      <c r="BK387" s="124"/>
      <c r="BL387" s="125">
        <f t="shared" si="228"/>
        <v>0</v>
      </c>
      <c r="BM387" s="124"/>
      <c r="BN387" s="123">
        <f t="shared" si="250"/>
        <v>0</v>
      </c>
      <c r="BO387" s="126">
        <f t="shared" si="250"/>
        <v>0</v>
      </c>
      <c r="BP387" s="127"/>
      <c r="BQ387" s="409"/>
    </row>
    <row r="388" spans="1:69" s="131" customFormat="1" ht="17.55" hidden="1" customHeight="1">
      <c r="A388"/>
      <c r="B388"/>
      <c r="C388" s="139" t="str">
        <f t="shared" si="216"/>
        <v>H</v>
      </c>
      <c r="D388" s="130" t="str">
        <f t="shared" si="244"/>
        <v>G_Dopant</v>
      </c>
      <c r="E388" s="129" t="str">
        <f t="shared" si="240"/>
        <v>P&amp;H Tech</v>
      </c>
      <c r="F388" s="717"/>
      <c r="G388" s="123">
        <f t="shared" si="251"/>
        <v>0</v>
      </c>
      <c r="H388" s="121">
        <f t="shared" si="251"/>
        <v>0</v>
      </c>
      <c r="I388" s="121">
        <f t="shared" si="251"/>
        <v>0</v>
      </c>
      <c r="J388" s="121">
        <f t="shared" si="251"/>
        <v>0</v>
      </c>
      <c r="K388" s="121">
        <f t="shared" si="251"/>
        <v>0</v>
      </c>
      <c r="L388" s="121">
        <f t="shared" si="251"/>
        <v>0</v>
      </c>
      <c r="M388" s="121">
        <f t="shared" si="251"/>
        <v>0</v>
      </c>
      <c r="N388" s="121">
        <f t="shared" si="251"/>
        <v>0</v>
      </c>
      <c r="O388" s="121">
        <f t="shared" si="251"/>
        <v>0</v>
      </c>
      <c r="P388" s="126">
        <f t="shared" si="251"/>
        <v>0</v>
      </c>
      <c r="Q388" s="122"/>
      <c r="R388" s="408">
        <f t="shared" si="218"/>
        <v>0</v>
      </c>
      <c r="S388" s="693"/>
      <c r="T388" s="700">
        <f t="shared" si="246"/>
        <v>0</v>
      </c>
      <c r="U388" s="701">
        <f t="shared" si="246"/>
        <v>0</v>
      </c>
      <c r="V388" s="693"/>
      <c r="W388" s="700">
        <f t="shared" si="247"/>
        <v>0</v>
      </c>
      <c r="X388" s="126">
        <f t="shared" si="247"/>
        <v>0</v>
      </c>
      <c r="Y388" s="696">
        <f t="shared" si="221"/>
        <v>0</v>
      </c>
      <c r="Z388" s="408">
        <f t="shared" si="222"/>
        <v>0</v>
      </c>
      <c r="AA388" s="127"/>
      <c r="AB388" s="123">
        <f t="shared" si="252"/>
        <v>0</v>
      </c>
      <c r="AC388" s="121">
        <f t="shared" si="252"/>
        <v>0</v>
      </c>
      <c r="AD388" s="121">
        <f t="shared" si="252"/>
        <v>0</v>
      </c>
      <c r="AE388" s="121">
        <f t="shared" si="252"/>
        <v>0</v>
      </c>
      <c r="AF388" s="121">
        <f t="shared" si="252"/>
        <v>0</v>
      </c>
      <c r="AG388" s="121">
        <f t="shared" si="252"/>
        <v>0</v>
      </c>
      <c r="AH388" s="121">
        <f t="shared" si="252"/>
        <v>0</v>
      </c>
      <c r="AI388" s="121">
        <f t="shared" si="252"/>
        <v>0</v>
      </c>
      <c r="AJ388" s="121">
        <f t="shared" si="252"/>
        <v>0</v>
      </c>
      <c r="AK388" s="121">
        <f t="shared" si="252"/>
        <v>0</v>
      </c>
      <c r="AL388" s="121">
        <f t="shared" si="252"/>
        <v>0</v>
      </c>
      <c r="AM388" s="121">
        <f t="shared" si="252"/>
        <v>0</v>
      </c>
      <c r="AN388" s="121">
        <f t="shared" si="252"/>
        <v>0</v>
      </c>
      <c r="AO388" s="701">
        <f t="shared" si="252"/>
        <v>0</v>
      </c>
      <c r="AP388" s="122"/>
      <c r="AQ388" s="123">
        <f t="shared" si="253"/>
        <v>0</v>
      </c>
      <c r="AR388" s="121">
        <f t="shared" si="253"/>
        <v>0</v>
      </c>
      <c r="AS388" s="121">
        <f t="shared" si="253"/>
        <v>0</v>
      </c>
      <c r="AT388" s="121">
        <f t="shared" si="253"/>
        <v>0</v>
      </c>
      <c r="AU388" s="121">
        <f t="shared" si="253"/>
        <v>0</v>
      </c>
      <c r="AV388" s="121">
        <f t="shared" si="253"/>
        <v>0</v>
      </c>
      <c r="AW388" s="121">
        <f t="shared" si="253"/>
        <v>0</v>
      </c>
      <c r="AX388" s="121">
        <f t="shared" si="253"/>
        <v>0</v>
      </c>
      <c r="AY388" s="121">
        <f t="shared" si="253"/>
        <v>0</v>
      </c>
      <c r="AZ388" s="121">
        <f t="shared" si="253"/>
        <v>0</v>
      </c>
      <c r="BA388" s="121">
        <f t="shared" si="253"/>
        <v>0</v>
      </c>
      <c r="BB388" s="121">
        <f t="shared" si="253"/>
        <v>0</v>
      </c>
      <c r="BC388" s="121">
        <f t="shared" si="253"/>
        <v>0</v>
      </c>
      <c r="BD388" s="701">
        <f t="shared" si="253"/>
        <v>0</v>
      </c>
      <c r="BE388" s="693"/>
      <c r="BF388" s="122">
        <f t="shared" si="225"/>
        <v>0</v>
      </c>
      <c r="BG388" s="124"/>
      <c r="BH388" s="122">
        <f t="shared" si="226"/>
        <v>0</v>
      </c>
      <c r="BI388" s="124"/>
      <c r="BJ388" s="122">
        <f t="shared" si="227"/>
        <v>0</v>
      </c>
      <c r="BK388" s="124"/>
      <c r="BL388" s="125">
        <f t="shared" si="228"/>
        <v>0</v>
      </c>
      <c r="BM388" s="124"/>
      <c r="BN388" s="123">
        <f t="shared" si="250"/>
        <v>0</v>
      </c>
      <c r="BO388" s="126">
        <f t="shared" si="250"/>
        <v>0</v>
      </c>
      <c r="BP388" s="127"/>
      <c r="BQ388" s="409"/>
    </row>
    <row r="389" spans="1:69" s="131" customFormat="1" ht="17.55" hidden="1" customHeight="1">
      <c r="A389"/>
      <c r="B389"/>
      <c r="C389" s="139" t="str">
        <f t="shared" si="216"/>
        <v>H</v>
      </c>
      <c r="D389" s="130" t="str">
        <f t="shared" si="244"/>
        <v>G_Dopant</v>
      </c>
      <c r="E389" s="129" t="str">
        <f t="shared" si="240"/>
        <v>Samsung SDI</v>
      </c>
      <c r="F389" s="717"/>
      <c r="G389" s="123">
        <f t="shared" si="251"/>
        <v>0</v>
      </c>
      <c r="H389" s="121">
        <f t="shared" si="251"/>
        <v>0</v>
      </c>
      <c r="I389" s="121">
        <f t="shared" si="251"/>
        <v>0</v>
      </c>
      <c r="J389" s="121">
        <f t="shared" si="251"/>
        <v>0</v>
      </c>
      <c r="K389" s="121">
        <f t="shared" si="251"/>
        <v>0</v>
      </c>
      <c r="L389" s="121">
        <f t="shared" si="251"/>
        <v>0</v>
      </c>
      <c r="M389" s="121">
        <f t="shared" si="251"/>
        <v>0</v>
      </c>
      <c r="N389" s="121">
        <f t="shared" si="251"/>
        <v>0</v>
      </c>
      <c r="O389" s="121">
        <f t="shared" si="251"/>
        <v>0</v>
      </c>
      <c r="P389" s="126">
        <f t="shared" si="251"/>
        <v>0</v>
      </c>
      <c r="Q389" s="122"/>
      <c r="R389" s="408">
        <f t="shared" si="218"/>
        <v>0</v>
      </c>
      <c r="S389" s="693"/>
      <c r="T389" s="700">
        <f t="shared" si="246"/>
        <v>0</v>
      </c>
      <c r="U389" s="701">
        <f t="shared" si="246"/>
        <v>0</v>
      </c>
      <c r="V389" s="693"/>
      <c r="W389" s="700">
        <f t="shared" si="247"/>
        <v>0</v>
      </c>
      <c r="X389" s="126">
        <f t="shared" si="247"/>
        <v>0</v>
      </c>
      <c r="Y389" s="696">
        <f t="shared" si="221"/>
        <v>0</v>
      </c>
      <c r="Z389" s="408">
        <f t="shared" si="222"/>
        <v>0</v>
      </c>
      <c r="AA389" s="127"/>
      <c r="AB389" s="123">
        <f t="shared" si="252"/>
        <v>0</v>
      </c>
      <c r="AC389" s="121">
        <f t="shared" si="252"/>
        <v>0</v>
      </c>
      <c r="AD389" s="121">
        <f t="shared" si="252"/>
        <v>0</v>
      </c>
      <c r="AE389" s="121">
        <f t="shared" si="252"/>
        <v>0</v>
      </c>
      <c r="AF389" s="121">
        <f t="shared" si="252"/>
        <v>0</v>
      </c>
      <c r="AG389" s="121">
        <f t="shared" si="252"/>
        <v>0</v>
      </c>
      <c r="AH389" s="121">
        <f t="shared" si="252"/>
        <v>0</v>
      </c>
      <c r="AI389" s="121">
        <f t="shared" si="252"/>
        <v>0</v>
      </c>
      <c r="AJ389" s="121">
        <f t="shared" si="252"/>
        <v>0</v>
      </c>
      <c r="AK389" s="121">
        <f t="shared" si="252"/>
        <v>0</v>
      </c>
      <c r="AL389" s="121">
        <f t="shared" si="252"/>
        <v>0</v>
      </c>
      <c r="AM389" s="121">
        <f t="shared" si="252"/>
        <v>0</v>
      </c>
      <c r="AN389" s="121">
        <f t="shared" si="252"/>
        <v>0</v>
      </c>
      <c r="AO389" s="701">
        <f t="shared" si="252"/>
        <v>0</v>
      </c>
      <c r="AP389" s="122"/>
      <c r="AQ389" s="123">
        <f t="shared" si="253"/>
        <v>0</v>
      </c>
      <c r="AR389" s="121">
        <f t="shared" si="253"/>
        <v>0</v>
      </c>
      <c r="AS389" s="121">
        <f t="shared" si="253"/>
        <v>0</v>
      </c>
      <c r="AT389" s="121">
        <f t="shared" si="253"/>
        <v>0</v>
      </c>
      <c r="AU389" s="121">
        <f t="shared" si="253"/>
        <v>0</v>
      </c>
      <c r="AV389" s="121">
        <f t="shared" si="253"/>
        <v>0</v>
      </c>
      <c r="AW389" s="121">
        <f t="shared" si="253"/>
        <v>0</v>
      </c>
      <c r="AX389" s="121">
        <f t="shared" si="253"/>
        <v>0</v>
      </c>
      <c r="AY389" s="121">
        <f t="shared" si="253"/>
        <v>0</v>
      </c>
      <c r="AZ389" s="121">
        <f t="shared" si="253"/>
        <v>0</v>
      </c>
      <c r="BA389" s="121">
        <f t="shared" si="253"/>
        <v>0</v>
      </c>
      <c r="BB389" s="121">
        <f t="shared" si="253"/>
        <v>0</v>
      </c>
      <c r="BC389" s="121">
        <f t="shared" si="253"/>
        <v>0</v>
      </c>
      <c r="BD389" s="701">
        <f t="shared" si="253"/>
        <v>0</v>
      </c>
      <c r="BE389" s="693"/>
      <c r="BF389" s="122">
        <f t="shared" si="225"/>
        <v>0</v>
      </c>
      <c r="BG389" s="124"/>
      <c r="BH389" s="122">
        <f t="shared" si="226"/>
        <v>0</v>
      </c>
      <c r="BI389" s="124"/>
      <c r="BJ389" s="122">
        <f t="shared" si="227"/>
        <v>0</v>
      </c>
      <c r="BK389" s="124"/>
      <c r="BL389" s="125">
        <f t="shared" si="228"/>
        <v>0</v>
      </c>
      <c r="BM389" s="124"/>
      <c r="BN389" s="123">
        <f t="shared" si="250"/>
        <v>0</v>
      </c>
      <c r="BO389" s="126">
        <f t="shared" si="250"/>
        <v>0</v>
      </c>
      <c r="BP389" s="127"/>
      <c r="BQ389" s="409"/>
    </row>
    <row r="390" spans="1:69" s="131" customFormat="1" ht="17.55" hidden="1" customHeight="1">
      <c r="A390" s="83"/>
      <c r="C390" s="139" t="str">
        <f t="shared" si="216"/>
        <v>H</v>
      </c>
      <c r="D390" s="130" t="str">
        <f t="shared" si="244"/>
        <v>G_Dopant</v>
      </c>
      <c r="E390" s="129" t="str">
        <f t="shared" ref="E390:E399" si="254">E355</f>
        <v>SFC</v>
      </c>
      <c r="F390" s="717"/>
      <c r="G390" s="123">
        <f t="shared" si="251"/>
        <v>0</v>
      </c>
      <c r="H390" s="121">
        <f t="shared" si="251"/>
        <v>0</v>
      </c>
      <c r="I390" s="121">
        <f t="shared" si="251"/>
        <v>0</v>
      </c>
      <c r="J390" s="121">
        <f t="shared" si="251"/>
        <v>0</v>
      </c>
      <c r="K390" s="121">
        <f t="shared" si="251"/>
        <v>0</v>
      </c>
      <c r="L390" s="121">
        <f t="shared" si="251"/>
        <v>0</v>
      </c>
      <c r="M390" s="121">
        <f t="shared" si="251"/>
        <v>0</v>
      </c>
      <c r="N390" s="121">
        <f t="shared" si="251"/>
        <v>0</v>
      </c>
      <c r="O390" s="121">
        <f t="shared" si="251"/>
        <v>0</v>
      </c>
      <c r="P390" s="126">
        <f t="shared" si="251"/>
        <v>0</v>
      </c>
      <c r="Q390" s="122"/>
      <c r="R390" s="408">
        <f t="shared" si="218"/>
        <v>0</v>
      </c>
      <c r="S390" s="693"/>
      <c r="T390" s="700">
        <f t="shared" si="246"/>
        <v>0</v>
      </c>
      <c r="U390" s="701">
        <f t="shared" si="246"/>
        <v>0</v>
      </c>
      <c r="V390" s="693"/>
      <c r="W390" s="700">
        <f t="shared" si="247"/>
        <v>0</v>
      </c>
      <c r="X390" s="126">
        <f t="shared" si="247"/>
        <v>0</v>
      </c>
      <c r="Y390" s="696">
        <f t="shared" si="221"/>
        <v>0</v>
      </c>
      <c r="Z390" s="408">
        <f t="shared" si="222"/>
        <v>0</v>
      </c>
      <c r="AA390" s="127"/>
      <c r="AB390" s="123">
        <f t="shared" si="252"/>
        <v>0</v>
      </c>
      <c r="AC390" s="121">
        <f t="shared" si="252"/>
        <v>0</v>
      </c>
      <c r="AD390" s="121">
        <f t="shared" si="252"/>
        <v>0</v>
      </c>
      <c r="AE390" s="121">
        <f t="shared" si="252"/>
        <v>0</v>
      </c>
      <c r="AF390" s="121">
        <f t="shared" si="252"/>
        <v>0</v>
      </c>
      <c r="AG390" s="121">
        <f t="shared" si="252"/>
        <v>0</v>
      </c>
      <c r="AH390" s="121">
        <f t="shared" si="252"/>
        <v>0</v>
      </c>
      <c r="AI390" s="121">
        <f t="shared" si="252"/>
        <v>0</v>
      </c>
      <c r="AJ390" s="121">
        <f t="shared" si="252"/>
        <v>0</v>
      </c>
      <c r="AK390" s="121">
        <f t="shared" si="252"/>
        <v>0</v>
      </c>
      <c r="AL390" s="121">
        <f t="shared" si="252"/>
        <v>0</v>
      </c>
      <c r="AM390" s="121">
        <f t="shared" si="252"/>
        <v>0</v>
      </c>
      <c r="AN390" s="121">
        <f t="shared" si="252"/>
        <v>0</v>
      </c>
      <c r="AO390" s="701">
        <f t="shared" si="252"/>
        <v>0</v>
      </c>
      <c r="AP390" s="122"/>
      <c r="AQ390" s="123">
        <f t="shared" si="253"/>
        <v>0</v>
      </c>
      <c r="AR390" s="121">
        <f t="shared" si="253"/>
        <v>0</v>
      </c>
      <c r="AS390" s="121">
        <f t="shared" si="253"/>
        <v>0</v>
      </c>
      <c r="AT390" s="121">
        <f t="shared" si="253"/>
        <v>0</v>
      </c>
      <c r="AU390" s="121">
        <f t="shared" si="253"/>
        <v>0</v>
      </c>
      <c r="AV390" s="121">
        <f t="shared" si="253"/>
        <v>0</v>
      </c>
      <c r="AW390" s="121">
        <f t="shared" si="253"/>
        <v>0</v>
      </c>
      <c r="AX390" s="121">
        <f t="shared" si="253"/>
        <v>0</v>
      </c>
      <c r="AY390" s="121">
        <f t="shared" si="253"/>
        <v>0</v>
      </c>
      <c r="AZ390" s="121">
        <f t="shared" si="253"/>
        <v>0</v>
      </c>
      <c r="BA390" s="121">
        <f t="shared" si="253"/>
        <v>0</v>
      </c>
      <c r="BB390" s="121">
        <f t="shared" si="253"/>
        <v>0</v>
      </c>
      <c r="BC390" s="121">
        <f t="shared" si="253"/>
        <v>0</v>
      </c>
      <c r="BD390" s="701">
        <f t="shared" si="253"/>
        <v>0</v>
      </c>
      <c r="BE390" s="693"/>
      <c r="BF390" s="122">
        <f t="shared" si="225"/>
        <v>0</v>
      </c>
      <c r="BG390" s="124"/>
      <c r="BH390" s="122">
        <f t="shared" si="226"/>
        <v>0</v>
      </c>
      <c r="BI390" s="124"/>
      <c r="BJ390" s="122">
        <f t="shared" si="227"/>
        <v>0</v>
      </c>
      <c r="BK390" s="124"/>
      <c r="BL390" s="125">
        <f t="shared" si="228"/>
        <v>0</v>
      </c>
      <c r="BM390" s="124"/>
      <c r="BN390" s="123">
        <f t="shared" si="250"/>
        <v>0</v>
      </c>
      <c r="BO390" s="126">
        <f t="shared" si="250"/>
        <v>0</v>
      </c>
      <c r="BP390" s="127"/>
      <c r="BQ390" s="409"/>
    </row>
    <row r="391" spans="1:69" s="131" customFormat="1" ht="17.55" hidden="1" customHeight="1">
      <c r="A391" s="83"/>
      <c r="C391" s="139" t="str">
        <f t="shared" si="216"/>
        <v>H</v>
      </c>
      <c r="D391" s="130" t="str">
        <f t="shared" si="244"/>
        <v>G_Dopant</v>
      </c>
      <c r="E391" s="129" t="str">
        <f t="shared" si="254"/>
        <v>SK JNC</v>
      </c>
      <c r="F391" s="717"/>
      <c r="G391" s="123">
        <f t="shared" si="251"/>
        <v>0</v>
      </c>
      <c r="H391" s="121">
        <f t="shared" si="251"/>
        <v>0</v>
      </c>
      <c r="I391" s="121">
        <f t="shared" si="251"/>
        <v>0</v>
      </c>
      <c r="J391" s="121">
        <f t="shared" si="251"/>
        <v>0</v>
      </c>
      <c r="K391" s="121">
        <f t="shared" si="251"/>
        <v>0</v>
      </c>
      <c r="L391" s="121">
        <f t="shared" si="251"/>
        <v>0</v>
      </c>
      <c r="M391" s="121">
        <f t="shared" si="251"/>
        <v>0</v>
      </c>
      <c r="N391" s="121">
        <f t="shared" si="251"/>
        <v>0</v>
      </c>
      <c r="O391" s="121">
        <f t="shared" si="251"/>
        <v>0</v>
      </c>
      <c r="P391" s="126">
        <f t="shared" si="251"/>
        <v>0</v>
      </c>
      <c r="Q391" s="122"/>
      <c r="R391" s="408">
        <f t="shared" si="218"/>
        <v>0</v>
      </c>
      <c r="S391" s="693"/>
      <c r="T391" s="700">
        <f t="shared" si="246"/>
        <v>0</v>
      </c>
      <c r="U391" s="701">
        <f t="shared" si="246"/>
        <v>0</v>
      </c>
      <c r="V391" s="693"/>
      <c r="W391" s="700">
        <f t="shared" si="247"/>
        <v>0</v>
      </c>
      <c r="X391" s="126">
        <f t="shared" si="247"/>
        <v>0</v>
      </c>
      <c r="Y391" s="696">
        <f t="shared" si="221"/>
        <v>0</v>
      </c>
      <c r="Z391" s="408">
        <f t="shared" si="222"/>
        <v>0</v>
      </c>
      <c r="AA391" s="127"/>
      <c r="AB391" s="123">
        <f t="shared" si="252"/>
        <v>0</v>
      </c>
      <c r="AC391" s="121">
        <f t="shared" si="252"/>
        <v>0</v>
      </c>
      <c r="AD391" s="121">
        <f t="shared" si="252"/>
        <v>0</v>
      </c>
      <c r="AE391" s="121">
        <f t="shared" si="252"/>
        <v>0</v>
      </c>
      <c r="AF391" s="121">
        <f t="shared" si="252"/>
        <v>0</v>
      </c>
      <c r="AG391" s="121">
        <f t="shared" si="252"/>
        <v>0</v>
      </c>
      <c r="AH391" s="121">
        <f t="shared" si="252"/>
        <v>0</v>
      </c>
      <c r="AI391" s="121">
        <f t="shared" si="252"/>
        <v>0</v>
      </c>
      <c r="AJ391" s="121">
        <f t="shared" si="252"/>
        <v>0</v>
      </c>
      <c r="AK391" s="121">
        <f t="shared" si="252"/>
        <v>0</v>
      </c>
      <c r="AL391" s="121">
        <f t="shared" si="252"/>
        <v>0</v>
      </c>
      <c r="AM391" s="121">
        <f t="shared" si="252"/>
        <v>0</v>
      </c>
      <c r="AN391" s="121">
        <f t="shared" si="252"/>
        <v>0</v>
      </c>
      <c r="AO391" s="701">
        <f t="shared" si="252"/>
        <v>0</v>
      </c>
      <c r="AP391" s="122"/>
      <c r="AQ391" s="123">
        <f t="shared" si="253"/>
        <v>0</v>
      </c>
      <c r="AR391" s="121">
        <f t="shared" si="253"/>
        <v>0</v>
      </c>
      <c r="AS391" s="121">
        <f t="shared" si="253"/>
        <v>0</v>
      </c>
      <c r="AT391" s="121">
        <f t="shared" si="253"/>
        <v>0</v>
      </c>
      <c r="AU391" s="121">
        <f t="shared" si="253"/>
        <v>0</v>
      </c>
      <c r="AV391" s="121">
        <f t="shared" si="253"/>
        <v>0</v>
      </c>
      <c r="AW391" s="121">
        <f t="shared" si="253"/>
        <v>0</v>
      </c>
      <c r="AX391" s="121">
        <f t="shared" si="253"/>
        <v>0</v>
      </c>
      <c r="AY391" s="121">
        <f t="shared" si="253"/>
        <v>0</v>
      </c>
      <c r="AZ391" s="121">
        <f t="shared" si="253"/>
        <v>0</v>
      </c>
      <c r="BA391" s="121">
        <f t="shared" si="253"/>
        <v>0</v>
      </c>
      <c r="BB391" s="121">
        <f t="shared" si="253"/>
        <v>0</v>
      </c>
      <c r="BC391" s="121">
        <f t="shared" si="253"/>
        <v>0</v>
      </c>
      <c r="BD391" s="701">
        <f t="shared" si="253"/>
        <v>0</v>
      </c>
      <c r="BE391" s="693"/>
      <c r="BF391" s="122">
        <f t="shared" si="225"/>
        <v>0</v>
      </c>
      <c r="BG391" s="124"/>
      <c r="BH391" s="122">
        <f t="shared" si="226"/>
        <v>0</v>
      </c>
      <c r="BI391" s="124"/>
      <c r="BJ391" s="122">
        <f t="shared" si="227"/>
        <v>0</v>
      </c>
      <c r="BK391" s="124"/>
      <c r="BL391" s="125">
        <f t="shared" si="228"/>
        <v>0</v>
      </c>
      <c r="BM391" s="124"/>
      <c r="BN391" s="123">
        <f t="shared" si="250"/>
        <v>0</v>
      </c>
      <c r="BO391" s="126">
        <f t="shared" si="250"/>
        <v>0</v>
      </c>
      <c r="BP391" s="127"/>
      <c r="BQ391" s="409"/>
    </row>
    <row r="392" spans="1:69" s="131" customFormat="1" ht="17.55" hidden="1" customHeight="1">
      <c r="A392" s="83"/>
      <c r="C392" s="139" t="str">
        <f t="shared" si="216"/>
        <v>H</v>
      </c>
      <c r="D392" s="130" t="str">
        <f t="shared" si="244"/>
        <v>G_Dopant</v>
      </c>
      <c r="E392" s="129" t="str">
        <f t="shared" si="254"/>
        <v>Solus AM</v>
      </c>
      <c r="F392" s="717"/>
      <c r="G392" s="123">
        <f t="shared" si="251"/>
        <v>0</v>
      </c>
      <c r="H392" s="121">
        <f t="shared" si="251"/>
        <v>0</v>
      </c>
      <c r="I392" s="121">
        <f t="shared" si="251"/>
        <v>0</v>
      </c>
      <c r="J392" s="121">
        <f t="shared" si="251"/>
        <v>0</v>
      </c>
      <c r="K392" s="121">
        <f t="shared" si="251"/>
        <v>0</v>
      </c>
      <c r="L392" s="121">
        <f t="shared" si="251"/>
        <v>0</v>
      </c>
      <c r="M392" s="121">
        <f t="shared" si="251"/>
        <v>0</v>
      </c>
      <c r="N392" s="121">
        <f t="shared" si="251"/>
        <v>0</v>
      </c>
      <c r="O392" s="121">
        <f t="shared" si="251"/>
        <v>0</v>
      </c>
      <c r="P392" s="126">
        <f t="shared" si="251"/>
        <v>0</v>
      </c>
      <c r="Q392" s="122"/>
      <c r="R392" s="408">
        <f t="shared" si="218"/>
        <v>0</v>
      </c>
      <c r="S392" s="693"/>
      <c r="T392" s="700">
        <f t="shared" si="246"/>
        <v>0</v>
      </c>
      <c r="U392" s="701">
        <f t="shared" si="246"/>
        <v>0</v>
      </c>
      <c r="V392" s="693"/>
      <c r="W392" s="700">
        <f t="shared" si="247"/>
        <v>0</v>
      </c>
      <c r="X392" s="126">
        <f t="shared" si="247"/>
        <v>0</v>
      </c>
      <c r="Y392" s="696">
        <f t="shared" si="221"/>
        <v>0</v>
      </c>
      <c r="Z392" s="408">
        <f t="shared" si="222"/>
        <v>0</v>
      </c>
      <c r="AA392" s="127"/>
      <c r="AB392" s="123">
        <f t="shared" si="252"/>
        <v>0</v>
      </c>
      <c r="AC392" s="121">
        <f t="shared" si="252"/>
        <v>0</v>
      </c>
      <c r="AD392" s="121">
        <f t="shared" si="252"/>
        <v>0</v>
      </c>
      <c r="AE392" s="121">
        <f t="shared" si="252"/>
        <v>0</v>
      </c>
      <c r="AF392" s="121">
        <f t="shared" si="252"/>
        <v>0</v>
      </c>
      <c r="AG392" s="121">
        <f t="shared" si="252"/>
        <v>0</v>
      </c>
      <c r="AH392" s="121">
        <f t="shared" si="252"/>
        <v>0</v>
      </c>
      <c r="AI392" s="121">
        <f t="shared" si="252"/>
        <v>0</v>
      </c>
      <c r="AJ392" s="121">
        <f t="shared" si="252"/>
        <v>0</v>
      </c>
      <c r="AK392" s="121">
        <f t="shared" si="252"/>
        <v>0</v>
      </c>
      <c r="AL392" s="121">
        <f t="shared" si="252"/>
        <v>0</v>
      </c>
      <c r="AM392" s="121">
        <f t="shared" si="252"/>
        <v>0</v>
      </c>
      <c r="AN392" s="121">
        <f t="shared" si="252"/>
        <v>0</v>
      </c>
      <c r="AO392" s="701">
        <f t="shared" si="252"/>
        <v>0</v>
      </c>
      <c r="AP392" s="122"/>
      <c r="AQ392" s="123">
        <f t="shared" si="253"/>
        <v>0</v>
      </c>
      <c r="AR392" s="121">
        <f t="shared" si="253"/>
        <v>0</v>
      </c>
      <c r="AS392" s="121">
        <f t="shared" si="253"/>
        <v>0</v>
      </c>
      <c r="AT392" s="121">
        <f t="shared" si="253"/>
        <v>0</v>
      </c>
      <c r="AU392" s="121">
        <f t="shared" si="253"/>
        <v>0</v>
      </c>
      <c r="AV392" s="121">
        <f t="shared" si="253"/>
        <v>0</v>
      </c>
      <c r="AW392" s="121">
        <f t="shared" si="253"/>
        <v>0</v>
      </c>
      <c r="AX392" s="121">
        <f t="shared" si="253"/>
        <v>0</v>
      </c>
      <c r="AY392" s="121">
        <f t="shared" si="253"/>
        <v>0</v>
      </c>
      <c r="AZ392" s="121">
        <f t="shared" si="253"/>
        <v>0</v>
      </c>
      <c r="BA392" s="121">
        <f t="shared" si="253"/>
        <v>0</v>
      </c>
      <c r="BB392" s="121">
        <f t="shared" si="253"/>
        <v>0</v>
      </c>
      <c r="BC392" s="121">
        <f t="shared" si="253"/>
        <v>0</v>
      </c>
      <c r="BD392" s="701">
        <f t="shared" si="253"/>
        <v>0</v>
      </c>
      <c r="BE392" s="693"/>
      <c r="BF392" s="122">
        <f t="shared" si="225"/>
        <v>0</v>
      </c>
      <c r="BG392" s="124"/>
      <c r="BH392" s="122">
        <f t="shared" si="226"/>
        <v>0</v>
      </c>
      <c r="BI392" s="124"/>
      <c r="BJ392" s="122">
        <f t="shared" si="227"/>
        <v>0</v>
      </c>
      <c r="BK392" s="124"/>
      <c r="BL392" s="125">
        <f t="shared" si="228"/>
        <v>0</v>
      </c>
      <c r="BM392" s="124"/>
      <c r="BN392" s="123">
        <f t="shared" si="250"/>
        <v>0</v>
      </c>
      <c r="BO392" s="126">
        <f t="shared" si="250"/>
        <v>0</v>
      </c>
      <c r="BP392" s="127"/>
      <c r="BQ392" s="409"/>
    </row>
    <row r="393" spans="1:69" s="131" customFormat="1" ht="17.55" hidden="1" customHeight="1">
      <c r="A393" s="83"/>
      <c r="C393" s="139" t="str">
        <f t="shared" si="216"/>
        <v>H</v>
      </c>
      <c r="D393" s="130" t="str">
        <f t="shared" si="244"/>
        <v>G_Dopant</v>
      </c>
      <c r="E393" s="129">
        <f t="shared" si="254"/>
        <v>0</v>
      </c>
      <c r="F393" s="717"/>
      <c r="G393" s="123">
        <f t="shared" si="251"/>
        <v>0</v>
      </c>
      <c r="H393" s="121">
        <f t="shared" si="251"/>
        <v>0</v>
      </c>
      <c r="I393" s="121">
        <f t="shared" si="251"/>
        <v>0</v>
      </c>
      <c r="J393" s="121">
        <f t="shared" si="251"/>
        <v>0</v>
      </c>
      <c r="K393" s="121">
        <f t="shared" si="251"/>
        <v>0</v>
      </c>
      <c r="L393" s="121">
        <f t="shared" si="251"/>
        <v>0</v>
      </c>
      <c r="M393" s="121">
        <f t="shared" si="251"/>
        <v>0</v>
      </c>
      <c r="N393" s="121">
        <f t="shared" si="251"/>
        <v>0</v>
      </c>
      <c r="O393" s="121">
        <f t="shared" si="251"/>
        <v>0</v>
      </c>
      <c r="P393" s="126">
        <f t="shared" si="251"/>
        <v>0</v>
      </c>
      <c r="Q393" s="122"/>
      <c r="R393" s="408">
        <f t="shared" si="218"/>
        <v>0</v>
      </c>
      <c r="S393" s="693"/>
      <c r="T393" s="700">
        <f t="shared" si="246"/>
        <v>0</v>
      </c>
      <c r="U393" s="701">
        <f t="shared" si="246"/>
        <v>0</v>
      </c>
      <c r="V393" s="693"/>
      <c r="W393" s="700">
        <f t="shared" si="247"/>
        <v>0</v>
      </c>
      <c r="X393" s="126">
        <f t="shared" si="247"/>
        <v>0</v>
      </c>
      <c r="Y393" s="696">
        <f t="shared" si="221"/>
        <v>0</v>
      </c>
      <c r="Z393" s="408">
        <f t="shared" si="222"/>
        <v>0</v>
      </c>
      <c r="AA393" s="127"/>
      <c r="AB393" s="123">
        <f t="shared" si="252"/>
        <v>0</v>
      </c>
      <c r="AC393" s="121">
        <f t="shared" si="252"/>
        <v>0</v>
      </c>
      <c r="AD393" s="121">
        <f t="shared" si="252"/>
        <v>0</v>
      </c>
      <c r="AE393" s="121">
        <f t="shared" si="252"/>
        <v>0</v>
      </c>
      <c r="AF393" s="121">
        <f t="shared" si="252"/>
        <v>0</v>
      </c>
      <c r="AG393" s="121">
        <f t="shared" si="252"/>
        <v>0</v>
      </c>
      <c r="AH393" s="121">
        <f t="shared" si="252"/>
        <v>0</v>
      </c>
      <c r="AI393" s="121">
        <f t="shared" si="252"/>
        <v>0</v>
      </c>
      <c r="AJ393" s="121">
        <f t="shared" si="252"/>
        <v>0</v>
      </c>
      <c r="AK393" s="121">
        <f t="shared" si="252"/>
        <v>0</v>
      </c>
      <c r="AL393" s="121">
        <f t="shared" si="252"/>
        <v>0</v>
      </c>
      <c r="AM393" s="121">
        <f t="shared" si="252"/>
        <v>0</v>
      </c>
      <c r="AN393" s="121">
        <f t="shared" si="252"/>
        <v>0</v>
      </c>
      <c r="AO393" s="701">
        <f t="shared" si="252"/>
        <v>0</v>
      </c>
      <c r="AP393" s="122"/>
      <c r="AQ393" s="123">
        <f t="shared" si="253"/>
        <v>0</v>
      </c>
      <c r="AR393" s="121">
        <f t="shared" si="253"/>
        <v>0</v>
      </c>
      <c r="AS393" s="121">
        <f t="shared" si="253"/>
        <v>0</v>
      </c>
      <c r="AT393" s="121">
        <f t="shared" si="253"/>
        <v>0</v>
      </c>
      <c r="AU393" s="121">
        <f t="shared" si="253"/>
        <v>0</v>
      </c>
      <c r="AV393" s="121">
        <f t="shared" si="253"/>
        <v>0</v>
      </c>
      <c r="AW393" s="121">
        <f t="shared" si="253"/>
        <v>0</v>
      </c>
      <c r="AX393" s="121">
        <f t="shared" si="253"/>
        <v>0</v>
      </c>
      <c r="AY393" s="121">
        <f t="shared" si="253"/>
        <v>0</v>
      </c>
      <c r="AZ393" s="121">
        <f t="shared" si="253"/>
        <v>0</v>
      </c>
      <c r="BA393" s="121">
        <f t="shared" si="253"/>
        <v>0</v>
      </c>
      <c r="BB393" s="121">
        <f t="shared" si="253"/>
        <v>0</v>
      </c>
      <c r="BC393" s="121">
        <f t="shared" si="253"/>
        <v>0</v>
      </c>
      <c r="BD393" s="701">
        <f t="shared" si="253"/>
        <v>0</v>
      </c>
      <c r="BE393" s="693"/>
      <c r="BF393" s="122">
        <f t="shared" si="225"/>
        <v>0</v>
      </c>
      <c r="BG393" s="124"/>
      <c r="BH393" s="122">
        <f t="shared" si="226"/>
        <v>0</v>
      </c>
      <c r="BI393" s="124"/>
      <c r="BJ393" s="122">
        <f t="shared" si="227"/>
        <v>0</v>
      </c>
      <c r="BK393" s="124"/>
      <c r="BL393" s="125">
        <f t="shared" si="228"/>
        <v>0</v>
      </c>
      <c r="BM393" s="124"/>
      <c r="BN393" s="123">
        <f t="shared" si="250"/>
        <v>0</v>
      </c>
      <c r="BO393" s="126">
        <f t="shared" si="250"/>
        <v>0</v>
      </c>
      <c r="BP393" s="127"/>
      <c r="BQ393" s="409"/>
    </row>
    <row r="394" spans="1:69" s="131" customFormat="1" ht="17.55" hidden="1" customHeight="1">
      <c r="A394" s="83"/>
      <c r="C394" s="139" t="str">
        <f t="shared" si="216"/>
        <v>H</v>
      </c>
      <c r="D394" s="130" t="str">
        <f t="shared" si="244"/>
        <v>G_Dopant</v>
      </c>
      <c r="E394" s="129">
        <f t="shared" si="254"/>
        <v>0</v>
      </c>
      <c r="F394" s="717"/>
      <c r="G394" s="123">
        <f t="shared" si="251"/>
        <v>0</v>
      </c>
      <c r="H394" s="121">
        <f t="shared" si="251"/>
        <v>0</v>
      </c>
      <c r="I394" s="121">
        <f t="shared" si="251"/>
        <v>0</v>
      </c>
      <c r="J394" s="121">
        <f t="shared" si="251"/>
        <v>0</v>
      </c>
      <c r="K394" s="121">
        <f t="shared" si="251"/>
        <v>0</v>
      </c>
      <c r="L394" s="121">
        <f t="shared" si="251"/>
        <v>0</v>
      </c>
      <c r="M394" s="121">
        <f t="shared" si="251"/>
        <v>0</v>
      </c>
      <c r="N394" s="121">
        <f t="shared" si="251"/>
        <v>0</v>
      </c>
      <c r="O394" s="121">
        <f t="shared" si="251"/>
        <v>0</v>
      </c>
      <c r="P394" s="126">
        <f t="shared" si="251"/>
        <v>0</v>
      </c>
      <c r="Q394" s="122"/>
      <c r="R394" s="408">
        <f t="shared" si="218"/>
        <v>0</v>
      </c>
      <c r="S394" s="693"/>
      <c r="T394" s="700">
        <f t="shared" si="246"/>
        <v>0</v>
      </c>
      <c r="U394" s="701">
        <f t="shared" si="246"/>
        <v>0</v>
      </c>
      <c r="V394" s="693"/>
      <c r="W394" s="700">
        <f t="shared" si="247"/>
        <v>0</v>
      </c>
      <c r="X394" s="126">
        <f t="shared" si="247"/>
        <v>0</v>
      </c>
      <c r="Y394" s="696">
        <f t="shared" si="221"/>
        <v>0</v>
      </c>
      <c r="Z394" s="408">
        <f t="shared" si="222"/>
        <v>0</v>
      </c>
      <c r="AA394" s="127"/>
      <c r="AB394" s="123">
        <f t="shared" si="252"/>
        <v>0</v>
      </c>
      <c r="AC394" s="121">
        <f t="shared" si="252"/>
        <v>0</v>
      </c>
      <c r="AD394" s="121">
        <f t="shared" si="252"/>
        <v>0</v>
      </c>
      <c r="AE394" s="121">
        <f t="shared" si="252"/>
        <v>0</v>
      </c>
      <c r="AF394" s="121">
        <f t="shared" si="252"/>
        <v>0</v>
      </c>
      <c r="AG394" s="121">
        <f t="shared" si="252"/>
        <v>0</v>
      </c>
      <c r="AH394" s="121">
        <f t="shared" si="252"/>
        <v>0</v>
      </c>
      <c r="AI394" s="121">
        <f t="shared" si="252"/>
        <v>0</v>
      </c>
      <c r="AJ394" s="121">
        <f t="shared" si="252"/>
        <v>0</v>
      </c>
      <c r="AK394" s="121">
        <f t="shared" si="252"/>
        <v>0</v>
      </c>
      <c r="AL394" s="121">
        <f t="shared" si="252"/>
        <v>0</v>
      </c>
      <c r="AM394" s="121">
        <f t="shared" si="252"/>
        <v>0</v>
      </c>
      <c r="AN394" s="121">
        <f t="shared" si="252"/>
        <v>0</v>
      </c>
      <c r="AO394" s="701">
        <f t="shared" si="252"/>
        <v>0</v>
      </c>
      <c r="AP394" s="122"/>
      <c r="AQ394" s="123">
        <f t="shared" si="253"/>
        <v>0</v>
      </c>
      <c r="AR394" s="121">
        <f t="shared" si="253"/>
        <v>0</v>
      </c>
      <c r="AS394" s="121">
        <f t="shared" si="253"/>
        <v>0</v>
      </c>
      <c r="AT394" s="121">
        <f t="shared" si="253"/>
        <v>0</v>
      </c>
      <c r="AU394" s="121">
        <f t="shared" si="253"/>
        <v>0</v>
      </c>
      <c r="AV394" s="121">
        <f t="shared" si="253"/>
        <v>0</v>
      </c>
      <c r="AW394" s="121">
        <f t="shared" si="253"/>
        <v>0</v>
      </c>
      <c r="AX394" s="121">
        <f t="shared" si="253"/>
        <v>0</v>
      </c>
      <c r="AY394" s="121">
        <f t="shared" si="253"/>
        <v>0</v>
      </c>
      <c r="AZ394" s="121">
        <f t="shared" si="253"/>
        <v>0</v>
      </c>
      <c r="BA394" s="121">
        <f t="shared" si="253"/>
        <v>0</v>
      </c>
      <c r="BB394" s="121">
        <f t="shared" si="253"/>
        <v>0</v>
      </c>
      <c r="BC394" s="121">
        <f t="shared" si="253"/>
        <v>0</v>
      </c>
      <c r="BD394" s="701">
        <f t="shared" si="253"/>
        <v>0</v>
      </c>
      <c r="BE394" s="693"/>
      <c r="BF394" s="122">
        <f t="shared" si="225"/>
        <v>0</v>
      </c>
      <c r="BG394" s="124"/>
      <c r="BH394" s="122">
        <f t="shared" si="226"/>
        <v>0</v>
      </c>
      <c r="BI394" s="124"/>
      <c r="BJ394" s="122">
        <f t="shared" si="227"/>
        <v>0</v>
      </c>
      <c r="BK394" s="124"/>
      <c r="BL394" s="125">
        <f t="shared" si="228"/>
        <v>0</v>
      </c>
      <c r="BM394" s="124"/>
      <c r="BN394" s="123">
        <f t="shared" si="250"/>
        <v>0</v>
      </c>
      <c r="BO394" s="126">
        <f t="shared" si="250"/>
        <v>0</v>
      </c>
      <c r="BP394" s="127"/>
      <c r="BQ394" s="409"/>
    </row>
    <row r="395" spans="1:69" s="131" customFormat="1" ht="17.55" hidden="1" customHeight="1">
      <c r="A395" s="83"/>
      <c r="C395" s="139" t="str">
        <f t="shared" si="216"/>
        <v>H</v>
      </c>
      <c r="D395" s="130" t="str">
        <f t="shared" si="244"/>
        <v>G_Dopant</v>
      </c>
      <c r="E395" s="129">
        <f t="shared" si="254"/>
        <v>0</v>
      </c>
      <c r="F395" s="717"/>
      <c r="G395" s="123">
        <f t="shared" si="251"/>
        <v>0</v>
      </c>
      <c r="H395" s="121">
        <f t="shared" si="251"/>
        <v>0</v>
      </c>
      <c r="I395" s="121">
        <f t="shared" si="251"/>
        <v>0</v>
      </c>
      <c r="J395" s="121">
        <f t="shared" si="251"/>
        <v>0</v>
      </c>
      <c r="K395" s="121">
        <f t="shared" si="251"/>
        <v>0</v>
      </c>
      <c r="L395" s="121">
        <f t="shared" si="251"/>
        <v>0</v>
      </c>
      <c r="M395" s="121">
        <f t="shared" si="251"/>
        <v>0</v>
      </c>
      <c r="N395" s="121">
        <f t="shared" si="251"/>
        <v>0</v>
      </c>
      <c r="O395" s="121">
        <f t="shared" si="251"/>
        <v>0</v>
      </c>
      <c r="P395" s="126">
        <f t="shared" si="251"/>
        <v>0</v>
      </c>
      <c r="Q395" s="122"/>
      <c r="R395" s="408">
        <f t="shared" si="218"/>
        <v>0</v>
      </c>
      <c r="S395" s="693"/>
      <c r="T395" s="700">
        <f t="shared" si="246"/>
        <v>0</v>
      </c>
      <c r="U395" s="701">
        <f t="shared" si="246"/>
        <v>0</v>
      </c>
      <c r="V395" s="693"/>
      <c r="W395" s="700">
        <f t="shared" si="247"/>
        <v>0</v>
      </c>
      <c r="X395" s="126">
        <f t="shared" si="247"/>
        <v>0</v>
      </c>
      <c r="Y395" s="696">
        <f t="shared" si="221"/>
        <v>0</v>
      </c>
      <c r="Z395" s="408">
        <f t="shared" si="222"/>
        <v>0</v>
      </c>
      <c r="AA395" s="127"/>
      <c r="AB395" s="123">
        <f t="shared" si="252"/>
        <v>0</v>
      </c>
      <c r="AC395" s="121">
        <f t="shared" si="252"/>
        <v>0</v>
      </c>
      <c r="AD395" s="121">
        <f t="shared" si="252"/>
        <v>0</v>
      </c>
      <c r="AE395" s="121">
        <f t="shared" si="252"/>
        <v>0</v>
      </c>
      <c r="AF395" s="121">
        <f t="shared" si="252"/>
        <v>0</v>
      </c>
      <c r="AG395" s="121">
        <f t="shared" si="252"/>
        <v>0</v>
      </c>
      <c r="AH395" s="121">
        <f t="shared" si="252"/>
        <v>0</v>
      </c>
      <c r="AI395" s="121">
        <f t="shared" si="252"/>
        <v>0</v>
      </c>
      <c r="AJ395" s="121">
        <f t="shared" si="252"/>
        <v>0</v>
      </c>
      <c r="AK395" s="121">
        <f t="shared" si="252"/>
        <v>0</v>
      </c>
      <c r="AL395" s="121">
        <f t="shared" si="252"/>
        <v>0</v>
      </c>
      <c r="AM395" s="121">
        <f t="shared" si="252"/>
        <v>0</v>
      </c>
      <c r="AN395" s="121">
        <f t="shared" si="252"/>
        <v>0</v>
      </c>
      <c r="AO395" s="701">
        <f t="shared" si="252"/>
        <v>0</v>
      </c>
      <c r="AP395" s="122"/>
      <c r="AQ395" s="123">
        <f t="shared" si="253"/>
        <v>0</v>
      </c>
      <c r="AR395" s="121">
        <f t="shared" si="253"/>
        <v>0</v>
      </c>
      <c r="AS395" s="121">
        <f t="shared" si="253"/>
        <v>0</v>
      </c>
      <c r="AT395" s="121">
        <f t="shared" si="253"/>
        <v>0</v>
      </c>
      <c r="AU395" s="121">
        <f t="shared" si="253"/>
        <v>0</v>
      </c>
      <c r="AV395" s="121">
        <f t="shared" si="253"/>
        <v>0</v>
      </c>
      <c r="AW395" s="121">
        <f t="shared" si="253"/>
        <v>0</v>
      </c>
      <c r="AX395" s="121">
        <f t="shared" si="253"/>
        <v>0</v>
      </c>
      <c r="AY395" s="121">
        <f t="shared" si="253"/>
        <v>0</v>
      </c>
      <c r="AZ395" s="121">
        <f t="shared" si="253"/>
        <v>0</v>
      </c>
      <c r="BA395" s="121">
        <f t="shared" si="253"/>
        <v>0</v>
      </c>
      <c r="BB395" s="121">
        <f t="shared" si="253"/>
        <v>0</v>
      </c>
      <c r="BC395" s="121">
        <f t="shared" si="253"/>
        <v>0</v>
      </c>
      <c r="BD395" s="701">
        <f t="shared" si="253"/>
        <v>0</v>
      </c>
      <c r="BE395" s="693"/>
      <c r="BF395" s="122">
        <f t="shared" si="225"/>
        <v>0</v>
      </c>
      <c r="BG395" s="124"/>
      <c r="BH395" s="122">
        <f t="shared" si="226"/>
        <v>0</v>
      </c>
      <c r="BI395" s="124"/>
      <c r="BJ395" s="122">
        <f t="shared" si="227"/>
        <v>0</v>
      </c>
      <c r="BK395" s="124"/>
      <c r="BL395" s="125">
        <f t="shared" si="228"/>
        <v>0</v>
      </c>
      <c r="BM395" s="124"/>
      <c r="BN395" s="123">
        <f t="shared" si="250"/>
        <v>0</v>
      </c>
      <c r="BO395" s="126">
        <f t="shared" si="250"/>
        <v>0</v>
      </c>
      <c r="BP395" s="127"/>
      <c r="BQ395" s="409"/>
    </row>
    <row r="396" spans="1:69" s="131" customFormat="1" ht="17.55" hidden="1" customHeight="1">
      <c r="A396" s="83"/>
      <c r="C396" s="139" t="str">
        <f t="shared" si="216"/>
        <v>H</v>
      </c>
      <c r="D396" s="130" t="str">
        <f t="shared" si="244"/>
        <v>G_Dopant</v>
      </c>
      <c r="E396" s="129">
        <f t="shared" si="254"/>
        <v>0</v>
      </c>
      <c r="F396" s="717"/>
      <c r="G396" s="123">
        <f t="shared" ref="G396:P405" si="255">SUMIFS(Share, Y, $E$3, Config, $G$11, P, G$15, LType, $D396, MSup, $E396)</f>
        <v>0</v>
      </c>
      <c r="H396" s="121">
        <f t="shared" si="255"/>
        <v>0</v>
      </c>
      <c r="I396" s="121">
        <f t="shared" si="255"/>
        <v>0</v>
      </c>
      <c r="J396" s="121">
        <f t="shared" si="255"/>
        <v>0</v>
      </c>
      <c r="K396" s="121">
        <f t="shared" si="255"/>
        <v>0</v>
      </c>
      <c r="L396" s="121">
        <f t="shared" si="255"/>
        <v>0</v>
      </c>
      <c r="M396" s="121">
        <f t="shared" si="255"/>
        <v>0</v>
      </c>
      <c r="N396" s="121">
        <f t="shared" si="255"/>
        <v>0</v>
      </c>
      <c r="O396" s="121">
        <f t="shared" si="255"/>
        <v>0</v>
      </c>
      <c r="P396" s="126">
        <f t="shared" si="255"/>
        <v>0</v>
      </c>
      <c r="Q396" s="122"/>
      <c r="R396" s="408">
        <f t="shared" si="218"/>
        <v>0</v>
      </c>
      <c r="S396" s="693"/>
      <c r="T396" s="700">
        <f t="shared" ref="T396:U415" si="256">SUMIFS(Share, Y, $E$3, Config, $T$11, P, T$15, LType, $D396, MSup, $E396)</f>
        <v>0</v>
      </c>
      <c r="U396" s="701">
        <f t="shared" si="256"/>
        <v>0</v>
      </c>
      <c r="V396" s="693"/>
      <c r="W396" s="700">
        <f t="shared" ref="W396:X415" si="257">SUMIFS(Share, Y, $E$3, Config, $W$11, P, W$15, LType, $D396, MSup, $E396)</f>
        <v>0</v>
      </c>
      <c r="X396" s="126">
        <f t="shared" si="257"/>
        <v>0</v>
      </c>
      <c r="Y396" s="696">
        <f t="shared" si="221"/>
        <v>0</v>
      </c>
      <c r="Z396" s="408">
        <f t="shared" si="222"/>
        <v>0</v>
      </c>
      <c r="AA396" s="127"/>
      <c r="AB396" s="123">
        <f t="shared" ref="AB396:AO405" si="258">SUMIFS(Share, Y, $E$3, Config, $AB$11, P, AB$15, LType, $D396, MSup, $E396)</f>
        <v>0</v>
      </c>
      <c r="AC396" s="121">
        <f t="shared" si="258"/>
        <v>0</v>
      </c>
      <c r="AD396" s="121">
        <f t="shared" si="258"/>
        <v>0</v>
      </c>
      <c r="AE396" s="121">
        <f t="shared" si="258"/>
        <v>0</v>
      </c>
      <c r="AF396" s="121">
        <f t="shared" si="258"/>
        <v>0</v>
      </c>
      <c r="AG396" s="121">
        <f t="shared" si="258"/>
        <v>0</v>
      </c>
      <c r="AH396" s="121">
        <f t="shared" si="258"/>
        <v>0</v>
      </c>
      <c r="AI396" s="121">
        <f t="shared" si="258"/>
        <v>0</v>
      </c>
      <c r="AJ396" s="121">
        <f t="shared" si="258"/>
        <v>0</v>
      </c>
      <c r="AK396" s="121">
        <f t="shared" si="258"/>
        <v>0</v>
      </c>
      <c r="AL396" s="121">
        <f t="shared" si="258"/>
        <v>0</v>
      </c>
      <c r="AM396" s="121">
        <f t="shared" si="258"/>
        <v>0</v>
      </c>
      <c r="AN396" s="121">
        <f t="shared" si="258"/>
        <v>0</v>
      </c>
      <c r="AO396" s="701">
        <f t="shared" si="258"/>
        <v>0</v>
      </c>
      <c r="AP396" s="122"/>
      <c r="AQ396" s="123">
        <f t="shared" ref="AQ396:BD405" si="259">SUMIFS(Share, Y, $E$3, Config, $AQ$11, P, AQ$15, LType, $D396, MSup, $E396)</f>
        <v>0</v>
      </c>
      <c r="AR396" s="121">
        <f t="shared" si="259"/>
        <v>0</v>
      </c>
      <c r="AS396" s="121">
        <f t="shared" si="259"/>
        <v>0</v>
      </c>
      <c r="AT396" s="121">
        <f t="shared" si="259"/>
        <v>0</v>
      </c>
      <c r="AU396" s="121">
        <f t="shared" si="259"/>
        <v>0</v>
      </c>
      <c r="AV396" s="121">
        <f t="shared" si="259"/>
        <v>0</v>
      </c>
      <c r="AW396" s="121">
        <f t="shared" si="259"/>
        <v>0</v>
      </c>
      <c r="AX396" s="121">
        <f t="shared" si="259"/>
        <v>0</v>
      </c>
      <c r="AY396" s="121">
        <f t="shared" si="259"/>
        <v>0</v>
      </c>
      <c r="AZ396" s="121">
        <f t="shared" si="259"/>
        <v>0</v>
      </c>
      <c r="BA396" s="121">
        <f t="shared" si="259"/>
        <v>0</v>
      </c>
      <c r="BB396" s="121">
        <f t="shared" si="259"/>
        <v>0</v>
      </c>
      <c r="BC396" s="121">
        <f t="shared" si="259"/>
        <v>0</v>
      </c>
      <c r="BD396" s="701">
        <f t="shared" si="259"/>
        <v>0</v>
      </c>
      <c r="BE396" s="693"/>
      <c r="BF396" s="122">
        <f t="shared" si="225"/>
        <v>0</v>
      </c>
      <c r="BG396" s="124"/>
      <c r="BH396" s="122">
        <f t="shared" si="226"/>
        <v>0</v>
      </c>
      <c r="BI396" s="124"/>
      <c r="BJ396" s="122">
        <f t="shared" si="227"/>
        <v>0</v>
      </c>
      <c r="BK396" s="124"/>
      <c r="BL396" s="125">
        <f t="shared" si="228"/>
        <v>0</v>
      </c>
      <c r="BM396" s="124"/>
      <c r="BN396" s="123">
        <f t="shared" ref="BN396:BO415" si="260">SUMIFS(Share, Y, $E$3, Config, $BN$11, P, BN$15, LType, $D396, MSup, $E396)</f>
        <v>0</v>
      </c>
      <c r="BO396" s="126">
        <f t="shared" si="260"/>
        <v>0</v>
      </c>
      <c r="BP396" s="127"/>
      <c r="BQ396" s="409"/>
    </row>
    <row r="397" spans="1:69" s="131" customFormat="1" ht="17.55" hidden="1" customHeight="1">
      <c r="A397" s="83"/>
      <c r="C397" s="139" t="str">
        <f t="shared" si="216"/>
        <v>H</v>
      </c>
      <c r="D397" s="130" t="str">
        <f t="shared" si="244"/>
        <v>G_Dopant</v>
      </c>
      <c r="E397" s="129">
        <f t="shared" si="254"/>
        <v>0</v>
      </c>
      <c r="F397" s="717"/>
      <c r="G397" s="123">
        <f t="shared" si="255"/>
        <v>0</v>
      </c>
      <c r="H397" s="121">
        <f t="shared" si="255"/>
        <v>0</v>
      </c>
      <c r="I397" s="121">
        <f t="shared" si="255"/>
        <v>0</v>
      </c>
      <c r="J397" s="121">
        <f t="shared" si="255"/>
        <v>0</v>
      </c>
      <c r="K397" s="121">
        <f t="shared" si="255"/>
        <v>0</v>
      </c>
      <c r="L397" s="121">
        <f t="shared" si="255"/>
        <v>0</v>
      </c>
      <c r="M397" s="121">
        <f t="shared" si="255"/>
        <v>0</v>
      </c>
      <c r="N397" s="121">
        <f t="shared" si="255"/>
        <v>0</v>
      </c>
      <c r="O397" s="121">
        <f t="shared" si="255"/>
        <v>0</v>
      </c>
      <c r="P397" s="126">
        <f t="shared" si="255"/>
        <v>0</v>
      </c>
      <c r="Q397" s="122"/>
      <c r="R397" s="408">
        <f t="shared" si="218"/>
        <v>0</v>
      </c>
      <c r="S397" s="693"/>
      <c r="T397" s="700">
        <f t="shared" si="256"/>
        <v>0</v>
      </c>
      <c r="U397" s="701">
        <f t="shared" si="256"/>
        <v>0</v>
      </c>
      <c r="V397" s="693"/>
      <c r="W397" s="700">
        <f t="shared" si="257"/>
        <v>0</v>
      </c>
      <c r="X397" s="126">
        <f t="shared" si="257"/>
        <v>0</v>
      </c>
      <c r="Y397" s="696">
        <f t="shared" si="221"/>
        <v>0</v>
      </c>
      <c r="Z397" s="408">
        <f t="shared" si="222"/>
        <v>0</v>
      </c>
      <c r="AA397" s="127"/>
      <c r="AB397" s="123">
        <f t="shared" si="258"/>
        <v>0</v>
      </c>
      <c r="AC397" s="121">
        <f t="shared" si="258"/>
        <v>0</v>
      </c>
      <c r="AD397" s="121">
        <f t="shared" si="258"/>
        <v>0</v>
      </c>
      <c r="AE397" s="121">
        <f t="shared" si="258"/>
        <v>0</v>
      </c>
      <c r="AF397" s="121">
        <f t="shared" si="258"/>
        <v>0</v>
      </c>
      <c r="AG397" s="121">
        <f t="shared" si="258"/>
        <v>0</v>
      </c>
      <c r="AH397" s="121">
        <f t="shared" si="258"/>
        <v>0</v>
      </c>
      <c r="AI397" s="121">
        <f t="shared" si="258"/>
        <v>0</v>
      </c>
      <c r="AJ397" s="121">
        <f t="shared" si="258"/>
        <v>0</v>
      </c>
      <c r="AK397" s="121">
        <f t="shared" si="258"/>
        <v>0</v>
      </c>
      <c r="AL397" s="121">
        <f t="shared" si="258"/>
        <v>0</v>
      </c>
      <c r="AM397" s="121">
        <f t="shared" si="258"/>
        <v>0</v>
      </c>
      <c r="AN397" s="121">
        <f t="shared" si="258"/>
        <v>0</v>
      </c>
      <c r="AO397" s="701">
        <f t="shared" si="258"/>
        <v>0</v>
      </c>
      <c r="AP397" s="122"/>
      <c r="AQ397" s="123">
        <f t="shared" si="259"/>
        <v>0</v>
      </c>
      <c r="AR397" s="121">
        <f t="shared" si="259"/>
        <v>0</v>
      </c>
      <c r="AS397" s="121">
        <f t="shared" si="259"/>
        <v>0</v>
      </c>
      <c r="AT397" s="121">
        <f t="shared" si="259"/>
        <v>0</v>
      </c>
      <c r="AU397" s="121">
        <f t="shared" si="259"/>
        <v>0</v>
      </c>
      <c r="AV397" s="121">
        <f t="shared" si="259"/>
        <v>0</v>
      </c>
      <c r="AW397" s="121">
        <f t="shared" si="259"/>
        <v>0</v>
      </c>
      <c r="AX397" s="121">
        <f t="shared" si="259"/>
        <v>0</v>
      </c>
      <c r="AY397" s="121">
        <f t="shared" si="259"/>
        <v>0</v>
      </c>
      <c r="AZ397" s="121">
        <f t="shared" si="259"/>
        <v>0</v>
      </c>
      <c r="BA397" s="121">
        <f t="shared" si="259"/>
        <v>0</v>
      </c>
      <c r="BB397" s="121">
        <f t="shared" si="259"/>
        <v>0</v>
      </c>
      <c r="BC397" s="121">
        <f t="shared" si="259"/>
        <v>0</v>
      </c>
      <c r="BD397" s="701">
        <f t="shared" si="259"/>
        <v>0</v>
      </c>
      <c r="BE397" s="693"/>
      <c r="BF397" s="122">
        <f t="shared" si="225"/>
        <v>0</v>
      </c>
      <c r="BG397" s="124"/>
      <c r="BH397" s="122">
        <f t="shared" si="226"/>
        <v>0</v>
      </c>
      <c r="BI397" s="124"/>
      <c r="BJ397" s="122">
        <f t="shared" si="227"/>
        <v>0</v>
      </c>
      <c r="BK397" s="124"/>
      <c r="BL397" s="125">
        <f t="shared" si="228"/>
        <v>0</v>
      </c>
      <c r="BM397" s="124"/>
      <c r="BN397" s="123">
        <f t="shared" si="260"/>
        <v>0</v>
      </c>
      <c r="BO397" s="126">
        <f t="shared" si="260"/>
        <v>0</v>
      </c>
      <c r="BP397" s="127"/>
      <c r="BQ397" s="409"/>
    </row>
    <row r="398" spans="1:69" s="131" customFormat="1" ht="17.55" hidden="1" customHeight="1">
      <c r="A398" s="83"/>
      <c r="C398" s="139" t="str">
        <f t="shared" si="216"/>
        <v>H</v>
      </c>
      <c r="D398" s="130" t="str">
        <f t="shared" si="244"/>
        <v>G_Dopant</v>
      </c>
      <c r="E398" s="129">
        <f t="shared" si="254"/>
        <v>0</v>
      </c>
      <c r="F398" s="717"/>
      <c r="G398" s="123">
        <f t="shared" si="255"/>
        <v>0</v>
      </c>
      <c r="H398" s="121">
        <f t="shared" si="255"/>
        <v>0</v>
      </c>
      <c r="I398" s="121">
        <f t="shared" si="255"/>
        <v>0</v>
      </c>
      <c r="J398" s="121">
        <f t="shared" si="255"/>
        <v>0</v>
      </c>
      <c r="K398" s="121">
        <f t="shared" si="255"/>
        <v>0</v>
      </c>
      <c r="L398" s="121">
        <f t="shared" si="255"/>
        <v>0</v>
      </c>
      <c r="M398" s="121">
        <f t="shared" si="255"/>
        <v>0</v>
      </c>
      <c r="N398" s="121">
        <f t="shared" si="255"/>
        <v>0</v>
      </c>
      <c r="O398" s="121">
        <f t="shared" si="255"/>
        <v>0</v>
      </c>
      <c r="P398" s="126">
        <f t="shared" si="255"/>
        <v>0</v>
      </c>
      <c r="Q398" s="122"/>
      <c r="R398" s="408">
        <f t="shared" si="218"/>
        <v>0</v>
      </c>
      <c r="S398" s="693"/>
      <c r="T398" s="700">
        <f t="shared" si="256"/>
        <v>0</v>
      </c>
      <c r="U398" s="701">
        <f t="shared" si="256"/>
        <v>0</v>
      </c>
      <c r="V398" s="693"/>
      <c r="W398" s="700">
        <f t="shared" si="257"/>
        <v>0</v>
      </c>
      <c r="X398" s="126">
        <f t="shared" si="257"/>
        <v>0</v>
      </c>
      <c r="Y398" s="696">
        <f t="shared" si="221"/>
        <v>0</v>
      </c>
      <c r="Z398" s="408">
        <f t="shared" si="222"/>
        <v>0</v>
      </c>
      <c r="AA398" s="127"/>
      <c r="AB398" s="123">
        <f t="shared" si="258"/>
        <v>0</v>
      </c>
      <c r="AC398" s="121">
        <f t="shared" si="258"/>
        <v>0</v>
      </c>
      <c r="AD398" s="121">
        <f t="shared" si="258"/>
        <v>0</v>
      </c>
      <c r="AE398" s="121">
        <f t="shared" si="258"/>
        <v>0</v>
      </c>
      <c r="AF398" s="121">
        <f t="shared" si="258"/>
        <v>0</v>
      </c>
      <c r="AG398" s="121">
        <f t="shared" si="258"/>
        <v>0</v>
      </c>
      <c r="AH398" s="121">
        <f t="shared" si="258"/>
        <v>0</v>
      </c>
      <c r="AI398" s="121">
        <f t="shared" si="258"/>
        <v>0</v>
      </c>
      <c r="AJ398" s="121">
        <f t="shared" si="258"/>
        <v>0</v>
      </c>
      <c r="AK398" s="121">
        <f t="shared" si="258"/>
        <v>0</v>
      </c>
      <c r="AL398" s="121">
        <f t="shared" si="258"/>
        <v>0</v>
      </c>
      <c r="AM398" s="121">
        <f t="shared" si="258"/>
        <v>0</v>
      </c>
      <c r="AN398" s="121">
        <f t="shared" si="258"/>
        <v>0</v>
      </c>
      <c r="AO398" s="701">
        <f t="shared" si="258"/>
        <v>0</v>
      </c>
      <c r="AP398" s="122"/>
      <c r="AQ398" s="123">
        <f t="shared" si="259"/>
        <v>0</v>
      </c>
      <c r="AR398" s="121">
        <f t="shared" si="259"/>
        <v>0</v>
      </c>
      <c r="AS398" s="121">
        <f t="shared" si="259"/>
        <v>0</v>
      </c>
      <c r="AT398" s="121">
        <f t="shared" si="259"/>
        <v>0</v>
      </c>
      <c r="AU398" s="121">
        <f t="shared" si="259"/>
        <v>0</v>
      </c>
      <c r="AV398" s="121">
        <f t="shared" si="259"/>
        <v>0</v>
      </c>
      <c r="AW398" s="121">
        <f t="shared" si="259"/>
        <v>0</v>
      </c>
      <c r="AX398" s="121">
        <f t="shared" si="259"/>
        <v>0</v>
      </c>
      <c r="AY398" s="121">
        <f t="shared" si="259"/>
        <v>0</v>
      </c>
      <c r="AZ398" s="121">
        <f t="shared" si="259"/>
        <v>0</v>
      </c>
      <c r="BA398" s="121">
        <f t="shared" si="259"/>
        <v>0</v>
      </c>
      <c r="BB398" s="121">
        <f t="shared" si="259"/>
        <v>0</v>
      </c>
      <c r="BC398" s="121">
        <f t="shared" si="259"/>
        <v>0</v>
      </c>
      <c r="BD398" s="701">
        <f t="shared" si="259"/>
        <v>0</v>
      </c>
      <c r="BE398" s="693"/>
      <c r="BF398" s="122">
        <f t="shared" si="225"/>
        <v>0</v>
      </c>
      <c r="BG398" s="124"/>
      <c r="BH398" s="122">
        <f t="shared" si="226"/>
        <v>0</v>
      </c>
      <c r="BI398" s="124"/>
      <c r="BJ398" s="122">
        <f t="shared" si="227"/>
        <v>0</v>
      </c>
      <c r="BK398" s="124"/>
      <c r="BL398" s="125">
        <f t="shared" si="228"/>
        <v>0</v>
      </c>
      <c r="BM398" s="124"/>
      <c r="BN398" s="123">
        <f t="shared" si="260"/>
        <v>0</v>
      </c>
      <c r="BO398" s="126">
        <f t="shared" si="260"/>
        <v>0</v>
      </c>
      <c r="BP398" s="127"/>
      <c r="BQ398" s="409"/>
    </row>
    <row r="399" spans="1:69" s="131" customFormat="1" ht="17.55" hidden="1" customHeight="1">
      <c r="A399" s="83"/>
      <c r="C399" s="139" t="str">
        <f t="shared" si="216"/>
        <v>H</v>
      </c>
      <c r="D399" s="130" t="str">
        <f t="shared" si="244"/>
        <v>G_Dopant</v>
      </c>
      <c r="E399" s="129">
        <f t="shared" si="254"/>
        <v>0</v>
      </c>
      <c r="F399" s="717"/>
      <c r="G399" s="123">
        <f t="shared" si="255"/>
        <v>0</v>
      </c>
      <c r="H399" s="121">
        <f t="shared" si="255"/>
        <v>0</v>
      </c>
      <c r="I399" s="121">
        <f t="shared" si="255"/>
        <v>0</v>
      </c>
      <c r="J399" s="121">
        <f t="shared" si="255"/>
        <v>0</v>
      </c>
      <c r="K399" s="121">
        <f t="shared" si="255"/>
        <v>0</v>
      </c>
      <c r="L399" s="121">
        <f t="shared" si="255"/>
        <v>0</v>
      </c>
      <c r="M399" s="121">
        <f t="shared" si="255"/>
        <v>0</v>
      </c>
      <c r="N399" s="121">
        <f t="shared" si="255"/>
        <v>0</v>
      </c>
      <c r="O399" s="121">
        <f t="shared" si="255"/>
        <v>0</v>
      </c>
      <c r="P399" s="126">
        <f t="shared" si="255"/>
        <v>0</v>
      </c>
      <c r="Q399" s="122"/>
      <c r="R399" s="408">
        <f t="shared" si="218"/>
        <v>0</v>
      </c>
      <c r="S399" s="693"/>
      <c r="T399" s="700">
        <f t="shared" si="256"/>
        <v>0</v>
      </c>
      <c r="U399" s="701">
        <f t="shared" si="256"/>
        <v>0</v>
      </c>
      <c r="V399" s="693"/>
      <c r="W399" s="700">
        <f t="shared" si="257"/>
        <v>0</v>
      </c>
      <c r="X399" s="126">
        <f t="shared" si="257"/>
        <v>0</v>
      </c>
      <c r="Y399" s="696">
        <f t="shared" si="221"/>
        <v>0</v>
      </c>
      <c r="Z399" s="408">
        <f t="shared" si="222"/>
        <v>0</v>
      </c>
      <c r="AA399" s="127"/>
      <c r="AB399" s="123">
        <f t="shared" si="258"/>
        <v>0</v>
      </c>
      <c r="AC399" s="121">
        <f t="shared" si="258"/>
        <v>0</v>
      </c>
      <c r="AD399" s="121">
        <f t="shared" si="258"/>
        <v>0</v>
      </c>
      <c r="AE399" s="121">
        <f t="shared" si="258"/>
        <v>0</v>
      </c>
      <c r="AF399" s="121">
        <f t="shared" si="258"/>
        <v>0</v>
      </c>
      <c r="AG399" s="121">
        <f t="shared" si="258"/>
        <v>0</v>
      </c>
      <c r="AH399" s="121">
        <f t="shared" si="258"/>
        <v>0</v>
      </c>
      <c r="AI399" s="121">
        <f t="shared" si="258"/>
        <v>0</v>
      </c>
      <c r="AJ399" s="121">
        <f t="shared" si="258"/>
        <v>0</v>
      </c>
      <c r="AK399" s="121">
        <f t="shared" si="258"/>
        <v>0</v>
      </c>
      <c r="AL399" s="121">
        <f t="shared" si="258"/>
        <v>0</v>
      </c>
      <c r="AM399" s="121">
        <f t="shared" si="258"/>
        <v>0</v>
      </c>
      <c r="AN399" s="121">
        <f t="shared" si="258"/>
        <v>0</v>
      </c>
      <c r="AO399" s="701">
        <f t="shared" si="258"/>
        <v>0</v>
      </c>
      <c r="AP399" s="122"/>
      <c r="AQ399" s="123">
        <f t="shared" si="259"/>
        <v>0</v>
      </c>
      <c r="AR399" s="121">
        <f t="shared" si="259"/>
        <v>0</v>
      </c>
      <c r="AS399" s="121">
        <f t="shared" si="259"/>
        <v>0</v>
      </c>
      <c r="AT399" s="121">
        <f t="shared" si="259"/>
        <v>0</v>
      </c>
      <c r="AU399" s="121">
        <f t="shared" si="259"/>
        <v>0</v>
      </c>
      <c r="AV399" s="121">
        <f t="shared" si="259"/>
        <v>0</v>
      </c>
      <c r="AW399" s="121">
        <f t="shared" si="259"/>
        <v>0</v>
      </c>
      <c r="AX399" s="121">
        <f t="shared" si="259"/>
        <v>0</v>
      </c>
      <c r="AY399" s="121">
        <f t="shared" si="259"/>
        <v>0</v>
      </c>
      <c r="AZ399" s="121">
        <f t="shared" si="259"/>
        <v>0</v>
      </c>
      <c r="BA399" s="121">
        <f t="shared" si="259"/>
        <v>0</v>
      </c>
      <c r="BB399" s="121">
        <f t="shared" si="259"/>
        <v>0</v>
      </c>
      <c r="BC399" s="121">
        <f t="shared" si="259"/>
        <v>0</v>
      </c>
      <c r="BD399" s="701">
        <f t="shared" si="259"/>
        <v>0</v>
      </c>
      <c r="BE399" s="693"/>
      <c r="BF399" s="122">
        <f t="shared" si="225"/>
        <v>0</v>
      </c>
      <c r="BG399" s="124"/>
      <c r="BH399" s="122">
        <f t="shared" si="226"/>
        <v>0</v>
      </c>
      <c r="BI399" s="124"/>
      <c r="BJ399" s="122">
        <f t="shared" si="227"/>
        <v>0</v>
      </c>
      <c r="BK399" s="124"/>
      <c r="BL399" s="125">
        <f t="shared" si="228"/>
        <v>0</v>
      </c>
      <c r="BM399" s="124"/>
      <c r="BN399" s="123">
        <f t="shared" si="260"/>
        <v>0</v>
      </c>
      <c r="BO399" s="126">
        <f t="shared" si="260"/>
        <v>0</v>
      </c>
      <c r="BP399" s="127"/>
      <c r="BQ399" s="409"/>
    </row>
    <row r="400" spans="1:69" s="131" customFormat="1" ht="17.55" hidden="1" customHeight="1">
      <c r="A400"/>
      <c r="B400"/>
      <c r="C400" s="139" t="str">
        <f t="shared" ref="C400:C463" si="261">IF(SUM(G400:BP400)=0, "H", "")</f>
        <v>H</v>
      </c>
      <c r="D400" s="130" t="str">
        <f>$D389</f>
        <v>G_Dopant</v>
      </c>
      <c r="E400" s="129" t="str">
        <f>E50</f>
        <v>Unknown</v>
      </c>
      <c r="F400" s="717"/>
      <c r="G400" s="123">
        <f t="shared" si="255"/>
        <v>0</v>
      </c>
      <c r="H400" s="121">
        <f t="shared" si="255"/>
        <v>0</v>
      </c>
      <c r="I400" s="121">
        <f t="shared" si="255"/>
        <v>0</v>
      </c>
      <c r="J400" s="121">
        <f t="shared" si="255"/>
        <v>0</v>
      </c>
      <c r="K400" s="121">
        <f t="shared" si="255"/>
        <v>0</v>
      </c>
      <c r="L400" s="121">
        <f t="shared" si="255"/>
        <v>0</v>
      </c>
      <c r="M400" s="121">
        <f t="shared" si="255"/>
        <v>0</v>
      </c>
      <c r="N400" s="121">
        <f t="shared" si="255"/>
        <v>0</v>
      </c>
      <c r="O400" s="121">
        <f t="shared" si="255"/>
        <v>0</v>
      </c>
      <c r="P400" s="126">
        <f t="shared" si="255"/>
        <v>0</v>
      </c>
      <c r="Q400" s="122"/>
      <c r="R400" s="408">
        <f t="shared" ref="R400:R463" si="262">SUMIFS(Share, Y, $E$3, Config, $R$11, P, R$15, LType, $D400, MSup, $E400)</f>
        <v>0</v>
      </c>
      <c r="S400" s="693"/>
      <c r="T400" s="700">
        <f t="shared" si="256"/>
        <v>0</v>
      </c>
      <c r="U400" s="701">
        <f t="shared" si="256"/>
        <v>0</v>
      </c>
      <c r="V400" s="693"/>
      <c r="W400" s="700">
        <f t="shared" si="257"/>
        <v>0</v>
      </c>
      <c r="X400" s="126">
        <f t="shared" si="257"/>
        <v>0</v>
      </c>
      <c r="Y400" s="696">
        <f t="shared" ref="Y400:Y463" si="263">SUMIF(Y_A_P_T_S,$E$3&amp;"_"&amp;$X$11&amp;"_"&amp;Y$15&amp;"_"&amp;$D400&amp;"_"&amp;$E400, Share)</f>
        <v>0</v>
      </c>
      <c r="Z400" s="408">
        <f t="shared" ref="Z400:Z463" si="264">SUMIFS(Share, Y, $E$3, Config, $Z$11, P, Z$15, LType, $D400, MSup, $E400)</f>
        <v>0</v>
      </c>
      <c r="AA400" s="127"/>
      <c r="AB400" s="123">
        <f t="shared" si="258"/>
        <v>0</v>
      </c>
      <c r="AC400" s="121">
        <f t="shared" si="258"/>
        <v>0</v>
      </c>
      <c r="AD400" s="121">
        <f t="shared" si="258"/>
        <v>0</v>
      </c>
      <c r="AE400" s="121">
        <f t="shared" si="258"/>
        <v>0</v>
      </c>
      <c r="AF400" s="121">
        <f t="shared" si="258"/>
        <v>0</v>
      </c>
      <c r="AG400" s="121">
        <f t="shared" si="258"/>
        <v>0</v>
      </c>
      <c r="AH400" s="121">
        <f t="shared" si="258"/>
        <v>0</v>
      </c>
      <c r="AI400" s="121">
        <f t="shared" si="258"/>
        <v>0</v>
      </c>
      <c r="AJ400" s="121">
        <f t="shared" si="258"/>
        <v>0</v>
      </c>
      <c r="AK400" s="121">
        <f t="shared" si="258"/>
        <v>0</v>
      </c>
      <c r="AL400" s="121">
        <f t="shared" si="258"/>
        <v>0</v>
      </c>
      <c r="AM400" s="121">
        <f t="shared" si="258"/>
        <v>0</v>
      </c>
      <c r="AN400" s="121">
        <f t="shared" si="258"/>
        <v>0</v>
      </c>
      <c r="AO400" s="701">
        <f t="shared" si="258"/>
        <v>0</v>
      </c>
      <c r="AP400" s="122"/>
      <c r="AQ400" s="123">
        <f t="shared" si="259"/>
        <v>0</v>
      </c>
      <c r="AR400" s="121">
        <f t="shared" si="259"/>
        <v>0</v>
      </c>
      <c r="AS400" s="121">
        <f t="shared" si="259"/>
        <v>0</v>
      </c>
      <c r="AT400" s="121">
        <f t="shared" si="259"/>
        <v>0</v>
      </c>
      <c r="AU400" s="121">
        <f t="shared" si="259"/>
        <v>0</v>
      </c>
      <c r="AV400" s="121">
        <f t="shared" si="259"/>
        <v>0</v>
      </c>
      <c r="AW400" s="121">
        <f t="shared" si="259"/>
        <v>0</v>
      </c>
      <c r="AX400" s="121">
        <f t="shared" si="259"/>
        <v>0</v>
      </c>
      <c r="AY400" s="121">
        <f t="shared" si="259"/>
        <v>0</v>
      </c>
      <c r="AZ400" s="121">
        <f t="shared" si="259"/>
        <v>0</v>
      </c>
      <c r="BA400" s="121">
        <f t="shared" si="259"/>
        <v>0</v>
      </c>
      <c r="BB400" s="121">
        <f t="shared" si="259"/>
        <v>0</v>
      </c>
      <c r="BC400" s="121">
        <f t="shared" si="259"/>
        <v>0</v>
      </c>
      <c r="BD400" s="701">
        <f t="shared" si="259"/>
        <v>0</v>
      </c>
      <c r="BE400" s="693"/>
      <c r="BF400" s="122">
        <f t="shared" ref="BF400:BF463" si="265">SUMIFS(Share, Y, $E$3, Config, $BF$11, P, BF$15, LType, $D400, MSup, $E400)</f>
        <v>0</v>
      </c>
      <c r="BG400" s="124"/>
      <c r="BH400" s="122">
        <f t="shared" ref="BH400:BH463" si="266">SUMIFS(Share, Y, $E$3, Config, $BH$11, P, BH$15, LType, $D400, MSup, $E400)</f>
        <v>0</v>
      </c>
      <c r="BI400" s="124"/>
      <c r="BJ400" s="122">
        <f t="shared" ref="BJ400:BJ463" si="267">SUMIFS(Share, Y, $E$3, Config, $BJ$11, P, BJ$15, LType, $D400, MSup, $E400)</f>
        <v>0</v>
      </c>
      <c r="BK400" s="124"/>
      <c r="BL400" s="125">
        <f t="shared" ref="BL400:BL463" si="268">SUMIFS(Share, Y, $E$3, Config, $BL$11, P, BL$15, LType, $D400, MSup, $E400)</f>
        <v>0</v>
      </c>
      <c r="BM400" s="124"/>
      <c r="BN400" s="123">
        <f t="shared" si="260"/>
        <v>0</v>
      </c>
      <c r="BO400" s="126">
        <f t="shared" si="260"/>
        <v>0</v>
      </c>
      <c r="BP400" s="127"/>
      <c r="BQ400" s="409"/>
    </row>
    <row r="401" spans="1:69" s="131" customFormat="1" ht="17.55" hidden="1" customHeight="1">
      <c r="A401"/>
      <c r="B401"/>
      <c r="C401" s="139" t="str">
        <f t="shared" si="261"/>
        <v>H</v>
      </c>
      <c r="D401" s="130" t="str">
        <f>Parameter!G73</f>
        <v>G_Host</v>
      </c>
      <c r="E401" s="129" t="str">
        <f t="shared" ref="E401:E424" si="269">E16</f>
        <v>Aglaia Tech</v>
      </c>
      <c r="F401" s="717"/>
      <c r="G401" s="123">
        <f t="shared" si="255"/>
        <v>0</v>
      </c>
      <c r="H401" s="121">
        <f t="shared" si="255"/>
        <v>0</v>
      </c>
      <c r="I401" s="121">
        <f t="shared" si="255"/>
        <v>0</v>
      </c>
      <c r="J401" s="121">
        <f t="shared" si="255"/>
        <v>0</v>
      </c>
      <c r="K401" s="121">
        <f t="shared" si="255"/>
        <v>0</v>
      </c>
      <c r="L401" s="121">
        <f t="shared" si="255"/>
        <v>0</v>
      </c>
      <c r="M401" s="121">
        <f t="shared" si="255"/>
        <v>0</v>
      </c>
      <c r="N401" s="121">
        <f t="shared" si="255"/>
        <v>0</v>
      </c>
      <c r="O401" s="121">
        <f t="shared" si="255"/>
        <v>0</v>
      </c>
      <c r="P401" s="126">
        <f t="shared" si="255"/>
        <v>0</v>
      </c>
      <c r="Q401" s="122"/>
      <c r="R401" s="408">
        <f t="shared" si="262"/>
        <v>0</v>
      </c>
      <c r="S401" s="693"/>
      <c r="T401" s="700">
        <f t="shared" si="256"/>
        <v>0</v>
      </c>
      <c r="U401" s="701">
        <f t="shared" si="256"/>
        <v>0</v>
      </c>
      <c r="V401" s="693"/>
      <c r="W401" s="700">
        <f t="shared" si="257"/>
        <v>0</v>
      </c>
      <c r="X401" s="126">
        <f t="shared" si="257"/>
        <v>0</v>
      </c>
      <c r="Y401" s="696">
        <f t="shared" si="263"/>
        <v>0</v>
      </c>
      <c r="Z401" s="408">
        <f t="shared" si="264"/>
        <v>0</v>
      </c>
      <c r="AA401" s="127"/>
      <c r="AB401" s="123">
        <f t="shared" si="258"/>
        <v>0</v>
      </c>
      <c r="AC401" s="121">
        <f t="shared" si="258"/>
        <v>0</v>
      </c>
      <c r="AD401" s="121">
        <f t="shared" si="258"/>
        <v>0</v>
      </c>
      <c r="AE401" s="121">
        <f t="shared" si="258"/>
        <v>0</v>
      </c>
      <c r="AF401" s="121">
        <f t="shared" si="258"/>
        <v>0</v>
      </c>
      <c r="AG401" s="121">
        <f t="shared" si="258"/>
        <v>0</v>
      </c>
      <c r="AH401" s="121">
        <f t="shared" si="258"/>
        <v>0</v>
      </c>
      <c r="AI401" s="121">
        <f t="shared" si="258"/>
        <v>0</v>
      </c>
      <c r="AJ401" s="121">
        <f t="shared" si="258"/>
        <v>0</v>
      </c>
      <c r="AK401" s="121">
        <f t="shared" si="258"/>
        <v>0</v>
      </c>
      <c r="AL401" s="121">
        <f t="shared" si="258"/>
        <v>0</v>
      </c>
      <c r="AM401" s="121">
        <f t="shared" si="258"/>
        <v>0</v>
      </c>
      <c r="AN401" s="121">
        <f t="shared" si="258"/>
        <v>0</v>
      </c>
      <c r="AO401" s="701">
        <f t="shared" si="258"/>
        <v>0</v>
      </c>
      <c r="AP401" s="122"/>
      <c r="AQ401" s="123">
        <f t="shared" si="259"/>
        <v>0</v>
      </c>
      <c r="AR401" s="121">
        <f t="shared" si="259"/>
        <v>0</v>
      </c>
      <c r="AS401" s="121">
        <f t="shared" si="259"/>
        <v>0</v>
      </c>
      <c r="AT401" s="121">
        <f t="shared" si="259"/>
        <v>0</v>
      </c>
      <c r="AU401" s="121">
        <f t="shared" si="259"/>
        <v>0</v>
      </c>
      <c r="AV401" s="121">
        <f t="shared" si="259"/>
        <v>0</v>
      </c>
      <c r="AW401" s="121">
        <f t="shared" si="259"/>
        <v>0</v>
      </c>
      <c r="AX401" s="121">
        <f t="shared" si="259"/>
        <v>0</v>
      </c>
      <c r="AY401" s="121">
        <f t="shared" si="259"/>
        <v>0</v>
      </c>
      <c r="AZ401" s="121">
        <f t="shared" si="259"/>
        <v>0</v>
      </c>
      <c r="BA401" s="121">
        <f t="shared" si="259"/>
        <v>0</v>
      </c>
      <c r="BB401" s="121">
        <f t="shared" si="259"/>
        <v>0</v>
      </c>
      <c r="BC401" s="121">
        <f t="shared" si="259"/>
        <v>0</v>
      </c>
      <c r="BD401" s="701">
        <f t="shared" si="259"/>
        <v>0</v>
      </c>
      <c r="BE401" s="693"/>
      <c r="BF401" s="122">
        <f t="shared" si="265"/>
        <v>0</v>
      </c>
      <c r="BG401" s="124"/>
      <c r="BH401" s="122">
        <f t="shared" si="266"/>
        <v>0</v>
      </c>
      <c r="BI401" s="124"/>
      <c r="BJ401" s="122">
        <f t="shared" si="267"/>
        <v>0</v>
      </c>
      <c r="BK401" s="124"/>
      <c r="BL401" s="125">
        <f t="shared" si="268"/>
        <v>0</v>
      </c>
      <c r="BM401" s="124"/>
      <c r="BN401" s="123">
        <f t="shared" si="260"/>
        <v>0</v>
      </c>
      <c r="BO401" s="126">
        <f t="shared" si="260"/>
        <v>0</v>
      </c>
      <c r="BP401" s="127"/>
      <c r="BQ401" s="409"/>
    </row>
    <row r="402" spans="1:69" s="131" customFormat="1" ht="17.55" hidden="1" customHeight="1">
      <c r="A402"/>
      <c r="B402"/>
      <c r="C402" s="139" t="str">
        <f t="shared" si="261"/>
        <v>H</v>
      </c>
      <c r="D402" s="130" t="str">
        <f t="shared" ref="D402:D434" si="270">$D401</f>
        <v>G_Host</v>
      </c>
      <c r="E402" s="129" t="str">
        <f t="shared" si="269"/>
        <v>Bayer</v>
      </c>
      <c r="F402" s="717"/>
      <c r="G402" s="123">
        <f t="shared" si="255"/>
        <v>0</v>
      </c>
      <c r="H402" s="121">
        <f t="shared" si="255"/>
        <v>0</v>
      </c>
      <c r="I402" s="121">
        <f t="shared" si="255"/>
        <v>0</v>
      </c>
      <c r="J402" s="121">
        <f t="shared" si="255"/>
        <v>0</v>
      </c>
      <c r="K402" s="121">
        <f t="shared" si="255"/>
        <v>0</v>
      </c>
      <c r="L402" s="121">
        <f t="shared" si="255"/>
        <v>0</v>
      </c>
      <c r="M402" s="121">
        <f t="shared" si="255"/>
        <v>0</v>
      </c>
      <c r="N402" s="121">
        <f t="shared" si="255"/>
        <v>0</v>
      </c>
      <c r="O402" s="121">
        <f t="shared" si="255"/>
        <v>0</v>
      </c>
      <c r="P402" s="126">
        <f t="shared" si="255"/>
        <v>0</v>
      </c>
      <c r="Q402" s="122"/>
      <c r="R402" s="408">
        <f t="shared" si="262"/>
        <v>0</v>
      </c>
      <c r="S402" s="693"/>
      <c r="T402" s="700">
        <f t="shared" si="256"/>
        <v>0</v>
      </c>
      <c r="U402" s="701">
        <f t="shared" si="256"/>
        <v>0</v>
      </c>
      <c r="V402" s="693"/>
      <c r="W402" s="700">
        <f t="shared" si="257"/>
        <v>0</v>
      </c>
      <c r="X402" s="126">
        <f t="shared" si="257"/>
        <v>0</v>
      </c>
      <c r="Y402" s="696">
        <f t="shared" si="263"/>
        <v>0</v>
      </c>
      <c r="Z402" s="408">
        <f t="shared" si="264"/>
        <v>0</v>
      </c>
      <c r="AA402" s="127"/>
      <c r="AB402" s="123">
        <f t="shared" si="258"/>
        <v>0</v>
      </c>
      <c r="AC402" s="121">
        <f t="shared" si="258"/>
        <v>0</v>
      </c>
      <c r="AD402" s="121">
        <f t="shared" si="258"/>
        <v>0</v>
      </c>
      <c r="AE402" s="121">
        <f t="shared" si="258"/>
        <v>0</v>
      </c>
      <c r="AF402" s="121">
        <f t="shared" si="258"/>
        <v>0</v>
      </c>
      <c r="AG402" s="121">
        <f t="shared" si="258"/>
        <v>0</v>
      </c>
      <c r="AH402" s="121">
        <f t="shared" si="258"/>
        <v>0</v>
      </c>
      <c r="AI402" s="121">
        <f t="shared" si="258"/>
        <v>0</v>
      </c>
      <c r="AJ402" s="121">
        <f t="shared" si="258"/>
        <v>0</v>
      </c>
      <c r="AK402" s="121">
        <f t="shared" si="258"/>
        <v>0</v>
      </c>
      <c r="AL402" s="121">
        <f t="shared" si="258"/>
        <v>0</v>
      </c>
      <c r="AM402" s="121">
        <f t="shared" si="258"/>
        <v>0</v>
      </c>
      <c r="AN402" s="121">
        <f t="shared" si="258"/>
        <v>0</v>
      </c>
      <c r="AO402" s="701">
        <f t="shared" si="258"/>
        <v>0</v>
      </c>
      <c r="AP402" s="122"/>
      <c r="AQ402" s="123">
        <f t="shared" si="259"/>
        <v>0</v>
      </c>
      <c r="AR402" s="121">
        <f t="shared" si="259"/>
        <v>0</v>
      </c>
      <c r="AS402" s="121">
        <f t="shared" si="259"/>
        <v>0</v>
      </c>
      <c r="AT402" s="121">
        <f t="shared" si="259"/>
        <v>0</v>
      </c>
      <c r="AU402" s="121">
        <f t="shared" si="259"/>
        <v>0</v>
      </c>
      <c r="AV402" s="121">
        <f t="shared" si="259"/>
        <v>0</v>
      </c>
      <c r="AW402" s="121">
        <f t="shared" si="259"/>
        <v>0</v>
      </c>
      <c r="AX402" s="121">
        <f t="shared" si="259"/>
        <v>0</v>
      </c>
      <c r="AY402" s="121">
        <f t="shared" si="259"/>
        <v>0</v>
      </c>
      <c r="AZ402" s="121">
        <f t="shared" si="259"/>
        <v>0</v>
      </c>
      <c r="BA402" s="121">
        <f t="shared" si="259"/>
        <v>0</v>
      </c>
      <c r="BB402" s="121">
        <f t="shared" si="259"/>
        <v>0</v>
      </c>
      <c r="BC402" s="121">
        <f t="shared" si="259"/>
        <v>0</v>
      </c>
      <c r="BD402" s="701">
        <f t="shared" si="259"/>
        <v>0</v>
      </c>
      <c r="BE402" s="693"/>
      <c r="BF402" s="122">
        <f t="shared" si="265"/>
        <v>0</v>
      </c>
      <c r="BG402" s="124"/>
      <c r="BH402" s="122">
        <f t="shared" si="266"/>
        <v>0</v>
      </c>
      <c r="BI402" s="124"/>
      <c r="BJ402" s="122">
        <f t="shared" si="267"/>
        <v>0</v>
      </c>
      <c r="BK402" s="124"/>
      <c r="BL402" s="125">
        <f t="shared" si="268"/>
        <v>0</v>
      </c>
      <c r="BM402" s="124"/>
      <c r="BN402" s="123">
        <f t="shared" si="260"/>
        <v>0</v>
      </c>
      <c r="BO402" s="126">
        <f t="shared" si="260"/>
        <v>0</v>
      </c>
      <c r="BP402" s="127"/>
      <c r="BQ402" s="409"/>
    </row>
    <row r="403" spans="1:69" s="131" customFormat="1" ht="17.55" hidden="1" customHeight="1">
      <c r="A403"/>
      <c r="B403"/>
      <c r="C403" s="139" t="str">
        <f t="shared" si="261"/>
        <v>H</v>
      </c>
      <c r="D403" s="130" t="str">
        <f t="shared" si="270"/>
        <v>G_Host</v>
      </c>
      <c r="E403" s="129" t="str">
        <f t="shared" si="269"/>
        <v>Comet</v>
      </c>
      <c r="F403" s="717"/>
      <c r="G403" s="123">
        <f t="shared" si="255"/>
        <v>0</v>
      </c>
      <c r="H403" s="121">
        <f t="shared" si="255"/>
        <v>0</v>
      </c>
      <c r="I403" s="121">
        <f t="shared" si="255"/>
        <v>0</v>
      </c>
      <c r="J403" s="121">
        <f t="shared" si="255"/>
        <v>0</v>
      </c>
      <c r="K403" s="121">
        <f t="shared" si="255"/>
        <v>0</v>
      </c>
      <c r="L403" s="121">
        <f t="shared" si="255"/>
        <v>0</v>
      </c>
      <c r="M403" s="121">
        <f t="shared" si="255"/>
        <v>0</v>
      </c>
      <c r="N403" s="121">
        <f t="shared" si="255"/>
        <v>0</v>
      </c>
      <c r="O403" s="121">
        <f t="shared" si="255"/>
        <v>0</v>
      </c>
      <c r="P403" s="126">
        <f t="shared" si="255"/>
        <v>0</v>
      </c>
      <c r="Q403" s="122"/>
      <c r="R403" s="408">
        <f t="shared" si="262"/>
        <v>0</v>
      </c>
      <c r="S403" s="693"/>
      <c r="T403" s="700">
        <f t="shared" si="256"/>
        <v>0</v>
      </c>
      <c r="U403" s="701">
        <f t="shared" si="256"/>
        <v>0</v>
      </c>
      <c r="V403" s="693"/>
      <c r="W403" s="700">
        <f t="shared" si="257"/>
        <v>0</v>
      </c>
      <c r="X403" s="126">
        <f t="shared" si="257"/>
        <v>0</v>
      </c>
      <c r="Y403" s="696">
        <f t="shared" si="263"/>
        <v>0</v>
      </c>
      <c r="Z403" s="408">
        <f t="shared" si="264"/>
        <v>0</v>
      </c>
      <c r="AA403" s="127"/>
      <c r="AB403" s="123">
        <f t="shared" si="258"/>
        <v>0</v>
      </c>
      <c r="AC403" s="121">
        <f t="shared" si="258"/>
        <v>0</v>
      </c>
      <c r="AD403" s="121">
        <f t="shared" si="258"/>
        <v>0</v>
      </c>
      <c r="AE403" s="121">
        <f t="shared" si="258"/>
        <v>0</v>
      </c>
      <c r="AF403" s="121">
        <f t="shared" si="258"/>
        <v>0</v>
      </c>
      <c r="AG403" s="121">
        <f t="shared" si="258"/>
        <v>0</v>
      </c>
      <c r="AH403" s="121">
        <f t="shared" si="258"/>
        <v>0</v>
      </c>
      <c r="AI403" s="121">
        <f t="shared" si="258"/>
        <v>0</v>
      </c>
      <c r="AJ403" s="121">
        <f t="shared" si="258"/>
        <v>0</v>
      </c>
      <c r="AK403" s="121">
        <f t="shared" si="258"/>
        <v>0</v>
      </c>
      <c r="AL403" s="121">
        <f t="shared" si="258"/>
        <v>0</v>
      </c>
      <c r="AM403" s="121">
        <f t="shared" si="258"/>
        <v>0</v>
      </c>
      <c r="AN403" s="121">
        <f t="shared" si="258"/>
        <v>0</v>
      </c>
      <c r="AO403" s="701">
        <f t="shared" si="258"/>
        <v>0</v>
      </c>
      <c r="AP403" s="122"/>
      <c r="AQ403" s="123">
        <f t="shared" si="259"/>
        <v>0</v>
      </c>
      <c r="AR403" s="121">
        <f t="shared" si="259"/>
        <v>0</v>
      </c>
      <c r="AS403" s="121">
        <f t="shared" si="259"/>
        <v>0</v>
      </c>
      <c r="AT403" s="121">
        <f t="shared" si="259"/>
        <v>0</v>
      </c>
      <c r="AU403" s="121">
        <f t="shared" si="259"/>
        <v>0</v>
      </c>
      <c r="AV403" s="121">
        <f t="shared" si="259"/>
        <v>0</v>
      </c>
      <c r="AW403" s="121">
        <f t="shared" si="259"/>
        <v>0</v>
      </c>
      <c r="AX403" s="121">
        <f t="shared" si="259"/>
        <v>0</v>
      </c>
      <c r="AY403" s="121">
        <f t="shared" si="259"/>
        <v>0</v>
      </c>
      <c r="AZ403" s="121">
        <f t="shared" si="259"/>
        <v>0</v>
      </c>
      <c r="BA403" s="121">
        <f t="shared" si="259"/>
        <v>0</v>
      </c>
      <c r="BB403" s="121">
        <f t="shared" si="259"/>
        <v>0</v>
      </c>
      <c r="BC403" s="121">
        <f t="shared" si="259"/>
        <v>0</v>
      </c>
      <c r="BD403" s="701">
        <f t="shared" si="259"/>
        <v>0</v>
      </c>
      <c r="BE403" s="693"/>
      <c r="BF403" s="122">
        <f t="shared" si="265"/>
        <v>0</v>
      </c>
      <c r="BG403" s="124"/>
      <c r="BH403" s="122">
        <f t="shared" si="266"/>
        <v>0</v>
      </c>
      <c r="BI403" s="124"/>
      <c r="BJ403" s="122">
        <f t="shared" si="267"/>
        <v>0</v>
      </c>
      <c r="BK403" s="124"/>
      <c r="BL403" s="125">
        <f t="shared" si="268"/>
        <v>0</v>
      </c>
      <c r="BM403" s="124"/>
      <c r="BN403" s="123">
        <f t="shared" si="260"/>
        <v>0</v>
      </c>
      <c r="BO403" s="126">
        <f t="shared" si="260"/>
        <v>0</v>
      </c>
      <c r="BP403" s="127"/>
      <c r="BQ403" s="409"/>
    </row>
    <row r="404" spans="1:69" s="131" customFormat="1" ht="17.55" hidden="1" customHeight="1">
      <c r="A404"/>
      <c r="B404"/>
      <c r="C404" s="139" t="str">
        <f t="shared" si="261"/>
        <v>H</v>
      </c>
      <c r="D404" s="130" t="str">
        <f t="shared" si="270"/>
        <v>G_Host</v>
      </c>
      <c r="E404" s="129" t="str">
        <f t="shared" si="269"/>
        <v>Dongjin Semichem</v>
      </c>
      <c r="F404" s="717"/>
      <c r="G404" s="123">
        <f t="shared" si="255"/>
        <v>0</v>
      </c>
      <c r="H404" s="121">
        <f t="shared" si="255"/>
        <v>0</v>
      </c>
      <c r="I404" s="121">
        <f t="shared" si="255"/>
        <v>0</v>
      </c>
      <c r="J404" s="121">
        <f t="shared" si="255"/>
        <v>0</v>
      </c>
      <c r="K404" s="121">
        <f t="shared" si="255"/>
        <v>0</v>
      </c>
      <c r="L404" s="121">
        <f t="shared" si="255"/>
        <v>0</v>
      </c>
      <c r="M404" s="121">
        <f t="shared" si="255"/>
        <v>0</v>
      </c>
      <c r="N404" s="121">
        <f t="shared" si="255"/>
        <v>0</v>
      </c>
      <c r="O404" s="121">
        <f t="shared" si="255"/>
        <v>0</v>
      </c>
      <c r="P404" s="126">
        <f t="shared" si="255"/>
        <v>0</v>
      </c>
      <c r="Q404" s="122"/>
      <c r="R404" s="408">
        <f t="shared" si="262"/>
        <v>0</v>
      </c>
      <c r="S404" s="693"/>
      <c r="T404" s="700">
        <f t="shared" si="256"/>
        <v>0</v>
      </c>
      <c r="U404" s="701">
        <f t="shared" si="256"/>
        <v>0</v>
      </c>
      <c r="V404" s="693"/>
      <c r="W404" s="700">
        <f t="shared" si="257"/>
        <v>0</v>
      </c>
      <c r="X404" s="126">
        <f t="shared" si="257"/>
        <v>0</v>
      </c>
      <c r="Y404" s="696">
        <f t="shared" si="263"/>
        <v>0</v>
      </c>
      <c r="Z404" s="408">
        <f t="shared" si="264"/>
        <v>0</v>
      </c>
      <c r="AA404" s="127"/>
      <c r="AB404" s="123">
        <f t="shared" si="258"/>
        <v>0</v>
      </c>
      <c r="AC404" s="121">
        <f t="shared" si="258"/>
        <v>0</v>
      </c>
      <c r="AD404" s="121">
        <f t="shared" si="258"/>
        <v>0</v>
      </c>
      <c r="AE404" s="121">
        <f t="shared" si="258"/>
        <v>0</v>
      </c>
      <c r="AF404" s="121">
        <f t="shared" si="258"/>
        <v>0</v>
      </c>
      <c r="AG404" s="121">
        <f t="shared" si="258"/>
        <v>0</v>
      </c>
      <c r="AH404" s="121">
        <f t="shared" si="258"/>
        <v>0</v>
      </c>
      <c r="AI404" s="121">
        <f t="shared" si="258"/>
        <v>0</v>
      </c>
      <c r="AJ404" s="121">
        <f t="shared" si="258"/>
        <v>0</v>
      </c>
      <c r="AK404" s="121">
        <f t="shared" si="258"/>
        <v>0</v>
      </c>
      <c r="AL404" s="121">
        <f t="shared" si="258"/>
        <v>0</v>
      </c>
      <c r="AM404" s="121">
        <f t="shared" si="258"/>
        <v>0</v>
      </c>
      <c r="AN404" s="121">
        <f t="shared" si="258"/>
        <v>0</v>
      </c>
      <c r="AO404" s="701">
        <f t="shared" si="258"/>
        <v>0</v>
      </c>
      <c r="AP404" s="122"/>
      <c r="AQ404" s="123">
        <f t="shared" si="259"/>
        <v>0</v>
      </c>
      <c r="AR404" s="121">
        <f t="shared" si="259"/>
        <v>0</v>
      </c>
      <c r="AS404" s="121">
        <f t="shared" si="259"/>
        <v>0</v>
      </c>
      <c r="AT404" s="121">
        <f t="shared" si="259"/>
        <v>0</v>
      </c>
      <c r="AU404" s="121">
        <f t="shared" si="259"/>
        <v>0</v>
      </c>
      <c r="AV404" s="121">
        <f t="shared" si="259"/>
        <v>0</v>
      </c>
      <c r="AW404" s="121">
        <f t="shared" si="259"/>
        <v>0</v>
      </c>
      <c r="AX404" s="121">
        <f t="shared" si="259"/>
        <v>0</v>
      </c>
      <c r="AY404" s="121">
        <f t="shared" si="259"/>
        <v>0</v>
      </c>
      <c r="AZ404" s="121">
        <f t="shared" si="259"/>
        <v>0</v>
      </c>
      <c r="BA404" s="121">
        <f t="shared" si="259"/>
        <v>0</v>
      </c>
      <c r="BB404" s="121">
        <f t="shared" si="259"/>
        <v>0</v>
      </c>
      <c r="BC404" s="121">
        <f t="shared" si="259"/>
        <v>0</v>
      </c>
      <c r="BD404" s="701">
        <f t="shared" si="259"/>
        <v>0</v>
      </c>
      <c r="BE404" s="693"/>
      <c r="BF404" s="122">
        <f t="shared" si="265"/>
        <v>0</v>
      </c>
      <c r="BG404" s="124"/>
      <c r="BH404" s="122">
        <f t="shared" si="266"/>
        <v>0</v>
      </c>
      <c r="BI404" s="124"/>
      <c r="BJ404" s="122">
        <f t="shared" si="267"/>
        <v>0</v>
      </c>
      <c r="BK404" s="124"/>
      <c r="BL404" s="125">
        <f t="shared" si="268"/>
        <v>0</v>
      </c>
      <c r="BM404" s="124"/>
      <c r="BN404" s="123">
        <f t="shared" si="260"/>
        <v>0</v>
      </c>
      <c r="BO404" s="126">
        <f t="shared" si="260"/>
        <v>0</v>
      </c>
      <c r="BP404" s="127"/>
      <c r="BQ404" s="409"/>
    </row>
    <row r="405" spans="1:69" s="131" customFormat="1" ht="17.55" hidden="1" customHeight="1">
      <c r="A405"/>
      <c r="B405"/>
      <c r="C405" s="139" t="str">
        <f t="shared" si="261"/>
        <v>H</v>
      </c>
      <c r="D405" s="130" t="str">
        <f t="shared" si="270"/>
        <v>G_Host</v>
      </c>
      <c r="E405" s="129" t="str">
        <f t="shared" si="269"/>
        <v>Duksan Neolux</v>
      </c>
      <c r="F405" s="717"/>
      <c r="G405" s="123">
        <f t="shared" si="255"/>
        <v>0</v>
      </c>
      <c r="H405" s="121">
        <f t="shared" si="255"/>
        <v>0</v>
      </c>
      <c r="I405" s="121">
        <f t="shared" si="255"/>
        <v>0</v>
      </c>
      <c r="J405" s="121">
        <f t="shared" si="255"/>
        <v>0</v>
      </c>
      <c r="K405" s="121">
        <f t="shared" si="255"/>
        <v>0</v>
      </c>
      <c r="L405" s="121">
        <f t="shared" si="255"/>
        <v>0</v>
      </c>
      <c r="M405" s="121">
        <f t="shared" si="255"/>
        <v>0</v>
      </c>
      <c r="N405" s="121">
        <f t="shared" si="255"/>
        <v>0</v>
      </c>
      <c r="O405" s="121">
        <f t="shared" si="255"/>
        <v>0</v>
      </c>
      <c r="P405" s="126">
        <f t="shared" si="255"/>
        <v>0</v>
      </c>
      <c r="Q405" s="122"/>
      <c r="R405" s="408">
        <f t="shared" si="262"/>
        <v>0</v>
      </c>
      <c r="S405" s="693"/>
      <c r="T405" s="700">
        <f t="shared" si="256"/>
        <v>0</v>
      </c>
      <c r="U405" s="701">
        <f t="shared" si="256"/>
        <v>0</v>
      </c>
      <c r="V405" s="693"/>
      <c r="W405" s="700">
        <f t="shared" si="257"/>
        <v>0</v>
      </c>
      <c r="X405" s="126">
        <f t="shared" si="257"/>
        <v>0</v>
      </c>
      <c r="Y405" s="696">
        <f t="shared" si="263"/>
        <v>0</v>
      </c>
      <c r="Z405" s="408">
        <f t="shared" si="264"/>
        <v>0</v>
      </c>
      <c r="AA405" s="127"/>
      <c r="AB405" s="123">
        <f t="shared" si="258"/>
        <v>0</v>
      </c>
      <c r="AC405" s="121">
        <f t="shared" si="258"/>
        <v>0</v>
      </c>
      <c r="AD405" s="121">
        <f t="shared" si="258"/>
        <v>0</v>
      </c>
      <c r="AE405" s="121">
        <f t="shared" si="258"/>
        <v>0</v>
      </c>
      <c r="AF405" s="121">
        <f t="shared" si="258"/>
        <v>0</v>
      </c>
      <c r="AG405" s="121">
        <f t="shared" si="258"/>
        <v>0</v>
      </c>
      <c r="AH405" s="121">
        <f t="shared" si="258"/>
        <v>0</v>
      </c>
      <c r="AI405" s="121">
        <f t="shared" si="258"/>
        <v>0</v>
      </c>
      <c r="AJ405" s="121">
        <f t="shared" si="258"/>
        <v>0</v>
      </c>
      <c r="AK405" s="121">
        <f t="shared" si="258"/>
        <v>0</v>
      </c>
      <c r="AL405" s="121">
        <f t="shared" si="258"/>
        <v>0</v>
      </c>
      <c r="AM405" s="121">
        <f t="shared" si="258"/>
        <v>0</v>
      </c>
      <c r="AN405" s="121">
        <f t="shared" si="258"/>
        <v>0</v>
      </c>
      <c r="AO405" s="701">
        <f t="shared" si="258"/>
        <v>0</v>
      </c>
      <c r="AP405" s="122"/>
      <c r="AQ405" s="123">
        <f t="shared" si="259"/>
        <v>0</v>
      </c>
      <c r="AR405" s="121">
        <f t="shared" si="259"/>
        <v>0</v>
      </c>
      <c r="AS405" s="121">
        <f t="shared" si="259"/>
        <v>0</v>
      </c>
      <c r="AT405" s="121">
        <f t="shared" si="259"/>
        <v>0</v>
      </c>
      <c r="AU405" s="121">
        <f t="shared" si="259"/>
        <v>0</v>
      </c>
      <c r="AV405" s="121">
        <f t="shared" si="259"/>
        <v>0</v>
      </c>
      <c r="AW405" s="121">
        <f t="shared" si="259"/>
        <v>0</v>
      </c>
      <c r="AX405" s="121">
        <f t="shared" si="259"/>
        <v>0</v>
      </c>
      <c r="AY405" s="121">
        <f t="shared" si="259"/>
        <v>0</v>
      </c>
      <c r="AZ405" s="121">
        <f t="shared" si="259"/>
        <v>0</v>
      </c>
      <c r="BA405" s="121">
        <f t="shared" si="259"/>
        <v>0</v>
      </c>
      <c r="BB405" s="121">
        <f t="shared" si="259"/>
        <v>0</v>
      </c>
      <c r="BC405" s="121">
        <f t="shared" si="259"/>
        <v>0</v>
      </c>
      <c r="BD405" s="701">
        <f t="shared" si="259"/>
        <v>0</v>
      </c>
      <c r="BE405" s="693"/>
      <c r="BF405" s="122">
        <f t="shared" si="265"/>
        <v>0</v>
      </c>
      <c r="BG405" s="124"/>
      <c r="BH405" s="122">
        <f t="shared" si="266"/>
        <v>0</v>
      </c>
      <c r="BI405" s="124"/>
      <c r="BJ405" s="122">
        <f t="shared" si="267"/>
        <v>0</v>
      </c>
      <c r="BK405" s="124"/>
      <c r="BL405" s="125">
        <f t="shared" si="268"/>
        <v>0</v>
      </c>
      <c r="BM405" s="124"/>
      <c r="BN405" s="123">
        <f t="shared" si="260"/>
        <v>0</v>
      </c>
      <c r="BO405" s="126">
        <f t="shared" si="260"/>
        <v>0</v>
      </c>
      <c r="BP405" s="127"/>
      <c r="BQ405" s="409"/>
    </row>
    <row r="406" spans="1:69" s="131" customFormat="1" ht="17.55" customHeight="1">
      <c r="A406"/>
      <c r="B406"/>
      <c r="C406" s="139" t="str">
        <f t="shared" si="261"/>
        <v/>
      </c>
      <c r="D406" s="130" t="str">
        <f t="shared" si="270"/>
        <v>G_Host</v>
      </c>
      <c r="E406" s="129" t="str">
        <f t="shared" si="269"/>
        <v>DuPont</v>
      </c>
      <c r="F406" s="717"/>
      <c r="G406" s="123">
        <f t="shared" ref="G406:P415" si="271">SUMIFS(Share, Y, $E$3, Config, $G$11, P, G$15, LType, $D406, MSup, $E406)</f>
        <v>0</v>
      </c>
      <c r="H406" s="121">
        <f t="shared" si="271"/>
        <v>0</v>
      </c>
      <c r="I406" s="121">
        <f t="shared" si="271"/>
        <v>0</v>
      </c>
      <c r="J406" s="121">
        <f t="shared" si="271"/>
        <v>0</v>
      </c>
      <c r="K406" s="121">
        <f t="shared" si="271"/>
        <v>0.5</v>
      </c>
      <c r="L406" s="121">
        <f t="shared" si="271"/>
        <v>0</v>
      </c>
      <c r="M406" s="121">
        <f t="shared" si="271"/>
        <v>0</v>
      </c>
      <c r="N406" s="121">
        <f t="shared" si="271"/>
        <v>0</v>
      </c>
      <c r="O406" s="121">
        <f t="shared" si="271"/>
        <v>0.1</v>
      </c>
      <c r="P406" s="126">
        <f t="shared" si="271"/>
        <v>0</v>
      </c>
      <c r="Q406" s="122"/>
      <c r="R406" s="408">
        <f t="shared" si="262"/>
        <v>0</v>
      </c>
      <c r="S406" s="693"/>
      <c r="T406" s="700">
        <f t="shared" si="256"/>
        <v>0</v>
      </c>
      <c r="U406" s="701">
        <f t="shared" si="256"/>
        <v>0</v>
      </c>
      <c r="V406" s="693"/>
      <c r="W406" s="700">
        <f t="shared" si="257"/>
        <v>0</v>
      </c>
      <c r="X406" s="126">
        <f t="shared" si="257"/>
        <v>0</v>
      </c>
      <c r="Y406" s="696">
        <f t="shared" si="263"/>
        <v>0</v>
      </c>
      <c r="Z406" s="408">
        <f t="shared" si="264"/>
        <v>0</v>
      </c>
      <c r="AA406" s="127"/>
      <c r="AB406" s="123">
        <f t="shared" ref="AB406:AO415" si="272">SUMIFS(Share, Y, $E$3, Config, $AB$11, P, AB$15, LType, $D406, MSup, $E406)</f>
        <v>0</v>
      </c>
      <c r="AC406" s="121">
        <f t="shared" si="272"/>
        <v>0</v>
      </c>
      <c r="AD406" s="121">
        <f t="shared" si="272"/>
        <v>0</v>
      </c>
      <c r="AE406" s="121">
        <f t="shared" si="272"/>
        <v>0</v>
      </c>
      <c r="AF406" s="121">
        <f t="shared" si="272"/>
        <v>0</v>
      </c>
      <c r="AG406" s="121">
        <f t="shared" si="272"/>
        <v>0</v>
      </c>
      <c r="AH406" s="121">
        <f t="shared" si="272"/>
        <v>0</v>
      </c>
      <c r="AI406" s="121">
        <f t="shared" si="272"/>
        <v>0</v>
      </c>
      <c r="AJ406" s="121">
        <f t="shared" si="272"/>
        <v>0</v>
      </c>
      <c r="AK406" s="121">
        <f t="shared" si="272"/>
        <v>0</v>
      </c>
      <c r="AL406" s="121">
        <f t="shared" si="272"/>
        <v>0</v>
      </c>
      <c r="AM406" s="121">
        <f t="shared" si="272"/>
        <v>0</v>
      </c>
      <c r="AN406" s="121">
        <f t="shared" si="272"/>
        <v>0</v>
      </c>
      <c r="AO406" s="701">
        <f t="shared" si="272"/>
        <v>0</v>
      </c>
      <c r="AP406" s="122"/>
      <c r="AQ406" s="123">
        <f t="shared" ref="AQ406:BD415" si="273">SUMIFS(Share, Y, $E$3, Config, $AQ$11, P, AQ$15, LType, $D406, MSup, $E406)</f>
        <v>0</v>
      </c>
      <c r="AR406" s="121">
        <f t="shared" si="273"/>
        <v>0</v>
      </c>
      <c r="AS406" s="121">
        <f t="shared" si="273"/>
        <v>0</v>
      </c>
      <c r="AT406" s="121">
        <f t="shared" si="273"/>
        <v>0</v>
      </c>
      <c r="AU406" s="121">
        <f t="shared" si="273"/>
        <v>0</v>
      </c>
      <c r="AV406" s="121">
        <f t="shared" si="273"/>
        <v>0</v>
      </c>
      <c r="AW406" s="121">
        <f t="shared" si="273"/>
        <v>0</v>
      </c>
      <c r="AX406" s="121">
        <f t="shared" si="273"/>
        <v>0</v>
      </c>
      <c r="AY406" s="121">
        <f t="shared" si="273"/>
        <v>0</v>
      </c>
      <c r="AZ406" s="121">
        <f t="shared" si="273"/>
        <v>0</v>
      </c>
      <c r="BA406" s="121">
        <f t="shared" si="273"/>
        <v>0</v>
      </c>
      <c r="BB406" s="121">
        <f t="shared" si="273"/>
        <v>0</v>
      </c>
      <c r="BC406" s="121">
        <f t="shared" si="273"/>
        <v>0</v>
      </c>
      <c r="BD406" s="701">
        <f t="shared" si="273"/>
        <v>0</v>
      </c>
      <c r="BE406" s="693"/>
      <c r="BF406" s="122">
        <f t="shared" si="265"/>
        <v>0</v>
      </c>
      <c r="BG406" s="124"/>
      <c r="BH406" s="122">
        <f t="shared" si="266"/>
        <v>0.5</v>
      </c>
      <c r="BI406" s="124"/>
      <c r="BJ406" s="122">
        <f t="shared" si="267"/>
        <v>0</v>
      </c>
      <c r="BK406" s="124"/>
      <c r="BL406" s="125">
        <f t="shared" si="268"/>
        <v>0</v>
      </c>
      <c r="BM406" s="124"/>
      <c r="BN406" s="123">
        <f t="shared" si="260"/>
        <v>0</v>
      </c>
      <c r="BO406" s="126">
        <f t="shared" si="260"/>
        <v>0</v>
      </c>
      <c r="BP406" s="127"/>
      <c r="BQ406" s="409"/>
    </row>
    <row r="407" spans="1:69" s="131" customFormat="1" ht="17.55" hidden="1" customHeight="1">
      <c r="A407"/>
      <c r="B407"/>
      <c r="C407" s="139" t="str">
        <f t="shared" si="261"/>
        <v>H</v>
      </c>
      <c r="D407" s="130" t="str">
        <f t="shared" si="270"/>
        <v>G_Host</v>
      </c>
      <c r="E407" s="129" t="str">
        <f t="shared" si="269"/>
        <v>EMT</v>
      </c>
      <c r="F407" s="717"/>
      <c r="G407" s="123">
        <f t="shared" si="271"/>
        <v>0</v>
      </c>
      <c r="H407" s="121">
        <f t="shared" si="271"/>
        <v>0</v>
      </c>
      <c r="I407" s="121">
        <f t="shared" si="271"/>
        <v>0</v>
      </c>
      <c r="J407" s="121">
        <f t="shared" si="271"/>
        <v>0</v>
      </c>
      <c r="K407" s="121">
        <f t="shared" si="271"/>
        <v>0</v>
      </c>
      <c r="L407" s="121">
        <f t="shared" si="271"/>
        <v>0</v>
      </c>
      <c r="M407" s="121">
        <f t="shared" si="271"/>
        <v>0</v>
      </c>
      <c r="N407" s="121">
        <f t="shared" si="271"/>
        <v>0</v>
      </c>
      <c r="O407" s="121">
        <f t="shared" si="271"/>
        <v>0</v>
      </c>
      <c r="P407" s="126">
        <f t="shared" si="271"/>
        <v>0</v>
      </c>
      <c r="Q407" s="122"/>
      <c r="R407" s="408">
        <f t="shared" si="262"/>
        <v>0</v>
      </c>
      <c r="S407" s="693"/>
      <c r="T407" s="700">
        <f t="shared" si="256"/>
        <v>0</v>
      </c>
      <c r="U407" s="701">
        <f t="shared" si="256"/>
        <v>0</v>
      </c>
      <c r="V407" s="693"/>
      <c r="W407" s="700">
        <f t="shared" si="257"/>
        <v>0</v>
      </c>
      <c r="X407" s="126">
        <f t="shared" si="257"/>
        <v>0</v>
      </c>
      <c r="Y407" s="696">
        <f t="shared" si="263"/>
        <v>0</v>
      </c>
      <c r="Z407" s="408">
        <f t="shared" si="264"/>
        <v>0</v>
      </c>
      <c r="AA407" s="127"/>
      <c r="AB407" s="123">
        <f t="shared" si="272"/>
        <v>0</v>
      </c>
      <c r="AC407" s="121">
        <f t="shared" si="272"/>
        <v>0</v>
      </c>
      <c r="AD407" s="121">
        <f t="shared" si="272"/>
        <v>0</v>
      </c>
      <c r="AE407" s="121">
        <f t="shared" si="272"/>
        <v>0</v>
      </c>
      <c r="AF407" s="121">
        <f t="shared" si="272"/>
        <v>0</v>
      </c>
      <c r="AG407" s="121">
        <f t="shared" si="272"/>
        <v>0</v>
      </c>
      <c r="AH407" s="121">
        <f t="shared" si="272"/>
        <v>0</v>
      </c>
      <c r="AI407" s="121">
        <f t="shared" si="272"/>
        <v>0</v>
      </c>
      <c r="AJ407" s="121">
        <f t="shared" si="272"/>
        <v>0</v>
      </c>
      <c r="AK407" s="121">
        <f t="shared" si="272"/>
        <v>0</v>
      </c>
      <c r="AL407" s="121">
        <f t="shared" si="272"/>
        <v>0</v>
      </c>
      <c r="AM407" s="121">
        <f t="shared" si="272"/>
        <v>0</v>
      </c>
      <c r="AN407" s="121">
        <f t="shared" si="272"/>
        <v>0</v>
      </c>
      <c r="AO407" s="701">
        <f t="shared" si="272"/>
        <v>0</v>
      </c>
      <c r="AP407" s="122"/>
      <c r="AQ407" s="123">
        <f t="shared" si="273"/>
        <v>0</v>
      </c>
      <c r="AR407" s="121">
        <f t="shared" si="273"/>
        <v>0</v>
      </c>
      <c r="AS407" s="121">
        <f t="shared" si="273"/>
        <v>0</v>
      </c>
      <c r="AT407" s="121">
        <f t="shared" si="273"/>
        <v>0</v>
      </c>
      <c r="AU407" s="121">
        <f t="shared" si="273"/>
        <v>0</v>
      </c>
      <c r="AV407" s="121">
        <f t="shared" si="273"/>
        <v>0</v>
      </c>
      <c r="AW407" s="121">
        <f t="shared" si="273"/>
        <v>0</v>
      </c>
      <c r="AX407" s="121">
        <f t="shared" si="273"/>
        <v>0</v>
      </c>
      <c r="AY407" s="121">
        <f t="shared" si="273"/>
        <v>0</v>
      </c>
      <c r="AZ407" s="121">
        <f t="shared" si="273"/>
        <v>0</v>
      </c>
      <c r="BA407" s="121">
        <f t="shared" si="273"/>
        <v>0</v>
      </c>
      <c r="BB407" s="121">
        <f t="shared" si="273"/>
        <v>0</v>
      </c>
      <c r="BC407" s="121">
        <f t="shared" si="273"/>
        <v>0</v>
      </c>
      <c r="BD407" s="701">
        <f t="shared" si="273"/>
        <v>0</v>
      </c>
      <c r="BE407" s="693"/>
      <c r="BF407" s="122">
        <f t="shared" si="265"/>
        <v>0</v>
      </c>
      <c r="BG407" s="124"/>
      <c r="BH407" s="122">
        <f t="shared" si="266"/>
        <v>0</v>
      </c>
      <c r="BI407" s="124"/>
      <c r="BJ407" s="122">
        <f t="shared" si="267"/>
        <v>0</v>
      </c>
      <c r="BK407" s="124"/>
      <c r="BL407" s="125">
        <f t="shared" si="268"/>
        <v>0</v>
      </c>
      <c r="BM407" s="124"/>
      <c r="BN407" s="123">
        <f t="shared" si="260"/>
        <v>0</v>
      </c>
      <c r="BO407" s="126">
        <f t="shared" si="260"/>
        <v>0</v>
      </c>
      <c r="BP407" s="127"/>
      <c r="BQ407" s="409"/>
    </row>
    <row r="408" spans="1:69" s="131" customFormat="1" ht="17.55" hidden="1" customHeight="1">
      <c r="A408"/>
      <c r="B408"/>
      <c r="C408" s="139" t="str">
        <f t="shared" si="261"/>
        <v>H</v>
      </c>
      <c r="D408" s="130" t="str">
        <f t="shared" si="270"/>
        <v>G_Host</v>
      </c>
      <c r="E408" s="129" t="str">
        <f t="shared" si="269"/>
        <v>Hodogaya</v>
      </c>
      <c r="F408" s="717"/>
      <c r="G408" s="123">
        <f t="shared" si="271"/>
        <v>0</v>
      </c>
      <c r="H408" s="121">
        <f t="shared" si="271"/>
        <v>0</v>
      </c>
      <c r="I408" s="121">
        <f t="shared" si="271"/>
        <v>0</v>
      </c>
      <c r="J408" s="121">
        <f t="shared" si="271"/>
        <v>0</v>
      </c>
      <c r="K408" s="121">
        <f t="shared" si="271"/>
        <v>0</v>
      </c>
      <c r="L408" s="121">
        <f t="shared" si="271"/>
        <v>0</v>
      </c>
      <c r="M408" s="121">
        <f t="shared" si="271"/>
        <v>0</v>
      </c>
      <c r="N408" s="121">
        <f t="shared" si="271"/>
        <v>0</v>
      </c>
      <c r="O408" s="121">
        <f t="shared" si="271"/>
        <v>0</v>
      </c>
      <c r="P408" s="126">
        <f t="shared" si="271"/>
        <v>0</v>
      </c>
      <c r="Q408" s="122"/>
      <c r="R408" s="408">
        <f t="shared" si="262"/>
        <v>0</v>
      </c>
      <c r="S408" s="693"/>
      <c r="T408" s="700">
        <f t="shared" si="256"/>
        <v>0</v>
      </c>
      <c r="U408" s="701">
        <f t="shared" si="256"/>
        <v>0</v>
      </c>
      <c r="V408" s="693"/>
      <c r="W408" s="700">
        <f t="shared" si="257"/>
        <v>0</v>
      </c>
      <c r="X408" s="126">
        <f t="shared" si="257"/>
        <v>0</v>
      </c>
      <c r="Y408" s="696">
        <f t="shared" si="263"/>
        <v>0</v>
      </c>
      <c r="Z408" s="408">
        <f t="shared" si="264"/>
        <v>0</v>
      </c>
      <c r="AA408" s="127"/>
      <c r="AB408" s="123">
        <f t="shared" si="272"/>
        <v>0</v>
      </c>
      <c r="AC408" s="121">
        <f t="shared" si="272"/>
        <v>0</v>
      </c>
      <c r="AD408" s="121">
        <f t="shared" si="272"/>
        <v>0</v>
      </c>
      <c r="AE408" s="121">
        <f t="shared" si="272"/>
        <v>0</v>
      </c>
      <c r="AF408" s="121">
        <f t="shared" si="272"/>
        <v>0</v>
      </c>
      <c r="AG408" s="121">
        <f t="shared" si="272"/>
        <v>0</v>
      </c>
      <c r="AH408" s="121">
        <f t="shared" si="272"/>
        <v>0</v>
      </c>
      <c r="AI408" s="121">
        <f t="shared" si="272"/>
        <v>0</v>
      </c>
      <c r="AJ408" s="121">
        <f t="shared" si="272"/>
        <v>0</v>
      </c>
      <c r="AK408" s="121">
        <f t="shared" si="272"/>
        <v>0</v>
      </c>
      <c r="AL408" s="121">
        <f t="shared" si="272"/>
        <v>0</v>
      </c>
      <c r="AM408" s="121">
        <f t="shared" si="272"/>
        <v>0</v>
      </c>
      <c r="AN408" s="121">
        <f t="shared" si="272"/>
        <v>0</v>
      </c>
      <c r="AO408" s="701">
        <f t="shared" si="272"/>
        <v>0</v>
      </c>
      <c r="AP408" s="122"/>
      <c r="AQ408" s="123">
        <f t="shared" si="273"/>
        <v>0</v>
      </c>
      <c r="AR408" s="121">
        <f t="shared" si="273"/>
        <v>0</v>
      </c>
      <c r="AS408" s="121">
        <f t="shared" si="273"/>
        <v>0</v>
      </c>
      <c r="AT408" s="121">
        <f t="shared" si="273"/>
        <v>0</v>
      </c>
      <c r="AU408" s="121">
        <f t="shared" si="273"/>
        <v>0</v>
      </c>
      <c r="AV408" s="121">
        <f t="shared" si="273"/>
        <v>0</v>
      </c>
      <c r="AW408" s="121">
        <f t="shared" si="273"/>
        <v>0</v>
      </c>
      <c r="AX408" s="121">
        <f t="shared" si="273"/>
        <v>0</v>
      </c>
      <c r="AY408" s="121">
        <f t="shared" si="273"/>
        <v>0</v>
      </c>
      <c r="AZ408" s="121">
        <f t="shared" si="273"/>
        <v>0</v>
      </c>
      <c r="BA408" s="121">
        <f t="shared" si="273"/>
        <v>0</v>
      </c>
      <c r="BB408" s="121">
        <f t="shared" si="273"/>
        <v>0</v>
      </c>
      <c r="BC408" s="121">
        <f t="shared" si="273"/>
        <v>0</v>
      </c>
      <c r="BD408" s="701">
        <f t="shared" si="273"/>
        <v>0</v>
      </c>
      <c r="BE408" s="693"/>
      <c r="BF408" s="122">
        <f t="shared" si="265"/>
        <v>0</v>
      </c>
      <c r="BG408" s="124"/>
      <c r="BH408" s="122">
        <f t="shared" si="266"/>
        <v>0</v>
      </c>
      <c r="BI408" s="124"/>
      <c r="BJ408" s="122">
        <f t="shared" si="267"/>
        <v>0</v>
      </c>
      <c r="BK408" s="124"/>
      <c r="BL408" s="125">
        <f t="shared" si="268"/>
        <v>0</v>
      </c>
      <c r="BM408" s="124"/>
      <c r="BN408" s="123">
        <f t="shared" si="260"/>
        <v>0</v>
      </c>
      <c r="BO408" s="126">
        <f t="shared" si="260"/>
        <v>0</v>
      </c>
      <c r="BP408" s="127"/>
      <c r="BQ408" s="409"/>
    </row>
    <row r="409" spans="1:69" s="131" customFormat="1" ht="17.55" hidden="1" customHeight="1">
      <c r="A409"/>
      <c r="B409"/>
      <c r="C409" s="139" t="str">
        <f t="shared" si="261"/>
        <v>H</v>
      </c>
      <c r="D409" s="130" t="str">
        <f t="shared" si="270"/>
        <v>G_Host</v>
      </c>
      <c r="E409" s="129" t="str">
        <f t="shared" si="269"/>
        <v>Hyperion</v>
      </c>
      <c r="F409" s="717"/>
      <c r="G409" s="123">
        <f t="shared" si="271"/>
        <v>0</v>
      </c>
      <c r="H409" s="121">
        <f t="shared" si="271"/>
        <v>0</v>
      </c>
      <c r="I409" s="121">
        <f t="shared" si="271"/>
        <v>0</v>
      </c>
      <c r="J409" s="121">
        <f t="shared" si="271"/>
        <v>0</v>
      </c>
      <c r="K409" s="121">
        <f t="shared" si="271"/>
        <v>0</v>
      </c>
      <c r="L409" s="121">
        <f t="shared" si="271"/>
        <v>0</v>
      </c>
      <c r="M409" s="121">
        <f t="shared" si="271"/>
        <v>0</v>
      </c>
      <c r="N409" s="121">
        <f t="shared" si="271"/>
        <v>0</v>
      </c>
      <c r="O409" s="121">
        <f t="shared" si="271"/>
        <v>0</v>
      </c>
      <c r="P409" s="126">
        <f t="shared" si="271"/>
        <v>0</v>
      </c>
      <c r="Q409" s="122"/>
      <c r="R409" s="408">
        <f t="shared" si="262"/>
        <v>0</v>
      </c>
      <c r="S409" s="693"/>
      <c r="T409" s="700">
        <f t="shared" si="256"/>
        <v>0</v>
      </c>
      <c r="U409" s="701">
        <f t="shared" si="256"/>
        <v>0</v>
      </c>
      <c r="V409" s="693"/>
      <c r="W409" s="700">
        <f t="shared" si="257"/>
        <v>0</v>
      </c>
      <c r="X409" s="126">
        <f t="shared" si="257"/>
        <v>0</v>
      </c>
      <c r="Y409" s="696">
        <f t="shared" si="263"/>
        <v>0</v>
      </c>
      <c r="Z409" s="408">
        <f t="shared" si="264"/>
        <v>0</v>
      </c>
      <c r="AA409" s="127"/>
      <c r="AB409" s="123">
        <f t="shared" si="272"/>
        <v>0</v>
      </c>
      <c r="AC409" s="121">
        <f t="shared" si="272"/>
        <v>0</v>
      </c>
      <c r="AD409" s="121">
        <f t="shared" si="272"/>
        <v>0</v>
      </c>
      <c r="AE409" s="121">
        <f t="shared" si="272"/>
        <v>0</v>
      </c>
      <c r="AF409" s="121">
        <f t="shared" si="272"/>
        <v>0</v>
      </c>
      <c r="AG409" s="121">
        <f t="shared" si="272"/>
        <v>0</v>
      </c>
      <c r="AH409" s="121">
        <f t="shared" si="272"/>
        <v>0</v>
      </c>
      <c r="AI409" s="121">
        <f t="shared" si="272"/>
        <v>0</v>
      </c>
      <c r="AJ409" s="121">
        <f t="shared" si="272"/>
        <v>0</v>
      </c>
      <c r="AK409" s="121">
        <f t="shared" si="272"/>
        <v>0</v>
      </c>
      <c r="AL409" s="121">
        <f t="shared" si="272"/>
        <v>0</v>
      </c>
      <c r="AM409" s="121">
        <f t="shared" si="272"/>
        <v>0</v>
      </c>
      <c r="AN409" s="121">
        <f t="shared" si="272"/>
        <v>0</v>
      </c>
      <c r="AO409" s="701">
        <f t="shared" si="272"/>
        <v>0</v>
      </c>
      <c r="AP409" s="122"/>
      <c r="AQ409" s="123">
        <f t="shared" si="273"/>
        <v>0</v>
      </c>
      <c r="AR409" s="121">
        <f t="shared" si="273"/>
        <v>0</v>
      </c>
      <c r="AS409" s="121">
        <f t="shared" si="273"/>
        <v>0</v>
      </c>
      <c r="AT409" s="121">
        <f t="shared" si="273"/>
        <v>0</v>
      </c>
      <c r="AU409" s="121">
        <f t="shared" si="273"/>
        <v>0</v>
      </c>
      <c r="AV409" s="121">
        <f t="shared" si="273"/>
        <v>0</v>
      </c>
      <c r="AW409" s="121">
        <f t="shared" si="273"/>
        <v>0</v>
      </c>
      <c r="AX409" s="121">
        <f t="shared" si="273"/>
        <v>0</v>
      </c>
      <c r="AY409" s="121">
        <f t="shared" si="273"/>
        <v>0</v>
      </c>
      <c r="AZ409" s="121">
        <f t="shared" si="273"/>
        <v>0</v>
      </c>
      <c r="BA409" s="121">
        <f t="shared" si="273"/>
        <v>0</v>
      </c>
      <c r="BB409" s="121">
        <f t="shared" si="273"/>
        <v>0</v>
      </c>
      <c r="BC409" s="121">
        <f t="shared" si="273"/>
        <v>0</v>
      </c>
      <c r="BD409" s="701">
        <f t="shared" si="273"/>
        <v>0</v>
      </c>
      <c r="BE409" s="693"/>
      <c r="BF409" s="122">
        <f t="shared" si="265"/>
        <v>0</v>
      </c>
      <c r="BG409" s="124"/>
      <c r="BH409" s="122">
        <f t="shared" si="266"/>
        <v>0</v>
      </c>
      <c r="BI409" s="124"/>
      <c r="BJ409" s="122">
        <f t="shared" si="267"/>
        <v>0</v>
      </c>
      <c r="BK409" s="124"/>
      <c r="BL409" s="125">
        <f t="shared" si="268"/>
        <v>0</v>
      </c>
      <c r="BM409" s="124"/>
      <c r="BN409" s="123">
        <f t="shared" si="260"/>
        <v>0</v>
      </c>
      <c r="BO409" s="126">
        <f t="shared" si="260"/>
        <v>0</v>
      </c>
      <c r="BP409" s="127"/>
      <c r="BQ409" s="409"/>
    </row>
    <row r="410" spans="1:69" s="131" customFormat="1" ht="17.55" hidden="1" customHeight="1">
      <c r="A410"/>
      <c r="B410"/>
      <c r="C410" s="139" t="str">
        <f t="shared" si="261"/>
        <v>H</v>
      </c>
      <c r="D410" s="130" t="str">
        <f t="shared" si="270"/>
        <v>G_Host</v>
      </c>
      <c r="E410" s="129" t="str">
        <f t="shared" si="269"/>
        <v>Idemitsu Kosan</v>
      </c>
      <c r="F410" s="717"/>
      <c r="G410" s="123">
        <f t="shared" si="271"/>
        <v>0</v>
      </c>
      <c r="H410" s="121">
        <f t="shared" si="271"/>
        <v>0</v>
      </c>
      <c r="I410" s="121">
        <f t="shared" si="271"/>
        <v>0</v>
      </c>
      <c r="J410" s="121">
        <f t="shared" si="271"/>
        <v>0</v>
      </c>
      <c r="K410" s="121">
        <f t="shared" si="271"/>
        <v>0</v>
      </c>
      <c r="L410" s="121">
        <f t="shared" si="271"/>
        <v>0</v>
      </c>
      <c r="M410" s="121">
        <f t="shared" si="271"/>
        <v>0</v>
      </c>
      <c r="N410" s="121">
        <f t="shared" si="271"/>
        <v>0</v>
      </c>
      <c r="O410" s="121">
        <f t="shared" si="271"/>
        <v>0</v>
      </c>
      <c r="P410" s="126">
        <f t="shared" si="271"/>
        <v>0</v>
      </c>
      <c r="Q410" s="122"/>
      <c r="R410" s="408">
        <f t="shared" si="262"/>
        <v>0</v>
      </c>
      <c r="S410" s="693"/>
      <c r="T410" s="700">
        <f t="shared" si="256"/>
        <v>0</v>
      </c>
      <c r="U410" s="701">
        <f t="shared" si="256"/>
        <v>0</v>
      </c>
      <c r="V410" s="693"/>
      <c r="W410" s="700">
        <f t="shared" si="257"/>
        <v>0</v>
      </c>
      <c r="X410" s="126">
        <f t="shared" si="257"/>
        <v>0</v>
      </c>
      <c r="Y410" s="696">
        <f t="shared" si="263"/>
        <v>0</v>
      </c>
      <c r="Z410" s="408">
        <f t="shared" si="264"/>
        <v>0</v>
      </c>
      <c r="AA410" s="127"/>
      <c r="AB410" s="123">
        <f t="shared" si="272"/>
        <v>0</v>
      </c>
      <c r="AC410" s="121">
        <f t="shared" si="272"/>
        <v>0</v>
      </c>
      <c r="AD410" s="121">
        <f t="shared" si="272"/>
        <v>0</v>
      </c>
      <c r="AE410" s="121">
        <f t="shared" si="272"/>
        <v>0</v>
      </c>
      <c r="AF410" s="121">
        <f t="shared" si="272"/>
        <v>0</v>
      </c>
      <c r="AG410" s="121">
        <f t="shared" si="272"/>
        <v>0</v>
      </c>
      <c r="AH410" s="121">
        <f t="shared" si="272"/>
        <v>0</v>
      </c>
      <c r="AI410" s="121">
        <f t="shared" si="272"/>
        <v>0</v>
      </c>
      <c r="AJ410" s="121">
        <f t="shared" si="272"/>
        <v>0</v>
      </c>
      <c r="AK410" s="121">
        <f t="shared" si="272"/>
        <v>0</v>
      </c>
      <c r="AL410" s="121">
        <f t="shared" si="272"/>
        <v>0</v>
      </c>
      <c r="AM410" s="121">
        <f t="shared" si="272"/>
        <v>0</v>
      </c>
      <c r="AN410" s="121">
        <f t="shared" si="272"/>
        <v>0</v>
      </c>
      <c r="AO410" s="701">
        <f t="shared" si="272"/>
        <v>0</v>
      </c>
      <c r="AP410" s="122"/>
      <c r="AQ410" s="123">
        <f t="shared" si="273"/>
        <v>0</v>
      </c>
      <c r="AR410" s="121">
        <f t="shared" si="273"/>
        <v>0</v>
      </c>
      <c r="AS410" s="121">
        <f t="shared" si="273"/>
        <v>0</v>
      </c>
      <c r="AT410" s="121">
        <f t="shared" si="273"/>
        <v>0</v>
      </c>
      <c r="AU410" s="121">
        <f t="shared" si="273"/>
        <v>0</v>
      </c>
      <c r="AV410" s="121">
        <f t="shared" si="273"/>
        <v>0</v>
      </c>
      <c r="AW410" s="121">
        <f t="shared" si="273"/>
        <v>0</v>
      </c>
      <c r="AX410" s="121">
        <f t="shared" si="273"/>
        <v>0</v>
      </c>
      <c r="AY410" s="121">
        <f t="shared" si="273"/>
        <v>0</v>
      </c>
      <c r="AZ410" s="121">
        <f t="shared" si="273"/>
        <v>0</v>
      </c>
      <c r="BA410" s="121">
        <f t="shared" si="273"/>
        <v>0</v>
      </c>
      <c r="BB410" s="121">
        <f t="shared" si="273"/>
        <v>0</v>
      </c>
      <c r="BC410" s="121">
        <f t="shared" si="273"/>
        <v>0</v>
      </c>
      <c r="BD410" s="701">
        <f t="shared" si="273"/>
        <v>0</v>
      </c>
      <c r="BE410" s="693"/>
      <c r="BF410" s="122">
        <f t="shared" si="265"/>
        <v>0</v>
      </c>
      <c r="BG410" s="124"/>
      <c r="BH410" s="122">
        <f t="shared" si="266"/>
        <v>0</v>
      </c>
      <c r="BI410" s="124"/>
      <c r="BJ410" s="122">
        <f t="shared" si="267"/>
        <v>0</v>
      </c>
      <c r="BK410" s="124"/>
      <c r="BL410" s="125">
        <f t="shared" si="268"/>
        <v>0</v>
      </c>
      <c r="BM410" s="124"/>
      <c r="BN410" s="123">
        <f t="shared" si="260"/>
        <v>0</v>
      </c>
      <c r="BO410" s="126">
        <f t="shared" si="260"/>
        <v>0</v>
      </c>
      <c r="BP410" s="127"/>
      <c r="BQ410" s="409"/>
    </row>
    <row r="411" spans="1:69" s="131" customFormat="1" ht="17.55" hidden="1" customHeight="1">
      <c r="A411"/>
      <c r="B411"/>
      <c r="C411" s="139" t="str">
        <f t="shared" si="261"/>
        <v>H</v>
      </c>
      <c r="D411" s="130" t="str">
        <f t="shared" si="270"/>
        <v>G_Host</v>
      </c>
      <c r="E411" s="129" t="str">
        <f t="shared" si="269"/>
        <v>Jilin OLED</v>
      </c>
      <c r="F411" s="717"/>
      <c r="G411" s="123">
        <f t="shared" si="271"/>
        <v>0</v>
      </c>
      <c r="H411" s="121">
        <f t="shared" si="271"/>
        <v>0</v>
      </c>
      <c r="I411" s="121">
        <f t="shared" si="271"/>
        <v>0</v>
      </c>
      <c r="J411" s="121">
        <f t="shared" si="271"/>
        <v>0</v>
      </c>
      <c r="K411" s="121">
        <f t="shared" si="271"/>
        <v>0</v>
      </c>
      <c r="L411" s="121">
        <f t="shared" si="271"/>
        <v>0</v>
      </c>
      <c r="M411" s="121">
        <f t="shared" si="271"/>
        <v>0</v>
      </c>
      <c r="N411" s="121">
        <f t="shared" si="271"/>
        <v>0</v>
      </c>
      <c r="O411" s="121">
        <f t="shared" si="271"/>
        <v>0</v>
      </c>
      <c r="P411" s="126">
        <f t="shared" si="271"/>
        <v>0</v>
      </c>
      <c r="Q411" s="122"/>
      <c r="R411" s="408">
        <f t="shared" si="262"/>
        <v>0</v>
      </c>
      <c r="S411" s="693"/>
      <c r="T411" s="700">
        <f t="shared" si="256"/>
        <v>0</v>
      </c>
      <c r="U411" s="701">
        <f t="shared" si="256"/>
        <v>0</v>
      </c>
      <c r="V411" s="693"/>
      <c r="W411" s="700">
        <f t="shared" si="257"/>
        <v>0</v>
      </c>
      <c r="X411" s="126">
        <f t="shared" si="257"/>
        <v>0</v>
      </c>
      <c r="Y411" s="696">
        <f t="shared" si="263"/>
        <v>0</v>
      </c>
      <c r="Z411" s="408">
        <f t="shared" si="264"/>
        <v>0</v>
      </c>
      <c r="AA411" s="127"/>
      <c r="AB411" s="123">
        <f t="shared" si="272"/>
        <v>0</v>
      </c>
      <c r="AC411" s="121">
        <f t="shared" si="272"/>
        <v>0</v>
      </c>
      <c r="AD411" s="121">
        <f t="shared" si="272"/>
        <v>0</v>
      </c>
      <c r="AE411" s="121">
        <f t="shared" si="272"/>
        <v>0</v>
      </c>
      <c r="AF411" s="121">
        <f t="shared" si="272"/>
        <v>0</v>
      </c>
      <c r="AG411" s="121">
        <f t="shared" si="272"/>
        <v>0</v>
      </c>
      <c r="AH411" s="121">
        <f t="shared" si="272"/>
        <v>0</v>
      </c>
      <c r="AI411" s="121">
        <f t="shared" si="272"/>
        <v>0</v>
      </c>
      <c r="AJ411" s="121">
        <f t="shared" si="272"/>
        <v>0</v>
      </c>
      <c r="AK411" s="121">
        <f t="shared" si="272"/>
        <v>0</v>
      </c>
      <c r="AL411" s="121">
        <f t="shared" si="272"/>
        <v>0</v>
      </c>
      <c r="AM411" s="121">
        <f t="shared" si="272"/>
        <v>0</v>
      </c>
      <c r="AN411" s="121">
        <f t="shared" si="272"/>
        <v>0</v>
      </c>
      <c r="AO411" s="701">
        <f t="shared" si="272"/>
        <v>0</v>
      </c>
      <c r="AP411" s="122"/>
      <c r="AQ411" s="123">
        <f t="shared" si="273"/>
        <v>0</v>
      </c>
      <c r="AR411" s="121">
        <f t="shared" si="273"/>
        <v>0</v>
      </c>
      <c r="AS411" s="121">
        <f t="shared" si="273"/>
        <v>0</v>
      </c>
      <c r="AT411" s="121">
        <f t="shared" si="273"/>
        <v>0</v>
      </c>
      <c r="AU411" s="121">
        <f t="shared" si="273"/>
        <v>0</v>
      </c>
      <c r="AV411" s="121">
        <f t="shared" si="273"/>
        <v>0</v>
      </c>
      <c r="AW411" s="121">
        <f t="shared" si="273"/>
        <v>0</v>
      </c>
      <c r="AX411" s="121">
        <f t="shared" si="273"/>
        <v>0</v>
      </c>
      <c r="AY411" s="121">
        <f t="shared" si="273"/>
        <v>0</v>
      </c>
      <c r="AZ411" s="121">
        <f t="shared" si="273"/>
        <v>0</v>
      </c>
      <c r="BA411" s="121">
        <f t="shared" si="273"/>
        <v>0</v>
      </c>
      <c r="BB411" s="121">
        <f t="shared" si="273"/>
        <v>0</v>
      </c>
      <c r="BC411" s="121">
        <f t="shared" si="273"/>
        <v>0</v>
      </c>
      <c r="BD411" s="701">
        <f t="shared" si="273"/>
        <v>0</v>
      </c>
      <c r="BE411" s="693"/>
      <c r="BF411" s="122">
        <f t="shared" si="265"/>
        <v>0</v>
      </c>
      <c r="BG411" s="124"/>
      <c r="BH411" s="122">
        <f t="shared" si="266"/>
        <v>0</v>
      </c>
      <c r="BI411" s="124"/>
      <c r="BJ411" s="122">
        <f t="shared" si="267"/>
        <v>0</v>
      </c>
      <c r="BK411" s="124"/>
      <c r="BL411" s="125">
        <f t="shared" si="268"/>
        <v>0</v>
      </c>
      <c r="BM411" s="124"/>
      <c r="BN411" s="123">
        <f t="shared" si="260"/>
        <v>0</v>
      </c>
      <c r="BO411" s="126">
        <f t="shared" si="260"/>
        <v>0</v>
      </c>
      <c r="BP411" s="127"/>
      <c r="BQ411" s="409"/>
    </row>
    <row r="412" spans="1:69" s="131" customFormat="1" ht="17.55" hidden="1" customHeight="1">
      <c r="A412"/>
      <c r="B412"/>
      <c r="C412" s="139" t="str">
        <f t="shared" si="261"/>
        <v>H</v>
      </c>
      <c r="D412" s="130" t="str">
        <f t="shared" si="270"/>
        <v>G_Host</v>
      </c>
      <c r="E412" s="129" t="str">
        <f t="shared" si="269"/>
        <v>Jinwoong</v>
      </c>
      <c r="F412" s="717"/>
      <c r="G412" s="123">
        <f t="shared" si="271"/>
        <v>0</v>
      </c>
      <c r="H412" s="121">
        <f t="shared" si="271"/>
        <v>0</v>
      </c>
      <c r="I412" s="121">
        <f t="shared" si="271"/>
        <v>0</v>
      </c>
      <c r="J412" s="121">
        <f t="shared" si="271"/>
        <v>0</v>
      </c>
      <c r="K412" s="121">
        <f t="shared" si="271"/>
        <v>0</v>
      </c>
      <c r="L412" s="121">
        <f t="shared" si="271"/>
        <v>0</v>
      </c>
      <c r="M412" s="121">
        <f t="shared" si="271"/>
        <v>0</v>
      </c>
      <c r="N412" s="121">
        <f t="shared" si="271"/>
        <v>0</v>
      </c>
      <c r="O412" s="121">
        <f t="shared" si="271"/>
        <v>0</v>
      </c>
      <c r="P412" s="126">
        <f t="shared" si="271"/>
        <v>0</v>
      </c>
      <c r="Q412" s="122"/>
      <c r="R412" s="408">
        <f t="shared" si="262"/>
        <v>0</v>
      </c>
      <c r="S412" s="693"/>
      <c r="T412" s="700">
        <f t="shared" si="256"/>
        <v>0</v>
      </c>
      <c r="U412" s="701">
        <f t="shared" si="256"/>
        <v>0</v>
      </c>
      <c r="V412" s="693"/>
      <c r="W412" s="700">
        <f t="shared" si="257"/>
        <v>0</v>
      </c>
      <c r="X412" s="126">
        <f t="shared" si="257"/>
        <v>0</v>
      </c>
      <c r="Y412" s="696">
        <f t="shared" si="263"/>
        <v>0</v>
      </c>
      <c r="Z412" s="408">
        <f t="shared" si="264"/>
        <v>0</v>
      </c>
      <c r="AA412" s="127"/>
      <c r="AB412" s="123">
        <f t="shared" si="272"/>
        <v>0</v>
      </c>
      <c r="AC412" s="121">
        <f t="shared" si="272"/>
        <v>0</v>
      </c>
      <c r="AD412" s="121">
        <f t="shared" si="272"/>
        <v>0</v>
      </c>
      <c r="AE412" s="121">
        <f t="shared" si="272"/>
        <v>0</v>
      </c>
      <c r="AF412" s="121">
        <f t="shared" si="272"/>
        <v>0</v>
      </c>
      <c r="AG412" s="121">
        <f t="shared" si="272"/>
        <v>0</v>
      </c>
      <c r="AH412" s="121">
        <f t="shared" si="272"/>
        <v>0</v>
      </c>
      <c r="AI412" s="121">
        <f t="shared" si="272"/>
        <v>0</v>
      </c>
      <c r="AJ412" s="121">
        <f t="shared" si="272"/>
        <v>0</v>
      </c>
      <c r="AK412" s="121">
        <f t="shared" si="272"/>
        <v>0</v>
      </c>
      <c r="AL412" s="121">
        <f t="shared" si="272"/>
        <v>0</v>
      </c>
      <c r="AM412" s="121">
        <f t="shared" si="272"/>
        <v>0</v>
      </c>
      <c r="AN412" s="121">
        <f t="shared" si="272"/>
        <v>0</v>
      </c>
      <c r="AO412" s="701">
        <f t="shared" si="272"/>
        <v>0</v>
      </c>
      <c r="AP412" s="122"/>
      <c r="AQ412" s="123">
        <f t="shared" si="273"/>
        <v>0</v>
      </c>
      <c r="AR412" s="121">
        <f t="shared" si="273"/>
        <v>0</v>
      </c>
      <c r="AS412" s="121">
        <f t="shared" si="273"/>
        <v>0</v>
      </c>
      <c r="AT412" s="121">
        <f t="shared" si="273"/>
        <v>0</v>
      </c>
      <c r="AU412" s="121">
        <f t="shared" si="273"/>
        <v>0</v>
      </c>
      <c r="AV412" s="121">
        <f t="shared" si="273"/>
        <v>0</v>
      </c>
      <c r="AW412" s="121">
        <f t="shared" si="273"/>
        <v>0</v>
      </c>
      <c r="AX412" s="121">
        <f t="shared" si="273"/>
        <v>0</v>
      </c>
      <c r="AY412" s="121">
        <f t="shared" si="273"/>
        <v>0</v>
      </c>
      <c r="AZ412" s="121">
        <f t="shared" si="273"/>
        <v>0</v>
      </c>
      <c r="BA412" s="121">
        <f t="shared" si="273"/>
        <v>0</v>
      </c>
      <c r="BB412" s="121">
        <f t="shared" si="273"/>
        <v>0</v>
      </c>
      <c r="BC412" s="121">
        <f t="shared" si="273"/>
        <v>0</v>
      </c>
      <c r="BD412" s="701">
        <f t="shared" si="273"/>
        <v>0</v>
      </c>
      <c r="BE412" s="693"/>
      <c r="BF412" s="122">
        <f t="shared" si="265"/>
        <v>0</v>
      </c>
      <c r="BG412" s="124"/>
      <c r="BH412" s="122">
        <f t="shared" si="266"/>
        <v>0</v>
      </c>
      <c r="BI412" s="124"/>
      <c r="BJ412" s="122">
        <f t="shared" si="267"/>
        <v>0</v>
      </c>
      <c r="BK412" s="124"/>
      <c r="BL412" s="125">
        <f t="shared" si="268"/>
        <v>0</v>
      </c>
      <c r="BM412" s="124"/>
      <c r="BN412" s="123">
        <f t="shared" si="260"/>
        <v>0</v>
      </c>
      <c r="BO412" s="126">
        <f t="shared" si="260"/>
        <v>0</v>
      </c>
      <c r="BP412" s="127"/>
      <c r="BQ412" s="409"/>
    </row>
    <row r="413" spans="1:69" s="131" customFormat="1" ht="17.55" customHeight="1">
      <c r="A413"/>
      <c r="B413"/>
      <c r="C413" s="139" t="str">
        <f t="shared" si="261"/>
        <v/>
      </c>
      <c r="D413" s="130" t="str">
        <f t="shared" si="270"/>
        <v>G_Host</v>
      </c>
      <c r="E413" s="129" t="str">
        <f t="shared" si="269"/>
        <v>LG Chem</v>
      </c>
      <c r="F413" s="717"/>
      <c r="G413" s="123">
        <f t="shared" si="271"/>
        <v>0</v>
      </c>
      <c r="H413" s="121">
        <f t="shared" si="271"/>
        <v>0</v>
      </c>
      <c r="I413" s="121">
        <f t="shared" si="271"/>
        <v>0.45</v>
      </c>
      <c r="J413" s="121">
        <f t="shared" si="271"/>
        <v>0</v>
      </c>
      <c r="K413" s="121">
        <f t="shared" si="271"/>
        <v>0</v>
      </c>
      <c r="L413" s="121">
        <f t="shared" si="271"/>
        <v>0</v>
      </c>
      <c r="M413" s="121">
        <f t="shared" si="271"/>
        <v>0</v>
      </c>
      <c r="N413" s="121">
        <f t="shared" si="271"/>
        <v>0</v>
      </c>
      <c r="O413" s="121">
        <f t="shared" si="271"/>
        <v>0</v>
      </c>
      <c r="P413" s="126">
        <f t="shared" si="271"/>
        <v>0</v>
      </c>
      <c r="Q413" s="122"/>
      <c r="R413" s="408">
        <f t="shared" si="262"/>
        <v>0</v>
      </c>
      <c r="S413" s="693"/>
      <c r="T413" s="700">
        <f t="shared" si="256"/>
        <v>0.5</v>
      </c>
      <c r="U413" s="701">
        <f t="shared" si="256"/>
        <v>0</v>
      </c>
      <c r="V413" s="693"/>
      <c r="W413" s="700">
        <f t="shared" si="257"/>
        <v>0</v>
      </c>
      <c r="X413" s="126">
        <f t="shared" si="257"/>
        <v>0</v>
      </c>
      <c r="Y413" s="696">
        <f t="shared" si="263"/>
        <v>0</v>
      </c>
      <c r="Z413" s="408">
        <f t="shared" si="264"/>
        <v>0</v>
      </c>
      <c r="AA413" s="127"/>
      <c r="AB413" s="123">
        <f t="shared" si="272"/>
        <v>0.2</v>
      </c>
      <c r="AC413" s="121">
        <f t="shared" si="272"/>
        <v>0</v>
      </c>
      <c r="AD413" s="121">
        <f t="shared" si="272"/>
        <v>0</v>
      </c>
      <c r="AE413" s="121">
        <f t="shared" si="272"/>
        <v>0</v>
      </c>
      <c r="AF413" s="121">
        <f t="shared" si="272"/>
        <v>0</v>
      </c>
      <c r="AG413" s="121">
        <f t="shared" si="272"/>
        <v>0</v>
      </c>
      <c r="AH413" s="121">
        <f t="shared" si="272"/>
        <v>0</v>
      </c>
      <c r="AI413" s="121">
        <f t="shared" si="272"/>
        <v>0</v>
      </c>
      <c r="AJ413" s="121">
        <f t="shared" si="272"/>
        <v>0</v>
      </c>
      <c r="AK413" s="121">
        <f t="shared" si="272"/>
        <v>0</v>
      </c>
      <c r="AL413" s="121">
        <f t="shared" si="272"/>
        <v>0</v>
      </c>
      <c r="AM413" s="121">
        <f t="shared" si="272"/>
        <v>0</v>
      </c>
      <c r="AN413" s="121">
        <f t="shared" si="272"/>
        <v>0</v>
      </c>
      <c r="AO413" s="701">
        <f t="shared" si="272"/>
        <v>0</v>
      </c>
      <c r="AP413" s="122"/>
      <c r="AQ413" s="123">
        <f t="shared" si="273"/>
        <v>0</v>
      </c>
      <c r="AR413" s="121">
        <f t="shared" si="273"/>
        <v>0</v>
      </c>
      <c r="AS413" s="121">
        <f t="shared" si="273"/>
        <v>0</v>
      </c>
      <c r="AT413" s="121">
        <f t="shared" si="273"/>
        <v>0</v>
      </c>
      <c r="AU413" s="121">
        <f t="shared" si="273"/>
        <v>0</v>
      </c>
      <c r="AV413" s="121">
        <f t="shared" si="273"/>
        <v>0</v>
      </c>
      <c r="AW413" s="121">
        <f t="shared" si="273"/>
        <v>0</v>
      </c>
      <c r="AX413" s="121">
        <f t="shared" si="273"/>
        <v>0</v>
      </c>
      <c r="AY413" s="121">
        <f t="shared" si="273"/>
        <v>0</v>
      </c>
      <c r="AZ413" s="121">
        <f t="shared" si="273"/>
        <v>0</v>
      </c>
      <c r="BA413" s="121">
        <f t="shared" si="273"/>
        <v>0</v>
      </c>
      <c r="BB413" s="121">
        <f t="shared" si="273"/>
        <v>0</v>
      </c>
      <c r="BC413" s="121">
        <f t="shared" si="273"/>
        <v>0</v>
      </c>
      <c r="BD413" s="701">
        <f t="shared" si="273"/>
        <v>0</v>
      </c>
      <c r="BE413" s="693"/>
      <c r="BF413" s="122">
        <f t="shared" si="265"/>
        <v>0</v>
      </c>
      <c r="BG413" s="124"/>
      <c r="BH413" s="122">
        <f t="shared" si="266"/>
        <v>0.5</v>
      </c>
      <c r="BI413" s="124"/>
      <c r="BJ413" s="122">
        <f t="shared" si="267"/>
        <v>0.4</v>
      </c>
      <c r="BK413" s="124"/>
      <c r="BL413" s="125">
        <f t="shared" si="268"/>
        <v>0</v>
      </c>
      <c r="BM413" s="124"/>
      <c r="BN413" s="123">
        <f t="shared" si="260"/>
        <v>0</v>
      </c>
      <c r="BO413" s="126">
        <f t="shared" si="260"/>
        <v>0</v>
      </c>
      <c r="BP413" s="127"/>
      <c r="BQ413" s="409"/>
    </row>
    <row r="414" spans="1:69" s="131" customFormat="1" ht="17.55" customHeight="1">
      <c r="A414"/>
      <c r="B414"/>
      <c r="C414" s="139" t="str">
        <f t="shared" si="261"/>
        <v/>
      </c>
      <c r="D414" s="130" t="str">
        <f t="shared" si="270"/>
        <v>G_Host</v>
      </c>
      <c r="E414" s="129" t="str">
        <f t="shared" si="269"/>
        <v>LT Materials</v>
      </c>
      <c r="F414" s="717"/>
      <c r="G414" s="123">
        <f t="shared" si="271"/>
        <v>0</v>
      </c>
      <c r="H414" s="121">
        <f t="shared" si="271"/>
        <v>0</v>
      </c>
      <c r="I414" s="121">
        <f t="shared" si="271"/>
        <v>0</v>
      </c>
      <c r="J414" s="121">
        <f t="shared" si="271"/>
        <v>0</v>
      </c>
      <c r="K414" s="121">
        <f t="shared" si="271"/>
        <v>0</v>
      </c>
      <c r="L414" s="121">
        <f t="shared" si="271"/>
        <v>0</v>
      </c>
      <c r="M414" s="121">
        <f t="shared" si="271"/>
        <v>0</v>
      </c>
      <c r="N414" s="121">
        <f t="shared" si="271"/>
        <v>0</v>
      </c>
      <c r="O414" s="121">
        <f t="shared" si="271"/>
        <v>0</v>
      </c>
      <c r="P414" s="126">
        <f t="shared" si="271"/>
        <v>0</v>
      </c>
      <c r="Q414" s="122"/>
      <c r="R414" s="408">
        <f t="shared" si="262"/>
        <v>0</v>
      </c>
      <c r="S414" s="693"/>
      <c r="T414" s="700">
        <f t="shared" si="256"/>
        <v>0.5</v>
      </c>
      <c r="U414" s="701">
        <f t="shared" si="256"/>
        <v>0</v>
      </c>
      <c r="V414" s="693"/>
      <c r="W414" s="700">
        <f t="shared" si="257"/>
        <v>0</v>
      </c>
      <c r="X414" s="126">
        <f t="shared" si="257"/>
        <v>0</v>
      </c>
      <c r="Y414" s="696">
        <f t="shared" si="263"/>
        <v>0</v>
      </c>
      <c r="Z414" s="408">
        <f t="shared" si="264"/>
        <v>0</v>
      </c>
      <c r="AA414" s="127"/>
      <c r="AB414" s="123">
        <f t="shared" si="272"/>
        <v>0</v>
      </c>
      <c r="AC414" s="121">
        <f t="shared" si="272"/>
        <v>0</v>
      </c>
      <c r="AD414" s="121">
        <f t="shared" si="272"/>
        <v>0</v>
      </c>
      <c r="AE414" s="121">
        <f t="shared" si="272"/>
        <v>0</v>
      </c>
      <c r="AF414" s="121">
        <f t="shared" si="272"/>
        <v>0</v>
      </c>
      <c r="AG414" s="121">
        <f t="shared" si="272"/>
        <v>0</v>
      </c>
      <c r="AH414" s="121">
        <f t="shared" si="272"/>
        <v>0</v>
      </c>
      <c r="AI414" s="121">
        <f t="shared" si="272"/>
        <v>0</v>
      </c>
      <c r="AJ414" s="121">
        <f t="shared" si="272"/>
        <v>0</v>
      </c>
      <c r="AK414" s="121">
        <f t="shared" si="272"/>
        <v>0</v>
      </c>
      <c r="AL414" s="121">
        <f t="shared" si="272"/>
        <v>0</v>
      </c>
      <c r="AM414" s="121">
        <f t="shared" si="272"/>
        <v>0</v>
      </c>
      <c r="AN414" s="121">
        <f t="shared" si="272"/>
        <v>0</v>
      </c>
      <c r="AO414" s="701">
        <f t="shared" si="272"/>
        <v>0</v>
      </c>
      <c r="AP414" s="122"/>
      <c r="AQ414" s="123">
        <f t="shared" si="273"/>
        <v>0</v>
      </c>
      <c r="AR414" s="121">
        <f t="shared" si="273"/>
        <v>0</v>
      </c>
      <c r="AS414" s="121">
        <f t="shared" si="273"/>
        <v>0</v>
      </c>
      <c r="AT414" s="121">
        <f t="shared" si="273"/>
        <v>0</v>
      </c>
      <c r="AU414" s="121">
        <f t="shared" si="273"/>
        <v>0</v>
      </c>
      <c r="AV414" s="121">
        <f t="shared" si="273"/>
        <v>0</v>
      </c>
      <c r="AW414" s="121">
        <f t="shared" si="273"/>
        <v>0</v>
      </c>
      <c r="AX414" s="121">
        <f t="shared" si="273"/>
        <v>0</v>
      </c>
      <c r="AY414" s="121">
        <f t="shared" si="273"/>
        <v>0</v>
      </c>
      <c r="AZ414" s="121">
        <f t="shared" si="273"/>
        <v>0</v>
      </c>
      <c r="BA414" s="121">
        <f t="shared" si="273"/>
        <v>0</v>
      </c>
      <c r="BB414" s="121">
        <f t="shared" si="273"/>
        <v>0</v>
      </c>
      <c r="BC414" s="121">
        <f t="shared" si="273"/>
        <v>0</v>
      </c>
      <c r="BD414" s="701">
        <f t="shared" si="273"/>
        <v>0</v>
      </c>
      <c r="BE414" s="693"/>
      <c r="BF414" s="122">
        <f t="shared" si="265"/>
        <v>0</v>
      </c>
      <c r="BG414" s="124"/>
      <c r="BH414" s="122">
        <f t="shared" si="266"/>
        <v>0</v>
      </c>
      <c r="BI414" s="124"/>
      <c r="BJ414" s="122">
        <f t="shared" si="267"/>
        <v>0.6</v>
      </c>
      <c r="BK414" s="124"/>
      <c r="BL414" s="125">
        <f t="shared" si="268"/>
        <v>0</v>
      </c>
      <c r="BM414" s="124"/>
      <c r="BN414" s="123">
        <f t="shared" si="260"/>
        <v>0</v>
      </c>
      <c r="BO414" s="126">
        <f t="shared" si="260"/>
        <v>0</v>
      </c>
      <c r="BP414" s="127"/>
      <c r="BQ414" s="409"/>
    </row>
    <row r="415" spans="1:69" s="131" customFormat="1" ht="17.55" hidden="1" customHeight="1">
      <c r="A415"/>
      <c r="B415"/>
      <c r="C415" s="139" t="str">
        <f t="shared" si="261"/>
        <v>H</v>
      </c>
      <c r="D415" s="130" t="str">
        <f t="shared" si="270"/>
        <v>G_Host</v>
      </c>
      <c r="E415" s="129" t="str">
        <f t="shared" si="269"/>
        <v>LT Metal</v>
      </c>
      <c r="F415" s="717"/>
      <c r="G415" s="123">
        <f t="shared" si="271"/>
        <v>0</v>
      </c>
      <c r="H415" s="121">
        <f t="shared" si="271"/>
        <v>0</v>
      </c>
      <c r="I415" s="121">
        <f t="shared" si="271"/>
        <v>0</v>
      </c>
      <c r="J415" s="121">
        <f t="shared" si="271"/>
        <v>0</v>
      </c>
      <c r="K415" s="121">
        <f t="shared" si="271"/>
        <v>0</v>
      </c>
      <c r="L415" s="121">
        <f t="shared" si="271"/>
        <v>0</v>
      </c>
      <c r="M415" s="121">
        <f t="shared" si="271"/>
        <v>0</v>
      </c>
      <c r="N415" s="121">
        <f t="shared" si="271"/>
        <v>0</v>
      </c>
      <c r="O415" s="121">
        <f t="shared" si="271"/>
        <v>0</v>
      </c>
      <c r="P415" s="126">
        <f t="shared" si="271"/>
        <v>0</v>
      </c>
      <c r="Q415" s="122"/>
      <c r="R415" s="408">
        <f t="shared" si="262"/>
        <v>0</v>
      </c>
      <c r="S415" s="693"/>
      <c r="T415" s="700">
        <f t="shared" si="256"/>
        <v>0</v>
      </c>
      <c r="U415" s="701">
        <f t="shared" si="256"/>
        <v>0</v>
      </c>
      <c r="V415" s="693"/>
      <c r="W415" s="700">
        <f t="shared" si="257"/>
        <v>0</v>
      </c>
      <c r="X415" s="126">
        <f t="shared" si="257"/>
        <v>0</v>
      </c>
      <c r="Y415" s="696">
        <f t="shared" si="263"/>
        <v>0</v>
      </c>
      <c r="Z415" s="408">
        <f t="shared" si="264"/>
        <v>0</v>
      </c>
      <c r="AA415" s="127"/>
      <c r="AB415" s="123">
        <f t="shared" si="272"/>
        <v>0</v>
      </c>
      <c r="AC415" s="121">
        <f t="shared" si="272"/>
        <v>0</v>
      </c>
      <c r="AD415" s="121">
        <f t="shared" si="272"/>
        <v>0</v>
      </c>
      <c r="AE415" s="121">
        <f t="shared" si="272"/>
        <v>0</v>
      </c>
      <c r="AF415" s="121">
        <f t="shared" si="272"/>
        <v>0</v>
      </c>
      <c r="AG415" s="121">
        <f t="shared" si="272"/>
        <v>0</v>
      </c>
      <c r="AH415" s="121">
        <f t="shared" si="272"/>
        <v>0</v>
      </c>
      <c r="AI415" s="121">
        <f t="shared" si="272"/>
        <v>0</v>
      </c>
      <c r="AJ415" s="121">
        <f t="shared" si="272"/>
        <v>0</v>
      </c>
      <c r="AK415" s="121">
        <f t="shared" si="272"/>
        <v>0</v>
      </c>
      <c r="AL415" s="121">
        <f t="shared" si="272"/>
        <v>0</v>
      </c>
      <c r="AM415" s="121">
        <f t="shared" si="272"/>
        <v>0</v>
      </c>
      <c r="AN415" s="121">
        <f t="shared" si="272"/>
        <v>0</v>
      </c>
      <c r="AO415" s="701">
        <f t="shared" si="272"/>
        <v>0</v>
      </c>
      <c r="AP415" s="122"/>
      <c r="AQ415" s="123">
        <f t="shared" si="273"/>
        <v>0</v>
      </c>
      <c r="AR415" s="121">
        <f t="shared" si="273"/>
        <v>0</v>
      </c>
      <c r="AS415" s="121">
        <f t="shared" si="273"/>
        <v>0</v>
      </c>
      <c r="AT415" s="121">
        <f t="shared" si="273"/>
        <v>0</v>
      </c>
      <c r="AU415" s="121">
        <f t="shared" si="273"/>
        <v>0</v>
      </c>
      <c r="AV415" s="121">
        <f t="shared" si="273"/>
        <v>0</v>
      </c>
      <c r="AW415" s="121">
        <f t="shared" si="273"/>
        <v>0</v>
      </c>
      <c r="AX415" s="121">
        <f t="shared" si="273"/>
        <v>0</v>
      </c>
      <c r="AY415" s="121">
        <f t="shared" si="273"/>
        <v>0</v>
      </c>
      <c r="AZ415" s="121">
        <f t="shared" si="273"/>
        <v>0</v>
      </c>
      <c r="BA415" s="121">
        <f t="shared" si="273"/>
        <v>0</v>
      </c>
      <c r="BB415" s="121">
        <f t="shared" si="273"/>
        <v>0</v>
      </c>
      <c r="BC415" s="121">
        <f t="shared" si="273"/>
        <v>0</v>
      </c>
      <c r="BD415" s="701">
        <f t="shared" si="273"/>
        <v>0</v>
      </c>
      <c r="BE415" s="693"/>
      <c r="BF415" s="122">
        <f t="shared" si="265"/>
        <v>0</v>
      </c>
      <c r="BG415" s="124"/>
      <c r="BH415" s="122">
        <f t="shared" si="266"/>
        <v>0</v>
      </c>
      <c r="BI415" s="124"/>
      <c r="BJ415" s="122">
        <f t="shared" si="267"/>
        <v>0</v>
      </c>
      <c r="BK415" s="124"/>
      <c r="BL415" s="125">
        <f t="shared" si="268"/>
        <v>0</v>
      </c>
      <c r="BM415" s="124"/>
      <c r="BN415" s="123">
        <f t="shared" si="260"/>
        <v>0</v>
      </c>
      <c r="BO415" s="126">
        <f t="shared" si="260"/>
        <v>0</v>
      </c>
      <c r="BP415" s="127"/>
      <c r="BQ415" s="409"/>
    </row>
    <row r="416" spans="1:69" s="131" customFormat="1" ht="17.55" customHeight="1">
      <c r="A416"/>
      <c r="B416"/>
      <c r="C416" s="139" t="str">
        <f t="shared" si="261"/>
        <v/>
      </c>
      <c r="D416" s="130" t="str">
        <f t="shared" si="270"/>
        <v>G_Host</v>
      </c>
      <c r="E416" s="129" t="str">
        <f t="shared" si="269"/>
        <v>LTOM</v>
      </c>
      <c r="F416" s="717"/>
      <c r="G416" s="123">
        <f t="shared" ref="G416:P425" si="274">SUMIFS(Share, Y, $E$3, Config, $G$11, P, G$15, LType, $D416, MSup, $E416)</f>
        <v>0</v>
      </c>
      <c r="H416" s="121">
        <f t="shared" si="274"/>
        <v>0.6</v>
      </c>
      <c r="I416" s="121">
        <f t="shared" si="274"/>
        <v>0</v>
      </c>
      <c r="J416" s="121">
        <f t="shared" si="274"/>
        <v>0</v>
      </c>
      <c r="K416" s="121">
        <f t="shared" si="274"/>
        <v>0</v>
      </c>
      <c r="L416" s="121">
        <f t="shared" si="274"/>
        <v>0</v>
      </c>
      <c r="M416" s="121">
        <f t="shared" si="274"/>
        <v>0</v>
      </c>
      <c r="N416" s="121">
        <f t="shared" si="274"/>
        <v>0.5</v>
      </c>
      <c r="O416" s="121">
        <f t="shared" si="274"/>
        <v>0</v>
      </c>
      <c r="P416" s="126">
        <f t="shared" si="274"/>
        <v>0</v>
      </c>
      <c r="Q416" s="122"/>
      <c r="R416" s="408">
        <f t="shared" si="262"/>
        <v>0</v>
      </c>
      <c r="S416" s="693"/>
      <c r="T416" s="700">
        <f t="shared" ref="T416:U435" si="275">SUMIFS(Share, Y, $E$3, Config, $T$11, P, T$15, LType, $D416, MSup, $E416)</f>
        <v>0</v>
      </c>
      <c r="U416" s="701">
        <f t="shared" si="275"/>
        <v>0.3</v>
      </c>
      <c r="V416" s="693"/>
      <c r="W416" s="700">
        <f t="shared" ref="W416:X435" si="276">SUMIFS(Share, Y, $E$3, Config, $W$11, P, W$15, LType, $D416, MSup, $E416)</f>
        <v>0</v>
      </c>
      <c r="X416" s="126">
        <f t="shared" si="276"/>
        <v>1</v>
      </c>
      <c r="Y416" s="696">
        <f t="shared" si="263"/>
        <v>0</v>
      </c>
      <c r="Z416" s="408">
        <f t="shared" si="264"/>
        <v>0</v>
      </c>
      <c r="AA416" s="127"/>
      <c r="AB416" s="123">
        <f t="shared" ref="AB416:AO425" si="277">SUMIFS(Share, Y, $E$3, Config, $AB$11, P, AB$15, LType, $D416, MSup, $E416)</f>
        <v>0</v>
      </c>
      <c r="AC416" s="121">
        <f t="shared" si="277"/>
        <v>0</v>
      </c>
      <c r="AD416" s="121">
        <f t="shared" si="277"/>
        <v>0</v>
      </c>
      <c r="AE416" s="121">
        <f t="shared" si="277"/>
        <v>0</v>
      </c>
      <c r="AF416" s="121">
        <f t="shared" si="277"/>
        <v>0</v>
      </c>
      <c r="AG416" s="121">
        <f t="shared" si="277"/>
        <v>0</v>
      </c>
      <c r="AH416" s="121">
        <f t="shared" si="277"/>
        <v>0</v>
      </c>
      <c r="AI416" s="121">
        <f t="shared" si="277"/>
        <v>0.6</v>
      </c>
      <c r="AJ416" s="121">
        <f t="shared" si="277"/>
        <v>0</v>
      </c>
      <c r="AK416" s="121">
        <f t="shared" si="277"/>
        <v>0</v>
      </c>
      <c r="AL416" s="121">
        <f t="shared" si="277"/>
        <v>0</v>
      </c>
      <c r="AM416" s="121">
        <f t="shared" si="277"/>
        <v>0</v>
      </c>
      <c r="AN416" s="121">
        <f t="shared" si="277"/>
        <v>0</v>
      </c>
      <c r="AO416" s="701">
        <f t="shared" si="277"/>
        <v>0</v>
      </c>
      <c r="AP416" s="122"/>
      <c r="AQ416" s="123">
        <f t="shared" ref="AQ416:BD425" si="278">SUMIFS(Share, Y, $E$3, Config, $AQ$11, P, AQ$15, LType, $D416, MSup, $E416)</f>
        <v>0</v>
      </c>
      <c r="AR416" s="121">
        <f t="shared" si="278"/>
        <v>0</v>
      </c>
      <c r="AS416" s="121">
        <f t="shared" si="278"/>
        <v>0</v>
      </c>
      <c r="AT416" s="121">
        <f t="shared" si="278"/>
        <v>0</v>
      </c>
      <c r="AU416" s="121">
        <f t="shared" si="278"/>
        <v>0</v>
      </c>
      <c r="AV416" s="121">
        <f t="shared" si="278"/>
        <v>0</v>
      </c>
      <c r="AW416" s="121">
        <f t="shared" si="278"/>
        <v>0</v>
      </c>
      <c r="AX416" s="121">
        <f t="shared" si="278"/>
        <v>0</v>
      </c>
      <c r="AY416" s="121">
        <f t="shared" si="278"/>
        <v>0</v>
      </c>
      <c r="AZ416" s="121">
        <f t="shared" si="278"/>
        <v>0</v>
      </c>
      <c r="BA416" s="121">
        <f t="shared" si="278"/>
        <v>0</v>
      </c>
      <c r="BB416" s="121">
        <f t="shared" si="278"/>
        <v>0</v>
      </c>
      <c r="BC416" s="121">
        <f t="shared" si="278"/>
        <v>0</v>
      </c>
      <c r="BD416" s="701">
        <f t="shared" si="278"/>
        <v>0</v>
      </c>
      <c r="BE416" s="693"/>
      <c r="BF416" s="122">
        <f t="shared" si="265"/>
        <v>0</v>
      </c>
      <c r="BG416" s="124"/>
      <c r="BH416" s="122">
        <f t="shared" si="266"/>
        <v>0</v>
      </c>
      <c r="BI416" s="124"/>
      <c r="BJ416" s="122">
        <f t="shared" si="267"/>
        <v>0</v>
      </c>
      <c r="BK416" s="124"/>
      <c r="BL416" s="125">
        <f t="shared" si="268"/>
        <v>0</v>
      </c>
      <c r="BM416" s="124"/>
      <c r="BN416" s="123">
        <f t="shared" ref="BN416:BO435" si="279">SUMIFS(Share, Y, $E$3, Config, $BN$11, P, BN$15, LType, $D416, MSup, $E416)</f>
        <v>0</v>
      </c>
      <c r="BO416" s="126">
        <f t="shared" si="279"/>
        <v>0</v>
      </c>
      <c r="BP416" s="127"/>
      <c r="BQ416" s="409"/>
    </row>
    <row r="417" spans="1:69" s="131" customFormat="1" ht="17.55" hidden="1" customHeight="1">
      <c r="A417"/>
      <c r="B417"/>
      <c r="C417" s="139" t="str">
        <f t="shared" si="261"/>
        <v>H</v>
      </c>
      <c r="D417" s="130" t="str">
        <f t="shared" si="270"/>
        <v>G_Host</v>
      </c>
      <c r="E417" s="129" t="str">
        <f t="shared" si="269"/>
        <v>Lumilan</v>
      </c>
      <c r="F417" s="717"/>
      <c r="G417" s="123">
        <f t="shared" si="274"/>
        <v>0</v>
      </c>
      <c r="H417" s="121">
        <f t="shared" si="274"/>
        <v>0</v>
      </c>
      <c r="I417" s="121">
        <f t="shared" si="274"/>
        <v>0</v>
      </c>
      <c r="J417" s="121">
        <f t="shared" si="274"/>
        <v>0</v>
      </c>
      <c r="K417" s="121">
        <f t="shared" si="274"/>
        <v>0</v>
      </c>
      <c r="L417" s="121">
        <f t="shared" si="274"/>
        <v>0</v>
      </c>
      <c r="M417" s="121">
        <f t="shared" si="274"/>
        <v>0</v>
      </c>
      <c r="N417" s="121">
        <f t="shared" si="274"/>
        <v>0</v>
      </c>
      <c r="O417" s="121">
        <f t="shared" si="274"/>
        <v>0</v>
      </c>
      <c r="P417" s="126">
        <f t="shared" si="274"/>
        <v>0</v>
      </c>
      <c r="Q417" s="122"/>
      <c r="R417" s="408">
        <f t="shared" si="262"/>
        <v>0</v>
      </c>
      <c r="S417" s="693"/>
      <c r="T417" s="700">
        <f t="shared" si="275"/>
        <v>0</v>
      </c>
      <c r="U417" s="701">
        <f t="shared" si="275"/>
        <v>0</v>
      </c>
      <c r="V417" s="693"/>
      <c r="W417" s="700">
        <f t="shared" si="276"/>
        <v>0</v>
      </c>
      <c r="X417" s="126">
        <f t="shared" si="276"/>
        <v>0</v>
      </c>
      <c r="Y417" s="696">
        <f t="shared" si="263"/>
        <v>0</v>
      </c>
      <c r="Z417" s="408">
        <f t="shared" si="264"/>
        <v>0</v>
      </c>
      <c r="AA417" s="127"/>
      <c r="AB417" s="123">
        <f t="shared" si="277"/>
        <v>0</v>
      </c>
      <c r="AC417" s="121">
        <f t="shared" si="277"/>
        <v>0</v>
      </c>
      <c r="AD417" s="121">
        <f t="shared" si="277"/>
        <v>0</v>
      </c>
      <c r="AE417" s="121">
        <f t="shared" si="277"/>
        <v>0</v>
      </c>
      <c r="AF417" s="121">
        <f t="shared" si="277"/>
        <v>0</v>
      </c>
      <c r="AG417" s="121">
        <f t="shared" si="277"/>
        <v>0</v>
      </c>
      <c r="AH417" s="121">
        <f t="shared" si="277"/>
        <v>0</v>
      </c>
      <c r="AI417" s="121">
        <f t="shared" si="277"/>
        <v>0</v>
      </c>
      <c r="AJ417" s="121">
        <f t="shared" si="277"/>
        <v>0</v>
      </c>
      <c r="AK417" s="121">
        <f t="shared" si="277"/>
        <v>0</v>
      </c>
      <c r="AL417" s="121">
        <f t="shared" si="277"/>
        <v>0</v>
      </c>
      <c r="AM417" s="121">
        <f t="shared" si="277"/>
        <v>0</v>
      </c>
      <c r="AN417" s="121">
        <f t="shared" si="277"/>
        <v>0</v>
      </c>
      <c r="AO417" s="701">
        <f t="shared" si="277"/>
        <v>0</v>
      </c>
      <c r="AP417" s="122"/>
      <c r="AQ417" s="123">
        <f t="shared" si="278"/>
        <v>0</v>
      </c>
      <c r="AR417" s="121">
        <f t="shared" si="278"/>
        <v>0</v>
      </c>
      <c r="AS417" s="121">
        <f t="shared" si="278"/>
        <v>0</v>
      </c>
      <c r="AT417" s="121">
        <f t="shared" si="278"/>
        <v>0</v>
      </c>
      <c r="AU417" s="121">
        <f t="shared" si="278"/>
        <v>0</v>
      </c>
      <c r="AV417" s="121">
        <f t="shared" si="278"/>
        <v>0</v>
      </c>
      <c r="AW417" s="121">
        <f t="shared" si="278"/>
        <v>0</v>
      </c>
      <c r="AX417" s="121">
        <f t="shared" si="278"/>
        <v>0</v>
      </c>
      <c r="AY417" s="121">
        <f t="shared" si="278"/>
        <v>0</v>
      </c>
      <c r="AZ417" s="121">
        <f t="shared" si="278"/>
        <v>0</v>
      </c>
      <c r="BA417" s="121">
        <f t="shared" si="278"/>
        <v>0</v>
      </c>
      <c r="BB417" s="121">
        <f t="shared" si="278"/>
        <v>0</v>
      </c>
      <c r="BC417" s="121">
        <f t="shared" si="278"/>
        <v>0</v>
      </c>
      <c r="BD417" s="701">
        <f t="shared" si="278"/>
        <v>0</v>
      </c>
      <c r="BE417" s="693"/>
      <c r="BF417" s="122">
        <f t="shared" si="265"/>
        <v>0</v>
      </c>
      <c r="BG417" s="124"/>
      <c r="BH417" s="122">
        <f t="shared" si="266"/>
        <v>0</v>
      </c>
      <c r="BI417" s="124"/>
      <c r="BJ417" s="122">
        <f t="shared" si="267"/>
        <v>0</v>
      </c>
      <c r="BK417" s="124"/>
      <c r="BL417" s="125">
        <f t="shared" si="268"/>
        <v>0</v>
      </c>
      <c r="BM417" s="124"/>
      <c r="BN417" s="123">
        <f t="shared" si="279"/>
        <v>0</v>
      </c>
      <c r="BO417" s="126">
        <f t="shared" si="279"/>
        <v>0</v>
      </c>
      <c r="BP417" s="127"/>
      <c r="BQ417" s="409"/>
    </row>
    <row r="418" spans="1:69" s="131" customFormat="1" ht="17.55" hidden="1" customHeight="1">
      <c r="A418"/>
      <c r="B418"/>
      <c r="C418" s="139" t="str">
        <f t="shared" si="261"/>
        <v>H</v>
      </c>
      <c r="D418" s="130" t="str">
        <f t="shared" si="270"/>
        <v>G_Host</v>
      </c>
      <c r="E418" s="129" t="str">
        <f t="shared" si="269"/>
        <v>Materion</v>
      </c>
      <c r="F418" s="717"/>
      <c r="G418" s="123">
        <f t="shared" si="274"/>
        <v>0</v>
      </c>
      <c r="H418" s="121">
        <f t="shared" si="274"/>
        <v>0</v>
      </c>
      <c r="I418" s="121">
        <f t="shared" si="274"/>
        <v>0</v>
      </c>
      <c r="J418" s="121">
        <f t="shared" si="274"/>
        <v>0</v>
      </c>
      <c r="K418" s="121">
        <f t="shared" si="274"/>
        <v>0</v>
      </c>
      <c r="L418" s="121">
        <f t="shared" si="274"/>
        <v>0</v>
      </c>
      <c r="M418" s="121">
        <f t="shared" si="274"/>
        <v>0</v>
      </c>
      <c r="N418" s="121">
        <f t="shared" si="274"/>
        <v>0</v>
      </c>
      <c r="O418" s="121">
        <f t="shared" si="274"/>
        <v>0</v>
      </c>
      <c r="P418" s="126">
        <f t="shared" si="274"/>
        <v>0</v>
      </c>
      <c r="Q418" s="122"/>
      <c r="R418" s="408">
        <f t="shared" si="262"/>
        <v>0</v>
      </c>
      <c r="S418" s="693"/>
      <c r="T418" s="700">
        <f t="shared" si="275"/>
        <v>0</v>
      </c>
      <c r="U418" s="701">
        <f t="shared" si="275"/>
        <v>0</v>
      </c>
      <c r="V418" s="693"/>
      <c r="W418" s="700">
        <f t="shared" si="276"/>
        <v>0</v>
      </c>
      <c r="X418" s="126">
        <f t="shared" si="276"/>
        <v>0</v>
      </c>
      <c r="Y418" s="696">
        <f t="shared" si="263"/>
        <v>0</v>
      </c>
      <c r="Z418" s="408">
        <f t="shared" si="264"/>
        <v>0</v>
      </c>
      <c r="AA418" s="127"/>
      <c r="AB418" s="123">
        <f t="shared" si="277"/>
        <v>0</v>
      </c>
      <c r="AC418" s="121">
        <f t="shared" si="277"/>
        <v>0</v>
      </c>
      <c r="AD418" s="121">
        <f t="shared" si="277"/>
        <v>0</v>
      </c>
      <c r="AE418" s="121">
        <f t="shared" si="277"/>
        <v>0</v>
      </c>
      <c r="AF418" s="121">
        <f t="shared" si="277"/>
        <v>0</v>
      </c>
      <c r="AG418" s="121">
        <f t="shared" si="277"/>
        <v>0</v>
      </c>
      <c r="AH418" s="121">
        <f t="shared" si="277"/>
        <v>0</v>
      </c>
      <c r="AI418" s="121">
        <f t="shared" si="277"/>
        <v>0</v>
      </c>
      <c r="AJ418" s="121">
        <f t="shared" si="277"/>
        <v>0</v>
      </c>
      <c r="AK418" s="121">
        <f t="shared" si="277"/>
        <v>0</v>
      </c>
      <c r="AL418" s="121">
        <f t="shared" si="277"/>
        <v>0</v>
      </c>
      <c r="AM418" s="121">
        <f t="shared" si="277"/>
        <v>0</v>
      </c>
      <c r="AN418" s="121">
        <f t="shared" si="277"/>
        <v>0</v>
      </c>
      <c r="AO418" s="701">
        <f t="shared" si="277"/>
        <v>0</v>
      </c>
      <c r="AP418" s="122"/>
      <c r="AQ418" s="123">
        <f t="shared" si="278"/>
        <v>0</v>
      </c>
      <c r="AR418" s="121">
        <f t="shared" si="278"/>
        <v>0</v>
      </c>
      <c r="AS418" s="121">
        <f t="shared" si="278"/>
        <v>0</v>
      </c>
      <c r="AT418" s="121">
        <f t="shared" si="278"/>
        <v>0</v>
      </c>
      <c r="AU418" s="121">
        <f t="shared" si="278"/>
        <v>0</v>
      </c>
      <c r="AV418" s="121">
        <f t="shared" si="278"/>
        <v>0</v>
      </c>
      <c r="AW418" s="121">
        <f t="shared" si="278"/>
        <v>0</v>
      </c>
      <c r="AX418" s="121">
        <f t="shared" si="278"/>
        <v>0</v>
      </c>
      <c r="AY418" s="121">
        <f t="shared" si="278"/>
        <v>0</v>
      </c>
      <c r="AZ418" s="121">
        <f t="shared" si="278"/>
        <v>0</v>
      </c>
      <c r="BA418" s="121">
        <f t="shared" si="278"/>
        <v>0</v>
      </c>
      <c r="BB418" s="121">
        <f t="shared" si="278"/>
        <v>0</v>
      </c>
      <c r="BC418" s="121">
        <f t="shared" si="278"/>
        <v>0</v>
      </c>
      <c r="BD418" s="701">
        <f t="shared" si="278"/>
        <v>0</v>
      </c>
      <c r="BE418" s="693"/>
      <c r="BF418" s="122">
        <f t="shared" si="265"/>
        <v>0</v>
      </c>
      <c r="BG418" s="124"/>
      <c r="BH418" s="122">
        <f t="shared" si="266"/>
        <v>0</v>
      </c>
      <c r="BI418" s="124"/>
      <c r="BJ418" s="122">
        <f t="shared" si="267"/>
        <v>0</v>
      </c>
      <c r="BK418" s="124"/>
      <c r="BL418" s="125">
        <f t="shared" si="268"/>
        <v>0</v>
      </c>
      <c r="BM418" s="124"/>
      <c r="BN418" s="123">
        <f t="shared" si="279"/>
        <v>0</v>
      </c>
      <c r="BO418" s="126">
        <f t="shared" si="279"/>
        <v>0</v>
      </c>
      <c r="BP418" s="127"/>
      <c r="BQ418" s="409"/>
    </row>
    <row r="419" spans="1:69" s="131" customFormat="1" ht="17.55" customHeight="1">
      <c r="A419"/>
      <c r="B419"/>
      <c r="C419" s="139" t="str">
        <f t="shared" si="261"/>
        <v/>
      </c>
      <c r="D419" s="130" t="str">
        <f t="shared" si="270"/>
        <v>G_Host</v>
      </c>
      <c r="E419" s="129" t="str">
        <f t="shared" si="269"/>
        <v>Merck</v>
      </c>
      <c r="F419" s="717"/>
      <c r="G419" s="123">
        <f t="shared" si="274"/>
        <v>0</v>
      </c>
      <c r="H419" s="121">
        <f t="shared" si="274"/>
        <v>0</v>
      </c>
      <c r="I419" s="121">
        <f t="shared" si="274"/>
        <v>0</v>
      </c>
      <c r="J419" s="121">
        <f t="shared" si="274"/>
        <v>0</v>
      </c>
      <c r="K419" s="121">
        <f t="shared" si="274"/>
        <v>0.2</v>
      </c>
      <c r="L419" s="121">
        <f t="shared" si="274"/>
        <v>0</v>
      </c>
      <c r="M419" s="121">
        <f t="shared" si="274"/>
        <v>0</v>
      </c>
      <c r="N419" s="121">
        <f t="shared" si="274"/>
        <v>0</v>
      </c>
      <c r="O419" s="121">
        <f t="shared" si="274"/>
        <v>0.2</v>
      </c>
      <c r="P419" s="126">
        <f t="shared" si="274"/>
        <v>0.1</v>
      </c>
      <c r="Q419" s="122"/>
      <c r="R419" s="408">
        <f t="shared" si="262"/>
        <v>0</v>
      </c>
      <c r="S419" s="693"/>
      <c r="T419" s="700">
        <f t="shared" si="275"/>
        <v>0</v>
      </c>
      <c r="U419" s="701">
        <f t="shared" si="275"/>
        <v>0</v>
      </c>
      <c r="V419" s="693"/>
      <c r="W419" s="700">
        <f t="shared" si="276"/>
        <v>0</v>
      </c>
      <c r="X419" s="126">
        <f t="shared" si="276"/>
        <v>0</v>
      </c>
      <c r="Y419" s="696">
        <f t="shared" si="263"/>
        <v>0</v>
      </c>
      <c r="Z419" s="408">
        <f t="shared" si="264"/>
        <v>0</v>
      </c>
      <c r="AA419" s="127"/>
      <c r="AB419" s="123">
        <f t="shared" si="277"/>
        <v>0</v>
      </c>
      <c r="AC419" s="121">
        <f t="shared" si="277"/>
        <v>0</v>
      </c>
      <c r="AD419" s="121">
        <f t="shared" si="277"/>
        <v>0</v>
      </c>
      <c r="AE419" s="121">
        <f t="shared" si="277"/>
        <v>0</v>
      </c>
      <c r="AF419" s="121">
        <f t="shared" si="277"/>
        <v>0</v>
      </c>
      <c r="AG419" s="121">
        <f t="shared" si="277"/>
        <v>0</v>
      </c>
      <c r="AH419" s="121">
        <f t="shared" si="277"/>
        <v>0</v>
      </c>
      <c r="AI419" s="121">
        <f t="shared" si="277"/>
        <v>0</v>
      </c>
      <c r="AJ419" s="121">
        <f t="shared" si="277"/>
        <v>0</v>
      </c>
      <c r="AK419" s="121">
        <f t="shared" si="277"/>
        <v>0</v>
      </c>
      <c r="AL419" s="121">
        <f t="shared" si="277"/>
        <v>0</v>
      </c>
      <c r="AM419" s="121">
        <f t="shared" si="277"/>
        <v>0.1</v>
      </c>
      <c r="AN419" s="121">
        <f t="shared" si="277"/>
        <v>0</v>
      </c>
      <c r="AO419" s="701">
        <f t="shared" si="277"/>
        <v>0</v>
      </c>
      <c r="AP419" s="122"/>
      <c r="AQ419" s="123">
        <f t="shared" si="278"/>
        <v>0</v>
      </c>
      <c r="AR419" s="121">
        <f t="shared" si="278"/>
        <v>0</v>
      </c>
      <c r="AS419" s="121">
        <f t="shared" si="278"/>
        <v>0</v>
      </c>
      <c r="AT419" s="121">
        <f t="shared" si="278"/>
        <v>0</v>
      </c>
      <c r="AU419" s="121">
        <f t="shared" si="278"/>
        <v>0</v>
      </c>
      <c r="AV419" s="121">
        <f t="shared" si="278"/>
        <v>0</v>
      </c>
      <c r="AW419" s="121">
        <f t="shared" si="278"/>
        <v>0</v>
      </c>
      <c r="AX419" s="121">
        <f t="shared" si="278"/>
        <v>0</v>
      </c>
      <c r="AY419" s="121">
        <f t="shared" si="278"/>
        <v>0</v>
      </c>
      <c r="AZ419" s="121">
        <f t="shared" si="278"/>
        <v>0</v>
      </c>
      <c r="BA419" s="121">
        <f t="shared" si="278"/>
        <v>0</v>
      </c>
      <c r="BB419" s="121">
        <f t="shared" si="278"/>
        <v>0</v>
      </c>
      <c r="BC419" s="121">
        <f t="shared" si="278"/>
        <v>0</v>
      </c>
      <c r="BD419" s="701">
        <f t="shared" si="278"/>
        <v>0</v>
      </c>
      <c r="BE419" s="693"/>
      <c r="BF419" s="122">
        <f t="shared" si="265"/>
        <v>0</v>
      </c>
      <c r="BG419" s="124"/>
      <c r="BH419" s="122">
        <f t="shared" si="266"/>
        <v>0</v>
      </c>
      <c r="BI419" s="124"/>
      <c r="BJ419" s="122">
        <f t="shared" si="267"/>
        <v>0</v>
      </c>
      <c r="BK419" s="124"/>
      <c r="BL419" s="125">
        <f t="shared" si="268"/>
        <v>0</v>
      </c>
      <c r="BM419" s="124"/>
      <c r="BN419" s="123">
        <f t="shared" si="279"/>
        <v>0</v>
      </c>
      <c r="BO419" s="126">
        <f t="shared" si="279"/>
        <v>0</v>
      </c>
      <c r="BP419" s="127"/>
      <c r="BQ419" s="409"/>
    </row>
    <row r="420" spans="1:69" s="131" customFormat="1" ht="17.55" hidden="1" customHeight="1">
      <c r="A420"/>
      <c r="B420"/>
      <c r="C420" s="139" t="str">
        <f t="shared" si="261"/>
        <v>H</v>
      </c>
      <c r="D420" s="130" t="str">
        <f t="shared" si="270"/>
        <v>G_Host</v>
      </c>
      <c r="E420" s="129" t="str">
        <f t="shared" si="269"/>
        <v>Nisso</v>
      </c>
      <c r="F420" s="717"/>
      <c r="G420" s="123">
        <f t="shared" si="274"/>
        <v>0</v>
      </c>
      <c r="H420" s="121">
        <f t="shared" si="274"/>
        <v>0</v>
      </c>
      <c r="I420" s="121">
        <f t="shared" si="274"/>
        <v>0</v>
      </c>
      <c r="J420" s="121">
        <f t="shared" si="274"/>
        <v>0</v>
      </c>
      <c r="K420" s="121">
        <f t="shared" si="274"/>
        <v>0</v>
      </c>
      <c r="L420" s="121">
        <f t="shared" si="274"/>
        <v>0</v>
      </c>
      <c r="M420" s="121">
        <f t="shared" si="274"/>
        <v>0</v>
      </c>
      <c r="N420" s="121">
        <f t="shared" si="274"/>
        <v>0</v>
      </c>
      <c r="O420" s="121">
        <f t="shared" si="274"/>
        <v>0</v>
      </c>
      <c r="P420" s="126">
        <f t="shared" si="274"/>
        <v>0</v>
      </c>
      <c r="Q420" s="122"/>
      <c r="R420" s="408">
        <f t="shared" si="262"/>
        <v>0</v>
      </c>
      <c r="S420" s="693"/>
      <c r="T420" s="700">
        <f t="shared" si="275"/>
        <v>0</v>
      </c>
      <c r="U420" s="701">
        <f t="shared" si="275"/>
        <v>0</v>
      </c>
      <c r="V420" s="693"/>
      <c r="W420" s="700">
        <f t="shared" si="276"/>
        <v>0</v>
      </c>
      <c r="X420" s="126">
        <f t="shared" si="276"/>
        <v>0</v>
      </c>
      <c r="Y420" s="696">
        <f t="shared" si="263"/>
        <v>0</v>
      </c>
      <c r="Z420" s="408">
        <f t="shared" si="264"/>
        <v>0</v>
      </c>
      <c r="AA420" s="127"/>
      <c r="AB420" s="123">
        <f t="shared" si="277"/>
        <v>0</v>
      </c>
      <c r="AC420" s="121">
        <f t="shared" si="277"/>
        <v>0</v>
      </c>
      <c r="AD420" s="121">
        <f t="shared" si="277"/>
        <v>0</v>
      </c>
      <c r="AE420" s="121">
        <f t="shared" si="277"/>
        <v>0</v>
      </c>
      <c r="AF420" s="121">
        <f t="shared" si="277"/>
        <v>0</v>
      </c>
      <c r="AG420" s="121">
        <f t="shared" si="277"/>
        <v>0</v>
      </c>
      <c r="AH420" s="121">
        <f t="shared" si="277"/>
        <v>0</v>
      </c>
      <c r="AI420" s="121">
        <f t="shared" si="277"/>
        <v>0</v>
      </c>
      <c r="AJ420" s="121">
        <f t="shared" si="277"/>
        <v>0</v>
      </c>
      <c r="AK420" s="121">
        <f t="shared" si="277"/>
        <v>0</v>
      </c>
      <c r="AL420" s="121">
        <f t="shared" si="277"/>
        <v>0</v>
      </c>
      <c r="AM420" s="121">
        <f t="shared" si="277"/>
        <v>0</v>
      </c>
      <c r="AN420" s="121">
        <f t="shared" si="277"/>
        <v>0</v>
      </c>
      <c r="AO420" s="701">
        <f t="shared" si="277"/>
        <v>0</v>
      </c>
      <c r="AP420" s="122"/>
      <c r="AQ420" s="123">
        <f t="shared" si="278"/>
        <v>0</v>
      </c>
      <c r="AR420" s="121">
        <f t="shared" si="278"/>
        <v>0</v>
      </c>
      <c r="AS420" s="121">
        <f t="shared" si="278"/>
        <v>0</v>
      </c>
      <c r="AT420" s="121">
        <f t="shared" si="278"/>
        <v>0</v>
      </c>
      <c r="AU420" s="121">
        <f t="shared" si="278"/>
        <v>0</v>
      </c>
      <c r="AV420" s="121">
        <f t="shared" si="278"/>
        <v>0</v>
      </c>
      <c r="AW420" s="121">
        <f t="shared" si="278"/>
        <v>0</v>
      </c>
      <c r="AX420" s="121">
        <f t="shared" si="278"/>
        <v>0</v>
      </c>
      <c r="AY420" s="121">
        <f t="shared" si="278"/>
        <v>0</v>
      </c>
      <c r="AZ420" s="121">
        <f t="shared" si="278"/>
        <v>0</v>
      </c>
      <c r="BA420" s="121">
        <f t="shared" si="278"/>
        <v>0</v>
      </c>
      <c r="BB420" s="121">
        <f t="shared" si="278"/>
        <v>0</v>
      </c>
      <c r="BC420" s="121">
        <f t="shared" si="278"/>
        <v>0</v>
      </c>
      <c r="BD420" s="701">
        <f t="shared" si="278"/>
        <v>0</v>
      </c>
      <c r="BE420" s="693"/>
      <c r="BF420" s="122">
        <f t="shared" si="265"/>
        <v>0</v>
      </c>
      <c r="BG420" s="124"/>
      <c r="BH420" s="122">
        <f t="shared" si="266"/>
        <v>0</v>
      </c>
      <c r="BI420" s="124"/>
      <c r="BJ420" s="122">
        <f t="shared" si="267"/>
        <v>0</v>
      </c>
      <c r="BK420" s="124"/>
      <c r="BL420" s="125">
        <f t="shared" si="268"/>
        <v>0</v>
      </c>
      <c r="BM420" s="124"/>
      <c r="BN420" s="123">
        <f t="shared" si="279"/>
        <v>0</v>
      </c>
      <c r="BO420" s="126">
        <f t="shared" si="279"/>
        <v>0</v>
      </c>
      <c r="BP420" s="127"/>
      <c r="BQ420" s="409"/>
    </row>
    <row r="421" spans="1:69" s="131" customFormat="1" ht="17.55" hidden="1" customHeight="1">
      <c r="A421"/>
      <c r="B421"/>
      <c r="C421" s="139" t="str">
        <f t="shared" si="261"/>
        <v>H</v>
      </c>
      <c r="D421" s="130" t="str">
        <f t="shared" si="270"/>
        <v>G_Host</v>
      </c>
      <c r="E421" s="129" t="str">
        <f t="shared" si="269"/>
        <v>Novaled</v>
      </c>
      <c r="F421" s="717"/>
      <c r="G421" s="123">
        <f t="shared" si="274"/>
        <v>0</v>
      </c>
      <c r="H421" s="121">
        <f t="shared" si="274"/>
        <v>0</v>
      </c>
      <c r="I421" s="121">
        <f t="shared" si="274"/>
        <v>0</v>
      </c>
      <c r="J421" s="121">
        <f t="shared" si="274"/>
        <v>0</v>
      </c>
      <c r="K421" s="121">
        <f t="shared" si="274"/>
        <v>0</v>
      </c>
      <c r="L421" s="121">
        <f t="shared" si="274"/>
        <v>0</v>
      </c>
      <c r="M421" s="121">
        <f t="shared" si="274"/>
        <v>0</v>
      </c>
      <c r="N421" s="121">
        <f t="shared" si="274"/>
        <v>0</v>
      </c>
      <c r="O421" s="121">
        <f t="shared" si="274"/>
        <v>0</v>
      </c>
      <c r="P421" s="126">
        <f t="shared" si="274"/>
        <v>0</v>
      </c>
      <c r="Q421" s="122"/>
      <c r="R421" s="408">
        <f t="shared" si="262"/>
        <v>0</v>
      </c>
      <c r="S421" s="693"/>
      <c r="T421" s="700">
        <f t="shared" si="275"/>
        <v>0</v>
      </c>
      <c r="U421" s="701">
        <f t="shared" si="275"/>
        <v>0</v>
      </c>
      <c r="V421" s="693"/>
      <c r="W421" s="700">
        <f t="shared" si="276"/>
        <v>0</v>
      </c>
      <c r="X421" s="126">
        <f t="shared" si="276"/>
        <v>0</v>
      </c>
      <c r="Y421" s="696">
        <f t="shared" si="263"/>
        <v>0</v>
      </c>
      <c r="Z421" s="408">
        <f t="shared" si="264"/>
        <v>0</v>
      </c>
      <c r="AA421" s="127"/>
      <c r="AB421" s="123">
        <f t="shared" si="277"/>
        <v>0</v>
      </c>
      <c r="AC421" s="121">
        <f t="shared" si="277"/>
        <v>0</v>
      </c>
      <c r="AD421" s="121">
        <f t="shared" si="277"/>
        <v>0</v>
      </c>
      <c r="AE421" s="121">
        <f t="shared" si="277"/>
        <v>0</v>
      </c>
      <c r="AF421" s="121">
        <f t="shared" si="277"/>
        <v>0</v>
      </c>
      <c r="AG421" s="121">
        <f t="shared" si="277"/>
        <v>0</v>
      </c>
      <c r="AH421" s="121">
        <f t="shared" si="277"/>
        <v>0</v>
      </c>
      <c r="AI421" s="121">
        <f t="shared" si="277"/>
        <v>0</v>
      </c>
      <c r="AJ421" s="121">
        <f t="shared" si="277"/>
        <v>0</v>
      </c>
      <c r="AK421" s="121">
        <f t="shared" si="277"/>
        <v>0</v>
      </c>
      <c r="AL421" s="121">
        <f t="shared" si="277"/>
        <v>0</v>
      </c>
      <c r="AM421" s="121">
        <f t="shared" si="277"/>
        <v>0</v>
      </c>
      <c r="AN421" s="121">
        <f t="shared" si="277"/>
        <v>0</v>
      </c>
      <c r="AO421" s="701">
        <f t="shared" si="277"/>
        <v>0</v>
      </c>
      <c r="AP421" s="122"/>
      <c r="AQ421" s="123">
        <f t="shared" si="278"/>
        <v>0</v>
      </c>
      <c r="AR421" s="121">
        <f t="shared" si="278"/>
        <v>0</v>
      </c>
      <c r="AS421" s="121">
        <f t="shared" si="278"/>
        <v>0</v>
      </c>
      <c r="AT421" s="121">
        <f t="shared" si="278"/>
        <v>0</v>
      </c>
      <c r="AU421" s="121">
        <f t="shared" si="278"/>
        <v>0</v>
      </c>
      <c r="AV421" s="121">
        <f t="shared" si="278"/>
        <v>0</v>
      </c>
      <c r="AW421" s="121">
        <f t="shared" si="278"/>
        <v>0</v>
      </c>
      <c r="AX421" s="121">
        <f t="shared" si="278"/>
        <v>0</v>
      </c>
      <c r="AY421" s="121">
        <f t="shared" si="278"/>
        <v>0</v>
      </c>
      <c r="AZ421" s="121">
        <f t="shared" si="278"/>
        <v>0</v>
      </c>
      <c r="BA421" s="121">
        <f t="shared" si="278"/>
        <v>0</v>
      </c>
      <c r="BB421" s="121">
        <f t="shared" si="278"/>
        <v>0</v>
      </c>
      <c r="BC421" s="121">
        <f t="shared" si="278"/>
        <v>0</v>
      </c>
      <c r="BD421" s="701">
        <f t="shared" si="278"/>
        <v>0</v>
      </c>
      <c r="BE421" s="693"/>
      <c r="BF421" s="122">
        <f t="shared" si="265"/>
        <v>0</v>
      </c>
      <c r="BG421" s="124"/>
      <c r="BH421" s="122">
        <f t="shared" si="266"/>
        <v>0</v>
      </c>
      <c r="BI421" s="124"/>
      <c r="BJ421" s="122">
        <f t="shared" si="267"/>
        <v>0</v>
      </c>
      <c r="BK421" s="124"/>
      <c r="BL421" s="125">
        <f t="shared" si="268"/>
        <v>0</v>
      </c>
      <c r="BM421" s="124"/>
      <c r="BN421" s="123">
        <f t="shared" si="279"/>
        <v>0</v>
      </c>
      <c r="BO421" s="126">
        <f t="shared" si="279"/>
        <v>0</v>
      </c>
      <c r="BP421" s="127"/>
      <c r="BQ421" s="409"/>
    </row>
    <row r="422" spans="1:69" s="131" customFormat="1" ht="17.55" customHeight="1">
      <c r="A422"/>
      <c r="B422"/>
      <c r="C422" s="139" t="str">
        <f t="shared" si="261"/>
        <v/>
      </c>
      <c r="D422" s="130" t="str">
        <f t="shared" si="270"/>
        <v>G_Host</v>
      </c>
      <c r="E422" s="129" t="str">
        <f t="shared" si="269"/>
        <v>NSCC</v>
      </c>
      <c r="F422" s="717"/>
      <c r="G422" s="123">
        <f t="shared" si="274"/>
        <v>0</v>
      </c>
      <c r="H422" s="121">
        <f t="shared" si="274"/>
        <v>0</v>
      </c>
      <c r="I422" s="121">
        <f t="shared" si="274"/>
        <v>0</v>
      </c>
      <c r="J422" s="121">
        <f t="shared" si="274"/>
        <v>0</v>
      </c>
      <c r="K422" s="121">
        <f t="shared" si="274"/>
        <v>0</v>
      </c>
      <c r="L422" s="121">
        <f t="shared" si="274"/>
        <v>0</v>
      </c>
      <c r="M422" s="121">
        <f t="shared" si="274"/>
        <v>0</v>
      </c>
      <c r="N422" s="121">
        <f t="shared" si="274"/>
        <v>0</v>
      </c>
      <c r="O422" s="121">
        <f t="shared" si="274"/>
        <v>0</v>
      </c>
      <c r="P422" s="126">
        <f t="shared" si="274"/>
        <v>0</v>
      </c>
      <c r="Q422" s="122"/>
      <c r="R422" s="408">
        <f t="shared" si="262"/>
        <v>0.03</v>
      </c>
      <c r="S422" s="693"/>
      <c r="T422" s="700">
        <f t="shared" si="275"/>
        <v>0</v>
      </c>
      <c r="U422" s="701">
        <f t="shared" si="275"/>
        <v>0</v>
      </c>
      <c r="V422" s="693"/>
      <c r="W422" s="700">
        <f t="shared" si="276"/>
        <v>0</v>
      </c>
      <c r="X422" s="126">
        <f t="shared" si="276"/>
        <v>0</v>
      </c>
      <c r="Y422" s="696">
        <f t="shared" si="263"/>
        <v>0</v>
      </c>
      <c r="Z422" s="408">
        <f t="shared" si="264"/>
        <v>0</v>
      </c>
      <c r="AA422" s="127"/>
      <c r="AB422" s="123">
        <f t="shared" si="277"/>
        <v>0.3</v>
      </c>
      <c r="AC422" s="121">
        <f t="shared" si="277"/>
        <v>0</v>
      </c>
      <c r="AD422" s="121">
        <f t="shared" si="277"/>
        <v>0</v>
      </c>
      <c r="AE422" s="121">
        <f t="shared" si="277"/>
        <v>0</v>
      </c>
      <c r="AF422" s="121">
        <f t="shared" si="277"/>
        <v>0</v>
      </c>
      <c r="AG422" s="121">
        <f t="shared" si="277"/>
        <v>0</v>
      </c>
      <c r="AH422" s="121">
        <f t="shared" si="277"/>
        <v>0</v>
      </c>
      <c r="AI422" s="121">
        <f t="shared" si="277"/>
        <v>0</v>
      </c>
      <c r="AJ422" s="121">
        <f t="shared" si="277"/>
        <v>0</v>
      </c>
      <c r="AK422" s="121">
        <f t="shared" si="277"/>
        <v>0</v>
      </c>
      <c r="AL422" s="121">
        <f t="shared" si="277"/>
        <v>0</v>
      </c>
      <c r="AM422" s="121">
        <f t="shared" si="277"/>
        <v>0</v>
      </c>
      <c r="AN422" s="121">
        <f t="shared" si="277"/>
        <v>0</v>
      </c>
      <c r="AO422" s="701">
        <f t="shared" si="277"/>
        <v>0</v>
      </c>
      <c r="AP422" s="122"/>
      <c r="AQ422" s="123">
        <f t="shared" si="278"/>
        <v>0</v>
      </c>
      <c r="AR422" s="121">
        <f t="shared" si="278"/>
        <v>0</v>
      </c>
      <c r="AS422" s="121">
        <f t="shared" si="278"/>
        <v>0</v>
      </c>
      <c r="AT422" s="121">
        <f t="shared" si="278"/>
        <v>0</v>
      </c>
      <c r="AU422" s="121">
        <f t="shared" si="278"/>
        <v>0</v>
      </c>
      <c r="AV422" s="121">
        <f t="shared" si="278"/>
        <v>0</v>
      </c>
      <c r="AW422" s="121">
        <f t="shared" si="278"/>
        <v>0</v>
      </c>
      <c r="AX422" s="121">
        <f t="shared" si="278"/>
        <v>0</v>
      </c>
      <c r="AY422" s="121">
        <f t="shared" si="278"/>
        <v>0</v>
      </c>
      <c r="AZ422" s="121">
        <f t="shared" si="278"/>
        <v>0</v>
      </c>
      <c r="BA422" s="121">
        <f t="shared" si="278"/>
        <v>0</v>
      </c>
      <c r="BB422" s="121">
        <f t="shared" si="278"/>
        <v>0</v>
      </c>
      <c r="BC422" s="121">
        <f t="shared" si="278"/>
        <v>0</v>
      </c>
      <c r="BD422" s="701">
        <f t="shared" si="278"/>
        <v>0</v>
      </c>
      <c r="BE422" s="693"/>
      <c r="BF422" s="122">
        <f t="shared" si="265"/>
        <v>0</v>
      </c>
      <c r="BG422" s="124"/>
      <c r="BH422" s="122">
        <f t="shared" si="266"/>
        <v>0</v>
      </c>
      <c r="BI422" s="124"/>
      <c r="BJ422" s="122">
        <f t="shared" si="267"/>
        <v>0</v>
      </c>
      <c r="BK422" s="124"/>
      <c r="BL422" s="125">
        <f t="shared" si="268"/>
        <v>0</v>
      </c>
      <c r="BM422" s="124"/>
      <c r="BN422" s="123">
        <f t="shared" si="279"/>
        <v>0</v>
      </c>
      <c r="BO422" s="126">
        <f t="shared" si="279"/>
        <v>0</v>
      </c>
      <c r="BP422" s="127"/>
      <c r="BQ422" s="409"/>
    </row>
    <row r="423" spans="1:69" s="131" customFormat="1" ht="17.55" hidden="1" customHeight="1">
      <c r="A423"/>
      <c r="B423"/>
      <c r="C423" s="139" t="str">
        <f t="shared" si="261"/>
        <v>H</v>
      </c>
      <c r="D423" s="130" t="str">
        <f t="shared" si="270"/>
        <v>G_Host</v>
      </c>
      <c r="E423" s="129" t="str">
        <f t="shared" si="269"/>
        <v>P&amp;H Tech</v>
      </c>
      <c r="F423" s="717"/>
      <c r="G423" s="123">
        <f t="shared" si="274"/>
        <v>0</v>
      </c>
      <c r="H423" s="121">
        <f t="shared" si="274"/>
        <v>0</v>
      </c>
      <c r="I423" s="121">
        <f t="shared" si="274"/>
        <v>0</v>
      </c>
      <c r="J423" s="121">
        <f t="shared" si="274"/>
        <v>0</v>
      </c>
      <c r="K423" s="121">
        <f t="shared" si="274"/>
        <v>0</v>
      </c>
      <c r="L423" s="121">
        <f t="shared" si="274"/>
        <v>0</v>
      </c>
      <c r="M423" s="121">
        <f t="shared" si="274"/>
        <v>0</v>
      </c>
      <c r="N423" s="121">
        <f t="shared" si="274"/>
        <v>0</v>
      </c>
      <c r="O423" s="121">
        <f t="shared" si="274"/>
        <v>0</v>
      </c>
      <c r="P423" s="126">
        <f t="shared" si="274"/>
        <v>0</v>
      </c>
      <c r="Q423" s="122"/>
      <c r="R423" s="408">
        <f t="shared" si="262"/>
        <v>0</v>
      </c>
      <c r="S423" s="693"/>
      <c r="T423" s="700">
        <f t="shared" si="275"/>
        <v>0</v>
      </c>
      <c r="U423" s="701">
        <f t="shared" si="275"/>
        <v>0</v>
      </c>
      <c r="V423" s="693"/>
      <c r="W423" s="700">
        <f t="shared" si="276"/>
        <v>0</v>
      </c>
      <c r="X423" s="126">
        <f t="shared" si="276"/>
        <v>0</v>
      </c>
      <c r="Y423" s="696">
        <f t="shared" si="263"/>
        <v>0</v>
      </c>
      <c r="Z423" s="408">
        <f t="shared" si="264"/>
        <v>0</v>
      </c>
      <c r="AA423" s="127"/>
      <c r="AB423" s="123">
        <f t="shared" si="277"/>
        <v>0</v>
      </c>
      <c r="AC423" s="121">
        <f t="shared" si="277"/>
        <v>0</v>
      </c>
      <c r="AD423" s="121">
        <f t="shared" si="277"/>
        <v>0</v>
      </c>
      <c r="AE423" s="121">
        <f t="shared" si="277"/>
        <v>0</v>
      </c>
      <c r="AF423" s="121">
        <f t="shared" si="277"/>
        <v>0</v>
      </c>
      <c r="AG423" s="121">
        <f t="shared" si="277"/>
        <v>0</v>
      </c>
      <c r="AH423" s="121">
        <f t="shared" si="277"/>
        <v>0</v>
      </c>
      <c r="AI423" s="121">
        <f t="shared" si="277"/>
        <v>0</v>
      </c>
      <c r="AJ423" s="121">
        <f t="shared" si="277"/>
        <v>0</v>
      </c>
      <c r="AK423" s="121">
        <f t="shared" si="277"/>
        <v>0</v>
      </c>
      <c r="AL423" s="121">
        <f t="shared" si="277"/>
        <v>0</v>
      </c>
      <c r="AM423" s="121">
        <f t="shared" si="277"/>
        <v>0</v>
      </c>
      <c r="AN423" s="121">
        <f t="shared" si="277"/>
        <v>0</v>
      </c>
      <c r="AO423" s="701">
        <f t="shared" si="277"/>
        <v>0</v>
      </c>
      <c r="AP423" s="122"/>
      <c r="AQ423" s="123">
        <f t="shared" si="278"/>
        <v>0</v>
      </c>
      <c r="AR423" s="121">
        <f t="shared" si="278"/>
        <v>0</v>
      </c>
      <c r="AS423" s="121">
        <f t="shared" si="278"/>
        <v>0</v>
      </c>
      <c r="AT423" s="121">
        <f t="shared" si="278"/>
        <v>0</v>
      </c>
      <c r="AU423" s="121">
        <f t="shared" si="278"/>
        <v>0</v>
      </c>
      <c r="AV423" s="121">
        <f t="shared" si="278"/>
        <v>0</v>
      </c>
      <c r="AW423" s="121">
        <f t="shared" si="278"/>
        <v>0</v>
      </c>
      <c r="AX423" s="121">
        <f t="shared" si="278"/>
        <v>0</v>
      </c>
      <c r="AY423" s="121">
        <f t="shared" si="278"/>
        <v>0</v>
      </c>
      <c r="AZ423" s="121">
        <f t="shared" si="278"/>
        <v>0</v>
      </c>
      <c r="BA423" s="121">
        <f t="shared" si="278"/>
        <v>0</v>
      </c>
      <c r="BB423" s="121">
        <f t="shared" si="278"/>
        <v>0</v>
      </c>
      <c r="BC423" s="121">
        <f t="shared" si="278"/>
        <v>0</v>
      </c>
      <c r="BD423" s="701">
        <f t="shared" si="278"/>
        <v>0</v>
      </c>
      <c r="BE423" s="693"/>
      <c r="BF423" s="122">
        <f t="shared" si="265"/>
        <v>0</v>
      </c>
      <c r="BG423" s="124"/>
      <c r="BH423" s="122">
        <f t="shared" si="266"/>
        <v>0</v>
      </c>
      <c r="BI423" s="124"/>
      <c r="BJ423" s="122">
        <f t="shared" si="267"/>
        <v>0</v>
      </c>
      <c r="BK423" s="124"/>
      <c r="BL423" s="125">
        <f t="shared" si="268"/>
        <v>0</v>
      </c>
      <c r="BM423" s="124"/>
      <c r="BN423" s="123">
        <f t="shared" si="279"/>
        <v>0</v>
      </c>
      <c r="BO423" s="126">
        <f t="shared" si="279"/>
        <v>0</v>
      </c>
      <c r="BP423" s="127"/>
      <c r="BQ423" s="409"/>
    </row>
    <row r="424" spans="1:69" s="131" customFormat="1" ht="17.55" customHeight="1">
      <c r="A424"/>
      <c r="B424"/>
      <c r="C424" s="139" t="str">
        <f t="shared" si="261"/>
        <v/>
      </c>
      <c r="D424" s="130" t="str">
        <f t="shared" si="270"/>
        <v>G_Host</v>
      </c>
      <c r="E424" s="129" t="str">
        <f t="shared" si="269"/>
        <v>Samsung SDI</v>
      </c>
      <c r="F424" s="717"/>
      <c r="G424" s="123">
        <f t="shared" si="274"/>
        <v>0</v>
      </c>
      <c r="H424" s="121">
        <f t="shared" si="274"/>
        <v>0.4</v>
      </c>
      <c r="I424" s="121">
        <f t="shared" si="274"/>
        <v>0.55000000000000004</v>
      </c>
      <c r="J424" s="121">
        <f t="shared" si="274"/>
        <v>0</v>
      </c>
      <c r="K424" s="121">
        <f t="shared" si="274"/>
        <v>0.3</v>
      </c>
      <c r="L424" s="121">
        <f t="shared" si="274"/>
        <v>0</v>
      </c>
      <c r="M424" s="121">
        <f t="shared" si="274"/>
        <v>0</v>
      </c>
      <c r="N424" s="121">
        <f t="shared" si="274"/>
        <v>0.5</v>
      </c>
      <c r="O424" s="121">
        <f t="shared" si="274"/>
        <v>0.7</v>
      </c>
      <c r="P424" s="126">
        <f t="shared" si="274"/>
        <v>0.9</v>
      </c>
      <c r="Q424" s="122"/>
      <c r="R424" s="408">
        <f t="shared" si="262"/>
        <v>0.97</v>
      </c>
      <c r="S424" s="693"/>
      <c r="T424" s="700">
        <f t="shared" si="275"/>
        <v>0</v>
      </c>
      <c r="U424" s="701">
        <f t="shared" si="275"/>
        <v>0.7</v>
      </c>
      <c r="V424" s="693"/>
      <c r="W424" s="700">
        <f t="shared" si="276"/>
        <v>0</v>
      </c>
      <c r="X424" s="126">
        <f t="shared" si="276"/>
        <v>0</v>
      </c>
      <c r="Y424" s="696">
        <f t="shared" si="263"/>
        <v>0</v>
      </c>
      <c r="Z424" s="408">
        <f t="shared" si="264"/>
        <v>0</v>
      </c>
      <c r="AA424" s="127"/>
      <c r="AB424" s="123">
        <f t="shared" si="277"/>
        <v>0.5</v>
      </c>
      <c r="AC424" s="121">
        <f t="shared" si="277"/>
        <v>0</v>
      </c>
      <c r="AD424" s="121">
        <f t="shared" si="277"/>
        <v>0</v>
      </c>
      <c r="AE424" s="121">
        <f t="shared" si="277"/>
        <v>0</v>
      </c>
      <c r="AF424" s="121">
        <f t="shared" si="277"/>
        <v>0</v>
      </c>
      <c r="AG424" s="121">
        <f t="shared" si="277"/>
        <v>0</v>
      </c>
      <c r="AH424" s="121">
        <f t="shared" si="277"/>
        <v>0</v>
      </c>
      <c r="AI424" s="121">
        <f t="shared" si="277"/>
        <v>0.4</v>
      </c>
      <c r="AJ424" s="121">
        <f t="shared" si="277"/>
        <v>0</v>
      </c>
      <c r="AK424" s="121">
        <f t="shared" si="277"/>
        <v>0</v>
      </c>
      <c r="AL424" s="121">
        <f t="shared" si="277"/>
        <v>0</v>
      </c>
      <c r="AM424" s="121">
        <f t="shared" si="277"/>
        <v>0.9</v>
      </c>
      <c r="AN424" s="121">
        <f t="shared" si="277"/>
        <v>0</v>
      </c>
      <c r="AO424" s="701">
        <f t="shared" si="277"/>
        <v>0</v>
      </c>
      <c r="AP424" s="122"/>
      <c r="AQ424" s="123">
        <f t="shared" si="278"/>
        <v>0</v>
      </c>
      <c r="AR424" s="121">
        <f t="shared" si="278"/>
        <v>0</v>
      </c>
      <c r="AS424" s="121">
        <f t="shared" si="278"/>
        <v>0</v>
      </c>
      <c r="AT424" s="121">
        <f t="shared" si="278"/>
        <v>0</v>
      </c>
      <c r="AU424" s="121">
        <f t="shared" si="278"/>
        <v>0</v>
      </c>
      <c r="AV424" s="121">
        <f t="shared" si="278"/>
        <v>0</v>
      </c>
      <c r="AW424" s="121">
        <f t="shared" si="278"/>
        <v>0</v>
      </c>
      <c r="AX424" s="121">
        <f t="shared" si="278"/>
        <v>0</v>
      </c>
      <c r="AY424" s="121">
        <f t="shared" si="278"/>
        <v>0</v>
      </c>
      <c r="AZ424" s="121">
        <f t="shared" si="278"/>
        <v>0</v>
      </c>
      <c r="BA424" s="121">
        <f t="shared" si="278"/>
        <v>0</v>
      </c>
      <c r="BB424" s="121">
        <f t="shared" si="278"/>
        <v>0</v>
      </c>
      <c r="BC424" s="121">
        <f t="shared" si="278"/>
        <v>0</v>
      </c>
      <c r="BD424" s="701">
        <f t="shared" si="278"/>
        <v>0</v>
      </c>
      <c r="BE424" s="693"/>
      <c r="BF424" s="122">
        <f t="shared" si="265"/>
        <v>0</v>
      </c>
      <c r="BG424" s="124"/>
      <c r="BH424" s="122">
        <f t="shared" si="266"/>
        <v>0</v>
      </c>
      <c r="BI424" s="124"/>
      <c r="BJ424" s="122">
        <f t="shared" si="267"/>
        <v>0</v>
      </c>
      <c r="BK424" s="124"/>
      <c r="BL424" s="125">
        <f t="shared" si="268"/>
        <v>1</v>
      </c>
      <c r="BM424" s="124"/>
      <c r="BN424" s="123">
        <f t="shared" si="279"/>
        <v>0</v>
      </c>
      <c r="BO424" s="126">
        <f t="shared" si="279"/>
        <v>0</v>
      </c>
      <c r="BP424" s="127"/>
      <c r="BQ424" s="409"/>
    </row>
    <row r="425" spans="1:69" s="131" customFormat="1" ht="17.55" hidden="1" customHeight="1">
      <c r="A425" s="83"/>
      <c r="C425" s="139" t="str">
        <f t="shared" si="261"/>
        <v>H</v>
      </c>
      <c r="D425" s="130" t="str">
        <f t="shared" si="270"/>
        <v>G_Host</v>
      </c>
      <c r="E425" s="129" t="str">
        <f t="shared" ref="E425:E434" si="280">E390</f>
        <v>SFC</v>
      </c>
      <c r="F425" s="717"/>
      <c r="G425" s="123">
        <f t="shared" si="274"/>
        <v>0</v>
      </c>
      <c r="H425" s="121">
        <f t="shared" si="274"/>
        <v>0</v>
      </c>
      <c r="I425" s="121">
        <f t="shared" si="274"/>
        <v>0</v>
      </c>
      <c r="J425" s="121">
        <f t="shared" si="274"/>
        <v>0</v>
      </c>
      <c r="K425" s="121">
        <f t="shared" si="274"/>
        <v>0</v>
      </c>
      <c r="L425" s="121">
        <f t="shared" si="274"/>
        <v>0</v>
      </c>
      <c r="M425" s="121">
        <f t="shared" si="274"/>
        <v>0</v>
      </c>
      <c r="N425" s="121">
        <f t="shared" si="274"/>
        <v>0</v>
      </c>
      <c r="O425" s="121">
        <f t="shared" si="274"/>
        <v>0</v>
      </c>
      <c r="P425" s="126">
        <f t="shared" si="274"/>
        <v>0</v>
      </c>
      <c r="Q425" s="122"/>
      <c r="R425" s="408">
        <f t="shared" si="262"/>
        <v>0</v>
      </c>
      <c r="S425" s="693"/>
      <c r="T425" s="700">
        <f t="shared" si="275"/>
        <v>0</v>
      </c>
      <c r="U425" s="701">
        <f t="shared" si="275"/>
        <v>0</v>
      </c>
      <c r="V425" s="693"/>
      <c r="W425" s="700">
        <f t="shared" si="276"/>
        <v>0</v>
      </c>
      <c r="X425" s="126">
        <f t="shared" si="276"/>
        <v>0</v>
      </c>
      <c r="Y425" s="696">
        <f t="shared" si="263"/>
        <v>0</v>
      </c>
      <c r="Z425" s="408">
        <f t="shared" si="264"/>
        <v>0</v>
      </c>
      <c r="AA425" s="127"/>
      <c r="AB425" s="123">
        <f t="shared" si="277"/>
        <v>0</v>
      </c>
      <c r="AC425" s="121">
        <f t="shared" si="277"/>
        <v>0</v>
      </c>
      <c r="AD425" s="121">
        <f t="shared" si="277"/>
        <v>0</v>
      </c>
      <c r="AE425" s="121">
        <f t="shared" si="277"/>
        <v>0</v>
      </c>
      <c r="AF425" s="121">
        <f t="shared" si="277"/>
        <v>0</v>
      </c>
      <c r="AG425" s="121">
        <f t="shared" si="277"/>
        <v>0</v>
      </c>
      <c r="AH425" s="121">
        <f t="shared" si="277"/>
        <v>0</v>
      </c>
      <c r="AI425" s="121">
        <f t="shared" si="277"/>
        <v>0</v>
      </c>
      <c r="AJ425" s="121">
        <f t="shared" si="277"/>
        <v>0</v>
      </c>
      <c r="AK425" s="121">
        <f t="shared" si="277"/>
        <v>0</v>
      </c>
      <c r="AL425" s="121">
        <f t="shared" si="277"/>
        <v>0</v>
      </c>
      <c r="AM425" s="121">
        <f t="shared" si="277"/>
        <v>0</v>
      </c>
      <c r="AN425" s="121">
        <f t="shared" si="277"/>
        <v>0</v>
      </c>
      <c r="AO425" s="701">
        <f t="shared" si="277"/>
        <v>0</v>
      </c>
      <c r="AP425" s="122"/>
      <c r="AQ425" s="123">
        <f t="shared" si="278"/>
        <v>0</v>
      </c>
      <c r="AR425" s="121">
        <f t="shared" si="278"/>
        <v>0</v>
      </c>
      <c r="AS425" s="121">
        <f t="shared" si="278"/>
        <v>0</v>
      </c>
      <c r="AT425" s="121">
        <f t="shared" si="278"/>
        <v>0</v>
      </c>
      <c r="AU425" s="121">
        <f t="shared" si="278"/>
        <v>0</v>
      </c>
      <c r="AV425" s="121">
        <f t="shared" si="278"/>
        <v>0</v>
      </c>
      <c r="AW425" s="121">
        <f t="shared" si="278"/>
        <v>0</v>
      </c>
      <c r="AX425" s="121">
        <f t="shared" si="278"/>
        <v>0</v>
      </c>
      <c r="AY425" s="121">
        <f t="shared" si="278"/>
        <v>0</v>
      </c>
      <c r="AZ425" s="121">
        <f t="shared" si="278"/>
        <v>0</v>
      </c>
      <c r="BA425" s="121">
        <f t="shared" si="278"/>
        <v>0</v>
      </c>
      <c r="BB425" s="121">
        <f t="shared" si="278"/>
        <v>0</v>
      </c>
      <c r="BC425" s="121">
        <f t="shared" si="278"/>
        <v>0</v>
      </c>
      <c r="BD425" s="701">
        <f t="shared" si="278"/>
        <v>0</v>
      </c>
      <c r="BE425" s="693"/>
      <c r="BF425" s="122">
        <f t="shared" si="265"/>
        <v>0</v>
      </c>
      <c r="BG425" s="124"/>
      <c r="BH425" s="122">
        <f t="shared" si="266"/>
        <v>0</v>
      </c>
      <c r="BI425" s="124"/>
      <c r="BJ425" s="122">
        <f t="shared" si="267"/>
        <v>0</v>
      </c>
      <c r="BK425" s="124"/>
      <c r="BL425" s="125">
        <f t="shared" si="268"/>
        <v>0</v>
      </c>
      <c r="BM425" s="124"/>
      <c r="BN425" s="123">
        <f t="shared" si="279"/>
        <v>0</v>
      </c>
      <c r="BO425" s="126">
        <f t="shared" si="279"/>
        <v>0</v>
      </c>
      <c r="BP425" s="127"/>
      <c r="BQ425" s="409"/>
    </row>
    <row r="426" spans="1:69" s="131" customFormat="1" ht="17.55" hidden="1" customHeight="1">
      <c r="A426" s="83"/>
      <c r="C426" s="139" t="str">
        <f t="shared" si="261"/>
        <v>H</v>
      </c>
      <c r="D426" s="130" t="str">
        <f t="shared" si="270"/>
        <v>G_Host</v>
      </c>
      <c r="E426" s="129" t="str">
        <f t="shared" si="280"/>
        <v>SK JNC</v>
      </c>
      <c r="F426" s="717"/>
      <c r="G426" s="123">
        <f t="shared" ref="G426:P435" si="281">SUMIFS(Share, Y, $E$3, Config, $G$11, P, G$15, LType, $D426, MSup, $E426)</f>
        <v>0</v>
      </c>
      <c r="H426" s="121">
        <f t="shared" si="281"/>
        <v>0</v>
      </c>
      <c r="I426" s="121">
        <f t="shared" si="281"/>
        <v>0</v>
      </c>
      <c r="J426" s="121">
        <f t="shared" si="281"/>
        <v>0</v>
      </c>
      <c r="K426" s="121">
        <f t="shared" si="281"/>
        <v>0</v>
      </c>
      <c r="L426" s="121">
        <f t="shared" si="281"/>
        <v>0</v>
      </c>
      <c r="M426" s="121">
        <f t="shared" si="281"/>
        <v>0</v>
      </c>
      <c r="N426" s="121">
        <f t="shared" si="281"/>
        <v>0</v>
      </c>
      <c r="O426" s="121">
        <f t="shared" si="281"/>
        <v>0</v>
      </c>
      <c r="P426" s="126">
        <f t="shared" si="281"/>
        <v>0</v>
      </c>
      <c r="Q426" s="122"/>
      <c r="R426" s="408">
        <f t="shared" si="262"/>
        <v>0</v>
      </c>
      <c r="S426" s="693"/>
      <c r="T426" s="700">
        <f t="shared" si="275"/>
        <v>0</v>
      </c>
      <c r="U426" s="701">
        <f t="shared" si="275"/>
        <v>0</v>
      </c>
      <c r="V426" s="693"/>
      <c r="W426" s="700">
        <f t="shared" si="276"/>
        <v>0</v>
      </c>
      <c r="X426" s="126">
        <f t="shared" si="276"/>
        <v>0</v>
      </c>
      <c r="Y426" s="696">
        <f t="shared" si="263"/>
        <v>0</v>
      </c>
      <c r="Z426" s="408">
        <f t="shared" si="264"/>
        <v>0</v>
      </c>
      <c r="AA426" s="127"/>
      <c r="AB426" s="123">
        <f t="shared" ref="AB426:AO435" si="282">SUMIFS(Share, Y, $E$3, Config, $AB$11, P, AB$15, LType, $D426, MSup, $E426)</f>
        <v>0</v>
      </c>
      <c r="AC426" s="121">
        <f t="shared" si="282"/>
        <v>0</v>
      </c>
      <c r="AD426" s="121">
        <f t="shared" si="282"/>
        <v>0</v>
      </c>
      <c r="AE426" s="121">
        <f t="shared" si="282"/>
        <v>0</v>
      </c>
      <c r="AF426" s="121">
        <f t="shared" si="282"/>
        <v>0</v>
      </c>
      <c r="AG426" s="121">
        <f t="shared" si="282"/>
        <v>0</v>
      </c>
      <c r="AH426" s="121">
        <f t="shared" si="282"/>
        <v>0</v>
      </c>
      <c r="AI426" s="121">
        <f t="shared" si="282"/>
        <v>0</v>
      </c>
      <c r="AJ426" s="121">
        <f t="shared" si="282"/>
        <v>0</v>
      </c>
      <c r="AK426" s="121">
        <f t="shared" si="282"/>
        <v>0</v>
      </c>
      <c r="AL426" s="121">
        <f t="shared" si="282"/>
        <v>0</v>
      </c>
      <c r="AM426" s="121">
        <f t="shared" si="282"/>
        <v>0</v>
      </c>
      <c r="AN426" s="121">
        <f t="shared" si="282"/>
        <v>0</v>
      </c>
      <c r="AO426" s="701">
        <f t="shared" si="282"/>
        <v>0</v>
      </c>
      <c r="AP426" s="122"/>
      <c r="AQ426" s="123">
        <f t="shared" ref="AQ426:BD435" si="283">SUMIFS(Share, Y, $E$3, Config, $AQ$11, P, AQ$15, LType, $D426, MSup, $E426)</f>
        <v>0</v>
      </c>
      <c r="AR426" s="121">
        <f t="shared" si="283"/>
        <v>0</v>
      </c>
      <c r="AS426" s="121">
        <f t="shared" si="283"/>
        <v>0</v>
      </c>
      <c r="AT426" s="121">
        <f t="shared" si="283"/>
        <v>0</v>
      </c>
      <c r="AU426" s="121">
        <f t="shared" si="283"/>
        <v>0</v>
      </c>
      <c r="AV426" s="121">
        <f t="shared" si="283"/>
        <v>0</v>
      </c>
      <c r="AW426" s="121">
        <f t="shared" si="283"/>
        <v>0</v>
      </c>
      <c r="AX426" s="121">
        <f t="shared" si="283"/>
        <v>0</v>
      </c>
      <c r="AY426" s="121">
        <f t="shared" si="283"/>
        <v>0</v>
      </c>
      <c r="AZ426" s="121">
        <f t="shared" si="283"/>
        <v>0</v>
      </c>
      <c r="BA426" s="121">
        <f t="shared" si="283"/>
        <v>0</v>
      </c>
      <c r="BB426" s="121">
        <f t="shared" si="283"/>
        <v>0</v>
      </c>
      <c r="BC426" s="121">
        <f t="shared" si="283"/>
        <v>0</v>
      </c>
      <c r="BD426" s="701">
        <f t="shared" si="283"/>
        <v>0</v>
      </c>
      <c r="BE426" s="693"/>
      <c r="BF426" s="122">
        <f t="shared" si="265"/>
        <v>0</v>
      </c>
      <c r="BG426" s="124"/>
      <c r="BH426" s="122">
        <f t="shared" si="266"/>
        <v>0</v>
      </c>
      <c r="BI426" s="124"/>
      <c r="BJ426" s="122">
        <f t="shared" si="267"/>
        <v>0</v>
      </c>
      <c r="BK426" s="124"/>
      <c r="BL426" s="125">
        <f t="shared" si="268"/>
        <v>0</v>
      </c>
      <c r="BM426" s="124"/>
      <c r="BN426" s="123">
        <f t="shared" si="279"/>
        <v>0</v>
      </c>
      <c r="BO426" s="126">
        <f t="shared" si="279"/>
        <v>0</v>
      </c>
      <c r="BP426" s="127"/>
      <c r="BQ426" s="409"/>
    </row>
    <row r="427" spans="1:69" s="131" customFormat="1" ht="17.55" hidden="1" customHeight="1">
      <c r="A427" s="83"/>
      <c r="C427" s="139" t="str">
        <f t="shared" si="261"/>
        <v>H</v>
      </c>
      <c r="D427" s="130" t="str">
        <f t="shared" si="270"/>
        <v>G_Host</v>
      </c>
      <c r="E427" s="129" t="str">
        <f t="shared" si="280"/>
        <v>Solus AM</v>
      </c>
      <c r="F427" s="717"/>
      <c r="G427" s="123">
        <f t="shared" si="281"/>
        <v>0</v>
      </c>
      <c r="H427" s="121">
        <f t="shared" si="281"/>
        <v>0</v>
      </c>
      <c r="I427" s="121">
        <f t="shared" si="281"/>
        <v>0</v>
      </c>
      <c r="J427" s="121">
        <f t="shared" si="281"/>
        <v>0</v>
      </c>
      <c r="K427" s="121">
        <f t="shared" si="281"/>
        <v>0</v>
      </c>
      <c r="L427" s="121">
        <f t="shared" si="281"/>
        <v>0</v>
      </c>
      <c r="M427" s="121">
        <f t="shared" si="281"/>
        <v>0</v>
      </c>
      <c r="N427" s="121">
        <f t="shared" si="281"/>
        <v>0</v>
      </c>
      <c r="O427" s="121">
        <f t="shared" si="281"/>
        <v>0</v>
      </c>
      <c r="P427" s="126">
        <f t="shared" si="281"/>
        <v>0</v>
      </c>
      <c r="Q427" s="122"/>
      <c r="R427" s="408">
        <f t="shared" si="262"/>
        <v>0</v>
      </c>
      <c r="S427" s="693"/>
      <c r="T427" s="700">
        <f t="shared" si="275"/>
        <v>0</v>
      </c>
      <c r="U427" s="701">
        <f t="shared" si="275"/>
        <v>0</v>
      </c>
      <c r="V427" s="693"/>
      <c r="W427" s="700">
        <f t="shared" si="276"/>
        <v>0</v>
      </c>
      <c r="X427" s="126">
        <f t="shared" si="276"/>
        <v>0</v>
      </c>
      <c r="Y427" s="696">
        <f t="shared" si="263"/>
        <v>0</v>
      </c>
      <c r="Z427" s="408">
        <f t="shared" si="264"/>
        <v>0</v>
      </c>
      <c r="AA427" s="127"/>
      <c r="AB427" s="123">
        <f t="shared" si="282"/>
        <v>0</v>
      </c>
      <c r="AC427" s="121">
        <f t="shared" si="282"/>
        <v>0</v>
      </c>
      <c r="AD427" s="121">
        <f t="shared" si="282"/>
        <v>0</v>
      </c>
      <c r="AE427" s="121">
        <f t="shared" si="282"/>
        <v>0</v>
      </c>
      <c r="AF427" s="121">
        <f t="shared" si="282"/>
        <v>0</v>
      </c>
      <c r="AG427" s="121">
        <f t="shared" si="282"/>
        <v>0</v>
      </c>
      <c r="AH427" s="121">
        <f t="shared" si="282"/>
        <v>0</v>
      </c>
      <c r="AI427" s="121">
        <f t="shared" si="282"/>
        <v>0</v>
      </c>
      <c r="AJ427" s="121">
        <f t="shared" si="282"/>
        <v>0</v>
      </c>
      <c r="AK427" s="121">
        <f t="shared" si="282"/>
        <v>0</v>
      </c>
      <c r="AL427" s="121">
        <f t="shared" si="282"/>
        <v>0</v>
      </c>
      <c r="AM427" s="121">
        <f t="shared" si="282"/>
        <v>0</v>
      </c>
      <c r="AN427" s="121">
        <f t="shared" si="282"/>
        <v>0</v>
      </c>
      <c r="AO427" s="701">
        <f t="shared" si="282"/>
        <v>0</v>
      </c>
      <c r="AP427" s="122"/>
      <c r="AQ427" s="123">
        <f t="shared" si="283"/>
        <v>0</v>
      </c>
      <c r="AR427" s="121">
        <f t="shared" si="283"/>
        <v>0</v>
      </c>
      <c r="AS427" s="121">
        <f t="shared" si="283"/>
        <v>0</v>
      </c>
      <c r="AT427" s="121">
        <f t="shared" si="283"/>
        <v>0</v>
      </c>
      <c r="AU427" s="121">
        <f t="shared" si="283"/>
        <v>0</v>
      </c>
      <c r="AV427" s="121">
        <f t="shared" si="283"/>
        <v>0</v>
      </c>
      <c r="AW427" s="121">
        <f t="shared" si="283"/>
        <v>0</v>
      </c>
      <c r="AX427" s="121">
        <f t="shared" si="283"/>
        <v>0</v>
      </c>
      <c r="AY427" s="121">
        <f t="shared" si="283"/>
        <v>0</v>
      </c>
      <c r="AZ427" s="121">
        <f t="shared" si="283"/>
        <v>0</v>
      </c>
      <c r="BA427" s="121">
        <f t="shared" si="283"/>
        <v>0</v>
      </c>
      <c r="BB427" s="121">
        <f t="shared" si="283"/>
        <v>0</v>
      </c>
      <c r="BC427" s="121">
        <f t="shared" si="283"/>
        <v>0</v>
      </c>
      <c r="BD427" s="701">
        <f t="shared" si="283"/>
        <v>0</v>
      </c>
      <c r="BE427" s="693"/>
      <c r="BF427" s="122">
        <f t="shared" si="265"/>
        <v>0</v>
      </c>
      <c r="BG427" s="124"/>
      <c r="BH427" s="122">
        <f t="shared" si="266"/>
        <v>0</v>
      </c>
      <c r="BI427" s="124"/>
      <c r="BJ427" s="122">
        <f t="shared" si="267"/>
        <v>0</v>
      </c>
      <c r="BK427" s="124"/>
      <c r="BL427" s="125">
        <f t="shared" si="268"/>
        <v>0</v>
      </c>
      <c r="BM427" s="124"/>
      <c r="BN427" s="123">
        <f t="shared" si="279"/>
        <v>0</v>
      </c>
      <c r="BO427" s="126">
        <f t="shared" si="279"/>
        <v>0</v>
      </c>
      <c r="BP427" s="127"/>
      <c r="BQ427" s="409"/>
    </row>
    <row r="428" spans="1:69" s="131" customFormat="1" ht="17.55" hidden="1" customHeight="1">
      <c r="A428" s="83"/>
      <c r="C428" s="139" t="str">
        <f t="shared" si="261"/>
        <v>H</v>
      </c>
      <c r="D428" s="130" t="str">
        <f t="shared" si="270"/>
        <v>G_Host</v>
      </c>
      <c r="E428" s="129">
        <f t="shared" si="280"/>
        <v>0</v>
      </c>
      <c r="F428" s="717"/>
      <c r="G428" s="123">
        <f t="shared" si="281"/>
        <v>0</v>
      </c>
      <c r="H428" s="121">
        <f t="shared" si="281"/>
        <v>0</v>
      </c>
      <c r="I428" s="121">
        <f t="shared" si="281"/>
        <v>0</v>
      </c>
      <c r="J428" s="121">
        <f t="shared" si="281"/>
        <v>0</v>
      </c>
      <c r="K428" s="121">
        <f t="shared" si="281"/>
        <v>0</v>
      </c>
      <c r="L428" s="121">
        <f t="shared" si="281"/>
        <v>0</v>
      </c>
      <c r="M428" s="121">
        <f t="shared" si="281"/>
        <v>0</v>
      </c>
      <c r="N428" s="121">
        <f t="shared" si="281"/>
        <v>0</v>
      </c>
      <c r="O428" s="121">
        <f t="shared" si="281"/>
        <v>0</v>
      </c>
      <c r="P428" s="126">
        <f t="shared" si="281"/>
        <v>0</v>
      </c>
      <c r="Q428" s="122"/>
      <c r="R428" s="408">
        <f t="shared" si="262"/>
        <v>0</v>
      </c>
      <c r="S428" s="693"/>
      <c r="T428" s="700">
        <f t="shared" si="275"/>
        <v>0</v>
      </c>
      <c r="U428" s="701">
        <f t="shared" si="275"/>
        <v>0</v>
      </c>
      <c r="V428" s="693"/>
      <c r="W428" s="700">
        <f t="shared" si="276"/>
        <v>0</v>
      </c>
      <c r="X428" s="126">
        <f t="shared" si="276"/>
        <v>0</v>
      </c>
      <c r="Y428" s="696">
        <f t="shared" si="263"/>
        <v>0</v>
      </c>
      <c r="Z428" s="408">
        <f t="shared" si="264"/>
        <v>0</v>
      </c>
      <c r="AA428" s="127"/>
      <c r="AB428" s="123">
        <f t="shared" si="282"/>
        <v>0</v>
      </c>
      <c r="AC428" s="121">
        <f t="shared" si="282"/>
        <v>0</v>
      </c>
      <c r="AD428" s="121">
        <f t="shared" si="282"/>
        <v>0</v>
      </c>
      <c r="AE428" s="121">
        <f t="shared" si="282"/>
        <v>0</v>
      </c>
      <c r="AF428" s="121">
        <f t="shared" si="282"/>
        <v>0</v>
      </c>
      <c r="AG428" s="121">
        <f t="shared" si="282"/>
        <v>0</v>
      </c>
      <c r="AH428" s="121">
        <f t="shared" si="282"/>
        <v>0</v>
      </c>
      <c r="AI428" s="121">
        <f t="shared" si="282"/>
        <v>0</v>
      </c>
      <c r="AJ428" s="121">
        <f t="shared" si="282"/>
        <v>0</v>
      </c>
      <c r="AK428" s="121">
        <f t="shared" si="282"/>
        <v>0</v>
      </c>
      <c r="AL428" s="121">
        <f t="shared" si="282"/>
        <v>0</v>
      </c>
      <c r="AM428" s="121">
        <f t="shared" si="282"/>
        <v>0</v>
      </c>
      <c r="AN428" s="121">
        <f t="shared" si="282"/>
        <v>0</v>
      </c>
      <c r="AO428" s="701">
        <f t="shared" si="282"/>
        <v>0</v>
      </c>
      <c r="AP428" s="122"/>
      <c r="AQ428" s="123">
        <f t="shared" si="283"/>
        <v>0</v>
      </c>
      <c r="AR428" s="121">
        <f t="shared" si="283"/>
        <v>0</v>
      </c>
      <c r="AS428" s="121">
        <f t="shared" si="283"/>
        <v>0</v>
      </c>
      <c r="AT428" s="121">
        <f t="shared" si="283"/>
        <v>0</v>
      </c>
      <c r="AU428" s="121">
        <f t="shared" si="283"/>
        <v>0</v>
      </c>
      <c r="AV428" s="121">
        <f t="shared" si="283"/>
        <v>0</v>
      </c>
      <c r="AW428" s="121">
        <f t="shared" si="283"/>
        <v>0</v>
      </c>
      <c r="AX428" s="121">
        <f t="shared" si="283"/>
        <v>0</v>
      </c>
      <c r="AY428" s="121">
        <f t="shared" si="283"/>
        <v>0</v>
      </c>
      <c r="AZ428" s="121">
        <f t="shared" si="283"/>
        <v>0</v>
      </c>
      <c r="BA428" s="121">
        <f t="shared" si="283"/>
        <v>0</v>
      </c>
      <c r="BB428" s="121">
        <f t="shared" si="283"/>
        <v>0</v>
      </c>
      <c r="BC428" s="121">
        <f t="shared" si="283"/>
        <v>0</v>
      </c>
      <c r="BD428" s="701">
        <f t="shared" si="283"/>
        <v>0</v>
      </c>
      <c r="BE428" s="693"/>
      <c r="BF428" s="122">
        <f t="shared" si="265"/>
        <v>0</v>
      </c>
      <c r="BG428" s="124"/>
      <c r="BH428" s="122">
        <f t="shared" si="266"/>
        <v>0</v>
      </c>
      <c r="BI428" s="124"/>
      <c r="BJ428" s="122">
        <f t="shared" si="267"/>
        <v>0</v>
      </c>
      <c r="BK428" s="124"/>
      <c r="BL428" s="125">
        <f t="shared" si="268"/>
        <v>0</v>
      </c>
      <c r="BM428" s="124"/>
      <c r="BN428" s="123">
        <f t="shared" si="279"/>
        <v>0</v>
      </c>
      <c r="BO428" s="126">
        <f t="shared" si="279"/>
        <v>0</v>
      </c>
      <c r="BP428" s="127"/>
      <c r="BQ428" s="409"/>
    </row>
    <row r="429" spans="1:69" s="131" customFormat="1" ht="17.55" hidden="1" customHeight="1">
      <c r="A429" s="83"/>
      <c r="C429" s="139" t="str">
        <f t="shared" si="261"/>
        <v>H</v>
      </c>
      <c r="D429" s="130" t="str">
        <f t="shared" si="270"/>
        <v>G_Host</v>
      </c>
      <c r="E429" s="129">
        <f t="shared" si="280"/>
        <v>0</v>
      </c>
      <c r="F429" s="717"/>
      <c r="G429" s="123">
        <f t="shared" si="281"/>
        <v>0</v>
      </c>
      <c r="H429" s="121">
        <f t="shared" si="281"/>
        <v>0</v>
      </c>
      <c r="I429" s="121">
        <f t="shared" si="281"/>
        <v>0</v>
      </c>
      <c r="J429" s="121">
        <f t="shared" si="281"/>
        <v>0</v>
      </c>
      <c r="K429" s="121">
        <f t="shared" si="281"/>
        <v>0</v>
      </c>
      <c r="L429" s="121">
        <f t="shared" si="281"/>
        <v>0</v>
      </c>
      <c r="M429" s="121">
        <f t="shared" si="281"/>
        <v>0</v>
      </c>
      <c r="N429" s="121">
        <f t="shared" si="281"/>
        <v>0</v>
      </c>
      <c r="O429" s="121">
        <f t="shared" si="281"/>
        <v>0</v>
      </c>
      <c r="P429" s="126">
        <f t="shared" si="281"/>
        <v>0</v>
      </c>
      <c r="Q429" s="122"/>
      <c r="R429" s="408">
        <f t="shared" si="262"/>
        <v>0</v>
      </c>
      <c r="S429" s="693"/>
      <c r="T429" s="700">
        <f t="shared" si="275"/>
        <v>0</v>
      </c>
      <c r="U429" s="701">
        <f t="shared" si="275"/>
        <v>0</v>
      </c>
      <c r="V429" s="693"/>
      <c r="W429" s="700">
        <f t="shared" si="276"/>
        <v>0</v>
      </c>
      <c r="X429" s="126">
        <f t="shared" si="276"/>
        <v>0</v>
      </c>
      <c r="Y429" s="696">
        <f t="shared" si="263"/>
        <v>0</v>
      </c>
      <c r="Z429" s="408">
        <f t="shared" si="264"/>
        <v>0</v>
      </c>
      <c r="AA429" s="127"/>
      <c r="AB429" s="123">
        <f t="shared" si="282"/>
        <v>0</v>
      </c>
      <c r="AC429" s="121">
        <f t="shared" si="282"/>
        <v>0</v>
      </c>
      <c r="AD429" s="121">
        <f t="shared" si="282"/>
        <v>0</v>
      </c>
      <c r="AE429" s="121">
        <f t="shared" si="282"/>
        <v>0</v>
      </c>
      <c r="AF429" s="121">
        <f t="shared" si="282"/>
        <v>0</v>
      </c>
      <c r="AG429" s="121">
        <f t="shared" si="282"/>
        <v>0</v>
      </c>
      <c r="AH429" s="121">
        <f t="shared" si="282"/>
        <v>0</v>
      </c>
      <c r="AI429" s="121">
        <f t="shared" si="282"/>
        <v>0</v>
      </c>
      <c r="AJ429" s="121">
        <f t="shared" si="282"/>
        <v>0</v>
      </c>
      <c r="AK429" s="121">
        <f t="shared" si="282"/>
        <v>0</v>
      </c>
      <c r="AL429" s="121">
        <f t="shared" si="282"/>
        <v>0</v>
      </c>
      <c r="AM429" s="121">
        <f t="shared" si="282"/>
        <v>0</v>
      </c>
      <c r="AN429" s="121">
        <f t="shared" si="282"/>
        <v>0</v>
      </c>
      <c r="AO429" s="701">
        <f t="shared" si="282"/>
        <v>0</v>
      </c>
      <c r="AP429" s="122"/>
      <c r="AQ429" s="123">
        <f t="shared" si="283"/>
        <v>0</v>
      </c>
      <c r="AR429" s="121">
        <f t="shared" si="283"/>
        <v>0</v>
      </c>
      <c r="AS429" s="121">
        <f t="shared" si="283"/>
        <v>0</v>
      </c>
      <c r="AT429" s="121">
        <f t="shared" si="283"/>
        <v>0</v>
      </c>
      <c r="AU429" s="121">
        <f t="shared" si="283"/>
        <v>0</v>
      </c>
      <c r="AV429" s="121">
        <f t="shared" si="283"/>
        <v>0</v>
      </c>
      <c r="AW429" s="121">
        <f t="shared" si="283"/>
        <v>0</v>
      </c>
      <c r="AX429" s="121">
        <f t="shared" si="283"/>
        <v>0</v>
      </c>
      <c r="AY429" s="121">
        <f t="shared" si="283"/>
        <v>0</v>
      </c>
      <c r="AZ429" s="121">
        <f t="shared" si="283"/>
        <v>0</v>
      </c>
      <c r="BA429" s="121">
        <f t="shared" si="283"/>
        <v>0</v>
      </c>
      <c r="BB429" s="121">
        <f t="shared" si="283"/>
        <v>0</v>
      </c>
      <c r="BC429" s="121">
        <f t="shared" si="283"/>
        <v>0</v>
      </c>
      <c r="BD429" s="701">
        <f t="shared" si="283"/>
        <v>0</v>
      </c>
      <c r="BE429" s="693"/>
      <c r="BF429" s="122">
        <f t="shared" si="265"/>
        <v>0</v>
      </c>
      <c r="BG429" s="124"/>
      <c r="BH429" s="122">
        <f t="shared" si="266"/>
        <v>0</v>
      </c>
      <c r="BI429" s="124"/>
      <c r="BJ429" s="122">
        <f t="shared" si="267"/>
        <v>0</v>
      </c>
      <c r="BK429" s="124"/>
      <c r="BL429" s="125">
        <f t="shared" si="268"/>
        <v>0</v>
      </c>
      <c r="BM429" s="124"/>
      <c r="BN429" s="123">
        <f t="shared" si="279"/>
        <v>0</v>
      </c>
      <c r="BO429" s="126">
        <f t="shared" si="279"/>
        <v>0</v>
      </c>
      <c r="BP429" s="127"/>
      <c r="BQ429" s="409"/>
    </row>
    <row r="430" spans="1:69" s="131" customFormat="1" ht="17.55" hidden="1" customHeight="1">
      <c r="A430" s="83"/>
      <c r="C430" s="139" t="str">
        <f t="shared" si="261"/>
        <v>H</v>
      </c>
      <c r="D430" s="130" t="str">
        <f t="shared" si="270"/>
        <v>G_Host</v>
      </c>
      <c r="E430" s="129">
        <f t="shared" si="280"/>
        <v>0</v>
      </c>
      <c r="F430" s="717"/>
      <c r="G430" s="123">
        <f t="shared" si="281"/>
        <v>0</v>
      </c>
      <c r="H430" s="121">
        <f t="shared" si="281"/>
        <v>0</v>
      </c>
      <c r="I430" s="121">
        <f t="shared" si="281"/>
        <v>0</v>
      </c>
      <c r="J430" s="121">
        <f t="shared" si="281"/>
        <v>0</v>
      </c>
      <c r="K430" s="121">
        <f t="shared" si="281"/>
        <v>0</v>
      </c>
      <c r="L430" s="121">
        <f t="shared" si="281"/>
        <v>0</v>
      </c>
      <c r="M430" s="121">
        <f t="shared" si="281"/>
        <v>0</v>
      </c>
      <c r="N430" s="121">
        <f t="shared" si="281"/>
        <v>0</v>
      </c>
      <c r="O430" s="121">
        <f t="shared" si="281"/>
        <v>0</v>
      </c>
      <c r="P430" s="126">
        <f t="shared" si="281"/>
        <v>0</v>
      </c>
      <c r="Q430" s="122"/>
      <c r="R430" s="408">
        <f t="shared" si="262"/>
        <v>0</v>
      </c>
      <c r="S430" s="693"/>
      <c r="T430" s="700">
        <f t="shared" si="275"/>
        <v>0</v>
      </c>
      <c r="U430" s="701">
        <f t="shared" si="275"/>
        <v>0</v>
      </c>
      <c r="V430" s="693"/>
      <c r="W430" s="700">
        <f t="shared" si="276"/>
        <v>0</v>
      </c>
      <c r="X430" s="126">
        <f t="shared" si="276"/>
        <v>0</v>
      </c>
      <c r="Y430" s="696">
        <f t="shared" si="263"/>
        <v>0</v>
      </c>
      <c r="Z430" s="408">
        <f t="shared" si="264"/>
        <v>0</v>
      </c>
      <c r="AA430" s="127"/>
      <c r="AB430" s="123">
        <f t="shared" si="282"/>
        <v>0</v>
      </c>
      <c r="AC430" s="121">
        <f t="shared" si="282"/>
        <v>0</v>
      </c>
      <c r="AD430" s="121">
        <f t="shared" si="282"/>
        <v>0</v>
      </c>
      <c r="AE430" s="121">
        <f t="shared" si="282"/>
        <v>0</v>
      </c>
      <c r="AF430" s="121">
        <f t="shared" si="282"/>
        <v>0</v>
      </c>
      <c r="AG430" s="121">
        <f t="shared" si="282"/>
        <v>0</v>
      </c>
      <c r="AH430" s="121">
        <f t="shared" si="282"/>
        <v>0</v>
      </c>
      <c r="AI430" s="121">
        <f t="shared" si="282"/>
        <v>0</v>
      </c>
      <c r="AJ430" s="121">
        <f t="shared" si="282"/>
        <v>0</v>
      </c>
      <c r="AK430" s="121">
        <f t="shared" si="282"/>
        <v>0</v>
      </c>
      <c r="AL430" s="121">
        <f t="shared" si="282"/>
        <v>0</v>
      </c>
      <c r="AM430" s="121">
        <f t="shared" si="282"/>
        <v>0</v>
      </c>
      <c r="AN430" s="121">
        <f t="shared" si="282"/>
        <v>0</v>
      </c>
      <c r="AO430" s="701">
        <f t="shared" si="282"/>
        <v>0</v>
      </c>
      <c r="AP430" s="122"/>
      <c r="AQ430" s="123">
        <f t="shared" si="283"/>
        <v>0</v>
      </c>
      <c r="AR430" s="121">
        <f t="shared" si="283"/>
        <v>0</v>
      </c>
      <c r="AS430" s="121">
        <f t="shared" si="283"/>
        <v>0</v>
      </c>
      <c r="AT430" s="121">
        <f t="shared" si="283"/>
        <v>0</v>
      </c>
      <c r="AU430" s="121">
        <f t="shared" si="283"/>
        <v>0</v>
      </c>
      <c r="AV430" s="121">
        <f t="shared" si="283"/>
        <v>0</v>
      </c>
      <c r="AW430" s="121">
        <f t="shared" si="283"/>
        <v>0</v>
      </c>
      <c r="AX430" s="121">
        <f t="shared" si="283"/>
        <v>0</v>
      </c>
      <c r="AY430" s="121">
        <f t="shared" si="283"/>
        <v>0</v>
      </c>
      <c r="AZ430" s="121">
        <f t="shared" si="283"/>
        <v>0</v>
      </c>
      <c r="BA430" s="121">
        <f t="shared" si="283"/>
        <v>0</v>
      </c>
      <c r="BB430" s="121">
        <f t="shared" si="283"/>
        <v>0</v>
      </c>
      <c r="BC430" s="121">
        <f t="shared" si="283"/>
        <v>0</v>
      </c>
      <c r="BD430" s="701">
        <f t="shared" si="283"/>
        <v>0</v>
      </c>
      <c r="BE430" s="693"/>
      <c r="BF430" s="122">
        <f t="shared" si="265"/>
        <v>0</v>
      </c>
      <c r="BG430" s="124"/>
      <c r="BH430" s="122">
        <f t="shared" si="266"/>
        <v>0</v>
      </c>
      <c r="BI430" s="124"/>
      <c r="BJ430" s="122">
        <f t="shared" si="267"/>
        <v>0</v>
      </c>
      <c r="BK430" s="124"/>
      <c r="BL430" s="125">
        <f t="shared" si="268"/>
        <v>0</v>
      </c>
      <c r="BM430" s="124"/>
      <c r="BN430" s="123">
        <f t="shared" si="279"/>
        <v>0</v>
      </c>
      <c r="BO430" s="126">
        <f t="shared" si="279"/>
        <v>0</v>
      </c>
      <c r="BP430" s="127"/>
      <c r="BQ430" s="409"/>
    </row>
    <row r="431" spans="1:69" s="131" customFormat="1" ht="17.55" hidden="1" customHeight="1">
      <c r="A431" s="83"/>
      <c r="C431" s="139" t="str">
        <f t="shared" si="261"/>
        <v>H</v>
      </c>
      <c r="D431" s="130" t="str">
        <f t="shared" si="270"/>
        <v>G_Host</v>
      </c>
      <c r="E431" s="129">
        <f t="shared" si="280"/>
        <v>0</v>
      </c>
      <c r="F431" s="717"/>
      <c r="G431" s="123">
        <f t="shared" si="281"/>
        <v>0</v>
      </c>
      <c r="H431" s="121">
        <f t="shared" si="281"/>
        <v>0</v>
      </c>
      <c r="I431" s="121">
        <f t="shared" si="281"/>
        <v>0</v>
      </c>
      <c r="J431" s="121">
        <f t="shared" si="281"/>
        <v>0</v>
      </c>
      <c r="K431" s="121">
        <f t="shared" si="281"/>
        <v>0</v>
      </c>
      <c r="L431" s="121">
        <f t="shared" si="281"/>
        <v>0</v>
      </c>
      <c r="M431" s="121">
        <f t="shared" si="281"/>
        <v>0</v>
      </c>
      <c r="N431" s="121">
        <f t="shared" si="281"/>
        <v>0</v>
      </c>
      <c r="O431" s="121">
        <f t="shared" si="281"/>
        <v>0</v>
      </c>
      <c r="P431" s="126">
        <f t="shared" si="281"/>
        <v>0</v>
      </c>
      <c r="Q431" s="122"/>
      <c r="R431" s="408">
        <f t="shared" si="262"/>
        <v>0</v>
      </c>
      <c r="S431" s="693"/>
      <c r="T431" s="700">
        <f t="shared" si="275"/>
        <v>0</v>
      </c>
      <c r="U431" s="701">
        <f t="shared" si="275"/>
        <v>0</v>
      </c>
      <c r="V431" s="693"/>
      <c r="W431" s="700">
        <f t="shared" si="276"/>
        <v>0</v>
      </c>
      <c r="X431" s="126">
        <f t="shared" si="276"/>
        <v>0</v>
      </c>
      <c r="Y431" s="696">
        <f t="shared" si="263"/>
        <v>0</v>
      </c>
      <c r="Z431" s="408">
        <f t="shared" si="264"/>
        <v>0</v>
      </c>
      <c r="AA431" s="127"/>
      <c r="AB431" s="123">
        <f t="shared" si="282"/>
        <v>0</v>
      </c>
      <c r="AC431" s="121">
        <f t="shared" si="282"/>
        <v>0</v>
      </c>
      <c r="AD431" s="121">
        <f t="shared" si="282"/>
        <v>0</v>
      </c>
      <c r="AE431" s="121">
        <f t="shared" si="282"/>
        <v>0</v>
      </c>
      <c r="AF431" s="121">
        <f t="shared" si="282"/>
        <v>0</v>
      </c>
      <c r="AG431" s="121">
        <f t="shared" si="282"/>
        <v>0</v>
      </c>
      <c r="AH431" s="121">
        <f t="shared" si="282"/>
        <v>0</v>
      </c>
      <c r="AI431" s="121">
        <f t="shared" si="282"/>
        <v>0</v>
      </c>
      <c r="AJ431" s="121">
        <f t="shared" si="282"/>
        <v>0</v>
      </c>
      <c r="AK431" s="121">
        <f t="shared" si="282"/>
        <v>0</v>
      </c>
      <c r="AL431" s="121">
        <f t="shared" si="282"/>
        <v>0</v>
      </c>
      <c r="AM431" s="121">
        <f t="shared" si="282"/>
        <v>0</v>
      </c>
      <c r="AN431" s="121">
        <f t="shared" si="282"/>
        <v>0</v>
      </c>
      <c r="AO431" s="701">
        <f t="shared" si="282"/>
        <v>0</v>
      </c>
      <c r="AP431" s="122"/>
      <c r="AQ431" s="123">
        <f t="shared" si="283"/>
        <v>0</v>
      </c>
      <c r="AR431" s="121">
        <f t="shared" si="283"/>
        <v>0</v>
      </c>
      <c r="AS431" s="121">
        <f t="shared" si="283"/>
        <v>0</v>
      </c>
      <c r="AT431" s="121">
        <f t="shared" si="283"/>
        <v>0</v>
      </c>
      <c r="AU431" s="121">
        <f t="shared" si="283"/>
        <v>0</v>
      </c>
      <c r="AV431" s="121">
        <f t="shared" si="283"/>
        <v>0</v>
      </c>
      <c r="AW431" s="121">
        <f t="shared" si="283"/>
        <v>0</v>
      </c>
      <c r="AX431" s="121">
        <f t="shared" si="283"/>
        <v>0</v>
      </c>
      <c r="AY431" s="121">
        <f t="shared" si="283"/>
        <v>0</v>
      </c>
      <c r="AZ431" s="121">
        <f t="shared" si="283"/>
        <v>0</v>
      </c>
      <c r="BA431" s="121">
        <f t="shared" si="283"/>
        <v>0</v>
      </c>
      <c r="BB431" s="121">
        <f t="shared" si="283"/>
        <v>0</v>
      </c>
      <c r="BC431" s="121">
        <f t="shared" si="283"/>
        <v>0</v>
      </c>
      <c r="BD431" s="701">
        <f t="shared" si="283"/>
        <v>0</v>
      </c>
      <c r="BE431" s="693"/>
      <c r="BF431" s="122">
        <f t="shared" si="265"/>
        <v>0</v>
      </c>
      <c r="BG431" s="124"/>
      <c r="BH431" s="122">
        <f t="shared" si="266"/>
        <v>0</v>
      </c>
      <c r="BI431" s="124"/>
      <c r="BJ431" s="122">
        <f t="shared" si="267"/>
        <v>0</v>
      </c>
      <c r="BK431" s="124"/>
      <c r="BL431" s="125">
        <f t="shared" si="268"/>
        <v>0</v>
      </c>
      <c r="BM431" s="124"/>
      <c r="BN431" s="123">
        <f t="shared" si="279"/>
        <v>0</v>
      </c>
      <c r="BO431" s="126">
        <f t="shared" si="279"/>
        <v>0</v>
      </c>
      <c r="BP431" s="127"/>
      <c r="BQ431" s="409"/>
    </row>
    <row r="432" spans="1:69" s="131" customFormat="1" ht="17.55" hidden="1" customHeight="1">
      <c r="A432" s="83"/>
      <c r="C432" s="139" t="str">
        <f t="shared" si="261"/>
        <v>H</v>
      </c>
      <c r="D432" s="130" t="str">
        <f t="shared" si="270"/>
        <v>G_Host</v>
      </c>
      <c r="E432" s="129">
        <f t="shared" si="280"/>
        <v>0</v>
      </c>
      <c r="F432" s="717"/>
      <c r="G432" s="123">
        <f t="shared" si="281"/>
        <v>0</v>
      </c>
      <c r="H432" s="121">
        <f t="shared" si="281"/>
        <v>0</v>
      </c>
      <c r="I432" s="121">
        <f t="shared" si="281"/>
        <v>0</v>
      </c>
      <c r="J432" s="121">
        <f t="shared" si="281"/>
        <v>0</v>
      </c>
      <c r="K432" s="121">
        <f t="shared" si="281"/>
        <v>0</v>
      </c>
      <c r="L432" s="121">
        <f t="shared" si="281"/>
        <v>0</v>
      </c>
      <c r="M432" s="121">
        <f t="shared" si="281"/>
        <v>0</v>
      </c>
      <c r="N432" s="121">
        <f t="shared" si="281"/>
        <v>0</v>
      </c>
      <c r="O432" s="121">
        <f t="shared" si="281"/>
        <v>0</v>
      </c>
      <c r="P432" s="126">
        <f t="shared" si="281"/>
        <v>0</v>
      </c>
      <c r="Q432" s="122"/>
      <c r="R432" s="408">
        <f t="shared" si="262"/>
        <v>0</v>
      </c>
      <c r="S432" s="693"/>
      <c r="T432" s="700">
        <f t="shared" si="275"/>
        <v>0</v>
      </c>
      <c r="U432" s="701">
        <f t="shared" si="275"/>
        <v>0</v>
      </c>
      <c r="V432" s="693"/>
      <c r="W432" s="700">
        <f t="shared" si="276"/>
        <v>0</v>
      </c>
      <c r="X432" s="126">
        <f t="shared" si="276"/>
        <v>0</v>
      </c>
      <c r="Y432" s="696">
        <f t="shared" si="263"/>
        <v>0</v>
      </c>
      <c r="Z432" s="408">
        <f t="shared" si="264"/>
        <v>0</v>
      </c>
      <c r="AA432" s="127"/>
      <c r="AB432" s="123">
        <f t="shared" si="282"/>
        <v>0</v>
      </c>
      <c r="AC432" s="121">
        <f t="shared" si="282"/>
        <v>0</v>
      </c>
      <c r="AD432" s="121">
        <f t="shared" si="282"/>
        <v>0</v>
      </c>
      <c r="AE432" s="121">
        <f t="shared" si="282"/>
        <v>0</v>
      </c>
      <c r="AF432" s="121">
        <f t="shared" si="282"/>
        <v>0</v>
      </c>
      <c r="AG432" s="121">
        <f t="shared" si="282"/>
        <v>0</v>
      </c>
      <c r="AH432" s="121">
        <f t="shared" si="282"/>
        <v>0</v>
      </c>
      <c r="AI432" s="121">
        <f t="shared" si="282"/>
        <v>0</v>
      </c>
      <c r="AJ432" s="121">
        <f t="shared" si="282"/>
        <v>0</v>
      </c>
      <c r="AK432" s="121">
        <f t="shared" si="282"/>
        <v>0</v>
      </c>
      <c r="AL432" s="121">
        <f t="shared" si="282"/>
        <v>0</v>
      </c>
      <c r="AM432" s="121">
        <f t="shared" si="282"/>
        <v>0</v>
      </c>
      <c r="AN432" s="121">
        <f t="shared" si="282"/>
        <v>0</v>
      </c>
      <c r="AO432" s="701">
        <f t="shared" si="282"/>
        <v>0</v>
      </c>
      <c r="AP432" s="122"/>
      <c r="AQ432" s="123">
        <f t="shared" si="283"/>
        <v>0</v>
      </c>
      <c r="AR432" s="121">
        <f t="shared" si="283"/>
        <v>0</v>
      </c>
      <c r="AS432" s="121">
        <f t="shared" si="283"/>
        <v>0</v>
      </c>
      <c r="AT432" s="121">
        <f t="shared" si="283"/>
        <v>0</v>
      </c>
      <c r="AU432" s="121">
        <f t="shared" si="283"/>
        <v>0</v>
      </c>
      <c r="AV432" s="121">
        <f t="shared" si="283"/>
        <v>0</v>
      </c>
      <c r="AW432" s="121">
        <f t="shared" si="283"/>
        <v>0</v>
      </c>
      <c r="AX432" s="121">
        <f t="shared" si="283"/>
        <v>0</v>
      </c>
      <c r="AY432" s="121">
        <f t="shared" si="283"/>
        <v>0</v>
      </c>
      <c r="AZ432" s="121">
        <f t="shared" si="283"/>
        <v>0</v>
      </c>
      <c r="BA432" s="121">
        <f t="shared" si="283"/>
        <v>0</v>
      </c>
      <c r="BB432" s="121">
        <f t="shared" si="283"/>
        <v>0</v>
      </c>
      <c r="BC432" s="121">
        <f t="shared" si="283"/>
        <v>0</v>
      </c>
      <c r="BD432" s="701">
        <f t="shared" si="283"/>
        <v>0</v>
      </c>
      <c r="BE432" s="693"/>
      <c r="BF432" s="122">
        <f t="shared" si="265"/>
        <v>0</v>
      </c>
      <c r="BG432" s="124"/>
      <c r="BH432" s="122">
        <f t="shared" si="266"/>
        <v>0</v>
      </c>
      <c r="BI432" s="124"/>
      <c r="BJ432" s="122">
        <f t="shared" si="267"/>
        <v>0</v>
      </c>
      <c r="BK432" s="124"/>
      <c r="BL432" s="125">
        <f t="shared" si="268"/>
        <v>0</v>
      </c>
      <c r="BM432" s="124"/>
      <c r="BN432" s="123">
        <f t="shared" si="279"/>
        <v>0</v>
      </c>
      <c r="BO432" s="126">
        <f t="shared" si="279"/>
        <v>0</v>
      </c>
      <c r="BP432" s="127"/>
      <c r="BQ432" s="409"/>
    </row>
    <row r="433" spans="1:69" s="131" customFormat="1" ht="17.55" hidden="1" customHeight="1">
      <c r="A433" s="83"/>
      <c r="C433" s="139" t="str">
        <f t="shared" si="261"/>
        <v>H</v>
      </c>
      <c r="D433" s="130" t="str">
        <f t="shared" si="270"/>
        <v>G_Host</v>
      </c>
      <c r="E433" s="129">
        <f t="shared" si="280"/>
        <v>0</v>
      </c>
      <c r="F433" s="717"/>
      <c r="G433" s="123">
        <f t="shared" si="281"/>
        <v>0</v>
      </c>
      <c r="H433" s="121">
        <f t="shared" si="281"/>
        <v>0</v>
      </c>
      <c r="I433" s="121">
        <f t="shared" si="281"/>
        <v>0</v>
      </c>
      <c r="J433" s="121">
        <f t="shared" si="281"/>
        <v>0</v>
      </c>
      <c r="K433" s="121">
        <f t="shared" si="281"/>
        <v>0</v>
      </c>
      <c r="L433" s="121">
        <f t="shared" si="281"/>
        <v>0</v>
      </c>
      <c r="M433" s="121">
        <f t="shared" si="281"/>
        <v>0</v>
      </c>
      <c r="N433" s="121">
        <f t="shared" si="281"/>
        <v>0</v>
      </c>
      <c r="O433" s="121">
        <f t="shared" si="281"/>
        <v>0</v>
      </c>
      <c r="P433" s="126">
        <f t="shared" si="281"/>
        <v>0</v>
      </c>
      <c r="Q433" s="122"/>
      <c r="R433" s="408">
        <f t="shared" si="262"/>
        <v>0</v>
      </c>
      <c r="S433" s="693"/>
      <c r="T433" s="700">
        <f t="shared" si="275"/>
        <v>0</v>
      </c>
      <c r="U433" s="701">
        <f t="shared" si="275"/>
        <v>0</v>
      </c>
      <c r="V433" s="693"/>
      <c r="W433" s="700">
        <f t="shared" si="276"/>
        <v>0</v>
      </c>
      <c r="X433" s="126">
        <f t="shared" si="276"/>
        <v>0</v>
      </c>
      <c r="Y433" s="696">
        <f t="shared" si="263"/>
        <v>0</v>
      </c>
      <c r="Z433" s="408">
        <f t="shared" si="264"/>
        <v>0</v>
      </c>
      <c r="AA433" s="127"/>
      <c r="AB433" s="123">
        <f t="shared" si="282"/>
        <v>0</v>
      </c>
      <c r="AC433" s="121">
        <f t="shared" si="282"/>
        <v>0</v>
      </c>
      <c r="AD433" s="121">
        <f t="shared" si="282"/>
        <v>0</v>
      </c>
      <c r="AE433" s="121">
        <f t="shared" si="282"/>
        <v>0</v>
      </c>
      <c r="AF433" s="121">
        <f t="shared" si="282"/>
        <v>0</v>
      </c>
      <c r="AG433" s="121">
        <f t="shared" si="282"/>
        <v>0</v>
      </c>
      <c r="AH433" s="121">
        <f t="shared" si="282"/>
        <v>0</v>
      </c>
      <c r="AI433" s="121">
        <f t="shared" si="282"/>
        <v>0</v>
      </c>
      <c r="AJ433" s="121">
        <f t="shared" si="282"/>
        <v>0</v>
      </c>
      <c r="AK433" s="121">
        <f t="shared" si="282"/>
        <v>0</v>
      </c>
      <c r="AL433" s="121">
        <f t="shared" si="282"/>
        <v>0</v>
      </c>
      <c r="AM433" s="121">
        <f t="shared" si="282"/>
        <v>0</v>
      </c>
      <c r="AN433" s="121">
        <f t="shared" si="282"/>
        <v>0</v>
      </c>
      <c r="AO433" s="701">
        <f t="shared" si="282"/>
        <v>0</v>
      </c>
      <c r="AP433" s="122"/>
      <c r="AQ433" s="123">
        <f t="shared" si="283"/>
        <v>0</v>
      </c>
      <c r="AR433" s="121">
        <f t="shared" si="283"/>
        <v>0</v>
      </c>
      <c r="AS433" s="121">
        <f t="shared" si="283"/>
        <v>0</v>
      </c>
      <c r="AT433" s="121">
        <f t="shared" si="283"/>
        <v>0</v>
      </c>
      <c r="AU433" s="121">
        <f t="shared" si="283"/>
        <v>0</v>
      </c>
      <c r="AV433" s="121">
        <f t="shared" si="283"/>
        <v>0</v>
      </c>
      <c r="AW433" s="121">
        <f t="shared" si="283"/>
        <v>0</v>
      </c>
      <c r="AX433" s="121">
        <f t="shared" si="283"/>
        <v>0</v>
      </c>
      <c r="AY433" s="121">
        <f t="shared" si="283"/>
        <v>0</v>
      </c>
      <c r="AZ433" s="121">
        <f t="shared" si="283"/>
        <v>0</v>
      </c>
      <c r="BA433" s="121">
        <f t="shared" si="283"/>
        <v>0</v>
      </c>
      <c r="BB433" s="121">
        <f t="shared" si="283"/>
        <v>0</v>
      </c>
      <c r="BC433" s="121">
        <f t="shared" si="283"/>
        <v>0</v>
      </c>
      <c r="BD433" s="701">
        <f t="shared" si="283"/>
        <v>0</v>
      </c>
      <c r="BE433" s="693"/>
      <c r="BF433" s="122">
        <f t="shared" si="265"/>
        <v>0</v>
      </c>
      <c r="BG433" s="124"/>
      <c r="BH433" s="122">
        <f t="shared" si="266"/>
        <v>0</v>
      </c>
      <c r="BI433" s="124"/>
      <c r="BJ433" s="122">
        <f t="shared" si="267"/>
        <v>0</v>
      </c>
      <c r="BK433" s="124"/>
      <c r="BL433" s="125">
        <f t="shared" si="268"/>
        <v>0</v>
      </c>
      <c r="BM433" s="124"/>
      <c r="BN433" s="123">
        <f t="shared" si="279"/>
        <v>0</v>
      </c>
      <c r="BO433" s="126">
        <f t="shared" si="279"/>
        <v>0</v>
      </c>
      <c r="BP433" s="127"/>
      <c r="BQ433" s="409"/>
    </row>
    <row r="434" spans="1:69" s="131" customFormat="1" ht="17.55" hidden="1" customHeight="1">
      <c r="A434" s="83"/>
      <c r="C434" s="139" t="str">
        <f t="shared" si="261"/>
        <v>H</v>
      </c>
      <c r="D434" s="130" t="str">
        <f t="shared" si="270"/>
        <v>G_Host</v>
      </c>
      <c r="E434" s="129">
        <f t="shared" si="280"/>
        <v>0</v>
      </c>
      <c r="F434" s="717"/>
      <c r="G434" s="123">
        <f t="shared" si="281"/>
        <v>0</v>
      </c>
      <c r="H434" s="121">
        <f t="shared" si="281"/>
        <v>0</v>
      </c>
      <c r="I434" s="121">
        <f t="shared" si="281"/>
        <v>0</v>
      </c>
      <c r="J434" s="121">
        <f t="shared" si="281"/>
        <v>0</v>
      </c>
      <c r="K434" s="121">
        <f t="shared" si="281"/>
        <v>0</v>
      </c>
      <c r="L434" s="121">
        <f t="shared" si="281"/>
        <v>0</v>
      </c>
      <c r="M434" s="121">
        <f t="shared" si="281"/>
        <v>0</v>
      </c>
      <c r="N434" s="121">
        <f t="shared" si="281"/>
        <v>0</v>
      </c>
      <c r="O434" s="121">
        <f t="shared" si="281"/>
        <v>0</v>
      </c>
      <c r="P434" s="126">
        <f t="shared" si="281"/>
        <v>0</v>
      </c>
      <c r="Q434" s="122"/>
      <c r="R434" s="408">
        <f t="shared" si="262"/>
        <v>0</v>
      </c>
      <c r="S434" s="693"/>
      <c r="T434" s="700">
        <f t="shared" si="275"/>
        <v>0</v>
      </c>
      <c r="U434" s="701">
        <f t="shared" si="275"/>
        <v>0</v>
      </c>
      <c r="V434" s="693"/>
      <c r="W434" s="700">
        <f t="shared" si="276"/>
        <v>0</v>
      </c>
      <c r="X434" s="126">
        <f t="shared" si="276"/>
        <v>0</v>
      </c>
      <c r="Y434" s="696">
        <f t="shared" si="263"/>
        <v>0</v>
      </c>
      <c r="Z434" s="408">
        <f t="shared" si="264"/>
        <v>0</v>
      </c>
      <c r="AA434" s="127"/>
      <c r="AB434" s="123">
        <f t="shared" si="282"/>
        <v>0</v>
      </c>
      <c r="AC434" s="121">
        <f t="shared" si="282"/>
        <v>0</v>
      </c>
      <c r="AD434" s="121">
        <f t="shared" si="282"/>
        <v>0</v>
      </c>
      <c r="AE434" s="121">
        <f t="shared" si="282"/>
        <v>0</v>
      </c>
      <c r="AF434" s="121">
        <f t="shared" si="282"/>
        <v>0</v>
      </c>
      <c r="AG434" s="121">
        <f t="shared" si="282"/>
        <v>0</v>
      </c>
      <c r="AH434" s="121">
        <f t="shared" si="282"/>
        <v>0</v>
      </c>
      <c r="AI434" s="121">
        <f t="shared" si="282"/>
        <v>0</v>
      </c>
      <c r="AJ434" s="121">
        <f t="shared" si="282"/>
        <v>0</v>
      </c>
      <c r="AK434" s="121">
        <f t="shared" si="282"/>
        <v>0</v>
      </c>
      <c r="AL434" s="121">
        <f t="shared" si="282"/>
        <v>0</v>
      </c>
      <c r="AM434" s="121">
        <f t="shared" si="282"/>
        <v>0</v>
      </c>
      <c r="AN434" s="121">
        <f t="shared" si="282"/>
        <v>0</v>
      </c>
      <c r="AO434" s="701">
        <f t="shared" si="282"/>
        <v>0</v>
      </c>
      <c r="AP434" s="122"/>
      <c r="AQ434" s="123">
        <f t="shared" si="283"/>
        <v>0</v>
      </c>
      <c r="AR434" s="121">
        <f t="shared" si="283"/>
        <v>0</v>
      </c>
      <c r="AS434" s="121">
        <f t="shared" si="283"/>
        <v>0</v>
      </c>
      <c r="AT434" s="121">
        <f t="shared" si="283"/>
        <v>0</v>
      </c>
      <c r="AU434" s="121">
        <f t="shared" si="283"/>
        <v>0</v>
      </c>
      <c r="AV434" s="121">
        <f t="shared" si="283"/>
        <v>0</v>
      </c>
      <c r="AW434" s="121">
        <f t="shared" si="283"/>
        <v>0</v>
      </c>
      <c r="AX434" s="121">
        <f t="shared" si="283"/>
        <v>0</v>
      </c>
      <c r="AY434" s="121">
        <f t="shared" si="283"/>
        <v>0</v>
      </c>
      <c r="AZ434" s="121">
        <f t="shared" si="283"/>
        <v>0</v>
      </c>
      <c r="BA434" s="121">
        <f t="shared" si="283"/>
        <v>0</v>
      </c>
      <c r="BB434" s="121">
        <f t="shared" si="283"/>
        <v>0</v>
      </c>
      <c r="BC434" s="121">
        <f t="shared" si="283"/>
        <v>0</v>
      </c>
      <c r="BD434" s="701">
        <f t="shared" si="283"/>
        <v>0</v>
      </c>
      <c r="BE434" s="693"/>
      <c r="BF434" s="122">
        <f t="shared" si="265"/>
        <v>0</v>
      </c>
      <c r="BG434" s="124"/>
      <c r="BH434" s="122">
        <f t="shared" si="266"/>
        <v>0</v>
      </c>
      <c r="BI434" s="124"/>
      <c r="BJ434" s="122">
        <f t="shared" si="267"/>
        <v>0</v>
      </c>
      <c r="BK434" s="124"/>
      <c r="BL434" s="125">
        <f t="shared" si="268"/>
        <v>0</v>
      </c>
      <c r="BM434" s="124"/>
      <c r="BN434" s="123">
        <f t="shared" si="279"/>
        <v>0</v>
      </c>
      <c r="BO434" s="126">
        <f t="shared" si="279"/>
        <v>0</v>
      </c>
      <c r="BP434" s="127"/>
      <c r="BQ434" s="409"/>
    </row>
    <row r="435" spans="1:69" s="131" customFormat="1" ht="17.55" customHeight="1">
      <c r="A435"/>
      <c r="B435"/>
      <c r="C435" s="139" t="str">
        <f t="shared" si="261"/>
        <v/>
      </c>
      <c r="D435" s="130" t="str">
        <f>$D424</f>
        <v>G_Host</v>
      </c>
      <c r="E435" s="129" t="str">
        <f>E50</f>
        <v>Unknown</v>
      </c>
      <c r="F435" s="717"/>
      <c r="G435" s="123">
        <f t="shared" si="281"/>
        <v>0</v>
      </c>
      <c r="H435" s="121">
        <f t="shared" si="281"/>
        <v>0</v>
      </c>
      <c r="I435" s="121">
        <f t="shared" si="281"/>
        <v>0</v>
      </c>
      <c r="J435" s="121">
        <f t="shared" si="281"/>
        <v>1</v>
      </c>
      <c r="K435" s="121">
        <f t="shared" si="281"/>
        <v>0</v>
      </c>
      <c r="L435" s="121">
        <f t="shared" si="281"/>
        <v>0</v>
      </c>
      <c r="M435" s="121">
        <f t="shared" si="281"/>
        <v>0</v>
      </c>
      <c r="N435" s="121">
        <f t="shared" si="281"/>
        <v>0</v>
      </c>
      <c r="O435" s="121">
        <f t="shared" si="281"/>
        <v>0</v>
      </c>
      <c r="P435" s="126">
        <f t="shared" si="281"/>
        <v>0</v>
      </c>
      <c r="Q435" s="122"/>
      <c r="R435" s="408">
        <f t="shared" si="262"/>
        <v>0</v>
      </c>
      <c r="S435" s="693"/>
      <c r="T435" s="700">
        <f t="shared" si="275"/>
        <v>0</v>
      </c>
      <c r="U435" s="701">
        <f t="shared" si="275"/>
        <v>0</v>
      </c>
      <c r="V435" s="693"/>
      <c r="W435" s="700">
        <f t="shared" si="276"/>
        <v>0</v>
      </c>
      <c r="X435" s="126">
        <f t="shared" si="276"/>
        <v>0</v>
      </c>
      <c r="Y435" s="696">
        <f t="shared" si="263"/>
        <v>0</v>
      </c>
      <c r="Z435" s="408">
        <f t="shared" si="264"/>
        <v>0</v>
      </c>
      <c r="AA435" s="127"/>
      <c r="AB435" s="123">
        <f t="shared" si="282"/>
        <v>0</v>
      </c>
      <c r="AC435" s="121">
        <f t="shared" si="282"/>
        <v>0</v>
      </c>
      <c r="AD435" s="121">
        <f t="shared" si="282"/>
        <v>0</v>
      </c>
      <c r="AE435" s="121">
        <f t="shared" si="282"/>
        <v>0</v>
      </c>
      <c r="AF435" s="121">
        <f t="shared" si="282"/>
        <v>0</v>
      </c>
      <c r="AG435" s="121">
        <f t="shared" si="282"/>
        <v>0</v>
      </c>
      <c r="AH435" s="121">
        <f t="shared" si="282"/>
        <v>0</v>
      </c>
      <c r="AI435" s="121">
        <f t="shared" si="282"/>
        <v>0</v>
      </c>
      <c r="AJ435" s="121">
        <f t="shared" si="282"/>
        <v>0</v>
      </c>
      <c r="AK435" s="121">
        <f t="shared" si="282"/>
        <v>0</v>
      </c>
      <c r="AL435" s="121">
        <f t="shared" si="282"/>
        <v>1</v>
      </c>
      <c r="AM435" s="121">
        <f t="shared" si="282"/>
        <v>0</v>
      </c>
      <c r="AN435" s="121">
        <f t="shared" si="282"/>
        <v>0</v>
      </c>
      <c r="AO435" s="701">
        <f t="shared" si="282"/>
        <v>0</v>
      </c>
      <c r="AP435" s="122"/>
      <c r="AQ435" s="123">
        <f t="shared" si="283"/>
        <v>0</v>
      </c>
      <c r="AR435" s="121">
        <f t="shared" si="283"/>
        <v>0</v>
      </c>
      <c r="AS435" s="121">
        <f t="shared" si="283"/>
        <v>0</v>
      </c>
      <c r="AT435" s="121">
        <f t="shared" si="283"/>
        <v>0</v>
      </c>
      <c r="AU435" s="121">
        <f t="shared" si="283"/>
        <v>0</v>
      </c>
      <c r="AV435" s="121">
        <f t="shared" si="283"/>
        <v>0</v>
      </c>
      <c r="AW435" s="121">
        <f t="shared" si="283"/>
        <v>0</v>
      </c>
      <c r="AX435" s="121">
        <f t="shared" si="283"/>
        <v>0</v>
      </c>
      <c r="AY435" s="121">
        <f t="shared" si="283"/>
        <v>0</v>
      </c>
      <c r="AZ435" s="121">
        <f t="shared" si="283"/>
        <v>0</v>
      </c>
      <c r="BA435" s="121">
        <f t="shared" si="283"/>
        <v>0</v>
      </c>
      <c r="BB435" s="121">
        <f t="shared" si="283"/>
        <v>0</v>
      </c>
      <c r="BC435" s="121">
        <f t="shared" si="283"/>
        <v>0</v>
      </c>
      <c r="BD435" s="701">
        <f t="shared" si="283"/>
        <v>0</v>
      </c>
      <c r="BE435" s="693"/>
      <c r="BF435" s="122">
        <f t="shared" si="265"/>
        <v>0</v>
      </c>
      <c r="BG435" s="124"/>
      <c r="BH435" s="122">
        <f t="shared" si="266"/>
        <v>0</v>
      </c>
      <c r="BI435" s="124"/>
      <c r="BJ435" s="122">
        <f t="shared" si="267"/>
        <v>0</v>
      </c>
      <c r="BK435" s="124"/>
      <c r="BL435" s="125">
        <f t="shared" si="268"/>
        <v>0</v>
      </c>
      <c r="BM435" s="124"/>
      <c r="BN435" s="123">
        <f t="shared" si="279"/>
        <v>0</v>
      </c>
      <c r="BO435" s="126">
        <f t="shared" si="279"/>
        <v>0</v>
      </c>
      <c r="BP435" s="127"/>
      <c r="BQ435" s="409"/>
    </row>
    <row r="436" spans="1:69" s="131" customFormat="1" ht="17.55" hidden="1" customHeight="1">
      <c r="A436"/>
      <c r="B436"/>
      <c r="C436" s="139" t="str">
        <f t="shared" si="261"/>
        <v>H</v>
      </c>
      <c r="D436" s="130" t="str">
        <f>Parameter!G74</f>
        <v>G_Prime</v>
      </c>
      <c r="E436" s="129" t="str">
        <f t="shared" ref="E436:E459" si="284">E16</f>
        <v>Aglaia Tech</v>
      </c>
      <c r="F436" s="717"/>
      <c r="G436" s="123">
        <f t="shared" ref="G436:P445" si="285">SUMIFS(Share, Y, $E$3, Config, $G$11, P, G$15, LType, $D436, MSup, $E436)</f>
        <v>0</v>
      </c>
      <c r="H436" s="121">
        <f t="shared" si="285"/>
        <v>0</v>
      </c>
      <c r="I436" s="121">
        <f t="shared" si="285"/>
        <v>0</v>
      </c>
      <c r="J436" s="121">
        <f t="shared" si="285"/>
        <v>0</v>
      </c>
      <c r="K436" s="121">
        <f t="shared" si="285"/>
        <v>0</v>
      </c>
      <c r="L436" s="121">
        <f t="shared" si="285"/>
        <v>0</v>
      </c>
      <c r="M436" s="121">
        <f t="shared" si="285"/>
        <v>0</v>
      </c>
      <c r="N436" s="121">
        <f t="shared" si="285"/>
        <v>0</v>
      </c>
      <c r="O436" s="121">
        <f t="shared" si="285"/>
        <v>0</v>
      </c>
      <c r="P436" s="126">
        <f t="shared" si="285"/>
        <v>0</v>
      </c>
      <c r="Q436" s="122"/>
      <c r="R436" s="408">
        <f t="shared" si="262"/>
        <v>0</v>
      </c>
      <c r="S436" s="693"/>
      <c r="T436" s="700">
        <f t="shared" ref="T436:U455" si="286">SUMIFS(Share, Y, $E$3, Config, $T$11, P, T$15, LType, $D436, MSup, $E436)</f>
        <v>0</v>
      </c>
      <c r="U436" s="701">
        <f t="shared" si="286"/>
        <v>0</v>
      </c>
      <c r="V436" s="693"/>
      <c r="W436" s="700">
        <f t="shared" ref="W436:X455" si="287">SUMIFS(Share, Y, $E$3, Config, $W$11, P, W$15, LType, $D436, MSup, $E436)</f>
        <v>0</v>
      </c>
      <c r="X436" s="126">
        <f t="shared" si="287"/>
        <v>0</v>
      </c>
      <c r="Y436" s="696">
        <f t="shared" si="263"/>
        <v>0</v>
      </c>
      <c r="Z436" s="408">
        <f t="shared" si="264"/>
        <v>0</v>
      </c>
      <c r="AA436" s="127"/>
      <c r="AB436" s="123">
        <f t="shared" ref="AB436:AO445" si="288">SUMIFS(Share, Y, $E$3, Config, $AB$11, P, AB$15, LType, $D436, MSup, $E436)</f>
        <v>0</v>
      </c>
      <c r="AC436" s="121">
        <f t="shared" si="288"/>
        <v>0</v>
      </c>
      <c r="AD436" s="121">
        <f t="shared" si="288"/>
        <v>0</v>
      </c>
      <c r="AE436" s="121">
        <f t="shared" si="288"/>
        <v>0</v>
      </c>
      <c r="AF436" s="121">
        <f t="shared" si="288"/>
        <v>0</v>
      </c>
      <c r="AG436" s="121">
        <f t="shared" si="288"/>
        <v>0</v>
      </c>
      <c r="AH436" s="121">
        <f t="shared" si="288"/>
        <v>0</v>
      </c>
      <c r="AI436" s="121">
        <f t="shared" si="288"/>
        <v>0</v>
      </c>
      <c r="AJ436" s="121">
        <f t="shared" si="288"/>
        <v>0</v>
      </c>
      <c r="AK436" s="121">
        <f t="shared" si="288"/>
        <v>0</v>
      </c>
      <c r="AL436" s="121">
        <f t="shared" si="288"/>
        <v>0</v>
      </c>
      <c r="AM436" s="121">
        <f t="shared" si="288"/>
        <v>0</v>
      </c>
      <c r="AN436" s="121">
        <f t="shared" si="288"/>
        <v>0</v>
      </c>
      <c r="AO436" s="701">
        <f t="shared" si="288"/>
        <v>0</v>
      </c>
      <c r="AP436" s="122"/>
      <c r="AQ436" s="123">
        <f t="shared" ref="AQ436:BD445" si="289">SUMIFS(Share, Y, $E$3, Config, $AQ$11, P, AQ$15, LType, $D436, MSup, $E436)</f>
        <v>0</v>
      </c>
      <c r="AR436" s="121">
        <f t="shared" si="289"/>
        <v>0</v>
      </c>
      <c r="AS436" s="121">
        <f t="shared" si="289"/>
        <v>0</v>
      </c>
      <c r="AT436" s="121">
        <f t="shared" si="289"/>
        <v>0</v>
      </c>
      <c r="AU436" s="121">
        <f t="shared" si="289"/>
        <v>0</v>
      </c>
      <c r="AV436" s="121">
        <f t="shared" si="289"/>
        <v>0</v>
      </c>
      <c r="AW436" s="121">
        <f t="shared" si="289"/>
        <v>0</v>
      </c>
      <c r="AX436" s="121">
        <f t="shared" si="289"/>
        <v>0</v>
      </c>
      <c r="AY436" s="121">
        <f t="shared" si="289"/>
        <v>0</v>
      </c>
      <c r="AZ436" s="121">
        <f t="shared" si="289"/>
        <v>0</v>
      </c>
      <c r="BA436" s="121">
        <f t="shared" si="289"/>
        <v>0</v>
      </c>
      <c r="BB436" s="121">
        <f t="shared" si="289"/>
        <v>0</v>
      </c>
      <c r="BC436" s="121">
        <f t="shared" si="289"/>
        <v>0</v>
      </c>
      <c r="BD436" s="701">
        <f t="shared" si="289"/>
        <v>0</v>
      </c>
      <c r="BE436" s="693"/>
      <c r="BF436" s="122">
        <f t="shared" si="265"/>
        <v>0</v>
      </c>
      <c r="BG436" s="124"/>
      <c r="BH436" s="122">
        <f t="shared" si="266"/>
        <v>0</v>
      </c>
      <c r="BI436" s="124"/>
      <c r="BJ436" s="122">
        <f t="shared" si="267"/>
        <v>0</v>
      </c>
      <c r="BK436" s="124"/>
      <c r="BL436" s="125">
        <f t="shared" si="268"/>
        <v>0</v>
      </c>
      <c r="BM436" s="124"/>
      <c r="BN436" s="123">
        <f t="shared" ref="BN436:BO455" si="290">SUMIFS(Share, Y, $E$3, Config, $BN$11, P, BN$15, LType, $D436, MSup, $E436)</f>
        <v>0</v>
      </c>
      <c r="BO436" s="126">
        <f t="shared" si="290"/>
        <v>0</v>
      </c>
      <c r="BP436" s="127"/>
      <c r="BQ436" s="409"/>
    </row>
    <row r="437" spans="1:69" s="131" customFormat="1" ht="17.55" hidden="1" customHeight="1">
      <c r="A437"/>
      <c r="B437"/>
      <c r="C437" s="139" t="str">
        <f t="shared" si="261"/>
        <v>H</v>
      </c>
      <c r="D437" s="130" t="str">
        <f t="shared" ref="D437:D469" si="291">$D436</f>
        <v>G_Prime</v>
      </c>
      <c r="E437" s="129" t="str">
        <f t="shared" si="284"/>
        <v>Bayer</v>
      </c>
      <c r="F437" s="717"/>
      <c r="G437" s="123">
        <f t="shared" si="285"/>
        <v>0</v>
      </c>
      <c r="H437" s="121">
        <f t="shared" si="285"/>
        <v>0</v>
      </c>
      <c r="I437" s="121">
        <f t="shared" si="285"/>
        <v>0</v>
      </c>
      <c r="J437" s="121">
        <f t="shared" si="285"/>
        <v>0</v>
      </c>
      <c r="K437" s="121">
        <f t="shared" si="285"/>
        <v>0</v>
      </c>
      <c r="L437" s="121">
        <f t="shared" si="285"/>
        <v>0</v>
      </c>
      <c r="M437" s="121">
        <f t="shared" si="285"/>
        <v>0</v>
      </c>
      <c r="N437" s="121">
        <f t="shared" si="285"/>
        <v>0</v>
      </c>
      <c r="O437" s="121">
        <f t="shared" si="285"/>
        <v>0</v>
      </c>
      <c r="P437" s="126">
        <f t="shared" si="285"/>
        <v>0</v>
      </c>
      <c r="Q437" s="122"/>
      <c r="R437" s="408">
        <f t="shared" si="262"/>
        <v>0</v>
      </c>
      <c r="S437" s="693"/>
      <c r="T437" s="700">
        <f t="shared" si="286"/>
        <v>0</v>
      </c>
      <c r="U437" s="701">
        <f t="shared" si="286"/>
        <v>0</v>
      </c>
      <c r="V437" s="693"/>
      <c r="W437" s="700">
        <f t="shared" si="287"/>
        <v>0</v>
      </c>
      <c r="X437" s="126">
        <f t="shared" si="287"/>
        <v>0</v>
      </c>
      <c r="Y437" s="696">
        <f t="shared" si="263"/>
        <v>0</v>
      </c>
      <c r="Z437" s="408">
        <f t="shared" si="264"/>
        <v>0</v>
      </c>
      <c r="AA437" s="127"/>
      <c r="AB437" s="123">
        <f t="shared" si="288"/>
        <v>0</v>
      </c>
      <c r="AC437" s="121">
        <f t="shared" si="288"/>
        <v>0</v>
      </c>
      <c r="AD437" s="121">
        <f t="shared" si="288"/>
        <v>0</v>
      </c>
      <c r="AE437" s="121">
        <f t="shared" si="288"/>
        <v>0</v>
      </c>
      <c r="AF437" s="121">
        <f t="shared" si="288"/>
        <v>0</v>
      </c>
      <c r="AG437" s="121">
        <f t="shared" si="288"/>
        <v>0</v>
      </c>
      <c r="AH437" s="121">
        <f t="shared" si="288"/>
        <v>0</v>
      </c>
      <c r="AI437" s="121">
        <f t="shared" si="288"/>
        <v>0</v>
      </c>
      <c r="AJ437" s="121">
        <f t="shared" si="288"/>
        <v>0</v>
      </c>
      <c r="AK437" s="121">
        <f t="shared" si="288"/>
        <v>0</v>
      </c>
      <c r="AL437" s="121">
        <f t="shared" si="288"/>
        <v>0</v>
      </c>
      <c r="AM437" s="121">
        <f t="shared" si="288"/>
        <v>0</v>
      </c>
      <c r="AN437" s="121">
        <f t="shared" si="288"/>
        <v>0</v>
      </c>
      <c r="AO437" s="701">
        <f t="shared" si="288"/>
        <v>0</v>
      </c>
      <c r="AP437" s="122"/>
      <c r="AQ437" s="123">
        <f t="shared" si="289"/>
        <v>0</v>
      </c>
      <c r="AR437" s="121">
        <f t="shared" si="289"/>
        <v>0</v>
      </c>
      <c r="AS437" s="121">
        <f t="shared" si="289"/>
        <v>0</v>
      </c>
      <c r="AT437" s="121">
        <f t="shared" si="289"/>
        <v>0</v>
      </c>
      <c r="AU437" s="121">
        <f t="shared" si="289"/>
        <v>0</v>
      </c>
      <c r="AV437" s="121">
        <f t="shared" si="289"/>
        <v>0</v>
      </c>
      <c r="AW437" s="121">
        <f t="shared" si="289"/>
        <v>0</v>
      </c>
      <c r="AX437" s="121">
        <f t="shared" si="289"/>
        <v>0</v>
      </c>
      <c r="AY437" s="121">
        <f t="shared" si="289"/>
        <v>0</v>
      </c>
      <c r="AZ437" s="121">
        <f t="shared" si="289"/>
        <v>0</v>
      </c>
      <c r="BA437" s="121">
        <f t="shared" si="289"/>
        <v>0</v>
      </c>
      <c r="BB437" s="121">
        <f t="shared" si="289"/>
        <v>0</v>
      </c>
      <c r="BC437" s="121">
        <f t="shared" si="289"/>
        <v>0</v>
      </c>
      <c r="BD437" s="701">
        <f t="shared" si="289"/>
        <v>0</v>
      </c>
      <c r="BE437" s="693"/>
      <c r="BF437" s="122">
        <f t="shared" si="265"/>
        <v>0</v>
      </c>
      <c r="BG437" s="124"/>
      <c r="BH437" s="122">
        <f t="shared" si="266"/>
        <v>0</v>
      </c>
      <c r="BI437" s="124"/>
      <c r="BJ437" s="122">
        <f t="shared" si="267"/>
        <v>0</v>
      </c>
      <c r="BK437" s="124"/>
      <c r="BL437" s="125">
        <f t="shared" si="268"/>
        <v>0</v>
      </c>
      <c r="BM437" s="124"/>
      <c r="BN437" s="123">
        <f t="shared" si="290"/>
        <v>0</v>
      </c>
      <c r="BO437" s="126">
        <f t="shared" si="290"/>
        <v>0</v>
      </c>
      <c r="BP437" s="127"/>
      <c r="BQ437" s="409"/>
    </row>
    <row r="438" spans="1:69" s="131" customFormat="1" ht="17.55" hidden="1" customHeight="1">
      <c r="A438"/>
      <c r="B438"/>
      <c r="C438" s="139" t="str">
        <f t="shared" si="261"/>
        <v>H</v>
      </c>
      <c r="D438" s="130" t="str">
        <f t="shared" si="291"/>
        <v>G_Prime</v>
      </c>
      <c r="E438" s="129" t="str">
        <f t="shared" si="284"/>
        <v>Comet</v>
      </c>
      <c r="F438" s="717"/>
      <c r="G438" s="123">
        <f t="shared" si="285"/>
        <v>0</v>
      </c>
      <c r="H438" s="121">
        <f t="shared" si="285"/>
        <v>0</v>
      </c>
      <c r="I438" s="121">
        <f t="shared" si="285"/>
        <v>0</v>
      </c>
      <c r="J438" s="121">
        <f t="shared" si="285"/>
        <v>0</v>
      </c>
      <c r="K438" s="121">
        <f t="shared" si="285"/>
        <v>0</v>
      </c>
      <c r="L438" s="121">
        <f t="shared" si="285"/>
        <v>0</v>
      </c>
      <c r="M438" s="121">
        <f t="shared" si="285"/>
        <v>0</v>
      </c>
      <c r="N438" s="121">
        <f t="shared" si="285"/>
        <v>0</v>
      </c>
      <c r="O438" s="121">
        <f t="shared" si="285"/>
        <v>0</v>
      </c>
      <c r="P438" s="126">
        <f t="shared" si="285"/>
        <v>0</v>
      </c>
      <c r="Q438" s="122"/>
      <c r="R438" s="408">
        <f t="shared" si="262"/>
        <v>0</v>
      </c>
      <c r="S438" s="693"/>
      <c r="T438" s="700">
        <f t="shared" si="286"/>
        <v>0</v>
      </c>
      <c r="U438" s="701">
        <f t="shared" si="286"/>
        <v>0</v>
      </c>
      <c r="V438" s="693"/>
      <c r="W438" s="700">
        <f t="shared" si="287"/>
        <v>0</v>
      </c>
      <c r="X438" s="126">
        <f t="shared" si="287"/>
        <v>0</v>
      </c>
      <c r="Y438" s="696">
        <f t="shared" si="263"/>
        <v>0</v>
      </c>
      <c r="Z438" s="408">
        <f t="shared" si="264"/>
        <v>0</v>
      </c>
      <c r="AA438" s="127"/>
      <c r="AB438" s="123">
        <f t="shared" si="288"/>
        <v>0</v>
      </c>
      <c r="AC438" s="121">
        <f t="shared" si="288"/>
        <v>0</v>
      </c>
      <c r="AD438" s="121">
        <f t="shared" si="288"/>
        <v>0</v>
      </c>
      <c r="AE438" s="121">
        <f t="shared" si="288"/>
        <v>0</v>
      </c>
      <c r="AF438" s="121">
        <f t="shared" si="288"/>
        <v>0</v>
      </c>
      <c r="AG438" s="121">
        <f t="shared" si="288"/>
        <v>0</v>
      </c>
      <c r="AH438" s="121">
        <f t="shared" si="288"/>
        <v>0</v>
      </c>
      <c r="AI438" s="121">
        <f t="shared" si="288"/>
        <v>0</v>
      </c>
      <c r="AJ438" s="121">
        <f t="shared" si="288"/>
        <v>0</v>
      </c>
      <c r="AK438" s="121">
        <f t="shared" si="288"/>
        <v>0</v>
      </c>
      <c r="AL438" s="121">
        <f t="shared" si="288"/>
        <v>0</v>
      </c>
      <c r="AM438" s="121">
        <f t="shared" si="288"/>
        <v>0</v>
      </c>
      <c r="AN438" s="121">
        <f t="shared" si="288"/>
        <v>0</v>
      </c>
      <c r="AO438" s="701">
        <f t="shared" si="288"/>
        <v>0</v>
      </c>
      <c r="AP438" s="122"/>
      <c r="AQ438" s="123">
        <f t="shared" si="289"/>
        <v>0</v>
      </c>
      <c r="AR438" s="121">
        <f t="shared" si="289"/>
        <v>0</v>
      </c>
      <c r="AS438" s="121">
        <f t="shared" si="289"/>
        <v>0</v>
      </c>
      <c r="AT438" s="121">
        <f t="shared" si="289"/>
        <v>0</v>
      </c>
      <c r="AU438" s="121">
        <f t="shared" si="289"/>
        <v>0</v>
      </c>
      <c r="AV438" s="121">
        <f t="shared" si="289"/>
        <v>0</v>
      </c>
      <c r="AW438" s="121">
        <f t="shared" si="289"/>
        <v>0</v>
      </c>
      <c r="AX438" s="121">
        <f t="shared" si="289"/>
        <v>0</v>
      </c>
      <c r="AY438" s="121">
        <f t="shared" si="289"/>
        <v>0</v>
      </c>
      <c r="AZ438" s="121">
        <f t="shared" si="289"/>
        <v>0</v>
      </c>
      <c r="BA438" s="121">
        <f t="shared" si="289"/>
        <v>0</v>
      </c>
      <c r="BB438" s="121">
        <f t="shared" si="289"/>
        <v>0</v>
      </c>
      <c r="BC438" s="121">
        <f t="shared" si="289"/>
        <v>0</v>
      </c>
      <c r="BD438" s="701">
        <f t="shared" si="289"/>
        <v>0</v>
      </c>
      <c r="BE438" s="693"/>
      <c r="BF438" s="122">
        <f t="shared" si="265"/>
        <v>0</v>
      </c>
      <c r="BG438" s="124"/>
      <c r="BH438" s="122">
        <f t="shared" si="266"/>
        <v>0</v>
      </c>
      <c r="BI438" s="124"/>
      <c r="BJ438" s="122">
        <f t="shared" si="267"/>
        <v>0</v>
      </c>
      <c r="BK438" s="124"/>
      <c r="BL438" s="125">
        <f t="shared" si="268"/>
        <v>0</v>
      </c>
      <c r="BM438" s="124"/>
      <c r="BN438" s="123">
        <f t="shared" si="290"/>
        <v>0</v>
      </c>
      <c r="BO438" s="126">
        <f t="shared" si="290"/>
        <v>0</v>
      </c>
      <c r="BP438" s="127"/>
      <c r="BQ438" s="409"/>
    </row>
    <row r="439" spans="1:69" s="131" customFormat="1" ht="17.55" hidden="1" customHeight="1">
      <c r="A439"/>
      <c r="B439"/>
      <c r="C439" s="139" t="str">
        <f t="shared" si="261"/>
        <v>H</v>
      </c>
      <c r="D439" s="130" t="str">
        <f t="shared" si="291"/>
        <v>G_Prime</v>
      </c>
      <c r="E439" s="129" t="str">
        <f t="shared" si="284"/>
        <v>Dongjin Semichem</v>
      </c>
      <c r="F439" s="717"/>
      <c r="G439" s="123">
        <f t="shared" si="285"/>
        <v>0</v>
      </c>
      <c r="H439" s="121">
        <f t="shared" si="285"/>
        <v>0</v>
      </c>
      <c r="I439" s="121">
        <f t="shared" si="285"/>
        <v>0</v>
      </c>
      <c r="J439" s="121">
        <f t="shared" si="285"/>
        <v>0</v>
      </c>
      <c r="K439" s="121">
        <f t="shared" si="285"/>
        <v>0</v>
      </c>
      <c r="L439" s="121">
        <f t="shared" si="285"/>
        <v>0</v>
      </c>
      <c r="M439" s="121">
        <f t="shared" si="285"/>
        <v>0</v>
      </c>
      <c r="N439" s="121">
        <f t="shared" si="285"/>
        <v>0</v>
      </c>
      <c r="O439" s="121">
        <f t="shared" si="285"/>
        <v>0</v>
      </c>
      <c r="P439" s="126">
        <f t="shared" si="285"/>
        <v>0</v>
      </c>
      <c r="Q439" s="122"/>
      <c r="R439" s="408">
        <f t="shared" si="262"/>
        <v>0</v>
      </c>
      <c r="S439" s="693"/>
      <c r="T439" s="700">
        <f t="shared" si="286"/>
        <v>0</v>
      </c>
      <c r="U439" s="701">
        <f t="shared" si="286"/>
        <v>0</v>
      </c>
      <c r="V439" s="693"/>
      <c r="W439" s="700">
        <f t="shared" si="287"/>
        <v>0</v>
      </c>
      <c r="X439" s="126">
        <f t="shared" si="287"/>
        <v>0</v>
      </c>
      <c r="Y439" s="696">
        <f t="shared" si="263"/>
        <v>0</v>
      </c>
      <c r="Z439" s="408">
        <f t="shared" si="264"/>
        <v>0</v>
      </c>
      <c r="AA439" s="127"/>
      <c r="AB439" s="123">
        <f t="shared" si="288"/>
        <v>0</v>
      </c>
      <c r="AC439" s="121">
        <f t="shared" si="288"/>
        <v>0</v>
      </c>
      <c r="AD439" s="121">
        <f t="shared" si="288"/>
        <v>0</v>
      </c>
      <c r="AE439" s="121">
        <f t="shared" si="288"/>
        <v>0</v>
      </c>
      <c r="AF439" s="121">
        <f t="shared" si="288"/>
        <v>0</v>
      </c>
      <c r="AG439" s="121">
        <f t="shared" si="288"/>
        <v>0</v>
      </c>
      <c r="AH439" s="121">
        <f t="shared" si="288"/>
        <v>0</v>
      </c>
      <c r="AI439" s="121">
        <f t="shared" si="288"/>
        <v>0</v>
      </c>
      <c r="AJ439" s="121">
        <f t="shared" si="288"/>
        <v>0</v>
      </c>
      <c r="AK439" s="121">
        <f t="shared" si="288"/>
        <v>0</v>
      </c>
      <c r="AL439" s="121">
        <f t="shared" si="288"/>
        <v>0</v>
      </c>
      <c r="AM439" s="121">
        <f t="shared" si="288"/>
        <v>0</v>
      </c>
      <c r="AN439" s="121">
        <f t="shared" si="288"/>
        <v>0</v>
      </c>
      <c r="AO439" s="701">
        <f t="shared" si="288"/>
        <v>0</v>
      </c>
      <c r="AP439" s="122"/>
      <c r="AQ439" s="123">
        <f t="shared" si="289"/>
        <v>0</v>
      </c>
      <c r="AR439" s="121">
        <f t="shared" si="289"/>
        <v>0</v>
      </c>
      <c r="AS439" s="121">
        <f t="shared" si="289"/>
        <v>0</v>
      </c>
      <c r="AT439" s="121">
        <f t="shared" si="289"/>
        <v>0</v>
      </c>
      <c r="AU439" s="121">
        <f t="shared" si="289"/>
        <v>0</v>
      </c>
      <c r="AV439" s="121">
        <f t="shared" si="289"/>
        <v>0</v>
      </c>
      <c r="AW439" s="121">
        <f t="shared" si="289"/>
        <v>0</v>
      </c>
      <c r="AX439" s="121">
        <f t="shared" si="289"/>
        <v>0</v>
      </c>
      <c r="AY439" s="121">
        <f t="shared" si="289"/>
        <v>0</v>
      </c>
      <c r="AZ439" s="121">
        <f t="shared" si="289"/>
        <v>0</v>
      </c>
      <c r="BA439" s="121">
        <f t="shared" si="289"/>
        <v>0</v>
      </c>
      <c r="BB439" s="121">
        <f t="shared" si="289"/>
        <v>0</v>
      </c>
      <c r="BC439" s="121">
        <f t="shared" si="289"/>
        <v>0</v>
      </c>
      <c r="BD439" s="701">
        <f t="shared" si="289"/>
        <v>0</v>
      </c>
      <c r="BE439" s="693"/>
      <c r="BF439" s="122">
        <f t="shared" si="265"/>
        <v>0</v>
      </c>
      <c r="BG439" s="124"/>
      <c r="BH439" s="122">
        <f t="shared" si="266"/>
        <v>0</v>
      </c>
      <c r="BI439" s="124"/>
      <c r="BJ439" s="122">
        <f t="shared" si="267"/>
        <v>0</v>
      </c>
      <c r="BK439" s="124"/>
      <c r="BL439" s="125">
        <f t="shared" si="268"/>
        <v>0</v>
      </c>
      <c r="BM439" s="124"/>
      <c r="BN439" s="123">
        <f t="shared" si="290"/>
        <v>0</v>
      </c>
      <c r="BO439" s="126">
        <f t="shared" si="290"/>
        <v>0</v>
      </c>
      <c r="BP439" s="127"/>
      <c r="BQ439" s="409"/>
    </row>
    <row r="440" spans="1:69" s="131" customFormat="1" ht="17.55" customHeight="1">
      <c r="A440"/>
      <c r="B440"/>
      <c r="C440" s="139" t="str">
        <f t="shared" si="261"/>
        <v/>
      </c>
      <c r="D440" s="130" t="str">
        <f t="shared" si="291"/>
        <v>G_Prime</v>
      </c>
      <c r="E440" s="129" t="str">
        <f t="shared" si="284"/>
        <v>Duksan Neolux</v>
      </c>
      <c r="F440" s="717"/>
      <c r="G440" s="123">
        <f t="shared" si="285"/>
        <v>0</v>
      </c>
      <c r="H440" s="121">
        <f t="shared" si="285"/>
        <v>0.2</v>
      </c>
      <c r="I440" s="121">
        <f t="shared" si="285"/>
        <v>0</v>
      </c>
      <c r="J440" s="121">
        <f t="shared" si="285"/>
        <v>0</v>
      </c>
      <c r="K440" s="121">
        <f t="shared" si="285"/>
        <v>0</v>
      </c>
      <c r="L440" s="121">
        <f t="shared" si="285"/>
        <v>0</v>
      </c>
      <c r="M440" s="121">
        <f t="shared" si="285"/>
        <v>0</v>
      </c>
      <c r="N440" s="121">
        <f t="shared" si="285"/>
        <v>0.2</v>
      </c>
      <c r="O440" s="121">
        <f t="shared" si="285"/>
        <v>0</v>
      </c>
      <c r="P440" s="126">
        <f t="shared" si="285"/>
        <v>0</v>
      </c>
      <c r="Q440" s="122"/>
      <c r="R440" s="408">
        <f t="shared" si="262"/>
        <v>0.7</v>
      </c>
      <c r="S440" s="693"/>
      <c r="T440" s="700">
        <f t="shared" si="286"/>
        <v>0</v>
      </c>
      <c r="U440" s="701">
        <f t="shared" si="286"/>
        <v>0</v>
      </c>
      <c r="V440" s="693"/>
      <c r="W440" s="700">
        <f t="shared" si="287"/>
        <v>0</v>
      </c>
      <c r="X440" s="126">
        <f t="shared" si="287"/>
        <v>0</v>
      </c>
      <c r="Y440" s="696">
        <f t="shared" si="263"/>
        <v>0</v>
      </c>
      <c r="Z440" s="408">
        <f t="shared" si="264"/>
        <v>0</v>
      </c>
      <c r="AA440" s="127"/>
      <c r="AB440" s="123">
        <f t="shared" si="288"/>
        <v>1</v>
      </c>
      <c r="AC440" s="121">
        <f t="shared" si="288"/>
        <v>0</v>
      </c>
      <c r="AD440" s="121">
        <f t="shared" si="288"/>
        <v>0</v>
      </c>
      <c r="AE440" s="121">
        <f t="shared" si="288"/>
        <v>0</v>
      </c>
      <c r="AF440" s="121">
        <f t="shared" si="288"/>
        <v>0</v>
      </c>
      <c r="AG440" s="121">
        <f t="shared" si="288"/>
        <v>0</v>
      </c>
      <c r="AH440" s="121">
        <f t="shared" si="288"/>
        <v>0</v>
      </c>
      <c r="AI440" s="121">
        <f t="shared" si="288"/>
        <v>0</v>
      </c>
      <c r="AJ440" s="121">
        <f t="shared" si="288"/>
        <v>0</v>
      </c>
      <c r="AK440" s="121">
        <f t="shared" si="288"/>
        <v>0</v>
      </c>
      <c r="AL440" s="121">
        <f t="shared" si="288"/>
        <v>0</v>
      </c>
      <c r="AM440" s="121">
        <f t="shared" si="288"/>
        <v>0</v>
      </c>
      <c r="AN440" s="121">
        <f t="shared" si="288"/>
        <v>0</v>
      </c>
      <c r="AO440" s="701">
        <f t="shared" si="288"/>
        <v>0</v>
      </c>
      <c r="AP440" s="122"/>
      <c r="AQ440" s="123">
        <f t="shared" si="289"/>
        <v>0</v>
      </c>
      <c r="AR440" s="121">
        <f t="shared" si="289"/>
        <v>0</v>
      </c>
      <c r="AS440" s="121">
        <f t="shared" si="289"/>
        <v>0</v>
      </c>
      <c r="AT440" s="121">
        <f t="shared" si="289"/>
        <v>0</v>
      </c>
      <c r="AU440" s="121">
        <f t="shared" si="289"/>
        <v>0</v>
      </c>
      <c r="AV440" s="121">
        <f t="shared" si="289"/>
        <v>0</v>
      </c>
      <c r="AW440" s="121">
        <f t="shared" si="289"/>
        <v>0</v>
      </c>
      <c r="AX440" s="121">
        <f t="shared" si="289"/>
        <v>0</v>
      </c>
      <c r="AY440" s="121">
        <f t="shared" si="289"/>
        <v>0</v>
      </c>
      <c r="AZ440" s="121">
        <f t="shared" si="289"/>
        <v>0</v>
      </c>
      <c r="BA440" s="121">
        <f t="shared" si="289"/>
        <v>0</v>
      </c>
      <c r="BB440" s="121">
        <f t="shared" si="289"/>
        <v>0</v>
      </c>
      <c r="BC440" s="121">
        <f t="shared" si="289"/>
        <v>0</v>
      </c>
      <c r="BD440" s="701">
        <f t="shared" si="289"/>
        <v>0</v>
      </c>
      <c r="BE440" s="693"/>
      <c r="BF440" s="122">
        <f t="shared" si="265"/>
        <v>0</v>
      </c>
      <c r="BG440" s="124"/>
      <c r="BH440" s="122">
        <f t="shared" si="266"/>
        <v>0</v>
      </c>
      <c r="BI440" s="124"/>
      <c r="BJ440" s="122">
        <f t="shared" si="267"/>
        <v>0</v>
      </c>
      <c r="BK440" s="124"/>
      <c r="BL440" s="125">
        <f t="shared" si="268"/>
        <v>1</v>
      </c>
      <c r="BM440" s="124"/>
      <c r="BN440" s="123">
        <f t="shared" si="290"/>
        <v>0</v>
      </c>
      <c r="BO440" s="126">
        <f t="shared" si="290"/>
        <v>0</v>
      </c>
      <c r="BP440" s="127"/>
      <c r="BQ440" s="409"/>
    </row>
    <row r="441" spans="1:69" s="131" customFormat="1" ht="17.55" customHeight="1">
      <c r="A441"/>
      <c r="B441"/>
      <c r="C441" s="139" t="str">
        <f t="shared" si="261"/>
        <v/>
      </c>
      <c r="D441" s="130" t="str">
        <f t="shared" si="291"/>
        <v>G_Prime</v>
      </c>
      <c r="E441" s="129" t="str">
        <f t="shared" si="284"/>
        <v>DuPont</v>
      </c>
      <c r="F441" s="717"/>
      <c r="G441" s="123">
        <f t="shared" si="285"/>
        <v>0</v>
      </c>
      <c r="H441" s="121">
        <f t="shared" si="285"/>
        <v>0</v>
      </c>
      <c r="I441" s="121">
        <f t="shared" si="285"/>
        <v>0</v>
      </c>
      <c r="J441" s="121">
        <f t="shared" si="285"/>
        <v>0</v>
      </c>
      <c r="K441" s="121">
        <f t="shared" si="285"/>
        <v>1</v>
      </c>
      <c r="L441" s="121">
        <f t="shared" si="285"/>
        <v>0</v>
      </c>
      <c r="M441" s="121">
        <f t="shared" si="285"/>
        <v>0</v>
      </c>
      <c r="N441" s="121">
        <f t="shared" si="285"/>
        <v>0</v>
      </c>
      <c r="O441" s="121">
        <f t="shared" si="285"/>
        <v>1</v>
      </c>
      <c r="P441" s="126">
        <f t="shared" si="285"/>
        <v>0</v>
      </c>
      <c r="Q441" s="122"/>
      <c r="R441" s="408">
        <f t="shared" si="262"/>
        <v>0</v>
      </c>
      <c r="S441" s="693"/>
      <c r="T441" s="700">
        <f t="shared" si="286"/>
        <v>0</v>
      </c>
      <c r="U441" s="701">
        <f t="shared" si="286"/>
        <v>0</v>
      </c>
      <c r="V441" s="693"/>
      <c r="W441" s="700">
        <f t="shared" si="287"/>
        <v>0</v>
      </c>
      <c r="X441" s="126">
        <f t="shared" si="287"/>
        <v>0.3</v>
      </c>
      <c r="Y441" s="696">
        <f t="shared" si="263"/>
        <v>0</v>
      </c>
      <c r="Z441" s="408">
        <f t="shared" si="264"/>
        <v>0</v>
      </c>
      <c r="AA441" s="127"/>
      <c r="AB441" s="123">
        <f t="shared" si="288"/>
        <v>0</v>
      </c>
      <c r="AC441" s="121">
        <f t="shared" si="288"/>
        <v>0</v>
      </c>
      <c r="AD441" s="121">
        <f t="shared" si="288"/>
        <v>0</v>
      </c>
      <c r="AE441" s="121">
        <f t="shared" si="288"/>
        <v>0</v>
      </c>
      <c r="AF441" s="121">
        <f t="shared" si="288"/>
        <v>0</v>
      </c>
      <c r="AG441" s="121">
        <f t="shared" si="288"/>
        <v>0</v>
      </c>
      <c r="AH441" s="121">
        <f t="shared" si="288"/>
        <v>0</v>
      </c>
      <c r="AI441" s="121">
        <f t="shared" si="288"/>
        <v>0</v>
      </c>
      <c r="AJ441" s="121">
        <f t="shared" si="288"/>
        <v>0</v>
      </c>
      <c r="AK441" s="121">
        <f t="shared" si="288"/>
        <v>0</v>
      </c>
      <c r="AL441" s="121">
        <f t="shared" si="288"/>
        <v>0</v>
      </c>
      <c r="AM441" s="121">
        <f t="shared" si="288"/>
        <v>0</v>
      </c>
      <c r="AN441" s="121">
        <f t="shared" si="288"/>
        <v>0</v>
      </c>
      <c r="AO441" s="701">
        <f t="shared" si="288"/>
        <v>0</v>
      </c>
      <c r="AP441" s="122"/>
      <c r="AQ441" s="123">
        <f t="shared" si="289"/>
        <v>0</v>
      </c>
      <c r="AR441" s="121">
        <f t="shared" si="289"/>
        <v>0</v>
      </c>
      <c r="AS441" s="121">
        <f t="shared" si="289"/>
        <v>0</v>
      </c>
      <c r="AT441" s="121">
        <f t="shared" si="289"/>
        <v>0</v>
      </c>
      <c r="AU441" s="121">
        <f t="shared" si="289"/>
        <v>0</v>
      </c>
      <c r="AV441" s="121">
        <f t="shared" si="289"/>
        <v>0</v>
      </c>
      <c r="AW441" s="121">
        <f t="shared" si="289"/>
        <v>0</v>
      </c>
      <c r="AX441" s="121">
        <f t="shared" si="289"/>
        <v>0</v>
      </c>
      <c r="AY441" s="121">
        <f t="shared" si="289"/>
        <v>0</v>
      </c>
      <c r="AZ441" s="121">
        <f t="shared" si="289"/>
        <v>0</v>
      </c>
      <c r="BA441" s="121">
        <f t="shared" si="289"/>
        <v>0</v>
      </c>
      <c r="BB441" s="121">
        <f t="shared" si="289"/>
        <v>0</v>
      </c>
      <c r="BC441" s="121">
        <f t="shared" si="289"/>
        <v>0</v>
      </c>
      <c r="BD441" s="701">
        <f t="shared" si="289"/>
        <v>0</v>
      </c>
      <c r="BE441" s="693"/>
      <c r="BF441" s="122">
        <f t="shared" si="265"/>
        <v>0</v>
      </c>
      <c r="BG441" s="124"/>
      <c r="BH441" s="122">
        <f t="shared" si="266"/>
        <v>0</v>
      </c>
      <c r="BI441" s="124"/>
      <c r="BJ441" s="122">
        <f t="shared" si="267"/>
        <v>0</v>
      </c>
      <c r="BK441" s="124"/>
      <c r="BL441" s="125">
        <f t="shared" si="268"/>
        <v>0</v>
      </c>
      <c r="BM441" s="124"/>
      <c r="BN441" s="123">
        <f t="shared" si="290"/>
        <v>0</v>
      </c>
      <c r="BO441" s="126">
        <f t="shared" si="290"/>
        <v>0</v>
      </c>
      <c r="BP441" s="127"/>
      <c r="BQ441" s="409"/>
    </row>
    <row r="442" spans="1:69" s="131" customFormat="1" ht="17.55" hidden="1" customHeight="1">
      <c r="A442"/>
      <c r="B442"/>
      <c r="C442" s="139" t="str">
        <f t="shared" si="261"/>
        <v>H</v>
      </c>
      <c r="D442" s="130" t="str">
        <f t="shared" si="291"/>
        <v>G_Prime</v>
      </c>
      <c r="E442" s="129" t="str">
        <f t="shared" si="284"/>
        <v>EMT</v>
      </c>
      <c r="F442" s="717"/>
      <c r="G442" s="123">
        <f t="shared" si="285"/>
        <v>0</v>
      </c>
      <c r="H442" s="121">
        <f t="shared" si="285"/>
        <v>0</v>
      </c>
      <c r="I442" s="121">
        <f t="shared" si="285"/>
        <v>0</v>
      </c>
      <c r="J442" s="121">
        <f t="shared" si="285"/>
        <v>0</v>
      </c>
      <c r="K442" s="121">
        <f t="shared" si="285"/>
        <v>0</v>
      </c>
      <c r="L442" s="121">
        <f t="shared" si="285"/>
        <v>0</v>
      </c>
      <c r="M442" s="121">
        <f t="shared" si="285"/>
        <v>0</v>
      </c>
      <c r="N442" s="121">
        <f t="shared" si="285"/>
        <v>0</v>
      </c>
      <c r="O442" s="121">
        <f t="shared" si="285"/>
        <v>0</v>
      </c>
      <c r="P442" s="126">
        <f t="shared" si="285"/>
        <v>0</v>
      </c>
      <c r="Q442" s="122"/>
      <c r="R442" s="408">
        <f t="shared" si="262"/>
        <v>0</v>
      </c>
      <c r="S442" s="693"/>
      <c r="T442" s="700">
        <f t="shared" si="286"/>
        <v>0</v>
      </c>
      <c r="U442" s="701">
        <f t="shared" si="286"/>
        <v>0</v>
      </c>
      <c r="V442" s="693"/>
      <c r="W442" s="700">
        <f t="shared" si="287"/>
        <v>0</v>
      </c>
      <c r="X442" s="126">
        <f t="shared" si="287"/>
        <v>0</v>
      </c>
      <c r="Y442" s="696">
        <f t="shared" si="263"/>
        <v>0</v>
      </c>
      <c r="Z442" s="408">
        <f t="shared" si="264"/>
        <v>0</v>
      </c>
      <c r="AA442" s="127"/>
      <c r="AB442" s="123">
        <f t="shared" si="288"/>
        <v>0</v>
      </c>
      <c r="AC442" s="121">
        <f t="shared" si="288"/>
        <v>0</v>
      </c>
      <c r="AD442" s="121">
        <f t="shared" si="288"/>
        <v>0</v>
      </c>
      <c r="AE442" s="121">
        <f t="shared" si="288"/>
        <v>0</v>
      </c>
      <c r="AF442" s="121">
        <f t="shared" si="288"/>
        <v>0</v>
      </c>
      <c r="AG442" s="121">
        <f t="shared" si="288"/>
        <v>0</v>
      </c>
      <c r="AH442" s="121">
        <f t="shared" si="288"/>
        <v>0</v>
      </c>
      <c r="AI442" s="121">
        <f t="shared" si="288"/>
        <v>0</v>
      </c>
      <c r="AJ442" s="121">
        <f t="shared" si="288"/>
        <v>0</v>
      </c>
      <c r="AK442" s="121">
        <f t="shared" si="288"/>
        <v>0</v>
      </c>
      <c r="AL442" s="121">
        <f t="shared" si="288"/>
        <v>0</v>
      </c>
      <c r="AM442" s="121">
        <f t="shared" si="288"/>
        <v>0</v>
      </c>
      <c r="AN442" s="121">
        <f t="shared" si="288"/>
        <v>0</v>
      </c>
      <c r="AO442" s="701">
        <f t="shared" si="288"/>
        <v>0</v>
      </c>
      <c r="AP442" s="122"/>
      <c r="AQ442" s="123">
        <f t="shared" si="289"/>
        <v>0</v>
      </c>
      <c r="AR442" s="121">
        <f t="shared" si="289"/>
        <v>0</v>
      </c>
      <c r="AS442" s="121">
        <f t="shared" si="289"/>
        <v>0</v>
      </c>
      <c r="AT442" s="121">
        <f t="shared" si="289"/>
        <v>0</v>
      </c>
      <c r="AU442" s="121">
        <f t="shared" si="289"/>
        <v>0</v>
      </c>
      <c r="AV442" s="121">
        <f t="shared" si="289"/>
        <v>0</v>
      </c>
      <c r="AW442" s="121">
        <f t="shared" si="289"/>
        <v>0</v>
      </c>
      <c r="AX442" s="121">
        <f t="shared" si="289"/>
        <v>0</v>
      </c>
      <c r="AY442" s="121">
        <f t="shared" si="289"/>
        <v>0</v>
      </c>
      <c r="AZ442" s="121">
        <f t="shared" si="289"/>
        <v>0</v>
      </c>
      <c r="BA442" s="121">
        <f t="shared" si="289"/>
        <v>0</v>
      </c>
      <c r="BB442" s="121">
        <f t="shared" si="289"/>
        <v>0</v>
      </c>
      <c r="BC442" s="121">
        <f t="shared" si="289"/>
        <v>0</v>
      </c>
      <c r="BD442" s="701">
        <f t="shared" si="289"/>
        <v>0</v>
      </c>
      <c r="BE442" s="693"/>
      <c r="BF442" s="122">
        <f t="shared" si="265"/>
        <v>0</v>
      </c>
      <c r="BG442" s="124"/>
      <c r="BH442" s="122">
        <f t="shared" si="266"/>
        <v>0</v>
      </c>
      <c r="BI442" s="124"/>
      <c r="BJ442" s="122">
        <f t="shared" si="267"/>
        <v>0</v>
      </c>
      <c r="BK442" s="124"/>
      <c r="BL442" s="125">
        <f t="shared" si="268"/>
        <v>0</v>
      </c>
      <c r="BM442" s="124"/>
      <c r="BN442" s="123">
        <f t="shared" si="290"/>
        <v>0</v>
      </c>
      <c r="BO442" s="126">
        <f t="shared" si="290"/>
        <v>0</v>
      </c>
      <c r="BP442" s="127"/>
      <c r="BQ442" s="409"/>
    </row>
    <row r="443" spans="1:69" s="131" customFormat="1" ht="17.55" hidden="1" customHeight="1">
      <c r="A443"/>
      <c r="B443"/>
      <c r="C443" s="139" t="str">
        <f t="shared" si="261"/>
        <v>H</v>
      </c>
      <c r="D443" s="130" t="str">
        <f t="shared" si="291"/>
        <v>G_Prime</v>
      </c>
      <c r="E443" s="129" t="str">
        <f t="shared" si="284"/>
        <v>Hodogaya</v>
      </c>
      <c r="F443" s="717"/>
      <c r="G443" s="123">
        <f t="shared" si="285"/>
        <v>0</v>
      </c>
      <c r="H443" s="121">
        <f t="shared" si="285"/>
        <v>0</v>
      </c>
      <c r="I443" s="121">
        <f t="shared" si="285"/>
        <v>0</v>
      </c>
      <c r="J443" s="121">
        <f t="shared" si="285"/>
        <v>0</v>
      </c>
      <c r="K443" s="121">
        <f t="shared" si="285"/>
        <v>0</v>
      </c>
      <c r="L443" s="121">
        <f t="shared" si="285"/>
        <v>0</v>
      </c>
      <c r="M443" s="121">
        <f t="shared" si="285"/>
        <v>0</v>
      </c>
      <c r="N443" s="121">
        <f t="shared" si="285"/>
        <v>0</v>
      </c>
      <c r="O443" s="121">
        <f t="shared" si="285"/>
        <v>0</v>
      </c>
      <c r="P443" s="126">
        <f t="shared" si="285"/>
        <v>0</v>
      </c>
      <c r="Q443" s="122"/>
      <c r="R443" s="408">
        <f t="shared" si="262"/>
        <v>0</v>
      </c>
      <c r="S443" s="693"/>
      <c r="T443" s="700">
        <f t="shared" si="286"/>
        <v>0</v>
      </c>
      <c r="U443" s="701">
        <f t="shared" si="286"/>
        <v>0</v>
      </c>
      <c r="V443" s="693"/>
      <c r="W443" s="700">
        <f t="shared" si="287"/>
        <v>0</v>
      </c>
      <c r="X443" s="126">
        <f t="shared" si="287"/>
        <v>0</v>
      </c>
      <c r="Y443" s="696">
        <f t="shared" si="263"/>
        <v>0</v>
      </c>
      <c r="Z443" s="408">
        <f t="shared" si="264"/>
        <v>0</v>
      </c>
      <c r="AA443" s="127"/>
      <c r="AB443" s="123">
        <f t="shared" si="288"/>
        <v>0</v>
      </c>
      <c r="AC443" s="121">
        <f t="shared" si="288"/>
        <v>0</v>
      </c>
      <c r="AD443" s="121">
        <f t="shared" si="288"/>
        <v>0</v>
      </c>
      <c r="AE443" s="121">
        <f t="shared" si="288"/>
        <v>0</v>
      </c>
      <c r="AF443" s="121">
        <f t="shared" si="288"/>
        <v>0</v>
      </c>
      <c r="AG443" s="121">
        <f t="shared" si="288"/>
        <v>0</v>
      </c>
      <c r="AH443" s="121">
        <f t="shared" si="288"/>
        <v>0</v>
      </c>
      <c r="AI443" s="121">
        <f t="shared" si="288"/>
        <v>0</v>
      </c>
      <c r="AJ443" s="121">
        <f t="shared" si="288"/>
        <v>0</v>
      </c>
      <c r="AK443" s="121">
        <f t="shared" si="288"/>
        <v>0</v>
      </c>
      <c r="AL443" s="121">
        <f t="shared" si="288"/>
        <v>0</v>
      </c>
      <c r="AM443" s="121">
        <f t="shared" si="288"/>
        <v>0</v>
      </c>
      <c r="AN443" s="121">
        <f t="shared" si="288"/>
        <v>0</v>
      </c>
      <c r="AO443" s="701">
        <f t="shared" si="288"/>
        <v>0</v>
      </c>
      <c r="AP443" s="122"/>
      <c r="AQ443" s="123">
        <f t="shared" si="289"/>
        <v>0</v>
      </c>
      <c r="AR443" s="121">
        <f t="shared" si="289"/>
        <v>0</v>
      </c>
      <c r="AS443" s="121">
        <f t="shared" si="289"/>
        <v>0</v>
      </c>
      <c r="AT443" s="121">
        <f t="shared" si="289"/>
        <v>0</v>
      </c>
      <c r="AU443" s="121">
        <f t="shared" si="289"/>
        <v>0</v>
      </c>
      <c r="AV443" s="121">
        <f t="shared" si="289"/>
        <v>0</v>
      </c>
      <c r="AW443" s="121">
        <f t="shared" si="289"/>
        <v>0</v>
      </c>
      <c r="AX443" s="121">
        <f t="shared" si="289"/>
        <v>0</v>
      </c>
      <c r="AY443" s="121">
        <f t="shared" si="289"/>
        <v>0</v>
      </c>
      <c r="AZ443" s="121">
        <f t="shared" si="289"/>
        <v>0</v>
      </c>
      <c r="BA443" s="121">
        <f t="shared" si="289"/>
        <v>0</v>
      </c>
      <c r="BB443" s="121">
        <f t="shared" si="289"/>
        <v>0</v>
      </c>
      <c r="BC443" s="121">
        <f t="shared" si="289"/>
        <v>0</v>
      </c>
      <c r="BD443" s="701">
        <f t="shared" si="289"/>
        <v>0</v>
      </c>
      <c r="BE443" s="693"/>
      <c r="BF443" s="122">
        <f t="shared" si="265"/>
        <v>0</v>
      </c>
      <c r="BG443" s="124"/>
      <c r="BH443" s="122">
        <f t="shared" si="266"/>
        <v>0</v>
      </c>
      <c r="BI443" s="124"/>
      <c r="BJ443" s="122">
        <f t="shared" si="267"/>
        <v>0</v>
      </c>
      <c r="BK443" s="124"/>
      <c r="BL443" s="125">
        <f t="shared" si="268"/>
        <v>0</v>
      </c>
      <c r="BM443" s="124"/>
      <c r="BN443" s="123">
        <f t="shared" si="290"/>
        <v>0</v>
      </c>
      <c r="BO443" s="126">
        <f t="shared" si="290"/>
        <v>0</v>
      </c>
      <c r="BP443" s="127"/>
      <c r="BQ443" s="409"/>
    </row>
    <row r="444" spans="1:69" s="131" customFormat="1" ht="17.55" customHeight="1">
      <c r="A444"/>
      <c r="B444"/>
      <c r="C444" s="139" t="str">
        <f t="shared" si="261"/>
        <v/>
      </c>
      <c r="D444" s="130" t="str">
        <f t="shared" si="291"/>
        <v>G_Prime</v>
      </c>
      <c r="E444" s="129" t="str">
        <f t="shared" si="284"/>
        <v>Hyperion</v>
      </c>
      <c r="F444" s="717"/>
      <c r="G444" s="123">
        <f t="shared" si="285"/>
        <v>0</v>
      </c>
      <c r="H444" s="121">
        <f t="shared" si="285"/>
        <v>0.5</v>
      </c>
      <c r="I444" s="121">
        <f t="shared" si="285"/>
        <v>0</v>
      </c>
      <c r="J444" s="121">
        <f t="shared" si="285"/>
        <v>0</v>
      </c>
      <c r="K444" s="121">
        <f t="shared" si="285"/>
        <v>0</v>
      </c>
      <c r="L444" s="121">
        <f t="shared" si="285"/>
        <v>0</v>
      </c>
      <c r="M444" s="121">
        <f t="shared" si="285"/>
        <v>0</v>
      </c>
      <c r="N444" s="121">
        <f t="shared" si="285"/>
        <v>0</v>
      </c>
      <c r="O444" s="121">
        <f t="shared" si="285"/>
        <v>0</v>
      </c>
      <c r="P444" s="126">
        <f t="shared" si="285"/>
        <v>0</v>
      </c>
      <c r="Q444" s="122"/>
      <c r="R444" s="408">
        <f t="shared" si="262"/>
        <v>0</v>
      </c>
      <c r="S444" s="693"/>
      <c r="T444" s="700">
        <f t="shared" si="286"/>
        <v>0</v>
      </c>
      <c r="U444" s="701">
        <f t="shared" si="286"/>
        <v>0.3</v>
      </c>
      <c r="V444" s="693"/>
      <c r="W444" s="700">
        <f t="shared" si="287"/>
        <v>0</v>
      </c>
      <c r="X444" s="126">
        <f t="shared" si="287"/>
        <v>0</v>
      </c>
      <c r="Y444" s="696">
        <f t="shared" si="263"/>
        <v>0</v>
      </c>
      <c r="Z444" s="408">
        <f t="shared" si="264"/>
        <v>0</v>
      </c>
      <c r="AA444" s="127"/>
      <c r="AB444" s="123">
        <f t="shared" si="288"/>
        <v>0</v>
      </c>
      <c r="AC444" s="121">
        <f t="shared" si="288"/>
        <v>0</v>
      </c>
      <c r="AD444" s="121">
        <f t="shared" si="288"/>
        <v>0</v>
      </c>
      <c r="AE444" s="121">
        <f t="shared" si="288"/>
        <v>0</v>
      </c>
      <c r="AF444" s="121">
        <f t="shared" si="288"/>
        <v>0</v>
      </c>
      <c r="AG444" s="121">
        <f t="shared" si="288"/>
        <v>0</v>
      </c>
      <c r="AH444" s="121">
        <f t="shared" si="288"/>
        <v>0</v>
      </c>
      <c r="AI444" s="121">
        <f t="shared" si="288"/>
        <v>0.3</v>
      </c>
      <c r="AJ444" s="121">
        <f t="shared" si="288"/>
        <v>0</v>
      </c>
      <c r="AK444" s="121">
        <f t="shared" si="288"/>
        <v>0</v>
      </c>
      <c r="AL444" s="121">
        <f t="shared" si="288"/>
        <v>0</v>
      </c>
      <c r="AM444" s="121">
        <f t="shared" si="288"/>
        <v>0</v>
      </c>
      <c r="AN444" s="121">
        <f t="shared" si="288"/>
        <v>0</v>
      </c>
      <c r="AO444" s="701">
        <f t="shared" si="288"/>
        <v>0</v>
      </c>
      <c r="AP444" s="122"/>
      <c r="AQ444" s="123">
        <f t="shared" si="289"/>
        <v>0</v>
      </c>
      <c r="AR444" s="121">
        <f t="shared" si="289"/>
        <v>0</v>
      </c>
      <c r="AS444" s="121">
        <f t="shared" si="289"/>
        <v>0</v>
      </c>
      <c r="AT444" s="121">
        <f t="shared" si="289"/>
        <v>0</v>
      </c>
      <c r="AU444" s="121">
        <f t="shared" si="289"/>
        <v>0</v>
      </c>
      <c r="AV444" s="121">
        <f t="shared" si="289"/>
        <v>0</v>
      </c>
      <c r="AW444" s="121">
        <f t="shared" si="289"/>
        <v>0</v>
      </c>
      <c r="AX444" s="121">
        <f t="shared" si="289"/>
        <v>0</v>
      </c>
      <c r="AY444" s="121">
        <f t="shared" si="289"/>
        <v>0</v>
      </c>
      <c r="AZ444" s="121">
        <f t="shared" si="289"/>
        <v>0</v>
      </c>
      <c r="BA444" s="121">
        <f t="shared" si="289"/>
        <v>0</v>
      </c>
      <c r="BB444" s="121">
        <f t="shared" si="289"/>
        <v>0</v>
      </c>
      <c r="BC444" s="121">
        <f t="shared" si="289"/>
        <v>0</v>
      </c>
      <c r="BD444" s="701">
        <f t="shared" si="289"/>
        <v>0</v>
      </c>
      <c r="BE444" s="693"/>
      <c r="BF444" s="122">
        <f t="shared" si="265"/>
        <v>0</v>
      </c>
      <c r="BG444" s="124"/>
      <c r="BH444" s="122">
        <f t="shared" si="266"/>
        <v>0</v>
      </c>
      <c r="BI444" s="124"/>
      <c r="BJ444" s="122">
        <f t="shared" si="267"/>
        <v>0</v>
      </c>
      <c r="BK444" s="124"/>
      <c r="BL444" s="125">
        <f t="shared" si="268"/>
        <v>0</v>
      </c>
      <c r="BM444" s="124"/>
      <c r="BN444" s="123">
        <f t="shared" si="290"/>
        <v>0</v>
      </c>
      <c r="BO444" s="126">
        <f t="shared" si="290"/>
        <v>0</v>
      </c>
      <c r="BP444" s="127"/>
      <c r="BQ444" s="409"/>
    </row>
    <row r="445" spans="1:69" s="131" customFormat="1" ht="17.55" hidden="1" customHeight="1">
      <c r="A445"/>
      <c r="B445"/>
      <c r="C445" s="139" t="str">
        <f t="shared" si="261"/>
        <v>H</v>
      </c>
      <c r="D445" s="130" t="str">
        <f t="shared" si="291"/>
        <v>G_Prime</v>
      </c>
      <c r="E445" s="129" t="str">
        <f t="shared" si="284"/>
        <v>Idemitsu Kosan</v>
      </c>
      <c r="F445" s="717"/>
      <c r="G445" s="123">
        <f t="shared" si="285"/>
        <v>0</v>
      </c>
      <c r="H445" s="121">
        <f t="shared" si="285"/>
        <v>0</v>
      </c>
      <c r="I445" s="121">
        <f t="shared" si="285"/>
        <v>0</v>
      </c>
      <c r="J445" s="121">
        <f t="shared" si="285"/>
        <v>0</v>
      </c>
      <c r="K445" s="121">
        <f t="shared" si="285"/>
        <v>0</v>
      </c>
      <c r="L445" s="121">
        <f t="shared" si="285"/>
        <v>0</v>
      </c>
      <c r="M445" s="121">
        <f t="shared" si="285"/>
        <v>0</v>
      </c>
      <c r="N445" s="121">
        <f t="shared" si="285"/>
        <v>0</v>
      </c>
      <c r="O445" s="121">
        <f t="shared" si="285"/>
        <v>0</v>
      </c>
      <c r="P445" s="126">
        <f t="shared" si="285"/>
        <v>0</v>
      </c>
      <c r="Q445" s="122"/>
      <c r="R445" s="408">
        <f t="shared" si="262"/>
        <v>0</v>
      </c>
      <c r="S445" s="693"/>
      <c r="T445" s="700">
        <f t="shared" si="286"/>
        <v>0</v>
      </c>
      <c r="U445" s="701">
        <f t="shared" si="286"/>
        <v>0</v>
      </c>
      <c r="V445" s="693"/>
      <c r="W445" s="700">
        <f t="shared" si="287"/>
        <v>0</v>
      </c>
      <c r="X445" s="126">
        <f t="shared" si="287"/>
        <v>0</v>
      </c>
      <c r="Y445" s="696">
        <f t="shared" si="263"/>
        <v>0</v>
      </c>
      <c r="Z445" s="408">
        <f t="shared" si="264"/>
        <v>0</v>
      </c>
      <c r="AA445" s="127"/>
      <c r="AB445" s="123">
        <f t="shared" si="288"/>
        <v>0</v>
      </c>
      <c r="AC445" s="121">
        <f t="shared" si="288"/>
        <v>0</v>
      </c>
      <c r="AD445" s="121">
        <f t="shared" si="288"/>
        <v>0</v>
      </c>
      <c r="AE445" s="121">
        <f t="shared" si="288"/>
        <v>0</v>
      </c>
      <c r="AF445" s="121">
        <f t="shared" si="288"/>
        <v>0</v>
      </c>
      <c r="AG445" s="121">
        <f t="shared" si="288"/>
        <v>0</v>
      </c>
      <c r="AH445" s="121">
        <f t="shared" si="288"/>
        <v>0</v>
      </c>
      <c r="AI445" s="121">
        <f t="shared" si="288"/>
        <v>0</v>
      </c>
      <c r="AJ445" s="121">
        <f t="shared" si="288"/>
        <v>0</v>
      </c>
      <c r="AK445" s="121">
        <f t="shared" si="288"/>
        <v>0</v>
      </c>
      <c r="AL445" s="121">
        <f t="shared" si="288"/>
        <v>0</v>
      </c>
      <c r="AM445" s="121">
        <f t="shared" si="288"/>
        <v>0</v>
      </c>
      <c r="AN445" s="121">
        <f t="shared" si="288"/>
        <v>0</v>
      </c>
      <c r="AO445" s="701">
        <f t="shared" si="288"/>
        <v>0</v>
      </c>
      <c r="AP445" s="122"/>
      <c r="AQ445" s="123">
        <f t="shared" si="289"/>
        <v>0</v>
      </c>
      <c r="AR445" s="121">
        <f t="shared" si="289"/>
        <v>0</v>
      </c>
      <c r="AS445" s="121">
        <f t="shared" si="289"/>
        <v>0</v>
      </c>
      <c r="AT445" s="121">
        <f t="shared" si="289"/>
        <v>0</v>
      </c>
      <c r="AU445" s="121">
        <f t="shared" si="289"/>
        <v>0</v>
      </c>
      <c r="AV445" s="121">
        <f t="shared" si="289"/>
        <v>0</v>
      </c>
      <c r="AW445" s="121">
        <f t="shared" si="289"/>
        <v>0</v>
      </c>
      <c r="AX445" s="121">
        <f t="shared" si="289"/>
        <v>0</v>
      </c>
      <c r="AY445" s="121">
        <f t="shared" si="289"/>
        <v>0</v>
      </c>
      <c r="AZ445" s="121">
        <f t="shared" si="289"/>
        <v>0</v>
      </c>
      <c r="BA445" s="121">
        <f t="shared" si="289"/>
        <v>0</v>
      </c>
      <c r="BB445" s="121">
        <f t="shared" si="289"/>
        <v>0</v>
      </c>
      <c r="BC445" s="121">
        <f t="shared" si="289"/>
        <v>0</v>
      </c>
      <c r="BD445" s="701">
        <f t="shared" si="289"/>
        <v>0</v>
      </c>
      <c r="BE445" s="693"/>
      <c r="BF445" s="122">
        <f t="shared" si="265"/>
        <v>0</v>
      </c>
      <c r="BG445" s="124"/>
      <c r="BH445" s="122">
        <f t="shared" si="266"/>
        <v>0</v>
      </c>
      <c r="BI445" s="124"/>
      <c r="BJ445" s="122">
        <f t="shared" si="267"/>
        <v>0</v>
      </c>
      <c r="BK445" s="124"/>
      <c r="BL445" s="125">
        <f t="shared" si="268"/>
        <v>0</v>
      </c>
      <c r="BM445" s="124"/>
      <c r="BN445" s="123">
        <f t="shared" si="290"/>
        <v>0</v>
      </c>
      <c r="BO445" s="126">
        <f t="shared" si="290"/>
        <v>0</v>
      </c>
      <c r="BP445" s="127"/>
      <c r="BQ445" s="409"/>
    </row>
    <row r="446" spans="1:69" s="131" customFormat="1" ht="17.55" customHeight="1">
      <c r="A446"/>
      <c r="B446"/>
      <c r="C446" s="139" t="str">
        <f t="shared" si="261"/>
        <v/>
      </c>
      <c r="D446" s="130" t="str">
        <f t="shared" si="291"/>
        <v>G_Prime</v>
      </c>
      <c r="E446" s="129" t="str">
        <f t="shared" si="284"/>
        <v>Jilin OLED</v>
      </c>
      <c r="F446" s="717"/>
      <c r="G446" s="123">
        <f t="shared" ref="G446:P455" si="292">SUMIFS(Share, Y, $E$3, Config, $G$11, P, G$15, LType, $D446, MSup, $E446)</f>
        <v>0</v>
      </c>
      <c r="H446" s="121">
        <f t="shared" si="292"/>
        <v>0</v>
      </c>
      <c r="I446" s="121">
        <f t="shared" si="292"/>
        <v>0.5</v>
      </c>
      <c r="J446" s="121">
        <f t="shared" si="292"/>
        <v>0</v>
      </c>
      <c r="K446" s="121">
        <f t="shared" si="292"/>
        <v>0</v>
      </c>
      <c r="L446" s="121">
        <f t="shared" si="292"/>
        <v>0</v>
      </c>
      <c r="M446" s="121">
        <f t="shared" si="292"/>
        <v>0</v>
      </c>
      <c r="N446" s="121">
        <f t="shared" si="292"/>
        <v>0</v>
      </c>
      <c r="O446" s="121">
        <f t="shared" si="292"/>
        <v>0</v>
      </c>
      <c r="P446" s="126">
        <f t="shared" si="292"/>
        <v>1</v>
      </c>
      <c r="Q446" s="122"/>
      <c r="R446" s="408">
        <f t="shared" si="262"/>
        <v>0</v>
      </c>
      <c r="S446" s="693"/>
      <c r="T446" s="700">
        <f t="shared" si="286"/>
        <v>0</v>
      </c>
      <c r="U446" s="701">
        <f t="shared" si="286"/>
        <v>0</v>
      </c>
      <c r="V446" s="693"/>
      <c r="W446" s="700">
        <f t="shared" si="287"/>
        <v>0</v>
      </c>
      <c r="X446" s="126">
        <f t="shared" si="287"/>
        <v>0</v>
      </c>
      <c r="Y446" s="696">
        <f t="shared" si="263"/>
        <v>0</v>
      </c>
      <c r="Z446" s="408">
        <f t="shared" si="264"/>
        <v>0</v>
      </c>
      <c r="AA446" s="127"/>
      <c r="AB446" s="123">
        <f t="shared" ref="AB446:AO455" si="293">SUMIFS(Share, Y, $E$3, Config, $AB$11, P, AB$15, LType, $D446, MSup, $E446)</f>
        <v>0</v>
      </c>
      <c r="AC446" s="121">
        <f t="shared" si="293"/>
        <v>0</v>
      </c>
      <c r="AD446" s="121">
        <f t="shared" si="293"/>
        <v>0</v>
      </c>
      <c r="AE446" s="121">
        <f t="shared" si="293"/>
        <v>0</v>
      </c>
      <c r="AF446" s="121">
        <f t="shared" si="293"/>
        <v>0</v>
      </c>
      <c r="AG446" s="121">
        <f t="shared" si="293"/>
        <v>0</v>
      </c>
      <c r="AH446" s="121">
        <f t="shared" si="293"/>
        <v>0</v>
      </c>
      <c r="AI446" s="121">
        <f t="shared" si="293"/>
        <v>0</v>
      </c>
      <c r="AJ446" s="121">
        <f t="shared" si="293"/>
        <v>0</v>
      </c>
      <c r="AK446" s="121">
        <f t="shared" si="293"/>
        <v>0</v>
      </c>
      <c r="AL446" s="121">
        <f t="shared" si="293"/>
        <v>0</v>
      </c>
      <c r="AM446" s="121">
        <f t="shared" si="293"/>
        <v>1</v>
      </c>
      <c r="AN446" s="121">
        <f t="shared" si="293"/>
        <v>0</v>
      </c>
      <c r="AO446" s="701">
        <f t="shared" si="293"/>
        <v>0</v>
      </c>
      <c r="AP446" s="122"/>
      <c r="AQ446" s="123">
        <f t="shared" ref="AQ446:BD455" si="294">SUMIFS(Share, Y, $E$3, Config, $AQ$11, P, AQ$15, LType, $D446, MSup, $E446)</f>
        <v>0</v>
      </c>
      <c r="AR446" s="121">
        <f t="shared" si="294"/>
        <v>0</v>
      </c>
      <c r="AS446" s="121">
        <f t="shared" si="294"/>
        <v>0</v>
      </c>
      <c r="AT446" s="121">
        <f t="shared" si="294"/>
        <v>0</v>
      </c>
      <c r="AU446" s="121">
        <f t="shared" si="294"/>
        <v>0</v>
      </c>
      <c r="AV446" s="121">
        <f t="shared" si="294"/>
        <v>0</v>
      </c>
      <c r="AW446" s="121">
        <f t="shared" si="294"/>
        <v>0</v>
      </c>
      <c r="AX446" s="121">
        <f t="shared" si="294"/>
        <v>0</v>
      </c>
      <c r="AY446" s="121">
        <f t="shared" si="294"/>
        <v>0</v>
      </c>
      <c r="AZ446" s="121">
        <f t="shared" si="294"/>
        <v>0</v>
      </c>
      <c r="BA446" s="121">
        <f t="shared" si="294"/>
        <v>0</v>
      </c>
      <c r="BB446" s="121">
        <f t="shared" si="294"/>
        <v>0</v>
      </c>
      <c r="BC446" s="121">
        <f t="shared" si="294"/>
        <v>0</v>
      </c>
      <c r="BD446" s="701">
        <f t="shared" si="294"/>
        <v>0</v>
      </c>
      <c r="BE446" s="693"/>
      <c r="BF446" s="122">
        <f t="shared" si="265"/>
        <v>0</v>
      </c>
      <c r="BG446" s="124"/>
      <c r="BH446" s="122">
        <f t="shared" si="266"/>
        <v>0</v>
      </c>
      <c r="BI446" s="124"/>
      <c r="BJ446" s="122">
        <f t="shared" si="267"/>
        <v>0</v>
      </c>
      <c r="BK446" s="124"/>
      <c r="BL446" s="125">
        <f t="shared" si="268"/>
        <v>0</v>
      </c>
      <c r="BM446" s="124"/>
      <c r="BN446" s="123">
        <f t="shared" si="290"/>
        <v>0</v>
      </c>
      <c r="BO446" s="126">
        <f t="shared" si="290"/>
        <v>0</v>
      </c>
      <c r="BP446" s="127"/>
      <c r="BQ446" s="409"/>
    </row>
    <row r="447" spans="1:69" s="131" customFormat="1" ht="17.55" hidden="1" customHeight="1">
      <c r="A447"/>
      <c r="B447"/>
      <c r="C447" s="139" t="str">
        <f t="shared" si="261"/>
        <v>H</v>
      </c>
      <c r="D447" s="130" t="str">
        <f t="shared" si="291"/>
        <v>G_Prime</v>
      </c>
      <c r="E447" s="129" t="str">
        <f t="shared" si="284"/>
        <v>Jinwoong</v>
      </c>
      <c r="F447" s="717"/>
      <c r="G447" s="123">
        <f t="shared" si="292"/>
        <v>0</v>
      </c>
      <c r="H447" s="121">
        <f t="shared" si="292"/>
        <v>0</v>
      </c>
      <c r="I447" s="121">
        <f t="shared" si="292"/>
        <v>0</v>
      </c>
      <c r="J447" s="121">
        <f t="shared" si="292"/>
        <v>0</v>
      </c>
      <c r="K447" s="121">
        <f t="shared" si="292"/>
        <v>0</v>
      </c>
      <c r="L447" s="121">
        <f t="shared" si="292"/>
        <v>0</v>
      </c>
      <c r="M447" s="121">
        <f t="shared" si="292"/>
        <v>0</v>
      </c>
      <c r="N447" s="121">
        <f t="shared" si="292"/>
        <v>0</v>
      </c>
      <c r="O447" s="121">
        <f t="shared" si="292"/>
        <v>0</v>
      </c>
      <c r="P447" s="126">
        <f t="shared" si="292"/>
        <v>0</v>
      </c>
      <c r="Q447" s="122"/>
      <c r="R447" s="408">
        <f t="shared" si="262"/>
        <v>0</v>
      </c>
      <c r="S447" s="693"/>
      <c r="T447" s="700">
        <f t="shared" si="286"/>
        <v>0</v>
      </c>
      <c r="U447" s="701">
        <f t="shared" si="286"/>
        <v>0</v>
      </c>
      <c r="V447" s="693"/>
      <c r="W447" s="700">
        <f t="shared" si="287"/>
        <v>0</v>
      </c>
      <c r="X447" s="126">
        <f t="shared" si="287"/>
        <v>0</v>
      </c>
      <c r="Y447" s="696">
        <f t="shared" si="263"/>
        <v>0</v>
      </c>
      <c r="Z447" s="408">
        <f t="shared" si="264"/>
        <v>0</v>
      </c>
      <c r="AA447" s="127"/>
      <c r="AB447" s="123">
        <f t="shared" si="293"/>
        <v>0</v>
      </c>
      <c r="AC447" s="121">
        <f t="shared" si="293"/>
        <v>0</v>
      </c>
      <c r="AD447" s="121">
        <f t="shared" si="293"/>
        <v>0</v>
      </c>
      <c r="AE447" s="121">
        <f t="shared" si="293"/>
        <v>0</v>
      </c>
      <c r="AF447" s="121">
        <f t="shared" si="293"/>
        <v>0</v>
      </c>
      <c r="AG447" s="121">
        <f t="shared" si="293"/>
        <v>0</v>
      </c>
      <c r="AH447" s="121">
        <f t="shared" si="293"/>
        <v>0</v>
      </c>
      <c r="AI447" s="121">
        <f t="shared" si="293"/>
        <v>0</v>
      </c>
      <c r="AJ447" s="121">
        <f t="shared" si="293"/>
        <v>0</v>
      </c>
      <c r="AK447" s="121">
        <f t="shared" si="293"/>
        <v>0</v>
      </c>
      <c r="AL447" s="121">
        <f t="shared" si="293"/>
        <v>0</v>
      </c>
      <c r="AM447" s="121">
        <f t="shared" si="293"/>
        <v>0</v>
      </c>
      <c r="AN447" s="121">
        <f t="shared" si="293"/>
        <v>0</v>
      </c>
      <c r="AO447" s="701">
        <f t="shared" si="293"/>
        <v>0</v>
      </c>
      <c r="AP447" s="122"/>
      <c r="AQ447" s="123">
        <f t="shared" si="294"/>
        <v>0</v>
      </c>
      <c r="AR447" s="121">
        <f t="shared" si="294"/>
        <v>0</v>
      </c>
      <c r="AS447" s="121">
        <f t="shared" si="294"/>
        <v>0</v>
      </c>
      <c r="AT447" s="121">
        <f t="shared" si="294"/>
        <v>0</v>
      </c>
      <c r="AU447" s="121">
        <f t="shared" si="294"/>
        <v>0</v>
      </c>
      <c r="AV447" s="121">
        <f t="shared" si="294"/>
        <v>0</v>
      </c>
      <c r="AW447" s="121">
        <f t="shared" si="294"/>
        <v>0</v>
      </c>
      <c r="AX447" s="121">
        <f t="shared" si="294"/>
        <v>0</v>
      </c>
      <c r="AY447" s="121">
        <f t="shared" si="294"/>
        <v>0</v>
      </c>
      <c r="AZ447" s="121">
        <f t="shared" si="294"/>
        <v>0</v>
      </c>
      <c r="BA447" s="121">
        <f t="shared" si="294"/>
        <v>0</v>
      </c>
      <c r="BB447" s="121">
        <f t="shared" si="294"/>
        <v>0</v>
      </c>
      <c r="BC447" s="121">
        <f t="shared" si="294"/>
        <v>0</v>
      </c>
      <c r="BD447" s="701">
        <f t="shared" si="294"/>
        <v>0</v>
      </c>
      <c r="BE447" s="693"/>
      <c r="BF447" s="122">
        <f t="shared" si="265"/>
        <v>0</v>
      </c>
      <c r="BG447" s="124"/>
      <c r="BH447" s="122">
        <f t="shared" si="266"/>
        <v>0</v>
      </c>
      <c r="BI447" s="124"/>
      <c r="BJ447" s="122">
        <f t="shared" si="267"/>
        <v>0</v>
      </c>
      <c r="BK447" s="124"/>
      <c r="BL447" s="125">
        <f t="shared" si="268"/>
        <v>0</v>
      </c>
      <c r="BM447" s="124"/>
      <c r="BN447" s="123">
        <f t="shared" si="290"/>
        <v>0</v>
      </c>
      <c r="BO447" s="126">
        <f t="shared" si="290"/>
        <v>0</v>
      </c>
      <c r="BP447" s="127"/>
      <c r="BQ447" s="409"/>
    </row>
    <row r="448" spans="1:69" s="131" customFormat="1" ht="17.55" customHeight="1">
      <c r="A448"/>
      <c r="B448"/>
      <c r="C448" s="139" t="str">
        <f t="shared" si="261"/>
        <v/>
      </c>
      <c r="D448" s="130" t="str">
        <f t="shared" si="291"/>
        <v>G_Prime</v>
      </c>
      <c r="E448" s="129" t="str">
        <f t="shared" si="284"/>
        <v>LG Chem</v>
      </c>
      <c r="F448" s="717"/>
      <c r="G448" s="123">
        <f t="shared" si="292"/>
        <v>0</v>
      </c>
      <c r="H448" s="121">
        <f t="shared" si="292"/>
        <v>0</v>
      </c>
      <c r="I448" s="121">
        <f t="shared" si="292"/>
        <v>0</v>
      </c>
      <c r="J448" s="121">
        <f t="shared" si="292"/>
        <v>0</v>
      </c>
      <c r="K448" s="121">
        <f t="shared" si="292"/>
        <v>0</v>
      </c>
      <c r="L448" s="121">
        <f t="shared" si="292"/>
        <v>0</v>
      </c>
      <c r="M448" s="121">
        <f t="shared" si="292"/>
        <v>0</v>
      </c>
      <c r="N448" s="121">
        <f t="shared" si="292"/>
        <v>0</v>
      </c>
      <c r="O448" s="121">
        <f t="shared" si="292"/>
        <v>0</v>
      </c>
      <c r="P448" s="126">
        <f t="shared" si="292"/>
        <v>0</v>
      </c>
      <c r="Q448" s="122"/>
      <c r="R448" s="408">
        <f t="shared" si="262"/>
        <v>0</v>
      </c>
      <c r="S448" s="693"/>
      <c r="T448" s="700">
        <f t="shared" si="286"/>
        <v>0.2</v>
      </c>
      <c r="U448" s="701">
        <f t="shared" si="286"/>
        <v>0</v>
      </c>
      <c r="V448" s="693"/>
      <c r="W448" s="700">
        <f t="shared" si="287"/>
        <v>0</v>
      </c>
      <c r="X448" s="126">
        <f t="shared" si="287"/>
        <v>0</v>
      </c>
      <c r="Y448" s="696">
        <f t="shared" si="263"/>
        <v>0</v>
      </c>
      <c r="Z448" s="408">
        <f t="shared" si="264"/>
        <v>0</v>
      </c>
      <c r="AA448" s="127"/>
      <c r="AB448" s="123">
        <f t="shared" si="293"/>
        <v>0</v>
      </c>
      <c r="AC448" s="121">
        <f t="shared" si="293"/>
        <v>0</v>
      </c>
      <c r="AD448" s="121">
        <f t="shared" si="293"/>
        <v>0</v>
      </c>
      <c r="AE448" s="121">
        <f t="shared" si="293"/>
        <v>0</v>
      </c>
      <c r="AF448" s="121">
        <f t="shared" si="293"/>
        <v>0</v>
      </c>
      <c r="AG448" s="121">
        <f t="shared" si="293"/>
        <v>0</v>
      </c>
      <c r="AH448" s="121">
        <f t="shared" si="293"/>
        <v>0</v>
      </c>
      <c r="AI448" s="121">
        <f t="shared" si="293"/>
        <v>0</v>
      </c>
      <c r="AJ448" s="121">
        <f t="shared" si="293"/>
        <v>0</v>
      </c>
      <c r="AK448" s="121">
        <f t="shared" si="293"/>
        <v>0</v>
      </c>
      <c r="AL448" s="121">
        <f t="shared" si="293"/>
        <v>0</v>
      </c>
      <c r="AM448" s="121">
        <f t="shared" si="293"/>
        <v>0</v>
      </c>
      <c r="AN448" s="121">
        <f t="shared" si="293"/>
        <v>0</v>
      </c>
      <c r="AO448" s="701">
        <f t="shared" si="293"/>
        <v>0</v>
      </c>
      <c r="AP448" s="122"/>
      <c r="AQ448" s="123">
        <f t="shared" si="294"/>
        <v>0</v>
      </c>
      <c r="AR448" s="121">
        <f t="shared" si="294"/>
        <v>0</v>
      </c>
      <c r="AS448" s="121">
        <f t="shared" si="294"/>
        <v>0</v>
      </c>
      <c r="AT448" s="121">
        <f t="shared" si="294"/>
        <v>0</v>
      </c>
      <c r="AU448" s="121">
        <f t="shared" si="294"/>
        <v>0</v>
      </c>
      <c r="AV448" s="121">
        <f t="shared" si="294"/>
        <v>0</v>
      </c>
      <c r="AW448" s="121">
        <f t="shared" si="294"/>
        <v>0</v>
      </c>
      <c r="AX448" s="121">
        <f t="shared" si="294"/>
        <v>0</v>
      </c>
      <c r="AY448" s="121">
        <f t="shared" si="294"/>
        <v>0</v>
      </c>
      <c r="AZ448" s="121">
        <f t="shared" si="294"/>
        <v>0</v>
      </c>
      <c r="BA448" s="121">
        <f t="shared" si="294"/>
        <v>0</v>
      </c>
      <c r="BB448" s="121">
        <f t="shared" si="294"/>
        <v>0</v>
      </c>
      <c r="BC448" s="121">
        <f t="shared" si="294"/>
        <v>0</v>
      </c>
      <c r="BD448" s="701">
        <f t="shared" si="294"/>
        <v>0</v>
      </c>
      <c r="BE448" s="693"/>
      <c r="BF448" s="122">
        <f t="shared" si="265"/>
        <v>0</v>
      </c>
      <c r="BG448" s="124"/>
      <c r="BH448" s="122">
        <f t="shared" si="266"/>
        <v>0</v>
      </c>
      <c r="BI448" s="124"/>
      <c r="BJ448" s="122">
        <f t="shared" si="267"/>
        <v>0</v>
      </c>
      <c r="BK448" s="124"/>
      <c r="BL448" s="125">
        <f t="shared" si="268"/>
        <v>0</v>
      </c>
      <c r="BM448" s="124"/>
      <c r="BN448" s="123">
        <f t="shared" si="290"/>
        <v>0</v>
      </c>
      <c r="BO448" s="126">
        <f t="shared" si="290"/>
        <v>0</v>
      </c>
      <c r="BP448" s="127"/>
      <c r="BQ448" s="409"/>
    </row>
    <row r="449" spans="1:69" s="131" customFormat="1" ht="17.55" customHeight="1">
      <c r="A449"/>
      <c r="B449"/>
      <c r="C449" s="139" t="str">
        <f t="shared" si="261"/>
        <v/>
      </c>
      <c r="D449" s="130" t="str">
        <f t="shared" si="291"/>
        <v>G_Prime</v>
      </c>
      <c r="E449" s="129" t="str">
        <f t="shared" si="284"/>
        <v>LT Materials</v>
      </c>
      <c r="F449" s="717"/>
      <c r="G449" s="123">
        <f t="shared" si="292"/>
        <v>0</v>
      </c>
      <c r="H449" s="121">
        <f t="shared" si="292"/>
        <v>0</v>
      </c>
      <c r="I449" s="121">
        <f t="shared" si="292"/>
        <v>0</v>
      </c>
      <c r="J449" s="121">
        <f t="shared" si="292"/>
        <v>0</v>
      </c>
      <c r="K449" s="121">
        <f t="shared" si="292"/>
        <v>0</v>
      </c>
      <c r="L449" s="121">
        <f t="shared" si="292"/>
        <v>0</v>
      </c>
      <c r="M449" s="121">
        <f t="shared" si="292"/>
        <v>0</v>
      </c>
      <c r="N449" s="121">
        <f t="shared" si="292"/>
        <v>0</v>
      </c>
      <c r="O449" s="121">
        <f t="shared" si="292"/>
        <v>0</v>
      </c>
      <c r="P449" s="126">
        <f t="shared" si="292"/>
        <v>0</v>
      </c>
      <c r="Q449" s="122"/>
      <c r="R449" s="408">
        <f t="shared" si="262"/>
        <v>0</v>
      </c>
      <c r="S449" s="693"/>
      <c r="T449" s="700">
        <f t="shared" si="286"/>
        <v>0.8</v>
      </c>
      <c r="U449" s="701">
        <f t="shared" si="286"/>
        <v>0</v>
      </c>
      <c r="V449" s="693"/>
      <c r="W449" s="700">
        <f t="shared" si="287"/>
        <v>0</v>
      </c>
      <c r="X449" s="126">
        <f t="shared" si="287"/>
        <v>0</v>
      </c>
      <c r="Y449" s="696">
        <f t="shared" si="263"/>
        <v>0</v>
      </c>
      <c r="Z449" s="408">
        <f t="shared" si="264"/>
        <v>0</v>
      </c>
      <c r="AA449" s="127"/>
      <c r="AB449" s="123">
        <f t="shared" si="293"/>
        <v>0</v>
      </c>
      <c r="AC449" s="121">
        <f t="shared" si="293"/>
        <v>0</v>
      </c>
      <c r="AD449" s="121">
        <f t="shared" si="293"/>
        <v>0</v>
      </c>
      <c r="AE449" s="121">
        <f t="shared" si="293"/>
        <v>0</v>
      </c>
      <c r="AF449" s="121">
        <f t="shared" si="293"/>
        <v>0</v>
      </c>
      <c r="AG449" s="121">
        <f t="shared" si="293"/>
        <v>0</v>
      </c>
      <c r="AH449" s="121">
        <f t="shared" si="293"/>
        <v>0</v>
      </c>
      <c r="AI449" s="121">
        <f t="shared" si="293"/>
        <v>0</v>
      </c>
      <c r="AJ449" s="121">
        <f t="shared" si="293"/>
        <v>0</v>
      </c>
      <c r="AK449" s="121">
        <f t="shared" si="293"/>
        <v>0</v>
      </c>
      <c r="AL449" s="121">
        <f t="shared" si="293"/>
        <v>0</v>
      </c>
      <c r="AM449" s="121">
        <f t="shared" si="293"/>
        <v>0</v>
      </c>
      <c r="AN449" s="121">
        <f t="shared" si="293"/>
        <v>0</v>
      </c>
      <c r="AO449" s="701">
        <f t="shared" si="293"/>
        <v>0</v>
      </c>
      <c r="AP449" s="122"/>
      <c r="AQ449" s="123">
        <f t="shared" si="294"/>
        <v>0</v>
      </c>
      <c r="AR449" s="121">
        <f t="shared" si="294"/>
        <v>0</v>
      </c>
      <c r="AS449" s="121">
        <f t="shared" si="294"/>
        <v>0</v>
      </c>
      <c r="AT449" s="121">
        <f t="shared" si="294"/>
        <v>0</v>
      </c>
      <c r="AU449" s="121">
        <f t="shared" si="294"/>
        <v>0</v>
      </c>
      <c r="AV449" s="121">
        <f t="shared" si="294"/>
        <v>0</v>
      </c>
      <c r="AW449" s="121">
        <f t="shared" si="294"/>
        <v>0</v>
      </c>
      <c r="AX449" s="121">
        <f t="shared" si="294"/>
        <v>0</v>
      </c>
      <c r="AY449" s="121">
        <f t="shared" si="294"/>
        <v>0</v>
      </c>
      <c r="AZ449" s="121">
        <f t="shared" si="294"/>
        <v>0</v>
      </c>
      <c r="BA449" s="121">
        <f t="shared" si="294"/>
        <v>0</v>
      </c>
      <c r="BB449" s="121">
        <f t="shared" si="294"/>
        <v>0</v>
      </c>
      <c r="BC449" s="121">
        <f t="shared" si="294"/>
        <v>0</v>
      </c>
      <c r="BD449" s="701">
        <f t="shared" si="294"/>
        <v>0</v>
      </c>
      <c r="BE449" s="693"/>
      <c r="BF449" s="122">
        <f t="shared" si="265"/>
        <v>0</v>
      </c>
      <c r="BG449" s="124"/>
      <c r="BH449" s="122">
        <f t="shared" si="266"/>
        <v>0</v>
      </c>
      <c r="BI449" s="124"/>
      <c r="BJ449" s="122">
        <f t="shared" si="267"/>
        <v>0</v>
      </c>
      <c r="BK449" s="124"/>
      <c r="BL449" s="125">
        <f t="shared" si="268"/>
        <v>0</v>
      </c>
      <c r="BM449" s="124"/>
      <c r="BN449" s="123">
        <f t="shared" si="290"/>
        <v>0</v>
      </c>
      <c r="BO449" s="126">
        <f t="shared" si="290"/>
        <v>0</v>
      </c>
      <c r="BP449" s="127"/>
      <c r="BQ449" s="409"/>
    </row>
    <row r="450" spans="1:69" s="131" customFormat="1" ht="17.55" hidden="1" customHeight="1">
      <c r="A450"/>
      <c r="B450"/>
      <c r="C450" s="139" t="str">
        <f t="shared" si="261"/>
        <v>H</v>
      </c>
      <c r="D450" s="130" t="str">
        <f t="shared" si="291"/>
        <v>G_Prime</v>
      </c>
      <c r="E450" s="129" t="str">
        <f t="shared" si="284"/>
        <v>LT Metal</v>
      </c>
      <c r="F450" s="717"/>
      <c r="G450" s="123">
        <f t="shared" si="292"/>
        <v>0</v>
      </c>
      <c r="H450" s="121">
        <f t="shared" si="292"/>
        <v>0</v>
      </c>
      <c r="I450" s="121">
        <f t="shared" si="292"/>
        <v>0</v>
      </c>
      <c r="J450" s="121">
        <f t="shared" si="292"/>
        <v>0</v>
      </c>
      <c r="K450" s="121">
        <f t="shared" si="292"/>
        <v>0</v>
      </c>
      <c r="L450" s="121">
        <f t="shared" si="292"/>
        <v>0</v>
      </c>
      <c r="M450" s="121">
        <f t="shared" si="292"/>
        <v>0</v>
      </c>
      <c r="N450" s="121">
        <f t="shared" si="292"/>
        <v>0</v>
      </c>
      <c r="O450" s="121">
        <f t="shared" si="292"/>
        <v>0</v>
      </c>
      <c r="P450" s="126">
        <f t="shared" si="292"/>
        <v>0</v>
      </c>
      <c r="Q450" s="122"/>
      <c r="R450" s="408">
        <f t="shared" si="262"/>
        <v>0</v>
      </c>
      <c r="S450" s="693"/>
      <c r="T450" s="700">
        <f t="shared" si="286"/>
        <v>0</v>
      </c>
      <c r="U450" s="701">
        <f t="shared" si="286"/>
        <v>0</v>
      </c>
      <c r="V450" s="693"/>
      <c r="W450" s="700">
        <f t="shared" si="287"/>
        <v>0</v>
      </c>
      <c r="X450" s="126">
        <f t="shared" si="287"/>
        <v>0</v>
      </c>
      <c r="Y450" s="696">
        <f t="shared" si="263"/>
        <v>0</v>
      </c>
      <c r="Z450" s="408">
        <f t="shared" si="264"/>
        <v>0</v>
      </c>
      <c r="AA450" s="127"/>
      <c r="AB450" s="123">
        <f t="shared" si="293"/>
        <v>0</v>
      </c>
      <c r="AC450" s="121">
        <f t="shared" si="293"/>
        <v>0</v>
      </c>
      <c r="AD450" s="121">
        <f t="shared" si="293"/>
        <v>0</v>
      </c>
      <c r="AE450" s="121">
        <f t="shared" si="293"/>
        <v>0</v>
      </c>
      <c r="AF450" s="121">
        <f t="shared" si="293"/>
        <v>0</v>
      </c>
      <c r="AG450" s="121">
        <f t="shared" si="293"/>
        <v>0</v>
      </c>
      <c r="AH450" s="121">
        <f t="shared" si="293"/>
        <v>0</v>
      </c>
      <c r="AI450" s="121">
        <f t="shared" si="293"/>
        <v>0</v>
      </c>
      <c r="AJ450" s="121">
        <f t="shared" si="293"/>
        <v>0</v>
      </c>
      <c r="AK450" s="121">
        <f t="shared" si="293"/>
        <v>0</v>
      </c>
      <c r="AL450" s="121">
        <f t="shared" si="293"/>
        <v>0</v>
      </c>
      <c r="AM450" s="121">
        <f t="shared" si="293"/>
        <v>0</v>
      </c>
      <c r="AN450" s="121">
        <f t="shared" si="293"/>
        <v>0</v>
      </c>
      <c r="AO450" s="701">
        <f t="shared" si="293"/>
        <v>0</v>
      </c>
      <c r="AP450" s="122"/>
      <c r="AQ450" s="123">
        <f t="shared" si="294"/>
        <v>0</v>
      </c>
      <c r="AR450" s="121">
        <f t="shared" si="294"/>
        <v>0</v>
      </c>
      <c r="AS450" s="121">
        <f t="shared" si="294"/>
        <v>0</v>
      </c>
      <c r="AT450" s="121">
        <f t="shared" si="294"/>
        <v>0</v>
      </c>
      <c r="AU450" s="121">
        <f t="shared" si="294"/>
        <v>0</v>
      </c>
      <c r="AV450" s="121">
        <f t="shared" si="294"/>
        <v>0</v>
      </c>
      <c r="AW450" s="121">
        <f t="shared" si="294"/>
        <v>0</v>
      </c>
      <c r="AX450" s="121">
        <f t="shared" si="294"/>
        <v>0</v>
      </c>
      <c r="AY450" s="121">
        <f t="shared" si="294"/>
        <v>0</v>
      </c>
      <c r="AZ450" s="121">
        <f t="shared" si="294"/>
        <v>0</v>
      </c>
      <c r="BA450" s="121">
        <f t="shared" si="294"/>
        <v>0</v>
      </c>
      <c r="BB450" s="121">
        <f t="shared" si="294"/>
        <v>0</v>
      </c>
      <c r="BC450" s="121">
        <f t="shared" si="294"/>
        <v>0</v>
      </c>
      <c r="BD450" s="701">
        <f t="shared" si="294"/>
        <v>0</v>
      </c>
      <c r="BE450" s="693"/>
      <c r="BF450" s="122">
        <f t="shared" si="265"/>
        <v>0</v>
      </c>
      <c r="BG450" s="124"/>
      <c r="BH450" s="122">
        <f t="shared" si="266"/>
        <v>0</v>
      </c>
      <c r="BI450" s="124"/>
      <c r="BJ450" s="122">
        <f t="shared" si="267"/>
        <v>0</v>
      </c>
      <c r="BK450" s="124"/>
      <c r="BL450" s="125">
        <f t="shared" si="268"/>
        <v>0</v>
      </c>
      <c r="BM450" s="124"/>
      <c r="BN450" s="123">
        <f t="shared" si="290"/>
        <v>0</v>
      </c>
      <c r="BO450" s="126">
        <f t="shared" si="290"/>
        <v>0</v>
      </c>
      <c r="BP450" s="127"/>
      <c r="BQ450" s="409"/>
    </row>
    <row r="451" spans="1:69" s="131" customFormat="1" ht="17.55" hidden="1" customHeight="1">
      <c r="A451"/>
      <c r="B451"/>
      <c r="C451" s="139" t="str">
        <f t="shared" si="261"/>
        <v>H</v>
      </c>
      <c r="D451" s="130" t="str">
        <f t="shared" si="291"/>
        <v>G_Prime</v>
      </c>
      <c r="E451" s="129" t="str">
        <f t="shared" si="284"/>
        <v>LTOM</v>
      </c>
      <c r="F451" s="717"/>
      <c r="G451" s="123">
        <f t="shared" si="292"/>
        <v>0</v>
      </c>
      <c r="H451" s="121">
        <f t="shared" si="292"/>
        <v>0</v>
      </c>
      <c r="I451" s="121">
        <f t="shared" si="292"/>
        <v>0</v>
      </c>
      <c r="J451" s="121">
        <f t="shared" si="292"/>
        <v>0</v>
      </c>
      <c r="K451" s="121">
        <f t="shared" si="292"/>
        <v>0</v>
      </c>
      <c r="L451" s="121">
        <f t="shared" si="292"/>
        <v>0</v>
      </c>
      <c r="M451" s="121">
        <f t="shared" si="292"/>
        <v>0</v>
      </c>
      <c r="N451" s="121">
        <f t="shared" si="292"/>
        <v>0</v>
      </c>
      <c r="O451" s="121">
        <f t="shared" si="292"/>
        <v>0</v>
      </c>
      <c r="P451" s="126">
        <f t="shared" si="292"/>
        <v>0</v>
      </c>
      <c r="Q451" s="122"/>
      <c r="R451" s="408">
        <f t="shared" si="262"/>
        <v>0</v>
      </c>
      <c r="S451" s="693"/>
      <c r="T451" s="700">
        <f t="shared" si="286"/>
        <v>0</v>
      </c>
      <c r="U451" s="701">
        <f t="shared" si="286"/>
        <v>0</v>
      </c>
      <c r="V451" s="693"/>
      <c r="W451" s="700">
        <f t="shared" si="287"/>
        <v>0</v>
      </c>
      <c r="X451" s="126">
        <f t="shared" si="287"/>
        <v>0</v>
      </c>
      <c r="Y451" s="696">
        <f t="shared" si="263"/>
        <v>0</v>
      </c>
      <c r="Z451" s="408">
        <f t="shared" si="264"/>
        <v>0</v>
      </c>
      <c r="AA451" s="127"/>
      <c r="AB451" s="123">
        <f t="shared" si="293"/>
        <v>0</v>
      </c>
      <c r="AC451" s="121">
        <f t="shared" si="293"/>
        <v>0</v>
      </c>
      <c r="AD451" s="121">
        <f t="shared" si="293"/>
        <v>0</v>
      </c>
      <c r="AE451" s="121">
        <f t="shared" si="293"/>
        <v>0</v>
      </c>
      <c r="AF451" s="121">
        <f t="shared" si="293"/>
        <v>0</v>
      </c>
      <c r="AG451" s="121">
        <f t="shared" si="293"/>
        <v>0</v>
      </c>
      <c r="AH451" s="121">
        <f t="shared" si="293"/>
        <v>0</v>
      </c>
      <c r="AI451" s="121">
        <f t="shared" si="293"/>
        <v>0</v>
      </c>
      <c r="AJ451" s="121">
        <f t="shared" si="293"/>
        <v>0</v>
      </c>
      <c r="AK451" s="121">
        <f t="shared" si="293"/>
        <v>0</v>
      </c>
      <c r="AL451" s="121">
        <f t="shared" si="293"/>
        <v>0</v>
      </c>
      <c r="AM451" s="121">
        <f t="shared" si="293"/>
        <v>0</v>
      </c>
      <c r="AN451" s="121">
        <f t="shared" si="293"/>
        <v>0</v>
      </c>
      <c r="AO451" s="701">
        <f t="shared" si="293"/>
        <v>0</v>
      </c>
      <c r="AP451" s="122"/>
      <c r="AQ451" s="123">
        <f t="shared" si="294"/>
        <v>0</v>
      </c>
      <c r="AR451" s="121">
        <f t="shared" si="294"/>
        <v>0</v>
      </c>
      <c r="AS451" s="121">
        <f t="shared" si="294"/>
        <v>0</v>
      </c>
      <c r="AT451" s="121">
        <f t="shared" si="294"/>
        <v>0</v>
      </c>
      <c r="AU451" s="121">
        <f t="shared" si="294"/>
        <v>0</v>
      </c>
      <c r="AV451" s="121">
        <f t="shared" si="294"/>
        <v>0</v>
      </c>
      <c r="AW451" s="121">
        <f t="shared" si="294"/>
        <v>0</v>
      </c>
      <c r="AX451" s="121">
        <f t="shared" si="294"/>
        <v>0</v>
      </c>
      <c r="AY451" s="121">
        <f t="shared" si="294"/>
        <v>0</v>
      </c>
      <c r="AZ451" s="121">
        <f t="shared" si="294"/>
        <v>0</v>
      </c>
      <c r="BA451" s="121">
        <f t="shared" si="294"/>
        <v>0</v>
      </c>
      <c r="BB451" s="121">
        <f t="shared" si="294"/>
        <v>0</v>
      </c>
      <c r="BC451" s="121">
        <f t="shared" si="294"/>
        <v>0</v>
      </c>
      <c r="BD451" s="701">
        <f t="shared" si="294"/>
        <v>0</v>
      </c>
      <c r="BE451" s="693"/>
      <c r="BF451" s="122">
        <f t="shared" si="265"/>
        <v>0</v>
      </c>
      <c r="BG451" s="124"/>
      <c r="BH451" s="122">
        <f t="shared" si="266"/>
        <v>0</v>
      </c>
      <c r="BI451" s="124"/>
      <c r="BJ451" s="122">
        <f t="shared" si="267"/>
        <v>0</v>
      </c>
      <c r="BK451" s="124"/>
      <c r="BL451" s="125">
        <f t="shared" si="268"/>
        <v>0</v>
      </c>
      <c r="BM451" s="124"/>
      <c r="BN451" s="123">
        <f t="shared" si="290"/>
        <v>0</v>
      </c>
      <c r="BO451" s="126">
        <f t="shared" si="290"/>
        <v>0</v>
      </c>
      <c r="BP451" s="127"/>
      <c r="BQ451" s="409"/>
    </row>
    <row r="452" spans="1:69" s="131" customFormat="1" ht="17.55" hidden="1" customHeight="1">
      <c r="A452"/>
      <c r="B452"/>
      <c r="C452" s="139" t="str">
        <f t="shared" si="261"/>
        <v>H</v>
      </c>
      <c r="D452" s="130" t="str">
        <f t="shared" si="291"/>
        <v>G_Prime</v>
      </c>
      <c r="E452" s="129" t="str">
        <f t="shared" si="284"/>
        <v>Lumilan</v>
      </c>
      <c r="F452" s="717"/>
      <c r="G452" s="123">
        <f t="shared" si="292"/>
        <v>0</v>
      </c>
      <c r="H452" s="121">
        <f t="shared" si="292"/>
        <v>0</v>
      </c>
      <c r="I452" s="121">
        <f t="shared" si="292"/>
        <v>0</v>
      </c>
      <c r="J452" s="121">
        <f t="shared" si="292"/>
        <v>0</v>
      </c>
      <c r="K452" s="121">
        <f t="shared" si="292"/>
        <v>0</v>
      </c>
      <c r="L452" s="121">
        <f t="shared" si="292"/>
        <v>0</v>
      </c>
      <c r="M452" s="121">
        <f t="shared" si="292"/>
        <v>0</v>
      </c>
      <c r="N452" s="121">
        <f t="shared" si="292"/>
        <v>0</v>
      </c>
      <c r="O452" s="121">
        <f t="shared" si="292"/>
        <v>0</v>
      </c>
      <c r="P452" s="126">
        <f t="shared" si="292"/>
        <v>0</v>
      </c>
      <c r="Q452" s="122"/>
      <c r="R452" s="408">
        <f t="shared" si="262"/>
        <v>0</v>
      </c>
      <c r="S452" s="693"/>
      <c r="T452" s="700">
        <f t="shared" si="286"/>
        <v>0</v>
      </c>
      <c r="U452" s="701">
        <f t="shared" si="286"/>
        <v>0</v>
      </c>
      <c r="V452" s="693"/>
      <c r="W452" s="700">
        <f t="shared" si="287"/>
        <v>0</v>
      </c>
      <c r="X452" s="126">
        <f t="shared" si="287"/>
        <v>0</v>
      </c>
      <c r="Y452" s="696">
        <f t="shared" si="263"/>
        <v>0</v>
      </c>
      <c r="Z452" s="408">
        <f t="shared" si="264"/>
        <v>0</v>
      </c>
      <c r="AA452" s="127"/>
      <c r="AB452" s="123">
        <f t="shared" si="293"/>
        <v>0</v>
      </c>
      <c r="AC452" s="121">
        <f t="shared" si="293"/>
        <v>0</v>
      </c>
      <c r="AD452" s="121">
        <f t="shared" si="293"/>
        <v>0</v>
      </c>
      <c r="AE452" s="121">
        <f t="shared" si="293"/>
        <v>0</v>
      </c>
      <c r="AF452" s="121">
        <f t="shared" si="293"/>
        <v>0</v>
      </c>
      <c r="AG452" s="121">
        <f t="shared" si="293"/>
        <v>0</v>
      </c>
      <c r="AH452" s="121">
        <f t="shared" si="293"/>
        <v>0</v>
      </c>
      <c r="AI452" s="121">
        <f t="shared" si="293"/>
        <v>0</v>
      </c>
      <c r="AJ452" s="121">
        <f t="shared" si="293"/>
        <v>0</v>
      </c>
      <c r="AK452" s="121">
        <f t="shared" si="293"/>
        <v>0</v>
      </c>
      <c r="AL452" s="121">
        <f t="shared" si="293"/>
        <v>0</v>
      </c>
      <c r="AM452" s="121">
        <f t="shared" si="293"/>
        <v>0</v>
      </c>
      <c r="AN452" s="121">
        <f t="shared" si="293"/>
        <v>0</v>
      </c>
      <c r="AO452" s="701">
        <f t="shared" si="293"/>
        <v>0</v>
      </c>
      <c r="AP452" s="122"/>
      <c r="AQ452" s="123">
        <f t="shared" si="294"/>
        <v>0</v>
      </c>
      <c r="AR452" s="121">
        <f t="shared" si="294"/>
        <v>0</v>
      </c>
      <c r="AS452" s="121">
        <f t="shared" si="294"/>
        <v>0</v>
      </c>
      <c r="AT452" s="121">
        <f t="shared" si="294"/>
        <v>0</v>
      </c>
      <c r="AU452" s="121">
        <f t="shared" si="294"/>
        <v>0</v>
      </c>
      <c r="AV452" s="121">
        <f t="shared" si="294"/>
        <v>0</v>
      </c>
      <c r="AW452" s="121">
        <f t="shared" si="294"/>
        <v>0</v>
      </c>
      <c r="AX452" s="121">
        <f t="shared" si="294"/>
        <v>0</v>
      </c>
      <c r="AY452" s="121">
        <f t="shared" si="294"/>
        <v>0</v>
      </c>
      <c r="AZ452" s="121">
        <f t="shared" si="294"/>
        <v>0</v>
      </c>
      <c r="BA452" s="121">
        <f t="shared" si="294"/>
        <v>0</v>
      </c>
      <c r="BB452" s="121">
        <f t="shared" si="294"/>
        <v>0</v>
      </c>
      <c r="BC452" s="121">
        <f t="shared" si="294"/>
        <v>0</v>
      </c>
      <c r="BD452" s="701">
        <f t="shared" si="294"/>
        <v>0</v>
      </c>
      <c r="BE452" s="693"/>
      <c r="BF452" s="122">
        <f t="shared" si="265"/>
        <v>0</v>
      </c>
      <c r="BG452" s="124"/>
      <c r="BH452" s="122">
        <f t="shared" si="266"/>
        <v>0</v>
      </c>
      <c r="BI452" s="124"/>
      <c r="BJ452" s="122">
        <f t="shared" si="267"/>
        <v>0</v>
      </c>
      <c r="BK452" s="124"/>
      <c r="BL452" s="125">
        <f t="shared" si="268"/>
        <v>0</v>
      </c>
      <c r="BM452" s="124"/>
      <c r="BN452" s="123">
        <f t="shared" si="290"/>
        <v>0</v>
      </c>
      <c r="BO452" s="126">
        <f t="shared" si="290"/>
        <v>0</v>
      </c>
      <c r="BP452" s="127"/>
      <c r="BQ452" s="409"/>
    </row>
    <row r="453" spans="1:69" s="131" customFormat="1" ht="17.55" hidden="1" customHeight="1">
      <c r="A453"/>
      <c r="B453"/>
      <c r="C453" s="139" t="str">
        <f t="shared" si="261"/>
        <v>H</v>
      </c>
      <c r="D453" s="130" t="str">
        <f t="shared" si="291"/>
        <v>G_Prime</v>
      </c>
      <c r="E453" s="129" t="str">
        <f t="shared" si="284"/>
        <v>Materion</v>
      </c>
      <c r="F453" s="717"/>
      <c r="G453" s="123">
        <f t="shared" si="292"/>
        <v>0</v>
      </c>
      <c r="H453" s="121">
        <f t="shared" si="292"/>
        <v>0</v>
      </c>
      <c r="I453" s="121">
        <f t="shared" si="292"/>
        <v>0</v>
      </c>
      <c r="J453" s="121">
        <f t="shared" si="292"/>
        <v>0</v>
      </c>
      <c r="K453" s="121">
        <f t="shared" si="292"/>
        <v>0</v>
      </c>
      <c r="L453" s="121">
        <f t="shared" si="292"/>
        <v>0</v>
      </c>
      <c r="M453" s="121">
        <f t="shared" si="292"/>
        <v>0</v>
      </c>
      <c r="N453" s="121">
        <f t="shared" si="292"/>
        <v>0</v>
      </c>
      <c r="O453" s="121">
        <f t="shared" si="292"/>
        <v>0</v>
      </c>
      <c r="P453" s="126">
        <f t="shared" si="292"/>
        <v>0</v>
      </c>
      <c r="Q453" s="122"/>
      <c r="R453" s="408">
        <f t="shared" si="262"/>
        <v>0</v>
      </c>
      <c r="S453" s="693"/>
      <c r="T453" s="700">
        <f t="shared" si="286"/>
        <v>0</v>
      </c>
      <c r="U453" s="701">
        <f t="shared" si="286"/>
        <v>0</v>
      </c>
      <c r="V453" s="693"/>
      <c r="W453" s="700">
        <f t="shared" si="287"/>
        <v>0</v>
      </c>
      <c r="X453" s="126">
        <f t="shared" si="287"/>
        <v>0</v>
      </c>
      <c r="Y453" s="696">
        <f t="shared" si="263"/>
        <v>0</v>
      </c>
      <c r="Z453" s="408">
        <f t="shared" si="264"/>
        <v>0</v>
      </c>
      <c r="AA453" s="127"/>
      <c r="AB453" s="123">
        <f t="shared" si="293"/>
        <v>0</v>
      </c>
      <c r="AC453" s="121">
        <f t="shared" si="293"/>
        <v>0</v>
      </c>
      <c r="AD453" s="121">
        <f t="shared" si="293"/>
        <v>0</v>
      </c>
      <c r="AE453" s="121">
        <f t="shared" si="293"/>
        <v>0</v>
      </c>
      <c r="AF453" s="121">
        <f t="shared" si="293"/>
        <v>0</v>
      </c>
      <c r="AG453" s="121">
        <f t="shared" si="293"/>
        <v>0</v>
      </c>
      <c r="AH453" s="121">
        <f t="shared" si="293"/>
        <v>0</v>
      </c>
      <c r="AI453" s="121">
        <f t="shared" si="293"/>
        <v>0</v>
      </c>
      <c r="AJ453" s="121">
        <f t="shared" si="293"/>
        <v>0</v>
      </c>
      <c r="AK453" s="121">
        <f t="shared" si="293"/>
        <v>0</v>
      </c>
      <c r="AL453" s="121">
        <f t="shared" si="293"/>
        <v>0</v>
      </c>
      <c r="AM453" s="121">
        <f t="shared" si="293"/>
        <v>0</v>
      </c>
      <c r="AN453" s="121">
        <f t="shared" si="293"/>
        <v>0</v>
      </c>
      <c r="AO453" s="701">
        <f t="shared" si="293"/>
        <v>0</v>
      </c>
      <c r="AP453" s="122"/>
      <c r="AQ453" s="123">
        <f t="shared" si="294"/>
        <v>0</v>
      </c>
      <c r="AR453" s="121">
        <f t="shared" si="294"/>
        <v>0</v>
      </c>
      <c r="AS453" s="121">
        <f t="shared" si="294"/>
        <v>0</v>
      </c>
      <c r="AT453" s="121">
        <f t="shared" si="294"/>
        <v>0</v>
      </c>
      <c r="AU453" s="121">
        <f t="shared" si="294"/>
        <v>0</v>
      </c>
      <c r="AV453" s="121">
        <f t="shared" si="294"/>
        <v>0</v>
      </c>
      <c r="AW453" s="121">
        <f t="shared" si="294"/>
        <v>0</v>
      </c>
      <c r="AX453" s="121">
        <f t="shared" si="294"/>
        <v>0</v>
      </c>
      <c r="AY453" s="121">
        <f t="shared" si="294"/>
        <v>0</v>
      </c>
      <c r="AZ453" s="121">
        <f t="shared" si="294"/>
        <v>0</v>
      </c>
      <c r="BA453" s="121">
        <f t="shared" si="294"/>
        <v>0</v>
      </c>
      <c r="BB453" s="121">
        <f t="shared" si="294"/>
        <v>0</v>
      </c>
      <c r="BC453" s="121">
        <f t="shared" si="294"/>
        <v>0</v>
      </c>
      <c r="BD453" s="701">
        <f t="shared" si="294"/>
        <v>0</v>
      </c>
      <c r="BE453" s="693"/>
      <c r="BF453" s="122">
        <f t="shared" si="265"/>
        <v>0</v>
      </c>
      <c r="BG453" s="124"/>
      <c r="BH453" s="122">
        <f t="shared" si="266"/>
        <v>0</v>
      </c>
      <c r="BI453" s="124"/>
      <c r="BJ453" s="122">
        <f t="shared" si="267"/>
        <v>0</v>
      </c>
      <c r="BK453" s="124"/>
      <c r="BL453" s="125">
        <f t="shared" si="268"/>
        <v>0</v>
      </c>
      <c r="BM453" s="124"/>
      <c r="BN453" s="123">
        <f t="shared" si="290"/>
        <v>0</v>
      </c>
      <c r="BO453" s="126">
        <f t="shared" si="290"/>
        <v>0</v>
      </c>
      <c r="BP453" s="127"/>
      <c r="BQ453" s="409"/>
    </row>
    <row r="454" spans="1:69" s="131" customFormat="1" ht="17.55" customHeight="1">
      <c r="A454"/>
      <c r="B454"/>
      <c r="C454" s="139" t="str">
        <f t="shared" si="261"/>
        <v/>
      </c>
      <c r="D454" s="130" t="str">
        <f t="shared" si="291"/>
        <v>G_Prime</v>
      </c>
      <c r="E454" s="129" t="str">
        <f t="shared" si="284"/>
        <v>Merck</v>
      </c>
      <c r="F454" s="717"/>
      <c r="G454" s="123">
        <f t="shared" si="292"/>
        <v>0</v>
      </c>
      <c r="H454" s="121">
        <f t="shared" si="292"/>
        <v>0.3</v>
      </c>
      <c r="I454" s="121">
        <f t="shared" si="292"/>
        <v>0.5</v>
      </c>
      <c r="J454" s="121">
        <f t="shared" si="292"/>
        <v>0</v>
      </c>
      <c r="K454" s="121">
        <f t="shared" si="292"/>
        <v>0</v>
      </c>
      <c r="L454" s="121">
        <f t="shared" si="292"/>
        <v>0</v>
      </c>
      <c r="M454" s="121">
        <f t="shared" si="292"/>
        <v>0</v>
      </c>
      <c r="N454" s="121">
        <f t="shared" si="292"/>
        <v>0.5</v>
      </c>
      <c r="O454" s="121">
        <f t="shared" si="292"/>
        <v>0</v>
      </c>
      <c r="P454" s="126">
        <f t="shared" si="292"/>
        <v>0</v>
      </c>
      <c r="Q454" s="122"/>
      <c r="R454" s="408">
        <f t="shared" si="262"/>
        <v>0.3</v>
      </c>
      <c r="S454" s="693"/>
      <c r="T454" s="700">
        <f t="shared" si="286"/>
        <v>0</v>
      </c>
      <c r="U454" s="701">
        <f t="shared" si="286"/>
        <v>0.7</v>
      </c>
      <c r="V454" s="693"/>
      <c r="W454" s="700">
        <f t="shared" si="287"/>
        <v>0</v>
      </c>
      <c r="X454" s="126">
        <f t="shared" si="287"/>
        <v>0.7</v>
      </c>
      <c r="Y454" s="696">
        <f t="shared" si="263"/>
        <v>0</v>
      </c>
      <c r="Z454" s="408">
        <f t="shared" si="264"/>
        <v>0</v>
      </c>
      <c r="AA454" s="127"/>
      <c r="AB454" s="123">
        <f t="shared" si="293"/>
        <v>0</v>
      </c>
      <c r="AC454" s="121">
        <f t="shared" si="293"/>
        <v>0</v>
      </c>
      <c r="AD454" s="121">
        <f t="shared" si="293"/>
        <v>0</v>
      </c>
      <c r="AE454" s="121">
        <f t="shared" si="293"/>
        <v>0</v>
      </c>
      <c r="AF454" s="121">
        <f t="shared" si="293"/>
        <v>0</v>
      </c>
      <c r="AG454" s="121">
        <f t="shared" si="293"/>
        <v>0</v>
      </c>
      <c r="AH454" s="121">
        <f t="shared" si="293"/>
        <v>0</v>
      </c>
      <c r="AI454" s="121">
        <f t="shared" si="293"/>
        <v>0.7</v>
      </c>
      <c r="AJ454" s="121">
        <f t="shared" si="293"/>
        <v>0</v>
      </c>
      <c r="AK454" s="121">
        <f t="shared" si="293"/>
        <v>0</v>
      </c>
      <c r="AL454" s="121">
        <f t="shared" si="293"/>
        <v>0</v>
      </c>
      <c r="AM454" s="121">
        <f t="shared" si="293"/>
        <v>0</v>
      </c>
      <c r="AN454" s="121">
        <f t="shared" si="293"/>
        <v>0</v>
      </c>
      <c r="AO454" s="701">
        <f t="shared" si="293"/>
        <v>0</v>
      </c>
      <c r="AP454" s="122"/>
      <c r="AQ454" s="123">
        <f t="shared" si="294"/>
        <v>0</v>
      </c>
      <c r="AR454" s="121">
        <f t="shared" si="294"/>
        <v>0</v>
      </c>
      <c r="AS454" s="121">
        <f t="shared" si="294"/>
        <v>0</v>
      </c>
      <c r="AT454" s="121">
        <f t="shared" si="294"/>
        <v>0</v>
      </c>
      <c r="AU454" s="121">
        <f t="shared" si="294"/>
        <v>0</v>
      </c>
      <c r="AV454" s="121">
        <f t="shared" si="294"/>
        <v>0</v>
      </c>
      <c r="AW454" s="121">
        <f t="shared" si="294"/>
        <v>0</v>
      </c>
      <c r="AX454" s="121">
        <f t="shared" si="294"/>
        <v>0</v>
      </c>
      <c r="AY454" s="121">
        <f t="shared" si="294"/>
        <v>0</v>
      </c>
      <c r="AZ454" s="121">
        <f t="shared" si="294"/>
        <v>0</v>
      </c>
      <c r="BA454" s="121">
        <f t="shared" si="294"/>
        <v>0</v>
      </c>
      <c r="BB454" s="121">
        <f t="shared" si="294"/>
        <v>0</v>
      </c>
      <c r="BC454" s="121">
        <f t="shared" si="294"/>
        <v>0</v>
      </c>
      <c r="BD454" s="701">
        <f t="shared" si="294"/>
        <v>0</v>
      </c>
      <c r="BE454" s="693"/>
      <c r="BF454" s="122">
        <f t="shared" si="265"/>
        <v>0</v>
      </c>
      <c r="BG454" s="124"/>
      <c r="BH454" s="122">
        <f t="shared" si="266"/>
        <v>0</v>
      </c>
      <c r="BI454" s="124"/>
      <c r="BJ454" s="122">
        <f t="shared" si="267"/>
        <v>0</v>
      </c>
      <c r="BK454" s="124"/>
      <c r="BL454" s="125">
        <f t="shared" si="268"/>
        <v>0</v>
      </c>
      <c r="BM454" s="124"/>
      <c r="BN454" s="123">
        <f t="shared" si="290"/>
        <v>0</v>
      </c>
      <c r="BO454" s="126">
        <f t="shared" si="290"/>
        <v>0</v>
      </c>
      <c r="BP454" s="127"/>
      <c r="BQ454" s="409"/>
    </row>
    <row r="455" spans="1:69" s="131" customFormat="1" ht="17.55" hidden="1" customHeight="1">
      <c r="A455"/>
      <c r="B455"/>
      <c r="C455" s="139" t="str">
        <f t="shared" si="261"/>
        <v>H</v>
      </c>
      <c r="D455" s="130" t="str">
        <f t="shared" si="291"/>
        <v>G_Prime</v>
      </c>
      <c r="E455" s="129" t="str">
        <f t="shared" si="284"/>
        <v>Nisso</v>
      </c>
      <c r="F455" s="717"/>
      <c r="G455" s="123">
        <f t="shared" si="292"/>
        <v>0</v>
      </c>
      <c r="H455" s="121">
        <f t="shared" si="292"/>
        <v>0</v>
      </c>
      <c r="I455" s="121">
        <f t="shared" si="292"/>
        <v>0</v>
      </c>
      <c r="J455" s="121">
        <f t="shared" si="292"/>
        <v>0</v>
      </c>
      <c r="K455" s="121">
        <f t="shared" si="292"/>
        <v>0</v>
      </c>
      <c r="L455" s="121">
        <f t="shared" si="292"/>
        <v>0</v>
      </c>
      <c r="M455" s="121">
        <f t="shared" si="292"/>
        <v>0</v>
      </c>
      <c r="N455" s="121">
        <f t="shared" si="292"/>
        <v>0</v>
      </c>
      <c r="O455" s="121">
        <f t="shared" si="292"/>
        <v>0</v>
      </c>
      <c r="P455" s="126">
        <f t="shared" si="292"/>
        <v>0</v>
      </c>
      <c r="Q455" s="122"/>
      <c r="R455" s="408">
        <f t="shared" si="262"/>
        <v>0</v>
      </c>
      <c r="S455" s="693"/>
      <c r="T455" s="700">
        <f t="shared" si="286"/>
        <v>0</v>
      </c>
      <c r="U455" s="701">
        <f t="shared" si="286"/>
        <v>0</v>
      </c>
      <c r="V455" s="693"/>
      <c r="W455" s="700">
        <f t="shared" si="287"/>
        <v>0</v>
      </c>
      <c r="X455" s="126">
        <f t="shared" si="287"/>
        <v>0</v>
      </c>
      <c r="Y455" s="696">
        <f t="shared" si="263"/>
        <v>0</v>
      </c>
      <c r="Z455" s="408">
        <f t="shared" si="264"/>
        <v>0</v>
      </c>
      <c r="AA455" s="127"/>
      <c r="AB455" s="123">
        <f t="shared" si="293"/>
        <v>0</v>
      </c>
      <c r="AC455" s="121">
        <f t="shared" si="293"/>
        <v>0</v>
      </c>
      <c r="AD455" s="121">
        <f t="shared" si="293"/>
        <v>0</v>
      </c>
      <c r="AE455" s="121">
        <f t="shared" si="293"/>
        <v>0</v>
      </c>
      <c r="AF455" s="121">
        <f t="shared" si="293"/>
        <v>0</v>
      </c>
      <c r="AG455" s="121">
        <f t="shared" si="293"/>
        <v>0</v>
      </c>
      <c r="AH455" s="121">
        <f t="shared" si="293"/>
        <v>0</v>
      </c>
      <c r="AI455" s="121">
        <f t="shared" si="293"/>
        <v>0</v>
      </c>
      <c r="AJ455" s="121">
        <f t="shared" si="293"/>
        <v>0</v>
      </c>
      <c r="AK455" s="121">
        <f t="shared" si="293"/>
        <v>0</v>
      </c>
      <c r="AL455" s="121">
        <f t="shared" si="293"/>
        <v>0</v>
      </c>
      <c r="AM455" s="121">
        <f t="shared" si="293"/>
        <v>0</v>
      </c>
      <c r="AN455" s="121">
        <f t="shared" si="293"/>
        <v>0</v>
      </c>
      <c r="AO455" s="701">
        <f t="shared" si="293"/>
        <v>0</v>
      </c>
      <c r="AP455" s="122"/>
      <c r="AQ455" s="123">
        <f t="shared" si="294"/>
        <v>0</v>
      </c>
      <c r="AR455" s="121">
        <f t="shared" si="294"/>
        <v>0</v>
      </c>
      <c r="AS455" s="121">
        <f t="shared" si="294"/>
        <v>0</v>
      </c>
      <c r="AT455" s="121">
        <f t="shared" si="294"/>
        <v>0</v>
      </c>
      <c r="AU455" s="121">
        <f t="shared" si="294"/>
        <v>0</v>
      </c>
      <c r="AV455" s="121">
        <f t="shared" si="294"/>
        <v>0</v>
      </c>
      <c r="AW455" s="121">
        <f t="shared" si="294"/>
        <v>0</v>
      </c>
      <c r="AX455" s="121">
        <f t="shared" si="294"/>
        <v>0</v>
      </c>
      <c r="AY455" s="121">
        <f t="shared" si="294"/>
        <v>0</v>
      </c>
      <c r="AZ455" s="121">
        <f t="shared" si="294"/>
        <v>0</v>
      </c>
      <c r="BA455" s="121">
        <f t="shared" si="294"/>
        <v>0</v>
      </c>
      <c r="BB455" s="121">
        <f t="shared" si="294"/>
        <v>0</v>
      </c>
      <c r="BC455" s="121">
        <f t="shared" si="294"/>
        <v>0</v>
      </c>
      <c r="BD455" s="701">
        <f t="shared" si="294"/>
        <v>0</v>
      </c>
      <c r="BE455" s="693"/>
      <c r="BF455" s="122">
        <f t="shared" si="265"/>
        <v>0</v>
      </c>
      <c r="BG455" s="124"/>
      <c r="BH455" s="122">
        <f t="shared" si="266"/>
        <v>0</v>
      </c>
      <c r="BI455" s="124"/>
      <c r="BJ455" s="122">
        <f t="shared" si="267"/>
        <v>0</v>
      </c>
      <c r="BK455" s="124"/>
      <c r="BL455" s="125">
        <f t="shared" si="268"/>
        <v>0</v>
      </c>
      <c r="BM455" s="124"/>
      <c r="BN455" s="123">
        <f t="shared" si="290"/>
        <v>0</v>
      </c>
      <c r="BO455" s="126">
        <f t="shared" si="290"/>
        <v>0</v>
      </c>
      <c r="BP455" s="127"/>
      <c r="BQ455" s="409"/>
    </row>
    <row r="456" spans="1:69" s="131" customFormat="1" ht="17.55" hidden="1" customHeight="1">
      <c r="A456"/>
      <c r="B456"/>
      <c r="C456" s="139" t="str">
        <f t="shared" si="261"/>
        <v>H</v>
      </c>
      <c r="D456" s="130" t="str">
        <f t="shared" si="291"/>
        <v>G_Prime</v>
      </c>
      <c r="E456" s="129" t="str">
        <f t="shared" si="284"/>
        <v>Novaled</v>
      </c>
      <c r="F456" s="717"/>
      <c r="G456" s="123">
        <f t="shared" ref="G456:P465" si="295">SUMIFS(Share, Y, $E$3, Config, $G$11, P, G$15, LType, $D456, MSup, $E456)</f>
        <v>0</v>
      </c>
      <c r="H456" s="121">
        <f t="shared" si="295"/>
        <v>0</v>
      </c>
      <c r="I456" s="121">
        <f t="shared" si="295"/>
        <v>0</v>
      </c>
      <c r="J456" s="121">
        <f t="shared" si="295"/>
        <v>0</v>
      </c>
      <c r="K456" s="121">
        <f t="shared" si="295"/>
        <v>0</v>
      </c>
      <c r="L456" s="121">
        <f t="shared" si="295"/>
        <v>0</v>
      </c>
      <c r="M456" s="121">
        <f t="shared" si="295"/>
        <v>0</v>
      </c>
      <c r="N456" s="121">
        <f t="shared" si="295"/>
        <v>0</v>
      </c>
      <c r="O456" s="121">
        <f t="shared" si="295"/>
        <v>0</v>
      </c>
      <c r="P456" s="126">
        <f t="shared" si="295"/>
        <v>0</v>
      </c>
      <c r="Q456" s="122"/>
      <c r="R456" s="408">
        <f t="shared" si="262"/>
        <v>0</v>
      </c>
      <c r="S456" s="693"/>
      <c r="T456" s="700">
        <f t="shared" ref="T456:U475" si="296">SUMIFS(Share, Y, $E$3, Config, $T$11, P, T$15, LType, $D456, MSup, $E456)</f>
        <v>0</v>
      </c>
      <c r="U456" s="701">
        <f t="shared" si="296"/>
        <v>0</v>
      </c>
      <c r="V456" s="693"/>
      <c r="W456" s="700">
        <f t="shared" ref="W456:X475" si="297">SUMIFS(Share, Y, $E$3, Config, $W$11, P, W$15, LType, $D456, MSup, $E456)</f>
        <v>0</v>
      </c>
      <c r="X456" s="126">
        <f t="shared" si="297"/>
        <v>0</v>
      </c>
      <c r="Y456" s="696">
        <f t="shared" si="263"/>
        <v>0</v>
      </c>
      <c r="Z456" s="408">
        <f t="shared" si="264"/>
        <v>0</v>
      </c>
      <c r="AA456" s="127"/>
      <c r="AB456" s="123">
        <f t="shared" ref="AB456:AO465" si="298">SUMIFS(Share, Y, $E$3, Config, $AB$11, P, AB$15, LType, $D456, MSup, $E456)</f>
        <v>0</v>
      </c>
      <c r="AC456" s="121">
        <f t="shared" si="298"/>
        <v>0</v>
      </c>
      <c r="AD456" s="121">
        <f t="shared" si="298"/>
        <v>0</v>
      </c>
      <c r="AE456" s="121">
        <f t="shared" si="298"/>
        <v>0</v>
      </c>
      <c r="AF456" s="121">
        <f t="shared" si="298"/>
        <v>0</v>
      </c>
      <c r="AG456" s="121">
        <f t="shared" si="298"/>
        <v>0</v>
      </c>
      <c r="AH456" s="121">
        <f t="shared" si="298"/>
        <v>0</v>
      </c>
      <c r="AI456" s="121">
        <f t="shared" si="298"/>
        <v>0</v>
      </c>
      <c r="AJ456" s="121">
        <f t="shared" si="298"/>
        <v>0</v>
      </c>
      <c r="AK456" s="121">
        <f t="shared" si="298"/>
        <v>0</v>
      </c>
      <c r="AL456" s="121">
        <f t="shared" si="298"/>
        <v>0</v>
      </c>
      <c r="AM456" s="121">
        <f t="shared" si="298"/>
        <v>0</v>
      </c>
      <c r="AN456" s="121">
        <f t="shared" si="298"/>
        <v>0</v>
      </c>
      <c r="AO456" s="701">
        <f t="shared" si="298"/>
        <v>0</v>
      </c>
      <c r="AP456" s="122"/>
      <c r="AQ456" s="123">
        <f t="shared" ref="AQ456:BD465" si="299">SUMIFS(Share, Y, $E$3, Config, $AQ$11, P, AQ$15, LType, $D456, MSup, $E456)</f>
        <v>0</v>
      </c>
      <c r="AR456" s="121">
        <f t="shared" si="299"/>
        <v>0</v>
      </c>
      <c r="AS456" s="121">
        <f t="shared" si="299"/>
        <v>0</v>
      </c>
      <c r="AT456" s="121">
        <f t="shared" si="299"/>
        <v>0</v>
      </c>
      <c r="AU456" s="121">
        <f t="shared" si="299"/>
        <v>0</v>
      </c>
      <c r="AV456" s="121">
        <f t="shared" si="299"/>
        <v>0</v>
      </c>
      <c r="AW456" s="121">
        <f t="shared" si="299"/>
        <v>0</v>
      </c>
      <c r="AX456" s="121">
        <f t="shared" si="299"/>
        <v>0</v>
      </c>
      <c r="AY456" s="121">
        <f t="shared" si="299"/>
        <v>0</v>
      </c>
      <c r="AZ456" s="121">
        <f t="shared" si="299"/>
        <v>0</v>
      </c>
      <c r="BA456" s="121">
        <f t="shared" si="299"/>
        <v>0</v>
      </c>
      <c r="BB456" s="121">
        <f t="shared" si="299"/>
        <v>0</v>
      </c>
      <c r="BC456" s="121">
        <f t="shared" si="299"/>
        <v>0</v>
      </c>
      <c r="BD456" s="701">
        <f t="shared" si="299"/>
        <v>0</v>
      </c>
      <c r="BE456" s="693"/>
      <c r="BF456" s="122">
        <f t="shared" si="265"/>
        <v>0</v>
      </c>
      <c r="BG456" s="124"/>
      <c r="BH456" s="122">
        <f t="shared" si="266"/>
        <v>0</v>
      </c>
      <c r="BI456" s="124"/>
      <c r="BJ456" s="122">
        <f t="shared" si="267"/>
        <v>0</v>
      </c>
      <c r="BK456" s="124"/>
      <c r="BL456" s="125">
        <f t="shared" si="268"/>
        <v>0</v>
      </c>
      <c r="BM456" s="124"/>
      <c r="BN456" s="123">
        <f t="shared" ref="BN456:BO475" si="300">SUMIFS(Share, Y, $E$3, Config, $BN$11, P, BN$15, LType, $D456, MSup, $E456)</f>
        <v>0</v>
      </c>
      <c r="BO456" s="126">
        <f t="shared" si="300"/>
        <v>0</v>
      </c>
      <c r="BP456" s="127"/>
      <c r="BQ456" s="409"/>
    </row>
    <row r="457" spans="1:69" s="131" customFormat="1" ht="17.55" hidden="1" customHeight="1">
      <c r="A457"/>
      <c r="B457"/>
      <c r="C457" s="139" t="str">
        <f t="shared" si="261"/>
        <v>H</v>
      </c>
      <c r="D457" s="130" t="str">
        <f t="shared" si="291"/>
        <v>G_Prime</v>
      </c>
      <c r="E457" s="129" t="str">
        <f t="shared" si="284"/>
        <v>NSCC</v>
      </c>
      <c r="F457" s="717"/>
      <c r="G457" s="123">
        <f t="shared" si="295"/>
        <v>0</v>
      </c>
      <c r="H457" s="121">
        <f t="shared" si="295"/>
        <v>0</v>
      </c>
      <c r="I457" s="121">
        <f t="shared" si="295"/>
        <v>0</v>
      </c>
      <c r="J457" s="121">
        <f t="shared" si="295"/>
        <v>0</v>
      </c>
      <c r="K457" s="121">
        <f t="shared" si="295"/>
        <v>0</v>
      </c>
      <c r="L457" s="121">
        <f t="shared" si="295"/>
        <v>0</v>
      </c>
      <c r="M457" s="121">
        <f t="shared" si="295"/>
        <v>0</v>
      </c>
      <c r="N457" s="121">
        <f t="shared" si="295"/>
        <v>0</v>
      </c>
      <c r="O457" s="121">
        <f t="shared" si="295"/>
        <v>0</v>
      </c>
      <c r="P457" s="126">
        <f t="shared" si="295"/>
        <v>0</v>
      </c>
      <c r="Q457" s="122"/>
      <c r="R457" s="408">
        <f t="shared" si="262"/>
        <v>0</v>
      </c>
      <c r="S457" s="693"/>
      <c r="T457" s="700">
        <f t="shared" si="296"/>
        <v>0</v>
      </c>
      <c r="U457" s="701">
        <f t="shared" si="296"/>
        <v>0</v>
      </c>
      <c r="V457" s="693"/>
      <c r="W457" s="700">
        <f t="shared" si="297"/>
        <v>0</v>
      </c>
      <c r="X457" s="126">
        <f t="shared" si="297"/>
        <v>0</v>
      </c>
      <c r="Y457" s="696">
        <f t="shared" si="263"/>
        <v>0</v>
      </c>
      <c r="Z457" s="408">
        <f t="shared" si="264"/>
        <v>0</v>
      </c>
      <c r="AA457" s="127"/>
      <c r="AB457" s="123">
        <f t="shared" si="298"/>
        <v>0</v>
      </c>
      <c r="AC457" s="121">
        <f t="shared" si="298"/>
        <v>0</v>
      </c>
      <c r="AD457" s="121">
        <f t="shared" si="298"/>
        <v>0</v>
      </c>
      <c r="AE457" s="121">
        <f t="shared" si="298"/>
        <v>0</v>
      </c>
      <c r="AF457" s="121">
        <f t="shared" si="298"/>
        <v>0</v>
      </c>
      <c r="AG457" s="121">
        <f t="shared" si="298"/>
        <v>0</v>
      </c>
      <c r="AH457" s="121">
        <f t="shared" si="298"/>
        <v>0</v>
      </c>
      <c r="AI457" s="121">
        <f t="shared" si="298"/>
        <v>0</v>
      </c>
      <c r="AJ457" s="121">
        <f t="shared" si="298"/>
        <v>0</v>
      </c>
      <c r="AK457" s="121">
        <f t="shared" si="298"/>
        <v>0</v>
      </c>
      <c r="AL457" s="121">
        <f t="shared" si="298"/>
        <v>0</v>
      </c>
      <c r="AM457" s="121">
        <f t="shared" si="298"/>
        <v>0</v>
      </c>
      <c r="AN457" s="121">
        <f t="shared" si="298"/>
        <v>0</v>
      </c>
      <c r="AO457" s="701">
        <f t="shared" si="298"/>
        <v>0</v>
      </c>
      <c r="AP457" s="122"/>
      <c r="AQ457" s="123">
        <f t="shared" si="299"/>
        <v>0</v>
      </c>
      <c r="AR457" s="121">
        <f t="shared" si="299"/>
        <v>0</v>
      </c>
      <c r="AS457" s="121">
        <f t="shared" si="299"/>
        <v>0</v>
      </c>
      <c r="AT457" s="121">
        <f t="shared" si="299"/>
        <v>0</v>
      </c>
      <c r="AU457" s="121">
        <f t="shared" si="299"/>
        <v>0</v>
      </c>
      <c r="AV457" s="121">
        <f t="shared" si="299"/>
        <v>0</v>
      </c>
      <c r="AW457" s="121">
        <f t="shared" si="299"/>
        <v>0</v>
      </c>
      <c r="AX457" s="121">
        <f t="shared" si="299"/>
        <v>0</v>
      </c>
      <c r="AY457" s="121">
        <f t="shared" si="299"/>
        <v>0</v>
      </c>
      <c r="AZ457" s="121">
        <f t="shared" si="299"/>
        <v>0</v>
      </c>
      <c r="BA457" s="121">
        <f t="shared" si="299"/>
        <v>0</v>
      </c>
      <c r="BB457" s="121">
        <f t="shared" si="299"/>
        <v>0</v>
      </c>
      <c r="BC457" s="121">
        <f t="shared" si="299"/>
        <v>0</v>
      </c>
      <c r="BD457" s="701">
        <f t="shared" si="299"/>
        <v>0</v>
      </c>
      <c r="BE457" s="693"/>
      <c r="BF457" s="122">
        <f t="shared" si="265"/>
        <v>0</v>
      </c>
      <c r="BG457" s="124"/>
      <c r="BH457" s="122">
        <f t="shared" si="266"/>
        <v>0</v>
      </c>
      <c r="BI457" s="124"/>
      <c r="BJ457" s="122">
        <f t="shared" si="267"/>
        <v>0</v>
      </c>
      <c r="BK457" s="124"/>
      <c r="BL457" s="125">
        <f t="shared" si="268"/>
        <v>0</v>
      </c>
      <c r="BM457" s="124"/>
      <c r="BN457" s="123">
        <f t="shared" si="300"/>
        <v>0</v>
      </c>
      <c r="BO457" s="126">
        <f t="shared" si="300"/>
        <v>0</v>
      </c>
      <c r="BP457" s="127"/>
      <c r="BQ457" s="409"/>
    </row>
    <row r="458" spans="1:69" s="131" customFormat="1" ht="17.55" hidden="1" customHeight="1">
      <c r="A458"/>
      <c r="B458"/>
      <c r="C458" s="139" t="str">
        <f t="shared" si="261"/>
        <v>H</v>
      </c>
      <c r="D458" s="130" t="str">
        <f t="shared" si="291"/>
        <v>G_Prime</v>
      </c>
      <c r="E458" s="129" t="str">
        <f t="shared" si="284"/>
        <v>P&amp;H Tech</v>
      </c>
      <c r="F458" s="717"/>
      <c r="G458" s="123">
        <f t="shared" si="295"/>
        <v>0</v>
      </c>
      <c r="H458" s="121">
        <f t="shared" si="295"/>
        <v>0</v>
      </c>
      <c r="I458" s="121">
        <f t="shared" si="295"/>
        <v>0</v>
      </c>
      <c r="J458" s="121">
        <f t="shared" si="295"/>
        <v>0</v>
      </c>
      <c r="K458" s="121">
        <f t="shared" si="295"/>
        <v>0</v>
      </c>
      <c r="L458" s="121">
        <f t="shared" si="295"/>
        <v>0</v>
      </c>
      <c r="M458" s="121">
        <f t="shared" si="295"/>
        <v>0</v>
      </c>
      <c r="N458" s="121">
        <f t="shared" si="295"/>
        <v>0</v>
      </c>
      <c r="O458" s="121">
        <f t="shared" si="295"/>
        <v>0</v>
      </c>
      <c r="P458" s="126">
        <f t="shared" si="295"/>
        <v>0</v>
      </c>
      <c r="Q458" s="122"/>
      <c r="R458" s="408">
        <f t="shared" si="262"/>
        <v>0</v>
      </c>
      <c r="S458" s="693"/>
      <c r="T458" s="700">
        <f t="shared" si="296"/>
        <v>0</v>
      </c>
      <c r="U458" s="701">
        <f t="shared" si="296"/>
        <v>0</v>
      </c>
      <c r="V458" s="693"/>
      <c r="W458" s="700">
        <f t="shared" si="297"/>
        <v>0</v>
      </c>
      <c r="X458" s="126">
        <f t="shared" si="297"/>
        <v>0</v>
      </c>
      <c r="Y458" s="696">
        <f t="shared" si="263"/>
        <v>0</v>
      </c>
      <c r="Z458" s="408">
        <f t="shared" si="264"/>
        <v>0</v>
      </c>
      <c r="AA458" s="127"/>
      <c r="AB458" s="123">
        <f t="shared" si="298"/>
        <v>0</v>
      </c>
      <c r="AC458" s="121">
        <f t="shared" si="298"/>
        <v>0</v>
      </c>
      <c r="AD458" s="121">
        <f t="shared" si="298"/>
        <v>0</v>
      </c>
      <c r="AE458" s="121">
        <f t="shared" si="298"/>
        <v>0</v>
      </c>
      <c r="AF458" s="121">
        <f t="shared" si="298"/>
        <v>0</v>
      </c>
      <c r="AG458" s="121">
        <f t="shared" si="298"/>
        <v>0</v>
      </c>
      <c r="AH458" s="121">
        <f t="shared" si="298"/>
        <v>0</v>
      </c>
      <c r="AI458" s="121">
        <f t="shared" si="298"/>
        <v>0</v>
      </c>
      <c r="AJ458" s="121">
        <f t="shared" si="298"/>
        <v>0</v>
      </c>
      <c r="AK458" s="121">
        <f t="shared" si="298"/>
        <v>0</v>
      </c>
      <c r="AL458" s="121">
        <f t="shared" si="298"/>
        <v>0</v>
      </c>
      <c r="AM458" s="121">
        <f t="shared" si="298"/>
        <v>0</v>
      </c>
      <c r="AN458" s="121">
        <f t="shared" si="298"/>
        <v>0</v>
      </c>
      <c r="AO458" s="701">
        <f t="shared" si="298"/>
        <v>0</v>
      </c>
      <c r="AP458" s="122"/>
      <c r="AQ458" s="123">
        <f t="shared" si="299"/>
        <v>0</v>
      </c>
      <c r="AR458" s="121">
        <f t="shared" si="299"/>
        <v>0</v>
      </c>
      <c r="AS458" s="121">
        <f t="shared" si="299"/>
        <v>0</v>
      </c>
      <c r="AT458" s="121">
        <f t="shared" si="299"/>
        <v>0</v>
      </c>
      <c r="AU458" s="121">
        <f t="shared" si="299"/>
        <v>0</v>
      </c>
      <c r="AV458" s="121">
        <f t="shared" si="299"/>
        <v>0</v>
      </c>
      <c r="AW458" s="121">
        <f t="shared" si="299"/>
        <v>0</v>
      </c>
      <c r="AX458" s="121">
        <f t="shared" si="299"/>
        <v>0</v>
      </c>
      <c r="AY458" s="121">
        <f t="shared" si="299"/>
        <v>0</v>
      </c>
      <c r="AZ458" s="121">
        <f t="shared" si="299"/>
        <v>0</v>
      </c>
      <c r="BA458" s="121">
        <f t="shared" si="299"/>
        <v>0</v>
      </c>
      <c r="BB458" s="121">
        <f t="shared" si="299"/>
        <v>0</v>
      </c>
      <c r="BC458" s="121">
        <f t="shared" si="299"/>
        <v>0</v>
      </c>
      <c r="BD458" s="701">
        <f t="shared" si="299"/>
        <v>0</v>
      </c>
      <c r="BE458" s="693"/>
      <c r="BF458" s="122">
        <f t="shared" si="265"/>
        <v>0</v>
      </c>
      <c r="BG458" s="124"/>
      <c r="BH458" s="122">
        <f t="shared" si="266"/>
        <v>0</v>
      </c>
      <c r="BI458" s="124"/>
      <c r="BJ458" s="122">
        <f t="shared" si="267"/>
        <v>0</v>
      </c>
      <c r="BK458" s="124"/>
      <c r="BL458" s="125">
        <f t="shared" si="268"/>
        <v>0</v>
      </c>
      <c r="BM458" s="124"/>
      <c r="BN458" s="123">
        <f t="shared" si="300"/>
        <v>0</v>
      </c>
      <c r="BO458" s="126">
        <f t="shared" si="300"/>
        <v>0</v>
      </c>
      <c r="BP458" s="127"/>
      <c r="BQ458" s="409"/>
    </row>
    <row r="459" spans="1:69" s="131" customFormat="1" ht="17.55" hidden="1" customHeight="1">
      <c r="A459"/>
      <c r="B459"/>
      <c r="C459" s="139" t="str">
        <f t="shared" si="261"/>
        <v>H</v>
      </c>
      <c r="D459" s="130" t="str">
        <f t="shared" si="291"/>
        <v>G_Prime</v>
      </c>
      <c r="E459" s="129" t="str">
        <f t="shared" si="284"/>
        <v>Samsung SDI</v>
      </c>
      <c r="F459" s="717"/>
      <c r="G459" s="123">
        <f t="shared" si="295"/>
        <v>0</v>
      </c>
      <c r="H459" s="121">
        <f t="shared" si="295"/>
        <v>0</v>
      </c>
      <c r="I459" s="121">
        <f t="shared" si="295"/>
        <v>0</v>
      </c>
      <c r="J459" s="121">
        <f t="shared" si="295"/>
        <v>0</v>
      </c>
      <c r="K459" s="121">
        <f t="shared" si="295"/>
        <v>0</v>
      </c>
      <c r="L459" s="121">
        <f t="shared" si="295"/>
        <v>0</v>
      </c>
      <c r="M459" s="121">
        <f t="shared" si="295"/>
        <v>0</v>
      </c>
      <c r="N459" s="121">
        <f t="shared" si="295"/>
        <v>0</v>
      </c>
      <c r="O459" s="121">
        <f t="shared" si="295"/>
        <v>0</v>
      </c>
      <c r="P459" s="126">
        <f t="shared" si="295"/>
        <v>0</v>
      </c>
      <c r="Q459" s="122"/>
      <c r="R459" s="408">
        <f t="shared" si="262"/>
        <v>0</v>
      </c>
      <c r="S459" s="693"/>
      <c r="T459" s="700">
        <f t="shared" si="296"/>
        <v>0</v>
      </c>
      <c r="U459" s="701">
        <f t="shared" si="296"/>
        <v>0</v>
      </c>
      <c r="V459" s="693"/>
      <c r="W459" s="700">
        <f t="shared" si="297"/>
        <v>0</v>
      </c>
      <c r="X459" s="126">
        <f t="shared" si="297"/>
        <v>0</v>
      </c>
      <c r="Y459" s="696">
        <f t="shared" si="263"/>
        <v>0</v>
      </c>
      <c r="Z459" s="408">
        <f t="shared" si="264"/>
        <v>0</v>
      </c>
      <c r="AA459" s="127"/>
      <c r="AB459" s="123">
        <f t="shared" si="298"/>
        <v>0</v>
      </c>
      <c r="AC459" s="121">
        <f t="shared" si="298"/>
        <v>0</v>
      </c>
      <c r="AD459" s="121">
        <f t="shared" si="298"/>
        <v>0</v>
      </c>
      <c r="AE459" s="121">
        <f t="shared" si="298"/>
        <v>0</v>
      </c>
      <c r="AF459" s="121">
        <f t="shared" si="298"/>
        <v>0</v>
      </c>
      <c r="AG459" s="121">
        <f t="shared" si="298"/>
        <v>0</v>
      </c>
      <c r="AH459" s="121">
        <f t="shared" si="298"/>
        <v>0</v>
      </c>
      <c r="AI459" s="121">
        <f t="shared" si="298"/>
        <v>0</v>
      </c>
      <c r="AJ459" s="121">
        <f t="shared" si="298"/>
        <v>0</v>
      </c>
      <c r="AK459" s="121">
        <f t="shared" si="298"/>
        <v>0</v>
      </c>
      <c r="AL459" s="121">
        <f t="shared" si="298"/>
        <v>0</v>
      </c>
      <c r="AM459" s="121">
        <f t="shared" si="298"/>
        <v>0</v>
      </c>
      <c r="AN459" s="121">
        <f t="shared" si="298"/>
        <v>0</v>
      </c>
      <c r="AO459" s="701">
        <f t="shared" si="298"/>
        <v>0</v>
      </c>
      <c r="AP459" s="122"/>
      <c r="AQ459" s="123">
        <f t="shared" si="299"/>
        <v>0</v>
      </c>
      <c r="AR459" s="121">
        <f t="shared" si="299"/>
        <v>0</v>
      </c>
      <c r="AS459" s="121">
        <f t="shared" si="299"/>
        <v>0</v>
      </c>
      <c r="AT459" s="121">
        <f t="shared" si="299"/>
        <v>0</v>
      </c>
      <c r="AU459" s="121">
        <f t="shared" si="299"/>
        <v>0</v>
      </c>
      <c r="AV459" s="121">
        <f t="shared" si="299"/>
        <v>0</v>
      </c>
      <c r="AW459" s="121">
        <f t="shared" si="299"/>
        <v>0</v>
      </c>
      <c r="AX459" s="121">
        <f t="shared" si="299"/>
        <v>0</v>
      </c>
      <c r="AY459" s="121">
        <f t="shared" si="299"/>
        <v>0</v>
      </c>
      <c r="AZ459" s="121">
        <f t="shared" si="299"/>
        <v>0</v>
      </c>
      <c r="BA459" s="121">
        <f t="shared" si="299"/>
        <v>0</v>
      </c>
      <c r="BB459" s="121">
        <f t="shared" si="299"/>
        <v>0</v>
      </c>
      <c r="BC459" s="121">
        <f t="shared" si="299"/>
        <v>0</v>
      </c>
      <c r="BD459" s="701">
        <f t="shared" si="299"/>
        <v>0</v>
      </c>
      <c r="BE459" s="693"/>
      <c r="BF459" s="122">
        <f t="shared" si="265"/>
        <v>0</v>
      </c>
      <c r="BG459" s="124"/>
      <c r="BH459" s="122">
        <f t="shared" si="266"/>
        <v>0</v>
      </c>
      <c r="BI459" s="124"/>
      <c r="BJ459" s="122">
        <f t="shared" si="267"/>
        <v>0</v>
      </c>
      <c r="BK459" s="124"/>
      <c r="BL459" s="125">
        <f t="shared" si="268"/>
        <v>0</v>
      </c>
      <c r="BM459" s="124"/>
      <c r="BN459" s="123">
        <f t="shared" si="300"/>
        <v>0</v>
      </c>
      <c r="BO459" s="126">
        <f t="shared" si="300"/>
        <v>0</v>
      </c>
      <c r="BP459" s="127"/>
      <c r="BQ459" s="409"/>
    </row>
    <row r="460" spans="1:69" s="131" customFormat="1" ht="17.55" hidden="1" customHeight="1">
      <c r="A460" s="83"/>
      <c r="C460" s="139" t="str">
        <f t="shared" si="261"/>
        <v>H</v>
      </c>
      <c r="D460" s="130" t="str">
        <f t="shared" si="291"/>
        <v>G_Prime</v>
      </c>
      <c r="E460" s="129" t="str">
        <f t="shared" ref="E460:E469" si="301">E425</f>
        <v>SFC</v>
      </c>
      <c r="F460" s="717"/>
      <c r="G460" s="123">
        <f t="shared" si="295"/>
        <v>0</v>
      </c>
      <c r="H460" s="121">
        <f t="shared" si="295"/>
        <v>0</v>
      </c>
      <c r="I460" s="121">
        <f t="shared" si="295"/>
        <v>0</v>
      </c>
      <c r="J460" s="121">
        <f t="shared" si="295"/>
        <v>0</v>
      </c>
      <c r="K460" s="121">
        <f t="shared" si="295"/>
        <v>0</v>
      </c>
      <c r="L460" s="121">
        <f t="shared" si="295"/>
        <v>0</v>
      </c>
      <c r="M460" s="121">
        <f t="shared" si="295"/>
        <v>0</v>
      </c>
      <c r="N460" s="121">
        <f t="shared" si="295"/>
        <v>0</v>
      </c>
      <c r="O460" s="121">
        <f t="shared" si="295"/>
        <v>0</v>
      </c>
      <c r="P460" s="126">
        <f t="shared" si="295"/>
        <v>0</v>
      </c>
      <c r="Q460" s="122"/>
      <c r="R460" s="408">
        <f t="shared" si="262"/>
        <v>0</v>
      </c>
      <c r="S460" s="693"/>
      <c r="T460" s="700">
        <f t="shared" si="296"/>
        <v>0</v>
      </c>
      <c r="U460" s="701">
        <f t="shared" si="296"/>
        <v>0</v>
      </c>
      <c r="V460" s="693"/>
      <c r="W460" s="700">
        <f t="shared" si="297"/>
        <v>0</v>
      </c>
      <c r="X460" s="126">
        <f t="shared" si="297"/>
        <v>0</v>
      </c>
      <c r="Y460" s="696">
        <f t="shared" si="263"/>
        <v>0</v>
      </c>
      <c r="Z460" s="408">
        <f t="shared" si="264"/>
        <v>0</v>
      </c>
      <c r="AA460" s="127"/>
      <c r="AB460" s="123">
        <f t="shared" si="298"/>
        <v>0</v>
      </c>
      <c r="AC460" s="121">
        <f t="shared" si="298"/>
        <v>0</v>
      </c>
      <c r="AD460" s="121">
        <f t="shared" si="298"/>
        <v>0</v>
      </c>
      <c r="AE460" s="121">
        <f t="shared" si="298"/>
        <v>0</v>
      </c>
      <c r="AF460" s="121">
        <f t="shared" si="298"/>
        <v>0</v>
      </c>
      <c r="AG460" s="121">
        <f t="shared" si="298"/>
        <v>0</v>
      </c>
      <c r="AH460" s="121">
        <f t="shared" si="298"/>
        <v>0</v>
      </c>
      <c r="AI460" s="121">
        <f t="shared" si="298"/>
        <v>0</v>
      </c>
      <c r="AJ460" s="121">
        <f t="shared" si="298"/>
        <v>0</v>
      </c>
      <c r="AK460" s="121">
        <f t="shared" si="298"/>
        <v>0</v>
      </c>
      <c r="AL460" s="121">
        <f t="shared" si="298"/>
        <v>0</v>
      </c>
      <c r="AM460" s="121">
        <f t="shared" si="298"/>
        <v>0</v>
      </c>
      <c r="AN460" s="121">
        <f t="shared" si="298"/>
        <v>0</v>
      </c>
      <c r="AO460" s="701">
        <f t="shared" si="298"/>
        <v>0</v>
      </c>
      <c r="AP460" s="122"/>
      <c r="AQ460" s="123">
        <f t="shared" si="299"/>
        <v>0</v>
      </c>
      <c r="AR460" s="121">
        <f t="shared" si="299"/>
        <v>0</v>
      </c>
      <c r="AS460" s="121">
        <f t="shared" si="299"/>
        <v>0</v>
      </c>
      <c r="AT460" s="121">
        <f t="shared" si="299"/>
        <v>0</v>
      </c>
      <c r="AU460" s="121">
        <f t="shared" si="299"/>
        <v>0</v>
      </c>
      <c r="AV460" s="121">
        <f t="shared" si="299"/>
        <v>0</v>
      </c>
      <c r="AW460" s="121">
        <f t="shared" si="299"/>
        <v>0</v>
      </c>
      <c r="AX460" s="121">
        <f t="shared" si="299"/>
        <v>0</v>
      </c>
      <c r="AY460" s="121">
        <f t="shared" si="299"/>
        <v>0</v>
      </c>
      <c r="AZ460" s="121">
        <f t="shared" si="299"/>
        <v>0</v>
      </c>
      <c r="BA460" s="121">
        <f t="shared" si="299"/>
        <v>0</v>
      </c>
      <c r="BB460" s="121">
        <f t="shared" si="299"/>
        <v>0</v>
      </c>
      <c r="BC460" s="121">
        <f t="shared" si="299"/>
        <v>0</v>
      </c>
      <c r="BD460" s="701">
        <f t="shared" si="299"/>
        <v>0</v>
      </c>
      <c r="BE460" s="693"/>
      <c r="BF460" s="122">
        <f t="shared" si="265"/>
        <v>0</v>
      </c>
      <c r="BG460" s="124"/>
      <c r="BH460" s="122">
        <f t="shared" si="266"/>
        <v>0</v>
      </c>
      <c r="BI460" s="124"/>
      <c r="BJ460" s="122">
        <f t="shared" si="267"/>
        <v>0</v>
      </c>
      <c r="BK460" s="124"/>
      <c r="BL460" s="125">
        <f t="shared" si="268"/>
        <v>0</v>
      </c>
      <c r="BM460" s="124"/>
      <c r="BN460" s="123">
        <f t="shared" si="300"/>
        <v>0</v>
      </c>
      <c r="BO460" s="126">
        <f t="shared" si="300"/>
        <v>0</v>
      </c>
      <c r="BP460" s="127"/>
      <c r="BQ460" s="409"/>
    </row>
    <row r="461" spans="1:69" s="131" customFormat="1" ht="17.55" hidden="1" customHeight="1">
      <c r="A461" s="83"/>
      <c r="C461" s="139" t="str">
        <f t="shared" si="261"/>
        <v>H</v>
      </c>
      <c r="D461" s="130" t="str">
        <f t="shared" si="291"/>
        <v>G_Prime</v>
      </c>
      <c r="E461" s="129" t="str">
        <f t="shared" si="301"/>
        <v>SK JNC</v>
      </c>
      <c r="F461" s="717"/>
      <c r="G461" s="123">
        <f t="shared" si="295"/>
        <v>0</v>
      </c>
      <c r="H461" s="121">
        <f t="shared" si="295"/>
        <v>0</v>
      </c>
      <c r="I461" s="121">
        <f t="shared" si="295"/>
        <v>0</v>
      </c>
      <c r="J461" s="121">
        <f t="shared" si="295"/>
        <v>0</v>
      </c>
      <c r="K461" s="121">
        <f t="shared" si="295"/>
        <v>0</v>
      </c>
      <c r="L461" s="121">
        <f t="shared" si="295"/>
        <v>0</v>
      </c>
      <c r="M461" s="121">
        <f t="shared" si="295"/>
        <v>0</v>
      </c>
      <c r="N461" s="121">
        <f t="shared" si="295"/>
        <v>0</v>
      </c>
      <c r="O461" s="121">
        <f t="shared" si="295"/>
        <v>0</v>
      </c>
      <c r="P461" s="126">
        <f t="shared" si="295"/>
        <v>0</v>
      </c>
      <c r="Q461" s="122"/>
      <c r="R461" s="408">
        <f t="shared" si="262"/>
        <v>0</v>
      </c>
      <c r="S461" s="693"/>
      <c r="T461" s="700">
        <f t="shared" si="296"/>
        <v>0</v>
      </c>
      <c r="U461" s="701">
        <f t="shared" si="296"/>
        <v>0</v>
      </c>
      <c r="V461" s="693"/>
      <c r="W461" s="700">
        <f t="shared" si="297"/>
        <v>0</v>
      </c>
      <c r="X461" s="126">
        <f t="shared" si="297"/>
        <v>0</v>
      </c>
      <c r="Y461" s="696">
        <f t="shared" si="263"/>
        <v>0</v>
      </c>
      <c r="Z461" s="408">
        <f t="shared" si="264"/>
        <v>0</v>
      </c>
      <c r="AA461" s="127"/>
      <c r="AB461" s="123">
        <f t="shared" si="298"/>
        <v>0</v>
      </c>
      <c r="AC461" s="121">
        <f t="shared" si="298"/>
        <v>0</v>
      </c>
      <c r="AD461" s="121">
        <f t="shared" si="298"/>
        <v>0</v>
      </c>
      <c r="AE461" s="121">
        <f t="shared" si="298"/>
        <v>0</v>
      </c>
      <c r="AF461" s="121">
        <f t="shared" si="298"/>
        <v>0</v>
      </c>
      <c r="AG461" s="121">
        <f t="shared" si="298"/>
        <v>0</v>
      </c>
      <c r="AH461" s="121">
        <f t="shared" si="298"/>
        <v>0</v>
      </c>
      <c r="AI461" s="121">
        <f t="shared" si="298"/>
        <v>0</v>
      </c>
      <c r="AJ461" s="121">
        <f t="shared" si="298"/>
        <v>0</v>
      </c>
      <c r="AK461" s="121">
        <f t="shared" si="298"/>
        <v>0</v>
      </c>
      <c r="AL461" s="121">
        <f t="shared" si="298"/>
        <v>0</v>
      </c>
      <c r="AM461" s="121">
        <f t="shared" si="298"/>
        <v>0</v>
      </c>
      <c r="AN461" s="121">
        <f t="shared" si="298"/>
        <v>0</v>
      </c>
      <c r="AO461" s="701">
        <f t="shared" si="298"/>
        <v>0</v>
      </c>
      <c r="AP461" s="122"/>
      <c r="AQ461" s="123">
        <f t="shared" si="299"/>
        <v>0</v>
      </c>
      <c r="AR461" s="121">
        <f t="shared" si="299"/>
        <v>0</v>
      </c>
      <c r="AS461" s="121">
        <f t="shared" si="299"/>
        <v>0</v>
      </c>
      <c r="AT461" s="121">
        <f t="shared" si="299"/>
        <v>0</v>
      </c>
      <c r="AU461" s="121">
        <f t="shared" si="299"/>
        <v>0</v>
      </c>
      <c r="AV461" s="121">
        <f t="shared" si="299"/>
        <v>0</v>
      </c>
      <c r="AW461" s="121">
        <f t="shared" si="299"/>
        <v>0</v>
      </c>
      <c r="AX461" s="121">
        <f t="shared" si="299"/>
        <v>0</v>
      </c>
      <c r="AY461" s="121">
        <f t="shared" si="299"/>
        <v>0</v>
      </c>
      <c r="AZ461" s="121">
        <f t="shared" si="299"/>
        <v>0</v>
      </c>
      <c r="BA461" s="121">
        <f t="shared" si="299"/>
        <v>0</v>
      </c>
      <c r="BB461" s="121">
        <f t="shared" si="299"/>
        <v>0</v>
      </c>
      <c r="BC461" s="121">
        <f t="shared" si="299"/>
        <v>0</v>
      </c>
      <c r="BD461" s="701">
        <f t="shared" si="299"/>
        <v>0</v>
      </c>
      <c r="BE461" s="693"/>
      <c r="BF461" s="122">
        <f t="shared" si="265"/>
        <v>0</v>
      </c>
      <c r="BG461" s="124"/>
      <c r="BH461" s="122">
        <f t="shared" si="266"/>
        <v>0</v>
      </c>
      <c r="BI461" s="124"/>
      <c r="BJ461" s="122">
        <f t="shared" si="267"/>
        <v>0</v>
      </c>
      <c r="BK461" s="124"/>
      <c r="BL461" s="125">
        <f t="shared" si="268"/>
        <v>0</v>
      </c>
      <c r="BM461" s="124"/>
      <c r="BN461" s="123">
        <f t="shared" si="300"/>
        <v>0</v>
      </c>
      <c r="BO461" s="126">
        <f t="shared" si="300"/>
        <v>0</v>
      </c>
      <c r="BP461" s="127"/>
      <c r="BQ461" s="409"/>
    </row>
    <row r="462" spans="1:69" s="131" customFormat="1" ht="17.55" hidden="1" customHeight="1">
      <c r="A462" s="83"/>
      <c r="C462" s="139" t="str">
        <f t="shared" si="261"/>
        <v>H</v>
      </c>
      <c r="D462" s="130" t="str">
        <f t="shared" si="291"/>
        <v>G_Prime</v>
      </c>
      <c r="E462" s="129" t="str">
        <f t="shared" si="301"/>
        <v>Solus AM</v>
      </c>
      <c r="F462" s="717"/>
      <c r="G462" s="123">
        <f t="shared" si="295"/>
        <v>0</v>
      </c>
      <c r="H462" s="121">
        <f t="shared" si="295"/>
        <v>0</v>
      </c>
      <c r="I462" s="121">
        <f t="shared" si="295"/>
        <v>0</v>
      </c>
      <c r="J462" s="121">
        <f t="shared" si="295"/>
        <v>0</v>
      </c>
      <c r="K462" s="121">
        <f t="shared" si="295"/>
        <v>0</v>
      </c>
      <c r="L462" s="121">
        <f t="shared" si="295"/>
        <v>0</v>
      </c>
      <c r="M462" s="121">
        <f t="shared" si="295"/>
        <v>0</v>
      </c>
      <c r="N462" s="121">
        <f t="shared" si="295"/>
        <v>0</v>
      </c>
      <c r="O462" s="121">
        <f t="shared" si="295"/>
        <v>0</v>
      </c>
      <c r="P462" s="126">
        <f t="shared" si="295"/>
        <v>0</v>
      </c>
      <c r="Q462" s="122"/>
      <c r="R462" s="408">
        <f t="shared" si="262"/>
        <v>0</v>
      </c>
      <c r="S462" s="693"/>
      <c r="T462" s="700">
        <f t="shared" si="296"/>
        <v>0</v>
      </c>
      <c r="U462" s="701">
        <f t="shared" si="296"/>
        <v>0</v>
      </c>
      <c r="V462" s="693"/>
      <c r="W462" s="700">
        <f t="shared" si="297"/>
        <v>0</v>
      </c>
      <c r="X462" s="126">
        <f t="shared" si="297"/>
        <v>0</v>
      </c>
      <c r="Y462" s="696">
        <f t="shared" si="263"/>
        <v>0</v>
      </c>
      <c r="Z462" s="408">
        <f t="shared" si="264"/>
        <v>0</v>
      </c>
      <c r="AA462" s="127"/>
      <c r="AB462" s="123">
        <f t="shared" si="298"/>
        <v>0</v>
      </c>
      <c r="AC462" s="121">
        <f t="shared" si="298"/>
        <v>0</v>
      </c>
      <c r="AD462" s="121">
        <f t="shared" si="298"/>
        <v>0</v>
      </c>
      <c r="AE462" s="121">
        <f t="shared" si="298"/>
        <v>0</v>
      </c>
      <c r="AF462" s="121">
        <f t="shared" si="298"/>
        <v>0</v>
      </c>
      <c r="AG462" s="121">
        <f t="shared" si="298"/>
        <v>0</v>
      </c>
      <c r="AH462" s="121">
        <f t="shared" si="298"/>
        <v>0</v>
      </c>
      <c r="AI462" s="121">
        <f t="shared" si="298"/>
        <v>0</v>
      </c>
      <c r="AJ462" s="121">
        <f t="shared" si="298"/>
        <v>0</v>
      </c>
      <c r="AK462" s="121">
        <f t="shared" si="298"/>
        <v>0</v>
      </c>
      <c r="AL462" s="121">
        <f t="shared" si="298"/>
        <v>0</v>
      </c>
      <c r="AM462" s="121">
        <f t="shared" si="298"/>
        <v>0</v>
      </c>
      <c r="AN462" s="121">
        <f t="shared" si="298"/>
        <v>0</v>
      </c>
      <c r="AO462" s="701">
        <f t="shared" si="298"/>
        <v>0</v>
      </c>
      <c r="AP462" s="122"/>
      <c r="AQ462" s="123">
        <f t="shared" si="299"/>
        <v>0</v>
      </c>
      <c r="AR462" s="121">
        <f t="shared" si="299"/>
        <v>0</v>
      </c>
      <c r="AS462" s="121">
        <f t="shared" si="299"/>
        <v>0</v>
      </c>
      <c r="AT462" s="121">
        <f t="shared" si="299"/>
        <v>0</v>
      </c>
      <c r="AU462" s="121">
        <f t="shared" si="299"/>
        <v>0</v>
      </c>
      <c r="AV462" s="121">
        <f t="shared" si="299"/>
        <v>0</v>
      </c>
      <c r="AW462" s="121">
        <f t="shared" si="299"/>
        <v>0</v>
      </c>
      <c r="AX462" s="121">
        <f t="shared" si="299"/>
        <v>0</v>
      </c>
      <c r="AY462" s="121">
        <f t="shared" si="299"/>
        <v>0</v>
      </c>
      <c r="AZ462" s="121">
        <f t="shared" si="299"/>
        <v>0</v>
      </c>
      <c r="BA462" s="121">
        <f t="shared" si="299"/>
        <v>0</v>
      </c>
      <c r="BB462" s="121">
        <f t="shared" si="299"/>
        <v>0</v>
      </c>
      <c r="BC462" s="121">
        <f t="shared" si="299"/>
        <v>0</v>
      </c>
      <c r="BD462" s="701">
        <f t="shared" si="299"/>
        <v>0</v>
      </c>
      <c r="BE462" s="693"/>
      <c r="BF462" s="122">
        <f t="shared" si="265"/>
        <v>0</v>
      </c>
      <c r="BG462" s="124"/>
      <c r="BH462" s="122">
        <f t="shared" si="266"/>
        <v>0</v>
      </c>
      <c r="BI462" s="124"/>
      <c r="BJ462" s="122">
        <f t="shared" si="267"/>
        <v>0</v>
      </c>
      <c r="BK462" s="124"/>
      <c r="BL462" s="125">
        <f t="shared" si="268"/>
        <v>0</v>
      </c>
      <c r="BM462" s="124"/>
      <c r="BN462" s="123">
        <f t="shared" si="300"/>
        <v>0</v>
      </c>
      <c r="BO462" s="126">
        <f t="shared" si="300"/>
        <v>0</v>
      </c>
      <c r="BP462" s="127"/>
      <c r="BQ462" s="409"/>
    </row>
    <row r="463" spans="1:69" s="131" customFormat="1" ht="17.55" hidden="1" customHeight="1">
      <c r="A463" s="83"/>
      <c r="C463" s="139" t="str">
        <f t="shared" si="261"/>
        <v>H</v>
      </c>
      <c r="D463" s="130" t="str">
        <f t="shared" si="291"/>
        <v>G_Prime</v>
      </c>
      <c r="E463" s="129">
        <f t="shared" si="301"/>
        <v>0</v>
      </c>
      <c r="F463" s="717"/>
      <c r="G463" s="123">
        <f t="shared" si="295"/>
        <v>0</v>
      </c>
      <c r="H463" s="121">
        <f t="shared" si="295"/>
        <v>0</v>
      </c>
      <c r="I463" s="121">
        <f t="shared" si="295"/>
        <v>0</v>
      </c>
      <c r="J463" s="121">
        <f t="shared" si="295"/>
        <v>0</v>
      </c>
      <c r="K463" s="121">
        <f t="shared" si="295"/>
        <v>0</v>
      </c>
      <c r="L463" s="121">
        <f t="shared" si="295"/>
        <v>0</v>
      </c>
      <c r="M463" s="121">
        <f t="shared" si="295"/>
        <v>0</v>
      </c>
      <c r="N463" s="121">
        <f t="shared" si="295"/>
        <v>0</v>
      </c>
      <c r="O463" s="121">
        <f t="shared" si="295"/>
        <v>0</v>
      </c>
      <c r="P463" s="126">
        <f t="shared" si="295"/>
        <v>0</v>
      </c>
      <c r="Q463" s="122"/>
      <c r="R463" s="408">
        <f t="shared" si="262"/>
        <v>0</v>
      </c>
      <c r="S463" s="693"/>
      <c r="T463" s="700">
        <f t="shared" si="296"/>
        <v>0</v>
      </c>
      <c r="U463" s="701">
        <f t="shared" si="296"/>
        <v>0</v>
      </c>
      <c r="V463" s="693"/>
      <c r="W463" s="700">
        <f t="shared" si="297"/>
        <v>0</v>
      </c>
      <c r="X463" s="126">
        <f t="shared" si="297"/>
        <v>0</v>
      </c>
      <c r="Y463" s="696">
        <f t="shared" si="263"/>
        <v>0</v>
      </c>
      <c r="Z463" s="408">
        <f t="shared" si="264"/>
        <v>0</v>
      </c>
      <c r="AA463" s="127"/>
      <c r="AB463" s="123">
        <f t="shared" si="298"/>
        <v>0</v>
      </c>
      <c r="AC463" s="121">
        <f t="shared" si="298"/>
        <v>0</v>
      </c>
      <c r="AD463" s="121">
        <f t="shared" si="298"/>
        <v>0</v>
      </c>
      <c r="AE463" s="121">
        <f t="shared" si="298"/>
        <v>0</v>
      </c>
      <c r="AF463" s="121">
        <f t="shared" si="298"/>
        <v>0</v>
      </c>
      <c r="AG463" s="121">
        <f t="shared" si="298"/>
        <v>0</v>
      </c>
      <c r="AH463" s="121">
        <f t="shared" si="298"/>
        <v>0</v>
      </c>
      <c r="AI463" s="121">
        <f t="shared" si="298"/>
        <v>0</v>
      </c>
      <c r="AJ463" s="121">
        <f t="shared" si="298"/>
        <v>0</v>
      </c>
      <c r="AK463" s="121">
        <f t="shared" si="298"/>
        <v>0</v>
      </c>
      <c r="AL463" s="121">
        <f t="shared" si="298"/>
        <v>0</v>
      </c>
      <c r="AM463" s="121">
        <f t="shared" si="298"/>
        <v>0</v>
      </c>
      <c r="AN463" s="121">
        <f t="shared" si="298"/>
        <v>0</v>
      </c>
      <c r="AO463" s="701">
        <f t="shared" si="298"/>
        <v>0</v>
      </c>
      <c r="AP463" s="122"/>
      <c r="AQ463" s="123">
        <f t="shared" si="299"/>
        <v>0</v>
      </c>
      <c r="AR463" s="121">
        <f t="shared" si="299"/>
        <v>0</v>
      </c>
      <c r="AS463" s="121">
        <f t="shared" si="299"/>
        <v>0</v>
      </c>
      <c r="AT463" s="121">
        <f t="shared" si="299"/>
        <v>0</v>
      </c>
      <c r="AU463" s="121">
        <f t="shared" si="299"/>
        <v>0</v>
      </c>
      <c r="AV463" s="121">
        <f t="shared" si="299"/>
        <v>0</v>
      </c>
      <c r="AW463" s="121">
        <f t="shared" si="299"/>
        <v>0</v>
      </c>
      <c r="AX463" s="121">
        <f t="shared" si="299"/>
        <v>0</v>
      </c>
      <c r="AY463" s="121">
        <f t="shared" si="299"/>
        <v>0</v>
      </c>
      <c r="AZ463" s="121">
        <f t="shared" si="299"/>
        <v>0</v>
      </c>
      <c r="BA463" s="121">
        <f t="shared" si="299"/>
        <v>0</v>
      </c>
      <c r="BB463" s="121">
        <f t="shared" si="299"/>
        <v>0</v>
      </c>
      <c r="BC463" s="121">
        <f t="shared" si="299"/>
        <v>0</v>
      </c>
      <c r="BD463" s="701">
        <f t="shared" si="299"/>
        <v>0</v>
      </c>
      <c r="BE463" s="693"/>
      <c r="BF463" s="122">
        <f t="shared" si="265"/>
        <v>0</v>
      </c>
      <c r="BG463" s="124"/>
      <c r="BH463" s="122">
        <f t="shared" si="266"/>
        <v>0</v>
      </c>
      <c r="BI463" s="124"/>
      <c r="BJ463" s="122">
        <f t="shared" si="267"/>
        <v>0</v>
      </c>
      <c r="BK463" s="124"/>
      <c r="BL463" s="125">
        <f t="shared" si="268"/>
        <v>0</v>
      </c>
      <c r="BM463" s="124"/>
      <c r="BN463" s="123">
        <f t="shared" si="300"/>
        <v>0</v>
      </c>
      <c r="BO463" s="126">
        <f t="shared" si="300"/>
        <v>0</v>
      </c>
      <c r="BP463" s="127"/>
      <c r="BQ463" s="409"/>
    </row>
    <row r="464" spans="1:69" s="131" customFormat="1" ht="17.55" hidden="1" customHeight="1">
      <c r="A464" s="83"/>
      <c r="C464" s="139" t="str">
        <f t="shared" ref="C464:C527" si="302">IF(SUM(G464:BP464)=0, "H", "")</f>
        <v>H</v>
      </c>
      <c r="D464" s="130" t="str">
        <f t="shared" si="291"/>
        <v>G_Prime</v>
      </c>
      <c r="E464" s="129">
        <f t="shared" si="301"/>
        <v>0</v>
      </c>
      <c r="F464" s="717"/>
      <c r="G464" s="123">
        <f t="shared" si="295"/>
        <v>0</v>
      </c>
      <c r="H464" s="121">
        <f t="shared" si="295"/>
        <v>0</v>
      </c>
      <c r="I464" s="121">
        <f t="shared" si="295"/>
        <v>0</v>
      </c>
      <c r="J464" s="121">
        <f t="shared" si="295"/>
        <v>0</v>
      </c>
      <c r="K464" s="121">
        <f t="shared" si="295"/>
        <v>0</v>
      </c>
      <c r="L464" s="121">
        <f t="shared" si="295"/>
        <v>0</v>
      </c>
      <c r="M464" s="121">
        <f t="shared" si="295"/>
        <v>0</v>
      </c>
      <c r="N464" s="121">
        <f t="shared" si="295"/>
        <v>0</v>
      </c>
      <c r="O464" s="121">
        <f t="shared" si="295"/>
        <v>0</v>
      </c>
      <c r="P464" s="126">
        <f t="shared" si="295"/>
        <v>0</v>
      </c>
      <c r="Q464" s="122"/>
      <c r="R464" s="408">
        <f t="shared" ref="R464:R527" si="303">SUMIFS(Share, Y, $E$3, Config, $R$11, P, R$15, LType, $D464, MSup, $E464)</f>
        <v>0</v>
      </c>
      <c r="S464" s="693"/>
      <c r="T464" s="700">
        <f t="shared" si="296"/>
        <v>0</v>
      </c>
      <c r="U464" s="701">
        <f t="shared" si="296"/>
        <v>0</v>
      </c>
      <c r="V464" s="693"/>
      <c r="W464" s="700">
        <f t="shared" si="297"/>
        <v>0</v>
      </c>
      <c r="X464" s="126">
        <f t="shared" si="297"/>
        <v>0</v>
      </c>
      <c r="Y464" s="696">
        <f t="shared" ref="Y464:Y527" si="304">SUMIF(Y_A_P_T_S,$E$3&amp;"_"&amp;$X$11&amp;"_"&amp;Y$15&amp;"_"&amp;$D464&amp;"_"&amp;$E464, Share)</f>
        <v>0</v>
      </c>
      <c r="Z464" s="408">
        <f t="shared" ref="Z464:Z527" si="305">SUMIFS(Share, Y, $E$3, Config, $Z$11, P, Z$15, LType, $D464, MSup, $E464)</f>
        <v>0</v>
      </c>
      <c r="AA464" s="127"/>
      <c r="AB464" s="123">
        <f t="shared" si="298"/>
        <v>0</v>
      </c>
      <c r="AC464" s="121">
        <f t="shared" si="298"/>
        <v>0</v>
      </c>
      <c r="AD464" s="121">
        <f t="shared" si="298"/>
        <v>0</v>
      </c>
      <c r="AE464" s="121">
        <f t="shared" si="298"/>
        <v>0</v>
      </c>
      <c r="AF464" s="121">
        <f t="shared" si="298"/>
        <v>0</v>
      </c>
      <c r="AG464" s="121">
        <f t="shared" si="298"/>
        <v>0</v>
      </c>
      <c r="AH464" s="121">
        <f t="shared" si="298"/>
        <v>0</v>
      </c>
      <c r="AI464" s="121">
        <f t="shared" si="298"/>
        <v>0</v>
      </c>
      <c r="AJ464" s="121">
        <f t="shared" si="298"/>
        <v>0</v>
      </c>
      <c r="AK464" s="121">
        <f t="shared" si="298"/>
        <v>0</v>
      </c>
      <c r="AL464" s="121">
        <f t="shared" si="298"/>
        <v>0</v>
      </c>
      <c r="AM464" s="121">
        <f t="shared" si="298"/>
        <v>0</v>
      </c>
      <c r="AN464" s="121">
        <f t="shared" si="298"/>
        <v>0</v>
      </c>
      <c r="AO464" s="701">
        <f t="shared" si="298"/>
        <v>0</v>
      </c>
      <c r="AP464" s="122"/>
      <c r="AQ464" s="123">
        <f t="shared" si="299"/>
        <v>0</v>
      </c>
      <c r="AR464" s="121">
        <f t="shared" si="299"/>
        <v>0</v>
      </c>
      <c r="AS464" s="121">
        <f t="shared" si="299"/>
        <v>0</v>
      </c>
      <c r="AT464" s="121">
        <f t="shared" si="299"/>
        <v>0</v>
      </c>
      <c r="AU464" s="121">
        <f t="shared" si="299"/>
        <v>0</v>
      </c>
      <c r="AV464" s="121">
        <f t="shared" si="299"/>
        <v>0</v>
      </c>
      <c r="AW464" s="121">
        <f t="shared" si="299"/>
        <v>0</v>
      </c>
      <c r="AX464" s="121">
        <f t="shared" si="299"/>
        <v>0</v>
      </c>
      <c r="AY464" s="121">
        <f t="shared" si="299"/>
        <v>0</v>
      </c>
      <c r="AZ464" s="121">
        <f t="shared" si="299"/>
        <v>0</v>
      </c>
      <c r="BA464" s="121">
        <f t="shared" si="299"/>
        <v>0</v>
      </c>
      <c r="BB464" s="121">
        <f t="shared" si="299"/>
        <v>0</v>
      </c>
      <c r="BC464" s="121">
        <f t="shared" si="299"/>
        <v>0</v>
      </c>
      <c r="BD464" s="701">
        <f t="shared" si="299"/>
        <v>0</v>
      </c>
      <c r="BE464" s="693"/>
      <c r="BF464" s="122">
        <f t="shared" ref="BF464:BF527" si="306">SUMIFS(Share, Y, $E$3, Config, $BF$11, P, BF$15, LType, $D464, MSup, $E464)</f>
        <v>0</v>
      </c>
      <c r="BG464" s="124"/>
      <c r="BH464" s="122">
        <f t="shared" ref="BH464:BH527" si="307">SUMIFS(Share, Y, $E$3, Config, $BH$11, P, BH$15, LType, $D464, MSup, $E464)</f>
        <v>0</v>
      </c>
      <c r="BI464" s="124"/>
      <c r="BJ464" s="122">
        <f t="shared" ref="BJ464:BJ527" si="308">SUMIFS(Share, Y, $E$3, Config, $BJ$11, P, BJ$15, LType, $D464, MSup, $E464)</f>
        <v>0</v>
      </c>
      <c r="BK464" s="124"/>
      <c r="BL464" s="125">
        <f t="shared" ref="BL464:BL527" si="309">SUMIFS(Share, Y, $E$3, Config, $BL$11, P, BL$15, LType, $D464, MSup, $E464)</f>
        <v>0</v>
      </c>
      <c r="BM464" s="124"/>
      <c r="BN464" s="123">
        <f t="shared" si="300"/>
        <v>0</v>
      </c>
      <c r="BO464" s="126">
        <f t="shared" si="300"/>
        <v>0</v>
      </c>
      <c r="BP464" s="127"/>
      <c r="BQ464" s="409"/>
    </row>
    <row r="465" spans="1:69" s="131" customFormat="1" ht="17.55" hidden="1" customHeight="1">
      <c r="A465" s="83"/>
      <c r="C465" s="139" t="str">
        <f t="shared" si="302"/>
        <v>H</v>
      </c>
      <c r="D465" s="130" t="str">
        <f t="shared" si="291"/>
        <v>G_Prime</v>
      </c>
      <c r="E465" s="129">
        <f t="shared" si="301"/>
        <v>0</v>
      </c>
      <c r="F465" s="717"/>
      <c r="G465" s="123">
        <f t="shared" si="295"/>
        <v>0</v>
      </c>
      <c r="H465" s="121">
        <f t="shared" si="295"/>
        <v>0</v>
      </c>
      <c r="I465" s="121">
        <f t="shared" si="295"/>
        <v>0</v>
      </c>
      <c r="J465" s="121">
        <f t="shared" si="295"/>
        <v>0</v>
      </c>
      <c r="K465" s="121">
        <f t="shared" si="295"/>
        <v>0</v>
      </c>
      <c r="L465" s="121">
        <f t="shared" si="295"/>
        <v>0</v>
      </c>
      <c r="M465" s="121">
        <f t="shared" si="295"/>
        <v>0</v>
      </c>
      <c r="N465" s="121">
        <f t="shared" si="295"/>
        <v>0</v>
      </c>
      <c r="O465" s="121">
        <f t="shared" si="295"/>
        <v>0</v>
      </c>
      <c r="P465" s="126">
        <f t="shared" si="295"/>
        <v>0</v>
      </c>
      <c r="Q465" s="122"/>
      <c r="R465" s="408">
        <f t="shared" si="303"/>
        <v>0</v>
      </c>
      <c r="S465" s="693"/>
      <c r="T465" s="700">
        <f t="shared" si="296"/>
        <v>0</v>
      </c>
      <c r="U465" s="701">
        <f t="shared" si="296"/>
        <v>0</v>
      </c>
      <c r="V465" s="693"/>
      <c r="W465" s="700">
        <f t="shared" si="297"/>
        <v>0</v>
      </c>
      <c r="X465" s="126">
        <f t="shared" si="297"/>
        <v>0</v>
      </c>
      <c r="Y465" s="696">
        <f t="shared" si="304"/>
        <v>0</v>
      </c>
      <c r="Z465" s="408">
        <f t="shared" si="305"/>
        <v>0</v>
      </c>
      <c r="AA465" s="127"/>
      <c r="AB465" s="123">
        <f t="shared" si="298"/>
        <v>0</v>
      </c>
      <c r="AC465" s="121">
        <f t="shared" si="298"/>
        <v>0</v>
      </c>
      <c r="AD465" s="121">
        <f t="shared" si="298"/>
        <v>0</v>
      </c>
      <c r="AE465" s="121">
        <f t="shared" si="298"/>
        <v>0</v>
      </c>
      <c r="AF465" s="121">
        <f t="shared" si="298"/>
        <v>0</v>
      </c>
      <c r="AG465" s="121">
        <f t="shared" si="298"/>
        <v>0</v>
      </c>
      <c r="AH465" s="121">
        <f t="shared" si="298"/>
        <v>0</v>
      </c>
      <c r="AI465" s="121">
        <f t="shared" si="298"/>
        <v>0</v>
      </c>
      <c r="AJ465" s="121">
        <f t="shared" si="298"/>
        <v>0</v>
      </c>
      <c r="AK465" s="121">
        <f t="shared" si="298"/>
        <v>0</v>
      </c>
      <c r="AL465" s="121">
        <f t="shared" si="298"/>
        <v>0</v>
      </c>
      <c r="AM465" s="121">
        <f t="shared" si="298"/>
        <v>0</v>
      </c>
      <c r="AN465" s="121">
        <f t="shared" si="298"/>
        <v>0</v>
      </c>
      <c r="AO465" s="701">
        <f t="shared" si="298"/>
        <v>0</v>
      </c>
      <c r="AP465" s="122"/>
      <c r="AQ465" s="123">
        <f t="shared" si="299"/>
        <v>0</v>
      </c>
      <c r="AR465" s="121">
        <f t="shared" si="299"/>
        <v>0</v>
      </c>
      <c r="AS465" s="121">
        <f t="shared" si="299"/>
        <v>0</v>
      </c>
      <c r="AT465" s="121">
        <f t="shared" si="299"/>
        <v>0</v>
      </c>
      <c r="AU465" s="121">
        <f t="shared" si="299"/>
        <v>0</v>
      </c>
      <c r="AV465" s="121">
        <f t="shared" si="299"/>
        <v>0</v>
      </c>
      <c r="AW465" s="121">
        <f t="shared" si="299"/>
        <v>0</v>
      </c>
      <c r="AX465" s="121">
        <f t="shared" si="299"/>
        <v>0</v>
      </c>
      <c r="AY465" s="121">
        <f t="shared" si="299"/>
        <v>0</v>
      </c>
      <c r="AZ465" s="121">
        <f t="shared" si="299"/>
        <v>0</v>
      </c>
      <c r="BA465" s="121">
        <f t="shared" si="299"/>
        <v>0</v>
      </c>
      <c r="BB465" s="121">
        <f t="shared" si="299"/>
        <v>0</v>
      </c>
      <c r="BC465" s="121">
        <f t="shared" si="299"/>
        <v>0</v>
      </c>
      <c r="BD465" s="701">
        <f t="shared" si="299"/>
        <v>0</v>
      </c>
      <c r="BE465" s="693"/>
      <c r="BF465" s="122">
        <f t="shared" si="306"/>
        <v>0</v>
      </c>
      <c r="BG465" s="124"/>
      <c r="BH465" s="122">
        <f t="shared" si="307"/>
        <v>0</v>
      </c>
      <c r="BI465" s="124"/>
      <c r="BJ465" s="122">
        <f t="shared" si="308"/>
        <v>0</v>
      </c>
      <c r="BK465" s="124"/>
      <c r="BL465" s="125">
        <f t="shared" si="309"/>
        <v>0</v>
      </c>
      <c r="BM465" s="124"/>
      <c r="BN465" s="123">
        <f t="shared" si="300"/>
        <v>0</v>
      </c>
      <c r="BO465" s="126">
        <f t="shared" si="300"/>
        <v>0</v>
      </c>
      <c r="BP465" s="127"/>
      <c r="BQ465" s="409"/>
    </row>
    <row r="466" spans="1:69" s="131" customFormat="1" ht="17.55" hidden="1" customHeight="1">
      <c r="A466" s="83"/>
      <c r="C466" s="139" t="str">
        <f t="shared" si="302"/>
        <v>H</v>
      </c>
      <c r="D466" s="130" t="str">
        <f t="shared" si="291"/>
        <v>G_Prime</v>
      </c>
      <c r="E466" s="129">
        <f t="shared" si="301"/>
        <v>0</v>
      </c>
      <c r="F466" s="717"/>
      <c r="G466" s="123">
        <f t="shared" ref="G466:P475" si="310">SUMIFS(Share, Y, $E$3, Config, $G$11, P, G$15, LType, $D466, MSup, $E466)</f>
        <v>0</v>
      </c>
      <c r="H466" s="121">
        <f t="shared" si="310"/>
        <v>0</v>
      </c>
      <c r="I466" s="121">
        <f t="shared" si="310"/>
        <v>0</v>
      </c>
      <c r="J466" s="121">
        <f t="shared" si="310"/>
        <v>0</v>
      </c>
      <c r="K466" s="121">
        <f t="shared" si="310"/>
        <v>0</v>
      </c>
      <c r="L466" s="121">
        <f t="shared" si="310"/>
        <v>0</v>
      </c>
      <c r="M466" s="121">
        <f t="shared" si="310"/>
        <v>0</v>
      </c>
      <c r="N466" s="121">
        <f t="shared" si="310"/>
        <v>0</v>
      </c>
      <c r="O466" s="121">
        <f t="shared" si="310"/>
        <v>0</v>
      </c>
      <c r="P466" s="126">
        <f t="shared" si="310"/>
        <v>0</v>
      </c>
      <c r="Q466" s="122"/>
      <c r="R466" s="408">
        <f t="shared" si="303"/>
        <v>0</v>
      </c>
      <c r="S466" s="693"/>
      <c r="T466" s="700">
        <f t="shared" si="296"/>
        <v>0</v>
      </c>
      <c r="U466" s="701">
        <f t="shared" si="296"/>
        <v>0</v>
      </c>
      <c r="V466" s="693"/>
      <c r="W466" s="700">
        <f t="shared" si="297"/>
        <v>0</v>
      </c>
      <c r="X466" s="126">
        <f t="shared" si="297"/>
        <v>0</v>
      </c>
      <c r="Y466" s="696">
        <f t="shared" si="304"/>
        <v>0</v>
      </c>
      <c r="Z466" s="408">
        <f t="shared" si="305"/>
        <v>0</v>
      </c>
      <c r="AA466" s="127"/>
      <c r="AB466" s="123">
        <f t="shared" ref="AB466:AO475" si="311">SUMIFS(Share, Y, $E$3, Config, $AB$11, P, AB$15, LType, $D466, MSup, $E466)</f>
        <v>0</v>
      </c>
      <c r="AC466" s="121">
        <f t="shared" si="311"/>
        <v>0</v>
      </c>
      <c r="AD466" s="121">
        <f t="shared" si="311"/>
        <v>0</v>
      </c>
      <c r="AE466" s="121">
        <f t="shared" si="311"/>
        <v>0</v>
      </c>
      <c r="AF466" s="121">
        <f t="shared" si="311"/>
        <v>0</v>
      </c>
      <c r="AG466" s="121">
        <f t="shared" si="311"/>
        <v>0</v>
      </c>
      <c r="AH466" s="121">
        <f t="shared" si="311"/>
        <v>0</v>
      </c>
      <c r="AI466" s="121">
        <f t="shared" si="311"/>
        <v>0</v>
      </c>
      <c r="AJ466" s="121">
        <f t="shared" si="311"/>
        <v>0</v>
      </c>
      <c r="AK466" s="121">
        <f t="shared" si="311"/>
        <v>0</v>
      </c>
      <c r="AL466" s="121">
        <f t="shared" si="311"/>
        <v>0</v>
      </c>
      <c r="AM466" s="121">
        <f t="shared" si="311"/>
        <v>0</v>
      </c>
      <c r="AN466" s="121">
        <f t="shared" si="311"/>
        <v>0</v>
      </c>
      <c r="AO466" s="701">
        <f t="shared" si="311"/>
        <v>0</v>
      </c>
      <c r="AP466" s="122"/>
      <c r="AQ466" s="123">
        <f t="shared" ref="AQ466:BD475" si="312">SUMIFS(Share, Y, $E$3, Config, $AQ$11, P, AQ$15, LType, $D466, MSup, $E466)</f>
        <v>0</v>
      </c>
      <c r="AR466" s="121">
        <f t="shared" si="312"/>
        <v>0</v>
      </c>
      <c r="AS466" s="121">
        <f t="shared" si="312"/>
        <v>0</v>
      </c>
      <c r="AT466" s="121">
        <f t="shared" si="312"/>
        <v>0</v>
      </c>
      <c r="AU466" s="121">
        <f t="shared" si="312"/>
        <v>0</v>
      </c>
      <c r="AV466" s="121">
        <f t="shared" si="312"/>
        <v>0</v>
      </c>
      <c r="AW466" s="121">
        <f t="shared" si="312"/>
        <v>0</v>
      </c>
      <c r="AX466" s="121">
        <f t="shared" si="312"/>
        <v>0</v>
      </c>
      <c r="AY466" s="121">
        <f t="shared" si="312"/>
        <v>0</v>
      </c>
      <c r="AZ466" s="121">
        <f t="shared" si="312"/>
        <v>0</v>
      </c>
      <c r="BA466" s="121">
        <f t="shared" si="312"/>
        <v>0</v>
      </c>
      <c r="BB466" s="121">
        <f t="shared" si="312"/>
        <v>0</v>
      </c>
      <c r="BC466" s="121">
        <f t="shared" si="312"/>
        <v>0</v>
      </c>
      <c r="BD466" s="701">
        <f t="shared" si="312"/>
        <v>0</v>
      </c>
      <c r="BE466" s="693"/>
      <c r="BF466" s="122">
        <f t="shared" si="306"/>
        <v>0</v>
      </c>
      <c r="BG466" s="124"/>
      <c r="BH466" s="122">
        <f t="shared" si="307"/>
        <v>0</v>
      </c>
      <c r="BI466" s="124"/>
      <c r="BJ466" s="122">
        <f t="shared" si="308"/>
        <v>0</v>
      </c>
      <c r="BK466" s="124"/>
      <c r="BL466" s="125">
        <f t="shared" si="309"/>
        <v>0</v>
      </c>
      <c r="BM466" s="124"/>
      <c r="BN466" s="123">
        <f t="shared" si="300"/>
        <v>0</v>
      </c>
      <c r="BO466" s="126">
        <f t="shared" si="300"/>
        <v>0</v>
      </c>
      <c r="BP466" s="127"/>
      <c r="BQ466" s="409"/>
    </row>
    <row r="467" spans="1:69" s="131" customFormat="1" ht="17.55" hidden="1" customHeight="1">
      <c r="A467" s="83"/>
      <c r="C467" s="139" t="str">
        <f t="shared" si="302"/>
        <v>H</v>
      </c>
      <c r="D467" s="130" t="str">
        <f t="shared" si="291"/>
        <v>G_Prime</v>
      </c>
      <c r="E467" s="129">
        <f t="shared" si="301"/>
        <v>0</v>
      </c>
      <c r="F467" s="717"/>
      <c r="G467" s="123">
        <f t="shared" si="310"/>
        <v>0</v>
      </c>
      <c r="H467" s="121">
        <f t="shared" si="310"/>
        <v>0</v>
      </c>
      <c r="I467" s="121">
        <f t="shared" si="310"/>
        <v>0</v>
      </c>
      <c r="J467" s="121">
        <f t="shared" si="310"/>
        <v>0</v>
      </c>
      <c r="K467" s="121">
        <f t="shared" si="310"/>
        <v>0</v>
      </c>
      <c r="L467" s="121">
        <f t="shared" si="310"/>
        <v>0</v>
      </c>
      <c r="M467" s="121">
        <f t="shared" si="310"/>
        <v>0</v>
      </c>
      <c r="N467" s="121">
        <f t="shared" si="310"/>
        <v>0</v>
      </c>
      <c r="O467" s="121">
        <f t="shared" si="310"/>
        <v>0</v>
      </c>
      <c r="P467" s="126">
        <f t="shared" si="310"/>
        <v>0</v>
      </c>
      <c r="Q467" s="122"/>
      <c r="R467" s="408">
        <f t="shared" si="303"/>
        <v>0</v>
      </c>
      <c r="S467" s="693"/>
      <c r="T467" s="700">
        <f t="shared" si="296"/>
        <v>0</v>
      </c>
      <c r="U467" s="701">
        <f t="shared" si="296"/>
        <v>0</v>
      </c>
      <c r="V467" s="693"/>
      <c r="W467" s="700">
        <f t="shared" si="297"/>
        <v>0</v>
      </c>
      <c r="X467" s="126">
        <f t="shared" si="297"/>
        <v>0</v>
      </c>
      <c r="Y467" s="696">
        <f t="shared" si="304"/>
        <v>0</v>
      </c>
      <c r="Z467" s="408">
        <f t="shared" si="305"/>
        <v>0</v>
      </c>
      <c r="AA467" s="127"/>
      <c r="AB467" s="123">
        <f t="shared" si="311"/>
        <v>0</v>
      </c>
      <c r="AC467" s="121">
        <f t="shared" si="311"/>
        <v>0</v>
      </c>
      <c r="AD467" s="121">
        <f t="shared" si="311"/>
        <v>0</v>
      </c>
      <c r="AE467" s="121">
        <f t="shared" si="311"/>
        <v>0</v>
      </c>
      <c r="AF467" s="121">
        <f t="shared" si="311"/>
        <v>0</v>
      </c>
      <c r="AG467" s="121">
        <f t="shared" si="311"/>
        <v>0</v>
      </c>
      <c r="AH467" s="121">
        <f t="shared" si="311"/>
        <v>0</v>
      </c>
      <c r="AI467" s="121">
        <f t="shared" si="311"/>
        <v>0</v>
      </c>
      <c r="AJ467" s="121">
        <f t="shared" si="311"/>
        <v>0</v>
      </c>
      <c r="AK467" s="121">
        <f t="shared" si="311"/>
        <v>0</v>
      </c>
      <c r="AL467" s="121">
        <f t="shared" si="311"/>
        <v>0</v>
      </c>
      <c r="AM467" s="121">
        <f t="shared" si="311"/>
        <v>0</v>
      </c>
      <c r="AN467" s="121">
        <f t="shared" si="311"/>
        <v>0</v>
      </c>
      <c r="AO467" s="701">
        <f t="shared" si="311"/>
        <v>0</v>
      </c>
      <c r="AP467" s="122"/>
      <c r="AQ467" s="123">
        <f t="shared" si="312"/>
        <v>0</v>
      </c>
      <c r="AR467" s="121">
        <f t="shared" si="312"/>
        <v>0</v>
      </c>
      <c r="AS467" s="121">
        <f t="shared" si="312"/>
        <v>0</v>
      </c>
      <c r="AT467" s="121">
        <f t="shared" si="312"/>
        <v>0</v>
      </c>
      <c r="AU467" s="121">
        <f t="shared" si="312"/>
        <v>0</v>
      </c>
      <c r="AV467" s="121">
        <f t="shared" si="312"/>
        <v>0</v>
      </c>
      <c r="AW467" s="121">
        <f t="shared" si="312"/>
        <v>0</v>
      </c>
      <c r="AX467" s="121">
        <f t="shared" si="312"/>
        <v>0</v>
      </c>
      <c r="AY467" s="121">
        <f t="shared" si="312"/>
        <v>0</v>
      </c>
      <c r="AZ467" s="121">
        <f t="shared" si="312"/>
        <v>0</v>
      </c>
      <c r="BA467" s="121">
        <f t="shared" si="312"/>
        <v>0</v>
      </c>
      <c r="BB467" s="121">
        <f t="shared" si="312"/>
        <v>0</v>
      </c>
      <c r="BC467" s="121">
        <f t="shared" si="312"/>
        <v>0</v>
      </c>
      <c r="BD467" s="701">
        <f t="shared" si="312"/>
        <v>0</v>
      </c>
      <c r="BE467" s="693"/>
      <c r="BF467" s="122">
        <f t="shared" si="306"/>
        <v>0</v>
      </c>
      <c r="BG467" s="124"/>
      <c r="BH467" s="122">
        <f t="shared" si="307"/>
        <v>0</v>
      </c>
      <c r="BI467" s="124"/>
      <c r="BJ467" s="122">
        <f t="shared" si="308"/>
        <v>0</v>
      </c>
      <c r="BK467" s="124"/>
      <c r="BL467" s="125">
        <f t="shared" si="309"/>
        <v>0</v>
      </c>
      <c r="BM467" s="124"/>
      <c r="BN467" s="123">
        <f t="shared" si="300"/>
        <v>0</v>
      </c>
      <c r="BO467" s="126">
        <f t="shared" si="300"/>
        <v>0</v>
      </c>
      <c r="BP467" s="127"/>
      <c r="BQ467" s="409"/>
    </row>
    <row r="468" spans="1:69" s="131" customFormat="1" ht="17.55" hidden="1" customHeight="1">
      <c r="A468" s="83"/>
      <c r="C468" s="139" t="str">
        <f t="shared" si="302"/>
        <v>H</v>
      </c>
      <c r="D468" s="130" t="str">
        <f t="shared" si="291"/>
        <v>G_Prime</v>
      </c>
      <c r="E468" s="129">
        <f t="shared" si="301"/>
        <v>0</v>
      </c>
      <c r="F468" s="717"/>
      <c r="G468" s="123">
        <f t="shared" si="310"/>
        <v>0</v>
      </c>
      <c r="H468" s="121">
        <f t="shared" si="310"/>
        <v>0</v>
      </c>
      <c r="I468" s="121">
        <f t="shared" si="310"/>
        <v>0</v>
      </c>
      <c r="J468" s="121">
        <f t="shared" si="310"/>
        <v>0</v>
      </c>
      <c r="K468" s="121">
        <f t="shared" si="310"/>
        <v>0</v>
      </c>
      <c r="L468" s="121">
        <f t="shared" si="310"/>
        <v>0</v>
      </c>
      <c r="M468" s="121">
        <f t="shared" si="310"/>
        <v>0</v>
      </c>
      <c r="N468" s="121">
        <f t="shared" si="310"/>
        <v>0</v>
      </c>
      <c r="O468" s="121">
        <f t="shared" si="310"/>
        <v>0</v>
      </c>
      <c r="P468" s="126">
        <f t="shared" si="310"/>
        <v>0</v>
      </c>
      <c r="Q468" s="122"/>
      <c r="R468" s="408">
        <f t="shared" si="303"/>
        <v>0</v>
      </c>
      <c r="S468" s="693"/>
      <c r="T468" s="700">
        <f t="shared" si="296"/>
        <v>0</v>
      </c>
      <c r="U468" s="701">
        <f t="shared" si="296"/>
        <v>0</v>
      </c>
      <c r="V468" s="693"/>
      <c r="W468" s="700">
        <f t="shared" si="297"/>
        <v>0</v>
      </c>
      <c r="X468" s="126">
        <f t="shared" si="297"/>
        <v>0</v>
      </c>
      <c r="Y468" s="696">
        <f t="shared" si="304"/>
        <v>0</v>
      </c>
      <c r="Z468" s="408">
        <f t="shared" si="305"/>
        <v>0</v>
      </c>
      <c r="AA468" s="127"/>
      <c r="AB468" s="123">
        <f t="shared" si="311"/>
        <v>0</v>
      </c>
      <c r="AC468" s="121">
        <f t="shared" si="311"/>
        <v>0</v>
      </c>
      <c r="AD468" s="121">
        <f t="shared" si="311"/>
        <v>0</v>
      </c>
      <c r="AE468" s="121">
        <f t="shared" si="311"/>
        <v>0</v>
      </c>
      <c r="AF468" s="121">
        <f t="shared" si="311"/>
        <v>0</v>
      </c>
      <c r="AG468" s="121">
        <f t="shared" si="311"/>
        <v>0</v>
      </c>
      <c r="AH468" s="121">
        <f t="shared" si="311"/>
        <v>0</v>
      </c>
      <c r="AI468" s="121">
        <f t="shared" si="311"/>
        <v>0</v>
      </c>
      <c r="AJ468" s="121">
        <f t="shared" si="311"/>
        <v>0</v>
      </c>
      <c r="AK468" s="121">
        <f t="shared" si="311"/>
        <v>0</v>
      </c>
      <c r="AL468" s="121">
        <f t="shared" si="311"/>
        <v>0</v>
      </c>
      <c r="AM468" s="121">
        <f t="shared" si="311"/>
        <v>0</v>
      </c>
      <c r="AN468" s="121">
        <f t="shared" si="311"/>
        <v>0</v>
      </c>
      <c r="AO468" s="701">
        <f t="shared" si="311"/>
        <v>0</v>
      </c>
      <c r="AP468" s="122"/>
      <c r="AQ468" s="123">
        <f t="shared" si="312"/>
        <v>0</v>
      </c>
      <c r="AR468" s="121">
        <f t="shared" si="312"/>
        <v>0</v>
      </c>
      <c r="AS468" s="121">
        <f t="shared" si="312"/>
        <v>0</v>
      </c>
      <c r="AT468" s="121">
        <f t="shared" si="312"/>
        <v>0</v>
      </c>
      <c r="AU468" s="121">
        <f t="shared" si="312"/>
        <v>0</v>
      </c>
      <c r="AV468" s="121">
        <f t="shared" si="312"/>
        <v>0</v>
      </c>
      <c r="AW468" s="121">
        <f t="shared" si="312"/>
        <v>0</v>
      </c>
      <c r="AX468" s="121">
        <f t="shared" si="312"/>
        <v>0</v>
      </c>
      <c r="AY468" s="121">
        <f t="shared" si="312"/>
        <v>0</v>
      </c>
      <c r="AZ468" s="121">
        <f t="shared" si="312"/>
        <v>0</v>
      </c>
      <c r="BA468" s="121">
        <f t="shared" si="312"/>
        <v>0</v>
      </c>
      <c r="BB468" s="121">
        <f t="shared" si="312"/>
        <v>0</v>
      </c>
      <c r="BC468" s="121">
        <f t="shared" si="312"/>
        <v>0</v>
      </c>
      <c r="BD468" s="701">
        <f t="shared" si="312"/>
        <v>0</v>
      </c>
      <c r="BE468" s="693"/>
      <c r="BF468" s="122">
        <f t="shared" si="306"/>
        <v>0</v>
      </c>
      <c r="BG468" s="124"/>
      <c r="BH468" s="122">
        <f t="shared" si="307"/>
        <v>0</v>
      </c>
      <c r="BI468" s="124"/>
      <c r="BJ468" s="122">
        <f t="shared" si="308"/>
        <v>0</v>
      </c>
      <c r="BK468" s="124"/>
      <c r="BL468" s="125">
        <f t="shared" si="309"/>
        <v>0</v>
      </c>
      <c r="BM468" s="124"/>
      <c r="BN468" s="123">
        <f t="shared" si="300"/>
        <v>0</v>
      </c>
      <c r="BO468" s="126">
        <f t="shared" si="300"/>
        <v>0</v>
      </c>
      <c r="BP468" s="127"/>
      <c r="BQ468" s="409"/>
    </row>
    <row r="469" spans="1:69" s="131" customFormat="1" ht="17.55" hidden="1" customHeight="1">
      <c r="A469" s="83"/>
      <c r="C469" s="139" t="str">
        <f t="shared" si="302"/>
        <v>H</v>
      </c>
      <c r="D469" s="130" t="str">
        <f t="shared" si="291"/>
        <v>G_Prime</v>
      </c>
      <c r="E469" s="129">
        <f t="shared" si="301"/>
        <v>0</v>
      </c>
      <c r="F469" s="717"/>
      <c r="G469" s="123">
        <f t="shared" si="310"/>
        <v>0</v>
      </c>
      <c r="H469" s="121">
        <f t="shared" si="310"/>
        <v>0</v>
      </c>
      <c r="I469" s="121">
        <f t="shared" si="310"/>
        <v>0</v>
      </c>
      <c r="J469" s="121">
        <f t="shared" si="310"/>
        <v>0</v>
      </c>
      <c r="K469" s="121">
        <f t="shared" si="310"/>
        <v>0</v>
      </c>
      <c r="L469" s="121">
        <f t="shared" si="310"/>
        <v>0</v>
      </c>
      <c r="M469" s="121">
        <f t="shared" si="310"/>
        <v>0</v>
      </c>
      <c r="N469" s="121">
        <f t="shared" si="310"/>
        <v>0</v>
      </c>
      <c r="O469" s="121">
        <f t="shared" si="310"/>
        <v>0</v>
      </c>
      <c r="P469" s="126">
        <f t="shared" si="310"/>
        <v>0</v>
      </c>
      <c r="Q469" s="122"/>
      <c r="R469" s="408">
        <f t="shared" si="303"/>
        <v>0</v>
      </c>
      <c r="S469" s="693"/>
      <c r="T469" s="700">
        <f t="shared" si="296"/>
        <v>0</v>
      </c>
      <c r="U469" s="701">
        <f t="shared" si="296"/>
        <v>0</v>
      </c>
      <c r="V469" s="693"/>
      <c r="W469" s="700">
        <f t="shared" si="297"/>
        <v>0</v>
      </c>
      <c r="X469" s="126">
        <f t="shared" si="297"/>
        <v>0</v>
      </c>
      <c r="Y469" s="696">
        <f t="shared" si="304"/>
        <v>0</v>
      </c>
      <c r="Z469" s="408">
        <f t="shared" si="305"/>
        <v>0</v>
      </c>
      <c r="AA469" s="127"/>
      <c r="AB469" s="123">
        <f t="shared" si="311"/>
        <v>0</v>
      </c>
      <c r="AC469" s="121">
        <f t="shared" si="311"/>
        <v>0</v>
      </c>
      <c r="AD469" s="121">
        <f t="shared" si="311"/>
        <v>0</v>
      </c>
      <c r="AE469" s="121">
        <f t="shared" si="311"/>
        <v>0</v>
      </c>
      <c r="AF469" s="121">
        <f t="shared" si="311"/>
        <v>0</v>
      </c>
      <c r="AG469" s="121">
        <f t="shared" si="311"/>
        <v>0</v>
      </c>
      <c r="AH469" s="121">
        <f t="shared" si="311"/>
        <v>0</v>
      </c>
      <c r="AI469" s="121">
        <f t="shared" si="311"/>
        <v>0</v>
      </c>
      <c r="AJ469" s="121">
        <f t="shared" si="311"/>
        <v>0</v>
      </c>
      <c r="AK469" s="121">
        <f t="shared" si="311"/>
        <v>0</v>
      </c>
      <c r="AL469" s="121">
        <f t="shared" si="311"/>
        <v>0</v>
      </c>
      <c r="AM469" s="121">
        <f t="shared" si="311"/>
        <v>0</v>
      </c>
      <c r="AN469" s="121">
        <f t="shared" si="311"/>
        <v>0</v>
      </c>
      <c r="AO469" s="701">
        <f t="shared" si="311"/>
        <v>0</v>
      </c>
      <c r="AP469" s="122"/>
      <c r="AQ469" s="123">
        <f t="shared" si="312"/>
        <v>0</v>
      </c>
      <c r="AR469" s="121">
        <f t="shared" si="312"/>
        <v>0</v>
      </c>
      <c r="AS469" s="121">
        <f t="shared" si="312"/>
        <v>0</v>
      </c>
      <c r="AT469" s="121">
        <f t="shared" si="312"/>
        <v>0</v>
      </c>
      <c r="AU469" s="121">
        <f t="shared" si="312"/>
        <v>0</v>
      </c>
      <c r="AV469" s="121">
        <f t="shared" si="312"/>
        <v>0</v>
      </c>
      <c r="AW469" s="121">
        <f t="shared" si="312"/>
        <v>0</v>
      </c>
      <c r="AX469" s="121">
        <f t="shared" si="312"/>
        <v>0</v>
      </c>
      <c r="AY469" s="121">
        <f t="shared" si="312"/>
        <v>0</v>
      </c>
      <c r="AZ469" s="121">
        <f t="shared" si="312"/>
        <v>0</v>
      </c>
      <c r="BA469" s="121">
        <f t="shared" si="312"/>
        <v>0</v>
      </c>
      <c r="BB469" s="121">
        <f t="shared" si="312"/>
        <v>0</v>
      </c>
      <c r="BC469" s="121">
        <f t="shared" si="312"/>
        <v>0</v>
      </c>
      <c r="BD469" s="701">
        <f t="shared" si="312"/>
        <v>0</v>
      </c>
      <c r="BE469" s="693"/>
      <c r="BF469" s="122">
        <f t="shared" si="306"/>
        <v>0</v>
      </c>
      <c r="BG469" s="124"/>
      <c r="BH469" s="122">
        <f t="shared" si="307"/>
        <v>0</v>
      </c>
      <c r="BI469" s="124"/>
      <c r="BJ469" s="122">
        <f t="shared" si="308"/>
        <v>0</v>
      </c>
      <c r="BK469" s="124"/>
      <c r="BL469" s="125">
        <f t="shared" si="309"/>
        <v>0</v>
      </c>
      <c r="BM469" s="124"/>
      <c r="BN469" s="123">
        <f t="shared" si="300"/>
        <v>0</v>
      </c>
      <c r="BO469" s="126">
        <f t="shared" si="300"/>
        <v>0</v>
      </c>
      <c r="BP469" s="127"/>
      <c r="BQ469" s="409"/>
    </row>
    <row r="470" spans="1:69" s="131" customFormat="1" ht="17.55" customHeight="1">
      <c r="A470"/>
      <c r="B470"/>
      <c r="C470" s="139" t="str">
        <f t="shared" si="302"/>
        <v/>
      </c>
      <c r="D470" s="130" t="str">
        <f>$D459</f>
        <v>G_Prime</v>
      </c>
      <c r="E470" s="129" t="str">
        <f>E50</f>
        <v>Unknown</v>
      </c>
      <c r="F470" s="717"/>
      <c r="G470" s="123">
        <f t="shared" si="310"/>
        <v>0</v>
      </c>
      <c r="H470" s="121">
        <f t="shared" si="310"/>
        <v>0</v>
      </c>
      <c r="I470" s="121">
        <f t="shared" si="310"/>
        <v>0</v>
      </c>
      <c r="J470" s="121">
        <f t="shared" si="310"/>
        <v>1</v>
      </c>
      <c r="K470" s="121">
        <f t="shared" si="310"/>
        <v>0</v>
      </c>
      <c r="L470" s="121">
        <f t="shared" si="310"/>
        <v>0</v>
      </c>
      <c r="M470" s="121">
        <f t="shared" si="310"/>
        <v>0</v>
      </c>
      <c r="N470" s="121">
        <f t="shared" si="310"/>
        <v>0.3</v>
      </c>
      <c r="O470" s="121">
        <f t="shared" si="310"/>
        <v>0</v>
      </c>
      <c r="P470" s="126">
        <f t="shared" si="310"/>
        <v>0</v>
      </c>
      <c r="Q470" s="122"/>
      <c r="R470" s="408">
        <f t="shared" si="303"/>
        <v>0</v>
      </c>
      <c r="S470" s="693"/>
      <c r="T470" s="700">
        <f t="shared" si="296"/>
        <v>0</v>
      </c>
      <c r="U470" s="701">
        <f t="shared" si="296"/>
        <v>0</v>
      </c>
      <c r="V470" s="693"/>
      <c r="W470" s="700">
        <f t="shared" si="297"/>
        <v>0</v>
      </c>
      <c r="X470" s="126">
        <f t="shared" si="297"/>
        <v>0</v>
      </c>
      <c r="Y470" s="696">
        <f t="shared" si="304"/>
        <v>0</v>
      </c>
      <c r="Z470" s="408">
        <f t="shared" si="305"/>
        <v>0</v>
      </c>
      <c r="AA470" s="127"/>
      <c r="AB470" s="123">
        <f t="shared" si="311"/>
        <v>0</v>
      </c>
      <c r="AC470" s="121">
        <f t="shared" si="311"/>
        <v>0</v>
      </c>
      <c r="AD470" s="121">
        <f t="shared" si="311"/>
        <v>0</v>
      </c>
      <c r="AE470" s="121">
        <f t="shared" si="311"/>
        <v>0</v>
      </c>
      <c r="AF470" s="121">
        <f t="shared" si="311"/>
        <v>0</v>
      </c>
      <c r="AG470" s="121">
        <f t="shared" si="311"/>
        <v>0</v>
      </c>
      <c r="AH470" s="121">
        <f t="shared" si="311"/>
        <v>0</v>
      </c>
      <c r="AI470" s="121">
        <f t="shared" si="311"/>
        <v>0</v>
      </c>
      <c r="AJ470" s="121">
        <f t="shared" si="311"/>
        <v>0</v>
      </c>
      <c r="AK470" s="121">
        <f t="shared" si="311"/>
        <v>0</v>
      </c>
      <c r="AL470" s="121">
        <f t="shared" si="311"/>
        <v>1</v>
      </c>
      <c r="AM470" s="121">
        <f t="shared" si="311"/>
        <v>0</v>
      </c>
      <c r="AN470" s="121">
        <f t="shared" si="311"/>
        <v>0</v>
      </c>
      <c r="AO470" s="701">
        <f t="shared" si="311"/>
        <v>0</v>
      </c>
      <c r="AP470" s="122"/>
      <c r="AQ470" s="123">
        <f t="shared" si="312"/>
        <v>0</v>
      </c>
      <c r="AR470" s="121">
        <f t="shared" si="312"/>
        <v>0</v>
      </c>
      <c r="AS470" s="121">
        <f t="shared" si="312"/>
        <v>0</v>
      </c>
      <c r="AT470" s="121">
        <f t="shared" si="312"/>
        <v>0</v>
      </c>
      <c r="AU470" s="121">
        <f t="shared" si="312"/>
        <v>0</v>
      </c>
      <c r="AV470" s="121">
        <f t="shared" si="312"/>
        <v>0</v>
      </c>
      <c r="AW470" s="121">
        <f t="shared" si="312"/>
        <v>0</v>
      </c>
      <c r="AX470" s="121">
        <f t="shared" si="312"/>
        <v>0</v>
      </c>
      <c r="AY470" s="121">
        <f t="shared" si="312"/>
        <v>0</v>
      </c>
      <c r="AZ470" s="121">
        <f t="shared" si="312"/>
        <v>0</v>
      </c>
      <c r="BA470" s="121">
        <f t="shared" si="312"/>
        <v>0</v>
      </c>
      <c r="BB470" s="121">
        <f t="shared" si="312"/>
        <v>0</v>
      </c>
      <c r="BC470" s="121">
        <f t="shared" si="312"/>
        <v>0</v>
      </c>
      <c r="BD470" s="701">
        <f t="shared" si="312"/>
        <v>0</v>
      </c>
      <c r="BE470" s="693"/>
      <c r="BF470" s="122">
        <f t="shared" si="306"/>
        <v>0</v>
      </c>
      <c r="BG470" s="124"/>
      <c r="BH470" s="122">
        <f t="shared" si="307"/>
        <v>0</v>
      </c>
      <c r="BI470" s="124"/>
      <c r="BJ470" s="122">
        <f t="shared" si="308"/>
        <v>0</v>
      </c>
      <c r="BK470" s="124"/>
      <c r="BL470" s="125">
        <f t="shared" si="309"/>
        <v>0</v>
      </c>
      <c r="BM470" s="124"/>
      <c r="BN470" s="123">
        <f t="shared" si="300"/>
        <v>0</v>
      </c>
      <c r="BO470" s="126">
        <f t="shared" si="300"/>
        <v>0</v>
      </c>
      <c r="BP470" s="127"/>
      <c r="BQ470" s="409"/>
    </row>
    <row r="471" spans="1:69" s="131" customFormat="1" ht="17.55" hidden="1" customHeight="1">
      <c r="A471"/>
      <c r="B471"/>
      <c r="C471" s="139" t="str">
        <f t="shared" si="302"/>
        <v>H</v>
      </c>
      <c r="D471" s="130" t="str">
        <f>Parameter!G75</f>
        <v>HIL</v>
      </c>
      <c r="E471" s="129" t="str">
        <f t="shared" ref="E471:E494" si="313">E16</f>
        <v>Aglaia Tech</v>
      </c>
      <c r="F471" s="717"/>
      <c r="G471" s="123">
        <f t="shared" si="310"/>
        <v>0</v>
      </c>
      <c r="H471" s="121">
        <f t="shared" si="310"/>
        <v>0</v>
      </c>
      <c r="I471" s="121">
        <f t="shared" si="310"/>
        <v>0</v>
      </c>
      <c r="J471" s="121">
        <f t="shared" si="310"/>
        <v>0</v>
      </c>
      <c r="K471" s="121">
        <f t="shared" si="310"/>
        <v>0</v>
      </c>
      <c r="L471" s="121">
        <f t="shared" si="310"/>
        <v>0</v>
      </c>
      <c r="M471" s="121">
        <f t="shared" si="310"/>
        <v>0</v>
      </c>
      <c r="N471" s="121">
        <f t="shared" si="310"/>
        <v>0</v>
      </c>
      <c r="O471" s="121">
        <f t="shared" si="310"/>
        <v>0</v>
      </c>
      <c r="P471" s="126">
        <f t="shared" si="310"/>
        <v>0</v>
      </c>
      <c r="Q471" s="122"/>
      <c r="R471" s="408">
        <f t="shared" si="303"/>
        <v>0</v>
      </c>
      <c r="S471" s="693"/>
      <c r="T471" s="700">
        <f t="shared" si="296"/>
        <v>0</v>
      </c>
      <c r="U471" s="701">
        <f t="shared" si="296"/>
        <v>0</v>
      </c>
      <c r="V471" s="693"/>
      <c r="W471" s="700">
        <f t="shared" si="297"/>
        <v>0</v>
      </c>
      <c r="X471" s="126">
        <f t="shared" si="297"/>
        <v>0</v>
      </c>
      <c r="Y471" s="696">
        <f t="shared" si="304"/>
        <v>0</v>
      </c>
      <c r="Z471" s="408">
        <f t="shared" si="305"/>
        <v>0</v>
      </c>
      <c r="AA471" s="127"/>
      <c r="AB471" s="123">
        <f t="shared" si="311"/>
        <v>0</v>
      </c>
      <c r="AC471" s="121">
        <f t="shared" si="311"/>
        <v>0</v>
      </c>
      <c r="AD471" s="121">
        <f t="shared" si="311"/>
        <v>0</v>
      </c>
      <c r="AE471" s="121">
        <f t="shared" si="311"/>
        <v>0</v>
      </c>
      <c r="AF471" s="121">
        <f t="shared" si="311"/>
        <v>0</v>
      </c>
      <c r="AG471" s="121">
        <f t="shared" si="311"/>
        <v>0</v>
      </c>
      <c r="AH471" s="121">
        <f t="shared" si="311"/>
        <v>0</v>
      </c>
      <c r="AI471" s="121">
        <f t="shared" si="311"/>
        <v>0</v>
      </c>
      <c r="AJ471" s="121">
        <f t="shared" si="311"/>
        <v>0</v>
      </c>
      <c r="AK471" s="121">
        <f t="shared" si="311"/>
        <v>0</v>
      </c>
      <c r="AL471" s="121">
        <f t="shared" si="311"/>
        <v>0</v>
      </c>
      <c r="AM471" s="121">
        <f t="shared" si="311"/>
        <v>0</v>
      </c>
      <c r="AN471" s="121">
        <f t="shared" si="311"/>
        <v>0</v>
      </c>
      <c r="AO471" s="701">
        <f t="shared" si="311"/>
        <v>0</v>
      </c>
      <c r="AP471" s="122"/>
      <c r="AQ471" s="123">
        <f t="shared" si="312"/>
        <v>0</v>
      </c>
      <c r="AR471" s="121">
        <f t="shared" si="312"/>
        <v>0</v>
      </c>
      <c r="AS471" s="121">
        <f t="shared" si="312"/>
        <v>0</v>
      </c>
      <c r="AT471" s="121">
        <f t="shared" si="312"/>
        <v>0</v>
      </c>
      <c r="AU471" s="121">
        <f t="shared" si="312"/>
        <v>0</v>
      </c>
      <c r="AV471" s="121">
        <f t="shared" si="312"/>
        <v>0</v>
      </c>
      <c r="AW471" s="121">
        <f t="shared" si="312"/>
        <v>0</v>
      </c>
      <c r="AX471" s="121">
        <f t="shared" si="312"/>
        <v>0</v>
      </c>
      <c r="AY471" s="121">
        <f t="shared" si="312"/>
        <v>0</v>
      </c>
      <c r="AZ471" s="121">
        <f t="shared" si="312"/>
        <v>0</v>
      </c>
      <c r="BA471" s="121">
        <f t="shared" si="312"/>
        <v>0</v>
      </c>
      <c r="BB471" s="121">
        <f t="shared" si="312"/>
        <v>0</v>
      </c>
      <c r="BC471" s="121">
        <f t="shared" si="312"/>
        <v>0</v>
      </c>
      <c r="BD471" s="701">
        <f t="shared" si="312"/>
        <v>0</v>
      </c>
      <c r="BE471" s="693"/>
      <c r="BF471" s="122">
        <f t="shared" si="306"/>
        <v>0</v>
      </c>
      <c r="BG471" s="124"/>
      <c r="BH471" s="122">
        <f t="shared" si="307"/>
        <v>0</v>
      </c>
      <c r="BI471" s="124"/>
      <c r="BJ471" s="122">
        <f t="shared" si="308"/>
        <v>0</v>
      </c>
      <c r="BK471" s="124"/>
      <c r="BL471" s="125">
        <f t="shared" si="309"/>
        <v>0</v>
      </c>
      <c r="BM471" s="124"/>
      <c r="BN471" s="123">
        <f t="shared" si="300"/>
        <v>0</v>
      </c>
      <c r="BO471" s="126">
        <f t="shared" si="300"/>
        <v>0</v>
      </c>
      <c r="BP471" s="127"/>
      <c r="BQ471" s="409"/>
    </row>
    <row r="472" spans="1:69" s="131" customFormat="1" ht="17.55" hidden="1" customHeight="1">
      <c r="A472"/>
      <c r="B472"/>
      <c r="C472" s="139" t="str">
        <f t="shared" si="302"/>
        <v>H</v>
      </c>
      <c r="D472" s="130" t="str">
        <f t="shared" ref="D472:D504" si="314">$D471</f>
        <v>HIL</v>
      </c>
      <c r="E472" s="129" t="str">
        <f t="shared" si="313"/>
        <v>Bayer</v>
      </c>
      <c r="F472" s="717"/>
      <c r="G472" s="123">
        <f t="shared" si="310"/>
        <v>0</v>
      </c>
      <c r="H472" s="121">
        <f t="shared" si="310"/>
        <v>0</v>
      </c>
      <c r="I472" s="121">
        <f t="shared" si="310"/>
        <v>0</v>
      </c>
      <c r="J472" s="121">
        <f t="shared" si="310"/>
        <v>0</v>
      </c>
      <c r="K472" s="121">
        <f t="shared" si="310"/>
        <v>0</v>
      </c>
      <c r="L472" s="121">
        <f t="shared" si="310"/>
        <v>0</v>
      </c>
      <c r="M472" s="121">
        <f t="shared" si="310"/>
        <v>0</v>
      </c>
      <c r="N472" s="121">
        <f t="shared" si="310"/>
        <v>0</v>
      </c>
      <c r="O472" s="121">
        <f t="shared" si="310"/>
        <v>0</v>
      </c>
      <c r="P472" s="126">
        <f t="shared" si="310"/>
        <v>0</v>
      </c>
      <c r="Q472" s="122"/>
      <c r="R472" s="408">
        <f t="shared" si="303"/>
        <v>0</v>
      </c>
      <c r="S472" s="693"/>
      <c r="T472" s="700">
        <f t="shared" si="296"/>
        <v>0</v>
      </c>
      <c r="U472" s="701">
        <f t="shared" si="296"/>
        <v>0</v>
      </c>
      <c r="V472" s="693"/>
      <c r="W472" s="700">
        <f t="shared" si="297"/>
        <v>0</v>
      </c>
      <c r="X472" s="126">
        <f t="shared" si="297"/>
        <v>0</v>
      </c>
      <c r="Y472" s="696">
        <f t="shared" si="304"/>
        <v>0</v>
      </c>
      <c r="Z472" s="408">
        <f t="shared" si="305"/>
        <v>0</v>
      </c>
      <c r="AA472" s="127"/>
      <c r="AB472" s="123">
        <f t="shared" si="311"/>
        <v>0</v>
      </c>
      <c r="AC472" s="121">
        <f t="shared" si="311"/>
        <v>0</v>
      </c>
      <c r="AD472" s="121">
        <f t="shared" si="311"/>
        <v>0</v>
      </c>
      <c r="AE472" s="121">
        <f t="shared" si="311"/>
        <v>0</v>
      </c>
      <c r="AF472" s="121">
        <f t="shared" si="311"/>
        <v>0</v>
      </c>
      <c r="AG472" s="121">
        <f t="shared" si="311"/>
        <v>0</v>
      </c>
      <c r="AH472" s="121">
        <f t="shared" si="311"/>
        <v>0</v>
      </c>
      <c r="AI472" s="121">
        <f t="shared" si="311"/>
        <v>0</v>
      </c>
      <c r="AJ472" s="121">
        <f t="shared" si="311"/>
        <v>0</v>
      </c>
      <c r="AK472" s="121">
        <f t="shared" si="311"/>
        <v>0</v>
      </c>
      <c r="AL472" s="121">
        <f t="shared" si="311"/>
        <v>0</v>
      </c>
      <c r="AM472" s="121">
        <f t="shared" si="311"/>
        <v>0</v>
      </c>
      <c r="AN472" s="121">
        <f t="shared" si="311"/>
        <v>0</v>
      </c>
      <c r="AO472" s="701">
        <f t="shared" si="311"/>
        <v>0</v>
      </c>
      <c r="AP472" s="122"/>
      <c r="AQ472" s="123">
        <f t="shared" si="312"/>
        <v>0</v>
      </c>
      <c r="AR472" s="121">
        <f t="shared" si="312"/>
        <v>0</v>
      </c>
      <c r="AS472" s="121">
        <f t="shared" si="312"/>
        <v>0</v>
      </c>
      <c r="AT472" s="121">
        <f t="shared" si="312"/>
        <v>0</v>
      </c>
      <c r="AU472" s="121">
        <f t="shared" si="312"/>
        <v>0</v>
      </c>
      <c r="AV472" s="121">
        <f t="shared" si="312"/>
        <v>0</v>
      </c>
      <c r="AW472" s="121">
        <f t="shared" si="312"/>
        <v>0</v>
      </c>
      <c r="AX472" s="121">
        <f t="shared" si="312"/>
        <v>0</v>
      </c>
      <c r="AY472" s="121">
        <f t="shared" si="312"/>
        <v>0</v>
      </c>
      <c r="AZ472" s="121">
        <f t="shared" si="312"/>
        <v>0</v>
      </c>
      <c r="BA472" s="121">
        <f t="shared" si="312"/>
        <v>0</v>
      </c>
      <c r="BB472" s="121">
        <f t="shared" si="312"/>
        <v>0</v>
      </c>
      <c r="BC472" s="121">
        <f t="shared" si="312"/>
        <v>0</v>
      </c>
      <c r="BD472" s="701">
        <f t="shared" si="312"/>
        <v>0</v>
      </c>
      <c r="BE472" s="693"/>
      <c r="BF472" s="122">
        <f t="shared" si="306"/>
        <v>0</v>
      </c>
      <c r="BG472" s="124"/>
      <c r="BH472" s="122">
        <f t="shared" si="307"/>
        <v>0</v>
      </c>
      <c r="BI472" s="124"/>
      <c r="BJ472" s="122">
        <f t="shared" si="308"/>
        <v>0</v>
      </c>
      <c r="BK472" s="124"/>
      <c r="BL472" s="125">
        <f t="shared" si="309"/>
        <v>0</v>
      </c>
      <c r="BM472" s="124"/>
      <c r="BN472" s="123">
        <f t="shared" si="300"/>
        <v>0</v>
      </c>
      <c r="BO472" s="126">
        <f t="shared" si="300"/>
        <v>0</v>
      </c>
      <c r="BP472" s="127"/>
      <c r="BQ472" s="409"/>
    </row>
    <row r="473" spans="1:69" s="131" customFormat="1" ht="17.55" hidden="1" customHeight="1">
      <c r="A473"/>
      <c r="B473"/>
      <c r="C473" s="139" t="str">
        <f t="shared" si="302"/>
        <v>H</v>
      </c>
      <c r="D473" s="130" t="str">
        <f t="shared" si="314"/>
        <v>HIL</v>
      </c>
      <c r="E473" s="129" t="str">
        <f t="shared" si="313"/>
        <v>Comet</v>
      </c>
      <c r="F473" s="717"/>
      <c r="G473" s="123">
        <f t="shared" si="310"/>
        <v>0</v>
      </c>
      <c r="H473" s="121">
        <f t="shared" si="310"/>
        <v>0</v>
      </c>
      <c r="I473" s="121">
        <f t="shared" si="310"/>
        <v>0</v>
      </c>
      <c r="J473" s="121">
        <f t="shared" si="310"/>
        <v>0</v>
      </c>
      <c r="K473" s="121">
        <f t="shared" si="310"/>
        <v>0</v>
      </c>
      <c r="L473" s="121">
        <f t="shared" si="310"/>
        <v>0</v>
      </c>
      <c r="M473" s="121">
        <f t="shared" si="310"/>
        <v>0</v>
      </c>
      <c r="N473" s="121">
        <f t="shared" si="310"/>
        <v>0</v>
      </c>
      <c r="O473" s="121">
        <f t="shared" si="310"/>
        <v>0</v>
      </c>
      <c r="P473" s="126">
        <f t="shared" si="310"/>
        <v>0</v>
      </c>
      <c r="Q473" s="122"/>
      <c r="R473" s="408">
        <f t="shared" si="303"/>
        <v>0</v>
      </c>
      <c r="S473" s="693"/>
      <c r="T473" s="700">
        <f t="shared" si="296"/>
        <v>0</v>
      </c>
      <c r="U473" s="701">
        <f t="shared" si="296"/>
        <v>0</v>
      </c>
      <c r="V473" s="693"/>
      <c r="W473" s="700">
        <f t="shared" si="297"/>
        <v>0</v>
      </c>
      <c r="X473" s="126">
        <f t="shared" si="297"/>
        <v>0</v>
      </c>
      <c r="Y473" s="696">
        <f t="shared" si="304"/>
        <v>0</v>
      </c>
      <c r="Z473" s="408">
        <f t="shared" si="305"/>
        <v>0</v>
      </c>
      <c r="AA473" s="127"/>
      <c r="AB473" s="123">
        <f t="shared" si="311"/>
        <v>0</v>
      </c>
      <c r="AC473" s="121">
        <f t="shared" si="311"/>
        <v>0</v>
      </c>
      <c r="AD473" s="121">
        <f t="shared" si="311"/>
        <v>0</v>
      </c>
      <c r="AE473" s="121">
        <f t="shared" si="311"/>
        <v>0</v>
      </c>
      <c r="AF473" s="121">
        <f t="shared" si="311"/>
        <v>0</v>
      </c>
      <c r="AG473" s="121">
        <f t="shared" si="311"/>
        <v>0</v>
      </c>
      <c r="AH473" s="121">
        <f t="shared" si="311"/>
        <v>0</v>
      </c>
      <c r="AI473" s="121">
        <f t="shared" si="311"/>
        <v>0</v>
      </c>
      <c r="AJ473" s="121">
        <f t="shared" si="311"/>
        <v>0</v>
      </c>
      <c r="AK473" s="121">
        <f t="shared" si="311"/>
        <v>0</v>
      </c>
      <c r="AL473" s="121">
        <f t="shared" si="311"/>
        <v>0</v>
      </c>
      <c r="AM473" s="121">
        <f t="shared" si="311"/>
        <v>0</v>
      </c>
      <c r="AN473" s="121">
        <f t="shared" si="311"/>
        <v>0</v>
      </c>
      <c r="AO473" s="701">
        <f t="shared" si="311"/>
        <v>0</v>
      </c>
      <c r="AP473" s="122"/>
      <c r="AQ473" s="123">
        <f t="shared" si="312"/>
        <v>0</v>
      </c>
      <c r="AR473" s="121">
        <f t="shared" si="312"/>
        <v>0</v>
      </c>
      <c r="AS473" s="121">
        <f t="shared" si="312"/>
        <v>0</v>
      </c>
      <c r="AT473" s="121">
        <f t="shared" si="312"/>
        <v>0</v>
      </c>
      <c r="AU473" s="121">
        <f t="shared" si="312"/>
        <v>0</v>
      </c>
      <c r="AV473" s="121">
        <f t="shared" si="312"/>
        <v>0</v>
      </c>
      <c r="AW473" s="121">
        <f t="shared" si="312"/>
        <v>0</v>
      </c>
      <c r="AX473" s="121">
        <f t="shared" si="312"/>
        <v>0</v>
      </c>
      <c r="AY473" s="121">
        <f t="shared" si="312"/>
        <v>0</v>
      </c>
      <c r="AZ473" s="121">
        <f t="shared" si="312"/>
        <v>0</v>
      </c>
      <c r="BA473" s="121">
        <f t="shared" si="312"/>
        <v>0</v>
      </c>
      <c r="BB473" s="121">
        <f t="shared" si="312"/>
        <v>0</v>
      </c>
      <c r="BC473" s="121">
        <f t="shared" si="312"/>
        <v>0</v>
      </c>
      <c r="BD473" s="701">
        <f t="shared" si="312"/>
        <v>0</v>
      </c>
      <c r="BE473" s="693"/>
      <c r="BF473" s="122">
        <f t="shared" si="306"/>
        <v>0</v>
      </c>
      <c r="BG473" s="124"/>
      <c r="BH473" s="122">
        <f t="shared" si="307"/>
        <v>0</v>
      </c>
      <c r="BI473" s="124"/>
      <c r="BJ473" s="122">
        <f t="shared" si="308"/>
        <v>0</v>
      </c>
      <c r="BK473" s="124"/>
      <c r="BL473" s="125">
        <f t="shared" si="309"/>
        <v>0</v>
      </c>
      <c r="BM473" s="124"/>
      <c r="BN473" s="123">
        <f t="shared" si="300"/>
        <v>0</v>
      </c>
      <c r="BO473" s="126">
        <f t="shared" si="300"/>
        <v>0</v>
      </c>
      <c r="BP473" s="127"/>
      <c r="BQ473" s="409"/>
    </row>
    <row r="474" spans="1:69" s="131" customFormat="1" ht="17.55" hidden="1" customHeight="1">
      <c r="A474"/>
      <c r="B474"/>
      <c r="C474" s="139" t="str">
        <f t="shared" si="302"/>
        <v>H</v>
      </c>
      <c r="D474" s="130" t="str">
        <f t="shared" si="314"/>
        <v>HIL</v>
      </c>
      <c r="E474" s="129" t="str">
        <f t="shared" si="313"/>
        <v>Dongjin Semichem</v>
      </c>
      <c r="F474" s="717"/>
      <c r="G474" s="123">
        <f t="shared" si="310"/>
        <v>0</v>
      </c>
      <c r="H474" s="121">
        <f t="shared" si="310"/>
        <v>0</v>
      </c>
      <c r="I474" s="121">
        <f t="shared" si="310"/>
        <v>0</v>
      </c>
      <c r="J474" s="121">
        <f t="shared" si="310"/>
        <v>0</v>
      </c>
      <c r="K474" s="121">
        <f t="shared" si="310"/>
        <v>0</v>
      </c>
      <c r="L474" s="121">
        <f t="shared" si="310"/>
        <v>0</v>
      </c>
      <c r="M474" s="121">
        <f t="shared" si="310"/>
        <v>0</v>
      </c>
      <c r="N474" s="121">
        <f t="shared" si="310"/>
        <v>0</v>
      </c>
      <c r="O474" s="121">
        <f t="shared" si="310"/>
        <v>0</v>
      </c>
      <c r="P474" s="126">
        <f t="shared" si="310"/>
        <v>0</v>
      </c>
      <c r="Q474" s="122"/>
      <c r="R474" s="408">
        <f t="shared" si="303"/>
        <v>0</v>
      </c>
      <c r="S474" s="693"/>
      <c r="T474" s="700">
        <f t="shared" si="296"/>
        <v>0</v>
      </c>
      <c r="U474" s="701">
        <f t="shared" si="296"/>
        <v>0</v>
      </c>
      <c r="V474" s="693"/>
      <c r="W474" s="700">
        <f t="shared" si="297"/>
        <v>0</v>
      </c>
      <c r="X474" s="126">
        <f t="shared" si="297"/>
        <v>0</v>
      </c>
      <c r="Y474" s="696">
        <f t="shared" si="304"/>
        <v>0</v>
      </c>
      <c r="Z474" s="408">
        <f t="shared" si="305"/>
        <v>0</v>
      </c>
      <c r="AA474" s="127"/>
      <c r="AB474" s="123">
        <f t="shared" si="311"/>
        <v>0</v>
      </c>
      <c r="AC474" s="121">
        <f t="shared" si="311"/>
        <v>0</v>
      </c>
      <c r="AD474" s="121">
        <f t="shared" si="311"/>
        <v>0</v>
      </c>
      <c r="AE474" s="121">
        <f t="shared" si="311"/>
        <v>0</v>
      </c>
      <c r="AF474" s="121">
        <f t="shared" si="311"/>
        <v>0</v>
      </c>
      <c r="AG474" s="121">
        <f t="shared" si="311"/>
        <v>0</v>
      </c>
      <c r="AH474" s="121">
        <f t="shared" si="311"/>
        <v>0</v>
      </c>
      <c r="AI474" s="121">
        <f t="shared" si="311"/>
        <v>0</v>
      </c>
      <c r="AJ474" s="121">
        <f t="shared" si="311"/>
        <v>0</v>
      </c>
      <c r="AK474" s="121">
        <f t="shared" si="311"/>
        <v>0</v>
      </c>
      <c r="AL474" s="121">
        <f t="shared" si="311"/>
        <v>0</v>
      </c>
      <c r="AM474" s="121">
        <f t="shared" si="311"/>
        <v>0</v>
      </c>
      <c r="AN474" s="121">
        <f t="shared" si="311"/>
        <v>0</v>
      </c>
      <c r="AO474" s="701">
        <f t="shared" si="311"/>
        <v>0</v>
      </c>
      <c r="AP474" s="122"/>
      <c r="AQ474" s="123">
        <f t="shared" si="312"/>
        <v>0</v>
      </c>
      <c r="AR474" s="121">
        <f t="shared" si="312"/>
        <v>0</v>
      </c>
      <c r="AS474" s="121">
        <f t="shared" si="312"/>
        <v>0</v>
      </c>
      <c r="AT474" s="121">
        <f t="shared" si="312"/>
        <v>0</v>
      </c>
      <c r="AU474" s="121">
        <f t="shared" si="312"/>
        <v>0</v>
      </c>
      <c r="AV474" s="121">
        <f t="shared" si="312"/>
        <v>0</v>
      </c>
      <c r="AW474" s="121">
        <f t="shared" si="312"/>
        <v>0</v>
      </c>
      <c r="AX474" s="121">
        <f t="shared" si="312"/>
        <v>0</v>
      </c>
      <c r="AY474" s="121">
        <f t="shared" si="312"/>
        <v>0</v>
      </c>
      <c r="AZ474" s="121">
        <f t="shared" si="312"/>
        <v>0</v>
      </c>
      <c r="BA474" s="121">
        <f t="shared" si="312"/>
        <v>0</v>
      </c>
      <c r="BB474" s="121">
        <f t="shared" si="312"/>
        <v>0</v>
      </c>
      <c r="BC474" s="121">
        <f t="shared" si="312"/>
        <v>0</v>
      </c>
      <c r="BD474" s="701">
        <f t="shared" si="312"/>
        <v>0</v>
      </c>
      <c r="BE474" s="693"/>
      <c r="BF474" s="122">
        <f t="shared" si="306"/>
        <v>0</v>
      </c>
      <c r="BG474" s="124"/>
      <c r="BH474" s="122">
        <f t="shared" si="307"/>
        <v>0</v>
      </c>
      <c r="BI474" s="124"/>
      <c r="BJ474" s="122">
        <f t="shared" si="308"/>
        <v>0</v>
      </c>
      <c r="BK474" s="124"/>
      <c r="BL474" s="125">
        <f t="shared" si="309"/>
        <v>0</v>
      </c>
      <c r="BM474" s="124"/>
      <c r="BN474" s="123">
        <f t="shared" si="300"/>
        <v>0</v>
      </c>
      <c r="BO474" s="126">
        <f t="shared" si="300"/>
        <v>0</v>
      </c>
      <c r="BP474" s="127"/>
      <c r="BQ474" s="409"/>
    </row>
    <row r="475" spans="1:69" s="131" customFormat="1" ht="17.55" customHeight="1">
      <c r="A475"/>
      <c r="B475"/>
      <c r="C475" s="139" t="str">
        <f t="shared" si="302"/>
        <v/>
      </c>
      <c r="D475" s="130" t="str">
        <f t="shared" si="314"/>
        <v>HIL</v>
      </c>
      <c r="E475" s="129" t="str">
        <f t="shared" si="313"/>
        <v>Duksan Neolux</v>
      </c>
      <c r="F475" s="717"/>
      <c r="G475" s="123">
        <f t="shared" si="310"/>
        <v>0</v>
      </c>
      <c r="H475" s="121">
        <f t="shared" si="310"/>
        <v>0</v>
      </c>
      <c r="I475" s="121">
        <f t="shared" si="310"/>
        <v>0</v>
      </c>
      <c r="J475" s="121">
        <f t="shared" si="310"/>
        <v>0</v>
      </c>
      <c r="K475" s="121">
        <f t="shared" si="310"/>
        <v>0</v>
      </c>
      <c r="L475" s="121">
        <f t="shared" si="310"/>
        <v>0</v>
      </c>
      <c r="M475" s="121">
        <f t="shared" si="310"/>
        <v>0</v>
      </c>
      <c r="N475" s="121">
        <f t="shared" si="310"/>
        <v>0</v>
      </c>
      <c r="O475" s="121">
        <f t="shared" si="310"/>
        <v>0</v>
      </c>
      <c r="P475" s="126">
        <f t="shared" si="310"/>
        <v>0</v>
      </c>
      <c r="Q475" s="122"/>
      <c r="R475" s="408">
        <f t="shared" si="303"/>
        <v>0.6</v>
      </c>
      <c r="S475" s="693"/>
      <c r="T475" s="700">
        <f t="shared" si="296"/>
        <v>0</v>
      </c>
      <c r="U475" s="701">
        <f t="shared" si="296"/>
        <v>0</v>
      </c>
      <c r="V475" s="693"/>
      <c r="W475" s="700">
        <f t="shared" si="297"/>
        <v>0</v>
      </c>
      <c r="X475" s="126">
        <f t="shared" si="297"/>
        <v>0</v>
      </c>
      <c r="Y475" s="696">
        <f t="shared" si="304"/>
        <v>0</v>
      </c>
      <c r="Z475" s="408">
        <f t="shared" si="305"/>
        <v>0</v>
      </c>
      <c r="AA475" s="127"/>
      <c r="AB475" s="123">
        <f t="shared" si="311"/>
        <v>0.9</v>
      </c>
      <c r="AC475" s="121">
        <f t="shared" si="311"/>
        <v>0</v>
      </c>
      <c r="AD475" s="121">
        <f t="shared" si="311"/>
        <v>0</v>
      </c>
      <c r="AE475" s="121">
        <f t="shared" si="311"/>
        <v>0</v>
      </c>
      <c r="AF475" s="121">
        <f t="shared" si="311"/>
        <v>0</v>
      </c>
      <c r="AG475" s="121">
        <f t="shared" si="311"/>
        <v>0</v>
      </c>
      <c r="AH475" s="121">
        <f t="shared" si="311"/>
        <v>0</v>
      </c>
      <c r="AI475" s="121">
        <f t="shared" si="311"/>
        <v>0</v>
      </c>
      <c r="AJ475" s="121">
        <f t="shared" si="311"/>
        <v>0</v>
      </c>
      <c r="AK475" s="121">
        <f t="shared" si="311"/>
        <v>0</v>
      </c>
      <c r="AL475" s="121">
        <f t="shared" si="311"/>
        <v>0</v>
      </c>
      <c r="AM475" s="121">
        <f t="shared" si="311"/>
        <v>0</v>
      </c>
      <c r="AN475" s="121">
        <f t="shared" si="311"/>
        <v>0</v>
      </c>
      <c r="AO475" s="701">
        <f t="shared" si="311"/>
        <v>0</v>
      </c>
      <c r="AP475" s="122"/>
      <c r="AQ475" s="123">
        <f t="shared" si="312"/>
        <v>0</v>
      </c>
      <c r="AR475" s="121">
        <f t="shared" si="312"/>
        <v>0</v>
      </c>
      <c r="AS475" s="121">
        <f t="shared" si="312"/>
        <v>0</v>
      </c>
      <c r="AT475" s="121">
        <f t="shared" si="312"/>
        <v>0</v>
      </c>
      <c r="AU475" s="121">
        <f t="shared" si="312"/>
        <v>0</v>
      </c>
      <c r="AV475" s="121">
        <f t="shared" si="312"/>
        <v>0</v>
      </c>
      <c r="AW475" s="121">
        <f t="shared" si="312"/>
        <v>0</v>
      </c>
      <c r="AX475" s="121">
        <f t="shared" si="312"/>
        <v>0</v>
      </c>
      <c r="AY475" s="121">
        <f t="shared" si="312"/>
        <v>0</v>
      </c>
      <c r="AZ475" s="121">
        <f t="shared" si="312"/>
        <v>0</v>
      </c>
      <c r="BA475" s="121">
        <f t="shared" si="312"/>
        <v>0</v>
      </c>
      <c r="BB475" s="121">
        <f t="shared" si="312"/>
        <v>0</v>
      </c>
      <c r="BC475" s="121">
        <f t="shared" si="312"/>
        <v>0</v>
      </c>
      <c r="BD475" s="701">
        <f t="shared" si="312"/>
        <v>0</v>
      </c>
      <c r="BE475" s="693"/>
      <c r="BF475" s="122">
        <f t="shared" si="306"/>
        <v>0</v>
      </c>
      <c r="BG475" s="124"/>
      <c r="BH475" s="122">
        <f t="shared" si="307"/>
        <v>0</v>
      </c>
      <c r="BI475" s="124"/>
      <c r="BJ475" s="122">
        <f t="shared" si="308"/>
        <v>0</v>
      </c>
      <c r="BK475" s="124"/>
      <c r="BL475" s="125">
        <f t="shared" si="309"/>
        <v>0</v>
      </c>
      <c r="BM475" s="124"/>
      <c r="BN475" s="123">
        <f t="shared" si="300"/>
        <v>0</v>
      </c>
      <c r="BO475" s="126">
        <f t="shared" si="300"/>
        <v>0</v>
      </c>
      <c r="BP475" s="127"/>
      <c r="BQ475" s="409"/>
    </row>
    <row r="476" spans="1:69" s="131" customFormat="1" ht="17.55" hidden="1" customHeight="1">
      <c r="A476"/>
      <c r="B476"/>
      <c r="C476" s="139" t="str">
        <f t="shared" si="302"/>
        <v>H</v>
      </c>
      <c r="D476" s="130" t="str">
        <f t="shared" si="314"/>
        <v>HIL</v>
      </c>
      <c r="E476" s="129" t="str">
        <f t="shared" si="313"/>
        <v>DuPont</v>
      </c>
      <c r="F476" s="717"/>
      <c r="G476" s="123">
        <f t="shared" ref="G476:P485" si="315">SUMIFS(Share, Y, $E$3, Config, $G$11, P, G$15, LType, $D476, MSup, $E476)</f>
        <v>0</v>
      </c>
      <c r="H476" s="121">
        <f t="shared" si="315"/>
        <v>0</v>
      </c>
      <c r="I476" s="121">
        <f t="shared" si="315"/>
        <v>0</v>
      </c>
      <c r="J476" s="121">
        <f t="shared" si="315"/>
        <v>0</v>
      </c>
      <c r="K476" s="121">
        <f t="shared" si="315"/>
        <v>0</v>
      </c>
      <c r="L476" s="121">
        <f t="shared" si="315"/>
        <v>0</v>
      </c>
      <c r="M476" s="121">
        <f t="shared" si="315"/>
        <v>0</v>
      </c>
      <c r="N476" s="121">
        <f t="shared" si="315"/>
        <v>0</v>
      </c>
      <c r="O476" s="121">
        <f t="shared" si="315"/>
        <v>0</v>
      </c>
      <c r="P476" s="126">
        <f t="shared" si="315"/>
        <v>0</v>
      </c>
      <c r="Q476" s="122"/>
      <c r="R476" s="408">
        <f t="shared" si="303"/>
        <v>0</v>
      </c>
      <c r="S476" s="693"/>
      <c r="T476" s="700">
        <f t="shared" ref="T476:U495" si="316">SUMIFS(Share, Y, $E$3, Config, $T$11, P, T$15, LType, $D476, MSup, $E476)</f>
        <v>0</v>
      </c>
      <c r="U476" s="701">
        <f t="shared" si="316"/>
        <v>0</v>
      </c>
      <c r="V476" s="693"/>
      <c r="W476" s="700">
        <f t="shared" ref="W476:X495" si="317">SUMIFS(Share, Y, $E$3, Config, $W$11, P, W$15, LType, $D476, MSup, $E476)</f>
        <v>0</v>
      </c>
      <c r="X476" s="126">
        <f t="shared" si="317"/>
        <v>0</v>
      </c>
      <c r="Y476" s="696">
        <f t="shared" si="304"/>
        <v>0</v>
      </c>
      <c r="Z476" s="408">
        <f t="shared" si="305"/>
        <v>0</v>
      </c>
      <c r="AA476" s="127"/>
      <c r="AB476" s="123">
        <f t="shared" ref="AB476:AO485" si="318">SUMIFS(Share, Y, $E$3, Config, $AB$11, P, AB$15, LType, $D476, MSup, $E476)</f>
        <v>0</v>
      </c>
      <c r="AC476" s="121">
        <f t="shared" si="318"/>
        <v>0</v>
      </c>
      <c r="AD476" s="121">
        <f t="shared" si="318"/>
        <v>0</v>
      </c>
      <c r="AE476" s="121">
        <f t="shared" si="318"/>
        <v>0</v>
      </c>
      <c r="AF476" s="121">
        <f t="shared" si="318"/>
        <v>0</v>
      </c>
      <c r="AG476" s="121">
        <f t="shared" si="318"/>
        <v>0</v>
      </c>
      <c r="AH476" s="121">
        <f t="shared" si="318"/>
        <v>0</v>
      </c>
      <c r="AI476" s="121">
        <f t="shared" si="318"/>
        <v>0</v>
      </c>
      <c r="AJ476" s="121">
        <f t="shared" si="318"/>
        <v>0</v>
      </c>
      <c r="AK476" s="121">
        <f t="shared" si="318"/>
        <v>0</v>
      </c>
      <c r="AL476" s="121">
        <f t="shared" si="318"/>
        <v>0</v>
      </c>
      <c r="AM476" s="121">
        <f t="shared" si="318"/>
        <v>0</v>
      </c>
      <c r="AN476" s="121">
        <f t="shared" si="318"/>
        <v>0</v>
      </c>
      <c r="AO476" s="701">
        <f t="shared" si="318"/>
        <v>0</v>
      </c>
      <c r="AP476" s="122"/>
      <c r="AQ476" s="123">
        <f t="shared" ref="AQ476:BD485" si="319">SUMIFS(Share, Y, $E$3, Config, $AQ$11, P, AQ$15, LType, $D476, MSup, $E476)</f>
        <v>0</v>
      </c>
      <c r="AR476" s="121">
        <f t="shared" si="319"/>
        <v>0</v>
      </c>
      <c r="AS476" s="121">
        <f t="shared" si="319"/>
        <v>0</v>
      </c>
      <c r="AT476" s="121">
        <f t="shared" si="319"/>
        <v>0</v>
      </c>
      <c r="AU476" s="121">
        <f t="shared" si="319"/>
        <v>0</v>
      </c>
      <c r="AV476" s="121">
        <f t="shared" si="319"/>
        <v>0</v>
      </c>
      <c r="AW476" s="121">
        <f t="shared" si="319"/>
        <v>0</v>
      </c>
      <c r="AX476" s="121">
        <f t="shared" si="319"/>
        <v>0</v>
      </c>
      <c r="AY476" s="121">
        <f t="shared" si="319"/>
        <v>0</v>
      </c>
      <c r="AZ476" s="121">
        <f t="shared" si="319"/>
        <v>0</v>
      </c>
      <c r="BA476" s="121">
        <f t="shared" si="319"/>
        <v>0</v>
      </c>
      <c r="BB476" s="121">
        <f t="shared" si="319"/>
        <v>0</v>
      </c>
      <c r="BC476" s="121">
        <f t="shared" si="319"/>
        <v>0</v>
      </c>
      <c r="BD476" s="701">
        <f t="shared" si="319"/>
        <v>0</v>
      </c>
      <c r="BE476" s="693"/>
      <c r="BF476" s="122">
        <f t="shared" si="306"/>
        <v>0</v>
      </c>
      <c r="BG476" s="124"/>
      <c r="BH476" s="122">
        <f t="shared" si="307"/>
        <v>0</v>
      </c>
      <c r="BI476" s="124"/>
      <c r="BJ476" s="122">
        <f t="shared" si="308"/>
        <v>0</v>
      </c>
      <c r="BK476" s="124"/>
      <c r="BL476" s="125">
        <f t="shared" si="309"/>
        <v>0</v>
      </c>
      <c r="BM476" s="124"/>
      <c r="BN476" s="123">
        <f t="shared" ref="BN476:BO495" si="320">SUMIFS(Share, Y, $E$3, Config, $BN$11, P, BN$15, LType, $D476, MSup, $E476)</f>
        <v>0</v>
      </c>
      <c r="BO476" s="126">
        <f t="shared" si="320"/>
        <v>0</v>
      </c>
      <c r="BP476" s="127"/>
      <c r="BQ476" s="409"/>
    </row>
    <row r="477" spans="1:69" s="131" customFormat="1" ht="17.55" hidden="1" customHeight="1">
      <c r="A477"/>
      <c r="B477"/>
      <c r="C477" s="139" t="str">
        <f t="shared" si="302"/>
        <v>H</v>
      </c>
      <c r="D477" s="130" t="str">
        <f t="shared" si="314"/>
        <v>HIL</v>
      </c>
      <c r="E477" s="129" t="str">
        <f t="shared" si="313"/>
        <v>EMT</v>
      </c>
      <c r="F477" s="717"/>
      <c r="G477" s="123">
        <f t="shared" si="315"/>
        <v>0</v>
      </c>
      <c r="H477" s="121">
        <f t="shared" si="315"/>
        <v>0</v>
      </c>
      <c r="I477" s="121">
        <f t="shared" si="315"/>
        <v>0</v>
      </c>
      <c r="J477" s="121">
        <f t="shared" si="315"/>
        <v>0</v>
      </c>
      <c r="K477" s="121">
        <f t="shared" si="315"/>
        <v>0</v>
      </c>
      <c r="L477" s="121">
        <f t="shared" si="315"/>
        <v>0</v>
      </c>
      <c r="M477" s="121">
        <f t="shared" si="315"/>
        <v>0</v>
      </c>
      <c r="N477" s="121">
        <f t="shared" si="315"/>
        <v>0</v>
      </c>
      <c r="O477" s="121">
        <f t="shared" si="315"/>
        <v>0</v>
      </c>
      <c r="P477" s="126">
        <f t="shared" si="315"/>
        <v>0</v>
      </c>
      <c r="Q477" s="122"/>
      <c r="R477" s="408">
        <f t="shared" si="303"/>
        <v>0</v>
      </c>
      <c r="S477" s="693"/>
      <c r="T477" s="700">
        <f t="shared" si="316"/>
        <v>0</v>
      </c>
      <c r="U477" s="701">
        <f t="shared" si="316"/>
        <v>0</v>
      </c>
      <c r="V477" s="693"/>
      <c r="W477" s="700">
        <f t="shared" si="317"/>
        <v>0</v>
      </c>
      <c r="X477" s="126">
        <f t="shared" si="317"/>
        <v>0</v>
      </c>
      <c r="Y477" s="696">
        <f t="shared" si="304"/>
        <v>0</v>
      </c>
      <c r="Z477" s="408">
        <f t="shared" si="305"/>
        <v>0</v>
      </c>
      <c r="AA477" s="127"/>
      <c r="AB477" s="123">
        <f t="shared" si="318"/>
        <v>0</v>
      </c>
      <c r="AC477" s="121">
        <f t="shared" si="318"/>
        <v>0</v>
      </c>
      <c r="AD477" s="121">
        <f t="shared" si="318"/>
        <v>0</v>
      </c>
      <c r="AE477" s="121">
        <f t="shared" si="318"/>
        <v>0</v>
      </c>
      <c r="AF477" s="121">
        <f t="shared" si="318"/>
        <v>0</v>
      </c>
      <c r="AG477" s="121">
        <f t="shared" si="318"/>
        <v>0</v>
      </c>
      <c r="AH477" s="121">
        <f t="shared" si="318"/>
        <v>0</v>
      </c>
      <c r="AI477" s="121">
        <f t="shared" si="318"/>
        <v>0</v>
      </c>
      <c r="AJ477" s="121">
        <f t="shared" si="318"/>
        <v>0</v>
      </c>
      <c r="AK477" s="121">
        <f t="shared" si="318"/>
        <v>0</v>
      </c>
      <c r="AL477" s="121">
        <f t="shared" si="318"/>
        <v>0</v>
      </c>
      <c r="AM477" s="121">
        <f t="shared" si="318"/>
        <v>0</v>
      </c>
      <c r="AN477" s="121">
        <f t="shared" si="318"/>
        <v>0</v>
      </c>
      <c r="AO477" s="701">
        <f t="shared" si="318"/>
        <v>0</v>
      </c>
      <c r="AP477" s="122"/>
      <c r="AQ477" s="123">
        <f t="shared" si="319"/>
        <v>0</v>
      </c>
      <c r="AR477" s="121">
        <f t="shared" si="319"/>
        <v>0</v>
      </c>
      <c r="AS477" s="121">
        <f t="shared" si="319"/>
        <v>0</v>
      </c>
      <c r="AT477" s="121">
        <f t="shared" si="319"/>
        <v>0</v>
      </c>
      <c r="AU477" s="121">
        <f t="shared" si="319"/>
        <v>0</v>
      </c>
      <c r="AV477" s="121">
        <f t="shared" si="319"/>
        <v>0</v>
      </c>
      <c r="AW477" s="121">
        <f t="shared" si="319"/>
        <v>0</v>
      </c>
      <c r="AX477" s="121">
        <f t="shared" si="319"/>
        <v>0</v>
      </c>
      <c r="AY477" s="121">
        <f t="shared" si="319"/>
        <v>0</v>
      </c>
      <c r="AZ477" s="121">
        <f t="shared" si="319"/>
        <v>0</v>
      </c>
      <c r="BA477" s="121">
        <f t="shared" si="319"/>
        <v>0</v>
      </c>
      <c r="BB477" s="121">
        <f t="shared" si="319"/>
        <v>0</v>
      </c>
      <c r="BC477" s="121">
        <f t="shared" si="319"/>
        <v>0</v>
      </c>
      <c r="BD477" s="701">
        <f t="shared" si="319"/>
        <v>0</v>
      </c>
      <c r="BE477" s="693"/>
      <c r="BF477" s="122">
        <f t="shared" si="306"/>
        <v>0</v>
      </c>
      <c r="BG477" s="124"/>
      <c r="BH477" s="122">
        <f t="shared" si="307"/>
        <v>0</v>
      </c>
      <c r="BI477" s="124"/>
      <c r="BJ477" s="122">
        <f t="shared" si="308"/>
        <v>0</v>
      </c>
      <c r="BK477" s="124"/>
      <c r="BL477" s="125">
        <f t="shared" si="309"/>
        <v>0</v>
      </c>
      <c r="BM477" s="124"/>
      <c r="BN477" s="123">
        <f t="shared" si="320"/>
        <v>0</v>
      </c>
      <c r="BO477" s="126">
        <f t="shared" si="320"/>
        <v>0</v>
      </c>
      <c r="BP477" s="127"/>
      <c r="BQ477" s="409"/>
    </row>
    <row r="478" spans="1:69" s="131" customFormat="1" ht="17.55" hidden="1" customHeight="1">
      <c r="A478"/>
      <c r="B478"/>
      <c r="C478" s="139" t="str">
        <f t="shared" si="302"/>
        <v>H</v>
      </c>
      <c r="D478" s="130" t="str">
        <f t="shared" si="314"/>
        <v>HIL</v>
      </c>
      <c r="E478" s="129" t="str">
        <f t="shared" si="313"/>
        <v>Hodogaya</v>
      </c>
      <c r="F478" s="717"/>
      <c r="G478" s="123">
        <f t="shared" si="315"/>
        <v>0</v>
      </c>
      <c r="H478" s="121">
        <f t="shared" si="315"/>
        <v>0</v>
      </c>
      <c r="I478" s="121">
        <f t="shared" si="315"/>
        <v>0</v>
      </c>
      <c r="J478" s="121">
        <f t="shared" si="315"/>
        <v>0</v>
      </c>
      <c r="K478" s="121">
        <f t="shared" si="315"/>
        <v>0</v>
      </c>
      <c r="L478" s="121">
        <f t="shared" si="315"/>
        <v>0</v>
      </c>
      <c r="M478" s="121">
        <f t="shared" si="315"/>
        <v>0</v>
      </c>
      <c r="N478" s="121">
        <f t="shared" si="315"/>
        <v>0</v>
      </c>
      <c r="O478" s="121">
        <f t="shared" si="315"/>
        <v>0</v>
      </c>
      <c r="P478" s="126">
        <f t="shared" si="315"/>
        <v>0</v>
      </c>
      <c r="Q478" s="122"/>
      <c r="R478" s="408">
        <f t="shared" si="303"/>
        <v>0</v>
      </c>
      <c r="S478" s="693"/>
      <c r="T478" s="700">
        <f t="shared" si="316"/>
        <v>0</v>
      </c>
      <c r="U478" s="701">
        <f t="shared" si="316"/>
        <v>0</v>
      </c>
      <c r="V478" s="693"/>
      <c r="W478" s="700">
        <f t="shared" si="317"/>
        <v>0</v>
      </c>
      <c r="X478" s="126">
        <f t="shared" si="317"/>
        <v>0</v>
      </c>
      <c r="Y478" s="696">
        <f t="shared" si="304"/>
        <v>0</v>
      </c>
      <c r="Z478" s="408">
        <f t="shared" si="305"/>
        <v>0</v>
      </c>
      <c r="AA478" s="127"/>
      <c r="AB478" s="123">
        <f t="shared" si="318"/>
        <v>0</v>
      </c>
      <c r="AC478" s="121">
        <f t="shared" si="318"/>
        <v>0</v>
      </c>
      <c r="AD478" s="121">
        <f t="shared" si="318"/>
        <v>0</v>
      </c>
      <c r="AE478" s="121">
        <f t="shared" si="318"/>
        <v>0</v>
      </c>
      <c r="AF478" s="121">
        <f t="shared" si="318"/>
        <v>0</v>
      </c>
      <c r="AG478" s="121">
        <f t="shared" si="318"/>
        <v>0</v>
      </c>
      <c r="AH478" s="121">
        <f t="shared" si="318"/>
        <v>0</v>
      </c>
      <c r="AI478" s="121">
        <f t="shared" si="318"/>
        <v>0</v>
      </c>
      <c r="AJ478" s="121">
        <f t="shared" si="318"/>
        <v>0</v>
      </c>
      <c r="AK478" s="121">
        <f t="shared" si="318"/>
        <v>0</v>
      </c>
      <c r="AL478" s="121">
        <f t="shared" si="318"/>
        <v>0</v>
      </c>
      <c r="AM478" s="121">
        <f t="shared" si="318"/>
        <v>0</v>
      </c>
      <c r="AN478" s="121">
        <f t="shared" si="318"/>
        <v>0</v>
      </c>
      <c r="AO478" s="701">
        <f t="shared" si="318"/>
        <v>0</v>
      </c>
      <c r="AP478" s="122"/>
      <c r="AQ478" s="123">
        <f t="shared" si="319"/>
        <v>0</v>
      </c>
      <c r="AR478" s="121">
        <f t="shared" si="319"/>
        <v>0</v>
      </c>
      <c r="AS478" s="121">
        <f t="shared" si="319"/>
        <v>0</v>
      </c>
      <c r="AT478" s="121">
        <f t="shared" si="319"/>
        <v>0</v>
      </c>
      <c r="AU478" s="121">
        <f t="shared" si="319"/>
        <v>0</v>
      </c>
      <c r="AV478" s="121">
        <f t="shared" si="319"/>
        <v>0</v>
      </c>
      <c r="AW478" s="121">
        <f t="shared" si="319"/>
        <v>0</v>
      </c>
      <c r="AX478" s="121">
        <f t="shared" si="319"/>
        <v>0</v>
      </c>
      <c r="AY478" s="121">
        <f t="shared" si="319"/>
        <v>0</v>
      </c>
      <c r="AZ478" s="121">
        <f t="shared" si="319"/>
        <v>0</v>
      </c>
      <c r="BA478" s="121">
        <f t="shared" si="319"/>
        <v>0</v>
      </c>
      <c r="BB478" s="121">
        <f t="shared" si="319"/>
        <v>0</v>
      </c>
      <c r="BC478" s="121">
        <f t="shared" si="319"/>
        <v>0</v>
      </c>
      <c r="BD478" s="701">
        <f t="shared" si="319"/>
        <v>0</v>
      </c>
      <c r="BE478" s="693"/>
      <c r="BF478" s="122">
        <f t="shared" si="306"/>
        <v>0</v>
      </c>
      <c r="BG478" s="124"/>
      <c r="BH478" s="122">
        <f t="shared" si="307"/>
        <v>0</v>
      </c>
      <c r="BI478" s="124"/>
      <c r="BJ478" s="122">
        <f t="shared" si="308"/>
        <v>0</v>
      </c>
      <c r="BK478" s="124"/>
      <c r="BL478" s="125">
        <f t="shared" si="309"/>
        <v>0</v>
      </c>
      <c r="BM478" s="124"/>
      <c r="BN478" s="123">
        <f t="shared" si="320"/>
        <v>0</v>
      </c>
      <c r="BO478" s="126">
        <f t="shared" si="320"/>
        <v>0</v>
      </c>
      <c r="BP478" s="127"/>
      <c r="BQ478" s="409"/>
    </row>
    <row r="479" spans="1:69" s="131" customFormat="1" ht="17.55" customHeight="1">
      <c r="A479"/>
      <c r="B479"/>
      <c r="C479" s="139" t="str">
        <f t="shared" si="302"/>
        <v/>
      </c>
      <c r="D479" s="130" t="str">
        <f t="shared" si="314"/>
        <v>HIL</v>
      </c>
      <c r="E479" s="129" t="str">
        <f t="shared" si="313"/>
        <v>Hyperion</v>
      </c>
      <c r="F479" s="717"/>
      <c r="G479" s="123">
        <f t="shared" si="315"/>
        <v>0</v>
      </c>
      <c r="H479" s="121">
        <f t="shared" si="315"/>
        <v>0.2</v>
      </c>
      <c r="I479" s="121">
        <f t="shared" si="315"/>
        <v>0</v>
      </c>
      <c r="J479" s="121">
        <f t="shared" si="315"/>
        <v>0</v>
      </c>
      <c r="K479" s="121">
        <f t="shared" si="315"/>
        <v>0</v>
      </c>
      <c r="L479" s="121">
        <f t="shared" si="315"/>
        <v>0</v>
      </c>
      <c r="M479" s="121">
        <f t="shared" si="315"/>
        <v>0</v>
      </c>
      <c r="N479" s="121">
        <f t="shared" si="315"/>
        <v>0</v>
      </c>
      <c r="O479" s="121">
        <f t="shared" si="315"/>
        <v>0</v>
      </c>
      <c r="P479" s="126">
        <f t="shared" si="315"/>
        <v>0</v>
      </c>
      <c r="Q479" s="122"/>
      <c r="R479" s="408">
        <f t="shared" si="303"/>
        <v>0</v>
      </c>
      <c r="S479" s="693"/>
      <c r="T479" s="700">
        <f t="shared" si="316"/>
        <v>0</v>
      </c>
      <c r="U479" s="701">
        <f t="shared" si="316"/>
        <v>0.5</v>
      </c>
      <c r="V479" s="693"/>
      <c r="W479" s="700">
        <f t="shared" si="317"/>
        <v>0</v>
      </c>
      <c r="X479" s="126">
        <f t="shared" si="317"/>
        <v>0.5</v>
      </c>
      <c r="Y479" s="696">
        <f t="shared" si="304"/>
        <v>0</v>
      </c>
      <c r="Z479" s="408">
        <f t="shared" si="305"/>
        <v>0</v>
      </c>
      <c r="AA479" s="127"/>
      <c r="AB479" s="123">
        <f t="shared" si="318"/>
        <v>0</v>
      </c>
      <c r="AC479" s="121">
        <f t="shared" si="318"/>
        <v>0</v>
      </c>
      <c r="AD479" s="121">
        <f t="shared" si="318"/>
        <v>0</v>
      </c>
      <c r="AE479" s="121">
        <f t="shared" si="318"/>
        <v>0</v>
      </c>
      <c r="AF479" s="121">
        <f t="shared" si="318"/>
        <v>0</v>
      </c>
      <c r="AG479" s="121">
        <f t="shared" si="318"/>
        <v>0</v>
      </c>
      <c r="AH479" s="121">
        <f t="shared" si="318"/>
        <v>0</v>
      </c>
      <c r="AI479" s="121">
        <f t="shared" si="318"/>
        <v>0.5</v>
      </c>
      <c r="AJ479" s="121">
        <f t="shared" si="318"/>
        <v>0</v>
      </c>
      <c r="AK479" s="121">
        <f t="shared" si="318"/>
        <v>0</v>
      </c>
      <c r="AL479" s="121">
        <f t="shared" si="318"/>
        <v>0</v>
      </c>
      <c r="AM479" s="121">
        <f t="shared" si="318"/>
        <v>0</v>
      </c>
      <c r="AN479" s="121">
        <f t="shared" si="318"/>
        <v>0</v>
      </c>
      <c r="AO479" s="701">
        <f t="shared" si="318"/>
        <v>0</v>
      </c>
      <c r="AP479" s="122"/>
      <c r="AQ479" s="123">
        <f t="shared" si="319"/>
        <v>0</v>
      </c>
      <c r="AR479" s="121">
        <f t="shared" si="319"/>
        <v>0</v>
      </c>
      <c r="AS479" s="121">
        <f t="shared" si="319"/>
        <v>0</v>
      </c>
      <c r="AT479" s="121">
        <f t="shared" si="319"/>
        <v>0</v>
      </c>
      <c r="AU479" s="121">
        <f t="shared" si="319"/>
        <v>0</v>
      </c>
      <c r="AV479" s="121">
        <f t="shared" si="319"/>
        <v>0</v>
      </c>
      <c r="AW479" s="121">
        <f t="shared" si="319"/>
        <v>0</v>
      </c>
      <c r="AX479" s="121">
        <f t="shared" si="319"/>
        <v>0</v>
      </c>
      <c r="AY479" s="121">
        <f t="shared" si="319"/>
        <v>0</v>
      </c>
      <c r="AZ479" s="121">
        <f t="shared" si="319"/>
        <v>0</v>
      </c>
      <c r="BA479" s="121">
        <f t="shared" si="319"/>
        <v>0</v>
      </c>
      <c r="BB479" s="121">
        <f t="shared" si="319"/>
        <v>0</v>
      </c>
      <c r="BC479" s="121">
        <f t="shared" si="319"/>
        <v>0</v>
      </c>
      <c r="BD479" s="701">
        <f t="shared" si="319"/>
        <v>0</v>
      </c>
      <c r="BE479" s="693"/>
      <c r="BF479" s="122">
        <f t="shared" si="306"/>
        <v>0</v>
      </c>
      <c r="BG479" s="124"/>
      <c r="BH479" s="122">
        <f t="shared" si="307"/>
        <v>0</v>
      </c>
      <c r="BI479" s="124"/>
      <c r="BJ479" s="122">
        <f t="shared" si="308"/>
        <v>0</v>
      </c>
      <c r="BK479" s="124"/>
      <c r="BL479" s="125">
        <f t="shared" si="309"/>
        <v>0</v>
      </c>
      <c r="BM479" s="124"/>
      <c r="BN479" s="123">
        <f t="shared" si="320"/>
        <v>0</v>
      </c>
      <c r="BO479" s="126">
        <f t="shared" si="320"/>
        <v>0</v>
      </c>
      <c r="BP479" s="127"/>
      <c r="BQ479" s="409"/>
    </row>
    <row r="480" spans="1:69" s="131" customFormat="1" ht="17.55" customHeight="1">
      <c r="A480"/>
      <c r="B480"/>
      <c r="C480" s="139" t="str">
        <f t="shared" si="302"/>
        <v/>
      </c>
      <c r="D480" s="130" t="str">
        <f t="shared" si="314"/>
        <v>HIL</v>
      </c>
      <c r="E480" s="129" t="str">
        <f t="shared" si="313"/>
        <v>Idemitsu Kosan</v>
      </c>
      <c r="F480" s="717"/>
      <c r="G480" s="123">
        <f t="shared" si="315"/>
        <v>0</v>
      </c>
      <c r="H480" s="121">
        <f t="shared" si="315"/>
        <v>0.8</v>
      </c>
      <c r="I480" s="121">
        <f t="shared" si="315"/>
        <v>0</v>
      </c>
      <c r="J480" s="121">
        <f t="shared" si="315"/>
        <v>0</v>
      </c>
      <c r="K480" s="121">
        <f t="shared" si="315"/>
        <v>0</v>
      </c>
      <c r="L480" s="121">
        <f t="shared" si="315"/>
        <v>0</v>
      </c>
      <c r="M480" s="121">
        <f t="shared" si="315"/>
        <v>0</v>
      </c>
      <c r="N480" s="121">
        <f t="shared" si="315"/>
        <v>0</v>
      </c>
      <c r="O480" s="121">
        <f t="shared" si="315"/>
        <v>0</v>
      </c>
      <c r="P480" s="126">
        <f t="shared" si="315"/>
        <v>0</v>
      </c>
      <c r="Q480" s="122"/>
      <c r="R480" s="408">
        <f t="shared" si="303"/>
        <v>0</v>
      </c>
      <c r="S480" s="693"/>
      <c r="T480" s="700">
        <f t="shared" si="316"/>
        <v>0</v>
      </c>
      <c r="U480" s="701">
        <f t="shared" si="316"/>
        <v>0.5</v>
      </c>
      <c r="V480" s="693"/>
      <c r="W480" s="700">
        <f t="shared" si="317"/>
        <v>0</v>
      </c>
      <c r="X480" s="126">
        <f t="shared" si="317"/>
        <v>0.5</v>
      </c>
      <c r="Y480" s="696">
        <f t="shared" si="304"/>
        <v>0</v>
      </c>
      <c r="Z480" s="408">
        <f t="shared" si="305"/>
        <v>0</v>
      </c>
      <c r="AA480" s="127"/>
      <c r="AB480" s="123">
        <f t="shared" si="318"/>
        <v>0</v>
      </c>
      <c r="AC480" s="121">
        <f t="shared" si="318"/>
        <v>0</v>
      </c>
      <c r="AD480" s="121">
        <f t="shared" si="318"/>
        <v>0</v>
      </c>
      <c r="AE480" s="121">
        <f t="shared" si="318"/>
        <v>0</v>
      </c>
      <c r="AF480" s="121">
        <f t="shared" si="318"/>
        <v>0</v>
      </c>
      <c r="AG480" s="121">
        <f t="shared" si="318"/>
        <v>0</v>
      </c>
      <c r="AH480" s="121">
        <f t="shared" si="318"/>
        <v>0</v>
      </c>
      <c r="AI480" s="121">
        <f t="shared" si="318"/>
        <v>0.5</v>
      </c>
      <c r="AJ480" s="121">
        <f t="shared" si="318"/>
        <v>0</v>
      </c>
      <c r="AK480" s="121">
        <f t="shared" si="318"/>
        <v>0</v>
      </c>
      <c r="AL480" s="121">
        <f t="shared" si="318"/>
        <v>0</v>
      </c>
      <c r="AM480" s="121">
        <f t="shared" si="318"/>
        <v>0</v>
      </c>
      <c r="AN480" s="121">
        <f t="shared" si="318"/>
        <v>0</v>
      </c>
      <c r="AO480" s="701">
        <f t="shared" si="318"/>
        <v>0</v>
      </c>
      <c r="AP480" s="122"/>
      <c r="AQ480" s="123">
        <f t="shared" si="319"/>
        <v>0</v>
      </c>
      <c r="AR480" s="121">
        <f t="shared" si="319"/>
        <v>0</v>
      </c>
      <c r="AS480" s="121">
        <f t="shared" si="319"/>
        <v>0</v>
      </c>
      <c r="AT480" s="121">
        <f t="shared" si="319"/>
        <v>0</v>
      </c>
      <c r="AU480" s="121">
        <f t="shared" si="319"/>
        <v>0</v>
      </c>
      <c r="AV480" s="121">
        <f t="shared" si="319"/>
        <v>0</v>
      </c>
      <c r="AW480" s="121">
        <f t="shared" si="319"/>
        <v>0</v>
      </c>
      <c r="AX480" s="121">
        <f t="shared" si="319"/>
        <v>0</v>
      </c>
      <c r="AY480" s="121">
        <f t="shared" si="319"/>
        <v>0</v>
      </c>
      <c r="AZ480" s="121">
        <f t="shared" si="319"/>
        <v>0</v>
      </c>
      <c r="BA480" s="121">
        <f t="shared" si="319"/>
        <v>0</v>
      </c>
      <c r="BB480" s="121">
        <f t="shared" si="319"/>
        <v>0</v>
      </c>
      <c r="BC480" s="121">
        <f t="shared" si="319"/>
        <v>0</v>
      </c>
      <c r="BD480" s="701">
        <f t="shared" si="319"/>
        <v>0</v>
      </c>
      <c r="BE480" s="693"/>
      <c r="BF480" s="122">
        <f t="shared" si="306"/>
        <v>0</v>
      </c>
      <c r="BG480" s="124"/>
      <c r="BH480" s="122">
        <f t="shared" si="307"/>
        <v>0</v>
      </c>
      <c r="BI480" s="124"/>
      <c r="BJ480" s="122">
        <f t="shared" si="308"/>
        <v>0</v>
      </c>
      <c r="BK480" s="124"/>
      <c r="BL480" s="125">
        <f t="shared" si="309"/>
        <v>0</v>
      </c>
      <c r="BM480" s="124"/>
      <c r="BN480" s="123">
        <f t="shared" si="320"/>
        <v>0</v>
      </c>
      <c r="BO480" s="126">
        <f t="shared" si="320"/>
        <v>0</v>
      </c>
      <c r="BP480" s="127"/>
      <c r="BQ480" s="409"/>
    </row>
    <row r="481" spans="1:69" s="131" customFormat="1" ht="17.55" hidden="1" customHeight="1">
      <c r="A481"/>
      <c r="B481"/>
      <c r="C481" s="139" t="str">
        <f t="shared" si="302"/>
        <v>H</v>
      </c>
      <c r="D481" s="130" t="str">
        <f t="shared" si="314"/>
        <v>HIL</v>
      </c>
      <c r="E481" s="129" t="str">
        <f t="shared" si="313"/>
        <v>Jilin OLED</v>
      </c>
      <c r="F481" s="717"/>
      <c r="G481" s="123">
        <f t="shared" si="315"/>
        <v>0</v>
      </c>
      <c r="H481" s="121">
        <f t="shared" si="315"/>
        <v>0</v>
      </c>
      <c r="I481" s="121">
        <f t="shared" si="315"/>
        <v>0</v>
      </c>
      <c r="J481" s="121">
        <f t="shared" si="315"/>
        <v>0</v>
      </c>
      <c r="K481" s="121">
        <f t="shared" si="315"/>
        <v>0</v>
      </c>
      <c r="L481" s="121">
        <f t="shared" si="315"/>
        <v>0</v>
      </c>
      <c r="M481" s="121">
        <f t="shared" si="315"/>
        <v>0</v>
      </c>
      <c r="N481" s="121">
        <f t="shared" si="315"/>
        <v>0</v>
      </c>
      <c r="O481" s="121">
        <f t="shared" si="315"/>
        <v>0</v>
      </c>
      <c r="P481" s="126">
        <f t="shared" si="315"/>
        <v>0</v>
      </c>
      <c r="Q481" s="122"/>
      <c r="R481" s="408">
        <f t="shared" si="303"/>
        <v>0</v>
      </c>
      <c r="S481" s="693"/>
      <c r="T481" s="700">
        <f t="shared" si="316"/>
        <v>0</v>
      </c>
      <c r="U481" s="701">
        <f t="shared" si="316"/>
        <v>0</v>
      </c>
      <c r="V481" s="693"/>
      <c r="W481" s="700">
        <f t="shared" si="317"/>
        <v>0</v>
      </c>
      <c r="X481" s="126">
        <f t="shared" si="317"/>
        <v>0</v>
      </c>
      <c r="Y481" s="696">
        <f t="shared" si="304"/>
        <v>0</v>
      </c>
      <c r="Z481" s="408">
        <f t="shared" si="305"/>
        <v>0</v>
      </c>
      <c r="AA481" s="127"/>
      <c r="AB481" s="123">
        <f t="shared" si="318"/>
        <v>0</v>
      </c>
      <c r="AC481" s="121">
        <f t="shared" si="318"/>
        <v>0</v>
      </c>
      <c r="AD481" s="121">
        <f t="shared" si="318"/>
        <v>0</v>
      </c>
      <c r="AE481" s="121">
        <f t="shared" si="318"/>
        <v>0</v>
      </c>
      <c r="AF481" s="121">
        <f t="shared" si="318"/>
        <v>0</v>
      </c>
      <c r="AG481" s="121">
        <f t="shared" si="318"/>
        <v>0</v>
      </c>
      <c r="AH481" s="121">
        <f t="shared" si="318"/>
        <v>0</v>
      </c>
      <c r="AI481" s="121">
        <f t="shared" si="318"/>
        <v>0</v>
      </c>
      <c r="AJ481" s="121">
        <f t="shared" si="318"/>
        <v>0</v>
      </c>
      <c r="AK481" s="121">
        <f t="shared" si="318"/>
        <v>0</v>
      </c>
      <c r="AL481" s="121">
        <f t="shared" si="318"/>
        <v>0</v>
      </c>
      <c r="AM481" s="121">
        <f t="shared" si="318"/>
        <v>0</v>
      </c>
      <c r="AN481" s="121">
        <f t="shared" si="318"/>
        <v>0</v>
      </c>
      <c r="AO481" s="701">
        <f t="shared" si="318"/>
        <v>0</v>
      </c>
      <c r="AP481" s="122"/>
      <c r="AQ481" s="123">
        <f t="shared" si="319"/>
        <v>0</v>
      </c>
      <c r="AR481" s="121">
        <f t="shared" si="319"/>
        <v>0</v>
      </c>
      <c r="AS481" s="121">
        <f t="shared" si="319"/>
        <v>0</v>
      </c>
      <c r="AT481" s="121">
        <f t="shared" si="319"/>
        <v>0</v>
      </c>
      <c r="AU481" s="121">
        <f t="shared" si="319"/>
        <v>0</v>
      </c>
      <c r="AV481" s="121">
        <f t="shared" si="319"/>
        <v>0</v>
      </c>
      <c r="AW481" s="121">
        <f t="shared" si="319"/>
        <v>0</v>
      </c>
      <c r="AX481" s="121">
        <f t="shared" si="319"/>
        <v>0</v>
      </c>
      <c r="AY481" s="121">
        <f t="shared" si="319"/>
        <v>0</v>
      </c>
      <c r="AZ481" s="121">
        <f t="shared" si="319"/>
        <v>0</v>
      </c>
      <c r="BA481" s="121">
        <f t="shared" si="319"/>
        <v>0</v>
      </c>
      <c r="BB481" s="121">
        <f t="shared" si="319"/>
        <v>0</v>
      </c>
      <c r="BC481" s="121">
        <f t="shared" si="319"/>
        <v>0</v>
      </c>
      <c r="BD481" s="701">
        <f t="shared" si="319"/>
        <v>0</v>
      </c>
      <c r="BE481" s="693"/>
      <c r="BF481" s="122">
        <f t="shared" si="306"/>
        <v>0</v>
      </c>
      <c r="BG481" s="124"/>
      <c r="BH481" s="122">
        <f t="shared" si="307"/>
        <v>0</v>
      </c>
      <c r="BI481" s="124"/>
      <c r="BJ481" s="122">
        <f t="shared" si="308"/>
        <v>0</v>
      </c>
      <c r="BK481" s="124"/>
      <c r="BL481" s="125">
        <f t="shared" si="309"/>
        <v>0</v>
      </c>
      <c r="BM481" s="124"/>
      <c r="BN481" s="123">
        <f t="shared" si="320"/>
        <v>0</v>
      </c>
      <c r="BO481" s="126">
        <f t="shared" si="320"/>
        <v>0</v>
      </c>
      <c r="BP481" s="127"/>
      <c r="BQ481" s="409"/>
    </row>
    <row r="482" spans="1:69" s="131" customFormat="1" ht="17.55" hidden="1" customHeight="1">
      <c r="A482"/>
      <c r="B482"/>
      <c r="C482" s="139" t="str">
        <f t="shared" si="302"/>
        <v>H</v>
      </c>
      <c r="D482" s="130" t="str">
        <f t="shared" si="314"/>
        <v>HIL</v>
      </c>
      <c r="E482" s="129" t="str">
        <f t="shared" si="313"/>
        <v>Jinwoong</v>
      </c>
      <c r="F482" s="717"/>
      <c r="G482" s="123">
        <f t="shared" si="315"/>
        <v>0</v>
      </c>
      <c r="H482" s="121">
        <f t="shared" si="315"/>
        <v>0</v>
      </c>
      <c r="I482" s="121">
        <f t="shared" si="315"/>
        <v>0</v>
      </c>
      <c r="J482" s="121">
        <f t="shared" si="315"/>
        <v>0</v>
      </c>
      <c r="K482" s="121">
        <f t="shared" si="315"/>
        <v>0</v>
      </c>
      <c r="L482" s="121">
        <f t="shared" si="315"/>
        <v>0</v>
      </c>
      <c r="M482" s="121">
        <f t="shared" si="315"/>
        <v>0</v>
      </c>
      <c r="N482" s="121">
        <f t="shared" si="315"/>
        <v>0</v>
      </c>
      <c r="O482" s="121">
        <f t="shared" si="315"/>
        <v>0</v>
      </c>
      <c r="P482" s="126">
        <f t="shared" si="315"/>
        <v>0</v>
      </c>
      <c r="Q482" s="122"/>
      <c r="R482" s="408">
        <f t="shared" si="303"/>
        <v>0</v>
      </c>
      <c r="S482" s="693"/>
      <c r="T482" s="700">
        <f t="shared" si="316"/>
        <v>0</v>
      </c>
      <c r="U482" s="701">
        <f t="shared" si="316"/>
        <v>0</v>
      </c>
      <c r="V482" s="693"/>
      <c r="W482" s="700">
        <f t="shared" si="317"/>
        <v>0</v>
      </c>
      <c r="X482" s="126">
        <f t="shared" si="317"/>
        <v>0</v>
      </c>
      <c r="Y482" s="696">
        <f t="shared" si="304"/>
        <v>0</v>
      </c>
      <c r="Z482" s="408">
        <f t="shared" si="305"/>
        <v>0</v>
      </c>
      <c r="AA482" s="127"/>
      <c r="AB482" s="123">
        <f t="shared" si="318"/>
        <v>0</v>
      </c>
      <c r="AC482" s="121">
        <f t="shared" si="318"/>
        <v>0</v>
      </c>
      <c r="AD482" s="121">
        <f t="shared" si="318"/>
        <v>0</v>
      </c>
      <c r="AE482" s="121">
        <f t="shared" si="318"/>
        <v>0</v>
      </c>
      <c r="AF482" s="121">
        <f t="shared" si="318"/>
        <v>0</v>
      </c>
      <c r="AG482" s="121">
        <f t="shared" si="318"/>
        <v>0</v>
      </c>
      <c r="AH482" s="121">
        <f t="shared" si="318"/>
        <v>0</v>
      </c>
      <c r="AI482" s="121">
        <f t="shared" si="318"/>
        <v>0</v>
      </c>
      <c r="AJ482" s="121">
        <f t="shared" si="318"/>
        <v>0</v>
      </c>
      <c r="AK482" s="121">
        <f t="shared" si="318"/>
        <v>0</v>
      </c>
      <c r="AL482" s="121">
        <f t="shared" si="318"/>
        <v>0</v>
      </c>
      <c r="AM482" s="121">
        <f t="shared" si="318"/>
        <v>0</v>
      </c>
      <c r="AN482" s="121">
        <f t="shared" si="318"/>
        <v>0</v>
      </c>
      <c r="AO482" s="701">
        <f t="shared" si="318"/>
        <v>0</v>
      </c>
      <c r="AP482" s="122"/>
      <c r="AQ482" s="123">
        <f t="shared" si="319"/>
        <v>0</v>
      </c>
      <c r="AR482" s="121">
        <f t="shared" si="319"/>
        <v>0</v>
      </c>
      <c r="AS482" s="121">
        <f t="shared" si="319"/>
        <v>0</v>
      </c>
      <c r="AT482" s="121">
        <f t="shared" si="319"/>
        <v>0</v>
      </c>
      <c r="AU482" s="121">
        <f t="shared" si="319"/>
        <v>0</v>
      </c>
      <c r="AV482" s="121">
        <f t="shared" si="319"/>
        <v>0</v>
      </c>
      <c r="AW482" s="121">
        <f t="shared" si="319"/>
        <v>0</v>
      </c>
      <c r="AX482" s="121">
        <f t="shared" si="319"/>
        <v>0</v>
      </c>
      <c r="AY482" s="121">
        <f t="shared" si="319"/>
        <v>0</v>
      </c>
      <c r="AZ482" s="121">
        <f t="shared" si="319"/>
        <v>0</v>
      </c>
      <c r="BA482" s="121">
        <f t="shared" si="319"/>
        <v>0</v>
      </c>
      <c r="BB482" s="121">
        <f t="shared" si="319"/>
        <v>0</v>
      </c>
      <c r="BC482" s="121">
        <f t="shared" si="319"/>
        <v>0</v>
      </c>
      <c r="BD482" s="701">
        <f t="shared" si="319"/>
        <v>0</v>
      </c>
      <c r="BE482" s="693"/>
      <c r="BF482" s="122">
        <f t="shared" si="306"/>
        <v>0</v>
      </c>
      <c r="BG482" s="124"/>
      <c r="BH482" s="122">
        <f t="shared" si="307"/>
        <v>0</v>
      </c>
      <c r="BI482" s="124"/>
      <c r="BJ482" s="122">
        <f t="shared" si="308"/>
        <v>0</v>
      </c>
      <c r="BK482" s="124"/>
      <c r="BL482" s="125">
        <f t="shared" si="309"/>
        <v>0</v>
      </c>
      <c r="BM482" s="124"/>
      <c r="BN482" s="123">
        <f t="shared" si="320"/>
        <v>0</v>
      </c>
      <c r="BO482" s="126">
        <f t="shared" si="320"/>
        <v>0</v>
      </c>
      <c r="BP482" s="127"/>
      <c r="BQ482" s="409"/>
    </row>
    <row r="483" spans="1:69" s="131" customFormat="1" ht="17.55" hidden="1" customHeight="1">
      <c r="A483"/>
      <c r="B483"/>
      <c r="C483" s="139" t="str">
        <f t="shared" si="302"/>
        <v>H</v>
      </c>
      <c r="D483" s="130" t="str">
        <f t="shared" si="314"/>
        <v>HIL</v>
      </c>
      <c r="E483" s="129" t="str">
        <f t="shared" si="313"/>
        <v>LG Chem</v>
      </c>
      <c r="F483" s="717"/>
      <c r="G483" s="123">
        <f t="shared" si="315"/>
        <v>0</v>
      </c>
      <c r="H483" s="121">
        <f t="shared" si="315"/>
        <v>0</v>
      </c>
      <c r="I483" s="121">
        <f t="shared" si="315"/>
        <v>0</v>
      </c>
      <c r="J483" s="121">
        <f t="shared" si="315"/>
        <v>0</v>
      </c>
      <c r="K483" s="121">
        <f t="shared" si="315"/>
        <v>0</v>
      </c>
      <c r="L483" s="121">
        <f t="shared" si="315"/>
        <v>0</v>
      </c>
      <c r="M483" s="121">
        <f t="shared" si="315"/>
        <v>0</v>
      </c>
      <c r="N483" s="121">
        <f t="shared" si="315"/>
        <v>0</v>
      </c>
      <c r="O483" s="121">
        <f t="shared" si="315"/>
        <v>0</v>
      </c>
      <c r="P483" s="126">
        <f t="shared" si="315"/>
        <v>0</v>
      </c>
      <c r="Q483" s="122"/>
      <c r="R483" s="408">
        <f t="shared" si="303"/>
        <v>0</v>
      </c>
      <c r="S483" s="693"/>
      <c r="T483" s="700">
        <f t="shared" si="316"/>
        <v>0</v>
      </c>
      <c r="U483" s="701">
        <f t="shared" si="316"/>
        <v>0</v>
      </c>
      <c r="V483" s="693"/>
      <c r="W483" s="700">
        <f t="shared" si="317"/>
        <v>0</v>
      </c>
      <c r="X483" s="126">
        <f t="shared" si="317"/>
        <v>0</v>
      </c>
      <c r="Y483" s="696">
        <f t="shared" si="304"/>
        <v>0</v>
      </c>
      <c r="Z483" s="408">
        <f t="shared" si="305"/>
        <v>0</v>
      </c>
      <c r="AA483" s="127"/>
      <c r="AB483" s="123">
        <f t="shared" si="318"/>
        <v>0</v>
      </c>
      <c r="AC483" s="121">
        <f t="shared" si="318"/>
        <v>0</v>
      </c>
      <c r="AD483" s="121">
        <f t="shared" si="318"/>
        <v>0</v>
      </c>
      <c r="AE483" s="121">
        <f t="shared" si="318"/>
        <v>0</v>
      </c>
      <c r="AF483" s="121">
        <f t="shared" si="318"/>
        <v>0</v>
      </c>
      <c r="AG483" s="121">
        <f t="shared" si="318"/>
        <v>0</v>
      </c>
      <c r="AH483" s="121">
        <f t="shared" si="318"/>
        <v>0</v>
      </c>
      <c r="AI483" s="121">
        <f t="shared" si="318"/>
        <v>0</v>
      </c>
      <c r="AJ483" s="121">
        <f t="shared" si="318"/>
        <v>0</v>
      </c>
      <c r="AK483" s="121">
        <f t="shared" si="318"/>
        <v>0</v>
      </c>
      <c r="AL483" s="121">
        <f t="shared" si="318"/>
        <v>0</v>
      </c>
      <c r="AM483" s="121">
        <f t="shared" si="318"/>
        <v>0</v>
      </c>
      <c r="AN483" s="121">
        <f t="shared" si="318"/>
        <v>0</v>
      </c>
      <c r="AO483" s="701">
        <f t="shared" si="318"/>
        <v>0</v>
      </c>
      <c r="AP483" s="122"/>
      <c r="AQ483" s="123">
        <f t="shared" si="319"/>
        <v>0</v>
      </c>
      <c r="AR483" s="121">
        <f t="shared" si="319"/>
        <v>0</v>
      </c>
      <c r="AS483" s="121">
        <f t="shared" si="319"/>
        <v>0</v>
      </c>
      <c r="AT483" s="121">
        <f t="shared" si="319"/>
        <v>0</v>
      </c>
      <c r="AU483" s="121">
        <f t="shared" si="319"/>
        <v>0</v>
      </c>
      <c r="AV483" s="121">
        <f t="shared" si="319"/>
        <v>0</v>
      </c>
      <c r="AW483" s="121">
        <f t="shared" si="319"/>
        <v>0</v>
      </c>
      <c r="AX483" s="121">
        <f t="shared" si="319"/>
        <v>0</v>
      </c>
      <c r="AY483" s="121">
        <f t="shared" si="319"/>
        <v>0</v>
      </c>
      <c r="AZ483" s="121">
        <f t="shared" si="319"/>
        <v>0</v>
      </c>
      <c r="BA483" s="121">
        <f t="shared" si="319"/>
        <v>0</v>
      </c>
      <c r="BB483" s="121">
        <f t="shared" si="319"/>
        <v>0</v>
      </c>
      <c r="BC483" s="121">
        <f t="shared" si="319"/>
        <v>0</v>
      </c>
      <c r="BD483" s="701">
        <f t="shared" si="319"/>
        <v>0</v>
      </c>
      <c r="BE483" s="693"/>
      <c r="BF483" s="122">
        <f t="shared" si="306"/>
        <v>0</v>
      </c>
      <c r="BG483" s="124"/>
      <c r="BH483" s="122">
        <f t="shared" si="307"/>
        <v>0</v>
      </c>
      <c r="BI483" s="124"/>
      <c r="BJ483" s="122">
        <f t="shared" si="308"/>
        <v>0</v>
      </c>
      <c r="BK483" s="124"/>
      <c r="BL483" s="125">
        <f t="shared" si="309"/>
        <v>0</v>
      </c>
      <c r="BM483" s="124"/>
      <c r="BN483" s="123">
        <f t="shared" si="320"/>
        <v>0</v>
      </c>
      <c r="BO483" s="126">
        <f t="shared" si="320"/>
        <v>0</v>
      </c>
      <c r="BP483" s="127"/>
      <c r="BQ483" s="409"/>
    </row>
    <row r="484" spans="1:69" s="131" customFormat="1" ht="17.55" customHeight="1">
      <c r="A484"/>
      <c r="B484"/>
      <c r="C484" s="139" t="str">
        <f t="shared" si="302"/>
        <v/>
      </c>
      <c r="D484" s="130" t="str">
        <f t="shared" si="314"/>
        <v>HIL</v>
      </c>
      <c r="E484" s="129" t="str">
        <f t="shared" si="313"/>
        <v>LT Materials</v>
      </c>
      <c r="F484" s="717"/>
      <c r="G484" s="123">
        <f t="shared" si="315"/>
        <v>0</v>
      </c>
      <c r="H484" s="121">
        <f t="shared" si="315"/>
        <v>0</v>
      </c>
      <c r="I484" s="121">
        <f t="shared" si="315"/>
        <v>0</v>
      </c>
      <c r="J484" s="121">
        <f t="shared" si="315"/>
        <v>0</v>
      </c>
      <c r="K484" s="121">
        <f t="shared" si="315"/>
        <v>0</v>
      </c>
      <c r="L484" s="121">
        <f t="shared" si="315"/>
        <v>0</v>
      </c>
      <c r="M484" s="121">
        <f t="shared" si="315"/>
        <v>0</v>
      </c>
      <c r="N484" s="121">
        <f t="shared" si="315"/>
        <v>0</v>
      </c>
      <c r="O484" s="121">
        <f t="shared" si="315"/>
        <v>0</v>
      </c>
      <c r="P484" s="126">
        <f t="shared" si="315"/>
        <v>0</v>
      </c>
      <c r="Q484" s="122"/>
      <c r="R484" s="408">
        <f t="shared" si="303"/>
        <v>0</v>
      </c>
      <c r="S484" s="693"/>
      <c r="T484" s="700">
        <f t="shared" si="316"/>
        <v>0</v>
      </c>
      <c r="U484" s="701">
        <f t="shared" si="316"/>
        <v>0</v>
      </c>
      <c r="V484" s="693"/>
      <c r="W484" s="700">
        <f t="shared" si="317"/>
        <v>0</v>
      </c>
      <c r="X484" s="126">
        <f t="shared" si="317"/>
        <v>0</v>
      </c>
      <c r="Y484" s="696">
        <f t="shared" si="304"/>
        <v>0</v>
      </c>
      <c r="Z484" s="408">
        <f t="shared" si="305"/>
        <v>0</v>
      </c>
      <c r="AA484" s="127"/>
      <c r="AB484" s="123">
        <f t="shared" si="318"/>
        <v>0</v>
      </c>
      <c r="AC484" s="121">
        <f t="shared" si="318"/>
        <v>0</v>
      </c>
      <c r="AD484" s="121">
        <f t="shared" si="318"/>
        <v>0</v>
      </c>
      <c r="AE484" s="121">
        <f t="shared" si="318"/>
        <v>0</v>
      </c>
      <c r="AF484" s="121">
        <f t="shared" si="318"/>
        <v>0</v>
      </c>
      <c r="AG484" s="121">
        <f t="shared" si="318"/>
        <v>0</v>
      </c>
      <c r="AH484" s="121">
        <f t="shared" si="318"/>
        <v>0</v>
      </c>
      <c r="AI484" s="121">
        <f t="shared" si="318"/>
        <v>0</v>
      </c>
      <c r="AJ484" s="121">
        <f t="shared" si="318"/>
        <v>0</v>
      </c>
      <c r="AK484" s="121">
        <f t="shared" si="318"/>
        <v>0</v>
      </c>
      <c r="AL484" s="121">
        <f t="shared" si="318"/>
        <v>0</v>
      </c>
      <c r="AM484" s="121">
        <f t="shared" si="318"/>
        <v>0</v>
      </c>
      <c r="AN484" s="121">
        <f t="shared" si="318"/>
        <v>0</v>
      </c>
      <c r="AO484" s="701">
        <f t="shared" si="318"/>
        <v>0</v>
      </c>
      <c r="AP484" s="122"/>
      <c r="AQ484" s="123">
        <f t="shared" si="319"/>
        <v>0</v>
      </c>
      <c r="AR484" s="121">
        <f t="shared" si="319"/>
        <v>0</v>
      </c>
      <c r="AS484" s="121">
        <f t="shared" si="319"/>
        <v>0</v>
      </c>
      <c r="AT484" s="121">
        <f t="shared" si="319"/>
        <v>0</v>
      </c>
      <c r="AU484" s="121">
        <f t="shared" si="319"/>
        <v>0</v>
      </c>
      <c r="AV484" s="121">
        <f t="shared" si="319"/>
        <v>0</v>
      </c>
      <c r="AW484" s="121">
        <f t="shared" si="319"/>
        <v>0</v>
      </c>
      <c r="AX484" s="121">
        <f t="shared" si="319"/>
        <v>0</v>
      </c>
      <c r="AY484" s="121">
        <f t="shared" si="319"/>
        <v>0</v>
      </c>
      <c r="AZ484" s="121">
        <f t="shared" si="319"/>
        <v>0</v>
      </c>
      <c r="BA484" s="121">
        <f t="shared" si="319"/>
        <v>0</v>
      </c>
      <c r="BB484" s="121">
        <f t="shared" si="319"/>
        <v>0</v>
      </c>
      <c r="BC484" s="121">
        <f t="shared" si="319"/>
        <v>0</v>
      </c>
      <c r="BD484" s="701">
        <f t="shared" si="319"/>
        <v>0</v>
      </c>
      <c r="BE484" s="693"/>
      <c r="BF484" s="122">
        <f t="shared" si="306"/>
        <v>1</v>
      </c>
      <c r="BG484" s="124"/>
      <c r="BH484" s="122">
        <f t="shared" si="307"/>
        <v>1</v>
      </c>
      <c r="BI484" s="124"/>
      <c r="BJ484" s="122">
        <f t="shared" si="308"/>
        <v>1</v>
      </c>
      <c r="BK484" s="124"/>
      <c r="BL484" s="125">
        <f t="shared" si="309"/>
        <v>0</v>
      </c>
      <c r="BM484" s="124"/>
      <c r="BN484" s="123">
        <f t="shared" si="320"/>
        <v>0</v>
      </c>
      <c r="BO484" s="126">
        <f t="shared" si="320"/>
        <v>0</v>
      </c>
      <c r="BP484" s="127"/>
      <c r="BQ484" s="409"/>
    </row>
    <row r="485" spans="1:69" s="131" customFormat="1" ht="17.55" hidden="1" customHeight="1">
      <c r="A485"/>
      <c r="B485"/>
      <c r="C485" s="139" t="str">
        <f t="shared" si="302"/>
        <v>H</v>
      </c>
      <c r="D485" s="130" t="str">
        <f t="shared" si="314"/>
        <v>HIL</v>
      </c>
      <c r="E485" s="129" t="str">
        <f t="shared" si="313"/>
        <v>LT Metal</v>
      </c>
      <c r="F485" s="717"/>
      <c r="G485" s="123">
        <f t="shared" si="315"/>
        <v>0</v>
      </c>
      <c r="H485" s="121">
        <f t="shared" si="315"/>
        <v>0</v>
      </c>
      <c r="I485" s="121">
        <f t="shared" si="315"/>
        <v>0</v>
      </c>
      <c r="J485" s="121">
        <f t="shared" si="315"/>
        <v>0</v>
      </c>
      <c r="K485" s="121">
        <f t="shared" si="315"/>
        <v>0</v>
      </c>
      <c r="L485" s="121">
        <f t="shared" si="315"/>
        <v>0</v>
      </c>
      <c r="M485" s="121">
        <f t="shared" si="315"/>
        <v>0</v>
      </c>
      <c r="N485" s="121">
        <f t="shared" si="315"/>
        <v>0</v>
      </c>
      <c r="O485" s="121">
        <f t="shared" si="315"/>
        <v>0</v>
      </c>
      <c r="P485" s="126">
        <f t="shared" si="315"/>
        <v>0</v>
      </c>
      <c r="Q485" s="122"/>
      <c r="R485" s="408">
        <f t="shared" si="303"/>
        <v>0</v>
      </c>
      <c r="S485" s="693"/>
      <c r="T485" s="700">
        <f t="shared" si="316"/>
        <v>0</v>
      </c>
      <c r="U485" s="701">
        <f t="shared" si="316"/>
        <v>0</v>
      </c>
      <c r="V485" s="693"/>
      <c r="W485" s="700">
        <f t="shared" si="317"/>
        <v>0</v>
      </c>
      <c r="X485" s="126">
        <f t="shared" si="317"/>
        <v>0</v>
      </c>
      <c r="Y485" s="696">
        <f t="shared" si="304"/>
        <v>0</v>
      </c>
      <c r="Z485" s="408">
        <f t="shared" si="305"/>
        <v>0</v>
      </c>
      <c r="AA485" s="127"/>
      <c r="AB485" s="123">
        <f t="shared" si="318"/>
        <v>0</v>
      </c>
      <c r="AC485" s="121">
        <f t="shared" si="318"/>
        <v>0</v>
      </c>
      <c r="AD485" s="121">
        <f t="shared" si="318"/>
        <v>0</v>
      </c>
      <c r="AE485" s="121">
        <f t="shared" si="318"/>
        <v>0</v>
      </c>
      <c r="AF485" s="121">
        <f t="shared" si="318"/>
        <v>0</v>
      </c>
      <c r="AG485" s="121">
        <f t="shared" si="318"/>
        <v>0</v>
      </c>
      <c r="AH485" s="121">
        <f t="shared" si="318"/>
        <v>0</v>
      </c>
      <c r="AI485" s="121">
        <f t="shared" si="318"/>
        <v>0</v>
      </c>
      <c r="AJ485" s="121">
        <f t="shared" si="318"/>
        <v>0</v>
      </c>
      <c r="AK485" s="121">
        <f t="shared" si="318"/>
        <v>0</v>
      </c>
      <c r="AL485" s="121">
        <f t="shared" si="318"/>
        <v>0</v>
      </c>
      <c r="AM485" s="121">
        <f t="shared" si="318"/>
        <v>0</v>
      </c>
      <c r="AN485" s="121">
        <f t="shared" si="318"/>
        <v>0</v>
      </c>
      <c r="AO485" s="701">
        <f t="shared" si="318"/>
        <v>0</v>
      </c>
      <c r="AP485" s="122"/>
      <c r="AQ485" s="123">
        <f t="shared" si="319"/>
        <v>0</v>
      </c>
      <c r="AR485" s="121">
        <f t="shared" si="319"/>
        <v>0</v>
      </c>
      <c r="AS485" s="121">
        <f t="shared" si="319"/>
        <v>0</v>
      </c>
      <c r="AT485" s="121">
        <f t="shared" si="319"/>
        <v>0</v>
      </c>
      <c r="AU485" s="121">
        <f t="shared" si="319"/>
        <v>0</v>
      </c>
      <c r="AV485" s="121">
        <f t="shared" si="319"/>
        <v>0</v>
      </c>
      <c r="AW485" s="121">
        <f t="shared" si="319"/>
        <v>0</v>
      </c>
      <c r="AX485" s="121">
        <f t="shared" si="319"/>
        <v>0</v>
      </c>
      <c r="AY485" s="121">
        <f t="shared" si="319"/>
        <v>0</v>
      </c>
      <c r="AZ485" s="121">
        <f t="shared" si="319"/>
        <v>0</v>
      </c>
      <c r="BA485" s="121">
        <f t="shared" si="319"/>
        <v>0</v>
      </c>
      <c r="BB485" s="121">
        <f t="shared" si="319"/>
        <v>0</v>
      </c>
      <c r="BC485" s="121">
        <f t="shared" si="319"/>
        <v>0</v>
      </c>
      <c r="BD485" s="701">
        <f t="shared" si="319"/>
        <v>0</v>
      </c>
      <c r="BE485" s="693"/>
      <c r="BF485" s="122">
        <f t="shared" si="306"/>
        <v>0</v>
      </c>
      <c r="BG485" s="124"/>
      <c r="BH485" s="122">
        <f t="shared" si="307"/>
        <v>0</v>
      </c>
      <c r="BI485" s="124"/>
      <c r="BJ485" s="122">
        <f t="shared" si="308"/>
        <v>0</v>
      </c>
      <c r="BK485" s="124"/>
      <c r="BL485" s="125">
        <f t="shared" si="309"/>
        <v>0</v>
      </c>
      <c r="BM485" s="124"/>
      <c r="BN485" s="123">
        <f t="shared" si="320"/>
        <v>0</v>
      </c>
      <c r="BO485" s="126">
        <f t="shared" si="320"/>
        <v>0</v>
      </c>
      <c r="BP485" s="127"/>
      <c r="BQ485" s="409"/>
    </row>
    <row r="486" spans="1:69" s="131" customFormat="1" ht="17.55" hidden="1" customHeight="1">
      <c r="A486"/>
      <c r="B486"/>
      <c r="C486" s="139" t="str">
        <f t="shared" si="302"/>
        <v>H</v>
      </c>
      <c r="D486" s="130" t="str">
        <f t="shared" si="314"/>
        <v>HIL</v>
      </c>
      <c r="E486" s="129" t="str">
        <f t="shared" si="313"/>
        <v>LTOM</v>
      </c>
      <c r="F486" s="717"/>
      <c r="G486" s="123">
        <f t="shared" ref="G486:P495" si="321">SUMIFS(Share, Y, $E$3, Config, $G$11, P, G$15, LType, $D486, MSup, $E486)</f>
        <v>0</v>
      </c>
      <c r="H486" s="121">
        <f t="shared" si="321"/>
        <v>0</v>
      </c>
      <c r="I486" s="121">
        <f t="shared" si="321"/>
        <v>0</v>
      </c>
      <c r="J486" s="121">
        <f t="shared" si="321"/>
        <v>0</v>
      </c>
      <c r="K486" s="121">
        <f t="shared" si="321"/>
        <v>0</v>
      </c>
      <c r="L486" s="121">
        <f t="shared" si="321"/>
        <v>0</v>
      </c>
      <c r="M486" s="121">
        <f t="shared" si="321"/>
        <v>0</v>
      </c>
      <c r="N486" s="121">
        <f t="shared" si="321"/>
        <v>0</v>
      </c>
      <c r="O486" s="121">
        <f t="shared" si="321"/>
        <v>0</v>
      </c>
      <c r="P486" s="126">
        <f t="shared" si="321"/>
        <v>0</v>
      </c>
      <c r="Q486" s="122"/>
      <c r="R486" s="408">
        <f t="shared" si="303"/>
        <v>0</v>
      </c>
      <c r="S486" s="693"/>
      <c r="T486" s="700">
        <f t="shared" si="316"/>
        <v>0</v>
      </c>
      <c r="U486" s="701">
        <f t="shared" si="316"/>
        <v>0</v>
      </c>
      <c r="V486" s="693"/>
      <c r="W486" s="700">
        <f t="shared" si="317"/>
        <v>0</v>
      </c>
      <c r="X486" s="126">
        <f t="shared" si="317"/>
        <v>0</v>
      </c>
      <c r="Y486" s="696">
        <f t="shared" si="304"/>
        <v>0</v>
      </c>
      <c r="Z486" s="408">
        <f t="shared" si="305"/>
        <v>0</v>
      </c>
      <c r="AA486" s="127"/>
      <c r="AB486" s="123">
        <f t="shared" ref="AB486:AO495" si="322">SUMIFS(Share, Y, $E$3, Config, $AB$11, P, AB$15, LType, $D486, MSup, $E486)</f>
        <v>0</v>
      </c>
      <c r="AC486" s="121">
        <f t="shared" si="322"/>
        <v>0</v>
      </c>
      <c r="AD486" s="121">
        <f t="shared" si="322"/>
        <v>0</v>
      </c>
      <c r="AE486" s="121">
        <f t="shared" si="322"/>
        <v>0</v>
      </c>
      <c r="AF486" s="121">
        <f t="shared" si="322"/>
        <v>0</v>
      </c>
      <c r="AG486" s="121">
        <f t="shared" si="322"/>
        <v>0</v>
      </c>
      <c r="AH486" s="121">
        <f t="shared" si="322"/>
        <v>0</v>
      </c>
      <c r="AI486" s="121">
        <f t="shared" si="322"/>
        <v>0</v>
      </c>
      <c r="AJ486" s="121">
        <f t="shared" si="322"/>
        <v>0</v>
      </c>
      <c r="AK486" s="121">
        <f t="shared" si="322"/>
        <v>0</v>
      </c>
      <c r="AL486" s="121">
        <f t="shared" si="322"/>
        <v>0</v>
      </c>
      <c r="AM486" s="121">
        <f t="shared" si="322"/>
        <v>0</v>
      </c>
      <c r="AN486" s="121">
        <f t="shared" si="322"/>
        <v>0</v>
      </c>
      <c r="AO486" s="701">
        <f t="shared" si="322"/>
        <v>0</v>
      </c>
      <c r="AP486" s="122"/>
      <c r="AQ486" s="123">
        <f t="shared" ref="AQ486:BD495" si="323">SUMIFS(Share, Y, $E$3, Config, $AQ$11, P, AQ$15, LType, $D486, MSup, $E486)</f>
        <v>0</v>
      </c>
      <c r="AR486" s="121">
        <f t="shared" si="323"/>
        <v>0</v>
      </c>
      <c r="AS486" s="121">
        <f t="shared" si="323"/>
        <v>0</v>
      </c>
      <c r="AT486" s="121">
        <f t="shared" si="323"/>
        <v>0</v>
      </c>
      <c r="AU486" s="121">
        <f t="shared" si="323"/>
        <v>0</v>
      </c>
      <c r="AV486" s="121">
        <f t="shared" si="323"/>
        <v>0</v>
      </c>
      <c r="AW486" s="121">
        <f t="shared" si="323"/>
        <v>0</v>
      </c>
      <c r="AX486" s="121">
        <f t="shared" si="323"/>
        <v>0</v>
      </c>
      <c r="AY486" s="121">
        <f t="shared" si="323"/>
        <v>0</v>
      </c>
      <c r="AZ486" s="121">
        <f t="shared" si="323"/>
        <v>0</v>
      </c>
      <c r="BA486" s="121">
        <f t="shared" si="323"/>
        <v>0</v>
      </c>
      <c r="BB486" s="121">
        <f t="shared" si="323"/>
        <v>0</v>
      </c>
      <c r="BC486" s="121">
        <f t="shared" si="323"/>
        <v>0</v>
      </c>
      <c r="BD486" s="701">
        <f t="shared" si="323"/>
        <v>0</v>
      </c>
      <c r="BE486" s="693"/>
      <c r="BF486" s="122">
        <f t="shared" si="306"/>
        <v>0</v>
      </c>
      <c r="BG486" s="124"/>
      <c r="BH486" s="122">
        <f t="shared" si="307"/>
        <v>0</v>
      </c>
      <c r="BI486" s="124"/>
      <c r="BJ486" s="122">
        <f t="shared" si="308"/>
        <v>0</v>
      </c>
      <c r="BK486" s="124"/>
      <c r="BL486" s="125">
        <f t="shared" si="309"/>
        <v>0</v>
      </c>
      <c r="BM486" s="124"/>
      <c r="BN486" s="123">
        <f t="shared" si="320"/>
        <v>0</v>
      </c>
      <c r="BO486" s="126">
        <f t="shared" si="320"/>
        <v>0</v>
      </c>
      <c r="BP486" s="127"/>
      <c r="BQ486" s="409"/>
    </row>
    <row r="487" spans="1:69" s="131" customFormat="1" ht="17.55" hidden="1" customHeight="1">
      <c r="A487"/>
      <c r="B487"/>
      <c r="C487" s="139" t="str">
        <f t="shared" si="302"/>
        <v>H</v>
      </c>
      <c r="D487" s="130" t="str">
        <f t="shared" si="314"/>
        <v>HIL</v>
      </c>
      <c r="E487" s="129" t="str">
        <f t="shared" si="313"/>
        <v>Lumilan</v>
      </c>
      <c r="F487" s="717"/>
      <c r="G487" s="123">
        <f t="shared" si="321"/>
        <v>0</v>
      </c>
      <c r="H487" s="121">
        <f t="shared" si="321"/>
        <v>0</v>
      </c>
      <c r="I487" s="121">
        <f t="shared" si="321"/>
        <v>0</v>
      </c>
      <c r="J487" s="121">
        <f t="shared" si="321"/>
        <v>0</v>
      </c>
      <c r="K487" s="121">
        <f t="shared" si="321"/>
        <v>0</v>
      </c>
      <c r="L487" s="121">
        <f t="shared" si="321"/>
        <v>0</v>
      </c>
      <c r="M487" s="121">
        <f t="shared" si="321"/>
        <v>0</v>
      </c>
      <c r="N487" s="121">
        <f t="shared" si="321"/>
        <v>0</v>
      </c>
      <c r="O487" s="121">
        <f t="shared" si="321"/>
        <v>0</v>
      </c>
      <c r="P487" s="126">
        <f t="shared" si="321"/>
        <v>0</v>
      </c>
      <c r="Q487" s="122"/>
      <c r="R487" s="408">
        <f t="shared" si="303"/>
        <v>0</v>
      </c>
      <c r="S487" s="693"/>
      <c r="T487" s="700">
        <f t="shared" si="316"/>
        <v>0</v>
      </c>
      <c r="U487" s="701">
        <f t="shared" si="316"/>
        <v>0</v>
      </c>
      <c r="V487" s="693"/>
      <c r="W487" s="700">
        <f t="shared" si="317"/>
        <v>0</v>
      </c>
      <c r="X487" s="126">
        <f t="shared" si="317"/>
        <v>0</v>
      </c>
      <c r="Y487" s="696">
        <f t="shared" si="304"/>
        <v>0</v>
      </c>
      <c r="Z487" s="408">
        <f t="shared" si="305"/>
        <v>0</v>
      </c>
      <c r="AA487" s="127"/>
      <c r="AB487" s="123">
        <f t="shared" si="322"/>
        <v>0</v>
      </c>
      <c r="AC487" s="121">
        <f t="shared" si="322"/>
        <v>0</v>
      </c>
      <c r="AD487" s="121">
        <f t="shared" si="322"/>
        <v>0</v>
      </c>
      <c r="AE487" s="121">
        <f t="shared" si="322"/>
        <v>0</v>
      </c>
      <c r="AF487" s="121">
        <f t="shared" si="322"/>
        <v>0</v>
      </c>
      <c r="AG487" s="121">
        <f t="shared" si="322"/>
        <v>0</v>
      </c>
      <c r="AH487" s="121">
        <f t="shared" si="322"/>
        <v>0</v>
      </c>
      <c r="AI487" s="121">
        <f t="shared" si="322"/>
        <v>0</v>
      </c>
      <c r="AJ487" s="121">
        <f t="shared" si="322"/>
        <v>0</v>
      </c>
      <c r="AK487" s="121">
        <f t="shared" si="322"/>
        <v>0</v>
      </c>
      <c r="AL487" s="121">
        <f t="shared" si="322"/>
        <v>0</v>
      </c>
      <c r="AM487" s="121">
        <f t="shared" si="322"/>
        <v>0</v>
      </c>
      <c r="AN487" s="121">
        <f t="shared" si="322"/>
        <v>0</v>
      </c>
      <c r="AO487" s="701">
        <f t="shared" si="322"/>
        <v>0</v>
      </c>
      <c r="AP487" s="122"/>
      <c r="AQ487" s="123">
        <f t="shared" si="323"/>
        <v>0</v>
      </c>
      <c r="AR487" s="121">
        <f t="shared" si="323"/>
        <v>0</v>
      </c>
      <c r="AS487" s="121">
        <f t="shared" si="323"/>
        <v>0</v>
      </c>
      <c r="AT487" s="121">
        <f t="shared" si="323"/>
        <v>0</v>
      </c>
      <c r="AU487" s="121">
        <f t="shared" si="323"/>
        <v>0</v>
      </c>
      <c r="AV487" s="121">
        <f t="shared" si="323"/>
        <v>0</v>
      </c>
      <c r="AW487" s="121">
        <f t="shared" si="323"/>
        <v>0</v>
      </c>
      <c r="AX487" s="121">
        <f t="shared" si="323"/>
        <v>0</v>
      </c>
      <c r="AY487" s="121">
        <f t="shared" si="323"/>
        <v>0</v>
      </c>
      <c r="AZ487" s="121">
        <f t="shared" si="323"/>
        <v>0</v>
      </c>
      <c r="BA487" s="121">
        <f t="shared" si="323"/>
        <v>0</v>
      </c>
      <c r="BB487" s="121">
        <f t="shared" si="323"/>
        <v>0</v>
      </c>
      <c r="BC487" s="121">
        <f t="shared" si="323"/>
        <v>0</v>
      </c>
      <c r="BD487" s="701">
        <f t="shared" si="323"/>
        <v>0</v>
      </c>
      <c r="BE487" s="693"/>
      <c r="BF487" s="122">
        <f t="shared" si="306"/>
        <v>0</v>
      </c>
      <c r="BG487" s="124"/>
      <c r="BH487" s="122">
        <f t="shared" si="307"/>
        <v>0</v>
      </c>
      <c r="BI487" s="124"/>
      <c r="BJ487" s="122">
        <f t="shared" si="308"/>
        <v>0</v>
      </c>
      <c r="BK487" s="124"/>
      <c r="BL487" s="125">
        <f t="shared" si="309"/>
        <v>0</v>
      </c>
      <c r="BM487" s="124"/>
      <c r="BN487" s="123">
        <f t="shared" si="320"/>
        <v>0</v>
      </c>
      <c r="BO487" s="126">
        <f t="shared" si="320"/>
        <v>0</v>
      </c>
      <c r="BP487" s="127"/>
      <c r="BQ487" s="409"/>
    </row>
    <row r="488" spans="1:69" s="131" customFormat="1" ht="17.55" hidden="1" customHeight="1">
      <c r="A488"/>
      <c r="B488"/>
      <c r="C488" s="139" t="str">
        <f t="shared" si="302"/>
        <v>H</v>
      </c>
      <c r="D488" s="130" t="str">
        <f t="shared" si="314"/>
        <v>HIL</v>
      </c>
      <c r="E488" s="129" t="str">
        <f t="shared" si="313"/>
        <v>Materion</v>
      </c>
      <c r="F488" s="717"/>
      <c r="G488" s="123">
        <f t="shared" si="321"/>
        <v>0</v>
      </c>
      <c r="H488" s="121">
        <f t="shared" si="321"/>
        <v>0</v>
      </c>
      <c r="I488" s="121">
        <f t="shared" si="321"/>
        <v>0</v>
      </c>
      <c r="J488" s="121">
        <f t="shared" si="321"/>
        <v>0</v>
      </c>
      <c r="K488" s="121">
        <f t="shared" si="321"/>
        <v>0</v>
      </c>
      <c r="L488" s="121">
        <f t="shared" si="321"/>
        <v>0</v>
      </c>
      <c r="M488" s="121">
        <f t="shared" si="321"/>
        <v>0</v>
      </c>
      <c r="N488" s="121">
        <f t="shared" si="321"/>
        <v>0</v>
      </c>
      <c r="O488" s="121">
        <f t="shared" si="321"/>
        <v>0</v>
      </c>
      <c r="P488" s="126">
        <f t="shared" si="321"/>
        <v>0</v>
      </c>
      <c r="Q488" s="122"/>
      <c r="R488" s="408">
        <f t="shared" si="303"/>
        <v>0</v>
      </c>
      <c r="S488" s="693"/>
      <c r="T488" s="700">
        <f t="shared" si="316"/>
        <v>0</v>
      </c>
      <c r="U488" s="701">
        <f t="shared" si="316"/>
        <v>0</v>
      </c>
      <c r="V488" s="693"/>
      <c r="W488" s="700">
        <f t="shared" si="317"/>
        <v>0</v>
      </c>
      <c r="X488" s="126">
        <f t="shared" si="317"/>
        <v>0</v>
      </c>
      <c r="Y488" s="696">
        <f t="shared" si="304"/>
        <v>0</v>
      </c>
      <c r="Z488" s="408">
        <f t="shared" si="305"/>
        <v>0</v>
      </c>
      <c r="AA488" s="127"/>
      <c r="AB488" s="123">
        <f t="shared" si="322"/>
        <v>0</v>
      </c>
      <c r="AC488" s="121">
        <f t="shared" si="322"/>
        <v>0</v>
      </c>
      <c r="AD488" s="121">
        <f t="shared" si="322"/>
        <v>0</v>
      </c>
      <c r="AE488" s="121">
        <f t="shared" si="322"/>
        <v>0</v>
      </c>
      <c r="AF488" s="121">
        <f t="shared" si="322"/>
        <v>0</v>
      </c>
      <c r="AG488" s="121">
        <f t="shared" si="322"/>
        <v>0</v>
      </c>
      <c r="AH488" s="121">
        <f t="shared" si="322"/>
        <v>0</v>
      </c>
      <c r="AI488" s="121">
        <f t="shared" si="322"/>
        <v>0</v>
      </c>
      <c r="AJ488" s="121">
        <f t="shared" si="322"/>
        <v>0</v>
      </c>
      <c r="AK488" s="121">
        <f t="shared" si="322"/>
        <v>0</v>
      </c>
      <c r="AL488" s="121">
        <f t="shared" si="322"/>
        <v>0</v>
      </c>
      <c r="AM488" s="121">
        <f t="shared" si="322"/>
        <v>0</v>
      </c>
      <c r="AN488" s="121">
        <f t="shared" si="322"/>
        <v>0</v>
      </c>
      <c r="AO488" s="701">
        <f t="shared" si="322"/>
        <v>0</v>
      </c>
      <c r="AP488" s="122"/>
      <c r="AQ488" s="123">
        <f t="shared" si="323"/>
        <v>0</v>
      </c>
      <c r="AR488" s="121">
        <f t="shared" si="323"/>
        <v>0</v>
      </c>
      <c r="AS488" s="121">
        <f t="shared" si="323"/>
        <v>0</v>
      </c>
      <c r="AT488" s="121">
        <f t="shared" si="323"/>
        <v>0</v>
      </c>
      <c r="AU488" s="121">
        <f t="shared" si="323"/>
        <v>0</v>
      </c>
      <c r="AV488" s="121">
        <f t="shared" si="323"/>
        <v>0</v>
      </c>
      <c r="AW488" s="121">
        <f t="shared" si="323"/>
        <v>0</v>
      </c>
      <c r="AX488" s="121">
        <f t="shared" si="323"/>
        <v>0</v>
      </c>
      <c r="AY488" s="121">
        <f t="shared" si="323"/>
        <v>0</v>
      </c>
      <c r="AZ488" s="121">
        <f t="shared" si="323"/>
        <v>0</v>
      </c>
      <c r="BA488" s="121">
        <f t="shared" si="323"/>
        <v>0</v>
      </c>
      <c r="BB488" s="121">
        <f t="shared" si="323"/>
        <v>0</v>
      </c>
      <c r="BC488" s="121">
        <f t="shared" si="323"/>
        <v>0</v>
      </c>
      <c r="BD488" s="701">
        <f t="shared" si="323"/>
        <v>0</v>
      </c>
      <c r="BE488" s="693"/>
      <c r="BF488" s="122">
        <f t="shared" si="306"/>
        <v>0</v>
      </c>
      <c r="BG488" s="124"/>
      <c r="BH488" s="122">
        <f t="shared" si="307"/>
        <v>0</v>
      </c>
      <c r="BI488" s="124"/>
      <c r="BJ488" s="122">
        <f t="shared" si="308"/>
        <v>0</v>
      </c>
      <c r="BK488" s="124"/>
      <c r="BL488" s="125">
        <f t="shared" si="309"/>
        <v>0</v>
      </c>
      <c r="BM488" s="124"/>
      <c r="BN488" s="123">
        <f t="shared" si="320"/>
        <v>0</v>
      </c>
      <c r="BO488" s="126">
        <f t="shared" si="320"/>
        <v>0</v>
      </c>
      <c r="BP488" s="127"/>
      <c r="BQ488" s="409"/>
    </row>
    <row r="489" spans="1:69" s="131" customFormat="1" ht="17.55" customHeight="1">
      <c r="A489"/>
      <c r="B489"/>
      <c r="C489" s="139" t="str">
        <f t="shared" si="302"/>
        <v/>
      </c>
      <c r="D489" s="130" t="str">
        <f t="shared" si="314"/>
        <v>HIL</v>
      </c>
      <c r="E489" s="129" t="str">
        <f t="shared" si="313"/>
        <v>Merck</v>
      </c>
      <c r="F489" s="717"/>
      <c r="G489" s="123">
        <f t="shared" si="321"/>
        <v>0</v>
      </c>
      <c r="H489" s="121">
        <f t="shared" si="321"/>
        <v>0</v>
      </c>
      <c r="I489" s="121">
        <f t="shared" si="321"/>
        <v>0</v>
      </c>
      <c r="J489" s="121">
        <f t="shared" si="321"/>
        <v>0</v>
      </c>
      <c r="K489" s="121">
        <f t="shared" si="321"/>
        <v>0</v>
      </c>
      <c r="L489" s="121">
        <f t="shared" si="321"/>
        <v>0</v>
      </c>
      <c r="M489" s="121">
        <f t="shared" si="321"/>
        <v>0</v>
      </c>
      <c r="N489" s="121">
        <f t="shared" si="321"/>
        <v>0</v>
      </c>
      <c r="O489" s="121">
        <f t="shared" si="321"/>
        <v>0</v>
      </c>
      <c r="P489" s="126">
        <f t="shared" si="321"/>
        <v>0</v>
      </c>
      <c r="Q489" s="122"/>
      <c r="R489" s="408">
        <f t="shared" si="303"/>
        <v>0</v>
      </c>
      <c r="S489" s="693"/>
      <c r="T489" s="700">
        <f t="shared" si="316"/>
        <v>1</v>
      </c>
      <c r="U489" s="701">
        <f t="shared" si="316"/>
        <v>0</v>
      </c>
      <c r="V489" s="693"/>
      <c r="W489" s="700">
        <f t="shared" si="317"/>
        <v>0</v>
      </c>
      <c r="X489" s="126">
        <f t="shared" si="317"/>
        <v>0</v>
      </c>
      <c r="Y489" s="696">
        <f t="shared" si="304"/>
        <v>0</v>
      </c>
      <c r="Z489" s="408">
        <f t="shared" si="305"/>
        <v>0</v>
      </c>
      <c r="AA489" s="127"/>
      <c r="AB489" s="123">
        <f t="shared" si="322"/>
        <v>0</v>
      </c>
      <c r="AC489" s="121">
        <f t="shared" si="322"/>
        <v>0</v>
      </c>
      <c r="AD489" s="121">
        <f t="shared" si="322"/>
        <v>0</v>
      </c>
      <c r="AE489" s="121">
        <f t="shared" si="322"/>
        <v>0</v>
      </c>
      <c r="AF489" s="121">
        <f t="shared" si="322"/>
        <v>0</v>
      </c>
      <c r="AG489" s="121">
        <f t="shared" si="322"/>
        <v>0</v>
      </c>
      <c r="AH489" s="121">
        <f t="shared" si="322"/>
        <v>0</v>
      </c>
      <c r="AI489" s="121">
        <f t="shared" si="322"/>
        <v>0</v>
      </c>
      <c r="AJ489" s="121">
        <f t="shared" si="322"/>
        <v>0</v>
      </c>
      <c r="AK489" s="121">
        <f t="shared" si="322"/>
        <v>0</v>
      </c>
      <c r="AL489" s="121">
        <f t="shared" si="322"/>
        <v>0</v>
      </c>
      <c r="AM489" s="121">
        <f t="shared" si="322"/>
        <v>0</v>
      </c>
      <c r="AN489" s="121">
        <f t="shared" si="322"/>
        <v>0</v>
      </c>
      <c r="AO489" s="701">
        <f t="shared" si="322"/>
        <v>0</v>
      </c>
      <c r="AP489" s="122"/>
      <c r="AQ489" s="123">
        <f t="shared" si="323"/>
        <v>0</v>
      </c>
      <c r="AR489" s="121">
        <f t="shared" si="323"/>
        <v>0</v>
      </c>
      <c r="AS489" s="121">
        <f t="shared" si="323"/>
        <v>0</v>
      </c>
      <c r="AT489" s="121">
        <f t="shared" si="323"/>
        <v>0</v>
      </c>
      <c r="AU489" s="121">
        <f t="shared" si="323"/>
        <v>0</v>
      </c>
      <c r="AV489" s="121">
        <f t="shared" si="323"/>
        <v>0</v>
      </c>
      <c r="AW489" s="121">
        <f t="shared" si="323"/>
        <v>0</v>
      </c>
      <c r="AX489" s="121">
        <f t="shared" si="323"/>
        <v>0</v>
      </c>
      <c r="AY489" s="121">
        <f t="shared" si="323"/>
        <v>0</v>
      </c>
      <c r="AZ489" s="121">
        <f t="shared" si="323"/>
        <v>0</v>
      </c>
      <c r="BA489" s="121">
        <f t="shared" si="323"/>
        <v>0</v>
      </c>
      <c r="BB489" s="121">
        <f t="shared" si="323"/>
        <v>0</v>
      </c>
      <c r="BC489" s="121">
        <f t="shared" si="323"/>
        <v>0</v>
      </c>
      <c r="BD489" s="701">
        <f t="shared" si="323"/>
        <v>0</v>
      </c>
      <c r="BE489" s="693"/>
      <c r="BF489" s="122">
        <f t="shared" si="306"/>
        <v>0</v>
      </c>
      <c r="BG489" s="124"/>
      <c r="BH489" s="122">
        <f t="shared" si="307"/>
        <v>0</v>
      </c>
      <c r="BI489" s="124"/>
      <c r="BJ489" s="122">
        <f t="shared" si="308"/>
        <v>0</v>
      </c>
      <c r="BK489" s="124"/>
      <c r="BL489" s="125">
        <f t="shared" si="309"/>
        <v>0</v>
      </c>
      <c r="BM489" s="124"/>
      <c r="BN489" s="123">
        <f t="shared" si="320"/>
        <v>0</v>
      </c>
      <c r="BO489" s="126">
        <f t="shared" si="320"/>
        <v>0</v>
      </c>
      <c r="BP489" s="127"/>
      <c r="BQ489" s="409"/>
    </row>
    <row r="490" spans="1:69" s="131" customFormat="1" ht="17.55" hidden="1" customHeight="1">
      <c r="A490"/>
      <c r="B490"/>
      <c r="C490" s="139" t="str">
        <f t="shared" si="302"/>
        <v>H</v>
      </c>
      <c r="D490" s="130" t="str">
        <f t="shared" si="314"/>
        <v>HIL</v>
      </c>
      <c r="E490" s="129" t="str">
        <f t="shared" si="313"/>
        <v>Nisso</v>
      </c>
      <c r="F490" s="717"/>
      <c r="G490" s="123">
        <f t="shared" si="321"/>
        <v>0</v>
      </c>
      <c r="H490" s="121">
        <f t="shared" si="321"/>
        <v>0</v>
      </c>
      <c r="I490" s="121">
        <f t="shared" si="321"/>
        <v>0</v>
      </c>
      <c r="J490" s="121">
        <f t="shared" si="321"/>
        <v>0</v>
      </c>
      <c r="K490" s="121">
        <f t="shared" si="321"/>
        <v>0</v>
      </c>
      <c r="L490" s="121">
        <f t="shared" si="321"/>
        <v>0</v>
      </c>
      <c r="M490" s="121">
        <f t="shared" si="321"/>
        <v>0</v>
      </c>
      <c r="N490" s="121">
        <f t="shared" si="321"/>
        <v>0</v>
      </c>
      <c r="O490" s="121">
        <f t="shared" si="321"/>
        <v>0</v>
      </c>
      <c r="P490" s="126">
        <f t="shared" si="321"/>
        <v>0</v>
      </c>
      <c r="Q490" s="122"/>
      <c r="R490" s="408">
        <f t="shared" si="303"/>
        <v>0</v>
      </c>
      <c r="S490" s="693"/>
      <c r="T490" s="700">
        <f t="shared" si="316"/>
        <v>0</v>
      </c>
      <c r="U490" s="701">
        <f t="shared" si="316"/>
        <v>0</v>
      </c>
      <c r="V490" s="693"/>
      <c r="W490" s="700">
        <f t="shared" si="317"/>
        <v>0</v>
      </c>
      <c r="X490" s="126">
        <f t="shared" si="317"/>
        <v>0</v>
      </c>
      <c r="Y490" s="696">
        <f t="shared" si="304"/>
        <v>0</v>
      </c>
      <c r="Z490" s="408">
        <f t="shared" si="305"/>
        <v>0</v>
      </c>
      <c r="AA490" s="127"/>
      <c r="AB490" s="123">
        <f t="shared" si="322"/>
        <v>0</v>
      </c>
      <c r="AC490" s="121">
        <f t="shared" si="322"/>
        <v>0</v>
      </c>
      <c r="AD490" s="121">
        <f t="shared" si="322"/>
        <v>0</v>
      </c>
      <c r="AE490" s="121">
        <f t="shared" si="322"/>
        <v>0</v>
      </c>
      <c r="AF490" s="121">
        <f t="shared" si="322"/>
        <v>0</v>
      </c>
      <c r="AG490" s="121">
        <f t="shared" si="322"/>
        <v>0</v>
      </c>
      <c r="AH490" s="121">
        <f t="shared" si="322"/>
        <v>0</v>
      </c>
      <c r="AI490" s="121">
        <f t="shared" si="322"/>
        <v>0</v>
      </c>
      <c r="AJ490" s="121">
        <f t="shared" si="322"/>
        <v>0</v>
      </c>
      <c r="AK490" s="121">
        <f t="shared" si="322"/>
        <v>0</v>
      </c>
      <c r="AL490" s="121">
        <f t="shared" si="322"/>
        <v>0</v>
      </c>
      <c r="AM490" s="121">
        <f t="shared" si="322"/>
        <v>0</v>
      </c>
      <c r="AN490" s="121">
        <f t="shared" si="322"/>
        <v>0</v>
      </c>
      <c r="AO490" s="701">
        <f t="shared" si="322"/>
        <v>0</v>
      </c>
      <c r="AP490" s="122"/>
      <c r="AQ490" s="123">
        <f t="shared" si="323"/>
        <v>0</v>
      </c>
      <c r="AR490" s="121">
        <f t="shared" si="323"/>
        <v>0</v>
      </c>
      <c r="AS490" s="121">
        <f t="shared" si="323"/>
        <v>0</v>
      </c>
      <c r="AT490" s="121">
        <f t="shared" si="323"/>
        <v>0</v>
      </c>
      <c r="AU490" s="121">
        <f t="shared" si="323"/>
        <v>0</v>
      </c>
      <c r="AV490" s="121">
        <f t="shared" si="323"/>
        <v>0</v>
      </c>
      <c r="AW490" s="121">
        <f t="shared" si="323"/>
        <v>0</v>
      </c>
      <c r="AX490" s="121">
        <f t="shared" si="323"/>
        <v>0</v>
      </c>
      <c r="AY490" s="121">
        <f t="shared" si="323"/>
        <v>0</v>
      </c>
      <c r="AZ490" s="121">
        <f t="shared" si="323"/>
        <v>0</v>
      </c>
      <c r="BA490" s="121">
        <f t="shared" si="323"/>
        <v>0</v>
      </c>
      <c r="BB490" s="121">
        <f t="shared" si="323"/>
        <v>0</v>
      </c>
      <c r="BC490" s="121">
        <f t="shared" si="323"/>
        <v>0</v>
      </c>
      <c r="BD490" s="701">
        <f t="shared" si="323"/>
        <v>0</v>
      </c>
      <c r="BE490" s="693"/>
      <c r="BF490" s="122">
        <f t="shared" si="306"/>
        <v>0</v>
      </c>
      <c r="BG490" s="124"/>
      <c r="BH490" s="122">
        <f t="shared" si="307"/>
        <v>0</v>
      </c>
      <c r="BI490" s="124"/>
      <c r="BJ490" s="122">
        <f t="shared" si="308"/>
        <v>0</v>
      </c>
      <c r="BK490" s="124"/>
      <c r="BL490" s="125">
        <f t="shared" si="309"/>
        <v>0</v>
      </c>
      <c r="BM490" s="124"/>
      <c r="BN490" s="123">
        <f t="shared" si="320"/>
        <v>0</v>
      </c>
      <c r="BO490" s="126">
        <f t="shared" si="320"/>
        <v>0</v>
      </c>
      <c r="BP490" s="127"/>
      <c r="BQ490" s="409"/>
    </row>
    <row r="491" spans="1:69" s="131" customFormat="1" ht="17.55" hidden="1" customHeight="1">
      <c r="A491"/>
      <c r="B491"/>
      <c r="C491" s="139" t="str">
        <f t="shared" si="302"/>
        <v>H</v>
      </c>
      <c r="D491" s="130" t="str">
        <f t="shared" si="314"/>
        <v>HIL</v>
      </c>
      <c r="E491" s="129" t="str">
        <f t="shared" si="313"/>
        <v>Novaled</v>
      </c>
      <c r="F491" s="717"/>
      <c r="G491" s="123">
        <f t="shared" si="321"/>
        <v>0</v>
      </c>
      <c r="H491" s="121">
        <f t="shared" si="321"/>
        <v>0</v>
      </c>
      <c r="I491" s="121">
        <f t="shared" si="321"/>
        <v>0</v>
      </c>
      <c r="J491" s="121">
        <f t="shared" si="321"/>
        <v>0</v>
      </c>
      <c r="K491" s="121">
        <f t="shared" si="321"/>
        <v>0</v>
      </c>
      <c r="L491" s="121">
        <f t="shared" si="321"/>
        <v>0</v>
      </c>
      <c r="M491" s="121">
        <f t="shared" si="321"/>
        <v>0</v>
      </c>
      <c r="N491" s="121">
        <f t="shared" si="321"/>
        <v>0</v>
      </c>
      <c r="O491" s="121">
        <f t="shared" si="321"/>
        <v>0</v>
      </c>
      <c r="P491" s="126">
        <f t="shared" si="321"/>
        <v>0</v>
      </c>
      <c r="Q491" s="122"/>
      <c r="R491" s="408">
        <f t="shared" si="303"/>
        <v>0</v>
      </c>
      <c r="S491" s="693"/>
      <c r="T491" s="700">
        <f t="shared" si="316"/>
        <v>0</v>
      </c>
      <c r="U491" s="701">
        <f t="shared" si="316"/>
        <v>0</v>
      </c>
      <c r="V491" s="693"/>
      <c r="W491" s="700">
        <f t="shared" si="317"/>
        <v>0</v>
      </c>
      <c r="X491" s="126">
        <f t="shared" si="317"/>
        <v>0</v>
      </c>
      <c r="Y491" s="696">
        <f t="shared" si="304"/>
        <v>0</v>
      </c>
      <c r="Z491" s="408">
        <f t="shared" si="305"/>
        <v>0</v>
      </c>
      <c r="AA491" s="127"/>
      <c r="AB491" s="123">
        <f t="shared" si="322"/>
        <v>0</v>
      </c>
      <c r="AC491" s="121">
        <f t="shared" si="322"/>
        <v>0</v>
      </c>
      <c r="AD491" s="121">
        <f t="shared" si="322"/>
        <v>0</v>
      </c>
      <c r="AE491" s="121">
        <f t="shared" si="322"/>
        <v>0</v>
      </c>
      <c r="AF491" s="121">
        <f t="shared" si="322"/>
        <v>0</v>
      </c>
      <c r="AG491" s="121">
        <f t="shared" si="322"/>
        <v>0</v>
      </c>
      <c r="AH491" s="121">
        <f t="shared" si="322"/>
        <v>0</v>
      </c>
      <c r="AI491" s="121">
        <f t="shared" si="322"/>
        <v>0</v>
      </c>
      <c r="AJ491" s="121">
        <f t="shared" si="322"/>
        <v>0</v>
      </c>
      <c r="AK491" s="121">
        <f t="shared" si="322"/>
        <v>0</v>
      </c>
      <c r="AL491" s="121">
        <f t="shared" si="322"/>
        <v>0</v>
      </c>
      <c r="AM491" s="121">
        <f t="shared" si="322"/>
        <v>0</v>
      </c>
      <c r="AN491" s="121">
        <f t="shared" si="322"/>
        <v>0</v>
      </c>
      <c r="AO491" s="701">
        <f t="shared" si="322"/>
        <v>0</v>
      </c>
      <c r="AP491" s="122"/>
      <c r="AQ491" s="123">
        <f t="shared" si="323"/>
        <v>0</v>
      </c>
      <c r="AR491" s="121">
        <f t="shared" si="323"/>
        <v>0</v>
      </c>
      <c r="AS491" s="121">
        <f t="shared" si="323"/>
        <v>0</v>
      </c>
      <c r="AT491" s="121">
        <f t="shared" si="323"/>
        <v>0</v>
      </c>
      <c r="AU491" s="121">
        <f t="shared" si="323"/>
        <v>0</v>
      </c>
      <c r="AV491" s="121">
        <f t="shared" si="323"/>
        <v>0</v>
      </c>
      <c r="AW491" s="121">
        <f t="shared" si="323"/>
        <v>0</v>
      </c>
      <c r="AX491" s="121">
        <f t="shared" si="323"/>
        <v>0</v>
      </c>
      <c r="AY491" s="121">
        <f t="shared" si="323"/>
        <v>0</v>
      </c>
      <c r="AZ491" s="121">
        <f t="shared" si="323"/>
        <v>0</v>
      </c>
      <c r="BA491" s="121">
        <f t="shared" si="323"/>
        <v>0</v>
      </c>
      <c r="BB491" s="121">
        <f t="shared" si="323"/>
        <v>0</v>
      </c>
      <c r="BC491" s="121">
        <f t="shared" si="323"/>
        <v>0</v>
      </c>
      <c r="BD491" s="701">
        <f t="shared" si="323"/>
        <v>0</v>
      </c>
      <c r="BE491" s="693"/>
      <c r="BF491" s="122">
        <f t="shared" si="306"/>
        <v>0</v>
      </c>
      <c r="BG491" s="124"/>
      <c r="BH491" s="122">
        <f t="shared" si="307"/>
        <v>0</v>
      </c>
      <c r="BI491" s="124"/>
      <c r="BJ491" s="122">
        <f t="shared" si="308"/>
        <v>0</v>
      </c>
      <c r="BK491" s="124"/>
      <c r="BL491" s="125">
        <f t="shared" si="309"/>
        <v>0</v>
      </c>
      <c r="BM491" s="124"/>
      <c r="BN491" s="123">
        <f t="shared" si="320"/>
        <v>0</v>
      </c>
      <c r="BO491" s="126">
        <f t="shared" si="320"/>
        <v>0</v>
      </c>
      <c r="BP491" s="127"/>
      <c r="BQ491" s="409"/>
    </row>
    <row r="492" spans="1:69" s="131" customFormat="1" ht="17.55" hidden="1" customHeight="1">
      <c r="A492"/>
      <c r="B492"/>
      <c r="C492" s="139" t="str">
        <f t="shared" si="302"/>
        <v>H</v>
      </c>
      <c r="D492" s="130" t="str">
        <f t="shared" si="314"/>
        <v>HIL</v>
      </c>
      <c r="E492" s="129" t="str">
        <f t="shared" si="313"/>
        <v>NSCC</v>
      </c>
      <c r="F492" s="717"/>
      <c r="G492" s="123">
        <f t="shared" si="321"/>
        <v>0</v>
      </c>
      <c r="H492" s="121">
        <f t="shared" si="321"/>
        <v>0</v>
      </c>
      <c r="I492" s="121">
        <f t="shared" si="321"/>
        <v>0</v>
      </c>
      <c r="J492" s="121">
        <f t="shared" si="321"/>
        <v>0</v>
      </c>
      <c r="K492" s="121">
        <f t="shared" si="321"/>
        <v>0</v>
      </c>
      <c r="L492" s="121">
        <f t="shared" si="321"/>
        <v>0</v>
      </c>
      <c r="M492" s="121">
        <f t="shared" si="321"/>
        <v>0</v>
      </c>
      <c r="N492" s="121">
        <f t="shared" si="321"/>
        <v>0</v>
      </c>
      <c r="O492" s="121">
        <f t="shared" si="321"/>
        <v>0</v>
      </c>
      <c r="P492" s="126">
        <f t="shared" si="321"/>
        <v>0</v>
      </c>
      <c r="Q492" s="122"/>
      <c r="R492" s="408">
        <f t="shared" si="303"/>
        <v>0</v>
      </c>
      <c r="S492" s="693"/>
      <c r="T492" s="700">
        <f t="shared" si="316"/>
        <v>0</v>
      </c>
      <c r="U492" s="701">
        <f t="shared" si="316"/>
        <v>0</v>
      </c>
      <c r="V492" s="693"/>
      <c r="W492" s="700">
        <f t="shared" si="317"/>
        <v>0</v>
      </c>
      <c r="X492" s="126">
        <f t="shared" si="317"/>
        <v>0</v>
      </c>
      <c r="Y492" s="696">
        <f t="shared" si="304"/>
        <v>0</v>
      </c>
      <c r="Z492" s="408">
        <f t="shared" si="305"/>
        <v>0</v>
      </c>
      <c r="AA492" s="127"/>
      <c r="AB492" s="123">
        <f t="shared" si="322"/>
        <v>0</v>
      </c>
      <c r="AC492" s="121">
        <f t="shared" si="322"/>
        <v>0</v>
      </c>
      <c r="AD492" s="121">
        <f t="shared" si="322"/>
        <v>0</v>
      </c>
      <c r="AE492" s="121">
        <f t="shared" si="322"/>
        <v>0</v>
      </c>
      <c r="AF492" s="121">
        <f t="shared" si="322"/>
        <v>0</v>
      </c>
      <c r="AG492" s="121">
        <f t="shared" si="322"/>
        <v>0</v>
      </c>
      <c r="AH492" s="121">
        <f t="shared" si="322"/>
        <v>0</v>
      </c>
      <c r="AI492" s="121">
        <f t="shared" si="322"/>
        <v>0</v>
      </c>
      <c r="AJ492" s="121">
        <f t="shared" si="322"/>
        <v>0</v>
      </c>
      <c r="AK492" s="121">
        <f t="shared" si="322"/>
        <v>0</v>
      </c>
      <c r="AL492" s="121">
        <f t="shared" si="322"/>
        <v>0</v>
      </c>
      <c r="AM492" s="121">
        <f t="shared" si="322"/>
        <v>0</v>
      </c>
      <c r="AN492" s="121">
        <f t="shared" si="322"/>
        <v>0</v>
      </c>
      <c r="AO492" s="701">
        <f t="shared" si="322"/>
        <v>0</v>
      </c>
      <c r="AP492" s="122"/>
      <c r="AQ492" s="123">
        <f t="shared" si="323"/>
        <v>0</v>
      </c>
      <c r="AR492" s="121">
        <f t="shared" si="323"/>
        <v>0</v>
      </c>
      <c r="AS492" s="121">
        <f t="shared" si="323"/>
        <v>0</v>
      </c>
      <c r="AT492" s="121">
        <f t="shared" si="323"/>
        <v>0</v>
      </c>
      <c r="AU492" s="121">
        <f t="shared" si="323"/>
        <v>0</v>
      </c>
      <c r="AV492" s="121">
        <f t="shared" si="323"/>
        <v>0</v>
      </c>
      <c r="AW492" s="121">
        <f t="shared" si="323"/>
        <v>0</v>
      </c>
      <c r="AX492" s="121">
        <f t="shared" si="323"/>
        <v>0</v>
      </c>
      <c r="AY492" s="121">
        <f t="shared" si="323"/>
        <v>0</v>
      </c>
      <c r="AZ492" s="121">
        <f t="shared" si="323"/>
        <v>0</v>
      </c>
      <c r="BA492" s="121">
        <f t="shared" si="323"/>
        <v>0</v>
      </c>
      <c r="BB492" s="121">
        <f t="shared" si="323"/>
        <v>0</v>
      </c>
      <c r="BC492" s="121">
        <f t="shared" si="323"/>
        <v>0</v>
      </c>
      <c r="BD492" s="701">
        <f t="shared" si="323"/>
        <v>0</v>
      </c>
      <c r="BE492" s="693"/>
      <c r="BF492" s="122">
        <f t="shared" si="306"/>
        <v>0</v>
      </c>
      <c r="BG492" s="124"/>
      <c r="BH492" s="122">
        <f t="shared" si="307"/>
        <v>0</v>
      </c>
      <c r="BI492" s="124"/>
      <c r="BJ492" s="122">
        <f t="shared" si="308"/>
        <v>0</v>
      </c>
      <c r="BK492" s="124"/>
      <c r="BL492" s="125">
        <f t="shared" si="309"/>
        <v>0</v>
      </c>
      <c r="BM492" s="124"/>
      <c r="BN492" s="123">
        <f t="shared" si="320"/>
        <v>0</v>
      </c>
      <c r="BO492" s="126">
        <f t="shared" si="320"/>
        <v>0</v>
      </c>
      <c r="BP492" s="127"/>
      <c r="BQ492" s="409"/>
    </row>
    <row r="493" spans="1:69" s="131" customFormat="1" ht="17.55" hidden="1" customHeight="1">
      <c r="A493"/>
      <c r="B493"/>
      <c r="C493" s="139" t="str">
        <f t="shared" si="302"/>
        <v>H</v>
      </c>
      <c r="D493" s="130" t="str">
        <f t="shared" si="314"/>
        <v>HIL</v>
      </c>
      <c r="E493" s="129" t="str">
        <f t="shared" si="313"/>
        <v>P&amp;H Tech</v>
      </c>
      <c r="F493" s="717"/>
      <c r="G493" s="123">
        <f t="shared" si="321"/>
        <v>0</v>
      </c>
      <c r="H493" s="121">
        <f t="shared" si="321"/>
        <v>0</v>
      </c>
      <c r="I493" s="121">
        <f t="shared" si="321"/>
        <v>0</v>
      </c>
      <c r="J493" s="121">
        <f t="shared" si="321"/>
        <v>0</v>
      </c>
      <c r="K493" s="121">
        <f t="shared" si="321"/>
        <v>0</v>
      </c>
      <c r="L493" s="121">
        <f t="shared" si="321"/>
        <v>0</v>
      </c>
      <c r="M493" s="121">
        <f t="shared" si="321"/>
        <v>0</v>
      </c>
      <c r="N493" s="121">
        <f t="shared" si="321"/>
        <v>0</v>
      </c>
      <c r="O493" s="121">
        <f t="shared" si="321"/>
        <v>0</v>
      </c>
      <c r="P493" s="126">
        <f t="shared" si="321"/>
        <v>0</v>
      </c>
      <c r="Q493" s="122"/>
      <c r="R493" s="408">
        <f t="shared" si="303"/>
        <v>0</v>
      </c>
      <c r="S493" s="693"/>
      <c r="T493" s="700">
        <f t="shared" si="316"/>
        <v>0</v>
      </c>
      <c r="U493" s="701">
        <f t="shared" si="316"/>
        <v>0</v>
      </c>
      <c r="V493" s="693"/>
      <c r="W493" s="700">
        <f t="shared" si="317"/>
        <v>0</v>
      </c>
      <c r="X493" s="126">
        <f t="shared" si="317"/>
        <v>0</v>
      </c>
      <c r="Y493" s="696">
        <f t="shared" si="304"/>
        <v>0</v>
      </c>
      <c r="Z493" s="408">
        <f t="shared" si="305"/>
        <v>0</v>
      </c>
      <c r="AA493" s="127"/>
      <c r="AB493" s="123">
        <f t="shared" si="322"/>
        <v>0</v>
      </c>
      <c r="AC493" s="121">
        <f t="shared" si="322"/>
        <v>0</v>
      </c>
      <c r="AD493" s="121">
        <f t="shared" si="322"/>
        <v>0</v>
      </c>
      <c r="AE493" s="121">
        <f t="shared" si="322"/>
        <v>0</v>
      </c>
      <c r="AF493" s="121">
        <f t="shared" si="322"/>
        <v>0</v>
      </c>
      <c r="AG493" s="121">
        <f t="shared" si="322"/>
        <v>0</v>
      </c>
      <c r="AH493" s="121">
        <f t="shared" si="322"/>
        <v>0</v>
      </c>
      <c r="AI493" s="121">
        <f t="shared" si="322"/>
        <v>0</v>
      </c>
      <c r="AJ493" s="121">
        <f t="shared" si="322"/>
        <v>0</v>
      </c>
      <c r="AK493" s="121">
        <f t="shared" si="322"/>
        <v>0</v>
      </c>
      <c r="AL493" s="121">
        <f t="shared" si="322"/>
        <v>0</v>
      </c>
      <c r="AM493" s="121">
        <f t="shared" si="322"/>
        <v>0</v>
      </c>
      <c r="AN493" s="121">
        <f t="shared" si="322"/>
        <v>0</v>
      </c>
      <c r="AO493" s="701">
        <f t="shared" si="322"/>
        <v>0</v>
      </c>
      <c r="AP493" s="122"/>
      <c r="AQ493" s="123">
        <f t="shared" si="323"/>
        <v>0</v>
      </c>
      <c r="AR493" s="121">
        <f t="shared" si="323"/>
        <v>0</v>
      </c>
      <c r="AS493" s="121">
        <f t="shared" si="323"/>
        <v>0</v>
      </c>
      <c r="AT493" s="121">
        <f t="shared" si="323"/>
        <v>0</v>
      </c>
      <c r="AU493" s="121">
        <f t="shared" si="323"/>
        <v>0</v>
      </c>
      <c r="AV493" s="121">
        <f t="shared" si="323"/>
        <v>0</v>
      </c>
      <c r="AW493" s="121">
        <f t="shared" si="323"/>
        <v>0</v>
      </c>
      <c r="AX493" s="121">
        <f t="shared" si="323"/>
        <v>0</v>
      </c>
      <c r="AY493" s="121">
        <f t="shared" si="323"/>
        <v>0</v>
      </c>
      <c r="AZ493" s="121">
        <f t="shared" si="323"/>
        <v>0</v>
      </c>
      <c r="BA493" s="121">
        <f t="shared" si="323"/>
        <v>0</v>
      </c>
      <c r="BB493" s="121">
        <f t="shared" si="323"/>
        <v>0</v>
      </c>
      <c r="BC493" s="121">
        <f t="shared" si="323"/>
        <v>0</v>
      </c>
      <c r="BD493" s="701">
        <f t="shared" si="323"/>
        <v>0</v>
      </c>
      <c r="BE493" s="693"/>
      <c r="BF493" s="122">
        <f t="shared" si="306"/>
        <v>0</v>
      </c>
      <c r="BG493" s="124"/>
      <c r="BH493" s="122">
        <f t="shared" si="307"/>
        <v>0</v>
      </c>
      <c r="BI493" s="124"/>
      <c r="BJ493" s="122">
        <f t="shared" si="308"/>
        <v>0</v>
      </c>
      <c r="BK493" s="124"/>
      <c r="BL493" s="125">
        <f t="shared" si="309"/>
        <v>0</v>
      </c>
      <c r="BM493" s="124"/>
      <c r="BN493" s="123">
        <f t="shared" si="320"/>
        <v>0</v>
      </c>
      <c r="BO493" s="126">
        <f t="shared" si="320"/>
        <v>0</v>
      </c>
      <c r="BP493" s="127"/>
      <c r="BQ493" s="409"/>
    </row>
    <row r="494" spans="1:69" s="131" customFormat="1" ht="17.55" hidden="1" customHeight="1">
      <c r="A494"/>
      <c r="B494"/>
      <c r="C494" s="139" t="str">
        <f t="shared" si="302"/>
        <v>H</v>
      </c>
      <c r="D494" s="130" t="str">
        <f t="shared" si="314"/>
        <v>HIL</v>
      </c>
      <c r="E494" s="129" t="str">
        <f t="shared" si="313"/>
        <v>Samsung SDI</v>
      </c>
      <c r="F494" s="717"/>
      <c r="G494" s="123">
        <f t="shared" si="321"/>
        <v>0</v>
      </c>
      <c r="H494" s="121">
        <f t="shared" si="321"/>
        <v>0</v>
      </c>
      <c r="I494" s="121">
        <f t="shared" si="321"/>
        <v>0</v>
      </c>
      <c r="J494" s="121">
        <f t="shared" si="321"/>
        <v>0</v>
      </c>
      <c r="K494" s="121">
        <f t="shared" si="321"/>
        <v>0</v>
      </c>
      <c r="L494" s="121">
        <f t="shared" si="321"/>
        <v>0</v>
      </c>
      <c r="M494" s="121">
        <f t="shared" si="321"/>
        <v>0</v>
      </c>
      <c r="N494" s="121">
        <f t="shared" si="321"/>
        <v>0</v>
      </c>
      <c r="O494" s="121">
        <f t="shared" si="321"/>
        <v>0</v>
      </c>
      <c r="P494" s="126">
        <f t="shared" si="321"/>
        <v>0</v>
      </c>
      <c r="Q494" s="122"/>
      <c r="R494" s="408">
        <f t="shared" si="303"/>
        <v>0</v>
      </c>
      <c r="S494" s="693"/>
      <c r="T494" s="700">
        <f t="shared" si="316"/>
        <v>0</v>
      </c>
      <c r="U494" s="701">
        <f t="shared" si="316"/>
        <v>0</v>
      </c>
      <c r="V494" s="693"/>
      <c r="W494" s="700">
        <f t="shared" si="317"/>
        <v>0</v>
      </c>
      <c r="X494" s="126">
        <f t="shared" si="317"/>
        <v>0</v>
      </c>
      <c r="Y494" s="696">
        <f t="shared" si="304"/>
        <v>0</v>
      </c>
      <c r="Z494" s="408">
        <f t="shared" si="305"/>
        <v>0</v>
      </c>
      <c r="AA494" s="127"/>
      <c r="AB494" s="123">
        <f t="shared" si="322"/>
        <v>0</v>
      </c>
      <c r="AC494" s="121">
        <f t="shared" si="322"/>
        <v>0</v>
      </c>
      <c r="AD494" s="121">
        <f t="shared" si="322"/>
        <v>0</v>
      </c>
      <c r="AE494" s="121">
        <f t="shared" si="322"/>
        <v>0</v>
      </c>
      <c r="AF494" s="121">
        <f t="shared" si="322"/>
        <v>0</v>
      </c>
      <c r="AG494" s="121">
        <f t="shared" si="322"/>
        <v>0</v>
      </c>
      <c r="AH494" s="121">
        <f t="shared" si="322"/>
        <v>0</v>
      </c>
      <c r="AI494" s="121">
        <f t="shared" si="322"/>
        <v>0</v>
      </c>
      <c r="AJ494" s="121">
        <f t="shared" si="322"/>
        <v>0</v>
      </c>
      <c r="AK494" s="121">
        <f t="shared" si="322"/>
        <v>0</v>
      </c>
      <c r="AL494" s="121">
        <f t="shared" si="322"/>
        <v>0</v>
      </c>
      <c r="AM494" s="121">
        <f t="shared" si="322"/>
        <v>0</v>
      </c>
      <c r="AN494" s="121">
        <f t="shared" si="322"/>
        <v>0</v>
      </c>
      <c r="AO494" s="701">
        <f t="shared" si="322"/>
        <v>0</v>
      </c>
      <c r="AP494" s="122"/>
      <c r="AQ494" s="123">
        <f t="shared" si="323"/>
        <v>0</v>
      </c>
      <c r="AR494" s="121">
        <f t="shared" si="323"/>
        <v>0</v>
      </c>
      <c r="AS494" s="121">
        <f t="shared" si="323"/>
        <v>0</v>
      </c>
      <c r="AT494" s="121">
        <f t="shared" si="323"/>
        <v>0</v>
      </c>
      <c r="AU494" s="121">
        <f t="shared" si="323"/>
        <v>0</v>
      </c>
      <c r="AV494" s="121">
        <f t="shared" si="323"/>
        <v>0</v>
      </c>
      <c r="AW494" s="121">
        <f t="shared" si="323"/>
        <v>0</v>
      </c>
      <c r="AX494" s="121">
        <f t="shared" si="323"/>
        <v>0</v>
      </c>
      <c r="AY494" s="121">
        <f t="shared" si="323"/>
        <v>0</v>
      </c>
      <c r="AZ494" s="121">
        <f t="shared" si="323"/>
        <v>0</v>
      </c>
      <c r="BA494" s="121">
        <f t="shared" si="323"/>
        <v>0</v>
      </c>
      <c r="BB494" s="121">
        <f t="shared" si="323"/>
        <v>0</v>
      </c>
      <c r="BC494" s="121">
        <f t="shared" si="323"/>
        <v>0</v>
      </c>
      <c r="BD494" s="701">
        <f t="shared" si="323"/>
        <v>0</v>
      </c>
      <c r="BE494" s="693"/>
      <c r="BF494" s="122">
        <f t="shared" si="306"/>
        <v>0</v>
      </c>
      <c r="BG494" s="124"/>
      <c r="BH494" s="122">
        <f t="shared" si="307"/>
        <v>0</v>
      </c>
      <c r="BI494" s="124"/>
      <c r="BJ494" s="122">
        <f t="shared" si="308"/>
        <v>0</v>
      </c>
      <c r="BK494" s="124"/>
      <c r="BL494" s="125">
        <f t="shared" si="309"/>
        <v>0</v>
      </c>
      <c r="BM494" s="124"/>
      <c r="BN494" s="123">
        <f t="shared" si="320"/>
        <v>0</v>
      </c>
      <c r="BO494" s="126">
        <f t="shared" si="320"/>
        <v>0</v>
      </c>
      <c r="BP494" s="127"/>
      <c r="BQ494" s="409"/>
    </row>
    <row r="495" spans="1:69" s="131" customFormat="1" ht="17.55" hidden="1" customHeight="1">
      <c r="A495" s="83"/>
      <c r="C495" s="139" t="str">
        <f t="shared" si="302"/>
        <v>H</v>
      </c>
      <c r="D495" s="130" t="str">
        <f t="shared" si="314"/>
        <v>HIL</v>
      </c>
      <c r="E495" s="129" t="str">
        <f t="shared" ref="E495:E504" si="324">E460</f>
        <v>SFC</v>
      </c>
      <c r="F495" s="717"/>
      <c r="G495" s="123">
        <f t="shared" si="321"/>
        <v>0</v>
      </c>
      <c r="H495" s="121">
        <f t="shared" si="321"/>
        <v>0</v>
      </c>
      <c r="I495" s="121">
        <f t="shared" si="321"/>
        <v>0</v>
      </c>
      <c r="J495" s="121">
        <f t="shared" si="321"/>
        <v>0</v>
      </c>
      <c r="K495" s="121">
        <f t="shared" si="321"/>
        <v>0</v>
      </c>
      <c r="L495" s="121">
        <f t="shared" si="321"/>
        <v>0</v>
      </c>
      <c r="M495" s="121">
        <f t="shared" si="321"/>
        <v>0</v>
      </c>
      <c r="N495" s="121">
        <f t="shared" si="321"/>
        <v>0</v>
      </c>
      <c r="O495" s="121">
        <f t="shared" si="321"/>
        <v>0</v>
      </c>
      <c r="P495" s="126">
        <f t="shared" si="321"/>
        <v>0</v>
      </c>
      <c r="Q495" s="122"/>
      <c r="R495" s="408">
        <f t="shared" si="303"/>
        <v>0</v>
      </c>
      <c r="S495" s="693"/>
      <c r="T495" s="700">
        <f t="shared" si="316"/>
        <v>0</v>
      </c>
      <c r="U495" s="701">
        <f t="shared" si="316"/>
        <v>0</v>
      </c>
      <c r="V495" s="693"/>
      <c r="W495" s="700">
        <f t="shared" si="317"/>
        <v>0</v>
      </c>
      <c r="X495" s="126">
        <f t="shared" si="317"/>
        <v>0</v>
      </c>
      <c r="Y495" s="696">
        <f t="shared" si="304"/>
        <v>0</v>
      </c>
      <c r="Z495" s="408">
        <f t="shared" si="305"/>
        <v>0</v>
      </c>
      <c r="AA495" s="127"/>
      <c r="AB495" s="123">
        <f t="shared" si="322"/>
        <v>0</v>
      </c>
      <c r="AC495" s="121">
        <f t="shared" si="322"/>
        <v>0</v>
      </c>
      <c r="AD495" s="121">
        <f t="shared" si="322"/>
        <v>0</v>
      </c>
      <c r="AE495" s="121">
        <f t="shared" si="322"/>
        <v>0</v>
      </c>
      <c r="AF495" s="121">
        <f t="shared" si="322"/>
        <v>0</v>
      </c>
      <c r="AG495" s="121">
        <f t="shared" si="322"/>
        <v>0</v>
      </c>
      <c r="AH495" s="121">
        <f t="shared" si="322"/>
        <v>0</v>
      </c>
      <c r="AI495" s="121">
        <f t="shared" si="322"/>
        <v>0</v>
      </c>
      <c r="AJ495" s="121">
        <f t="shared" si="322"/>
        <v>0</v>
      </c>
      <c r="AK495" s="121">
        <f t="shared" si="322"/>
        <v>0</v>
      </c>
      <c r="AL495" s="121">
        <f t="shared" si="322"/>
        <v>0</v>
      </c>
      <c r="AM495" s="121">
        <f t="shared" si="322"/>
        <v>0</v>
      </c>
      <c r="AN495" s="121">
        <f t="shared" si="322"/>
        <v>0</v>
      </c>
      <c r="AO495" s="701">
        <f t="shared" si="322"/>
        <v>0</v>
      </c>
      <c r="AP495" s="122"/>
      <c r="AQ495" s="123">
        <f t="shared" si="323"/>
        <v>0</v>
      </c>
      <c r="AR495" s="121">
        <f t="shared" si="323"/>
        <v>0</v>
      </c>
      <c r="AS495" s="121">
        <f t="shared" si="323"/>
        <v>0</v>
      </c>
      <c r="AT495" s="121">
        <f t="shared" si="323"/>
        <v>0</v>
      </c>
      <c r="AU495" s="121">
        <f t="shared" si="323"/>
        <v>0</v>
      </c>
      <c r="AV495" s="121">
        <f t="shared" si="323"/>
        <v>0</v>
      </c>
      <c r="AW495" s="121">
        <f t="shared" si="323"/>
        <v>0</v>
      </c>
      <c r="AX495" s="121">
        <f t="shared" si="323"/>
        <v>0</v>
      </c>
      <c r="AY495" s="121">
        <f t="shared" si="323"/>
        <v>0</v>
      </c>
      <c r="AZ495" s="121">
        <f t="shared" si="323"/>
        <v>0</v>
      </c>
      <c r="BA495" s="121">
        <f t="shared" si="323"/>
        <v>0</v>
      </c>
      <c r="BB495" s="121">
        <f t="shared" si="323"/>
        <v>0</v>
      </c>
      <c r="BC495" s="121">
        <f t="shared" si="323"/>
        <v>0</v>
      </c>
      <c r="BD495" s="701">
        <f t="shared" si="323"/>
        <v>0</v>
      </c>
      <c r="BE495" s="693"/>
      <c r="BF495" s="122">
        <f t="shared" si="306"/>
        <v>0</v>
      </c>
      <c r="BG495" s="124"/>
      <c r="BH495" s="122">
        <f t="shared" si="307"/>
        <v>0</v>
      </c>
      <c r="BI495" s="124"/>
      <c r="BJ495" s="122">
        <f t="shared" si="308"/>
        <v>0</v>
      </c>
      <c r="BK495" s="124"/>
      <c r="BL495" s="125">
        <f t="shared" si="309"/>
        <v>0</v>
      </c>
      <c r="BM495" s="124"/>
      <c r="BN495" s="123">
        <f t="shared" si="320"/>
        <v>0</v>
      </c>
      <c r="BO495" s="126">
        <f t="shared" si="320"/>
        <v>0</v>
      </c>
      <c r="BP495" s="127"/>
      <c r="BQ495" s="409"/>
    </row>
    <row r="496" spans="1:69" s="131" customFormat="1" ht="17.55" hidden="1" customHeight="1">
      <c r="A496" s="83"/>
      <c r="C496" s="139" t="str">
        <f t="shared" si="302"/>
        <v>H</v>
      </c>
      <c r="D496" s="130" t="str">
        <f t="shared" si="314"/>
        <v>HIL</v>
      </c>
      <c r="E496" s="129" t="str">
        <f t="shared" si="324"/>
        <v>SK JNC</v>
      </c>
      <c r="F496" s="717"/>
      <c r="G496" s="123">
        <f t="shared" ref="G496:P505" si="325">SUMIFS(Share, Y, $E$3, Config, $G$11, P, G$15, LType, $D496, MSup, $E496)</f>
        <v>0</v>
      </c>
      <c r="H496" s="121">
        <f t="shared" si="325"/>
        <v>0</v>
      </c>
      <c r="I496" s="121">
        <f t="shared" si="325"/>
        <v>0</v>
      </c>
      <c r="J496" s="121">
        <f t="shared" si="325"/>
        <v>0</v>
      </c>
      <c r="K496" s="121">
        <f t="shared" si="325"/>
        <v>0</v>
      </c>
      <c r="L496" s="121">
        <f t="shared" si="325"/>
        <v>0</v>
      </c>
      <c r="M496" s="121">
        <f t="shared" si="325"/>
        <v>0</v>
      </c>
      <c r="N496" s="121">
        <f t="shared" si="325"/>
        <v>0</v>
      </c>
      <c r="O496" s="121">
        <f t="shared" si="325"/>
        <v>0</v>
      </c>
      <c r="P496" s="126">
        <f t="shared" si="325"/>
        <v>0</v>
      </c>
      <c r="Q496" s="122"/>
      <c r="R496" s="408">
        <f t="shared" si="303"/>
        <v>0</v>
      </c>
      <c r="S496" s="693"/>
      <c r="T496" s="700">
        <f t="shared" ref="T496:U515" si="326">SUMIFS(Share, Y, $E$3, Config, $T$11, P, T$15, LType, $D496, MSup, $E496)</f>
        <v>0</v>
      </c>
      <c r="U496" s="701">
        <f t="shared" si="326"/>
        <v>0</v>
      </c>
      <c r="V496" s="693"/>
      <c r="W496" s="700">
        <f t="shared" ref="W496:X515" si="327">SUMIFS(Share, Y, $E$3, Config, $W$11, P, W$15, LType, $D496, MSup, $E496)</f>
        <v>0</v>
      </c>
      <c r="X496" s="126">
        <f t="shared" si="327"/>
        <v>0</v>
      </c>
      <c r="Y496" s="696">
        <f t="shared" si="304"/>
        <v>0</v>
      </c>
      <c r="Z496" s="408">
        <f t="shared" si="305"/>
        <v>0</v>
      </c>
      <c r="AA496" s="127"/>
      <c r="AB496" s="123">
        <f t="shared" ref="AB496:AO505" si="328">SUMIFS(Share, Y, $E$3, Config, $AB$11, P, AB$15, LType, $D496, MSup, $E496)</f>
        <v>0</v>
      </c>
      <c r="AC496" s="121">
        <f t="shared" si="328"/>
        <v>0</v>
      </c>
      <c r="AD496" s="121">
        <f t="shared" si="328"/>
        <v>0</v>
      </c>
      <c r="AE496" s="121">
        <f t="shared" si="328"/>
        <v>0</v>
      </c>
      <c r="AF496" s="121">
        <f t="shared" si="328"/>
        <v>0</v>
      </c>
      <c r="AG496" s="121">
        <f t="shared" si="328"/>
        <v>0</v>
      </c>
      <c r="AH496" s="121">
        <f t="shared" si="328"/>
        <v>0</v>
      </c>
      <c r="AI496" s="121">
        <f t="shared" si="328"/>
        <v>0</v>
      </c>
      <c r="AJ496" s="121">
        <f t="shared" si="328"/>
        <v>0</v>
      </c>
      <c r="AK496" s="121">
        <f t="shared" si="328"/>
        <v>0</v>
      </c>
      <c r="AL496" s="121">
        <f t="shared" si="328"/>
        <v>0</v>
      </c>
      <c r="AM496" s="121">
        <f t="shared" si="328"/>
        <v>0</v>
      </c>
      <c r="AN496" s="121">
        <f t="shared" si="328"/>
        <v>0</v>
      </c>
      <c r="AO496" s="701">
        <f t="shared" si="328"/>
        <v>0</v>
      </c>
      <c r="AP496" s="122"/>
      <c r="AQ496" s="123">
        <f t="shared" ref="AQ496:BD505" si="329">SUMIFS(Share, Y, $E$3, Config, $AQ$11, P, AQ$15, LType, $D496, MSup, $E496)</f>
        <v>0</v>
      </c>
      <c r="AR496" s="121">
        <f t="shared" si="329"/>
        <v>0</v>
      </c>
      <c r="AS496" s="121">
        <f t="shared" si="329"/>
        <v>0</v>
      </c>
      <c r="AT496" s="121">
        <f t="shared" si="329"/>
        <v>0</v>
      </c>
      <c r="AU496" s="121">
        <f t="shared" si="329"/>
        <v>0</v>
      </c>
      <c r="AV496" s="121">
        <f t="shared" si="329"/>
        <v>0</v>
      </c>
      <c r="AW496" s="121">
        <f t="shared" si="329"/>
        <v>0</v>
      </c>
      <c r="AX496" s="121">
        <f t="shared" si="329"/>
        <v>0</v>
      </c>
      <c r="AY496" s="121">
        <f t="shared" si="329"/>
        <v>0</v>
      </c>
      <c r="AZ496" s="121">
        <f t="shared" si="329"/>
        <v>0</v>
      </c>
      <c r="BA496" s="121">
        <f t="shared" si="329"/>
        <v>0</v>
      </c>
      <c r="BB496" s="121">
        <f t="shared" si="329"/>
        <v>0</v>
      </c>
      <c r="BC496" s="121">
        <f t="shared" si="329"/>
        <v>0</v>
      </c>
      <c r="BD496" s="701">
        <f t="shared" si="329"/>
        <v>0</v>
      </c>
      <c r="BE496" s="693"/>
      <c r="BF496" s="122">
        <f t="shared" si="306"/>
        <v>0</v>
      </c>
      <c r="BG496" s="124"/>
      <c r="BH496" s="122">
        <f t="shared" si="307"/>
        <v>0</v>
      </c>
      <c r="BI496" s="124"/>
      <c r="BJ496" s="122">
        <f t="shared" si="308"/>
        <v>0</v>
      </c>
      <c r="BK496" s="124"/>
      <c r="BL496" s="125">
        <f t="shared" si="309"/>
        <v>0</v>
      </c>
      <c r="BM496" s="124"/>
      <c r="BN496" s="123">
        <f t="shared" ref="BN496:BO515" si="330">SUMIFS(Share, Y, $E$3, Config, $BN$11, P, BN$15, LType, $D496, MSup, $E496)</f>
        <v>0</v>
      </c>
      <c r="BO496" s="126">
        <f t="shared" si="330"/>
        <v>0</v>
      </c>
      <c r="BP496" s="127"/>
      <c r="BQ496" s="409"/>
    </row>
    <row r="497" spans="1:69" s="131" customFormat="1" ht="17.55" customHeight="1">
      <c r="A497" s="83"/>
      <c r="C497" s="139" t="str">
        <f t="shared" si="302"/>
        <v/>
      </c>
      <c r="D497" s="130" t="str">
        <f t="shared" si="314"/>
        <v>HIL</v>
      </c>
      <c r="E497" s="129" t="str">
        <f t="shared" si="324"/>
        <v>Solus AM</v>
      </c>
      <c r="F497" s="717"/>
      <c r="G497" s="123">
        <f t="shared" si="325"/>
        <v>0</v>
      </c>
      <c r="H497" s="121">
        <f t="shared" si="325"/>
        <v>0</v>
      </c>
      <c r="I497" s="121">
        <f t="shared" si="325"/>
        <v>0</v>
      </c>
      <c r="J497" s="121">
        <f t="shared" si="325"/>
        <v>0</v>
      </c>
      <c r="K497" s="121">
        <f t="shared" si="325"/>
        <v>0</v>
      </c>
      <c r="L497" s="121">
        <f t="shared" si="325"/>
        <v>0</v>
      </c>
      <c r="M497" s="121">
        <f t="shared" si="325"/>
        <v>0</v>
      </c>
      <c r="N497" s="121">
        <f t="shared" si="325"/>
        <v>0</v>
      </c>
      <c r="O497" s="121">
        <f t="shared" si="325"/>
        <v>0</v>
      </c>
      <c r="P497" s="126">
        <f t="shared" si="325"/>
        <v>0</v>
      </c>
      <c r="Q497" s="122"/>
      <c r="R497" s="408">
        <f t="shared" si="303"/>
        <v>0.4</v>
      </c>
      <c r="S497" s="693"/>
      <c r="T497" s="700">
        <f t="shared" si="326"/>
        <v>0</v>
      </c>
      <c r="U497" s="701">
        <f t="shared" si="326"/>
        <v>0</v>
      </c>
      <c r="V497" s="693"/>
      <c r="W497" s="700">
        <f t="shared" si="327"/>
        <v>0</v>
      </c>
      <c r="X497" s="126">
        <f t="shared" si="327"/>
        <v>0</v>
      </c>
      <c r="Y497" s="696">
        <f t="shared" si="304"/>
        <v>0</v>
      </c>
      <c r="Z497" s="408">
        <f t="shared" si="305"/>
        <v>0</v>
      </c>
      <c r="AA497" s="127"/>
      <c r="AB497" s="123">
        <f t="shared" si="328"/>
        <v>0.1</v>
      </c>
      <c r="AC497" s="121">
        <f t="shared" si="328"/>
        <v>0</v>
      </c>
      <c r="AD497" s="121">
        <f t="shared" si="328"/>
        <v>0</v>
      </c>
      <c r="AE497" s="121">
        <f t="shared" si="328"/>
        <v>0</v>
      </c>
      <c r="AF497" s="121">
        <f t="shared" si="328"/>
        <v>0</v>
      </c>
      <c r="AG497" s="121">
        <f t="shared" si="328"/>
        <v>0</v>
      </c>
      <c r="AH497" s="121">
        <f t="shared" si="328"/>
        <v>0</v>
      </c>
      <c r="AI497" s="121">
        <f t="shared" si="328"/>
        <v>0</v>
      </c>
      <c r="AJ497" s="121">
        <f t="shared" si="328"/>
        <v>0</v>
      </c>
      <c r="AK497" s="121">
        <f t="shared" si="328"/>
        <v>0</v>
      </c>
      <c r="AL497" s="121">
        <f t="shared" si="328"/>
        <v>0</v>
      </c>
      <c r="AM497" s="121">
        <f t="shared" si="328"/>
        <v>0</v>
      </c>
      <c r="AN497" s="121">
        <f t="shared" si="328"/>
        <v>0</v>
      </c>
      <c r="AO497" s="701">
        <f t="shared" si="328"/>
        <v>0</v>
      </c>
      <c r="AP497" s="122"/>
      <c r="AQ497" s="123">
        <f t="shared" si="329"/>
        <v>0</v>
      </c>
      <c r="AR497" s="121">
        <f t="shared" si="329"/>
        <v>0</v>
      </c>
      <c r="AS497" s="121">
        <f t="shared" si="329"/>
        <v>0</v>
      </c>
      <c r="AT497" s="121">
        <f t="shared" si="329"/>
        <v>0</v>
      </c>
      <c r="AU497" s="121">
        <f t="shared" si="329"/>
        <v>0</v>
      </c>
      <c r="AV497" s="121">
        <f t="shared" si="329"/>
        <v>0</v>
      </c>
      <c r="AW497" s="121">
        <f t="shared" si="329"/>
        <v>0</v>
      </c>
      <c r="AX497" s="121">
        <f t="shared" si="329"/>
        <v>0</v>
      </c>
      <c r="AY497" s="121">
        <f t="shared" si="329"/>
        <v>0</v>
      </c>
      <c r="AZ497" s="121">
        <f t="shared" si="329"/>
        <v>0</v>
      </c>
      <c r="BA497" s="121">
        <f t="shared" si="329"/>
        <v>0</v>
      </c>
      <c r="BB497" s="121">
        <f t="shared" si="329"/>
        <v>0</v>
      </c>
      <c r="BC497" s="121">
        <f t="shared" si="329"/>
        <v>0</v>
      </c>
      <c r="BD497" s="701">
        <f t="shared" si="329"/>
        <v>0</v>
      </c>
      <c r="BE497" s="693"/>
      <c r="BF497" s="122">
        <f t="shared" si="306"/>
        <v>0</v>
      </c>
      <c r="BG497" s="124"/>
      <c r="BH497" s="122">
        <f t="shared" si="307"/>
        <v>0</v>
      </c>
      <c r="BI497" s="124"/>
      <c r="BJ497" s="122">
        <f t="shared" si="308"/>
        <v>0</v>
      </c>
      <c r="BK497" s="124"/>
      <c r="BL497" s="125">
        <f t="shared" si="309"/>
        <v>0</v>
      </c>
      <c r="BM497" s="124"/>
      <c r="BN497" s="123">
        <f t="shared" si="330"/>
        <v>0</v>
      </c>
      <c r="BO497" s="126">
        <f t="shared" si="330"/>
        <v>0</v>
      </c>
      <c r="BP497" s="127"/>
      <c r="BQ497" s="409"/>
    </row>
    <row r="498" spans="1:69" s="131" customFormat="1" ht="17.55" hidden="1" customHeight="1">
      <c r="A498" s="83"/>
      <c r="C498" s="139" t="str">
        <f t="shared" si="302"/>
        <v>H</v>
      </c>
      <c r="D498" s="130" t="str">
        <f t="shared" si="314"/>
        <v>HIL</v>
      </c>
      <c r="E498" s="129">
        <f t="shared" si="324"/>
        <v>0</v>
      </c>
      <c r="F498" s="717"/>
      <c r="G498" s="123">
        <f t="shared" si="325"/>
        <v>0</v>
      </c>
      <c r="H498" s="121">
        <f t="shared" si="325"/>
        <v>0</v>
      </c>
      <c r="I498" s="121">
        <f t="shared" si="325"/>
        <v>0</v>
      </c>
      <c r="J498" s="121">
        <f t="shared" si="325"/>
        <v>0</v>
      </c>
      <c r="K498" s="121">
        <f t="shared" si="325"/>
        <v>0</v>
      </c>
      <c r="L498" s="121">
        <f t="shared" si="325"/>
        <v>0</v>
      </c>
      <c r="M498" s="121">
        <f t="shared" si="325"/>
        <v>0</v>
      </c>
      <c r="N498" s="121">
        <f t="shared" si="325"/>
        <v>0</v>
      </c>
      <c r="O498" s="121">
        <f t="shared" si="325"/>
        <v>0</v>
      </c>
      <c r="P498" s="126">
        <f t="shared" si="325"/>
        <v>0</v>
      </c>
      <c r="Q498" s="122"/>
      <c r="R498" s="408">
        <f t="shared" si="303"/>
        <v>0</v>
      </c>
      <c r="S498" s="693"/>
      <c r="T498" s="700">
        <f t="shared" si="326"/>
        <v>0</v>
      </c>
      <c r="U498" s="701">
        <f t="shared" si="326"/>
        <v>0</v>
      </c>
      <c r="V498" s="693"/>
      <c r="W498" s="700">
        <f t="shared" si="327"/>
        <v>0</v>
      </c>
      <c r="X498" s="126">
        <f t="shared" si="327"/>
        <v>0</v>
      </c>
      <c r="Y498" s="696">
        <f t="shared" si="304"/>
        <v>0</v>
      </c>
      <c r="Z498" s="408">
        <f t="shared" si="305"/>
        <v>0</v>
      </c>
      <c r="AA498" s="127"/>
      <c r="AB498" s="123">
        <f t="shared" si="328"/>
        <v>0</v>
      </c>
      <c r="AC498" s="121">
        <f t="shared" si="328"/>
        <v>0</v>
      </c>
      <c r="AD498" s="121">
        <f t="shared" si="328"/>
        <v>0</v>
      </c>
      <c r="AE498" s="121">
        <f t="shared" si="328"/>
        <v>0</v>
      </c>
      <c r="AF498" s="121">
        <f t="shared" si="328"/>
        <v>0</v>
      </c>
      <c r="AG498" s="121">
        <f t="shared" si="328"/>
        <v>0</v>
      </c>
      <c r="AH498" s="121">
        <f t="shared" si="328"/>
        <v>0</v>
      </c>
      <c r="AI498" s="121">
        <f t="shared" si="328"/>
        <v>0</v>
      </c>
      <c r="AJ498" s="121">
        <f t="shared" si="328"/>
        <v>0</v>
      </c>
      <c r="AK498" s="121">
        <f t="shared" si="328"/>
        <v>0</v>
      </c>
      <c r="AL498" s="121">
        <f t="shared" si="328"/>
        <v>0</v>
      </c>
      <c r="AM498" s="121">
        <f t="shared" si="328"/>
        <v>0</v>
      </c>
      <c r="AN498" s="121">
        <f t="shared" si="328"/>
        <v>0</v>
      </c>
      <c r="AO498" s="701">
        <f t="shared" si="328"/>
        <v>0</v>
      </c>
      <c r="AP498" s="122"/>
      <c r="AQ498" s="123">
        <f t="shared" si="329"/>
        <v>0</v>
      </c>
      <c r="AR498" s="121">
        <f t="shared" si="329"/>
        <v>0</v>
      </c>
      <c r="AS498" s="121">
        <f t="shared" si="329"/>
        <v>0</v>
      </c>
      <c r="AT498" s="121">
        <f t="shared" si="329"/>
        <v>0</v>
      </c>
      <c r="AU498" s="121">
        <f t="shared" si="329"/>
        <v>0</v>
      </c>
      <c r="AV498" s="121">
        <f t="shared" si="329"/>
        <v>0</v>
      </c>
      <c r="AW498" s="121">
        <f t="shared" si="329"/>
        <v>0</v>
      </c>
      <c r="AX498" s="121">
        <f t="shared" si="329"/>
        <v>0</v>
      </c>
      <c r="AY498" s="121">
        <f t="shared" si="329"/>
        <v>0</v>
      </c>
      <c r="AZ498" s="121">
        <f t="shared" si="329"/>
        <v>0</v>
      </c>
      <c r="BA498" s="121">
        <f t="shared" si="329"/>
        <v>0</v>
      </c>
      <c r="BB498" s="121">
        <f t="shared" si="329"/>
        <v>0</v>
      </c>
      <c r="BC498" s="121">
        <f t="shared" si="329"/>
        <v>0</v>
      </c>
      <c r="BD498" s="701">
        <f t="shared" si="329"/>
        <v>0</v>
      </c>
      <c r="BE498" s="693"/>
      <c r="BF498" s="122">
        <f t="shared" si="306"/>
        <v>0</v>
      </c>
      <c r="BG498" s="124"/>
      <c r="BH498" s="122">
        <f t="shared" si="307"/>
        <v>0</v>
      </c>
      <c r="BI498" s="124"/>
      <c r="BJ498" s="122">
        <f t="shared" si="308"/>
        <v>0</v>
      </c>
      <c r="BK498" s="124"/>
      <c r="BL498" s="125">
        <f t="shared" si="309"/>
        <v>0</v>
      </c>
      <c r="BM498" s="124"/>
      <c r="BN498" s="123">
        <f t="shared" si="330"/>
        <v>0</v>
      </c>
      <c r="BO498" s="126">
        <f t="shared" si="330"/>
        <v>0</v>
      </c>
      <c r="BP498" s="127"/>
      <c r="BQ498" s="409"/>
    </row>
    <row r="499" spans="1:69" s="131" customFormat="1" ht="17.55" hidden="1" customHeight="1">
      <c r="A499" s="83"/>
      <c r="C499" s="139" t="str">
        <f t="shared" si="302"/>
        <v>H</v>
      </c>
      <c r="D499" s="130" t="str">
        <f t="shared" si="314"/>
        <v>HIL</v>
      </c>
      <c r="E499" s="129">
        <f t="shared" si="324"/>
        <v>0</v>
      </c>
      <c r="F499" s="717"/>
      <c r="G499" s="123">
        <f t="shared" si="325"/>
        <v>0</v>
      </c>
      <c r="H499" s="121">
        <f t="shared" si="325"/>
        <v>0</v>
      </c>
      <c r="I499" s="121">
        <f t="shared" si="325"/>
        <v>0</v>
      </c>
      <c r="J499" s="121">
        <f t="shared" si="325"/>
        <v>0</v>
      </c>
      <c r="K499" s="121">
        <f t="shared" si="325"/>
        <v>0</v>
      </c>
      <c r="L499" s="121">
        <f t="shared" si="325"/>
        <v>0</v>
      </c>
      <c r="M499" s="121">
        <f t="shared" si="325"/>
        <v>0</v>
      </c>
      <c r="N499" s="121">
        <f t="shared" si="325"/>
        <v>0</v>
      </c>
      <c r="O499" s="121">
        <f t="shared" si="325"/>
        <v>0</v>
      </c>
      <c r="P499" s="126">
        <f t="shared" si="325"/>
        <v>0</v>
      </c>
      <c r="Q499" s="122"/>
      <c r="R499" s="408">
        <f t="shared" si="303"/>
        <v>0</v>
      </c>
      <c r="S499" s="693"/>
      <c r="T499" s="700">
        <f t="shared" si="326"/>
        <v>0</v>
      </c>
      <c r="U499" s="701">
        <f t="shared" si="326"/>
        <v>0</v>
      </c>
      <c r="V499" s="693"/>
      <c r="W499" s="700">
        <f t="shared" si="327"/>
        <v>0</v>
      </c>
      <c r="X499" s="126">
        <f t="shared" si="327"/>
        <v>0</v>
      </c>
      <c r="Y499" s="696">
        <f t="shared" si="304"/>
        <v>0</v>
      </c>
      <c r="Z499" s="408">
        <f t="shared" si="305"/>
        <v>0</v>
      </c>
      <c r="AA499" s="127"/>
      <c r="AB499" s="123">
        <f t="shared" si="328"/>
        <v>0</v>
      </c>
      <c r="AC499" s="121">
        <f t="shared" si="328"/>
        <v>0</v>
      </c>
      <c r="AD499" s="121">
        <f t="shared" si="328"/>
        <v>0</v>
      </c>
      <c r="AE499" s="121">
        <f t="shared" si="328"/>
        <v>0</v>
      </c>
      <c r="AF499" s="121">
        <f t="shared" si="328"/>
        <v>0</v>
      </c>
      <c r="AG499" s="121">
        <f t="shared" si="328"/>
        <v>0</v>
      </c>
      <c r="AH499" s="121">
        <f t="shared" si="328"/>
        <v>0</v>
      </c>
      <c r="AI499" s="121">
        <f t="shared" si="328"/>
        <v>0</v>
      </c>
      <c r="AJ499" s="121">
        <f t="shared" si="328"/>
        <v>0</v>
      </c>
      <c r="AK499" s="121">
        <f t="shared" si="328"/>
        <v>0</v>
      </c>
      <c r="AL499" s="121">
        <f t="shared" si="328"/>
        <v>0</v>
      </c>
      <c r="AM499" s="121">
        <f t="shared" si="328"/>
        <v>0</v>
      </c>
      <c r="AN499" s="121">
        <f t="shared" si="328"/>
        <v>0</v>
      </c>
      <c r="AO499" s="701">
        <f t="shared" si="328"/>
        <v>0</v>
      </c>
      <c r="AP499" s="122"/>
      <c r="AQ499" s="123">
        <f t="shared" si="329"/>
        <v>0</v>
      </c>
      <c r="AR499" s="121">
        <f t="shared" si="329"/>
        <v>0</v>
      </c>
      <c r="AS499" s="121">
        <f t="shared" si="329"/>
        <v>0</v>
      </c>
      <c r="AT499" s="121">
        <f t="shared" si="329"/>
        <v>0</v>
      </c>
      <c r="AU499" s="121">
        <f t="shared" si="329"/>
        <v>0</v>
      </c>
      <c r="AV499" s="121">
        <f t="shared" si="329"/>
        <v>0</v>
      </c>
      <c r="AW499" s="121">
        <f t="shared" si="329"/>
        <v>0</v>
      </c>
      <c r="AX499" s="121">
        <f t="shared" si="329"/>
        <v>0</v>
      </c>
      <c r="AY499" s="121">
        <f t="shared" si="329"/>
        <v>0</v>
      </c>
      <c r="AZ499" s="121">
        <f t="shared" si="329"/>
        <v>0</v>
      </c>
      <c r="BA499" s="121">
        <f t="shared" si="329"/>
        <v>0</v>
      </c>
      <c r="BB499" s="121">
        <f t="shared" si="329"/>
        <v>0</v>
      </c>
      <c r="BC499" s="121">
        <f t="shared" si="329"/>
        <v>0</v>
      </c>
      <c r="BD499" s="701">
        <f t="shared" si="329"/>
        <v>0</v>
      </c>
      <c r="BE499" s="693"/>
      <c r="BF499" s="122">
        <f t="shared" si="306"/>
        <v>0</v>
      </c>
      <c r="BG499" s="124"/>
      <c r="BH499" s="122">
        <f t="shared" si="307"/>
        <v>0</v>
      </c>
      <c r="BI499" s="124"/>
      <c r="BJ499" s="122">
        <f t="shared" si="308"/>
        <v>0</v>
      </c>
      <c r="BK499" s="124"/>
      <c r="BL499" s="125">
        <f t="shared" si="309"/>
        <v>0</v>
      </c>
      <c r="BM499" s="124"/>
      <c r="BN499" s="123">
        <f t="shared" si="330"/>
        <v>0</v>
      </c>
      <c r="BO499" s="126">
        <f t="shared" si="330"/>
        <v>0</v>
      </c>
      <c r="BP499" s="127"/>
      <c r="BQ499" s="409"/>
    </row>
    <row r="500" spans="1:69" s="131" customFormat="1" ht="17.55" hidden="1" customHeight="1">
      <c r="A500" s="83"/>
      <c r="C500" s="139" t="str">
        <f t="shared" si="302"/>
        <v>H</v>
      </c>
      <c r="D500" s="130" t="str">
        <f t="shared" si="314"/>
        <v>HIL</v>
      </c>
      <c r="E500" s="129">
        <f t="shared" si="324"/>
        <v>0</v>
      </c>
      <c r="F500" s="717"/>
      <c r="G500" s="123">
        <f t="shared" si="325"/>
        <v>0</v>
      </c>
      <c r="H500" s="121">
        <f t="shared" si="325"/>
        <v>0</v>
      </c>
      <c r="I500" s="121">
        <f t="shared" si="325"/>
        <v>0</v>
      </c>
      <c r="J500" s="121">
        <f t="shared" si="325"/>
        <v>0</v>
      </c>
      <c r="K500" s="121">
        <f t="shared" si="325"/>
        <v>0</v>
      </c>
      <c r="L500" s="121">
        <f t="shared" si="325"/>
        <v>0</v>
      </c>
      <c r="M500" s="121">
        <f t="shared" si="325"/>
        <v>0</v>
      </c>
      <c r="N500" s="121">
        <f t="shared" si="325"/>
        <v>0</v>
      </c>
      <c r="O500" s="121">
        <f t="shared" si="325"/>
        <v>0</v>
      </c>
      <c r="P500" s="126">
        <f t="shared" si="325"/>
        <v>0</v>
      </c>
      <c r="Q500" s="122"/>
      <c r="R500" s="408">
        <f t="shared" si="303"/>
        <v>0</v>
      </c>
      <c r="S500" s="693"/>
      <c r="T500" s="700">
        <f t="shared" si="326"/>
        <v>0</v>
      </c>
      <c r="U500" s="701">
        <f t="shared" si="326"/>
        <v>0</v>
      </c>
      <c r="V500" s="693"/>
      <c r="W500" s="700">
        <f t="shared" si="327"/>
        <v>0</v>
      </c>
      <c r="X500" s="126">
        <f t="shared" si="327"/>
        <v>0</v>
      </c>
      <c r="Y500" s="696">
        <f t="shared" si="304"/>
        <v>0</v>
      </c>
      <c r="Z500" s="408">
        <f t="shared" si="305"/>
        <v>0</v>
      </c>
      <c r="AA500" s="127"/>
      <c r="AB500" s="123">
        <f t="shared" si="328"/>
        <v>0</v>
      </c>
      <c r="AC500" s="121">
        <f t="shared" si="328"/>
        <v>0</v>
      </c>
      <c r="AD500" s="121">
        <f t="shared" si="328"/>
        <v>0</v>
      </c>
      <c r="AE500" s="121">
        <f t="shared" si="328"/>
        <v>0</v>
      </c>
      <c r="AF500" s="121">
        <f t="shared" si="328"/>
        <v>0</v>
      </c>
      <c r="AG500" s="121">
        <f t="shared" si="328"/>
        <v>0</v>
      </c>
      <c r="AH500" s="121">
        <f t="shared" si="328"/>
        <v>0</v>
      </c>
      <c r="AI500" s="121">
        <f t="shared" si="328"/>
        <v>0</v>
      </c>
      <c r="AJ500" s="121">
        <f t="shared" si="328"/>
        <v>0</v>
      </c>
      <c r="AK500" s="121">
        <f t="shared" si="328"/>
        <v>0</v>
      </c>
      <c r="AL500" s="121">
        <f t="shared" si="328"/>
        <v>0</v>
      </c>
      <c r="AM500" s="121">
        <f t="shared" si="328"/>
        <v>0</v>
      </c>
      <c r="AN500" s="121">
        <f t="shared" si="328"/>
        <v>0</v>
      </c>
      <c r="AO500" s="701">
        <f t="shared" si="328"/>
        <v>0</v>
      </c>
      <c r="AP500" s="122"/>
      <c r="AQ500" s="123">
        <f t="shared" si="329"/>
        <v>0</v>
      </c>
      <c r="AR500" s="121">
        <f t="shared" si="329"/>
        <v>0</v>
      </c>
      <c r="AS500" s="121">
        <f t="shared" si="329"/>
        <v>0</v>
      </c>
      <c r="AT500" s="121">
        <f t="shared" si="329"/>
        <v>0</v>
      </c>
      <c r="AU500" s="121">
        <f t="shared" si="329"/>
        <v>0</v>
      </c>
      <c r="AV500" s="121">
        <f t="shared" si="329"/>
        <v>0</v>
      </c>
      <c r="AW500" s="121">
        <f t="shared" si="329"/>
        <v>0</v>
      </c>
      <c r="AX500" s="121">
        <f t="shared" si="329"/>
        <v>0</v>
      </c>
      <c r="AY500" s="121">
        <f t="shared" si="329"/>
        <v>0</v>
      </c>
      <c r="AZ500" s="121">
        <f t="shared" si="329"/>
        <v>0</v>
      </c>
      <c r="BA500" s="121">
        <f t="shared" si="329"/>
        <v>0</v>
      </c>
      <c r="BB500" s="121">
        <f t="shared" si="329"/>
        <v>0</v>
      </c>
      <c r="BC500" s="121">
        <f t="shared" si="329"/>
        <v>0</v>
      </c>
      <c r="BD500" s="701">
        <f t="shared" si="329"/>
        <v>0</v>
      </c>
      <c r="BE500" s="693"/>
      <c r="BF500" s="122">
        <f t="shared" si="306"/>
        <v>0</v>
      </c>
      <c r="BG500" s="124"/>
      <c r="BH500" s="122">
        <f t="shared" si="307"/>
        <v>0</v>
      </c>
      <c r="BI500" s="124"/>
      <c r="BJ500" s="122">
        <f t="shared" si="308"/>
        <v>0</v>
      </c>
      <c r="BK500" s="124"/>
      <c r="BL500" s="125">
        <f t="shared" si="309"/>
        <v>0</v>
      </c>
      <c r="BM500" s="124"/>
      <c r="BN500" s="123">
        <f t="shared" si="330"/>
        <v>0</v>
      </c>
      <c r="BO500" s="126">
        <f t="shared" si="330"/>
        <v>0</v>
      </c>
      <c r="BP500" s="127"/>
      <c r="BQ500" s="409"/>
    </row>
    <row r="501" spans="1:69" s="131" customFormat="1" ht="17.55" hidden="1" customHeight="1">
      <c r="A501" s="83"/>
      <c r="C501" s="139" t="str">
        <f t="shared" si="302"/>
        <v>H</v>
      </c>
      <c r="D501" s="130" t="str">
        <f t="shared" si="314"/>
        <v>HIL</v>
      </c>
      <c r="E501" s="129">
        <f t="shared" si="324"/>
        <v>0</v>
      </c>
      <c r="F501" s="717"/>
      <c r="G501" s="123">
        <f t="shared" si="325"/>
        <v>0</v>
      </c>
      <c r="H501" s="121">
        <f t="shared" si="325"/>
        <v>0</v>
      </c>
      <c r="I501" s="121">
        <f t="shared" si="325"/>
        <v>0</v>
      </c>
      <c r="J501" s="121">
        <f t="shared" si="325"/>
        <v>0</v>
      </c>
      <c r="K501" s="121">
        <f t="shared" si="325"/>
        <v>0</v>
      </c>
      <c r="L501" s="121">
        <f t="shared" si="325"/>
        <v>0</v>
      </c>
      <c r="M501" s="121">
        <f t="shared" si="325"/>
        <v>0</v>
      </c>
      <c r="N501" s="121">
        <f t="shared" si="325"/>
        <v>0</v>
      </c>
      <c r="O501" s="121">
        <f t="shared" si="325"/>
        <v>0</v>
      </c>
      <c r="P501" s="126">
        <f t="shared" si="325"/>
        <v>0</v>
      </c>
      <c r="Q501" s="122"/>
      <c r="R501" s="408">
        <f t="shared" si="303"/>
        <v>0</v>
      </c>
      <c r="S501" s="693"/>
      <c r="T501" s="700">
        <f t="shared" si="326"/>
        <v>0</v>
      </c>
      <c r="U501" s="701">
        <f t="shared" si="326"/>
        <v>0</v>
      </c>
      <c r="V501" s="693"/>
      <c r="W501" s="700">
        <f t="shared" si="327"/>
        <v>0</v>
      </c>
      <c r="X501" s="126">
        <f t="shared" si="327"/>
        <v>0</v>
      </c>
      <c r="Y501" s="696">
        <f t="shared" si="304"/>
        <v>0</v>
      </c>
      <c r="Z501" s="408">
        <f t="shared" si="305"/>
        <v>0</v>
      </c>
      <c r="AA501" s="127"/>
      <c r="AB501" s="123">
        <f t="shared" si="328"/>
        <v>0</v>
      </c>
      <c r="AC501" s="121">
        <f t="shared" si="328"/>
        <v>0</v>
      </c>
      <c r="AD501" s="121">
        <f t="shared" si="328"/>
        <v>0</v>
      </c>
      <c r="AE501" s="121">
        <f t="shared" si="328"/>
        <v>0</v>
      </c>
      <c r="AF501" s="121">
        <f t="shared" si="328"/>
        <v>0</v>
      </c>
      <c r="AG501" s="121">
        <f t="shared" si="328"/>
        <v>0</v>
      </c>
      <c r="AH501" s="121">
        <f t="shared" si="328"/>
        <v>0</v>
      </c>
      <c r="AI501" s="121">
        <f t="shared" si="328"/>
        <v>0</v>
      </c>
      <c r="AJ501" s="121">
        <f t="shared" si="328"/>
        <v>0</v>
      </c>
      <c r="AK501" s="121">
        <f t="shared" si="328"/>
        <v>0</v>
      </c>
      <c r="AL501" s="121">
        <f t="shared" si="328"/>
        <v>0</v>
      </c>
      <c r="AM501" s="121">
        <f t="shared" si="328"/>
        <v>0</v>
      </c>
      <c r="AN501" s="121">
        <f t="shared" si="328"/>
        <v>0</v>
      </c>
      <c r="AO501" s="701">
        <f t="shared" si="328"/>
        <v>0</v>
      </c>
      <c r="AP501" s="122"/>
      <c r="AQ501" s="123">
        <f t="shared" si="329"/>
        <v>0</v>
      </c>
      <c r="AR501" s="121">
        <f t="shared" si="329"/>
        <v>0</v>
      </c>
      <c r="AS501" s="121">
        <f t="shared" si="329"/>
        <v>0</v>
      </c>
      <c r="AT501" s="121">
        <f t="shared" si="329"/>
        <v>0</v>
      </c>
      <c r="AU501" s="121">
        <f t="shared" si="329"/>
        <v>0</v>
      </c>
      <c r="AV501" s="121">
        <f t="shared" si="329"/>
        <v>0</v>
      </c>
      <c r="AW501" s="121">
        <f t="shared" si="329"/>
        <v>0</v>
      </c>
      <c r="AX501" s="121">
        <f t="shared" si="329"/>
        <v>0</v>
      </c>
      <c r="AY501" s="121">
        <f t="shared" si="329"/>
        <v>0</v>
      </c>
      <c r="AZ501" s="121">
        <f t="shared" si="329"/>
        <v>0</v>
      </c>
      <c r="BA501" s="121">
        <f t="shared" si="329"/>
        <v>0</v>
      </c>
      <c r="BB501" s="121">
        <f t="shared" si="329"/>
        <v>0</v>
      </c>
      <c r="BC501" s="121">
        <f t="shared" si="329"/>
        <v>0</v>
      </c>
      <c r="BD501" s="701">
        <f t="shared" si="329"/>
        <v>0</v>
      </c>
      <c r="BE501" s="693"/>
      <c r="BF501" s="122">
        <f t="shared" si="306"/>
        <v>0</v>
      </c>
      <c r="BG501" s="124"/>
      <c r="BH501" s="122">
        <f t="shared" si="307"/>
        <v>0</v>
      </c>
      <c r="BI501" s="124"/>
      <c r="BJ501" s="122">
        <f t="shared" si="308"/>
        <v>0</v>
      </c>
      <c r="BK501" s="124"/>
      <c r="BL501" s="125">
        <f t="shared" si="309"/>
        <v>0</v>
      </c>
      <c r="BM501" s="124"/>
      <c r="BN501" s="123">
        <f t="shared" si="330"/>
        <v>0</v>
      </c>
      <c r="BO501" s="126">
        <f t="shared" si="330"/>
        <v>0</v>
      </c>
      <c r="BP501" s="127"/>
      <c r="BQ501" s="409"/>
    </row>
    <row r="502" spans="1:69" s="131" customFormat="1" ht="17.55" hidden="1" customHeight="1">
      <c r="A502" s="83"/>
      <c r="C502" s="139" t="str">
        <f t="shared" si="302"/>
        <v>H</v>
      </c>
      <c r="D502" s="130" t="str">
        <f t="shared" si="314"/>
        <v>HIL</v>
      </c>
      <c r="E502" s="129">
        <f t="shared" si="324"/>
        <v>0</v>
      </c>
      <c r="F502" s="717"/>
      <c r="G502" s="123">
        <f t="shared" si="325"/>
        <v>0</v>
      </c>
      <c r="H502" s="121">
        <f t="shared" si="325"/>
        <v>0</v>
      </c>
      <c r="I502" s="121">
        <f t="shared" si="325"/>
        <v>0</v>
      </c>
      <c r="J502" s="121">
        <f t="shared" si="325"/>
        <v>0</v>
      </c>
      <c r="K502" s="121">
        <f t="shared" si="325"/>
        <v>0</v>
      </c>
      <c r="L502" s="121">
        <f t="shared" si="325"/>
        <v>0</v>
      </c>
      <c r="M502" s="121">
        <f t="shared" si="325"/>
        <v>0</v>
      </c>
      <c r="N502" s="121">
        <f t="shared" si="325"/>
        <v>0</v>
      </c>
      <c r="O502" s="121">
        <f t="shared" si="325"/>
        <v>0</v>
      </c>
      <c r="P502" s="126">
        <f t="shared" si="325"/>
        <v>0</v>
      </c>
      <c r="Q502" s="122"/>
      <c r="R502" s="408">
        <f t="shared" si="303"/>
        <v>0</v>
      </c>
      <c r="S502" s="693"/>
      <c r="T502" s="700">
        <f t="shared" si="326"/>
        <v>0</v>
      </c>
      <c r="U502" s="701">
        <f t="shared" si="326"/>
        <v>0</v>
      </c>
      <c r="V502" s="693"/>
      <c r="W502" s="700">
        <f t="shared" si="327"/>
        <v>0</v>
      </c>
      <c r="X502" s="126">
        <f t="shared" si="327"/>
        <v>0</v>
      </c>
      <c r="Y502" s="696">
        <f t="shared" si="304"/>
        <v>0</v>
      </c>
      <c r="Z502" s="408">
        <f t="shared" si="305"/>
        <v>0</v>
      </c>
      <c r="AA502" s="127"/>
      <c r="AB502" s="123">
        <f t="shared" si="328"/>
        <v>0</v>
      </c>
      <c r="AC502" s="121">
        <f t="shared" si="328"/>
        <v>0</v>
      </c>
      <c r="AD502" s="121">
        <f t="shared" si="328"/>
        <v>0</v>
      </c>
      <c r="AE502" s="121">
        <f t="shared" si="328"/>
        <v>0</v>
      </c>
      <c r="AF502" s="121">
        <f t="shared" si="328"/>
        <v>0</v>
      </c>
      <c r="AG502" s="121">
        <f t="shared" si="328"/>
        <v>0</v>
      </c>
      <c r="AH502" s="121">
        <f t="shared" si="328"/>
        <v>0</v>
      </c>
      <c r="AI502" s="121">
        <f t="shared" si="328"/>
        <v>0</v>
      </c>
      <c r="AJ502" s="121">
        <f t="shared" si="328"/>
        <v>0</v>
      </c>
      <c r="AK502" s="121">
        <f t="shared" si="328"/>
        <v>0</v>
      </c>
      <c r="AL502" s="121">
        <f t="shared" si="328"/>
        <v>0</v>
      </c>
      <c r="AM502" s="121">
        <f t="shared" si="328"/>
        <v>0</v>
      </c>
      <c r="AN502" s="121">
        <f t="shared" si="328"/>
        <v>0</v>
      </c>
      <c r="AO502" s="701">
        <f t="shared" si="328"/>
        <v>0</v>
      </c>
      <c r="AP502" s="122"/>
      <c r="AQ502" s="123">
        <f t="shared" si="329"/>
        <v>0</v>
      </c>
      <c r="AR502" s="121">
        <f t="shared" si="329"/>
        <v>0</v>
      </c>
      <c r="AS502" s="121">
        <f t="shared" si="329"/>
        <v>0</v>
      </c>
      <c r="AT502" s="121">
        <f t="shared" si="329"/>
        <v>0</v>
      </c>
      <c r="AU502" s="121">
        <f t="shared" si="329"/>
        <v>0</v>
      </c>
      <c r="AV502" s="121">
        <f t="shared" si="329"/>
        <v>0</v>
      </c>
      <c r="AW502" s="121">
        <f t="shared" si="329"/>
        <v>0</v>
      </c>
      <c r="AX502" s="121">
        <f t="shared" si="329"/>
        <v>0</v>
      </c>
      <c r="AY502" s="121">
        <f t="shared" si="329"/>
        <v>0</v>
      </c>
      <c r="AZ502" s="121">
        <f t="shared" si="329"/>
        <v>0</v>
      </c>
      <c r="BA502" s="121">
        <f t="shared" si="329"/>
        <v>0</v>
      </c>
      <c r="BB502" s="121">
        <f t="shared" si="329"/>
        <v>0</v>
      </c>
      <c r="BC502" s="121">
        <f t="shared" si="329"/>
        <v>0</v>
      </c>
      <c r="BD502" s="701">
        <f t="shared" si="329"/>
        <v>0</v>
      </c>
      <c r="BE502" s="693"/>
      <c r="BF502" s="122">
        <f t="shared" si="306"/>
        <v>0</v>
      </c>
      <c r="BG502" s="124"/>
      <c r="BH502" s="122">
        <f t="shared" si="307"/>
        <v>0</v>
      </c>
      <c r="BI502" s="124"/>
      <c r="BJ502" s="122">
        <f t="shared" si="308"/>
        <v>0</v>
      </c>
      <c r="BK502" s="124"/>
      <c r="BL502" s="125">
        <f t="shared" si="309"/>
        <v>0</v>
      </c>
      <c r="BM502" s="124"/>
      <c r="BN502" s="123">
        <f t="shared" si="330"/>
        <v>0</v>
      </c>
      <c r="BO502" s="126">
        <f t="shared" si="330"/>
        <v>0</v>
      </c>
      <c r="BP502" s="127"/>
      <c r="BQ502" s="409"/>
    </row>
    <row r="503" spans="1:69" s="131" customFormat="1" ht="17.55" hidden="1" customHeight="1">
      <c r="A503" s="83"/>
      <c r="C503" s="139" t="str">
        <f t="shared" si="302"/>
        <v>H</v>
      </c>
      <c r="D503" s="130" t="str">
        <f t="shared" si="314"/>
        <v>HIL</v>
      </c>
      <c r="E503" s="129">
        <f t="shared" si="324"/>
        <v>0</v>
      </c>
      <c r="F503" s="717"/>
      <c r="G503" s="123">
        <f t="shared" si="325"/>
        <v>0</v>
      </c>
      <c r="H503" s="121">
        <f t="shared" si="325"/>
        <v>0</v>
      </c>
      <c r="I503" s="121">
        <f t="shared" si="325"/>
        <v>0</v>
      </c>
      <c r="J503" s="121">
        <f t="shared" si="325"/>
        <v>0</v>
      </c>
      <c r="K503" s="121">
        <f t="shared" si="325"/>
        <v>0</v>
      </c>
      <c r="L503" s="121">
        <f t="shared" si="325"/>
        <v>0</v>
      </c>
      <c r="M503" s="121">
        <f t="shared" si="325"/>
        <v>0</v>
      </c>
      <c r="N503" s="121">
        <f t="shared" si="325"/>
        <v>0</v>
      </c>
      <c r="O503" s="121">
        <f t="shared" si="325"/>
        <v>0</v>
      </c>
      <c r="P503" s="126">
        <f t="shared" si="325"/>
        <v>0</v>
      </c>
      <c r="Q503" s="122"/>
      <c r="R503" s="408">
        <f t="shared" si="303"/>
        <v>0</v>
      </c>
      <c r="S503" s="693"/>
      <c r="T503" s="700">
        <f t="shared" si="326"/>
        <v>0</v>
      </c>
      <c r="U503" s="701">
        <f t="shared" si="326"/>
        <v>0</v>
      </c>
      <c r="V503" s="693"/>
      <c r="W503" s="700">
        <f t="shared" si="327"/>
        <v>0</v>
      </c>
      <c r="X503" s="126">
        <f t="shared" si="327"/>
        <v>0</v>
      </c>
      <c r="Y503" s="696">
        <f t="shared" si="304"/>
        <v>0</v>
      </c>
      <c r="Z503" s="408">
        <f t="shared" si="305"/>
        <v>0</v>
      </c>
      <c r="AA503" s="127"/>
      <c r="AB503" s="123">
        <f t="shared" si="328"/>
        <v>0</v>
      </c>
      <c r="AC503" s="121">
        <f t="shared" si="328"/>
        <v>0</v>
      </c>
      <c r="AD503" s="121">
        <f t="shared" si="328"/>
        <v>0</v>
      </c>
      <c r="AE503" s="121">
        <f t="shared" si="328"/>
        <v>0</v>
      </c>
      <c r="AF503" s="121">
        <f t="shared" si="328"/>
        <v>0</v>
      </c>
      <c r="AG503" s="121">
        <f t="shared" si="328"/>
        <v>0</v>
      </c>
      <c r="AH503" s="121">
        <f t="shared" si="328"/>
        <v>0</v>
      </c>
      <c r="AI503" s="121">
        <f t="shared" si="328"/>
        <v>0</v>
      </c>
      <c r="AJ503" s="121">
        <f t="shared" si="328"/>
        <v>0</v>
      </c>
      <c r="AK503" s="121">
        <f t="shared" si="328"/>
        <v>0</v>
      </c>
      <c r="AL503" s="121">
        <f t="shared" si="328"/>
        <v>0</v>
      </c>
      <c r="AM503" s="121">
        <f t="shared" si="328"/>
        <v>0</v>
      </c>
      <c r="AN503" s="121">
        <f t="shared" si="328"/>
        <v>0</v>
      </c>
      <c r="AO503" s="701">
        <f t="shared" si="328"/>
        <v>0</v>
      </c>
      <c r="AP503" s="122"/>
      <c r="AQ503" s="123">
        <f t="shared" si="329"/>
        <v>0</v>
      </c>
      <c r="AR503" s="121">
        <f t="shared" si="329"/>
        <v>0</v>
      </c>
      <c r="AS503" s="121">
        <f t="shared" si="329"/>
        <v>0</v>
      </c>
      <c r="AT503" s="121">
        <f t="shared" si="329"/>
        <v>0</v>
      </c>
      <c r="AU503" s="121">
        <f t="shared" si="329"/>
        <v>0</v>
      </c>
      <c r="AV503" s="121">
        <f t="shared" si="329"/>
        <v>0</v>
      </c>
      <c r="AW503" s="121">
        <f t="shared" si="329"/>
        <v>0</v>
      </c>
      <c r="AX503" s="121">
        <f t="shared" si="329"/>
        <v>0</v>
      </c>
      <c r="AY503" s="121">
        <f t="shared" si="329"/>
        <v>0</v>
      </c>
      <c r="AZ503" s="121">
        <f t="shared" si="329"/>
        <v>0</v>
      </c>
      <c r="BA503" s="121">
        <f t="shared" si="329"/>
        <v>0</v>
      </c>
      <c r="BB503" s="121">
        <f t="shared" si="329"/>
        <v>0</v>
      </c>
      <c r="BC503" s="121">
        <f t="shared" si="329"/>
        <v>0</v>
      </c>
      <c r="BD503" s="701">
        <f t="shared" si="329"/>
        <v>0</v>
      </c>
      <c r="BE503" s="693"/>
      <c r="BF503" s="122">
        <f t="shared" si="306"/>
        <v>0</v>
      </c>
      <c r="BG503" s="124"/>
      <c r="BH503" s="122">
        <f t="shared" si="307"/>
        <v>0</v>
      </c>
      <c r="BI503" s="124"/>
      <c r="BJ503" s="122">
        <f t="shared" si="308"/>
        <v>0</v>
      </c>
      <c r="BK503" s="124"/>
      <c r="BL503" s="125">
        <f t="shared" si="309"/>
        <v>0</v>
      </c>
      <c r="BM503" s="124"/>
      <c r="BN503" s="123">
        <f t="shared" si="330"/>
        <v>0</v>
      </c>
      <c r="BO503" s="126">
        <f t="shared" si="330"/>
        <v>0</v>
      </c>
      <c r="BP503" s="127"/>
      <c r="BQ503" s="409"/>
    </row>
    <row r="504" spans="1:69" s="131" customFormat="1" ht="17.55" hidden="1" customHeight="1">
      <c r="A504" s="83"/>
      <c r="C504" s="139" t="str">
        <f t="shared" si="302"/>
        <v>H</v>
      </c>
      <c r="D504" s="130" t="str">
        <f t="shared" si="314"/>
        <v>HIL</v>
      </c>
      <c r="E504" s="129">
        <f t="shared" si="324"/>
        <v>0</v>
      </c>
      <c r="F504" s="717"/>
      <c r="G504" s="123">
        <f t="shared" si="325"/>
        <v>0</v>
      </c>
      <c r="H504" s="121">
        <f t="shared" si="325"/>
        <v>0</v>
      </c>
      <c r="I504" s="121">
        <f t="shared" si="325"/>
        <v>0</v>
      </c>
      <c r="J504" s="121">
        <f t="shared" si="325"/>
        <v>0</v>
      </c>
      <c r="K504" s="121">
        <f t="shared" si="325"/>
        <v>0</v>
      </c>
      <c r="L504" s="121">
        <f t="shared" si="325"/>
        <v>0</v>
      </c>
      <c r="M504" s="121">
        <f t="shared" si="325"/>
        <v>0</v>
      </c>
      <c r="N504" s="121">
        <f t="shared" si="325"/>
        <v>0</v>
      </c>
      <c r="O504" s="121">
        <f t="shared" si="325"/>
        <v>0</v>
      </c>
      <c r="P504" s="126">
        <f t="shared" si="325"/>
        <v>0</v>
      </c>
      <c r="Q504" s="122"/>
      <c r="R504" s="408">
        <f t="shared" si="303"/>
        <v>0</v>
      </c>
      <c r="S504" s="693"/>
      <c r="T504" s="700">
        <f t="shared" si="326"/>
        <v>0</v>
      </c>
      <c r="U504" s="701">
        <f t="shared" si="326"/>
        <v>0</v>
      </c>
      <c r="V504" s="693"/>
      <c r="W504" s="700">
        <f t="shared" si="327"/>
        <v>0</v>
      </c>
      <c r="X504" s="126">
        <f t="shared" si="327"/>
        <v>0</v>
      </c>
      <c r="Y504" s="696">
        <f t="shared" si="304"/>
        <v>0</v>
      </c>
      <c r="Z504" s="408">
        <f t="shared" si="305"/>
        <v>0</v>
      </c>
      <c r="AA504" s="127"/>
      <c r="AB504" s="123">
        <f t="shared" si="328"/>
        <v>0</v>
      </c>
      <c r="AC504" s="121">
        <f t="shared" si="328"/>
        <v>0</v>
      </c>
      <c r="AD504" s="121">
        <f t="shared" si="328"/>
        <v>0</v>
      </c>
      <c r="AE504" s="121">
        <f t="shared" si="328"/>
        <v>0</v>
      </c>
      <c r="AF504" s="121">
        <f t="shared" si="328"/>
        <v>0</v>
      </c>
      <c r="AG504" s="121">
        <f t="shared" si="328"/>
        <v>0</v>
      </c>
      <c r="AH504" s="121">
        <f t="shared" si="328"/>
        <v>0</v>
      </c>
      <c r="AI504" s="121">
        <f t="shared" si="328"/>
        <v>0</v>
      </c>
      <c r="AJ504" s="121">
        <f t="shared" si="328"/>
        <v>0</v>
      </c>
      <c r="AK504" s="121">
        <f t="shared" si="328"/>
        <v>0</v>
      </c>
      <c r="AL504" s="121">
        <f t="shared" si="328"/>
        <v>0</v>
      </c>
      <c r="AM504" s="121">
        <f t="shared" si="328"/>
        <v>0</v>
      </c>
      <c r="AN504" s="121">
        <f t="shared" si="328"/>
        <v>0</v>
      </c>
      <c r="AO504" s="701">
        <f t="shared" si="328"/>
        <v>0</v>
      </c>
      <c r="AP504" s="122"/>
      <c r="AQ504" s="123">
        <f t="shared" si="329"/>
        <v>0</v>
      </c>
      <c r="AR504" s="121">
        <f t="shared" si="329"/>
        <v>0</v>
      </c>
      <c r="AS504" s="121">
        <f t="shared" si="329"/>
        <v>0</v>
      </c>
      <c r="AT504" s="121">
        <f t="shared" si="329"/>
        <v>0</v>
      </c>
      <c r="AU504" s="121">
        <f t="shared" si="329"/>
        <v>0</v>
      </c>
      <c r="AV504" s="121">
        <f t="shared" si="329"/>
        <v>0</v>
      </c>
      <c r="AW504" s="121">
        <f t="shared" si="329"/>
        <v>0</v>
      </c>
      <c r="AX504" s="121">
        <f t="shared" si="329"/>
        <v>0</v>
      </c>
      <c r="AY504" s="121">
        <f t="shared" si="329"/>
        <v>0</v>
      </c>
      <c r="AZ504" s="121">
        <f t="shared" si="329"/>
        <v>0</v>
      </c>
      <c r="BA504" s="121">
        <f t="shared" si="329"/>
        <v>0</v>
      </c>
      <c r="BB504" s="121">
        <f t="shared" si="329"/>
        <v>0</v>
      </c>
      <c r="BC504" s="121">
        <f t="shared" si="329"/>
        <v>0</v>
      </c>
      <c r="BD504" s="701">
        <f t="shared" si="329"/>
        <v>0</v>
      </c>
      <c r="BE504" s="693"/>
      <c r="BF504" s="122">
        <f t="shared" si="306"/>
        <v>0</v>
      </c>
      <c r="BG504" s="124"/>
      <c r="BH504" s="122">
        <f t="shared" si="307"/>
        <v>0</v>
      </c>
      <c r="BI504" s="124"/>
      <c r="BJ504" s="122">
        <f t="shared" si="308"/>
        <v>0</v>
      </c>
      <c r="BK504" s="124"/>
      <c r="BL504" s="125">
        <f t="shared" si="309"/>
        <v>0</v>
      </c>
      <c r="BM504" s="124"/>
      <c r="BN504" s="123">
        <f t="shared" si="330"/>
        <v>0</v>
      </c>
      <c r="BO504" s="126">
        <f t="shared" si="330"/>
        <v>0</v>
      </c>
      <c r="BP504" s="127"/>
      <c r="BQ504" s="409"/>
    </row>
    <row r="505" spans="1:69" s="131" customFormat="1" ht="17.55" customHeight="1">
      <c r="A505"/>
      <c r="B505"/>
      <c r="C505" s="139" t="str">
        <f t="shared" si="302"/>
        <v/>
      </c>
      <c r="D505" s="130" t="str">
        <f>$D494</f>
        <v>HIL</v>
      </c>
      <c r="E505" s="129" t="str">
        <f>E50</f>
        <v>Unknown</v>
      </c>
      <c r="F505" s="717"/>
      <c r="G505" s="123">
        <f t="shared" si="325"/>
        <v>0</v>
      </c>
      <c r="H505" s="121">
        <f t="shared" si="325"/>
        <v>0</v>
      </c>
      <c r="I505" s="121">
        <f t="shared" si="325"/>
        <v>1</v>
      </c>
      <c r="J505" s="121">
        <f t="shared" si="325"/>
        <v>1</v>
      </c>
      <c r="K505" s="121">
        <f t="shared" si="325"/>
        <v>1</v>
      </c>
      <c r="L505" s="121">
        <f t="shared" si="325"/>
        <v>0</v>
      </c>
      <c r="M505" s="121">
        <f t="shared" si="325"/>
        <v>0</v>
      </c>
      <c r="N505" s="121">
        <f t="shared" si="325"/>
        <v>1</v>
      </c>
      <c r="O505" s="121">
        <f t="shared" si="325"/>
        <v>1</v>
      </c>
      <c r="P505" s="126">
        <f t="shared" si="325"/>
        <v>1</v>
      </c>
      <c r="Q505" s="122"/>
      <c r="R505" s="408">
        <f t="shared" si="303"/>
        <v>0</v>
      </c>
      <c r="S505" s="693"/>
      <c r="T505" s="700">
        <f t="shared" si="326"/>
        <v>0</v>
      </c>
      <c r="U505" s="701">
        <f t="shared" si="326"/>
        <v>0</v>
      </c>
      <c r="V505" s="693"/>
      <c r="W505" s="700">
        <f t="shared" si="327"/>
        <v>0</v>
      </c>
      <c r="X505" s="126">
        <f t="shared" si="327"/>
        <v>0</v>
      </c>
      <c r="Y505" s="696">
        <f t="shared" si="304"/>
        <v>0</v>
      </c>
      <c r="Z505" s="408">
        <f t="shared" si="305"/>
        <v>0</v>
      </c>
      <c r="AA505" s="127"/>
      <c r="AB505" s="123">
        <f t="shared" si="328"/>
        <v>0</v>
      </c>
      <c r="AC505" s="121">
        <f t="shared" si="328"/>
        <v>0</v>
      </c>
      <c r="AD505" s="121">
        <f t="shared" si="328"/>
        <v>0</v>
      </c>
      <c r="AE505" s="121">
        <f t="shared" si="328"/>
        <v>0</v>
      </c>
      <c r="AF505" s="121">
        <f t="shared" si="328"/>
        <v>0</v>
      </c>
      <c r="AG505" s="121">
        <f t="shared" si="328"/>
        <v>0</v>
      </c>
      <c r="AH505" s="121">
        <f t="shared" si="328"/>
        <v>0</v>
      </c>
      <c r="AI505" s="121">
        <f t="shared" si="328"/>
        <v>0</v>
      </c>
      <c r="AJ505" s="121">
        <f t="shared" si="328"/>
        <v>0</v>
      </c>
      <c r="AK505" s="121">
        <f t="shared" si="328"/>
        <v>0</v>
      </c>
      <c r="AL505" s="121">
        <f t="shared" si="328"/>
        <v>1</v>
      </c>
      <c r="AM505" s="121">
        <f t="shared" si="328"/>
        <v>1</v>
      </c>
      <c r="AN505" s="121">
        <f t="shared" si="328"/>
        <v>0</v>
      </c>
      <c r="AO505" s="701">
        <f t="shared" si="328"/>
        <v>0</v>
      </c>
      <c r="AP505" s="122"/>
      <c r="AQ505" s="123">
        <f t="shared" si="329"/>
        <v>0</v>
      </c>
      <c r="AR505" s="121">
        <f t="shared" si="329"/>
        <v>0</v>
      </c>
      <c r="AS505" s="121">
        <f t="shared" si="329"/>
        <v>0</v>
      </c>
      <c r="AT505" s="121">
        <f t="shared" si="329"/>
        <v>0</v>
      </c>
      <c r="AU505" s="121">
        <f t="shared" si="329"/>
        <v>0</v>
      </c>
      <c r="AV505" s="121">
        <f t="shared" si="329"/>
        <v>0</v>
      </c>
      <c r="AW505" s="121">
        <f t="shared" si="329"/>
        <v>0</v>
      </c>
      <c r="AX505" s="121">
        <f t="shared" si="329"/>
        <v>0</v>
      </c>
      <c r="AY505" s="121">
        <f t="shared" si="329"/>
        <v>0</v>
      </c>
      <c r="AZ505" s="121">
        <f t="shared" si="329"/>
        <v>0</v>
      </c>
      <c r="BA505" s="121">
        <f t="shared" si="329"/>
        <v>0</v>
      </c>
      <c r="BB505" s="121">
        <f t="shared" si="329"/>
        <v>0</v>
      </c>
      <c r="BC505" s="121">
        <f t="shared" si="329"/>
        <v>0</v>
      </c>
      <c r="BD505" s="701">
        <f t="shared" si="329"/>
        <v>0</v>
      </c>
      <c r="BE505" s="693"/>
      <c r="BF505" s="122">
        <f t="shared" si="306"/>
        <v>0</v>
      </c>
      <c r="BG505" s="124"/>
      <c r="BH505" s="122">
        <f t="shared" si="307"/>
        <v>0</v>
      </c>
      <c r="BI505" s="124"/>
      <c r="BJ505" s="122">
        <f t="shared" si="308"/>
        <v>0</v>
      </c>
      <c r="BK505" s="124"/>
      <c r="BL505" s="125">
        <f t="shared" si="309"/>
        <v>0</v>
      </c>
      <c r="BM505" s="124"/>
      <c r="BN505" s="123">
        <f t="shared" si="330"/>
        <v>0</v>
      </c>
      <c r="BO505" s="126">
        <f t="shared" si="330"/>
        <v>3</v>
      </c>
      <c r="BP505" s="127"/>
      <c r="BQ505" s="409"/>
    </row>
    <row r="506" spans="1:69" s="131" customFormat="1" ht="17.55" hidden="1" customHeight="1">
      <c r="A506"/>
      <c r="B506"/>
      <c r="C506" s="139" t="str">
        <f t="shared" si="302"/>
        <v>H</v>
      </c>
      <c r="D506" s="130" t="str">
        <f>Parameter!G76</f>
        <v>HIL_B</v>
      </c>
      <c r="E506" s="129" t="str">
        <f t="shared" ref="E506:E529" si="331">E16</f>
        <v>Aglaia Tech</v>
      </c>
      <c r="F506" s="717"/>
      <c r="G506" s="123">
        <f t="shared" ref="G506:P515" si="332">SUMIFS(Share, Y, $E$3, Config, $G$11, P, G$15, LType, $D506, MSup, $E506)</f>
        <v>0</v>
      </c>
      <c r="H506" s="121">
        <f t="shared" si="332"/>
        <v>0</v>
      </c>
      <c r="I506" s="121">
        <f t="shared" si="332"/>
        <v>0</v>
      </c>
      <c r="J506" s="121">
        <f t="shared" si="332"/>
        <v>0</v>
      </c>
      <c r="K506" s="121">
        <f t="shared" si="332"/>
        <v>0</v>
      </c>
      <c r="L506" s="121">
        <f t="shared" si="332"/>
        <v>0</v>
      </c>
      <c r="M506" s="121">
        <f t="shared" si="332"/>
        <v>0</v>
      </c>
      <c r="N506" s="121">
        <f t="shared" si="332"/>
        <v>0</v>
      </c>
      <c r="O506" s="121">
        <f t="shared" si="332"/>
        <v>0</v>
      </c>
      <c r="P506" s="126">
        <f t="shared" si="332"/>
        <v>0</v>
      </c>
      <c r="Q506" s="122"/>
      <c r="R506" s="408">
        <f t="shared" si="303"/>
        <v>0</v>
      </c>
      <c r="S506" s="693"/>
      <c r="T506" s="700">
        <f t="shared" si="326"/>
        <v>0</v>
      </c>
      <c r="U506" s="701">
        <f t="shared" si="326"/>
        <v>0</v>
      </c>
      <c r="V506" s="693"/>
      <c r="W506" s="700">
        <f t="shared" si="327"/>
        <v>0</v>
      </c>
      <c r="X506" s="126">
        <f t="shared" si="327"/>
        <v>0</v>
      </c>
      <c r="Y506" s="696">
        <f t="shared" si="304"/>
        <v>0</v>
      </c>
      <c r="Z506" s="408">
        <f t="shared" si="305"/>
        <v>0</v>
      </c>
      <c r="AA506" s="127"/>
      <c r="AB506" s="123">
        <f t="shared" ref="AB506:AO515" si="333">SUMIFS(Share, Y, $E$3, Config, $AB$11, P, AB$15, LType, $D506, MSup, $E506)</f>
        <v>0</v>
      </c>
      <c r="AC506" s="121">
        <f t="shared" si="333"/>
        <v>0</v>
      </c>
      <c r="AD506" s="121">
        <f t="shared" si="333"/>
        <v>0</v>
      </c>
      <c r="AE506" s="121">
        <f t="shared" si="333"/>
        <v>0</v>
      </c>
      <c r="AF506" s="121">
        <f t="shared" si="333"/>
        <v>0</v>
      </c>
      <c r="AG506" s="121">
        <f t="shared" si="333"/>
        <v>0</v>
      </c>
      <c r="AH506" s="121">
        <f t="shared" si="333"/>
        <v>0</v>
      </c>
      <c r="AI506" s="121">
        <f t="shared" si="333"/>
        <v>0</v>
      </c>
      <c r="AJ506" s="121">
        <f t="shared" si="333"/>
        <v>0</v>
      </c>
      <c r="AK506" s="121">
        <f t="shared" si="333"/>
        <v>0</v>
      </c>
      <c r="AL506" s="121">
        <f t="shared" si="333"/>
        <v>0</v>
      </c>
      <c r="AM506" s="121">
        <f t="shared" si="333"/>
        <v>0</v>
      </c>
      <c r="AN506" s="121">
        <f t="shared" si="333"/>
        <v>0</v>
      </c>
      <c r="AO506" s="701">
        <f t="shared" si="333"/>
        <v>0</v>
      </c>
      <c r="AP506" s="122"/>
      <c r="AQ506" s="123">
        <f t="shared" ref="AQ506:BD515" si="334">SUMIFS(Share, Y, $E$3, Config, $AQ$11, P, AQ$15, LType, $D506, MSup, $E506)</f>
        <v>0</v>
      </c>
      <c r="AR506" s="121">
        <f t="shared" si="334"/>
        <v>0</v>
      </c>
      <c r="AS506" s="121">
        <f t="shared" si="334"/>
        <v>0</v>
      </c>
      <c r="AT506" s="121">
        <f t="shared" si="334"/>
        <v>0</v>
      </c>
      <c r="AU506" s="121">
        <f t="shared" si="334"/>
        <v>0</v>
      </c>
      <c r="AV506" s="121">
        <f t="shared" si="334"/>
        <v>0</v>
      </c>
      <c r="AW506" s="121">
        <f t="shared" si="334"/>
        <v>0</v>
      </c>
      <c r="AX506" s="121">
        <f t="shared" si="334"/>
        <v>0</v>
      </c>
      <c r="AY506" s="121">
        <f t="shared" si="334"/>
        <v>0</v>
      </c>
      <c r="AZ506" s="121">
        <f t="shared" si="334"/>
        <v>0</v>
      </c>
      <c r="BA506" s="121">
        <f t="shared" si="334"/>
        <v>0</v>
      </c>
      <c r="BB506" s="121">
        <f t="shared" si="334"/>
        <v>0</v>
      </c>
      <c r="BC506" s="121">
        <f t="shared" si="334"/>
        <v>0</v>
      </c>
      <c r="BD506" s="701">
        <f t="shared" si="334"/>
        <v>0</v>
      </c>
      <c r="BE506" s="693"/>
      <c r="BF506" s="122">
        <f t="shared" si="306"/>
        <v>0</v>
      </c>
      <c r="BG506" s="124"/>
      <c r="BH506" s="122">
        <f t="shared" si="307"/>
        <v>0</v>
      </c>
      <c r="BI506" s="124"/>
      <c r="BJ506" s="122">
        <f t="shared" si="308"/>
        <v>0</v>
      </c>
      <c r="BK506" s="124"/>
      <c r="BL506" s="125">
        <f t="shared" si="309"/>
        <v>0</v>
      </c>
      <c r="BM506" s="124"/>
      <c r="BN506" s="123">
        <f t="shared" si="330"/>
        <v>0</v>
      </c>
      <c r="BO506" s="126">
        <f t="shared" si="330"/>
        <v>0</v>
      </c>
      <c r="BP506" s="127"/>
      <c r="BQ506" s="409"/>
    </row>
    <row r="507" spans="1:69" s="131" customFormat="1" ht="17.55" hidden="1" customHeight="1">
      <c r="A507"/>
      <c r="B507"/>
      <c r="C507" s="139" t="str">
        <f t="shared" si="302"/>
        <v>H</v>
      </c>
      <c r="D507" s="130" t="str">
        <f t="shared" ref="D507:D539" si="335">$D506</f>
        <v>HIL_B</v>
      </c>
      <c r="E507" s="129" t="str">
        <f t="shared" si="331"/>
        <v>Bayer</v>
      </c>
      <c r="F507" s="717"/>
      <c r="G507" s="123">
        <f t="shared" si="332"/>
        <v>0</v>
      </c>
      <c r="H507" s="121">
        <f t="shared" si="332"/>
        <v>0</v>
      </c>
      <c r="I507" s="121">
        <f t="shared" si="332"/>
        <v>0</v>
      </c>
      <c r="J507" s="121">
        <f t="shared" si="332"/>
        <v>0</v>
      </c>
      <c r="K507" s="121">
        <f t="shared" si="332"/>
        <v>0</v>
      </c>
      <c r="L507" s="121">
        <f t="shared" si="332"/>
        <v>0</v>
      </c>
      <c r="M507" s="121">
        <f t="shared" si="332"/>
        <v>0</v>
      </c>
      <c r="N507" s="121">
        <f t="shared" si="332"/>
        <v>0</v>
      </c>
      <c r="O507" s="121">
        <f t="shared" si="332"/>
        <v>0</v>
      </c>
      <c r="P507" s="126">
        <f t="shared" si="332"/>
        <v>0</v>
      </c>
      <c r="Q507" s="122"/>
      <c r="R507" s="408">
        <f t="shared" si="303"/>
        <v>0</v>
      </c>
      <c r="S507" s="693"/>
      <c r="T507" s="700">
        <f t="shared" si="326"/>
        <v>0</v>
      </c>
      <c r="U507" s="701">
        <f t="shared" si="326"/>
        <v>0</v>
      </c>
      <c r="V507" s="693"/>
      <c r="W507" s="700">
        <f t="shared" si="327"/>
        <v>0</v>
      </c>
      <c r="X507" s="126">
        <f t="shared" si="327"/>
        <v>0</v>
      </c>
      <c r="Y507" s="696">
        <f t="shared" si="304"/>
        <v>0</v>
      </c>
      <c r="Z507" s="408">
        <f t="shared" si="305"/>
        <v>0</v>
      </c>
      <c r="AA507" s="127"/>
      <c r="AB507" s="123">
        <f t="shared" si="333"/>
        <v>0</v>
      </c>
      <c r="AC507" s="121">
        <f t="shared" si="333"/>
        <v>0</v>
      </c>
      <c r="AD507" s="121">
        <f t="shared" si="333"/>
        <v>0</v>
      </c>
      <c r="AE507" s="121">
        <f t="shared" si="333"/>
        <v>0</v>
      </c>
      <c r="AF507" s="121">
        <f t="shared" si="333"/>
        <v>0</v>
      </c>
      <c r="AG507" s="121">
        <f t="shared" si="333"/>
        <v>0</v>
      </c>
      <c r="AH507" s="121">
        <f t="shared" si="333"/>
        <v>0</v>
      </c>
      <c r="AI507" s="121">
        <f t="shared" si="333"/>
        <v>0</v>
      </c>
      <c r="AJ507" s="121">
        <f t="shared" si="333"/>
        <v>0</v>
      </c>
      <c r="AK507" s="121">
        <f t="shared" si="333"/>
        <v>0</v>
      </c>
      <c r="AL507" s="121">
        <f t="shared" si="333"/>
        <v>0</v>
      </c>
      <c r="AM507" s="121">
        <f t="shared" si="333"/>
        <v>0</v>
      </c>
      <c r="AN507" s="121">
        <f t="shared" si="333"/>
        <v>0</v>
      </c>
      <c r="AO507" s="701">
        <f t="shared" si="333"/>
        <v>0</v>
      </c>
      <c r="AP507" s="122"/>
      <c r="AQ507" s="123">
        <f t="shared" si="334"/>
        <v>0</v>
      </c>
      <c r="AR507" s="121">
        <f t="shared" si="334"/>
        <v>0</v>
      </c>
      <c r="AS507" s="121">
        <f t="shared" si="334"/>
        <v>0</v>
      </c>
      <c r="AT507" s="121">
        <f t="shared" si="334"/>
        <v>0</v>
      </c>
      <c r="AU507" s="121">
        <f t="shared" si="334"/>
        <v>0</v>
      </c>
      <c r="AV507" s="121">
        <f t="shared" si="334"/>
        <v>0</v>
      </c>
      <c r="AW507" s="121">
        <f t="shared" si="334"/>
        <v>0</v>
      </c>
      <c r="AX507" s="121">
        <f t="shared" si="334"/>
        <v>0</v>
      </c>
      <c r="AY507" s="121">
        <f t="shared" si="334"/>
        <v>0</v>
      </c>
      <c r="AZ507" s="121">
        <f t="shared" si="334"/>
        <v>0</v>
      </c>
      <c r="BA507" s="121">
        <f t="shared" si="334"/>
        <v>0</v>
      </c>
      <c r="BB507" s="121">
        <f t="shared" si="334"/>
        <v>0</v>
      </c>
      <c r="BC507" s="121">
        <f t="shared" si="334"/>
        <v>0</v>
      </c>
      <c r="BD507" s="701">
        <f t="shared" si="334"/>
        <v>0</v>
      </c>
      <c r="BE507" s="693"/>
      <c r="BF507" s="122">
        <f t="shared" si="306"/>
        <v>0</v>
      </c>
      <c r="BG507" s="124"/>
      <c r="BH507" s="122">
        <f t="shared" si="307"/>
        <v>0</v>
      </c>
      <c r="BI507" s="124"/>
      <c r="BJ507" s="122">
        <f t="shared" si="308"/>
        <v>0</v>
      </c>
      <c r="BK507" s="124"/>
      <c r="BL507" s="125">
        <f t="shared" si="309"/>
        <v>0</v>
      </c>
      <c r="BM507" s="124"/>
      <c r="BN507" s="123">
        <f t="shared" si="330"/>
        <v>0</v>
      </c>
      <c r="BO507" s="126">
        <f t="shared" si="330"/>
        <v>0</v>
      </c>
      <c r="BP507" s="127"/>
      <c r="BQ507" s="409"/>
    </row>
    <row r="508" spans="1:69" s="131" customFormat="1" ht="17.55" hidden="1" customHeight="1">
      <c r="A508"/>
      <c r="B508"/>
      <c r="C508" s="139" t="str">
        <f t="shared" si="302"/>
        <v>H</v>
      </c>
      <c r="D508" s="130" t="str">
        <f t="shared" si="335"/>
        <v>HIL_B</v>
      </c>
      <c r="E508" s="129" t="str">
        <f t="shared" si="331"/>
        <v>Comet</v>
      </c>
      <c r="F508" s="717"/>
      <c r="G508" s="123">
        <f t="shared" si="332"/>
        <v>0</v>
      </c>
      <c r="H508" s="121">
        <f t="shared" si="332"/>
        <v>0</v>
      </c>
      <c r="I508" s="121">
        <f t="shared" si="332"/>
        <v>0</v>
      </c>
      <c r="J508" s="121">
        <f t="shared" si="332"/>
        <v>0</v>
      </c>
      <c r="K508" s="121">
        <f t="shared" si="332"/>
        <v>0</v>
      </c>
      <c r="L508" s="121">
        <f t="shared" si="332"/>
        <v>0</v>
      </c>
      <c r="M508" s="121">
        <f t="shared" si="332"/>
        <v>0</v>
      </c>
      <c r="N508" s="121">
        <f t="shared" si="332"/>
        <v>0</v>
      </c>
      <c r="O508" s="121">
        <f t="shared" si="332"/>
        <v>0</v>
      </c>
      <c r="P508" s="126">
        <f t="shared" si="332"/>
        <v>0</v>
      </c>
      <c r="Q508" s="122"/>
      <c r="R508" s="408">
        <f t="shared" si="303"/>
        <v>0</v>
      </c>
      <c r="S508" s="693"/>
      <c r="T508" s="700">
        <f t="shared" si="326"/>
        <v>0</v>
      </c>
      <c r="U508" s="701">
        <f t="shared" si="326"/>
        <v>0</v>
      </c>
      <c r="V508" s="693"/>
      <c r="W508" s="700">
        <f t="shared" si="327"/>
        <v>0</v>
      </c>
      <c r="X508" s="126">
        <f t="shared" si="327"/>
        <v>0</v>
      </c>
      <c r="Y508" s="696">
        <f t="shared" si="304"/>
        <v>0</v>
      </c>
      <c r="Z508" s="408">
        <f t="shared" si="305"/>
        <v>0</v>
      </c>
      <c r="AA508" s="127"/>
      <c r="AB508" s="123">
        <f t="shared" si="333"/>
        <v>0</v>
      </c>
      <c r="AC508" s="121">
        <f t="shared" si="333"/>
        <v>0</v>
      </c>
      <c r="AD508" s="121">
        <f t="shared" si="333"/>
        <v>0</v>
      </c>
      <c r="AE508" s="121">
        <f t="shared" si="333"/>
        <v>0</v>
      </c>
      <c r="AF508" s="121">
        <f t="shared" si="333"/>
        <v>0</v>
      </c>
      <c r="AG508" s="121">
        <f t="shared" si="333"/>
        <v>0</v>
      </c>
      <c r="AH508" s="121">
        <f t="shared" si="333"/>
        <v>0</v>
      </c>
      <c r="AI508" s="121">
        <f t="shared" si="333"/>
        <v>0</v>
      </c>
      <c r="AJ508" s="121">
        <f t="shared" si="333"/>
        <v>0</v>
      </c>
      <c r="AK508" s="121">
        <f t="shared" si="333"/>
        <v>0</v>
      </c>
      <c r="AL508" s="121">
        <f t="shared" si="333"/>
        <v>0</v>
      </c>
      <c r="AM508" s="121">
        <f t="shared" si="333"/>
        <v>0</v>
      </c>
      <c r="AN508" s="121">
        <f t="shared" si="333"/>
        <v>0</v>
      </c>
      <c r="AO508" s="701">
        <f t="shared" si="333"/>
        <v>0</v>
      </c>
      <c r="AP508" s="122"/>
      <c r="AQ508" s="123">
        <f t="shared" si="334"/>
        <v>0</v>
      </c>
      <c r="AR508" s="121">
        <f t="shared" si="334"/>
        <v>0</v>
      </c>
      <c r="AS508" s="121">
        <f t="shared" si="334"/>
        <v>0</v>
      </c>
      <c r="AT508" s="121">
        <f t="shared" si="334"/>
        <v>0</v>
      </c>
      <c r="AU508" s="121">
        <f t="shared" si="334"/>
        <v>0</v>
      </c>
      <c r="AV508" s="121">
        <f t="shared" si="334"/>
        <v>0</v>
      </c>
      <c r="AW508" s="121">
        <f t="shared" si="334"/>
        <v>0</v>
      </c>
      <c r="AX508" s="121">
        <f t="shared" si="334"/>
        <v>0</v>
      </c>
      <c r="AY508" s="121">
        <f t="shared" si="334"/>
        <v>0</v>
      </c>
      <c r="AZ508" s="121">
        <f t="shared" si="334"/>
        <v>0</v>
      </c>
      <c r="BA508" s="121">
        <f t="shared" si="334"/>
        <v>0</v>
      </c>
      <c r="BB508" s="121">
        <f t="shared" si="334"/>
        <v>0</v>
      </c>
      <c r="BC508" s="121">
        <f t="shared" si="334"/>
        <v>0</v>
      </c>
      <c r="BD508" s="701">
        <f t="shared" si="334"/>
        <v>0</v>
      </c>
      <c r="BE508" s="693"/>
      <c r="BF508" s="122">
        <f t="shared" si="306"/>
        <v>0</v>
      </c>
      <c r="BG508" s="124"/>
      <c r="BH508" s="122">
        <f t="shared" si="307"/>
        <v>0</v>
      </c>
      <c r="BI508" s="124"/>
      <c r="BJ508" s="122">
        <f t="shared" si="308"/>
        <v>0</v>
      </c>
      <c r="BK508" s="124"/>
      <c r="BL508" s="125">
        <f t="shared" si="309"/>
        <v>0</v>
      </c>
      <c r="BM508" s="124"/>
      <c r="BN508" s="123">
        <f t="shared" si="330"/>
        <v>0</v>
      </c>
      <c r="BO508" s="126">
        <f t="shared" si="330"/>
        <v>0</v>
      </c>
      <c r="BP508" s="127"/>
      <c r="BQ508" s="409"/>
    </row>
    <row r="509" spans="1:69" s="131" customFormat="1" ht="17.55" hidden="1" customHeight="1">
      <c r="A509"/>
      <c r="B509"/>
      <c r="C509" s="139" t="str">
        <f t="shared" si="302"/>
        <v>H</v>
      </c>
      <c r="D509" s="130" t="str">
        <f t="shared" si="335"/>
        <v>HIL_B</v>
      </c>
      <c r="E509" s="129" t="str">
        <f t="shared" si="331"/>
        <v>Dongjin Semichem</v>
      </c>
      <c r="F509" s="717"/>
      <c r="G509" s="123">
        <f t="shared" si="332"/>
        <v>0</v>
      </c>
      <c r="H509" s="121">
        <f t="shared" si="332"/>
        <v>0</v>
      </c>
      <c r="I509" s="121">
        <f t="shared" si="332"/>
        <v>0</v>
      </c>
      <c r="J509" s="121">
        <f t="shared" si="332"/>
        <v>0</v>
      </c>
      <c r="K509" s="121">
        <f t="shared" si="332"/>
        <v>0</v>
      </c>
      <c r="L509" s="121">
        <f t="shared" si="332"/>
        <v>0</v>
      </c>
      <c r="M509" s="121">
        <f t="shared" si="332"/>
        <v>0</v>
      </c>
      <c r="N509" s="121">
        <f t="shared" si="332"/>
        <v>0</v>
      </c>
      <c r="O509" s="121">
        <f t="shared" si="332"/>
        <v>0</v>
      </c>
      <c r="P509" s="126">
        <f t="shared" si="332"/>
        <v>0</v>
      </c>
      <c r="Q509" s="122"/>
      <c r="R509" s="408">
        <f t="shared" si="303"/>
        <v>0</v>
      </c>
      <c r="S509" s="693"/>
      <c r="T509" s="700">
        <f t="shared" si="326"/>
        <v>0</v>
      </c>
      <c r="U509" s="701">
        <f t="shared" si="326"/>
        <v>0</v>
      </c>
      <c r="V509" s="693"/>
      <c r="W509" s="700">
        <f t="shared" si="327"/>
        <v>0</v>
      </c>
      <c r="X509" s="126">
        <f t="shared" si="327"/>
        <v>0</v>
      </c>
      <c r="Y509" s="696">
        <f t="shared" si="304"/>
        <v>0</v>
      </c>
      <c r="Z509" s="408">
        <f t="shared" si="305"/>
        <v>0</v>
      </c>
      <c r="AA509" s="127"/>
      <c r="AB509" s="123">
        <f t="shared" si="333"/>
        <v>0</v>
      </c>
      <c r="AC509" s="121">
        <f t="shared" si="333"/>
        <v>0</v>
      </c>
      <c r="AD509" s="121">
        <f t="shared" si="333"/>
        <v>0</v>
      </c>
      <c r="AE509" s="121">
        <f t="shared" si="333"/>
        <v>0</v>
      </c>
      <c r="AF509" s="121">
        <f t="shared" si="333"/>
        <v>0</v>
      </c>
      <c r="AG509" s="121">
        <f t="shared" si="333"/>
        <v>0</v>
      </c>
      <c r="AH509" s="121">
        <f t="shared" si="333"/>
        <v>0</v>
      </c>
      <c r="AI509" s="121">
        <f t="shared" si="333"/>
        <v>0</v>
      </c>
      <c r="AJ509" s="121">
        <f t="shared" si="333"/>
        <v>0</v>
      </c>
      <c r="AK509" s="121">
        <f t="shared" si="333"/>
        <v>0</v>
      </c>
      <c r="AL509" s="121">
        <f t="shared" si="333"/>
        <v>0</v>
      </c>
      <c r="AM509" s="121">
        <f t="shared" si="333"/>
        <v>0</v>
      </c>
      <c r="AN509" s="121">
        <f t="shared" si="333"/>
        <v>0</v>
      </c>
      <c r="AO509" s="701">
        <f t="shared" si="333"/>
        <v>0</v>
      </c>
      <c r="AP509" s="122"/>
      <c r="AQ509" s="123">
        <f t="shared" si="334"/>
        <v>0</v>
      </c>
      <c r="AR509" s="121">
        <f t="shared" si="334"/>
        <v>0</v>
      </c>
      <c r="AS509" s="121">
        <f t="shared" si="334"/>
        <v>0</v>
      </c>
      <c r="AT509" s="121">
        <f t="shared" si="334"/>
        <v>0</v>
      </c>
      <c r="AU509" s="121">
        <f t="shared" si="334"/>
        <v>0</v>
      </c>
      <c r="AV509" s="121">
        <f t="shared" si="334"/>
        <v>0</v>
      </c>
      <c r="AW509" s="121">
        <f t="shared" si="334"/>
        <v>0</v>
      </c>
      <c r="AX509" s="121">
        <f t="shared" si="334"/>
        <v>0</v>
      </c>
      <c r="AY509" s="121">
        <f t="shared" si="334"/>
        <v>0</v>
      </c>
      <c r="AZ509" s="121">
        <f t="shared" si="334"/>
        <v>0</v>
      </c>
      <c r="BA509" s="121">
        <f t="shared" si="334"/>
        <v>0</v>
      </c>
      <c r="BB509" s="121">
        <f t="shared" si="334"/>
        <v>0</v>
      </c>
      <c r="BC509" s="121">
        <f t="shared" si="334"/>
        <v>0</v>
      </c>
      <c r="BD509" s="701">
        <f t="shared" si="334"/>
        <v>0</v>
      </c>
      <c r="BE509" s="693"/>
      <c r="BF509" s="122">
        <f t="shared" si="306"/>
        <v>0</v>
      </c>
      <c r="BG509" s="124"/>
      <c r="BH509" s="122">
        <f t="shared" si="307"/>
        <v>0</v>
      </c>
      <c r="BI509" s="124"/>
      <c r="BJ509" s="122">
        <f t="shared" si="308"/>
        <v>0</v>
      </c>
      <c r="BK509" s="124"/>
      <c r="BL509" s="125">
        <f t="shared" si="309"/>
        <v>0</v>
      </c>
      <c r="BM509" s="124"/>
      <c r="BN509" s="123">
        <f t="shared" si="330"/>
        <v>0</v>
      </c>
      <c r="BO509" s="126">
        <f t="shared" si="330"/>
        <v>0</v>
      </c>
      <c r="BP509" s="127"/>
      <c r="BQ509" s="409"/>
    </row>
    <row r="510" spans="1:69" s="131" customFormat="1" ht="17.55" hidden="1" customHeight="1">
      <c r="A510"/>
      <c r="B510"/>
      <c r="C510" s="139" t="str">
        <f t="shared" si="302"/>
        <v>H</v>
      </c>
      <c r="D510" s="130" t="str">
        <f t="shared" si="335"/>
        <v>HIL_B</v>
      </c>
      <c r="E510" s="129" t="str">
        <f t="shared" si="331"/>
        <v>Duksan Neolux</v>
      </c>
      <c r="F510" s="717"/>
      <c r="G510" s="123">
        <f t="shared" si="332"/>
        <v>0</v>
      </c>
      <c r="H510" s="121">
        <f t="shared" si="332"/>
        <v>0</v>
      </c>
      <c r="I510" s="121">
        <f t="shared" si="332"/>
        <v>0</v>
      </c>
      <c r="J510" s="121">
        <f t="shared" si="332"/>
        <v>0</v>
      </c>
      <c r="K510" s="121">
        <f t="shared" si="332"/>
        <v>0</v>
      </c>
      <c r="L510" s="121">
        <f t="shared" si="332"/>
        <v>0</v>
      </c>
      <c r="M510" s="121">
        <f t="shared" si="332"/>
        <v>0</v>
      </c>
      <c r="N510" s="121">
        <f t="shared" si="332"/>
        <v>0</v>
      </c>
      <c r="O510" s="121">
        <f t="shared" si="332"/>
        <v>0</v>
      </c>
      <c r="P510" s="126">
        <f t="shared" si="332"/>
        <v>0</v>
      </c>
      <c r="Q510" s="122"/>
      <c r="R510" s="408">
        <f t="shared" si="303"/>
        <v>0</v>
      </c>
      <c r="S510" s="693"/>
      <c r="T510" s="700">
        <f t="shared" si="326"/>
        <v>0</v>
      </c>
      <c r="U510" s="701">
        <f t="shared" si="326"/>
        <v>0</v>
      </c>
      <c r="V510" s="693"/>
      <c r="W510" s="700">
        <f t="shared" si="327"/>
        <v>0</v>
      </c>
      <c r="X510" s="126">
        <f t="shared" si="327"/>
        <v>0</v>
      </c>
      <c r="Y510" s="696">
        <f t="shared" si="304"/>
        <v>0</v>
      </c>
      <c r="Z510" s="408">
        <f t="shared" si="305"/>
        <v>0</v>
      </c>
      <c r="AA510" s="127"/>
      <c r="AB510" s="123">
        <f t="shared" si="333"/>
        <v>0</v>
      </c>
      <c r="AC510" s="121">
        <f t="shared" si="333"/>
        <v>0</v>
      </c>
      <c r="AD510" s="121">
        <f t="shared" si="333"/>
        <v>0</v>
      </c>
      <c r="AE510" s="121">
        <f t="shared" si="333"/>
        <v>0</v>
      </c>
      <c r="AF510" s="121">
        <f t="shared" si="333"/>
        <v>0</v>
      </c>
      <c r="AG510" s="121">
        <f t="shared" si="333"/>
        <v>0</v>
      </c>
      <c r="AH510" s="121">
        <f t="shared" si="333"/>
        <v>0</v>
      </c>
      <c r="AI510" s="121">
        <f t="shared" si="333"/>
        <v>0</v>
      </c>
      <c r="AJ510" s="121">
        <f t="shared" si="333"/>
        <v>0</v>
      </c>
      <c r="AK510" s="121">
        <f t="shared" si="333"/>
        <v>0</v>
      </c>
      <c r="AL510" s="121">
        <f t="shared" si="333"/>
        <v>0</v>
      </c>
      <c r="AM510" s="121">
        <f t="shared" si="333"/>
        <v>0</v>
      </c>
      <c r="AN510" s="121">
        <f t="shared" si="333"/>
        <v>0</v>
      </c>
      <c r="AO510" s="701">
        <f t="shared" si="333"/>
        <v>0</v>
      </c>
      <c r="AP510" s="122"/>
      <c r="AQ510" s="123">
        <f t="shared" si="334"/>
        <v>0</v>
      </c>
      <c r="AR510" s="121">
        <f t="shared" si="334"/>
        <v>0</v>
      </c>
      <c r="AS510" s="121">
        <f t="shared" si="334"/>
        <v>0</v>
      </c>
      <c r="AT510" s="121">
        <f t="shared" si="334"/>
        <v>0</v>
      </c>
      <c r="AU510" s="121">
        <f t="shared" si="334"/>
        <v>0</v>
      </c>
      <c r="AV510" s="121">
        <f t="shared" si="334"/>
        <v>0</v>
      </c>
      <c r="AW510" s="121">
        <f t="shared" si="334"/>
        <v>0</v>
      </c>
      <c r="AX510" s="121">
        <f t="shared" si="334"/>
        <v>0</v>
      </c>
      <c r="AY510" s="121">
        <f t="shared" si="334"/>
        <v>0</v>
      </c>
      <c r="AZ510" s="121">
        <f t="shared" si="334"/>
        <v>0</v>
      </c>
      <c r="BA510" s="121">
        <f t="shared" si="334"/>
        <v>0</v>
      </c>
      <c r="BB510" s="121">
        <f t="shared" si="334"/>
        <v>0</v>
      </c>
      <c r="BC510" s="121">
        <f t="shared" si="334"/>
        <v>0</v>
      </c>
      <c r="BD510" s="701">
        <f t="shared" si="334"/>
        <v>0</v>
      </c>
      <c r="BE510" s="693"/>
      <c r="BF510" s="122">
        <f t="shared" si="306"/>
        <v>0</v>
      </c>
      <c r="BG510" s="124"/>
      <c r="BH510" s="122">
        <f t="shared" si="307"/>
        <v>0</v>
      </c>
      <c r="BI510" s="124"/>
      <c r="BJ510" s="122">
        <f t="shared" si="308"/>
        <v>0</v>
      </c>
      <c r="BK510" s="124"/>
      <c r="BL510" s="125">
        <f t="shared" si="309"/>
        <v>0</v>
      </c>
      <c r="BM510" s="124"/>
      <c r="BN510" s="123">
        <f t="shared" si="330"/>
        <v>0</v>
      </c>
      <c r="BO510" s="126">
        <f t="shared" si="330"/>
        <v>0</v>
      </c>
      <c r="BP510" s="127"/>
      <c r="BQ510" s="409"/>
    </row>
    <row r="511" spans="1:69" s="131" customFormat="1" ht="17.55" hidden="1" customHeight="1">
      <c r="A511"/>
      <c r="B511"/>
      <c r="C511" s="139" t="str">
        <f t="shared" si="302"/>
        <v>H</v>
      </c>
      <c r="D511" s="130" t="str">
        <f t="shared" si="335"/>
        <v>HIL_B</v>
      </c>
      <c r="E511" s="129" t="str">
        <f t="shared" si="331"/>
        <v>DuPont</v>
      </c>
      <c r="F511" s="717"/>
      <c r="G511" s="123">
        <f t="shared" si="332"/>
        <v>0</v>
      </c>
      <c r="H511" s="121">
        <f t="shared" si="332"/>
        <v>0</v>
      </c>
      <c r="I511" s="121">
        <f t="shared" si="332"/>
        <v>0</v>
      </c>
      <c r="J511" s="121">
        <f t="shared" si="332"/>
        <v>0</v>
      </c>
      <c r="K511" s="121">
        <f t="shared" si="332"/>
        <v>0</v>
      </c>
      <c r="L511" s="121">
        <f t="shared" si="332"/>
        <v>0</v>
      </c>
      <c r="M511" s="121">
        <f t="shared" si="332"/>
        <v>0</v>
      </c>
      <c r="N511" s="121">
        <f t="shared" si="332"/>
        <v>0</v>
      </c>
      <c r="O511" s="121">
        <f t="shared" si="332"/>
        <v>0</v>
      </c>
      <c r="P511" s="126">
        <f t="shared" si="332"/>
        <v>0</v>
      </c>
      <c r="Q511" s="122"/>
      <c r="R511" s="408">
        <f t="shared" si="303"/>
        <v>0</v>
      </c>
      <c r="S511" s="693"/>
      <c r="T511" s="700">
        <f t="shared" si="326"/>
        <v>0</v>
      </c>
      <c r="U511" s="701">
        <f t="shared" si="326"/>
        <v>0</v>
      </c>
      <c r="V511" s="693"/>
      <c r="W511" s="700">
        <f t="shared" si="327"/>
        <v>0</v>
      </c>
      <c r="X511" s="126">
        <f t="shared" si="327"/>
        <v>0</v>
      </c>
      <c r="Y511" s="696">
        <f t="shared" si="304"/>
        <v>0</v>
      </c>
      <c r="Z511" s="408">
        <f t="shared" si="305"/>
        <v>0</v>
      </c>
      <c r="AA511" s="127"/>
      <c r="AB511" s="123">
        <f t="shared" si="333"/>
        <v>0</v>
      </c>
      <c r="AC511" s="121">
        <f t="shared" si="333"/>
        <v>0</v>
      </c>
      <c r="AD511" s="121">
        <f t="shared" si="333"/>
        <v>0</v>
      </c>
      <c r="AE511" s="121">
        <f t="shared" si="333"/>
        <v>0</v>
      </c>
      <c r="AF511" s="121">
        <f t="shared" si="333"/>
        <v>0</v>
      </c>
      <c r="AG511" s="121">
        <f t="shared" si="333"/>
        <v>0</v>
      </c>
      <c r="AH511" s="121">
        <f t="shared" si="333"/>
        <v>0</v>
      </c>
      <c r="AI511" s="121">
        <f t="shared" si="333"/>
        <v>0</v>
      </c>
      <c r="AJ511" s="121">
        <f t="shared" si="333"/>
        <v>0</v>
      </c>
      <c r="AK511" s="121">
        <f t="shared" si="333"/>
        <v>0</v>
      </c>
      <c r="AL511" s="121">
        <f t="shared" si="333"/>
        <v>0</v>
      </c>
      <c r="AM511" s="121">
        <f t="shared" si="333"/>
        <v>0</v>
      </c>
      <c r="AN511" s="121">
        <f t="shared" si="333"/>
        <v>0</v>
      </c>
      <c r="AO511" s="701">
        <f t="shared" si="333"/>
        <v>0</v>
      </c>
      <c r="AP511" s="122"/>
      <c r="AQ511" s="123">
        <f t="shared" si="334"/>
        <v>0</v>
      </c>
      <c r="AR511" s="121">
        <f t="shared" si="334"/>
        <v>0</v>
      </c>
      <c r="AS511" s="121">
        <f t="shared" si="334"/>
        <v>0</v>
      </c>
      <c r="AT511" s="121">
        <f t="shared" si="334"/>
        <v>0</v>
      </c>
      <c r="AU511" s="121">
        <f t="shared" si="334"/>
        <v>0</v>
      </c>
      <c r="AV511" s="121">
        <f t="shared" si="334"/>
        <v>0</v>
      </c>
      <c r="AW511" s="121">
        <f t="shared" si="334"/>
        <v>0</v>
      </c>
      <c r="AX511" s="121">
        <f t="shared" si="334"/>
        <v>0</v>
      </c>
      <c r="AY511" s="121">
        <f t="shared" si="334"/>
        <v>0</v>
      </c>
      <c r="AZ511" s="121">
        <f t="shared" si="334"/>
        <v>0</v>
      </c>
      <c r="BA511" s="121">
        <f t="shared" si="334"/>
        <v>0</v>
      </c>
      <c r="BB511" s="121">
        <f t="shared" si="334"/>
        <v>0</v>
      </c>
      <c r="BC511" s="121">
        <f t="shared" si="334"/>
        <v>0</v>
      </c>
      <c r="BD511" s="701">
        <f t="shared" si="334"/>
        <v>0</v>
      </c>
      <c r="BE511" s="693"/>
      <c r="BF511" s="122">
        <f t="shared" si="306"/>
        <v>0</v>
      </c>
      <c r="BG511" s="124"/>
      <c r="BH511" s="122">
        <f t="shared" si="307"/>
        <v>0</v>
      </c>
      <c r="BI511" s="124"/>
      <c r="BJ511" s="122">
        <f t="shared" si="308"/>
        <v>0</v>
      </c>
      <c r="BK511" s="124"/>
      <c r="BL511" s="125">
        <f t="shared" si="309"/>
        <v>0</v>
      </c>
      <c r="BM511" s="124"/>
      <c r="BN511" s="123">
        <f t="shared" si="330"/>
        <v>0</v>
      </c>
      <c r="BO511" s="126">
        <f t="shared" si="330"/>
        <v>0</v>
      </c>
      <c r="BP511" s="127"/>
      <c r="BQ511" s="409"/>
    </row>
    <row r="512" spans="1:69" s="131" customFormat="1" ht="17.55" hidden="1" customHeight="1">
      <c r="A512"/>
      <c r="B512"/>
      <c r="C512" s="139" t="str">
        <f t="shared" si="302"/>
        <v>H</v>
      </c>
      <c r="D512" s="130" t="str">
        <f t="shared" si="335"/>
        <v>HIL_B</v>
      </c>
      <c r="E512" s="129" t="str">
        <f t="shared" si="331"/>
        <v>EMT</v>
      </c>
      <c r="F512" s="717"/>
      <c r="G512" s="123">
        <f t="shared" si="332"/>
        <v>0</v>
      </c>
      <c r="H512" s="121">
        <f t="shared" si="332"/>
        <v>0</v>
      </c>
      <c r="I512" s="121">
        <f t="shared" si="332"/>
        <v>0</v>
      </c>
      <c r="J512" s="121">
        <f t="shared" si="332"/>
        <v>0</v>
      </c>
      <c r="K512" s="121">
        <f t="shared" si="332"/>
        <v>0</v>
      </c>
      <c r="L512" s="121">
        <f t="shared" si="332"/>
        <v>0</v>
      </c>
      <c r="M512" s="121">
        <f t="shared" si="332"/>
        <v>0</v>
      </c>
      <c r="N512" s="121">
        <f t="shared" si="332"/>
        <v>0</v>
      </c>
      <c r="O512" s="121">
        <f t="shared" si="332"/>
        <v>0</v>
      </c>
      <c r="P512" s="126">
        <f t="shared" si="332"/>
        <v>0</v>
      </c>
      <c r="Q512" s="122"/>
      <c r="R512" s="408">
        <f t="shared" si="303"/>
        <v>0</v>
      </c>
      <c r="S512" s="693"/>
      <c r="T512" s="700">
        <f t="shared" si="326"/>
        <v>0</v>
      </c>
      <c r="U512" s="701">
        <f t="shared" si="326"/>
        <v>0</v>
      </c>
      <c r="V512" s="693"/>
      <c r="W512" s="700">
        <f t="shared" si="327"/>
        <v>0</v>
      </c>
      <c r="X512" s="126">
        <f t="shared" si="327"/>
        <v>0</v>
      </c>
      <c r="Y512" s="696">
        <f t="shared" si="304"/>
        <v>0</v>
      </c>
      <c r="Z512" s="408">
        <f t="shared" si="305"/>
        <v>0</v>
      </c>
      <c r="AA512" s="127"/>
      <c r="AB512" s="123">
        <f t="shared" si="333"/>
        <v>0</v>
      </c>
      <c r="AC512" s="121">
        <f t="shared" si="333"/>
        <v>0</v>
      </c>
      <c r="AD512" s="121">
        <f t="shared" si="333"/>
        <v>0</v>
      </c>
      <c r="AE512" s="121">
        <f t="shared" si="333"/>
        <v>0</v>
      </c>
      <c r="AF512" s="121">
        <f t="shared" si="333"/>
        <v>0</v>
      </c>
      <c r="AG512" s="121">
        <f t="shared" si="333"/>
        <v>0</v>
      </c>
      <c r="AH512" s="121">
        <f t="shared" si="333"/>
        <v>0</v>
      </c>
      <c r="AI512" s="121">
        <f t="shared" si="333"/>
        <v>0</v>
      </c>
      <c r="AJ512" s="121">
        <f t="shared" si="333"/>
        <v>0</v>
      </c>
      <c r="AK512" s="121">
        <f t="shared" si="333"/>
        <v>0</v>
      </c>
      <c r="AL512" s="121">
        <f t="shared" si="333"/>
        <v>0</v>
      </c>
      <c r="AM512" s="121">
        <f t="shared" si="333"/>
        <v>0</v>
      </c>
      <c r="AN512" s="121">
        <f t="shared" si="333"/>
        <v>0</v>
      </c>
      <c r="AO512" s="701">
        <f t="shared" si="333"/>
        <v>0</v>
      </c>
      <c r="AP512" s="122"/>
      <c r="AQ512" s="123">
        <f t="shared" si="334"/>
        <v>0</v>
      </c>
      <c r="AR512" s="121">
        <f t="shared" si="334"/>
        <v>0</v>
      </c>
      <c r="AS512" s="121">
        <f t="shared" si="334"/>
        <v>0</v>
      </c>
      <c r="AT512" s="121">
        <f t="shared" si="334"/>
        <v>0</v>
      </c>
      <c r="AU512" s="121">
        <f t="shared" si="334"/>
        <v>0</v>
      </c>
      <c r="AV512" s="121">
        <f t="shared" si="334"/>
        <v>0</v>
      </c>
      <c r="AW512" s="121">
        <f t="shared" si="334"/>
        <v>0</v>
      </c>
      <c r="AX512" s="121">
        <f t="shared" si="334"/>
        <v>0</v>
      </c>
      <c r="AY512" s="121">
        <f t="shared" si="334"/>
        <v>0</v>
      </c>
      <c r="AZ512" s="121">
        <f t="shared" si="334"/>
        <v>0</v>
      </c>
      <c r="BA512" s="121">
        <f t="shared" si="334"/>
        <v>0</v>
      </c>
      <c r="BB512" s="121">
        <f t="shared" si="334"/>
        <v>0</v>
      </c>
      <c r="BC512" s="121">
        <f t="shared" si="334"/>
        <v>0</v>
      </c>
      <c r="BD512" s="701">
        <f t="shared" si="334"/>
        <v>0</v>
      </c>
      <c r="BE512" s="693"/>
      <c r="BF512" s="122">
        <f t="shared" si="306"/>
        <v>0</v>
      </c>
      <c r="BG512" s="124"/>
      <c r="BH512" s="122">
        <f t="shared" si="307"/>
        <v>0</v>
      </c>
      <c r="BI512" s="124"/>
      <c r="BJ512" s="122">
        <f t="shared" si="308"/>
        <v>0</v>
      </c>
      <c r="BK512" s="124"/>
      <c r="BL512" s="125">
        <f t="shared" si="309"/>
        <v>0</v>
      </c>
      <c r="BM512" s="124"/>
      <c r="BN512" s="123">
        <f t="shared" si="330"/>
        <v>0</v>
      </c>
      <c r="BO512" s="126">
        <f t="shared" si="330"/>
        <v>0</v>
      </c>
      <c r="BP512" s="127"/>
      <c r="BQ512" s="409"/>
    </row>
    <row r="513" spans="1:69" s="131" customFormat="1" ht="17.55" hidden="1" customHeight="1">
      <c r="A513"/>
      <c r="B513"/>
      <c r="C513" s="139" t="str">
        <f t="shared" si="302"/>
        <v>H</v>
      </c>
      <c r="D513" s="130" t="str">
        <f t="shared" si="335"/>
        <v>HIL_B</v>
      </c>
      <c r="E513" s="129" t="str">
        <f t="shared" si="331"/>
        <v>Hodogaya</v>
      </c>
      <c r="F513" s="717"/>
      <c r="G513" s="123">
        <f t="shared" si="332"/>
        <v>0</v>
      </c>
      <c r="H513" s="121">
        <f t="shared" si="332"/>
        <v>0</v>
      </c>
      <c r="I513" s="121">
        <f t="shared" si="332"/>
        <v>0</v>
      </c>
      <c r="J513" s="121">
        <f t="shared" si="332"/>
        <v>0</v>
      </c>
      <c r="K513" s="121">
        <f t="shared" si="332"/>
        <v>0</v>
      </c>
      <c r="L513" s="121">
        <f t="shared" si="332"/>
        <v>0</v>
      </c>
      <c r="M513" s="121">
        <f t="shared" si="332"/>
        <v>0</v>
      </c>
      <c r="N513" s="121">
        <f t="shared" si="332"/>
        <v>0</v>
      </c>
      <c r="O513" s="121">
        <f t="shared" si="332"/>
        <v>0</v>
      </c>
      <c r="P513" s="126">
        <f t="shared" si="332"/>
        <v>0</v>
      </c>
      <c r="Q513" s="122"/>
      <c r="R513" s="408">
        <f t="shared" si="303"/>
        <v>0</v>
      </c>
      <c r="S513" s="693"/>
      <c r="T513" s="700">
        <f t="shared" si="326"/>
        <v>0</v>
      </c>
      <c r="U513" s="701">
        <f t="shared" si="326"/>
        <v>0</v>
      </c>
      <c r="V513" s="693"/>
      <c r="W513" s="700">
        <f t="shared" si="327"/>
        <v>0</v>
      </c>
      <c r="X513" s="126">
        <f t="shared" si="327"/>
        <v>0</v>
      </c>
      <c r="Y513" s="696">
        <f t="shared" si="304"/>
        <v>0</v>
      </c>
      <c r="Z513" s="408">
        <f t="shared" si="305"/>
        <v>0</v>
      </c>
      <c r="AA513" s="127"/>
      <c r="AB513" s="123">
        <f t="shared" si="333"/>
        <v>0</v>
      </c>
      <c r="AC513" s="121">
        <f t="shared" si="333"/>
        <v>0</v>
      </c>
      <c r="AD513" s="121">
        <f t="shared" si="333"/>
        <v>0</v>
      </c>
      <c r="AE513" s="121">
        <f t="shared" si="333"/>
        <v>0</v>
      </c>
      <c r="AF513" s="121">
        <f t="shared" si="333"/>
        <v>0</v>
      </c>
      <c r="AG513" s="121">
        <f t="shared" si="333"/>
        <v>0</v>
      </c>
      <c r="AH513" s="121">
        <f t="shared" si="333"/>
        <v>0</v>
      </c>
      <c r="AI513" s="121">
        <f t="shared" si="333"/>
        <v>0</v>
      </c>
      <c r="AJ513" s="121">
        <f t="shared" si="333"/>
        <v>0</v>
      </c>
      <c r="AK513" s="121">
        <f t="shared" si="333"/>
        <v>0</v>
      </c>
      <c r="AL513" s="121">
        <f t="shared" si="333"/>
        <v>0</v>
      </c>
      <c r="AM513" s="121">
        <f t="shared" si="333"/>
        <v>0</v>
      </c>
      <c r="AN513" s="121">
        <f t="shared" si="333"/>
        <v>0</v>
      </c>
      <c r="AO513" s="701">
        <f t="shared" si="333"/>
        <v>0</v>
      </c>
      <c r="AP513" s="122"/>
      <c r="AQ513" s="123">
        <f t="shared" si="334"/>
        <v>0</v>
      </c>
      <c r="AR513" s="121">
        <f t="shared" si="334"/>
        <v>0</v>
      </c>
      <c r="AS513" s="121">
        <f t="shared" si="334"/>
        <v>0</v>
      </c>
      <c r="AT513" s="121">
        <f t="shared" si="334"/>
        <v>0</v>
      </c>
      <c r="AU513" s="121">
        <f t="shared" si="334"/>
        <v>0</v>
      </c>
      <c r="AV513" s="121">
        <f t="shared" si="334"/>
        <v>0</v>
      </c>
      <c r="AW513" s="121">
        <f t="shared" si="334"/>
        <v>0</v>
      </c>
      <c r="AX513" s="121">
        <f t="shared" si="334"/>
        <v>0</v>
      </c>
      <c r="AY513" s="121">
        <f t="shared" si="334"/>
        <v>0</v>
      </c>
      <c r="AZ513" s="121">
        <f t="shared" si="334"/>
        <v>0</v>
      </c>
      <c r="BA513" s="121">
        <f t="shared" si="334"/>
        <v>0</v>
      </c>
      <c r="BB513" s="121">
        <f t="shared" si="334"/>
        <v>0</v>
      </c>
      <c r="BC513" s="121">
        <f t="shared" si="334"/>
        <v>0</v>
      </c>
      <c r="BD513" s="701">
        <f t="shared" si="334"/>
        <v>0</v>
      </c>
      <c r="BE513" s="693"/>
      <c r="BF513" s="122">
        <f t="shared" si="306"/>
        <v>0</v>
      </c>
      <c r="BG513" s="124"/>
      <c r="BH513" s="122">
        <f t="shared" si="307"/>
        <v>0</v>
      </c>
      <c r="BI513" s="124"/>
      <c r="BJ513" s="122">
        <f t="shared" si="308"/>
        <v>0</v>
      </c>
      <c r="BK513" s="124"/>
      <c r="BL513" s="125">
        <f t="shared" si="309"/>
        <v>0</v>
      </c>
      <c r="BM513" s="124"/>
      <c r="BN513" s="123">
        <f t="shared" si="330"/>
        <v>0</v>
      </c>
      <c r="BO513" s="126">
        <f t="shared" si="330"/>
        <v>0</v>
      </c>
      <c r="BP513" s="127"/>
      <c r="BQ513" s="409"/>
    </row>
    <row r="514" spans="1:69" s="131" customFormat="1" ht="17.55" hidden="1" customHeight="1">
      <c r="A514"/>
      <c r="B514"/>
      <c r="C514" s="139" t="str">
        <f t="shared" si="302"/>
        <v>H</v>
      </c>
      <c r="D514" s="130" t="str">
        <f t="shared" si="335"/>
        <v>HIL_B</v>
      </c>
      <c r="E514" s="129" t="str">
        <f t="shared" si="331"/>
        <v>Hyperion</v>
      </c>
      <c r="F514" s="717"/>
      <c r="G514" s="123">
        <f t="shared" si="332"/>
        <v>0</v>
      </c>
      <c r="H514" s="121">
        <f t="shared" si="332"/>
        <v>0</v>
      </c>
      <c r="I514" s="121">
        <f t="shared" si="332"/>
        <v>0</v>
      </c>
      <c r="J514" s="121">
        <f t="shared" si="332"/>
        <v>0</v>
      </c>
      <c r="K514" s="121">
        <f t="shared" si="332"/>
        <v>0</v>
      </c>
      <c r="L514" s="121">
        <f t="shared" si="332"/>
        <v>0</v>
      </c>
      <c r="M514" s="121">
        <f t="shared" si="332"/>
        <v>0</v>
      </c>
      <c r="N514" s="121">
        <f t="shared" si="332"/>
        <v>0</v>
      </c>
      <c r="O514" s="121">
        <f t="shared" si="332"/>
        <v>0</v>
      </c>
      <c r="P514" s="126">
        <f t="shared" si="332"/>
        <v>0</v>
      </c>
      <c r="Q514" s="122"/>
      <c r="R514" s="408">
        <f t="shared" si="303"/>
        <v>0</v>
      </c>
      <c r="S514" s="693"/>
      <c r="T514" s="700">
        <f t="shared" si="326"/>
        <v>0</v>
      </c>
      <c r="U514" s="701">
        <f t="shared" si="326"/>
        <v>0</v>
      </c>
      <c r="V514" s="693"/>
      <c r="W514" s="700">
        <f t="shared" si="327"/>
        <v>0</v>
      </c>
      <c r="X514" s="126">
        <f t="shared" si="327"/>
        <v>0</v>
      </c>
      <c r="Y514" s="696">
        <f t="shared" si="304"/>
        <v>0</v>
      </c>
      <c r="Z514" s="408">
        <f t="shared" si="305"/>
        <v>0</v>
      </c>
      <c r="AA514" s="127"/>
      <c r="AB514" s="123">
        <f t="shared" si="333"/>
        <v>0</v>
      </c>
      <c r="AC514" s="121">
        <f t="shared" si="333"/>
        <v>0</v>
      </c>
      <c r="AD514" s="121">
        <f t="shared" si="333"/>
        <v>0</v>
      </c>
      <c r="AE514" s="121">
        <f t="shared" si="333"/>
        <v>0</v>
      </c>
      <c r="AF514" s="121">
        <f t="shared" si="333"/>
        <v>0</v>
      </c>
      <c r="AG514" s="121">
        <f t="shared" si="333"/>
        <v>0</v>
      </c>
      <c r="AH514" s="121">
        <f t="shared" si="333"/>
        <v>0</v>
      </c>
      <c r="AI514" s="121">
        <f t="shared" si="333"/>
        <v>0</v>
      </c>
      <c r="AJ514" s="121">
        <f t="shared" si="333"/>
        <v>0</v>
      </c>
      <c r="AK514" s="121">
        <f t="shared" si="333"/>
        <v>0</v>
      </c>
      <c r="AL514" s="121">
        <f t="shared" si="333"/>
        <v>0</v>
      </c>
      <c r="AM514" s="121">
        <f t="shared" si="333"/>
        <v>0</v>
      </c>
      <c r="AN514" s="121">
        <f t="shared" si="333"/>
        <v>0</v>
      </c>
      <c r="AO514" s="701">
        <f t="shared" si="333"/>
        <v>0</v>
      </c>
      <c r="AP514" s="122"/>
      <c r="AQ514" s="123">
        <f t="shared" si="334"/>
        <v>0</v>
      </c>
      <c r="AR514" s="121">
        <f t="shared" si="334"/>
        <v>0</v>
      </c>
      <c r="AS514" s="121">
        <f t="shared" si="334"/>
        <v>0</v>
      </c>
      <c r="AT514" s="121">
        <f t="shared" si="334"/>
        <v>0</v>
      </c>
      <c r="AU514" s="121">
        <f t="shared" si="334"/>
        <v>0</v>
      </c>
      <c r="AV514" s="121">
        <f t="shared" si="334"/>
        <v>0</v>
      </c>
      <c r="AW514" s="121">
        <f t="shared" si="334"/>
        <v>0</v>
      </c>
      <c r="AX514" s="121">
        <f t="shared" si="334"/>
        <v>0</v>
      </c>
      <c r="AY514" s="121">
        <f t="shared" si="334"/>
        <v>0</v>
      </c>
      <c r="AZ514" s="121">
        <f t="shared" si="334"/>
        <v>0</v>
      </c>
      <c r="BA514" s="121">
        <f t="shared" si="334"/>
        <v>0</v>
      </c>
      <c r="BB514" s="121">
        <f t="shared" si="334"/>
        <v>0</v>
      </c>
      <c r="BC514" s="121">
        <f t="shared" si="334"/>
        <v>0</v>
      </c>
      <c r="BD514" s="701">
        <f t="shared" si="334"/>
        <v>0</v>
      </c>
      <c r="BE514" s="693"/>
      <c r="BF514" s="122">
        <f t="shared" si="306"/>
        <v>0</v>
      </c>
      <c r="BG514" s="124"/>
      <c r="BH514" s="122">
        <f t="shared" si="307"/>
        <v>0</v>
      </c>
      <c r="BI514" s="124"/>
      <c r="BJ514" s="122">
        <f t="shared" si="308"/>
        <v>0</v>
      </c>
      <c r="BK514" s="124"/>
      <c r="BL514" s="125">
        <f t="shared" si="309"/>
        <v>0</v>
      </c>
      <c r="BM514" s="124"/>
      <c r="BN514" s="123">
        <f t="shared" si="330"/>
        <v>0</v>
      </c>
      <c r="BO514" s="126">
        <f t="shared" si="330"/>
        <v>0</v>
      </c>
      <c r="BP514" s="127"/>
      <c r="BQ514" s="409"/>
    </row>
    <row r="515" spans="1:69" s="131" customFormat="1" ht="17.55" hidden="1" customHeight="1">
      <c r="A515"/>
      <c r="B515"/>
      <c r="C515" s="139" t="str">
        <f t="shared" si="302"/>
        <v>H</v>
      </c>
      <c r="D515" s="130" t="str">
        <f t="shared" si="335"/>
        <v>HIL_B</v>
      </c>
      <c r="E515" s="129" t="str">
        <f t="shared" si="331"/>
        <v>Idemitsu Kosan</v>
      </c>
      <c r="F515" s="717"/>
      <c r="G515" s="123">
        <f t="shared" si="332"/>
        <v>0</v>
      </c>
      <c r="H515" s="121">
        <f t="shared" si="332"/>
        <v>0</v>
      </c>
      <c r="I515" s="121">
        <f t="shared" si="332"/>
        <v>0</v>
      </c>
      <c r="J515" s="121">
        <f t="shared" si="332"/>
        <v>0</v>
      </c>
      <c r="K515" s="121">
        <f t="shared" si="332"/>
        <v>0</v>
      </c>
      <c r="L515" s="121">
        <f t="shared" si="332"/>
        <v>0</v>
      </c>
      <c r="M515" s="121">
        <f t="shared" si="332"/>
        <v>0</v>
      </c>
      <c r="N515" s="121">
        <f t="shared" si="332"/>
        <v>0</v>
      </c>
      <c r="O515" s="121">
        <f t="shared" si="332"/>
        <v>0</v>
      </c>
      <c r="P515" s="126">
        <f t="shared" si="332"/>
        <v>0</v>
      </c>
      <c r="Q515" s="122"/>
      <c r="R515" s="408">
        <f t="shared" si="303"/>
        <v>0</v>
      </c>
      <c r="S515" s="693"/>
      <c r="T515" s="700">
        <f t="shared" si="326"/>
        <v>0</v>
      </c>
      <c r="U515" s="701">
        <f t="shared" si="326"/>
        <v>0</v>
      </c>
      <c r="V515" s="693"/>
      <c r="W515" s="700">
        <f t="shared" si="327"/>
        <v>0</v>
      </c>
      <c r="X515" s="126">
        <f t="shared" si="327"/>
        <v>0</v>
      </c>
      <c r="Y515" s="696">
        <f t="shared" si="304"/>
        <v>0</v>
      </c>
      <c r="Z515" s="408">
        <f t="shared" si="305"/>
        <v>0</v>
      </c>
      <c r="AA515" s="127"/>
      <c r="AB515" s="123">
        <f t="shared" si="333"/>
        <v>0</v>
      </c>
      <c r="AC515" s="121">
        <f t="shared" si="333"/>
        <v>0</v>
      </c>
      <c r="AD515" s="121">
        <f t="shared" si="333"/>
        <v>0</v>
      </c>
      <c r="AE515" s="121">
        <f t="shared" si="333"/>
        <v>0</v>
      </c>
      <c r="AF515" s="121">
        <f t="shared" si="333"/>
        <v>0</v>
      </c>
      <c r="AG515" s="121">
        <f t="shared" si="333"/>
        <v>0</v>
      </c>
      <c r="AH515" s="121">
        <f t="shared" si="333"/>
        <v>0</v>
      </c>
      <c r="AI515" s="121">
        <f t="shared" si="333"/>
        <v>0</v>
      </c>
      <c r="AJ515" s="121">
        <f t="shared" si="333"/>
        <v>0</v>
      </c>
      <c r="AK515" s="121">
        <f t="shared" si="333"/>
        <v>0</v>
      </c>
      <c r="AL515" s="121">
        <f t="shared" si="333"/>
        <v>0</v>
      </c>
      <c r="AM515" s="121">
        <f t="shared" si="333"/>
        <v>0</v>
      </c>
      <c r="AN515" s="121">
        <f t="shared" si="333"/>
        <v>0</v>
      </c>
      <c r="AO515" s="701">
        <f t="shared" si="333"/>
        <v>0</v>
      </c>
      <c r="AP515" s="122"/>
      <c r="AQ515" s="123">
        <f t="shared" si="334"/>
        <v>0</v>
      </c>
      <c r="AR515" s="121">
        <f t="shared" si="334"/>
        <v>0</v>
      </c>
      <c r="AS515" s="121">
        <f t="shared" si="334"/>
        <v>0</v>
      </c>
      <c r="AT515" s="121">
        <f t="shared" si="334"/>
        <v>0</v>
      </c>
      <c r="AU515" s="121">
        <f t="shared" si="334"/>
        <v>0</v>
      </c>
      <c r="AV515" s="121">
        <f t="shared" si="334"/>
        <v>0</v>
      </c>
      <c r="AW515" s="121">
        <f t="shared" si="334"/>
        <v>0</v>
      </c>
      <c r="AX515" s="121">
        <f t="shared" si="334"/>
        <v>0</v>
      </c>
      <c r="AY515" s="121">
        <f t="shared" si="334"/>
        <v>0</v>
      </c>
      <c r="AZ515" s="121">
        <f t="shared" si="334"/>
        <v>0</v>
      </c>
      <c r="BA515" s="121">
        <f t="shared" si="334"/>
        <v>0</v>
      </c>
      <c r="BB515" s="121">
        <f t="shared" si="334"/>
        <v>0</v>
      </c>
      <c r="BC515" s="121">
        <f t="shared" si="334"/>
        <v>0</v>
      </c>
      <c r="BD515" s="701">
        <f t="shared" si="334"/>
        <v>0</v>
      </c>
      <c r="BE515" s="693"/>
      <c r="BF515" s="122">
        <f t="shared" si="306"/>
        <v>0</v>
      </c>
      <c r="BG515" s="124"/>
      <c r="BH515" s="122">
        <f t="shared" si="307"/>
        <v>0</v>
      </c>
      <c r="BI515" s="124"/>
      <c r="BJ515" s="122">
        <f t="shared" si="308"/>
        <v>0</v>
      </c>
      <c r="BK515" s="124"/>
      <c r="BL515" s="125">
        <f t="shared" si="309"/>
        <v>0</v>
      </c>
      <c r="BM515" s="124"/>
      <c r="BN515" s="123">
        <f t="shared" si="330"/>
        <v>0</v>
      </c>
      <c r="BO515" s="126">
        <f t="shared" si="330"/>
        <v>0</v>
      </c>
      <c r="BP515" s="127"/>
      <c r="BQ515" s="409"/>
    </row>
    <row r="516" spans="1:69" s="131" customFormat="1" ht="17.55" hidden="1" customHeight="1">
      <c r="A516"/>
      <c r="B516"/>
      <c r="C516" s="139" t="str">
        <f t="shared" si="302"/>
        <v>H</v>
      </c>
      <c r="D516" s="130" t="str">
        <f t="shared" si="335"/>
        <v>HIL_B</v>
      </c>
      <c r="E516" s="129" t="str">
        <f t="shared" si="331"/>
        <v>Jilin OLED</v>
      </c>
      <c r="F516" s="717"/>
      <c r="G516" s="123">
        <f t="shared" ref="G516:P525" si="336">SUMIFS(Share, Y, $E$3, Config, $G$11, P, G$15, LType, $D516, MSup, $E516)</f>
        <v>0</v>
      </c>
      <c r="H516" s="121">
        <f t="shared" si="336"/>
        <v>0</v>
      </c>
      <c r="I516" s="121">
        <f t="shared" si="336"/>
        <v>0</v>
      </c>
      <c r="J516" s="121">
        <f t="shared" si="336"/>
        <v>0</v>
      </c>
      <c r="K516" s="121">
        <f t="shared" si="336"/>
        <v>0</v>
      </c>
      <c r="L516" s="121">
        <f t="shared" si="336"/>
        <v>0</v>
      </c>
      <c r="M516" s="121">
        <f t="shared" si="336"/>
        <v>0</v>
      </c>
      <c r="N516" s="121">
        <f t="shared" si="336"/>
        <v>0</v>
      </c>
      <c r="O516" s="121">
        <f t="shared" si="336"/>
        <v>0</v>
      </c>
      <c r="P516" s="126">
        <f t="shared" si="336"/>
        <v>0</v>
      </c>
      <c r="Q516" s="122"/>
      <c r="R516" s="408">
        <f t="shared" si="303"/>
        <v>0</v>
      </c>
      <c r="S516" s="693"/>
      <c r="T516" s="700">
        <f t="shared" ref="T516:U535" si="337">SUMIFS(Share, Y, $E$3, Config, $T$11, P, T$15, LType, $D516, MSup, $E516)</f>
        <v>0</v>
      </c>
      <c r="U516" s="701">
        <f t="shared" si="337"/>
        <v>0</v>
      </c>
      <c r="V516" s="693"/>
      <c r="W516" s="700">
        <f t="shared" ref="W516:X535" si="338">SUMIFS(Share, Y, $E$3, Config, $W$11, P, W$15, LType, $D516, MSup, $E516)</f>
        <v>0</v>
      </c>
      <c r="X516" s="126">
        <f t="shared" si="338"/>
        <v>0</v>
      </c>
      <c r="Y516" s="696">
        <f t="shared" si="304"/>
        <v>0</v>
      </c>
      <c r="Z516" s="408">
        <f t="shared" si="305"/>
        <v>0</v>
      </c>
      <c r="AA516" s="127"/>
      <c r="AB516" s="123">
        <f t="shared" ref="AB516:AO525" si="339">SUMIFS(Share, Y, $E$3, Config, $AB$11, P, AB$15, LType, $D516, MSup, $E516)</f>
        <v>0</v>
      </c>
      <c r="AC516" s="121">
        <f t="shared" si="339"/>
        <v>0</v>
      </c>
      <c r="AD516" s="121">
        <f t="shared" si="339"/>
        <v>0</v>
      </c>
      <c r="AE516" s="121">
        <f t="shared" si="339"/>
        <v>0</v>
      </c>
      <c r="AF516" s="121">
        <f t="shared" si="339"/>
        <v>0</v>
      </c>
      <c r="AG516" s="121">
        <f t="shared" si="339"/>
        <v>0</v>
      </c>
      <c r="AH516" s="121">
        <f t="shared" si="339"/>
        <v>0</v>
      </c>
      <c r="AI516" s="121">
        <f t="shared" si="339"/>
        <v>0</v>
      </c>
      <c r="AJ516" s="121">
        <f t="shared" si="339"/>
        <v>0</v>
      </c>
      <c r="AK516" s="121">
        <f t="shared" si="339"/>
        <v>0</v>
      </c>
      <c r="AL516" s="121">
        <f t="shared" si="339"/>
        <v>0</v>
      </c>
      <c r="AM516" s="121">
        <f t="shared" si="339"/>
        <v>0</v>
      </c>
      <c r="AN516" s="121">
        <f t="shared" si="339"/>
        <v>0</v>
      </c>
      <c r="AO516" s="701">
        <f t="shared" si="339"/>
        <v>0</v>
      </c>
      <c r="AP516" s="122"/>
      <c r="AQ516" s="123">
        <f t="shared" ref="AQ516:BD525" si="340">SUMIFS(Share, Y, $E$3, Config, $AQ$11, P, AQ$15, LType, $D516, MSup, $E516)</f>
        <v>0</v>
      </c>
      <c r="AR516" s="121">
        <f t="shared" si="340"/>
        <v>0</v>
      </c>
      <c r="AS516" s="121">
        <f t="shared" si="340"/>
        <v>0</v>
      </c>
      <c r="AT516" s="121">
        <f t="shared" si="340"/>
        <v>0</v>
      </c>
      <c r="AU516" s="121">
        <f t="shared" si="340"/>
        <v>0</v>
      </c>
      <c r="AV516" s="121">
        <f t="shared" si="340"/>
        <v>0</v>
      </c>
      <c r="AW516" s="121">
        <f t="shared" si="340"/>
        <v>0</v>
      </c>
      <c r="AX516" s="121">
        <f t="shared" si="340"/>
        <v>0</v>
      </c>
      <c r="AY516" s="121">
        <f t="shared" si="340"/>
        <v>0</v>
      </c>
      <c r="AZ516" s="121">
        <f t="shared" si="340"/>
        <v>0</v>
      </c>
      <c r="BA516" s="121">
        <f t="shared" si="340"/>
        <v>0</v>
      </c>
      <c r="BB516" s="121">
        <f t="shared" si="340"/>
        <v>0</v>
      </c>
      <c r="BC516" s="121">
        <f t="shared" si="340"/>
        <v>0</v>
      </c>
      <c r="BD516" s="701">
        <f t="shared" si="340"/>
        <v>0</v>
      </c>
      <c r="BE516" s="693"/>
      <c r="BF516" s="122">
        <f t="shared" si="306"/>
        <v>0</v>
      </c>
      <c r="BG516" s="124"/>
      <c r="BH516" s="122">
        <f t="shared" si="307"/>
        <v>0</v>
      </c>
      <c r="BI516" s="124"/>
      <c r="BJ516" s="122">
        <f t="shared" si="308"/>
        <v>0</v>
      </c>
      <c r="BK516" s="124"/>
      <c r="BL516" s="125">
        <f t="shared" si="309"/>
        <v>0</v>
      </c>
      <c r="BM516" s="124"/>
      <c r="BN516" s="123">
        <f t="shared" ref="BN516:BO535" si="341">SUMIFS(Share, Y, $E$3, Config, $BN$11, P, BN$15, LType, $D516, MSup, $E516)</f>
        <v>0</v>
      </c>
      <c r="BO516" s="126">
        <f t="shared" si="341"/>
        <v>0</v>
      </c>
      <c r="BP516" s="127"/>
      <c r="BQ516" s="409"/>
    </row>
    <row r="517" spans="1:69" s="131" customFormat="1" ht="17.55" hidden="1" customHeight="1">
      <c r="A517"/>
      <c r="B517"/>
      <c r="C517" s="139" t="str">
        <f t="shared" si="302"/>
        <v>H</v>
      </c>
      <c r="D517" s="130" t="str">
        <f t="shared" si="335"/>
        <v>HIL_B</v>
      </c>
      <c r="E517" s="129" t="str">
        <f t="shared" si="331"/>
        <v>Jinwoong</v>
      </c>
      <c r="F517" s="717"/>
      <c r="G517" s="123">
        <f t="shared" si="336"/>
        <v>0</v>
      </c>
      <c r="H517" s="121">
        <f t="shared" si="336"/>
        <v>0</v>
      </c>
      <c r="I517" s="121">
        <f t="shared" si="336"/>
        <v>0</v>
      </c>
      <c r="J517" s="121">
        <f t="shared" si="336"/>
        <v>0</v>
      </c>
      <c r="K517" s="121">
        <f t="shared" si="336"/>
        <v>0</v>
      </c>
      <c r="L517" s="121">
        <f t="shared" si="336"/>
        <v>0</v>
      </c>
      <c r="M517" s="121">
        <f t="shared" si="336"/>
        <v>0</v>
      </c>
      <c r="N517" s="121">
        <f t="shared" si="336"/>
        <v>0</v>
      </c>
      <c r="O517" s="121">
        <f t="shared" si="336"/>
        <v>0</v>
      </c>
      <c r="P517" s="126">
        <f t="shared" si="336"/>
        <v>0</v>
      </c>
      <c r="Q517" s="122"/>
      <c r="R517" s="408">
        <f t="shared" si="303"/>
        <v>0</v>
      </c>
      <c r="S517" s="693"/>
      <c r="T517" s="700">
        <f t="shared" si="337"/>
        <v>0</v>
      </c>
      <c r="U517" s="701">
        <f t="shared" si="337"/>
        <v>0</v>
      </c>
      <c r="V517" s="693"/>
      <c r="W517" s="700">
        <f t="shared" si="338"/>
        <v>0</v>
      </c>
      <c r="X517" s="126">
        <f t="shared" si="338"/>
        <v>0</v>
      </c>
      <c r="Y517" s="696">
        <f t="shared" si="304"/>
        <v>0</v>
      </c>
      <c r="Z517" s="408">
        <f t="shared" si="305"/>
        <v>0</v>
      </c>
      <c r="AA517" s="127"/>
      <c r="AB517" s="123">
        <f t="shared" si="339"/>
        <v>0</v>
      </c>
      <c r="AC517" s="121">
        <f t="shared" si="339"/>
        <v>0</v>
      </c>
      <c r="AD517" s="121">
        <f t="shared" si="339"/>
        <v>0</v>
      </c>
      <c r="AE517" s="121">
        <f t="shared" si="339"/>
        <v>0</v>
      </c>
      <c r="AF517" s="121">
        <f t="shared" si="339"/>
        <v>0</v>
      </c>
      <c r="AG517" s="121">
        <f t="shared" si="339"/>
        <v>0</v>
      </c>
      <c r="AH517" s="121">
        <f t="shared" si="339"/>
        <v>0</v>
      </c>
      <c r="AI517" s="121">
        <f t="shared" si="339"/>
        <v>0</v>
      </c>
      <c r="AJ517" s="121">
        <f t="shared" si="339"/>
        <v>0</v>
      </c>
      <c r="AK517" s="121">
        <f t="shared" si="339"/>
        <v>0</v>
      </c>
      <c r="AL517" s="121">
        <f t="shared" si="339"/>
        <v>0</v>
      </c>
      <c r="AM517" s="121">
        <f t="shared" si="339"/>
        <v>0</v>
      </c>
      <c r="AN517" s="121">
        <f t="shared" si="339"/>
        <v>0</v>
      </c>
      <c r="AO517" s="701">
        <f t="shared" si="339"/>
        <v>0</v>
      </c>
      <c r="AP517" s="122"/>
      <c r="AQ517" s="123">
        <f t="shared" si="340"/>
        <v>0</v>
      </c>
      <c r="AR517" s="121">
        <f t="shared" si="340"/>
        <v>0</v>
      </c>
      <c r="AS517" s="121">
        <f t="shared" si="340"/>
        <v>0</v>
      </c>
      <c r="AT517" s="121">
        <f t="shared" si="340"/>
        <v>0</v>
      </c>
      <c r="AU517" s="121">
        <f t="shared" si="340"/>
        <v>0</v>
      </c>
      <c r="AV517" s="121">
        <f t="shared" si="340"/>
        <v>0</v>
      </c>
      <c r="AW517" s="121">
        <f t="shared" si="340"/>
        <v>0</v>
      </c>
      <c r="AX517" s="121">
        <f t="shared" si="340"/>
        <v>0</v>
      </c>
      <c r="AY517" s="121">
        <f t="shared" si="340"/>
        <v>0</v>
      </c>
      <c r="AZ517" s="121">
        <f t="shared" si="340"/>
        <v>0</v>
      </c>
      <c r="BA517" s="121">
        <f t="shared" si="340"/>
        <v>0</v>
      </c>
      <c r="BB517" s="121">
        <f t="shared" si="340"/>
        <v>0</v>
      </c>
      <c r="BC517" s="121">
        <f t="shared" si="340"/>
        <v>0</v>
      </c>
      <c r="BD517" s="701">
        <f t="shared" si="340"/>
        <v>0</v>
      </c>
      <c r="BE517" s="693"/>
      <c r="BF517" s="122">
        <f t="shared" si="306"/>
        <v>0</v>
      </c>
      <c r="BG517" s="124"/>
      <c r="BH517" s="122">
        <f t="shared" si="307"/>
        <v>0</v>
      </c>
      <c r="BI517" s="124"/>
      <c r="BJ517" s="122">
        <f t="shared" si="308"/>
        <v>0</v>
      </c>
      <c r="BK517" s="124"/>
      <c r="BL517" s="125">
        <f t="shared" si="309"/>
        <v>0</v>
      </c>
      <c r="BM517" s="124"/>
      <c r="BN517" s="123">
        <f t="shared" si="341"/>
        <v>0</v>
      </c>
      <c r="BO517" s="126">
        <f t="shared" si="341"/>
        <v>0</v>
      </c>
      <c r="BP517" s="127"/>
      <c r="BQ517" s="409"/>
    </row>
    <row r="518" spans="1:69" s="131" customFormat="1" ht="17.55" hidden="1" customHeight="1">
      <c r="A518"/>
      <c r="B518"/>
      <c r="C518" s="139" t="str">
        <f t="shared" si="302"/>
        <v>H</v>
      </c>
      <c r="D518" s="130" t="str">
        <f t="shared" si="335"/>
        <v>HIL_B</v>
      </c>
      <c r="E518" s="129" t="str">
        <f t="shared" si="331"/>
        <v>LG Chem</v>
      </c>
      <c r="F518" s="717"/>
      <c r="G518" s="123">
        <f t="shared" si="336"/>
        <v>0</v>
      </c>
      <c r="H518" s="121">
        <f t="shared" si="336"/>
        <v>0</v>
      </c>
      <c r="I518" s="121">
        <f t="shared" si="336"/>
        <v>0</v>
      </c>
      <c r="J518" s="121">
        <f t="shared" si="336"/>
        <v>0</v>
      </c>
      <c r="K518" s="121">
        <f t="shared" si="336"/>
        <v>0</v>
      </c>
      <c r="L518" s="121">
        <f t="shared" si="336"/>
        <v>0</v>
      </c>
      <c r="M518" s="121">
        <f t="shared" si="336"/>
        <v>0</v>
      </c>
      <c r="N518" s="121">
        <f t="shared" si="336"/>
        <v>0</v>
      </c>
      <c r="O518" s="121">
        <f t="shared" si="336"/>
        <v>0</v>
      </c>
      <c r="P518" s="126">
        <f t="shared" si="336"/>
        <v>0</v>
      </c>
      <c r="Q518" s="122"/>
      <c r="R518" s="408">
        <f t="shared" si="303"/>
        <v>0</v>
      </c>
      <c r="S518" s="693"/>
      <c r="T518" s="700">
        <f t="shared" si="337"/>
        <v>0</v>
      </c>
      <c r="U518" s="701">
        <f t="shared" si="337"/>
        <v>0</v>
      </c>
      <c r="V518" s="693"/>
      <c r="W518" s="700">
        <f t="shared" si="338"/>
        <v>0</v>
      </c>
      <c r="X518" s="126">
        <f t="shared" si="338"/>
        <v>0</v>
      </c>
      <c r="Y518" s="696">
        <f t="shared" si="304"/>
        <v>0</v>
      </c>
      <c r="Z518" s="408">
        <f t="shared" si="305"/>
        <v>0</v>
      </c>
      <c r="AA518" s="127"/>
      <c r="AB518" s="123">
        <f t="shared" si="339"/>
        <v>0</v>
      </c>
      <c r="AC518" s="121">
        <f t="shared" si="339"/>
        <v>0</v>
      </c>
      <c r="AD518" s="121">
        <f t="shared" si="339"/>
        <v>0</v>
      </c>
      <c r="AE518" s="121">
        <f t="shared" si="339"/>
        <v>0</v>
      </c>
      <c r="AF518" s="121">
        <f t="shared" si="339"/>
        <v>0</v>
      </c>
      <c r="AG518" s="121">
        <f t="shared" si="339"/>
        <v>0</v>
      </c>
      <c r="AH518" s="121">
        <f t="shared" si="339"/>
        <v>0</v>
      </c>
      <c r="AI518" s="121">
        <f t="shared" si="339"/>
        <v>0</v>
      </c>
      <c r="AJ518" s="121">
        <f t="shared" si="339"/>
        <v>0</v>
      </c>
      <c r="AK518" s="121">
        <f t="shared" si="339"/>
        <v>0</v>
      </c>
      <c r="AL518" s="121">
        <f t="shared" si="339"/>
        <v>0</v>
      </c>
      <c r="AM518" s="121">
        <f t="shared" si="339"/>
        <v>0</v>
      </c>
      <c r="AN518" s="121">
        <f t="shared" si="339"/>
        <v>0</v>
      </c>
      <c r="AO518" s="701">
        <f t="shared" si="339"/>
        <v>0</v>
      </c>
      <c r="AP518" s="122"/>
      <c r="AQ518" s="123">
        <f t="shared" si="340"/>
        <v>0</v>
      </c>
      <c r="AR518" s="121">
        <f t="shared" si="340"/>
        <v>0</v>
      </c>
      <c r="AS518" s="121">
        <f t="shared" si="340"/>
        <v>0</v>
      </c>
      <c r="AT518" s="121">
        <f t="shared" si="340"/>
        <v>0</v>
      </c>
      <c r="AU518" s="121">
        <f t="shared" si="340"/>
        <v>0</v>
      </c>
      <c r="AV518" s="121">
        <f t="shared" si="340"/>
        <v>0</v>
      </c>
      <c r="AW518" s="121">
        <f t="shared" si="340"/>
        <v>0</v>
      </c>
      <c r="AX518" s="121">
        <f t="shared" si="340"/>
        <v>0</v>
      </c>
      <c r="AY518" s="121">
        <f t="shared" si="340"/>
        <v>0</v>
      </c>
      <c r="AZ518" s="121">
        <f t="shared" si="340"/>
        <v>0</v>
      </c>
      <c r="BA518" s="121">
        <f t="shared" si="340"/>
        <v>0</v>
      </c>
      <c r="BB518" s="121">
        <f t="shared" si="340"/>
        <v>0</v>
      </c>
      <c r="BC518" s="121">
        <f t="shared" si="340"/>
        <v>0</v>
      </c>
      <c r="BD518" s="701">
        <f t="shared" si="340"/>
        <v>0</v>
      </c>
      <c r="BE518" s="693"/>
      <c r="BF518" s="122">
        <f t="shared" si="306"/>
        <v>0</v>
      </c>
      <c r="BG518" s="124"/>
      <c r="BH518" s="122">
        <f t="shared" si="307"/>
        <v>0</v>
      </c>
      <c r="BI518" s="124"/>
      <c r="BJ518" s="122">
        <f t="shared" si="308"/>
        <v>0</v>
      </c>
      <c r="BK518" s="124"/>
      <c r="BL518" s="125">
        <f t="shared" si="309"/>
        <v>0</v>
      </c>
      <c r="BM518" s="124"/>
      <c r="BN518" s="123">
        <f t="shared" si="341"/>
        <v>0</v>
      </c>
      <c r="BO518" s="126">
        <f t="shared" si="341"/>
        <v>0</v>
      </c>
      <c r="BP518" s="127"/>
      <c r="BQ518" s="409"/>
    </row>
    <row r="519" spans="1:69" s="131" customFormat="1" ht="17.55" hidden="1" customHeight="1">
      <c r="A519"/>
      <c r="B519"/>
      <c r="C519" s="139" t="str">
        <f t="shared" si="302"/>
        <v>H</v>
      </c>
      <c r="D519" s="130" t="str">
        <f t="shared" si="335"/>
        <v>HIL_B</v>
      </c>
      <c r="E519" s="129" t="str">
        <f t="shared" si="331"/>
        <v>LT Materials</v>
      </c>
      <c r="F519" s="717"/>
      <c r="G519" s="123">
        <f t="shared" si="336"/>
        <v>0</v>
      </c>
      <c r="H519" s="121">
        <f t="shared" si="336"/>
        <v>0</v>
      </c>
      <c r="I519" s="121">
        <f t="shared" si="336"/>
        <v>0</v>
      </c>
      <c r="J519" s="121">
        <f t="shared" si="336"/>
        <v>0</v>
      </c>
      <c r="K519" s="121">
        <f t="shared" si="336"/>
        <v>0</v>
      </c>
      <c r="L519" s="121">
        <f t="shared" si="336"/>
        <v>0</v>
      </c>
      <c r="M519" s="121">
        <f t="shared" si="336"/>
        <v>0</v>
      </c>
      <c r="N519" s="121">
        <f t="shared" si="336"/>
        <v>0</v>
      </c>
      <c r="O519" s="121">
        <f t="shared" si="336"/>
        <v>0</v>
      </c>
      <c r="P519" s="126">
        <f t="shared" si="336"/>
        <v>0</v>
      </c>
      <c r="Q519" s="122"/>
      <c r="R519" s="408">
        <f t="shared" si="303"/>
        <v>0</v>
      </c>
      <c r="S519" s="693"/>
      <c r="T519" s="700">
        <f t="shared" si="337"/>
        <v>0</v>
      </c>
      <c r="U519" s="701">
        <f t="shared" si="337"/>
        <v>0</v>
      </c>
      <c r="V519" s="693"/>
      <c r="W519" s="700">
        <f t="shared" si="338"/>
        <v>0</v>
      </c>
      <c r="X519" s="126">
        <f t="shared" si="338"/>
        <v>0</v>
      </c>
      <c r="Y519" s="696">
        <f t="shared" si="304"/>
        <v>0</v>
      </c>
      <c r="Z519" s="408">
        <f t="shared" si="305"/>
        <v>0</v>
      </c>
      <c r="AA519" s="127"/>
      <c r="AB519" s="123">
        <f t="shared" si="339"/>
        <v>0</v>
      </c>
      <c r="AC519" s="121">
        <f t="shared" si="339"/>
        <v>0</v>
      </c>
      <c r="AD519" s="121">
        <f t="shared" si="339"/>
        <v>0</v>
      </c>
      <c r="AE519" s="121">
        <f t="shared" si="339"/>
        <v>0</v>
      </c>
      <c r="AF519" s="121">
        <f t="shared" si="339"/>
        <v>0</v>
      </c>
      <c r="AG519" s="121">
        <f t="shared" si="339"/>
        <v>0</v>
      </c>
      <c r="AH519" s="121">
        <f t="shared" si="339"/>
        <v>0</v>
      </c>
      <c r="AI519" s="121">
        <f t="shared" si="339"/>
        <v>0</v>
      </c>
      <c r="AJ519" s="121">
        <f t="shared" si="339"/>
        <v>0</v>
      </c>
      <c r="AK519" s="121">
        <f t="shared" si="339"/>
        <v>0</v>
      </c>
      <c r="AL519" s="121">
        <f t="shared" si="339"/>
        <v>0</v>
      </c>
      <c r="AM519" s="121">
        <f t="shared" si="339"/>
        <v>0</v>
      </c>
      <c r="AN519" s="121">
        <f t="shared" si="339"/>
        <v>0</v>
      </c>
      <c r="AO519" s="701">
        <f t="shared" si="339"/>
        <v>0</v>
      </c>
      <c r="AP519" s="122"/>
      <c r="AQ519" s="123">
        <f t="shared" si="340"/>
        <v>0</v>
      </c>
      <c r="AR519" s="121">
        <f t="shared" si="340"/>
        <v>0</v>
      </c>
      <c r="AS519" s="121">
        <f t="shared" si="340"/>
        <v>0</v>
      </c>
      <c r="AT519" s="121">
        <f t="shared" si="340"/>
        <v>0</v>
      </c>
      <c r="AU519" s="121">
        <f t="shared" si="340"/>
        <v>0</v>
      </c>
      <c r="AV519" s="121">
        <f t="shared" si="340"/>
        <v>0</v>
      </c>
      <c r="AW519" s="121">
        <f t="shared" si="340"/>
        <v>0</v>
      </c>
      <c r="AX519" s="121">
        <f t="shared" si="340"/>
        <v>0</v>
      </c>
      <c r="AY519" s="121">
        <f t="shared" si="340"/>
        <v>0</v>
      </c>
      <c r="AZ519" s="121">
        <f t="shared" si="340"/>
        <v>0</v>
      </c>
      <c r="BA519" s="121">
        <f t="shared" si="340"/>
        <v>0</v>
      </c>
      <c r="BB519" s="121">
        <f t="shared" si="340"/>
        <v>0</v>
      </c>
      <c r="BC519" s="121">
        <f t="shared" si="340"/>
        <v>0</v>
      </c>
      <c r="BD519" s="701">
        <f t="shared" si="340"/>
        <v>0</v>
      </c>
      <c r="BE519" s="693"/>
      <c r="BF519" s="122">
        <f t="shared" si="306"/>
        <v>0</v>
      </c>
      <c r="BG519" s="124"/>
      <c r="BH519" s="122">
        <f t="shared" si="307"/>
        <v>0</v>
      </c>
      <c r="BI519" s="124"/>
      <c r="BJ519" s="122">
        <f t="shared" si="308"/>
        <v>0</v>
      </c>
      <c r="BK519" s="124"/>
      <c r="BL519" s="125">
        <f t="shared" si="309"/>
        <v>0</v>
      </c>
      <c r="BM519" s="124"/>
      <c r="BN519" s="123">
        <f t="shared" si="341"/>
        <v>0</v>
      </c>
      <c r="BO519" s="126">
        <f t="shared" si="341"/>
        <v>0</v>
      </c>
      <c r="BP519" s="127"/>
      <c r="BQ519" s="409"/>
    </row>
    <row r="520" spans="1:69" s="131" customFormat="1" ht="17.55" hidden="1" customHeight="1">
      <c r="A520"/>
      <c r="B520"/>
      <c r="C520" s="139" t="str">
        <f t="shared" si="302"/>
        <v>H</v>
      </c>
      <c r="D520" s="130" t="str">
        <f t="shared" si="335"/>
        <v>HIL_B</v>
      </c>
      <c r="E520" s="129" t="str">
        <f t="shared" si="331"/>
        <v>LT Metal</v>
      </c>
      <c r="F520" s="717"/>
      <c r="G520" s="123">
        <f t="shared" si="336"/>
        <v>0</v>
      </c>
      <c r="H520" s="121">
        <f t="shared" si="336"/>
        <v>0</v>
      </c>
      <c r="I520" s="121">
        <f t="shared" si="336"/>
        <v>0</v>
      </c>
      <c r="J520" s="121">
        <f t="shared" si="336"/>
        <v>0</v>
      </c>
      <c r="K520" s="121">
        <f t="shared" si="336"/>
        <v>0</v>
      </c>
      <c r="L520" s="121">
        <f t="shared" si="336"/>
        <v>0</v>
      </c>
      <c r="M520" s="121">
        <f t="shared" si="336"/>
        <v>0</v>
      </c>
      <c r="N520" s="121">
        <f t="shared" si="336"/>
        <v>0</v>
      </c>
      <c r="O520" s="121">
        <f t="shared" si="336"/>
        <v>0</v>
      </c>
      <c r="P520" s="126">
        <f t="shared" si="336"/>
        <v>0</v>
      </c>
      <c r="Q520" s="122"/>
      <c r="R520" s="408">
        <f t="shared" si="303"/>
        <v>0</v>
      </c>
      <c r="S520" s="693"/>
      <c r="T520" s="700">
        <f t="shared" si="337"/>
        <v>0</v>
      </c>
      <c r="U520" s="701">
        <f t="shared" si="337"/>
        <v>0</v>
      </c>
      <c r="V520" s="693"/>
      <c r="W520" s="700">
        <f t="shared" si="338"/>
        <v>0</v>
      </c>
      <c r="X520" s="126">
        <f t="shared" si="338"/>
        <v>0</v>
      </c>
      <c r="Y520" s="696">
        <f t="shared" si="304"/>
        <v>0</v>
      </c>
      <c r="Z520" s="408">
        <f t="shared" si="305"/>
        <v>0</v>
      </c>
      <c r="AA520" s="127"/>
      <c r="AB520" s="123">
        <f t="shared" si="339"/>
        <v>0</v>
      </c>
      <c r="AC520" s="121">
        <f t="shared" si="339"/>
        <v>0</v>
      </c>
      <c r="AD520" s="121">
        <f t="shared" si="339"/>
        <v>0</v>
      </c>
      <c r="AE520" s="121">
        <f t="shared" si="339"/>
        <v>0</v>
      </c>
      <c r="AF520" s="121">
        <f t="shared" si="339"/>
        <v>0</v>
      </c>
      <c r="AG520" s="121">
        <f t="shared" si="339"/>
        <v>0</v>
      </c>
      <c r="AH520" s="121">
        <f t="shared" si="339"/>
        <v>0</v>
      </c>
      <c r="AI520" s="121">
        <f t="shared" si="339"/>
        <v>0</v>
      </c>
      <c r="AJ520" s="121">
        <f t="shared" si="339"/>
        <v>0</v>
      </c>
      <c r="AK520" s="121">
        <f t="shared" si="339"/>
        <v>0</v>
      </c>
      <c r="AL520" s="121">
        <f t="shared" si="339"/>
        <v>0</v>
      </c>
      <c r="AM520" s="121">
        <f t="shared" si="339"/>
        <v>0</v>
      </c>
      <c r="AN520" s="121">
        <f t="shared" si="339"/>
        <v>0</v>
      </c>
      <c r="AO520" s="701">
        <f t="shared" si="339"/>
        <v>0</v>
      </c>
      <c r="AP520" s="122"/>
      <c r="AQ520" s="123">
        <f t="shared" si="340"/>
        <v>0</v>
      </c>
      <c r="AR520" s="121">
        <f t="shared" si="340"/>
        <v>0</v>
      </c>
      <c r="AS520" s="121">
        <f t="shared" si="340"/>
        <v>0</v>
      </c>
      <c r="AT520" s="121">
        <f t="shared" si="340"/>
        <v>0</v>
      </c>
      <c r="AU520" s="121">
        <f t="shared" si="340"/>
        <v>0</v>
      </c>
      <c r="AV520" s="121">
        <f t="shared" si="340"/>
        <v>0</v>
      </c>
      <c r="AW520" s="121">
        <f t="shared" si="340"/>
        <v>0</v>
      </c>
      <c r="AX520" s="121">
        <f t="shared" si="340"/>
        <v>0</v>
      </c>
      <c r="AY520" s="121">
        <f t="shared" si="340"/>
        <v>0</v>
      </c>
      <c r="AZ520" s="121">
        <f t="shared" si="340"/>
        <v>0</v>
      </c>
      <c r="BA520" s="121">
        <f t="shared" si="340"/>
        <v>0</v>
      </c>
      <c r="BB520" s="121">
        <f t="shared" si="340"/>
        <v>0</v>
      </c>
      <c r="BC520" s="121">
        <f t="shared" si="340"/>
        <v>0</v>
      </c>
      <c r="BD520" s="701">
        <f t="shared" si="340"/>
        <v>0</v>
      </c>
      <c r="BE520" s="693"/>
      <c r="BF520" s="122">
        <f t="shared" si="306"/>
        <v>0</v>
      </c>
      <c r="BG520" s="124"/>
      <c r="BH520" s="122">
        <f t="shared" si="307"/>
        <v>0</v>
      </c>
      <c r="BI520" s="124"/>
      <c r="BJ520" s="122">
        <f t="shared" si="308"/>
        <v>0</v>
      </c>
      <c r="BK520" s="124"/>
      <c r="BL520" s="125">
        <f t="shared" si="309"/>
        <v>0</v>
      </c>
      <c r="BM520" s="124"/>
      <c r="BN520" s="123">
        <f t="shared" si="341"/>
        <v>0</v>
      </c>
      <c r="BO520" s="126">
        <f t="shared" si="341"/>
        <v>0</v>
      </c>
      <c r="BP520" s="127"/>
      <c r="BQ520" s="409"/>
    </row>
    <row r="521" spans="1:69" s="131" customFormat="1" ht="17.55" hidden="1" customHeight="1">
      <c r="A521"/>
      <c r="B521"/>
      <c r="C521" s="139" t="str">
        <f t="shared" si="302"/>
        <v>H</v>
      </c>
      <c r="D521" s="130" t="str">
        <f t="shared" si="335"/>
        <v>HIL_B</v>
      </c>
      <c r="E521" s="129" t="str">
        <f t="shared" si="331"/>
        <v>LTOM</v>
      </c>
      <c r="F521" s="717"/>
      <c r="G521" s="123">
        <f t="shared" si="336"/>
        <v>0</v>
      </c>
      <c r="H521" s="121">
        <f t="shared" si="336"/>
        <v>0</v>
      </c>
      <c r="I521" s="121">
        <f t="shared" si="336"/>
        <v>0</v>
      </c>
      <c r="J521" s="121">
        <f t="shared" si="336"/>
        <v>0</v>
      </c>
      <c r="K521" s="121">
        <f t="shared" si="336"/>
        <v>0</v>
      </c>
      <c r="L521" s="121">
        <f t="shared" si="336"/>
        <v>0</v>
      </c>
      <c r="M521" s="121">
        <f t="shared" si="336"/>
        <v>0</v>
      </c>
      <c r="N521" s="121">
        <f t="shared" si="336"/>
        <v>0</v>
      </c>
      <c r="O521" s="121">
        <f t="shared" si="336"/>
        <v>0</v>
      </c>
      <c r="P521" s="126">
        <f t="shared" si="336"/>
        <v>0</v>
      </c>
      <c r="Q521" s="122"/>
      <c r="R521" s="408">
        <f t="shared" si="303"/>
        <v>0</v>
      </c>
      <c r="S521" s="693"/>
      <c r="T521" s="700">
        <f t="shared" si="337"/>
        <v>0</v>
      </c>
      <c r="U521" s="701">
        <f t="shared" si="337"/>
        <v>0</v>
      </c>
      <c r="V521" s="693"/>
      <c r="W521" s="700">
        <f t="shared" si="338"/>
        <v>0</v>
      </c>
      <c r="X521" s="126">
        <f t="shared" si="338"/>
        <v>0</v>
      </c>
      <c r="Y521" s="696">
        <f t="shared" si="304"/>
        <v>0</v>
      </c>
      <c r="Z521" s="408">
        <f t="shared" si="305"/>
        <v>0</v>
      </c>
      <c r="AA521" s="127"/>
      <c r="AB521" s="123">
        <f t="shared" si="339"/>
        <v>0</v>
      </c>
      <c r="AC521" s="121">
        <f t="shared" si="339"/>
        <v>0</v>
      </c>
      <c r="AD521" s="121">
        <f t="shared" si="339"/>
        <v>0</v>
      </c>
      <c r="AE521" s="121">
        <f t="shared" si="339"/>
        <v>0</v>
      </c>
      <c r="AF521" s="121">
        <f t="shared" si="339"/>
        <v>0</v>
      </c>
      <c r="AG521" s="121">
        <f t="shared" si="339"/>
        <v>0</v>
      </c>
      <c r="AH521" s="121">
        <f t="shared" si="339"/>
        <v>0</v>
      </c>
      <c r="AI521" s="121">
        <f t="shared" si="339"/>
        <v>0</v>
      </c>
      <c r="AJ521" s="121">
        <f t="shared" si="339"/>
        <v>0</v>
      </c>
      <c r="AK521" s="121">
        <f t="shared" si="339"/>
        <v>0</v>
      </c>
      <c r="AL521" s="121">
        <f t="shared" si="339"/>
        <v>0</v>
      </c>
      <c r="AM521" s="121">
        <f t="shared" si="339"/>
        <v>0</v>
      </c>
      <c r="AN521" s="121">
        <f t="shared" si="339"/>
        <v>0</v>
      </c>
      <c r="AO521" s="701">
        <f t="shared" si="339"/>
        <v>0</v>
      </c>
      <c r="AP521" s="122"/>
      <c r="AQ521" s="123">
        <f t="shared" si="340"/>
        <v>0</v>
      </c>
      <c r="AR521" s="121">
        <f t="shared" si="340"/>
        <v>0</v>
      </c>
      <c r="AS521" s="121">
        <f t="shared" si="340"/>
        <v>0</v>
      </c>
      <c r="AT521" s="121">
        <f t="shared" si="340"/>
        <v>0</v>
      </c>
      <c r="AU521" s="121">
        <f t="shared" si="340"/>
        <v>0</v>
      </c>
      <c r="AV521" s="121">
        <f t="shared" si="340"/>
        <v>0</v>
      </c>
      <c r="AW521" s="121">
        <f t="shared" si="340"/>
        <v>0</v>
      </c>
      <c r="AX521" s="121">
        <f t="shared" si="340"/>
        <v>0</v>
      </c>
      <c r="AY521" s="121">
        <f t="shared" si="340"/>
        <v>0</v>
      </c>
      <c r="AZ521" s="121">
        <f t="shared" si="340"/>
        <v>0</v>
      </c>
      <c r="BA521" s="121">
        <f t="shared" si="340"/>
        <v>0</v>
      </c>
      <c r="BB521" s="121">
        <f t="shared" si="340"/>
        <v>0</v>
      </c>
      <c r="BC521" s="121">
        <f t="shared" si="340"/>
        <v>0</v>
      </c>
      <c r="BD521" s="701">
        <f t="shared" si="340"/>
        <v>0</v>
      </c>
      <c r="BE521" s="693"/>
      <c r="BF521" s="122">
        <f t="shared" si="306"/>
        <v>0</v>
      </c>
      <c r="BG521" s="124"/>
      <c r="BH521" s="122">
        <f t="shared" si="307"/>
        <v>0</v>
      </c>
      <c r="BI521" s="124"/>
      <c r="BJ521" s="122">
        <f t="shared" si="308"/>
        <v>0</v>
      </c>
      <c r="BK521" s="124"/>
      <c r="BL521" s="125">
        <f t="shared" si="309"/>
        <v>0</v>
      </c>
      <c r="BM521" s="124"/>
      <c r="BN521" s="123">
        <f t="shared" si="341"/>
        <v>0</v>
      </c>
      <c r="BO521" s="126">
        <f t="shared" si="341"/>
        <v>0</v>
      </c>
      <c r="BP521" s="127"/>
      <c r="BQ521" s="409"/>
    </row>
    <row r="522" spans="1:69" s="131" customFormat="1" ht="17.55" hidden="1" customHeight="1">
      <c r="A522"/>
      <c r="B522"/>
      <c r="C522" s="139" t="str">
        <f t="shared" si="302"/>
        <v>H</v>
      </c>
      <c r="D522" s="130" t="str">
        <f t="shared" si="335"/>
        <v>HIL_B</v>
      </c>
      <c r="E522" s="129" t="str">
        <f t="shared" si="331"/>
        <v>Lumilan</v>
      </c>
      <c r="F522" s="717"/>
      <c r="G522" s="123">
        <f t="shared" si="336"/>
        <v>0</v>
      </c>
      <c r="H522" s="121">
        <f t="shared" si="336"/>
        <v>0</v>
      </c>
      <c r="I522" s="121">
        <f t="shared" si="336"/>
        <v>0</v>
      </c>
      <c r="J522" s="121">
        <f t="shared" si="336"/>
        <v>0</v>
      </c>
      <c r="K522" s="121">
        <f t="shared" si="336"/>
        <v>0</v>
      </c>
      <c r="L522" s="121">
        <f t="shared" si="336"/>
        <v>0</v>
      </c>
      <c r="M522" s="121">
        <f t="shared" si="336"/>
        <v>0</v>
      </c>
      <c r="N522" s="121">
        <f t="shared" si="336"/>
        <v>0</v>
      </c>
      <c r="O522" s="121">
        <f t="shared" si="336"/>
        <v>0</v>
      </c>
      <c r="P522" s="126">
        <f t="shared" si="336"/>
        <v>0</v>
      </c>
      <c r="Q522" s="122"/>
      <c r="R522" s="408">
        <f t="shared" si="303"/>
        <v>0</v>
      </c>
      <c r="S522" s="693"/>
      <c r="T522" s="700">
        <f t="shared" si="337"/>
        <v>0</v>
      </c>
      <c r="U522" s="701">
        <f t="shared" si="337"/>
        <v>0</v>
      </c>
      <c r="V522" s="693"/>
      <c r="W522" s="700">
        <f t="shared" si="338"/>
        <v>0</v>
      </c>
      <c r="X522" s="126">
        <f t="shared" si="338"/>
        <v>0</v>
      </c>
      <c r="Y522" s="696">
        <f t="shared" si="304"/>
        <v>0</v>
      </c>
      <c r="Z522" s="408">
        <f t="shared" si="305"/>
        <v>0</v>
      </c>
      <c r="AA522" s="127"/>
      <c r="AB522" s="123">
        <f t="shared" si="339"/>
        <v>0</v>
      </c>
      <c r="AC522" s="121">
        <f t="shared" si="339"/>
        <v>0</v>
      </c>
      <c r="AD522" s="121">
        <f t="shared" si="339"/>
        <v>0</v>
      </c>
      <c r="AE522" s="121">
        <f t="shared" si="339"/>
        <v>0</v>
      </c>
      <c r="AF522" s="121">
        <f t="shared" si="339"/>
        <v>0</v>
      </c>
      <c r="AG522" s="121">
        <f t="shared" si="339"/>
        <v>0</v>
      </c>
      <c r="AH522" s="121">
        <f t="shared" si="339"/>
        <v>0</v>
      </c>
      <c r="AI522" s="121">
        <f t="shared" si="339"/>
        <v>0</v>
      </c>
      <c r="AJ522" s="121">
        <f t="shared" si="339"/>
        <v>0</v>
      </c>
      <c r="AK522" s="121">
        <f t="shared" si="339"/>
        <v>0</v>
      </c>
      <c r="AL522" s="121">
        <f t="shared" si="339"/>
        <v>0</v>
      </c>
      <c r="AM522" s="121">
        <f t="shared" si="339"/>
        <v>0</v>
      </c>
      <c r="AN522" s="121">
        <f t="shared" si="339"/>
        <v>0</v>
      </c>
      <c r="AO522" s="701">
        <f t="shared" si="339"/>
        <v>0</v>
      </c>
      <c r="AP522" s="122"/>
      <c r="AQ522" s="123">
        <f t="shared" si="340"/>
        <v>0</v>
      </c>
      <c r="AR522" s="121">
        <f t="shared" si="340"/>
        <v>0</v>
      </c>
      <c r="AS522" s="121">
        <f t="shared" si="340"/>
        <v>0</v>
      </c>
      <c r="AT522" s="121">
        <f t="shared" si="340"/>
        <v>0</v>
      </c>
      <c r="AU522" s="121">
        <f t="shared" si="340"/>
        <v>0</v>
      </c>
      <c r="AV522" s="121">
        <f t="shared" si="340"/>
        <v>0</v>
      </c>
      <c r="AW522" s="121">
        <f t="shared" si="340"/>
        <v>0</v>
      </c>
      <c r="AX522" s="121">
        <f t="shared" si="340"/>
        <v>0</v>
      </c>
      <c r="AY522" s="121">
        <f t="shared" si="340"/>
        <v>0</v>
      </c>
      <c r="AZ522" s="121">
        <f t="shared" si="340"/>
        <v>0</v>
      </c>
      <c r="BA522" s="121">
        <f t="shared" si="340"/>
        <v>0</v>
      </c>
      <c r="BB522" s="121">
        <f t="shared" si="340"/>
        <v>0</v>
      </c>
      <c r="BC522" s="121">
        <f t="shared" si="340"/>
        <v>0</v>
      </c>
      <c r="BD522" s="701">
        <f t="shared" si="340"/>
        <v>0</v>
      </c>
      <c r="BE522" s="693"/>
      <c r="BF522" s="122">
        <f t="shared" si="306"/>
        <v>0</v>
      </c>
      <c r="BG522" s="124"/>
      <c r="BH522" s="122">
        <f t="shared" si="307"/>
        <v>0</v>
      </c>
      <c r="BI522" s="124"/>
      <c r="BJ522" s="122">
        <f t="shared" si="308"/>
        <v>0</v>
      </c>
      <c r="BK522" s="124"/>
      <c r="BL522" s="125">
        <f t="shared" si="309"/>
        <v>0</v>
      </c>
      <c r="BM522" s="124"/>
      <c r="BN522" s="123">
        <f t="shared" si="341"/>
        <v>0</v>
      </c>
      <c r="BO522" s="126">
        <f t="shared" si="341"/>
        <v>0</v>
      </c>
      <c r="BP522" s="127"/>
      <c r="BQ522" s="409"/>
    </row>
    <row r="523" spans="1:69" s="131" customFormat="1" ht="17.55" hidden="1" customHeight="1">
      <c r="A523"/>
      <c r="B523"/>
      <c r="C523" s="139" t="str">
        <f t="shared" si="302"/>
        <v>H</v>
      </c>
      <c r="D523" s="130" t="str">
        <f t="shared" si="335"/>
        <v>HIL_B</v>
      </c>
      <c r="E523" s="129" t="str">
        <f t="shared" si="331"/>
        <v>Materion</v>
      </c>
      <c r="F523" s="717"/>
      <c r="G523" s="123">
        <f t="shared" si="336"/>
        <v>0</v>
      </c>
      <c r="H523" s="121">
        <f t="shared" si="336"/>
        <v>0</v>
      </c>
      <c r="I523" s="121">
        <f t="shared" si="336"/>
        <v>0</v>
      </c>
      <c r="J523" s="121">
        <f t="shared" si="336"/>
        <v>0</v>
      </c>
      <c r="K523" s="121">
        <f t="shared" si="336"/>
        <v>0</v>
      </c>
      <c r="L523" s="121">
        <f t="shared" si="336"/>
        <v>0</v>
      </c>
      <c r="M523" s="121">
        <f t="shared" si="336"/>
        <v>0</v>
      </c>
      <c r="N523" s="121">
        <f t="shared" si="336"/>
        <v>0</v>
      </c>
      <c r="O523" s="121">
        <f t="shared" si="336"/>
        <v>0</v>
      </c>
      <c r="P523" s="126">
        <f t="shared" si="336"/>
        <v>0</v>
      </c>
      <c r="Q523" s="122"/>
      <c r="R523" s="408">
        <f t="shared" si="303"/>
        <v>0</v>
      </c>
      <c r="S523" s="693"/>
      <c r="T523" s="700">
        <f t="shared" si="337"/>
        <v>0</v>
      </c>
      <c r="U523" s="701">
        <f t="shared" si="337"/>
        <v>0</v>
      </c>
      <c r="V523" s="693"/>
      <c r="W523" s="700">
        <f t="shared" si="338"/>
        <v>0</v>
      </c>
      <c r="X523" s="126">
        <f t="shared" si="338"/>
        <v>0</v>
      </c>
      <c r="Y523" s="696">
        <f t="shared" si="304"/>
        <v>0</v>
      </c>
      <c r="Z523" s="408">
        <f t="shared" si="305"/>
        <v>0</v>
      </c>
      <c r="AA523" s="127"/>
      <c r="AB523" s="123">
        <f t="shared" si="339"/>
        <v>0</v>
      </c>
      <c r="AC523" s="121">
        <f t="shared" si="339"/>
        <v>0</v>
      </c>
      <c r="AD523" s="121">
        <f t="shared" si="339"/>
        <v>0</v>
      </c>
      <c r="AE523" s="121">
        <f t="shared" si="339"/>
        <v>0</v>
      </c>
      <c r="AF523" s="121">
        <f t="shared" si="339"/>
        <v>0</v>
      </c>
      <c r="AG523" s="121">
        <f t="shared" si="339"/>
        <v>0</v>
      </c>
      <c r="AH523" s="121">
        <f t="shared" si="339"/>
        <v>0</v>
      </c>
      <c r="AI523" s="121">
        <f t="shared" si="339"/>
        <v>0</v>
      </c>
      <c r="AJ523" s="121">
        <f t="shared" si="339"/>
        <v>0</v>
      </c>
      <c r="AK523" s="121">
        <f t="shared" si="339"/>
        <v>0</v>
      </c>
      <c r="AL523" s="121">
        <f t="shared" si="339"/>
        <v>0</v>
      </c>
      <c r="AM523" s="121">
        <f t="shared" si="339"/>
        <v>0</v>
      </c>
      <c r="AN523" s="121">
        <f t="shared" si="339"/>
        <v>0</v>
      </c>
      <c r="AO523" s="701">
        <f t="shared" si="339"/>
        <v>0</v>
      </c>
      <c r="AP523" s="122"/>
      <c r="AQ523" s="123">
        <f t="shared" si="340"/>
        <v>0</v>
      </c>
      <c r="AR523" s="121">
        <f t="shared" si="340"/>
        <v>0</v>
      </c>
      <c r="AS523" s="121">
        <f t="shared" si="340"/>
        <v>0</v>
      </c>
      <c r="AT523" s="121">
        <f t="shared" si="340"/>
        <v>0</v>
      </c>
      <c r="AU523" s="121">
        <f t="shared" si="340"/>
        <v>0</v>
      </c>
      <c r="AV523" s="121">
        <f t="shared" si="340"/>
        <v>0</v>
      </c>
      <c r="AW523" s="121">
        <f t="shared" si="340"/>
        <v>0</v>
      </c>
      <c r="AX523" s="121">
        <f t="shared" si="340"/>
        <v>0</v>
      </c>
      <c r="AY523" s="121">
        <f t="shared" si="340"/>
        <v>0</v>
      </c>
      <c r="AZ523" s="121">
        <f t="shared" si="340"/>
        <v>0</v>
      </c>
      <c r="BA523" s="121">
        <f t="shared" si="340"/>
        <v>0</v>
      </c>
      <c r="BB523" s="121">
        <f t="shared" si="340"/>
        <v>0</v>
      </c>
      <c r="BC523" s="121">
        <f t="shared" si="340"/>
        <v>0</v>
      </c>
      <c r="BD523" s="701">
        <f t="shared" si="340"/>
        <v>0</v>
      </c>
      <c r="BE523" s="693"/>
      <c r="BF523" s="122">
        <f t="shared" si="306"/>
        <v>0</v>
      </c>
      <c r="BG523" s="124"/>
      <c r="BH523" s="122">
        <f t="shared" si="307"/>
        <v>0</v>
      </c>
      <c r="BI523" s="124"/>
      <c r="BJ523" s="122">
        <f t="shared" si="308"/>
        <v>0</v>
      </c>
      <c r="BK523" s="124"/>
      <c r="BL523" s="125">
        <f t="shared" si="309"/>
        <v>0</v>
      </c>
      <c r="BM523" s="124"/>
      <c r="BN523" s="123">
        <f t="shared" si="341"/>
        <v>0</v>
      </c>
      <c r="BO523" s="126">
        <f t="shared" si="341"/>
        <v>0</v>
      </c>
      <c r="BP523" s="127"/>
      <c r="BQ523" s="409"/>
    </row>
    <row r="524" spans="1:69" s="131" customFormat="1" ht="17.55" hidden="1" customHeight="1">
      <c r="A524"/>
      <c r="B524"/>
      <c r="C524" s="139" t="str">
        <f t="shared" si="302"/>
        <v>H</v>
      </c>
      <c r="D524" s="130" t="str">
        <f t="shared" si="335"/>
        <v>HIL_B</v>
      </c>
      <c r="E524" s="129" t="str">
        <f t="shared" si="331"/>
        <v>Merck</v>
      </c>
      <c r="F524" s="717"/>
      <c r="G524" s="123">
        <f t="shared" si="336"/>
        <v>0</v>
      </c>
      <c r="H524" s="121">
        <f t="shared" si="336"/>
        <v>0</v>
      </c>
      <c r="I524" s="121">
        <f t="shared" si="336"/>
        <v>0</v>
      </c>
      <c r="J524" s="121">
        <f t="shared" si="336"/>
        <v>0</v>
      </c>
      <c r="K524" s="121">
        <f t="shared" si="336"/>
        <v>0</v>
      </c>
      <c r="L524" s="121">
        <f t="shared" si="336"/>
        <v>0</v>
      </c>
      <c r="M524" s="121">
        <f t="shared" si="336"/>
        <v>0</v>
      </c>
      <c r="N524" s="121">
        <f t="shared" si="336"/>
        <v>0</v>
      </c>
      <c r="O524" s="121">
        <f t="shared" si="336"/>
        <v>0</v>
      </c>
      <c r="P524" s="126">
        <f t="shared" si="336"/>
        <v>0</v>
      </c>
      <c r="Q524" s="122"/>
      <c r="R524" s="408">
        <f t="shared" si="303"/>
        <v>0</v>
      </c>
      <c r="S524" s="693"/>
      <c r="T524" s="700">
        <f t="shared" si="337"/>
        <v>0</v>
      </c>
      <c r="U524" s="701">
        <f t="shared" si="337"/>
        <v>0</v>
      </c>
      <c r="V524" s="693"/>
      <c r="W524" s="700">
        <f t="shared" si="338"/>
        <v>0</v>
      </c>
      <c r="X524" s="126">
        <f t="shared" si="338"/>
        <v>0</v>
      </c>
      <c r="Y524" s="696">
        <f t="shared" si="304"/>
        <v>0</v>
      </c>
      <c r="Z524" s="408">
        <f t="shared" si="305"/>
        <v>0</v>
      </c>
      <c r="AA524" s="127"/>
      <c r="AB524" s="123">
        <f t="shared" si="339"/>
        <v>0</v>
      </c>
      <c r="AC524" s="121">
        <f t="shared" si="339"/>
        <v>0</v>
      </c>
      <c r="AD524" s="121">
        <f t="shared" si="339"/>
        <v>0</v>
      </c>
      <c r="AE524" s="121">
        <f t="shared" si="339"/>
        <v>0</v>
      </c>
      <c r="AF524" s="121">
        <f t="shared" si="339"/>
        <v>0</v>
      </c>
      <c r="AG524" s="121">
        <f t="shared" si="339"/>
        <v>0</v>
      </c>
      <c r="AH524" s="121">
        <f t="shared" si="339"/>
        <v>0</v>
      </c>
      <c r="AI524" s="121">
        <f t="shared" si="339"/>
        <v>0</v>
      </c>
      <c r="AJ524" s="121">
        <f t="shared" si="339"/>
        <v>0</v>
      </c>
      <c r="AK524" s="121">
        <f t="shared" si="339"/>
        <v>0</v>
      </c>
      <c r="AL524" s="121">
        <f t="shared" si="339"/>
        <v>0</v>
      </c>
      <c r="AM524" s="121">
        <f t="shared" si="339"/>
        <v>0</v>
      </c>
      <c r="AN524" s="121">
        <f t="shared" si="339"/>
        <v>0</v>
      </c>
      <c r="AO524" s="701">
        <f t="shared" si="339"/>
        <v>0</v>
      </c>
      <c r="AP524" s="122"/>
      <c r="AQ524" s="123">
        <f t="shared" si="340"/>
        <v>0</v>
      </c>
      <c r="AR524" s="121">
        <f t="shared" si="340"/>
        <v>0</v>
      </c>
      <c r="AS524" s="121">
        <f t="shared" si="340"/>
        <v>0</v>
      </c>
      <c r="AT524" s="121">
        <f t="shared" si="340"/>
        <v>0</v>
      </c>
      <c r="AU524" s="121">
        <f t="shared" si="340"/>
        <v>0</v>
      </c>
      <c r="AV524" s="121">
        <f t="shared" si="340"/>
        <v>0</v>
      </c>
      <c r="AW524" s="121">
        <f t="shared" si="340"/>
        <v>0</v>
      </c>
      <c r="AX524" s="121">
        <f t="shared" si="340"/>
        <v>0</v>
      </c>
      <c r="AY524" s="121">
        <f t="shared" si="340"/>
        <v>0</v>
      </c>
      <c r="AZ524" s="121">
        <f t="shared" si="340"/>
        <v>0</v>
      </c>
      <c r="BA524" s="121">
        <f t="shared" si="340"/>
        <v>0</v>
      </c>
      <c r="BB524" s="121">
        <f t="shared" si="340"/>
        <v>0</v>
      </c>
      <c r="BC524" s="121">
        <f t="shared" si="340"/>
        <v>0</v>
      </c>
      <c r="BD524" s="701">
        <f t="shared" si="340"/>
        <v>0</v>
      </c>
      <c r="BE524" s="693"/>
      <c r="BF524" s="122">
        <f t="shared" si="306"/>
        <v>0</v>
      </c>
      <c r="BG524" s="124"/>
      <c r="BH524" s="122">
        <f t="shared" si="307"/>
        <v>0</v>
      </c>
      <c r="BI524" s="124"/>
      <c r="BJ524" s="122">
        <f t="shared" si="308"/>
        <v>0</v>
      </c>
      <c r="BK524" s="124"/>
      <c r="BL524" s="125">
        <f t="shared" si="309"/>
        <v>0</v>
      </c>
      <c r="BM524" s="124"/>
      <c r="BN524" s="123">
        <f t="shared" si="341"/>
        <v>0</v>
      </c>
      <c r="BO524" s="126">
        <f t="shared" si="341"/>
        <v>0</v>
      </c>
      <c r="BP524" s="127"/>
      <c r="BQ524" s="409"/>
    </row>
    <row r="525" spans="1:69" s="131" customFormat="1" ht="17.55" hidden="1" customHeight="1">
      <c r="A525"/>
      <c r="B525"/>
      <c r="C525" s="139" t="str">
        <f t="shared" si="302"/>
        <v>H</v>
      </c>
      <c r="D525" s="130" t="str">
        <f t="shared" si="335"/>
        <v>HIL_B</v>
      </c>
      <c r="E525" s="129" t="str">
        <f t="shared" si="331"/>
        <v>Nisso</v>
      </c>
      <c r="F525" s="717"/>
      <c r="G525" s="123">
        <f t="shared" si="336"/>
        <v>0</v>
      </c>
      <c r="H525" s="121">
        <f t="shared" si="336"/>
        <v>0</v>
      </c>
      <c r="I525" s="121">
        <f t="shared" si="336"/>
        <v>0</v>
      </c>
      <c r="J525" s="121">
        <f t="shared" si="336"/>
        <v>0</v>
      </c>
      <c r="K525" s="121">
        <f t="shared" si="336"/>
        <v>0</v>
      </c>
      <c r="L525" s="121">
        <f t="shared" si="336"/>
        <v>0</v>
      </c>
      <c r="M525" s="121">
        <f t="shared" si="336"/>
        <v>0</v>
      </c>
      <c r="N525" s="121">
        <f t="shared" si="336"/>
        <v>0</v>
      </c>
      <c r="O525" s="121">
        <f t="shared" si="336"/>
        <v>0</v>
      </c>
      <c r="P525" s="126">
        <f t="shared" si="336"/>
        <v>0</v>
      </c>
      <c r="Q525" s="122"/>
      <c r="R525" s="408">
        <f t="shared" si="303"/>
        <v>0</v>
      </c>
      <c r="S525" s="693"/>
      <c r="T525" s="700">
        <f t="shared" si="337"/>
        <v>0</v>
      </c>
      <c r="U525" s="701">
        <f t="shared" si="337"/>
        <v>0</v>
      </c>
      <c r="V525" s="693"/>
      <c r="W525" s="700">
        <f t="shared" si="338"/>
        <v>0</v>
      </c>
      <c r="X525" s="126">
        <f t="shared" si="338"/>
        <v>0</v>
      </c>
      <c r="Y525" s="696">
        <f t="shared" si="304"/>
        <v>0</v>
      </c>
      <c r="Z525" s="408">
        <f t="shared" si="305"/>
        <v>0</v>
      </c>
      <c r="AA525" s="127"/>
      <c r="AB525" s="123">
        <f t="shared" si="339"/>
        <v>0</v>
      </c>
      <c r="AC525" s="121">
        <f t="shared" si="339"/>
        <v>0</v>
      </c>
      <c r="AD525" s="121">
        <f t="shared" si="339"/>
        <v>0</v>
      </c>
      <c r="AE525" s="121">
        <f t="shared" si="339"/>
        <v>0</v>
      </c>
      <c r="AF525" s="121">
        <f t="shared" si="339"/>
        <v>0</v>
      </c>
      <c r="AG525" s="121">
        <f t="shared" si="339"/>
        <v>0</v>
      </c>
      <c r="AH525" s="121">
        <f t="shared" si="339"/>
        <v>0</v>
      </c>
      <c r="AI525" s="121">
        <f t="shared" si="339"/>
        <v>0</v>
      </c>
      <c r="AJ525" s="121">
        <f t="shared" si="339"/>
        <v>0</v>
      </c>
      <c r="AK525" s="121">
        <f t="shared" si="339"/>
        <v>0</v>
      </c>
      <c r="AL525" s="121">
        <f t="shared" si="339"/>
        <v>0</v>
      </c>
      <c r="AM525" s="121">
        <f t="shared" si="339"/>
        <v>0</v>
      </c>
      <c r="AN525" s="121">
        <f t="shared" si="339"/>
        <v>0</v>
      </c>
      <c r="AO525" s="701">
        <f t="shared" si="339"/>
        <v>0</v>
      </c>
      <c r="AP525" s="122"/>
      <c r="AQ525" s="123">
        <f t="shared" si="340"/>
        <v>0</v>
      </c>
      <c r="AR525" s="121">
        <f t="shared" si="340"/>
        <v>0</v>
      </c>
      <c r="AS525" s="121">
        <f t="shared" si="340"/>
        <v>0</v>
      </c>
      <c r="AT525" s="121">
        <f t="shared" si="340"/>
        <v>0</v>
      </c>
      <c r="AU525" s="121">
        <f t="shared" si="340"/>
        <v>0</v>
      </c>
      <c r="AV525" s="121">
        <f t="shared" si="340"/>
        <v>0</v>
      </c>
      <c r="AW525" s="121">
        <f t="shared" si="340"/>
        <v>0</v>
      </c>
      <c r="AX525" s="121">
        <f t="shared" si="340"/>
        <v>0</v>
      </c>
      <c r="AY525" s="121">
        <f t="shared" si="340"/>
        <v>0</v>
      </c>
      <c r="AZ525" s="121">
        <f t="shared" si="340"/>
        <v>0</v>
      </c>
      <c r="BA525" s="121">
        <f t="shared" si="340"/>
        <v>0</v>
      </c>
      <c r="BB525" s="121">
        <f t="shared" si="340"/>
        <v>0</v>
      </c>
      <c r="BC525" s="121">
        <f t="shared" si="340"/>
        <v>0</v>
      </c>
      <c r="BD525" s="701">
        <f t="shared" si="340"/>
        <v>0</v>
      </c>
      <c r="BE525" s="693"/>
      <c r="BF525" s="122">
        <f t="shared" si="306"/>
        <v>0</v>
      </c>
      <c r="BG525" s="124"/>
      <c r="BH525" s="122">
        <f t="shared" si="307"/>
        <v>0</v>
      </c>
      <c r="BI525" s="124"/>
      <c r="BJ525" s="122">
        <f t="shared" si="308"/>
        <v>0</v>
      </c>
      <c r="BK525" s="124"/>
      <c r="BL525" s="125">
        <f t="shared" si="309"/>
        <v>0</v>
      </c>
      <c r="BM525" s="124"/>
      <c r="BN525" s="123">
        <f t="shared" si="341"/>
        <v>0</v>
      </c>
      <c r="BO525" s="126">
        <f t="shared" si="341"/>
        <v>0</v>
      </c>
      <c r="BP525" s="127"/>
      <c r="BQ525" s="409"/>
    </row>
    <row r="526" spans="1:69" s="131" customFormat="1" ht="17.55" hidden="1" customHeight="1">
      <c r="A526"/>
      <c r="B526"/>
      <c r="C526" s="139" t="str">
        <f t="shared" si="302"/>
        <v>H</v>
      </c>
      <c r="D526" s="130" t="str">
        <f t="shared" si="335"/>
        <v>HIL_B</v>
      </c>
      <c r="E526" s="129" t="str">
        <f t="shared" si="331"/>
        <v>Novaled</v>
      </c>
      <c r="F526" s="717"/>
      <c r="G526" s="123">
        <f t="shared" ref="G526:P535" si="342">SUMIFS(Share, Y, $E$3, Config, $G$11, P, G$15, LType, $D526, MSup, $E526)</f>
        <v>0</v>
      </c>
      <c r="H526" s="121">
        <f t="shared" si="342"/>
        <v>0</v>
      </c>
      <c r="I526" s="121">
        <f t="shared" si="342"/>
        <v>0</v>
      </c>
      <c r="J526" s="121">
        <f t="shared" si="342"/>
        <v>0</v>
      </c>
      <c r="K526" s="121">
        <f t="shared" si="342"/>
        <v>0</v>
      </c>
      <c r="L526" s="121">
        <f t="shared" si="342"/>
        <v>0</v>
      </c>
      <c r="M526" s="121">
        <f t="shared" si="342"/>
        <v>0</v>
      </c>
      <c r="N526" s="121">
        <f t="shared" si="342"/>
        <v>0</v>
      </c>
      <c r="O526" s="121">
        <f t="shared" si="342"/>
        <v>0</v>
      </c>
      <c r="P526" s="126">
        <f t="shared" si="342"/>
        <v>0</v>
      </c>
      <c r="Q526" s="122"/>
      <c r="R526" s="408">
        <f t="shared" si="303"/>
        <v>0</v>
      </c>
      <c r="S526" s="693"/>
      <c r="T526" s="700">
        <f t="shared" si="337"/>
        <v>0</v>
      </c>
      <c r="U526" s="701">
        <f t="shared" si="337"/>
        <v>0</v>
      </c>
      <c r="V526" s="693"/>
      <c r="W526" s="700">
        <f t="shared" si="338"/>
        <v>0</v>
      </c>
      <c r="X526" s="126">
        <f t="shared" si="338"/>
        <v>0</v>
      </c>
      <c r="Y526" s="696">
        <f t="shared" si="304"/>
        <v>0</v>
      </c>
      <c r="Z526" s="408">
        <f t="shared" si="305"/>
        <v>0</v>
      </c>
      <c r="AA526" s="127"/>
      <c r="AB526" s="123">
        <f t="shared" ref="AB526:AO535" si="343">SUMIFS(Share, Y, $E$3, Config, $AB$11, P, AB$15, LType, $D526, MSup, $E526)</f>
        <v>0</v>
      </c>
      <c r="AC526" s="121">
        <f t="shared" si="343"/>
        <v>0</v>
      </c>
      <c r="AD526" s="121">
        <f t="shared" si="343"/>
        <v>0</v>
      </c>
      <c r="AE526" s="121">
        <f t="shared" si="343"/>
        <v>0</v>
      </c>
      <c r="AF526" s="121">
        <f t="shared" si="343"/>
        <v>0</v>
      </c>
      <c r="AG526" s="121">
        <f t="shared" si="343"/>
        <v>0</v>
      </c>
      <c r="AH526" s="121">
        <f t="shared" si="343"/>
        <v>0</v>
      </c>
      <c r="AI526" s="121">
        <f t="shared" si="343"/>
        <v>0</v>
      </c>
      <c r="AJ526" s="121">
        <f t="shared" si="343"/>
        <v>0</v>
      </c>
      <c r="AK526" s="121">
        <f t="shared" si="343"/>
        <v>0</v>
      </c>
      <c r="AL526" s="121">
        <f t="shared" si="343"/>
        <v>0</v>
      </c>
      <c r="AM526" s="121">
        <f t="shared" si="343"/>
        <v>0</v>
      </c>
      <c r="AN526" s="121">
        <f t="shared" si="343"/>
        <v>0</v>
      </c>
      <c r="AO526" s="701">
        <f t="shared" si="343"/>
        <v>0</v>
      </c>
      <c r="AP526" s="122"/>
      <c r="AQ526" s="123">
        <f t="shared" ref="AQ526:BD535" si="344">SUMIFS(Share, Y, $E$3, Config, $AQ$11, P, AQ$15, LType, $D526, MSup, $E526)</f>
        <v>0</v>
      </c>
      <c r="AR526" s="121">
        <f t="shared" si="344"/>
        <v>0</v>
      </c>
      <c r="AS526" s="121">
        <f t="shared" si="344"/>
        <v>0</v>
      </c>
      <c r="AT526" s="121">
        <f t="shared" si="344"/>
        <v>0</v>
      </c>
      <c r="AU526" s="121">
        <f t="shared" si="344"/>
        <v>0</v>
      </c>
      <c r="AV526" s="121">
        <f t="shared" si="344"/>
        <v>0</v>
      </c>
      <c r="AW526" s="121">
        <f t="shared" si="344"/>
        <v>0</v>
      </c>
      <c r="AX526" s="121">
        <f t="shared" si="344"/>
        <v>0</v>
      </c>
      <c r="AY526" s="121">
        <f t="shared" si="344"/>
        <v>0</v>
      </c>
      <c r="AZ526" s="121">
        <f t="shared" si="344"/>
        <v>0</v>
      </c>
      <c r="BA526" s="121">
        <f t="shared" si="344"/>
        <v>0</v>
      </c>
      <c r="BB526" s="121">
        <f t="shared" si="344"/>
        <v>0</v>
      </c>
      <c r="BC526" s="121">
        <f t="shared" si="344"/>
        <v>0</v>
      </c>
      <c r="BD526" s="701">
        <f t="shared" si="344"/>
        <v>0</v>
      </c>
      <c r="BE526" s="693"/>
      <c r="BF526" s="122">
        <f t="shared" si="306"/>
        <v>0</v>
      </c>
      <c r="BG526" s="124"/>
      <c r="BH526" s="122">
        <f t="shared" si="307"/>
        <v>0</v>
      </c>
      <c r="BI526" s="124"/>
      <c r="BJ526" s="122">
        <f t="shared" si="308"/>
        <v>0</v>
      </c>
      <c r="BK526" s="124"/>
      <c r="BL526" s="125">
        <f t="shared" si="309"/>
        <v>0</v>
      </c>
      <c r="BM526" s="124"/>
      <c r="BN526" s="123">
        <f t="shared" si="341"/>
        <v>0</v>
      </c>
      <c r="BO526" s="126">
        <f t="shared" si="341"/>
        <v>0</v>
      </c>
      <c r="BP526" s="127"/>
      <c r="BQ526" s="409"/>
    </row>
    <row r="527" spans="1:69" s="131" customFormat="1" ht="17.55" hidden="1" customHeight="1">
      <c r="A527"/>
      <c r="B527"/>
      <c r="C527" s="139" t="str">
        <f t="shared" si="302"/>
        <v>H</v>
      </c>
      <c r="D527" s="130" t="str">
        <f t="shared" si="335"/>
        <v>HIL_B</v>
      </c>
      <c r="E527" s="129" t="str">
        <f t="shared" si="331"/>
        <v>NSCC</v>
      </c>
      <c r="F527" s="717"/>
      <c r="G527" s="123">
        <f t="shared" si="342"/>
        <v>0</v>
      </c>
      <c r="H527" s="121">
        <f t="shared" si="342"/>
        <v>0</v>
      </c>
      <c r="I527" s="121">
        <f t="shared" si="342"/>
        <v>0</v>
      </c>
      <c r="J527" s="121">
        <f t="shared" si="342"/>
        <v>0</v>
      </c>
      <c r="K527" s="121">
        <f t="shared" si="342"/>
        <v>0</v>
      </c>
      <c r="L527" s="121">
        <f t="shared" si="342"/>
        <v>0</v>
      </c>
      <c r="M527" s="121">
        <f t="shared" si="342"/>
        <v>0</v>
      </c>
      <c r="N527" s="121">
        <f t="shared" si="342"/>
        <v>0</v>
      </c>
      <c r="O527" s="121">
        <f t="shared" si="342"/>
        <v>0</v>
      </c>
      <c r="P527" s="126">
        <f t="shared" si="342"/>
        <v>0</v>
      </c>
      <c r="Q527" s="122"/>
      <c r="R527" s="408">
        <f t="shared" si="303"/>
        <v>0</v>
      </c>
      <c r="S527" s="693"/>
      <c r="T527" s="700">
        <f t="shared" si="337"/>
        <v>0</v>
      </c>
      <c r="U527" s="701">
        <f t="shared" si="337"/>
        <v>0</v>
      </c>
      <c r="V527" s="693"/>
      <c r="W527" s="700">
        <f t="shared" si="338"/>
        <v>0</v>
      </c>
      <c r="X527" s="126">
        <f t="shared" si="338"/>
        <v>0</v>
      </c>
      <c r="Y527" s="696">
        <f t="shared" si="304"/>
        <v>0</v>
      </c>
      <c r="Z527" s="408">
        <f t="shared" si="305"/>
        <v>0</v>
      </c>
      <c r="AA527" s="127"/>
      <c r="AB527" s="123">
        <f t="shared" si="343"/>
        <v>0</v>
      </c>
      <c r="AC527" s="121">
        <f t="shared" si="343"/>
        <v>0</v>
      </c>
      <c r="AD527" s="121">
        <f t="shared" si="343"/>
        <v>0</v>
      </c>
      <c r="AE527" s="121">
        <f t="shared" si="343"/>
        <v>0</v>
      </c>
      <c r="AF527" s="121">
        <f t="shared" si="343"/>
        <v>0</v>
      </c>
      <c r="AG527" s="121">
        <f t="shared" si="343"/>
        <v>0</v>
      </c>
      <c r="AH527" s="121">
        <f t="shared" si="343"/>
        <v>0</v>
      </c>
      <c r="AI527" s="121">
        <f t="shared" si="343"/>
        <v>0</v>
      </c>
      <c r="AJ527" s="121">
        <f t="shared" si="343"/>
        <v>0</v>
      </c>
      <c r="AK527" s="121">
        <f t="shared" si="343"/>
        <v>0</v>
      </c>
      <c r="AL527" s="121">
        <f t="shared" si="343"/>
        <v>0</v>
      </c>
      <c r="AM527" s="121">
        <f t="shared" si="343"/>
        <v>0</v>
      </c>
      <c r="AN527" s="121">
        <f t="shared" si="343"/>
        <v>0</v>
      </c>
      <c r="AO527" s="701">
        <f t="shared" si="343"/>
        <v>0</v>
      </c>
      <c r="AP527" s="122"/>
      <c r="AQ527" s="123">
        <f t="shared" si="344"/>
        <v>0</v>
      </c>
      <c r="AR527" s="121">
        <f t="shared" si="344"/>
        <v>0</v>
      </c>
      <c r="AS527" s="121">
        <f t="shared" si="344"/>
        <v>0</v>
      </c>
      <c r="AT527" s="121">
        <f t="shared" si="344"/>
        <v>0</v>
      </c>
      <c r="AU527" s="121">
        <f t="shared" si="344"/>
        <v>0</v>
      </c>
      <c r="AV527" s="121">
        <f t="shared" si="344"/>
        <v>0</v>
      </c>
      <c r="AW527" s="121">
        <f t="shared" si="344"/>
        <v>0</v>
      </c>
      <c r="AX527" s="121">
        <f t="shared" si="344"/>
        <v>0</v>
      </c>
      <c r="AY527" s="121">
        <f t="shared" si="344"/>
        <v>0</v>
      </c>
      <c r="AZ527" s="121">
        <f t="shared" si="344"/>
        <v>0</v>
      </c>
      <c r="BA527" s="121">
        <f t="shared" si="344"/>
        <v>0</v>
      </c>
      <c r="BB527" s="121">
        <f t="shared" si="344"/>
        <v>0</v>
      </c>
      <c r="BC527" s="121">
        <f t="shared" si="344"/>
        <v>0</v>
      </c>
      <c r="BD527" s="701">
        <f t="shared" si="344"/>
        <v>0</v>
      </c>
      <c r="BE527" s="693"/>
      <c r="BF527" s="122">
        <f t="shared" si="306"/>
        <v>0</v>
      </c>
      <c r="BG527" s="124"/>
      <c r="BH527" s="122">
        <f t="shared" si="307"/>
        <v>0</v>
      </c>
      <c r="BI527" s="124"/>
      <c r="BJ527" s="122">
        <f t="shared" si="308"/>
        <v>0</v>
      </c>
      <c r="BK527" s="124"/>
      <c r="BL527" s="125">
        <f t="shared" si="309"/>
        <v>0</v>
      </c>
      <c r="BM527" s="124"/>
      <c r="BN527" s="123">
        <f t="shared" si="341"/>
        <v>0</v>
      </c>
      <c r="BO527" s="126">
        <f t="shared" si="341"/>
        <v>0</v>
      </c>
      <c r="BP527" s="127"/>
      <c r="BQ527" s="409"/>
    </row>
    <row r="528" spans="1:69" s="131" customFormat="1" ht="17.55" hidden="1" customHeight="1">
      <c r="A528"/>
      <c r="B528"/>
      <c r="C528" s="139" t="str">
        <f t="shared" ref="C528:C591" si="345">IF(SUM(G528:BP528)=0, "H", "")</f>
        <v>H</v>
      </c>
      <c r="D528" s="130" t="str">
        <f t="shared" si="335"/>
        <v>HIL_B</v>
      </c>
      <c r="E528" s="129" t="str">
        <f t="shared" si="331"/>
        <v>P&amp;H Tech</v>
      </c>
      <c r="F528" s="717"/>
      <c r="G528" s="123">
        <f t="shared" si="342"/>
        <v>0</v>
      </c>
      <c r="H528" s="121">
        <f t="shared" si="342"/>
        <v>0</v>
      </c>
      <c r="I528" s="121">
        <f t="shared" si="342"/>
        <v>0</v>
      </c>
      <c r="J528" s="121">
        <f t="shared" si="342"/>
        <v>0</v>
      </c>
      <c r="K528" s="121">
        <f t="shared" si="342"/>
        <v>0</v>
      </c>
      <c r="L528" s="121">
        <f t="shared" si="342"/>
        <v>0</v>
      </c>
      <c r="M528" s="121">
        <f t="shared" si="342"/>
        <v>0</v>
      </c>
      <c r="N528" s="121">
        <f t="shared" si="342"/>
        <v>0</v>
      </c>
      <c r="O528" s="121">
        <f t="shared" si="342"/>
        <v>0</v>
      </c>
      <c r="P528" s="126">
        <f t="shared" si="342"/>
        <v>0</v>
      </c>
      <c r="Q528" s="122"/>
      <c r="R528" s="408">
        <f t="shared" ref="R528:R591" si="346">SUMIFS(Share, Y, $E$3, Config, $R$11, P, R$15, LType, $D528, MSup, $E528)</f>
        <v>0</v>
      </c>
      <c r="S528" s="693"/>
      <c r="T528" s="700">
        <f t="shared" si="337"/>
        <v>0</v>
      </c>
      <c r="U528" s="701">
        <f t="shared" si="337"/>
        <v>0</v>
      </c>
      <c r="V528" s="693"/>
      <c r="W528" s="700">
        <f t="shared" si="338"/>
        <v>0</v>
      </c>
      <c r="X528" s="126">
        <f t="shared" si="338"/>
        <v>0</v>
      </c>
      <c r="Y528" s="696">
        <f t="shared" ref="Y528:Y591" si="347">SUMIF(Y_A_P_T_S,$E$3&amp;"_"&amp;$X$11&amp;"_"&amp;Y$15&amp;"_"&amp;$D528&amp;"_"&amp;$E528, Share)</f>
        <v>0</v>
      </c>
      <c r="Z528" s="408">
        <f t="shared" ref="Z528:Z591" si="348">SUMIFS(Share, Y, $E$3, Config, $Z$11, P, Z$15, LType, $D528, MSup, $E528)</f>
        <v>0</v>
      </c>
      <c r="AA528" s="127"/>
      <c r="AB528" s="123">
        <f t="shared" si="343"/>
        <v>0</v>
      </c>
      <c r="AC528" s="121">
        <f t="shared" si="343"/>
        <v>0</v>
      </c>
      <c r="AD528" s="121">
        <f t="shared" si="343"/>
        <v>0</v>
      </c>
      <c r="AE528" s="121">
        <f t="shared" si="343"/>
        <v>0</v>
      </c>
      <c r="AF528" s="121">
        <f t="shared" si="343"/>
        <v>0</v>
      </c>
      <c r="AG528" s="121">
        <f t="shared" si="343"/>
        <v>0</v>
      </c>
      <c r="AH528" s="121">
        <f t="shared" si="343"/>
        <v>0</v>
      </c>
      <c r="AI528" s="121">
        <f t="shared" si="343"/>
        <v>0</v>
      </c>
      <c r="AJ528" s="121">
        <f t="shared" si="343"/>
        <v>0</v>
      </c>
      <c r="AK528" s="121">
        <f t="shared" si="343"/>
        <v>0</v>
      </c>
      <c r="AL528" s="121">
        <f t="shared" si="343"/>
        <v>0</v>
      </c>
      <c r="AM528" s="121">
        <f t="shared" si="343"/>
        <v>0</v>
      </c>
      <c r="AN528" s="121">
        <f t="shared" si="343"/>
        <v>0</v>
      </c>
      <c r="AO528" s="701">
        <f t="shared" si="343"/>
        <v>0</v>
      </c>
      <c r="AP528" s="122"/>
      <c r="AQ528" s="123">
        <f t="shared" si="344"/>
        <v>0</v>
      </c>
      <c r="AR528" s="121">
        <f t="shared" si="344"/>
        <v>0</v>
      </c>
      <c r="AS528" s="121">
        <f t="shared" si="344"/>
        <v>0</v>
      </c>
      <c r="AT528" s="121">
        <f t="shared" si="344"/>
        <v>0</v>
      </c>
      <c r="AU528" s="121">
        <f t="shared" si="344"/>
        <v>0</v>
      </c>
      <c r="AV528" s="121">
        <f t="shared" si="344"/>
        <v>0</v>
      </c>
      <c r="AW528" s="121">
        <f t="shared" si="344"/>
        <v>0</v>
      </c>
      <c r="AX528" s="121">
        <f t="shared" si="344"/>
        <v>0</v>
      </c>
      <c r="AY528" s="121">
        <f t="shared" si="344"/>
        <v>0</v>
      </c>
      <c r="AZ528" s="121">
        <f t="shared" si="344"/>
        <v>0</v>
      </c>
      <c r="BA528" s="121">
        <f t="shared" si="344"/>
        <v>0</v>
      </c>
      <c r="BB528" s="121">
        <f t="shared" si="344"/>
        <v>0</v>
      </c>
      <c r="BC528" s="121">
        <f t="shared" si="344"/>
        <v>0</v>
      </c>
      <c r="BD528" s="701">
        <f t="shared" si="344"/>
        <v>0</v>
      </c>
      <c r="BE528" s="693"/>
      <c r="BF528" s="122">
        <f t="shared" ref="BF528:BF591" si="349">SUMIFS(Share, Y, $E$3, Config, $BF$11, P, BF$15, LType, $D528, MSup, $E528)</f>
        <v>0</v>
      </c>
      <c r="BG528" s="124"/>
      <c r="BH528" s="122">
        <f t="shared" ref="BH528:BH591" si="350">SUMIFS(Share, Y, $E$3, Config, $BH$11, P, BH$15, LType, $D528, MSup, $E528)</f>
        <v>0</v>
      </c>
      <c r="BI528" s="124"/>
      <c r="BJ528" s="122">
        <f t="shared" ref="BJ528:BJ591" si="351">SUMIFS(Share, Y, $E$3, Config, $BJ$11, P, BJ$15, LType, $D528, MSup, $E528)</f>
        <v>0</v>
      </c>
      <c r="BK528" s="124"/>
      <c r="BL528" s="125">
        <f t="shared" ref="BL528:BL591" si="352">SUMIFS(Share, Y, $E$3, Config, $BL$11, P, BL$15, LType, $D528, MSup, $E528)</f>
        <v>0</v>
      </c>
      <c r="BM528" s="124"/>
      <c r="BN528" s="123">
        <f t="shared" si="341"/>
        <v>0</v>
      </c>
      <c r="BO528" s="126">
        <f t="shared" si="341"/>
        <v>0</v>
      </c>
      <c r="BP528" s="127"/>
      <c r="BQ528" s="409"/>
    </row>
    <row r="529" spans="1:69" s="131" customFormat="1" ht="17.55" hidden="1" customHeight="1">
      <c r="A529"/>
      <c r="B529"/>
      <c r="C529" s="139" t="str">
        <f t="shared" si="345"/>
        <v>H</v>
      </c>
      <c r="D529" s="130" t="str">
        <f t="shared" si="335"/>
        <v>HIL_B</v>
      </c>
      <c r="E529" s="129" t="str">
        <f t="shared" si="331"/>
        <v>Samsung SDI</v>
      </c>
      <c r="F529" s="717"/>
      <c r="G529" s="123">
        <f t="shared" si="342"/>
        <v>0</v>
      </c>
      <c r="H529" s="121">
        <f t="shared" si="342"/>
        <v>0</v>
      </c>
      <c r="I529" s="121">
        <f t="shared" si="342"/>
        <v>0</v>
      </c>
      <c r="J529" s="121">
        <f t="shared" si="342"/>
        <v>0</v>
      </c>
      <c r="K529" s="121">
        <f t="shared" si="342"/>
        <v>0</v>
      </c>
      <c r="L529" s="121">
        <f t="shared" si="342"/>
        <v>0</v>
      </c>
      <c r="M529" s="121">
        <f t="shared" si="342"/>
        <v>0</v>
      </c>
      <c r="N529" s="121">
        <f t="shared" si="342"/>
        <v>0</v>
      </c>
      <c r="O529" s="121">
        <f t="shared" si="342"/>
        <v>0</v>
      </c>
      <c r="P529" s="126">
        <f t="shared" si="342"/>
        <v>0</v>
      </c>
      <c r="Q529" s="122"/>
      <c r="R529" s="408">
        <f t="shared" si="346"/>
        <v>0</v>
      </c>
      <c r="S529" s="693"/>
      <c r="T529" s="700">
        <f t="shared" si="337"/>
        <v>0</v>
      </c>
      <c r="U529" s="701">
        <f t="shared" si="337"/>
        <v>0</v>
      </c>
      <c r="V529" s="693"/>
      <c r="W529" s="700">
        <f t="shared" si="338"/>
        <v>0</v>
      </c>
      <c r="X529" s="126">
        <f t="shared" si="338"/>
        <v>0</v>
      </c>
      <c r="Y529" s="696">
        <f t="shared" si="347"/>
        <v>0</v>
      </c>
      <c r="Z529" s="408">
        <f t="shared" si="348"/>
        <v>0</v>
      </c>
      <c r="AA529" s="127"/>
      <c r="AB529" s="123">
        <f t="shared" si="343"/>
        <v>0</v>
      </c>
      <c r="AC529" s="121">
        <f t="shared" si="343"/>
        <v>0</v>
      </c>
      <c r="AD529" s="121">
        <f t="shared" si="343"/>
        <v>0</v>
      </c>
      <c r="AE529" s="121">
        <f t="shared" si="343"/>
        <v>0</v>
      </c>
      <c r="AF529" s="121">
        <f t="shared" si="343"/>
        <v>0</v>
      </c>
      <c r="AG529" s="121">
        <f t="shared" si="343"/>
        <v>0</v>
      </c>
      <c r="AH529" s="121">
        <f t="shared" si="343"/>
        <v>0</v>
      </c>
      <c r="AI529" s="121">
        <f t="shared" si="343"/>
        <v>0</v>
      </c>
      <c r="AJ529" s="121">
        <f t="shared" si="343"/>
        <v>0</v>
      </c>
      <c r="AK529" s="121">
        <f t="shared" si="343"/>
        <v>0</v>
      </c>
      <c r="AL529" s="121">
        <f t="shared" si="343"/>
        <v>0</v>
      </c>
      <c r="AM529" s="121">
        <f t="shared" si="343"/>
        <v>0</v>
      </c>
      <c r="AN529" s="121">
        <f t="shared" si="343"/>
        <v>0</v>
      </c>
      <c r="AO529" s="701">
        <f t="shared" si="343"/>
        <v>0</v>
      </c>
      <c r="AP529" s="122"/>
      <c r="AQ529" s="123">
        <f t="shared" si="344"/>
        <v>0</v>
      </c>
      <c r="AR529" s="121">
        <f t="shared" si="344"/>
        <v>0</v>
      </c>
      <c r="AS529" s="121">
        <f t="shared" si="344"/>
        <v>0</v>
      </c>
      <c r="AT529" s="121">
        <f t="shared" si="344"/>
        <v>0</v>
      </c>
      <c r="AU529" s="121">
        <f t="shared" si="344"/>
        <v>0</v>
      </c>
      <c r="AV529" s="121">
        <f t="shared" si="344"/>
        <v>0</v>
      </c>
      <c r="AW529" s="121">
        <f t="shared" si="344"/>
        <v>0</v>
      </c>
      <c r="AX529" s="121">
        <f t="shared" si="344"/>
        <v>0</v>
      </c>
      <c r="AY529" s="121">
        <f t="shared" si="344"/>
        <v>0</v>
      </c>
      <c r="AZ529" s="121">
        <f t="shared" si="344"/>
        <v>0</v>
      </c>
      <c r="BA529" s="121">
        <f t="shared" si="344"/>
        <v>0</v>
      </c>
      <c r="BB529" s="121">
        <f t="shared" si="344"/>
        <v>0</v>
      </c>
      <c r="BC529" s="121">
        <f t="shared" si="344"/>
        <v>0</v>
      </c>
      <c r="BD529" s="701">
        <f t="shared" si="344"/>
        <v>0</v>
      </c>
      <c r="BE529" s="693"/>
      <c r="BF529" s="122">
        <f t="shared" si="349"/>
        <v>0</v>
      </c>
      <c r="BG529" s="124"/>
      <c r="BH529" s="122">
        <f t="shared" si="350"/>
        <v>0</v>
      </c>
      <c r="BI529" s="124"/>
      <c r="BJ529" s="122">
        <f t="shared" si="351"/>
        <v>0</v>
      </c>
      <c r="BK529" s="124"/>
      <c r="BL529" s="125">
        <f t="shared" si="352"/>
        <v>0</v>
      </c>
      <c r="BM529" s="124"/>
      <c r="BN529" s="123">
        <f t="shared" si="341"/>
        <v>0</v>
      </c>
      <c r="BO529" s="126">
        <f t="shared" si="341"/>
        <v>0</v>
      </c>
      <c r="BP529" s="127"/>
      <c r="BQ529" s="409"/>
    </row>
    <row r="530" spans="1:69" s="131" customFormat="1" ht="17.55" hidden="1" customHeight="1">
      <c r="A530" s="83"/>
      <c r="C530" s="139" t="str">
        <f t="shared" si="345"/>
        <v>H</v>
      </c>
      <c r="D530" s="130" t="str">
        <f t="shared" si="335"/>
        <v>HIL_B</v>
      </c>
      <c r="E530" s="129" t="str">
        <f t="shared" ref="E530:E539" si="353">E495</f>
        <v>SFC</v>
      </c>
      <c r="F530" s="717"/>
      <c r="G530" s="123">
        <f t="shared" si="342"/>
        <v>0</v>
      </c>
      <c r="H530" s="121">
        <f t="shared" si="342"/>
        <v>0</v>
      </c>
      <c r="I530" s="121">
        <f t="shared" si="342"/>
        <v>0</v>
      </c>
      <c r="J530" s="121">
        <f t="shared" si="342"/>
        <v>0</v>
      </c>
      <c r="K530" s="121">
        <f t="shared" si="342"/>
        <v>0</v>
      </c>
      <c r="L530" s="121">
        <f t="shared" si="342"/>
        <v>0</v>
      </c>
      <c r="M530" s="121">
        <f t="shared" si="342"/>
        <v>0</v>
      </c>
      <c r="N530" s="121">
        <f t="shared" si="342"/>
        <v>0</v>
      </c>
      <c r="O530" s="121">
        <f t="shared" si="342"/>
        <v>0</v>
      </c>
      <c r="P530" s="126">
        <f t="shared" si="342"/>
        <v>0</v>
      </c>
      <c r="Q530" s="122"/>
      <c r="R530" s="408">
        <f t="shared" si="346"/>
        <v>0</v>
      </c>
      <c r="S530" s="693"/>
      <c r="T530" s="700">
        <f t="shared" si="337"/>
        <v>0</v>
      </c>
      <c r="U530" s="701">
        <f t="shared" si="337"/>
        <v>0</v>
      </c>
      <c r="V530" s="693"/>
      <c r="W530" s="700">
        <f t="shared" si="338"/>
        <v>0</v>
      </c>
      <c r="X530" s="126">
        <f t="shared" si="338"/>
        <v>0</v>
      </c>
      <c r="Y530" s="696">
        <f t="shared" si="347"/>
        <v>0</v>
      </c>
      <c r="Z530" s="408">
        <f t="shared" si="348"/>
        <v>0</v>
      </c>
      <c r="AA530" s="127"/>
      <c r="AB530" s="123">
        <f t="shared" si="343"/>
        <v>0</v>
      </c>
      <c r="AC530" s="121">
        <f t="shared" si="343"/>
        <v>0</v>
      </c>
      <c r="AD530" s="121">
        <f t="shared" si="343"/>
        <v>0</v>
      </c>
      <c r="AE530" s="121">
        <f t="shared" si="343"/>
        <v>0</v>
      </c>
      <c r="AF530" s="121">
        <f t="shared" si="343"/>
        <v>0</v>
      </c>
      <c r="AG530" s="121">
        <f t="shared" si="343"/>
        <v>0</v>
      </c>
      <c r="AH530" s="121">
        <f t="shared" si="343"/>
        <v>0</v>
      </c>
      <c r="AI530" s="121">
        <f t="shared" si="343"/>
        <v>0</v>
      </c>
      <c r="AJ530" s="121">
        <f t="shared" si="343"/>
        <v>0</v>
      </c>
      <c r="AK530" s="121">
        <f t="shared" si="343"/>
        <v>0</v>
      </c>
      <c r="AL530" s="121">
        <f t="shared" si="343"/>
        <v>0</v>
      </c>
      <c r="AM530" s="121">
        <f t="shared" si="343"/>
        <v>0</v>
      </c>
      <c r="AN530" s="121">
        <f t="shared" si="343"/>
        <v>0</v>
      </c>
      <c r="AO530" s="701">
        <f t="shared" si="343"/>
        <v>0</v>
      </c>
      <c r="AP530" s="122"/>
      <c r="AQ530" s="123">
        <f t="shared" si="344"/>
        <v>0</v>
      </c>
      <c r="AR530" s="121">
        <f t="shared" si="344"/>
        <v>0</v>
      </c>
      <c r="AS530" s="121">
        <f t="shared" si="344"/>
        <v>0</v>
      </c>
      <c r="AT530" s="121">
        <f t="shared" si="344"/>
        <v>0</v>
      </c>
      <c r="AU530" s="121">
        <f t="shared" si="344"/>
        <v>0</v>
      </c>
      <c r="AV530" s="121">
        <f t="shared" si="344"/>
        <v>0</v>
      </c>
      <c r="AW530" s="121">
        <f t="shared" si="344"/>
        <v>0</v>
      </c>
      <c r="AX530" s="121">
        <f t="shared" si="344"/>
        <v>0</v>
      </c>
      <c r="AY530" s="121">
        <f t="shared" si="344"/>
        <v>0</v>
      </c>
      <c r="AZ530" s="121">
        <f t="shared" si="344"/>
        <v>0</v>
      </c>
      <c r="BA530" s="121">
        <f t="shared" si="344"/>
        <v>0</v>
      </c>
      <c r="BB530" s="121">
        <f t="shared" si="344"/>
        <v>0</v>
      </c>
      <c r="BC530" s="121">
        <f t="shared" si="344"/>
        <v>0</v>
      </c>
      <c r="BD530" s="701">
        <f t="shared" si="344"/>
        <v>0</v>
      </c>
      <c r="BE530" s="693"/>
      <c r="BF530" s="122">
        <f t="shared" si="349"/>
        <v>0</v>
      </c>
      <c r="BG530" s="124"/>
      <c r="BH530" s="122">
        <f t="shared" si="350"/>
        <v>0</v>
      </c>
      <c r="BI530" s="124"/>
      <c r="BJ530" s="122">
        <f t="shared" si="351"/>
        <v>0</v>
      </c>
      <c r="BK530" s="124"/>
      <c r="BL530" s="125">
        <f t="shared" si="352"/>
        <v>0</v>
      </c>
      <c r="BM530" s="124"/>
      <c r="BN530" s="123">
        <f t="shared" si="341"/>
        <v>0</v>
      </c>
      <c r="BO530" s="126">
        <f t="shared" si="341"/>
        <v>0</v>
      </c>
      <c r="BP530" s="127"/>
      <c r="BQ530" s="409"/>
    </row>
    <row r="531" spans="1:69" s="131" customFormat="1" ht="17.55" hidden="1" customHeight="1">
      <c r="A531" s="83"/>
      <c r="C531" s="139" t="str">
        <f t="shared" si="345"/>
        <v>H</v>
      </c>
      <c r="D531" s="130" t="str">
        <f t="shared" si="335"/>
        <v>HIL_B</v>
      </c>
      <c r="E531" s="129" t="str">
        <f t="shared" si="353"/>
        <v>SK JNC</v>
      </c>
      <c r="F531" s="717"/>
      <c r="G531" s="123">
        <f t="shared" si="342"/>
        <v>0</v>
      </c>
      <c r="H531" s="121">
        <f t="shared" si="342"/>
        <v>0</v>
      </c>
      <c r="I531" s="121">
        <f t="shared" si="342"/>
        <v>0</v>
      </c>
      <c r="J531" s="121">
        <f t="shared" si="342"/>
        <v>0</v>
      </c>
      <c r="K531" s="121">
        <f t="shared" si="342"/>
        <v>0</v>
      </c>
      <c r="L531" s="121">
        <f t="shared" si="342"/>
        <v>0</v>
      </c>
      <c r="M531" s="121">
        <f t="shared" si="342"/>
        <v>0</v>
      </c>
      <c r="N531" s="121">
        <f t="shared" si="342"/>
        <v>0</v>
      </c>
      <c r="O531" s="121">
        <f t="shared" si="342"/>
        <v>0</v>
      </c>
      <c r="P531" s="126">
        <f t="shared" si="342"/>
        <v>0</v>
      </c>
      <c r="Q531" s="122"/>
      <c r="R531" s="408">
        <f t="shared" si="346"/>
        <v>0</v>
      </c>
      <c r="S531" s="693"/>
      <c r="T531" s="700">
        <f t="shared" si="337"/>
        <v>0</v>
      </c>
      <c r="U531" s="701">
        <f t="shared" si="337"/>
        <v>0</v>
      </c>
      <c r="V531" s="693"/>
      <c r="W531" s="700">
        <f t="shared" si="338"/>
        <v>0</v>
      </c>
      <c r="X531" s="126">
        <f t="shared" si="338"/>
        <v>0</v>
      </c>
      <c r="Y531" s="696">
        <f t="shared" si="347"/>
        <v>0</v>
      </c>
      <c r="Z531" s="408">
        <f t="shared" si="348"/>
        <v>0</v>
      </c>
      <c r="AA531" s="127"/>
      <c r="AB531" s="123">
        <f t="shared" si="343"/>
        <v>0</v>
      </c>
      <c r="AC531" s="121">
        <f t="shared" si="343"/>
        <v>0</v>
      </c>
      <c r="AD531" s="121">
        <f t="shared" si="343"/>
        <v>0</v>
      </c>
      <c r="AE531" s="121">
        <f t="shared" si="343"/>
        <v>0</v>
      </c>
      <c r="AF531" s="121">
        <f t="shared" si="343"/>
        <v>0</v>
      </c>
      <c r="AG531" s="121">
        <f t="shared" si="343"/>
        <v>0</v>
      </c>
      <c r="AH531" s="121">
        <f t="shared" si="343"/>
        <v>0</v>
      </c>
      <c r="AI531" s="121">
        <f t="shared" si="343"/>
        <v>0</v>
      </c>
      <c r="AJ531" s="121">
        <f t="shared" si="343"/>
        <v>0</v>
      </c>
      <c r="AK531" s="121">
        <f t="shared" si="343"/>
        <v>0</v>
      </c>
      <c r="AL531" s="121">
        <f t="shared" si="343"/>
        <v>0</v>
      </c>
      <c r="AM531" s="121">
        <f t="shared" si="343"/>
        <v>0</v>
      </c>
      <c r="AN531" s="121">
        <f t="shared" si="343"/>
        <v>0</v>
      </c>
      <c r="AO531" s="701">
        <f t="shared" si="343"/>
        <v>0</v>
      </c>
      <c r="AP531" s="122"/>
      <c r="AQ531" s="123">
        <f t="shared" si="344"/>
        <v>0</v>
      </c>
      <c r="AR531" s="121">
        <f t="shared" si="344"/>
        <v>0</v>
      </c>
      <c r="AS531" s="121">
        <f t="shared" si="344"/>
        <v>0</v>
      </c>
      <c r="AT531" s="121">
        <f t="shared" si="344"/>
        <v>0</v>
      </c>
      <c r="AU531" s="121">
        <f t="shared" si="344"/>
        <v>0</v>
      </c>
      <c r="AV531" s="121">
        <f t="shared" si="344"/>
        <v>0</v>
      </c>
      <c r="AW531" s="121">
        <f t="shared" si="344"/>
        <v>0</v>
      </c>
      <c r="AX531" s="121">
        <f t="shared" si="344"/>
        <v>0</v>
      </c>
      <c r="AY531" s="121">
        <f t="shared" si="344"/>
        <v>0</v>
      </c>
      <c r="AZ531" s="121">
        <f t="shared" si="344"/>
        <v>0</v>
      </c>
      <c r="BA531" s="121">
        <f t="shared" si="344"/>
        <v>0</v>
      </c>
      <c r="BB531" s="121">
        <f t="shared" si="344"/>
        <v>0</v>
      </c>
      <c r="BC531" s="121">
        <f t="shared" si="344"/>
        <v>0</v>
      </c>
      <c r="BD531" s="701">
        <f t="shared" si="344"/>
        <v>0</v>
      </c>
      <c r="BE531" s="693"/>
      <c r="BF531" s="122">
        <f t="shared" si="349"/>
        <v>0</v>
      </c>
      <c r="BG531" s="124"/>
      <c r="BH531" s="122">
        <f t="shared" si="350"/>
        <v>0</v>
      </c>
      <c r="BI531" s="124"/>
      <c r="BJ531" s="122">
        <f t="shared" si="351"/>
        <v>0</v>
      </c>
      <c r="BK531" s="124"/>
      <c r="BL531" s="125">
        <f t="shared" si="352"/>
        <v>0</v>
      </c>
      <c r="BM531" s="124"/>
      <c r="BN531" s="123">
        <f t="shared" si="341"/>
        <v>0</v>
      </c>
      <c r="BO531" s="126">
        <f t="shared" si="341"/>
        <v>0</v>
      </c>
      <c r="BP531" s="127"/>
      <c r="BQ531" s="409"/>
    </row>
    <row r="532" spans="1:69" s="131" customFormat="1" ht="17.55" hidden="1" customHeight="1">
      <c r="A532" s="83"/>
      <c r="C532" s="139" t="str">
        <f t="shared" si="345"/>
        <v>H</v>
      </c>
      <c r="D532" s="130" t="str">
        <f t="shared" si="335"/>
        <v>HIL_B</v>
      </c>
      <c r="E532" s="129" t="str">
        <f t="shared" si="353"/>
        <v>Solus AM</v>
      </c>
      <c r="F532" s="717"/>
      <c r="G532" s="123">
        <f t="shared" si="342"/>
        <v>0</v>
      </c>
      <c r="H532" s="121">
        <f t="shared" si="342"/>
        <v>0</v>
      </c>
      <c r="I532" s="121">
        <f t="shared" si="342"/>
        <v>0</v>
      </c>
      <c r="J532" s="121">
        <f t="shared" si="342"/>
        <v>0</v>
      </c>
      <c r="K532" s="121">
        <f t="shared" si="342"/>
        <v>0</v>
      </c>
      <c r="L532" s="121">
        <f t="shared" si="342"/>
        <v>0</v>
      </c>
      <c r="M532" s="121">
        <f t="shared" si="342"/>
        <v>0</v>
      </c>
      <c r="N532" s="121">
        <f t="shared" si="342"/>
        <v>0</v>
      </c>
      <c r="O532" s="121">
        <f t="shared" si="342"/>
        <v>0</v>
      </c>
      <c r="P532" s="126">
        <f t="shared" si="342"/>
        <v>0</v>
      </c>
      <c r="Q532" s="122"/>
      <c r="R532" s="408">
        <f t="shared" si="346"/>
        <v>0</v>
      </c>
      <c r="S532" s="693"/>
      <c r="T532" s="700">
        <f t="shared" si="337"/>
        <v>0</v>
      </c>
      <c r="U532" s="701">
        <f t="shared" si="337"/>
        <v>0</v>
      </c>
      <c r="V532" s="693"/>
      <c r="W532" s="700">
        <f t="shared" si="338"/>
        <v>0</v>
      </c>
      <c r="X532" s="126">
        <f t="shared" si="338"/>
        <v>0</v>
      </c>
      <c r="Y532" s="696">
        <f t="shared" si="347"/>
        <v>0</v>
      </c>
      <c r="Z532" s="408">
        <f t="shared" si="348"/>
        <v>0</v>
      </c>
      <c r="AA532" s="127"/>
      <c r="AB532" s="123">
        <f t="shared" si="343"/>
        <v>0</v>
      </c>
      <c r="AC532" s="121">
        <f t="shared" si="343"/>
        <v>0</v>
      </c>
      <c r="AD532" s="121">
        <f t="shared" si="343"/>
        <v>0</v>
      </c>
      <c r="AE532" s="121">
        <f t="shared" si="343"/>
        <v>0</v>
      </c>
      <c r="AF532" s="121">
        <f t="shared" si="343"/>
        <v>0</v>
      </c>
      <c r="AG532" s="121">
        <f t="shared" si="343"/>
        <v>0</v>
      </c>
      <c r="AH532" s="121">
        <f t="shared" si="343"/>
        <v>0</v>
      </c>
      <c r="AI532" s="121">
        <f t="shared" si="343"/>
        <v>0</v>
      </c>
      <c r="AJ532" s="121">
        <f t="shared" si="343"/>
        <v>0</v>
      </c>
      <c r="AK532" s="121">
        <f t="shared" si="343"/>
        <v>0</v>
      </c>
      <c r="AL532" s="121">
        <f t="shared" si="343"/>
        <v>0</v>
      </c>
      <c r="AM532" s="121">
        <f t="shared" si="343"/>
        <v>0</v>
      </c>
      <c r="AN532" s="121">
        <f t="shared" si="343"/>
        <v>0</v>
      </c>
      <c r="AO532" s="701">
        <f t="shared" si="343"/>
        <v>0</v>
      </c>
      <c r="AP532" s="122"/>
      <c r="AQ532" s="123">
        <f t="shared" si="344"/>
        <v>0</v>
      </c>
      <c r="AR532" s="121">
        <f t="shared" si="344"/>
        <v>0</v>
      </c>
      <c r="AS532" s="121">
        <f t="shared" si="344"/>
        <v>0</v>
      </c>
      <c r="AT532" s="121">
        <f t="shared" si="344"/>
        <v>0</v>
      </c>
      <c r="AU532" s="121">
        <f t="shared" si="344"/>
        <v>0</v>
      </c>
      <c r="AV532" s="121">
        <f t="shared" si="344"/>
        <v>0</v>
      </c>
      <c r="AW532" s="121">
        <f t="shared" si="344"/>
        <v>0</v>
      </c>
      <c r="AX532" s="121">
        <f t="shared" si="344"/>
        <v>0</v>
      </c>
      <c r="AY532" s="121">
        <f t="shared" si="344"/>
        <v>0</v>
      </c>
      <c r="AZ532" s="121">
        <f t="shared" si="344"/>
        <v>0</v>
      </c>
      <c r="BA532" s="121">
        <f t="shared" si="344"/>
        <v>0</v>
      </c>
      <c r="BB532" s="121">
        <f t="shared" si="344"/>
        <v>0</v>
      </c>
      <c r="BC532" s="121">
        <f t="shared" si="344"/>
        <v>0</v>
      </c>
      <c r="BD532" s="701">
        <f t="shared" si="344"/>
        <v>0</v>
      </c>
      <c r="BE532" s="693"/>
      <c r="BF532" s="122">
        <f t="shared" si="349"/>
        <v>0</v>
      </c>
      <c r="BG532" s="124"/>
      <c r="BH532" s="122">
        <f t="shared" si="350"/>
        <v>0</v>
      </c>
      <c r="BI532" s="124"/>
      <c r="BJ532" s="122">
        <f t="shared" si="351"/>
        <v>0</v>
      </c>
      <c r="BK532" s="124"/>
      <c r="BL532" s="125">
        <f t="shared" si="352"/>
        <v>0</v>
      </c>
      <c r="BM532" s="124"/>
      <c r="BN532" s="123">
        <f t="shared" si="341"/>
        <v>0</v>
      </c>
      <c r="BO532" s="126">
        <f t="shared" si="341"/>
        <v>0</v>
      </c>
      <c r="BP532" s="127"/>
      <c r="BQ532" s="409"/>
    </row>
    <row r="533" spans="1:69" s="131" customFormat="1" ht="17.55" hidden="1" customHeight="1">
      <c r="A533" s="83"/>
      <c r="C533" s="139" t="str">
        <f t="shared" si="345"/>
        <v>H</v>
      </c>
      <c r="D533" s="130" t="str">
        <f t="shared" si="335"/>
        <v>HIL_B</v>
      </c>
      <c r="E533" s="129">
        <f t="shared" si="353"/>
        <v>0</v>
      </c>
      <c r="F533" s="717"/>
      <c r="G533" s="123">
        <f t="shared" si="342"/>
        <v>0</v>
      </c>
      <c r="H533" s="121">
        <f t="shared" si="342"/>
        <v>0</v>
      </c>
      <c r="I533" s="121">
        <f t="shared" si="342"/>
        <v>0</v>
      </c>
      <c r="J533" s="121">
        <f t="shared" si="342"/>
        <v>0</v>
      </c>
      <c r="K533" s="121">
        <f t="shared" si="342"/>
        <v>0</v>
      </c>
      <c r="L533" s="121">
        <f t="shared" si="342"/>
        <v>0</v>
      </c>
      <c r="M533" s="121">
        <f t="shared" si="342"/>
        <v>0</v>
      </c>
      <c r="N533" s="121">
        <f t="shared" si="342"/>
        <v>0</v>
      </c>
      <c r="O533" s="121">
        <f t="shared" si="342"/>
        <v>0</v>
      </c>
      <c r="P533" s="126">
        <f t="shared" si="342"/>
        <v>0</v>
      </c>
      <c r="Q533" s="122"/>
      <c r="R533" s="408">
        <f t="shared" si="346"/>
        <v>0</v>
      </c>
      <c r="S533" s="693"/>
      <c r="T533" s="700">
        <f t="shared" si="337"/>
        <v>0</v>
      </c>
      <c r="U533" s="701">
        <f t="shared" si="337"/>
        <v>0</v>
      </c>
      <c r="V533" s="693"/>
      <c r="W533" s="700">
        <f t="shared" si="338"/>
        <v>0</v>
      </c>
      <c r="X533" s="126">
        <f t="shared" si="338"/>
        <v>0</v>
      </c>
      <c r="Y533" s="696">
        <f t="shared" si="347"/>
        <v>0</v>
      </c>
      <c r="Z533" s="408">
        <f t="shared" si="348"/>
        <v>0</v>
      </c>
      <c r="AA533" s="127"/>
      <c r="AB533" s="123">
        <f t="shared" si="343"/>
        <v>0</v>
      </c>
      <c r="AC533" s="121">
        <f t="shared" si="343"/>
        <v>0</v>
      </c>
      <c r="AD533" s="121">
        <f t="shared" si="343"/>
        <v>0</v>
      </c>
      <c r="AE533" s="121">
        <f t="shared" si="343"/>
        <v>0</v>
      </c>
      <c r="AF533" s="121">
        <f t="shared" si="343"/>
        <v>0</v>
      </c>
      <c r="AG533" s="121">
        <f t="shared" si="343"/>
        <v>0</v>
      </c>
      <c r="AH533" s="121">
        <f t="shared" si="343"/>
        <v>0</v>
      </c>
      <c r="AI533" s="121">
        <f t="shared" si="343"/>
        <v>0</v>
      </c>
      <c r="AJ533" s="121">
        <f t="shared" si="343"/>
        <v>0</v>
      </c>
      <c r="AK533" s="121">
        <f t="shared" si="343"/>
        <v>0</v>
      </c>
      <c r="AL533" s="121">
        <f t="shared" si="343"/>
        <v>0</v>
      </c>
      <c r="AM533" s="121">
        <f t="shared" si="343"/>
        <v>0</v>
      </c>
      <c r="AN533" s="121">
        <f t="shared" si="343"/>
        <v>0</v>
      </c>
      <c r="AO533" s="701">
        <f t="shared" si="343"/>
        <v>0</v>
      </c>
      <c r="AP533" s="122"/>
      <c r="AQ533" s="123">
        <f t="shared" si="344"/>
        <v>0</v>
      </c>
      <c r="AR533" s="121">
        <f t="shared" si="344"/>
        <v>0</v>
      </c>
      <c r="AS533" s="121">
        <f t="shared" si="344"/>
        <v>0</v>
      </c>
      <c r="AT533" s="121">
        <f t="shared" si="344"/>
        <v>0</v>
      </c>
      <c r="AU533" s="121">
        <f t="shared" si="344"/>
        <v>0</v>
      </c>
      <c r="AV533" s="121">
        <f t="shared" si="344"/>
        <v>0</v>
      </c>
      <c r="AW533" s="121">
        <f t="shared" si="344"/>
        <v>0</v>
      </c>
      <c r="AX533" s="121">
        <f t="shared" si="344"/>
        <v>0</v>
      </c>
      <c r="AY533" s="121">
        <f t="shared" si="344"/>
        <v>0</v>
      </c>
      <c r="AZ533" s="121">
        <f t="shared" si="344"/>
        <v>0</v>
      </c>
      <c r="BA533" s="121">
        <f t="shared" si="344"/>
        <v>0</v>
      </c>
      <c r="BB533" s="121">
        <f t="shared" si="344"/>
        <v>0</v>
      </c>
      <c r="BC533" s="121">
        <f t="shared" si="344"/>
        <v>0</v>
      </c>
      <c r="BD533" s="701">
        <f t="shared" si="344"/>
        <v>0</v>
      </c>
      <c r="BE533" s="693"/>
      <c r="BF533" s="122">
        <f t="shared" si="349"/>
        <v>0</v>
      </c>
      <c r="BG533" s="124"/>
      <c r="BH533" s="122">
        <f t="shared" si="350"/>
        <v>0</v>
      </c>
      <c r="BI533" s="124"/>
      <c r="BJ533" s="122">
        <f t="shared" si="351"/>
        <v>0</v>
      </c>
      <c r="BK533" s="124"/>
      <c r="BL533" s="125">
        <f t="shared" si="352"/>
        <v>0</v>
      </c>
      <c r="BM533" s="124"/>
      <c r="BN533" s="123">
        <f t="shared" si="341"/>
        <v>0</v>
      </c>
      <c r="BO533" s="126">
        <f t="shared" si="341"/>
        <v>0</v>
      </c>
      <c r="BP533" s="127"/>
      <c r="BQ533" s="409"/>
    </row>
    <row r="534" spans="1:69" s="131" customFormat="1" ht="17.55" hidden="1" customHeight="1">
      <c r="A534" s="83"/>
      <c r="C534" s="139" t="str">
        <f t="shared" si="345"/>
        <v>H</v>
      </c>
      <c r="D534" s="130" t="str">
        <f t="shared" si="335"/>
        <v>HIL_B</v>
      </c>
      <c r="E534" s="129">
        <f t="shared" si="353"/>
        <v>0</v>
      </c>
      <c r="F534" s="717"/>
      <c r="G534" s="123">
        <f t="shared" si="342"/>
        <v>0</v>
      </c>
      <c r="H534" s="121">
        <f t="shared" si="342"/>
        <v>0</v>
      </c>
      <c r="I534" s="121">
        <f t="shared" si="342"/>
        <v>0</v>
      </c>
      <c r="J534" s="121">
        <f t="shared" si="342"/>
        <v>0</v>
      </c>
      <c r="K534" s="121">
        <f t="shared" si="342"/>
        <v>0</v>
      </c>
      <c r="L534" s="121">
        <f t="shared" si="342"/>
        <v>0</v>
      </c>
      <c r="M534" s="121">
        <f t="shared" si="342"/>
        <v>0</v>
      </c>
      <c r="N534" s="121">
        <f t="shared" si="342"/>
        <v>0</v>
      </c>
      <c r="O534" s="121">
        <f t="shared" si="342"/>
        <v>0</v>
      </c>
      <c r="P534" s="126">
        <f t="shared" si="342"/>
        <v>0</v>
      </c>
      <c r="Q534" s="122"/>
      <c r="R534" s="408">
        <f t="shared" si="346"/>
        <v>0</v>
      </c>
      <c r="S534" s="693"/>
      <c r="T534" s="700">
        <f t="shared" si="337"/>
        <v>0</v>
      </c>
      <c r="U534" s="701">
        <f t="shared" si="337"/>
        <v>0</v>
      </c>
      <c r="V534" s="693"/>
      <c r="W534" s="700">
        <f t="shared" si="338"/>
        <v>0</v>
      </c>
      <c r="X534" s="126">
        <f t="shared" si="338"/>
        <v>0</v>
      </c>
      <c r="Y534" s="696">
        <f t="shared" si="347"/>
        <v>0</v>
      </c>
      <c r="Z534" s="408">
        <f t="shared" si="348"/>
        <v>0</v>
      </c>
      <c r="AA534" s="127"/>
      <c r="AB534" s="123">
        <f t="shared" si="343"/>
        <v>0</v>
      </c>
      <c r="AC534" s="121">
        <f t="shared" si="343"/>
        <v>0</v>
      </c>
      <c r="AD534" s="121">
        <f t="shared" si="343"/>
        <v>0</v>
      </c>
      <c r="AE534" s="121">
        <f t="shared" si="343"/>
        <v>0</v>
      </c>
      <c r="AF534" s="121">
        <f t="shared" si="343"/>
        <v>0</v>
      </c>
      <c r="AG534" s="121">
        <f t="shared" si="343"/>
        <v>0</v>
      </c>
      <c r="AH534" s="121">
        <f t="shared" si="343"/>
        <v>0</v>
      </c>
      <c r="AI534" s="121">
        <f t="shared" si="343"/>
        <v>0</v>
      </c>
      <c r="AJ534" s="121">
        <f t="shared" si="343"/>
        <v>0</v>
      </c>
      <c r="AK534" s="121">
        <f t="shared" si="343"/>
        <v>0</v>
      </c>
      <c r="AL534" s="121">
        <f t="shared" si="343"/>
        <v>0</v>
      </c>
      <c r="AM534" s="121">
        <f t="shared" si="343"/>
        <v>0</v>
      </c>
      <c r="AN534" s="121">
        <f t="shared" si="343"/>
        <v>0</v>
      </c>
      <c r="AO534" s="701">
        <f t="shared" si="343"/>
        <v>0</v>
      </c>
      <c r="AP534" s="122"/>
      <c r="AQ534" s="123">
        <f t="shared" si="344"/>
        <v>0</v>
      </c>
      <c r="AR534" s="121">
        <f t="shared" si="344"/>
        <v>0</v>
      </c>
      <c r="AS534" s="121">
        <f t="shared" si="344"/>
        <v>0</v>
      </c>
      <c r="AT534" s="121">
        <f t="shared" si="344"/>
        <v>0</v>
      </c>
      <c r="AU534" s="121">
        <f t="shared" si="344"/>
        <v>0</v>
      </c>
      <c r="AV534" s="121">
        <f t="shared" si="344"/>
        <v>0</v>
      </c>
      <c r="AW534" s="121">
        <f t="shared" si="344"/>
        <v>0</v>
      </c>
      <c r="AX534" s="121">
        <f t="shared" si="344"/>
        <v>0</v>
      </c>
      <c r="AY534" s="121">
        <f t="shared" si="344"/>
        <v>0</v>
      </c>
      <c r="AZ534" s="121">
        <f t="shared" si="344"/>
        <v>0</v>
      </c>
      <c r="BA534" s="121">
        <f t="shared" si="344"/>
        <v>0</v>
      </c>
      <c r="BB534" s="121">
        <f t="shared" si="344"/>
        <v>0</v>
      </c>
      <c r="BC534" s="121">
        <f t="shared" si="344"/>
        <v>0</v>
      </c>
      <c r="BD534" s="701">
        <f t="shared" si="344"/>
        <v>0</v>
      </c>
      <c r="BE534" s="693"/>
      <c r="BF534" s="122">
        <f t="shared" si="349"/>
        <v>0</v>
      </c>
      <c r="BG534" s="124"/>
      <c r="BH534" s="122">
        <f t="shared" si="350"/>
        <v>0</v>
      </c>
      <c r="BI534" s="124"/>
      <c r="BJ534" s="122">
        <f t="shared" si="351"/>
        <v>0</v>
      </c>
      <c r="BK534" s="124"/>
      <c r="BL534" s="125">
        <f t="shared" si="352"/>
        <v>0</v>
      </c>
      <c r="BM534" s="124"/>
      <c r="BN534" s="123">
        <f t="shared" si="341"/>
        <v>0</v>
      </c>
      <c r="BO534" s="126">
        <f t="shared" si="341"/>
        <v>0</v>
      </c>
      <c r="BP534" s="127"/>
      <c r="BQ534" s="409"/>
    </row>
    <row r="535" spans="1:69" s="131" customFormat="1" ht="17.55" hidden="1" customHeight="1">
      <c r="A535" s="83"/>
      <c r="C535" s="139" t="str">
        <f t="shared" si="345"/>
        <v>H</v>
      </c>
      <c r="D535" s="130" t="str">
        <f t="shared" si="335"/>
        <v>HIL_B</v>
      </c>
      <c r="E535" s="129">
        <f t="shared" si="353"/>
        <v>0</v>
      </c>
      <c r="F535" s="717"/>
      <c r="G535" s="123">
        <f t="shared" si="342"/>
        <v>0</v>
      </c>
      <c r="H535" s="121">
        <f t="shared" si="342"/>
        <v>0</v>
      </c>
      <c r="I535" s="121">
        <f t="shared" si="342"/>
        <v>0</v>
      </c>
      <c r="J535" s="121">
        <f t="shared" si="342"/>
        <v>0</v>
      </c>
      <c r="K535" s="121">
        <f t="shared" si="342"/>
        <v>0</v>
      </c>
      <c r="L535" s="121">
        <f t="shared" si="342"/>
        <v>0</v>
      </c>
      <c r="M535" s="121">
        <f t="shared" si="342"/>
        <v>0</v>
      </c>
      <c r="N535" s="121">
        <f t="shared" si="342"/>
        <v>0</v>
      </c>
      <c r="O535" s="121">
        <f t="shared" si="342"/>
        <v>0</v>
      </c>
      <c r="P535" s="126">
        <f t="shared" si="342"/>
        <v>0</v>
      </c>
      <c r="Q535" s="122"/>
      <c r="R535" s="408">
        <f t="shared" si="346"/>
        <v>0</v>
      </c>
      <c r="S535" s="693"/>
      <c r="T535" s="700">
        <f t="shared" si="337"/>
        <v>0</v>
      </c>
      <c r="U535" s="701">
        <f t="shared" si="337"/>
        <v>0</v>
      </c>
      <c r="V535" s="693"/>
      <c r="W535" s="700">
        <f t="shared" si="338"/>
        <v>0</v>
      </c>
      <c r="X535" s="126">
        <f t="shared" si="338"/>
        <v>0</v>
      </c>
      <c r="Y535" s="696">
        <f t="shared" si="347"/>
        <v>0</v>
      </c>
      <c r="Z535" s="408">
        <f t="shared" si="348"/>
        <v>0</v>
      </c>
      <c r="AA535" s="127"/>
      <c r="AB535" s="123">
        <f t="shared" si="343"/>
        <v>0</v>
      </c>
      <c r="AC535" s="121">
        <f t="shared" si="343"/>
        <v>0</v>
      </c>
      <c r="AD535" s="121">
        <f t="shared" si="343"/>
        <v>0</v>
      </c>
      <c r="AE535" s="121">
        <f t="shared" si="343"/>
        <v>0</v>
      </c>
      <c r="AF535" s="121">
        <f t="shared" si="343"/>
        <v>0</v>
      </c>
      <c r="AG535" s="121">
        <f t="shared" si="343"/>
        <v>0</v>
      </c>
      <c r="AH535" s="121">
        <f t="shared" si="343"/>
        <v>0</v>
      </c>
      <c r="AI535" s="121">
        <f t="shared" si="343"/>
        <v>0</v>
      </c>
      <c r="AJ535" s="121">
        <f t="shared" si="343"/>
        <v>0</v>
      </c>
      <c r="AK535" s="121">
        <f t="shared" si="343"/>
        <v>0</v>
      </c>
      <c r="AL535" s="121">
        <f t="shared" si="343"/>
        <v>0</v>
      </c>
      <c r="AM535" s="121">
        <f t="shared" si="343"/>
        <v>0</v>
      </c>
      <c r="AN535" s="121">
        <f t="shared" si="343"/>
        <v>0</v>
      </c>
      <c r="AO535" s="701">
        <f t="shared" si="343"/>
        <v>0</v>
      </c>
      <c r="AP535" s="122"/>
      <c r="AQ535" s="123">
        <f t="shared" si="344"/>
        <v>0</v>
      </c>
      <c r="AR535" s="121">
        <f t="shared" si="344"/>
        <v>0</v>
      </c>
      <c r="AS535" s="121">
        <f t="shared" si="344"/>
        <v>0</v>
      </c>
      <c r="AT535" s="121">
        <f t="shared" si="344"/>
        <v>0</v>
      </c>
      <c r="AU535" s="121">
        <f t="shared" si="344"/>
        <v>0</v>
      </c>
      <c r="AV535" s="121">
        <f t="shared" si="344"/>
        <v>0</v>
      </c>
      <c r="AW535" s="121">
        <f t="shared" si="344"/>
        <v>0</v>
      </c>
      <c r="AX535" s="121">
        <f t="shared" si="344"/>
        <v>0</v>
      </c>
      <c r="AY535" s="121">
        <f t="shared" si="344"/>
        <v>0</v>
      </c>
      <c r="AZ535" s="121">
        <f t="shared" si="344"/>
        <v>0</v>
      </c>
      <c r="BA535" s="121">
        <f t="shared" si="344"/>
        <v>0</v>
      </c>
      <c r="BB535" s="121">
        <f t="shared" si="344"/>
        <v>0</v>
      </c>
      <c r="BC535" s="121">
        <f t="shared" si="344"/>
        <v>0</v>
      </c>
      <c r="BD535" s="701">
        <f t="shared" si="344"/>
        <v>0</v>
      </c>
      <c r="BE535" s="693"/>
      <c r="BF535" s="122">
        <f t="shared" si="349"/>
        <v>0</v>
      </c>
      <c r="BG535" s="124"/>
      <c r="BH535" s="122">
        <f t="shared" si="350"/>
        <v>0</v>
      </c>
      <c r="BI535" s="124"/>
      <c r="BJ535" s="122">
        <f t="shared" si="351"/>
        <v>0</v>
      </c>
      <c r="BK535" s="124"/>
      <c r="BL535" s="125">
        <f t="shared" si="352"/>
        <v>0</v>
      </c>
      <c r="BM535" s="124"/>
      <c r="BN535" s="123">
        <f t="shared" si="341"/>
        <v>0</v>
      </c>
      <c r="BO535" s="126">
        <f t="shared" si="341"/>
        <v>0</v>
      </c>
      <c r="BP535" s="127"/>
      <c r="BQ535" s="409"/>
    </row>
    <row r="536" spans="1:69" s="131" customFormat="1" ht="17.55" hidden="1" customHeight="1">
      <c r="A536" s="83"/>
      <c r="C536" s="139" t="str">
        <f t="shared" si="345"/>
        <v>H</v>
      </c>
      <c r="D536" s="130" t="str">
        <f t="shared" si="335"/>
        <v>HIL_B</v>
      </c>
      <c r="E536" s="129">
        <f t="shared" si="353"/>
        <v>0</v>
      </c>
      <c r="F536" s="717"/>
      <c r="G536" s="123">
        <f t="shared" ref="G536:P545" si="354">SUMIFS(Share, Y, $E$3, Config, $G$11, P, G$15, LType, $D536, MSup, $E536)</f>
        <v>0</v>
      </c>
      <c r="H536" s="121">
        <f t="shared" si="354"/>
        <v>0</v>
      </c>
      <c r="I536" s="121">
        <f t="shared" si="354"/>
        <v>0</v>
      </c>
      <c r="J536" s="121">
        <f t="shared" si="354"/>
        <v>0</v>
      </c>
      <c r="K536" s="121">
        <f t="shared" si="354"/>
        <v>0</v>
      </c>
      <c r="L536" s="121">
        <f t="shared" si="354"/>
        <v>0</v>
      </c>
      <c r="M536" s="121">
        <f t="shared" si="354"/>
        <v>0</v>
      </c>
      <c r="N536" s="121">
        <f t="shared" si="354"/>
        <v>0</v>
      </c>
      <c r="O536" s="121">
        <f t="shared" si="354"/>
        <v>0</v>
      </c>
      <c r="P536" s="126">
        <f t="shared" si="354"/>
        <v>0</v>
      </c>
      <c r="Q536" s="122"/>
      <c r="R536" s="408">
        <f t="shared" si="346"/>
        <v>0</v>
      </c>
      <c r="S536" s="693"/>
      <c r="T536" s="700">
        <f t="shared" ref="T536:U555" si="355">SUMIFS(Share, Y, $E$3, Config, $T$11, P, T$15, LType, $D536, MSup, $E536)</f>
        <v>0</v>
      </c>
      <c r="U536" s="701">
        <f t="shared" si="355"/>
        <v>0</v>
      </c>
      <c r="V536" s="693"/>
      <c r="W536" s="700">
        <f t="shared" ref="W536:X555" si="356">SUMIFS(Share, Y, $E$3, Config, $W$11, P, W$15, LType, $D536, MSup, $E536)</f>
        <v>0</v>
      </c>
      <c r="X536" s="126">
        <f t="shared" si="356"/>
        <v>0</v>
      </c>
      <c r="Y536" s="696">
        <f t="shared" si="347"/>
        <v>0</v>
      </c>
      <c r="Z536" s="408">
        <f t="shared" si="348"/>
        <v>0</v>
      </c>
      <c r="AA536" s="127"/>
      <c r="AB536" s="123">
        <f t="shared" ref="AB536:AO545" si="357">SUMIFS(Share, Y, $E$3, Config, $AB$11, P, AB$15, LType, $D536, MSup, $E536)</f>
        <v>0</v>
      </c>
      <c r="AC536" s="121">
        <f t="shared" si="357"/>
        <v>0</v>
      </c>
      <c r="AD536" s="121">
        <f t="shared" si="357"/>
        <v>0</v>
      </c>
      <c r="AE536" s="121">
        <f t="shared" si="357"/>
        <v>0</v>
      </c>
      <c r="AF536" s="121">
        <f t="shared" si="357"/>
        <v>0</v>
      </c>
      <c r="AG536" s="121">
        <f t="shared" si="357"/>
        <v>0</v>
      </c>
      <c r="AH536" s="121">
        <f t="shared" si="357"/>
        <v>0</v>
      </c>
      <c r="AI536" s="121">
        <f t="shared" si="357"/>
        <v>0</v>
      </c>
      <c r="AJ536" s="121">
        <f t="shared" si="357"/>
        <v>0</v>
      </c>
      <c r="AK536" s="121">
        <f t="shared" si="357"/>
        <v>0</v>
      </c>
      <c r="AL536" s="121">
        <f t="shared" si="357"/>
        <v>0</v>
      </c>
      <c r="AM536" s="121">
        <f t="shared" si="357"/>
        <v>0</v>
      </c>
      <c r="AN536" s="121">
        <f t="shared" si="357"/>
        <v>0</v>
      </c>
      <c r="AO536" s="701">
        <f t="shared" si="357"/>
        <v>0</v>
      </c>
      <c r="AP536" s="122"/>
      <c r="AQ536" s="123">
        <f t="shared" ref="AQ536:BD545" si="358">SUMIFS(Share, Y, $E$3, Config, $AQ$11, P, AQ$15, LType, $D536, MSup, $E536)</f>
        <v>0</v>
      </c>
      <c r="AR536" s="121">
        <f t="shared" si="358"/>
        <v>0</v>
      </c>
      <c r="AS536" s="121">
        <f t="shared" si="358"/>
        <v>0</v>
      </c>
      <c r="AT536" s="121">
        <f t="shared" si="358"/>
        <v>0</v>
      </c>
      <c r="AU536" s="121">
        <f t="shared" si="358"/>
        <v>0</v>
      </c>
      <c r="AV536" s="121">
        <f t="shared" si="358"/>
        <v>0</v>
      </c>
      <c r="AW536" s="121">
        <f t="shared" si="358"/>
        <v>0</v>
      </c>
      <c r="AX536" s="121">
        <f t="shared" si="358"/>
        <v>0</v>
      </c>
      <c r="AY536" s="121">
        <f t="shared" si="358"/>
        <v>0</v>
      </c>
      <c r="AZ536" s="121">
        <f t="shared" si="358"/>
        <v>0</v>
      </c>
      <c r="BA536" s="121">
        <f t="shared" si="358"/>
        <v>0</v>
      </c>
      <c r="BB536" s="121">
        <f t="shared" si="358"/>
        <v>0</v>
      </c>
      <c r="BC536" s="121">
        <f t="shared" si="358"/>
        <v>0</v>
      </c>
      <c r="BD536" s="701">
        <f t="shared" si="358"/>
        <v>0</v>
      </c>
      <c r="BE536" s="693"/>
      <c r="BF536" s="122">
        <f t="shared" si="349"/>
        <v>0</v>
      </c>
      <c r="BG536" s="124"/>
      <c r="BH536" s="122">
        <f t="shared" si="350"/>
        <v>0</v>
      </c>
      <c r="BI536" s="124"/>
      <c r="BJ536" s="122">
        <f t="shared" si="351"/>
        <v>0</v>
      </c>
      <c r="BK536" s="124"/>
      <c r="BL536" s="125">
        <f t="shared" si="352"/>
        <v>0</v>
      </c>
      <c r="BM536" s="124"/>
      <c r="BN536" s="123">
        <f t="shared" ref="BN536:BO555" si="359">SUMIFS(Share, Y, $E$3, Config, $BN$11, P, BN$15, LType, $D536, MSup, $E536)</f>
        <v>0</v>
      </c>
      <c r="BO536" s="126">
        <f t="shared" si="359"/>
        <v>0</v>
      </c>
      <c r="BP536" s="127"/>
      <c r="BQ536" s="409"/>
    </row>
    <row r="537" spans="1:69" s="131" customFormat="1" ht="17.55" hidden="1" customHeight="1">
      <c r="A537" s="83"/>
      <c r="C537" s="139" t="str">
        <f t="shared" si="345"/>
        <v>H</v>
      </c>
      <c r="D537" s="130" t="str">
        <f t="shared" si="335"/>
        <v>HIL_B</v>
      </c>
      <c r="E537" s="129">
        <f t="shared" si="353"/>
        <v>0</v>
      </c>
      <c r="F537" s="717"/>
      <c r="G537" s="123">
        <f t="shared" si="354"/>
        <v>0</v>
      </c>
      <c r="H537" s="121">
        <f t="shared" si="354"/>
        <v>0</v>
      </c>
      <c r="I537" s="121">
        <f t="shared" si="354"/>
        <v>0</v>
      </c>
      <c r="J537" s="121">
        <f t="shared" si="354"/>
        <v>0</v>
      </c>
      <c r="K537" s="121">
        <f t="shared" si="354"/>
        <v>0</v>
      </c>
      <c r="L537" s="121">
        <f t="shared" si="354"/>
        <v>0</v>
      </c>
      <c r="M537" s="121">
        <f t="shared" si="354"/>
        <v>0</v>
      </c>
      <c r="N537" s="121">
        <f t="shared" si="354"/>
        <v>0</v>
      </c>
      <c r="O537" s="121">
        <f t="shared" si="354"/>
        <v>0</v>
      </c>
      <c r="P537" s="126">
        <f t="shared" si="354"/>
        <v>0</v>
      </c>
      <c r="Q537" s="122"/>
      <c r="R537" s="408">
        <f t="shared" si="346"/>
        <v>0</v>
      </c>
      <c r="S537" s="693"/>
      <c r="T537" s="700">
        <f t="shared" si="355"/>
        <v>0</v>
      </c>
      <c r="U537" s="701">
        <f t="shared" si="355"/>
        <v>0</v>
      </c>
      <c r="V537" s="693"/>
      <c r="W537" s="700">
        <f t="shared" si="356"/>
        <v>0</v>
      </c>
      <c r="X537" s="126">
        <f t="shared" si="356"/>
        <v>0</v>
      </c>
      <c r="Y537" s="696">
        <f t="shared" si="347"/>
        <v>0</v>
      </c>
      <c r="Z537" s="408">
        <f t="shared" si="348"/>
        <v>0</v>
      </c>
      <c r="AA537" s="127"/>
      <c r="AB537" s="123">
        <f t="shared" si="357"/>
        <v>0</v>
      </c>
      <c r="AC537" s="121">
        <f t="shared" si="357"/>
        <v>0</v>
      </c>
      <c r="AD537" s="121">
        <f t="shared" si="357"/>
        <v>0</v>
      </c>
      <c r="AE537" s="121">
        <f t="shared" si="357"/>
        <v>0</v>
      </c>
      <c r="AF537" s="121">
        <f t="shared" si="357"/>
        <v>0</v>
      </c>
      <c r="AG537" s="121">
        <f t="shared" si="357"/>
        <v>0</v>
      </c>
      <c r="AH537" s="121">
        <f t="shared" si="357"/>
        <v>0</v>
      </c>
      <c r="AI537" s="121">
        <f t="shared" si="357"/>
        <v>0</v>
      </c>
      <c r="AJ537" s="121">
        <f t="shared" si="357"/>
        <v>0</v>
      </c>
      <c r="AK537" s="121">
        <f t="shared" si="357"/>
        <v>0</v>
      </c>
      <c r="AL537" s="121">
        <f t="shared" si="357"/>
        <v>0</v>
      </c>
      <c r="AM537" s="121">
        <f t="shared" si="357"/>
        <v>0</v>
      </c>
      <c r="AN537" s="121">
        <f t="shared" si="357"/>
        <v>0</v>
      </c>
      <c r="AO537" s="701">
        <f t="shared" si="357"/>
        <v>0</v>
      </c>
      <c r="AP537" s="122"/>
      <c r="AQ537" s="123">
        <f t="shared" si="358"/>
        <v>0</v>
      </c>
      <c r="AR537" s="121">
        <f t="shared" si="358"/>
        <v>0</v>
      </c>
      <c r="AS537" s="121">
        <f t="shared" si="358"/>
        <v>0</v>
      </c>
      <c r="AT537" s="121">
        <f t="shared" si="358"/>
        <v>0</v>
      </c>
      <c r="AU537" s="121">
        <f t="shared" si="358"/>
        <v>0</v>
      </c>
      <c r="AV537" s="121">
        <f t="shared" si="358"/>
        <v>0</v>
      </c>
      <c r="AW537" s="121">
        <f t="shared" si="358"/>
        <v>0</v>
      </c>
      <c r="AX537" s="121">
        <f t="shared" si="358"/>
        <v>0</v>
      </c>
      <c r="AY537" s="121">
        <f t="shared" si="358"/>
        <v>0</v>
      </c>
      <c r="AZ537" s="121">
        <f t="shared" si="358"/>
        <v>0</v>
      </c>
      <c r="BA537" s="121">
        <f t="shared" si="358"/>
        <v>0</v>
      </c>
      <c r="BB537" s="121">
        <f t="shared" si="358"/>
        <v>0</v>
      </c>
      <c r="BC537" s="121">
        <f t="shared" si="358"/>
        <v>0</v>
      </c>
      <c r="BD537" s="701">
        <f t="shared" si="358"/>
        <v>0</v>
      </c>
      <c r="BE537" s="693"/>
      <c r="BF537" s="122">
        <f t="shared" si="349"/>
        <v>0</v>
      </c>
      <c r="BG537" s="124"/>
      <c r="BH537" s="122">
        <f t="shared" si="350"/>
        <v>0</v>
      </c>
      <c r="BI537" s="124"/>
      <c r="BJ537" s="122">
        <f t="shared" si="351"/>
        <v>0</v>
      </c>
      <c r="BK537" s="124"/>
      <c r="BL537" s="125">
        <f t="shared" si="352"/>
        <v>0</v>
      </c>
      <c r="BM537" s="124"/>
      <c r="BN537" s="123">
        <f t="shared" si="359"/>
        <v>0</v>
      </c>
      <c r="BO537" s="126">
        <f t="shared" si="359"/>
        <v>0</v>
      </c>
      <c r="BP537" s="127"/>
      <c r="BQ537" s="409"/>
    </row>
    <row r="538" spans="1:69" s="131" customFormat="1" ht="17.55" hidden="1" customHeight="1">
      <c r="A538" s="83"/>
      <c r="C538" s="139" t="str">
        <f t="shared" si="345"/>
        <v>H</v>
      </c>
      <c r="D538" s="130" t="str">
        <f t="shared" si="335"/>
        <v>HIL_B</v>
      </c>
      <c r="E538" s="129">
        <f t="shared" si="353"/>
        <v>0</v>
      </c>
      <c r="F538" s="717"/>
      <c r="G538" s="123">
        <f t="shared" si="354"/>
        <v>0</v>
      </c>
      <c r="H538" s="121">
        <f t="shared" si="354"/>
        <v>0</v>
      </c>
      <c r="I538" s="121">
        <f t="shared" si="354"/>
        <v>0</v>
      </c>
      <c r="J538" s="121">
        <f t="shared" si="354"/>
        <v>0</v>
      </c>
      <c r="K538" s="121">
        <f t="shared" si="354"/>
        <v>0</v>
      </c>
      <c r="L538" s="121">
        <f t="shared" si="354"/>
        <v>0</v>
      </c>
      <c r="M538" s="121">
        <f t="shared" si="354"/>
        <v>0</v>
      </c>
      <c r="N538" s="121">
        <f t="shared" si="354"/>
        <v>0</v>
      </c>
      <c r="O538" s="121">
        <f t="shared" si="354"/>
        <v>0</v>
      </c>
      <c r="P538" s="126">
        <f t="shared" si="354"/>
        <v>0</v>
      </c>
      <c r="Q538" s="122"/>
      <c r="R538" s="408">
        <f t="shared" si="346"/>
        <v>0</v>
      </c>
      <c r="S538" s="693"/>
      <c r="T538" s="700">
        <f t="shared" si="355"/>
        <v>0</v>
      </c>
      <c r="U538" s="701">
        <f t="shared" si="355"/>
        <v>0</v>
      </c>
      <c r="V538" s="693"/>
      <c r="W538" s="700">
        <f t="shared" si="356"/>
        <v>0</v>
      </c>
      <c r="X538" s="126">
        <f t="shared" si="356"/>
        <v>0</v>
      </c>
      <c r="Y538" s="696">
        <f t="shared" si="347"/>
        <v>0</v>
      </c>
      <c r="Z538" s="408">
        <f t="shared" si="348"/>
        <v>0</v>
      </c>
      <c r="AA538" s="127"/>
      <c r="AB538" s="123">
        <f t="shared" si="357"/>
        <v>0</v>
      </c>
      <c r="AC538" s="121">
        <f t="shared" si="357"/>
        <v>0</v>
      </c>
      <c r="AD538" s="121">
        <f t="shared" si="357"/>
        <v>0</v>
      </c>
      <c r="AE538" s="121">
        <f t="shared" si="357"/>
        <v>0</v>
      </c>
      <c r="AF538" s="121">
        <f t="shared" si="357"/>
        <v>0</v>
      </c>
      <c r="AG538" s="121">
        <f t="shared" si="357"/>
        <v>0</v>
      </c>
      <c r="AH538" s="121">
        <f t="shared" si="357"/>
        <v>0</v>
      </c>
      <c r="AI538" s="121">
        <f t="shared" si="357"/>
        <v>0</v>
      </c>
      <c r="AJ538" s="121">
        <f t="shared" si="357"/>
        <v>0</v>
      </c>
      <c r="AK538" s="121">
        <f t="shared" si="357"/>
        <v>0</v>
      </c>
      <c r="AL538" s="121">
        <f t="shared" si="357"/>
        <v>0</v>
      </c>
      <c r="AM538" s="121">
        <f t="shared" si="357"/>
        <v>0</v>
      </c>
      <c r="AN538" s="121">
        <f t="shared" si="357"/>
        <v>0</v>
      </c>
      <c r="AO538" s="701">
        <f t="shared" si="357"/>
        <v>0</v>
      </c>
      <c r="AP538" s="122"/>
      <c r="AQ538" s="123">
        <f t="shared" si="358"/>
        <v>0</v>
      </c>
      <c r="AR538" s="121">
        <f t="shared" si="358"/>
        <v>0</v>
      </c>
      <c r="AS538" s="121">
        <f t="shared" si="358"/>
        <v>0</v>
      </c>
      <c r="AT538" s="121">
        <f t="shared" si="358"/>
        <v>0</v>
      </c>
      <c r="AU538" s="121">
        <f t="shared" si="358"/>
        <v>0</v>
      </c>
      <c r="AV538" s="121">
        <f t="shared" si="358"/>
        <v>0</v>
      </c>
      <c r="AW538" s="121">
        <f t="shared" si="358"/>
        <v>0</v>
      </c>
      <c r="AX538" s="121">
        <f t="shared" si="358"/>
        <v>0</v>
      </c>
      <c r="AY538" s="121">
        <f t="shared" si="358"/>
        <v>0</v>
      </c>
      <c r="AZ538" s="121">
        <f t="shared" si="358"/>
        <v>0</v>
      </c>
      <c r="BA538" s="121">
        <f t="shared" si="358"/>
        <v>0</v>
      </c>
      <c r="BB538" s="121">
        <f t="shared" si="358"/>
        <v>0</v>
      </c>
      <c r="BC538" s="121">
        <f t="shared" si="358"/>
        <v>0</v>
      </c>
      <c r="BD538" s="701">
        <f t="shared" si="358"/>
        <v>0</v>
      </c>
      <c r="BE538" s="693"/>
      <c r="BF538" s="122">
        <f t="shared" si="349"/>
        <v>0</v>
      </c>
      <c r="BG538" s="124"/>
      <c r="BH538" s="122">
        <f t="shared" si="350"/>
        <v>0</v>
      </c>
      <c r="BI538" s="124"/>
      <c r="BJ538" s="122">
        <f t="shared" si="351"/>
        <v>0</v>
      </c>
      <c r="BK538" s="124"/>
      <c r="BL538" s="125">
        <f t="shared" si="352"/>
        <v>0</v>
      </c>
      <c r="BM538" s="124"/>
      <c r="BN538" s="123">
        <f t="shared" si="359"/>
        <v>0</v>
      </c>
      <c r="BO538" s="126">
        <f t="shared" si="359"/>
        <v>0</v>
      </c>
      <c r="BP538" s="127"/>
      <c r="BQ538" s="409"/>
    </row>
    <row r="539" spans="1:69" s="131" customFormat="1" ht="17.55" hidden="1" customHeight="1">
      <c r="A539" s="83"/>
      <c r="C539" s="139" t="str">
        <f t="shared" si="345"/>
        <v>H</v>
      </c>
      <c r="D539" s="130" t="str">
        <f t="shared" si="335"/>
        <v>HIL_B</v>
      </c>
      <c r="E539" s="129">
        <f t="shared" si="353"/>
        <v>0</v>
      </c>
      <c r="F539" s="717"/>
      <c r="G539" s="123">
        <f t="shared" si="354"/>
        <v>0</v>
      </c>
      <c r="H539" s="121">
        <f t="shared" si="354"/>
        <v>0</v>
      </c>
      <c r="I539" s="121">
        <f t="shared" si="354"/>
        <v>0</v>
      </c>
      <c r="J539" s="121">
        <f t="shared" si="354"/>
        <v>0</v>
      </c>
      <c r="K539" s="121">
        <f t="shared" si="354"/>
        <v>0</v>
      </c>
      <c r="L539" s="121">
        <f t="shared" si="354"/>
        <v>0</v>
      </c>
      <c r="M539" s="121">
        <f t="shared" si="354"/>
        <v>0</v>
      </c>
      <c r="N539" s="121">
        <f t="shared" si="354"/>
        <v>0</v>
      </c>
      <c r="O539" s="121">
        <f t="shared" si="354"/>
        <v>0</v>
      </c>
      <c r="P539" s="126">
        <f t="shared" si="354"/>
        <v>0</v>
      </c>
      <c r="Q539" s="122"/>
      <c r="R539" s="408">
        <f t="shared" si="346"/>
        <v>0</v>
      </c>
      <c r="S539" s="693"/>
      <c r="T539" s="700">
        <f t="shared" si="355"/>
        <v>0</v>
      </c>
      <c r="U539" s="701">
        <f t="shared" si="355"/>
        <v>0</v>
      </c>
      <c r="V539" s="693"/>
      <c r="W539" s="700">
        <f t="shared" si="356"/>
        <v>0</v>
      </c>
      <c r="X539" s="126">
        <f t="shared" si="356"/>
        <v>0</v>
      </c>
      <c r="Y539" s="696">
        <f t="shared" si="347"/>
        <v>0</v>
      </c>
      <c r="Z539" s="408">
        <f t="shared" si="348"/>
        <v>0</v>
      </c>
      <c r="AA539" s="127"/>
      <c r="AB539" s="123">
        <f t="shared" si="357"/>
        <v>0</v>
      </c>
      <c r="AC539" s="121">
        <f t="shared" si="357"/>
        <v>0</v>
      </c>
      <c r="AD539" s="121">
        <f t="shared" si="357"/>
        <v>0</v>
      </c>
      <c r="AE539" s="121">
        <f t="shared" si="357"/>
        <v>0</v>
      </c>
      <c r="AF539" s="121">
        <f t="shared" si="357"/>
        <v>0</v>
      </c>
      <c r="AG539" s="121">
        <f t="shared" si="357"/>
        <v>0</v>
      </c>
      <c r="AH539" s="121">
        <f t="shared" si="357"/>
        <v>0</v>
      </c>
      <c r="AI539" s="121">
        <f t="shared" si="357"/>
        <v>0</v>
      </c>
      <c r="AJ539" s="121">
        <f t="shared" si="357"/>
        <v>0</v>
      </c>
      <c r="AK539" s="121">
        <f t="shared" si="357"/>
        <v>0</v>
      </c>
      <c r="AL539" s="121">
        <f t="shared" si="357"/>
        <v>0</v>
      </c>
      <c r="AM539" s="121">
        <f t="shared" si="357"/>
        <v>0</v>
      </c>
      <c r="AN539" s="121">
        <f t="shared" si="357"/>
        <v>0</v>
      </c>
      <c r="AO539" s="701">
        <f t="shared" si="357"/>
        <v>0</v>
      </c>
      <c r="AP539" s="122"/>
      <c r="AQ539" s="123">
        <f t="shared" si="358"/>
        <v>0</v>
      </c>
      <c r="AR539" s="121">
        <f t="shared" si="358"/>
        <v>0</v>
      </c>
      <c r="AS539" s="121">
        <f t="shared" si="358"/>
        <v>0</v>
      </c>
      <c r="AT539" s="121">
        <f t="shared" si="358"/>
        <v>0</v>
      </c>
      <c r="AU539" s="121">
        <f t="shared" si="358"/>
        <v>0</v>
      </c>
      <c r="AV539" s="121">
        <f t="shared" si="358"/>
        <v>0</v>
      </c>
      <c r="AW539" s="121">
        <f t="shared" si="358"/>
        <v>0</v>
      </c>
      <c r="AX539" s="121">
        <f t="shared" si="358"/>
        <v>0</v>
      </c>
      <c r="AY539" s="121">
        <f t="shared" si="358"/>
        <v>0</v>
      </c>
      <c r="AZ539" s="121">
        <f t="shared" si="358"/>
        <v>0</v>
      </c>
      <c r="BA539" s="121">
        <f t="shared" si="358"/>
        <v>0</v>
      </c>
      <c r="BB539" s="121">
        <f t="shared" si="358"/>
        <v>0</v>
      </c>
      <c r="BC539" s="121">
        <f t="shared" si="358"/>
        <v>0</v>
      </c>
      <c r="BD539" s="701">
        <f t="shared" si="358"/>
        <v>0</v>
      </c>
      <c r="BE539" s="693"/>
      <c r="BF539" s="122">
        <f t="shared" si="349"/>
        <v>0</v>
      </c>
      <c r="BG539" s="124"/>
      <c r="BH539" s="122">
        <f t="shared" si="350"/>
        <v>0</v>
      </c>
      <c r="BI539" s="124"/>
      <c r="BJ539" s="122">
        <f t="shared" si="351"/>
        <v>0</v>
      </c>
      <c r="BK539" s="124"/>
      <c r="BL539" s="125">
        <f t="shared" si="352"/>
        <v>0</v>
      </c>
      <c r="BM539" s="124"/>
      <c r="BN539" s="123">
        <f t="shared" si="359"/>
        <v>0</v>
      </c>
      <c r="BO539" s="126">
        <f t="shared" si="359"/>
        <v>0</v>
      </c>
      <c r="BP539" s="127"/>
      <c r="BQ539" s="409"/>
    </row>
    <row r="540" spans="1:69" s="131" customFormat="1" ht="17.55" hidden="1" customHeight="1">
      <c r="A540"/>
      <c r="B540"/>
      <c r="C540" s="139" t="str">
        <f t="shared" si="345"/>
        <v>H</v>
      </c>
      <c r="D540" s="130" t="str">
        <f>$D529</f>
        <v>HIL_B</v>
      </c>
      <c r="E540" s="129" t="str">
        <f>E50</f>
        <v>Unknown</v>
      </c>
      <c r="F540" s="717"/>
      <c r="G540" s="123">
        <f t="shared" si="354"/>
        <v>0</v>
      </c>
      <c r="H540" s="121">
        <f t="shared" si="354"/>
        <v>0</v>
      </c>
      <c r="I540" s="121">
        <f t="shared" si="354"/>
        <v>0</v>
      </c>
      <c r="J540" s="121">
        <f t="shared" si="354"/>
        <v>0</v>
      </c>
      <c r="K540" s="121">
        <f t="shared" si="354"/>
        <v>0</v>
      </c>
      <c r="L540" s="121">
        <f t="shared" si="354"/>
        <v>0</v>
      </c>
      <c r="M540" s="121">
        <f t="shared" si="354"/>
        <v>0</v>
      </c>
      <c r="N540" s="121">
        <f t="shared" si="354"/>
        <v>0</v>
      </c>
      <c r="O540" s="121">
        <f t="shared" si="354"/>
        <v>0</v>
      </c>
      <c r="P540" s="126">
        <f t="shared" si="354"/>
        <v>0</v>
      </c>
      <c r="Q540" s="122"/>
      <c r="R540" s="408">
        <f t="shared" si="346"/>
        <v>0</v>
      </c>
      <c r="S540" s="693"/>
      <c r="T540" s="700">
        <f t="shared" si="355"/>
        <v>0</v>
      </c>
      <c r="U540" s="701">
        <f t="shared" si="355"/>
        <v>0</v>
      </c>
      <c r="V540" s="693"/>
      <c r="W540" s="700">
        <f t="shared" si="356"/>
        <v>0</v>
      </c>
      <c r="X540" s="126">
        <f t="shared" si="356"/>
        <v>0</v>
      </c>
      <c r="Y540" s="696">
        <f t="shared" si="347"/>
        <v>0</v>
      </c>
      <c r="Z540" s="408">
        <f t="shared" si="348"/>
        <v>0</v>
      </c>
      <c r="AA540" s="127"/>
      <c r="AB540" s="123">
        <f t="shared" si="357"/>
        <v>0</v>
      </c>
      <c r="AC540" s="121">
        <f t="shared" si="357"/>
        <v>0</v>
      </c>
      <c r="AD540" s="121">
        <f t="shared" si="357"/>
        <v>0</v>
      </c>
      <c r="AE540" s="121">
        <f t="shared" si="357"/>
        <v>0</v>
      </c>
      <c r="AF540" s="121">
        <f t="shared" si="357"/>
        <v>0</v>
      </c>
      <c r="AG540" s="121">
        <f t="shared" si="357"/>
        <v>0</v>
      </c>
      <c r="AH540" s="121">
        <f t="shared" si="357"/>
        <v>0</v>
      </c>
      <c r="AI540" s="121">
        <f t="shared" si="357"/>
        <v>0</v>
      </c>
      <c r="AJ540" s="121">
        <f t="shared" si="357"/>
        <v>0</v>
      </c>
      <c r="AK540" s="121">
        <f t="shared" si="357"/>
        <v>0</v>
      </c>
      <c r="AL540" s="121">
        <f t="shared" si="357"/>
        <v>0</v>
      </c>
      <c r="AM540" s="121">
        <f t="shared" si="357"/>
        <v>0</v>
      </c>
      <c r="AN540" s="121">
        <f t="shared" si="357"/>
        <v>0</v>
      </c>
      <c r="AO540" s="701">
        <f t="shared" si="357"/>
        <v>0</v>
      </c>
      <c r="AP540" s="122"/>
      <c r="AQ540" s="123">
        <f t="shared" si="358"/>
        <v>0</v>
      </c>
      <c r="AR540" s="121">
        <f t="shared" si="358"/>
        <v>0</v>
      </c>
      <c r="AS540" s="121">
        <f t="shared" si="358"/>
        <v>0</v>
      </c>
      <c r="AT540" s="121">
        <f t="shared" si="358"/>
        <v>0</v>
      </c>
      <c r="AU540" s="121">
        <f t="shared" si="358"/>
        <v>0</v>
      </c>
      <c r="AV540" s="121">
        <f t="shared" si="358"/>
        <v>0</v>
      </c>
      <c r="AW540" s="121">
        <f t="shared" si="358"/>
        <v>0</v>
      </c>
      <c r="AX540" s="121">
        <f t="shared" si="358"/>
        <v>0</v>
      </c>
      <c r="AY540" s="121">
        <f t="shared" si="358"/>
        <v>0</v>
      </c>
      <c r="AZ540" s="121">
        <f t="shared" si="358"/>
        <v>0</v>
      </c>
      <c r="BA540" s="121">
        <f t="shared" si="358"/>
        <v>0</v>
      </c>
      <c r="BB540" s="121">
        <f t="shared" si="358"/>
        <v>0</v>
      </c>
      <c r="BC540" s="121">
        <f t="shared" si="358"/>
        <v>0</v>
      </c>
      <c r="BD540" s="701">
        <f t="shared" si="358"/>
        <v>0</v>
      </c>
      <c r="BE540" s="693"/>
      <c r="BF540" s="122">
        <f t="shared" si="349"/>
        <v>0</v>
      </c>
      <c r="BG540" s="124"/>
      <c r="BH540" s="122">
        <f t="shared" si="350"/>
        <v>0</v>
      </c>
      <c r="BI540" s="124"/>
      <c r="BJ540" s="122">
        <f t="shared" si="351"/>
        <v>0</v>
      </c>
      <c r="BK540" s="124"/>
      <c r="BL540" s="125">
        <f t="shared" si="352"/>
        <v>0</v>
      </c>
      <c r="BM540" s="124"/>
      <c r="BN540" s="123">
        <f t="shared" si="359"/>
        <v>0</v>
      </c>
      <c r="BO540" s="126">
        <f t="shared" si="359"/>
        <v>0</v>
      </c>
      <c r="BP540" s="127"/>
      <c r="BQ540" s="409"/>
    </row>
    <row r="541" spans="1:69" s="131" customFormat="1" ht="17.55" hidden="1" customHeight="1">
      <c r="A541"/>
      <c r="B541"/>
      <c r="C541" s="139" t="str">
        <f t="shared" si="345"/>
        <v>H</v>
      </c>
      <c r="D541" s="130" t="str">
        <f>Parameter!G77</f>
        <v>HIL_G</v>
      </c>
      <c r="E541" s="129" t="str">
        <f t="shared" ref="E541:E564" si="360">E16</f>
        <v>Aglaia Tech</v>
      </c>
      <c r="F541" s="717"/>
      <c r="G541" s="123">
        <f t="shared" si="354"/>
        <v>0</v>
      </c>
      <c r="H541" s="121">
        <f t="shared" si="354"/>
        <v>0</v>
      </c>
      <c r="I541" s="121">
        <f t="shared" si="354"/>
        <v>0</v>
      </c>
      <c r="J541" s="121">
        <f t="shared" si="354"/>
        <v>0</v>
      </c>
      <c r="K541" s="121">
        <f t="shared" si="354"/>
        <v>0</v>
      </c>
      <c r="L541" s="121">
        <f t="shared" si="354"/>
        <v>0</v>
      </c>
      <c r="M541" s="121">
        <f t="shared" si="354"/>
        <v>0</v>
      </c>
      <c r="N541" s="121">
        <f t="shared" si="354"/>
        <v>0</v>
      </c>
      <c r="O541" s="121">
        <f t="shared" si="354"/>
        <v>0</v>
      </c>
      <c r="P541" s="126">
        <f t="shared" si="354"/>
        <v>0</v>
      </c>
      <c r="Q541" s="122"/>
      <c r="R541" s="408">
        <f t="shared" si="346"/>
        <v>0</v>
      </c>
      <c r="S541" s="693"/>
      <c r="T541" s="700">
        <f t="shared" si="355"/>
        <v>0</v>
      </c>
      <c r="U541" s="701">
        <f t="shared" si="355"/>
        <v>0</v>
      </c>
      <c r="V541" s="693"/>
      <c r="W541" s="700">
        <f t="shared" si="356"/>
        <v>0</v>
      </c>
      <c r="X541" s="126">
        <f t="shared" si="356"/>
        <v>0</v>
      </c>
      <c r="Y541" s="696">
        <f t="shared" si="347"/>
        <v>0</v>
      </c>
      <c r="Z541" s="408">
        <f t="shared" si="348"/>
        <v>0</v>
      </c>
      <c r="AA541" s="127"/>
      <c r="AB541" s="123">
        <f t="shared" si="357"/>
        <v>0</v>
      </c>
      <c r="AC541" s="121">
        <f t="shared" si="357"/>
        <v>0</v>
      </c>
      <c r="AD541" s="121">
        <f t="shared" si="357"/>
        <v>0</v>
      </c>
      <c r="AE541" s="121">
        <f t="shared" si="357"/>
        <v>0</v>
      </c>
      <c r="AF541" s="121">
        <f t="shared" si="357"/>
        <v>0</v>
      </c>
      <c r="AG541" s="121">
        <f t="shared" si="357"/>
        <v>0</v>
      </c>
      <c r="AH541" s="121">
        <f t="shared" si="357"/>
        <v>0</v>
      </c>
      <c r="AI541" s="121">
        <f t="shared" si="357"/>
        <v>0</v>
      </c>
      <c r="AJ541" s="121">
        <f t="shared" si="357"/>
        <v>0</v>
      </c>
      <c r="AK541" s="121">
        <f t="shared" si="357"/>
        <v>0</v>
      </c>
      <c r="AL541" s="121">
        <f t="shared" si="357"/>
        <v>0</v>
      </c>
      <c r="AM541" s="121">
        <f t="shared" si="357"/>
        <v>0</v>
      </c>
      <c r="AN541" s="121">
        <f t="shared" si="357"/>
        <v>0</v>
      </c>
      <c r="AO541" s="701">
        <f t="shared" si="357"/>
        <v>0</v>
      </c>
      <c r="AP541" s="122"/>
      <c r="AQ541" s="123">
        <f t="shared" si="358"/>
        <v>0</v>
      </c>
      <c r="AR541" s="121">
        <f t="shared" si="358"/>
        <v>0</v>
      </c>
      <c r="AS541" s="121">
        <f t="shared" si="358"/>
        <v>0</v>
      </c>
      <c r="AT541" s="121">
        <f t="shared" si="358"/>
        <v>0</v>
      </c>
      <c r="AU541" s="121">
        <f t="shared" si="358"/>
        <v>0</v>
      </c>
      <c r="AV541" s="121">
        <f t="shared" si="358"/>
        <v>0</v>
      </c>
      <c r="AW541" s="121">
        <f t="shared" si="358"/>
        <v>0</v>
      </c>
      <c r="AX541" s="121">
        <f t="shared" si="358"/>
        <v>0</v>
      </c>
      <c r="AY541" s="121">
        <f t="shared" si="358"/>
        <v>0</v>
      </c>
      <c r="AZ541" s="121">
        <f t="shared" si="358"/>
        <v>0</v>
      </c>
      <c r="BA541" s="121">
        <f t="shared" si="358"/>
        <v>0</v>
      </c>
      <c r="BB541" s="121">
        <f t="shared" si="358"/>
        <v>0</v>
      </c>
      <c r="BC541" s="121">
        <f t="shared" si="358"/>
        <v>0</v>
      </c>
      <c r="BD541" s="701">
        <f t="shared" si="358"/>
        <v>0</v>
      </c>
      <c r="BE541" s="693"/>
      <c r="BF541" s="122">
        <f t="shared" si="349"/>
        <v>0</v>
      </c>
      <c r="BG541" s="124"/>
      <c r="BH541" s="122">
        <f t="shared" si="350"/>
        <v>0</v>
      </c>
      <c r="BI541" s="124"/>
      <c r="BJ541" s="122">
        <f t="shared" si="351"/>
        <v>0</v>
      </c>
      <c r="BK541" s="124"/>
      <c r="BL541" s="125">
        <f t="shared" si="352"/>
        <v>0</v>
      </c>
      <c r="BM541" s="124"/>
      <c r="BN541" s="123">
        <f t="shared" si="359"/>
        <v>0</v>
      </c>
      <c r="BO541" s="126">
        <f t="shared" si="359"/>
        <v>0</v>
      </c>
      <c r="BP541" s="127"/>
      <c r="BQ541" s="409"/>
    </row>
    <row r="542" spans="1:69" s="131" customFormat="1" ht="17.55" hidden="1" customHeight="1">
      <c r="A542"/>
      <c r="B542"/>
      <c r="C542" s="139" t="str">
        <f t="shared" si="345"/>
        <v>H</v>
      </c>
      <c r="D542" s="130" t="str">
        <f t="shared" ref="D542:D574" si="361">$D541</f>
        <v>HIL_G</v>
      </c>
      <c r="E542" s="129" t="str">
        <f t="shared" si="360"/>
        <v>Bayer</v>
      </c>
      <c r="F542" s="717"/>
      <c r="G542" s="123">
        <f t="shared" si="354"/>
        <v>0</v>
      </c>
      <c r="H542" s="121">
        <f t="shared" si="354"/>
        <v>0</v>
      </c>
      <c r="I542" s="121">
        <f t="shared" si="354"/>
        <v>0</v>
      </c>
      <c r="J542" s="121">
        <f t="shared" si="354"/>
        <v>0</v>
      </c>
      <c r="K542" s="121">
        <f t="shared" si="354"/>
        <v>0</v>
      </c>
      <c r="L542" s="121">
        <f t="shared" si="354"/>
        <v>0</v>
      </c>
      <c r="M542" s="121">
        <f t="shared" si="354"/>
        <v>0</v>
      </c>
      <c r="N542" s="121">
        <f t="shared" si="354"/>
        <v>0</v>
      </c>
      <c r="O542" s="121">
        <f t="shared" si="354"/>
        <v>0</v>
      </c>
      <c r="P542" s="126">
        <f t="shared" si="354"/>
        <v>0</v>
      </c>
      <c r="Q542" s="122"/>
      <c r="R542" s="408">
        <f t="shared" si="346"/>
        <v>0</v>
      </c>
      <c r="S542" s="693"/>
      <c r="T542" s="700">
        <f t="shared" si="355"/>
        <v>0</v>
      </c>
      <c r="U542" s="701">
        <f t="shared" si="355"/>
        <v>0</v>
      </c>
      <c r="V542" s="693"/>
      <c r="W542" s="700">
        <f t="shared" si="356"/>
        <v>0</v>
      </c>
      <c r="X542" s="126">
        <f t="shared" si="356"/>
        <v>0</v>
      </c>
      <c r="Y542" s="696">
        <f t="shared" si="347"/>
        <v>0</v>
      </c>
      <c r="Z542" s="408">
        <f t="shared" si="348"/>
        <v>0</v>
      </c>
      <c r="AA542" s="127"/>
      <c r="AB542" s="123">
        <f t="shared" si="357"/>
        <v>0</v>
      </c>
      <c r="AC542" s="121">
        <f t="shared" si="357"/>
        <v>0</v>
      </c>
      <c r="AD542" s="121">
        <f t="shared" si="357"/>
        <v>0</v>
      </c>
      <c r="AE542" s="121">
        <f t="shared" si="357"/>
        <v>0</v>
      </c>
      <c r="AF542" s="121">
        <f t="shared" si="357"/>
        <v>0</v>
      </c>
      <c r="AG542" s="121">
        <f t="shared" si="357"/>
        <v>0</v>
      </c>
      <c r="AH542" s="121">
        <f t="shared" si="357"/>
        <v>0</v>
      </c>
      <c r="AI542" s="121">
        <f t="shared" si="357"/>
        <v>0</v>
      </c>
      <c r="AJ542" s="121">
        <f t="shared" si="357"/>
        <v>0</v>
      </c>
      <c r="AK542" s="121">
        <f t="shared" si="357"/>
        <v>0</v>
      </c>
      <c r="AL542" s="121">
        <f t="shared" si="357"/>
        <v>0</v>
      </c>
      <c r="AM542" s="121">
        <f t="shared" si="357"/>
        <v>0</v>
      </c>
      <c r="AN542" s="121">
        <f t="shared" si="357"/>
        <v>0</v>
      </c>
      <c r="AO542" s="701">
        <f t="shared" si="357"/>
        <v>0</v>
      </c>
      <c r="AP542" s="122"/>
      <c r="AQ542" s="123">
        <f t="shared" si="358"/>
        <v>0</v>
      </c>
      <c r="AR542" s="121">
        <f t="shared" si="358"/>
        <v>0</v>
      </c>
      <c r="AS542" s="121">
        <f t="shared" si="358"/>
        <v>0</v>
      </c>
      <c r="AT542" s="121">
        <f t="shared" si="358"/>
        <v>0</v>
      </c>
      <c r="AU542" s="121">
        <f t="shared" si="358"/>
        <v>0</v>
      </c>
      <c r="AV542" s="121">
        <f t="shared" si="358"/>
        <v>0</v>
      </c>
      <c r="AW542" s="121">
        <f t="shared" si="358"/>
        <v>0</v>
      </c>
      <c r="AX542" s="121">
        <f t="shared" si="358"/>
        <v>0</v>
      </c>
      <c r="AY542" s="121">
        <f t="shared" si="358"/>
        <v>0</v>
      </c>
      <c r="AZ542" s="121">
        <f t="shared" si="358"/>
        <v>0</v>
      </c>
      <c r="BA542" s="121">
        <f t="shared" si="358"/>
        <v>0</v>
      </c>
      <c r="BB542" s="121">
        <f t="shared" si="358"/>
        <v>0</v>
      </c>
      <c r="BC542" s="121">
        <f t="shared" si="358"/>
        <v>0</v>
      </c>
      <c r="BD542" s="701">
        <f t="shared" si="358"/>
        <v>0</v>
      </c>
      <c r="BE542" s="693"/>
      <c r="BF542" s="122">
        <f t="shared" si="349"/>
        <v>0</v>
      </c>
      <c r="BG542" s="124"/>
      <c r="BH542" s="122">
        <f t="shared" si="350"/>
        <v>0</v>
      </c>
      <c r="BI542" s="124"/>
      <c r="BJ542" s="122">
        <f t="shared" si="351"/>
        <v>0</v>
      </c>
      <c r="BK542" s="124"/>
      <c r="BL542" s="125">
        <f t="shared" si="352"/>
        <v>0</v>
      </c>
      <c r="BM542" s="124"/>
      <c r="BN542" s="123">
        <f t="shared" si="359"/>
        <v>0</v>
      </c>
      <c r="BO542" s="126">
        <f t="shared" si="359"/>
        <v>0</v>
      </c>
      <c r="BP542" s="127"/>
      <c r="BQ542" s="409"/>
    </row>
    <row r="543" spans="1:69" s="131" customFormat="1" ht="17.55" hidden="1" customHeight="1">
      <c r="A543"/>
      <c r="B543"/>
      <c r="C543" s="139" t="str">
        <f t="shared" si="345"/>
        <v>H</v>
      </c>
      <c r="D543" s="130" t="str">
        <f t="shared" si="361"/>
        <v>HIL_G</v>
      </c>
      <c r="E543" s="129" t="str">
        <f t="shared" si="360"/>
        <v>Comet</v>
      </c>
      <c r="F543" s="717"/>
      <c r="G543" s="123">
        <f t="shared" si="354"/>
        <v>0</v>
      </c>
      <c r="H543" s="121">
        <f t="shared" si="354"/>
        <v>0</v>
      </c>
      <c r="I543" s="121">
        <f t="shared" si="354"/>
        <v>0</v>
      </c>
      <c r="J543" s="121">
        <f t="shared" si="354"/>
        <v>0</v>
      </c>
      <c r="K543" s="121">
        <f t="shared" si="354"/>
        <v>0</v>
      </c>
      <c r="L543" s="121">
        <f t="shared" si="354"/>
        <v>0</v>
      </c>
      <c r="M543" s="121">
        <f t="shared" si="354"/>
        <v>0</v>
      </c>
      <c r="N543" s="121">
        <f t="shared" si="354"/>
        <v>0</v>
      </c>
      <c r="O543" s="121">
        <f t="shared" si="354"/>
        <v>0</v>
      </c>
      <c r="P543" s="126">
        <f t="shared" si="354"/>
        <v>0</v>
      </c>
      <c r="Q543" s="122"/>
      <c r="R543" s="408">
        <f t="shared" si="346"/>
        <v>0</v>
      </c>
      <c r="S543" s="693"/>
      <c r="T543" s="700">
        <f t="shared" si="355"/>
        <v>0</v>
      </c>
      <c r="U543" s="701">
        <f t="shared" si="355"/>
        <v>0</v>
      </c>
      <c r="V543" s="693"/>
      <c r="W543" s="700">
        <f t="shared" si="356"/>
        <v>0</v>
      </c>
      <c r="X543" s="126">
        <f t="shared" si="356"/>
        <v>0</v>
      </c>
      <c r="Y543" s="696">
        <f t="shared" si="347"/>
        <v>0</v>
      </c>
      <c r="Z543" s="408">
        <f t="shared" si="348"/>
        <v>0</v>
      </c>
      <c r="AA543" s="127"/>
      <c r="AB543" s="123">
        <f t="shared" si="357"/>
        <v>0</v>
      </c>
      <c r="AC543" s="121">
        <f t="shared" si="357"/>
        <v>0</v>
      </c>
      <c r="AD543" s="121">
        <f t="shared" si="357"/>
        <v>0</v>
      </c>
      <c r="AE543" s="121">
        <f t="shared" si="357"/>
        <v>0</v>
      </c>
      <c r="AF543" s="121">
        <f t="shared" si="357"/>
        <v>0</v>
      </c>
      <c r="AG543" s="121">
        <f t="shared" si="357"/>
        <v>0</v>
      </c>
      <c r="AH543" s="121">
        <f t="shared" si="357"/>
        <v>0</v>
      </c>
      <c r="AI543" s="121">
        <f t="shared" si="357"/>
        <v>0</v>
      </c>
      <c r="AJ543" s="121">
        <f t="shared" si="357"/>
        <v>0</v>
      </c>
      <c r="AK543" s="121">
        <f t="shared" si="357"/>
        <v>0</v>
      </c>
      <c r="AL543" s="121">
        <f t="shared" si="357"/>
        <v>0</v>
      </c>
      <c r="AM543" s="121">
        <f t="shared" si="357"/>
        <v>0</v>
      </c>
      <c r="AN543" s="121">
        <f t="shared" si="357"/>
        <v>0</v>
      </c>
      <c r="AO543" s="701">
        <f t="shared" si="357"/>
        <v>0</v>
      </c>
      <c r="AP543" s="122"/>
      <c r="AQ543" s="123">
        <f t="shared" si="358"/>
        <v>0</v>
      </c>
      <c r="AR543" s="121">
        <f t="shared" si="358"/>
        <v>0</v>
      </c>
      <c r="AS543" s="121">
        <f t="shared" si="358"/>
        <v>0</v>
      </c>
      <c r="AT543" s="121">
        <f t="shared" si="358"/>
        <v>0</v>
      </c>
      <c r="AU543" s="121">
        <f t="shared" si="358"/>
        <v>0</v>
      </c>
      <c r="AV543" s="121">
        <f t="shared" si="358"/>
        <v>0</v>
      </c>
      <c r="AW543" s="121">
        <f t="shared" si="358"/>
        <v>0</v>
      </c>
      <c r="AX543" s="121">
        <f t="shared" si="358"/>
        <v>0</v>
      </c>
      <c r="AY543" s="121">
        <f t="shared" si="358"/>
        <v>0</v>
      </c>
      <c r="AZ543" s="121">
        <f t="shared" si="358"/>
        <v>0</v>
      </c>
      <c r="BA543" s="121">
        <f t="shared" si="358"/>
        <v>0</v>
      </c>
      <c r="BB543" s="121">
        <f t="shared" si="358"/>
        <v>0</v>
      </c>
      <c r="BC543" s="121">
        <f t="shared" si="358"/>
        <v>0</v>
      </c>
      <c r="BD543" s="701">
        <f t="shared" si="358"/>
        <v>0</v>
      </c>
      <c r="BE543" s="693"/>
      <c r="BF543" s="122">
        <f t="shared" si="349"/>
        <v>0</v>
      </c>
      <c r="BG543" s="124"/>
      <c r="BH543" s="122">
        <f t="shared" si="350"/>
        <v>0</v>
      </c>
      <c r="BI543" s="124"/>
      <c r="BJ543" s="122">
        <f t="shared" si="351"/>
        <v>0</v>
      </c>
      <c r="BK543" s="124"/>
      <c r="BL543" s="125">
        <f t="shared" si="352"/>
        <v>0</v>
      </c>
      <c r="BM543" s="124"/>
      <c r="BN543" s="123">
        <f t="shared" si="359"/>
        <v>0</v>
      </c>
      <c r="BO543" s="126">
        <f t="shared" si="359"/>
        <v>0</v>
      </c>
      <c r="BP543" s="127"/>
      <c r="BQ543" s="409"/>
    </row>
    <row r="544" spans="1:69" s="131" customFormat="1" ht="17.55" hidden="1" customHeight="1">
      <c r="A544"/>
      <c r="B544"/>
      <c r="C544" s="139" t="str">
        <f t="shared" si="345"/>
        <v>H</v>
      </c>
      <c r="D544" s="130" t="str">
        <f t="shared" si="361"/>
        <v>HIL_G</v>
      </c>
      <c r="E544" s="129" t="str">
        <f t="shared" si="360"/>
        <v>Dongjin Semichem</v>
      </c>
      <c r="F544" s="717"/>
      <c r="G544" s="123">
        <f t="shared" si="354"/>
        <v>0</v>
      </c>
      <c r="H544" s="121">
        <f t="shared" si="354"/>
        <v>0</v>
      </c>
      <c r="I544" s="121">
        <f t="shared" si="354"/>
        <v>0</v>
      </c>
      <c r="J544" s="121">
        <f t="shared" si="354"/>
        <v>0</v>
      </c>
      <c r="K544" s="121">
        <f t="shared" si="354"/>
        <v>0</v>
      </c>
      <c r="L544" s="121">
        <f t="shared" si="354"/>
        <v>0</v>
      </c>
      <c r="M544" s="121">
        <f t="shared" si="354"/>
        <v>0</v>
      </c>
      <c r="N544" s="121">
        <f t="shared" si="354"/>
        <v>0</v>
      </c>
      <c r="O544" s="121">
        <f t="shared" si="354"/>
        <v>0</v>
      </c>
      <c r="P544" s="126">
        <f t="shared" si="354"/>
        <v>0</v>
      </c>
      <c r="Q544" s="122"/>
      <c r="R544" s="408">
        <f t="shared" si="346"/>
        <v>0</v>
      </c>
      <c r="S544" s="693"/>
      <c r="T544" s="700">
        <f t="shared" si="355"/>
        <v>0</v>
      </c>
      <c r="U544" s="701">
        <f t="shared" si="355"/>
        <v>0</v>
      </c>
      <c r="V544" s="693"/>
      <c r="W544" s="700">
        <f t="shared" si="356"/>
        <v>0</v>
      </c>
      <c r="X544" s="126">
        <f t="shared" si="356"/>
        <v>0</v>
      </c>
      <c r="Y544" s="696">
        <f t="shared" si="347"/>
        <v>0</v>
      </c>
      <c r="Z544" s="408">
        <f t="shared" si="348"/>
        <v>0</v>
      </c>
      <c r="AA544" s="127"/>
      <c r="AB544" s="123">
        <f t="shared" si="357"/>
        <v>0</v>
      </c>
      <c r="AC544" s="121">
        <f t="shared" si="357"/>
        <v>0</v>
      </c>
      <c r="AD544" s="121">
        <f t="shared" si="357"/>
        <v>0</v>
      </c>
      <c r="AE544" s="121">
        <f t="shared" si="357"/>
        <v>0</v>
      </c>
      <c r="AF544" s="121">
        <f t="shared" si="357"/>
        <v>0</v>
      </c>
      <c r="AG544" s="121">
        <f t="shared" si="357"/>
        <v>0</v>
      </c>
      <c r="AH544" s="121">
        <f t="shared" si="357"/>
        <v>0</v>
      </c>
      <c r="AI544" s="121">
        <f t="shared" si="357"/>
        <v>0</v>
      </c>
      <c r="AJ544" s="121">
        <f t="shared" si="357"/>
        <v>0</v>
      </c>
      <c r="AK544" s="121">
        <f t="shared" si="357"/>
        <v>0</v>
      </c>
      <c r="AL544" s="121">
        <f t="shared" si="357"/>
        <v>0</v>
      </c>
      <c r="AM544" s="121">
        <f t="shared" si="357"/>
        <v>0</v>
      </c>
      <c r="AN544" s="121">
        <f t="shared" si="357"/>
        <v>0</v>
      </c>
      <c r="AO544" s="701">
        <f t="shared" si="357"/>
        <v>0</v>
      </c>
      <c r="AP544" s="122"/>
      <c r="AQ544" s="123">
        <f t="shared" si="358"/>
        <v>0</v>
      </c>
      <c r="AR544" s="121">
        <f t="shared" si="358"/>
        <v>0</v>
      </c>
      <c r="AS544" s="121">
        <f t="shared" si="358"/>
        <v>0</v>
      </c>
      <c r="AT544" s="121">
        <f t="shared" si="358"/>
        <v>0</v>
      </c>
      <c r="AU544" s="121">
        <f t="shared" si="358"/>
        <v>0</v>
      </c>
      <c r="AV544" s="121">
        <f t="shared" si="358"/>
        <v>0</v>
      </c>
      <c r="AW544" s="121">
        <f t="shared" si="358"/>
        <v>0</v>
      </c>
      <c r="AX544" s="121">
        <f t="shared" si="358"/>
        <v>0</v>
      </c>
      <c r="AY544" s="121">
        <f t="shared" si="358"/>
        <v>0</v>
      </c>
      <c r="AZ544" s="121">
        <f t="shared" si="358"/>
        <v>0</v>
      </c>
      <c r="BA544" s="121">
        <f t="shared" si="358"/>
        <v>0</v>
      </c>
      <c r="BB544" s="121">
        <f t="shared" si="358"/>
        <v>0</v>
      </c>
      <c r="BC544" s="121">
        <f t="shared" si="358"/>
        <v>0</v>
      </c>
      <c r="BD544" s="701">
        <f t="shared" si="358"/>
        <v>0</v>
      </c>
      <c r="BE544" s="693"/>
      <c r="BF544" s="122">
        <f t="shared" si="349"/>
        <v>0</v>
      </c>
      <c r="BG544" s="124"/>
      <c r="BH544" s="122">
        <f t="shared" si="350"/>
        <v>0</v>
      </c>
      <c r="BI544" s="124"/>
      <c r="BJ544" s="122">
        <f t="shared" si="351"/>
        <v>0</v>
      </c>
      <c r="BK544" s="124"/>
      <c r="BL544" s="125">
        <f t="shared" si="352"/>
        <v>0</v>
      </c>
      <c r="BM544" s="124"/>
      <c r="BN544" s="123">
        <f t="shared" si="359"/>
        <v>0</v>
      </c>
      <c r="BO544" s="126">
        <f t="shared" si="359"/>
        <v>0</v>
      </c>
      <c r="BP544" s="127"/>
      <c r="BQ544" s="409"/>
    </row>
    <row r="545" spans="1:69" s="131" customFormat="1" ht="17.55" hidden="1" customHeight="1">
      <c r="A545"/>
      <c r="B545"/>
      <c r="C545" s="139" t="str">
        <f t="shared" si="345"/>
        <v>H</v>
      </c>
      <c r="D545" s="130" t="str">
        <f t="shared" si="361"/>
        <v>HIL_G</v>
      </c>
      <c r="E545" s="129" t="str">
        <f t="shared" si="360"/>
        <v>Duksan Neolux</v>
      </c>
      <c r="F545" s="717"/>
      <c r="G545" s="123">
        <f t="shared" si="354"/>
        <v>0</v>
      </c>
      <c r="H545" s="121">
        <f t="shared" si="354"/>
        <v>0</v>
      </c>
      <c r="I545" s="121">
        <f t="shared" si="354"/>
        <v>0</v>
      </c>
      <c r="J545" s="121">
        <f t="shared" si="354"/>
        <v>0</v>
      </c>
      <c r="K545" s="121">
        <f t="shared" si="354"/>
        <v>0</v>
      </c>
      <c r="L545" s="121">
        <f t="shared" si="354"/>
        <v>0</v>
      </c>
      <c r="M545" s="121">
        <f t="shared" si="354"/>
        <v>0</v>
      </c>
      <c r="N545" s="121">
        <f t="shared" si="354"/>
        <v>0</v>
      </c>
      <c r="O545" s="121">
        <f t="shared" si="354"/>
        <v>0</v>
      </c>
      <c r="P545" s="126">
        <f t="shared" si="354"/>
        <v>0</v>
      </c>
      <c r="Q545" s="122"/>
      <c r="R545" s="408">
        <f t="shared" si="346"/>
        <v>0</v>
      </c>
      <c r="S545" s="693"/>
      <c r="T545" s="700">
        <f t="shared" si="355"/>
        <v>0</v>
      </c>
      <c r="U545" s="701">
        <f t="shared" si="355"/>
        <v>0</v>
      </c>
      <c r="V545" s="693"/>
      <c r="W545" s="700">
        <f t="shared" si="356"/>
        <v>0</v>
      </c>
      <c r="X545" s="126">
        <f t="shared" si="356"/>
        <v>0</v>
      </c>
      <c r="Y545" s="696">
        <f t="shared" si="347"/>
        <v>0</v>
      </c>
      <c r="Z545" s="408">
        <f t="shared" si="348"/>
        <v>0</v>
      </c>
      <c r="AA545" s="127"/>
      <c r="AB545" s="123">
        <f t="shared" si="357"/>
        <v>0</v>
      </c>
      <c r="AC545" s="121">
        <f t="shared" si="357"/>
        <v>0</v>
      </c>
      <c r="AD545" s="121">
        <f t="shared" si="357"/>
        <v>0</v>
      </c>
      <c r="AE545" s="121">
        <f t="shared" si="357"/>
        <v>0</v>
      </c>
      <c r="AF545" s="121">
        <f t="shared" si="357"/>
        <v>0</v>
      </c>
      <c r="AG545" s="121">
        <f t="shared" si="357"/>
        <v>0</v>
      </c>
      <c r="AH545" s="121">
        <f t="shared" si="357"/>
        <v>0</v>
      </c>
      <c r="AI545" s="121">
        <f t="shared" si="357"/>
        <v>0</v>
      </c>
      <c r="AJ545" s="121">
        <f t="shared" si="357"/>
        <v>0</v>
      </c>
      <c r="AK545" s="121">
        <f t="shared" si="357"/>
        <v>0</v>
      </c>
      <c r="AL545" s="121">
        <f t="shared" si="357"/>
        <v>0</v>
      </c>
      <c r="AM545" s="121">
        <f t="shared" si="357"/>
        <v>0</v>
      </c>
      <c r="AN545" s="121">
        <f t="shared" si="357"/>
        <v>0</v>
      </c>
      <c r="AO545" s="701">
        <f t="shared" si="357"/>
        <v>0</v>
      </c>
      <c r="AP545" s="122"/>
      <c r="AQ545" s="123">
        <f t="shared" si="358"/>
        <v>0</v>
      </c>
      <c r="AR545" s="121">
        <f t="shared" si="358"/>
        <v>0</v>
      </c>
      <c r="AS545" s="121">
        <f t="shared" si="358"/>
        <v>0</v>
      </c>
      <c r="AT545" s="121">
        <f t="shared" si="358"/>
        <v>0</v>
      </c>
      <c r="AU545" s="121">
        <f t="shared" si="358"/>
        <v>0</v>
      </c>
      <c r="AV545" s="121">
        <f t="shared" si="358"/>
        <v>0</v>
      </c>
      <c r="AW545" s="121">
        <f t="shared" si="358"/>
        <v>0</v>
      </c>
      <c r="AX545" s="121">
        <f t="shared" si="358"/>
        <v>0</v>
      </c>
      <c r="AY545" s="121">
        <f t="shared" si="358"/>
        <v>0</v>
      </c>
      <c r="AZ545" s="121">
        <f t="shared" si="358"/>
        <v>0</v>
      </c>
      <c r="BA545" s="121">
        <f t="shared" si="358"/>
        <v>0</v>
      </c>
      <c r="BB545" s="121">
        <f t="shared" si="358"/>
        <v>0</v>
      </c>
      <c r="BC545" s="121">
        <f t="shared" si="358"/>
        <v>0</v>
      </c>
      <c r="BD545" s="701">
        <f t="shared" si="358"/>
        <v>0</v>
      </c>
      <c r="BE545" s="693"/>
      <c r="BF545" s="122">
        <f t="shared" si="349"/>
        <v>0</v>
      </c>
      <c r="BG545" s="124"/>
      <c r="BH545" s="122">
        <f t="shared" si="350"/>
        <v>0</v>
      </c>
      <c r="BI545" s="124"/>
      <c r="BJ545" s="122">
        <f t="shared" si="351"/>
        <v>0</v>
      </c>
      <c r="BK545" s="124"/>
      <c r="BL545" s="125">
        <f t="shared" si="352"/>
        <v>0</v>
      </c>
      <c r="BM545" s="124"/>
      <c r="BN545" s="123">
        <f t="shared" si="359"/>
        <v>0</v>
      </c>
      <c r="BO545" s="126">
        <f t="shared" si="359"/>
        <v>0</v>
      </c>
      <c r="BP545" s="127"/>
      <c r="BQ545" s="409"/>
    </row>
    <row r="546" spans="1:69" s="131" customFormat="1" ht="17.55" hidden="1" customHeight="1">
      <c r="A546"/>
      <c r="B546"/>
      <c r="C546" s="139" t="str">
        <f t="shared" si="345"/>
        <v>H</v>
      </c>
      <c r="D546" s="130" t="str">
        <f t="shared" si="361"/>
        <v>HIL_G</v>
      </c>
      <c r="E546" s="129" t="str">
        <f t="shared" si="360"/>
        <v>DuPont</v>
      </c>
      <c r="F546" s="717"/>
      <c r="G546" s="123">
        <f t="shared" ref="G546:P555" si="362">SUMIFS(Share, Y, $E$3, Config, $G$11, P, G$15, LType, $D546, MSup, $E546)</f>
        <v>0</v>
      </c>
      <c r="H546" s="121">
        <f t="shared" si="362"/>
        <v>0</v>
      </c>
      <c r="I546" s="121">
        <f t="shared" si="362"/>
        <v>0</v>
      </c>
      <c r="J546" s="121">
        <f t="shared" si="362"/>
        <v>0</v>
      </c>
      <c r="K546" s="121">
        <f t="shared" si="362"/>
        <v>0</v>
      </c>
      <c r="L546" s="121">
        <f t="shared" si="362"/>
        <v>0</v>
      </c>
      <c r="M546" s="121">
        <f t="shared" si="362"/>
        <v>0</v>
      </c>
      <c r="N546" s="121">
        <f t="shared" si="362"/>
        <v>0</v>
      </c>
      <c r="O546" s="121">
        <f t="shared" si="362"/>
        <v>0</v>
      </c>
      <c r="P546" s="126">
        <f t="shared" si="362"/>
        <v>0</v>
      </c>
      <c r="Q546" s="122"/>
      <c r="R546" s="408">
        <f t="shared" si="346"/>
        <v>0</v>
      </c>
      <c r="S546" s="693"/>
      <c r="T546" s="700">
        <f t="shared" si="355"/>
        <v>0</v>
      </c>
      <c r="U546" s="701">
        <f t="shared" si="355"/>
        <v>0</v>
      </c>
      <c r="V546" s="693"/>
      <c r="W546" s="700">
        <f t="shared" si="356"/>
        <v>0</v>
      </c>
      <c r="X546" s="126">
        <f t="shared" si="356"/>
        <v>0</v>
      </c>
      <c r="Y546" s="696">
        <f t="shared" si="347"/>
        <v>0</v>
      </c>
      <c r="Z546" s="408">
        <f t="shared" si="348"/>
        <v>0</v>
      </c>
      <c r="AA546" s="127"/>
      <c r="AB546" s="123">
        <f t="shared" ref="AB546:AO555" si="363">SUMIFS(Share, Y, $E$3, Config, $AB$11, P, AB$15, LType, $D546, MSup, $E546)</f>
        <v>0</v>
      </c>
      <c r="AC546" s="121">
        <f t="shared" si="363"/>
        <v>0</v>
      </c>
      <c r="AD546" s="121">
        <f t="shared" si="363"/>
        <v>0</v>
      </c>
      <c r="AE546" s="121">
        <f t="shared" si="363"/>
        <v>0</v>
      </c>
      <c r="AF546" s="121">
        <f t="shared" si="363"/>
        <v>0</v>
      </c>
      <c r="AG546" s="121">
        <f t="shared" si="363"/>
        <v>0</v>
      </c>
      <c r="AH546" s="121">
        <f t="shared" si="363"/>
        <v>0</v>
      </c>
      <c r="AI546" s="121">
        <f t="shared" si="363"/>
        <v>0</v>
      </c>
      <c r="AJ546" s="121">
        <f t="shared" si="363"/>
        <v>0</v>
      </c>
      <c r="AK546" s="121">
        <f t="shared" si="363"/>
        <v>0</v>
      </c>
      <c r="AL546" s="121">
        <f t="shared" si="363"/>
        <v>0</v>
      </c>
      <c r="AM546" s="121">
        <f t="shared" si="363"/>
        <v>0</v>
      </c>
      <c r="AN546" s="121">
        <f t="shared" si="363"/>
        <v>0</v>
      </c>
      <c r="AO546" s="701">
        <f t="shared" si="363"/>
        <v>0</v>
      </c>
      <c r="AP546" s="122"/>
      <c r="AQ546" s="123">
        <f t="shared" ref="AQ546:BD555" si="364">SUMIFS(Share, Y, $E$3, Config, $AQ$11, P, AQ$15, LType, $D546, MSup, $E546)</f>
        <v>0</v>
      </c>
      <c r="AR546" s="121">
        <f t="shared" si="364"/>
        <v>0</v>
      </c>
      <c r="AS546" s="121">
        <f t="shared" si="364"/>
        <v>0</v>
      </c>
      <c r="AT546" s="121">
        <f t="shared" si="364"/>
        <v>0</v>
      </c>
      <c r="AU546" s="121">
        <f t="shared" si="364"/>
        <v>0</v>
      </c>
      <c r="AV546" s="121">
        <f t="shared" si="364"/>
        <v>0</v>
      </c>
      <c r="AW546" s="121">
        <f t="shared" si="364"/>
        <v>0</v>
      </c>
      <c r="AX546" s="121">
        <f t="shared" si="364"/>
        <v>0</v>
      </c>
      <c r="AY546" s="121">
        <f t="shared" si="364"/>
        <v>0</v>
      </c>
      <c r="AZ546" s="121">
        <f t="shared" si="364"/>
        <v>0</v>
      </c>
      <c r="BA546" s="121">
        <f t="shared" si="364"/>
        <v>0</v>
      </c>
      <c r="BB546" s="121">
        <f t="shared" si="364"/>
        <v>0</v>
      </c>
      <c r="BC546" s="121">
        <f t="shared" si="364"/>
        <v>0</v>
      </c>
      <c r="BD546" s="701">
        <f t="shared" si="364"/>
        <v>0</v>
      </c>
      <c r="BE546" s="693"/>
      <c r="BF546" s="122">
        <f t="shared" si="349"/>
        <v>0</v>
      </c>
      <c r="BG546" s="124"/>
      <c r="BH546" s="122">
        <f t="shared" si="350"/>
        <v>0</v>
      </c>
      <c r="BI546" s="124"/>
      <c r="BJ546" s="122">
        <f t="shared" si="351"/>
        <v>0</v>
      </c>
      <c r="BK546" s="124"/>
      <c r="BL546" s="125">
        <f t="shared" si="352"/>
        <v>0</v>
      </c>
      <c r="BM546" s="124"/>
      <c r="BN546" s="123">
        <f t="shared" si="359"/>
        <v>0</v>
      </c>
      <c r="BO546" s="126">
        <f t="shared" si="359"/>
        <v>0</v>
      </c>
      <c r="BP546" s="127"/>
      <c r="BQ546" s="409"/>
    </row>
    <row r="547" spans="1:69" s="131" customFormat="1" ht="17.55" hidden="1" customHeight="1">
      <c r="A547"/>
      <c r="B547"/>
      <c r="C547" s="139" t="str">
        <f t="shared" si="345"/>
        <v>H</v>
      </c>
      <c r="D547" s="130" t="str">
        <f t="shared" si="361"/>
        <v>HIL_G</v>
      </c>
      <c r="E547" s="129" t="str">
        <f t="shared" si="360"/>
        <v>EMT</v>
      </c>
      <c r="F547" s="717"/>
      <c r="G547" s="123">
        <f t="shared" si="362"/>
        <v>0</v>
      </c>
      <c r="H547" s="121">
        <f t="shared" si="362"/>
        <v>0</v>
      </c>
      <c r="I547" s="121">
        <f t="shared" si="362"/>
        <v>0</v>
      </c>
      <c r="J547" s="121">
        <f t="shared" si="362"/>
        <v>0</v>
      </c>
      <c r="K547" s="121">
        <f t="shared" si="362"/>
        <v>0</v>
      </c>
      <c r="L547" s="121">
        <f t="shared" si="362"/>
        <v>0</v>
      </c>
      <c r="M547" s="121">
        <f t="shared" si="362"/>
        <v>0</v>
      </c>
      <c r="N547" s="121">
        <f t="shared" si="362"/>
        <v>0</v>
      </c>
      <c r="O547" s="121">
        <f t="shared" si="362"/>
        <v>0</v>
      </c>
      <c r="P547" s="126">
        <f t="shared" si="362"/>
        <v>0</v>
      </c>
      <c r="Q547" s="122"/>
      <c r="R547" s="408">
        <f t="shared" si="346"/>
        <v>0</v>
      </c>
      <c r="S547" s="693"/>
      <c r="T547" s="700">
        <f t="shared" si="355"/>
        <v>0</v>
      </c>
      <c r="U547" s="701">
        <f t="shared" si="355"/>
        <v>0</v>
      </c>
      <c r="V547" s="693"/>
      <c r="W547" s="700">
        <f t="shared" si="356"/>
        <v>0</v>
      </c>
      <c r="X547" s="126">
        <f t="shared" si="356"/>
        <v>0</v>
      </c>
      <c r="Y547" s="696">
        <f t="shared" si="347"/>
        <v>0</v>
      </c>
      <c r="Z547" s="408">
        <f t="shared" si="348"/>
        <v>0</v>
      </c>
      <c r="AA547" s="127"/>
      <c r="AB547" s="123">
        <f t="shared" si="363"/>
        <v>0</v>
      </c>
      <c r="AC547" s="121">
        <f t="shared" si="363"/>
        <v>0</v>
      </c>
      <c r="AD547" s="121">
        <f t="shared" si="363"/>
        <v>0</v>
      </c>
      <c r="AE547" s="121">
        <f t="shared" si="363"/>
        <v>0</v>
      </c>
      <c r="AF547" s="121">
        <f t="shared" si="363"/>
        <v>0</v>
      </c>
      <c r="AG547" s="121">
        <f t="shared" si="363"/>
        <v>0</v>
      </c>
      <c r="AH547" s="121">
        <f t="shared" si="363"/>
        <v>0</v>
      </c>
      <c r="AI547" s="121">
        <f t="shared" si="363"/>
        <v>0</v>
      </c>
      <c r="AJ547" s="121">
        <f t="shared" si="363"/>
        <v>0</v>
      </c>
      <c r="AK547" s="121">
        <f t="shared" si="363"/>
        <v>0</v>
      </c>
      <c r="AL547" s="121">
        <f t="shared" si="363"/>
        <v>0</v>
      </c>
      <c r="AM547" s="121">
        <f t="shared" si="363"/>
        <v>0</v>
      </c>
      <c r="AN547" s="121">
        <f t="shared" si="363"/>
        <v>0</v>
      </c>
      <c r="AO547" s="701">
        <f t="shared" si="363"/>
        <v>0</v>
      </c>
      <c r="AP547" s="122"/>
      <c r="AQ547" s="123">
        <f t="shared" si="364"/>
        <v>0</v>
      </c>
      <c r="AR547" s="121">
        <f t="shared" si="364"/>
        <v>0</v>
      </c>
      <c r="AS547" s="121">
        <f t="shared" si="364"/>
        <v>0</v>
      </c>
      <c r="AT547" s="121">
        <f t="shared" si="364"/>
        <v>0</v>
      </c>
      <c r="AU547" s="121">
        <f t="shared" si="364"/>
        <v>0</v>
      </c>
      <c r="AV547" s="121">
        <f t="shared" si="364"/>
        <v>0</v>
      </c>
      <c r="AW547" s="121">
        <f t="shared" si="364"/>
        <v>0</v>
      </c>
      <c r="AX547" s="121">
        <f t="shared" si="364"/>
        <v>0</v>
      </c>
      <c r="AY547" s="121">
        <f t="shared" si="364"/>
        <v>0</v>
      </c>
      <c r="AZ547" s="121">
        <f t="shared" si="364"/>
        <v>0</v>
      </c>
      <c r="BA547" s="121">
        <f t="shared" si="364"/>
        <v>0</v>
      </c>
      <c r="BB547" s="121">
        <f t="shared" si="364"/>
        <v>0</v>
      </c>
      <c r="BC547" s="121">
        <f t="shared" si="364"/>
        <v>0</v>
      </c>
      <c r="BD547" s="701">
        <f t="shared" si="364"/>
        <v>0</v>
      </c>
      <c r="BE547" s="693"/>
      <c r="BF547" s="122">
        <f t="shared" si="349"/>
        <v>0</v>
      </c>
      <c r="BG547" s="124"/>
      <c r="BH547" s="122">
        <f t="shared" si="350"/>
        <v>0</v>
      </c>
      <c r="BI547" s="124"/>
      <c r="BJ547" s="122">
        <f t="shared" si="351"/>
        <v>0</v>
      </c>
      <c r="BK547" s="124"/>
      <c r="BL547" s="125">
        <f t="shared" si="352"/>
        <v>0</v>
      </c>
      <c r="BM547" s="124"/>
      <c r="BN547" s="123">
        <f t="shared" si="359"/>
        <v>0</v>
      </c>
      <c r="BO547" s="126">
        <f t="shared" si="359"/>
        <v>0</v>
      </c>
      <c r="BP547" s="127"/>
      <c r="BQ547" s="409"/>
    </row>
    <row r="548" spans="1:69" s="131" customFormat="1" ht="17.55" hidden="1" customHeight="1">
      <c r="A548"/>
      <c r="B548"/>
      <c r="C548" s="139" t="str">
        <f t="shared" si="345"/>
        <v>H</v>
      </c>
      <c r="D548" s="130" t="str">
        <f t="shared" si="361"/>
        <v>HIL_G</v>
      </c>
      <c r="E548" s="129" t="str">
        <f t="shared" si="360"/>
        <v>Hodogaya</v>
      </c>
      <c r="F548" s="717"/>
      <c r="G548" s="123">
        <f t="shared" si="362"/>
        <v>0</v>
      </c>
      <c r="H548" s="121">
        <f t="shared" si="362"/>
        <v>0</v>
      </c>
      <c r="I548" s="121">
        <f t="shared" si="362"/>
        <v>0</v>
      </c>
      <c r="J548" s="121">
        <f t="shared" si="362"/>
        <v>0</v>
      </c>
      <c r="K548" s="121">
        <f t="shared" si="362"/>
        <v>0</v>
      </c>
      <c r="L548" s="121">
        <f t="shared" si="362"/>
        <v>0</v>
      </c>
      <c r="M548" s="121">
        <f t="shared" si="362"/>
        <v>0</v>
      </c>
      <c r="N548" s="121">
        <f t="shared" si="362"/>
        <v>0</v>
      </c>
      <c r="O548" s="121">
        <f t="shared" si="362"/>
        <v>0</v>
      </c>
      <c r="P548" s="126">
        <f t="shared" si="362"/>
        <v>0</v>
      </c>
      <c r="Q548" s="122"/>
      <c r="R548" s="408">
        <f t="shared" si="346"/>
        <v>0</v>
      </c>
      <c r="S548" s="693"/>
      <c r="T548" s="700">
        <f t="shared" si="355"/>
        <v>0</v>
      </c>
      <c r="U548" s="701">
        <f t="shared" si="355"/>
        <v>0</v>
      </c>
      <c r="V548" s="693"/>
      <c r="W548" s="700">
        <f t="shared" si="356"/>
        <v>0</v>
      </c>
      <c r="X548" s="126">
        <f t="shared" si="356"/>
        <v>0</v>
      </c>
      <c r="Y548" s="696">
        <f t="shared" si="347"/>
        <v>0</v>
      </c>
      <c r="Z548" s="408">
        <f t="shared" si="348"/>
        <v>0</v>
      </c>
      <c r="AA548" s="127"/>
      <c r="AB548" s="123">
        <f t="shared" si="363"/>
        <v>0</v>
      </c>
      <c r="AC548" s="121">
        <f t="shared" si="363"/>
        <v>0</v>
      </c>
      <c r="AD548" s="121">
        <f t="shared" si="363"/>
        <v>0</v>
      </c>
      <c r="AE548" s="121">
        <f t="shared" si="363"/>
        <v>0</v>
      </c>
      <c r="AF548" s="121">
        <f t="shared" si="363"/>
        <v>0</v>
      </c>
      <c r="AG548" s="121">
        <f t="shared" si="363"/>
        <v>0</v>
      </c>
      <c r="AH548" s="121">
        <f t="shared" si="363"/>
        <v>0</v>
      </c>
      <c r="AI548" s="121">
        <f t="shared" si="363"/>
        <v>0</v>
      </c>
      <c r="AJ548" s="121">
        <f t="shared" si="363"/>
        <v>0</v>
      </c>
      <c r="AK548" s="121">
        <f t="shared" si="363"/>
        <v>0</v>
      </c>
      <c r="AL548" s="121">
        <f t="shared" si="363"/>
        <v>0</v>
      </c>
      <c r="AM548" s="121">
        <f t="shared" si="363"/>
        <v>0</v>
      </c>
      <c r="AN548" s="121">
        <f t="shared" si="363"/>
        <v>0</v>
      </c>
      <c r="AO548" s="701">
        <f t="shared" si="363"/>
        <v>0</v>
      </c>
      <c r="AP548" s="122"/>
      <c r="AQ548" s="123">
        <f t="shared" si="364"/>
        <v>0</v>
      </c>
      <c r="AR548" s="121">
        <f t="shared" si="364"/>
        <v>0</v>
      </c>
      <c r="AS548" s="121">
        <f t="shared" si="364"/>
        <v>0</v>
      </c>
      <c r="AT548" s="121">
        <f t="shared" si="364"/>
        <v>0</v>
      </c>
      <c r="AU548" s="121">
        <f t="shared" si="364"/>
        <v>0</v>
      </c>
      <c r="AV548" s="121">
        <f t="shared" si="364"/>
        <v>0</v>
      </c>
      <c r="AW548" s="121">
        <f t="shared" si="364"/>
        <v>0</v>
      </c>
      <c r="AX548" s="121">
        <f t="shared" si="364"/>
        <v>0</v>
      </c>
      <c r="AY548" s="121">
        <f t="shared" si="364"/>
        <v>0</v>
      </c>
      <c r="AZ548" s="121">
        <f t="shared" si="364"/>
        <v>0</v>
      </c>
      <c r="BA548" s="121">
        <f t="shared" si="364"/>
        <v>0</v>
      </c>
      <c r="BB548" s="121">
        <f t="shared" si="364"/>
        <v>0</v>
      </c>
      <c r="BC548" s="121">
        <f t="shared" si="364"/>
        <v>0</v>
      </c>
      <c r="BD548" s="701">
        <f t="shared" si="364"/>
        <v>0</v>
      </c>
      <c r="BE548" s="693"/>
      <c r="BF548" s="122">
        <f t="shared" si="349"/>
        <v>0</v>
      </c>
      <c r="BG548" s="124"/>
      <c r="BH548" s="122">
        <f t="shared" si="350"/>
        <v>0</v>
      </c>
      <c r="BI548" s="124"/>
      <c r="BJ548" s="122">
        <f t="shared" si="351"/>
        <v>0</v>
      </c>
      <c r="BK548" s="124"/>
      <c r="BL548" s="125">
        <f t="shared" si="352"/>
        <v>0</v>
      </c>
      <c r="BM548" s="124"/>
      <c r="BN548" s="123">
        <f t="shared" si="359"/>
        <v>0</v>
      </c>
      <c r="BO548" s="126">
        <f t="shared" si="359"/>
        <v>0</v>
      </c>
      <c r="BP548" s="127"/>
      <c r="BQ548" s="409"/>
    </row>
    <row r="549" spans="1:69" s="131" customFormat="1" ht="17.55" hidden="1" customHeight="1">
      <c r="A549"/>
      <c r="B549"/>
      <c r="C549" s="139" t="str">
        <f t="shared" si="345"/>
        <v>H</v>
      </c>
      <c r="D549" s="130" t="str">
        <f t="shared" si="361"/>
        <v>HIL_G</v>
      </c>
      <c r="E549" s="129" t="str">
        <f t="shared" si="360"/>
        <v>Hyperion</v>
      </c>
      <c r="F549" s="717"/>
      <c r="G549" s="123">
        <f t="shared" si="362"/>
        <v>0</v>
      </c>
      <c r="H549" s="121">
        <f t="shared" si="362"/>
        <v>0</v>
      </c>
      <c r="I549" s="121">
        <f t="shared" si="362"/>
        <v>0</v>
      </c>
      <c r="J549" s="121">
        <f t="shared" si="362"/>
        <v>0</v>
      </c>
      <c r="K549" s="121">
        <f t="shared" si="362"/>
        <v>0</v>
      </c>
      <c r="L549" s="121">
        <f t="shared" si="362"/>
        <v>0</v>
      </c>
      <c r="M549" s="121">
        <f t="shared" si="362"/>
        <v>0</v>
      </c>
      <c r="N549" s="121">
        <f t="shared" si="362"/>
        <v>0</v>
      </c>
      <c r="O549" s="121">
        <f t="shared" si="362"/>
        <v>0</v>
      </c>
      <c r="P549" s="126">
        <f t="shared" si="362"/>
        <v>0</v>
      </c>
      <c r="Q549" s="122"/>
      <c r="R549" s="408">
        <f t="shared" si="346"/>
        <v>0</v>
      </c>
      <c r="S549" s="693"/>
      <c r="T549" s="700">
        <f t="shared" si="355"/>
        <v>0</v>
      </c>
      <c r="U549" s="701">
        <f t="shared" si="355"/>
        <v>0</v>
      </c>
      <c r="V549" s="693"/>
      <c r="W549" s="700">
        <f t="shared" si="356"/>
        <v>0</v>
      </c>
      <c r="X549" s="126">
        <f t="shared" si="356"/>
        <v>0</v>
      </c>
      <c r="Y549" s="696">
        <f t="shared" si="347"/>
        <v>0</v>
      </c>
      <c r="Z549" s="408">
        <f t="shared" si="348"/>
        <v>0</v>
      </c>
      <c r="AA549" s="127"/>
      <c r="AB549" s="123">
        <f t="shared" si="363"/>
        <v>0</v>
      </c>
      <c r="AC549" s="121">
        <f t="shared" si="363"/>
        <v>0</v>
      </c>
      <c r="AD549" s="121">
        <f t="shared" si="363"/>
        <v>0</v>
      </c>
      <c r="AE549" s="121">
        <f t="shared" si="363"/>
        <v>0</v>
      </c>
      <c r="AF549" s="121">
        <f t="shared" si="363"/>
        <v>0</v>
      </c>
      <c r="AG549" s="121">
        <f t="shared" si="363"/>
        <v>0</v>
      </c>
      <c r="AH549" s="121">
        <f t="shared" si="363"/>
        <v>0</v>
      </c>
      <c r="AI549" s="121">
        <f t="shared" si="363"/>
        <v>0</v>
      </c>
      <c r="AJ549" s="121">
        <f t="shared" si="363"/>
        <v>0</v>
      </c>
      <c r="AK549" s="121">
        <f t="shared" si="363"/>
        <v>0</v>
      </c>
      <c r="AL549" s="121">
        <f t="shared" si="363"/>
        <v>0</v>
      </c>
      <c r="AM549" s="121">
        <f t="shared" si="363"/>
        <v>0</v>
      </c>
      <c r="AN549" s="121">
        <f t="shared" si="363"/>
        <v>0</v>
      </c>
      <c r="AO549" s="701">
        <f t="shared" si="363"/>
        <v>0</v>
      </c>
      <c r="AP549" s="122"/>
      <c r="AQ549" s="123">
        <f t="shared" si="364"/>
        <v>0</v>
      </c>
      <c r="AR549" s="121">
        <f t="shared" si="364"/>
        <v>0</v>
      </c>
      <c r="AS549" s="121">
        <f t="shared" si="364"/>
        <v>0</v>
      </c>
      <c r="AT549" s="121">
        <f t="shared" si="364"/>
        <v>0</v>
      </c>
      <c r="AU549" s="121">
        <f t="shared" si="364"/>
        <v>0</v>
      </c>
      <c r="AV549" s="121">
        <f t="shared" si="364"/>
        <v>0</v>
      </c>
      <c r="AW549" s="121">
        <f t="shared" si="364"/>
        <v>0</v>
      </c>
      <c r="AX549" s="121">
        <f t="shared" si="364"/>
        <v>0</v>
      </c>
      <c r="AY549" s="121">
        <f t="shared" si="364"/>
        <v>0</v>
      </c>
      <c r="AZ549" s="121">
        <f t="shared" si="364"/>
        <v>0</v>
      </c>
      <c r="BA549" s="121">
        <f t="shared" si="364"/>
        <v>0</v>
      </c>
      <c r="BB549" s="121">
        <f t="shared" si="364"/>
        <v>0</v>
      </c>
      <c r="BC549" s="121">
        <f t="shared" si="364"/>
        <v>0</v>
      </c>
      <c r="BD549" s="701">
        <f t="shared" si="364"/>
        <v>0</v>
      </c>
      <c r="BE549" s="693"/>
      <c r="BF549" s="122">
        <f t="shared" si="349"/>
        <v>0</v>
      </c>
      <c r="BG549" s="124"/>
      <c r="BH549" s="122">
        <f t="shared" si="350"/>
        <v>0</v>
      </c>
      <c r="BI549" s="124"/>
      <c r="BJ549" s="122">
        <f t="shared" si="351"/>
        <v>0</v>
      </c>
      <c r="BK549" s="124"/>
      <c r="BL549" s="125">
        <f t="shared" si="352"/>
        <v>0</v>
      </c>
      <c r="BM549" s="124"/>
      <c r="BN549" s="123">
        <f t="shared" si="359"/>
        <v>0</v>
      </c>
      <c r="BO549" s="126">
        <f t="shared" si="359"/>
        <v>0</v>
      </c>
      <c r="BP549" s="127"/>
      <c r="BQ549" s="409"/>
    </row>
    <row r="550" spans="1:69" s="131" customFormat="1" ht="17.55" hidden="1" customHeight="1">
      <c r="A550"/>
      <c r="B550"/>
      <c r="C550" s="139" t="str">
        <f t="shared" si="345"/>
        <v>H</v>
      </c>
      <c r="D550" s="130" t="str">
        <f t="shared" si="361"/>
        <v>HIL_G</v>
      </c>
      <c r="E550" s="129" t="str">
        <f t="shared" si="360"/>
        <v>Idemitsu Kosan</v>
      </c>
      <c r="F550" s="717"/>
      <c r="G550" s="123">
        <f t="shared" si="362"/>
        <v>0</v>
      </c>
      <c r="H550" s="121">
        <f t="shared" si="362"/>
        <v>0</v>
      </c>
      <c r="I550" s="121">
        <f t="shared" si="362"/>
        <v>0</v>
      </c>
      <c r="J550" s="121">
        <f t="shared" si="362"/>
        <v>0</v>
      </c>
      <c r="K550" s="121">
        <f t="shared" si="362"/>
        <v>0</v>
      </c>
      <c r="L550" s="121">
        <f t="shared" si="362"/>
        <v>0</v>
      </c>
      <c r="M550" s="121">
        <f t="shared" si="362"/>
        <v>0</v>
      </c>
      <c r="N550" s="121">
        <f t="shared" si="362"/>
        <v>0</v>
      </c>
      <c r="O550" s="121">
        <f t="shared" si="362"/>
        <v>0</v>
      </c>
      <c r="P550" s="126">
        <f t="shared" si="362"/>
        <v>0</v>
      </c>
      <c r="Q550" s="122"/>
      <c r="R550" s="408">
        <f t="shared" si="346"/>
        <v>0</v>
      </c>
      <c r="S550" s="693"/>
      <c r="T550" s="700">
        <f t="shared" si="355"/>
        <v>0</v>
      </c>
      <c r="U550" s="701">
        <f t="shared" si="355"/>
        <v>0</v>
      </c>
      <c r="V550" s="693"/>
      <c r="W550" s="700">
        <f t="shared" si="356"/>
        <v>0</v>
      </c>
      <c r="X550" s="126">
        <f t="shared" si="356"/>
        <v>0</v>
      </c>
      <c r="Y550" s="696">
        <f t="shared" si="347"/>
        <v>0</v>
      </c>
      <c r="Z550" s="408">
        <f t="shared" si="348"/>
        <v>0</v>
      </c>
      <c r="AA550" s="127"/>
      <c r="AB550" s="123">
        <f t="shared" si="363"/>
        <v>0</v>
      </c>
      <c r="AC550" s="121">
        <f t="shared" si="363"/>
        <v>0</v>
      </c>
      <c r="AD550" s="121">
        <f t="shared" si="363"/>
        <v>0</v>
      </c>
      <c r="AE550" s="121">
        <f t="shared" si="363"/>
        <v>0</v>
      </c>
      <c r="AF550" s="121">
        <f t="shared" si="363"/>
        <v>0</v>
      </c>
      <c r="AG550" s="121">
        <f t="shared" si="363"/>
        <v>0</v>
      </c>
      <c r="AH550" s="121">
        <f t="shared" si="363"/>
        <v>0</v>
      </c>
      <c r="AI550" s="121">
        <f t="shared" si="363"/>
        <v>0</v>
      </c>
      <c r="AJ550" s="121">
        <f t="shared" si="363"/>
        <v>0</v>
      </c>
      <c r="AK550" s="121">
        <f t="shared" si="363"/>
        <v>0</v>
      </c>
      <c r="AL550" s="121">
        <f t="shared" si="363"/>
        <v>0</v>
      </c>
      <c r="AM550" s="121">
        <f t="shared" si="363"/>
        <v>0</v>
      </c>
      <c r="AN550" s="121">
        <f t="shared" si="363"/>
        <v>0</v>
      </c>
      <c r="AO550" s="701">
        <f t="shared" si="363"/>
        <v>0</v>
      </c>
      <c r="AP550" s="122"/>
      <c r="AQ550" s="123">
        <f t="shared" si="364"/>
        <v>0</v>
      </c>
      <c r="AR550" s="121">
        <f t="shared" si="364"/>
        <v>0</v>
      </c>
      <c r="AS550" s="121">
        <f t="shared" si="364"/>
        <v>0</v>
      </c>
      <c r="AT550" s="121">
        <f t="shared" si="364"/>
        <v>0</v>
      </c>
      <c r="AU550" s="121">
        <f t="shared" si="364"/>
        <v>0</v>
      </c>
      <c r="AV550" s="121">
        <f t="shared" si="364"/>
        <v>0</v>
      </c>
      <c r="AW550" s="121">
        <f t="shared" si="364"/>
        <v>0</v>
      </c>
      <c r="AX550" s="121">
        <f t="shared" si="364"/>
        <v>0</v>
      </c>
      <c r="AY550" s="121">
        <f t="shared" si="364"/>
        <v>0</v>
      </c>
      <c r="AZ550" s="121">
        <f t="shared" si="364"/>
        <v>0</v>
      </c>
      <c r="BA550" s="121">
        <f t="shared" si="364"/>
        <v>0</v>
      </c>
      <c r="BB550" s="121">
        <f t="shared" si="364"/>
        <v>0</v>
      </c>
      <c r="BC550" s="121">
        <f t="shared" si="364"/>
        <v>0</v>
      </c>
      <c r="BD550" s="701">
        <f t="shared" si="364"/>
        <v>0</v>
      </c>
      <c r="BE550" s="693"/>
      <c r="BF550" s="122">
        <f t="shared" si="349"/>
        <v>0</v>
      </c>
      <c r="BG550" s="124"/>
      <c r="BH550" s="122">
        <f t="shared" si="350"/>
        <v>0</v>
      </c>
      <c r="BI550" s="124"/>
      <c r="BJ550" s="122">
        <f t="shared" si="351"/>
        <v>0</v>
      </c>
      <c r="BK550" s="124"/>
      <c r="BL550" s="125">
        <f t="shared" si="352"/>
        <v>0</v>
      </c>
      <c r="BM550" s="124"/>
      <c r="BN550" s="123">
        <f t="shared" si="359"/>
        <v>0</v>
      </c>
      <c r="BO550" s="126">
        <f t="shared" si="359"/>
        <v>0</v>
      </c>
      <c r="BP550" s="127"/>
      <c r="BQ550" s="409"/>
    </row>
    <row r="551" spans="1:69" s="131" customFormat="1" ht="17.55" hidden="1" customHeight="1">
      <c r="A551"/>
      <c r="B551"/>
      <c r="C551" s="139" t="str">
        <f t="shared" si="345"/>
        <v>H</v>
      </c>
      <c r="D551" s="130" t="str">
        <f t="shared" si="361"/>
        <v>HIL_G</v>
      </c>
      <c r="E551" s="129" t="str">
        <f t="shared" si="360"/>
        <v>Jilin OLED</v>
      </c>
      <c r="F551" s="717"/>
      <c r="G551" s="123">
        <f t="shared" si="362"/>
        <v>0</v>
      </c>
      <c r="H551" s="121">
        <f t="shared" si="362"/>
        <v>0</v>
      </c>
      <c r="I551" s="121">
        <f t="shared" si="362"/>
        <v>0</v>
      </c>
      <c r="J551" s="121">
        <f t="shared" si="362"/>
        <v>0</v>
      </c>
      <c r="K551" s="121">
        <f t="shared" si="362"/>
        <v>0</v>
      </c>
      <c r="L551" s="121">
        <f t="shared" si="362"/>
        <v>0</v>
      </c>
      <c r="M551" s="121">
        <f t="shared" si="362"/>
        <v>0</v>
      </c>
      <c r="N551" s="121">
        <f t="shared" si="362"/>
        <v>0</v>
      </c>
      <c r="O551" s="121">
        <f t="shared" si="362"/>
        <v>0</v>
      </c>
      <c r="P551" s="126">
        <f t="shared" si="362"/>
        <v>0</v>
      </c>
      <c r="Q551" s="122"/>
      <c r="R551" s="408">
        <f t="shared" si="346"/>
        <v>0</v>
      </c>
      <c r="S551" s="693"/>
      <c r="T551" s="700">
        <f t="shared" si="355"/>
        <v>0</v>
      </c>
      <c r="U551" s="701">
        <f t="shared" si="355"/>
        <v>0</v>
      </c>
      <c r="V551" s="693"/>
      <c r="W551" s="700">
        <f t="shared" si="356"/>
        <v>0</v>
      </c>
      <c r="X551" s="126">
        <f t="shared" si="356"/>
        <v>0</v>
      </c>
      <c r="Y551" s="696">
        <f t="shared" si="347"/>
        <v>0</v>
      </c>
      <c r="Z551" s="408">
        <f t="shared" si="348"/>
        <v>0</v>
      </c>
      <c r="AA551" s="127"/>
      <c r="AB551" s="123">
        <f t="shared" si="363"/>
        <v>0</v>
      </c>
      <c r="AC551" s="121">
        <f t="shared" si="363"/>
        <v>0</v>
      </c>
      <c r="AD551" s="121">
        <f t="shared" si="363"/>
        <v>0</v>
      </c>
      <c r="AE551" s="121">
        <f t="shared" si="363"/>
        <v>0</v>
      </c>
      <c r="AF551" s="121">
        <f t="shared" si="363"/>
        <v>0</v>
      </c>
      <c r="AG551" s="121">
        <f t="shared" si="363"/>
        <v>0</v>
      </c>
      <c r="AH551" s="121">
        <f t="shared" si="363"/>
        <v>0</v>
      </c>
      <c r="AI551" s="121">
        <f t="shared" si="363"/>
        <v>0</v>
      </c>
      <c r="AJ551" s="121">
        <f t="shared" si="363"/>
        <v>0</v>
      </c>
      <c r="AK551" s="121">
        <f t="shared" si="363"/>
        <v>0</v>
      </c>
      <c r="AL551" s="121">
        <f t="shared" si="363"/>
        <v>0</v>
      </c>
      <c r="AM551" s="121">
        <f t="shared" si="363"/>
        <v>0</v>
      </c>
      <c r="AN551" s="121">
        <f t="shared" si="363"/>
        <v>0</v>
      </c>
      <c r="AO551" s="701">
        <f t="shared" si="363"/>
        <v>0</v>
      </c>
      <c r="AP551" s="122"/>
      <c r="AQ551" s="123">
        <f t="shared" si="364"/>
        <v>0</v>
      </c>
      <c r="AR551" s="121">
        <f t="shared" si="364"/>
        <v>0</v>
      </c>
      <c r="AS551" s="121">
        <f t="shared" si="364"/>
        <v>0</v>
      </c>
      <c r="AT551" s="121">
        <f t="shared" si="364"/>
        <v>0</v>
      </c>
      <c r="AU551" s="121">
        <f t="shared" si="364"/>
        <v>0</v>
      </c>
      <c r="AV551" s="121">
        <f t="shared" si="364"/>
        <v>0</v>
      </c>
      <c r="AW551" s="121">
        <f t="shared" si="364"/>
        <v>0</v>
      </c>
      <c r="AX551" s="121">
        <f t="shared" si="364"/>
        <v>0</v>
      </c>
      <c r="AY551" s="121">
        <f t="shared" si="364"/>
        <v>0</v>
      </c>
      <c r="AZ551" s="121">
        <f t="shared" si="364"/>
        <v>0</v>
      </c>
      <c r="BA551" s="121">
        <f t="shared" si="364"/>
        <v>0</v>
      </c>
      <c r="BB551" s="121">
        <f t="shared" si="364"/>
        <v>0</v>
      </c>
      <c r="BC551" s="121">
        <f t="shared" si="364"/>
        <v>0</v>
      </c>
      <c r="BD551" s="701">
        <f t="shared" si="364"/>
        <v>0</v>
      </c>
      <c r="BE551" s="693"/>
      <c r="BF551" s="122">
        <f t="shared" si="349"/>
        <v>0</v>
      </c>
      <c r="BG551" s="124"/>
      <c r="BH551" s="122">
        <f t="shared" si="350"/>
        <v>0</v>
      </c>
      <c r="BI551" s="124"/>
      <c r="BJ551" s="122">
        <f t="shared" si="351"/>
        <v>0</v>
      </c>
      <c r="BK551" s="124"/>
      <c r="BL551" s="125">
        <f t="shared" si="352"/>
        <v>0</v>
      </c>
      <c r="BM551" s="124"/>
      <c r="BN551" s="123">
        <f t="shared" si="359"/>
        <v>0</v>
      </c>
      <c r="BO551" s="126">
        <f t="shared" si="359"/>
        <v>0</v>
      </c>
      <c r="BP551" s="127"/>
      <c r="BQ551" s="409"/>
    </row>
    <row r="552" spans="1:69" s="131" customFormat="1" ht="17.55" hidden="1" customHeight="1">
      <c r="A552"/>
      <c r="B552"/>
      <c r="C552" s="139" t="str">
        <f t="shared" si="345"/>
        <v>H</v>
      </c>
      <c r="D552" s="130" t="str">
        <f t="shared" si="361"/>
        <v>HIL_G</v>
      </c>
      <c r="E552" s="129" t="str">
        <f t="shared" si="360"/>
        <v>Jinwoong</v>
      </c>
      <c r="F552" s="717"/>
      <c r="G552" s="123">
        <f t="shared" si="362"/>
        <v>0</v>
      </c>
      <c r="H552" s="121">
        <f t="shared" si="362"/>
        <v>0</v>
      </c>
      <c r="I552" s="121">
        <f t="shared" si="362"/>
        <v>0</v>
      </c>
      <c r="J552" s="121">
        <f t="shared" si="362"/>
        <v>0</v>
      </c>
      <c r="K552" s="121">
        <f t="shared" si="362"/>
        <v>0</v>
      </c>
      <c r="L552" s="121">
        <f t="shared" si="362"/>
        <v>0</v>
      </c>
      <c r="M552" s="121">
        <f t="shared" si="362"/>
        <v>0</v>
      </c>
      <c r="N552" s="121">
        <f t="shared" si="362"/>
        <v>0</v>
      </c>
      <c r="O552" s="121">
        <f t="shared" si="362"/>
        <v>0</v>
      </c>
      <c r="P552" s="126">
        <f t="shared" si="362"/>
        <v>0</v>
      </c>
      <c r="Q552" s="122"/>
      <c r="R552" s="408">
        <f t="shared" si="346"/>
        <v>0</v>
      </c>
      <c r="S552" s="693"/>
      <c r="T552" s="700">
        <f t="shared" si="355"/>
        <v>0</v>
      </c>
      <c r="U552" s="701">
        <f t="shared" si="355"/>
        <v>0</v>
      </c>
      <c r="V552" s="693"/>
      <c r="W552" s="700">
        <f t="shared" si="356"/>
        <v>0</v>
      </c>
      <c r="X552" s="126">
        <f t="shared" si="356"/>
        <v>0</v>
      </c>
      <c r="Y552" s="696">
        <f t="shared" si="347"/>
        <v>0</v>
      </c>
      <c r="Z552" s="408">
        <f t="shared" si="348"/>
        <v>0</v>
      </c>
      <c r="AA552" s="127"/>
      <c r="AB552" s="123">
        <f t="shared" si="363"/>
        <v>0</v>
      </c>
      <c r="AC552" s="121">
        <f t="shared" si="363"/>
        <v>0</v>
      </c>
      <c r="AD552" s="121">
        <f t="shared" si="363"/>
        <v>0</v>
      </c>
      <c r="AE552" s="121">
        <f t="shared" si="363"/>
        <v>0</v>
      </c>
      <c r="AF552" s="121">
        <f t="shared" si="363"/>
        <v>0</v>
      </c>
      <c r="AG552" s="121">
        <f t="shared" si="363"/>
        <v>0</v>
      </c>
      <c r="AH552" s="121">
        <f t="shared" si="363"/>
        <v>0</v>
      </c>
      <c r="AI552" s="121">
        <f t="shared" si="363"/>
        <v>0</v>
      </c>
      <c r="AJ552" s="121">
        <f t="shared" si="363"/>
        <v>0</v>
      </c>
      <c r="AK552" s="121">
        <f t="shared" si="363"/>
        <v>0</v>
      </c>
      <c r="AL552" s="121">
        <f t="shared" si="363"/>
        <v>0</v>
      </c>
      <c r="AM552" s="121">
        <f t="shared" si="363"/>
        <v>0</v>
      </c>
      <c r="AN552" s="121">
        <f t="shared" si="363"/>
        <v>0</v>
      </c>
      <c r="AO552" s="701">
        <f t="shared" si="363"/>
        <v>0</v>
      </c>
      <c r="AP552" s="122"/>
      <c r="AQ552" s="123">
        <f t="shared" si="364"/>
        <v>0</v>
      </c>
      <c r="AR552" s="121">
        <f t="shared" si="364"/>
        <v>0</v>
      </c>
      <c r="AS552" s="121">
        <f t="shared" si="364"/>
        <v>0</v>
      </c>
      <c r="AT552" s="121">
        <f t="shared" si="364"/>
        <v>0</v>
      </c>
      <c r="AU552" s="121">
        <f t="shared" si="364"/>
        <v>0</v>
      </c>
      <c r="AV552" s="121">
        <f t="shared" si="364"/>
        <v>0</v>
      </c>
      <c r="AW552" s="121">
        <f t="shared" si="364"/>
        <v>0</v>
      </c>
      <c r="AX552" s="121">
        <f t="shared" si="364"/>
        <v>0</v>
      </c>
      <c r="AY552" s="121">
        <f t="shared" si="364"/>
        <v>0</v>
      </c>
      <c r="AZ552" s="121">
        <f t="shared" si="364"/>
        <v>0</v>
      </c>
      <c r="BA552" s="121">
        <f t="shared" si="364"/>
        <v>0</v>
      </c>
      <c r="BB552" s="121">
        <f t="shared" si="364"/>
        <v>0</v>
      </c>
      <c r="BC552" s="121">
        <f t="shared" si="364"/>
        <v>0</v>
      </c>
      <c r="BD552" s="701">
        <f t="shared" si="364"/>
        <v>0</v>
      </c>
      <c r="BE552" s="693"/>
      <c r="BF552" s="122">
        <f t="shared" si="349"/>
        <v>0</v>
      </c>
      <c r="BG552" s="124"/>
      <c r="BH552" s="122">
        <f t="shared" si="350"/>
        <v>0</v>
      </c>
      <c r="BI552" s="124"/>
      <c r="BJ552" s="122">
        <f t="shared" si="351"/>
        <v>0</v>
      </c>
      <c r="BK552" s="124"/>
      <c r="BL552" s="125">
        <f t="shared" si="352"/>
        <v>0</v>
      </c>
      <c r="BM552" s="124"/>
      <c r="BN552" s="123">
        <f t="shared" si="359"/>
        <v>0</v>
      </c>
      <c r="BO552" s="126">
        <f t="shared" si="359"/>
        <v>0</v>
      </c>
      <c r="BP552" s="127"/>
      <c r="BQ552" s="409"/>
    </row>
    <row r="553" spans="1:69" s="131" customFormat="1" ht="17.55" hidden="1" customHeight="1">
      <c r="A553"/>
      <c r="B553"/>
      <c r="C553" s="139" t="str">
        <f t="shared" si="345"/>
        <v>H</v>
      </c>
      <c r="D553" s="130" t="str">
        <f t="shared" si="361"/>
        <v>HIL_G</v>
      </c>
      <c r="E553" s="129" t="str">
        <f t="shared" si="360"/>
        <v>LG Chem</v>
      </c>
      <c r="F553" s="717"/>
      <c r="G553" s="123">
        <f t="shared" si="362"/>
        <v>0</v>
      </c>
      <c r="H553" s="121">
        <f t="shared" si="362"/>
        <v>0</v>
      </c>
      <c r="I553" s="121">
        <f t="shared" si="362"/>
        <v>0</v>
      </c>
      <c r="J553" s="121">
        <f t="shared" si="362"/>
        <v>0</v>
      </c>
      <c r="K553" s="121">
        <f t="shared" si="362"/>
        <v>0</v>
      </c>
      <c r="L553" s="121">
        <f t="shared" si="362"/>
        <v>0</v>
      </c>
      <c r="M553" s="121">
        <f t="shared" si="362"/>
        <v>0</v>
      </c>
      <c r="N553" s="121">
        <f t="shared" si="362"/>
        <v>0</v>
      </c>
      <c r="O553" s="121">
        <f t="shared" si="362"/>
        <v>0</v>
      </c>
      <c r="P553" s="126">
        <f t="shared" si="362"/>
        <v>0</v>
      </c>
      <c r="Q553" s="122"/>
      <c r="R553" s="408">
        <f t="shared" si="346"/>
        <v>0</v>
      </c>
      <c r="S553" s="693"/>
      <c r="T553" s="700">
        <f t="shared" si="355"/>
        <v>0</v>
      </c>
      <c r="U553" s="701">
        <f t="shared" si="355"/>
        <v>0</v>
      </c>
      <c r="V553" s="693"/>
      <c r="W553" s="700">
        <f t="shared" si="356"/>
        <v>0</v>
      </c>
      <c r="X553" s="126">
        <f t="shared" si="356"/>
        <v>0</v>
      </c>
      <c r="Y553" s="696">
        <f t="shared" si="347"/>
        <v>0</v>
      </c>
      <c r="Z553" s="408">
        <f t="shared" si="348"/>
        <v>0</v>
      </c>
      <c r="AA553" s="127"/>
      <c r="AB553" s="123">
        <f t="shared" si="363"/>
        <v>0</v>
      </c>
      <c r="AC553" s="121">
        <f t="shared" si="363"/>
        <v>0</v>
      </c>
      <c r="AD553" s="121">
        <f t="shared" si="363"/>
        <v>0</v>
      </c>
      <c r="AE553" s="121">
        <f t="shared" si="363"/>
        <v>0</v>
      </c>
      <c r="AF553" s="121">
        <f t="shared" si="363"/>
        <v>0</v>
      </c>
      <c r="AG553" s="121">
        <f t="shared" si="363"/>
        <v>0</v>
      </c>
      <c r="AH553" s="121">
        <f t="shared" si="363"/>
        <v>0</v>
      </c>
      <c r="AI553" s="121">
        <f t="shared" si="363"/>
        <v>0</v>
      </c>
      <c r="AJ553" s="121">
        <f t="shared" si="363"/>
        <v>0</v>
      </c>
      <c r="AK553" s="121">
        <f t="shared" si="363"/>
        <v>0</v>
      </c>
      <c r="AL553" s="121">
        <f t="shared" si="363"/>
        <v>0</v>
      </c>
      <c r="AM553" s="121">
        <f t="shared" si="363"/>
        <v>0</v>
      </c>
      <c r="AN553" s="121">
        <f t="shared" si="363"/>
        <v>0</v>
      </c>
      <c r="AO553" s="701">
        <f t="shared" si="363"/>
        <v>0</v>
      </c>
      <c r="AP553" s="122"/>
      <c r="AQ553" s="123">
        <f t="shared" si="364"/>
        <v>0</v>
      </c>
      <c r="AR553" s="121">
        <f t="shared" si="364"/>
        <v>0</v>
      </c>
      <c r="AS553" s="121">
        <f t="shared" si="364"/>
        <v>0</v>
      </c>
      <c r="AT553" s="121">
        <f t="shared" si="364"/>
        <v>0</v>
      </c>
      <c r="AU553" s="121">
        <f t="shared" si="364"/>
        <v>0</v>
      </c>
      <c r="AV553" s="121">
        <f t="shared" si="364"/>
        <v>0</v>
      </c>
      <c r="AW553" s="121">
        <f t="shared" si="364"/>
        <v>0</v>
      </c>
      <c r="AX553" s="121">
        <f t="shared" si="364"/>
        <v>0</v>
      </c>
      <c r="AY553" s="121">
        <f t="shared" si="364"/>
        <v>0</v>
      </c>
      <c r="AZ553" s="121">
        <f t="shared" si="364"/>
        <v>0</v>
      </c>
      <c r="BA553" s="121">
        <f t="shared" si="364"/>
        <v>0</v>
      </c>
      <c r="BB553" s="121">
        <f t="shared" si="364"/>
        <v>0</v>
      </c>
      <c r="BC553" s="121">
        <f t="shared" si="364"/>
        <v>0</v>
      </c>
      <c r="BD553" s="701">
        <f t="shared" si="364"/>
        <v>0</v>
      </c>
      <c r="BE553" s="693"/>
      <c r="BF553" s="122">
        <f t="shared" si="349"/>
        <v>0</v>
      </c>
      <c r="BG553" s="124"/>
      <c r="BH553" s="122">
        <f t="shared" si="350"/>
        <v>0</v>
      </c>
      <c r="BI553" s="124"/>
      <c r="BJ553" s="122">
        <f t="shared" si="351"/>
        <v>0</v>
      </c>
      <c r="BK553" s="124"/>
      <c r="BL553" s="125">
        <f t="shared" si="352"/>
        <v>0</v>
      </c>
      <c r="BM553" s="124"/>
      <c r="BN553" s="123">
        <f t="shared" si="359"/>
        <v>0</v>
      </c>
      <c r="BO553" s="126">
        <f t="shared" si="359"/>
        <v>0</v>
      </c>
      <c r="BP553" s="127"/>
      <c r="BQ553" s="409"/>
    </row>
    <row r="554" spans="1:69" s="131" customFormat="1" ht="17.55" hidden="1" customHeight="1">
      <c r="A554"/>
      <c r="B554"/>
      <c r="C554" s="139" t="str">
        <f t="shared" si="345"/>
        <v>H</v>
      </c>
      <c r="D554" s="130" t="str">
        <f t="shared" si="361"/>
        <v>HIL_G</v>
      </c>
      <c r="E554" s="129" t="str">
        <f t="shared" si="360"/>
        <v>LT Materials</v>
      </c>
      <c r="F554" s="717"/>
      <c r="G554" s="123">
        <f t="shared" si="362"/>
        <v>0</v>
      </c>
      <c r="H554" s="121">
        <f t="shared" si="362"/>
        <v>0</v>
      </c>
      <c r="I554" s="121">
        <f t="shared" si="362"/>
        <v>0</v>
      </c>
      <c r="J554" s="121">
        <f t="shared" si="362"/>
        <v>0</v>
      </c>
      <c r="K554" s="121">
        <f t="shared" si="362"/>
        <v>0</v>
      </c>
      <c r="L554" s="121">
        <f t="shared" si="362"/>
        <v>0</v>
      </c>
      <c r="M554" s="121">
        <f t="shared" si="362"/>
        <v>0</v>
      </c>
      <c r="N554" s="121">
        <f t="shared" si="362"/>
        <v>0</v>
      </c>
      <c r="O554" s="121">
        <f t="shared" si="362"/>
        <v>0</v>
      </c>
      <c r="P554" s="126">
        <f t="shared" si="362"/>
        <v>0</v>
      </c>
      <c r="Q554" s="122"/>
      <c r="R554" s="408">
        <f t="shared" si="346"/>
        <v>0</v>
      </c>
      <c r="S554" s="693"/>
      <c r="T554" s="700">
        <f t="shared" si="355"/>
        <v>0</v>
      </c>
      <c r="U554" s="701">
        <f t="shared" si="355"/>
        <v>0</v>
      </c>
      <c r="V554" s="693"/>
      <c r="W554" s="700">
        <f t="shared" si="356"/>
        <v>0</v>
      </c>
      <c r="X554" s="126">
        <f t="shared" si="356"/>
        <v>0</v>
      </c>
      <c r="Y554" s="696">
        <f t="shared" si="347"/>
        <v>0</v>
      </c>
      <c r="Z554" s="408">
        <f t="shared" si="348"/>
        <v>0</v>
      </c>
      <c r="AA554" s="127"/>
      <c r="AB554" s="123">
        <f t="shared" si="363"/>
        <v>0</v>
      </c>
      <c r="AC554" s="121">
        <f t="shared" si="363"/>
        <v>0</v>
      </c>
      <c r="AD554" s="121">
        <f t="shared" si="363"/>
        <v>0</v>
      </c>
      <c r="AE554" s="121">
        <f t="shared" si="363"/>
        <v>0</v>
      </c>
      <c r="AF554" s="121">
        <f t="shared" si="363"/>
        <v>0</v>
      </c>
      <c r="AG554" s="121">
        <f t="shared" si="363"/>
        <v>0</v>
      </c>
      <c r="AH554" s="121">
        <f t="shared" si="363"/>
        <v>0</v>
      </c>
      <c r="AI554" s="121">
        <f t="shared" si="363"/>
        <v>0</v>
      </c>
      <c r="AJ554" s="121">
        <f t="shared" si="363"/>
        <v>0</v>
      </c>
      <c r="AK554" s="121">
        <f t="shared" si="363"/>
        <v>0</v>
      </c>
      <c r="AL554" s="121">
        <f t="shared" si="363"/>
        <v>0</v>
      </c>
      <c r="AM554" s="121">
        <f t="shared" si="363"/>
        <v>0</v>
      </c>
      <c r="AN554" s="121">
        <f t="shared" si="363"/>
        <v>0</v>
      </c>
      <c r="AO554" s="701">
        <f t="shared" si="363"/>
        <v>0</v>
      </c>
      <c r="AP554" s="122"/>
      <c r="AQ554" s="123">
        <f t="shared" si="364"/>
        <v>0</v>
      </c>
      <c r="AR554" s="121">
        <f t="shared" si="364"/>
        <v>0</v>
      </c>
      <c r="AS554" s="121">
        <f t="shared" si="364"/>
        <v>0</v>
      </c>
      <c r="AT554" s="121">
        <f t="shared" si="364"/>
        <v>0</v>
      </c>
      <c r="AU554" s="121">
        <f t="shared" si="364"/>
        <v>0</v>
      </c>
      <c r="AV554" s="121">
        <f t="shared" si="364"/>
        <v>0</v>
      </c>
      <c r="AW554" s="121">
        <f t="shared" si="364"/>
        <v>0</v>
      </c>
      <c r="AX554" s="121">
        <f t="shared" si="364"/>
        <v>0</v>
      </c>
      <c r="AY554" s="121">
        <f t="shared" si="364"/>
        <v>0</v>
      </c>
      <c r="AZ554" s="121">
        <f t="shared" si="364"/>
        <v>0</v>
      </c>
      <c r="BA554" s="121">
        <f t="shared" si="364"/>
        <v>0</v>
      </c>
      <c r="BB554" s="121">
        <f t="shared" si="364"/>
        <v>0</v>
      </c>
      <c r="BC554" s="121">
        <f t="shared" si="364"/>
        <v>0</v>
      </c>
      <c r="BD554" s="701">
        <f t="shared" si="364"/>
        <v>0</v>
      </c>
      <c r="BE554" s="693"/>
      <c r="BF554" s="122">
        <f t="shared" si="349"/>
        <v>0</v>
      </c>
      <c r="BG554" s="124"/>
      <c r="BH554" s="122">
        <f t="shared" si="350"/>
        <v>0</v>
      </c>
      <c r="BI554" s="124"/>
      <c r="BJ554" s="122">
        <f t="shared" si="351"/>
        <v>0</v>
      </c>
      <c r="BK554" s="124"/>
      <c r="BL554" s="125">
        <f t="shared" si="352"/>
        <v>0</v>
      </c>
      <c r="BM554" s="124"/>
      <c r="BN554" s="123">
        <f t="shared" si="359"/>
        <v>0</v>
      </c>
      <c r="BO554" s="126">
        <f t="shared" si="359"/>
        <v>0</v>
      </c>
      <c r="BP554" s="127"/>
      <c r="BQ554" s="409"/>
    </row>
    <row r="555" spans="1:69" s="131" customFormat="1" ht="17.55" hidden="1" customHeight="1">
      <c r="A555"/>
      <c r="B555"/>
      <c r="C555" s="139" t="str">
        <f t="shared" si="345"/>
        <v>H</v>
      </c>
      <c r="D555" s="130" t="str">
        <f t="shared" si="361"/>
        <v>HIL_G</v>
      </c>
      <c r="E555" s="129" t="str">
        <f t="shared" si="360"/>
        <v>LT Metal</v>
      </c>
      <c r="F555" s="717"/>
      <c r="G555" s="123">
        <f t="shared" si="362"/>
        <v>0</v>
      </c>
      <c r="H555" s="121">
        <f t="shared" si="362"/>
        <v>0</v>
      </c>
      <c r="I555" s="121">
        <f t="shared" si="362"/>
        <v>0</v>
      </c>
      <c r="J555" s="121">
        <f t="shared" si="362"/>
        <v>0</v>
      </c>
      <c r="K555" s="121">
        <f t="shared" si="362"/>
        <v>0</v>
      </c>
      <c r="L555" s="121">
        <f t="shared" si="362"/>
        <v>0</v>
      </c>
      <c r="M555" s="121">
        <f t="shared" si="362"/>
        <v>0</v>
      </c>
      <c r="N555" s="121">
        <f t="shared" si="362"/>
        <v>0</v>
      </c>
      <c r="O555" s="121">
        <f t="shared" si="362"/>
        <v>0</v>
      </c>
      <c r="P555" s="126">
        <f t="shared" si="362"/>
        <v>0</v>
      </c>
      <c r="Q555" s="122"/>
      <c r="R555" s="408">
        <f t="shared" si="346"/>
        <v>0</v>
      </c>
      <c r="S555" s="693"/>
      <c r="T555" s="700">
        <f t="shared" si="355"/>
        <v>0</v>
      </c>
      <c r="U555" s="701">
        <f t="shared" si="355"/>
        <v>0</v>
      </c>
      <c r="V555" s="693"/>
      <c r="W555" s="700">
        <f t="shared" si="356"/>
        <v>0</v>
      </c>
      <c r="X555" s="126">
        <f t="shared" si="356"/>
        <v>0</v>
      </c>
      <c r="Y555" s="696">
        <f t="shared" si="347"/>
        <v>0</v>
      </c>
      <c r="Z555" s="408">
        <f t="shared" si="348"/>
        <v>0</v>
      </c>
      <c r="AA555" s="127"/>
      <c r="AB555" s="123">
        <f t="shared" si="363"/>
        <v>0</v>
      </c>
      <c r="AC555" s="121">
        <f t="shared" si="363"/>
        <v>0</v>
      </c>
      <c r="AD555" s="121">
        <f t="shared" si="363"/>
        <v>0</v>
      </c>
      <c r="AE555" s="121">
        <f t="shared" si="363"/>
        <v>0</v>
      </c>
      <c r="AF555" s="121">
        <f t="shared" si="363"/>
        <v>0</v>
      </c>
      <c r="AG555" s="121">
        <f t="shared" si="363"/>
        <v>0</v>
      </c>
      <c r="AH555" s="121">
        <f t="shared" si="363"/>
        <v>0</v>
      </c>
      <c r="AI555" s="121">
        <f t="shared" si="363"/>
        <v>0</v>
      </c>
      <c r="AJ555" s="121">
        <f t="shared" si="363"/>
        <v>0</v>
      </c>
      <c r="AK555" s="121">
        <f t="shared" si="363"/>
        <v>0</v>
      </c>
      <c r="AL555" s="121">
        <f t="shared" si="363"/>
        <v>0</v>
      </c>
      <c r="AM555" s="121">
        <f t="shared" si="363"/>
        <v>0</v>
      </c>
      <c r="AN555" s="121">
        <f t="shared" si="363"/>
        <v>0</v>
      </c>
      <c r="AO555" s="701">
        <f t="shared" si="363"/>
        <v>0</v>
      </c>
      <c r="AP555" s="122"/>
      <c r="AQ555" s="123">
        <f t="shared" si="364"/>
        <v>0</v>
      </c>
      <c r="AR555" s="121">
        <f t="shared" si="364"/>
        <v>0</v>
      </c>
      <c r="AS555" s="121">
        <f t="shared" si="364"/>
        <v>0</v>
      </c>
      <c r="AT555" s="121">
        <f t="shared" si="364"/>
        <v>0</v>
      </c>
      <c r="AU555" s="121">
        <f t="shared" si="364"/>
        <v>0</v>
      </c>
      <c r="AV555" s="121">
        <f t="shared" si="364"/>
        <v>0</v>
      </c>
      <c r="AW555" s="121">
        <f t="shared" si="364"/>
        <v>0</v>
      </c>
      <c r="AX555" s="121">
        <f t="shared" si="364"/>
        <v>0</v>
      </c>
      <c r="AY555" s="121">
        <f t="shared" si="364"/>
        <v>0</v>
      </c>
      <c r="AZ555" s="121">
        <f t="shared" si="364"/>
        <v>0</v>
      </c>
      <c r="BA555" s="121">
        <f t="shared" si="364"/>
        <v>0</v>
      </c>
      <c r="BB555" s="121">
        <f t="shared" si="364"/>
        <v>0</v>
      </c>
      <c r="BC555" s="121">
        <f t="shared" si="364"/>
        <v>0</v>
      </c>
      <c r="BD555" s="701">
        <f t="shared" si="364"/>
        <v>0</v>
      </c>
      <c r="BE555" s="693"/>
      <c r="BF555" s="122">
        <f t="shared" si="349"/>
        <v>0</v>
      </c>
      <c r="BG555" s="124"/>
      <c r="BH555" s="122">
        <f t="shared" si="350"/>
        <v>0</v>
      </c>
      <c r="BI555" s="124"/>
      <c r="BJ555" s="122">
        <f t="shared" si="351"/>
        <v>0</v>
      </c>
      <c r="BK555" s="124"/>
      <c r="BL555" s="125">
        <f t="shared" si="352"/>
        <v>0</v>
      </c>
      <c r="BM555" s="124"/>
      <c r="BN555" s="123">
        <f t="shared" si="359"/>
        <v>0</v>
      </c>
      <c r="BO555" s="126">
        <f t="shared" si="359"/>
        <v>0</v>
      </c>
      <c r="BP555" s="127"/>
      <c r="BQ555" s="409"/>
    </row>
    <row r="556" spans="1:69" s="131" customFormat="1" ht="17.55" hidden="1" customHeight="1">
      <c r="A556"/>
      <c r="B556"/>
      <c r="C556" s="139" t="str">
        <f t="shared" si="345"/>
        <v>H</v>
      </c>
      <c r="D556" s="130" t="str">
        <f t="shared" si="361"/>
        <v>HIL_G</v>
      </c>
      <c r="E556" s="129" t="str">
        <f t="shared" si="360"/>
        <v>LTOM</v>
      </c>
      <c r="F556" s="717"/>
      <c r="G556" s="123">
        <f t="shared" ref="G556:P565" si="365">SUMIFS(Share, Y, $E$3, Config, $G$11, P, G$15, LType, $D556, MSup, $E556)</f>
        <v>0</v>
      </c>
      <c r="H556" s="121">
        <f t="shared" si="365"/>
        <v>0</v>
      </c>
      <c r="I556" s="121">
        <f t="shared" si="365"/>
        <v>0</v>
      </c>
      <c r="J556" s="121">
        <f t="shared" si="365"/>
        <v>0</v>
      </c>
      <c r="K556" s="121">
        <f t="shared" si="365"/>
        <v>0</v>
      </c>
      <c r="L556" s="121">
        <f t="shared" si="365"/>
        <v>0</v>
      </c>
      <c r="M556" s="121">
        <f t="shared" si="365"/>
        <v>0</v>
      </c>
      <c r="N556" s="121">
        <f t="shared" si="365"/>
        <v>0</v>
      </c>
      <c r="O556" s="121">
        <f t="shared" si="365"/>
        <v>0</v>
      </c>
      <c r="P556" s="126">
        <f t="shared" si="365"/>
        <v>0</v>
      </c>
      <c r="Q556" s="122"/>
      <c r="R556" s="408">
        <f t="shared" si="346"/>
        <v>0</v>
      </c>
      <c r="S556" s="693"/>
      <c r="T556" s="700">
        <f t="shared" ref="T556:U575" si="366">SUMIFS(Share, Y, $E$3, Config, $T$11, P, T$15, LType, $D556, MSup, $E556)</f>
        <v>0</v>
      </c>
      <c r="U556" s="701">
        <f t="shared" si="366"/>
        <v>0</v>
      </c>
      <c r="V556" s="693"/>
      <c r="W556" s="700">
        <f t="shared" ref="W556:X575" si="367">SUMIFS(Share, Y, $E$3, Config, $W$11, P, W$15, LType, $D556, MSup, $E556)</f>
        <v>0</v>
      </c>
      <c r="X556" s="126">
        <f t="shared" si="367"/>
        <v>0</v>
      </c>
      <c r="Y556" s="696">
        <f t="shared" si="347"/>
        <v>0</v>
      </c>
      <c r="Z556" s="408">
        <f t="shared" si="348"/>
        <v>0</v>
      </c>
      <c r="AA556" s="127"/>
      <c r="AB556" s="123">
        <f t="shared" ref="AB556:AO565" si="368">SUMIFS(Share, Y, $E$3, Config, $AB$11, P, AB$15, LType, $D556, MSup, $E556)</f>
        <v>0</v>
      </c>
      <c r="AC556" s="121">
        <f t="shared" si="368"/>
        <v>0</v>
      </c>
      <c r="AD556" s="121">
        <f t="shared" si="368"/>
        <v>0</v>
      </c>
      <c r="AE556" s="121">
        <f t="shared" si="368"/>
        <v>0</v>
      </c>
      <c r="AF556" s="121">
        <f t="shared" si="368"/>
        <v>0</v>
      </c>
      <c r="AG556" s="121">
        <f t="shared" si="368"/>
        <v>0</v>
      </c>
      <c r="AH556" s="121">
        <f t="shared" si="368"/>
        <v>0</v>
      </c>
      <c r="AI556" s="121">
        <f t="shared" si="368"/>
        <v>0</v>
      </c>
      <c r="AJ556" s="121">
        <f t="shared" si="368"/>
        <v>0</v>
      </c>
      <c r="AK556" s="121">
        <f t="shared" si="368"/>
        <v>0</v>
      </c>
      <c r="AL556" s="121">
        <f t="shared" si="368"/>
        <v>0</v>
      </c>
      <c r="AM556" s="121">
        <f t="shared" si="368"/>
        <v>0</v>
      </c>
      <c r="AN556" s="121">
        <f t="shared" si="368"/>
        <v>0</v>
      </c>
      <c r="AO556" s="701">
        <f t="shared" si="368"/>
        <v>0</v>
      </c>
      <c r="AP556" s="122"/>
      <c r="AQ556" s="123">
        <f t="shared" ref="AQ556:BD565" si="369">SUMIFS(Share, Y, $E$3, Config, $AQ$11, P, AQ$15, LType, $D556, MSup, $E556)</f>
        <v>0</v>
      </c>
      <c r="AR556" s="121">
        <f t="shared" si="369"/>
        <v>0</v>
      </c>
      <c r="AS556" s="121">
        <f t="shared" si="369"/>
        <v>0</v>
      </c>
      <c r="AT556" s="121">
        <f t="shared" si="369"/>
        <v>0</v>
      </c>
      <c r="AU556" s="121">
        <f t="shared" si="369"/>
        <v>0</v>
      </c>
      <c r="AV556" s="121">
        <f t="shared" si="369"/>
        <v>0</v>
      </c>
      <c r="AW556" s="121">
        <f t="shared" si="369"/>
        <v>0</v>
      </c>
      <c r="AX556" s="121">
        <f t="shared" si="369"/>
        <v>0</v>
      </c>
      <c r="AY556" s="121">
        <f t="shared" si="369"/>
        <v>0</v>
      </c>
      <c r="AZ556" s="121">
        <f t="shared" si="369"/>
        <v>0</v>
      </c>
      <c r="BA556" s="121">
        <f t="shared" si="369"/>
        <v>0</v>
      </c>
      <c r="BB556" s="121">
        <f t="shared" si="369"/>
        <v>0</v>
      </c>
      <c r="BC556" s="121">
        <f t="shared" si="369"/>
        <v>0</v>
      </c>
      <c r="BD556" s="701">
        <f t="shared" si="369"/>
        <v>0</v>
      </c>
      <c r="BE556" s="693"/>
      <c r="BF556" s="122">
        <f t="shared" si="349"/>
        <v>0</v>
      </c>
      <c r="BG556" s="124"/>
      <c r="BH556" s="122">
        <f t="shared" si="350"/>
        <v>0</v>
      </c>
      <c r="BI556" s="124"/>
      <c r="BJ556" s="122">
        <f t="shared" si="351"/>
        <v>0</v>
      </c>
      <c r="BK556" s="124"/>
      <c r="BL556" s="125">
        <f t="shared" si="352"/>
        <v>0</v>
      </c>
      <c r="BM556" s="124"/>
      <c r="BN556" s="123">
        <f t="shared" ref="BN556:BO575" si="370">SUMIFS(Share, Y, $E$3, Config, $BN$11, P, BN$15, LType, $D556, MSup, $E556)</f>
        <v>0</v>
      </c>
      <c r="BO556" s="126">
        <f t="shared" si="370"/>
        <v>0</v>
      </c>
      <c r="BP556" s="127"/>
      <c r="BQ556" s="409"/>
    </row>
    <row r="557" spans="1:69" s="131" customFormat="1" ht="17.55" hidden="1" customHeight="1">
      <c r="A557"/>
      <c r="B557"/>
      <c r="C557" s="139" t="str">
        <f t="shared" si="345"/>
        <v>H</v>
      </c>
      <c r="D557" s="130" t="str">
        <f t="shared" si="361"/>
        <v>HIL_G</v>
      </c>
      <c r="E557" s="129" t="str">
        <f t="shared" si="360"/>
        <v>Lumilan</v>
      </c>
      <c r="F557" s="717"/>
      <c r="G557" s="123">
        <f t="shared" si="365"/>
        <v>0</v>
      </c>
      <c r="H557" s="121">
        <f t="shared" si="365"/>
        <v>0</v>
      </c>
      <c r="I557" s="121">
        <f t="shared" si="365"/>
        <v>0</v>
      </c>
      <c r="J557" s="121">
        <f t="shared" si="365"/>
        <v>0</v>
      </c>
      <c r="K557" s="121">
        <f t="shared" si="365"/>
        <v>0</v>
      </c>
      <c r="L557" s="121">
        <f t="shared" si="365"/>
        <v>0</v>
      </c>
      <c r="M557" s="121">
        <f t="shared" si="365"/>
        <v>0</v>
      </c>
      <c r="N557" s="121">
        <f t="shared" si="365"/>
        <v>0</v>
      </c>
      <c r="O557" s="121">
        <f t="shared" si="365"/>
        <v>0</v>
      </c>
      <c r="P557" s="126">
        <f t="shared" si="365"/>
        <v>0</v>
      </c>
      <c r="Q557" s="122"/>
      <c r="R557" s="408">
        <f t="shared" si="346"/>
        <v>0</v>
      </c>
      <c r="S557" s="693"/>
      <c r="T557" s="700">
        <f t="shared" si="366"/>
        <v>0</v>
      </c>
      <c r="U557" s="701">
        <f t="shared" si="366"/>
        <v>0</v>
      </c>
      <c r="V557" s="693"/>
      <c r="W557" s="700">
        <f t="shared" si="367"/>
        <v>0</v>
      </c>
      <c r="X557" s="126">
        <f t="shared" si="367"/>
        <v>0</v>
      </c>
      <c r="Y557" s="696">
        <f t="shared" si="347"/>
        <v>0</v>
      </c>
      <c r="Z557" s="408">
        <f t="shared" si="348"/>
        <v>0</v>
      </c>
      <c r="AA557" s="127"/>
      <c r="AB557" s="123">
        <f t="shared" si="368"/>
        <v>0</v>
      </c>
      <c r="AC557" s="121">
        <f t="shared" si="368"/>
        <v>0</v>
      </c>
      <c r="AD557" s="121">
        <f t="shared" si="368"/>
        <v>0</v>
      </c>
      <c r="AE557" s="121">
        <f t="shared" si="368"/>
        <v>0</v>
      </c>
      <c r="AF557" s="121">
        <f t="shared" si="368"/>
        <v>0</v>
      </c>
      <c r="AG557" s="121">
        <f t="shared" si="368"/>
        <v>0</v>
      </c>
      <c r="AH557" s="121">
        <f t="shared" si="368"/>
        <v>0</v>
      </c>
      <c r="AI557" s="121">
        <f t="shared" si="368"/>
        <v>0</v>
      </c>
      <c r="AJ557" s="121">
        <f t="shared" si="368"/>
        <v>0</v>
      </c>
      <c r="AK557" s="121">
        <f t="shared" si="368"/>
        <v>0</v>
      </c>
      <c r="AL557" s="121">
        <f t="shared" si="368"/>
        <v>0</v>
      </c>
      <c r="AM557" s="121">
        <f t="shared" si="368"/>
        <v>0</v>
      </c>
      <c r="AN557" s="121">
        <f t="shared" si="368"/>
        <v>0</v>
      </c>
      <c r="AO557" s="701">
        <f t="shared" si="368"/>
        <v>0</v>
      </c>
      <c r="AP557" s="122"/>
      <c r="AQ557" s="123">
        <f t="shared" si="369"/>
        <v>0</v>
      </c>
      <c r="AR557" s="121">
        <f t="shared" si="369"/>
        <v>0</v>
      </c>
      <c r="AS557" s="121">
        <f t="shared" si="369"/>
        <v>0</v>
      </c>
      <c r="AT557" s="121">
        <f t="shared" si="369"/>
        <v>0</v>
      </c>
      <c r="AU557" s="121">
        <f t="shared" si="369"/>
        <v>0</v>
      </c>
      <c r="AV557" s="121">
        <f t="shared" si="369"/>
        <v>0</v>
      </c>
      <c r="AW557" s="121">
        <f t="shared" si="369"/>
        <v>0</v>
      </c>
      <c r="AX557" s="121">
        <f t="shared" si="369"/>
        <v>0</v>
      </c>
      <c r="AY557" s="121">
        <f t="shared" si="369"/>
        <v>0</v>
      </c>
      <c r="AZ557" s="121">
        <f t="shared" si="369"/>
        <v>0</v>
      </c>
      <c r="BA557" s="121">
        <f t="shared" si="369"/>
        <v>0</v>
      </c>
      <c r="BB557" s="121">
        <f t="shared" si="369"/>
        <v>0</v>
      </c>
      <c r="BC557" s="121">
        <f t="shared" si="369"/>
        <v>0</v>
      </c>
      <c r="BD557" s="701">
        <f t="shared" si="369"/>
        <v>0</v>
      </c>
      <c r="BE557" s="693"/>
      <c r="BF557" s="122">
        <f t="shared" si="349"/>
        <v>0</v>
      </c>
      <c r="BG557" s="124"/>
      <c r="BH557" s="122">
        <f t="shared" si="350"/>
        <v>0</v>
      </c>
      <c r="BI557" s="124"/>
      <c r="BJ557" s="122">
        <f t="shared" si="351"/>
        <v>0</v>
      </c>
      <c r="BK557" s="124"/>
      <c r="BL557" s="125">
        <f t="shared" si="352"/>
        <v>0</v>
      </c>
      <c r="BM557" s="124"/>
      <c r="BN557" s="123">
        <f t="shared" si="370"/>
        <v>0</v>
      </c>
      <c r="BO557" s="126">
        <f t="shared" si="370"/>
        <v>0</v>
      </c>
      <c r="BP557" s="127"/>
      <c r="BQ557" s="409"/>
    </row>
    <row r="558" spans="1:69" s="131" customFormat="1" ht="17.55" hidden="1" customHeight="1">
      <c r="A558"/>
      <c r="B558"/>
      <c r="C558" s="139" t="str">
        <f t="shared" si="345"/>
        <v>H</v>
      </c>
      <c r="D558" s="130" t="str">
        <f t="shared" si="361"/>
        <v>HIL_G</v>
      </c>
      <c r="E558" s="129" t="str">
        <f t="shared" si="360"/>
        <v>Materion</v>
      </c>
      <c r="F558" s="717"/>
      <c r="G558" s="123">
        <f t="shared" si="365"/>
        <v>0</v>
      </c>
      <c r="H558" s="121">
        <f t="shared" si="365"/>
        <v>0</v>
      </c>
      <c r="I558" s="121">
        <f t="shared" si="365"/>
        <v>0</v>
      </c>
      <c r="J558" s="121">
        <f t="shared" si="365"/>
        <v>0</v>
      </c>
      <c r="K558" s="121">
        <f t="shared" si="365"/>
        <v>0</v>
      </c>
      <c r="L558" s="121">
        <f t="shared" si="365"/>
        <v>0</v>
      </c>
      <c r="M558" s="121">
        <f t="shared" si="365"/>
        <v>0</v>
      </c>
      <c r="N558" s="121">
        <f t="shared" si="365"/>
        <v>0</v>
      </c>
      <c r="O558" s="121">
        <f t="shared" si="365"/>
        <v>0</v>
      </c>
      <c r="P558" s="126">
        <f t="shared" si="365"/>
        <v>0</v>
      </c>
      <c r="Q558" s="122"/>
      <c r="R558" s="408">
        <f t="shared" si="346"/>
        <v>0</v>
      </c>
      <c r="S558" s="693"/>
      <c r="T558" s="700">
        <f t="shared" si="366"/>
        <v>0</v>
      </c>
      <c r="U558" s="701">
        <f t="shared" si="366"/>
        <v>0</v>
      </c>
      <c r="V558" s="693"/>
      <c r="W558" s="700">
        <f t="shared" si="367"/>
        <v>0</v>
      </c>
      <c r="X558" s="126">
        <f t="shared" si="367"/>
        <v>0</v>
      </c>
      <c r="Y558" s="696">
        <f t="shared" si="347"/>
        <v>0</v>
      </c>
      <c r="Z558" s="408">
        <f t="shared" si="348"/>
        <v>0</v>
      </c>
      <c r="AA558" s="127"/>
      <c r="AB558" s="123">
        <f t="shared" si="368"/>
        <v>0</v>
      </c>
      <c r="AC558" s="121">
        <f t="shared" si="368"/>
        <v>0</v>
      </c>
      <c r="AD558" s="121">
        <f t="shared" si="368"/>
        <v>0</v>
      </c>
      <c r="AE558" s="121">
        <f t="shared" si="368"/>
        <v>0</v>
      </c>
      <c r="AF558" s="121">
        <f t="shared" si="368"/>
        <v>0</v>
      </c>
      <c r="AG558" s="121">
        <f t="shared" si="368"/>
        <v>0</v>
      </c>
      <c r="AH558" s="121">
        <f t="shared" si="368"/>
        <v>0</v>
      </c>
      <c r="AI558" s="121">
        <f t="shared" si="368"/>
        <v>0</v>
      </c>
      <c r="AJ558" s="121">
        <f t="shared" si="368"/>
        <v>0</v>
      </c>
      <c r="AK558" s="121">
        <f t="shared" si="368"/>
        <v>0</v>
      </c>
      <c r="AL558" s="121">
        <f t="shared" si="368"/>
        <v>0</v>
      </c>
      <c r="AM558" s="121">
        <f t="shared" si="368"/>
        <v>0</v>
      </c>
      <c r="AN558" s="121">
        <f t="shared" si="368"/>
        <v>0</v>
      </c>
      <c r="AO558" s="701">
        <f t="shared" si="368"/>
        <v>0</v>
      </c>
      <c r="AP558" s="122"/>
      <c r="AQ558" s="123">
        <f t="shared" si="369"/>
        <v>0</v>
      </c>
      <c r="AR558" s="121">
        <f t="shared" si="369"/>
        <v>0</v>
      </c>
      <c r="AS558" s="121">
        <f t="shared" si="369"/>
        <v>0</v>
      </c>
      <c r="AT558" s="121">
        <f t="shared" si="369"/>
        <v>0</v>
      </c>
      <c r="AU558" s="121">
        <f t="shared" si="369"/>
        <v>0</v>
      </c>
      <c r="AV558" s="121">
        <f t="shared" si="369"/>
        <v>0</v>
      </c>
      <c r="AW558" s="121">
        <f t="shared" si="369"/>
        <v>0</v>
      </c>
      <c r="AX558" s="121">
        <f t="shared" si="369"/>
        <v>0</v>
      </c>
      <c r="AY558" s="121">
        <f t="shared" si="369"/>
        <v>0</v>
      </c>
      <c r="AZ558" s="121">
        <f t="shared" si="369"/>
        <v>0</v>
      </c>
      <c r="BA558" s="121">
        <f t="shared" si="369"/>
        <v>0</v>
      </c>
      <c r="BB558" s="121">
        <f t="shared" si="369"/>
        <v>0</v>
      </c>
      <c r="BC558" s="121">
        <f t="shared" si="369"/>
        <v>0</v>
      </c>
      <c r="BD558" s="701">
        <f t="shared" si="369"/>
        <v>0</v>
      </c>
      <c r="BE558" s="693"/>
      <c r="BF558" s="122">
        <f t="shared" si="349"/>
        <v>0</v>
      </c>
      <c r="BG558" s="124"/>
      <c r="BH558" s="122">
        <f t="shared" si="350"/>
        <v>0</v>
      </c>
      <c r="BI558" s="124"/>
      <c r="BJ558" s="122">
        <f t="shared" si="351"/>
        <v>0</v>
      </c>
      <c r="BK558" s="124"/>
      <c r="BL558" s="125">
        <f t="shared" si="352"/>
        <v>0</v>
      </c>
      <c r="BM558" s="124"/>
      <c r="BN558" s="123">
        <f t="shared" si="370"/>
        <v>0</v>
      </c>
      <c r="BO558" s="126">
        <f t="shared" si="370"/>
        <v>0</v>
      </c>
      <c r="BP558" s="127"/>
      <c r="BQ558" s="409"/>
    </row>
    <row r="559" spans="1:69" s="131" customFormat="1" ht="17.55" hidden="1" customHeight="1">
      <c r="A559"/>
      <c r="B559"/>
      <c r="C559" s="139" t="str">
        <f t="shared" si="345"/>
        <v>H</v>
      </c>
      <c r="D559" s="130" t="str">
        <f t="shared" si="361"/>
        <v>HIL_G</v>
      </c>
      <c r="E559" s="129" t="str">
        <f t="shared" si="360"/>
        <v>Merck</v>
      </c>
      <c r="F559" s="717"/>
      <c r="G559" s="123">
        <f t="shared" si="365"/>
        <v>0</v>
      </c>
      <c r="H559" s="121">
        <f t="shared" si="365"/>
        <v>0</v>
      </c>
      <c r="I559" s="121">
        <f t="shared" si="365"/>
        <v>0</v>
      </c>
      <c r="J559" s="121">
        <f t="shared" si="365"/>
        <v>0</v>
      </c>
      <c r="K559" s="121">
        <f t="shared" si="365"/>
        <v>0</v>
      </c>
      <c r="L559" s="121">
        <f t="shared" si="365"/>
        <v>0</v>
      </c>
      <c r="M559" s="121">
        <f t="shared" si="365"/>
        <v>0</v>
      </c>
      <c r="N559" s="121">
        <f t="shared" si="365"/>
        <v>0</v>
      </c>
      <c r="O559" s="121">
        <f t="shared" si="365"/>
        <v>0</v>
      </c>
      <c r="P559" s="126">
        <f t="shared" si="365"/>
        <v>0</v>
      </c>
      <c r="Q559" s="122"/>
      <c r="R559" s="408">
        <f t="shared" si="346"/>
        <v>0</v>
      </c>
      <c r="S559" s="693"/>
      <c r="T559" s="700">
        <f t="shared" si="366"/>
        <v>0</v>
      </c>
      <c r="U559" s="701">
        <f t="shared" si="366"/>
        <v>0</v>
      </c>
      <c r="V559" s="693"/>
      <c r="W559" s="700">
        <f t="shared" si="367"/>
        <v>0</v>
      </c>
      <c r="X559" s="126">
        <f t="shared" si="367"/>
        <v>0</v>
      </c>
      <c r="Y559" s="696">
        <f t="shared" si="347"/>
        <v>0</v>
      </c>
      <c r="Z559" s="408">
        <f t="shared" si="348"/>
        <v>0</v>
      </c>
      <c r="AA559" s="127"/>
      <c r="AB559" s="123">
        <f t="shared" si="368"/>
        <v>0</v>
      </c>
      <c r="AC559" s="121">
        <f t="shared" si="368"/>
        <v>0</v>
      </c>
      <c r="AD559" s="121">
        <f t="shared" si="368"/>
        <v>0</v>
      </c>
      <c r="AE559" s="121">
        <f t="shared" si="368"/>
        <v>0</v>
      </c>
      <c r="AF559" s="121">
        <f t="shared" si="368"/>
        <v>0</v>
      </c>
      <c r="AG559" s="121">
        <f t="shared" si="368"/>
        <v>0</v>
      </c>
      <c r="AH559" s="121">
        <f t="shared" si="368"/>
        <v>0</v>
      </c>
      <c r="AI559" s="121">
        <f t="shared" si="368"/>
        <v>0</v>
      </c>
      <c r="AJ559" s="121">
        <f t="shared" si="368"/>
        <v>0</v>
      </c>
      <c r="AK559" s="121">
        <f t="shared" si="368"/>
        <v>0</v>
      </c>
      <c r="AL559" s="121">
        <f t="shared" si="368"/>
        <v>0</v>
      </c>
      <c r="AM559" s="121">
        <f t="shared" si="368"/>
        <v>0</v>
      </c>
      <c r="AN559" s="121">
        <f t="shared" si="368"/>
        <v>0</v>
      </c>
      <c r="AO559" s="701">
        <f t="shared" si="368"/>
        <v>0</v>
      </c>
      <c r="AP559" s="122"/>
      <c r="AQ559" s="123">
        <f t="shared" si="369"/>
        <v>0</v>
      </c>
      <c r="AR559" s="121">
        <f t="shared" si="369"/>
        <v>0</v>
      </c>
      <c r="AS559" s="121">
        <f t="shared" si="369"/>
        <v>0</v>
      </c>
      <c r="AT559" s="121">
        <f t="shared" si="369"/>
        <v>0</v>
      </c>
      <c r="AU559" s="121">
        <f t="shared" si="369"/>
        <v>0</v>
      </c>
      <c r="AV559" s="121">
        <f t="shared" si="369"/>
        <v>0</v>
      </c>
      <c r="AW559" s="121">
        <f t="shared" si="369"/>
        <v>0</v>
      </c>
      <c r="AX559" s="121">
        <f t="shared" si="369"/>
        <v>0</v>
      </c>
      <c r="AY559" s="121">
        <f t="shared" si="369"/>
        <v>0</v>
      </c>
      <c r="AZ559" s="121">
        <f t="shared" si="369"/>
        <v>0</v>
      </c>
      <c r="BA559" s="121">
        <f t="shared" si="369"/>
        <v>0</v>
      </c>
      <c r="BB559" s="121">
        <f t="shared" si="369"/>
        <v>0</v>
      </c>
      <c r="BC559" s="121">
        <f t="shared" si="369"/>
        <v>0</v>
      </c>
      <c r="BD559" s="701">
        <f t="shared" si="369"/>
        <v>0</v>
      </c>
      <c r="BE559" s="693"/>
      <c r="BF559" s="122">
        <f t="shared" si="349"/>
        <v>0</v>
      </c>
      <c r="BG559" s="124"/>
      <c r="BH559" s="122">
        <f t="shared" si="350"/>
        <v>0</v>
      </c>
      <c r="BI559" s="124"/>
      <c r="BJ559" s="122">
        <f t="shared" si="351"/>
        <v>0</v>
      </c>
      <c r="BK559" s="124"/>
      <c r="BL559" s="125">
        <f t="shared" si="352"/>
        <v>0</v>
      </c>
      <c r="BM559" s="124"/>
      <c r="BN559" s="123">
        <f t="shared" si="370"/>
        <v>0</v>
      </c>
      <c r="BO559" s="126">
        <f t="shared" si="370"/>
        <v>0</v>
      </c>
      <c r="BP559" s="127"/>
      <c r="BQ559" s="409"/>
    </row>
    <row r="560" spans="1:69" s="131" customFormat="1" ht="17.55" hidden="1" customHeight="1">
      <c r="A560"/>
      <c r="B560"/>
      <c r="C560" s="139" t="str">
        <f t="shared" si="345"/>
        <v>H</v>
      </c>
      <c r="D560" s="130" t="str">
        <f t="shared" si="361"/>
        <v>HIL_G</v>
      </c>
      <c r="E560" s="129" t="str">
        <f t="shared" si="360"/>
        <v>Nisso</v>
      </c>
      <c r="F560" s="717"/>
      <c r="G560" s="123">
        <f t="shared" si="365"/>
        <v>0</v>
      </c>
      <c r="H560" s="121">
        <f t="shared" si="365"/>
        <v>0</v>
      </c>
      <c r="I560" s="121">
        <f t="shared" si="365"/>
        <v>0</v>
      </c>
      <c r="J560" s="121">
        <f t="shared" si="365"/>
        <v>0</v>
      </c>
      <c r="K560" s="121">
        <f t="shared" si="365"/>
        <v>0</v>
      </c>
      <c r="L560" s="121">
        <f t="shared" si="365"/>
        <v>0</v>
      </c>
      <c r="M560" s="121">
        <f t="shared" si="365"/>
        <v>0</v>
      </c>
      <c r="N560" s="121">
        <f t="shared" si="365"/>
        <v>0</v>
      </c>
      <c r="O560" s="121">
        <f t="shared" si="365"/>
        <v>0</v>
      </c>
      <c r="P560" s="126">
        <f t="shared" si="365"/>
        <v>0</v>
      </c>
      <c r="Q560" s="122"/>
      <c r="R560" s="408">
        <f t="shared" si="346"/>
        <v>0</v>
      </c>
      <c r="S560" s="693"/>
      <c r="T560" s="700">
        <f t="shared" si="366"/>
        <v>0</v>
      </c>
      <c r="U560" s="701">
        <f t="shared" si="366"/>
        <v>0</v>
      </c>
      <c r="V560" s="693"/>
      <c r="W560" s="700">
        <f t="shared" si="367"/>
        <v>0</v>
      </c>
      <c r="X560" s="126">
        <f t="shared" si="367"/>
        <v>0</v>
      </c>
      <c r="Y560" s="696">
        <f t="shared" si="347"/>
        <v>0</v>
      </c>
      <c r="Z560" s="408">
        <f t="shared" si="348"/>
        <v>0</v>
      </c>
      <c r="AA560" s="127"/>
      <c r="AB560" s="123">
        <f t="shared" si="368"/>
        <v>0</v>
      </c>
      <c r="AC560" s="121">
        <f t="shared" si="368"/>
        <v>0</v>
      </c>
      <c r="AD560" s="121">
        <f t="shared" si="368"/>
        <v>0</v>
      </c>
      <c r="AE560" s="121">
        <f t="shared" si="368"/>
        <v>0</v>
      </c>
      <c r="AF560" s="121">
        <f t="shared" si="368"/>
        <v>0</v>
      </c>
      <c r="AG560" s="121">
        <f t="shared" si="368"/>
        <v>0</v>
      </c>
      <c r="AH560" s="121">
        <f t="shared" si="368"/>
        <v>0</v>
      </c>
      <c r="AI560" s="121">
        <f t="shared" si="368"/>
        <v>0</v>
      </c>
      <c r="AJ560" s="121">
        <f t="shared" si="368"/>
        <v>0</v>
      </c>
      <c r="AK560" s="121">
        <f t="shared" si="368"/>
        <v>0</v>
      </c>
      <c r="AL560" s="121">
        <f t="shared" si="368"/>
        <v>0</v>
      </c>
      <c r="AM560" s="121">
        <f t="shared" si="368"/>
        <v>0</v>
      </c>
      <c r="AN560" s="121">
        <f t="shared" si="368"/>
        <v>0</v>
      </c>
      <c r="AO560" s="701">
        <f t="shared" si="368"/>
        <v>0</v>
      </c>
      <c r="AP560" s="122"/>
      <c r="AQ560" s="123">
        <f t="shared" si="369"/>
        <v>0</v>
      </c>
      <c r="AR560" s="121">
        <f t="shared" si="369"/>
        <v>0</v>
      </c>
      <c r="AS560" s="121">
        <f t="shared" si="369"/>
        <v>0</v>
      </c>
      <c r="AT560" s="121">
        <f t="shared" si="369"/>
        <v>0</v>
      </c>
      <c r="AU560" s="121">
        <f t="shared" si="369"/>
        <v>0</v>
      </c>
      <c r="AV560" s="121">
        <f t="shared" si="369"/>
        <v>0</v>
      </c>
      <c r="AW560" s="121">
        <f t="shared" si="369"/>
        <v>0</v>
      </c>
      <c r="AX560" s="121">
        <f t="shared" si="369"/>
        <v>0</v>
      </c>
      <c r="AY560" s="121">
        <f t="shared" si="369"/>
        <v>0</v>
      </c>
      <c r="AZ560" s="121">
        <f t="shared" si="369"/>
        <v>0</v>
      </c>
      <c r="BA560" s="121">
        <f t="shared" si="369"/>
        <v>0</v>
      </c>
      <c r="BB560" s="121">
        <f t="shared" si="369"/>
        <v>0</v>
      </c>
      <c r="BC560" s="121">
        <f t="shared" si="369"/>
        <v>0</v>
      </c>
      <c r="BD560" s="701">
        <f t="shared" si="369"/>
        <v>0</v>
      </c>
      <c r="BE560" s="693"/>
      <c r="BF560" s="122">
        <f t="shared" si="349"/>
        <v>0</v>
      </c>
      <c r="BG560" s="124"/>
      <c r="BH560" s="122">
        <f t="shared" si="350"/>
        <v>0</v>
      </c>
      <c r="BI560" s="124"/>
      <c r="BJ560" s="122">
        <f t="shared" si="351"/>
        <v>0</v>
      </c>
      <c r="BK560" s="124"/>
      <c r="BL560" s="125">
        <f t="shared" si="352"/>
        <v>0</v>
      </c>
      <c r="BM560" s="124"/>
      <c r="BN560" s="123">
        <f t="shared" si="370"/>
        <v>0</v>
      </c>
      <c r="BO560" s="126">
        <f t="shared" si="370"/>
        <v>0</v>
      </c>
      <c r="BP560" s="127"/>
      <c r="BQ560" s="409"/>
    </row>
    <row r="561" spans="1:69" s="131" customFormat="1" ht="17.55" hidden="1" customHeight="1">
      <c r="A561"/>
      <c r="B561"/>
      <c r="C561" s="139" t="str">
        <f t="shared" si="345"/>
        <v>H</v>
      </c>
      <c r="D561" s="130" t="str">
        <f t="shared" si="361"/>
        <v>HIL_G</v>
      </c>
      <c r="E561" s="129" t="str">
        <f t="shared" si="360"/>
        <v>Novaled</v>
      </c>
      <c r="F561" s="717"/>
      <c r="G561" s="123">
        <f t="shared" si="365"/>
        <v>0</v>
      </c>
      <c r="H561" s="121">
        <f t="shared" si="365"/>
        <v>0</v>
      </c>
      <c r="I561" s="121">
        <f t="shared" si="365"/>
        <v>0</v>
      </c>
      <c r="J561" s="121">
        <f t="shared" si="365"/>
        <v>0</v>
      </c>
      <c r="K561" s="121">
        <f t="shared" si="365"/>
        <v>0</v>
      </c>
      <c r="L561" s="121">
        <f t="shared" si="365"/>
        <v>0</v>
      </c>
      <c r="M561" s="121">
        <f t="shared" si="365"/>
        <v>0</v>
      </c>
      <c r="N561" s="121">
        <f t="shared" si="365"/>
        <v>0</v>
      </c>
      <c r="O561" s="121">
        <f t="shared" si="365"/>
        <v>0</v>
      </c>
      <c r="P561" s="126">
        <f t="shared" si="365"/>
        <v>0</v>
      </c>
      <c r="Q561" s="122"/>
      <c r="R561" s="408">
        <f t="shared" si="346"/>
        <v>0</v>
      </c>
      <c r="S561" s="693"/>
      <c r="T561" s="700">
        <f t="shared" si="366"/>
        <v>0</v>
      </c>
      <c r="U561" s="701">
        <f t="shared" si="366"/>
        <v>0</v>
      </c>
      <c r="V561" s="693"/>
      <c r="W561" s="700">
        <f t="shared" si="367"/>
        <v>0</v>
      </c>
      <c r="X561" s="126">
        <f t="shared" si="367"/>
        <v>0</v>
      </c>
      <c r="Y561" s="696">
        <f t="shared" si="347"/>
        <v>0</v>
      </c>
      <c r="Z561" s="408">
        <f t="shared" si="348"/>
        <v>0</v>
      </c>
      <c r="AA561" s="127"/>
      <c r="AB561" s="123">
        <f t="shared" si="368"/>
        <v>0</v>
      </c>
      <c r="AC561" s="121">
        <f t="shared" si="368"/>
        <v>0</v>
      </c>
      <c r="AD561" s="121">
        <f t="shared" si="368"/>
        <v>0</v>
      </c>
      <c r="AE561" s="121">
        <f t="shared" si="368"/>
        <v>0</v>
      </c>
      <c r="AF561" s="121">
        <f t="shared" si="368"/>
        <v>0</v>
      </c>
      <c r="AG561" s="121">
        <f t="shared" si="368"/>
        <v>0</v>
      </c>
      <c r="AH561" s="121">
        <f t="shared" si="368"/>
        <v>0</v>
      </c>
      <c r="AI561" s="121">
        <f t="shared" si="368"/>
        <v>0</v>
      </c>
      <c r="AJ561" s="121">
        <f t="shared" si="368"/>
        <v>0</v>
      </c>
      <c r="AK561" s="121">
        <f t="shared" si="368"/>
        <v>0</v>
      </c>
      <c r="AL561" s="121">
        <f t="shared" si="368"/>
        <v>0</v>
      </c>
      <c r="AM561" s="121">
        <f t="shared" si="368"/>
        <v>0</v>
      </c>
      <c r="AN561" s="121">
        <f t="shared" si="368"/>
        <v>0</v>
      </c>
      <c r="AO561" s="701">
        <f t="shared" si="368"/>
        <v>0</v>
      </c>
      <c r="AP561" s="122"/>
      <c r="AQ561" s="123">
        <f t="shared" si="369"/>
        <v>0</v>
      </c>
      <c r="AR561" s="121">
        <f t="shared" si="369"/>
        <v>0</v>
      </c>
      <c r="AS561" s="121">
        <f t="shared" si="369"/>
        <v>0</v>
      </c>
      <c r="AT561" s="121">
        <f t="shared" si="369"/>
        <v>0</v>
      </c>
      <c r="AU561" s="121">
        <f t="shared" si="369"/>
        <v>0</v>
      </c>
      <c r="AV561" s="121">
        <f t="shared" si="369"/>
        <v>0</v>
      </c>
      <c r="AW561" s="121">
        <f t="shared" si="369"/>
        <v>0</v>
      </c>
      <c r="AX561" s="121">
        <f t="shared" si="369"/>
        <v>0</v>
      </c>
      <c r="AY561" s="121">
        <f t="shared" si="369"/>
        <v>0</v>
      </c>
      <c r="AZ561" s="121">
        <f t="shared" si="369"/>
        <v>0</v>
      </c>
      <c r="BA561" s="121">
        <f t="shared" si="369"/>
        <v>0</v>
      </c>
      <c r="BB561" s="121">
        <f t="shared" si="369"/>
        <v>0</v>
      </c>
      <c r="BC561" s="121">
        <f t="shared" si="369"/>
        <v>0</v>
      </c>
      <c r="BD561" s="701">
        <f t="shared" si="369"/>
        <v>0</v>
      </c>
      <c r="BE561" s="693"/>
      <c r="BF561" s="122">
        <f t="shared" si="349"/>
        <v>0</v>
      </c>
      <c r="BG561" s="124"/>
      <c r="BH561" s="122">
        <f t="shared" si="350"/>
        <v>0</v>
      </c>
      <c r="BI561" s="124"/>
      <c r="BJ561" s="122">
        <f t="shared" si="351"/>
        <v>0</v>
      </c>
      <c r="BK561" s="124"/>
      <c r="BL561" s="125">
        <f t="shared" si="352"/>
        <v>0</v>
      </c>
      <c r="BM561" s="124"/>
      <c r="BN561" s="123">
        <f t="shared" si="370"/>
        <v>0</v>
      </c>
      <c r="BO561" s="126">
        <f t="shared" si="370"/>
        <v>0</v>
      </c>
      <c r="BP561" s="127"/>
      <c r="BQ561" s="409"/>
    </row>
    <row r="562" spans="1:69" s="131" customFormat="1" ht="17.55" hidden="1" customHeight="1">
      <c r="A562"/>
      <c r="B562"/>
      <c r="C562" s="139" t="str">
        <f t="shared" si="345"/>
        <v>H</v>
      </c>
      <c r="D562" s="130" t="str">
        <f t="shared" si="361"/>
        <v>HIL_G</v>
      </c>
      <c r="E562" s="129" t="str">
        <f t="shared" si="360"/>
        <v>NSCC</v>
      </c>
      <c r="F562" s="717"/>
      <c r="G562" s="123">
        <f t="shared" si="365"/>
        <v>0</v>
      </c>
      <c r="H562" s="121">
        <f t="shared" si="365"/>
        <v>0</v>
      </c>
      <c r="I562" s="121">
        <f t="shared" si="365"/>
        <v>0</v>
      </c>
      <c r="J562" s="121">
        <f t="shared" si="365"/>
        <v>0</v>
      </c>
      <c r="K562" s="121">
        <f t="shared" si="365"/>
        <v>0</v>
      </c>
      <c r="L562" s="121">
        <f t="shared" si="365"/>
        <v>0</v>
      </c>
      <c r="M562" s="121">
        <f t="shared" si="365"/>
        <v>0</v>
      </c>
      <c r="N562" s="121">
        <f t="shared" si="365"/>
        <v>0</v>
      </c>
      <c r="O562" s="121">
        <f t="shared" si="365"/>
        <v>0</v>
      </c>
      <c r="P562" s="126">
        <f t="shared" si="365"/>
        <v>0</v>
      </c>
      <c r="Q562" s="122"/>
      <c r="R562" s="408">
        <f t="shared" si="346"/>
        <v>0</v>
      </c>
      <c r="S562" s="693"/>
      <c r="T562" s="700">
        <f t="shared" si="366"/>
        <v>0</v>
      </c>
      <c r="U562" s="701">
        <f t="shared" si="366"/>
        <v>0</v>
      </c>
      <c r="V562" s="693"/>
      <c r="W562" s="700">
        <f t="shared" si="367"/>
        <v>0</v>
      </c>
      <c r="X562" s="126">
        <f t="shared" si="367"/>
        <v>0</v>
      </c>
      <c r="Y562" s="696">
        <f t="shared" si="347"/>
        <v>0</v>
      </c>
      <c r="Z562" s="408">
        <f t="shared" si="348"/>
        <v>0</v>
      </c>
      <c r="AA562" s="127"/>
      <c r="AB562" s="123">
        <f t="shared" si="368"/>
        <v>0</v>
      </c>
      <c r="AC562" s="121">
        <f t="shared" si="368"/>
        <v>0</v>
      </c>
      <c r="AD562" s="121">
        <f t="shared" si="368"/>
        <v>0</v>
      </c>
      <c r="AE562" s="121">
        <f t="shared" si="368"/>
        <v>0</v>
      </c>
      <c r="AF562" s="121">
        <f t="shared" si="368"/>
        <v>0</v>
      </c>
      <c r="AG562" s="121">
        <f t="shared" si="368"/>
        <v>0</v>
      </c>
      <c r="AH562" s="121">
        <f t="shared" si="368"/>
        <v>0</v>
      </c>
      <c r="AI562" s="121">
        <f t="shared" si="368"/>
        <v>0</v>
      </c>
      <c r="AJ562" s="121">
        <f t="shared" si="368"/>
        <v>0</v>
      </c>
      <c r="AK562" s="121">
        <f t="shared" si="368"/>
        <v>0</v>
      </c>
      <c r="AL562" s="121">
        <f t="shared" si="368"/>
        <v>0</v>
      </c>
      <c r="AM562" s="121">
        <f t="shared" si="368"/>
        <v>0</v>
      </c>
      <c r="AN562" s="121">
        <f t="shared" si="368"/>
        <v>0</v>
      </c>
      <c r="AO562" s="701">
        <f t="shared" si="368"/>
        <v>0</v>
      </c>
      <c r="AP562" s="122"/>
      <c r="AQ562" s="123">
        <f t="shared" si="369"/>
        <v>0</v>
      </c>
      <c r="AR562" s="121">
        <f t="shared" si="369"/>
        <v>0</v>
      </c>
      <c r="AS562" s="121">
        <f t="shared" si="369"/>
        <v>0</v>
      </c>
      <c r="AT562" s="121">
        <f t="shared" si="369"/>
        <v>0</v>
      </c>
      <c r="AU562" s="121">
        <f t="shared" si="369"/>
        <v>0</v>
      </c>
      <c r="AV562" s="121">
        <f t="shared" si="369"/>
        <v>0</v>
      </c>
      <c r="AW562" s="121">
        <f t="shared" si="369"/>
        <v>0</v>
      </c>
      <c r="AX562" s="121">
        <f t="shared" si="369"/>
        <v>0</v>
      </c>
      <c r="AY562" s="121">
        <f t="shared" si="369"/>
        <v>0</v>
      </c>
      <c r="AZ562" s="121">
        <f t="shared" si="369"/>
        <v>0</v>
      </c>
      <c r="BA562" s="121">
        <f t="shared" si="369"/>
        <v>0</v>
      </c>
      <c r="BB562" s="121">
        <f t="shared" si="369"/>
        <v>0</v>
      </c>
      <c r="BC562" s="121">
        <f t="shared" si="369"/>
        <v>0</v>
      </c>
      <c r="BD562" s="701">
        <f t="shared" si="369"/>
        <v>0</v>
      </c>
      <c r="BE562" s="693"/>
      <c r="BF562" s="122">
        <f t="shared" si="349"/>
        <v>0</v>
      </c>
      <c r="BG562" s="124"/>
      <c r="BH562" s="122">
        <f t="shared" si="350"/>
        <v>0</v>
      </c>
      <c r="BI562" s="124"/>
      <c r="BJ562" s="122">
        <f t="shared" si="351"/>
        <v>0</v>
      </c>
      <c r="BK562" s="124"/>
      <c r="BL562" s="125">
        <f t="shared" si="352"/>
        <v>0</v>
      </c>
      <c r="BM562" s="124"/>
      <c r="BN562" s="123">
        <f t="shared" si="370"/>
        <v>0</v>
      </c>
      <c r="BO562" s="126">
        <f t="shared" si="370"/>
        <v>0</v>
      </c>
      <c r="BP562" s="127"/>
      <c r="BQ562" s="409"/>
    </row>
    <row r="563" spans="1:69" s="131" customFormat="1" ht="17.55" hidden="1" customHeight="1">
      <c r="A563"/>
      <c r="B563"/>
      <c r="C563" s="139" t="str">
        <f t="shared" si="345"/>
        <v>H</v>
      </c>
      <c r="D563" s="130" t="str">
        <f t="shared" si="361"/>
        <v>HIL_G</v>
      </c>
      <c r="E563" s="129" t="str">
        <f t="shared" si="360"/>
        <v>P&amp;H Tech</v>
      </c>
      <c r="F563" s="717"/>
      <c r="G563" s="123">
        <f t="shared" si="365"/>
        <v>0</v>
      </c>
      <c r="H563" s="121">
        <f t="shared" si="365"/>
        <v>0</v>
      </c>
      <c r="I563" s="121">
        <f t="shared" si="365"/>
        <v>0</v>
      </c>
      <c r="J563" s="121">
        <f t="shared" si="365"/>
        <v>0</v>
      </c>
      <c r="K563" s="121">
        <f t="shared" si="365"/>
        <v>0</v>
      </c>
      <c r="L563" s="121">
        <f t="shared" si="365"/>
        <v>0</v>
      </c>
      <c r="M563" s="121">
        <f t="shared" si="365"/>
        <v>0</v>
      </c>
      <c r="N563" s="121">
        <f t="shared" si="365"/>
        <v>0</v>
      </c>
      <c r="O563" s="121">
        <f t="shared" si="365"/>
        <v>0</v>
      </c>
      <c r="P563" s="126">
        <f t="shared" si="365"/>
        <v>0</v>
      </c>
      <c r="Q563" s="122"/>
      <c r="R563" s="408">
        <f t="shared" si="346"/>
        <v>0</v>
      </c>
      <c r="S563" s="693"/>
      <c r="T563" s="700">
        <f t="shared" si="366"/>
        <v>0</v>
      </c>
      <c r="U563" s="701">
        <f t="shared" si="366"/>
        <v>0</v>
      </c>
      <c r="V563" s="693"/>
      <c r="W563" s="700">
        <f t="shared" si="367"/>
        <v>0</v>
      </c>
      <c r="X563" s="126">
        <f t="shared" si="367"/>
        <v>0</v>
      </c>
      <c r="Y563" s="696">
        <f t="shared" si="347"/>
        <v>0</v>
      </c>
      <c r="Z563" s="408">
        <f t="shared" si="348"/>
        <v>0</v>
      </c>
      <c r="AA563" s="127"/>
      <c r="AB563" s="123">
        <f t="shared" si="368"/>
        <v>0</v>
      </c>
      <c r="AC563" s="121">
        <f t="shared" si="368"/>
        <v>0</v>
      </c>
      <c r="AD563" s="121">
        <f t="shared" si="368"/>
        <v>0</v>
      </c>
      <c r="AE563" s="121">
        <f t="shared" si="368"/>
        <v>0</v>
      </c>
      <c r="AF563" s="121">
        <f t="shared" si="368"/>
        <v>0</v>
      </c>
      <c r="AG563" s="121">
        <f t="shared" si="368"/>
        <v>0</v>
      </c>
      <c r="AH563" s="121">
        <f t="shared" si="368"/>
        <v>0</v>
      </c>
      <c r="AI563" s="121">
        <f t="shared" si="368"/>
        <v>0</v>
      </c>
      <c r="AJ563" s="121">
        <f t="shared" si="368"/>
        <v>0</v>
      </c>
      <c r="AK563" s="121">
        <f t="shared" si="368"/>
        <v>0</v>
      </c>
      <c r="AL563" s="121">
        <f t="shared" si="368"/>
        <v>0</v>
      </c>
      <c r="AM563" s="121">
        <f t="shared" si="368"/>
        <v>0</v>
      </c>
      <c r="AN563" s="121">
        <f t="shared" si="368"/>
        <v>0</v>
      </c>
      <c r="AO563" s="701">
        <f t="shared" si="368"/>
        <v>0</v>
      </c>
      <c r="AP563" s="122"/>
      <c r="AQ563" s="123">
        <f t="shared" si="369"/>
        <v>0</v>
      </c>
      <c r="AR563" s="121">
        <f t="shared" si="369"/>
        <v>0</v>
      </c>
      <c r="AS563" s="121">
        <f t="shared" si="369"/>
        <v>0</v>
      </c>
      <c r="AT563" s="121">
        <f t="shared" si="369"/>
        <v>0</v>
      </c>
      <c r="AU563" s="121">
        <f t="shared" si="369"/>
        <v>0</v>
      </c>
      <c r="AV563" s="121">
        <f t="shared" si="369"/>
        <v>0</v>
      </c>
      <c r="AW563" s="121">
        <f t="shared" si="369"/>
        <v>0</v>
      </c>
      <c r="AX563" s="121">
        <f t="shared" si="369"/>
        <v>0</v>
      </c>
      <c r="AY563" s="121">
        <f t="shared" si="369"/>
        <v>0</v>
      </c>
      <c r="AZ563" s="121">
        <f t="shared" si="369"/>
        <v>0</v>
      </c>
      <c r="BA563" s="121">
        <f t="shared" si="369"/>
        <v>0</v>
      </c>
      <c r="BB563" s="121">
        <f t="shared" si="369"/>
        <v>0</v>
      </c>
      <c r="BC563" s="121">
        <f t="shared" si="369"/>
        <v>0</v>
      </c>
      <c r="BD563" s="701">
        <f t="shared" si="369"/>
        <v>0</v>
      </c>
      <c r="BE563" s="693"/>
      <c r="BF563" s="122">
        <f t="shared" si="349"/>
        <v>0</v>
      </c>
      <c r="BG563" s="124"/>
      <c r="BH563" s="122">
        <f t="shared" si="350"/>
        <v>0</v>
      </c>
      <c r="BI563" s="124"/>
      <c r="BJ563" s="122">
        <f t="shared" si="351"/>
        <v>0</v>
      </c>
      <c r="BK563" s="124"/>
      <c r="BL563" s="125">
        <f t="shared" si="352"/>
        <v>0</v>
      </c>
      <c r="BM563" s="124"/>
      <c r="BN563" s="123">
        <f t="shared" si="370"/>
        <v>0</v>
      </c>
      <c r="BO563" s="126">
        <f t="shared" si="370"/>
        <v>0</v>
      </c>
      <c r="BP563" s="127"/>
      <c r="BQ563" s="409"/>
    </row>
    <row r="564" spans="1:69" s="131" customFormat="1" ht="17.55" hidden="1" customHeight="1">
      <c r="A564"/>
      <c r="B564"/>
      <c r="C564" s="139" t="str">
        <f t="shared" si="345"/>
        <v>H</v>
      </c>
      <c r="D564" s="130" t="str">
        <f t="shared" si="361"/>
        <v>HIL_G</v>
      </c>
      <c r="E564" s="129" t="str">
        <f t="shared" si="360"/>
        <v>Samsung SDI</v>
      </c>
      <c r="F564" s="717"/>
      <c r="G564" s="123">
        <f t="shared" si="365"/>
        <v>0</v>
      </c>
      <c r="H564" s="121">
        <f t="shared" si="365"/>
        <v>0</v>
      </c>
      <c r="I564" s="121">
        <f t="shared" si="365"/>
        <v>0</v>
      </c>
      <c r="J564" s="121">
        <f t="shared" si="365"/>
        <v>0</v>
      </c>
      <c r="K564" s="121">
        <f t="shared" si="365"/>
        <v>0</v>
      </c>
      <c r="L564" s="121">
        <f t="shared" si="365"/>
        <v>0</v>
      </c>
      <c r="M564" s="121">
        <f t="shared" si="365"/>
        <v>0</v>
      </c>
      <c r="N564" s="121">
        <f t="shared" si="365"/>
        <v>0</v>
      </c>
      <c r="O564" s="121">
        <f t="shared" si="365"/>
        <v>0</v>
      </c>
      <c r="P564" s="126">
        <f t="shared" si="365"/>
        <v>0</v>
      </c>
      <c r="Q564" s="122"/>
      <c r="R564" s="408">
        <f t="shared" si="346"/>
        <v>0</v>
      </c>
      <c r="S564" s="693"/>
      <c r="T564" s="700">
        <f t="shared" si="366"/>
        <v>0</v>
      </c>
      <c r="U564" s="701">
        <f t="shared" si="366"/>
        <v>0</v>
      </c>
      <c r="V564" s="693"/>
      <c r="W564" s="700">
        <f t="shared" si="367"/>
        <v>0</v>
      </c>
      <c r="X564" s="126">
        <f t="shared" si="367"/>
        <v>0</v>
      </c>
      <c r="Y564" s="696">
        <f t="shared" si="347"/>
        <v>0</v>
      </c>
      <c r="Z564" s="408">
        <f t="shared" si="348"/>
        <v>0</v>
      </c>
      <c r="AA564" s="127"/>
      <c r="AB564" s="123">
        <f t="shared" si="368"/>
        <v>0</v>
      </c>
      <c r="AC564" s="121">
        <f t="shared" si="368"/>
        <v>0</v>
      </c>
      <c r="AD564" s="121">
        <f t="shared" si="368"/>
        <v>0</v>
      </c>
      <c r="AE564" s="121">
        <f t="shared" si="368"/>
        <v>0</v>
      </c>
      <c r="AF564" s="121">
        <f t="shared" si="368"/>
        <v>0</v>
      </c>
      <c r="AG564" s="121">
        <f t="shared" si="368"/>
        <v>0</v>
      </c>
      <c r="AH564" s="121">
        <f t="shared" si="368"/>
        <v>0</v>
      </c>
      <c r="AI564" s="121">
        <f t="shared" si="368"/>
        <v>0</v>
      </c>
      <c r="AJ564" s="121">
        <f t="shared" si="368"/>
        <v>0</v>
      </c>
      <c r="AK564" s="121">
        <f t="shared" si="368"/>
        <v>0</v>
      </c>
      <c r="AL564" s="121">
        <f t="shared" si="368"/>
        <v>0</v>
      </c>
      <c r="AM564" s="121">
        <f t="shared" si="368"/>
        <v>0</v>
      </c>
      <c r="AN564" s="121">
        <f t="shared" si="368"/>
        <v>0</v>
      </c>
      <c r="AO564" s="701">
        <f t="shared" si="368"/>
        <v>0</v>
      </c>
      <c r="AP564" s="122"/>
      <c r="AQ564" s="123">
        <f t="shared" si="369"/>
        <v>0</v>
      </c>
      <c r="AR564" s="121">
        <f t="shared" si="369"/>
        <v>0</v>
      </c>
      <c r="AS564" s="121">
        <f t="shared" si="369"/>
        <v>0</v>
      </c>
      <c r="AT564" s="121">
        <f t="shared" si="369"/>
        <v>0</v>
      </c>
      <c r="AU564" s="121">
        <f t="shared" si="369"/>
        <v>0</v>
      </c>
      <c r="AV564" s="121">
        <f t="shared" si="369"/>
        <v>0</v>
      </c>
      <c r="AW564" s="121">
        <f t="shared" si="369"/>
        <v>0</v>
      </c>
      <c r="AX564" s="121">
        <f t="shared" si="369"/>
        <v>0</v>
      </c>
      <c r="AY564" s="121">
        <f t="shared" si="369"/>
        <v>0</v>
      </c>
      <c r="AZ564" s="121">
        <f t="shared" si="369"/>
        <v>0</v>
      </c>
      <c r="BA564" s="121">
        <f t="shared" si="369"/>
        <v>0</v>
      </c>
      <c r="BB564" s="121">
        <f t="shared" si="369"/>
        <v>0</v>
      </c>
      <c r="BC564" s="121">
        <f t="shared" si="369"/>
        <v>0</v>
      </c>
      <c r="BD564" s="701">
        <f t="shared" si="369"/>
        <v>0</v>
      </c>
      <c r="BE564" s="693"/>
      <c r="BF564" s="122">
        <f t="shared" si="349"/>
        <v>0</v>
      </c>
      <c r="BG564" s="124"/>
      <c r="BH564" s="122">
        <f t="shared" si="350"/>
        <v>0</v>
      </c>
      <c r="BI564" s="124"/>
      <c r="BJ564" s="122">
        <f t="shared" si="351"/>
        <v>0</v>
      </c>
      <c r="BK564" s="124"/>
      <c r="BL564" s="125">
        <f t="shared" si="352"/>
        <v>0</v>
      </c>
      <c r="BM564" s="124"/>
      <c r="BN564" s="123">
        <f t="shared" si="370"/>
        <v>0</v>
      </c>
      <c r="BO564" s="126">
        <f t="shared" si="370"/>
        <v>0</v>
      </c>
      <c r="BP564" s="127"/>
      <c r="BQ564" s="409"/>
    </row>
    <row r="565" spans="1:69" s="131" customFormat="1" ht="17.55" hidden="1" customHeight="1">
      <c r="A565" s="83"/>
      <c r="C565" s="139" t="str">
        <f t="shared" si="345"/>
        <v>H</v>
      </c>
      <c r="D565" s="130" t="str">
        <f t="shared" si="361"/>
        <v>HIL_G</v>
      </c>
      <c r="E565" s="129" t="str">
        <f t="shared" ref="E565:E574" si="371">E530</f>
        <v>SFC</v>
      </c>
      <c r="F565" s="717"/>
      <c r="G565" s="123">
        <f t="shared" si="365"/>
        <v>0</v>
      </c>
      <c r="H565" s="121">
        <f t="shared" si="365"/>
        <v>0</v>
      </c>
      <c r="I565" s="121">
        <f t="shared" si="365"/>
        <v>0</v>
      </c>
      <c r="J565" s="121">
        <f t="shared" si="365"/>
        <v>0</v>
      </c>
      <c r="K565" s="121">
        <f t="shared" si="365"/>
        <v>0</v>
      </c>
      <c r="L565" s="121">
        <f t="shared" si="365"/>
        <v>0</v>
      </c>
      <c r="M565" s="121">
        <f t="shared" si="365"/>
        <v>0</v>
      </c>
      <c r="N565" s="121">
        <f t="shared" si="365"/>
        <v>0</v>
      </c>
      <c r="O565" s="121">
        <f t="shared" si="365"/>
        <v>0</v>
      </c>
      <c r="P565" s="126">
        <f t="shared" si="365"/>
        <v>0</v>
      </c>
      <c r="Q565" s="122"/>
      <c r="R565" s="408">
        <f t="shared" si="346"/>
        <v>0</v>
      </c>
      <c r="S565" s="693"/>
      <c r="T565" s="700">
        <f t="shared" si="366"/>
        <v>0</v>
      </c>
      <c r="U565" s="701">
        <f t="shared" si="366"/>
        <v>0</v>
      </c>
      <c r="V565" s="693"/>
      <c r="W565" s="700">
        <f t="shared" si="367"/>
        <v>0</v>
      </c>
      <c r="X565" s="126">
        <f t="shared" si="367"/>
        <v>0</v>
      </c>
      <c r="Y565" s="696">
        <f t="shared" si="347"/>
        <v>0</v>
      </c>
      <c r="Z565" s="408">
        <f t="shared" si="348"/>
        <v>0</v>
      </c>
      <c r="AA565" s="127"/>
      <c r="AB565" s="123">
        <f t="shared" si="368"/>
        <v>0</v>
      </c>
      <c r="AC565" s="121">
        <f t="shared" si="368"/>
        <v>0</v>
      </c>
      <c r="AD565" s="121">
        <f t="shared" si="368"/>
        <v>0</v>
      </c>
      <c r="AE565" s="121">
        <f t="shared" si="368"/>
        <v>0</v>
      </c>
      <c r="AF565" s="121">
        <f t="shared" si="368"/>
        <v>0</v>
      </c>
      <c r="AG565" s="121">
        <f t="shared" si="368"/>
        <v>0</v>
      </c>
      <c r="AH565" s="121">
        <f t="shared" si="368"/>
        <v>0</v>
      </c>
      <c r="AI565" s="121">
        <f t="shared" si="368"/>
        <v>0</v>
      </c>
      <c r="AJ565" s="121">
        <f t="shared" si="368"/>
        <v>0</v>
      </c>
      <c r="AK565" s="121">
        <f t="shared" si="368"/>
        <v>0</v>
      </c>
      <c r="AL565" s="121">
        <f t="shared" si="368"/>
        <v>0</v>
      </c>
      <c r="AM565" s="121">
        <f t="shared" si="368"/>
        <v>0</v>
      </c>
      <c r="AN565" s="121">
        <f t="shared" si="368"/>
        <v>0</v>
      </c>
      <c r="AO565" s="701">
        <f t="shared" si="368"/>
        <v>0</v>
      </c>
      <c r="AP565" s="122"/>
      <c r="AQ565" s="123">
        <f t="shared" si="369"/>
        <v>0</v>
      </c>
      <c r="AR565" s="121">
        <f t="shared" si="369"/>
        <v>0</v>
      </c>
      <c r="AS565" s="121">
        <f t="shared" si="369"/>
        <v>0</v>
      </c>
      <c r="AT565" s="121">
        <f t="shared" si="369"/>
        <v>0</v>
      </c>
      <c r="AU565" s="121">
        <f t="shared" si="369"/>
        <v>0</v>
      </c>
      <c r="AV565" s="121">
        <f t="shared" si="369"/>
        <v>0</v>
      </c>
      <c r="AW565" s="121">
        <f t="shared" si="369"/>
        <v>0</v>
      </c>
      <c r="AX565" s="121">
        <f t="shared" si="369"/>
        <v>0</v>
      </c>
      <c r="AY565" s="121">
        <f t="shared" si="369"/>
        <v>0</v>
      </c>
      <c r="AZ565" s="121">
        <f t="shared" si="369"/>
        <v>0</v>
      </c>
      <c r="BA565" s="121">
        <f t="shared" si="369"/>
        <v>0</v>
      </c>
      <c r="BB565" s="121">
        <f t="shared" si="369"/>
        <v>0</v>
      </c>
      <c r="BC565" s="121">
        <f t="shared" si="369"/>
        <v>0</v>
      </c>
      <c r="BD565" s="701">
        <f t="shared" si="369"/>
        <v>0</v>
      </c>
      <c r="BE565" s="693"/>
      <c r="BF565" s="122">
        <f t="shared" si="349"/>
        <v>0</v>
      </c>
      <c r="BG565" s="124"/>
      <c r="BH565" s="122">
        <f t="shared" si="350"/>
        <v>0</v>
      </c>
      <c r="BI565" s="124"/>
      <c r="BJ565" s="122">
        <f t="shared" si="351"/>
        <v>0</v>
      </c>
      <c r="BK565" s="124"/>
      <c r="BL565" s="125">
        <f t="shared" si="352"/>
        <v>0</v>
      </c>
      <c r="BM565" s="124"/>
      <c r="BN565" s="123">
        <f t="shared" si="370"/>
        <v>0</v>
      </c>
      <c r="BO565" s="126">
        <f t="shared" si="370"/>
        <v>0</v>
      </c>
      <c r="BP565" s="127"/>
      <c r="BQ565" s="409"/>
    </row>
    <row r="566" spans="1:69" s="131" customFormat="1" ht="17.55" hidden="1" customHeight="1">
      <c r="A566" s="83"/>
      <c r="C566" s="139" t="str">
        <f t="shared" si="345"/>
        <v>H</v>
      </c>
      <c r="D566" s="130" t="str">
        <f t="shared" si="361"/>
        <v>HIL_G</v>
      </c>
      <c r="E566" s="129" t="str">
        <f t="shared" si="371"/>
        <v>SK JNC</v>
      </c>
      <c r="F566" s="717"/>
      <c r="G566" s="123">
        <f t="shared" ref="G566:P575" si="372">SUMIFS(Share, Y, $E$3, Config, $G$11, P, G$15, LType, $D566, MSup, $E566)</f>
        <v>0</v>
      </c>
      <c r="H566" s="121">
        <f t="shared" si="372"/>
        <v>0</v>
      </c>
      <c r="I566" s="121">
        <f t="shared" si="372"/>
        <v>0</v>
      </c>
      <c r="J566" s="121">
        <f t="shared" si="372"/>
        <v>0</v>
      </c>
      <c r="K566" s="121">
        <f t="shared" si="372"/>
        <v>0</v>
      </c>
      <c r="L566" s="121">
        <f t="shared" si="372"/>
        <v>0</v>
      </c>
      <c r="M566" s="121">
        <f t="shared" si="372"/>
        <v>0</v>
      </c>
      <c r="N566" s="121">
        <f t="shared" si="372"/>
        <v>0</v>
      </c>
      <c r="O566" s="121">
        <f t="shared" si="372"/>
        <v>0</v>
      </c>
      <c r="P566" s="126">
        <f t="shared" si="372"/>
        <v>0</v>
      </c>
      <c r="Q566" s="122"/>
      <c r="R566" s="408">
        <f t="shared" si="346"/>
        <v>0</v>
      </c>
      <c r="S566" s="693"/>
      <c r="T566" s="700">
        <f t="shared" si="366"/>
        <v>0</v>
      </c>
      <c r="U566" s="701">
        <f t="shared" si="366"/>
        <v>0</v>
      </c>
      <c r="V566" s="693"/>
      <c r="W566" s="700">
        <f t="shared" si="367"/>
        <v>0</v>
      </c>
      <c r="X566" s="126">
        <f t="shared" si="367"/>
        <v>0</v>
      </c>
      <c r="Y566" s="696">
        <f t="shared" si="347"/>
        <v>0</v>
      </c>
      <c r="Z566" s="408">
        <f t="shared" si="348"/>
        <v>0</v>
      </c>
      <c r="AA566" s="127"/>
      <c r="AB566" s="123">
        <f t="shared" ref="AB566:AO575" si="373">SUMIFS(Share, Y, $E$3, Config, $AB$11, P, AB$15, LType, $D566, MSup, $E566)</f>
        <v>0</v>
      </c>
      <c r="AC566" s="121">
        <f t="shared" si="373"/>
        <v>0</v>
      </c>
      <c r="AD566" s="121">
        <f t="shared" si="373"/>
        <v>0</v>
      </c>
      <c r="AE566" s="121">
        <f t="shared" si="373"/>
        <v>0</v>
      </c>
      <c r="AF566" s="121">
        <f t="shared" si="373"/>
        <v>0</v>
      </c>
      <c r="AG566" s="121">
        <f t="shared" si="373"/>
        <v>0</v>
      </c>
      <c r="AH566" s="121">
        <f t="shared" si="373"/>
        <v>0</v>
      </c>
      <c r="AI566" s="121">
        <f t="shared" si="373"/>
        <v>0</v>
      </c>
      <c r="AJ566" s="121">
        <f t="shared" si="373"/>
        <v>0</v>
      </c>
      <c r="AK566" s="121">
        <f t="shared" si="373"/>
        <v>0</v>
      </c>
      <c r="AL566" s="121">
        <f t="shared" si="373"/>
        <v>0</v>
      </c>
      <c r="AM566" s="121">
        <f t="shared" si="373"/>
        <v>0</v>
      </c>
      <c r="AN566" s="121">
        <f t="shared" si="373"/>
        <v>0</v>
      </c>
      <c r="AO566" s="701">
        <f t="shared" si="373"/>
        <v>0</v>
      </c>
      <c r="AP566" s="122"/>
      <c r="AQ566" s="123">
        <f t="shared" ref="AQ566:BD575" si="374">SUMIFS(Share, Y, $E$3, Config, $AQ$11, P, AQ$15, LType, $D566, MSup, $E566)</f>
        <v>0</v>
      </c>
      <c r="AR566" s="121">
        <f t="shared" si="374"/>
        <v>0</v>
      </c>
      <c r="AS566" s="121">
        <f t="shared" si="374"/>
        <v>0</v>
      </c>
      <c r="AT566" s="121">
        <f t="shared" si="374"/>
        <v>0</v>
      </c>
      <c r="AU566" s="121">
        <f t="shared" si="374"/>
        <v>0</v>
      </c>
      <c r="AV566" s="121">
        <f t="shared" si="374"/>
        <v>0</v>
      </c>
      <c r="AW566" s="121">
        <f t="shared" si="374"/>
        <v>0</v>
      </c>
      <c r="AX566" s="121">
        <f t="shared" si="374"/>
        <v>0</v>
      </c>
      <c r="AY566" s="121">
        <f t="shared" si="374"/>
        <v>0</v>
      </c>
      <c r="AZ566" s="121">
        <f t="shared" si="374"/>
        <v>0</v>
      </c>
      <c r="BA566" s="121">
        <f t="shared" si="374"/>
        <v>0</v>
      </c>
      <c r="BB566" s="121">
        <f t="shared" si="374"/>
        <v>0</v>
      </c>
      <c r="BC566" s="121">
        <f t="shared" si="374"/>
        <v>0</v>
      </c>
      <c r="BD566" s="701">
        <f t="shared" si="374"/>
        <v>0</v>
      </c>
      <c r="BE566" s="693"/>
      <c r="BF566" s="122">
        <f t="shared" si="349"/>
        <v>0</v>
      </c>
      <c r="BG566" s="124"/>
      <c r="BH566" s="122">
        <f t="shared" si="350"/>
        <v>0</v>
      </c>
      <c r="BI566" s="124"/>
      <c r="BJ566" s="122">
        <f t="shared" si="351"/>
        <v>0</v>
      </c>
      <c r="BK566" s="124"/>
      <c r="BL566" s="125">
        <f t="shared" si="352"/>
        <v>0</v>
      </c>
      <c r="BM566" s="124"/>
      <c r="BN566" s="123">
        <f t="shared" si="370"/>
        <v>0</v>
      </c>
      <c r="BO566" s="126">
        <f t="shared" si="370"/>
        <v>0</v>
      </c>
      <c r="BP566" s="127"/>
      <c r="BQ566" s="409"/>
    </row>
    <row r="567" spans="1:69" s="131" customFormat="1" ht="17.55" hidden="1" customHeight="1">
      <c r="A567" s="83"/>
      <c r="C567" s="139" t="str">
        <f t="shared" si="345"/>
        <v>H</v>
      </c>
      <c r="D567" s="130" t="str">
        <f t="shared" si="361"/>
        <v>HIL_G</v>
      </c>
      <c r="E567" s="129" t="str">
        <f t="shared" si="371"/>
        <v>Solus AM</v>
      </c>
      <c r="F567" s="717"/>
      <c r="G567" s="123">
        <f t="shared" si="372"/>
        <v>0</v>
      </c>
      <c r="H567" s="121">
        <f t="shared" si="372"/>
        <v>0</v>
      </c>
      <c r="I567" s="121">
        <f t="shared" si="372"/>
        <v>0</v>
      </c>
      <c r="J567" s="121">
        <f t="shared" si="372"/>
        <v>0</v>
      </c>
      <c r="K567" s="121">
        <f t="shared" si="372"/>
        <v>0</v>
      </c>
      <c r="L567" s="121">
        <f t="shared" si="372"/>
        <v>0</v>
      </c>
      <c r="M567" s="121">
        <f t="shared" si="372"/>
        <v>0</v>
      </c>
      <c r="N567" s="121">
        <f t="shared" si="372"/>
        <v>0</v>
      </c>
      <c r="O567" s="121">
        <f t="shared" si="372"/>
        <v>0</v>
      </c>
      <c r="P567" s="126">
        <f t="shared" si="372"/>
        <v>0</v>
      </c>
      <c r="Q567" s="122"/>
      <c r="R567" s="408">
        <f t="shared" si="346"/>
        <v>0</v>
      </c>
      <c r="S567" s="693"/>
      <c r="T567" s="700">
        <f t="shared" si="366"/>
        <v>0</v>
      </c>
      <c r="U567" s="701">
        <f t="shared" si="366"/>
        <v>0</v>
      </c>
      <c r="V567" s="693"/>
      <c r="W567" s="700">
        <f t="shared" si="367"/>
        <v>0</v>
      </c>
      <c r="X567" s="126">
        <f t="shared" si="367"/>
        <v>0</v>
      </c>
      <c r="Y567" s="696">
        <f t="shared" si="347"/>
        <v>0</v>
      </c>
      <c r="Z567" s="408">
        <f t="shared" si="348"/>
        <v>0</v>
      </c>
      <c r="AA567" s="127"/>
      <c r="AB567" s="123">
        <f t="shared" si="373"/>
        <v>0</v>
      </c>
      <c r="AC567" s="121">
        <f t="shared" si="373"/>
        <v>0</v>
      </c>
      <c r="AD567" s="121">
        <f t="shared" si="373"/>
        <v>0</v>
      </c>
      <c r="AE567" s="121">
        <f t="shared" si="373"/>
        <v>0</v>
      </c>
      <c r="AF567" s="121">
        <f t="shared" si="373"/>
        <v>0</v>
      </c>
      <c r="AG567" s="121">
        <f t="shared" si="373"/>
        <v>0</v>
      </c>
      <c r="AH567" s="121">
        <f t="shared" si="373"/>
        <v>0</v>
      </c>
      <c r="AI567" s="121">
        <f t="shared" si="373"/>
        <v>0</v>
      </c>
      <c r="AJ567" s="121">
        <f t="shared" si="373"/>
        <v>0</v>
      </c>
      <c r="AK567" s="121">
        <f t="shared" si="373"/>
        <v>0</v>
      </c>
      <c r="AL567" s="121">
        <f t="shared" si="373"/>
        <v>0</v>
      </c>
      <c r="AM567" s="121">
        <f t="shared" si="373"/>
        <v>0</v>
      </c>
      <c r="AN567" s="121">
        <f t="shared" si="373"/>
        <v>0</v>
      </c>
      <c r="AO567" s="701">
        <f t="shared" si="373"/>
        <v>0</v>
      </c>
      <c r="AP567" s="122"/>
      <c r="AQ567" s="123">
        <f t="shared" si="374"/>
        <v>0</v>
      </c>
      <c r="AR567" s="121">
        <f t="shared" si="374"/>
        <v>0</v>
      </c>
      <c r="AS567" s="121">
        <f t="shared" si="374"/>
        <v>0</v>
      </c>
      <c r="AT567" s="121">
        <f t="shared" si="374"/>
        <v>0</v>
      </c>
      <c r="AU567" s="121">
        <f t="shared" si="374"/>
        <v>0</v>
      </c>
      <c r="AV567" s="121">
        <f t="shared" si="374"/>
        <v>0</v>
      </c>
      <c r="AW567" s="121">
        <f t="shared" si="374"/>
        <v>0</v>
      </c>
      <c r="AX567" s="121">
        <f t="shared" si="374"/>
        <v>0</v>
      </c>
      <c r="AY567" s="121">
        <f t="shared" si="374"/>
        <v>0</v>
      </c>
      <c r="AZ567" s="121">
        <f t="shared" si="374"/>
        <v>0</v>
      </c>
      <c r="BA567" s="121">
        <f t="shared" si="374"/>
        <v>0</v>
      </c>
      <c r="BB567" s="121">
        <f t="shared" si="374"/>
        <v>0</v>
      </c>
      <c r="BC567" s="121">
        <f t="shared" si="374"/>
        <v>0</v>
      </c>
      <c r="BD567" s="701">
        <f t="shared" si="374"/>
        <v>0</v>
      </c>
      <c r="BE567" s="693"/>
      <c r="BF567" s="122">
        <f t="shared" si="349"/>
        <v>0</v>
      </c>
      <c r="BG567" s="124"/>
      <c r="BH567" s="122">
        <f t="shared" si="350"/>
        <v>0</v>
      </c>
      <c r="BI567" s="124"/>
      <c r="BJ567" s="122">
        <f t="shared" si="351"/>
        <v>0</v>
      </c>
      <c r="BK567" s="124"/>
      <c r="BL567" s="125">
        <f t="shared" si="352"/>
        <v>0</v>
      </c>
      <c r="BM567" s="124"/>
      <c r="BN567" s="123">
        <f t="shared" si="370"/>
        <v>0</v>
      </c>
      <c r="BO567" s="126">
        <f t="shared" si="370"/>
        <v>0</v>
      </c>
      <c r="BP567" s="127"/>
      <c r="BQ567" s="409"/>
    </row>
    <row r="568" spans="1:69" s="131" customFormat="1" ht="17.55" hidden="1" customHeight="1">
      <c r="A568" s="83"/>
      <c r="C568" s="139" t="str">
        <f t="shared" si="345"/>
        <v>H</v>
      </c>
      <c r="D568" s="130" t="str">
        <f t="shared" si="361"/>
        <v>HIL_G</v>
      </c>
      <c r="E568" s="129">
        <f t="shared" si="371"/>
        <v>0</v>
      </c>
      <c r="F568" s="717"/>
      <c r="G568" s="123">
        <f t="shared" si="372"/>
        <v>0</v>
      </c>
      <c r="H568" s="121">
        <f t="shared" si="372"/>
        <v>0</v>
      </c>
      <c r="I568" s="121">
        <f t="shared" si="372"/>
        <v>0</v>
      </c>
      <c r="J568" s="121">
        <f t="shared" si="372"/>
        <v>0</v>
      </c>
      <c r="K568" s="121">
        <f t="shared" si="372"/>
        <v>0</v>
      </c>
      <c r="L568" s="121">
        <f t="shared" si="372"/>
        <v>0</v>
      </c>
      <c r="M568" s="121">
        <f t="shared" si="372"/>
        <v>0</v>
      </c>
      <c r="N568" s="121">
        <f t="shared" si="372"/>
        <v>0</v>
      </c>
      <c r="O568" s="121">
        <f t="shared" si="372"/>
        <v>0</v>
      </c>
      <c r="P568" s="126">
        <f t="shared" si="372"/>
        <v>0</v>
      </c>
      <c r="Q568" s="122"/>
      <c r="R568" s="408">
        <f t="shared" si="346"/>
        <v>0</v>
      </c>
      <c r="S568" s="693"/>
      <c r="T568" s="700">
        <f t="shared" si="366"/>
        <v>0</v>
      </c>
      <c r="U568" s="701">
        <f t="shared" si="366"/>
        <v>0</v>
      </c>
      <c r="V568" s="693"/>
      <c r="W568" s="700">
        <f t="shared" si="367"/>
        <v>0</v>
      </c>
      <c r="X568" s="126">
        <f t="shared" si="367"/>
        <v>0</v>
      </c>
      <c r="Y568" s="696">
        <f t="shared" si="347"/>
        <v>0</v>
      </c>
      <c r="Z568" s="408">
        <f t="shared" si="348"/>
        <v>0</v>
      </c>
      <c r="AA568" s="127"/>
      <c r="AB568" s="123">
        <f t="shared" si="373"/>
        <v>0</v>
      </c>
      <c r="AC568" s="121">
        <f t="shared" si="373"/>
        <v>0</v>
      </c>
      <c r="AD568" s="121">
        <f t="shared" si="373"/>
        <v>0</v>
      </c>
      <c r="AE568" s="121">
        <f t="shared" si="373"/>
        <v>0</v>
      </c>
      <c r="AF568" s="121">
        <f t="shared" si="373"/>
        <v>0</v>
      </c>
      <c r="AG568" s="121">
        <f t="shared" si="373"/>
        <v>0</v>
      </c>
      <c r="AH568" s="121">
        <f t="shared" si="373"/>
        <v>0</v>
      </c>
      <c r="AI568" s="121">
        <f t="shared" si="373"/>
        <v>0</v>
      </c>
      <c r="AJ568" s="121">
        <f t="shared" si="373"/>
        <v>0</v>
      </c>
      <c r="AK568" s="121">
        <f t="shared" si="373"/>
        <v>0</v>
      </c>
      <c r="AL568" s="121">
        <f t="shared" si="373"/>
        <v>0</v>
      </c>
      <c r="AM568" s="121">
        <f t="shared" si="373"/>
        <v>0</v>
      </c>
      <c r="AN568" s="121">
        <f t="shared" si="373"/>
        <v>0</v>
      </c>
      <c r="AO568" s="701">
        <f t="shared" si="373"/>
        <v>0</v>
      </c>
      <c r="AP568" s="122"/>
      <c r="AQ568" s="123">
        <f t="shared" si="374"/>
        <v>0</v>
      </c>
      <c r="AR568" s="121">
        <f t="shared" si="374"/>
        <v>0</v>
      </c>
      <c r="AS568" s="121">
        <f t="shared" si="374"/>
        <v>0</v>
      </c>
      <c r="AT568" s="121">
        <f t="shared" si="374"/>
        <v>0</v>
      </c>
      <c r="AU568" s="121">
        <f t="shared" si="374"/>
        <v>0</v>
      </c>
      <c r="AV568" s="121">
        <f t="shared" si="374"/>
        <v>0</v>
      </c>
      <c r="AW568" s="121">
        <f t="shared" si="374"/>
        <v>0</v>
      </c>
      <c r="AX568" s="121">
        <f t="shared" si="374"/>
        <v>0</v>
      </c>
      <c r="AY568" s="121">
        <f t="shared" si="374"/>
        <v>0</v>
      </c>
      <c r="AZ568" s="121">
        <f t="shared" si="374"/>
        <v>0</v>
      </c>
      <c r="BA568" s="121">
        <f t="shared" si="374"/>
        <v>0</v>
      </c>
      <c r="BB568" s="121">
        <f t="shared" si="374"/>
        <v>0</v>
      </c>
      <c r="BC568" s="121">
        <f t="shared" si="374"/>
        <v>0</v>
      </c>
      <c r="BD568" s="701">
        <f t="shared" si="374"/>
        <v>0</v>
      </c>
      <c r="BE568" s="693"/>
      <c r="BF568" s="122">
        <f t="shared" si="349"/>
        <v>0</v>
      </c>
      <c r="BG568" s="124"/>
      <c r="BH568" s="122">
        <f t="shared" si="350"/>
        <v>0</v>
      </c>
      <c r="BI568" s="124"/>
      <c r="BJ568" s="122">
        <f t="shared" si="351"/>
        <v>0</v>
      </c>
      <c r="BK568" s="124"/>
      <c r="BL568" s="125">
        <f t="shared" si="352"/>
        <v>0</v>
      </c>
      <c r="BM568" s="124"/>
      <c r="BN568" s="123">
        <f t="shared" si="370"/>
        <v>0</v>
      </c>
      <c r="BO568" s="126">
        <f t="shared" si="370"/>
        <v>0</v>
      </c>
      <c r="BP568" s="127"/>
      <c r="BQ568" s="409"/>
    </row>
    <row r="569" spans="1:69" s="131" customFormat="1" ht="17.55" hidden="1" customHeight="1">
      <c r="A569" s="83"/>
      <c r="C569" s="139" t="str">
        <f t="shared" si="345"/>
        <v>H</v>
      </c>
      <c r="D569" s="130" t="str">
        <f t="shared" si="361"/>
        <v>HIL_G</v>
      </c>
      <c r="E569" s="129">
        <f t="shared" si="371"/>
        <v>0</v>
      </c>
      <c r="F569" s="717"/>
      <c r="G569" s="123">
        <f t="shared" si="372"/>
        <v>0</v>
      </c>
      <c r="H569" s="121">
        <f t="shared" si="372"/>
        <v>0</v>
      </c>
      <c r="I569" s="121">
        <f t="shared" si="372"/>
        <v>0</v>
      </c>
      <c r="J569" s="121">
        <f t="shared" si="372"/>
        <v>0</v>
      </c>
      <c r="K569" s="121">
        <f t="shared" si="372"/>
        <v>0</v>
      </c>
      <c r="L569" s="121">
        <f t="shared" si="372"/>
        <v>0</v>
      </c>
      <c r="M569" s="121">
        <f t="shared" si="372"/>
        <v>0</v>
      </c>
      <c r="N569" s="121">
        <f t="shared" si="372"/>
        <v>0</v>
      </c>
      <c r="O569" s="121">
        <f t="shared" si="372"/>
        <v>0</v>
      </c>
      <c r="P569" s="126">
        <f t="shared" si="372"/>
        <v>0</v>
      </c>
      <c r="Q569" s="122"/>
      <c r="R569" s="408">
        <f t="shared" si="346"/>
        <v>0</v>
      </c>
      <c r="S569" s="693"/>
      <c r="T569" s="700">
        <f t="shared" si="366"/>
        <v>0</v>
      </c>
      <c r="U569" s="701">
        <f t="shared" si="366"/>
        <v>0</v>
      </c>
      <c r="V569" s="693"/>
      <c r="W569" s="700">
        <f t="shared" si="367"/>
        <v>0</v>
      </c>
      <c r="X569" s="126">
        <f t="shared" si="367"/>
        <v>0</v>
      </c>
      <c r="Y569" s="696">
        <f t="shared" si="347"/>
        <v>0</v>
      </c>
      <c r="Z569" s="408">
        <f t="shared" si="348"/>
        <v>0</v>
      </c>
      <c r="AA569" s="127"/>
      <c r="AB569" s="123">
        <f t="shared" si="373"/>
        <v>0</v>
      </c>
      <c r="AC569" s="121">
        <f t="shared" si="373"/>
        <v>0</v>
      </c>
      <c r="AD569" s="121">
        <f t="shared" si="373"/>
        <v>0</v>
      </c>
      <c r="AE569" s="121">
        <f t="shared" si="373"/>
        <v>0</v>
      </c>
      <c r="AF569" s="121">
        <f t="shared" si="373"/>
        <v>0</v>
      </c>
      <c r="AG569" s="121">
        <f t="shared" si="373"/>
        <v>0</v>
      </c>
      <c r="AH569" s="121">
        <f t="shared" si="373"/>
        <v>0</v>
      </c>
      <c r="AI569" s="121">
        <f t="shared" si="373"/>
        <v>0</v>
      </c>
      <c r="AJ569" s="121">
        <f t="shared" si="373"/>
        <v>0</v>
      </c>
      <c r="AK569" s="121">
        <f t="shared" si="373"/>
        <v>0</v>
      </c>
      <c r="AL569" s="121">
        <f t="shared" si="373"/>
        <v>0</v>
      </c>
      <c r="AM569" s="121">
        <f t="shared" si="373"/>
        <v>0</v>
      </c>
      <c r="AN569" s="121">
        <f t="shared" si="373"/>
        <v>0</v>
      </c>
      <c r="AO569" s="701">
        <f t="shared" si="373"/>
        <v>0</v>
      </c>
      <c r="AP569" s="122"/>
      <c r="AQ569" s="123">
        <f t="shared" si="374"/>
        <v>0</v>
      </c>
      <c r="AR569" s="121">
        <f t="shared" si="374"/>
        <v>0</v>
      </c>
      <c r="AS569" s="121">
        <f t="shared" si="374"/>
        <v>0</v>
      </c>
      <c r="AT569" s="121">
        <f t="shared" si="374"/>
        <v>0</v>
      </c>
      <c r="AU569" s="121">
        <f t="shared" si="374"/>
        <v>0</v>
      </c>
      <c r="AV569" s="121">
        <f t="shared" si="374"/>
        <v>0</v>
      </c>
      <c r="AW569" s="121">
        <f t="shared" si="374"/>
        <v>0</v>
      </c>
      <c r="AX569" s="121">
        <f t="shared" si="374"/>
        <v>0</v>
      </c>
      <c r="AY569" s="121">
        <f t="shared" si="374"/>
        <v>0</v>
      </c>
      <c r="AZ569" s="121">
        <f t="shared" si="374"/>
        <v>0</v>
      </c>
      <c r="BA569" s="121">
        <f t="shared" si="374"/>
        <v>0</v>
      </c>
      <c r="BB569" s="121">
        <f t="shared" si="374"/>
        <v>0</v>
      </c>
      <c r="BC569" s="121">
        <f t="shared" si="374"/>
        <v>0</v>
      </c>
      <c r="BD569" s="701">
        <f t="shared" si="374"/>
        <v>0</v>
      </c>
      <c r="BE569" s="693"/>
      <c r="BF569" s="122">
        <f t="shared" si="349"/>
        <v>0</v>
      </c>
      <c r="BG569" s="124"/>
      <c r="BH569" s="122">
        <f t="shared" si="350"/>
        <v>0</v>
      </c>
      <c r="BI569" s="124"/>
      <c r="BJ569" s="122">
        <f t="shared" si="351"/>
        <v>0</v>
      </c>
      <c r="BK569" s="124"/>
      <c r="BL569" s="125">
        <f t="shared" si="352"/>
        <v>0</v>
      </c>
      <c r="BM569" s="124"/>
      <c r="BN569" s="123">
        <f t="shared" si="370"/>
        <v>0</v>
      </c>
      <c r="BO569" s="126">
        <f t="shared" si="370"/>
        <v>0</v>
      </c>
      <c r="BP569" s="127"/>
      <c r="BQ569" s="409"/>
    </row>
    <row r="570" spans="1:69" s="131" customFormat="1" ht="17.55" hidden="1" customHeight="1">
      <c r="A570" s="83"/>
      <c r="C570" s="139" t="str">
        <f t="shared" si="345"/>
        <v>H</v>
      </c>
      <c r="D570" s="130" t="str">
        <f t="shared" si="361"/>
        <v>HIL_G</v>
      </c>
      <c r="E570" s="129">
        <f t="shared" si="371"/>
        <v>0</v>
      </c>
      <c r="F570" s="717"/>
      <c r="G570" s="123">
        <f t="shared" si="372"/>
        <v>0</v>
      </c>
      <c r="H570" s="121">
        <f t="shared" si="372"/>
        <v>0</v>
      </c>
      <c r="I570" s="121">
        <f t="shared" si="372"/>
        <v>0</v>
      </c>
      <c r="J570" s="121">
        <f t="shared" si="372"/>
        <v>0</v>
      </c>
      <c r="K570" s="121">
        <f t="shared" si="372"/>
        <v>0</v>
      </c>
      <c r="L570" s="121">
        <f t="shared" si="372"/>
        <v>0</v>
      </c>
      <c r="M570" s="121">
        <f t="shared" si="372"/>
        <v>0</v>
      </c>
      <c r="N570" s="121">
        <f t="shared" si="372"/>
        <v>0</v>
      </c>
      <c r="O570" s="121">
        <f t="shared" si="372"/>
        <v>0</v>
      </c>
      <c r="P570" s="126">
        <f t="shared" si="372"/>
        <v>0</v>
      </c>
      <c r="Q570" s="122"/>
      <c r="R570" s="408">
        <f t="shared" si="346"/>
        <v>0</v>
      </c>
      <c r="S570" s="693"/>
      <c r="T570" s="700">
        <f t="shared" si="366"/>
        <v>0</v>
      </c>
      <c r="U570" s="701">
        <f t="shared" si="366"/>
        <v>0</v>
      </c>
      <c r="V570" s="693"/>
      <c r="W570" s="700">
        <f t="shared" si="367"/>
        <v>0</v>
      </c>
      <c r="X570" s="126">
        <f t="shared" si="367"/>
        <v>0</v>
      </c>
      <c r="Y570" s="696">
        <f t="shared" si="347"/>
        <v>0</v>
      </c>
      <c r="Z570" s="408">
        <f t="shared" si="348"/>
        <v>0</v>
      </c>
      <c r="AA570" s="127"/>
      <c r="AB570" s="123">
        <f t="shared" si="373"/>
        <v>0</v>
      </c>
      <c r="AC570" s="121">
        <f t="shared" si="373"/>
        <v>0</v>
      </c>
      <c r="AD570" s="121">
        <f t="shared" si="373"/>
        <v>0</v>
      </c>
      <c r="AE570" s="121">
        <f t="shared" si="373"/>
        <v>0</v>
      </c>
      <c r="AF570" s="121">
        <f t="shared" si="373"/>
        <v>0</v>
      </c>
      <c r="AG570" s="121">
        <f t="shared" si="373"/>
        <v>0</v>
      </c>
      <c r="AH570" s="121">
        <f t="shared" si="373"/>
        <v>0</v>
      </c>
      <c r="AI570" s="121">
        <f t="shared" si="373"/>
        <v>0</v>
      </c>
      <c r="AJ570" s="121">
        <f t="shared" si="373"/>
        <v>0</v>
      </c>
      <c r="AK570" s="121">
        <f t="shared" si="373"/>
        <v>0</v>
      </c>
      <c r="AL570" s="121">
        <f t="shared" si="373"/>
        <v>0</v>
      </c>
      <c r="AM570" s="121">
        <f t="shared" si="373"/>
        <v>0</v>
      </c>
      <c r="AN570" s="121">
        <f t="shared" si="373"/>
        <v>0</v>
      </c>
      <c r="AO570" s="701">
        <f t="shared" si="373"/>
        <v>0</v>
      </c>
      <c r="AP570" s="122"/>
      <c r="AQ570" s="123">
        <f t="shared" si="374"/>
        <v>0</v>
      </c>
      <c r="AR570" s="121">
        <f t="shared" si="374"/>
        <v>0</v>
      </c>
      <c r="AS570" s="121">
        <f t="shared" si="374"/>
        <v>0</v>
      </c>
      <c r="AT570" s="121">
        <f t="shared" si="374"/>
        <v>0</v>
      </c>
      <c r="AU570" s="121">
        <f t="shared" si="374"/>
        <v>0</v>
      </c>
      <c r="AV570" s="121">
        <f t="shared" si="374"/>
        <v>0</v>
      </c>
      <c r="AW570" s="121">
        <f t="shared" si="374"/>
        <v>0</v>
      </c>
      <c r="AX570" s="121">
        <f t="shared" si="374"/>
        <v>0</v>
      </c>
      <c r="AY570" s="121">
        <f t="shared" si="374"/>
        <v>0</v>
      </c>
      <c r="AZ570" s="121">
        <f t="shared" si="374"/>
        <v>0</v>
      </c>
      <c r="BA570" s="121">
        <f t="shared" si="374"/>
        <v>0</v>
      </c>
      <c r="BB570" s="121">
        <f t="shared" si="374"/>
        <v>0</v>
      </c>
      <c r="BC570" s="121">
        <f t="shared" si="374"/>
        <v>0</v>
      </c>
      <c r="BD570" s="701">
        <f t="shared" si="374"/>
        <v>0</v>
      </c>
      <c r="BE570" s="693"/>
      <c r="BF570" s="122">
        <f t="shared" si="349"/>
        <v>0</v>
      </c>
      <c r="BG570" s="124"/>
      <c r="BH570" s="122">
        <f t="shared" si="350"/>
        <v>0</v>
      </c>
      <c r="BI570" s="124"/>
      <c r="BJ570" s="122">
        <f t="shared" si="351"/>
        <v>0</v>
      </c>
      <c r="BK570" s="124"/>
      <c r="BL570" s="125">
        <f t="shared" si="352"/>
        <v>0</v>
      </c>
      <c r="BM570" s="124"/>
      <c r="BN570" s="123">
        <f t="shared" si="370"/>
        <v>0</v>
      </c>
      <c r="BO570" s="126">
        <f t="shared" si="370"/>
        <v>0</v>
      </c>
      <c r="BP570" s="127"/>
      <c r="BQ570" s="409"/>
    </row>
    <row r="571" spans="1:69" s="131" customFormat="1" ht="17.55" hidden="1" customHeight="1">
      <c r="A571" s="83"/>
      <c r="C571" s="139" t="str">
        <f t="shared" si="345"/>
        <v>H</v>
      </c>
      <c r="D571" s="130" t="str">
        <f t="shared" si="361"/>
        <v>HIL_G</v>
      </c>
      <c r="E571" s="129">
        <f t="shared" si="371"/>
        <v>0</v>
      </c>
      <c r="F571" s="717"/>
      <c r="G571" s="123">
        <f t="shared" si="372"/>
        <v>0</v>
      </c>
      <c r="H571" s="121">
        <f t="shared" si="372"/>
        <v>0</v>
      </c>
      <c r="I571" s="121">
        <f t="shared" si="372"/>
        <v>0</v>
      </c>
      <c r="J571" s="121">
        <f t="shared" si="372"/>
        <v>0</v>
      </c>
      <c r="K571" s="121">
        <f t="shared" si="372"/>
        <v>0</v>
      </c>
      <c r="L571" s="121">
        <f t="shared" si="372"/>
        <v>0</v>
      </c>
      <c r="M571" s="121">
        <f t="shared" si="372"/>
        <v>0</v>
      </c>
      <c r="N571" s="121">
        <f t="shared" si="372"/>
        <v>0</v>
      </c>
      <c r="O571" s="121">
        <f t="shared" si="372"/>
        <v>0</v>
      </c>
      <c r="P571" s="126">
        <f t="shared" si="372"/>
        <v>0</v>
      </c>
      <c r="Q571" s="122"/>
      <c r="R571" s="408">
        <f t="shared" si="346"/>
        <v>0</v>
      </c>
      <c r="S571" s="693"/>
      <c r="T571" s="700">
        <f t="shared" si="366"/>
        <v>0</v>
      </c>
      <c r="U571" s="701">
        <f t="shared" si="366"/>
        <v>0</v>
      </c>
      <c r="V571" s="693"/>
      <c r="W571" s="700">
        <f t="shared" si="367"/>
        <v>0</v>
      </c>
      <c r="X571" s="126">
        <f t="shared" si="367"/>
        <v>0</v>
      </c>
      <c r="Y571" s="696">
        <f t="shared" si="347"/>
        <v>0</v>
      </c>
      <c r="Z571" s="408">
        <f t="shared" si="348"/>
        <v>0</v>
      </c>
      <c r="AA571" s="127"/>
      <c r="AB571" s="123">
        <f t="shared" si="373"/>
        <v>0</v>
      </c>
      <c r="AC571" s="121">
        <f t="shared" si="373"/>
        <v>0</v>
      </c>
      <c r="AD571" s="121">
        <f t="shared" si="373"/>
        <v>0</v>
      </c>
      <c r="AE571" s="121">
        <f t="shared" si="373"/>
        <v>0</v>
      </c>
      <c r="AF571" s="121">
        <f t="shared" si="373"/>
        <v>0</v>
      </c>
      <c r="AG571" s="121">
        <f t="shared" si="373"/>
        <v>0</v>
      </c>
      <c r="AH571" s="121">
        <f t="shared" si="373"/>
        <v>0</v>
      </c>
      <c r="AI571" s="121">
        <f t="shared" si="373"/>
        <v>0</v>
      </c>
      <c r="AJ571" s="121">
        <f t="shared" si="373"/>
        <v>0</v>
      </c>
      <c r="AK571" s="121">
        <f t="shared" si="373"/>
        <v>0</v>
      </c>
      <c r="AL571" s="121">
        <f t="shared" si="373"/>
        <v>0</v>
      </c>
      <c r="AM571" s="121">
        <f t="shared" si="373"/>
        <v>0</v>
      </c>
      <c r="AN571" s="121">
        <f t="shared" si="373"/>
        <v>0</v>
      </c>
      <c r="AO571" s="701">
        <f t="shared" si="373"/>
        <v>0</v>
      </c>
      <c r="AP571" s="122"/>
      <c r="AQ571" s="123">
        <f t="shared" si="374"/>
        <v>0</v>
      </c>
      <c r="AR571" s="121">
        <f t="shared" si="374"/>
        <v>0</v>
      </c>
      <c r="AS571" s="121">
        <f t="shared" si="374"/>
        <v>0</v>
      </c>
      <c r="AT571" s="121">
        <f t="shared" si="374"/>
        <v>0</v>
      </c>
      <c r="AU571" s="121">
        <f t="shared" si="374"/>
        <v>0</v>
      </c>
      <c r="AV571" s="121">
        <f t="shared" si="374"/>
        <v>0</v>
      </c>
      <c r="AW571" s="121">
        <f t="shared" si="374"/>
        <v>0</v>
      </c>
      <c r="AX571" s="121">
        <f t="shared" si="374"/>
        <v>0</v>
      </c>
      <c r="AY571" s="121">
        <f t="shared" si="374"/>
        <v>0</v>
      </c>
      <c r="AZ571" s="121">
        <f t="shared" si="374"/>
        <v>0</v>
      </c>
      <c r="BA571" s="121">
        <f t="shared" si="374"/>
        <v>0</v>
      </c>
      <c r="BB571" s="121">
        <f t="shared" si="374"/>
        <v>0</v>
      </c>
      <c r="BC571" s="121">
        <f t="shared" si="374"/>
        <v>0</v>
      </c>
      <c r="BD571" s="701">
        <f t="shared" si="374"/>
        <v>0</v>
      </c>
      <c r="BE571" s="693"/>
      <c r="BF571" s="122">
        <f t="shared" si="349"/>
        <v>0</v>
      </c>
      <c r="BG571" s="124"/>
      <c r="BH571" s="122">
        <f t="shared" si="350"/>
        <v>0</v>
      </c>
      <c r="BI571" s="124"/>
      <c r="BJ571" s="122">
        <f t="shared" si="351"/>
        <v>0</v>
      </c>
      <c r="BK571" s="124"/>
      <c r="BL571" s="125">
        <f t="shared" si="352"/>
        <v>0</v>
      </c>
      <c r="BM571" s="124"/>
      <c r="BN571" s="123">
        <f t="shared" si="370"/>
        <v>0</v>
      </c>
      <c r="BO571" s="126">
        <f t="shared" si="370"/>
        <v>0</v>
      </c>
      <c r="BP571" s="127"/>
      <c r="BQ571" s="409"/>
    </row>
    <row r="572" spans="1:69" s="131" customFormat="1" ht="17.55" hidden="1" customHeight="1">
      <c r="A572" s="83"/>
      <c r="C572" s="139" t="str">
        <f t="shared" si="345"/>
        <v>H</v>
      </c>
      <c r="D572" s="130" t="str">
        <f t="shared" si="361"/>
        <v>HIL_G</v>
      </c>
      <c r="E572" s="129">
        <f t="shared" si="371"/>
        <v>0</v>
      </c>
      <c r="F572" s="717"/>
      <c r="G572" s="123">
        <f t="shared" si="372"/>
        <v>0</v>
      </c>
      <c r="H572" s="121">
        <f t="shared" si="372"/>
        <v>0</v>
      </c>
      <c r="I572" s="121">
        <f t="shared" si="372"/>
        <v>0</v>
      </c>
      <c r="J572" s="121">
        <f t="shared" si="372"/>
        <v>0</v>
      </c>
      <c r="K572" s="121">
        <f t="shared" si="372"/>
        <v>0</v>
      </c>
      <c r="L572" s="121">
        <f t="shared" si="372"/>
        <v>0</v>
      </c>
      <c r="M572" s="121">
        <f t="shared" si="372"/>
        <v>0</v>
      </c>
      <c r="N572" s="121">
        <f t="shared" si="372"/>
        <v>0</v>
      </c>
      <c r="O572" s="121">
        <f t="shared" si="372"/>
        <v>0</v>
      </c>
      <c r="P572" s="126">
        <f t="shared" si="372"/>
        <v>0</v>
      </c>
      <c r="Q572" s="122"/>
      <c r="R572" s="408">
        <f t="shared" si="346"/>
        <v>0</v>
      </c>
      <c r="S572" s="693"/>
      <c r="T572" s="700">
        <f t="shared" si="366"/>
        <v>0</v>
      </c>
      <c r="U572" s="701">
        <f t="shared" si="366"/>
        <v>0</v>
      </c>
      <c r="V572" s="693"/>
      <c r="W572" s="700">
        <f t="shared" si="367"/>
        <v>0</v>
      </c>
      <c r="X572" s="126">
        <f t="shared" si="367"/>
        <v>0</v>
      </c>
      <c r="Y572" s="696">
        <f t="shared" si="347"/>
        <v>0</v>
      </c>
      <c r="Z572" s="408">
        <f t="shared" si="348"/>
        <v>0</v>
      </c>
      <c r="AA572" s="127"/>
      <c r="AB572" s="123">
        <f t="shared" si="373"/>
        <v>0</v>
      </c>
      <c r="AC572" s="121">
        <f t="shared" si="373"/>
        <v>0</v>
      </c>
      <c r="AD572" s="121">
        <f t="shared" si="373"/>
        <v>0</v>
      </c>
      <c r="AE572" s="121">
        <f t="shared" si="373"/>
        <v>0</v>
      </c>
      <c r="AF572" s="121">
        <f t="shared" si="373"/>
        <v>0</v>
      </c>
      <c r="AG572" s="121">
        <f t="shared" si="373"/>
        <v>0</v>
      </c>
      <c r="AH572" s="121">
        <f t="shared" si="373"/>
        <v>0</v>
      </c>
      <c r="AI572" s="121">
        <f t="shared" si="373"/>
        <v>0</v>
      </c>
      <c r="AJ572" s="121">
        <f t="shared" si="373"/>
        <v>0</v>
      </c>
      <c r="AK572" s="121">
        <f t="shared" si="373"/>
        <v>0</v>
      </c>
      <c r="AL572" s="121">
        <f t="shared" si="373"/>
        <v>0</v>
      </c>
      <c r="AM572" s="121">
        <f t="shared" si="373"/>
        <v>0</v>
      </c>
      <c r="AN572" s="121">
        <f t="shared" si="373"/>
        <v>0</v>
      </c>
      <c r="AO572" s="701">
        <f t="shared" si="373"/>
        <v>0</v>
      </c>
      <c r="AP572" s="122"/>
      <c r="AQ572" s="123">
        <f t="shared" si="374"/>
        <v>0</v>
      </c>
      <c r="AR572" s="121">
        <f t="shared" si="374"/>
        <v>0</v>
      </c>
      <c r="AS572" s="121">
        <f t="shared" si="374"/>
        <v>0</v>
      </c>
      <c r="AT572" s="121">
        <f t="shared" si="374"/>
        <v>0</v>
      </c>
      <c r="AU572" s="121">
        <f t="shared" si="374"/>
        <v>0</v>
      </c>
      <c r="AV572" s="121">
        <f t="shared" si="374"/>
        <v>0</v>
      </c>
      <c r="AW572" s="121">
        <f t="shared" si="374"/>
        <v>0</v>
      </c>
      <c r="AX572" s="121">
        <f t="shared" si="374"/>
        <v>0</v>
      </c>
      <c r="AY572" s="121">
        <f t="shared" si="374"/>
        <v>0</v>
      </c>
      <c r="AZ572" s="121">
        <f t="shared" si="374"/>
        <v>0</v>
      </c>
      <c r="BA572" s="121">
        <f t="shared" si="374"/>
        <v>0</v>
      </c>
      <c r="BB572" s="121">
        <f t="shared" si="374"/>
        <v>0</v>
      </c>
      <c r="BC572" s="121">
        <f t="shared" si="374"/>
        <v>0</v>
      </c>
      <c r="BD572" s="701">
        <f t="shared" si="374"/>
        <v>0</v>
      </c>
      <c r="BE572" s="693"/>
      <c r="BF572" s="122">
        <f t="shared" si="349"/>
        <v>0</v>
      </c>
      <c r="BG572" s="124"/>
      <c r="BH572" s="122">
        <f t="shared" si="350"/>
        <v>0</v>
      </c>
      <c r="BI572" s="124"/>
      <c r="BJ572" s="122">
        <f t="shared" si="351"/>
        <v>0</v>
      </c>
      <c r="BK572" s="124"/>
      <c r="BL572" s="125">
        <f t="shared" si="352"/>
        <v>0</v>
      </c>
      <c r="BM572" s="124"/>
      <c r="BN572" s="123">
        <f t="shared" si="370"/>
        <v>0</v>
      </c>
      <c r="BO572" s="126">
        <f t="shared" si="370"/>
        <v>0</v>
      </c>
      <c r="BP572" s="127"/>
      <c r="BQ572" s="409"/>
    </row>
    <row r="573" spans="1:69" s="131" customFormat="1" ht="17.55" hidden="1" customHeight="1">
      <c r="A573" s="83"/>
      <c r="C573" s="139" t="str">
        <f t="shared" si="345"/>
        <v>H</v>
      </c>
      <c r="D573" s="130" t="str">
        <f t="shared" si="361"/>
        <v>HIL_G</v>
      </c>
      <c r="E573" s="129">
        <f t="shared" si="371"/>
        <v>0</v>
      </c>
      <c r="F573" s="717"/>
      <c r="G573" s="123">
        <f t="shared" si="372"/>
        <v>0</v>
      </c>
      <c r="H573" s="121">
        <f t="shared" si="372"/>
        <v>0</v>
      </c>
      <c r="I573" s="121">
        <f t="shared" si="372"/>
        <v>0</v>
      </c>
      <c r="J573" s="121">
        <f t="shared" si="372"/>
        <v>0</v>
      </c>
      <c r="K573" s="121">
        <f t="shared" si="372"/>
        <v>0</v>
      </c>
      <c r="L573" s="121">
        <f t="shared" si="372"/>
        <v>0</v>
      </c>
      <c r="M573" s="121">
        <f t="shared" si="372"/>
        <v>0</v>
      </c>
      <c r="N573" s="121">
        <f t="shared" si="372"/>
        <v>0</v>
      </c>
      <c r="O573" s="121">
        <f t="shared" si="372"/>
        <v>0</v>
      </c>
      <c r="P573" s="126">
        <f t="shared" si="372"/>
        <v>0</v>
      </c>
      <c r="Q573" s="122"/>
      <c r="R573" s="408">
        <f t="shared" si="346"/>
        <v>0</v>
      </c>
      <c r="S573" s="693"/>
      <c r="T573" s="700">
        <f t="shared" si="366"/>
        <v>0</v>
      </c>
      <c r="U573" s="701">
        <f t="shared" si="366"/>
        <v>0</v>
      </c>
      <c r="V573" s="693"/>
      <c r="W573" s="700">
        <f t="shared" si="367"/>
        <v>0</v>
      </c>
      <c r="X573" s="126">
        <f t="shared" si="367"/>
        <v>0</v>
      </c>
      <c r="Y573" s="696">
        <f t="shared" si="347"/>
        <v>0</v>
      </c>
      <c r="Z573" s="408">
        <f t="shared" si="348"/>
        <v>0</v>
      </c>
      <c r="AA573" s="127"/>
      <c r="AB573" s="123">
        <f t="shared" si="373"/>
        <v>0</v>
      </c>
      <c r="AC573" s="121">
        <f t="shared" si="373"/>
        <v>0</v>
      </c>
      <c r="AD573" s="121">
        <f t="shared" si="373"/>
        <v>0</v>
      </c>
      <c r="AE573" s="121">
        <f t="shared" si="373"/>
        <v>0</v>
      </c>
      <c r="AF573" s="121">
        <f t="shared" si="373"/>
        <v>0</v>
      </c>
      <c r="AG573" s="121">
        <f t="shared" si="373"/>
        <v>0</v>
      </c>
      <c r="AH573" s="121">
        <f t="shared" si="373"/>
        <v>0</v>
      </c>
      <c r="AI573" s="121">
        <f t="shared" si="373"/>
        <v>0</v>
      </c>
      <c r="AJ573" s="121">
        <f t="shared" si="373"/>
        <v>0</v>
      </c>
      <c r="AK573" s="121">
        <f t="shared" si="373"/>
        <v>0</v>
      </c>
      <c r="AL573" s="121">
        <f t="shared" si="373"/>
        <v>0</v>
      </c>
      <c r="AM573" s="121">
        <f t="shared" si="373"/>
        <v>0</v>
      </c>
      <c r="AN573" s="121">
        <f t="shared" si="373"/>
        <v>0</v>
      </c>
      <c r="AO573" s="701">
        <f t="shared" si="373"/>
        <v>0</v>
      </c>
      <c r="AP573" s="122"/>
      <c r="AQ573" s="123">
        <f t="shared" si="374"/>
        <v>0</v>
      </c>
      <c r="AR573" s="121">
        <f t="shared" si="374"/>
        <v>0</v>
      </c>
      <c r="AS573" s="121">
        <f t="shared" si="374"/>
        <v>0</v>
      </c>
      <c r="AT573" s="121">
        <f t="shared" si="374"/>
        <v>0</v>
      </c>
      <c r="AU573" s="121">
        <f t="shared" si="374"/>
        <v>0</v>
      </c>
      <c r="AV573" s="121">
        <f t="shared" si="374"/>
        <v>0</v>
      </c>
      <c r="AW573" s="121">
        <f t="shared" si="374"/>
        <v>0</v>
      </c>
      <c r="AX573" s="121">
        <f t="shared" si="374"/>
        <v>0</v>
      </c>
      <c r="AY573" s="121">
        <f t="shared" si="374"/>
        <v>0</v>
      </c>
      <c r="AZ573" s="121">
        <f t="shared" si="374"/>
        <v>0</v>
      </c>
      <c r="BA573" s="121">
        <f t="shared" si="374"/>
        <v>0</v>
      </c>
      <c r="BB573" s="121">
        <f t="shared" si="374"/>
        <v>0</v>
      </c>
      <c r="BC573" s="121">
        <f t="shared" si="374"/>
        <v>0</v>
      </c>
      <c r="BD573" s="701">
        <f t="shared" si="374"/>
        <v>0</v>
      </c>
      <c r="BE573" s="693"/>
      <c r="BF573" s="122">
        <f t="shared" si="349"/>
        <v>0</v>
      </c>
      <c r="BG573" s="124"/>
      <c r="BH573" s="122">
        <f t="shared" si="350"/>
        <v>0</v>
      </c>
      <c r="BI573" s="124"/>
      <c r="BJ573" s="122">
        <f t="shared" si="351"/>
        <v>0</v>
      </c>
      <c r="BK573" s="124"/>
      <c r="BL573" s="125">
        <f t="shared" si="352"/>
        <v>0</v>
      </c>
      <c r="BM573" s="124"/>
      <c r="BN573" s="123">
        <f t="shared" si="370"/>
        <v>0</v>
      </c>
      <c r="BO573" s="126">
        <f t="shared" si="370"/>
        <v>0</v>
      </c>
      <c r="BP573" s="127"/>
      <c r="BQ573" s="409"/>
    </row>
    <row r="574" spans="1:69" s="131" customFormat="1" ht="17.55" hidden="1" customHeight="1">
      <c r="A574" s="83"/>
      <c r="C574" s="139" t="str">
        <f t="shared" si="345"/>
        <v>H</v>
      </c>
      <c r="D574" s="130" t="str">
        <f t="shared" si="361"/>
        <v>HIL_G</v>
      </c>
      <c r="E574" s="129">
        <f t="shared" si="371"/>
        <v>0</v>
      </c>
      <c r="F574" s="717"/>
      <c r="G574" s="123">
        <f t="shared" si="372"/>
        <v>0</v>
      </c>
      <c r="H574" s="121">
        <f t="shared" si="372"/>
        <v>0</v>
      </c>
      <c r="I574" s="121">
        <f t="shared" si="372"/>
        <v>0</v>
      </c>
      <c r="J574" s="121">
        <f t="shared" si="372"/>
        <v>0</v>
      </c>
      <c r="K574" s="121">
        <f t="shared" si="372"/>
        <v>0</v>
      </c>
      <c r="L574" s="121">
        <f t="shared" si="372"/>
        <v>0</v>
      </c>
      <c r="M574" s="121">
        <f t="shared" si="372"/>
        <v>0</v>
      </c>
      <c r="N574" s="121">
        <f t="shared" si="372"/>
        <v>0</v>
      </c>
      <c r="O574" s="121">
        <f t="shared" si="372"/>
        <v>0</v>
      </c>
      <c r="P574" s="126">
        <f t="shared" si="372"/>
        <v>0</v>
      </c>
      <c r="Q574" s="122"/>
      <c r="R574" s="408">
        <f t="shared" si="346"/>
        <v>0</v>
      </c>
      <c r="S574" s="693"/>
      <c r="T574" s="700">
        <f t="shared" si="366"/>
        <v>0</v>
      </c>
      <c r="U574" s="701">
        <f t="shared" si="366"/>
        <v>0</v>
      </c>
      <c r="V574" s="693"/>
      <c r="W574" s="700">
        <f t="shared" si="367"/>
        <v>0</v>
      </c>
      <c r="X574" s="126">
        <f t="shared" si="367"/>
        <v>0</v>
      </c>
      <c r="Y574" s="696">
        <f t="shared" si="347"/>
        <v>0</v>
      </c>
      <c r="Z574" s="408">
        <f t="shared" si="348"/>
        <v>0</v>
      </c>
      <c r="AA574" s="127"/>
      <c r="AB574" s="123">
        <f t="shared" si="373"/>
        <v>0</v>
      </c>
      <c r="AC574" s="121">
        <f t="shared" si="373"/>
        <v>0</v>
      </c>
      <c r="AD574" s="121">
        <f t="shared" si="373"/>
        <v>0</v>
      </c>
      <c r="AE574" s="121">
        <f t="shared" si="373"/>
        <v>0</v>
      </c>
      <c r="AF574" s="121">
        <f t="shared" si="373"/>
        <v>0</v>
      </c>
      <c r="AG574" s="121">
        <f t="shared" si="373"/>
        <v>0</v>
      </c>
      <c r="AH574" s="121">
        <f t="shared" si="373"/>
        <v>0</v>
      </c>
      <c r="AI574" s="121">
        <f t="shared" si="373"/>
        <v>0</v>
      </c>
      <c r="AJ574" s="121">
        <f t="shared" si="373"/>
        <v>0</v>
      </c>
      <c r="AK574" s="121">
        <f t="shared" si="373"/>
        <v>0</v>
      </c>
      <c r="AL574" s="121">
        <f t="shared" si="373"/>
        <v>0</v>
      </c>
      <c r="AM574" s="121">
        <f t="shared" si="373"/>
        <v>0</v>
      </c>
      <c r="AN574" s="121">
        <f t="shared" si="373"/>
        <v>0</v>
      </c>
      <c r="AO574" s="701">
        <f t="shared" si="373"/>
        <v>0</v>
      </c>
      <c r="AP574" s="122"/>
      <c r="AQ574" s="123">
        <f t="shared" si="374"/>
        <v>0</v>
      </c>
      <c r="AR574" s="121">
        <f t="shared" si="374"/>
        <v>0</v>
      </c>
      <c r="AS574" s="121">
        <f t="shared" si="374"/>
        <v>0</v>
      </c>
      <c r="AT574" s="121">
        <f t="shared" si="374"/>
        <v>0</v>
      </c>
      <c r="AU574" s="121">
        <f t="shared" si="374"/>
        <v>0</v>
      </c>
      <c r="AV574" s="121">
        <f t="shared" si="374"/>
        <v>0</v>
      </c>
      <c r="AW574" s="121">
        <f t="shared" si="374"/>
        <v>0</v>
      </c>
      <c r="AX574" s="121">
        <f t="shared" si="374"/>
        <v>0</v>
      </c>
      <c r="AY574" s="121">
        <f t="shared" si="374"/>
        <v>0</v>
      </c>
      <c r="AZ574" s="121">
        <f t="shared" si="374"/>
        <v>0</v>
      </c>
      <c r="BA574" s="121">
        <f t="shared" si="374"/>
        <v>0</v>
      </c>
      <c r="BB574" s="121">
        <f t="shared" si="374"/>
        <v>0</v>
      </c>
      <c r="BC574" s="121">
        <f t="shared" si="374"/>
        <v>0</v>
      </c>
      <c r="BD574" s="701">
        <f t="shared" si="374"/>
        <v>0</v>
      </c>
      <c r="BE574" s="693"/>
      <c r="BF574" s="122">
        <f t="shared" si="349"/>
        <v>0</v>
      </c>
      <c r="BG574" s="124"/>
      <c r="BH574" s="122">
        <f t="shared" si="350"/>
        <v>0</v>
      </c>
      <c r="BI574" s="124"/>
      <c r="BJ574" s="122">
        <f t="shared" si="351"/>
        <v>0</v>
      </c>
      <c r="BK574" s="124"/>
      <c r="BL574" s="125">
        <f t="shared" si="352"/>
        <v>0</v>
      </c>
      <c r="BM574" s="124"/>
      <c r="BN574" s="123">
        <f t="shared" si="370"/>
        <v>0</v>
      </c>
      <c r="BO574" s="126">
        <f t="shared" si="370"/>
        <v>0</v>
      </c>
      <c r="BP574" s="127"/>
      <c r="BQ574" s="409"/>
    </row>
    <row r="575" spans="1:69" s="131" customFormat="1" ht="17.55" hidden="1" customHeight="1">
      <c r="A575"/>
      <c r="B575"/>
      <c r="C575" s="139" t="str">
        <f t="shared" si="345"/>
        <v>H</v>
      </c>
      <c r="D575" s="130" t="str">
        <f>$D564</f>
        <v>HIL_G</v>
      </c>
      <c r="E575" s="129" t="str">
        <f>E50</f>
        <v>Unknown</v>
      </c>
      <c r="F575" s="717"/>
      <c r="G575" s="123">
        <f t="shared" si="372"/>
        <v>0</v>
      </c>
      <c r="H575" s="121">
        <f t="shared" si="372"/>
        <v>0</v>
      </c>
      <c r="I575" s="121">
        <f t="shared" si="372"/>
        <v>0</v>
      </c>
      <c r="J575" s="121">
        <f t="shared" si="372"/>
        <v>0</v>
      </c>
      <c r="K575" s="121">
        <f t="shared" si="372"/>
        <v>0</v>
      </c>
      <c r="L575" s="121">
        <f t="shared" si="372"/>
        <v>0</v>
      </c>
      <c r="M575" s="121">
        <f t="shared" si="372"/>
        <v>0</v>
      </c>
      <c r="N575" s="121">
        <f t="shared" si="372"/>
        <v>0</v>
      </c>
      <c r="O575" s="121">
        <f t="shared" si="372"/>
        <v>0</v>
      </c>
      <c r="P575" s="126">
        <f t="shared" si="372"/>
        <v>0</v>
      </c>
      <c r="Q575" s="122"/>
      <c r="R575" s="408">
        <f t="shared" si="346"/>
        <v>0</v>
      </c>
      <c r="S575" s="693"/>
      <c r="T575" s="700">
        <f t="shared" si="366"/>
        <v>0</v>
      </c>
      <c r="U575" s="701">
        <f t="shared" si="366"/>
        <v>0</v>
      </c>
      <c r="V575" s="693"/>
      <c r="W575" s="700">
        <f t="shared" si="367"/>
        <v>0</v>
      </c>
      <c r="X575" s="126">
        <f t="shared" si="367"/>
        <v>0</v>
      </c>
      <c r="Y575" s="696">
        <f t="shared" si="347"/>
        <v>0</v>
      </c>
      <c r="Z575" s="408">
        <f t="shared" si="348"/>
        <v>0</v>
      </c>
      <c r="AA575" s="127"/>
      <c r="AB575" s="123">
        <f t="shared" si="373"/>
        <v>0</v>
      </c>
      <c r="AC575" s="121">
        <f t="shared" si="373"/>
        <v>0</v>
      </c>
      <c r="AD575" s="121">
        <f t="shared" si="373"/>
        <v>0</v>
      </c>
      <c r="AE575" s="121">
        <f t="shared" si="373"/>
        <v>0</v>
      </c>
      <c r="AF575" s="121">
        <f t="shared" si="373"/>
        <v>0</v>
      </c>
      <c r="AG575" s="121">
        <f t="shared" si="373"/>
        <v>0</v>
      </c>
      <c r="AH575" s="121">
        <f t="shared" si="373"/>
        <v>0</v>
      </c>
      <c r="AI575" s="121">
        <f t="shared" si="373"/>
        <v>0</v>
      </c>
      <c r="AJ575" s="121">
        <f t="shared" si="373"/>
        <v>0</v>
      </c>
      <c r="AK575" s="121">
        <f t="shared" si="373"/>
        <v>0</v>
      </c>
      <c r="AL575" s="121">
        <f t="shared" si="373"/>
        <v>0</v>
      </c>
      <c r="AM575" s="121">
        <f t="shared" si="373"/>
        <v>0</v>
      </c>
      <c r="AN575" s="121">
        <f t="shared" si="373"/>
        <v>0</v>
      </c>
      <c r="AO575" s="701">
        <f t="shared" si="373"/>
        <v>0</v>
      </c>
      <c r="AP575" s="122"/>
      <c r="AQ575" s="123">
        <f t="shared" si="374"/>
        <v>0</v>
      </c>
      <c r="AR575" s="121">
        <f t="shared" si="374"/>
        <v>0</v>
      </c>
      <c r="AS575" s="121">
        <f t="shared" si="374"/>
        <v>0</v>
      </c>
      <c r="AT575" s="121">
        <f t="shared" si="374"/>
        <v>0</v>
      </c>
      <c r="AU575" s="121">
        <f t="shared" si="374"/>
        <v>0</v>
      </c>
      <c r="AV575" s="121">
        <f t="shared" si="374"/>
        <v>0</v>
      </c>
      <c r="AW575" s="121">
        <f t="shared" si="374"/>
        <v>0</v>
      </c>
      <c r="AX575" s="121">
        <f t="shared" si="374"/>
        <v>0</v>
      </c>
      <c r="AY575" s="121">
        <f t="shared" si="374"/>
        <v>0</v>
      </c>
      <c r="AZ575" s="121">
        <f t="shared" si="374"/>
        <v>0</v>
      </c>
      <c r="BA575" s="121">
        <f t="shared" si="374"/>
        <v>0</v>
      </c>
      <c r="BB575" s="121">
        <f t="shared" si="374"/>
        <v>0</v>
      </c>
      <c r="BC575" s="121">
        <f t="shared" si="374"/>
        <v>0</v>
      </c>
      <c r="BD575" s="701">
        <f t="shared" si="374"/>
        <v>0</v>
      </c>
      <c r="BE575" s="693"/>
      <c r="BF575" s="122">
        <f t="shared" si="349"/>
        <v>0</v>
      </c>
      <c r="BG575" s="124"/>
      <c r="BH575" s="122">
        <f t="shared" si="350"/>
        <v>0</v>
      </c>
      <c r="BI575" s="124"/>
      <c r="BJ575" s="122">
        <f t="shared" si="351"/>
        <v>0</v>
      </c>
      <c r="BK575" s="124"/>
      <c r="BL575" s="125">
        <f t="shared" si="352"/>
        <v>0</v>
      </c>
      <c r="BM575" s="124"/>
      <c r="BN575" s="123">
        <f t="shared" si="370"/>
        <v>0</v>
      </c>
      <c r="BO575" s="126">
        <f t="shared" si="370"/>
        <v>0</v>
      </c>
      <c r="BP575" s="127"/>
      <c r="BQ575" s="409"/>
    </row>
    <row r="576" spans="1:69" s="58" customFormat="1" ht="17.55" hidden="1" customHeight="1">
      <c r="A576"/>
      <c r="B576"/>
      <c r="C576" s="139" t="str">
        <f t="shared" si="345"/>
        <v>H</v>
      </c>
      <c r="D576" s="130" t="str">
        <f>Parameter!G78</f>
        <v>HIL_R</v>
      </c>
      <c r="E576" s="129" t="str">
        <f t="shared" ref="E576:E599" si="375">E156</f>
        <v>Aglaia Tech</v>
      </c>
      <c r="F576" s="717"/>
      <c r="G576" s="123">
        <f t="shared" ref="G576:P585" si="376">SUMIFS(Share, Y, $E$3, Config, $G$11, P, G$15, LType, $D576, MSup, $E576)</f>
        <v>0</v>
      </c>
      <c r="H576" s="121">
        <f t="shared" si="376"/>
        <v>0</v>
      </c>
      <c r="I576" s="121">
        <f t="shared" si="376"/>
        <v>0</v>
      </c>
      <c r="J576" s="121">
        <f t="shared" si="376"/>
        <v>0</v>
      </c>
      <c r="K576" s="121">
        <f t="shared" si="376"/>
        <v>0</v>
      </c>
      <c r="L576" s="121">
        <f t="shared" si="376"/>
        <v>0</v>
      </c>
      <c r="M576" s="121">
        <f t="shared" si="376"/>
        <v>0</v>
      </c>
      <c r="N576" s="121">
        <f t="shared" si="376"/>
        <v>0</v>
      </c>
      <c r="O576" s="121">
        <f t="shared" si="376"/>
        <v>0</v>
      </c>
      <c r="P576" s="126">
        <f t="shared" si="376"/>
        <v>0</v>
      </c>
      <c r="Q576" s="122"/>
      <c r="R576" s="408">
        <f t="shared" si="346"/>
        <v>0</v>
      </c>
      <c r="S576" s="693"/>
      <c r="T576" s="700">
        <f t="shared" ref="T576:U595" si="377">SUMIFS(Share, Y, $E$3, Config, $T$11, P, T$15, LType, $D576, MSup, $E576)</f>
        <v>0</v>
      </c>
      <c r="U576" s="701">
        <f t="shared" si="377"/>
        <v>0</v>
      </c>
      <c r="V576" s="693"/>
      <c r="W576" s="700">
        <f t="shared" ref="W576:X595" si="378">SUMIFS(Share, Y, $E$3, Config, $W$11, P, W$15, LType, $D576, MSup, $E576)</f>
        <v>0</v>
      </c>
      <c r="X576" s="126">
        <f t="shared" si="378"/>
        <v>0</v>
      </c>
      <c r="Y576" s="696">
        <f t="shared" si="347"/>
        <v>0</v>
      </c>
      <c r="Z576" s="408">
        <f t="shared" si="348"/>
        <v>0</v>
      </c>
      <c r="AA576" s="127"/>
      <c r="AB576" s="123">
        <f t="shared" ref="AB576:AO585" si="379">SUMIFS(Share, Y, $E$3, Config, $AB$11, P, AB$15, LType, $D576, MSup, $E576)</f>
        <v>0</v>
      </c>
      <c r="AC576" s="121">
        <f t="shared" si="379"/>
        <v>0</v>
      </c>
      <c r="AD576" s="121">
        <f t="shared" si="379"/>
        <v>0</v>
      </c>
      <c r="AE576" s="121">
        <f t="shared" si="379"/>
        <v>0</v>
      </c>
      <c r="AF576" s="121">
        <f t="shared" si="379"/>
        <v>0</v>
      </c>
      <c r="AG576" s="121">
        <f t="shared" si="379"/>
        <v>0</v>
      </c>
      <c r="AH576" s="121">
        <f t="shared" si="379"/>
        <v>0</v>
      </c>
      <c r="AI576" s="121">
        <f t="shared" si="379"/>
        <v>0</v>
      </c>
      <c r="AJ576" s="121">
        <f t="shared" si="379"/>
        <v>0</v>
      </c>
      <c r="AK576" s="121">
        <f t="shared" si="379"/>
        <v>0</v>
      </c>
      <c r="AL576" s="121">
        <f t="shared" si="379"/>
        <v>0</v>
      </c>
      <c r="AM576" s="121">
        <f t="shared" si="379"/>
        <v>0</v>
      </c>
      <c r="AN576" s="121">
        <f t="shared" si="379"/>
        <v>0</v>
      </c>
      <c r="AO576" s="701">
        <f t="shared" si="379"/>
        <v>0</v>
      </c>
      <c r="AP576" s="122"/>
      <c r="AQ576" s="123">
        <f t="shared" ref="AQ576:BD585" si="380">SUMIFS(Share, Y, $E$3, Config, $AQ$11, P, AQ$15, LType, $D576, MSup, $E576)</f>
        <v>0</v>
      </c>
      <c r="AR576" s="121">
        <f t="shared" si="380"/>
        <v>0</v>
      </c>
      <c r="AS576" s="121">
        <f t="shared" si="380"/>
        <v>0</v>
      </c>
      <c r="AT576" s="121">
        <f t="shared" si="380"/>
        <v>0</v>
      </c>
      <c r="AU576" s="121">
        <f t="shared" si="380"/>
        <v>0</v>
      </c>
      <c r="AV576" s="121">
        <f t="shared" si="380"/>
        <v>0</v>
      </c>
      <c r="AW576" s="121">
        <f t="shared" si="380"/>
        <v>0</v>
      </c>
      <c r="AX576" s="121">
        <f t="shared" si="380"/>
        <v>0</v>
      </c>
      <c r="AY576" s="121">
        <f t="shared" si="380"/>
        <v>0</v>
      </c>
      <c r="AZ576" s="121">
        <f t="shared" si="380"/>
        <v>0</v>
      </c>
      <c r="BA576" s="121">
        <f t="shared" si="380"/>
        <v>0</v>
      </c>
      <c r="BB576" s="121">
        <f t="shared" si="380"/>
        <v>0</v>
      </c>
      <c r="BC576" s="121">
        <f t="shared" si="380"/>
        <v>0</v>
      </c>
      <c r="BD576" s="701">
        <f t="shared" si="380"/>
        <v>0</v>
      </c>
      <c r="BE576" s="693"/>
      <c r="BF576" s="122">
        <f t="shared" si="349"/>
        <v>0</v>
      </c>
      <c r="BG576" s="124"/>
      <c r="BH576" s="122">
        <f t="shared" si="350"/>
        <v>0</v>
      </c>
      <c r="BI576" s="124"/>
      <c r="BJ576" s="122">
        <f t="shared" si="351"/>
        <v>0</v>
      </c>
      <c r="BK576" s="124"/>
      <c r="BL576" s="125">
        <f t="shared" si="352"/>
        <v>0</v>
      </c>
      <c r="BM576" s="124"/>
      <c r="BN576" s="123">
        <f t="shared" ref="BN576:BO595" si="381">SUMIFS(Share, Y, $E$3, Config, $BN$11, P, BN$15, LType, $D576, MSup, $E576)</f>
        <v>0</v>
      </c>
      <c r="BO576" s="126">
        <f t="shared" si="381"/>
        <v>0</v>
      </c>
      <c r="BP576" s="127"/>
      <c r="BQ576" s="410"/>
    </row>
    <row r="577" spans="1:69" s="58" customFormat="1" ht="17.55" hidden="1" customHeight="1">
      <c r="A577"/>
      <c r="B577"/>
      <c r="C577" s="139" t="str">
        <f t="shared" si="345"/>
        <v>H</v>
      </c>
      <c r="D577" s="130" t="str">
        <f t="shared" ref="D577:D609" si="382">$D576</f>
        <v>HIL_R</v>
      </c>
      <c r="E577" s="129" t="str">
        <f t="shared" si="375"/>
        <v>Bayer</v>
      </c>
      <c r="F577" s="717"/>
      <c r="G577" s="123">
        <f t="shared" si="376"/>
        <v>0</v>
      </c>
      <c r="H577" s="121">
        <f t="shared" si="376"/>
        <v>0</v>
      </c>
      <c r="I577" s="121">
        <f t="shared" si="376"/>
        <v>0</v>
      </c>
      <c r="J577" s="121">
        <f t="shared" si="376"/>
        <v>0</v>
      </c>
      <c r="K577" s="121">
        <f t="shared" si="376"/>
        <v>0</v>
      </c>
      <c r="L577" s="121">
        <f t="shared" si="376"/>
        <v>0</v>
      </c>
      <c r="M577" s="121">
        <f t="shared" si="376"/>
        <v>0</v>
      </c>
      <c r="N577" s="121">
        <f t="shared" si="376"/>
        <v>0</v>
      </c>
      <c r="O577" s="121">
        <f t="shared" si="376"/>
        <v>0</v>
      </c>
      <c r="P577" s="126">
        <f t="shared" si="376"/>
        <v>0</v>
      </c>
      <c r="Q577" s="122"/>
      <c r="R577" s="408">
        <f t="shared" si="346"/>
        <v>0</v>
      </c>
      <c r="S577" s="693"/>
      <c r="T577" s="700">
        <f t="shared" si="377"/>
        <v>0</v>
      </c>
      <c r="U577" s="701">
        <f t="shared" si="377"/>
        <v>0</v>
      </c>
      <c r="V577" s="693"/>
      <c r="W577" s="700">
        <f t="shared" si="378"/>
        <v>0</v>
      </c>
      <c r="X577" s="126">
        <f t="shared" si="378"/>
        <v>0</v>
      </c>
      <c r="Y577" s="696">
        <f t="shared" si="347"/>
        <v>0</v>
      </c>
      <c r="Z577" s="408">
        <f t="shared" si="348"/>
        <v>0</v>
      </c>
      <c r="AA577" s="127"/>
      <c r="AB577" s="123">
        <f t="shared" si="379"/>
        <v>0</v>
      </c>
      <c r="AC577" s="121">
        <f t="shared" si="379"/>
        <v>0</v>
      </c>
      <c r="AD577" s="121">
        <f t="shared" si="379"/>
        <v>0</v>
      </c>
      <c r="AE577" s="121">
        <f t="shared" si="379"/>
        <v>0</v>
      </c>
      <c r="AF577" s="121">
        <f t="shared" si="379"/>
        <v>0</v>
      </c>
      <c r="AG577" s="121">
        <f t="shared" si="379"/>
        <v>0</v>
      </c>
      <c r="AH577" s="121">
        <f t="shared" si="379"/>
        <v>0</v>
      </c>
      <c r="AI577" s="121">
        <f t="shared" si="379"/>
        <v>0</v>
      </c>
      <c r="AJ577" s="121">
        <f t="shared" si="379"/>
        <v>0</v>
      </c>
      <c r="AK577" s="121">
        <f t="shared" si="379"/>
        <v>0</v>
      </c>
      <c r="AL577" s="121">
        <f t="shared" si="379"/>
        <v>0</v>
      </c>
      <c r="AM577" s="121">
        <f t="shared" si="379"/>
        <v>0</v>
      </c>
      <c r="AN577" s="121">
        <f t="shared" si="379"/>
        <v>0</v>
      </c>
      <c r="AO577" s="701">
        <f t="shared" si="379"/>
        <v>0</v>
      </c>
      <c r="AP577" s="122"/>
      <c r="AQ577" s="123">
        <f t="shared" si="380"/>
        <v>0</v>
      </c>
      <c r="AR577" s="121">
        <f t="shared" si="380"/>
        <v>0</v>
      </c>
      <c r="AS577" s="121">
        <f t="shared" si="380"/>
        <v>0</v>
      </c>
      <c r="AT577" s="121">
        <f t="shared" si="380"/>
        <v>0</v>
      </c>
      <c r="AU577" s="121">
        <f t="shared" si="380"/>
        <v>0</v>
      </c>
      <c r="AV577" s="121">
        <f t="shared" si="380"/>
        <v>0</v>
      </c>
      <c r="AW577" s="121">
        <f t="shared" si="380"/>
        <v>0</v>
      </c>
      <c r="AX577" s="121">
        <f t="shared" si="380"/>
        <v>0</v>
      </c>
      <c r="AY577" s="121">
        <f t="shared" si="380"/>
        <v>0</v>
      </c>
      <c r="AZ577" s="121">
        <f t="shared" si="380"/>
        <v>0</v>
      </c>
      <c r="BA577" s="121">
        <f t="shared" si="380"/>
        <v>0</v>
      </c>
      <c r="BB577" s="121">
        <f t="shared" si="380"/>
        <v>0</v>
      </c>
      <c r="BC577" s="121">
        <f t="shared" si="380"/>
        <v>0</v>
      </c>
      <c r="BD577" s="701">
        <f t="shared" si="380"/>
        <v>0</v>
      </c>
      <c r="BE577" s="693"/>
      <c r="BF577" s="122">
        <f t="shared" si="349"/>
        <v>0</v>
      </c>
      <c r="BG577" s="124"/>
      <c r="BH577" s="122">
        <f t="shared" si="350"/>
        <v>0</v>
      </c>
      <c r="BI577" s="124"/>
      <c r="BJ577" s="122">
        <f t="shared" si="351"/>
        <v>0</v>
      </c>
      <c r="BK577" s="124"/>
      <c r="BL577" s="125">
        <f t="shared" si="352"/>
        <v>0</v>
      </c>
      <c r="BM577" s="124"/>
      <c r="BN577" s="123">
        <f t="shared" si="381"/>
        <v>0</v>
      </c>
      <c r="BO577" s="126">
        <f t="shared" si="381"/>
        <v>0</v>
      </c>
      <c r="BP577" s="127"/>
      <c r="BQ577" s="410"/>
    </row>
    <row r="578" spans="1:69" s="58" customFormat="1" ht="17.55" hidden="1" customHeight="1">
      <c r="A578"/>
      <c r="B578"/>
      <c r="C578" s="139" t="str">
        <f t="shared" si="345"/>
        <v>H</v>
      </c>
      <c r="D578" s="130" t="str">
        <f t="shared" si="382"/>
        <v>HIL_R</v>
      </c>
      <c r="E578" s="129" t="str">
        <f t="shared" si="375"/>
        <v>Comet</v>
      </c>
      <c r="F578" s="717"/>
      <c r="G578" s="123">
        <f t="shared" si="376"/>
        <v>0</v>
      </c>
      <c r="H578" s="121">
        <f t="shared" si="376"/>
        <v>0</v>
      </c>
      <c r="I578" s="121">
        <f t="shared" si="376"/>
        <v>0</v>
      </c>
      <c r="J578" s="121">
        <f t="shared" si="376"/>
        <v>0</v>
      </c>
      <c r="K578" s="121">
        <f t="shared" si="376"/>
        <v>0</v>
      </c>
      <c r="L578" s="121">
        <f t="shared" si="376"/>
        <v>0</v>
      </c>
      <c r="M578" s="121">
        <f t="shared" si="376"/>
        <v>0</v>
      </c>
      <c r="N578" s="121">
        <f t="shared" si="376"/>
        <v>0</v>
      </c>
      <c r="O578" s="121">
        <f t="shared" si="376"/>
        <v>0</v>
      </c>
      <c r="P578" s="126">
        <f t="shared" si="376"/>
        <v>0</v>
      </c>
      <c r="Q578" s="122"/>
      <c r="R578" s="408">
        <f t="shared" si="346"/>
        <v>0</v>
      </c>
      <c r="S578" s="693"/>
      <c r="T578" s="700">
        <f t="shared" si="377"/>
        <v>0</v>
      </c>
      <c r="U578" s="701">
        <f t="shared" si="377"/>
        <v>0</v>
      </c>
      <c r="V578" s="693"/>
      <c r="W578" s="700">
        <f t="shared" si="378"/>
        <v>0</v>
      </c>
      <c r="X578" s="126">
        <f t="shared" si="378"/>
        <v>0</v>
      </c>
      <c r="Y578" s="696">
        <f t="shared" si="347"/>
        <v>0</v>
      </c>
      <c r="Z578" s="408">
        <f t="shared" si="348"/>
        <v>0</v>
      </c>
      <c r="AA578" s="127"/>
      <c r="AB578" s="123">
        <f t="shared" si="379"/>
        <v>0</v>
      </c>
      <c r="AC578" s="121">
        <f t="shared" si="379"/>
        <v>0</v>
      </c>
      <c r="AD578" s="121">
        <f t="shared" si="379"/>
        <v>0</v>
      </c>
      <c r="AE578" s="121">
        <f t="shared" si="379"/>
        <v>0</v>
      </c>
      <c r="AF578" s="121">
        <f t="shared" si="379"/>
        <v>0</v>
      </c>
      <c r="AG578" s="121">
        <f t="shared" si="379"/>
        <v>0</v>
      </c>
      <c r="AH578" s="121">
        <f t="shared" si="379"/>
        <v>0</v>
      </c>
      <c r="AI578" s="121">
        <f t="shared" si="379"/>
        <v>0</v>
      </c>
      <c r="AJ578" s="121">
        <f t="shared" si="379"/>
        <v>0</v>
      </c>
      <c r="AK578" s="121">
        <f t="shared" si="379"/>
        <v>0</v>
      </c>
      <c r="AL578" s="121">
        <f t="shared" si="379"/>
        <v>0</v>
      </c>
      <c r="AM578" s="121">
        <f t="shared" si="379"/>
        <v>0</v>
      </c>
      <c r="AN578" s="121">
        <f t="shared" si="379"/>
        <v>0</v>
      </c>
      <c r="AO578" s="701">
        <f t="shared" si="379"/>
        <v>0</v>
      </c>
      <c r="AP578" s="122"/>
      <c r="AQ578" s="123">
        <f t="shared" si="380"/>
        <v>0</v>
      </c>
      <c r="AR578" s="121">
        <f t="shared" si="380"/>
        <v>0</v>
      </c>
      <c r="AS578" s="121">
        <f t="shared" si="380"/>
        <v>0</v>
      </c>
      <c r="AT578" s="121">
        <f t="shared" si="380"/>
        <v>0</v>
      </c>
      <c r="AU578" s="121">
        <f t="shared" si="380"/>
        <v>0</v>
      </c>
      <c r="AV578" s="121">
        <f t="shared" si="380"/>
        <v>0</v>
      </c>
      <c r="AW578" s="121">
        <f t="shared" si="380"/>
        <v>0</v>
      </c>
      <c r="AX578" s="121">
        <f t="shared" si="380"/>
        <v>0</v>
      </c>
      <c r="AY578" s="121">
        <f t="shared" si="380"/>
        <v>0</v>
      </c>
      <c r="AZ578" s="121">
        <f t="shared" si="380"/>
        <v>0</v>
      </c>
      <c r="BA578" s="121">
        <f t="shared" si="380"/>
        <v>0</v>
      </c>
      <c r="BB578" s="121">
        <f t="shared" si="380"/>
        <v>0</v>
      </c>
      <c r="BC578" s="121">
        <f t="shared" si="380"/>
        <v>0</v>
      </c>
      <c r="BD578" s="701">
        <f t="shared" si="380"/>
        <v>0</v>
      </c>
      <c r="BE578" s="693"/>
      <c r="BF578" s="122">
        <f t="shared" si="349"/>
        <v>0</v>
      </c>
      <c r="BG578" s="124"/>
      <c r="BH578" s="122">
        <f t="shared" si="350"/>
        <v>0</v>
      </c>
      <c r="BI578" s="124"/>
      <c r="BJ578" s="122">
        <f t="shared" si="351"/>
        <v>0</v>
      </c>
      <c r="BK578" s="124"/>
      <c r="BL578" s="125">
        <f t="shared" si="352"/>
        <v>0</v>
      </c>
      <c r="BM578" s="124"/>
      <c r="BN578" s="123">
        <f t="shared" si="381"/>
        <v>0</v>
      </c>
      <c r="BO578" s="126">
        <f t="shared" si="381"/>
        <v>0</v>
      </c>
      <c r="BP578" s="127"/>
      <c r="BQ578" s="410"/>
    </row>
    <row r="579" spans="1:69" s="58" customFormat="1" ht="17.55" hidden="1" customHeight="1">
      <c r="A579"/>
      <c r="B579"/>
      <c r="C579" s="139" t="str">
        <f t="shared" si="345"/>
        <v>H</v>
      </c>
      <c r="D579" s="130" t="str">
        <f t="shared" si="382"/>
        <v>HIL_R</v>
      </c>
      <c r="E579" s="129" t="str">
        <f t="shared" si="375"/>
        <v>Dongjin Semichem</v>
      </c>
      <c r="F579" s="717"/>
      <c r="G579" s="123">
        <f t="shared" si="376"/>
        <v>0</v>
      </c>
      <c r="H579" s="121">
        <f t="shared" si="376"/>
        <v>0</v>
      </c>
      <c r="I579" s="121">
        <f t="shared" si="376"/>
        <v>0</v>
      </c>
      <c r="J579" s="121">
        <f t="shared" si="376"/>
        <v>0</v>
      </c>
      <c r="K579" s="121">
        <f t="shared" si="376"/>
        <v>0</v>
      </c>
      <c r="L579" s="121">
        <f t="shared" si="376"/>
        <v>0</v>
      </c>
      <c r="M579" s="121">
        <f t="shared" si="376"/>
        <v>0</v>
      </c>
      <c r="N579" s="121">
        <f t="shared" si="376"/>
        <v>0</v>
      </c>
      <c r="O579" s="121">
        <f t="shared" si="376"/>
        <v>0</v>
      </c>
      <c r="P579" s="126">
        <f t="shared" si="376"/>
        <v>0</v>
      </c>
      <c r="Q579" s="122"/>
      <c r="R579" s="408">
        <f t="shared" si="346"/>
        <v>0</v>
      </c>
      <c r="S579" s="693"/>
      <c r="T579" s="700">
        <f t="shared" si="377"/>
        <v>0</v>
      </c>
      <c r="U579" s="701">
        <f t="shared" si="377"/>
        <v>0</v>
      </c>
      <c r="V579" s="693"/>
      <c r="W579" s="700">
        <f t="shared" si="378"/>
        <v>0</v>
      </c>
      <c r="X579" s="126">
        <f t="shared" si="378"/>
        <v>0</v>
      </c>
      <c r="Y579" s="696">
        <f t="shared" si="347"/>
        <v>0</v>
      </c>
      <c r="Z579" s="408">
        <f t="shared" si="348"/>
        <v>0</v>
      </c>
      <c r="AA579" s="127"/>
      <c r="AB579" s="123">
        <f t="shared" si="379"/>
        <v>0</v>
      </c>
      <c r="AC579" s="121">
        <f t="shared" si="379"/>
        <v>0</v>
      </c>
      <c r="AD579" s="121">
        <f t="shared" si="379"/>
        <v>0</v>
      </c>
      <c r="AE579" s="121">
        <f t="shared" si="379"/>
        <v>0</v>
      </c>
      <c r="AF579" s="121">
        <f t="shared" si="379"/>
        <v>0</v>
      </c>
      <c r="AG579" s="121">
        <f t="shared" si="379"/>
        <v>0</v>
      </c>
      <c r="AH579" s="121">
        <f t="shared" si="379"/>
        <v>0</v>
      </c>
      <c r="AI579" s="121">
        <f t="shared" si="379"/>
        <v>0</v>
      </c>
      <c r="AJ579" s="121">
        <f t="shared" si="379"/>
        <v>0</v>
      </c>
      <c r="AK579" s="121">
        <f t="shared" si="379"/>
        <v>0</v>
      </c>
      <c r="AL579" s="121">
        <f t="shared" si="379"/>
        <v>0</v>
      </c>
      <c r="AM579" s="121">
        <f t="shared" si="379"/>
        <v>0</v>
      </c>
      <c r="AN579" s="121">
        <f t="shared" si="379"/>
        <v>0</v>
      </c>
      <c r="AO579" s="701">
        <f t="shared" si="379"/>
        <v>0</v>
      </c>
      <c r="AP579" s="122"/>
      <c r="AQ579" s="123">
        <f t="shared" si="380"/>
        <v>0</v>
      </c>
      <c r="AR579" s="121">
        <f t="shared" si="380"/>
        <v>0</v>
      </c>
      <c r="AS579" s="121">
        <f t="shared" si="380"/>
        <v>0</v>
      </c>
      <c r="AT579" s="121">
        <f t="shared" si="380"/>
        <v>0</v>
      </c>
      <c r="AU579" s="121">
        <f t="shared" si="380"/>
        <v>0</v>
      </c>
      <c r="AV579" s="121">
        <f t="shared" si="380"/>
        <v>0</v>
      </c>
      <c r="AW579" s="121">
        <f t="shared" si="380"/>
        <v>0</v>
      </c>
      <c r="AX579" s="121">
        <f t="shared" si="380"/>
        <v>0</v>
      </c>
      <c r="AY579" s="121">
        <f t="shared" si="380"/>
        <v>0</v>
      </c>
      <c r="AZ579" s="121">
        <f t="shared" si="380"/>
        <v>0</v>
      </c>
      <c r="BA579" s="121">
        <f t="shared" si="380"/>
        <v>0</v>
      </c>
      <c r="BB579" s="121">
        <f t="shared" si="380"/>
        <v>0</v>
      </c>
      <c r="BC579" s="121">
        <f t="shared" si="380"/>
        <v>0</v>
      </c>
      <c r="BD579" s="701">
        <f t="shared" si="380"/>
        <v>0</v>
      </c>
      <c r="BE579" s="693"/>
      <c r="BF579" s="122">
        <f t="shared" si="349"/>
        <v>0</v>
      </c>
      <c r="BG579" s="124"/>
      <c r="BH579" s="122">
        <f t="shared" si="350"/>
        <v>0</v>
      </c>
      <c r="BI579" s="124"/>
      <c r="BJ579" s="122">
        <f t="shared" si="351"/>
        <v>0</v>
      </c>
      <c r="BK579" s="124"/>
      <c r="BL579" s="125">
        <f t="shared" si="352"/>
        <v>0</v>
      </c>
      <c r="BM579" s="124"/>
      <c r="BN579" s="123">
        <f t="shared" si="381"/>
        <v>0</v>
      </c>
      <c r="BO579" s="126">
        <f t="shared" si="381"/>
        <v>0</v>
      </c>
      <c r="BP579" s="127"/>
      <c r="BQ579" s="410"/>
    </row>
    <row r="580" spans="1:69" s="58" customFormat="1" ht="17.55" hidden="1" customHeight="1">
      <c r="A580"/>
      <c r="B580"/>
      <c r="C580" s="139" t="str">
        <f t="shared" si="345"/>
        <v>H</v>
      </c>
      <c r="D580" s="130" t="str">
        <f t="shared" si="382"/>
        <v>HIL_R</v>
      </c>
      <c r="E580" s="129" t="str">
        <f t="shared" si="375"/>
        <v>Duksan Neolux</v>
      </c>
      <c r="F580" s="717"/>
      <c r="G580" s="123">
        <f t="shared" si="376"/>
        <v>0</v>
      </c>
      <c r="H580" s="121">
        <f t="shared" si="376"/>
        <v>0</v>
      </c>
      <c r="I580" s="121">
        <f t="shared" si="376"/>
        <v>0</v>
      </c>
      <c r="J580" s="121">
        <f t="shared" si="376"/>
        <v>0</v>
      </c>
      <c r="K580" s="121">
        <f t="shared" si="376"/>
        <v>0</v>
      </c>
      <c r="L580" s="121">
        <f t="shared" si="376"/>
        <v>0</v>
      </c>
      <c r="M580" s="121">
        <f t="shared" si="376"/>
        <v>0</v>
      </c>
      <c r="N580" s="121">
        <f t="shared" si="376"/>
        <v>0</v>
      </c>
      <c r="O580" s="121">
        <f t="shared" si="376"/>
        <v>0</v>
      </c>
      <c r="P580" s="126">
        <f t="shared" si="376"/>
        <v>0</v>
      </c>
      <c r="Q580" s="122"/>
      <c r="R580" s="408">
        <f t="shared" si="346"/>
        <v>0</v>
      </c>
      <c r="S580" s="693"/>
      <c r="T580" s="700">
        <f t="shared" si="377"/>
        <v>0</v>
      </c>
      <c r="U580" s="701">
        <f t="shared" si="377"/>
        <v>0</v>
      </c>
      <c r="V580" s="693"/>
      <c r="W580" s="700">
        <f t="shared" si="378"/>
        <v>0</v>
      </c>
      <c r="X580" s="126">
        <f t="shared" si="378"/>
        <v>0</v>
      </c>
      <c r="Y580" s="696">
        <f t="shared" si="347"/>
        <v>0</v>
      </c>
      <c r="Z580" s="408">
        <f t="shared" si="348"/>
        <v>0</v>
      </c>
      <c r="AA580" s="127"/>
      <c r="AB580" s="123">
        <f t="shared" si="379"/>
        <v>0</v>
      </c>
      <c r="AC580" s="121">
        <f t="shared" si="379"/>
        <v>0</v>
      </c>
      <c r="AD580" s="121">
        <f t="shared" si="379"/>
        <v>0</v>
      </c>
      <c r="AE580" s="121">
        <f t="shared" si="379"/>
        <v>0</v>
      </c>
      <c r="AF580" s="121">
        <f t="shared" si="379"/>
        <v>0</v>
      </c>
      <c r="AG580" s="121">
        <f t="shared" si="379"/>
        <v>0</v>
      </c>
      <c r="AH580" s="121">
        <f t="shared" si="379"/>
        <v>0</v>
      </c>
      <c r="AI580" s="121">
        <f t="shared" si="379"/>
        <v>0</v>
      </c>
      <c r="AJ580" s="121">
        <f t="shared" si="379"/>
        <v>0</v>
      </c>
      <c r="AK580" s="121">
        <f t="shared" si="379"/>
        <v>0</v>
      </c>
      <c r="AL580" s="121">
        <f t="shared" si="379"/>
        <v>0</v>
      </c>
      <c r="AM580" s="121">
        <f t="shared" si="379"/>
        <v>0</v>
      </c>
      <c r="AN580" s="121">
        <f t="shared" si="379"/>
        <v>0</v>
      </c>
      <c r="AO580" s="701">
        <f t="shared" si="379"/>
        <v>0</v>
      </c>
      <c r="AP580" s="122"/>
      <c r="AQ580" s="123">
        <f t="shared" si="380"/>
        <v>0</v>
      </c>
      <c r="AR580" s="121">
        <f t="shared" si="380"/>
        <v>0</v>
      </c>
      <c r="AS580" s="121">
        <f t="shared" si="380"/>
        <v>0</v>
      </c>
      <c r="AT580" s="121">
        <f t="shared" si="380"/>
        <v>0</v>
      </c>
      <c r="AU580" s="121">
        <f t="shared" si="380"/>
        <v>0</v>
      </c>
      <c r="AV580" s="121">
        <f t="shared" si="380"/>
        <v>0</v>
      </c>
      <c r="AW580" s="121">
        <f t="shared" si="380"/>
        <v>0</v>
      </c>
      <c r="AX580" s="121">
        <f t="shared" si="380"/>
        <v>0</v>
      </c>
      <c r="AY580" s="121">
        <f t="shared" si="380"/>
        <v>0</v>
      </c>
      <c r="AZ580" s="121">
        <f t="shared" si="380"/>
        <v>0</v>
      </c>
      <c r="BA580" s="121">
        <f t="shared" si="380"/>
        <v>0</v>
      </c>
      <c r="BB580" s="121">
        <f t="shared" si="380"/>
        <v>0</v>
      </c>
      <c r="BC580" s="121">
        <f t="shared" si="380"/>
        <v>0</v>
      </c>
      <c r="BD580" s="701">
        <f t="shared" si="380"/>
        <v>0</v>
      </c>
      <c r="BE580" s="693"/>
      <c r="BF580" s="122">
        <f t="shared" si="349"/>
        <v>0</v>
      </c>
      <c r="BG580" s="124"/>
      <c r="BH580" s="122">
        <f t="shared" si="350"/>
        <v>0</v>
      </c>
      <c r="BI580" s="124"/>
      <c r="BJ580" s="122">
        <f t="shared" si="351"/>
        <v>0</v>
      </c>
      <c r="BK580" s="124"/>
      <c r="BL580" s="125">
        <f t="shared" si="352"/>
        <v>0</v>
      </c>
      <c r="BM580" s="124"/>
      <c r="BN580" s="123">
        <f t="shared" si="381"/>
        <v>0</v>
      </c>
      <c r="BO580" s="126">
        <f t="shared" si="381"/>
        <v>0</v>
      </c>
      <c r="BP580" s="127"/>
      <c r="BQ580" s="410"/>
    </row>
    <row r="581" spans="1:69" s="58" customFormat="1" ht="17.55" hidden="1" customHeight="1">
      <c r="A581"/>
      <c r="B581"/>
      <c r="C581" s="139" t="str">
        <f t="shared" si="345"/>
        <v>H</v>
      </c>
      <c r="D581" s="130" t="str">
        <f t="shared" si="382"/>
        <v>HIL_R</v>
      </c>
      <c r="E581" s="129" t="str">
        <f t="shared" si="375"/>
        <v>DuPont</v>
      </c>
      <c r="F581" s="717"/>
      <c r="G581" s="123">
        <f t="shared" si="376"/>
        <v>0</v>
      </c>
      <c r="H581" s="121">
        <f t="shared" si="376"/>
        <v>0</v>
      </c>
      <c r="I581" s="121">
        <f t="shared" si="376"/>
        <v>0</v>
      </c>
      <c r="J581" s="121">
        <f t="shared" si="376"/>
        <v>0</v>
      </c>
      <c r="K581" s="121">
        <f t="shared" si="376"/>
        <v>0</v>
      </c>
      <c r="L581" s="121">
        <f t="shared" si="376"/>
        <v>0</v>
      </c>
      <c r="M581" s="121">
        <f t="shared" si="376"/>
        <v>0</v>
      </c>
      <c r="N581" s="121">
        <f t="shared" si="376"/>
        <v>0</v>
      </c>
      <c r="O581" s="121">
        <f t="shared" si="376"/>
        <v>0</v>
      </c>
      <c r="P581" s="126">
        <f t="shared" si="376"/>
        <v>0</v>
      </c>
      <c r="Q581" s="122"/>
      <c r="R581" s="408">
        <f t="shared" si="346"/>
        <v>0</v>
      </c>
      <c r="S581" s="693"/>
      <c r="T581" s="700">
        <f t="shared" si="377"/>
        <v>0</v>
      </c>
      <c r="U581" s="701">
        <f t="shared" si="377"/>
        <v>0</v>
      </c>
      <c r="V581" s="693"/>
      <c r="W581" s="700">
        <f t="shared" si="378"/>
        <v>0</v>
      </c>
      <c r="X581" s="126">
        <f t="shared" si="378"/>
        <v>0</v>
      </c>
      <c r="Y581" s="696">
        <f t="shared" si="347"/>
        <v>0</v>
      </c>
      <c r="Z581" s="408">
        <f t="shared" si="348"/>
        <v>0</v>
      </c>
      <c r="AA581" s="127"/>
      <c r="AB581" s="123">
        <f t="shared" si="379"/>
        <v>0</v>
      </c>
      <c r="AC581" s="121">
        <f t="shared" si="379"/>
        <v>0</v>
      </c>
      <c r="AD581" s="121">
        <f t="shared" si="379"/>
        <v>0</v>
      </c>
      <c r="AE581" s="121">
        <f t="shared" si="379"/>
        <v>0</v>
      </c>
      <c r="AF581" s="121">
        <f t="shared" si="379"/>
        <v>0</v>
      </c>
      <c r="AG581" s="121">
        <f t="shared" si="379"/>
        <v>0</v>
      </c>
      <c r="AH581" s="121">
        <f t="shared" si="379"/>
        <v>0</v>
      </c>
      <c r="AI581" s="121">
        <f t="shared" si="379"/>
        <v>0</v>
      </c>
      <c r="AJ581" s="121">
        <f t="shared" si="379"/>
        <v>0</v>
      </c>
      <c r="AK581" s="121">
        <f t="shared" si="379"/>
        <v>0</v>
      </c>
      <c r="AL581" s="121">
        <f t="shared" si="379"/>
        <v>0</v>
      </c>
      <c r="AM581" s="121">
        <f t="shared" si="379"/>
        <v>0</v>
      </c>
      <c r="AN581" s="121">
        <f t="shared" si="379"/>
        <v>0</v>
      </c>
      <c r="AO581" s="701">
        <f t="shared" si="379"/>
        <v>0</v>
      </c>
      <c r="AP581" s="122"/>
      <c r="AQ581" s="123">
        <f t="shared" si="380"/>
        <v>0</v>
      </c>
      <c r="AR581" s="121">
        <f t="shared" si="380"/>
        <v>0</v>
      </c>
      <c r="AS581" s="121">
        <f t="shared" si="380"/>
        <v>0</v>
      </c>
      <c r="AT581" s="121">
        <f t="shared" si="380"/>
        <v>0</v>
      </c>
      <c r="AU581" s="121">
        <f t="shared" si="380"/>
        <v>0</v>
      </c>
      <c r="AV581" s="121">
        <f t="shared" si="380"/>
        <v>0</v>
      </c>
      <c r="AW581" s="121">
        <f t="shared" si="380"/>
        <v>0</v>
      </c>
      <c r="AX581" s="121">
        <f t="shared" si="380"/>
        <v>0</v>
      </c>
      <c r="AY581" s="121">
        <f t="shared" si="380"/>
        <v>0</v>
      </c>
      <c r="AZ581" s="121">
        <f t="shared" si="380"/>
        <v>0</v>
      </c>
      <c r="BA581" s="121">
        <f t="shared" si="380"/>
        <v>0</v>
      </c>
      <c r="BB581" s="121">
        <f t="shared" si="380"/>
        <v>0</v>
      </c>
      <c r="BC581" s="121">
        <f t="shared" si="380"/>
        <v>0</v>
      </c>
      <c r="BD581" s="701">
        <f t="shared" si="380"/>
        <v>0</v>
      </c>
      <c r="BE581" s="693"/>
      <c r="BF581" s="122">
        <f t="shared" si="349"/>
        <v>0</v>
      </c>
      <c r="BG581" s="124"/>
      <c r="BH581" s="122">
        <f t="shared" si="350"/>
        <v>0</v>
      </c>
      <c r="BI581" s="124"/>
      <c r="BJ581" s="122">
        <f t="shared" si="351"/>
        <v>0</v>
      </c>
      <c r="BK581" s="124"/>
      <c r="BL581" s="125">
        <f t="shared" si="352"/>
        <v>0</v>
      </c>
      <c r="BM581" s="124"/>
      <c r="BN581" s="123">
        <f t="shared" si="381"/>
        <v>0</v>
      </c>
      <c r="BO581" s="126">
        <f t="shared" si="381"/>
        <v>0</v>
      </c>
      <c r="BP581" s="127"/>
      <c r="BQ581" s="410"/>
    </row>
    <row r="582" spans="1:69" s="58" customFormat="1" ht="17.55" hidden="1" customHeight="1">
      <c r="A582"/>
      <c r="B582"/>
      <c r="C582" s="139" t="str">
        <f t="shared" si="345"/>
        <v>H</v>
      </c>
      <c r="D582" s="130" t="str">
        <f t="shared" si="382"/>
        <v>HIL_R</v>
      </c>
      <c r="E582" s="129" t="str">
        <f t="shared" si="375"/>
        <v>EMT</v>
      </c>
      <c r="F582" s="717"/>
      <c r="G582" s="123">
        <f t="shared" si="376"/>
        <v>0</v>
      </c>
      <c r="H582" s="121">
        <f t="shared" si="376"/>
        <v>0</v>
      </c>
      <c r="I582" s="121">
        <f t="shared" si="376"/>
        <v>0</v>
      </c>
      <c r="J582" s="121">
        <f t="shared" si="376"/>
        <v>0</v>
      </c>
      <c r="K582" s="121">
        <f t="shared" si="376"/>
        <v>0</v>
      </c>
      <c r="L582" s="121">
        <f t="shared" si="376"/>
        <v>0</v>
      </c>
      <c r="M582" s="121">
        <f t="shared" si="376"/>
        <v>0</v>
      </c>
      <c r="N582" s="121">
        <f t="shared" si="376"/>
        <v>0</v>
      </c>
      <c r="O582" s="121">
        <f t="shared" si="376"/>
        <v>0</v>
      </c>
      <c r="P582" s="126">
        <f t="shared" si="376"/>
        <v>0</v>
      </c>
      <c r="Q582" s="122"/>
      <c r="R582" s="408">
        <f t="shared" si="346"/>
        <v>0</v>
      </c>
      <c r="S582" s="693"/>
      <c r="T582" s="700">
        <f t="shared" si="377"/>
        <v>0</v>
      </c>
      <c r="U582" s="701">
        <f t="shared" si="377"/>
        <v>0</v>
      </c>
      <c r="V582" s="693"/>
      <c r="W582" s="700">
        <f t="shared" si="378"/>
        <v>0</v>
      </c>
      <c r="X582" s="126">
        <f t="shared" si="378"/>
        <v>0</v>
      </c>
      <c r="Y582" s="696">
        <f t="shared" si="347"/>
        <v>0</v>
      </c>
      <c r="Z582" s="408">
        <f t="shared" si="348"/>
        <v>0</v>
      </c>
      <c r="AA582" s="127"/>
      <c r="AB582" s="123">
        <f t="shared" si="379"/>
        <v>0</v>
      </c>
      <c r="AC582" s="121">
        <f t="shared" si="379"/>
        <v>0</v>
      </c>
      <c r="AD582" s="121">
        <f t="shared" si="379"/>
        <v>0</v>
      </c>
      <c r="AE582" s="121">
        <f t="shared" si="379"/>
        <v>0</v>
      </c>
      <c r="AF582" s="121">
        <f t="shared" si="379"/>
        <v>0</v>
      </c>
      <c r="AG582" s="121">
        <f t="shared" si="379"/>
        <v>0</v>
      </c>
      <c r="AH582" s="121">
        <f t="shared" si="379"/>
        <v>0</v>
      </c>
      <c r="AI582" s="121">
        <f t="shared" si="379"/>
        <v>0</v>
      </c>
      <c r="AJ582" s="121">
        <f t="shared" si="379"/>
        <v>0</v>
      </c>
      <c r="AK582" s="121">
        <f t="shared" si="379"/>
        <v>0</v>
      </c>
      <c r="AL582" s="121">
        <f t="shared" si="379"/>
        <v>0</v>
      </c>
      <c r="AM582" s="121">
        <f t="shared" si="379"/>
        <v>0</v>
      </c>
      <c r="AN582" s="121">
        <f t="shared" si="379"/>
        <v>0</v>
      </c>
      <c r="AO582" s="701">
        <f t="shared" si="379"/>
        <v>0</v>
      </c>
      <c r="AP582" s="122"/>
      <c r="AQ582" s="123">
        <f t="shared" si="380"/>
        <v>0</v>
      </c>
      <c r="AR582" s="121">
        <f t="shared" si="380"/>
        <v>0</v>
      </c>
      <c r="AS582" s="121">
        <f t="shared" si="380"/>
        <v>0</v>
      </c>
      <c r="AT582" s="121">
        <f t="shared" si="380"/>
        <v>0</v>
      </c>
      <c r="AU582" s="121">
        <f t="shared" si="380"/>
        <v>0</v>
      </c>
      <c r="AV582" s="121">
        <f t="shared" si="380"/>
        <v>0</v>
      </c>
      <c r="AW582" s="121">
        <f t="shared" si="380"/>
        <v>0</v>
      </c>
      <c r="AX582" s="121">
        <f t="shared" si="380"/>
        <v>0</v>
      </c>
      <c r="AY582" s="121">
        <f t="shared" si="380"/>
        <v>0</v>
      </c>
      <c r="AZ582" s="121">
        <f t="shared" si="380"/>
        <v>0</v>
      </c>
      <c r="BA582" s="121">
        <f t="shared" si="380"/>
        <v>0</v>
      </c>
      <c r="BB582" s="121">
        <f t="shared" si="380"/>
        <v>0</v>
      </c>
      <c r="BC582" s="121">
        <f t="shared" si="380"/>
        <v>0</v>
      </c>
      <c r="BD582" s="701">
        <f t="shared" si="380"/>
        <v>0</v>
      </c>
      <c r="BE582" s="693"/>
      <c r="BF582" s="122">
        <f t="shared" si="349"/>
        <v>0</v>
      </c>
      <c r="BG582" s="124"/>
      <c r="BH582" s="122">
        <f t="shared" si="350"/>
        <v>0</v>
      </c>
      <c r="BI582" s="124"/>
      <c r="BJ582" s="122">
        <f t="shared" si="351"/>
        <v>0</v>
      </c>
      <c r="BK582" s="124"/>
      <c r="BL582" s="125">
        <f t="shared" si="352"/>
        <v>0</v>
      </c>
      <c r="BM582" s="124"/>
      <c r="BN582" s="123">
        <f t="shared" si="381"/>
        <v>0</v>
      </c>
      <c r="BO582" s="126">
        <f t="shared" si="381"/>
        <v>0</v>
      </c>
      <c r="BP582" s="127"/>
      <c r="BQ582" s="410"/>
    </row>
    <row r="583" spans="1:69" s="58" customFormat="1" ht="17.55" hidden="1" customHeight="1">
      <c r="A583"/>
      <c r="B583"/>
      <c r="C583" s="139" t="str">
        <f t="shared" si="345"/>
        <v>H</v>
      </c>
      <c r="D583" s="130" t="str">
        <f t="shared" si="382"/>
        <v>HIL_R</v>
      </c>
      <c r="E583" s="129" t="str">
        <f t="shared" si="375"/>
        <v>Hodogaya</v>
      </c>
      <c r="F583" s="717"/>
      <c r="G583" s="123">
        <f t="shared" si="376"/>
        <v>0</v>
      </c>
      <c r="H583" s="121">
        <f t="shared" si="376"/>
        <v>0</v>
      </c>
      <c r="I583" s="121">
        <f t="shared" si="376"/>
        <v>0</v>
      </c>
      <c r="J583" s="121">
        <f t="shared" si="376"/>
        <v>0</v>
      </c>
      <c r="K583" s="121">
        <f t="shared" si="376"/>
        <v>0</v>
      </c>
      <c r="L583" s="121">
        <f t="shared" si="376"/>
        <v>0</v>
      </c>
      <c r="M583" s="121">
        <f t="shared" si="376"/>
        <v>0</v>
      </c>
      <c r="N583" s="121">
        <f t="shared" si="376"/>
        <v>0</v>
      </c>
      <c r="O583" s="121">
        <f t="shared" si="376"/>
        <v>0</v>
      </c>
      <c r="P583" s="126">
        <f t="shared" si="376"/>
        <v>0</v>
      </c>
      <c r="Q583" s="122"/>
      <c r="R583" s="408">
        <f t="shared" si="346"/>
        <v>0</v>
      </c>
      <c r="S583" s="693"/>
      <c r="T583" s="700">
        <f t="shared" si="377"/>
        <v>0</v>
      </c>
      <c r="U583" s="701">
        <f t="shared" si="377"/>
        <v>0</v>
      </c>
      <c r="V583" s="693"/>
      <c r="W583" s="700">
        <f t="shared" si="378"/>
        <v>0</v>
      </c>
      <c r="X583" s="126">
        <f t="shared" si="378"/>
        <v>0</v>
      </c>
      <c r="Y583" s="696">
        <f t="shared" si="347"/>
        <v>0</v>
      </c>
      <c r="Z583" s="408">
        <f t="shared" si="348"/>
        <v>0</v>
      </c>
      <c r="AA583" s="127"/>
      <c r="AB583" s="123">
        <f t="shared" si="379"/>
        <v>0</v>
      </c>
      <c r="AC583" s="121">
        <f t="shared" si="379"/>
        <v>0</v>
      </c>
      <c r="AD583" s="121">
        <f t="shared" si="379"/>
        <v>0</v>
      </c>
      <c r="AE583" s="121">
        <f t="shared" si="379"/>
        <v>0</v>
      </c>
      <c r="AF583" s="121">
        <f t="shared" si="379"/>
        <v>0</v>
      </c>
      <c r="AG583" s="121">
        <f t="shared" si="379"/>
        <v>0</v>
      </c>
      <c r="AH583" s="121">
        <f t="shared" si="379"/>
        <v>0</v>
      </c>
      <c r="AI583" s="121">
        <f t="shared" si="379"/>
        <v>0</v>
      </c>
      <c r="AJ583" s="121">
        <f t="shared" si="379"/>
        <v>0</v>
      </c>
      <c r="AK583" s="121">
        <f t="shared" si="379"/>
        <v>0</v>
      </c>
      <c r="AL583" s="121">
        <f t="shared" si="379"/>
        <v>0</v>
      </c>
      <c r="AM583" s="121">
        <f t="shared" si="379"/>
        <v>0</v>
      </c>
      <c r="AN583" s="121">
        <f t="shared" si="379"/>
        <v>0</v>
      </c>
      <c r="AO583" s="701">
        <f t="shared" si="379"/>
        <v>0</v>
      </c>
      <c r="AP583" s="122"/>
      <c r="AQ583" s="123">
        <f t="shared" si="380"/>
        <v>0</v>
      </c>
      <c r="AR583" s="121">
        <f t="shared" si="380"/>
        <v>0</v>
      </c>
      <c r="AS583" s="121">
        <f t="shared" si="380"/>
        <v>0</v>
      </c>
      <c r="AT583" s="121">
        <f t="shared" si="380"/>
        <v>0</v>
      </c>
      <c r="AU583" s="121">
        <f t="shared" si="380"/>
        <v>0</v>
      </c>
      <c r="AV583" s="121">
        <f t="shared" si="380"/>
        <v>0</v>
      </c>
      <c r="AW583" s="121">
        <f t="shared" si="380"/>
        <v>0</v>
      </c>
      <c r="AX583" s="121">
        <f t="shared" si="380"/>
        <v>0</v>
      </c>
      <c r="AY583" s="121">
        <f t="shared" si="380"/>
        <v>0</v>
      </c>
      <c r="AZ583" s="121">
        <f t="shared" si="380"/>
        <v>0</v>
      </c>
      <c r="BA583" s="121">
        <f t="shared" si="380"/>
        <v>0</v>
      </c>
      <c r="BB583" s="121">
        <f t="shared" si="380"/>
        <v>0</v>
      </c>
      <c r="BC583" s="121">
        <f t="shared" si="380"/>
        <v>0</v>
      </c>
      <c r="BD583" s="701">
        <f t="shared" si="380"/>
        <v>0</v>
      </c>
      <c r="BE583" s="693"/>
      <c r="BF583" s="122">
        <f t="shared" si="349"/>
        <v>0</v>
      </c>
      <c r="BG583" s="124"/>
      <c r="BH583" s="122">
        <f t="shared" si="350"/>
        <v>0</v>
      </c>
      <c r="BI583" s="124"/>
      <c r="BJ583" s="122">
        <f t="shared" si="351"/>
        <v>0</v>
      </c>
      <c r="BK583" s="124"/>
      <c r="BL583" s="125">
        <f t="shared" si="352"/>
        <v>0</v>
      </c>
      <c r="BM583" s="124"/>
      <c r="BN583" s="123">
        <f t="shared" si="381"/>
        <v>0</v>
      </c>
      <c r="BO583" s="126">
        <f t="shared" si="381"/>
        <v>0</v>
      </c>
      <c r="BP583" s="127"/>
      <c r="BQ583" s="410"/>
    </row>
    <row r="584" spans="1:69" s="58" customFormat="1" ht="17.55" hidden="1" customHeight="1">
      <c r="A584"/>
      <c r="B584"/>
      <c r="C584" s="139" t="str">
        <f t="shared" si="345"/>
        <v>H</v>
      </c>
      <c r="D584" s="130" t="str">
        <f t="shared" si="382"/>
        <v>HIL_R</v>
      </c>
      <c r="E584" s="129" t="str">
        <f t="shared" si="375"/>
        <v>Hyperion</v>
      </c>
      <c r="F584" s="717"/>
      <c r="G584" s="123">
        <f t="shared" si="376"/>
        <v>0</v>
      </c>
      <c r="H584" s="121">
        <f t="shared" si="376"/>
        <v>0</v>
      </c>
      <c r="I584" s="121">
        <f t="shared" si="376"/>
        <v>0</v>
      </c>
      <c r="J584" s="121">
        <f t="shared" si="376"/>
        <v>0</v>
      </c>
      <c r="K584" s="121">
        <f t="shared" si="376"/>
        <v>0</v>
      </c>
      <c r="L584" s="121">
        <f t="shared" si="376"/>
        <v>0</v>
      </c>
      <c r="M584" s="121">
        <f t="shared" si="376"/>
        <v>0</v>
      </c>
      <c r="N584" s="121">
        <f t="shared" si="376"/>
        <v>0</v>
      </c>
      <c r="O584" s="121">
        <f t="shared" si="376"/>
        <v>0</v>
      </c>
      <c r="P584" s="126">
        <f t="shared" si="376"/>
        <v>0</v>
      </c>
      <c r="Q584" s="122"/>
      <c r="R584" s="408">
        <f t="shared" si="346"/>
        <v>0</v>
      </c>
      <c r="S584" s="693"/>
      <c r="T584" s="700">
        <f t="shared" si="377"/>
        <v>0</v>
      </c>
      <c r="U584" s="701">
        <f t="shared" si="377"/>
        <v>0</v>
      </c>
      <c r="V584" s="693"/>
      <c r="W584" s="700">
        <f t="shared" si="378"/>
        <v>0</v>
      </c>
      <c r="X584" s="126">
        <f t="shared" si="378"/>
        <v>0</v>
      </c>
      <c r="Y584" s="696">
        <f t="shared" si="347"/>
        <v>0</v>
      </c>
      <c r="Z584" s="408">
        <f t="shared" si="348"/>
        <v>0</v>
      </c>
      <c r="AA584" s="127"/>
      <c r="AB584" s="123">
        <f t="shared" si="379"/>
        <v>0</v>
      </c>
      <c r="AC584" s="121">
        <f t="shared" si="379"/>
        <v>0</v>
      </c>
      <c r="AD584" s="121">
        <f t="shared" si="379"/>
        <v>0</v>
      </c>
      <c r="AE584" s="121">
        <f t="shared" si="379"/>
        <v>0</v>
      </c>
      <c r="AF584" s="121">
        <f t="shared" si="379"/>
        <v>0</v>
      </c>
      <c r="AG584" s="121">
        <f t="shared" si="379"/>
        <v>0</v>
      </c>
      <c r="AH584" s="121">
        <f t="shared" si="379"/>
        <v>0</v>
      </c>
      <c r="AI584" s="121">
        <f t="shared" si="379"/>
        <v>0</v>
      </c>
      <c r="AJ584" s="121">
        <f t="shared" si="379"/>
        <v>0</v>
      </c>
      <c r="AK584" s="121">
        <f t="shared" si="379"/>
        <v>0</v>
      </c>
      <c r="AL584" s="121">
        <f t="shared" si="379"/>
        <v>0</v>
      </c>
      <c r="AM584" s="121">
        <f t="shared" si="379"/>
        <v>0</v>
      </c>
      <c r="AN584" s="121">
        <f t="shared" si="379"/>
        <v>0</v>
      </c>
      <c r="AO584" s="701">
        <f t="shared" si="379"/>
        <v>0</v>
      </c>
      <c r="AP584" s="122"/>
      <c r="AQ584" s="123">
        <f t="shared" si="380"/>
        <v>0</v>
      </c>
      <c r="AR584" s="121">
        <f t="shared" si="380"/>
        <v>0</v>
      </c>
      <c r="AS584" s="121">
        <f t="shared" si="380"/>
        <v>0</v>
      </c>
      <c r="AT584" s="121">
        <f t="shared" si="380"/>
        <v>0</v>
      </c>
      <c r="AU584" s="121">
        <f t="shared" si="380"/>
        <v>0</v>
      </c>
      <c r="AV584" s="121">
        <f t="shared" si="380"/>
        <v>0</v>
      </c>
      <c r="AW584" s="121">
        <f t="shared" si="380"/>
        <v>0</v>
      </c>
      <c r="AX584" s="121">
        <f t="shared" si="380"/>
        <v>0</v>
      </c>
      <c r="AY584" s="121">
        <f t="shared" si="380"/>
        <v>0</v>
      </c>
      <c r="AZ584" s="121">
        <f t="shared" si="380"/>
        <v>0</v>
      </c>
      <c r="BA584" s="121">
        <f t="shared" si="380"/>
        <v>0</v>
      </c>
      <c r="BB584" s="121">
        <f t="shared" si="380"/>
        <v>0</v>
      </c>
      <c r="BC584" s="121">
        <f t="shared" si="380"/>
        <v>0</v>
      </c>
      <c r="BD584" s="701">
        <f t="shared" si="380"/>
        <v>0</v>
      </c>
      <c r="BE584" s="693"/>
      <c r="BF584" s="122">
        <f t="shared" si="349"/>
        <v>0</v>
      </c>
      <c r="BG584" s="124"/>
      <c r="BH584" s="122">
        <f t="shared" si="350"/>
        <v>0</v>
      </c>
      <c r="BI584" s="124"/>
      <c r="BJ584" s="122">
        <f t="shared" si="351"/>
        <v>0</v>
      </c>
      <c r="BK584" s="124"/>
      <c r="BL584" s="125">
        <f t="shared" si="352"/>
        <v>0</v>
      </c>
      <c r="BM584" s="124"/>
      <c r="BN584" s="123">
        <f t="shared" si="381"/>
        <v>0</v>
      </c>
      <c r="BO584" s="126">
        <f t="shared" si="381"/>
        <v>0</v>
      </c>
      <c r="BP584" s="127"/>
      <c r="BQ584" s="410"/>
    </row>
    <row r="585" spans="1:69" s="58" customFormat="1" ht="17.55" hidden="1" customHeight="1">
      <c r="A585"/>
      <c r="B585"/>
      <c r="C585" s="139" t="str">
        <f t="shared" si="345"/>
        <v>H</v>
      </c>
      <c r="D585" s="130" t="str">
        <f t="shared" si="382"/>
        <v>HIL_R</v>
      </c>
      <c r="E585" s="129" t="str">
        <f t="shared" si="375"/>
        <v>Idemitsu Kosan</v>
      </c>
      <c r="F585" s="717"/>
      <c r="G585" s="123">
        <f t="shared" si="376"/>
        <v>0</v>
      </c>
      <c r="H585" s="121">
        <f t="shared" si="376"/>
        <v>0</v>
      </c>
      <c r="I585" s="121">
        <f t="shared" si="376"/>
        <v>0</v>
      </c>
      <c r="J585" s="121">
        <f t="shared" si="376"/>
        <v>0</v>
      </c>
      <c r="K585" s="121">
        <f t="shared" si="376"/>
        <v>0</v>
      </c>
      <c r="L585" s="121">
        <f t="shared" si="376"/>
        <v>0</v>
      </c>
      <c r="M585" s="121">
        <f t="shared" si="376"/>
        <v>0</v>
      </c>
      <c r="N585" s="121">
        <f t="shared" si="376"/>
        <v>0</v>
      </c>
      <c r="O585" s="121">
        <f t="shared" si="376"/>
        <v>0</v>
      </c>
      <c r="P585" s="126">
        <f t="shared" si="376"/>
        <v>0</v>
      </c>
      <c r="Q585" s="122"/>
      <c r="R585" s="408">
        <f t="shared" si="346"/>
        <v>0</v>
      </c>
      <c r="S585" s="693"/>
      <c r="T585" s="700">
        <f t="shared" si="377"/>
        <v>0</v>
      </c>
      <c r="U585" s="701">
        <f t="shared" si="377"/>
        <v>0</v>
      </c>
      <c r="V585" s="693"/>
      <c r="W585" s="700">
        <f t="shared" si="378"/>
        <v>0</v>
      </c>
      <c r="X585" s="126">
        <f t="shared" si="378"/>
        <v>0</v>
      </c>
      <c r="Y585" s="696">
        <f t="shared" si="347"/>
        <v>0</v>
      </c>
      <c r="Z585" s="408">
        <f t="shared" si="348"/>
        <v>0</v>
      </c>
      <c r="AA585" s="127"/>
      <c r="AB585" s="123">
        <f t="shared" si="379"/>
        <v>0</v>
      </c>
      <c r="AC585" s="121">
        <f t="shared" si="379"/>
        <v>0</v>
      </c>
      <c r="AD585" s="121">
        <f t="shared" si="379"/>
        <v>0</v>
      </c>
      <c r="AE585" s="121">
        <f t="shared" si="379"/>
        <v>0</v>
      </c>
      <c r="AF585" s="121">
        <f t="shared" si="379"/>
        <v>0</v>
      </c>
      <c r="AG585" s="121">
        <f t="shared" si="379"/>
        <v>0</v>
      </c>
      <c r="AH585" s="121">
        <f t="shared" si="379"/>
        <v>0</v>
      </c>
      <c r="AI585" s="121">
        <f t="shared" si="379"/>
        <v>0</v>
      </c>
      <c r="AJ585" s="121">
        <f t="shared" si="379"/>
        <v>0</v>
      </c>
      <c r="AK585" s="121">
        <f t="shared" si="379"/>
        <v>0</v>
      </c>
      <c r="AL585" s="121">
        <f t="shared" si="379"/>
        <v>0</v>
      </c>
      <c r="AM585" s="121">
        <f t="shared" si="379"/>
        <v>0</v>
      </c>
      <c r="AN585" s="121">
        <f t="shared" si="379"/>
        <v>0</v>
      </c>
      <c r="AO585" s="701">
        <f t="shared" si="379"/>
        <v>0</v>
      </c>
      <c r="AP585" s="122"/>
      <c r="AQ585" s="123">
        <f t="shared" si="380"/>
        <v>0</v>
      </c>
      <c r="AR585" s="121">
        <f t="shared" si="380"/>
        <v>0</v>
      </c>
      <c r="AS585" s="121">
        <f t="shared" si="380"/>
        <v>0</v>
      </c>
      <c r="AT585" s="121">
        <f t="shared" si="380"/>
        <v>0</v>
      </c>
      <c r="AU585" s="121">
        <f t="shared" si="380"/>
        <v>0</v>
      </c>
      <c r="AV585" s="121">
        <f t="shared" si="380"/>
        <v>0</v>
      </c>
      <c r="AW585" s="121">
        <f t="shared" si="380"/>
        <v>0</v>
      </c>
      <c r="AX585" s="121">
        <f t="shared" si="380"/>
        <v>0</v>
      </c>
      <c r="AY585" s="121">
        <f t="shared" si="380"/>
        <v>0</v>
      </c>
      <c r="AZ585" s="121">
        <f t="shared" si="380"/>
        <v>0</v>
      </c>
      <c r="BA585" s="121">
        <f t="shared" si="380"/>
        <v>0</v>
      </c>
      <c r="BB585" s="121">
        <f t="shared" si="380"/>
        <v>0</v>
      </c>
      <c r="BC585" s="121">
        <f t="shared" si="380"/>
        <v>0</v>
      </c>
      <c r="BD585" s="701">
        <f t="shared" si="380"/>
        <v>0</v>
      </c>
      <c r="BE585" s="693"/>
      <c r="BF585" s="122">
        <f t="shared" si="349"/>
        <v>0</v>
      </c>
      <c r="BG585" s="124"/>
      <c r="BH585" s="122">
        <f t="shared" si="350"/>
        <v>0</v>
      </c>
      <c r="BI585" s="124"/>
      <c r="BJ585" s="122">
        <f t="shared" si="351"/>
        <v>0</v>
      </c>
      <c r="BK585" s="124"/>
      <c r="BL585" s="125">
        <f t="shared" si="352"/>
        <v>0</v>
      </c>
      <c r="BM585" s="124"/>
      <c r="BN585" s="123">
        <f t="shared" si="381"/>
        <v>0</v>
      </c>
      <c r="BO585" s="126">
        <f t="shared" si="381"/>
        <v>0</v>
      </c>
      <c r="BP585" s="127"/>
      <c r="BQ585" s="410"/>
    </row>
    <row r="586" spans="1:69" s="58" customFormat="1" ht="17.55" hidden="1" customHeight="1">
      <c r="A586"/>
      <c r="B586"/>
      <c r="C586" s="139" t="str">
        <f t="shared" si="345"/>
        <v>H</v>
      </c>
      <c r="D586" s="130" t="str">
        <f t="shared" si="382"/>
        <v>HIL_R</v>
      </c>
      <c r="E586" s="129" t="str">
        <f t="shared" si="375"/>
        <v>Jilin OLED</v>
      </c>
      <c r="F586" s="717"/>
      <c r="G586" s="123">
        <f t="shared" ref="G586:P595" si="383">SUMIFS(Share, Y, $E$3, Config, $G$11, P, G$15, LType, $D586, MSup, $E586)</f>
        <v>0</v>
      </c>
      <c r="H586" s="121">
        <f t="shared" si="383"/>
        <v>0</v>
      </c>
      <c r="I586" s="121">
        <f t="shared" si="383"/>
        <v>0</v>
      </c>
      <c r="J586" s="121">
        <f t="shared" si="383"/>
        <v>0</v>
      </c>
      <c r="K586" s="121">
        <f t="shared" si="383"/>
        <v>0</v>
      </c>
      <c r="L586" s="121">
        <f t="shared" si="383"/>
        <v>0</v>
      </c>
      <c r="M586" s="121">
        <f t="shared" si="383"/>
        <v>0</v>
      </c>
      <c r="N586" s="121">
        <f t="shared" si="383"/>
        <v>0</v>
      </c>
      <c r="O586" s="121">
        <f t="shared" si="383"/>
        <v>0</v>
      </c>
      <c r="P586" s="126">
        <f t="shared" si="383"/>
        <v>0</v>
      </c>
      <c r="Q586" s="122"/>
      <c r="R586" s="408">
        <f t="shared" si="346"/>
        <v>0</v>
      </c>
      <c r="S586" s="693"/>
      <c r="T586" s="700">
        <f t="shared" si="377"/>
        <v>0</v>
      </c>
      <c r="U586" s="701">
        <f t="shared" si="377"/>
        <v>0</v>
      </c>
      <c r="V586" s="693"/>
      <c r="W586" s="700">
        <f t="shared" si="378"/>
        <v>0</v>
      </c>
      <c r="X586" s="126">
        <f t="shared" si="378"/>
        <v>0</v>
      </c>
      <c r="Y586" s="696">
        <f t="shared" si="347"/>
        <v>0</v>
      </c>
      <c r="Z586" s="408">
        <f t="shared" si="348"/>
        <v>0</v>
      </c>
      <c r="AA586" s="127"/>
      <c r="AB586" s="123">
        <f t="shared" ref="AB586:AO595" si="384">SUMIFS(Share, Y, $E$3, Config, $AB$11, P, AB$15, LType, $D586, MSup, $E586)</f>
        <v>0</v>
      </c>
      <c r="AC586" s="121">
        <f t="shared" si="384"/>
        <v>0</v>
      </c>
      <c r="AD586" s="121">
        <f t="shared" si="384"/>
        <v>0</v>
      </c>
      <c r="AE586" s="121">
        <f t="shared" si="384"/>
        <v>0</v>
      </c>
      <c r="AF586" s="121">
        <f t="shared" si="384"/>
        <v>0</v>
      </c>
      <c r="AG586" s="121">
        <f t="shared" si="384"/>
        <v>0</v>
      </c>
      <c r="AH586" s="121">
        <f t="shared" si="384"/>
        <v>0</v>
      </c>
      <c r="AI586" s="121">
        <f t="shared" si="384"/>
        <v>0</v>
      </c>
      <c r="AJ586" s="121">
        <f t="shared" si="384"/>
        <v>0</v>
      </c>
      <c r="AK586" s="121">
        <f t="shared" si="384"/>
        <v>0</v>
      </c>
      <c r="AL586" s="121">
        <f t="shared" si="384"/>
        <v>0</v>
      </c>
      <c r="AM586" s="121">
        <f t="shared" si="384"/>
        <v>0</v>
      </c>
      <c r="AN586" s="121">
        <f t="shared" si="384"/>
        <v>0</v>
      </c>
      <c r="AO586" s="701">
        <f t="shared" si="384"/>
        <v>0</v>
      </c>
      <c r="AP586" s="122"/>
      <c r="AQ586" s="123">
        <f t="shared" ref="AQ586:BD595" si="385">SUMIFS(Share, Y, $E$3, Config, $AQ$11, P, AQ$15, LType, $D586, MSup, $E586)</f>
        <v>0</v>
      </c>
      <c r="AR586" s="121">
        <f t="shared" si="385"/>
        <v>0</v>
      </c>
      <c r="AS586" s="121">
        <f t="shared" si="385"/>
        <v>0</v>
      </c>
      <c r="AT586" s="121">
        <f t="shared" si="385"/>
        <v>0</v>
      </c>
      <c r="AU586" s="121">
        <f t="shared" si="385"/>
        <v>0</v>
      </c>
      <c r="AV586" s="121">
        <f t="shared" si="385"/>
        <v>0</v>
      </c>
      <c r="AW586" s="121">
        <f t="shared" si="385"/>
        <v>0</v>
      </c>
      <c r="AX586" s="121">
        <f t="shared" si="385"/>
        <v>0</v>
      </c>
      <c r="AY586" s="121">
        <f t="shared" si="385"/>
        <v>0</v>
      </c>
      <c r="AZ586" s="121">
        <f t="shared" si="385"/>
        <v>0</v>
      </c>
      <c r="BA586" s="121">
        <f t="shared" si="385"/>
        <v>0</v>
      </c>
      <c r="BB586" s="121">
        <f t="shared" si="385"/>
        <v>0</v>
      </c>
      <c r="BC586" s="121">
        <f t="shared" si="385"/>
        <v>0</v>
      </c>
      <c r="BD586" s="701">
        <f t="shared" si="385"/>
        <v>0</v>
      </c>
      <c r="BE586" s="693"/>
      <c r="BF586" s="122">
        <f t="shared" si="349"/>
        <v>0</v>
      </c>
      <c r="BG586" s="124"/>
      <c r="BH586" s="122">
        <f t="shared" si="350"/>
        <v>0</v>
      </c>
      <c r="BI586" s="124"/>
      <c r="BJ586" s="122">
        <f t="shared" si="351"/>
        <v>0</v>
      </c>
      <c r="BK586" s="124"/>
      <c r="BL586" s="125">
        <f t="shared" si="352"/>
        <v>0</v>
      </c>
      <c r="BM586" s="124"/>
      <c r="BN586" s="123">
        <f t="shared" si="381"/>
        <v>0</v>
      </c>
      <c r="BO586" s="126">
        <f t="shared" si="381"/>
        <v>0</v>
      </c>
      <c r="BP586" s="127"/>
      <c r="BQ586" s="410"/>
    </row>
    <row r="587" spans="1:69" s="58" customFormat="1" ht="17.55" hidden="1" customHeight="1">
      <c r="A587"/>
      <c r="B587"/>
      <c r="C587" s="139" t="str">
        <f t="shared" si="345"/>
        <v>H</v>
      </c>
      <c r="D587" s="130" t="str">
        <f t="shared" si="382"/>
        <v>HIL_R</v>
      </c>
      <c r="E587" s="129" t="str">
        <f t="shared" si="375"/>
        <v>Jinwoong</v>
      </c>
      <c r="F587" s="717"/>
      <c r="G587" s="123">
        <f t="shared" si="383"/>
        <v>0</v>
      </c>
      <c r="H587" s="121">
        <f t="shared" si="383"/>
        <v>0</v>
      </c>
      <c r="I587" s="121">
        <f t="shared" si="383"/>
        <v>0</v>
      </c>
      <c r="J587" s="121">
        <f t="shared" si="383"/>
        <v>0</v>
      </c>
      <c r="K587" s="121">
        <f t="shared" si="383"/>
        <v>0</v>
      </c>
      <c r="L587" s="121">
        <f t="shared" si="383"/>
        <v>0</v>
      </c>
      <c r="M587" s="121">
        <f t="shared" si="383"/>
        <v>0</v>
      </c>
      <c r="N587" s="121">
        <f t="shared" si="383"/>
        <v>0</v>
      </c>
      <c r="O587" s="121">
        <f t="shared" si="383"/>
        <v>0</v>
      </c>
      <c r="P587" s="126">
        <f t="shared" si="383"/>
        <v>0</v>
      </c>
      <c r="Q587" s="122"/>
      <c r="R587" s="408">
        <f t="shared" si="346"/>
        <v>0</v>
      </c>
      <c r="S587" s="693"/>
      <c r="T587" s="700">
        <f t="shared" si="377"/>
        <v>0</v>
      </c>
      <c r="U587" s="701">
        <f t="shared" si="377"/>
        <v>0</v>
      </c>
      <c r="V587" s="693"/>
      <c r="W587" s="700">
        <f t="shared" si="378"/>
        <v>0</v>
      </c>
      <c r="X587" s="126">
        <f t="shared" si="378"/>
        <v>0</v>
      </c>
      <c r="Y587" s="696">
        <f t="shared" si="347"/>
        <v>0</v>
      </c>
      <c r="Z587" s="408">
        <f t="shared" si="348"/>
        <v>0</v>
      </c>
      <c r="AA587" s="127"/>
      <c r="AB587" s="123">
        <f t="shared" si="384"/>
        <v>0</v>
      </c>
      <c r="AC587" s="121">
        <f t="shared" si="384"/>
        <v>0</v>
      </c>
      <c r="AD587" s="121">
        <f t="shared" si="384"/>
        <v>0</v>
      </c>
      <c r="AE587" s="121">
        <f t="shared" si="384"/>
        <v>0</v>
      </c>
      <c r="AF587" s="121">
        <f t="shared" si="384"/>
        <v>0</v>
      </c>
      <c r="AG587" s="121">
        <f t="shared" si="384"/>
        <v>0</v>
      </c>
      <c r="AH587" s="121">
        <f t="shared" si="384"/>
        <v>0</v>
      </c>
      <c r="AI587" s="121">
        <f t="shared" si="384"/>
        <v>0</v>
      </c>
      <c r="AJ587" s="121">
        <f t="shared" si="384"/>
        <v>0</v>
      </c>
      <c r="AK587" s="121">
        <f t="shared" si="384"/>
        <v>0</v>
      </c>
      <c r="AL587" s="121">
        <f t="shared" si="384"/>
        <v>0</v>
      </c>
      <c r="AM587" s="121">
        <f t="shared" si="384"/>
        <v>0</v>
      </c>
      <c r="AN587" s="121">
        <f t="shared" si="384"/>
        <v>0</v>
      </c>
      <c r="AO587" s="701">
        <f t="shared" si="384"/>
        <v>0</v>
      </c>
      <c r="AP587" s="122"/>
      <c r="AQ587" s="123">
        <f t="shared" si="385"/>
        <v>0</v>
      </c>
      <c r="AR587" s="121">
        <f t="shared" si="385"/>
        <v>0</v>
      </c>
      <c r="AS587" s="121">
        <f t="shared" si="385"/>
        <v>0</v>
      </c>
      <c r="AT587" s="121">
        <f t="shared" si="385"/>
        <v>0</v>
      </c>
      <c r="AU587" s="121">
        <f t="shared" si="385"/>
        <v>0</v>
      </c>
      <c r="AV587" s="121">
        <f t="shared" si="385"/>
        <v>0</v>
      </c>
      <c r="AW587" s="121">
        <f t="shared" si="385"/>
        <v>0</v>
      </c>
      <c r="AX587" s="121">
        <f t="shared" si="385"/>
        <v>0</v>
      </c>
      <c r="AY587" s="121">
        <f t="shared" si="385"/>
        <v>0</v>
      </c>
      <c r="AZ587" s="121">
        <f t="shared" si="385"/>
        <v>0</v>
      </c>
      <c r="BA587" s="121">
        <f t="shared" si="385"/>
        <v>0</v>
      </c>
      <c r="BB587" s="121">
        <f t="shared" si="385"/>
        <v>0</v>
      </c>
      <c r="BC587" s="121">
        <f t="shared" si="385"/>
        <v>0</v>
      </c>
      <c r="BD587" s="701">
        <f t="shared" si="385"/>
        <v>0</v>
      </c>
      <c r="BE587" s="693"/>
      <c r="BF587" s="122">
        <f t="shared" si="349"/>
        <v>0</v>
      </c>
      <c r="BG587" s="124"/>
      <c r="BH587" s="122">
        <f t="shared" si="350"/>
        <v>0</v>
      </c>
      <c r="BI587" s="124"/>
      <c r="BJ587" s="122">
        <f t="shared" si="351"/>
        <v>0</v>
      </c>
      <c r="BK587" s="124"/>
      <c r="BL587" s="125">
        <f t="shared" si="352"/>
        <v>0</v>
      </c>
      <c r="BM587" s="124"/>
      <c r="BN587" s="123">
        <f t="shared" si="381"/>
        <v>0</v>
      </c>
      <c r="BO587" s="126">
        <f t="shared" si="381"/>
        <v>0</v>
      </c>
      <c r="BP587" s="127"/>
      <c r="BQ587" s="410"/>
    </row>
    <row r="588" spans="1:69" s="58" customFormat="1" ht="17.55" hidden="1" customHeight="1">
      <c r="A588"/>
      <c r="B588"/>
      <c r="C588" s="139" t="str">
        <f t="shared" si="345"/>
        <v>H</v>
      </c>
      <c r="D588" s="130" t="str">
        <f t="shared" si="382"/>
        <v>HIL_R</v>
      </c>
      <c r="E588" s="129" t="str">
        <f t="shared" si="375"/>
        <v>LG Chem</v>
      </c>
      <c r="F588" s="717"/>
      <c r="G588" s="123">
        <f t="shared" si="383"/>
        <v>0</v>
      </c>
      <c r="H588" s="121">
        <f t="shared" si="383"/>
        <v>0</v>
      </c>
      <c r="I588" s="121">
        <f t="shared" si="383"/>
        <v>0</v>
      </c>
      <c r="J588" s="121">
        <f t="shared" si="383"/>
        <v>0</v>
      </c>
      <c r="K588" s="121">
        <f t="shared" si="383"/>
        <v>0</v>
      </c>
      <c r="L588" s="121">
        <f t="shared" si="383"/>
        <v>0</v>
      </c>
      <c r="M588" s="121">
        <f t="shared" si="383"/>
        <v>0</v>
      </c>
      <c r="N588" s="121">
        <f t="shared" si="383"/>
        <v>0</v>
      </c>
      <c r="O588" s="121">
        <f t="shared" si="383"/>
        <v>0</v>
      </c>
      <c r="P588" s="126">
        <f t="shared" si="383"/>
        <v>0</v>
      </c>
      <c r="Q588" s="122"/>
      <c r="R588" s="408">
        <f t="shared" si="346"/>
        <v>0</v>
      </c>
      <c r="S588" s="693"/>
      <c r="T588" s="700">
        <f t="shared" si="377"/>
        <v>0</v>
      </c>
      <c r="U588" s="701">
        <f t="shared" si="377"/>
        <v>0</v>
      </c>
      <c r="V588" s="693"/>
      <c r="W588" s="700">
        <f t="shared" si="378"/>
        <v>0</v>
      </c>
      <c r="X588" s="126">
        <f t="shared" si="378"/>
        <v>0</v>
      </c>
      <c r="Y588" s="696">
        <f t="shared" si="347"/>
        <v>0</v>
      </c>
      <c r="Z588" s="408">
        <f t="shared" si="348"/>
        <v>0</v>
      </c>
      <c r="AA588" s="127"/>
      <c r="AB588" s="123">
        <f t="shared" si="384"/>
        <v>0</v>
      </c>
      <c r="AC588" s="121">
        <f t="shared" si="384"/>
        <v>0</v>
      </c>
      <c r="AD588" s="121">
        <f t="shared" si="384"/>
        <v>0</v>
      </c>
      <c r="AE588" s="121">
        <f t="shared" si="384"/>
        <v>0</v>
      </c>
      <c r="AF588" s="121">
        <f t="shared" si="384"/>
        <v>0</v>
      </c>
      <c r="AG588" s="121">
        <f t="shared" si="384"/>
        <v>0</v>
      </c>
      <c r="AH588" s="121">
        <f t="shared" si="384"/>
        <v>0</v>
      </c>
      <c r="AI588" s="121">
        <f t="shared" si="384"/>
        <v>0</v>
      </c>
      <c r="AJ588" s="121">
        <f t="shared" si="384"/>
        <v>0</v>
      </c>
      <c r="AK588" s="121">
        <f t="shared" si="384"/>
        <v>0</v>
      </c>
      <c r="AL588" s="121">
        <f t="shared" si="384"/>
        <v>0</v>
      </c>
      <c r="AM588" s="121">
        <f t="shared" si="384"/>
        <v>0</v>
      </c>
      <c r="AN588" s="121">
        <f t="shared" si="384"/>
        <v>0</v>
      </c>
      <c r="AO588" s="701">
        <f t="shared" si="384"/>
        <v>0</v>
      </c>
      <c r="AP588" s="122"/>
      <c r="AQ588" s="123">
        <f t="shared" si="385"/>
        <v>0</v>
      </c>
      <c r="AR588" s="121">
        <f t="shared" si="385"/>
        <v>0</v>
      </c>
      <c r="AS588" s="121">
        <f t="shared" si="385"/>
        <v>0</v>
      </c>
      <c r="AT588" s="121">
        <f t="shared" si="385"/>
        <v>0</v>
      </c>
      <c r="AU588" s="121">
        <f t="shared" si="385"/>
        <v>0</v>
      </c>
      <c r="AV588" s="121">
        <f t="shared" si="385"/>
        <v>0</v>
      </c>
      <c r="AW588" s="121">
        <f t="shared" si="385"/>
        <v>0</v>
      </c>
      <c r="AX588" s="121">
        <f t="shared" si="385"/>
        <v>0</v>
      </c>
      <c r="AY588" s="121">
        <f t="shared" si="385"/>
        <v>0</v>
      </c>
      <c r="AZ588" s="121">
        <f t="shared" si="385"/>
        <v>0</v>
      </c>
      <c r="BA588" s="121">
        <f t="shared" si="385"/>
        <v>0</v>
      </c>
      <c r="BB588" s="121">
        <f t="shared" si="385"/>
        <v>0</v>
      </c>
      <c r="BC588" s="121">
        <f t="shared" si="385"/>
        <v>0</v>
      </c>
      <c r="BD588" s="701">
        <f t="shared" si="385"/>
        <v>0</v>
      </c>
      <c r="BE588" s="693"/>
      <c r="BF588" s="122">
        <f t="shared" si="349"/>
        <v>0</v>
      </c>
      <c r="BG588" s="124"/>
      <c r="BH588" s="122">
        <f t="shared" si="350"/>
        <v>0</v>
      </c>
      <c r="BI588" s="124"/>
      <c r="BJ588" s="122">
        <f t="shared" si="351"/>
        <v>0</v>
      </c>
      <c r="BK588" s="124"/>
      <c r="BL588" s="125">
        <f t="shared" si="352"/>
        <v>0</v>
      </c>
      <c r="BM588" s="124"/>
      <c r="BN588" s="123">
        <f t="shared" si="381"/>
        <v>0</v>
      </c>
      <c r="BO588" s="126">
        <f t="shared" si="381"/>
        <v>0</v>
      </c>
      <c r="BP588" s="127"/>
      <c r="BQ588" s="410"/>
    </row>
    <row r="589" spans="1:69" s="58" customFormat="1" ht="17.55" hidden="1" customHeight="1">
      <c r="A589"/>
      <c r="B589"/>
      <c r="C589" s="139" t="str">
        <f t="shared" si="345"/>
        <v>H</v>
      </c>
      <c r="D589" s="130" t="str">
        <f t="shared" si="382"/>
        <v>HIL_R</v>
      </c>
      <c r="E589" s="129" t="str">
        <f t="shared" si="375"/>
        <v>LT Materials</v>
      </c>
      <c r="F589" s="717"/>
      <c r="G589" s="123">
        <f t="shared" si="383"/>
        <v>0</v>
      </c>
      <c r="H589" s="121">
        <f t="shared" si="383"/>
        <v>0</v>
      </c>
      <c r="I589" s="121">
        <f t="shared" si="383"/>
        <v>0</v>
      </c>
      <c r="J589" s="121">
        <f t="shared" si="383"/>
        <v>0</v>
      </c>
      <c r="K589" s="121">
        <f t="shared" si="383"/>
        <v>0</v>
      </c>
      <c r="L589" s="121">
        <f t="shared" si="383"/>
        <v>0</v>
      </c>
      <c r="M589" s="121">
        <f t="shared" si="383"/>
        <v>0</v>
      </c>
      <c r="N589" s="121">
        <f t="shared" si="383"/>
        <v>0</v>
      </c>
      <c r="O589" s="121">
        <f t="shared" si="383"/>
        <v>0</v>
      </c>
      <c r="P589" s="126">
        <f t="shared" si="383"/>
        <v>0</v>
      </c>
      <c r="Q589" s="122"/>
      <c r="R589" s="408">
        <f t="shared" si="346"/>
        <v>0</v>
      </c>
      <c r="S589" s="693"/>
      <c r="T589" s="700">
        <f t="shared" si="377"/>
        <v>0</v>
      </c>
      <c r="U589" s="701">
        <f t="shared" si="377"/>
        <v>0</v>
      </c>
      <c r="V589" s="693"/>
      <c r="W589" s="700">
        <f t="shared" si="378"/>
        <v>0</v>
      </c>
      <c r="X589" s="126">
        <f t="shared" si="378"/>
        <v>0</v>
      </c>
      <c r="Y589" s="696">
        <f t="shared" si="347"/>
        <v>0</v>
      </c>
      <c r="Z589" s="408">
        <f t="shared" si="348"/>
        <v>0</v>
      </c>
      <c r="AA589" s="127"/>
      <c r="AB589" s="123">
        <f t="shared" si="384"/>
        <v>0</v>
      </c>
      <c r="AC589" s="121">
        <f t="shared" si="384"/>
        <v>0</v>
      </c>
      <c r="AD589" s="121">
        <f t="shared" si="384"/>
        <v>0</v>
      </c>
      <c r="AE589" s="121">
        <f t="shared" si="384"/>
        <v>0</v>
      </c>
      <c r="AF589" s="121">
        <f t="shared" si="384"/>
        <v>0</v>
      </c>
      <c r="AG589" s="121">
        <f t="shared" si="384"/>
        <v>0</v>
      </c>
      <c r="AH589" s="121">
        <f t="shared" si="384"/>
        <v>0</v>
      </c>
      <c r="AI589" s="121">
        <f t="shared" si="384"/>
        <v>0</v>
      </c>
      <c r="AJ589" s="121">
        <f t="shared" si="384"/>
        <v>0</v>
      </c>
      <c r="AK589" s="121">
        <f t="shared" si="384"/>
        <v>0</v>
      </c>
      <c r="AL589" s="121">
        <f t="shared" si="384"/>
        <v>0</v>
      </c>
      <c r="AM589" s="121">
        <f t="shared" si="384"/>
        <v>0</v>
      </c>
      <c r="AN589" s="121">
        <f t="shared" si="384"/>
        <v>0</v>
      </c>
      <c r="AO589" s="701">
        <f t="shared" si="384"/>
        <v>0</v>
      </c>
      <c r="AP589" s="122"/>
      <c r="AQ589" s="123">
        <f t="shared" si="385"/>
        <v>0</v>
      </c>
      <c r="AR589" s="121">
        <f t="shared" si="385"/>
        <v>0</v>
      </c>
      <c r="AS589" s="121">
        <f t="shared" si="385"/>
        <v>0</v>
      </c>
      <c r="AT589" s="121">
        <f t="shared" si="385"/>
        <v>0</v>
      </c>
      <c r="AU589" s="121">
        <f t="shared" si="385"/>
        <v>0</v>
      </c>
      <c r="AV589" s="121">
        <f t="shared" si="385"/>
        <v>0</v>
      </c>
      <c r="AW589" s="121">
        <f t="shared" si="385"/>
        <v>0</v>
      </c>
      <c r="AX589" s="121">
        <f t="shared" si="385"/>
        <v>0</v>
      </c>
      <c r="AY589" s="121">
        <f t="shared" si="385"/>
        <v>0</v>
      </c>
      <c r="AZ589" s="121">
        <f t="shared" si="385"/>
        <v>0</v>
      </c>
      <c r="BA589" s="121">
        <f t="shared" si="385"/>
        <v>0</v>
      </c>
      <c r="BB589" s="121">
        <f t="shared" si="385"/>
        <v>0</v>
      </c>
      <c r="BC589" s="121">
        <f t="shared" si="385"/>
        <v>0</v>
      </c>
      <c r="BD589" s="701">
        <f t="shared" si="385"/>
        <v>0</v>
      </c>
      <c r="BE589" s="693"/>
      <c r="BF589" s="122">
        <f t="shared" si="349"/>
        <v>0</v>
      </c>
      <c r="BG589" s="124"/>
      <c r="BH589" s="122">
        <f t="shared" si="350"/>
        <v>0</v>
      </c>
      <c r="BI589" s="124"/>
      <c r="BJ589" s="122">
        <f t="shared" si="351"/>
        <v>0</v>
      </c>
      <c r="BK589" s="124"/>
      <c r="BL589" s="125">
        <f t="shared" si="352"/>
        <v>0</v>
      </c>
      <c r="BM589" s="124"/>
      <c r="BN589" s="123">
        <f t="shared" si="381"/>
        <v>0</v>
      </c>
      <c r="BO589" s="126">
        <f t="shared" si="381"/>
        <v>0</v>
      </c>
      <c r="BP589" s="127"/>
      <c r="BQ589" s="410"/>
    </row>
    <row r="590" spans="1:69" s="58" customFormat="1" ht="17.55" hidden="1" customHeight="1">
      <c r="A590"/>
      <c r="B590"/>
      <c r="C590" s="139" t="str">
        <f t="shared" si="345"/>
        <v>H</v>
      </c>
      <c r="D590" s="130" t="str">
        <f t="shared" si="382"/>
        <v>HIL_R</v>
      </c>
      <c r="E590" s="129" t="str">
        <f t="shared" si="375"/>
        <v>LT Metal</v>
      </c>
      <c r="F590" s="717"/>
      <c r="G590" s="123">
        <f t="shared" si="383"/>
        <v>0</v>
      </c>
      <c r="H590" s="121">
        <f t="shared" si="383"/>
        <v>0</v>
      </c>
      <c r="I590" s="121">
        <f t="shared" si="383"/>
        <v>0</v>
      </c>
      <c r="J590" s="121">
        <f t="shared" si="383"/>
        <v>0</v>
      </c>
      <c r="K590" s="121">
        <f t="shared" si="383"/>
        <v>0</v>
      </c>
      <c r="L590" s="121">
        <f t="shared" si="383"/>
        <v>0</v>
      </c>
      <c r="M590" s="121">
        <f t="shared" si="383"/>
        <v>0</v>
      </c>
      <c r="N590" s="121">
        <f t="shared" si="383"/>
        <v>0</v>
      </c>
      <c r="O590" s="121">
        <f t="shared" si="383"/>
        <v>0</v>
      </c>
      <c r="P590" s="126">
        <f t="shared" si="383"/>
        <v>0</v>
      </c>
      <c r="Q590" s="122"/>
      <c r="R590" s="408">
        <f t="shared" si="346"/>
        <v>0</v>
      </c>
      <c r="S590" s="693"/>
      <c r="T590" s="700">
        <f t="shared" si="377"/>
        <v>0</v>
      </c>
      <c r="U590" s="701">
        <f t="shared" si="377"/>
        <v>0</v>
      </c>
      <c r="V590" s="693"/>
      <c r="W590" s="700">
        <f t="shared" si="378"/>
        <v>0</v>
      </c>
      <c r="X590" s="126">
        <f t="shared" si="378"/>
        <v>0</v>
      </c>
      <c r="Y590" s="696">
        <f t="shared" si="347"/>
        <v>0</v>
      </c>
      <c r="Z590" s="408">
        <f t="shared" si="348"/>
        <v>0</v>
      </c>
      <c r="AA590" s="127"/>
      <c r="AB590" s="123">
        <f t="shared" si="384"/>
        <v>0</v>
      </c>
      <c r="AC590" s="121">
        <f t="shared" si="384"/>
        <v>0</v>
      </c>
      <c r="AD590" s="121">
        <f t="shared" si="384"/>
        <v>0</v>
      </c>
      <c r="AE590" s="121">
        <f t="shared" si="384"/>
        <v>0</v>
      </c>
      <c r="AF590" s="121">
        <f t="shared" si="384"/>
        <v>0</v>
      </c>
      <c r="AG590" s="121">
        <f t="shared" si="384"/>
        <v>0</v>
      </c>
      <c r="AH590" s="121">
        <f t="shared" si="384"/>
        <v>0</v>
      </c>
      <c r="AI590" s="121">
        <f t="shared" si="384"/>
        <v>0</v>
      </c>
      <c r="AJ590" s="121">
        <f t="shared" si="384"/>
        <v>0</v>
      </c>
      <c r="AK590" s="121">
        <f t="shared" si="384"/>
        <v>0</v>
      </c>
      <c r="AL590" s="121">
        <f t="shared" si="384"/>
        <v>0</v>
      </c>
      <c r="AM590" s="121">
        <f t="shared" si="384"/>
        <v>0</v>
      </c>
      <c r="AN590" s="121">
        <f t="shared" si="384"/>
        <v>0</v>
      </c>
      <c r="AO590" s="701">
        <f t="shared" si="384"/>
        <v>0</v>
      </c>
      <c r="AP590" s="122"/>
      <c r="AQ590" s="123">
        <f t="shared" si="385"/>
        <v>0</v>
      </c>
      <c r="AR590" s="121">
        <f t="shared" si="385"/>
        <v>0</v>
      </c>
      <c r="AS590" s="121">
        <f t="shared" si="385"/>
        <v>0</v>
      </c>
      <c r="AT590" s="121">
        <f t="shared" si="385"/>
        <v>0</v>
      </c>
      <c r="AU590" s="121">
        <f t="shared" si="385"/>
        <v>0</v>
      </c>
      <c r="AV590" s="121">
        <f t="shared" si="385"/>
        <v>0</v>
      </c>
      <c r="AW590" s="121">
        <f t="shared" si="385"/>
        <v>0</v>
      </c>
      <c r="AX590" s="121">
        <f t="shared" si="385"/>
        <v>0</v>
      </c>
      <c r="AY590" s="121">
        <f t="shared" si="385"/>
        <v>0</v>
      </c>
      <c r="AZ590" s="121">
        <f t="shared" si="385"/>
        <v>0</v>
      </c>
      <c r="BA590" s="121">
        <f t="shared" si="385"/>
        <v>0</v>
      </c>
      <c r="BB590" s="121">
        <f t="shared" si="385"/>
        <v>0</v>
      </c>
      <c r="BC590" s="121">
        <f t="shared" si="385"/>
        <v>0</v>
      </c>
      <c r="BD590" s="701">
        <f t="shared" si="385"/>
        <v>0</v>
      </c>
      <c r="BE590" s="693"/>
      <c r="BF590" s="122">
        <f t="shared" si="349"/>
        <v>0</v>
      </c>
      <c r="BG590" s="124"/>
      <c r="BH590" s="122">
        <f t="shared" si="350"/>
        <v>0</v>
      </c>
      <c r="BI590" s="124"/>
      <c r="BJ590" s="122">
        <f t="shared" si="351"/>
        <v>0</v>
      </c>
      <c r="BK590" s="124"/>
      <c r="BL590" s="125">
        <f t="shared" si="352"/>
        <v>0</v>
      </c>
      <c r="BM590" s="124"/>
      <c r="BN590" s="123">
        <f t="shared" si="381"/>
        <v>0</v>
      </c>
      <c r="BO590" s="126">
        <f t="shared" si="381"/>
        <v>0</v>
      </c>
      <c r="BP590" s="127"/>
      <c r="BQ590" s="410"/>
    </row>
    <row r="591" spans="1:69" s="58" customFormat="1" ht="17.55" hidden="1" customHeight="1">
      <c r="A591"/>
      <c r="B591"/>
      <c r="C591" s="139" t="str">
        <f t="shared" si="345"/>
        <v>H</v>
      </c>
      <c r="D591" s="130" t="str">
        <f t="shared" si="382"/>
        <v>HIL_R</v>
      </c>
      <c r="E591" s="129" t="str">
        <f t="shared" si="375"/>
        <v>LTOM</v>
      </c>
      <c r="F591" s="717"/>
      <c r="G591" s="123">
        <f t="shared" si="383"/>
        <v>0</v>
      </c>
      <c r="H591" s="121">
        <f t="shared" si="383"/>
        <v>0</v>
      </c>
      <c r="I591" s="121">
        <f t="shared" si="383"/>
        <v>0</v>
      </c>
      <c r="J591" s="121">
        <f t="shared" si="383"/>
        <v>0</v>
      </c>
      <c r="K591" s="121">
        <f t="shared" si="383"/>
        <v>0</v>
      </c>
      <c r="L591" s="121">
        <f t="shared" si="383"/>
        <v>0</v>
      </c>
      <c r="M591" s="121">
        <f t="shared" si="383"/>
        <v>0</v>
      </c>
      <c r="N591" s="121">
        <f t="shared" si="383"/>
        <v>0</v>
      </c>
      <c r="O591" s="121">
        <f t="shared" si="383"/>
        <v>0</v>
      </c>
      <c r="P591" s="126">
        <f t="shared" si="383"/>
        <v>0</v>
      </c>
      <c r="Q591" s="122"/>
      <c r="R591" s="408">
        <f t="shared" si="346"/>
        <v>0</v>
      </c>
      <c r="S591" s="693"/>
      <c r="T591" s="700">
        <f t="shared" si="377"/>
        <v>0</v>
      </c>
      <c r="U591" s="701">
        <f t="shared" si="377"/>
        <v>0</v>
      </c>
      <c r="V591" s="693"/>
      <c r="W591" s="700">
        <f t="shared" si="378"/>
        <v>0</v>
      </c>
      <c r="X591" s="126">
        <f t="shared" si="378"/>
        <v>0</v>
      </c>
      <c r="Y591" s="696">
        <f t="shared" si="347"/>
        <v>0</v>
      </c>
      <c r="Z591" s="408">
        <f t="shared" si="348"/>
        <v>0</v>
      </c>
      <c r="AA591" s="127"/>
      <c r="AB591" s="123">
        <f t="shared" si="384"/>
        <v>0</v>
      </c>
      <c r="AC591" s="121">
        <f t="shared" si="384"/>
        <v>0</v>
      </c>
      <c r="AD591" s="121">
        <f t="shared" si="384"/>
        <v>0</v>
      </c>
      <c r="AE591" s="121">
        <f t="shared" si="384"/>
        <v>0</v>
      </c>
      <c r="AF591" s="121">
        <f t="shared" si="384"/>
        <v>0</v>
      </c>
      <c r="AG591" s="121">
        <f t="shared" si="384"/>
        <v>0</v>
      </c>
      <c r="AH591" s="121">
        <f t="shared" si="384"/>
        <v>0</v>
      </c>
      <c r="AI591" s="121">
        <f t="shared" si="384"/>
        <v>0</v>
      </c>
      <c r="AJ591" s="121">
        <f t="shared" si="384"/>
        <v>0</v>
      </c>
      <c r="AK591" s="121">
        <f t="shared" si="384"/>
        <v>0</v>
      </c>
      <c r="AL591" s="121">
        <f t="shared" si="384"/>
        <v>0</v>
      </c>
      <c r="AM591" s="121">
        <f t="shared" si="384"/>
        <v>0</v>
      </c>
      <c r="AN591" s="121">
        <f t="shared" si="384"/>
        <v>0</v>
      </c>
      <c r="AO591" s="701">
        <f t="shared" si="384"/>
        <v>0</v>
      </c>
      <c r="AP591" s="122"/>
      <c r="AQ591" s="123">
        <f t="shared" si="385"/>
        <v>0</v>
      </c>
      <c r="AR591" s="121">
        <f t="shared" si="385"/>
        <v>0</v>
      </c>
      <c r="AS591" s="121">
        <f t="shared" si="385"/>
        <v>0</v>
      </c>
      <c r="AT591" s="121">
        <f t="shared" si="385"/>
        <v>0</v>
      </c>
      <c r="AU591" s="121">
        <f t="shared" si="385"/>
        <v>0</v>
      </c>
      <c r="AV591" s="121">
        <f t="shared" si="385"/>
        <v>0</v>
      </c>
      <c r="AW591" s="121">
        <f t="shared" si="385"/>
        <v>0</v>
      </c>
      <c r="AX591" s="121">
        <f t="shared" si="385"/>
        <v>0</v>
      </c>
      <c r="AY591" s="121">
        <f t="shared" si="385"/>
        <v>0</v>
      </c>
      <c r="AZ591" s="121">
        <f t="shared" si="385"/>
        <v>0</v>
      </c>
      <c r="BA591" s="121">
        <f t="shared" si="385"/>
        <v>0</v>
      </c>
      <c r="BB591" s="121">
        <f t="shared" si="385"/>
        <v>0</v>
      </c>
      <c r="BC591" s="121">
        <f t="shared" si="385"/>
        <v>0</v>
      </c>
      <c r="BD591" s="701">
        <f t="shared" si="385"/>
        <v>0</v>
      </c>
      <c r="BE591" s="693"/>
      <c r="BF591" s="122">
        <f t="shared" si="349"/>
        <v>0</v>
      </c>
      <c r="BG591" s="124"/>
      <c r="BH591" s="122">
        <f t="shared" si="350"/>
        <v>0</v>
      </c>
      <c r="BI591" s="124"/>
      <c r="BJ591" s="122">
        <f t="shared" si="351"/>
        <v>0</v>
      </c>
      <c r="BK591" s="124"/>
      <c r="BL591" s="125">
        <f t="shared" si="352"/>
        <v>0</v>
      </c>
      <c r="BM591" s="124"/>
      <c r="BN591" s="123">
        <f t="shared" si="381"/>
        <v>0</v>
      </c>
      <c r="BO591" s="126">
        <f t="shared" si="381"/>
        <v>0</v>
      </c>
      <c r="BP591" s="127"/>
      <c r="BQ591" s="410"/>
    </row>
    <row r="592" spans="1:69" s="58" customFormat="1" ht="17.55" hidden="1" customHeight="1">
      <c r="A592"/>
      <c r="B592"/>
      <c r="C592" s="139" t="str">
        <f t="shared" ref="C592:C655" si="386">IF(SUM(G592:BP592)=0, "H", "")</f>
        <v>H</v>
      </c>
      <c r="D592" s="130" t="str">
        <f t="shared" si="382"/>
        <v>HIL_R</v>
      </c>
      <c r="E592" s="129" t="str">
        <f t="shared" si="375"/>
        <v>Lumilan</v>
      </c>
      <c r="F592" s="717"/>
      <c r="G592" s="123">
        <f t="shared" si="383"/>
        <v>0</v>
      </c>
      <c r="H592" s="121">
        <f t="shared" si="383"/>
        <v>0</v>
      </c>
      <c r="I592" s="121">
        <f t="shared" si="383"/>
        <v>0</v>
      </c>
      <c r="J592" s="121">
        <f t="shared" si="383"/>
        <v>0</v>
      </c>
      <c r="K592" s="121">
        <f t="shared" si="383"/>
        <v>0</v>
      </c>
      <c r="L592" s="121">
        <f t="shared" si="383"/>
        <v>0</v>
      </c>
      <c r="M592" s="121">
        <f t="shared" si="383"/>
        <v>0</v>
      </c>
      <c r="N592" s="121">
        <f t="shared" si="383"/>
        <v>0</v>
      </c>
      <c r="O592" s="121">
        <f t="shared" si="383"/>
        <v>0</v>
      </c>
      <c r="P592" s="126">
        <f t="shared" si="383"/>
        <v>0</v>
      </c>
      <c r="Q592" s="122"/>
      <c r="R592" s="408">
        <f t="shared" ref="R592:R655" si="387">SUMIFS(Share, Y, $E$3, Config, $R$11, P, R$15, LType, $D592, MSup, $E592)</f>
        <v>0</v>
      </c>
      <c r="S592" s="693"/>
      <c r="T592" s="700">
        <f t="shared" si="377"/>
        <v>0</v>
      </c>
      <c r="U592" s="701">
        <f t="shared" si="377"/>
        <v>0</v>
      </c>
      <c r="V592" s="693"/>
      <c r="W592" s="700">
        <f t="shared" si="378"/>
        <v>0</v>
      </c>
      <c r="X592" s="126">
        <f t="shared" si="378"/>
        <v>0</v>
      </c>
      <c r="Y592" s="696">
        <f t="shared" ref="Y592:Y655" si="388">SUMIF(Y_A_P_T_S,$E$3&amp;"_"&amp;$X$11&amp;"_"&amp;Y$15&amp;"_"&amp;$D592&amp;"_"&amp;$E592, Share)</f>
        <v>0</v>
      </c>
      <c r="Z592" s="408">
        <f t="shared" ref="Z592:Z655" si="389">SUMIFS(Share, Y, $E$3, Config, $Z$11, P, Z$15, LType, $D592, MSup, $E592)</f>
        <v>0</v>
      </c>
      <c r="AA592" s="127"/>
      <c r="AB592" s="123">
        <f t="shared" si="384"/>
        <v>0</v>
      </c>
      <c r="AC592" s="121">
        <f t="shared" si="384"/>
        <v>0</v>
      </c>
      <c r="AD592" s="121">
        <f t="shared" si="384"/>
        <v>0</v>
      </c>
      <c r="AE592" s="121">
        <f t="shared" si="384"/>
        <v>0</v>
      </c>
      <c r="AF592" s="121">
        <f t="shared" si="384"/>
        <v>0</v>
      </c>
      <c r="AG592" s="121">
        <f t="shared" si="384"/>
        <v>0</v>
      </c>
      <c r="AH592" s="121">
        <f t="shared" si="384"/>
        <v>0</v>
      </c>
      <c r="AI592" s="121">
        <f t="shared" si="384"/>
        <v>0</v>
      </c>
      <c r="AJ592" s="121">
        <f t="shared" si="384"/>
        <v>0</v>
      </c>
      <c r="AK592" s="121">
        <f t="shared" si="384"/>
        <v>0</v>
      </c>
      <c r="AL592" s="121">
        <f t="shared" si="384"/>
        <v>0</v>
      </c>
      <c r="AM592" s="121">
        <f t="shared" si="384"/>
        <v>0</v>
      </c>
      <c r="AN592" s="121">
        <f t="shared" si="384"/>
        <v>0</v>
      </c>
      <c r="AO592" s="701">
        <f t="shared" si="384"/>
        <v>0</v>
      </c>
      <c r="AP592" s="122"/>
      <c r="AQ592" s="123">
        <f t="shared" si="385"/>
        <v>0</v>
      </c>
      <c r="AR592" s="121">
        <f t="shared" si="385"/>
        <v>0</v>
      </c>
      <c r="AS592" s="121">
        <f t="shared" si="385"/>
        <v>0</v>
      </c>
      <c r="AT592" s="121">
        <f t="shared" si="385"/>
        <v>0</v>
      </c>
      <c r="AU592" s="121">
        <f t="shared" si="385"/>
        <v>0</v>
      </c>
      <c r="AV592" s="121">
        <f t="shared" si="385"/>
        <v>0</v>
      </c>
      <c r="AW592" s="121">
        <f t="shared" si="385"/>
        <v>0</v>
      </c>
      <c r="AX592" s="121">
        <f t="shared" si="385"/>
        <v>0</v>
      </c>
      <c r="AY592" s="121">
        <f t="shared" si="385"/>
        <v>0</v>
      </c>
      <c r="AZ592" s="121">
        <f t="shared" si="385"/>
        <v>0</v>
      </c>
      <c r="BA592" s="121">
        <f t="shared" si="385"/>
        <v>0</v>
      </c>
      <c r="BB592" s="121">
        <f t="shared" si="385"/>
        <v>0</v>
      </c>
      <c r="BC592" s="121">
        <f t="shared" si="385"/>
        <v>0</v>
      </c>
      <c r="BD592" s="701">
        <f t="shared" si="385"/>
        <v>0</v>
      </c>
      <c r="BE592" s="693"/>
      <c r="BF592" s="122">
        <f t="shared" ref="BF592:BF655" si="390">SUMIFS(Share, Y, $E$3, Config, $BF$11, P, BF$15, LType, $D592, MSup, $E592)</f>
        <v>0</v>
      </c>
      <c r="BG592" s="124"/>
      <c r="BH592" s="122">
        <f t="shared" ref="BH592:BH655" si="391">SUMIFS(Share, Y, $E$3, Config, $BH$11, P, BH$15, LType, $D592, MSup, $E592)</f>
        <v>0</v>
      </c>
      <c r="BI592" s="124"/>
      <c r="BJ592" s="122">
        <f t="shared" ref="BJ592:BJ655" si="392">SUMIFS(Share, Y, $E$3, Config, $BJ$11, P, BJ$15, LType, $D592, MSup, $E592)</f>
        <v>0</v>
      </c>
      <c r="BK592" s="124"/>
      <c r="BL592" s="125">
        <f t="shared" ref="BL592:BL655" si="393">SUMIFS(Share, Y, $E$3, Config, $BL$11, P, BL$15, LType, $D592, MSup, $E592)</f>
        <v>0</v>
      </c>
      <c r="BM592" s="124"/>
      <c r="BN592" s="123">
        <f t="shared" si="381"/>
        <v>0</v>
      </c>
      <c r="BO592" s="126">
        <f t="shared" si="381"/>
        <v>0</v>
      </c>
      <c r="BP592" s="127"/>
      <c r="BQ592" s="410"/>
    </row>
    <row r="593" spans="1:69" s="58" customFormat="1" ht="17.55" hidden="1" customHeight="1">
      <c r="A593"/>
      <c r="B593"/>
      <c r="C593" s="139" t="str">
        <f t="shared" si="386"/>
        <v>H</v>
      </c>
      <c r="D593" s="130" t="str">
        <f t="shared" si="382"/>
        <v>HIL_R</v>
      </c>
      <c r="E593" s="129" t="str">
        <f t="shared" si="375"/>
        <v>Materion</v>
      </c>
      <c r="F593" s="717"/>
      <c r="G593" s="123">
        <f t="shared" si="383"/>
        <v>0</v>
      </c>
      <c r="H593" s="121">
        <f t="shared" si="383"/>
        <v>0</v>
      </c>
      <c r="I593" s="121">
        <f t="shared" si="383"/>
        <v>0</v>
      </c>
      <c r="J593" s="121">
        <f t="shared" si="383"/>
        <v>0</v>
      </c>
      <c r="K593" s="121">
        <f t="shared" si="383"/>
        <v>0</v>
      </c>
      <c r="L593" s="121">
        <f t="shared" si="383"/>
        <v>0</v>
      </c>
      <c r="M593" s="121">
        <f t="shared" si="383"/>
        <v>0</v>
      </c>
      <c r="N593" s="121">
        <f t="shared" si="383"/>
        <v>0</v>
      </c>
      <c r="O593" s="121">
        <f t="shared" si="383"/>
        <v>0</v>
      </c>
      <c r="P593" s="126">
        <f t="shared" si="383"/>
        <v>0</v>
      </c>
      <c r="Q593" s="122"/>
      <c r="R593" s="408">
        <f t="shared" si="387"/>
        <v>0</v>
      </c>
      <c r="S593" s="693"/>
      <c r="T593" s="700">
        <f t="shared" si="377"/>
        <v>0</v>
      </c>
      <c r="U593" s="701">
        <f t="shared" si="377"/>
        <v>0</v>
      </c>
      <c r="V593" s="693"/>
      <c r="W593" s="700">
        <f t="shared" si="378"/>
        <v>0</v>
      </c>
      <c r="X593" s="126">
        <f t="shared" si="378"/>
        <v>0</v>
      </c>
      <c r="Y593" s="696">
        <f t="shared" si="388"/>
        <v>0</v>
      </c>
      <c r="Z593" s="408">
        <f t="shared" si="389"/>
        <v>0</v>
      </c>
      <c r="AA593" s="127"/>
      <c r="AB593" s="123">
        <f t="shared" si="384"/>
        <v>0</v>
      </c>
      <c r="AC593" s="121">
        <f t="shared" si="384"/>
        <v>0</v>
      </c>
      <c r="AD593" s="121">
        <f t="shared" si="384"/>
        <v>0</v>
      </c>
      <c r="AE593" s="121">
        <f t="shared" si="384"/>
        <v>0</v>
      </c>
      <c r="AF593" s="121">
        <f t="shared" si="384"/>
        <v>0</v>
      </c>
      <c r="AG593" s="121">
        <f t="shared" si="384"/>
        <v>0</v>
      </c>
      <c r="AH593" s="121">
        <f t="shared" si="384"/>
        <v>0</v>
      </c>
      <c r="AI593" s="121">
        <f t="shared" si="384"/>
        <v>0</v>
      </c>
      <c r="AJ593" s="121">
        <f t="shared" si="384"/>
        <v>0</v>
      </c>
      <c r="AK593" s="121">
        <f t="shared" si="384"/>
        <v>0</v>
      </c>
      <c r="AL593" s="121">
        <f t="shared" si="384"/>
        <v>0</v>
      </c>
      <c r="AM593" s="121">
        <f t="shared" si="384"/>
        <v>0</v>
      </c>
      <c r="AN593" s="121">
        <f t="shared" si="384"/>
        <v>0</v>
      </c>
      <c r="AO593" s="701">
        <f t="shared" si="384"/>
        <v>0</v>
      </c>
      <c r="AP593" s="122"/>
      <c r="AQ593" s="123">
        <f t="shared" si="385"/>
        <v>0</v>
      </c>
      <c r="AR593" s="121">
        <f t="shared" si="385"/>
        <v>0</v>
      </c>
      <c r="AS593" s="121">
        <f t="shared" si="385"/>
        <v>0</v>
      </c>
      <c r="AT593" s="121">
        <f t="shared" si="385"/>
        <v>0</v>
      </c>
      <c r="AU593" s="121">
        <f t="shared" si="385"/>
        <v>0</v>
      </c>
      <c r="AV593" s="121">
        <f t="shared" si="385"/>
        <v>0</v>
      </c>
      <c r="AW593" s="121">
        <f t="shared" si="385"/>
        <v>0</v>
      </c>
      <c r="AX593" s="121">
        <f t="shared" si="385"/>
        <v>0</v>
      </c>
      <c r="AY593" s="121">
        <f t="shared" si="385"/>
        <v>0</v>
      </c>
      <c r="AZ593" s="121">
        <f t="shared" si="385"/>
        <v>0</v>
      </c>
      <c r="BA593" s="121">
        <f t="shared" si="385"/>
        <v>0</v>
      </c>
      <c r="BB593" s="121">
        <f t="shared" si="385"/>
        <v>0</v>
      </c>
      <c r="BC593" s="121">
        <f t="shared" si="385"/>
        <v>0</v>
      </c>
      <c r="BD593" s="701">
        <f t="shared" si="385"/>
        <v>0</v>
      </c>
      <c r="BE593" s="693"/>
      <c r="BF593" s="122">
        <f t="shared" si="390"/>
        <v>0</v>
      </c>
      <c r="BG593" s="124"/>
      <c r="BH593" s="122">
        <f t="shared" si="391"/>
        <v>0</v>
      </c>
      <c r="BI593" s="124"/>
      <c r="BJ593" s="122">
        <f t="shared" si="392"/>
        <v>0</v>
      </c>
      <c r="BK593" s="124"/>
      <c r="BL593" s="125">
        <f t="shared" si="393"/>
        <v>0</v>
      </c>
      <c r="BM593" s="124"/>
      <c r="BN593" s="123">
        <f t="shared" si="381"/>
        <v>0</v>
      </c>
      <c r="BO593" s="126">
        <f t="shared" si="381"/>
        <v>0</v>
      </c>
      <c r="BP593" s="127"/>
      <c r="BQ593" s="410"/>
    </row>
    <row r="594" spans="1:69" s="58" customFormat="1" ht="17.55" hidden="1" customHeight="1">
      <c r="A594"/>
      <c r="B594"/>
      <c r="C594" s="139" t="str">
        <f t="shared" si="386"/>
        <v>H</v>
      </c>
      <c r="D594" s="130" t="str">
        <f t="shared" si="382"/>
        <v>HIL_R</v>
      </c>
      <c r="E594" s="129" t="str">
        <f t="shared" si="375"/>
        <v>Merck</v>
      </c>
      <c r="F594" s="717"/>
      <c r="G594" s="123">
        <f t="shared" si="383"/>
        <v>0</v>
      </c>
      <c r="H594" s="121">
        <f t="shared" si="383"/>
        <v>0</v>
      </c>
      <c r="I594" s="121">
        <f t="shared" si="383"/>
        <v>0</v>
      </c>
      <c r="J594" s="121">
        <f t="shared" si="383"/>
        <v>0</v>
      </c>
      <c r="K594" s="121">
        <f t="shared" si="383"/>
        <v>0</v>
      </c>
      <c r="L594" s="121">
        <f t="shared" si="383"/>
        <v>0</v>
      </c>
      <c r="M594" s="121">
        <f t="shared" si="383"/>
        <v>0</v>
      </c>
      <c r="N594" s="121">
        <f t="shared" si="383"/>
        <v>0</v>
      </c>
      <c r="O594" s="121">
        <f t="shared" si="383"/>
        <v>0</v>
      </c>
      <c r="P594" s="126">
        <f t="shared" si="383"/>
        <v>0</v>
      </c>
      <c r="Q594" s="122"/>
      <c r="R594" s="408">
        <f t="shared" si="387"/>
        <v>0</v>
      </c>
      <c r="S594" s="693"/>
      <c r="T594" s="700">
        <f t="shared" si="377"/>
        <v>0</v>
      </c>
      <c r="U594" s="701">
        <f t="shared" si="377"/>
        <v>0</v>
      </c>
      <c r="V594" s="693"/>
      <c r="W594" s="700">
        <f t="shared" si="378"/>
        <v>0</v>
      </c>
      <c r="X594" s="126">
        <f t="shared" si="378"/>
        <v>0</v>
      </c>
      <c r="Y594" s="696">
        <f t="shared" si="388"/>
        <v>0</v>
      </c>
      <c r="Z594" s="408">
        <f t="shared" si="389"/>
        <v>0</v>
      </c>
      <c r="AA594" s="127"/>
      <c r="AB594" s="123">
        <f t="shared" si="384"/>
        <v>0</v>
      </c>
      <c r="AC594" s="121">
        <f t="shared" si="384"/>
        <v>0</v>
      </c>
      <c r="AD594" s="121">
        <f t="shared" si="384"/>
        <v>0</v>
      </c>
      <c r="AE594" s="121">
        <f t="shared" si="384"/>
        <v>0</v>
      </c>
      <c r="AF594" s="121">
        <f t="shared" si="384"/>
        <v>0</v>
      </c>
      <c r="AG594" s="121">
        <f t="shared" si="384"/>
        <v>0</v>
      </c>
      <c r="AH594" s="121">
        <f t="shared" si="384"/>
        <v>0</v>
      </c>
      <c r="AI594" s="121">
        <f t="shared" si="384"/>
        <v>0</v>
      </c>
      <c r="AJ594" s="121">
        <f t="shared" si="384"/>
        <v>0</v>
      </c>
      <c r="AK594" s="121">
        <f t="shared" si="384"/>
        <v>0</v>
      </c>
      <c r="AL594" s="121">
        <f t="shared" si="384"/>
        <v>0</v>
      </c>
      <c r="AM594" s="121">
        <f t="shared" si="384"/>
        <v>0</v>
      </c>
      <c r="AN594" s="121">
        <f t="shared" si="384"/>
        <v>0</v>
      </c>
      <c r="AO594" s="701">
        <f t="shared" si="384"/>
        <v>0</v>
      </c>
      <c r="AP594" s="122"/>
      <c r="AQ594" s="123">
        <f t="shared" si="385"/>
        <v>0</v>
      </c>
      <c r="AR594" s="121">
        <f t="shared" si="385"/>
        <v>0</v>
      </c>
      <c r="AS594" s="121">
        <f t="shared" si="385"/>
        <v>0</v>
      </c>
      <c r="AT594" s="121">
        <f t="shared" si="385"/>
        <v>0</v>
      </c>
      <c r="AU594" s="121">
        <f t="shared" si="385"/>
        <v>0</v>
      </c>
      <c r="AV594" s="121">
        <f t="shared" si="385"/>
        <v>0</v>
      </c>
      <c r="AW594" s="121">
        <f t="shared" si="385"/>
        <v>0</v>
      </c>
      <c r="AX594" s="121">
        <f t="shared" si="385"/>
        <v>0</v>
      </c>
      <c r="AY594" s="121">
        <f t="shared" si="385"/>
        <v>0</v>
      </c>
      <c r="AZ594" s="121">
        <f t="shared" si="385"/>
        <v>0</v>
      </c>
      <c r="BA594" s="121">
        <f t="shared" si="385"/>
        <v>0</v>
      </c>
      <c r="BB594" s="121">
        <f t="shared" si="385"/>
        <v>0</v>
      </c>
      <c r="BC594" s="121">
        <f t="shared" si="385"/>
        <v>0</v>
      </c>
      <c r="BD594" s="701">
        <f t="shared" si="385"/>
        <v>0</v>
      </c>
      <c r="BE594" s="693"/>
      <c r="BF594" s="122">
        <f t="shared" si="390"/>
        <v>0</v>
      </c>
      <c r="BG594" s="124"/>
      <c r="BH594" s="122">
        <f t="shared" si="391"/>
        <v>0</v>
      </c>
      <c r="BI594" s="124"/>
      <c r="BJ594" s="122">
        <f t="shared" si="392"/>
        <v>0</v>
      </c>
      <c r="BK594" s="124"/>
      <c r="BL594" s="125">
        <f t="shared" si="393"/>
        <v>0</v>
      </c>
      <c r="BM594" s="124"/>
      <c r="BN594" s="123">
        <f t="shared" si="381"/>
        <v>0</v>
      </c>
      <c r="BO594" s="126">
        <f t="shared" si="381"/>
        <v>0</v>
      </c>
      <c r="BP594" s="127"/>
      <c r="BQ594" s="410"/>
    </row>
    <row r="595" spans="1:69" s="58" customFormat="1" ht="17.55" hidden="1" customHeight="1">
      <c r="A595"/>
      <c r="B595"/>
      <c r="C595" s="139" t="str">
        <f t="shared" si="386"/>
        <v>H</v>
      </c>
      <c r="D595" s="130" t="str">
        <f t="shared" si="382"/>
        <v>HIL_R</v>
      </c>
      <c r="E595" s="129" t="str">
        <f t="shared" si="375"/>
        <v>Nisso</v>
      </c>
      <c r="F595" s="717"/>
      <c r="G595" s="123">
        <f t="shared" si="383"/>
        <v>0</v>
      </c>
      <c r="H595" s="121">
        <f t="shared" si="383"/>
        <v>0</v>
      </c>
      <c r="I595" s="121">
        <f t="shared" si="383"/>
        <v>0</v>
      </c>
      <c r="J595" s="121">
        <f t="shared" si="383"/>
        <v>0</v>
      </c>
      <c r="K595" s="121">
        <f t="shared" si="383"/>
        <v>0</v>
      </c>
      <c r="L595" s="121">
        <f t="shared" si="383"/>
        <v>0</v>
      </c>
      <c r="M595" s="121">
        <f t="shared" si="383"/>
        <v>0</v>
      </c>
      <c r="N595" s="121">
        <f t="shared" si="383"/>
        <v>0</v>
      </c>
      <c r="O595" s="121">
        <f t="shared" si="383"/>
        <v>0</v>
      </c>
      <c r="P595" s="126">
        <f t="shared" si="383"/>
        <v>0</v>
      </c>
      <c r="Q595" s="122"/>
      <c r="R595" s="408">
        <f t="shared" si="387"/>
        <v>0</v>
      </c>
      <c r="S595" s="693"/>
      <c r="T595" s="700">
        <f t="shared" si="377"/>
        <v>0</v>
      </c>
      <c r="U595" s="701">
        <f t="shared" si="377"/>
        <v>0</v>
      </c>
      <c r="V595" s="693"/>
      <c r="W595" s="700">
        <f t="shared" si="378"/>
        <v>0</v>
      </c>
      <c r="X595" s="126">
        <f t="shared" si="378"/>
        <v>0</v>
      </c>
      <c r="Y595" s="696">
        <f t="shared" si="388"/>
        <v>0</v>
      </c>
      <c r="Z595" s="408">
        <f t="shared" si="389"/>
        <v>0</v>
      </c>
      <c r="AA595" s="127"/>
      <c r="AB595" s="123">
        <f t="shared" si="384"/>
        <v>0</v>
      </c>
      <c r="AC595" s="121">
        <f t="shared" si="384"/>
        <v>0</v>
      </c>
      <c r="AD595" s="121">
        <f t="shared" si="384"/>
        <v>0</v>
      </c>
      <c r="AE595" s="121">
        <f t="shared" si="384"/>
        <v>0</v>
      </c>
      <c r="AF595" s="121">
        <f t="shared" si="384"/>
        <v>0</v>
      </c>
      <c r="AG595" s="121">
        <f t="shared" si="384"/>
        <v>0</v>
      </c>
      <c r="AH595" s="121">
        <f t="shared" si="384"/>
        <v>0</v>
      </c>
      <c r="AI595" s="121">
        <f t="shared" si="384"/>
        <v>0</v>
      </c>
      <c r="AJ595" s="121">
        <f t="shared" si="384"/>
        <v>0</v>
      </c>
      <c r="AK595" s="121">
        <f t="shared" si="384"/>
        <v>0</v>
      </c>
      <c r="AL595" s="121">
        <f t="shared" si="384"/>
        <v>0</v>
      </c>
      <c r="AM595" s="121">
        <f t="shared" si="384"/>
        <v>0</v>
      </c>
      <c r="AN595" s="121">
        <f t="shared" si="384"/>
        <v>0</v>
      </c>
      <c r="AO595" s="701">
        <f t="shared" si="384"/>
        <v>0</v>
      </c>
      <c r="AP595" s="122"/>
      <c r="AQ595" s="123">
        <f t="shared" si="385"/>
        <v>0</v>
      </c>
      <c r="AR595" s="121">
        <f t="shared" si="385"/>
        <v>0</v>
      </c>
      <c r="AS595" s="121">
        <f t="shared" si="385"/>
        <v>0</v>
      </c>
      <c r="AT595" s="121">
        <f t="shared" si="385"/>
        <v>0</v>
      </c>
      <c r="AU595" s="121">
        <f t="shared" si="385"/>
        <v>0</v>
      </c>
      <c r="AV595" s="121">
        <f t="shared" si="385"/>
        <v>0</v>
      </c>
      <c r="AW595" s="121">
        <f t="shared" si="385"/>
        <v>0</v>
      </c>
      <c r="AX595" s="121">
        <f t="shared" si="385"/>
        <v>0</v>
      </c>
      <c r="AY595" s="121">
        <f t="shared" si="385"/>
        <v>0</v>
      </c>
      <c r="AZ595" s="121">
        <f t="shared" si="385"/>
        <v>0</v>
      </c>
      <c r="BA595" s="121">
        <f t="shared" si="385"/>
        <v>0</v>
      </c>
      <c r="BB595" s="121">
        <f t="shared" si="385"/>
        <v>0</v>
      </c>
      <c r="BC595" s="121">
        <f t="shared" si="385"/>
        <v>0</v>
      </c>
      <c r="BD595" s="701">
        <f t="shared" si="385"/>
        <v>0</v>
      </c>
      <c r="BE595" s="693"/>
      <c r="BF595" s="122">
        <f t="shared" si="390"/>
        <v>0</v>
      </c>
      <c r="BG595" s="124"/>
      <c r="BH595" s="122">
        <f t="shared" si="391"/>
        <v>0</v>
      </c>
      <c r="BI595" s="124"/>
      <c r="BJ595" s="122">
        <f t="shared" si="392"/>
        <v>0</v>
      </c>
      <c r="BK595" s="124"/>
      <c r="BL595" s="125">
        <f t="shared" si="393"/>
        <v>0</v>
      </c>
      <c r="BM595" s="124"/>
      <c r="BN595" s="123">
        <f t="shared" si="381"/>
        <v>0</v>
      </c>
      <c r="BO595" s="126">
        <f t="shared" si="381"/>
        <v>0</v>
      </c>
      <c r="BP595" s="127"/>
      <c r="BQ595" s="410"/>
    </row>
    <row r="596" spans="1:69" s="58" customFormat="1" ht="17.55" hidden="1" customHeight="1">
      <c r="A596"/>
      <c r="B596"/>
      <c r="C596" s="139" t="str">
        <f t="shared" si="386"/>
        <v>H</v>
      </c>
      <c r="D596" s="130" t="str">
        <f t="shared" si="382"/>
        <v>HIL_R</v>
      </c>
      <c r="E596" s="129" t="str">
        <f t="shared" si="375"/>
        <v>Novaled</v>
      </c>
      <c r="F596" s="717"/>
      <c r="G596" s="123">
        <f t="shared" ref="G596:P605" si="394">SUMIFS(Share, Y, $E$3, Config, $G$11, P, G$15, LType, $D596, MSup, $E596)</f>
        <v>0</v>
      </c>
      <c r="H596" s="121">
        <f t="shared" si="394"/>
        <v>0</v>
      </c>
      <c r="I596" s="121">
        <f t="shared" si="394"/>
        <v>0</v>
      </c>
      <c r="J596" s="121">
        <f t="shared" si="394"/>
        <v>0</v>
      </c>
      <c r="K596" s="121">
        <f t="shared" si="394"/>
        <v>0</v>
      </c>
      <c r="L596" s="121">
        <f t="shared" si="394"/>
        <v>0</v>
      </c>
      <c r="M596" s="121">
        <f t="shared" si="394"/>
        <v>0</v>
      </c>
      <c r="N596" s="121">
        <f t="shared" si="394"/>
        <v>0</v>
      </c>
      <c r="O596" s="121">
        <f t="shared" si="394"/>
        <v>0</v>
      </c>
      <c r="P596" s="126">
        <f t="shared" si="394"/>
        <v>0</v>
      </c>
      <c r="Q596" s="122"/>
      <c r="R596" s="408">
        <f t="shared" si="387"/>
        <v>0</v>
      </c>
      <c r="S596" s="693"/>
      <c r="T596" s="700">
        <f t="shared" ref="T596:U615" si="395">SUMIFS(Share, Y, $E$3, Config, $T$11, P, T$15, LType, $D596, MSup, $E596)</f>
        <v>0</v>
      </c>
      <c r="U596" s="701">
        <f t="shared" si="395"/>
        <v>0</v>
      </c>
      <c r="V596" s="693"/>
      <c r="W596" s="700">
        <f t="shared" ref="W596:X615" si="396">SUMIFS(Share, Y, $E$3, Config, $W$11, P, W$15, LType, $D596, MSup, $E596)</f>
        <v>0</v>
      </c>
      <c r="X596" s="126">
        <f t="shared" si="396"/>
        <v>0</v>
      </c>
      <c r="Y596" s="696">
        <f t="shared" si="388"/>
        <v>0</v>
      </c>
      <c r="Z596" s="408">
        <f t="shared" si="389"/>
        <v>0</v>
      </c>
      <c r="AA596" s="127"/>
      <c r="AB596" s="123">
        <f t="shared" ref="AB596:AO605" si="397">SUMIFS(Share, Y, $E$3, Config, $AB$11, P, AB$15, LType, $D596, MSup, $E596)</f>
        <v>0</v>
      </c>
      <c r="AC596" s="121">
        <f t="shared" si="397"/>
        <v>0</v>
      </c>
      <c r="AD596" s="121">
        <f t="shared" si="397"/>
        <v>0</v>
      </c>
      <c r="AE596" s="121">
        <f t="shared" si="397"/>
        <v>0</v>
      </c>
      <c r="AF596" s="121">
        <f t="shared" si="397"/>
        <v>0</v>
      </c>
      <c r="AG596" s="121">
        <f t="shared" si="397"/>
        <v>0</v>
      </c>
      <c r="AH596" s="121">
        <f t="shared" si="397"/>
        <v>0</v>
      </c>
      <c r="AI596" s="121">
        <f t="shared" si="397"/>
        <v>0</v>
      </c>
      <c r="AJ596" s="121">
        <f t="shared" si="397"/>
        <v>0</v>
      </c>
      <c r="AK596" s="121">
        <f t="shared" si="397"/>
        <v>0</v>
      </c>
      <c r="AL596" s="121">
        <f t="shared" si="397"/>
        <v>0</v>
      </c>
      <c r="AM596" s="121">
        <f t="shared" si="397"/>
        <v>0</v>
      </c>
      <c r="AN596" s="121">
        <f t="shared" si="397"/>
        <v>0</v>
      </c>
      <c r="AO596" s="701">
        <f t="shared" si="397"/>
        <v>0</v>
      </c>
      <c r="AP596" s="122"/>
      <c r="AQ596" s="123">
        <f t="shared" ref="AQ596:BD605" si="398">SUMIFS(Share, Y, $E$3, Config, $AQ$11, P, AQ$15, LType, $D596, MSup, $E596)</f>
        <v>0</v>
      </c>
      <c r="AR596" s="121">
        <f t="shared" si="398"/>
        <v>0</v>
      </c>
      <c r="AS596" s="121">
        <f t="shared" si="398"/>
        <v>0</v>
      </c>
      <c r="AT596" s="121">
        <f t="shared" si="398"/>
        <v>0</v>
      </c>
      <c r="AU596" s="121">
        <f t="shared" si="398"/>
        <v>0</v>
      </c>
      <c r="AV596" s="121">
        <f t="shared" si="398"/>
        <v>0</v>
      </c>
      <c r="AW596" s="121">
        <f t="shared" si="398"/>
        <v>0</v>
      </c>
      <c r="AX596" s="121">
        <f t="shared" si="398"/>
        <v>0</v>
      </c>
      <c r="AY596" s="121">
        <f t="shared" si="398"/>
        <v>0</v>
      </c>
      <c r="AZ596" s="121">
        <f t="shared" si="398"/>
        <v>0</v>
      </c>
      <c r="BA596" s="121">
        <f t="shared" si="398"/>
        <v>0</v>
      </c>
      <c r="BB596" s="121">
        <f t="shared" si="398"/>
        <v>0</v>
      </c>
      <c r="BC596" s="121">
        <f t="shared" si="398"/>
        <v>0</v>
      </c>
      <c r="BD596" s="701">
        <f t="shared" si="398"/>
        <v>0</v>
      </c>
      <c r="BE596" s="693"/>
      <c r="BF596" s="122">
        <f t="shared" si="390"/>
        <v>0</v>
      </c>
      <c r="BG596" s="124"/>
      <c r="BH596" s="122">
        <f t="shared" si="391"/>
        <v>0</v>
      </c>
      <c r="BI596" s="124"/>
      <c r="BJ596" s="122">
        <f t="shared" si="392"/>
        <v>0</v>
      </c>
      <c r="BK596" s="124"/>
      <c r="BL596" s="125">
        <f t="shared" si="393"/>
        <v>0</v>
      </c>
      <c r="BM596" s="124"/>
      <c r="BN596" s="123">
        <f t="shared" ref="BN596:BO615" si="399">SUMIFS(Share, Y, $E$3, Config, $BN$11, P, BN$15, LType, $D596, MSup, $E596)</f>
        <v>0</v>
      </c>
      <c r="BO596" s="126">
        <f t="shared" si="399"/>
        <v>0</v>
      </c>
      <c r="BP596" s="127"/>
      <c r="BQ596" s="410"/>
    </row>
    <row r="597" spans="1:69" s="58" customFormat="1" ht="17.55" hidden="1" customHeight="1">
      <c r="A597"/>
      <c r="B597"/>
      <c r="C597" s="139" t="str">
        <f t="shared" si="386"/>
        <v>H</v>
      </c>
      <c r="D597" s="130" t="str">
        <f t="shared" si="382"/>
        <v>HIL_R</v>
      </c>
      <c r="E597" s="129" t="str">
        <f t="shared" si="375"/>
        <v>NSCC</v>
      </c>
      <c r="F597" s="717"/>
      <c r="G597" s="123">
        <f t="shared" si="394"/>
        <v>0</v>
      </c>
      <c r="H597" s="121">
        <f t="shared" si="394"/>
        <v>0</v>
      </c>
      <c r="I597" s="121">
        <f t="shared" si="394"/>
        <v>0</v>
      </c>
      <c r="J597" s="121">
        <f t="shared" si="394"/>
        <v>0</v>
      </c>
      <c r="K597" s="121">
        <f t="shared" si="394"/>
        <v>0</v>
      </c>
      <c r="L597" s="121">
        <f t="shared" si="394"/>
        <v>0</v>
      </c>
      <c r="M597" s="121">
        <f t="shared" si="394"/>
        <v>0</v>
      </c>
      <c r="N597" s="121">
        <f t="shared" si="394"/>
        <v>0</v>
      </c>
      <c r="O597" s="121">
        <f t="shared" si="394"/>
        <v>0</v>
      </c>
      <c r="P597" s="126">
        <f t="shared" si="394"/>
        <v>0</v>
      </c>
      <c r="Q597" s="122"/>
      <c r="R597" s="408">
        <f t="shared" si="387"/>
        <v>0</v>
      </c>
      <c r="S597" s="693"/>
      <c r="T597" s="700">
        <f t="shared" si="395"/>
        <v>0</v>
      </c>
      <c r="U597" s="701">
        <f t="shared" si="395"/>
        <v>0</v>
      </c>
      <c r="V597" s="693"/>
      <c r="W597" s="700">
        <f t="shared" si="396"/>
        <v>0</v>
      </c>
      <c r="X597" s="126">
        <f t="shared" si="396"/>
        <v>0</v>
      </c>
      <c r="Y597" s="696">
        <f t="shared" si="388"/>
        <v>0</v>
      </c>
      <c r="Z597" s="408">
        <f t="shared" si="389"/>
        <v>0</v>
      </c>
      <c r="AA597" s="127"/>
      <c r="AB597" s="123">
        <f t="shared" si="397"/>
        <v>0</v>
      </c>
      <c r="AC597" s="121">
        <f t="shared" si="397"/>
        <v>0</v>
      </c>
      <c r="AD597" s="121">
        <f t="shared" si="397"/>
        <v>0</v>
      </c>
      <c r="AE597" s="121">
        <f t="shared" si="397"/>
        <v>0</v>
      </c>
      <c r="AF597" s="121">
        <f t="shared" si="397"/>
        <v>0</v>
      </c>
      <c r="AG597" s="121">
        <f t="shared" si="397"/>
        <v>0</v>
      </c>
      <c r="AH597" s="121">
        <f t="shared" si="397"/>
        <v>0</v>
      </c>
      <c r="AI597" s="121">
        <f t="shared" si="397"/>
        <v>0</v>
      </c>
      <c r="AJ597" s="121">
        <f t="shared" si="397"/>
        <v>0</v>
      </c>
      <c r="AK597" s="121">
        <f t="shared" si="397"/>
        <v>0</v>
      </c>
      <c r="AL597" s="121">
        <f t="shared" si="397"/>
        <v>0</v>
      </c>
      <c r="AM597" s="121">
        <f t="shared" si="397"/>
        <v>0</v>
      </c>
      <c r="AN597" s="121">
        <f t="shared" si="397"/>
        <v>0</v>
      </c>
      <c r="AO597" s="701">
        <f t="shared" si="397"/>
        <v>0</v>
      </c>
      <c r="AP597" s="122"/>
      <c r="AQ597" s="123">
        <f t="shared" si="398"/>
        <v>0</v>
      </c>
      <c r="AR597" s="121">
        <f t="shared" si="398"/>
        <v>0</v>
      </c>
      <c r="AS597" s="121">
        <f t="shared" si="398"/>
        <v>0</v>
      </c>
      <c r="AT597" s="121">
        <f t="shared" si="398"/>
        <v>0</v>
      </c>
      <c r="AU597" s="121">
        <f t="shared" si="398"/>
        <v>0</v>
      </c>
      <c r="AV597" s="121">
        <f t="shared" si="398"/>
        <v>0</v>
      </c>
      <c r="AW597" s="121">
        <f t="shared" si="398"/>
        <v>0</v>
      </c>
      <c r="AX597" s="121">
        <f t="shared" si="398"/>
        <v>0</v>
      </c>
      <c r="AY597" s="121">
        <f t="shared" si="398"/>
        <v>0</v>
      </c>
      <c r="AZ597" s="121">
        <f t="shared" si="398"/>
        <v>0</v>
      </c>
      <c r="BA597" s="121">
        <f t="shared" si="398"/>
        <v>0</v>
      </c>
      <c r="BB597" s="121">
        <f t="shared" si="398"/>
        <v>0</v>
      </c>
      <c r="BC597" s="121">
        <f t="shared" si="398"/>
        <v>0</v>
      </c>
      <c r="BD597" s="701">
        <f t="shared" si="398"/>
        <v>0</v>
      </c>
      <c r="BE597" s="693"/>
      <c r="BF597" s="122">
        <f t="shared" si="390"/>
        <v>0</v>
      </c>
      <c r="BG597" s="124"/>
      <c r="BH597" s="122">
        <f t="shared" si="391"/>
        <v>0</v>
      </c>
      <c r="BI597" s="124"/>
      <c r="BJ597" s="122">
        <f t="shared" si="392"/>
        <v>0</v>
      </c>
      <c r="BK597" s="124"/>
      <c r="BL597" s="125">
        <f t="shared" si="393"/>
        <v>0</v>
      </c>
      <c r="BM597" s="124"/>
      <c r="BN597" s="123">
        <f t="shared" si="399"/>
        <v>0</v>
      </c>
      <c r="BO597" s="126">
        <f t="shared" si="399"/>
        <v>0</v>
      </c>
      <c r="BP597" s="127"/>
      <c r="BQ597" s="410"/>
    </row>
    <row r="598" spans="1:69" s="58" customFormat="1" ht="17.55" hidden="1" customHeight="1">
      <c r="A598"/>
      <c r="B598"/>
      <c r="C598" s="139" t="str">
        <f t="shared" si="386"/>
        <v>H</v>
      </c>
      <c r="D598" s="130" t="str">
        <f t="shared" si="382"/>
        <v>HIL_R</v>
      </c>
      <c r="E598" s="129" t="str">
        <f t="shared" si="375"/>
        <v>P&amp;H Tech</v>
      </c>
      <c r="F598" s="717"/>
      <c r="G598" s="123">
        <f t="shared" si="394"/>
        <v>0</v>
      </c>
      <c r="H598" s="121">
        <f t="shared" si="394"/>
        <v>0</v>
      </c>
      <c r="I598" s="121">
        <f t="shared" si="394"/>
        <v>0</v>
      </c>
      <c r="J598" s="121">
        <f t="shared" si="394"/>
        <v>0</v>
      </c>
      <c r="K598" s="121">
        <f t="shared" si="394"/>
        <v>0</v>
      </c>
      <c r="L598" s="121">
        <f t="shared" si="394"/>
        <v>0</v>
      </c>
      <c r="M598" s="121">
        <f t="shared" si="394"/>
        <v>0</v>
      </c>
      <c r="N598" s="121">
        <f t="shared" si="394"/>
        <v>0</v>
      </c>
      <c r="O598" s="121">
        <f t="shared" si="394"/>
        <v>0</v>
      </c>
      <c r="P598" s="126">
        <f t="shared" si="394"/>
        <v>0</v>
      </c>
      <c r="Q598" s="122"/>
      <c r="R598" s="408">
        <f t="shared" si="387"/>
        <v>0</v>
      </c>
      <c r="S598" s="693"/>
      <c r="T598" s="700">
        <f t="shared" si="395"/>
        <v>0</v>
      </c>
      <c r="U598" s="701">
        <f t="shared" si="395"/>
        <v>0</v>
      </c>
      <c r="V598" s="693"/>
      <c r="W598" s="700">
        <f t="shared" si="396"/>
        <v>0</v>
      </c>
      <c r="X598" s="126">
        <f t="shared" si="396"/>
        <v>0</v>
      </c>
      <c r="Y598" s="696">
        <f t="shared" si="388"/>
        <v>0</v>
      </c>
      <c r="Z598" s="408">
        <f t="shared" si="389"/>
        <v>0</v>
      </c>
      <c r="AA598" s="127"/>
      <c r="AB598" s="123">
        <f t="shared" si="397"/>
        <v>0</v>
      </c>
      <c r="AC598" s="121">
        <f t="shared" si="397"/>
        <v>0</v>
      </c>
      <c r="AD598" s="121">
        <f t="shared" si="397"/>
        <v>0</v>
      </c>
      <c r="AE598" s="121">
        <f t="shared" si="397"/>
        <v>0</v>
      </c>
      <c r="AF598" s="121">
        <f t="shared" si="397"/>
        <v>0</v>
      </c>
      <c r="AG598" s="121">
        <f t="shared" si="397"/>
        <v>0</v>
      </c>
      <c r="AH598" s="121">
        <f t="shared" si="397"/>
        <v>0</v>
      </c>
      <c r="AI598" s="121">
        <f t="shared" si="397"/>
        <v>0</v>
      </c>
      <c r="AJ598" s="121">
        <f t="shared" si="397"/>
        <v>0</v>
      </c>
      <c r="AK598" s="121">
        <f t="shared" si="397"/>
        <v>0</v>
      </c>
      <c r="AL598" s="121">
        <f t="shared" si="397"/>
        <v>0</v>
      </c>
      <c r="AM598" s="121">
        <f t="shared" si="397"/>
        <v>0</v>
      </c>
      <c r="AN598" s="121">
        <f t="shared" si="397"/>
        <v>0</v>
      </c>
      <c r="AO598" s="701">
        <f t="shared" si="397"/>
        <v>0</v>
      </c>
      <c r="AP598" s="122"/>
      <c r="AQ598" s="123">
        <f t="shared" si="398"/>
        <v>0</v>
      </c>
      <c r="AR598" s="121">
        <f t="shared" si="398"/>
        <v>0</v>
      </c>
      <c r="AS598" s="121">
        <f t="shared" si="398"/>
        <v>0</v>
      </c>
      <c r="AT598" s="121">
        <f t="shared" si="398"/>
        <v>0</v>
      </c>
      <c r="AU598" s="121">
        <f t="shared" si="398"/>
        <v>0</v>
      </c>
      <c r="AV598" s="121">
        <f t="shared" si="398"/>
        <v>0</v>
      </c>
      <c r="AW598" s="121">
        <f t="shared" si="398"/>
        <v>0</v>
      </c>
      <c r="AX598" s="121">
        <f t="shared" si="398"/>
        <v>0</v>
      </c>
      <c r="AY598" s="121">
        <f t="shared" si="398"/>
        <v>0</v>
      </c>
      <c r="AZ598" s="121">
        <f t="shared" si="398"/>
        <v>0</v>
      </c>
      <c r="BA598" s="121">
        <f t="shared" si="398"/>
        <v>0</v>
      </c>
      <c r="BB598" s="121">
        <f t="shared" si="398"/>
        <v>0</v>
      </c>
      <c r="BC598" s="121">
        <f t="shared" si="398"/>
        <v>0</v>
      </c>
      <c r="BD598" s="701">
        <f t="shared" si="398"/>
        <v>0</v>
      </c>
      <c r="BE598" s="693"/>
      <c r="BF598" s="122">
        <f t="shared" si="390"/>
        <v>0</v>
      </c>
      <c r="BG598" s="124"/>
      <c r="BH598" s="122">
        <f t="shared" si="391"/>
        <v>0</v>
      </c>
      <c r="BI598" s="124"/>
      <c r="BJ598" s="122">
        <f t="shared" si="392"/>
        <v>0</v>
      </c>
      <c r="BK598" s="124"/>
      <c r="BL598" s="125">
        <f t="shared" si="393"/>
        <v>0</v>
      </c>
      <c r="BM598" s="124"/>
      <c r="BN598" s="123">
        <f t="shared" si="399"/>
        <v>0</v>
      </c>
      <c r="BO598" s="126">
        <f t="shared" si="399"/>
        <v>0</v>
      </c>
      <c r="BP598" s="127"/>
      <c r="BQ598" s="410"/>
    </row>
    <row r="599" spans="1:69" s="58" customFormat="1" ht="17.55" hidden="1" customHeight="1">
      <c r="A599"/>
      <c r="B599"/>
      <c r="C599" s="139" t="str">
        <f t="shared" si="386"/>
        <v>H</v>
      </c>
      <c r="D599" s="130" t="str">
        <f t="shared" si="382"/>
        <v>HIL_R</v>
      </c>
      <c r="E599" s="129" t="str">
        <f t="shared" si="375"/>
        <v>Samsung SDI</v>
      </c>
      <c r="F599" s="717"/>
      <c r="G599" s="123">
        <f t="shared" si="394"/>
        <v>0</v>
      </c>
      <c r="H599" s="121">
        <f t="shared" si="394"/>
        <v>0</v>
      </c>
      <c r="I599" s="121">
        <f t="shared" si="394"/>
        <v>0</v>
      </c>
      <c r="J599" s="121">
        <f t="shared" si="394"/>
        <v>0</v>
      </c>
      <c r="K599" s="121">
        <f t="shared" si="394"/>
        <v>0</v>
      </c>
      <c r="L599" s="121">
        <f t="shared" si="394"/>
        <v>0</v>
      </c>
      <c r="M599" s="121">
        <f t="shared" si="394"/>
        <v>0</v>
      </c>
      <c r="N599" s="121">
        <f t="shared" si="394"/>
        <v>0</v>
      </c>
      <c r="O599" s="121">
        <f t="shared" si="394"/>
        <v>0</v>
      </c>
      <c r="P599" s="126">
        <f t="shared" si="394"/>
        <v>0</v>
      </c>
      <c r="Q599" s="122"/>
      <c r="R599" s="408">
        <f t="shared" si="387"/>
        <v>0</v>
      </c>
      <c r="S599" s="693"/>
      <c r="T599" s="700">
        <f t="shared" si="395"/>
        <v>0</v>
      </c>
      <c r="U599" s="701">
        <f t="shared" si="395"/>
        <v>0</v>
      </c>
      <c r="V599" s="693"/>
      <c r="W599" s="700">
        <f t="shared" si="396"/>
        <v>0</v>
      </c>
      <c r="X599" s="126">
        <f t="shared" si="396"/>
        <v>0</v>
      </c>
      <c r="Y599" s="696">
        <f t="shared" si="388"/>
        <v>0</v>
      </c>
      <c r="Z599" s="408">
        <f t="shared" si="389"/>
        <v>0</v>
      </c>
      <c r="AA599" s="127"/>
      <c r="AB599" s="123">
        <f t="shared" si="397"/>
        <v>0</v>
      </c>
      <c r="AC599" s="121">
        <f t="shared" si="397"/>
        <v>0</v>
      </c>
      <c r="AD599" s="121">
        <f t="shared" si="397"/>
        <v>0</v>
      </c>
      <c r="AE599" s="121">
        <f t="shared" si="397"/>
        <v>0</v>
      </c>
      <c r="AF599" s="121">
        <f t="shared" si="397"/>
        <v>0</v>
      </c>
      <c r="AG599" s="121">
        <f t="shared" si="397"/>
        <v>0</v>
      </c>
      <c r="AH599" s="121">
        <f t="shared" si="397"/>
        <v>0</v>
      </c>
      <c r="AI599" s="121">
        <f t="shared" si="397"/>
        <v>0</v>
      </c>
      <c r="AJ599" s="121">
        <f t="shared" si="397"/>
        <v>0</v>
      </c>
      <c r="AK599" s="121">
        <f t="shared" si="397"/>
        <v>0</v>
      </c>
      <c r="AL599" s="121">
        <f t="shared" si="397"/>
        <v>0</v>
      </c>
      <c r="AM599" s="121">
        <f t="shared" si="397"/>
        <v>0</v>
      </c>
      <c r="AN599" s="121">
        <f t="shared" si="397"/>
        <v>0</v>
      </c>
      <c r="AO599" s="701">
        <f t="shared" si="397"/>
        <v>0</v>
      </c>
      <c r="AP599" s="122"/>
      <c r="AQ599" s="123">
        <f t="shared" si="398"/>
        <v>0</v>
      </c>
      <c r="AR599" s="121">
        <f t="shared" si="398"/>
        <v>0</v>
      </c>
      <c r="AS599" s="121">
        <f t="shared" si="398"/>
        <v>0</v>
      </c>
      <c r="AT599" s="121">
        <f t="shared" si="398"/>
        <v>0</v>
      </c>
      <c r="AU599" s="121">
        <f t="shared" si="398"/>
        <v>0</v>
      </c>
      <c r="AV599" s="121">
        <f t="shared" si="398"/>
        <v>0</v>
      </c>
      <c r="AW599" s="121">
        <f t="shared" si="398"/>
        <v>0</v>
      </c>
      <c r="AX599" s="121">
        <f t="shared" si="398"/>
        <v>0</v>
      </c>
      <c r="AY599" s="121">
        <f t="shared" si="398"/>
        <v>0</v>
      </c>
      <c r="AZ599" s="121">
        <f t="shared" si="398"/>
        <v>0</v>
      </c>
      <c r="BA599" s="121">
        <f t="shared" si="398"/>
        <v>0</v>
      </c>
      <c r="BB599" s="121">
        <f t="shared" si="398"/>
        <v>0</v>
      </c>
      <c r="BC599" s="121">
        <f t="shared" si="398"/>
        <v>0</v>
      </c>
      <c r="BD599" s="701">
        <f t="shared" si="398"/>
        <v>0</v>
      </c>
      <c r="BE599" s="693"/>
      <c r="BF599" s="122">
        <f t="shared" si="390"/>
        <v>0</v>
      </c>
      <c r="BG599" s="124"/>
      <c r="BH599" s="122">
        <f t="shared" si="391"/>
        <v>0</v>
      </c>
      <c r="BI599" s="124"/>
      <c r="BJ599" s="122">
        <f t="shared" si="392"/>
        <v>0</v>
      </c>
      <c r="BK599" s="124"/>
      <c r="BL599" s="125">
        <f t="shared" si="393"/>
        <v>0</v>
      </c>
      <c r="BM599" s="124"/>
      <c r="BN599" s="123">
        <f t="shared" si="399"/>
        <v>0</v>
      </c>
      <c r="BO599" s="126">
        <f t="shared" si="399"/>
        <v>0</v>
      </c>
      <c r="BP599" s="127"/>
      <c r="BQ599" s="410"/>
    </row>
    <row r="600" spans="1:69" s="131" customFormat="1" ht="17.55" hidden="1" customHeight="1">
      <c r="A600" s="83"/>
      <c r="C600" s="139" t="str">
        <f t="shared" si="386"/>
        <v>H</v>
      </c>
      <c r="D600" s="130" t="str">
        <f t="shared" si="382"/>
        <v>HIL_R</v>
      </c>
      <c r="E600" s="129" t="str">
        <f t="shared" ref="E600:E609" si="400">E565</f>
        <v>SFC</v>
      </c>
      <c r="F600" s="717"/>
      <c r="G600" s="123">
        <f t="shared" si="394"/>
        <v>0</v>
      </c>
      <c r="H600" s="121">
        <f t="shared" si="394"/>
        <v>0</v>
      </c>
      <c r="I600" s="121">
        <f t="shared" si="394"/>
        <v>0</v>
      </c>
      <c r="J600" s="121">
        <f t="shared" si="394"/>
        <v>0</v>
      </c>
      <c r="K600" s="121">
        <f t="shared" si="394"/>
        <v>0</v>
      </c>
      <c r="L600" s="121">
        <f t="shared" si="394"/>
        <v>0</v>
      </c>
      <c r="M600" s="121">
        <f t="shared" si="394"/>
        <v>0</v>
      </c>
      <c r="N600" s="121">
        <f t="shared" si="394"/>
        <v>0</v>
      </c>
      <c r="O600" s="121">
        <f t="shared" si="394"/>
        <v>0</v>
      </c>
      <c r="P600" s="126">
        <f t="shared" si="394"/>
        <v>0</v>
      </c>
      <c r="Q600" s="122"/>
      <c r="R600" s="408">
        <f t="shared" si="387"/>
        <v>0</v>
      </c>
      <c r="S600" s="693"/>
      <c r="T600" s="700">
        <f t="shared" si="395"/>
        <v>0</v>
      </c>
      <c r="U600" s="701">
        <f t="shared" si="395"/>
        <v>0</v>
      </c>
      <c r="V600" s="693"/>
      <c r="W600" s="700">
        <f t="shared" si="396"/>
        <v>0</v>
      </c>
      <c r="X600" s="126">
        <f t="shared" si="396"/>
        <v>0</v>
      </c>
      <c r="Y600" s="696">
        <f t="shared" si="388"/>
        <v>0</v>
      </c>
      <c r="Z600" s="408">
        <f t="shared" si="389"/>
        <v>0</v>
      </c>
      <c r="AA600" s="127"/>
      <c r="AB600" s="123">
        <f t="shared" si="397"/>
        <v>0</v>
      </c>
      <c r="AC600" s="121">
        <f t="shared" si="397"/>
        <v>0</v>
      </c>
      <c r="AD600" s="121">
        <f t="shared" si="397"/>
        <v>0</v>
      </c>
      <c r="AE600" s="121">
        <f t="shared" si="397"/>
        <v>0</v>
      </c>
      <c r="AF600" s="121">
        <f t="shared" si="397"/>
        <v>0</v>
      </c>
      <c r="AG600" s="121">
        <f t="shared" si="397"/>
        <v>0</v>
      </c>
      <c r="AH600" s="121">
        <f t="shared" si="397"/>
        <v>0</v>
      </c>
      <c r="AI600" s="121">
        <f t="shared" si="397"/>
        <v>0</v>
      </c>
      <c r="AJ600" s="121">
        <f t="shared" si="397"/>
        <v>0</v>
      </c>
      <c r="AK600" s="121">
        <f t="shared" si="397"/>
        <v>0</v>
      </c>
      <c r="AL600" s="121">
        <f t="shared" si="397"/>
        <v>0</v>
      </c>
      <c r="AM600" s="121">
        <f t="shared" si="397"/>
        <v>0</v>
      </c>
      <c r="AN600" s="121">
        <f t="shared" si="397"/>
        <v>0</v>
      </c>
      <c r="AO600" s="701">
        <f t="shared" si="397"/>
        <v>0</v>
      </c>
      <c r="AP600" s="122"/>
      <c r="AQ600" s="123">
        <f t="shared" si="398"/>
        <v>0</v>
      </c>
      <c r="AR600" s="121">
        <f t="shared" si="398"/>
        <v>0</v>
      </c>
      <c r="AS600" s="121">
        <f t="shared" si="398"/>
        <v>0</v>
      </c>
      <c r="AT600" s="121">
        <f t="shared" si="398"/>
        <v>0</v>
      </c>
      <c r="AU600" s="121">
        <f t="shared" si="398"/>
        <v>0</v>
      </c>
      <c r="AV600" s="121">
        <f t="shared" si="398"/>
        <v>0</v>
      </c>
      <c r="AW600" s="121">
        <f t="shared" si="398"/>
        <v>0</v>
      </c>
      <c r="AX600" s="121">
        <f t="shared" si="398"/>
        <v>0</v>
      </c>
      <c r="AY600" s="121">
        <f t="shared" si="398"/>
        <v>0</v>
      </c>
      <c r="AZ600" s="121">
        <f t="shared" si="398"/>
        <v>0</v>
      </c>
      <c r="BA600" s="121">
        <f t="shared" si="398"/>
        <v>0</v>
      </c>
      <c r="BB600" s="121">
        <f t="shared" si="398"/>
        <v>0</v>
      </c>
      <c r="BC600" s="121">
        <f t="shared" si="398"/>
        <v>0</v>
      </c>
      <c r="BD600" s="701">
        <f t="shared" si="398"/>
        <v>0</v>
      </c>
      <c r="BE600" s="693"/>
      <c r="BF600" s="122">
        <f t="shared" si="390"/>
        <v>0</v>
      </c>
      <c r="BG600" s="124"/>
      <c r="BH600" s="122">
        <f t="shared" si="391"/>
        <v>0</v>
      </c>
      <c r="BI600" s="124"/>
      <c r="BJ600" s="122">
        <f t="shared" si="392"/>
        <v>0</v>
      </c>
      <c r="BK600" s="124"/>
      <c r="BL600" s="125">
        <f t="shared" si="393"/>
        <v>0</v>
      </c>
      <c r="BM600" s="124"/>
      <c r="BN600" s="123">
        <f t="shared" si="399"/>
        <v>0</v>
      </c>
      <c r="BO600" s="126">
        <f t="shared" si="399"/>
        <v>0</v>
      </c>
      <c r="BP600" s="127"/>
      <c r="BQ600" s="409"/>
    </row>
    <row r="601" spans="1:69" s="131" customFormat="1" ht="17.55" hidden="1" customHeight="1">
      <c r="A601" s="83"/>
      <c r="C601" s="139" t="str">
        <f t="shared" si="386"/>
        <v>H</v>
      </c>
      <c r="D601" s="130" t="str">
        <f t="shared" si="382"/>
        <v>HIL_R</v>
      </c>
      <c r="E601" s="129" t="str">
        <f t="shared" si="400"/>
        <v>SK JNC</v>
      </c>
      <c r="F601" s="717"/>
      <c r="G601" s="123">
        <f t="shared" si="394"/>
        <v>0</v>
      </c>
      <c r="H601" s="121">
        <f t="shared" si="394"/>
        <v>0</v>
      </c>
      <c r="I601" s="121">
        <f t="shared" si="394"/>
        <v>0</v>
      </c>
      <c r="J601" s="121">
        <f t="shared" si="394"/>
        <v>0</v>
      </c>
      <c r="K601" s="121">
        <f t="shared" si="394"/>
        <v>0</v>
      </c>
      <c r="L601" s="121">
        <f t="shared" si="394"/>
        <v>0</v>
      </c>
      <c r="M601" s="121">
        <f t="shared" si="394"/>
        <v>0</v>
      </c>
      <c r="N601" s="121">
        <f t="shared" si="394"/>
        <v>0</v>
      </c>
      <c r="O601" s="121">
        <f t="shared" si="394"/>
        <v>0</v>
      </c>
      <c r="P601" s="126">
        <f t="shared" si="394"/>
        <v>0</v>
      </c>
      <c r="Q601" s="122"/>
      <c r="R601" s="408">
        <f t="shared" si="387"/>
        <v>0</v>
      </c>
      <c r="S601" s="693"/>
      <c r="T601" s="700">
        <f t="shared" si="395"/>
        <v>0</v>
      </c>
      <c r="U601" s="701">
        <f t="shared" si="395"/>
        <v>0</v>
      </c>
      <c r="V601" s="693"/>
      <c r="W601" s="700">
        <f t="shared" si="396"/>
        <v>0</v>
      </c>
      <c r="X601" s="126">
        <f t="shared" si="396"/>
        <v>0</v>
      </c>
      <c r="Y601" s="696">
        <f t="shared" si="388"/>
        <v>0</v>
      </c>
      <c r="Z601" s="408">
        <f t="shared" si="389"/>
        <v>0</v>
      </c>
      <c r="AA601" s="127"/>
      <c r="AB601" s="123">
        <f t="shared" si="397"/>
        <v>0</v>
      </c>
      <c r="AC601" s="121">
        <f t="shared" si="397"/>
        <v>0</v>
      </c>
      <c r="AD601" s="121">
        <f t="shared" si="397"/>
        <v>0</v>
      </c>
      <c r="AE601" s="121">
        <f t="shared" si="397"/>
        <v>0</v>
      </c>
      <c r="AF601" s="121">
        <f t="shared" si="397"/>
        <v>0</v>
      </c>
      <c r="AG601" s="121">
        <f t="shared" si="397"/>
        <v>0</v>
      </c>
      <c r="AH601" s="121">
        <f t="shared" si="397"/>
        <v>0</v>
      </c>
      <c r="AI601" s="121">
        <f t="shared" si="397"/>
        <v>0</v>
      </c>
      <c r="AJ601" s="121">
        <f t="shared" si="397"/>
        <v>0</v>
      </c>
      <c r="AK601" s="121">
        <f t="shared" si="397"/>
        <v>0</v>
      </c>
      <c r="AL601" s="121">
        <f t="shared" si="397"/>
        <v>0</v>
      </c>
      <c r="AM601" s="121">
        <f t="shared" si="397"/>
        <v>0</v>
      </c>
      <c r="AN601" s="121">
        <f t="shared" si="397"/>
        <v>0</v>
      </c>
      <c r="AO601" s="701">
        <f t="shared" si="397"/>
        <v>0</v>
      </c>
      <c r="AP601" s="122"/>
      <c r="AQ601" s="123">
        <f t="shared" si="398"/>
        <v>0</v>
      </c>
      <c r="AR601" s="121">
        <f t="shared" si="398"/>
        <v>0</v>
      </c>
      <c r="AS601" s="121">
        <f t="shared" si="398"/>
        <v>0</v>
      </c>
      <c r="AT601" s="121">
        <f t="shared" si="398"/>
        <v>0</v>
      </c>
      <c r="AU601" s="121">
        <f t="shared" si="398"/>
        <v>0</v>
      </c>
      <c r="AV601" s="121">
        <f t="shared" si="398"/>
        <v>0</v>
      </c>
      <c r="AW601" s="121">
        <f t="shared" si="398"/>
        <v>0</v>
      </c>
      <c r="AX601" s="121">
        <f t="shared" si="398"/>
        <v>0</v>
      </c>
      <c r="AY601" s="121">
        <f t="shared" si="398"/>
        <v>0</v>
      </c>
      <c r="AZ601" s="121">
        <f t="shared" si="398"/>
        <v>0</v>
      </c>
      <c r="BA601" s="121">
        <f t="shared" si="398"/>
        <v>0</v>
      </c>
      <c r="BB601" s="121">
        <f t="shared" si="398"/>
        <v>0</v>
      </c>
      <c r="BC601" s="121">
        <f t="shared" si="398"/>
        <v>0</v>
      </c>
      <c r="BD601" s="701">
        <f t="shared" si="398"/>
        <v>0</v>
      </c>
      <c r="BE601" s="693"/>
      <c r="BF601" s="122">
        <f t="shared" si="390"/>
        <v>0</v>
      </c>
      <c r="BG601" s="124"/>
      <c r="BH601" s="122">
        <f t="shared" si="391"/>
        <v>0</v>
      </c>
      <c r="BI601" s="124"/>
      <c r="BJ601" s="122">
        <f t="shared" si="392"/>
        <v>0</v>
      </c>
      <c r="BK601" s="124"/>
      <c r="BL601" s="125">
        <f t="shared" si="393"/>
        <v>0</v>
      </c>
      <c r="BM601" s="124"/>
      <c r="BN601" s="123">
        <f t="shared" si="399"/>
        <v>0</v>
      </c>
      <c r="BO601" s="126">
        <f t="shared" si="399"/>
        <v>0</v>
      </c>
      <c r="BP601" s="127"/>
      <c r="BQ601" s="409"/>
    </row>
    <row r="602" spans="1:69" s="131" customFormat="1" ht="17.55" hidden="1" customHeight="1">
      <c r="A602" s="83"/>
      <c r="C602" s="139" t="str">
        <f t="shared" si="386"/>
        <v>H</v>
      </c>
      <c r="D602" s="130" t="str">
        <f t="shared" si="382"/>
        <v>HIL_R</v>
      </c>
      <c r="E602" s="129" t="str">
        <f t="shared" si="400"/>
        <v>Solus AM</v>
      </c>
      <c r="F602" s="717"/>
      <c r="G602" s="123">
        <f t="shared" si="394"/>
        <v>0</v>
      </c>
      <c r="H602" s="121">
        <f t="shared" si="394"/>
        <v>0</v>
      </c>
      <c r="I602" s="121">
        <f t="shared" si="394"/>
        <v>0</v>
      </c>
      <c r="J602" s="121">
        <f t="shared" si="394"/>
        <v>0</v>
      </c>
      <c r="K602" s="121">
        <f t="shared" si="394"/>
        <v>0</v>
      </c>
      <c r="L602" s="121">
        <f t="shared" si="394"/>
        <v>0</v>
      </c>
      <c r="M602" s="121">
        <f t="shared" si="394"/>
        <v>0</v>
      </c>
      <c r="N602" s="121">
        <f t="shared" si="394"/>
        <v>0</v>
      </c>
      <c r="O602" s="121">
        <f t="shared" si="394"/>
        <v>0</v>
      </c>
      <c r="P602" s="126">
        <f t="shared" si="394"/>
        <v>0</v>
      </c>
      <c r="Q602" s="122"/>
      <c r="R602" s="408">
        <f t="shared" si="387"/>
        <v>0</v>
      </c>
      <c r="S602" s="693"/>
      <c r="T602" s="700">
        <f t="shared" si="395"/>
        <v>0</v>
      </c>
      <c r="U602" s="701">
        <f t="shared" si="395"/>
        <v>0</v>
      </c>
      <c r="V602" s="693"/>
      <c r="W602" s="700">
        <f t="shared" si="396"/>
        <v>0</v>
      </c>
      <c r="X602" s="126">
        <f t="shared" si="396"/>
        <v>0</v>
      </c>
      <c r="Y602" s="696">
        <f t="shared" si="388"/>
        <v>0</v>
      </c>
      <c r="Z602" s="408">
        <f t="shared" si="389"/>
        <v>0</v>
      </c>
      <c r="AA602" s="127"/>
      <c r="AB602" s="123">
        <f t="shared" si="397"/>
        <v>0</v>
      </c>
      <c r="AC602" s="121">
        <f t="shared" si="397"/>
        <v>0</v>
      </c>
      <c r="AD602" s="121">
        <f t="shared" si="397"/>
        <v>0</v>
      </c>
      <c r="AE602" s="121">
        <f t="shared" si="397"/>
        <v>0</v>
      </c>
      <c r="AF602" s="121">
        <f t="shared" si="397"/>
        <v>0</v>
      </c>
      <c r="AG602" s="121">
        <f t="shared" si="397"/>
        <v>0</v>
      </c>
      <c r="AH602" s="121">
        <f t="shared" si="397"/>
        <v>0</v>
      </c>
      <c r="AI602" s="121">
        <f t="shared" si="397"/>
        <v>0</v>
      </c>
      <c r="AJ602" s="121">
        <f t="shared" si="397"/>
        <v>0</v>
      </c>
      <c r="AK602" s="121">
        <f t="shared" si="397"/>
        <v>0</v>
      </c>
      <c r="AL602" s="121">
        <f t="shared" si="397"/>
        <v>0</v>
      </c>
      <c r="AM602" s="121">
        <f t="shared" si="397"/>
        <v>0</v>
      </c>
      <c r="AN602" s="121">
        <f t="shared" si="397"/>
        <v>0</v>
      </c>
      <c r="AO602" s="701">
        <f t="shared" si="397"/>
        <v>0</v>
      </c>
      <c r="AP602" s="122"/>
      <c r="AQ602" s="123">
        <f t="shared" si="398"/>
        <v>0</v>
      </c>
      <c r="AR602" s="121">
        <f t="shared" si="398"/>
        <v>0</v>
      </c>
      <c r="AS602" s="121">
        <f t="shared" si="398"/>
        <v>0</v>
      </c>
      <c r="AT602" s="121">
        <f t="shared" si="398"/>
        <v>0</v>
      </c>
      <c r="AU602" s="121">
        <f t="shared" si="398"/>
        <v>0</v>
      </c>
      <c r="AV602" s="121">
        <f t="shared" si="398"/>
        <v>0</v>
      </c>
      <c r="AW602" s="121">
        <f t="shared" si="398"/>
        <v>0</v>
      </c>
      <c r="AX602" s="121">
        <f t="shared" si="398"/>
        <v>0</v>
      </c>
      <c r="AY602" s="121">
        <f t="shared" si="398"/>
        <v>0</v>
      </c>
      <c r="AZ602" s="121">
        <f t="shared" si="398"/>
        <v>0</v>
      </c>
      <c r="BA602" s="121">
        <f t="shared" si="398"/>
        <v>0</v>
      </c>
      <c r="BB602" s="121">
        <f t="shared" si="398"/>
        <v>0</v>
      </c>
      <c r="BC602" s="121">
        <f t="shared" si="398"/>
        <v>0</v>
      </c>
      <c r="BD602" s="701">
        <f t="shared" si="398"/>
        <v>0</v>
      </c>
      <c r="BE602" s="693"/>
      <c r="BF602" s="122">
        <f t="shared" si="390"/>
        <v>0</v>
      </c>
      <c r="BG602" s="124"/>
      <c r="BH602" s="122">
        <f t="shared" si="391"/>
        <v>0</v>
      </c>
      <c r="BI602" s="124"/>
      <c r="BJ602" s="122">
        <f t="shared" si="392"/>
        <v>0</v>
      </c>
      <c r="BK602" s="124"/>
      <c r="BL602" s="125">
        <f t="shared" si="393"/>
        <v>0</v>
      </c>
      <c r="BM602" s="124"/>
      <c r="BN602" s="123">
        <f t="shared" si="399"/>
        <v>0</v>
      </c>
      <c r="BO602" s="126">
        <f t="shared" si="399"/>
        <v>0</v>
      </c>
      <c r="BP602" s="127"/>
      <c r="BQ602" s="409"/>
    </row>
    <row r="603" spans="1:69" s="131" customFormat="1" ht="17.55" hidden="1" customHeight="1">
      <c r="A603" s="83"/>
      <c r="C603" s="139" t="str">
        <f t="shared" si="386"/>
        <v>H</v>
      </c>
      <c r="D603" s="130" t="str">
        <f t="shared" si="382"/>
        <v>HIL_R</v>
      </c>
      <c r="E603" s="129">
        <f t="shared" si="400"/>
        <v>0</v>
      </c>
      <c r="F603" s="717"/>
      <c r="G603" s="123">
        <f t="shared" si="394"/>
        <v>0</v>
      </c>
      <c r="H603" s="121">
        <f t="shared" si="394"/>
        <v>0</v>
      </c>
      <c r="I603" s="121">
        <f t="shared" si="394"/>
        <v>0</v>
      </c>
      <c r="J603" s="121">
        <f t="shared" si="394"/>
        <v>0</v>
      </c>
      <c r="K603" s="121">
        <f t="shared" si="394"/>
        <v>0</v>
      </c>
      <c r="L603" s="121">
        <f t="shared" si="394"/>
        <v>0</v>
      </c>
      <c r="M603" s="121">
        <f t="shared" si="394"/>
        <v>0</v>
      </c>
      <c r="N603" s="121">
        <f t="shared" si="394"/>
        <v>0</v>
      </c>
      <c r="O603" s="121">
        <f t="shared" si="394"/>
        <v>0</v>
      </c>
      <c r="P603" s="126">
        <f t="shared" si="394"/>
        <v>0</v>
      </c>
      <c r="Q603" s="122"/>
      <c r="R603" s="408">
        <f t="shared" si="387"/>
        <v>0</v>
      </c>
      <c r="S603" s="693"/>
      <c r="T603" s="700">
        <f t="shared" si="395"/>
        <v>0</v>
      </c>
      <c r="U603" s="701">
        <f t="shared" si="395"/>
        <v>0</v>
      </c>
      <c r="V603" s="693"/>
      <c r="W603" s="700">
        <f t="shared" si="396"/>
        <v>0</v>
      </c>
      <c r="X603" s="126">
        <f t="shared" si="396"/>
        <v>0</v>
      </c>
      <c r="Y603" s="696">
        <f t="shared" si="388"/>
        <v>0</v>
      </c>
      <c r="Z603" s="408">
        <f t="shared" si="389"/>
        <v>0</v>
      </c>
      <c r="AA603" s="127"/>
      <c r="AB603" s="123">
        <f t="shared" si="397"/>
        <v>0</v>
      </c>
      <c r="AC603" s="121">
        <f t="shared" si="397"/>
        <v>0</v>
      </c>
      <c r="AD603" s="121">
        <f t="shared" si="397"/>
        <v>0</v>
      </c>
      <c r="AE603" s="121">
        <f t="shared" si="397"/>
        <v>0</v>
      </c>
      <c r="AF603" s="121">
        <f t="shared" si="397"/>
        <v>0</v>
      </c>
      <c r="AG603" s="121">
        <f t="shared" si="397"/>
        <v>0</v>
      </c>
      <c r="AH603" s="121">
        <f t="shared" si="397"/>
        <v>0</v>
      </c>
      <c r="AI603" s="121">
        <f t="shared" si="397"/>
        <v>0</v>
      </c>
      <c r="AJ603" s="121">
        <f t="shared" si="397"/>
        <v>0</v>
      </c>
      <c r="AK603" s="121">
        <f t="shared" si="397"/>
        <v>0</v>
      </c>
      <c r="AL603" s="121">
        <f t="shared" si="397"/>
        <v>0</v>
      </c>
      <c r="AM603" s="121">
        <f t="shared" si="397"/>
        <v>0</v>
      </c>
      <c r="AN603" s="121">
        <f t="shared" si="397"/>
        <v>0</v>
      </c>
      <c r="AO603" s="701">
        <f t="shared" si="397"/>
        <v>0</v>
      </c>
      <c r="AP603" s="122"/>
      <c r="AQ603" s="123">
        <f t="shared" si="398"/>
        <v>0</v>
      </c>
      <c r="AR603" s="121">
        <f t="shared" si="398"/>
        <v>0</v>
      </c>
      <c r="AS603" s="121">
        <f t="shared" si="398"/>
        <v>0</v>
      </c>
      <c r="AT603" s="121">
        <f t="shared" si="398"/>
        <v>0</v>
      </c>
      <c r="AU603" s="121">
        <f t="shared" si="398"/>
        <v>0</v>
      </c>
      <c r="AV603" s="121">
        <f t="shared" si="398"/>
        <v>0</v>
      </c>
      <c r="AW603" s="121">
        <f t="shared" si="398"/>
        <v>0</v>
      </c>
      <c r="AX603" s="121">
        <f t="shared" si="398"/>
        <v>0</v>
      </c>
      <c r="AY603" s="121">
        <f t="shared" si="398"/>
        <v>0</v>
      </c>
      <c r="AZ603" s="121">
        <f t="shared" si="398"/>
        <v>0</v>
      </c>
      <c r="BA603" s="121">
        <f t="shared" si="398"/>
        <v>0</v>
      </c>
      <c r="BB603" s="121">
        <f t="shared" si="398"/>
        <v>0</v>
      </c>
      <c r="BC603" s="121">
        <f t="shared" si="398"/>
        <v>0</v>
      </c>
      <c r="BD603" s="701">
        <f t="shared" si="398"/>
        <v>0</v>
      </c>
      <c r="BE603" s="693"/>
      <c r="BF603" s="122">
        <f t="shared" si="390"/>
        <v>0</v>
      </c>
      <c r="BG603" s="124"/>
      <c r="BH603" s="122">
        <f t="shared" si="391"/>
        <v>0</v>
      </c>
      <c r="BI603" s="124"/>
      <c r="BJ603" s="122">
        <f t="shared" si="392"/>
        <v>0</v>
      </c>
      <c r="BK603" s="124"/>
      <c r="BL603" s="125">
        <f t="shared" si="393"/>
        <v>0</v>
      </c>
      <c r="BM603" s="124"/>
      <c r="BN603" s="123">
        <f t="shared" si="399"/>
        <v>0</v>
      </c>
      <c r="BO603" s="126">
        <f t="shared" si="399"/>
        <v>0</v>
      </c>
      <c r="BP603" s="127"/>
      <c r="BQ603" s="409"/>
    </row>
    <row r="604" spans="1:69" s="131" customFormat="1" ht="17.55" hidden="1" customHeight="1">
      <c r="A604" s="83"/>
      <c r="C604" s="139" t="str">
        <f t="shared" si="386"/>
        <v>H</v>
      </c>
      <c r="D604" s="130" t="str">
        <f t="shared" si="382"/>
        <v>HIL_R</v>
      </c>
      <c r="E604" s="129">
        <f t="shared" si="400"/>
        <v>0</v>
      </c>
      <c r="F604" s="717"/>
      <c r="G604" s="123">
        <f t="shared" si="394"/>
        <v>0</v>
      </c>
      <c r="H604" s="121">
        <f t="shared" si="394"/>
        <v>0</v>
      </c>
      <c r="I604" s="121">
        <f t="shared" si="394"/>
        <v>0</v>
      </c>
      <c r="J604" s="121">
        <f t="shared" si="394"/>
        <v>0</v>
      </c>
      <c r="K604" s="121">
        <f t="shared" si="394"/>
        <v>0</v>
      </c>
      <c r="L604" s="121">
        <f t="shared" si="394"/>
        <v>0</v>
      </c>
      <c r="M604" s="121">
        <f t="shared" si="394"/>
        <v>0</v>
      </c>
      <c r="N604" s="121">
        <f t="shared" si="394"/>
        <v>0</v>
      </c>
      <c r="O604" s="121">
        <f t="shared" si="394"/>
        <v>0</v>
      </c>
      <c r="P604" s="126">
        <f t="shared" si="394"/>
        <v>0</v>
      </c>
      <c r="Q604" s="122"/>
      <c r="R604" s="408">
        <f t="shared" si="387"/>
        <v>0</v>
      </c>
      <c r="S604" s="693"/>
      <c r="T604" s="700">
        <f t="shared" si="395"/>
        <v>0</v>
      </c>
      <c r="U604" s="701">
        <f t="shared" si="395"/>
        <v>0</v>
      </c>
      <c r="V604" s="693"/>
      <c r="W604" s="700">
        <f t="shared" si="396"/>
        <v>0</v>
      </c>
      <c r="X604" s="126">
        <f t="shared" si="396"/>
        <v>0</v>
      </c>
      <c r="Y604" s="696">
        <f t="shared" si="388"/>
        <v>0</v>
      </c>
      <c r="Z604" s="408">
        <f t="shared" si="389"/>
        <v>0</v>
      </c>
      <c r="AA604" s="127"/>
      <c r="AB604" s="123">
        <f t="shared" si="397"/>
        <v>0</v>
      </c>
      <c r="AC604" s="121">
        <f t="shared" si="397"/>
        <v>0</v>
      </c>
      <c r="AD604" s="121">
        <f t="shared" si="397"/>
        <v>0</v>
      </c>
      <c r="AE604" s="121">
        <f t="shared" si="397"/>
        <v>0</v>
      </c>
      <c r="AF604" s="121">
        <f t="shared" si="397"/>
        <v>0</v>
      </c>
      <c r="AG604" s="121">
        <f t="shared" si="397"/>
        <v>0</v>
      </c>
      <c r="AH604" s="121">
        <f t="shared" si="397"/>
        <v>0</v>
      </c>
      <c r="AI604" s="121">
        <f t="shared" si="397"/>
        <v>0</v>
      </c>
      <c r="AJ604" s="121">
        <f t="shared" si="397"/>
        <v>0</v>
      </c>
      <c r="AK604" s="121">
        <f t="shared" si="397"/>
        <v>0</v>
      </c>
      <c r="AL604" s="121">
        <f t="shared" si="397"/>
        <v>0</v>
      </c>
      <c r="AM604" s="121">
        <f t="shared" si="397"/>
        <v>0</v>
      </c>
      <c r="AN604" s="121">
        <f t="shared" si="397"/>
        <v>0</v>
      </c>
      <c r="AO604" s="701">
        <f t="shared" si="397"/>
        <v>0</v>
      </c>
      <c r="AP604" s="122"/>
      <c r="AQ604" s="123">
        <f t="shared" si="398"/>
        <v>0</v>
      </c>
      <c r="AR604" s="121">
        <f t="shared" si="398"/>
        <v>0</v>
      </c>
      <c r="AS604" s="121">
        <f t="shared" si="398"/>
        <v>0</v>
      </c>
      <c r="AT604" s="121">
        <f t="shared" si="398"/>
        <v>0</v>
      </c>
      <c r="AU604" s="121">
        <f t="shared" si="398"/>
        <v>0</v>
      </c>
      <c r="AV604" s="121">
        <f t="shared" si="398"/>
        <v>0</v>
      </c>
      <c r="AW604" s="121">
        <f t="shared" si="398"/>
        <v>0</v>
      </c>
      <c r="AX604" s="121">
        <f t="shared" si="398"/>
        <v>0</v>
      </c>
      <c r="AY604" s="121">
        <f t="shared" si="398"/>
        <v>0</v>
      </c>
      <c r="AZ604" s="121">
        <f t="shared" si="398"/>
        <v>0</v>
      </c>
      <c r="BA604" s="121">
        <f t="shared" si="398"/>
        <v>0</v>
      </c>
      <c r="BB604" s="121">
        <f t="shared" si="398"/>
        <v>0</v>
      </c>
      <c r="BC604" s="121">
        <f t="shared" si="398"/>
        <v>0</v>
      </c>
      <c r="BD604" s="701">
        <f t="shared" si="398"/>
        <v>0</v>
      </c>
      <c r="BE604" s="693"/>
      <c r="BF604" s="122">
        <f t="shared" si="390"/>
        <v>0</v>
      </c>
      <c r="BG604" s="124"/>
      <c r="BH604" s="122">
        <f t="shared" si="391"/>
        <v>0</v>
      </c>
      <c r="BI604" s="124"/>
      <c r="BJ604" s="122">
        <f t="shared" si="392"/>
        <v>0</v>
      </c>
      <c r="BK604" s="124"/>
      <c r="BL604" s="125">
        <f t="shared" si="393"/>
        <v>0</v>
      </c>
      <c r="BM604" s="124"/>
      <c r="BN604" s="123">
        <f t="shared" si="399"/>
        <v>0</v>
      </c>
      <c r="BO604" s="126">
        <f t="shared" si="399"/>
        <v>0</v>
      </c>
      <c r="BP604" s="127"/>
      <c r="BQ604" s="409"/>
    </row>
    <row r="605" spans="1:69" s="131" customFormat="1" ht="17.55" hidden="1" customHeight="1">
      <c r="A605" s="83"/>
      <c r="C605" s="139" t="str">
        <f t="shared" si="386"/>
        <v>H</v>
      </c>
      <c r="D605" s="130" t="str">
        <f t="shared" si="382"/>
        <v>HIL_R</v>
      </c>
      <c r="E605" s="129">
        <f t="shared" si="400"/>
        <v>0</v>
      </c>
      <c r="F605" s="717"/>
      <c r="G605" s="123">
        <f t="shared" si="394"/>
        <v>0</v>
      </c>
      <c r="H605" s="121">
        <f t="shared" si="394"/>
        <v>0</v>
      </c>
      <c r="I605" s="121">
        <f t="shared" si="394"/>
        <v>0</v>
      </c>
      <c r="J605" s="121">
        <f t="shared" si="394"/>
        <v>0</v>
      </c>
      <c r="K605" s="121">
        <f t="shared" si="394"/>
        <v>0</v>
      </c>
      <c r="L605" s="121">
        <f t="shared" si="394"/>
        <v>0</v>
      </c>
      <c r="M605" s="121">
        <f t="shared" si="394"/>
        <v>0</v>
      </c>
      <c r="N605" s="121">
        <f t="shared" si="394"/>
        <v>0</v>
      </c>
      <c r="O605" s="121">
        <f t="shared" si="394"/>
        <v>0</v>
      </c>
      <c r="P605" s="126">
        <f t="shared" si="394"/>
        <v>0</v>
      </c>
      <c r="Q605" s="122"/>
      <c r="R605" s="408">
        <f t="shared" si="387"/>
        <v>0</v>
      </c>
      <c r="S605" s="693"/>
      <c r="T605" s="700">
        <f t="shared" si="395"/>
        <v>0</v>
      </c>
      <c r="U605" s="701">
        <f t="shared" si="395"/>
        <v>0</v>
      </c>
      <c r="V605" s="693"/>
      <c r="W605" s="700">
        <f t="shared" si="396"/>
        <v>0</v>
      </c>
      <c r="X605" s="126">
        <f t="shared" si="396"/>
        <v>0</v>
      </c>
      <c r="Y605" s="696">
        <f t="shared" si="388"/>
        <v>0</v>
      </c>
      <c r="Z605" s="408">
        <f t="shared" si="389"/>
        <v>0</v>
      </c>
      <c r="AA605" s="127"/>
      <c r="AB605" s="123">
        <f t="shared" si="397"/>
        <v>0</v>
      </c>
      <c r="AC605" s="121">
        <f t="shared" si="397"/>
        <v>0</v>
      </c>
      <c r="AD605" s="121">
        <f t="shared" si="397"/>
        <v>0</v>
      </c>
      <c r="AE605" s="121">
        <f t="shared" si="397"/>
        <v>0</v>
      </c>
      <c r="AF605" s="121">
        <f t="shared" si="397"/>
        <v>0</v>
      </c>
      <c r="AG605" s="121">
        <f t="shared" si="397"/>
        <v>0</v>
      </c>
      <c r="AH605" s="121">
        <f t="shared" si="397"/>
        <v>0</v>
      </c>
      <c r="AI605" s="121">
        <f t="shared" si="397"/>
        <v>0</v>
      </c>
      <c r="AJ605" s="121">
        <f t="shared" si="397"/>
        <v>0</v>
      </c>
      <c r="AK605" s="121">
        <f t="shared" si="397"/>
        <v>0</v>
      </c>
      <c r="AL605" s="121">
        <f t="shared" si="397"/>
        <v>0</v>
      </c>
      <c r="AM605" s="121">
        <f t="shared" si="397"/>
        <v>0</v>
      </c>
      <c r="AN605" s="121">
        <f t="shared" si="397"/>
        <v>0</v>
      </c>
      <c r="AO605" s="701">
        <f t="shared" si="397"/>
        <v>0</v>
      </c>
      <c r="AP605" s="122"/>
      <c r="AQ605" s="123">
        <f t="shared" si="398"/>
        <v>0</v>
      </c>
      <c r="AR605" s="121">
        <f t="shared" si="398"/>
        <v>0</v>
      </c>
      <c r="AS605" s="121">
        <f t="shared" si="398"/>
        <v>0</v>
      </c>
      <c r="AT605" s="121">
        <f t="shared" si="398"/>
        <v>0</v>
      </c>
      <c r="AU605" s="121">
        <f t="shared" si="398"/>
        <v>0</v>
      </c>
      <c r="AV605" s="121">
        <f t="shared" si="398"/>
        <v>0</v>
      </c>
      <c r="AW605" s="121">
        <f t="shared" si="398"/>
        <v>0</v>
      </c>
      <c r="AX605" s="121">
        <f t="shared" si="398"/>
        <v>0</v>
      </c>
      <c r="AY605" s="121">
        <f t="shared" si="398"/>
        <v>0</v>
      </c>
      <c r="AZ605" s="121">
        <f t="shared" si="398"/>
        <v>0</v>
      </c>
      <c r="BA605" s="121">
        <f t="shared" si="398"/>
        <v>0</v>
      </c>
      <c r="BB605" s="121">
        <f t="shared" si="398"/>
        <v>0</v>
      </c>
      <c r="BC605" s="121">
        <f t="shared" si="398"/>
        <v>0</v>
      </c>
      <c r="BD605" s="701">
        <f t="shared" si="398"/>
        <v>0</v>
      </c>
      <c r="BE605" s="693"/>
      <c r="BF605" s="122">
        <f t="shared" si="390"/>
        <v>0</v>
      </c>
      <c r="BG605" s="124"/>
      <c r="BH605" s="122">
        <f t="shared" si="391"/>
        <v>0</v>
      </c>
      <c r="BI605" s="124"/>
      <c r="BJ605" s="122">
        <f t="shared" si="392"/>
        <v>0</v>
      </c>
      <c r="BK605" s="124"/>
      <c r="BL605" s="125">
        <f t="shared" si="393"/>
        <v>0</v>
      </c>
      <c r="BM605" s="124"/>
      <c r="BN605" s="123">
        <f t="shared" si="399"/>
        <v>0</v>
      </c>
      <c r="BO605" s="126">
        <f t="shared" si="399"/>
        <v>0</v>
      </c>
      <c r="BP605" s="127"/>
      <c r="BQ605" s="409"/>
    </row>
    <row r="606" spans="1:69" s="131" customFormat="1" ht="17.55" hidden="1" customHeight="1">
      <c r="A606" s="83"/>
      <c r="C606" s="139" t="str">
        <f t="shared" si="386"/>
        <v>H</v>
      </c>
      <c r="D606" s="130" t="str">
        <f t="shared" si="382"/>
        <v>HIL_R</v>
      </c>
      <c r="E606" s="129">
        <f t="shared" si="400"/>
        <v>0</v>
      </c>
      <c r="F606" s="717"/>
      <c r="G606" s="123">
        <f t="shared" ref="G606:P615" si="401">SUMIFS(Share, Y, $E$3, Config, $G$11, P, G$15, LType, $D606, MSup, $E606)</f>
        <v>0</v>
      </c>
      <c r="H606" s="121">
        <f t="shared" si="401"/>
        <v>0</v>
      </c>
      <c r="I606" s="121">
        <f t="shared" si="401"/>
        <v>0</v>
      </c>
      <c r="J606" s="121">
        <f t="shared" si="401"/>
        <v>0</v>
      </c>
      <c r="K606" s="121">
        <f t="shared" si="401"/>
        <v>0</v>
      </c>
      <c r="L606" s="121">
        <f t="shared" si="401"/>
        <v>0</v>
      </c>
      <c r="M606" s="121">
        <f t="shared" si="401"/>
        <v>0</v>
      </c>
      <c r="N606" s="121">
        <f t="shared" si="401"/>
        <v>0</v>
      </c>
      <c r="O606" s="121">
        <f t="shared" si="401"/>
        <v>0</v>
      </c>
      <c r="P606" s="126">
        <f t="shared" si="401"/>
        <v>0</v>
      </c>
      <c r="Q606" s="122"/>
      <c r="R606" s="408">
        <f t="shared" si="387"/>
        <v>0</v>
      </c>
      <c r="S606" s="693"/>
      <c r="T606" s="700">
        <f t="shared" si="395"/>
        <v>0</v>
      </c>
      <c r="U606" s="701">
        <f t="shared" si="395"/>
        <v>0</v>
      </c>
      <c r="V606" s="693"/>
      <c r="W606" s="700">
        <f t="shared" si="396"/>
        <v>0</v>
      </c>
      <c r="X606" s="126">
        <f t="shared" si="396"/>
        <v>0</v>
      </c>
      <c r="Y606" s="696">
        <f t="shared" si="388"/>
        <v>0</v>
      </c>
      <c r="Z606" s="408">
        <f t="shared" si="389"/>
        <v>0</v>
      </c>
      <c r="AA606" s="127"/>
      <c r="AB606" s="123">
        <f t="shared" ref="AB606:AO615" si="402">SUMIFS(Share, Y, $E$3, Config, $AB$11, P, AB$15, LType, $D606, MSup, $E606)</f>
        <v>0</v>
      </c>
      <c r="AC606" s="121">
        <f t="shared" si="402"/>
        <v>0</v>
      </c>
      <c r="AD606" s="121">
        <f t="shared" si="402"/>
        <v>0</v>
      </c>
      <c r="AE606" s="121">
        <f t="shared" si="402"/>
        <v>0</v>
      </c>
      <c r="AF606" s="121">
        <f t="shared" si="402"/>
        <v>0</v>
      </c>
      <c r="AG606" s="121">
        <f t="shared" si="402"/>
        <v>0</v>
      </c>
      <c r="AH606" s="121">
        <f t="shared" si="402"/>
        <v>0</v>
      </c>
      <c r="AI606" s="121">
        <f t="shared" si="402"/>
        <v>0</v>
      </c>
      <c r="AJ606" s="121">
        <f t="shared" si="402"/>
        <v>0</v>
      </c>
      <c r="AK606" s="121">
        <f t="shared" si="402"/>
        <v>0</v>
      </c>
      <c r="AL606" s="121">
        <f t="shared" si="402"/>
        <v>0</v>
      </c>
      <c r="AM606" s="121">
        <f t="shared" si="402"/>
        <v>0</v>
      </c>
      <c r="AN606" s="121">
        <f t="shared" si="402"/>
        <v>0</v>
      </c>
      <c r="AO606" s="701">
        <f t="shared" si="402"/>
        <v>0</v>
      </c>
      <c r="AP606" s="122"/>
      <c r="AQ606" s="123">
        <f t="shared" ref="AQ606:BD615" si="403">SUMIFS(Share, Y, $E$3, Config, $AQ$11, P, AQ$15, LType, $D606, MSup, $E606)</f>
        <v>0</v>
      </c>
      <c r="AR606" s="121">
        <f t="shared" si="403"/>
        <v>0</v>
      </c>
      <c r="AS606" s="121">
        <f t="shared" si="403"/>
        <v>0</v>
      </c>
      <c r="AT606" s="121">
        <f t="shared" si="403"/>
        <v>0</v>
      </c>
      <c r="AU606" s="121">
        <f t="shared" si="403"/>
        <v>0</v>
      </c>
      <c r="AV606" s="121">
        <f t="shared" si="403"/>
        <v>0</v>
      </c>
      <c r="AW606" s="121">
        <f t="shared" si="403"/>
        <v>0</v>
      </c>
      <c r="AX606" s="121">
        <f t="shared" si="403"/>
        <v>0</v>
      </c>
      <c r="AY606" s="121">
        <f t="shared" si="403"/>
        <v>0</v>
      </c>
      <c r="AZ606" s="121">
        <f t="shared" si="403"/>
        <v>0</v>
      </c>
      <c r="BA606" s="121">
        <f t="shared" si="403"/>
        <v>0</v>
      </c>
      <c r="BB606" s="121">
        <f t="shared" si="403"/>
        <v>0</v>
      </c>
      <c r="BC606" s="121">
        <f t="shared" si="403"/>
        <v>0</v>
      </c>
      <c r="BD606" s="701">
        <f t="shared" si="403"/>
        <v>0</v>
      </c>
      <c r="BE606" s="693"/>
      <c r="BF606" s="122">
        <f t="shared" si="390"/>
        <v>0</v>
      </c>
      <c r="BG606" s="124"/>
      <c r="BH606" s="122">
        <f t="shared" si="391"/>
        <v>0</v>
      </c>
      <c r="BI606" s="124"/>
      <c r="BJ606" s="122">
        <f t="shared" si="392"/>
        <v>0</v>
      </c>
      <c r="BK606" s="124"/>
      <c r="BL606" s="125">
        <f t="shared" si="393"/>
        <v>0</v>
      </c>
      <c r="BM606" s="124"/>
      <c r="BN606" s="123">
        <f t="shared" si="399"/>
        <v>0</v>
      </c>
      <c r="BO606" s="126">
        <f t="shared" si="399"/>
        <v>0</v>
      </c>
      <c r="BP606" s="127"/>
      <c r="BQ606" s="409"/>
    </row>
    <row r="607" spans="1:69" s="131" customFormat="1" ht="17.55" hidden="1" customHeight="1">
      <c r="A607" s="83"/>
      <c r="C607" s="139" t="str">
        <f t="shared" si="386"/>
        <v>H</v>
      </c>
      <c r="D607" s="130" t="str">
        <f t="shared" si="382"/>
        <v>HIL_R</v>
      </c>
      <c r="E607" s="129">
        <f t="shared" si="400"/>
        <v>0</v>
      </c>
      <c r="F607" s="717"/>
      <c r="G607" s="123">
        <f t="shared" si="401"/>
        <v>0</v>
      </c>
      <c r="H607" s="121">
        <f t="shared" si="401"/>
        <v>0</v>
      </c>
      <c r="I607" s="121">
        <f t="shared" si="401"/>
        <v>0</v>
      </c>
      <c r="J607" s="121">
        <f t="shared" si="401"/>
        <v>0</v>
      </c>
      <c r="K607" s="121">
        <f t="shared" si="401"/>
        <v>0</v>
      </c>
      <c r="L607" s="121">
        <f t="shared" si="401"/>
        <v>0</v>
      </c>
      <c r="M607" s="121">
        <f t="shared" si="401"/>
        <v>0</v>
      </c>
      <c r="N607" s="121">
        <f t="shared" si="401"/>
        <v>0</v>
      </c>
      <c r="O607" s="121">
        <f t="shared" si="401"/>
        <v>0</v>
      </c>
      <c r="P607" s="126">
        <f t="shared" si="401"/>
        <v>0</v>
      </c>
      <c r="Q607" s="122"/>
      <c r="R607" s="408">
        <f t="shared" si="387"/>
        <v>0</v>
      </c>
      <c r="S607" s="693"/>
      <c r="T607" s="700">
        <f t="shared" si="395"/>
        <v>0</v>
      </c>
      <c r="U607" s="701">
        <f t="shared" si="395"/>
        <v>0</v>
      </c>
      <c r="V607" s="693"/>
      <c r="W607" s="700">
        <f t="shared" si="396"/>
        <v>0</v>
      </c>
      <c r="X607" s="126">
        <f t="shared" si="396"/>
        <v>0</v>
      </c>
      <c r="Y607" s="696">
        <f t="shared" si="388"/>
        <v>0</v>
      </c>
      <c r="Z607" s="408">
        <f t="shared" si="389"/>
        <v>0</v>
      </c>
      <c r="AA607" s="127"/>
      <c r="AB607" s="123">
        <f t="shared" si="402"/>
        <v>0</v>
      </c>
      <c r="AC607" s="121">
        <f t="shared" si="402"/>
        <v>0</v>
      </c>
      <c r="AD607" s="121">
        <f t="shared" si="402"/>
        <v>0</v>
      </c>
      <c r="AE607" s="121">
        <f t="shared" si="402"/>
        <v>0</v>
      </c>
      <c r="AF607" s="121">
        <f t="shared" si="402"/>
        <v>0</v>
      </c>
      <c r="AG607" s="121">
        <f t="shared" si="402"/>
        <v>0</v>
      </c>
      <c r="AH607" s="121">
        <f t="shared" si="402"/>
        <v>0</v>
      </c>
      <c r="AI607" s="121">
        <f t="shared" si="402"/>
        <v>0</v>
      </c>
      <c r="AJ607" s="121">
        <f t="shared" si="402"/>
        <v>0</v>
      </c>
      <c r="AK607" s="121">
        <f t="shared" si="402"/>
        <v>0</v>
      </c>
      <c r="AL607" s="121">
        <f t="shared" si="402"/>
        <v>0</v>
      </c>
      <c r="AM607" s="121">
        <f t="shared" si="402"/>
        <v>0</v>
      </c>
      <c r="AN607" s="121">
        <f t="shared" si="402"/>
        <v>0</v>
      </c>
      <c r="AO607" s="701">
        <f t="shared" si="402"/>
        <v>0</v>
      </c>
      <c r="AP607" s="122"/>
      <c r="AQ607" s="123">
        <f t="shared" si="403"/>
        <v>0</v>
      </c>
      <c r="AR607" s="121">
        <f t="shared" si="403"/>
        <v>0</v>
      </c>
      <c r="AS607" s="121">
        <f t="shared" si="403"/>
        <v>0</v>
      </c>
      <c r="AT607" s="121">
        <f t="shared" si="403"/>
        <v>0</v>
      </c>
      <c r="AU607" s="121">
        <f t="shared" si="403"/>
        <v>0</v>
      </c>
      <c r="AV607" s="121">
        <f t="shared" si="403"/>
        <v>0</v>
      </c>
      <c r="AW607" s="121">
        <f t="shared" si="403"/>
        <v>0</v>
      </c>
      <c r="AX607" s="121">
        <f t="shared" si="403"/>
        <v>0</v>
      </c>
      <c r="AY607" s="121">
        <f t="shared" si="403"/>
        <v>0</v>
      </c>
      <c r="AZ607" s="121">
        <f t="shared" si="403"/>
        <v>0</v>
      </c>
      <c r="BA607" s="121">
        <f t="shared" si="403"/>
        <v>0</v>
      </c>
      <c r="BB607" s="121">
        <f t="shared" si="403"/>
        <v>0</v>
      </c>
      <c r="BC607" s="121">
        <f t="shared" si="403"/>
        <v>0</v>
      </c>
      <c r="BD607" s="701">
        <f t="shared" si="403"/>
        <v>0</v>
      </c>
      <c r="BE607" s="693"/>
      <c r="BF607" s="122">
        <f t="shared" si="390"/>
        <v>0</v>
      </c>
      <c r="BG607" s="124"/>
      <c r="BH607" s="122">
        <f t="shared" si="391"/>
        <v>0</v>
      </c>
      <c r="BI607" s="124"/>
      <c r="BJ607" s="122">
        <f t="shared" si="392"/>
        <v>0</v>
      </c>
      <c r="BK607" s="124"/>
      <c r="BL607" s="125">
        <f t="shared" si="393"/>
        <v>0</v>
      </c>
      <c r="BM607" s="124"/>
      <c r="BN607" s="123">
        <f t="shared" si="399"/>
        <v>0</v>
      </c>
      <c r="BO607" s="126">
        <f t="shared" si="399"/>
        <v>0</v>
      </c>
      <c r="BP607" s="127"/>
      <c r="BQ607" s="409"/>
    </row>
    <row r="608" spans="1:69" s="131" customFormat="1" ht="17.55" hidden="1" customHeight="1">
      <c r="A608" s="83"/>
      <c r="C608" s="139" t="str">
        <f t="shared" si="386"/>
        <v>H</v>
      </c>
      <c r="D608" s="130" t="str">
        <f t="shared" si="382"/>
        <v>HIL_R</v>
      </c>
      <c r="E608" s="129">
        <f t="shared" si="400"/>
        <v>0</v>
      </c>
      <c r="F608" s="717"/>
      <c r="G608" s="123">
        <f t="shared" si="401"/>
        <v>0</v>
      </c>
      <c r="H608" s="121">
        <f t="shared" si="401"/>
        <v>0</v>
      </c>
      <c r="I608" s="121">
        <f t="shared" si="401"/>
        <v>0</v>
      </c>
      <c r="J608" s="121">
        <f t="shared" si="401"/>
        <v>0</v>
      </c>
      <c r="K608" s="121">
        <f t="shared" si="401"/>
        <v>0</v>
      </c>
      <c r="L608" s="121">
        <f t="shared" si="401"/>
        <v>0</v>
      </c>
      <c r="M608" s="121">
        <f t="shared" si="401"/>
        <v>0</v>
      </c>
      <c r="N608" s="121">
        <f t="shared" si="401"/>
        <v>0</v>
      </c>
      <c r="O608" s="121">
        <f t="shared" si="401"/>
        <v>0</v>
      </c>
      <c r="P608" s="126">
        <f t="shared" si="401"/>
        <v>0</v>
      </c>
      <c r="Q608" s="122"/>
      <c r="R608" s="408">
        <f t="shared" si="387"/>
        <v>0</v>
      </c>
      <c r="S608" s="693"/>
      <c r="T608" s="700">
        <f t="shared" si="395"/>
        <v>0</v>
      </c>
      <c r="U608" s="701">
        <f t="shared" si="395"/>
        <v>0</v>
      </c>
      <c r="V608" s="693"/>
      <c r="W608" s="700">
        <f t="shared" si="396"/>
        <v>0</v>
      </c>
      <c r="X608" s="126">
        <f t="shared" si="396"/>
        <v>0</v>
      </c>
      <c r="Y608" s="696">
        <f t="shared" si="388"/>
        <v>0</v>
      </c>
      <c r="Z608" s="408">
        <f t="shared" si="389"/>
        <v>0</v>
      </c>
      <c r="AA608" s="127"/>
      <c r="AB608" s="123">
        <f t="shared" si="402"/>
        <v>0</v>
      </c>
      <c r="AC608" s="121">
        <f t="shared" si="402"/>
        <v>0</v>
      </c>
      <c r="AD608" s="121">
        <f t="shared" si="402"/>
        <v>0</v>
      </c>
      <c r="AE608" s="121">
        <f t="shared" si="402"/>
        <v>0</v>
      </c>
      <c r="AF608" s="121">
        <f t="shared" si="402"/>
        <v>0</v>
      </c>
      <c r="AG608" s="121">
        <f t="shared" si="402"/>
        <v>0</v>
      </c>
      <c r="AH608" s="121">
        <f t="shared" si="402"/>
        <v>0</v>
      </c>
      <c r="AI608" s="121">
        <f t="shared" si="402"/>
        <v>0</v>
      </c>
      <c r="AJ608" s="121">
        <f t="shared" si="402"/>
        <v>0</v>
      </c>
      <c r="AK608" s="121">
        <f t="shared" si="402"/>
        <v>0</v>
      </c>
      <c r="AL608" s="121">
        <f t="shared" si="402"/>
        <v>0</v>
      </c>
      <c r="AM608" s="121">
        <f t="shared" si="402"/>
        <v>0</v>
      </c>
      <c r="AN608" s="121">
        <f t="shared" si="402"/>
        <v>0</v>
      </c>
      <c r="AO608" s="701">
        <f t="shared" si="402"/>
        <v>0</v>
      </c>
      <c r="AP608" s="122"/>
      <c r="AQ608" s="123">
        <f t="shared" si="403"/>
        <v>0</v>
      </c>
      <c r="AR608" s="121">
        <f t="shared" si="403"/>
        <v>0</v>
      </c>
      <c r="AS608" s="121">
        <f t="shared" si="403"/>
        <v>0</v>
      </c>
      <c r="AT608" s="121">
        <f t="shared" si="403"/>
        <v>0</v>
      </c>
      <c r="AU608" s="121">
        <f t="shared" si="403"/>
        <v>0</v>
      </c>
      <c r="AV608" s="121">
        <f t="shared" si="403"/>
        <v>0</v>
      </c>
      <c r="AW608" s="121">
        <f t="shared" si="403"/>
        <v>0</v>
      </c>
      <c r="AX608" s="121">
        <f t="shared" si="403"/>
        <v>0</v>
      </c>
      <c r="AY608" s="121">
        <f t="shared" si="403"/>
        <v>0</v>
      </c>
      <c r="AZ608" s="121">
        <f t="shared" si="403"/>
        <v>0</v>
      </c>
      <c r="BA608" s="121">
        <f t="shared" si="403"/>
        <v>0</v>
      </c>
      <c r="BB608" s="121">
        <f t="shared" si="403"/>
        <v>0</v>
      </c>
      <c r="BC608" s="121">
        <f t="shared" si="403"/>
        <v>0</v>
      </c>
      <c r="BD608" s="701">
        <f t="shared" si="403"/>
        <v>0</v>
      </c>
      <c r="BE608" s="693"/>
      <c r="BF608" s="122">
        <f t="shared" si="390"/>
        <v>0</v>
      </c>
      <c r="BG608" s="124"/>
      <c r="BH608" s="122">
        <f t="shared" si="391"/>
        <v>0</v>
      </c>
      <c r="BI608" s="124"/>
      <c r="BJ608" s="122">
        <f t="shared" si="392"/>
        <v>0</v>
      </c>
      <c r="BK608" s="124"/>
      <c r="BL608" s="125">
        <f t="shared" si="393"/>
        <v>0</v>
      </c>
      <c r="BM608" s="124"/>
      <c r="BN608" s="123">
        <f t="shared" si="399"/>
        <v>0</v>
      </c>
      <c r="BO608" s="126">
        <f t="shared" si="399"/>
        <v>0</v>
      </c>
      <c r="BP608" s="127"/>
      <c r="BQ608" s="409"/>
    </row>
    <row r="609" spans="1:69" s="131" customFormat="1" ht="17.55" hidden="1" customHeight="1">
      <c r="A609" s="83"/>
      <c r="C609" s="139" t="str">
        <f t="shared" si="386"/>
        <v>H</v>
      </c>
      <c r="D609" s="130" t="str">
        <f t="shared" si="382"/>
        <v>HIL_R</v>
      </c>
      <c r="E609" s="129">
        <f t="shared" si="400"/>
        <v>0</v>
      </c>
      <c r="F609" s="717"/>
      <c r="G609" s="123">
        <f t="shared" si="401"/>
        <v>0</v>
      </c>
      <c r="H609" s="121">
        <f t="shared" si="401"/>
        <v>0</v>
      </c>
      <c r="I609" s="121">
        <f t="shared" si="401"/>
        <v>0</v>
      </c>
      <c r="J609" s="121">
        <f t="shared" si="401"/>
        <v>0</v>
      </c>
      <c r="K609" s="121">
        <f t="shared" si="401"/>
        <v>0</v>
      </c>
      <c r="L609" s="121">
        <f t="shared" si="401"/>
        <v>0</v>
      </c>
      <c r="M609" s="121">
        <f t="shared" si="401"/>
        <v>0</v>
      </c>
      <c r="N609" s="121">
        <f t="shared" si="401"/>
        <v>0</v>
      </c>
      <c r="O609" s="121">
        <f t="shared" si="401"/>
        <v>0</v>
      </c>
      <c r="P609" s="126">
        <f t="shared" si="401"/>
        <v>0</v>
      </c>
      <c r="Q609" s="122"/>
      <c r="R609" s="408">
        <f t="shared" si="387"/>
        <v>0</v>
      </c>
      <c r="S609" s="693"/>
      <c r="T609" s="700">
        <f t="shared" si="395"/>
        <v>0</v>
      </c>
      <c r="U609" s="701">
        <f t="shared" si="395"/>
        <v>0</v>
      </c>
      <c r="V609" s="693"/>
      <c r="W609" s="700">
        <f t="shared" si="396"/>
        <v>0</v>
      </c>
      <c r="X609" s="126">
        <f t="shared" si="396"/>
        <v>0</v>
      </c>
      <c r="Y609" s="696">
        <f t="shared" si="388"/>
        <v>0</v>
      </c>
      <c r="Z609" s="408">
        <f t="shared" si="389"/>
        <v>0</v>
      </c>
      <c r="AA609" s="127"/>
      <c r="AB609" s="123">
        <f t="shared" si="402"/>
        <v>0</v>
      </c>
      <c r="AC609" s="121">
        <f t="shared" si="402"/>
        <v>0</v>
      </c>
      <c r="AD609" s="121">
        <f t="shared" si="402"/>
        <v>0</v>
      </c>
      <c r="AE609" s="121">
        <f t="shared" si="402"/>
        <v>0</v>
      </c>
      <c r="AF609" s="121">
        <f t="shared" si="402"/>
        <v>0</v>
      </c>
      <c r="AG609" s="121">
        <f t="shared" si="402"/>
        <v>0</v>
      </c>
      <c r="AH609" s="121">
        <f t="shared" si="402"/>
        <v>0</v>
      </c>
      <c r="AI609" s="121">
        <f t="shared" si="402"/>
        <v>0</v>
      </c>
      <c r="AJ609" s="121">
        <f t="shared" si="402"/>
        <v>0</v>
      </c>
      <c r="AK609" s="121">
        <f t="shared" si="402"/>
        <v>0</v>
      </c>
      <c r="AL609" s="121">
        <f t="shared" si="402"/>
        <v>0</v>
      </c>
      <c r="AM609" s="121">
        <f t="shared" si="402"/>
        <v>0</v>
      </c>
      <c r="AN609" s="121">
        <f t="shared" si="402"/>
        <v>0</v>
      </c>
      <c r="AO609" s="701">
        <f t="shared" si="402"/>
        <v>0</v>
      </c>
      <c r="AP609" s="122"/>
      <c r="AQ609" s="123">
        <f t="shared" si="403"/>
        <v>0</v>
      </c>
      <c r="AR609" s="121">
        <f t="shared" si="403"/>
        <v>0</v>
      </c>
      <c r="AS609" s="121">
        <f t="shared" si="403"/>
        <v>0</v>
      </c>
      <c r="AT609" s="121">
        <f t="shared" si="403"/>
        <v>0</v>
      </c>
      <c r="AU609" s="121">
        <f t="shared" si="403"/>
        <v>0</v>
      </c>
      <c r="AV609" s="121">
        <f t="shared" si="403"/>
        <v>0</v>
      </c>
      <c r="AW609" s="121">
        <f t="shared" si="403"/>
        <v>0</v>
      </c>
      <c r="AX609" s="121">
        <f t="shared" si="403"/>
        <v>0</v>
      </c>
      <c r="AY609" s="121">
        <f t="shared" si="403"/>
        <v>0</v>
      </c>
      <c r="AZ609" s="121">
        <f t="shared" si="403"/>
        <v>0</v>
      </c>
      <c r="BA609" s="121">
        <f t="shared" si="403"/>
        <v>0</v>
      </c>
      <c r="BB609" s="121">
        <f t="shared" si="403"/>
        <v>0</v>
      </c>
      <c r="BC609" s="121">
        <f t="shared" si="403"/>
        <v>0</v>
      </c>
      <c r="BD609" s="701">
        <f t="shared" si="403"/>
        <v>0</v>
      </c>
      <c r="BE609" s="693"/>
      <c r="BF609" s="122">
        <f t="shared" si="390"/>
        <v>0</v>
      </c>
      <c r="BG609" s="124"/>
      <c r="BH609" s="122">
        <f t="shared" si="391"/>
        <v>0</v>
      </c>
      <c r="BI609" s="124"/>
      <c r="BJ609" s="122">
        <f t="shared" si="392"/>
        <v>0</v>
      </c>
      <c r="BK609" s="124"/>
      <c r="BL609" s="125">
        <f t="shared" si="393"/>
        <v>0</v>
      </c>
      <c r="BM609" s="124"/>
      <c r="BN609" s="123">
        <f t="shared" si="399"/>
        <v>0</v>
      </c>
      <c r="BO609" s="126">
        <f t="shared" si="399"/>
        <v>0</v>
      </c>
      <c r="BP609" s="127"/>
      <c r="BQ609" s="409"/>
    </row>
    <row r="610" spans="1:69" s="58" customFormat="1" ht="17.55" hidden="1" customHeight="1">
      <c r="A610"/>
      <c r="B610"/>
      <c r="C610" s="139" t="str">
        <f t="shared" si="386"/>
        <v>H</v>
      </c>
      <c r="D610" s="130" t="str">
        <f>$D599</f>
        <v>HIL_R</v>
      </c>
      <c r="E610" s="129" t="str">
        <f t="shared" ref="E610" si="404">E190</f>
        <v>Unknown</v>
      </c>
      <c r="F610" s="717"/>
      <c r="G610" s="123">
        <f t="shared" si="401"/>
        <v>0</v>
      </c>
      <c r="H610" s="121">
        <f t="shared" si="401"/>
        <v>0</v>
      </c>
      <c r="I610" s="121">
        <f t="shared" si="401"/>
        <v>0</v>
      </c>
      <c r="J610" s="121">
        <f t="shared" si="401"/>
        <v>0</v>
      </c>
      <c r="K610" s="121">
        <f t="shared" si="401"/>
        <v>0</v>
      </c>
      <c r="L610" s="121">
        <f t="shared" si="401"/>
        <v>0</v>
      </c>
      <c r="M610" s="121">
        <f t="shared" si="401"/>
        <v>0</v>
      </c>
      <c r="N610" s="121">
        <f t="shared" si="401"/>
        <v>0</v>
      </c>
      <c r="O610" s="121">
        <f t="shared" si="401"/>
        <v>0</v>
      </c>
      <c r="P610" s="126">
        <f t="shared" si="401"/>
        <v>0</v>
      </c>
      <c r="Q610" s="122"/>
      <c r="R610" s="408">
        <f t="shared" si="387"/>
        <v>0</v>
      </c>
      <c r="S610" s="693"/>
      <c r="T610" s="700">
        <f t="shared" si="395"/>
        <v>0</v>
      </c>
      <c r="U610" s="701">
        <f t="shared" si="395"/>
        <v>0</v>
      </c>
      <c r="V610" s="693"/>
      <c r="W610" s="700">
        <f t="shared" si="396"/>
        <v>0</v>
      </c>
      <c r="X610" s="126">
        <f t="shared" si="396"/>
        <v>0</v>
      </c>
      <c r="Y610" s="696">
        <f t="shared" si="388"/>
        <v>0</v>
      </c>
      <c r="Z610" s="408">
        <f t="shared" si="389"/>
        <v>0</v>
      </c>
      <c r="AA610" s="127"/>
      <c r="AB610" s="123">
        <f t="shared" si="402"/>
        <v>0</v>
      </c>
      <c r="AC610" s="121">
        <f t="shared" si="402"/>
        <v>0</v>
      </c>
      <c r="AD610" s="121">
        <f t="shared" si="402"/>
        <v>0</v>
      </c>
      <c r="AE610" s="121">
        <f t="shared" si="402"/>
        <v>0</v>
      </c>
      <c r="AF610" s="121">
        <f t="shared" si="402"/>
        <v>0</v>
      </c>
      <c r="AG610" s="121">
        <f t="shared" si="402"/>
        <v>0</v>
      </c>
      <c r="AH610" s="121">
        <f t="shared" si="402"/>
        <v>0</v>
      </c>
      <c r="AI610" s="121">
        <f t="shared" si="402"/>
        <v>0</v>
      </c>
      <c r="AJ610" s="121">
        <f t="shared" si="402"/>
        <v>0</v>
      </c>
      <c r="AK610" s="121">
        <f t="shared" si="402"/>
        <v>0</v>
      </c>
      <c r="AL610" s="121">
        <f t="shared" si="402"/>
        <v>0</v>
      </c>
      <c r="AM610" s="121">
        <f t="shared" si="402"/>
        <v>0</v>
      </c>
      <c r="AN610" s="121">
        <f t="shared" si="402"/>
        <v>0</v>
      </c>
      <c r="AO610" s="701">
        <f t="shared" si="402"/>
        <v>0</v>
      </c>
      <c r="AP610" s="122"/>
      <c r="AQ610" s="123">
        <f t="shared" si="403"/>
        <v>0</v>
      </c>
      <c r="AR610" s="121">
        <f t="shared" si="403"/>
        <v>0</v>
      </c>
      <c r="AS610" s="121">
        <f t="shared" si="403"/>
        <v>0</v>
      </c>
      <c r="AT610" s="121">
        <f t="shared" si="403"/>
        <v>0</v>
      </c>
      <c r="AU610" s="121">
        <f t="shared" si="403"/>
        <v>0</v>
      </c>
      <c r="AV610" s="121">
        <f t="shared" si="403"/>
        <v>0</v>
      </c>
      <c r="AW610" s="121">
        <f t="shared" si="403"/>
        <v>0</v>
      </c>
      <c r="AX610" s="121">
        <f t="shared" si="403"/>
        <v>0</v>
      </c>
      <c r="AY610" s="121">
        <f t="shared" si="403"/>
        <v>0</v>
      </c>
      <c r="AZ610" s="121">
        <f t="shared" si="403"/>
        <v>0</v>
      </c>
      <c r="BA610" s="121">
        <f t="shared" si="403"/>
        <v>0</v>
      </c>
      <c r="BB610" s="121">
        <f t="shared" si="403"/>
        <v>0</v>
      </c>
      <c r="BC610" s="121">
        <f t="shared" si="403"/>
        <v>0</v>
      </c>
      <c r="BD610" s="701">
        <f t="shared" si="403"/>
        <v>0</v>
      </c>
      <c r="BE610" s="693"/>
      <c r="BF610" s="122">
        <f t="shared" si="390"/>
        <v>0</v>
      </c>
      <c r="BG610" s="124"/>
      <c r="BH610" s="122">
        <f t="shared" si="391"/>
        <v>0</v>
      </c>
      <c r="BI610" s="124"/>
      <c r="BJ610" s="122">
        <f t="shared" si="392"/>
        <v>0</v>
      </c>
      <c r="BK610" s="124"/>
      <c r="BL610" s="125">
        <f t="shared" si="393"/>
        <v>0</v>
      </c>
      <c r="BM610" s="124"/>
      <c r="BN610" s="123">
        <f t="shared" si="399"/>
        <v>0</v>
      </c>
      <c r="BO610" s="126">
        <f t="shared" si="399"/>
        <v>0</v>
      </c>
      <c r="BP610" s="127"/>
      <c r="BQ610" s="410"/>
    </row>
    <row r="611" spans="1:69" s="58" customFormat="1" ht="17.55" customHeight="1">
      <c r="A611"/>
      <c r="B611"/>
      <c r="C611" s="139" t="str">
        <f t="shared" si="386"/>
        <v/>
      </c>
      <c r="D611" s="130" t="str">
        <f>Parameter!G79</f>
        <v>HTL</v>
      </c>
      <c r="E611" s="129" t="str">
        <f t="shared" ref="E611:E634" si="405">E156</f>
        <v>Aglaia Tech</v>
      </c>
      <c r="F611" s="717"/>
      <c r="G611" s="123">
        <f t="shared" si="401"/>
        <v>0</v>
      </c>
      <c r="H611" s="121">
        <f t="shared" si="401"/>
        <v>0</v>
      </c>
      <c r="I611" s="121">
        <f t="shared" si="401"/>
        <v>0</v>
      </c>
      <c r="J611" s="121">
        <f t="shared" si="401"/>
        <v>0.9</v>
      </c>
      <c r="K611" s="121">
        <f t="shared" si="401"/>
        <v>0</v>
      </c>
      <c r="L611" s="121">
        <f t="shared" si="401"/>
        <v>0</v>
      </c>
      <c r="M611" s="121">
        <f t="shared" si="401"/>
        <v>0</v>
      </c>
      <c r="N611" s="121">
        <f t="shared" si="401"/>
        <v>0</v>
      </c>
      <c r="O611" s="121">
        <f t="shared" si="401"/>
        <v>0</v>
      </c>
      <c r="P611" s="126">
        <f t="shared" si="401"/>
        <v>0</v>
      </c>
      <c r="Q611" s="122"/>
      <c r="R611" s="408">
        <f t="shared" si="387"/>
        <v>0</v>
      </c>
      <c r="S611" s="693"/>
      <c r="T611" s="700">
        <f t="shared" si="395"/>
        <v>0</v>
      </c>
      <c r="U611" s="701">
        <f t="shared" si="395"/>
        <v>0</v>
      </c>
      <c r="V611" s="693"/>
      <c r="W611" s="700">
        <f t="shared" si="396"/>
        <v>0</v>
      </c>
      <c r="X611" s="126">
        <f t="shared" si="396"/>
        <v>0</v>
      </c>
      <c r="Y611" s="696">
        <f t="shared" si="388"/>
        <v>0</v>
      </c>
      <c r="Z611" s="408">
        <f t="shared" si="389"/>
        <v>0</v>
      </c>
      <c r="AA611" s="127"/>
      <c r="AB611" s="123">
        <f t="shared" si="402"/>
        <v>0</v>
      </c>
      <c r="AC611" s="121">
        <f t="shared" si="402"/>
        <v>0</v>
      </c>
      <c r="AD611" s="121">
        <f t="shared" si="402"/>
        <v>0</v>
      </c>
      <c r="AE611" s="121">
        <f t="shared" si="402"/>
        <v>0</v>
      </c>
      <c r="AF611" s="121">
        <f t="shared" si="402"/>
        <v>0</v>
      </c>
      <c r="AG611" s="121">
        <f t="shared" si="402"/>
        <v>0</v>
      </c>
      <c r="AH611" s="121">
        <f t="shared" si="402"/>
        <v>0</v>
      </c>
      <c r="AI611" s="121">
        <f t="shared" si="402"/>
        <v>0</v>
      </c>
      <c r="AJ611" s="121">
        <f t="shared" si="402"/>
        <v>0</v>
      </c>
      <c r="AK611" s="121">
        <f t="shared" si="402"/>
        <v>0</v>
      </c>
      <c r="AL611" s="121">
        <f t="shared" si="402"/>
        <v>0.9</v>
      </c>
      <c r="AM611" s="121">
        <f t="shared" si="402"/>
        <v>0</v>
      </c>
      <c r="AN611" s="121">
        <f t="shared" si="402"/>
        <v>0</v>
      </c>
      <c r="AO611" s="701">
        <f t="shared" si="402"/>
        <v>0</v>
      </c>
      <c r="AP611" s="122"/>
      <c r="AQ611" s="123">
        <f t="shared" si="403"/>
        <v>0</v>
      </c>
      <c r="AR611" s="121">
        <f t="shared" si="403"/>
        <v>0</v>
      </c>
      <c r="AS611" s="121">
        <f t="shared" si="403"/>
        <v>0</v>
      </c>
      <c r="AT611" s="121">
        <f t="shared" si="403"/>
        <v>0</v>
      </c>
      <c r="AU611" s="121">
        <f t="shared" si="403"/>
        <v>0</v>
      </c>
      <c r="AV611" s="121">
        <f t="shared" si="403"/>
        <v>0</v>
      </c>
      <c r="AW611" s="121">
        <f t="shared" si="403"/>
        <v>0</v>
      </c>
      <c r="AX611" s="121">
        <f t="shared" si="403"/>
        <v>0</v>
      </c>
      <c r="AY611" s="121">
        <f t="shared" si="403"/>
        <v>0</v>
      </c>
      <c r="AZ611" s="121">
        <f t="shared" si="403"/>
        <v>0</v>
      </c>
      <c r="BA611" s="121">
        <f t="shared" si="403"/>
        <v>0</v>
      </c>
      <c r="BB611" s="121">
        <f t="shared" si="403"/>
        <v>0</v>
      </c>
      <c r="BC611" s="121">
        <f t="shared" si="403"/>
        <v>0</v>
      </c>
      <c r="BD611" s="701">
        <f t="shared" si="403"/>
        <v>0</v>
      </c>
      <c r="BE611" s="693"/>
      <c r="BF611" s="122">
        <f t="shared" si="390"/>
        <v>0</v>
      </c>
      <c r="BG611" s="124"/>
      <c r="BH611" s="122">
        <f t="shared" si="391"/>
        <v>0</v>
      </c>
      <c r="BI611" s="124"/>
      <c r="BJ611" s="122">
        <f t="shared" si="392"/>
        <v>0</v>
      </c>
      <c r="BK611" s="124"/>
      <c r="BL611" s="125">
        <f t="shared" si="393"/>
        <v>0</v>
      </c>
      <c r="BM611" s="124"/>
      <c r="BN611" s="123">
        <f t="shared" si="399"/>
        <v>0</v>
      </c>
      <c r="BO611" s="126">
        <f t="shared" si="399"/>
        <v>0</v>
      </c>
      <c r="BP611" s="127"/>
      <c r="BQ611" s="410"/>
    </row>
    <row r="612" spans="1:69" s="58" customFormat="1" ht="17.55" hidden="1" customHeight="1">
      <c r="A612"/>
      <c r="B612"/>
      <c r="C612" s="139" t="str">
        <f t="shared" si="386"/>
        <v>H</v>
      </c>
      <c r="D612" s="130" t="str">
        <f t="shared" ref="D612:D644" si="406">$D611</f>
        <v>HTL</v>
      </c>
      <c r="E612" s="129" t="str">
        <f t="shared" si="405"/>
        <v>Bayer</v>
      </c>
      <c r="F612" s="717"/>
      <c r="G612" s="123">
        <f t="shared" si="401"/>
        <v>0</v>
      </c>
      <c r="H612" s="121">
        <f t="shared" si="401"/>
        <v>0</v>
      </c>
      <c r="I612" s="121">
        <f t="shared" si="401"/>
        <v>0</v>
      </c>
      <c r="J612" s="121">
        <f t="shared" si="401"/>
        <v>0</v>
      </c>
      <c r="K612" s="121">
        <f t="shared" si="401"/>
        <v>0</v>
      </c>
      <c r="L612" s="121">
        <f t="shared" si="401"/>
        <v>0</v>
      </c>
      <c r="M612" s="121">
        <f t="shared" si="401"/>
        <v>0</v>
      </c>
      <c r="N612" s="121">
        <f t="shared" si="401"/>
        <v>0</v>
      </c>
      <c r="O612" s="121">
        <f t="shared" si="401"/>
        <v>0</v>
      </c>
      <c r="P612" s="126">
        <f t="shared" si="401"/>
        <v>0</v>
      </c>
      <c r="Q612" s="122"/>
      <c r="R612" s="408">
        <f t="shared" si="387"/>
        <v>0</v>
      </c>
      <c r="S612" s="693"/>
      <c r="T612" s="700">
        <f t="shared" si="395"/>
        <v>0</v>
      </c>
      <c r="U612" s="701">
        <f t="shared" si="395"/>
        <v>0</v>
      </c>
      <c r="V612" s="693"/>
      <c r="W612" s="700">
        <f t="shared" si="396"/>
        <v>0</v>
      </c>
      <c r="X612" s="126">
        <f t="shared" si="396"/>
        <v>0</v>
      </c>
      <c r="Y612" s="696">
        <f t="shared" si="388"/>
        <v>0</v>
      </c>
      <c r="Z612" s="408">
        <f t="shared" si="389"/>
        <v>0</v>
      </c>
      <c r="AA612" s="127"/>
      <c r="AB612" s="123">
        <f t="shared" si="402"/>
        <v>0</v>
      </c>
      <c r="AC612" s="121">
        <f t="shared" si="402"/>
        <v>0</v>
      </c>
      <c r="AD612" s="121">
        <f t="shared" si="402"/>
        <v>0</v>
      </c>
      <c r="AE612" s="121">
        <f t="shared" si="402"/>
        <v>0</v>
      </c>
      <c r="AF612" s="121">
        <f t="shared" si="402"/>
        <v>0</v>
      </c>
      <c r="AG612" s="121">
        <f t="shared" si="402"/>
        <v>0</v>
      </c>
      <c r="AH612" s="121">
        <f t="shared" si="402"/>
        <v>0</v>
      </c>
      <c r="AI612" s="121">
        <f t="shared" si="402"/>
        <v>0</v>
      </c>
      <c r="AJ612" s="121">
        <f t="shared" si="402"/>
        <v>0</v>
      </c>
      <c r="AK612" s="121">
        <f t="shared" si="402"/>
        <v>0</v>
      </c>
      <c r="AL612" s="121">
        <f t="shared" si="402"/>
        <v>0</v>
      </c>
      <c r="AM612" s="121">
        <f t="shared" si="402"/>
        <v>0</v>
      </c>
      <c r="AN612" s="121">
        <f t="shared" si="402"/>
        <v>0</v>
      </c>
      <c r="AO612" s="701">
        <f t="shared" si="402"/>
        <v>0</v>
      </c>
      <c r="AP612" s="122"/>
      <c r="AQ612" s="123">
        <f t="shared" si="403"/>
        <v>0</v>
      </c>
      <c r="AR612" s="121">
        <f t="shared" si="403"/>
        <v>0</v>
      </c>
      <c r="AS612" s="121">
        <f t="shared" si="403"/>
        <v>0</v>
      </c>
      <c r="AT612" s="121">
        <f t="shared" si="403"/>
        <v>0</v>
      </c>
      <c r="AU612" s="121">
        <f t="shared" si="403"/>
        <v>0</v>
      </c>
      <c r="AV612" s="121">
        <f t="shared" si="403"/>
        <v>0</v>
      </c>
      <c r="AW612" s="121">
        <f t="shared" si="403"/>
        <v>0</v>
      </c>
      <c r="AX612" s="121">
        <f t="shared" si="403"/>
        <v>0</v>
      </c>
      <c r="AY612" s="121">
        <f t="shared" si="403"/>
        <v>0</v>
      </c>
      <c r="AZ612" s="121">
        <f t="shared" si="403"/>
        <v>0</v>
      </c>
      <c r="BA612" s="121">
        <f t="shared" si="403"/>
        <v>0</v>
      </c>
      <c r="BB612" s="121">
        <f t="shared" si="403"/>
        <v>0</v>
      </c>
      <c r="BC612" s="121">
        <f t="shared" si="403"/>
        <v>0</v>
      </c>
      <c r="BD612" s="701">
        <f t="shared" si="403"/>
        <v>0</v>
      </c>
      <c r="BE612" s="693"/>
      <c r="BF612" s="122">
        <f t="shared" si="390"/>
        <v>0</v>
      </c>
      <c r="BG612" s="124"/>
      <c r="BH612" s="122">
        <f t="shared" si="391"/>
        <v>0</v>
      </c>
      <c r="BI612" s="124"/>
      <c r="BJ612" s="122">
        <f t="shared" si="392"/>
        <v>0</v>
      </c>
      <c r="BK612" s="124"/>
      <c r="BL612" s="125">
        <f t="shared" si="393"/>
        <v>0</v>
      </c>
      <c r="BM612" s="124"/>
      <c r="BN612" s="123">
        <f t="shared" si="399"/>
        <v>0</v>
      </c>
      <c r="BO612" s="126">
        <f t="shared" si="399"/>
        <v>0</v>
      </c>
      <c r="BP612" s="127"/>
      <c r="BQ612" s="410"/>
    </row>
    <row r="613" spans="1:69" s="58" customFormat="1" ht="17.55" hidden="1" customHeight="1">
      <c r="A613"/>
      <c r="B613"/>
      <c r="C613" s="139" t="str">
        <f t="shared" si="386"/>
        <v>H</v>
      </c>
      <c r="D613" s="130" t="str">
        <f t="shared" si="406"/>
        <v>HTL</v>
      </c>
      <c r="E613" s="129" t="str">
        <f t="shared" si="405"/>
        <v>Comet</v>
      </c>
      <c r="F613" s="717"/>
      <c r="G613" s="123">
        <f t="shared" si="401"/>
        <v>0</v>
      </c>
      <c r="H613" s="121">
        <f t="shared" si="401"/>
        <v>0</v>
      </c>
      <c r="I613" s="121">
        <f t="shared" si="401"/>
        <v>0</v>
      </c>
      <c r="J613" s="121">
        <f t="shared" si="401"/>
        <v>0</v>
      </c>
      <c r="K613" s="121">
        <f t="shared" si="401"/>
        <v>0</v>
      </c>
      <c r="L613" s="121">
        <f t="shared" si="401"/>
        <v>0</v>
      </c>
      <c r="M613" s="121">
        <f t="shared" si="401"/>
        <v>0</v>
      </c>
      <c r="N613" s="121">
        <f t="shared" si="401"/>
        <v>0</v>
      </c>
      <c r="O613" s="121">
        <f t="shared" si="401"/>
        <v>0</v>
      </c>
      <c r="P613" s="126">
        <f t="shared" si="401"/>
        <v>0</v>
      </c>
      <c r="Q613" s="122"/>
      <c r="R613" s="408">
        <f t="shared" si="387"/>
        <v>0</v>
      </c>
      <c r="S613" s="693"/>
      <c r="T613" s="700">
        <f t="shared" si="395"/>
        <v>0</v>
      </c>
      <c r="U613" s="701">
        <f t="shared" si="395"/>
        <v>0</v>
      </c>
      <c r="V613" s="693"/>
      <c r="W613" s="700">
        <f t="shared" si="396"/>
        <v>0</v>
      </c>
      <c r="X613" s="126">
        <f t="shared" si="396"/>
        <v>0</v>
      </c>
      <c r="Y613" s="696">
        <f t="shared" si="388"/>
        <v>0</v>
      </c>
      <c r="Z613" s="408">
        <f t="shared" si="389"/>
        <v>0</v>
      </c>
      <c r="AA613" s="127"/>
      <c r="AB613" s="123">
        <f t="shared" si="402"/>
        <v>0</v>
      </c>
      <c r="AC613" s="121">
        <f t="shared" si="402"/>
        <v>0</v>
      </c>
      <c r="AD613" s="121">
        <f t="shared" si="402"/>
        <v>0</v>
      </c>
      <c r="AE613" s="121">
        <f t="shared" si="402"/>
        <v>0</v>
      </c>
      <c r="AF613" s="121">
        <f t="shared" si="402"/>
        <v>0</v>
      </c>
      <c r="AG613" s="121">
        <f t="shared" si="402"/>
        <v>0</v>
      </c>
      <c r="AH613" s="121">
        <f t="shared" si="402"/>
        <v>0</v>
      </c>
      <c r="AI613" s="121">
        <f t="shared" si="402"/>
        <v>0</v>
      </c>
      <c r="AJ613" s="121">
        <f t="shared" si="402"/>
        <v>0</v>
      </c>
      <c r="AK613" s="121">
        <f t="shared" si="402"/>
        <v>0</v>
      </c>
      <c r="AL613" s="121">
        <f t="shared" si="402"/>
        <v>0</v>
      </c>
      <c r="AM613" s="121">
        <f t="shared" si="402"/>
        <v>0</v>
      </c>
      <c r="AN613" s="121">
        <f t="shared" si="402"/>
        <v>0</v>
      </c>
      <c r="AO613" s="701">
        <f t="shared" si="402"/>
        <v>0</v>
      </c>
      <c r="AP613" s="122"/>
      <c r="AQ613" s="123">
        <f t="shared" si="403"/>
        <v>0</v>
      </c>
      <c r="AR613" s="121">
        <f t="shared" si="403"/>
        <v>0</v>
      </c>
      <c r="AS613" s="121">
        <f t="shared" si="403"/>
        <v>0</v>
      </c>
      <c r="AT613" s="121">
        <f t="shared" si="403"/>
        <v>0</v>
      </c>
      <c r="AU613" s="121">
        <f t="shared" si="403"/>
        <v>0</v>
      </c>
      <c r="AV613" s="121">
        <f t="shared" si="403"/>
        <v>0</v>
      </c>
      <c r="AW613" s="121">
        <f t="shared" si="403"/>
        <v>0</v>
      </c>
      <c r="AX613" s="121">
        <f t="shared" si="403"/>
        <v>0</v>
      </c>
      <c r="AY613" s="121">
        <f t="shared" si="403"/>
        <v>0</v>
      </c>
      <c r="AZ613" s="121">
        <f t="shared" si="403"/>
        <v>0</v>
      </c>
      <c r="BA613" s="121">
        <f t="shared" si="403"/>
        <v>0</v>
      </c>
      <c r="BB613" s="121">
        <f t="shared" si="403"/>
        <v>0</v>
      </c>
      <c r="BC613" s="121">
        <f t="shared" si="403"/>
        <v>0</v>
      </c>
      <c r="BD613" s="701">
        <f t="shared" si="403"/>
        <v>0</v>
      </c>
      <c r="BE613" s="693"/>
      <c r="BF613" s="122">
        <f t="shared" si="390"/>
        <v>0</v>
      </c>
      <c r="BG613" s="124"/>
      <c r="BH613" s="122">
        <f t="shared" si="391"/>
        <v>0</v>
      </c>
      <c r="BI613" s="124"/>
      <c r="BJ613" s="122">
        <f t="shared" si="392"/>
        <v>0</v>
      </c>
      <c r="BK613" s="124"/>
      <c r="BL613" s="125">
        <f t="shared" si="393"/>
        <v>0</v>
      </c>
      <c r="BM613" s="124"/>
      <c r="BN613" s="123">
        <f t="shared" si="399"/>
        <v>0</v>
      </c>
      <c r="BO613" s="126">
        <f t="shared" si="399"/>
        <v>0</v>
      </c>
      <c r="BP613" s="127"/>
      <c r="BQ613" s="410"/>
    </row>
    <row r="614" spans="1:69" s="58" customFormat="1" ht="17.55" hidden="1" customHeight="1">
      <c r="A614"/>
      <c r="B614"/>
      <c r="C614" s="139" t="str">
        <f t="shared" si="386"/>
        <v>H</v>
      </c>
      <c r="D614" s="130" t="str">
        <f t="shared" si="406"/>
        <v>HTL</v>
      </c>
      <c r="E614" s="129" t="str">
        <f t="shared" si="405"/>
        <v>Dongjin Semichem</v>
      </c>
      <c r="F614" s="717"/>
      <c r="G614" s="123">
        <f t="shared" si="401"/>
        <v>0</v>
      </c>
      <c r="H614" s="121">
        <f t="shared" si="401"/>
        <v>0</v>
      </c>
      <c r="I614" s="121">
        <f t="shared" si="401"/>
        <v>0</v>
      </c>
      <c r="J614" s="121">
        <f t="shared" si="401"/>
        <v>0</v>
      </c>
      <c r="K614" s="121">
        <f t="shared" si="401"/>
        <v>0</v>
      </c>
      <c r="L614" s="121">
        <f t="shared" si="401"/>
        <v>0</v>
      </c>
      <c r="M614" s="121">
        <f t="shared" si="401"/>
        <v>0</v>
      </c>
      <c r="N614" s="121">
        <f t="shared" si="401"/>
        <v>0</v>
      </c>
      <c r="O614" s="121">
        <f t="shared" si="401"/>
        <v>0</v>
      </c>
      <c r="P614" s="126">
        <f t="shared" si="401"/>
        <v>0</v>
      </c>
      <c r="Q614" s="122"/>
      <c r="R614" s="408">
        <f t="shared" si="387"/>
        <v>0</v>
      </c>
      <c r="S614" s="693"/>
      <c r="T614" s="700">
        <f t="shared" si="395"/>
        <v>0</v>
      </c>
      <c r="U614" s="701">
        <f t="shared" si="395"/>
        <v>0</v>
      </c>
      <c r="V614" s="693"/>
      <c r="W614" s="700">
        <f t="shared" si="396"/>
        <v>0</v>
      </c>
      <c r="X614" s="126">
        <f t="shared" si="396"/>
        <v>0</v>
      </c>
      <c r="Y614" s="696">
        <f t="shared" si="388"/>
        <v>0</v>
      </c>
      <c r="Z614" s="408">
        <f t="shared" si="389"/>
        <v>0</v>
      </c>
      <c r="AA614" s="127"/>
      <c r="AB614" s="123">
        <f t="shared" si="402"/>
        <v>0</v>
      </c>
      <c r="AC614" s="121">
        <f t="shared" si="402"/>
        <v>0</v>
      </c>
      <c r="AD614" s="121">
        <f t="shared" si="402"/>
        <v>0</v>
      </c>
      <c r="AE614" s="121">
        <f t="shared" si="402"/>
        <v>0</v>
      </c>
      <c r="AF614" s="121">
        <f t="shared" si="402"/>
        <v>0</v>
      </c>
      <c r="AG614" s="121">
        <f t="shared" si="402"/>
        <v>0</v>
      </c>
      <c r="AH614" s="121">
        <f t="shared" si="402"/>
        <v>0</v>
      </c>
      <c r="AI614" s="121">
        <f t="shared" si="402"/>
        <v>0</v>
      </c>
      <c r="AJ614" s="121">
        <f t="shared" si="402"/>
        <v>0</v>
      </c>
      <c r="AK614" s="121">
        <f t="shared" si="402"/>
        <v>0</v>
      </c>
      <c r="AL614" s="121">
        <f t="shared" si="402"/>
        <v>0</v>
      </c>
      <c r="AM614" s="121">
        <f t="shared" si="402"/>
        <v>0</v>
      </c>
      <c r="AN614" s="121">
        <f t="shared" si="402"/>
        <v>0</v>
      </c>
      <c r="AO614" s="701">
        <f t="shared" si="402"/>
        <v>0</v>
      </c>
      <c r="AP614" s="122"/>
      <c r="AQ614" s="123">
        <f t="shared" si="403"/>
        <v>0</v>
      </c>
      <c r="AR614" s="121">
        <f t="shared" si="403"/>
        <v>0</v>
      </c>
      <c r="AS614" s="121">
        <f t="shared" si="403"/>
        <v>0</v>
      </c>
      <c r="AT614" s="121">
        <f t="shared" si="403"/>
        <v>0</v>
      </c>
      <c r="AU614" s="121">
        <f t="shared" si="403"/>
        <v>0</v>
      </c>
      <c r="AV614" s="121">
        <f t="shared" si="403"/>
        <v>0</v>
      </c>
      <c r="AW614" s="121">
        <f t="shared" si="403"/>
        <v>0</v>
      </c>
      <c r="AX614" s="121">
        <f t="shared" si="403"/>
        <v>0</v>
      </c>
      <c r="AY614" s="121">
        <f t="shared" si="403"/>
        <v>0</v>
      </c>
      <c r="AZ614" s="121">
        <f t="shared" si="403"/>
        <v>0</v>
      </c>
      <c r="BA614" s="121">
        <f t="shared" si="403"/>
        <v>0</v>
      </c>
      <c r="BB614" s="121">
        <f t="shared" si="403"/>
        <v>0</v>
      </c>
      <c r="BC614" s="121">
        <f t="shared" si="403"/>
        <v>0</v>
      </c>
      <c r="BD614" s="701">
        <f t="shared" si="403"/>
        <v>0</v>
      </c>
      <c r="BE614" s="693"/>
      <c r="BF614" s="122">
        <f t="shared" si="390"/>
        <v>0</v>
      </c>
      <c r="BG614" s="124"/>
      <c r="BH614" s="122">
        <f t="shared" si="391"/>
        <v>0</v>
      </c>
      <c r="BI614" s="124"/>
      <c r="BJ614" s="122">
        <f t="shared" si="392"/>
        <v>0</v>
      </c>
      <c r="BK614" s="124"/>
      <c r="BL614" s="125">
        <f t="shared" si="393"/>
        <v>0</v>
      </c>
      <c r="BM614" s="124"/>
      <c r="BN614" s="123">
        <f t="shared" si="399"/>
        <v>0</v>
      </c>
      <c r="BO614" s="126">
        <f t="shared" si="399"/>
        <v>0</v>
      </c>
      <c r="BP614" s="127"/>
      <c r="BQ614" s="410"/>
    </row>
    <row r="615" spans="1:69" s="58" customFormat="1" ht="17.55" customHeight="1">
      <c r="A615"/>
      <c r="B615"/>
      <c r="C615" s="139" t="str">
        <f t="shared" si="386"/>
        <v/>
      </c>
      <c r="D615" s="130" t="str">
        <f t="shared" si="406"/>
        <v>HTL</v>
      </c>
      <c r="E615" s="129" t="str">
        <f t="shared" si="405"/>
        <v>Duksan Neolux</v>
      </c>
      <c r="F615" s="717"/>
      <c r="G615" s="123">
        <f t="shared" si="401"/>
        <v>0</v>
      </c>
      <c r="H615" s="121">
        <f t="shared" si="401"/>
        <v>0</v>
      </c>
      <c r="I615" s="121">
        <f t="shared" si="401"/>
        <v>0</v>
      </c>
      <c r="J615" s="121">
        <f t="shared" si="401"/>
        <v>0</v>
      </c>
      <c r="K615" s="121">
        <f t="shared" si="401"/>
        <v>0</v>
      </c>
      <c r="L615" s="121">
        <f t="shared" si="401"/>
        <v>0</v>
      </c>
      <c r="M615" s="121">
        <f t="shared" si="401"/>
        <v>0</v>
      </c>
      <c r="N615" s="121">
        <f t="shared" si="401"/>
        <v>0</v>
      </c>
      <c r="O615" s="121">
        <f t="shared" si="401"/>
        <v>1</v>
      </c>
      <c r="P615" s="126">
        <f t="shared" si="401"/>
        <v>0</v>
      </c>
      <c r="Q615" s="122"/>
      <c r="R615" s="408">
        <f t="shared" si="387"/>
        <v>0.6</v>
      </c>
      <c r="S615" s="693"/>
      <c r="T615" s="700">
        <f t="shared" si="395"/>
        <v>0</v>
      </c>
      <c r="U615" s="701">
        <f t="shared" si="395"/>
        <v>0</v>
      </c>
      <c r="V615" s="693"/>
      <c r="W615" s="700">
        <f t="shared" si="396"/>
        <v>0</v>
      </c>
      <c r="X615" s="126">
        <f t="shared" si="396"/>
        <v>0</v>
      </c>
      <c r="Y615" s="696">
        <f t="shared" si="388"/>
        <v>0</v>
      </c>
      <c r="Z615" s="408">
        <f t="shared" si="389"/>
        <v>0</v>
      </c>
      <c r="AA615" s="127"/>
      <c r="AB615" s="123">
        <f t="shared" si="402"/>
        <v>0.6</v>
      </c>
      <c r="AC615" s="121">
        <f t="shared" si="402"/>
        <v>0</v>
      </c>
      <c r="AD615" s="121">
        <f t="shared" si="402"/>
        <v>0</v>
      </c>
      <c r="AE615" s="121">
        <f t="shared" si="402"/>
        <v>0</v>
      </c>
      <c r="AF615" s="121">
        <f t="shared" si="402"/>
        <v>0</v>
      </c>
      <c r="AG615" s="121">
        <f t="shared" si="402"/>
        <v>0</v>
      </c>
      <c r="AH615" s="121">
        <f t="shared" si="402"/>
        <v>0</v>
      </c>
      <c r="AI615" s="121">
        <f t="shared" si="402"/>
        <v>0</v>
      </c>
      <c r="AJ615" s="121">
        <f t="shared" si="402"/>
        <v>0</v>
      </c>
      <c r="AK615" s="121">
        <f t="shared" si="402"/>
        <v>0</v>
      </c>
      <c r="AL615" s="121">
        <f t="shared" si="402"/>
        <v>0</v>
      </c>
      <c r="AM615" s="121">
        <f t="shared" si="402"/>
        <v>0</v>
      </c>
      <c r="AN615" s="121">
        <f t="shared" si="402"/>
        <v>0</v>
      </c>
      <c r="AO615" s="701">
        <f t="shared" si="402"/>
        <v>0</v>
      </c>
      <c r="AP615" s="122"/>
      <c r="AQ615" s="123">
        <f t="shared" si="403"/>
        <v>0</v>
      </c>
      <c r="AR615" s="121">
        <f t="shared" si="403"/>
        <v>0</v>
      </c>
      <c r="AS615" s="121">
        <f t="shared" si="403"/>
        <v>0</v>
      </c>
      <c r="AT615" s="121">
        <f t="shared" si="403"/>
        <v>0</v>
      </c>
      <c r="AU615" s="121">
        <f t="shared" si="403"/>
        <v>0</v>
      </c>
      <c r="AV615" s="121">
        <f t="shared" si="403"/>
        <v>0</v>
      </c>
      <c r="AW615" s="121">
        <f t="shared" si="403"/>
        <v>0</v>
      </c>
      <c r="AX615" s="121">
        <f t="shared" si="403"/>
        <v>0</v>
      </c>
      <c r="AY615" s="121">
        <f t="shared" si="403"/>
        <v>0</v>
      </c>
      <c r="AZ615" s="121">
        <f t="shared" si="403"/>
        <v>0</v>
      </c>
      <c r="BA615" s="121">
        <f t="shared" si="403"/>
        <v>0</v>
      </c>
      <c r="BB615" s="121">
        <f t="shared" si="403"/>
        <v>0</v>
      </c>
      <c r="BC615" s="121">
        <f t="shared" si="403"/>
        <v>0</v>
      </c>
      <c r="BD615" s="701">
        <f t="shared" si="403"/>
        <v>0</v>
      </c>
      <c r="BE615" s="693"/>
      <c r="BF615" s="122">
        <f t="shared" si="390"/>
        <v>0</v>
      </c>
      <c r="BG615" s="124"/>
      <c r="BH615" s="122">
        <f t="shared" si="391"/>
        <v>0</v>
      </c>
      <c r="BI615" s="124"/>
      <c r="BJ615" s="122">
        <f t="shared" si="392"/>
        <v>0</v>
      </c>
      <c r="BK615" s="124"/>
      <c r="BL615" s="125">
        <f t="shared" si="393"/>
        <v>0.5</v>
      </c>
      <c r="BM615" s="124"/>
      <c r="BN615" s="123">
        <f t="shared" si="399"/>
        <v>0</v>
      </c>
      <c r="BO615" s="126">
        <f t="shared" si="399"/>
        <v>0</v>
      </c>
      <c r="BP615" s="127"/>
      <c r="BQ615" s="410"/>
    </row>
    <row r="616" spans="1:69" s="58" customFormat="1" ht="17.55" hidden="1" customHeight="1">
      <c r="A616"/>
      <c r="B616"/>
      <c r="C616" s="139" t="str">
        <f t="shared" si="386"/>
        <v>H</v>
      </c>
      <c r="D616" s="130" t="str">
        <f t="shared" si="406"/>
        <v>HTL</v>
      </c>
      <c r="E616" s="129" t="str">
        <f t="shared" si="405"/>
        <v>DuPont</v>
      </c>
      <c r="F616" s="717"/>
      <c r="G616" s="123">
        <f t="shared" ref="G616:P625" si="407">SUMIFS(Share, Y, $E$3, Config, $G$11, P, G$15, LType, $D616, MSup, $E616)</f>
        <v>0</v>
      </c>
      <c r="H616" s="121">
        <f t="shared" si="407"/>
        <v>0</v>
      </c>
      <c r="I616" s="121">
        <f t="shared" si="407"/>
        <v>0</v>
      </c>
      <c r="J616" s="121">
        <f t="shared" si="407"/>
        <v>0</v>
      </c>
      <c r="K616" s="121">
        <f t="shared" si="407"/>
        <v>0</v>
      </c>
      <c r="L616" s="121">
        <f t="shared" si="407"/>
        <v>0</v>
      </c>
      <c r="M616" s="121">
        <f t="shared" si="407"/>
        <v>0</v>
      </c>
      <c r="N616" s="121">
        <f t="shared" si="407"/>
        <v>0</v>
      </c>
      <c r="O616" s="121">
        <f t="shared" si="407"/>
        <v>0</v>
      </c>
      <c r="P616" s="126">
        <f t="shared" si="407"/>
        <v>0</v>
      </c>
      <c r="Q616" s="122"/>
      <c r="R616" s="408">
        <f t="shared" si="387"/>
        <v>0</v>
      </c>
      <c r="S616" s="693"/>
      <c r="T616" s="700">
        <f t="shared" ref="T616:U635" si="408">SUMIFS(Share, Y, $E$3, Config, $T$11, P, T$15, LType, $D616, MSup, $E616)</f>
        <v>0</v>
      </c>
      <c r="U616" s="701">
        <f t="shared" si="408"/>
        <v>0</v>
      </c>
      <c r="V616" s="693"/>
      <c r="W616" s="700">
        <f t="shared" ref="W616:X635" si="409">SUMIFS(Share, Y, $E$3, Config, $W$11, P, W$15, LType, $D616, MSup, $E616)</f>
        <v>0</v>
      </c>
      <c r="X616" s="126">
        <f t="shared" si="409"/>
        <v>0</v>
      </c>
      <c r="Y616" s="696">
        <f t="shared" si="388"/>
        <v>0</v>
      </c>
      <c r="Z616" s="408">
        <f t="shared" si="389"/>
        <v>0</v>
      </c>
      <c r="AA616" s="127"/>
      <c r="AB616" s="123">
        <f t="shared" ref="AB616:AO625" si="410">SUMIFS(Share, Y, $E$3, Config, $AB$11, P, AB$15, LType, $D616, MSup, $E616)</f>
        <v>0</v>
      </c>
      <c r="AC616" s="121">
        <f t="shared" si="410"/>
        <v>0</v>
      </c>
      <c r="AD616" s="121">
        <f t="shared" si="410"/>
        <v>0</v>
      </c>
      <c r="AE616" s="121">
        <f t="shared" si="410"/>
        <v>0</v>
      </c>
      <c r="AF616" s="121">
        <f t="shared" si="410"/>
        <v>0</v>
      </c>
      <c r="AG616" s="121">
        <f t="shared" si="410"/>
        <v>0</v>
      </c>
      <c r="AH616" s="121">
        <f t="shared" si="410"/>
        <v>0</v>
      </c>
      <c r="AI616" s="121">
        <f t="shared" si="410"/>
        <v>0</v>
      </c>
      <c r="AJ616" s="121">
        <f t="shared" si="410"/>
        <v>0</v>
      </c>
      <c r="AK616" s="121">
        <f t="shared" si="410"/>
        <v>0</v>
      </c>
      <c r="AL616" s="121">
        <f t="shared" si="410"/>
        <v>0</v>
      </c>
      <c r="AM616" s="121">
        <f t="shared" si="410"/>
        <v>0</v>
      </c>
      <c r="AN616" s="121">
        <f t="shared" si="410"/>
        <v>0</v>
      </c>
      <c r="AO616" s="701">
        <f t="shared" si="410"/>
        <v>0</v>
      </c>
      <c r="AP616" s="122"/>
      <c r="AQ616" s="123">
        <f t="shared" ref="AQ616:BD625" si="411">SUMIFS(Share, Y, $E$3, Config, $AQ$11, P, AQ$15, LType, $D616, MSup, $E616)</f>
        <v>0</v>
      </c>
      <c r="AR616" s="121">
        <f t="shared" si="411"/>
        <v>0</v>
      </c>
      <c r="AS616" s="121">
        <f t="shared" si="411"/>
        <v>0</v>
      </c>
      <c r="AT616" s="121">
        <f t="shared" si="411"/>
        <v>0</v>
      </c>
      <c r="AU616" s="121">
        <f t="shared" si="411"/>
        <v>0</v>
      </c>
      <c r="AV616" s="121">
        <f t="shared" si="411"/>
        <v>0</v>
      </c>
      <c r="AW616" s="121">
        <f t="shared" si="411"/>
        <v>0</v>
      </c>
      <c r="AX616" s="121">
        <f t="shared" si="411"/>
        <v>0</v>
      </c>
      <c r="AY616" s="121">
        <f t="shared" si="411"/>
        <v>0</v>
      </c>
      <c r="AZ616" s="121">
        <f t="shared" si="411"/>
        <v>0</v>
      </c>
      <c r="BA616" s="121">
        <f t="shared" si="411"/>
        <v>0</v>
      </c>
      <c r="BB616" s="121">
        <f t="shared" si="411"/>
        <v>0</v>
      </c>
      <c r="BC616" s="121">
        <f t="shared" si="411"/>
        <v>0</v>
      </c>
      <c r="BD616" s="701">
        <f t="shared" si="411"/>
        <v>0</v>
      </c>
      <c r="BE616" s="693"/>
      <c r="BF616" s="122">
        <f t="shared" si="390"/>
        <v>0</v>
      </c>
      <c r="BG616" s="124"/>
      <c r="BH616" s="122">
        <f t="shared" si="391"/>
        <v>0</v>
      </c>
      <c r="BI616" s="124"/>
      <c r="BJ616" s="122">
        <f t="shared" si="392"/>
        <v>0</v>
      </c>
      <c r="BK616" s="124"/>
      <c r="BL616" s="125">
        <f t="shared" si="393"/>
        <v>0</v>
      </c>
      <c r="BM616" s="124"/>
      <c r="BN616" s="123">
        <f t="shared" ref="BN616:BO635" si="412">SUMIFS(Share, Y, $E$3, Config, $BN$11, P, BN$15, LType, $D616, MSup, $E616)</f>
        <v>0</v>
      </c>
      <c r="BO616" s="126">
        <f t="shared" si="412"/>
        <v>0</v>
      </c>
      <c r="BP616" s="127"/>
      <c r="BQ616" s="410"/>
    </row>
    <row r="617" spans="1:69" s="58" customFormat="1" ht="17.55" hidden="1" customHeight="1">
      <c r="A617"/>
      <c r="B617"/>
      <c r="C617" s="139" t="str">
        <f t="shared" si="386"/>
        <v>H</v>
      </c>
      <c r="D617" s="130" t="str">
        <f t="shared" si="406"/>
        <v>HTL</v>
      </c>
      <c r="E617" s="129" t="str">
        <f t="shared" si="405"/>
        <v>EMT</v>
      </c>
      <c r="F617" s="717"/>
      <c r="G617" s="123">
        <f t="shared" si="407"/>
        <v>0</v>
      </c>
      <c r="H617" s="121">
        <f t="shared" si="407"/>
        <v>0</v>
      </c>
      <c r="I617" s="121">
        <f t="shared" si="407"/>
        <v>0</v>
      </c>
      <c r="J617" s="121">
        <f t="shared" si="407"/>
        <v>0</v>
      </c>
      <c r="K617" s="121">
        <f t="shared" si="407"/>
        <v>0</v>
      </c>
      <c r="L617" s="121">
        <f t="shared" si="407"/>
        <v>0</v>
      </c>
      <c r="M617" s="121">
        <f t="shared" si="407"/>
        <v>0</v>
      </c>
      <c r="N617" s="121">
        <f t="shared" si="407"/>
        <v>0</v>
      </c>
      <c r="O617" s="121">
        <f t="shared" si="407"/>
        <v>0</v>
      </c>
      <c r="P617" s="126">
        <f t="shared" si="407"/>
        <v>0</v>
      </c>
      <c r="Q617" s="122"/>
      <c r="R617" s="408">
        <f t="shared" si="387"/>
        <v>0</v>
      </c>
      <c r="S617" s="693"/>
      <c r="T617" s="700">
        <f t="shared" si="408"/>
        <v>0</v>
      </c>
      <c r="U617" s="701">
        <f t="shared" si="408"/>
        <v>0</v>
      </c>
      <c r="V617" s="693"/>
      <c r="W617" s="700">
        <f t="shared" si="409"/>
        <v>0</v>
      </c>
      <c r="X617" s="126">
        <f t="shared" si="409"/>
        <v>0</v>
      </c>
      <c r="Y617" s="696">
        <f t="shared" si="388"/>
        <v>0</v>
      </c>
      <c r="Z617" s="408">
        <f t="shared" si="389"/>
        <v>0</v>
      </c>
      <c r="AA617" s="127"/>
      <c r="AB617" s="123">
        <f t="shared" si="410"/>
        <v>0</v>
      </c>
      <c r="AC617" s="121">
        <f t="shared" si="410"/>
        <v>0</v>
      </c>
      <c r="AD617" s="121">
        <f t="shared" si="410"/>
        <v>0</v>
      </c>
      <c r="AE617" s="121">
        <f t="shared" si="410"/>
        <v>0</v>
      </c>
      <c r="AF617" s="121">
        <f t="shared" si="410"/>
        <v>0</v>
      </c>
      <c r="AG617" s="121">
        <f t="shared" si="410"/>
        <v>0</v>
      </c>
      <c r="AH617" s="121">
        <f t="shared" si="410"/>
        <v>0</v>
      </c>
      <c r="AI617" s="121">
        <f t="shared" si="410"/>
        <v>0</v>
      </c>
      <c r="AJ617" s="121">
        <f t="shared" si="410"/>
        <v>0</v>
      </c>
      <c r="AK617" s="121">
        <f t="shared" si="410"/>
        <v>0</v>
      </c>
      <c r="AL617" s="121">
        <f t="shared" si="410"/>
        <v>0</v>
      </c>
      <c r="AM617" s="121">
        <f t="shared" si="410"/>
        <v>0</v>
      </c>
      <c r="AN617" s="121">
        <f t="shared" si="410"/>
        <v>0</v>
      </c>
      <c r="AO617" s="701">
        <f t="shared" si="410"/>
        <v>0</v>
      </c>
      <c r="AP617" s="122"/>
      <c r="AQ617" s="123">
        <f t="shared" si="411"/>
        <v>0</v>
      </c>
      <c r="AR617" s="121">
        <f t="shared" si="411"/>
        <v>0</v>
      </c>
      <c r="AS617" s="121">
        <f t="shared" si="411"/>
        <v>0</v>
      </c>
      <c r="AT617" s="121">
        <f t="shared" si="411"/>
        <v>0</v>
      </c>
      <c r="AU617" s="121">
        <f t="shared" si="411"/>
        <v>0</v>
      </c>
      <c r="AV617" s="121">
        <f t="shared" si="411"/>
        <v>0</v>
      </c>
      <c r="AW617" s="121">
        <f t="shared" si="411"/>
        <v>0</v>
      </c>
      <c r="AX617" s="121">
        <f t="shared" si="411"/>
        <v>0</v>
      </c>
      <c r="AY617" s="121">
        <f t="shared" si="411"/>
        <v>0</v>
      </c>
      <c r="AZ617" s="121">
        <f t="shared" si="411"/>
        <v>0</v>
      </c>
      <c r="BA617" s="121">
        <f t="shared" si="411"/>
        <v>0</v>
      </c>
      <c r="BB617" s="121">
        <f t="shared" si="411"/>
        <v>0</v>
      </c>
      <c r="BC617" s="121">
        <f t="shared" si="411"/>
        <v>0</v>
      </c>
      <c r="BD617" s="701">
        <f t="shared" si="411"/>
        <v>0</v>
      </c>
      <c r="BE617" s="693"/>
      <c r="BF617" s="122">
        <f t="shared" si="390"/>
        <v>0</v>
      </c>
      <c r="BG617" s="124"/>
      <c r="BH617" s="122">
        <f t="shared" si="391"/>
        <v>0</v>
      </c>
      <c r="BI617" s="124"/>
      <c r="BJ617" s="122">
        <f t="shared" si="392"/>
        <v>0</v>
      </c>
      <c r="BK617" s="124"/>
      <c r="BL617" s="125">
        <f t="shared" si="393"/>
        <v>0</v>
      </c>
      <c r="BM617" s="124"/>
      <c r="BN617" s="123">
        <f t="shared" si="412"/>
        <v>0</v>
      </c>
      <c r="BO617" s="126">
        <f t="shared" si="412"/>
        <v>0</v>
      </c>
      <c r="BP617" s="127"/>
      <c r="BQ617" s="410"/>
    </row>
    <row r="618" spans="1:69" s="58" customFormat="1" ht="17.55" hidden="1" customHeight="1">
      <c r="A618"/>
      <c r="B618"/>
      <c r="C618" s="139" t="str">
        <f t="shared" si="386"/>
        <v>H</v>
      </c>
      <c r="D618" s="130" t="str">
        <f t="shared" si="406"/>
        <v>HTL</v>
      </c>
      <c r="E618" s="129" t="str">
        <f t="shared" si="405"/>
        <v>Hodogaya</v>
      </c>
      <c r="F618" s="717"/>
      <c r="G618" s="123">
        <f t="shared" si="407"/>
        <v>0</v>
      </c>
      <c r="H618" s="121">
        <f t="shared" si="407"/>
        <v>0</v>
      </c>
      <c r="I618" s="121">
        <f t="shared" si="407"/>
        <v>0</v>
      </c>
      <c r="J618" s="121">
        <f t="shared" si="407"/>
        <v>0</v>
      </c>
      <c r="K618" s="121">
        <f t="shared" si="407"/>
        <v>0</v>
      </c>
      <c r="L618" s="121">
        <f t="shared" si="407"/>
        <v>0</v>
      </c>
      <c r="M618" s="121">
        <f t="shared" si="407"/>
        <v>0</v>
      </c>
      <c r="N618" s="121">
        <f t="shared" si="407"/>
        <v>0</v>
      </c>
      <c r="O618" s="121">
        <f t="shared" si="407"/>
        <v>0</v>
      </c>
      <c r="P618" s="126">
        <f t="shared" si="407"/>
        <v>0</v>
      </c>
      <c r="Q618" s="122"/>
      <c r="R618" s="408">
        <f t="shared" si="387"/>
        <v>0</v>
      </c>
      <c r="S618" s="693"/>
      <c r="T618" s="700">
        <f t="shared" si="408"/>
        <v>0</v>
      </c>
      <c r="U618" s="701">
        <f t="shared" si="408"/>
        <v>0</v>
      </c>
      <c r="V618" s="693"/>
      <c r="W618" s="700">
        <f t="shared" si="409"/>
        <v>0</v>
      </c>
      <c r="X618" s="126">
        <f t="shared" si="409"/>
        <v>0</v>
      </c>
      <c r="Y618" s="696">
        <f t="shared" si="388"/>
        <v>0</v>
      </c>
      <c r="Z618" s="408">
        <f t="shared" si="389"/>
        <v>0</v>
      </c>
      <c r="AA618" s="127"/>
      <c r="AB618" s="123">
        <f t="shared" si="410"/>
        <v>0</v>
      </c>
      <c r="AC618" s="121">
        <f t="shared" si="410"/>
        <v>0</v>
      </c>
      <c r="AD618" s="121">
        <f t="shared" si="410"/>
        <v>0</v>
      </c>
      <c r="AE618" s="121">
        <f t="shared" si="410"/>
        <v>0</v>
      </c>
      <c r="AF618" s="121">
        <f t="shared" si="410"/>
        <v>0</v>
      </c>
      <c r="AG618" s="121">
        <f t="shared" si="410"/>
        <v>0</v>
      </c>
      <c r="AH618" s="121">
        <f t="shared" si="410"/>
        <v>0</v>
      </c>
      <c r="AI618" s="121">
        <f t="shared" si="410"/>
        <v>0</v>
      </c>
      <c r="AJ618" s="121">
        <f t="shared" si="410"/>
        <v>0</v>
      </c>
      <c r="AK618" s="121">
        <f t="shared" si="410"/>
        <v>0</v>
      </c>
      <c r="AL618" s="121">
        <f t="shared" si="410"/>
        <v>0</v>
      </c>
      <c r="AM618" s="121">
        <f t="shared" si="410"/>
        <v>0</v>
      </c>
      <c r="AN618" s="121">
        <f t="shared" si="410"/>
        <v>0</v>
      </c>
      <c r="AO618" s="701">
        <f t="shared" si="410"/>
        <v>0</v>
      </c>
      <c r="AP618" s="122"/>
      <c r="AQ618" s="123">
        <f t="shared" si="411"/>
        <v>0</v>
      </c>
      <c r="AR618" s="121">
        <f t="shared" si="411"/>
        <v>0</v>
      </c>
      <c r="AS618" s="121">
        <f t="shared" si="411"/>
        <v>0</v>
      </c>
      <c r="AT618" s="121">
        <f t="shared" si="411"/>
        <v>0</v>
      </c>
      <c r="AU618" s="121">
        <f t="shared" si="411"/>
        <v>0</v>
      </c>
      <c r="AV618" s="121">
        <f t="shared" si="411"/>
        <v>0</v>
      </c>
      <c r="AW618" s="121">
        <f t="shared" si="411"/>
        <v>0</v>
      </c>
      <c r="AX618" s="121">
        <f t="shared" si="411"/>
        <v>0</v>
      </c>
      <c r="AY618" s="121">
        <f t="shared" si="411"/>
        <v>0</v>
      </c>
      <c r="AZ618" s="121">
        <f t="shared" si="411"/>
        <v>0</v>
      </c>
      <c r="BA618" s="121">
        <f t="shared" si="411"/>
        <v>0</v>
      </c>
      <c r="BB618" s="121">
        <f t="shared" si="411"/>
        <v>0</v>
      </c>
      <c r="BC618" s="121">
        <f t="shared" si="411"/>
        <v>0</v>
      </c>
      <c r="BD618" s="701">
        <f t="shared" si="411"/>
        <v>0</v>
      </c>
      <c r="BE618" s="693"/>
      <c r="BF618" s="122">
        <f t="shared" si="390"/>
        <v>0</v>
      </c>
      <c r="BG618" s="124"/>
      <c r="BH618" s="122">
        <f t="shared" si="391"/>
        <v>0</v>
      </c>
      <c r="BI618" s="124"/>
      <c r="BJ618" s="122">
        <f t="shared" si="392"/>
        <v>0</v>
      </c>
      <c r="BK618" s="124"/>
      <c r="BL618" s="125">
        <f t="shared" si="393"/>
        <v>0</v>
      </c>
      <c r="BM618" s="124"/>
      <c r="BN618" s="123">
        <f t="shared" si="412"/>
        <v>0</v>
      </c>
      <c r="BO618" s="126">
        <f t="shared" si="412"/>
        <v>0</v>
      </c>
      <c r="BP618" s="127"/>
      <c r="BQ618" s="410"/>
    </row>
    <row r="619" spans="1:69" s="58" customFormat="1" ht="17.55" customHeight="1">
      <c r="A619"/>
      <c r="B619"/>
      <c r="C619" s="139" t="str">
        <f t="shared" si="386"/>
        <v/>
      </c>
      <c r="D619" s="130" t="str">
        <f t="shared" si="406"/>
        <v>HTL</v>
      </c>
      <c r="E619" s="129" t="str">
        <f t="shared" si="405"/>
        <v>Hyperion</v>
      </c>
      <c r="F619" s="717"/>
      <c r="G619" s="123">
        <f t="shared" si="407"/>
        <v>0</v>
      </c>
      <c r="H619" s="121">
        <f t="shared" si="407"/>
        <v>0.8</v>
      </c>
      <c r="I619" s="121">
        <f t="shared" si="407"/>
        <v>0</v>
      </c>
      <c r="J619" s="121">
        <f t="shared" si="407"/>
        <v>0</v>
      </c>
      <c r="K619" s="121">
        <f t="shared" si="407"/>
        <v>0</v>
      </c>
      <c r="L619" s="121">
        <f t="shared" si="407"/>
        <v>0</v>
      </c>
      <c r="M619" s="121">
        <f t="shared" si="407"/>
        <v>0</v>
      </c>
      <c r="N619" s="121">
        <f t="shared" si="407"/>
        <v>0</v>
      </c>
      <c r="O619" s="121">
        <f t="shared" si="407"/>
        <v>0</v>
      </c>
      <c r="P619" s="126">
        <f t="shared" si="407"/>
        <v>0</v>
      </c>
      <c r="Q619" s="122"/>
      <c r="R619" s="408">
        <f t="shared" si="387"/>
        <v>0</v>
      </c>
      <c r="S619" s="693"/>
      <c r="T619" s="700">
        <f t="shared" si="408"/>
        <v>0</v>
      </c>
      <c r="U619" s="701">
        <f t="shared" si="408"/>
        <v>0.3</v>
      </c>
      <c r="V619" s="693"/>
      <c r="W619" s="700">
        <f t="shared" si="409"/>
        <v>0</v>
      </c>
      <c r="X619" s="126">
        <f t="shared" si="409"/>
        <v>0.5</v>
      </c>
      <c r="Y619" s="696">
        <f t="shared" si="388"/>
        <v>0</v>
      </c>
      <c r="Z619" s="408">
        <f t="shared" si="389"/>
        <v>0</v>
      </c>
      <c r="AA619" s="127"/>
      <c r="AB619" s="123">
        <f t="shared" si="410"/>
        <v>0</v>
      </c>
      <c r="AC619" s="121">
        <f t="shared" si="410"/>
        <v>0</v>
      </c>
      <c r="AD619" s="121">
        <f t="shared" si="410"/>
        <v>0</v>
      </c>
      <c r="AE619" s="121">
        <f t="shared" si="410"/>
        <v>0</v>
      </c>
      <c r="AF619" s="121">
        <f t="shared" si="410"/>
        <v>0</v>
      </c>
      <c r="AG619" s="121">
        <f t="shared" si="410"/>
        <v>0</v>
      </c>
      <c r="AH619" s="121">
        <f t="shared" si="410"/>
        <v>0</v>
      </c>
      <c r="AI619" s="121">
        <f t="shared" si="410"/>
        <v>0.5</v>
      </c>
      <c r="AJ619" s="121">
        <f t="shared" si="410"/>
        <v>0</v>
      </c>
      <c r="AK619" s="121">
        <f t="shared" si="410"/>
        <v>0</v>
      </c>
      <c r="AL619" s="121">
        <f t="shared" si="410"/>
        <v>0</v>
      </c>
      <c r="AM619" s="121">
        <f t="shared" si="410"/>
        <v>0</v>
      </c>
      <c r="AN619" s="121">
        <f t="shared" si="410"/>
        <v>0</v>
      </c>
      <c r="AO619" s="701">
        <f t="shared" si="410"/>
        <v>0</v>
      </c>
      <c r="AP619" s="122"/>
      <c r="AQ619" s="123">
        <f t="shared" si="411"/>
        <v>0</v>
      </c>
      <c r="AR619" s="121">
        <f t="shared" si="411"/>
        <v>0</v>
      </c>
      <c r="AS619" s="121">
        <f t="shared" si="411"/>
        <v>0</v>
      </c>
      <c r="AT619" s="121">
        <f t="shared" si="411"/>
        <v>0</v>
      </c>
      <c r="AU619" s="121">
        <f t="shared" si="411"/>
        <v>0</v>
      </c>
      <c r="AV619" s="121">
        <f t="shared" si="411"/>
        <v>0</v>
      </c>
      <c r="AW619" s="121">
        <f t="shared" si="411"/>
        <v>0</v>
      </c>
      <c r="AX619" s="121">
        <f t="shared" si="411"/>
        <v>0</v>
      </c>
      <c r="AY619" s="121">
        <f t="shared" si="411"/>
        <v>0</v>
      </c>
      <c r="AZ619" s="121">
        <f t="shared" si="411"/>
        <v>0</v>
      </c>
      <c r="BA619" s="121">
        <f t="shared" si="411"/>
        <v>0</v>
      </c>
      <c r="BB619" s="121">
        <f t="shared" si="411"/>
        <v>0</v>
      </c>
      <c r="BC619" s="121">
        <f t="shared" si="411"/>
        <v>0</v>
      </c>
      <c r="BD619" s="701">
        <f t="shared" si="411"/>
        <v>0</v>
      </c>
      <c r="BE619" s="693"/>
      <c r="BF619" s="122">
        <f t="shared" si="390"/>
        <v>0</v>
      </c>
      <c r="BG619" s="124"/>
      <c r="BH619" s="122">
        <f t="shared" si="391"/>
        <v>0</v>
      </c>
      <c r="BI619" s="124"/>
      <c r="BJ619" s="122">
        <f t="shared" si="392"/>
        <v>0</v>
      </c>
      <c r="BK619" s="124"/>
      <c r="BL619" s="125">
        <f t="shared" si="393"/>
        <v>0</v>
      </c>
      <c r="BM619" s="124"/>
      <c r="BN619" s="123">
        <f t="shared" si="412"/>
        <v>0</v>
      </c>
      <c r="BO619" s="126">
        <f t="shared" si="412"/>
        <v>0</v>
      </c>
      <c r="BP619" s="127"/>
      <c r="BQ619" s="410"/>
    </row>
    <row r="620" spans="1:69" s="58" customFormat="1" ht="17.55" customHeight="1">
      <c r="A620"/>
      <c r="B620"/>
      <c r="C620" s="139" t="str">
        <f t="shared" si="386"/>
        <v/>
      </c>
      <c r="D620" s="130" t="str">
        <f t="shared" si="406"/>
        <v>HTL</v>
      </c>
      <c r="E620" s="129" t="str">
        <f t="shared" si="405"/>
        <v>Idemitsu Kosan</v>
      </c>
      <c r="F620" s="717"/>
      <c r="G620" s="123">
        <f t="shared" si="407"/>
        <v>0</v>
      </c>
      <c r="H620" s="121">
        <f t="shared" si="407"/>
        <v>0.1</v>
      </c>
      <c r="I620" s="121">
        <f t="shared" si="407"/>
        <v>0</v>
      </c>
      <c r="J620" s="121">
        <f t="shared" si="407"/>
        <v>0</v>
      </c>
      <c r="K620" s="121">
        <f t="shared" si="407"/>
        <v>0</v>
      </c>
      <c r="L620" s="121">
        <f t="shared" si="407"/>
        <v>0</v>
      </c>
      <c r="M620" s="121">
        <f t="shared" si="407"/>
        <v>0</v>
      </c>
      <c r="N620" s="121">
        <f t="shared" si="407"/>
        <v>0</v>
      </c>
      <c r="O620" s="121">
        <f t="shared" si="407"/>
        <v>0</v>
      </c>
      <c r="P620" s="126">
        <f t="shared" si="407"/>
        <v>0</v>
      </c>
      <c r="Q620" s="122"/>
      <c r="R620" s="408">
        <f t="shared" si="387"/>
        <v>0</v>
      </c>
      <c r="S620" s="693"/>
      <c r="T620" s="700">
        <f t="shared" si="408"/>
        <v>0</v>
      </c>
      <c r="U620" s="701">
        <f t="shared" si="408"/>
        <v>0.7</v>
      </c>
      <c r="V620" s="693"/>
      <c r="W620" s="700">
        <f t="shared" si="409"/>
        <v>0</v>
      </c>
      <c r="X620" s="126">
        <f t="shared" si="409"/>
        <v>0.5</v>
      </c>
      <c r="Y620" s="696">
        <f t="shared" si="388"/>
        <v>0</v>
      </c>
      <c r="Z620" s="408">
        <f t="shared" si="389"/>
        <v>0</v>
      </c>
      <c r="AA620" s="127"/>
      <c r="AB620" s="123">
        <f t="shared" si="410"/>
        <v>0</v>
      </c>
      <c r="AC620" s="121">
        <f t="shared" si="410"/>
        <v>0</v>
      </c>
      <c r="AD620" s="121">
        <f t="shared" si="410"/>
        <v>0</v>
      </c>
      <c r="AE620" s="121">
        <f t="shared" si="410"/>
        <v>0</v>
      </c>
      <c r="AF620" s="121">
        <f t="shared" si="410"/>
        <v>0</v>
      </c>
      <c r="AG620" s="121">
        <f t="shared" si="410"/>
        <v>0</v>
      </c>
      <c r="AH620" s="121">
        <f t="shared" si="410"/>
        <v>0</v>
      </c>
      <c r="AI620" s="121">
        <f t="shared" si="410"/>
        <v>0.5</v>
      </c>
      <c r="AJ620" s="121">
        <f t="shared" si="410"/>
        <v>0</v>
      </c>
      <c r="AK620" s="121">
        <f t="shared" si="410"/>
        <v>0</v>
      </c>
      <c r="AL620" s="121">
        <f t="shared" si="410"/>
        <v>0</v>
      </c>
      <c r="AM620" s="121">
        <f t="shared" si="410"/>
        <v>0</v>
      </c>
      <c r="AN620" s="121">
        <f t="shared" si="410"/>
        <v>0</v>
      </c>
      <c r="AO620" s="701">
        <f t="shared" si="410"/>
        <v>0</v>
      </c>
      <c r="AP620" s="122"/>
      <c r="AQ620" s="123">
        <f t="shared" si="411"/>
        <v>0</v>
      </c>
      <c r="AR620" s="121">
        <f t="shared" si="411"/>
        <v>0</v>
      </c>
      <c r="AS620" s="121">
        <f t="shared" si="411"/>
        <v>0</v>
      </c>
      <c r="AT620" s="121">
        <f t="shared" si="411"/>
        <v>0</v>
      </c>
      <c r="AU620" s="121">
        <f t="shared" si="411"/>
        <v>0</v>
      </c>
      <c r="AV620" s="121">
        <f t="shared" si="411"/>
        <v>0</v>
      </c>
      <c r="AW620" s="121">
        <f t="shared" si="411"/>
        <v>0</v>
      </c>
      <c r="AX620" s="121">
        <f t="shared" si="411"/>
        <v>0</v>
      </c>
      <c r="AY620" s="121">
        <f t="shared" si="411"/>
        <v>0</v>
      </c>
      <c r="AZ620" s="121">
        <f t="shared" si="411"/>
        <v>0</v>
      </c>
      <c r="BA620" s="121">
        <f t="shared" si="411"/>
        <v>0</v>
      </c>
      <c r="BB620" s="121">
        <f t="shared" si="411"/>
        <v>0</v>
      </c>
      <c r="BC620" s="121">
        <f t="shared" si="411"/>
        <v>0</v>
      </c>
      <c r="BD620" s="701">
        <f t="shared" si="411"/>
        <v>0</v>
      </c>
      <c r="BE620" s="693"/>
      <c r="BF620" s="122">
        <f t="shared" si="390"/>
        <v>0</v>
      </c>
      <c r="BG620" s="124"/>
      <c r="BH620" s="122">
        <f t="shared" si="391"/>
        <v>0</v>
      </c>
      <c r="BI620" s="124"/>
      <c r="BJ620" s="122">
        <f t="shared" si="392"/>
        <v>0</v>
      </c>
      <c r="BK620" s="124"/>
      <c r="BL620" s="125">
        <f t="shared" si="393"/>
        <v>0</v>
      </c>
      <c r="BM620" s="124"/>
      <c r="BN620" s="123">
        <f t="shared" si="412"/>
        <v>0</v>
      </c>
      <c r="BO620" s="126">
        <f t="shared" si="412"/>
        <v>0</v>
      </c>
      <c r="BP620" s="127"/>
      <c r="BQ620" s="410"/>
    </row>
    <row r="621" spans="1:69" s="58" customFormat="1" ht="17.55" hidden="1" customHeight="1">
      <c r="A621"/>
      <c r="B621"/>
      <c r="C621" s="139" t="str">
        <f t="shared" si="386"/>
        <v>H</v>
      </c>
      <c r="D621" s="130" t="str">
        <f t="shared" si="406"/>
        <v>HTL</v>
      </c>
      <c r="E621" s="129" t="str">
        <f t="shared" si="405"/>
        <v>Jilin OLED</v>
      </c>
      <c r="F621" s="717"/>
      <c r="G621" s="123">
        <f t="shared" si="407"/>
        <v>0</v>
      </c>
      <c r="H621" s="121">
        <f t="shared" si="407"/>
        <v>0</v>
      </c>
      <c r="I621" s="121">
        <f t="shared" si="407"/>
        <v>0</v>
      </c>
      <c r="J621" s="121">
        <f t="shared" si="407"/>
        <v>0</v>
      </c>
      <c r="K621" s="121">
        <f t="shared" si="407"/>
        <v>0</v>
      </c>
      <c r="L621" s="121">
        <f t="shared" si="407"/>
        <v>0</v>
      </c>
      <c r="M621" s="121">
        <f t="shared" si="407"/>
        <v>0</v>
      </c>
      <c r="N621" s="121">
        <f t="shared" si="407"/>
        <v>0</v>
      </c>
      <c r="O621" s="121">
        <f t="shared" si="407"/>
        <v>0</v>
      </c>
      <c r="P621" s="126">
        <f t="shared" si="407"/>
        <v>0</v>
      </c>
      <c r="Q621" s="122"/>
      <c r="R621" s="408">
        <f t="shared" si="387"/>
        <v>0</v>
      </c>
      <c r="S621" s="693"/>
      <c r="T621" s="700">
        <f t="shared" si="408"/>
        <v>0</v>
      </c>
      <c r="U621" s="701">
        <f t="shared" si="408"/>
        <v>0</v>
      </c>
      <c r="V621" s="693"/>
      <c r="W621" s="700">
        <f t="shared" si="409"/>
        <v>0</v>
      </c>
      <c r="X621" s="126">
        <f t="shared" si="409"/>
        <v>0</v>
      </c>
      <c r="Y621" s="696">
        <f t="shared" si="388"/>
        <v>0</v>
      </c>
      <c r="Z621" s="408">
        <f t="shared" si="389"/>
        <v>0</v>
      </c>
      <c r="AA621" s="127"/>
      <c r="AB621" s="123">
        <f t="shared" si="410"/>
        <v>0</v>
      </c>
      <c r="AC621" s="121">
        <f t="shared" si="410"/>
        <v>0</v>
      </c>
      <c r="AD621" s="121">
        <f t="shared" si="410"/>
        <v>0</v>
      </c>
      <c r="AE621" s="121">
        <f t="shared" si="410"/>
        <v>0</v>
      </c>
      <c r="AF621" s="121">
        <f t="shared" si="410"/>
        <v>0</v>
      </c>
      <c r="AG621" s="121">
        <f t="shared" si="410"/>
        <v>0</v>
      </c>
      <c r="AH621" s="121">
        <f t="shared" si="410"/>
        <v>0</v>
      </c>
      <c r="AI621" s="121">
        <f t="shared" si="410"/>
        <v>0</v>
      </c>
      <c r="AJ621" s="121">
        <f t="shared" si="410"/>
        <v>0</v>
      </c>
      <c r="AK621" s="121">
        <f t="shared" si="410"/>
        <v>0</v>
      </c>
      <c r="AL621" s="121">
        <f t="shared" si="410"/>
        <v>0</v>
      </c>
      <c r="AM621" s="121">
        <f t="shared" si="410"/>
        <v>0</v>
      </c>
      <c r="AN621" s="121">
        <f t="shared" si="410"/>
        <v>0</v>
      </c>
      <c r="AO621" s="701">
        <f t="shared" si="410"/>
        <v>0</v>
      </c>
      <c r="AP621" s="122"/>
      <c r="AQ621" s="123">
        <f t="shared" si="411"/>
        <v>0</v>
      </c>
      <c r="AR621" s="121">
        <f t="shared" si="411"/>
        <v>0</v>
      </c>
      <c r="AS621" s="121">
        <f t="shared" si="411"/>
        <v>0</v>
      </c>
      <c r="AT621" s="121">
        <f t="shared" si="411"/>
        <v>0</v>
      </c>
      <c r="AU621" s="121">
        <f t="shared" si="411"/>
        <v>0</v>
      </c>
      <c r="AV621" s="121">
        <f t="shared" si="411"/>
        <v>0</v>
      </c>
      <c r="AW621" s="121">
        <f t="shared" si="411"/>
        <v>0</v>
      </c>
      <c r="AX621" s="121">
        <f t="shared" si="411"/>
        <v>0</v>
      </c>
      <c r="AY621" s="121">
        <f t="shared" si="411"/>
        <v>0</v>
      </c>
      <c r="AZ621" s="121">
        <f t="shared" si="411"/>
        <v>0</v>
      </c>
      <c r="BA621" s="121">
        <f t="shared" si="411"/>
        <v>0</v>
      </c>
      <c r="BB621" s="121">
        <f t="shared" si="411"/>
        <v>0</v>
      </c>
      <c r="BC621" s="121">
        <f t="shared" si="411"/>
        <v>0</v>
      </c>
      <c r="BD621" s="701">
        <f t="shared" si="411"/>
        <v>0</v>
      </c>
      <c r="BE621" s="693"/>
      <c r="BF621" s="122">
        <f t="shared" si="390"/>
        <v>0</v>
      </c>
      <c r="BG621" s="124"/>
      <c r="BH621" s="122">
        <f t="shared" si="391"/>
        <v>0</v>
      </c>
      <c r="BI621" s="124"/>
      <c r="BJ621" s="122">
        <f t="shared" si="392"/>
        <v>0</v>
      </c>
      <c r="BK621" s="124"/>
      <c r="BL621" s="125">
        <f t="shared" si="393"/>
        <v>0</v>
      </c>
      <c r="BM621" s="124"/>
      <c r="BN621" s="123">
        <f t="shared" si="412"/>
        <v>0</v>
      </c>
      <c r="BO621" s="126">
        <f t="shared" si="412"/>
        <v>0</v>
      </c>
      <c r="BP621" s="127"/>
      <c r="BQ621" s="410"/>
    </row>
    <row r="622" spans="1:69" s="58" customFormat="1" ht="17.55" hidden="1" customHeight="1">
      <c r="A622"/>
      <c r="B622"/>
      <c r="C622" s="139" t="str">
        <f t="shared" si="386"/>
        <v>H</v>
      </c>
      <c r="D622" s="130" t="str">
        <f t="shared" si="406"/>
        <v>HTL</v>
      </c>
      <c r="E622" s="129" t="str">
        <f t="shared" si="405"/>
        <v>Jinwoong</v>
      </c>
      <c r="F622" s="717"/>
      <c r="G622" s="123">
        <f t="shared" si="407"/>
        <v>0</v>
      </c>
      <c r="H622" s="121">
        <f t="shared" si="407"/>
        <v>0</v>
      </c>
      <c r="I622" s="121">
        <f t="shared" si="407"/>
        <v>0</v>
      </c>
      <c r="J622" s="121">
        <f t="shared" si="407"/>
        <v>0</v>
      </c>
      <c r="K622" s="121">
        <f t="shared" si="407"/>
        <v>0</v>
      </c>
      <c r="L622" s="121">
        <f t="shared" si="407"/>
        <v>0</v>
      </c>
      <c r="M622" s="121">
        <f t="shared" si="407"/>
        <v>0</v>
      </c>
      <c r="N622" s="121">
        <f t="shared" si="407"/>
        <v>0</v>
      </c>
      <c r="O622" s="121">
        <f t="shared" si="407"/>
        <v>0</v>
      </c>
      <c r="P622" s="126">
        <f t="shared" si="407"/>
        <v>0</v>
      </c>
      <c r="Q622" s="122"/>
      <c r="R622" s="408">
        <f t="shared" si="387"/>
        <v>0</v>
      </c>
      <c r="S622" s="693"/>
      <c r="T622" s="700">
        <f t="shared" si="408"/>
        <v>0</v>
      </c>
      <c r="U622" s="701">
        <f t="shared" si="408"/>
        <v>0</v>
      </c>
      <c r="V622" s="693"/>
      <c r="W622" s="700">
        <f t="shared" si="409"/>
        <v>0</v>
      </c>
      <c r="X622" s="126">
        <f t="shared" si="409"/>
        <v>0</v>
      </c>
      <c r="Y622" s="696">
        <f t="shared" si="388"/>
        <v>0</v>
      </c>
      <c r="Z622" s="408">
        <f t="shared" si="389"/>
        <v>0</v>
      </c>
      <c r="AA622" s="127"/>
      <c r="AB622" s="123">
        <f t="shared" si="410"/>
        <v>0</v>
      </c>
      <c r="AC622" s="121">
        <f t="shared" si="410"/>
        <v>0</v>
      </c>
      <c r="AD622" s="121">
        <f t="shared" si="410"/>
        <v>0</v>
      </c>
      <c r="AE622" s="121">
        <f t="shared" si="410"/>
        <v>0</v>
      </c>
      <c r="AF622" s="121">
        <f t="shared" si="410"/>
        <v>0</v>
      </c>
      <c r="AG622" s="121">
        <f t="shared" si="410"/>
        <v>0</v>
      </c>
      <c r="AH622" s="121">
        <f t="shared" si="410"/>
        <v>0</v>
      </c>
      <c r="AI622" s="121">
        <f t="shared" si="410"/>
        <v>0</v>
      </c>
      <c r="AJ622" s="121">
        <f t="shared" si="410"/>
        <v>0</v>
      </c>
      <c r="AK622" s="121">
        <f t="shared" si="410"/>
        <v>0</v>
      </c>
      <c r="AL622" s="121">
        <f t="shared" si="410"/>
        <v>0</v>
      </c>
      <c r="AM622" s="121">
        <f t="shared" si="410"/>
        <v>0</v>
      </c>
      <c r="AN622" s="121">
        <f t="shared" si="410"/>
        <v>0</v>
      </c>
      <c r="AO622" s="701">
        <f t="shared" si="410"/>
        <v>0</v>
      </c>
      <c r="AP622" s="122"/>
      <c r="AQ622" s="123">
        <f t="shared" si="411"/>
        <v>0</v>
      </c>
      <c r="AR622" s="121">
        <f t="shared" si="411"/>
        <v>0</v>
      </c>
      <c r="AS622" s="121">
        <f t="shared" si="411"/>
        <v>0</v>
      </c>
      <c r="AT622" s="121">
        <f t="shared" si="411"/>
        <v>0</v>
      </c>
      <c r="AU622" s="121">
        <f t="shared" si="411"/>
        <v>0</v>
      </c>
      <c r="AV622" s="121">
        <f t="shared" si="411"/>
        <v>0</v>
      </c>
      <c r="AW622" s="121">
        <f t="shared" si="411"/>
        <v>0</v>
      </c>
      <c r="AX622" s="121">
        <f t="shared" si="411"/>
        <v>0</v>
      </c>
      <c r="AY622" s="121">
        <f t="shared" si="411"/>
        <v>0</v>
      </c>
      <c r="AZ622" s="121">
        <f t="shared" si="411"/>
        <v>0</v>
      </c>
      <c r="BA622" s="121">
        <f t="shared" si="411"/>
        <v>0</v>
      </c>
      <c r="BB622" s="121">
        <f t="shared" si="411"/>
        <v>0</v>
      </c>
      <c r="BC622" s="121">
        <f t="shared" si="411"/>
        <v>0</v>
      </c>
      <c r="BD622" s="701">
        <f t="shared" si="411"/>
        <v>0</v>
      </c>
      <c r="BE622" s="693"/>
      <c r="BF622" s="122">
        <f t="shared" si="390"/>
        <v>0</v>
      </c>
      <c r="BG622" s="124"/>
      <c r="BH622" s="122">
        <f t="shared" si="391"/>
        <v>0</v>
      </c>
      <c r="BI622" s="124"/>
      <c r="BJ622" s="122">
        <f t="shared" si="392"/>
        <v>0</v>
      </c>
      <c r="BK622" s="124"/>
      <c r="BL622" s="125">
        <f t="shared" si="393"/>
        <v>0</v>
      </c>
      <c r="BM622" s="124"/>
      <c r="BN622" s="123">
        <f t="shared" si="412"/>
        <v>0</v>
      </c>
      <c r="BO622" s="126">
        <f t="shared" si="412"/>
        <v>0</v>
      </c>
      <c r="BP622" s="127"/>
      <c r="BQ622" s="410"/>
    </row>
    <row r="623" spans="1:69" s="58" customFormat="1" ht="17.55" hidden="1" customHeight="1">
      <c r="A623"/>
      <c r="B623"/>
      <c r="C623" s="139" t="str">
        <f t="shared" si="386"/>
        <v>H</v>
      </c>
      <c r="D623" s="130" t="str">
        <f t="shared" si="406"/>
        <v>HTL</v>
      </c>
      <c r="E623" s="129" t="str">
        <f t="shared" si="405"/>
        <v>LG Chem</v>
      </c>
      <c r="F623" s="717"/>
      <c r="G623" s="123">
        <f t="shared" si="407"/>
        <v>0</v>
      </c>
      <c r="H623" s="121">
        <f t="shared" si="407"/>
        <v>0</v>
      </c>
      <c r="I623" s="121">
        <f t="shared" si="407"/>
        <v>0</v>
      </c>
      <c r="J623" s="121">
        <f t="shared" si="407"/>
        <v>0</v>
      </c>
      <c r="K623" s="121">
        <f t="shared" si="407"/>
        <v>0</v>
      </c>
      <c r="L623" s="121">
        <f t="shared" si="407"/>
        <v>0</v>
      </c>
      <c r="M623" s="121">
        <f t="shared" si="407"/>
        <v>0</v>
      </c>
      <c r="N623" s="121">
        <f t="shared" si="407"/>
        <v>0</v>
      </c>
      <c r="O623" s="121">
        <f t="shared" si="407"/>
        <v>0</v>
      </c>
      <c r="P623" s="126">
        <f t="shared" si="407"/>
        <v>0</v>
      </c>
      <c r="Q623" s="122"/>
      <c r="R623" s="408">
        <f t="shared" si="387"/>
        <v>0</v>
      </c>
      <c r="S623" s="693"/>
      <c r="T623" s="700">
        <f t="shared" si="408"/>
        <v>0</v>
      </c>
      <c r="U623" s="701">
        <f t="shared" si="408"/>
        <v>0</v>
      </c>
      <c r="V623" s="693"/>
      <c r="W623" s="700">
        <f t="shared" si="409"/>
        <v>0</v>
      </c>
      <c r="X623" s="126">
        <f t="shared" si="409"/>
        <v>0</v>
      </c>
      <c r="Y623" s="696">
        <f t="shared" si="388"/>
        <v>0</v>
      </c>
      <c r="Z623" s="408">
        <f t="shared" si="389"/>
        <v>0</v>
      </c>
      <c r="AA623" s="127"/>
      <c r="AB623" s="123">
        <f t="shared" si="410"/>
        <v>0</v>
      </c>
      <c r="AC623" s="121">
        <f t="shared" si="410"/>
        <v>0</v>
      </c>
      <c r="AD623" s="121">
        <f t="shared" si="410"/>
        <v>0</v>
      </c>
      <c r="AE623" s="121">
        <f t="shared" si="410"/>
        <v>0</v>
      </c>
      <c r="AF623" s="121">
        <f t="shared" si="410"/>
        <v>0</v>
      </c>
      <c r="AG623" s="121">
        <f t="shared" si="410"/>
        <v>0</v>
      </c>
      <c r="AH623" s="121">
        <f t="shared" si="410"/>
        <v>0</v>
      </c>
      <c r="AI623" s="121">
        <f t="shared" si="410"/>
        <v>0</v>
      </c>
      <c r="AJ623" s="121">
        <f t="shared" si="410"/>
        <v>0</v>
      </c>
      <c r="AK623" s="121">
        <f t="shared" si="410"/>
        <v>0</v>
      </c>
      <c r="AL623" s="121">
        <f t="shared" si="410"/>
        <v>0</v>
      </c>
      <c r="AM623" s="121">
        <f t="shared" si="410"/>
        <v>0</v>
      </c>
      <c r="AN623" s="121">
        <f t="shared" si="410"/>
        <v>0</v>
      </c>
      <c r="AO623" s="701">
        <f t="shared" si="410"/>
        <v>0</v>
      </c>
      <c r="AP623" s="122"/>
      <c r="AQ623" s="123">
        <f t="shared" si="411"/>
        <v>0</v>
      </c>
      <c r="AR623" s="121">
        <f t="shared" si="411"/>
        <v>0</v>
      </c>
      <c r="AS623" s="121">
        <f t="shared" si="411"/>
        <v>0</v>
      </c>
      <c r="AT623" s="121">
        <f t="shared" si="411"/>
        <v>0</v>
      </c>
      <c r="AU623" s="121">
        <f t="shared" si="411"/>
        <v>0</v>
      </c>
      <c r="AV623" s="121">
        <f t="shared" si="411"/>
        <v>0</v>
      </c>
      <c r="AW623" s="121">
        <f t="shared" si="411"/>
        <v>0</v>
      </c>
      <c r="AX623" s="121">
        <f t="shared" si="411"/>
        <v>0</v>
      </c>
      <c r="AY623" s="121">
        <f t="shared" si="411"/>
        <v>0</v>
      </c>
      <c r="AZ623" s="121">
        <f t="shared" si="411"/>
        <v>0</v>
      </c>
      <c r="BA623" s="121">
        <f t="shared" si="411"/>
        <v>0</v>
      </c>
      <c r="BB623" s="121">
        <f t="shared" si="411"/>
        <v>0</v>
      </c>
      <c r="BC623" s="121">
        <f t="shared" si="411"/>
        <v>0</v>
      </c>
      <c r="BD623" s="701">
        <f t="shared" si="411"/>
        <v>0</v>
      </c>
      <c r="BE623" s="693"/>
      <c r="BF623" s="122">
        <f t="shared" si="390"/>
        <v>0</v>
      </c>
      <c r="BG623" s="124"/>
      <c r="BH623" s="122">
        <f t="shared" si="391"/>
        <v>0</v>
      </c>
      <c r="BI623" s="124"/>
      <c r="BJ623" s="122">
        <f t="shared" si="392"/>
        <v>0</v>
      </c>
      <c r="BK623" s="124"/>
      <c r="BL623" s="125">
        <f t="shared" si="393"/>
        <v>0</v>
      </c>
      <c r="BM623" s="124"/>
      <c r="BN623" s="123">
        <f t="shared" si="412"/>
        <v>0</v>
      </c>
      <c r="BO623" s="126">
        <f t="shared" si="412"/>
        <v>0</v>
      </c>
      <c r="BP623" s="127"/>
      <c r="BQ623" s="410"/>
    </row>
    <row r="624" spans="1:69" s="58" customFormat="1" ht="17.55" hidden="1" customHeight="1">
      <c r="A624"/>
      <c r="B624"/>
      <c r="C624" s="139" t="str">
        <f t="shared" si="386"/>
        <v>H</v>
      </c>
      <c r="D624" s="130" t="str">
        <f t="shared" si="406"/>
        <v>HTL</v>
      </c>
      <c r="E624" s="129" t="str">
        <f t="shared" si="405"/>
        <v>LT Materials</v>
      </c>
      <c r="F624" s="717"/>
      <c r="G624" s="123">
        <f t="shared" si="407"/>
        <v>0</v>
      </c>
      <c r="H624" s="121">
        <f t="shared" si="407"/>
        <v>0</v>
      </c>
      <c r="I624" s="121">
        <f t="shared" si="407"/>
        <v>0</v>
      </c>
      <c r="J624" s="121">
        <f t="shared" si="407"/>
        <v>0</v>
      </c>
      <c r="K624" s="121">
        <f t="shared" si="407"/>
        <v>0</v>
      </c>
      <c r="L624" s="121">
        <f t="shared" si="407"/>
        <v>0</v>
      </c>
      <c r="M624" s="121">
        <f t="shared" si="407"/>
        <v>0</v>
      </c>
      <c r="N624" s="121">
        <f t="shared" si="407"/>
        <v>0</v>
      </c>
      <c r="O624" s="121">
        <f t="shared" si="407"/>
        <v>0</v>
      </c>
      <c r="P624" s="126">
        <f t="shared" si="407"/>
        <v>0</v>
      </c>
      <c r="Q624" s="122"/>
      <c r="R624" s="408">
        <f t="shared" si="387"/>
        <v>0</v>
      </c>
      <c r="S624" s="693"/>
      <c r="T624" s="700">
        <f t="shared" si="408"/>
        <v>0</v>
      </c>
      <c r="U624" s="701">
        <f t="shared" si="408"/>
        <v>0</v>
      </c>
      <c r="V624" s="693"/>
      <c r="W624" s="700">
        <f t="shared" si="409"/>
        <v>0</v>
      </c>
      <c r="X624" s="126">
        <f t="shared" si="409"/>
        <v>0</v>
      </c>
      <c r="Y624" s="696">
        <f t="shared" si="388"/>
        <v>0</v>
      </c>
      <c r="Z624" s="408">
        <f t="shared" si="389"/>
        <v>0</v>
      </c>
      <c r="AA624" s="127"/>
      <c r="AB624" s="123">
        <f t="shared" si="410"/>
        <v>0</v>
      </c>
      <c r="AC624" s="121">
        <f t="shared" si="410"/>
        <v>0</v>
      </c>
      <c r="AD624" s="121">
        <f t="shared" si="410"/>
        <v>0</v>
      </c>
      <c r="AE624" s="121">
        <f t="shared" si="410"/>
        <v>0</v>
      </c>
      <c r="AF624" s="121">
        <f t="shared" si="410"/>
        <v>0</v>
      </c>
      <c r="AG624" s="121">
        <f t="shared" si="410"/>
        <v>0</v>
      </c>
      <c r="AH624" s="121">
        <f t="shared" si="410"/>
        <v>0</v>
      </c>
      <c r="AI624" s="121">
        <f t="shared" si="410"/>
        <v>0</v>
      </c>
      <c r="AJ624" s="121">
        <f t="shared" si="410"/>
        <v>0</v>
      </c>
      <c r="AK624" s="121">
        <f t="shared" si="410"/>
        <v>0</v>
      </c>
      <c r="AL624" s="121">
        <f t="shared" si="410"/>
        <v>0</v>
      </c>
      <c r="AM624" s="121">
        <f t="shared" si="410"/>
        <v>0</v>
      </c>
      <c r="AN624" s="121">
        <f t="shared" si="410"/>
        <v>0</v>
      </c>
      <c r="AO624" s="701">
        <f t="shared" si="410"/>
        <v>0</v>
      </c>
      <c r="AP624" s="122"/>
      <c r="AQ624" s="123">
        <f t="shared" si="411"/>
        <v>0</v>
      </c>
      <c r="AR624" s="121">
        <f t="shared" si="411"/>
        <v>0</v>
      </c>
      <c r="AS624" s="121">
        <f t="shared" si="411"/>
        <v>0</v>
      </c>
      <c r="AT624" s="121">
        <f t="shared" si="411"/>
        <v>0</v>
      </c>
      <c r="AU624" s="121">
        <f t="shared" si="411"/>
        <v>0</v>
      </c>
      <c r="AV624" s="121">
        <f t="shared" si="411"/>
        <v>0</v>
      </c>
      <c r="AW624" s="121">
        <f t="shared" si="411"/>
        <v>0</v>
      </c>
      <c r="AX624" s="121">
        <f t="shared" si="411"/>
        <v>0</v>
      </c>
      <c r="AY624" s="121">
        <f t="shared" si="411"/>
        <v>0</v>
      </c>
      <c r="AZ624" s="121">
        <f t="shared" si="411"/>
        <v>0</v>
      </c>
      <c r="BA624" s="121">
        <f t="shared" si="411"/>
        <v>0</v>
      </c>
      <c r="BB624" s="121">
        <f t="shared" si="411"/>
        <v>0</v>
      </c>
      <c r="BC624" s="121">
        <f t="shared" si="411"/>
        <v>0</v>
      </c>
      <c r="BD624" s="701">
        <f t="shared" si="411"/>
        <v>0</v>
      </c>
      <c r="BE624" s="693"/>
      <c r="BF624" s="122">
        <f t="shared" si="390"/>
        <v>0</v>
      </c>
      <c r="BG624" s="124"/>
      <c r="BH624" s="122">
        <f t="shared" si="391"/>
        <v>0</v>
      </c>
      <c r="BI624" s="124"/>
      <c r="BJ624" s="122">
        <f t="shared" si="392"/>
        <v>0</v>
      </c>
      <c r="BK624" s="124"/>
      <c r="BL624" s="125">
        <f t="shared" si="393"/>
        <v>0</v>
      </c>
      <c r="BM624" s="124"/>
      <c r="BN624" s="123">
        <f t="shared" si="412"/>
        <v>0</v>
      </c>
      <c r="BO624" s="126">
        <f t="shared" si="412"/>
        <v>0</v>
      </c>
      <c r="BP624" s="127"/>
      <c r="BQ624" s="410"/>
    </row>
    <row r="625" spans="1:69" s="58" customFormat="1" ht="17.55" hidden="1" customHeight="1">
      <c r="A625"/>
      <c r="B625"/>
      <c r="C625" s="139" t="str">
        <f t="shared" si="386"/>
        <v>H</v>
      </c>
      <c r="D625" s="130" t="str">
        <f t="shared" si="406"/>
        <v>HTL</v>
      </c>
      <c r="E625" s="129" t="str">
        <f t="shared" si="405"/>
        <v>LT Metal</v>
      </c>
      <c r="F625" s="717"/>
      <c r="G625" s="123">
        <f t="shared" si="407"/>
        <v>0</v>
      </c>
      <c r="H625" s="121">
        <f t="shared" si="407"/>
        <v>0</v>
      </c>
      <c r="I625" s="121">
        <f t="shared" si="407"/>
        <v>0</v>
      </c>
      <c r="J625" s="121">
        <f t="shared" si="407"/>
        <v>0</v>
      </c>
      <c r="K625" s="121">
        <f t="shared" si="407"/>
        <v>0</v>
      </c>
      <c r="L625" s="121">
        <f t="shared" si="407"/>
        <v>0</v>
      </c>
      <c r="M625" s="121">
        <f t="shared" si="407"/>
        <v>0</v>
      </c>
      <c r="N625" s="121">
        <f t="shared" si="407"/>
        <v>0</v>
      </c>
      <c r="O625" s="121">
        <f t="shared" si="407"/>
        <v>0</v>
      </c>
      <c r="P625" s="126">
        <f t="shared" si="407"/>
        <v>0</v>
      </c>
      <c r="Q625" s="122"/>
      <c r="R625" s="408">
        <f t="shared" si="387"/>
        <v>0</v>
      </c>
      <c r="S625" s="693"/>
      <c r="T625" s="700">
        <f t="shared" si="408"/>
        <v>0</v>
      </c>
      <c r="U625" s="701">
        <f t="shared" si="408"/>
        <v>0</v>
      </c>
      <c r="V625" s="693"/>
      <c r="W625" s="700">
        <f t="shared" si="409"/>
        <v>0</v>
      </c>
      <c r="X625" s="126">
        <f t="shared" si="409"/>
        <v>0</v>
      </c>
      <c r="Y625" s="696">
        <f t="shared" si="388"/>
        <v>0</v>
      </c>
      <c r="Z625" s="408">
        <f t="shared" si="389"/>
        <v>0</v>
      </c>
      <c r="AA625" s="127"/>
      <c r="AB625" s="123">
        <f t="shared" si="410"/>
        <v>0</v>
      </c>
      <c r="AC625" s="121">
        <f t="shared" si="410"/>
        <v>0</v>
      </c>
      <c r="AD625" s="121">
        <f t="shared" si="410"/>
        <v>0</v>
      </c>
      <c r="AE625" s="121">
        <f t="shared" si="410"/>
        <v>0</v>
      </c>
      <c r="AF625" s="121">
        <f t="shared" si="410"/>
        <v>0</v>
      </c>
      <c r="AG625" s="121">
        <f t="shared" si="410"/>
        <v>0</v>
      </c>
      <c r="AH625" s="121">
        <f t="shared" si="410"/>
        <v>0</v>
      </c>
      <c r="AI625" s="121">
        <f t="shared" si="410"/>
        <v>0</v>
      </c>
      <c r="AJ625" s="121">
        <f t="shared" si="410"/>
        <v>0</v>
      </c>
      <c r="AK625" s="121">
        <f t="shared" si="410"/>
        <v>0</v>
      </c>
      <c r="AL625" s="121">
        <f t="shared" si="410"/>
        <v>0</v>
      </c>
      <c r="AM625" s="121">
        <f t="shared" si="410"/>
        <v>0</v>
      </c>
      <c r="AN625" s="121">
        <f t="shared" si="410"/>
        <v>0</v>
      </c>
      <c r="AO625" s="701">
        <f t="shared" si="410"/>
        <v>0</v>
      </c>
      <c r="AP625" s="122"/>
      <c r="AQ625" s="123">
        <f t="shared" si="411"/>
        <v>0</v>
      </c>
      <c r="AR625" s="121">
        <f t="shared" si="411"/>
        <v>0</v>
      </c>
      <c r="AS625" s="121">
        <f t="shared" si="411"/>
        <v>0</v>
      </c>
      <c r="AT625" s="121">
        <f t="shared" si="411"/>
        <v>0</v>
      </c>
      <c r="AU625" s="121">
        <f t="shared" si="411"/>
        <v>0</v>
      </c>
      <c r="AV625" s="121">
        <f t="shared" si="411"/>
        <v>0</v>
      </c>
      <c r="AW625" s="121">
        <f t="shared" si="411"/>
        <v>0</v>
      </c>
      <c r="AX625" s="121">
        <f t="shared" si="411"/>
        <v>0</v>
      </c>
      <c r="AY625" s="121">
        <f t="shared" si="411"/>
        <v>0</v>
      </c>
      <c r="AZ625" s="121">
        <f t="shared" si="411"/>
        <v>0</v>
      </c>
      <c r="BA625" s="121">
        <f t="shared" si="411"/>
        <v>0</v>
      </c>
      <c r="BB625" s="121">
        <f t="shared" si="411"/>
        <v>0</v>
      </c>
      <c r="BC625" s="121">
        <f t="shared" si="411"/>
        <v>0</v>
      </c>
      <c r="BD625" s="701">
        <f t="shared" si="411"/>
        <v>0</v>
      </c>
      <c r="BE625" s="693"/>
      <c r="BF625" s="122">
        <f t="shared" si="390"/>
        <v>0</v>
      </c>
      <c r="BG625" s="124"/>
      <c r="BH625" s="122">
        <f t="shared" si="391"/>
        <v>0</v>
      </c>
      <c r="BI625" s="124"/>
      <c r="BJ625" s="122">
        <f t="shared" si="392"/>
        <v>0</v>
      </c>
      <c r="BK625" s="124"/>
      <c r="BL625" s="125">
        <f t="shared" si="393"/>
        <v>0</v>
      </c>
      <c r="BM625" s="124"/>
      <c r="BN625" s="123">
        <f t="shared" si="412"/>
        <v>0</v>
      </c>
      <c r="BO625" s="126">
        <f t="shared" si="412"/>
        <v>0</v>
      </c>
      <c r="BP625" s="127"/>
      <c r="BQ625" s="410"/>
    </row>
    <row r="626" spans="1:69" s="58" customFormat="1" ht="17.55" hidden="1" customHeight="1">
      <c r="A626"/>
      <c r="B626"/>
      <c r="C626" s="139" t="str">
        <f t="shared" si="386"/>
        <v>H</v>
      </c>
      <c r="D626" s="130" t="str">
        <f t="shared" si="406"/>
        <v>HTL</v>
      </c>
      <c r="E626" s="129" t="str">
        <f t="shared" si="405"/>
        <v>LTOM</v>
      </c>
      <c r="F626" s="717"/>
      <c r="G626" s="123">
        <f t="shared" ref="G626:P635" si="413">SUMIFS(Share, Y, $E$3, Config, $G$11, P, G$15, LType, $D626, MSup, $E626)</f>
        <v>0</v>
      </c>
      <c r="H626" s="121">
        <f t="shared" si="413"/>
        <v>0</v>
      </c>
      <c r="I626" s="121">
        <f t="shared" si="413"/>
        <v>0</v>
      </c>
      <c r="J626" s="121">
        <f t="shared" si="413"/>
        <v>0</v>
      </c>
      <c r="K626" s="121">
        <f t="shared" si="413"/>
        <v>0</v>
      </c>
      <c r="L626" s="121">
        <f t="shared" si="413"/>
        <v>0</v>
      </c>
      <c r="M626" s="121">
        <f t="shared" si="413"/>
        <v>0</v>
      </c>
      <c r="N626" s="121">
        <f t="shared" si="413"/>
        <v>0</v>
      </c>
      <c r="O626" s="121">
        <f t="shared" si="413"/>
        <v>0</v>
      </c>
      <c r="P626" s="126">
        <f t="shared" si="413"/>
        <v>0</v>
      </c>
      <c r="Q626" s="122"/>
      <c r="R626" s="408">
        <f t="shared" si="387"/>
        <v>0</v>
      </c>
      <c r="S626" s="693"/>
      <c r="T626" s="700">
        <f t="shared" si="408"/>
        <v>0</v>
      </c>
      <c r="U626" s="701">
        <f t="shared" si="408"/>
        <v>0</v>
      </c>
      <c r="V626" s="693"/>
      <c r="W626" s="700">
        <f t="shared" si="409"/>
        <v>0</v>
      </c>
      <c r="X626" s="126">
        <f t="shared" si="409"/>
        <v>0</v>
      </c>
      <c r="Y626" s="696">
        <f t="shared" si="388"/>
        <v>0</v>
      </c>
      <c r="Z626" s="408">
        <f t="shared" si="389"/>
        <v>0</v>
      </c>
      <c r="AA626" s="127"/>
      <c r="AB626" s="123">
        <f t="shared" ref="AB626:AO635" si="414">SUMIFS(Share, Y, $E$3, Config, $AB$11, P, AB$15, LType, $D626, MSup, $E626)</f>
        <v>0</v>
      </c>
      <c r="AC626" s="121">
        <f t="shared" si="414"/>
        <v>0</v>
      </c>
      <c r="AD626" s="121">
        <f t="shared" si="414"/>
        <v>0</v>
      </c>
      <c r="AE626" s="121">
        <f t="shared" si="414"/>
        <v>0</v>
      </c>
      <c r="AF626" s="121">
        <f t="shared" si="414"/>
        <v>0</v>
      </c>
      <c r="AG626" s="121">
        <f t="shared" si="414"/>
        <v>0</v>
      </c>
      <c r="AH626" s="121">
        <f t="shared" si="414"/>
        <v>0</v>
      </c>
      <c r="AI626" s="121">
        <f t="shared" si="414"/>
        <v>0</v>
      </c>
      <c r="AJ626" s="121">
        <f t="shared" si="414"/>
        <v>0</v>
      </c>
      <c r="AK626" s="121">
        <f t="shared" si="414"/>
        <v>0</v>
      </c>
      <c r="AL626" s="121">
        <f t="shared" si="414"/>
        <v>0</v>
      </c>
      <c r="AM626" s="121">
        <f t="shared" si="414"/>
        <v>0</v>
      </c>
      <c r="AN626" s="121">
        <f t="shared" si="414"/>
        <v>0</v>
      </c>
      <c r="AO626" s="701">
        <f t="shared" si="414"/>
        <v>0</v>
      </c>
      <c r="AP626" s="122"/>
      <c r="AQ626" s="123">
        <f t="shared" ref="AQ626:BD635" si="415">SUMIFS(Share, Y, $E$3, Config, $AQ$11, P, AQ$15, LType, $D626, MSup, $E626)</f>
        <v>0</v>
      </c>
      <c r="AR626" s="121">
        <f t="shared" si="415"/>
        <v>0</v>
      </c>
      <c r="AS626" s="121">
        <f t="shared" si="415"/>
        <v>0</v>
      </c>
      <c r="AT626" s="121">
        <f t="shared" si="415"/>
        <v>0</v>
      </c>
      <c r="AU626" s="121">
        <f t="shared" si="415"/>
        <v>0</v>
      </c>
      <c r="AV626" s="121">
        <f t="shared" si="415"/>
        <v>0</v>
      </c>
      <c r="AW626" s="121">
        <f t="shared" si="415"/>
        <v>0</v>
      </c>
      <c r="AX626" s="121">
        <f t="shared" si="415"/>
        <v>0</v>
      </c>
      <c r="AY626" s="121">
        <f t="shared" si="415"/>
        <v>0</v>
      </c>
      <c r="AZ626" s="121">
        <f t="shared" si="415"/>
        <v>0</v>
      </c>
      <c r="BA626" s="121">
        <f t="shared" si="415"/>
        <v>0</v>
      </c>
      <c r="BB626" s="121">
        <f t="shared" si="415"/>
        <v>0</v>
      </c>
      <c r="BC626" s="121">
        <f t="shared" si="415"/>
        <v>0</v>
      </c>
      <c r="BD626" s="701">
        <f t="shared" si="415"/>
        <v>0</v>
      </c>
      <c r="BE626" s="693"/>
      <c r="BF626" s="122">
        <f t="shared" si="390"/>
        <v>0</v>
      </c>
      <c r="BG626" s="124"/>
      <c r="BH626" s="122">
        <f t="shared" si="391"/>
        <v>0</v>
      </c>
      <c r="BI626" s="124"/>
      <c r="BJ626" s="122">
        <f t="shared" si="392"/>
        <v>0</v>
      </c>
      <c r="BK626" s="124"/>
      <c r="BL626" s="125">
        <f t="shared" si="393"/>
        <v>0</v>
      </c>
      <c r="BM626" s="124"/>
      <c r="BN626" s="123">
        <f t="shared" si="412"/>
        <v>0</v>
      </c>
      <c r="BO626" s="126">
        <f t="shared" si="412"/>
        <v>0</v>
      </c>
      <c r="BP626" s="127"/>
      <c r="BQ626" s="410"/>
    </row>
    <row r="627" spans="1:69" s="58" customFormat="1" ht="17.55" hidden="1" customHeight="1">
      <c r="A627"/>
      <c r="B627"/>
      <c r="C627" s="139" t="str">
        <f t="shared" si="386"/>
        <v>H</v>
      </c>
      <c r="D627" s="130" t="str">
        <f t="shared" si="406"/>
        <v>HTL</v>
      </c>
      <c r="E627" s="129" t="str">
        <f t="shared" si="405"/>
        <v>Lumilan</v>
      </c>
      <c r="F627" s="717"/>
      <c r="G627" s="123">
        <f t="shared" si="413"/>
        <v>0</v>
      </c>
      <c r="H627" s="121">
        <f t="shared" si="413"/>
        <v>0</v>
      </c>
      <c r="I627" s="121">
        <f t="shared" si="413"/>
        <v>0</v>
      </c>
      <c r="J627" s="121">
        <f t="shared" si="413"/>
        <v>0</v>
      </c>
      <c r="K627" s="121">
        <f t="shared" si="413"/>
        <v>0</v>
      </c>
      <c r="L627" s="121">
        <f t="shared" si="413"/>
        <v>0</v>
      </c>
      <c r="M627" s="121">
        <f t="shared" si="413"/>
        <v>0</v>
      </c>
      <c r="N627" s="121">
        <f t="shared" si="413"/>
        <v>0</v>
      </c>
      <c r="O627" s="121">
        <f t="shared" si="413"/>
        <v>0</v>
      </c>
      <c r="P627" s="126">
        <f t="shared" si="413"/>
        <v>0</v>
      </c>
      <c r="Q627" s="122"/>
      <c r="R627" s="408">
        <f t="shared" si="387"/>
        <v>0</v>
      </c>
      <c r="S627" s="693"/>
      <c r="T627" s="700">
        <f t="shared" si="408"/>
        <v>0</v>
      </c>
      <c r="U627" s="701">
        <f t="shared" si="408"/>
        <v>0</v>
      </c>
      <c r="V627" s="693"/>
      <c r="W627" s="700">
        <f t="shared" si="409"/>
        <v>0</v>
      </c>
      <c r="X627" s="126">
        <f t="shared" si="409"/>
        <v>0</v>
      </c>
      <c r="Y627" s="696">
        <f t="shared" si="388"/>
        <v>0</v>
      </c>
      <c r="Z627" s="408">
        <f t="shared" si="389"/>
        <v>0</v>
      </c>
      <c r="AA627" s="127"/>
      <c r="AB627" s="123">
        <f t="shared" si="414"/>
        <v>0</v>
      </c>
      <c r="AC627" s="121">
        <f t="shared" si="414"/>
        <v>0</v>
      </c>
      <c r="AD627" s="121">
        <f t="shared" si="414"/>
        <v>0</v>
      </c>
      <c r="AE627" s="121">
        <f t="shared" si="414"/>
        <v>0</v>
      </c>
      <c r="AF627" s="121">
        <f t="shared" si="414"/>
        <v>0</v>
      </c>
      <c r="AG627" s="121">
        <f t="shared" si="414"/>
        <v>0</v>
      </c>
      <c r="AH627" s="121">
        <f t="shared" si="414"/>
        <v>0</v>
      </c>
      <c r="AI627" s="121">
        <f t="shared" si="414"/>
        <v>0</v>
      </c>
      <c r="AJ627" s="121">
        <f t="shared" si="414"/>
        <v>0</v>
      </c>
      <c r="AK627" s="121">
        <f t="shared" si="414"/>
        <v>0</v>
      </c>
      <c r="AL627" s="121">
        <f t="shared" si="414"/>
        <v>0</v>
      </c>
      <c r="AM627" s="121">
        <f t="shared" si="414"/>
        <v>0</v>
      </c>
      <c r="AN627" s="121">
        <f t="shared" si="414"/>
        <v>0</v>
      </c>
      <c r="AO627" s="701">
        <f t="shared" si="414"/>
        <v>0</v>
      </c>
      <c r="AP627" s="122"/>
      <c r="AQ627" s="123">
        <f t="shared" si="415"/>
        <v>0</v>
      </c>
      <c r="AR627" s="121">
        <f t="shared" si="415"/>
        <v>0</v>
      </c>
      <c r="AS627" s="121">
        <f t="shared" si="415"/>
        <v>0</v>
      </c>
      <c r="AT627" s="121">
        <f t="shared" si="415"/>
        <v>0</v>
      </c>
      <c r="AU627" s="121">
        <f t="shared" si="415"/>
        <v>0</v>
      </c>
      <c r="AV627" s="121">
        <f t="shared" si="415"/>
        <v>0</v>
      </c>
      <c r="AW627" s="121">
        <f t="shared" si="415"/>
        <v>0</v>
      </c>
      <c r="AX627" s="121">
        <f t="shared" si="415"/>
        <v>0</v>
      </c>
      <c r="AY627" s="121">
        <f t="shared" si="415"/>
        <v>0</v>
      </c>
      <c r="AZ627" s="121">
        <f t="shared" si="415"/>
        <v>0</v>
      </c>
      <c r="BA627" s="121">
        <f t="shared" si="415"/>
        <v>0</v>
      </c>
      <c r="BB627" s="121">
        <f t="shared" si="415"/>
        <v>0</v>
      </c>
      <c r="BC627" s="121">
        <f t="shared" si="415"/>
        <v>0</v>
      </c>
      <c r="BD627" s="701">
        <f t="shared" si="415"/>
        <v>0</v>
      </c>
      <c r="BE627" s="693"/>
      <c r="BF627" s="122">
        <f t="shared" si="390"/>
        <v>0</v>
      </c>
      <c r="BG627" s="124"/>
      <c r="BH627" s="122">
        <f t="shared" si="391"/>
        <v>0</v>
      </c>
      <c r="BI627" s="124"/>
      <c r="BJ627" s="122">
        <f t="shared" si="392"/>
        <v>0</v>
      </c>
      <c r="BK627" s="124"/>
      <c r="BL627" s="125">
        <f t="shared" si="393"/>
        <v>0</v>
      </c>
      <c r="BM627" s="124"/>
      <c r="BN627" s="123">
        <f t="shared" si="412"/>
        <v>0</v>
      </c>
      <c r="BO627" s="126">
        <f t="shared" si="412"/>
        <v>0</v>
      </c>
      <c r="BP627" s="127"/>
      <c r="BQ627" s="410"/>
    </row>
    <row r="628" spans="1:69" s="58" customFormat="1" ht="17.55" hidden="1" customHeight="1">
      <c r="A628"/>
      <c r="B628"/>
      <c r="C628" s="139" t="str">
        <f t="shared" si="386"/>
        <v>H</v>
      </c>
      <c r="D628" s="130" t="str">
        <f t="shared" si="406"/>
        <v>HTL</v>
      </c>
      <c r="E628" s="129" t="str">
        <f t="shared" si="405"/>
        <v>Materion</v>
      </c>
      <c r="F628" s="717"/>
      <c r="G628" s="123">
        <f t="shared" si="413"/>
        <v>0</v>
      </c>
      <c r="H628" s="121">
        <f t="shared" si="413"/>
        <v>0</v>
      </c>
      <c r="I628" s="121">
        <f t="shared" si="413"/>
        <v>0</v>
      </c>
      <c r="J628" s="121">
        <f t="shared" si="413"/>
        <v>0</v>
      </c>
      <c r="K628" s="121">
        <f t="shared" si="413"/>
        <v>0</v>
      </c>
      <c r="L628" s="121">
        <f t="shared" si="413"/>
        <v>0</v>
      </c>
      <c r="M628" s="121">
        <f t="shared" si="413"/>
        <v>0</v>
      </c>
      <c r="N628" s="121">
        <f t="shared" si="413"/>
        <v>0</v>
      </c>
      <c r="O628" s="121">
        <f t="shared" si="413"/>
        <v>0</v>
      </c>
      <c r="P628" s="126">
        <f t="shared" si="413"/>
        <v>0</v>
      </c>
      <c r="Q628" s="122"/>
      <c r="R628" s="408">
        <f t="shared" si="387"/>
        <v>0</v>
      </c>
      <c r="S628" s="693"/>
      <c r="T628" s="700">
        <f t="shared" si="408"/>
        <v>0</v>
      </c>
      <c r="U628" s="701">
        <f t="shared" si="408"/>
        <v>0</v>
      </c>
      <c r="V628" s="693"/>
      <c r="W628" s="700">
        <f t="shared" si="409"/>
        <v>0</v>
      </c>
      <c r="X628" s="126">
        <f t="shared" si="409"/>
        <v>0</v>
      </c>
      <c r="Y628" s="696">
        <f t="shared" si="388"/>
        <v>0</v>
      </c>
      <c r="Z628" s="408">
        <f t="shared" si="389"/>
        <v>0</v>
      </c>
      <c r="AA628" s="127"/>
      <c r="AB628" s="123">
        <f t="shared" si="414"/>
        <v>0</v>
      </c>
      <c r="AC628" s="121">
        <f t="shared" si="414"/>
        <v>0</v>
      </c>
      <c r="AD628" s="121">
        <f t="shared" si="414"/>
        <v>0</v>
      </c>
      <c r="AE628" s="121">
        <f t="shared" si="414"/>
        <v>0</v>
      </c>
      <c r="AF628" s="121">
        <f t="shared" si="414"/>
        <v>0</v>
      </c>
      <c r="AG628" s="121">
        <f t="shared" si="414"/>
        <v>0</v>
      </c>
      <c r="AH628" s="121">
        <f t="shared" si="414"/>
        <v>0</v>
      </c>
      <c r="AI628" s="121">
        <f t="shared" si="414"/>
        <v>0</v>
      </c>
      <c r="AJ628" s="121">
        <f t="shared" si="414"/>
        <v>0</v>
      </c>
      <c r="AK628" s="121">
        <f t="shared" si="414"/>
        <v>0</v>
      </c>
      <c r="AL628" s="121">
        <f t="shared" si="414"/>
        <v>0</v>
      </c>
      <c r="AM628" s="121">
        <f t="shared" si="414"/>
        <v>0</v>
      </c>
      <c r="AN628" s="121">
        <f t="shared" si="414"/>
        <v>0</v>
      </c>
      <c r="AO628" s="701">
        <f t="shared" si="414"/>
        <v>0</v>
      </c>
      <c r="AP628" s="122"/>
      <c r="AQ628" s="123">
        <f t="shared" si="415"/>
        <v>0</v>
      </c>
      <c r="AR628" s="121">
        <f t="shared" si="415"/>
        <v>0</v>
      </c>
      <c r="AS628" s="121">
        <f t="shared" si="415"/>
        <v>0</v>
      </c>
      <c r="AT628" s="121">
        <f t="shared" si="415"/>
        <v>0</v>
      </c>
      <c r="AU628" s="121">
        <f t="shared" si="415"/>
        <v>0</v>
      </c>
      <c r="AV628" s="121">
        <f t="shared" si="415"/>
        <v>0</v>
      </c>
      <c r="AW628" s="121">
        <f t="shared" si="415"/>
        <v>0</v>
      </c>
      <c r="AX628" s="121">
        <f t="shared" si="415"/>
        <v>0</v>
      </c>
      <c r="AY628" s="121">
        <f t="shared" si="415"/>
        <v>0</v>
      </c>
      <c r="AZ628" s="121">
        <f t="shared" si="415"/>
        <v>0</v>
      </c>
      <c r="BA628" s="121">
        <f t="shared" si="415"/>
        <v>0</v>
      </c>
      <c r="BB628" s="121">
        <f t="shared" si="415"/>
        <v>0</v>
      </c>
      <c r="BC628" s="121">
        <f t="shared" si="415"/>
        <v>0</v>
      </c>
      <c r="BD628" s="701">
        <f t="shared" si="415"/>
        <v>0</v>
      </c>
      <c r="BE628" s="693"/>
      <c r="BF628" s="122">
        <f t="shared" si="390"/>
        <v>0</v>
      </c>
      <c r="BG628" s="124"/>
      <c r="BH628" s="122">
        <f t="shared" si="391"/>
        <v>0</v>
      </c>
      <c r="BI628" s="124"/>
      <c r="BJ628" s="122">
        <f t="shared" si="392"/>
        <v>0</v>
      </c>
      <c r="BK628" s="124"/>
      <c r="BL628" s="125">
        <f t="shared" si="393"/>
        <v>0</v>
      </c>
      <c r="BM628" s="124"/>
      <c r="BN628" s="123">
        <f t="shared" si="412"/>
        <v>0</v>
      </c>
      <c r="BO628" s="126">
        <f t="shared" si="412"/>
        <v>0</v>
      </c>
      <c r="BP628" s="127"/>
      <c r="BQ628" s="410"/>
    </row>
    <row r="629" spans="1:69" s="58" customFormat="1" ht="17.55" customHeight="1">
      <c r="A629"/>
      <c r="B629"/>
      <c r="C629" s="139" t="str">
        <f t="shared" si="386"/>
        <v/>
      </c>
      <c r="D629" s="130" t="str">
        <f t="shared" si="406"/>
        <v>HTL</v>
      </c>
      <c r="E629" s="129" t="str">
        <f t="shared" si="405"/>
        <v>Merck</v>
      </c>
      <c r="F629" s="717"/>
      <c r="G629" s="123">
        <f t="shared" si="413"/>
        <v>0</v>
      </c>
      <c r="H629" s="121">
        <f t="shared" si="413"/>
        <v>0</v>
      </c>
      <c r="I629" s="121">
        <f t="shared" si="413"/>
        <v>0.75</v>
      </c>
      <c r="J629" s="121">
        <f t="shared" si="413"/>
        <v>0.1</v>
      </c>
      <c r="K629" s="121">
        <f t="shared" si="413"/>
        <v>0</v>
      </c>
      <c r="L629" s="121">
        <f t="shared" si="413"/>
        <v>0</v>
      </c>
      <c r="M629" s="121">
        <f t="shared" si="413"/>
        <v>0</v>
      </c>
      <c r="N629" s="121">
        <f t="shared" si="413"/>
        <v>0.5</v>
      </c>
      <c r="O629" s="121">
        <f t="shared" si="413"/>
        <v>0</v>
      </c>
      <c r="P629" s="126">
        <f t="shared" si="413"/>
        <v>0.6</v>
      </c>
      <c r="Q629" s="122"/>
      <c r="R629" s="408">
        <f t="shared" si="387"/>
        <v>0</v>
      </c>
      <c r="S629" s="693"/>
      <c r="T629" s="700">
        <f t="shared" si="408"/>
        <v>1</v>
      </c>
      <c r="U629" s="701">
        <f t="shared" si="408"/>
        <v>0</v>
      </c>
      <c r="V629" s="693"/>
      <c r="W629" s="700">
        <f t="shared" si="409"/>
        <v>0</v>
      </c>
      <c r="X629" s="126">
        <f t="shared" si="409"/>
        <v>0</v>
      </c>
      <c r="Y629" s="696">
        <f t="shared" si="388"/>
        <v>0</v>
      </c>
      <c r="Z629" s="408">
        <f t="shared" si="389"/>
        <v>0</v>
      </c>
      <c r="AA629" s="127"/>
      <c r="AB629" s="123">
        <f t="shared" si="414"/>
        <v>0</v>
      </c>
      <c r="AC629" s="121">
        <f t="shared" si="414"/>
        <v>0</v>
      </c>
      <c r="AD629" s="121">
        <f t="shared" si="414"/>
        <v>0</v>
      </c>
      <c r="AE629" s="121">
        <f t="shared" si="414"/>
        <v>0</v>
      </c>
      <c r="AF629" s="121">
        <f t="shared" si="414"/>
        <v>0</v>
      </c>
      <c r="AG629" s="121">
        <f t="shared" si="414"/>
        <v>0</v>
      </c>
      <c r="AH629" s="121">
        <f t="shared" si="414"/>
        <v>0</v>
      </c>
      <c r="AI629" s="121">
        <f t="shared" si="414"/>
        <v>0</v>
      </c>
      <c r="AJ629" s="121">
        <f t="shared" si="414"/>
        <v>0</v>
      </c>
      <c r="AK629" s="121">
        <f t="shared" si="414"/>
        <v>0</v>
      </c>
      <c r="AL629" s="121">
        <f t="shared" si="414"/>
        <v>0.1</v>
      </c>
      <c r="AM629" s="121">
        <f t="shared" si="414"/>
        <v>0.5</v>
      </c>
      <c r="AN629" s="121">
        <f t="shared" si="414"/>
        <v>0</v>
      </c>
      <c r="AO629" s="701">
        <f t="shared" si="414"/>
        <v>0</v>
      </c>
      <c r="AP629" s="122"/>
      <c r="AQ629" s="123">
        <f t="shared" si="415"/>
        <v>0</v>
      </c>
      <c r="AR629" s="121">
        <f t="shared" si="415"/>
        <v>0</v>
      </c>
      <c r="AS629" s="121">
        <f t="shared" si="415"/>
        <v>0</v>
      </c>
      <c r="AT629" s="121">
        <f t="shared" si="415"/>
        <v>0</v>
      </c>
      <c r="AU629" s="121">
        <f t="shared" si="415"/>
        <v>0</v>
      </c>
      <c r="AV629" s="121">
        <f t="shared" si="415"/>
        <v>0</v>
      </c>
      <c r="AW629" s="121">
        <f t="shared" si="415"/>
        <v>0</v>
      </c>
      <c r="AX629" s="121">
        <f t="shared" si="415"/>
        <v>0</v>
      </c>
      <c r="AY629" s="121">
        <f t="shared" si="415"/>
        <v>0</v>
      </c>
      <c r="AZ629" s="121">
        <f t="shared" si="415"/>
        <v>0</v>
      </c>
      <c r="BA629" s="121">
        <f t="shared" si="415"/>
        <v>0</v>
      </c>
      <c r="BB629" s="121">
        <f t="shared" si="415"/>
        <v>0</v>
      </c>
      <c r="BC629" s="121">
        <f t="shared" si="415"/>
        <v>0</v>
      </c>
      <c r="BD629" s="701">
        <f t="shared" si="415"/>
        <v>0</v>
      </c>
      <c r="BE629" s="693"/>
      <c r="BF629" s="122">
        <f t="shared" si="390"/>
        <v>1</v>
      </c>
      <c r="BG629" s="124"/>
      <c r="BH629" s="122">
        <f t="shared" si="391"/>
        <v>0.3</v>
      </c>
      <c r="BI629" s="124"/>
      <c r="BJ629" s="122">
        <f t="shared" si="392"/>
        <v>0.6</v>
      </c>
      <c r="BK629" s="124"/>
      <c r="BL629" s="125">
        <f t="shared" si="393"/>
        <v>0.5</v>
      </c>
      <c r="BM629" s="124"/>
      <c r="BN629" s="123">
        <f t="shared" si="412"/>
        <v>0</v>
      </c>
      <c r="BO629" s="126">
        <f t="shared" si="412"/>
        <v>0</v>
      </c>
      <c r="BP629" s="127"/>
      <c r="BQ629" s="410"/>
    </row>
    <row r="630" spans="1:69" s="58" customFormat="1" ht="17.55" hidden="1" customHeight="1">
      <c r="A630"/>
      <c r="B630"/>
      <c r="C630" s="139" t="str">
        <f t="shared" si="386"/>
        <v>H</v>
      </c>
      <c r="D630" s="130" t="str">
        <f t="shared" si="406"/>
        <v>HTL</v>
      </c>
      <c r="E630" s="129" t="str">
        <f t="shared" si="405"/>
        <v>Nisso</v>
      </c>
      <c r="F630" s="717"/>
      <c r="G630" s="123">
        <f t="shared" si="413"/>
        <v>0</v>
      </c>
      <c r="H630" s="121">
        <f t="shared" si="413"/>
        <v>0</v>
      </c>
      <c r="I630" s="121">
        <f t="shared" si="413"/>
        <v>0</v>
      </c>
      <c r="J630" s="121">
        <f t="shared" si="413"/>
        <v>0</v>
      </c>
      <c r="K630" s="121">
        <f t="shared" si="413"/>
        <v>0</v>
      </c>
      <c r="L630" s="121">
        <f t="shared" si="413"/>
        <v>0</v>
      </c>
      <c r="M630" s="121">
        <f t="shared" si="413"/>
        <v>0</v>
      </c>
      <c r="N630" s="121">
        <f t="shared" si="413"/>
        <v>0</v>
      </c>
      <c r="O630" s="121">
        <f t="shared" si="413"/>
        <v>0</v>
      </c>
      <c r="P630" s="126">
        <f t="shared" si="413"/>
        <v>0</v>
      </c>
      <c r="Q630" s="122"/>
      <c r="R630" s="408">
        <f t="shared" si="387"/>
        <v>0</v>
      </c>
      <c r="S630" s="693"/>
      <c r="T630" s="700">
        <f t="shared" si="408"/>
        <v>0</v>
      </c>
      <c r="U630" s="701">
        <f t="shared" si="408"/>
        <v>0</v>
      </c>
      <c r="V630" s="693"/>
      <c r="W630" s="700">
        <f t="shared" si="409"/>
        <v>0</v>
      </c>
      <c r="X630" s="126">
        <f t="shared" si="409"/>
        <v>0</v>
      </c>
      <c r="Y630" s="696">
        <f t="shared" si="388"/>
        <v>0</v>
      </c>
      <c r="Z630" s="408">
        <f t="shared" si="389"/>
        <v>0</v>
      </c>
      <c r="AA630" s="127"/>
      <c r="AB630" s="123">
        <f t="shared" si="414"/>
        <v>0</v>
      </c>
      <c r="AC630" s="121">
        <f t="shared" si="414"/>
        <v>0</v>
      </c>
      <c r="AD630" s="121">
        <f t="shared" si="414"/>
        <v>0</v>
      </c>
      <c r="AE630" s="121">
        <f t="shared" si="414"/>
        <v>0</v>
      </c>
      <c r="AF630" s="121">
        <f t="shared" si="414"/>
        <v>0</v>
      </c>
      <c r="AG630" s="121">
        <f t="shared" si="414"/>
        <v>0</v>
      </c>
      <c r="AH630" s="121">
        <f t="shared" si="414"/>
        <v>0</v>
      </c>
      <c r="AI630" s="121">
        <f t="shared" si="414"/>
        <v>0</v>
      </c>
      <c r="AJ630" s="121">
        <f t="shared" si="414"/>
        <v>0</v>
      </c>
      <c r="AK630" s="121">
        <f t="shared" si="414"/>
        <v>0</v>
      </c>
      <c r="AL630" s="121">
        <f t="shared" si="414"/>
        <v>0</v>
      </c>
      <c r="AM630" s="121">
        <f t="shared" si="414"/>
        <v>0</v>
      </c>
      <c r="AN630" s="121">
        <f t="shared" si="414"/>
        <v>0</v>
      </c>
      <c r="AO630" s="701">
        <f t="shared" si="414"/>
        <v>0</v>
      </c>
      <c r="AP630" s="122"/>
      <c r="AQ630" s="123">
        <f t="shared" si="415"/>
        <v>0</v>
      </c>
      <c r="AR630" s="121">
        <f t="shared" si="415"/>
        <v>0</v>
      </c>
      <c r="AS630" s="121">
        <f t="shared" si="415"/>
        <v>0</v>
      </c>
      <c r="AT630" s="121">
        <f t="shared" si="415"/>
        <v>0</v>
      </c>
      <c r="AU630" s="121">
        <f t="shared" si="415"/>
        <v>0</v>
      </c>
      <c r="AV630" s="121">
        <f t="shared" si="415"/>
        <v>0</v>
      </c>
      <c r="AW630" s="121">
        <f t="shared" si="415"/>
        <v>0</v>
      </c>
      <c r="AX630" s="121">
        <f t="shared" si="415"/>
        <v>0</v>
      </c>
      <c r="AY630" s="121">
        <f t="shared" si="415"/>
        <v>0</v>
      </c>
      <c r="AZ630" s="121">
        <f t="shared" si="415"/>
        <v>0</v>
      </c>
      <c r="BA630" s="121">
        <f t="shared" si="415"/>
        <v>0</v>
      </c>
      <c r="BB630" s="121">
        <f t="shared" si="415"/>
        <v>0</v>
      </c>
      <c r="BC630" s="121">
        <f t="shared" si="415"/>
        <v>0</v>
      </c>
      <c r="BD630" s="701">
        <f t="shared" si="415"/>
        <v>0</v>
      </c>
      <c r="BE630" s="693"/>
      <c r="BF630" s="122">
        <f t="shared" si="390"/>
        <v>0</v>
      </c>
      <c r="BG630" s="124"/>
      <c r="BH630" s="122">
        <f t="shared" si="391"/>
        <v>0</v>
      </c>
      <c r="BI630" s="124"/>
      <c r="BJ630" s="122">
        <f t="shared" si="392"/>
        <v>0</v>
      </c>
      <c r="BK630" s="124"/>
      <c r="BL630" s="125">
        <f t="shared" si="393"/>
        <v>0</v>
      </c>
      <c r="BM630" s="124"/>
      <c r="BN630" s="123">
        <f t="shared" si="412"/>
        <v>0</v>
      </c>
      <c r="BO630" s="126">
        <f t="shared" si="412"/>
        <v>0</v>
      </c>
      <c r="BP630" s="127"/>
      <c r="BQ630" s="410"/>
    </row>
    <row r="631" spans="1:69" s="58" customFormat="1" ht="17.55" hidden="1" customHeight="1">
      <c r="A631"/>
      <c r="B631"/>
      <c r="C631" s="139" t="str">
        <f t="shared" si="386"/>
        <v>H</v>
      </c>
      <c r="D631" s="130" t="str">
        <f t="shared" si="406"/>
        <v>HTL</v>
      </c>
      <c r="E631" s="129" t="str">
        <f t="shared" si="405"/>
        <v>Novaled</v>
      </c>
      <c r="F631" s="717"/>
      <c r="G631" s="123">
        <f t="shared" si="413"/>
        <v>0</v>
      </c>
      <c r="H631" s="121">
        <f t="shared" si="413"/>
        <v>0</v>
      </c>
      <c r="I631" s="121">
        <f t="shared" si="413"/>
        <v>0</v>
      </c>
      <c r="J631" s="121">
        <f t="shared" si="413"/>
        <v>0</v>
      </c>
      <c r="K631" s="121">
        <f t="shared" si="413"/>
        <v>0</v>
      </c>
      <c r="L631" s="121">
        <f t="shared" si="413"/>
        <v>0</v>
      </c>
      <c r="M631" s="121">
        <f t="shared" si="413"/>
        <v>0</v>
      </c>
      <c r="N631" s="121">
        <f t="shared" si="413"/>
        <v>0</v>
      </c>
      <c r="O631" s="121">
        <f t="shared" si="413"/>
        <v>0</v>
      </c>
      <c r="P631" s="126">
        <f t="shared" si="413"/>
        <v>0</v>
      </c>
      <c r="Q631" s="122"/>
      <c r="R631" s="408">
        <f t="shared" si="387"/>
        <v>0</v>
      </c>
      <c r="S631" s="693"/>
      <c r="T631" s="700">
        <f t="shared" si="408"/>
        <v>0</v>
      </c>
      <c r="U631" s="701">
        <f t="shared" si="408"/>
        <v>0</v>
      </c>
      <c r="V631" s="693"/>
      <c r="W631" s="700">
        <f t="shared" si="409"/>
        <v>0</v>
      </c>
      <c r="X631" s="126">
        <f t="shared" si="409"/>
        <v>0</v>
      </c>
      <c r="Y631" s="696">
        <f t="shared" si="388"/>
        <v>0</v>
      </c>
      <c r="Z631" s="408">
        <f t="shared" si="389"/>
        <v>0</v>
      </c>
      <c r="AA631" s="127"/>
      <c r="AB631" s="123">
        <f t="shared" si="414"/>
        <v>0</v>
      </c>
      <c r="AC631" s="121">
        <f t="shared" si="414"/>
        <v>0</v>
      </c>
      <c r="AD631" s="121">
        <f t="shared" si="414"/>
        <v>0</v>
      </c>
      <c r="AE631" s="121">
        <f t="shared" si="414"/>
        <v>0</v>
      </c>
      <c r="AF631" s="121">
        <f t="shared" si="414"/>
        <v>0</v>
      </c>
      <c r="AG631" s="121">
        <f t="shared" si="414"/>
        <v>0</v>
      </c>
      <c r="AH631" s="121">
        <f t="shared" si="414"/>
        <v>0</v>
      </c>
      <c r="AI631" s="121">
        <f t="shared" si="414"/>
        <v>0</v>
      </c>
      <c r="AJ631" s="121">
        <f t="shared" si="414"/>
        <v>0</v>
      </c>
      <c r="AK631" s="121">
        <f t="shared" si="414"/>
        <v>0</v>
      </c>
      <c r="AL631" s="121">
        <f t="shared" si="414"/>
        <v>0</v>
      </c>
      <c r="AM631" s="121">
        <f t="shared" si="414"/>
        <v>0</v>
      </c>
      <c r="AN631" s="121">
        <f t="shared" si="414"/>
        <v>0</v>
      </c>
      <c r="AO631" s="701">
        <f t="shared" si="414"/>
        <v>0</v>
      </c>
      <c r="AP631" s="122"/>
      <c r="AQ631" s="123">
        <f t="shared" si="415"/>
        <v>0</v>
      </c>
      <c r="AR631" s="121">
        <f t="shared" si="415"/>
        <v>0</v>
      </c>
      <c r="AS631" s="121">
        <f t="shared" si="415"/>
        <v>0</v>
      </c>
      <c r="AT631" s="121">
        <f t="shared" si="415"/>
        <v>0</v>
      </c>
      <c r="AU631" s="121">
        <f t="shared" si="415"/>
        <v>0</v>
      </c>
      <c r="AV631" s="121">
        <f t="shared" si="415"/>
        <v>0</v>
      </c>
      <c r="AW631" s="121">
        <f t="shared" si="415"/>
        <v>0</v>
      </c>
      <c r="AX631" s="121">
        <f t="shared" si="415"/>
        <v>0</v>
      </c>
      <c r="AY631" s="121">
        <f t="shared" si="415"/>
        <v>0</v>
      </c>
      <c r="AZ631" s="121">
        <f t="shared" si="415"/>
        <v>0</v>
      </c>
      <c r="BA631" s="121">
        <f t="shared" si="415"/>
        <v>0</v>
      </c>
      <c r="BB631" s="121">
        <f t="shared" si="415"/>
        <v>0</v>
      </c>
      <c r="BC631" s="121">
        <f t="shared" si="415"/>
        <v>0</v>
      </c>
      <c r="BD631" s="701">
        <f t="shared" si="415"/>
        <v>0</v>
      </c>
      <c r="BE631" s="693"/>
      <c r="BF631" s="122">
        <f t="shared" si="390"/>
        <v>0</v>
      </c>
      <c r="BG631" s="124"/>
      <c r="BH631" s="122">
        <f t="shared" si="391"/>
        <v>0</v>
      </c>
      <c r="BI631" s="124"/>
      <c r="BJ631" s="122">
        <f t="shared" si="392"/>
        <v>0</v>
      </c>
      <c r="BK631" s="124"/>
      <c r="BL631" s="125">
        <f t="shared" si="393"/>
        <v>0</v>
      </c>
      <c r="BM631" s="124"/>
      <c r="BN631" s="123">
        <f t="shared" si="412"/>
        <v>0</v>
      </c>
      <c r="BO631" s="126">
        <f t="shared" si="412"/>
        <v>0</v>
      </c>
      <c r="BP631" s="127"/>
      <c r="BQ631" s="410"/>
    </row>
    <row r="632" spans="1:69" s="58" customFormat="1" ht="17.55" hidden="1" customHeight="1">
      <c r="A632"/>
      <c r="B632"/>
      <c r="C632" s="139" t="str">
        <f t="shared" si="386"/>
        <v>H</v>
      </c>
      <c r="D632" s="130" t="str">
        <f t="shared" si="406"/>
        <v>HTL</v>
      </c>
      <c r="E632" s="129" t="str">
        <f t="shared" si="405"/>
        <v>NSCC</v>
      </c>
      <c r="F632" s="717"/>
      <c r="G632" s="123">
        <f t="shared" si="413"/>
        <v>0</v>
      </c>
      <c r="H632" s="121">
        <f t="shared" si="413"/>
        <v>0</v>
      </c>
      <c r="I632" s="121">
        <f t="shared" si="413"/>
        <v>0</v>
      </c>
      <c r="J632" s="121">
        <f t="shared" si="413"/>
        <v>0</v>
      </c>
      <c r="K632" s="121">
        <f t="shared" si="413"/>
        <v>0</v>
      </c>
      <c r="L632" s="121">
        <f t="shared" si="413"/>
        <v>0</v>
      </c>
      <c r="M632" s="121">
        <f t="shared" si="413"/>
        <v>0</v>
      </c>
      <c r="N632" s="121">
        <f t="shared" si="413"/>
        <v>0</v>
      </c>
      <c r="O632" s="121">
        <f t="shared" si="413"/>
        <v>0</v>
      </c>
      <c r="P632" s="126">
        <f t="shared" si="413"/>
        <v>0</v>
      </c>
      <c r="Q632" s="122"/>
      <c r="R632" s="408">
        <f t="shared" si="387"/>
        <v>0</v>
      </c>
      <c r="S632" s="693"/>
      <c r="T632" s="700">
        <f t="shared" si="408"/>
        <v>0</v>
      </c>
      <c r="U632" s="701">
        <f t="shared" si="408"/>
        <v>0</v>
      </c>
      <c r="V632" s="693"/>
      <c r="W632" s="700">
        <f t="shared" si="409"/>
        <v>0</v>
      </c>
      <c r="X632" s="126">
        <f t="shared" si="409"/>
        <v>0</v>
      </c>
      <c r="Y632" s="696">
        <f t="shared" si="388"/>
        <v>0</v>
      </c>
      <c r="Z632" s="408">
        <f t="shared" si="389"/>
        <v>0</v>
      </c>
      <c r="AA632" s="127"/>
      <c r="AB632" s="123">
        <f t="shared" si="414"/>
        <v>0</v>
      </c>
      <c r="AC632" s="121">
        <f t="shared" si="414"/>
        <v>0</v>
      </c>
      <c r="AD632" s="121">
        <f t="shared" si="414"/>
        <v>0</v>
      </c>
      <c r="AE632" s="121">
        <f t="shared" si="414"/>
        <v>0</v>
      </c>
      <c r="AF632" s="121">
        <f t="shared" si="414"/>
        <v>0</v>
      </c>
      <c r="AG632" s="121">
        <f t="shared" si="414"/>
        <v>0</v>
      </c>
      <c r="AH632" s="121">
        <f t="shared" si="414"/>
        <v>0</v>
      </c>
      <c r="AI632" s="121">
        <f t="shared" si="414"/>
        <v>0</v>
      </c>
      <c r="AJ632" s="121">
        <f t="shared" si="414"/>
        <v>0</v>
      </c>
      <c r="AK632" s="121">
        <f t="shared" si="414"/>
        <v>0</v>
      </c>
      <c r="AL632" s="121">
        <f t="shared" si="414"/>
        <v>0</v>
      </c>
      <c r="AM632" s="121">
        <f t="shared" si="414"/>
        <v>0</v>
      </c>
      <c r="AN632" s="121">
        <f t="shared" si="414"/>
        <v>0</v>
      </c>
      <c r="AO632" s="701">
        <f t="shared" si="414"/>
        <v>0</v>
      </c>
      <c r="AP632" s="122"/>
      <c r="AQ632" s="123">
        <f t="shared" si="415"/>
        <v>0</v>
      </c>
      <c r="AR632" s="121">
        <f t="shared" si="415"/>
        <v>0</v>
      </c>
      <c r="AS632" s="121">
        <f t="shared" si="415"/>
        <v>0</v>
      </c>
      <c r="AT632" s="121">
        <f t="shared" si="415"/>
        <v>0</v>
      </c>
      <c r="AU632" s="121">
        <f t="shared" si="415"/>
        <v>0</v>
      </c>
      <c r="AV632" s="121">
        <f t="shared" si="415"/>
        <v>0</v>
      </c>
      <c r="AW632" s="121">
        <f t="shared" si="415"/>
        <v>0</v>
      </c>
      <c r="AX632" s="121">
        <f t="shared" si="415"/>
        <v>0</v>
      </c>
      <c r="AY632" s="121">
        <f t="shared" si="415"/>
        <v>0</v>
      </c>
      <c r="AZ632" s="121">
        <f t="shared" si="415"/>
        <v>0</v>
      </c>
      <c r="BA632" s="121">
        <f t="shared" si="415"/>
        <v>0</v>
      </c>
      <c r="BB632" s="121">
        <f t="shared" si="415"/>
        <v>0</v>
      </c>
      <c r="BC632" s="121">
        <f t="shared" si="415"/>
        <v>0</v>
      </c>
      <c r="BD632" s="701">
        <f t="shared" si="415"/>
        <v>0</v>
      </c>
      <c r="BE632" s="693"/>
      <c r="BF632" s="122">
        <f t="shared" si="390"/>
        <v>0</v>
      </c>
      <c r="BG632" s="124"/>
      <c r="BH632" s="122">
        <f t="shared" si="391"/>
        <v>0</v>
      </c>
      <c r="BI632" s="124"/>
      <c r="BJ632" s="122">
        <f t="shared" si="392"/>
        <v>0</v>
      </c>
      <c r="BK632" s="124"/>
      <c r="BL632" s="125">
        <f t="shared" si="393"/>
        <v>0</v>
      </c>
      <c r="BM632" s="124"/>
      <c r="BN632" s="123">
        <f t="shared" si="412"/>
        <v>0</v>
      </c>
      <c r="BO632" s="126">
        <f t="shared" si="412"/>
        <v>0</v>
      </c>
      <c r="BP632" s="127"/>
      <c r="BQ632" s="410"/>
    </row>
    <row r="633" spans="1:69" s="58" customFormat="1" ht="17.55" hidden="1" customHeight="1">
      <c r="A633"/>
      <c r="B633"/>
      <c r="C633" s="139" t="str">
        <f t="shared" si="386"/>
        <v>H</v>
      </c>
      <c r="D633" s="130" t="str">
        <f t="shared" si="406"/>
        <v>HTL</v>
      </c>
      <c r="E633" s="129" t="str">
        <f t="shared" si="405"/>
        <v>P&amp;H Tech</v>
      </c>
      <c r="F633" s="717"/>
      <c r="G633" s="123">
        <f t="shared" si="413"/>
        <v>0</v>
      </c>
      <c r="H633" s="121">
        <f t="shared" si="413"/>
        <v>0</v>
      </c>
      <c r="I633" s="121">
        <f t="shared" si="413"/>
        <v>0</v>
      </c>
      <c r="J633" s="121">
        <f t="shared" si="413"/>
        <v>0</v>
      </c>
      <c r="K633" s="121">
        <f t="shared" si="413"/>
        <v>0</v>
      </c>
      <c r="L633" s="121">
        <f t="shared" si="413"/>
        <v>0</v>
      </c>
      <c r="M633" s="121">
        <f t="shared" si="413"/>
        <v>0</v>
      </c>
      <c r="N633" s="121">
        <f t="shared" si="413"/>
        <v>0</v>
      </c>
      <c r="O633" s="121">
        <f t="shared" si="413"/>
        <v>0</v>
      </c>
      <c r="P633" s="126">
        <f t="shared" si="413"/>
        <v>0</v>
      </c>
      <c r="Q633" s="122"/>
      <c r="R633" s="408">
        <f t="shared" si="387"/>
        <v>0</v>
      </c>
      <c r="S633" s="693"/>
      <c r="T633" s="700">
        <f t="shared" si="408"/>
        <v>0</v>
      </c>
      <c r="U633" s="701">
        <f t="shared" si="408"/>
        <v>0</v>
      </c>
      <c r="V633" s="693"/>
      <c r="W633" s="700">
        <f t="shared" si="409"/>
        <v>0</v>
      </c>
      <c r="X633" s="126">
        <f t="shared" si="409"/>
        <v>0</v>
      </c>
      <c r="Y633" s="696">
        <f t="shared" si="388"/>
        <v>0</v>
      </c>
      <c r="Z633" s="408">
        <f t="shared" si="389"/>
        <v>0</v>
      </c>
      <c r="AA633" s="127"/>
      <c r="AB633" s="123">
        <f t="shared" si="414"/>
        <v>0</v>
      </c>
      <c r="AC633" s="121">
        <f t="shared" si="414"/>
        <v>0</v>
      </c>
      <c r="AD633" s="121">
        <f t="shared" si="414"/>
        <v>0</v>
      </c>
      <c r="AE633" s="121">
        <f t="shared" si="414"/>
        <v>0</v>
      </c>
      <c r="AF633" s="121">
        <f t="shared" si="414"/>
        <v>0</v>
      </c>
      <c r="AG633" s="121">
        <f t="shared" si="414"/>
        <v>0</v>
      </c>
      <c r="AH633" s="121">
        <f t="shared" si="414"/>
        <v>0</v>
      </c>
      <c r="AI633" s="121">
        <f t="shared" si="414"/>
        <v>0</v>
      </c>
      <c r="AJ633" s="121">
        <f t="shared" si="414"/>
        <v>0</v>
      </c>
      <c r="AK633" s="121">
        <f t="shared" si="414"/>
        <v>0</v>
      </c>
      <c r="AL633" s="121">
        <f t="shared" si="414"/>
        <v>0</v>
      </c>
      <c r="AM633" s="121">
        <f t="shared" si="414"/>
        <v>0</v>
      </c>
      <c r="AN633" s="121">
        <f t="shared" si="414"/>
        <v>0</v>
      </c>
      <c r="AO633" s="701">
        <f t="shared" si="414"/>
        <v>0</v>
      </c>
      <c r="AP633" s="122"/>
      <c r="AQ633" s="123">
        <f t="shared" si="415"/>
        <v>0</v>
      </c>
      <c r="AR633" s="121">
        <f t="shared" si="415"/>
        <v>0</v>
      </c>
      <c r="AS633" s="121">
        <f t="shared" si="415"/>
        <v>0</v>
      </c>
      <c r="AT633" s="121">
        <f t="shared" si="415"/>
        <v>0</v>
      </c>
      <c r="AU633" s="121">
        <f t="shared" si="415"/>
        <v>0</v>
      </c>
      <c r="AV633" s="121">
        <f t="shared" si="415"/>
        <v>0</v>
      </c>
      <c r="AW633" s="121">
        <f t="shared" si="415"/>
        <v>0</v>
      </c>
      <c r="AX633" s="121">
        <f t="shared" si="415"/>
        <v>0</v>
      </c>
      <c r="AY633" s="121">
        <f t="shared" si="415"/>
        <v>0</v>
      </c>
      <c r="AZ633" s="121">
        <f t="shared" si="415"/>
        <v>0</v>
      </c>
      <c r="BA633" s="121">
        <f t="shared" si="415"/>
        <v>0</v>
      </c>
      <c r="BB633" s="121">
        <f t="shared" si="415"/>
        <v>0</v>
      </c>
      <c r="BC633" s="121">
        <f t="shared" si="415"/>
        <v>0</v>
      </c>
      <c r="BD633" s="701">
        <f t="shared" si="415"/>
        <v>0</v>
      </c>
      <c r="BE633" s="693"/>
      <c r="BF633" s="122">
        <f t="shared" si="390"/>
        <v>0</v>
      </c>
      <c r="BG633" s="124"/>
      <c r="BH633" s="122">
        <f t="shared" si="391"/>
        <v>0</v>
      </c>
      <c r="BI633" s="124"/>
      <c r="BJ633" s="122">
        <f t="shared" si="392"/>
        <v>0</v>
      </c>
      <c r="BK633" s="124"/>
      <c r="BL633" s="125">
        <f t="shared" si="393"/>
        <v>0</v>
      </c>
      <c r="BM633" s="124"/>
      <c r="BN633" s="123">
        <f t="shared" si="412"/>
        <v>0</v>
      </c>
      <c r="BO633" s="126">
        <f t="shared" si="412"/>
        <v>0</v>
      </c>
      <c r="BP633" s="127"/>
      <c r="BQ633" s="410"/>
    </row>
    <row r="634" spans="1:69" s="58" customFormat="1" ht="17.55" hidden="1" customHeight="1">
      <c r="A634"/>
      <c r="B634"/>
      <c r="C634" s="139" t="str">
        <f t="shared" si="386"/>
        <v>H</v>
      </c>
      <c r="D634" s="130" t="str">
        <f t="shared" si="406"/>
        <v>HTL</v>
      </c>
      <c r="E634" s="129" t="str">
        <f t="shared" si="405"/>
        <v>Samsung SDI</v>
      </c>
      <c r="F634" s="717"/>
      <c r="G634" s="123">
        <f t="shared" si="413"/>
        <v>0</v>
      </c>
      <c r="H634" s="121">
        <f t="shared" si="413"/>
        <v>0</v>
      </c>
      <c r="I634" s="121">
        <f t="shared" si="413"/>
        <v>0</v>
      </c>
      <c r="J634" s="121">
        <f t="shared" si="413"/>
        <v>0</v>
      </c>
      <c r="K634" s="121">
        <f t="shared" si="413"/>
        <v>0</v>
      </c>
      <c r="L634" s="121">
        <f t="shared" si="413"/>
        <v>0</v>
      </c>
      <c r="M634" s="121">
        <f t="shared" si="413"/>
        <v>0</v>
      </c>
      <c r="N634" s="121">
        <f t="shared" si="413"/>
        <v>0</v>
      </c>
      <c r="O634" s="121">
        <f t="shared" si="413"/>
        <v>0</v>
      </c>
      <c r="P634" s="126">
        <f t="shared" si="413"/>
        <v>0</v>
      </c>
      <c r="Q634" s="122"/>
      <c r="R634" s="408">
        <f t="shared" si="387"/>
        <v>0</v>
      </c>
      <c r="S634" s="693"/>
      <c r="T634" s="700">
        <f t="shared" si="408"/>
        <v>0</v>
      </c>
      <c r="U634" s="701">
        <f t="shared" si="408"/>
        <v>0</v>
      </c>
      <c r="V634" s="693"/>
      <c r="W634" s="700">
        <f t="shared" si="409"/>
        <v>0</v>
      </c>
      <c r="X634" s="126">
        <f t="shared" si="409"/>
        <v>0</v>
      </c>
      <c r="Y634" s="696">
        <f t="shared" si="388"/>
        <v>0</v>
      </c>
      <c r="Z634" s="408">
        <f t="shared" si="389"/>
        <v>0</v>
      </c>
      <c r="AA634" s="127"/>
      <c r="AB634" s="123">
        <f t="shared" si="414"/>
        <v>0</v>
      </c>
      <c r="AC634" s="121">
        <f t="shared" si="414"/>
        <v>0</v>
      </c>
      <c r="AD634" s="121">
        <f t="shared" si="414"/>
        <v>0</v>
      </c>
      <c r="AE634" s="121">
        <f t="shared" si="414"/>
        <v>0</v>
      </c>
      <c r="AF634" s="121">
        <f t="shared" si="414"/>
        <v>0</v>
      </c>
      <c r="AG634" s="121">
        <f t="shared" si="414"/>
        <v>0</v>
      </c>
      <c r="AH634" s="121">
        <f t="shared" si="414"/>
        <v>0</v>
      </c>
      <c r="AI634" s="121">
        <f t="shared" si="414"/>
        <v>0</v>
      </c>
      <c r="AJ634" s="121">
        <f t="shared" si="414"/>
        <v>0</v>
      </c>
      <c r="AK634" s="121">
        <f t="shared" si="414"/>
        <v>0</v>
      </c>
      <c r="AL634" s="121">
        <f t="shared" si="414"/>
        <v>0</v>
      </c>
      <c r="AM634" s="121">
        <f t="shared" si="414"/>
        <v>0</v>
      </c>
      <c r="AN634" s="121">
        <f t="shared" si="414"/>
        <v>0</v>
      </c>
      <c r="AO634" s="701">
        <f t="shared" si="414"/>
        <v>0</v>
      </c>
      <c r="AP634" s="122"/>
      <c r="AQ634" s="123">
        <f t="shared" si="415"/>
        <v>0</v>
      </c>
      <c r="AR634" s="121">
        <f t="shared" si="415"/>
        <v>0</v>
      </c>
      <c r="AS634" s="121">
        <f t="shared" si="415"/>
        <v>0</v>
      </c>
      <c r="AT634" s="121">
        <f t="shared" si="415"/>
        <v>0</v>
      </c>
      <c r="AU634" s="121">
        <f t="shared" si="415"/>
        <v>0</v>
      </c>
      <c r="AV634" s="121">
        <f t="shared" si="415"/>
        <v>0</v>
      </c>
      <c r="AW634" s="121">
        <f t="shared" si="415"/>
        <v>0</v>
      </c>
      <c r="AX634" s="121">
        <f t="shared" si="415"/>
        <v>0</v>
      </c>
      <c r="AY634" s="121">
        <f t="shared" si="415"/>
        <v>0</v>
      </c>
      <c r="AZ634" s="121">
        <f t="shared" si="415"/>
        <v>0</v>
      </c>
      <c r="BA634" s="121">
        <f t="shared" si="415"/>
        <v>0</v>
      </c>
      <c r="BB634" s="121">
        <f t="shared" si="415"/>
        <v>0</v>
      </c>
      <c r="BC634" s="121">
        <f t="shared" si="415"/>
        <v>0</v>
      </c>
      <c r="BD634" s="701">
        <f t="shared" si="415"/>
        <v>0</v>
      </c>
      <c r="BE634" s="693"/>
      <c r="BF634" s="122">
        <f t="shared" si="390"/>
        <v>0</v>
      </c>
      <c r="BG634" s="124"/>
      <c r="BH634" s="122">
        <f t="shared" si="391"/>
        <v>0</v>
      </c>
      <c r="BI634" s="124"/>
      <c r="BJ634" s="122">
        <f t="shared" si="392"/>
        <v>0</v>
      </c>
      <c r="BK634" s="124"/>
      <c r="BL634" s="125">
        <f t="shared" si="393"/>
        <v>0</v>
      </c>
      <c r="BM634" s="124"/>
      <c r="BN634" s="123">
        <f t="shared" si="412"/>
        <v>0</v>
      </c>
      <c r="BO634" s="126">
        <f t="shared" si="412"/>
        <v>0</v>
      </c>
      <c r="BP634" s="127"/>
      <c r="BQ634" s="410"/>
    </row>
    <row r="635" spans="1:69" s="131" customFormat="1" ht="17.55" hidden="1" customHeight="1">
      <c r="A635" s="83"/>
      <c r="C635" s="139" t="str">
        <f t="shared" si="386"/>
        <v>H</v>
      </c>
      <c r="D635" s="130" t="str">
        <f t="shared" si="406"/>
        <v>HTL</v>
      </c>
      <c r="E635" s="129" t="str">
        <f t="shared" ref="E635:E644" si="416">E600</f>
        <v>SFC</v>
      </c>
      <c r="F635" s="717"/>
      <c r="G635" s="123">
        <f t="shared" si="413"/>
        <v>0</v>
      </c>
      <c r="H635" s="121">
        <f t="shared" si="413"/>
        <v>0</v>
      </c>
      <c r="I635" s="121">
        <f t="shared" si="413"/>
        <v>0</v>
      </c>
      <c r="J635" s="121">
        <f t="shared" si="413"/>
        <v>0</v>
      </c>
      <c r="K635" s="121">
        <f t="shared" si="413"/>
        <v>0</v>
      </c>
      <c r="L635" s="121">
        <f t="shared" si="413"/>
        <v>0</v>
      </c>
      <c r="M635" s="121">
        <f t="shared" si="413"/>
        <v>0</v>
      </c>
      <c r="N635" s="121">
        <f t="shared" si="413"/>
        <v>0</v>
      </c>
      <c r="O635" s="121">
        <f t="shared" si="413"/>
        <v>0</v>
      </c>
      <c r="P635" s="126">
        <f t="shared" si="413"/>
        <v>0</v>
      </c>
      <c r="Q635" s="122"/>
      <c r="R635" s="408">
        <f t="shared" si="387"/>
        <v>0</v>
      </c>
      <c r="S635" s="693"/>
      <c r="T635" s="700">
        <f t="shared" si="408"/>
        <v>0</v>
      </c>
      <c r="U635" s="701">
        <f t="shared" si="408"/>
        <v>0</v>
      </c>
      <c r="V635" s="693"/>
      <c r="W635" s="700">
        <f t="shared" si="409"/>
        <v>0</v>
      </c>
      <c r="X635" s="126">
        <f t="shared" si="409"/>
        <v>0</v>
      </c>
      <c r="Y635" s="696">
        <f t="shared" si="388"/>
        <v>0</v>
      </c>
      <c r="Z635" s="408">
        <f t="shared" si="389"/>
        <v>0</v>
      </c>
      <c r="AA635" s="127"/>
      <c r="AB635" s="123">
        <f t="shared" si="414"/>
        <v>0</v>
      </c>
      <c r="AC635" s="121">
        <f t="shared" si="414"/>
        <v>0</v>
      </c>
      <c r="AD635" s="121">
        <f t="shared" si="414"/>
        <v>0</v>
      </c>
      <c r="AE635" s="121">
        <f t="shared" si="414"/>
        <v>0</v>
      </c>
      <c r="AF635" s="121">
        <f t="shared" si="414"/>
        <v>0</v>
      </c>
      <c r="AG635" s="121">
        <f t="shared" si="414"/>
        <v>0</v>
      </c>
      <c r="AH635" s="121">
        <f t="shared" si="414"/>
        <v>0</v>
      </c>
      <c r="AI635" s="121">
        <f t="shared" si="414"/>
        <v>0</v>
      </c>
      <c r="AJ635" s="121">
        <f t="shared" si="414"/>
        <v>0</v>
      </c>
      <c r="AK635" s="121">
        <f t="shared" si="414"/>
        <v>0</v>
      </c>
      <c r="AL635" s="121">
        <f t="shared" si="414"/>
        <v>0</v>
      </c>
      <c r="AM635" s="121">
        <f t="shared" si="414"/>
        <v>0</v>
      </c>
      <c r="AN635" s="121">
        <f t="shared" si="414"/>
        <v>0</v>
      </c>
      <c r="AO635" s="701">
        <f t="shared" si="414"/>
        <v>0</v>
      </c>
      <c r="AP635" s="122"/>
      <c r="AQ635" s="123">
        <f t="shared" si="415"/>
        <v>0</v>
      </c>
      <c r="AR635" s="121">
        <f t="shared" si="415"/>
        <v>0</v>
      </c>
      <c r="AS635" s="121">
        <f t="shared" si="415"/>
        <v>0</v>
      </c>
      <c r="AT635" s="121">
        <f t="shared" si="415"/>
        <v>0</v>
      </c>
      <c r="AU635" s="121">
        <f t="shared" si="415"/>
        <v>0</v>
      </c>
      <c r="AV635" s="121">
        <f t="shared" si="415"/>
        <v>0</v>
      </c>
      <c r="AW635" s="121">
        <f t="shared" si="415"/>
        <v>0</v>
      </c>
      <c r="AX635" s="121">
        <f t="shared" si="415"/>
        <v>0</v>
      </c>
      <c r="AY635" s="121">
        <f t="shared" si="415"/>
        <v>0</v>
      </c>
      <c r="AZ635" s="121">
        <f t="shared" si="415"/>
        <v>0</v>
      </c>
      <c r="BA635" s="121">
        <f t="shared" si="415"/>
        <v>0</v>
      </c>
      <c r="BB635" s="121">
        <f t="shared" si="415"/>
        <v>0</v>
      </c>
      <c r="BC635" s="121">
        <f t="shared" si="415"/>
        <v>0</v>
      </c>
      <c r="BD635" s="701">
        <f t="shared" si="415"/>
        <v>0</v>
      </c>
      <c r="BE635" s="693"/>
      <c r="BF635" s="122">
        <f t="shared" si="390"/>
        <v>0</v>
      </c>
      <c r="BG635" s="124"/>
      <c r="BH635" s="122">
        <f t="shared" si="391"/>
        <v>0</v>
      </c>
      <c r="BI635" s="124"/>
      <c r="BJ635" s="122">
        <f t="shared" si="392"/>
        <v>0</v>
      </c>
      <c r="BK635" s="124"/>
      <c r="BL635" s="125">
        <f t="shared" si="393"/>
        <v>0</v>
      </c>
      <c r="BM635" s="124"/>
      <c r="BN635" s="123">
        <f t="shared" si="412"/>
        <v>0</v>
      </c>
      <c r="BO635" s="126">
        <f t="shared" si="412"/>
        <v>0</v>
      </c>
      <c r="BP635" s="127"/>
      <c r="BQ635" s="409"/>
    </row>
    <row r="636" spans="1:69" s="131" customFormat="1" ht="17.55" hidden="1" customHeight="1">
      <c r="A636" s="83"/>
      <c r="C636" s="139" t="str">
        <f t="shared" si="386"/>
        <v>H</v>
      </c>
      <c r="D636" s="130" t="str">
        <f t="shared" si="406"/>
        <v>HTL</v>
      </c>
      <c r="E636" s="129" t="str">
        <f t="shared" si="416"/>
        <v>SK JNC</v>
      </c>
      <c r="F636" s="717"/>
      <c r="G636" s="123">
        <f t="shared" ref="G636:P645" si="417">SUMIFS(Share, Y, $E$3, Config, $G$11, P, G$15, LType, $D636, MSup, $E636)</f>
        <v>0</v>
      </c>
      <c r="H636" s="121">
        <f t="shared" si="417"/>
        <v>0</v>
      </c>
      <c r="I636" s="121">
        <f t="shared" si="417"/>
        <v>0</v>
      </c>
      <c r="J636" s="121">
        <f t="shared" si="417"/>
        <v>0</v>
      </c>
      <c r="K636" s="121">
        <f t="shared" si="417"/>
        <v>0</v>
      </c>
      <c r="L636" s="121">
        <f t="shared" si="417"/>
        <v>0</v>
      </c>
      <c r="M636" s="121">
        <f t="shared" si="417"/>
        <v>0</v>
      </c>
      <c r="N636" s="121">
        <f t="shared" si="417"/>
        <v>0</v>
      </c>
      <c r="O636" s="121">
        <f t="shared" si="417"/>
        <v>0</v>
      </c>
      <c r="P636" s="126">
        <f t="shared" si="417"/>
        <v>0</v>
      </c>
      <c r="Q636" s="122"/>
      <c r="R636" s="408">
        <f t="shared" si="387"/>
        <v>0</v>
      </c>
      <c r="S636" s="693"/>
      <c r="T636" s="700">
        <f t="shared" ref="T636:U655" si="418">SUMIFS(Share, Y, $E$3, Config, $T$11, P, T$15, LType, $D636, MSup, $E636)</f>
        <v>0</v>
      </c>
      <c r="U636" s="701">
        <f t="shared" si="418"/>
        <v>0</v>
      </c>
      <c r="V636" s="693"/>
      <c r="W636" s="700">
        <f t="shared" ref="W636:X655" si="419">SUMIFS(Share, Y, $E$3, Config, $W$11, P, W$15, LType, $D636, MSup, $E636)</f>
        <v>0</v>
      </c>
      <c r="X636" s="126">
        <f t="shared" si="419"/>
        <v>0</v>
      </c>
      <c r="Y636" s="696">
        <f t="shared" si="388"/>
        <v>0</v>
      </c>
      <c r="Z636" s="408">
        <f t="shared" si="389"/>
        <v>0</v>
      </c>
      <c r="AA636" s="127"/>
      <c r="AB636" s="123">
        <f t="shared" ref="AB636:AO645" si="420">SUMIFS(Share, Y, $E$3, Config, $AB$11, P, AB$15, LType, $D636, MSup, $E636)</f>
        <v>0</v>
      </c>
      <c r="AC636" s="121">
        <f t="shared" si="420"/>
        <v>0</v>
      </c>
      <c r="AD636" s="121">
        <f t="shared" si="420"/>
        <v>0</v>
      </c>
      <c r="AE636" s="121">
        <f t="shared" si="420"/>
        <v>0</v>
      </c>
      <c r="AF636" s="121">
        <f t="shared" si="420"/>
        <v>0</v>
      </c>
      <c r="AG636" s="121">
        <f t="shared" si="420"/>
        <v>0</v>
      </c>
      <c r="AH636" s="121">
        <f t="shared" si="420"/>
        <v>0</v>
      </c>
      <c r="AI636" s="121">
        <f t="shared" si="420"/>
        <v>0</v>
      </c>
      <c r="AJ636" s="121">
        <f t="shared" si="420"/>
        <v>0</v>
      </c>
      <c r="AK636" s="121">
        <f t="shared" si="420"/>
        <v>0</v>
      </c>
      <c r="AL636" s="121">
        <f t="shared" si="420"/>
        <v>0</v>
      </c>
      <c r="AM636" s="121">
        <f t="shared" si="420"/>
        <v>0</v>
      </c>
      <c r="AN636" s="121">
        <f t="shared" si="420"/>
        <v>0</v>
      </c>
      <c r="AO636" s="701">
        <f t="shared" si="420"/>
        <v>0</v>
      </c>
      <c r="AP636" s="122"/>
      <c r="AQ636" s="123">
        <f t="shared" ref="AQ636:BD645" si="421">SUMIFS(Share, Y, $E$3, Config, $AQ$11, P, AQ$15, LType, $D636, MSup, $E636)</f>
        <v>0</v>
      </c>
      <c r="AR636" s="121">
        <f t="shared" si="421"/>
        <v>0</v>
      </c>
      <c r="AS636" s="121">
        <f t="shared" si="421"/>
        <v>0</v>
      </c>
      <c r="AT636" s="121">
        <f t="shared" si="421"/>
        <v>0</v>
      </c>
      <c r="AU636" s="121">
        <f t="shared" si="421"/>
        <v>0</v>
      </c>
      <c r="AV636" s="121">
        <f t="shared" si="421"/>
        <v>0</v>
      </c>
      <c r="AW636" s="121">
        <f t="shared" si="421"/>
        <v>0</v>
      </c>
      <c r="AX636" s="121">
        <f t="shared" si="421"/>
        <v>0</v>
      </c>
      <c r="AY636" s="121">
        <f t="shared" si="421"/>
        <v>0</v>
      </c>
      <c r="AZ636" s="121">
        <f t="shared" si="421"/>
        <v>0</v>
      </c>
      <c r="BA636" s="121">
        <f t="shared" si="421"/>
        <v>0</v>
      </c>
      <c r="BB636" s="121">
        <f t="shared" si="421"/>
        <v>0</v>
      </c>
      <c r="BC636" s="121">
        <f t="shared" si="421"/>
        <v>0</v>
      </c>
      <c r="BD636" s="701">
        <f t="shared" si="421"/>
        <v>0</v>
      </c>
      <c r="BE636" s="693"/>
      <c r="BF636" s="122">
        <f t="shared" si="390"/>
        <v>0</v>
      </c>
      <c r="BG636" s="124"/>
      <c r="BH636" s="122">
        <f t="shared" si="391"/>
        <v>0</v>
      </c>
      <c r="BI636" s="124"/>
      <c r="BJ636" s="122">
        <f t="shared" si="392"/>
        <v>0</v>
      </c>
      <c r="BK636" s="124"/>
      <c r="BL636" s="125">
        <f t="shared" si="393"/>
        <v>0</v>
      </c>
      <c r="BM636" s="124"/>
      <c r="BN636" s="123">
        <f t="shared" ref="BN636:BO655" si="422">SUMIFS(Share, Y, $E$3, Config, $BN$11, P, BN$15, LType, $D636, MSup, $E636)</f>
        <v>0</v>
      </c>
      <c r="BO636" s="126">
        <f t="shared" si="422"/>
        <v>0</v>
      </c>
      <c r="BP636" s="127"/>
      <c r="BQ636" s="409"/>
    </row>
    <row r="637" spans="1:69" s="131" customFormat="1" ht="17.55" customHeight="1">
      <c r="A637" s="83"/>
      <c r="C637" s="139" t="str">
        <f t="shared" si="386"/>
        <v/>
      </c>
      <c r="D637" s="130" t="str">
        <f t="shared" si="406"/>
        <v>HTL</v>
      </c>
      <c r="E637" s="129" t="str">
        <f t="shared" si="416"/>
        <v>Solus AM</v>
      </c>
      <c r="F637" s="717"/>
      <c r="G637" s="123">
        <f t="shared" si="417"/>
        <v>0</v>
      </c>
      <c r="H637" s="121">
        <f t="shared" si="417"/>
        <v>0</v>
      </c>
      <c r="I637" s="121">
        <f t="shared" si="417"/>
        <v>0</v>
      </c>
      <c r="J637" s="121">
        <f t="shared" si="417"/>
        <v>0</v>
      </c>
      <c r="K637" s="121">
        <f t="shared" si="417"/>
        <v>0</v>
      </c>
      <c r="L637" s="121">
        <f t="shared" si="417"/>
        <v>0</v>
      </c>
      <c r="M637" s="121">
        <f t="shared" si="417"/>
        <v>0</v>
      </c>
      <c r="N637" s="121">
        <f t="shared" si="417"/>
        <v>0</v>
      </c>
      <c r="O637" s="121">
        <f t="shared" si="417"/>
        <v>0</v>
      </c>
      <c r="P637" s="126">
        <f t="shared" si="417"/>
        <v>0</v>
      </c>
      <c r="Q637" s="122"/>
      <c r="R637" s="408">
        <f t="shared" si="387"/>
        <v>0.4</v>
      </c>
      <c r="S637" s="693"/>
      <c r="T637" s="700">
        <f t="shared" si="418"/>
        <v>0</v>
      </c>
      <c r="U637" s="701">
        <f t="shared" si="418"/>
        <v>0</v>
      </c>
      <c r="V637" s="693"/>
      <c r="W637" s="700">
        <f t="shared" si="419"/>
        <v>0</v>
      </c>
      <c r="X637" s="126">
        <f t="shared" si="419"/>
        <v>0</v>
      </c>
      <c r="Y637" s="696">
        <f t="shared" si="388"/>
        <v>0</v>
      </c>
      <c r="Z637" s="408">
        <f t="shared" si="389"/>
        <v>0</v>
      </c>
      <c r="AA637" s="127"/>
      <c r="AB637" s="123">
        <f t="shared" si="420"/>
        <v>0.4</v>
      </c>
      <c r="AC637" s="121">
        <f t="shared" si="420"/>
        <v>0</v>
      </c>
      <c r="AD637" s="121">
        <f t="shared" si="420"/>
        <v>0</v>
      </c>
      <c r="AE637" s="121">
        <f t="shared" si="420"/>
        <v>0</v>
      </c>
      <c r="AF637" s="121">
        <f t="shared" si="420"/>
        <v>0</v>
      </c>
      <c r="AG637" s="121">
        <f t="shared" si="420"/>
        <v>0</v>
      </c>
      <c r="AH637" s="121">
        <f t="shared" si="420"/>
        <v>0</v>
      </c>
      <c r="AI637" s="121">
        <f t="shared" si="420"/>
        <v>0</v>
      </c>
      <c r="AJ637" s="121">
        <f t="shared" si="420"/>
        <v>0</v>
      </c>
      <c r="AK637" s="121">
        <f t="shared" si="420"/>
        <v>0</v>
      </c>
      <c r="AL637" s="121">
        <f t="shared" si="420"/>
        <v>0</v>
      </c>
      <c r="AM637" s="121">
        <f t="shared" si="420"/>
        <v>0</v>
      </c>
      <c r="AN637" s="121">
        <f t="shared" si="420"/>
        <v>0</v>
      </c>
      <c r="AO637" s="701">
        <f t="shared" si="420"/>
        <v>0</v>
      </c>
      <c r="AP637" s="122"/>
      <c r="AQ637" s="123">
        <f t="shared" si="421"/>
        <v>0</v>
      </c>
      <c r="AR637" s="121">
        <f t="shared" si="421"/>
        <v>0</v>
      </c>
      <c r="AS637" s="121">
        <f t="shared" si="421"/>
        <v>0</v>
      </c>
      <c r="AT637" s="121">
        <f t="shared" si="421"/>
        <v>0</v>
      </c>
      <c r="AU637" s="121">
        <f t="shared" si="421"/>
        <v>0</v>
      </c>
      <c r="AV637" s="121">
        <f t="shared" si="421"/>
        <v>0</v>
      </c>
      <c r="AW637" s="121">
        <f t="shared" si="421"/>
        <v>0</v>
      </c>
      <c r="AX637" s="121">
        <f t="shared" si="421"/>
        <v>0</v>
      </c>
      <c r="AY637" s="121">
        <f t="shared" si="421"/>
        <v>0</v>
      </c>
      <c r="AZ637" s="121">
        <f t="shared" si="421"/>
        <v>0</v>
      </c>
      <c r="BA637" s="121">
        <f t="shared" si="421"/>
        <v>0</v>
      </c>
      <c r="BB637" s="121">
        <f t="shared" si="421"/>
        <v>0</v>
      </c>
      <c r="BC637" s="121">
        <f t="shared" si="421"/>
        <v>0</v>
      </c>
      <c r="BD637" s="701">
        <f t="shared" si="421"/>
        <v>0</v>
      </c>
      <c r="BE637" s="693"/>
      <c r="BF637" s="122">
        <f t="shared" si="390"/>
        <v>0</v>
      </c>
      <c r="BG637" s="124"/>
      <c r="BH637" s="122">
        <f t="shared" si="391"/>
        <v>0.7</v>
      </c>
      <c r="BI637" s="124"/>
      <c r="BJ637" s="122">
        <f t="shared" si="392"/>
        <v>0.4</v>
      </c>
      <c r="BK637" s="124"/>
      <c r="BL637" s="125">
        <f t="shared" si="393"/>
        <v>0</v>
      </c>
      <c r="BM637" s="124"/>
      <c r="BN637" s="123">
        <f t="shared" si="422"/>
        <v>0</v>
      </c>
      <c r="BO637" s="126">
        <f t="shared" si="422"/>
        <v>0</v>
      </c>
      <c r="BP637" s="127"/>
      <c r="BQ637" s="409"/>
    </row>
    <row r="638" spans="1:69" s="131" customFormat="1" ht="17.55" hidden="1" customHeight="1">
      <c r="A638" s="83"/>
      <c r="C638" s="139" t="str">
        <f t="shared" si="386"/>
        <v>H</v>
      </c>
      <c r="D638" s="130" t="str">
        <f t="shared" si="406"/>
        <v>HTL</v>
      </c>
      <c r="E638" s="129">
        <f t="shared" si="416"/>
        <v>0</v>
      </c>
      <c r="F638" s="717"/>
      <c r="G638" s="123">
        <f t="shared" si="417"/>
        <v>0</v>
      </c>
      <c r="H638" s="121">
        <f t="shared" si="417"/>
        <v>0</v>
      </c>
      <c r="I638" s="121">
        <f t="shared" si="417"/>
        <v>0</v>
      </c>
      <c r="J638" s="121">
        <f t="shared" si="417"/>
        <v>0</v>
      </c>
      <c r="K638" s="121">
        <f t="shared" si="417"/>
        <v>0</v>
      </c>
      <c r="L638" s="121">
        <f t="shared" si="417"/>
        <v>0</v>
      </c>
      <c r="M638" s="121">
        <f t="shared" si="417"/>
        <v>0</v>
      </c>
      <c r="N638" s="121">
        <f t="shared" si="417"/>
        <v>0</v>
      </c>
      <c r="O638" s="121">
        <f t="shared" si="417"/>
        <v>0</v>
      </c>
      <c r="P638" s="126">
        <f t="shared" si="417"/>
        <v>0</v>
      </c>
      <c r="Q638" s="122"/>
      <c r="R638" s="408">
        <f t="shared" si="387"/>
        <v>0</v>
      </c>
      <c r="S638" s="693"/>
      <c r="T638" s="700">
        <f t="shared" si="418"/>
        <v>0</v>
      </c>
      <c r="U638" s="701">
        <f t="shared" si="418"/>
        <v>0</v>
      </c>
      <c r="V638" s="693"/>
      <c r="W638" s="700">
        <f t="shared" si="419"/>
        <v>0</v>
      </c>
      <c r="X638" s="126">
        <f t="shared" si="419"/>
        <v>0</v>
      </c>
      <c r="Y638" s="696">
        <f t="shared" si="388"/>
        <v>0</v>
      </c>
      <c r="Z638" s="408">
        <f t="shared" si="389"/>
        <v>0</v>
      </c>
      <c r="AA638" s="127"/>
      <c r="AB638" s="123">
        <f t="shared" si="420"/>
        <v>0</v>
      </c>
      <c r="AC638" s="121">
        <f t="shared" si="420"/>
        <v>0</v>
      </c>
      <c r="AD638" s="121">
        <f t="shared" si="420"/>
        <v>0</v>
      </c>
      <c r="AE638" s="121">
        <f t="shared" si="420"/>
        <v>0</v>
      </c>
      <c r="AF638" s="121">
        <f t="shared" si="420"/>
        <v>0</v>
      </c>
      <c r="AG638" s="121">
        <f t="shared" si="420"/>
        <v>0</v>
      </c>
      <c r="AH638" s="121">
        <f t="shared" si="420"/>
        <v>0</v>
      </c>
      <c r="AI638" s="121">
        <f t="shared" si="420"/>
        <v>0</v>
      </c>
      <c r="AJ638" s="121">
        <f t="shared" si="420"/>
        <v>0</v>
      </c>
      <c r="AK638" s="121">
        <f t="shared" si="420"/>
        <v>0</v>
      </c>
      <c r="AL638" s="121">
        <f t="shared" si="420"/>
        <v>0</v>
      </c>
      <c r="AM638" s="121">
        <f t="shared" si="420"/>
        <v>0</v>
      </c>
      <c r="AN638" s="121">
        <f t="shared" si="420"/>
        <v>0</v>
      </c>
      <c r="AO638" s="701">
        <f t="shared" si="420"/>
        <v>0</v>
      </c>
      <c r="AP638" s="122"/>
      <c r="AQ638" s="123">
        <f t="shared" si="421"/>
        <v>0</v>
      </c>
      <c r="AR638" s="121">
        <f t="shared" si="421"/>
        <v>0</v>
      </c>
      <c r="AS638" s="121">
        <f t="shared" si="421"/>
        <v>0</v>
      </c>
      <c r="AT638" s="121">
        <f t="shared" si="421"/>
        <v>0</v>
      </c>
      <c r="AU638" s="121">
        <f t="shared" si="421"/>
        <v>0</v>
      </c>
      <c r="AV638" s="121">
        <f t="shared" si="421"/>
        <v>0</v>
      </c>
      <c r="AW638" s="121">
        <f t="shared" si="421"/>
        <v>0</v>
      </c>
      <c r="AX638" s="121">
        <f t="shared" si="421"/>
        <v>0</v>
      </c>
      <c r="AY638" s="121">
        <f t="shared" si="421"/>
        <v>0</v>
      </c>
      <c r="AZ638" s="121">
        <f t="shared" si="421"/>
        <v>0</v>
      </c>
      <c r="BA638" s="121">
        <f t="shared" si="421"/>
        <v>0</v>
      </c>
      <c r="BB638" s="121">
        <f t="shared" si="421"/>
        <v>0</v>
      </c>
      <c r="BC638" s="121">
        <f t="shared" si="421"/>
        <v>0</v>
      </c>
      <c r="BD638" s="701">
        <f t="shared" si="421"/>
        <v>0</v>
      </c>
      <c r="BE638" s="693"/>
      <c r="BF638" s="122">
        <f t="shared" si="390"/>
        <v>0</v>
      </c>
      <c r="BG638" s="124"/>
      <c r="BH638" s="122">
        <f t="shared" si="391"/>
        <v>0</v>
      </c>
      <c r="BI638" s="124"/>
      <c r="BJ638" s="122">
        <f t="shared" si="392"/>
        <v>0</v>
      </c>
      <c r="BK638" s="124"/>
      <c r="BL638" s="125">
        <f t="shared" si="393"/>
        <v>0</v>
      </c>
      <c r="BM638" s="124"/>
      <c r="BN638" s="123">
        <f t="shared" si="422"/>
        <v>0</v>
      </c>
      <c r="BO638" s="126">
        <f t="shared" si="422"/>
        <v>0</v>
      </c>
      <c r="BP638" s="127"/>
      <c r="BQ638" s="409"/>
    </row>
    <row r="639" spans="1:69" s="131" customFormat="1" ht="17.55" hidden="1" customHeight="1">
      <c r="A639" s="83"/>
      <c r="C639" s="139" t="str">
        <f t="shared" si="386"/>
        <v>H</v>
      </c>
      <c r="D639" s="130" t="str">
        <f t="shared" si="406"/>
        <v>HTL</v>
      </c>
      <c r="E639" s="129">
        <f t="shared" si="416"/>
        <v>0</v>
      </c>
      <c r="F639" s="717"/>
      <c r="G639" s="123">
        <f t="shared" si="417"/>
        <v>0</v>
      </c>
      <c r="H639" s="121">
        <f t="shared" si="417"/>
        <v>0</v>
      </c>
      <c r="I639" s="121">
        <f t="shared" si="417"/>
        <v>0</v>
      </c>
      <c r="J639" s="121">
        <f t="shared" si="417"/>
        <v>0</v>
      </c>
      <c r="K639" s="121">
        <f t="shared" si="417"/>
        <v>0</v>
      </c>
      <c r="L639" s="121">
        <f t="shared" si="417"/>
        <v>0</v>
      </c>
      <c r="M639" s="121">
        <f t="shared" si="417"/>
        <v>0</v>
      </c>
      <c r="N639" s="121">
        <f t="shared" si="417"/>
        <v>0</v>
      </c>
      <c r="O639" s="121">
        <f t="shared" si="417"/>
        <v>0</v>
      </c>
      <c r="P639" s="126">
        <f t="shared" si="417"/>
        <v>0</v>
      </c>
      <c r="Q639" s="122"/>
      <c r="R639" s="408">
        <f t="shared" si="387"/>
        <v>0</v>
      </c>
      <c r="S639" s="693"/>
      <c r="T639" s="700">
        <f t="shared" si="418"/>
        <v>0</v>
      </c>
      <c r="U639" s="701">
        <f t="shared" si="418"/>
        <v>0</v>
      </c>
      <c r="V639" s="693"/>
      <c r="W639" s="700">
        <f t="shared" si="419"/>
        <v>0</v>
      </c>
      <c r="X639" s="126">
        <f t="shared" si="419"/>
        <v>0</v>
      </c>
      <c r="Y639" s="696">
        <f t="shared" si="388"/>
        <v>0</v>
      </c>
      <c r="Z639" s="408">
        <f t="shared" si="389"/>
        <v>0</v>
      </c>
      <c r="AA639" s="127"/>
      <c r="AB639" s="123">
        <f t="shared" si="420"/>
        <v>0</v>
      </c>
      <c r="AC639" s="121">
        <f t="shared" si="420"/>
        <v>0</v>
      </c>
      <c r="AD639" s="121">
        <f t="shared" si="420"/>
        <v>0</v>
      </c>
      <c r="AE639" s="121">
        <f t="shared" si="420"/>
        <v>0</v>
      </c>
      <c r="AF639" s="121">
        <f t="shared" si="420"/>
        <v>0</v>
      </c>
      <c r="AG639" s="121">
        <f t="shared" si="420"/>
        <v>0</v>
      </c>
      <c r="AH639" s="121">
        <f t="shared" si="420"/>
        <v>0</v>
      </c>
      <c r="AI639" s="121">
        <f t="shared" si="420"/>
        <v>0</v>
      </c>
      <c r="AJ639" s="121">
        <f t="shared" si="420"/>
        <v>0</v>
      </c>
      <c r="AK639" s="121">
        <f t="shared" si="420"/>
        <v>0</v>
      </c>
      <c r="AL639" s="121">
        <f t="shared" si="420"/>
        <v>0</v>
      </c>
      <c r="AM639" s="121">
        <f t="shared" si="420"/>
        <v>0</v>
      </c>
      <c r="AN639" s="121">
        <f t="shared" si="420"/>
        <v>0</v>
      </c>
      <c r="AO639" s="701">
        <f t="shared" si="420"/>
        <v>0</v>
      </c>
      <c r="AP639" s="122"/>
      <c r="AQ639" s="123">
        <f t="shared" si="421"/>
        <v>0</v>
      </c>
      <c r="AR639" s="121">
        <f t="shared" si="421"/>
        <v>0</v>
      </c>
      <c r="AS639" s="121">
        <f t="shared" si="421"/>
        <v>0</v>
      </c>
      <c r="AT639" s="121">
        <f t="shared" si="421"/>
        <v>0</v>
      </c>
      <c r="AU639" s="121">
        <f t="shared" si="421"/>
        <v>0</v>
      </c>
      <c r="AV639" s="121">
        <f t="shared" si="421"/>
        <v>0</v>
      </c>
      <c r="AW639" s="121">
        <f t="shared" si="421"/>
        <v>0</v>
      </c>
      <c r="AX639" s="121">
        <f t="shared" si="421"/>
        <v>0</v>
      </c>
      <c r="AY639" s="121">
        <f t="shared" si="421"/>
        <v>0</v>
      </c>
      <c r="AZ639" s="121">
        <f t="shared" si="421"/>
        <v>0</v>
      </c>
      <c r="BA639" s="121">
        <f t="shared" si="421"/>
        <v>0</v>
      </c>
      <c r="BB639" s="121">
        <f t="shared" si="421"/>
        <v>0</v>
      </c>
      <c r="BC639" s="121">
        <f t="shared" si="421"/>
        <v>0</v>
      </c>
      <c r="BD639" s="701">
        <f t="shared" si="421"/>
        <v>0</v>
      </c>
      <c r="BE639" s="693"/>
      <c r="BF639" s="122">
        <f t="shared" si="390"/>
        <v>0</v>
      </c>
      <c r="BG639" s="124"/>
      <c r="BH639" s="122">
        <f t="shared" si="391"/>
        <v>0</v>
      </c>
      <c r="BI639" s="124"/>
      <c r="BJ639" s="122">
        <f t="shared" si="392"/>
        <v>0</v>
      </c>
      <c r="BK639" s="124"/>
      <c r="BL639" s="125">
        <f t="shared" si="393"/>
        <v>0</v>
      </c>
      <c r="BM639" s="124"/>
      <c r="BN639" s="123">
        <f t="shared" si="422"/>
        <v>0</v>
      </c>
      <c r="BO639" s="126">
        <f t="shared" si="422"/>
        <v>0</v>
      </c>
      <c r="BP639" s="127"/>
      <c r="BQ639" s="409"/>
    </row>
    <row r="640" spans="1:69" s="131" customFormat="1" ht="17.55" hidden="1" customHeight="1">
      <c r="A640" s="83"/>
      <c r="C640" s="139" t="str">
        <f t="shared" si="386"/>
        <v>H</v>
      </c>
      <c r="D640" s="130" t="str">
        <f t="shared" si="406"/>
        <v>HTL</v>
      </c>
      <c r="E640" s="129">
        <f t="shared" si="416"/>
        <v>0</v>
      </c>
      <c r="F640" s="717"/>
      <c r="G640" s="123">
        <f t="shared" si="417"/>
        <v>0</v>
      </c>
      <c r="H640" s="121">
        <f t="shared" si="417"/>
        <v>0</v>
      </c>
      <c r="I640" s="121">
        <f t="shared" si="417"/>
        <v>0</v>
      </c>
      <c r="J640" s="121">
        <f t="shared" si="417"/>
        <v>0</v>
      </c>
      <c r="K640" s="121">
        <f t="shared" si="417"/>
        <v>0</v>
      </c>
      <c r="L640" s="121">
        <f t="shared" si="417"/>
        <v>0</v>
      </c>
      <c r="M640" s="121">
        <f t="shared" si="417"/>
        <v>0</v>
      </c>
      <c r="N640" s="121">
        <f t="shared" si="417"/>
        <v>0</v>
      </c>
      <c r="O640" s="121">
        <f t="shared" si="417"/>
        <v>0</v>
      </c>
      <c r="P640" s="126">
        <f t="shared" si="417"/>
        <v>0</v>
      </c>
      <c r="Q640" s="122"/>
      <c r="R640" s="408">
        <f t="shared" si="387"/>
        <v>0</v>
      </c>
      <c r="S640" s="693"/>
      <c r="T640" s="700">
        <f t="shared" si="418"/>
        <v>0</v>
      </c>
      <c r="U640" s="701">
        <f t="shared" si="418"/>
        <v>0</v>
      </c>
      <c r="V640" s="693"/>
      <c r="W640" s="700">
        <f t="shared" si="419"/>
        <v>0</v>
      </c>
      <c r="X640" s="126">
        <f t="shared" si="419"/>
        <v>0</v>
      </c>
      <c r="Y640" s="696">
        <f t="shared" si="388"/>
        <v>0</v>
      </c>
      <c r="Z640" s="408">
        <f t="shared" si="389"/>
        <v>0</v>
      </c>
      <c r="AA640" s="127"/>
      <c r="AB640" s="123">
        <f t="shared" si="420"/>
        <v>0</v>
      </c>
      <c r="AC640" s="121">
        <f t="shared" si="420"/>
        <v>0</v>
      </c>
      <c r="AD640" s="121">
        <f t="shared" si="420"/>
        <v>0</v>
      </c>
      <c r="AE640" s="121">
        <f t="shared" si="420"/>
        <v>0</v>
      </c>
      <c r="AF640" s="121">
        <f t="shared" si="420"/>
        <v>0</v>
      </c>
      <c r="AG640" s="121">
        <f t="shared" si="420"/>
        <v>0</v>
      </c>
      <c r="AH640" s="121">
        <f t="shared" si="420"/>
        <v>0</v>
      </c>
      <c r="AI640" s="121">
        <f t="shared" si="420"/>
        <v>0</v>
      </c>
      <c r="AJ640" s="121">
        <f t="shared" si="420"/>
        <v>0</v>
      </c>
      <c r="AK640" s="121">
        <f t="shared" si="420"/>
        <v>0</v>
      </c>
      <c r="AL640" s="121">
        <f t="shared" si="420"/>
        <v>0</v>
      </c>
      <c r="AM640" s="121">
        <f t="shared" si="420"/>
        <v>0</v>
      </c>
      <c r="AN640" s="121">
        <f t="shared" si="420"/>
        <v>0</v>
      </c>
      <c r="AO640" s="701">
        <f t="shared" si="420"/>
        <v>0</v>
      </c>
      <c r="AP640" s="122"/>
      <c r="AQ640" s="123">
        <f t="shared" si="421"/>
        <v>0</v>
      </c>
      <c r="AR640" s="121">
        <f t="shared" si="421"/>
        <v>0</v>
      </c>
      <c r="AS640" s="121">
        <f t="shared" si="421"/>
        <v>0</v>
      </c>
      <c r="AT640" s="121">
        <f t="shared" si="421"/>
        <v>0</v>
      </c>
      <c r="AU640" s="121">
        <f t="shared" si="421"/>
        <v>0</v>
      </c>
      <c r="AV640" s="121">
        <f t="shared" si="421"/>
        <v>0</v>
      </c>
      <c r="AW640" s="121">
        <f t="shared" si="421"/>
        <v>0</v>
      </c>
      <c r="AX640" s="121">
        <f t="shared" si="421"/>
        <v>0</v>
      </c>
      <c r="AY640" s="121">
        <f t="shared" si="421"/>
        <v>0</v>
      </c>
      <c r="AZ640" s="121">
        <f t="shared" si="421"/>
        <v>0</v>
      </c>
      <c r="BA640" s="121">
        <f t="shared" si="421"/>
        <v>0</v>
      </c>
      <c r="BB640" s="121">
        <f t="shared" si="421"/>
        <v>0</v>
      </c>
      <c r="BC640" s="121">
        <f t="shared" si="421"/>
        <v>0</v>
      </c>
      <c r="BD640" s="701">
        <f t="shared" si="421"/>
        <v>0</v>
      </c>
      <c r="BE640" s="693"/>
      <c r="BF640" s="122">
        <f t="shared" si="390"/>
        <v>0</v>
      </c>
      <c r="BG640" s="124"/>
      <c r="BH640" s="122">
        <f t="shared" si="391"/>
        <v>0</v>
      </c>
      <c r="BI640" s="124"/>
      <c r="BJ640" s="122">
        <f t="shared" si="392"/>
        <v>0</v>
      </c>
      <c r="BK640" s="124"/>
      <c r="BL640" s="125">
        <f t="shared" si="393"/>
        <v>0</v>
      </c>
      <c r="BM640" s="124"/>
      <c r="BN640" s="123">
        <f t="shared" si="422"/>
        <v>0</v>
      </c>
      <c r="BO640" s="126">
        <f t="shared" si="422"/>
        <v>0</v>
      </c>
      <c r="BP640" s="127"/>
      <c r="BQ640" s="409"/>
    </row>
    <row r="641" spans="1:69" s="131" customFormat="1" ht="17.55" hidden="1" customHeight="1">
      <c r="A641" s="83"/>
      <c r="C641" s="139" t="str">
        <f t="shared" si="386"/>
        <v>H</v>
      </c>
      <c r="D641" s="130" t="str">
        <f t="shared" si="406"/>
        <v>HTL</v>
      </c>
      <c r="E641" s="129">
        <f t="shared" si="416"/>
        <v>0</v>
      </c>
      <c r="F641" s="717"/>
      <c r="G641" s="123">
        <f t="shared" si="417"/>
        <v>0</v>
      </c>
      <c r="H641" s="121">
        <f t="shared" si="417"/>
        <v>0</v>
      </c>
      <c r="I641" s="121">
        <f t="shared" si="417"/>
        <v>0</v>
      </c>
      <c r="J641" s="121">
        <f t="shared" si="417"/>
        <v>0</v>
      </c>
      <c r="K641" s="121">
        <f t="shared" si="417"/>
        <v>0</v>
      </c>
      <c r="L641" s="121">
        <f t="shared" si="417"/>
        <v>0</v>
      </c>
      <c r="M641" s="121">
        <f t="shared" si="417"/>
        <v>0</v>
      </c>
      <c r="N641" s="121">
        <f t="shared" si="417"/>
        <v>0</v>
      </c>
      <c r="O641" s="121">
        <f t="shared" si="417"/>
        <v>0</v>
      </c>
      <c r="P641" s="126">
        <f t="shared" si="417"/>
        <v>0</v>
      </c>
      <c r="Q641" s="122"/>
      <c r="R641" s="408">
        <f t="shared" si="387"/>
        <v>0</v>
      </c>
      <c r="S641" s="693"/>
      <c r="T641" s="700">
        <f t="shared" si="418"/>
        <v>0</v>
      </c>
      <c r="U641" s="701">
        <f t="shared" si="418"/>
        <v>0</v>
      </c>
      <c r="V641" s="693"/>
      <c r="W641" s="700">
        <f t="shared" si="419"/>
        <v>0</v>
      </c>
      <c r="X641" s="126">
        <f t="shared" si="419"/>
        <v>0</v>
      </c>
      <c r="Y641" s="696">
        <f t="shared" si="388"/>
        <v>0</v>
      </c>
      <c r="Z641" s="408">
        <f t="shared" si="389"/>
        <v>0</v>
      </c>
      <c r="AA641" s="127"/>
      <c r="AB641" s="123">
        <f t="shared" si="420"/>
        <v>0</v>
      </c>
      <c r="AC641" s="121">
        <f t="shared" si="420"/>
        <v>0</v>
      </c>
      <c r="AD641" s="121">
        <f t="shared" si="420"/>
        <v>0</v>
      </c>
      <c r="AE641" s="121">
        <f t="shared" si="420"/>
        <v>0</v>
      </c>
      <c r="AF641" s="121">
        <f t="shared" si="420"/>
        <v>0</v>
      </c>
      <c r="AG641" s="121">
        <f t="shared" si="420"/>
        <v>0</v>
      </c>
      <c r="AH641" s="121">
        <f t="shared" si="420"/>
        <v>0</v>
      </c>
      <c r="AI641" s="121">
        <f t="shared" si="420"/>
        <v>0</v>
      </c>
      <c r="AJ641" s="121">
        <f t="shared" si="420"/>
        <v>0</v>
      </c>
      <c r="AK641" s="121">
        <f t="shared" si="420"/>
        <v>0</v>
      </c>
      <c r="AL641" s="121">
        <f t="shared" si="420"/>
        <v>0</v>
      </c>
      <c r="AM641" s="121">
        <f t="shared" si="420"/>
        <v>0</v>
      </c>
      <c r="AN641" s="121">
        <f t="shared" si="420"/>
        <v>0</v>
      </c>
      <c r="AO641" s="701">
        <f t="shared" si="420"/>
        <v>0</v>
      </c>
      <c r="AP641" s="122"/>
      <c r="AQ641" s="123">
        <f t="shared" si="421"/>
        <v>0</v>
      </c>
      <c r="AR641" s="121">
        <f t="shared" si="421"/>
        <v>0</v>
      </c>
      <c r="AS641" s="121">
        <f t="shared" si="421"/>
        <v>0</v>
      </c>
      <c r="AT641" s="121">
        <f t="shared" si="421"/>
        <v>0</v>
      </c>
      <c r="AU641" s="121">
        <f t="shared" si="421"/>
        <v>0</v>
      </c>
      <c r="AV641" s="121">
        <f t="shared" si="421"/>
        <v>0</v>
      </c>
      <c r="AW641" s="121">
        <f t="shared" si="421"/>
        <v>0</v>
      </c>
      <c r="AX641" s="121">
        <f t="shared" si="421"/>
        <v>0</v>
      </c>
      <c r="AY641" s="121">
        <f t="shared" si="421"/>
        <v>0</v>
      </c>
      <c r="AZ641" s="121">
        <f t="shared" si="421"/>
        <v>0</v>
      </c>
      <c r="BA641" s="121">
        <f t="shared" si="421"/>
        <v>0</v>
      </c>
      <c r="BB641" s="121">
        <f t="shared" si="421"/>
        <v>0</v>
      </c>
      <c r="BC641" s="121">
        <f t="shared" si="421"/>
        <v>0</v>
      </c>
      <c r="BD641" s="701">
        <f t="shared" si="421"/>
        <v>0</v>
      </c>
      <c r="BE641" s="693"/>
      <c r="BF641" s="122">
        <f t="shared" si="390"/>
        <v>0</v>
      </c>
      <c r="BG641" s="124"/>
      <c r="BH641" s="122">
        <f t="shared" si="391"/>
        <v>0</v>
      </c>
      <c r="BI641" s="124"/>
      <c r="BJ641" s="122">
        <f t="shared" si="392"/>
        <v>0</v>
      </c>
      <c r="BK641" s="124"/>
      <c r="BL641" s="125">
        <f t="shared" si="393"/>
        <v>0</v>
      </c>
      <c r="BM641" s="124"/>
      <c r="BN641" s="123">
        <f t="shared" si="422"/>
        <v>0</v>
      </c>
      <c r="BO641" s="126">
        <f t="shared" si="422"/>
        <v>0</v>
      </c>
      <c r="BP641" s="127"/>
      <c r="BQ641" s="409"/>
    </row>
    <row r="642" spans="1:69" s="131" customFormat="1" ht="17.55" hidden="1" customHeight="1">
      <c r="A642" s="83"/>
      <c r="C642" s="139" t="str">
        <f t="shared" si="386"/>
        <v>H</v>
      </c>
      <c r="D642" s="130" t="str">
        <f t="shared" si="406"/>
        <v>HTL</v>
      </c>
      <c r="E642" s="129">
        <f t="shared" si="416"/>
        <v>0</v>
      </c>
      <c r="F642" s="717"/>
      <c r="G642" s="123">
        <f t="shared" si="417"/>
        <v>0</v>
      </c>
      <c r="H642" s="121">
        <f t="shared" si="417"/>
        <v>0</v>
      </c>
      <c r="I642" s="121">
        <f t="shared" si="417"/>
        <v>0</v>
      </c>
      <c r="J642" s="121">
        <f t="shared" si="417"/>
        <v>0</v>
      </c>
      <c r="K642" s="121">
        <f t="shared" si="417"/>
        <v>0</v>
      </c>
      <c r="L642" s="121">
        <f t="shared" si="417"/>
        <v>0</v>
      </c>
      <c r="M642" s="121">
        <f t="shared" si="417"/>
        <v>0</v>
      </c>
      <c r="N642" s="121">
        <f t="shared" si="417"/>
        <v>0</v>
      </c>
      <c r="O642" s="121">
        <f t="shared" si="417"/>
        <v>0</v>
      </c>
      <c r="P642" s="126">
        <f t="shared" si="417"/>
        <v>0</v>
      </c>
      <c r="Q642" s="122"/>
      <c r="R642" s="408">
        <f t="shared" si="387"/>
        <v>0</v>
      </c>
      <c r="S642" s="693"/>
      <c r="T642" s="700">
        <f t="shared" si="418"/>
        <v>0</v>
      </c>
      <c r="U642" s="701">
        <f t="shared" si="418"/>
        <v>0</v>
      </c>
      <c r="V642" s="693"/>
      <c r="W642" s="700">
        <f t="shared" si="419"/>
        <v>0</v>
      </c>
      <c r="X642" s="126">
        <f t="shared" si="419"/>
        <v>0</v>
      </c>
      <c r="Y642" s="696">
        <f t="shared" si="388"/>
        <v>0</v>
      </c>
      <c r="Z642" s="408">
        <f t="shared" si="389"/>
        <v>0</v>
      </c>
      <c r="AA642" s="127"/>
      <c r="AB642" s="123">
        <f t="shared" si="420"/>
        <v>0</v>
      </c>
      <c r="AC642" s="121">
        <f t="shared" si="420"/>
        <v>0</v>
      </c>
      <c r="AD642" s="121">
        <f t="shared" si="420"/>
        <v>0</v>
      </c>
      <c r="AE642" s="121">
        <f t="shared" si="420"/>
        <v>0</v>
      </c>
      <c r="AF642" s="121">
        <f t="shared" si="420"/>
        <v>0</v>
      </c>
      <c r="AG642" s="121">
        <f t="shared" si="420"/>
        <v>0</v>
      </c>
      <c r="AH642" s="121">
        <f t="shared" si="420"/>
        <v>0</v>
      </c>
      <c r="AI642" s="121">
        <f t="shared" si="420"/>
        <v>0</v>
      </c>
      <c r="AJ642" s="121">
        <f t="shared" si="420"/>
        <v>0</v>
      </c>
      <c r="AK642" s="121">
        <f t="shared" si="420"/>
        <v>0</v>
      </c>
      <c r="AL642" s="121">
        <f t="shared" si="420"/>
        <v>0</v>
      </c>
      <c r="AM642" s="121">
        <f t="shared" si="420"/>
        <v>0</v>
      </c>
      <c r="AN642" s="121">
        <f t="shared" si="420"/>
        <v>0</v>
      </c>
      <c r="AO642" s="701">
        <f t="shared" si="420"/>
        <v>0</v>
      </c>
      <c r="AP642" s="122"/>
      <c r="AQ642" s="123">
        <f t="shared" si="421"/>
        <v>0</v>
      </c>
      <c r="AR642" s="121">
        <f t="shared" si="421"/>
        <v>0</v>
      </c>
      <c r="AS642" s="121">
        <f t="shared" si="421"/>
        <v>0</v>
      </c>
      <c r="AT642" s="121">
        <f t="shared" si="421"/>
        <v>0</v>
      </c>
      <c r="AU642" s="121">
        <f t="shared" si="421"/>
        <v>0</v>
      </c>
      <c r="AV642" s="121">
        <f t="shared" si="421"/>
        <v>0</v>
      </c>
      <c r="AW642" s="121">
        <f t="shared" si="421"/>
        <v>0</v>
      </c>
      <c r="AX642" s="121">
        <f t="shared" si="421"/>
        <v>0</v>
      </c>
      <c r="AY642" s="121">
        <f t="shared" si="421"/>
        <v>0</v>
      </c>
      <c r="AZ642" s="121">
        <f t="shared" si="421"/>
        <v>0</v>
      </c>
      <c r="BA642" s="121">
        <f t="shared" si="421"/>
        <v>0</v>
      </c>
      <c r="BB642" s="121">
        <f t="shared" si="421"/>
        <v>0</v>
      </c>
      <c r="BC642" s="121">
        <f t="shared" si="421"/>
        <v>0</v>
      </c>
      <c r="BD642" s="701">
        <f t="shared" si="421"/>
        <v>0</v>
      </c>
      <c r="BE642" s="693"/>
      <c r="BF642" s="122">
        <f t="shared" si="390"/>
        <v>0</v>
      </c>
      <c r="BG642" s="124"/>
      <c r="BH642" s="122">
        <f t="shared" si="391"/>
        <v>0</v>
      </c>
      <c r="BI642" s="124"/>
      <c r="BJ642" s="122">
        <f t="shared" si="392"/>
        <v>0</v>
      </c>
      <c r="BK642" s="124"/>
      <c r="BL642" s="125">
        <f t="shared" si="393"/>
        <v>0</v>
      </c>
      <c r="BM642" s="124"/>
      <c r="BN642" s="123">
        <f t="shared" si="422"/>
        <v>0</v>
      </c>
      <c r="BO642" s="126">
        <f t="shared" si="422"/>
        <v>0</v>
      </c>
      <c r="BP642" s="127"/>
      <c r="BQ642" s="409"/>
    </row>
    <row r="643" spans="1:69" s="131" customFormat="1" ht="17.55" hidden="1" customHeight="1">
      <c r="A643" s="83"/>
      <c r="C643" s="139" t="str">
        <f t="shared" si="386"/>
        <v>H</v>
      </c>
      <c r="D643" s="130" t="str">
        <f t="shared" si="406"/>
        <v>HTL</v>
      </c>
      <c r="E643" s="129">
        <f t="shared" si="416"/>
        <v>0</v>
      </c>
      <c r="F643" s="717"/>
      <c r="G643" s="123">
        <f t="shared" si="417"/>
        <v>0</v>
      </c>
      <c r="H643" s="121">
        <f t="shared" si="417"/>
        <v>0</v>
      </c>
      <c r="I643" s="121">
        <f t="shared" si="417"/>
        <v>0</v>
      </c>
      <c r="J643" s="121">
        <f t="shared" si="417"/>
        <v>0</v>
      </c>
      <c r="K643" s="121">
        <f t="shared" si="417"/>
        <v>0</v>
      </c>
      <c r="L643" s="121">
        <f t="shared" si="417"/>
        <v>0</v>
      </c>
      <c r="M643" s="121">
        <f t="shared" si="417"/>
        <v>0</v>
      </c>
      <c r="N643" s="121">
        <f t="shared" si="417"/>
        <v>0</v>
      </c>
      <c r="O643" s="121">
        <f t="shared" si="417"/>
        <v>0</v>
      </c>
      <c r="P643" s="126">
        <f t="shared" si="417"/>
        <v>0</v>
      </c>
      <c r="Q643" s="122"/>
      <c r="R643" s="408">
        <f t="shared" si="387"/>
        <v>0</v>
      </c>
      <c r="S643" s="693"/>
      <c r="T643" s="700">
        <f t="shared" si="418"/>
        <v>0</v>
      </c>
      <c r="U643" s="701">
        <f t="shared" si="418"/>
        <v>0</v>
      </c>
      <c r="V643" s="693"/>
      <c r="W643" s="700">
        <f t="shared" si="419"/>
        <v>0</v>
      </c>
      <c r="X643" s="126">
        <f t="shared" si="419"/>
        <v>0</v>
      </c>
      <c r="Y643" s="696">
        <f t="shared" si="388"/>
        <v>0</v>
      </c>
      <c r="Z643" s="408">
        <f t="shared" si="389"/>
        <v>0</v>
      </c>
      <c r="AA643" s="127"/>
      <c r="AB643" s="123">
        <f t="shared" si="420"/>
        <v>0</v>
      </c>
      <c r="AC643" s="121">
        <f t="shared" si="420"/>
        <v>0</v>
      </c>
      <c r="AD643" s="121">
        <f t="shared" si="420"/>
        <v>0</v>
      </c>
      <c r="AE643" s="121">
        <f t="shared" si="420"/>
        <v>0</v>
      </c>
      <c r="AF643" s="121">
        <f t="shared" si="420"/>
        <v>0</v>
      </c>
      <c r="AG643" s="121">
        <f t="shared" si="420"/>
        <v>0</v>
      </c>
      <c r="AH643" s="121">
        <f t="shared" si="420"/>
        <v>0</v>
      </c>
      <c r="AI643" s="121">
        <f t="shared" si="420"/>
        <v>0</v>
      </c>
      <c r="AJ643" s="121">
        <f t="shared" si="420"/>
        <v>0</v>
      </c>
      <c r="AK643" s="121">
        <f t="shared" si="420"/>
        <v>0</v>
      </c>
      <c r="AL643" s="121">
        <f t="shared" si="420"/>
        <v>0</v>
      </c>
      <c r="AM643" s="121">
        <f t="shared" si="420"/>
        <v>0</v>
      </c>
      <c r="AN643" s="121">
        <f t="shared" si="420"/>
        <v>0</v>
      </c>
      <c r="AO643" s="701">
        <f t="shared" si="420"/>
        <v>0</v>
      </c>
      <c r="AP643" s="122"/>
      <c r="AQ643" s="123">
        <f t="shared" si="421"/>
        <v>0</v>
      </c>
      <c r="AR643" s="121">
        <f t="shared" si="421"/>
        <v>0</v>
      </c>
      <c r="AS643" s="121">
        <f t="shared" si="421"/>
        <v>0</v>
      </c>
      <c r="AT643" s="121">
        <f t="shared" si="421"/>
        <v>0</v>
      </c>
      <c r="AU643" s="121">
        <f t="shared" si="421"/>
        <v>0</v>
      </c>
      <c r="AV643" s="121">
        <f t="shared" si="421"/>
        <v>0</v>
      </c>
      <c r="AW643" s="121">
        <f t="shared" si="421"/>
        <v>0</v>
      </c>
      <c r="AX643" s="121">
        <f t="shared" si="421"/>
        <v>0</v>
      </c>
      <c r="AY643" s="121">
        <f t="shared" si="421"/>
        <v>0</v>
      </c>
      <c r="AZ643" s="121">
        <f t="shared" si="421"/>
        <v>0</v>
      </c>
      <c r="BA643" s="121">
        <f t="shared" si="421"/>
        <v>0</v>
      </c>
      <c r="BB643" s="121">
        <f t="shared" si="421"/>
        <v>0</v>
      </c>
      <c r="BC643" s="121">
        <f t="shared" si="421"/>
        <v>0</v>
      </c>
      <c r="BD643" s="701">
        <f t="shared" si="421"/>
        <v>0</v>
      </c>
      <c r="BE643" s="693"/>
      <c r="BF643" s="122">
        <f t="shared" si="390"/>
        <v>0</v>
      </c>
      <c r="BG643" s="124"/>
      <c r="BH643" s="122">
        <f t="shared" si="391"/>
        <v>0</v>
      </c>
      <c r="BI643" s="124"/>
      <c r="BJ643" s="122">
        <f t="shared" si="392"/>
        <v>0</v>
      </c>
      <c r="BK643" s="124"/>
      <c r="BL643" s="125">
        <f t="shared" si="393"/>
        <v>0</v>
      </c>
      <c r="BM643" s="124"/>
      <c r="BN643" s="123">
        <f t="shared" si="422"/>
        <v>0</v>
      </c>
      <c r="BO643" s="126">
        <f t="shared" si="422"/>
        <v>0</v>
      </c>
      <c r="BP643" s="127"/>
      <c r="BQ643" s="409"/>
    </row>
    <row r="644" spans="1:69" s="131" customFormat="1" ht="17.55" hidden="1" customHeight="1">
      <c r="A644" s="83"/>
      <c r="C644" s="139" t="str">
        <f t="shared" si="386"/>
        <v>H</v>
      </c>
      <c r="D644" s="130" t="str">
        <f t="shared" si="406"/>
        <v>HTL</v>
      </c>
      <c r="E644" s="129">
        <f t="shared" si="416"/>
        <v>0</v>
      </c>
      <c r="F644" s="717"/>
      <c r="G644" s="123">
        <f t="shared" si="417"/>
        <v>0</v>
      </c>
      <c r="H644" s="121">
        <f t="shared" si="417"/>
        <v>0</v>
      </c>
      <c r="I644" s="121">
        <f t="shared" si="417"/>
        <v>0</v>
      </c>
      <c r="J644" s="121">
        <f t="shared" si="417"/>
        <v>0</v>
      </c>
      <c r="K644" s="121">
        <f t="shared" si="417"/>
        <v>0</v>
      </c>
      <c r="L644" s="121">
        <f t="shared" si="417"/>
        <v>0</v>
      </c>
      <c r="M644" s="121">
        <f t="shared" si="417"/>
        <v>0</v>
      </c>
      <c r="N644" s="121">
        <f t="shared" si="417"/>
        <v>0</v>
      </c>
      <c r="O644" s="121">
        <f t="shared" si="417"/>
        <v>0</v>
      </c>
      <c r="P644" s="126">
        <f t="shared" si="417"/>
        <v>0</v>
      </c>
      <c r="Q644" s="122"/>
      <c r="R644" s="408">
        <f t="shared" si="387"/>
        <v>0</v>
      </c>
      <c r="S644" s="693"/>
      <c r="T644" s="700">
        <f t="shared" si="418"/>
        <v>0</v>
      </c>
      <c r="U644" s="701">
        <f t="shared" si="418"/>
        <v>0</v>
      </c>
      <c r="V644" s="693"/>
      <c r="W644" s="700">
        <f t="shared" si="419"/>
        <v>0</v>
      </c>
      <c r="X644" s="126">
        <f t="shared" si="419"/>
        <v>0</v>
      </c>
      <c r="Y644" s="696">
        <f t="shared" si="388"/>
        <v>0</v>
      </c>
      <c r="Z644" s="408">
        <f t="shared" si="389"/>
        <v>0</v>
      </c>
      <c r="AA644" s="127"/>
      <c r="AB644" s="123">
        <f t="shared" si="420"/>
        <v>0</v>
      </c>
      <c r="AC644" s="121">
        <f t="shared" si="420"/>
        <v>0</v>
      </c>
      <c r="AD644" s="121">
        <f t="shared" si="420"/>
        <v>0</v>
      </c>
      <c r="AE644" s="121">
        <f t="shared" si="420"/>
        <v>0</v>
      </c>
      <c r="AF644" s="121">
        <f t="shared" si="420"/>
        <v>0</v>
      </c>
      <c r="AG644" s="121">
        <f t="shared" si="420"/>
        <v>0</v>
      </c>
      <c r="AH644" s="121">
        <f t="shared" si="420"/>
        <v>0</v>
      </c>
      <c r="AI644" s="121">
        <f t="shared" si="420"/>
        <v>0</v>
      </c>
      <c r="AJ644" s="121">
        <f t="shared" si="420"/>
        <v>0</v>
      </c>
      <c r="AK644" s="121">
        <f t="shared" si="420"/>
        <v>0</v>
      </c>
      <c r="AL644" s="121">
        <f t="shared" si="420"/>
        <v>0</v>
      </c>
      <c r="AM644" s="121">
        <f t="shared" si="420"/>
        <v>0</v>
      </c>
      <c r="AN644" s="121">
        <f t="shared" si="420"/>
        <v>0</v>
      </c>
      <c r="AO644" s="701">
        <f t="shared" si="420"/>
        <v>0</v>
      </c>
      <c r="AP644" s="122"/>
      <c r="AQ644" s="123">
        <f t="shared" si="421"/>
        <v>0</v>
      </c>
      <c r="AR644" s="121">
        <f t="shared" si="421"/>
        <v>0</v>
      </c>
      <c r="AS644" s="121">
        <f t="shared" si="421"/>
        <v>0</v>
      </c>
      <c r="AT644" s="121">
        <f t="shared" si="421"/>
        <v>0</v>
      </c>
      <c r="AU644" s="121">
        <f t="shared" si="421"/>
        <v>0</v>
      </c>
      <c r="AV644" s="121">
        <f t="shared" si="421"/>
        <v>0</v>
      </c>
      <c r="AW644" s="121">
        <f t="shared" si="421"/>
        <v>0</v>
      </c>
      <c r="AX644" s="121">
        <f t="shared" si="421"/>
        <v>0</v>
      </c>
      <c r="AY644" s="121">
        <f t="shared" si="421"/>
        <v>0</v>
      </c>
      <c r="AZ644" s="121">
        <f t="shared" si="421"/>
        <v>0</v>
      </c>
      <c r="BA644" s="121">
        <f t="shared" si="421"/>
        <v>0</v>
      </c>
      <c r="BB644" s="121">
        <f t="shared" si="421"/>
        <v>0</v>
      </c>
      <c r="BC644" s="121">
        <f t="shared" si="421"/>
        <v>0</v>
      </c>
      <c r="BD644" s="701">
        <f t="shared" si="421"/>
        <v>0</v>
      </c>
      <c r="BE644" s="693"/>
      <c r="BF644" s="122">
        <f t="shared" si="390"/>
        <v>0</v>
      </c>
      <c r="BG644" s="124"/>
      <c r="BH644" s="122">
        <f t="shared" si="391"/>
        <v>0</v>
      </c>
      <c r="BI644" s="124"/>
      <c r="BJ644" s="122">
        <f t="shared" si="392"/>
        <v>0</v>
      </c>
      <c r="BK644" s="124"/>
      <c r="BL644" s="125">
        <f t="shared" si="393"/>
        <v>0</v>
      </c>
      <c r="BM644" s="124"/>
      <c r="BN644" s="123">
        <f t="shared" si="422"/>
        <v>0</v>
      </c>
      <c r="BO644" s="126">
        <f t="shared" si="422"/>
        <v>0</v>
      </c>
      <c r="BP644" s="127"/>
      <c r="BQ644" s="409"/>
    </row>
    <row r="645" spans="1:69" s="58" customFormat="1" ht="17.55" customHeight="1">
      <c r="A645"/>
      <c r="B645"/>
      <c r="C645" s="139" t="str">
        <f t="shared" si="386"/>
        <v/>
      </c>
      <c r="D645" s="130" t="str">
        <f>$D634</f>
        <v>HTL</v>
      </c>
      <c r="E645" s="129" t="str">
        <f t="shared" ref="E645" si="423">E190</f>
        <v>Unknown</v>
      </c>
      <c r="F645" s="717"/>
      <c r="G645" s="123">
        <f t="shared" si="417"/>
        <v>0</v>
      </c>
      <c r="H645" s="121">
        <f t="shared" si="417"/>
        <v>0.1</v>
      </c>
      <c r="I645" s="121">
        <f t="shared" si="417"/>
        <v>0.25</v>
      </c>
      <c r="J645" s="121">
        <f t="shared" si="417"/>
        <v>0</v>
      </c>
      <c r="K645" s="121">
        <f t="shared" si="417"/>
        <v>1</v>
      </c>
      <c r="L645" s="121">
        <f t="shared" si="417"/>
        <v>0</v>
      </c>
      <c r="M645" s="121">
        <f t="shared" si="417"/>
        <v>0</v>
      </c>
      <c r="N645" s="121">
        <f t="shared" si="417"/>
        <v>0.5</v>
      </c>
      <c r="O645" s="121">
        <f t="shared" si="417"/>
        <v>0</v>
      </c>
      <c r="P645" s="126">
        <f t="shared" si="417"/>
        <v>0.4</v>
      </c>
      <c r="Q645" s="122"/>
      <c r="R645" s="408">
        <f t="shared" si="387"/>
        <v>0</v>
      </c>
      <c r="S645" s="693"/>
      <c r="T645" s="700">
        <f t="shared" si="418"/>
        <v>0</v>
      </c>
      <c r="U645" s="701">
        <f t="shared" si="418"/>
        <v>0</v>
      </c>
      <c r="V645" s="693"/>
      <c r="W645" s="700">
        <f t="shared" si="419"/>
        <v>0</v>
      </c>
      <c r="X645" s="126">
        <f t="shared" si="419"/>
        <v>0</v>
      </c>
      <c r="Y645" s="696">
        <f t="shared" si="388"/>
        <v>0</v>
      </c>
      <c r="Z645" s="408">
        <f t="shared" si="389"/>
        <v>0</v>
      </c>
      <c r="AA645" s="127"/>
      <c r="AB645" s="123">
        <f t="shared" si="420"/>
        <v>0</v>
      </c>
      <c r="AC645" s="121">
        <f t="shared" si="420"/>
        <v>0</v>
      </c>
      <c r="AD645" s="121">
        <f t="shared" si="420"/>
        <v>0</v>
      </c>
      <c r="AE645" s="121">
        <f t="shared" si="420"/>
        <v>0</v>
      </c>
      <c r="AF645" s="121">
        <f t="shared" si="420"/>
        <v>0</v>
      </c>
      <c r="AG645" s="121">
        <f t="shared" si="420"/>
        <v>0</v>
      </c>
      <c r="AH645" s="121">
        <f t="shared" si="420"/>
        <v>0</v>
      </c>
      <c r="AI645" s="121">
        <f t="shared" si="420"/>
        <v>0</v>
      </c>
      <c r="AJ645" s="121">
        <f t="shared" si="420"/>
        <v>0</v>
      </c>
      <c r="AK645" s="121">
        <f t="shared" si="420"/>
        <v>0</v>
      </c>
      <c r="AL645" s="121">
        <f t="shared" si="420"/>
        <v>0</v>
      </c>
      <c r="AM645" s="121">
        <f t="shared" si="420"/>
        <v>0.5</v>
      </c>
      <c r="AN645" s="121">
        <f t="shared" si="420"/>
        <v>0</v>
      </c>
      <c r="AO645" s="701">
        <f t="shared" si="420"/>
        <v>0</v>
      </c>
      <c r="AP645" s="122"/>
      <c r="AQ645" s="123">
        <f t="shared" si="421"/>
        <v>0</v>
      </c>
      <c r="AR645" s="121">
        <f t="shared" si="421"/>
        <v>0</v>
      </c>
      <c r="AS645" s="121">
        <f t="shared" si="421"/>
        <v>0</v>
      </c>
      <c r="AT645" s="121">
        <f t="shared" si="421"/>
        <v>0</v>
      </c>
      <c r="AU645" s="121">
        <f t="shared" si="421"/>
        <v>0</v>
      </c>
      <c r="AV645" s="121">
        <f t="shared" si="421"/>
        <v>0</v>
      </c>
      <c r="AW645" s="121">
        <f t="shared" si="421"/>
        <v>0</v>
      </c>
      <c r="AX645" s="121">
        <f t="shared" si="421"/>
        <v>0</v>
      </c>
      <c r="AY645" s="121">
        <f t="shared" si="421"/>
        <v>0</v>
      </c>
      <c r="AZ645" s="121">
        <f t="shared" si="421"/>
        <v>0</v>
      </c>
      <c r="BA645" s="121">
        <f t="shared" si="421"/>
        <v>0</v>
      </c>
      <c r="BB645" s="121">
        <f t="shared" si="421"/>
        <v>0</v>
      </c>
      <c r="BC645" s="121">
        <f t="shared" si="421"/>
        <v>0</v>
      </c>
      <c r="BD645" s="701">
        <f t="shared" si="421"/>
        <v>0</v>
      </c>
      <c r="BE645" s="693"/>
      <c r="BF645" s="122">
        <f t="shared" si="390"/>
        <v>0</v>
      </c>
      <c r="BG645" s="124"/>
      <c r="BH645" s="122">
        <f t="shared" si="391"/>
        <v>0</v>
      </c>
      <c r="BI645" s="124"/>
      <c r="BJ645" s="122">
        <f t="shared" si="392"/>
        <v>0</v>
      </c>
      <c r="BK645" s="124"/>
      <c r="BL645" s="125">
        <f t="shared" si="393"/>
        <v>0</v>
      </c>
      <c r="BM645" s="124"/>
      <c r="BN645" s="123">
        <f t="shared" si="422"/>
        <v>0</v>
      </c>
      <c r="BO645" s="126">
        <f t="shared" si="422"/>
        <v>0</v>
      </c>
      <c r="BP645" s="127"/>
      <c r="BQ645" s="410"/>
    </row>
    <row r="646" spans="1:69" s="58" customFormat="1" ht="17.55" hidden="1" customHeight="1">
      <c r="A646"/>
      <c r="B646"/>
      <c r="C646" s="139" t="str">
        <f t="shared" si="386"/>
        <v>H</v>
      </c>
      <c r="D646" s="130" t="str">
        <f>Parameter!G80</f>
        <v>IL_B</v>
      </c>
      <c r="E646" s="129" t="str">
        <f t="shared" ref="E646:E669" si="424">E156</f>
        <v>Aglaia Tech</v>
      </c>
      <c r="F646" s="717"/>
      <c r="G646" s="123">
        <f t="shared" ref="G646:P655" si="425">SUMIFS(Share, Y, $E$3, Config, $G$11, P, G$15, LType, $D646, MSup, $E646)</f>
        <v>0</v>
      </c>
      <c r="H646" s="121">
        <f t="shared" si="425"/>
        <v>0</v>
      </c>
      <c r="I646" s="121">
        <f t="shared" si="425"/>
        <v>0</v>
      </c>
      <c r="J646" s="121">
        <f t="shared" si="425"/>
        <v>0</v>
      </c>
      <c r="K646" s="121">
        <f t="shared" si="425"/>
        <v>0</v>
      </c>
      <c r="L646" s="121">
        <f t="shared" si="425"/>
        <v>0</v>
      </c>
      <c r="M646" s="121">
        <f t="shared" si="425"/>
        <v>0</v>
      </c>
      <c r="N646" s="121">
        <f t="shared" si="425"/>
        <v>0</v>
      </c>
      <c r="O646" s="121">
        <f t="shared" si="425"/>
        <v>0</v>
      </c>
      <c r="P646" s="126">
        <f t="shared" si="425"/>
        <v>0</v>
      </c>
      <c r="Q646" s="122"/>
      <c r="R646" s="408">
        <f t="shared" si="387"/>
        <v>0</v>
      </c>
      <c r="S646" s="693"/>
      <c r="T646" s="700">
        <f t="shared" si="418"/>
        <v>0</v>
      </c>
      <c r="U646" s="701">
        <f t="shared" si="418"/>
        <v>0</v>
      </c>
      <c r="V646" s="693"/>
      <c r="W646" s="700">
        <f t="shared" si="419"/>
        <v>0</v>
      </c>
      <c r="X646" s="126">
        <f t="shared" si="419"/>
        <v>0</v>
      </c>
      <c r="Y646" s="696">
        <f t="shared" si="388"/>
        <v>0</v>
      </c>
      <c r="Z646" s="408">
        <f t="shared" si="389"/>
        <v>0</v>
      </c>
      <c r="AA646" s="127"/>
      <c r="AB646" s="123">
        <f t="shared" ref="AB646:AO655" si="426">SUMIFS(Share, Y, $E$3, Config, $AB$11, P, AB$15, LType, $D646, MSup, $E646)</f>
        <v>0</v>
      </c>
      <c r="AC646" s="121">
        <f t="shared" si="426"/>
        <v>0</v>
      </c>
      <c r="AD646" s="121">
        <f t="shared" si="426"/>
        <v>0</v>
      </c>
      <c r="AE646" s="121">
        <f t="shared" si="426"/>
        <v>0</v>
      </c>
      <c r="AF646" s="121">
        <f t="shared" si="426"/>
        <v>0</v>
      </c>
      <c r="AG646" s="121">
        <f t="shared" si="426"/>
        <v>0</v>
      </c>
      <c r="AH646" s="121">
        <f t="shared" si="426"/>
        <v>0</v>
      </c>
      <c r="AI646" s="121">
        <f t="shared" si="426"/>
        <v>0</v>
      </c>
      <c r="AJ646" s="121">
        <f t="shared" si="426"/>
        <v>0</v>
      </c>
      <c r="AK646" s="121">
        <f t="shared" si="426"/>
        <v>0</v>
      </c>
      <c r="AL646" s="121">
        <f t="shared" si="426"/>
        <v>0</v>
      </c>
      <c r="AM646" s="121">
        <f t="shared" si="426"/>
        <v>0</v>
      </c>
      <c r="AN646" s="121">
        <f t="shared" si="426"/>
        <v>0</v>
      </c>
      <c r="AO646" s="701">
        <f t="shared" si="426"/>
        <v>0</v>
      </c>
      <c r="AP646" s="122"/>
      <c r="AQ646" s="123">
        <f t="shared" ref="AQ646:BD655" si="427">SUMIFS(Share, Y, $E$3, Config, $AQ$11, P, AQ$15, LType, $D646, MSup, $E646)</f>
        <v>0</v>
      </c>
      <c r="AR646" s="121">
        <f t="shared" si="427"/>
        <v>0</v>
      </c>
      <c r="AS646" s="121">
        <f t="shared" si="427"/>
        <v>0</v>
      </c>
      <c r="AT646" s="121">
        <f t="shared" si="427"/>
        <v>0</v>
      </c>
      <c r="AU646" s="121">
        <f t="shared" si="427"/>
        <v>0</v>
      </c>
      <c r="AV646" s="121">
        <f t="shared" si="427"/>
        <v>0</v>
      </c>
      <c r="AW646" s="121">
        <f t="shared" si="427"/>
        <v>0</v>
      </c>
      <c r="AX646" s="121">
        <f t="shared" si="427"/>
        <v>0</v>
      </c>
      <c r="AY646" s="121">
        <f t="shared" si="427"/>
        <v>0</v>
      </c>
      <c r="AZ646" s="121">
        <f t="shared" si="427"/>
        <v>0</v>
      </c>
      <c r="BA646" s="121">
        <f t="shared" si="427"/>
        <v>0</v>
      </c>
      <c r="BB646" s="121">
        <f t="shared" si="427"/>
        <v>0</v>
      </c>
      <c r="BC646" s="121">
        <f t="shared" si="427"/>
        <v>0</v>
      </c>
      <c r="BD646" s="701">
        <f t="shared" si="427"/>
        <v>0</v>
      </c>
      <c r="BE646" s="693"/>
      <c r="BF646" s="122">
        <f t="shared" si="390"/>
        <v>0</v>
      </c>
      <c r="BG646" s="124"/>
      <c r="BH646" s="122">
        <f t="shared" si="391"/>
        <v>0</v>
      </c>
      <c r="BI646" s="124"/>
      <c r="BJ646" s="122">
        <f t="shared" si="392"/>
        <v>0</v>
      </c>
      <c r="BK646" s="124"/>
      <c r="BL646" s="125">
        <f t="shared" si="393"/>
        <v>0</v>
      </c>
      <c r="BM646" s="124"/>
      <c r="BN646" s="123">
        <f t="shared" si="422"/>
        <v>0</v>
      </c>
      <c r="BO646" s="126">
        <f t="shared" si="422"/>
        <v>0</v>
      </c>
      <c r="BP646" s="127"/>
      <c r="BQ646" s="410"/>
    </row>
    <row r="647" spans="1:69" s="58" customFormat="1" ht="17.55" hidden="1" customHeight="1">
      <c r="A647"/>
      <c r="B647"/>
      <c r="C647" s="139" t="str">
        <f t="shared" si="386"/>
        <v>H</v>
      </c>
      <c r="D647" s="130" t="str">
        <f t="shared" ref="D647:D679" si="428">$D646</f>
        <v>IL_B</v>
      </c>
      <c r="E647" s="129" t="str">
        <f t="shared" si="424"/>
        <v>Bayer</v>
      </c>
      <c r="F647" s="717"/>
      <c r="G647" s="123">
        <f t="shared" si="425"/>
        <v>0</v>
      </c>
      <c r="H647" s="121">
        <f t="shared" si="425"/>
        <v>0</v>
      </c>
      <c r="I647" s="121">
        <f t="shared" si="425"/>
        <v>0</v>
      </c>
      <c r="J647" s="121">
        <f t="shared" si="425"/>
        <v>0</v>
      </c>
      <c r="K647" s="121">
        <f t="shared" si="425"/>
        <v>0</v>
      </c>
      <c r="L647" s="121">
        <f t="shared" si="425"/>
        <v>0</v>
      </c>
      <c r="M647" s="121">
        <f t="shared" si="425"/>
        <v>0</v>
      </c>
      <c r="N647" s="121">
        <f t="shared" si="425"/>
        <v>0</v>
      </c>
      <c r="O647" s="121">
        <f t="shared" si="425"/>
        <v>0</v>
      </c>
      <c r="P647" s="126">
        <f t="shared" si="425"/>
        <v>0</v>
      </c>
      <c r="Q647" s="122"/>
      <c r="R647" s="408">
        <f t="shared" si="387"/>
        <v>0</v>
      </c>
      <c r="S647" s="693"/>
      <c r="T647" s="700">
        <f t="shared" si="418"/>
        <v>0</v>
      </c>
      <c r="U647" s="701">
        <f t="shared" si="418"/>
        <v>0</v>
      </c>
      <c r="V647" s="693"/>
      <c r="W647" s="700">
        <f t="shared" si="419"/>
        <v>0</v>
      </c>
      <c r="X647" s="126">
        <f t="shared" si="419"/>
        <v>0</v>
      </c>
      <c r="Y647" s="696">
        <f t="shared" si="388"/>
        <v>0</v>
      </c>
      <c r="Z647" s="408">
        <f t="shared" si="389"/>
        <v>0</v>
      </c>
      <c r="AA647" s="127"/>
      <c r="AB647" s="123">
        <f t="shared" si="426"/>
        <v>0</v>
      </c>
      <c r="AC647" s="121">
        <f t="shared" si="426"/>
        <v>0</v>
      </c>
      <c r="AD647" s="121">
        <f t="shared" si="426"/>
        <v>0</v>
      </c>
      <c r="AE647" s="121">
        <f t="shared" si="426"/>
        <v>0</v>
      </c>
      <c r="AF647" s="121">
        <f t="shared" si="426"/>
        <v>0</v>
      </c>
      <c r="AG647" s="121">
        <f t="shared" si="426"/>
        <v>0</v>
      </c>
      <c r="AH647" s="121">
        <f t="shared" si="426"/>
        <v>0</v>
      </c>
      <c r="AI647" s="121">
        <f t="shared" si="426"/>
        <v>0</v>
      </c>
      <c r="AJ647" s="121">
        <f t="shared" si="426"/>
        <v>0</v>
      </c>
      <c r="AK647" s="121">
        <f t="shared" si="426"/>
        <v>0</v>
      </c>
      <c r="AL647" s="121">
        <f t="shared" si="426"/>
        <v>0</v>
      </c>
      <c r="AM647" s="121">
        <f t="shared" si="426"/>
        <v>0</v>
      </c>
      <c r="AN647" s="121">
        <f t="shared" si="426"/>
        <v>0</v>
      </c>
      <c r="AO647" s="701">
        <f t="shared" si="426"/>
        <v>0</v>
      </c>
      <c r="AP647" s="122"/>
      <c r="AQ647" s="123">
        <f t="shared" si="427"/>
        <v>0</v>
      </c>
      <c r="AR647" s="121">
        <f t="shared" si="427"/>
        <v>0</v>
      </c>
      <c r="AS647" s="121">
        <f t="shared" si="427"/>
        <v>0</v>
      </c>
      <c r="AT647" s="121">
        <f t="shared" si="427"/>
        <v>0</v>
      </c>
      <c r="AU647" s="121">
        <f t="shared" si="427"/>
        <v>0</v>
      </c>
      <c r="AV647" s="121">
        <f t="shared" si="427"/>
        <v>0</v>
      </c>
      <c r="AW647" s="121">
        <f t="shared" si="427"/>
        <v>0</v>
      </c>
      <c r="AX647" s="121">
        <f t="shared" si="427"/>
        <v>0</v>
      </c>
      <c r="AY647" s="121">
        <f t="shared" si="427"/>
        <v>0</v>
      </c>
      <c r="AZ647" s="121">
        <f t="shared" si="427"/>
        <v>0</v>
      </c>
      <c r="BA647" s="121">
        <f t="shared" si="427"/>
        <v>0</v>
      </c>
      <c r="BB647" s="121">
        <f t="shared" si="427"/>
        <v>0</v>
      </c>
      <c r="BC647" s="121">
        <f t="shared" si="427"/>
        <v>0</v>
      </c>
      <c r="BD647" s="701">
        <f t="shared" si="427"/>
        <v>0</v>
      </c>
      <c r="BE647" s="693"/>
      <c r="BF647" s="122">
        <f t="shared" si="390"/>
        <v>0</v>
      </c>
      <c r="BG647" s="124"/>
      <c r="BH647" s="122">
        <f t="shared" si="391"/>
        <v>0</v>
      </c>
      <c r="BI647" s="124"/>
      <c r="BJ647" s="122">
        <f t="shared" si="392"/>
        <v>0</v>
      </c>
      <c r="BK647" s="124"/>
      <c r="BL647" s="125">
        <f t="shared" si="393"/>
        <v>0</v>
      </c>
      <c r="BM647" s="124"/>
      <c r="BN647" s="123">
        <f t="shared" si="422"/>
        <v>0</v>
      </c>
      <c r="BO647" s="126">
        <f t="shared" si="422"/>
        <v>0</v>
      </c>
      <c r="BP647" s="127"/>
      <c r="BQ647" s="410"/>
    </row>
    <row r="648" spans="1:69" s="58" customFormat="1" ht="17.55" hidden="1" customHeight="1">
      <c r="A648"/>
      <c r="B648"/>
      <c r="C648" s="139" t="str">
        <f t="shared" si="386"/>
        <v>H</v>
      </c>
      <c r="D648" s="130" t="str">
        <f t="shared" si="428"/>
        <v>IL_B</v>
      </c>
      <c r="E648" s="129" t="str">
        <f t="shared" si="424"/>
        <v>Comet</v>
      </c>
      <c r="F648" s="717"/>
      <c r="G648" s="123">
        <f t="shared" si="425"/>
        <v>0</v>
      </c>
      <c r="H648" s="121">
        <f t="shared" si="425"/>
        <v>0</v>
      </c>
      <c r="I648" s="121">
        <f t="shared" si="425"/>
        <v>0</v>
      </c>
      <c r="J648" s="121">
        <f t="shared" si="425"/>
        <v>0</v>
      </c>
      <c r="K648" s="121">
        <f t="shared" si="425"/>
        <v>0</v>
      </c>
      <c r="L648" s="121">
        <f t="shared" si="425"/>
        <v>0</v>
      </c>
      <c r="M648" s="121">
        <f t="shared" si="425"/>
        <v>0</v>
      </c>
      <c r="N648" s="121">
        <f t="shared" si="425"/>
        <v>0</v>
      </c>
      <c r="O648" s="121">
        <f t="shared" si="425"/>
        <v>0</v>
      </c>
      <c r="P648" s="126">
        <f t="shared" si="425"/>
        <v>0</v>
      </c>
      <c r="Q648" s="122"/>
      <c r="R648" s="408">
        <f t="shared" si="387"/>
        <v>0</v>
      </c>
      <c r="S648" s="693"/>
      <c r="T648" s="700">
        <f t="shared" si="418"/>
        <v>0</v>
      </c>
      <c r="U648" s="701">
        <f t="shared" si="418"/>
        <v>0</v>
      </c>
      <c r="V648" s="693"/>
      <c r="W648" s="700">
        <f t="shared" si="419"/>
        <v>0</v>
      </c>
      <c r="X648" s="126">
        <f t="shared" si="419"/>
        <v>0</v>
      </c>
      <c r="Y648" s="696">
        <f t="shared" si="388"/>
        <v>0</v>
      </c>
      <c r="Z648" s="408">
        <f t="shared" si="389"/>
        <v>0</v>
      </c>
      <c r="AA648" s="127"/>
      <c r="AB648" s="123">
        <f t="shared" si="426"/>
        <v>0</v>
      </c>
      <c r="AC648" s="121">
        <f t="shared" si="426"/>
        <v>0</v>
      </c>
      <c r="AD648" s="121">
        <f t="shared" si="426"/>
        <v>0</v>
      </c>
      <c r="AE648" s="121">
        <f t="shared" si="426"/>
        <v>0</v>
      </c>
      <c r="AF648" s="121">
        <f t="shared" si="426"/>
        <v>0</v>
      </c>
      <c r="AG648" s="121">
        <f t="shared" si="426"/>
        <v>0</v>
      </c>
      <c r="AH648" s="121">
        <f t="shared" si="426"/>
        <v>0</v>
      </c>
      <c r="AI648" s="121">
        <f t="shared" si="426"/>
        <v>0</v>
      </c>
      <c r="AJ648" s="121">
        <f t="shared" si="426"/>
        <v>0</v>
      </c>
      <c r="AK648" s="121">
        <f t="shared" si="426"/>
        <v>0</v>
      </c>
      <c r="AL648" s="121">
        <f t="shared" si="426"/>
        <v>0</v>
      </c>
      <c r="AM648" s="121">
        <f t="shared" si="426"/>
        <v>0</v>
      </c>
      <c r="AN648" s="121">
        <f t="shared" si="426"/>
        <v>0</v>
      </c>
      <c r="AO648" s="701">
        <f t="shared" si="426"/>
        <v>0</v>
      </c>
      <c r="AP648" s="122"/>
      <c r="AQ648" s="123">
        <f t="shared" si="427"/>
        <v>0</v>
      </c>
      <c r="AR648" s="121">
        <f t="shared" si="427"/>
        <v>0</v>
      </c>
      <c r="AS648" s="121">
        <f t="shared" si="427"/>
        <v>0</v>
      </c>
      <c r="AT648" s="121">
        <f t="shared" si="427"/>
        <v>0</v>
      </c>
      <c r="AU648" s="121">
        <f t="shared" si="427"/>
        <v>0</v>
      </c>
      <c r="AV648" s="121">
        <f t="shared" si="427"/>
        <v>0</v>
      </c>
      <c r="AW648" s="121">
        <f t="shared" si="427"/>
        <v>0</v>
      </c>
      <c r="AX648" s="121">
        <f t="shared" si="427"/>
        <v>0</v>
      </c>
      <c r="AY648" s="121">
        <f t="shared" si="427"/>
        <v>0</v>
      </c>
      <c r="AZ648" s="121">
        <f t="shared" si="427"/>
        <v>0</v>
      </c>
      <c r="BA648" s="121">
        <f t="shared" si="427"/>
        <v>0</v>
      </c>
      <c r="BB648" s="121">
        <f t="shared" si="427"/>
        <v>0</v>
      </c>
      <c r="BC648" s="121">
        <f t="shared" si="427"/>
        <v>0</v>
      </c>
      <c r="BD648" s="701">
        <f t="shared" si="427"/>
        <v>0</v>
      </c>
      <c r="BE648" s="693"/>
      <c r="BF648" s="122">
        <f t="shared" si="390"/>
        <v>0</v>
      </c>
      <c r="BG648" s="124"/>
      <c r="BH648" s="122">
        <f t="shared" si="391"/>
        <v>0</v>
      </c>
      <c r="BI648" s="124"/>
      <c r="BJ648" s="122">
        <f t="shared" si="392"/>
        <v>0</v>
      </c>
      <c r="BK648" s="124"/>
      <c r="BL648" s="125">
        <f t="shared" si="393"/>
        <v>0</v>
      </c>
      <c r="BM648" s="124"/>
      <c r="BN648" s="123">
        <f t="shared" si="422"/>
        <v>0</v>
      </c>
      <c r="BO648" s="126">
        <f t="shared" si="422"/>
        <v>0</v>
      </c>
      <c r="BP648" s="127"/>
      <c r="BQ648" s="410"/>
    </row>
    <row r="649" spans="1:69" s="58" customFormat="1" ht="17.55" hidden="1" customHeight="1">
      <c r="A649"/>
      <c r="B649"/>
      <c r="C649" s="139" t="str">
        <f t="shared" si="386"/>
        <v>H</v>
      </c>
      <c r="D649" s="130" t="str">
        <f t="shared" si="428"/>
        <v>IL_B</v>
      </c>
      <c r="E649" s="129" t="str">
        <f t="shared" si="424"/>
        <v>Dongjin Semichem</v>
      </c>
      <c r="F649" s="717"/>
      <c r="G649" s="123">
        <f t="shared" si="425"/>
        <v>0</v>
      </c>
      <c r="H649" s="121">
        <f t="shared" si="425"/>
        <v>0</v>
      </c>
      <c r="I649" s="121">
        <f t="shared" si="425"/>
        <v>0</v>
      </c>
      <c r="J649" s="121">
        <f t="shared" si="425"/>
        <v>0</v>
      </c>
      <c r="K649" s="121">
        <f t="shared" si="425"/>
        <v>0</v>
      </c>
      <c r="L649" s="121">
        <f t="shared" si="425"/>
        <v>0</v>
      </c>
      <c r="M649" s="121">
        <f t="shared" si="425"/>
        <v>0</v>
      </c>
      <c r="N649" s="121">
        <f t="shared" si="425"/>
        <v>0</v>
      </c>
      <c r="O649" s="121">
        <f t="shared" si="425"/>
        <v>0</v>
      </c>
      <c r="P649" s="126">
        <f t="shared" si="425"/>
        <v>0</v>
      </c>
      <c r="Q649" s="122"/>
      <c r="R649" s="408">
        <f t="shared" si="387"/>
        <v>0</v>
      </c>
      <c r="S649" s="693"/>
      <c r="T649" s="700">
        <f t="shared" si="418"/>
        <v>0</v>
      </c>
      <c r="U649" s="701">
        <f t="shared" si="418"/>
        <v>0</v>
      </c>
      <c r="V649" s="693"/>
      <c r="W649" s="700">
        <f t="shared" si="419"/>
        <v>0</v>
      </c>
      <c r="X649" s="126">
        <f t="shared" si="419"/>
        <v>0</v>
      </c>
      <c r="Y649" s="696">
        <f t="shared" si="388"/>
        <v>0</v>
      </c>
      <c r="Z649" s="408">
        <f t="shared" si="389"/>
        <v>0</v>
      </c>
      <c r="AA649" s="127"/>
      <c r="AB649" s="123">
        <f t="shared" si="426"/>
        <v>0</v>
      </c>
      <c r="AC649" s="121">
        <f t="shared" si="426"/>
        <v>0</v>
      </c>
      <c r="AD649" s="121">
        <f t="shared" si="426"/>
        <v>0</v>
      </c>
      <c r="AE649" s="121">
        <f t="shared" si="426"/>
        <v>0</v>
      </c>
      <c r="AF649" s="121">
        <f t="shared" si="426"/>
        <v>0</v>
      </c>
      <c r="AG649" s="121">
        <f t="shared" si="426"/>
        <v>0</v>
      </c>
      <c r="AH649" s="121">
        <f t="shared" si="426"/>
        <v>0</v>
      </c>
      <c r="AI649" s="121">
        <f t="shared" si="426"/>
        <v>0</v>
      </c>
      <c r="AJ649" s="121">
        <f t="shared" si="426"/>
        <v>0</v>
      </c>
      <c r="AK649" s="121">
        <f t="shared" si="426"/>
        <v>0</v>
      </c>
      <c r="AL649" s="121">
        <f t="shared" si="426"/>
        <v>0</v>
      </c>
      <c r="AM649" s="121">
        <f t="shared" si="426"/>
        <v>0</v>
      </c>
      <c r="AN649" s="121">
        <f t="shared" si="426"/>
        <v>0</v>
      </c>
      <c r="AO649" s="701">
        <f t="shared" si="426"/>
        <v>0</v>
      </c>
      <c r="AP649" s="122"/>
      <c r="AQ649" s="123">
        <f t="shared" si="427"/>
        <v>0</v>
      </c>
      <c r="AR649" s="121">
        <f t="shared" si="427"/>
        <v>0</v>
      </c>
      <c r="AS649" s="121">
        <f t="shared" si="427"/>
        <v>0</v>
      </c>
      <c r="AT649" s="121">
        <f t="shared" si="427"/>
        <v>0</v>
      </c>
      <c r="AU649" s="121">
        <f t="shared" si="427"/>
        <v>0</v>
      </c>
      <c r="AV649" s="121">
        <f t="shared" si="427"/>
        <v>0</v>
      </c>
      <c r="AW649" s="121">
        <f t="shared" si="427"/>
        <v>0</v>
      </c>
      <c r="AX649" s="121">
        <f t="shared" si="427"/>
        <v>0</v>
      </c>
      <c r="AY649" s="121">
        <f t="shared" si="427"/>
        <v>0</v>
      </c>
      <c r="AZ649" s="121">
        <f t="shared" si="427"/>
        <v>0</v>
      </c>
      <c r="BA649" s="121">
        <f t="shared" si="427"/>
        <v>0</v>
      </c>
      <c r="BB649" s="121">
        <f t="shared" si="427"/>
        <v>0</v>
      </c>
      <c r="BC649" s="121">
        <f t="shared" si="427"/>
        <v>0</v>
      </c>
      <c r="BD649" s="701">
        <f t="shared" si="427"/>
        <v>0</v>
      </c>
      <c r="BE649" s="693"/>
      <c r="BF649" s="122">
        <f t="shared" si="390"/>
        <v>0</v>
      </c>
      <c r="BG649" s="124"/>
      <c r="BH649" s="122">
        <f t="shared" si="391"/>
        <v>0</v>
      </c>
      <c r="BI649" s="124"/>
      <c r="BJ649" s="122">
        <f t="shared" si="392"/>
        <v>0</v>
      </c>
      <c r="BK649" s="124"/>
      <c r="BL649" s="125">
        <f t="shared" si="393"/>
        <v>0</v>
      </c>
      <c r="BM649" s="124"/>
      <c r="BN649" s="123">
        <f t="shared" si="422"/>
        <v>0</v>
      </c>
      <c r="BO649" s="126">
        <f t="shared" si="422"/>
        <v>0</v>
      </c>
      <c r="BP649" s="127"/>
      <c r="BQ649" s="410"/>
    </row>
    <row r="650" spans="1:69" s="58" customFormat="1" ht="17.55" hidden="1" customHeight="1">
      <c r="A650"/>
      <c r="B650"/>
      <c r="C650" s="139" t="str">
        <f t="shared" si="386"/>
        <v>H</v>
      </c>
      <c r="D650" s="130" t="str">
        <f t="shared" si="428"/>
        <v>IL_B</v>
      </c>
      <c r="E650" s="129" t="str">
        <f t="shared" si="424"/>
        <v>Duksan Neolux</v>
      </c>
      <c r="F650" s="717"/>
      <c r="G650" s="123">
        <f t="shared" si="425"/>
        <v>0</v>
      </c>
      <c r="H650" s="121">
        <f t="shared" si="425"/>
        <v>0</v>
      </c>
      <c r="I650" s="121">
        <f t="shared" si="425"/>
        <v>0</v>
      </c>
      <c r="J650" s="121">
        <f t="shared" si="425"/>
        <v>0</v>
      </c>
      <c r="K650" s="121">
        <f t="shared" si="425"/>
        <v>0</v>
      </c>
      <c r="L650" s="121">
        <f t="shared" si="425"/>
        <v>0</v>
      </c>
      <c r="M650" s="121">
        <f t="shared" si="425"/>
        <v>0</v>
      </c>
      <c r="N650" s="121">
        <f t="shared" si="425"/>
        <v>0</v>
      </c>
      <c r="O650" s="121">
        <f t="shared" si="425"/>
        <v>0</v>
      </c>
      <c r="P650" s="126">
        <f t="shared" si="425"/>
        <v>0</v>
      </c>
      <c r="Q650" s="122"/>
      <c r="R650" s="408">
        <f t="shared" si="387"/>
        <v>0</v>
      </c>
      <c r="S650" s="693"/>
      <c r="T650" s="700">
        <f t="shared" si="418"/>
        <v>0</v>
      </c>
      <c r="U650" s="701">
        <f t="shared" si="418"/>
        <v>0</v>
      </c>
      <c r="V650" s="693"/>
      <c r="W650" s="700">
        <f t="shared" si="419"/>
        <v>0</v>
      </c>
      <c r="X650" s="126">
        <f t="shared" si="419"/>
        <v>0</v>
      </c>
      <c r="Y650" s="696">
        <f t="shared" si="388"/>
        <v>0</v>
      </c>
      <c r="Z650" s="408">
        <f t="shared" si="389"/>
        <v>0</v>
      </c>
      <c r="AA650" s="127"/>
      <c r="AB650" s="123">
        <f t="shared" si="426"/>
        <v>0</v>
      </c>
      <c r="AC650" s="121">
        <f t="shared" si="426"/>
        <v>0</v>
      </c>
      <c r="AD650" s="121">
        <f t="shared" si="426"/>
        <v>0</v>
      </c>
      <c r="AE650" s="121">
        <f t="shared" si="426"/>
        <v>0</v>
      </c>
      <c r="AF650" s="121">
        <f t="shared" si="426"/>
        <v>0</v>
      </c>
      <c r="AG650" s="121">
        <f t="shared" si="426"/>
        <v>0</v>
      </c>
      <c r="AH650" s="121">
        <f t="shared" si="426"/>
        <v>0</v>
      </c>
      <c r="AI650" s="121">
        <f t="shared" si="426"/>
        <v>0</v>
      </c>
      <c r="AJ650" s="121">
        <f t="shared" si="426"/>
        <v>0</v>
      </c>
      <c r="AK650" s="121">
        <f t="shared" si="426"/>
        <v>0</v>
      </c>
      <c r="AL650" s="121">
        <f t="shared" si="426"/>
        <v>0</v>
      </c>
      <c r="AM650" s="121">
        <f t="shared" si="426"/>
        <v>0</v>
      </c>
      <c r="AN650" s="121">
        <f t="shared" si="426"/>
        <v>0</v>
      </c>
      <c r="AO650" s="701">
        <f t="shared" si="426"/>
        <v>0</v>
      </c>
      <c r="AP650" s="122"/>
      <c r="AQ650" s="123">
        <f t="shared" si="427"/>
        <v>0</v>
      </c>
      <c r="AR650" s="121">
        <f t="shared" si="427"/>
        <v>0</v>
      </c>
      <c r="AS650" s="121">
        <f t="shared" si="427"/>
        <v>0</v>
      </c>
      <c r="AT650" s="121">
        <f t="shared" si="427"/>
        <v>0</v>
      </c>
      <c r="AU650" s="121">
        <f t="shared" si="427"/>
        <v>0</v>
      </c>
      <c r="AV650" s="121">
        <f t="shared" si="427"/>
        <v>0</v>
      </c>
      <c r="AW650" s="121">
        <f t="shared" si="427"/>
        <v>0</v>
      </c>
      <c r="AX650" s="121">
        <f t="shared" si="427"/>
        <v>0</v>
      </c>
      <c r="AY650" s="121">
        <f t="shared" si="427"/>
        <v>0</v>
      </c>
      <c r="AZ650" s="121">
        <f t="shared" si="427"/>
        <v>0</v>
      </c>
      <c r="BA650" s="121">
        <f t="shared" si="427"/>
        <v>0</v>
      </c>
      <c r="BB650" s="121">
        <f t="shared" si="427"/>
        <v>0</v>
      </c>
      <c r="BC650" s="121">
        <f t="shared" si="427"/>
        <v>0</v>
      </c>
      <c r="BD650" s="701">
        <f t="shared" si="427"/>
        <v>0</v>
      </c>
      <c r="BE650" s="693"/>
      <c r="BF650" s="122">
        <f t="shared" si="390"/>
        <v>0</v>
      </c>
      <c r="BG650" s="124"/>
      <c r="BH650" s="122">
        <f t="shared" si="391"/>
        <v>0</v>
      </c>
      <c r="BI650" s="124"/>
      <c r="BJ650" s="122">
        <f t="shared" si="392"/>
        <v>0</v>
      </c>
      <c r="BK650" s="124"/>
      <c r="BL650" s="125">
        <f t="shared" si="393"/>
        <v>0</v>
      </c>
      <c r="BM650" s="124"/>
      <c r="BN650" s="123">
        <f t="shared" si="422"/>
        <v>0</v>
      </c>
      <c r="BO650" s="126">
        <f t="shared" si="422"/>
        <v>0</v>
      </c>
      <c r="BP650" s="127"/>
      <c r="BQ650" s="410"/>
    </row>
    <row r="651" spans="1:69" s="58" customFormat="1" ht="17.55" hidden="1" customHeight="1">
      <c r="A651"/>
      <c r="B651"/>
      <c r="C651" s="139" t="str">
        <f t="shared" si="386"/>
        <v>H</v>
      </c>
      <c r="D651" s="130" t="str">
        <f t="shared" si="428"/>
        <v>IL_B</v>
      </c>
      <c r="E651" s="129" t="str">
        <f t="shared" si="424"/>
        <v>DuPont</v>
      </c>
      <c r="F651" s="717"/>
      <c r="G651" s="123">
        <f t="shared" si="425"/>
        <v>0</v>
      </c>
      <c r="H651" s="121">
        <f t="shared" si="425"/>
        <v>0</v>
      </c>
      <c r="I651" s="121">
        <f t="shared" si="425"/>
        <v>0</v>
      </c>
      <c r="J651" s="121">
        <f t="shared" si="425"/>
        <v>0</v>
      </c>
      <c r="K651" s="121">
        <f t="shared" si="425"/>
        <v>0</v>
      </c>
      <c r="L651" s="121">
        <f t="shared" si="425"/>
        <v>0</v>
      </c>
      <c r="M651" s="121">
        <f t="shared" si="425"/>
        <v>0</v>
      </c>
      <c r="N651" s="121">
        <f t="shared" si="425"/>
        <v>0</v>
      </c>
      <c r="O651" s="121">
        <f t="shared" si="425"/>
        <v>0</v>
      </c>
      <c r="P651" s="126">
        <f t="shared" si="425"/>
        <v>0</v>
      </c>
      <c r="Q651" s="122"/>
      <c r="R651" s="408">
        <f t="shared" si="387"/>
        <v>0</v>
      </c>
      <c r="S651" s="693"/>
      <c r="T651" s="700">
        <f t="shared" si="418"/>
        <v>0</v>
      </c>
      <c r="U651" s="701">
        <f t="shared" si="418"/>
        <v>0</v>
      </c>
      <c r="V651" s="693"/>
      <c r="W651" s="700">
        <f t="shared" si="419"/>
        <v>0</v>
      </c>
      <c r="X651" s="126">
        <f t="shared" si="419"/>
        <v>0</v>
      </c>
      <c r="Y651" s="696">
        <f t="shared" si="388"/>
        <v>0</v>
      </c>
      <c r="Z651" s="408">
        <f t="shared" si="389"/>
        <v>0</v>
      </c>
      <c r="AA651" s="127"/>
      <c r="AB651" s="123">
        <f t="shared" si="426"/>
        <v>0</v>
      </c>
      <c r="AC651" s="121">
        <f t="shared" si="426"/>
        <v>0</v>
      </c>
      <c r="AD651" s="121">
        <f t="shared" si="426"/>
        <v>0</v>
      </c>
      <c r="AE651" s="121">
        <f t="shared" si="426"/>
        <v>0</v>
      </c>
      <c r="AF651" s="121">
        <f t="shared" si="426"/>
        <v>0</v>
      </c>
      <c r="AG651" s="121">
        <f t="shared" si="426"/>
        <v>0</v>
      </c>
      <c r="AH651" s="121">
        <f t="shared" si="426"/>
        <v>0</v>
      </c>
      <c r="AI651" s="121">
        <f t="shared" si="426"/>
        <v>0</v>
      </c>
      <c r="AJ651" s="121">
        <f t="shared" si="426"/>
        <v>0</v>
      </c>
      <c r="AK651" s="121">
        <f t="shared" si="426"/>
        <v>0</v>
      </c>
      <c r="AL651" s="121">
        <f t="shared" si="426"/>
        <v>0</v>
      </c>
      <c r="AM651" s="121">
        <f t="shared" si="426"/>
        <v>0</v>
      </c>
      <c r="AN651" s="121">
        <f t="shared" si="426"/>
        <v>0</v>
      </c>
      <c r="AO651" s="701">
        <f t="shared" si="426"/>
        <v>0</v>
      </c>
      <c r="AP651" s="122"/>
      <c r="AQ651" s="123">
        <f t="shared" si="427"/>
        <v>0</v>
      </c>
      <c r="AR651" s="121">
        <f t="shared" si="427"/>
        <v>0</v>
      </c>
      <c r="AS651" s="121">
        <f t="shared" si="427"/>
        <v>0</v>
      </c>
      <c r="AT651" s="121">
        <f t="shared" si="427"/>
        <v>0</v>
      </c>
      <c r="AU651" s="121">
        <f t="shared" si="427"/>
        <v>0</v>
      </c>
      <c r="AV651" s="121">
        <f t="shared" si="427"/>
        <v>0</v>
      </c>
      <c r="AW651" s="121">
        <f t="shared" si="427"/>
        <v>0</v>
      </c>
      <c r="AX651" s="121">
        <f t="shared" si="427"/>
        <v>0</v>
      </c>
      <c r="AY651" s="121">
        <f t="shared" si="427"/>
        <v>0</v>
      </c>
      <c r="AZ651" s="121">
        <f t="shared" si="427"/>
        <v>0</v>
      </c>
      <c r="BA651" s="121">
        <f t="shared" si="427"/>
        <v>0</v>
      </c>
      <c r="BB651" s="121">
        <f t="shared" si="427"/>
        <v>0</v>
      </c>
      <c r="BC651" s="121">
        <f t="shared" si="427"/>
        <v>0</v>
      </c>
      <c r="BD651" s="701">
        <f t="shared" si="427"/>
        <v>0</v>
      </c>
      <c r="BE651" s="693"/>
      <c r="BF651" s="122">
        <f t="shared" si="390"/>
        <v>0</v>
      </c>
      <c r="BG651" s="124"/>
      <c r="BH651" s="122">
        <f t="shared" si="391"/>
        <v>0</v>
      </c>
      <c r="BI651" s="124"/>
      <c r="BJ651" s="122">
        <f t="shared" si="392"/>
        <v>0</v>
      </c>
      <c r="BK651" s="124"/>
      <c r="BL651" s="125">
        <f t="shared" si="393"/>
        <v>0</v>
      </c>
      <c r="BM651" s="124"/>
      <c r="BN651" s="123">
        <f t="shared" si="422"/>
        <v>0</v>
      </c>
      <c r="BO651" s="126">
        <f t="shared" si="422"/>
        <v>0</v>
      </c>
      <c r="BP651" s="127"/>
      <c r="BQ651" s="410"/>
    </row>
    <row r="652" spans="1:69" s="58" customFormat="1" ht="17.55" hidden="1" customHeight="1">
      <c r="A652"/>
      <c r="B652"/>
      <c r="C652" s="139" t="str">
        <f t="shared" si="386"/>
        <v>H</v>
      </c>
      <c r="D652" s="130" t="str">
        <f t="shared" si="428"/>
        <v>IL_B</v>
      </c>
      <c r="E652" s="129" t="str">
        <f t="shared" si="424"/>
        <v>EMT</v>
      </c>
      <c r="F652" s="717"/>
      <c r="G652" s="123">
        <f t="shared" si="425"/>
        <v>0</v>
      </c>
      <c r="H652" s="121">
        <f t="shared" si="425"/>
        <v>0</v>
      </c>
      <c r="I652" s="121">
        <f t="shared" si="425"/>
        <v>0</v>
      </c>
      <c r="J652" s="121">
        <f t="shared" si="425"/>
        <v>0</v>
      </c>
      <c r="K652" s="121">
        <f t="shared" si="425"/>
        <v>0</v>
      </c>
      <c r="L652" s="121">
        <f t="shared" si="425"/>
        <v>0</v>
      </c>
      <c r="M652" s="121">
        <f t="shared" si="425"/>
        <v>0</v>
      </c>
      <c r="N652" s="121">
        <f t="shared" si="425"/>
        <v>0</v>
      </c>
      <c r="O652" s="121">
        <f t="shared" si="425"/>
        <v>0</v>
      </c>
      <c r="P652" s="126">
        <f t="shared" si="425"/>
        <v>0</v>
      </c>
      <c r="Q652" s="122"/>
      <c r="R652" s="408">
        <f t="shared" si="387"/>
        <v>0</v>
      </c>
      <c r="S652" s="693"/>
      <c r="T652" s="700">
        <f t="shared" si="418"/>
        <v>0</v>
      </c>
      <c r="U652" s="701">
        <f t="shared" si="418"/>
        <v>0</v>
      </c>
      <c r="V652" s="693"/>
      <c r="W652" s="700">
        <f t="shared" si="419"/>
        <v>0</v>
      </c>
      <c r="X652" s="126">
        <f t="shared" si="419"/>
        <v>0</v>
      </c>
      <c r="Y652" s="696">
        <f t="shared" si="388"/>
        <v>0</v>
      </c>
      <c r="Z652" s="408">
        <f t="shared" si="389"/>
        <v>0</v>
      </c>
      <c r="AA652" s="127"/>
      <c r="AB652" s="123">
        <f t="shared" si="426"/>
        <v>0</v>
      </c>
      <c r="AC652" s="121">
        <f t="shared" si="426"/>
        <v>0</v>
      </c>
      <c r="AD652" s="121">
        <f t="shared" si="426"/>
        <v>0</v>
      </c>
      <c r="AE652" s="121">
        <f t="shared" si="426"/>
        <v>0</v>
      </c>
      <c r="AF652" s="121">
        <f t="shared" si="426"/>
        <v>0</v>
      </c>
      <c r="AG652" s="121">
        <f t="shared" si="426"/>
        <v>0</v>
      </c>
      <c r="AH652" s="121">
        <f t="shared" si="426"/>
        <v>0</v>
      </c>
      <c r="AI652" s="121">
        <f t="shared" si="426"/>
        <v>0</v>
      </c>
      <c r="AJ652" s="121">
        <f t="shared" si="426"/>
        <v>0</v>
      </c>
      <c r="AK652" s="121">
        <f t="shared" si="426"/>
        <v>0</v>
      </c>
      <c r="AL652" s="121">
        <f t="shared" si="426"/>
        <v>0</v>
      </c>
      <c r="AM652" s="121">
        <f t="shared" si="426"/>
        <v>0</v>
      </c>
      <c r="AN652" s="121">
        <f t="shared" si="426"/>
        <v>0</v>
      </c>
      <c r="AO652" s="701">
        <f t="shared" si="426"/>
        <v>0</v>
      </c>
      <c r="AP652" s="122"/>
      <c r="AQ652" s="123">
        <f t="shared" si="427"/>
        <v>0</v>
      </c>
      <c r="AR652" s="121">
        <f t="shared" si="427"/>
        <v>0</v>
      </c>
      <c r="AS652" s="121">
        <f t="shared" si="427"/>
        <v>0</v>
      </c>
      <c r="AT652" s="121">
        <f t="shared" si="427"/>
        <v>0</v>
      </c>
      <c r="AU652" s="121">
        <f t="shared" si="427"/>
        <v>0</v>
      </c>
      <c r="AV652" s="121">
        <f t="shared" si="427"/>
        <v>0</v>
      </c>
      <c r="AW652" s="121">
        <f t="shared" si="427"/>
        <v>0</v>
      </c>
      <c r="AX652" s="121">
        <f t="shared" si="427"/>
        <v>0</v>
      </c>
      <c r="AY652" s="121">
        <f t="shared" si="427"/>
        <v>0</v>
      </c>
      <c r="AZ652" s="121">
        <f t="shared" si="427"/>
        <v>0</v>
      </c>
      <c r="BA652" s="121">
        <f t="shared" si="427"/>
        <v>0</v>
      </c>
      <c r="BB652" s="121">
        <f t="shared" si="427"/>
        <v>0</v>
      </c>
      <c r="BC652" s="121">
        <f t="shared" si="427"/>
        <v>0</v>
      </c>
      <c r="BD652" s="701">
        <f t="shared" si="427"/>
        <v>0</v>
      </c>
      <c r="BE652" s="693"/>
      <c r="BF652" s="122">
        <f t="shared" si="390"/>
        <v>0</v>
      </c>
      <c r="BG652" s="124"/>
      <c r="BH652" s="122">
        <f t="shared" si="391"/>
        <v>0</v>
      </c>
      <c r="BI652" s="124"/>
      <c r="BJ652" s="122">
        <f t="shared" si="392"/>
        <v>0</v>
      </c>
      <c r="BK652" s="124"/>
      <c r="BL652" s="125">
        <f t="shared" si="393"/>
        <v>0</v>
      </c>
      <c r="BM652" s="124"/>
      <c r="BN652" s="123">
        <f t="shared" si="422"/>
        <v>0</v>
      </c>
      <c r="BO652" s="126">
        <f t="shared" si="422"/>
        <v>0</v>
      </c>
      <c r="BP652" s="127"/>
      <c r="BQ652" s="410"/>
    </row>
    <row r="653" spans="1:69" s="58" customFormat="1" ht="17.55" hidden="1" customHeight="1">
      <c r="A653"/>
      <c r="B653"/>
      <c r="C653" s="139" t="str">
        <f t="shared" si="386"/>
        <v>H</v>
      </c>
      <c r="D653" s="130" t="str">
        <f t="shared" si="428"/>
        <v>IL_B</v>
      </c>
      <c r="E653" s="129" t="str">
        <f t="shared" si="424"/>
        <v>Hodogaya</v>
      </c>
      <c r="F653" s="717"/>
      <c r="G653" s="123">
        <f t="shared" si="425"/>
        <v>0</v>
      </c>
      <c r="H653" s="121">
        <f t="shared" si="425"/>
        <v>0</v>
      </c>
      <c r="I653" s="121">
        <f t="shared" si="425"/>
        <v>0</v>
      </c>
      <c r="J653" s="121">
        <f t="shared" si="425"/>
        <v>0</v>
      </c>
      <c r="K653" s="121">
        <f t="shared" si="425"/>
        <v>0</v>
      </c>
      <c r="L653" s="121">
        <f t="shared" si="425"/>
        <v>0</v>
      </c>
      <c r="M653" s="121">
        <f t="shared" si="425"/>
        <v>0</v>
      </c>
      <c r="N653" s="121">
        <f t="shared" si="425"/>
        <v>0</v>
      </c>
      <c r="O653" s="121">
        <f t="shared" si="425"/>
        <v>0</v>
      </c>
      <c r="P653" s="126">
        <f t="shared" si="425"/>
        <v>0</v>
      </c>
      <c r="Q653" s="122"/>
      <c r="R653" s="408">
        <f t="shared" si="387"/>
        <v>0</v>
      </c>
      <c r="S653" s="693"/>
      <c r="T653" s="700">
        <f t="shared" si="418"/>
        <v>0</v>
      </c>
      <c r="U653" s="701">
        <f t="shared" si="418"/>
        <v>0</v>
      </c>
      <c r="V653" s="693"/>
      <c r="W653" s="700">
        <f t="shared" si="419"/>
        <v>0</v>
      </c>
      <c r="X653" s="126">
        <f t="shared" si="419"/>
        <v>0</v>
      </c>
      <c r="Y653" s="696">
        <f t="shared" si="388"/>
        <v>0</v>
      </c>
      <c r="Z653" s="408">
        <f t="shared" si="389"/>
        <v>0</v>
      </c>
      <c r="AA653" s="127"/>
      <c r="AB653" s="123">
        <f t="shared" si="426"/>
        <v>0</v>
      </c>
      <c r="AC653" s="121">
        <f t="shared" si="426"/>
        <v>0</v>
      </c>
      <c r="AD653" s="121">
        <f t="shared" si="426"/>
        <v>0</v>
      </c>
      <c r="AE653" s="121">
        <f t="shared" si="426"/>
        <v>0</v>
      </c>
      <c r="AF653" s="121">
        <f t="shared" si="426"/>
        <v>0</v>
      </c>
      <c r="AG653" s="121">
        <f t="shared" si="426"/>
        <v>0</v>
      </c>
      <c r="AH653" s="121">
        <f t="shared" si="426"/>
        <v>0</v>
      </c>
      <c r="AI653" s="121">
        <f t="shared" si="426"/>
        <v>0</v>
      </c>
      <c r="AJ653" s="121">
        <f t="shared" si="426"/>
        <v>0</v>
      </c>
      <c r="AK653" s="121">
        <f t="shared" si="426"/>
        <v>0</v>
      </c>
      <c r="AL653" s="121">
        <f t="shared" si="426"/>
        <v>0</v>
      </c>
      <c r="AM653" s="121">
        <f t="shared" si="426"/>
        <v>0</v>
      </c>
      <c r="AN653" s="121">
        <f t="shared" si="426"/>
        <v>0</v>
      </c>
      <c r="AO653" s="701">
        <f t="shared" si="426"/>
        <v>0</v>
      </c>
      <c r="AP653" s="122"/>
      <c r="AQ653" s="123">
        <f t="shared" si="427"/>
        <v>0</v>
      </c>
      <c r="AR653" s="121">
        <f t="shared" si="427"/>
        <v>0</v>
      </c>
      <c r="AS653" s="121">
        <f t="shared" si="427"/>
        <v>0</v>
      </c>
      <c r="AT653" s="121">
        <f t="shared" si="427"/>
        <v>0</v>
      </c>
      <c r="AU653" s="121">
        <f t="shared" si="427"/>
        <v>0</v>
      </c>
      <c r="AV653" s="121">
        <f t="shared" si="427"/>
        <v>0</v>
      </c>
      <c r="AW653" s="121">
        <f t="shared" si="427"/>
        <v>0</v>
      </c>
      <c r="AX653" s="121">
        <f t="shared" si="427"/>
        <v>0</v>
      </c>
      <c r="AY653" s="121">
        <f t="shared" si="427"/>
        <v>0</v>
      </c>
      <c r="AZ653" s="121">
        <f t="shared" si="427"/>
        <v>0</v>
      </c>
      <c r="BA653" s="121">
        <f t="shared" si="427"/>
        <v>0</v>
      </c>
      <c r="BB653" s="121">
        <f t="shared" si="427"/>
        <v>0</v>
      </c>
      <c r="BC653" s="121">
        <f t="shared" si="427"/>
        <v>0</v>
      </c>
      <c r="BD653" s="701">
        <f t="shared" si="427"/>
        <v>0</v>
      </c>
      <c r="BE653" s="693"/>
      <c r="BF653" s="122">
        <f t="shared" si="390"/>
        <v>0</v>
      </c>
      <c r="BG653" s="124"/>
      <c r="BH653" s="122">
        <f t="shared" si="391"/>
        <v>0</v>
      </c>
      <c r="BI653" s="124"/>
      <c r="BJ653" s="122">
        <f t="shared" si="392"/>
        <v>0</v>
      </c>
      <c r="BK653" s="124"/>
      <c r="BL653" s="125">
        <f t="shared" si="393"/>
        <v>0</v>
      </c>
      <c r="BM653" s="124"/>
      <c r="BN653" s="123">
        <f t="shared" si="422"/>
        <v>0</v>
      </c>
      <c r="BO653" s="126">
        <f t="shared" si="422"/>
        <v>0</v>
      </c>
      <c r="BP653" s="127"/>
      <c r="BQ653" s="410"/>
    </row>
    <row r="654" spans="1:69" s="58" customFormat="1" ht="17.55" hidden="1" customHeight="1">
      <c r="A654"/>
      <c r="B654"/>
      <c r="C654" s="139" t="str">
        <f t="shared" si="386"/>
        <v>H</v>
      </c>
      <c r="D654" s="130" t="str">
        <f t="shared" si="428"/>
        <v>IL_B</v>
      </c>
      <c r="E654" s="129" t="str">
        <f t="shared" si="424"/>
        <v>Hyperion</v>
      </c>
      <c r="F654" s="717"/>
      <c r="G654" s="123">
        <f t="shared" si="425"/>
        <v>0</v>
      </c>
      <c r="H654" s="121">
        <f t="shared" si="425"/>
        <v>0</v>
      </c>
      <c r="I654" s="121">
        <f t="shared" si="425"/>
        <v>0</v>
      </c>
      <c r="J654" s="121">
        <f t="shared" si="425"/>
        <v>0</v>
      </c>
      <c r="K654" s="121">
        <f t="shared" si="425"/>
        <v>0</v>
      </c>
      <c r="L654" s="121">
        <f t="shared" si="425"/>
        <v>0</v>
      </c>
      <c r="M654" s="121">
        <f t="shared" si="425"/>
        <v>0</v>
      </c>
      <c r="N654" s="121">
        <f t="shared" si="425"/>
        <v>0</v>
      </c>
      <c r="O654" s="121">
        <f t="shared" si="425"/>
        <v>0</v>
      </c>
      <c r="P654" s="126">
        <f t="shared" si="425"/>
        <v>0</v>
      </c>
      <c r="Q654" s="122"/>
      <c r="R654" s="408">
        <f t="shared" si="387"/>
        <v>0</v>
      </c>
      <c r="S654" s="693"/>
      <c r="T654" s="700">
        <f t="shared" si="418"/>
        <v>0</v>
      </c>
      <c r="U654" s="701">
        <f t="shared" si="418"/>
        <v>0</v>
      </c>
      <c r="V654" s="693"/>
      <c r="W654" s="700">
        <f t="shared" si="419"/>
        <v>0</v>
      </c>
      <c r="X654" s="126">
        <f t="shared" si="419"/>
        <v>0</v>
      </c>
      <c r="Y654" s="696">
        <f t="shared" si="388"/>
        <v>0</v>
      </c>
      <c r="Z654" s="408">
        <f t="shared" si="389"/>
        <v>0</v>
      </c>
      <c r="AA654" s="127"/>
      <c r="AB654" s="123">
        <f t="shared" si="426"/>
        <v>0</v>
      </c>
      <c r="AC654" s="121">
        <f t="shared" si="426"/>
        <v>0</v>
      </c>
      <c r="AD654" s="121">
        <f t="shared" si="426"/>
        <v>0</v>
      </c>
      <c r="AE654" s="121">
        <f t="shared" si="426"/>
        <v>0</v>
      </c>
      <c r="AF654" s="121">
        <f t="shared" si="426"/>
        <v>0</v>
      </c>
      <c r="AG654" s="121">
        <f t="shared" si="426"/>
        <v>0</v>
      </c>
      <c r="AH654" s="121">
        <f t="shared" si="426"/>
        <v>0</v>
      </c>
      <c r="AI654" s="121">
        <f t="shared" si="426"/>
        <v>0</v>
      </c>
      <c r="AJ654" s="121">
        <f t="shared" si="426"/>
        <v>0</v>
      </c>
      <c r="AK654" s="121">
        <f t="shared" si="426"/>
        <v>0</v>
      </c>
      <c r="AL654" s="121">
        <f t="shared" si="426"/>
        <v>0</v>
      </c>
      <c r="AM654" s="121">
        <f t="shared" si="426"/>
        <v>0</v>
      </c>
      <c r="AN654" s="121">
        <f t="shared" si="426"/>
        <v>0</v>
      </c>
      <c r="AO654" s="701">
        <f t="shared" si="426"/>
        <v>0</v>
      </c>
      <c r="AP654" s="122"/>
      <c r="AQ654" s="123">
        <f t="shared" si="427"/>
        <v>0</v>
      </c>
      <c r="AR654" s="121">
        <f t="shared" si="427"/>
        <v>0</v>
      </c>
      <c r="AS654" s="121">
        <f t="shared" si="427"/>
        <v>0</v>
      </c>
      <c r="AT654" s="121">
        <f t="shared" si="427"/>
        <v>0</v>
      </c>
      <c r="AU654" s="121">
        <f t="shared" si="427"/>
        <v>0</v>
      </c>
      <c r="AV654" s="121">
        <f t="shared" si="427"/>
        <v>0</v>
      </c>
      <c r="AW654" s="121">
        <f t="shared" si="427"/>
        <v>0</v>
      </c>
      <c r="AX654" s="121">
        <f t="shared" si="427"/>
        <v>0</v>
      </c>
      <c r="AY654" s="121">
        <f t="shared" si="427"/>
        <v>0</v>
      </c>
      <c r="AZ654" s="121">
        <f t="shared" si="427"/>
        <v>0</v>
      </c>
      <c r="BA654" s="121">
        <f t="shared" si="427"/>
        <v>0</v>
      </c>
      <c r="BB654" s="121">
        <f t="shared" si="427"/>
        <v>0</v>
      </c>
      <c r="BC654" s="121">
        <f t="shared" si="427"/>
        <v>0</v>
      </c>
      <c r="BD654" s="701">
        <f t="shared" si="427"/>
        <v>0</v>
      </c>
      <c r="BE654" s="693"/>
      <c r="BF654" s="122">
        <f t="shared" si="390"/>
        <v>0</v>
      </c>
      <c r="BG654" s="124"/>
      <c r="BH654" s="122">
        <f t="shared" si="391"/>
        <v>0</v>
      </c>
      <c r="BI654" s="124"/>
      <c r="BJ654" s="122">
        <f t="shared" si="392"/>
        <v>0</v>
      </c>
      <c r="BK654" s="124"/>
      <c r="BL654" s="125">
        <f t="shared" si="393"/>
        <v>0</v>
      </c>
      <c r="BM654" s="124"/>
      <c r="BN654" s="123">
        <f t="shared" si="422"/>
        <v>0</v>
      </c>
      <c r="BO654" s="126">
        <f t="shared" si="422"/>
        <v>0</v>
      </c>
      <c r="BP654" s="127"/>
      <c r="BQ654" s="410"/>
    </row>
    <row r="655" spans="1:69" s="58" customFormat="1" ht="17.55" hidden="1" customHeight="1">
      <c r="A655"/>
      <c r="B655"/>
      <c r="C655" s="139" t="str">
        <f t="shared" si="386"/>
        <v>H</v>
      </c>
      <c r="D655" s="130" t="str">
        <f t="shared" si="428"/>
        <v>IL_B</v>
      </c>
      <c r="E655" s="129" t="str">
        <f t="shared" si="424"/>
        <v>Idemitsu Kosan</v>
      </c>
      <c r="F655" s="717"/>
      <c r="G655" s="123">
        <f t="shared" si="425"/>
        <v>0</v>
      </c>
      <c r="H655" s="121">
        <f t="shared" si="425"/>
        <v>0</v>
      </c>
      <c r="I655" s="121">
        <f t="shared" si="425"/>
        <v>0</v>
      </c>
      <c r="J655" s="121">
        <f t="shared" si="425"/>
        <v>0</v>
      </c>
      <c r="K655" s="121">
        <f t="shared" si="425"/>
        <v>0</v>
      </c>
      <c r="L655" s="121">
        <f t="shared" si="425"/>
        <v>0</v>
      </c>
      <c r="M655" s="121">
        <f t="shared" si="425"/>
        <v>0</v>
      </c>
      <c r="N655" s="121">
        <f t="shared" si="425"/>
        <v>0</v>
      </c>
      <c r="O655" s="121">
        <f t="shared" si="425"/>
        <v>0</v>
      </c>
      <c r="P655" s="126">
        <f t="shared" si="425"/>
        <v>0</v>
      </c>
      <c r="Q655" s="122"/>
      <c r="R655" s="408">
        <f t="shared" si="387"/>
        <v>0</v>
      </c>
      <c r="S655" s="693"/>
      <c r="T655" s="700">
        <f t="shared" si="418"/>
        <v>0</v>
      </c>
      <c r="U655" s="701">
        <f t="shared" si="418"/>
        <v>0</v>
      </c>
      <c r="V655" s="693"/>
      <c r="W655" s="700">
        <f t="shared" si="419"/>
        <v>0</v>
      </c>
      <c r="X655" s="126">
        <f t="shared" si="419"/>
        <v>0</v>
      </c>
      <c r="Y655" s="696">
        <f t="shared" si="388"/>
        <v>0</v>
      </c>
      <c r="Z655" s="408">
        <f t="shared" si="389"/>
        <v>0</v>
      </c>
      <c r="AA655" s="127"/>
      <c r="AB655" s="123">
        <f t="shared" si="426"/>
        <v>0</v>
      </c>
      <c r="AC655" s="121">
        <f t="shared" si="426"/>
        <v>0</v>
      </c>
      <c r="AD655" s="121">
        <f t="shared" si="426"/>
        <v>0</v>
      </c>
      <c r="AE655" s="121">
        <f t="shared" si="426"/>
        <v>0</v>
      </c>
      <c r="AF655" s="121">
        <f t="shared" si="426"/>
        <v>0</v>
      </c>
      <c r="AG655" s="121">
        <f t="shared" si="426"/>
        <v>0</v>
      </c>
      <c r="AH655" s="121">
        <f t="shared" si="426"/>
        <v>0</v>
      </c>
      <c r="AI655" s="121">
        <f t="shared" si="426"/>
        <v>0</v>
      </c>
      <c r="AJ655" s="121">
        <f t="shared" si="426"/>
        <v>0</v>
      </c>
      <c r="AK655" s="121">
        <f t="shared" si="426"/>
        <v>0</v>
      </c>
      <c r="AL655" s="121">
        <f t="shared" si="426"/>
        <v>0</v>
      </c>
      <c r="AM655" s="121">
        <f t="shared" si="426"/>
        <v>0</v>
      </c>
      <c r="AN655" s="121">
        <f t="shared" si="426"/>
        <v>0</v>
      </c>
      <c r="AO655" s="701">
        <f t="shared" si="426"/>
        <v>0</v>
      </c>
      <c r="AP655" s="122"/>
      <c r="AQ655" s="123">
        <f t="shared" si="427"/>
        <v>0</v>
      </c>
      <c r="AR655" s="121">
        <f t="shared" si="427"/>
        <v>0</v>
      </c>
      <c r="AS655" s="121">
        <f t="shared" si="427"/>
        <v>0</v>
      </c>
      <c r="AT655" s="121">
        <f t="shared" si="427"/>
        <v>0</v>
      </c>
      <c r="AU655" s="121">
        <f t="shared" si="427"/>
        <v>0</v>
      </c>
      <c r="AV655" s="121">
        <f t="shared" si="427"/>
        <v>0</v>
      </c>
      <c r="AW655" s="121">
        <f t="shared" si="427"/>
        <v>0</v>
      </c>
      <c r="AX655" s="121">
        <f t="shared" si="427"/>
        <v>0</v>
      </c>
      <c r="AY655" s="121">
        <f t="shared" si="427"/>
        <v>0</v>
      </c>
      <c r="AZ655" s="121">
        <f t="shared" si="427"/>
        <v>0</v>
      </c>
      <c r="BA655" s="121">
        <f t="shared" si="427"/>
        <v>0</v>
      </c>
      <c r="BB655" s="121">
        <f t="shared" si="427"/>
        <v>0</v>
      </c>
      <c r="BC655" s="121">
        <f t="shared" si="427"/>
        <v>0</v>
      </c>
      <c r="BD655" s="701">
        <f t="shared" si="427"/>
        <v>0</v>
      </c>
      <c r="BE655" s="693"/>
      <c r="BF655" s="122">
        <f t="shared" si="390"/>
        <v>0</v>
      </c>
      <c r="BG655" s="124"/>
      <c r="BH655" s="122">
        <f t="shared" si="391"/>
        <v>0</v>
      </c>
      <c r="BI655" s="124"/>
      <c r="BJ655" s="122">
        <f t="shared" si="392"/>
        <v>0</v>
      </c>
      <c r="BK655" s="124"/>
      <c r="BL655" s="125">
        <f t="shared" si="393"/>
        <v>0</v>
      </c>
      <c r="BM655" s="124"/>
      <c r="BN655" s="123">
        <f t="shared" si="422"/>
        <v>0</v>
      </c>
      <c r="BO655" s="126">
        <f t="shared" si="422"/>
        <v>0</v>
      </c>
      <c r="BP655" s="127"/>
      <c r="BQ655" s="410"/>
    </row>
    <row r="656" spans="1:69" s="58" customFormat="1" ht="17.55" hidden="1" customHeight="1">
      <c r="A656"/>
      <c r="B656"/>
      <c r="C656" s="139" t="str">
        <f t="shared" ref="C656:C719" si="429">IF(SUM(G656:BP656)=0, "H", "")</f>
        <v>H</v>
      </c>
      <c r="D656" s="130" t="str">
        <f t="shared" si="428"/>
        <v>IL_B</v>
      </c>
      <c r="E656" s="129" t="str">
        <f t="shared" si="424"/>
        <v>Jilin OLED</v>
      </c>
      <c r="F656" s="717"/>
      <c r="G656" s="123">
        <f t="shared" ref="G656:P665" si="430">SUMIFS(Share, Y, $E$3, Config, $G$11, P, G$15, LType, $D656, MSup, $E656)</f>
        <v>0</v>
      </c>
      <c r="H656" s="121">
        <f t="shared" si="430"/>
        <v>0</v>
      </c>
      <c r="I656" s="121">
        <f t="shared" si="430"/>
        <v>0</v>
      </c>
      <c r="J656" s="121">
        <f t="shared" si="430"/>
        <v>0</v>
      </c>
      <c r="K656" s="121">
        <f t="shared" si="430"/>
        <v>0</v>
      </c>
      <c r="L656" s="121">
        <f t="shared" si="430"/>
        <v>0</v>
      </c>
      <c r="M656" s="121">
        <f t="shared" si="430"/>
        <v>0</v>
      </c>
      <c r="N656" s="121">
        <f t="shared" si="430"/>
        <v>0</v>
      </c>
      <c r="O656" s="121">
        <f t="shared" si="430"/>
        <v>0</v>
      </c>
      <c r="P656" s="126">
        <f t="shared" si="430"/>
        <v>0</v>
      </c>
      <c r="Q656" s="122"/>
      <c r="R656" s="408">
        <f t="shared" ref="R656:R719" si="431">SUMIFS(Share, Y, $E$3, Config, $R$11, P, R$15, LType, $D656, MSup, $E656)</f>
        <v>0</v>
      </c>
      <c r="S656" s="693"/>
      <c r="T656" s="700">
        <f t="shared" ref="T656:U675" si="432">SUMIFS(Share, Y, $E$3, Config, $T$11, P, T$15, LType, $D656, MSup, $E656)</f>
        <v>0</v>
      </c>
      <c r="U656" s="701">
        <f t="shared" si="432"/>
        <v>0</v>
      </c>
      <c r="V656" s="693"/>
      <c r="W656" s="700">
        <f t="shared" ref="W656:X675" si="433">SUMIFS(Share, Y, $E$3, Config, $W$11, P, W$15, LType, $D656, MSup, $E656)</f>
        <v>0</v>
      </c>
      <c r="X656" s="126">
        <f t="shared" si="433"/>
        <v>0</v>
      </c>
      <c r="Y656" s="696">
        <f t="shared" ref="Y656:Y719" si="434">SUMIF(Y_A_P_T_S,$E$3&amp;"_"&amp;$X$11&amp;"_"&amp;Y$15&amp;"_"&amp;$D656&amp;"_"&amp;$E656, Share)</f>
        <v>0</v>
      </c>
      <c r="Z656" s="408">
        <f t="shared" ref="Z656:Z719" si="435">SUMIFS(Share, Y, $E$3, Config, $Z$11, P, Z$15, LType, $D656, MSup, $E656)</f>
        <v>0</v>
      </c>
      <c r="AA656" s="127"/>
      <c r="AB656" s="123">
        <f t="shared" ref="AB656:AO665" si="436">SUMIFS(Share, Y, $E$3, Config, $AB$11, P, AB$15, LType, $D656, MSup, $E656)</f>
        <v>0</v>
      </c>
      <c r="AC656" s="121">
        <f t="shared" si="436"/>
        <v>0</v>
      </c>
      <c r="AD656" s="121">
        <f t="shared" si="436"/>
        <v>0</v>
      </c>
      <c r="AE656" s="121">
        <f t="shared" si="436"/>
        <v>0</v>
      </c>
      <c r="AF656" s="121">
        <f t="shared" si="436"/>
        <v>0</v>
      </c>
      <c r="AG656" s="121">
        <f t="shared" si="436"/>
        <v>0</v>
      </c>
      <c r="AH656" s="121">
        <f t="shared" si="436"/>
        <v>0</v>
      </c>
      <c r="AI656" s="121">
        <f t="shared" si="436"/>
        <v>0</v>
      </c>
      <c r="AJ656" s="121">
        <f t="shared" si="436"/>
        <v>0</v>
      </c>
      <c r="AK656" s="121">
        <f t="shared" si="436"/>
        <v>0</v>
      </c>
      <c r="AL656" s="121">
        <f t="shared" si="436"/>
        <v>0</v>
      </c>
      <c r="AM656" s="121">
        <f t="shared" si="436"/>
        <v>0</v>
      </c>
      <c r="AN656" s="121">
        <f t="shared" si="436"/>
        <v>0</v>
      </c>
      <c r="AO656" s="701">
        <f t="shared" si="436"/>
        <v>0</v>
      </c>
      <c r="AP656" s="122"/>
      <c r="AQ656" s="123">
        <f t="shared" ref="AQ656:BD665" si="437">SUMIFS(Share, Y, $E$3, Config, $AQ$11, P, AQ$15, LType, $D656, MSup, $E656)</f>
        <v>0</v>
      </c>
      <c r="AR656" s="121">
        <f t="shared" si="437"/>
        <v>0</v>
      </c>
      <c r="AS656" s="121">
        <f t="shared" si="437"/>
        <v>0</v>
      </c>
      <c r="AT656" s="121">
        <f t="shared" si="437"/>
        <v>0</v>
      </c>
      <c r="AU656" s="121">
        <f t="shared" si="437"/>
        <v>0</v>
      </c>
      <c r="AV656" s="121">
        <f t="shared" si="437"/>
        <v>0</v>
      </c>
      <c r="AW656" s="121">
        <f t="shared" si="437"/>
        <v>0</v>
      </c>
      <c r="AX656" s="121">
        <f t="shared" si="437"/>
        <v>0</v>
      </c>
      <c r="AY656" s="121">
        <f t="shared" si="437"/>
        <v>0</v>
      </c>
      <c r="AZ656" s="121">
        <f t="shared" si="437"/>
        <v>0</v>
      </c>
      <c r="BA656" s="121">
        <f t="shared" si="437"/>
        <v>0</v>
      </c>
      <c r="BB656" s="121">
        <f t="shared" si="437"/>
        <v>0</v>
      </c>
      <c r="BC656" s="121">
        <f t="shared" si="437"/>
        <v>0</v>
      </c>
      <c r="BD656" s="701">
        <f t="shared" si="437"/>
        <v>0</v>
      </c>
      <c r="BE656" s="693"/>
      <c r="BF656" s="122">
        <f t="shared" ref="BF656:BF719" si="438">SUMIFS(Share, Y, $E$3, Config, $BF$11, P, BF$15, LType, $D656, MSup, $E656)</f>
        <v>0</v>
      </c>
      <c r="BG656" s="124"/>
      <c r="BH656" s="122">
        <f t="shared" ref="BH656:BH719" si="439">SUMIFS(Share, Y, $E$3, Config, $BH$11, P, BH$15, LType, $D656, MSup, $E656)</f>
        <v>0</v>
      </c>
      <c r="BI656" s="124"/>
      <c r="BJ656" s="122">
        <f t="shared" ref="BJ656:BJ719" si="440">SUMIFS(Share, Y, $E$3, Config, $BJ$11, P, BJ$15, LType, $D656, MSup, $E656)</f>
        <v>0</v>
      </c>
      <c r="BK656" s="124"/>
      <c r="BL656" s="125">
        <f t="shared" ref="BL656:BL719" si="441">SUMIFS(Share, Y, $E$3, Config, $BL$11, P, BL$15, LType, $D656, MSup, $E656)</f>
        <v>0</v>
      </c>
      <c r="BM656" s="124"/>
      <c r="BN656" s="123">
        <f t="shared" ref="BN656:BO675" si="442">SUMIFS(Share, Y, $E$3, Config, $BN$11, P, BN$15, LType, $D656, MSup, $E656)</f>
        <v>0</v>
      </c>
      <c r="BO656" s="126">
        <f t="shared" si="442"/>
        <v>0</v>
      </c>
      <c r="BP656" s="127"/>
      <c r="BQ656" s="410"/>
    </row>
    <row r="657" spans="1:69" s="58" customFormat="1" ht="17.55" hidden="1" customHeight="1">
      <c r="A657"/>
      <c r="B657"/>
      <c r="C657" s="139" t="str">
        <f t="shared" si="429"/>
        <v>H</v>
      </c>
      <c r="D657" s="130" t="str">
        <f t="shared" si="428"/>
        <v>IL_B</v>
      </c>
      <c r="E657" s="129" t="str">
        <f t="shared" si="424"/>
        <v>Jinwoong</v>
      </c>
      <c r="F657" s="717"/>
      <c r="G657" s="123">
        <f t="shared" si="430"/>
        <v>0</v>
      </c>
      <c r="H657" s="121">
        <f t="shared" si="430"/>
        <v>0</v>
      </c>
      <c r="I657" s="121">
        <f t="shared" si="430"/>
        <v>0</v>
      </c>
      <c r="J657" s="121">
        <f t="shared" si="430"/>
        <v>0</v>
      </c>
      <c r="K657" s="121">
        <f t="shared" si="430"/>
        <v>0</v>
      </c>
      <c r="L657" s="121">
        <f t="shared" si="430"/>
        <v>0</v>
      </c>
      <c r="M657" s="121">
        <f t="shared" si="430"/>
        <v>0</v>
      </c>
      <c r="N657" s="121">
        <f t="shared" si="430"/>
        <v>0</v>
      </c>
      <c r="O657" s="121">
        <f t="shared" si="430"/>
        <v>0</v>
      </c>
      <c r="P657" s="126">
        <f t="shared" si="430"/>
        <v>0</v>
      </c>
      <c r="Q657" s="122"/>
      <c r="R657" s="408">
        <f t="shared" si="431"/>
        <v>0</v>
      </c>
      <c r="S657" s="693"/>
      <c r="T657" s="700">
        <f t="shared" si="432"/>
        <v>0</v>
      </c>
      <c r="U657" s="701">
        <f t="shared" si="432"/>
        <v>0</v>
      </c>
      <c r="V657" s="693"/>
      <c r="W657" s="700">
        <f t="shared" si="433"/>
        <v>0</v>
      </c>
      <c r="X657" s="126">
        <f t="shared" si="433"/>
        <v>0</v>
      </c>
      <c r="Y657" s="696">
        <f t="shared" si="434"/>
        <v>0</v>
      </c>
      <c r="Z657" s="408">
        <f t="shared" si="435"/>
        <v>0</v>
      </c>
      <c r="AA657" s="127"/>
      <c r="AB657" s="123">
        <f t="shared" si="436"/>
        <v>0</v>
      </c>
      <c r="AC657" s="121">
        <f t="shared" si="436"/>
        <v>0</v>
      </c>
      <c r="AD657" s="121">
        <f t="shared" si="436"/>
        <v>0</v>
      </c>
      <c r="AE657" s="121">
        <f t="shared" si="436"/>
        <v>0</v>
      </c>
      <c r="AF657" s="121">
        <f t="shared" si="436"/>
        <v>0</v>
      </c>
      <c r="AG657" s="121">
        <f t="shared" si="436"/>
        <v>0</v>
      </c>
      <c r="AH657" s="121">
        <f t="shared" si="436"/>
        <v>0</v>
      </c>
      <c r="AI657" s="121">
        <f t="shared" si="436"/>
        <v>0</v>
      </c>
      <c r="AJ657" s="121">
        <f t="shared" si="436"/>
        <v>0</v>
      </c>
      <c r="AK657" s="121">
        <f t="shared" si="436"/>
        <v>0</v>
      </c>
      <c r="AL657" s="121">
        <f t="shared" si="436"/>
        <v>0</v>
      </c>
      <c r="AM657" s="121">
        <f t="shared" si="436"/>
        <v>0</v>
      </c>
      <c r="AN657" s="121">
        <f t="shared" si="436"/>
        <v>0</v>
      </c>
      <c r="AO657" s="701">
        <f t="shared" si="436"/>
        <v>0</v>
      </c>
      <c r="AP657" s="122"/>
      <c r="AQ657" s="123">
        <f t="shared" si="437"/>
        <v>0</v>
      </c>
      <c r="AR657" s="121">
        <f t="shared" si="437"/>
        <v>0</v>
      </c>
      <c r="AS657" s="121">
        <f t="shared" si="437"/>
        <v>0</v>
      </c>
      <c r="AT657" s="121">
        <f t="shared" si="437"/>
        <v>0</v>
      </c>
      <c r="AU657" s="121">
        <f t="shared" si="437"/>
        <v>0</v>
      </c>
      <c r="AV657" s="121">
        <f t="shared" si="437"/>
        <v>0</v>
      </c>
      <c r="AW657" s="121">
        <f t="shared" si="437"/>
        <v>0</v>
      </c>
      <c r="AX657" s="121">
        <f t="shared" si="437"/>
        <v>0</v>
      </c>
      <c r="AY657" s="121">
        <f t="shared" si="437"/>
        <v>0</v>
      </c>
      <c r="AZ657" s="121">
        <f t="shared" si="437"/>
        <v>0</v>
      </c>
      <c r="BA657" s="121">
        <f t="shared" si="437"/>
        <v>0</v>
      </c>
      <c r="BB657" s="121">
        <f t="shared" si="437"/>
        <v>0</v>
      </c>
      <c r="BC657" s="121">
        <f t="shared" si="437"/>
        <v>0</v>
      </c>
      <c r="BD657" s="701">
        <f t="shared" si="437"/>
        <v>0</v>
      </c>
      <c r="BE657" s="693"/>
      <c r="BF657" s="122">
        <f t="shared" si="438"/>
        <v>0</v>
      </c>
      <c r="BG657" s="124"/>
      <c r="BH657" s="122">
        <f t="shared" si="439"/>
        <v>0</v>
      </c>
      <c r="BI657" s="124"/>
      <c r="BJ657" s="122">
        <f t="shared" si="440"/>
        <v>0</v>
      </c>
      <c r="BK657" s="124"/>
      <c r="BL657" s="125">
        <f t="shared" si="441"/>
        <v>0</v>
      </c>
      <c r="BM657" s="124"/>
      <c r="BN657" s="123">
        <f t="shared" si="442"/>
        <v>0</v>
      </c>
      <c r="BO657" s="126">
        <f t="shared" si="442"/>
        <v>0</v>
      </c>
      <c r="BP657" s="127"/>
      <c r="BQ657" s="410"/>
    </row>
    <row r="658" spans="1:69" s="58" customFormat="1" ht="17.55" hidden="1" customHeight="1">
      <c r="A658"/>
      <c r="B658"/>
      <c r="C658" s="139" t="str">
        <f t="shared" si="429"/>
        <v>H</v>
      </c>
      <c r="D658" s="130" t="str">
        <f t="shared" si="428"/>
        <v>IL_B</v>
      </c>
      <c r="E658" s="129" t="str">
        <f t="shared" si="424"/>
        <v>LG Chem</v>
      </c>
      <c r="F658" s="717"/>
      <c r="G658" s="123">
        <f t="shared" si="430"/>
        <v>0</v>
      </c>
      <c r="H658" s="121">
        <f t="shared" si="430"/>
        <v>0</v>
      </c>
      <c r="I658" s="121">
        <f t="shared" si="430"/>
        <v>0</v>
      </c>
      <c r="J658" s="121">
        <f t="shared" si="430"/>
        <v>0</v>
      </c>
      <c r="K658" s="121">
        <f t="shared" si="430"/>
        <v>0</v>
      </c>
      <c r="L658" s="121">
        <f t="shared" si="430"/>
        <v>0</v>
      </c>
      <c r="M658" s="121">
        <f t="shared" si="430"/>
        <v>0</v>
      </c>
      <c r="N658" s="121">
        <f t="shared" si="430"/>
        <v>0</v>
      </c>
      <c r="O658" s="121">
        <f t="shared" si="430"/>
        <v>0</v>
      </c>
      <c r="P658" s="126">
        <f t="shared" si="430"/>
        <v>0</v>
      </c>
      <c r="Q658" s="122"/>
      <c r="R658" s="408">
        <f t="shared" si="431"/>
        <v>0</v>
      </c>
      <c r="S658" s="693"/>
      <c r="T658" s="700">
        <f t="shared" si="432"/>
        <v>0</v>
      </c>
      <c r="U658" s="701">
        <f t="shared" si="432"/>
        <v>0</v>
      </c>
      <c r="V658" s="693"/>
      <c r="W658" s="700">
        <f t="shared" si="433"/>
        <v>0</v>
      </c>
      <c r="X658" s="126">
        <f t="shared" si="433"/>
        <v>0</v>
      </c>
      <c r="Y658" s="696">
        <f t="shared" si="434"/>
        <v>0</v>
      </c>
      <c r="Z658" s="408">
        <f t="shared" si="435"/>
        <v>0</v>
      </c>
      <c r="AA658" s="127"/>
      <c r="AB658" s="123">
        <f t="shared" si="436"/>
        <v>0</v>
      </c>
      <c r="AC658" s="121">
        <f t="shared" si="436"/>
        <v>0</v>
      </c>
      <c r="AD658" s="121">
        <f t="shared" si="436"/>
        <v>0</v>
      </c>
      <c r="AE658" s="121">
        <f t="shared" si="436"/>
        <v>0</v>
      </c>
      <c r="AF658" s="121">
        <f t="shared" si="436"/>
        <v>0</v>
      </c>
      <c r="AG658" s="121">
        <f t="shared" si="436"/>
        <v>0</v>
      </c>
      <c r="AH658" s="121">
        <f t="shared" si="436"/>
        <v>0</v>
      </c>
      <c r="AI658" s="121">
        <f t="shared" si="436"/>
        <v>0</v>
      </c>
      <c r="AJ658" s="121">
        <f t="shared" si="436"/>
        <v>0</v>
      </c>
      <c r="AK658" s="121">
        <f t="shared" si="436"/>
        <v>0</v>
      </c>
      <c r="AL658" s="121">
        <f t="shared" si="436"/>
        <v>0</v>
      </c>
      <c r="AM658" s="121">
        <f t="shared" si="436"/>
        <v>0</v>
      </c>
      <c r="AN658" s="121">
        <f t="shared" si="436"/>
        <v>0</v>
      </c>
      <c r="AO658" s="701">
        <f t="shared" si="436"/>
        <v>0</v>
      </c>
      <c r="AP658" s="122"/>
      <c r="AQ658" s="123">
        <f t="shared" si="437"/>
        <v>0</v>
      </c>
      <c r="AR658" s="121">
        <f t="shared" si="437"/>
        <v>0</v>
      </c>
      <c r="AS658" s="121">
        <f t="shared" si="437"/>
        <v>0</v>
      </c>
      <c r="AT658" s="121">
        <f t="shared" si="437"/>
        <v>0</v>
      </c>
      <c r="AU658" s="121">
        <f t="shared" si="437"/>
        <v>0</v>
      </c>
      <c r="AV658" s="121">
        <f t="shared" si="437"/>
        <v>0</v>
      </c>
      <c r="AW658" s="121">
        <f t="shared" si="437"/>
        <v>0</v>
      </c>
      <c r="AX658" s="121">
        <f t="shared" si="437"/>
        <v>0</v>
      </c>
      <c r="AY658" s="121">
        <f t="shared" si="437"/>
        <v>0</v>
      </c>
      <c r="AZ658" s="121">
        <f t="shared" si="437"/>
        <v>0</v>
      </c>
      <c r="BA658" s="121">
        <f t="shared" si="437"/>
        <v>0</v>
      </c>
      <c r="BB658" s="121">
        <f t="shared" si="437"/>
        <v>0</v>
      </c>
      <c r="BC658" s="121">
        <f t="shared" si="437"/>
        <v>0</v>
      </c>
      <c r="BD658" s="701">
        <f t="shared" si="437"/>
        <v>0</v>
      </c>
      <c r="BE658" s="693"/>
      <c r="BF658" s="122">
        <f t="shared" si="438"/>
        <v>0</v>
      </c>
      <c r="BG658" s="124"/>
      <c r="BH658" s="122">
        <f t="shared" si="439"/>
        <v>0</v>
      </c>
      <c r="BI658" s="124"/>
      <c r="BJ658" s="122">
        <f t="shared" si="440"/>
        <v>0</v>
      </c>
      <c r="BK658" s="124"/>
      <c r="BL658" s="125">
        <f t="shared" si="441"/>
        <v>0</v>
      </c>
      <c r="BM658" s="124"/>
      <c r="BN658" s="123">
        <f t="shared" si="442"/>
        <v>0</v>
      </c>
      <c r="BO658" s="126">
        <f t="shared" si="442"/>
        <v>0</v>
      </c>
      <c r="BP658" s="127"/>
      <c r="BQ658" s="410"/>
    </row>
    <row r="659" spans="1:69" s="58" customFormat="1" ht="17.55" hidden="1" customHeight="1">
      <c r="A659"/>
      <c r="B659"/>
      <c r="C659" s="139" t="str">
        <f t="shared" si="429"/>
        <v>H</v>
      </c>
      <c r="D659" s="130" t="str">
        <f t="shared" si="428"/>
        <v>IL_B</v>
      </c>
      <c r="E659" s="129" t="str">
        <f t="shared" si="424"/>
        <v>LT Materials</v>
      </c>
      <c r="F659" s="717"/>
      <c r="G659" s="123">
        <f t="shared" si="430"/>
        <v>0</v>
      </c>
      <c r="H659" s="121">
        <f t="shared" si="430"/>
        <v>0</v>
      </c>
      <c r="I659" s="121">
        <f t="shared" si="430"/>
        <v>0</v>
      </c>
      <c r="J659" s="121">
        <f t="shared" si="430"/>
        <v>0</v>
      </c>
      <c r="K659" s="121">
        <f t="shared" si="430"/>
        <v>0</v>
      </c>
      <c r="L659" s="121">
        <f t="shared" si="430"/>
        <v>0</v>
      </c>
      <c r="M659" s="121">
        <f t="shared" si="430"/>
        <v>0</v>
      </c>
      <c r="N659" s="121">
        <f t="shared" si="430"/>
        <v>0</v>
      </c>
      <c r="O659" s="121">
        <f t="shared" si="430"/>
        <v>0</v>
      </c>
      <c r="P659" s="126">
        <f t="shared" si="430"/>
        <v>0</v>
      </c>
      <c r="Q659" s="122"/>
      <c r="R659" s="408">
        <f t="shared" si="431"/>
        <v>0</v>
      </c>
      <c r="S659" s="693"/>
      <c r="T659" s="700">
        <f t="shared" si="432"/>
        <v>0</v>
      </c>
      <c r="U659" s="701">
        <f t="shared" si="432"/>
        <v>0</v>
      </c>
      <c r="V659" s="693"/>
      <c r="W659" s="700">
        <f t="shared" si="433"/>
        <v>0</v>
      </c>
      <c r="X659" s="126">
        <f t="shared" si="433"/>
        <v>0</v>
      </c>
      <c r="Y659" s="696">
        <f t="shared" si="434"/>
        <v>0</v>
      </c>
      <c r="Z659" s="408">
        <f t="shared" si="435"/>
        <v>0</v>
      </c>
      <c r="AA659" s="127"/>
      <c r="AB659" s="123">
        <f t="shared" si="436"/>
        <v>0</v>
      </c>
      <c r="AC659" s="121">
        <f t="shared" si="436"/>
        <v>0</v>
      </c>
      <c r="AD659" s="121">
        <f t="shared" si="436"/>
        <v>0</v>
      </c>
      <c r="AE659" s="121">
        <f t="shared" si="436"/>
        <v>0</v>
      </c>
      <c r="AF659" s="121">
        <f t="shared" si="436"/>
        <v>0</v>
      </c>
      <c r="AG659" s="121">
        <f t="shared" si="436"/>
        <v>0</v>
      </c>
      <c r="AH659" s="121">
        <f t="shared" si="436"/>
        <v>0</v>
      </c>
      <c r="AI659" s="121">
        <f t="shared" si="436"/>
        <v>0</v>
      </c>
      <c r="AJ659" s="121">
        <f t="shared" si="436"/>
        <v>0</v>
      </c>
      <c r="AK659" s="121">
        <f t="shared" si="436"/>
        <v>0</v>
      </c>
      <c r="AL659" s="121">
        <f t="shared" si="436"/>
        <v>0</v>
      </c>
      <c r="AM659" s="121">
        <f t="shared" si="436"/>
        <v>0</v>
      </c>
      <c r="AN659" s="121">
        <f t="shared" si="436"/>
        <v>0</v>
      </c>
      <c r="AO659" s="701">
        <f t="shared" si="436"/>
        <v>0</v>
      </c>
      <c r="AP659" s="122"/>
      <c r="AQ659" s="123">
        <f t="shared" si="437"/>
        <v>0</v>
      </c>
      <c r="AR659" s="121">
        <f t="shared" si="437"/>
        <v>0</v>
      </c>
      <c r="AS659" s="121">
        <f t="shared" si="437"/>
        <v>0</v>
      </c>
      <c r="AT659" s="121">
        <f t="shared" si="437"/>
        <v>0</v>
      </c>
      <c r="AU659" s="121">
        <f t="shared" si="437"/>
        <v>0</v>
      </c>
      <c r="AV659" s="121">
        <f t="shared" si="437"/>
        <v>0</v>
      </c>
      <c r="AW659" s="121">
        <f t="shared" si="437"/>
        <v>0</v>
      </c>
      <c r="AX659" s="121">
        <f t="shared" si="437"/>
        <v>0</v>
      </c>
      <c r="AY659" s="121">
        <f t="shared" si="437"/>
        <v>0</v>
      </c>
      <c r="AZ659" s="121">
        <f t="shared" si="437"/>
        <v>0</v>
      </c>
      <c r="BA659" s="121">
        <f t="shared" si="437"/>
        <v>0</v>
      </c>
      <c r="BB659" s="121">
        <f t="shared" si="437"/>
        <v>0</v>
      </c>
      <c r="BC659" s="121">
        <f t="shared" si="437"/>
        <v>0</v>
      </c>
      <c r="BD659" s="701">
        <f t="shared" si="437"/>
        <v>0</v>
      </c>
      <c r="BE659" s="693"/>
      <c r="BF659" s="122">
        <f t="shared" si="438"/>
        <v>0</v>
      </c>
      <c r="BG659" s="124"/>
      <c r="BH659" s="122">
        <f t="shared" si="439"/>
        <v>0</v>
      </c>
      <c r="BI659" s="124"/>
      <c r="BJ659" s="122">
        <f t="shared" si="440"/>
        <v>0</v>
      </c>
      <c r="BK659" s="124"/>
      <c r="BL659" s="125">
        <f t="shared" si="441"/>
        <v>0</v>
      </c>
      <c r="BM659" s="124"/>
      <c r="BN659" s="123">
        <f t="shared" si="442"/>
        <v>0</v>
      </c>
      <c r="BO659" s="126">
        <f t="shared" si="442"/>
        <v>0</v>
      </c>
      <c r="BP659" s="127"/>
      <c r="BQ659" s="410"/>
    </row>
    <row r="660" spans="1:69" s="58" customFormat="1" ht="17.55" hidden="1" customHeight="1">
      <c r="A660"/>
      <c r="B660"/>
      <c r="C660" s="139" t="str">
        <f t="shared" si="429"/>
        <v>H</v>
      </c>
      <c r="D660" s="130" t="str">
        <f t="shared" si="428"/>
        <v>IL_B</v>
      </c>
      <c r="E660" s="129" t="str">
        <f t="shared" si="424"/>
        <v>LT Metal</v>
      </c>
      <c r="F660" s="717"/>
      <c r="G660" s="123">
        <f t="shared" si="430"/>
        <v>0</v>
      </c>
      <c r="H660" s="121">
        <f t="shared" si="430"/>
        <v>0</v>
      </c>
      <c r="I660" s="121">
        <f t="shared" si="430"/>
        <v>0</v>
      </c>
      <c r="J660" s="121">
        <f t="shared" si="430"/>
        <v>0</v>
      </c>
      <c r="K660" s="121">
        <f t="shared" si="430"/>
        <v>0</v>
      </c>
      <c r="L660" s="121">
        <f t="shared" si="430"/>
        <v>0</v>
      </c>
      <c r="M660" s="121">
        <f t="shared" si="430"/>
        <v>0</v>
      </c>
      <c r="N660" s="121">
        <f t="shared" si="430"/>
        <v>0</v>
      </c>
      <c r="O660" s="121">
        <f t="shared" si="430"/>
        <v>0</v>
      </c>
      <c r="P660" s="126">
        <f t="shared" si="430"/>
        <v>0</v>
      </c>
      <c r="Q660" s="122"/>
      <c r="R660" s="408">
        <f t="shared" si="431"/>
        <v>0</v>
      </c>
      <c r="S660" s="693"/>
      <c r="T660" s="700">
        <f t="shared" si="432"/>
        <v>0</v>
      </c>
      <c r="U660" s="701">
        <f t="shared" si="432"/>
        <v>0</v>
      </c>
      <c r="V660" s="693"/>
      <c r="W660" s="700">
        <f t="shared" si="433"/>
        <v>0</v>
      </c>
      <c r="X660" s="126">
        <f t="shared" si="433"/>
        <v>0</v>
      </c>
      <c r="Y660" s="696">
        <f t="shared" si="434"/>
        <v>0</v>
      </c>
      <c r="Z660" s="408">
        <f t="shared" si="435"/>
        <v>0</v>
      </c>
      <c r="AA660" s="127"/>
      <c r="AB660" s="123">
        <f t="shared" si="436"/>
        <v>0</v>
      </c>
      <c r="AC660" s="121">
        <f t="shared" si="436"/>
        <v>0</v>
      </c>
      <c r="AD660" s="121">
        <f t="shared" si="436"/>
        <v>0</v>
      </c>
      <c r="AE660" s="121">
        <f t="shared" si="436"/>
        <v>0</v>
      </c>
      <c r="AF660" s="121">
        <f t="shared" si="436"/>
        <v>0</v>
      </c>
      <c r="AG660" s="121">
        <f t="shared" si="436"/>
        <v>0</v>
      </c>
      <c r="AH660" s="121">
        <f t="shared" si="436"/>
        <v>0</v>
      </c>
      <c r="AI660" s="121">
        <f t="shared" si="436"/>
        <v>0</v>
      </c>
      <c r="AJ660" s="121">
        <f t="shared" si="436"/>
        <v>0</v>
      </c>
      <c r="AK660" s="121">
        <f t="shared" si="436"/>
        <v>0</v>
      </c>
      <c r="AL660" s="121">
        <f t="shared" si="436"/>
        <v>0</v>
      </c>
      <c r="AM660" s="121">
        <f t="shared" si="436"/>
        <v>0</v>
      </c>
      <c r="AN660" s="121">
        <f t="shared" si="436"/>
        <v>0</v>
      </c>
      <c r="AO660" s="701">
        <f t="shared" si="436"/>
        <v>0</v>
      </c>
      <c r="AP660" s="122"/>
      <c r="AQ660" s="123">
        <f t="shared" si="437"/>
        <v>0</v>
      </c>
      <c r="AR660" s="121">
        <f t="shared" si="437"/>
        <v>0</v>
      </c>
      <c r="AS660" s="121">
        <f t="shared" si="437"/>
        <v>0</v>
      </c>
      <c r="AT660" s="121">
        <f t="shared" si="437"/>
        <v>0</v>
      </c>
      <c r="AU660" s="121">
        <f t="shared" si="437"/>
        <v>0</v>
      </c>
      <c r="AV660" s="121">
        <f t="shared" si="437"/>
        <v>0</v>
      </c>
      <c r="AW660" s="121">
        <f t="shared" si="437"/>
        <v>0</v>
      </c>
      <c r="AX660" s="121">
        <f t="shared" si="437"/>
        <v>0</v>
      </c>
      <c r="AY660" s="121">
        <f t="shared" si="437"/>
        <v>0</v>
      </c>
      <c r="AZ660" s="121">
        <f t="shared" si="437"/>
        <v>0</v>
      </c>
      <c r="BA660" s="121">
        <f t="shared" si="437"/>
        <v>0</v>
      </c>
      <c r="BB660" s="121">
        <f t="shared" si="437"/>
        <v>0</v>
      </c>
      <c r="BC660" s="121">
        <f t="shared" si="437"/>
        <v>0</v>
      </c>
      <c r="BD660" s="701">
        <f t="shared" si="437"/>
        <v>0</v>
      </c>
      <c r="BE660" s="693"/>
      <c r="BF660" s="122">
        <f t="shared" si="438"/>
        <v>0</v>
      </c>
      <c r="BG660" s="124"/>
      <c r="BH660" s="122">
        <f t="shared" si="439"/>
        <v>0</v>
      </c>
      <c r="BI660" s="124"/>
      <c r="BJ660" s="122">
        <f t="shared" si="440"/>
        <v>0</v>
      </c>
      <c r="BK660" s="124"/>
      <c r="BL660" s="125">
        <f t="shared" si="441"/>
        <v>0</v>
      </c>
      <c r="BM660" s="124"/>
      <c r="BN660" s="123">
        <f t="shared" si="442"/>
        <v>0</v>
      </c>
      <c r="BO660" s="126">
        <f t="shared" si="442"/>
        <v>0</v>
      </c>
      <c r="BP660" s="127"/>
      <c r="BQ660" s="410"/>
    </row>
    <row r="661" spans="1:69" s="58" customFormat="1" ht="17.55" hidden="1" customHeight="1">
      <c r="A661"/>
      <c r="B661"/>
      <c r="C661" s="139" t="str">
        <f t="shared" si="429"/>
        <v>H</v>
      </c>
      <c r="D661" s="130" t="str">
        <f t="shared" si="428"/>
        <v>IL_B</v>
      </c>
      <c r="E661" s="129" t="str">
        <f t="shared" si="424"/>
        <v>LTOM</v>
      </c>
      <c r="F661" s="717"/>
      <c r="G661" s="123">
        <f t="shared" si="430"/>
        <v>0</v>
      </c>
      <c r="H661" s="121">
        <f t="shared" si="430"/>
        <v>0</v>
      </c>
      <c r="I661" s="121">
        <f t="shared" si="430"/>
        <v>0</v>
      </c>
      <c r="J661" s="121">
        <f t="shared" si="430"/>
        <v>0</v>
      </c>
      <c r="K661" s="121">
        <f t="shared" si="430"/>
        <v>0</v>
      </c>
      <c r="L661" s="121">
        <f t="shared" si="430"/>
        <v>0</v>
      </c>
      <c r="M661" s="121">
        <f t="shared" si="430"/>
        <v>0</v>
      </c>
      <c r="N661" s="121">
        <f t="shared" si="430"/>
        <v>0</v>
      </c>
      <c r="O661" s="121">
        <f t="shared" si="430"/>
        <v>0</v>
      </c>
      <c r="P661" s="126">
        <f t="shared" si="430"/>
        <v>0</v>
      </c>
      <c r="Q661" s="122"/>
      <c r="R661" s="408">
        <f t="shared" si="431"/>
        <v>0</v>
      </c>
      <c r="S661" s="693"/>
      <c r="T661" s="700">
        <f t="shared" si="432"/>
        <v>0</v>
      </c>
      <c r="U661" s="701">
        <f t="shared" si="432"/>
        <v>0</v>
      </c>
      <c r="V661" s="693"/>
      <c r="W661" s="700">
        <f t="shared" si="433"/>
        <v>0</v>
      </c>
      <c r="X661" s="126">
        <f t="shared" si="433"/>
        <v>0</v>
      </c>
      <c r="Y661" s="696">
        <f t="shared" si="434"/>
        <v>0</v>
      </c>
      <c r="Z661" s="408">
        <f t="shared" si="435"/>
        <v>0</v>
      </c>
      <c r="AA661" s="127"/>
      <c r="AB661" s="123">
        <f t="shared" si="436"/>
        <v>0</v>
      </c>
      <c r="AC661" s="121">
        <f t="shared" si="436"/>
        <v>0</v>
      </c>
      <c r="AD661" s="121">
        <f t="shared" si="436"/>
        <v>0</v>
      </c>
      <c r="AE661" s="121">
        <f t="shared" si="436"/>
        <v>0</v>
      </c>
      <c r="AF661" s="121">
        <f t="shared" si="436"/>
        <v>0</v>
      </c>
      <c r="AG661" s="121">
        <f t="shared" si="436"/>
        <v>0</v>
      </c>
      <c r="AH661" s="121">
        <f t="shared" si="436"/>
        <v>0</v>
      </c>
      <c r="AI661" s="121">
        <f t="shared" si="436"/>
        <v>0</v>
      </c>
      <c r="AJ661" s="121">
        <f t="shared" si="436"/>
        <v>0</v>
      </c>
      <c r="AK661" s="121">
        <f t="shared" si="436"/>
        <v>0</v>
      </c>
      <c r="AL661" s="121">
        <f t="shared" si="436"/>
        <v>0</v>
      </c>
      <c r="AM661" s="121">
        <f t="shared" si="436"/>
        <v>0</v>
      </c>
      <c r="AN661" s="121">
        <f t="shared" si="436"/>
        <v>0</v>
      </c>
      <c r="AO661" s="701">
        <f t="shared" si="436"/>
        <v>0</v>
      </c>
      <c r="AP661" s="122"/>
      <c r="AQ661" s="123">
        <f t="shared" si="437"/>
        <v>0</v>
      </c>
      <c r="AR661" s="121">
        <f t="shared" si="437"/>
        <v>0</v>
      </c>
      <c r="AS661" s="121">
        <f t="shared" si="437"/>
        <v>0</v>
      </c>
      <c r="AT661" s="121">
        <f t="shared" si="437"/>
        <v>0</v>
      </c>
      <c r="AU661" s="121">
        <f t="shared" si="437"/>
        <v>0</v>
      </c>
      <c r="AV661" s="121">
        <f t="shared" si="437"/>
        <v>0</v>
      </c>
      <c r="AW661" s="121">
        <f t="shared" si="437"/>
        <v>0</v>
      </c>
      <c r="AX661" s="121">
        <f t="shared" si="437"/>
        <v>0</v>
      </c>
      <c r="AY661" s="121">
        <f t="shared" si="437"/>
        <v>0</v>
      </c>
      <c r="AZ661" s="121">
        <f t="shared" si="437"/>
        <v>0</v>
      </c>
      <c r="BA661" s="121">
        <f t="shared" si="437"/>
        <v>0</v>
      </c>
      <c r="BB661" s="121">
        <f t="shared" si="437"/>
        <v>0</v>
      </c>
      <c r="BC661" s="121">
        <f t="shared" si="437"/>
        <v>0</v>
      </c>
      <c r="BD661" s="701">
        <f t="shared" si="437"/>
        <v>0</v>
      </c>
      <c r="BE661" s="693"/>
      <c r="BF661" s="122">
        <f t="shared" si="438"/>
        <v>0</v>
      </c>
      <c r="BG661" s="124"/>
      <c r="BH661" s="122">
        <f t="shared" si="439"/>
        <v>0</v>
      </c>
      <c r="BI661" s="124"/>
      <c r="BJ661" s="122">
        <f t="shared" si="440"/>
        <v>0</v>
      </c>
      <c r="BK661" s="124"/>
      <c r="BL661" s="125">
        <f t="shared" si="441"/>
        <v>0</v>
      </c>
      <c r="BM661" s="124"/>
      <c r="BN661" s="123">
        <f t="shared" si="442"/>
        <v>0</v>
      </c>
      <c r="BO661" s="126">
        <f t="shared" si="442"/>
        <v>0</v>
      </c>
      <c r="BP661" s="127"/>
      <c r="BQ661" s="410"/>
    </row>
    <row r="662" spans="1:69" s="58" customFormat="1" ht="17.55" hidden="1" customHeight="1">
      <c r="A662"/>
      <c r="B662"/>
      <c r="C662" s="139" t="str">
        <f t="shared" si="429"/>
        <v>H</v>
      </c>
      <c r="D662" s="130" t="str">
        <f t="shared" si="428"/>
        <v>IL_B</v>
      </c>
      <c r="E662" s="129" t="str">
        <f t="shared" si="424"/>
        <v>Lumilan</v>
      </c>
      <c r="F662" s="717"/>
      <c r="G662" s="123">
        <f t="shared" si="430"/>
        <v>0</v>
      </c>
      <c r="H662" s="121">
        <f t="shared" si="430"/>
        <v>0</v>
      </c>
      <c r="I662" s="121">
        <f t="shared" si="430"/>
        <v>0</v>
      </c>
      <c r="J662" s="121">
        <f t="shared" si="430"/>
        <v>0</v>
      </c>
      <c r="K662" s="121">
        <f t="shared" si="430"/>
        <v>0</v>
      </c>
      <c r="L662" s="121">
        <f t="shared" si="430"/>
        <v>0</v>
      </c>
      <c r="M662" s="121">
        <f t="shared" si="430"/>
        <v>0</v>
      </c>
      <c r="N662" s="121">
        <f t="shared" si="430"/>
        <v>0</v>
      </c>
      <c r="O662" s="121">
        <f t="shared" si="430"/>
        <v>0</v>
      </c>
      <c r="P662" s="126">
        <f t="shared" si="430"/>
        <v>0</v>
      </c>
      <c r="Q662" s="122"/>
      <c r="R662" s="408">
        <f t="shared" si="431"/>
        <v>0</v>
      </c>
      <c r="S662" s="693"/>
      <c r="T662" s="700">
        <f t="shared" si="432"/>
        <v>0</v>
      </c>
      <c r="U662" s="701">
        <f t="shared" si="432"/>
        <v>0</v>
      </c>
      <c r="V662" s="693"/>
      <c r="W662" s="700">
        <f t="shared" si="433"/>
        <v>0</v>
      </c>
      <c r="X662" s="126">
        <f t="shared" si="433"/>
        <v>0</v>
      </c>
      <c r="Y662" s="696">
        <f t="shared" si="434"/>
        <v>0</v>
      </c>
      <c r="Z662" s="408">
        <f t="shared" si="435"/>
        <v>0</v>
      </c>
      <c r="AA662" s="127"/>
      <c r="AB662" s="123">
        <f t="shared" si="436"/>
        <v>0</v>
      </c>
      <c r="AC662" s="121">
        <f t="shared" si="436"/>
        <v>0</v>
      </c>
      <c r="AD662" s="121">
        <f t="shared" si="436"/>
        <v>0</v>
      </c>
      <c r="AE662" s="121">
        <f t="shared" si="436"/>
        <v>0</v>
      </c>
      <c r="AF662" s="121">
        <f t="shared" si="436"/>
        <v>0</v>
      </c>
      <c r="AG662" s="121">
        <f t="shared" si="436"/>
        <v>0</v>
      </c>
      <c r="AH662" s="121">
        <f t="shared" si="436"/>
        <v>0</v>
      </c>
      <c r="AI662" s="121">
        <f t="shared" si="436"/>
        <v>0</v>
      </c>
      <c r="AJ662" s="121">
        <f t="shared" si="436"/>
        <v>0</v>
      </c>
      <c r="AK662" s="121">
        <f t="shared" si="436"/>
        <v>0</v>
      </c>
      <c r="AL662" s="121">
        <f t="shared" si="436"/>
        <v>0</v>
      </c>
      <c r="AM662" s="121">
        <f t="shared" si="436"/>
        <v>0</v>
      </c>
      <c r="AN662" s="121">
        <f t="shared" si="436"/>
        <v>0</v>
      </c>
      <c r="AO662" s="701">
        <f t="shared" si="436"/>
        <v>0</v>
      </c>
      <c r="AP662" s="122"/>
      <c r="AQ662" s="123">
        <f t="shared" si="437"/>
        <v>0</v>
      </c>
      <c r="AR662" s="121">
        <f t="shared" si="437"/>
        <v>0</v>
      </c>
      <c r="AS662" s="121">
        <f t="shared" si="437"/>
        <v>0</v>
      </c>
      <c r="AT662" s="121">
        <f t="shared" si="437"/>
        <v>0</v>
      </c>
      <c r="AU662" s="121">
        <f t="shared" si="437"/>
        <v>0</v>
      </c>
      <c r="AV662" s="121">
        <f t="shared" si="437"/>
        <v>0</v>
      </c>
      <c r="AW662" s="121">
        <f t="shared" si="437"/>
        <v>0</v>
      </c>
      <c r="AX662" s="121">
        <f t="shared" si="437"/>
        <v>0</v>
      </c>
      <c r="AY662" s="121">
        <f t="shared" si="437"/>
        <v>0</v>
      </c>
      <c r="AZ662" s="121">
        <f t="shared" si="437"/>
        <v>0</v>
      </c>
      <c r="BA662" s="121">
        <f t="shared" si="437"/>
        <v>0</v>
      </c>
      <c r="BB662" s="121">
        <f t="shared" si="437"/>
        <v>0</v>
      </c>
      <c r="BC662" s="121">
        <f t="shared" si="437"/>
        <v>0</v>
      </c>
      <c r="BD662" s="701">
        <f t="shared" si="437"/>
        <v>0</v>
      </c>
      <c r="BE662" s="693"/>
      <c r="BF662" s="122">
        <f t="shared" si="438"/>
        <v>0</v>
      </c>
      <c r="BG662" s="124"/>
      <c r="BH662" s="122">
        <f t="shared" si="439"/>
        <v>0</v>
      </c>
      <c r="BI662" s="124"/>
      <c r="BJ662" s="122">
        <f t="shared" si="440"/>
        <v>0</v>
      </c>
      <c r="BK662" s="124"/>
      <c r="BL662" s="125">
        <f t="shared" si="441"/>
        <v>0</v>
      </c>
      <c r="BM662" s="124"/>
      <c r="BN662" s="123">
        <f t="shared" si="442"/>
        <v>0</v>
      </c>
      <c r="BO662" s="126">
        <f t="shared" si="442"/>
        <v>0</v>
      </c>
      <c r="BP662" s="127"/>
      <c r="BQ662" s="410"/>
    </row>
    <row r="663" spans="1:69" s="58" customFormat="1" ht="17.55" hidden="1" customHeight="1">
      <c r="A663"/>
      <c r="B663"/>
      <c r="C663" s="139" t="str">
        <f t="shared" si="429"/>
        <v>H</v>
      </c>
      <c r="D663" s="130" t="str">
        <f t="shared" si="428"/>
        <v>IL_B</v>
      </c>
      <c r="E663" s="129" t="str">
        <f t="shared" si="424"/>
        <v>Materion</v>
      </c>
      <c r="F663" s="717"/>
      <c r="G663" s="123">
        <f t="shared" si="430"/>
        <v>0</v>
      </c>
      <c r="H663" s="121">
        <f t="shared" si="430"/>
        <v>0</v>
      </c>
      <c r="I663" s="121">
        <f t="shared" si="430"/>
        <v>0</v>
      </c>
      <c r="J663" s="121">
        <f t="shared" si="430"/>
        <v>0</v>
      </c>
      <c r="K663" s="121">
        <f t="shared" si="430"/>
        <v>0</v>
      </c>
      <c r="L663" s="121">
        <f t="shared" si="430"/>
        <v>0</v>
      </c>
      <c r="M663" s="121">
        <f t="shared" si="430"/>
        <v>0</v>
      </c>
      <c r="N663" s="121">
        <f t="shared" si="430"/>
        <v>0</v>
      </c>
      <c r="O663" s="121">
        <f t="shared" si="430"/>
        <v>0</v>
      </c>
      <c r="P663" s="126">
        <f t="shared" si="430"/>
        <v>0</v>
      </c>
      <c r="Q663" s="122"/>
      <c r="R663" s="408">
        <f t="shared" si="431"/>
        <v>0</v>
      </c>
      <c r="S663" s="693"/>
      <c r="T663" s="700">
        <f t="shared" si="432"/>
        <v>0</v>
      </c>
      <c r="U663" s="701">
        <f t="shared" si="432"/>
        <v>0</v>
      </c>
      <c r="V663" s="693"/>
      <c r="W663" s="700">
        <f t="shared" si="433"/>
        <v>0</v>
      </c>
      <c r="X663" s="126">
        <f t="shared" si="433"/>
        <v>0</v>
      </c>
      <c r="Y663" s="696">
        <f t="shared" si="434"/>
        <v>0</v>
      </c>
      <c r="Z663" s="408">
        <f t="shared" si="435"/>
        <v>0</v>
      </c>
      <c r="AA663" s="127"/>
      <c r="AB663" s="123">
        <f t="shared" si="436"/>
        <v>0</v>
      </c>
      <c r="AC663" s="121">
        <f t="shared" si="436"/>
        <v>0</v>
      </c>
      <c r="AD663" s="121">
        <f t="shared" si="436"/>
        <v>0</v>
      </c>
      <c r="AE663" s="121">
        <f t="shared" si="436"/>
        <v>0</v>
      </c>
      <c r="AF663" s="121">
        <f t="shared" si="436"/>
        <v>0</v>
      </c>
      <c r="AG663" s="121">
        <f t="shared" si="436"/>
        <v>0</v>
      </c>
      <c r="AH663" s="121">
        <f t="shared" si="436"/>
        <v>0</v>
      </c>
      <c r="AI663" s="121">
        <f t="shared" si="436"/>
        <v>0</v>
      </c>
      <c r="AJ663" s="121">
        <f t="shared" si="436"/>
        <v>0</v>
      </c>
      <c r="AK663" s="121">
        <f t="shared" si="436"/>
        <v>0</v>
      </c>
      <c r="AL663" s="121">
        <f t="shared" si="436"/>
        <v>0</v>
      </c>
      <c r="AM663" s="121">
        <f t="shared" si="436"/>
        <v>0</v>
      </c>
      <c r="AN663" s="121">
        <f t="shared" si="436"/>
        <v>0</v>
      </c>
      <c r="AO663" s="701">
        <f t="shared" si="436"/>
        <v>0</v>
      </c>
      <c r="AP663" s="122"/>
      <c r="AQ663" s="123">
        <f t="shared" si="437"/>
        <v>0</v>
      </c>
      <c r="AR663" s="121">
        <f t="shared" si="437"/>
        <v>0</v>
      </c>
      <c r="AS663" s="121">
        <f t="shared" si="437"/>
        <v>0</v>
      </c>
      <c r="AT663" s="121">
        <f t="shared" si="437"/>
        <v>0</v>
      </c>
      <c r="AU663" s="121">
        <f t="shared" si="437"/>
        <v>0</v>
      </c>
      <c r="AV663" s="121">
        <f t="shared" si="437"/>
        <v>0</v>
      </c>
      <c r="AW663" s="121">
        <f t="shared" si="437"/>
        <v>0</v>
      </c>
      <c r="AX663" s="121">
        <f t="shared" si="437"/>
        <v>0</v>
      </c>
      <c r="AY663" s="121">
        <f t="shared" si="437"/>
        <v>0</v>
      </c>
      <c r="AZ663" s="121">
        <f t="shared" si="437"/>
        <v>0</v>
      </c>
      <c r="BA663" s="121">
        <f t="shared" si="437"/>
        <v>0</v>
      </c>
      <c r="BB663" s="121">
        <f t="shared" si="437"/>
        <v>0</v>
      </c>
      <c r="BC663" s="121">
        <f t="shared" si="437"/>
        <v>0</v>
      </c>
      <c r="BD663" s="701">
        <f t="shared" si="437"/>
        <v>0</v>
      </c>
      <c r="BE663" s="693"/>
      <c r="BF663" s="122">
        <f t="shared" si="438"/>
        <v>0</v>
      </c>
      <c r="BG663" s="124"/>
      <c r="BH663" s="122">
        <f t="shared" si="439"/>
        <v>0</v>
      </c>
      <c r="BI663" s="124"/>
      <c r="BJ663" s="122">
        <f t="shared" si="440"/>
        <v>0</v>
      </c>
      <c r="BK663" s="124"/>
      <c r="BL663" s="125">
        <f t="shared" si="441"/>
        <v>0</v>
      </c>
      <c r="BM663" s="124"/>
      <c r="BN663" s="123">
        <f t="shared" si="442"/>
        <v>0</v>
      </c>
      <c r="BO663" s="126">
        <f t="shared" si="442"/>
        <v>0</v>
      </c>
      <c r="BP663" s="127"/>
      <c r="BQ663" s="410"/>
    </row>
    <row r="664" spans="1:69" s="58" customFormat="1" ht="17.55" hidden="1" customHeight="1">
      <c r="A664"/>
      <c r="B664"/>
      <c r="C664" s="139" t="str">
        <f t="shared" si="429"/>
        <v>H</v>
      </c>
      <c r="D664" s="130" t="str">
        <f t="shared" si="428"/>
        <v>IL_B</v>
      </c>
      <c r="E664" s="129" t="str">
        <f t="shared" si="424"/>
        <v>Merck</v>
      </c>
      <c r="F664" s="717"/>
      <c r="G664" s="123">
        <f t="shared" si="430"/>
        <v>0</v>
      </c>
      <c r="H664" s="121">
        <f t="shared" si="430"/>
        <v>0</v>
      </c>
      <c r="I664" s="121">
        <f t="shared" si="430"/>
        <v>0</v>
      </c>
      <c r="J664" s="121">
        <f t="shared" si="430"/>
        <v>0</v>
      </c>
      <c r="K664" s="121">
        <f t="shared" si="430"/>
        <v>0</v>
      </c>
      <c r="L664" s="121">
        <f t="shared" si="430"/>
        <v>0</v>
      </c>
      <c r="M664" s="121">
        <f t="shared" si="430"/>
        <v>0</v>
      </c>
      <c r="N664" s="121">
        <f t="shared" si="430"/>
        <v>0</v>
      </c>
      <c r="O664" s="121">
        <f t="shared" si="430"/>
        <v>0</v>
      </c>
      <c r="P664" s="126">
        <f t="shared" si="430"/>
        <v>0</v>
      </c>
      <c r="Q664" s="122"/>
      <c r="R664" s="408">
        <f t="shared" si="431"/>
        <v>0</v>
      </c>
      <c r="S664" s="693"/>
      <c r="T664" s="700">
        <f t="shared" si="432"/>
        <v>0</v>
      </c>
      <c r="U664" s="701">
        <f t="shared" si="432"/>
        <v>0</v>
      </c>
      <c r="V664" s="693"/>
      <c r="W664" s="700">
        <f t="shared" si="433"/>
        <v>0</v>
      </c>
      <c r="X664" s="126">
        <f t="shared" si="433"/>
        <v>0</v>
      </c>
      <c r="Y664" s="696">
        <f t="shared" si="434"/>
        <v>0</v>
      </c>
      <c r="Z664" s="408">
        <f t="shared" si="435"/>
        <v>0</v>
      </c>
      <c r="AA664" s="127"/>
      <c r="AB664" s="123">
        <f t="shared" si="436"/>
        <v>0</v>
      </c>
      <c r="AC664" s="121">
        <f t="shared" si="436"/>
        <v>0</v>
      </c>
      <c r="AD664" s="121">
        <f t="shared" si="436"/>
        <v>0</v>
      </c>
      <c r="AE664" s="121">
        <f t="shared" si="436"/>
        <v>0</v>
      </c>
      <c r="AF664" s="121">
        <f t="shared" si="436"/>
        <v>0</v>
      </c>
      <c r="AG664" s="121">
        <f t="shared" si="436"/>
        <v>0</v>
      </c>
      <c r="AH664" s="121">
        <f t="shared" si="436"/>
        <v>0</v>
      </c>
      <c r="AI664" s="121">
        <f t="shared" si="436"/>
        <v>0</v>
      </c>
      <c r="AJ664" s="121">
        <f t="shared" si="436"/>
        <v>0</v>
      </c>
      <c r="AK664" s="121">
        <f t="shared" si="436"/>
        <v>0</v>
      </c>
      <c r="AL664" s="121">
        <f t="shared" si="436"/>
        <v>0</v>
      </c>
      <c r="AM664" s="121">
        <f t="shared" si="436"/>
        <v>0</v>
      </c>
      <c r="AN664" s="121">
        <f t="shared" si="436"/>
        <v>0</v>
      </c>
      <c r="AO664" s="701">
        <f t="shared" si="436"/>
        <v>0</v>
      </c>
      <c r="AP664" s="122"/>
      <c r="AQ664" s="123">
        <f t="shared" si="437"/>
        <v>0</v>
      </c>
      <c r="AR664" s="121">
        <f t="shared" si="437"/>
        <v>0</v>
      </c>
      <c r="AS664" s="121">
        <f t="shared" si="437"/>
        <v>0</v>
      </c>
      <c r="AT664" s="121">
        <f t="shared" si="437"/>
        <v>0</v>
      </c>
      <c r="AU664" s="121">
        <f t="shared" si="437"/>
        <v>0</v>
      </c>
      <c r="AV664" s="121">
        <f t="shared" si="437"/>
        <v>0</v>
      </c>
      <c r="AW664" s="121">
        <f t="shared" si="437"/>
        <v>0</v>
      </c>
      <c r="AX664" s="121">
        <f t="shared" si="437"/>
        <v>0</v>
      </c>
      <c r="AY664" s="121">
        <f t="shared" si="437"/>
        <v>0</v>
      </c>
      <c r="AZ664" s="121">
        <f t="shared" si="437"/>
        <v>0</v>
      </c>
      <c r="BA664" s="121">
        <f t="shared" si="437"/>
        <v>0</v>
      </c>
      <c r="BB664" s="121">
        <f t="shared" si="437"/>
        <v>0</v>
      </c>
      <c r="BC664" s="121">
        <f t="shared" si="437"/>
        <v>0</v>
      </c>
      <c r="BD664" s="701">
        <f t="shared" si="437"/>
        <v>0</v>
      </c>
      <c r="BE664" s="693"/>
      <c r="BF664" s="122">
        <f t="shared" si="438"/>
        <v>0</v>
      </c>
      <c r="BG664" s="124"/>
      <c r="BH664" s="122">
        <f t="shared" si="439"/>
        <v>0</v>
      </c>
      <c r="BI664" s="124"/>
      <c r="BJ664" s="122">
        <f t="shared" si="440"/>
        <v>0</v>
      </c>
      <c r="BK664" s="124"/>
      <c r="BL664" s="125">
        <f t="shared" si="441"/>
        <v>0</v>
      </c>
      <c r="BM664" s="124"/>
      <c r="BN664" s="123">
        <f t="shared" si="442"/>
        <v>0</v>
      </c>
      <c r="BO664" s="126">
        <f t="shared" si="442"/>
        <v>0</v>
      </c>
      <c r="BP664" s="127"/>
      <c r="BQ664" s="410"/>
    </row>
    <row r="665" spans="1:69" s="58" customFormat="1" ht="17.55" hidden="1" customHeight="1">
      <c r="A665"/>
      <c r="B665"/>
      <c r="C665" s="139" t="str">
        <f t="shared" si="429"/>
        <v>H</v>
      </c>
      <c r="D665" s="130" t="str">
        <f t="shared" si="428"/>
        <v>IL_B</v>
      </c>
      <c r="E665" s="129" t="str">
        <f t="shared" si="424"/>
        <v>Nisso</v>
      </c>
      <c r="F665" s="717"/>
      <c r="G665" s="123">
        <f t="shared" si="430"/>
        <v>0</v>
      </c>
      <c r="H665" s="121">
        <f t="shared" si="430"/>
        <v>0</v>
      </c>
      <c r="I665" s="121">
        <f t="shared" si="430"/>
        <v>0</v>
      </c>
      <c r="J665" s="121">
        <f t="shared" si="430"/>
        <v>0</v>
      </c>
      <c r="K665" s="121">
        <f t="shared" si="430"/>
        <v>0</v>
      </c>
      <c r="L665" s="121">
        <f t="shared" si="430"/>
        <v>0</v>
      </c>
      <c r="M665" s="121">
        <f t="shared" si="430"/>
        <v>0</v>
      </c>
      <c r="N665" s="121">
        <f t="shared" si="430"/>
        <v>0</v>
      </c>
      <c r="O665" s="121">
        <f t="shared" si="430"/>
        <v>0</v>
      </c>
      <c r="P665" s="126">
        <f t="shared" si="430"/>
        <v>0</v>
      </c>
      <c r="Q665" s="122"/>
      <c r="R665" s="408">
        <f t="shared" si="431"/>
        <v>0</v>
      </c>
      <c r="S665" s="693"/>
      <c r="T665" s="700">
        <f t="shared" si="432"/>
        <v>0</v>
      </c>
      <c r="U665" s="701">
        <f t="shared" si="432"/>
        <v>0</v>
      </c>
      <c r="V665" s="693"/>
      <c r="W665" s="700">
        <f t="shared" si="433"/>
        <v>0</v>
      </c>
      <c r="X665" s="126">
        <f t="shared" si="433"/>
        <v>0</v>
      </c>
      <c r="Y665" s="696">
        <f t="shared" si="434"/>
        <v>0</v>
      </c>
      <c r="Z665" s="408">
        <f t="shared" si="435"/>
        <v>0</v>
      </c>
      <c r="AA665" s="127"/>
      <c r="AB665" s="123">
        <f t="shared" si="436"/>
        <v>0</v>
      </c>
      <c r="AC665" s="121">
        <f t="shared" si="436"/>
        <v>0</v>
      </c>
      <c r="AD665" s="121">
        <f t="shared" si="436"/>
        <v>0</v>
      </c>
      <c r="AE665" s="121">
        <f t="shared" si="436"/>
        <v>0</v>
      </c>
      <c r="AF665" s="121">
        <f t="shared" si="436"/>
        <v>0</v>
      </c>
      <c r="AG665" s="121">
        <f t="shared" si="436"/>
        <v>0</v>
      </c>
      <c r="AH665" s="121">
        <f t="shared" si="436"/>
        <v>0</v>
      </c>
      <c r="AI665" s="121">
        <f t="shared" si="436"/>
        <v>0</v>
      </c>
      <c r="AJ665" s="121">
        <f t="shared" si="436"/>
        <v>0</v>
      </c>
      <c r="AK665" s="121">
        <f t="shared" si="436"/>
        <v>0</v>
      </c>
      <c r="AL665" s="121">
        <f t="shared" si="436"/>
        <v>0</v>
      </c>
      <c r="AM665" s="121">
        <f t="shared" si="436"/>
        <v>0</v>
      </c>
      <c r="AN665" s="121">
        <f t="shared" si="436"/>
        <v>0</v>
      </c>
      <c r="AO665" s="701">
        <f t="shared" si="436"/>
        <v>0</v>
      </c>
      <c r="AP665" s="122"/>
      <c r="AQ665" s="123">
        <f t="shared" si="437"/>
        <v>0</v>
      </c>
      <c r="AR665" s="121">
        <f t="shared" si="437"/>
        <v>0</v>
      </c>
      <c r="AS665" s="121">
        <f t="shared" si="437"/>
        <v>0</v>
      </c>
      <c r="AT665" s="121">
        <f t="shared" si="437"/>
        <v>0</v>
      </c>
      <c r="AU665" s="121">
        <f t="shared" si="437"/>
        <v>0</v>
      </c>
      <c r="AV665" s="121">
        <f t="shared" si="437"/>
        <v>0</v>
      </c>
      <c r="AW665" s="121">
        <f t="shared" si="437"/>
        <v>0</v>
      </c>
      <c r="AX665" s="121">
        <f t="shared" si="437"/>
        <v>0</v>
      </c>
      <c r="AY665" s="121">
        <f t="shared" si="437"/>
        <v>0</v>
      </c>
      <c r="AZ665" s="121">
        <f t="shared" si="437"/>
        <v>0</v>
      </c>
      <c r="BA665" s="121">
        <f t="shared" si="437"/>
        <v>0</v>
      </c>
      <c r="BB665" s="121">
        <f t="shared" si="437"/>
        <v>0</v>
      </c>
      <c r="BC665" s="121">
        <f t="shared" si="437"/>
        <v>0</v>
      </c>
      <c r="BD665" s="701">
        <f t="shared" si="437"/>
        <v>0</v>
      </c>
      <c r="BE665" s="693"/>
      <c r="BF665" s="122">
        <f t="shared" si="438"/>
        <v>0</v>
      </c>
      <c r="BG665" s="124"/>
      <c r="BH665" s="122">
        <f t="shared" si="439"/>
        <v>0</v>
      </c>
      <c r="BI665" s="124"/>
      <c r="BJ665" s="122">
        <f t="shared" si="440"/>
        <v>0</v>
      </c>
      <c r="BK665" s="124"/>
      <c r="BL665" s="125">
        <f t="shared" si="441"/>
        <v>0</v>
      </c>
      <c r="BM665" s="124"/>
      <c r="BN665" s="123">
        <f t="shared" si="442"/>
        <v>0</v>
      </c>
      <c r="BO665" s="126">
        <f t="shared" si="442"/>
        <v>0</v>
      </c>
      <c r="BP665" s="127"/>
      <c r="BQ665" s="410"/>
    </row>
    <row r="666" spans="1:69" s="58" customFormat="1" ht="17.55" hidden="1" customHeight="1">
      <c r="A666"/>
      <c r="B666"/>
      <c r="C666" s="139" t="str">
        <f t="shared" si="429"/>
        <v>H</v>
      </c>
      <c r="D666" s="130" t="str">
        <f t="shared" si="428"/>
        <v>IL_B</v>
      </c>
      <c r="E666" s="129" t="str">
        <f t="shared" si="424"/>
        <v>Novaled</v>
      </c>
      <c r="F666" s="717"/>
      <c r="G666" s="123">
        <f t="shared" ref="G666:P675" si="443">SUMIFS(Share, Y, $E$3, Config, $G$11, P, G$15, LType, $D666, MSup, $E666)</f>
        <v>0</v>
      </c>
      <c r="H666" s="121">
        <f t="shared" si="443"/>
        <v>0</v>
      </c>
      <c r="I666" s="121">
        <f t="shared" si="443"/>
        <v>0</v>
      </c>
      <c r="J666" s="121">
        <f t="shared" si="443"/>
        <v>0</v>
      </c>
      <c r="K666" s="121">
        <f t="shared" si="443"/>
        <v>0</v>
      </c>
      <c r="L666" s="121">
        <f t="shared" si="443"/>
        <v>0</v>
      </c>
      <c r="M666" s="121">
        <f t="shared" si="443"/>
        <v>0</v>
      </c>
      <c r="N666" s="121">
        <f t="shared" si="443"/>
        <v>0</v>
      </c>
      <c r="O666" s="121">
        <f t="shared" si="443"/>
        <v>0</v>
      </c>
      <c r="P666" s="126">
        <f t="shared" si="443"/>
        <v>0</v>
      </c>
      <c r="Q666" s="122"/>
      <c r="R666" s="408">
        <f t="shared" si="431"/>
        <v>0</v>
      </c>
      <c r="S666" s="693"/>
      <c r="T666" s="700">
        <f t="shared" si="432"/>
        <v>0</v>
      </c>
      <c r="U666" s="701">
        <f t="shared" si="432"/>
        <v>0</v>
      </c>
      <c r="V666" s="693"/>
      <c r="W666" s="700">
        <f t="shared" si="433"/>
        <v>0</v>
      </c>
      <c r="X666" s="126">
        <f t="shared" si="433"/>
        <v>0</v>
      </c>
      <c r="Y666" s="696">
        <f t="shared" si="434"/>
        <v>0</v>
      </c>
      <c r="Z666" s="408">
        <f t="shared" si="435"/>
        <v>0</v>
      </c>
      <c r="AA666" s="127"/>
      <c r="AB666" s="123">
        <f t="shared" ref="AB666:AO675" si="444">SUMIFS(Share, Y, $E$3, Config, $AB$11, P, AB$15, LType, $D666, MSup, $E666)</f>
        <v>0</v>
      </c>
      <c r="AC666" s="121">
        <f t="shared" si="444"/>
        <v>0</v>
      </c>
      <c r="AD666" s="121">
        <f t="shared" si="444"/>
        <v>0</v>
      </c>
      <c r="AE666" s="121">
        <f t="shared" si="444"/>
        <v>0</v>
      </c>
      <c r="AF666" s="121">
        <f t="shared" si="444"/>
        <v>0</v>
      </c>
      <c r="AG666" s="121">
        <f t="shared" si="444"/>
        <v>0</v>
      </c>
      <c r="AH666" s="121">
        <f t="shared" si="444"/>
        <v>0</v>
      </c>
      <c r="AI666" s="121">
        <f t="shared" si="444"/>
        <v>0</v>
      </c>
      <c r="AJ666" s="121">
        <f t="shared" si="444"/>
        <v>0</v>
      </c>
      <c r="AK666" s="121">
        <f t="shared" si="444"/>
        <v>0</v>
      </c>
      <c r="AL666" s="121">
        <f t="shared" si="444"/>
        <v>0</v>
      </c>
      <c r="AM666" s="121">
        <f t="shared" si="444"/>
        <v>0</v>
      </c>
      <c r="AN666" s="121">
        <f t="shared" si="444"/>
        <v>0</v>
      </c>
      <c r="AO666" s="701">
        <f t="shared" si="444"/>
        <v>0</v>
      </c>
      <c r="AP666" s="122"/>
      <c r="AQ666" s="123">
        <f t="shared" ref="AQ666:BD675" si="445">SUMIFS(Share, Y, $E$3, Config, $AQ$11, P, AQ$15, LType, $D666, MSup, $E666)</f>
        <v>0</v>
      </c>
      <c r="AR666" s="121">
        <f t="shared" si="445"/>
        <v>0</v>
      </c>
      <c r="AS666" s="121">
        <f t="shared" si="445"/>
        <v>0</v>
      </c>
      <c r="AT666" s="121">
        <f t="shared" si="445"/>
        <v>0</v>
      </c>
      <c r="AU666" s="121">
        <f t="shared" si="445"/>
        <v>0</v>
      </c>
      <c r="AV666" s="121">
        <f t="shared" si="445"/>
        <v>0</v>
      </c>
      <c r="AW666" s="121">
        <f t="shared" si="445"/>
        <v>0</v>
      </c>
      <c r="AX666" s="121">
        <f t="shared" si="445"/>
        <v>0</v>
      </c>
      <c r="AY666" s="121">
        <f t="shared" si="445"/>
        <v>0</v>
      </c>
      <c r="AZ666" s="121">
        <f t="shared" si="445"/>
        <v>0</v>
      </c>
      <c r="BA666" s="121">
        <f t="shared" si="445"/>
        <v>0</v>
      </c>
      <c r="BB666" s="121">
        <f t="shared" si="445"/>
        <v>0</v>
      </c>
      <c r="BC666" s="121">
        <f t="shared" si="445"/>
        <v>0</v>
      </c>
      <c r="BD666" s="701">
        <f t="shared" si="445"/>
        <v>0</v>
      </c>
      <c r="BE666" s="693"/>
      <c r="BF666" s="122">
        <f t="shared" si="438"/>
        <v>0</v>
      </c>
      <c r="BG666" s="124"/>
      <c r="BH666" s="122">
        <f t="shared" si="439"/>
        <v>0</v>
      </c>
      <c r="BI666" s="124"/>
      <c r="BJ666" s="122">
        <f t="shared" si="440"/>
        <v>0</v>
      </c>
      <c r="BK666" s="124"/>
      <c r="BL666" s="125">
        <f t="shared" si="441"/>
        <v>0</v>
      </c>
      <c r="BM666" s="124"/>
      <c r="BN666" s="123">
        <f t="shared" si="442"/>
        <v>0</v>
      </c>
      <c r="BO666" s="126">
        <f t="shared" si="442"/>
        <v>0</v>
      </c>
      <c r="BP666" s="127"/>
      <c r="BQ666" s="410"/>
    </row>
    <row r="667" spans="1:69" s="58" customFormat="1" ht="17.55" hidden="1" customHeight="1">
      <c r="A667"/>
      <c r="B667"/>
      <c r="C667" s="139" t="str">
        <f t="shared" si="429"/>
        <v>H</v>
      </c>
      <c r="D667" s="130" t="str">
        <f t="shared" si="428"/>
        <v>IL_B</v>
      </c>
      <c r="E667" s="129" t="str">
        <f t="shared" si="424"/>
        <v>NSCC</v>
      </c>
      <c r="F667" s="717"/>
      <c r="G667" s="123">
        <f t="shared" si="443"/>
        <v>0</v>
      </c>
      <c r="H667" s="121">
        <f t="shared" si="443"/>
        <v>0</v>
      </c>
      <c r="I667" s="121">
        <f t="shared" si="443"/>
        <v>0</v>
      </c>
      <c r="J667" s="121">
        <f t="shared" si="443"/>
        <v>0</v>
      </c>
      <c r="K667" s="121">
        <f t="shared" si="443"/>
        <v>0</v>
      </c>
      <c r="L667" s="121">
        <f t="shared" si="443"/>
        <v>0</v>
      </c>
      <c r="M667" s="121">
        <f t="shared" si="443"/>
        <v>0</v>
      </c>
      <c r="N667" s="121">
        <f t="shared" si="443"/>
        <v>0</v>
      </c>
      <c r="O667" s="121">
        <f t="shared" si="443"/>
        <v>0</v>
      </c>
      <c r="P667" s="126">
        <f t="shared" si="443"/>
        <v>0</v>
      </c>
      <c r="Q667" s="122"/>
      <c r="R667" s="408">
        <f t="shared" si="431"/>
        <v>0</v>
      </c>
      <c r="S667" s="693"/>
      <c r="T667" s="700">
        <f t="shared" si="432"/>
        <v>0</v>
      </c>
      <c r="U667" s="701">
        <f t="shared" si="432"/>
        <v>0</v>
      </c>
      <c r="V667" s="693"/>
      <c r="W667" s="700">
        <f t="shared" si="433"/>
        <v>0</v>
      </c>
      <c r="X667" s="126">
        <f t="shared" si="433"/>
        <v>0</v>
      </c>
      <c r="Y667" s="696">
        <f t="shared" si="434"/>
        <v>0</v>
      </c>
      <c r="Z667" s="408">
        <f t="shared" si="435"/>
        <v>0</v>
      </c>
      <c r="AA667" s="127"/>
      <c r="AB667" s="123">
        <f t="shared" si="444"/>
        <v>0</v>
      </c>
      <c r="AC667" s="121">
        <f t="shared" si="444"/>
        <v>0</v>
      </c>
      <c r="AD667" s="121">
        <f t="shared" si="444"/>
        <v>0</v>
      </c>
      <c r="AE667" s="121">
        <f t="shared" si="444"/>
        <v>0</v>
      </c>
      <c r="AF667" s="121">
        <f t="shared" si="444"/>
        <v>0</v>
      </c>
      <c r="AG667" s="121">
        <f t="shared" si="444"/>
        <v>0</v>
      </c>
      <c r="AH667" s="121">
        <f t="shared" si="444"/>
        <v>0</v>
      </c>
      <c r="AI667" s="121">
        <f t="shared" si="444"/>
        <v>0</v>
      </c>
      <c r="AJ667" s="121">
        <f t="shared" si="444"/>
        <v>0</v>
      </c>
      <c r="AK667" s="121">
        <f t="shared" si="444"/>
        <v>0</v>
      </c>
      <c r="AL667" s="121">
        <f t="shared" si="444"/>
        <v>0</v>
      </c>
      <c r="AM667" s="121">
        <f t="shared" si="444"/>
        <v>0</v>
      </c>
      <c r="AN667" s="121">
        <f t="shared" si="444"/>
        <v>0</v>
      </c>
      <c r="AO667" s="701">
        <f t="shared" si="444"/>
        <v>0</v>
      </c>
      <c r="AP667" s="122"/>
      <c r="AQ667" s="123">
        <f t="shared" si="445"/>
        <v>0</v>
      </c>
      <c r="AR667" s="121">
        <f t="shared" si="445"/>
        <v>0</v>
      </c>
      <c r="AS667" s="121">
        <f t="shared" si="445"/>
        <v>0</v>
      </c>
      <c r="AT667" s="121">
        <f t="shared" si="445"/>
        <v>0</v>
      </c>
      <c r="AU667" s="121">
        <f t="shared" si="445"/>
        <v>0</v>
      </c>
      <c r="AV667" s="121">
        <f t="shared" si="445"/>
        <v>0</v>
      </c>
      <c r="AW667" s="121">
        <f t="shared" si="445"/>
        <v>0</v>
      </c>
      <c r="AX667" s="121">
        <f t="shared" si="445"/>
        <v>0</v>
      </c>
      <c r="AY667" s="121">
        <f t="shared" si="445"/>
        <v>0</v>
      </c>
      <c r="AZ667" s="121">
        <f t="shared" si="445"/>
        <v>0</v>
      </c>
      <c r="BA667" s="121">
        <f t="shared" si="445"/>
        <v>0</v>
      </c>
      <c r="BB667" s="121">
        <f t="shared" si="445"/>
        <v>0</v>
      </c>
      <c r="BC667" s="121">
        <f t="shared" si="445"/>
        <v>0</v>
      </c>
      <c r="BD667" s="701">
        <f t="shared" si="445"/>
        <v>0</v>
      </c>
      <c r="BE667" s="693"/>
      <c r="BF667" s="122">
        <f t="shared" si="438"/>
        <v>0</v>
      </c>
      <c r="BG667" s="124"/>
      <c r="BH667" s="122">
        <f t="shared" si="439"/>
        <v>0</v>
      </c>
      <c r="BI667" s="124"/>
      <c r="BJ667" s="122">
        <f t="shared" si="440"/>
        <v>0</v>
      </c>
      <c r="BK667" s="124"/>
      <c r="BL667" s="125">
        <f t="shared" si="441"/>
        <v>0</v>
      </c>
      <c r="BM667" s="124"/>
      <c r="BN667" s="123">
        <f t="shared" si="442"/>
        <v>0</v>
      </c>
      <c r="BO667" s="126">
        <f t="shared" si="442"/>
        <v>0</v>
      </c>
      <c r="BP667" s="127"/>
      <c r="BQ667" s="410"/>
    </row>
    <row r="668" spans="1:69" s="58" customFormat="1" ht="17.55" hidden="1" customHeight="1">
      <c r="A668"/>
      <c r="B668"/>
      <c r="C668" s="139" t="str">
        <f t="shared" si="429"/>
        <v>H</v>
      </c>
      <c r="D668" s="130" t="str">
        <f t="shared" si="428"/>
        <v>IL_B</v>
      </c>
      <c r="E668" s="129" t="str">
        <f t="shared" si="424"/>
        <v>P&amp;H Tech</v>
      </c>
      <c r="F668" s="717"/>
      <c r="G668" s="123">
        <f t="shared" si="443"/>
        <v>0</v>
      </c>
      <c r="H668" s="121">
        <f t="shared" si="443"/>
        <v>0</v>
      </c>
      <c r="I668" s="121">
        <f t="shared" si="443"/>
        <v>0</v>
      </c>
      <c r="J668" s="121">
        <f t="shared" si="443"/>
        <v>0</v>
      </c>
      <c r="K668" s="121">
        <f t="shared" si="443"/>
        <v>0</v>
      </c>
      <c r="L668" s="121">
        <f t="shared" si="443"/>
        <v>0</v>
      </c>
      <c r="M668" s="121">
        <f t="shared" si="443"/>
        <v>0</v>
      </c>
      <c r="N668" s="121">
        <f t="shared" si="443"/>
        <v>0</v>
      </c>
      <c r="O668" s="121">
        <f t="shared" si="443"/>
        <v>0</v>
      </c>
      <c r="P668" s="126">
        <f t="shared" si="443"/>
        <v>0</v>
      </c>
      <c r="Q668" s="122"/>
      <c r="R668" s="408">
        <f t="shared" si="431"/>
        <v>0</v>
      </c>
      <c r="S668" s="693"/>
      <c r="T668" s="700">
        <f t="shared" si="432"/>
        <v>0</v>
      </c>
      <c r="U668" s="701">
        <f t="shared" si="432"/>
        <v>0</v>
      </c>
      <c r="V668" s="693"/>
      <c r="W668" s="700">
        <f t="shared" si="433"/>
        <v>0</v>
      </c>
      <c r="X668" s="126">
        <f t="shared" si="433"/>
        <v>0</v>
      </c>
      <c r="Y668" s="696">
        <f t="shared" si="434"/>
        <v>0</v>
      </c>
      <c r="Z668" s="408">
        <f t="shared" si="435"/>
        <v>0</v>
      </c>
      <c r="AA668" s="127"/>
      <c r="AB668" s="123">
        <f t="shared" si="444"/>
        <v>0</v>
      </c>
      <c r="AC668" s="121">
        <f t="shared" si="444"/>
        <v>0</v>
      </c>
      <c r="AD668" s="121">
        <f t="shared" si="444"/>
        <v>0</v>
      </c>
      <c r="AE668" s="121">
        <f t="shared" si="444"/>
        <v>0</v>
      </c>
      <c r="AF668" s="121">
        <f t="shared" si="444"/>
        <v>0</v>
      </c>
      <c r="AG668" s="121">
        <f t="shared" si="444"/>
        <v>0</v>
      </c>
      <c r="AH668" s="121">
        <f t="shared" si="444"/>
        <v>0</v>
      </c>
      <c r="AI668" s="121">
        <f t="shared" si="444"/>
        <v>0</v>
      </c>
      <c r="AJ668" s="121">
        <f t="shared" si="444"/>
        <v>0</v>
      </c>
      <c r="AK668" s="121">
        <f t="shared" si="444"/>
        <v>0</v>
      </c>
      <c r="AL668" s="121">
        <f t="shared" si="444"/>
        <v>0</v>
      </c>
      <c r="AM668" s="121">
        <f t="shared" si="444"/>
        <v>0</v>
      </c>
      <c r="AN668" s="121">
        <f t="shared" si="444"/>
        <v>0</v>
      </c>
      <c r="AO668" s="701">
        <f t="shared" si="444"/>
        <v>0</v>
      </c>
      <c r="AP668" s="122"/>
      <c r="AQ668" s="123">
        <f t="shared" si="445"/>
        <v>0</v>
      </c>
      <c r="AR668" s="121">
        <f t="shared" si="445"/>
        <v>0</v>
      </c>
      <c r="AS668" s="121">
        <f t="shared" si="445"/>
        <v>0</v>
      </c>
      <c r="AT668" s="121">
        <f t="shared" si="445"/>
        <v>0</v>
      </c>
      <c r="AU668" s="121">
        <f t="shared" si="445"/>
        <v>0</v>
      </c>
      <c r="AV668" s="121">
        <f t="shared" si="445"/>
        <v>0</v>
      </c>
      <c r="AW668" s="121">
        <f t="shared" si="445"/>
        <v>0</v>
      </c>
      <c r="AX668" s="121">
        <f t="shared" si="445"/>
        <v>0</v>
      </c>
      <c r="AY668" s="121">
        <f t="shared" si="445"/>
        <v>0</v>
      </c>
      <c r="AZ668" s="121">
        <f t="shared" si="445"/>
        <v>0</v>
      </c>
      <c r="BA668" s="121">
        <f t="shared" si="445"/>
        <v>0</v>
      </c>
      <c r="BB668" s="121">
        <f t="shared" si="445"/>
        <v>0</v>
      </c>
      <c r="BC668" s="121">
        <f t="shared" si="445"/>
        <v>0</v>
      </c>
      <c r="BD668" s="701">
        <f t="shared" si="445"/>
        <v>0</v>
      </c>
      <c r="BE668" s="693"/>
      <c r="BF668" s="122">
        <f t="shared" si="438"/>
        <v>0</v>
      </c>
      <c r="BG668" s="124"/>
      <c r="BH668" s="122">
        <f t="shared" si="439"/>
        <v>0</v>
      </c>
      <c r="BI668" s="124"/>
      <c r="BJ668" s="122">
        <f t="shared" si="440"/>
        <v>0</v>
      </c>
      <c r="BK668" s="124"/>
      <c r="BL668" s="125">
        <f t="shared" si="441"/>
        <v>0</v>
      </c>
      <c r="BM668" s="124"/>
      <c r="BN668" s="123">
        <f t="shared" si="442"/>
        <v>0</v>
      </c>
      <c r="BO668" s="126">
        <f t="shared" si="442"/>
        <v>0</v>
      </c>
      <c r="BP668" s="127"/>
      <c r="BQ668" s="410"/>
    </row>
    <row r="669" spans="1:69" s="58" customFormat="1" ht="17.55" hidden="1" customHeight="1">
      <c r="A669"/>
      <c r="B669"/>
      <c r="C669" s="139" t="str">
        <f t="shared" si="429"/>
        <v>H</v>
      </c>
      <c r="D669" s="130" t="str">
        <f t="shared" si="428"/>
        <v>IL_B</v>
      </c>
      <c r="E669" s="129" t="str">
        <f t="shared" si="424"/>
        <v>Samsung SDI</v>
      </c>
      <c r="F669" s="717"/>
      <c r="G669" s="123">
        <f t="shared" si="443"/>
        <v>0</v>
      </c>
      <c r="H669" s="121">
        <f t="shared" si="443"/>
        <v>0</v>
      </c>
      <c r="I669" s="121">
        <f t="shared" si="443"/>
        <v>0</v>
      </c>
      <c r="J669" s="121">
        <f t="shared" si="443"/>
        <v>0</v>
      </c>
      <c r="K669" s="121">
        <f t="shared" si="443"/>
        <v>0</v>
      </c>
      <c r="L669" s="121">
        <f t="shared" si="443"/>
        <v>0</v>
      </c>
      <c r="M669" s="121">
        <f t="shared" si="443"/>
        <v>0</v>
      </c>
      <c r="N669" s="121">
        <f t="shared" si="443"/>
        <v>0</v>
      </c>
      <c r="O669" s="121">
        <f t="shared" si="443"/>
        <v>0</v>
      </c>
      <c r="P669" s="126">
        <f t="shared" si="443"/>
        <v>0</v>
      </c>
      <c r="Q669" s="122"/>
      <c r="R669" s="408">
        <f t="shared" si="431"/>
        <v>0</v>
      </c>
      <c r="S669" s="693"/>
      <c r="T669" s="700">
        <f t="shared" si="432"/>
        <v>0</v>
      </c>
      <c r="U669" s="701">
        <f t="shared" si="432"/>
        <v>0</v>
      </c>
      <c r="V669" s="693"/>
      <c r="W669" s="700">
        <f t="shared" si="433"/>
        <v>0</v>
      </c>
      <c r="X669" s="126">
        <f t="shared" si="433"/>
        <v>0</v>
      </c>
      <c r="Y669" s="696">
        <f t="shared" si="434"/>
        <v>0</v>
      </c>
      <c r="Z669" s="408">
        <f t="shared" si="435"/>
        <v>0</v>
      </c>
      <c r="AA669" s="127"/>
      <c r="AB669" s="123">
        <f t="shared" si="444"/>
        <v>0</v>
      </c>
      <c r="AC669" s="121">
        <f t="shared" si="444"/>
        <v>0</v>
      </c>
      <c r="AD669" s="121">
        <f t="shared" si="444"/>
        <v>0</v>
      </c>
      <c r="AE669" s="121">
        <f t="shared" si="444"/>
        <v>0</v>
      </c>
      <c r="AF669" s="121">
        <f t="shared" si="444"/>
        <v>0</v>
      </c>
      <c r="AG669" s="121">
        <f t="shared" si="444"/>
        <v>0</v>
      </c>
      <c r="AH669" s="121">
        <f t="shared" si="444"/>
        <v>0</v>
      </c>
      <c r="AI669" s="121">
        <f t="shared" si="444"/>
        <v>0</v>
      </c>
      <c r="AJ669" s="121">
        <f t="shared" si="444"/>
        <v>0</v>
      </c>
      <c r="AK669" s="121">
        <f t="shared" si="444"/>
        <v>0</v>
      </c>
      <c r="AL669" s="121">
        <f t="shared" si="444"/>
        <v>0</v>
      </c>
      <c r="AM669" s="121">
        <f t="shared" si="444"/>
        <v>0</v>
      </c>
      <c r="AN669" s="121">
        <f t="shared" si="444"/>
        <v>0</v>
      </c>
      <c r="AO669" s="701">
        <f t="shared" si="444"/>
        <v>0</v>
      </c>
      <c r="AP669" s="122"/>
      <c r="AQ669" s="123">
        <f t="shared" si="445"/>
        <v>0</v>
      </c>
      <c r="AR669" s="121">
        <f t="shared" si="445"/>
        <v>0</v>
      </c>
      <c r="AS669" s="121">
        <f t="shared" si="445"/>
        <v>0</v>
      </c>
      <c r="AT669" s="121">
        <f t="shared" si="445"/>
        <v>0</v>
      </c>
      <c r="AU669" s="121">
        <f t="shared" si="445"/>
        <v>0</v>
      </c>
      <c r="AV669" s="121">
        <f t="shared" si="445"/>
        <v>0</v>
      </c>
      <c r="AW669" s="121">
        <f t="shared" si="445"/>
        <v>0</v>
      </c>
      <c r="AX669" s="121">
        <f t="shared" si="445"/>
        <v>0</v>
      </c>
      <c r="AY669" s="121">
        <f t="shared" si="445"/>
        <v>0</v>
      </c>
      <c r="AZ669" s="121">
        <f t="shared" si="445"/>
        <v>0</v>
      </c>
      <c r="BA669" s="121">
        <f t="shared" si="445"/>
        <v>0</v>
      </c>
      <c r="BB669" s="121">
        <f t="shared" si="445"/>
        <v>0</v>
      </c>
      <c r="BC669" s="121">
        <f t="shared" si="445"/>
        <v>0</v>
      </c>
      <c r="BD669" s="701">
        <f t="shared" si="445"/>
        <v>0</v>
      </c>
      <c r="BE669" s="693"/>
      <c r="BF669" s="122">
        <f t="shared" si="438"/>
        <v>0</v>
      </c>
      <c r="BG669" s="124"/>
      <c r="BH669" s="122">
        <f t="shared" si="439"/>
        <v>0</v>
      </c>
      <c r="BI669" s="124"/>
      <c r="BJ669" s="122">
        <f t="shared" si="440"/>
        <v>0</v>
      </c>
      <c r="BK669" s="124"/>
      <c r="BL669" s="125">
        <f t="shared" si="441"/>
        <v>0</v>
      </c>
      <c r="BM669" s="124"/>
      <c r="BN669" s="123">
        <f t="shared" si="442"/>
        <v>0</v>
      </c>
      <c r="BO669" s="126">
        <f t="shared" si="442"/>
        <v>0</v>
      </c>
      <c r="BP669" s="127"/>
      <c r="BQ669" s="410"/>
    </row>
    <row r="670" spans="1:69" s="131" customFormat="1" ht="17.55" hidden="1" customHeight="1">
      <c r="A670" s="83"/>
      <c r="C670" s="139" t="str">
        <f t="shared" si="429"/>
        <v>H</v>
      </c>
      <c r="D670" s="130" t="str">
        <f t="shared" si="428"/>
        <v>IL_B</v>
      </c>
      <c r="E670" s="129" t="str">
        <f t="shared" ref="E670:E679" si="446">E635</f>
        <v>SFC</v>
      </c>
      <c r="F670" s="717"/>
      <c r="G670" s="123">
        <f t="shared" si="443"/>
        <v>0</v>
      </c>
      <c r="H670" s="121">
        <f t="shared" si="443"/>
        <v>0</v>
      </c>
      <c r="I670" s="121">
        <f t="shared" si="443"/>
        <v>0</v>
      </c>
      <c r="J670" s="121">
        <f t="shared" si="443"/>
        <v>0</v>
      </c>
      <c r="K670" s="121">
        <f t="shared" si="443"/>
        <v>0</v>
      </c>
      <c r="L670" s="121">
        <f t="shared" si="443"/>
        <v>0</v>
      </c>
      <c r="M670" s="121">
        <f t="shared" si="443"/>
        <v>0</v>
      </c>
      <c r="N670" s="121">
        <f t="shared" si="443"/>
        <v>0</v>
      </c>
      <c r="O670" s="121">
        <f t="shared" si="443"/>
        <v>0</v>
      </c>
      <c r="P670" s="126">
        <f t="shared" si="443"/>
        <v>0</v>
      </c>
      <c r="Q670" s="122"/>
      <c r="R670" s="408">
        <f t="shared" si="431"/>
        <v>0</v>
      </c>
      <c r="S670" s="693"/>
      <c r="T670" s="700">
        <f t="shared" si="432"/>
        <v>0</v>
      </c>
      <c r="U670" s="701">
        <f t="shared" si="432"/>
        <v>0</v>
      </c>
      <c r="V670" s="693"/>
      <c r="W670" s="700">
        <f t="shared" si="433"/>
        <v>0</v>
      </c>
      <c r="X670" s="126">
        <f t="shared" si="433"/>
        <v>0</v>
      </c>
      <c r="Y670" s="696">
        <f t="shared" si="434"/>
        <v>0</v>
      </c>
      <c r="Z670" s="408">
        <f t="shared" si="435"/>
        <v>0</v>
      </c>
      <c r="AA670" s="127"/>
      <c r="AB670" s="123">
        <f t="shared" si="444"/>
        <v>0</v>
      </c>
      <c r="AC670" s="121">
        <f t="shared" si="444"/>
        <v>0</v>
      </c>
      <c r="AD670" s="121">
        <f t="shared" si="444"/>
        <v>0</v>
      </c>
      <c r="AE670" s="121">
        <f t="shared" si="444"/>
        <v>0</v>
      </c>
      <c r="AF670" s="121">
        <f t="shared" si="444"/>
        <v>0</v>
      </c>
      <c r="AG670" s="121">
        <f t="shared" si="444"/>
        <v>0</v>
      </c>
      <c r="AH670" s="121">
        <f t="shared" si="444"/>
        <v>0</v>
      </c>
      <c r="AI670" s="121">
        <f t="shared" si="444"/>
        <v>0</v>
      </c>
      <c r="AJ670" s="121">
        <f t="shared" si="444"/>
        <v>0</v>
      </c>
      <c r="AK670" s="121">
        <f t="shared" si="444"/>
        <v>0</v>
      </c>
      <c r="AL670" s="121">
        <f t="shared" si="444"/>
        <v>0</v>
      </c>
      <c r="AM670" s="121">
        <f t="shared" si="444"/>
        <v>0</v>
      </c>
      <c r="AN670" s="121">
        <f t="shared" si="444"/>
        <v>0</v>
      </c>
      <c r="AO670" s="701">
        <f t="shared" si="444"/>
        <v>0</v>
      </c>
      <c r="AP670" s="122"/>
      <c r="AQ670" s="123">
        <f t="shared" si="445"/>
        <v>0</v>
      </c>
      <c r="AR670" s="121">
        <f t="shared" si="445"/>
        <v>0</v>
      </c>
      <c r="AS670" s="121">
        <f t="shared" si="445"/>
        <v>0</v>
      </c>
      <c r="AT670" s="121">
        <f t="shared" si="445"/>
        <v>0</v>
      </c>
      <c r="AU670" s="121">
        <f t="shared" si="445"/>
        <v>0</v>
      </c>
      <c r="AV670" s="121">
        <f t="shared" si="445"/>
        <v>0</v>
      </c>
      <c r="AW670" s="121">
        <f t="shared" si="445"/>
        <v>0</v>
      </c>
      <c r="AX670" s="121">
        <f t="shared" si="445"/>
        <v>0</v>
      </c>
      <c r="AY670" s="121">
        <f t="shared" si="445"/>
        <v>0</v>
      </c>
      <c r="AZ670" s="121">
        <f t="shared" si="445"/>
        <v>0</v>
      </c>
      <c r="BA670" s="121">
        <f t="shared" si="445"/>
        <v>0</v>
      </c>
      <c r="BB670" s="121">
        <f t="shared" si="445"/>
        <v>0</v>
      </c>
      <c r="BC670" s="121">
        <f t="shared" si="445"/>
        <v>0</v>
      </c>
      <c r="BD670" s="701">
        <f t="shared" si="445"/>
        <v>0</v>
      </c>
      <c r="BE670" s="693"/>
      <c r="BF670" s="122">
        <f t="shared" si="438"/>
        <v>0</v>
      </c>
      <c r="BG670" s="124"/>
      <c r="BH670" s="122">
        <f t="shared" si="439"/>
        <v>0</v>
      </c>
      <c r="BI670" s="124"/>
      <c r="BJ670" s="122">
        <f t="shared" si="440"/>
        <v>0</v>
      </c>
      <c r="BK670" s="124"/>
      <c r="BL670" s="125">
        <f t="shared" si="441"/>
        <v>0</v>
      </c>
      <c r="BM670" s="124"/>
      <c r="BN670" s="123">
        <f t="shared" si="442"/>
        <v>0</v>
      </c>
      <c r="BO670" s="126">
        <f t="shared" si="442"/>
        <v>0</v>
      </c>
      <c r="BP670" s="127"/>
      <c r="BQ670" s="409"/>
    </row>
    <row r="671" spans="1:69" s="131" customFormat="1" ht="17.55" hidden="1" customHeight="1">
      <c r="A671" s="83"/>
      <c r="C671" s="139" t="str">
        <f t="shared" si="429"/>
        <v>H</v>
      </c>
      <c r="D671" s="130" t="str">
        <f t="shared" si="428"/>
        <v>IL_B</v>
      </c>
      <c r="E671" s="129" t="str">
        <f t="shared" si="446"/>
        <v>SK JNC</v>
      </c>
      <c r="F671" s="717"/>
      <c r="G671" s="123">
        <f t="shared" si="443"/>
        <v>0</v>
      </c>
      <c r="H671" s="121">
        <f t="shared" si="443"/>
        <v>0</v>
      </c>
      <c r="I671" s="121">
        <f t="shared" si="443"/>
        <v>0</v>
      </c>
      <c r="J671" s="121">
        <f t="shared" si="443"/>
        <v>0</v>
      </c>
      <c r="K671" s="121">
        <f t="shared" si="443"/>
        <v>0</v>
      </c>
      <c r="L671" s="121">
        <f t="shared" si="443"/>
        <v>0</v>
      </c>
      <c r="M671" s="121">
        <f t="shared" si="443"/>
        <v>0</v>
      </c>
      <c r="N671" s="121">
        <f t="shared" si="443"/>
        <v>0</v>
      </c>
      <c r="O671" s="121">
        <f t="shared" si="443"/>
        <v>0</v>
      </c>
      <c r="P671" s="126">
        <f t="shared" si="443"/>
        <v>0</v>
      </c>
      <c r="Q671" s="122"/>
      <c r="R671" s="408">
        <f t="shared" si="431"/>
        <v>0</v>
      </c>
      <c r="S671" s="693"/>
      <c r="T671" s="700">
        <f t="shared" si="432"/>
        <v>0</v>
      </c>
      <c r="U671" s="701">
        <f t="shared" si="432"/>
        <v>0</v>
      </c>
      <c r="V671" s="693"/>
      <c r="W671" s="700">
        <f t="shared" si="433"/>
        <v>0</v>
      </c>
      <c r="X671" s="126">
        <f t="shared" si="433"/>
        <v>0</v>
      </c>
      <c r="Y671" s="696">
        <f t="shared" si="434"/>
        <v>0</v>
      </c>
      <c r="Z671" s="408">
        <f t="shared" si="435"/>
        <v>0</v>
      </c>
      <c r="AA671" s="127"/>
      <c r="AB671" s="123">
        <f t="shared" si="444"/>
        <v>0</v>
      </c>
      <c r="AC671" s="121">
        <f t="shared" si="444"/>
        <v>0</v>
      </c>
      <c r="AD671" s="121">
        <f t="shared" si="444"/>
        <v>0</v>
      </c>
      <c r="AE671" s="121">
        <f t="shared" si="444"/>
        <v>0</v>
      </c>
      <c r="AF671" s="121">
        <f t="shared" si="444"/>
        <v>0</v>
      </c>
      <c r="AG671" s="121">
        <f t="shared" si="444"/>
        <v>0</v>
      </c>
      <c r="AH671" s="121">
        <f t="shared" si="444"/>
        <v>0</v>
      </c>
      <c r="AI671" s="121">
        <f t="shared" si="444"/>
        <v>0</v>
      </c>
      <c r="AJ671" s="121">
        <f t="shared" si="444"/>
        <v>0</v>
      </c>
      <c r="AK671" s="121">
        <f t="shared" si="444"/>
        <v>0</v>
      </c>
      <c r="AL671" s="121">
        <f t="shared" si="444"/>
        <v>0</v>
      </c>
      <c r="AM671" s="121">
        <f t="shared" si="444"/>
        <v>0</v>
      </c>
      <c r="AN671" s="121">
        <f t="shared" si="444"/>
        <v>0</v>
      </c>
      <c r="AO671" s="701">
        <f t="shared" si="444"/>
        <v>0</v>
      </c>
      <c r="AP671" s="122"/>
      <c r="AQ671" s="123">
        <f t="shared" si="445"/>
        <v>0</v>
      </c>
      <c r="AR671" s="121">
        <f t="shared" si="445"/>
        <v>0</v>
      </c>
      <c r="AS671" s="121">
        <f t="shared" si="445"/>
        <v>0</v>
      </c>
      <c r="AT671" s="121">
        <f t="shared" si="445"/>
        <v>0</v>
      </c>
      <c r="AU671" s="121">
        <f t="shared" si="445"/>
        <v>0</v>
      </c>
      <c r="AV671" s="121">
        <f t="shared" si="445"/>
        <v>0</v>
      </c>
      <c r="AW671" s="121">
        <f t="shared" si="445"/>
        <v>0</v>
      </c>
      <c r="AX671" s="121">
        <f t="shared" si="445"/>
        <v>0</v>
      </c>
      <c r="AY671" s="121">
        <f t="shared" si="445"/>
        <v>0</v>
      </c>
      <c r="AZ671" s="121">
        <f t="shared" si="445"/>
        <v>0</v>
      </c>
      <c r="BA671" s="121">
        <f t="shared" si="445"/>
        <v>0</v>
      </c>
      <c r="BB671" s="121">
        <f t="shared" si="445"/>
        <v>0</v>
      </c>
      <c r="BC671" s="121">
        <f t="shared" si="445"/>
        <v>0</v>
      </c>
      <c r="BD671" s="701">
        <f t="shared" si="445"/>
        <v>0</v>
      </c>
      <c r="BE671" s="693"/>
      <c r="BF671" s="122">
        <f t="shared" si="438"/>
        <v>0</v>
      </c>
      <c r="BG671" s="124"/>
      <c r="BH671" s="122">
        <f t="shared" si="439"/>
        <v>0</v>
      </c>
      <c r="BI671" s="124"/>
      <c r="BJ671" s="122">
        <f t="shared" si="440"/>
        <v>0</v>
      </c>
      <c r="BK671" s="124"/>
      <c r="BL671" s="125">
        <f t="shared" si="441"/>
        <v>0</v>
      </c>
      <c r="BM671" s="124"/>
      <c r="BN671" s="123">
        <f t="shared" si="442"/>
        <v>0</v>
      </c>
      <c r="BO671" s="126">
        <f t="shared" si="442"/>
        <v>0</v>
      </c>
      <c r="BP671" s="127"/>
      <c r="BQ671" s="409"/>
    </row>
    <row r="672" spans="1:69" s="131" customFormat="1" ht="17.55" hidden="1" customHeight="1">
      <c r="A672" s="83"/>
      <c r="C672" s="139" t="str">
        <f t="shared" si="429"/>
        <v>H</v>
      </c>
      <c r="D672" s="130" t="str">
        <f t="shared" si="428"/>
        <v>IL_B</v>
      </c>
      <c r="E672" s="129" t="str">
        <f t="shared" si="446"/>
        <v>Solus AM</v>
      </c>
      <c r="F672" s="717"/>
      <c r="G672" s="123">
        <f t="shared" si="443"/>
        <v>0</v>
      </c>
      <c r="H672" s="121">
        <f t="shared" si="443"/>
        <v>0</v>
      </c>
      <c r="I672" s="121">
        <f t="shared" si="443"/>
        <v>0</v>
      </c>
      <c r="J672" s="121">
        <f t="shared" si="443"/>
        <v>0</v>
      </c>
      <c r="K672" s="121">
        <f t="shared" si="443"/>
        <v>0</v>
      </c>
      <c r="L672" s="121">
        <f t="shared" si="443"/>
        <v>0</v>
      </c>
      <c r="M672" s="121">
        <f t="shared" si="443"/>
        <v>0</v>
      </c>
      <c r="N672" s="121">
        <f t="shared" si="443"/>
        <v>0</v>
      </c>
      <c r="O672" s="121">
        <f t="shared" si="443"/>
        <v>0</v>
      </c>
      <c r="P672" s="126">
        <f t="shared" si="443"/>
        <v>0</v>
      </c>
      <c r="Q672" s="122"/>
      <c r="R672" s="408">
        <f t="shared" si="431"/>
        <v>0</v>
      </c>
      <c r="S672" s="693"/>
      <c r="T672" s="700">
        <f t="shared" si="432"/>
        <v>0</v>
      </c>
      <c r="U672" s="701">
        <f t="shared" si="432"/>
        <v>0</v>
      </c>
      <c r="V672" s="693"/>
      <c r="W672" s="700">
        <f t="shared" si="433"/>
        <v>0</v>
      </c>
      <c r="X672" s="126">
        <f t="shared" si="433"/>
        <v>0</v>
      </c>
      <c r="Y672" s="696">
        <f t="shared" si="434"/>
        <v>0</v>
      </c>
      <c r="Z672" s="408">
        <f t="shared" si="435"/>
        <v>0</v>
      </c>
      <c r="AA672" s="127"/>
      <c r="AB672" s="123">
        <f t="shared" si="444"/>
        <v>0</v>
      </c>
      <c r="AC672" s="121">
        <f t="shared" si="444"/>
        <v>0</v>
      </c>
      <c r="AD672" s="121">
        <f t="shared" si="444"/>
        <v>0</v>
      </c>
      <c r="AE672" s="121">
        <f t="shared" si="444"/>
        <v>0</v>
      </c>
      <c r="AF672" s="121">
        <f t="shared" si="444"/>
        <v>0</v>
      </c>
      <c r="AG672" s="121">
        <f t="shared" si="444"/>
        <v>0</v>
      </c>
      <c r="AH672" s="121">
        <f t="shared" si="444"/>
        <v>0</v>
      </c>
      <c r="AI672" s="121">
        <f t="shared" si="444"/>
        <v>0</v>
      </c>
      <c r="AJ672" s="121">
        <f t="shared" si="444"/>
        <v>0</v>
      </c>
      <c r="AK672" s="121">
        <f t="shared" si="444"/>
        <v>0</v>
      </c>
      <c r="AL672" s="121">
        <f t="shared" si="444"/>
        <v>0</v>
      </c>
      <c r="AM672" s="121">
        <f t="shared" si="444"/>
        <v>0</v>
      </c>
      <c r="AN672" s="121">
        <f t="shared" si="444"/>
        <v>0</v>
      </c>
      <c r="AO672" s="701">
        <f t="shared" si="444"/>
        <v>0</v>
      </c>
      <c r="AP672" s="122"/>
      <c r="AQ672" s="123">
        <f t="shared" si="445"/>
        <v>0</v>
      </c>
      <c r="AR672" s="121">
        <f t="shared" si="445"/>
        <v>0</v>
      </c>
      <c r="AS672" s="121">
        <f t="shared" si="445"/>
        <v>0</v>
      </c>
      <c r="AT672" s="121">
        <f t="shared" si="445"/>
        <v>0</v>
      </c>
      <c r="AU672" s="121">
        <f t="shared" si="445"/>
        <v>0</v>
      </c>
      <c r="AV672" s="121">
        <f t="shared" si="445"/>
        <v>0</v>
      </c>
      <c r="AW672" s="121">
        <f t="shared" si="445"/>
        <v>0</v>
      </c>
      <c r="AX672" s="121">
        <f t="shared" si="445"/>
        <v>0</v>
      </c>
      <c r="AY672" s="121">
        <f t="shared" si="445"/>
        <v>0</v>
      </c>
      <c r="AZ672" s="121">
        <f t="shared" si="445"/>
        <v>0</v>
      </c>
      <c r="BA672" s="121">
        <f t="shared" si="445"/>
        <v>0</v>
      </c>
      <c r="BB672" s="121">
        <f t="shared" si="445"/>
        <v>0</v>
      </c>
      <c r="BC672" s="121">
        <f t="shared" si="445"/>
        <v>0</v>
      </c>
      <c r="BD672" s="701">
        <f t="shared" si="445"/>
        <v>0</v>
      </c>
      <c r="BE672" s="693"/>
      <c r="BF672" s="122">
        <f t="shared" si="438"/>
        <v>0</v>
      </c>
      <c r="BG672" s="124"/>
      <c r="BH672" s="122">
        <f t="shared" si="439"/>
        <v>0</v>
      </c>
      <c r="BI672" s="124"/>
      <c r="BJ672" s="122">
        <f t="shared" si="440"/>
        <v>0</v>
      </c>
      <c r="BK672" s="124"/>
      <c r="BL672" s="125">
        <f t="shared" si="441"/>
        <v>0</v>
      </c>
      <c r="BM672" s="124"/>
      <c r="BN672" s="123">
        <f t="shared" si="442"/>
        <v>0</v>
      </c>
      <c r="BO672" s="126">
        <f t="shared" si="442"/>
        <v>0</v>
      </c>
      <c r="BP672" s="127"/>
      <c r="BQ672" s="409"/>
    </row>
    <row r="673" spans="1:69" s="131" customFormat="1" ht="17.55" hidden="1" customHeight="1">
      <c r="A673" s="83"/>
      <c r="C673" s="139" t="str">
        <f t="shared" si="429"/>
        <v>H</v>
      </c>
      <c r="D673" s="130" t="str">
        <f t="shared" si="428"/>
        <v>IL_B</v>
      </c>
      <c r="E673" s="129">
        <f t="shared" si="446"/>
        <v>0</v>
      </c>
      <c r="F673" s="717"/>
      <c r="G673" s="123">
        <f t="shared" si="443"/>
        <v>0</v>
      </c>
      <c r="H673" s="121">
        <f t="shared" si="443"/>
        <v>0</v>
      </c>
      <c r="I673" s="121">
        <f t="shared" si="443"/>
        <v>0</v>
      </c>
      <c r="J673" s="121">
        <f t="shared" si="443"/>
        <v>0</v>
      </c>
      <c r="K673" s="121">
        <f t="shared" si="443"/>
        <v>0</v>
      </c>
      <c r="L673" s="121">
        <f t="shared" si="443"/>
        <v>0</v>
      </c>
      <c r="M673" s="121">
        <f t="shared" si="443"/>
        <v>0</v>
      </c>
      <c r="N673" s="121">
        <f t="shared" si="443"/>
        <v>0</v>
      </c>
      <c r="O673" s="121">
        <f t="shared" si="443"/>
        <v>0</v>
      </c>
      <c r="P673" s="126">
        <f t="shared" si="443"/>
        <v>0</v>
      </c>
      <c r="Q673" s="122"/>
      <c r="R673" s="408">
        <f t="shared" si="431"/>
        <v>0</v>
      </c>
      <c r="S673" s="693"/>
      <c r="T673" s="700">
        <f t="shared" si="432"/>
        <v>0</v>
      </c>
      <c r="U673" s="701">
        <f t="shared" si="432"/>
        <v>0</v>
      </c>
      <c r="V673" s="693"/>
      <c r="W673" s="700">
        <f t="shared" si="433"/>
        <v>0</v>
      </c>
      <c r="X673" s="126">
        <f t="shared" si="433"/>
        <v>0</v>
      </c>
      <c r="Y673" s="696">
        <f t="shared" si="434"/>
        <v>0</v>
      </c>
      <c r="Z673" s="408">
        <f t="shared" si="435"/>
        <v>0</v>
      </c>
      <c r="AA673" s="127"/>
      <c r="AB673" s="123">
        <f t="shared" si="444"/>
        <v>0</v>
      </c>
      <c r="AC673" s="121">
        <f t="shared" si="444"/>
        <v>0</v>
      </c>
      <c r="AD673" s="121">
        <f t="shared" si="444"/>
        <v>0</v>
      </c>
      <c r="AE673" s="121">
        <f t="shared" si="444"/>
        <v>0</v>
      </c>
      <c r="AF673" s="121">
        <f t="shared" si="444"/>
        <v>0</v>
      </c>
      <c r="AG673" s="121">
        <f t="shared" si="444"/>
        <v>0</v>
      </c>
      <c r="AH673" s="121">
        <f t="shared" si="444"/>
        <v>0</v>
      </c>
      <c r="AI673" s="121">
        <f t="shared" si="444"/>
        <v>0</v>
      </c>
      <c r="AJ673" s="121">
        <f t="shared" si="444"/>
        <v>0</v>
      </c>
      <c r="AK673" s="121">
        <f t="shared" si="444"/>
        <v>0</v>
      </c>
      <c r="AL673" s="121">
        <f t="shared" si="444"/>
        <v>0</v>
      </c>
      <c r="AM673" s="121">
        <f t="shared" si="444"/>
        <v>0</v>
      </c>
      <c r="AN673" s="121">
        <f t="shared" si="444"/>
        <v>0</v>
      </c>
      <c r="AO673" s="701">
        <f t="shared" si="444"/>
        <v>0</v>
      </c>
      <c r="AP673" s="122"/>
      <c r="AQ673" s="123">
        <f t="shared" si="445"/>
        <v>0</v>
      </c>
      <c r="AR673" s="121">
        <f t="shared" si="445"/>
        <v>0</v>
      </c>
      <c r="AS673" s="121">
        <f t="shared" si="445"/>
        <v>0</v>
      </c>
      <c r="AT673" s="121">
        <f t="shared" si="445"/>
        <v>0</v>
      </c>
      <c r="AU673" s="121">
        <f t="shared" si="445"/>
        <v>0</v>
      </c>
      <c r="AV673" s="121">
        <f t="shared" si="445"/>
        <v>0</v>
      </c>
      <c r="AW673" s="121">
        <f t="shared" si="445"/>
        <v>0</v>
      </c>
      <c r="AX673" s="121">
        <f t="shared" si="445"/>
        <v>0</v>
      </c>
      <c r="AY673" s="121">
        <f t="shared" si="445"/>
        <v>0</v>
      </c>
      <c r="AZ673" s="121">
        <f t="shared" si="445"/>
        <v>0</v>
      </c>
      <c r="BA673" s="121">
        <f t="shared" si="445"/>
        <v>0</v>
      </c>
      <c r="BB673" s="121">
        <f t="shared" si="445"/>
        <v>0</v>
      </c>
      <c r="BC673" s="121">
        <f t="shared" si="445"/>
        <v>0</v>
      </c>
      <c r="BD673" s="701">
        <f t="shared" si="445"/>
        <v>0</v>
      </c>
      <c r="BE673" s="693"/>
      <c r="BF673" s="122">
        <f t="shared" si="438"/>
        <v>0</v>
      </c>
      <c r="BG673" s="124"/>
      <c r="BH673" s="122">
        <f t="shared" si="439"/>
        <v>0</v>
      </c>
      <c r="BI673" s="124"/>
      <c r="BJ673" s="122">
        <f t="shared" si="440"/>
        <v>0</v>
      </c>
      <c r="BK673" s="124"/>
      <c r="BL673" s="125">
        <f t="shared" si="441"/>
        <v>0</v>
      </c>
      <c r="BM673" s="124"/>
      <c r="BN673" s="123">
        <f t="shared" si="442"/>
        <v>0</v>
      </c>
      <c r="BO673" s="126">
        <f t="shared" si="442"/>
        <v>0</v>
      </c>
      <c r="BP673" s="127"/>
      <c r="BQ673" s="409"/>
    </row>
    <row r="674" spans="1:69" s="131" customFormat="1" ht="17.55" hidden="1" customHeight="1">
      <c r="A674" s="83"/>
      <c r="C674" s="139" t="str">
        <f t="shared" si="429"/>
        <v>H</v>
      </c>
      <c r="D674" s="130" t="str">
        <f t="shared" si="428"/>
        <v>IL_B</v>
      </c>
      <c r="E674" s="129">
        <f t="shared" si="446"/>
        <v>0</v>
      </c>
      <c r="F674" s="717"/>
      <c r="G674" s="123">
        <f t="shared" si="443"/>
        <v>0</v>
      </c>
      <c r="H674" s="121">
        <f t="shared" si="443"/>
        <v>0</v>
      </c>
      <c r="I674" s="121">
        <f t="shared" si="443"/>
        <v>0</v>
      </c>
      <c r="J674" s="121">
        <f t="shared" si="443"/>
        <v>0</v>
      </c>
      <c r="K674" s="121">
        <f t="shared" si="443"/>
        <v>0</v>
      </c>
      <c r="L674" s="121">
        <f t="shared" si="443"/>
        <v>0</v>
      </c>
      <c r="M674" s="121">
        <f t="shared" si="443"/>
        <v>0</v>
      </c>
      <c r="N674" s="121">
        <f t="shared" si="443"/>
        <v>0</v>
      </c>
      <c r="O674" s="121">
        <f t="shared" si="443"/>
        <v>0</v>
      </c>
      <c r="P674" s="126">
        <f t="shared" si="443"/>
        <v>0</v>
      </c>
      <c r="Q674" s="122"/>
      <c r="R674" s="408">
        <f t="shared" si="431"/>
        <v>0</v>
      </c>
      <c r="S674" s="693"/>
      <c r="T674" s="700">
        <f t="shared" si="432"/>
        <v>0</v>
      </c>
      <c r="U674" s="701">
        <f t="shared" si="432"/>
        <v>0</v>
      </c>
      <c r="V674" s="693"/>
      <c r="W674" s="700">
        <f t="shared" si="433"/>
        <v>0</v>
      </c>
      <c r="X674" s="126">
        <f t="shared" si="433"/>
        <v>0</v>
      </c>
      <c r="Y674" s="696">
        <f t="shared" si="434"/>
        <v>0</v>
      </c>
      <c r="Z674" s="408">
        <f t="shared" si="435"/>
        <v>0</v>
      </c>
      <c r="AA674" s="127"/>
      <c r="AB674" s="123">
        <f t="shared" si="444"/>
        <v>0</v>
      </c>
      <c r="AC674" s="121">
        <f t="shared" si="444"/>
        <v>0</v>
      </c>
      <c r="AD674" s="121">
        <f t="shared" si="444"/>
        <v>0</v>
      </c>
      <c r="AE674" s="121">
        <f t="shared" si="444"/>
        <v>0</v>
      </c>
      <c r="AF674" s="121">
        <f t="shared" si="444"/>
        <v>0</v>
      </c>
      <c r="AG674" s="121">
        <f t="shared" si="444"/>
        <v>0</v>
      </c>
      <c r="AH674" s="121">
        <f t="shared" si="444"/>
        <v>0</v>
      </c>
      <c r="AI674" s="121">
        <f t="shared" si="444"/>
        <v>0</v>
      </c>
      <c r="AJ674" s="121">
        <f t="shared" si="444"/>
        <v>0</v>
      </c>
      <c r="AK674" s="121">
        <f t="shared" si="444"/>
        <v>0</v>
      </c>
      <c r="AL674" s="121">
        <f t="shared" si="444"/>
        <v>0</v>
      </c>
      <c r="AM674" s="121">
        <f t="shared" si="444"/>
        <v>0</v>
      </c>
      <c r="AN674" s="121">
        <f t="shared" si="444"/>
        <v>0</v>
      </c>
      <c r="AO674" s="701">
        <f t="shared" si="444"/>
        <v>0</v>
      </c>
      <c r="AP674" s="122"/>
      <c r="AQ674" s="123">
        <f t="shared" si="445"/>
        <v>0</v>
      </c>
      <c r="AR674" s="121">
        <f t="shared" si="445"/>
        <v>0</v>
      </c>
      <c r="AS674" s="121">
        <f t="shared" si="445"/>
        <v>0</v>
      </c>
      <c r="AT674" s="121">
        <f t="shared" si="445"/>
        <v>0</v>
      </c>
      <c r="AU674" s="121">
        <f t="shared" si="445"/>
        <v>0</v>
      </c>
      <c r="AV674" s="121">
        <f t="shared" si="445"/>
        <v>0</v>
      </c>
      <c r="AW674" s="121">
        <f t="shared" si="445"/>
        <v>0</v>
      </c>
      <c r="AX674" s="121">
        <f t="shared" si="445"/>
        <v>0</v>
      </c>
      <c r="AY674" s="121">
        <f t="shared" si="445"/>
        <v>0</v>
      </c>
      <c r="AZ674" s="121">
        <f t="shared" si="445"/>
        <v>0</v>
      </c>
      <c r="BA674" s="121">
        <f t="shared" si="445"/>
        <v>0</v>
      </c>
      <c r="BB674" s="121">
        <f t="shared" si="445"/>
        <v>0</v>
      </c>
      <c r="BC674" s="121">
        <f t="shared" si="445"/>
        <v>0</v>
      </c>
      <c r="BD674" s="701">
        <f t="shared" si="445"/>
        <v>0</v>
      </c>
      <c r="BE674" s="693"/>
      <c r="BF674" s="122">
        <f t="shared" si="438"/>
        <v>0</v>
      </c>
      <c r="BG674" s="124"/>
      <c r="BH674" s="122">
        <f t="shared" si="439"/>
        <v>0</v>
      </c>
      <c r="BI674" s="124"/>
      <c r="BJ674" s="122">
        <f t="shared" si="440"/>
        <v>0</v>
      </c>
      <c r="BK674" s="124"/>
      <c r="BL674" s="125">
        <f t="shared" si="441"/>
        <v>0</v>
      </c>
      <c r="BM674" s="124"/>
      <c r="BN674" s="123">
        <f t="shared" si="442"/>
        <v>0</v>
      </c>
      <c r="BO674" s="126">
        <f t="shared" si="442"/>
        <v>0</v>
      </c>
      <c r="BP674" s="127"/>
      <c r="BQ674" s="409"/>
    </row>
    <row r="675" spans="1:69" s="131" customFormat="1" ht="17.55" hidden="1" customHeight="1">
      <c r="A675" s="83"/>
      <c r="C675" s="139" t="str">
        <f t="shared" si="429"/>
        <v>H</v>
      </c>
      <c r="D675" s="130" t="str">
        <f t="shared" si="428"/>
        <v>IL_B</v>
      </c>
      <c r="E675" s="129">
        <f t="shared" si="446"/>
        <v>0</v>
      </c>
      <c r="F675" s="717"/>
      <c r="G675" s="123">
        <f t="shared" si="443"/>
        <v>0</v>
      </c>
      <c r="H675" s="121">
        <f t="shared" si="443"/>
        <v>0</v>
      </c>
      <c r="I675" s="121">
        <f t="shared" si="443"/>
        <v>0</v>
      </c>
      <c r="J675" s="121">
        <f t="shared" si="443"/>
        <v>0</v>
      </c>
      <c r="K675" s="121">
        <f t="shared" si="443"/>
        <v>0</v>
      </c>
      <c r="L675" s="121">
        <f t="shared" si="443"/>
        <v>0</v>
      </c>
      <c r="M675" s="121">
        <f t="shared" si="443"/>
        <v>0</v>
      </c>
      <c r="N675" s="121">
        <f t="shared" si="443"/>
        <v>0</v>
      </c>
      <c r="O675" s="121">
        <f t="shared" si="443"/>
        <v>0</v>
      </c>
      <c r="P675" s="126">
        <f t="shared" si="443"/>
        <v>0</v>
      </c>
      <c r="Q675" s="122"/>
      <c r="R675" s="408">
        <f t="shared" si="431"/>
        <v>0</v>
      </c>
      <c r="S675" s="693"/>
      <c r="T675" s="700">
        <f t="shared" si="432"/>
        <v>0</v>
      </c>
      <c r="U675" s="701">
        <f t="shared" si="432"/>
        <v>0</v>
      </c>
      <c r="V675" s="693"/>
      <c r="W675" s="700">
        <f t="shared" si="433"/>
        <v>0</v>
      </c>
      <c r="X675" s="126">
        <f t="shared" si="433"/>
        <v>0</v>
      </c>
      <c r="Y675" s="696">
        <f t="shared" si="434"/>
        <v>0</v>
      </c>
      <c r="Z675" s="408">
        <f t="shared" si="435"/>
        <v>0</v>
      </c>
      <c r="AA675" s="127"/>
      <c r="AB675" s="123">
        <f t="shared" si="444"/>
        <v>0</v>
      </c>
      <c r="AC675" s="121">
        <f t="shared" si="444"/>
        <v>0</v>
      </c>
      <c r="AD675" s="121">
        <f t="shared" si="444"/>
        <v>0</v>
      </c>
      <c r="AE675" s="121">
        <f t="shared" si="444"/>
        <v>0</v>
      </c>
      <c r="AF675" s="121">
        <f t="shared" si="444"/>
        <v>0</v>
      </c>
      <c r="AG675" s="121">
        <f t="shared" si="444"/>
        <v>0</v>
      </c>
      <c r="AH675" s="121">
        <f t="shared" si="444"/>
        <v>0</v>
      </c>
      <c r="AI675" s="121">
        <f t="shared" si="444"/>
        <v>0</v>
      </c>
      <c r="AJ675" s="121">
        <f t="shared" si="444"/>
        <v>0</v>
      </c>
      <c r="AK675" s="121">
        <f t="shared" si="444"/>
        <v>0</v>
      </c>
      <c r="AL675" s="121">
        <f t="shared" si="444"/>
        <v>0</v>
      </c>
      <c r="AM675" s="121">
        <f t="shared" si="444"/>
        <v>0</v>
      </c>
      <c r="AN675" s="121">
        <f t="shared" si="444"/>
        <v>0</v>
      </c>
      <c r="AO675" s="701">
        <f t="shared" si="444"/>
        <v>0</v>
      </c>
      <c r="AP675" s="122"/>
      <c r="AQ675" s="123">
        <f t="shared" si="445"/>
        <v>0</v>
      </c>
      <c r="AR675" s="121">
        <f t="shared" si="445"/>
        <v>0</v>
      </c>
      <c r="AS675" s="121">
        <f t="shared" si="445"/>
        <v>0</v>
      </c>
      <c r="AT675" s="121">
        <f t="shared" si="445"/>
        <v>0</v>
      </c>
      <c r="AU675" s="121">
        <f t="shared" si="445"/>
        <v>0</v>
      </c>
      <c r="AV675" s="121">
        <f t="shared" si="445"/>
        <v>0</v>
      </c>
      <c r="AW675" s="121">
        <f t="shared" si="445"/>
        <v>0</v>
      </c>
      <c r="AX675" s="121">
        <f t="shared" si="445"/>
        <v>0</v>
      </c>
      <c r="AY675" s="121">
        <f t="shared" si="445"/>
        <v>0</v>
      </c>
      <c r="AZ675" s="121">
        <f t="shared" si="445"/>
        <v>0</v>
      </c>
      <c r="BA675" s="121">
        <f t="shared" si="445"/>
        <v>0</v>
      </c>
      <c r="BB675" s="121">
        <f t="shared" si="445"/>
        <v>0</v>
      </c>
      <c r="BC675" s="121">
        <f t="shared" si="445"/>
        <v>0</v>
      </c>
      <c r="BD675" s="701">
        <f t="shared" si="445"/>
        <v>0</v>
      </c>
      <c r="BE675" s="693"/>
      <c r="BF675" s="122">
        <f t="shared" si="438"/>
        <v>0</v>
      </c>
      <c r="BG675" s="124"/>
      <c r="BH675" s="122">
        <f t="shared" si="439"/>
        <v>0</v>
      </c>
      <c r="BI675" s="124"/>
      <c r="BJ675" s="122">
        <f t="shared" si="440"/>
        <v>0</v>
      </c>
      <c r="BK675" s="124"/>
      <c r="BL675" s="125">
        <f t="shared" si="441"/>
        <v>0</v>
      </c>
      <c r="BM675" s="124"/>
      <c r="BN675" s="123">
        <f t="shared" si="442"/>
        <v>0</v>
      </c>
      <c r="BO675" s="126">
        <f t="shared" si="442"/>
        <v>0</v>
      </c>
      <c r="BP675" s="127"/>
      <c r="BQ675" s="409"/>
    </row>
    <row r="676" spans="1:69" s="131" customFormat="1" ht="17.55" hidden="1" customHeight="1">
      <c r="A676" s="83"/>
      <c r="C676" s="139" t="str">
        <f t="shared" si="429"/>
        <v>H</v>
      </c>
      <c r="D676" s="130" t="str">
        <f t="shared" si="428"/>
        <v>IL_B</v>
      </c>
      <c r="E676" s="129">
        <f t="shared" si="446"/>
        <v>0</v>
      </c>
      <c r="F676" s="717"/>
      <c r="G676" s="123">
        <f t="shared" ref="G676:P685" si="447">SUMIFS(Share, Y, $E$3, Config, $G$11, P, G$15, LType, $D676, MSup, $E676)</f>
        <v>0</v>
      </c>
      <c r="H676" s="121">
        <f t="shared" si="447"/>
        <v>0</v>
      </c>
      <c r="I676" s="121">
        <f t="shared" si="447"/>
        <v>0</v>
      </c>
      <c r="J676" s="121">
        <f t="shared" si="447"/>
        <v>0</v>
      </c>
      <c r="K676" s="121">
        <f t="shared" si="447"/>
        <v>0</v>
      </c>
      <c r="L676" s="121">
        <f t="shared" si="447"/>
        <v>0</v>
      </c>
      <c r="M676" s="121">
        <f t="shared" si="447"/>
        <v>0</v>
      </c>
      <c r="N676" s="121">
        <f t="shared" si="447"/>
        <v>0</v>
      </c>
      <c r="O676" s="121">
        <f t="shared" si="447"/>
        <v>0</v>
      </c>
      <c r="P676" s="126">
        <f t="shared" si="447"/>
        <v>0</v>
      </c>
      <c r="Q676" s="122"/>
      <c r="R676" s="408">
        <f t="shared" si="431"/>
        <v>0</v>
      </c>
      <c r="S676" s="693"/>
      <c r="T676" s="700">
        <f t="shared" ref="T676:U695" si="448">SUMIFS(Share, Y, $E$3, Config, $T$11, P, T$15, LType, $D676, MSup, $E676)</f>
        <v>0</v>
      </c>
      <c r="U676" s="701">
        <f t="shared" si="448"/>
        <v>0</v>
      </c>
      <c r="V676" s="693"/>
      <c r="W676" s="700">
        <f t="shared" ref="W676:X695" si="449">SUMIFS(Share, Y, $E$3, Config, $W$11, P, W$15, LType, $D676, MSup, $E676)</f>
        <v>0</v>
      </c>
      <c r="X676" s="126">
        <f t="shared" si="449"/>
        <v>0</v>
      </c>
      <c r="Y676" s="696">
        <f t="shared" si="434"/>
        <v>0</v>
      </c>
      <c r="Z676" s="408">
        <f t="shared" si="435"/>
        <v>0</v>
      </c>
      <c r="AA676" s="127"/>
      <c r="AB676" s="123">
        <f t="shared" ref="AB676:AO685" si="450">SUMIFS(Share, Y, $E$3, Config, $AB$11, P, AB$15, LType, $D676, MSup, $E676)</f>
        <v>0</v>
      </c>
      <c r="AC676" s="121">
        <f t="shared" si="450"/>
        <v>0</v>
      </c>
      <c r="AD676" s="121">
        <f t="shared" si="450"/>
        <v>0</v>
      </c>
      <c r="AE676" s="121">
        <f t="shared" si="450"/>
        <v>0</v>
      </c>
      <c r="AF676" s="121">
        <f t="shared" si="450"/>
        <v>0</v>
      </c>
      <c r="AG676" s="121">
        <f t="shared" si="450"/>
        <v>0</v>
      </c>
      <c r="AH676" s="121">
        <f t="shared" si="450"/>
        <v>0</v>
      </c>
      <c r="AI676" s="121">
        <f t="shared" si="450"/>
        <v>0</v>
      </c>
      <c r="AJ676" s="121">
        <f t="shared" si="450"/>
        <v>0</v>
      </c>
      <c r="AK676" s="121">
        <f t="shared" si="450"/>
        <v>0</v>
      </c>
      <c r="AL676" s="121">
        <f t="shared" si="450"/>
        <v>0</v>
      </c>
      <c r="AM676" s="121">
        <f t="shared" si="450"/>
        <v>0</v>
      </c>
      <c r="AN676" s="121">
        <f t="shared" si="450"/>
        <v>0</v>
      </c>
      <c r="AO676" s="701">
        <f t="shared" si="450"/>
        <v>0</v>
      </c>
      <c r="AP676" s="122"/>
      <c r="AQ676" s="123">
        <f t="shared" ref="AQ676:BD685" si="451">SUMIFS(Share, Y, $E$3, Config, $AQ$11, P, AQ$15, LType, $D676, MSup, $E676)</f>
        <v>0</v>
      </c>
      <c r="AR676" s="121">
        <f t="shared" si="451"/>
        <v>0</v>
      </c>
      <c r="AS676" s="121">
        <f t="shared" si="451"/>
        <v>0</v>
      </c>
      <c r="AT676" s="121">
        <f t="shared" si="451"/>
        <v>0</v>
      </c>
      <c r="AU676" s="121">
        <f t="shared" si="451"/>
        <v>0</v>
      </c>
      <c r="AV676" s="121">
        <f t="shared" si="451"/>
        <v>0</v>
      </c>
      <c r="AW676" s="121">
        <f t="shared" si="451"/>
        <v>0</v>
      </c>
      <c r="AX676" s="121">
        <f t="shared" si="451"/>
        <v>0</v>
      </c>
      <c r="AY676" s="121">
        <f t="shared" si="451"/>
        <v>0</v>
      </c>
      <c r="AZ676" s="121">
        <f t="shared" si="451"/>
        <v>0</v>
      </c>
      <c r="BA676" s="121">
        <f t="shared" si="451"/>
        <v>0</v>
      </c>
      <c r="BB676" s="121">
        <f t="shared" si="451"/>
        <v>0</v>
      </c>
      <c r="BC676" s="121">
        <f t="shared" si="451"/>
        <v>0</v>
      </c>
      <c r="BD676" s="701">
        <f t="shared" si="451"/>
        <v>0</v>
      </c>
      <c r="BE676" s="693"/>
      <c r="BF676" s="122">
        <f t="shared" si="438"/>
        <v>0</v>
      </c>
      <c r="BG676" s="124"/>
      <c r="BH676" s="122">
        <f t="shared" si="439"/>
        <v>0</v>
      </c>
      <c r="BI676" s="124"/>
      <c r="BJ676" s="122">
        <f t="shared" si="440"/>
        <v>0</v>
      </c>
      <c r="BK676" s="124"/>
      <c r="BL676" s="125">
        <f t="shared" si="441"/>
        <v>0</v>
      </c>
      <c r="BM676" s="124"/>
      <c r="BN676" s="123">
        <f t="shared" ref="BN676:BO695" si="452">SUMIFS(Share, Y, $E$3, Config, $BN$11, P, BN$15, LType, $D676, MSup, $E676)</f>
        <v>0</v>
      </c>
      <c r="BO676" s="126">
        <f t="shared" si="452"/>
        <v>0</v>
      </c>
      <c r="BP676" s="127"/>
      <c r="BQ676" s="409"/>
    </row>
    <row r="677" spans="1:69" s="131" customFormat="1" ht="17.55" hidden="1" customHeight="1">
      <c r="A677" s="83"/>
      <c r="C677" s="139" t="str">
        <f t="shared" si="429"/>
        <v>H</v>
      </c>
      <c r="D677" s="130" t="str">
        <f t="shared" si="428"/>
        <v>IL_B</v>
      </c>
      <c r="E677" s="129">
        <f t="shared" si="446"/>
        <v>0</v>
      </c>
      <c r="F677" s="717"/>
      <c r="G677" s="123">
        <f t="shared" si="447"/>
        <v>0</v>
      </c>
      <c r="H677" s="121">
        <f t="shared" si="447"/>
        <v>0</v>
      </c>
      <c r="I677" s="121">
        <f t="shared" si="447"/>
        <v>0</v>
      </c>
      <c r="J677" s="121">
        <f t="shared" si="447"/>
        <v>0</v>
      </c>
      <c r="K677" s="121">
        <f t="shared" si="447"/>
        <v>0</v>
      </c>
      <c r="L677" s="121">
        <f t="shared" si="447"/>
        <v>0</v>
      </c>
      <c r="M677" s="121">
        <f t="shared" si="447"/>
        <v>0</v>
      </c>
      <c r="N677" s="121">
        <f t="shared" si="447"/>
        <v>0</v>
      </c>
      <c r="O677" s="121">
        <f t="shared" si="447"/>
        <v>0</v>
      </c>
      <c r="P677" s="126">
        <f t="shared" si="447"/>
        <v>0</v>
      </c>
      <c r="Q677" s="122"/>
      <c r="R677" s="408">
        <f t="shared" si="431"/>
        <v>0</v>
      </c>
      <c r="S677" s="693"/>
      <c r="T677" s="700">
        <f t="shared" si="448"/>
        <v>0</v>
      </c>
      <c r="U677" s="701">
        <f t="shared" si="448"/>
        <v>0</v>
      </c>
      <c r="V677" s="693"/>
      <c r="W677" s="700">
        <f t="shared" si="449"/>
        <v>0</v>
      </c>
      <c r="X677" s="126">
        <f t="shared" si="449"/>
        <v>0</v>
      </c>
      <c r="Y677" s="696">
        <f t="shared" si="434"/>
        <v>0</v>
      </c>
      <c r="Z677" s="408">
        <f t="shared" si="435"/>
        <v>0</v>
      </c>
      <c r="AA677" s="127"/>
      <c r="AB677" s="123">
        <f t="shared" si="450"/>
        <v>0</v>
      </c>
      <c r="AC677" s="121">
        <f t="shared" si="450"/>
        <v>0</v>
      </c>
      <c r="AD677" s="121">
        <f t="shared" si="450"/>
        <v>0</v>
      </c>
      <c r="AE677" s="121">
        <f t="shared" si="450"/>
        <v>0</v>
      </c>
      <c r="AF677" s="121">
        <f t="shared" si="450"/>
        <v>0</v>
      </c>
      <c r="AG677" s="121">
        <f t="shared" si="450"/>
        <v>0</v>
      </c>
      <c r="AH677" s="121">
        <f t="shared" si="450"/>
        <v>0</v>
      </c>
      <c r="AI677" s="121">
        <f t="shared" si="450"/>
        <v>0</v>
      </c>
      <c r="AJ677" s="121">
        <f t="shared" si="450"/>
        <v>0</v>
      </c>
      <c r="AK677" s="121">
        <f t="shared" si="450"/>
        <v>0</v>
      </c>
      <c r="AL677" s="121">
        <f t="shared" si="450"/>
        <v>0</v>
      </c>
      <c r="AM677" s="121">
        <f t="shared" si="450"/>
        <v>0</v>
      </c>
      <c r="AN677" s="121">
        <f t="shared" si="450"/>
        <v>0</v>
      </c>
      <c r="AO677" s="701">
        <f t="shared" si="450"/>
        <v>0</v>
      </c>
      <c r="AP677" s="122"/>
      <c r="AQ677" s="123">
        <f t="shared" si="451"/>
        <v>0</v>
      </c>
      <c r="AR677" s="121">
        <f t="shared" si="451"/>
        <v>0</v>
      </c>
      <c r="AS677" s="121">
        <f t="shared" si="451"/>
        <v>0</v>
      </c>
      <c r="AT677" s="121">
        <f t="shared" si="451"/>
        <v>0</v>
      </c>
      <c r="AU677" s="121">
        <f t="shared" si="451"/>
        <v>0</v>
      </c>
      <c r="AV677" s="121">
        <f t="shared" si="451"/>
        <v>0</v>
      </c>
      <c r="AW677" s="121">
        <f t="shared" si="451"/>
        <v>0</v>
      </c>
      <c r="AX677" s="121">
        <f t="shared" si="451"/>
        <v>0</v>
      </c>
      <c r="AY677" s="121">
        <f t="shared" si="451"/>
        <v>0</v>
      </c>
      <c r="AZ677" s="121">
        <f t="shared" si="451"/>
        <v>0</v>
      </c>
      <c r="BA677" s="121">
        <f t="shared" si="451"/>
        <v>0</v>
      </c>
      <c r="BB677" s="121">
        <f t="shared" si="451"/>
        <v>0</v>
      </c>
      <c r="BC677" s="121">
        <f t="shared" si="451"/>
        <v>0</v>
      </c>
      <c r="BD677" s="701">
        <f t="shared" si="451"/>
        <v>0</v>
      </c>
      <c r="BE677" s="693"/>
      <c r="BF677" s="122">
        <f t="shared" si="438"/>
        <v>0</v>
      </c>
      <c r="BG677" s="124"/>
      <c r="BH677" s="122">
        <f t="shared" si="439"/>
        <v>0</v>
      </c>
      <c r="BI677" s="124"/>
      <c r="BJ677" s="122">
        <f t="shared" si="440"/>
        <v>0</v>
      </c>
      <c r="BK677" s="124"/>
      <c r="BL677" s="125">
        <f t="shared" si="441"/>
        <v>0</v>
      </c>
      <c r="BM677" s="124"/>
      <c r="BN677" s="123">
        <f t="shared" si="452"/>
        <v>0</v>
      </c>
      <c r="BO677" s="126">
        <f t="shared" si="452"/>
        <v>0</v>
      </c>
      <c r="BP677" s="127"/>
      <c r="BQ677" s="409"/>
    </row>
    <row r="678" spans="1:69" s="131" customFormat="1" ht="17.55" hidden="1" customHeight="1">
      <c r="A678" s="83"/>
      <c r="C678" s="139" t="str">
        <f t="shared" si="429"/>
        <v>H</v>
      </c>
      <c r="D678" s="130" t="str">
        <f t="shared" si="428"/>
        <v>IL_B</v>
      </c>
      <c r="E678" s="129">
        <f t="shared" si="446"/>
        <v>0</v>
      </c>
      <c r="F678" s="717"/>
      <c r="G678" s="123">
        <f t="shared" si="447"/>
        <v>0</v>
      </c>
      <c r="H678" s="121">
        <f t="shared" si="447"/>
        <v>0</v>
      </c>
      <c r="I678" s="121">
        <f t="shared" si="447"/>
        <v>0</v>
      </c>
      <c r="J678" s="121">
        <f t="shared" si="447"/>
        <v>0</v>
      </c>
      <c r="K678" s="121">
        <f t="shared" si="447"/>
        <v>0</v>
      </c>
      <c r="L678" s="121">
        <f t="shared" si="447"/>
        <v>0</v>
      </c>
      <c r="M678" s="121">
        <f t="shared" si="447"/>
        <v>0</v>
      </c>
      <c r="N678" s="121">
        <f t="shared" si="447"/>
        <v>0</v>
      </c>
      <c r="O678" s="121">
        <f t="shared" si="447"/>
        <v>0</v>
      </c>
      <c r="P678" s="126">
        <f t="shared" si="447"/>
        <v>0</v>
      </c>
      <c r="Q678" s="122"/>
      <c r="R678" s="408">
        <f t="shared" si="431"/>
        <v>0</v>
      </c>
      <c r="S678" s="693"/>
      <c r="T678" s="700">
        <f t="shared" si="448"/>
        <v>0</v>
      </c>
      <c r="U678" s="701">
        <f t="shared" si="448"/>
        <v>0</v>
      </c>
      <c r="V678" s="693"/>
      <c r="W678" s="700">
        <f t="shared" si="449"/>
        <v>0</v>
      </c>
      <c r="X678" s="126">
        <f t="shared" si="449"/>
        <v>0</v>
      </c>
      <c r="Y678" s="696">
        <f t="shared" si="434"/>
        <v>0</v>
      </c>
      <c r="Z678" s="408">
        <f t="shared" si="435"/>
        <v>0</v>
      </c>
      <c r="AA678" s="127"/>
      <c r="AB678" s="123">
        <f t="shared" si="450"/>
        <v>0</v>
      </c>
      <c r="AC678" s="121">
        <f t="shared" si="450"/>
        <v>0</v>
      </c>
      <c r="AD678" s="121">
        <f t="shared" si="450"/>
        <v>0</v>
      </c>
      <c r="AE678" s="121">
        <f t="shared" si="450"/>
        <v>0</v>
      </c>
      <c r="AF678" s="121">
        <f t="shared" si="450"/>
        <v>0</v>
      </c>
      <c r="AG678" s="121">
        <f t="shared" si="450"/>
        <v>0</v>
      </c>
      <c r="AH678" s="121">
        <f t="shared" si="450"/>
        <v>0</v>
      </c>
      <c r="AI678" s="121">
        <f t="shared" si="450"/>
        <v>0</v>
      </c>
      <c r="AJ678" s="121">
        <f t="shared" si="450"/>
        <v>0</v>
      </c>
      <c r="AK678" s="121">
        <f t="shared" si="450"/>
        <v>0</v>
      </c>
      <c r="AL678" s="121">
        <f t="shared" si="450"/>
        <v>0</v>
      </c>
      <c r="AM678" s="121">
        <f t="shared" si="450"/>
        <v>0</v>
      </c>
      <c r="AN678" s="121">
        <f t="shared" si="450"/>
        <v>0</v>
      </c>
      <c r="AO678" s="701">
        <f t="shared" si="450"/>
        <v>0</v>
      </c>
      <c r="AP678" s="122"/>
      <c r="AQ678" s="123">
        <f t="shared" si="451"/>
        <v>0</v>
      </c>
      <c r="AR678" s="121">
        <f t="shared" si="451"/>
        <v>0</v>
      </c>
      <c r="AS678" s="121">
        <f t="shared" si="451"/>
        <v>0</v>
      </c>
      <c r="AT678" s="121">
        <f t="shared" si="451"/>
        <v>0</v>
      </c>
      <c r="AU678" s="121">
        <f t="shared" si="451"/>
        <v>0</v>
      </c>
      <c r="AV678" s="121">
        <f t="shared" si="451"/>
        <v>0</v>
      </c>
      <c r="AW678" s="121">
        <f t="shared" si="451"/>
        <v>0</v>
      </c>
      <c r="AX678" s="121">
        <f t="shared" si="451"/>
        <v>0</v>
      </c>
      <c r="AY678" s="121">
        <f t="shared" si="451"/>
        <v>0</v>
      </c>
      <c r="AZ678" s="121">
        <f t="shared" si="451"/>
        <v>0</v>
      </c>
      <c r="BA678" s="121">
        <f t="shared" si="451"/>
        <v>0</v>
      </c>
      <c r="BB678" s="121">
        <f t="shared" si="451"/>
        <v>0</v>
      </c>
      <c r="BC678" s="121">
        <f t="shared" si="451"/>
        <v>0</v>
      </c>
      <c r="BD678" s="701">
        <f t="shared" si="451"/>
        <v>0</v>
      </c>
      <c r="BE678" s="693"/>
      <c r="BF678" s="122">
        <f t="shared" si="438"/>
        <v>0</v>
      </c>
      <c r="BG678" s="124"/>
      <c r="BH678" s="122">
        <f t="shared" si="439"/>
        <v>0</v>
      </c>
      <c r="BI678" s="124"/>
      <c r="BJ678" s="122">
        <f t="shared" si="440"/>
        <v>0</v>
      </c>
      <c r="BK678" s="124"/>
      <c r="BL678" s="125">
        <f t="shared" si="441"/>
        <v>0</v>
      </c>
      <c r="BM678" s="124"/>
      <c r="BN678" s="123">
        <f t="shared" si="452"/>
        <v>0</v>
      </c>
      <c r="BO678" s="126">
        <f t="shared" si="452"/>
        <v>0</v>
      </c>
      <c r="BP678" s="127"/>
      <c r="BQ678" s="409"/>
    </row>
    <row r="679" spans="1:69" s="131" customFormat="1" ht="17.55" hidden="1" customHeight="1">
      <c r="A679" s="83"/>
      <c r="C679" s="139" t="str">
        <f t="shared" si="429"/>
        <v>H</v>
      </c>
      <c r="D679" s="130" t="str">
        <f t="shared" si="428"/>
        <v>IL_B</v>
      </c>
      <c r="E679" s="129">
        <f t="shared" si="446"/>
        <v>0</v>
      </c>
      <c r="F679" s="717"/>
      <c r="G679" s="123">
        <f t="shared" si="447"/>
        <v>0</v>
      </c>
      <c r="H679" s="121">
        <f t="shared" si="447"/>
        <v>0</v>
      </c>
      <c r="I679" s="121">
        <f t="shared" si="447"/>
        <v>0</v>
      </c>
      <c r="J679" s="121">
        <f t="shared" si="447"/>
        <v>0</v>
      </c>
      <c r="K679" s="121">
        <f t="shared" si="447"/>
        <v>0</v>
      </c>
      <c r="L679" s="121">
        <f t="shared" si="447"/>
        <v>0</v>
      </c>
      <c r="M679" s="121">
        <f t="shared" si="447"/>
        <v>0</v>
      </c>
      <c r="N679" s="121">
        <f t="shared" si="447"/>
        <v>0</v>
      </c>
      <c r="O679" s="121">
        <f t="shared" si="447"/>
        <v>0</v>
      </c>
      <c r="P679" s="126">
        <f t="shared" si="447"/>
        <v>0</v>
      </c>
      <c r="Q679" s="122"/>
      <c r="R679" s="408">
        <f t="shared" si="431"/>
        <v>0</v>
      </c>
      <c r="S679" s="693"/>
      <c r="T679" s="700">
        <f t="shared" si="448"/>
        <v>0</v>
      </c>
      <c r="U679" s="701">
        <f t="shared" si="448"/>
        <v>0</v>
      </c>
      <c r="V679" s="693"/>
      <c r="W679" s="700">
        <f t="shared" si="449"/>
        <v>0</v>
      </c>
      <c r="X679" s="126">
        <f t="shared" si="449"/>
        <v>0</v>
      </c>
      <c r="Y679" s="696">
        <f t="shared" si="434"/>
        <v>0</v>
      </c>
      <c r="Z679" s="408">
        <f t="shared" si="435"/>
        <v>0</v>
      </c>
      <c r="AA679" s="127"/>
      <c r="AB679" s="123">
        <f t="shared" si="450"/>
        <v>0</v>
      </c>
      <c r="AC679" s="121">
        <f t="shared" si="450"/>
        <v>0</v>
      </c>
      <c r="AD679" s="121">
        <f t="shared" si="450"/>
        <v>0</v>
      </c>
      <c r="AE679" s="121">
        <f t="shared" si="450"/>
        <v>0</v>
      </c>
      <c r="AF679" s="121">
        <f t="shared" si="450"/>
        <v>0</v>
      </c>
      <c r="AG679" s="121">
        <f t="shared" si="450"/>
        <v>0</v>
      </c>
      <c r="AH679" s="121">
        <f t="shared" si="450"/>
        <v>0</v>
      </c>
      <c r="AI679" s="121">
        <f t="shared" si="450"/>
        <v>0</v>
      </c>
      <c r="AJ679" s="121">
        <f t="shared" si="450"/>
        <v>0</v>
      </c>
      <c r="AK679" s="121">
        <f t="shared" si="450"/>
        <v>0</v>
      </c>
      <c r="AL679" s="121">
        <f t="shared" si="450"/>
        <v>0</v>
      </c>
      <c r="AM679" s="121">
        <f t="shared" si="450"/>
        <v>0</v>
      </c>
      <c r="AN679" s="121">
        <f t="shared" si="450"/>
        <v>0</v>
      </c>
      <c r="AO679" s="701">
        <f t="shared" si="450"/>
        <v>0</v>
      </c>
      <c r="AP679" s="122"/>
      <c r="AQ679" s="123">
        <f t="shared" si="451"/>
        <v>0</v>
      </c>
      <c r="AR679" s="121">
        <f t="shared" si="451"/>
        <v>0</v>
      </c>
      <c r="AS679" s="121">
        <f t="shared" si="451"/>
        <v>0</v>
      </c>
      <c r="AT679" s="121">
        <f t="shared" si="451"/>
        <v>0</v>
      </c>
      <c r="AU679" s="121">
        <f t="shared" si="451"/>
        <v>0</v>
      </c>
      <c r="AV679" s="121">
        <f t="shared" si="451"/>
        <v>0</v>
      </c>
      <c r="AW679" s="121">
        <f t="shared" si="451"/>
        <v>0</v>
      </c>
      <c r="AX679" s="121">
        <f t="shared" si="451"/>
        <v>0</v>
      </c>
      <c r="AY679" s="121">
        <f t="shared" si="451"/>
        <v>0</v>
      </c>
      <c r="AZ679" s="121">
        <f t="shared" si="451"/>
        <v>0</v>
      </c>
      <c r="BA679" s="121">
        <f t="shared" si="451"/>
        <v>0</v>
      </c>
      <c r="BB679" s="121">
        <f t="shared" si="451"/>
        <v>0</v>
      </c>
      <c r="BC679" s="121">
        <f t="shared" si="451"/>
        <v>0</v>
      </c>
      <c r="BD679" s="701">
        <f t="shared" si="451"/>
        <v>0</v>
      </c>
      <c r="BE679" s="693"/>
      <c r="BF679" s="122">
        <f t="shared" si="438"/>
        <v>0</v>
      </c>
      <c r="BG679" s="124"/>
      <c r="BH679" s="122">
        <f t="shared" si="439"/>
        <v>0</v>
      </c>
      <c r="BI679" s="124"/>
      <c r="BJ679" s="122">
        <f t="shared" si="440"/>
        <v>0</v>
      </c>
      <c r="BK679" s="124"/>
      <c r="BL679" s="125">
        <f t="shared" si="441"/>
        <v>0</v>
      </c>
      <c r="BM679" s="124"/>
      <c r="BN679" s="123">
        <f t="shared" si="452"/>
        <v>0</v>
      </c>
      <c r="BO679" s="126">
        <f t="shared" si="452"/>
        <v>0</v>
      </c>
      <c r="BP679" s="127"/>
      <c r="BQ679" s="409"/>
    </row>
    <row r="680" spans="1:69" s="58" customFormat="1" ht="17.55" hidden="1" customHeight="1">
      <c r="A680"/>
      <c r="B680"/>
      <c r="C680" s="139" t="str">
        <f t="shared" si="429"/>
        <v>H</v>
      </c>
      <c r="D680" s="130" t="str">
        <f>$D669</f>
        <v>IL_B</v>
      </c>
      <c r="E680" s="129" t="str">
        <f t="shared" ref="E680" si="453">E190</f>
        <v>Unknown</v>
      </c>
      <c r="F680" s="717"/>
      <c r="G680" s="123">
        <f t="shared" si="447"/>
        <v>0</v>
      </c>
      <c r="H680" s="121">
        <f t="shared" si="447"/>
        <v>0</v>
      </c>
      <c r="I680" s="121">
        <f t="shared" si="447"/>
        <v>0</v>
      </c>
      <c r="J680" s="121">
        <f t="shared" si="447"/>
        <v>0</v>
      </c>
      <c r="K680" s="121">
        <f t="shared" si="447"/>
        <v>0</v>
      </c>
      <c r="L680" s="121">
        <f t="shared" si="447"/>
        <v>0</v>
      </c>
      <c r="M680" s="121">
        <f t="shared" si="447"/>
        <v>0</v>
      </c>
      <c r="N680" s="121">
        <f t="shared" si="447"/>
        <v>0</v>
      </c>
      <c r="O680" s="121">
        <f t="shared" si="447"/>
        <v>0</v>
      </c>
      <c r="P680" s="126">
        <f t="shared" si="447"/>
        <v>0</v>
      </c>
      <c r="Q680" s="122"/>
      <c r="R680" s="408">
        <f t="shared" si="431"/>
        <v>0</v>
      </c>
      <c r="S680" s="693"/>
      <c r="T680" s="700">
        <f t="shared" si="448"/>
        <v>0</v>
      </c>
      <c r="U680" s="701">
        <f t="shared" si="448"/>
        <v>0</v>
      </c>
      <c r="V680" s="693"/>
      <c r="W680" s="700">
        <f t="shared" si="449"/>
        <v>0</v>
      </c>
      <c r="X680" s="126">
        <f t="shared" si="449"/>
        <v>0</v>
      </c>
      <c r="Y680" s="696">
        <f t="shared" si="434"/>
        <v>0</v>
      </c>
      <c r="Z680" s="408">
        <f t="shared" si="435"/>
        <v>0</v>
      </c>
      <c r="AA680" s="127"/>
      <c r="AB680" s="123">
        <f t="shared" si="450"/>
        <v>0</v>
      </c>
      <c r="AC680" s="121">
        <f t="shared" si="450"/>
        <v>0</v>
      </c>
      <c r="AD680" s="121">
        <f t="shared" si="450"/>
        <v>0</v>
      </c>
      <c r="AE680" s="121">
        <f t="shared" si="450"/>
        <v>0</v>
      </c>
      <c r="AF680" s="121">
        <f t="shared" si="450"/>
        <v>0</v>
      </c>
      <c r="AG680" s="121">
        <f t="shared" si="450"/>
        <v>0</v>
      </c>
      <c r="AH680" s="121">
        <f t="shared" si="450"/>
        <v>0</v>
      </c>
      <c r="AI680" s="121">
        <f t="shared" si="450"/>
        <v>0</v>
      </c>
      <c r="AJ680" s="121">
        <f t="shared" si="450"/>
        <v>0</v>
      </c>
      <c r="AK680" s="121">
        <f t="shared" si="450"/>
        <v>0</v>
      </c>
      <c r="AL680" s="121">
        <f t="shared" si="450"/>
        <v>0</v>
      </c>
      <c r="AM680" s="121">
        <f t="shared" si="450"/>
        <v>0</v>
      </c>
      <c r="AN680" s="121">
        <f t="shared" si="450"/>
        <v>0</v>
      </c>
      <c r="AO680" s="701">
        <f t="shared" si="450"/>
        <v>0</v>
      </c>
      <c r="AP680" s="122"/>
      <c r="AQ680" s="123">
        <f t="shared" si="451"/>
        <v>0</v>
      </c>
      <c r="AR680" s="121">
        <f t="shared" si="451"/>
        <v>0</v>
      </c>
      <c r="AS680" s="121">
        <f t="shared" si="451"/>
        <v>0</v>
      </c>
      <c r="AT680" s="121">
        <f t="shared" si="451"/>
        <v>0</v>
      </c>
      <c r="AU680" s="121">
        <f t="shared" si="451"/>
        <v>0</v>
      </c>
      <c r="AV680" s="121">
        <f t="shared" si="451"/>
        <v>0</v>
      </c>
      <c r="AW680" s="121">
        <f t="shared" si="451"/>
        <v>0</v>
      </c>
      <c r="AX680" s="121">
        <f t="shared" si="451"/>
        <v>0</v>
      </c>
      <c r="AY680" s="121">
        <f t="shared" si="451"/>
        <v>0</v>
      </c>
      <c r="AZ680" s="121">
        <f t="shared" si="451"/>
        <v>0</v>
      </c>
      <c r="BA680" s="121">
        <f t="shared" si="451"/>
        <v>0</v>
      </c>
      <c r="BB680" s="121">
        <f t="shared" si="451"/>
        <v>0</v>
      </c>
      <c r="BC680" s="121">
        <f t="shared" si="451"/>
        <v>0</v>
      </c>
      <c r="BD680" s="701">
        <f t="shared" si="451"/>
        <v>0</v>
      </c>
      <c r="BE680" s="693"/>
      <c r="BF680" s="122">
        <f t="shared" si="438"/>
        <v>0</v>
      </c>
      <c r="BG680" s="124"/>
      <c r="BH680" s="122">
        <f t="shared" si="439"/>
        <v>0</v>
      </c>
      <c r="BI680" s="124"/>
      <c r="BJ680" s="122">
        <f t="shared" si="440"/>
        <v>0</v>
      </c>
      <c r="BK680" s="124"/>
      <c r="BL680" s="125">
        <f t="shared" si="441"/>
        <v>0</v>
      </c>
      <c r="BM680" s="124"/>
      <c r="BN680" s="123">
        <f t="shared" si="452"/>
        <v>0</v>
      </c>
      <c r="BO680" s="126">
        <f t="shared" si="452"/>
        <v>0</v>
      </c>
      <c r="BP680" s="127"/>
      <c r="BQ680" s="410"/>
    </row>
    <row r="681" spans="1:69" s="58" customFormat="1" ht="17.55" hidden="1" customHeight="1">
      <c r="A681"/>
      <c r="B681"/>
      <c r="C681" s="139" t="str">
        <f t="shared" si="429"/>
        <v>H</v>
      </c>
      <c r="D681" s="130" t="str">
        <f>Parameter!G81</f>
        <v>IL_G</v>
      </c>
      <c r="E681" s="129" t="str">
        <f t="shared" ref="E681:E704" si="454">E156</f>
        <v>Aglaia Tech</v>
      </c>
      <c r="F681" s="717"/>
      <c r="G681" s="123">
        <f t="shared" si="447"/>
        <v>0</v>
      </c>
      <c r="H681" s="121">
        <f t="shared" si="447"/>
        <v>0</v>
      </c>
      <c r="I681" s="121">
        <f t="shared" si="447"/>
        <v>0</v>
      </c>
      <c r="J681" s="121">
        <f t="shared" si="447"/>
        <v>0</v>
      </c>
      <c r="K681" s="121">
        <f t="shared" si="447"/>
        <v>0</v>
      </c>
      <c r="L681" s="121">
        <f t="shared" si="447"/>
        <v>0</v>
      </c>
      <c r="M681" s="121">
        <f t="shared" si="447"/>
        <v>0</v>
      </c>
      <c r="N681" s="121">
        <f t="shared" si="447"/>
        <v>0</v>
      </c>
      <c r="O681" s="121">
        <f t="shared" si="447"/>
        <v>0</v>
      </c>
      <c r="P681" s="126">
        <f t="shared" si="447"/>
        <v>0</v>
      </c>
      <c r="Q681" s="122"/>
      <c r="R681" s="408">
        <f t="shared" si="431"/>
        <v>0</v>
      </c>
      <c r="S681" s="693"/>
      <c r="T681" s="700">
        <f t="shared" si="448"/>
        <v>0</v>
      </c>
      <c r="U681" s="701">
        <f t="shared" si="448"/>
        <v>0</v>
      </c>
      <c r="V681" s="693"/>
      <c r="W681" s="700">
        <f t="shared" si="449"/>
        <v>0</v>
      </c>
      <c r="X681" s="126">
        <f t="shared" si="449"/>
        <v>0</v>
      </c>
      <c r="Y681" s="696">
        <f t="shared" si="434"/>
        <v>0</v>
      </c>
      <c r="Z681" s="408">
        <f t="shared" si="435"/>
        <v>0</v>
      </c>
      <c r="AA681" s="127"/>
      <c r="AB681" s="123">
        <f t="shared" si="450"/>
        <v>0</v>
      </c>
      <c r="AC681" s="121">
        <f t="shared" si="450"/>
        <v>0</v>
      </c>
      <c r="AD681" s="121">
        <f t="shared" si="450"/>
        <v>0</v>
      </c>
      <c r="AE681" s="121">
        <f t="shared" si="450"/>
        <v>0</v>
      </c>
      <c r="AF681" s="121">
        <f t="shared" si="450"/>
        <v>0</v>
      </c>
      <c r="AG681" s="121">
        <f t="shared" si="450"/>
        <v>0</v>
      </c>
      <c r="AH681" s="121">
        <f t="shared" si="450"/>
        <v>0</v>
      </c>
      <c r="AI681" s="121">
        <f t="shared" si="450"/>
        <v>0</v>
      </c>
      <c r="AJ681" s="121">
        <f t="shared" si="450"/>
        <v>0</v>
      </c>
      <c r="AK681" s="121">
        <f t="shared" si="450"/>
        <v>0</v>
      </c>
      <c r="AL681" s="121">
        <f t="shared" si="450"/>
        <v>0</v>
      </c>
      <c r="AM681" s="121">
        <f t="shared" si="450"/>
        <v>0</v>
      </c>
      <c r="AN681" s="121">
        <f t="shared" si="450"/>
        <v>0</v>
      </c>
      <c r="AO681" s="701">
        <f t="shared" si="450"/>
        <v>0</v>
      </c>
      <c r="AP681" s="122"/>
      <c r="AQ681" s="123">
        <f t="shared" si="451"/>
        <v>0</v>
      </c>
      <c r="AR681" s="121">
        <f t="shared" si="451"/>
        <v>0</v>
      </c>
      <c r="AS681" s="121">
        <f t="shared" si="451"/>
        <v>0</v>
      </c>
      <c r="AT681" s="121">
        <f t="shared" si="451"/>
        <v>0</v>
      </c>
      <c r="AU681" s="121">
        <f t="shared" si="451"/>
        <v>0</v>
      </c>
      <c r="AV681" s="121">
        <f t="shared" si="451"/>
        <v>0</v>
      </c>
      <c r="AW681" s="121">
        <f t="shared" si="451"/>
        <v>0</v>
      </c>
      <c r="AX681" s="121">
        <f t="shared" si="451"/>
        <v>0</v>
      </c>
      <c r="AY681" s="121">
        <f t="shared" si="451"/>
        <v>0</v>
      </c>
      <c r="AZ681" s="121">
        <f t="shared" si="451"/>
        <v>0</v>
      </c>
      <c r="BA681" s="121">
        <f t="shared" si="451"/>
        <v>0</v>
      </c>
      <c r="BB681" s="121">
        <f t="shared" si="451"/>
        <v>0</v>
      </c>
      <c r="BC681" s="121">
        <f t="shared" si="451"/>
        <v>0</v>
      </c>
      <c r="BD681" s="701">
        <f t="shared" si="451"/>
        <v>0</v>
      </c>
      <c r="BE681" s="693"/>
      <c r="BF681" s="122">
        <f t="shared" si="438"/>
        <v>0</v>
      </c>
      <c r="BG681" s="124"/>
      <c r="BH681" s="122">
        <f t="shared" si="439"/>
        <v>0</v>
      </c>
      <c r="BI681" s="124"/>
      <c r="BJ681" s="122">
        <f t="shared" si="440"/>
        <v>0</v>
      </c>
      <c r="BK681" s="124"/>
      <c r="BL681" s="125">
        <f t="shared" si="441"/>
        <v>0</v>
      </c>
      <c r="BM681" s="124"/>
      <c r="BN681" s="123">
        <f t="shared" si="452"/>
        <v>0</v>
      </c>
      <c r="BO681" s="126">
        <f t="shared" si="452"/>
        <v>0</v>
      </c>
      <c r="BP681" s="127"/>
      <c r="BQ681" s="410"/>
    </row>
    <row r="682" spans="1:69" s="58" customFormat="1" ht="17.55" hidden="1" customHeight="1">
      <c r="A682"/>
      <c r="B682"/>
      <c r="C682" s="139" t="str">
        <f t="shared" si="429"/>
        <v>H</v>
      </c>
      <c r="D682" s="130" t="str">
        <f t="shared" ref="D682:D714" si="455">$D681</f>
        <v>IL_G</v>
      </c>
      <c r="E682" s="129" t="str">
        <f t="shared" si="454"/>
        <v>Bayer</v>
      </c>
      <c r="F682" s="717"/>
      <c r="G682" s="123">
        <f t="shared" si="447"/>
        <v>0</v>
      </c>
      <c r="H682" s="121">
        <f t="shared" si="447"/>
        <v>0</v>
      </c>
      <c r="I682" s="121">
        <f t="shared" si="447"/>
        <v>0</v>
      </c>
      <c r="J682" s="121">
        <f t="shared" si="447"/>
        <v>0</v>
      </c>
      <c r="K682" s="121">
        <f t="shared" si="447"/>
        <v>0</v>
      </c>
      <c r="L682" s="121">
        <f t="shared" si="447"/>
        <v>0</v>
      </c>
      <c r="M682" s="121">
        <f t="shared" si="447"/>
        <v>0</v>
      </c>
      <c r="N682" s="121">
        <f t="shared" si="447"/>
        <v>0</v>
      </c>
      <c r="O682" s="121">
        <f t="shared" si="447"/>
        <v>0</v>
      </c>
      <c r="P682" s="126">
        <f t="shared" si="447"/>
        <v>0</v>
      </c>
      <c r="Q682" s="122"/>
      <c r="R682" s="408">
        <f t="shared" si="431"/>
        <v>0</v>
      </c>
      <c r="S682" s="693"/>
      <c r="T682" s="700">
        <f t="shared" si="448"/>
        <v>0</v>
      </c>
      <c r="U682" s="701">
        <f t="shared" si="448"/>
        <v>0</v>
      </c>
      <c r="V682" s="693"/>
      <c r="W682" s="700">
        <f t="shared" si="449"/>
        <v>0</v>
      </c>
      <c r="X682" s="126">
        <f t="shared" si="449"/>
        <v>0</v>
      </c>
      <c r="Y682" s="696">
        <f t="shared" si="434"/>
        <v>0</v>
      </c>
      <c r="Z682" s="408">
        <f t="shared" si="435"/>
        <v>0</v>
      </c>
      <c r="AA682" s="127"/>
      <c r="AB682" s="123">
        <f t="shared" si="450"/>
        <v>0</v>
      </c>
      <c r="AC682" s="121">
        <f t="shared" si="450"/>
        <v>0</v>
      </c>
      <c r="AD682" s="121">
        <f t="shared" si="450"/>
        <v>0</v>
      </c>
      <c r="AE682" s="121">
        <f t="shared" si="450"/>
        <v>0</v>
      </c>
      <c r="AF682" s="121">
        <f t="shared" si="450"/>
        <v>0</v>
      </c>
      <c r="AG682" s="121">
        <f t="shared" si="450"/>
        <v>0</v>
      </c>
      <c r="AH682" s="121">
        <f t="shared" si="450"/>
        <v>0</v>
      </c>
      <c r="AI682" s="121">
        <f t="shared" si="450"/>
        <v>0</v>
      </c>
      <c r="AJ682" s="121">
        <f t="shared" si="450"/>
        <v>0</v>
      </c>
      <c r="AK682" s="121">
        <f t="shared" si="450"/>
        <v>0</v>
      </c>
      <c r="AL682" s="121">
        <f t="shared" si="450"/>
        <v>0</v>
      </c>
      <c r="AM682" s="121">
        <f t="shared" si="450"/>
        <v>0</v>
      </c>
      <c r="AN682" s="121">
        <f t="shared" si="450"/>
        <v>0</v>
      </c>
      <c r="AO682" s="701">
        <f t="shared" si="450"/>
        <v>0</v>
      </c>
      <c r="AP682" s="122"/>
      <c r="AQ682" s="123">
        <f t="shared" si="451"/>
        <v>0</v>
      </c>
      <c r="AR682" s="121">
        <f t="shared" si="451"/>
        <v>0</v>
      </c>
      <c r="AS682" s="121">
        <f t="shared" si="451"/>
        <v>0</v>
      </c>
      <c r="AT682" s="121">
        <f t="shared" si="451"/>
        <v>0</v>
      </c>
      <c r="AU682" s="121">
        <f t="shared" si="451"/>
        <v>0</v>
      </c>
      <c r="AV682" s="121">
        <f t="shared" si="451"/>
        <v>0</v>
      </c>
      <c r="AW682" s="121">
        <f t="shared" si="451"/>
        <v>0</v>
      </c>
      <c r="AX682" s="121">
        <f t="shared" si="451"/>
        <v>0</v>
      </c>
      <c r="AY682" s="121">
        <f t="shared" si="451"/>
        <v>0</v>
      </c>
      <c r="AZ682" s="121">
        <f t="shared" si="451"/>
        <v>0</v>
      </c>
      <c r="BA682" s="121">
        <f t="shared" si="451"/>
        <v>0</v>
      </c>
      <c r="BB682" s="121">
        <f t="shared" si="451"/>
        <v>0</v>
      </c>
      <c r="BC682" s="121">
        <f t="shared" si="451"/>
        <v>0</v>
      </c>
      <c r="BD682" s="701">
        <f t="shared" si="451"/>
        <v>0</v>
      </c>
      <c r="BE682" s="693"/>
      <c r="BF682" s="122">
        <f t="shared" si="438"/>
        <v>0</v>
      </c>
      <c r="BG682" s="124"/>
      <c r="BH682" s="122">
        <f t="shared" si="439"/>
        <v>0</v>
      </c>
      <c r="BI682" s="124"/>
      <c r="BJ682" s="122">
        <f t="shared" si="440"/>
        <v>0</v>
      </c>
      <c r="BK682" s="124"/>
      <c r="BL682" s="125">
        <f t="shared" si="441"/>
        <v>0</v>
      </c>
      <c r="BM682" s="124"/>
      <c r="BN682" s="123">
        <f t="shared" si="452"/>
        <v>0</v>
      </c>
      <c r="BO682" s="126">
        <f t="shared" si="452"/>
        <v>0</v>
      </c>
      <c r="BP682" s="127"/>
      <c r="BQ682" s="410"/>
    </row>
    <row r="683" spans="1:69" s="58" customFormat="1" ht="17.55" hidden="1" customHeight="1">
      <c r="A683"/>
      <c r="B683"/>
      <c r="C683" s="139" t="str">
        <f t="shared" si="429"/>
        <v>H</v>
      </c>
      <c r="D683" s="130" t="str">
        <f t="shared" si="455"/>
        <v>IL_G</v>
      </c>
      <c r="E683" s="129" t="str">
        <f t="shared" si="454"/>
        <v>Comet</v>
      </c>
      <c r="F683" s="717"/>
      <c r="G683" s="123">
        <f t="shared" si="447"/>
        <v>0</v>
      </c>
      <c r="H683" s="121">
        <f t="shared" si="447"/>
        <v>0</v>
      </c>
      <c r="I683" s="121">
        <f t="shared" si="447"/>
        <v>0</v>
      </c>
      <c r="J683" s="121">
        <f t="shared" si="447"/>
        <v>0</v>
      </c>
      <c r="K683" s="121">
        <f t="shared" si="447"/>
        <v>0</v>
      </c>
      <c r="L683" s="121">
        <f t="shared" si="447"/>
        <v>0</v>
      </c>
      <c r="M683" s="121">
        <f t="shared" si="447"/>
        <v>0</v>
      </c>
      <c r="N683" s="121">
        <f t="shared" si="447"/>
        <v>0</v>
      </c>
      <c r="O683" s="121">
        <f t="shared" si="447"/>
        <v>0</v>
      </c>
      <c r="P683" s="126">
        <f t="shared" si="447"/>
        <v>0</v>
      </c>
      <c r="Q683" s="122"/>
      <c r="R683" s="408">
        <f t="shared" si="431"/>
        <v>0</v>
      </c>
      <c r="S683" s="693"/>
      <c r="T683" s="700">
        <f t="shared" si="448"/>
        <v>0</v>
      </c>
      <c r="U683" s="701">
        <f t="shared" si="448"/>
        <v>0</v>
      </c>
      <c r="V683" s="693"/>
      <c r="W683" s="700">
        <f t="shared" si="449"/>
        <v>0</v>
      </c>
      <c r="X683" s="126">
        <f t="shared" si="449"/>
        <v>0</v>
      </c>
      <c r="Y683" s="696">
        <f t="shared" si="434"/>
        <v>0</v>
      </c>
      <c r="Z683" s="408">
        <f t="shared" si="435"/>
        <v>0</v>
      </c>
      <c r="AA683" s="127"/>
      <c r="AB683" s="123">
        <f t="shared" si="450"/>
        <v>0</v>
      </c>
      <c r="AC683" s="121">
        <f t="shared" si="450"/>
        <v>0</v>
      </c>
      <c r="AD683" s="121">
        <f t="shared" si="450"/>
        <v>0</v>
      </c>
      <c r="AE683" s="121">
        <f t="shared" si="450"/>
        <v>0</v>
      </c>
      <c r="AF683" s="121">
        <f t="shared" si="450"/>
        <v>0</v>
      </c>
      <c r="AG683" s="121">
        <f t="shared" si="450"/>
        <v>0</v>
      </c>
      <c r="AH683" s="121">
        <f t="shared" si="450"/>
        <v>0</v>
      </c>
      <c r="AI683" s="121">
        <f t="shared" si="450"/>
        <v>0</v>
      </c>
      <c r="AJ683" s="121">
        <f t="shared" si="450"/>
        <v>0</v>
      </c>
      <c r="AK683" s="121">
        <f t="shared" si="450"/>
        <v>0</v>
      </c>
      <c r="AL683" s="121">
        <f t="shared" si="450"/>
        <v>0</v>
      </c>
      <c r="AM683" s="121">
        <f t="shared" si="450"/>
        <v>0</v>
      </c>
      <c r="AN683" s="121">
        <f t="shared" si="450"/>
        <v>0</v>
      </c>
      <c r="AO683" s="701">
        <f t="shared" si="450"/>
        <v>0</v>
      </c>
      <c r="AP683" s="122"/>
      <c r="AQ683" s="123">
        <f t="shared" si="451"/>
        <v>0</v>
      </c>
      <c r="AR683" s="121">
        <f t="shared" si="451"/>
        <v>0</v>
      </c>
      <c r="AS683" s="121">
        <f t="shared" si="451"/>
        <v>0</v>
      </c>
      <c r="AT683" s="121">
        <f t="shared" si="451"/>
        <v>0</v>
      </c>
      <c r="AU683" s="121">
        <f t="shared" si="451"/>
        <v>0</v>
      </c>
      <c r="AV683" s="121">
        <f t="shared" si="451"/>
        <v>0</v>
      </c>
      <c r="AW683" s="121">
        <f t="shared" si="451"/>
        <v>0</v>
      </c>
      <c r="AX683" s="121">
        <f t="shared" si="451"/>
        <v>0</v>
      </c>
      <c r="AY683" s="121">
        <f t="shared" si="451"/>
        <v>0</v>
      </c>
      <c r="AZ683" s="121">
        <f t="shared" si="451"/>
        <v>0</v>
      </c>
      <c r="BA683" s="121">
        <f t="shared" si="451"/>
        <v>0</v>
      </c>
      <c r="BB683" s="121">
        <f t="shared" si="451"/>
        <v>0</v>
      </c>
      <c r="BC683" s="121">
        <f t="shared" si="451"/>
        <v>0</v>
      </c>
      <c r="BD683" s="701">
        <f t="shared" si="451"/>
        <v>0</v>
      </c>
      <c r="BE683" s="693"/>
      <c r="BF683" s="122">
        <f t="shared" si="438"/>
        <v>0</v>
      </c>
      <c r="BG683" s="124"/>
      <c r="BH683" s="122">
        <f t="shared" si="439"/>
        <v>0</v>
      </c>
      <c r="BI683" s="124"/>
      <c r="BJ683" s="122">
        <f t="shared" si="440"/>
        <v>0</v>
      </c>
      <c r="BK683" s="124"/>
      <c r="BL683" s="125">
        <f t="shared" si="441"/>
        <v>0</v>
      </c>
      <c r="BM683" s="124"/>
      <c r="BN683" s="123">
        <f t="shared" si="452"/>
        <v>0</v>
      </c>
      <c r="BO683" s="126">
        <f t="shared" si="452"/>
        <v>0</v>
      </c>
      <c r="BP683" s="127"/>
      <c r="BQ683" s="410"/>
    </row>
    <row r="684" spans="1:69" s="58" customFormat="1" ht="17.55" hidden="1" customHeight="1">
      <c r="A684"/>
      <c r="B684"/>
      <c r="C684" s="139" t="str">
        <f t="shared" si="429"/>
        <v>H</v>
      </c>
      <c r="D684" s="130" t="str">
        <f t="shared" si="455"/>
        <v>IL_G</v>
      </c>
      <c r="E684" s="129" t="str">
        <f t="shared" si="454"/>
        <v>Dongjin Semichem</v>
      </c>
      <c r="F684" s="717"/>
      <c r="G684" s="123">
        <f t="shared" si="447"/>
        <v>0</v>
      </c>
      <c r="H684" s="121">
        <f t="shared" si="447"/>
        <v>0</v>
      </c>
      <c r="I684" s="121">
        <f t="shared" si="447"/>
        <v>0</v>
      </c>
      <c r="J684" s="121">
        <f t="shared" si="447"/>
        <v>0</v>
      </c>
      <c r="K684" s="121">
        <f t="shared" si="447"/>
        <v>0</v>
      </c>
      <c r="L684" s="121">
        <f t="shared" si="447"/>
        <v>0</v>
      </c>
      <c r="M684" s="121">
        <f t="shared" si="447"/>
        <v>0</v>
      </c>
      <c r="N684" s="121">
        <f t="shared" si="447"/>
        <v>0</v>
      </c>
      <c r="O684" s="121">
        <f t="shared" si="447"/>
        <v>0</v>
      </c>
      <c r="P684" s="126">
        <f t="shared" si="447"/>
        <v>0</v>
      </c>
      <c r="Q684" s="122"/>
      <c r="R684" s="408">
        <f t="shared" si="431"/>
        <v>0</v>
      </c>
      <c r="S684" s="693"/>
      <c r="T684" s="700">
        <f t="shared" si="448"/>
        <v>0</v>
      </c>
      <c r="U684" s="701">
        <f t="shared" si="448"/>
        <v>0</v>
      </c>
      <c r="V684" s="693"/>
      <c r="W684" s="700">
        <f t="shared" si="449"/>
        <v>0</v>
      </c>
      <c r="X684" s="126">
        <f t="shared" si="449"/>
        <v>0</v>
      </c>
      <c r="Y684" s="696">
        <f t="shared" si="434"/>
        <v>0</v>
      </c>
      <c r="Z684" s="408">
        <f t="shared" si="435"/>
        <v>0</v>
      </c>
      <c r="AA684" s="127"/>
      <c r="AB684" s="123">
        <f t="shared" si="450"/>
        <v>0</v>
      </c>
      <c r="AC684" s="121">
        <f t="shared" si="450"/>
        <v>0</v>
      </c>
      <c r="AD684" s="121">
        <f t="shared" si="450"/>
        <v>0</v>
      </c>
      <c r="AE684" s="121">
        <f t="shared" si="450"/>
        <v>0</v>
      </c>
      <c r="AF684" s="121">
        <f t="shared" si="450"/>
        <v>0</v>
      </c>
      <c r="AG684" s="121">
        <f t="shared" si="450"/>
        <v>0</v>
      </c>
      <c r="AH684" s="121">
        <f t="shared" si="450"/>
        <v>0</v>
      </c>
      <c r="AI684" s="121">
        <f t="shared" si="450"/>
        <v>0</v>
      </c>
      <c r="AJ684" s="121">
        <f t="shared" si="450"/>
        <v>0</v>
      </c>
      <c r="AK684" s="121">
        <f t="shared" si="450"/>
        <v>0</v>
      </c>
      <c r="AL684" s="121">
        <f t="shared" si="450"/>
        <v>0</v>
      </c>
      <c r="AM684" s="121">
        <f t="shared" si="450"/>
        <v>0</v>
      </c>
      <c r="AN684" s="121">
        <f t="shared" si="450"/>
        <v>0</v>
      </c>
      <c r="AO684" s="701">
        <f t="shared" si="450"/>
        <v>0</v>
      </c>
      <c r="AP684" s="122"/>
      <c r="AQ684" s="123">
        <f t="shared" si="451"/>
        <v>0</v>
      </c>
      <c r="AR684" s="121">
        <f t="shared" si="451"/>
        <v>0</v>
      </c>
      <c r="AS684" s="121">
        <f t="shared" si="451"/>
        <v>0</v>
      </c>
      <c r="AT684" s="121">
        <f t="shared" si="451"/>
        <v>0</v>
      </c>
      <c r="AU684" s="121">
        <f t="shared" si="451"/>
        <v>0</v>
      </c>
      <c r="AV684" s="121">
        <f t="shared" si="451"/>
        <v>0</v>
      </c>
      <c r="AW684" s="121">
        <f t="shared" si="451"/>
        <v>0</v>
      </c>
      <c r="AX684" s="121">
        <f t="shared" si="451"/>
        <v>0</v>
      </c>
      <c r="AY684" s="121">
        <f t="shared" si="451"/>
        <v>0</v>
      </c>
      <c r="AZ684" s="121">
        <f t="shared" si="451"/>
        <v>0</v>
      </c>
      <c r="BA684" s="121">
        <f t="shared" si="451"/>
        <v>0</v>
      </c>
      <c r="BB684" s="121">
        <f t="shared" si="451"/>
        <v>0</v>
      </c>
      <c r="BC684" s="121">
        <f t="shared" si="451"/>
        <v>0</v>
      </c>
      <c r="BD684" s="701">
        <f t="shared" si="451"/>
        <v>0</v>
      </c>
      <c r="BE684" s="693"/>
      <c r="BF684" s="122">
        <f t="shared" si="438"/>
        <v>0</v>
      </c>
      <c r="BG684" s="124"/>
      <c r="BH684" s="122">
        <f t="shared" si="439"/>
        <v>0</v>
      </c>
      <c r="BI684" s="124"/>
      <c r="BJ684" s="122">
        <f t="shared" si="440"/>
        <v>0</v>
      </c>
      <c r="BK684" s="124"/>
      <c r="BL684" s="125">
        <f t="shared" si="441"/>
        <v>0</v>
      </c>
      <c r="BM684" s="124"/>
      <c r="BN684" s="123">
        <f t="shared" si="452"/>
        <v>0</v>
      </c>
      <c r="BO684" s="126">
        <f t="shared" si="452"/>
        <v>0</v>
      </c>
      <c r="BP684" s="127"/>
      <c r="BQ684" s="410"/>
    </row>
    <row r="685" spans="1:69" s="58" customFormat="1" ht="17.55" hidden="1" customHeight="1">
      <c r="A685"/>
      <c r="B685"/>
      <c r="C685" s="139" t="str">
        <f t="shared" si="429"/>
        <v>H</v>
      </c>
      <c r="D685" s="130" t="str">
        <f t="shared" si="455"/>
        <v>IL_G</v>
      </c>
      <c r="E685" s="129" t="str">
        <f t="shared" si="454"/>
        <v>Duksan Neolux</v>
      </c>
      <c r="F685" s="717"/>
      <c r="G685" s="123">
        <f t="shared" si="447"/>
        <v>0</v>
      </c>
      <c r="H685" s="121">
        <f t="shared" si="447"/>
        <v>0</v>
      </c>
      <c r="I685" s="121">
        <f t="shared" si="447"/>
        <v>0</v>
      </c>
      <c r="J685" s="121">
        <f t="shared" si="447"/>
        <v>0</v>
      </c>
      <c r="K685" s="121">
        <f t="shared" si="447"/>
        <v>0</v>
      </c>
      <c r="L685" s="121">
        <f t="shared" si="447"/>
        <v>0</v>
      </c>
      <c r="M685" s="121">
        <f t="shared" si="447"/>
        <v>0</v>
      </c>
      <c r="N685" s="121">
        <f t="shared" si="447"/>
        <v>0</v>
      </c>
      <c r="O685" s="121">
        <f t="shared" si="447"/>
        <v>0</v>
      </c>
      <c r="P685" s="126">
        <f t="shared" si="447"/>
        <v>0</v>
      </c>
      <c r="Q685" s="122"/>
      <c r="R685" s="408">
        <f t="shared" si="431"/>
        <v>0</v>
      </c>
      <c r="S685" s="693"/>
      <c r="T685" s="700">
        <f t="shared" si="448"/>
        <v>0</v>
      </c>
      <c r="U685" s="701">
        <f t="shared" si="448"/>
        <v>0</v>
      </c>
      <c r="V685" s="693"/>
      <c r="W685" s="700">
        <f t="shared" si="449"/>
        <v>0</v>
      </c>
      <c r="X685" s="126">
        <f t="shared" si="449"/>
        <v>0</v>
      </c>
      <c r="Y685" s="696">
        <f t="shared" si="434"/>
        <v>0</v>
      </c>
      <c r="Z685" s="408">
        <f t="shared" si="435"/>
        <v>0</v>
      </c>
      <c r="AA685" s="127"/>
      <c r="AB685" s="123">
        <f t="shared" si="450"/>
        <v>0</v>
      </c>
      <c r="AC685" s="121">
        <f t="shared" si="450"/>
        <v>0</v>
      </c>
      <c r="AD685" s="121">
        <f t="shared" si="450"/>
        <v>0</v>
      </c>
      <c r="AE685" s="121">
        <f t="shared" si="450"/>
        <v>0</v>
      </c>
      <c r="AF685" s="121">
        <f t="shared" si="450"/>
        <v>0</v>
      </c>
      <c r="AG685" s="121">
        <f t="shared" si="450"/>
        <v>0</v>
      </c>
      <c r="AH685" s="121">
        <f t="shared" si="450"/>
        <v>0</v>
      </c>
      <c r="AI685" s="121">
        <f t="shared" si="450"/>
        <v>0</v>
      </c>
      <c r="AJ685" s="121">
        <f t="shared" si="450"/>
        <v>0</v>
      </c>
      <c r="AK685" s="121">
        <f t="shared" si="450"/>
        <v>0</v>
      </c>
      <c r="AL685" s="121">
        <f t="shared" si="450"/>
        <v>0</v>
      </c>
      <c r="AM685" s="121">
        <f t="shared" si="450"/>
        <v>0</v>
      </c>
      <c r="AN685" s="121">
        <f t="shared" si="450"/>
        <v>0</v>
      </c>
      <c r="AO685" s="701">
        <f t="shared" si="450"/>
        <v>0</v>
      </c>
      <c r="AP685" s="122"/>
      <c r="AQ685" s="123">
        <f t="shared" si="451"/>
        <v>0</v>
      </c>
      <c r="AR685" s="121">
        <f t="shared" si="451"/>
        <v>0</v>
      </c>
      <c r="AS685" s="121">
        <f t="shared" si="451"/>
        <v>0</v>
      </c>
      <c r="AT685" s="121">
        <f t="shared" si="451"/>
        <v>0</v>
      </c>
      <c r="AU685" s="121">
        <f t="shared" si="451"/>
        <v>0</v>
      </c>
      <c r="AV685" s="121">
        <f t="shared" si="451"/>
        <v>0</v>
      </c>
      <c r="AW685" s="121">
        <f t="shared" si="451"/>
        <v>0</v>
      </c>
      <c r="AX685" s="121">
        <f t="shared" si="451"/>
        <v>0</v>
      </c>
      <c r="AY685" s="121">
        <f t="shared" si="451"/>
        <v>0</v>
      </c>
      <c r="AZ685" s="121">
        <f t="shared" si="451"/>
        <v>0</v>
      </c>
      <c r="BA685" s="121">
        <f t="shared" si="451"/>
        <v>0</v>
      </c>
      <c r="BB685" s="121">
        <f t="shared" si="451"/>
        <v>0</v>
      </c>
      <c r="BC685" s="121">
        <f t="shared" si="451"/>
        <v>0</v>
      </c>
      <c r="BD685" s="701">
        <f t="shared" si="451"/>
        <v>0</v>
      </c>
      <c r="BE685" s="693"/>
      <c r="BF685" s="122">
        <f t="shared" si="438"/>
        <v>0</v>
      </c>
      <c r="BG685" s="124"/>
      <c r="BH685" s="122">
        <f t="shared" si="439"/>
        <v>0</v>
      </c>
      <c r="BI685" s="124"/>
      <c r="BJ685" s="122">
        <f t="shared" si="440"/>
        <v>0</v>
      </c>
      <c r="BK685" s="124"/>
      <c r="BL685" s="125">
        <f t="shared" si="441"/>
        <v>0</v>
      </c>
      <c r="BM685" s="124"/>
      <c r="BN685" s="123">
        <f t="shared" si="452"/>
        <v>0</v>
      </c>
      <c r="BO685" s="126">
        <f t="shared" si="452"/>
        <v>0</v>
      </c>
      <c r="BP685" s="127"/>
      <c r="BQ685" s="410"/>
    </row>
    <row r="686" spans="1:69" s="58" customFormat="1" ht="17.55" hidden="1" customHeight="1">
      <c r="A686"/>
      <c r="B686"/>
      <c r="C686" s="139" t="str">
        <f t="shared" si="429"/>
        <v>H</v>
      </c>
      <c r="D686" s="130" t="str">
        <f t="shared" si="455"/>
        <v>IL_G</v>
      </c>
      <c r="E686" s="129" t="str">
        <f t="shared" si="454"/>
        <v>DuPont</v>
      </c>
      <c r="F686" s="717"/>
      <c r="G686" s="123">
        <f t="shared" ref="G686:P695" si="456">SUMIFS(Share, Y, $E$3, Config, $G$11, P, G$15, LType, $D686, MSup, $E686)</f>
        <v>0</v>
      </c>
      <c r="H686" s="121">
        <f t="shared" si="456"/>
        <v>0</v>
      </c>
      <c r="I686" s="121">
        <f t="shared" si="456"/>
        <v>0</v>
      </c>
      <c r="J686" s="121">
        <f t="shared" si="456"/>
        <v>0</v>
      </c>
      <c r="K686" s="121">
        <f t="shared" si="456"/>
        <v>0</v>
      </c>
      <c r="L686" s="121">
        <f t="shared" si="456"/>
        <v>0</v>
      </c>
      <c r="M686" s="121">
        <f t="shared" si="456"/>
        <v>0</v>
      </c>
      <c r="N686" s="121">
        <f t="shared" si="456"/>
        <v>0</v>
      </c>
      <c r="O686" s="121">
        <f t="shared" si="456"/>
        <v>0</v>
      </c>
      <c r="P686" s="126">
        <f t="shared" si="456"/>
        <v>0</v>
      </c>
      <c r="Q686" s="122"/>
      <c r="R686" s="408">
        <f t="shared" si="431"/>
        <v>0</v>
      </c>
      <c r="S686" s="693"/>
      <c r="T686" s="700">
        <f t="shared" si="448"/>
        <v>0</v>
      </c>
      <c r="U686" s="701">
        <f t="shared" si="448"/>
        <v>0</v>
      </c>
      <c r="V686" s="693"/>
      <c r="W686" s="700">
        <f t="shared" si="449"/>
        <v>0</v>
      </c>
      <c r="X686" s="126">
        <f t="shared" si="449"/>
        <v>0</v>
      </c>
      <c r="Y686" s="696">
        <f t="shared" si="434"/>
        <v>0</v>
      </c>
      <c r="Z686" s="408">
        <f t="shared" si="435"/>
        <v>0</v>
      </c>
      <c r="AA686" s="127"/>
      <c r="AB686" s="123">
        <f t="shared" ref="AB686:AO695" si="457">SUMIFS(Share, Y, $E$3, Config, $AB$11, P, AB$15, LType, $D686, MSup, $E686)</f>
        <v>0</v>
      </c>
      <c r="AC686" s="121">
        <f t="shared" si="457"/>
        <v>0</v>
      </c>
      <c r="AD686" s="121">
        <f t="shared" si="457"/>
        <v>0</v>
      </c>
      <c r="AE686" s="121">
        <f t="shared" si="457"/>
        <v>0</v>
      </c>
      <c r="AF686" s="121">
        <f t="shared" si="457"/>
        <v>0</v>
      </c>
      <c r="AG686" s="121">
        <f t="shared" si="457"/>
        <v>0</v>
      </c>
      <c r="AH686" s="121">
        <f t="shared" si="457"/>
        <v>0</v>
      </c>
      <c r="AI686" s="121">
        <f t="shared" si="457"/>
        <v>0</v>
      </c>
      <c r="AJ686" s="121">
        <f t="shared" si="457"/>
        <v>0</v>
      </c>
      <c r="AK686" s="121">
        <f t="shared" si="457"/>
        <v>0</v>
      </c>
      <c r="AL686" s="121">
        <f t="shared" si="457"/>
        <v>0</v>
      </c>
      <c r="AM686" s="121">
        <f t="shared" si="457"/>
        <v>0</v>
      </c>
      <c r="AN686" s="121">
        <f t="shared" si="457"/>
        <v>0</v>
      </c>
      <c r="AO686" s="701">
        <f t="shared" si="457"/>
        <v>0</v>
      </c>
      <c r="AP686" s="122"/>
      <c r="AQ686" s="123">
        <f t="shared" ref="AQ686:BD695" si="458">SUMIFS(Share, Y, $E$3, Config, $AQ$11, P, AQ$15, LType, $D686, MSup, $E686)</f>
        <v>0</v>
      </c>
      <c r="AR686" s="121">
        <f t="shared" si="458"/>
        <v>0</v>
      </c>
      <c r="AS686" s="121">
        <f t="shared" si="458"/>
        <v>0</v>
      </c>
      <c r="AT686" s="121">
        <f t="shared" si="458"/>
        <v>0</v>
      </c>
      <c r="AU686" s="121">
        <f t="shared" si="458"/>
        <v>0</v>
      </c>
      <c r="AV686" s="121">
        <f t="shared" si="458"/>
        <v>0</v>
      </c>
      <c r="AW686" s="121">
        <f t="shared" si="458"/>
        <v>0</v>
      </c>
      <c r="AX686" s="121">
        <f t="shared" si="458"/>
        <v>0</v>
      </c>
      <c r="AY686" s="121">
        <f t="shared" si="458"/>
        <v>0</v>
      </c>
      <c r="AZ686" s="121">
        <f t="shared" si="458"/>
        <v>0</v>
      </c>
      <c r="BA686" s="121">
        <f t="shared" si="458"/>
        <v>0</v>
      </c>
      <c r="BB686" s="121">
        <f t="shared" si="458"/>
        <v>0</v>
      </c>
      <c r="BC686" s="121">
        <f t="shared" si="458"/>
        <v>0</v>
      </c>
      <c r="BD686" s="701">
        <f t="shared" si="458"/>
        <v>0</v>
      </c>
      <c r="BE686" s="693"/>
      <c r="BF686" s="122">
        <f t="shared" si="438"/>
        <v>0</v>
      </c>
      <c r="BG686" s="124"/>
      <c r="BH686" s="122">
        <f t="shared" si="439"/>
        <v>0</v>
      </c>
      <c r="BI686" s="124"/>
      <c r="BJ686" s="122">
        <f t="shared" si="440"/>
        <v>0</v>
      </c>
      <c r="BK686" s="124"/>
      <c r="BL686" s="125">
        <f t="shared" si="441"/>
        <v>0</v>
      </c>
      <c r="BM686" s="124"/>
      <c r="BN686" s="123">
        <f t="shared" si="452"/>
        <v>0</v>
      </c>
      <c r="BO686" s="126">
        <f t="shared" si="452"/>
        <v>0</v>
      </c>
      <c r="BP686" s="127"/>
      <c r="BQ686" s="410"/>
    </row>
    <row r="687" spans="1:69" s="58" customFormat="1" ht="17.55" hidden="1" customHeight="1">
      <c r="A687"/>
      <c r="B687"/>
      <c r="C687" s="139" t="str">
        <f t="shared" si="429"/>
        <v>H</v>
      </c>
      <c r="D687" s="130" t="str">
        <f t="shared" si="455"/>
        <v>IL_G</v>
      </c>
      <c r="E687" s="129" t="str">
        <f t="shared" si="454"/>
        <v>EMT</v>
      </c>
      <c r="F687" s="717"/>
      <c r="G687" s="123">
        <f t="shared" si="456"/>
        <v>0</v>
      </c>
      <c r="H687" s="121">
        <f t="shared" si="456"/>
        <v>0</v>
      </c>
      <c r="I687" s="121">
        <f t="shared" si="456"/>
        <v>0</v>
      </c>
      <c r="J687" s="121">
        <f t="shared" si="456"/>
        <v>0</v>
      </c>
      <c r="K687" s="121">
        <f t="shared" si="456"/>
        <v>0</v>
      </c>
      <c r="L687" s="121">
        <f t="shared" si="456"/>
        <v>0</v>
      </c>
      <c r="M687" s="121">
        <f t="shared" si="456"/>
        <v>0</v>
      </c>
      <c r="N687" s="121">
        <f t="shared" si="456"/>
        <v>0</v>
      </c>
      <c r="O687" s="121">
        <f t="shared" si="456"/>
        <v>0</v>
      </c>
      <c r="P687" s="126">
        <f t="shared" si="456"/>
        <v>0</v>
      </c>
      <c r="Q687" s="122"/>
      <c r="R687" s="408">
        <f t="shared" si="431"/>
        <v>0</v>
      </c>
      <c r="S687" s="693"/>
      <c r="T687" s="700">
        <f t="shared" si="448"/>
        <v>0</v>
      </c>
      <c r="U687" s="701">
        <f t="shared" si="448"/>
        <v>0</v>
      </c>
      <c r="V687" s="693"/>
      <c r="W687" s="700">
        <f t="shared" si="449"/>
        <v>0</v>
      </c>
      <c r="X687" s="126">
        <f t="shared" si="449"/>
        <v>0</v>
      </c>
      <c r="Y687" s="696">
        <f t="shared" si="434"/>
        <v>0</v>
      </c>
      <c r="Z687" s="408">
        <f t="shared" si="435"/>
        <v>0</v>
      </c>
      <c r="AA687" s="127"/>
      <c r="AB687" s="123">
        <f t="shared" si="457"/>
        <v>0</v>
      </c>
      <c r="AC687" s="121">
        <f t="shared" si="457"/>
        <v>0</v>
      </c>
      <c r="AD687" s="121">
        <f t="shared" si="457"/>
        <v>0</v>
      </c>
      <c r="AE687" s="121">
        <f t="shared" si="457"/>
        <v>0</v>
      </c>
      <c r="AF687" s="121">
        <f t="shared" si="457"/>
        <v>0</v>
      </c>
      <c r="AG687" s="121">
        <f t="shared" si="457"/>
        <v>0</v>
      </c>
      <c r="AH687" s="121">
        <f t="shared" si="457"/>
        <v>0</v>
      </c>
      <c r="AI687" s="121">
        <f t="shared" si="457"/>
        <v>0</v>
      </c>
      <c r="AJ687" s="121">
        <f t="shared" si="457"/>
        <v>0</v>
      </c>
      <c r="AK687" s="121">
        <f t="shared" si="457"/>
        <v>0</v>
      </c>
      <c r="AL687" s="121">
        <f t="shared" si="457"/>
        <v>0</v>
      </c>
      <c r="AM687" s="121">
        <f t="shared" si="457"/>
        <v>0</v>
      </c>
      <c r="AN687" s="121">
        <f t="shared" si="457"/>
        <v>0</v>
      </c>
      <c r="AO687" s="701">
        <f t="shared" si="457"/>
        <v>0</v>
      </c>
      <c r="AP687" s="122"/>
      <c r="AQ687" s="123">
        <f t="shared" si="458"/>
        <v>0</v>
      </c>
      <c r="AR687" s="121">
        <f t="shared" si="458"/>
        <v>0</v>
      </c>
      <c r="AS687" s="121">
        <f t="shared" si="458"/>
        <v>0</v>
      </c>
      <c r="AT687" s="121">
        <f t="shared" si="458"/>
        <v>0</v>
      </c>
      <c r="AU687" s="121">
        <f t="shared" si="458"/>
        <v>0</v>
      </c>
      <c r="AV687" s="121">
        <f t="shared" si="458"/>
        <v>0</v>
      </c>
      <c r="AW687" s="121">
        <f t="shared" si="458"/>
        <v>0</v>
      </c>
      <c r="AX687" s="121">
        <f t="shared" si="458"/>
        <v>0</v>
      </c>
      <c r="AY687" s="121">
        <f t="shared" si="458"/>
        <v>0</v>
      </c>
      <c r="AZ687" s="121">
        <f t="shared" si="458"/>
        <v>0</v>
      </c>
      <c r="BA687" s="121">
        <f t="shared" si="458"/>
        <v>0</v>
      </c>
      <c r="BB687" s="121">
        <f t="shared" si="458"/>
        <v>0</v>
      </c>
      <c r="BC687" s="121">
        <f t="shared" si="458"/>
        <v>0</v>
      </c>
      <c r="BD687" s="701">
        <f t="shared" si="458"/>
        <v>0</v>
      </c>
      <c r="BE687" s="693"/>
      <c r="BF687" s="122">
        <f t="shared" si="438"/>
        <v>0</v>
      </c>
      <c r="BG687" s="124"/>
      <c r="BH687" s="122">
        <f t="shared" si="439"/>
        <v>0</v>
      </c>
      <c r="BI687" s="124"/>
      <c r="BJ687" s="122">
        <f t="shared" si="440"/>
        <v>0</v>
      </c>
      <c r="BK687" s="124"/>
      <c r="BL687" s="125">
        <f t="shared" si="441"/>
        <v>0</v>
      </c>
      <c r="BM687" s="124"/>
      <c r="BN687" s="123">
        <f t="shared" si="452"/>
        <v>0</v>
      </c>
      <c r="BO687" s="126">
        <f t="shared" si="452"/>
        <v>0</v>
      </c>
      <c r="BP687" s="127"/>
      <c r="BQ687" s="410"/>
    </row>
    <row r="688" spans="1:69" s="58" customFormat="1" ht="17.55" hidden="1" customHeight="1">
      <c r="A688"/>
      <c r="B688"/>
      <c r="C688" s="139" t="str">
        <f t="shared" si="429"/>
        <v>H</v>
      </c>
      <c r="D688" s="130" t="str">
        <f t="shared" si="455"/>
        <v>IL_G</v>
      </c>
      <c r="E688" s="129" t="str">
        <f t="shared" si="454"/>
        <v>Hodogaya</v>
      </c>
      <c r="F688" s="717"/>
      <c r="G688" s="123">
        <f t="shared" si="456"/>
        <v>0</v>
      </c>
      <c r="H688" s="121">
        <f t="shared" si="456"/>
        <v>0</v>
      </c>
      <c r="I688" s="121">
        <f t="shared" si="456"/>
        <v>0</v>
      </c>
      <c r="J688" s="121">
        <f t="shared" si="456"/>
        <v>0</v>
      </c>
      <c r="K688" s="121">
        <f t="shared" si="456"/>
        <v>0</v>
      </c>
      <c r="L688" s="121">
        <f t="shared" si="456"/>
        <v>0</v>
      </c>
      <c r="M688" s="121">
        <f t="shared" si="456"/>
        <v>0</v>
      </c>
      <c r="N688" s="121">
        <f t="shared" si="456"/>
        <v>0</v>
      </c>
      <c r="O688" s="121">
        <f t="shared" si="456"/>
        <v>0</v>
      </c>
      <c r="P688" s="126">
        <f t="shared" si="456"/>
        <v>0</v>
      </c>
      <c r="Q688" s="122"/>
      <c r="R688" s="408">
        <f t="shared" si="431"/>
        <v>0</v>
      </c>
      <c r="S688" s="693"/>
      <c r="T688" s="700">
        <f t="shared" si="448"/>
        <v>0</v>
      </c>
      <c r="U688" s="701">
        <f t="shared" si="448"/>
        <v>0</v>
      </c>
      <c r="V688" s="693"/>
      <c r="W688" s="700">
        <f t="shared" si="449"/>
        <v>0</v>
      </c>
      <c r="X688" s="126">
        <f t="shared" si="449"/>
        <v>0</v>
      </c>
      <c r="Y688" s="696">
        <f t="shared" si="434"/>
        <v>0</v>
      </c>
      <c r="Z688" s="408">
        <f t="shared" si="435"/>
        <v>0</v>
      </c>
      <c r="AA688" s="127"/>
      <c r="AB688" s="123">
        <f t="shared" si="457"/>
        <v>0</v>
      </c>
      <c r="AC688" s="121">
        <f t="shared" si="457"/>
        <v>0</v>
      </c>
      <c r="AD688" s="121">
        <f t="shared" si="457"/>
        <v>0</v>
      </c>
      <c r="AE688" s="121">
        <f t="shared" si="457"/>
        <v>0</v>
      </c>
      <c r="AF688" s="121">
        <f t="shared" si="457"/>
        <v>0</v>
      </c>
      <c r="AG688" s="121">
        <f t="shared" si="457"/>
        <v>0</v>
      </c>
      <c r="AH688" s="121">
        <f t="shared" si="457"/>
        <v>0</v>
      </c>
      <c r="AI688" s="121">
        <f t="shared" si="457"/>
        <v>0</v>
      </c>
      <c r="AJ688" s="121">
        <f t="shared" si="457"/>
        <v>0</v>
      </c>
      <c r="AK688" s="121">
        <f t="shared" si="457"/>
        <v>0</v>
      </c>
      <c r="AL688" s="121">
        <f t="shared" si="457"/>
        <v>0</v>
      </c>
      <c r="AM688" s="121">
        <f t="shared" si="457"/>
        <v>0</v>
      </c>
      <c r="AN688" s="121">
        <f t="shared" si="457"/>
        <v>0</v>
      </c>
      <c r="AO688" s="701">
        <f t="shared" si="457"/>
        <v>0</v>
      </c>
      <c r="AP688" s="122"/>
      <c r="AQ688" s="123">
        <f t="shared" si="458"/>
        <v>0</v>
      </c>
      <c r="AR688" s="121">
        <f t="shared" si="458"/>
        <v>0</v>
      </c>
      <c r="AS688" s="121">
        <f t="shared" si="458"/>
        <v>0</v>
      </c>
      <c r="AT688" s="121">
        <f t="shared" si="458"/>
        <v>0</v>
      </c>
      <c r="AU688" s="121">
        <f t="shared" si="458"/>
        <v>0</v>
      </c>
      <c r="AV688" s="121">
        <f t="shared" si="458"/>
        <v>0</v>
      </c>
      <c r="AW688" s="121">
        <f t="shared" si="458"/>
        <v>0</v>
      </c>
      <c r="AX688" s="121">
        <f t="shared" si="458"/>
        <v>0</v>
      </c>
      <c r="AY688" s="121">
        <f t="shared" si="458"/>
        <v>0</v>
      </c>
      <c r="AZ688" s="121">
        <f t="shared" si="458"/>
        <v>0</v>
      </c>
      <c r="BA688" s="121">
        <f t="shared" si="458"/>
        <v>0</v>
      </c>
      <c r="BB688" s="121">
        <f t="shared" si="458"/>
        <v>0</v>
      </c>
      <c r="BC688" s="121">
        <f t="shared" si="458"/>
        <v>0</v>
      </c>
      <c r="BD688" s="701">
        <f t="shared" si="458"/>
        <v>0</v>
      </c>
      <c r="BE688" s="693"/>
      <c r="BF688" s="122">
        <f t="shared" si="438"/>
        <v>0</v>
      </c>
      <c r="BG688" s="124"/>
      <c r="BH688" s="122">
        <f t="shared" si="439"/>
        <v>0</v>
      </c>
      <c r="BI688" s="124"/>
      <c r="BJ688" s="122">
        <f t="shared" si="440"/>
        <v>0</v>
      </c>
      <c r="BK688" s="124"/>
      <c r="BL688" s="125">
        <f t="shared" si="441"/>
        <v>0</v>
      </c>
      <c r="BM688" s="124"/>
      <c r="BN688" s="123">
        <f t="shared" si="452"/>
        <v>0</v>
      </c>
      <c r="BO688" s="126">
        <f t="shared" si="452"/>
        <v>0</v>
      </c>
      <c r="BP688" s="127"/>
      <c r="BQ688" s="410"/>
    </row>
    <row r="689" spans="1:69" s="58" customFormat="1" ht="17.55" hidden="1" customHeight="1">
      <c r="A689"/>
      <c r="B689"/>
      <c r="C689" s="139" t="str">
        <f t="shared" si="429"/>
        <v>H</v>
      </c>
      <c r="D689" s="130" t="str">
        <f t="shared" si="455"/>
        <v>IL_G</v>
      </c>
      <c r="E689" s="129" t="str">
        <f t="shared" si="454"/>
        <v>Hyperion</v>
      </c>
      <c r="F689" s="717"/>
      <c r="G689" s="123">
        <f t="shared" si="456"/>
        <v>0</v>
      </c>
      <c r="H689" s="121">
        <f t="shared" si="456"/>
        <v>0</v>
      </c>
      <c r="I689" s="121">
        <f t="shared" si="456"/>
        <v>0</v>
      </c>
      <c r="J689" s="121">
        <f t="shared" si="456"/>
        <v>0</v>
      </c>
      <c r="K689" s="121">
        <f t="shared" si="456"/>
        <v>0</v>
      </c>
      <c r="L689" s="121">
        <f t="shared" si="456"/>
        <v>0</v>
      </c>
      <c r="M689" s="121">
        <f t="shared" si="456"/>
        <v>0</v>
      </c>
      <c r="N689" s="121">
        <f t="shared" si="456"/>
        <v>0</v>
      </c>
      <c r="O689" s="121">
        <f t="shared" si="456"/>
        <v>0</v>
      </c>
      <c r="P689" s="126">
        <f t="shared" si="456"/>
        <v>0</v>
      </c>
      <c r="Q689" s="122"/>
      <c r="R689" s="408">
        <f t="shared" si="431"/>
        <v>0</v>
      </c>
      <c r="S689" s="693"/>
      <c r="T689" s="700">
        <f t="shared" si="448"/>
        <v>0</v>
      </c>
      <c r="U689" s="701">
        <f t="shared" si="448"/>
        <v>0</v>
      </c>
      <c r="V689" s="693"/>
      <c r="W689" s="700">
        <f t="shared" si="449"/>
        <v>0</v>
      </c>
      <c r="X689" s="126">
        <f t="shared" si="449"/>
        <v>0</v>
      </c>
      <c r="Y689" s="696">
        <f t="shared" si="434"/>
        <v>0</v>
      </c>
      <c r="Z689" s="408">
        <f t="shared" si="435"/>
        <v>0</v>
      </c>
      <c r="AA689" s="127"/>
      <c r="AB689" s="123">
        <f t="shared" si="457"/>
        <v>0</v>
      </c>
      <c r="AC689" s="121">
        <f t="shared" si="457"/>
        <v>0</v>
      </c>
      <c r="AD689" s="121">
        <f t="shared" si="457"/>
        <v>0</v>
      </c>
      <c r="AE689" s="121">
        <f t="shared" si="457"/>
        <v>0</v>
      </c>
      <c r="AF689" s="121">
        <f t="shared" si="457"/>
        <v>0</v>
      </c>
      <c r="AG689" s="121">
        <f t="shared" si="457"/>
        <v>0</v>
      </c>
      <c r="AH689" s="121">
        <f t="shared" si="457"/>
        <v>0</v>
      </c>
      <c r="AI689" s="121">
        <f t="shared" si="457"/>
        <v>0</v>
      </c>
      <c r="AJ689" s="121">
        <f t="shared" si="457"/>
        <v>0</v>
      </c>
      <c r="AK689" s="121">
        <f t="shared" si="457"/>
        <v>0</v>
      </c>
      <c r="AL689" s="121">
        <f t="shared" si="457"/>
        <v>0</v>
      </c>
      <c r="AM689" s="121">
        <f t="shared" si="457"/>
        <v>0</v>
      </c>
      <c r="AN689" s="121">
        <f t="shared" si="457"/>
        <v>0</v>
      </c>
      <c r="AO689" s="701">
        <f t="shared" si="457"/>
        <v>0</v>
      </c>
      <c r="AP689" s="122"/>
      <c r="AQ689" s="123">
        <f t="shared" si="458"/>
        <v>0</v>
      </c>
      <c r="AR689" s="121">
        <f t="shared" si="458"/>
        <v>0</v>
      </c>
      <c r="AS689" s="121">
        <f t="shared" si="458"/>
        <v>0</v>
      </c>
      <c r="AT689" s="121">
        <f t="shared" si="458"/>
        <v>0</v>
      </c>
      <c r="AU689" s="121">
        <f t="shared" si="458"/>
        <v>0</v>
      </c>
      <c r="AV689" s="121">
        <f t="shared" si="458"/>
        <v>0</v>
      </c>
      <c r="AW689" s="121">
        <f t="shared" si="458"/>
        <v>0</v>
      </c>
      <c r="AX689" s="121">
        <f t="shared" si="458"/>
        <v>0</v>
      </c>
      <c r="AY689" s="121">
        <f t="shared" si="458"/>
        <v>0</v>
      </c>
      <c r="AZ689" s="121">
        <f t="shared" si="458"/>
        <v>0</v>
      </c>
      <c r="BA689" s="121">
        <f t="shared" si="458"/>
        <v>0</v>
      </c>
      <c r="BB689" s="121">
        <f t="shared" si="458"/>
        <v>0</v>
      </c>
      <c r="BC689" s="121">
        <f t="shared" si="458"/>
        <v>0</v>
      </c>
      <c r="BD689" s="701">
        <f t="shared" si="458"/>
        <v>0</v>
      </c>
      <c r="BE689" s="693"/>
      <c r="BF689" s="122">
        <f t="shared" si="438"/>
        <v>0</v>
      </c>
      <c r="BG689" s="124"/>
      <c r="BH689" s="122">
        <f t="shared" si="439"/>
        <v>0</v>
      </c>
      <c r="BI689" s="124"/>
      <c r="BJ689" s="122">
        <f t="shared" si="440"/>
        <v>0</v>
      </c>
      <c r="BK689" s="124"/>
      <c r="BL689" s="125">
        <f t="shared" si="441"/>
        <v>0</v>
      </c>
      <c r="BM689" s="124"/>
      <c r="BN689" s="123">
        <f t="shared" si="452"/>
        <v>0</v>
      </c>
      <c r="BO689" s="126">
        <f t="shared" si="452"/>
        <v>0</v>
      </c>
      <c r="BP689" s="127"/>
      <c r="BQ689" s="410"/>
    </row>
    <row r="690" spans="1:69" s="58" customFormat="1" ht="17.55" hidden="1" customHeight="1">
      <c r="A690"/>
      <c r="B690"/>
      <c r="C690" s="139" t="str">
        <f t="shared" si="429"/>
        <v>H</v>
      </c>
      <c r="D690" s="130" t="str">
        <f t="shared" si="455"/>
        <v>IL_G</v>
      </c>
      <c r="E690" s="129" t="str">
        <f t="shared" si="454"/>
        <v>Idemitsu Kosan</v>
      </c>
      <c r="F690" s="717"/>
      <c r="G690" s="123">
        <f t="shared" si="456"/>
        <v>0</v>
      </c>
      <c r="H690" s="121">
        <f t="shared" si="456"/>
        <v>0</v>
      </c>
      <c r="I690" s="121">
        <f t="shared" si="456"/>
        <v>0</v>
      </c>
      <c r="J690" s="121">
        <f t="shared" si="456"/>
        <v>0</v>
      </c>
      <c r="K690" s="121">
        <f t="shared" si="456"/>
        <v>0</v>
      </c>
      <c r="L690" s="121">
        <f t="shared" si="456"/>
        <v>0</v>
      </c>
      <c r="M690" s="121">
        <f t="shared" si="456"/>
        <v>0</v>
      </c>
      <c r="N690" s="121">
        <f t="shared" si="456"/>
        <v>0</v>
      </c>
      <c r="O690" s="121">
        <f t="shared" si="456"/>
        <v>0</v>
      </c>
      <c r="P690" s="126">
        <f t="shared" si="456"/>
        <v>0</v>
      </c>
      <c r="Q690" s="122"/>
      <c r="R690" s="408">
        <f t="shared" si="431"/>
        <v>0</v>
      </c>
      <c r="S690" s="693"/>
      <c r="T690" s="700">
        <f t="shared" si="448"/>
        <v>0</v>
      </c>
      <c r="U690" s="701">
        <f t="shared" si="448"/>
        <v>0</v>
      </c>
      <c r="V690" s="693"/>
      <c r="W690" s="700">
        <f t="shared" si="449"/>
        <v>0</v>
      </c>
      <c r="X690" s="126">
        <f t="shared" si="449"/>
        <v>0</v>
      </c>
      <c r="Y690" s="696">
        <f t="shared" si="434"/>
        <v>0</v>
      </c>
      <c r="Z690" s="408">
        <f t="shared" si="435"/>
        <v>0</v>
      </c>
      <c r="AA690" s="127"/>
      <c r="AB690" s="123">
        <f t="shared" si="457"/>
        <v>0</v>
      </c>
      <c r="AC690" s="121">
        <f t="shared" si="457"/>
        <v>0</v>
      </c>
      <c r="AD690" s="121">
        <f t="shared" si="457"/>
        <v>0</v>
      </c>
      <c r="AE690" s="121">
        <f t="shared" si="457"/>
        <v>0</v>
      </c>
      <c r="AF690" s="121">
        <f t="shared" si="457"/>
        <v>0</v>
      </c>
      <c r="AG690" s="121">
        <f t="shared" si="457"/>
        <v>0</v>
      </c>
      <c r="AH690" s="121">
        <f t="shared" si="457"/>
        <v>0</v>
      </c>
      <c r="AI690" s="121">
        <f t="shared" si="457"/>
        <v>0</v>
      </c>
      <c r="AJ690" s="121">
        <f t="shared" si="457"/>
        <v>0</v>
      </c>
      <c r="AK690" s="121">
        <f t="shared" si="457"/>
        <v>0</v>
      </c>
      <c r="AL690" s="121">
        <f t="shared" si="457"/>
        <v>0</v>
      </c>
      <c r="AM690" s="121">
        <f t="shared" si="457"/>
        <v>0</v>
      </c>
      <c r="AN690" s="121">
        <f t="shared" si="457"/>
        <v>0</v>
      </c>
      <c r="AO690" s="701">
        <f t="shared" si="457"/>
        <v>0</v>
      </c>
      <c r="AP690" s="122"/>
      <c r="AQ690" s="123">
        <f t="shared" si="458"/>
        <v>0</v>
      </c>
      <c r="AR690" s="121">
        <f t="shared" si="458"/>
        <v>0</v>
      </c>
      <c r="AS690" s="121">
        <f t="shared" si="458"/>
        <v>0</v>
      </c>
      <c r="AT690" s="121">
        <f t="shared" si="458"/>
        <v>0</v>
      </c>
      <c r="AU690" s="121">
        <f t="shared" si="458"/>
        <v>0</v>
      </c>
      <c r="AV690" s="121">
        <f t="shared" si="458"/>
        <v>0</v>
      </c>
      <c r="AW690" s="121">
        <f t="shared" si="458"/>
        <v>0</v>
      </c>
      <c r="AX690" s="121">
        <f t="shared" si="458"/>
        <v>0</v>
      </c>
      <c r="AY690" s="121">
        <f t="shared" si="458"/>
        <v>0</v>
      </c>
      <c r="AZ690" s="121">
        <f t="shared" si="458"/>
        <v>0</v>
      </c>
      <c r="BA690" s="121">
        <f t="shared" si="458"/>
        <v>0</v>
      </c>
      <c r="BB690" s="121">
        <f t="shared" si="458"/>
        <v>0</v>
      </c>
      <c r="BC690" s="121">
        <f t="shared" si="458"/>
        <v>0</v>
      </c>
      <c r="BD690" s="701">
        <f t="shared" si="458"/>
        <v>0</v>
      </c>
      <c r="BE690" s="693"/>
      <c r="BF690" s="122">
        <f t="shared" si="438"/>
        <v>0</v>
      </c>
      <c r="BG690" s="124"/>
      <c r="BH690" s="122">
        <f t="shared" si="439"/>
        <v>0</v>
      </c>
      <c r="BI690" s="124"/>
      <c r="BJ690" s="122">
        <f t="shared" si="440"/>
        <v>0</v>
      </c>
      <c r="BK690" s="124"/>
      <c r="BL690" s="125">
        <f t="shared" si="441"/>
        <v>0</v>
      </c>
      <c r="BM690" s="124"/>
      <c r="BN690" s="123">
        <f t="shared" si="452"/>
        <v>0</v>
      </c>
      <c r="BO690" s="126">
        <f t="shared" si="452"/>
        <v>0</v>
      </c>
      <c r="BP690" s="127"/>
      <c r="BQ690" s="410"/>
    </row>
    <row r="691" spans="1:69" s="58" customFormat="1" ht="17.55" hidden="1" customHeight="1">
      <c r="A691"/>
      <c r="B691"/>
      <c r="C691" s="139" t="str">
        <f t="shared" si="429"/>
        <v>H</v>
      </c>
      <c r="D691" s="130" t="str">
        <f t="shared" si="455"/>
        <v>IL_G</v>
      </c>
      <c r="E691" s="129" t="str">
        <f t="shared" si="454"/>
        <v>Jilin OLED</v>
      </c>
      <c r="F691" s="717"/>
      <c r="G691" s="123">
        <f t="shared" si="456"/>
        <v>0</v>
      </c>
      <c r="H691" s="121">
        <f t="shared" si="456"/>
        <v>0</v>
      </c>
      <c r="I691" s="121">
        <f t="shared" si="456"/>
        <v>0</v>
      </c>
      <c r="J691" s="121">
        <f t="shared" si="456"/>
        <v>0</v>
      </c>
      <c r="K691" s="121">
        <f t="shared" si="456"/>
        <v>0</v>
      </c>
      <c r="L691" s="121">
        <f t="shared" si="456"/>
        <v>0</v>
      </c>
      <c r="M691" s="121">
        <f t="shared" si="456"/>
        <v>0</v>
      </c>
      <c r="N691" s="121">
        <f t="shared" si="456"/>
        <v>0</v>
      </c>
      <c r="O691" s="121">
        <f t="shared" si="456"/>
        <v>0</v>
      </c>
      <c r="P691" s="126">
        <f t="shared" si="456"/>
        <v>0</v>
      </c>
      <c r="Q691" s="122"/>
      <c r="R691" s="408">
        <f t="shared" si="431"/>
        <v>0</v>
      </c>
      <c r="S691" s="693"/>
      <c r="T691" s="700">
        <f t="shared" si="448"/>
        <v>0</v>
      </c>
      <c r="U691" s="701">
        <f t="shared" si="448"/>
        <v>0</v>
      </c>
      <c r="V691" s="693"/>
      <c r="W691" s="700">
        <f t="shared" si="449"/>
        <v>0</v>
      </c>
      <c r="X691" s="126">
        <f t="shared" si="449"/>
        <v>0</v>
      </c>
      <c r="Y691" s="696">
        <f t="shared" si="434"/>
        <v>0</v>
      </c>
      <c r="Z691" s="408">
        <f t="shared" si="435"/>
        <v>0</v>
      </c>
      <c r="AA691" s="127"/>
      <c r="AB691" s="123">
        <f t="shared" si="457"/>
        <v>0</v>
      </c>
      <c r="AC691" s="121">
        <f t="shared" si="457"/>
        <v>0</v>
      </c>
      <c r="AD691" s="121">
        <f t="shared" si="457"/>
        <v>0</v>
      </c>
      <c r="AE691" s="121">
        <f t="shared" si="457"/>
        <v>0</v>
      </c>
      <c r="AF691" s="121">
        <f t="shared" si="457"/>
        <v>0</v>
      </c>
      <c r="AG691" s="121">
        <f t="shared" si="457"/>
        <v>0</v>
      </c>
      <c r="AH691" s="121">
        <f t="shared" si="457"/>
        <v>0</v>
      </c>
      <c r="AI691" s="121">
        <f t="shared" si="457"/>
        <v>0</v>
      </c>
      <c r="AJ691" s="121">
        <f t="shared" si="457"/>
        <v>0</v>
      </c>
      <c r="AK691" s="121">
        <f t="shared" si="457"/>
        <v>0</v>
      </c>
      <c r="AL691" s="121">
        <f t="shared" si="457"/>
        <v>0</v>
      </c>
      <c r="AM691" s="121">
        <f t="shared" si="457"/>
        <v>0</v>
      </c>
      <c r="AN691" s="121">
        <f t="shared" si="457"/>
        <v>0</v>
      </c>
      <c r="AO691" s="701">
        <f t="shared" si="457"/>
        <v>0</v>
      </c>
      <c r="AP691" s="122"/>
      <c r="AQ691" s="123">
        <f t="shared" si="458"/>
        <v>0</v>
      </c>
      <c r="AR691" s="121">
        <f t="shared" si="458"/>
        <v>0</v>
      </c>
      <c r="AS691" s="121">
        <f t="shared" si="458"/>
        <v>0</v>
      </c>
      <c r="AT691" s="121">
        <f t="shared" si="458"/>
        <v>0</v>
      </c>
      <c r="AU691" s="121">
        <f t="shared" si="458"/>
        <v>0</v>
      </c>
      <c r="AV691" s="121">
        <f t="shared" si="458"/>
        <v>0</v>
      </c>
      <c r="AW691" s="121">
        <f t="shared" si="458"/>
        <v>0</v>
      </c>
      <c r="AX691" s="121">
        <f t="shared" si="458"/>
        <v>0</v>
      </c>
      <c r="AY691" s="121">
        <f t="shared" si="458"/>
        <v>0</v>
      </c>
      <c r="AZ691" s="121">
        <f t="shared" si="458"/>
        <v>0</v>
      </c>
      <c r="BA691" s="121">
        <f t="shared" si="458"/>
        <v>0</v>
      </c>
      <c r="BB691" s="121">
        <f t="shared" si="458"/>
        <v>0</v>
      </c>
      <c r="BC691" s="121">
        <f t="shared" si="458"/>
        <v>0</v>
      </c>
      <c r="BD691" s="701">
        <f t="shared" si="458"/>
        <v>0</v>
      </c>
      <c r="BE691" s="693"/>
      <c r="BF691" s="122">
        <f t="shared" si="438"/>
        <v>0</v>
      </c>
      <c r="BG691" s="124"/>
      <c r="BH691" s="122">
        <f t="shared" si="439"/>
        <v>0</v>
      </c>
      <c r="BI691" s="124"/>
      <c r="BJ691" s="122">
        <f t="shared" si="440"/>
        <v>0</v>
      </c>
      <c r="BK691" s="124"/>
      <c r="BL691" s="125">
        <f t="shared" si="441"/>
        <v>0</v>
      </c>
      <c r="BM691" s="124"/>
      <c r="BN691" s="123">
        <f t="shared" si="452"/>
        <v>0</v>
      </c>
      <c r="BO691" s="126">
        <f t="shared" si="452"/>
        <v>0</v>
      </c>
      <c r="BP691" s="127"/>
      <c r="BQ691" s="410"/>
    </row>
    <row r="692" spans="1:69" s="58" customFormat="1" ht="17.55" hidden="1" customHeight="1">
      <c r="A692"/>
      <c r="B692"/>
      <c r="C692" s="139" t="str">
        <f t="shared" si="429"/>
        <v>H</v>
      </c>
      <c r="D692" s="130" t="str">
        <f t="shared" si="455"/>
        <v>IL_G</v>
      </c>
      <c r="E692" s="129" t="str">
        <f t="shared" si="454"/>
        <v>Jinwoong</v>
      </c>
      <c r="F692" s="717"/>
      <c r="G692" s="123">
        <f t="shared" si="456"/>
        <v>0</v>
      </c>
      <c r="H692" s="121">
        <f t="shared" si="456"/>
        <v>0</v>
      </c>
      <c r="I692" s="121">
        <f t="shared" si="456"/>
        <v>0</v>
      </c>
      <c r="J692" s="121">
        <f t="shared" si="456"/>
        <v>0</v>
      </c>
      <c r="K692" s="121">
        <f t="shared" si="456"/>
        <v>0</v>
      </c>
      <c r="L692" s="121">
        <f t="shared" si="456"/>
        <v>0</v>
      </c>
      <c r="M692" s="121">
        <f t="shared" si="456"/>
        <v>0</v>
      </c>
      <c r="N692" s="121">
        <f t="shared" si="456"/>
        <v>0</v>
      </c>
      <c r="O692" s="121">
        <f t="shared" si="456"/>
        <v>0</v>
      </c>
      <c r="P692" s="126">
        <f t="shared" si="456"/>
        <v>0</v>
      </c>
      <c r="Q692" s="122"/>
      <c r="R692" s="408">
        <f t="shared" si="431"/>
        <v>0</v>
      </c>
      <c r="S692" s="693"/>
      <c r="T692" s="700">
        <f t="shared" si="448"/>
        <v>0</v>
      </c>
      <c r="U692" s="701">
        <f t="shared" si="448"/>
        <v>0</v>
      </c>
      <c r="V692" s="693"/>
      <c r="W692" s="700">
        <f t="shared" si="449"/>
        <v>0</v>
      </c>
      <c r="X692" s="126">
        <f t="shared" si="449"/>
        <v>0</v>
      </c>
      <c r="Y692" s="696">
        <f t="shared" si="434"/>
        <v>0</v>
      </c>
      <c r="Z692" s="408">
        <f t="shared" si="435"/>
        <v>0</v>
      </c>
      <c r="AA692" s="127"/>
      <c r="AB692" s="123">
        <f t="shared" si="457"/>
        <v>0</v>
      </c>
      <c r="AC692" s="121">
        <f t="shared" si="457"/>
        <v>0</v>
      </c>
      <c r="AD692" s="121">
        <f t="shared" si="457"/>
        <v>0</v>
      </c>
      <c r="AE692" s="121">
        <f t="shared" si="457"/>
        <v>0</v>
      </c>
      <c r="AF692" s="121">
        <f t="shared" si="457"/>
        <v>0</v>
      </c>
      <c r="AG692" s="121">
        <f t="shared" si="457"/>
        <v>0</v>
      </c>
      <c r="AH692" s="121">
        <f t="shared" si="457"/>
        <v>0</v>
      </c>
      <c r="AI692" s="121">
        <f t="shared" si="457"/>
        <v>0</v>
      </c>
      <c r="AJ692" s="121">
        <f t="shared" si="457"/>
        <v>0</v>
      </c>
      <c r="AK692" s="121">
        <f t="shared" si="457"/>
        <v>0</v>
      </c>
      <c r="AL692" s="121">
        <f t="shared" si="457"/>
        <v>0</v>
      </c>
      <c r="AM692" s="121">
        <f t="shared" si="457"/>
        <v>0</v>
      </c>
      <c r="AN692" s="121">
        <f t="shared" si="457"/>
        <v>0</v>
      </c>
      <c r="AO692" s="701">
        <f t="shared" si="457"/>
        <v>0</v>
      </c>
      <c r="AP692" s="122"/>
      <c r="AQ692" s="123">
        <f t="shared" si="458"/>
        <v>0</v>
      </c>
      <c r="AR692" s="121">
        <f t="shared" si="458"/>
        <v>0</v>
      </c>
      <c r="AS692" s="121">
        <f t="shared" si="458"/>
        <v>0</v>
      </c>
      <c r="AT692" s="121">
        <f t="shared" si="458"/>
        <v>0</v>
      </c>
      <c r="AU692" s="121">
        <f t="shared" si="458"/>
        <v>0</v>
      </c>
      <c r="AV692" s="121">
        <f t="shared" si="458"/>
        <v>0</v>
      </c>
      <c r="AW692" s="121">
        <f t="shared" si="458"/>
        <v>0</v>
      </c>
      <c r="AX692" s="121">
        <f t="shared" si="458"/>
        <v>0</v>
      </c>
      <c r="AY692" s="121">
        <f t="shared" si="458"/>
        <v>0</v>
      </c>
      <c r="AZ692" s="121">
        <f t="shared" si="458"/>
        <v>0</v>
      </c>
      <c r="BA692" s="121">
        <f t="shared" si="458"/>
        <v>0</v>
      </c>
      <c r="BB692" s="121">
        <f t="shared" si="458"/>
        <v>0</v>
      </c>
      <c r="BC692" s="121">
        <f t="shared" si="458"/>
        <v>0</v>
      </c>
      <c r="BD692" s="701">
        <f t="shared" si="458"/>
        <v>0</v>
      </c>
      <c r="BE692" s="693"/>
      <c r="BF692" s="122">
        <f t="shared" si="438"/>
        <v>0</v>
      </c>
      <c r="BG692" s="124"/>
      <c r="BH692" s="122">
        <f t="shared" si="439"/>
        <v>0</v>
      </c>
      <c r="BI692" s="124"/>
      <c r="BJ692" s="122">
        <f t="shared" si="440"/>
        <v>0</v>
      </c>
      <c r="BK692" s="124"/>
      <c r="BL692" s="125">
        <f t="shared" si="441"/>
        <v>0</v>
      </c>
      <c r="BM692" s="124"/>
      <c r="BN692" s="123">
        <f t="shared" si="452"/>
        <v>0</v>
      </c>
      <c r="BO692" s="126">
        <f t="shared" si="452"/>
        <v>0</v>
      </c>
      <c r="BP692" s="127"/>
      <c r="BQ692" s="410"/>
    </row>
    <row r="693" spans="1:69" s="58" customFormat="1" ht="17.55" hidden="1" customHeight="1">
      <c r="A693"/>
      <c r="B693"/>
      <c r="C693" s="139" t="str">
        <f t="shared" si="429"/>
        <v>H</v>
      </c>
      <c r="D693" s="130" t="str">
        <f t="shared" si="455"/>
        <v>IL_G</v>
      </c>
      <c r="E693" s="129" t="str">
        <f t="shared" si="454"/>
        <v>LG Chem</v>
      </c>
      <c r="F693" s="717"/>
      <c r="G693" s="123">
        <f t="shared" si="456"/>
        <v>0</v>
      </c>
      <c r="H693" s="121">
        <f t="shared" si="456"/>
        <v>0</v>
      </c>
      <c r="I693" s="121">
        <f t="shared" si="456"/>
        <v>0</v>
      </c>
      <c r="J693" s="121">
        <f t="shared" si="456"/>
        <v>0</v>
      </c>
      <c r="K693" s="121">
        <f t="shared" si="456"/>
        <v>0</v>
      </c>
      <c r="L693" s="121">
        <f t="shared" si="456"/>
        <v>0</v>
      </c>
      <c r="M693" s="121">
        <f t="shared" si="456"/>
        <v>0</v>
      </c>
      <c r="N693" s="121">
        <f t="shared" si="456"/>
        <v>0</v>
      </c>
      <c r="O693" s="121">
        <f t="shared" si="456"/>
        <v>0</v>
      </c>
      <c r="P693" s="126">
        <f t="shared" si="456"/>
        <v>0</v>
      </c>
      <c r="Q693" s="122"/>
      <c r="R693" s="408">
        <f t="shared" si="431"/>
        <v>0</v>
      </c>
      <c r="S693" s="693"/>
      <c r="T693" s="700">
        <f t="shared" si="448"/>
        <v>0</v>
      </c>
      <c r="U693" s="701">
        <f t="shared" si="448"/>
        <v>0</v>
      </c>
      <c r="V693" s="693"/>
      <c r="W693" s="700">
        <f t="shared" si="449"/>
        <v>0</v>
      </c>
      <c r="X693" s="126">
        <f t="shared" si="449"/>
        <v>0</v>
      </c>
      <c r="Y693" s="696">
        <f t="shared" si="434"/>
        <v>0</v>
      </c>
      <c r="Z693" s="408">
        <f t="shared" si="435"/>
        <v>0</v>
      </c>
      <c r="AA693" s="127"/>
      <c r="AB693" s="123">
        <f t="shared" si="457"/>
        <v>0</v>
      </c>
      <c r="AC693" s="121">
        <f t="shared" si="457"/>
        <v>0</v>
      </c>
      <c r="AD693" s="121">
        <f t="shared" si="457"/>
        <v>0</v>
      </c>
      <c r="AE693" s="121">
        <f t="shared" si="457"/>
        <v>0</v>
      </c>
      <c r="AF693" s="121">
        <f t="shared" si="457"/>
        <v>0</v>
      </c>
      <c r="AG693" s="121">
        <f t="shared" si="457"/>
        <v>0</v>
      </c>
      <c r="AH693" s="121">
        <f t="shared" si="457"/>
        <v>0</v>
      </c>
      <c r="AI693" s="121">
        <f t="shared" si="457"/>
        <v>0</v>
      </c>
      <c r="AJ693" s="121">
        <f t="shared" si="457"/>
        <v>0</v>
      </c>
      <c r="AK693" s="121">
        <f t="shared" si="457"/>
        <v>0</v>
      </c>
      <c r="AL693" s="121">
        <f t="shared" si="457"/>
        <v>0</v>
      </c>
      <c r="AM693" s="121">
        <f t="shared" si="457"/>
        <v>0</v>
      </c>
      <c r="AN693" s="121">
        <f t="shared" si="457"/>
        <v>0</v>
      </c>
      <c r="AO693" s="701">
        <f t="shared" si="457"/>
        <v>0</v>
      </c>
      <c r="AP693" s="122"/>
      <c r="AQ693" s="123">
        <f t="shared" si="458"/>
        <v>0</v>
      </c>
      <c r="AR693" s="121">
        <f t="shared" si="458"/>
        <v>0</v>
      </c>
      <c r="AS693" s="121">
        <f t="shared" si="458"/>
        <v>0</v>
      </c>
      <c r="AT693" s="121">
        <f t="shared" si="458"/>
        <v>0</v>
      </c>
      <c r="AU693" s="121">
        <f t="shared" si="458"/>
        <v>0</v>
      </c>
      <c r="AV693" s="121">
        <f t="shared" si="458"/>
        <v>0</v>
      </c>
      <c r="AW693" s="121">
        <f t="shared" si="458"/>
        <v>0</v>
      </c>
      <c r="AX693" s="121">
        <f t="shared" si="458"/>
        <v>0</v>
      </c>
      <c r="AY693" s="121">
        <f t="shared" si="458"/>
        <v>0</v>
      </c>
      <c r="AZ693" s="121">
        <f t="shared" si="458"/>
        <v>0</v>
      </c>
      <c r="BA693" s="121">
        <f t="shared" si="458"/>
        <v>0</v>
      </c>
      <c r="BB693" s="121">
        <f t="shared" si="458"/>
        <v>0</v>
      </c>
      <c r="BC693" s="121">
        <f t="shared" si="458"/>
        <v>0</v>
      </c>
      <c r="BD693" s="701">
        <f t="shared" si="458"/>
        <v>0</v>
      </c>
      <c r="BE693" s="693"/>
      <c r="BF693" s="122">
        <f t="shared" si="438"/>
        <v>0</v>
      </c>
      <c r="BG693" s="124"/>
      <c r="BH693" s="122">
        <f t="shared" si="439"/>
        <v>0</v>
      </c>
      <c r="BI693" s="124"/>
      <c r="BJ693" s="122">
        <f t="shared" si="440"/>
        <v>0</v>
      </c>
      <c r="BK693" s="124"/>
      <c r="BL693" s="125">
        <f t="shared" si="441"/>
        <v>0</v>
      </c>
      <c r="BM693" s="124"/>
      <c r="BN693" s="123">
        <f t="shared" si="452"/>
        <v>0</v>
      </c>
      <c r="BO693" s="126">
        <f t="shared" si="452"/>
        <v>0</v>
      </c>
      <c r="BP693" s="127"/>
      <c r="BQ693" s="410"/>
    </row>
    <row r="694" spans="1:69" s="58" customFormat="1" ht="17.55" hidden="1" customHeight="1">
      <c r="A694"/>
      <c r="B694"/>
      <c r="C694" s="139" t="str">
        <f t="shared" si="429"/>
        <v>H</v>
      </c>
      <c r="D694" s="130" t="str">
        <f t="shared" si="455"/>
        <v>IL_G</v>
      </c>
      <c r="E694" s="129" t="str">
        <f t="shared" si="454"/>
        <v>LT Materials</v>
      </c>
      <c r="F694" s="717"/>
      <c r="G694" s="123">
        <f t="shared" si="456"/>
        <v>0</v>
      </c>
      <c r="H694" s="121">
        <f t="shared" si="456"/>
        <v>0</v>
      </c>
      <c r="I694" s="121">
        <f t="shared" si="456"/>
        <v>0</v>
      </c>
      <c r="J694" s="121">
        <f t="shared" si="456"/>
        <v>0</v>
      </c>
      <c r="K694" s="121">
        <f t="shared" si="456"/>
        <v>0</v>
      </c>
      <c r="L694" s="121">
        <f t="shared" si="456"/>
        <v>0</v>
      </c>
      <c r="M694" s="121">
        <f t="shared" si="456"/>
        <v>0</v>
      </c>
      <c r="N694" s="121">
        <f t="shared" si="456"/>
        <v>0</v>
      </c>
      <c r="O694" s="121">
        <f t="shared" si="456"/>
        <v>0</v>
      </c>
      <c r="P694" s="126">
        <f t="shared" si="456"/>
        <v>0</v>
      </c>
      <c r="Q694" s="122"/>
      <c r="R694" s="408">
        <f t="shared" si="431"/>
        <v>0</v>
      </c>
      <c r="S694" s="693"/>
      <c r="T694" s="700">
        <f t="shared" si="448"/>
        <v>0</v>
      </c>
      <c r="U694" s="701">
        <f t="shared" si="448"/>
        <v>0</v>
      </c>
      <c r="V694" s="693"/>
      <c r="W694" s="700">
        <f t="shared" si="449"/>
        <v>0</v>
      </c>
      <c r="X694" s="126">
        <f t="shared" si="449"/>
        <v>0</v>
      </c>
      <c r="Y694" s="696">
        <f t="shared" si="434"/>
        <v>0</v>
      </c>
      <c r="Z694" s="408">
        <f t="shared" si="435"/>
        <v>0</v>
      </c>
      <c r="AA694" s="127"/>
      <c r="AB694" s="123">
        <f t="shared" si="457"/>
        <v>0</v>
      </c>
      <c r="AC694" s="121">
        <f t="shared" si="457"/>
        <v>0</v>
      </c>
      <c r="AD694" s="121">
        <f t="shared" si="457"/>
        <v>0</v>
      </c>
      <c r="AE694" s="121">
        <f t="shared" si="457"/>
        <v>0</v>
      </c>
      <c r="AF694" s="121">
        <f t="shared" si="457"/>
        <v>0</v>
      </c>
      <c r="AG694" s="121">
        <f t="shared" si="457"/>
        <v>0</v>
      </c>
      <c r="AH694" s="121">
        <f t="shared" si="457"/>
        <v>0</v>
      </c>
      <c r="AI694" s="121">
        <f t="shared" si="457"/>
        <v>0</v>
      </c>
      <c r="AJ694" s="121">
        <f t="shared" si="457"/>
        <v>0</v>
      </c>
      <c r="AK694" s="121">
        <f t="shared" si="457"/>
        <v>0</v>
      </c>
      <c r="AL694" s="121">
        <f t="shared" si="457"/>
        <v>0</v>
      </c>
      <c r="AM694" s="121">
        <f t="shared" si="457"/>
        <v>0</v>
      </c>
      <c r="AN694" s="121">
        <f t="shared" si="457"/>
        <v>0</v>
      </c>
      <c r="AO694" s="701">
        <f t="shared" si="457"/>
        <v>0</v>
      </c>
      <c r="AP694" s="122"/>
      <c r="AQ694" s="123">
        <f t="shared" si="458"/>
        <v>0</v>
      </c>
      <c r="AR694" s="121">
        <f t="shared" si="458"/>
        <v>0</v>
      </c>
      <c r="AS694" s="121">
        <f t="shared" si="458"/>
        <v>0</v>
      </c>
      <c r="AT694" s="121">
        <f t="shared" si="458"/>
        <v>0</v>
      </c>
      <c r="AU694" s="121">
        <f t="shared" si="458"/>
        <v>0</v>
      </c>
      <c r="AV694" s="121">
        <f t="shared" si="458"/>
        <v>0</v>
      </c>
      <c r="AW694" s="121">
        <f t="shared" si="458"/>
        <v>0</v>
      </c>
      <c r="AX694" s="121">
        <f t="shared" si="458"/>
        <v>0</v>
      </c>
      <c r="AY694" s="121">
        <f t="shared" si="458"/>
        <v>0</v>
      </c>
      <c r="AZ694" s="121">
        <f t="shared" si="458"/>
        <v>0</v>
      </c>
      <c r="BA694" s="121">
        <f t="shared" si="458"/>
        <v>0</v>
      </c>
      <c r="BB694" s="121">
        <f t="shared" si="458"/>
        <v>0</v>
      </c>
      <c r="BC694" s="121">
        <f t="shared" si="458"/>
        <v>0</v>
      </c>
      <c r="BD694" s="701">
        <f t="shared" si="458"/>
        <v>0</v>
      </c>
      <c r="BE694" s="693"/>
      <c r="BF694" s="122">
        <f t="shared" si="438"/>
        <v>0</v>
      </c>
      <c r="BG694" s="124"/>
      <c r="BH694" s="122">
        <f t="shared" si="439"/>
        <v>0</v>
      </c>
      <c r="BI694" s="124"/>
      <c r="BJ694" s="122">
        <f t="shared" si="440"/>
        <v>0</v>
      </c>
      <c r="BK694" s="124"/>
      <c r="BL694" s="125">
        <f t="shared" si="441"/>
        <v>0</v>
      </c>
      <c r="BM694" s="124"/>
      <c r="BN694" s="123">
        <f t="shared" si="452"/>
        <v>0</v>
      </c>
      <c r="BO694" s="126">
        <f t="shared" si="452"/>
        <v>0</v>
      </c>
      <c r="BP694" s="127"/>
      <c r="BQ694" s="410"/>
    </row>
    <row r="695" spans="1:69" s="58" customFormat="1" ht="17.55" hidden="1" customHeight="1">
      <c r="A695"/>
      <c r="B695"/>
      <c r="C695" s="139" t="str">
        <f t="shared" si="429"/>
        <v>H</v>
      </c>
      <c r="D695" s="130" t="str">
        <f t="shared" si="455"/>
        <v>IL_G</v>
      </c>
      <c r="E695" s="129" t="str">
        <f t="shared" si="454"/>
        <v>LT Metal</v>
      </c>
      <c r="F695" s="717"/>
      <c r="G695" s="123">
        <f t="shared" si="456"/>
        <v>0</v>
      </c>
      <c r="H695" s="121">
        <f t="shared" si="456"/>
        <v>0</v>
      </c>
      <c r="I695" s="121">
        <f t="shared" si="456"/>
        <v>0</v>
      </c>
      <c r="J695" s="121">
        <f t="shared" si="456"/>
        <v>0</v>
      </c>
      <c r="K695" s="121">
        <f t="shared" si="456"/>
        <v>0</v>
      </c>
      <c r="L695" s="121">
        <f t="shared" si="456"/>
        <v>0</v>
      </c>
      <c r="M695" s="121">
        <f t="shared" si="456"/>
        <v>0</v>
      </c>
      <c r="N695" s="121">
        <f t="shared" si="456"/>
        <v>0</v>
      </c>
      <c r="O695" s="121">
        <f t="shared" si="456"/>
        <v>0</v>
      </c>
      <c r="P695" s="126">
        <f t="shared" si="456"/>
        <v>0</v>
      </c>
      <c r="Q695" s="122"/>
      <c r="R695" s="408">
        <f t="shared" si="431"/>
        <v>0</v>
      </c>
      <c r="S695" s="693"/>
      <c r="T695" s="700">
        <f t="shared" si="448"/>
        <v>0</v>
      </c>
      <c r="U695" s="701">
        <f t="shared" si="448"/>
        <v>0</v>
      </c>
      <c r="V695" s="693"/>
      <c r="W695" s="700">
        <f t="shared" si="449"/>
        <v>0</v>
      </c>
      <c r="X695" s="126">
        <f t="shared" si="449"/>
        <v>0</v>
      </c>
      <c r="Y695" s="696">
        <f t="shared" si="434"/>
        <v>0</v>
      </c>
      <c r="Z695" s="408">
        <f t="shared" si="435"/>
        <v>0</v>
      </c>
      <c r="AA695" s="127"/>
      <c r="AB695" s="123">
        <f t="shared" si="457"/>
        <v>0</v>
      </c>
      <c r="AC695" s="121">
        <f t="shared" si="457"/>
        <v>0</v>
      </c>
      <c r="AD695" s="121">
        <f t="shared" si="457"/>
        <v>0</v>
      </c>
      <c r="AE695" s="121">
        <f t="shared" si="457"/>
        <v>0</v>
      </c>
      <c r="AF695" s="121">
        <f t="shared" si="457"/>
        <v>0</v>
      </c>
      <c r="AG695" s="121">
        <f t="shared" si="457"/>
        <v>0</v>
      </c>
      <c r="AH695" s="121">
        <f t="shared" si="457"/>
        <v>0</v>
      </c>
      <c r="AI695" s="121">
        <f t="shared" si="457"/>
        <v>0</v>
      </c>
      <c r="AJ695" s="121">
        <f t="shared" si="457"/>
        <v>0</v>
      </c>
      <c r="AK695" s="121">
        <f t="shared" si="457"/>
        <v>0</v>
      </c>
      <c r="AL695" s="121">
        <f t="shared" si="457"/>
        <v>0</v>
      </c>
      <c r="AM695" s="121">
        <f t="shared" si="457"/>
        <v>0</v>
      </c>
      <c r="AN695" s="121">
        <f t="shared" si="457"/>
        <v>0</v>
      </c>
      <c r="AO695" s="701">
        <f t="shared" si="457"/>
        <v>0</v>
      </c>
      <c r="AP695" s="122"/>
      <c r="AQ695" s="123">
        <f t="shared" si="458"/>
        <v>0</v>
      </c>
      <c r="AR695" s="121">
        <f t="shared" si="458"/>
        <v>0</v>
      </c>
      <c r="AS695" s="121">
        <f t="shared" si="458"/>
        <v>0</v>
      </c>
      <c r="AT695" s="121">
        <f t="shared" si="458"/>
        <v>0</v>
      </c>
      <c r="AU695" s="121">
        <f t="shared" si="458"/>
        <v>0</v>
      </c>
      <c r="AV695" s="121">
        <f t="shared" si="458"/>
        <v>0</v>
      </c>
      <c r="AW695" s="121">
        <f t="shared" si="458"/>
        <v>0</v>
      </c>
      <c r="AX695" s="121">
        <f t="shared" si="458"/>
        <v>0</v>
      </c>
      <c r="AY695" s="121">
        <f t="shared" si="458"/>
        <v>0</v>
      </c>
      <c r="AZ695" s="121">
        <f t="shared" si="458"/>
        <v>0</v>
      </c>
      <c r="BA695" s="121">
        <f t="shared" si="458"/>
        <v>0</v>
      </c>
      <c r="BB695" s="121">
        <f t="shared" si="458"/>
        <v>0</v>
      </c>
      <c r="BC695" s="121">
        <f t="shared" si="458"/>
        <v>0</v>
      </c>
      <c r="BD695" s="701">
        <f t="shared" si="458"/>
        <v>0</v>
      </c>
      <c r="BE695" s="693"/>
      <c r="BF695" s="122">
        <f t="shared" si="438"/>
        <v>0</v>
      </c>
      <c r="BG695" s="124"/>
      <c r="BH695" s="122">
        <f t="shared" si="439"/>
        <v>0</v>
      </c>
      <c r="BI695" s="124"/>
      <c r="BJ695" s="122">
        <f t="shared" si="440"/>
        <v>0</v>
      </c>
      <c r="BK695" s="124"/>
      <c r="BL695" s="125">
        <f t="shared" si="441"/>
        <v>0</v>
      </c>
      <c r="BM695" s="124"/>
      <c r="BN695" s="123">
        <f t="shared" si="452"/>
        <v>0</v>
      </c>
      <c r="BO695" s="126">
        <f t="shared" si="452"/>
        <v>0</v>
      </c>
      <c r="BP695" s="127"/>
      <c r="BQ695" s="410"/>
    </row>
    <row r="696" spans="1:69" s="58" customFormat="1" ht="17.55" hidden="1" customHeight="1">
      <c r="A696"/>
      <c r="B696"/>
      <c r="C696" s="139" t="str">
        <f t="shared" si="429"/>
        <v>H</v>
      </c>
      <c r="D696" s="130" t="str">
        <f t="shared" si="455"/>
        <v>IL_G</v>
      </c>
      <c r="E696" s="129" t="str">
        <f t="shared" si="454"/>
        <v>LTOM</v>
      </c>
      <c r="F696" s="717"/>
      <c r="G696" s="123">
        <f t="shared" ref="G696:P705" si="459">SUMIFS(Share, Y, $E$3, Config, $G$11, P, G$15, LType, $D696, MSup, $E696)</f>
        <v>0</v>
      </c>
      <c r="H696" s="121">
        <f t="shared" si="459"/>
        <v>0</v>
      </c>
      <c r="I696" s="121">
        <f t="shared" si="459"/>
        <v>0</v>
      </c>
      <c r="J696" s="121">
        <f t="shared" si="459"/>
        <v>0</v>
      </c>
      <c r="K696" s="121">
        <f t="shared" si="459"/>
        <v>0</v>
      </c>
      <c r="L696" s="121">
        <f t="shared" si="459"/>
        <v>0</v>
      </c>
      <c r="M696" s="121">
        <f t="shared" si="459"/>
        <v>0</v>
      </c>
      <c r="N696" s="121">
        <f t="shared" si="459"/>
        <v>0</v>
      </c>
      <c r="O696" s="121">
        <f t="shared" si="459"/>
        <v>0</v>
      </c>
      <c r="P696" s="126">
        <f t="shared" si="459"/>
        <v>0</v>
      </c>
      <c r="Q696" s="122"/>
      <c r="R696" s="408">
        <f t="shared" si="431"/>
        <v>0</v>
      </c>
      <c r="S696" s="693"/>
      <c r="T696" s="700">
        <f t="shared" ref="T696:U715" si="460">SUMIFS(Share, Y, $E$3, Config, $T$11, P, T$15, LType, $D696, MSup, $E696)</f>
        <v>0</v>
      </c>
      <c r="U696" s="701">
        <f t="shared" si="460"/>
        <v>0</v>
      </c>
      <c r="V696" s="693"/>
      <c r="W696" s="700">
        <f t="shared" ref="W696:X715" si="461">SUMIFS(Share, Y, $E$3, Config, $W$11, P, W$15, LType, $D696, MSup, $E696)</f>
        <v>0</v>
      </c>
      <c r="X696" s="126">
        <f t="shared" si="461"/>
        <v>0</v>
      </c>
      <c r="Y696" s="696">
        <f t="shared" si="434"/>
        <v>0</v>
      </c>
      <c r="Z696" s="408">
        <f t="shared" si="435"/>
        <v>0</v>
      </c>
      <c r="AA696" s="127"/>
      <c r="AB696" s="123">
        <f t="shared" ref="AB696:AO705" si="462">SUMIFS(Share, Y, $E$3, Config, $AB$11, P, AB$15, LType, $D696, MSup, $E696)</f>
        <v>0</v>
      </c>
      <c r="AC696" s="121">
        <f t="shared" si="462"/>
        <v>0</v>
      </c>
      <c r="AD696" s="121">
        <f t="shared" si="462"/>
        <v>0</v>
      </c>
      <c r="AE696" s="121">
        <f t="shared" si="462"/>
        <v>0</v>
      </c>
      <c r="AF696" s="121">
        <f t="shared" si="462"/>
        <v>0</v>
      </c>
      <c r="AG696" s="121">
        <f t="shared" si="462"/>
        <v>0</v>
      </c>
      <c r="AH696" s="121">
        <f t="shared" si="462"/>
        <v>0</v>
      </c>
      <c r="AI696" s="121">
        <f t="shared" si="462"/>
        <v>0</v>
      </c>
      <c r="AJ696" s="121">
        <f t="shared" si="462"/>
        <v>0</v>
      </c>
      <c r="AK696" s="121">
        <f t="shared" si="462"/>
        <v>0</v>
      </c>
      <c r="AL696" s="121">
        <f t="shared" si="462"/>
        <v>0</v>
      </c>
      <c r="AM696" s="121">
        <f t="shared" si="462"/>
        <v>0</v>
      </c>
      <c r="AN696" s="121">
        <f t="shared" si="462"/>
        <v>0</v>
      </c>
      <c r="AO696" s="701">
        <f t="shared" si="462"/>
        <v>0</v>
      </c>
      <c r="AP696" s="122"/>
      <c r="AQ696" s="123">
        <f t="shared" ref="AQ696:BD705" si="463">SUMIFS(Share, Y, $E$3, Config, $AQ$11, P, AQ$15, LType, $D696, MSup, $E696)</f>
        <v>0</v>
      </c>
      <c r="AR696" s="121">
        <f t="shared" si="463"/>
        <v>0</v>
      </c>
      <c r="AS696" s="121">
        <f t="shared" si="463"/>
        <v>0</v>
      </c>
      <c r="AT696" s="121">
        <f t="shared" si="463"/>
        <v>0</v>
      </c>
      <c r="AU696" s="121">
        <f t="shared" si="463"/>
        <v>0</v>
      </c>
      <c r="AV696" s="121">
        <f t="shared" si="463"/>
        <v>0</v>
      </c>
      <c r="AW696" s="121">
        <f t="shared" si="463"/>
        <v>0</v>
      </c>
      <c r="AX696" s="121">
        <f t="shared" si="463"/>
        <v>0</v>
      </c>
      <c r="AY696" s="121">
        <f t="shared" si="463"/>
        <v>0</v>
      </c>
      <c r="AZ696" s="121">
        <f t="shared" si="463"/>
        <v>0</v>
      </c>
      <c r="BA696" s="121">
        <f t="shared" si="463"/>
        <v>0</v>
      </c>
      <c r="BB696" s="121">
        <f t="shared" si="463"/>
        <v>0</v>
      </c>
      <c r="BC696" s="121">
        <f t="shared" si="463"/>
        <v>0</v>
      </c>
      <c r="BD696" s="701">
        <f t="shared" si="463"/>
        <v>0</v>
      </c>
      <c r="BE696" s="693"/>
      <c r="BF696" s="122">
        <f t="shared" si="438"/>
        <v>0</v>
      </c>
      <c r="BG696" s="124"/>
      <c r="BH696" s="122">
        <f t="shared" si="439"/>
        <v>0</v>
      </c>
      <c r="BI696" s="124"/>
      <c r="BJ696" s="122">
        <f t="shared" si="440"/>
        <v>0</v>
      </c>
      <c r="BK696" s="124"/>
      <c r="BL696" s="125">
        <f t="shared" si="441"/>
        <v>0</v>
      </c>
      <c r="BM696" s="124"/>
      <c r="BN696" s="123">
        <f t="shared" ref="BN696:BO715" si="464">SUMIFS(Share, Y, $E$3, Config, $BN$11, P, BN$15, LType, $D696, MSup, $E696)</f>
        <v>0</v>
      </c>
      <c r="BO696" s="126">
        <f t="shared" si="464"/>
        <v>0</v>
      </c>
      <c r="BP696" s="127"/>
      <c r="BQ696" s="410"/>
    </row>
    <row r="697" spans="1:69" s="58" customFormat="1" ht="17.55" hidden="1" customHeight="1">
      <c r="A697"/>
      <c r="B697"/>
      <c r="C697" s="139" t="str">
        <f t="shared" si="429"/>
        <v>H</v>
      </c>
      <c r="D697" s="130" t="str">
        <f t="shared" si="455"/>
        <v>IL_G</v>
      </c>
      <c r="E697" s="129" t="str">
        <f t="shared" si="454"/>
        <v>Lumilan</v>
      </c>
      <c r="F697" s="717"/>
      <c r="G697" s="123">
        <f t="shared" si="459"/>
        <v>0</v>
      </c>
      <c r="H697" s="121">
        <f t="shared" si="459"/>
        <v>0</v>
      </c>
      <c r="I697" s="121">
        <f t="shared" si="459"/>
        <v>0</v>
      </c>
      <c r="J697" s="121">
        <f t="shared" si="459"/>
        <v>0</v>
      </c>
      <c r="K697" s="121">
        <f t="shared" si="459"/>
        <v>0</v>
      </c>
      <c r="L697" s="121">
        <f t="shared" si="459"/>
        <v>0</v>
      </c>
      <c r="M697" s="121">
        <f t="shared" si="459"/>
        <v>0</v>
      </c>
      <c r="N697" s="121">
        <f t="shared" si="459"/>
        <v>0</v>
      </c>
      <c r="O697" s="121">
        <f t="shared" si="459"/>
        <v>0</v>
      </c>
      <c r="P697" s="126">
        <f t="shared" si="459"/>
        <v>0</v>
      </c>
      <c r="Q697" s="122"/>
      <c r="R697" s="408">
        <f t="shared" si="431"/>
        <v>0</v>
      </c>
      <c r="S697" s="693"/>
      <c r="T697" s="700">
        <f t="shared" si="460"/>
        <v>0</v>
      </c>
      <c r="U697" s="701">
        <f t="shared" si="460"/>
        <v>0</v>
      </c>
      <c r="V697" s="693"/>
      <c r="W697" s="700">
        <f t="shared" si="461"/>
        <v>0</v>
      </c>
      <c r="X697" s="126">
        <f t="shared" si="461"/>
        <v>0</v>
      </c>
      <c r="Y697" s="696">
        <f t="shared" si="434"/>
        <v>0</v>
      </c>
      <c r="Z697" s="408">
        <f t="shared" si="435"/>
        <v>0</v>
      </c>
      <c r="AA697" s="127"/>
      <c r="AB697" s="123">
        <f t="shared" si="462"/>
        <v>0</v>
      </c>
      <c r="AC697" s="121">
        <f t="shared" si="462"/>
        <v>0</v>
      </c>
      <c r="AD697" s="121">
        <f t="shared" si="462"/>
        <v>0</v>
      </c>
      <c r="AE697" s="121">
        <f t="shared" si="462"/>
        <v>0</v>
      </c>
      <c r="AF697" s="121">
        <f t="shared" si="462"/>
        <v>0</v>
      </c>
      <c r="AG697" s="121">
        <f t="shared" si="462"/>
        <v>0</v>
      </c>
      <c r="AH697" s="121">
        <f t="shared" si="462"/>
        <v>0</v>
      </c>
      <c r="AI697" s="121">
        <f t="shared" si="462"/>
        <v>0</v>
      </c>
      <c r="AJ697" s="121">
        <f t="shared" si="462"/>
        <v>0</v>
      </c>
      <c r="AK697" s="121">
        <f t="shared" si="462"/>
        <v>0</v>
      </c>
      <c r="AL697" s="121">
        <f t="shared" si="462"/>
        <v>0</v>
      </c>
      <c r="AM697" s="121">
        <f t="shared" si="462"/>
        <v>0</v>
      </c>
      <c r="AN697" s="121">
        <f t="shared" si="462"/>
        <v>0</v>
      </c>
      <c r="AO697" s="701">
        <f t="shared" si="462"/>
        <v>0</v>
      </c>
      <c r="AP697" s="122"/>
      <c r="AQ697" s="123">
        <f t="shared" si="463"/>
        <v>0</v>
      </c>
      <c r="AR697" s="121">
        <f t="shared" si="463"/>
        <v>0</v>
      </c>
      <c r="AS697" s="121">
        <f t="shared" si="463"/>
        <v>0</v>
      </c>
      <c r="AT697" s="121">
        <f t="shared" si="463"/>
        <v>0</v>
      </c>
      <c r="AU697" s="121">
        <f t="shared" si="463"/>
        <v>0</v>
      </c>
      <c r="AV697" s="121">
        <f t="shared" si="463"/>
        <v>0</v>
      </c>
      <c r="AW697" s="121">
        <f t="shared" si="463"/>
        <v>0</v>
      </c>
      <c r="AX697" s="121">
        <f t="shared" si="463"/>
        <v>0</v>
      </c>
      <c r="AY697" s="121">
        <f t="shared" si="463"/>
        <v>0</v>
      </c>
      <c r="AZ697" s="121">
        <f t="shared" si="463"/>
        <v>0</v>
      </c>
      <c r="BA697" s="121">
        <f t="shared" si="463"/>
        <v>0</v>
      </c>
      <c r="BB697" s="121">
        <f t="shared" si="463"/>
        <v>0</v>
      </c>
      <c r="BC697" s="121">
        <f t="shared" si="463"/>
        <v>0</v>
      </c>
      <c r="BD697" s="701">
        <f t="shared" si="463"/>
        <v>0</v>
      </c>
      <c r="BE697" s="693"/>
      <c r="BF697" s="122">
        <f t="shared" si="438"/>
        <v>0</v>
      </c>
      <c r="BG697" s="124"/>
      <c r="BH697" s="122">
        <f t="shared" si="439"/>
        <v>0</v>
      </c>
      <c r="BI697" s="124"/>
      <c r="BJ697" s="122">
        <f t="shared" si="440"/>
        <v>0</v>
      </c>
      <c r="BK697" s="124"/>
      <c r="BL697" s="125">
        <f t="shared" si="441"/>
        <v>0</v>
      </c>
      <c r="BM697" s="124"/>
      <c r="BN697" s="123">
        <f t="shared" si="464"/>
        <v>0</v>
      </c>
      <c r="BO697" s="126">
        <f t="shared" si="464"/>
        <v>0</v>
      </c>
      <c r="BP697" s="127"/>
      <c r="BQ697" s="410"/>
    </row>
    <row r="698" spans="1:69" s="58" customFormat="1" ht="17.55" hidden="1" customHeight="1">
      <c r="A698"/>
      <c r="B698"/>
      <c r="C698" s="139" t="str">
        <f t="shared" si="429"/>
        <v>H</v>
      </c>
      <c r="D698" s="130" t="str">
        <f t="shared" si="455"/>
        <v>IL_G</v>
      </c>
      <c r="E698" s="129" t="str">
        <f t="shared" si="454"/>
        <v>Materion</v>
      </c>
      <c r="F698" s="717"/>
      <c r="G698" s="123">
        <f t="shared" si="459"/>
        <v>0</v>
      </c>
      <c r="H698" s="121">
        <f t="shared" si="459"/>
        <v>0</v>
      </c>
      <c r="I698" s="121">
        <f t="shared" si="459"/>
        <v>0</v>
      </c>
      <c r="J698" s="121">
        <f t="shared" si="459"/>
        <v>0</v>
      </c>
      <c r="K698" s="121">
        <f t="shared" si="459"/>
        <v>0</v>
      </c>
      <c r="L698" s="121">
        <f t="shared" si="459"/>
        <v>0</v>
      </c>
      <c r="M698" s="121">
        <f t="shared" si="459"/>
        <v>0</v>
      </c>
      <c r="N698" s="121">
        <f t="shared" si="459"/>
        <v>0</v>
      </c>
      <c r="O698" s="121">
        <f t="shared" si="459"/>
        <v>0</v>
      </c>
      <c r="P698" s="126">
        <f t="shared" si="459"/>
        <v>0</v>
      </c>
      <c r="Q698" s="122"/>
      <c r="R698" s="408">
        <f t="shared" si="431"/>
        <v>0</v>
      </c>
      <c r="S698" s="693"/>
      <c r="T698" s="700">
        <f t="shared" si="460"/>
        <v>0</v>
      </c>
      <c r="U698" s="701">
        <f t="shared" si="460"/>
        <v>0</v>
      </c>
      <c r="V698" s="693"/>
      <c r="W698" s="700">
        <f t="shared" si="461"/>
        <v>0</v>
      </c>
      <c r="X698" s="126">
        <f t="shared" si="461"/>
        <v>0</v>
      </c>
      <c r="Y698" s="696">
        <f t="shared" si="434"/>
        <v>0</v>
      </c>
      <c r="Z698" s="408">
        <f t="shared" si="435"/>
        <v>0</v>
      </c>
      <c r="AA698" s="127"/>
      <c r="AB698" s="123">
        <f t="shared" si="462"/>
        <v>0</v>
      </c>
      <c r="AC698" s="121">
        <f t="shared" si="462"/>
        <v>0</v>
      </c>
      <c r="AD698" s="121">
        <f t="shared" si="462"/>
        <v>0</v>
      </c>
      <c r="AE698" s="121">
        <f t="shared" si="462"/>
        <v>0</v>
      </c>
      <c r="AF698" s="121">
        <f t="shared" si="462"/>
        <v>0</v>
      </c>
      <c r="AG698" s="121">
        <f t="shared" si="462"/>
        <v>0</v>
      </c>
      <c r="AH698" s="121">
        <f t="shared" si="462"/>
        <v>0</v>
      </c>
      <c r="AI698" s="121">
        <f t="shared" si="462"/>
        <v>0</v>
      </c>
      <c r="AJ698" s="121">
        <f t="shared" si="462"/>
        <v>0</v>
      </c>
      <c r="AK698" s="121">
        <f t="shared" si="462"/>
        <v>0</v>
      </c>
      <c r="AL698" s="121">
        <f t="shared" si="462"/>
        <v>0</v>
      </c>
      <c r="AM698" s="121">
        <f t="shared" si="462"/>
        <v>0</v>
      </c>
      <c r="AN698" s="121">
        <f t="shared" si="462"/>
        <v>0</v>
      </c>
      <c r="AO698" s="701">
        <f t="shared" si="462"/>
        <v>0</v>
      </c>
      <c r="AP698" s="122"/>
      <c r="AQ698" s="123">
        <f t="shared" si="463"/>
        <v>0</v>
      </c>
      <c r="AR698" s="121">
        <f t="shared" si="463"/>
        <v>0</v>
      </c>
      <c r="AS698" s="121">
        <f t="shared" si="463"/>
        <v>0</v>
      </c>
      <c r="AT698" s="121">
        <f t="shared" si="463"/>
        <v>0</v>
      </c>
      <c r="AU698" s="121">
        <f t="shared" si="463"/>
        <v>0</v>
      </c>
      <c r="AV698" s="121">
        <f t="shared" si="463"/>
        <v>0</v>
      </c>
      <c r="AW698" s="121">
        <f t="shared" si="463"/>
        <v>0</v>
      </c>
      <c r="AX698" s="121">
        <f t="shared" si="463"/>
        <v>0</v>
      </c>
      <c r="AY698" s="121">
        <f t="shared" si="463"/>
        <v>0</v>
      </c>
      <c r="AZ698" s="121">
        <f t="shared" si="463"/>
        <v>0</v>
      </c>
      <c r="BA698" s="121">
        <f t="shared" si="463"/>
        <v>0</v>
      </c>
      <c r="BB698" s="121">
        <f t="shared" si="463"/>
        <v>0</v>
      </c>
      <c r="BC698" s="121">
        <f t="shared" si="463"/>
        <v>0</v>
      </c>
      <c r="BD698" s="701">
        <f t="shared" si="463"/>
        <v>0</v>
      </c>
      <c r="BE698" s="693"/>
      <c r="BF698" s="122">
        <f t="shared" si="438"/>
        <v>0</v>
      </c>
      <c r="BG698" s="124"/>
      <c r="BH698" s="122">
        <f t="shared" si="439"/>
        <v>0</v>
      </c>
      <c r="BI698" s="124"/>
      <c r="BJ698" s="122">
        <f t="shared" si="440"/>
        <v>0</v>
      </c>
      <c r="BK698" s="124"/>
      <c r="BL698" s="125">
        <f t="shared" si="441"/>
        <v>0</v>
      </c>
      <c r="BM698" s="124"/>
      <c r="BN698" s="123">
        <f t="shared" si="464"/>
        <v>0</v>
      </c>
      <c r="BO698" s="126">
        <f t="shared" si="464"/>
        <v>0</v>
      </c>
      <c r="BP698" s="127"/>
      <c r="BQ698" s="410"/>
    </row>
    <row r="699" spans="1:69" s="58" customFormat="1" ht="17.55" hidden="1" customHeight="1">
      <c r="A699"/>
      <c r="B699"/>
      <c r="C699" s="139" t="str">
        <f t="shared" si="429"/>
        <v>H</v>
      </c>
      <c r="D699" s="130" t="str">
        <f t="shared" si="455"/>
        <v>IL_G</v>
      </c>
      <c r="E699" s="129" t="str">
        <f t="shared" si="454"/>
        <v>Merck</v>
      </c>
      <c r="F699" s="717"/>
      <c r="G699" s="123">
        <f t="shared" si="459"/>
        <v>0</v>
      </c>
      <c r="H699" s="121">
        <f t="shared" si="459"/>
        <v>0</v>
      </c>
      <c r="I699" s="121">
        <f t="shared" si="459"/>
        <v>0</v>
      </c>
      <c r="J699" s="121">
        <f t="shared" si="459"/>
        <v>0</v>
      </c>
      <c r="K699" s="121">
        <f t="shared" si="459"/>
        <v>0</v>
      </c>
      <c r="L699" s="121">
        <f t="shared" si="459"/>
        <v>0</v>
      </c>
      <c r="M699" s="121">
        <f t="shared" si="459"/>
        <v>0</v>
      </c>
      <c r="N699" s="121">
        <f t="shared" si="459"/>
        <v>0</v>
      </c>
      <c r="O699" s="121">
        <f t="shared" si="459"/>
        <v>0</v>
      </c>
      <c r="P699" s="126">
        <f t="shared" si="459"/>
        <v>0</v>
      </c>
      <c r="Q699" s="122"/>
      <c r="R699" s="408">
        <f t="shared" si="431"/>
        <v>0</v>
      </c>
      <c r="S699" s="693"/>
      <c r="T699" s="700">
        <f t="shared" si="460"/>
        <v>0</v>
      </c>
      <c r="U699" s="701">
        <f t="shared" si="460"/>
        <v>0</v>
      </c>
      <c r="V699" s="693"/>
      <c r="W699" s="700">
        <f t="shared" si="461"/>
        <v>0</v>
      </c>
      <c r="X699" s="126">
        <f t="shared" si="461"/>
        <v>0</v>
      </c>
      <c r="Y699" s="696">
        <f t="shared" si="434"/>
        <v>0</v>
      </c>
      <c r="Z699" s="408">
        <f t="shared" si="435"/>
        <v>0</v>
      </c>
      <c r="AA699" s="127"/>
      <c r="AB699" s="123">
        <f t="shared" si="462"/>
        <v>0</v>
      </c>
      <c r="AC699" s="121">
        <f t="shared" si="462"/>
        <v>0</v>
      </c>
      <c r="AD699" s="121">
        <f t="shared" si="462"/>
        <v>0</v>
      </c>
      <c r="AE699" s="121">
        <f t="shared" si="462"/>
        <v>0</v>
      </c>
      <c r="AF699" s="121">
        <f t="shared" si="462"/>
        <v>0</v>
      </c>
      <c r="AG699" s="121">
        <f t="shared" si="462"/>
        <v>0</v>
      </c>
      <c r="AH699" s="121">
        <f t="shared" si="462"/>
        <v>0</v>
      </c>
      <c r="AI699" s="121">
        <f t="shared" si="462"/>
        <v>0</v>
      </c>
      <c r="AJ699" s="121">
        <f t="shared" si="462"/>
        <v>0</v>
      </c>
      <c r="AK699" s="121">
        <f t="shared" si="462"/>
        <v>0</v>
      </c>
      <c r="AL699" s="121">
        <f t="shared" si="462"/>
        <v>0</v>
      </c>
      <c r="AM699" s="121">
        <f t="shared" si="462"/>
        <v>0</v>
      </c>
      <c r="AN699" s="121">
        <f t="shared" si="462"/>
        <v>0</v>
      </c>
      <c r="AO699" s="701">
        <f t="shared" si="462"/>
        <v>0</v>
      </c>
      <c r="AP699" s="122"/>
      <c r="AQ699" s="123">
        <f t="shared" si="463"/>
        <v>0</v>
      </c>
      <c r="AR699" s="121">
        <f t="shared" si="463"/>
        <v>0</v>
      </c>
      <c r="AS699" s="121">
        <f t="shared" si="463"/>
        <v>0</v>
      </c>
      <c r="AT699" s="121">
        <f t="shared" si="463"/>
        <v>0</v>
      </c>
      <c r="AU699" s="121">
        <f t="shared" si="463"/>
        <v>0</v>
      </c>
      <c r="AV699" s="121">
        <f t="shared" si="463"/>
        <v>0</v>
      </c>
      <c r="AW699" s="121">
        <f t="shared" si="463"/>
        <v>0</v>
      </c>
      <c r="AX699" s="121">
        <f t="shared" si="463"/>
        <v>0</v>
      </c>
      <c r="AY699" s="121">
        <f t="shared" si="463"/>
        <v>0</v>
      </c>
      <c r="AZ699" s="121">
        <f t="shared" si="463"/>
        <v>0</v>
      </c>
      <c r="BA699" s="121">
        <f t="shared" si="463"/>
        <v>0</v>
      </c>
      <c r="BB699" s="121">
        <f t="shared" si="463"/>
        <v>0</v>
      </c>
      <c r="BC699" s="121">
        <f t="shared" si="463"/>
        <v>0</v>
      </c>
      <c r="BD699" s="701">
        <f t="shared" si="463"/>
        <v>0</v>
      </c>
      <c r="BE699" s="693"/>
      <c r="BF699" s="122">
        <f t="shared" si="438"/>
        <v>0</v>
      </c>
      <c r="BG699" s="124"/>
      <c r="BH699" s="122">
        <f t="shared" si="439"/>
        <v>0</v>
      </c>
      <c r="BI699" s="124"/>
      <c r="BJ699" s="122">
        <f t="shared" si="440"/>
        <v>0</v>
      </c>
      <c r="BK699" s="124"/>
      <c r="BL699" s="125">
        <f t="shared" si="441"/>
        <v>0</v>
      </c>
      <c r="BM699" s="124"/>
      <c r="BN699" s="123">
        <f t="shared" si="464"/>
        <v>0</v>
      </c>
      <c r="BO699" s="126">
        <f t="shared" si="464"/>
        <v>0</v>
      </c>
      <c r="BP699" s="127"/>
      <c r="BQ699" s="410"/>
    </row>
    <row r="700" spans="1:69" s="58" customFormat="1" ht="17.55" hidden="1" customHeight="1">
      <c r="A700"/>
      <c r="B700"/>
      <c r="C700" s="139" t="str">
        <f t="shared" si="429"/>
        <v>H</v>
      </c>
      <c r="D700" s="130" t="str">
        <f t="shared" si="455"/>
        <v>IL_G</v>
      </c>
      <c r="E700" s="129" t="str">
        <f t="shared" si="454"/>
        <v>Nisso</v>
      </c>
      <c r="F700" s="717"/>
      <c r="G700" s="123">
        <f t="shared" si="459"/>
        <v>0</v>
      </c>
      <c r="H700" s="121">
        <f t="shared" si="459"/>
        <v>0</v>
      </c>
      <c r="I700" s="121">
        <f t="shared" si="459"/>
        <v>0</v>
      </c>
      <c r="J700" s="121">
        <f t="shared" si="459"/>
        <v>0</v>
      </c>
      <c r="K700" s="121">
        <f t="shared" si="459"/>
        <v>0</v>
      </c>
      <c r="L700" s="121">
        <f t="shared" si="459"/>
        <v>0</v>
      </c>
      <c r="M700" s="121">
        <f t="shared" si="459"/>
        <v>0</v>
      </c>
      <c r="N700" s="121">
        <f t="shared" si="459"/>
        <v>0</v>
      </c>
      <c r="O700" s="121">
        <f t="shared" si="459"/>
        <v>0</v>
      </c>
      <c r="P700" s="126">
        <f t="shared" si="459"/>
        <v>0</v>
      </c>
      <c r="Q700" s="122"/>
      <c r="R700" s="408">
        <f t="shared" si="431"/>
        <v>0</v>
      </c>
      <c r="S700" s="693"/>
      <c r="T700" s="700">
        <f t="shared" si="460"/>
        <v>0</v>
      </c>
      <c r="U700" s="701">
        <f t="shared" si="460"/>
        <v>0</v>
      </c>
      <c r="V700" s="693"/>
      <c r="W700" s="700">
        <f t="shared" si="461"/>
        <v>0</v>
      </c>
      <c r="X700" s="126">
        <f t="shared" si="461"/>
        <v>0</v>
      </c>
      <c r="Y700" s="696">
        <f t="shared" si="434"/>
        <v>0</v>
      </c>
      <c r="Z700" s="408">
        <f t="shared" si="435"/>
        <v>0</v>
      </c>
      <c r="AA700" s="127"/>
      <c r="AB700" s="123">
        <f t="shared" si="462"/>
        <v>0</v>
      </c>
      <c r="AC700" s="121">
        <f t="shared" si="462"/>
        <v>0</v>
      </c>
      <c r="AD700" s="121">
        <f t="shared" si="462"/>
        <v>0</v>
      </c>
      <c r="AE700" s="121">
        <f t="shared" si="462"/>
        <v>0</v>
      </c>
      <c r="AF700" s="121">
        <f t="shared" si="462"/>
        <v>0</v>
      </c>
      <c r="AG700" s="121">
        <f t="shared" si="462"/>
        <v>0</v>
      </c>
      <c r="AH700" s="121">
        <f t="shared" si="462"/>
        <v>0</v>
      </c>
      <c r="AI700" s="121">
        <f t="shared" si="462"/>
        <v>0</v>
      </c>
      <c r="AJ700" s="121">
        <f t="shared" si="462"/>
        <v>0</v>
      </c>
      <c r="AK700" s="121">
        <f t="shared" si="462"/>
        <v>0</v>
      </c>
      <c r="AL700" s="121">
        <f t="shared" si="462"/>
        <v>0</v>
      </c>
      <c r="AM700" s="121">
        <f t="shared" si="462"/>
        <v>0</v>
      </c>
      <c r="AN700" s="121">
        <f t="shared" si="462"/>
        <v>0</v>
      </c>
      <c r="AO700" s="701">
        <f t="shared" si="462"/>
        <v>0</v>
      </c>
      <c r="AP700" s="122"/>
      <c r="AQ700" s="123">
        <f t="shared" si="463"/>
        <v>0</v>
      </c>
      <c r="AR700" s="121">
        <f t="shared" si="463"/>
        <v>0</v>
      </c>
      <c r="AS700" s="121">
        <f t="shared" si="463"/>
        <v>0</v>
      </c>
      <c r="AT700" s="121">
        <f t="shared" si="463"/>
        <v>0</v>
      </c>
      <c r="AU700" s="121">
        <f t="shared" si="463"/>
        <v>0</v>
      </c>
      <c r="AV700" s="121">
        <f t="shared" si="463"/>
        <v>0</v>
      </c>
      <c r="AW700" s="121">
        <f t="shared" si="463"/>
        <v>0</v>
      </c>
      <c r="AX700" s="121">
        <f t="shared" si="463"/>
        <v>0</v>
      </c>
      <c r="AY700" s="121">
        <f t="shared" si="463"/>
        <v>0</v>
      </c>
      <c r="AZ700" s="121">
        <f t="shared" si="463"/>
        <v>0</v>
      </c>
      <c r="BA700" s="121">
        <f t="shared" si="463"/>
        <v>0</v>
      </c>
      <c r="BB700" s="121">
        <f t="shared" si="463"/>
        <v>0</v>
      </c>
      <c r="BC700" s="121">
        <f t="shared" si="463"/>
        <v>0</v>
      </c>
      <c r="BD700" s="701">
        <f t="shared" si="463"/>
        <v>0</v>
      </c>
      <c r="BE700" s="693"/>
      <c r="BF700" s="122">
        <f t="shared" si="438"/>
        <v>0</v>
      </c>
      <c r="BG700" s="124"/>
      <c r="BH700" s="122">
        <f t="shared" si="439"/>
        <v>0</v>
      </c>
      <c r="BI700" s="124"/>
      <c r="BJ700" s="122">
        <f t="shared" si="440"/>
        <v>0</v>
      </c>
      <c r="BK700" s="124"/>
      <c r="BL700" s="125">
        <f t="shared" si="441"/>
        <v>0</v>
      </c>
      <c r="BM700" s="124"/>
      <c r="BN700" s="123">
        <f t="shared" si="464"/>
        <v>0</v>
      </c>
      <c r="BO700" s="126">
        <f t="shared" si="464"/>
        <v>0</v>
      </c>
      <c r="BP700" s="127"/>
      <c r="BQ700" s="410"/>
    </row>
    <row r="701" spans="1:69" s="58" customFormat="1" ht="17.55" hidden="1" customHeight="1">
      <c r="A701"/>
      <c r="B701"/>
      <c r="C701" s="139" t="str">
        <f t="shared" si="429"/>
        <v>H</v>
      </c>
      <c r="D701" s="130" t="str">
        <f t="shared" si="455"/>
        <v>IL_G</v>
      </c>
      <c r="E701" s="129" t="str">
        <f t="shared" si="454"/>
        <v>Novaled</v>
      </c>
      <c r="F701" s="717"/>
      <c r="G701" s="123">
        <f t="shared" si="459"/>
        <v>0</v>
      </c>
      <c r="H701" s="121">
        <f t="shared" si="459"/>
        <v>0</v>
      </c>
      <c r="I701" s="121">
        <f t="shared" si="459"/>
        <v>0</v>
      </c>
      <c r="J701" s="121">
        <f t="shared" si="459"/>
        <v>0</v>
      </c>
      <c r="K701" s="121">
        <f t="shared" si="459"/>
        <v>0</v>
      </c>
      <c r="L701" s="121">
        <f t="shared" si="459"/>
        <v>0</v>
      </c>
      <c r="M701" s="121">
        <f t="shared" si="459"/>
        <v>0</v>
      </c>
      <c r="N701" s="121">
        <f t="shared" si="459"/>
        <v>0</v>
      </c>
      <c r="O701" s="121">
        <f t="shared" si="459"/>
        <v>0</v>
      </c>
      <c r="P701" s="126">
        <f t="shared" si="459"/>
        <v>0</v>
      </c>
      <c r="Q701" s="122"/>
      <c r="R701" s="408">
        <f t="shared" si="431"/>
        <v>0</v>
      </c>
      <c r="S701" s="693"/>
      <c r="T701" s="700">
        <f t="shared" si="460"/>
        <v>0</v>
      </c>
      <c r="U701" s="701">
        <f t="shared" si="460"/>
        <v>0</v>
      </c>
      <c r="V701" s="693"/>
      <c r="W701" s="700">
        <f t="shared" si="461"/>
        <v>0</v>
      </c>
      <c r="X701" s="126">
        <f t="shared" si="461"/>
        <v>0</v>
      </c>
      <c r="Y701" s="696">
        <f t="shared" si="434"/>
        <v>0</v>
      </c>
      <c r="Z701" s="408">
        <f t="shared" si="435"/>
        <v>0</v>
      </c>
      <c r="AA701" s="127"/>
      <c r="AB701" s="123">
        <f t="shared" si="462"/>
        <v>0</v>
      </c>
      <c r="AC701" s="121">
        <f t="shared" si="462"/>
        <v>0</v>
      </c>
      <c r="AD701" s="121">
        <f t="shared" si="462"/>
        <v>0</v>
      </c>
      <c r="AE701" s="121">
        <f t="shared" si="462"/>
        <v>0</v>
      </c>
      <c r="AF701" s="121">
        <f t="shared" si="462"/>
        <v>0</v>
      </c>
      <c r="AG701" s="121">
        <f t="shared" si="462"/>
        <v>0</v>
      </c>
      <c r="AH701" s="121">
        <f t="shared" si="462"/>
        <v>0</v>
      </c>
      <c r="AI701" s="121">
        <f t="shared" si="462"/>
        <v>0</v>
      </c>
      <c r="AJ701" s="121">
        <f t="shared" si="462"/>
        <v>0</v>
      </c>
      <c r="AK701" s="121">
        <f t="shared" si="462"/>
        <v>0</v>
      </c>
      <c r="AL701" s="121">
        <f t="shared" si="462"/>
        <v>0</v>
      </c>
      <c r="AM701" s="121">
        <f t="shared" si="462"/>
        <v>0</v>
      </c>
      <c r="AN701" s="121">
        <f t="shared" si="462"/>
        <v>0</v>
      </c>
      <c r="AO701" s="701">
        <f t="shared" si="462"/>
        <v>0</v>
      </c>
      <c r="AP701" s="122"/>
      <c r="AQ701" s="123">
        <f t="shared" si="463"/>
        <v>0</v>
      </c>
      <c r="AR701" s="121">
        <f t="shared" si="463"/>
        <v>0</v>
      </c>
      <c r="AS701" s="121">
        <f t="shared" si="463"/>
        <v>0</v>
      </c>
      <c r="AT701" s="121">
        <f t="shared" si="463"/>
        <v>0</v>
      </c>
      <c r="AU701" s="121">
        <f t="shared" si="463"/>
        <v>0</v>
      </c>
      <c r="AV701" s="121">
        <f t="shared" si="463"/>
        <v>0</v>
      </c>
      <c r="AW701" s="121">
        <f t="shared" si="463"/>
        <v>0</v>
      </c>
      <c r="AX701" s="121">
        <f t="shared" si="463"/>
        <v>0</v>
      </c>
      <c r="AY701" s="121">
        <f t="shared" si="463"/>
        <v>0</v>
      </c>
      <c r="AZ701" s="121">
        <f t="shared" si="463"/>
        <v>0</v>
      </c>
      <c r="BA701" s="121">
        <f t="shared" si="463"/>
        <v>0</v>
      </c>
      <c r="BB701" s="121">
        <f t="shared" si="463"/>
        <v>0</v>
      </c>
      <c r="BC701" s="121">
        <f t="shared" si="463"/>
        <v>0</v>
      </c>
      <c r="BD701" s="701">
        <f t="shared" si="463"/>
        <v>0</v>
      </c>
      <c r="BE701" s="693"/>
      <c r="BF701" s="122">
        <f t="shared" si="438"/>
        <v>0</v>
      </c>
      <c r="BG701" s="124"/>
      <c r="BH701" s="122">
        <f t="shared" si="439"/>
        <v>0</v>
      </c>
      <c r="BI701" s="124"/>
      <c r="BJ701" s="122">
        <f t="shared" si="440"/>
        <v>0</v>
      </c>
      <c r="BK701" s="124"/>
      <c r="BL701" s="125">
        <f t="shared" si="441"/>
        <v>0</v>
      </c>
      <c r="BM701" s="124"/>
      <c r="BN701" s="123">
        <f t="shared" si="464"/>
        <v>0</v>
      </c>
      <c r="BO701" s="126">
        <f t="shared" si="464"/>
        <v>0</v>
      </c>
      <c r="BP701" s="127"/>
      <c r="BQ701" s="410"/>
    </row>
    <row r="702" spans="1:69" s="58" customFormat="1" ht="17.55" hidden="1" customHeight="1">
      <c r="A702"/>
      <c r="B702"/>
      <c r="C702" s="139" t="str">
        <f t="shared" si="429"/>
        <v>H</v>
      </c>
      <c r="D702" s="130" t="str">
        <f t="shared" si="455"/>
        <v>IL_G</v>
      </c>
      <c r="E702" s="129" t="str">
        <f t="shared" si="454"/>
        <v>NSCC</v>
      </c>
      <c r="F702" s="717"/>
      <c r="G702" s="123">
        <f t="shared" si="459"/>
        <v>0</v>
      </c>
      <c r="H702" s="121">
        <f t="shared" si="459"/>
        <v>0</v>
      </c>
      <c r="I702" s="121">
        <f t="shared" si="459"/>
        <v>0</v>
      </c>
      <c r="J702" s="121">
        <f t="shared" si="459"/>
        <v>0</v>
      </c>
      <c r="K702" s="121">
        <f t="shared" si="459"/>
        <v>0</v>
      </c>
      <c r="L702" s="121">
        <f t="shared" si="459"/>
        <v>0</v>
      </c>
      <c r="M702" s="121">
        <f t="shared" si="459"/>
        <v>0</v>
      </c>
      <c r="N702" s="121">
        <f t="shared" si="459"/>
        <v>0</v>
      </c>
      <c r="O702" s="121">
        <f t="shared" si="459"/>
        <v>0</v>
      </c>
      <c r="P702" s="126">
        <f t="shared" si="459"/>
        <v>0</v>
      </c>
      <c r="Q702" s="122"/>
      <c r="R702" s="408">
        <f t="shared" si="431"/>
        <v>0</v>
      </c>
      <c r="S702" s="693"/>
      <c r="T702" s="700">
        <f t="shared" si="460"/>
        <v>0</v>
      </c>
      <c r="U702" s="701">
        <f t="shared" si="460"/>
        <v>0</v>
      </c>
      <c r="V702" s="693"/>
      <c r="W702" s="700">
        <f t="shared" si="461"/>
        <v>0</v>
      </c>
      <c r="X702" s="126">
        <f t="shared" si="461"/>
        <v>0</v>
      </c>
      <c r="Y702" s="696">
        <f t="shared" si="434"/>
        <v>0</v>
      </c>
      <c r="Z702" s="408">
        <f t="shared" si="435"/>
        <v>0</v>
      </c>
      <c r="AA702" s="127"/>
      <c r="AB702" s="123">
        <f t="shared" si="462"/>
        <v>0</v>
      </c>
      <c r="AC702" s="121">
        <f t="shared" si="462"/>
        <v>0</v>
      </c>
      <c r="AD702" s="121">
        <f t="shared" si="462"/>
        <v>0</v>
      </c>
      <c r="AE702" s="121">
        <f t="shared" si="462"/>
        <v>0</v>
      </c>
      <c r="AF702" s="121">
        <f t="shared" si="462"/>
        <v>0</v>
      </c>
      <c r="AG702" s="121">
        <f t="shared" si="462"/>
        <v>0</v>
      </c>
      <c r="AH702" s="121">
        <f t="shared" si="462"/>
        <v>0</v>
      </c>
      <c r="AI702" s="121">
        <f t="shared" si="462"/>
        <v>0</v>
      </c>
      <c r="AJ702" s="121">
        <f t="shared" si="462"/>
        <v>0</v>
      </c>
      <c r="AK702" s="121">
        <f t="shared" si="462"/>
        <v>0</v>
      </c>
      <c r="AL702" s="121">
        <f t="shared" si="462"/>
        <v>0</v>
      </c>
      <c r="AM702" s="121">
        <f t="shared" si="462"/>
        <v>0</v>
      </c>
      <c r="AN702" s="121">
        <f t="shared" si="462"/>
        <v>0</v>
      </c>
      <c r="AO702" s="701">
        <f t="shared" si="462"/>
        <v>0</v>
      </c>
      <c r="AP702" s="122"/>
      <c r="AQ702" s="123">
        <f t="shared" si="463"/>
        <v>0</v>
      </c>
      <c r="AR702" s="121">
        <f t="shared" si="463"/>
        <v>0</v>
      </c>
      <c r="AS702" s="121">
        <f t="shared" si="463"/>
        <v>0</v>
      </c>
      <c r="AT702" s="121">
        <f t="shared" si="463"/>
        <v>0</v>
      </c>
      <c r="AU702" s="121">
        <f t="shared" si="463"/>
        <v>0</v>
      </c>
      <c r="AV702" s="121">
        <f t="shared" si="463"/>
        <v>0</v>
      </c>
      <c r="AW702" s="121">
        <f t="shared" si="463"/>
        <v>0</v>
      </c>
      <c r="AX702" s="121">
        <f t="shared" si="463"/>
        <v>0</v>
      </c>
      <c r="AY702" s="121">
        <f t="shared" si="463"/>
        <v>0</v>
      </c>
      <c r="AZ702" s="121">
        <f t="shared" si="463"/>
        <v>0</v>
      </c>
      <c r="BA702" s="121">
        <f t="shared" si="463"/>
        <v>0</v>
      </c>
      <c r="BB702" s="121">
        <f t="shared" si="463"/>
        <v>0</v>
      </c>
      <c r="BC702" s="121">
        <f t="shared" si="463"/>
        <v>0</v>
      </c>
      <c r="BD702" s="701">
        <f t="shared" si="463"/>
        <v>0</v>
      </c>
      <c r="BE702" s="693"/>
      <c r="BF702" s="122">
        <f t="shared" si="438"/>
        <v>0</v>
      </c>
      <c r="BG702" s="124"/>
      <c r="BH702" s="122">
        <f t="shared" si="439"/>
        <v>0</v>
      </c>
      <c r="BI702" s="124"/>
      <c r="BJ702" s="122">
        <f t="shared" si="440"/>
        <v>0</v>
      </c>
      <c r="BK702" s="124"/>
      <c r="BL702" s="125">
        <f t="shared" si="441"/>
        <v>0</v>
      </c>
      <c r="BM702" s="124"/>
      <c r="BN702" s="123">
        <f t="shared" si="464"/>
        <v>0</v>
      </c>
      <c r="BO702" s="126">
        <f t="shared" si="464"/>
        <v>0</v>
      </c>
      <c r="BP702" s="127"/>
      <c r="BQ702" s="410"/>
    </row>
    <row r="703" spans="1:69" s="58" customFormat="1" ht="17.55" hidden="1" customHeight="1">
      <c r="A703"/>
      <c r="B703"/>
      <c r="C703" s="139" t="str">
        <f t="shared" si="429"/>
        <v>H</v>
      </c>
      <c r="D703" s="130" t="str">
        <f t="shared" si="455"/>
        <v>IL_G</v>
      </c>
      <c r="E703" s="129" t="str">
        <f t="shared" si="454"/>
        <v>P&amp;H Tech</v>
      </c>
      <c r="F703" s="717"/>
      <c r="G703" s="123">
        <f t="shared" si="459"/>
        <v>0</v>
      </c>
      <c r="H703" s="121">
        <f t="shared" si="459"/>
        <v>0</v>
      </c>
      <c r="I703" s="121">
        <f t="shared" si="459"/>
        <v>0</v>
      </c>
      <c r="J703" s="121">
        <f t="shared" si="459"/>
        <v>0</v>
      </c>
      <c r="K703" s="121">
        <f t="shared" si="459"/>
        <v>0</v>
      </c>
      <c r="L703" s="121">
        <f t="shared" si="459"/>
        <v>0</v>
      </c>
      <c r="M703" s="121">
        <f t="shared" si="459"/>
        <v>0</v>
      </c>
      <c r="N703" s="121">
        <f t="shared" si="459"/>
        <v>0</v>
      </c>
      <c r="O703" s="121">
        <f t="shared" si="459"/>
        <v>0</v>
      </c>
      <c r="P703" s="126">
        <f t="shared" si="459"/>
        <v>0</v>
      </c>
      <c r="Q703" s="122"/>
      <c r="R703" s="408">
        <f t="shared" si="431"/>
        <v>0</v>
      </c>
      <c r="S703" s="693"/>
      <c r="T703" s="700">
        <f t="shared" si="460"/>
        <v>0</v>
      </c>
      <c r="U703" s="701">
        <f t="shared" si="460"/>
        <v>0</v>
      </c>
      <c r="V703" s="693"/>
      <c r="W703" s="700">
        <f t="shared" si="461"/>
        <v>0</v>
      </c>
      <c r="X703" s="126">
        <f t="shared" si="461"/>
        <v>0</v>
      </c>
      <c r="Y703" s="696">
        <f t="shared" si="434"/>
        <v>0</v>
      </c>
      <c r="Z703" s="408">
        <f t="shared" si="435"/>
        <v>0</v>
      </c>
      <c r="AA703" s="127"/>
      <c r="AB703" s="123">
        <f t="shared" si="462"/>
        <v>0</v>
      </c>
      <c r="AC703" s="121">
        <f t="shared" si="462"/>
        <v>0</v>
      </c>
      <c r="AD703" s="121">
        <f t="shared" si="462"/>
        <v>0</v>
      </c>
      <c r="AE703" s="121">
        <f t="shared" si="462"/>
        <v>0</v>
      </c>
      <c r="AF703" s="121">
        <f t="shared" si="462"/>
        <v>0</v>
      </c>
      <c r="AG703" s="121">
        <f t="shared" si="462"/>
        <v>0</v>
      </c>
      <c r="AH703" s="121">
        <f t="shared" si="462"/>
        <v>0</v>
      </c>
      <c r="AI703" s="121">
        <f t="shared" si="462"/>
        <v>0</v>
      </c>
      <c r="AJ703" s="121">
        <f t="shared" si="462"/>
        <v>0</v>
      </c>
      <c r="AK703" s="121">
        <f t="shared" si="462"/>
        <v>0</v>
      </c>
      <c r="AL703" s="121">
        <f t="shared" si="462"/>
        <v>0</v>
      </c>
      <c r="AM703" s="121">
        <f t="shared" si="462"/>
        <v>0</v>
      </c>
      <c r="AN703" s="121">
        <f t="shared" si="462"/>
        <v>0</v>
      </c>
      <c r="AO703" s="701">
        <f t="shared" si="462"/>
        <v>0</v>
      </c>
      <c r="AP703" s="122"/>
      <c r="AQ703" s="123">
        <f t="shared" si="463"/>
        <v>0</v>
      </c>
      <c r="AR703" s="121">
        <f t="shared" si="463"/>
        <v>0</v>
      </c>
      <c r="AS703" s="121">
        <f t="shared" si="463"/>
        <v>0</v>
      </c>
      <c r="AT703" s="121">
        <f t="shared" si="463"/>
        <v>0</v>
      </c>
      <c r="AU703" s="121">
        <f t="shared" si="463"/>
        <v>0</v>
      </c>
      <c r="AV703" s="121">
        <f t="shared" si="463"/>
        <v>0</v>
      </c>
      <c r="AW703" s="121">
        <f t="shared" si="463"/>
        <v>0</v>
      </c>
      <c r="AX703" s="121">
        <f t="shared" si="463"/>
        <v>0</v>
      </c>
      <c r="AY703" s="121">
        <f t="shared" si="463"/>
        <v>0</v>
      </c>
      <c r="AZ703" s="121">
        <f t="shared" si="463"/>
        <v>0</v>
      </c>
      <c r="BA703" s="121">
        <f t="shared" si="463"/>
        <v>0</v>
      </c>
      <c r="BB703" s="121">
        <f t="shared" si="463"/>
        <v>0</v>
      </c>
      <c r="BC703" s="121">
        <f t="shared" si="463"/>
        <v>0</v>
      </c>
      <c r="BD703" s="701">
        <f t="shared" si="463"/>
        <v>0</v>
      </c>
      <c r="BE703" s="693"/>
      <c r="BF703" s="122">
        <f t="shared" si="438"/>
        <v>0</v>
      </c>
      <c r="BG703" s="124"/>
      <c r="BH703" s="122">
        <f t="shared" si="439"/>
        <v>0</v>
      </c>
      <c r="BI703" s="124"/>
      <c r="BJ703" s="122">
        <f t="shared" si="440"/>
        <v>0</v>
      </c>
      <c r="BK703" s="124"/>
      <c r="BL703" s="125">
        <f t="shared" si="441"/>
        <v>0</v>
      </c>
      <c r="BM703" s="124"/>
      <c r="BN703" s="123">
        <f t="shared" si="464"/>
        <v>0</v>
      </c>
      <c r="BO703" s="126">
        <f t="shared" si="464"/>
        <v>0</v>
      </c>
      <c r="BP703" s="127"/>
      <c r="BQ703" s="410"/>
    </row>
    <row r="704" spans="1:69" s="58" customFormat="1" ht="17.55" hidden="1" customHeight="1">
      <c r="A704"/>
      <c r="B704"/>
      <c r="C704" s="139" t="str">
        <f t="shared" si="429"/>
        <v>H</v>
      </c>
      <c r="D704" s="130" t="str">
        <f t="shared" si="455"/>
        <v>IL_G</v>
      </c>
      <c r="E704" s="129" t="str">
        <f t="shared" si="454"/>
        <v>Samsung SDI</v>
      </c>
      <c r="F704" s="717"/>
      <c r="G704" s="123">
        <f t="shared" si="459"/>
        <v>0</v>
      </c>
      <c r="H704" s="121">
        <f t="shared" si="459"/>
        <v>0</v>
      </c>
      <c r="I704" s="121">
        <f t="shared" si="459"/>
        <v>0</v>
      </c>
      <c r="J704" s="121">
        <f t="shared" si="459"/>
        <v>0</v>
      </c>
      <c r="K704" s="121">
        <f t="shared" si="459"/>
        <v>0</v>
      </c>
      <c r="L704" s="121">
        <f t="shared" si="459"/>
        <v>0</v>
      </c>
      <c r="M704" s="121">
        <f t="shared" si="459"/>
        <v>0</v>
      </c>
      <c r="N704" s="121">
        <f t="shared" si="459"/>
        <v>0</v>
      </c>
      <c r="O704" s="121">
        <f t="shared" si="459"/>
        <v>0</v>
      </c>
      <c r="P704" s="126">
        <f t="shared" si="459"/>
        <v>0</v>
      </c>
      <c r="Q704" s="122"/>
      <c r="R704" s="408">
        <f t="shared" si="431"/>
        <v>0</v>
      </c>
      <c r="S704" s="693"/>
      <c r="T704" s="700">
        <f t="shared" si="460"/>
        <v>0</v>
      </c>
      <c r="U704" s="701">
        <f t="shared" si="460"/>
        <v>0</v>
      </c>
      <c r="V704" s="693"/>
      <c r="W704" s="700">
        <f t="shared" si="461"/>
        <v>0</v>
      </c>
      <c r="X704" s="126">
        <f t="shared" si="461"/>
        <v>0</v>
      </c>
      <c r="Y704" s="696">
        <f t="shared" si="434"/>
        <v>0</v>
      </c>
      <c r="Z704" s="408">
        <f t="shared" si="435"/>
        <v>0</v>
      </c>
      <c r="AA704" s="127"/>
      <c r="AB704" s="123">
        <f t="shared" si="462"/>
        <v>0</v>
      </c>
      <c r="AC704" s="121">
        <f t="shared" si="462"/>
        <v>0</v>
      </c>
      <c r="AD704" s="121">
        <f t="shared" si="462"/>
        <v>0</v>
      </c>
      <c r="AE704" s="121">
        <f t="shared" si="462"/>
        <v>0</v>
      </c>
      <c r="AF704" s="121">
        <f t="shared" si="462"/>
        <v>0</v>
      </c>
      <c r="AG704" s="121">
        <f t="shared" si="462"/>
        <v>0</v>
      </c>
      <c r="AH704" s="121">
        <f t="shared" si="462"/>
        <v>0</v>
      </c>
      <c r="AI704" s="121">
        <f t="shared" si="462"/>
        <v>0</v>
      </c>
      <c r="AJ704" s="121">
        <f t="shared" si="462"/>
        <v>0</v>
      </c>
      <c r="AK704" s="121">
        <f t="shared" si="462"/>
        <v>0</v>
      </c>
      <c r="AL704" s="121">
        <f t="shared" si="462"/>
        <v>0</v>
      </c>
      <c r="AM704" s="121">
        <f t="shared" si="462"/>
        <v>0</v>
      </c>
      <c r="AN704" s="121">
        <f t="shared" si="462"/>
        <v>0</v>
      </c>
      <c r="AO704" s="701">
        <f t="shared" si="462"/>
        <v>0</v>
      </c>
      <c r="AP704" s="122"/>
      <c r="AQ704" s="123">
        <f t="shared" si="463"/>
        <v>0</v>
      </c>
      <c r="AR704" s="121">
        <f t="shared" si="463"/>
        <v>0</v>
      </c>
      <c r="AS704" s="121">
        <f t="shared" si="463"/>
        <v>0</v>
      </c>
      <c r="AT704" s="121">
        <f t="shared" si="463"/>
        <v>0</v>
      </c>
      <c r="AU704" s="121">
        <f t="shared" si="463"/>
        <v>0</v>
      </c>
      <c r="AV704" s="121">
        <f t="shared" si="463"/>
        <v>0</v>
      </c>
      <c r="AW704" s="121">
        <f t="shared" si="463"/>
        <v>0</v>
      </c>
      <c r="AX704" s="121">
        <f t="shared" si="463"/>
        <v>0</v>
      </c>
      <c r="AY704" s="121">
        <f t="shared" si="463"/>
        <v>0</v>
      </c>
      <c r="AZ704" s="121">
        <f t="shared" si="463"/>
        <v>0</v>
      </c>
      <c r="BA704" s="121">
        <f t="shared" si="463"/>
        <v>0</v>
      </c>
      <c r="BB704" s="121">
        <f t="shared" si="463"/>
        <v>0</v>
      </c>
      <c r="BC704" s="121">
        <f t="shared" si="463"/>
        <v>0</v>
      </c>
      <c r="BD704" s="701">
        <f t="shared" si="463"/>
        <v>0</v>
      </c>
      <c r="BE704" s="693"/>
      <c r="BF704" s="122">
        <f t="shared" si="438"/>
        <v>0</v>
      </c>
      <c r="BG704" s="124"/>
      <c r="BH704" s="122">
        <f t="shared" si="439"/>
        <v>0</v>
      </c>
      <c r="BI704" s="124"/>
      <c r="BJ704" s="122">
        <f t="shared" si="440"/>
        <v>0</v>
      </c>
      <c r="BK704" s="124"/>
      <c r="BL704" s="125">
        <f t="shared" si="441"/>
        <v>0</v>
      </c>
      <c r="BM704" s="124"/>
      <c r="BN704" s="123">
        <f t="shared" si="464"/>
        <v>0</v>
      </c>
      <c r="BO704" s="126">
        <f t="shared" si="464"/>
        <v>0</v>
      </c>
      <c r="BP704" s="127"/>
      <c r="BQ704" s="410"/>
    </row>
    <row r="705" spans="1:69" s="131" customFormat="1" ht="17.55" hidden="1" customHeight="1">
      <c r="A705" s="83"/>
      <c r="C705" s="139" t="str">
        <f t="shared" si="429"/>
        <v>H</v>
      </c>
      <c r="D705" s="130" t="str">
        <f t="shared" si="455"/>
        <v>IL_G</v>
      </c>
      <c r="E705" s="129" t="str">
        <f t="shared" ref="E705:E714" si="465">E670</f>
        <v>SFC</v>
      </c>
      <c r="F705" s="717"/>
      <c r="G705" s="123">
        <f t="shared" si="459"/>
        <v>0</v>
      </c>
      <c r="H705" s="121">
        <f t="shared" si="459"/>
        <v>0</v>
      </c>
      <c r="I705" s="121">
        <f t="shared" si="459"/>
        <v>0</v>
      </c>
      <c r="J705" s="121">
        <f t="shared" si="459"/>
        <v>0</v>
      </c>
      <c r="K705" s="121">
        <f t="shared" si="459"/>
        <v>0</v>
      </c>
      <c r="L705" s="121">
        <f t="shared" si="459"/>
        <v>0</v>
      </c>
      <c r="M705" s="121">
        <f t="shared" si="459"/>
        <v>0</v>
      </c>
      <c r="N705" s="121">
        <f t="shared" si="459"/>
        <v>0</v>
      </c>
      <c r="O705" s="121">
        <f t="shared" si="459"/>
        <v>0</v>
      </c>
      <c r="P705" s="126">
        <f t="shared" si="459"/>
        <v>0</v>
      </c>
      <c r="Q705" s="122"/>
      <c r="R705" s="408">
        <f t="shared" si="431"/>
        <v>0</v>
      </c>
      <c r="S705" s="693"/>
      <c r="T705" s="700">
        <f t="shared" si="460"/>
        <v>0</v>
      </c>
      <c r="U705" s="701">
        <f t="shared" si="460"/>
        <v>0</v>
      </c>
      <c r="V705" s="693"/>
      <c r="W705" s="700">
        <f t="shared" si="461"/>
        <v>0</v>
      </c>
      <c r="X705" s="126">
        <f t="shared" si="461"/>
        <v>0</v>
      </c>
      <c r="Y705" s="696">
        <f t="shared" si="434"/>
        <v>0</v>
      </c>
      <c r="Z705" s="408">
        <f t="shared" si="435"/>
        <v>0</v>
      </c>
      <c r="AA705" s="127"/>
      <c r="AB705" s="123">
        <f t="shared" si="462"/>
        <v>0</v>
      </c>
      <c r="AC705" s="121">
        <f t="shared" si="462"/>
        <v>0</v>
      </c>
      <c r="AD705" s="121">
        <f t="shared" si="462"/>
        <v>0</v>
      </c>
      <c r="AE705" s="121">
        <f t="shared" si="462"/>
        <v>0</v>
      </c>
      <c r="AF705" s="121">
        <f t="shared" si="462"/>
        <v>0</v>
      </c>
      <c r="AG705" s="121">
        <f t="shared" si="462"/>
        <v>0</v>
      </c>
      <c r="AH705" s="121">
        <f t="shared" si="462"/>
        <v>0</v>
      </c>
      <c r="AI705" s="121">
        <f t="shared" si="462"/>
        <v>0</v>
      </c>
      <c r="AJ705" s="121">
        <f t="shared" si="462"/>
        <v>0</v>
      </c>
      <c r="AK705" s="121">
        <f t="shared" si="462"/>
        <v>0</v>
      </c>
      <c r="AL705" s="121">
        <f t="shared" si="462"/>
        <v>0</v>
      </c>
      <c r="AM705" s="121">
        <f t="shared" si="462"/>
        <v>0</v>
      </c>
      <c r="AN705" s="121">
        <f t="shared" si="462"/>
        <v>0</v>
      </c>
      <c r="AO705" s="701">
        <f t="shared" si="462"/>
        <v>0</v>
      </c>
      <c r="AP705" s="122"/>
      <c r="AQ705" s="123">
        <f t="shared" si="463"/>
        <v>0</v>
      </c>
      <c r="AR705" s="121">
        <f t="shared" si="463"/>
        <v>0</v>
      </c>
      <c r="AS705" s="121">
        <f t="shared" si="463"/>
        <v>0</v>
      </c>
      <c r="AT705" s="121">
        <f t="shared" si="463"/>
        <v>0</v>
      </c>
      <c r="AU705" s="121">
        <f t="shared" si="463"/>
        <v>0</v>
      </c>
      <c r="AV705" s="121">
        <f t="shared" si="463"/>
        <v>0</v>
      </c>
      <c r="AW705" s="121">
        <f t="shared" si="463"/>
        <v>0</v>
      </c>
      <c r="AX705" s="121">
        <f t="shared" si="463"/>
        <v>0</v>
      </c>
      <c r="AY705" s="121">
        <f t="shared" si="463"/>
        <v>0</v>
      </c>
      <c r="AZ705" s="121">
        <f t="shared" si="463"/>
        <v>0</v>
      </c>
      <c r="BA705" s="121">
        <f t="shared" si="463"/>
        <v>0</v>
      </c>
      <c r="BB705" s="121">
        <f t="shared" si="463"/>
        <v>0</v>
      </c>
      <c r="BC705" s="121">
        <f t="shared" si="463"/>
        <v>0</v>
      </c>
      <c r="BD705" s="701">
        <f t="shared" si="463"/>
        <v>0</v>
      </c>
      <c r="BE705" s="693"/>
      <c r="BF705" s="122">
        <f t="shared" si="438"/>
        <v>0</v>
      </c>
      <c r="BG705" s="124"/>
      <c r="BH705" s="122">
        <f t="shared" si="439"/>
        <v>0</v>
      </c>
      <c r="BI705" s="124"/>
      <c r="BJ705" s="122">
        <f t="shared" si="440"/>
        <v>0</v>
      </c>
      <c r="BK705" s="124"/>
      <c r="BL705" s="125">
        <f t="shared" si="441"/>
        <v>0</v>
      </c>
      <c r="BM705" s="124"/>
      <c r="BN705" s="123">
        <f t="shared" si="464"/>
        <v>0</v>
      </c>
      <c r="BO705" s="126">
        <f t="shared" si="464"/>
        <v>0</v>
      </c>
      <c r="BP705" s="127"/>
      <c r="BQ705" s="409"/>
    </row>
    <row r="706" spans="1:69" s="131" customFormat="1" ht="17.55" hidden="1" customHeight="1">
      <c r="A706" s="83"/>
      <c r="C706" s="139" t="str">
        <f t="shared" si="429"/>
        <v>H</v>
      </c>
      <c r="D706" s="130" t="str">
        <f t="shared" si="455"/>
        <v>IL_G</v>
      </c>
      <c r="E706" s="129" t="str">
        <f t="shared" si="465"/>
        <v>SK JNC</v>
      </c>
      <c r="F706" s="717"/>
      <c r="G706" s="123">
        <f t="shared" ref="G706:P715" si="466">SUMIFS(Share, Y, $E$3, Config, $G$11, P, G$15, LType, $D706, MSup, $E706)</f>
        <v>0</v>
      </c>
      <c r="H706" s="121">
        <f t="shared" si="466"/>
        <v>0</v>
      </c>
      <c r="I706" s="121">
        <f t="shared" si="466"/>
        <v>0</v>
      </c>
      <c r="J706" s="121">
        <f t="shared" si="466"/>
        <v>0</v>
      </c>
      <c r="K706" s="121">
        <f t="shared" si="466"/>
        <v>0</v>
      </c>
      <c r="L706" s="121">
        <f t="shared" si="466"/>
        <v>0</v>
      </c>
      <c r="M706" s="121">
        <f t="shared" si="466"/>
        <v>0</v>
      </c>
      <c r="N706" s="121">
        <f t="shared" si="466"/>
        <v>0</v>
      </c>
      <c r="O706" s="121">
        <f t="shared" si="466"/>
        <v>0</v>
      </c>
      <c r="P706" s="126">
        <f t="shared" si="466"/>
        <v>0</v>
      </c>
      <c r="Q706" s="122"/>
      <c r="R706" s="408">
        <f t="shared" si="431"/>
        <v>0</v>
      </c>
      <c r="S706" s="693"/>
      <c r="T706" s="700">
        <f t="shared" si="460"/>
        <v>0</v>
      </c>
      <c r="U706" s="701">
        <f t="shared" si="460"/>
        <v>0</v>
      </c>
      <c r="V706" s="693"/>
      <c r="W706" s="700">
        <f t="shared" si="461"/>
        <v>0</v>
      </c>
      <c r="X706" s="126">
        <f t="shared" si="461"/>
        <v>0</v>
      </c>
      <c r="Y706" s="696">
        <f t="shared" si="434"/>
        <v>0</v>
      </c>
      <c r="Z706" s="408">
        <f t="shared" si="435"/>
        <v>0</v>
      </c>
      <c r="AA706" s="127"/>
      <c r="AB706" s="123">
        <f t="shared" ref="AB706:AO715" si="467">SUMIFS(Share, Y, $E$3, Config, $AB$11, P, AB$15, LType, $D706, MSup, $E706)</f>
        <v>0</v>
      </c>
      <c r="AC706" s="121">
        <f t="shared" si="467"/>
        <v>0</v>
      </c>
      <c r="AD706" s="121">
        <f t="shared" si="467"/>
        <v>0</v>
      </c>
      <c r="AE706" s="121">
        <f t="shared" si="467"/>
        <v>0</v>
      </c>
      <c r="AF706" s="121">
        <f t="shared" si="467"/>
        <v>0</v>
      </c>
      <c r="AG706" s="121">
        <f t="shared" si="467"/>
        <v>0</v>
      </c>
      <c r="AH706" s="121">
        <f t="shared" si="467"/>
        <v>0</v>
      </c>
      <c r="AI706" s="121">
        <f t="shared" si="467"/>
        <v>0</v>
      </c>
      <c r="AJ706" s="121">
        <f t="shared" si="467"/>
        <v>0</v>
      </c>
      <c r="AK706" s="121">
        <f t="shared" si="467"/>
        <v>0</v>
      </c>
      <c r="AL706" s="121">
        <f t="shared" si="467"/>
        <v>0</v>
      </c>
      <c r="AM706" s="121">
        <f t="shared" si="467"/>
        <v>0</v>
      </c>
      <c r="AN706" s="121">
        <f t="shared" si="467"/>
        <v>0</v>
      </c>
      <c r="AO706" s="701">
        <f t="shared" si="467"/>
        <v>0</v>
      </c>
      <c r="AP706" s="122"/>
      <c r="AQ706" s="123">
        <f t="shared" ref="AQ706:BD715" si="468">SUMIFS(Share, Y, $E$3, Config, $AQ$11, P, AQ$15, LType, $D706, MSup, $E706)</f>
        <v>0</v>
      </c>
      <c r="AR706" s="121">
        <f t="shared" si="468"/>
        <v>0</v>
      </c>
      <c r="AS706" s="121">
        <f t="shared" si="468"/>
        <v>0</v>
      </c>
      <c r="AT706" s="121">
        <f t="shared" si="468"/>
        <v>0</v>
      </c>
      <c r="AU706" s="121">
        <f t="shared" si="468"/>
        <v>0</v>
      </c>
      <c r="AV706" s="121">
        <f t="shared" si="468"/>
        <v>0</v>
      </c>
      <c r="AW706" s="121">
        <f t="shared" si="468"/>
        <v>0</v>
      </c>
      <c r="AX706" s="121">
        <f t="shared" si="468"/>
        <v>0</v>
      </c>
      <c r="AY706" s="121">
        <f t="shared" si="468"/>
        <v>0</v>
      </c>
      <c r="AZ706" s="121">
        <f t="shared" si="468"/>
        <v>0</v>
      </c>
      <c r="BA706" s="121">
        <f t="shared" si="468"/>
        <v>0</v>
      </c>
      <c r="BB706" s="121">
        <f t="shared" si="468"/>
        <v>0</v>
      </c>
      <c r="BC706" s="121">
        <f t="shared" si="468"/>
        <v>0</v>
      </c>
      <c r="BD706" s="701">
        <f t="shared" si="468"/>
        <v>0</v>
      </c>
      <c r="BE706" s="693"/>
      <c r="BF706" s="122">
        <f t="shared" si="438"/>
        <v>0</v>
      </c>
      <c r="BG706" s="124"/>
      <c r="BH706" s="122">
        <f t="shared" si="439"/>
        <v>0</v>
      </c>
      <c r="BI706" s="124"/>
      <c r="BJ706" s="122">
        <f t="shared" si="440"/>
        <v>0</v>
      </c>
      <c r="BK706" s="124"/>
      <c r="BL706" s="125">
        <f t="shared" si="441"/>
        <v>0</v>
      </c>
      <c r="BM706" s="124"/>
      <c r="BN706" s="123">
        <f t="shared" si="464"/>
        <v>0</v>
      </c>
      <c r="BO706" s="126">
        <f t="shared" si="464"/>
        <v>0</v>
      </c>
      <c r="BP706" s="127"/>
      <c r="BQ706" s="409"/>
    </row>
    <row r="707" spans="1:69" s="131" customFormat="1" ht="17.55" hidden="1" customHeight="1">
      <c r="A707" s="83"/>
      <c r="C707" s="139" t="str">
        <f t="shared" si="429"/>
        <v>H</v>
      </c>
      <c r="D707" s="130" t="str">
        <f t="shared" si="455"/>
        <v>IL_G</v>
      </c>
      <c r="E707" s="129" t="str">
        <f t="shared" si="465"/>
        <v>Solus AM</v>
      </c>
      <c r="F707" s="717"/>
      <c r="G707" s="123">
        <f t="shared" si="466"/>
        <v>0</v>
      </c>
      <c r="H707" s="121">
        <f t="shared" si="466"/>
        <v>0</v>
      </c>
      <c r="I707" s="121">
        <f t="shared" si="466"/>
        <v>0</v>
      </c>
      <c r="J707" s="121">
        <f t="shared" si="466"/>
        <v>0</v>
      </c>
      <c r="K707" s="121">
        <f t="shared" si="466"/>
        <v>0</v>
      </c>
      <c r="L707" s="121">
        <f t="shared" si="466"/>
        <v>0</v>
      </c>
      <c r="M707" s="121">
        <f t="shared" si="466"/>
        <v>0</v>
      </c>
      <c r="N707" s="121">
        <f t="shared" si="466"/>
        <v>0</v>
      </c>
      <c r="O707" s="121">
        <f t="shared" si="466"/>
        <v>0</v>
      </c>
      <c r="P707" s="126">
        <f t="shared" si="466"/>
        <v>0</v>
      </c>
      <c r="Q707" s="122"/>
      <c r="R707" s="408">
        <f t="shared" si="431"/>
        <v>0</v>
      </c>
      <c r="S707" s="693"/>
      <c r="T707" s="700">
        <f t="shared" si="460"/>
        <v>0</v>
      </c>
      <c r="U707" s="701">
        <f t="shared" si="460"/>
        <v>0</v>
      </c>
      <c r="V707" s="693"/>
      <c r="W707" s="700">
        <f t="shared" si="461"/>
        <v>0</v>
      </c>
      <c r="X707" s="126">
        <f t="shared" si="461"/>
        <v>0</v>
      </c>
      <c r="Y707" s="696">
        <f t="shared" si="434"/>
        <v>0</v>
      </c>
      <c r="Z707" s="408">
        <f t="shared" si="435"/>
        <v>0</v>
      </c>
      <c r="AA707" s="127"/>
      <c r="AB707" s="123">
        <f t="shared" si="467"/>
        <v>0</v>
      </c>
      <c r="AC707" s="121">
        <f t="shared" si="467"/>
        <v>0</v>
      </c>
      <c r="AD707" s="121">
        <f t="shared" si="467"/>
        <v>0</v>
      </c>
      <c r="AE707" s="121">
        <f t="shared" si="467"/>
        <v>0</v>
      </c>
      <c r="AF707" s="121">
        <f t="shared" si="467"/>
        <v>0</v>
      </c>
      <c r="AG707" s="121">
        <f t="shared" si="467"/>
        <v>0</v>
      </c>
      <c r="AH707" s="121">
        <f t="shared" si="467"/>
        <v>0</v>
      </c>
      <c r="AI707" s="121">
        <f t="shared" si="467"/>
        <v>0</v>
      </c>
      <c r="AJ707" s="121">
        <f t="shared" si="467"/>
        <v>0</v>
      </c>
      <c r="AK707" s="121">
        <f t="shared" si="467"/>
        <v>0</v>
      </c>
      <c r="AL707" s="121">
        <f t="shared" si="467"/>
        <v>0</v>
      </c>
      <c r="AM707" s="121">
        <f t="shared" si="467"/>
        <v>0</v>
      </c>
      <c r="AN707" s="121">
        <f t="shared" si="467"/>
        <v>0</v>
      </c>
      <c r="AO707" s="701">
        <f t="shared" si="467"/>
        <v>0</v>
      </c>
      <c r="AP707" s="122"/>
      <c r="AQ707" s="123">
        <f t="shared" si="468"/>
        <v>0</v>
      </c>
      <c r="AR707" s="121">
        <f t="shared" si="468"/>
        <v>0</v>
      </c>
      <c r="AS707" s="121">
        <f t="shared" si="468"/>
        <v>0</v>
      </c>
      <c r="AT707" s="121">
        <f t="shared" si="468"/>
        <v>0</v>
      </c>
      <c r="AU707" s="121">
        <f t="shared" si="468"/>
        <v>0</v>
      </c>
      <c r="AV707" s="121">
        <f t="shared" si="468"/>
        <v>0</v>
      </c>
      <c r="AW707" s="121">
        <f t="shared" si="468"/>
        <v>0</v>
      </c>
      <c r="AX707" s="121">
        <f t="shared" si="468"/>
        <v>0</v>
      </c>
      <c r="AY707" s="121">
        <f t="shared" si="468"/>
        <v>0</v>
      </c>
      <c r="AZ707" s="121">
        <f t="shared" si="468"/>
        <v>0</v>
      </c>
      <c r="BA707" s="121">
        <f t="shared" si="468"/>
        <v>0</v>
      </c>
      <c r="BB707" s="121">
        <f t="shared" si="468"/>
        <v>0</v>
      </c>
      <c r="BC707" s="121">
        <f t="shared" si="468"/>
        <v>0</v>
      </c>
      <c r="BD707" s="701">
        <f t="shared" si="468"/>
        <v>0</v>
      </c>
      <c r="BE707" s="693"/>
      <c r="BF707" s="122">
        <f t="shared" si="438"/>
        <v>0</v>
      </c>
      <c r="BG707" s="124"/>
      <c r="BH707" s="122">
        <f t="shared" si="439"/>
        <v>0</v>
      </c>
      <c r="BI707" s="124"/>
      <c r="BJ707" s="122">
        <f t="shared" si="440"/>
        <v>0</v>
      </c>
      <c r="BK707" s="124"/>
      <c r="BL707" s="125">
        <f t="shared" si="441"/>
        <v>0</v>
      </c>
      <c r="BM707" s="124"/>
      <c r="BN707" s="123">
        <f t="shared" si="464"/>
        <v>0</v>
      </c>
      <c r="BO707" s="126">
        <f t="shared" si="464"/>
        <v>0</v>
      </c>
      <c r="BP707" s="127"/>
      <c r="BQ707" s="409"/>
    </row>
    <row r="708" spans="1:69" s="131" customFormat="1" ht="17.55" hidden="1" customHeight="1">
      <c r="A708" s="83"/>
      <c r="C708" s="139" t="str">
        <f t="shared" si="429"/>
        <v>H</v>
      </c>
      <c r="D708" s="130" t="str">
        <f t="shared" si="455"/>
        <v>IL_G</v>
      </c>
      <c r="E708" s="129">
        <f t="shared" si="465"/>
        <v>0</v>
      </c>
      <c r="F708" s="717"/>
      <c r="G708" s="123">
        <f t="shared" si="466"/>
        <v>0</v>
      </c>
      <c r="H708" s="121">
        <f t="shared" si="466"/>
        <v>0</v>
      </c>
      <c r="I708" s="121">
        <f t="shared" si="466"/>
        <v>0</v>
      </c>
      <c r="J708" s="121">
        <f t="shared" si="466"/>
        <v>0</v>
      </c>
      <c r="K708" s="121">
        <f t="shared" si="466"/>
        <v>0</v>
      </c>
      <c r="L708" s="121">
        <f t="shared" si="466"/>
        <v>0</v>
      </c>
      <c r="M708" s="121">
        <f t="shared" si="466"/>
        <v>0</v>
      </c>
      <c r="N708" s="121">
        <f t="shared" si="466"/>
        <v>0</v>
      </c>
      <c r="O708" s="121">
        <f t="shared" si="466"/>
        <v>0</v>
      </c>
      <c r="P708" s="126">
        <f t="shared" si="466"/>
        <v>0</v>
      </c>
      <c r="Q708" s="122"/>
      <c r="R708" s="408">
        <f t="shared" si="431"/>
        <v>0</v>
      </c>
      <c r="S708" s="693"/>
      <c r="T708" s="700">
        <f t="shared" si="460"/>
        <v>0</v>
      </c>
      <c r="U708" s="701">
        <f t="shared" si="460"/>
        <v>0</v>
      </c>
      <c r="V708" s="693"/>
      <c r="W708" s="700">
        <f t="shared" si="461"/>
        <v>0</v>
      </c>
      <c r="X708" s="126">
        <f t="shared" si="461"/>
        <v>0</v>
      </c>
      <c r="Y708" s="696">
        <f t="shared" si="434"/>
        <v>0</v>
      </c>
      <c r="Z708" s="408">
        <f t="shared" si="435"/>
        <v>0</v>
      </c>
      <c r="AA708" s="127"/>
      <c r="AB708" s="123">
        <f t="shared" si="467"/>
        <v>0</v>
      </c>
      <c r="AC708" s="121">
        <f t="shared" si="467"/>
        <v>0</v>
      </c>
      <c r="AD708" s="121">
        <f t="shared" si="467"/>
        <v>0</v>
      </c>
      <c r="AE708" s="121">
        <f t="shared" si="467"/>
        <v>0</v>
      </c>
      <c r="AF708" s="121">
        <f t="shared" si="467"/>
        <v>0</v>
      </c>
      <c r="AG708" s="121">
        <f t="shared" si="467"/>
        <v>0</v>
      </c>
      <c r="AH708" s="121">
        <f t="shared" si="467"/>
        <v>0</v>
      </c>
      <c r="AI708" s="121">
        <f t="shared" si="467"/>
        <v>0</v>
      </c>
      <c r="AJ708" s="121">
        <f t="shared" si="467"/>
        <v>0</v>
      </c>
      <c r="AK708" s="121">
        <f t="shared" si="467"/>
        <v>0</v>
      </c>
      <c r="AL708" s="121">
        <f t="shared" si="467"/>
        <v>0</v>
      </c>
      <c r="AM708" s="121">
        <f t="shared" si="467"/>
        <v>0</v>
      </c>
      <c r="AN708" s="121">
        <f t="shared" si="467"/>
        <v>0</v>
      </c>
      <c r="AO708" s="701">
        <f t="shared" si="467"/>
        <v>0</v>
      </c>
      <c r="AP708" s="122"/>
      <c r="AQ708" s="123">
        <f t="shared" si="468"/>
        <v>0</v>
      </c>
      <c r="AR708" s="121">
        <f t="shared" si="468"/>
        <v>0</v>
      </c>
      <c r="AS708" s="121">
        <f t="shared" si="468"/>
        <v>0</v>
      </c>
      <c r="AT708" s="121">
        <f t="shared" si="468"/>
        <v>0</v>
      </c>
      <c r="AU708" s="121">
        <f t="shared" si="468"/>
        <v>0</v>
      </c>
      <c r="AV708" s="121">
        <f t="shared" si="468"/>
        <v>0</v>
      </c>
      <c r="AW708" s="121">
        <f t="shared" si="468"/>
        <v>0</v>
      </c>
      <c r="AX708" s="121">
        <f t="shared" si="468"/>
        <v>0</v>
      </c>
      <c r="AY708" s="121">
        <f t="shared" si="468"/>
        <v>0</v>
      </c>
      <c r="AZ708" s="121">
        <f t="shared" si="468"/>
        <v>0</v>
      </c>
      <c r="BA708" s="121">
        <f t="shared" si="468"/>
        <v>0</v>
      </c>
      <c r="BB708" s="121">
        <f t="shared" si="468"/>
        <v>0</v>
      </c>
      <c r="BC708" s="121">
        <f t="shared" si="468"/>
        <v>0</v>
      </c>
      <c r="BD708" s="701">
        <f t="shared" si="468"/>
        <v>0</v>
      </c>
      <c r="BE708" s="693"/>
      <c r="BF708" s="122">
        <f t="shared" si="438"/>
        <v>0</v>
      </c>
      <c r="BG708" s="124"/>
      <c r="BH708" s="122">
        <f t="shared" si="439"/>
        <v>0</v>
      </c>
      <c r="BI708" s="124"/>
      <c r="BJ708" s="122">
        <f t="shared" si="440"/>
        <v>0</v>
      </c>
      <c r="BK708" s="124"/>
      <c r="BL708" s="125">
        <f t="shared" si="441"/>
        <v>0</v>
      </c>
      <c r="BM708" s="124"/>
      <c r="BN708" s="123">
        <f t="shared" si="464"/>
        <v>0</v>
      </c>
      <c r="BO708" s="126">
        <f t="shared" si="464"/>
        <v>0</v>
      </c>
      <c r="BP708" s="127"/>
      <c r="BQ708" s="409"/>
    </row>
    <row r="709" spans="1:69" s="131" customFormat="1" ht="17.55" hidden="1" customHeight="1">
      <c r="A709" s="83"/>
      <c r="C709" s="139" t="str">
        <f t="shared" si="429"/>
        <v>H</v>
      </c>
      <c r="D709" s="130" t="str">
        <f t="shared" si="455"/>
        <v>IL_G</v>
      </c>
      <c r="E709" s="129">
        <f t="shared" si="465"/>
        <v>0</v>
      </c>
      <c r="F709" s="717"/>
      <c r="G709" s="123">
        <f t="shared" si="466"/>
        <v>0</v>
      </c>
      <c r="H709" s="121">
        <f t="shared" si="466"/>
        <v>0</v>
      </c>
      <c r="I709" s="121">
        <f t="shared" si="466"/>
        <v>0</v>
      </c>
      <c r="J709" s="121">
        <f t="shared" si="466"/>
        <v>0</v>
      </c>
      <c r="K709" s="121">
        <f t="shared" si="466"/>
        <v>0</v>
      </c>
      <c r="L709" s="121">
        <f t="shared" si="466"/>
        <v>0</v>
      </c>
      <c r="M709" s="121">
        <f t="shared" si="466"/>
        <v>0</v>
      </c>
      <c r="N709" s="121">
        <f t="shared" si="466"/>
        <v>0</v>
      </c>
      <c r="O709" s="121">
        <f t="shared" si="466"/>
        <v>0</v>
      </c>
      <c r="P709" s="126">
        <f t="shared" si="466"/>
        <v>0</v>
      </c>
      <c r="Q709" s="122"/>
      <c r="R709" s="408">
        <f t="shared" si="431"/>
        <v>0</v>
      </c>
      <c r="S709" s="693"/>
      <c r="T709" s="700">
        <f t="shared" si="460"/>
        <v>0</v>
      </c>
      <c r="U709" s="701">
        <f t="shared" si="460"/>
        <v>0</v>
      </c>
      <c r="V709" s="693"/>
      <c r="W709" s="700">
        <f t="shared" si="461"/>
        <v>0</v>
      </c>
      <c r="X709" s="126">
        <f t="shared" si="461"/>
        <v>0</v>
      </c>
      <c r="Y709" s="696">
        <f t="shared" si="434"/>
        <v>0</v>
      </c>
      <c r="Z709" s="408">
        <f t="shared" si="435"/>
        <v>0</v>
      </c>
      <c r="AA709" s="127"/>
      <c r="AB709" s="123">
        <f t="shared" si="467"/>
        <v>0</v>
      </c>
      <c r="AC709" s="121">
        <f t="shared" si="467"/>
        <v>0</v>
      </c>
      <c r="AD709" s="121">
        <f t="shared" si="467"/>
        <v>0</v>
      </c>
      <c r="AE709" s="121">
        <f t="shared" si="467"/>
        <v>0</v>
      </c>
      <c r="AF709" s="121">
        <f t="shared" si="467"/>
        <v>0</v>
      </c>
      <c r="AG709" s="121">
        <f t="shared" si="467"/>
        <v>0</v>
      </c>
      <c r="AH709" s="121">
        <f t="shared" si="467"/>
        <v>0</v>
      </c>
      <c r="AI709" s="121">
        <f t="shared" si="467"/>
        <v>0</v>
      </c>
      <c r="AJ709" s="121">
        <f t="shared" si="467"/>
        <v>0</v>
      </c>
      <c r="AK709" s="121">
        <f t="shared" si="467"/>
        <v>0</v>
      </c>
      <c r="AL709" s="121">
        <f t="shared" si="467"/>
        <v>0</v>
      </c>
      <c r="AM709" s="121">
        <f t="shared" si="467"/>
        <v>0</v>
      </c>
      <c r="AN709" s="121">
        <f t="shared" si="467"/>
        <v>0</v>
      </c>
      <c r="AO709" s="701">
        <f t="shared" si="467"/>
        <v>0</v>
      </c>
      <c r="AP709" s="122"/>
      <c r="AQ709" s="123">
        <f t="shared" si="468"/>
        <v>0</v>
      </c>
      <c r="AR709" s="121">
        <f t="shared" si="468"/>
        <v>0</v>
      </c>
      <c r="AS709" s="121">
        <f t="shared" si="468"/>
        <v>0</v>
      </c>
      <c r="AT709" s="121">
        <f t="shared" si="468"/>
        <v>0</v>
      </c>
      <c r="AU709" s="121">
        <f t="shared" si="468"/>
        <v>0</v>
      </c>
      <c r="AV709" s="121">
        <f t="shared" si="468"/>
        <v>0</v>
      </c>
      <c r="AW709" s="121">
        <f t="shared" si="468"/>
        <v>0</v>
      </c>
      <c r="AX709" s="121">
        <f t="shared" si="468"/>
        <v>0</v>
      </c>
      <c r="AY709" s="121">
        <f t="shared" si="468"/>
        <v>0</v>
      </c>
      <c r="AZ709" s="121">
        <f t="shared" si="468"/>
        <v>0</v>
      </c>
      <c r="BA709" s="121">
        <f t="shared" si="468"/>
        <v>0</v>
      </c>
      <c r="BB709" s="121">
        <f t="shared" si="468"/>
        <v>0</v>
      </c>
      <c r="BC709" s="121">
        <f t="shared" si="468"/>
        <v>0</v>
      </c>
      <c r="BD709" s="701">
        <f t="shared" si="468"/>
        <v>0</v>
      </c>
      <c r="BE709" s="693"/>
      <c r="BF709" s="122">
        <f t="shared" si="438"/>
        <v>0</v>
      </c>
      <c r="BG709" s="124"/>
      <c r="BH709" s="122">
        <f t="shared" si="439"/>
        <v>0</v>
      </c>
      <c r="BI709" s="124"/>
      <c r="BJ709" s="122">
        <f t="shared" si="440"/>
        <v>0</v>
      </c>
      <c r="BK709" s="124"/>
      <c r="BL709" s="125">
        <f t="shared" si="441"/>
        <v>0</v>
      </c>
      <c r="BM709" s="124"/>
      <c r="BN709" s="123">
        <f t="shared" si="464"/>
        <v>0</v>
      </c>
      <c r="BO709" s="126">
        <f t="shared" si="464"/>
        <v>0</v>
      </c>
      <c r="BP709" s="127"/>
      <c r="BQ709" s="409"/>
    </row>
    <row r="710" spans="1:69" s="131" customFormat="1" ht="17.55" hidden="1" customHeight="1">
      <c r="A710" s="83"/>
      <c r="C710" s="139" t="str">
        <f t="shared" si="429"/>
        <v>H</v>
      </c>
      <c r="D710" s="130" t="str">
        <f t="shared" si="455"/>
        <v>IL_G</v>
      </c>
      <c r="E710" s="129">
        <f t="shared" si="465"/>
        <v>0</v>
      </c>
      <c r="F710" s="717"/>
      <c r="G710" s="123">
        <f t="shared" si="466"/>
        <v>0</v>
      </c>
      <c r="H710" s="121">
        <f t="shared" si="466"/>
        <v>0</v>
      </c>
      <c r="I710" s="121">
        <f t="shared" si="466"/>
        <v>0</v>
      </c>
      <c r="J710" s="121">
        <f t="shared" si="466"/>
        <v>0</v>
      </c>
      <c r="K710" s="121">
        <f t="shared" si="466"/>
        <v>0</v>
      </c>
      <c r="L710" s="121">
        <f t="shared" si="466"/>
        <v>0</v>
      </c>
      <c r="M710" s="121">
        <f t="shared" si="466"/>
        <v>0</v>
      </c>
      <c r="N710" s="121">
        <f t="shared" si="466"/>
        <v>0</v>
      </c>
      <c r="O710" s="121">
        <f t="shared" si="466"/>
        <v>0</v>
      </c>
      <c r="P710" s="126">
        <f t="shared" si="466"/>
        <v>0</v>
      </c>
      <c r="Q710" s="122"/>
      <c r="R710" s="408">
        <f t="shared" si="431"/>
        <v>0</v>
      </c>
      <c r="S710" s="693"/>
      <c r="T710" s="700">
        <f t="shared" si="460"/>
        <v>0</v>
      </c>
      <c r="U710" s="701">
        <f t="shared" si="460"/>
        <v>0</v>
      </c>
      <c r="V710" s="693"/>
      <c r="W710" s="700">
        <f t="shared" si="461"/>
        <v>0</v>
      </c>
      <c r="X710" s="126">
        <f t="shared" si="461"/>
        <v>0</v>
      </c>
      <c r="Y710" s="696">
        <f t="shared" si="434"/>
        <v>0</v>
      </c>
      <c r="Z710" s="408">
        <f t="shared" si="435"/>
        <v>0</v>
      </c>
      <c r="AA710" s="127"/>
      <c r="AB710" s="123">
        <f t="shared" si="467"/>
        <v>0</v>
      </c>
      <c r="AC710" s="121">
        <f t="shared" si="467"/>
        <v>0</v>
      </c>
      <c r="AD710" s="121">
        <f t="shared" si="467"/>
        <v>0</v>
      </c>
      <c r="AE710" s="121">
        <f t="shared" si="467"/>
        <v>0</v>
      </c>
      <c r="AF710" s="121">
        <f t="shared" si="467"/>
        <v>0</v>
      </c>
      <c r="AG710" s="121">
        <f t="shared" si="467"/>
        <v>0</v>
      </c>
      <c r="AH710" s="121">
        <f t="shared" si="467"/>
        <v>0</v>
      </c>
      <c r="AI710" s="121">
        <f t="shared" si="467"/>
        <v>0</v>
      </c>
      <c r="AJ710" s="121">
        <f t="shared" si="467"/>
        <v>0</v>
      </c>
      <c r="AK710" s="121">
        <f t="shared" si="467"/>
        <v>0</v>
      </c>
      <c r="AL710" s="121">
        <f t="shared" si="467"/>
        <v>0</v>
      </c>
      <c r="AM710" s="121">
        <f t="shared" si="467"/>
        <v>0</v>
      </c>
      <c r="AN710" s="121">
        <f t="shared" si="467"/>
        <v>0</v>
      </c>
      <c r="AO710" s="701">
        <f t="shared" si="467"/>
        <v>0</v>
      </c>
      <c r="AP710" s="122"/>
      <c r="AQ710" s="123">
        <f t="shared" si="468"/>
        <v>0</v>
      </c>
      <c r="AR710" s="121">
        <f t="shared" si="468"/>
        <v>0</v>
      </c>
      <c r="AS710" s="121">
        <f t="shared" si="468"/>
        <v>0</v>
      </c>
      <c r="AT710" s="121">
        <f t="shared" si="468"/>
        <v>0</v>
      </c>
      <c r="AU710" s="121">
        <f t="shared" si="468"/>
        <v>0</v>
      </c>
      <c r="AV710" s="121">
        <f t="shared" si="468"/>
        <v>0</v>
      </c>
      <c r="AW710" s="121">
        <f t="shared" si="468"/>
        <v>0</v>
      </c>
      <c r="AX710" s="121">
        <f t="shared" si="468"/>
        <v>0</v>
      </c>
      <c r="AY710" s="121">
        <f t="shared" si="468"/>
        <v>0</v>
      </c>
      <c r="AZ710" s="121">
        <f t="shared" si="468"/>
        <v>0</v>
      </c>
      <c r="BA710" s="121">
        <f t="shared" si="468"/>
        <v>0</v>
      </c>
      <c r="BB710" s="121">
        <f t="shared" si="468"/>
        <v>0</v>
      </c>
      <c r="BC710" s="121">
        <f t="shared" si="468"/>
        <v>0</v>
      </c>
      <c r="BD710" s="701">
        <f t="shared" si="468"/>
        <v>0</v>
      </c>
      <c r="BE710" s="693"/>
      <c r="BF710" s="122">
        <f t="shared" si="438"/>
        <v>0</v>
      </c>
      <c r="BG710" s="124"/>
      <c r="BH710" s="122">
        <f t="shared" si="439"/>
        <v>0</v>
      </c>
      <c r="BI710" s="124"/>
      <c r="BJ710" s="122">
        <f t="shared" si="440"/>
        <v>0</v>
      </c>
      <c r="BK710" s="124"/>
      <c r="BL710" s="125">
        <f t="shared" si="441"/>
        <v>0</v>
      </c>
      <c r="BM710" s="124"/>
      <c r="BN710" s="123">
        <f t="shared" si="464"/>
        <v>0</v>
      </c>
      <c r="BO710" s="126">
        <f t="shared" si="464"/>
        <v>0</v>
      </c>
      <c r="BP710" s="127"/>
      <c r="BQ710" s="409"/>
    </row>
    <row r="711" spans="1:69" s="131" customFormat="1" ht="17.55" hidden="1" customHeight="1">
      <c r="A711" s="83"/>
      <c r="C711" s="139" t="str">
        <f t="shared" si="429"/>
        <v>H</v>
      </c>
      <c r="D711" s="130" t="str">
        <f t="shared" si="455"/>
        <v>IL_G</v>
      </c>
      <c r="E711" s="129">
        <f t="shared" si="465"/>
        <v>0</v>
      </c>
      <c r="F711" s="717"/>
      <c r="G711" s="123">
        <f t="shared" si="466"/>
        <v>0</v>
      </c>
      <c r="H711" s="121">
        <f t="shared" si="466"/>
        <v>0</v>
      </c>
      <c r="I711" s="121">
        <f t="shared" si="466"/>
        <v>0</v>
      </c>
      <c r="J711" s="121">
        <f t="shared" si="466"/>
        <v>0</v>
      </c>
      <c r="K711" s="121">
        <f t="shared" si="466"/>
        <v>0</v>
      </c>
      <c r="L711" s="121">
        <f t="shared" si="466"/>
        <v>0</v>
      </c>
      <c r="M711" s="121">
        <f t="shared" si="466"/>
        <v>0</v>
      </c>
      <c r="N711" s="121">
        <f t="shared" si="466"/>
        <v>0</v>
      </c>
      <c r="O711" s="121">
        <f t="shared" si="466"/>
        <v>0</v>
      </c>
      <c r="P711" s="126">
        <f t="shared" si="466"/>
        <v>0</v>
      </c>
      <c r="Q711" s="122"/>
      <c r="R711" s="408">
        <f t="shared" si="431"/>
        <v>0</v>
      </c>
      <c r="S711" s="693"/>
      <c r="T711" s="700">
        <f t="shared" si="460"/>
        <v>0</v>
      </c>
      <c r="U711" s="701">
        <f t="shared" si="460"/>
        <v>0</v>
      </c>
      <c r="V711" s="693"/>
      <c r="W711" s="700">
        <f t="shared" si="461"/>
        <v>0</v>
      </c>
      <c r="X711" s="126">
        <f t="shared" si="461"/>
        <v>0</v>
      </c>
      <c r="Y711" s="696">
        <f t="shared" si="434"/>
        <v>0</v>
      </c>
      <c r="Z711" s="408">
        <f t="shared" si="435"/>
        <v>0</v>
      </c>
      <c r="AA711" s="127"/>
      <c r="AB711" s="123">
        <f t="shared" si="467"/>
        <v>0</v>
      </c>
      <c r="AC711" s="121">
        <f t="shared" si="467"/>
        <v>0</v>
      </c>
      <c r="AD711" s="121">
        <f t="shared" si="467"/>
        <v>0</v>
      </c>
      <c r="AE711" s="121">
        <f t="shared" si="467"/>
        <v>0</v>
      </c>
      <c r="AF711" s="121">
        <f t="shared" si="467"/>
        <v>0</v>
      </c>
      <c r="AG711" s="121">
        <f t="shared" si="467"/>
        <v>0</v>
      </c>
      <c r="AH711" s="121">
        <f t="shared" si="467"/>
        <v>0</v>
      </c>
      <c r="AI711" s="121">
        <f t="shared" si="467"/>
        <v>0</v>
      </c>
      <c r="AJ711" s="121">
        <f t="shared" si="467"/>
        <v>0</v>
      </c>
      <c r="AK711" s="121">
        <f t="shared" si="467"/>
        <v>0</v>
      </c>
      <c r="AL711" s="121">
        <f t="shared" si="467"/>
        <v>0</v>
      </c>
      <c r="AM711" s="121">
        <f t="shared" si="467"/>
        <v>0</v>
      </c>
      <c r="AN711" s="121">
        <f t="shared" si="467"/>
        <v>0</v>
      </c>
      <c r="AO711" s="701">
        <f t="shared" si="467"/>
        <v>0</v>
      </c>
      <c r="AP711" s="122"/>
      <c r="AQ711" s="123">
        <f t="shared" si="468"/>
        <v>0</v>
      </c>
      <c r="AR711" s="121">
        <f t="shared" si="468"/>
        <v>0</v>
      </c>
      <c r="AS711" s="121">
        <f t="shared" si="468"/>
        <v>0</v>
      </c>
      <c r="AT711" s="121">
        <f t="shared" si="468"/>
        <v>0</v>
      </c>
      <c r="AU711" s="121">
        <f t="shared" si="468"/>
        <v>0</v>
      </c>
      <c r="AV711" s="121">
        <f t="shared" si="468"/>
        <v>0</v>
      </c>
      <c r="AW711" s="121">
        <f t="shared" si="468"/>
        <v>0</v>
      </c>
      <c r="AX711" s="121">
        <f t="shared" si="468"/>
        <v>0</v>
      </c>
      <c r="AY711" s="121">
        <f t="shared" si="468"/>
        <v>0</v>
      </c>
      <c r="AZ711" s="121">
        <f t="shared" si="468"/>
        <v>0</v>
      </c>
      <c r="BA711" s="121">
        <f t="shared" si="468"/>
        <v>0</v>
      </c>
      <c r="BB711" s="121">
        <f t="shared" si="468"/>
        <v>0</v>
      </c>
      <c r="BC711" s="121">
        <f t="shared" si="468"/>
        <v>0</v>
      </c>
      <c r="BD711" s="701">
        <f t="shared" si="468"/>
        <v>0</v>
      </c>
      <c r="BE711" s="693"/>
      <c r="BF711" s="122">
        <f t="shared" si="438"/>
        <v>0</v>
      </c>
      <c r="BG711" s="124"/>
      <c r="BH711" s="122">
        <f t="shared" si="439"/>
        <v>0</v>
      </c>
      <c r="BI711" s="124"/>
      <c r="BJ711" s="122">
        <f t="shared" si="440"/>
        <v>0</v>
      </c>
      <c r="BK711" s="124"/>
      <c r="BL711" s="125">
        <f t="shared" si="441"/>
        <v>0</v>
      </c>
      <c r="BM711" s="124"/>
      <c r="BN711" s="123">
        <f t="shared" si="464"/>
        <v>0</v>
      </c>
      <c r="BO711" s="126">
        <f t="shared" si="464"/>
        <v>0</v>
      </c>
      <c r="BP711" s="127"/>
      <c r="BQ711" s="409"/>
    </row>
    <row r="712" spans="1:69" s="131" customFormat="1" ht="17.55" hidden="1" customHeight="1">
      <c r="A712" s="83"/>
      <c r="C712" s="139" t="str">
        <f t="shared" si="429"/>
        <v>H</v>
      </c>
      <c r="D712" s="130" t="str">
        <f t="shared" si="455"/>
        <v>IL_G</v>
      </c>
      <c r="E712" s="129">
        <f t="shared" si="465"/>
        <v>0</v>
      </c>
      <c r="F712" s="717"/>
      <c r="G712" s="123">
        <f t="shared" si="466"/>
        <v>0</v>
      </c>
      <c r="H712" s="121">
        <f t="shared" si="466"/>
        <v>0</v>
      </c>
      <c r="I712" s="121">
        <f t="shared" si="466"/>
        <v>0</v>
      </c>
      <c r="J712" s="121">
        <f t="shared" si="466"/>
        <v>0</v>
      </c>
      <c r="K712" s="121">
        <f t="shared" si="466"/>
        <v>0</v>
      </c>
      <c r="L712" s="121">
        <f t="shared" si="466"/>
        <v>0</v>
      </c>
      <c r="M712" s="121">
        <f t="shared" si="466"/>
        <v>0</v>
      </c>
      <c r="N712" s="121">
        <f t="shared" si="466"/>
        <v>0</v>
      </c>
      <c r="O712" s="121">
        <f t="shared" si="466"/>
        <v>0</v>
      </c>
      <c r="P712" s="126">
        <f t="shared" si="466"/>
        <v>0</v>
      </c>
      <c r="Q712" s="122"/>
      <c r="R712" s="408">
        <f t="shared" si="431"/>
        <v>0</v>
      </c>
      <c r="S712" s="693"/>
      <c r="T712" s="700">
        <f t="shared" si="460"/>
        <v>0</v>
      </c>
      <c r="U712" s="701">
        <f t="shared" si="460"/>
        <v>0</v>
      </c>
      <c r="V712" s="693"/>
      <c r="W712" s="700">
        <f t="shared" si="461"/>
        <v>0</v>
      </c>
      <c r="X712" s="126">
        <f t="shared" si="461"/>
        <v>0</v>
      </c>
      <c r="Y712" s="696">
        <f t="shared" si="434"/>
        <v>0</v>
      </c>
      <c r="Z712" s="408">
        <f t="shared" si="435"/>
        <v>0</v>
      </c>
      <c r="AA712" s="127"/>
      <c r="AB712" s="123">
        <f t="shared" si="467"/>
        <v>0</v>
      </c>
      <c r="AC712" s="121">
        <f t="shared" si="467"/>
        <v>0</v>
      </c>
      <c r="AD712" s="121">
        <f t="shared" si="467"/>
        <v>0</v>
      </c>
      <c r="AE712" s="121">
        <f t="shared" si="467"/>
        <v>0</v>
      </c>
      <c r="AF712" s="121">
        <f t="shared" si="467"/>
        <v>0</v>
      </c>
      <c r="AG712" s="121">
        <f t="shared" si="467"/>
        <v>0</v>
      </c>
      <c r="AH712" s="121">
        <f t="shared" si="467"/>
        <v>0</v>
      </c>
      <c r="AI712" s="121">
        <f t="shared" si="467"/>
        <v>0</v>
      </c>
      <c r="AJ712" s="121">
        <f t="shared" si="467"/>
        <v>0</v>
      </c>
      <c r="AK712" s="121">
        <f t="shared" si="467"/>
        <v>0</v>
      </c>
      <c r="AL712" s="121">
        <f t="shared" si="467"/>
        <v>0</v>
      </c>
      <c r="AM712" s="121">
        <f t="shared" si="467"/>
        <v>0</v>
      </c>
      <c r="AN712" s="121">
        <f t="shared" si="467"/>
        <v>0</v>
      </c>
      <c r="AO712" s="701">
        <f t="shared" si="467"/>
        <v>0</v>
      </c>
      <c r="AP712" s="122"/>
      <c r="AQ712" s="123">
        <f t="shared" si="468"/>
        <v>0</v>
      </c>
      <c r="AR712" s="121">
        <f t="shared" si="468"/>
        <v>0</v>
      </c>
      <c r="AS712" s="121">
        <f t="shared" si="468"/>
        <v>0</v>
      </c>
      <c r="AT712" s="121">
        <f t="shared" si="468"/>
        <v>0</v>
      </c>
      <c r="AU712" s="121">
        <f t="shared" si="468"/>
        <v>0</v>
      </c>
      <c r="AV712" s="121">
        <f t="shared" si="468"/>
        <v>0</v>
      </c>
      <c r="AW712" s="121">
        <f t="shared" si="468"/>
        <v>0</v>
      </c>
      <c r="AX712" s="121">
        <f t="shared" si="468"/>
        <v>0</v>
      </c>
      <c r="AY712" s="121">
        <f t="shared" si="468"/>
        <v>0</v>
      </c>
      <c r="AZ712" s="121">
        <f t="shared" si="468"/>
        <v>0</v>
      </c>
      <c r="BA712" s="121">
        <f t="shared" si="468"/>
        <v>0</v>
      </c>
      <c r="BB712" s="121">
        <f t="shared" si="468"/>
        <v>0</v>
      </c>
      <c r="BC712" s="121">
        <f t="shared" si="468"/>
        <v>0</v>
      </c>
      <c r="BD712" s="701">
        <f t="shared" si="468"/>
        <v>0</v>
      </c>
      <c r="BE712" s="693"/>
      <c r="BF712" s="122">
        <f t="shared" si="438"/>
        <v>0</v>
      </c>
      <c r="BG712" s="124"/>
      <c r="BH712" s="122">
        <f t="shared" si="439"/>
        <v>0</v>
      </c>
      <c r="BI712" s="124"/>
      <c r="BJ712" s="122">
        <f t="shared" si="440"/>
        <v>0</v>
      </c>
      <c r="BK712" s="124"/>
      <c r="BL712" s="125">
        <f t="shared" si="441"/>
        <v>0</v>
      </c>
      <c r="BM712" s="124"/>
      <c r="BN712" s="123">
        <f t="shared" si="464"/>
        <v>0</v>
      </c>
      <c r="BO712" s="126">
        <f t="shared" si="464"/>
        <v>0</v>
      </c>
      <c r="BP712" s="127"/>
      <c r="BQ712" s="409"/>
    </row>
    <row r="713" spans="1:69" s="131" customFormat="1" ht="17.55" hidden="1" customHeight="1">
      <c r="A713" s="83"/>
      <c r="C713" s="139" t="str">
        <f t="shared" si="429"/>
        <v>H</v>
      </c>
      <c r="D713" s="130" t="str">
        <f t="shared" si="455"/>
        <v>IL_G</v>
      </c>
      <c r="E713" s="129">
        <f t="shared" si="465"/>
        <v>0</v>
      </c>
      <c r="F713" s="717"/>
      <c r="G713" s="123">
        <f t="shared" si="466"/>
        <v>0</v>
      </c>
      <c r="H713" s="121">
        <f t="shared" si="466"/>
        <v>0</v>
      </c>
      <c r="I713" s="121">
        <f t="shared" si="466"/>
        <v>0</v>
      </c>
      <c r="J713" s="121">
        <f t="shared" si="466"/>
        <v>0</v>
      </c>
      <c r="K713" s="121">
        <f t="shared" si="466"/>
        <v>0</v>
      </c>
      <c r="L713" s="121">
        <f t="shared" si="466"/>
        <v>0</v>
      </c>
      <c r="M713" s="121">
        <f t="shared" si="466"/>
        <v>0</v>
      </c>
      <c r="N713" s="121">
        <f t="shared" si="466"/>
        <v>0</v>
      </c>
      <c r="O713" s="121">
        <f t="shared" si="466"/>
        <v>0</v>
      </c>
      <c r="P713" s="126">
        <f t="shared" si="466"/>
        <v>0</v>
      </c>
      <c r="Q713" s="122"/>
      <c r="R713" s="408">
        <f t="shared" si="431"/>
        <v>0</v>
      </c>
      <c r="S713" s="693"/>
      <c r="T713" s="700">
        <f t="shared" si="460"/>
        <v>0</v>
      </c>
      <c r="U713" s="701">
        <f t="shared" si="460"/>
        <v>0</v>
      </c>
      <c r="V713" s="693"/>
      <c r="W713" s="700">
        <f t="shared" si="461"/>
        <v>0</v>
      </c>
      <c r="X713" s="126">
        <f t="shared" si="461"/>
        <v>0</v>
      </c>
      <c r="Y713" s="696">
        <f t="shared" si="434"/>
        <v>0</v>
      </c>
      <c r="Z713" s="408">
        <f t="shared" si="435"/>
        <v>0</v>
      </c>
      <c r="AA713" s="127"/>
      <c r="AB713" s="123">
        <f t="shared" si="467"/>
        <v>0</v>
      </c>
      <c r="AC713" s="121">
        <f t="shared" si="467"/>
        <v>0</v>
      </c>
      <c r="AD713" s="121">
        <f t="shared" si="467"/>
        <v>0</v>
      </c>
      <c r="AE713" s="121">
        <f t="shared" si="467"/>
        <v>0</v>
      </c>
      <c r="AF713" s="121">
        <f t="shared" si="467"/>
        <v>0</v>
      </c>
      <c r="AG713" s="121">
        <f t="shared" si="467"/>
        <v>0</v>
      </c>
      <c r="AH713" s="121">
        <f t="shared" si="467"/>
        <v>0</v>
      </c>
      <c r="AI713" s="121">
        <f t="shared" si="467"/>
        <v>0</v>
      </c>
      <c r="AJ713" s="121">
        <f t="shared" si="467"/>
        <v>0</v>
      </c>
      <c r="AK713" s="121">
        <f t="shared" si="467"/>
        <v>0</v>
      </c>
      <c r="AL713" s="121">
        <f t="shared" si="467"/>
        <v>0</v>
      </c>
      <c r="AM713" s="121">
        <f t="shared" si="467"/>
        <v>0</v>
      </c>
      <c r="AN713" s="121">
        <f t="shared" si="467"/>
        <v>0</v>
      </c>
      <c r="AO713" s="701">
        <f t="shared" si="467"/>
        <v>0</v>
      </c>
      <c r="AP713" s="122"/>
      <c r="AQ713" s="123">
        <f t="shared" si="468"/>
        <v>0</v>
      </c>
      <c r="AR713" s="121">
        <f t="shared" si="468"/>
        <v>0</v>
      </c>
      <c r="AS713" s="121">
        <f t="shared" si="468"/>
        <v>0</v>
      </c>
      <c r="AT713" s="121">
        <f t="shared" si="468"/>
        <v>0</v>
      </c>
      <c r="AU713" s="121">
        <f t="shared" si="468"/>
        <v>0</v>
      </c>
      <c r="AV713" s="121">
        <f t="shared" si="468"/>
        <v>0</v>
      </c>
      <c r="AW713" s="121">
        <f t="shared" si="468"/>
        <v>0</v>
      </c>
      <c r="AX713" s="121">
        <f t="shared" si="468"/>
        <v>0</v>
      </c>
      <c r="AY713" s="121">
        <f t="shared" si="468"/>
        <v>0</v>
      </c>
      <c r="AZ713" s="121">
        <f t="shared" si="468"/>
        <v>0</v>
      </c>
      <c r="BA713" s="121">
        <f t="shared" si="468"/>
        <v>0</v>
      </c>
      <c r="BB713" s="121">
        <f t="shared" si="468"/>
        <v>0</v>
      </c>
      <c r="BC713" s="121">
        <f t="shared" si="468"/>
        <v>0</v>
      </c>
      <c r="BD713" s="701">
        <f t="shared" si="468"/>
        <v>0</v>
      </c>
      <c r="BE713" s="693"/>
      <c r="BF713" s="122">
        <f t="shared" si="438"/>
        <v>0</v>
      </c>
      <c r="BG713" s="124"/>
      <c r="BH713" s="122">
        <f t="shared" si="439"/>
        <v>0</v>
      </c>
      <c r="BI713" s="124"/>
      <c r="BJ713" s="122">
        <f t="shared" si="440"/>
        <v>0</v>
      </c>
      <c r="BK713" s="124"/>
      <c r="BL713" s="125">
        <f t="shared" si="441"/>
        <v>0</v>
      </c>
      <c r="BM713" s="124"/>
      <c r="BN713" s="123">
        <f t="shared" si="464"/>
        <v>0</v>
      </c>
      <c r="BO713" s="126">
        <f t="shared" si="464"/>
        <v>0</v>
      </c>
      <c r="BP713" s="127"/>
      <c r="BQ713" s="409"/>
    </row>
    <row r="714" spans="1:69" s="131" customFormat="1" ht="17.55" hidden="1" customHeight="1">
      <c r="A714" s="83"/>
      <c r="C714" s="139" t="str">
        <f t="shared" si="429"/>
        <v>H</v>
      </c>
      <c r="D714" s="130" t="str">
        <f t="shared" si="455"/>
        <v>IL_G</v>
      </c>
      <c r="E714" s="129">
        <f t="shared" si="465"/>
        <v>0</v>
      </c>
      <c r="F714" s="717"/>
      <c r="G714" s="123">
        <f t="shared" si="466"/>
        <v>0</v>
      </c>
      <c r="H714" s="121">
        <f t="shared" si="466"/>
        <v>0</v>
      </c>
      <c r="I714" s="121">
        <f t="shared" si="466"/>
        <v>0</v>
      </c>
      <c r="J714" s="121">
        <f t="shared" si="466"/>
        <v>0</v>
      </c>
      <c r="K714" s="121">
        <f t="shared" si="466"/>
        <v>0</v>
      </c>
      <c r="L714" s="121">
        <f t="shared" si="466"/>
        <v>0</v>
      </c>
      <c r="M714" s="121">
        <f t="shared" si="466"/>
        <v>0</v>
      </c>
      <c r="N714" s="121">
        <f t="shared" si="466"/>
        <v>0</v>
      </c>
      <c r="O714" s="121">
        <f t="shared" si="466"/>
        <v>0</v>
      </c>
      <c r="P714" s="126">
        <f t="shared" si="466"/>
        <v>0</v>
      </c>
      <c r="Q714" s="122"/>
      <c r="R714" s="408">
        <f t="shared" si="431"/>
        <v>0</v>
      </c>
      <c r="S714" s="693"/>
      <c r="T714" s="700">
        <f t="shared" si="460"/>
        <v>0</v>
      </c>
      <c r="U714" s="701">
        <f t="shared" si="460"/>
        <v>0</v>
      </c>
      <c r="V714" s="693"/>
      <c r="W714" s="700">
        <f t="shared" si="461"/>
        <v>0</v>
      </c>
      <c r="X714" s="126">
        <f t="shared" si="461"/>
        <v>0</v>
      </c>
      <c r="Y714" s="696">
        <f t="shared" si="434"/>
        <v>0</v>
      </c>
      <c r="Z714" s="408">
        <f t="shared" si="435"/>
        <v>0</v>
      </c>
      <c r="AA714" s="127"/>
      <c r="AB714" s="123">
        <f t="shared" si="467"/>
        <v>0</v>
      </c>
      <c r="AC714" s="121">
        <f t="shared" si="467"/>
        <v>0</v>
      </c>
      <c r="AD714" s="121">
        <f t="shared" si="467"/>
        <v>0</v>
      </c>
      <c r="AE714" s="121">
        <f t="shared" si="467"/>
        <v>0</v>
      </c>
      <c r="AF714" s="121">
        <f t="shared" si="467"/>
        <v>0</v>
      </c>
      <c r="AG714" s="121">
        <f t="shared" si="467"/>
        <v>0</v>
      </c>
      <c r="AH714" s="121">
        <f t="shared" si="467"/>
        <v>0</v>
      </c>
      <c r="AI714" s="121">
        <f t="shared" si="467"/>
        <v>0</v>
      </c>
      <c r="AJ714" s="121">
        <f t="shared" si="467"/>
        <v>0</v>
      </c>
      <c r="AK714" s="121">
        <f t="shared" si="467"/>
        <v>0</v>
      </c>
      <c r="AL714" s="121">
        <f t="shared" si="467"/>
        <v>0</v>
      </c>
      <c r="AM714" s="121">
        <f t="shared" si="467"/>
        <v>0</v>
      </c>
      <c r="AN714" s="121">
        <f t="shared" si="467"/>
        <v>0</v>
      </c>
      <c r="AO714" s="701">
        <f t="shared" si="467"/>
        <v>0</v>
      </c>
      <c r="AP714" s="122"/>
      <c r="AQ714" s="123">
        <f t="shared" si="468"/>
        <v>0</v>
      </c>
      <c r="AR714" s="121">
        <f t="shared" si="468"/>
        <v>0</v>
      </c>
      <c r="AS714" s="121">
        <f t="shared" si="468"/>
        <v>0</v>
      </c>
      <c r="AT714" s="121">
        <f t="shared" si="468"/>
        <v>0</v>
      </c>
      <c r="AU714" s="121">
        <f t="shared" si="468"/>
        <v>0</v>
      </c>
      <c r="AV714" s="121">
        <f t="shared" si="468"/>
        <v>0</v>
      </c>
      <c r="AW714" s="121">
        <f t="shared" si="468"/>
        <v>0</v>
      </c>
      <c r="AX714" s="121">
        <f t="shared" si="468"/>
        <v>0</v>
      </c>
      <c r="AY714" s="121">
        <f t="shared" si="468"/>
        <v>0</v>
      </c>
      <c r="AZ714" s="121">
        <f t="shared" si="468"/>
        <v>0</v>
      </c>
      <c r="BA714" s="121">
        <f t="shared" si="468"/>
        <v>0</v>
      </c>
      <c r="BB714" s="121">
        <f t="shared" si="468"/>
        <v>0</v>
      </c>
      <c r="BC714" s="121">
        <f t="shared" si="468"/>
        <v>0</v>
      </c>
      <c r="BD714" s="701">
        <f t="shared" si="468"/>
        <v>0</v>
      </c>
      <c r="BE714" s="693"/>
      <c r="BF714" s="122">
        <f t="shared" si="438"/>
        <v>0</v>
      </c>
      <c r="BG714" s="124"/>
      <c r="BH714" s="122">
        <f t="shared" si="439"/>
        <v>0</v>
      </c>
      <c r="BI714" s="124"/>
      <c r="BJ714" s="122">
        <f t="shared" si="440"/>
        <v>0</v>
      </c>
      <c r="BK714" s="124"/>
      <c r="BL714" s="125">
        <f t="shared" si="441"/>
        <v>0</v>
      </c>
      <c r="BM714" s="124"/>
      <c r="BN714" s="123">
        <f t="shared" si="464"/>
        <v>0</v>
      </c>
      <c r="BO714" s="126">
        <f t="shared" si="464"/>
        <v>0</v>
      </c>
      <c r="BP714" s="127"/>
      <c r="BQ714" s="409"/>
    </row>
    <row r="715" spans="1:69" s="58" customFormat="1" ht="17.55" hidden="1" customHeight="1">
      <c r="A715"/>
      <c r="B715"/>
      <c r="C715" s="139" t="str">
        <f t="shared" si="429"/>
        <v>H</v>
      </c>
      <c r="D715" s="130" t="str">
        <f>$D704</f>
        <v>IL_G</v>
      </c>
      <c r="E715" s="129" t="str">
        <f t="shared" ref="E715" si="469">E190</f>
        <v>Unknown</v>
      </c>
      <c r="F715" s="717"/>
      <c r="G715" s="123">
        <f t="shared" si="466"/>
        <v>0</v>
      </c>
      <c r="H715" s="121">
        <f t="shared" si="466"/>
        <v>0</v>
      </c>
      <c r="I715" s="121">
        <f t="shared" si="466"/>
        <v>0</v>
      </c>
      <c r="J715" s="121">
        <f t="shared" si="466"/>
        <v>0</v>
      </c>
      <c r="K715" s="121">
        <f t="shared" si="466"/>
        <v>0</v>
      </c>
      <c r="L715" s="121">
        <f t="shared" si="466"/>
        <v>0</v>
      </c>
      <c r="M715" s="121">
        <f t="shared" si="466"/>
        <v>0</v>
      </c>
      <c r="N715" s="121">
        <f t="shared" si="466"/>
        <v>0</v>
      </c>
      <c r="O715" s="121">
        <f t="shared" si="466"/>
        <v>0</v>
      </c>
      <c r="P715" s="126">
        <f t="shared" si="466"/>
        <v>0</v>
      </c>
      <c r="Q715" s="122"/>
      <c r="R715" s="408">
        <f t="shared" si="431"/>
        <v>0</v>
      </c>
      <c r="S715" s="693"/>
      <c r="T715" s="700">
        <f t="shared" si="460"/>
        <v>0</v>
      </c>
      <c r="U715" s="701">
        <f t="shared" si="460"/>
        <v>0</v>
      </c>
      <c r="V715" s="693"/>
      <c r="W715" s="700">
        <f t="shared" si="461"/>
        <v>0</v>
      </c>
      <c r="X715" s="126">
        <f t="shared" si="461"/>
        <v>0</v>
      </c>
      <c r="Y715" s="696">
        <f t="shared" si="434"/>
        <v>0</v>
      </c>
      <c r="Z715" s="408">
        <f t="shared" si="435"/>
        <v>0</v>
      </c>
      <c r="AA715" s="127"/>
      <c r="AB715" s="123">
        <f t="shared" si="467"/>
        <v>0</v>
      </c>
      <c r="AC715" s="121">
        <f t="shared" si="467"/>
        <v>0</v>
      </c>
      <c r="AD715" s="121">
        <f t="shared" si="467"/>
        <v>0</v>
      </c>
      <c r="AE715" s="121">
        <f t="shared" si="467"/>
        <v>0</v>
      </c>
      <c r="AF715" s="121">
        <f t="shared" si="467"/>
        <v>0</v>
      </c>
      <c r="AG715" s="121">
        <f t="shared" si="467"/>
        <v>0</v>
      </c>
      <c r="AH715" s="121">
        <f t="shared" si="467"/>
        <v>0</v>
      </c>
      <c r="AI715" s="121">
        <f t="shared" si="467"/>
        <v>0</v>
      </c>
      <c r="AJ715" s="121">
        <f t="shared" si="467"/>
        <v>0</v>
      </c>
      <c r="AK715" s="121">
        <f t="shared" si="467"/>
        <v>0</v>
      </c>
      <c r="AL715" s="121">
        <f t="shared" si="467"/>
        <v>0</v>
      </c>
      <c r="AM715" s="121">
        <f t="shared" si="467"/>
        <v>0</v>
      </c>
      <c r="AN715" s="121">
        <f t="shared" si="467"/>
        <v>0</v>
      </c>
      <c r="AO715" s="701">
        <f t="shared" si="467"/>
        <v>0</v>
      </c>
      <c r="AP715" s="122"/>
      <c r="AQ715" s="123">
        <f t="shared" si="468"/>
        <v>0</v>
      </c>
      <c r="AR715" s="121">
        <f t="shared" si="468"/>
        <v>0</v>
      </c>
      <c r="AS715" s="121">
        <f t="shared" si="468"/>
        <v>0</v>
      </c>
      <c r="AT715" s="121">
        <f t="shared" si="468"/>
        <v>0</v>
      </c>
      <c r="AU715" s="121">
        <f t="shared" si="468"/>
        <v>0</v>
      </c>
      <c r="AV715" s="121">
        <f t="shared" si="468"/>
        <v>0</v>
      </c>
      <c r="AW715" s="121">
        <f t="shared" si="468"/>
        <v>0</v>
      </c>
      <c r="AX715" s="121">
        <f t="shared" si="468"/>
        <v>0</v>
      </c>
      <c r="AY715" s="121">
        <f t="shared" si="468"/>
        <v>0</v>
      </c>
      <c r="AZ715" s="121">
        <f t="shared" si="468"/>
        <v>0</v>
      </c>
      <c r="BA715" s="121">
        <f t="shared" si="468"/>
        <v>0</v>
      </c>
      <c r="BB715" s="121">
        <f t="shared" si="468"/>
        <v>0</v>
      </c>
      <c r="BC715" s="121">
        <f t="shared" si="468"/>
        <v>0</v>
      </c>
      <c r="BD715" s="701">
        <f t="shared" si="468"/>
        <v>0</v>
      </c>
      <c r="BE715" s="693"/>
      <c r="BF715" s="122">
        <f t="shared" si="438"/>
        <v>0</v>
      </c>
      <c r="BG715" s="124"/>
      <c r="BH715" s="122">
        <f t="shared" si="439"/>
        <v>0</v>
      </c>
      <c r="BI715" s="124"/>
      <c r="BJ715" s="122">
        <f t="shared" si="440"/>
        <v>0</v>
      </c>
      <c r="BK715" s="124"/>
      <c r="BL715" s="125">
        <f t="shared" si="441"/>
        <v>0</v>
      </c>
      <c r="BM715" s="124"/>
      <c r="BN715" s="123">
        <f t="shared" si="464"/>
        <v>0</v>
      </c>
      <c r="BO715" s="126">
        <f t="shared" si="464"/>
        <v>0</v>
      </c>
      <c r="BP715" s="127"/>
      <c r="BQ715" s="410"/>
    </row>
    <row r="716" spans="1:69" s="58" customFormat="1" ht="17.55" hidden="1" customHeight="1">
      <c r="A716"/>
      <c r="B716"/>
      <c r="C716" s="139" t="str">
        <f t="shared" si="429"/>
        <v>H</v>
      </c>
      <c r="D716" s="130" t="str">
        <f>Parameter!G82</f>
        <v>IL_R</v>
      </c>
      <c r="E716" s="129" t="str">
        <f t="shared" ref="E716:E739" si="470">E156</f>
        <v>Aglaia Tech</v>
      </c>
      <c r="F716" s="717"/>
      <c r="G716" s="123">
        <f t="shared" ref="G716:P725" si="471">SUMIFS(Share, Y, $E$3, Config, $G$11, P, G$15, LType, $D716, MSup, $E716)</f>
        <v>0</v>
      </c>
      <c r="H716" s="121">
        <f t="shared" si="471"/>
        <v>0</v>
      </c>
      <c r="I716" s="121">
        <f t="shared" si="471"/>
        <v>0</v>
      </c>
      <c r="J716" s="121">
        <f t="shared" si="471"/>
        <v>0</v>
      </c>
      <c r="K716" s="121">
        <f t="shared" si="471"/>
        <v>0</v>
      </c>
      <c r="L716" s="121">
        <f t="shared" si="471"/>
        <v>0</v>
      </c>
      <c r="M716" s="121">
        <f t="shared" si="471"/>
        <v>0</v>
      </c>
      <c r="N716" s="121">
        <f t="shared" si="471"/>
        <v>0</v>
      </c>
      <c r="O716" s="121">
        <f t="shared" si="471"/>
        <v>0</v>
      </c>
      <c r="P716" s="126">
        <f t="shared" si="471"/>
        <v>0</v>
      </c>
      <c r="Q716" s="122"/>
      <c r="R716" s="408">
        <f t="shared" si="431"/>
        <v>0</v>
      </c>
      <c r="S716" s="693"/>
      <c r="T716" s="700">
        <f t="shared" ref="T716:U735" si="472">SUMIFS(Share, Y, $E$3, Config, $T$11, P, T$15, LType, $D716, MSup, $E716)</f>
        <v>0</v>
      </c>
      <c r="U716" s="701">
        <f t="shared" si="472"/>
        <v>0</v>
      </c>
      <c r="V716" s="693"/>
      <c r="W716" s="700">
        <f t="shared" ref="W716:X735" si="473">SUMIFS(Share, Y, $E$3, Config, $W$11, P, W$15, LType, $D716, MSup, $E716)</f>
        <v>0</v>
      </c>
      <c r="X716" s="126">
        <f t="shared" si="473"/>
        <v>0</v>
      </c>
      <c r="Y716" s="696">
        <f t="shared" si="434"/>
        <v>0</v>
      </c>
      <c r="Z716" s="408">
        <f t="shared" si="435"/>
        <v>0</v>
      </c>
      <c r="AA716" s="127"/>
      <c r="AB716" s="123">
        <f t="shared" ref="AB716:AO725" si="474">SUMIFS(Share, Y, $E$3, Config, $AB$11, P, AB$15, LType, $D716, MSup, $E716)</f>
        <v>0</v>
      </c>
      <c r="AC716" s="121">
        <f t="shared" si="474"/>
        <v>0</v>
      </c>
      <c r="AD716" s="121">
        <f t="shared" si="474"/>
        <v>0</v>
      </c>
      <c r="AE716" s="121">
        <f t="shared" si="474"/>
        <v>0</v>
      </c>
      <c r="AF716" s="121">
        <f t="shared" si="474"/>
        <v>0</v>
      </c>
      <c r="AG716" s="121">
        <f t="shared" si="474"/>
        <v>0</v>
      </c>
      <c r="AH716" s="121">
        <f t="shared" si="474"/>
        <v>0</v>
      </c>
      <c r="AI716" s="121">
        <f t="shared" si="474"/>
        <v>0</v>
      </c>
      <c r="AJ716" s="121">
        <f t="shared" si="474"/>
        <v>0</v>
      </c>
      <c r="AK716" s="121">
        <f t="shared" si="474"/>
        <v>0</v>
      </c>
      <c r="AL716" s="121">
        <f t="shared" si="474"/>
        <v>0</v>
      </c>
      <c r="AM716" s="121">
        <f t="shared" si="474"/>
        <v>0</v>
      </c>
      <c r="AN716" s="121">
        <f t="shared" si="474"/>
        <v>0</v>
      </c>
      <c r="AO716" s="701">
        <f t="shared" si="474"/>
        <v>0</v>
      </c>
      <c r="AP716" s="122"/>
      <c r="AQ716" s="123">
        <f t="shared" ref="AQ716:BD725" si="475">SUMIFS(Share, Y, $E$3, Config, $AQ$11, P, AQ$15, LType, $D716, MSup, $E716)</f>
        <v>0</v>
      </c>
      <c r="AR716" s="121">
        <f t="shared" si="475"/>
        <v>0</v>
      </c>
      <c r="AS716" s="121">
        <f t="shared" si="475"/>
        <v>0</v>
      </c>
      <c r="AT716" s="121">
        <f t="shared" si="475"/>
        <v>0</v>
      </c>
      <c r="AU716" s="121">
        <f t="shared" si="475"/>
        <v>0</v>
      </c>
      <c r="AV716" s="121">
        <f t="shared" si="475"/>
        <v>0</v>
      </c>
      <c r="AW716" s="121">
        <f t="shared" si="475"/>
        <v>0</v>
      </c>
      <c r="AX716" s="121">
        <f t="shared" si="475"/>
        <v>0</v>
      </c>
      <c r="AY716" s="121">
        <f t="shared" si="475"/>
        <v>0</v>
      </c>
      <c r="AZ716" s="121">
        <f t="shared" si="475"/>
        <v>0</v>
      </c>
      <c r="BA716" s="121">
        <f t="shared" si="475"/>
        <v>0</v>
      </c>
      <c r="BB716" s="121">
        <f t="shared" si="475"/>
        <v>0</v>
      </c>
      <c r="BC716" s="121">
        <f t="shared" si="475"/>
        <v>0</v>
      </c>
      <c r="BD716" s="701">
        <f t="shared" si="475"/>
        <v>0</v>
      </c>
      <c r="BE716" s="693"/>
      <c r="BF716" s="122">
        <f t="shared" si="438"/>
        <v>0</v>
      </c>
      <c r="BG716" s="124"/>
      <c r="BH716" s="122">
        <f t="shared" si="439"/>
        <v>0</v>
      </c>
      <c r="BI716" s="124"/>
      <c r="BJ716" s="122">
        <f t="shared" si="440"/>
        <v>0</v>
      </c>
      <c r="BK716" s="124"/>
      <c r="BL716" s="125">
        <f t="shared" si="441"/>
        <v>0</v>
      </c>
      <c r="BM716" s="124"/>
      <c r="BN716" s="123">
        <f t="shared" ref="BN716:BO735" si="476">SUMIFS(Share, Y, $E$3, Config, $BN$11, P, BN$15, LType, $D716, MSup, $E716)</f>
        <v>0</v>
      </c>
      <c r="BO716" s="126">
        <f t="shared" si="476"/>
        <v>0</v>
      </c>
      <c r="BP716" s="127"/>
      <c r="BQ716" s="410"/>
    </row>
    <row r="717" spans="1:69" s="58" customFormat="1" ht="17.55" hidden="1" customHeight="1">
      <c r="A717"/>
      <c r="B717"/>
      <c r="C717" s="139" t="str">
        <f t="shared" si="429"/>
        <v>H</v>
      </c>
      <c r="D717" s="130" t="str">
        <f t="shared" ref="D717:D749" si="477">$D716</f>
        <v>IL_R</v>
      </c>
      <c r="E717" s="129" t="str">
        <f t="shared" si="470"/>
        <v>Bayer</v>
      </c>
      <c r="F717" s="717"/>
      <c r="G717" s="123">
        <f t="shared" si="471"/>
        <v>0</v>
      </c>
      <c r="H717" s="121">
        <f t="shared" si="471"/>
        <v>0</v>
      </c>
      <c r="I717" s="121">
        <f t="shared" si="471"/>
        <v>0</v>
      </c>
      <c r="J717" s="121">
        <f t="shared" si="471"/>
        <v>0</v>
      </c>
      <c r="K717" s="121">
        <f t="shared" si="471"/>
        <v>0</v>
      </c>
      <c r="L717" s="121">
        <f t="shared" si="471"/>
        <v>0</v>
      </c>
      <c r="M717" s="121">
        <f t="shared" si="471"/>
        <v>0</v>
      </c>
      <c r="N717" s="121">
        <f t="shared" si="471"/>
        <v>0</v>
      </c>
      <c r="O717" s="121">
        <f t="shared" si="471"/>
        <v>0</v>
      </c>
      <c r="P717" s="126">
        <f t="shared" si="471"/>
        <v>0</v>
      </c>
      <c r="Q717" s="122"/>
      <c r="R717" s="408">
        <f t="shared" si="431"/>
        <v>0</v>
      </c>
      <c r="S717" s="693"/>
      <c r="T717" s="700">
        <f t="shared" si="472"/>
        <v>0</v>
      </c>
      <c r="U717" s="701">
        <f t="shared" si="472"/>
        <v>0</v>
      </c>
      <c r="V717" s="693"/>
      <c r="W717" s="700">
        <f t="shared" si="473"/>
        <v>0</v>
      </c>
      <c r="X717" s="126">
        <f t="shared" si="473"/>
        <v>0</v>
      </c>
      <c r="Y717" s="696">
        <f t="shared" si="434"/>
        <v>0</v>
      </c>
      <c r="Z717" s="408">
        <f t="shared" si="435"/>
        <v>0</v>
      </c>
      <c r="AA717" s="127"/>
      <c r="AB717" s="123">
        <f t="shared" si="474"/>
        <v>0</v>
      </c>
      <c r="AC717" s="121">
        <f t="shared" si="474"/>
        <v>0</v>
      </c>
      <c r="AD717" s="121">
        <f t="shared" si="474"/>
        <v>0</v>
      </c>
      <c r="AE717" s="121">
        <f t="shared" si="474"/>
        <v>0</v>
      </c>
      <c r="AF717" s="121">
        <f t="shared" si="474"/>
        <v>0</v>
      </c>
      <c r="AG717" s="121">
        <f t="shared" si="474"/>
        <v>0</v>
      </c>
      <c r="AH717" s="121">
        <f t="shared" si="474"/>
        <v>0</v>
      </c>
      <c r="AI717" s="121">
        <f t="shared" si="474"/>
        <v>0</v>
      </c>
      <c r="AJ717" s="121">
        <f t="shared" si="474"/>
        <v>0</v>
      </c>
      <c r="AK717" s="121">
        <f t="shared" si="474"/>
        <v>0</v>
      </c>
      <c r="AL717" s="121">
        <f t="shared" si="474"/>
        <v>0</v>
      </c>
      <c r="AM717" s="121">
        <f t="shared" si="474"/>
        <v>0</v>
      </c>
      <c r="AN717" s="121">
        <f t="shared" si="474"/>
        <v>0</v>
      </c>
      <c r="AO717" s="701">
        <f t="shared" si="474"/>
        <v>0</v>
      </c>
      <c r="AP717" s="122"/>
      <c r="AQ717" s="123">
        <f t="shared" si="475"/>
        <v>0</v>
      </c>
      <c r="AR717" s="121">
        <f t="shared" si="475"/>
        <v>0</v>
      </c>
      <c r="AS717" s="121">
        <f t="shared" si="475"/>
        <v>0</v>
      </c>
      <c r="AT717" s="121">
        <f t="shared" si="475"/>
        <v>0</v>
      </c>
      <c r="AU717" s="121">
        <f t="shared" si="475"/>
        <v>0</v>
      </c>
      <c r="AV717" s="121">
        <f t="shared" si="475"/>
        <v>0</v>
      </c>
      <c r="AW717" s="121">
        <f t="shared" si="475"/>
        <v>0</v>
      </c>
      <c r="AX717" s="121">
        <f t="shared" si="475"/>
        <v>0</v>
      </c>
      <c r="AY717" s="121">
        <f t="shared" si="475"/>
        <v>0</v>
      </c>
      <c r="AZ717" s="121">
        <f t="shared" si="475"/>
        <v>0</v>
      </c>
      <c r="BA717" s="121">
        <f t="shared" si="475"/>
        <v>0</v>
      </c>
      <c r="BB717" s="121">
        <f t="shared" si="475"/>
        <v>0</v>
      </c>
      <c r="BC717" s="121">
        <f t="shared" si="475"/>
        <v>0</v>
      </c>
      <c r="BD717" s="701">
        <f t="shared" si="475"/>
        <v>0</v>
      </c>
      <c r="BE717" s="693"/>
      <c r="BF717" s="122">
        <f t="shared" si="438"/>
        <v>0</v>
      </c>
      <c r="BG717" s="124"/>
      <c r="BH717" s="122">
        <f t="shared" si="439"/>
        <v>0</v>
      </c>
      <c r="BI717" s="124"/>
      <c r="BJ717" s="122">
        <f t="shared" si="440"/>
        <v>0</v>
      </c>
      <c r="BK717" s="124"/>
      <c r="BL717" s="125">
        <f t="shared" si="441"/>
        <v>0</v>
      </c>
      <c r="BM717" s="124"/>
      <c r="BN717" s="123">
        <f t="shared" si="476"/>
        <v>0</v>
      </c>
      <c r="BO717" s="126">
        <f t="shared" si="476"/>
        <v>0</v>
      </c>
      <c r="BP717" s="127"/>
      <c r="BQ717" s="410"/>
    </row>
    <row r="718" spans="1:69" s="58" customFormat="1" ht="17.55" hidden="1" customHeight="1">
      <c r="A718"/>
      <c r="B718"/>
      <c r="C718" s="139" t="str">
        <f t="shared" si="429"/>
        <v>H</v>
      </c>
      <c r="D718" s="130" t="str">
        <f t="shared" si="477"/>
        <v>IL_R</v>
      </c>
      <c r="E718" s="129" t="str">
        <f t="shared" si="470"/>
        <v>Comet</v>
      </c>
      <c r="F718" s="717"/>
      <c r="G718" s="123">
        <f t="shared" si="471"/>
        <v>0</v>
      </c>
      <c r="H718" s="121">
        <f t="shared" si="471"/>
        <v>0</v>
      </c>
      <c r="I718" s="121">
        <f t="shared" si="471"/>
        <v>0</v>
      </c>
      <c r="J718" s="121">
        <f t="shared" si="471"/>
        <v>0</v>
      </c>
      <c r="K718" s="121">
        <f t="shared" si="471"/>
        <v>0</v>
      </c>
      <c r="L718" s="121">
        <f t="shared" si="471"/>
        <v>0</v>
      </c>
      <c r="M718" s="121">
        <f t="shared" si="471"/>
        <v>0</v>
      </c>
      <c r="N718" s="121">
        <f t="shared" si="471"/>
        <v>0</v>
      </c>
      <c r="O718" s="121">
        <f t="shared" si="471"/>
        <v>0</v>
      </c>
      <c r="P718" s="126">
        <f t="shared" si="471"/>
        <v>0</v>
      </c>
      <c r="Q718" s="122"/>
      <c r="R718" s="408">
        <f t="shared" si="431"/>
        <v>0</v>
      </c>
      <c r="S718" s="693"/>
      <c r="T718" s="700">
        <f t="shared" si="472"/>
        <v>0</v>
      </c>
      <c r="U718" s="701">
        <f t="shared" si="472"/>
        <v>0</v>
      </c>
      <c r="V718" s="693"/>
      <c r="W718" s="700">
        <f t="shared" si="473"/>
        <v>0</v>
      </c>
      <c r="X718" s="126">
        <f t="shared" si="473"/>
        <v>0</v>
      </c>
      <c r="Y718" s="696">
        <f t="shared" si="434"/>
        <v>0</v>
      </c>
      <c r="Z718" s="408">
        <f t="shared" si="435"/>
        <v>0</v>
      </c>
      <c r="AA718" s="127"/>
      <c r="AB718" s="123">
        <f t="shared" si="474"/>
        <v>0</v>
      </c>
      <c r="AC718" s="121">
        <f t="shared" si="474"/>
        <v>0</v>
      </c>
      <c r="AD718" s="121">
        <f t="shared" si="474"/>
        <v>0</v>
      </c>
      <c r="AE718" s="121">
        <f t="shared" si="474"/>
        <v>0</v>
      </c>
      <c r="AF718" s="121">
        <f t="shared" si="474"/>
        <v>0</v>
      </c>
      <c r="AG718" s="121">
        <f t="shared" si="474"/>
        <v>0</v>
      </c>
      <c r="AH718" s="121">
        <f t="shared" si="474"/>
        <v>0</v>
      </c>
      <c r="AI718" s="121">
        <f t="shared" si="474"/>
        <v>0</v>
      </c>
      <c r="AJ718" s="121">
        <f t="shared" si="474"/>
        <v>0</v>
      </c>
      <c r="AK718" s="121">
        <f t="shared" si="474"/>
        <v>0</v>
      </c>
      <c r="AL718" s="121">
        <f t="shared" si="474"/>
        <v>0</v>
      </c>
      <c r="AM718" s="121">
        <f t="shared" si="474"/>
        <v>0</v>
      </c>
      <c r="AN718" s="121">
        <f t="shared" si="474"/>
        <v>0</v>
      </c>
      <c r="AO718" s="701">
        <f t="shared" si="474"/>
        <v>0</v>
      </c>
      <c r="AP718" s="122"/>
      <c r="AQ718" s="123">
        <f t="shared" si="475"/>
        <v>0</v>
      </c>
      <c r="AR718" s="121">
        <f t="shared" si="475"/>
        <v>0</v>
      </c>
      <c r="AS718" s="121">
        <f t="shared" si="475"/>
        <v>0</v>
      </c>
      <c r="AT718" s="121">
        <f t="shared" si="475"/>
        <v>0</v>
      </c>
      <c r="AU718" s="121">
        <f t="shared" si="475"/>
        <v>0</v>
      </c>
      <c r="AV718" s="121">
        <f t="shared" si="475"/>
        <v>0</v>
      </c>
      <c r="AW718" s="121">
        <f t="shared" si="475"/>
        <v>0</v>
      </c>
      <c r="AX718" s="121">
        <f t="shared" si="475"/>
        <v>0</v>
      </c>
      <c r="AY718" s="121">
        <f t="shared" si="475"/>
        <v>0</v>
      </c>
      <c r="AZ718" s="121">
        <f t="shared" si="475"/>
        <v>0</v>
      </c>
      <c r="BA718" s="121">
        <f t="shared" si="475"/>
        <v>0</v>
      </c>
      <c r="BB718" s="121">
        <f t="shared" si="475"/>
        <v>0</v>
      </c>
      <c r="BC718" s="121">
        <f t="shared" si="475"/>
        <v>0</v>
      </c>
      <c r="BD718" s="701">
        <f t="shared" si="475"/>
        <v>0</v>
      </c>
      <c r="BE718" s="693"/>
      <c r="BF718" s="122">
        <f t="shared" si="438"/>
        <v>0</v>
      </c>
      <c r="BG718" s="124"/>
      <c r="BH718" s="122">
        <f t="shared" si="439"/>
        <v>0</v>
      </c>
      <c r="BI718" s="124"/>
      <c r="BJ718" s="122">
        <f t="shared" si="440"/>
        <v>0</v>
      </c>
      <c r="BK718" s="124"/>
      <c r="BL718" s="125">
        <f t="shared" si="441"/>
        <v>0</v>
      </c>
      <c r="BM718" s="124"/>
      <c r="BN718" s="123">
        <f t="shared" si="476"/>
        <v>0</v>
      </c>
      <c r="BO718" s="126">
        <f t="shared" si="476"/>
        <v>0</v>
      </c>
      <c r="BP718" s="127"/>
      <c r="BQ718" s="410"/>
    </row>
    <row r="719" spans="1:69" s="58" customFormat="1" ht="17.55" hidden="1" customHeight="1">
      <c r="A719"/>
      <c r="B719"/>
      <c r="C719" s="139" t="str">
        <f t="shared" si="429"/>
        <v>H</v>
      </c>
      <c r="D719" s="130" t="str">
        <f t="shared" si="477"/>
        <v>IL_R</v>
      </c>
      <c r="E719" s="129" t="str">
        <f t="shared" si="470"/>
        <v>Dongjin Semichem</v>
      </c>
      <c r="F719" s="717"/>
      <c r="G719" s="123">
        <f t="shared" si="471"/>
        <v>0</v>
      </c>
      <c r="H719" s="121">
        <f t="shared" si="471"/>
        <v>0</v>
      </c>
      <c r="I719" s="121">
        <f t="shared" si="471"/>
        <v>0</v>
      </c>
      <c r="J719" s="121">
        <f t="shared" si="471"/>
        <v>0</v>
      </c>
      <c r="K719" s="121">
        <f t="shared" si="471"/>
        <v>0</v>
      </c>
      <c r="L719" s="121">
        <f t="shared" si="471"/>
        <v>0</v>
      </c>
      <c r="M719" s="121">
        <f t="shared" si="471"/>
        <v>0</v>
      </c>
      <c r="N719" s="121">
        <f t="shared" si="471"/>
        <v>0</v>
      </c>
      <c r="O719" s="121">
        <f t="shared" si="471"/>
        <v>0</v>
      </c>
      <c r="P719" s="126">
        <f t="shared" si="471"/>
        <v>0</v>
      </c>
      <c r="Q719" s="122"/>
      <c r="R719" s="408">
        <f t="shared" si="431"/>
        <v>0</v>
      </c>
      <c r="S719" s="693"/>
      <c r="T719" s="700">
        <f t="shared" si="472"/>
        <v>0</v>
      </c>
      <c r="U719" s="701">
        <f t="shared" si="472"/>
        <v>0</v>
      </c>
      <c r="V719" s="693"/>
      <c r="W719" s="700">
        <f t="shared" si="473"/>
        <v>0</v>
      </c>
      <c r="X719" s="126">
        <f t="shared" si="473"/>
        <v>0</v>
      </c>
      <c r="Y719" s="696">
        <f t="shared" si="434"/>
        <v>0</v>
      </c>
      <c r="Z719" s="408">
        <f t="shared" si="435"/>
        <v>0</v>
      </c>
      <c r="AA719" s="127"/>
      <c r="AB719" s="123">
        <f t="shared" si="474"/>
        <v>0</v>
      </c>
      <c r="AC719" s="121">
        <f t="shared" si="474"/>
        <v>0</v>
      </c>
      <c r="AD719" s="121">
        <f t="shared" si="474"/>
        <v>0</v>
      </c>
      <c r="AE719" s="121">
        <f t="shared" si="474"/>
        <v>0</v>
      </c>
      <c r="AF719" s="121">
        <f t="shared" si="474"/>
        <v>0</v>
      </c>
      <c r="AG719" s="121">
        <f t="shared" si="474"/>
        <v>0</v>
      </c>
      <c r="AH719" s="121">
        <f t="shared" si="474"/>
        <v>0</v>
      </c>
      <c r="AI719" s="121">
        <f t="shared" si="474"/>
        <v>0</v>
      </c>
      <c r="AJ719" s="121">
        <f t="shared" si="474"/>
        <v>0</v>
      </c>
      <c r="AK719" s="121">
        <f t="shared" si="474"/>
        <v>0</v>
      </c>
      <c r="AL719" s="121">
        <f t="shared" si="474"/>
        <v>0</v>
      </c>
      <c r="AM719" s="121">
        <f t="shared" si="474"/>
        <v>0</v>
      </c>
      <c r="AN719" s="121">
        <f t="shared" si="474"/>
        <v>0</v>
      </c>
      <c r="AO719" s="701">
        <f t="shared" si="474"/>
        <v>0</v>
      </c>
      <c r="AP719" s="122"/>
      <c r="AQ719" s="123">
        <f t="shared" si="475"/>
        <v>0</v>
      </c>
      <c r="AR719" s="121">
        <f t="shared" si="475"/>
        <v>0</v>
      </c>
      <c r="AS719" s="121">
        <f t="shared" si="475"/>
        <v>0</v>
      </c>
      <c r="AT719" s="121">
        <f t="shared" si="475"/>
        <v>0</v>
      </c>
      <c r="AU719" s="121">
        <f t="shared" si="475"/>
        <v>0</v>
      </c>
      <c r="AV719" s="121">
        <f t="shared" si="475"/>
        <v>0</v>
      </c>
      <c r="AW719" s="121">
        <f t="shared" si="475"/>
        <v>0</v>
      </c>
      <c r="AX719" s="121">
        <f t="shared" si="475"/>
        <v>0</v>
      </c>
      <c r="AY719" s="121">
        <f t="shared" si="475"/>
        <v>0</v>
      </c>
      <c r="AZ719" s="121">
        <f t="shared" si="475"/>
        <v>0</v>
      </c>
      <c r="BA719" s="121">
        <f t="shared" si="475"/>
        <v>0</v>
      </c>
      <c r="BB719" s="121">
        <f t="shared" si="475"/>
        <v>0</v>
      </c>
      <c r="BC719" s="121">
        <f t="shared" si="475"/>
        <v>0</v>
      </c>
      <c r="BD719" s="701">
        <f t="shared" si="475"/>
        <v>0</v>
      </c>
      <c r="BE719" s="693"/>
      <c r="BF719" s="122">
        <f t="shared" si="438"/>
        <v>0</v>
      </c>
      <c r="BG719" s="124"/>
      <c r="BH719" s="122">
        <f t="shared" si="439"/>
        <v>0</v>
      </c>
      <c r="BI719" s="124"/>
      <c r="BJ719" s="122">
        <f t="shared" si="440"/>
        <v>0</v>
      </c>
      <c r="BK719" s="124"/>
      <c r="BL719" s="125">
        <f t="shared" si="441"/>
        <v>0</v>
      </c>
      <c r="BM719" s="124"/>
      <c r="BN719" s="123">
        <f t="shared" si="476"/>
        <v>0</v>
      </c>
      <c r="BO719" s="126">
        <f t="shared" si="476"/>
        <v>0</v>
      </c>
      <c r="BP719" s="127"/>
      <c r="BQ719" s="410"/>
    </row>
    <row r="720" spans="1:69" s="58" customFormat="1" ht="17.55" hidden="1" customHeight="1">
      <c r="A720"/>
      <c r="B720"/>
      <c r="C720" s="139" t="str">
        <f t="shared" ref="C720:C783" si="478">IF(SUM(G720:BP720)=0, "H", "")</f>
        <v>H</v>
      </c>
      <c r="D720" s="130" t="str">
        <f t="shared" si="477"/>
        <v>IL_R</v>
      </c>
      <c r="E720" s="129" t="str">
        <f t="shared" si="470"/>
        <v>Duksan Neolux</v>
      </c>
      <c r="F720" s="717"/>
      <c r="G720" s="123">
        <f t="shared" si="471"/>
        <v>0</v>
      </c>
      <c r="H720" s="121">
        <f t="shared" si="471"/>
        <v>0</v>
      </c>
      <c r="I720" s="121">
        <f t="shared" si="471"/>
        <v>0</v>
      </c>
      <c r="J720" s="121">
        <f t="shared" si="471"/>
        <v>0</v>
      </c>
      <c r="K720" s="121">
        <f t="shared" si="471"/>
        <v>0</v>
      </c>
      <c r="L720" s="121">
        <f t="shared" si="471"/>
        <v>0</v>
      </c>
      <c r="M720" s="121">
        <f t="shared" si="471"/>
        <v>0</v>
      </c>
      <c r="N720" s="121">
        <f t="shared" si="471"/>
        <v>0</v>
      </c>
      <c r="O720" s="121">
        <f t="shared" si="471"/>
        <v>0</v>
      </c>
      <c r="P720" s="126">
        <f t="shared" si="471"/>
        <v>0</v>
      </c>
      <c r="Q720" s="122"/>
      <c r="R720" s="408">
        <f t="shared" ref="R720:R783" si="479">SUMIFS(Share, Y, $E$3, Config, $R$11, P, R$15, LType, $D720, MSup, $E720)</f>
        <v>0</v>
      </c>
      <c r="S720" s="693"/>
      <c r="T720" s="700">
        <f t="shared" si="472"/>
        <v>0</v>
      </c>
      <c r="U720" s="701">
        <f t="shared" si="472"/>
        <v>0</v>
      </c>
      <c r="V720" s="693"/>
      <c r="W720" s="700">
        <f t="shared" si="473"/>
        <v>0</v>
      </c>
      <c r="X720" s="126">
        <f t="shared" si="473"/>
        <v>0</v>
      </c>
      <c r="Y720" s="696">
        <f t="shared" ref="Y720:Y783" si="480">SUMIF(Y_A_P_T_S,$E$3&amp;"_"&amp;$X$11&amp;"_"&amp;Y$15&amp;"_"&amp;$D720&amp;"_"&amp;$E720, Share)</f>
        <v>0</v>
      </c>
      <c r="Z720" s="408">
        <f t="shared" ref="Z720:Z783" si="481">SUMIFS(Share, Y, $E$3, Config, $Z$11, P, Z$15, LType, $D720, MSup, $E720)</f>
        <v>0</v>
      </c>
      <c r="AA720" s="127"/>
      <c r="AB720" s="123">
        <f t="shared" si="474"/>
        <v>0</v>
      </c>
      <c r="AC720" s="121">
        <f t="shared" si="474"/>
        <v>0</v>
      </c>
      <c r="AD720" s="121">
        <f t="shared" si="474"/>
        <v>0</v>
      </c>
      <c r="AE720" s="121">
        <f t="shared" si="474"/>
        <v>0</v>
      </c>
      <c r="AF720" s="121">
        <f t="shared" si="474"/>
        <v>0</v>
      </c>
      <c r="AG720" s="121">
        <f t="shared" si="474"/>
        <v>0</v>
      </c>
      <c r="AH720" s="121">
        <f t="shared" si="474"/>
        <v>0</v>
      </c>
      <c r="AI720" s="121">
        <f t="shared" si="474"/>
        <v>0</v>
      </c>
      <c r="AJ720" s="121">
        <f t="shared" si="474"/>
        <v>0</v>
      </c>
      <c r="AK720" s="121">
        <f t="shared" si="474"/>
        <v>0</v>
      </c>
      <c r="AL720" s="121">
        <f t="shared" si="474"/>
        <v>0</v>
      </c>
      <c r="AM720" s="121">
        <f t="shared" si="474"/>
        <v>0</v>
      </c>
      <c r="AN720" s="121">
        <f t="shared" si="474"/>
        <v>0</v>
      </c>
      <c r="AO720" s="701">
        <f t="shared" si="474"/>
        <v>0</v>
      </c>
      <c r="AP720" s="122"/>
      <c r="AQ720" s="123">
        <f t="shared" si="475"/>
        <v>0</v>
      </c>
      <c r="AR720" s="121">
        <f t="shared" si="475"/>
        <v>0</v>
      </c>
      <c r="AS720" s="121">
        <f t="shared" si="475"/>
        <v>0</v>
      </c>
      <c r="AT720" s="121">
        <f t="shared" si="475"/>
        <v>0</v>
      </c>
      <c r="AU720" s="121">
        <f t="shared" si="475"/>
        <v>0</v>
      </c>
      <c r="AV720" s="121">
        <f t="shared" si="475"/>
        <v>0</v>
      </c>
      <c r="AW720" s="121">
        <f t="shared" si="475"/>
        <v>0</v>
      </c>
      <c r="AX720" s="121">
        <f t="shared" si="475"/>
        <v>0</v>
      </c>
      <c r="AY720" s="121">
        <f t="shared" si="475"/>
        <v>0</v>
      </c>
      <c r="AZ720" s="121">
        <f t="shared" si="475"/>
        <v>0</v>
      </c>
      <c r="BA720" s="121">
        <f t="shared" si="475"/>
        <v>0</v>
      </c>
      <c r="BB720" s="121">
        <f t="shared" si="475"/>
        <v>0</v>
      </c>
      <c r="BC720" s="121">
        <f t="shared" si="475"/>
        <v>0</v>
      </c>
      <c r="BD720" s="701">
        <f t="shared" si="475"/>
        <v>0</v>
      </c>
      <c r="BE720" s="693"/>
      <c r="BF720" s="122">
        <f t="shared" ref="BF720:BF783" si="482">SUMIFS(Share, Y, $E$3, Config, $BF$11, P, BF$15, LType, $D720, MSup, $E720)</f>
        <v>0</v>
      </c>
      <c r="BG720" s="124"/>
      <c r="BH720" s="122">
        <f t="shared" ref="BH720:BH783" si="483">SUMIFS(Share, Y, $E$3, Config, $BH$11, P, BH$15, LType, $D720, MSup, $E720)</f>
        <v>0</v>
      </c>
      <c r="BI720" s="124"/>
      <c r="BJ720" s="122">
        <f t="shared" ref="BJ720:BJ783" si="484">SUMIFS(Share, Y, $E$3, Config, $BJ$11, P, BJ$15, LType, $D720, MSup, $E720)</f>
        <v>0</v>
      </c>
      <c r="BK720" s="124"/>
      <c r="BL720" s="125">
        <f t="shared" ref="BL720:BL783" si="485">SUMIFS(Share, Y, $E$3, Config, $BL$11, P, BL$15, LType, $D720, MSup, $E720)</f>
        <v>0</v>
      </c>
      <c r="BM720" s="124"/>
      <c r="BN720" s="123">
        <f t="shared" si="476"/>
        <v>0</v>
      </c>
      <c r="BO720" s="126">
        <f t="shared" si="476"/>
        <v>0</v>
      </c>
      <c r="BP720" s="127"/>
      <c r="BQ720" s="410"/>
    </row>
    <row r="721" spans="1:69" s="58" customFormat="1" ht="17.55" hidden="1" customHeight="1">
      <c r="A721"/>
      <c r="B721"/>
      <c r="C721" s="139" t="str">
        <f t="shared" si="478"/>
        <v>H</v>
      </c>
      <c r="D721" s="130" t="str">
        <f t="shared" si="477"/>
        <v>IL_R</v>
      </c>
      <c r="E721" s="129" t="str">
        <f t="shared" si="470"/>
        <v>DuPont</v>
      </c>
      <c r="F721" s="717"/>
      <c r="G721" s="123">
        <f t="shared" si="471"/>
        <v>0</v>
      </c>
      <c r="H721" s="121">
        <f t="shared" si="471"/>
        <v>0</v>
      </c>
      <c r="I721" s="121">
        <f t="shared" si="471"/>
        <v>0</v>
      </c>
      <c r="J721" s="121">
        <f t="shared" si="471"/>
        <v>0</v>
      </c>
      <c r="K721" s="121">
        <f t="shared" si="471"/>
        <v>0</v>
      </c>
      <c r="L721" s="121">
        <f t="shared" si="471"/>
        <v>0</v>
      </c>
      <c r="M721" s="121">
        <f t="shared" si="471"/>
        <v>0</v>
      </c>
      <c r="N721" s="121">
        <f t="shared" si="471"/>
        <v>0</v>
      </c>
      <c r="O721" s="121">
        <f t="shared" si="471"/>
        <v>0</v>
      </c>
      <c r="P721" s="126">
        <f t="shared" si="471"/>
        <v>0</v>
      </c>
      <c r="Q721" s="122"/>
      <c r="R721" s="408">
        <f t="shared" si="479"/>
        <v>0</v>
      </c>
      <c r="S721" s="693"/>
      <c r="T721" s="700">
        <f t="shared" si="472"/>
        <v>0</v>
      </c>
      <c r="U721" s="701">
        <f t="shared" si="472"/>
        <v>0</v>
      </c>
      <c r="V721" s="693"/>
      <c r="W721" s="700">
        <f t="shared" si="473"/>
        <v>0</v>
      </c>
      <c r="X721" s="126">
        <f t="shared" si="473"/>
        <v>0</v>
      </c>
      <c r="Y721" s="696">
        <f t="shared" si="480"/>
        <v>0</v>
      </c>
      <c r="Z721" s="408">
        <f t="shared" si="481"/>
        <v>0</v>
      </c>
      <c r="AA721" s="127"/>
      <c r="AB721" s="123">
        <f t="shared" si="474"/>
        <v>0</v>
      </c>
      <c r="AC721" s="121">
        <f t="shared" si="474"/>
        <v>0</v>
      </c>
      <c r="AD721" s="121">
        <f t="shared" si="474"/>
        <v>0</v>
      </c>
      <c r="AE721" s="121">
        <f t="shared" si="474"/>
        <v>0</v>
      </c>
      <c r="AF721" s="121">
        <f t="shared" si="474"/>
        <v>0</v>
      </c>
      <c r="AG721" s="121">
        <f t="shared" si="474"/>
        <v>0</v>
      </c>
      <c r="AH721" s="121">
        <f t="shared" si="474"/>
        <v>0</v>
      </c>
      <c r="AI721" s="121">
        <f t="shared" si="474"/>
        <v>0</v>
      </c>
      <c r="AJ721" s="121">
        <f t="shared" si="474"/>
        <v>0</v>
      </c>
      <c r="AK721" s="121">
        <f t="shared" si="474"/>
        <v>0</v>
      </c>
      <c r="AL721" s="121">
        <f t="shared" si="474"/>
        <v>0</v>
      </c>
      <c r="AM721" s="121">
        <f t="shared" si="474"/>
        <v>0</v>
      </c>
      <c r="AN721" s="121">
        <f t="shared" si="474"/>
        <v>0</v>
      </c>
      <c r="AO721" s="701">
        <f t="shared" si="474"/>
        <v>0</v>
      </c>
      <c r="AP721" s="122"/>
      <c r="AQ721" s="123">
        <f t="shared" si="475"/>
        <v>0</v>
      </c>
      <c r="AR721" s="121">
        <f t="shared" si="475"/>
        <v>0</v>
      </c>
      <c r="AS721" s="121">
        <f t="shared" si="475"/>
        <v>0</v>
      </c>
      <c r="AT721" s="121">
        <f t="shared" si="475"/>
        <v>0</v>
      </c>
      <c r="AU721" s="121">
        <f t="shared" si="475"/>
        <v>0</v>
      </c>
      <c r="AV721" s="121">
        <f t="shared" si="475"/>
        <v>0</v>
      </c>
      <c r="AW721" s="121">
        <f t="shared" si="475"/>
        <v>0</v>
      </c>
      <c r="AX721" s="121">
        <f t="shared" si="475"/>
        <v>0</v>
      </c>
      <c r="AY721" s="121">
        <f t="shared" si="475"/>
        <v>0</v>
      </c>
      <c r="AZ721" s="121">
        <f t="shared" si="475"/>
        <v>0</v>
      </c>
      <c r="BA721" s="121">
        <f t="shared" si="475"/>
        <v>0</v>
      </c>
      <c r="BB721" s="121">
        <f t="shared" si="475"/>
        <v>0</v>
      </c>
      <c r="BC721" s="121">
        <f t="shared" si="475"/>
        <v>0</v>
      </c>
      <c r="BD721" s="701">
        <f t="shared" si="475"/>
        <v>0</v>
      </c>
      <c r="BE721" s="693"/>
      <c r="BF721" s="122">
        <f t="shared" si="482"/>
        <v>0</v>
      </c>
      <c r="BG721" s="124"/>
      <c r="BH721" s="122">
        <f t="shared" si="483"/>
        <v>0</v>
      </c>
      <c r="BI721" s="124"/>
      <c r="BJ721" s="122">
        <f t="shared" si="484"/>
        <v>0</v>
      </c>
      <c r="BK721" s="124"/>
      <c r="BL721" s="125">
        <f t="shared" si="485"/>
        <v>0</v>
      </c>
      <c r="BM721" s="124"/>
      <c r="BN721" s="123">
        <f t="shared" si="476"/>
        <v>0</v>
      </c>
      <c r="BO721" s="126">
        <f t="shared" si="476"/>
        <v>0</v>
      </c>
      <c r="BP721" s="127"/>
      <c r="BQ721" s="410"/>
    </row>
    <row r="722" spans="1:69" s="58" customFormat="1" ht="17.55" hidden="1" customHeight="1">
      <c r="A722"/>
      <c r="B722"/>
      <c r="C722" s="139" t="str">
        <f t="shared" si="478"/>
        <v>H</v>
      </c>
      <c r="D722" s="130" t="str">
        <f t="shared" si="477"/>
        <v>IL_R</v>
      </c>
      <c r="E722" s="129" t="str">
        <f t="shared" si="470"/>
        <v>EMT</v>
      </c>
      <c r="F722" s="717"/>
      <c r="G722" s="123">
        <f t="shared" si="471"/>
        <v>0</v>
      </c>
      <c r="H722" s="121">
        <f t="shared" si="471"/>
        <v>0</v>
      </c>
      <c r="I722" s="121">
        <f t="shared" si="471"/>
        <v>0</v>
      </c>
      <c r="J722" s="121">
        <f t="shared" si="471"/>
        <v>0</v>
      </c>
      <c r="K722" s="121">
        <f t="shared" si="471"/>
        <v>0</v>
      </c>
      <c r="L722" s="121">
        <f t="shared" si="471"/>
        <v>0</v>
      </c>
      <c r="M722" s="121">
        <f t="shared" si="471"/>
        <v>0</v>
      </c>
      <c r="N722" s="121">
        <f t="shared" si="471"/>
        <v>0</v>
      </c>
      <c r="O722" s="121">
        <f t="shared" si="471"/>
        <v>0</v>
      </c>
      <c r="P722" s="126">
        <f t="shared" si="471"/>
        <v>0</v>
      </c>
      <c r="Q722" s="122"/>
      <c r="R722" s="408">
        <f t="shared" si="479"/>
        <v>0</v>
      </c>
      <c r="S722" s="693"/>
      <c r="T722" s="700">
        <f t="shared" si="472"/>
        <v>0</v>
      </c>
      <c r="U722" s="701">
        <f t="shared" si="472"/>
        <v>0</v>
      </c>
      <c r="V722" s="693"/>
      <c r="W722" s="700">
        <f t="shared" si="473"/>
        <v>0</v>
      </c>
      <c r="X722" s="126">
        <f t="shared" si="473"/>
        <v>0</v>
      </c>
      <c r="Y722" s="696">
        <f t="shared" si="480"/>
        <v>0</v>
      </c>
      <c r="Z722" s="408">
        <f t="shared" si="481"/>
        <v>0</v>
      </c>
      <c r="AA722" s="127"/>
      <c r="AB722" s="123">
        <f t="shared" si="474"/>
        <v>0</v>
      </c>
      <c r="AC722" s="121">
        <f t="shared" si="474"/>
        <v>0</v>
      </c>
      <c r="AD722" s="121">
        <f t="shared" si="474"/>
        <v>0</v>
      </c>
      <c r="AE722" s="121">
        <f t="shared" si="474"/>
        <v>0</v>
      </c>
      <c r="AF722" s="121">
        <f t="shared" si="474"/>
        <v>0</v>
      </c>
      <c r="AG722" s="121">
        <f t="shared" si="474"/>
        <v>0</v>
      </c>
      <c r="AH722" s="121">
        <f t="shared" si="474"/>
        <v>0</v>
      </c>
      <c r="AI722" s="121">
        <f t="shared" si="474"/>
        <v>0</v>
      </c>
      <c r="AJ722" s="121">
        <f t="shared" si="474"/>
        <v>0</v>
      </c>
      <c r="AK722" s="121">
        <f t="shared" si="474"/>
        <v>0</v>
      </c>
      <c r="AL722" s="121">
        <f t="shared" si="474"/>
        <v>0</v>
      </c>
      <c r="AM722" s="121">
        <f t="shared" si="474"/>
        <v>0</v>
      </c>
      <c r="AN722" s="121">
        <f t="shared" si="474"/>
        <v>0</v>
      </c>
      <c r="AO722" s="701">
        <f t="shared" si="474"/>
        <v>0</v>
      </c>
      <c r="AP722" s="122"/>
      <c r="AQ722" s="123">
        <f t="shared" si="475"/>
        <v>0</v>
      </c>
      <c r="AR722" s="121">
        <f t="shared" si="475"/>
        <v>0</v>
      </c>
      <c r="AS722" s="121">
        <f t="shared" si="475"/>
        <v>0</v>
      </c>
      <c r="AT722" s="121">
        <f t="shared" si="475"/>
        <v>0</v>
      </c>
      <c r="AU722" s="121">
        <f t="shared" si="475"/>
        <v>0</v>
      </c>
      <c r="AV722" s="121">
        <f t="shared" si="475"/>
        <v>0</v>
      </c>
      <c r="AW722" s="121">
        <f t="shared" si="475"/>
        <v>0</v>
      </c>
      <c r="AX722" s="121">
        <f t="shared" si="475"/>
        <v>0</v>
      </c>
      <c r="AY722" s="121">
        <f t="shared" si="475"/>
        <v>0</v>
      </c>
      <c r="AZ722" s="121">
        <f t="shared" si="475"/>
        <v>0</v>
      </c>
      <c r="BA722" s="121">
        <f t="shared" si="475"/>
        <v>0</v>
      </c>
      <c r="BB722" s="121">
        <f t="shared" si="475"/>
        <v>0</v>
      </c>
      <c r="BC722" s="121">
        <f t="shared" si="475"/>
        <v>0</v>
      </c>
      <c r="BD722" s="701">
        <f t="shared" si="475"/>
        <v>0</v>
      </c>
      <c r="BE722" s="693"/>
      <c r="BF722" s="122">
        <f t="shared" si="482"/>
        <v>0</v>
      </c>
      <c r="BG722" s="124"/>
      <c r="BH722" s="122">
        <f t="shared" si="483"/>
        <v>0</v>
      </c>
      <c r="BI722" s="124"/>
      <c r="BJ722" s="122">
        <f t="shared" si="484"/>
        <v>0</v>
      </c>
      <c r="BK722" s="124"/>
      <c r="BL722" s="125">
        <f t="shared" si="485"/>
        <v>0</v>
      </c>
      <c r="BM722" s="124"/>
      <c r="BN722" s="123">
        <f t="shared" si="476"/>
        <v>0</v>
      </c>
      <c r="BO722" s="126">
        <f t="shared" si="476"/>
        <v>0</v>
      </c>
      <c r="BP722" s="127"/>
      <c r="BQ722" s="410"/>
    </row>
    <row r="723" spans="1:69" s="58" customFormat="1" ht="17.55" hidden="1" customHeight="1">
      <c r="A723"/>
      <c r="B723"/>
      <c r="C723" s="139" t="str">
        <f t="shared" si="478"/>
        <v>H</v>
      </c>
      <c r="D723" s="130" t="str">
        <f t="shared" si="477"/>
        <v>IL_R</v>
      </c>
      <c r="E723" s="129" t="str">
        <f t="shared" si="470"/>
        <v>Hodogaya</v>
      </c>
      <c r="F723" s="717"/>
      <c r="G723" s="123">
        <f t="shared" si="471"/>
        <v>0</v>
      </c>
      <c r="H723" s="121">
        <f t="shared" si="471"/>
        <v>0</v>
      </c>
      <c r="I723" s="121">
        <f t="shared" si="471"/>
        <v>0</v>
      </c>
      <c r="J723" s="121">
        <f t="shared" si="471"/>
        <v>0</v>
      </c>
      <c r="K723" s="121">
        <f t="shared" si="471"/>
        <v>0</v>
      </c>
      <c r="L723" s="121">
        <f t="shared" si="471"/>
        <v>0</v>
      </c>
      <c r="M723" s="121">
        <f t="shared" si="471"/>
        <v>0</v>
      </c>
      <c r="N723" s="121">
        <f t="shared" si="471"/>
        <v>0</v>
      </c>
      <c r="O723" s="121">
        <f t="shared" si="471"/>
        <v>0</v>
      </c>
      <c r="P723" s="126">
        <f t="shared" si="471"/>
        <v>0</v>
      </c>
      <c r="Q723" s="122"/>
      <c r="R723" s="408">
        <f t="shared" si="479"/>
        <v>0</v>
      </c>
      <c r="S723" s="693"/>
      <c r="T723" s="700">
        <f t="shared" si="472"/>
        <v>0</v>
      </c>
      <c r="U723" s="701">
        <f t="shared" si="472"/>
        <v>0</v>
      </c>
      <c r="V723" s="693"/>
      <c r="W723" s="700">
        <f t="shared" si="473"/>
        <v>0</v>
      </c>
      <c r="X723" s="126">
        <f t="shared" si="473"/>
        <v>0</v>
      </c>
      <c r="Y723" s="696">
        <f t="shared" si="480"/>
        <v>0</v>
      </c>
      <c r="Z723" s="408">
        <f t="shared" si="481"/>
        <v>0</v>
      </c>
      <c r="AA723" s="127"/>
      <c r="AB723" s="123">
        <f t="shared" si="474"/>
        <v>0</v>
      </c>
      <c r="AC723" s="121">
        <f t="shared" si="474"/>
        <v>0</v>
      </c>
      <c r="AD723" s="121">
        <f t="shared" si="474"/>
        <v>0</v>
      </c>
      <c r="AE723" s="121">
        <f t="shared" si="474"/>
        <v>0</v>
      </c>
      <c r="AF723" s="121">
        <f t="shared" si="474"/>
        <v>0</v>
      </c>
      <c r="AG723" s="121">
        <f t="shared" si="474"/>
        <v>0</v>
      </c>
      <c r="AH723" s="121">
        <f t="shared" si="474"/>
        <v>0</v>
      </c>
      <c r="AI723" s="121">
        <f t="shared" si="474"/>
        <v>0</v>
      </c>
      <c r="AJ723" s="121">
        <f t="shared" si="474"/>
        <v>0</v>
      </c>
      <c r="AK723" s="121">
        <f t="shared" si="474"/>
        <v>0</v>
      </c>
      <c r="AL723" s="121">
        <f t="shared" si="474"/>
        <v>0</v>
      </c>
      <c r="AM723" s="121">
        <f t="shared" si="474"/>
        <v>0</v>
      </c>
      <c r="AN723" s="121">
        <f t="shared" si="474"/>
        <v>0</v>
      </c>
      <c r="AO723" s="701">
        <f t="shared" si="474"/>
        <v>0</v>
      </c>
      <c r="AP723" s="122"/>
      <c r="AQ723" s="123">
        <f t="shared" si="475"/>
        <v>0</v>
      </c>
      <c r="AR723" s="121">
        <f t="shared" si="475"/>
        <v>0</v>
      </c>
      <c r="AS723" s="121">
        <f t="shared" si="475"/>
        <v>0</v>
      </c>
      <c r="AT723" s="121">
        <f t="shared" si="475"/>
        <v>0</v>
      </c>
      <c r="AU723" s="121">
        <f t="shared" si="475"/>
        <v>0</v>
      </c>
      <c r="AV723" s="121">
        <f t="shared" si="475"/>
        <v>0</v>
      </c>
      <c r="AW723" s="121">
        <f t="shared" si="475"/>
        <v>0</v>
      </c>
      <c r="AX723" s="121">
        <f t="shared" si="475"/>
        <v>0</v>
      </c>
      <c r="AY723" s="121">
        <f t="shared" si="475"/>
        <v>0</v>
      </c>
      <c r="AZ723" s="121">
        <f t="shared" si="475"/>
        <v>0</v>
      </c>
      <c r="BA723" s="121">
        <f t="shared" si="475"/>
        <v>0</v>
      </c>
      <c r="BB723" s="121">
        <f t="shared" si="475"/>
        <v>0</v>
      </c>
      <c r="BC723" s="121">
        <f t="shared" si="475"/>
        <v>0</v>
      </c>
      <c r="BD723" s="701">
        <f t="shared" si="475"/>
        <v>0</v>
      </c>
      <c r="BE723" s="693"/>
      <c r="BF723" s="122">
        <f t="shared" si="482"/>
        <v>0</v>
      </c>
      <c r="BG723" s="124"/>
      <c r="BH723" s="122">
        <f t="shared" si="483"/>
        <v>0</v>
      </c>
      <c r="BI723" s="124"/>
      <c r="BJ723" s="122">
        <f t="shared" si="484"/>
        <v>0</v>
      </c>
      <c r="BK723" s="124"/>
      <c r="BL723" s="125">
        <f t="shared" si="485"/>
        <v>0</v>
      </c>
      <c r="BM723" s="124"/>
      <c r="BN723" s="123">
        <f t="shared" si="476"/>
        <v>0</v>
      </c>
      <c r="BO723" s="126">
        <f t="shared" si="476"/>
        <v>0</v>
      </c>
      <c r="BP723" s="127"/>
      <c r="BQ723" s="410"/>
    </row>
    <row r="724" spans="1:69" s="58" customFormat="1" ht="17.55" hidden="1" customHeight="1">
      <c r="A724"/>
      <c r="B724"/>
      <c r="C724" s="139" t="str">
        <f t="shared" si="478"/>
        <v>H</v>
      </c>
      <c r="D724" s="130" t="str">
        <f t="shared" si="477"/>
        <v>IL_R</v>
      </c>
      <c r="E724" s="129" t="str">
        <f t="shared" si="470"/>
        <v>Hyperion</v>
      </c>
      <c r="F724" s="717"/>
      <c r="G724" s="123">
        <f t="shared" si="471"/>
        <v>0</v>
      </c>
      <c r="H724" s="121">
        <f t="shared" si="471"/>
        <v>0</v>
      </c>
      <c r="I724" s="121">
        <f t="shared" si="471"/>
        <v>0</v>
      </c>
      <c r="J724" s="121">
        <f t="shared" si="471"/>
        <v>0</v>
      </c>
      <c r="K724" s="121">
        <f t="shared" si="471"/>
        <v>0</v>
      </c>
      <c r="L724" s="121">
        <f t="shared" si="471"/>
        <v>0</v>
      </c>
      <c r="M724" s="121">
        <f t="shared" si="471"/>
        <v>0</v>
      </c>
      <c r="N724" s="121">
        <f t="shared" si="471"/>
        <v>0</v>
      </c>
      <c r="O724" s="121">
        <f t="shared" si="471"/>
        <v>0</v>
      </c>
      <c r="P724" s="126">
        <f t="shared" si="471"/>
        <v>0</v>
      </c>
      <c r="Q724" s="122"/>
      <c r="R724" s="408">
        <f t="shared" si="479"/>
        <v>0</v>
      </c>
      <c r="S724" s="693"/>
      <c r="T724" s="700">
        <f t="shared" si="472"/>
        <v>0</v>
      </c>
      <c r="U724" s="701">
        <f t="shared" si="472"/>
        <v>0</v>
      </c>
      <c r="V724" s="693"/>
      <c r="W724" s="700">
        <f t="shared" si="473"/>
        <v>0</v>
      </c>
      <c r="X724" s="126">
        <f t="shared" si="473"/>
        <v>0</v>
      </c>
      <c r="Y724" s="696">
        <f t="shared" si="480"/>
        <v>0</v>
      </c>
      <c r="Z724" s="408">
        <f t="shared" si="481"/>
        <v>0</v>
      </c>
      <c r="AA724" s="127"/>
      <c r="AB724" s="123">
        <f t="shared" si="474"/>
        <v>0</v>
      </c>
      <c r="AC724" s="121">
        <f t="shared" si="474"/>
        <v>0</v>
      </c>
      <c r="AD724" s="121">
        <f t="shared" si="474"/>
        <v>0</v>
      </c>
      <c r="AE724" s="121">
        <f t="shared" si="474"/>
        <v>0</v>
      </c>
      <c r="AF724" s="121">
        <f t="shared" si="474"/>
        <v>0</v>
      </c>
      <c r="AG724" s="121">
        <f t="shared" si="474"/>
        <v>0</v>
      </c>
      <c r="AH724" s="121">
        <f t="shared" si="474"/>
        <v>0</v>
      </c>
      <c r="AI724" s="121">
        <f t="shared" si="474"/>
        <v>0</v>
      </c>
      <c r="AJ724" s="121">
        <f t="shared" si="474"/>
        <v>0</v>
      </c>
      <c r="AK724" s="121">
        <f t="shared" si="474"/>
        <v>0</v>
      </c>
      <c r="AL724" s="121">
        <f t="shared" si="474"/>
        <v>0</v>
      </c>
      <c r="AM724" s="121">
        <f t="shared" si="474"/>
        <v>0</v>
      </c>
      <c r="AN724" s="121">
        <f t="shared" si="474"/>
        <v>0</v>
      </c>
      <c r="AO724" s="701">
        <f t="shared" si="474"/>
        <v>0</v>
      </c>
      <c r="AP724" s="122"/>
      <c r="AQ724" s="123">
        <f t="shared" si="475"/>
        <v>0</v>
      </c>
      <c r="AR724" s="121">
        <f t="shared" si="475"/>
        <v>0</v>
      </c>
      <c r="AS724" s="121">
        <f t="shared" si="475"/>
        <v>0</v>
      </c>
      <c r="AT724" s="121">
        <f t="shared" si="475"/>
        <v>0</v>
      </c>
      <c r="AU724" s="121">
        <f t="shared" si="475"/>
        <v>0</v>
      </c>
      <c r="AV724" s="121">
        <f t="shared" si="475"/>
        <v>0</v>
      </c>
      <c r="AW724" s="121">
        <f t="shared" si="475"/>
        <v>0</v>
      </c>
      <c r="AX724" s="121">
        <f t="shared" si="475"/>
        <v>0</v>
      </c>
      <c r="AY724" s="121">
        <f t="shared" si="475"/>
        <v>0</v>
      </c>
      <c r="AZ724" s="121">
        <f t="shared" si="475"/>
        <v>0</v>
      </c>
      <c r="BA724" s="121">
        <f t="shared" si="475"/>
        <v>0</v>
      </c>
      <c r="BB724" s="121">
        <f t="shared" si="475"/>
        <v>0</v>
      </c>
      <c r="BC724" s="121">
        <f t="shared" si="475"/>
        <v>0</v>
      </c>
      <c r="BD724" s="701">
        <f t="shared" si="475"/>
        <v>0</v>
      </c>
      <c r="BE724" s="693"/>
      <c r="BF724" s="122">
        <f t="shared" si="482"/>
        <v>0</v>
      </c>
      <c r="BG724" s="124"/>
      <c r="BH724" s="122">
        <f t="shared" si="483"/>
        <v>0</v>
      </c>
      <c r="BI724" s="124"/>
      <c r="BJ724" s="122">
        <f t="shared" si="484"/>
        <v>0</v>
      </c>
      <c r="BK724" s="124"/>
      <c r="BL724" s="125">
        <f t="shared" si="485"/>
        <v>0</v>
      </c>
      <c r="BM724" s="124"/>
      <c r="BN724" s="123">
        <f t="shared" si="476"/>
        <v>0</v>
      </c>
      <c r="BO724" s="126">
        <f t="shared" si="476"/>
        <v>0</v>
      </c>
      <c r="BP724" s="127"/>
      <c r="BQ724" s="410"/>
    </row>
    <row r="725" spans="1:69" s="58" customFormat="1" ht="17.55" hidden="1" customHeight="1">
      <c r="A725"/>
      <c r="B725"/>
      <c r="C725" s="139" t="str">
        <f t="shared" si="478"/>
        <v>H</v>
      </c>
      <c r="D725" s="130" t="str">
        <f t="shared" si="477"/>
        <v>IL_R</v>
      </c>
      <c r="E725" s="129" t="str">
        <f t="shared" si="470"/>
        <v>Idemitsu Kosan</v>
      </c>
      <c r="F725" s="717"/>
      <c r="G725" s="123">
        <f t="shared" si="471"/>
        <v>0</v>
      </c>
      <c r="H725" s="121">
        <f t="shared" si="471"/>
        <v>0</v>
      </c>
      <c r="I725" s="121">
        <f t="shared" si="471"/>
        <v>0</v>
      </c>
      <c r="J725" s="121">
        <f t="shared" si="471"/>
        <v>0</v>
      </c>
      <c r="K725" s="121">
        <f t="shared" si="471"/>
        <v>0</v>
      </c>
      <c r="L725" s="121">
        <f t="shared" si="471"/>
        <v>0</v>
      </c>
      <c r="M725" s="121">
        <f t="shared" si="471"/>
        <v>0</v>
      </c>
      <c r="N725" s="121">
        <f t="shared" si="471"/>
        <v>0</v>
      </c>
      <c r="O725" s="121">
        <f t="shared" si="471"/>
        <v>0</v>
      </c>
      <c r="P725" s="126">
        <f t="shared" si="471"/>
        <v>0</v>
      </c>
      <c r="Q725" s="122"/>
      <c r="R725" s="408">
        <f t="shared" si="479"/>
        <v>0</v>
      </c>
      <c r="S725" s="693"/>
      <c r="T725" s="700">
        <f t="shared" si="472"/>
        <v>0</v>
      </c>
      <c r="U725" s="701">
        <f t="shared" si="472"/>
        <v>0</v>
      </c>
      <c r="V725" s="693"/>
      <c r="W725" s="700">
        <f t="shared" si="473"/>
        <v>0</v>
      </c>
      <c r="X725" s="126">
        <f t="shared" si="473"/>
        <v>0</v>
      </c>
      <c r="Y725" s="696">
        <f t="shared" si="480"/>
        <v>0</v>
      </c>
      <c r="Z725" s="408">
        <f t="shared" si="481"/>
        <v>0</v>
      </c>
      <c r="AA725" s="127"/>
      <c r="AB725" s="123">
        <f t="shared" si="474"/>
        <v>0</v>
      </c>
      <c r="AC725" s="121">
        <f t="shared" si="474"/>
        <v>0</v>
      </c>
      <c r="AD725" s="121">
        <f t="shared" si="474"/>
        <v>0</v>
      </c>
      <c r="AE725" s="121">
        <f t="shared" si="474"/>
        <v>0</v>
      </c>
      <c r="AF725" s="121">
        <f t="shared" si="474"/>
        <v>0</v>
      </c>
      <c r="AG725" s="121">
        <f t="shared" si="474"/>
        <v>0</v>
      </c>
      <c r="AH725" s="121">
        <f t="shared" si="474"/>
        <v>0</v>
      </c>
      <c r="AI725" s="121">
        <f t="shared" si="474"/>
        <v>0</v>
      </c>
      <c r="AJ725" s="121">
        <f t="shared" si="474"/>
        <v>0</v>
      </c>
      <c r="AK725" s="121">
        <f t="shared" si="474"/>
        <v>0</v>
      </c>
      <c r="AL725" s="121">
        <f t="shared" si="474"/>
        <v>0</v>
      </c>
      <c r="AM725" s="121">
        <f t="shared" si="474"/>
        <v>0</v>
      </c>
      <c r="AN725" s="121">
        <f t="shared" si="474"/>
        <v>0</v>
      </c>
      <c r="AO725" s="701">
        <f t="shared" si="474"/>
        <v>0</v>
      </c>
      <c r="AP725" s="122"/>
      <c r="AQ725" s="123">
        <f t="shared" si="475"/>
        <v>0</v>
      </c>
      <c r="AR725" s="121">
        <f t="shared" si="475"/>
        <v>0</v>
      </c>
      <c r="AS725" s="121">
        <f t="shared" si="475"/>
        <v>0</v>
      </c>
      <c r="AT725" s="121">
        <f t="shared" si="475"/>
        <v>0</v>
      </c>
      <c r="AU725" s="121">
        <f t="shared" si="475"/>
        <v>0</v>
      </c>
      <c r="AV725" s="121">
        <f t="shared" si="475"/>
        <v>0</v>
      </c>
      <c r="AW725" s="121">
        <f t="shared" si="475"/>
        <v>0</v>
      </c>
      <c r="AX725" s="121">
        <f t="shared" si="475"/>
        <v>0</v>
      </c>
      <c r="AY725" s="121">
        <f t="shared" si="475"/>
        <v>0</v>
      </c>
      <c r="AZ725" s="121">
        <f t="shared" si="475"/>
        <v>0</v>
      </c>
      <c r="BA725" s="121">
        <f t="shared" si="475"/>
        <v>0</v>
      </c>
      <c r="BB725" s="121">
        <f t="shared" si="475"/>
        <v>0</v>
      </c>
      <c r="BC725" s="121">
        <f t="shared" si="475"/>
        <v>0</v>
      </c>
      <c r="BD725" s="701">
        <f t="shared" si="475"/>
        <v>0</v>
      </c>
      <c r="BE725" s="693"/>
      <c r="BF725" s="122">
        <f t="shared" si="482"/>
        <v>0</v>
      </c>
      <c r="BG725" s="124"/>
      <c r="BH725" s="122">
        <f t="shared" si="483"/>
        <v>0</v>
      </c>
      <c r="BI725" s="124"/>
      <c r="BJ725" s="122">
        <f t="shared" si="484"/>
        <v>0</v>
      </c>
      <c r="BK725" s="124"/>
      <c r="BL725" s="125">
        <f t="shared" si="485"/>
        <v>0</v>
      </c>
      <c r="BM725" s="124"/>
      <c r="BN725" s="123">
        <f t="shared" si="476"/>
        <v>0</v>
      </c>
      <c r="BO725" s="126">
        <f t="shared" si="476"/>
        <v>0</v>
      </c>
      <c r="BP725" s="127"/>
      <c r="BQ725" s="410"/>
    </row>
    <row r="726" spans="1:69" s="58" customFormat="1" ht="17.55" hidden="1" customHeight="1">
      <c r="A726"/>
      <c r="B726"/>
      <c r="C726" s="139" t="str">
        <f t="shared" si="478"/>
        <v>H</v>
      </c>
      <c r="D726" s="130" t="str">
        <f t="shared" si="477"/>
        <v>IL_R</v>
      </c>
      <c r="E726" s="129" t="str">
        <f t="shared" si="470"/>
        <v>Jilin OLED</v>
      </c>
      <c r="F726" s="717"/>
      <c r="G726" s="123">
        <f t="shared" ref="G726:P735" si="486">SUMIFS(Share, Y, $E$3, Config, $G$11, P, G$15, LType, $D726, MSup, $E726)</f>
        <v>0</v>
      </c>
      <c r="H726" s="121">
        <f t="shared" si="486"/>
        <v>0</v>
      </c>
      <c r="I726" s="121">
        <f t="shared" si="486"/>
        <v>0</v>
      </c>
      <c r="J726" s="121">
        <f t="shared" si="486"/>
        <v>0</v>
      </c>
      <c r="K726" s="121">
        <f t="shared" si="486"/>
        <v>0</v>
      </c>
      <c r="L726" s="121">
        <f t="shared" si="486"/>
        <v>0</v>
      </c>
      <c r="M726" s="121">
        <f t="shared" si="486"/>
        <v>0</v>
      </c>
      <c r="N726" s="121">
        <f t="shared" si="486"/>
        <v>0</v>
      </c>
      <c r="O726" s="121">
        <f t="shared" si="486"/>
        <v>0</v>
      </c>
      <c r="P726" s="126">
        <f t="shared" si="486"/>
        <v>0</v>
      </c>
      <c r="Q726" s="122"/>
      <c r="R726" s="408">
        <f t="shared" si="479"/>
        <v>0</v>
      </c>
      <c r="S726" s="693"/>
      <c r="T726" s="700">
        <f t="shared" si="472"/>
        <v>0</v>
      </c>
      <c r="U726" s="701">
        <f t="shared" si="472"/>
        <v>0</v>
      </c>
      <c r="V726" s="693"/>
      <c r="W726" s="700">
        <f t="shared" si="473"/>
        <v>0</v>
      </c>
      <c r="X726" s="126">
        <f t="shared" si="473"/>
        <v>0</v>
      </c>
      <c r="Y726" s="696">
        <f t="shared" si="480"/>
        <v>0</v>
      </c>
      <c r="Z726" s="408">
        <f t="shared" si="481"/>
        <v>0</v>
      </c>
      <c r="AA726" s="127"/>
      <c r="AB726" s="123">
        <f t="shared" ref="AB726:AO735" si="487">SUMIFS(Share, Y, $E$3, Config, $AB$11, P, AB$15, LType, $D726, MSup, $E726)</f>
        <v>0</v>
      </c>
      <c r="AC726" s="121">
        <f t="shared" si="487"/>
        <v>0</v>
      </c>
      <c r="AD726" s="121">
        <f t="shared" si="487"/>
        <v>0</v>
      </c>
      <c r="AE726" s="121">
        <f t="shared" si="487"/>
        <v>0</v>
      </c>
      <c r="AF726" s="121">
        <f t="shared" si="487"/>
        <v>0</v>
      </c>
      <c r="AG726" s="121">
        <f t="shared" si="487"/>
        <v>0</v>
      </c>
      <c r="AH726" s="121">
        <f t="shared" si="487"/>
        <v>0</v>
      </c>
      <c r="AI726" s="121">
        <f t="shared" si="487"/>
        <v>0</v>
      </c>
      <c r="AJ726" s="121">
        <f t="shared" si="487"/>
        <v>0</v>
      </c>
      <c r="AK726" s="121">
        <f t="shared" si="487"/>
        <v>0</v>
      </c>
      <c r="AL726" s="121">
        <f t="shared" si="487"/>
        <v>0</v>
      </c>
      <c r="AM726" s="121">
        <f t="shared" si="487"/>
        <v>0</v>
      </c>
      <c r="AN726" s="121">
        <f t="shared" si="487"/>
        <v>0</v>
      </c>
      <c r="AO726" s="701">
        <f t="shared" si="487"/>
        <v>0</v>
      </c>
      <c r="AP726" s="122"/>
      <c r="AQ726" s="123">
        <f t="shared" ref="AQ726:BD735" si="488">SUMIFS(Share, Y, $E$3, Config, $AQ$11, P, AQ$15, LType, $D726, MSup, $E726)</f>
        <v>0</v>
      </c>
      <c r="AR726" s="121">
        <f t="shared" si="488"/>
        <v>0</v>
      </c>
      <c r="AS726" s="121">
        <f t="shared" si="488"/>
        <v>0</v>
      </c>
      <c r="AT726" s="121">
        <f t="shared" si="488"/>
        <v>0</v>
      </c>
      <c r="AU726" s="121">
        <f t="shared" si="488"/>
        <v>0</v>
      </c>
      <c r="AV726" s="121">
        <f t="shared" si="488"/>
        <v>0</v>
      </c>
      <c r="AW726" s="121">
        <f t="shared" si="488"/>
        <v>0</v>
      </c>
      <c r="AX726" s="121">
        <f t="shared" si="488"/>
        <v>0</v>
      </c>
      <c r="AY726" s="121">
        <f t="shared" si="488"/>
        <v>0</v>
      </c>
      <c r="AZ726" s="121">
        <f t="shared" si="488"/>
        <v>0</v>
      </c>
      <c r="BA726" s="121">
        <f t="shared" si="488"/>
        <v>0</v>
      </c>
      <c r="BB726" s="121">
        <f t="shared" si="488"/>
        <v>0</v>
      </c>
      <c r="BC726" s="121">
        <f t="shared" si="488"/>
        <v>0</v>
      </c>
      <c r="BD726" s="701">
        <f t="shared" si="488"/>
        <v>0</v>
      </c>
      <c r="BE726" s="693"/>
      <c r="BF726" s="122">
        <f t="shared" si="482"/>
        <v>0</v>
      </c>
      <c r="BG726" s="124"/>
      <c r="BH726" s="122">
        <f t="shared" si="483"/>
        <v>0</v>
      </c>
      <c r="BI726" s="124"/>
      <c r="BJ726" s="122">
        <f t="shared" si="484"/>
        <v>0</v>
      </c>
      <c r="BK726" s="124"/>
      <c r="BL726" s="125">
        <f t="shared" si="485"/>
        <v>0</v>
      </c>
      <c r="BM726" s="124"/>
      <c r="BN726" s="123">
        <f t="shared" si="476"/>
        <v>0</v>
      </c>
      <c r="BO726" s="126">
        <f t="shared" si="476"/>
        <v>0</v>
      </c>
      <c r="BP726" s="127"/>
      <c r="BQ726" s="410"/>
    </row>
    <row r="727" spans="1:69" s="58" customFormat="1" ht="17.55" hidden="1" customHeight="1">
      <c r="A727"/>
      <c r="B727"/>
      <c r="C727" s="139" t="str">
        <f t="shared" si="478"/>
        <v>H</v>
      </c>
      <c r="D727" s="130" t="str">
        <f t="shared" si="477"/>
        <v>IL_R</v>
      </c>
      <c r="E727" s="129" t="str">
        <f t="shared" si="470"/>
        <v>Jinwoong</v>
      </c>
      <c r="F727" s="717"/>
      <c r="G727" s="123">
        <f t="shared" si="486"/>
        <v>0</v>
      </c>
      <c r="H727" s="121">
        <f t="shared" si="486"/>
        <v>0</v>
      </c>
      <c r="I727" s="121">
        <f t="shared" si="486"/>
        <v>0</v>
      </c>
      <c r="J727" s="121">
        <f t="shared" si="486"/>
        <v>0</v>
      </c>
      <c r="K727" s="121">
        <f t="shared" si="486"/>
        <v>0</v>
      </c>
      <c r="L727" s="121">
        <f t="shared" si="486"/>
        <v>0</v>
      </c>
      <c r="M727" s="121">
        <f t="shared" si="486"/>
        <v>0</v>
      </c>
      <c r="N727" s="121">
        <f t="shared" si="486"/>
        <v>0</v>
      </c>
      <c r="O727" s="121">
        <f t="shared" si="486"/>
        <v>0</v>
      </c>
      <c r="P727" s="126">
        <f t="shared" si="486"/>
        <v>0</v>
      </c>
      <c r="Q727" s="122"/>
      <c r="R727" s="408">
        <f t="shared" si="479"/>
        <v>0</v>
      </c>
      <c r="S727" s="693"/>
      <c r="T727" s="700">
        <f t="shared" si="472"/>
        <v>0</v>
      </c>
      <c r="U727" s="701">
        <f t="shared" si="472"/>
        <v>0</v>
      </c>
      <c r="V727" s="693"/>
      <c r="W727" s="700">
        <f t="shared" si="473"/>
        <v>0</v>
      </c>
      <c r="X727" s="126">
        <f t="shared" si="473"/>
        <v>0</v>
      </c>
      <c r="Y727" s="696">
        <f t="shared" si="480"/>
        <v>0</v>
      </c>
      <c r="Z727" s="408">
        <f t="shared" si="481"/>
        <v>0</v>
      </c>
      <c r="AA727" s="127"/>
      <c r="AB727" s="123">
        <f t="shared" si="487"/>
        <v>0</v>
      </c>
      <c r="AC727" s="121">
        <f t="shared" si="487"/>
        <v>0</v>
      </c>
      <c r="AD727" s="121">
        <f t="shared" si="487"/>
        <v>0</v>
      </c>
      <c r="AE727" s="121">
        <f t="shared" si="487"/>
        <v>0</v>
      </c>
      <c r="AF727" s="121">
        <f t="shared" si="487"/>
        <v>0</v>
      </c>
      <c r="AG727" s="121">
        <f t="shared" si="487"/>
        <v>0</v>
      </c>
      <c r="AH727" s="121">
        <f t="shared" si="487"/>
        <v>0</v>
      </c>
      <c r="AI727" s="121">
        <f t="shared" si="487"/>
        <v>0</v>
      </c>
      <c r="AJ727" s="121">
        <f t="shared" si="487"/>
        <v>0</v>
      </c>
      <c r="AK727" s="121">
        <f t="shared" si="487"/>
        <v>0</v>
      </c>
      <c r="AL727" s="121">
        <f t="shared" si="487"/>
        <v>0</v>
      </c>
      <c r="AM727" s="121">
        <f t="shared" si="487"/>
        <v>0</v>
      </c>
      <c r="AN727" s="121">
        <f t="shared" si="487"/>
        <v>0</v>
      </c>
      <c r="AO727" s="701">
        <f t="shared" si="487"/>
        <v>0</v>
      </c>
      <c r="AP727" s="122"/>
      <c r="AQ727" s="123">
        <f t="shared" si="488"/>
        <v>0</v>
      </c>
      <c r="AR727" s="121">
        <f t="shared" si="488"/>
        <v>0</v>
      </c>
      <c r="AS727" s="121">
        <f t="shared" si="488"/>
        <v>0</v>
      </c>
      <c r="AT727" s="121">
        <f t="shared" si="488"/>
        <v>0</v>
      </c>
      <c r="AU727" s="121">
        <f t="shared" si="488"/>
        <v>0</v>
      </c>
      <c r="AV727" s="121">
        <f t="shared" si="488"/>
        <v>0</v>
      </c>
      <c r="AW727" s="121">
        <f t="shared" si="488"/>
        <v>0</v>
      </c>
      <c r="AX727" s="121">
        <f t="shared" si="488"/>
        <v>0</v>
      </c>
      <c r="AY727" s="121">
        <f t="shared" si="488"/>
        <v>0</v>
      </c>
      <c r="AZ727" s="121">
        <f t="shared" si="488"/>
        <v>0</v>
      </c>
      <c r="BA727" s="121">
        <f t="shared" si="488"/>
        <v>0</v>
      </c>
      <c r="BB727" s="121">
        <f t="shared" si="488"/>
        <v>0</v>
      </c>
      <c r="BC727" s="121">
        <f t="shared" si="488"/>
        <v>0</v>
      </c>
      <c r="BD727" s="701">
        <f t="shared" si="488"/>
        <v>0</v>
      </c>
      <c r="BE727" s="693"/>
      <c r="BF727" s="122">
        <f t="shared" si="482"/>
        <v>0</v>
      </c>
      <c r="BG727" s="124"/>
      <c r="BH727" s="122">
        <f t="shared" si="483"/>
        <v>0</v>
      </c>
      <c r="BI727" s="124"/>
      <c r="BJ727" s="122">
        <f t="shared" si="484"/>
        <v>0</v>
      </c>
      <c r="BK727" s="124"/>
      <c r="BL727" s="125">
        <f t="shared" si="485"/>
        <v>0</v>
      </c>
      <c r="BM727" s="124"/>
      <c r="BN727" s="123">
        <f t="shared" si="476"/>
        <v>0</v>
      </c>
      <c r="BO727" s="126">
        <f t="shared" si="476"/>
        <v>0</v>
      </c>
      <c r="BP727" s="127"/>
      <c r="BQ727" s="410"/>
    </row>
    <row r="728" spans="1:69" s="58" customFormat="1" ht="17.55" hidden="1" customHeight="1">
      <c r="A728"/>
      <c r="B728"/>
      <c r="C728" s="139" t="str">
        <f t="shared" si="478"/>
        <v>H</v>
      </c>
      <c r="D728" s="130" t="str">
        <f t="shared" si="477"/>
        <v>IL_R</v>
      </c>
      <c r="E728" s="129" t="str">
        <f t="shared" si="470"/>
        <v>LG Chem</v>
      </c>
      <c r="F728" s="717"/>
      <c r="G728" s="123">
        <f t="shared" si="486"/>
        <v>0</v>
      </c>
      <c r="H728" s="121">
        <f t="shared" si="486"/>
        <v>0</v>
      </c>
      <c r="I728" s="121">
        <f t="shared" si="486"/>
        <v>0</v>
      </c>
      <c r="J728" s="121">
        <f t="shared" si="486"/>
        <v>0</v>
      </c>
      <c r="K728" s="121">
        <f t="shared" si="486"/>
        <v>0</v>
      </c>
      <c r="L728" s="121">
        <f t="shared" si="486"/>
        <v>0</v>
      </c>
      <c r="M728" s="121">
        <f t="shared" si="486"/>
        <v>0</v>
      </c>
      <c r="N728" s="121">
        <f t="shared" si="486"/>
        <v>0</v>
      </c>
      <c r="O728" s="121">
        <f t="shared" si="486"/>
        <v>0</v>
      </c>
      <c r="P728" s="126">
        <f t="shared" si="486"/>
        <v>0</v>
      </c>
      <c r="Q728" s="122"/>
      <c r="R728" s="408">
        <f t="shared" si="479"/>
        <v>0</v>
      </c>
      <c r="S728" s="693"/>
      <c r="T728" s="700">
        <f t="shared" si="472"/>
        <v>0</v>
      </c>
      <c r="U728" s="701">
        <f t="shared" si="472"/>
        <v>0</v>
      </c>
      <c r="V728" s="693"/>
      <c r="W728" s="700">
        <f t="shared" si="473"/>
        <v>0</v>
      </c>
      <c r="X728" s="126">
        <f t="shared" si="473"/>
        <v>0</v>
      </c>
      <c r="Y728" s="696">
        <f t="shared" si="480"/>
        <v>0</v>
      </c>
      <c r="Z728" s="408">
        <f t="shared" si="481"/>
        <v>0</v>
      </c>
      <c r="AA728" s="127"/>
      <c r="AB728" s="123">
        <f t="shared" si="487"/>
        <v>0</v>
      </c>
      <c r="AC728" s="121">
        <f t="shared" si="487"/>
        <v>0</v>
      </c>
      <c r="AD728" s="121">
        <f t="shared" si="487"/>
        <v>0</v>
      </c>
      <c r="AE728" s="121">
        <f t="shared" si="487"/>
        <v>0</v>
      </c>
      <c r="AF728" s="121">
        <f t="shared" si="487"/>
        <v>0</v>
      </c>
      <c r="AG728" s="121">
        <f t="shared" si="487"/>
        <v>0</v>
      </c>
      <c r="AH728" s="121">
        <f t="shared" si="487"/>
        <v>0</v>
      </c>
      <c r="AI728" s="121">
        <f t="shared" si="487"/>
        <v>0</v>
      </c>
      <c r="AJ728" s="121">
        <f t="shared" si="487"/>
        <v>0</v>
      </c>
      <c r="AK728" s="121">
        <f t="shared" si="487"/>
        <v>0</v>
      </c>
      <c r="AL728" s="121">
        <f t="shared" si="487"/>
        <v>0</v>
      </c>
      <c r="AM728" s="121">
        <f t="shared" si="487"/>
        <v>0</v>
      </c>
      <c r="AN728" s="121">
        <f t="shared" si="487"/>
        <v>0</v>
      </c>
      <c r="AO728" s="701">
        <f t="shared" si="487"/>
        <v>0</v>
      </c>
      <c r="AP728" s="122"/>
      <c r="AQ728" s="123">
        <f t="shared" si="488"/>
        <v>0</v>
      </c>
      <c r="AR728" s="121">
        <f t="shared" si="488"/>
        <v>0</v>
      </c>
      <c r="AS728" s="121">
        <f t="shared" si="488"/>
        <v>0</v>
      </c>
      <c r="AT728" s="121">
        <f t="shared" si="488"/>
        <v>0</v>
      </c>
      <c r="AU728" s="121">
        <f t="shared" si="488"/>
        <v>0</v>
      </c>
      <c r="AV728" s="121">
        <f t="shared" si="488"/>
        <v>0</v>
      </c>
      <c r="AW728" s="121">
        <f t="shared" si="488"/>
        <v>0</v>
      </c>
      <c r="AX728" s="121">
        <f t="shared" si="488"/>
        <v>0</v>
      </c>
      <c r="AY728" s="121">
        <f t="shared" si="488"/>
        <v>0</v>
      </c>
      <c r="AZ728" s="121">
        <f t="shared" si="488"/>
        <v>0</v>
      </c>
      <c r="BA728" s="121">
        <f t="shared" si="488"/>
        <v>0</v>
      </c>
      <c r="BB728" s="121">
        <f t="shared" si="488"/>
        <v>0</v>
      </c>
      <c r="BC728" s="121">
        <f t="shared" si="488"/>
        <v>0</v>
      </c>
      <c r="BD728" s="701">
        <f t="shared" si="488"/>
        <v>0</v>
      </c>
      <c r="BE728" s="693"/>
      <c r="BF728" s="122">
        <f t="shared" si="482"/>
        <v>0</v>
      </c>
      <c r="BG728" s="124"/>
      <c r="BH728" s="122">
        <f t="shared" si="483"/>
        <v>0</v>
      </c>
      <c r="BI728" s="124"/>
      <c r="BJ728" s="122">
        <f t="shared" si="484"/>
        <v>0</v>
      </c>
      <c r="BK728" s="124"/>
      <c r="BL728" s="125">
        <f t="shared" si="485"/>
        <v>0</v>
      </c>
      <c r="BM728" s="124"/>
      <c r="BN728" s="123">
        <f t="shared" si="476"/>
        <v>0</v>
      </c>
      <c r="BO728" s="126">
        <f t="shared" si="476"/>
        <v>0</v>
      </c>
      <c r="BP728" s="127"/>
      <c r="BQ728" s="410"/>
    </row>
    <row r="729" spans="1:69" s="58" customFormat="1" ht="17.55" hidden="1" customHeight="1">
      <c r="A729"/>
      <c r="B729"/>
      <c r="C729" s="139" t="str">
        <f t="shared" si="478"/>
        <v>H</v>
      </c>
      <c r="D729" s="130" t="str">
        <f t="shared" si="477"/>
        <v>IL_R</v>
      </c>
      <c r="E729" s="129" t="str">
        <f t="shared" si="470"/>
        <v>LT Materials</v>
      </c>
      <c r="F729" s="717"/>
      <c r="G729" s="123">
        <f t="shared" si="486"/>
        <v>0</v>
      </c>
      <c r="H729" s="121">
        <f t="shared" si="486"/>
        <v>0</v>
      </c>
      <c r="I729" s="121">
        <f t="shared" si="486"/>
        <v>0</v>
      </c>
      <c r="J729" s="121">
        <f t="shared" si="486"/>
        <v>0</v>
      </c>
      <c r="K729" s="121">
        <f t="shared" si="486"/>
        <v>0</v>
      </c>
      <c r="L729" s="121">
        <f t="shared" si="486"/>
        <v>0</v>
      </c>
      <c r="M729" s="121">
        <f t="shared" si="486"/>
        <v>0</v>
      </c>
      <c r="N729" s="121">
        <f t="shared" si="486"/>
        <v>0</v>
      </c>
      <c r="O729" s="121">
        <f t="shared" si="486"/>
        <v>0</v>
      </c>
      <c r="P729" s="126">
        <f t="shared" si="486"/>
        <v>0</v>
      </c>
      <c r="Q729" s="122"/>
      <c r="R729" s="408">
        <f t="shared" si="479"/>
        <v>0</v>
      </c>
      <c r="S729" s="693"/>
      <c r="T729" s="700">
        <f t="shared" si="472"/>
        <v>0</v>
      </c>
      <c r="U729" s="701">
        <f t="shared" si="472"/>
        <v>0</v>
      </c>
      <c r="V729" s="693"/>
      <c r="W729" s="700">
        <f t="shared" si="473"/>
        <v>0</v>
      </c>
      <c r="X729" s="126">
        <f t="shared" si="473"/>
        <v>0</v>
      </c>
      <c r="Y729" s="696">
        <f t="shared" si="480"/>
        <v>0</v>
      </c>
      <c r="Z729" s="408">
        <f t="shared" si="481"/>
        <v>0</v>
      </c>
      <c r="AA729" s="127"/>
      <c r="AB729" s="123">
        <f t="shared" si="487"/>
        <v>0</v>
      </c>
      <c r="AC729" s="121">
        <f t="shared" si="487"/>
        <v>0</v>
      </c>
      <c r="AD729" s="121">
        <f t="shared" si="487"/>
        <v>0</v>
      </c>
      <c r="AE729" s="121">
        <f t="shared" si="487"/>
        <v>0</v>
      </c>
      <c r="AF729" s="121">
        <f t="shared" si="487"/>
        <v>0</v>
      </c>
      <c r="AG729" s="121">
        <f t="shared" si="487"/>
        <v>0</v>
      </c>
      <c r="AH729" s="121">
        <f t="shared" si="487"/>
        <v>0</v>
      </c>
      <c r="AI729" s="121">
        <f t="shared" si="487"/>
        <v>0</v>
      </c>
      <c r="AJ729" s="121">
        <f t="shared" si="487"/>
        <v>0</v>
      </c>
      <c r="AK729" s="121">
        <f t="shared" si="487"/>
        <v>0</v>
      </c>
      <c r="AL729" s="121">
        <f t="shared" si="487"/>
        <v>0</v>
      </c>
      <c r="AM729" s="121">
        <f t="shared" si="487"/>
        <v>0</v>
      </c>
      <c r="AN729" s="121">
        <f t="shared" si="487"/>
        <v>0</v>
      </c>
      <c r="AO729" s="701">
        <f t="shared" si="487"/>
        <v>0</v>
      </c>
      <c r="AP729" s="122"/>
      <c r="AQ729" s="123">
        <f t="shared" si="488"/>
        <v>0</v>
      </c>
      <c r="AR729" s="121">
        <f t="shared" si="488"/>
        <v>0</v>
      </c>
      <c r="AS729" s="121">
        <f t="shared" si="488"/>
        <v>0</v>
      </c>
      <c r="AT729" s="121">
        <f t="shared" si="488"/>
        <v>0</v>
      </c>
      <c r="AU729" s="121">
        <f t="shared" si="488"/>
        <v>0</v>
      </c>
      <c r="AV729" s="121">
        <f t="shared" si="488"/>
        <v>0</v>
      </c>
      <c r="AW729" s="121">
        <f t="shared" si="488"/>
        <v>0</v>
      </c>
      <c r="AX729" s="121">
        <f t="shared" si="488"/>
        <v>0</v>
      </c>
      <c r="AY729" s="121">
        <f t="shared" si="488"/>
        <v>0</v>
      </c>
      <c r="AZ729" s="121">
        <f t="shared" si="488"/>
        <v>0</v>
      </c>
      <c r="BA729" s="121">
        <f t="shared" si="488"/>
        <v>0</v>
      </c>
      <c r="BB729" s="121">
        <f t="shared" si="488"/>
        <v>0</v>
      </c>
      <c r="BC729" s="121">
        <f t="shared" si="488"/>
        <v>0</v>
      </c>
      <c r="BD729" s="701">
        <f t="shared" si="488"/>
        <v>0</v>
      </c>
      <c r="BE729" s="693"/>
      <c r="BF729" s="122">
        <f t="shared" si="482"/>
        <v>0</v>
      </c>
      <c r="BG729" s="124"/>
      <c r="BH729" s="122">
        <f t="shared" si="483"/>
        <v>0</v>
      </c>
      <c r="BI729" s="124"/>
      <c r="BJ729" s="122">
        <f t="shared" si="484"/>
        <v>0</v>
      </c>
      <c r="BK729" s="124"/>
      <c r="BL729" s="125">
        <f t="shared" si="485"/>
        <v>0</v>
      </c>
      <c r="BM729" s="124"/>
      <c r="BN729" s="123">
        <f t="shared" si="476"/>
        <v>0</v>
      </c>
      <c r="BO729" s="126">
        <f t="shared" si="476"/>
        <v>0</v>
      </c>
      <c r="BP729" s="127"/>
      <c r="BQ729" s="410"/>
    </row>
    <row r="730" spans="1:69" s="58" customFormat="1" ht="17.55" hidden="1" customHeight="1">
      <c r="A730"/>
      <c r="B730"/>
      <c r="C730" s="139" t="str">
        <f t="shared" si="478"/>
        <v>H</v>
      </c>
      <c r="D730" s="130" t="str">
        <f t="shared" si="477"/>
        <v>IL_R</v>
      </c>
      <c r="E730" s="129" t="str">
        <f t="shared" si="470"/>
        <v>LT Metal</v>
      </c>
      <c r="F730" s="717"/>
      <c r="G730" s="123">
        <f t="shared" si="486"/>
        <v>0</v>
      </c>
      <c r="H730" s="121">
        <f t="shared" si="486"/>
        <v>0</v>
      </c>
      <c r="I730" s="121">
        <f t="shared" si="486"/>
        <v>0</v>
      </c>
      <c r="J730" s="121">
        <f t="shared" si="486"/>
        <v>0</v>
      </c>
      <c r="K730" s="121">
        <f t="shared" si="486"/>
        <v>0</v>
      </c>
      <c r="L730" s="121">
        <f t="shared" si="486"/>
        <v>0</v>
      </c>
      <c r="M730" s="121">
        <f t="shared" si="486"/>
        <v>0</v>
      </c>
      <c r="N730" s="121">
        <f t="shared" si="486"/>
        <v>0</v>
      </c>
      <c r="O730" s="121">
        <f t="shared" si="486"/>
        <v>0</v>
      </c>
      <c r="P730" s="126">
        <f t="shared" si="486"/>
        <v>0</v>
      </c>
      <c r="Q730" s="122"/>
      <c r="R730" s="408">
        <f t="shared" si="479"/>
        <v>0</v>
      </c>
      <c r="S730" s="693"/>
      <c r="T730" s="700">
        <f t="shared" si="472"/>
        <v>0</v>
      </c>
      <c r="U730" s="701">
        <f t="shared" si="472"/>
        <v>0</v>
      </c>
      <c r="V730" s="693"/>
      <c r="W730" s="700">
        <f t="shared" si="473"/>
        <v>0</v>
      </c>
      <c r="X730" s="126">
        <f t="shared" si="473"/>
        <v>0</v>
      </c>
      <c r="Y730" s="696">
        <f t="shared" si="480"/>
        <v>0</v>
      </c>
      <c r="Z730" s="408">
        <f t="shared" si="481"/>
        <v>0</v>
      </c>
      <c r="AA730" s="127"/>
      <c r="AB730" s="123">
        <f t="shared" si="487"/>
        <v>0</v>
      </c>
      <c r="AC730" s="121">
        <f t="shared" si="487"/>
        <v>0</v>
      </c>
      <c r="AD730" s="121">
        <f t="shared" si="487"/>
        <v>0</v>
      </c>
      <c r="AE730" s="121">
        <f t="shared" si="487"/>
        <v>0</v>
      </c>
      <c r="AF730" s="121">
        <f t="shared" si="487"/>
        <v>0</v>
      </c>
      <c r="AG730" s="121">
        <f t="shared" si="487"/>
        <v>0</v>
      </c>
      <c r="AH730" s="121">
        <f t="shared" si="487"/>
        <v>0</v>
      </c>
      <c r="AI730" s="121">
        <f t="shared" si="487"/>
        <v>0</v>
      </c>
      <c r="AJ730" s="121">
        <f t="shared" si="487"/>
        <v>0</v>
      </c>
      <c r="AK730" s="121">
        <f t="shared" si="487"/>
        <v>0</v>
      </c>
      <c r="AL730" s="121">
        <f t="shared" si="487"/>
        <v>0</v>
      </c>
      <c r="AM730" s="121">
        <f t="shared" si="487"/>
        <v>0</v>
      </c>
      <c r="AN730" s="121">
        <f t="shared" si="487"/>
        <v>0</v>
      </c>
      <c r="AO730" s="701">
        <f t="shared" si="487"/>
        <v>0</v>
      </c>
      <c r="AP730" s="122"/>
      <c r="AQ730" s="123">
        <f t="shared" si="488"/>
        <v>0</v>
      </c>
      <c r="AR730" s="121">
        <f t="shared" si="488"/>
        <v>0</v>
      </c>
      <c r="AS730" s="121">
        <f t="shared" si="488"/>
        <v>0</v>
      </c>
      <c r="AT730" s="121">
        <f t="shared" si="488"/>
        <v>0</v>
      </c>
      <c r="AU730" s="121">
        <f t="shared" si="488"/>
        <v>0</v>
      </c>
      <c r="AV730" s="121">
        <f t="shared" si="488"/>
        <v>0</v>
      </c>
      <c r="AW730" s="121">
        <f t="shared" si="488"/>
        <v>0</v>
      </c>
      <c r="AX730" s="121">
        <f t="shared" si="488"/>
        <v>0</v>
      </c>
      <c r="AY730" s="121">
        <f t="shared" si="488"/>
        <v>0</v>
      </c>
      <c r="AZ730" s="121">
        <f t="shared" si="488"/>
        <v>0</v>
      </c>
      <c r="BA730" s="121">
        <f t="shared" si="488"/>
        <v>0</v>
      </c>
      <c r="BB730" s="121">
        <f t="shared" si="488"/>
        <v>0</v>
      </c>
      <c r="BC730" s="121">
        <f t="shared" si="488"/>
        <v>0</v>
      </c>
      <c r="BD730" s="701">
        <f t="shared" si="488"/>
        <v>0</v>
      </c>
      <c r="BE730" s="693"/>
      <c r="BF730" s="122">
        <f t="shared" si="482"/>
        <v>0</v>
      </c>
      <c r="BG730" s="124"/>
      <c r="BH730" s="122">
        <f t="shared" si="483"/>
        <v>0</v>
      </c>
      <c r="BI730" s="124"/>
      <c r="BJ730" s="122">
        <f t="shared" si="484"/>
        <v>0</v>
      </c>
      <c r="BK730" s="124"/>
      <c r="BL730" s="125">
        <f t="shared" si="485"/>
        <v>0</v>
      </c>
      <c r="BM730" s="124"/>
      <c r="BN730" s="123">
        <f t="shared" si="476"/>
        <v>0</v>
      </c>
      <c r="BO730" s="126">
        <f t="shared" si="476"/>
        <v>0</v>
      </c>
      <c r="BP730" s="127"/>
      <c r="BQ730" s="410"/>
    </row>
    <row r="731" spans="1:69" s="58" customFormat="1" ht="17.55" hidden="1" customHeight="1">
      <c r="A731"/>
      <c r="B731"/>
      <c r="C731" s="139" t="str">
        <f t="shared" si="478"/>
        <v>H</v>
      </c>
      <c r="D731" s="130" t="str">
        <f t="shared" si="477"/>
        <v>IL_R</v>
      </c>
      <c r="E731" s="129" t="str">
        <f t="shared" si="470"/>
        <v>LTOM</v>
      </c>
      <c r="F731" s="717"/>
      <c r="G731" s="123">
        <f t="shared" si="486"/>
        <v>0</v>
      </c>
      <c r="H731" s="121">
        <f t="shared" si="486"/>
        <v>0</v>
      </c>
      <c r="I731" s="121">
        <f t="shared" si="486"/>
        <v>0</v>
      </c>
      <c r="J731" s="121">
        <f t="shared" si="486"/>
        <v>0</v>
      </c>
      <c r="K731" s="121">
        <f t="shared" si="486"/>
        <v>0</v>
      </c>
      <c r="L731" s="121">
        <f t="shared" si="486"/>
        <v>0</v>
      </c>
      <c r="M731" s="121">
        <f t="shared" si="486"/>
        <v>0</v>
      </c>
      <c r="N731" s="121">
        <f t="shared" si="486"/>
        <v>0</v>
      </c>
      <c r="O731" s="121">
        <f t="shared" si="486"/>
        <v>0</v>
      </c>
      <c r="P731" s="126">
        <f t="shared" si="486"/>
        <v>0</v>
      </c>
      <c r="Q731" s="122"/>
      <c r="R731" s="408">
        <f t="shared" si="479"/>
        <v>0</v>
      </c>
      <c r="S731" s="693"/>
      <c r="T731" s="700">
        <f t="shared" si="472"/>
        <v>0</v>
      </c>
      <c r="U731" s="701">
        <f t="shared" si="472"/>
        <v>0</v>
      </c>
      <c r="V731" s="693"/>
      <c r="W731" s="700">
        <f t="shared" si="473"/>
        <v>0</v>
      </c>
      <c r="X731" s="126">
        <f t="shared" si="473"/>
        <v>0</v>
      </c>
      <c r="Y731" s="696">
        <f t="shared" si="480"/>
        <v>0</v>
      </c>
      <c r="Z731" s="408">
        <f t="shared" si="481"/>
        <v>0</v>
      </c>
      <c r="AA731" s="127"/>
      <c r="AB731" s="123">
        <f t="shared" si="487"/>
        <v>0</v>
      </c>
      <c r="AC731" s="121">
        <f t="shared" si="487"/>
        <v>0</v>
      </c>
      <c r="AD731" s="121">
        <f t="shared" si="487"/>
        <v>0</v>
      </c>
      <c r="AE731" s="121">
        <f t="shared" si="487"/>
        <v>0</v>
      </c>
      <c r="AF731" s="121">
        <f t="shared" si="487"/>
        <v>0</v>
      </c>
      <c r="AG731" s="121">
        <f t="shared" si="487"/>
        <v>0</v>
      </c>
      <c r="AH731" s="121">
        <f t="shared" si="487"/>
        <v>0</v>
      </c>
      <c r="AI731" s="121">
        <f t="shared" si="487"/>
        <v>0</v>
      </c>
      <c r="AJ731" s="121">
        <f t="shared" si="487"/>
        <v>0</v>
      </c>
      <c r="AK731" s="121">
        <f t="shared" si="487"/>
        <v>0</v>
      </c>
      <c r="AL731" s="121">
        <f t="shared" si="487"/>
        <v>0</v>
      </c>
      <c r="AM731" s="121">
        <f t="shared" si="487"/>
        <v>0</v>
      </c>
      <c r="AN731" s="121">
        <f t="shared" si="487"/>
        <v>0</v>
      </c>
      <c r="AO731" s="701">
        <f t="shared" si="487"/>
        <v>0</v>
      </c>
      <c r="AP731" s="122"/>
      <c r="AQ731" s="123">
        <f t="shared" si="488"/>
        <v>0</v>
      </c>
      <c r="AR731" s="121">
        <f t="shared" si="488"/>
        <v>0</v>
      </c>
      <c r="AS731" s="121">
        <f t="shared" si="488"/>
        <v>0</v>
      </c>
      <c r="AT731" s="121">
        <f t="shared" si="488"/>
        <v>0</v>
      </c>
      <c r="AU731" s="121">
        <f t="shared" si="488"/>
        <v>0</v>
      </c>
      <c r="AV731" s="121">
        <f t="shared" si="488"/>
        <v>0</v>
      </c>
      <c r="AW731" s="121">
        <f t="shared" si="488"/>
        <v>0</v>
      </c>
      <c r="AX731" s="121">
        <f t="shared" si="488"/>
        <v>0</v>
      </c>
      <c r="AY731" s="121">
        <f t="shared" si="488"/>
        <v>0</v>
      </c>
      <c r="AZ731" s="121">
        <f t="shared" si="488"/>
        <v>0</v>
      </c>
      <c r="BA731" s="121">
        <f t="shared" si="488"/>
        <v>0</v>
      </c>
      <c r="BB731" s="121">
        <f t="shared" si="488"/>
        <v>0</v>
      </c>
      <c r="BC731" s="121">
        <f t="shared" si="488"/>
        <v>0</v>
      </c>
      <c r="BD731" s="701">
        <f t="shared" si="488"/>
        <v>0</v>
      </c>
      <c r="BE731" s="693"/>
      <c r="BF731" s="122">
        <f t="shared" si="482"/>
        <v>0</v>
      </c>
      <c r="BG731" s="124"/>
      <c r="BH731" s="122">
        <f t="shared" si="483"/>
        <v>0</v>
      </c>
      <c r="BI731" s="124"/>
      <c r="BJ731" s="122">
        <f t="shared" si="484"/>
        <v>0</v>
      </c>
      <c r="BK731" s="124"/>
      <c r="BL731" s="125">
        <f t="shared" si="485"/>
        <v>0</v>
      </c>
      <c r="BM731" s="124"/>
      <c r="BN731" s="123">
        <f t="shared" si="476"/>
        <v>0</v>
      </c>
      <c r="BO731" s="126">
        <f t="shared" si="476"/>
        <v>0</v>
      </c>
      <c r="BP731" s="127"/>
      <c r="BQ731" s="410"/>
    </row>
    <row r="732" spans="1:69" s="58" customFormat="1" ht="17.55" hidden="1" customHeight="1">
      <c r="A732"/>
      <c r="B732"/>
      <c r="C732" s="139" t="str">
        <f t="shared" si="478"/>
        <v>H</v>
      </c>
      <c r="D732" s="130" t="str">
        <f t="shared" si="477"/>
        <v>IL_R</v>
      </c>
      <c r="E732" s="129" t="str">
        <f t="shared" si="470"/>
        <v>Lumilan</v>
      </c>
      <c r="F732" s="717"/>
      <c r="G732" s="123">
        <f t="shared" si="486"/>
        <v>0</v>
      </c>
      <c r="H732" s="121">
        <f t="shared" si="486"/>
        <v>0</v>
      </c>
      <c r="I732" s="121">
        <f t="shared" si="486"/>
        <v>0</v>
      </c>
      <c r="J732" s="121">
        <f t="shared" si="486"/>
        <v>0</v>
      </c>
      <c r="K732" s="121">
        <f t="shared" si="486"/>
        <v>0</v>
      </c>
      <c r="L732" s="121">
        <f t="shared" si="486"/>
        <v>0</v>
      </c>
      <c r="M732" s="121">
        <f t="shared" si="486"/>
        <v>0</v>
      </c>
      <c r="N732" s="121">
        <f t="shared" si="486"/>
        <v>0</v>
      </c>
      <c r="O732" s="121">
        <f t="shared" si="486"/>
        <v>0</v>
      </c>
      <c r="P732" s="126">
        <f t="shared" si="486"/>
        <v>0</v>
      </c>
      <c r="Q732" s="122"/>
      <c r="R732" s="408">
        <f t="shared" si="479"/>
        <v>0</v>
      </c>
      <c r="S732" s="693"/>
      <c r="T732" s="700">
        <f t="shared" si="472"/>
        <v>0</v>
      </c>
      <c r="U732" s="701">
        <f t="shared" si="472"/>
        <v>0</v>
      </c>
      <c r="V732" s="693"/>
      <c r="W732" s="700">
        <f t="shared" si="473"/>
        <v>0</v>
      </c>
      <c r="X732" s="126">
        <f t="shared" si="473"/>
        <v>0</v>
      </c>
      <c r="Y732" s="696">
        <f t="shared" si="480"/>
        <v>0</v>
      </c>
      <c r="Z732" s="408">
        <f t="shared" si="481"/>
        <v>0</v>
      </c>
      <c r="AA732" s="127"/>
      <c r="AB732" s="123">
        <f t="shared" si="487"/>
        <v>0</v>
      </c>
      <c r="AC732" s="121">
        <f t="shared" si="487"/>
        <v>0</v>
      </c>
      <c r="AD732" s="121">
        <f t="shared" si="487"/>
        <v>0</v>
      </c>
      <c r="AE732" s="121">
        <f t="shared" si="487"/>
        <v>0</v>
      </c>
      <c r="AF732" s="121">
        <f t="shared" si="487"/>
        <v>0</v>
      </c>
      <c r="AG732" s="121">
        <f t="shared" si="487"/>
        <v>0</v>
      </c>
      <c r="AH732" s="121">
        <f t="shared" si="487"/>
        <v>0</v>
      </c>
      <c r="AI732" s="121">
        <f t="shared" si="487"/>
        <v>0</v>
      </c>
      <c r="AJ732" s="121">
        <f t="shared" si="487"/>
        <v>0</v>
      </c>
      <c r="AK732" s="121">
        <f t="shared" si="487"/>
        <v>0</v>
      </c>
      <c r="AL732" s="121">
        <f t="shared" si="487"/>
        <v>0</v>
      </c>
      <c r="AM732" s="121">
        <f t="shared" si="487"/>
        <v>0</v>
      </c>
      <c r="AN732" s="121">
        <f t="shared" si="487"/>
        <v>0</v>
      </c>
      <c r="AO732" s="701">
        <f t="shared" si="487"/>
        <v>0</v>
      </c>
      <c r="AP732" s="122"/>
      <c r="AQ732" s="123">
        <f t="shared" si="488"/>
        <v>0</v>
      </c>
      <c r="AR732" s="121">
        <f t="shared" si="488"/>
        <v>0</v>
      </c>
      <c r="AS732" s="121">
        <f t="shared" si="488"/>
        <v>0</v>
      </c>
      <c r="AT732" s="121">
        <f t="shared" si="488"/>
        <v>0</v>
      </c>
      <c r="AU732" s="121">
        <f t="shared" si="488"/>
        <v>0</v>
      </c>
      <c r="AV732" s="121">
        <f t="shared" si="488"/>
        <v>0</v>
      </c>
      <c r="AW732" s="121">
        <f t="shared" si="488"/>
        <v>0</v>
      </c>
      <c r="AX732" s="121">
        <f t="shared" si="488"/>
        <v>0</v>
      </c>
      <c r="AY732" s="121">
        <f t="shared" si="488"/>
        <v>0</v>
      </c>
      <c r="AZ732" s="121">
        <f t="shared" si="488"/>
        <v>0</v>
      </c>
      <c r="BA732" s="121">
        <f t="shared" si="488"/>
        <v>0</v>
      </c>
      <c r="BB732" s="121">
        <f t="shared" si="488"/>
        <v>0</v>
      </c>
      <c r="BC732" s="121">
        <f t="shared" si="488"/>
        <v>0</v>
      </c>
      <c r="BD732" s="701">
        <f t="shared" si="488"/>
        <v>0</v>
      </c>
      <c r="BE732" s="693"/>
      <c r="BF732" s="122">
        <f t="shared" si="482"/>
        <v>0</v>
      </c>
      <c r="BG732" s="124"/>
      <c r="BH732" s="122">
        <f t="shared" si="483"/>
        <v>0</v>
      </c>
      <c r="BI732" s="124"/>
      <c r="BJ732" s="122">
        <f t="shared" si="484"/>
        <v>0</v>
      </c>
      <c r="BK732" s="124"/>
      <c r="BL732" s="125">
        <f t="shared" si="485"/>
        <v>0</v>
      </c>
      <c r="BM732" s="124"/>
      <c r="BN732" s="123">
        <f t="shared" si="476"/>
        <v>0</v>
      </c>
      <c r="BO732" s="126">
        <f t="shared" si="476"/>
        <v>0</v>
      </c>
      <c r="BP732" s="127"/>
      <c r="BQ732" s="410"/>
    </row>
    <row r="733" spans="1:69" s="58" customFormat="1" ht="17.55" hidden="1" customHeight="1">
      <c r="A733"/>
      <c r="B733"/>
      <c r="C733" s="139" t="str">
        <f t="shared" si="478"/>
        <v>H</v>
      </c>
      <c r="D733" s="130" t="str">
        <f t="shared" si="477"/>
        <v>IL_R</v>
      </c>
      <c r="E733" s="129" t="str">
        <f t="shared" si="470"/>
        <v>Materion</v>
      </c>
      <c r="F733" s="717"/>
      <c r="G733" s="123">
        <f t="shared" si="486"/>
        <v>0</v>
      </c>
      <c r="H733" s="121">
        <f t="shared" si="486"/>
        <v>0</v>
      </c>
      <c r="I733" s="121">
        <f t="shared" si="486"/>
        <v>0</v>
      </c>
      <c r="J733" s="121">
        <f t="shared" si="486"/>
        <v>0</v>
      </c>
      <c r="K733" s="121">
        <f t="shared" si="486"/>
        <v>0</v>
      </c>
      <c r="L733" s="121">
        <f t="shared" si="486"/>
        <v>0</v>
      </c>
      <c r="M733" s="121">
        <f t="shared" si="486"/>
        <v>0</v>
      </c>
      <c r="N733" s="121">
        <f t="shared" si="486"/>
        <v>0</v>
      </c>
      <c r="O733" s="121">
        <f t="shared" si="486"/>
        <v>0</v>
      </c>
      <c r="P733" s="126">
        <f t="shared" si="486"/>
        <v>0</v>
      </c>
      <c r="Q733" s="122"/>
      <c r="R733" s="408">
        <f t="shared" si="479"/>
        <v>0</v>
      </c>
      <c r="S733" s="693"/>
      <c r="T733" s="700">
        <f t="shared" si="472"/>
        <v>0</v>
      </c>
      <c r="U733" s="701">
        <f t="shared" si="472"/>
        <v>0</v>
      </c>
      <c r="V733" s="693"/>
      <c r="W733" s="700">
        <f t="shared" si="473"/>
        <v>0</v>
      </c>
      <c r="X733" s="126">
        <f t="shared" si="473"/>
        <v>0</v>
      </c>
      <c r="Y733" s="696">
        <f t="shared" si="480"/>
        <v>0</v>
      </c>
      <c r="Z733" s="408">
        <f t="shared" si="481"/>
        <v>0</v>
      </c>
      <c r="AA733" s="127"/>
      <c r="AB733" s="123">
        <f t="shared" si="487"/>
        <v>0</v>
      </c>
      <c r="AC733" s="121">
        <f t="shared" si="487"/>
        <v>0</v>
      </c>
      <c r="AD733" s="121">
        <f t="shared" si="487"/>
        <v>0</v>
      </c>
      <c r="AE733" s="121">
        <f t="shared" si="487"/>
        <v>0</v>
      </c>
      <c r="AF733" s="121">
        <f t="shared" si="487"/>
        <v>0</v>
      </c>
      <c r="AG733" s="121">
        <f t="shared" si="487"/>
        <v>0</v>
      </c>
      <c r="AH733" s="121">
        <f t="shared" si="487"/>
        <v>0</v>
      </c>
      <c r="AI733" s="121">
        <f t="shared" si="487"/>
        <v>0</v>
      </c>
      <c r="AJ733" s="121">
        <f t="shared" si="487"/>
        <v>0</v>
      </c>
      <c r="AK733" s="121">
        <f t="shared" si="487"/>
        <v>0</v>
      </c>
      <c r="AL733" s="121">
        <f t="shared" si="487"/>
        <v>0</v>
      </c>
      <c r="AM733" s="121">
        <f t="shared" si="487"/>
        <v>0</v>
      </c>
      <c r="AN733" s="121">
        <f t="shared" si="487"/>
        <v>0</v>
      </c>
      <c r="AO733" s="701">
        <f t="shared" si="487"/>
        <v>0</v>
      </c>
      <c r="AP733" s="122"/>
      <c r="AQ733" s="123">
        <f t="shared" si="488"/>
        <v>0</v>
      </c>
      <c r="AR733" s="121">
        <f t="shared" si="488"/>
        <v>0</v>
      </c>
      <c r="AS733" s="121">
        <f t="shared" si="488"/>
        <v>0</v>
      </c>
      <c r="AT733" s="121">
        <f t="shared" si="488"/>
        <v>0</v>
      </c>
      <c r="AU733" s="121">
        <f t="shared" si="488"/>
        <v>0</v>
      </c>
      <c r="AV733" s="121">
        <f t="shared" si="488"/>
        <v>0</v>
      </c>
      <c r="AW733" s="121">
        <f t="shared" si="488"/>
        <v>0</v>
      </c>
      <c r="AX733" s="121">
        <f t="shared" si="488"/>
        <v>0</v>
      </c>
      <c r="AY733" s="121">
        <f t="shared" si="488"/>
        <v>0</v>
      </c>
      <c r="AZ733" s="121">
        <f t="shared" si="488"/>
        <v>0</v>
      </c>
      <c r="BA733" s="121">
        <f t="shared" si="488"/>
        <v>0</v>
      </c>
      <c r="BB733" s="121">
        <f t="shared" si="488"/>
        <v>0</v>
      </c>
      <c r="BC733" s="121">
        <f t="shared" si="488"/>
        <v>0</v>
      </c>
      <c r="BD733" s="701">
        <f t="shared" si="488"/>
        <v>0</v>
      </c>
      <c r="BE733" s="693"/>
      <c r="BF733" s="122">
        <f t="shared" si="482"/>
        <v>0</v>
      </c>
      <c r="BG733" s="124"/>
      <c r="BH733" s="122">
        <f t="shared" si="483"/>
        <v>0</v>
      </c>
      <c r="BI733" s="124"/>
      <c r="BJ733" s="122">
        <f t="shared" si="484"/>
        <v>0</v>
      </c>
      <c r="BK733" s="124"/>
      <c r="BL733" s="125">
        <f t="shared" si="485"/>
        <v>0</v>
      </c>
      <c r="BM733" s="124"/>
      <c r="BN733" s="123">
        <f t="shared" si="476"/>
        <v>0</v>
      </c>
      <c r="BO733" s="126">
        <f t="shared" si="476"/>
        <v>0</v>
      </c>
      <c r="BP733" s="127"/>
      <c r="BQ733" s="410"/>
    </row>
    <row r="734" spans="1:69" s="58" customFormat="1" ht="17.55" hidden="1" customHeight="1">
      <c r="A734"/>
      <c r="B734"/>
      <c r="C734" s="139" t="str">
        <f t="shared" si="478"/>
        <v>H</v>
      </c>
      <c r="D734" s="130" t="str">
        <f t="shared" si="477"/>
        <v>IL_R</v>
      </c>
      <c r="E734" s="129" t="str">
        <f t="shared" si="470"/>
        <v>Merck</v>
      </c>
      <c r="F734" s="717"/>
      <c r="G734" s="123">
        <f t="shared" si="486"/>
        <v>0</v>
      </c>
      <c r="H734" s="121">
        <f t="shared" si="486"/>
        <v>0</v>
      </c>
      <c r="I734" s="121">
        <f t="shared" si="486"/>
        <v>0</v>
      </c>
      <c r="J734" s="121">
        <f t="shared" si="486"/>
        <v>0</v>
      </c>
      <c r="K734" s="121">
        <f t="shared" si="486"/>
        <v>0</v>
      </c>
      <c r="L734" s="121">
        <f t="shared" si="486"/>
        <v>0</v>
      </c>
      <c r="M734" s="121">
        <f t="shared" si="486"/>
        <v>0</v>
      </c>
      <c r="N734" s="121">
        <f t="shared" si="486"/>
        <v>0</v>
      </c>
      <c r="O734" s="121">
        <f t="shared" si="486"/>
        <v>0</v>
      </c>
      <c r="P734" s="126">
        <f t="shared" si="486"/>
        <v>0</v>
      </c>
      <c r="Q734" s="122"/>
      <c r="R734" s="408">
        <f t="shared" si="479"/>
        <v>0</v>
      </c>
      <c r="S734" s="693"/>
      <c r="T734" s="700">
        <f t="shared" si="472"/>
        <v>0</v>
      </c>
      <c r="U734" s="701">
        <f t="shared" si="472"/>
        <v>0</v>
      </c>
      <c r="V734" s="693"/>
      <c r="W734" s="700">
        <f t="shared" si="473"/>
        <v>0</v>
      </c>
      <c r="X734" s="126">
        <f t="shared" si="473"/>
        <v>0</v>
      </c>
      <c r="Y734" s="696">
        <f t="shared" si="480"/>
        <v>0</v>
      </c>
      <c r="Z734" s="408">
        <f t="shared" si="481"/>
        <v>0</v>
      </c>
      <c r="AA734" s="127"/>
      <c r="AB734" s="123">
        <f t="shared" si="487"/>
        <v>0</v>
      </c>
      <c r="AC734" s="121">
        <f t="shared" si="487"/>
        <v>0</v>
      </c>
      <c r="AD734" s="121">
        <f t="shared" si="487"/>
        <v>0</v>
      </c>
      <c r="AE734" s="121">
        <f t="shared" si="487"/>
        <v>0</v>
      </c>
      <c r="AF734" s="121">
        <f t="shared" si="487"/>
        <v>0</v>
      </c>
      <c r="AG734" s="121">
        <f t="shared" si="487"/>
        <v>0</v>
      </c>
      <c r="AH734" s="121">
        <f t="shared" si="487"/>
        <v>0</v>
      </c>
      <c r="AI734" s="121">
        <f t="shared" si="487"/>
        <v>0</v>
      </c>
      <c r="AJ734" s="121">
        <f t="shared" si="487"/>
        <v>0</v>
      </c>
      <c r="AK734" s="121">
        <f t="shared" si="487"/>
        <v>0</v>
      </c>
      <c r="AL734" s="121">
        <f t="shared" si="487"/>
        <v>0</v>
      </c>
      <c r="AM734" s="121">
        <f t="shared" si="487"/>
        <v>0</v>
      </c>
      <c r="AN734" s="121">
        <f t="shared" si="487"/>
        <v>0</v>
      </c>
      <c r="AO734" s="701">
        <f t="shared" si="487"/>
        <v>0</v>
      </c>
      <c r="AP734" s="122"/>
      <c r="AQ734" s="123">
        <f t="shared" si="488"/>
        <v>0</v>
      </c>
      <c r="AR734" s="121">
        <f t="shared" si="488"/>
        <v>0</v>
      </c>
      <c r="AS734" s="121">
        <f t="shared" si="488"/>
        <v>0</v>
      </c>
      <c r="AT734" s="121">
        <f t="shared" si="488"/>
        <v>0</v>
      </c>
      <c r="AU734" s="121">
        <f t="shared" si="488"/>
        <v>0</v>
      </c>
      <c r="AV734" s="121">
        <f t="shared" si="488"/>
        <v>0</v>
      </c>
      <c r="AW734" s="121">
        <f t="shared" si="488"/>
        <v>0</v>
      </c>
      <c r="AX734" s="121">
        <f t="shared" si="488"/>
        <v>0</v>
      </c>
      <c r="AY734" s="121">
        <f t="shared" si="488"/>
        <v>0</v>
      </c>
      <c r="AZ734" s="121">
        <f t="shared" si="488"/>
        <v>0</v>
      </c>
      <c r="BA734" s="121">
        <f t="shared" si="488"/>
        <v>0</v>
      </c>
      <c r="BB734" s="121">
        <f t="shared" si="488"/>
        <v>0</v>
      </c>
      <c r="BC734" s="121">
        <f t="shared" si="488"/>
        <v>0</v>
      </c>
      <c r="BD734" s="701">
        <f t="shared" si="488"/>
        <v>0</v>
      </c>
      <c r="BE734" s="693"/>
      <c r="BF734" s="122">
        <f t="shared" si="482"/>
        <v>0</v>
      </c>
      <c r="BG734" s="124"/>
      <c r="BH734" s="122">
        <f t="shared" si="483"/>
        <v>0</v>
      </c>
      <c r="BI734" s="124"/>
      <c r="BJ734" s="122">
        <f t="shared" si="484"/>
        <v>0</v>
      </c>
      <c r="BK734" s="124"/>
      <c r="BL734" s="125">
        <f t="shared" si="485"/>
        <v>0</v>
      </c>
      <c r="BM734" s="124"/>
      <c r="BN734" s="123">
        <f t="shared" si="476"/>
        <v>0</v>
      </c>
      <c r="BO734" s="126">
        <f t="shared" si="476"/>
        <v>0</v>
      </c>
      <c r="BP734" s="127"/>
      <c r="BQ734" s="410"/>
    </row>
    <row r="735" spans="1:69" s="58" customFormat="1" ht="17.55" hidden="1" customHeight="1">
      <c r="A735"/>
      <c r="B735"/>
      <c r="C735" s="139" t="str">
        <f t="shared" si="478"/>
        <v>H</v>
      </c>
      <c r="D735" s="130" t="str">
        <f t="shared" si="477"/>
        <v>IL_R</v>
      </c>
      <c r="E735" s="129" t="str">
        <f t="shared" si="470"/>
        <v>Nisso</v>
      </c>
      <c r="F735" s="717"/>
      <c r="G735" s="123">
        <f t="shared" si="486"/>
        <v>0</v>
      </c>
      <c r="H735" s="121">
        <f t="shared" si="486"/>
        <v>0</v>
      </c>
      <c r="I735" s="121">
        <f t="shared" si="486"/>
        <v>0</v>
      </c>
      <c r="J735" s="121">
        <f t="shared" si="486"/>
        <v>0</v>
      </c>
      <c r="K735" s="121">
        <f t="shared" si="486"/>
        <v>0</v>
      </c>
      <c r="L735" s="121">
        <f t="shared" si="486"/>
        <v>0</v>
      </c>
      <c r="M735" s="121">
        <f t="shared" si="486"/>
        <v>0</v>
      </c>
      <c r="N735" s="121">
        <f t="shared" si="486"/>
        <v>0</v>
      </c>
      <c r="O735" s="121">
        <f t="shared" si="486"/>
        <v>0</v>
      </c>
      <c r="P735" s="126">
        <f t="shared" si="486"/>
        <v>0</v>
      </c>
      <c r="Q735" s="122"/>
      <c r="R735" s="408">
        <f t="shared" si="479"/>
        <v>0</v>
      </c>
      <c r="S735" s="693"/>
      <c r="T735" s="700">
        <f t="shared" si="472"/>
        <v>0</v>
      </c>
      <c r="U735" s="701">
        <f t="shared" si="472"/>
        <v>0</v>
      </c>
      <c r="V735" s="693"/>
      <c r="W735" s="700">
        <f t="shared" si="473"/>
        <v>0</v>
      </c>
      <c r="X735" s="126">
        <f t="shared" si="473"/>
        <v>0</v>
      </c>
      <c r="Y735" s="696">
        <f t="shared" si="480"/>
        <v>0</v>
      </c>
      <c r="Z735" s="408">
        <f t="shared" si="481"/>
        <v>0</v>
      </c>
      <c r="AA735" s="127"/>
      <c r="AB735" s="123">
        <f t="shared" si="487"/>
        <v>0</v>
      </c>
      <c r="AC735" s="121">
        <f t="shared" si="487"/>
        <v>0</v>
      </c>
      <c r="AD735" s="121">
        <f t="shared" si="487"/>
        <v>0</v>
      </c>
      <c r="AE735" s="121">
        <f t="shared" si="487"/>
        <v>0</v>
      </c>
      <c r="AF735" s="121">
        <f t="shared" si="487"/>
        <v>0</v>
      </c>
      <c r="AG735" s="121">
        <f t="shared" si="487"/>
        <v>0</v>
      </c>
      <c r="AH735" s="121">
        <f t="shared" si="487"/>
        <v>0</v>
      </c>
      <c r="AI735" s="121">
        <f t="shared" si="487"/>
        <v>0</v>
      </c>
      <c r="AJ735" s="121">
        <f t="shared" si="487"/>
        <v>0</v>
      </c>
      <c r="AK735" s="121">
        <f t="shared" si="487"/>
        <v>0</v>
      </c>
      <c r="AL735" s="121">
        <f t="shared" si="487"/>
        <v>0</v>
      </c>
      <c r="AM735" s="121">
        <f t="shared" si="487"/>
        <v>0</v>
      </c>
      <c r="AN735" s="121">
        <f t="shared" si="487"/>
        <v>0</v>
      </c>
      <c r="AO735" s="701">
        <f t="shared" si="487"/>
        <v>0</v>
      </c>
      <c r="AP735" s="122"/>
      <c r="AQ735" s="123">
        <f t="shared" si="488"/>
        <v>0</v>
      </c>
      <c r="AR735" s="121">
        <f t="shared" si="488"/>
        <v>0</v>
      </c>
      <c r="AS735" s="121">
        <f t="shared" si="488"/>
        <v>0</v>
      </c>
      <c r="AT735" s="121">
        <f t="shared" si="488"/>
        <v>0</v>
      </c>
      <c r="AU735" s="121">
        <f t="shared" si="488"/>
        <v>0</v>
      </c>
      <c r="AV735" s="121">
        <f t="shared" si="488"/>
        <v>0</v>
      </c>
      <c r="AW735" s="121">
        <f t="shared" si="488"/>
        <v>0</v>
      </c>
      <c r="AX735" s="121">
        <f t="shared" si="488"/>
        <v>0</v>
      </c>
      <c r="AY735" s="121">
        <f t="shared" si="488"/>
        <v>0</v>
      </c>
      <c r="AZ735" s="121">
        <f t="shared" si="488"/>
        <v>0</v>
      </c>
      <c r="BA735" s="121">
        <f t="shared" si="488"/>
        <v>0</v>
      </c>
      <c r="BB735" s="121">
        <f t="shared" si="488"/>
        <v>0</v>
      </c>
      <c r="BC735" s="121">
        <f t="shared" si="488"/>
        <v>0</v>
      </c>
      <c r="BD735" s="701">
        <f t="shared" si="488"/>
        <v>0</v>
      </c>
      <c r="BE735" s="693"/>
      <c r="BF735" s="122">
        <f t="shared" si="482"/>
        <v>0</v>
      </c>
      <c r="BG735" s="124"/>
      <c r="BH735" s="122">
        <f t="shared" si="483"/>
        <v>0</v>
      </c>
      <c r="BI735" s="124"/>
      <c r="BJ735" s="122">
        <f t="shared" si="484"/>
        <v>0</v>
      </c>
      <c r="BK735" s="124"/>
      <c r="BL735" s="125">
        <f t="shared" si="485"/>
        <v>0</v>
      </c>
      <c r="BM735" s="124"/>
      <c r="BN735" s="123">
        <f t="shared" si="476"/>
        <v>0</v>
      </c>
      <c r="BO735" s="126">
        <f t="shared" si="476"/>
        <v>0</v>
      </c>
      <c r="BP735" s="127"/>
      <c r="BQ735" s="410"/>
    </row>
    <row r="736" spans="1:69" s="58" customFormat="1" ht="17.55" hidden="1" customHeight="1">
      <c r="A736"/>
      <c r="B736"/>
      <c r="C736" s="139" t="str">
        <f t="shared" si="478"/>
        <v>H</v>
      </c>
      <c r="D736" s="130" t="str">
        <f t="shared" si="477"/>
        <v>IL_R</v>
      </c>
      <c r="E736" s="129" t="str">
        <f t="shared" si="470"/>
        <v>Novaled</v>
      </c>
      <c r="F736" s="717"/>
      <c r="G736" s="123">
        <f t="shared" ref="G736:P745" si="489">SUMIFS(Share, Y, $E$3, Config, $G$11, P, G$15, LType, $D736, MSup, $E736)</f>
        <v>0</v>
      </c>
      <c r="H736" s="121">
        <f t="shared" si="489"/>
        <v>0</v>
      </c>
      <c r="I736" s="121">
        <f t="shared" si="489"/>
        <v>0</v>
      </c>
      <c r="J736" s="121">
        <f t="shared" si="489"/>
        <v>0</v>
      </c>
      <c r="K736" s="121">
        <f t="shared" si="489"/>
        <v>0</v>
      </c>
      <c r="L736" s="121">
        <f t="shared" si="489"/>
        <v>0</v>
      </c>
      <c r="M736" s="121">
        <f t="shared" si="489"/>
        <v>0</v>
      </c>
      <c r="N736" s="121">
        <f t="shared" si="489"/>
        <v>0</v>
      </c>
      <c r="O736" s="121">
        <f t="shared" si="489"/>
        <v>0</v>
      </c>
      <c r="P736" s="126">
        <f t="shared" si="489"/>
        <v>0</v>
      </c>
      <c r="Q736" s="122"/>
      <c r="R736" s="408">
        <f t="shared" si="479"/>
        <v>0</v>
      </c>
      <c r="S736" s="693"/>
      <c r="T736" s="700">
        <f t="shared" ref="T736:U755" si="490">SUMIFS(Share, Y, $E$3, Config, $T$11, P, T$15, LType, $D736, MSup, $E736)</f>
        <v>0</v>
      </c>
      <c r="U736" s="701">
        <f t="shared" si="490"/>
        <v>0</v>
      </c>
      <c r="V736" s="693"/>
      <c r="W736" s="700">
        <f t="shared" ref="W736:X755" si="491">SUMIFS(Share, Y, $E$3, Config, $W$11, P, W$15, LType, $D736, MSup, $E736)</f>
        <v>0</v>
      </c>
      <c r="X736" s="126">
        <f t="shared" si="491"/>
        <v>0</v>
      </c>
      <c r="Y736" s="696">
        <f t="shared" si="480"/>
        <v>0</v>
      </c>
      <c r="Z736" s="408">
        <f t="shared" si="481"/>
        <v>0</v>
      </c>
      <c r="AA736" s="127"/>
      <c r="AB736" s="123">
        <f t="shared" ref="AB736:AO745" si="492">SUMIFS(Share, Y, $E$3, Config, $AB$11, P, AB$15, LType, $D736, MSup, $E736)</f>
        <v>0</v>
      </c>
      <c r="AC736" s="121">
        <f t="shared" si="492"/>
        <v>0</v>
      </c>
      <c r="AD736" s="121">
        <f t="shared" si="492"/>
        <v>0</v>
      </c>
      <c r="AE736" s="121">
        <f t="shared" si="492"/>
        <v>0</v>
      </c>
      <c r="AF736" s="121">
        <f t="shared" si="492"/>
        <v>0</v>
      </c>
      <c r="AG736" s="121">
        <f t="shared" si="492"/>
        <v>0</v>
      </c>
      <c r="AH736" s="121">
        <f t="shared" si="492"/>
        <v>0</v>
      </c>
      <c r="AI736" s="121">
        <f t="shared" si="492"/>
        <v>0</v>
      </c>
      <c r="AJ736" s="121">
        <f t="shared" si="492"/>
        <v>0</v>
      </c>
      <c r="AK736" s="121">
        <f t="shared" si="492"/>
        <v>0</v>
      </c>
      <c r="AL736" s="121">
        <f t="shared" si="492"/>
        <v>0</v>
      </c>
      <c r="AM736" s="121">
        <f t="shared" si="492"/>
        <v>0</v>
      </c>
      <c r="AN736" s="121">
        <f t="shared" si="492"/>
        <v>0</v>
      </c>
      <c r="AO736" s="701">
        <f t="shared" si="492"/>
        <v>0</v>
      </c>
      <c r="AP736" s="122"/>
      <c r="AQ736" s="123">
        <f t="shared" ref="AQ736:BD745" si="493">SUMIFS(Share, Y, $E$3, Config, $AQ$11, P, AQ$15, LType, $D736, MSup, $E736)</f>
        <v>0</v>
      </c>
      <c r="AR736" s="121">
        <f t="shared" si="493"/>
        <v>0</v>
      </c>
      <c r="AS736" s="121">
        <f t="shared" si="493"/>
        <v>0</v>
      </c>
      <c r="AT736" s="121">
        <f t="shared" si="493"/>
        <v>0</v>
      </c>
      <c r="AU736" s="121">
        <f t="shared" si="493"/>
        <v>0</v>
      </c>
      <c r="AV736" s="121">
        <f t="shared" si="493"/>
        <v>0</v>
      </c>
      <c r="AW736" s="121">
        <f t="shared" si="493"/>
        <v>0</v>
      </c>
      <c r="AX736" s="121">
        <f t="shared" si="493"/>
        <v>0</v>
      </c>
      <c r="AY736" s="121">
        <f t="shared" si="493"/>
        <v>0</v>
      </c>
      <c r="AZ736" s="121">
        <f t="shared" si="493"/>
        <v>0</v>
      </c>
      <c r="BA736" s="121">
        <f t="shared" si="493"/>
        <v>0</v>
      </c>
      <c r="BB736" s="121">
        <f t="shared" si="493"/>
        <v>0</v>
      </c>
      <c r="BC736" s="121">
        <f t="shared" si="493"/>
        <v>0</v>
      </c>
      <c r="BD736" s="701">
        <f t="shared" si="493"/>
        <v>0</v>
      </c>
      <c r="BE736" s="693"/>
      <c r="BF736" s="122">
        <f t="shared" si="482"/>
        <v>0</v>
      </c>
      <c r="BG736" s="124"/>
      <c r="BH736" s="122">
        <f t="shared" si="483"/>
        <v>0</v>
      </c>
      <c r="BI736" s="124"/>
      <c r="BJ736" s="122">
        <f t="shared" si="484"/>
        <v>0</v>
      </c>
      <c r="BK736" s="124"/>
      <c r="BL736" s="125">
        <f t="shared" si="485"/>
        <v>0</v>
      </c>
      <c r="BM736" s="124"/>
      <c r="BN736" s="123">
        <f t="shared" ref="BN736:BO755" si="494">SUMIFS(Share, Y, $E$3, Config, $BN$11, P, BN$15, LType, $D736, MSup, $E736)</f>
        <v>0</v>
      </c>
      <c r="BO736" s="126">
        <f t="shared" si="494"/>
        <v>0</v>
      </c>
      <c r="BP736" s="127"/>
      <c r="BQ736" s="410"/>
    </row>
    <row r="737" spans="1:69" s="58" customFormat="1" ht="17.55" hidden="1" customHeight="1">
      <c r="A737"/>
      <c r="B737"/>
      <c r="C737" s="139" t="str">
        <f t="shared" si="478"/>
        <v>H</v>
      </c>
      <c r="D737" s="130" t="str">
        <f t="shared" si="477"/>
        <v>IL_R</v>
      </c>
      <c r="E737" s="129" t="str">
        <f t="shared" si="470"/>
        <v>NSCC</v>
      </c>
      <c r="F737" s="717"/>
      <c r="G737" s="123">
        <f t="shared" si="489"/>
        <v>0</v>
      </c>
      <c r="H737" s="121">
        <f t="shared" si="489"/>
        <v>0</v>
      </c>
      <c r="I737" s="121">
        <f t="shared" si="489"/>
        <v>0</v>
      </c>
      <c r="J737" s="121">
        <f t="shared" si="489"/>
        <v>0</v>
      </c>
      <c r="K737" s="121">
        <f t="shared" si="489"/>
        <v>0</v>
      </c>
      <c r="L737" s="121">
        <f t="shared" si="489"/>
        <v>0</v>
      </c>
      <c r="M737" s="121">
        <f t="shared" si="489"/>
        <v>0</v>
      </c>
      <c r="N737" s="121">
        <f t="shared" si="489"/>
        <v>0</v>
      </c>
      <c r="O737" s="121">
        <f t="shared" si="489"/>
        <v>0</v>
      </c>
      <c r="P737" s="126">
        <f t="shared" si="489"/>
        <v>0</v>
      </c>
      <c r="Q737" s="122"/>
      <c r="R737" s="408">
        <f t="shared" si="479"/>
        <v>0</v>
      </c>
      <c r="S737" s="693"/>
      <c r="T737" s="700">
        <f t="shared" si="490"/>
        <v>0</v>
      </c>
      <c r="U737" s="701">
        <f t="shared" si="490"/>
        <v>0</v>
      </c>
      <c r="V737" s="693"/>
      <c r="W737" s="700">
        <f t="shared" si="491"/>
        <v>0</v>
      </c>
      <c r="X737" s="126">
        <f t="shared" si="491"/>
        <v>0</v>
      </c>
      <c r="Y737" s="696">
        <f t="shared" si="480"/>
        <v>0</v>
      </c>
      <c r="Z737" s="408">
        <f t="shared" si="481"/>
        <v>0</v>
      </c>
      <c r="AA737" s="127"/>
      <c r="AB737" s="123">
        <f t="shared" si="492"/>
        <v>0</v>
      </c>
      <c r="AC737" s="121">
        <f t="shared" si="492"/>
        <v>0</v>
      </c>
      <c r="AD737" s="121">
        <f t="shared" si="492"/>
        <v>0</v>
      </c>
      <c r="AE737" s="121">
        <f t="shared" si="492"/>
        <v>0</v>
      </c>
      <c r="AF737" s="121">
        <f t="shared" si="492"/>
        <v>0</v>
      </c>
      <c r="AG737" s="121">
        <f t="shared" si="492"/>
        <v>0</v>
      </c>
      <c r="AH737" s="121">
        <f t="shared" si="492"/>
        <v>0</v>
      </c>
      <c r="AI737" s="121">
        <f t="shared" si="492"/>
        <v>0</v>
      </c>
      <c r="AJ737" s="121">
        <f t="shared" si="492"/>
        <v>0</v>
      </c>
      <c r="AK737" s="121">
        <f t="shared" si="492"/>
        <v>0</v>
      </c>
      <c r="AL737" s="121">
        <f t="shared" si="492"/>
        <v>0</v>
      </c>
      <c r="AM737" s="121">
        <f t="shared" si="492"/>
        <v>0</v>
      </c>
      <c r="AN737" s="121">
        <f t="shared" si="492"/>
        <v>0</v>
      </c>
      <c r="AO737" s="701">
        <f t="shared" si="492"/>
        <v>0</v>
      </c>
      <c r="AP737" s="122"/>
      <c r="AQ737" s="123">
        <f t="shared" si="493"/>
        <v>0</v>
      </c>
      <c r="AR737" s="121">
        <f t="shared" si="493"/>
        <v>0</v>
      </c>
      <c r="AS737" s="121">
        <f t="shared" si="493"/>
        <v>0</v>
      </c>
      <c r="AT737" s="121">
        <f t="shared" si="493"/>
        <v>0</v>
      </c>
      <c r="AU737" s="121">
        <f t="shared" si="493"/>
        <v>0</v>
      </c>
      <c r="AV737" s="121">
        <f t="shared" si="493"/>
        <v>0</v>
      </c>
      <c r="AW737" s="121">
        <f t="shared" si="493"/>
        <v>0</v>
      </c>
      <c r="AX737" s="121">
        <f t="shared" si="493"/>
        <v>0</v>
      </c>
      <c r="AY737" s="121">
        <f t="shared" si="493"/>
        <v>0</v>
      </c>
      <c r="AZ737" s="121">
        <f t="shared" si="493"/>
        <v>0</v>
      </c>
      <c r="BA737" s="121">
        <f t="shared" si="493"/>
        <v>0</v>
      </c>
      <c r="BB737" s="121">
        <f t="shared" si="493"/>
        <v>0</v>
      </c>
      <c r="BC737" s="121">
        <f t="shared" si="493"/>
        <v>0</v>
      </c>
      <c r="BD737" s="701">
        <f t="shared" si="493"/>
        <v>0</v>
      </c>
      <c r="BE737" s="693"/>
      <c r="BF737" s="122">
        <f t="shared" si="482"/>
        <v>0</v>
      </c>
      <c r="BG737" s="124"/>
      <c r="BH737" s="122">
        <f t="shared" si="483"/>
        <v>0</v>
      </c>
      <c r="BI737" s="124"/>
      <c r="BJ737" s="122">
        <f t="shared" si="484"/>
        <v>0</v>
      </c>
      <c r="BK737" s="124"/>
      <c r="BL737" s="125">
        <f t="shared" si="485"/>
        <v>0</v>
      </c>
      <c r="BM737" s="124"/>
      <c r="BN737" s="123">
        <f t="shared" si="494"/>
        <v>0</v>
      </c>
      <c r="BO737" s="126">
        <f t="shared" si="494"/>
        <v>0</v>
      </c>
      <c r="BP737" s="127"/>
      <c r="BQ737" s="410"/>
    </row>
    <row r="738" spans="1:69" s="58" customFormat="1" ht="17.55" hidden="1" customHeight="1">
      <c r="A738"/>
      <c r="B738"/>
      <c r="C738" s="139" t="str">
        <f t="shared" si="478"/>
        <v>H</v>
      </c>
      <c r="D738" s="130" t="str">
        <f t="shared" si="477"/>
        <v>IL_R</v>
      </c>
      <c r="E738" s="129" t="str">
        <f t="shared" si="470"/>
        <v>P&amp;H Tech</v>
      </c>
      <c r="F738" s="717"/>
      <c r="G738" s="123">
        <f t="shared" si="489"/>
        <v>0</v>
      </c>
      <c r="H738" s="121">
        <f t="shared" si="489"/>
        <v>0</v>
      </c>
      <c r="I738" s="121">
        <f t="shared" si="489"/>
        <v>0</v>
      </c>
      <c r="J738" s="121">
        <f t="shared" si="489"/>
        <v>0</v>
      </c>
      <c r="K738" s="121">
        <f t="shared" si="489"/>
        <v>0</v>
      </c>
      <c r="L738" s="121">
        <f t="shared" si="489"/>
        <v>0</v>
      </c>
      <c r="M738" s="121">
        <f t="shared" si="489"/>
        <v>0</v>
      </c>
      <c r="N738" s="121">
        <f t="shared" si="489"/>
        <v>0</v>
      </c>
      <c r="O738" s="121">
        <f t="shared" si="489"/>
        <v>0</v>
      </c>
      <c r="P738" s="126">
        <f t="shared" si="489"/>
        <v>0</v>
      </c>
      <c r="Q738" s="122"/>
      <c r="R738" s="408">
        <f t="shared" si="479"/>
        <v>0</v>
      </c>
      <c r="S738" s="693"/>
      <c r="T738" s="700">
        <f t="shared" si="490"/>
        <v>0</v>
      </c>
      <c r="U738" s="701">
        <f t="shared" si="490"/>
        <v>0</v>
      </c>
      <c r="V738" s="693"/>
      <c r="W738" s="700">
        <f t="shared" si="491"/>
        <v>0</v>
      </c>
      <c r="X738" s="126">
        <f t="shared" si="491"/>
        <v>0</v>
      </c>
      <c r="Y738" s="696">
        <f t="shared" si="480"/>
        <v>0</v>
      </c>
      <c r="Z738" s="408">
        <f t="shared" si="481"/>
        <v>0</v>
      </c>
      <c r="AA738" s="127"/>
      <c r="AB738" s="123">
        <f t="shared" si="492"/>
        <v>0</v>
      </c>
      <c r="AC738" s="121">
        <f t="shared" si="492"/>
        <v>0</v>
      </c>
      <c r="AD738" s="121">
        <f t="shared" si="492"/>
        <v>0</v>
      </c>
      <c r="AE738" s="121">
        <f t="shared" si="492"/>
        <v>0</v>
      </c>
      <c r="AF738" s="121">
        <f t="shared" si="492"/>
        <v>0</v>
      </c>
      <c r="AG738" s="121">
        <f t="shared" si="492"/>
        <v>0</v>
      </c>
      <c r="AH738" s="121">
        <f t="shared" si="492"/>
        <v>0</v>
      </c>
      <c r="AI738" s="121">
        <f t="shared" si="492"/>
        <v>0</v>
      </c>
      <c r="AJ738" s="121">
        <f t="shared" si="492"/>
        <v>0</v>
      </c>
      <c r="AK738" s="121">
        <f t="shared" si="492"/>
        <v>0</v>
      </c>
      <c r="AL738" s="121">
        <f t="shared" si="492"/>
        <v>0</v>
      </c>
      <c r="AM738" s="121">
        <f t="shared" si="492"/>
        <v>0</v>
      </c>
      <c r="AN738" s="121">
        <f t="shared" si="492"/>
        <v>0</v>
      </c>
      <c r="AO738" s="701">
        <f t="shared" si="492"/>
        <v>0</v>
      </c>
      <c r="AP738" s="122"/>
      <c r="AQ738" s="123">
        <f t="shared" si="493"/>
        <v>0</v>
      </c>
      <c r="AR738" s="121">
        <f t="shared" si="493"/>
        <v>0</v>
      </c>
      <c r="AS738" s="121">
        <f t="shared" si="493"/>
        <v>0</v>
      </c>
      <c r="AT738" s="121">
        <f t="shared" si="493"/>
        <v>0</v>
      </c>
      <c r="AU738" s="121">
        <f t="shared" si="493"/>
        <v>0</v>
      </c>
      <c r="AV738" s="121">
        <f t="shared" si="493"/>
        <v>0</v>
      </c>
      <c r="AW738" s="121">
        <f t="shared" si="493"/>
        <v>0</v>
      </c>
      <c r="AX738" s="121">
        <f t="shared" si="493"/>
        <v>0</v>
      </c>
      <c r="AY738" s="121">
        <f t="shared" si="493"/>
        <v>0</v>
      </c>
      <c r="AZ738" s="121">
        <f t="shared" si="493"/>
        <v>0</v>
      </c>
      <c r="BA738" s="121">
        <f t="shared" si="493"/>
        <v>0</v>
      </c>
      <c r="BB738" s="121">
        <f t="shared" si="493"/>
        <v>0</v>
      </c>
      <c r="BC738" s="121">
        <f t="shared" si="493"/>
        <v>0</v>
      </c>
      <c r="BD738" s="701">
        <f t="shared" si="493"/>
        <v>0</v>
      </c>
      <c r="BE738" s="693"/>
      <c r="BF738" s="122">
        <f t="shared" si="482"/>
        <v>0</v>
      </c>
      <c r="BG738" s="124"/>
      <c r="BH738" s="122">
        <f t="shared" si="483"/>
        <v>0</v>
      </c>
      <c r="BI738" s="124"/>
      <c r="BJ738" s="122">
        <f t="shared" si="484"/>
        <v>0</v>
      </c>
      <c r="BK738" s="124"/>
      <c r="BL738" s="125">
        <f t="shared" si="485"/>
        <v>0</v>
      </c>
      <c r="BM738" s="124"/>
      <c r="BN738" s="123">
        <f t="shared" si="494"/>
        <v>0</v>
      </c>
      <c r="BO738" s="126">
        <f t="shared" si="494"/>
        <v>0</v>
      </c>
      <c r="BP738" s="127"/>
      <c r="BQ738" s="410"/>
    </row>
    <row r="739" spans="1:69" s="58" customFormat="1" ht="17.55" hidden="1" customHeight="1">
      <c r="A739"/>
      <c r="B739"/>
      <c r="C739" s="139" t="str">
        <f t="shared" si="478"/>
        <v>H</v>
      </c>
      <c r="D739" s="130" t="str">
        <f t="shared" si="477"/>
        <v>IL_R</v>
      </c>
      <c r="E739" s="129" t="str">
        <f t="shared" si="470"/>
        <v>Samsung SDI</v>
      </c>
      <c r="F739" s="717"/>
      <c r="G739" s="123">
        <f t="shared" si="489"/>
        <v>0</v>
      </c>
      <c r="H739" s="121">
        <f t="shared" si="489"/>
        <v>0</v>
      </c>
      <c r="I739" s="121">
        <f t="shared" si="489"/>
        <v>0</v>
      </c>
      <c r="J739" s="121">
        <f t="shared" si="489"/>
        <v>0</v>
      </c>
      <c r="K739" s="121">
        <f t="shared" si="489"/>
        <v>0</v>
      </c>
      <c r="L739" s="121">
        <f t="shared" si="489"/>
        <v>0</v>
      </c>
      <c r="M739" s="121">
        <f t="shared" si="489"/>
        <v>0</v>
      </c>
      <c r="N739" s="121">
        <f t="shared" si="489"/>
        <v>0</v>
      </c>
      <c r="O739" s="121">
        <f t="shared" si="489"/>
        <v>0</v>
      </c>
      <c r="P739" s="126">
        <f t="shared" si="489"/>
        <v>0</v>
      </c>
      <c r="Q739" s="122"/>
      <c r="R739" s="408">
        <f t="shared" si="479"/>
        <v>0</v>
      </c>
      <c r="S739" s="693"/>
      <c r="T739" s="700">
        <f t="shared" si="490"/>
        <v>0</v>
      </c>
      <c r="U739" s="701">
        <f t="shared" si="490"/>
        <v>0</v>
      </c>
      <c r="V739" s="693"/>
      <c r="W739" s="700">
        <f t="shared" si="491"/>
        <v>0</v>
      </c>
      <c r="X739" s="126">
        <f t="shared" si="491"/>
        <v>0</v>
      </c>
      <c r="Y739" s="696">
        <f t="shared" si="480"/>
        <v>0</v>
      </c>
      <c r="Z739" s="408">
        <f t="shared" si="481"/>
        <v>0</v>
      </c>
      <c r="AA739" s="127"/>
      <c r="AB739" s="123">
        <f t="shared" si="492"/>
        <v>0</v>
      </c>
      <c r="AC739" s="121">
        <f t="shared" si="492"/>
        <v>0</v>
      </c>
      <c r="AD739" s="121">
        <f t="shared" si="492"/>
        <v>0</v>
      </c>
      <c r="AE739" s="121">
        <f t="shared" si="492"/>
        <v>0</v>
      </c>
      <c r="AF739" s="121">
        <f t="shared" si="492"/>
        <v>0</v>
      </c>
      <c r="AG739" s="121">
        <f t="shared" si="492"/>
        <v>0</v>
      </c>
      <c r="AH739" s="121">
        <f t="shared" si="492"/>
        <v>0</v>
      </c>
      <c r="AI739" s="121">
        <f t="shared" si="492"/>
        <v>0</v>
      </c>
      <c r="AJ739" s="121">
        <f t="shared" si="492"/>
        <v>0</v>
      </c>
      <c r="AK739" s="121">
        <f t="shared" si="492"/>
        <v>0</v>
      </c>
      <c r="AL739" s="121">
        <f t="shared" si="492"/>
        <v>0</v>
      </c>
      <c r="AM739" s="121">
        <f t="shared" si="492"/>
        <v>0</v>
      </c>
      <c r="AN739" s="121">
        <f t="shared" si="492"/>
        <v>0</v>
      </c>
      <c r="AO739" s="701">
        <f t="shared" si="492"/>
        <v>0</v>
      </c>
      <c r="AP739" s="122"/>
      <c r="AQ739" s="123">
        <f t="shared" si="493"/>
        <v>0</v>
      </c>
      <c r="AR739" s="121">
        <f t="shared" si="493"/>
        <v>0</v>
      </c>
      <c r="AS739" s="121">
        <f t="shared" si="493"/>
        <v>0</v>
      </c>
      <c r="AT739" s="121">
        <f t="shared" si="493"/>
        <v>0</v>
      </c>
      <c r="AU739" s="121">
        <f t="shared" si="493"/>
        <v>0</v>
      </c>
      <c r="AV739" s="121">
        <f t="shared" si="493"/>
        <v>0</v>
      </c>
      <c r="AW739" s="121">
        <f t="shared" si="493"/>
        <v>0</v>
      </c>
      <c r="AX739" s="121">
        <f t="shared" si="493"/>
        <v>0</v>
      </c>
      <c r="AY739" s="121">
        <f t="shared" si="493"/>
        <v>0</v>
      </c>
      <c r="AZ739" s="121">
        <f t="shared" si="493"/>
        <v>0</v>
      </c>
      <c r="BA739" s="121">
        <f t="shared" si="493"/>
        <v>0</v>
      </c>
      <c r="BB739" s="121">
        <f t="shared" si="493"/>
        <v>0</v>
      </c>
      <c r="BC739" s="121">
        <f t="shared" si="493"/>
        <v>0</v>
      </c>
      <c r="BD739" s="701">
        <f t="shared" si="493"/>
        <v>0</v>
      </c>
      <c r="BE739" s="693"/>
      <c r="BF739" s="122">
        <f t="shared" si="482"/>
        <v>0</v>
      </c>
      <c r="BG739" s="124"/>
      <c r="BH739" s="122">
        <f t="shared" si="483"/>
        <v>0</v>
      </c>
      <c r="BI739" s="124"/>
      <c r="BJ739" s="122">
        <f t="shared" si="484"/>
        <v>0</v>
      </c>
      <c r="BK739" s="124"/>
      <c r="BL739" s="125">
        <f t="shared" si="485"/>
        <v>0</v>
      </c>
      <c r="BM739" s="124"/>
      <c r="BN739" s="123">
        <f t="shared" si="494"/>
        <v>0</v>
      </c>
      <c r="BO739" s="126">
        <f t="shared" si="494"/>
        <v>0</v>
      </c>
      <c r="BP739" s="127"/>
      <c r="BQ739" s="410"/>
    </row>
    <row r="740" spans="1:69" s="131" customFormat="1" ht="17.55" hidden="1" customHeight="1">
      <c r="A740" s="83"/>
      <c r="C740" s="139" t="str">
        <f t="shared" si="478"/>
        <v>H</v>
      </c>
      <c r="D740" s="130" t="str">
        <f t="shared" si="477"/>
        <v>IL_R</v>
      </c>
      <c r="E740" s="129" t="str">
        <f t="shared" ref="E740:E749" si="495">E705</f>
        <v>SFC</v>
      </c>
      <c r="F740" s="717"/>
      <c r="G740" s="123">
        <f t="shared" si="489"/>
        <v>0</v>
      </c>
      <c r="H740" s="121">
        <f t="shared" si="489"/>
        <v>0</v>
      </c>
      <c r="I740" s="121">
        <f t="shared" si="489"/>
        <v>0</v>
      </c>
      <c r="J740" s="121">
        <f t="shared" si="489"/>
        <v>0</v>
      </c>
      <c r="K740" s="121">
        <f t="shared" si="489"/>
        <v>0</v>
      </c>
      <c r="L740" s="121">
        <f t="shared" si="489"/>
        <v>0</v>
      </c>
      <c r="M740" s="121">
        <f t="shared" si="489"/>
        <v>0</v>
      </c>
      <c r="N740" s="121">
        <f t="shared" si="489"/>
        <v>0</v>
      </c>
      <c r="O740" s="121">
        <f t="shared" si="489"/>
        <v>0</v>
      </c>
      <c r="P740" s="126">
        <f t="shared" si="489"/>
        <v>0</v>
      </c>
      <c r="Q740" s="122"/>
      <c r="R740" s="408">
        <f t="shared" si="479"/>
        <v>0</v>
      </c>
      <c r="S740" s="693"/>
      <c r="T740" s="700">
        <f t="shared" si="490"/>
        <v>0</v>
      </c>
      <c r="U740" s="701">
        <f t="shared" si="490"/>
        <v>0</v>
      </c>
      <c r="V740" s="693"/>
      <c r="W740" s="700">
        <f t="shared" si="491"/>
        <v>0</v>
      </c>
      <c r="X740" s="126">
        <f t="shared" si="491"/>
        <v>0</v>
      </c>
      <c r="Y740" s="696">
        <f t="shared" si="480"/>
        <v>0</v>
      </c>
      <c r="Z740" s="408">
        <f t="shared" si="481"/>
        <v>0</v>
      </c>
      <c r="AA740" s="127"/>
      <c r="AB740" s="123">
        <f t="shared" si="492"/>
        <v>0</v>
      </c>
      <c r="AC740" s="121">
        <f t="shared" si="492"/>
        <v>0</v>
      </c>
      <c r="AD740" s="121">
        <f t="shared" si="492"/>
        <v>0</v>
      </c>
      <c r="AE740" s="121">
        <f t="shared" si="492"/>
        <v>0</v>
      </c>
      <c r="AF740" s="121">
        <f t="shared" si="492"/>
        <v>0</v>
      </c>
      <c r="AG740" s="121">
        <f t="shared" si="492"/>
        <v>0</v>
      </c>
      <c r="AH740" s="121">
        <f t="shared" si="492"/>
        <v>0</v>
      </c>
      <c r="AI740" s="121">
        <f t="shared" si="492"/>
        <v>0</v>
      </c>
      <c r="AJ740" s="121">
        <f t="shared" si="492"/>
        <v>0</v>
      </c>
      <c r="AK740" s="121">
        <f t="shared" si="492"/>
        <v>0</v>
      </c>
      <c r="AL740" s="121">
        <f t="shared" si="492"/>
        <v>0</v>
      </c>
      <c r="AM740" s="121">
        <f t="shared" si="492"/>
        <v>0</v>
      </c>
      <c r="AN740" s="121">
        <f t="shared" si="492"/>
        <v>0</v>
      </c>
      <c r="AO740" s="701">
        <f t="shared" si="492"/>
        <v>0</v>
      </c>
      <c r="AP740" s="122"/>
      <c r="AQ740" s="123">
        <f t="shared" si="493"/>
        <v>0</v>
      </c>
      <c r="AR740" s="121">
        <f t="shared" si="493"/>
        <v>0</v>
      </c>
      <c r="AS740" s="121">
        <f t="shared" si="493"/>
        <v>0</v>
      </c>
      <c r="AT740" s="121">
        <f t="shared" si="493"/>
        <v>0</v>
      </c>
      <c r="AU740" s="121">
        <f t="shared" si="493"/>
        <v>0</v>
      </c>
      <c r="AV740" s="121">
        <f t="shared" si="493"/>
        <v>0</v>
      </c>
      <c r="AW740" s="121">
        <f t="shared" si="493"/>
        <v>0</v>
      </c>
      <c r="AX740" s="121">
        <f t="shared" si="493"/>
        <v>0</v>
      </c>
      <c r="AY740" s="121">
        <f t="shared" si="493"/>
        <v>0</v>
      </c>
      <c r="AZ740" s="121">
        <f t="shared" si="493"/>
        <v>0</v>
      </c>
      <c r="BA740" s="121">
        <f t="shared" si="493"/>
        <v>0</v>
      </c>
      <c r="BB740" s="121">
        <f t="shared" si="493"/>
        <v>0</v>
      </c>
      <c r="BC740" s="121">
        <f t="shared" si="493"/>
        <v>0</v>
      </c>
      <c r="BD740" s="701">
        <f t="shared" si="493"/>
        <v>0</v>
      </c>
      <c r="BE740" s="693"/>
      <c r="BF740" s="122">
        <f t="shared" si="482"/>
        <v>0</v>
      </c>
      <c r="BG740" s="124"/>
      <c r="BH740" s="122">
        <f t="shared" si="483"/>
        <v>0</v>
      </c>
      <c r="BI740" s="124"/>
      <c r="BJ740" s="122">
        <f t="shared" si="484"/>
        <v>0</v>
      </c>
      <c r="BK740" s="124"/>
      <c r="BL740" s="125">
        <f t="shared" si="485"/>
        <v>0</v>
      </c>
      <c r="BM740" s="124"/>
      <c r="BN740" s="123">
        <f t="shared" si="494"/>
        <v>0</v>
      </c>
      <c r="BO740" s="126">
        <f t="shared" si="494"/>
        <v>0</v>
      </c>
      <c r="BP740" s="127"/>
      <c r="BQ740" s="409"/>
    </row>
    <row r="741" spans="1:69" s="131" customFormat="1" ht="17.55" hidden="1" customHeight="1">
      <c r="A741" s="83"/>
      <c r="C741" s="139" t="str">
        <f t="shared" si="478"/>
        <v>H</v>
      </c>
      <c r="D741" s="130" t="str">
        <f t="shared" si="477"/>
        <v>IL_R</v>
      </c>
      <c r="E741" s="129" t="str">
        <f t="shared" si="495"/>
        <v>SK JNC</v>
      </c>
      <c r="F741" s="717"/>
      <c r="G741" s="123">
        <f t="shared" si="489"/>
        <v>0</v>
      </c>
      <c r="H741" s="121">
        <f t="shared" si="489"/>
        <v>0</v>
      </c>
      <c r="I741" s="121">
        <f t="shared" si="489"/>
        <v>0</v>
      </c>
      <c r="J741" s="121">
        <f t="shared" si="489"/>
        <v>0</v>
      </c>
      <c r="K741" s="121">
        <f t="shared" si="489"/>
        <v>0</v>
      </c>
      <c r="L741" s="121">
        <f t="shared" si="489"/>
        <v>0</v>
      </c>
      <c r="M741" s="121">
        <f t="shared" si="489"/>
        <v>0</v>
      </c>
      <c r="N741" s="121">
        <f t="shared" si="489"/>
        <v>0</v>
      </c>
      <c r="O741" s="121">
        <f t="shared" si="489"/>
        <v>0</v>
      </c>
      <c r="P741" s="126">
        <f t="shared" si="489"/>
        <v>0</v>
      </c>
      <c r="Q741" s="122"/>
      <c r="R741" s="408">
        <f t="shared" si="479"/>
        <v>0</v>
      </c>
      <c r="S741" s="693"/>
      <c r="T741" s="700">
        <f t="shared" si="490"/>
        <v>0</v>
      </c>
      <c r="U741" s="701">
        <f t="shared" si="490"/>
        <v>0</v>
      </c>
      <c r="V741" s="693"/>
      <c r="W741" s="700">
        <f t="shared" si="491"/>
        <v>0</v>
      </c>
      <c r="X741" s="126">
        <f t="shared" si="491"/>
        <v>0</v>
      </c>
      <c r="Y741" s="696">
        <f t="shared" si="480"/>
        <v>0</v>
      </c>
      <c r="Z741" s="408">
        <f t="shared" si="481"/>
        <v>0</v>
      </c>
      <c r="AA741" s="127"/>
      <c r="AB741" s="123">
        <f t="shared" si="492"/>
        <v>0</v>
      </c>
      <c r="AC741" s="121">
        <f t="shared" si="492"/>
        <v>0</v>
      </c>
      <c r="AD741" s="121">
        <f t="shared" si="492"/>
        <v>0</v>
      </c>
      <c r="AE741" s="121">
        <f t="shared" si="492"/>
        <v>0</v>
      </c>
      <c r="AF741" s="121">
        <f t="shared" si="492"/>
        <v>0</v>
      </c>
      <c r="AG741" s="121">
        <f t="shared" si="492"/>
        <v>0</v>
      </c>
      <c r="AH741" s="121">
        <f t="shared" si="492"/>
        <v>0</v>
      </c>
      <c r="AI741" s="121">
        <f t="shared" si="492"/>
        <v>0</v>
      </c>
      <c r="AJ741" s="121">
        <f t="shared" si="492"/>
        <v>0</v>
      </c>
      <c r="AK741" s="121">
        <f t="shared" si="492"/>
        <v>0</v>
      </c>
      <c r="AL741" s="121">
        <f t="shared" si="492"/>
        <v>0</v>
      </c>
      <c r="AM741" s="121">
        <f t="shared" si="492"/>
        <v>0</v>
      </c>
      <c r="AN741" s="121">
        <f t="shared" si="492"/>
        <v>0</v>
      </c>
      <c r="AO741" s="701">
        <f t="shared" si="492"/>
        <v>0</v>
      </c>
      <c r="AP741" s="122"/>
      <c r="AQ741" s="123">
        <f t="shared" si="493"/>
        <v>0</v>
      </c>
      <c r="AR741" s="121">
        <f t="shared" si="493"/>
        <v>0</v>
      </c>
      <c r="AS741" s="121">
        <f t="shared" si="493"/>
        <v>0</v>
      </c>
      <c r="AT741" s="121">
        <f t="shared" si="493"/>
        <v>0</v>
      </c>
      <c r="AU741" s="121">
        <f t="shared" si="493"/>
        <v>0</v>
      </c>
      <c r="AV741" s="121">
        <f t="shared" si="493"/>
        <v>0</v>
      </c>
      <c r="AW741" s="121">
        <f t="shared" si="493"/>
        <v>0</v>
      </c>
      <c r="AX741" s="121">
        <f t="shared" si="493"/>
        <v>0</v>
      </c>
      <c r="AY741" s="121">
        <f t="shared" si="493"/>
        <v>0</v>
      </c>
      <c r="AZ741" s="121">
        <f t="shared" si="493"/>
        <v>0</v>
      </c>
      <c r="BA741" s="121">
        <f t="shared" si="493"/>
        <v>0</v>
      </c>
      <c r="BB741" s="121">
        <f t="shared" si="493"/>
        <v>0</v>
      </c>
      <c r="BC741" s="121">
        <f t="shared" si="493"/>
        <v>0</v>
      </c>
      <c r="BD741" s="701">
        <f t="shared" si="493"/>
        <v>0</v>
      </c>
      <c r="BE741" s="693"/>
      <c r="BF741" s="122">
        <f t="shared" si="482"/>
        <v>0</v>
      </c>
      <c r="BG741" s="124"/>
      <c r="BH741" s="122">
        <f t="shared" si="483"/>
        <v>0</v>
      </c>
      <c r="BI741" s="124"/>
      <c r="BJ741" s="122">
        <f t="shared" si="484"/>
        <v>0</v>
      </c>
      <c r="BK741" s="124"/>
      <c r="BL741" s="125">
        <f t="shared" si="485"/>
        <v>0</v>
      </c>
      <c r="BM741" s="124"/>
      <c r="BN741" s="123">
        <f t="shared" si="494"/>
        <v>0</v>
      </c>
      <c r="BO741" s="126">
        <f t="shared" si="494"/>
        <v>0</v>
      </c>
      <c r="BP741" s="127"/>
      <c r="BQ741" s="409"/>
    </row>
    <row r="742" spans="1:69" s="131" customFormat="1" ht="17.55" hidden="1" customHeight="1">
      <c r="A742" s="83"/>
      <c r="C742" s="139" t="str">
        <f t="shared" si="478"/>
        <v>H</v>
      </c>
      <c r="D742" s="130" t="str">
        <f t="shared" si="477"/>
        <v>IL_R</v>
      </c>
      <c r="E742" s="129" t="str">
        <f t="shared" si="495"/>
        <v>Solus AM</v>
      </c>
      <c r="F742" s="717"/>
      <c r="G742" s="123">
        <f t="shared" si="489"/>
        <v>0</v>
      </c>
      <c r="H742" s="121">
        <f t="shared" si="489"/>
        <v>0</v>
      </c>
      <c r="I742" s="121">
        <f t="shared" si="489"/>
        <v>0</v>
      </c>
      <c r="J742" s="121">
        <f t="shared" si="489"/>
        <v>0</v>
      </c>
      <c r="K742" s="121">
        <f t="shared" si="489"/>
        <v>0</v>
      </c>
      <c r="L742" s="121">
        <f t="shared" si="489"/>
        <v>0</v>
      </c>
      <c r="M742" s="121">
        <f t="shared" si="489"/>
        <v>0</v>
      </c>
      <c r="N742" s="121">
        <f t="shared" si="489"/>
        <v>0</v>
      </c>
      <c r="O742" s="121">
        <f t="shared" si="489"/>
        <v>0</v>
      </c>
      <c r="P742" s="126">
        <f t="shared" si="489"/>
        <v>0</v>
      </c>
      <c r="Q742" s="122"/>
      <c r="R742" s="408">
        <f t="shared" si="479"/>
        <v>0</v>
      </c>
      <c r="S742" s="693"/>
      <c r="T742" s="700">
        <f t="shared" si="490"/>
        <v>0</v>
      </c>
      <c r="U742" s="701">
        <f t="shared" si="490"/>
        <v>0</v>
      </c>
      <c r="V742" s="693"/>
      <c r="W742" s="700">
        <f t="shared" si="491"/>
        <v>0</v>
      </c>
      <c r="X742" s="126">
        <f t="shared" si="491"/>
        <v>0</v>
      </c>
      <c r="Y742" s="696">
        <f t="shared" si="480"/>
        <v>0</v>
      </c>
      <c r="Z742" s="408">
        <f t="shared" si="481"/>
        <v>0</v>
      </c>
      <c r="AA742" s="127"/>
      <c r="AB742" s="123">
        <f t="shared" si="492"/>
        <v>0</v>
      </c>
      <c r="AC742" s="121">
        <f t="shared" si="492"/>
        <v>0</v>
      </c>
      <c r="AD742" s="121">
        <f t="shared" si="492"/>
        <v>0</v>
      </c>
      <c r="AE742" s="121">
        <f t="shared" si="492"/>
        <v>0</v>
      </c>
      <c r="AF742" s="121">
        <f t="shared" si="492"/>
        <v>0</v>
      </c>
      <c r="AG742" s="121">
        <f t="shared" si="492"/>
        <v>0</v>
      </c>
      <c r="AH742" s="121">
        <f t="shared" si="492"/>
        <v>0</v>
      </c>
      <c r="AI742" s="121">
        <f t="shared" si="492"/>
        <v>0</v>
      </c>
      <c r="AJ742" s="121">
        <f t="shared" si="492"/>
        <v>0</v>
      </c>
      <c r="AK742" s="121">
        <f t="shared" si="492"/>
        <v>0</v>
      </c>
      <c r="AL742" s="121">
        <f t="shared" si="492"/>
        <v>0</v>
      </c>
      <c r="AM742" s="121">
        <f t="shared" si="492"/>
        <v>0</v>
      </c>
      <c r="AN742" s="121">
        <f t="shared" si="492"/>
        <v>0</v>
      </c>
      <c r="AO742" s="701">
        <f t="shared" si="492"/>
        <v>0</v>
      </c>
      <c r="AP742" s="122"/>
      <c r="AQ742" s="123">
        <f t="shared" si="493"/>
        <v>0</v>
      </c>
      <c r="AR742" s="121">
        <f t="shared" si="493"/>
        <v>0</v>
      </c>
      <c r="AS742" s="121">
        <f t="shared" si="493"/>
        <v>0</v>
      </c>
      <c r="AT742" s="121">
        <f t="shared" si="493"/>
        <v>0</v>
      </c>
      <c r="AU742" s="121">
        <f t="shared" si="493"/>
        <v>0</v>
      </c>
      <c r="AV742" s="121">
        <f t="shared" si="493"/>
        <v>0</v>
      </c>
      <c r="AW742" s="121">
        <f t="shared" si="493"/>
        <v>0</v>
      </c>
      <c r="AX742" s="121">
        <f t="shared" si="493"/>
        <v>0</v>
      </c>
      <c r="AY742" s="121">
        <f t="shared" si="493"/>
        <v>0</v>
      </c>
      <c r="AZ742" s="121">
        <f t="shared" si="493"/>
        <v>0</v>
      </c>
      <c r="BA742" s="121">
        <f t="shared" si="493"/>
        <v>0</v>
      </c>
      <c r="BB742" s="121">
        <f t="shared" si="493"/>
        <v>0</v>
      </c>
      <c r="BC742" s="121">
        <f t="shared" si="493"/>
        <v>0</v>
      </c>
      <c r="BD742" s="701">
        <f t="shared" si="493"/>
        <v>0</v>
      </c>
      <c r="BE742" s="693"/>
      <c r="BF742" s="122">
        <f t="shared" si="482"/>
        <v>0</v>
      </c>
      <c r="BG742" s="124"/>
      <c r="BH742" s="122">
        <f t="shared" si="483"/>
        <v>0</v>
      </c>
      <c r="BI742" s="124"/>
      <c r="BJ742" s="122">
        <f t="shared" si="484"/>
        <v>0</v>
      </c>
      <c r="BK742" s="124"/>
      <c r="BL742" s="125">
        <f t="shared" si="485"/>
        <v>0</v>
      </c>
      <c r="BM742" s="124"/>
      <c r="BN742" s="123">
        <f t="shared" si="494"/>
        <v>0</v>
      </c>
      <c r="BO742" s="126">
        <f t="shared" si="494"/>
        <v>0</v>
      </c>
      <c r="BP742" s="127"/>
      <c r="BQ742" s="409"/>
    </row>
    <row r="743" spans="1:69" s="131" customFormat="1" ht="17.55" hidden="1" customHeight="1">
      <c r="A743" s="83"/>
      <c r="C743" s="139" t="str">
        <f t="shared" si="478"/>
        <v>H</v>
      </c>
      <c r="D743" s="130" t="str">
        <f t="shared" si="477"/>
        <v>IL_R</v>
      </c>
      <c r="E743" s="129">
        <f t="shared" si="495"/>
        <v>0</v>
      </c>
      <c r="F743" s="717"/>
      <c r="G743" s="123">
        <f t="shared" si="489"/>
        <v>0</v>
      </c>
      <c r="H743" s="121">
        <f t="shared" si="489"/>
        <v>0</v>
      </c>
      <c r="I743" s="121">
        <f t="shared" si="489"/>
        <v>0</v>
      </c>
      <c r="J743" s="121">
        <f t="shared" si="489"/>
        <v>0</v>
      </c>
      <c r="K743" s="121">
        <f t="shared" si="489"/>
        <v>0</v>
      </c>
      <c r="L743" s="121">
        <f t="shared" si="489"/>
        <v>0</v>
      </c>
      <c r="M743" s="121">
        <f t="shared" si="489"/>
        <v>0</v>
      </c>
      <c r="N743" s="121">
        <f t="shared" si="489"/>
        <v>0</v>
      </c>
      <c r="O743" s="121">
        <f t="shared" si="489"/>
        <v>0</v>
      </c>
      <c r="P743" s="126">
        <f t="shared" si="489"/>
        <v>0</v>
      </c>
      <c r="Q743" s="122"/>
      <c r="R743" s="408">
        <f t="shared" si="479"/>
        <v>0</v>
      </c>
      <c r="S743" s="693"/>
      <c r="T743" s="700">
        <f t="shared" si="490"/>
        <v>0</v>
      </c>
      <c r="U743" s="701">
        <f t="shared" si="490"/>
        <v>0</v>
      </c>
      <c r="V743" s="693"/>
      <c r="W743" s="700">
        <f t="shared" si="491"/>
        <v>0</v>
      </c>
      <c r="X743" s="126">
        <f t="shared" si="491"/>
        <v>0</v>
      </c>
      <c r="Y743" s="696">
        <f t="shared" si="480"/>
        <v>0</v>
      </c>
      <c r="Z743" s="408">
        <f t="shared" si="481"/>
        <v>0</v>
      </c>
      <c r="AA743" s="127"/>
      <c r="AB743" s="123">
        <f t="shared" si="492"/>
        <v>0</v>
      </c>
      <c r="AC743" s="121">
        <f t="shared" si="492"/>
        <v>0</v>
      </c>
      <c r="AD743" s="121">
        <f t="shared" si="492"/>
        <v>0</v>
      </c>
      <c r="AE743" s="121">
        <f t="shared" si="492"/>
        <v>0</v>
      </c>
      <c r="AF743" s="121">
        <f t="shared" si="492"/>
        <v>0</v>
      </c>
      <c r="AG743" s="121">
        <f t="shared" si="492"/>
        <v>0</v>
      </c>
      <c r="AH743" s="121">
        <f t="shared" si="492"/>
        <v>0</v>
      </c>
      <c r="AI743" s="121">
        <f t="shared" si="492"/>
        <v>0</v>
      </c>
      <c r="AJ743" s="121">
        <f t="shared" si="492"/>
        <v>0</v>
      </c>
      <c r="AK743" s="121">
        <f t="shared" si="492"/>
        <v>0</v>
      </c>
      <c r="AL743" s="121">
        <f t="shared" si="492"/>
        <v>0</v>
      </c>
      <c r="AM743" s="121">
        <f t="shared" si="492"/>
        <v>0</v>
      </c>
      <c r="AN743" s="121">
        <f t="shared" si="492"/>
        <v>0</v>
      </c>
      <c r="AO743" s="701">
        <f t="shared" si="492"/>
        <v>0</v>
      </c>
      <c r="AP743" s="122"/>
      <c r="AQ743" s="123">
        <f t="shared" si="493"/>
        <v>0</v>
      </c>
      <c r="AR743" s="121">
        <f t="shared" si="493"/>
        <v>0</v>
      </c>
      <c r="AS743" s="121">
        <f t="shared" si="493"/>
        <v>0</v>
      </c>
      <c r="AT743" s="121">
        <f t="shared" si="493"/>
        <v>0</v>
      </c>
      <c r="AU743" s="121">
        <f t="shared" si="493"/>
        <v>0</v>
      </c>
      <c r="AV743" s="121">
        <f t="shared" si="493"/>
        <v>0</v>
      </c>
      <c r="AW743" s="121">
        <f t="shared" si="493"/>
        <v>0</v>
      </c>
      <c r="AX743" s="121">
        <f t="shared" si="493"/>
        <v>0</v>
      </c>
      <c r="AY743" s="121">
        <f t="shared" si="493"/>
        <v>0</v>
      </c>
      <c r="AZ743" s="121">
        <f t="shared" si="493"/>
        <v>0</v>
      </c>
      <c r="BA743" s="121">
        <f t="shared" si="493"/>
        <v>0</v>
      </c>
      <c r="BB743" s="121">
        <f t="shared" si="493"/>
        <v>0</v>
      </c>
      <c r="BC743" s="121">
        <f t="shared" si="493"/>
        <v>0</v>
      </c>
      <c r="BD743" s="701">
        <f t="shared" si="493"/>
        <v>0</v>
      </c>
      <c r="BE743" s="693"/>
      <c r="BF743" s="122">
        <f t="shared" si="482"/>
        <v>0</v>
      </c>
      <c r="BG743" s="124"/>
      <c r="BH743" s="122">
        <f t="shared" si="483"/>
        <v>0</v>
      </c>
      <c r="BI743" s="124"/>
      <c r="BJ743" s="122">
        <f t="shared" si="484"/>
        <v>0</v>
      </c>
      <c r="BK743" s="124"/>
      <c r="BL743" s="125">
        <f t="shared" si="485"/>
        <v>0</v>
      </c>
      <c r="BM743" s="124"/>
      <c r="BN743" s="123">
        <f t="shared" si="494"/>
        <v>0</v>
      </c>
      <c r="BO743" s="126">
        <f t="shared" si="494"/>
        <v>0</v>
      </c>
      <c r="BP743" s="127"/>
      <c r="BQ743" s="409"/>
    </row>
    <row r="744" spans="1:69" s="131" customFormat="1" ht="17.55" hidden="1" customHeight="1">
      <c r="A744" s="83"/>
      <c r="C744" s="139" t="str">
        <f t="shared" si="478"/>
        <v>H</v>
      </c>
      <c r="D744" s="130" t="str">
        <f t="shared" si="477"/>
        <v>IL_R</v>
      </c>
      <c r="E744" s="129">
        <f t="shared" si="495"/>
        <v>0</v>
      </c>
      <c r="F744" s="717"/>
      <c r="G744" s="123">
        <f t="shared" si="489"/>
        <v>0</v>
      </c>
      <c r="H744" s="121">
        <f t="shared" si="489"/>
        <v>0</v>
      </c>
      <c r="I744" s="121">
        <f t="shared" si="489"/>
        <v>0</v>
      </c>
      <c r="J744" s="121">
        <f t="shared" si="489"/>
        <v>0</v>
      </c>
      <c r="K744" s="121">
        <f t="shared" si="489"/>
        <v>0</v>
      </c>
      <c r="L744" s="121">
        <f t="shared" si="489"/>
        <v>0</v>
      </c>
      <c r="M744" s="121">
        <f t="shared" si="489"/>
        <v>0</v>
      </c>
      <c r="N744" s="121">
        <f t="shared" si="489"/>
        <v>0</v>
      </c>
      <c r="O744" s="121">
        <f t="shared" si="489"/>
        <v>0</v>
      </c>
      <c r="P744" s="126">
        <f t="shared" si="489"/>
        <v>0</v>
      </c>
      <c r="Q744" s="122"/>
      <c r="R744" s="408">
        <f t="shared" si="479"/>
        <v>0</v>
      </c>
      <c r="S744" s="693"/>
      <c r="T744" s="700">
        <f t="shared" si="490"/>
        <v>0</v>
      </c>
      <c r="U744" s="701">
        <f t="shared" si="490"/>
        <v>0</v>
      </c>
      <c r="V744" s="693"/>
      <c r="W744" s="700">
        <f t="shared" si="491"/>
        <v>0</v>
      </c>
      <c r="X744" s="126">
        <f t="shared" si="491"/>
        <v>0</v>
      </c>
      <c r="Y744" s="696">
        <f t="shared" si="480"/>
        <v>0</v>
      </c>
      <c r="Z744" s="408">
        <f t="shared" si="481"/>
        <v>0</v>
      </c>
      <c r="AA744" s="127"/>
      <c r="AB744" s="123">
        <f t="shared" si="492"/>
        <v>0</v>
      </c>
      <c r="AC744" s="121">
        <f t="shared" si="492"/>
        <v>0</v>
      </c>
      <c r="AD744" s="121">
        <f t="shared" si="492"/>
        <v>0</v>
      </c>
      <c r="AE744" s="121">
        <f t="shared" si="492"/>
        <v>0</v>
      </c>
      <c r="AF744" s="121">
        <f t="shared" si="492"/>
        <v>0</v>
      </c>
      <c r="AG744" s="121">
        <f t="shared" si="492"/>
        <v>0</v>
      </c>
      <c r="AH744" s="121">
        <f t="shared" si="492"/>
        <v>0</v>
      </c>
      <c r="AI744" s="121">
        <f t="shared" si="492"/>
        <v>0</v>
      </c>
      <c r="AJ744" s="121">
        <f t="shared" si="492"/>
        <v>0</v>
      </c>
      <c r="AK744" s="121">
        <f t="shared" si="492"/>
        <v>0</v>
      </c>
      <c r="AL744" s="121">
        <f t="shared" si="492"/>
        <v>0</v>
      </c>
      <c r="AM744" s="121">
        <f t="shared" si="492"/>
        <v>0</v>
      </c>
      <c r="AN744" s="121">
        <f t="shared" si="492"/>
        <v>0</v>
      </c>
      <c r="AO744" s="701">
        <f t="shared" si="492"/>
        <v>0</v>
      </c>
      <c r="AP744" s="122"/>
      <c r="AQ744" s="123">
        <f t="shared" si="493"/>
        <v>0</v>
      </c>
      <c r="AR744" s="121">
        <f t="shared" si="493"/>
        <v>0</v>
      </c>
      <c r="AS744" s="121">
        <f t="shared" si="493"/>
        <v>0</v>
      </c>
      <c r="AT744" s="121">
        <f t="shared" si="493"/>
        <v>0</v>
      </c>
      <c r="AU744" s="121">
        <f t="shared" si="493"/>
        <v>0</v>
      </c>
      <c r="AV744" s="121">
        <f t="shared" si="493"/>
        <v>0</v>
      </c>
      <c r="AW744" s="121">
        <f t="shared" si="493"/>
        <v>0</v>
      </c>
      <c r="AX744" s="121">
        <f t="shared" si="493"/>
        <v>0</v>
      </c>
      <c r="AY744" s="121">
        <f t="shared" si="493"/>
        <v>0</v>
      </c>
      <c r="AZ744" s="121">
        <f t="shared" si="493"/>
        <v>0</v>
      </c>
      <c r="BA744" s="121">
        <f t="shared" si="493"/>
        <v>0</v>
      </c>
      <c r="BB744" s="121">
        <f t="shared" si="493"/>
        <v>0</v>
      </c>
      <c r="BC744" s="121">
        <f t="shared" si="493"/>
        <v>0</v>
      </c>
      <c r="BD744" s="701">
        <f t="shared" si="493"/>
        <v>0</v>
      </c>
      <c r="BE744" s="693"/>
      <c r="BF744" s="122">
        <f t="shared" si="482"/>
        <v>0</v>
      </c>
      <c r="BG744" s="124"/>
      <c r="BH744" s="122">
        <f t="shared" si="483"/>
        <v>0</v>
      </c>
      <c r="BI744" s="124"/>
      <c r="BJ744" s="122">
        <f t="shared" si="484"/>
        <v>0</v>
      </c>
      <c r="BK744" s="124"/>
      <c r="BL744" s="125">
        <f t="shared" si="485"/>
        <v>0</v>
      </c>
      <c r="BM744" s="124"/>
      <c r="BN744" s="123">
        <f t="shared" si="494"/>
        <v>0</v>
      </c>
      <c r="BO744" s="126">
        <f t="shared" si="494"/>
        <v>0</v>
      </c>
      <c r="BP744" s="127"/>
      <c r="BQ744" s="409"/>
    </row>
    <row r="745" spans="1:69" s="131" customFormat="1" ht="17.55" hidden="1" customHeight="1">
      <c r="A745" s="83"/>
      <c r="C745" s="139" t="str">
        <f t="shared" si="478"/>
        <v>H</v>
      </c>
      <c r="D745" s="130" t="str">
        <f t="shared" si="477"/>
        <v>IL_R</v>
      </c>
      <c r="E745" s="129">
        <f t="shared" si="495"/>
        <v>0</v>
      </c>
      <c r="F745" s="717"/>
      <c r="G745" s="123">
        <f t="shared" si="489"/>
        <v>0</v>
      </c>
      <c r="H745" s="121">
        <f t="shared" si="489"/>
        <v>0</v>
      </c>
      <c r="I745" s="121">
        <f t="shared" si="489"/>
        <v>0</v>
      </c>
      <c r="J745" s="121">
        <f t="shared" si="489"/>
        <v>0</v>
      </c>
      <c r="K745" s="121">
        <f t="shared" si="489"/>
        <v>0</v>
      </c>
      <c r="L745" s="121">
        <f t="shared" si="489"/>
        <v>0</v>
      </c>
      <c r="M745" s="121">
        <f t="shared" si="489"/>
        <v>0</v>
      </c>
      <c r="N745" s="121">
        <f t="shared" si="489"/>
        <v>0</v>
      </c>
      <c r="O745" s="121">
        <f t="shared" si="489"/>
        <v>0</v>
      </c>
      <c r="P745" s="126">
        <f t="shared" si="489"/>
        <v>0</v>
      </c>
      <c r="Q745" s="122"/>
      <c r="R745" s="408">
        <f t="shared" si="479"/>
        <v>0</v>
      </c>
      <c r="S745" s="693"/>
      <c r="T745" s="700">
        <f t="shared" si="490"/>
        <v>0</v>
      </c>
      <c r="U745" s="701">
        <f t="shared" si="490"/>
        <v>0</v>
      </c>
      <c r="V745" s="693"/>
      <c r="W745" s="700">
        <f t="shared" si="491"/>
        <v>0</v>
      </c>
      <c r="X745" s="126">
        <f t="shared" si="491"/>
        <v>0</v>
      </c>
      <c r="Y745" s="696">
        <f t="shared" si="480"/>
        <v>0</v>
      </c>
      <c r="Z745" s="408">
        <f t="shared" si="481"/>
        <v>0</v>
      </c>
      <c r="AA745" s="127"/>
      <c r="AB745" s="123">
        <f t="shared" si="492"/>
        <v>0</v>
      </c>
      <c r="AC745" s="121">
        <f t="shared" si="492"/>
        <v>0</v>
      </c>
      <c r="AD745" s="121">
        <f t="shared" si="492"/>
        <v>0</v>
      </c>
      <c r="AE745" s="121">
        <f t="shared" si="492"/>
        <v>0</v>
      </c>
      <c r="AF745" s="121">
        <f t="shared" si="492"/>
        <v>0</v>
      </c>
      <c r="AG745" s="121">
        <f t="shared" si="492"/>
        <v>0</v>
      </c>
      <c r="AH745" s="121">
        <f t="shared" si="492"/>
        <v>0</v>
      </c>
      <c r="AI745" s="121">
        <f t="shared" si="492"/>
        <v>0</v>
      </c>
      <c r="AJ745" s="121">
        <f t="shared" si="492"/>
        <v>0</v>
      </c>
      <c r="AK745" s="121">
        <f t="shared" si="492"/>
        <v>0</v>
      </c>
      <c r="AL745" s="121">
        <f t="shared" si="492"/>
        <v>0</v>
      </c>
      <c r="AM745" s="121">
        <f t="shared" si="492"/>
        <v>0</v>
      </c>
      <c r="AN745" s="121">
        <f t="shared" si="492"/>
        <v>0</v>
      </c>
      <c r="AO745" s="701">
        <f t="shared" si="492"/>
        <v>0</v>
      </c>
      <c r="AP745" s="122"/>
      <c r="AQ745" s="123">
        <f t="shared" si="493"/>
        <v>0</v>
      </c>
      <c r="AR745" s="121">
        <f t="shared" si="493"/>
        <v>0</v>
      </c>
      <c r="AS745" s="121">
        <f t="shared" si="493"/>
        <v>0</v>
      </c>
      <c r="AT745" s="121">
        <f t="shared" si="493"/>
        <v>0</v>
      </c>
      <c r="AU745" s="121">
        <f t="shared" si="493"/>
        <v>0</v>
      </c>
      <c r="AV745" s="121">
        <f t="shared" si="493"/>
        <v>0</v>
      </c>
      <c r="AW745" s="121">
        <f t="shared" si="493"/>
        <v>0</v>
      </c>
      <c r="AX745" s="121">
        <f t="shared" si="493"/>
        <v>0</v>
      </c>
      <c r="AY745" s="121">
        <f t="shared" si="493"/>
        <v>0</v>
      </c>
      <c r="AZ745" s="121">
        <f t="shared" si="493"/>
        <v>0</v>
      </c>
      <c r="BA745" s="121">
        <f t="shared" si="493"/>
        <v>0</v>
      </c>
      <c r="BB745" s="121">
        <f t="shared" si="493"/>
        <v>0</v>
      </c>
      <c r="BC745" s="121">
        <f t="shared" si="493"/>
        <v>0</v>
      </c>
      <c r="BD745" s="701">
        <f t="shared" si="493"/>
        <v>0</v>
      </c>
      <c r="BE745" s="693"/>
      <c r="BF745" s="122">
        <f t="shared" si="482"/>
        <v>0</v>
      </c>
      <c r="BG745" s="124"/>
      <c r="BH745" s="122">
        <f t="shared" si="483"/>
        <v>0</v>
      </c>
      <c r="BI745" s="124"/>
      <c r="BJ745" s="122">
        <f t="shared" si="484"/>
        <v>0</v>
      </c>
      <c r="BK745" s="124"/>
      <c r="BL745" s="125">
        <f t="shared" si="485"/>
        <v>0</v>
      </c>
      <c r="BM745" s="124"/>
      <c r="BN745" s="123">
        <f t="shared" si="494"/>
        <v>0</v>
      </c>
      <c r="BO745" s="126">
        <f t="shared" si="494"/>
        <v>0</v>
      </c>
      <c r="BP745" s="127"/>
      <c r="BQ745" s="409"/>
    </row>
    <row r="746" spans="1:69" s="131" customFormat="1" ht="17.55" hidden="1" customHeight="1">
      <c r="A746" s="83"/>
      <c r="C746" s="139" t="str">
        <f t="shared" si="478"/>
        <v>H</v>
      </c>
      <c r="D746" s="130" t="str">
        <f t="shared" si="477"/>
        <v>IL_R</v>
      </c>
      <c r="E746" s="129">
        <f t="shared" si="495"/>
        <v>0</v>
      </c>
      <c r="F746" s="717"/>
      <c r="G746" s="123">
        <f t="shared" ref="G746:P755" si="496">SUMIFS(Share, Y, $E$3, Config, $G$11, P, G$15, LType, $D746, MSup, $E746)</f>
        <v>0</v>
      </c>
      <c r="H746" s="121">
        <f t="shared" si="496"/>
        <v>0</v>
      </c>
      <c r="I746" s="121">
        <f t="shared" si="496"/>
        <v>0</v>
      </c>
      <c r="J746" s="121">
        <f t="shared" si="496"/>
        <v>0</v>
      </c>
      <c r="K746" s="121">
        <f t="shared" si="496"/>
        <v>0</v>
      </c>
      <c r="L746" s="121">
        <f t="shared" si="496"/>
        <v>0</v>
      </c>
      <c r="M746" s="121">
        <f t="shared" si="496"/>
        <v>0</v>
      </c>
      <c r="N746" s="121">
        <f t="shared" si="496"/>
        <v>0</v>
      </c>
      <c r="O746" s="121">
        <f t="shared" si="496"/>
        <v>0</v>
      </c>
      <c r="P746" s="126">
        <f t="shared" si="496"/>
        <v>0</v>
      </c>
      <c r="Q746" s="122"/>
      <c r="R746" s="408">
        <f t="shared" si="479"/>
        <v>0</v>
      </c>
      <c r="S746" s="693"/>
      <c r="T746" s="700">
        <f t="shared" si="490"/>
        <v>0</v>
      </c>
      <c r="U746" s="701">
        <f t="shared" si="490"/>
        <v>0</v>
      </c>
      <c r="V746" s="693"/>
      <c r="W746" s="700">
        <f t="shared" si="491"/>
        <v>0</v>
      </c>
      <c r="X746" s="126">
        <f t="shared" si="491"/>
        <v>0</v>
      </c>
      <c r="Y746" s="696">
        <f t="shared" si="480"/>
        <v>0</v>
      </c>
      <c r="Z746" s="408">
        <f t="shared" si="481"/>
        <v>0</v>
      </c>
      <c r="AA746" s="127"/>
      <c r="AB746" s="123">
        <f t="shared" ref="AB746:AO755" si="497">SUMIFS(Share, Y, $E$3, Config, $AB$11, P, AB$15, LType, $D746, MSup, $E746)</f>
        <v>0</v>
      </c>
      <c r="AC746" s="121">
        <f t="shared" si="497"/>
        <v>0</v>
      </c>
      <c r="AD746" s="121">
        <f t="shared" si="497"/>
        <v>0</v>
      </c>
      <c r="AE746" s="121">
        <f t="shared" si="497"/>
        <v>0</v>
      </c>
      <c r="AF746" s="121">
        <f t="shared" si="497"/>
        <v>0</v>
      </c>
      <c r="AG746" s="121">
        <f t="shared" si="497"/>
        <v>0</v>
      </c>
      <c r="AH746" s="121">
        <f t="shared" si="497"/>
        <v>0</v>
      </c>
      <c r="AI746" s="121">
        <f t="shared" si="497"/>
        <v>0</v>
      </c>
      <c r="AJ746" s="121">
        <f t="shared" si="497"/>
        <v>0</v>
      </c>
      <c r="AK746" s="121">
        <f t="shared" si="497"/>
        <v>0</v>
      </c>
      <c r="AL746" s="121">
        <f t="shared" si="497"/>
        <v>0</v>
      </c>
      <c r="AM746" s="121">
        <f t="shared" si="497"/>
        <v>0</v>
      </c>
      <c r="AN746" s="121">
        <f t="shared" si="497"/>
        <v>0</v>
      </c>
      <c r="AO746" s="701">
        <f t="shared" si="497"/>
        <v>0</v>
      </c>
      <c r="AP746" s="122"/>
      <c r="AQ746" s="123">
        <f t="shared" ref="AQ746:BD755" si="498">SUMIFS(Share, Y, $E$3, Config, $AQ$11, P, AQ$15, LType, $D746, MSup, $E746)</f>
        <v>0</v>
      </c>
      <c r="AR746" s="121">
        <f t="shared" si="498"/>
        <v>0</v>
      </c>
      <c r="AS746" s="121">
        <f t="shared" si="498"/>
        <v>0</v>
      </c>
      <c r="AT746" s="121">
        <f t="shared" si="498"/>
        <v>0</v>
      </c>
      <c r="AU746" s="121">
        <f t="shared" si="498"/>
        <v>0</v>
      </c>
      <c r="AV746" s="121">
        <f t="shared" si="498"/>
        <v>0</v>
      </c>
      <c r="AW746" s="121">
        <f t="shared" si="498"/>
        <v>0</v>
      </c>
      <c r="AX746" s="121">
        <f t="shared" si="498"/>
        <v>0</v>
      </c>
      <c r="AY746" s="121">
        <f t="shared" si="498"/>
        <v>0</v>
      </c>
      <c r="AZ746" s="121">
        <f t="shared" si="498"/>
        <v>0</v>
      </c>
      <c r="BA746" s="121">
        <f t="shared" si="498"/>
        <v>0</v>
      </c>
      <c r="BB746" s="121">
        <f t="shared" si="498"/>
        <v>0</v>
      </c>
      <c r="BC746" s="121">
        <f t="shared" si="498"/>
        <v>0</v>
      </c>
      <c r="BD746" s="701">
        <f t="shared" si="498"/>
        <v>0</v>
      </c>
      <c r="BE746" s="693"/>
      <c r="BF746" s="122">
        <f t="shared" si="482"/>
        <v>0</v>
      </c>
      <c r="BG746" s="124"/>
      <c r="BH746" s="122">
        <f t="shared" si="483"/>
        <v>0</v>
      </c>
      <c r="BI746" s="124"/>
      <c r="BJ746" s="122">
        <f t="shared" si="484"/>
        <v>0</v>
      </c>
      <c r="BK746" s="124"/>
      <c r="BL746" s="125">
        <f t="shared" si="485"/>
        <v>0</v>
      </c>
      <c r="BM746" s="124"/>
      <c r="BN746" s="123">
        <f t="shared" si="494"/>
        <v>0</v>
      </c>
      <c r="BO746" s="126">
        <f t="shared" si="494"/>
        <v>0</v>
      </c>
      <c r="BP746" s="127"/>
      <c r="BQ746" s="409"/>
    </row>
    <row r="747" spans="1:69" s="131" customFormat="1" ht="17.55" hidden="1" customHeight="1">
      <c r="A747" s="83"/>
      <c r="C747" s="139" t="str">
        <f t="shared" si="478"/>
        <v>H</v>
      </c>
      <c r="D747" s="130" t="str">
        <f t="shared" si="477"/>
        <v>IL_R</v>
      </c>
      <c r="E747" s="129">
        <f t="shared" si="495"/>
        <v>0</v>
      </c>
      <c r="F747" s="717"/>
      <c r="G747" s="123">
        <f t="shared" si="496"/>
        <v>0</v>
      </c>
      <c r="H747" s="121">
        <f t="shared" si="496"/>
        <v>0</v>
      </c>
      <c r="I747" s="121">
        <f t="shared" si="496"/>
        <v>0</v>
      </c>
      <c r="J747" s="121">
        <f t="shared" si="496"/>
        <v>0</v>
      </c>
      <c r="K747" s="121">
        <f t="shared" si="496"/>
        <v>0</v>
      </c>
      <c r="L747" s="121">
        <f t="shared" si="496"/>
        <v>0</v>
      </c>
      <c r="M747" s="121">
        <f t="shared" si="496"/>
        <v>0</v>
      </c>
      <c r="N747" s="121">
        <f t="shared" si="496"/>
        <v>0</v>
      </c>
      <c r="O747" s="121">
        <f t="shared" si="496"/>
        <v>0</v>
      </c>
      <c r="P747" s="126">
        <f t="shared" si="496"/>
        <v>0</v>
      </c>
      <c r="Q747" s="122"/>
      <c r="R747" s="408">
        <f t="shared" si="479"/>
        <v>0</v>
      </c>
      <c r="S747" s="693"/>
      <c r="T747" s="700">
        <f t="shared" si="490"/>
        <v>0</v>
      </c>
      <c r="U747" s="701">
        <f t="shared" si="490"/>
        <v>0</v>
      </c>
      <c r="V747" s="693"/>
      <c r="W747" s="700">
        <f t="shared" si="491"/>
        <v>0</v>
      </c>
      <c r="X747" s="126">
        <f t="shared" si="491"/>
        <v>0</v>
      </c>
      <c r="Y747" s="696">
        <f t="shared" si="480"/>
        <v>0</v>
      </c>
      <c r="Z747" s="408">
        <f t="shared" si="481"/>
        <v>0</v>
      </c>
      <c r="AA747" s="127"/>
      <c r="AB747" s="123">
        <f t="shared" si="497"/>
        <v>0</v>
      </c>
      <c r="AC747" s="121">
        <f t="shared" si="497"/>
        <v>0</v>
      </c>
      <c r="AD747" s="121">
        <f t="shared" si="497"/>
        <v>0</v>
      </c>
      <c r="AE747" s="121">
        <f t="shared" si="497"/>
        <v>0</v>
      </c>
      <c r="AF747" s="121">
        <f t="shared" si="497"/>
        <v>0</v>
      </c>
      <c r="AG747" s="121">
        <f t="shared" si="497"/>
        <v>0</v>
      </c>
      <c r="AH747" s="121">
        <f t="shared" si="497"/>
        <v>0</v>
      </c>
      <c r="AI747" s="121">
        <f t="shared" si="497"/>
        <v>0</v>
      </c>
      <c r="AJ747" s="121">
        <f t="shared" si="497"/>
        <v>0</v>
      </c>
      <c r="AK747" s="121">
        <f t="shared" si="497"/>
        <v>0</v>
      </c>
      <c r="AL747" s="121">
        <f t="shared" si="497"/>
        <v>0</v>
      </c>
      <c r="AM747" s="121">
        <f t="shared" si="497"/>
        <v>0</v>
      </c>
      <c r="AN747" s="121">
        <f t="shared" si="497"/>
        <v>0</v>
      </c>
      <c r="AO747" s="701">
        <f t="shared" si="497"/>
        <v>0</v>
      </c>
      <c r="AP747" s="122"/>
      <c r="AQ747" s="123">
        <f t="shared" si="498"/>
        <v>0</v>
      </c>
      <c r="AR747" s="121">
        <f t="shared" si="498"/>
        <v>0</v>
      </c>
      <c r="AS747" s="121">
        <f t="shared" si="498"/>
        <v>0</v>
      </c>
      <c r="AT747" s="121">
        <f t="shared" si="498"/>
        <v>0</v>
      </c>
      <c r="AU747" s="121">
        <f t="shared" si="498"/>
        <v>0</v>
      </c>
      <c r="AV747" s="121">
        <f t="shared" si="498"/>
        <v>0</v>
      </c>
      <c r="AW747" s="121">
        <f t="shared" si="498"/>
        <v>0</v>
      </c>
      <c r="AX747" s="121">
        <f t="shared" si="498"/>
        <v>0</v>
      </c>
      <c r="AY747" s="121">
        <f t="shared" si="498"/>
        <v>0</v>
      </c>
      <c r="AZ747" s="121">
        <f t="shared" si="498"/>
        <v>0</v>
      </c>
      <c r="BA747" s="121">
        <f t="shared" si="498"/>
        <v>0</v>
      </c>
      <c r="BB747" s="121">
        <f t="shared" si="498"/>
        <v>0</v>
      </c>
      <c r="BC747" s="121">
        <f t="shared" si="498"/>
        <v>0</v>
      </c>
      <c r="BD747" s="701">
        <f t="shared" si="498"/>
        <v>0</v>
      </c>
      <c r="BE747" s="693"/>
      <c r="BF747" s="122">
        <f t="shared" si="482"/>
        <v>0</v>
      </c>
      <c r="BG747" s="124"/>
      <c r="BH747" s="122">
        <f t="shared" si="483"/>
        <v>0</v>
      </c>
      <c r="BI747" s="124"/>
      <c r="BJ747" s="122">
        <f t="shared" si="484"/>
        <v>0</v>
      </c>
      <c r="BK747" s="124"/>
      <c r="BL747" s="125">
        <f t="shared" si="485"/>
        <v>0</v>
      </c>
      <c r="BM747" s="124"/>
      <c r="BN747" s="123">
        <f t="shared" si="494"/>
        <v>0</v>
      </c>
      <c r="BO747" s="126">
        <f t="shared" si="494"/>
        <v>0</v>
      </c>
      <c r="BP747" s="127"/>
      <c r="BQ747" s="409"/>
    </row>
    <row r="748" spans="1:69" s="131" customFormat="1" ht="17.55" hidden="1" customHeight="1">
      <c r="A748" s="83"/>
      <c r="C748" s="139" t="str">
        <f t="shared" si="478"/>
        <v>H</v>
      </c>
      <c r="D748" s="130" t="str">
        <f t="shared" si="477"/>
        <v>IL_R</v>
      </c>
      <c r="E748" s="129">
        <f t="shared" si="495"/>
        <v>0</v>
      </c>
      <c r="F748" s="717"/>
      <c r="G748" s="123">
        <f t="shared" si="496"/>
        <v>0</v>
      </c>
      <c r="H748" s="121">
        <f t="shared" si="496"/>
        <v>0</v>
      </c>
      <c r="I748" s="121">
        <f t="shared" si="496"/>
        <v>0</v>
      </c>
      <c r="J748" s="121">
        <f t="shared" si="496"/>
        <v>0</v>
      </c>
      <c r="K748" s="121">
        <f t="shared" si="496"/>
        <v>0</v>
      </c>
      <c r="L748" s="121">
        <f t="shared" si="496"/>
        <v>0</v>
      </c>
      <c r="M748" s="121">
        <f t="shared" si="496"/>
        <v>0</v>
      </c>
      <c r="N748" s="121">
        <f t="shared" si="496"/>
        <v>0</v>
      </c>
      <c r="O748" s="121">
        <f t="shared" si="496"/>
        <v>0</v>
      </c>
      <c r="P748" s="126">
        <f t="shared" si="496"/>
        <v>0</v>
      </c>
      <c r="Q748" s="122"/>
      <c r="R748" s="408">
        <f t="shared" si="479"/>
        <v>0</v>
      </c>
      <c r="S748" s="693"/>
      <c r="T748" s="700">
        <f t="shared" si="490"/>
        <v>0</v>
      </c>
      <c r="U748" s="701">
        <f t="shared" si="490"/>
        <v>0</v>
      </c>
      <c r="V748" s="693"/>
      <c r="W748" s="700">
        <f t="shared" si="491"/>
        <v>0</v>
      </c>
      <c r="X748" s="126">
        <f t="shared" si="491"/>
        <v>0</v>
      </c>
      <c r="Y748" s="696">
        <f t="shared" si="480"/>
        <v>0</v>
      </c>
      <c r="Z748" s="408">
        <f t="shared" si="481"/>
        <v>0</v>
      </c>
      <c r="AA748" s="127"/>
      <c r="AB748" s="123">
        <f t="shared" si="497"/>
        <v>0</v>
      </c>
      <c r="AC748" s="121">
        <f t="shared" si="497"/>
        <v>0</v>
      </c>
      <c r="AD748" s="121">
        <f t="shared" si="497"/>
        <v>0</v>
      </c>
      <c r="AE748" s="121">
        <f t="shared" si="497"/>
        <v>0</v>
      </c>
      <c r="AF748" s="121">
        <f t="shared" si="497"/>
        <v>0</v>
      </c>
      <c r="AG748" s="121">
        <f t="shared" si="497"/>
        <v>0</v>
      </c>
      <c r="AH748" s="121">
        <f t="shared" si="497"/>
        <v>0</v>
      </c>
      <c r="AI748" s="121">
        <f t="shared" si="497"/>
        <v>0</v>
      </c>
      <c r="AJ748" s="121">
        <f t="shared" si="497"/>
        <v>0</v>
      </c>
      <c r="AK748" s="121">
        <f t="shared" si="497"/>
        <v>0</v>
      </c>
      <c r="AL748" s="121">
        <f t="shared" si="497"/>
        <v>0</v>
      </c>
      <c r="AM748" s="121">
        <f t="shared" si="497"/>
        <v>0</v>
      </c>
      <c r="AN748" s="121">
        <f t="shared" si="497"/>
        <v>0</v>
      </c>
      <c r="AO748" s="701">
        <f t="shared" si="497"/>
        <v>0</v>
      </c>
      <c r="AP748" s="122"/>
      <c r="AQ748" s="123">
        <f t="shared" si="498"/>
        <v>0</v>
      </c>
      <c r="AR748" s="121">
        <f t="shared" si="498"/>
        <v>0</v>
      </c>
      <c r="AS748" s="121">
        <f t="shared" si="498"/>
        <v>0</v>
      </c>
      <c r="AT748" s="121">
        <f t="shared" si="498"/>
        <v>0</v>
      </c>
      <c r="AU748" s="121">
        <f t="shared" si="498"/>
        <v>0</v>
      </c>
      <c r="AV748" s="121">
        <f t="shared" si="498"/>
        <v>0</v>
      </c>
      <c r="AW748" s="121">
        <f t="shared" si="498"/>
        <v>0</v>
      </c>
      <c r="AX748" s="121">
        <f t="shared" si="498"/>
        <v>0</v>
      </c>
      <c r="AY748" s="121">
        <f t="shared" si="498"/>
        <v>0</v>
      </c>
      <c r="AZ748" s="121">
        <f t="shared" si="498"/>
        <v>0</v>
      </c>
      <c r="BA748" s="121">
        <f t="shared" si="498"/>
        <v>0</v>
      </c>
      <c r="BB748" s="121">
        <f t="shared" si="498"/>
        <v>0</v>
      </c>
      <c r="BC748" s="121">
        <f t="shared" si="498"/>
        <v>0</v>
      </c>
      <c r="BD748" s="701">
        <f t="shared" si="498"/>
        <v>0</v>
      </c>
      <c r="BE748" s="693"/>
      <c r="BF748" s="122">
        <f t="shared" si="482"/>
        <v>0</v>
      </c>
      <c r="BG748" s="124"/>
      <c r="BH748" s="122">
        <f t="shared" si="483"/>
        <v>0</v>
      </c>
      <c r="BI748" s="124"/>
      <c r="BJ748" s="122">
        <f t="shared" si="484"/>
        <v>0</v>
      </c>
      <c r="BK748" s="124"/>
      <c r="BL748" s="125">
        <f t="shared" si="485"/>
        <v>0</v>
      </c>
      <c r="BM748" s="124"/>
      <c r="BN748" s="123">
        <f t="shared" si="494"/>
        <v>0</v>
      </c>
      <c r="BO748" s="126">
        <f t="shared" si="494"/>
        <v>0</v>
      </c>
      <c r="BP748" s="127"/>
      <c r="BQ748" s="409"/>
    </row>
    <row r="749" spans="1:69" s="131" customFormat="1" ht="17.55" hidden="1" customHeight="1">
      <c r="A749" s="83"/>
      <c r="C749" s="139" t="str">
        <f t="shared" si="478"/>
        <v>H</v>
      </c>
      <c r="D749" s="130" t="str">
        <f t="shared" si="477"/>
        <v>IL_R</v>
      </c>
      <c r="E749" s="129">
        <f t="shared" si="495"/>
        <v>0</v>
      </c>
      <c r="F749" s="717"/>
      <c r="G749" s="123">
        <f t="shared" si="496"/>
        <v>0</v>
      </c>
      <c r="H749" s="121">
        <f t="shared" si="496"/>
        <v>0</v>
      </c>
      <c r="I749" s="121">
        <f t="shared" si="496"/>
        <v>0</v>
      </c>
      <c r="J749" s="121">
        <f t="shared" si="496"/>
        <v>0</v>
      </c>
      <c r="K749" s="121">
        <f t="shared" si="496"/>
        <v>0</v>
      </c>
      <c r="L749" s="121">
        <f t="shared" si="496"/>
        <v>0</v>
      </c>
      <c r="M749" s="121">
        <f t="shared" si="496"/>
        <v>0</v>
      </c>
      <c r="N749" s="121">
        <f t="shared" si="496"/>
        <v>0</v>
      </c>
      <c r="O749" s="121">
        <f t="shared" si="496"/>
        <v>0</v>
      </c>
      <c r="P749" s="126">
        <f t="shared" si="496"/>
        <v>0</v>
      </c>
      <c r="Q749" s="122"/>
      <c r="R749" s="408">
        <f t="shared" si="479"/>
        <v>0</v>
      </c>
      <c r="S749" s="693"/>
      <c r="T749" s="700">
        <f t="shared" si="490"/>
        <v>0</v>
      </c>
      <c r="U749" s="701">
        <f t="shared" si="490"/>
        <v>0</v>
      </c>
      <c r="V749" s="693"/>
      <c r="W749" s="700">
        <f t="shared" si="491"/>
        <v>0</v>
      </c>
      <c r="X749" s="126">
        <f t="shared" si="491"/>
        <v>0</v>
      </c>
      <c r="Y749" s="696">
        <f t="shared" si="480"/>
        <v>0</v>
      </c>
      <c r="Z749" s="408">
        <f t="shared" si="481"/>
        <v>0</v>
      </c>
      <c r="AA749" s="127"/>
      <c r="AB749" s="123">
        <f t="shared" si="497"/>
        <v>0</v>
      </c>
      <c r="AC749" s="121">
        <f t="shared" si="497"/>
        <v>0</v>
      </c>
      <c r="AD749" s="121">
        <f t="shared" si="497"/>
        <v>0</v>
      </c>
      <c r="AE749" s="121">
        <f t="shared" si="497"/>
        <v>0</v>
      </c>
      <c r="AF749" s="121">
        <f t="shared" si="497"/>
        <v>0</v>
      </c>
      <c r="AG749" s="121">
        <f t="shared" si="497"/>
        <v>0</v>
      </c>
      <c r="AH749" s="121">
        <f t="shared" si="497"/>
        <v>0</v>
      </c>
      <c r="AI749" s="121">
        <f t="shared" si="497"/>
        <v>0</v>
      </c>
      <c r="AJ749" s="121">
        <f t="shared" si="497"/>
        <v>0</v>
      </c>
      <c r="AK749" s="121">
        <f t="shared" si="497"/>
        <v>0</v>
      </c>
      <c r="AL749" s="121">
        <f t="shared" si="497"/>
        <v>0</v>
      </c>
      <c r="AM749" s="121">
        <f t="shared" si="497"/>
        <v>0</v>
      </c>
      <c r="AN749" s="121">
        <f t="shared" si="497"/>
        <v>0</v>
      </c>
      <c r="AO749" s="701">
        <f t="shared" si="497"/>
        <v>0</v>
      </c>
      <c r="AP749" s="122"/>
      <c r="AQ749" s="123">
        <f t="shared" si="498"/>
        <v>0</v>
      </c>
      <c r="AR749" s="121">
        <f t="shared" si="498"/>
        <v>0</v>
      </c>
      <c r="AS749" s="121">
        <f t="shared" si="498"/>
        <v>0</v>
      </c>
      <c r="AT749" s="121">
        <f t="shared" si="498"/>
        <v>0</v>
      </c>
      <c r="AU749" s="121">
        <f t="shared" si="498"/>
        <v>0</v>
      </c>
      <c r="AV749" s="121">
        <f t="shared" si="498"/>
        <v>0</v>
      </c>
      <c r="AW749" s="121">
        <f t="shared" si="498"/>
        <v>0</v>
      </c>
      <c r="AX749" s="121">
        <f t="shared" si="498"/>
        <v>0</v>
      </c>
      <c r="AY749" s="121">
        <f t="shared" si="498"/>
        <v>0</v>
      </c>
      <c r="AZ749" s="121">
        <f t="shared" si="498"/>
        <v>0</v>
      </c>
      <c r="BA749" s="121">
        <f t="shared" si="498"/>
        <v>0</v>
      </c>
      <c r="BB749" s="121">
        <f t="shared" si="498"/>
        <v>0</v>
      </c>
      <c r="BC749" s="121">
        <f t="shared" si="498"/>
        <v>0</v>
      </c>
      <c r="BD749" s="701">
        <f t="shared" si="498"/>
        <v>0</v>
      </c>
      <c r="BE749" s="693"/>
      <c r="BF749" s="122">
        <f t="shared" si="482"/>
        <v>0</v>
      </c>
      <c r="BG749" s="124"/>
      <c r="BH749" s="122">
        <f t="shared" si="483"/>
        <v>0</v>
      </c>
      <c r="BI749" s="124"/>
      <c r="BJ749" s="122">
        <f t="shared" si="484"/>
        <v>0</v>
      </c>
      <c r="BK749" s="124"/>
      <c r="BL749" s="125">
        <f t="shared" si="485"/>
        <v>0</v>
      </c>
      <c r="BM749" s="124"/>
      <c r="BN749" s="123">
        <f t="shared" si="494"/>
        <v>0</v>
      </c>
      <c r="BO749" s="126">
        <f t="shared" si="494"/>
        <v>0</v>
      </c>
      <c r="BP749" s="127"/>
      <c r="BQ749" s="409"/>
    </row>
    <row r="750" spans="1:69" s="58" customFormat="1" ht="17.55" hidden="1" customHeight="1">
      <c r="A750"/>
      <c r="B750"/>
      <c r="C750" s="139" t="str">
        <f t="shared" si="478"/>
        <v>H</v>
      </c>
      <c r="D750" s="130" t="str">
        <f>$D739</f>
        <v>IL_R</v>
      </c>
      <c r="E750" s="129" t="str">
        <f t="shared" ref="E750" si="499">E190</f>
        <v>Unknown</v>
      </c>
      <c r="F750" s="717"/>
      <c r="G750" s="123">
        <f t="shared" si="496"/>
        <v>0</v>
      </c>
      <c r="H750" s="121">
        <f t="shared" si="496"/>
        <v>0</v>
      </c>
      <c r="I750" s="121">
        <f t="shared" si="496"/>
        <v>0</v>
      </c>
      <c r="J750" s="121">
        <f t="shared" si="496"/>
        <v>0</v>
      </c>
      <c r="K750" s="121">
        <f t="shared" si="496"/>
        <v>0</v>
      </c>
      <c r="L750" s="121">
        <f t="shared" si="496"/>
        <v>0</v>
      </c>
      <c r="M750" s="121">
        <f t="shared" si="496"/>
        <v>0</v>
      </c>
      <c r="N750" s="121">
        <f t="shared" si="496"/>
        <v>0</v>
      </c>
      <c r="O750" s="121">
        <f t="shared" si="496"/>
        <v>0</v>
      </c>
      <c r="P750" s="126">
        <f t="shared" si="496"/>
        <v>0</v>
      </c>
      <c r="Q750" s="122"/>
      <c r="R750" s="408">
        <f t="shared" si="479"/>
        <v>0</v>
      </c>
      <c r="S750" s="693"/>
      <c r="T750" s="700">
        <f t="shared" si="490"/>
        <v>0</v>
      </c>
      <c r="U750" s="701">
        <f t="shared" si="490"/>
        <v>0</v>
      </c>
      <c r="V750" s="693"/>
      <c r="W750" s="700">
        <f t="shared" si="491"/>
        <v>0</v>
      </c>
      <c r="X750" s="126">
        <f t="shared" si="491"/>
        <v>0</v>
      </c>
      <c r="Y750" s="696">
        <f t="shared" si="480"/>
        <v>0</v>
      </c>
      <c r="Z750" s="408">
        <f t="shared" si="481"/>
        <v>0</v>
      </c>
      <c r="AA750" s="127"/>
      <c r="AB750" s="123">
        <f t="shared" si="497"/>
        <v>0</v>
      </c>
      <c r="AC750" s="121">
        <f t="shared" si="497"/>
        <v>0</v>
      </c>
      <c r="AD750" s="121">
        <f t="shared" si="497"/>
        <v>0</v>
      </c>
      <c r="AE750" s="121">
        <f t="shared" si="497"/>
        <v>0</v>
      </c>
      <c r="AF750" s="121">
        <f t="shared" si="497"/>
        <v>0</v>
      </c>
      <c r="AG750" s="121">
        <f t="shared" si="497"/>
        <v>0</v>
      </c>
      <c r="AH750" s="121">
        <f t="shared" si="497"/>
        <v>0</v>
      </c>
      <c r="AI750" s="121">
        <f t="shared" si="497"/>
        <v>0</v>
      </c>
      <c r="AJ750" s="121">
        <f t="shared" si="497"/>
        <v>0</v>
      </c>
      <c r="AK750" s="121">
        <f t="shared" si="497"/>
        <v>0</v>
      </c>
      <c r="AL750" s="121">
        <f t="shared" si="497"/>
        <v>0</v>
      </c>
      <c r="AM750" s="121">
        <f t="shared" si="497"/>
        <v>0</v>
      </c>
      <c r="AN750" s="121">
        <f t="shared" si="497"/>
        <v>0</v>
      </c>
      <c r="AO750" s="701">
        <f t="shared" si="497"/>
        <v>0</v>
      </c>
      <c r="AP750" s="122"/>
      <c r="AQ750" s="123">
        <f t="shared" si="498"/>
        <v>0</v>
      </c>
      <c r="AR750" s="121">
        <f t="shared" si="498"/>
        <v>0</v>
      </c>
      <c r="AS750" s="121">
        <f t="shared" si="498"/>
        <v>0</v>
      </c>
      <c r="AT750" s="121">
        <f t="shared" si="498"/>
        <v>0</v>
      </c>
      <c r="AU750" s="121">
        <f t="shared" si="498"/>
        <v>0</v>
      </c>
      <c r="AV750" s="121">
        <f t="shared" si="498"/>
        <v>0</v>
      </c>
      <c r="AW750" s="121">
        <f t="shared" si="498"/>
        <v>0</v>
      </c>
      <c r="AX750" s="121">
        <f t="shared" si="498"/>
        <v>0</v>
      </c>
      <c r="AY750" s="121">
        <f t="shared" si="498"/>
        <v>0</v>
      </c>
      <c r="AZ750" s="121">
        <f t="shared" si="498"/>
        <v>0</v>
      </c>
      <c r="BA750" s="121">
        <f t="shared" si="498"/>
        <v>0</v>
      </c>
      <c r="BB750" s="121">
        <f t="shared" si="498"/>
        <v>0</v>
      </c>
      <c r="BC750" s="121">
        <f t="shared" si="498"/>
        <v>0</v>
      </c>
      <c r="BD750" s="701">
        <f t="shared" si="498"/>
        <v>0</v>
      </c>
      <c r="BE750" s="693"/>
      <c r="BF750" s="122">
        <f t="shared" si="482"/>
        <v>0</v>
      </c>
      <c r="BG750" s="124"/>
      <c r="BH750" s="122">
        <f t="shared" si="483"/>
        <v>0</v>
      </c>
      <c r="BI750" s="124"/>
      <c r="BJ750" s="122">
        <f t="shared" si="484"/>
        <v>0</v>
      </c>
      <c r="BK750" s="124"/>
      <c r="BL750" s="125">
        <f t="shared" si="485"/>
        <v>0</v>
      </c>
      <c r="BM750" s="124"/>
      <c r="BN750" s="123">
        <f t="shared" si="494"/>
        <v>0</v>
      </c>
      <c r="BO750" s="126">
        <f t="shared" si="494"/>
        <v>0</v>
      </c>
      <c r="BP750" s="127"/>
      <c r="BQ750" s="410"/>
    </row>
    <row r="751" spans="1:69" s="58" customFormat="1" ht="17.55" hidden="1" customHeight="1">
      <c r="A751"/>
      <c r="B751"/>
      <c r="C751" s="139" t="str">
        <f t="shared" si="478"/>
        <v>H</v>
      </c>
      <c r="D751" s="130" t="str">
        <f>Parameter!G83</f>
        <v>n/p_CGL</v>
      </c>
      <c r="E751" s="129" t="str">
        <f t="shared" ref="E751:E774" si="500">E156</f>
        <v>Aglaia Tech</v>
      </c>
      <c r="F751" s="717"/>
      <c r="G751" s="123">
        <f t="shared" si="496"/>
        <v>0</v>
      </c>
      <c r="H751" s="121">
        <f t="shared" si="496"/>
        <v>0</v>
      </c>
      <c r="I751" s="121">
        <f t="shared" si="496"/>
        <v>0</v>
      </c>
      <c r="J751" s="121">
        <f t="shared" si="496"/>
        <v>0</v>
      </c>
      <c r="K751" s="121">
        <f t="shared" si="496"/>
        <v>0</v>
      </c>
      <c r="L751" s="121">
        <f t="shared" si="496"/>
        <v>0</v>
      </c>
      <c r="M751" s="121">
        <f t="shared" si="496"/>
        <v>0</v>
      </c>
      <c r="N751" s="121">
        <f t="shared" si="496"/>
        <v>0</v>
      </c>
      <c r="O751" s="121">
        <f t="shared" si="496"/>
        <v>0</v>
      </c>
      <c r="P751" s="126">
        <f t="shared" si="496"/>
        <v>0</v>
      </c>
      <c r="Q751" s="122"/>
      <c r="R751" s="408">
        <f t="shared" si="479"/>
        <v>0</v>
      </c>
      <c r="S751" s="693"/>
      <c r="T751" s="700">
        <f t="shared" si="490"/>
        <v>0</v>
      </c>
      <c r="U751" s="701">
        <f t="shared" si="490"/>
        <v>0</v>
      </c>
      <c r="V751" s="693"/>
      <c r="W751" s="700">
        <f t="shared" si="491"/>
        <v>0</v>
      </c>
      <c r="X751" s="126">
        <f t="shared" si="491"/>
        <v>0</v>
      </c>
      <c r="Y751" s="696">
        <f t="shared" si="480"/>
        <v>0</v>
      </c>
      <c r="Z751" s="408">
        <f t="shared" si="481"/>
        <v>0</v>
      </c>
      <c r="AA751" s="127"/>
      <c r="AB751" s="123">
        <f t="shared" si="497"/>
        <v>0</v>
      </c>
      <c r="AC751" s="121">
        <f t="shared" si="497"/>
        <v>0</v>
      </c>
      <c r="AD751" s="121">
        <f t="shared" si="497"/>
        <v>0</v>
      </c>
      <c r="AE751" s="121">
        <f t="shared" si="497"/>
        <v>0</v>
      </c>
      <c r="AF751" s="121">
        <f t="shared" si="497"/>
        <v>0</v>
      </c>
      <c r="AG751" s="121">
        <f t="shared" si="497"/>
        <v>0</v>
      </c>
      <c r="AH751" s="121">
        <f t="shared" si="497"/>
        <v>0</v>
      </c>
      <c r="AI751" s="121">
        <f t="shared" si="497"/>
        <v>0</v>
      </c>
      <c r="AJ751" s="121">
        <f t="shared" si="497"/>
        <v>0</v>
      </c>
      <c r="AK751" s="121">
        <f t="shared" si="497"/>
        <v>0</v>
      </c>
      <c r="AL751" s="121">
        <f t="shared" si="497"/>
        <v>0</v>
      </c>
      <c r="AM751" s="121">
        <f t="shared" si="497"/>
        <v>0</v>
      </c>
      <c r="AN751" s="121">
        <f t="shared" si="497"/>
        <v>0</v>
      </c>
      <c r="AO751" s="701">
        <f t="shared" si="497"/>
        <v>0</v>
      </c>
      <c r="AP751" s="122"/>
      <c r="AQ751" s="123">
        <f t="shared" si="498"/>
        <v>0</v>
      </c>
      <c r="AR751" s="121">
        <f t="shared" si="498"/>
        <v>0</v>
      </c>
      <c r="AS751" s="121">
        <f t="shared" si="498"/>
        <v>0</v>
      </c>
      <c r="AT751" s="121">
        <f t="shared" si="498"/>
        <v>0</v>
      </c>
      <c r="AU751" s="121">
        <f t="shared" si="498"/>
        <v>0</v>
      </c>
      <c r="AV751" s="121">
        <f t="shared" si="498"/>
        <v>0</v>
      </c>
      <c r="AW751" s="121">
        <f t="shared" si="498"/>
        <v>0</v>
      </c>
      <c r="AX751" s="121">
        <f t="shared" si="498"/>
        <v>0</v>
      </c>
      <c r="AY751" s="121">
        <f t="shared" si="498"/>
        <v>0</v>
      </c>
      <c r="AZ751" s="121">
        <f t="shared" si="498"/>
        <v>0</v>
      </c>
      <c r="BA751" s="121">
        <f t="shared" si="498"/>
        <v>0</v>
      </c>
      <c r="BB751" s="121">
        <f t="shared" si="498"/>
        <v>0</v>
      </c>
      <c r="BC751" s="121">
        <f t="shared" si="498"/>
        <v>0</v>
      </c>
      <c r="BD751" s="701">
        <f t="shared" si="498"/>
        <v>0</v>
      </c>
      <c r="BE751" s="693"/>
      <c r="BF751" s="122">
        <f t="shared" si="482"/>
        <v>0</v>
      </c>
      <c r="BG751" s="124"/>
      <c r="BH751" s="122">
        <f t="shared" si="483"/>
        <v>0</v>
      </c>
      <c r="BI751" s="124"/>
      <c r="BJ751" s="122">
        <f t="shared" si="484"/>
        <v>0</v>
      </c>
      <c r="BK751" s="124"/>
      <c r="BL751" s="125">
        <f t="shared" si="485"/>
        <v>0</v>
      </c>
      <c r="BM751" s="124"/>
      <c r="BN751" s="123">
        <f t="shared" si="494"/>
        <v>0</v>
      </c>
      <c r="BO751" s="126">
        <f t="shared" si="494"/>
        <v>0</v>
      </c>
      <c r="BP751" s="127"/>
      <c r="BQ751" s="410"/>
    </row>
    <row r="752" spans="1:69" s="58" customFormat="1" ht="17.55" hidden="1" customHeight="1">
      <c r="A752"/>
      <c r="B752"/>
      <c r="C752" s="139" t="str">
        <f t="shared" si="478"/>
        <v>H</v>
      </c>
      <c r="D752" s="130" t="str">
        <f t="shared" ref="D752:D784" si="501">$D751</f>
        <v>n/p_CGL</v>
      </c>
      <c r="E752" s="129" t="str">
        <f t="shared" si="500"/>
        <v>Bayer</v>
      </c>
      <c r="F752" s="717"/>
      <c r="G752" s="123">
        <f t="shared" si="496"/>
        <v>0</v>
      </c>
      <c r="H752" s="121">
        <f t="shared" si="496"/>
        <v>0</v>
      </c>
      <c r="I752" s="121">
        <f t="shared" si="496"/>
        <v>0</v>
      </c>
      <c r="J752" s="121">
        <f t="shared" si="496"/>
        <v>0</v>
      </c>
      <c r="K752" s="121">
        <f t="shared" si="496"/>
        <v>0</v>
      </c>
      <c r="L752" s="121">
        <f t="shared" si="496"/>
        <v>0</v>
      </c>
      <c r="M752" s="121">
        <f t="shared" si="496"/>
        <v>0</v>
      </c>
      <c r="N752" s="121">
        <f t="shared" si="496"/>
        <v>0</v>
      </c>
      <c r="O752" s="121">
        <f t="shared" si="496"/>
        <v>0</v>
      </c>
      <c r="P752" s="126">
        <f t="shared" si="496"/>
        <v>0</v>
      </c>
      <c r="Q752" s="122"/>
      <c r="R752" s="408">
        <f t="shared" si="479"/>
        <v>0</v>
      </c>
      <c r="S752" s="693"/>
      <c r="T752" s="700">
        <f t="shared" si="490"/>
        <v>0</v>
      </c>
      <c r="U752" s="701">
        <f t="shared" si="490"/>
        <v>0</v>
      </c>
      <c r="V752" s="693"/>
      <c r="W752" s="700">
        <f t="shared" si="491"/>
        <v>0</v>
      </c>
      <c r="X752" s="126">
        <f t="shared" si="491"/>
        <v>0</v>
      </c>
      <c r="Y752" s="696">
        <f t="shared" si="480"/>
        <v>0</v>
      </c>
      <c r="Z752" s="408">
        <f t="shared" si="481"/>
        <v>0</v>
      </c>
      <c r="AA752" s="127"/>
      <c r="AB752" s="123">
        <f t="shared" si="497"/>
        <v>0</v>
      </c>
      <c r="AC752" s="121">
        <f t="shared" si="497"/>
        <v>0</v>
      </c>
      <c r="AD752" s="121">
        <f t="shared" si="497"/>
        <v>0</v>
      </c>
      <c r="AE752" s="121">
        <f t="shared" si="497"/>
        <v>0</v>
      </c>
      <c r="AF752" s="121">
        <f t="shared" si="497"/>
        <v>0</v>
      </c>
      <c r="AG752" s="121">
        <f t="shared" si="497"/>
        <v>0</v>
      </c>
      <c r="AH752" s="121">
        <f t="shared" si="497"/>
        <v>0</v>
      </c>
      <c r="AI752" s="121">
        <f t="shared" si="497"/>
        <v>0</v>
      </c>
      <c r="AJ752" s="121">
        <f t="shared" si="497"/>
        <v>0</v>
      </c>
      <c r="AK752" s="121">
        <f t="shared" si="497"/>
        <v>0</v>
      </c>
      <c r="AL752" s="121">
        <f t="shared" si="497"/>
        <v>0</v>
      </c>
      <c r="AM752" s="121">
        <f t="shared" si="497"/>
        <v>0</v>
      </c>
      <c r="AN752" s="121">
        <f t="shared" si="497"/>
        <v>0</v>
      </c>
      <c r="AO752" s="701">
        <f t="shared" si="497"/>
        <v>0</v>
      </c>
      <c r="AP752" s="122"/>
      <c r="AQ752" s="123">
        <f t="shared" si="498"/>
        <v>0</v>
      </c>
      <c r="AR752" s="121">
        <f t="shared" si="498"/>
        <v>0</v>
      </c>
      <c r="AS752" s="121">
        <f t="shared" si="498"/>
        <v>0</v>
      </c>
      <c r="AT752" s="121">
        <f t="shared" si="498"/>
        <v>0</v>
      </c>
      <c r="AU752" s="121">
        <f t="shared" si="498"/>
        <v>0</v>
      </c>
      <c r="AV752" s="121">
        <f t="shared" si="498"/>
        <v>0</v>
      </c>
      <c r="AW752" s="121">
        <f t="shared" si="498"/>
        <v>0</v>
      </c>
      <c r="AX752" s="121">
        <f t="shared" si="498"/>
        <v>0</v>
      </c>
      <c r="AY752" s="121">
        <f t="shared" si="498"/>
        <v>0</v>
      </c>
      <c r="AZ752" s="121">
        <f t="shared" si="498"/>
        <v>0</v>
      </c>
      <c r="BA752" s="121">
        <f t="shared" si="498"/>
        <v>0</v>
      </c>
      <c r="BB752" s="121">
        <f t="shared" si="498"/>
        <v>0</v>
      </c>
      <c r="BC752" s="121">
        <f t="shared" si="498"/>
        <v>0</v>
      </c>
      <c r="BD752" s="701">
        <f t="shared" si="498"/>
        <v>0</v>
      </c>
      <c r="BE752" s="693"/>
      <c r="BF752" s="122">
        <f t="shared" si="482"/>
        <v>0</v>
      </c>
      <c r="BG752" s="124"/>
      <c r="BH752" s="122">
        <f t="shared" si="483"/>
        <v>0</v>
      </c>
      <c r="BI752" s="124"/>
      <c r="BJ752" s="122">
        <f t="shared" si="484"/>
        <v>0</v>
      </c>
      <c r="BK752" s="124"/>
      <c r="BL752" s="125">
        <f t="shared" si="485"/>
        <v>0</v>
      </c>
      <c r="BM752" s="124"/>
      <c r="BN752" s="123">
        <f t="shared" si="494"/>
        <v>0</v>
      </c>
      <c r="BO752" s="126">
        <f t="shared" si="494"/>
        <v>0</v>
      </c>
      <c r="BP752" s="127"/>
      <c r="BQ752" s="410"/>
    </row>
    <row r="753" spans="1:69" s="58" customFormat="1" ht="17.55" hidden="1" customHeight="1">
      <c r="A753"/>
      <c r="B753"/>
      <c r="C753" s="139" t="str">
        <f t="shared" si="478"/>
        <v>H</v>
      </c>
      <c r="D753" s="130" t="str">
        <f t="shared" si="501"/>
        <v>n/p_CGL</v>
      </c>
      <c r="E753" s="129" t="str">
        <f t="shared" si="500"/>
        <v>Comet</v>
      </c>
      <c r="F753" s="717"/>
      <c r="G753" s="123">
        <f t="shared" si="496"/>
        <v>0</v>
      </c>
      <c r="H753" s="121">
        <f t="shared" si="496"/>
        <v>0</v>
      </c>
      <c r="I753" s="121">
        <f t="shared" si="496"/>
        <v>0</v>
      </c>
      <c r="J753" s="121">
        <f t="shared" si="496"/>
        <v>0</v>
      </c>
      <c r="K753" s="121">
        <f t="shared" si="496"/>
        <v>0</v>
      </c>
      <c r="L753" s="121">
        <f t="shared" si="496"/>
        <v>0</v>
      </c>
      <c r="M753" s="121">
        <f t="shared" si="496"/>
        <v>0</v>
      </c>
      <c r="N753" s="121">
        <f t="shared" si="496"/>
        <v>0</v>
      </c>
      <c r="O753" s="121">
        <f t="shared" si="496"/>
        <v>0</v>
      </c>
      <c r="P753" s="126">
        <f t="shared" si="496"/>
        <v>0</v>
      </c>
      <c r="Q753" s="122"/>
      <c r="R753" s="408">
        <f t="shared" si="479"/>
        <v>0</v>
      </c>
      <c r="S753" s="693"/>
      <c r="T753" s="700">
        <f t="shared" si="490"/>
        <v>0</v>
      </c>
      <c r="U753" s="701">
        <f t="shared" si="490"/>
        <v>0</v>
      </c>
      <c r="V753" s="693"/>
      <c r="W753" s="700">
        <f t="shared" si="491"/>
        <v>0</v>
      </c>
      <c r="X753" s="126">
        <f t="shared" si="491"/>
        <v>0</v>
      </c>
      <c r="Y753" s="696">
        <f t="shared" si="480"/>
        <v>0</v>
      </c>
      <c r="Z753" s="408">
        <f t="shared" si="481"/>
        <v>0</v>
      </c>
      <c r="AA753" s="127"/>
      <c r="AB753" s="123">
        <f t="shared" si="497"/>
        <v>0</v>
      </c>
      <c r="AC753" s="121">
        <f t="shared" si="497"/>
        <v>0</v>
      </c>
      <c r="AD753" s="121">
        <f t="shared" si="497"/>
        <v>0</v>
      </c>
      <c r="AE753" s="121">
        <f t="shared" si="497"/>
        <v>0</v>
      </c>
      <c r="AF753" s="121">
        <f t="shared" si="497"/>
        <v>0</v>
      </c>
      <c r="AG753" s="121">
        <f t="shared" si="497"/>
        <v>0</v>
      </c>
      <c r="AH753" s="121">
        <f t="shared" si="497"/>
        <v>0</v>
      </c>
      <c r="AI753" s="121">
        <f t="shared" si="497"/>
        <v>0</v>
      </c>
      <c r="AJ753" s="121">
        <f t="shared" si="497"/>
        <v>0</v>
      </c>
      <c r="AK753" s="121">
        <f t="shared" si="497"/>
        <v>0</v>
      </c>
      <c r="AL753" s="121">
        <f t="shared" si="497"/>
        <v>0</v>
      </c>
      <c r="AM753" s="121">
        <f t="shared" si="497"/>
        <v>0</v>
      </c>
      <c r="AN753" s="121">
        <f t="shared" si="497"/>
        <v>0</v>
      </c>
      <c r="AO753" s="701">
        <f t="shared" si="497"/>
        <v>0</v>
      </c>
      <c r="AP753" s="122"/>
      <c r="AQ753" s="123">
        <f t="shared" si="498"/>
        <v>0</v>
      </c>
      <c r="AR753" s="121">
        <f t="shared" si="498"/>
        <v>0</v>
      </c>
      <c r="AS753" s="121">
        <f t="shared" si="498"/>
        <v>0</v>
      </c>
      <c r="AT753" s="121">
        <f t="shared" si="498"/>
        <v>0</v>
      </c>
      <c r="AU753" s="121">
        <f t="shared" si="498"/>
        <v>0</v>
      </c>
      <c r="AV753" s="121">
        <f t="shared" si="498"/>
        <v>0</v>
      </c>
      <c r="AW753" s="121">
        <f t="shared" si="498"/>
        <v>0</v>
      </c>
      <c r="AX753" s="121">
        <f t="shared" si="498"/>
        <v>0</v>
      </c>
      <c r="AY753" s="121">
        <f t="shared" si="498"/>
        <v>0</v>
      </c>
      <c r="AZ753" s="121">
        <f t="shared" si="498"/>
        <v>0</v>
      </c>
      <c r="BA753" s="121">
        <f t="shared" si="498"/>
        <v>0</v>
      </c>
      <c r="BB753" s="121">
        <f t="shared" si="498"/>
        <v>0</v>
      </c>
      <c r="BC753" s="121">
        <f t="shared" si="498"/>
        <v>0</v>
      </c>
      <c r="BD753" s="701">
        <f t="shared" si="498"/>
        <v>0</v>
      </c>
      <c r="BE753" s="693"/>
      <c r="BF753" s="122">
        <f t="shared" si="482"/>
        <v>0</v>
      </c>
      <c r="BG753" s="124"/>
      <c r="BH753" s="122">
        <f t="shared" si="483"/>
        <v>0</v>
      </c>
      <c r="BI753" s="124"/>
      <c r="BJ753" s="122">
        <f t="shared" si="484"/>
        <v>0</v>
      </c>
      <c r="BK753" s="124"/>
      <c r="BL753" s="125">
        <f t="shared" si="485"/>
        <v>0</v>
      </c>
      <c r="BM753" s="124"/>
      <c r="BN753" s="123">
        <f t="shared" si="494"/>
        <v>0</v>
      </c>
      <c r="BO753" s="126">
        <f t="shared" si="494"/>
        <v>0</v>
      </c>
      <c r="BP753" s="127"/>
      <c r="BQ753" s="410"/>
    </row>
    <row r="754" spans="1:69" s="58" customFormat="1" ht="17.55" hidden="1" customHeight="1">
      <c r="A754"/>
      <c r="B754"/>
      <c r="C754" s="139" t="str">
        <f t="shared" si="478"/>
        <v>H</v>
      </c>
      <c r="D754" s="130" t="str">
        <f t="shared" si="501"/>
        <v>n/p_CGL</v>
      </c>
      <c r="E754" s="129" t="str">
        <f t="shared" si="500"/>
        <v>Dongjin Semichem</v>
      </c>
      <c r="F754" s="717"/>
      <c r="G754" s="123">
        <f t="shared" si="496"/>
        <v>0</v>
      </c>
      <c r="H754" s="121">
        <f t="shared" si="496"/>
        <v>0</v>
      </c>
      <c r="I754" s="121">
        <f t="shared" si="496"/>
        <v>0</v>
      </c>
      <c r="J754" s="121">
        <f t="shared" si="496"/>
        <v>0</v>
      </c>
      <c r="K754" s="121">
        <f t="shared" si="496"/>
        <v>0</v>
      </c>
      <c r="L754" s="121">
        <f t="shared" si="496"/>
        <v>0</v>
      </c>
      <c r="M754" s="121">
        <f t="shared" si="496"/>
        <v>0</v>
      </c>
      <c r="N754" s="121">
        <f t="shared" si="496"/>
        <v>0</v>
      </c>
      <c r="O754" s="121">
        <f t="shared" si="496"/>
        <v>0</v>
      </c>
      <c r="P754" s="126">
        <f t="shared" si="496"/>
        <v>0</v>
      </c>
      <c r="Q754" s="122"/>
      <c r="R754" s="408">
        <f t="shared" si="479"/>
        <v>0</v>
      </c>
      <c r="S754" s="693"/>
      <c r="T754" s="700">
        <f t="shared" si="490"/>
        <v>0</v>
      </c>
      <c r="U754" s="701">
        <f t="shared" si="490"/>
        <v>0</v>
      </c>
      <c r="V754" s="693"/>
      <c r="W754" s="700">
        <f t="shared" si="491"/>
        <v>0</v>
      </c>
      <c r="X754" s="126">
        <f t="shared" si="491"/>
        <v>0</v>
      </c>
      <c r="Y754" s="696">
        <f t="shared" si="480"/>
        <v>0</v>
      </c>
      <c r="Z754" s="408">
        <f t="shared" si="481"/>
        <v>0</v>
      </c>
      <c r="AA754" s="127"/>
      <c r="AB754" s="123">
        <f t="shared" si="497"/>
        <v>0</v>
      </c>
      <c r="AC754" s="121">
        <f t="shared" si="497"/>
        <v>0</v>
      </c>
      <c r="AD754" s="121">
        <f t="shared" si="497"/>
        <v>0</v>
      </c>
      <c r="AE754" s="121">
        <f t="shared" si="497"/>
        <v>0</v>
      </c>
      <c r="AF754" s="121">
        <f t="shared" si="497"/>
        <v>0</v>
      </c>
      <c r="AG754" s="121">
        <f t="shared" si="497"/>
        <v>0</v>
      </c>
      <c r="AH754" s="121">
        <f t="shared" si="497"/>
        <v>0</v>
      </c>
      <c r="AI754" s="121">
        <f t="shared" si="497"/>
        <v>0</v>
      </c>
      <c r="AJ754" s="121">
        <f t="shared" si="497"/>
        <v>0</v>
      </c>
      <c r="AK754" s="121">
        <f t="shared" si="497"/>
        <v>0</v>
      </c>
      <c r="AL754" s="121">
        <f t="shared" si="497"/>
        <v>0</v>
      </c>
      <c r="AM754" s="121">
        <f t="shared" si="497"/>
        <v>0</v>
      </c>
      <c r="AN754" s="121">
        <f t="shared" si="497"/>
        <v>0</v>
      </c>
      <c r="AO754" s="701">
        <f t="shared" si="497"/>
        <v>0</v>
      </c>
      <c r="AP754" s="122"/>
      <c r="AQ754" s="123">
        <f t="shared" si="498"/>
        <v>0</v>
      </c>
      <c r="AR754" s="121">
        <f t="shared" si="498"/>
        <v>0</v>
      </c>
      <c r="AS754" s="121">
        <f t="shared" si="498"/>
        <v>0</v>
      </c>
      <c r="AT754" s="121">
        <f t="shared" si="498"/>
        <v>0</v>
      </c>
      <c r="AU754" s="121">
        <f t="shared" si="498"/>
        <v>0</v>
      </c>
      <c r="AV754" s="121">
        <f t="shared" si="498"/>
        <v>0</v>
      </c>
      <c r="AW754" s="121">
        <f t="shared" si="498"/>
        <v>0</v>
      </c>
      <c r="AX754" s="121">
        <f t="shared" si="498"/>
        <v>0</v>
      </c>
      <c r="AY754" s="121">
        <f t="shared" si="498"/>
        <v>0</v>
      </c>
      <c r="AZ754" s="121">
        <f t="shared" si="498"/>
        <v>0</v>
      </c>
      <c r="BA754" s="121">
        <f t="shared" si="498"/>
        <v>0</v>
      </c>
      <c r="BB754" s="121">
        <f t="shared" si="498"/>
        <v>0</v>
      </c>
      <c r="BC754" s="121">
        <f t="shared" si="498"/>
        <v>0</v>
      </c>
      <c r="BD754" s="701">
        <f t="shared" si="498"/>
        <v>0</v>
      </c>
      <c r="BE754" s="693"/>
      <c r="BF754" s="122">
        <f t="shared" si="482"/>
        <v>0</v>
      </c>
      <c r="BG754" s="124"/>
      <c r="BH754" s="122">
        <f t="shared" si="483"/>
        <v>0</v>
      </c>
      <c r="BI754" s="124"/>
      <c r="BJ754" s="122">
        <f t="shared" si="484"/>
        <v>0</v>
      </c>
      <c r="BK754" s="124"/>
      <c r="BL754" s="125">
        <f t="shared" si="485"/>
        <v>0</v>
      </c>
      <c r="BM754" s="124"/>
      <c r="BN754" s="123">
        <f t="shared" si="494"/>
        <v>0</v>
      </c>
      <c r="BO754" s="126">
        <f t="shared" si="494"/>
        <v>0</v>
      </c>
      <c r="BP754" s="127"/>
      <c r="BQ754" s="410"/>
    </row>
    <row r="755" spans="1:69" s="58" customFormat="1" ht="17.55" hidden="1" customHeight="1">
      <c r="A755"/>
      <c r="B755"/>
      <c r="C755" s="139" t="str">
        <f t="shared" si="478"/>
        <v>H</v>
      </c>
      <c r="D755" s="130" t="str">
        <f t="shared" si="501"/>
        <v>n/p_CGL</v>
      </c>
      <c r="E755" s="129" t="str">
        <f t="shared" si="500"/>
        <v>Duksan Neolux</v>
      </c>
      <c r="F755" s="717"/>
      <c r="G755" s="123">
        <f t="shared" si="496"/>
        <v>0</v>
      </c>
      <c r="H755" s="121">
        <f t="shared" si="496"/>
        <v>0</v>
      </c>
      <c r="I755" s="121">
        <f t="shared" si="496"/>
        <v>0</v>
      </c>
      <c r="J755" s="121">
        <f t="shared" si="496"/>
        <v>0</v>
      </c>
      <c r="K755" s="121">
        <f t="shared" si="496"/>
        <v>0</v>
      </c>
      <c r="L755" s="121">
        <f t="shared" si="496"/>
        <v>0</v>
      </c>
      <c r="M755" s="121">
        <f t="shared" si="496"/>
        <v>0</v>
      </c>
      <c r="N755" s="121">
        <f t="shared" si="496"/>
        <v>0</v>
      </c>
      <c r="O755" s="121">
        <f t="shared" si="496"/>
        <v>0</v>
      </c>
      <c r="P755" s="126">
        <f t="shared" si="496"/>
        <v>0</v>
      </c>
      <c r="Q755" s="122"/>
      <c r="R755" s="408">
        <f t="shared" si="479"/>
        <v>0</v>
      </c>
      <c r="S755" s="693"/>
      <c r="T755" s="700">
        <f t="shared" si="490"/>
        <v>0</v>
      </c>
      <c r="U755" s="701">
        <f t="shared" si="490"/>
        <v>0</v>
      </c>
      <c r="V755" s="693"/>
      <c r="W755" s="700">
        <f t="shared" si="491"/>
        <v>0</v>
      </c>
      <c r="X755" s="126">
        <f t="shared" si="491"/>
        <v>0</v>
      </c>
      <c r="Y755" s="696">
        <f t="shared" si="480"/>
        <v>0</v>
      </c>
      <c r="Z755" s="408">
        <f t="shared" si="481"/>
        <v>0</v>
      </c>
      <c r="AA755" s="127"/>
      <c r="AB755" s="123">
        <f t="shared" si="497"/>
        <v>0</v>
      </c>
      <c r="AC755" s="121">
        <f t="shared" si="497"/>
        <v>0</v>
      </c>
      <c r="AD755" s="121">
        <f t="shared" si="497"/>
        <v>0</v>
      </c>
      <c r="AE755" s="121">
        <f t="shared" si="497"/>
        <v>0</v>
      </c>
      <c r="AF755" s="121">
        <f t="shared" si="497"/>
        <v>0</v>
      </c>
      <c r="AG755" s="121">
        <f t="shared" si="497"/>
        <v>0</v>
      </c>
      <c r="AH755" s="121">
        <f t="shared" si="497"/>
        <v>0</v>
      </c>
      <c r="AI755" s="121">
        <f t="shared" si="497"/>
        <v>0</v>
      </c>
      <c r="AJ755" s="121">
        <f t="shared" si="497"/>
        <v>0</v>
      </c>
      <c r="AK755" s="121">
        <f t="shared" si="497"/>
        <v>0</v>
      </c>
      <c r="AL755" s="121">
        <f t="shared" si="497"/>
        <v>0</v>
      </c>
      <c r="AM755" s="121">
        <f t="shared" si="497"/>
        <v>0</v>
      </c>
      <c r="AN755" s="121">
        <f t="shared" si="497"/>
        <v>0</v>
      </c>
      <c r="AO755" s="701">
        <f t="shared" si="497"/>
        <v>0</v>
      </c>
      <c r="AP755" s="122"/>
      <c r="AQ755" s="123">
        <f t="shared" si="498"/>
        <v>0</v>
      </c>
      <c r="AR755" s="121">
        <f t="shared" si="498"/>
        <v>0</v>
      </c>
      <c r="AS755" s="121">
        <f t="shared" si="498"/>
        <v>0</v>
      </c>
      <c r="AT755" s="121">
        <f t="shared" si="498"/>
        <v>0</v>
      </c>
      <c r="AU755" s="121">
        <f t="shared" si="498"/>
        <v>0</v>
      </c>
      <c r="AV755" s="121">
        <f t="shared" si="498"/>
        <v>0</v>
      </c>
      <c r="AW755" s="121">
        <f t="shared" si="498"/>
        <v>0</v>
      </c>
      <c r="AX755" s="121">
        <f t="shared" si="498"/>
        <v>0</v>
      </c>
      <c r="AY755" s="121">
        <f t="shared" si="498"/>
        <v>0</v>
      </c>
      <c r="AZ755" s="121">
        <f t="shared" si="498"/>
        <v>0</v>
      </c>
      <c r="BA755" s="121">
        <f t="shared" si="498"/>
        <v>0</v>
      </c>
      <c r="BB755" s="121">
        <f t="shared" si="498"/>
        <v>0</v>
      </c>
      <c r="BC755" s="121">
        <f t="shared" si="498"/>
        <v>0</v>
      </c>
      <c r="BD755" s="701">
        <f t="shared" si="498"/>
        <v>0</v>
      </c>
      <c r="BE755" s="693"/>
      <c r="BF755" s="122">
        <f t="shared" si="482"/>
        <v>0</v>
      </c>
      <c r="BG755" s="124"/>
      <c r="BH755" s="122">
        <f t="shared" si="483"/>
        <v>0</v>
      </c>
      <c r="BI755" s="124"/>
      <c r="BJ755" s="122">
        <f t="shared" si="484"/>
        <v>0</v>
      </c>
      <c r="BK755" s="124"/>
      <c r="BL755" s="125">
        <f t="shared" si="485"/>
        <v>0</v>
      </c>
      <c r="BM755" s="124"/>
      <c r="BN755" s="123">
        <f t="shared" si="494"/>
        <v>0</v>
      </c>
      <c r="BO755" s="126">
        <f t="shared" si="494"/>
        <v>0</v>
      </c>
      <c r="BP755" s="127"/>
      <c r="BQ755" s="410"/>
    </row>
    <row r="756" spans="1:69" s="58" customFormat="1" ht="17.55" hidden="1" customHeight="1">
      <c r="A756"/>
      <c r="B756"/>
      <c r="C756" s="139" t="str">
        <f t="shared" si="478"/>
        <v>H</v>
      </c>
      <c r="D756" s="130" t="str">
        <f t="shared" si="501"/>
        <v>n/p_CGL</v>
      </c>
      <c r="E756" s="129" t="str">
        <f t="shared" si="500"/>
        <v>DuPont</v>
      </c>
      <c r="F756" s="717"/>
      <c r="G756" s="123">
        <f t="shared" ref="G756:P765" si="502">SUMIFS(Share, Y, $E$3, Config, $G$11, P, G$15, LType, $D756, MSup, $E756)</f>
        <v>0</v>
      </c>
      <c r="H756" s="121">
        <f t="shared" si="502"/>
        <v>0</v>
      </c>
      <c r="I756" s="121">
        <f t="shared" si="502"/>
        <v>0</v>
      </c>
      <c r="J756" s="121">
        <f t="shared" si="502"/>
        <v>0</v>
      </c>
      <c r="K756" s="121">
        <f t="shared" si="502"/>
        <v>0</v>
      </c>
      <c r="L756" s="121">
        <f t="shared" si="502"/>
        <v>0</v>
      </c>
      <c r="M756" s="121">
        <f t="shared" si="502"/>
        <v>0</v>
      </c>
      <c r="N756" s="121">
        <f t="shared" si="502"/>
        <v>0</v>
      </c>
      <c r="O756" s="121">
        <f t="shared" si="502"/>
        <v>0</v>
      </c>
      <c r="P756" s="126">
        <f t="shared" si="502"/>
        <v>0</v>
      </c>
      <c r="Q756" s="122"/>
      <c r="R756" s="408">
        <f t="shared" si="479"/>
        <v>0</v>
      </c>
      <c r="S756" s="693"/>
      <c r="T756" s="700">
        <f t="shared" ref="T756:U775" si="503">SUMIFS(Share, Y, $E$3, Config, $T$11, P, T$15, LType, $D756, MSup, $E756)</f>
        <v>0</v>
      </c>
      <c r="U756" s="701">
        <f t="shared" si="503"/>
        <v>0</v>
      </c>
      <c r="V756" s="693"/>
      <c r="W756" s="700">
        <f t="shared" ref="W756:X775" si="504">SUMIFS(Share, Y, $E$3, Config, $W$11, P, W$15, LType, $D756, MSup, $E756)</f>
        <v>0</v>
      </c>
      <c r="X756" s="126">
        <f t="shared" si="504"/>
        <v>0</v>
      </c>
      <c r="Y756" s="696">
        <f t="shared" si="480"/>
        <v>0</v>
      </c>
      <c r="Z756" s="408">
        <f t="shared" si="481"/>
        <v>0</v>
      </c>
      <c r="AA756" s="127"/>
      <c r="AB756" s="123">
        <f t="shared" ref="AB756:AO765" si="505">SUMIFS(Share, Y, $E$3, Config, $AB$11, P, AB$15, LType, $D756, MSup, $E756)</f>
        <v>0</v>
      </c>
      <c r="AC756" s="121">
        <f t="shared" si="505"/>
        <v>0</v>
      </c>
      <c r="AD756" s="121">
        <f t="shared" si="505"/>
        <v>0</v>
      </c>
      <c r="AE756" s="121">
        <f t="shared" si="505"/>
        <v>0</v>
      </c>
      <c r="AF756" s="121">
        <f t="shared" si="505"/>
        <v>0</v>
      </c>
      <c r="AG756" s="121">
        <f t="shared" si="505"/>
        <v>0</v>
      </c>
      <c r="AH756" s="121">
        <f t="shared" si="505"/>
        <v>0</v>
      </c>
      <c r="AI756" s="121">
        <f t="shared" si="505"/>
        <v>0</v>
      </c>
      <c r="AJ756" s="121">
        <f t="shared" si="505"/>
        <v>0</v>
      </c>
      <c r="AK756" s="121">
        <f t="shared" si="505"/>
        <v>0</v>
      </c>
      <c r="AL756" s="121">
        <f t="shared" si="505"/>
        <v>0</v>
      </c>
      <c r="AM756" s="121">
        <f t="shared" si="505"/>
        <v>0</v>
      </c>
      <c r="AN756" s="121">
        <f t="shared" si="505"/>
        <v>0</v>
      </c>
      <c r="AO756" s="701">
        <f t="shared" si="505"/>
        <v>0</v>
      </c>
      <c r="AP756" s="122"/>
      <c r="AQ756" s="123">
        <f t="shared" ref="AQ756:BD765" si="506">SUMIFS(Share, Y, $E$3, Config, $AQ$11, P, AQ$15, LType, $D756, MSup, $E756)</f>
        <v>0</v>
      </c>
      <c r="AR756" s="121">
        <f t="shared" si="506"/>
        <v>0</v>
      </c>
      <c r="AS756" s="121">
        <f t="shared" si="506"/>
        <v>0</v>
      </c>
      <c r="AT756" s="121">
        <f t="shared" si="506"/>
        <v>0</v>
      </c>
      <c r="AU756" s="121">
        <f t="shared" si="506"/>
        <v>0</v>
      </c>
      <c r="AV756" s="121">
        <f t="shared" si="506"/>
        <v>0</v>
      </c>
      <c r="AW756" s="121">
        <f t="shared" si="506"/>
        <v>0</v>
      </c>
      <c r="AX756" s="121">
        <f t="shared" si="506"/>
        <v>0</v>
      </c>
      <c r="AY756" s="121">
        <f t="shared" si="506"/>
        <v>0</v>
      </c>
      <c r="AZ756" s="121">
        <f t="shared" si="506"/>
        <v>0</v>
      </c>
      <c r="BA756" s="121">
        <f t="shared" si="506"/>
        <v>0</v>
      </c>
      <c r="BB756" s="121">
        <f t="shared" si="506"/>
        <v>0</v>
      </c>
      <c r="BC756" s="121">
        <f t="shared" si="506"/>
        <v>0</v>
      </c>
      <c r="BD756" s="701">
        <f t="shared" si="506"/>
        <v>0</v>
      </c>
      <c r="BE756" s="693"/>
      <c r="BF756" s="122">
        <f t="shared" si="482"/>
        <v>0</v>
      </c>
      <c r="BG756" s="124"/>
      <c r="BH756" s="122">
        <f t="shared" si="483"/>
        <v>0</v>
      </c>
      <c r="BI756" s="124"/>
      <c r="BJ756" s="122">
        <f t="shared" si="484"/>
        <v>0</v>
      </c>
      <c r="BK756" s="124"/>
      <c r="BL756" s="125">
        <f t="shared" si="485"/>
        <v>0</v>
      </c>
      <c r="BM756" s="124"/>
      <c r="BN756" s="123">
        <f t="shared" ref="BN756:BO775" si="507">SUMIFS(Share, Y, $E$3, Config, $BN$11, P, BN$15, LType, $D756, MSup, $E756)</f>
        <v>0</v>
      </c>
      <c r="BO756" s="126">
        <f t="shared" si="507"/>
        <v>0</v>
      </c>
      <c r="BP756" s="127"/>
      <c r="BQ756" s="410"/>
    </row>
    <row r="757" spans="1:69" s="58" customFormat="1" ht="17.55" hidden="1" customHeight="1">
      <c r="A757"/>
      <c r="B757"/>
      <c r="C757" s="139" t="str">
        <f t="shared" si="478"/>
        <v>H</v>
      </c>
      <c r="D757" s="130" t="str">
        <f t="shared" si="501"/>
        <v>n/p_CGL</v>
      </c>
      <c r="E757" s="129" t="str">
        <f t="shared" si="500"/>
        <v>EMT</v>
      </c>
      <c r="F757" s="717"/>
      <c r="G757" s="123">
        <f t="shared" si="502"/>
        <v>0</v>
      </c>
      <c r="H757" s="121">
        <f t="shared" si="502"/>
        <v>0</v>
      </c>
      <c r="I757" s="121">
        <f t="shared" si="502"/>
        <v>0</v>
      </c>
      <c r="J757" s="121">
        <f t="shared" si="502"/>
        <v>0</v>
      </c>
      <c r="K757" s="121">
        <f t="shared" si="502"/>
        <v>0</v>
      </c>
      <c r="L757" s="121">
        <f t="shared" si="502"/>
        <v>0</v>
      </c>
      <c r="M757" s="121">
        <f t="shared" si="502"/>
        <v>0</v>
      </c>
      <c r="N757" s="121">
        <f t="shared" si="502"/>
        <v>0</v>
      </c>
      <c r="O757" s="121">
        <f t="shared" si="502"/>
        <v>0</v>
      </c>
      <c r="P757" s="126">
        <f t="shared" si="502"/>
        <v>0</v>
      </c>
      <c r="Q757" s="122"/>
      <c r="R757" s="408">
        <f t="shared" si="479"/>
        <v>0</v>
      </c>
      <c r="S757" s="693"/>
      <c r="T757" s="700">
        <f t="shared" si="503"/>
        <v>0</v>
      </c>
      <c r="U757" s="701">
        <f t="shared" si="503"/>
        <v>0</v>
      </c>
      <c r="V757" s="693"/>
      <c r="W757" s="700">
        <f t="shared" si="504"/>
        <v>0</v>
      </c>
      <c r="X757" s="126">
        <f t="shared" si="504"/>
        <v>0</v>
      </c>
      <c r="Y757" s="696">
        <f t="shared" si="480"/>
        <v>0</v>
      </c>
      <c r="Z757" s="408">
        <f t="shared" si="481"/>
        <v>0</v>
      </c>
      <c r="AA757" s="127"/>
      <c r="AB757" s="123">
        <f t="shared" si="505"/>
        <v>0</v>
      </c>
      <c r="AC757" s="121">
        <f t="shared" si="505"/>
        <v>0</v>
      </c>
      <c r="AD757" s="121">
        <f t="shared" si="505"/>
        <v>0</v>
      </c>
      <c r="AE757" s="121">
        <f t="shared" si="505"/>
        <v>0</v>
      </c>
      <c r="AF757" s="121">
        <f t="shared" si="505"/>
        <v>0</v>
      </c>
      <c r="AG757" s="121">
        <f t="shared" si="505"/>
        <v>0</v>
      </c>
      <c r="AH757" s="121">
        <f t="shared" si="505"/>
        <v>0</v>
      </c>
      <c r="AI757" s="121">
        <f t="shared" si="505"/>
        <v>0</v>
      </c>
      <c r="AJ757" s="121">
        <f t="shared" si="505"/>
        <v>0</v>
      </c>
      <c r="AK757" s="121">
        <f t="shared" si="505"/>
        <v>0</v>
      </c>
      <c r="AL757" s="121">
        <f t="shared" si="505"/>
        <v>0</v>
      </c>
      <c r="AM757" s="121">
        <f t="shared" si="505"/>
        <v>0</v>
      </c>
      <c r="AN757" s="121">
        <f t="shared" si="505"/>
        <v>0</v>
      </c>
      <c r="AO757" s="701">
        <f t="shared" si="505"/>
        <v>0</v>
      </c>
      <c r="AP757" s="122"/>
      <c r="AQ757" s="123">
        <f t="shared" si="506"/>
        <v>0</v>
      </c>
      <c r="AR757" s="121">
        <f t="shared" si="506"/>
        <v>0</v>
      </c>
      <c r="AS757" s="121">
        <f t="shared" si="506"/>
        <v>0</v>
      </c>
      <c r="AT757" s="121">
        <f t="shared" si="506"/>
        <v>0</v>
      </c>
      <c r="AU757" s="121">
        <f t="shared" si="506"/>
        <v>0</v>
      </c>
      <c r="AV757" s="121">
        <f t="shared" si="506"/>
        <v>0</v>
      </c>
      <c r="AW757" s="121">
        <f t="shared" si="506"/>
        <v>0</v>
      </c>
      <c r="AX757" s="121">
        <f t="shared" si="506"/>
        <v>0</v>
      </c>
      <c r="AY757" s="121">
        <f t="shared" si="506"/>
        <v>0</v>
      </c>
      <c r="AZ757" s="121">
        <f t="shared" si="506"/>
        <v>0</v>
      </c>
      <c r="BA757" s="121">
        <f t="shared" si="506"/>
        <v>0</v>
      </c>
      <c r="BB757" s="121">
        <f t="shared" si="506"/>
        <v>0</v>
      </c>
      <c r="BC757" s="121">
        <f t="shared" si="506"/>
        <v>0</v>
      </c>
      <c r="BD757" s="701">
        <f t="shared" si="506"/>
        <v>0</v>
      </c>
      <c r="BE757" s="693"/>
      <c r="BF757" s="122">
        <f t="shared" si="482"/>
        <v>0</v>
      </c>
      <c r="BG757" s="124"/>
      <c r="BH757" s="122">
        <f t="shared" si="483"/>
        <v>0</v>
      </c>
      <c r="BI757" s="124"/>
      <c r="BJ757" s="122">
        <f t="shared" si="484"/>
        <v>0</v>
      </c>
      <c r="BK757" s="124"/>
      <c r="BL757" s="125">
        <f t="shared" si="485"/>
        <v>0</v>
      </c>
      <c r="BM757" s="124"/>
      <c r="BN757" s="123">
        <f t="shared" si="507"/>
        <v>0</v>
      </c>
      <c r="BO757" s="126">
        <f t="shared" si="507"/>
        <v>0</v>
      </c>
      <c r="BP757" s="127"/>
      <c r="BQ757" s="410"/>
    </row>
    <row r="758" spans="1:69" s="58" customFormat="1" ht="17.55" hidden="1" customHeight="1">
      <c r="A758"/>
      <c r="B758"/>
      <c r="C758" s="139" t="str">
        <f t="shared" si="478"/>
        <v>H</v>
      </c>
      <c r="D758" s="130" t="str">
        <f t="shared" si="501"/>
        <v>n/p_CGL</v>
      </c>
      <c r="E758" s="129" t="str">
        <f t="shared" si="500"/>
        <v>Hodogaya</v>
      </c>
      <c r="F758" s="717"/>
      <c r="G758" s="123">
        <f t="shared" si="502"/>
        <v>0</v>
      </c>
      <c r="H758" s="121">
        <f t="shared" si="502"/>
        <v>0</v>
      </c>
      <c r="I758" s="121">
        <f t="shared" si="502"/>
        <v>0</v>
      </c>
      <c r="J758" s="121">
        <f t="shared" si="502"/>
        <v>0</v>
      </c>
      <c r="K758" s="121">
        <f t="shared" si="502"/>
        <v>0</v>
      </c>
      <c r="L758" s="121">
        <f t="shared" si="502"/>
        <v>0</v>
      </c>
      <c r="M758" s="121">
        <f t="shared" si="502"/>
        <v>0</v>
      </c>
      <c r="N758" s="121">
        <f t="shared" si="502"/>
        <v>0</v>
      </c>
      <c r="O758" s="121">
        <f t="shared" si="502"/>
        <v>0</v>
      </c>
      <c r="P758" s="126">
        <f t="shared" si="502"/>
        <v>0</v>
      </c>
      <c r="Q758" s="122"/>
      <c r="R758" s="408">
        <f t="shared" si="479"/>
        <v>0</v>
      </c>
      <c r="S758" s="693"/>
      <c r="T758" s="700">
        <f t="shared" si="503"/>
        <v>0</v>
      </c>
      <c r="U758" s="701">
        <f t="shared" si="503"/>
        <v>0</v>
      </c>
      <c r="V758" s="693"/>
      <c r="W758" s="700">
        <f t="shared" si="504"/>
        <v>0</v>
      </c>
      <c r="X758" s="126">
        <f t="shared" si="504"/>
        <v>0</v>
      </c>
      <c r="Y758" s="696">
        <f t="shared" si="480"/>
        <v>0</v>
      </c>
      <c r="Z758" s="408">
        <f t="shared" si="481"/>
        <v>0</v>
      </c>
      <c r="AA758" s="127"/>
      <c r="AB758" s="123">
        <f t="shared" si="505"/>
        <v>0</v>
      </c>
      <c r="AC758" s="121">
        <f t="shared" si="505"/>
        <v>0</v>
      </c>
      <c r="AD758" s="121">
        <f t="shared" si="505"/>
        <v>0</v>
      </c>
      <c r="AE758" s="121">
        <f t="shared" si="505"/>
        <v>0</v>
      </c>
      <c r="AF758" s="121">
        <f t="shared" si="505"/>
        <v>0</v>
      </c>
      <c r="AG758" s="121">
        <f t="shared" si="505"/>
        <v>0</v>
      </c>
      <c r="AH758" s="121">
        <f t="shared" si="505"/>
        <v>0</v>
      </c>
      <c r="AI758" s="121">
        <f t="shared" si="505"/>
        <v>0</v>
      </c>
      <c r="AJ758" s="121">
        <f t="shared" si="505"/>
        <v>0</v>
      </c>
      <c r="AK758" s="121">
        <f t="shared" si="505"/>
        <v>0</v>
      </c>
      <c r="AL758" s="121">
        <f t="shared" si="505"/>
        <v>0</v>
      </c>
      <c r="AM758" s="121">
        <f t="shared" si="505"/>
        <v>0</v>
      </c>
      <c r="AN758" s="121">
        <f t="shared" si="505"/>
        <v>0</v>
      </c>
      <c r="AO758" s="701">
        <f t="shared" si="505"/>
        <v>0</v>
      </c>
      <c r="AP758" s="122"/>
      <c r="AQ758" s="123">
        <f t="shared" si="506"/>
        <v>0</v>
      </c>
      <c r="AR758" s="121">
        <f t="shared" si="506"/>
        <v>0</v>
      </c>
      <c r="AS758" s="121">
        <f t="shared" si="506"/>
        <v>0</v>
      </c>
      <c r="AT758" s="121">
        <f t="shared" si="506"/>
        <v>0</v>
      </c>
      <c r="AU758" s="121">
        <f t="shared" si="506"/>
        <v>0</v>
      </c>
      <c r="AV758" s="121">
        <f t="shared" si="506"/>
        <v>0</v>
      </c>
      <c r="AW758" s="121">
        <f t="shared" si="506"/>
        <v>0</v>
      </c>
      <c r="AX758" s="121">
        <f t="shared" si="506"/>
        <v>0</v>
      </c>
      <c r="AY758" s="121">
        <f t="shared" si="506"/>
        <v>0</v>
      </c>
      <c r="AZ758" s="121">
        <f t="shared" si="506"/>
        <v>0</v>
      </c>
      <c r="BA758" s="121">
        <f t="shared" si="506"/>
        <v>0</v>
      </c>
      <c r="BB758" s="121">
        <f t="shared" si="506"/>
        <v>0</v>
      </c>
      <c r="BC758" s="121">
        <f t="shared" si="506"/>
        <v>0</v>
      </c>
      <c r="BD758" s="701">
        <f t="shared" si="506"/>
        <v>0</v>
      </c>
      <c r="BE758" s="693"/>
      <c r="BF758" s="122">
        <f t="shared" si="482"/>
        <v>0</v>
      </c>
      <c r="BG758" s="124"/>
      <c r="BH758" s="122">
        <f t="shared" si="483"/>
        <v>0</v>
      </c>
      <c r="BI758" s="124"/>
      <c r="BJ758" s="122">
        <f t="shared" si="484"/>
        <v>0</v>
      </c>
      <c r="BK758" s="124"/>
      <c r="BL758" s="125">
        <f t="shared" si="485"/>
        <v>0</v>
      </c>
      <c r="BM758" s="124"/>
      <c r="BN758" s="123">
        <f t="shared" si="507"/>
        <v>0</v>
      </c>
      <c r="BO758" s="126">
        <f t="shared" si="507"/>
        <v>0</v>
      </c>
      <c r="BP758" s="127"/>
      <c r="BQ758" s="410"/>
    </row>
    <row r="759" spans="1:69" s="58" customFormat="1" ht="17.55" hidden="1" customHeight="1">
      <c r="A759"/>
      <c r="B759"/>
      <c r="C759" s="139" t="str">
        <f t="shared" si="478"/>
        <v>H</v>
      </c>
      <c r="D759" s="130" t="str">
        <f t="shared" si="501"/>
        <v>n/p_CGL</v>
      </c>
      <c r="E759" s="129" t="str">
        <f t="shared" si="500"/>
        <v>Hyperion</v>
      </c>
      <c r="F759" s="717"/>
      <c r="G759" s="123">
        <f t="shared" si="502"/>
        <v>0</v>
      </c>
      <c r="H759" s="121">
        <f t="shared" si="502"/>
        <v>0</v>
      </c>
      <c r="I759" s="121">
        <f t="shared" si="502"/>
        <v>0</v>
      </c>
      <c r="J759" s="121">
        <f t="shared" si="502"/>
        <v>0</v>
      </c>
      <c r="K759" s="121">
        <f t="shared" si="502"/>
        <v>0</v>
      </c>
      <c r="L759" s="121">
        <f t="shared" si="502"/>
        <v>0</v>
      </c>
      <c r="M759" s="121">
        <f t="shared" si="502"/>
        <v>0</v>
      </c>
      <c r="N759" s="121">
        <f t="shared" si="502"/>
        <v>0</v>
      </c>
      <c r="O759" s="121">
        <f t="shared" si="502"/>
        <v>0</v>
      </c>
      <c r="P759" s="126">
        <f t="shared" si="502"/>
        <v>0</v>
      </c>
      <c r="Q759" s="122"/>
      <c r="R759" s="408">
        <f t="shared" si="479"/>
        <v>0</v>
      </c>
      <c r="S759" s="693"/>
      <c r="T759" s="700">
        <f t="shared" si="503"/>
        <v>0</v>
      </c>
      <c r="U759" s="701">
        <f t="shared" si="503"/>
        <v>0</v>
      </c>
      <c r="V759" s="693"/>
      <c r="W759" s="700">
        <f t="shared" si="504"/>
        <v>0</v>
      </c>
      <c r="X759" s="126">
        <f t="shared" si="504"/>
        <v>0</v>
      </c>
      <c r="Y759" s="696">
        <f t="shared" si="480"/>
        <v>0</v>
      </c>
      <c r="Z759" s="408">
        <f t="shared" si="481"/>
        <v>0</v>
      </c>
      <c r="AA759" s="127"/>
      <c r="AB759" s="123">
        <f t="shared" si="505"/>
        <v>0</v>
      </c>
      <c r="AC759" s="121">
        <f t="shared" si="505"/>
        <v>0</v>
      </c>
      <c r="AD759" s="121">
        <f t="shared" si="505"/>
        <v>0</v>
      </c>
      <c r="AE759" s="121">
        <f t="shared" si="505"/>
        <v>0</v>
      </c>
      <c r="AF759" s="121">
        <f t="shared" si="505"/>
        <v>0</v>
      </c>
      <c r="AG759" s="121">
        <f t="shared" si="505"/>
        <v>0</v>
      </c>
      <c r="AH759" s="121">
        <f t="shared" si="505"/>
        <v>0</v>
      </c>
      <c r="AI759" s="121">
        <f t="shared" si="505"/>
        <v>0</v>
      </c>
      <c r="AJ759" s="121">
        <f t="shared" si="505"/>
        <v>0</v>
      </c>
      <c r="AK759" s="121">
        <f t="shared" si="505"/>
        <v>0</v>
      </c>
      <c r="AL759" s="121">
        <f t="shared" si="505"/>
        <v>0</v>
      </c>
      <c r="AM759" s="121">
        <f t="shared" si="505"/>
        <v>0</v>
      </c>
      <c r="AN759" s="121">
        <f t="shared" si="505"/>
        <v>0</v>
      </c>
      <c r="AO759" s="701">
        <f t="shared" si="505"/>
        <v>0</v>
      </c>
      <c r="AP759" s="122"/>
      <c r="AQ759" s="123">
        <f t="shared" si="506"/>
        <v>0</v>
      </c>
      <c r="AR759" s="121">
        <f t="shared" si="506"/>
        <v>0</v>
      </c>
      <c r="AS759" s="121">
        <f t="shared" si="506"/>
        <v>0</v>
      </c>
      <c r="AT759" s="121">
        <f t="shared" si="506"/>
        <v>0</v>
      </c>
      <c r="AU759" s="121">
        <f t="shared" si="506"/>
        <v>0</v>
      </c>
      <c r="AV759" s="121">
        <f t="shared" si="506"/>
        <v>0</v>
      </c>
      <c r="AW759" s="121">
        <f t="shared" si="506"/>
        <v>0</v>
      </c>
      <c r="AX759" s="121">
        <f t="shared" si="506"/>
        <v>0</v>
      </c>
      <c r="AY759" s="121">
        <f t="shared" si="506"/>
        <v>0</v>
      </c>
      <c r="AZ759" s="121">
        <f t="shared" si="506"/>
        <v>0</v>
      </c>
      <c r="BA759" s="121">
        <f t="shared" si="506"/>
        <v>0</v>
      </c>
      <c r="BB759" s="121">
        <f t="shared" si="506"/>
        <v>0</v>
      </c>
      <c r="BC759" s="121">
        <f t="shared" si="506"/>
        <v>0</v>
      </c>
      <c r="BD759" s="701">
        <f t="shared" si="506"/>
        <v>0</v>
      </c>
      <c r="BE759" s="693"/>
      <c r="BF759" s="122">
        <f t="shared" si="482"/>
        <v>0</v>
      </c>
      <c r="BG759" s="124"/>
      <c r="BH759" s="122">
        <f t="shared" si="483"/>
        <v>0</v>
      </c>
      <c r="BI759" s="124"/>
      <c r="BJ759" s="122">
        <f t="shared" si="484"/>
        <v>0</v>
      </c>
      <c r="BK759" s="124"/>
      <c r="BL759" s="125">
        <f t="shared" si="485"/>
        <v>0</v>
      </c>
      <c r="BM759" s="124"/>
      <c r="BN759" s="123">
        <f t="shared" si="507"/>
        <v>0</v>
      </c>
      <c r="BO759" s="126">
        <f t="shared" si="507"/>
        <v>0</v>
      </c>
      <c r="BP759" s="127"/>
      <c r="BQ759" s="410"/>
    </row>
    <row r="760" spans="1:69" s="58" customFormat="1" ht="17.55" hidden="1" customHeight="1">
      <c r="A760"/>
      <c r="B760"/>
      <c r="C760" s="139" t="str">
        <f t="shared" si="478"/>
        <v>H</v>
      </c>
      <c r="D760" s="130" t="str">
        <f t="shared" si="501"/>
        <v>n/p_CGL</v>
      </c>
      <c r="E760" s="129" t="str">
        <f t="shared" si="500"/>
        <v>Idemitsu Kosan</v>
      </c>
      <c r="F760" s="717"/>
      <c r="G760" s="123">
        <f t="shared" si="502"/>
        <v>0</v>
      </c>
      <c r="H760" s="121">
        <f t="shared" si="502"/>
        <v>0</v>
      </c>
      <c r="I760" s="121">
        <f t="shared" si="502"/>
        <v>0</v>
      </c>
      <c r="J760" s="121">
        <f t="shared" si="502"/>
        <v>0</v>
      </c>
      <c r="K760" s="121">
        <f t="shared" si="502"/>
        <v>0</v>
      </c>
      <c r="L760" s="121">
        <f t="shared" si="502"/>
        <v>0</v>
      </c>
      <c r="M760" s="121">
        <f t="shared" si="502"/>
        <v>0</v>
      </c>
      <c r="N760" s="121">
        <f t="shared" si="502"/>
        <v>0</v>
      </c>
      <c r="O760" s="121">
        <f t="shared" si="502"/>
        <v>0</v>
      </c>
      <c r="P760" s="126">
        <f t="shared" si="502"/>
        <v>0</v>
      </c>
      <c r="Q760" s="122"/>
      <c r="R760" s="408">
        <f t="shared" si="479"/>
        <v>0</v>
      </c>
      <c r="S760" s="693"/>
      <c r="T760" s="700">
        <f t="shared" si="503"/>
        <v>0</v>
      </c>
      <c r="U760" s="701">
        <f t="shared" si="503"/>
        <v>0</v>
      </c>
      <c r="V760" s="693"/>
      <c r="W760" s="700">
        <f t="shared" si="504"/>
        <v>0</v>
      </c>
      <c r="X760" s="126">
        <f t="shared" si="504"/>
        <v>0</v>
      </c>
      <c r="Y760" s="696">
        <f t="shared" si="480"/>
        <v>0</v>
      </c>
      <c r="Z760" s="408">
        <f t="shared" si="481"/>
        <v>0</v>
      </c>
      <c r="AA760" s="127"/>
      <c r="AB760" s="123">
        <f t="shared" si="505"/>
        <v>0</v>
      </c>
      <c r="AC760" s="121">
        <f t="shared" si="505"/>
        <v>0</v>
      </c>
      <c r="AD760" s="121">
        <f t="shared" si="505"/>
        <v>0</v>
      </c>
      <c r="AE760" s="121">
        <f t="shared" si="505"/>
        <v>0</v>
      </c>
      <c r="AF760" s="121">
        <f t="shared" si="505"/>
        <v>0</v>
      </c>
      <c r="AG760" s="121">
        <f t="shared" si="505"/>
        <v>0</v>
      </c>
      <c r="AH760" s="121">
        <f t="shared" si="505"/>
        <v>0</v>
      </c>
      <c r="AI760" s="121">
        <f t="shared" si="505"/>
        <v>0</v>
      </c>
      <c r="AJ760" s="121">
        <f t="shared" si="505"/>
        <v>0</v>
      </c>
      <c r="AK760" s="121">
        <f t="shared" si="505"/>
        <v>0</v>
      </c>
      <c r="AL760" s="121">
        <f t="shared" si="505"/>
        <v>0</v>
      </c>
      <c r="AM760" s="121">
        <f t="shared" si="505"/>
        <v>0</v>
      </c>
      <c r="AN760" s="121">
        <f t="shared" si="505"/>
        <v>0</v>
      </c>
      <c r="AO760" s="701">
        <f t="shared" si="505"/>
        <v>0</v>
      </c>
      <c r="AP760" s="122"/>
      <c r="AQ760" s="123">
        <f t="shared" si="506"/>
        <v>0</v>
      </c>
      <c r="AR760" s="121">
        <f t="shared" si="506"/>
        <v>0</v>
      </c>
      <c r="AS760" s="121">
        <f t="shared" si="506"/>
        <v>0</v>
      </c>
      <c r="AT760" s="121">
        <f t="shared" si="506"/>
        <v>0</v>
      </c>
      <c r="AU760" s="121">
        <f t="shared" si="506"/>
        <v>0</v>
      </c>
      <c r="AV760" s="121">
        <f t="shared" si="506"/>
        <v>0</v>
      </c>
      <c r="AW760" s="121">
        <f t="shared" si="506"/>
        <v>0</v>
      </c>
      <c r="AX760" s="121">
        <f t="shared" si="506"/>
        <v>0</v>
      </c>
      <c r="AY760" s="121">
        <f t="shared" si="506"/>
        <v>0</v>
      </c>
      <c r="AZ760" s="121">
        <f t="shared" si="506"/>
        <v>0</v>
      </c>
      <c r="BA760" s="121">
        <f t="shared" si="506"/>
        <v>0</v>
      </c>
      <c r="BB760" s="121">
        <f t="shared" si="506"/>
        <v>0</v>
      </c>
      <c r="BC760" s="121">
        <f t="shared" si="506"/>
        <v>0</v>
      </c>
      <c r="BD760" s="701">
        <f t="shared" si="506"/>
        <v>0</v>
      </c>
      <c r="BE760" s="693"/>
      <c r="BF760" s="122">
        <f t="shared" si="482"/>
        <v>0</v>
      </c>
      <c r="BG760" s="124"/>
      <c r="BH760" s="122">
        <f t="shared" si="483"/>
        <v>0</v>
      </c>
      <c r="BI760" s="124"/>
      <c r="BJ760" s="122">
        <f t="shared" si="484"/>
        <v>0</v>
      </c>
      <c r="BK760" s="124"/>
      <c r="BL760" s="125">
        <f t="shared" si="485"/>
        <v>0</v>
      </c>
      <c r="BM760" s="124"/>
      <c r="BN760" s="123">
        <f t="shared" si="507"/>
        <v>0</v>
      </c>
      <c r="BO760" s="126">
        <f t="shared" si="507"/>
        <v>0</v>
      </c>
      <c r="BP760" s="127"/>
      <c r="BQ760" s="410"/>
    </row>
    <row r="761" spans="1:69" s="58" customFormat="1" ht="17.55" hidden="1" customHeight="1">
      <c r="A761"/>
      <c r="B761"/>
      <c r="C761" s="139" t="str">
        <f t="shared" si="478"/>
        <v>H</v>
      </c>
      <c r="D761" s="130" t="str">
        <f t="shared" si="501"/>
        <v>n/p_CGL</v>
      </c>
      <c r="E761" s="129" t="str">
        <f t="shared" si="500"/>
        <v>Jilin OLED</v>
      </c>
      <c r="F761" s="717"/>
      <c r="G761" s="123">
        <f t="shared" si="502"/>
        <v>0</v>
      </c>
      <c r="H761" s="121">
        <f t="shared" si="502"/>
        <v>0</v>
      </c>
      <c r="I761" s="121">
        <f t="shared" si="502"/>
        <v>0</v>
      </c>
      <c r="J761" s="121">
        <f t="shared" si="502"/>
        <v>0</v>
      </c>
      <c r="K761" s="121">
        <f t="shared" si="502"/>
        <v>0</v>
      </c>
      <c r="L761" s="121">
        <f t="shared" si="502"/>
        <v>0</v>
      </c>
      <c r="M761" s="121">
        <f t="shared" si="502"/>
        <v>0</v>
      </c>
      <c r="N761" s="121">
        <f t="shared" si="502"/>
        <v>0</v>
      </c>
      <c r="O761" s="121">
        <f t="shared" si="502"/>
        <v>0</v>
      </c>
      <c r="P761" s="126">
        <f t="shared" si="502"/>
        <v>0</v>
      </c>
      <c r="Q761" s="122"/>
      <c r="R761" s="408">
        <f t="shared" si="479"/>
        <v>0</v>
      </c>
      <c r="S761" s="693"/>
      <c r="T761" s="700">
        <f t="shared" si="503"/>
        <v>0</v>
      </c>
      <c r="U761" s="701">
        <f t="shared" si="503"/>
        <v>0</v>
      </c>
      <c r="V761" s="693"/>
      <c r="W761" s="700">
        <f t="shared" si="504"/>
        <v>0</v>
      </c>
      <c r="X761" s="126">
        <f t="shared" si="504"/>
        <v>0</v>
      </c>
      <c r="Y761" s="696">
        <f t="shared" si="480"/>
        <v>0</v>
      </c>
      <c r="Z761" s="408">
        <f t="shared" si="481"/>
        <v>0</v>
      </c>
      <c r="AA761" s="127"/>
      <c r="AB761" s="123">
        <f t="shared" si="505"/>
        <v>0</v>
      </c>
      <c r="AC761" s="121">
        <f t="shared" si="505"/>
        <v>0</v>
      </c>
      <c r="AD761" s="121">
        <f t="shared" si="505"/>
        <v>0</v>
      </c>
      <c r="AE761" s="121">
        <f t="shared" si="505"/>
        <v>0</v>
      </c>
      <c r="AF761" s="121">
        <f t="shared" si="505"/>
        <v>0</v>
      </c>
      <c r="AG761" s="121">
        <f t="shared" si="505"/>
        <v>0</v>
      </c>
      <c r="AH761" s="121">
        <f t="shared" si="505"/>
        <v>0</v>
      </c>
      <c r="AI761" s="121">
        <f t="shared" si="505"/>
        <v>0</v>
      </c>
      <c r="AJ761" s="121">
        <f t="shared" si="505"/>
        <v>0</v>
      </c>
      <c r="AK761" s="121">
        <f t="shared" si="505"/>
        <v>0</v>
      </c>
      <c r="AL761" s="121">
        <f t="shared" si="505"/>
        <v>0</v>
      </c>
      <c r="AM761" s="121">
        <f t="shared" si="505"/>
        <v>0</v>
      </c>
      <c r="AN761" s="121">
        <f t="shared" si="505"/>
        <v>0</v>
      </c>
      <c r="AO761" s="701">
        <f t="shared" si="505"/>
        <v>0</v>
      </c>
      <c r="AP761" s="122"/>
      <c r="AQ761" s="123">
        <f t="shared" si="506"/>
        <v>0</v>
      </c>
      <c r="AR761" s="121">
        <f t="shared" si="506"/>
        <v>0</v>
      </c>
      <c r="AS761" s="121">
        <f t="shared" si="506"/>
        <v>0</v>
      </c>
      <c r="AT761" s="121">
        <f t="shared" si="506"/>
        <v>0</v>
      </c>
      <c r="AU761" s="121">
        <f t="shared" si="506"/>
        <v>0</v>
      </c>
      <c r="AV761" s="121">
        <f t="shared" si="506"/>
        <v>0</v>
      </c>
      <c r="AW761" s="121">
        <f t="shared" si="506"/>
        <v>0</v>
      </c>
      <c r="AX761" s="121">
        <f t="shared" si="506"/>
        <v>0</v>
      </c>
      <c r="AY761" s="121">
        <f t="shared" si="506"/>
        <v>0</v>
      </c>
      <c r="AZ761" s="121">
        <f t="shared" si="506"/>
        <v>0</v>
      </c>
      <c r="BA761" s="121">
        <f t="shared" si="506"/>
        <v>0</v>
      </c>
      <c r="BB761" s="121">
        <f t="shared" si="506"/>
        <v>0</v>
      </c>
      <c r="BC761" s="121">
        <f t="shared" si="506"/>
        <v>0</v>
      </c>
      <c r="BD761" s="701">
        <f t="shared" si="506"/>
        <v>0</v>
      </c>
      <c r="BE761" s="693"/>
      <c r="BF761" s="122">
        <f t="shared" si="482"/>
        <v>0</v>
      </c>
      <c r="BG761" s="124"/>
      <c r="BH761" s="122">
        <f t="shared" si="483"/>
        <v>0</v>
      </c>
      <c r="BI761" s="124"/>
      <c r="BJ761" s="122">
        <f t="shared" si="484"/>
        <v>0</v>
      </c>
      <c r="BK761" s="124"/>
      <c r="BL761" s="125">
        <f t="shared" si="485"/>
        <v>0</v>
      </c>
      <c r="BM761" s="124"/>
      <c r="BN761" s="123">
        <f t="shared" si="507"/>
        <v>0</v>
      </c>
      <c r="BO761" s="126">
        <f t="shared" si="507"/>
        <v>0</v>
      </c>
      <c r="BP761" s="127"/>
      <c r="BQ761" s="410"/>
    </row>
    <row r="762" spans="1:69" s="58" customFormat="1" ht="17.55" hidden="1" customHeight="1">
      <c r="A762"/>
      <c r="B762"/>
      <c r="C762" s="139" t="str">
        <f t="shared" si="478"/>
        <v>H</v>
      </c>
      <c r="D762" s="130" t="str">
        <f t="shared" si="501"/>
        <v>n/p_CGL</v>
      </c>
      <c r="E762" s="129" t="str">
        <f t="shared" si="500"/>
        <v>Jinwoong</v>
      </c>
      <c r="F762" s="717"/>
      <c r="G762" s="123">
        <f t="shared" si="502"/>
        <v>0</v>
      </c>
      <c r="H762" s="121">
        <f t="shared" si="502"/>
        <v>0</v>
      </c>
      <c r="I762" s="121">
        <f t="shared" si="502"/>
        <v>0</v>
      </c>
      <c r="J762" s="121">
        <f t="shared" si="502"/>
        <v>0</v>
      </c>
      <c r="K762" s="121">
        <f t="shared" si="502"/>
        <v>0</v>
      </c>
      <c r="L762" s="121">
        <f t="shared" si="502"/>
        <v>0</v>
      </c>
      <c r="M762" s="121">
        <f t="shared" si="502"/>
        <v>0</v>
      </c>
      <c r="N762" s="121">
        <f t="shared" si="502"/>
        <v>0</v>
      </c>
      <c r="O762" s="121">
        <f t="shared" si="502"/>
        <v>0</v>
      </c>
      <c r="P762" s="126">
        <f t="shared" si="502"/>
        <v>0</v>
      </c>
      <c r="Q762" s="122"/>
      <c r="R762" s="408">
        <f t="shared" si="479"/>
        <v>0</v>
      </c>
      <c r="S762" s="693"/>
      <c r="T762" s="700">
        <f t="shared" si="503"/>
        <v>0</v>
      </c>
      <c r="U762" s="701">
        <f t="shared" si="503"/>
        <v>0</v>
      </c>
      <c r="V762" s="693"/>
      <c r="W762" s="700">
        <f t="shared" si="504"/>
        <v>0</v>
      </c>
      <c r="X762" s="126">
        <f t="shared" si="504"/>
        <v>0</v>
      </c>
      <c r="Y762" s="696">
        <f t="shared" si="480"/>
        <v>0</v>
      </c>
      <c r="Z762" s="408">
        <f t="shared" si="481"/>
        <v>0</v>
      </c>
      <c r="AA762" s="127"/>
      <c r="AB762" s="123">
        <f t="shared" si="505"/>
        <v>0</v>
      </c>
      <c r="AC762" s="121">
        <f t="shared" si="505"/>
        <v>0</v>
      </c>
      <c r="AD762" s="121">
        <f t="shared" si="505"/>
        <v>0</v>
      </c>
      <c r="AE762" s="121">
        <f t="shared" si="505"/>
        <v>0</v>
      </c>
      <c r="AF762" s="121">
        <f t="shared" si="505"/>
        <v>0</v>
      </c>
      <c r="AG762" s="121">
        <f t="shared" si="505"/>
        <v>0</v>
      </c>
      <c r="AH762" s="121">
        <f t="shared" si="505"/>
        <v>0</v>
      </c>
      <c r="AI762" s="121">
        <f t="shared" si="505"/>
        <v>0</v>
      </c>
      <c r="AJ762" s="121">
        <f t="shared" si="505"/>
        <v>0</v>
      </c>
      <c r="AK762" s="121">
        <f t="shared" si="505"/>
        <v>0</v>
      </c>
      <c r="AL762" s="121">
        <f t="shared" si="505"/>
        <v>0</v>
      </c>
      <c r="AM762" s="121">
        <f t="shared" si="505"/>
        <v>0</v>
      </c>
      <c r="AN762" s="121">
        <f t="shared" si="505"/>
        <v>0</v>
      </c>
      <c r="AO762" s="701">
        <f t="shared" si="505"/>
        <v>0</v>
      </c>
      <c r="AP762" s="122"/>
      <c r="AQ762" s="123">
        <f t="shared" si="506"/>
        <v>0</v>
      </c>
      <c r="AR762" s="121">
        <f t="shared" si="506"/>
        <v>0</v>
      </c>
      <c r="AS762" s="121">
        <f t="shared" si="506"/>
        <v>0</v>
      </c>
      <c r="AT762" s="121">
        <f t="shared" si="506"/>
        <v>0</v>
      </c>
      <c r="AU762" s="121">
        <f t="shared" si="506"/>
        <v>0</v>
      </c>
      <c r="AV762" s="121">
        <f t="shared" si="506"/>
        <v>0</v>
      </c>
      <c r="AW762" s="121">
        <f t="shared" si="506"/>
        <v>0</v>
      </c>
      <c r="AX762" s="121">
        <f t="shared" si="506"/>
        <v>0</v>
      </c>
      <c r="AY762" s="121">
        <f t="shared" si="506"/>
        <v>0</v>
      </c>
      <c r="AZ762" s="121">
        <f t="shared" si="506"/>
        <v>0</v>
      </c>
      <c r="BA762" s="121">
        <f t="shared" si="506"/>
        <v>0</v>
      </c>
      <c r="BB762" s="121">
        <f t="shared" si="506"/>
        <v>0</v>
      </c>
      <c r="BC762" s="121">
        <f t="shared" si="506"/>
        <v>0</v>
      </c>
      <c r="BD762" s="701">
        <f t="shared" si="506"/>
        <v>0</v>
      </c>
      <c r="BE762" s="693"/>
      <c r="BF762" s="122">
        <f t="shared" si="482"/>
        <v>0</v>
      </c>
      <c r="BG762" s="124"/>
      <c r="BH762" s="122">
        <f t="shared" si="483"/>
        <v>0</v>
      </c>
      <c r="BI762" s="124"/>
      <c r="BJ762" s="122">
        <f t="shared" si="484"/>
        <v>0</v>
      </c>
      <c r="BK762" s="124"/>
      <c r="BL762" s="125">
        <f t="shared" si="485"/>
        <v>0</v>
      </c>
      <c r="BM762" s="124"/>
      <c r="BN762" s="123">
        <f t="shared" si="507"/>
        <v>0</v>
      </c>
      <c r="BO762" s="126">
        <f t="shared" si="507"/>
        <v>0</v>
      </c>
      <c r="BP762" s="127"/>
      <c r="BQ762" s="410"/>
    </row>
    <row r="763" spans="1:69" s="58" customFormat="1" ht="17.55" hidden="1" customHeight="1">
      <c r="A763"/>
      <c r="B763"/>
      <c r="C763" s="139" t="str">
        <f t="shared" si="478"/>
        <v>H</v>
      </c>
      <c r="D763" s="130" t="str">
        <f t="shared" si="501"/>
        <v>n/p_CGL</v>
      </c>
      <c r="E763" s="129" t="str">
        <f t="shared" si="500"/>
        <v>LG Chem</v>
      </c>
      <c r="F763" s="717"/>
      <c r="G763" s="123">
        <f t="shared" si="502"/>
        <v>0</v>
      </c>
      <c r="H763" s="121">
        <f t="shared" si="502"/>
        <v>0</v>
      </c>
      <c r="I763" s="121">
        <f t="shared" si="502"/>
        <v>0</v>
      </c>
      <c r="J763" s="121">
        <f t="shared" si="502"/>
        <v>0</v>
      </c>
      <c r="K763" s="121">
        <f t="shared" si="502"/>
        <v>0</v>
      </c>
      <c r="L763" s="121">
        <f t="shared" si="502"/>
        <v>0</v>
      </c>
      <c r="M763" s="121">
        <f t="shared" si="502"/>
        <v>0</v>
      </c>
      <c r="N763" s="121">
        <f t="shared" si="502"/>
        <v>0</v>
      </c>
      <c r="O763" s="121">
        <f t="shared" si="502"/>
        <v>0</v>
      </c>
      <c r="P763" s="126">
        <f t="shared" si="502"/>
        <v>0</v>
      </c>
      <c r="Q763" s="122"/>
      <c r="R763" s="408">
        <f t="shared" si="479"/>
        <v>0</v>
      </c>
      <c r="S763" s="693"/>
      <c r="T763" s="700">
        <f t="shared" si="503"/>
        <v>0</v>
      </c>
      <c r="U763" s="701">
        <f t="shared" si="503"/>
        <v>0</v>
      </c>
      <c r="V763" s="693"/>
      <c r="W763" s="700">
        <f t="shared" si="504"/>
        <v>0</v>
      </c>
      <c r="X763" s="126">
        <f t="shared" si="504"/>
        <v>0</v>
      </c>
      <c r="Y763" s="696">
        <f t="shared" si="480"/>
        <v>0</v>
      </c>
      <c r="Z763" s="408">
        <f t="shared" si="481"/>
        <v>0</v>
      </c>
      <c r="AA763" s="127"/>
      <c r="AB763" s="123">
        <f t="shared" si="505"/>
        <v>0</v>
      </c>
      <c r="AC763" s="121">
        <f t="shared" si="505"/>
        <v>0</v>
      </c>
      <c r="AD763" s="121">
        <f t="shared" si="505"/>
        <v>0</v>
      </c>
      <c r="AE763" s="121">
        <f t="shared" si="505"/>
        <v>0</v>
      </c>
      <c r="AF763" s="121">
        <f t="shared" si="505"/>
        <v>0</v>
      </c>
      <c r="AG763" s="121">
        <f t="shared" si="505"/>
        <v>0</v>
      </c>
      <c r="AH763" s="121">
        <f t="shared" si="505"/>
        <v>0</v>
      </c>
      <c r="AI763" s="121">
        <f t="shared" si="505"/>
        <v>0</v>
      </c>
      <c r="AJ763" s="121">
        <f t="shared" si="505"/>
        <v>0</v>
      </c>
      <c r="AK763" s="121">
        <f t="shared" si="505"/>
        <v>0</v>
      </c>
      <c r="AL763" s="121">
        <f t="shared" si="505"/>
        <v>0</v>
      </c>
      <c r="AM763" s="121">
        <f t="shared" si="505"/>
        <v>0</v>
      </c>
      <c r="AN763" s="121">
        <f t="shared" si="505"/>
        <v>0</v>
      </c>
      <c r="AO763" s="701">
        <f t="shared" si="505"/>
        <v>0</v>
      </c>
      <c r="AP763" s="122"/>
      <c r="AQ763" s="123">
        <f t="shared" si="506"/>
        <v>0</v>
      </c>
      <c r="AR763" s="121">
        <f t="shared" si="506"/>
        <v>0</v>
      </c>
      <c r="AS763" s="121">
        <f t="shared" si="506"/>
        <v>0</v>
      </c>
      <c r="AT763" s="121">
        <f t="shared" si="506"/>
        <v>0</v>
      </c>
      <c r="AU763" s="121">
        <f t="shared" si="506"/>
        <v>0</v>
      </c>
      <c r="AV763" s="121">
        <f t="shared" si="506"/>
        <v>0</v>
      </c>
      <c r="AW763" s="121">
        <f t="shared" si="506"/>
        <v>0</v>
      </c>
      <c r="AX763" s="121">
        <f t="shared" si="506"/>
        <v>0</v>
      </c>
      <c r="AY763" s="121">
        <f t="shared" si="506"/>
        <v>0</v>
      </c>
      <c r="AZ763" s="121">
        <f t="shared" si="506"/>
        <v>0</v>
      </c>
      <c r="BA763" s="121">
        <f t="shared" si="506"/>
        <v>0</v>
      </c>
      <c r="BB763" s="121">
        <f t="shared" si="506"/>
        <v>0</v>
      </c>
      <c r="BC763" s="121">
        <f t="shared" si="506"/>
        <v>0</v>
      </c>
      <c r="BD763" s="701">
        <f t="shared" si="506"/>
        <v>0</v>
      </c>
      <c r="BE763" s="693"/>
      <c r="BF763" s="122">
        <f t="shared" si="482"/>
        <v>0</v>
      </c>
      <c r="BG763" s="124"/>
      <c r="BH763" s="122">
        <f t="shared" si="483"/>
        <v>0</v>
      </c>
      <c r="BI763" s="124"/>
      <c r="BJ763" s="122">
        <f t="shared" si="484"/>
        <v>0</v>
      </c>
      <c r="BK763" s="124"/>
      <c r="BL763" s="125">
        <f t="shared" si="485"/>
        <v>0</v>
      </c>
      <c r="BM763" s="124"/>
      <c r="BN763" s="123">
        <f t="shared" si="507"/>
        <v>0</v>
      </c>
      <c r="BO763" s="126">
        <f t="shared" si="507"/>
        <v>0</v>
      </c>
      <c r="BP763" s="127"/>
      <c r="BQ763" s="410"/>
    </row>
    <row r="764" spans="1:69" s="58" customFormat="1" ht="17.55" hidden="1" customHeight="1">
      <c r="A764"/>
      <c r="B764"/>
      <c r="C764" s="139" t="str">
        <f t="shared" si="478"/>
        <v>H</v>
      </c>
      <c r="D764" s="130" t="str">
        <f t="shared" si="501"/>
        <v>n/p_CGL</v>
      </c>
      <c r="E764" s="129" t="str">
        <f t="shared" si="500"/>
        <v>LT Materials</v>
      </c>
      <c r="F764" s="717"/>
      <c r="G764" s="123">
        <f t="shared" si="502"/>
        <v>0</v>
      </c>
      <c r="H764" s="121">
        <f t="shared" si="502"/>
        <v>0</v>
      </c>
      <c r="I764" s="121">
        <f t="shared" si="502"/>
        <v>0</v>
      </c>
      <c r="J764" s="121">
        <f t="shared" si="502"/>
        <v>0</v>
      </c>
      <c r="K764" s="121">
        <f t="shared" si="502"/>
        <v>0</v>
      </c>
      <c r="L764" s="121">
        <f t="shared" si="502"/>
        <v>0</v>
      </c>
      <c r="M764" s="121">
        <f t="shared" si="502"/>
        <v>0</v>
      </c>
      <c r="N764" s="121">
        <f t="shared" si="502"/>
        <v>0</v>
      </c>
      <c r="O764" s="121">
        <f t="shared" si="502"/>
        <v>0</v>
      </c>
      <c r="P764" s="126">
        <f t="shared" si="502"/>
        <v>0</v>
      </c>
      <c r="Q764" s="122"/>
      <c r="R764" s="408">
        <f t="shared" si="479"/>
        <v>0</v>
      </c>
      <c r="S764" s="693"/>
      <c r="T764" s="700">
        <f t="shared" si="503"/>
        <v>0</v>
      </c>
      <c r="U764" s="701">
        <f t="shared" si="503"/>
        <v>0</v>
      </c>
      <c r="V764" s="693"/>
      <c r="W764" s="700">
        <f t="shared" si="504"/>
        <v>0</v>
      </c>
      <c r="X764" s="126">
        <f t="shared" si="504"/>
        <v>0</v>
      </c>
      <c r="Y764" s="696">
        <f t="shared" si="480"/>
        <v>0</v>
      </c>
      <c r="Z764" s="408">
        <f t="shared" si="481"/>
        <v>0</v>
      </c>
      <c r="AA764" s="127"/>
      <c r="AB764" s="123">
        <f t="shared" si="505"/>
        <v>0</v>
      </c>
      <c r="AC764" s="121">
        <f t="shared" si="505"/>
        <v>0</v>
      </c>
      <c r="AD764" s="121">
        <f t="shared" si="505"/>
        <v>0</v>
      </c>
      <c r="AE764" s="121">
        <f t="shared" si="505"/>
        <v>0</v>
      </c>
      <c r="AF764" s="121">
        <f t="shared" si="505"/>
        <v>0</v>
      </c>
      <c r="AG764" s="121">
        <f t="shared" si="505"/>
        <v>0</v>
      </c>
      <c r="AH764" s="121">
        <f t="shared" si="505"/>
        <v>0</v>
      </c>
      <c r="AI764" s="121">
        <f t="shared" si="505"/>
        <v>0</v>
      </c>
      <c r="AJ764" s="121">
        <f t="shared" si="505"/>
        <v>0</v>
      </c>
      <c r="AK764" s="121">
        <f t="shared" si="505"/>
        <v>0</v>
      </c>
      <c r="AL764" s="121">
        <f t="shared" si="505"/>
        <v>0</v>
      </c>
      <c r="AM764" s="121">
        <f t="shared" si="505"/>
        <v>0</v>
      </c>
      <c r="AN764" s="121">
        <f t="shared" si="505"/>
        <v>0</v>
      </c>
      <c r="AO764" s="701">
        <f t="shared" si="505"/>
        <v>0</v>
      </c>
      <c r="AP764" s="122"/>
      <c r="AQ764" s="123">
        <f t="shared" si="506"/>
        <v>0</v>
      </c>
      <c r="AR764" s="121">
        <f t="shared" si="506"/>
        <v>0</v>
      </c>
      <c r="AS764" s="121">
        <f t="shared" si="506"/>
        <v>0</v>
      </c>
      <c r="AT764" s="121">
        <f t="shared" si="506"/>
        <v>0</v>
      </c>
      <c r="AU764" s="121">
        <f t="shared" si="506"/>
        <v>0</v>
      </c>
      <c r="AV764" s="121">
        <f t="shared" si="506"/>
        <v>0</v>
      </c>
      <c r="AW764" s="121">
        <f t="shared" si="506"/>
        <v>0</v>
      </c>
      <c r="AX764" s="121">
        <f t="shared" si="506"/>
        <v>0</v>
      </c>
      <c r="AY764" s="121">
        <f t="shared" si="506"/>
        <v>0</v>
      </c>
      <c r="AZ764" s="121">
        <f t="shared" si="506"/>
        <v>0</v>
      </c>
      <c r="BA764" s="121">
        <f t="shared" si="506"/>
        <v>0</v>
      </c>
      <c r="BB764" s="121">
        <f t="shared" si="506"/>
        <v>0</v>
      </c>
      <c r="BC764" s="121">
        <f t="shared" si="506"/>
        <v>0</v>
      </c>
      <c r="BD764" s="701">
        <f t="shared" si="506"/>
        <v>0</v>
      </c>
      <c r="BE764" s="693"/>
      <c r="BF764" s="122">
        <f t="shared" si="482"/>
        <v>0</v>
      </c>
      <c r="BG764" s="124"/>
      <c r="BH764" s="122">
        <f t="shared" si="483"/>
        <v>0</v>
      </c>
      <c r="BI764" s="124"/>
      <c r="BJ764" s="122">
        <f t="shared" si="484"/>
        <v>0</v>
      </c>
      <c r="BK764" s="124"/>
      <c r="BL764" s="125">
        <f t="shared" si="485"/>
        <v>0</v>
      </c>
      <c r="BM764" s="124"/>
      <c r="BN764" s="123">
        <f t="shared" si="507"/>
        <v>0</v>
      </c>
      <c r="BO764" s="126">
        <f t="shared" si="507"/>
        <v>0</v>
      </c>
      <c r="BP764" s="127"/>
      <c r="BQ764" s="410"/>
    </row>
    <row r="765" spans="1:69" s="58" customFormat="1" ht="17.55" hidden="1" customHeight="1">
      <c r="A765"/>
      <c r="B765"/>
      <c r="C765" s="139" t="str">
        <f t="shared" si="478"/>
        <v>H</v>
      </c>
      <c r="D765" s="130" t="str">
        <f t="shared" si="501"/>
        <v>n/p_CGL</v>
      </c>
      <c r="E765" s="129" t="str">
        <f t="shared" si="500"/>
        <v>LT Metal</v>
      </c>
      <c r="F765" s="717"/>
      <c r="G765" s="123">
        <f t="shared" si="502"/>
        <v>0</v>
      </c>
      <c r="H765" s="121">
        <f t="shared" si="502"/>
        <v>0</v>
      </c>
      <c r="I765" s="121">
        <f t="shared" si="502"/>
        <v>0</v>
      </c>
      <c r="J765" s="121">
        <f t="shared" si="502"/>
        <v>0</v>
      </c>
      <c r="K765" s="121">
        <f t="shared" si="502"/>
        <v>0</v>
      </c>
      <c r="L765" s="121">
        <f t="shared" si="502"/>
        <v>0</v>
      </c>
      <c r="M765" s="121">
        <f t="shared" si="502"/>
        <v>0</v>
      </c>
      <c r="N765" s="121">
        <f t="shared" si="502"/>
        <v>0</v>
      </c>
      <c r="O765" s="121">
        <f t="shared" si="502"/>
        <v>0</v>
      </c>
      <c r="P765" s="126">
        <f t="shared" si="502"/>
        <v>0</v>
      </c>
      <c r="Q765" s="122"/>
      <c r="R765" s="408">
        <f t="shared" si="479"/>
        <v>0</v>
      </c>
      <c r="S765" s="693"/>
      <c r="T765" s="700">
        <f t="shared" si="503"/>
        <v>0</v>
      </c>
      <c r="U765" s="701">
        <f t="shared" si="503"/>
        <v>0</v>
      </c>
      <c r="V765" s="693"/>
      <c r="W765" s="700">
        <f t="shared" si="504"/>
        <v>0</v>
      </c>
      <c r="X765" s="126">
        <f t="shared" si="504"/>
        <v>0</v>
      </c>
      <c r="Y765" s="696">
        <f t="shared" si="480"/>
        <v>0</v>
      </c>
      <c r="Z765" s="408">
        <f t="shared" si="481"/>
        <v>0</v>
      </c>
      <c r="AA765" s="127"/>
      <c r="AB765" s="123">
        <f t="shared" si="505"/>
        <v>0</v>
      </c>
      <c r="AC765" s="121">
        <f t="shared" si="505"/>
        <v>0</v>
      </c>
      <c r="AD765" s="121">
        <f t="shared" si="505"/>
        <v>0</v>
      </c>
      <c r="AE765" s="121">
        <f t="shared" si="505"/>
        <v>0</v>
      </c>
      <c r="AF765" s="121">
        <f t="shared" si="505"/>
        <v>0</v>
      </c>
      <c r="AG765" s="121">
        <f t="shared" si="505"/>
        <v>0</v>
      </c>
      <c r="AH765" s="121">
        <f t="shared" si="505"/>
        <v>0</v>
      </c>
      <c r="AI765" s="121">
        <f t="shared" si="505"/>
        <v>0</v>
      </c>
      <c r="AJ765" s="121">
        <f t="shared" si="505"/>
        <v>0</v>
      </c>
      <c r="AK765" s="121">
        <f t="shared" si="505"/>
        <v>0</v>
      </c>
      <c r="AL765" s="121">
        <f t="shared" si="505"/>
        <v>0</v>
      </c>
      <c r="AM765" s="121">
        <f t="shared" si="505"/>
        <v>0</v>
      </c>
      <c r="AN765" s="121">
        <f t="shared" si="505"/>
        <v>0</v>
      </c>
      <c r="AO765" s="701">
        <f t="shared" si="505"/>
        <v>0</v>
      </c>
      <c r="AP765" s="122"/>
      <c r="AQ765" s="123">
        <f t="shared" si="506"/>
        <v>0</v>
      </c>
      <c r="AR765" s="121">
        <f t="shared" si="506"/>
        <v>0</v>
      </c>
      <c r="AS765" s="121">
        <f t="shared" si="506"/>
        <v>0</v>
      </c>
      <c r="AT765" s="121">
        <f t="shared" si="506"/>
        <v>0</v>
      </c>
      <c r="AU765" s="121">
        <f t="shared" si="506"/>
        <v>0</v>
      </c>
      <c r="AV765" s="121">
        <f t="shared" si="506"/>
        <v>0</v>
      </c>
      <c r="AW765" s="121">
        <f t="shared" si="506"/>
        <v>0</v>
      </c>
      <c r="AX765" s="121">
        <f t="shared" si="506"/>
        <v>0</v>
      </c>
      <c r="AY765" s="121">
        <f t="shared" si="506"/>
        <v>0</v>
      </c>
      <c r="AZ765" s="121">
        <f t="shared" si="506"/>
        <v>0</v>
      </c>
      <c r="BA765" s="121">
        <f t="shared" si="506"/>
        <v>0</v>
      </c>
      <c r="BB765" s="121">
        <f t="shared" si="506"/>
        <v>0</v>
      </c>
      <c r="BC765" s="121">
        <f t="shared" si="506"/>
        <v>0</v>
      </c>
      <c r="BD765" s="701">
        <f t="shared" si="506"/>
        <v>0</v>
      </c>
      <c r="BE765" s="693"/>
      <c r="BF765" s="122">
        <f t="shared" si="482"/>
        <v>0</v>
      </c>
      <c r="BG765" s="124"/>
      <c r="BH765" s="122">
        <f t="shared" si="483"/>
        <v>0</v>
      </c>
      <c r="BI765" s="124"/>
      <c r="BJ765" s="122">
        <f t="shared" si="484"/>
        <v>0</v>
      </c>
      <c r="BK765" s="124"/>
      <c r="BL765" s="125">
        <f t="shared" si="485"/>
        <v>0</v>
      </c>
      <c r="BM765" s="124"/>
      <c r="BN765" s="123">
        <f t="shared" si="507"/>
        <v>0</v>
      </c>
      <c r="BO765" s="126">
        <f t="shared" si="507"/>
        <v>0</v>
      </c>
      <c r="BP765" s="127"/>
      <c r="BQ765" s="410"/>
    </row>
    <row r="766" spans="1:69" s="58" customFormat="1" ht="17.55" hidden="1" customHeight="1">
      <c r="A766"/>
      <c r="B766"/>
      <c r="C766" s="139" t="str">
        <f t="shared" si="478"/>
        <v>H</v>
      </c>
      <c r="D766" s="130" t="str">
        <f t="shared" si="501"/>
        <v>n/p_CGL</v>
      </c>
      <c r="E766" s="129" t="str">
        <f t="shared" si="500"/>
        <v>LTOM</v>
      </c>
      <c r="F766" s="717"/>
      <c r="G766" s="123">
        <f t="shared" ref="G766:P775" si="508">SUMIFS(Share, Y, $E$3, Config, $G$11, P, G$15, LType, $D766, MSup, $E766)</f>
        <v>0</v>
      </c>
      <c r="H766" s="121">
        <f t="shared" si="508"/>
        <v>0</v>
      </c>
      <c r="I766" s="121">
        <f t="shared" si="508"/>
        <v>0</v>
      </c>
      <c r="J766" s="121">
        <f t="shared" si="508"/>
        <v>0</v>
      </c>
      <c r="K766" s="121">
        <f t="shared" si="508"/>
        <v>0</v>
      </c>
      <c r="L766" s="121">
        <f t="shared" si="508"/>
        <v>0</v>
      </c>
      <c r="M766" s="121">
        <f t="shared" si="508"/>
        <v>0</v>
      </c>
      <c r="N766" s="121">
        <f t="shared" si="508"/>
        <v>0</v>
      </c>
      <c r="O766" s="121">
        <f t="shared" si="508"/>
        <v>0</v>
      </c>
      <c r="P766" s="126">
        <f t="shared" si="508"/>
        <v>0</v>
      </c>
      <c r="Q766" s="122"/>
      <c r="R766" s="408">
        <f t="shared" si="479"/>
        <v>0</v>
      </c>
      <c r="S766" s="693"/>
      <c r="T766" s="700">
        <f t="shared" si="503"/>
        <v>0</v>
      </c>
      <c r="U766" s="701">
        <f t="shared" si="503"/>
        <v>0</v>
      </c>
      <c r="V766" s="693"/>
      <c r="W766" s="700">
        <f t="shared" si="504"/>
        <v>0</v>
      </c>
      <c r="X766" s="126">
        <f t="shared" si="504"/>
        <v>0</v>
      </c>
      <c r="Y766" s="696">
        <f t="shared" si="480"/>
        <v>0</v>
      </c>
      <c r="Z766" s="408">
        <f t="shared" si="481"/>
        <v>0</v>
      </c>
      <c r="AA766" s="127"/>
      <c r="AB766" s="123">
        <f t="shared" ref="AB766:AO775" si="509">SUMIFS(Share, Y, $E$3, Config, $AB$11, P, AB$15, LType, $D766, MSup, $E766)</f>
        <v>0</v>
      </c>
      <c r="AC766" s="121">
        <f t="shared" si="509"/>
        <v>0</v>
      </c>
      <c r="AD766" s="121">
        <f t="shared" si="509"/>
        <v>0</v>
      </c>
      <c r="AE766" s="121">
        <f t="shared" si="509"/>
        <v>0</v>
      </c>
      <c r="AF766" s="121">
        <f t="shared" si="509"/>
        <v>0</v>
      </c>
      <c r="AG766" s="121">
        <f t="shared" si="509"/>
        <v>0</v>
      </c>
      <c r="AH766" s="121">
        <f t="shared" si="509"/>
        <v>0</v>
      </c>
      <c r="AI766" s="121">
        <f t="shared" si="509"/>
        <v>0</v>
      </c>
      <c r="AJ766" s="121">
        <f t="shared" si="509"/>
        <v>0</v>
      </c>
      <c r="AK766" s="121">
        <f t="shared" si="509"/>
        <v>0</v>
      </c>
      <c r="AL766" s="121">
        <f t="shared" si="509"/>
        <v>0</v>
      </c>
      <c r="AM766" s="121">
        <f t="shared" si="509"/>
        <v>0</v>
      </c>
      <c r="AN766" s="121">
        <f t="shared" si="509"/>
        <v>0</v>
      </c>
      <c r="AO766" s="701">
        <f t="shared" si="509"/>
        <v>0</v>
      </c>
      <c r="AP766" s="122"/>
      <c r="AQ766" s="123">
        <f t="shared" ref="AQ766:BD775" si="510">SUMIFS(Share, Y, $E$3, Config, $AQ$11, P, AQ$15, LType, $D766, MSup, $E766)</f>
        <v>0</v>
      </c>
      <c r="AR766" s="121">
        <f t="shared" si="510"/>
        <v>0</v>
      </c>
      <c r="AS766" s="121">
        <f t="shared" si="510"/>
        <v>0</v>
      </c>
      <c r="AT766" s="121">
        <f t="shared" si="510"/>
        <v>0</v>
      </c>
      <c r="AU766" s="121">
        <f t="shared" si="510"/>
        <v>0</v>
      </c>
      <c r="AV766" s="121">
        <f t="shared" si="510"/>
        <v>0</v>
      </c>
      <c r="AW766" s="121">
        <f t="shared" si="510"/>
        <v>0</v>
      </c>
      <c r="AX766" s="121">
        <f t="shared" si="510"/>
        <v>0</v>
      </c>
      <c r="AY766" s="121">
        <f t="shared" si="510"/>
        <v>0</v>
      </c>
      <c r="AZ766" s="121">
        <f t="shared" si="510"/>
        <v>0</v>
      </c>
      <c r="BA766" s="121">
        <f t="shared" si="510"/>
        <v>0</v>
      </c>
      <c r="BB766" s="121">
        <f t="shared" si="510"/>
        <v>0</v>
      </c>
      <c r="BC766" s="121">
        <f t="shared" si="510"/>
        <v>0</v>
      </c>
      <c r="BD766" s="701">
        <f t="shared" si="510"/>
        <v>0</v>
      </c>
      <c r="BE766" s="693"/>
      <c r="BF766" s="122">
        <f t="shared" si="482"/>
        <v>0</v>
      </c>
      <c r="BG766" s="124"/>
      <c r="BH766" s="122">
        <f t="shared" si="483"/>
        <v>0</v>
      </c>
      <c r="BI766" s="124"/>
      <c r="BJ766" s="122">
        <f t="shared" si="484"/>
        <v>0</v>
      </c>
      <c r="BK766" s="124"/>
      <c r="BL766" s="125">
        <f t="shared" si="485"/>
        <v>0</v>
      </c>
      <c r="BM766" s="124"/>
      <c r="BN766" s="123">
        <f t="shared" si="507"/>
        <v>0</v>
      </c>
      <c r="BO766" s="126">
        <f t="shared" si="507"/>
        <v>0</v>
      </c>
      <c r="BP766" s="127"/>
      <c r="BQ766" s="410"/>
    </row>
    <row r="767" spans="1:69" s="58" customFormat="1" ht="17.55" hidden="1" customHeight="1">
      <c r="A767"/>
      <c r="B767"/>
      <c r="C767" s="139" t="str">
        <f t="shared" si="478"/>
        <v>H</v>
      </c>
      <c r="D767" s="130" t="str">
        <f t="shared" si="501"/>
        <v>n/p_CGL</v>
      </c>
      <c r="E767" s="129" t="str">
        <f t="shared" si="500"/>
        <v>Lumilan</v>
      </c>
      <c r="F767" s="717"/>
      <c r="G767" s="123">
        <f t="shared" si="508"/>
        <v>0</v>
      </c>
      <c r="H767" s="121">
        <f t="shared" si="508"/>
        <v>0</v>
      </c>
      <c r="I767" s="121">
        <f t="shared" si="508"/>
        <v>0</v>
      </c>
      <c r="J767" s="121">
        <f t="shared" si="508"/>
        <v>0</v>
      </c>
      <c r="K767" s="121">
        <f t="shared" si="508"/>
        <v>0</v>
      </c>
      <c r="L767" s="121">
        <f t="shared" si="508"/>
        <v>0</v>
      </c>
      <c r="M767" s="121">
        <f t="shared" si="508"/>
        <v>0</v>
      </c>
      <c r="N767" s="121">
        <f t="shared" si="508"/>
        <v>0</v>
      </c>
      <c r="O767" s="121">
        <f t="shared" si="508"/>
        <v>0</v>
      </c>
      <c r="P767" s="126">
        <f t="shared" si="508"/>
        <v>0</v>
      </c>
      <c r="Q767" s="122"/>
      <c r="R767" s="408">
        <f t="shared" si="479"/>
        <v>0</v>
      </c>
      <c r="S767" s="693"/>
      <c r="T767" s="700">
        <f t="shared" si="503"/>
        <v>0</v>
      </c>
      <c r="U767" s="701">
        <f t="shared" si="503"/>
        <v>0</v>
      </c>
      <c r="V767" s="693"/>
      <c r="W767" s="700">
        <f t="shared" si="504"/>
        <v>0</v>
      </c>
      <c r="X767" s="126">
        <f t="shared" si="504"/>
        <v>0</v>
      </c>
      <c r="Y767" s="696">
        <f t="shared" si="480"/>
        <v>0</v>
      </c>
      <c r="Z767" s="408">
        <f t="shared" si="481"/>
        <v>0</v>
      </c>
      <c r="AA767" s="127"/>
      <c r="AB767" s="123">
        <f t="shared" si="509"/>
        <v>0</v>
      </c>
      <c r="AC767" s="121">
        <f t="shared" si="509"/>
        <v>0</v>
      </c>
      <c r="AD767" s="121">
        <f t="shared" si="509"/>
        <v>0</v>
      </c>
      <c r="AE767" s="121">
        <f t="shared" si="509"/>
        <v>0</v>
      </c>
      <c r="AF767" s="121">
        <f t="shared" si="509"/>
        <v>0</v>
      </c>
      <c r="AG767" s="121">
        <f t="shared" si="509"/>
        <v>0</v>
      </c>
      <c r="AH767" s="121">
        <f t="shared" si="509"/>
        <v>0</v>
      </c>
      <c r="AI767" s="121">
        <f t="shared" si="509"/>
        <v>0</v>
      </c>
      <c r="AJ767" s="121">
        <f t="shared" si="509"/>
        <v>0</v>
      </c>
      <c r="AK767" s="121">
        <f t="shared" si="509"/>
        <v>0</v>
      </c>
      <c r="AL767" s="121">
        <f t="shared" si="509"/>
        <v>0</v>
      </c>
      <c r="AM767" s="121">
        <f t="shared" si="509"/>
        <v>0</v>
      </c>
      <c r="AN767" s="121">
        <f t="shared" si="509"/>
        <v>0</v>
      </c>
      <c r="AO767" s="701">
        <f t="shared" si="509"/>
        <v>0</v>
      </c>
      <c r="AP767" s="122"/>
      <c r="AQ767" s="123">
        <f t="shared" si="510"/>
        <v>0</v>
      </c>
      <c r="AR767" s="121">
        <f t="shared" si="510"/>
        <v>0</v>
      </c>
      <c r="AS767" s="121">
        <f t="shared" si="510"/>
        <v>0</v>
      </c>
      <c r="AT767" s="121">
        <f t="shared" si="510"/>
        <v>0</v>
      </c>
      <c r="AU767" s="121">
        <f t="shared" si="510"/>
        <v>0</v>
      </c>
      <c r="AV767" s="121">
        <f t="shared" si="510"/>
        <v>0</v>
      </c>
      <c r="AW767" s="121">
        <f t="shared" si="510"/>
        <v>0</v>
      </c>
      <c r="AX767" s="121">
        <f t="shared" si="510"/>
        <v>0</v>
      </c>
      <c r="AY767" s="121">
        <f t="shared" si="510"/>
        <v>0</v>
      </c>
      <c r="AZ767" s="121">
        <f t="shared" si="510"/>
        <v>0</v>
      </c>
      <c r="BA767" s="121">
        <f t="shared" si="510"/>
        <v>0</v>
      </c>
      <c r="BB767" s="121">
        <f t="shared" si="510"/>
        <v>0</v>
      </c>
      <c r="BC767" s="121">
        <f t="shared" si="510"/>
        <v>0</v>
      </c>
      <c r="BD767" s="701">
        <f t="shared" si="510"/>
        <v>0</v>
      </c>
      <c r="BE767" s="693"/>
      <c r="BF767" s="122">
        <f t="shared" si="482"/>
        <v>0</v>
      </c>
      <c r="BG767" s="124"/>
      <c r="BH767" s="122">
        <f t="shared" si="483"/>
        <v>0</v>
      </c>
      <c r="BI767" s="124"/>
      <c r="BJ767" s="122">
        <f t="shared" si="484"/>
        <v>0</v>
      </c>
      <c r="BK767" s="124"/>
      <c r="BL767" s="125">
        <f t="shared" si="485"/>
        <v>0</v>
      </c>
      <c r="BM767" s="124"/>
      <c r="BN767" s="123">
        <f t="shared" si="507"/>
        <v>0</v>
      </c>
      <c r="BO767" s="126">
        <f t="shared" si="507"/>
        <v>0</v>
      </c>
      <c r="BP767" s="127"/>
      <c r="BQ767" s="410"/>
    </row>
    <row r="768" spans="1:69" s="58" customFormat="1" ht="17.55" hidden="1" customHeight="1">
      <c r="A768"/>
      <c r="B768"/>
      <c r="C768" s="139" t="str">
        <f t="shared" si="478"/>
        <v>H</v>
      </c>
      <c r="D768" s="130" t="str">
        <f t="shared" si="501"/>
        <v>n/p_CGL</v>
      </c>
      <c r="E768" s="129" t="str">
        <f t="shared" si="500"/>
        <v>Materion</v>
      </c>
      <c r="F768" s="717"/>
      <c r="G768" s="123">
        <f t="shared" si="508"/>
        <v>0</v>
      </c>
      <c r="H768" s="121">
        <f t="shared" si="508"/>
        <v>0</v>
      </c>
      <c r="I768" s="121">
        <f t="shared" si="508"/>
        <v>0</v>
      </c>
      <c r="J768" s="121">
        <f t="shared" si="508"/>
        <v>0</v>
      </c>
      <c r="K768" s="121">
        <f t="shared" si="508"/>
        <v>0</v>
      </c>
      <c r="L768" s="121">
        <f t="shared" si="508"/>
        <v>0</v>
      </c>
      <c r="M768" s="121">
        <f t="shared" si="508"/>
        <v>0</v>
      </c>
      <c r="N768" s="121">
        <f t="shared" si="508"/>
        <v>0</v>
      </c>
      <c r="O768" s="121">
        <f t="shared" si="508"/>
        <v>0</v>
      </c>
      <c r="P768" s="126">
        <f t="shared" si="508"/>
        <v>0</v>
      </c>
      <c r="Q768" s="122"/>
      <c r="R768" s="408">
        <f t="shared" si="479"/>
        <v>0</v>
      </c>
      <c r="S768" s="693"/>
      <c r="T768" s="700">
        <f t="shared" si="503"/>
        <v>0</v>
      </c>
      <c r="U768" s="701">
        <f t="shared" si="503"/>
        <v>0</v>
      </c>
      <c r="V768" s="693"/>
      <c r="W768" s="700">
        <f t="shared" si="504"/>
        <v>0</v>
      </c>
      <c r="X768" s="126">
        <f t="shared" si="504"/>
        <v>0</v>
      </c>
      <c r="Y768" s="696">
        <f t="shared" si="480"/>
        <v>0</v>
      </c>
      <c r="Z768" s="408">
        <f t="shared" si="481"/>
        <v>0</v>
      </c>
      <c r="AA768" s="127"/>
      <c r="AB768" s="123">
        <f t="shared" si="509"/>
        <v>0</v>
      </c>
      <c r="AC768" s="121">
        <f t="shared" si="509"/>
        <v>0</v>
      </c>
      <c r="AD768" s="121">
        <f t="shared" si="509"/>
        <v>0</v>
      </c>
      <c r="AE768" s="121">
        <f t="shared" si="509"/>
        <v>0</v>
      </c>
      <c r="AF768" s="121">
        <f t="shared" si="509"/>
        <v>0</v>
      </c>
      <c r="AG768" s="121">
        <f t="shared" si="509"/>
        <v>0</v>
      </c>
      <c r="AH768" s="121">
        <f t="shared" si="509"/>
        <v>0</v>
      </c>
      <c r="AI768" s="121">
        <f t="shared" si="509"/>
        <v>0</v>
      </c>
      <c r="AJ768" s="121">
        <f t="shared" si="509"/>
        <v>0</v>
      </c>
      <c r="AK768" s="121">
        <f t="shared" si="509"/>
        <v>0</v>
      </c>
      <c r="AL768" s="121">
        <f t="shared" si="509"/>
        <v>0</v>
      </c>
      <c r="AM768" s="121">
        <f t="shared" si="509"/>
        <v>0</v>
      </c>
      <c r="AN768" s="121">
        <f t="shared" si="509"/>
        <v>0</v>
      </c>
      <c r="AO768" s="701">
        <f t="shared" si="509"/>
        <v>0</v>
      </c>
      <c r="AP768" s="122"/>
      <c r="AQ768" s="123">
        <f t="shared" si="510"/>
        <v>0</v>
      </c>
      <c r="AR768" s="121">
        <f t="shared" si="510"/>
        <v>0</v>
      </c>
      <c r="AS768" s="121">
        <f t="shared" si="510"/>
        <v>0</v>
      </c>
      <c r="AT768" s="121">
        <f t="shared" si="510"/>
        <v>0</v>
      </c>
      <c r="AU768" s="121">
        <f t="shared" si="510"/>
        <v>0</v>
      </c>
      <c r="AV768" s="121">
        <f t="shared" si="510"/>
        <v>0</v>
      </c>
      <c r="AW768" s="121">
        <f t="shared" si="510"/>
        <v>0</v>
      </c>
      <c r="AX768" s="121">
        <f t="shared" si="510"/>
        <v>0</v>
      </c>
      <c r="AY768" s="121">
        <f t="shared" si="510"/>
        <v>0</v>
      </c>
      <c r="AZ768" s="121">
        <f t="shared" si="510"/>
        <v>0</v>
      </c>
      <c r="BA768" s="121">
        <f t="shared" si="510"/>
        <v>0</v>
      </c>
      <c r="BB768" s="121">
        <f t="shared" si="510"/>
        <v>0</v>
      </c>
      <c r="BC768" s="121">
        <f t="shared" si="510"/>
        <v>0</v>
      </c>
      <c r="BD768" s="701">
        <f t="shared" si="510"/>
        <v>0</v>
      </c>
      <c r="BE768" s="693"/>
      <c r="BF768" s="122">
        <f t="shared" si="482"/>
        <v>0</v>
      </c>
      <c r="BG768" s="124"/>
      <c r="BH768" s="122">
        <f t="shared" si="483"/>
        <v>0</v>
      </c>
      <c r="BI768" s="124"/>
      <c r="BJ768" s="122">
        <f t="shared" si="484"/>
        <v>0</v>
      </c>
      <c r="BK768" s="124"/>
      <c r="BL768" s="125">
        <f t="shared" si="485"/>
        <v>0</v>
      </c>
      <c r="BM768" s="124"/>
      <c r="BN768" s="123">
        <f t="shared" si="507"/>
        <v>0</v>
      </c>
      <c r="BO768" s="126">
        <f t="shared" si="507"/>
        <v>0</v>
      </c>
      <c r="BP768" s="127"/>
      <c r="BQ768" s="410"/>
    </row>
    <row r="769" spans="1:69" s="58" customFormat="1" ht="17.55" hidden="1" customHeight="1">
      <c r="A769"/>
      <c r="B769"/>
      <c r="C769" s="139" t="str">
        <f t="shared" si="478"/>
        <v>H</v>
      </c>
      <c r="D769" s="130" t="str">
        <f t="shared" si="501"/>
        <v>n/p_CGL</v>
      </c>
      <c r="E769" s="129" t="str">
        <f t="shared" si="500"/>
        <v>Merck</v>
      </c>
      <c r="F769" s="717"/>
      <c r="G769" s="123">
        <f t="shared" si="508"/>
        <v>0</v>
      </c>
      <c r="H769" s="121">
        <f t="shared" si="508"/>
        <v>0</v>
      </c>
      <c r="I769" s="121">
        <f t="shared" si="508"/>
        <v>0</v>
      </c>
      <c r="J769" s="121">
        <f t="shared" si="508"/>
        <v>0</v>
      </c>
      <c r="K769" s="121">
        <f t="shared" si="508"/>
        <v>0</v>
      </c>
      <c r="L769" s="121">
        <f t="shared" si="508"/>
        <v>0</v>
      </c>
      <c r="M769" s="121">
        <f t="shared" si="508"/>
        <v>0</v>
      </c>
      <c r="N769" s="121">
        <f t="shared" si="508"/>
        <v>0</v>
      </c>
      <c r="O769" s="121">
        <f t="shared" si="508"/>
        <v>0</v>
      </c>
      <c r="P769" s="126">
        <f t="shared" si="508"/>
        <v>0</v>
      </c>
      <c r="Q769" s="122"/>
      <c r="R769" s="408">
        <f t="shared" si="479"/>
        <v>0</v>
      </c>
      <c r="S769" s="693"/>
      <c r="T769" s="700">
        <f t="shared" si="503"/>
        <v>0</v>
      </c>
      <c r="U769" s="701">
        <f t="shared" si="503"/>
        <v>0</v>
      </c>
      <c r="V769" s="693"/>
      <c r="W769" s="700">
        <f t="shared" si="504"/>
        <v>0</v>
      </c>
      <c r="X769" s="126">
        <f t="shared" si="504"/>
        <v>0</v>
      </c>
      <c r="Y769" s="696">
        <f t="shared" si="480"/>
        <v>0</v>
      </c>
      <c r="Z769" s="408">
        <f t="shared" si="481"/>
        <v>0</v>
      </c>
      <c r="AA769" s="127"/>
      <c r="AB769" s="123">
        <f t="shared" si="509"/>
        <v>0</v>
      </c>
      <c r="AC769" s="121">
        <f t="shared" si="509"/>
        <v>0</v>
      </c>
      <c r="AD769" s="121">
        <f t="shared" si="509"/>
        <v>0</v>
      </c>
      <c r="AE769" s="121">
        <f t="shared" si="509"/>
        <v>0</v>
      </c>
      <c r="AF769" s="121">
        <f t="shared" si="509"/>
        <v>0</v>
      </c>
      <c r="AG769" s="121">
        <f t="shared" si="509"/>
        <v>0</v>
      </c>
      <c r="AH769" s="121">
        <f t="shared" si="509"/>
        <v>0</v>
      </c>
      <c r="AI769" s="121">
        <f t="shared" si="509"/>
        <v>0</v>
      </c>
      <c r="AJ769" s="121">
        <f t="shared" si="509"/>
        <v>0</v>
      </c>
      <c r="AK769" s="121">
        <f t="shared" si="509"/>
        <v>0</v>
      </c>
      <c r="AL769" s="121">
        <f t="shared" si="509"/>
        <v>0</v>
      </c>
      <c r="AM769" s="121">
        <f t="shared" si="509"/>
        <v>0</v>
      </c>
      <c r="AN769" s="121">
        <f t="shared" si="509"/>
        <v>0</v>
      </c>
      <c r="AO769" s="701">
        <f t="shared" si="509"/>
        <v>0</v>
      </c>
      <c r="AP769" s="122"/>
      <c r="AQ769" s="123">
        <f t="shared" si="510"/>
        <v>0</v>
      </c>
      <c r="AR769" s="121">
        <f t="shared" si="510"/>
        <v>0</v>
      </c>
      <c r="AS769" s="121">
        <f t="shared" si="510"/>
        <v>0</v>
      </c>
      <c r="AT769" s="121">
        <f t="shared" si="510"/>
        <v>0</v>
      </c>
      <c r="AU769" s="121">
        <f t="shared" si="510"/>
        <v>0</v>
      </c>
      <c r="AV769" s="121">
        <f t="shared" si="510"/>
        <v>0</v>
      </c>
      <c r="AW769" s="121">
        <f t="shared" si="510"/>
        <v>0</v>
      </c>
      <c r="AX769" s="121">
        <f t="shared" si="510"/>
        <v>0</v>
      </c>
      <c r="AY769" s="121">
        <f t="shared" si="510"/>
        <v>0</v>
      </c>
      <c r="AZ769" s="121">
        <f t="shared" si="510"/>
        <v>0</v>
      </c>
      <c r="BA769" s="121">
        <f t="shared" si="510"/>
        <v>0</v>
      </c>
      <c r="BB769" s="121">
        <f t="shared" si="510"/>
        <v>0</v>
      </c>
      <c r="BC769" s="121">
        <f t="shared" si="510"/>
        <v>0</v>
      </c>
      <c r="BD769" s="701">
        <f t="shared" si="510"/>
        <v>0</v>
      </c>
      <c r="BE769" s="693"/>
      <c r="BF769" s="122">
        <f t="shared" si="482"/>
        <v>0</v>
      </c>
      <c r="BG769" s="124"/>
      <c r="BH769" s="122">
        <f t="shared" si="483"/>
        <v>0</v>
      </c>
      <c r="BI769" s="124"/>
      <c r="BJ769" s="122">
        <f t="shared" si="484"/>
        <v>0</v>
      </c>
      <c r="BK769" s="124"/>
      <c r="BL769" s="125">
        <f t="shared" si="485"/>
        <v>0</v>
      </c>
      <c r="BM769" s="124"/>
      <c r="BN769" s="123">
        <f t="shared" si="507"/>
        <v>0</v>
      </c>
      <c r="BO769" s="126">
        <f t="shared" si="507"/>
        <v>0</v>
      </c>
      <c r="BP769" s="127"/>
      <c r="BQ769" s="410"/>
    </row>
    <row r="770" spans="1:69" s="58" customFormat="1" ht="17.55" hidden="1" customHeight="1">
      <c r="A770"/>
      <c r="B770"/>
      <c r="C770" s="139" t="str">
        <f t="shared" si="478"/>
        <v>H</v>
      </c>
      <c r="D770" s="130" t="str">
        <f t="shared" si="501"/>
        <v>n/p_CGL</v>
      </c>
      <c r="E770" s="129" t="str">
        <f t="shared" si="500"/>
        <v>Nisso</v>
      </c>
      <c r="F770" s="717"/>
      <c r="G770" s="123">
        <f t="shared" si="508"/>
        <v>0</v>
      </c>
      <c r="H770" s="121">
        <f t="shared" si="508"/>
        <v>0</v>
      </c>
      <c r="I770" s="121">
        <f t="shared" si="508"/>
        <v>0</v>
      </c>
      <c r="J770" s="121">
        <f t="shared" si="508"/>
        <v>0</v>
      </c>
      <c r="K770" s="121">
        <f t="shared" si="508"/>
        <v>0</v>
      </c>
      <c r="L770" s="121">
        <f t="shared" si="508"/>
        <v>0</v>
      </c>
      <c r="M770" s="121">
        <f t="shared" si="508"/>
        <v>0</v>
      </c>
      <c r="N770" s="121">
        <f t="shared" si="508"/>
        <v>0</v>
      </c>
      <c r="O770" s="121">
        <f t="shared" si="508"/>
        <v>0</v>
      </c>
      <c r="P770" s="126">
        <f t="shared" si="508"/>
        <v>0</v>
      </c>
      <c r="Q770" s="122"/>
      <c r="R770" s="408">
        <f t="shared" si="479"/>
        <v>0</v>
      </c>
      <c r="S770" s="693"/>
      <c r="T770" s="700">
        <f t="shared" si="503"/>
        <v>0</v>
      </c>
      <c r="U770" s="701">
        <f t="shared" si="503"/>
        <v>0</v>
      </c>
      <c r="V770" s="693"/>
      <c r="W770" s="700">
        <f t="shared" si="504"/>
        <v>0</v>
      </c>
      <c r="X770" s="126">
        <f t="shared" si="504"/>
        <v>0</v>
      </c>
      <c r="Y770" s="696">
        <f t="shared" si="480"/>
        <v>0</v>
      </c>
      <c r="Z770" s="408">
        <f t="shared" si="481"/>
        <v>0</v>
      </c>
      <c r="AA770" s="127"/>
      <c r="AB770" s="123">
        <f t="shared" si="509"/>
        <v>0</v>
      </c>
      <c r="AC770" s="121">
        <f t="shared" si="509"/>
        <v>0</v>
      </c>
      <c r="AD770" s="121">
        <f t="shared" si="509"/>
        <v>0</v>
      </c>
      <c r="AE770" s="121">
        <f t="shared" si="509"/>
        <v>0</v>
      </c>
      <c r="AF770" s="121">
        <f t="shared" si="509"/>
        <v>0</v>
      </c>
      <c r="AG770" s="121">
        <f t="shared" si="509"/>
        <v>0</v>
      </c>
      <c r="AH770" s="121">
        <f t="shared" si="509"/>
        <v>0</v>
      </c>
      <c r="AI770" s="121">
        <f t="shared" si="509"/>
        <v>0</v>
      </c>
      <c r="AJ770" s="121">
        <f t="shared" si="509"/>
        <v>0</v>
      </c>
      <c r="AK770" s="121">
        <f t="shared" si="509"/>
        <v>0</v>
      </c>
      <c r="AL770" s="121">
        <f t="shared" si="509"/>
        <v>0</v>
      </c>
      <c r="AM770" s="121">
        <f t="shared" si="509"/>
        <v>0</v>
      </c>
      <c r="AN770" s="121">
        <f t="shared" si="509"/>
        <v>0</v>
      </c>
      <c r="AO770" s="701">
        <f t="shared" si="509"/>
        <v>0</v>
      </c>
      <c r="AP770" s="122"/>
      <c r="AQ770" s="123">
        <f t="shared" si="510"/>
        <v>0</v>
      </c>
      <c r="AR770" s="121">
        <f t="shared" si="510"/>
        <v>0</v>
      </c>
      <c r="AS770" s="121">
        <f t="shared" si="510"/>
        <v>0</v>
      </c>
      <c r="AT770" s="121">
        <f t="shared" si="510"/>
        <v>0</v>
      </c>
      <c r="AU770" s="121">
        <f t="shared" si="510"/>
        <v>0</v>
      </c>
      <c r="AV770" s="121">
        <f t="shared" si="510"/>
        <v>0</v>
      </c>
      <c r="AW770" s="121">
        <f t="shared" si="510"/>
        <v>0</v>
      </c>
      <c r="AX770" s="121">
        <f t="shared" si="510"/>
        <v>0</v>
      </c>
      <c r="AY770" s="121">
        <f t="shared" si="510"/>
        <v>0</v>
      </c>
      <c r="AZ770" s="121">
        <f t="shared" si="510"/>
        <v>0</v>
      </c>
      <c r="BA770" s="121">
        <f t="shared" si="510"/>
        <v>0</v>
      </c>
      <c r="BB770" s="121">
        <f t="shared" si="510"/>
        <v>0</v>
      </c>
      <c r="BC770" s="121">
        <f t="shared" si="510"/>
        <v>0</v>
      </c>
      <c r="BD770" s="701">
        <f t="shared" si="510"/>
        <v>0</v>
      </c>
      <c r="BE770" s="693"/>
      <c r="BF770" s="122">
        <f t="shared" si="482"/>
        <v>0</v>
      </c>
      <c r="BG770" s="124"/>
      <c r="BH770" s="122">
        <f t="shared" si="483"/>
        <v>0</v>
      </c>
      <c r="BI770" s="124"/>
      <c r="BJ770" s="122">
        <f t="shared" si="484"/>
        <v>0</v>
      </c>
      <c r="BK770" s="124"/>
      <c r="BL770" s="125">
        <f t="shared" si="485"/>
        <v>0</v>
      </c>
      <c r="BM770" s="124"/>
      <c r="BN770" s="123">
        <f t="shared" si="507"/>
        <v>0</v>
      </c>
      <c r="BO770" s="126">
        <f t="shared" si="507"/>
        <v>0</v>
      </c>
      <c r="BP770" s="127"/>
      <c r="BQ770" s="410"/>
    </row>
    <row r="771" spans="1:69" s="58" customFormat="1" ht="17.55" hidden="1" customHeight="1">
      <c r="A771"/>
      <c r="B771"/>
      <c r="C771" s="139" t="str">
        <f t="shared" si="478"/>
        <v>H</v>
      </c>
      <c r="D771" s="130" t="str">
        <f t="shared" si="501"/>
        <v>n/p_CGL</v>
      </c>
      <c r="E771" s="129" t="str">
        <f t="shared" si="500"/>
        <v>Novaled</v>
      </c>
      <c r="F771" s="717"/>
      <c r="G771" s="123">
        <f t="shared" si="508"/>
        <v>0</v>
      </c>
      <c r="H771" s="121">
        <f t="shared" si="508"/>
        <v>0</v>
      </c>
      <c r="I771" s="121">
        <f t="shared" si="508"/>
        <v>0</v>
      </c>
      <c r="J771" s="121">
        <f t="shared" si="508"/>
        <v>0</v>
      </c>
      <c r="K771" s="121">
        <f t="shared" si="508"/>
        <v>0</v>
      </c>
      <c r="L771" s="121">
        <f t="shared" si="508"/>
        <v>0</v>
      </c>
      <c r="M771" s="121">
        <f t="shared" si="508"/>
        <v>0</v>
      </c>
      <c r="N771" s="121">
        <f t="shared" si="508"/>
        <v>0</v>
      </c>
      <c r="O771" s="121">
        <f t="shared" si="508"/>
        <v>0</v>
      </c>
      <c r="P771" s="126">
        <f t="shared" si="508"/>
        <v>0</v>
      </c>
      <c r="Q771" s="122"/>
      <c r="R771" s="408">
        <f t="shared" si="479"/>
        <v>0</v>
      </c>
      <c r="S771" s="693"/>
      <c r="T771" s="700">
        <f t="shared" si="503"/>
        <v>0</v>
      </c>
      <c r="U771" s="701">
        <f t="shared" si="503"/>
        <v>0</v>
      </c>
      <c r="V771" s="693"/>
      <c r="W771" s="700">
        <f t="shared" si="504"/>
        <v>0</v>
      </c>
      <c r="X771" s="126">
        <f t="shared" si="504"/>
        <v>0</v>
      </c>
      <c r="Y771" s="696">
        <f t="shared" si="480"/>
        <v>0</v>
      </c>
      <c r="Z771" s="408">
        <f t="shared" si="481"/>
        <v>0</v>
      </c>
      <c r="AA771" s="127"/>
      <c r="AB771" s="123">
        <f t="shared" si="509"/>
        <v>0</v>
      </c>
      <c r="AC771" s="121">
        <f t="shared" si="509"/>
        <v>0</v>
      </c>
      <c r="AD771" s="121">
        <f t="shared" si="509"/>
        <v>0</v>
      </c>
      <c r="AE771" s="121">
        <f t="shared" si="509"/>
        <v>0</v>
      </c>
      <c r="AF771" s="121">
        <f t="shared" si="509"/>
        <v>0</v>
      </c>
      <c r="AG771" s="121">
        <f t="shared" si="509"/>
        <v>0</v>
      </c>
      <c r="AH771" s="121">
        <f t="shared" si="509"/>
        <v>0</v>
      </c>
      <c r="AI771" s="121">
        <f t="shared" si="509"/>
        <v>0</v>
      </c>
      <c r="AJ771" s="121">
        <f t="shared" si="509"/>
        <v>0</v>
      </c>
      <c r="AK771" s="121">
        <f t="shared" si="509"/>
        <v>0</v>
      </c>
      <c r="AL771" s="121">
        <f t="shared" si="509"/>
        <v>0</v>
      </c>
      <c r="AM771" s="121">
        <f t="shared" si="509"/>
        <v>0</v>
      </c>
      <c r="AN771" s="121">
        <f t="shared" si="509"/>
        <v>0</v>
      </c>
      <c r="AO771" s="701">
        <f t="shared" si="509"/>
        <v>0</v>
      </c>
      <c r="AP771" s="122"/>
      <c r="AQ771" s="123">
        <f t="shared" si="510"/>
        <v>0</v>
      </c>
      <c r="AR771" s="121">
        <f t="shared" si="510"/>
        <v>0</v>
      </c>
      <c r="AS771" s="121">
        <f t="shared" si="510"/>
        <v>0</v>
      </c>
      <c r="AT771" s="121">
        <f t="shared" si="510"/>
        <v>0</v>
      </c>
      <c r="AU771" s="121">
        <f t="shared" si="510"/>
        <v>0</v>
      </c>
      <c r="AV771" s="121">
        <f t="shared" si="510"/>
        <v>0</v>
      </c>
      <c r="AW771" s="121">
        <f t="shared" si="510"/>
        <v>0</v>
      </c>
      <c r="AX771" s="121">
        <f t="shared" si="510"/>
        <v>0</v>
      </c>
      <c r="AY771" s="121">
        <f t="shared" si="510"/>
        <v>0</v>
      </c>
      <c r="AZ771" s="121">
        <f t="shared" si="510"/>
        <v>0</v>
      </c>
      <c r="BA771" s="121">
        <f t="shared" si="510"/>
        <v>0</v>
      </c>
      <c r="BB771" s="121">
        <f t="shared" si="510"/>
        <v>0</v>
      </c>
      <c r="BC771" s="121">
        <f t="shared" si="510"/>
        <v>0</v>
      </c>
      <c r="BD771" s="701">
        <f t="shared" si="510"/>
        <v>0</v>
      </c>
      <c r="BE771" s="693"/>
      <c r="BF771" s="122">
        <f t="shared" si="482"/>
        <v>0</v>
      </c>
      <c r="BG771" s="124"/>
      <c r="BH771" s="122">
        <f t="shared" si="483"/>
        <v>0</v>
      </c>
      <c r="BI771" s="124"/>
      <c r="BJ771" s="122">
        <f t="shared" si="484"/>
        <v>0</v>
      </c>
      <c r="BK771" s="124"/>
      <c r="BL771" s="125">
        <f t="shared" si="485"/>
        <v>0</v>
      </c>
      <c r="BM771" s="124"/>
      <c r="BN771" s="123">
        <f t="shared" si="507"/>
        <v>0</v>
      </c>
      <c r="BO771" s="126">
        <f t="shared" si="507"/>
        <v>0</v>
      </c>
      <c r="BP771" s="127"/>
      <c r="BQ771" s="410"/>
    </row>
    <row r="772" spans="1:69" s="58" customFormat="1" ht="17.55" hidden="1" customHeight="1">
      <c r="A772"/>
      <c r="B772"/>
      <c r="C772" s="139" t="str">
        <f t="shared" si="478"/>
        <v>H</v>
      </c>
      <c r="D772" s="130" t="str">
        <f t="shared" si="501"/>
        <v>n/p_CGL</v>
      </c>
      <c r="E772" s="129" t="str">
        <f t="shared" si="500"/>
        <v>NSCC</v>
      </c>
      <c r="F772" s="717"/>
      <c r="G772" s="123">
        <f t="shared" si="508"/>
        <v>0</v>
      </c>
      <c r="H772" s="121">
        <f t="shared" si="508"/>
        <v>0</v>
      </c>
      <c r="I772" s="121">
        <f t="shared" si="508"/>
        <v>0</v>
      </c>
      <c r="J772" s="121">
        <f t="shared" si="508"/>
        <v>0</v>
      </c>
      <c r="K772" s="121">
        <f t="shared" si="508"/>
        <v>0</v>
      </c>
      <c r="L772" s="121">
        <f t="shared" si="508"/>
        <v>0</v>
      </c>
      <c r="M772" s="121">
        <f t="shared" si="508"/>
        <v>0</v>
      </c>
      <c r="N772" s="121">
        <f t="shared" si="508"/>
        <v>0</v>
      </c>
      <c r="O772" s="121">
        <f t="shared" si="508"/>
        <v>0</v>
      </c>
      <c r="P772" s="126">
        <f t="shared" si="508"/>
        <v>0</v>
      </c>
      <c r="Q772" s="122"/>
      <c r="R772" s="408">
        <f t="shared" si="479"/>
        <v>0</v>
      </c>
      <c r="S772" s="693"/>
      <c r="T772" s="700">
        <f t="shared" si="503"/>
        <v>0</v>
      </c>
      <c r="U772" s="701">
        <f t="shared" si="503"/>
        <v>0</v>
      </c>
      <c r="V772" s="693"/>
      <c r="W772" s="700">
        <f t="shared" si="504"/>
        <v>0</v>
      </c>
      <c r="X772" s="126">
        <f t="shared" si="504"/>
        <v>0</v>
      </c>
      <c r="Y772" s="696">
        <f t="shared" si="480"/>
        <v>0</v>
      </c>
      <c r="Z772" s="408">
        <f t="shared" si="481"/>
        <v>0</v>
      </c>
      <c r="AA772" s="127"/>
      <c r="AB772" s="123">
        <f t="shared" si="509"/>
        <v>0</v>
      </c>
      <c r="AC772" s="121">
        <f t="shared" si="509"/>
        <v>0</v>
      </c>
      <c r="AD772" s="121">
        <f t="shared" si="509"/>
        <v>0</v>
      </c>
      <c r="AE772" s="121">
        <f t="shared" si="509"/>
        <v>0</v>
      </c>
      <c r="AF772" s="121">
        <f t="shared" si="509"/>
        <v>0</v>
      </c>
      <c r="AG772" s="121">
        <f t="shared" si="509"/>
        <v>0</v>
      </c>
      <c r="AH772" s="121">
        <f t="shared" si="509"/>
        <v>0</v>
      </c>
      <c r="AI772" s="121">
        <f t="shared" si="509"/>
        <v>0</v>
      </c>
      <c r="AJ772" s="121">
        <f t="shared" si="509"/>
        <v>0</v>
      </c>
      <c r="AK772" s="121">
        <f t="shared" si="509"/>
        <v>0</v>
      </c>
      <c r="AL772" s="121">
        <f t="shared" si="509"/>
        <v>0</v>
      </c>
      <c r="AM772" s="121">
        <f t="shared" si="509"/>
        <v>0</v>
      </c>
      <c r="AN772" s="121">
        <f t="shared" si="509"/>
        <v>0</v>
      </c>
      <c r="AO772" s="701">
        <f t="shared" si="509"/>
        <v>0</v>
      </c>
      <c r="AP772" s="122"/>
      <c r="AQ772" s="123">
        <f t="shared" si="510"/>
        <v>0</v>
      </c>
      <c r="AR772" s="121">
        <f t="shared" si="510"/>
        <v>0</v>
      </c>
      <c r="AS772" s="121">
        <f t="shared" si="510"/>
        <v>0</v>
      </c>
      <c r="AT772" s="121">
        <f t="shared" si="510"/>
        <v>0</v>
      </c>
      <c r="AU772" s="121">
        <f t="shared" si="510"/>
        <v>0</v>
      </c>
      <c r="AV772" s="121">
        <f t="shared" si="510"/>
        <v>0</v>
      </c>
      <c r="AW772" s="121">
        <f t="shared" si="510"/>
        <v>0</v>
      </c>
      <c r="AX772" s="121">
        <f t="shared" si="510"/>
        <v>0</v>
      </c>
      <c r="AY772" s="121">
        <f t="shared" si="510"/>
        <v>0</v>
      </c>
      <c r="AZ772" s="121">
        <f t="shared" si="510"/>
        <v>0</v>
      </c>
      <c r="BA772" s="121">
        <f t="shared" si="510"/>
        <v>0</v>
      </c>
      <c r="BB772" s="121">
        <f t="shared" si="510"/>
        <v>0</v>
      </c>
      <c r="BC772" s="121">
        <f t="shared" si="510"/>
        <v>0</v>
      </c>
      <c r="BD772" s="701">
        <f t="shared" si="510"/>
        <v>0</v>
      </c>
      <c r="BE772" s="693"/>
      <c r="BF772" s="122">
        <f t="shared" si="482"/>
        <v>0</v>
      </c>
      <c r="BG772" s="124"/>
      <c r="BH772" s="122">
        <f t="shared" si="483"/>
        <v>0</v>
      </c>
      <c r="BI772" s="124"/>
      <c r="BJ772" s="122">
        <f t="shared" si="484"/>
        <v>0</v>
      </c>
      <c r="BK772" s="124"/>
      <c r="BL772" s="125">
        <f t="shared" si="485"/>
        <v>0</v>
      </c>
      <c r="BM772" s="124"/>
      <c r="BN772" s="123">
        <f t="shared" si="507"/>
        <v>0</v>
      </c>
      <c r="BO772" s="126">
        <f t="shared" si="507"/>
        <v>0</v>
      </c>
      <c r="BP772" s="127"/>
      <c r="BQ772" s="410"/>
    </row>
    <row r="773" spans="1:69" s="58" customFormat="1" ht="17.55" hidden="1" customHeight="1">
      <c r="A773"/>
      <c r="B773"/>
      <c r="C773" s="139" t="str">
        <f t="shared" si="478"/>
        <v>H</v>
      </c>
      <c r="D773" s="130" t="str">
        <f t="shared" si="501"/>
        <v>n/p_CGL</v>
      </c>
      <c r="E773" s="129" t="str">
        <f t="shared" si="500"/>
        <v>P&amp;H Tech</v>
      </c>
      <c r="F773" s="717"/>
      <c r="G773" s="123">
        <f t="shared" si="508"/>
        <v>0</v>
      </c>
      <c r="H773" s="121">
        <f t="shared" si="508"/>
        <v>0</v>
      </c>
      <c r="I773" s="121">
        <f t="shared" si="508"/>
        <v>0</v>
      </c>
      <c r="J773" s="121">
        <f t="shared" si="508"/>
        <v>0</v>
      </c>
      <c r="K773" s="121">
        <f t="shared" si="508"/>
        <v>0</v>
      </c>
      <c r="L773" s="121">
        <f t="shared" si="508"/>
        <v>0</v>
      </c>
      <c r="M773" s="121">
        <f t="shared" si="508"/>
        <v>0</v>
      </c>
      <c r="N773" s="121">
        <f t="shared" si="508"/>
        <v>0</v>
      </c>
      <c r="O773" s="121">
        <f t="shared" si="508"/>
        <v>0</v>
      </c>
      <c r="P773" s="126">
        <f t="shared" si="508"/>
        <v>0</v>
      </c>
      <c r="Q773" s="122"/>
      <c r="R773" s="408">
        <f t="shared" si="479"/>
        <v>0</v>
      </c>
      <c r="S773" s="693"/>
      <c r="T773" s="700">
        <f t="shared" si="503"/>
        <v>0</v>
      </c>
      <c r="U773" s="701">
        <f t="shared" si="503"/>
        <v>0</v>
      </c>
      <c r="V773" s="693"/>
      <c r="W773" s="700">
        <f t="shared" si="504"/>
        <v>0</v>
      </c>
      <c r="X773" s="126">
        <f t="shared" si="504"/>
        <v>0</v>
      </c>
      <c r="Y773" s="696">
        <f t="shared" si="480"/>
        <v>0</v>
      </c>
      <c r="Z773" s="408">
        <f t="shared" si="481"/>
        <v>0</v>
      </c>
      <c r="AA773" s="127"/>
      <c r="AB773" s="123">
        <f t="shared" si="509"/>
        <v>0</v>
      </c>
      <c r="AC773" s="121">
        <f t="shared" si="509"/>
        <v>0</v>
      </c>
      <c r="AD773" s="121">
        <f t="shared" si="509"/>
        <v>0</v>
      </c>
      <c r="AE773" s="121">
        <f t="shared" si="509"/>
        <v>0</v>
      </c>
      <c r="AF773" s="121">
        <f t="shared" si="509"/>
        <v>0</v>
      </c>
      <c r="AG773" s="121">
        <f t="shared" si="509"/>
        <v>0</v>
      </c>
      <c r="AH773" s="121">
        <f t="shared" si="509"/>
        <v>0</v>
      </c>
      <c r="AI773" s="121">
        <f t="shared" si="509"/>
        <v>0</v>
      </c>
      <c r="AJ773" s="121">
        <f t="shared" si="509"/>
        <v>0</v>
      </c>
      <c r="AK773" s="121">
        <f t="shared" si="509"/>
        <v>0</v>
      </c>
      <c r="AL773" s="121">
        <f t="shared" si="509"/>
        <v>0</v>
      </c>
      <c r="AM773" s="121">
        <f t="shared" si="509"/>
        <v>0</v>
      </c>
      <c r="AN773" s="121">
        <f t="shared" si="509"/>
        <v>0</v>
      </c>
      <c r="AO773" s="701">
        <f t="shared" si="509"/>
        <v>0</v>
      </c>
      <c r="AP773" s="122"/>
      <c r="AQ773" s="123">
        <f t="shared" si="510"/>
        <v>0</v>
      </c>
      <c r="AR773" s="121">
        <f t="shared" si="510"/>
        <v>0</v>
      </c>
      <c r="AS773" s="121">
        <f t="shared" si="510"/>
        <v>0</v>
      </c>
      <c r="AT773" s="121">
        <f t="shared" si="510"/>
        <v>0</v>
      </c>
      <c r="AU773" s="121">
        <f t="shared" si="510"/>
        <v>0</v>
      </c>
      <c r="AV773" s="121">
        <f t="shared" si="510"/>
        <v>0</v>
      </c>
      <c r="AW773" s="121">
        <f t="shared" si="510"/>
        <v>0</v>
      </c>
      <c r="AX773" s="121">
        <f t="shared" si="510"/>
        <v>0</v>
      </c>
      <c r="AY773" s="121">
        <f t="shared" si="510"/>
        <v>0</v>
      </c>
      <c r="AZ773" s="121">
        <f t="shared" si="510"/>
        <v>0</v>
      </c>
      <c r="BA773" s="121">
        <f t="shared" si="510"/>
        <v>0</v>
      </c>
      <c r="BB773" s="121">
        <f t="shared" si="510"/>
        <v>0</v>
      </c>
      <c r="BC773" s="121">
        <f t="shared" si="510"/>
        <v>0</v>
      </c>
      <c r="BD773" s="701">
        <f t="shared" si="510"/>
        <v>0</v>
      </c>
      <c r="BE773" s="693"/>
      <c r="BF773" s="122">
        <f t="shared" si="482"/>
        <v>0</v>
      </c>
      <c r="BG773" s="124"/>
      <c r="BH773" s="122">
        <f t="shared" si="483"/>
        <v>0</v>
      </c>
      <c r="BI773" s="124"/>
      <c r="BJ773" s="122">
        <f t="shared" si="484"/>
        <v>0</v>
      </c>
      <c r="BK773" s="124"/>
      <c r="BL773" s="125">
        <f t="shared" si="485"/>
        <v>0</v>
      </c>
      <c r="BM773" s="124"/>
      <c r="BN773" s="123">
        <f t="shared" si="507"/>
        <v>0</v>
      </c>
      <c r="BO773" s="126">
        <f t="shared" si="507"/>
        <v>0</v>
      </c>
      <c r="BP773" s="127"/>
      <c r="BQ773" s="410"/>
    </row>
    <row r="774" spans="1:69" s="58" customFormat="1" ht="17.55" hidden="1" customHeight="1">
      <c r="A774"/>
      <c r="B774"/>
      <c r="C774" s="139" t="str">
        <f t="shared" si="478"/>
        <v>H</v>
      </c>
      <c r="D774" s="130" t="str">
        <f t="shared" si="501"/>
        <v>n/p_CGL</v>
      </c>
      <c r="E774" s="129" t="str">
        <f t="shared" si="500"/>
        <v>Samsung SDI</v>
      </c>
      <c r="F774" s="717"/>
      <c r="G774" s="123">
        <f t="shared" si="508"/>
        <v>0</v>
      </c>
      <c r="H774" s="121">
        <f t="shared" si="508"/>
        <v>0</v>
      </c>
      <c r="I774" s="121">
        <f t="shared" si="508"/>
        <v>0</v>
      </c>
      <c r="J774" s="121">
        <f t="shared" si="508"/>
        <v>0</v>
      </c>
      <c r="K774" s="121">
        <f t="shared" si="508"/>
        <v>0</v>
      </c>
      <c r="L774" s="121">
        <f t="shared" si="508"/>
        <v>0</v>
      </c>
      <c r="M774" s="121">
        <f t="shared" si="508"/>
        <v>0</v>
      </c>
      <c r="N774" s="121">
        <f t="shared" si="508"/>
        <v>0</v>
      </c>
      <c r="O774" s="121">
        <f t="shared" si="508"/>
        <v>0</v>
      </c>
      <c r="P774" s="126">
        <f t="shared" si="508"/>
        <v>0</v>
      </c>
      <c r="Q774" s="122"/>
      <c r="R774" s="408">
        <f t="shared" si="479"/>
        <v>0</v>
      </c>
      <c r="S774" s="693"/>
      <c r="T774" s="700">
        <f t="shared" si="503"/>
        <v>0</v>
      </c>
      <c r="U774" s="701">
        <f t="shared" si="503"/>
        <v>0</v>
      </c>
      <c r="V774" s="693"/>
      <c r="W774" s="700">
        <f t="shared" si="504"/>
        <v>0</v>
      </c>
      <c r="X774" s="126">
        <f t="shared" si="504"/>
        <v>0</v>
      </c>
      <c r="Y774" s="696">
        <f t="shared" si="480"/>
        <v>0</v>
      </c>
      <c r="Z774" s="408">
        <f t="shared" si="481"/>
        <v>0</v>
      </c>
      <c r="AA774" s="127"/>
      <c r="AB774" s="123">
        <f t="shared" si="509"/>
        <v>0</v>
      </c>
      <c r="AC774" s="121">
        <f t="shared" si="509"/>
        <v>0</v>
      </c>
      <c r="AD774" s="121">
        <f t="shared" si="509"/>
        <v>0</v>
      </c>
      <c r="AE774" s="121">
        <f t="shared" si="509"/>
        <v>0</v>
      </c>
      <c r="AF774" s="121">
        <f t="shared" si="509"/>
        <v>0</v>
      </c>
      <c r="AG774" s="121">
        <f t="shared" si="509"/>
        <v>0</v>
      </c>
      <c r="AH774" s="121">
        <f t="shared" si="509"/>
        <v>0</v>
      </c>
      <c r="AI774" s="121">
        <f t="shared" si="509"/>
        <v>0</v>
      </c>
      <c r="AJ774" s="121">
        <f t="shared" si="509"/>
        <v>0</v>
      </c>
      <c r="AK774" s="121">
        <f t="shared" si="509"/>
        <v>0</v>
      </c>
      <c r="AL774" s="121">
        <f t="shared" si="509"/>
        <v>0</v>
      </c>
      <c r="AM774" s="121">
        <f t="shared" si="509"/>
        <v>0</v>
      </c>
      <c r="AN774" s="121">
        <f t="shared" si="509"/>
        <v>0</v>
      </c>
      <c r="AO774" s="701">
        <f t="shared" si="509"/>
        <v>0</v>
      </c>
      <c r="AP774" s="122"/>
      <c r="AQ774" s="123">
        <f t="shared" si="510"/>
        <v>0</v>
      </c>
      <c r="AR774" s="121">
        <f t="shared" si="510"/>
        <v>0</v>
      </c>
      <c r="AS774" s="121">
        <f t="shared" si="510"/>
        <v>0</v>
      </c>
      <c r="AT774" s="121">
        <f t="shared" si="510"/>
        <v>0</v>
      </c>
      <c r="AU774" s="121">
        <f t="shared" si="510"/>
        <v>0</v>
      </c>
      <c r="AV774" s="121">
        <f t="shared" si="510"/>
        <v>0</v>
      </c>
      <c r="AW774" s="121">
        <f t="shared" si="510"/>
        <v>0</v>
      </c>
      <c r="AX774" s="121">
        <f t="shared" si="510"/>
        <v>0</v>
      </c>
      <c r="AY774" s="121">
        <f t="shared" si="510"/>
        <v>0</v>
      </c>
      <c r="AZ774" s="121">
        <f t="shared" si="510"/>
        <v>0</v>
      </c>
      <c r="BA774" s="121">
        <f t="shared" si="510"/>
        <v>0</v>
      </c>
      <c r="BB774" s="121">
        <f t="shared" si="510"/>
        <v>0</v>
      </c>
      <c r="BC774" s="121">
        <f t="shared" si="510"/>
        <v>0</v>
      </c>
      <c r="BD774" s="701">
        <f t="shared" si="510"/>
        <v>0</v>
      </c>
      <c r="BE774" s="693"/>
      <c r="BF774" s="122">
        <f t="shared" si="482"/>
        <v>0</v>
      </c>
      <c r="BG774" s="124"/>
      <c r="BH774" s="122">
        <f t="shared" si="483"/>
        <v>0</v>
      </c>
      <c r="BI774" s="124"/>
      <c r="BJ774" s="122">
        <f t="shared" si="484"/>
        <v>0</v>
      </c>
      <c r="BK774" s="124"/>
      <c r="BL774" s="125">
        <f t="shared" si="485"/>
        <v>0</v>
      </c>
      <c r="BM774" s="124"/>
      <c r="BN774" s="123">
        <f t="shared" si="507"/>
        <v>0</v>
      </c>
      <c r="BO774" s="126">
        <f t="shared" si="507"/>
        <v>0</v>
      </c>
      <c r="BP774" s="127"/>
      <c r="BQ774" s="410"/>
    </row>
    <row r="775" spans="1:69" s="131" customFormat="1" ht="17.55" hidden="1" customHeight="1">
      <c r="A775" s="83"/>
      <c r="C775" s="139" t="str">
        <f t="shared" si="478"/>
        <v>H</v>
      </c>
      <c r="D775" s="130" t="str">
        <f t="shared" si="501"/>
        <v>n/p_CGL</v>
      </c>
      <c r="E775" s="129" t="str">
        <f t="shared" ref="E775:E784" si="511">E740</f>
        <v>SFC</v>
      </c>
      <c r="F775" s="717"/>
      <c r="G775" s="123">
        <f t="shared" si="508"/>
        <v>0</v>
      </c>
      <c r="H775" s="121">
        <f t="shared" si="508"/>
        <v>0</v>
      </c>
      <c r="I775" s="121">
        <f t="shared" si="508"/>
        <v>0</v>
      </c>
      <c r="J775" s="121">
        <f t="shared" si="508"/>
        <v>0</v>
      </c>
      <c r="K775" s="121">
        <f t="shared" si="508"/>
        <v>0</v>
      </c>
      <c r="L775" s="121">
        <f t="shared" si="508"/>
        <v>0</v>
      </c>
      <c r="M775" s="121">
        <f t="shared" si="508"/>
        <v>0</v>
      </c>
      <c r="N775" s="121">
        <f t="shared" si="508"/>
        <v>0</v>
      </c>
      <c r="O775" s="121">
        <f t="shared" si="508"/>
        <v>0</v>
      </c>
      <c r="P775" s="126">
        <f t="shared" si="508"/>
        <v>0</v>
      </c>
      <c r="Q775" s="122"/>
      <c r="R775" s="408">
        <f t="shared" si="479"/>
        <v>0</v>
      </c>
      <c r="S775" s="693"/>
      <c r="T775" s="700">
        <f t="shared" si="503"/>
        <v>0</v>
      </c>
      <c r="U775" s="701">
        <f t="shared" si="503"/>
        <v>0</v>
      </c>
      <c r="V775" s="693"/>
      <c r="W775" s="700">
        <f t="shared" si="504"/>
        <v>0</v>
      </c>
      <c r="X775" s="126">
        <f t="shared" si="504"/>
        <v>0</v>
      </c>
      <c r="Y775" s="696">
        <f t="shared" si="480"/>
        <v>0</v>
      </c>
      <c r="Z775" s="408">
        <f t="shared" si="481"/>
        <v>0</v>
      </c>
      <c r="AA775" s="127"/>
      <c r="AB775" s="123">
        <f t="shared" si="509"/>
        <v>0</v>
      </c>
      <c r="AC775" s="121">
        <f t="shared" si="509"/>
        <v>0</v>
      </c>
      <c r="AD775" s="121">
        <f t="shared" si="509"/>
        <v>0</v>
      </c>
      <c r="AE775" s="121">
        <f t="shared" si="509"/>
        <v>0</v>
      </c>
      <c r="AF775" s="121">
        <f t="shared" si="509"/>
        <v>0</v>
      </c>
      <c r="AG775" s="121">
        <f t="shared" si="509"/>
        <v>0</v>
      </c>
      <c r="AH775" s="121">
        <f t="shared" si="509"/>
        <v>0</v>
      </c>
      <c r="AI775" s="121">
        <f t="shared" si="509"/>
        <v>0</v>
      </c>
      <c r="AJ775" s="121">
        <f t="shared" si="509"/>
        <v>0</v>
      </c>
      <c r="AK775" s="121">
        <f t="shared" si="509"/>
        <v>0</v>
      </c>
      <c r="AL775" s="121">
        <f t="shared" si="509"/>
        <v>0</v>
      </c>
      <c r="AM775" s="121">
        <f t="shared" si="509"/>
        <v>0</v>
      </c>
      <c r="AN775" s="121">
        <f t="shared" si="509"/>
        <v>0</v>
      </c>
      <c r="AO775" s="701">
        <f t="shared" si="509"/>
        <v>0</v>
      </c>
      <c r="AP775" s="122"/>
      <c r="AQ775" s="123">
        <f t="shared" si="510"/>
        <v>0</v>
      </c>
      <c r="AR775" s="121">
        <f t="shared" si="510"/>
        <v>0</v>
      </c>
      <c r="AS775" s="121">
        <f t="shared" si="510"/>
        <v>0</v>
      </c>
      <c r="AT775" s="121">
        <f t="shared" si="510"/>
        <v>0</v>
      </c>
      <c r="AU775" s="121">
        <f t="shared" si="510"/>
        <v>0</v>
      </c>
      <c r="AV775" s="121">
        <f t="shared" si="510"/>
        <v>0</v>
      </c>
      <c r="AW775" s="121">
        <f t="shared" si="510"/>
        <v>0</v>
      </c>
      <c r="AX775" s="121">
        <f t="shared" si="510"/>
        <v>0</v>
      </c>
      <c r="AY775" s="121">
        <f t="shared" si="510"/>
        <v>0</v>
      </c>
      <c r="AZ775" s="121">
        <f t="shared" si="510"/>
        <v>0</v>
      </c>
      <c r="BA775" s="121">
        <f t="shared" si="510"/>
        <v>0</v>
      </c>
      <c r="BB775" s="121">
        <f t="shared" si="510"/>
        <v>0</v>
      </c>
      <c r="BC775" s="121">
        <f t="shared" si="510"/>
        <v>0</v>
      </c>
      <c r="BD775" s="701">
        <f t="shared" si="510"/>
        <v>0</v>
      </c>
      <c r="BE775" s="693"/>
      <c r="BF775" s="122">
        <f t="shared" si="482"/>
        <v>0</v>
      </c>
      <c r="BG775" s="124"/>
      <c r="BH775" s="122">
        <f t="shared" si="483"/>
        <v>0</v>
      </c>
      <c r="BI775" s="124"/>
      <c r="BJ775" s="122">
        <f t="shared" si="484"/>
        <v>0</v>
      </c>
      <c r="BK775" s="124"/>
      <c r="BL775" s="125">
        <f t="shared" si="485"/>
        <v>0</v>
      </c>
      <c r="BM775" s="124"/>
      <c r="BN775" s="123">
        <f t="shared" si="507"/>
        <v>0</v>
      </c>
      <c r="BO775" s="126">
        <f t="shared" si="507"/>
        <v>0</v>
      </c>
      <c r="BP775" s="127"/>
      <c r="BQ775" s="409"/>
    </row>
    <row r="776" spans="1:69" s="131" customFormat="1" ht="17.55" hidden="1" customHeight="1">
      <c r="A776" s="83"/>
      <c r="C776" s="139" t="str">
        <f t="shared" si="478"/>
        <v>H</v>
      </c>
      <c r="D776" s="130" t="str">
        <f t="shared" si="501"/>
        <v>n/p_CGL</v>
      </c>
      <c r="E776" s="129" t="str">
        <f t="shared" si="511"/>
        <v>SK JNC</v>
      </c>
      <c r="F776" s="717"/>
      <c r="G776" s="123">
        <f t="shared" ref="G776:P785" si="512">SUMIFS(Share, Y, $E$3, Config, $G$11, P, G$15, LType, $D776, MSup, $E776)</f>
        <v>0</v>
      </c>
      <c r="H776" s="121">
        <f t="shared" si="512"/>
        <v>0</v>
      </c>
      <c r="I776" s="121">
        <f t="shared" si="512"/>
        <v>0</v>
      </c>
      <c r="J776" s="121">
        <f t="shared" si="512"/>
        <v>0</v>
      </c>
      <c r="K776" s="121">
        <f t="shared" si="512"/>
        <v>0</v>
      </c>
      <c r="L776" s="121">
        <f t="shared" si="512"/>
        <v>0</v>
      </c>
      <c r="M776" s="121">
        <f t="shared" si="512"/>
        <v>0</v>
      </c>
      <c r="N776" s="121">
        <f t="shared" si="512"/>
        <v>0</v>
      </c>
      <c r="O776" s="121">
        <f t="shared" si="512"/>
        <v>0</v>
      </c>
      <c r="P776" s="126">
        <f t="shared" si="512"/>
        <v>0</v>
      </c>
      <c r="Q776" s="122"/>
      <c r="R776" s="408">
        <f t="shared" si="479"/>
        <v>0</v>
      </c>
      <c r="S776" s="693"/>
      <c r="T776" s="700">
        <f t="shared" ref="T776:U795" si="513">SUMIFS(Share, Y, $E$3, Config, $T$11, P, T$15, LType, $D776, MSup, $E776)</f>
        <v>0</v>
      </c>
      <c r="U776" s="701">
        <f t="shared" si="513"/>
        <v>0</v>
      </c>
      <c r="V776" s="693"/>
      <c r="W776" s="700">
        <f t="shared" ref="W776:X795" si="514">SUMIFS(Share, Y, $E$3, Config, $W$11, P, W$15, LType, $D776, MSup, $E776)</f>
        <v>0</v>
      </c>
      <c r="X776" s="126">
        <f t="shared" si="514"/>
        <v>0</v>
      </c>
      <c r="Y776" s="696">
        <f t="shared" si="480"/>
        <v>0</v>
      </c>
      <c r="Z776" s="408">
        <f t="shared" si="481"/>
        <v>0</v>
      </c>
      <c r="AA776" s="127"/>
      <c r="AB776" s="123">
        <f t="shared" ref="AB776:AO785" si="515">SUMIFS(Share, Y, $E$3, Config, $AB$11, P, AB$15, LType, $D776, MSup, $E776)</f>
        <v>0</v>
      </c>
      <c r="AC776" s="121">
        <f t="shared" si="515"/>
        <v>0</v>
      </c>
      <c r="AD776" s="121">
        <f t="shared" si="515"/>
        <v>0</v>
      </c>
      <c r="AE776" s="121">
        <f t="shared" si="515"/>
        <v>0</v>
      </c>
      <c r="AF776" s="121">
        <f t="shared" si="515"/>
        <v>0</v>
      </c>
      <c r="AG776" s="121">
        <f t="shared" si="515"/>
        <v>0</v>
      </c>
      <c r="AH776" s="121">
        <f t="shared" si="515"/>
        <v>0</v>
      </c>
      <c r="AI776" s="121">
        <f t="shared" si="515"/>
        <v>0</v>
      </c>
      <c r="AJ776" s="121">
        <f t="shared" si="515"/>
        <v>0</v>
      </c>
      <c r="AK776" s="121">
        <f t="shared" si="515"/>
        <v>0</v>
      </c>
      <c r="AL776" s="121">
        <f t="shared" si="515"/>
        <v>0</v>
      </c>
      <c r="AM776" s="121">
        <f t="shared" si="515"/>
        <v>0</v>
      </c>
      <c r="AN776" s="121">
        <f t="shared" si="515"/>
        <v>0</v>
      </c>
      <c r="AO776" s="701">
        <f t="shared" si="515"/>
        <v>0</v>
      </c>
      <c r="AP776" s="122"/>
      <c r="AQ776" s="123">
        <f t="shared" ref="AQ776:BD785" si="516">SUMIFS(Share, Y, $E$3, Config, $AQ$11, P, AQ$15, LType, $D776, MSup, $E776)</f>
        <v>0</v>
      </c>
      <c r="AR776" s="121">
        <f t="shared" si="516"/>
        <v>0</v>
      </c>
      <c r="AS776" s="121">
        <f t="shared" si="516"/>
        <v>0</v>
      </c>
      <c r="AT776" s="121">
        <f t="shared" si="516"/>
        <v>0</v>
      </c>
      <c r="AU776" s="121">
        <f t="shared" si="516"/>
        <v>0</v>
      </c>
      <c r="AV776" s="121">
        <f t="shared" si="516"/>
        <v>0</v>
      </c>
      <c r="AW776" s="121">
        <f t="shared" si="516"/>
        <v>0</v>
      </c>
      <c r="AX776" s="121">
        <f t="shared" si="516"/>
        <v>0</v>
      </c>
      <c r="AY776" s="121">
        <f t="shared" si="516"/>
        <v>0</v>
      </c>
      <c r="AZ776" s="121">
        <f t="shared" si="516"/>
        <v>0</v>
      </c>
      <c r="BA776" s="121">
        <f t="shared" si="516"/>
        <v>0</v>
      </c>
      <c r="BB776" s="121">
        <f t="shared" si="516"/>
        <v>0</v>
      </c>
      <c r="BC776" s="121">
        <f t="shared" si="516"/>
        <v>0</v>
      </c>
      <c r="BD776" s="701">
        <f t="shared" si="516"/>
        <v>0</v>
      </c>
      <c r="BE776" s="693"/>
      <c r="BF776" s="122">
        <f t="shared" si="482"/>
        <v>0</v>
      </c>
      <c r="BG776" s="124"/>
      <c r="BH776" s="122">
        <f t="shared" si="483"/>
        <v>0</v>
      </c>
      <c r="BI776" s="124"/>
      <c r="BJ776" s="122">
        <f t="shared" si="484"/>
        <v>0</v>
      </c>
      <c r="BK776" s="124"/>
      <c r="BL776" s="125">
        <f t="shared" si="485"/>
        <v>0</v>
      </c>
      <c r="BM776" s="124"/>
      <c r="BN776" s="123">
        <f t="shared" ref="BN776:BO795" si="517">SUMIFS(Share, Y, $E$3, Config, $BN$11, P, BN$15, LType, $D776, MSup, $E776)</f>
        <v>0</v>
      </c>
      <c r="BO776" s="126">
        <f t="shared" si="517"/>
        <v>0</v>
      </c>
      <c r="BP776" s="127"/>
      <c r="BQ776" s="409"/>
    </row>
    <row r="777" spans="1:69" s="131" customFormat="1" ht="17.55" hidden="1" customHeight="1">
      <c r="A777" s="83"/>
      <c r="C777" s="139" t="str">
        <f t="shared" si="478"/>
        <v>H</v>
      </c>
      <c r="D777" s="130" t="str">
        <f t="shared" si="501"/>
        <v>n/p_CGL</v>
      </c>
      <c r="E777" s="129" t="str">
        <f t="shared" si="511"/>
        <v>Solus AM</v>
      </c>
      <c r="F777" s="717"/>
      <c r="G777" s="123">
        <f t="shared" si="512"/>
        <v>0</v>
      </c>
      <c r="H777" s="121">
        <f t="shared" si="512"/>
        <v>0</v>
      </c>
      <c r="I777" s="121">
        <f t="shared" si="512"/>
        <v>0</v>
      </c>
      <c r="J777" s="121">
        <f t="shared" si="512"/>
        <v>0</v>
      </c>
      <c r="K777" s="121">
        <f t="shared" si="512"/>
        <v>0</v>
      </c>
      <c r="L777" s="121">
        <f t="shared" si="512"/>
        <v>0</v>
      </c>
      <c r="M777" s="121">
        <f t="shared" si="512"/>
        <v>0</v>
      </c>
      <c r="N777" s="121">
        <f t="shared" si="512"/>
        <v>0</v>
      </c>
      <c r="O777" s="121">
        <f t="shared" si="512"/>
        <v>0</v>
      </c>
      <c r="P777" s="126">
        <f t="shared" si="512"/>
        <v>0</v>
      </c>
      <c r="Q777" s="122"/>
      <c r="R777" s="408">
        <f t="shared" si="479"/>
        <v>0</v>
      </c>
      <c r="S777" s="693"/>
      <c r="T777" s="700">
        <f t="shared" si="513"/>
        <v>0</v>
      </c>
      <c r="U777" s="701">
        <f t="shared" si="513"/>
        <v>0</v>
      </c>
      <c r="V777" s="693"/>
      <c r="W777" s="700">
        <f t="shared" si="514"/>
        <v>0</v>
      </c>
      <c r="X777" s="126">
        <f t="shared" si="514"/>
        <v>0</v>
      </c>
      <c r="Y777" s="696">
        <f t="shared" si="480"/>
        <v>0</v>
      </c>
      <c r="Z777" s="408">
        <f t="shared" si="481"/>
        <v>0</v>
      </c>
      <c r="AA777" s="127"/>
      <c r="AB777" s="123">
        <f t="shared" si="515"/>
        <v>0</v>
      </c>
      <c r="AC777" s="121">
        <f t="shared" si="515"/>
        <v>0</v>
      </c>
      <c r="AD777" s="121">
        <f t="shared" si="515"/>
        <v>0</v>
      </c>
      <c r="AE777" s="121">
        <f t="shared" si="515"/>
        <v>0</v>
      </c>
      <c r="AF777" s="121">
        <f t="shared" si="515"/>
        <v>0</v>
      </c>
      <c r="AG777" s="121">
        <f t="shared" si="515"/>
        <v>0</v>
      </c>
      <c r="AH777" s="121">
        <f t="shared" si="515"/>
        <v>0</v>
      </c>
      <c r="AI777" s="121">
        <f t="shared" si="515"/>
        <v>0</v>
      </c>
      <c r="AJ777" s="121">
        <f t="shared" si="515"/>
        <v>0</v>
      </c>
      <c r="AK777" s="121">
        <f t="shared" si="515"/>
        <v>0</v>
      </c>
      <c r="AL777" s="121">
        <f t="shared" si="515"/>
        <v>0</v>
      </c>
      <c r="AM777" s="121">
        <f t="shared" si="515"/>
        <v>0</v>
      </c>
      <c r="AN777" s="121">
        <f t="shared" si="515"/>
        <v>0</v>
      </c>
      <c r="AO777" s="701">
        <f t="shared" si="515"/>
        <v>0</v>
      </c>
      <c r="AP777" s="122"/>
      <c r="AQ777" s="123">
        <f t="shared" si="516"/>
        <v>0</v>
      </c>
      <c r="AR777" s="121">
        <f t="shared" si="516"/>
        <v>0</v>
      </c>
      <c r="AS777" s="121">
        <f t="shared" si="516"/>
        <v>0</v>
      </c>
      <c r="AT777" s="121">
        <f t="shared" si="516"/>
        <v>0</v>
      </c>
      <c r="AU777" s="121">
        <f t="shared" si="516"/>
        <v>0</v>
      </c>
      <c r="AV777" s="121">
        <f t="shared" si="516"/>
        <v>0</v>
      </c>
      <c r="AW777" s="121">
        <f t="shared" si="516"/>
        <v>0</v>
      </c>
      <c r="AX777" s="121">
        <f t="shared" si="516"/>
        <v>0</v>
      </c>
      <c r="AY777" s="121">
        <f t="shared" si="516"/>
        <v>0</v>
      </c>
      <c r="AZ777" s="121">
        <f t="shared" si="516"/>
        <v>0</v>
      </c>
      <c r="BA777" s="121">
        <f t="shared" si="516"/>
        <v>0</v>
      </c>
      <c r="BB777" s="121">
        <f t="shared" si="516"/>
        <v>0</v>
      </c>
      <c r="BC777" s="121">
        <f t="shared" si="516"/>
        <v>0</v>
      </c>
      <c r="BD777" s="701">
        <f t="shared" si="516"/>
        <v>0</v>
      </c>
      <c r="BE777" s="693"/>
      <c r="BF777" s="122">
        <f t="shared" si="482"/>
        <v>0</v>
      </c>
      <c r="BG777" s="124"/>
      <c r="BH777" s="122">
        <f t="shared" si="483"/>
        <v>0</v>
      </c>
      <c r="BI777" s="124"/>
      <c r="BJ777" s="122">
        <f t="shared" si="484"/>
        <v>0</v>
      </c>
      <c r="BK777" s="124"/>
      <c r="BL777" s="125">
        <f t="shared" si="485"/>
        <v>0</v>
      </c>
      <c r="BM777" s="124"/>
      <c r="BN777" s="123">
        <f t="shared" si="517"/>
        <v>0</v>
      </c>
      <c r="BO777" s="126">
        <f t="shared" si="517"/>
        <v>0</v>
      </c>
      <c r="BP777" s="127"/>
      <c r="BQ777" s="409"/>
    </row>
    <row r="778" spans="1:69" s="131" customFormat="1" ht="17.55" hidden="1" customHeight="1">
      <c r="A778" s="83"/>
      <c r="C778" s="139" t="str">
        <f t="shared" si="478"/>
        <v>H</v>
      </c>
      <c r="D778" s="130" t="str">
        <f t="shared" si="501"/>
        <v>n/p_CGL</v>
      </c>
      <c r="E778" s="129">
        <f t="shared" si="511"/>
        <v>0</v>
      </c>
      <c r="F778" s="717"/>
      <c r="G778" s="123">
        <f t="shared" si="512"/>
        <v>0</v>
      </c>
      <c r="H778" s="121">
        <f t="shared" si="512"/>
        <v>0</v>
      </c>
      <c r="I778" s="121">
        <f t="shared" si="512"/>
        <v>0</v>
      </c>
      <c r="J778" s="121">
        <f t="shared" si="512"/>
        <v>0</v>
      </c>
      <c r="K778" s="121">
        <f t="shared" si="512"/>
        <v>0</v>
      </c>
      <c r="L778" s="121">
        <f t="shared" si="512"/>
        <v>0</v>
      </c>
      <c r="M778" s="121">
        <f t="shared" si="512"/>
        <v>0</v>
      </c>
      <c r="N778" s="121">
        <f t="shared" si="512"/>
        <v>0</v>
      </c>
      <c r="O778" s="121">
        <f t="shared" si="512"/>
        <v>0</v>
      </c>
      <c r="P778" s="126">
        <f t="shared" si="512"/>
        <v>0</v>
      </c>
      <c r="Q778" s="122"/>
      <c r="R778" s="408">
        <f t="shared" si="479"/>
        <v>0</v>
      </c>
      <c r="S778" s="693"/>
      <c r="T778" s="700">
        <f t="shared" si="513"/>
        <v>0</v>
      </c>
      <c r="U778" s="701">
        <f t="shared" si="513"/>
        <v>0</v>
      </c>
      <c r="V778" s="693"/>
      <c r="W778" s="700">
        <f t="shared" si="514"/>
        <v>0</v>
      </c>
      <c r="X778" s="126">
        <f t="shared" si="514"/>
        <v>0</v>
      </c>
      <c r="Y778" s="696">
        <f t="shared" si="480"/>
        <v>0</v>
      </c>
      <c r="Z778" s="408">
        <f t="shared" si="481"/>
        <v>0</v>
      </c>
      <c r="AA778" s="127"/>
      <c r="AB778" s="123">
        <f t="shared" si="515"/>
        <v>0</v>
      </c>
      <c r="AC778" s="121">
        <f t="shared" si="515"/>
        <v>0</v>
      </c>
      <c r="AD778" s="121">
        <f t="shared" si="515"/>
        <v>0</v>
      </c>
      <c r="AE778" s="121">
        <f t="shared" si="515"/>
        <v>0</v>
      </c>
      <c r="AF778" s="121">
        <f t="shared" si="515"/>
        <v>0</v>
      </c>
      <c r="AG778" s="121">
        <f t="shared" si="515"/>
        <v>0</v>
      </c>
      <c r="AH778" s="121">
        <f t="shared" si="515"/>
        <v>0</v>
      </c>
      <c r="AI778" s="121">
        <f t="shared" si="515"/>
        <v>0</v>
      </c>
      <c r="AJ778" s="121">
        <f t="shared" si="515"/>
        <v>0</v>
      </c>
      <c r="AK778" s="121">
        <f t="shared" si="515"/>
        <v>0</v>
      </c>
      <c r="AL778" s="121">
        <f t="shared" si="515"/>
        <v>0</v>
      </c>
      <c r="AM778" s="121">
        <f t="shared" si="515"/>
        <v>0</v>
      </c>
      <c r="AN778" s="121">
        <f t="shared" si="515"/>
        <v>0</v>
      </c>
      <c r="AO778" s="701">
        <f t="shared" si="515"/>
        <v>0</v>
      </c>
      <c r="AP778" s="122"/>
      <c r="AQ778" s="123">
        <f t="shared" si="516"/>
        <v>0</v>
      </c>
      <c r="AR778" s="121">
        <f t="shared" si="516"/>
        <v>0</v>
      </c>
      <c r="AS778" s="121">
        <f t="shared" si="516"/>
        <v>0</v>
      </c>
      <c r="AT778" s="121">
        <f t="shared" si="516"/>
        <v>0</v>
      </c>
      <c r="AU778" s="121">
        <f t="shared" si="516"/>
        <v>0</v>
      </c>
      <c r="AV778" s="121">
        <f t="shared" si="516"/>
        <v>0</v>
      </c>
      <c r="AW778" s="121">
        <f t="shared" si="516"/>
        <v>0</v>
      </c>
      <c r="AX778" s="121">
        <f t="shared" si="516"/>
        <v>0</v>
      </c>
      <c r="AY778" s="121">
        <f t="shared" si="516"/>
        <v>0</v>
      </c>
      <c r="AZ778" s="121">
        <f t="shared" si="516"/>
        <v>0</v>
      </c>
      <c r="BA778" s="121">
        <f t="shared" si="516"/>
        <v>0</v>
      </c>
      <c r="BB778" s="121">
        <f t="shared" si="516"/>
        <v>0</v>
      </c>
      <c r="BC778" s="121">
        <f t="shared" si="516"/>
        <v>0</v>
      </c>
      <c r="BD778" s="701">
        <f t="shared" si="516"/>
        <v>0</v>
      </c>
      <c r="BE778" s="693"/>
      <c r="BF778" s="122">
        <f t="shared" si="482"/>
        <v>0</v>
      </c>
      <c r="BG778" s="124"/>
      <c r="BH778" s="122">
        <f t="shared" si="483"/>
        <v>0</v>
      </c>
      <c r="BI778" s="124"/>
      <c r="BJ778" s="122">
        <f t="shared" si="484"/>
        <v>0</v>
      </c>
      <c r="BK778" s="124"/>
      <c r="BL778" s="125">
        <f t="shared" si="485"/>
        <v>0</v>
      </c>
      <c r="BM778" s="124"/>
      <c r="BN778" s="123">
        <f t="shared" si="517"/>
        <v>0</v>
      </c>
      <c r="BO778" s="126">
        <f t="shared" si="517"/>
        <v>0</v>
      </c>
      <c r="BP778" s="127"/>
      <c r="BQ778" s="409"/>
    </row>
    <row r="779" spans="1:69" s="131" customFormat="1" ht="17.55" hidden="1" customHeight="1">
      <c r="A779" s="83"/>
      <c r="C779" s="139" t="str">
        <f t="shared" si="478"/>
        <v>H</v>
      </c>
      <c r="D779" s="130" t="str">
        <f t="shared" si="501"/>
        <v>n/p_CGL</v>
      </c>
      <c r="E779" s="129">
        <f t="shared" si="511"/>
        <v>0</v>
      </c>
      <c r="F779" s="717"/>
      <c r="G779" s="123">
        <f t="shared" si="512"/>
        <v>0</v>
      </c>
      <c r="H779" s="121">
        <f t="shared" si="512"/>
        <v>0</v>
      </c>
      <c r="I779" s="121">
        <f t="shared" si="512"/>
        <v>0</v>
      </c>
      <c r="J779" s="121">
        <f t="shared" si="512"/>
        <v>0</v>
      </c>
      <c r="K779" s="121">
        <f t="shared" si="512"/>
        <v>0</v>
      </c>
      <c r="L779" s="121">
        <f t="shared" si="512"/>
        <v>0</v>
      </c>
      <c r="M779" s="121">
        <f t="shared" si="512"/>
        <v>0</v>
      </c>
      <c r="N779" s="121">
        <f t="shared" si="512"/>
        <v>0</v>
      </c>
      <c r="O779" s="121">
        <f t="shared" si="512"/>
        <v>0</v>
      </c>
      <c r="P779" s="126">
        <f t="shared" si="512"/>
        <v>0</v>
      </c>
      <c r="Q779" s="122"/>
      <c r="R779" s="408">
        <f t="shared" si="479"/>
        <v>0</v>
      </c>
      <c r="S779" s="693"/>
      <c r="T779" s="700">
        <f t="shared" si="513"/>
        <v>0</v>
      </c>
      <c r="U779" s="701">
        <f t="shared" si="513"/>
        <v>0</v>
      </c>
      <c r="V779" s="693"/>
      <c r="W779" s="700">
        <f t="shared" si="514"/>
        <v>0</v>
      </c>
      <c r="X779" s="126">
        <f t="shared" si="514"/>
        <v>0</v>
      </c>
      <c r="Y779" s="696">
        <f t="shared" si="480"/>
        <v>0</v>
      </c>
      <c r="Z779" s="408">
        <f t="shared" si="481"/>
        <v>0</v>
      </c>
      <c r="AA779" s="127"/>
      <c r="AB779" s="123">
        <f t="shared" si="515"/>
        <v>0</v>
      </c>
      <c r="AC779" s="121">
        <f t="shared" si="515"/>
        <v>0</v>
      </c>
      <c r="AD779" s="121">
        <f t="shared" si="515"/>
        <v>0</v>
      </c>
      <c r="AE779" s="121">
        <f t="shared" si="515"/>
        <v>0</v>
      </c>
      <c r="AF779" s="121">
        <f t="shared" si="515"/>
        <v>0</v>
      </c>
      <c r="AG779" s="121">
        <f t="shared" si="515"/>
        <v>0</v>
      </c>
      <c r="AH779" s="121">
        <f t="shared" si="515"/>
        <v>0</v>
      </c>
      <c r="AI779" s="121">
        <f t="shared" si="515"/>
        <v>0</v>
      </c>
      <c r="AJ779" s="121">
        <f t="shared" si="515"/>
        <v>0</v>
      </c>
      <c r="AK779" s="121">
        <f t="shared" si="515"/>
        <v>0</v>
      </c>
      <c r="AL779" s="121">
        <f t="shared" si="515"/>
        <v>0</v>
      </c>
      <c r="AM779" s="121">
        <f t="shared" si="515"/>
        <v>0</v>
      </c>
      <c r="AN779" s="121">
        <f t="shared" si="515"/>
        <v>0</v>
      </c>
      <c r="AO779" s="701">
        <f t="shared" si="515"/>
        <v>0</v>
      </c>
      <c r="AP779" s="122"/>
      <c r="AQ779" s="123">
        <f t="shared" si="516"/>
        <v>0</v>
      </c>
      <c r="AR779" s="121">
        <f t="shared" si="516"/>
        <v>0</v>
      </c>
      <c r="AS779" s="121">
        <f t="shared" si="516"/>
        <v>0</v>
      </c>
      <c r="AT779" s="121">
        <f t="shared" si="516"/>
        <v>0</v>
      </c>
      <c r="AU779" s="121">
        <f t="shared" si="516"/>
        <v>0</v>
      </c>
      <c r="AV779" s="121">
        <f t="shared" si="516"/>
        <v>0</v>
      </c>
      <c r="AW779" s="121">
        <f t="shared" si="516"/>
        <v>0</v>
      </c>
      <c r="AX779" s="121">
        <f t="shared" si="516"/>
        <v>0</v>
      </c>
      <c r="AY779" s="121">
        <f t="shared" si="516"/>
        <v>0</v>
      </c>
      <c r="AZ779" s="121">
        <f t="shared" si="516"/>
        <v>0</v>
      </c>
      <c r="BA779" s="121">
        <f t="shared" si="516"/>
        <v>0</v>
      </c>
      <c r="BB779" s="121">
        <f t="shared" si="516"/>
        <v>0</v>
      </c>
      <c r="BC779" s="121">
        <f t="shared" si="516"/>
        <v>0</v>
      </c>
      <c r="BD779" s="701">
        <f t="shared" si="516"/>
        <v>0</v>
      </c>
      <c r="BE779" s="693"/>
      <c r="BF779" s="122">
        <f t="shared" si="482"/>
        <v>0</v>
      </c>
      <c r="BG779" s="124"/>
      <c r="BH779" s="122">
        <f t="shared" si="483"/>
        <v>0</v>
      </c>
      <c r="BI779" s="124"/>
      <c r="BJ779" s="122">
        <f t="shared" si="484"/>
        <v>0</v>
      </c>
      <c r="BK779" s="124"/>
      <c r="BL779" s="125">
        <f t="shared" si="485"/>
        <v>0</v>
      </c>
      <c r="BM779" s="124"/>
      <c r="BN779" s="123">
        <f t="shared" si="517"/>
        <v>0</v>
      </c>
      <c r="BO779" s="126">
        <f t="shared" si="517"/>
        <v>0</v>
      </c>
      <c r="BP779" s="127"/>
      <c r="BQ779" s="409"/>
    </row>
    <row r="780" spans="1:69" s="131" customFormat="1" ht="17.55" hidden="1" customHeight="1">
      <c r="A780" s="83"/>
      <c r="C780" s="139" t="str">
        <f t="shared" si="478"/>
        <v>H</v>
      </c>
      <c r="D780" s="130" t="str">
        <f t="shared" si="501"/>
        <v>n/p_CGL</v>
      </c>
      <c r="E780" s="129">
        <f t="shared" si="511"/>
        <v>0</v>
      </c>
      <c r="F780" s="717"/>
      <c r="G780" s="123">
        <f t="shared" si="512"/>
        <v>0</v>
      </c>
      <c r="H780" s="121">
        <f t="shared" si="512"/>
        <v>0</v>
      </c>
      <c r="I780" s="121">
        <f t="shared" si="512"/>
        <v>0</v>
      </c>
      <c r="J780" s="121">
        <f t="shared" si="512"/>
        <v>0</v>
      </c>
      <c r="K780" s="121">
        <f t="shared" si="512"/>
        <v>0</v>
      </c>
      <c r="L780" s="121">
        <f t="shared" si="512"/>
        <v>0</v>
      </c>
      <c r="M780" s="121">
        <f t="shared" si="512"/>
        <v>0</v>
      </c>
      <c r="N780" s="121">
        <f t="shared" si="512"/>
        <v>0</v>
      </c>
      <c r="O780" s="121">
        <f t="shared" si="512"/>
        <v>0</v>
      </c>
      <c r="P780" s="126">
        <f t="shared" si="512"/>
        <v>0</v>
      </c>
      <c r="Q780" s="122"/>
      <c r="R780" s="408">
        <f t="shared" si="479"/>
        <v>0</v>
      </c>
      <c r="S780" s="693"/>
      <c r="T780" s="700">
        <f t="shared" si="513"/>
        <v>0</v>
      </c>
      <c r="U780" s="701">
        <f t="shared" si="513"/>
        <v>0</v>
      </c>
      <c r="V780" s="693"/>
      <c r="W780" s="700">
        <f t="shared" si="514"/>
        <v>0</v>
      </c>
      <c r="X780" s="126">
        <f t="shared" si="514"/>
        <v>0</v>
      </c>
      <c r="Y780" s="696">
        <f t="shared" si="480"/>
        <v>0</v>
      </c>
      <c r="Z780" s="408">
        <f t="shared" si="481"/>
        <v>0</v>
      </c>
      <c r="AA780" s="127"/>
      <c r="AB780" s="123">
        <f t="shared" si="515"/>
        <v>0</v>
      </c>
      <c r="AC780" s="121">
        <f t="shared" si="515"/>
        <v>0</v>
      </c>
      <c r="AD780" s="121">
        <f t="shared" si="515"/>
        <v>0</v>
      </c>
      <c r="AE780" s="121">
        <f t="shared" si="515"/>
        <v>0</v>
      </c>
      <c r="AF780" s="121">
        <f t="shared" si="515"/>
        <v>0</v>
      </c>
      <c r="AG780" s="121">
        <f t="shared" si="515"/>
        <v>0</v>
      </c>
      <c r="AH780" s="121">
        <f t="shared" si="515"/>
        <v>0</v>
      </c>
      <c r="AI780" s="121">
        <f t="shared" si="515"/>
        <v>0</v>
      </c>
      <c r="AJ780" s="121">
        <f t="shared" si="515"/>
        <v>0</v>
      </c>
      <c r="AK780" s="121">
        <f t="shared" si="515"/>
        <v>0</v>
      </c>
      <c r="AL780" s="121">
        <f t="shared" si="515"/>
        <v>0</v>
      </c>
      <c r="AM780" s="121">
        <f t="shared" si="515"/>
        <v>0</v>
      </c>
      <c r="AN780" s="121">
        <f t="shared" si="515"/>
        <v>0</v>
      </c>
      <c r="AO780" s="701">
        <f t="shared" si="515"/>
        <v>0</v>
      </c>
      <c r="AP780" s="122"/>
      <c r="AQ780" s="123">
        <f t="shared" si="516"/>
        <v>0</v>
      </c>
      <c r="AR780" s="121">
        <f t="shared" si="516"/>
        <v>0</v>
      </c>
      <c r="AS780" s="121">
        <f t="shared" si="516"/>
        <v>0</v>
      </c>
      <c r="AT780" s="121">
        <f t="shared" si="516"/>
        <v>0</v>
      </c>
      <c r="AU780" s="121">
        <f t="shared" si="516"/>
        <v>0</v>
      </c>
      <c r="AV780" s="121">
        <f t="shared" si="516"/>
        <v>0</v>
      </c>
      <c r="AW780" s="121">
        <f t="shared" si="516"/>
        <v>0</v>
      </c>
      <c r="AX780" s="121">
        <f t="shared" si="516"/>
        <v>0</v>
      </c>
      <c r="AY780" s="121">
        <f t="shared" si="516"/>
        <v>0</v>
      </c>
      <c r="AZ780" s="121">
        <f t="shared" si="516"/>
        <v>0</v>
      </c>
      <c r="BA780" s="121">
        <f t="shared" si="516"/>
        <v>0</v>
      </c>
      <c r="BB780" s="121">
        <f t="shared" si="516"/>
        <v>0</v>
      </c>
      <c r="BC780" s="121">
        <f t="shared" si="516"/>
        <v>0</v>
      </c>
      <c r="BD780" s="701">
        <f t="shared" si="516"/>
        <v>0</v>
      </c>
      <c r="BE780" s="693"/>
      <c r="BF780" s="122">
        <f t="shared" si="482"/>
        <v>0</v>
      </c>
      <c r="BG780" s="124"/>
      <c r="BH780" s="122">
        <f t="shared" si="483"/>
        <v>0</v>
      </c>
      <c r="BI780" s="124"/>
      <c r="BJ780" s="122">
        <f t="shared" si="484"/>
        <v>0</v>
      </c>
      <c r="BK780" s="124"/>
      <c r="BL780" s="125">
        <f t="shared" si="485"/>
        <v>0</v>
      </c>
      <c r="BM780" s="124"/>
      <c r="BN780" s="123">
        <f t="shared" si="517"/>
        <v>0</v>
      </c>
      <c r="BO780" s="126">
        <f t="shared" si="517"/>
        <v>0</v>
      </c>
      <c r="BP780" s="127"/>
      <c r="BQ780" s="409"/>
    </row>
    <row r="781" spans="1:69" s="131" customFormat="1" ht="17.55" hidden="1" customHeight="1">
      <c r="A781" s="83"/>
      <c r="C781" s="139" t="str">
        <f t="shared" si="478"/>
        <v>H</v>
      </c>
      <c r="D781" s="130" t="str">
        <f t="shared" si="501"/>
        <v>n/p_CGL</v>
      </c>
      <c r="E781" s="129">
        <f t="shared" si="511"/>
        <v>0</v>
      </c>
      <c r="F781" s="717"/>
      <c r="G781" s="123">
        <f t="shared" si="512"/>
        <v>0</v>
      </c>
      <c r="H781" s="121">
        <f t="shared" si="512"/>
        <v>0</v>
      </c>
      <c r="I781" s="121">
        <f t="shared" si="512"/>
        <v>0</v>
      </c>
      <c r="J781" s="121">
        <f t="shared" si="512"/>
        <v>0</v>
      </c>
      <c r="K781" s="121">
        <f t="shared" si="512"/>
        <v>0</v>
      </c>
      <c r="L781" s="121">
        <f t="shared" si="512"/>
        <v>0</v>
      </c>
      <c r="M781" s="121">
        <f t="shared" si="512"/>
        <v>0</v>
      </c>
      <c r="N781" s="121">
        <f t="shared" si="512"/>
        <v>0</v>
      </c>
      <c r="O781" s="121">
        <f t="shared" si="512"/>
        <v>0</v>
      </c>
      <c r="P781" s="126">
        <f t="shared" si="512"/>
        <v>0</v>
      </c>
      <c r="Q781" s="122"/>
      <c r="R781" s="408">
        <f t="shared" si="479"/>
        <v>0</v>
      </c>
      <c r="S781" s="693"/>
      <c r="T781" s="700">
        <f t="shared" si="513"/>
        <v>0</v>
      </c>
      <c r="U781" s="701">
        <f t="shared" si="513"/>
        <v>0</v>
      </c>
      <c r="V781" s="693"/>
      <c r="W781" s="700">
        <f t="shared" si="514"/>
        <v>0</v>
      </c>
      <c r="X781" s="126">
        <f t="shared" si="514"/>
        <v>0</v>
      </c>
      <c r="Y781" s="696">
        <f t="shared" si="480"/>
        <v>0</v>
      </c>
      <c r="Z781" s="408">
        <f t="shared" si="481"/>
        <v>0</v>
      </c>
      <c r="AA781" s="127"/>
      <c r="AB781" s="123">
        <f t="shared" si="515"/>
        <v>0</v>
      </c>
      <c r="AC781" s="121">
        <f t="shared" si="515"/>
        <v>0</v>
      </c>
      <c r="AD781" s="121">
        <f t="shared" si="515"/>
        <v>0</v>
      </c>
      <c r="AE781" s="121">
        <f t="shared" si="515"/>
        <v>0</v>
      </c>
      <c r="AF781" s="121">
        <f t="shared" si="515"/>
        <v>0</v>
      </c>
      <c r="AG781" s="121">
        <f t="shared" si="515"/>
        <v>0</v>
      </c>
      <c r="AH781" s="121">
        <f t="shared" si="515"/>
        <v>0</v>
      </c>
      <c r="AI781" s="121">
        <f t="shared" si="515"/>
        <v>0</v>
      </c>
      <c r="AJ781" s="121">
        <f t="shared" si="515"/>
        <v>0</v>
      </c>
      <c r="AK781" s="121">
        <f t="shared" si="515"/>
        <v>0</v>
      </c>
      <c r="AL781" s="121">
        <f t="shared" si="515"/>
        <v>0</v>
      </c>
      <c r="AM781" s="121">
        <f t="shared" si="515"/>
        <v>0</v>
      </c>
      <c r="AN781" s="121">
        <f t="shared" si="515"/>
        <v>0</v>
      </c>
      <c r="AO781" s="701">
        <f t="shared" si="515"/>
        <v>0</v>
      </c>
      <c r="AP781" s="122"/>
      <c r="AQ781" s="123">
        <f t="shared" si="516"/>
        <v>0</v>
      </c>
      <c r="AR781" s="121">
        <f t="shared" si="516"/>
        <v>0</v>
      </c>
      <c r="AS781" s="121">
        <f t="shared" si="516"/>
        <v>0</v>
      </c>
      <c r="AT781" s="121">
        <f t="shared" si="516"/>
        <v>0</v>
      </c>
      <c r="AU781" s="121">
        <f t="shared" si="516"/>
        <v>0</v>
      </c>
      <c r="AV781" s="121">
        <f t="shared" si="516"/>
        <v>0</v>
      </c>
      <c r="AW781" s="121">
        <f t="shared" si="516"/>
        <v>0</v>
      </c>
      <c r="AX781" s="121">
        <f t="shared" si="516"/>
        <v>0</v>
      </c>
      <c r="AY781" s="121">
        <f t="shared" si="516"/>
        <v>0</v>
      </c>
      <c r="AZ781" s="121">
        <f t="shared" si="516"/>
        <v>0</v>
      </c>
      <c r="BA781" s="121">
        <f t="shared" si="516"/>
        <v>0</v>
      </c>
      <c r="BB781" s="121">
        <f t="shared" si="516"/>
        <v>0</v>
      </c>
      <c r="BC781" s="121">
        <f t="shared" si="516"/>
        <v>0</v>
      </c>
      <c r="BD781" s="701">
        <f t="shared" si="516"/>
        <v>0</v>
      </c>
      <c r="BE781" s="693"/>
      <c r="BF781" s="122">
        <f t="shared" si="482"/>
        <v>0</v>
      </c>
      <c r="BG781" s="124"/>
      <c r="BH781" s="122">
        <f t="shared" si="483"/>
        <v>0</v>
      </c>
      <c r="BI781" s="124"/>
      <c r="BJ781" s="122">
        <f t="shared" si="484"/>
        <v>0</v>
      </c>
      <c r="BK781" s="124"/>
      <c r="BL781" s="125">
        <f t="shared" si="485"/>
        <v>0</v>
      </c>
      <c r="BM781" s="124"/>
      <c r="BN781" s="123">
        <f t="shared" si="517"/>
        <v>0</v>
      </c>
      <c r="BO781" s="126">
        <f t="shared" si="517"/>
        <v>0</v>
      </c>
      <c r="BP781" s="127"/>
      <c r="BQ781" s="409"/>
    </row>
    <row r="782" spans="1:69" s="131" customFormat="1" ht="17.55" hidden="1" customHeight="1">
      <c r="A782" s="83"/>
      <c r="C782" s="139" t="str">
        <f t="shared" si="478"/>
        <v>H</v>
      </c>
      <c r="D782" s="130" t="str">
        <f t="shared" si="501"/>
        <v>n/p_CGL</v>
      </c>
      <c r="E782" s="129">
        <f t="shared" si="511"/>
        <v>0</v>
      </c>
      <c r="F782" s="717"/>
      <c r="G782" s="123">
        <f t="shared" si="512"/>
        <v>0</v>
      </c>
      <c r="H782" s="121">
        <f t="shared" si="512"/>
        <v>0</v>
      </c>
      <c r="I782" s="121">
        <f t="shared" si="512"/>
        <v>0</v>
      </c>
      <c r="J782" s="121">
        <f t="shared" si="512"/>
        <v>0</v>
      </c>
      <c r="K782" s="121">
        <f t="shared" si="512"/>
        <v>0</v>
      </c>
      <c r="L782" s="121">
        <f t="shared" si="512"/>
        <v>0</v>
      </c>
      <c r="M782" s="121">
        <f t="shared" si="512"/>
        <v>0</v>
      </c>
      <c r="N782" s="121">
        <f t="shared" si="512"/>
        <v>0</v>
      </c>
      <c r="O782" s="121">
        <f t="shared" si="512"/>
        <v>0</v>
      </c>
      <c r="P782" s="126">
        <f t="shared" si="512"/>
        <v>0</v>
      </c>
      <c r="Q782" s="122"/>
      <c r="R782" s="408">
        <f t="shared" si="479"/>
        <v>0</v>
      </c>
      <c r="S782" s="693"/>
      <c r="T782" s="700">
        <f t="shared" si="513"/>
        <v>0</v>
      </c>
      <c r="U782" s="701">
        <f t="shared" si="513"/>
        <v>0</v>
      </c>
      <c r="V782" s="693"/>
      <c r="W782" s="700">
        <f t="shared" si="514"/>
        <v>0</v>
      </c>
      <c r="X782" s="126">
        <f t="shared" si="514"/>
        <v>0</v>
      </c>
      <c r="Y782" s="696">
        <f t="shared" si="480"/>
        <v>0</v>
      </c>
      <c r="Z782" s="408">
        <f t="shared" si="481"/>
        <v>0</v>
      </c>
      <c r="AA782" s="127"/>
      <c r="AB782" s="123">
        <f t="shared" si="515"/>
        <v>0</v>
      </c>
      <c r="AC782" s="121">
        <f t="shared" si="515"/>
        <v>0</v>
      </c>
      <c r="AD782" s="121">
        <f t="shared" si="515"/>
        <v>0</v>
      </c>
      <c r="AE782" s="121">
        <f t="shared" si="515"/>
        <v>0</v>
      </c>
      <c r="AF782" s="121">
        <f t="shared" si="515"/>
        <v>0</v>
      </c>
      <c r="AG782" s="121">
        <f t="shared" si="515"/>
        <v>0</v>
      </c>
      <c r="AH782" s="121">
        <f t="shared" si="515"/>
        <v>0</v>
      </c>
      <c r="AI782" s="121">
        <f t="shared" si="515"/>
        <v>0</v>
      </c>
      <c r="AJ782" s="121">
        <f t="shared" si="515"/>
        <v>0</v>
      </c>
      <c r="AK782" s="121">
        <f t="shared" si="515"/>
        <v>0</v>
      </c>
      <c r="AL782" s="121">
        <f t="shared" si="515"/>
        <v>0</v>
      </c>
      <c r="AM782" s="121">
        <f t="shared" si="515"/>
        <v>0</v>
      </c>
      <c r="AN782" s="121">
        <f t="shared" si="515"/>
        <v>0</v>
      </c>
      <c r="AO782" s="701">
        <f t="shared" si="515"/>
        <v>0</v>
      </c>
      <c r="AP782" s="122"/>
      <c r="AQ782" s="123">
        <f t="shared" si="516"/>
        <v>0</v>
      </c>
      <c r="AR782" s="121">
        <f t="shared" si="516"/>
        <v>0</v>
      </c>
      <c r="AS782" s="121">
        <f t="shared" si="516"/>
        <v>0</v>
      </c>
      <c r="AT782" s="121">
        <f t="shared" si="516"/>
        <v>0</v>
      </c>
      <c r="AU782" s="121">
        <f t="shared" si="516"/>
        <v>0</v>
      </c>
      <c r="AV782" s="121">
        <f t="shared" si="516"/>
        <v>0</v>
      </c>
      <c r="AW782" s="121">
        <f t="shared" si="516"/>
        <v>0</v>
      </c>
      <c r="AX782" s="121">
        <f t="shared" si="516"/>
        <v>0</v>
      </c>
      <c r="AY782" s="121">
        <f t="shared" si="516"/>
        <v>0</v>
      </c>
      <c r="AZ782" s="121">
        <f t="shared" si="516"/>
        <v>0</v>
      </c>
      <c r="BA782" s="121">
        <f t="shared" si="516"/>
        <v>0</v>
      </c>
      <c r="BB782" s="121">
        <f t="shared" si="516"/>
        <v>0</v>
      </c>
      <c r="BC782" s="121">
        <f t="shared" si="516"/>
        <v>0</v>
      </c>
      <c r="BD782" s="701">
        <f t="shared" si="516"/>
        <v>0</v>
      </c>
      <c r="BE782" s="693"/>
      <c r="BF782" s="122">
        <f t="shared" si="482"/>
        <v>0</v>
      </c>
      <c r="BG782" s="124"/>
      <c r="BH782" s="122">
        <f t="shared" si="483"/>
        <v>0</v>
      </c>
      <c r="BI782" s="124"/>
      <c r="BJ782" s="122">
        <f t="shared" si="484"/>
        <v>0</v>
      </c>
      <c r="BK782" s="124"/>
      <c r="BL782" s="125">
        <f t="shared" si="485"/>
        <v>0</v>
      </c>
      <c r="BM782" s="124"/>
      <c r="BN782" s="123">
        <f t="shared" si="517"/>
        <v>0</v>
      </c>
      <c r="BO782" s="126">
        <f t="shared" si="517"/>
        <v>0</v>
      </c>
      <c r="BP782" s="127"/>
      <c r="BQ782" s="409"/>
    </row>
    <row r="783" spans="1:69" s="131" customFormat="1" ht="17.55" hidden="1" customHeight="1">
      <c r="A783" s="83"/>
      <c r="C783" s="139" t="str">
        <f t="shared" si="478"/>
        <v>H</v>
      </c>
      <c r="D783" s="130" t="str">
        <f t="shared" si="501"/>
        <v>n/p_CGL</v>
      </c>
      <c r="E783" s="129">
        <f t="shared" si="511"/>
        <v>0</v>
      </c>
      <c r="F783" s="717"/>
      <c r="G783" s="123">
        <f t="shared" si="512"/>
        <v>0</v>
      </c>
      <c r="H783" s="121">
        <f t="shared" si="512"/>
        <v>0</v>
      </c>
      <c r="I783" s="121">
        <f t="shared" si="512"/>
        <v>0</v>
      </c>
      <c r="J783" s="121">
        <f t="shared" si="512"/>
        <v>0</v>
      </c>
      <c r="K783" s="121">
        <f t="shared" si="512"/>
        <v>0</v>
      </c>
      <c r="L783" s="121">
        <f t="shared" si="512"/>
        <v>0</v>
      </c>
      <c r="M783" s="121">
        <f t="shared" si="512"/>
        <v>0</v>
      </c>
      <c r="N783" s="121">
        <f t="shared" si="512"/>
        <v>0</v>
      </c>
      <c r="O783" s="121">
        <f t="shared" si="512"/>
        <v>0</v>
      </c>
      <c r="P783" s="126">
        <f t="shared" si="512"/>
        <v>0</v>
      </c>
      <c r="Q783" s="122"/>
      <c r="R783" s="408">
        <f t="shared" si="479"/>
        <v>0</v>
      </c>
      <c r="S783" s="693"/>
      <c r="T783" s="700">
        <f t="shared" si="513"/>
        <v>0</v>
      </c>
      <c r="U783" s="701">
        <f t="shared" si="513"/>
        <v>0</v>
      </c>
      <c r="V783" s="693"/>
      <c r="W783" s="700">
        <f t="shared" si="514"/>
        <v>0</v>
      </c>
      <c r="X783" s="126">
        <f t="shared" si="514"/>
        <v>0</v>
      </c>
      <c r="Y783" s="696">
        <f t="shared" si="480"/>
        <v>0</v>
      </c>
      <c r="Z783" s="408">
        <f t="shared" si="481"/>
        <v>0</v>
      </c>
      <c r="AA783" s="127"/>
      <c r="AB783" s="123">
        <f t="shared" si="515"/>
        <v>0</v>
      </c>
      <c r="AC783" s="121">
        <f t="shared" si="515"/>
        <v>0</v>
      </c>
      <c r="AD783" s="121">
        <f t="shared" si="515"/>
        <v>0</v>
      </c>
      <c r="AE783" s="121">
        <f t="shared" si="515"/>
        <v>0</v>
      </c>
      <c r="AF783" s="121">
        <f t="shared" si="515"/>
        <v>0</v>
      </c>
      <c r="AG783" s="121">
        <f t="shared" si="515"/>
        <v>0</v>
      </c>
      <c r="AH783" s="121">
        <f t="shared" si="515"/>
        <v>0</v>
      </c>
      <c r="AI783" s="121">
        <f t="shared" si="515"/>
        <v>0</v>
      </c>
      <c r="AJ783" s="121">
        <f t="shared" si="515"/>
        <v>0</v>
      </c>
      <c r="AK783" s="121">
        <f t="shared" si="515"/>
        <v>0</v>
      </c>
      <c r="AL783" s="121">
        <f t="shared" si="515"/>
        <v>0</v>
      </c>
      <c r="AM783" s="121">
        <f t="shared" si="515"/>
        <v>0</v>
      </c>
      <c r="AN783" s="121">
        <f t="shared" si="515"/>
        <v>0</v>
      </c>
      <c r="AO783" s="701">
        <f t="shared" si="515"/>
        <v>0</v>
      </c>
      <c r="AP783" s="122"/>
      <c r="AQ783" s="123">
        <f t="shared" si="516"/>
        <v>0</v>
      </c>
      <c r="AR783" s="121">
        <f t="shared" si="516"/>
        <v>0</v>
      </c>
      <c r="AS783" s="121">
        <f t="shared" si="516"/>
        <v>0</v>
      </c>
      <c r="AT783" s="121">
        <f t="shared" si="516"/>
        <v>0</v>
      </c>
      <c r="AU783" s="121">
        <f t="shared" si="516"/>
        <v>0</v>
      </c>
      <c r="AV783" s="121">
        <f t="shared" si="516"/>
        <v>0</v>
      </c>
      <c r="AW783" s="121">
        <f t="shared" si="516"/>
        <v>0</v>
      </c>
      <c r="AX783" s="121">
        <f t="shared" si="516"/>
        <v>0</v>
      </c>
      <c r="AY783" s="121">
        <f t="shared" si="516"/>
        <v>0</v>
      </c>
      <c r="AZ783" s="121">
        <f t="shared" si="516"/>
        <v>0</v>
      </c>
      <c r="BA783" s="121">
        <f t="shared" si="516"/>
        <v>0</v>
      </c>
      <c r="BB783" s="121">
        <f t="shared" si="516"/>
        <v>0</v>
      </c>
      <c r="BC783" s="121">
        <f t="shared" si="516"/>
        <v>0</v>
      </c>
      <c r="BD783" s="701">
        <f t="shared" si="516"/>
        <v>0</v>
      </c>
      <c r="BE783" s="693"/>
      <c r="BF783" s="122">
        <f t="shared" si="482"/>
        <v>0</v>
      </c>
      <c r="BG783" s="124"/>
      <c r="BH783" s="122">
        <f t="shared" si="483"/>
        <v>0</v>
      </c>
      <c r="BI783" s="124"/>
      <c r="BJ783" s="122">
        <f t="shared" si="484"/>
        <v>0</v>
      </c>
      <c r="BK783" s="124"/>
      <c r="BL783" s="125">
        <f t="shared" si="485"/>
        <v>0</v>
      </c>
      <c r="BM783" s="124"/>
      <c r="BN783" s="123">
        <f t="shared" si="517"/>
        <v>0</v>
      </c>
      <c r="BO783" s="126">
        <f t="shared" si="517"/>
        <v>0</v>
      </c>
      <c r="BP783" s="127"/>
      <c r="BQ783" s="409"/>
    </row>
    <row r="784" spans="1:69" s="131" customFormat="1" ht="17.55" hidden="1" customHeight="1">
      <c r="A784" s="83"/>
      <c r="C784" s="139" t="str">
        <f t="shared" ref="C784:C847" si="518">IF(SUM(G784:BP784)=0, "H", "")</f>
        <v>H</v>
      </c>
      <c r="D784" s="130" t="str">
        <f t="shared" si="501"/>
        <v>n/p_CGL</v>
      </c>
      <c r="E784" s="129">
        <f t="shared" si="511"/>
        <v>0</v>
      </c>
      <c r="F784" s="717"/>
      <c r="G784" s="123">
        <f t="shared" si="512"/>
        <v>0</v>
      </c>
      <c r="H784" s="121">
        <f t="shared" si="512"/>
        <v>0</v>
      </c>
      <c r="I784" s="121">
        <f t="shared" si="512"/>
        <v>0</v>
      </c>
      <c r="J784" s="121">
        <f t="shared" si="512"/>
        <v>0</v>
      </c>
      <c r="K784" s="121">
        <f t="shared" si="512"/>
        <v>0</v>
      </c>
      <c r="L784" s="121">
        <f t="shared" si="512"/>
        <v>0</v>
      </c>
      <c r="M784" s="121">
        <f t="shared" si="512"/>
        <v>0</v>
      </c>
      <c r="N784" s="121">
        <f t="shared" si="512"/>
        <v>0</v>
      </c>
      <c r="O784" s="121">
        <f t="shared" si="512"/>
        <v>0</v>
      </c>
      <c r="P784" s="126">
        <f t="shared" si="512"/>
        <v>0</v>
      </c>
      <c r="Q784" s="122"/>
      <c r="R784" s="408">
        <f t="shared" ref="R784:R847" si="519">SUMIFS(Share, Y, $E$3, Config, $R$11, P, R$15, LType, $D784, MSup, $E784)</f>
        <v>0</v>
      </c>
      <c r="S784" s="693"/>
      <c r="T784" s="700">
        <f t="shared" si="513"/>
        <v>0</v>
      </c>
      <c r="U784" s="701">
        <f t="shared" si="513"/>
        <v>0</v>
      </c>
      <c r="V784" s="693"/>
      <c r="W784" s="700">
        <f t="shared" si="514"/>
        <v>0</v>
      </c>
      <c r="X784" s="126">
        <f t="shared" si="514"/>
        <v>0</v>
      </c>
      <c r="Y784" s="696">
        <f t="shared" ref="Y784:Y847" si="520">SUMIF(Y_A_P_T_S,$E$3&amp;"_"&amp;$X$11&amp;"_"&amp;Y$15&amp;"_"&amp;$D784&amp;"_"&amp;$E784, Share)</f>
        <v>0</v>
      </c>
      <c r="Z784" s="408">
        <f t="shared" ref="Z784:Z847" si="521">SUMIFS(Share, Y, $E$3, Config, $Z$11, P, Z$15, LType, $D784, MSup, $E784)</f>
        <v>0</v>
      </c>
      <c r="AA784" s="127"/>
      <c r="AB784" s="123">
        <f t="shared" si="515"/>
        <v>0</v>
      </c>
      <c r="AC784" s="121">
        <f t="shared" si="515"/>
        <v>0</v>
      </c>
      <c r="AD784" s="121">
        <f t="shared" si="515"/>
        <v>0</v>
      </c>
      <c r="AE784" s="121">
        <f t="shared" si="515"/>
        <v>0</v>
      </c>
      <c r="AF784" s="121">
        <f t="shared" si="515"/>
        <v>0</v>
      </c>
      <c r="AG784" s="121">
        <f t="shared" si="515"/>
        <v>0</v>
      </c>
      <c r="AH784" s="121">
        <f t="shared" si="515"/>
        <v>0</v>
      </c>
      <c r="AI784" s="121">
        <f t="shared" si="515"/>
        <v>0</v>
      </c>
      <c r="AJ784" s="121">
        <f t="shared" si="515"/>
        <v>0</v>
      </c>
      <c r="AK784" s="121">
        <f t="shared" si="515"/>
        <v>0</v>
      </c>
      <c r="AL784" s="121">
        <f t="shared" si="515"/>
        <v>0</v>
      </c>
      <c r="AM784" s="121">
        <f t="shared" si="515"/>
        <v>0</v>
      </c>
      <c r="AN784" s="121">
        <f t="shared" si="515"/>
        <v>0</v>
      </c>
      <c r="AO784" s="701">
        <f t="shared" si="515"/>
        <v>0</v>
      </c>
      <c r="AP784" s="122"/>
      <c r="AQ784" s="123">
        <f t="shared" si="516"/>
        <v>0</v>
      </c>
      <c r="AR784" s="121">
        <f t="shared" si="516"/>
        <v>0</v>
      </c>
      <c r="AS784" s="121">
        <f t="shared" si="516"/>
        <v>0</v>
      </c>
      <c r="AT784" s="121">
        <f t="shared" si="516"/>
        <v>0</v>
      </c>
      <c r="AU784" s="121">
        <f t="shared" si="516"/>
        <v>0</v>
      </c>
      <c r="AV784" s="121">
        <f t="shared" si="516"/>
        <v>0</v>
      </c>
      <c r="AW784" s="121">
        <f t="shared" si="516"/>
        <v>0</v>
      </c>
      <c r="AX784" s="121">
        <f t="shared" si="516"/>
        <v>0</v>
      </c>
      <c r="AY784" s="121">
        <f t="shared" si="516"/>
        <v>0</v>
      </c>
      <c r="AZ784" s="121">
        <f t="shared" si="516"/>
        <v>0</v>
      </c>
      <c r="BA784" s="121">
        <f t="shared" si="516"/>
        <v>0</v>
      </c>
      <c r="BB784" s="121">
        <f t="shared" si="516"/>
        <v>0</v>
      </c>
      <c r="BC784" s="121">
        <f t="shared" si="516"/>
        <v>0</v>
      </c>
      <c r="BD784" s="701">
        <f t="shared" si="516"/>
        <v>0</v>
      </c>
      <c r="BE784" s="693"/>
      <c r="BF784" s="122">
        <f t="shared" ref="BF784:BF847" si="522">SUMIFS(Share, Y, $E$3, Config, $BF$11, P, BF$15, LType, $D784, MSup, $E784)</f>
        <v>0</v>
      </c>
      <c r="BG784" s="124"/>
      <c r="BH784" s="122">
        <f t="shared" ref="BH784:BH847" si="523">SUMIFS(Share, Y, $E$3, Config, $BH$11, P, BH$15, LType, $D784, MSup, $E784)</f>
        <v>0</v>
      </c>
      <c r="BI784" s="124"/>
      <c r="BJ784" s="122">
        <f t="shared" ref="BJ784:BJ847" si="524">SUMIFS(Share, Y, $E$3, Config, $BJ$11, P, BJ$15, LType, $D784, MSup, $E784)</f>
        <v>0</v>
      </c>
      <c r="BK784" s="124"/>
      <c r="BL784" s="125">
        <f t="shared" ref="BL784:BL847" si="525">SUMIFS(Share, Y, $E$3, Config, $BL$11, P, BL$15, LType, $D784, MSup, $E784)</f>
        <v>0</v>
      </c>
      <c r="BM784" s="124"/>
      <c r="BN784" s="123">
        <f t="shared" si="517"/>
        <v>0</v>
      </c>
      <c r="BO784" s="126">
        <f t="shared" si="517"/>
        <v>0</v>
      </c>
      <c r="BP784" s="127"/>
      <c r="BQ784" s="409"/>
    </row>
    <row r="785" spans="1:69" s="58" customFormat="1" ht="17.55" hidden="1" customHeight="1">
      <c r="A785"/>
      <c r="B785"/>
      <c r="C785" s="139" t="str">
        <f t="shared" si="518"/>
        <v>H</v>
      </c>
      <c r="D785" s="130" t="str">
        <f>$D774</f>
        <v>n/p_CGL</v>
      </c>
      <c r="E785" s="129" t="str">
        <f t="shared" ref="E785:E809" si="526">E190</f>
        <v>Unknown</v>
      </c>
      <c r="F785" s="717"/>
      <c r="G785" s="123">
        <f t="shared" si="512"/>
        <v>0</v>
      </c>
      <c r="H785" s="121">
        <f t="shared" si="512"/>
        <v>0</v>
      </c>
      <c r="I785" s="121">
        <f t="shared" si="512"/>
        <v>0</v>
      </c>
      <c r="J785" s="121">
        <f t="shared" si="512"/>
        <v>0</v>
      </c>
      <c r="K785" s="121">
        <f t="shared" si="512"/>
        <v>0</v>
      </c>
      <c r="L785" s="121">
        <f t="shared" si="512"/>
        <v>0</v>
      </c>
      <c r="M785" s="121">
        <f t="shared" si="512"/>
        <v>0</v>
      </c>
      <c r="N785" s="121">
        <f t="shared" si="512"/>
        <v>0</v>
      </c>
      <c r="O785" s="121">
        <f t="shared" si="512"/>
        <v>0</v>
      </c>
      <c r="P785" s="126">
        <f t="shared" si="512"/>
        <v>0</v>
      </c>
      <c r="Q785" s="122"/>
      <c r="R785" s="408">
        <f t="shared" si="519"/>
        <v>0</v>
      </c>
      <c r="S785" s="693"/>
      <c r="T785" s="700">
        <f t="shared" si="513"/>
        <v>0</v>
      </c>
      <c r="U785" s="701">
        <f t="shared" si="513"/>
        <v>0</v>
      </c>
      <c r="V785" s="693"/>
      <c r="W785" s="700">
        <f t="shared" si="514"/>
        <v>0</v>
      </c>
      <c r="X785" s="126">
        <f t="shared" si="514"/>
        <v>0</v>
      </c>
      <c r="Y785" s="696">
        <f t="shared" si="520"/>
        <v>0</v>
      </c>
      <c r="Z785" s="408">
        <f t="shared" si="521"/>
        <v>0</v>
      </c>
      <c r="AA785" s="127"/>
      <c r="AB785" s="123">
        <f t="shared" si="515"/>
        <v>0</v>
      </c>
      <c r="AC785" s="121">
        <f t="shared" si="515"/>
        <v>0</v>
      </c>
      <c r="AD785" s="121">
        <f t="shared" si="515"/>
        <v>0</v>
      </c>
      <c r="AE785" s="121">
        <f t="shared" si="515"/>
        <v>0</v>
      </c>
      <c r="AF785" s="121">
        <f t="shared" si="515"/>
        <v>0</v>
      </c>
      <c r="AG785" s="121">
        <f t="shared" si="515"/>
        <v>0</v>
      </c>
      <c r="AH785" s="121">
        <f t="shared" si="515"/>
        <v>0</v>
      </c>
      <c r="AI785" s="121">
        <f t="shared" si="515"/>
        <v>0</v>
      </c>
      <c r="AJ785" s="121">
        <f t="shared" si="515"/>
        <v>0</v>
      </c>
      <c r="AK785" s="121">
        <f t="shared" si="515"/>
        <v>0</v>
      </c>
      <c r="AL785" s="121">
        <f t="shared" si="515"/>
        <v>0</v>
      </c>
      <c r="AM785" s="121">
        <f t="shared" si="515"/>
        <v>0</v>
      </c>
      <c r="AN785" s="121">
        <f t="shared" si="515"/>
        <v>0</v>
      </c>
      <c r="AO785" s="701">
        <f t="shared" si="515"/>
        <v>0</v>
      </c>
      <c r="AP785" s="122"/>
      <c r="AQ785" s="123">
        <f t="shared" si="516"/>
        <v>0</v>
      </c>
      <c r="AR785" s="121">
        <f t="shared" si="516"/>
        <v>0</v>
      </c>
      <c r="AS785" s="121">
        <f t="shared" si="516"/>
        <v>0</v>
      </c>
      <c r="AT785" s="121">
        <f t="shared" si="516"/>
        <v>0</v>
      </c>
      <c r="AU785" s="121">
        <f t="shared" si="516"/>
        <v>0</v>
      </c>
      <c r="AV785" s="121">
        <f t="shared" si="516"/>
        <v>0</v>
      </c>
      <c r="AW785" s="121">
        <f t="shared" si="516"/>
        <v>0</v>
      </c>
      <c r="AX785" s="121">
        <f t="shared" si="516"/>
        <v>0</v>
      </c>
      <c r="AY785" s="121">
        <f t="shared" si="516"/>
        <v>0</v>
      </c>
      <c r="AZ785" s="121">
        <f t="shared" si="516"/>
        <v>0</v>
      </c>
      <c r="BA785" s="121">
        <f t="shared" si="516"/>
        <v>0</v>
      </c>
      <c r="BB785" s="121">
        <f t="shared" si="516"/>
        <v>0</v>
      </c>
      <c r="BC785" s="121">
        <f t="shared" si="516"/>
        <v>0</v>
      </c>
      <c r="BD785" s="701">
        <f t="shared" si="516"/>
        <v>0</v>
      </c>
      <c r="BE785" s="693"/>
      <c r="BF785" s="122">
        <f t="shared" si="522"/>
        <v>0</v>
      </c>
      <c r="BG785" s="124"/>
      <c r="BH785" s="122">
        <f t="shared" si="523"/>
        <v>0</v>
      </c>
      <c r="BI785" s="124"/>
      <c r="BJ785" s="122">
        <f t="shared" si="524"/>
        <v>0</v>
      </c>
      <c r="BK785" s="124"/>
      <c r="BL785" s="125">
        <f t="shared" si="525"/>
        <v>0</v>
      </c>
      <c r="BM785" s="124"/>
      <c r="BN785" s="123">
        <f t="shared" si="517"/>
        <v>0</v>
      </c>
      <c r="BO785" s="126">
        <f t="shared" si="517"/>
        <v>0</v>
      </c>
      <c r="BP785" s="127"/>
      <c r="BQ785" s="410"/>
    </row>
    <row r="786" spans="1:69" s="58" customFormat="1" ht="17.55" hidden="1" customHeight="1">
      <c r="A786"/>
      <c r="B786"/>
      <c r="C786" s="139" t="str">
        <f t="shared" si="518"/>
        <v>H</v>
      </c>
      <c r="D786" s="130" t="str">
        <f>Parameter!G84</f>
        <v>P_Dopant</v>
      </c>
      <c r="E786" s="129" t="str">
        <f t="shared" si="526"/>
        <v>Aglaia Tech</v>
      </c>
      <c r="F786" s="717"/>
      <c r="G786" s="123">
        <f t="shared" ref="G786:P795" si="527">SUMIFS(Share, Y, $E$3, Config, $G$11, P, G$15, LType, $D786, MSup, $E786)</f>
        <v>0</v>
      </c>
      <c r="H786" s="121">
        <f t="shared" si="527"/>
        <v>0</v>
      </c>
      <c r="I786" s="121">
        <f t="shared" si="527"/>
        <v>0</v>
      </c>
      <c r="J786" s="121">
        <f t="shared" si="527"/>
        <v>0</v>
      </c>
      <c r="K786" s="121">
        <f t="shared" si="527"/>
        <v>0</v>
      </c>
      <c r="L786" s="121">
        <f t="shared" si="527"/>
        <v>0</v>
      </c>
      <c r="M786" s="121">
        <f t="shared" si="527"/>
        <v>0</v>
      </c>
      <c r="N786" s="121">
        <f t="shared" si="527"/>
        <v>0</v>
      </c>
      <c r="O786" s="121">
        <f t="shared" si="527"/>
        <v>0</v>
      </c>
      <c r="P786" s="126">
        <f t="shared" si="527"/>
        <v>0</v>
      </c>
      <c r="Q786" s="122"/>
      <c r="R786" s="408">
        <f t="shared" si="519"/>
        <v>0</v>
      </c>
      <c r="S786" s="693"/>
      <c r="T786" s="700">
        <f t="shared" si="513"/>
        <v>0</v>
      </c>
      <c r="U786" s="701">
        <f t="shared" si="513"/>
        <v>0</v>
      </c>
      <c r="V786" s="693"/>
      <c r="W786" s="700">
        <f t="shared" si="514"/>
        <v>0</v>
      </c>
      <c r="X786" s="126">
        <f t="shared" si="514"/>
        <v>0</v>
      </c>
      <c r="Y786" s="696">
        <f t="shared" si="520"/>
        <v>0</v>
      </c>
      <c r="Z786" s="408">
        <f t="shared" si="521"/>
        <v>0</v>
      </c>
      <c r="AA786" s="127"/>
      <c r="AB786" s="123">
        <f t="shared" ref="AB786:AO795" si="528">SUMIFS(Share, Y, $E$3, Config, $AB$11, P, AB$15, LType, $D786, MSup, $E786)</f>
        <v>0</v>
      </c>
      <c r="AC786" s="121">
        <f t="shared" si="528"/>
        <v>0</v>
      </c>
      <c r="AD786" s="121">
        <f t="shared" si="528"/>
        <v>0</v>
      </c>
      <c r="AE786" s="121">
        <f t="shared" si="528"/>
        <v>0</v>
      </c>
      <c r="AF786" s="121">
        <f t="shared" si="528"/>
        <v>0</v>
      </c>
      <c r="AG786" s="121">
        <f t="shared" si="528"/>
        <v>0</v>
      </c>
      <c r="AH786" s="121">
        <f t="shared" si="528"/>
        <v>0</v>
      </c>
      <c r="AI786" s="121">
        <f t="shared" si="528"/>
        <v>0</v>
      </c>
      <c r="AJ786" s="121">
        <f t="shared" si="528"/>
        <v>0</v>
      </c>
      <c r="AK786" s="121">
        <f t="shared" si="528"/>
        <v>0</v>
      </c>
      <c r="AL786" s="121">
        <f t="shared" si="528"/>
        <v>0</v>
      </c>
      <c r="AM786" s="121">
        <f t="shared" si="528"/>
        <v>0</v>
      </c>
      <c r="AN786" s="121">
        <f t="shared" si="528"/>
        <v>0</v>
      </c>
      <c r="AO786" s="701">
        <f t="shared" si="528"/>
        <v>0</v>
      </c>
      <c r="AP786" s="122"/>
      <c r="AQ786" s="123">
        <f t="shared" ref="AQ786:BD795" si="529">SUMIFS(Share, Y, $E$3, Config, $AQ$11, P, AQ$15, LType, $D786, MSup, $E786)</f>
        <v>0</v>
      </c>
      <c r="AR786" s="121">
        <f t="shared" si="529"/>
        <v>0</v>
      </c>
      <c r="AS786" s="121">
        <f t="shared" si="529"/>
        <v>0</v>
      </c>
      <c r="AT786" s="121">
        <f t="shared" si="529"/>
        <v>0</v>
      </c>
      <c r="AU786" s="121">
        <f t="shared" si="529"/>
        <v>0</v>
      </c>
      <c r="AV786" s="121">
        <f t="shared" si="529"/>
        <v>0</v>
      </c>
      <c r="AW786" s="121">
        <f t="shared" si="529"/>
        <v>0</v>
      </c>
      <c r="AX786" s="121">
        <f t="shared" si="529"/>
        <v>0</v>
      </c>
      <c r="AY786" s="121">
        <f t="shared" si="529"/>
        <v>0</v>
      </c>
      <c r="AZ786" s="121">
        <f t="shared" si="529"/>
        <v>0</v>
      </c>
      <c r="BA786" s="121">
        <f t="shared" si="529"/>
        <v>0</v>
      </c>
      <c r="BB786" s="121">
        <f t="shared" si="529"/>
        <v>0</v>
      </c>
      <c r="BC786" s="121">
        <f t="shared" si="529"/>
        <v>0</v>
      </c>
      <c r="BD786" s="701">
        <f t="shared" si="529"/>
        <v>0</v>
      </c>
      <c r="BE786" s="693"/>
      <c r="BF786" s="122">
        <f t="shared" si="522"/>
        <v>0</v>
      </c>
      <c r="BG786" s="124"/>
      <c r="BH786" s="122">
        <f t="shared" si="523"/>
        <v>0</v>
      </c>
      <c r="BI786" s="124"/>
      <c r="BJ786" s="122">
        <f t="shared" si="524"/>
        <v>0</v>
      </c>
      <c r="BK786" s="124"/>
      <c r="BL786" s="125">
        <f t="shared" si="525"/>
        <v>0</v>
      </c>
      <c r="BM786" s="124"/>
      <c r="BN786" s="123">
        <f t="shared" si="517"/>
        <v>0</v>
      </c>
      <c r="BO786" s="126">
        <f t="shared" si="517"/>
        <v>0</v>
      </c>
      <c r="BP786" s="127"/>
      <c r="BQ786" s="410"/>
    </row>
    <row r="787" spans="1:69" s="58" customFormat="1" ht="17.55" hidden="1" customHeight="1">
      <c r="A787"/>
      <c r="B787"/>
      <c r="C787" s="139" t="str">
        <f t="shared" si="518"/>
        <v>H</v>
      </c>
      <c r="D787" s="130" t="str">
        <f t="shared" ref="D787:D819" si="530">$D786</f>
        <v>P_Dopant</v>
      </c>
      <c r="E787" s="129" t="str">
        <f t="shared" si="526"/>
        <v>Bayer</v>
      </c>
      <c r="F787" s="717"/>
      <c r="G787" s="123">
        <f t="shared" si="527"/>
        <v>0</v>
      </c>
      <c r="H787" s="121">
        <f t="shared" si="527"/>
        <v>0</v>
      </c>
      <c r="I787" s="121">
        <f t="shared" si="527"/>
        <v>0</v>
      </c>
      <c r="J787" s="121">
        <f t="shared" si="527"/>
        <v>0</v>
      </c>
      <c r="K787" s="121">
        <f t="shared" si="527"/>
        <v>0</v>
      </c>
      <c r="L787" s="121">
        <f t="shared" si="527"/>
        <v>0</v>
      </c>
      <c r="M787" s="121">
        <f t="shared" si="527"/>
        <v>0</v>
      </c>
      <c r="N787" s="121">
        <f t="shared" si="527"/>
        <v>0</v>
      </c>
      <c r="O787" s="121">
        <f t="shared" si="527"/>
        <v>0</v>
      </c>
      <c r="P787" s="126">
        <f t="shared" si="527"/>
        <v>0</v>
      </c>
      <c r="Q787" s="122"/>
      <c r="R787" s="408">
        <f t="shared" si="519"/>
        <v>0</v>
      </c>
      <c r="S787" s="693"/>
      <c r="T787" s="700">
        <f t="shared" si="513"/>
        <v>0</v>
      </c>
      <c r="U787" s="701">
        <f t="shared" si="513"/>
        <v>0</v>
      </c>
      <c r="V787" s="693"/>
      <c r="W787" s="700">
        <f t="shared" si="514"/>
        <v>0</v>
      </c>
      <c r="X787" s="126">
        <f t="shared" si="514"/>
        <v>0</v>
      </c>
      <c r="Y787" s="696">
        <f t="shared" si="520"/>
        <v>0</v>
      </c>
      <c r="Z787" s="408">
        <f t="shared" si="521"/>
        <v>0</v>
      </c>
      <c r="AA787" s="127"/>
      <c r="AB787" s="123">
        <f t="shared" si="528"/>
        <v>0</v>
      </c>
      <c r="AC787" s="121">
        <f t="shared" si="528"/>
        <v>0</v>
      </c>
      <c r="AD787" s="121">
        <f t="shared" si="528"/>
        <v>0</v>
      </c>
      <c r="AE787" s="121">
        <f t="shared" si="528"/>
        <v>0</v>
      </c>
      <c r="AF787" s="121">
        <f t="shared" si="528"/>
        <v>0</v>
      </c>
      <c r="AG787" s="121">
        <f t="shared" si="528"/>
        <v>0</v>
      </c>
      <c r="AH787" s="121">
        <f t="shared" si="528"/>
        <v>0</v>
      </c>
      <c r="AI787" s="121">
        <f t="shared" si="528"/>
        <v>0</v>
      </c>
      <c r="AJ787" s="121">
        <f t="shared" si="528"/>
        <v>0</v>
      </c>
      <c r="AK787" s="121">
        <f t="shared" si="528"/>
        <v>0</v>
      </c>
      <c r="AL787" s="121">
        <f t="shared" si="528"/>
        <v>0</v>
      </c>
      <c r="AM787" s="121">
        <f t="shared" si="528"/>
        <v>0</v>
      </c>
      <c r="AN787" s="121">
        <f t="shared" si="528"/>
        <v>0</v>
      </c>
      <c r="AO787" s="701">
        <f t="shared" si="528"/>
        <v>0</v>
      </c>
      <c r="AP787" s="122"/>
      <c r="AQ787" s="123">
        <f t="shared" si="529"/>
        <v>0</v>
      </c>
      <c r="AR787" s="121">
        <f t="shared" si="529"/>
        <v>0</v>
      </c>
      <c r="AS787" s="121">
        <f t="shared" si="529"/>
        <v>0</v>
      </c>
      <c r="AT787" s="121">
        <f t="shared" si="529"/>
        <v>0</v>
      </c>
      <c r="AU787" s="121">
        <f t="shared" si="529"/>
        <v>0</v>
      </c>
      <c r="AV787" s="121">
        <f t="shared" si="529"/>
        <v>0</v>
      </c>
      <c r="AW787" s="121">
        <f t="shared" si="529"/>
        <v>0</v>
      </c>
      <c r="AX787" s="121">
        <f t="shared" si="529"/>
        <v>0</v>
      </c>
      <c r="AY787" s="121">
        <f t="shared" si="529"/>
        <v>0</v>
      </c>
      <c r="AZ787" s="121">
        <f t="shared" si="529"/>
        <v>0</v>
      </c>
      <c r="BA787" s="121">
        <f t="shared" si="529"/>
        <v>0</v>
      </c>
      <c r="BB787" s="121">
        <f t="shared" si="529"/>
        <v>0</v>
      </c>
      <c r="BC787" s="121">
        <f t="shared" si="529"/>
        <v>0</v>
      </c>
      <c r="BD787" s="701">
        <f t="shared" si="529"/>
        <v>0</v>
      </c>
      <c r="BE787" s="693"/>
      <c r="BF787" s="122">
        <f t="shared" si="522"/>
        <v>0</v>
      </c>
      <c r="BG787" s="124"/>
      <c r="BH787" s="122">
        <f t="shared" si="523"/>
        <v>0</v>
      </c>
      <c r="BI787" s="124"/>
      <c r="BJ787" s="122">
        <f t="shared" si="524"/>
        <v>0</v>
      </c>
      <c r="BK787" s="124"/>
      <c r="BL787" s="125">
        <f t="shared" si="525"/>
        <v>0</v>
      </c>
      <c r="BM787" s="124"/>
      <c r="BN787" s="123">
        <f t="shared" si="517"/>
        <v>0</v>
      </c>
      <c r="BO787" s="126">
        <f t="shared" si="517"/>
        <v>0</v>
      </c>
      <c r="BP787" s="127"/>
      <c r="BQ787" s="410"/>
    </row>
    <row r="788" spans="1:69" s="58" customFormat="1" ht="17.55" hidden="1" customHeight="1">
      <c r="A788"/>
      <c r="B788"/>
      <c r="C788" s="139" t="str">
        <f t="shared" si="518"/>
        <v>H</v>
      </c>
      <c r="D788" s="130" t="str">
        <f t="shared" si="530"/>
        <v>P_Dopant</v>
      </c>
      <c r="E788" s="129" t="str">
        <f t="shared" si="526"/>
        <v>Comet</v>
      </c>
      <c r="F788" s="717"/>
      <c r="G788" s="123">
        <f t="shared" si="527"/>
        <v>0</v>
      </c>
      <c r="H788" s="121">
        <f t="shared" si="527"/>
        <v>0</v>
      </c>
      <c r="I788" s="121">
        <f t="shared" si="527"/>
        <v>0</v>
      </c>
      <c r="J788" s="121">
        <f t="shared" si="527"/>
        <v>0</v>
      </c>
      <c r="K788" s="121">
        <f t="shared" si="527"/>
        <v>0</v>
      </c>
      <c r="L788" s="121">
        <f t="shared" si="527"/>
        <v>0</v>
      </c>
      <c r="M788" s="121">
        <f t="shared" si="527"/>
        <v>0</v>
      </c>
      <c r="N788" s="121">
        <f t="shared" si="527"/>
        <v>0</v>
      </c>
      <c r="O788" s="121">
        <f t="shared" si="527"/>
        <v>0</v>
      </c>
      <c r="P788" s="126">
        <f t="shared" si="527"/>
        <v>0</v>
      </c>
      <c r="Q788" s="122"/>
      <c r="R788" s="408">
        <f t="shared" si="519"/>
        <v>0</v>
      </c>
      <c r="S788" s="693"/>
      <c r="T788" s="700">
        <f t="shared" si="513"/>
        <v>0</v>
      </c>
      <c r="U788" s="701">
        <f t="shared" si="513"/>
        <v>0</v>
      </c>
      <c r="V788" s="693"/>
      <c r="W788" s="700">
        <f t="shared" si="514"/>
        <v>0</v>
      </c>
      <c r="X788" s="126">
        <f t="shared" si="514"/>
        <v>0</v>
      </c>
      <c r="Y788" s="696">
        <f t="shared" si="520"/>
        <v>0</v>
      </c>
      <c r="Z788" s="408">
        <f t="shared" si="521"/>
        <v>0</v>
      </c>
      <c r="AA788" s="127"/>
      <c r="AB788" s="123">
        <f t="shared" si="528"/>
        <v>0</v>
      </c>
      <c r="AC788" s="121">
        <f t="shared" si="528"/>
        <v>0</v>
      </c>
      <c r="AD788" s="121">
        <f t="shared" si="528"/>
        <v>0</v>
      </c>
      <c r="AE788" s="121">
        <f t="shared" si="528"/>
        <v>0</v>
      </c>
      <c r="AF788" s="121">
        <f t="shared" si="528"/>
        <v>0</v>
      </c>
      <c r="AG788" s="121">
        <f t="shared" si="528"/>
        <v>0</v>
      </c>
      <c r="AH788" s="121">
        <f t="shared" si="528"/>
        <v>0</v>
      </c>
      <c r="AI788" s="121">
        <f t="shared" si="528"/>
        <v>0</v>
      </c>
      <c r="AJ788" s="121">
        <f t="shared" si="528"/>
        <v>0</v>
      </c>
      <c r="AK788" s="121">
        <f t="shared" si="528"/>
        <v>0</v>
      </c>
      <c r="AL788" s="121">
        <f t="shared" si="528"/>
        <v>0</v>
      </c>
      <c r="AM788" s="121">
        <f t="shared" si="528"/>
        <v>0</v>
      </c>
      <c r="AN788" s="121">
        <f t="shared" si="528"/>
        <v>0</v>
      </c>
      <c r="AO788" s="701">
        <f t="shared" si="528"/>
        <v>0</v>
      </c>
      <c r="AP788" s="122"/>
      <c r="AQ788" s="123">
        <f t="shared" si="529"/>
        <v>0</v>
      </c>
      <c r="AR788" s="121">
        <f t="shared" si="529"/>
        <v>0</v>
      </c>
      <c r="AS788" s="121">
        <f t="shared" si="529"/>
        <v>0</v>
      </c>
      <c r="AT788" s="121">
        <f t="shared" si="529"/>
        <v>0</v>
      </c>
      <c r="AU788" s="121">
        <f t="shared" si="529"/>
        <v>0</v>
      </c>
      <c r="AV788" s="121">
        <f t="shared" si="529"/>
        <v>0</v>
      </c>
      <c r="AW788" s="121">
        <f t="shared" si="529"/>
        <v>0</v>
      </c>
      <c r="AX788" s="121">
        <f t="shared" si="529"/>
        <v>0</v>
      </c>
      <c r="AY788" s="121">
        <f t="shared" si="529"/>
        <v>0</v>
      </c>
      <c r="AZ788" s="121">
        <f t="shared" si="529"/>
        <v>0</v>
      </c>
      <c r="BA788" s="121">
        <f t="shared" si="529"/>
        <v>0</v>
      </c>
      <c r="BB788" s="121">
        <f t="shared" si="529"/>
        <v>0</v>
      </c>
      <c r="BC788" s="121">
        <f t="shared" si="529"/>
        <v>0</v>
      </c>
      <c r="BD788" s="701">
        <f t="shared" si="529"/>
        <v>0</v>
      </c>
      <c r="BE788" s="693"/>
      <c r="BF788" s="122">
        <f t="shared" si="522"/>
        <v>0</v>
      </c>
      <c r="BG788" s="124"/>
      <c r="BH788" s="122">
        <f t="shared" si="523"/>
        <v>0</v>
      </c>
      <c r="BI788" s="124"/>
      <c r="BJ788" s="122">
        <f t="shared" si="524"/>
        <v>0</v>
      </c>
      <c r="BK788" s="124"/>
      <c r="BL788" s="125">
        <f t="shared" si="525"/>
        <v>0</v>
      </c>
      <c r="BM788" s="124"/>
      <c r="BN788" s="123">
        <f t="shared" si="517"/>
        <v>0</v>
      </c>
      <c r="BO788" s="126">
        <f t="shared" si="517"/>
        <v>0</v>
      </c>
      <c r="BP788" s="127"/>
      <c r="BQ788" s="410"/>
    </row>
    <row r="789" spans="1:69" s="58" customFormat="1" ht="17.55" hidden="1" customHeight="1">
      <c r="A789"/>
      <c r="B789"/>
      <c r="C789" s="139" t="str">
        <f t="shared" si="518"/>
        <v>H</v>
      </c>
      <c r="D789" s="130" t="str">
        <f t="shared" si="530"/>
        <v>P_Dopant</v>
      </c>
      <c r="E789" s="129" t="str">
        <f t="shared" si="526"/>
        <v>Dongjin Semichem</v>
      </c>
      <c r="F789" s="717"/>
      <c r="G789" s="123">
        <f t="shared" si="527"/>
        <v>0</v>
      </c>
      <c r="H789" s="121">
        <f t="shared" si="527"/>
        <v>0</v>
      </c>
      <c r="I789" s="121">
        <f t="shared" si="527"/>
        <v>0</v>
      </c>
      <c r="J789" s="121">
        <f t="shared" si="527"/>
        <v>0</v>
      </c>
      <c r="K789" s="121">
        <f t="shared" si="527"/>
        <v>0</v>
      </c>
      <c r="L789" s="121">
        <f t="shared" si="527"/>
        <v>0</v>
      </c>
      <c r="M789" s="121">
        <f t="shared" si="527"/>
        <v>0</v>
      </c>
      <c r="N789" s="121">
        <f t="shared" si="527"/>
        <v>0</v>
      </c>
      <c r="O789" s="121">
        <f t="shared" si="527"/>
        <v>0</v>
      </c>
      <c r="P789" s="126">
        <f t="shared" si="527"/>
        <v>0</v>
      </c>
      <c r="Q789" s="122"/>
      <c r="R789" s="408">
        <f t="shared" si="519"/>
        <v>0</v>
      </c>
      <c r="S789" s="693"/>
      <c r="T789" s="700">
        <f t="shared" si="513"/>
        <v>0</v>
      </c>
      <c r="U789" s="701">
        <f t="shared" si="513"/>
        <v>0</v>
      </c>
      <c r="V789" s="693"/>
      <c r="W789" s="700">
        <f t="shared" si="514"/>
        <v>0</v>
      </c>
      <c r="X789" s="126">
        <f t="shared" si="514"/>
        <v>0</v>
      </c>
      <c r="Y789" s="696">
        <f t="shared" si="520"/>
        <v>0</v>
      </c>
      <c r="Z789" s="408">
        <f t="shared" si="521"/>
        <v>0</v>
      </c>
      <c r="AA789" s="127"/>
      <c r="AB789" s="123">
        <f t="shared" si="528"/>
        <v>0</v>
      </c>
      <c r="AC789" s="121">
        <f t="shared" si="528"/>
        <v>0</v>
      </c>
      <c r="AD789" s="121">
        <f t="shared" si="528"/>
        <v>0</v>
      </c>
      <c r="AE789" s="121">
        <f t="shared" si="528"/>
        <v>0</v>
      </c>
      <c r="AF789" s="121">
        <f t="shared" si="528"/>
        <v>0</v>
      </c>
      <c r="AG789" s="121">
        <f t="shared" si="528"/>
        <v>0</v>
      </c>
      <c r="AH789" s="121">
        <f t="shared" si="528"/>
        <v>0</v>
      </c>
      <c r="AI789" s="121">
        <f t="shared" si="528"/>
        <v>0</v>
      </c>
      <c r="AJ789" s="121">
        <f t="shared" si="528"/>
        <v>0</v>
      </c>
      <c r="AK789" s="121">
        <f t="shared" si="528"/>
        <v>0</v>
      </c>
      <c r="AL789" s="121">
        <f t="shared" si="528"/>
        <v>0</v>
      </c>
      <c r="AM789" s="121">
        <f t="shared" si="528"/>
        <v>0</v>
      </c>
      <c r="AN789" s="121">
        <f t="shared" si="528"/>
        <v>0</v>
      </c>
      <c r="AO789" s="701">
        <f t="shared" si="528"/>
        <v>0</v>
      </c>
      <c r="AP789" s="122"/>
      <c r="AQ789" s="123">
        <f t="shared" si="529"/>
        <v>0</v>
      </c>
      <c r="AR789" s="121">
        <f t="shared" si="529"/>
        <v>0</v>
      </c>
      <c r="AS789" s="121">
        <f t="shared" si="529"/>
        <v>0</v>
      </c>
      <c r="AT789" s="121">
        <f t="shared" si="529"/>
        <v>0</v>
      </c>
      <c r="AU789" s="121">
        <f t="shared" si="529"/>
        <v>0</v>
      </c>
      <c r="AV789" s="121">
        <f t="shared" si="529"/>
        <v>0</v>
      </c>
      <c r="AW789" s="121">
        <f t="shared" si="529"/>
        <v>0</v>
      </c>
      <c r="AX789" s="121">
        <f t="shared" si="529"/>
        <v>0</v>
      </c>
      <c r="AY789" s="121">
        <f t="shared" si="529"/>
        <v>0</v>
      </c>
      <c r="AZ789" s="121">
        <f t="shared" si="529"/>
        <v>0</v>
      </c>
      <c r="BA789" s="121">
        <f t="shared" si="529"/>
        <v>0</v>
      </c>
      <c r="BB789" s="121">
        <f t="shared" si="529"/>
        <v>0</v>
      </c>
      <c r="BC789" s="121">
        <f t="shared" si="529"/>
        <v>0</v>
      </c>
      <c r="BD789" s="701">
        <f t="shared" si="529"/>
        <v>0</v>
      </c>
      <c r="BE789" s="693"/>
      <c r="BF789" s="122">
        <f t="shared" si="522"/>
        <v>0</v>
      </c>
      <c r="BG789" s="124"/>
      <c r="BH789" s="122">
        <f t="shared" si="523"/>
        <v>0</v>
      </c>
      <c r="BI789" s="124"/>
      <c r="BJ789" s="122">
        <f t="shared" si="524"/>
        <v>0</v>
      </c>
      <c r="BK789" s="124"/>
      <c r="BL789" s="125">
        <f t="shared" si="525"/>
        <v>0</v>
      </c>
      <c r="BM789" s="124"/>
      <c r="BN789" s="123">
        <f t="shared" si="517"/>
        <v>0</v>
      </c>
      <c r="BO789" s="126">
        <f t="shared" si="517"/>
        <v>0</v>
      </c>
      <c r="BP789" s="127"/>
      <c r="BQ789" s="410"/>
    </row>
    <row r="790" spans="1:69" s="58" customFormat="1" ht="17.55" hidden="1" customHeight="1">
      <c r="A790"/>
      <c r="B790"/>
      <c r="C790" s="139" t="str">
        <f t="shared" si="518"/>
        <v>H</v>
      </c>
      <c r="D790" s="130" t="str">
        <f t="shared" si="530"/>
        <v>P_Dopant</v>
      </c>
      <c r="E790" s="129" t="str">
        <f t="shared" si="526"/>
        <v>Duksan Neolux</v>
      </c>
      <c r="F790" s="717"/>
      <c r="G790" s="123">
        <f t="shared" si="527"/>
        <v>0</v>
      </c>
      <c r="H790" s="121">
        <f t="shared" si="527"/>
        <v>0</v>
      </c>
      <c r="I790" s="121">
        <f t="shared" si="527"/>
        <v>0</v>
      </c>
      <c r="J790" s="121">
        <f t="shared" si="527"/>
        <v>0</v>
      </c>
      <c r="K790" s="121">
        <f t="shared" si="527"/>
        <v>0</v>
      </c>
      <c r="L790" s="121">
        <f t="shared" si="527"/>
        <v>0</v>
      </c>
      <c r="M790" s="121">
        <f t="shared" si="527"/>
        <v>0</v>
      </c>
      <c r="N790" s="121">
        <f t="shared" si="527"/>
        <v>0</v>
      </c>
      <c r="O790" s="121">
        <f t="shared" si="527"/>
        <v>0</v>
      </c>
      <c r="P790" s="126">
        <f t="shared" si="527"/>
        <v>0</v>
      </c>
      <c r="Q790" s="122"/>
      <c r="R790" s="408">
        <f t="shared" si="519"/>
        <v>0</v>
      </c>
      <c r="S790" s="693"/>
      <c r="T790" s="700">
        <f t="shared" si="513"/>
        <v>0</v>
      </c>
      <c r="U790" s="701">
        <f t="shared" si="513"/>
        <v>0</v>
      </c>
      <c r="V790" s="693"/>
      <c r="W790" s="700">
        <f t="shared" si="514"/>
        <v>0</v>
      </c>
      <c r="X790" s="126">
        <f t="shared" si="514"/>
        <v>0</v>
      </c>
      <c r="Y790" s="696">
        <f t="shared" si="520"/>
        <v>0</v>
      </c>
      <c r="Z790" s="408">
        <f t="shared" si="521"/>
        <v>0</v>
      </c>
      <c r="AA790" s="127"/>
      <c r="AB790" s="123">
        <f t="shared" si="528"/>
        <v>0</v>
      </c>
      <c r="AC790" s="121">
        <f t="shared" si="528"/>
        <v>0</v>
      </c>
      <c r="AD790" s="121">
        <f t="shared" si="528"/>
        <v>0</v>
      </c>
      <c r="AE790" s="121">
        <f t="shared" si="528"/>
        <v>0</v>
      </c>
      <c r="AF790" s="121">
        <f t="shared" si="528"/>
        <v>0</v>
      </c>
      <c r="AG790" s="121">
        <f t="shared" si="528"/>
        <v>0</v>
      </c>
      <c r="AH790" s="121">
        <f t="shared" si="528"/>
        <v>0</v>
      </c>
      <c r="AI790" s="121">
        <f t="shared" si="528"/>
        <v>0</v>
      </c>
      <c r="AJ790" s="121">
        <f t="shared" si="528"/>
        <v>0</v>
      </c>
      <c r="AK790" s="121">
        <f t="shared" si="528"/>
        <v>0</v>
      </c>
      <c r="AL790" s="121">
        <f t="shared" si="528"/>
        <v>0</v>
      </c>
      <c r="AM790" s="121">
        <f t="shared" si="528"/>
        <v>0</v>
      </c>
      <c r="AN790" s="121">
        <f t="shared" si="528"/>
        <v>0</v>
      </c>
      <c r="AO790" s="701">
        <f t="shared" si="528"/>
        <v>0</v>
      </c>
      <c r="AP790" s="122"/>
      <c r="AQ790" s="123">
        <f t="shared" si="529"/>
        <v>0</v>
      </c>
      <c r="AR790" s="121">
        <f t="shared" si="529"/>
        <v>0</v>
      </c>
      <c r="AS790" s="121">
        <f t="shared" si="529"/>
        <v>0</v>
      </c>
      <c r="AT790" s="121">
        <f t="shared" si="529"/>
        <v>0</v>
      </c>
      <c r="AU790" s="121">
        <f t="shared" si="529"/>
        <v>0</v>
      </c>
      <c r="AV790" s="121">
        <f t="shared" si="529"/>
        <v>0</v>
      </c>
      <c r="AW790" s="121">
        <f t="shared" si="529"/>
        <v>0</v>
      </c>
      <c r="AX790" s="121">
        <f t="shared" si="529"/>
        <v>0</v>
      </c>
      <c r="AY790" s="121">
        <f t="shared" si="529"/>
        <v>0</v>
      </c>
      <c r="AZ790" s="121">
        <f t="shared" si="529"/>
        <v>0</v>
      </c>
      <c r="BA790" s="121">
        <f t="shared" si="529"/>
        <v>0</v>
      </c>
      <c r="BB790" s="121">
        <f t="shared" si="529"/>
        <v>0</v>
      </c>
      <c r="BC790" s="121">
        <f t="shared" si="529"/>
        <v>0</v>
      </c>
      <c r="BD790" s="701">
        <f t="shared" si="529"/>
        <v>0</v>
      </c>
      <c r="BE790" s="693"/>
      <c r="BF790" s="122">
        <f t="shared" si="522"/>
        <v>0</v>
      </c>
      <c r="BG790" s="124"/>
      <c r="BH790" s="122">
        <f t="shared" si="523"/>
        <v>0</v>
      </c>
      <c r="BI790" s="124"/>
      <c r="BJ790" s="122">
        <f t="shared" si="524"/>
        <v>0</v>
      </c>
      <c r="BK790" s="124"/>
      <c r="BL790" s="125">
        <f t="shared" si="525"/>
        <v>0</v>
      </c>
      <c r="BM790" s="124"/>
      <c r="BN790" s="123">
        <f t="shared" si="517"/>
        <v>0</v>
      </c>
      <c r="BO790" s="126">
        <f t="shared" si="517"/>
        <v>0</v>
      </c>
      <c r="BP790" s="127"/>
      <c r="BQ790" s="410"/>
    </row>
    <row r="791" spans="1:69" s="58" customFormat="1" ht="17.55" hidden="1" customHeight="1">
      <c r="A791"/>
      <c r="B791"/>
      <c r="C791" s="139" t="str">
        <f t="shared" si="518"/>
        <v>H</v>
      </c>
      <c r="D791" s="130" t="str">
        <f t="shared" si="530"/>
        <v>P_Dopant</v>
      </c>
      <c r="E791" s="129" t="str">
        <f t="shared" si="526"/>
        <v>DuPont</v>
      </c>
      <c r="F791" s="717"/>
      <c r="G791" s="123">
        <f t="shared" si="527"/>
        <v>0</v>
      </c>
      <c r="H791" s="121">
        <f t="shared" si="527"/>
        <v>0</v>
      </c>
      <c r="I791" s="121">
        <f t="shared" si="527"/>
        <v>0</v>
      </c>
      <c r="J791" s="121">
        <f t="shared" si="527"/>
        <v>0</v>
      </c>
      <c r="K791" s="121">
        <f t="shared" si="527"/>
        <v>0</v>
      </c>
      <c r="L791" s="121">
        <f t="shared" si="527"/>
        <v>0</v>
      </c>
      <c r="M791" s="121">
        <f t="shared" si="527"/>
        <v>0</v>
      </c>
      <c r="N791" s="121">
        <f t="shared" si="527"/>
        <v>0</v>
      </c>
      <c r="O791" s="121">
        <f t="shared" si="527"/>
        <v>0</v>
      </c>
      <c r="P791" s="126">
        <f t="shared" si="527"/>
        <v>0</v>
      </c>
      <c r="Q791" s="122"/>
      <c r="R791" s="408">
        <f t="shared" si="519"/>
        <v>0</v>
      </c>
      <c r="S791" s="693"/>
      <c r="T791" s="700">
        <f t="shared" si="513"/>
        <v>0</v>
      </c>
      <c r="U791" s="701">
        <f t="shared" si="513"/>
        <v>0</v>
      </c>
      <c r="V791" s="693"/>
      <c r="W791" s="700">
        <f t="shared" si="514"/>
        <v>0</v>
      </c>
      <c r="X791" s="126">
        <f t="shared" si="514"/>
        <v>0</v>
      </c>
      <c r="Y791" s="696">
        <f t="shared" si="520"/>
        <v>0</v>
      </c>
      <c r="Z791" s="408">
        <f t="shared" si="521"/>
        <v>0</v>
      </c>
      <c r="AA791" s="127"/>
      <c r="AB791" s="123">
        <f t="shared" si="528"/>
        <v>0</v>
      </c>
      <c r="AC791" s="121">
        <f t="shared" si="528"/>
        <v>0</v>
      </c>
      <c r="AD791" s="121">
        <f t="shared" si="528"/>
        <v>0</v>
      </c>
      <c r="AE791" s="121">
        <f t="shared" si="528"/>
        <v>0</v>
      </c>
      <c r="AF791" s="121">
        <f t="shared" si="528"/>
        <v>0</v>
      </c>
      <c r="AG791" s="121">
        <f t="shared" si="528"/>
        <v>0</v>
      </c>
      <c r="AH791" s="121">
        <f t="shared" si="528"/>
        <v>0</v>
      </c>
      <c r="AI791" s="121">
        <f t="shared" si="528"/>
        <v>0</v>
      </c>
      <c r="AJ791" s="121">
        <f t="shared" si="528"/>
        <v>0</v>
      </c>
      <c r="AK791" s="121">
        <f t="shared" si="528"/>
        <v>0</v>
      </c>
      <c r="AL791" s="121">
        <f t="shared" si="528"/>
        <v>0</v>
      </c>
      <c r="AM791" s="121">
        <f t="shared" si="528"/>
        <v>0</v>
      </c>
      <c r="AN791" s="121">
        <f t="shared" si="528"/>
        <v>0</v>
      </c>
      <c r="AO791" s="701">
        <f t="shared" si="528"/>
        <v>0</v>
      </c>
      <c r="AP791" s="122"/>
      <c r="AQ791" s="123">
        <f t="shared" si="529"/>
        <v>0</v>
      </c>
      <c r="AR791" s="121">
        <f t="shared" si="529"/>
        <v>0</v>
      </c>
      <c r="AS791" s="121">
        <f t="shared" si="529"/>
        <v>0</v>
      </c>
      <c r="AT791" s="121">
        <f t="shared" si="529"/>
        <v>0</v>
      </c>
      <c r="AU791" s="121">
        <f t="shared" si="529"/>
        <v>0</v>
      </c>
      <c r="AV791" s="121">
        <f t="shared" si="529"/>
        <v>0</v>
      </c>
      <c r="AW791" s="121">
        <f t="shared" si="529"/>
        <v>0</v>
      </c>
      <c r="AX791" s="121">
        <f t="shared" si="529"/>
        <v>0</v>
      </c>
      <c r="AY791" s="121">
        <f t="shared" si="529"/>
        <v>0</v>
      </c>
      <c r="AZ791" s="121">
        <f t="shared" si="529"/>
        <v>0</v>
      </c>
      <c r="BA791" s="121">
        <f t="shared" si="529"/>
        <v>0</v>
      </c>
      <c r="BB791" s="121">
        <f t="shared" si="529"/>
        <v>0</v>
      </c>
      <c r="BC791" s="121">
        <f t="shared" si="529"/>
        <v>0</v>
      </c>
      <c r="BD791" s="701">
        <f t="shared" si="529"/>
        <v>0</v>
      </c>
      <c r="BE791" s="693"/>
      <c r="BF791" s="122">
        <f t="shared" si="522"/>
        <v>0</v>
      </c>
      <c r="BG791" s="124"/>
      <c r="BH791" s="122">
        <f t="shared" si="523"/>
        <v>0</v>
      </c>
      <c r="BI791" s="124"/>
      <c r="BJ791" s="122">
        <f t="shared" si="524"/>
        <v>0</v>
      </c>
      <c r="BK791" s="124"/>
      <c r="BL791" s="125">
        <f t="shared" si="525"/>
        <v>0</v>
      </c>
      <c r="BM791" s="124"/>
      <c r="BN791" s="123">
        <f t="shared" si="517"/>
        <v>0</v>
      </c>
      <c r="BO791" s="126">
        <f t="shared" si="517"/>
        <v>0</v>
      </c>
      <c r="BP791" s="127"/>
      <c r="BQ791" s="410"/>
    </row>
    <row r="792" spans="1:69" s="58" customFormat="1" ht="17.55" hidden="1" customHeight="1">
      <c r="A792"/>
      <c r="B792"/>
      <c r="C792" s="139" t="str">
        <f t="shared" si="518"/>
        <v>H</v>
      </c>
      <c r="D792" s="130" t="str">
        <f t="shared" si="530"/>
        <v>P_Dopant</v>
      </c>
      <c r="E792" s="129" t="str">
        <f t="shared" si="526"/>
        <v>EMT</v>
      </c>
      <c r="F792" s="717"/>
      <c r="G792" s="123">
        <f t="shared" si="527"/>
        <v>0</v>
      </c>
      <c r="H792" s="121">
        <f t="shared" si="527"/>
        <v>0</v>
      </c>
      <c r="I792" s="121">
        <f t="shared" si="527"/>
        <v>0</v>
      </c>
      <c r="J792" s="121">
        <f t="shared" si="527"/>
        <v>0</v>
      </c>
      <c r="K792" s="121">
        <f t="shared" si="527"/>
        <v>0</v>
      </c>
      <c r="L792" s="121">
        <f t="shared" si="527"/>
        <v>0</v>
      </c>
      <c r="M792" s="121">
        <f t="shared" si="527"/>
        <v>0</v>
      </c>
      <c r="N792" s="121">
        <f t="shared" si="527"/>
        <v>0</v>
      </c>
      <c r="O792" s="121">
        <f t="shared" si="527"/>
        <v>0</v>
      </c>
      <c r="P792" s="126">
        <f t="shared" si="527"/>
        <v>0</v>
      </c>
      <c r="Q792" s="122"/>
      <c r="R792" s="408">
        <f t="shared" si="519"/>
        <v>0</v>
      </c>
      <c r="S792" s="693"/>
      <c r="T792" s="700">
        <f t="shared" si="513"/>
        <v>0</v>
      </c>
      <c r="U792" s="701">
        <f t="shared" si="513"/>
        <v>0</v>
      </c>
      <c r="V792" s="693"/>
      <c r="W792" s="700">
        <f t="shared" si="514"/>
        <v>0</v>
      </c>
      <c r="X792" s="126">
        <f t="shared" si="514"/>
        <v>0</v>
      </c>
      <c r="Y792" s="696">
        <f t="shared" si="520"/>
        <v>0</v>
      </c>
      <c r="Z792" s="408">
        <f t="shared" si="521"/>
        <v>0</v>
      </c>
      <c r="AA792" s="127"/>
      <c r="AB792" s="123">
        <f t="shared" si="528"/>
        <v>0</v>
      </c>
      <c r="AC792" s="121">
        <f t="shared" si="528"/>
        <v>0</v>
      </c>
      <c r="AD792" s="121">
        <f t="shared" si="528"/>
        <v>0</v>
      </c>
      <c r="AE792" s="121">
        <f t="shared" si="528"/>
        <v>0</v>
      </c>
      <c r="AF792" s="121">
        <f t="shared" si="528"/>
        <v>0</v>
      </c>
      <c r="AG792" s="121">
        <f t="shared" si="528"/>
        <v>0</v>
      </c>
      <c r="AH792" s="121">
        <f t="shared" si="528"/>
        <v>0</v>
      </c>
      <c r="AI792" s="121">
        <f t="shared" si="528"/>
        <v>0</v>
      </c>
      <c r="AJ792" s="121">
        <f t="shared" si="528"/>
        <v>0</v>
      </c>
      <c r="AK792" s="121">
        <f t="shared" si="528"/>
        <v>0</v>
      </c>
      <c r="AL792" s="121">
        <f t="shared" si="528"/>
        <v>0</v>
      </c>
      <c r="AM792" s="121">
        <f t="shared" si="528"/>
        <v>0</v>
      </c>
      <c r="AN792" s="121">
        <f t="shared" si="528"/>
        <v>0</v>
      </c>
      <c r="AO792" s="701">
        <f t="shared" si="528"/>
        <v>0</v>
      </c>
      <c r="AP792" s="122"/>
      <c r="AQ792" s="123">
        <f t="shared" si="529"/>
        <v>0</v>
      </c>
      <c r="AR792" s="121">
        <f t="shared" si="529"/>
        <v>0</v>
      </c>
      <c r="AS792" s="121">
        <f t="shared" si="529"/>
        <v>0</v>
      </c>
      <c r="AT792" s="121">
        <f t="shared" si="529"/>
        <v>0</v>
      </c>
      <c r="AU792" s="121">
        <f t="shared" si="529"/>
        <v>0</v>
      </c>
      <c r="AV792" s="121">
        <f t="shared" si="529"/>
        <v>0</v>
      </c>
      <c r="AW792" s="121">
        <f t="shared" si="529"/>
        <v>0</v>
      </c>
      <c r="AX792" s="121">
        <f t="shared" si="529"/>
        <v>0</v>
      </c>
      <c r="AY792" s="121">
        <f t="shared" si="529"/>
        <v>0</v>
      </c>
      <c r="AZ792" s="121">
        <f t="shared" si="529"/>
        <v>0</v>
      </c>
      <c r="BA792" s="121">
        <f t="shared" si="529"/>
        <v>0</v>
      </c>
      <c r="BB792" s="121">
        <f t="shared" si="529"/>
        <v>0</v>
      </c>
      <c r="BC792" s="121">
        <f t="shared" si="529"/>
        <v>0</v>
      </c>
      <c r="BD792" s="701">
        <f t="shared" si="529"/>
        <v>0</v>
      </c>
      <c r="BE792" s="693"/>
      <c r="BF792" s="122">
        <f t="shared" si="522"/>
        <v>0</v>
      </c>
      <c r="BG792" s="124"/>
      <c r="BH792" s="122">
        <f t="shared" si="523"/>
        <v>0</v>
      </c>
      <c r="BI792" s="124"/>
      <c r="BJ792" s="122">
        <f t="shared" si="524"/>
        <v>0</v>
      </c>
      <c r="BK792" s="124"/>
      <c r="BL792" s="125">
        <f t="shared" si="525"/>
        <v>0</v>
      </c>
      <c r="BM792" s="124"/>
      <c r="BN792" s="123">
        <f t="shared" si="517"/>
        <v>0</v>
      </c>
      <c r="BO792" s="126">
        <f t="shared" si="517"/>
        <v>0</v>
      </c>
      <c r="BP792" s="127"/>
      <c r="BQ792" s="410"/>
    </row>
    <row r="793" spans="1:69" s="58" customFormat="1" ht="17.55" hidden="1" customHeight="1">
      <c r="A793"/>
      <c r="B793"/>
      <c r="C793" s="139" t="str">
        <f t="shared" si="518"/>
        <v>H</v>
      </c>
      <c r="D793" s="130" t="str">
        <f t="shared" si="530"/>
        <v>P_Dopant</v>
      </c>
      <c r="E793" s="129" t="str">
        <f t="shared" si="526"/>
        <v>Hodogaya</v>
      </c>
      <c r="F793" s="717"/>
      <c r="G793" s="123">
        <f t="shared" si="527"/>
        <v>0</v>
      </c>
      <c r="H793" s="121">
        <f t="shared" si="527"/>
        <v>0</v>
      </c>
      <c r="I793" s="121">
        <f t="shared" si="527"/>
        <v>0</v>
      </c>
      <c r="J793" s="121">
        <f t="shared" si="527"/>
        <v>0</v>
      </c>
      <c r="K793" s="121">
        <f t="shared" si="527"/>
        <v>0</v>
      </c>
      <c r="L793" s="121">
        <f t="shared" si="527"/>
        <v>0</v>
      </c>
      <c r="M793" s="121">
        <f t="shared" si="527"/>
        <v>0</v>
      </c>
      <c r="N793" s="121">
        <f t="shared" si="527"/>
        <v>0</v>
      </c>
      <c r="O793" s="121">
        <f t="shared" si="527"/>
        <v>0</v>
      </c>
      <c r="P793" s="126">
        <f t="shared" si="527"/>
        <v>0</v>
      </c>
      <c r="Q793" s="122"/>
      <c r="R793" s="408">
        <f t="shared" si="519"/>
        <v>0</v>
      </c>
      <c r="S793" s="693"/>
      <c r="T793" s="700">
        <f t="shared" si="513"/>
        <v>0</v>
      </c>
      <c r="U793" s="701">
        <f t="shared" si="513"/>
        <v>0</v>
      </c>
      <c r="V793" s="693"/>
      <c r="W793" s="700">
        <f t="shared" si="514"/>
        <v>0</v>
      </c>
      <c r="X793" s="126">
        <f t="shared" si="514"/>
        <v>0</v>
      </c>
      <c r="Y793" s="696">
        <f t="shared" si="520"/>
        <v>0</v>
      </c>
      <c r="Z793" s="408">
        <f t="shared" si="521"/>
        <v>0</v>
      </c>
      <c r="AA793" s="127"/>
      <c r="AB793" s="123">
        <f t="shared" si="528"/>
        <v>0</v>
      </c>
      <c r="AC793" s="121">
        <f t="shared" si="528"/>
        <v>0</v>
      </c>
      <c r="AD793" s="121">
        <f t="shared" si="528"/>
        <v>0</v>
      </c>
      <c r="AE793" s="121">
        <f t="shared" si="528"/>
        <v>0</v>
      </c>
      <c r="AF793" s="121">
        <f t="shared" si="528"/>
        <v>0</v>
      </c>
      <c r="AG793" s="121">
        <f t="shared" si="528"/>
        <v>0</v>
      </c>
      <c r="AH793" s="121">
        <f t="shared" si="528"/>
        <v>0</v>
      </c>
      <c r="AI793" s="121">
        <f t="shared" si="528"/>
        <v>0</v>
      </c>
      <c r="AJ793" s="121">
        <f t="shared" si="528"/>
        <v>0</v>
      </c>
      <c r="AK793" s="121">
        <f t="shared" si="528"/>
        <v>0</v>
      </c>
      <c r="AL793" s="121">
        <f t="shared" si="528"/>
        <v>0</v>
      </c>
      <c r="AM793" s="121">
        <f t="shared" si="528"/>
        <v>0</v>
      </c>
      <c r="AN793" s="121">
        <f t="shared" si="528"/>
        <v>0</v>
      </c>
      <c r="AO793" s="701">
        <f t="shared" si="528"/>
        <v>0</v>
      </c>
      <c r="AP793" s="122"/>
      <c r="AQ793" s="123">
        <f t="shared" si="529"/>
        <v>0</v>
      </c>
      <c r="AR793" s="121">
        <f t="shared" si="529"/>
        <v>0</v>
      </c>
      <c r="AS793" s="121">
        <f t="shared" si="529"/>
        <v>0</v>
      </c>
      <c r="AT793" s="121">
        <f t="shared" si="529"/>
        <v>0</v>
      </c>
      <c r="AU793" s="121">
        <f t="shared" si="529"/>
        <v>0</v>
      </c>
      <c r="AV793" s="121">
        <f t="shared" si="529"/>
        <v>0</v>
      </c>
      <c r="AW793" s="121">
        <f t="shared" si="529"/>
        <v>0</v>
      </c>
      <c r="AX793" s="121">
        <f t="shared" si="529"/>
        <v>0</v>
      </c>
      <c r="AY793" s="121">
        <f t="shared" si="529"/>
        <v>0</v>
      </c>
      <c r="AZ793" s="121">
        <f t="shared" si="529"/>
        <v>0</v>
      </c>
      <c r="BA793" s="121">
        <f t="shared" si="529"/>
        <v>0</v>
      </c>
      <c r="BB793" s="121">
        <f t="shared" si="529"/>
        <v>0</v>
      </c>
      <c r="BC793" s="121">
        <f t="shared" si="529"/>
        <v>0</v>
      </c>
      <c r="BD793" s="701">
        <f t="shared" si="529"/>
        <v>0</v>
      </c>
      <c r="BE793" s="693"/>
      <c r="BF793" s="122">
        <f t="shared" si="522"/>
        <v>0</v>
      </c>
      <c r="BG793" s="124"/>
      <c r="BH793" s="122">
        <f t="shared" si="523"/>
        <v>0</v>
      </c>
      <c r="BI793" s="124"/>
      <c r="BJ793" s="122">
        <f t="shared" si="524"/>
        <v>0</v>
      </c>
      <c r="BK793" s="124"/>
      <c r="BL793" s="125">
        <f t="shared" si="525"/>
        <v>0</v>
      </c>
      <c r="BM793" s="124"/>
      <c r="BN793" s="123">
        <f t="shared" si="517"/>
        <v>0</v>
      </c>
      <c r="BO793" s="126">
        <f t="shared" si="517"/>
        <v>0</v>
      </c>
      <c r="BP793" s="127"/>
      <c r="BQ793" s="410"/>
    </row>
    <row r="794" spans="1:69" s="58" customFormat="1" ht="17.55" hidden="1" customHeight="1">
      <c r="A794"/>
      <c r="B794"/>
      <c r="C794" s="139" t="str">
        <f t="shared" si="518"/>
        <v>H</v>
      </c>
      <c r="D794" s="130" t="str">
        <f t="shared" si="530"/>
        <v>P_Dopant</v>
      </c>
      <c r="E794" s="129" t="str">
        <f t="shared" si="526"/>
        <v>Hyperion</v>
      </c>
      <c r="F794" s="717"/>
      <c r="G794" s="123">
        <f t="shared" si="527"/>
        <v>0</v>
      </c>
      <c r="H794" s="121">
        <f t="shared" si="527"/>
        <v>0</v>
      </c>
      <c r="I794" s="121">
        <f t="shared" si="527"/>
        <v>0</v>
      </c>
      <c r="J794" s="121">
        <f t="shared" si="527"/>
        <v>0</v>
      </c>
      <c r="K794" s="121">
        <f t="shared" si="527"/>
        <v>0</v>
      </c>
      <c r="L794" s="121">
        <f t="shared" si="527"/>
        <v>0</v>
      </c>
      <c r="M794" s="121">
        <f t="shared" si="527"/>
        <v>0</v>
      </c>
      <c r="N794" s="121">
        <f t="shared" si="527"/>
        <v>0</v>
      </c>
      <c r="O794" s="121">
        <f t="shared" si="527"/>
        <v>0</v>
      </c>
      <c r="P794" s="126">
        <f t="shared" si="527"/>
        <v>0</v>
      </c>
      <c r="Q794" s="122"/>
      <c r="R794" s="408">
        <f t="shared" si="519"/>
        <v>0</v>
      </c>
      <c r="S794" s="693"/>
      <c r="T794" s="700">
        <f t="shared" si="513"/>
        <v>0</v>
      </c>
      <c r="U794" s="701">
        <f t="shared" si="513"/>
        <v>0</v>
      </c>
      <c r="V794" s="693"/>
      <c r="W794" s="700">
        <f t="shared" si="514"/>
        <v>0</v>
      </c>
      <c r="X794" s="126">
        <f t="shared" si="514"/>
        <v>0</v>
      </c>
      <c r="Y794" s="696">
        <f t="shared" si="520"/>
        <v>0</v>
      </c>
      <c r="Z794" s="408">
        <f t="shared" si="521"/>
        <v>0</v>
      </c>
      <c r="AA794" s="127"/>
      <c r="AB794" s="123">
        <f t="shared" si="528"/>
        <v>0</v>
      </c>
      <c r="AC794" s="121">
        <f t="shared" si="528"/>
        <v>0</v>
      </c>
      <c r="AD794" s="121">
        <f t="shared" si="528"/>
        <v>0</v>
      </c>
      <c r="AE794" s="121">
        <f t="shared" si="528"/>
        <v>0</v>
      </c>
      <c r="AF794" s="121">
        <f t="shared" si="528"/>
        <v>0</v>
      </c>
      <c r="AG794" s="121">
        <f t="shared" si="528"/>
        <v>0</v>
      </c>
      <c r="AH794" s="121">
        <f t="shared" si="528"/>
        <v>0</v>
      </c>
      <c r="AI794" s="121">
        <f t="shared" si="528"/>
        <v>0</v>
      </c>
      <c r="AJ794" s="121">
        <f t="shared" si="528"/>
        <v>0</v>
      </c>
      <c r="AK794" s="121">
        <f t="shared" si="528"/>
        <v>0</v>
      </c>
      <c r="AL794" s="121">
        <f t="shared" si="528"/>
        <v>0</v>
      </c>
      <c r="AM794" s="121">
        <f t="shared" si="528"/>
        <v>0</v>
      </c>
      <c r="AN794" s="121">
        <f t="shared" si="528"/>
        <v>0</v>
      </c>
      <c r="AO794" s="701">
        <f t="shared" si="528"/>
        <v>0</v>
      </c>
      <c r="AP794" s="122"/>
      <c r="AQ794" s="123">
        <f t="shared" si="529"/>
        <v>0</v>
      </c>
      <c r="AR794" s="121">
        <f t="shared" si="529"/>
        <v>0</v>
      </c>
      <c r="AS794" s="121">
        <f t="shared" si="529"/>
        <v>0</v>
      </c>
      <c r="AT794" s="121">
        <f t="shared" si="529"/>
        <v>0</v>
      </c>
      <c r="AU794" s="121">
        <f t="shared" si="529"/>
        <v>0</v>
      </c>
      <c r="AV794" s="121">
        <f t="shared" si="529"/>
        <v>0</v>
      </c>
      <c r="AW794" s="121">
        <f t="shared" si="529"/>
        <v>0</v>
      </c>
      <c r="AX794" s="121">
        <f t="shared" si="529"/>
        <v>0</v>
      </c>
      <c r="AY794" s="121">
        <f t="shared" si="529"/>
        <v>0</v>
      </c>
      <c r="AZ794" s="121">
        <f t="shared" si="529"/>
        <v>0</v>
      </c>
      <c r="BA794" s="121">
        <f t="shared" si="529"/>
        <v>0</v>
      </c>
      <c r="BB794" s="121">
        <f t="shared" si="529"/>
        <v>0</v>
      </c>
      <c r="BC794" s="121">
        <f t="shared" si="529"/>
        <v>0</v>
      </c>
      <c r="BD794" s="701">
        <f t="shared" si="529"/>
        <v>0</v>
      </c>
      <c r="BE794" s="693"/>
      <c r="BF794" s="122">
        <f t="shared" si="522"/>
        <v>0</v>
      </c>
      <c r="BG794" s="124"/>
      <c r="BH794" s="122">
        <f t="shared" si="523"/>
        <v>0</v>
      </c>
      <c r="BI794" s="124"/>
      <c r="BJ794" s="122">
        <f t="shared" si="524"/>
        <v>0</v>
      </c>
      <c r="BK794" s="124"/>
      <c r="BL794" s="125">
        <f t="shared" si="525"/>
        <v>0</v>
      </c>
      <c r="BM794" s="124"/>
      <c r="BN794" s="123">
        <f t="shared" si="517"/>
        <v>0</v>
      </c>
      <c r="BO794" s="126">
        <f t="shared" si="517"/>
        <v>0</v>
      </c>
      <c r="BP794" s="127"/>
      <c r="BQ794" s="410"/>
    </row>
    <row r="795" spans="1:69" s="58" customFormat="1" ht="17.55" hidden="1" customHeight="1" thickBot="1">
      <c r="A795"/>
      <c r="B795"/>
      <c r="C795" s="139" t="str">
        <f t="shared" si="518"/>
        <v>H</v>
      </c>
      <c r="D795" s="130" t="str">
        <f t="shared" si="530"/>
        <v>P_Dopant</v>
      </c>
      <c r="E795" s="129" t="str">
        <f t="shared" si="526"/>
        <v>Idemitsu Kosan</v>
      </c>
      <c r="F795" s="717"/>
      <c r="G795" s="435">
        <f t="shared" si="527"/>
        <v>0</v>
      </c>
      <c r="H795" s="431">
        <f t="shared" si="527"/>
        <v>0</v>
      </c>
      <c r="I795" s="431">
        <f t="shared" si="527"/>
        <v>0</v>
      </c>
      <c r="J795" s="431">
        <f t="shared" si="527"/>
        <v>0</v>
      </c>
      <c r="K795" s="431">
        <f t="shared" si="527"/>
        <v>0</v>
      </c>
      <c r="L795" s="431">
        <f t="shared" si="527"/>
        <v>0</v>
      </c>
      <c r="M795" s="431">
        <f t="shared" si="527"/>
        <v>0</v>
      </c>
      <c r="N795" s="431">
        <f t="shared" si="527"/>
        <v>0</v>
      </c>
      <c r="O795" s="431">
        <f t="shared" si="527"/>
        <v>0</v>
      </c>
      <c r="P795" s="436">
        <f t="shared" si="527"/>
        <v>0</v>
      </c>
      <c r="Q795" s="122"/>
      <c r="R795" s="408">
        <f t="shared" si="519"/>
        <v>0</v>
      </c>
      <c r="S795" s="693"/>
      <c r="T795" s="700">
        <f t="shared" si="513"/>
        <v>0</v>
      </c>
      <c r="U795" s="701">
        <f t="shared" si="513"/>
        <v>0</v>
      </c>
      <c r="V795" s="693"/>
      <c r="W795" s="700">
        <f t="shared" si="514"/>
        <v>0</v>
      </c>
      <c r="X795" s="126">
        <f t="shared" si="514"/>
        <v>0</v>
      </c>
      <c r="Y795" s="696">
        <f t="shared" si="520"/>
        <v>0</v>
      </c>
      <c r="Z795" s="408">
        <f t="shared" si="521"/>
        <v>0</v>
      </c>
      <c r="AA795" s="127"/>
      <c r="AB795" s="123">
        <f t="shared" si="528"/>
        <v>0</v>
      </c>
      <c r="AC795" s="121">
        <f t="shared" si="528"/>
        <v>0</v>
      </c>
      <c r="AD795" s="121">
        <f t="shared" si="528"/>
        <v>0</v>
      </c>
      <c r="AE795" s="121">
        <f t="shared" si="528"/>
        <v>0</v>
      </c>
      <c r="AF795" s="121">
        <f t="shared" si="528"/>
        <v>0</v>
      </c>
      <c r="AG795" s="121">
        <f t="shared" si="528"/>
        <v>0</v>
      </c>
      <c r="AH795" s="121">
        <f t="shared" si="528"/>
        <v>0</v>
      </c>
      <c r="AI795" s="121">
        <f t="shared" si="528"/>
        <v>0</v>
      </c>
      <c r="AJ795" s="121">
        <f t="shared" si="528"/>
        <v>0</v>
      </c>
      <c r="AK795" s="121">
        <f t="shared" si="528"/>
        <v>0</v>
      </c>
      <c r="AL795" s="121">
        <f t="shared" si="528"/>
        <v>0</v>
      </c>
      <c r="AM795" s="121">
        <f t="shared" si="528"/>
        <v>0</v>
      </c>
      <c r="AN795" s="121">
        <f t="shared" si="528"/>
        <v>0</v>
      </c>
      <c r="AO795" s="701">
        <f t="shared" si="528"/>
        <v>0</v>
      </c>
      <c r="AP795" s="122"/>
      <c r="AQ795" s="123">
        <f t="shared" si="529"/>
        <v>0</v>
      </c>
      <c r="AR795" s="121">
        <f t="shared" si="529"/>
        <v>0</v>
      </c>
      <c r="AS795" s="121">
        <f t="shared" si="529"/>
        <v>0</v>
      </c>
      <c r="AT795" s="121">
        <f t="shared" si="529"/>
        <v>0</v>
      </c>
      <c r="AU795" s="121">
        <f t="shared" si="529"/>
        <v>0</v>
      </c>
      <c r="AV795" s="121">
        <f t="shared" si="529"/>
        <v>0</v>
      </c>
      <c r="AW795" s="121">
        <f t="shared" si="529"/>
        <v>0</v>
      </c>
      <c r="AX795" s="121">
        <f t="shared" si="529"/>
        <v>0</v>
      </c>
      <c r="AY795" s="121">
        <f t="shared" si="529"/>
        <v>0</v>
      </c>
      <c r="AZ795" s="121">
        <f t="shared" si="529"/>
        <v>0</v>
      </c>
      <c r="BA795" s="121">
        <f t="shared" si="529"/>
        <v>0</v>
      </c>
      <c r="BB795" s="121">
        <f t="shared" si="529"/>
        <v>0</v>
      </c>
      <c r="BC795" s="121">
        <f t="shared" si="529"/>
        <v>0</v>
      </c>
      <c r="BD795" s="701">
        <f t="shared" si="529"/>
        <v>0</v>
      </c>
      <c r="BE795" s="693"/>
      <c r="BF795" s="122">
        <f t="shared" si="522"/>
        <v>0</v>
      </c>
      <c r="BG795" s="124"/>
      <c r="BH795" s="122">
        <f t="shared" si="523"/>
        <v>0</v>
      </c>
      <c r="BI795" s="124"/>
      <c r="BJ795" s="122">
        <f t="shared" si="524"/>
        <v>0</v>
      </c>
      <c r="BK795" s="124"/>
      <c r="BL795" s="125">
        <f t="shared" si="525"/>
        <v>0</v>
      </c>
      <c r="BM795" s="124"/>
      <c r="BN795" s="123">
        <f t="shared" si="517"/>
        <v>0</v>
      </c>
      <c r="BO795" s="126">
        <f t="shared" si="517"/>
        <v>0</v>
      </c>
      <c r="BP795" s="127"/>
      <c r="BQ795" s="410"/>
    </row>
    <row r="796" spans="1:69" s="58" customFormat="1" ht="17.55" hidden="1" customHeight="1">
      <c r="A796"/>
      <c r="B796"/>
      <c r="C796" s="139" t="str">
        <f t="shared" si="518"/>
        <v>H</v>
      </c>
      <c r="D796" s="130" t="str">
        <f t="shared" si="530"/>
        <v>P_Dopant</v>
      </c>
      <c r="E796" s="129" t="str">
        <f t="shared" si="526"/>
        <v>Jilin OLED</v>
      </c>
      <c r="F796" s="717"/>
      <c r="G796" s="123">
        <f t="shared" ref="G796:P805" si="531">SUMIFS(Share, Y, $E$3, Config, $G$11, P, G$15, LType, $D796, MSup, $E796)</f>
        <v>0</v>
      </c>
      <c r="H796" s="121">
        <f t="shared" si="531"/>
        <v>0</v>
      </c>
      <c r="I796" s="121">
        <f t="shared" si="531"/>
        <v>0</v>
      </c>
      <c r="J796" s="121">
        <f t="shared" si="531"/>
        <v>0</v>
      </c>
      <c r="K796" s="121">
        <f t="shared" si="531"/>
        <v>0</v>
      </c>
      <c r="L796" s="121">
        <f t="shared" si="531"/>
        <v>0</v>
      </c>
      <c r="M796" s="121">
        <f t="shared" si="531"/>
        <v>0</v>
      </c>
      <c r="N796" s="121">
        <f t="shared" si="531"/>
        <v>0</v>
      </c>
      <c r="O796" s="121">
        <f t="shared" si="531"/>
        <v>0</v>
      </c>
      <c r="P796" s="126">
        <f t="shared" si="531"/>
        <v>0</v>
      </c>
      <c r="Q796" s="122"/>
      <c r="R796" s="408">
        <f t="shared" si="519"/>
        <v>0</v>
      </c>
      <c r="S796" s="693"/>
      <c r="T796" s="700">
        <f t="shared" ref="T796:U815" si="532">SUMIFS(Share, Y, $E$3, Config, $T$11, P, T$15, LType, $D796, MSup, $E796)</f>
        <v>0</v>
      </c>
      <c r="U796" s="701">
        <f t="shared" si="532"/>
        <v>0</v>
      </c>
      <c r="V796" s="693"/>
      <c r="W796" s="700">
        <f t="shared" ref="W796:X815" si="533">SUMIFS(Share, Y, $E$3, Config, $W$11, P, W$15, LType, $D796, MSup, $E796)</f>
        <v>0</v>
      </c>
      <c r="X796" s="126">
        <f t="shared" si="533"/>
        <v>0</v>
      </c>
      <c r="Y796" s="696">
        <f t="shared" si="520"/>
        <v>0</v>
      </c>
      <c r="Z796" s="408">
        <f t="shared" si="521"/>
        <v>0</v>
      </c>
      <c r="AA796" s="127"/>
      <c r="AB796" s="123">
        <f t="shared" ref="AB796:AO805" si="534">SUMIFS(Share, Y, $E$3, Config, $AB$11, P, AB$15, LType, $D796, MSup, $E796)</f>
        <v>0</v>
      </c>
      <c r="AC796" s="121">
        <f t="shared" si="534"/>
        <v>0</v>
      </c>
      <c r="AD796" s="121">
        <f t="shared" si="534"/>
        <v>0</v>
      </c>
      <c r="AE796" s="121">
        <f t="shared" si="534"/>
        <v>0</v>
      </c>
      <c r="AF796" s="121">
        <f t="shared" si="534"/>
        <v>0</v>
      </c>
      <c r="AG796" s="121">
        <f t="shared" si="534"/>
        <v>0</v>
      </c>
      <c r="AH796" s="121">
        <f t="shared" si="534"/>
        <v>0</v>
      </c>
      <c r="AI796" s="121">
        <f t="shared" si="534"/>
        <v>0</v>
      </c>
      <c r="AJ796" s="121">
        <f t="shared" si="534"/>
        <v>0</v>
      </c>
      <c r="AK796" s="121">
        <f t="shared" si="534"/>
        <v>0</v>
      </c>
      <c r="AL796" s="121">
        <f t="shared" si="534"/>
        <v>0</v>
      </c>
      <c r="AM796" s="121">
        <f t="shared" si="534"/>
        <v>0</v>
      </c>
      <c r="AN796" s="121">
        <f t="shared" si="534"/>
        <v>0</v>
      </c>
      <c r="AO796" s="701">
        <f t="shared" si="534"/>
        <v>0</v>
      </c>
      <c r="AP796" s="122"/>
      <c r="AQ796" s="123">
        <f t="shared" ref="AQ796:BD805" si="535">SUMIFS(Share, Y, $E$3, Config, $AQ$11, P, AQ$15, LType, $D796, MSup, $E796)</f>
        <v>0</v>
      </c>
      <c r="AR796" s="121">
        <f t="shared" si="535"/>
        <v>0</v>
      </c>
      <c r="AS796" s="121">
        <f t="shared" si="535"/>
        <v>0</v>
      </c>
      <c r="AT796" s="121">
        <f t="shared" si="535"/>
        <v>0</v>
      </c>
      <c r="AU796" s="121">
        <f t="shared" si="535"/>
        <v>0</v>
      </c>
      <c r="AV796" s="121">
        <f t="shared" si="535"/>
        <v>0</v>
      </c>
      <c r="AW796" s="121">
        <f t="shared" si="535"/>
        <v>0</v>
      </c>
      <c r="AX796" s="121">
        <f t="shared" si="535"/>
        <v>0</v>
      </c>
      <c r="AY796" s="121">
        <f t="shared" si="535"/>
        <v>0</v>
      </c>
      <c r="AZ796" s="121">
        <f t="shared" si="535"/>
        <v>0</v>
      </c>
      <c r="BA796" s="121">
        <f t="shared" si="535"/>
        <v>0</v>
      </c>
      <c r="BB796" s="121">
        <f t="shared" si="535"/>
        <v>0</v>
      </c>
      <c r="BC796" s="121">
        <f t="shared" si="535"/>
        <v>0</v>
      </c>
      <c r="BD796" s="701">
        <f t="shared" si="535"/>
        <v>0</v>
      </c>
      <c r="BE796" s="693"/>
      <c r="BF796" s="122">
        <f t="shared" si="522"/>
        <v>0</v>
      </c>
      <c r="BG796" s="124"/>
      <c r="BH796" s="122">
        <f t="shared" si="523"/>
        <v>0</v>
      </c>
      <c r="BI796" s="124"/>
      <c r="BJ796" s="122">
        <f t="shared" si="524"/>
        <v>0</v>
      </c>
      <c r="BK796" s="124"/>
      <c r="BL796" s="125">
        <f t="shared" si="525"/>
        <v>0</v>
      </c>
      <c r="BM796" s="124"/>
      <c r="BN796" s="123">
        <f t="shared" ref="BN796:BO815" si="536">SUMIFS(Share, Y, $E$3, Config, $BN$11, P, BN$15, LType, $D796, MSup, $E796)</f>
        <v>0</v>
      </c>
      <c r="BO796" s="126">
        <f t="shared" si="536"/>
        <v>0</v>
      </c>
      <c r="BP796" s="127"/>
      <c r="BQ796" s="410"/>
    </row>
    <row r="797" spans="1:69" s="58" customFormat="1" ht="17.55" hidden="1" customHeight="1">
      <c r="A797"/>
      <c r="B797"/>
      <c r="C797" s="139" t="str">
        <f t="shared" si="518"/>
        <v>H</v>
      </c>
      <c r="D797" s="130" t="str">
        <f t="shared" si="530"/>
        <v>P_Dopant</v>
      </c>
      <c r="E797" s="129" t="str">
        <f t="shared" si="526"/>
        <v>Jinwoong</v>
      </c>
      <c r="F797" s="717"/>
      <c r="G797" s="123">
        <f t="shared" si="531"/>
        <v>0</v>
      </c>
      <c r="H797" s="121">
        <f t="shared" si="531"/>
        <v>0</v>
      </c>
      <c r="I797" s="121">
        <f t="shared" si="531"/>
        <v>0</v>
      </c>
      <c r="J797" s="121">
        <f t="shared" si="531"/>
        <v>0</v>
      </c>
      <c r="K797" s="121">
        <f t="shared" si="531"/>
        <v>0</v>
      </c>
      <c r="L797" s="121">
        <f t="shared" si="531"/>
        <v>0</v>
      </c>
      <c r="M797" s="121">
        <f t="shared" si="531"/>
        <v>0</v>
      </c>
      <c r="N797" s="121">
        <f t="shared" si="531"/>
        <v>0</v>
      </c>
      <c r="O797" s="121">
        <f t="shared" si="531"/>
        <v>0</v>
      </c>
      <c r="P797" s="126">
        <f t="shared" si="531"/>
        <v>0</v>
      </c>
      <c r="Q797" s="122"/>
      <c r="R797" s="408">
        <f t="shared" si="519"/>
        <v>0</v>
      </c>
      <c r="S797" s="693"/>
      <c r="T797" s="700">
        <f t="shared" si="532"/>
        <v>0</v>
      </c>
      <c r="U797" s="701">
        <f t="shared" si="532"/>
        <v>0</v>
      </c>
      <c r="V797" s="693"/>
      <c r="W797" s="700">
        <f t="shared" si="533"/>
        <v>0</v>
      </c>
      <c r="X797" s="126">
        <f t="shared" si="533"/>
        <v>0</v>
      </c>
      <c r="Y797" s="696">
        <f t="shared" si="520"/>
        <v>0</v>
      </c>
      <c r="Z797" s="408">
        <f t="shared" si="521"/>
        <v>0</v>
      </c>
      <c r="AA797" s="127"/>
      <c r="AB797" s="123">
        <f t="shared" si="534"/>
        <v>0</v>
      </c>
      <c r="AC797" s="121">
        <f t="shared" si="534"/>
        <v>0</v>
      </c>
      <c r="AD797" s="121">
        <f t="shared" si="534"/>
        <v>0</v>
      </c>
      <c r="AE797" s="121">
        <f t="shared" si="534"/>
        <v>0</v>
      </c>
      <c r="AF797" s="121">
        <f t="shared" si="534"/>
        <v>0</v>
      </c>
      <c r="AG797" s="121">
        <f t="shared" si="534"/>
        <v>0</v>
      </c>
      <c r="AH797" s="121">
        <f t="shared" si="534"/>
        <v>0</v>
      </c>
      <c r="AI797" s="121">
        <f t="shared" si="534"/>
        <v>0</v>
      </c>
      <c r="AJ797" s="121">
        <f t="shared" si="534"/>
        <v>0</v>
      </c>
      <c r="AK797" s="121">
        <f t="shared" si="534"/>
        <v>0</v>
      </c>
      <c r="AL797" s="121">
        <f t="shared" si="534"/>
        <v>0</v>
      </c>
      <c r="AM797" s="121">
        <f t="shared" si="534"/>
        <v>0</v>
      </c>
      <c r="AN797" s="121">
        <f t="shared" si="534"/>
        <v>0</v>
      </c>
      <c r="AO797" s="701">
        <f t="shared" si="534"/>
        <v>0</v>
      </c>
      <c r="AP797" s="122"/>
      <c r="AQ797" s="123">
        <f t="shared" si="535"/>
        <v>0</v>
      </c>
      <c r="AR797" s="121">
        <f t="shared" si="535"/>
        <v>0</v>
      </c>
      <c r="AS797" s="121">
        <f t="shared" si="535"/>
        <v>0</v>
      </c>
      <c r="AT797" s="121">
        <f t="shared" si="535"/>
        <v>0</v>
      </c>
      <c r="AU797" s="121">
        <f t="shared" si="535"/>
        <v>0</v>
      </c>
      <c r="AV797" s="121">
        <f t="shared" si="535"/>
        <v>0</v>
      </c>
      <c r="AW797" s="121">
        <f t="shared" si="535"/>
        <v>0</v>
      </c>
      <c r="AX797" s="121">
        <f t="shared" si="535"/>
        <v>0</v>
      </c>
      <c r="AY797" s="121">
        <f t="shared" si="535"/>
        <v>0</v>
      </c>
      <c r="AZ797" s="121">
        <f t="shared" si="535"/>
        <v>0</v>
      </c>
      <c r="BA797" s="121">
        <f t="shared" si="535"/>
        <v>0</v>
      </c>
      <c r="BB797" s="121">
        <f t="shared" si="535"/>
        <v>0</v>
      </c>
      <c r="BC797" s="121">
        <f t="shared" si="535"/>
        <v>0</v>
      </c>
      <c r="BD797" s="701">
        <f t="shared" si="535"/>
        <v>0</v>
      </c>
      <c r="BE797" s="693"/>
      <c r="BF797" s="122">
        <f t="shared" si="522"/>
        <v>0</v>
      </c>
      <c r="BG797" s="124"/>
      <c r="BH797" s="122">
        <f t="shared" si="523"/>
        <v>0</v>
      </c>
      <c r="BI797" s="124"/>
      <c r="BJ797" s="122">
        <f t="shared" si="524"/>
        <v>0</v>
      </c>
      <c r="BK797" s="124"/>
      <c r="BL797" s="125">
        <f t="shared" si="525"/>
        <v>0</v>
      </c>
      <c r="BM797" s="124"/>
      <c r="BN797" s="123">
        <f t="shared" si="536"/>
        <v>0</v>
      </c>
      <c r="BO797" s="126">
        <f t="shared" si="536"/>
        <v>0</v>
      </c>
      <c r="BP797" s="127"/>
      <c r="BQ797" s="410"/>
    </row>
    <row r="798" spans="1:69" s="58" customFormat="1" ht="17.55" customHeight="1">
      <c r="A798"/>
      <c r="B798"/>
      <c r="C798" s="139" t="str">
        <f t="shared" si="518"/>
        <v/>
      </c>
      <c r="D798" s="130" t="str">
        <f t="shared" si="530"/>
        <v>P_Dopant</v>
      </c>
      <c r="E798" s="129" t="str">
        <f t="shared" si="526"/>
        <v>LG Chem</v>
      </c>
      <c r="F798" s="717"/>
      <c r="G798" s="123">
        <f t="shared" si="531"/>
        <v>0</v>
      </c>
      <c r="H798" s="121">
        <f t="shared" si="531"/>
        <v>0</v>
      </c>
      <c r="I798" s="121">
        <f t="shared" si="531"/>
        <v>0</v>
      </c>
      <c r="J798" s="121">
        <f t="shared" si="531"/>
        <v>0</v>
      </c>
      <c r="K798" s="121">
        <f t="shared" si="531"/>
        <v>0</v>
      </c>
      <c r="L798" s="121">
        <f t="shared" si="531"/>
        <v>0</v>
      </c>
      <c r="M798" s="121">
        <f t="shared" si="531"/>
        <v>0</v>
      </c>
      <c r="N798" s="121">
        <f t="shared" si="531"/>
        <v>0</v>
      </c>
      <c r="O798" s="121">
        <f t="shared" si="531"/>
        <v>0</v>
      </c>
      <c r="P798" s="126">
        <f t="shared" si="531"/>
        <v>0</v>
      </c>
      <c r="Q798" s="122"/>
      <c r="R798" s="408">
        <f t="shared" si="519"/>
        <v>0</v>
      </c>
      <c r="S798" s="693"/>
      <c r="T798" s="700">
        <f t="shared" si="532"/>
        <v>1</v>
      </c>
      <c r="U798" s="701">
        <f t="shared" si="532"/>
        <v>0</v>
      </c>
      <c r="V798" s="693"/>
      <c r="W798" s="700">
        <f t="shared" si="533"/>
        <v>0</v>
      </c>
      <c r="X798" s="126">
        <f t="shared" si="533"/>
        <v>0</v>
      </c>
      <c r="Y798" s="696">
        <f t="shared" si="520"/>
        <v>0</v>
      </c>
      <c r="Z798" s="408">
        <f t="shared" si="521"/>
        <v>0</v>
      </c>
      <c r="AA798" s="127"/>
      <c r="AB798" s="123">
        <f t="shared" si="534"/>
        <v>0</v>
      </c>
      <c r="AC798" s="121">
        <f t="shared" si="534"/>
        <v>0</v>
      </c>
      <c r="AD798" s="121">
        <f t="shared" si="534"/>
        <v>0</v>
      </c>
      <c r="AE798" s="121">
        <f t="shared" si="534"/>
        <v>0</v>
      </c>
      <c r="AF798" s="121">
        <f t="shared" si="534"/>
        <v>0</v>
      </c>
      <c r="AG798" s="121">
        <f t="shared" si="534"/>
        <v>0</v>
      </c>
      <c r="AH798" s="121">
        <f t="shared" si="534"/>
        <v>0</v>
      </c>
      <c r="AI798" s="121">
        <f t="shared" si="534"/>
        <v>0</v>
      </c>
      <c r="AJ798" s="121">
        <f t="shared" si="534"/>
        <v>0</v>
      </c>
      <c r="AK798" s="121">
        <f t="shared" si="534"/>
        <v>0</v>
      </c>
      <c r="AL798" s="121">
        <f t="shared" si="534"/>
        <v>0</v>
      </c>
      <c r="AM798" s="121">
        <f t="shared" si="534"/>
        <v>0</v>
      </c>
      <c r="AN798" s="121">
        <f t="shared" si="534"/>
        <v>0</v>
      </c>
      <c r="AO798" s="701">
        <f t="shared" si="534"/>
        <v>0</v>
      </c>
      <c r="AP798" s="122"/>
      <c r="AQ798" s="123">
        <f t="shared" si="535"/>
        <v>0</v>
      </c>
      <c r="AR798" s="121">
        <f t="shared" si="535"/>
        <v>0</v>
      </c>
      <c r="AS798" s="121">
        <f t="shared" si="535"/>
        <v>0</v>
      </c>
      <c r="AT798" s="121">
        <f t="shared" si="535"/>
        <v>0</v>
      </c>
      <c r="AU798" s="121">
        <f t="shared" si="535"/>
        <v>0</v>
      </c>
      <c r="AV798" s="121">
        <f t="shared" si="535"/>
        <v>0</v>
      </c>
      <c r="AW798" s="121">
        <f t="shared" si="535"/>
        <v>0</v>
      </c>
      <c r="AX798" s="121">
        <f t="shared" si="535"/>
        <v>0</v>
      </c>
      <c r="AY798" s="121">
        <f t="shared" si="535"/>
        <v>0</v>
      </c>
      <c r="AZ798" s="121">
        <f t="shared" si="535"/>
        <v>0</v>
      </c>
      <c r="BA798" s="121">
        <f t="shared" si="535"/>
        <v>0</v>
      </c>
      <c r="BB798" s="121">
        <f t="shared" si="535"/>
        <v>0</v>
      </c>
      <c r="BC798" s="121">
        <f t="shared" si="535"/>
        <v>0</v>
      </c>
      <c r="BD798" s="701">
        <f t="shared" si="535"/>
        <v>0</v>
      </c>
      <c r="BE798" s="693"/>
      <c r="BF798" s="122">
        <f t="shared" si="522"/>
        <v>0</v>
      </c>
      <c r="BG798" s="124"/>
      <c r="BH798" s="122">
        <f t="shared" si="523"/>
        <v>0.95</v>
      </c>
      <c r="BI798" s="124"/>
      <c r="BJ798" s="122">
        <f t="shared" si="524"/>
        <v>1</v>
      </c>
      <c r="BK798" s="124"/>
      <c r="BL798" s="125">
        <f t="shared" si="525"/>
        <v>0</v>
      </c>
      <c r="BM798" s="124"/>
      <c r="BN798" s="123">
        <f t="shared" si="536"/>
        <v>0</v>
      </c>
      <c r="BO798" s="126">
        <f t="shared" si="536"/>
        <v>0</v>
      </c>
      <c r="BP798" s="127"/>
      <c r="BQ798" s="410"/>
    </row>
    <row r="799" spans="1:69" s="58" customFormat="1" ht="17.55" hidden="1" customHeight="1">
      <c r="A799"/>
      <c r="B799"/>
      <c r="C799" s="139" t="str">
        <f t="shared" si="518"/>
        <v>H</v>
      </c>
      <c r="D799" s="130" t="str">
        <f t="shared" si="530"/>
        <v>P_Dopant</v>
      </c>
      <c r="E799" s="129" t="str">
        <f t="shared" si="526"/>
        <v>LT Materials</v>
      </c>
      <c r="F799" s="717"/>
      <c r="G799" s="123">
        <f t="shared" si="531"/>
        <v>0</v>
      </c>
      <c r="H799" s="121">
        <f t="shared" si="531"/>
        <v>0</v>
      </c>
      <c r="I799" s="121">
        <f t="shared" si="531"/>
        <v>0</v>
      </c>
      <c r="J799" s="121">
        <f t="shared" si="531"/>
        <v>0</v>
      </c>
      <c r="K799" s="121">
        <f t="shared" si="531"/>
        <v>0</v>
      </c>
      <c r="L799" s="121">
        <f t="shared" si="531"/>
        <v>0</v>
      </c>
      <c r="M799" s="121">
        <f t="shared" si="531"/>
        <v>0</v>
      </c>
      <c r="N799" s="121">
        <f t="shared" si="531"/>
        <v>0</v>
      </c>
      <c r="O799" s="121">
        <f t="shared" si="531"/>
        <v>0</v>
      </c>
      <c r="P799" s="126">
        <f t="shared" si="531"/>
        <v>0</v>
      </c>
      <c r="Q799" s="122"/>
      <c r="R799" s="408">
        <f t="shared" si="519"/>
        <v>0</v>
      </c>
      <c r="S799" s="693"/>
      <c r="T799" s="700">
        <f t="shared" si="532"/>
        <v>0</v>
      </c>
      <c r="U799" s="701">
        <f t="shared" si="532"/>
        <v>0</v>
      </c>
      <c r="V799" s="693"/>
      <c r="W799" s="700">
        <f t="shared" si="533"/>
        <v>0</v>
      </c>
      <c r="X799" s="126">
        <f t="shared" si="533"/>
        <v>0</v>
      </c>
      <c r="Y799" s="696">
        <f t="shared" si="520"/>
        <v>0</v>
      </c>
      <c r="Z799" s="408">
        <f t="shared" si="521"/>
        <v>0</v>
      </c>
      <c r="AA799" s="127"/>
      <c r="AB799" s="123">
        <f t="shared" si="534"/>
        <v>0</v>
      </c>
      <c r="AC799" s="121">
        <f t="shared" si="534"/>
        <v>0</v>
      </c>
      <c r="AD799" s="121">
        <f t="shared" si="534"/>
        <v>0</v>
      </c>
      <c r="AE799" s="121">
        <f t="shared" si="534"/>
        <v>0</v>
      </c>
      <c r="AF799" s="121">
        <f t="shared" si="534"/>
        <v>0</v>
      </c>
      <c r="AG799" s="121">
        <f t="shared" si="534"/>
        <v>0</v>
      </c>
      <c r="AH799" s="121">
        <f t="shared" si="534"/>
        <v>0</v>
      </c>
      <c r="AI799" s="121">
        <f t="shared" si="534"/>
        <v>0</v>
      </c>
      <c r="AJ799" s="121">
        <f t="shared" si="534"/>
        <v>0</v>
      </c>
      <c r="AK799" s="121">
        <f t="shared" si="534"/>
        <v>0</v>
      </c>
      <c r="AL799" s="121">
        <f t="shared" si="534"/>
        <v>0</v>
      </c>
      <c r="AM799" s="121">
        <f t="shared" si="534"/>
        <v>0</v>
      </c>
      <c r="AN799" s="121">
        <f t="shared" si="534"/>
        <v>0</v>
      </c>
      <c r="AO799" s="701">
        <f t="shared" si="534"/>
        <v>0</v>
      </c>
      <c r="AP799" s="122"/>
      <c r="AQ799" s="123">
        <f t="shared" si="535"/>
        <v>0</v>
      </c>
      <c r="AR799" s="121">
        <f t="shared" si="535"/>
        <v>0</v>
      </c>
      <c r="AS799" s="121">
        <f t="shared" si="535"/>
        <v>0</v>
      </c>
      <c r="AT799" s="121">
        <f t="shared" si="535"/>
        <v>0</v>
      </c>
      <c r="AU799" s="121">
        <f t="shared" si="535"/>
        <v>0</v>
      </c>
      <c r="AV799" s="121">
        <f t="shared" si="535"/>
        <v>0</v>
      </c>
      <c r="AW799" s="121">
        <f t="shared" si="535"/>
        <v>0</v>
      </c>
      <c r="AX799" s="121">
        <f t="shared" si="535"/>
        <v>0</v>
      </c>
      <c r="AY799" s="121">
        <f t="shared" si="535"/>
        <v>0</v>
      </c>
      <c r="AZ799" s="121">
        <f t="shared" si="535"/>
        <v>0</v>
      </c>
      <c r="BA799" s="121">
        <f t="shared" si="535"/>
        <v>0</v>
      </c>
      <c r="BB799" s="121">
        <f t="shared" si="535"/>
        <v>0</v>
      </c>
      <c r="BC799" s="121">
        <f t="shared" si="535"/>
        <v>0</v>
      </c>
      <c r="BD799" s="701">
        <f t="shared" si="535"/>
        <v>0</v>
      </c>
      <c r="BE799" s="693"/>
      <c r="BF799" s="122">
        <f t="shared" si="522"/>
        <v>0</v>
      </c>
      <c r="BG799" s="124"/>
      <c r="BH799" s="122">
        <f t="shared" si="523"/>
        <v>0</v>
      </c>
      <c r="BI799" s="124"/>
      <c r="BJ799" s="122">
        <f t="shared" si="524"/>
        <v>0</v>
      </c>
      <c r="BK799" s="124"/>
      <c r="BL799" s="125">
        <f t="shared" si="525"/>
        <v>0</v>
      </c>
      <c r="BM799" s="124"/>
      <c r="BN799" s="123">
        <f t="shared" si="536"/>
        <v>0</v>
      </c>
      <c r="BO799" s="126">
        <f t="shared" si="536"/>
        <v>0</v>
      </c>
      <c r="BP799" s="127"/>
      <c r="BQ799" s="410"/>
    </row>
    <row r="800" spans="1:69" s="58" customFormat="1" ht="17.55" hidden="1" customHeight="1">
      <c r="A800"/>
      <c r="B800"/>
      <c r="C800" s="139" t="str">
        <f t="shared" si="518"/>
        <v>H</v>
      </c>
      <c r="D800" s="130" t="str">
        <f t="shared" si="530"/>
        <v>P_Dopant</v>
      </c>
      <c r="E800" s="129" t="str">
        <f t="shared" si="526"/>
        <v>LT Metal</v>
      </c>
      <c r="F800" s="717"/>
      <c r="G800" s="123">
        <f t="shared" si="531"/>
        <v>0</v>
      </c>
      <c r="H800" s="121">
        <f t="shared" si="531"/>
        <v>0</v>
      </c>
      <c r="I800" s="121">
        <f t="shared" si="531"/>
        <v>0</v>
      </c>
      <c r="J800" s="121">
        <f t="shared" si="531"/>
        <v>0</v>
      </c>
      <c r="K800" s="121">
        <f t="shared" si="531"/>
        <v>0</v>
      </c>
      <c r="L800" s="121">
        <f t="shared" si="531"/>
        <v>0</v>
      </c>
      <c r="M800" s="121">
        <f t="shared" si="531"/>
        <v>0</v>
      </c>
      <c r="N800" s="121">
        <f t="shared" si="531"/>
        <v>0</v>
      </c>
      <c r="O800" s="121">
        <f t="shared" si="531"/>
        <v>0</v>
      </c>
      <c r="P800" s="126">
        <f t="shared" si="531"/>
        <v>0</v>
      </c>
      <c r="Q800" s="122"/>
      <c r="R800" s="408">
        <f t="shared" si="519"/>
        <v>0</v>
      </c>
      <c r="S800" s="693"/>
      <c r="T800" s="700">
        <f t="shared" si="532"/>
        <v>0</v>
      </c>
      <c r="U800" s="701">
        <f t="shared" si="532"/>
        <v>0</v>
      </c>
      <c r="V800" s="693"/>
      <c r="W800" s="700">
        <f t="shared" si="533"/>
        <v>0</v>
      </c>
      <c r="X800" s="126">
        <f t="shared" si="533"/>
        <v>0</v>
      </c>
      <c r="Y800" s="696">
        <f t="shared" si="520"/>
        <v>0</v>
      </c>
      <c r="Z800" s="408">
        <f t="shared" si="521"/>
        <v>0</v>
      </c>
      <c r="AA800" s="127"/>
      <c r="AB800" s="123">
        <f t="shared" si="534"/>
        <v>0</v>
      </c>
      <c r="AC800" s="121">
        <f t="shared" si="534"/>
        <v>0</v>
      </c>
      <c r="AD800" s="121">
        <f t="shared" si="534"/>
        <v>0</v>
      </c>
      <c r="AE800" s="121">
        <f t="shared" si="534"/>
        <v>0</v>
      </c>
      <c r="AF800" s="121">
        <f t="shared" si="534"/>
        <v>0</v>
      </c>
      <c r="AG800" s="121">
        <f t="shared" si="534"/>
        <v>0</v>
      </c>
      <c r="AH800" s="121">
        <f t="shared" si="534"/>
        <v>0</v>
      </c>
      <c r="AI800" s="121">
        <f t="shared" si="534"/>
        <v>0</v>
      </c>
      <c r="AJ800" s="121">
        <f t="shared" si="534"/>
        <v>0</v>
      </c>
      <c r="AK800" s="121">
        <f t="shared" si="534"/>
        <v>0</v>
      </c>
      <c r="AL800" s="121">
        <f t="shared" si="534"/>
        <v>0</v>
      </c>
      <c r="AM800" s="121">
        <f t="shared" si="534"/>
        <v>0</v>
      </c>
      <c r="AN800" s="121">
        <f t="shared" si="534"/>
        <v>0</v>
      </c>
      <c r="AO800" s="701">
        <f t="shared" si="534"/>
        <v>0</v>
      </c>
      <c r="AP800" s="122"/>
      <c r="AQ800" s="123">
        <f t="shared" si="535"/>
        <v>0</v>
      </c>
      <c r="AR800" s="121">
        <f t="shared" si="535"/>
        <v>0</v>
      </c>
      <c r="AS800" s="121">
        <f t="shared" si="535"/>
        <v>0</v>
      </c>
      <c r="AT800" s="121">
        <f t="shared" si="535"/>
        <v>0</v>
      </c>
      <c r="AU800" s="121">
        <f t="shared" si="535"/>
        <v>0</v>
      </c>
      <c r="AV800" s="121">
        <f t="shared" si="535"/>
        <v>0</v>
      </c>
      <c r="AW800" s="121">
        <f t="shared" si="535"/>
        <v>0</v>
      </c>
      <c r="AX800" s="121">
        <f t="shared" si="535"/>
        <v>0</v>
      </c>
      <c r="AY800" s="121">
        <f t="shared" si="535"/>
        <v>0</v>
      </c>
      <c r="AZ800" s="121">
        <f t="shared" si="535"/>
        <v>0</v>
      </c>
      <c r="BA800" s="121">
        <f t="shared" si="535"/>
        <v>0</v>
      </c>
      <c r="BB800" s="121">
        <f t="shared" si="535"/>
        <v>0</v>
      </c>
      <c r="BC800" s="121">
        <f t="shared" si="535"/>
        <v>0</v>
      </c>
      <c r="BD800" s="701">
        <f t="shared" si="535"/>
        <v>0</v>
      </c>
      <c r="BE800" s="693"/>
      <c r="BF800" s="122">
        <f t="shared" si="522"/>
        <v>0</v>
      </c>
      <c r="BG800" s="124"/>
      <c r="BH800" s="122">
        <f t="shared" si="523"/>
        <v>0</v>
      </c>
      <c r="BI800" s="124"/>
      <c r="BJ800" s="122">
        <f t="shared" si="524"/>
        <v>0</v>
      </c>
      <c r="BK800" s="124"/>
      <c r="BL800" s="125">
        <f t="shared" si="525"/>
        <v>0</v>
      </c>
      <c r="BM800" s="124"/>
      <c r="BN800" s="123">
        <f t="shared" si="536"/>
        <v>0</v>
      </c>
      <c r="BO800" s="126">
        <f t="shared" si="536"/>
        <v>0</v>
      </c>
      <c r="BP800" s="127"/>
      <c r="BQ800" s="410"/>
    </row>
    <row r="801" spans="1:69" s="58" customFormat="1" ht="17.55" hidden="1" customHeight="1">
      <c r="A801"/>
      <c r="B801"/>
      <c r="C801" s="139" t="str">
        <f t="shared" si="518"/>
        <v>H</v>
      </c>
      <c r="D801" s="130" t="str">
        <f t="shared" si="530"/>
        <v>P_Dopant</v>
      </c>
      <c r="E801" s="129" t="str">
        <f t="shared" si="526"/>
        <v>LTOM</v>
      </c>
      <c r="F801" s="717"/>
      <c r="G801" s="123">
        <f t="shared" si="531"/>
        <v>0</v>
      </c>
      <c r="H801" s="121">
        <f t="shared" si="531"/>
        <v>0</v>
      </c>
      <c r="I801" s="121">
        <f t="shared" si="531"/>
        <v>0</v>
      </c>
      <c r="J801" s="121">
        <f t="shared" si="531"/>
        <v>0</v>
      </c>
      <c r="K801" s="121">
        <f t="shared" si="531"/>
        <v>0</v>
      </c>
      <c r="L801" s="121">
        <f t="shared" si="531"/>
        <v>0</v>
      </c>
      <c r="M801" s="121">
        <f t="shared" si="531"/>
        <v>0</v>
      </c>
      <c r="N801" s="121">
        <f t="shared" si="531"/>
        <v>0</v>
      </c>
      <c r="O801" s="121">
        <f t="shared" si="531"/>
        <v>0</v>
      </c>
      <c r="P801" s="126">
        <f t="shared" si="531"/>
        <v>0</v>
      </c>
      <c r="Q801" s="122"/>
      <c r="R801" s="408">
        <f t="shared" si="519"/>
        <v>0</v>
      </c>
      <c r="S801" s="693"/>
      <c r="T801" s="700">
        <f t="shared" si="532"/>
        <v>0</v>
      </c>
      <c r="U801" s="701">
        <f t="shared" si="532"/>
        <v>0</v>
      </c>
      <c r="V801" s="693"/>
      <c r="W801" s="700">
        <f t="shared" si="533"/>
        <v>0</v>
      </c>
      <c r="X801" s="126">
        <f t="shared" si="533"/>
        <v>0</v>
      </c>
      <c r="Y801" s="696">
        <f t="shared" si="520"/>
        <v>0</v>
      </c>
      <c r="Z801" s="408">
        <f t="shared" si="521"/>
        <v>0</v>
      </c>
      <c r="AA801" s="127"/>
      <c r="AB801" s="123">
        <f t="shared" si="534"/>
        <v>0</v>
      </c>
      <c r="AC801" s="121">
        <f t="shared" si="534"/>
        <v>0</v>
      </c>
      <c r="AD801" s="121">
        <f t="shared" si="534"/>
        <v>0</v>
      </c>
      <c r="AE801" s="121">
        <f t="shared" si="534"/>
        <v>0</v>
      </c>
      <c r="AF801" s="121">
        <f t="shared" si="534"/>
        <v>0</v>
      </c>
      <c r="AG801" s="121">
        <f t="shared" si="534"/>
        <v>0</v>
      </c>
      <c r="AH801" s="121">
        <f t="shared" si="534"/>
        <v>0</v>
      </c>
      <c r="AI801" s="121">
        <f t="shared" si="534"/>
        <v>0</v>
      </c>
      <c r="AJ801" s="121">
        <f t="shared" si="534"/>
        <v>0</v>
      </c>
      <c r="AK801" s="121">
        <f t="shared" si="534"/>
        <v>0</v>
      </c>
      <c r="AL801" s="121">
        <f t="shared" si="534"/>
        <v>0</v>
      </c>
      <c r="AM801" s="121">
        <f t="shared" si="534"/>
        <v>0</v>
      </c>
      <c r="AN801" s="121">
        <f t="shared" si="534"/>
        <v>0</v>
      </c>
      <c r="AO801" s="701">
        <f t="shared" si="534"/>
        <v>0</v>
      </c>
      <c r="AP801" s="122"/>
      <c r="AQ801" s="123">
        <f t="shared" si="535"/>
        <v>0</v>
      </c>
      <c r="AR801" s="121">
        <f t="shared" si="535"/>
        <v>0</v>
      </c>
      <c r="AS801" s="121">
        <f t="shared" si="535"/>
        <v>0</v>
      </c>
      <c r="AT801" s="121">
        <f t="shared" si="535"/>
        <v>0</v>
      </c>
      <c r="AU801" s="121">
        <f t="shared" si="535"/>
        <v>0</v>
      </c>
      <c r="AV801" s="121">
        <f t="shared" si="535"/>
        <v>0</v>
      </c>
      <c r="AW801" s="121">
        <f t="shared" si="535"/>
        <v>0</v>
      </c>
      <c r="AX801" s="121">
        <f t="shared" si="535"/>
        <v>0</v>
      </c>
      <c r="AY801" s="121">
        <f t="shared" si="535"/>
        <v>0</v>
      </c>
      <c r="AZ801" s="121">
        <f t="shared" si="535"/>
        <v>0</v>
      </c>
      <c r="BA801" s="121">
        <f t="shared" si="535"/>
        <v>0</v>
      </c>
      <c r="BB801" s="121">
        <f t="shared" si="535"/>
        <v>0</v>
      </c>
      <c r="BC801" s="121">
        <f t="shared" si="535"/>
        <v>0</v>
      </c>
      <c r="BD801" s="701">
        <f t="shared" si="535"/>
        <v>0</v>
      </c>
      <c r="BE801" s="693"/>
      <c r="BF801" s="122">
        <f t="shared" si="522"/>
        <v>0</v>
      </c>
      <c r="BG801" s="124"/>
      <c r="BH801" s="122">
        <f t="shared" si="523"/>
        <v>0</v>
      </c>
      <c r="BI801" s="124"/>
      <c r="BJ801" s="122">
        <f t="shared" si="524"/>
        <v>0</v>
      </c>
      <c r="BK801" s="124"/>
      <c r="BL801" s="125">
        <f t="shared" si="525"/>
        <v>0</v>
      </c>
      <c r="BM801" s="124"/>
      <c r="BN801" s="123">
        <f t="shared" si="536"/>
        <v>0</v>
      </c>
      <c r="BO801" s="126">
        <f t="shared" si="536"/>
        <v>0</v>
      </c>
      <c r="BP801" s="127"/>
      <c r="BQ801" s="410"/>
    </row>
    <row r="802" spans="1:69" s="58" customFormat="1" ht="17.55" hidden="1" customHeight="1">
      <c r="A802"/>
      <c r="B802"/>
      <c r="C802" s="139" t="str">
        <f t="shared" si="518"/>
        <v>H</v>
      </c>
      <c r="D802" s="130" t="str">
        <f t="shared" si="530"/>
        <v>P_Dopant</v>
      </c>
      <c r="E802" s="129" t="str">
        <f t="shared" si="526"/>
        <v>Lumilan</v>
      </c>
      <c r="F802" s="717"/>
      <c r="G802" s="123">
        <f t="shared" si="531"/>
        <v>0</v>
      </c>
      <c r="H802" s="121">
        <f t="shared" si="531"/>
        <v>0</v>
      </c>
      <c r="I802" s="121">
        <f t="shared" si="531"/>
        <v>0</v>
      </c>
      <c r="J802" s="121">
        <f t="shared" si="531"/>
        <v>0</v>
      </c>
      <c r="K802" s="121">
        <f t="shared" si="531"/>
        <v>0</v>
      </c>
      <c r="L802" s="121">
        <f t="shared" si="531"/>
        <v>0</v>
      </c>
      <c r="M802" s="121">
        <f t="shared" si="531"/>
        <v>0</v>
      </c>
      <c r="N802" s="121">
        <f t="shared" si="531"/>
        <v>0</v>
      </c>
      <c r="O802" s="121">
        <f t="shared" si="531"/>
        <v>0</v>
      </c>
      <c r="P802" s="126">
        <f t="shared" si="531"/>
        <v>0</v>
      </c>
      <c r="Q802" s="122"/>
      <c r="R802" s="408">
        <f t="shared" si="519"/>
        <v>0</v>
      </c>
      <c r="S802" s="693"/>
      <c r="T802" s="700">
        <f t="shared" si="532"/>
        <v>0</v>
      </c>
      <c r="U802" s="701">
        <f t="shared" si="532"/>
        <v>0</v>
      </c>
      <c r="V802" s="693"/>
      <c r="W802" s="700">
        <f t="shared" si="533"/>
        <v>0</v>
      </c>
      <c r="X802" s="126">
        <f t="shared" si="533"/>
        <v>0</v>
      </c>
      <c r="Y802" s="696">
        <f t="shared" si="520"/>
        <v>0</v>
      </c>
      <c r="Z802" s="408">
        <f t="shared" si="521"/>
        <v>0</v>
      </c>
      <c r="AA802" s="127"/>
      <c r="AB802" s="123">
        <f t="shared" si="534"/>
        <v>0</v>
      </c>
      <c r="AC802" s="121">
        <f t="shared" si="534"/>
        <v>0</v>
      </c>
      <c r="AD802" s="121">
        <f t="shared" si="534"/>
        <v>0</v>
      </c>
      <c r="AE802" s="121">
        <f t="shared" si="534"/>
        <v>0</v>
      </c>
      <c r="AF802" s="121">
        <f t="shared" si="534"/>
        <v>0</v>
      </c>
      <c r="AG802" s="121">
        <f t="shared" si="534"/>
        <v>0</v>
      </c>
      <c r="AH802" s="121">
        <f t="shared" si="534"/>
        <v>0</v>
      </c>
      <c r="AI802" s="121">
        <f t="shared" si="534"/>
        <v>0</v>
      </c>
      <c r="AJ802" s="121">
        <f t="shared" si="534"/>
        <v>0</v>
      </c>
      <c r="AK802" s="121">
        <f t="shared" si="534"/>
        <v>0</v>
      </c>
      <c r="AL802" s="121">
        <f t="shared" si="534"/>
        <v>0</v>
      </c>
      <c r="AM802" s="121">
        <f t="shared" si="534"/>
        <v>0</v>
      </c>
      <c r="AN802" s="121">
        <f t="shared" si="534"/>
        <v>0</v>
      </c>
      <c r="AO802" s="701">
        <f t="shared" si="534"/>
        <v>0</v>
      </c>
      <c r="AP802" s="122"/>
      <c r="AQ802" s="123">
        <f t="shared" si="535"/>
        <v>0</v>
      </c>
      <c r="AR802" s="121">
        <f t="shared" si="535"/>
        <v>0</v>
      </c>
      <c r="AS802" s="121">
        <f t="shared" si="535"/>
        <v>0</v>
      </c>
      <c r="AT802" s="121">
        <f t="shared" si="535"/>
        <v>0</v>
      </c>
      <c r="AU802" s="121">
        <f t="shared" si="535"/>
        <v>0</v>
      </c>
      <c r="AV802" s="121">
        <f t="shared" si="535"/>
        <v>0</v>
      </c>
      <c r="AW802" s="121">
        <f t="shared" si="535"/>
        <v>0</v>
      </c>
      <c r="AX802" s="121">
        <f t="shared" si="535"/>
        <v>0</v>
      </c>
      <c r="AY802" s="121">
        <f t="shared" si="535"/>
        <v>0</v>
      </c>
      <c r="AZ802" s="121">
        <f t="shared" si="535"/>
        <v>0</v>
      </c>
      <c r="BA802" s="121">
        <f t="shared" si="535"/>
        <v>0</v>
      </c>
      <c r="BB802" s="121">
        <f t="shared" si="535"/>
        <v>0</v>
      </c>
      <c r="BC802" s="121">
        <f t="shared" si="535"/>
        <v>0</v>
      </c>
      <c r="BD802" s="701">
        <f t="shared" si="535"/>
        <v>0</v>
      </c>
      <c r="BE802" s="693"/>
      <c r="BF802" s="122">
        <f t="shared" si="522"/>
        <v>0</v>
      </c>
      <c r="BG802" s="124"/>
      <c r="BH802" s="122">
        <f t="shared" si="523"/>
        <v>0</v>
      </c>
      <c r="BI802" s="124"/>
      <c r="BJ802" s="122">
        <f t="shared" si="524"/>
        <v>0</v>
      </c>
      <c r="BK802" s="124"/>
      <c r="BL802" s="125">
        <f t="shared" si="525"/>
        <v>0</v>
      </c>
      <c r="BM802" s="124"/>
      <c r="BN802" s="123">
        <f t="shared" si="536"/>
        <v>0</v>
      </c>
      <c r="BO802" s="126">
        <f t="shared" si="536"/>
        <v>0</v>
      </c>
      <c r="BP802" s="127"/>
      <c r="BQ802" s="410"/>
    </row>
    <row r="803" spans="1:69" s="58" customFormat="1" ht="17.55" hidden="1" customHeight="1">
      <c r="A803"/>
      <c r="B803"/>
      <c r="C803" s="139" t="str">
        <f t="shared" si="518"/>
        <v>H</v>
      </c>
      <c r="D803" s="130" t="str">
        <f t="shared" si="530"/>
        <v>P_Dopant</v>
      </c>
      <c r="E803" s="129" t="str">
        <f t="shared" si="526"/>
        <v>Materion</v>
      </c>
      <c r="F803" s="717"/>
      <c r="G803" s="123">
        <f t="shared" si="531"/>
        <v>0</v>
      </c>
      <c r="H803" s="121">
        <f t="shared" si="531"/>
        <v>0</v>
      </c>
      <c r="I803" s="121">
        <f t="shared" si="531"/>
        <v>0</v>
      </c>
      <c r="J803" s="121">
        <f t="shared" si="531"/>
        <v>0</v>
      </c>
      <c r="K803" s="121">
        <f t="shared" si="531"/>
        <v>0</v>
      </c>
      <c r="L803" s="121">
        <f t="shared" si="531"/>
        <v>0</v>
      </c>
      <c r="M803" s="121">
        <f t="shared" si="531"/>
        <v>0</v>
      </c>
      <c r="N803" s="121">
        <f t="shared" si="531"/>
        <v>0</v>
      </c>
      <c r="O803" s="121">
        <f t="shared" si="531"/>
        <v>0</v>
      </c>
      <c r="P803" s="126">
        <f t="shared" si="531"/>
        <v>0</v>
      </c>
      <c r="Q803" s="122"/>
      <c r="R803" s="408">
        <f t="shared" si="519"/>
        <v>0</v>
      </c>
      <c r="S803" s="693"/>
      <c r="T803" s="700">
        <f t="shared" si="532"/>
        <v>0</v>
      </c>
      <c r="U803" s="701">
        <f t="shared" si="532"/>
        <v>0</v>
      </c>
      <c r="V803" s="693"/>
      <c r="W803" s="700">
        <f t="shared" si="533"/>
        <v>0</v>
      </c>
      <c r="X803" s="126">
        <f t="shared" si="533"/>
        <v>0</v>
      </c>
      <c r="Y803" s="696">
        <f t="shared" si="520"/>
        <v>0</v>
      </c>
      <c r="Z803" s="408">
        <f t="shared" si="521"/>
        <v>0</v>
      </c>
      <c r="AA803" s="127"/>
      <c r="AB803" s="123">
        <f t="shared" si="534"/>
        <v>0</v>
      </c>
      <c r="AC803" s="121">
        <f t="shared" si="534"/>
        <v>0</v>
      </c>
      <c r="AD803" s="121">
        <f t="shared" si="534"/>
        <v>0</v>
      </c>
      <c r="AE803" s="121">
        <f t="shared" si="534"/>
        <v>0</v>
      </c>
      <c r="AF803" s="121">
        <f t="shared" si="534"/>
        <v>0</v>
      </c>
      <c r="AG803" s="121">
        <f t="shared" si="534"/>
        <v>0</v>
      </c>
      <c r="AH803" s="121">
        <f t="shared" si="534"/>
        <v>0</v>
      </c>
      <c r="AI803" s="121">
        <f t="shared" si="534"/>
        <v>0</v>
      </c>
      <c r="AJ803" s="121">
        <f t="shared" si="534"/>
        <v>0</v>
      </c>
      <c r="AK803" s="121">
        <f t="shared" si="534"/>
        <v>0</v>
      </c>
      <c r="AL803" s="121">
        <f t="shared" si="534"/>
        <v>0</v>
      </c>
      <c r="AM803" s="121">
        <f t="shared" si="534"/>
        <v>0</v>
      </c>
      <c r="AN803" s="121">
        <f t="shared" si="534"/>
        <v>0</v>
      </c>
      <c r="AO803" s="701">
        <f t="shared" si="534"/>
        <v>0</v>
      </c>
      <c r="AP803" s="122"/>
      <c r="AQ803" s="123">
        <f t="shared" si="535"/>
        <v>0</v>
      </c>
      <c r="AR803" s="121">
        <f t="shared" si="535"/>
        <v>0</v>
      </c>
      <c r="AS803" s="121">
        <f t="shared" si="535"/>
        <v>0</v>
      </c>
      <c r="AT803" s="121">
        <f t="shared" si="535"/>
        <v>0</v>
      </c>
      <c r="AU803" s="121">
        <f t="shared" si="535"/>
        <v>0</v>
      </c>
      <c r="AV803" s="121">
        <f t="shared" si="535"/>
        <v>0</v>
      </c>
      <c r="AW803" s="121">
        <f t="shared" si="535"/>
        <v>0</v>
      </c>
      <c r="AX803" s="121">
        <f t="shared" si="535"/>
        <v>0</v>
      </c>
      <c r="AY803" s="121">
        <f t="shared" si="535"/>
        <v>0</v>
      </c>
      <c r="AZ803" s="121">
        <f t="shared" si="535"/>
        <v>0</v>
      </c>
      <c r="BA803" s="121">
        <f t="shared" si="535"/>
        <v>0</v>
      </c>
      <c r="BB803" s="121">
        <f t="shared" si="535"/>
        <v>0</v>
      </c>
      <c r="BC803" s="121">
        <f t="shared" si="535"/>
        <v>0</v>
      </c>
      <c r="BD803" s="701">
        <f t="shared" si="535"/>
        <v>0</v>
      </c>
      <c r="BE803" s="693"/>
      <c r="BF803" s="122">
        <f t="shared" si="522"/>
        <v>0</v>
      </c>
      <c r="BG803" s="124"/>
      <c r="BH803" s="122">
        <f t="shared" si="523"/>
        <v>0</v>
      </c>
      <c r="BI803" s="124"/>
      <c r="BJ803" s="122">
        <f t="shared" si="524"/>
        <v>0</v>
      </c>
      <c r="BK803" s="124"/>
      <c r="BL803" s="125">
        <f t="shared" si="525"/>
        <v>0</v>
      </c>
      <c r="BM803" s="124"/>
      <c r="BN803" s="123">
        <f t="shared" si="536"/>
        <v>0</v>
      </c>
      <c r="BO803" s="126">
        <f t="shared" si="536"/>
        <v>0</v>
      </c>
      <c r="BP803" s="127"/>
      <c r="BQ803" s="410"/>
    </row>
    <row r="804" spans="1:69" s="58" customFormat="1" ht="17.55" hidden="1" customHeight="1">
      <c r="A804"/>
      <c r="B804"/>
      <c r="C804" s="139" t="str">
        <f t="shared" si="518"/>
        <v>H</v>
      </c>
      <c r="D804" s="130" t="str">
        <f t="shared" si="530"/>
        <v>P_Dopant</v>
      </c>
      <c r="E804" s="129" t="str">
        <f t="shared" si="526"/>
        <v>Merck</v>
      </c>
      <c r="F804" s="717"/>
      <c r="G804" s="123">
        <f t="shared" si="531"/>
        <v>0</v>
      </c>
      <c r="H804" s="121">
        <f t="shared" si="531"/>
        <v>0</v>
      </c>
      <c r="I804" s="121">
        <f t="shared" si="531"/>
        <v>0</v>
      </c>
      <c r="J804" s="121">
        <f t="shared" si="531"/>
        <v>0</v>
      </c>
      <c r="K804" s="121">
        <f t="shared" si="531"/>
        <v>0</v>
      </c>
      <c r="L804" s="121">
        <f t="shared" si="531"/>
        <v>0</v>
      </c>
      <c r="M804" s="121">
        <f t="shared" si="531"/>
        <v>0</v>
      </c>
      <c r="N804" s="121">
        <f t="shared" si="531"/>
        <v>0</v>
      </c>
      <c r="O804" s="121">
        <f t="shared" si="531"/>
        <v>0</v>
      </c>
      <c r="P804" s="126">
        <f t="shared" si="531"/>
        <v>0</v>
      </c>
      <c r="Q804" s="122"/>
      <c r="R804" s="408">
        <f t="shared" si="519"/>
        <v>0</v>
      </c>
      <c r="S804" s="693"/>
      <c r="T804" s="700">
        <f t="shared" si="532"/>
        <v>0</v>
      </c>
      <c r="U804" s="701">
        <f t="shared" si="532"/>
        <v>0</v>
      </c>
      <c r="V804" s="693"/>
      <c r="W804" s="700">
        <f t="shared" si="533"/>
        <v>0</v>
      </c>
      <c r="X804" s="126">
        <f t="shared" si="533"/>
        <v>0</v>
      </c>
      <c r="Y804" s="696">
        <f t="shared" si="520"/>
        <v>0</v>
      </c>
      <c r="Z804" s="408">
        <f t="shared" si="521"/>
        <v>0</v>
      </c>
      <c r="AA804" s="127"/>
      <c r="AB804" s="123">
        <f t="shared" si="534"/>
        <v>0</v>
      </c>
      <c r="AC804" s="121">
        <f t="shared" si="534"/>
        <v>0</v>
      </c>
      <c r="AD804" s="121">
        <f t="shared" si="534"/>
        <v>0</v>
      </c>
      <c r="AE804" s="121">
        <f t="shared" si="534"/>
        <v>0</v>
      </c>
      <c r="AF804" s="121">
        <f t="shared" si="534"/>
        <v>0</v>
      </c>
      <c r="AG804" s="121">
        <f t="shared" si="534"/>
        <v>0</v>
      </c>
      <c r="AH804" s="121">
        <f t="shared" si="534"/>
        <v>0</v>
      </c>
      <c r="AI804" s="121">
        <f t="shared" si="534"/>
        <v>0</v>
      </c>
      <c r="AJ804" s="121">
        <f t="shared" si="534"/>
        <v>0</v>
      </c>
      <c r="AK804" s="121">
        <f t="shared" si="534"/>
        <v>0</v>
      </c>
      <c r="AL804" s="121">
        <f t="shared" si="534"/>
        <v>0</v>
      </c>
      <c r="AM804" s="121">
        <f t="shared" si="534"/>
        <v>0</v>
      </c>
      <c r="AN804" s="121">
        <f t="shared" si="534"/>
        <v>0</v>
      </c>
      <c r="AO804" s="701">
        <f t="shared" si="534"/>
        <v>0</v>
      </c>
      <c r="AP804" s="122"/>
      <c r="AQ804" s="123">
        <f t="shared" si="535"/>
        <v>0</v>
      </c>
      <c r="AR804" s="121">
        <f t="shared" si="535"/>
        <v>0</v>
      </c>
      <c r="AS804" s="121">
        <f t="shared" si="535"/>
        <v>0</v>
      </c>
      <c r="AT804" s="121">
        <f t="shared" si="535"/>
        <v>0</v>
      </c>
      <c r="AU804" s="121">
        <f t="shared" si="535"/>
        <v>0</v>
      </c>
      <c r="AV804" s="121">
        <f t="shared" si="535"/>
        <v>0</v>
      </c>
      <c r="AW804" s="121">
        <f t="shared" si="535"/>
        <v>0</v>
      </c>
      <c r="AX804" s="121">
        <f t="shared" si="535"/>
        <v>0</v>
      </c>
      <c r="AY804" s="121">
        <f t="shared" si="535"/>
        <v>0</v>
      </c>
      <c r="AZ804" s="121">
        <f t="shared" si="535"/>
        <v>0</v>
      </c>
      <c r="BA804" s="121">
        <f t="shared" si="535"/>
        <v>0</v>
      </c>
      <c r="BB804" s="121">
        <f t="shared" si="535"/>
        <v>0</v>
      </c>
      <c r="BC804" s="121">
        <f t="shared" si="535"/>
        <v>0</v>
      </c>
      <c r="BD804" s="701">
        <f t="shared" si="535"/>
        <v>0</v>
      </c>
      <c r="BE804" s="693"/>
      <c r="BF804" s="122">
        <f t="shared" si="522"/>
        <v>0</v>
      </c>
      <c r="BG804" s="124"/>
      <c r="BH804" s="122">
        <f t="shared" si="523"/>
        <v>0</v>
      </c>
      <c r="BI804" s="124"/>
      <c r="BJ804" s="122">
        <f t="shared" si="524"/>
        <v>0</v>
      </c>
      <c r="BK804" s="124"/>
      <c r="BL804" s="125">
        <f t="shared" si="525"/>
        <v>0</v>
      </c>
      <c r="BM804" s="124"/>
      <c r="BN804" s="123">
        <f t="shared" si="536"/>
        <v>0</v>
      </c>
      <c r="BO804" s="126">
        <f t="shared" si="536"/>
        <v>0</v>
      </c>
      <c r="BP804" s="127"/>
      <c r="BQ804" s="410"/>
    </row>
    <row r="805" spans="1:69" s="58" customFormat="1" ht="17.55" hidden="1" customHeight="1">
      <c r="A805"/>
      <c r="B805"/>
      <c r="C805" s="139" t="str">
        <f t="shared" si="518"/>
        <v>H</v>
      </c>
      <c r="D805" s="130" t="str">
        <f t="shared" si="530"/>
        <v>P_Dopant</v>
      </c>
      <c r="E805" s="129" t="str">
        <f t="shared" si="526"/>
        <v>Nisso</v>
      </c>
      <c r="F805" s="717"/>
      <c r="G805" s="123">
        <f t="shared" si="531"/>
        <v>0</v>
      </c>
      <c r="H805" s="121">
        <f t="shared" si="531"/>
        <v>0</v>
      </c>
      <c r="I805" s="121">
        <f t="shared" si="531"/>
        <v>0</v>
      </c>
      <c r="J805" s="121">
        <f t="shared" si="531"/>
        <v>0</v>
      </c>
      <c r="K805" s="121">
        <f t="shared" si="531"/>
        <v>0</v>
      </c>
      <c r="L805" s="121">
        <f t="shared" si="531"/>
        <v>0</v>
      </c>
      <c r="M805" s="121">
        <f t="shared" si="531"/>
        <v>0</v>
      </c>
      <c r="N805" s="121">
        <f t="shared" si="531"/>
        <v>0</v>
      </c>
      <c r="O805" s="121">
        <f t="shared" si="531"/>
        <v>0</v>
      </c>
      <c r="P805" s="126">
        <f t="shared" si="531"/>
        <v>0</v>
      </c>
      <c r="Q805" s="122"/>
      <c r="R805" s="408">
        <f t="shared" si="519"/>
        <v>0</v>
      </c>
      <c r="S805" s="693"/>
      <c r="T805" s="700">
        <f t="shared" si="532"/>
        <v>0</v>
      </c>
      <c r="U805" s="701">
        <f t="shared" si="532"/>
        <v>0</v>
      </c>
      <c r="V805" s="693"/>
      <c r="W805" s="700">
        <f t="shared" si="533"/>
        <v>0</v>
      </c>
      <c r="X805" s="126">
        <f t="shared" si="533"/>
        <v>0</v>
      </c>
      <c r="Y805" s="696">
        <f t="shared" si="520"/>
        <v>0</v>
      </c>
      <c r="Z805" s="408">
        <f t="shared" si="521"/>
        <v>0</v>
      </c>
      <c r="AA805" s="127"/>
      <c r="AB805" s="123">
        <f t="shared" si="534"/>
        <v>0</v>
      </c>
      <c r="AC805" s="121">
        <f t="shared" si="534"/>
        <v>0</v>
      </c>
      <c r="AD805" s="121">
        <f t="shared" si="534"/>
        <v>0</v>
      </c>
      <c r="AE805" s="121">
        <f t="shared" si="534"/>
        <v>0</v>
      </c>
      <c r="AF805" s="121">
        <f t="shared" si="534"/>
        <v>0</v>
      </c>
      <c r="AG805" s="121">
        <f t="shared" si="534"/>
        <v>0</v>
      </c>
      <c r="AH805" s="121">
        <f t="shared" si="534"/>
        <v>0</v>
      </c>
      <c r="AI805" s="121">
        <f t="shared" si="534"/>
        <v>0</v>
      </c>
      <c r="AJ805" s="121">
        <f t="shared" si="534"/>
        <v>0</v>
      </c>
      <c r="AK805" s="121">
        <f t="shared" si="534"/>
        <v>0</v>
      </c>
      <c r="AL805" s="121">
        <f t="shared" si="534"/>
        <v>0</v>
      </c>
      <c r="AM805" s="121">
        <f t="shared" si="534"/>
        <v>0</v>
      </c>
      <c r="AN805" s="121">
        <f t="shared" si="534"/>
        <v>0</v>
      </c>
      <c r="AO805" s="701">
        <f t="shared" si="534"/>
        <v>0</v>
      </c>
      <c r="AP805" s="122"/>
      <c r="AQ805" s="123">
        <f t="shared" si="535"/>
        <v>0</v>
      </c>
      <c r="AR805" s="121">
        <f t="shared" si="535"/>
        <v>0</v>
      </c>
      <c r="AS805" s="121">
        <f t="shared" si="535"/>
        <v>0</v>
      </c>
      <c r="AT805" s="121">
        <f t="shared" si="535"/>
        <v>0</v>
      </c>
      <c r="AU805" s="121">
        <f t="shared" si="535"/>
        <v>0</v>
      </c>
      <c r="AV805" s="121">
        <f t="shared" si="535"/>
        <v>0</v>
      </c>
      <c r="AW805" s="121">
        <f t="shared" si="535"/>
        <v>0</v>
      </c>
      <c r="AX805" s="121">
        <f t="shared" si="535"/>
        <v>0</v>
      </c>
      <c r="AY805" s="121">
        <f t="shared" si="535"/>
        <v>0</v>
      </c>
      <c r="AZ805" s="121">
        <f t="shared" si="535"/>
        <v>0</v>
      </c>
      <c r="BA805" s="121">
        <f t="shared" si="535"/>
        <v>0</v>
      </c>
      <c r="BB805" s="121">
        <f t="shared" si="535"/>
        <v>0</v>
      </c>
      <c r="BC805" s="121">
        <f t="shared" si="535"/>
        <v>0</v>
      </c>
      <c r="BD805" s="701">
        <f t="shared" si="535"/>
        <v>0</v>
      </c>
      <c r="BE805" s="693"/>
      <c r="BF805" s="122">
        <f t="shared" si="522"/>
        <v>0</v>
      </c>
      <c r="BG805" s="124"/>
      <c r="BH805" s="122">
        <f t="shared" si="523"/>
        <v>0</v>
      </c>
      <c r="BI805" s="124"/>
      <c r="BJ805" s="122">
        <f t="shared" si="524"/>
        <v>0</v>
      </c>
      <c r="BK805" s="124"/>
      <c r="BL805" s="125">
        <f t="shared" si="525"/>
        <v>0</v>
      </c>
      <c r="BM805" s="124"/>
      <c r="BN805" s="123">
        <f t="shared" si="536"/>
        <v>0</v>
      </c>
      <c r="BO805" s="126">
        <f t="shared" si="536"/>
        <v>0</v>
      </c>
      <c r="BP805" s="127"/>
      <c r="BQ805" s="410"/>
    </row>
    <row r="806" spans="1:69" s="58" customFormat="1" ht="17.55" customHeight="1">
      <c r="A806"/>
      <c r="B806"/>
      <c r="C806" s="139" t="str">
        <f t="shared" si="518"/>
        <v/>
      </c>
      <c r="D806" s="130" t="str">
        <f t="shared" si="530"/>
        <v>P_Dopant</v>
      </c>
      <c r="E806" s="129" t="str">
        <f t="shared" si="526"/>
        <v>Novaled</v>
      </c>
      <c r="F806" s="717"/>
      <c r="G806" s="123">
        <f t="shared" ref="G806:P815" si="537">SUMIFS(Share, Y, $E$3, Config, $G$11, P, G$15, LType, $D806, MSup, $E806)</f>
        <v>0</v>
      </c>
      <c r="H806" s="121">
        <f t="shared" si="537"/>
        <v>0.5</v>
      </c>
      <c r="I806" s="121">
        <f t="shared" si="537"/>
        <v>0.7</v>
      </c>
      <c r="J806" s="121">
        <f t="shared" si="537"/>
        <v>0.1</v>
      </c>
      <c r="K806" s="121">
        <f t="shared" si="537"/>
        <v>1</v>
      </c>
      <c r="L806" s="121">
        <f t="shared" si="537"/>
        <v>0</v>
      </c>
      <c r="M806" s="121">
        <f t="shared" si="537"/>
        <v>0</v>
      </c>
      <c r="N806" s="121">
        <f t="shared" si="537"/>
        <v>0.2</v>
      </c>
      <c r="O806" s="121">
        <f t="shared" si="537"/>
        <v>0.2</v>
      </c>
      <c r="P806" s="126">
        <f t="shared" si="537"/>
        <v>0.8</v>
      </c>
      <c r="Q806" s="122"/>
      <c r="R806" s="408">
        <f t="shared" si="519"/>
        <v>1</v>
      </c>
      <c r="S806" s="693"/>
      <c r="T806" s="700">
        <f t="shared" si="532"/>
        <v>0</v>
      </c>
      <c r="U806" s="701">
        <f t="shared" si="532"/>
        <v>1</v>
      </c>
      <c r="V806" s="693"/>
      <c r="W806" s="700">
        <f t="shared" si="533"/>
        <v>0</v>
      </c>
      <c r="X806" s="126">
        <f t="shared" si="533"/>
        <v>1</v>
      </c>
      <c r="Y806" s="696">
        <f t="shared" si="520"/>
        <v>0</v>
      </c>
      <c r="Z806" s="408">
        <f t="shared" si="521"/>
        <v>0</v>
      </c>
      <c r="AA806" s="127"/>
      <c r="AB806" s="123">
        <f t="shared" ref="AB806:AO815" si="538">SUMIFS(Share, Y, $E$3, Config, $AB$11, P, AB$15, LType, $D806, MSup, $E806)</f>
        <v>1</v>
      </c>
      <c r="AC806" s="121">
        <f t="shared" si="538"/>
        <v>0</v>
      </c>
      <c r="AD806" s="121">
        <f t="shared" si="538"/>
        <v>0</v>
      </c>
      <c r="AE806" s="121">
        <f t="shared" si="538"/>
        <v>0</v>
      </c>
      <c r="AF806" s="121">
        <f t="shared" si="538"/>
        <v>0</v>
      </c>
      <c r="AG806" s="121">
        <f t="shared" si="538"/>
        <v>0</v>
      </c>
      <c r="AH806" s="121">
        <f t="shared" si="538"/>
        <v>0</v>
      </c>
      <c r="AI806" s="121">
        <f t="shared" si="538"/>
        <v>1</v>
      </c>
      <c r="AJ806" s="121">
        <f t="shared" si="538"/>
        <v>0</v>
      </c>
      <c r="AK806" s="121">
        <f t="shared" si="538"/>
        <v>0</v>
      </c>
      <c r="AL806" s="121">
        <f t="shared" si="538"/>
        <v>0.1</v>
      </c>
      <c r="AM806" s="121">
        <f t="shared" si="538"/>
        <v>0.8</v>
      </c>
      <c r="AN806" s="121">
        <f t="shared" si="538"/>
        <v>0</v>
      </c>
      <c r="AO806" s="701">
        <f t="shared" si="538"/>
        <v>0</v>
      </c>
      <c r="AP806" s="122"/>
      <c r="AQ806" s="123">
        <f t="shared" ref="AQ806:BD815" si="539">SUMIFS(Share, Y, $E$3, Config, $AQ$11, P, AQ$15, LType, $D806, MSup, $E806)</f>
        <v>0</v>
      </c>
      <c r="AR806" s="121">
        <f t="shared" si="539"/>
        <v>0</v>
      </c>
      <c r="AS806" s="121">
        <f t="shared" si="539"/>
        <v>0</v>
      </c>
      <c r="AT806" s="121">
        <f t="shared" si="539"/>
        <v>0</v>
      </c>
      <c r="AU806" s="121">
        <f t="shared" si="539"/>
        <v>0</v>
      </c>
      <c r="AV806" s="121">
        <f t="shared" si="539"/>
        <v>0</v>
      </c>
      <c r="AW806" s="121">
        <f t="shared" si="539"/>
        <v>0</v>
      </c>
      <c r="AX806" s="121">
        <f t="shared" si="539"/>
        <v>0</v>
      </c>
      <c r="AY806" s="121">
        <f t="shared" si="539"/>
        <v>0</v>
      </c>
      <c r="AZ806" s="121">
        <f t="shared" si="539"/>
        <v>0</v>
      </c>
      <c r="BA806" s="121">
        <f t="shared" si="539"/>
        <v>0</v>
      </c>
      <c r="BB806" s="121">
        <f t="shared" si="539"/>
        <v>0</v>
      </c>
      <c r="BC806" s="121">
        <f t="shared" si="539"/>
        <v>0</v>
      </c>
      <c r="BD806" s="701">
        <f t="shared" si="539"/>
        <v>0</v>
      </c>
      <c r="BE806" s="693"/>
      <c r="BF806" s="122">
        <f t="shared" si="522"/>
        <v>1</v>
      </c>
      <c r="BG806" s="124"/>
      <c r="BH806" s="122">
        <f t="shared" si="523"/>
        <v>0.05</v>
      </c>
      <c r="BI806" s="124"/>
      <c r="BJ806" s="122">
        <f t="shared" si="524"/>
        <v>0</v>
      </c>
      <c r="BK806" s="124"/>
      <c r="BL806" s="125">
        <f t="shared" si="525"/>
        <v>1</v>
      </c>
      <c r="BM806" s="124"/>
      <c r="BN806" s="123">
        <f t="shared" si="536"/>
        <v>0</v>
      </c>
      <c r="BO806" s="126">
        <f t="shared" si="536"/>
        <v>0</v>
      </c>
      <c r="BP806" s="127"/>
      <c r="BQ806" s="410"/>
    </row>
    <row r="807" spans="1:69" s="58" customFormat="1" ht="17.55" hidden="1" customHeight="1">
      <c r="A807"/>
      <c r="B807"/>
      <c r="C807" s="139" t="str">
        <f t="shared" si="518"/>
        <v>H</v>
      </c>
      <c r="D807" s="130" t="str">
        <f t="shared" si="530"/>
        <v>P_Dopant</v>
      </c>
      <c r="E807" s="129" t="str">
        <f t="shared" si="526"/>
        <v>NSCC</v>
      </c>
      <c r="F807" s="717"/>
      <c r="G807" s="123">
        <f t="shared" si="537"/>
        <v>0</v>
      </c>
      <c r="H807" s="121">
        <f t="shared" si="537"/>
        <v>0</v>
      </c>
      <c r="I807" s="121">
        <f t="shared" si="537"/>
        <v>0</v>
      </c>
      <c r="J807" s="121">
        <f t="shared" si="537"/>
        <v>0</v>
      </c>
      <c r="K807" s="121">
        <f t="shared" si="537"/>
        <v>0</v>
      </c>
      <c r="L807" s="121">
        <f t="shared" si="537"/>
        <v>0</v>
      </c>
      <c r="M807" s="121">
        <f t="shared" si="537"/>
        <v>0</v>
      </c>
      <c r="N807" s="121">
        <f t="shared" si="537"/>
        <v>0</v>
      </c>
      <c r="O807" s="121">
        <f t="shared" si="537"/>
        <v>0</v>
      </c>
      <c r="P807" s="126">
        <f t="shared" si="537"/>
        <v>0</v>
      </c>
      <c r="Q807" s="122"/>
      <c r="R807" s="408">
        <f t="shared" si="519"/>
        <v>0</v>
      </c>
      <c r="S807" s="693"/>
      <c r="T807" s="700">
        <f t="shared" si="532"/>
        <v>0</v>
      </c>
      <c r="U807" s="701">
        <f t="shared" si="532"/>
        <v>0</v>
      </c>
      <c r="V807" s="693"/>
      <c r="W807" s="700">
        <f t="shared" si="533"/>
        <v>0</v>
      </c>
      <c r="X807" s="126">
        <f t="shared" si="533"/>
        <v>0</v>
      </c>
      <c r="Y807" s="696">
        <f t="shared" si="520"/>
        <v>0</v>
      </c>
      <c r="Z807" s="408">
        <f t="shared" si="521"/>
        <v>0</v>
      </c>
      <c r="AA807" s="127"/>
      <c r="AB807" s="123">
        <f t="shared" si="538"/>
        <v>0</v>
      </c>
      <c r="AC807" s="121">
        <f t="shared" si="538"/>
        <v>0</v>
      </c>
      <c r="AD807" s="121">
        <f t="shared" si="538"/>
        <v>0</v>
      </c>
      <c r="AE807" s="121">
        <f t="shared" si="538"/>
        <v>0</v>
      </c>
      <c r="AF807" s="121">
        <f t="shared" si="538"/>
        <v>0</v>
      </c>
      <c r="AG807" s="121">
        <f t="shared" si="538"/>
        <v>0</v>
      </c>
      <c r="AH807" s="121">
        <f t="shared" si="538"/>
        <v>0</v>
      </c>
      <c r="AI807" s="121">
        <f t="shared" si="538"/>
        <v>0</v>
      </c>
      <c r="AJ807" s="121">
        <f t="shared" si="538"/>
        <v>0</v>
      </c>
      <c r="AK807" s="121">
        <f t="shared" si="538"/>
        <v>0</v>
      </c>
      <c r="AL807" s="121">
        <f t="shared" si="538"/>
        <v>0</v>
      </c>
      <c r="AM807" s="121">
        <f t="shared" si="538"/>
        <v>0</v>
      </c>
      <c r="AN807" s="121">
        <f t="shared" si="538"/>
        <v>0</v>
      </c>
      <c r="AO807" s="701">
        <f t="shared" si="538"/>
        <v>0</v>
      </c>
      <c r="AP807" s="122"/>
      <c r="AQ807" s="123">
        <f t="shared" si="539"/>
        <v>0</v>
      </c>
      <c r="AR807" s="121">
        <f t="shared" si="539"/>
        <v>0</v>
      </c>
      <c r="AS807" s="121">
        <f t="shared" si="539"/>
        <v>0</v>
      </c>
      <c r="AT807" s="121">
        <f t="shared" si="539"/>
        <v>0</v>
      </c>
      <c r="AU807" s="121">
        <f t="shared" si="539"/>
        <v>0</v>
      </c>
      <c r="AV807" s="121">
        <f t="shared" si="539"/>
        <v>0</v>
      </c>
      <c r="AW807" s="121">
        <f t="shared" si="539"/>
        <v>0</v>
      </c>
      <c r="AX807" s="121">
        <f t="shared" si="539"/>
        <v>0</v>
      </c>
      <c r="AY807" s="121">
        <f t="shared" si="539"/>
        <v>0</v>
      </c>
      <c r="AZ807" s="121">
        <f t="shared" si="539"/>
        <v>0</v>
      </c>
      <c r="BA807" s="121">
        <f t="shared" si="539"/>
        <v>0</v>
      </c>
      <c r="BB807" s="121">
        <f t="shared" si="539"/>
        <v>0</v>
      </c>
      <c r="BC807" s="121">
        <f t="shared" si="539"/>
        <v>0</v>
      </c>
      <c r="BD807" s="701">
        <f t="shared" si="539"/>
        <v>0</v>
      </c>
      <c r="BE807" s="693"/>
      <c r="BF807" s="122">
        <f t="shared" si="522"/>
        <v>0</v>
      </c>
      <c r="BG807" s="124"/>
      <c r="BH807" s="122">
        <f t="shared" si="523"/>
        <v>0</v>
      </c>
      <c r="BI807" s="124"/>
      <c r="BJ807" s="122">
        <f t="shared" si="524"/>
        <v>0</v>
      </c>
      <c r="BK807" s="124"/>
      <c r="BL807" s="125">
        <f t="shared" si="525"/>
        <v>0</v>
      </c>
      <c r="BM807" s="124"/>
      <c r="BN807" s="123">
        <f t="shared" si="536"/>
        <v>0</v>
      </c>
      <c r="BO807" s="126">
        <f t="shared" si="536"/>
        <v>0</v>
      </c>
      <c r="BP807" s="127"/>
      <c r="BQ807" s="410"/>
    </row>
    <row r="808" spans="1:69" s="58" customFormat="1" ht="17.55" hidden="1" customHeight="1">
      <c r="A808"/>
      <c r="B808"/>
      <c r="C808" s="139" t="str">
        <f t="shared" si="518"/>
        <v>H</v>
      </c>
      <c r="D808" s="130" t="str">
        <f t="shared" si="530"/>
        <v>P_Dopant</v>
      </c>
      <c r="E808" s="129" t="str">
        <f t="shared" si="526"/>
        <v>P&amp;H Tech</v>
      </c>
      <c r="F808" s="717"/>
      <c r="G808" s="123">
        <f t="shared" si="537"/>
        <v>0</v>
      </c>
      <c r="H808" s="121">
        <f t="shared" si="537"/>
        <v>0</v>
      </c>
      <c r="I808" s="121">
        <f t="shared" si="537"/>
        <v>0</v>
      </c>
      <c r="J808" s="121">
        <f t="shared" si="537"/>
        <v>0</v>
      </c>
      <c r="K808" s="121">
        <f t="shared" si="537"/>
        <v>0</v>
      </c>
      <c r="L808" s="121">
        <f t="shared" si="537"/>
        <v>0</v>
      </c>
      <c r="M808" s="121">
        <f t="shared" si="537"/>
        <v>0</v>
      </c>
      <c r="N808" s="121">
        <f t="shared" si="537"/>
        <v>0</v>
      </c>
      <c r="O808" s="121">
        <f t="shared" si="537"/>
        <v>0</v>
      </c>
      <c r="P808" s="126">
        <f t="shared" si="537"/>
        <v>0</v>
      </c>
      <c r="Q808" s="122"/>
      <c r="R808" s="408">
        <f t="shared" si="519"/>
        <v>0</v>
      </c>
      <c r="S808" s="693"/>
      <c r="T808" s="700">
        <f t="shared" si="532"/>
        <v>0</v>
      </c>
      <c r="U808" s="701">
        <f t="shared" si="532"/>
        <v>0</v>
      </c>
      <c r="V808" s="693"/>
      <c r="W808" s="700">
        <f t="shared" si="533"/>
        <v>0</v>
      </c>
      <c r="X808" s="126">
        <f t="shared" si="533"/>
        <v>0</v>
      </c>
      <c r="Y808" s="696">
        <f t="shared" si="520"/>
        <v>0</v>
      </c>
      <c r="Z808" s="408">
        <f t="shared" si="521"/>
        <v>0</v>
      </c>
      <c r="AA808" s="127"/>
      <c r="AB808" s="123">
        <f t="shared" si="538"/>
        <v>0</v>
      </c>
      <c r="AC808" s="121">
        <f t="shared" si="538"/>
        <v>0</v>
      </c>
      <c r="AD808" s="121">
        <f t="shared" si="538"/>
        <v>0</v>
      </c>
      <c r="AE808" s="121">
        <f t="shared" si="538"/>
        <v>0</v>
      </c>
      <c r="AF808" s="121">
        <f t="shared" si="538"/>
        <v>0</v>
      </c>
      <c r="AG808" s="121">
        <f t="shared" si="538"/>
        <v>0</v>
      </c>
      <c r="AH808" s="121">
        <f t="shared" si="538"/>
        <v>0</v>
      </c>
      <c r="AI808" s="121">
        <f t="shared" si="538"/>
        <v>0</v>
      </c>
      <c r="AJ808" s="121">
        <f t="shared" si="538"/>
        <v>0</v>
      </c>
      <c r="AK808" s="121">
        <f t="shared" si="538"/>
        <v>0</v>
      </c>
      <c r="AL808" s="121">
        <f t="shared" si="538"/>
        <v>0</v>
      </c>
      <c r="AM808" s="121">
        <f t="shared" si="538"/>
        <v>0</v>
      </c>
      <c r="AN808" s="121">
        <f t="shared" si="538"/>
        <v>0</v>
      </c>
      <c r="AO808" s="701">
        <f t="shared" si="538"/>
        <v>0</v>
      </c>
      <c r="AP808" s="122"/>
      <c r="AQ808" s="123">
        <f t="shared" si="539"/>
        <v>0</v>
      </c>
      <c r="AR808" s="121">
        <f t="shared" si="539"/>
        <v>0</v>
      </c>
      <c r="AS808" s="121">
        <f t="shared" si="539"/>
        <v>0</v>
      </c>
      <c r="AT808" s="121">
        <f t="shared" si="539"/>
        <v>0</v>
      </c>
      <c r="AU808" s="121">
        <f t="shared" si="539"/>
        <v>0</v>
      </c>
      <c r="AV808" s="121">
        <f t="shared" si="539"/>
        <v>0</v>
      </c>
      <c r="AW808" s="121">
        <f t="shared" si="539"/>
        <v>0</v>
      </c>
      <c r="AX808" s="121">
        <f t="shared" si="539"/>
        <v>0</v>
      </c>
      <c r="AY808" s="121">
        <f t="shared" si="539"/>
        <v>0</v>
      </c>
      <c r="AZ808" s="121">
        <f t="shared" si="539"/>
        <v>0</v>
      </c>
      <c r="BA808" s="121">
        <f t="shared" si="539"/>
        <v>0</v>
      </c>
      <c r="BB808" s="121">
        <f t="shared" si="539"/>
        <v>0</v>
      </c>
      <c r="BC808" s="121">
        <f t="shared" si="539"/>
        <v>0</v>
      </c>
      <c r="BD808" s="701">
        <f t="shared" si="539"/>
        <v>0</v>
      </c>
      <c r="BE808" s="693"/>
      <c r="BF808" s="122">
        <f t="shared" si="522"/>
        <v>0</v>
      </c>
      <c r="BG808" s="124"/>
      <c r="BH808" s="122">
        <f t="shared" si="523"/>
        <v>0</v>
      </c>
      <c r="BI808" s="124"/>
      <c r="BJ808" s="122">
        <f t="shared" si="524"/>
        <v>0</v>
      </c>
      <c r="BK808" s="124"/>
      <c r="BL808" s="125">
        <f t="shared" si="525"/>
        <v>0</v>
      </c>
      <c r="BM808" s="124"/>
      <c r="BN808" s="123">
        <f t="shared" si="536"/>
        <v>0</v>
      </c>
      <c r="BO808" s="126">
        <f t="shared" si="536"/>
        <v>0</v>
      </c>
      <c r="BP808" s="127"/>
      <c r="BQ808" s="410"/>
    </row>
    <row r="809" spans="1:69" s="58" customFormat="1" ht="17.55" hidden="1" customHeight="1">
      <c r="A809"/>
      <c r="B809"/>
      <c r="C809" s="139" t="str">
        <f t="shared" si="518"/>
        <v>H</v>
      </c>
      <c r="D809" s="130" t="str">
        <f t="shared" si="530"/>
        <v>P_Dopant</v>
      </c>
      <c r="E809" s="129" t="str">
        <f t="shared" si="526"/>
        <v>Samsung SDI</v>
      </c>
      <c r="F809" s="717"/>
      <c r="G809" s="123">
        <f t="shared" si="537"/>
        <v>0</v>
      </c>
      <c r="H809" s="121">
        <f t="shared" si="537"/>
        <v>0</v>
      </c>
      <c r="I809" s="121">
        <f t="shared" si="537"/>
        <v>0</v>
      </c>
      <c r="J809" s="121">
        <f t="shared" si="537"/>
        <v>0</v>
      </c>
      <c r="K809" s="121">
        <f t="shared" si="537"/>
        <v>0</v>
      </c>
      <c r="L809" s="121">
        <f t="shared" si="537"/>
        <v>0</v>
      </c>
      <c r="M809" s="121">
        <f t="shared" si="537"/>
        <v>0</v>
      </c>
      <c r="N809" s="121">
        <f t="shared" si="537"/>
        <v>0</v>
      </c>
      <c r="O809" s="121">
        <f t="shared" si="537"/>
        <v>0</v>
      </c>
      <c r="P809" s="126">
        <f t="shared" si="537"/>
        <v>0</v>
      </c>
      <c r="Q809" s="122"/>
      <c r="R809" s="408">
        <f t="shared" si="519"/>
        <v>0</v>
      </c>
      <c r="S809" s="693"/>
      <c r="T809" s="700">
        <f t="shared" si="532"/>
        <v>0</v>
      </c>
      <c r="U809" s="701">
        <f t="shared" si="532"/>
        <v>0</v>
      </c>
      <c r="V809" s="693"/>
      <c r="W809" s="700">
        <f t="shared" si="533"/>
        <v>0</v>
      </c>
      <c r="X809" s="126">
        <f t="shared" si="533"/>
        <v>0</v>
      </c>
      <c r="Y809" s="696">
        <f t="shared" si="520"/>
        <v>0</v>
      </c>
      <c r="Z809" s="408">
        <f t="shared" si="521"/>
        <v>0</v>
      </c>
      <c r="AA809" s="127"/>
      <c r="AB809" s="123">
        <f t="shared" si="538"/>
        <v>0</v>
      </c>
      <c r="AC809" s="121">
        <f t="shared" si="538"/>
        <v>0</v>
      </c>
      <c r="AD809" s="121">
        <f t="shared" si="538"/>
        <v>0</v>
      </c>
      <c r="AE809" s="121">
        <f t="shared" si="538"/>
        <v>0</v>
      </c>
      <c r="AF809" s="121">
        <f t="shared" si="538"/>
        <v>0</v>
      </c>
      <c r="AG809" s="121">
        <f t="shared" si="538"/>
        <v>0</v>
      </c>
      <c r="AH809" s="121">
        <f t="shared" si="538"/>
        <v>0</v>
      </c>
      <c r="AI809" s="121">
        <f t="shared" si="538"/>
        <v>0</v>
      </c>
      <c r="AJ809" s="121">
        <f t="shared" si="538"/>
        <v>0</v>
      </c>
      <c r="AK809" s="121">
        <f t="shared" si="538"/>
        <v>0</v>
      </c>
      <c r="AL809" s="121">
        <f t="shared" si="538"/>
        <v>0</v>
      </c>
      <c r="AM809" s="121">
        <f t="shared" si="538"/>
        <v>0</v>
      </c>
      <c r="AN809" s="121">
        <f t="shared" si="538"/>
        <v>0</v>
      </c>
      <c r="AO809" s="701">
        <f t="shared" si="538"/>
        <v>0</v>
      </c>
      <c r="AP809" s="122"/>
      <c r="AQ809" s="123">
        <f t="shared" si="539"/>
        <v>0</v>
      </c>
      <c r="AR809" s="121">
        <f t="shared" si="539"/>
        <v>0</v>
      </c>
      <c r="AS809" s="121">
        <f t="shared" si="539"/>
        <v>0</v>
      </c>
      <c r="AT809" s="121">
        <f t="shared" si="539"/>
        <v>0</v>
      </c>
      <c r="AU809" s="121">
        <f t="shared" si="539"/>
        <v>0</v>
      </c>
      <c r="AV809" s="121">
        <f t="shared" si="539"/>
        <v>0</v>
      </c>
      <c r="AW809" s="121">
        <f t="shared" si="539"/>
        <v>0</v>
      </c>
      <c r="AX809" s="121">
        <f t="shared" si="539"/>
        <v>0</v>
      </c>
      <c r="AY809" s="121">
        <f t="shared" si="539"/>
        <v>0</v>
      </c>
      <c r="AZ809" s="121">
        <f t="shared" si="539"/>
        <v>0</v>
      </c>
      <c r="BA809" s="121">
        <f t="shared" si="539"/>
        <v>0</v>
      </c>
      <c r="BB809" s="121">
        <f t="shared" si="539"/>
        <v>0</v>
      </c>
      <c r="BC809" s="121">
        <f t="shared" si="539"/>
        <v>0</v>
      </c>
      <c r="BD809" s="701">
        <f t="shared" si="539"/>
        <v>0</v>
      </c>
      <c r="BE809" s="693"/>
      <c r="BF809" s="122">
        <f t="shared" si="522"/>
        <v>0</v>
      </c>
      <c r="BG809" s="124"/>
      <c r="BH809" s="122">
        <f t="shared" si="523"/>
        <v>0</v>
      </c>
      <c r="BI809" s="124"/>
      <c r="BJ809" s="122">
        <f t="shared" si="524"/>
        <v>0</v>
      </c>
      <c r="BK809" s="124"/>
      <c r="BL809" s="125">
        <f t="shared" si="525"/>
        <v>0</v>
      </c>
      <c r="BM809" s="124"/>
      <c r="BN809" s="123">
        <f t="shared" si="536"/>
        <v>0</v>
      </c>
      <c r="BO809" s="126">
        <f t="shared" si="536"/>
        <v>0</v>
      </c>
      <c r="BP809" s="127"/>
      <c r="BQ809" s="410"/>
    </row>
    <row r="810" spans="1:69" s="131" customFormat="1" ht="17.55" hidden="1" customHeight="1">
      <c r="A810" s="83"/>
      <c r="C810" s="139" t="str">
        <f t="shared" si="518"/>
        <v>H</v>
      </c>
      <c r="D810" s="130" t="str">
        <f t="shared" si="530"/>
        <v>P_Dopant</v>
      </c>
      <c r="E810" s="129" t="str">
        <f t="shared" ref="E810:E819" si="540">E775</f>
        <v>SFC</v>
      </c>
      <c r="F810" s="717"/>
      <c r="G810" s="123">
        <f t="shared" si="537"/>
        <v>0</v>
      </c>
      <c r="H810" s="121">
        <f t="shared" si="537"/>
        <v>0</v>
      </c>
      <c r="I810" s="121">
        <f t="shared" si="537"/>
        <v>0</v>
      </c>
      <c r="J810" s="121">
        <f t="shared" si="537"/>
        <v>0</v>
      </c>
      <c r="K810" s="121">
        <f t="shared" si="537"/>
        <v>0</v>
      </c>
      <c r="L810" s="121">
        <f t="shared" si="537"/>
        <v>0</v>
      </c>
      <c r="M810" s="121">
        <f t="shared" si="537"/>
        <v>0</v>
      </c>
      <c r="N810" s="121">
        <f t="shared" si="537"/>
        <v>0</v>
      </c>
      <c r="O810" s="121">
        <f t="shared" si="537"/>
        <v>0</v>
      </c>
      <c r="P810" s="126">
        <f t="shared" si="537"/>
        <v>0</v>
      </c>
      <c r="Q810" s="122"/>
      <c r="R810" s="408">
        <f t="shared" si="519"/>
        <v>0</v>
      </c>
      <c r="S810" s="693"/>
      <c r="T810" s="700">
        <f t="shared" si="532"/>
        <v>0</v>
      </c>
      <c r="U810" s="701">
        <f t="shared" si="532"/>
        <v>0</v>
      </c>
      <c r="V810" s="693"/>
      <c r="W810" s="700">
        <f t="shared" si="533"/>
        <v>0</v>
      </c>
      <c r="X810" s="126">
        <f t="shared" si="533"/>
        <v>0</v>
      </c>
      <c r="Y810" s="696">
        <f t="shared" si="520"/>
        <v>0</v>
      </c>
      <c r="Z810" s="408">
        <f t="shared" si="521"/>
        <v>0</v>
      </c>
      <c r="AA810" s="127"/>
      <c r="AB810" s="123">
        <f t="shared" si="538"/>
        <v>0</v>
      </c>
      <c r="AC810" s="121">
        <f t="shared" si="538"/>
        <v>0</v>
      </c>
      <c r="AD810" s="121">
        <f t="shared" si="538"/>
        <v>0</v>
      </c>
      <c r="AE810" s="121">
        <f t="shared" si="538"/>
        <v>0</v>
      </c>
      <c r="AF810" s="121">
        <f t="shared" si="538"/>
        <v>0</v>
      </c>
      <c r="AG810" s="121">
        <f t="shared" si="538"/>
        <v>0</v>
      </c>
      <c r="AH810" s="121">
        <f t="shared" si="538"/>
        <v>0</v>
      </c>
      <c r="AI810" s="121">
        <f t="shared" si="538"/>
        <v>0</v>
      </c>
      <c r="AJ810" s="121">
        <f t="shared" si="538"/>
        <v>0</v>
      </c>
      <c r="AK810" s="121">
        <f t="shared" si="538"/>
        <v>0</v>
      </c>
      <c r="AL810" s="121">
        <f t="shared" si="538"/>
        <v>0</v>
      </c>
      <c r="AM810" s="121">
        <f t="shared" si="538"/>
        <v>0</v>
      </c>
      <c r="AN810" s="121">
        <f t="shared" si="538"/>
        <v>0</v>
      </c>
      <c r="AO810" s="701">
        <f t="shared" si="538"/>
        <v>0</v>
      </c>
      <c r="AP810" s="122"/>
      <c r="AQ810" s="123">
        <f t="shared" si="539"/>
        <v>0</v>
      </c>
      <c r="AR810" s="121">
        <f t="shared" si="539"/>
        <v>0</v>
      </c>
      <c r="AS810" s="121">
        <f t="shared" si="539"/>
        <v>0</v>
      </c>
      <c r="AT810" s="121">
        <f t="shared" si="539"/>
        <v>0</v>
      </c>
      <c r="AU810" s="121">
        <f t="shared" si="539"/>
        <v>0</v>
      </c>
      <c r="AV810" s="121">
        <f t="shared" si="539"/>
        <v>0</v>
      </c>
      <c r="AW810" s="121">
        <f t="shared" si="539"/>
        <v>0</v>
      </c>
      <c r="AX810" s="121">
        <f t="shared" si="539"/>
        <v>0</v>
      </c>
      <c r="AY810" s="121">
        <f t="shared" si="539"/>
        <v>0</v>
      </c>
      <c r="AZ810" s="121">
        <f t="shared" si="539"/>
        <v>0</v>
      </c>
      <c r="BA810" s="121">
        <f t="shared" si="539"/>
        <v>0</v>
      </c>
      <c r="BB810" s="121">
        <f t="shared" si="539"/>
        <v>0</v>
      </c>
      <c r="BC810" s="121">
        <f t="shared" si="539"/>
        <v>0</v>
      </c>
      <c r="BD810" s="701">
        <f t="shared" si="539"/>
        <v>0</v>
      </c>
      <c r="BE810" s="693"/>
      <c r="BF810" s="122">
        <f t="shared" si="522"/>
        <v>0</v>
      </c>
      <c r="BG810" s="124"/>
      <c r="BH810" s="122">
        <f t="shared" si="523"/>
        <v>0</v>
      </c>
      <c r="BI810" s="124"/>
      <c r="BJ810" s="122">
        <f t="shared" si="524"/>
        <v>0</v>
      </c>
      <c r="BK810" s="124"/>
      <c r="BL810" s="125">
        <f t="shared" si="525"/>
        <v>0</v>
      </c>
      <c r="BM810" s="124"/>
      <c r="BN810" s="123">
        <f t="shared" si="536"/>
        <v>0</v>
      </c>
      <c r="BO810" s="126">
        <f t="shared" si="536"/>
        <v>0</v>
      </c>
      <c r="BP810" s="127"/>
      <c r="BQ810" s="409"/>
    </row>
    <row r="811" spans="1:69" s="131" customFormat="1" ht="17.55" hidden="1" customHeight="1">
      <c r="A811" s="83"/>
      <c r="C811" s="139" t="str">
        <f t="shared" si="518"/>
        <v>H</v>
      </c>
      <c r="D811" s="130" t="str">
        <f t="shared" si="530"/>
        <v>P_Dopant</v>
      </c>
      <c r="E811" s="129" t="str">
        <f t="shared" si="540"/>
        <v>SK JNC</v>
      </c>
      <c r="F811" s="717"/>
      <c r="G811" s="123">
        <f t="shared" si="537"/>
        <v>0</v>
      </c>
      <c r="H811" s="121">
        <f t="shared" si="537"/>
        <v>0</v>
      </c>
      <c r="I811" s="121">
        <f t="shared" si="537"/>
        <v>0</v>
      </c>
      <c r="J811" s="121">
        <f t="shared" si="537"/>
        <v>0</v>
      </c>
      <c r="K811" s="121">
        <f t="shared" si="537"/>
        <v>0</v>
      </c>
      <c r="L811" s="121">
        <f t="shared" si="537"/>
        <v>0</v>
      </c>
      <c r="M811" s="121">
        <f t="shared" si="537"/>
        <v>0</v>
      </c>
      <c r="N811" s="121">
        <f t="shared" si="537"/>
        <v>0</v>
      </c>
      <c r="O811" s="121">
        <f t="shared" si="537"/>
        <v>0</v>
      </c>
      <c r="P811" s="126">
        <f t="shared" si="537"/>
        <v>0</v>
      </c>
      <c r="Q811" s="122"/>
      <c r="R811" s="408">
        <f t="shared" si="519"/>
        <v>0</v>
      </c>
      <c r="S811" s="693"/>
      <c r="T811" s="700">
        <f t="shared" si="532"/>
        <v>0</v>
      </c>
      <c r="U811" s="701">
        <f t="shared" si="532"/>
        <v>0</v>
      </c>
      <c r="V811" s="693"/>
      <c r="W811" s="700">
        <f t="shared" si="533"/>
        <v>0</v>
      </c>
      <c r="X811" s="126">
        <f t="shared" si="533"/>
        <v>0</v>
      </c>
      <c r="Y811" s="696">
        <f t="shared" si="520"/>
        <v>0</v>
      </c>
      <c r="Z811" s="408">
        <f t="shared" si="521"/>
        <v>0</v>
      </c>
      <c r="AA811" s="127"/>
      <c r="AB811" s="123">
        <f t="shared" si="538"/>
        <v>0</v>
      </c>
      <c r="AC811" s="121">
        <f t="shared" si="538"/>
        <v>0</v>
      </c>
      <c r="AD811" s="121">
        <f t="shared" si="538"/>
        <v>0</v>
      </c>
      <c r="AE811" s="121">
        <f t="shared" si="538"/>
        <v>0</v>
      </c>
      <c r="AF811" s="121">
        <f t="shared" si="538"/>
        <v>0</v>
      </c>
      <c r="AG811" s="121">
        <f t="shared" si="538"/>
        <v>0</v>
      </c>
      <c r="AH811" s="121">
        <f t="shared" si="538"/>
        <v>0</v>
      </c>
      <c r="AI811" s="121">
        <f t="shared" si="538"/>
        <v>0</v>
      </c>
      <c r="AJ811" s="121">
        <f t="shared" si="538"/>
        <v>0</v>
      </c>
      <c r="AK811" s="121">
        <f t="shared" si="538"/>
        <v>0</v>
      </c>
      <c r="AL811" s="121">
        <f t="shared" si="538"/>
        <v>0</v>
      </c>
      <c r="AM811" s="121">
        <f t="shared" si="538"/>
        <v>0</v>
      </c>
      <c r="AN811" s="121">
        <f t="shared" si="538"/>
        <v>0</v>
      </c>
      <c r="AO811" s="701">
        <f t="shared" si="538"/>
        <v>0</v>
      </c>
      <c r="AP811" s="122"/>
      <c r="AQ811" s="123">
        <f t="shared" si="539"/>
        <v>0</v>
      </c>
      <c r="AR811" s="121">
        <f t="shared" si="539"/>
        <v>0</v>
      </c>
      <c r="AS811" s="121">
        <f t="shared" si="539"/>
        <v>0</v>
      </c>
      <c r="AT811" s="121">
        <f t="shared" si="539"/>
        <v>0</v>
      </c>
      <c r="AU811" s="121">
        <f t="shared" si="539"/>
        <v>0</v>
      </c>
      <c r="AV811" s="121">
        <f t="shared" si="539"/>
        <v>0</v>
      </c>
      <c r="AW811" s="121">
        <f t="shared" si="539"/>
        <v>0</v>
      </c>
      <c r="AX811" s="121">
        <f t="shared" si="539"/>
        <v>0</v>
      </c>
      <c r="AY811" s="121">
        <f t="shared" si="539"/>
        <v>0</v>
      </c>
      <c r="AZ811" s="121">
        <f t="shared" si="539"/>
        <v>0</v>
      </c>
      <c r="BA811" s="121">
        <f t="shared" si="539"/>
        <v>0</v>
      </c>
      <c r="BB811" s="121">
        <f t="shared" si="539"/>
        <v>0</v>
      </c>
      <c r="BC811" s="121">
        <f t="shared" si="539"/>
        <v>0</v>
      </c>
      <c r="BD811" s="701">
        <f t="shared" si="539"/>
        <v>0</v>
      </c>
      <c r="BE811" s="693"/>
      <c r="BF811" s="122">
        <f t="shared" si="522"/>
        <v>0</v>
      </c>
      <c r="BG811" s="124"/>
      <c r="BH811" s="122">
        <f t="shared" si="523"/>
        <v>0</v>
      </c>
      <c r="BI811" s="124"/>
      <c r="BJ811" s="122">
        <f t="shared" si="524"/>
        <v>0</v>
      </c>
      <c r="BK811" s="124"/>
      <c r="BL811" s="125">
        <f t="shared" si="525"/>
        <v>0</v>
      </c>
      <c r="BM811" s="124"/>
      <c r="BN811" s="123">
        <f t="shared" si="536"/>
        <v>0</v>
      </c>
      <c r="BO811" s="126">
        <f t="shared" si="536"/>
        <v>0</v>
      </c>
      <c r="BP811" s="127"/>
      <c r="BQ811" s="409"/>
    </row>
    <row r="812" spans="1:69" s="131" customFormat="1" ht="17.55" hidden="1" customHeight="1">
      <c r="A812" s="83"/>
      <c r="C812" s="139" t="str">
        <f t="shared" si="518"/>
        <v>H</v>
      </c>
      <c r="D812" s="130" t="str">
        <f t="shared" si="530"/>
        <v>P_Dopant</v>
      </c>
      <c r="E812" s="129" t="str">
        <f t="shared" si="540"/>
        <v>Solus AM</v>
      </c>
      <c r="F812" s="717"/>
      <c r="G812" s="123">
        <f t="shared" si="537"/>
        <v>0</v>
      </c>
      <c r="H812" s="121">
        <f t="shared" si="537"/>
        <v>0</v>
      </c>
      <c r="I812" s="121">
        <f t="shared" si="537"/>
        <v>0</v>
      </c>
      <c r="J812" s="121">
        <f t="shared" si="537"/>
        <v>0</v>
      </c>
      <c r="K812" s="121">
        <f t="shared" si="537"/>
        <v>0</v>
      </c>
      <c r="L812" s="121">
        <f t="shared" si="537"/>
        <v>0</v>
      </c>
      <c r="M812" s="121">
        <f t="shared" si="537"/>
        <v>0</v>
      </c>
      <c r="N812" s="121">
        <f t="shared" si="537"/>
        <v>0</v>
      </c>
      <c r="O812" s="121">
        <f t="shared" si="537"/>
        <v>0</v>
      </c>
      <c r="P812" s="126">
        <f t="shared" si="537"/>
        <v>0</v>
      </c>
      <c r="Q812" s="122"/>
      <c r="R812" s="408">
        <f t="shared" si="519"/>
        <v>0</v>
      </c>
      <c r="S812" s="693"/>
      <c r="T812" s="700">
        <f t="shared" si="532"/>
        <v>0</v>
      </c>
      <c r="U812" s="701">
        <f t="shared" si="532"/>
        <v>0</v>
      </c>
      <c r="V812" s="693"/>
      <c r="W812" s="700">
        <f t="shared" si="533"/>
        <v>0</v>
      </c>
      <c r="X812" s="126">
        <f t="shared" si="533"/>
        <v>0</v>
      </c>
      <c r="Y812" s="696">
        <f t="shared" si="520"/>
        <v>0</v>
      </c>
      <c r="Z812" s="408">
        <f t="shared" si="521"/>
        <v>0</v>
      </c>
      <c r="AA812" s="127"/>
      <c r="AB812" s="123">
        <f t="shared" si="538"/>
        <v>0</v>
      </c>
      <c r="AC812" s="121">
        <f t="shared" si="538"/>
        <v>0</v>
      </c>
      <c r="AD812" s="121">
        <f t="shared" si="538"/>
        <v>0</v>
      </c>
      <c r="AE812" s="121">
        <f t="shared" si="538"/>
        <v>0</v>
      </c>
      <c r="AF812" s="121">
        <f t="shared" si="538"/>
        <v>0</v>
      </c>
      <c r="AG812" s="121">
        <f t="shared" si="538"/>
        <v>0</v>
      </c>
      <c r="AH812" s="121">
        <f t="shared" si="538"/>
        <v>0</v>
      </c>
      <c r="AI812" s="121">
        <f t="shared" si="538"/>
        <v>0</v>
      </c>
      <c r="AJ812" s="121">
        <f t="shared" si="538"/>
        <v>0</v>
      </c>
      <c r="AK812" s="121">
        <f t="shared" si="538"/>
        <v>0</v>
      </c>
      <c r="AL812" s="121">
        <f t="shared" si="538"/>
        <v>0</v>
      </c>
      <c r="AM812" s="121">
        <f t="shared" si="538"/>
        <v>0</v>
      </c>
      <c r="AN812" s="121">
        <f t="shared" si="538"/>
        <v>0</v>
      </c>
      <c r="AO812" s="701">
        <f t="shared" si="538"/>
        <v>0</v>
      </c>
      <c r="AP812" s="122"/>
      <c r="AQ812" s="123">
        <f t="shared" si="539"/>
        <v>0</v>
      </c>
      <c r="AR812" s="121">
        <f t="shared" si="539"/>
        <v>0</v>
      </c>
      <c r="AS812" s="121">
        <f t="shared" si="539"/>
        <v>0</v>
      </c>
      <c r="AT812" s="121">
        <f t="shared" si="539"/>
        <v>0</v>
      </c>
      <c r="AU812" s="121">
        <f t="shared" si="539"/>
        <v>0</v>
      </c>
      <c r="AV812" s="121">
        <f t="shared" si="539"/>
        <v>0</v>
      </c>
      <c r="AW812" s="121">
        <f t="shared" si="539"/>
        <v>0</v>
      </c>
      <c r="AX812" s="121">
        <f t="shared" si="539"/>
        <v>0</v>
      </c>
      <c r="AY812" s="121">
        <f t="shared" si="539"/>
        <v>0</v>
      </c>
      <c r="AZ812" s="121">
        <f t="shared" si="539"/>
        <v>0</v>
      </c>
      <c r="BA812" s="121">
        <f t="shared" si="539"/>
        <v>0</v>
      </c>
      <c r="BB812" s="121">
        <f t="shared" si="539"/>
        <v>0</v>
      </c>
      <c r="BC812" s="121">
        <f t="shared" si="539"/>
        <v>0</v>
      </c>
      <c r="BD812" s="701">
        <f t="shared" si="539"/>
        <v>0</v>
      </c>
      <c r="BE812" s="693"/>
      <c r="BF812" s="122">
        <f t="shared" si="522"/>
        <v>0</v>
      </c>
      <c r="BG812" s="124"/>
      <c r="BH812" s="122">
        <f t="shared" si="523"/>
        <v>0</v>
      </c>
      <c r="BI812" s="124"/>
      <c r="BJ812" s="122">
        <f t="shared" si="524"/>
        <v>0</v>
      </c>
      <c r="BK812" s="124"/>
      <c r="BL812" s="125">
        <f t="shared" si="525"/>
        <v>0</v>
      </c>
      <c r="BM812" s="124"/>
      <c r="BN812" s="123">
        <f t="shared" si="536"/>
        <v>0</v>
      </c>
      <c r="BO812" s="126">
        <f t="shared" si="536"/>
        <v>0</v>
      </c>
      <c r="BP812" s="127"/>
      <c r="BQ812" s="409"/>
    </row>
    <row r="813" spans="1:69" s="131" customFormat="1" ht="17.55" hidden="1" customHeight="1">
      <c r="A813" s="83"/>
      <c r="C813" s="139" t="str">
        <f t="shared" si="518"/>
        <v>H</v>
      </c>
      <c r="D813" s="130" t="str">
        <f t="shared" si="530"/>
        <v>P_Dopant</v>
      </c>
      <c r="E813" s="129">
        <f t="shared" si="540"/>
        <v>0</v>
      </c>
      <c r="F813" s="717"/>
      <c r="G813" s="123">
        <f t="shared" si="537"/>
        <v>0</v>
      </c>
      <c r="H813" s="121">
        <f t="shared" si="537"/>
        <v>0</v>
      </c>
      <c r="I813" s="121">
        <f t="shared" si="537"/>
        <v>0</v>
      </c>
      <c r="J813" s="121">
        <f t="shared" si="537"/>
        <v>0</v>
      </c>
      <c r="K813" s="121">
        <f t="shared" si="537"/>
        <v>0</v>
      </c>
      <c r="L813" s="121">
        <f t="shared" si="537"/>
        <v>0</v>
      </c>
      <c r="M813" s="121">
        <f t="shared" si="537"/>
        <v>0</v>
      </c>
      <c r="N813" s="121">
        <f t="shared" si="537"/>
        <v>0</v>
      </c>
      <c r="O813" s="121">
        <f t="shared" si="537"/>
        <v>0</v>
      </c>
      <c r="P813" s="126">
        <f t="shared" si="537"/>
        <v>0</v>
      </c>
      <c r="Q813" s="122"/>
      <c r="R813" s="408">
        <f t="shared" si="519"/>
        <v>0</v>
      </c>
      <c r="S813" s="693"/>
      <c r="T813" s="700">
        <f t="shared" si="532"/>
        <v>0</v>
      </c>
      <c r="U813" s="701">
        <f t="shared" si="532"/>
        <v>0</v>
      </c>
      <c r="V813" s="693"/>
      <c r="W813" s="700">
        <f t="shared" si="533"/>
        <v>0</v>
      </c>
      <c r="X813" s="126">
        <f t="shared" si="533"/>
        <v>0</v>
      </c>
      <c r="Y813" s="696">
        <f t="shared" si="520"/>
        <v>0</v>
      </c>
      <c r="Z813" s="408">
        <f t="shared" si="521"/>
        <v>0</v>
      </c>
      <c r="AA813" s="127"/>
      <c r="AB813" s="123">
        <f t="shared" si="538"/>
        <v>0</v>
      </c>
      <c r="AC813" s="121">
        <f t="shared" si="538"/>
        <v>0</v>
      </c>
      <c r="AD813" s="121">
        <f t="shared" si="538"/>
        <v>0</v>
      </c>
      <c r="AE813" s="121">
        <f t="shared" si="538"/>
        <v>0</v>
      </c>
      <c r="AF813" s="121">
        <f t="shared" si="538"/>
        <v>0</v>
      </c>
      <c r="AG813" s="121">
        <f t="shared" si="538"/>
        <v>0</v>
      </c>
      <c r="AH813" s="121">
        <f t="shared" si="538"/>
        <v>0</v>
      </c>
      <c r="AI813" s="121">
        <f t="shared" si="538"/>
        <v>0</v>
      </c>
      <c r="AJ813" s="121">
        <f t="shared" si="538"/>
        <v>0</v>
      </c>
      <c r="AK813" s="121">
        <f t="shared" si="538"/>
        <v>0</v>
      </c>
      <c r="AL813" s="121">
        <f t="shared" si="538"/>
        <v>0</v>
      </c>
      <c r="AM813" s="121">
        <f t="shared" si="538"/>
        <v>0</v>
      </c>
      <c r="AN813" s="121">
        <f t="shared" si="538"/>
        <v>0</v>
      </c>
      <c r="AO813" s="701">
        <f t="shared" si="538"/>
        <v>0</v>
      </c>
      <c r="AP813" s="122"/>
      <c r="AQ813" s="123">
        <f t="shared" si="539"/>
        <v>0</v>
      </c>
      <c r="AR813" s="121">
        <f t="shared" si="539"/>
        <v>0</v>
      </c>
      <c r="AS813" s="121">
        <f t="shared" si="539"/>
        <v>0</v>
      </c>
      <c r="AT813" s="121">
        <f t="shared" si="539"/>
        <v>0</v>
      </c>
      <c r="AU813" s="121">
        <f t="shared" si="539"/>
        <v>0</v>
      </c>
      <c r="AV813" s="121">
        <f t="shared" si="539"/>
        <v>0</v>
      </c>
      <c r="AW813" s="121">
        <f t="shared" si="539"/>
        <v>0</v>
      </c>
      <c r="AX813" s="121">
        <f t="shared" si="539"/>
        <v>0</v>
      </c>
      <c r="AY813" s="121">
        <f t="shared" si="539"/>
        <v>0</v>
      </c>
      <c r="AZ813" s="121">
        <f t="shared" si="539"/>
        <v>0</v>
      </c>
      <c r="BA813" s="121">
        <f t="shared" si="539"/>
        <v>0</v>
      </c>
      <c r="BB813" s="121">
        <f t="shared" si="539"/>
        <v>0</v>
      </c>
      <c r="BC813" s="121">
        <f t="shared" si="539"/>
        <v>0</v>
      </c>
      <c r="BD813" s="701">
        <f t="shared" si="539"/>
        <v>0</v>
      </c>
      <c r="BE813" s="693"/>
      <c r="BF813" s="122">
        <f t="shared" si="522"/>
        <v>0</v>
      </c>
      <c r="BG813" s="124"/>
      <c r="BH813" s="122">
        <f t="shared" si="523"/>
        <v>0</v>
      </c>
      <c r="BI813" s="124"/>
      <c r="BJ813" s="122">
        <f t="shared" si="524"/>
        <v>0</v>
      </c>
      <c r="BK813" s="124"/>
      <c r="BL813" s="125">
        <f t="shared" si="525"/>
        <v>0</v>
      </c>
      <c r="BM813" s="124"/>
      <c r="BN813" s="123">
        <f t="shared" si="536"/>
        <v>0</v>
      </c>
      <c r="BO813" s="126">
        <f t="shared" si="536"/>
        <v>0</v>
      </c>
      <c r="BP813" s="127"/>
      <c r="BQ813" s="409"/>
    </row>
    <row r="814" spans="1:69" s="131" customFormat="1" ht="17.55" hidden="1" customHeight="1">
      <c r="A814" s="83"/>
      <c r="C814" s="139" t="str">
        <f t="shared" si="518"/>
        <v>H</v>
      </c>
      <c r="D814" s="130" t="str">
        <f t="shared" si="530"/>
        <v>P_Dopant</v>
      </c>
      <c r="E814" s="129">
        <f t="shared" si="540"/>
        <v>0</v>
      </c>
      <c r="F814" s="717"/>
      <c r="G814" s="123">
        <f t="shared" si="537"/>
        <v>0</v>
      </c>
      <c r="H814" s="121">
        <f t="shared" si="537"/>
        <v>0</v>
      </c>
      <c r="I814" s="121">
        <f t="shared" si="537"/>
        <v>0</v>
      </c>
      <c r="J814" s="121">
        <f t="shared" si="537"/>
        <v>0</v>
      </c>
      <c r="K814" s="121">
        <f t="shared" si="537"/>
        <v>0</v>
      </c>
      <c r="L814" s="121">
        <f t="shared" si="537"/>
        <v>0</v>
      </c>
      <c r="M814" s="121">
        <f t="shared" si="537"/>
        <v>0</v>
      </c>
      <c r="N814" s="121">
        <f t="shared" si="537"/>
        <v>0</v>
      </c>
      <c r="O814" s="121">
        <f t="shared" si="537"/>
        <v>0</v>
      </c>
      <c r="P814" s="126">
        <f t="shared" si="537"/>
        <v>0</v>
      </c>
      <c r="Q814" s="122"/>
      <c r="R814" s="408">
        <f t="shared" si="519"/>
        <v>0</v>
      </c>
      <c r="S814" s="693"/>
      <c r="T814" s="700">
        <f t="shared" si="532"/>
        <v>0</v>
      </c>
      <c r="U814" s="701">
        <f t="shared" si="532"/>
        <v>0</v>
      </c>
      <c r="V814" s="693"/>
      <c r="W814" s="700">
        <f t="shared" si="533"/>
        <v>0</v>
      </c>
      <c r="X814" s="126">
        <f t="shared" si="533"/>
        <v>0</v>
      </c>
      <c r="Y814" s="696">
        <f t="shared" si="520"/>
        <v>0</v>
      </c>
      <c r="Z814" s="408">
        <f t="shared" si="521"/>
        <v>0</v>
      </c>
      <c r="AA814" s="127"/>
      <c r="AB814" s="123">
        <f t="shared" si="538"/>
        <v>0</v>
      </c>
      <c r="AC814" s="121">
        <f t="shared" si="538"/>
        <v>0</v>
      </c>
      <c r="AD814" s="121">
        <f t="shared" si="538"/>
        <v>0</v>
      </c>
      <c r="AE814" s="121">
        <f t="shared" si="538"/>
        <v>0</v>
      </c>
      <c r="AF814" s="121">
        <f t="shared" si="538"/>
        <v>0</v>
      </c>
      <c r="AG814" s="121">
        <f t="shared" si="538"/>
        <v>0</v>
      </c>
      <c r="AH814" s="121">
        <f t="shared" si="538"/>
        <v>0</v>
      </c>
      <c r="AI814" s="121">
        <f t="shared" si="538"/>
        <v>0</v>
      </c>
      <c r="AJ814" s="121">
        <f t="shared" si="538"/>
        <v>0</v>
      </c>
      <c r="AK814" s="121">
        <f t="shared" si="538"/>
        <v>0</v>
      </c>
      <c r="AL814" s="121">
        <f t="shared" si="538"/>
        <v>0</v>
      </c>
      <c r="AM814" s="121">
        <f t="shared" si="538"/>
        <v>0</v>
      </c>
      <c r="AN814" s="121">
        <f t="shared" si="538"/>
        <v>0</v>
      </c>
      <c r="AO814" s="701">
        <f t="shared" si="538"/>
        <v>0</v>
      </c>
      <c r="AP814" s="122"/>
      <c r="AQ814" s="123">
        <f t="shared" si="539"/>
        <v>0</v>
      </c>
      <c r="AR814" s="121">
        <f t="shared" si="539"/>
        <v>0</v>
      </c>
      <c r="AS814" s="121">
        <f t="shared" si="539"/>
        <v>0</v>
      </c>
      <c r="AT814" s="121">
        <f t="shared" si="539"/>
        <v>0</v>
      </c>
      <c r="AU814" s="121">
        <f t="shared" si="539"/>
        <v>0</v>
      </c>
      <c r="AV814" s="121">
        <f t="shared" si="539"/>
        <v>0</v>
      </c>
      <c r="AW814" s="121">
        <f t="shared" si="539"/>
        <v>0</v>
      </c>
      <c r="AX814" s="121">
        <f t="shared" si="539"/>
        <v>0</v>
      </c>
      <c r="AY814" s="121">
        <f t="shared" si="539"/>
        <v>0</v>
      </c>
      <c r="AZ814" s="121">
        <f t="shared" si="539"/>
        <v>0</v>
      </c>
      <c r="BA814" s="121">
        <f t="shared" si="539"/>
        <v>0</v>
      </c>
      <c r="BB814" s="121">
        <f t="shared" si="539"/>
        <v>0</v>
      </c>
      <c r="BC814" s="121">
        <f t="shared" si="539"/>
        <v>0</v>
      </c>
      <c r="BD814" s="701">
        <f t="shared" si="539"/>
        <v>0</v>
      </c>
      <c r="BE814" s="693"/>
      <c r="BF814" s="122">
        <f t="shared" si="522"/>
        <v>0</v>
      </c>
      <c r="BG814" s="124"/>
      <c r="BH814" s="122">
        <f t="shared" si="523"/>
        <v>0</v>
      </c>
      <c r="BI814" s="124"/>
      <c r="BJ814" s="122">
        <f t="shared" si="524"/>
        <v>0</v>
      </c>
      <c r="BK814" s="124"/>
      <c r="BL814" s="125">
        <f t="shared" si="525"/>
        <v>0</v>
      </c>
      <c r="BM814" s="124"/>
      <c r="BN814" s="123">
        <f t="shared" si="536"/>
        <v>0</v>
      </c>
      <c r="BO814" s="126">
        <f t="shared" si="536"/>
        <v>0</v>
      </c>
      <c r="BP814" s="127"/>
      <c r="BQ814" s="409"/>
    </row>
    <row r="815" spans="1:69" s="131" customFormat="1" ht="17.55" hidden="1" customHeight="1">
      <c r="A815" s="83"/>
      <c r="C815" s="139" t="str">
        <f t="shared" si="518"/>
        <v>H</v>
      </c>
      <c r="D815" s="130" t="str">
        <f t="shared" si="530"/>
        <v>P_Dopant</v>
      </c>
      <c r="E815" s="129">
        <f t="shared" si="540"/>
        <v>0</v>
      </c>
      <c r="F815" s="717"/>
      <c r="G815" s="123">
        <f t="shared" si="537"/>
        <v>0</v>
      </c>
      <c r="H815" s="121">
        <f t="shared" si="537"/>
        <v>0</v>
      </c>
      <c r="I815" s="121">
        <f t="shared" si="537"/>
        <v>0</v>
      </c>
      <c r="J815" s="121">
        <f t="shared" si="537"/>
        <v>0</v>
      </c>
      <c r="K815" s="121">
        <f t="shared" si="537"/>
        <v>0</v>
      </c>
      <c r="L815" s="121">
        <f t="shared" si="537"/>
        <v>0</v>
      </c>
      <c r="M815" s="121">
        <f t="shared" si="537"/>
        <v>0</v>
      </c>
      <c r="N815" s="121">
        <f t="shared" si="537"/>
        <v>0</v>
      </c>
      <c r="O815" s="121">
        <f t="shared" si="537"/>
        <v>0</v>
      </c>
      <c r="P815" s="126">
        <f t="shared" si="537"/>
        <v>0</v>
      </c>
      <c r="Q815" s="122"/>
      <c r="R815" s="408">
        <f t="shared" si="519"/>
        <v>0</v>
      </c>
      <c r="S815" s="693"/>
      <c r="T815" s="700">
        <f t="shared" si="532"/>
        <v>0</v>
      </c>
      <c r="U815" s="701">
        <f t="shared" si="532"/>
        <v>0</v>
      </c>
      <c r="V815" s="693"/>
      <c r="W815" s="700">
        <f t="shared" si="533"/>
        <v>0</v>
      </c>
      <c r="X815" s="126">
        <f t="shared" si="533"/>
        <v>0</v>
      </c>
      <c r="Y815" s="696">
        <f t="shared" si="520"/>
        <v>0</v>
      </c>
      <c r="Z815" s="408">
        <f t="shared" si="521"/>
        <v>0</v>
      </c>
      <c r="AA815" s="127"/>
      <c r="AB815" s="123">
        <f t="shared" si="538"/>
        <v>0</v>
      </c>
      <c r="AC815" s="121">
        <f t="shared" si="538"/>
        <v>0</v>
      </c>
      <c r="AD815" s="121">
        <f t="shared" si="538"/>
        <v>0</v>
      </c>
      <c r="AE815" s="121">
        <f t="shared" si="538"/>
        <v>0</v>
      </c>
      <c r="AF815" s="121">
        <f t="shared" si="538"/>
        <v>0</v>
      </c>
      <c r="AG815" s="121">
        <f t="shared" si="538"/>
        <v>0</v>
      </c>
      <c r="AH815" s="121">
        <f t="shared" si="538"/>
        <v>0</v>
      </c>
      <c r="AI815" s="121">
        <f t="shared" si="538"/>
        <v>0</v>
      </c>
      <c r="AJ815" s="121">
        <f t="shared" si="538"/>
        <v>0</v>
      </c>
      <c r="AK815" s="121">
        <f t="shared" si="538"/>
        <v>0</v>
      </c>
      <c r="AL815" s="121">
        <f t="shared" si="538"/>
        <v>0</v>
      </c>
      <c r="AM815" s="121">
        <f t="shared" si="538"/>
        <v>0</v>
      </c>
      <c r="AN815" s="121">
        <f t="shared" si="538"/>
        <v>0</v>
      </c>
      <c r="AO815" s="701">
        <f t="shared" si="538"/>
        <v>0</v>
      </c>
      <c r="AP815" s="122"/>
      <c r="AQ815" s="123">
        <f t="shared" si="539"/>
        <v>0</v>
      </c>
      <c r="AR815" s="121">
        <f t="shared" si="539"/>
        <v>0</v>
      </c>
      <c r="AS815" s="121">
        <f t="shared" si="539"/>
        <v>0</v>
      </c>
      <c r="AT815" s="121">
        <f t="shared" si="539"/>
        <v>0</v>
      </c>
      <c r="AU815" s="121">
        <f t="shared" si="539"/>
        <v>0</v>
      </c>
      <c r="AV815" s="121">
        <f t="shared" si="539"/>
        <v>0</v>
      </c>
      <c r="AW815" s="121">
        <f t="shared" si="539"/>
        <v>0</v>
      </c>
      <c r="AX815" s="121">
        <f t="shared" si="539"/>
        <v>0</v>
      </c>
      <c r="AY815" s="121">
        <f t="shared" si="539"/>
        <v>0</v>
      </c>
      <c r="AZ815" s="121">
        <f t="shared" si="539"/>
        <v>0</v>
      </c>
      <c r="BA815" s="121">
        <f t="shared" si="539"/>
        <v>0</v>
      </c>
      <c r="BB815" s="121">
        <f t="shared" si="539"/>
        <v>0</v>
      </c>
      <c r="BC815" s="121">
        <f t="shared" si="539"/>
        <v>0</v>
      </c>
      <c r="BD815" s="701">
        <f t="shared" si="539"/>
        <v>0</v>
      </c>
      <c r="BE815" s="693"/>
      <c r="BF815" s="122">
        <f t="shared" si="522"/>
        <v>0</v>
      </c>
      <c r="BG815" s="124"/>
      <c r="BH815" s="122">
        <f t="shared" si="523"/>
        <v>0</v>
      </c>
      <c r="BI815" s="124"/>
      <c r="BJ815" s="122">
        <f t="shared" si="524"/>
        <v>0</v>
      </c>
      <c r="BK815" s="124"/>
      <c r="BL815" s="125">
        <f t="shared" si="525"/>
        <v>0</v>
      </c>
      <c r="BM815" s="124"/>
      <c r="BN815" s="123">
        <f t="shared" si="536"/>
        <v>0</v>
      </c>
      <c r="BO815" s="126">
        <f t="shared" si="536"/>
        <v>0</v>
      </c>
      <c r="BP815" s="127"/>
      <c r="BQ815" s="409"/>
    </row>
    <row r="816" spans="1:69" s="131" customFormat="1" ht="17.55" hidden="1" customHeight="1">
      <c r="A816" s="83"/>
      <c r="C816" s="139" t="str">
        <f t="shared" si="518"/>
        <v>H</v>
      </c>
      <c r="D816" s="130" t="str">
        <f t="shared" si="530"/>
        <v>P_Dopant</v>
      </c>
      <c r="E816" s="129">
        <f t="shared" si="540"/>
        <v>0</v>
      </c>
      <c r="F816" s="717"/>
      <c r="G816" s="123">
        <f t="shared" ref="G816:P825" si="541">SUMIFS(Share, Y, $E$3, Config, $G$11, P, G$15, LType, $D816, MSup, $E816)</f>
        <v>0</v>
      </c>
      <c r="H816" s="121">
        <f t="shared" si="541"/>
        <v>0</v>
      </c>
      <c r="I816" s="121">
        <f t="shared" si="541"/>
        <v>0</v>
      </c>
      <c r="J816" s="121">
        <f t="shared" si="541"/>
        <v>0</v>
      </c>
      <c r="K816" s="121">
        <f t="shared" si="541"/>
        <v>0</v>
      </c>
      <c r="L816" s="121">
        <f t="shared" si="541"/>
        <v>0</v>
      </c>
      <c r="M816" s="121">
        <f t="shared" si="541"/>
        <v>0</v>
      </c>
      <c r="N816" s="121">
        <f t="shared" si="541"/>
        <v>0</v>
      </c>
      <c r="O816" s="121">
        <f t="shared" si="541"/>
        <v>0</v>
      </c>
      <c r="P816" s="126">
        <f t="shared" si="541"/>
        <v>0</v>
      </c>
      <c r="Q816" s="122"/>
      <c r="R816" s="408">
        <f t="shared" si="519"/>
        <v>0</v>
      </c>
      <c r="S816" s="693"/>
      <c r="T816" s="700">
        <f t="shared" ref="T816:U835" si="542">SUMIFS(Share, Y, $E$3, Config, $T$11, P, T$15, LType, $D816, MSup, $E816)</f>
        <v>0</v>
      </c>
      <c r="U816" s="701">
        <f t="shared" si="542"/>
        <v>0</v>
      </c>
      <c r="V816" s="693"/>
      <c r="W816" s="700">
        <f t="shared" ref="W816:X835" si="543">SUMIFS(Share, Y, $E$3, Config, $W$11, P, W$15, LType, $D816, MSup, $E816)</f>
        <v>0</v>
      </c>
      <c r="X816" s="126">
        <f t="shared" si="543"/>
        <v>0</v>
      </c>
      <c r="Y816" s="696">
        <f t="shared" si="520"/>
        <v>0</v>
      </c>
      <c r="Z816" s="408">
        <f t="shared" si="521"/>
        <v>0</v>
      </c>
      <c r="AA816" s="127"/>
      <c r="AB816" s="123">
        <f t="shared" ref="AB816:AO825" si="544">SUMIFS(Share, Y, $E$3, Config, $AB$11, P, AB$15, LType, $D816, MSup, $E816)</f>
        <v>0</v>
      </c>
      <c r="AC816" s="121">
        <f t="shared" si="544"/>
        <v>0</v>
      </c>
      <c r="AD816" s="121">
        <f t="shared" si="544"/>
        <v>0</v>
      </c>
      <c r="AE816" s="121">
        <f t="shared" si="544"/>
        <v>0</v>
      </c>
      <c r="AF816" s="121">
        <f t="shared" si="544"/>
        <v>0</v>
      </c>
      <c r="AG816" s="121">
        <f t="shared" si="544"/>
        <v>0</v>
      </c>
      <c r="AH816" s="121">
        <f t="shared" si="544"/>
        <v>0</v>
      </c>
      <c r="AI816" s="121">
        <f t="shared" si="544"/>
        <v>0</v>
      </c>
      <c r="AJ816" s="121">
        <f t="shared" si="544"/>
        <v>0</v>
      </c>
      <c r="AK816" s="121">
        <f t="shared" si="544"/>
        <v>0</v>
      </c>
      <c r="AL816" s="121">
        <f t="shared" si="544"/>
        <v>0</v>
      </c>
      <c r="AM816" s="121">
        <f t="shared" si="544"/>
        <v>0</v>
      </c>
      <c r="AN816" s="121">
        <f t="shared" si="544"/>
        <v>0</v>
      </c>
      <c r="AO816" s="701">
        <f t="shared" si="544"/>
        <v>0</v>
      </c>
      <c r="AP816" s="122"/>
      <c r="AQ816" s="123">
        <f t="shared" ref="AQ816:BD825" si="545">SUMIFS(Share, Y, $E$3, Config, $AQ$11, P, AQ$15, LType, $D816, MSup, $E816)</f>
        <v>0</v>
      </c>
      <c r="AR816" s="121">
        <f t="shared" si="545"/>
        <v>0</v>
      </c>
      <c r="AS816" s="121">
        <f t="shared" si="545"/>
        <v>0</v>
      </c>
      <c r="AT816" s="121">
        <f t="shared" si="545"/>
        <v>0</v>
      </c>
      <c r="AU816" s="121">
        <f t="shared" si="545"/>
        <v>0</v>
      </c>
      <c r="AV816" s="121">
        <f t="shared" si="545"/>
        <v>0</v>
      </c>
      <c r="AW816" s="121">
        <f t="shared" si="545"/>
        <v>0</v>
      </c>
      <c r="AX816" s="121">
        <f t="shared" si="545"/>
        <v>0</v>
      </c>
      <c r="AY816" s="121">
        <f t="shared" si="545"/>
        <v>0</v>
      </c>
      <c r="AZ816" s="121">
        <f t="shared" si="545"/>
        <v>0</v>
      </c>
      <c r="BA816" s="121">
        <f t="shared" si="545"/>
        <v>0</v>
      </c>
      <c r="BB816" s="121">
        <f t="shared" si="545"/>
        <v>0</v>
      </c>
      <c r="BC816" s="121">
        <f t="shared" si="545"/>
        <v>0</v>
      </c>
      <c r="BD816" s="701">
        <f t="shared" si="545"/>
        <v>0</v>
      </c>
      <c r="BE816" s="693"/>
      <c r="BF816" s="122">
        <f t="shared" si="522"/>
        <v>0</v>
      </c>
      <c r="BG816" s="124"/>
      <c r="BH816" s="122">
        <f t="shared" si="523"/>
        <v>0</v>
      </c>
      <c r="BI816" s="124"/>
      <c r="BJ816" s="122">
        <f t="shared" si="524"/>
        <v>0</v>
      </c>
      <c r="BK816" s="124"/>
      <c r="BL816" s="125">
        <f t="shared" si="525"/>
        <v>0</v>
      </c>
      <c r="BM816" s="124"/>
      <c r="BN816" s="123">
        <f t="shared" ref="BN816:BO835" si="546">SUMIFS(Share, Y, $E$3, Config, $BN$11, P, BN$15, LType, $D816, MSup, $E816)</f>
        <v>0</v>
      </c>
      <c r="BO816" s="126">
        <f t="shared" si="546"/>
        <v>0</v>
      </c>
      <c r="BP816" s="127"/>
      <c r="BQ816" s="409"/>
    </row>
    <row r="817" spans="1:69" s="131" customFormat="1" ht="17.55" hidden="1" customHeight="1">
      <c r="A817" s="83"/>
      <c r="C817" s="139" t="str">
        <f t="shared" si="518"/>
        <v>H</v>
      </c>
      <c r="D817" s="130" t="str">
        <f t="shared" si="530"/>
        <v>P_Dopant</v>
      </c>
      <c r="E817" s="129">
        <f t="shared" si="540"/>
        <v>0</v>
      </c>
      <c r="F817" s="717"/>
      <c r="G817" s="123">
        <f t="shared" si="541"/>
        <v>0</v>
      </c>
      <c r="H817" s="121">
        <f t="shared" si="541"/>
        <v>0</v>
      </c>
      <c r="I817" s="121">
        <f t="shared" si="541"/>
        <v>0</v>
      </c>
      <c r="J817" s="121">
        <f t="shared" si="541"/>
        <v>0</v>
      </c>
      <c r="K817" s="121">
        <f t="shared" si="541"/>
        <v>0</v>
      </c>
      <c r="L817" s="121">
        <f t="shared" si="541"/>
        <v>0</v>
      </c>
      <c r="M817" s="121">
        <f t="shared" si="541"/>
        <v>0</v>
      </c>
      <c r="N817" s="121">
        <f t="shared" si="541"/>
        <v>0</v>
      </c>
      <c r="O817" s="121">
        <f t="shared" si="541"/>
        <v>0</v>
      </c>
      <c r="P817" s="126">
        <f t="shared" si="541"/>
        <v>0</v>
      </c>
      <c r="Q817" s="122"/>
      <c r="R817" s="408">
        <f t="shared" si="519"/>
        <v>0</v>
      </c>
      <c r="S817" s="693"/>
      <c r="T817" s="700">
        <f t="shared" si="542"/>
        <v>0</v>
      </c>
      <c r="U817" s="701">
        <f t="shared" si="542"/>
        <v>0</v>
      </c>
      <c r="V817" s="693"/>
      <c r="W817" s="700">
        <f t="shared" si="543"/>
        <v>0</v>
      </c>
      <c r="X817" s="126">
        <f t="shared" si="543"/>
        <v>0</v>
      </c>
      <c r="Y817" s="696">
        <f t="shared" si="520"/>
        <v>0</v>
      </c>
      <c r="Z817" s="408">
        <f t="shared" si="521"/>
        <v>0</v>
      </c>
      <c r="AA817" s="127"/>
      <c r="AB817" s="123">
        <f t="shared" si="544"/>
        <v>0</v>
      </c>
      <c r="AC817" s="121">
        <f t="shared" si="544"/>
        <v>0</v>
      </c>
      <c r="AD817" s="121">
        <f t="shared" si="544"/>
        <v>0</v>
      </c>
      <c r="AE817" s="121">
        <f t="shared" si="544"/>
        <v>0</v>
      </c>
      <c r="AF817" s="121">
        <f t="shared" si="544"/>
        <v>0</v>
      </c>
      <c r="AG817" s="121">
        <f t="shared" si="544"/>
        <v>0</v>
      </c>
      <c r="AH817" s="121">
        <f t="shared" si="544"/>
        <v>0</v>
      </c>
      <c r="AI817" s="121">
        <f t="shared" si="544"/>
        <v>0</v>
      </c>
      <c r="AJ817" s="121">
        <f t="shared" si="544"/>
        <v>0</v>
      </c>
      <c r="AK817" s="121">
        <f t="shared" si="544"/>
        <v>0</v>
      </c>
      <c r="AL817" s="121">
        <f t="shared" si="544"/>
        <v>0</v>
      </c>
      <c r="AM817" s="121">
        <f t="shared" si="544"/>
        <v>0</v>
      </c>
      <c r="AN817" s="121">
        <f t="shared" si="544"/>
        <v>0</v>
      </c>
      <c r="AO817" s="701">
        <f t="shared" si="544"/>
        <v>0</v>
      </c>
      <c r="AP817" s="122"/>
      <c r="AQ817" s="123">
        <f t="shared" si="545"/>
        <v>0</v>
      </c>
      <c r="AR817" s="121">
        <f t="shared" si="545"/>
        <v>0</v>
      </c>
      <c r="AS817" s="121">
        <f t="shared" si="545"/>
        <v>0</v>
      </c>
      <c r="AT817" s="121">
        <f t="shared" si="545"/>
        <v>0</v>
      </c>
      <c r="AU817" s="121">
        <f t="shared" si="545"/>
        <v>0</v>
      </c>
      <c r="AV817" s="121">
        <f t="shared" si="545"/>
        <v>0</v>
      </c>
      <c r="AW817" s="121">
        <f t="shared" si="545"/>
        <v>0</v>
      </c>
      <c r="AX817" s="121">
        <f t="shared" si="545"/>
        <v>0</v>
      </c>
      <c r="AY817" s="121">
        <f t="shared" si="545"/>
        <v>0</v>
      </c>
      <c r="AZ817" s="121">
        <f t="shared" si="545"/>
        <v>0</v>
      </c>
      <c r="BA817" s="121">
        <f t="shared" si="545"/>
        <v>0</v>
      </c>
      <c r="BB817" s="121">
        <f t="shared" si="545"/>
        <v>0</v>
      </c>
      <c r="BC817" s="121">
        <f t="shared" si="545"/>
        <v>0</v>
      </c>
      <c r="BD817" s="701">
        <f t="shared" si="545"/>
        <v>0</v>
      </c>
      <c r="BE817" s="693"/>
      <c r="BF817" s="122">
        <f t="shared" si="522"/>
        <v>0</v>
      </c>
      <c r="BG817" s="124"/>
      <c r="BH817" s="122">
        <f t="shared" si="523"/>
        <v>0</v>
      </c>
      <c r="BI817" s="124"/>
      <c r="BJ817" s="122">
        <f t="shared" si="524"/>
        <v>0</v>
      </c>
      <c r="BK817" s="124"/>
      <c r="BL817" s="125">
        <f t="shared" si="525"/>
        <v>0</v>
      </c>
      <c r="BM817" s="124"/>
      <c r="BN817" s="123">
        <f t="shared" si="546"/>
        <v>0</v>
      </c>
      <c r="BO817" s="126">
        <f t="shared" si="546"/>
        <v>0</v>
      </c>
      <c r="BP817" s="127"/>
      <c r="BQ817" s="409"/>
    </row>
    <row r="818" spans="1:69" s="131" customFormat="1" ht="17.55" hidden="1" customHeight="1">
      <c r="A818" s="83"/>
      <c r="C818" s="139" t="str">
        <f t="shared" si="518"/>
        <v>H</v>
      </c>
      <c r="D818" s="130" t="str">
        <f t="shared" si="530"/>
        <v>P_Dopant</v>
      </c>
      <c r="E818" s="129">
        <f t="shared" si="540"/>
        <v>0</v>
      </c>
      <c r="F818" s="717"/>
      <c r="G818" s="123">
        <f t="shared" si="541"/>
        <v>0</v>
      </c>
      <c r="H818" s="121">
        <f t="shared" si="541"/>
        <v>0</v>
      </c>
      <c r="I818" s="121">
        <f t="shared" si="541"/>
        <v>0</v>
      </c>
      <c r="J818" s="121">
        <f t="shared" si="541"/>
        <v>0</v>
      </c>
      <c r="K818" s="121">
        <f t="shared" si="541"/>
        <v>0</v>
      </c>
      <c r="L818" s="121">
        <f t="shared" si="541"/>
        <v>0</v>
      </c>
      <c r="M818" s="121">
        <f t="shared" si="541"/>
        <v>0</v>
      </c>
      <c r="N818" s="121">
        <f t="shared" si="541"/>
        <v>0</v>
      </c>
      <c r="O818" s="121">
        <f t="shared" si="541"/>
        <v>0</v>
      </c>
      <c r="P818" s="126">
        <f t="shared" si="541"/>
        <v>0</v>
      </c>
      <c r="Q818" s="122"/>
      <c r="R818" s="408">
        <f t="shared" si="519"/>
        <v>0</v>
      </c>
      <c r="S818" s="693"/>
      <c r="T818" s="700">
        <f t="shared" si="542"/>
        <v>0</v>
      </c>
      <c r="U818" s="701">
        <f t="shared" si="542"/>
        <v>0</v>
      </c>
      <c r="V818" s="693"/>
      <c r="W818" s="700">
        <f t="shared" si="543"/>
        <v>0</v>
      </c>
      <c r="X818" s="126">
        <f t="shared" si="543"/>
        <v>0</v>
      </c>
      <c r="Y818" s="696">
        <f t="shared" si="520"/>
        <v>0</v>
      </c>
      <c r="Z818" s="408">
        <f t="shared" si="521"/>
        <v>0</v>
      </c>
      <c r="AA818" s="127"/>
      <c r="AB818" s="123">
        <f t="shared" si="544"/>
        <v>0</v>
      </c>
      <c r="AC818" s="121">
        <f t="shared" si="544"/>
        <v>0</v>
      </c>
      <c r="AD818" s="121">
        <f t="shared" si="544"/>
        <v>0</v>
      </c>
      <c r="AE818" s="121">
        <f t="shared" si="544"/>
        <v>0</v>
      </c>
      <c r="AF818" s="121">
        <f t="shared" si="544"/>
        <v>0</v>
      </c>
      <c r="AG818" s="121">
        <f t="shared" si="544"/>
        <v>0</v>
      </c>
      <c r="AH818" s="121">
        <f t="shared" si="544"/>
        <v>0</v>
      </c>
      <c r="AI818" s="121">
        <f t="shared" si="544"/>
        <v>0</v>
      </c>
      <c r="AJ818" s="121">
        <f t="shared" si="544"/>
        <v>0</v>
      </c>
      <c r="AK818" s="121">
        <f t="shared" si="544"/>
        <v>0</v>
      </c>
      <c r="AL818" s="121">
        <f t="shared" si="544"/>
        <v>0</v>
      </c>
      <c r="AM818" s="121">
        <f t="shared" si="544"/>
        <v>0</v>
      </c>
      <c r="AN818" s="121">
        <f t="shared" si="544"/>
        <v>0</v>
      </c>
      <c r="AO818" s="701">
        <f t="shared" si="544"/>
        <v>0</v>
      </c>
      <c r="AP818" s="122"/>
      <c r="AQ818" s="123">
        <f t="shared" si="545"/>
        <v>0</v>
      </c>
      <c r="AR818" s="121">
        <f t="shared" si="545"/>
        <v>0</v>
      </c>
      <c r="AS818" s="121">
        <f t="shared" si="545"/>
        <v>0</v>
      </c>
      <c r="AT818" s="121">
        <f t="shared" si="545"/>
        <v>0</v>
      </c>
      <c r="AU818" s="121">
        <f t="shared" si="545"/>
        <v>0</v>
      </c>
      <c r="AV818" s="121">
        <f t="shared" si="545"/>
        <v>0</v>
      </c>
      <c r="AW818" s="121">
        <f t="shared" si="545"/>
        <v>0</v>
      </c>
      <c r="AX818" s="121">
        <f t="shared" si="545"/>
        <v>0</v>
      </c>
      <c r="AY818" s="121">
        <f t="shared" si="545"/>
        <v>0</v>
      </c>
      <c r="AZ818" s="121">
        <f t="shared" si="545"/>
        <v>0</v>
      </c>
      <c r="BA818" s="121">
        <f t="shared" si="545"/>
        <v>0</v>
      </c>
      <c r="BB818" s="121">
        <f t="shared" si="545"/>
        <v>0</v>
      </c>
      <c r="BC818" s="121">
        <f t="shared" si="545"/>
        <v>0</v>
      </c>
      <c r="BD818" s="701">
        <f t="shared" si="545"/>
        <v>0</v>
      </c>
      <c r="BE818" s="693"/>
      <c r="BF818" s="122">
        <f t="shared" si="522"/>
        <v>0</v>
      </c>
      <c r="BG818" s="124"/>
      <c r="BH818" s="122">
        <f t="shared" si="523"/>
        <v>0</v>
      </c>
      <c r="BI818" s="124"/>
      <c r="BJ818" s="122">
        <f t="shared" si="524"/>
        <v>0</v>
      </c>
      <c r="BK818" s="124"/>
      <c r="BL818" s="125">
        <f t="shared" si="525"/>
        <v>0</v>
      </c>
      <c r="BM818" s="124"/>
      <c r="BN818" s="123">
        <f t="shared" si="546"/>
        <v>0</v>
      </c>
      <c r="BO818" s="126">
        <f t="shared" si="546"/>
        <v>0</v>
      </c>
      <c r="BP818" s="127"/>
      <c r="BQ818" s="409"/>
    </row>
    <row r="819" spans="1:69" s="131" customFormat="1" ht="17.55" hidden="1" customHeight="1">
      <c r="A819" s="83"/>
      <c r="C819" s="139" t="str">
        <f t="shared" si="518"/>
        <v>H</v>
      </c>
      <c r="D819" s="130" t="str">
        <f t="shared" si="530"/>
        <v>P_Dopant</v>
      </c>
      <c r="E819" s="129">
        <f t="shared" si="540"/>
        <v>0</v>
      </c>
      <c r="F819" s="717"/>
      <c r="G819" s="123">
        <f t="shared" si="541"/>
        <v>0</v>
      </c>
      <c r="H819" s="121">
        <f t="shared" si="541"/>
        <v>0</v>
      </c>
      <c r="I819" s="121">
        <f t="shared" si="541"/>
        <v>0</v>
      </c>
      <c r="J819" s="121">
        <f t="shared" si="541"/>
        <v>0</v>
      </c>
      <c r="K819" s="121">
        <f t="shared" si="541"/>
        <v>0</v>
      </c>
      <c r="L819" s="121">
        <f t="shared" si="541"/>
        <v>0</v>
      </c>
      <c r="M819" s="121">
        <f t="shared" si="541"/>
        <v>0</v>
      </c>
      <c r="N819" s="121">
        <f t="shared" si="541"/>
        <v>0</v>
      </c>
      <c r="O819" s="121">
        <f t="shared" si="541"/>
        <v>0</v>
      </c>
      <c r="P819" s="126">
        <f t="shared" si="541"/>
        <v>0</v>
      </c>
      <c r="Q819" s="122"/>
      <c r="R819" s="408">
        <f t="shared" si="519"/>
        <v>0</v>
      </c>
      <c r="S819" s="693"/>
      <c r="T819" s="700">
        <f t="shared" si="542"/>
        <v>0</v>
      </c>
      <c r="U819" s="701">
        <f t="shared" si="542"/>
        <v>0</v>
      </c>
      <c r="V819" s="693"/>
      <c r="W819" s="700">
        <f t="shared" si="543"/>
        <v>0</v>
      </c>
      <c r="X819" s="126">
        <f t="shared" si="543"/>
        <v>0</v>
      </c>
      <c r="Y819" s="696">
        <f t="shared" si="520"/>
        <v>0</v>
      </c>
      <c r="Z819" s="408">
        <f t="shared" si="521"/>
        <v>0</v>
      </c>
      <c r="AA819" s="127"/>
      <c r="AB819" s="123">
        <f t="shared" si="544"/>
        <v>0</v>
      </c>
      <c r="AC819" s="121">
        <f t="shared" si="544"/>
        <v>0</v>
      </c>
      <c r="AD819" s="121">
        <f t="shared" si="544"/>
        <v>0</v>
      </c>
      <c r="AE819" s="121">
        <f t="shared" si="544"/>
        <v>0</v>
      </c>
      <c r="AF819" s="121">
        <f t="shared" si="544"/>
        <v>0</v>
      </c>
      <c r="AG819" s="121">
        <f t="shared" si="544"/>
        <v>0</v>
      </c>
      <c r="AH819" s="121">
        <f t="shared" si="544"/>
        <v>0</v>
      </c>
      <c r="AI819" s="121">
        <f t="shared" si="544"/>
        <v>0</v>
      </c>
      <c r="AJ819" s="121">
        <f t="shared" si="544"/>
        <v>0</v>
      </c>
      <c r="AK819" s="121">
        <f t="shared" si="544"/>
        <v>0</v>
      </c>
      <c r="AL819" s="121">
        <f t="shared" si="544"/>
        <v>0</v>
      </c>
      <c r="AM819" s="121">
        <f t="shared" si="544"/>
        <v>0</v>
      </c>
      <c r="AN819" s="121">
        <f t="shared" si="544"/>
        <v>0</v>
      </c>
      <c r="AO819" s="701">
        <f t="shared" si="544"/>
        <v>0</v>
      </c>
      <c r="AP819" s="122"/>
      <c r="AQ819" s="123">
        <f t="shared" si="545"/>
        <v>0</v>
      </c>
      <c r="AR819" s="121">
        <f t="shared" si="545"/>
        <v>0</v>
      </c>
      <c r="AS819" s="121">
        <f t="shared" si="545"/>
        <v>0</v>
      </c>
      <c r="AT819" s="121">
        <f t="shared" si="545"/>
        <v>0</v>
      </c>
      <c r="AU819" s="121">
        <f t="shared" si="545"/>
        <v>0</v>
      </c>
      <c r="AV819" s="121">
        <f t="shared" si="545"/>
        <v>0</v>
      </c>
      <c r="AW819" s="121">
        <f t="shared" si="545"/>
        <v>0</v>
      </c>
      <c r="AX819" s="121">
        <f t="shared" si="545"/>
        <v>0</v>
      </c>
      <c r="AY819" s="121">
        <f t="shared" si="545"/>
        <v>0</v>
      </c>
      <c r="AZ819" s="121">
        <f t="shared" si="545"/>
        <v>0</v>
      </c>
      <c r="BA819" s="121">
        <f t="shared" si="545"/>
        <v>0</v>
      </c>
      <c r="BB819" s="121">
        <f t="shared" si="545"/>
        <v>0</v>
      </c>
      <c r="BC819" s="121">
        <f t="shared" si="545"/>
        <v>0</v>
      </c>
      <c r="BD819" s="701">
        <f t="shared" si="545"/>
        <v>0</v>
      </c>
      <c r="BE819" s="693"/>
      <c r="BF819" s="122">
        <f t="shared" si="522"/>
        <v>0</v>
      </c>
      <c r="BG819" s="124"/>
      <c r="BH819" s="122">
        <f t="shared" si="523"/>
        <v>0</v>
      </c>
      <c r="BI819" s="124"/>
      <c r="BJ819" s="122">
        <f t="shared" si="524"/>
        <v>0</v>
      </c>
      <c r="BK819" s="124"/>
      <c r="BL819" s="125">
        <f t="shared" si="525"/>
        <v>0</v>
      </c>
      <c r="BM819" s="124"/>
      <c r="BN819" s="123">
        <f t="shared" si="546"/>
        <v>0</v>
      </c>
      <c r="BO819" s="126">
        <f t="shared" si="546"/>
        <v>0</v>
      </c>
      <c r="BP819" s="127"/>
      <c r="BQ819" s="409"/>
    </row>
    <row r="820" spans="1:69" s="58" customFormat="1" ht="17.55" customHeight="1">
      <c r="A820"/>
      <c r="B820"/>
      <c r="C820" s="139" t="str">
        <f t="shared" si="518"/>
        <v/>
      </c>
      <c r="D820" s="130" t="str">
        <f>$D809</f>
        <v>P_Dopant</v>
      </c>
      <c r="E820" s="129" t="str">
        <f t="shared" ref="E820:E844" si="547">E225</f>
        <v>Unknown</v>
      </c>
      <c r="F820" s="717"/>
      <c r="G820" s="123">
        <f t="shared" si="541"/>
        <v>0</v>
      </c>
      <c r="H820" s="121">
        <f t="shared" si="541"/>
        <v>0</v>
      </c>
      <c r="I820" s="121">
        <f t="shared" si="541"/>
        <v>0.3</v>
      </c>
      <c r="J820" s="121">
        <f t="shared" si="541"/>
        <v>0</v>
      </c>
      <c r="K820" s="121">
        <f t="shared" si="541"/>
        <v>0</v>
      </c>
      <c r="L820" s="121">
        <f t="shared" si="541"/>
        <v>0</v>
      </c>
      <c r="M820" s="121">
        <f t="shared" si="541"/>
        <v>0</v>
      </c>
      <c r="N820" s="121">
        <f t="shared" si="541"/>
        <v>0</v>
      </c>
      <c r="O820" s="121">
        <f t="shared" si="541"/>
        <v>0.8</v>
      </c>
      <c r="P820" s="126">
        <f t="shared" si="541"/>
        <v>0.2</v>
      </c>
      <c r="Q820" s="122"/>
      <c r="R820" s="408">
        <f t="shared" si="519"/>
        <v>0</v>
      </c>
      <c r="S820" s="693"/>
      <c r="T820" s="700">
        <f t="shared" si="542"/>
        <v>0</v>
      </c>
      <c r="U820" s="701">
        <f t="shared" si="542"/>
        <v>0</v>
      </c>
      <c r="V820" s="693"/>
      <c r="W820" s="700">
        <f t="shared" si="543"/>
        <v>0</v>
      </c>
      <c r="X820" s="126">
        <f t="shared" si="543"/>
        <v>0</v>
      </c>
      <c r="Y820" s="696">
        <f t="shared" si="520"/>
        <v>0</v>
      </c>
      <c r="Z820" s="408">
        <f t="shared" si="521"/>
        <v>0</v>
      </c>
      <c r="AA820" s="127"/>
      <c r="AB820" s="123">
        <f t="shared" si="544"/>
        <v>0</v>
      </c>
      <c r="AC820" s="121">
        <f t="shared" si="544"/>
        <v>0</v>
      </c>
      <c r="AD820" s="121">
        <f t="shared" si="544"/>
        <v>0</v>
      </c>
      <c r="AE820" s="121">
        <f t="shared" si="544"/>
        <v>0</v>
      </c>
      <c r="AF820" s="121">
        <f t="shared" si="544"/>
        <v>0</v>
      </c>
      <c r="AG820" s="121">
        <f t="shared" si="544"/>
        <v>0</v>
      </c>
      <c r="AH820" s="121">
        <f t="shared" si="544"/>
        <v>0</v>
      </c>
      <c r="AI820" s="121">
        <f t="shared" si="544"/>
        <v>0</v>
      </c>
      <c r="AJ820" s="121">
        <f t="shared" si="544"/>
        <v>0</v>
      </c>
      <c r="AK820" s="121">
        <f t="shared" si="544"/>
        <v>0</v>
      </c>
      <c r="AL820" s="121">
        <f t="shared" si="544"/>
        <v>0</v>
      </c>
      <c r="AM820" s="121">
        <f t="shared" si="544"/>
        <v>0.2</v>
      </c>
      <c r="AN820" s="121">
        <f t="shared" si="544"/>
        <v>0</v>
      </c>
      <c r="AO820" s="701">
        <f t="shared" si="544"/>
        <v>0</v>
      </c>
      <c r="AP820" s="122"/>
      <c r="AQ820" s="123">
        <f t="shared" si="545"/>
        <v>0</v>
      </c>
      <c r="AR820" s="121">
        <f t="shared" si="545"/>
        <v>0</v>
      </c>
      <c r="AS820" s="121">
        <f t="shared" si="545"/>
        <v>0</v>
      </c>
      <c r="AT820" s="121">
        <f t="shared" si="545"/>
        <v>0</v>
      </c>
      <c r="AU820" s="121">
        <f t="shared" si="545"/>
        <v>0</v>
      </c>
      <c r="AV820" s="121">
        <f t="shared" si="545"/>
        <v>0</v>
      </c>
      <c r="AW820" s="121">
        <f t="shared" si="545"/>
        <v>0</v>
      </c>
      <c r="AX820" s="121">
        <f t="shared" si="545"/>
        <v>0</v>
      </c>
      <c r="AY820" s="121">
        <f t="shared" si="545"/>
        <v>0</v>
      </c>
      <c r="AZ820" s="121">
        <f t="shared" si="545"/>
        <v>0</v>
      </c>
      <c r="BA820" s="121">
        <f t="shared" si="545"/>
        <v>0</v>
      </c>
      <c r="BB820" s="121">
        <f t="shared" si="545"/>
        <v>0</v>
      </c>
      <c r="BC820" s="121">
        <f t="shared" si="545"/>
        <v>0</v>
      </c>
      <c r="BD820" s="701">
        <f t="shared" si="545"/>
        <v>0</v>
      </c>
      <c r="BE820" s="693"/>
      <c r="BF820" s="122">
        <f t="shared" si="522"/>
        <v>0</v>
      </c>
      <c r="BG820" s="124"/>
      <c r="BH820" s="122">
        <f t="shared" si="523"/>
        <v>0</v>
      </c>
      <c r="BI820" s="124"/>
      <c r="BJ820" s="122">
        <f t="shared" si="524"/>
        <v>0</v>
      </c>
      <c r="BK820" s="124"/>
      <c r="BL820" s="125">
        <f t="shared" si="525"/>
        <v>0</v>
      </c>
      <c r="BM820" s="124"/>
      <c r="BN820" s="123">
        <f t="shared" si="546"/>
        <v>0</v>
      </c>
      <c r="BO820" s="126">
        <f t="shared" si="546"/>
        <v>0</v>
      </c>
      <c r="BP820" s="127"/>
      <c r="BQ820" s="410"/>
    </row>
    <row r="821" spans="1:69" s="58" customFormat="1" ht="17.55" hidden="1" customHeight="1">
      <c r="A821"/>
      <c r="B821"/>
      <c r="C821" s="139" t="str">
        <f t="shared" si="518"/>
        <v>H</v>
      </c>
      <c r="D821" s="130" t="str">
        <f>Parameter!G85</f>
        <v>R_Dopant</v>
      </c>
      <c r="E821" s="129" t="str">
        <f t="shared" si="547"/>
        <v>Aglaia Tech</v>
      </c>
      <c r="F821" s="717"/>
      <c r="G821" s="123">
        <f t="shared" si="541"/>
        <v>0</v>
      </c>
      <c r="H821" s="121">
        <f t="shared" si="541"/>
        <v>0</v>
      </c>
      <c r="I821" s="121">
        <f t="shared" si="541"/>
        <v>0</v>
      </c>
      <c r="J821" s="121">
        <f t="shared" si="541"/>
        <v>0</v>
      </c>
      <c r="K821" s="121">
        <f t="shared" si="541"/>
        <v>0</v>
      </c>
      <c r="L821" s="121">
        <f t="shared" si="541"/>
        <v>0</v>
      </c>
      <c r="M821" s="121">
        <f t="shared" si="541"/>
        <v>0</v>
      </c>
      <c r="N821" s="121">
        <f t="shared" si="541"/>
        <v>0</v>
      </c>
      <c r="O821" s="121">
        <f t="shared" si="541"/>
        <v>0</v>
      </c>
      <c r="P821" s="126">
        <f t="shared" si="541"/>
        <v>0</v>
      </c>
      <c r="Q821" s="122"/>
      <c r="R821" s="408">
        <f t="shared" si="519"/>
        <v>0</v>
      </c>
      <c r="S821" s="693"/>
      <c r="T821" s="700">
        <f t="shared" si="542"/>
        <v>0</v>
      </c>
      <c r="U821" s="701">
        <f t="shared" si="542"/>
        <v>0</v>
      </c>
      <c r="V821" s="693"/>
      <c r="W821" s="700">
        <f t="shared" si="543"/>
        <v>0</v>
      </c>
      <c r="X821" s="126">
        <f t="shared" si="543"/>
        <v>0</v>
      </c>
      <c r="Y821" s="696">
        <f t="shared" si="520"/>
        <v>0</v>
      </c>
      <c r="Z821" s="408">
        <f t="shared" si="521"/>
        <v>0</v>
      </c>
      <c r="AA821" s="127"/>
      <c r="AB821" s="123">
        <f t="shared" si="544"/>
        <v>0</v>
      </c>
      <c r="AC821" s="121">
        <f t="shared" si="544"/>
        <v>0</v>
      </c>
      <c r="AD821" s="121">
        <f t="shared" si="544"/>
        <v>0</v>
      </c>
      <c r="AE821" s="121">
        <f t="shared" si="544"/>
        <v>0</v>
      </c>
      <c r="AF821" s="121">
        <f t="shared" si="544"/>
        <v>0</v>
      </c>
      <c r="AG821" s="121">
        <f t="shared" si="544"/>
        <v>0</v>
      </c>
      <c r="AH821" s="121">
        <f t="shared" si="544"/>
        <v>0</v>
      </c>
      <c r="AI821" s="121">
        <f t="shared" si="544"/>
        <v>0</v>
      </c>
      <c r="AJ821" s="121">
        <f t="shared" si="544"/>
        <v>0</v>
      </c>
      <c r="AK821" s="121">
        <f t="shared" si="544"/>
        <v>0</v>
      </c>
      <c r="AL821" s="121">
        <f t="shared" si="544"/>
        <v>0</v>
      </c>
      <c r="AM821" s="121">
        <f t="shared" si="544"/>
        <v>0</v>
      </c>
      <c r="AN821" s="121">
        <f t="shared" si="544"/>
        <v>0</v>
      </c>
      <c r="AO821" s="701">
        <f t="shared" si="544"/>
        <v>0</v>
      </c>
      <c r="AP821" s="122"/>
      <c r="AQ821" s="123">
        <f t="shared" si="545"/>
        <v>0</v>
      </c>
      <c r="AR821" s="121">
        <f t="shared" si="545"/>
        <v>0</v>
      </c>
      <c r="AS821" s="121">
        <f t="shared" si="545"/>
        <v>0</v>
      </c>
      <c r="AT821" s="121">
        <f t="shared" si="545"/>
        <v>0</v>
      </c>
      <c r="AU821" s="121">
        <f t="shared" si="545"/>
        <v>0</v>
      </c>
      <c r="AV821" s="121">
        <f t="shared" si="545"/>
        <v>0</v>
      </c>
      <c r="AW821" s="121">
        <f t="shared" si="545"/>
        <v>0</v>
      </c>
      <c r="AX821" s="121">
        <f t="shared" si="545"/>
        <v>0</v>
      </c>
      <c r="AY821" s="121">
        <f t="shared" si="545"/>
        <v>0</v>
      </c>
      <c r="AZ821" s="121">
        <f t="shared" si="545"/>
        <v>0</v>
      </c>
      <c r="BA821" s="121">
        <f t="shared" si="545"/>
        <v>0</v>
      </c>
      <c r="BB821" s="121">
        <f t="shared" si="545"/>
        <v>0</v>
      </c>
      <c r="BC821" s="121">
        <f t="shared" si="545"/>
        <v>0</v>
      </c>
      <c r="BD821" s="701">
        <f t="shared" si="545"/>
        <v>0</v>
      </c>
      <c r="BE821" s="693"/>
      <c r="BF821" s="122">
        <f t="shared" si="522"/>
        <v>0</v>
      </c>
      <c r="BG821" s="124"/>
      <c r="BH821" s="122">
        <f t="shared" si="523"/>
        <v>0</v>
      </c>
      <c r="BI821" s="124"/>
      <c r="BJ821" s="122">
        <f t="shared" si="524"/>
        <v>0</v>
      </c>
      <c r="BK821" s="124"/>
      <c r="BL821" s="125">
        <f t="shared" si="525"/>
        <v>0</v>
      </c>
      <c r="BM821" s="124"/>
      <c r="BN821" s="123">
        <f t="shared" si="546"/>
        <v>0</v>
      </c>
      <c r="BO821" s="126">
        <f t="shared" si="546"/>
        <v>0</v>
      </c>
      <c r="BP821" s="127"/>
      <c r="BQ821" s="410"/>
    </row>
    <row r="822" spans="1:69" s="58" customFormat="1" ht="17.55" hidden="1" customHeight="1">
      <c r="A822"/>
      <c r="B822"/>
      <c r="C822" s="139" t="str">
        <f t="shared" si="518"/>
        <v>H</v>
      </c>
      <c r="D822" s="130" t="str">
        <f t="shared" ref="D822:D854" si="548">$D821</f>
        <v>R_Dopant</v>
      </c>
      <c r="E822" s="129" t="str">
        <f t="shared" si="547"/>
        <v>Bayer</v>
      </c>
      <c r="F822" s="717"/>
      <c r="G822" s="123">
        <f t="shared" si="541"/>
        <v>0</v>
      </c>
      <c r="H822" s="121">
        <f t="shared" si="541"/>
        <v>0</v>
      </c>
      <c r="I822" s="121">
        <f t="shared" si="541"/>
        <v>0</v>
      </c>
      <c r="J822" s="121">
        <f t="shared" si="541"/>
        <v>0</v>
      </c>
      <c r="K822" s="121">
        <f t="shared" si="541"/>
        <v>0</v>
      </c>
      <c r="L822" s="121">
        <f t="shared" si="541"/>
        <v>0</v>
      </c>
      <c r="M822" s="121">
        <f t="shared" si="541"/>
        <v>0</v>
      </c>
      <c r="N822" s="121">
        <f t="shared" si="541"/>
        <v>0</v>
      </c>
      <c r="O822" s="121">
        <f t="shared" si="541"/>
        <v>0</v>
      </c>
      <c r="P822" s="126">
        <f t="shared" si="541"/>
        <v>0</v>
      </c>
      <c r="Q822" s="122"/>
      <c r="R822" s="408">
        <f t="shared" si="519"/>
        <v>0</v>
      </c>
      <c r="S822" s="693"/>
      <c r="T822" s="700">
        <f t="shared" si="542"/>
        <v>0</v>
      </c>
      <c r="U822" s="701">
        <f t="shared" si="542"/>
        <v>0</v>
      </c>
      <c r="V822" s="693"/>
      <c r="W822" s="700">
        <f t="shared" si="543"/>
        <v>0</v>
      </c>
      <c r="X822" s="126">
        <f t="shared" si="543"/>
        <v>0</v>
      </c>
      <c r="Y822" s="696">
        <f t="shared" si="520"/>
        <v>0</v>
      </c>
      <c r="Z822" s="408">
        <f t="shared" si="521"/>
        <v>0</v>
      </c>
      <c r="AA822" s="127"/>
      <c r="AB822" s="123">
        <f t="shared" si="544"/>
        <v>0</v>
      </c>
      <c r="AC822" s="121">
        <f t="shared" si="544"/>
        <v>0</v>
      </c>
      <c r="AD822" s="121">
        <f t="shared" si="544"/>
        <v>0</v>
      </c>
      <c r="AE822" s="121">
        <f t="shared" si="544"/>
        <v>0</v>
      </c>
      <c r="AF822" s="121">
        <f t="shared" si="544"/>
        <v>0</v>
      </c>
      <c r="AG822" s="121">
        <f t="shared" si="544"/>
        <v>0</v>
      </c>
      <c r="AH822" s="121">
        <f t="shared" si="544"/>
        <v>0</v>
      </c>
      <c r="AI822" s="121">
        <f t="shared" si="544"/>
        <v>0</v>
      </c>
      <c r="AJ822" s="121">
        <f t="shared" si="544"/>
        <v>0</v>
      </c>
      <c r="AK822" s="121">
        <f t="shared" si="544"/>
        <v>0</v>
      </c>
      <c r="AL822" s="121">
        <f t="shared" si="544"/>
        <v>0</v>
      </c>
      <c r="AM822" s="121">
        <f t="shared" si="544"/>
        <v>0</v>
      </c>
      <c r="AN822" s="121">
        <f t="shared" si="544"/>
        <v>0</v>
      </c>
      <c r="AO822" s="701">
        <f t="shared" si="544"/>
        <v>0</v>
      </c>
      <c r="AP822" s="122"/>
      <c r="AQ822" s="123">
        <f t="shared" si="545"/>
        <v>0</v>
      </c>
      <c r="AR822" s="121">
        <f t="shared" si="545"/>
        <v>0</v>
      </c>
      <c r="AS822" s="121">
        <f t="shared" si="545"/>
        <v>0</v>
      </c>
      <c r="AT822" s="121">
        <f t="shared" si="545"/>
        <v>0</v>
      </c>
      <c r="AU822" s="121">
        <f t="shared" si="545"/>
        <v>0</v>
      </c>
      <c r="AV822" s="121">
        <f t="shared" si="545"/>
        <v>0</v>
      </c>
      <c r="AW822" s="121">
        <f t="shared" si="545"/>
        <v>0</v>
      </c>
      <c r="AX822" s="121">
        <f t="shared" si="545"/>
        <v>0</v>
      </c>
      <c r="AY822" s="121">
        <f t="shared" si="545"/>
        <v>0</v>
      </c>
      <c r="AZ822" s="121">
        <f t="shared" si="545"/>
        <v>0</v>
      </c>
      <c r="BA822" s="121">
        <f t="shared" si="545"/>
        <v>0</v>
      </c>
      <c r="BB822" s="121">
        <f t="shared" si="545"/>
        <v>0</v>
      </c>
      <c r="BC822" s="121">
        <f t="shared" si="545"/>
        <v>0</v>
      </c>
      <c r="BD822" s="701">
        <f t="shared" si="545"/>
        <v>0</v>
      </c>
      <c r="BE822" s="693"/>
      <c r="BF822" s="122">
        <f t="shared" si="522"/>
        <v>0</v>
      </c>
      <c r="BG822" s="124"/>
      <c r="BH822" s="122">
        <f t="shared" si="523"/>
        <v>0</v>
      </c>
      <c r="BI822" s="124"/>
      <c r="BJ822" s="122">
        <f t="shared" si="524"/>
        <v>0</v>
      </c>
      <c r="BK822" s="124"/>
      <c r="BL822" s="125">
        <f t="shared" si="525"/>
        <v>0</v>
      </c>
      <c r="BM822" s="124"/>
      <c r="BN822" s="123">
        <f t="shared" si="546"/>
        <v>0</v>
      </c>
      <c r="BO822" s="126">
        <f t="shared" si="546"/>
        <v>0</v>
      </c>
      <c r="BP822" s="127"/>
      <c r="BQ822" s="410"/>
    </row>
    <row r="823" spans="1:69" s="58" customFormat="1" ht="17.55" hidden="1" customHeight="1">
      <c r="A823"/>
      <c r="B823"/>
      <c r="C823" s="139" t="str">
        <f t="shared" si="518"/>
        <v>H</v>
      </c>
      <c r="D823" s="130" t="str">
        <f t="shared" si="548"/>
        <v>R_Dopant</v>
      </c>
      <c r="E823" s="129" t="str">
        <f t="shared" si="547"/>
        <v>Comet</v>
      </c>
      <c r="F823" s="717"/>
      <c r="G823" s="123">
        <f t="shared" si="541"/>
        <v>0</v>
      </c>
      <c r="H823" s="121">
        <f t="shared" si="541"/>
        <v>0</v>
      </c>
      <c r="I823" s="121">
        <f t="shared" si="541"/>
        <v>0</v>
      </c>
      <c r="J823" s="121">
        <f t="shared" si="541"/>
        <v>0</v>
      </c>
      <c r="K823" s="121">
        <f t="shared" si="541"/>
        <v>0</v>
      </c>
      <c r="L823" s="121">
        <f t="shared" si="541"/>
        <v>0</v>
      </c>
      <c r="M823" s="121">
        <f t="shared" si="541"/>
        <v>0</v>
      </c>
      <c r="N823" s="121">
        <f t="shared" si="541"/>
        <v>0</v>
      </c>
      <c r="O823" s="121">
        <f t="shared" si="541"/>
        <v>0</v>
      </c>
      <c r="P823" s="126">
        <f t="shared" si="541"/>
        <v>0</v>
      </c>
      <c r="Q823" s="122"/>
      <c r="R823" s="408">
        <f t="shared" si="519"/>
        <v>0</v>
      </c>
      <c r="S823" s="693"/>
      <c r="T823" s="700">
        <f t="shared" si="542"/>
        <v>0</v>
      </c>
      <c r="U823" s="701">
        <f t="shared" si="542"/>
        <v>0</v>
      </c>
      <c r="V823" s="693"/>
      <c r="W823" s="700">
        <f t="shared" si="543"/>
        <v>0</v>
      </c>
      <c r="X823" s="126">
        <f t="shared" si="543"/>
        <v>0</v>
      </c>
      <c r="Y823" s="696">
        <f t="shared" si="520"/>
        <v>0</v>
      </c>
      <c r="Z823" s="408">
        <f t="shared" si="521"/>
        <v>0</v>
      </c>
      <c r="AA823" s="127"/>
      <c r="AB823" s="123">
        <f t="shared" si="544"/>
        <v>0</v>
      </c>
      <c r="AC823" s="121">
        <f t="shared" si="544"/>
        <v>0</v>
      </c>
      <c r="AD823" s="121">
        <f t="shared" si="544"/>
        <v>0</v>
      </c>
      <c r="AE823" s="121">
        <f t="shared" si="544"/>
        <v>0</v>
      </c>
      <c r="AF823" s="121">
        <f t="shared" si="544"/>
        <v>0</v>
      </c>
      <c r="AG823" s="121">
        <f t="shared" si="544"/>
        <v>0</v>
      </c>
      <c r="AH823" s="121">
        <f t="shared" si="544"/>
        <v>0</v>
      </c>
      <c r="AI823" s="121">
        <f t="shared" si="544"/>
        <v>0</v>
      </c>
      <c r="AJ823" s="121">
        <f t="shared" si="544"/>
        <v>0</v>
      </c>
      <c r="AK823" s="121">
        <f t="shared" si="544"/>
        <v>0</v>
      </c>
      <c r="AL823" s="121">
        <f t="shared" si="544"/>
        <v>0</v>
      </c>
      <c r="AM823" s="121">
        <f t="shared" si="544"/>
        <v>0</v>
      </c>
      <c r="AN823" s="121">
        <f t="shared" si="544"/>
        <v>0</v>
      </c>
      <c r="AO823" s="701">
        <f t="shared" si="544"/>
        <v>0</v>
      </c>
      <c r="AP823" s="122"/>
      <c r="AQ823" s="123">
        <f t="shared" si="545"/>
        <v>0</v>
      </c>
      <c r="AR823" s="121">
        <f t="shared" si="545"/>
        <v>0</v>
      </c>
      <c r="AS823" s="121">
        <f t="shared" si="545"/>
        <v>0</v>
      </c>
      <c r="AT823" s="121">
        <f t="shared" si="545"/>
        <v>0</v>
      </c>
      <c r="AU823" s="121">
        <f t="shared" si="545"/>
        <v>0</v>
      </c>
      <c r="AV823" s="121">
        <f t="shared" si="545"/>
        <v>0</v>
      </c>
      <c r="AW823" s="121">
        <f t="shared" si="545"/>
        <v>0</v>
      </c>
      <c r="AX823" s="121">
        <f t="shared" si="545"/>
        <v>0</v>
      </c>
      <c r="AY823" s="121">
        <f t="shared" si="545"/>
        <v>0</v>
      </c>
      <c r="AZ823" s="121">
        <f t="shared" si="545"/>
        <v>0</v>
      </c>
      <c r="BA823" s="121">
        <f t="shared" si="545"/>
        <v>0</v>
      </c>
      <c r="BB823" s="121">
        <f t="shared" si="545"/>
        <v>0</v>
      </c>
      <c r="BC823" s="121">
        <f t="shared" si="545"/>
        <v>0</v>
      </c>
      <c r="BD823" s="701">
        <f t="shared" si="545"/>
        <v>0</v>
      </c>
      <c r="BE823" s="693"/>
      <c r="BF823" s="122">
        <f t="shared" si="522"/>
        <v>0</v>
      </c>
      <c r="BG823" s="124"/>
      <c r="BH823" s="122">
        <f t="shared" si="523"/>
        <v>0</v>
      </c>
      <c r="BI823" s="124"/>
      <c r="BJ823" s="122">
        <f t="shared" si="524"/>
        <v>0</v>
      </c>
      <c r="BK823" s="124"/>
      <c r="BL823" s="125">
        <f t="shared" si="525"/>
        <v>0</v>
      </c>
      <c r="BM823" s="124"/>
      <c r="BN823" s="123">
        <f t="shared" si="546"/>
        <v>0</v>
      </c>
      <c r="BO823" s="126">
        <f t="shared" si="546"/>
        <v>0</v>
      </c>
      <c r="BP823" s="127"/>
      <c r="BQ823" s="410"/>
    </row>
    <row r="824" spans="1:69" s="58" customFormat="1" ht="17.55" hidden="1" customHeight="1">
      <c r="A824"/>
      <c r="B824"/>
      <c r="C824" s="139" t="str">
        <f t="shared" si="518"/>
        <v>H</v>
      </c>
      <c r="D824" s="130" t="str">
        <f t="shared" si="548"/>
        <v>R_Dopant</v>
      </c>
      <c r="E824" s="129" t="str">
        <f t="shared" si="547"/>
        <v>Dongjin Semichem</v>
      </c>
      <c r="F824" s="717"/>
      <c r="G824" s="123">
        <f t="shared" si="541"/>
        <v>0</v>
      </c>
      <c r="H824" s="121">
        <f t="shared" si="541"/>
        <v>0</v>
      </c>
      <c r="I824" s="121">
        <f t="shared" si="541"/>
        <v>0</v>
      </c>
      <c r="J824" s="121">
        <f t="shared" si="541"/>
        <v>0</v>
      </c>
      <c r="K824" s="121">
        <f t="shared" si="541"/>
        <v>0</v>
      </c>
      <c r="L824" s="121">
        <f t="shared" si="541"/>
        <v>0</v>
      </c>
      <c r="M824" s="121">
        <f t="shared" si="541"/>
        <v>0</v>
      </c>
      <c r="N824" s="121">
        <f t="shared" si="541"/>
        <v>0</v>
      </c>
      <c r="O824" s="121">
        <f t="shared" si="541"/>
        <v>0</v>
      </c>
      <c r="P824" s="126">
        <f t="shared" si="541"/>
        <v>0</v>
      </c>
      <c r="Q824" s="122"/>
      <c r="R824" s="408">
        <f t="shared" si="519"/>
        <v>0</v>
      </c>
      <c r="S824" s="693"/>
      <c r="T824" s="700">
        <f t="shared" si="542"/>
        <v>0</v>
      </c>
      <c r="U824" s="701">
        <f t="shared" si="542"/>
        <v>0</v>
      </c>
      <c r="V824" s="693"/>
      <c r="W824" s="700">
        <f t="shared" si="543"/>
        <v>0</v>
      </c>
      <c r="X824" s="126">
        <f t="shared" si="543"/>
        <v>0</v>
      </c>
      <c r="Y824" s="696">
        <f t="shared" si="520"/>
        <v>0</v>
      </c>
      <c r="Z824" s="408">
        <f t="shared" si="521"/>
        <v>0</v>
      </c>
      <c r="AA824" s="127"/>
      <c r="AB824" s="123">
        <f t="shared" si="544"/>
        <v>0</v>
      </c>
      <c r="AC824" s="121">
        <f t="shared" si="544"/>
        <v>0</v>
      </c>
      <c r="AD824" s="121">
        <f t="shared" si="544"/>
        <v>0</v>
      </c>
      <c r="AE824" s="121">
        <f t="shared" si="544"/>
        <v>0</v>
      </c>
      <c r="AF824" s="121">
        <f t="shared" si="544"/>
        <v>0</v>
      </c>
      <c r="AG824" s="121">
        <f t="shared" si="544"/>
        <v>0</v>
      </c>
      <c r="AH824" s="121">
        <f t="shared" si="544"/>
        <v>0</v>
      </c>
      <c r="AI824" s="121">
        <f t="shared" si="544"/>
        <v>0</v>
      </c>
      <c r="AJ824" s="121">
        <f t="shared" si="544"/>
        <v>0</v>
      </c>
      <c r="AK824" s="121">
        <f t="shared" si="544"/>
        <v>0</v>
      </c>
      <c r="AL824" s="121">
        <f t="shared" si="544"/>
        <v>0</v>
      </c>
      <c r="AM824" s="121">
        <f t="shared" si="544"/>
        <v>0</v>
      </c>
      <c r="AN824" s="121">
        <f t="shared" si="544"/>
        <v>0</v>
      </c>
      <c r="AO824" s="701">
        <f t="shared" si="544"/>
        <v>0</v>
      </c>
      <c r="AP824" s="122"/>
      <c r="AQ824" s="123">
        <f t="shared" si="545"/>
        <v>0</v>
      </c>
      <c r="AR824" s="121">
        <f t="shared" si="545"/>
        <v>0</v>
      </c>
      <c r="AS824" s="121">
        <f t="shared" si="545"/>
        <v>0</v>
      </c>
      <c r="AT824" s="121">
        <f t="shared" si="545"/>
        <v>0</v>
      </c>
      <c r="AU824" s="121">
        <f t="shared" si="545"/>
        <v>0</v>
      </c>
      <c r="AV824" s="121">
        <f t="shared" si="545"/>
        <v>0</v>
      </c>
      <c r="AW824" s="121">
        <f t="shared" si="545"/>
        <v>0</v>
      </c>
      <c r="AX824" s="121">
        <f t="shared" si="545"/>
        <v>0</v>
      </c>
      <c r="AY824" s="121">
        <f t="shared" si="545"/>
        <v>0</v>
      </c>
      <c r="AZ824" s="121">
        <f t="shared" si="545"/>
        <v>0</v>
      </c>
      <c r="BA824" s="121">
        <f t="shared" si="545"/>
        <v>0</v>
      </c>
      <c r="BB824" s="121">
        <f t="shared" si="545"/>
        <v>0</v>
      </c>
      <c r="BC824" s="121">
        <f t="shared" si="545"/>
        <v>0</v>
      </c>
      <c r="BD824" s="701">
        <f t="shared" si="545"/>
        <v>0</v>
      </c>
      <c r="BE824" s="693"/>
      <c r="BF824" s="122">
        <f t="shared" si="522"/>
        <v>0</v>
      </c>
      <c r="BG824" s="124"/>
      <c r="BH824" s="122">
        <f t="shared" si="523"/>
        <v>0</v>
      </c>
      <c r="BI824" s="124"/>
      <c r="BJ824" s="122">
        <f t="shared" si="524"/>
        <v>0</v>
      </c>
      <c r="BK824" s="124"/>
      <c r="BL824" s="125">
        <f t="shared" si="525"/>
        <v>0</v>
      </c>
      <c r="BM824" s="124"/>
      <c r="BN824" s="123">
        <f t="shared" si="546"/>
        <v>0</v>
      </c>
      <c r="BO824" s="126">
        <f t="shared" si="546"/>
        <v>0</v>
      </c>
      <c r="BP824" s="127"/>
      <c r="BQ824" s="410"/>
    </row>
    <row r="825" spans="1:69" s="58" customFormat="1" ht="17.55" hidden="1" customHeight="1">
      <c r="A825"/>
      <c r="B825"/>
      <c r="C825" s="139" t="str">
        <f t="shared" si="518"/>
        <v>H</v>
      </c>
      <c r="D825" s="130" t="str">
        <f t="shared" si="548"/>
        <v>R_Dopant</v>
      </c>
      <c r="E825" s="129" t="str">
        <f t="shared" si="547"/>
        <v>Duksan Neolux</v>
      </c>
      <c r="F825" s="717"/>
      <c r="G825" s="123">
        <f t="shared" si="541"/>
        <v>0</v>
      </c>
      <c r="H825" s="121">
        <f t="shared" si="541"/>
        <v>0</v>
      </c>
      <c r="I825" s="121">
        <f t="shared" si="541"/>
        <v>0</v>
      </c>
      <c r="J825" s="121">
        <f t="shared" si="541"/>
        <v>0</v>
      </c>
      <c r="K825" s="121">
        <f t="shared" si="541"/>
        <v>0</v>
      </c>
      <c r="L825" s="121">
        <f t="shared" si="541"/>
        <v>0</v>
      </c>
      <c r="M825" s="121">
        <f t="shared" si="541"/>
        <v>0</v>
      </c>
      <c r="N825" s="121">
        <f t="shared" si="541"/>
        <v>0</v>
      </c>
      <c r="O825" s="121">
        <f t="shared" si="541"/>
        <v>0</v>
      </c>
      <c r="P825" s="126">
        <f t="shared" si="541"/>
        <v>0</v>
      </c>
      <c r="Q825" s="122"/>
      <c r="R825" s="408">
        <f t="shared" si="519"/>
        <v>0</v>
      </c>
      <c r="S825" s="693"/>
      <c r="T825" s="700">
        <f t="shared" si="542"/>
        <v>0</v>
      </c>
      <c r="U825" s="701">
        <f t="shared" si="542"/>
        <v>0</v>
      </c>
      <c r="V825" s="693"/>
      <c r="W825" s="700">
        <f t="shared" si="543"/>
        <v>0</v>
      </c>
      <c r="X825" s="126">
        <f t="shared" si="543"/>
        <v>0</v>
      </c>
      <c r="Y825" s="696">
        <f t="shared" si="520"/>
        <v>0</v>
      </c>
      <c r="Z825" s="408">
        <f t="shared" si="521"/>
        <v>0</v>
      </c>
      <c r="AA825" s="127"/>
      <c r="AB825" s="123">
        <f t="shared" si="544"/>
        <v>0</v>
      </c>
      <c r="AC825" s="121">
        <f t="shared" si="544"/>
        <v>0</v>
      </c>
      <c r="AD825" s="121">
        <f t="shared" si="544"/>
        <v>0</v>
      </c>
      <c r="AE825" s="121">
        <f t="shared" si="544"/>
        <v>0</v>
      </c>
      <c r="AF825" s="121">
        <f t="shared" si="544"/>
        <v>0</v>
      </c>
      <c r="AG825" s="121">
        <f t="shared" si="544"/>
        <v>0</v>
      </c>
      <c r="AH825" s="121">
        <f t="shared" si="544"/>
        <v>0</v>
      </c>
      <c r="AI825" s="121">
        <f t="shared" si="544"/>
        <v>0</v>
      </c>
      <c r="AJ825" s="121">
        <f t="shared" si="544"/>
        <v>0</v>
      </c>
      <c r="AK825" s="121">
        <f t="shared" si="544"/>
        <v>0</v>
      </c>
      <c r="AL825" s="121">
        <f t="shared" si="544"/>
        <v>0</v>
      </c>
      <c r="AM825" s="121">
        <f t="shared" si="544"/>
        <v>0</v>
      </c>
      <c r="AN825" s="121">
        <f t="shared" si="544"/>
        <v>0</v>
      </c>
      <c r="AO825" s="701">
        <f t="shared" si="544"/>
        <v>0</v>
      </c>
      <c r="AP825" s="122"/>
      <c r="AQ825" s="123">
        <f t="shared" si="545"/>
        <v>0</v>
      </c>
      <c r="AR825" s="121">
        <f t="shared" si="545"/>
        <v>0</v>
      </c>
      <c r="AS825" s="121">
        <f t="shared" si="545"/>
        <v>0</v>
      </c>
      <c r="AT825" s="121">
        <f t="shared" si="545"/>
        <v>0</v>
      </c>
      <c r="AU825" s="121">
        <f t="shared" si="545"/>
        <v>0</v>
      </c>
      <c r="AV825" s="121">
        <f t="shared" si="545"/>
        <v>0</v>
      </c>
      <c r="AW825" s="121">
        <f t="shared" si="545"/>
        <v>0</v>
      </c>
      <c r="AX825" s="121">
        <f t="shared" si="545"/>
        <v>0</v>
      </c>
      <c r="AY825" s="121">
        <f t="shared" si="545"/>
        <v>0</v>
      </c>
      <c r="AZ825" s="121">
        <f t="shared" si="545"/>
        <v>0</v>
      </c>
      <c r="BA825" s="121">
        <f t="shared" si="545"/>
        <v>0</v>
      </c>
      <c r="BB825" s="121">
        <f t="shared" si="545"/>
        <v>0</v>
      </c>
      <c r="BC825" s="121">
        <f t="shared" si="545"/>
        <v>0</v>
      </c>
      <c r="BD825" s="701">
        <f t="shared" si="545"/>
        <v>0</v>
      </c>
      <c r="BE825" s="693"/>
      <c r="BF825" s="122">
        <f t="shared" si="522"/>
        <v>0</v>
      </c>
      <c r="BG825" s="124"/>
      <c r="BH825" s="122">
        <f t="shared" si="523"/>
        <v>0</v>
      </c>
      <c r="BI825" s="124"/>
      <c r="BJ825" s="122">
        <f t="shared" si="524"/>
        <v>0</v>
      </c>
      <c r="BK825" s="124"/>
      <c r="BL825" s="125">
        <f t="shared" si="525"/>
        <v>0</v>
      </c>
      <c r="BM825" s="124"/>
      <c r="BN825" s="123">
        <f t="shared" si="546"/>
        <v>0</v>
      </c>
      <c r="BO825" s="126">
        <f t="shared" si="546"/>
        <v>0</v>
      </c>
      <c r="BP825" s="127"/>
      <c r="BQ825" s="410"/>
    </row>
    <row r="826" spans="1:69" s="58" customFormat="1" ht="17.55" hidden="1" customHeight="1">
      <c r="A826"/>
      <c r="B826"/>
      <c r="C826" s="139" t="str">
        <f t="shared" si="518"/>
        <v>H</v>
      </c>
      <c r="D826" s="130" t="str">
        <f t="shared" si="548"/>
        <v>R_Dopant</v>
      </c>
      <c r="E826" s="129" t="str">
        <f t="shared" si="547"/>
        <v>DuPont</v>
      </c>
      <c r="F826" s="717"/>
      <c r="G826" s="123">
        <f t="shared" ref="G826:P835" si="549">SUMIFS(Share, Y, $E$3, Config, $G$11, P, G$15, LType, $D826, MSup, $E826)</f>
        <v>0</v>
      </c>
      <c r="H826" s="121">
        <f t="shared" si="549"/>
        <v>0</v>
      </c>
      <c r="I826" s="121">
        <f t="shared" si="549"/>
        <v>0</v>
      </c>
      <c r="J826" s="121">
        <f t="shared" si="549"/>
        <v>0</v>
      </c>
      <c r="K826" s="121">
        <f t="shared" si="549"/>
        <v>0</v>
      </c>
      <c r="L826" s="121">
        <f t="shared" si="549"/>
        <v>0</v>
      </c>
      <c r="M826" s="121">
        <f t="shared" si="549"/>
        <v>0</v>
      </c>
      <c r="N826" s="121">
        <f t="shared" si="549"/>
        <v>0</v>
      </c>
      <c r="O826" s="121">
        <f t="shared" si="549"/>
        <v>0</v>
      </c>
      <c r="P826" s="126">
        <f t="shared" si="549"/>
        <v>0</v>
      </c>
      <c r="Q826" s="122"/>
      <c r="R826" s="408">
        <f t="shared" si="519"/>
        <v>0</v>
      </c>
      <c r="S826" s="693"/>
      <c r="T826" s="700">
        <f t="shared" si="542"/>
        <v>0</v>
      </c>
      <c r="U826" s="701">
        <f t="shared" si="542"/>
        <v>0</v>
      </c>
      <c r="V826" s="693"/>
      <c r="W826" s="700">
        <f t="shared" si="543"/>
        <v>0</v>
      </c>
      <c r="X826" s="126">
        <f t="shared" si="543"/>
        <v>0</v>
      </c>
      <c r="Y826" s="696">
        <f t="shared" si="520"/>
        <v>0</v>
      </c>
      <c r="Z826" s="408">
        <f t="shared" si="521"/>
        <v>0</v>
      </c>
      <c r="AA826" s="127"/>
      <c r="AB826" s="123">
        <f t="shared" ref="AB826:AO835" si="550">SUMIFS(Share, Y, $E$3, Config, $AB$11, P, AB$15, LType, $D826, MSup, $E826)</f>
        <v>0</v>
      </c>
      <c r="AC826" s="121">
        <f t="shared" si="550"/>
        <v>0</v>
      </c>
      <c r="AD826" s="121">
        <f t="shared" si="550"/>
        <v>0</v>
      </c>
      <c r="AE826" s="121">
        <f t="shared" si="550"/>
        <v>0</v>
      </c>
      <c r="AF826" s="121">
        <f t="shared" si="550"/>
        <v>0</v>
      </c>
      <c r="AG826" s="121">
        <f t="shared" si="550"/>
        <v>0</v>
      </c>
      <c r="AH826" s="121">
        <f t="shared" si="550"/>
        <v>0</v>
      </c>
      <c r="AI826" s="121">
        <f t="shared" si="550"/>
        <v>0</v>
      </c>
      <c r="AJ826" s="121">
        <f t="shared" si="550"/>
        <v>0</v>
      </c>
      <c r="AK826" s="121">
        <f t="shared" si="550"/>
        <v>0</v>
      </c>
      <c r="AL826" s="121">
        <f t="shared" si="550"/>
        <v>0</v>
      </c>
      <c r="AM826" s="121">
        <f t="shared" si="550"/>
        <v>0</v>
      </c>
      <c r="AN826" s="121">
        <f t="shared" si="550"/>
        <v>0</v>
      </c>
      <c r="AO826" s="701">
        <f t="shared" si="550"/>
        <v>0</v>
      </c>
      <c r="AP826" s="122"/>
      <c r="AQ826" s="123">
        <f t="shared" ref="AQ826:BD835" si="551">SUMIFS(Share, Y, $E$3, Config, $AQ$11, P, AQ$15, LType, $D826, MSup, $E826)</f>
        <v>0</v>
      </c>
      <c r="AR826" s="121">
        <f t="shared" si="551"/>
        <v>0</v>
      </c>
      <c r="AS826" s="121">
        <f t="shared" si="551"/>
        <v>0</v>
      </c>
      <c r="AT826" s="121">
        <f t="shared" si="551"/>
        <v>0</v>
      </c>
      <c r="AU826" s="121">
        <f t="shared" si="551"/>
        <v>0</v>
      </c>
      <c r="AV826" s="121">
        <f t="shared" si="551"/>
        <v>0</v>
      </c>
      <c r="AW826" s="121">
        <f t="shared" si="551"/>
        <v>0</v>
      </c>
      <c r="AX826" s="121">
        <f t="shared" si="551"/>
        <v>0</v>
      </c>
      <c r="AY826" s="121">
        <f t="shared" si="551"/>
        <v>0</v>
      </c>
      <c r="AZ826" s="121">
        <f t="shared" si="551"/>
        <v>0</v>
      </c>
      <c r="BA826" s="121">
        <f t="shared" si="551"/>
        <v>0</v>
      </c>
      <c r="BB826" s="121">
        <f t="shared" si="551"/>
        <v>0</v>
      </c>
      <c r="BC826" s="121">
        <f t="shared" si="551"/>
        <v>0</v>
      </c>
      <c r="BD826" s="701">
        <f t="shared" si="551"/>
        <v>0</v>
      </c>
      <c r="BE826" s="693"/>
      <c r="BF826" s="122">
        <f t="shared" si="522"/>
        <v>0</v>
      </c>
      <c r="BG826" s="124"/>
      <c r="BH826" s="122">
        <f t="shared" si="523"/>
        <v>0</v>
      </c>
      <c r="BI826" s="124"/>
      <c r="BJ826" s="122">
        <f t="shared" si="524"/>
        <v>0</v>
      </c>
      <c r="BK826" s="124"/>
      <c r="BL826" s="125">
        <f t="shared" si="525"/>
        <v>0</v>
      </c>
      <c r="BM826" s="124"/>
      <c r="BN826" s="123">
        <f t="shared" si="546"/>
        <v>0</v>
      </c>
      <c r="BO826" s="126">
        <f t="shared" si="546"/>
        <v>0</v>
      </c>
      <c r="BP826" s="127"/>
      <c r="BQ826" s="410"/>
    </row>
    <row r="827" spans="1:69" s="58" customFormat="1" ht="17.55" hidden="1" customHeight="1">
      <c r="A827"/>
      <c r="B827"/>
      <c r="C827" s="139" t="str">
        <f t="shared" si="518"/>
        <v>H</v>
      </c>
      <c r="D827" s="130" t="str">
        <f t="shared" si="548"/>
        <v>R_Dopant</v>
      </c>
      <c r="E827" s="129" t="str">
        <f t="shared" si="547"/>
        <v>EMT</v>
      </c>
      <c r="F827" s="717"/>
      <c r="G827" s="123">
        <f t="shared" si="549"/>
        <v>0</v>
      </c>
      <c r="H827" s="121">
        <f t="shared" si="549"/>
        <v>0</v>
      </c>
      <c r="I827" s="121">
        <f t="shared" si="549"/>
        <v>0</v>
      </c>
      <c r="J827" s="121">
        <f t="shared" si="549"/>
        <v>0</v>
      </c>
      <c r="K827" s="121">
        <f t="shared" si="549"/>
        <v>0</v>
      </c>
      <c r="L827" s="121">
        <f t="shared" si="549"/>
        <v>0</v>
      </c>
      <c r="M827" s="121">
        <f t="shared" si="549"/>
        <v>0</v>
      </c>
      <c r="N827" s="121">
        <f t="shared" si="549"/>
        <v>0</v>
      </c>
      <c r="O827" s="121">
        <f t="shared" si="549"/>
        <v>0</v>
      </c>
      <c r="P827" s="126">
        <f t="shared" si="549"/>
        <v>0</v>
      </c>
      <c r="Q827" s="122"/>
      <c r="R827" s="408">
        <f t="shared" si="519"/>
        <v>0</v>
      </c>
      <c r="S827" s="693"/>
      <c r="T827" s="700">
        <f t="shared" si="542"/>
        <v>0</v>
      </c>
      <c r="U827" s="701">
        <f t="shared" si="542"/>
        <v>0</v>
      </c>
      <c r="V827" s="693"/>
      <c r="W827" s="700">
        <f t="shared" si="543"/>
        <v>0</v>
      </c>
      <c r="X827" s="126">
        <f t="shared" si="543"/>
        <v>0</v>
      </c>
      <c r="Y827" s="696">
        <f t="shared" si="520"/>
        <v>0</v>
      </c>
      <c r="Z827" s="408">
        <f t="shared" si="521"/>
        <v>0</v>
      </c>
      <c r="AA827" s="127"/>
      <c r="AB827" s="123">
        <f t="shared" si="550"/>
        <v>0</v>
      </c>
      <c r="AC827" s="121">
        <f t="shared" si="550"/>
        <v>0</v>
      </c>
      <c r="AD827" s="121">
        <f t="shared" si="550"/>
        <v>0</v>
      </c>
      <c r="AE827" s="121">
        <f t="shared" si="550"/>
        <v>0</v>
      </c>
      <c r="AF827" s="121">
        <f t="shared" si="550"/>
        <v>0</v>
      </c>
      <c r="AG827" s="121">
        <f t="shared" si="550"/>
        <v>0</v>
      </c>
      <c r="AH827" s="121">
        <f t="shared" si="550"/>
        <v>0</v>
      </c>
      <c r="AI827" s="121">
        <f t="shared" si="550"/>
        <v>0</v>
      </c>
      <c r="AJ827" s="121">
        <f t="shared" si="550"/>
        <v>0</v>
      </c>
      <c r="AK827" s="121">
        <f t="shared" si="550"/>
        <v>0</v>
      </c>
      <c r="AL827" s="121">
        <f t="shared" si="550"/>
        <v>0</v>
      </c>
      <c r="AM827" s="121">
        <f t="shared" si="550"/>
        <v>0</v>
      </c>
      <c r="AN827" s="121">
        <f t="shared" si="550"/>
        <v>0</v>
      </c>
      <c r="AO827" s="701">
        <f t="shared" si="550"/>
        <v>0</v>
      </c>
      <c r="AP827" s="122"/>
      <c r="AQ827" s="123">
        <f t="shared" si="551"/>
        <v>0</v>
      </c>
      <c r="AR827" s="121">
        <f t="shared" si="551"/>
        <v>0</v>
      </c>
      <c r="AS827" s="121">
        <f t="shared" si="551"/>
        <v>0</v>
      </c>
      <c r="AT827" s="121">
        <f t="shared" si="551"/>
        <v>0</v>
      </c>
      <c r="AU827" s="121">
        <f t="shared" si="551"/>
        <v>0</v>
      </c>
      <c r="AV827" s="121">
        <f t="shared" si="551"/>
        <v>0</v>
      </c>
      <c r="AW827" s="121">
        <f t="shared" si="551"/>
        <v>0</v>
      </c>
      <c r="AX827" s="121">
        <f t="shared" si="551"/>
        <v>0</v>
      </c>
      <c r="AY827" s="121">
        <f t="shared" si="551"/>
        <v>0</v>
      </c>
      <c r="AZ827" s="121">
        <f t="shared" si="551"/>
        <v>0</v>
      </c>
      <c r="BA827" s="121">
        <f t="shared" si="551"/>
        <v>0</v>
      </c>
      <c r="BB827" s="121">
        <f t="shared" si="551"/>
        <v>0</v>
      </c>
      <c r="BC827" s="121">
        <f t="shared" si="551"/>
        <v>0</v>
      </c>
      <c r="BD827" s="701">
        <f t="shared" si="551"/>
        <v>0</v>
      </c>
      <c r="BE827" s="693"/>
      <c r="BF827" s="122">
        <f t="shared" si="522"/>
        <v>0</v>
      </c>
      <c r="BG827" s="124"/>
      <c r="BH827" s="122">
        <f t="shared" si="523"/>
        <v>0</v>
      </c>
      <c r="BI827" s="124"/>
      <c r="BJ827" s="122">
        <f t="shared" si="524"/>
        <v>0</v>
      </c>
      <c r="BK827" s="124"/>
      <c r="BL827" s="125">
        <f t="shared" si="525"/>
        <v>0</v>
      </c>
      <c r="BM827" s="124"/>
      <c r="BN827" s="123">
        <f t="shared" si="546"/>
        <v>0</v>
      </c>
      <c r="BO827" s="126">
        <f t="shared" si="546"/>
        <v>0</v>
      </c>
      <c r="BP827" s="127"/>
      <c r="BQ827" s="410"/>
    </row>
    <row r="828" spans="1:69" s="58" customFormat="1" ht="17.55" hidden="1" customHeight="1">
      <c r="A828"/>
      <c r="B828"/>
      <c r="C828" s="139" t="str">
        <f t="shared" si="518"/>
        <v>H</v>
      </c>
      <c r="D828" s="130" t="str">
        <f t="shared" si="548"/>
        <v>R_Dopant</v>
      </c>
      <c r="E828" s="129" t="str">
        <f t="shared" si="547"/>
        <v>Hodogaya</v>
      </c>
      <c r="F828" s="717"/>
      <c r="G828" s="123">
        <f t="shared" si="549"/>
        <v>0</v>
      </c>
      <c r="H828" s="121">
        <f t="shared" si="549"/>
        <v>0</v>
      </c>
      <c r="I828" s="121">
        <f t="shared" si="549"/>
        <v>0</v>
      </c>
      <c r="J828" s="121">
        <f t="shared" si="549"/>
        <v>0</v>
      </c>
      <c r="K828" s="121">
        <f t="shared" si="549"/>
        <v>0</v>
      </c>
      <c r="L828" s="121">
        <f t="shared" si="549"/>
        <v>0</v>
      </c>
      <c r="M828" s="121">
        <f t="shared" si="549"/>
        <v>0</v>
      </c>
      <c r="N828" s="121">
        <f t="shared" si="549"/>
        <v>0</v>
      </c>
      <c r="O828" s="121">
        <f t="shared" si="549"/>
        <v>0</v>
      </c>
      <c r="P828" s="126">
        <f t="shared" si="549"/>
        <v>0</v>
      </c>
      <c r="Q828" s="122"/>
      <c r="R828" s="408">
        <f t="shared" si="519"/>
        <v>0</v>
      </c>
      <c r="S828" s="693"/>
      <c r="T828" s="700">
        <f t="shared" si="542"/>
        <v>0</v>
      </c>
      <c r="U828" s="701">
        <f t="shared" si="542"/>
        <v>0</v>
      </c>
      <c r="V828" s="693"/>
      <c r="W828" s="700">
        <f t="shared" si="543"/>
        <v>0</v>
      </c>
      <c r="X828" s="126">
        <f t="shared" si="543"/>
        <v>0</v>
      </c>
      <c r="Y828" s="696">
        <f t="shared" si="520"/>
        <v>0</v>
      </c>
      <c r="Z828" s="408">
        <f t="shared" si="521"/>
        <v>0</v>
      </c>
      <c r="AA828" s="127"/>
      <c r="AB828" s="123">
        <f t="shared" si="550"/>
        <v>0</v>
      </c>
      <c r="AC828" s="121">
        <f t="shared" si="550"/>
        <v>0</v>
      </c>
      <c r="AD828" s="121">
        <f t="shared" si="550"/>
        <v>0</v>
      </c>
      <c r="AE828" s="121">
        <f t="shared" si="550"/>
        <v>0</v>
      </c>
      <c r="AF828" s="121">
        <f t="shared" si="550"/>
        <v>0</v>
      </c>
      <c r="AG828" s="121">
        <f t="shared" si="550"/>
        <v>0</v>
      </c>
      <c r="AH828" s="121">
        <f t="shared" si="550"/>
        <v>0</v>
      </c>
      <c r="AI828" s="121">
        <f t="shared" si="550"/>
        <v>0</v>
      </c>
      <c r="AJ828" s="121">
        <f t="shared" si="550"/>
        <v>0</v>
      </c>
      <c r="AK828" s="121">
        <f t="shared" si="550"/>
        <v>0</v>
      </c>
      <c r="AL828" s="121">
        <f t="shared" si="550"/>
        <v>0</v>
      </c>
      <c r="AM828" s="121">
        <f t="shared" si="550"/>
        <v>0</v>
      </c>
      <c r="AN828" s="121">
        <f t="shared" si="550"/>
        <v>0</v>
      </c>
      <c r="AO828" s="701">
        <f t="shared" si="550"/>
        <v>0</v>
      </c>
      <c r="AP828" s="122"/>
      <c r="AQ828" s="123">
        <f t="shared" si="551"/>
        <v>0</v>
      </c>
      <c r="AR828" s="121">
        <f t="shared" si="551"/>
        <v>0</v>
      </c>
      <c r="AS828" s="121">
        <f t="shared" si="551"/>
        <v>0</v>
      </c>
      <c r="AT828" s="121">
        <f t="shared" si="551"/>
        <v>0</v>
      </c>
      <c r="AU828" s="121">
        <f t="shared" si="551"/>
        <v>0</v>
      </c>
      <c r="AV828" s="121">
        <f t="shared" si="551"/>
        <v>0</v>
      </c>
      <c r="AW828" s="121">
        <f t="shared" si="551"/>
        <v>0</v>
      </c>
      <c r="AX828" s="121">
        <f t="shared" si="551"/>
        <v>0</v>
      </c>
      <c r="AY828" s="121">
        <f t="shared" si="551"/>
        <v>0</v>
      </c>
      <c r="AZ828" s="121">
        <f t="shared" si="551"/>
        <v>0</v>
      </c>
      <c r="BA828" s="121">
        <f t="shared" si="551"/>
        <v>0</v>
      </c>
      <c r="BB828" s="121">
        <f t="shared" si="551"/>
        <v>0</v>
      </c>
      <c r="BC828" s="121">
        <f t="shared" si="551"/>
        <v>0</v>
      </c>
      <c r="BD828" s="701">
        <f t="shared" si="551"/>
        <v>0</v>
      </c>
      <c r="BE828" s="693"/>
      <c r="BF828" s="122">
        <f t="shared" si="522"/>
        <v>0</v>
      </c>
      <c r="BG828" s="124"/>
      <c r="BH828" s="122">
        <f t="shared" si="523"/>
        <v>0</v>
      </c>
      <c r="BI828" s="124"/>
      <c r="BJ828" s="122">
        <f t="shared" si="524"/>
        <v>0</v>
      </c>
      <c r="BK828" s="124"/>
      <c r="BL828" s="125">
        <f t="shared" si="525"/>
        <v>0</v>
      </c>
      <c r="BM828" s="124"/>
      <c r="BN828" s="123">
        <f t="shared" si="546"/>
        <v>0</v>
      </c>
      <c r="BO828" s="126">
        <f t="shared" si="546"/>
        <v>0</v>
      </c>
      <c r="BP828" s="127"/>
      <c r="BQ828" s="410"/>
    </row>
    <row r="829" spans="1:69" s="58" customFormat="1" ht="17.55" hidden="1" customHeight="1">
      <c r="A829"/>
      <c r="B829"/>
      <c r="C829" s="139" t="str">
        <f t="shared" si="518"/>
        <v>H</v>
      </c>
      <c r="D829" s="130" t="str">
        <f t="shared" si="548"/>
        <v>R_Dopant</v>
      </c>
      <c r="E829" s="129" t="str">
        <f t="shared" si="547"/>
        <v>Hyperion</v>
      </c>
      <c r="F829" s="717"/>
      <c r="G829" s="123">
        <f t="shared" si="549"/>
        <v>0</v>
      </c>
      <c r="H829" s="121">
        <f t="shared" si="549"/>
        <v>0</v>
      </c>
      <c r="I829" s="121">
        <f t="shared" si="549"/>
        <v>0</v>
      </c>
      <c r="J829" s="121">
        <f t="shared" si="549"/>
        <v>0</v>
      </c>
      <c r="K829" s="121">
        <f t="shared" si="549"/>
        <v>0</v>
      </c>
      <c r="L829" s="121">
        <f t="shared" si="549"/>
        <v>0</v>
      </c>
      <c r="M829" s="121">
        <f t="shared" si="549"/>
        <v>0</v>
      </c>
      <c r="N829" s="121">
        <f t="shared" si="549"/>
        <v>0</v>
      </c>
      <c r="O829" s="121">
        <f t="shared" si="549"/>
        <v>0</v>
      </c>
      <c r="P829" s="126">
        <f t="shared" si="549"/>
        <v>0</v>
      </c>
      <c r="Q829" s="122"/>
      <c r="R829" s="408">
        <f t="shared" si="519"/>
        <v>0</v>
      </c>
      <c r="S829" s="693"/>
      <c r="T829" s="700">
        <f t="shared" si="542"/>
        <v>0</v>
      </c>
      <c r="U829" s="701">
        <f t="shared" si="542"/>
        <v>0</v>
      </c>
      <c r="V829" s="693"/>
      <c r="W829" s="700">
        <f t="shared" si="543"/>
        <v>0</v>
      </c>
      <c r="X829" s="126">
        <f t="shared" si="543"/>
        <v>0</v>
      </c>
      <c r="Y829" s="696">
        <f t="shared" si="520"/>
        <v>0</v>
      </c>
      <c r="Z829" s="408">
        <f t="shared" si="521"/>
        <v>0</v>
      </c>
      <c r="AA829" s="127"/>
      <c r="AB829" s="123">
        <f t="shared" si="550"/>
        <v>0</v>
      </c>
      <c r="AC829" s="121">
        <f t="shared" si="550"/>
        <v>0</v>
      </c>
      <c r="AD829" s="121">
        <f t="shared" si="550"/>
        <v>0</v>
      </c>
      <c r="AE829" s="121">
        <f t="shared" si="550"/>
        <v>0</v>
      </c>
      <c r="AF829" s="121">
        <f t="shared" si="550"/>
        <v>0</v>
      </c>
      <c r="AG829" s="121">
        <f t="shared" si="550"/>
        <v>0</v>
      </c>
      <c r="AH829" s="121">
        <f t="shared" si="550"/>
        <v>0</v>
      </c>
      <c r="AI829" s="121">
        <f t="shared" si="550"/>
        <v>0</v>
      </c>
      <c r="AJ829" s="121">
        <f t="shared" si="550"/>
        <v>0</v>
      </c>
      <c r="AK829" s="121">
        <f t="shared" si="550"/>
        <v>0</v>
      </c>
      <c r="AL829" s="121">
        <f t="shared" si="550"/>
        <v>0</v>
      </c>
      <c r="AM829" s="121">
        <f t="shared" si="550"/>
        <v>0</v>
      </c>
      <c r="AN829" s="121">
        <f t="shared" si="550"/>
        <v>0</v>
      </c>
      <c r="AO829" s="701">
        <f t="shared" si="550"/>
        <v>0</v>
      </c>
      <c r="AP829" s="122"/>
      <c r="AQ829" s="123">
        <f t="shared" si="551"/>
        <v>0</v>
      </c>
      <c r="AR829" s="121">
        <f t="shared" si="551"/>
        <v>0</v>
      </c>
      <c r="AS829" s="121">
        <f t="shared" si="551"/>
        <v>0</v>
      </c>
      <c r="AT829" s="121">
        <f t="shared" si="551"/>
        <v>0</v>
      </c>
      <c r="AU829" s="121">
        <f t="shared" si="551"/>
        <v>0</v>
      </c>
      <c r="AV829" s="121">
        <f t="shared" si="551"/>
        <v>0</v>
      </c>
      <c r="AW829" s="121">
        <f t="shared" si="551"/>
        <v>0</v>
      </c>
      <c r="AX829" s="121">
        <f t="shared" si="551"/>
        <v>0</v>
      </c>
      <c r="AY829" s="121">
        <f t="shared" si="551"/>
        <v>0</v>
      </c>
      <c r="AZ829" s="121">
        <f t="shared" si="551"/>
        <v>0</v>
      </c>
      <c r="BA829" s="121">
        <f t="shared" si="551"/>
        <v>0</v>
      </c>
      <c r="BB829" s="121">
        <f t="shared" si="551"/>
        <v>0</v>
      </c>
      <c r="BC829" s="121">
        <f t="shared" si="551"/>
        <v>0</v>
      </c>
      <c r="BD829" s="701">
        <f t="shared" si="551"/>
        <v>0</v>
      </c>
      <c r="BE829" s="693"/>
      <c r="BF829" s="122">
        <f t="shared" si="522"/>
        <v>0</v>
      </c>
      <c r="BG829" s="124"/>
      <c r="BH829" s="122">
        <f t="shared" si="523"/>
        <v>0</v>
      </c>
      <c r="BI829" s="124"/>
      <c r="BJ829" s="122">
        <f t="shared" si="524"/>
        <v>0</v>
      </c>
      <c r="BK829" s="124"/>
      <c r="BL829" s="125">
        <f t="shared" si="525"/>
        <v>0</v>
      </c>
      <c r="BM829" s="124"/>
      <c r="BN829" s="123">
        <f t="shared" si="546"/>
        <v>0</v>
      </c>
      <c r="BO829" s="126">
        <f t="shared" si="546"/>
        <v>0</v>
      </c>
      <c r="BP829" s="127"/>
      <c r="BQ829" s="410"/>
    </row>
    <row r="830" spans="1:69" s="58" customFormat="1" ht="17.55" hidden="1" customHeight="1">
      <c r="A830"/>
      <c r="B830"/>
      <c r="C830" s="139" t="str">
        <f t="shared" si="518"/>
        <v>H</v>
      </c>
      <c r="D830" s="130" t="str">
        <f t="shared" si="548"/>
        <v>R_Dopant</v>
      </c>
      <c r="E830" s="129" t="str">
        <f t="shared" si="547"/>
        <v>Idemitsu Kosan</v>
      </c>
      <c r="F830" s="717"/>
      <c r="G830" s="123">
        <f t="shared" si="549"/>
        <v>0</v>
      </c>
      <c r="H830" s="121">
        <f t="shared" si="549"/>
        <v>0</v>
      </c>
      <c r="I830" s="121">
        <f t="shared" si="549"/>
        <v>0</v>
      </c>
      <c r="J830" s="121">
        <f t="shared" si="549"/>
        <v>0</v>
      </c>
      <c r="K830" s="121">
        <f t="shared" si="549"/>
        <v>0</v>
      </c>
      <c r="L830" s="121">
        <f t="shared" si="549"/>
        <v>0</v>
      </c>
      <c r="M830" s="121">
        <f t="shared" si="549"/>
        <v>0</v>
      </c>
      <c r="N830" s="121">
        <f t="shared" si="549"/>
        <v>0</v>
      </c>
      <c r="O830" s="121">
        <f t="shared" si="549"/>
        <v>0</v>
      </c>
      <c r="P830" s="126">
        <f t="shared" si="549"/>
        <v>0</v>
      </c>
      <c r="Q830" s="122"/>
      <c r="R830" s="408">
        <f t="shared" si="519"/>
        <v>0</v>
      </c>
      <c r="S830" s="693"/>
      <c r="T830" s="700">
        <f t="shared" si="542"/>
        <v>0</v>
      </c>
      <c r="U830" s="701">
        <f t="shared" si="542"/>
        <v>0</v>
      </c>
      <c r="V830" s="693"/>
      <c r="W830" s="700">
        <f t="shared" si="543"/>
        <v>0</v>
      </c>
      <c r="X830" s="126">
        <f t="shared" si="543"/>
        <v>0</v>
      </c>
      <c r="Y830" s="696">
        <f t="shared" si="520"/>
        <v>0</v>
      </c>
      <c r="Z830" s="408">
        <f t="shared" si="521"/>
        <v>0</v>
      </c>
      <c r="AA830" s="127"/>
      <c r="AB830" s="123">
        <f t="shared" si="550"/>
        <v>0</v>
      </c>
      <c r="AC830" s="121">
        <f t="shared" si="550"/>
        <v>0</v>
      </c>
      <c r="AD830" s="121">
        <f t="shared" si="550"/>
        <v>0</v>
      </c>
      <c r="AE830" s="121">
        <f t="shared" si="550"/>
        <v>0</v>
      </c>
      <c r="AF830" s="121">
        <f t="shared" si="550"/>
        <v>0</v>
      </c>
      <c r="AG830" s="121">
        <f t="shared" si="550"/>
        <v>0</v>
      </c>
      <c r="AH830" s="121">
        <f t="shared" si="550"/>
        <v>0</v>
      </c>
      <c r="AI830" s="121">
        <f t="shared" si="550"/>
        <v>0</v>
      </c>
      <c r="AJ830" s="121">
        <f t="shared" si="550"/>
        <v>0</v>
      </c>
      <c r="AK830" s="121">
        <f t="shared" si="550"/>
        <v>0</v>
      </c>
      <c r="AL830" s="121">
        <f t="shared" si="550"/>
        <v>0</v>
      </c>
      <c r="AM830" s="121">
        <f t="shared" si="550"/>
        <v>0</v>
      </c>
      <c r="AN830" s="121">
        <f t="shared" si="550"/>
        <v>0</v>
      </c>
      <c r="AO830" s="701">
        <f t="shared" si="550"/>
        <v>0</v>
      </c>
      <c r="AP830" s="122"/>
      <c r="AQ830" s="123">
        <f t="shared" si="551"/>
        <v>0</v>
      </c>
      <c r="AR830" s="121">
        <f t="shared" si="551"/>
        <v>0</v>
      </c>
      <c r="AS830" s="121">
        <f t="shared" si="551"/>
        <v>0</v>
      </c>
      <c r="AT830" s="121">
        <f t="shared" si="551"/>
        <v>0</v>
      </c>
      <c r="AU830" s="121">
        <f t="shared" si="551"/>
        <v>0</v>
      </c>
      <c r="AV830" s="121">
        <f t="shared" si="551"/>
        <v>0</v>
      </c>
      <c r="AW830" s="121">
        <f t="shared" si="551"/>
        <v>0</v>
      </c>
      <c r="AX830" s="121">
        <f t="shared" si="551"/>
        <v>0</v>
      </c>
      <c r="AY830" s="121">
        <f t="shared" si="551"/>
        <v>0</v>
      </c>
      <c r="AZ830" s="121">
        <f t="shared" si="551"/>
        <v>0</v>
      </c>
      <c r="BA830" s="121">
        <f t="shared" si="551"/>
        <v>0</v>
      </c>
      <c r="BB830" s="121">
        <f t="shared" si="551"/>
        <v>0</v>
      </c>
      <c r="BC830" s="121">
        <f t="shared" si="551"/>
        <v>0</v>
      </c>
      <c r="BD830" s="701">
        <f t="shared" si="551"/>
        <v>0</v>
      </c>
      <c r="BE830" s="693"/>
      <c r="BF830" s="122">
        <f t="shared" si="522"/>
        <v>0</v>
      </c>
      <c r="BG830" s="124"/>
      <c r="BH830" s="122">
        <f t="shared" si="523"/>
        <v>0</v>
      </c>
      <c r="BI830" s="124"/>
      <c r="BJ830" s="122">
        <f t="shared" si="524"/>
        <v>0</v>
      </c>
      <c r="BK830" s="124"/>
      <c r="BL830" s="125">
        <f t="shared" si="525"/>
        <v>0</v>
      </c>
      <c r="BM830" s="124"/>
      <c r="BN830" s="123">
        <f t="shared" si="546"/>
        <v>0</v>
      </c>
      <c r="BO830" s="126">
        <f t="shared" si="546"/>
        <v>0</v>
      </c>
      <c r="BP830" s="127"/>
      <c r="BQ830" s="410"/>
    </row>
    <row r="831" spans="1:69" s="58" customFormat="1" ht="17.55" hidden="1" customHeight="1">
      <c r="A831"/>
      <c r="B831"/>
      <c r="C831" s="139" t="str">
        <f t="shared" si="518"/>
        <v>H</v>
      </c>
      <c r="D831" s="130" t="str">
        <f t="shared" si="548"/>
        <v>R_Dopant</v>
      </c>
      <c r="E831" s="129" t="str">
        <f t="shared" si="547"/>
        <v>Jilin OLED</v>
      </c>
      <c r="F831" s="717"/>
      <c r="G831" s="123">
        <f t="shared" si="549"/>
        <v>0</v>
      </c>
      <c r="H831" s="121">
        <f t="shared" si="549"/>
        <v>0</v>
      </c>
      <c r="I831" s="121">
        <f t="shared" si="549"/>
        <v>0</v>
      </c>
      <c r="J831" s="121">
        <f t="shared" si="549"/>
        <v>0</v>
      </c>
      <c r="K831" s="121">
        <f t="shared" si="549"/>
        <v>0</v>
      </c>
      <c r="L831" s="121">
        <f t="shared" si="549"/>
        <v>0</v>
      </c>
      <c r="M831" s="121">
        <f t="shared" si="549"/>
        <v>0</v>
      </c>
      <c r="N831" s="121">
        <f t="shared" si="549"/>
        <v>0</v>
      </c>
      <c r="O831" s="121">
        <f t="shared" si="549"/>
        <v>0</v>
      </c>
      <c r="P831" s="126">
        <f t="shared" si="549"/>
        <v>0</v>
      </c>
      <c r="Q831" s="122"/>
      <c r="R831" s="408">
        <f t="shared" si="519"/>
        <v>0</v>
      </c>
      <c r="S831" s="693"/>
      <c r="T831" s="700">
        <f t="shared" si="542"/>
        <v>0</v>
      </c>
      <c r="U831" s="701">
        <f t="shared" si="542"/>
        <v>0</v>
      </c>
      <c r="V831" s="693"/>
      <c r="W831" s="700">
        <f t="shared" si="543"/>
        <v>0</v>
      </c>
      <c r="X831" s="126">
        <f t="shared" si="543"/>
        <v>0</v>
      </c>
      <c r="Y831" s="696">
        <f t="shared" si="520"/>
        <v>0</v>
      </c>
      <c r="Z831" s="408">
        <f t="shared" si="521"/>
        <v>0</v>
      </c>
      <c r="AA831" s="127"/>
      <c r="AB831" s="123">
        <f t="shared" si="550"/>
        <v>0</v>
      </c>
      <c r="AC831" s="121">
        <f t="shared" si="550"/>
        <v>0</v>
      </c>
      <c r="AD831" s="121">
        <f t="shared" si="550"/>
        <v>0</v>
      </c>
      <c r="AE831" s="121">
        <f t="shared" si="550"/>
        <v>0</v>
      </c>
      <c r="AF831" s="121">
        <f t="shared" si="550"/>
        <v>0</v>
      </c>
      <c r="AG831" s="121">
        <f t="shared" si="550"/>
        <v>0</v>
      </c>
      <c r="AH831" s="121">
        <f t="shared" si="550"/>
        <v>0</v>
      </c>
      <c r="AI831" s="121">
        <f t="shared" si="550"/>
        <v>0</v>
      </c>
      <c r="AJ831" s="121">
        <f t="shared" si="550"/>
        <v>0</v>
      </c>
      <c r="AK831" s="121">
        <f t="shared" si="550"/>
        <v>0</v>
      </c>
      <c r="AL831" s="121">
        <f t="shared" si="550"/>
        <v>0</v>
      </c>
      <c r="AM831" s="121">
        <f t="shared" si="550"/>
        <v>0</v>
      </c>
      <c r="AN831" s="121">
        <f t="shared" si="550"/>
        <v>0</v>
      </c>
      <c r="AO831" s="701">
        <f t="shared" si="550"/>
        <v>0</v>
      </c>
      <c r="AP831" s="122"/>
      <c r="AQ831" s="123">
        <f t="shared" si="551"/>
        <v>0</v>
      </c>
      <c r="AR831" s="121">
        <f t="shared" si="551"/>
        <v>0</v>
      </c>
      <c r="AS831" s="121">
        <f t="shared" si="551"/>
        <v>0</v>
      </c>
      <c r="AT831" s="121">
        <f t="shared" si="551"/>
        <v>0</v>
      </c>
      <c r="AU831" s="121">
        <f t="shared" si="551"/>
        <v>0</v>
      </c>
      <c r="AV831" s="121">
        <f t="shared" si="551"/>
        <v>0</v>
      </c>
      <c r="AW831" s="121">
        <f t="shared" si="551"/>
        <v>0</v>
      </c>
      <c r="AX831" s="121">
        <f t="shared" si="551"/>
        <v>0</v>
      </c>
      <c r="AY831" s="121">
        <f t="shared" si="551"/>
        <v>0</v>
      </c>
      <c r="AZ831" s="121">
        <f t="shared" si="551"/>
        <v>0</v>
      </c>
      <c r="BA831" s="121">
        <f t="shared" si="551"/>
        <v>0</v>
      </c>
      <c r="BB831" s="121">
        <f t="shared" si="551"/>
        <v>0</v>
      </c>
      <c r="BC831" s="121">
        <f t="shared" si="551"/>
        <v>0</v>
      </c>
      <c r="BD831" s="701">
        <f t="shared" si="551"/>
        <v>0</v>
      </c>
      <c r="BE831" s="693"/>
      <c r="BF831" s="122">
        <f t="shared" si="522"/>
        <v>0</v>
      </c>
      <c r="BG831" s="124"/>
      <c r="BH831" s="122">
        <f t="shared" si="523"/>
        <v>0</v>
      </c>
      <c r="BI831" s="124"/>
      <c r="BJ831" s="122">
        <f t="shared" si="524"/>
        <v>0</v>
      </c>
      <c r="BK831" s="124"/>
      <c r="BL831" s="125">
        <f t="shared" si="525"/>
        <v>0</v>
      </c>
      <c r="BM831" s="124"/>
      <c r="BN831" s="123">
        <f t="shared" si="546"/>
        <v>0</v>
      </c>
      <c r="BO831" s="126">
        <f t="shared" si="546"/>
        <v>0</v>
      </c>
      <c r="BP831" s="127"/>
      <c r="BQ831" s="410"/>
    </row>
    <row r="832" spans="1:69" s="58" customFormat="1" ht="17.55" hidden="1" customHeight="1">
      <c r="A832"/>
      <c r="B832"/>
      <c r="C832" s="139" t="str">
        <f t="shared" si="518"/>
        <v>H</v>
      </c>
      <c r="D832" s="130" t="str">
        <f t="shared" si="548"/>
        <v>R_Dopant</v>
      </c>
      <c r="E832" s="129" t="str">
        <f t="shared" si="547"/>
        <v>Jinwoong</v>
      </c>
      <c r="F832" s="717"/>
      <c r="G832" s="123">
        <f t="shared" si="549"/>
        <v>0</v>
      </c>
      <c r="H832" s="121">
        <f t="shared" si="549"/>
        <v>0</v>
      </c>
      <c r="I832" s="121">
        <f t="shared" si="549"/>
        <v>0</v>
      </c>
      <c r="J832" s="121">
        <f t="shared" si="549"/>
        <v>0</v>
      </c>
      <c r="K832" s="121">
        <f t="shared" si="549"/>
        <v>0</v>
      </c>
      <c r="L832" s="121">
        <f t="shared" si="549"/>
        <v>0</v>
      </c>
      <c r="M832" s="121">
        <f t="shared" si="549"/>
        <v>0</v>
      </c>
      <c r="N832" s="121">
        <f t="shared" si="549"/>
        <v>0</v>
      </c>
      <c r="O832" s="121">
        <f t="shared" si="549"/>
        <v>0</v>
      </c>
      <c r="P832" s="126">
        <f t="shared" si="549"/>
        <v>0</v>
      </c>
      <c r="Q832" s="122"/>
      <c r="R832" s="408">
        <f t="shared" si="519"/>
        <v>0</v>
      </c>
      <c r="S832" s="693"/>
      <c r="T832" s="700">
        <f t="shared" si="542"/>
        <v>0</v>
      </c>
      <c r="U832" s="701">
        <f t="shared" si="542"/>
        <v>0</v>
      </c>
      <c r="V832" s="693"/>
      <c r="W832" s="700">
        <f t="shared" si="543"/>
        <v>0</v>
      </c>
      <c r="X832" s="126">
        <f t="shared" si="543"/>
        <v>0</v>
      </c>
      <c r="Y832" s="696">
        <f t="shared" si="520"/>
        <v>0</v>
      </c>
      <c r="Z832" s="408">
        <f t="shared" si="521"/>
        <v>0</v>
      </c>
      <c r="AA832" s="127"/>
      <c r="AB832" s="123">
        <f t="shared" si="550"/>
        <v>0</v>
      </c>
      <c r="AC832" s="121">
        <f t="shared" si="550"/>
        <v>0</v>
      </c>
      <c r="AD832" s="121">
        <f t="shared" si="550"/>
        <v>0</v>
      </c>
      <c r="AE832" s="121">
        <f t="shared" si="550"/>
        <v>0</v>
      </c>
      <c r="AF832" s="121">
        <f t="shared" si="550"/>
        <v>0</v>
      </c>
      <c r="AG832" s="121">
        <f t="shared" si="550"/>
        <v>0</v>
      </c>
      <c r="AH832" s="121">
        <f t="shared" si="550"/>
        <v>0</v>
      </c>
      <c r="AI832" s="121">
        <f t="shared" si="550"/>
        <v>0</v>
      </c>
      <c r="AJ832" s="121">
        <f t="shared" si="550"/>
        <v>0</v>
      </c>
      <c r="AK832" s="121">
        <f t="shared" si="550"/>
        <v>0</v>
      </c>
      <c r="AL832" s="121">
        <f t="shared" si="550"/>
        <v>0</v>
      </c>
      <c r="AM832" s="121">
        <f t="shared" si="550"/>
        <v>0</v>
      </c>
      <c r="AN832" s="121">
        <f t="shared" si="550"/>
        <v>0</v>
      </c>
      <c r="AO832" s="701">
        <f t="shared" si="550"/>
        <v>0</v>
      </c>
      <c r="AP832" s="122"/>
      <c r="AQ832" s="123">
        <f t="shared" si="551"/>
        <v>0</v>
      </c>
      <c r="AR832" s="121">
        <f t="shared" si="551"/>
        <v>0</v>
      </c>
      <c r="AS832" s="121">
        <f t="shared" si="551"/>
        <v>0</v>
      </c>
      <c r="AT832" s="121">
        <f t="shared" si="551"/>
        <v>0</v>
      </c>
      <c r="AU832" s="121">
        <f t="shared" si="551"/>
        <v>0</v>
      </c>
      <c r="AV832" s="121">
        <f t="shared" si="551"/>
        <v>0</v>
      </c>
      <c r="AW832" s="121">
        <f t="shared" si="551"/>
        <v>0</v>
      </c>
      <c r="AX832" s="121">
        <f t="shared" si="551"/>
        <v>0</v>
      </c>
      <c r="AY832" s="121">
        <f t="shared" si="551"/>
        <v>0</v>
      </c>
      <c r="AZ832" s="121">
        <f t="shared" si="551"/>
        <v>0</v>
      </c>
      <c r="BA832" s="121">
        <f t="shared" si="551"/>
        <v>0</v>
      </c>
      <c r="BB832" s="121">
        <f t="shared" si="551"/>
        <v>0</v>
      </c>
      <c r="BC832" s="121">
        <f t="shared" si="551"/>
        <v>0</v>
      </c>
      <c r="BD832" s="701">
        <f t="shared" si="551"/>
        <v>0</v>
      </c>
      <c r="BE832" s="693"/>
      <c r="BF832" s="122">
        <f t="shared" si="522"/>
        <v>0</v>
      </c>
      <c r="BG832" s="124"/>
      <c r="BH832" s="122">
        <f t="shared" si="523"/>
        <v>0</v>
      </c>
      <c r="BI832" s="124"/>
      <c r="BJ832" s="122">
        <f t="shared" si="524"/>
        <v>0</v>
      </c>
      <c r="BK832" s="124"/>
      <c r="BL832" s="125">
        <f t="shared" si="525"/>
        <v>0</v>
      </c>
      <c r="BM832" s="124"/>
      <c r="BN832" s="123">
        <f t="shared" si="546"/>
        <v>0</v>
      </c>
      <c r="BO832" s="126">
        <f t="shared" si="546"/>
        <v>0</v>
      </c>
      <c r="BP832" s="127"/>
      <c r="BQ832" s="410"/>
    </row>
    <row r="833" spans="1:69" s="58" customFormat="1" ht="17.55" hidden="1" customHeight="1">
      <c r="A833"/>
      <c r="B833"/>
      <c r="C833" s="139" t="str">
        <f t="shared" si="518"/>
        <v>H</v>
      </c>
      <c r="D833" s="130" t="str">
        <f t="shared" si="548"/>
        <v>R_Dopant</v>
      </c>
      <c r="E833" s="129" t="str">
        <f t="shared" si="547"/>
        <v>LG Chem</v>
      </c>
      <c r="F833" s="717"/>
      <c r="G833" s="123">
        <f t="shared" si="549"/>
        <v>0</v>
      </c>
      <c r="H833" s="121">
        <f t="shared" si="549"/>
        <v>0</v>
      </c>
      <c r="I833" s="121">
        <f t="shared" si="549"/>
        <v>0</v>
      </c>
      <c r="J833" s="121">
        <f t="shared" si="549"/>
        <v>0</v>
      </c>
      <c r="K833" s="121">
        <f t="shared" si="549"/>
        <v>0</v>
      </c>
      <c r="L833" s="121">
        <f t="shared" si="549"/>
        <v>0</v>
      </c>
      <c r="M833" s="121">
        <f t="shared" si="549"/>
        <v>0</v>
      </c>
      <c r="N833" s="121">
        <f t="shared" si="549"/>
        <v>0</v>
      </c>
      <c r="O833" s="121">
        <f t="shared" si="549"/>
        <v>0</v>
      </c>
      <c r="P833" s="126">
        <f t="shared" si="549"/>
        <v>0</v>
      </c>
      <c r="Q833" s="122"/>
      <c r="R833" s="408">
        <f t="shared" si="519"/>
        <v>0</v>
      </c>
      <c r="S833" s="693"/>
      <c r="T833" s="700">
        <f t="shared" si="542"/>
        <v>0</v>
      </c>
      <c r="U833" s="701">
        <f t="shared" si="542"/>
        <v>0</v>
      </c>
      <c r="V833" s="693"/>
      <c r="W833" s="700">
        <f t="shared" si="543"/>
        <v>0</v>
      </c>
      <c r="X833" s="126">
        <f t="shared" si="543"/>
        <v>0</v>
      </c>
      <c r="Y833" s="696">
        <f t="shared" si="520"/>
        <v>0</v>
      </c>
      <c r="Z833" s="408">
        <f t="shared" si="521"/>
        <v>0</v>
      </c>
      <c r="AA833" s="127"/>
      <c r="AB833" s="123">
        <f t="shared" si="550"/>
        <v>0</v>
      </c>
      <c r="AC833" s="121">
        <f t="shared" si="550"/>
        <v>0</v>
      </c>
      <c r="AD833" s="121">
        <f t="shared" si="550"/>
        <v>0</v>
      </c>
      <c r="AE833" s="121">
        <f t="shared" si="550"/>
        <v>0</v>
      </c>
      <c r="AF833" s="121">
        <f t="shared" si="550"/>
        <v>0</v>
      </c>
      <c r="AG833" s="121">
        <f t="shared" si="550"/>
        <v>0</v>
      </c>
      <c r="AH833" s="121">
        <f t="shared" si="550"/>
        <v>0</v>
      </c>
      <c r="AI833" s="121">
        <f t="shared" si="550"/>
        <v>0</v>
      </c>
      <c r="AJ833" s="121">
        <f t="shared" si="550"/>
        <v>0</v>
      </c>
      <c r="AK833" s="121">
        <f t="shared" si="550"/>
        <v>0</v>
      </c>
      <c r="AL833" s="121">
        <f t="shared" si="550"/>
        <v>0</v>
      </c>
      <c r="AM833" s="121">
        <f t="shared" si="550"/>
        <v>0</v>
      </c>
      <c r="AN833" s="121">
        <f t="shared" si="550"/>
        <v>0</v>
      </c>
      <c r="AO833" s="701">
        <f t="shared" si="550"/>
        <v>0</v>
      </c>
      <c r="AP833" s="122"/>
      <c r="AQ833" s="123">
        <f t="shared" si="551"/>
        <v>0</v>
      </c>
      <c r="AR833" s="121">
        <f t="shared" si="551"/>
        <v>0</v>
      </c>
      <c r="AS833" s="121">
        <f t="shared" si="551"/>
        <v>0</v>
      </c>
      <c r="AT833" s="121">
        <f t="shared" si="551"/>
        <v>0</v>
      </c>
      <c r="AU833" s="121">
        <f t="shared" si="551"/>
        <v>0</v>
      </c>
      <c r="AV833" s="121">
        <f t="shared" si="551"/>
        <v>0</v>
      </c>
      <c r="AW833" s="121">
        <f t="shared" si="551"/>
        <v>0</v>
      </c>
      <c r="AX833" s="121">
        <f t="shared" si="551"/>
        <v>0</v>
      </c>
      <c r="AY833" s="121">
        <f t="shared" si="551"/>
        <v>0</v>
      </c>
      <c r="AZ833" s="121">
        <f t="shared" si="551"/>
        <v>0</v>
      </c>
      <c r="BA833" s="121">
        <f t="shared" si="551"/>
        <v>0</v>
      </c>
      <c r="BB833" s="121">
        <f t="shared" si="551"/>
        <v>0</v>
      </c>
      <c r="BC833" s="121">
        <f t="shared" si="551"/>
        <v>0</v>
      </c>
      <c r="BD833" s="701">
        <f t="shared" si="551"/>
        <v>0</v>
      </c>
      <c r="BE833" s="693"/>
      <c r="BF833" s="122">
        <f t="shared" si="522"/>
        <v>0</v>
      </c>
      <c r="BG833" s="124"/>
      <c r="BH833" s="122">
        <f t="shared" si="523"/>
        <v>0</v>
      </c>
      <c r="BI833" s="124"/>
      <c r="BJ833" s="122">
        <f t="shared" si="524"/>
        <v>0</v>
      </c>
      <c r="BK833" s="124"/>
      <c r="BL833" s="125">
        <f t="shared" si="525"/>
        <v>0</v>
      </c>
      <c r="BM833" s="124"/>
      <c r="BN833" s="123">
        <f t="shared" si="546"/>
        <v>0</v>
      </c>
      <c r="BO833" s="126">
        <f t="shared" si="546"/>
        <v>0</v>
      </c>
      <c r="BP833" s="127"/>
      <c r="BQ833" s="410"/>
    </row>
    <row r="834" spans="1:69" s="58" customFormat="1" ht="17.55" hidden="1" customHeight="1">
      <c r="A834"/>
      <c r="B834"/>
      <c r="C834" s="139" t="str">
        <f t="shared" si="518"/>
        <v>H</v>
      </c>
      <c r="D834" s="130" t="str">
        <f t="shared" si="548"/>
        <v>R_Dopant</v>
      </c>
      <c r="E834" s="129" t="str">
        <f t="shared" si="547"/>
        <v>LT Materials</v>
      </c>
      <c r="F834" s="717"/>
      <c r="G834" s="123">
        <f t="shared" si="549"/>
        <v>0</v>
      </c>
      <c r="H834" s="121">
        <f t="shared" si="549"/>
        <v>0</v>
      </c>
      <c r="I834" s="121">
        <f t="shared" si="549"/>
        <v>0</v>
      </c>
      <c r="J834" s="121">
        <f t="shared" si="549"/>
        <v>0</v>
      </c>
      <c r="K834" s="121">
        <f t="shared" si="549"/>
        <v>0</v>
      </c>
      <c r="L834" s="121">
        <f t="shared" si="549"/>
        <v>0</v>
      </c>
      <c r="M834" s="121">
        <f t="shared" si="549"/>
        <v>0</v>
      </c>
      <c r="N834" s="121">
        <f t="shared" si="549"/>
        <v>0</v>
      </c>
      <c r="O834" s="121">
        <f t="shared" si="549"/>
        <v>0</v>
      </c>
      <c r="P834" s="126">
        <f t="shared" si="549"/>
        <v>0</v>
      </c>
      <c r="Q834" s="122"/>
      <c r="R834" s="408">
        <f t="shared" si="519"/>
        <v>0</v>
      </c>
      <c r="S834" s="693"/>
      <c r="T834" s="700">
        <f t="shared" si="542"/>
        <v>0</v>
      </c>
      <c r="U834" s="701">
        <f t="shared" si="542"/>
        <v>0</v>
      </c>
      <c r="V834" s="693"/>
      <c r="W834" s="700">
        <f t="shared" si="543"/>
        <v>0</v>
      </c>
      <c r="X834" s="126">
        <f t="shared" si="543"/>
        <v>0</v>
      </c>
      <c r="Y834" s="696">
        <f t="shared" si="520"/>
        <v>0</v>
      </c>
      <c r="Z834" s="408">
        <f t="shared" si="521"/>
        <v>0</v>
      </c>
      <c r="AA834" s="127"/>
      <c r="AB834" s="123">
        <f t="shared" si="550"/>
        <v>0</v>
      </c>
      <c r="AC834" s="121">
        <f t="shared" si="550"/>
        <v>0</v>
      </c>
      <c r="AD834" s="121">
        <f t="shared" si="550"/>
        <v>0</v>
      </c>
      <c r="AE834" s="121">
        <f t="shared" si="550"/>
        <v>0</v>
      </c>
      <c r="AF834" s="121">
        <f t="shared" si="550"/>
        <v>0</v>
      </c>
      <c r="AG834" s="121">
        <f t="shared" si="550"/>
        <v>0</v>
      </c>
      <c r="AH834" s="121">
        <f t="shared" si="550"/>
        <v>0</v>
      </c>
      <c r="AI834" s="121">
        <f t="shared" si="550"/>
        <v>0</v>
      </c>
      <c r="AJ834" s="121">
        <f t="shared" si="550"/>
        <v>0</v>
      </c>
      <c r="AK834" s="121">
        <f t="shared" si="550"/>
        <v>0</v>
      </c>
      <c r="AL834" s="121">
        <f t="shared" si="550"/>
        <v>0</v>
      </c>
      <c r="AM834" s="121">
        <f t="shared" si="550"/>
        <v>0</v>
      </c>
      <c r="AN834" s="121">
        <f t="shared" si="550"/>
        <v>0</v>
      </c>
      <c r="AO834" s="701">
        <f t="shared" si="550"/>
        <v>0</v>
      </c>
      <c r="AP834" s="122"/>
      <c r="AQ834" s="123">
        <f t="shared" si="551"/>
        <v>0</v>
      </c>
      <c r="AR834" s="121">
        <f t="shared" si="551"/>
        <v>0</v>
      </c>
      <c r="AS834" s="121">
        <f t="shared" si="551"/>
        <v>0</v>
      </c>
      <c r="AT834" s="121">
        <f t="shared" si="551"/>
        <v>0</v>
      </c>
      <c r="AU834" s="121">
        <f t="shared" si="551"/>
        <v>0</v>
      </c>
      <c r="AV834" s="121">
        <f t="shared" si="551"/>
        <v>0</v>
      </c>
      <c r="AW834" s="121">
        <f t="shared" si="551"/>
        <v>0</v>
      </c>
      <c r="AX834" s="121">
        <f t="shared" si="551"/>
        <v>0</v>
      </c>
      <c r="AY834" s="121">
        <f t="shared" si="551"/>
        <v>0</v>
      </c>
      <c r="AZ834" s="121">
        <f t="shared" si="551"/>
        <v>0</v>
      </c>
      <c r="BA834" s="121">
        <f t="shared" si="551"/>
        <v>0</v>
      </c>
      <c r="BB834" s="121">
        <f t="shared" si="551"/>
        <v>0</v>
      </c>
      <c r="BC834" s="121">
        <f t="shared" si="551"/>
        <v>0</v>
      </c>
      <c r="BD834" s="701">
        <f t="shared" si="551"/>
        <v>0</v>
      </c>
      <c r="BE834" s="693"/>
      <c r="BF834" s="122">
        <f t="shared" si="522"/>
        <v>0</v>
      </c>
      <c r="BG834" s="124"/>
      <c r="BH834" s="122">
        <f t="shared" si="523"/>
        <v>0</v>
      </c>
      <c r="BI834" s="124"/>
      <c r="BJ834" s="122">
        <f t="shared" si="524"/>
        <v>0</v>
      </c>
      <c r="BK834" s="124"/>
      <c r="BL834" s="125">
        <f t="shared" si="525"/>
        <v>0</v>
      </c>
      <c r="BM834" s="124"/>
      <c r="BN834" s="123">
        <f t="shared" si="546"/>
        <v>0</v>
      </c>
      <c r="BO834" s="126">
        <f t="shared" si="546"/>
        <v>0</v>
      </c>
      <c r="BP834" s="127"/>
      <c r="BQ834" s="410"/>
    </row>
    <row r="835" spans="1:69" s="58" customFormat="1" ht="17.55" hidden="1" customHeight="1">
      <c r="A835"/>
      <c r="B835"/>
      <c r="C835" s="139" t="str">
        <f t="shared" si="518"/>
        <v>H</v>
      </c>
      <c r="D835" s="130" t="str">
        <f t="shared" si="548"/>
        <v>R_Dopant</v>
      </c>
      <c r="E835" s="129" t="str">
        <f t="shared" si="547"/>
        <v>LT Metal</v>
      </c>
      <c r="F835" s="717"/>
      <c r="G835" s="123">
        <f t="shared" si="549"/>
        <v>0</v>
      </c>
      <c r="H835" s="121">
        <f t="shared" si="549"/>
        <v>0</v>
      </c>
      <c r="I835" s="121">
        <f t="shared" si="549"/>
        <v>0</v>
      </c>
      <c r="J835" s="121">
        <f t="shared" si="549"/>
        <v>0</v>
      </c>
      <c r="K835" s="121">
        <f t="shared" si="549"/>
        <v>0</v>
      </c>
      <c r="L835" s="121">
        <f t="shared" si="549"/>
        <v>0</v>
      </c>
      <c r="M835" s="121">
        <f t="shared" si="549"/>
        <v>0</v>
      </c>
      <c r="N835" s="121">
        <f t="shared" si="549"/>
        <v>0</v>
      </c>
      <c r="O835" s="121">
        <f t="shared" si="549"/>
        <v>0</v>
      </c>
      <c r="P835" s="126">
        <f t="shared" si="549"/>
        <v>0</v>
      </c>
      <c r="Q835" s="122"/>
      <c r="R835" s="408">
        <f t="shared" si="519"/>
        <v>0</v>
      </c>
      <c r="S835" s="693"/>
      <c r="T835" s="700">
        <f t="shared" si="542"/>
        <v>0</v>
      </c>
      <c r="U835" s="701">
        <f t="shared" si="542"/>
        <v>0</v>
      </c>
      <c r="V835" s="693"/>
      <c r="W835" s="700">
        <f t="shared" si="543"/>
        <v>0</v>
      </c>
      <c r="X835" s="126">
        <f t="shared" si="543"/>
        <v>0</v>
      </c>
      <c r="Y835" s="696">
        <f t="shared" si="520"/>
        <v>0</v>
      </c>
      <c r="Z835" s="408">
        <f t="shared" si="521"/>
        <v>0</v>
      </c>
      <c r="AA835" s="127"/>
      <c r="AB835" s="123">
        <f t="shared" si="550"/>
        <v>0</v>
      </c>
      <c r="AC835" s="121">
        <f t="shared" si="550"/>
        <v>0</v>
      </c>
      <c r="AD835" s="121">
        <f t="shared" si="550"/>
        <v>0</v>
      </c>
      <c r="AE835" s="121">
        <f t="shared" si="550"/>
        <v>0</v>
      </c>
      <c r="AF835" s="121">
        <f t="shared" si="550"/>
        <v>0</v>
      </c>
      <c r="AG835" s="121">
        <f t="shared" si="550"/>
        <v>0</v>
      </c>
      <c r="AH835" s="121">
        <f t="shared" si="550"/>
        <v>0</v>
      </c>
      <c r="AI835" s="121">
        <f t="shared" si="550"/>
        <v>0</v>
      </c>
      <c r="AJ835" s="121">
        <f t="shared" si="550"/>
        <v>0</v>
      </c>
      <c r="AK835" s="121">
        <f t="shared" si="550"/>
        <v>0</v>
      </c>
      <c r="AL835" s="121">
        <f t="shared" si="550"/>
        <v>0</v>
      </c>
      <c r="AM835" s="121">
        <f t="shared" si="550"/>
        <v>0</v>
      </c>
      <c r="AN835" s="121">
        <f t="shared" si="550"/>
        <v>0</v>
      </c>
      <c r="AO835" s="701">
        <f t="shared" si="550"/>
        <v>0</v>
      </c>
      <c r="AP835" s="122"/>
      <c r="AQ835" s="123">
        <f t="shared" si="551"/>
        <v>0</v>
      </c>
      <c r="AR835" s="121">
        <f t="shared" si="551"/>
        <v>0</v>
      </c>
      <c r="AS835" s="121">
        <f t="shared" si="551"/>
        <v>0</v>
      </c>
      <c r="AT835" s="121">
        <f t="shared" si="551"/>
        <v>0</v>
      </c>
      <c r="AU835" s="121">
        <f t="shared" si="551"/>
        <v>0</v>
      </c>
      <c r="AV835" s="121">
        <f t="shared" si="551"/>
        <v>0</v>
      </c>
      <c r="AW835" s="121">
        <f t="shared" si="551"/>
        <v>0</v>
      </c>
      <c r="AX835" s="121">
        <f t="shared" si="551"/>
        <v>0</v>
      </c>
      <c r="AY835" s="121">
        <f t="shared" si="551"/>
        <v>0</v>
      </c>
      <c r="AZ835" s="121">
        <f t="shared" si="551"/>
        <v>0</v>
      </c>
      <c r="BA835" s="121">
        <f t="shared" si="551"/>
        <v>0</v>
      </c>
      <c r="BB835" s="121">
        <f t="shared" si="551"/>
        <v>0</v>
      </c>
      <c r="BC835" s="121">
        <f t="shared" si="551"/>
        <v>0</v>
      </c>
      <c r="BD835" s="701">
        <f t="shared" si="551"/>
        <v>0</v>
      </c>
      <c r="BE835" s="693"/>
      <c r="BF835" s="122">
        <f t="shared" si="522"/>
        <v>0</v>
      </c>
      <c r="BG835" s="124"/>
      <c r="BH835" s="122">
        <f t="shared" si="523"/>
        <v>0</v>
      </c>
      <c r="BI835" s="124"/>
      <c r="BJ835" s="122">
        <f t="shared" si="524"/>
        <v>0</v>
      </c>
      <c r="BK835" s="124"/>
      <c r="BL835" s="125">
        <f t="shared" si="525"/>
        <v>0</v>
      </c>
      <c r="BM835" s="124"/>
      <c r="BN835" s="123">
        <f t="shared" si="546"/>
        <v>0</v>
      </c>
      <c r="BO835" s="126">
        <f t="shared" si="546"/>
        <v>0</v>
      </c>
      <c r="BP835" s="127"/>
      <c r="BQ835" s="410"/>
    </row>
    <row r="836" spans="1:69" s="58" customFormat="1" ht="17.55" hidden="1" customHeight="1">
      <c r="A836"/>
      <c r="B836"/>
      <c r="C836" s="139" t="str">
        <f t="shared" si="518"/>
        <v>H</v>
      </c>
      <c r="D836" s="130" t="str">
        <f t="shared" si="548"/>
        <v>R_Dopant</v>
      </c>
      <c r="E836" s="129" t="str">
        <f t="shared" si="547"/>
        <v>LTOM</v>
      </c>
      <c r="F836" s="717"/>
      <c r="G836" s="123">
        <f t="shared" ref="G836:P845" si="552">SUMIFS(Share, Y, $E$3, Config, $G$11, P, G$15, LType, $D836, MSup, $E836)</f>
        <v>0</v>
      </c>
      <c r="H836" s="121">
        <f t="shared" si="552"/>
        <v>0</v>
      </c>
      <c r="I836" s="121">
        <f t="shared" si="552"/>
        <v>0</v>
      </c>
      <c r="J836" s="121">
        <f t="shared" si="552"/>
        <v>0</v>
      </c>
      <c r="K836" s="121">
        <f t="shared" si="552"/>
        <v>0</v>
      </c>
      <c r="L836" s="121">
        <f t="shared" si="552"/>
        <v>0</v>
      </c>
      <c r="M836" s="121">
        <f t="shared" si="552"/>
        <v>0</v>
      </c>
      <c r="N836" s="121">
        <f t="shared" si="552"/>
        <v>0</v>
      </c>
      <c r="O836" s="121">
        <f t="shared" si="552"/>
        <v>0</v>
      </c>
      <c r="P836" s="126">
        <f t="shared" si="552"/>
        <v>0</v>
      </c>
      <c r="Q836" s="122"/>
      <c r="R836" s="408">
        <f t="shared" si="519"/>
        <v>0</v>
      </c>
      <c r="S836" s="693"/>
      <c r="T836" s="700">
        <f t="shared" ref="T836:U855" si="553">SUMIFS(Share, Y, $E$3, Config, $T$11, P, T$15, LType, $D836, MSup, $E836)</f>
        <v>0</v>
      </c>
      <c r="U836" s="701">
        <f t="shared" si="553"/>
        <v>0</v>
      </c>
      <c r="V836" s="693"/>
      <c r="W836" s="700">
        <f t="shared" ref="W836:X855" si="554">SUMIFS(Share, Y, $E$3, Config, $W$11, P, W$15, LType, $D836, MSup, $E836)</f>
        <v>0</v>
      </c>
      <c r="X836" s="126">
        <f t="shared" si="554"/>
        <v>0</v>
      </c>
      <c r="Y836" s="696">
        <f t="shared" si="520"/>
        <v>0</v>
      </c>
      <c r="Z836" s="408">
        <f t="shared" si="521"/>
        <v>0</v>
      </c>
      <c r="AA836" s="127"/>
      <c r="AB836" s="123">
        <f t="shared" ref="AB836:AO845" si="555">SUMIFS(Share, Y, $E$3, Config, $AB$11, P, AB$15, LType, $D836, MSup, $E836)</f>
        <v>0</v>
      </c>
      <c r="AC836" s="121">
        <f t="shared" si="555"/>
        <v>0</v>
      </c>
      <c r="AD836" s="121">
        <f t="shared" si="555"/>
        <v>0</v>
      </c>
      <c r="AE836" s="121">
        <f t="shared" si="555"/>
        <v>0</v>
      </c>
      <c r="AF836" s="121">
        <f t="shared" si="555"/>
        <v>0</v>
      </c>
      <c r="AG836" s="121">
        <f t="shared" si="555"/>
        <v>0</v>
      </c>
      <c r="AH836" s="121">
        <f t="shared" si="555"/>
        <v>0</v>
      </c>
      <c r="AI836" s="121">
        <f t="shared" si="555"/>
        <v>0</v>
      </c>
      <c r="AJ836" s="121">
        <f t="shared" si="555"/>
        <v>0</v>
      </c>
      <c r="AK836" s="121">
        <f t="shared" si="555"/>
        <v>0</v>
      </c>
      <c r="AL836" s="121">
        <f t="shared" si="555"/>
        <v>0</v>
      </c>
      <c r="AM836" s="121">
        <f t="shared" si="555"/>
        <v>0</v>
      </c>
      <c r="AN836" s="121">
        <f t="shared" si="555"/>
        <v>0</v>
      </c>
      <c r="AO836" s="701">
        <f t="shared" si="555"/>
        <v>0</v>
      </c>
      <c r="AP836" s="122"/>
      <c r="AQ836" s="123">
        <f t="shared" ref="AQ836:BD845" si="556">SUMIFS(Share, Y, $E$3, Config, $AQ$11, P, AQ$15, LType, $D836, MSup, $E836)</f>
        <v>0</v>
      </c>
      <c r="AR836" s="121">
        <f t="shared" si="556"/>
        <v>0</v>
      </c>
      <c r="AS836" s="121">
        <f t="shared" si="556"/>
        <v>0</v>
      </c>
      <c r="AT836" s="121">
        <f t="shared" si="556"/>
        <v>0</v>
      </c>
      <c r="AU836" s="121">
        <f t="shared" si="556"/>
        <v>0</v>
      </c>
      <c r="AV836" s="121">
        <f t="shared" si="556"/>
        <v>0</v>
      </c>
      <c r="AW836" s="121">
        <f t="shared" si="556"/>
        <v>0</v>
      </c>
      <c r="AX836" s="121">
        <f t="shared" si="556"/>
        <v>0</v>
      </c>
      <c r="AY836" s="121">
        <f t="shared" si="556"/>
        <v>0</v>
      </c>
      <c r="AZ836" s="121">
        <f t="shared" si="556"/>
        <v>0</v>
      </c>
      <c r="BA836" s="121">
        <f t="shared" si="556"/>
        <v>0</v>
      </c>
      <c r="BB836" s="121">
        <f t="shared" si="556"/>
        <v>0</v>
      </c>
      <c r="BC836" s="121">
        <f t="shared" si="556"/>
        <v>0</v>
      </c>
      <c r="BD836" s="701">
        <f t="shared" si="556"/>
        <v>0</v>
      </c>
      <c r="BE836" s="693"/>
      <c r="BF836" s="122">
        <f t="shared" si="522"/>
        <v>0</v>
      </c>
      <c r="BG836" s="124"/>
      <c r="BH836" s="122">
        <f t="shared" si="523"/>
        <v>0</v>
      </c>
      <c r="BI836" s="124"/>
      <c r="BJ836" s="122">
        <f t="shared" si="524"/>
        <v>0</v>
      </c>
      <c r="BK836" s="124"/>
      <c r="BL836" s="125">
        <f t="shared" si="525"/>
        <v>0</v>
      </c>
      <c r="BM836" s="124"/>
      <c r="BN836" s="123">
        <f t="shared" ref="BN836:BO855" si="557">SUMIFS(Share, Y, $E$3, Config, $BN$11, P, BN$15, LType, $D836, MSup, $E836)</f>
        <v>0</v>
      </c>
      <c r="BO836" s="126">
        <f t="shared" si="557"/>
        <v>0</v>
      </c>
      <c r="BP836" s="127"/>
      <c r="BQ836" s="410"/>
    </row>
    <row r="837" spans="1:69" s="58" customFormat="1" ht="17.55" hidden="1" customHeight="1">
      <c r="A837"/>
      <c r="B837"/>
      <c r="C837" s="139" t="str">
        <f t="shared" si="518"/>
        <v>H</v>
      </c>
      <c r="D837" s="130" t="str">
        <f t="shared" si="548"/>
        <v>R_Dopant</v>
      </c>
      <c r="E837" s="129" t="str">
        <f t="shared" si="547"/>
        <v>Lumilan</v>
      </c>
      <c r="F837" s="717"/>
      <c r="G837" s="123">
        <f t="shared" si="552"/>
        <v>0</v>
      </c>
      <c r="H837" s="121">
        <f t="shared" si="552"/>
        <v>0</v>
      </c>
      <c r="I837" s="121">
        <f t="shared" si="552"/>
        <v>0</v>
      </c>
      <c r="J837" s="121">
        <f t="shared" si="552"/>
        <v>0</v>
      </c>
      <c r="K837" s="121">
        <f t="shared" si="552"/>
        <v>0</v>
      </c>
      <c r="L837" s="121">
        <f t="shared" si="552"/>
        <v>0</v>
      </c>
      <c r="M837" s="121">
        <f t="shared" si="552"/>
        <v>0</v>
      </c>
      <c r="N837" s="121">
        <f t="shared" si="552"/>
        <v>0</v>
      </c>
      <c r="O837" s="121">
        <f t="shared" si="552"/>
        <v>0</v>
      </c>
      <c r="P837" s="126">
        <f t="shared" si="552"/>
        <v>0</v>
      </c>
      <c r="Q837" s="122"/>
      <c r="R837" s="408">
        <f t="shared" si="519"/>
        <v>0</v>
      </c>
      <c r="S837" s="693"/>
      <c r="T837" s="700">
        <f t="shared" si="553"/>
        <v>0</v>
      </c>
      <c r="U837" s="701">
        <f t="shared" si="553"/>
        <v>0</v>
      </c>
      <c r="V837" s="693"/>
      <c r="W837" s="700">
        <f t="shared" si="554"/>
        <v>0</v>
      </c>
      <c r="X837" s="126">
        <f t="shared" si="554"/>
        <v>0</v>
      </c>
      <c r="Y837" s="696">
        <f t="shared" si="520"/>
        <v>0</v>
      </c>
      <c r="Z837" s="408">
        <f t="shared" si="521"/>
        <v>0</v>
      </c>
      <c r="AA837" s="127"/>
      <c r="AB837" s="123">
        <f t="shared" si="555"/>
        <v>0</v>
      </c>
      <c r="AC837" s="121">
        <f t="shared" si="555"/>
        <v>0</v>
      </c>
      <c r="AD837" s="121">
        <f t="shared" si="555"/>
        <v>0</v>
      </c>
      <c r="AE837" s="121">
        <f t="shared" si="555"/>
        <v>0</v>
      </c>
      <c r="AF837" s="121">
        <f t="shared" si="555"/>
        <v>0</v>
      </c>
      <c r="AG837" s="121">
        <f t="shared" si="555"/>
        <v>0</v>
      </c>
      <c r="AH837" s="121">
        <f t="shared" si="555"/>
        <v>0</v>
      </c>
      <c r="AI837" s="121">
        <f t="shared" si="555"/>
        <v>0</v>
      </c>
      <c r="AJ837" s="121">
        <f t="shared" si="555"/>
        <v>0</v>
      </c>
      <c r="AK837" s="121">
        <f t="shared" si="555"/>
        <v>0</v>
      </c>
      <c r="AL837" s="121">
        <f t="shared" si="555"/>
        <v>0</v>
      </c>
      <c r="AM837" s="121">
        <f t="shared" si="555"/>
        <v>0</v>
      </c>
      <c r="AN837" s="121">
        <f t="shared" si="555"/>
        <v>0</v>
      </c>
      <c r="AO837" s="701">
        <f t="shared" si="555"/>
        <v>0</v>
      </c>
      <c r="AP837" s="122"/>
      <c r="AQ837" s="123">
        <f t="shared" si="556"/>
        <v>0</v>
      </c>
      <c r="AR837" s="121">
        <f t="shared" si="556"/>
        <v>0</v>
      </c>
      <c r="AS837" s="121">
        <f t="shared" si="556"/>
        <v>0</v>
      </c>
      <c r="AT837" s="121">
        <f t="shared" si="556"/>
        <v>0</v>
      </c>
      <c r="AU837" s="121">
        <f t="shared" si="556"/>
        <v>0</v>
      </c>
      <c r="AV837" s="121">
        <f t="shared" si="556"/>
        <v>0</v>
      </c>
      <c r="AW837" s="121">
        <f t="shared" si="556"/>
        <v>0</v>
      </c>
      <c r="AX837" s="121">
        <f t="shared" si="556"/>
        <v>0</v>
      </c>
      <c r="AY837" s="121">
        <f t="shared" si="556"/>
        <v>0</v>
      </c>
      <c r="AZ837" s="121">
        <f t="shared" si="556"/>
        <v>0</v>
      </c>
      <c r="BA837" s="121">
        <f t="shared" si="556"/>
        <v>0</v>
      </c>
      <c r="BB837" s="121">
        <f t="shared" si="556"/>
        <v>0</v>
      </c>
      <c r="BC837" s="121">
        <f t="shared" si="556"/>
        <v>0</v>
      </c>
      <c r="BD837" s="701">
        <f t="shared" si="556"/>
        <v>0</v>
      </c>
      <c r="BE837" s="693"/>
      <c r="BF837" s="122">
        <f t="shared" si="522"/>
        <v>0</v>
      </c>
      <c r="BG837" s="124"/>
      <c r="BH837" s="122">
        <f t="shared" si="523"/>
        <v>0</v>
      </c>
      <c r="BI837" s="124"/>
      <c r="BJ837" s="122">
        <f t="shared" si="524"/>
        <v>0</v>
      </c>
      <c r="BK837" s="124"/>
      <c r="BL837" s="125">
        <f t="shared" si="525"/>
        <v>0</v>
      </c>
      <c r="BM837" s="124"/>
      <c r="BN837" s="123">
        <f t="shared" si="557"/>
        <v>0</v>
      </c>
      <c r="BO837" s="126">
        <f t="shared" si="557"/>
        <v>0</v>
      </c>
      <c r="BP837" s="127"/>
      <c r="BQ837" s="410"/>
    </row>
    <row r="838" spans="1:69" s="58" customFormat="1" ht="17.55" hidden="1" customHeight="1">
      <c r="A838"/>
      <c r="B838"/>
      <c r="C838" s="139" t="str">
        <f t="shared" si="518"/>
        <v>H</v>
      </c>
      <c r="D838" s="130" t="str">
        <f t="shared" si="548"/>
        <v>R_Dopant</v>
      </c>
      <c r="E838" s="129" t="str">
        <f t="shared" si="547"/>
        <v>Materion</v>
      </c>
      <c r="F838" s="717"/>
      <c r="G838" s="123">
        <f t="shared" si="552"/>
        <v>0</v>
      </c>
      <c r="H838" s="121">
        <f t="shared" si="552"/>
        <v>0</v>
      </c>
      <c r="I838" s="121">
        <f t="shared" si="552"/>
        <v>0</v>
      </c>
      <c r="J838" s="121">
        <f t="shared" si="552"/>
        <v>0</v>
      </c>
      <c r="K838" s="121">
        <f t="shared" si="552"/>
        <v>0</v>
      </c>
      <c r="L838" s="121">
        <f t="shared" si="552"/>
        <v>0</v>
      </c>
      <c r="M838" s="121">
        <f t="shared" si="552"/>
        <v>0</v>
      </c>
      <c r="N838" s="121">
        <f t="shared" si="552"/>
        <v>0</v>
      </c>
      <c r="O838" s="121">
        <f t="shared" si="552"/>
        <v>0</v>
      </c>
      <c r="P838" s="126">
        <f t="shared" si="552"/>
        <v>0</v>
      </c>
      <c r="Q838" s="122"/>
      <c r="R838" s="408">
        <f t="shared" si="519"/>
        <v>0</v>
      </c>
      <c r="S838" s="693"/>
      <c r="T838" s="700">
        <f t="shared" si="553"/>
        <v>0</v>
      </c>
      <c r="U838" s="701">
        <f t="shared" si="553"/>
        <v>0</v>
      </c>
      <c r="V838" s="693"/>
      <c r="W838" s="700">
        <f t="shared" si="554"/>
        <v>0</v>
      </c>
      <c r="X838" s="126">
        <f t="shared" si="554"/>
        <v>0</v>
      </c>
      <c r="Y838" s="696">
        <f t="shared" si="520"/>
        <v>0</v>
      </c>
      <c r="Z838" s="408">
        <f t="shared" si="521"/>
        <v>0</v>
      </c>
      <c r="AA838" s="127"/>
      <c r="AB838" s="123">
        <f t="shared" si="555"/>
        <v>0</v>
      </c>
      <c r="AC838" s="121">
        <f t="shared" si="555"/>
        <v>0</v>
      </c>
      <c r="AD838" s="121">
        <f t="shared" si="555"/>
        <v>0</v>
      </c>
      <c r="AE838" s="121">
        <f t="shared" si="555"/>
        <v>0</v>
      </c>
      <c r="AF838" s="121">
        <f t="shared" si="555"/>
        <v>0</v>
      </c>
      <c r="AG838" s="121">
        <f t="shared" si="555"/>
        <v>0</v>
      </c>
      <c r="AH838" s="121">
        <f t="shared" si="555"/>
        <v>0</v>
      </c>
      <c r="AI838" s="121">
        <f t="shared" si="555"/>
        <v>0</v>
      </c>
      <c r="AJ838" s="121">
        <f t="shared" si="555"/>
        <v>0</v>
      </c>
      <c r="AK838" s="121">
        <f t="shared" si="555"/>
        <v>0</v>
      </c>
      <c r="AL838" s="121">
        <f t="shared" si="555"/>
        <v>0</v>
      </c>
      <c r="AM838" s="121">
        <f t="shared" si="555"/>
        <v>0</v>
      </c>
      <c r="AN838" s="121">
        <f t="shared" si="555"/>
        <v>0</v>
      </c>
      <c r="AO838" s="701">
        <f t="shared" si="555"/>
        <v>0</v>
      </c>
      <c r="AP838" s="122"/>
      <c r="AQ838" s="123">
        <f t="shared" si="556"/>
        <v>0</v>
      </c>
      <c r="AR838" s="121">
        <f t="shared" si="556"/>
        <v>0</v>
      </c>
      <c r="AS838" s="121">
        <f t="shared" si="556"/>
        <v>0</v>
      </c>
      <c r="AT838" s="121">
        <f t="shared" si="556"/>
        <v>0</v>
      </c>
      <c r="AU838" s="121">
        <f t="shared" si="556"/>
        <v>0</v>
      </c>
      <c r="AV838" s="121">
        <f t="shared" si="556"/>
        <v>0</v>
      </c>
      <c r="AW838" s="121">
        <f t="shared" si="556"/>
        <v>0</v>
      </c>
      <c r="AX838" s="121">
        <f t="shared" si="556"/>
        <v>0</v>
      </c>
      <c r="AY838" s="121">
        <f t="shared" si="556"/>
        <v>0</v>
      </c>
      <c r="AZ838" s="121">
        <f t="shared" si="556"/>
        <v>0</v>
      </c>
      <c r="BA838" s="121">
        <f t="shared" si="556"/>
        <v>0</v>
      </c>
      <c r="BB838" s="121">
        <f t="shared" si="556"/>
        <v>0</v>
      </c>
      <c r="BC838" s="121">
        <f t="shared" si="556"/>
        <v>0</v>
      </c>
      <c r="BD838" s="701">
        <f t="shared" si="556"/>
        <v>0</v>
      </c>
      <c r="BE838" s="693"/>
      <c r="BF838" s="122">
        <f t="shared" si="522"/>
        <v>0</v>
      </c>
      <c r="BG838" s="124"/>
      <c r="BH838" s="122">
        <f t="shared" si="523"/>
        <v>0</v>
      </c>
      <c r="BI838" s="124"/>
      <c r="BJ838" s="122">
        <f t="shared" si="524"/>
        <v>0</v>
      </c>
      <c r="BK838" s="124"/>
      <c r="BL838" s="125">
        <f t="shared" si="525"/>
        <v>0</v>
      </c>
      <c r="BM838" s="124"/>
      <c r="BN838" s="123">
        <f t="shared" si="557"/>
        <v>0</v>
      </c>
      <c r="BO838" s="126">
        <f t="shared" si="557"/>
        <v>0</v>
      </c>
      <c r="BP838" s="127"/>
      <c r="BQ838" s="410"/>
    </row>
    <row r="839" spans="1:69" s="58" customFormat="1" ht="17.55" hidden="1" customHeight="1">
      <c r="A839"/>
      <c r="B839"/>
      <c r="C839" s="139" t="str">
        <f t="shared" si="518"/>
        <v>H</v>
      </c>
      <c r="D839" s="130" t="str">
        <f t="shared" si="548"/>
        <v>R_Dopant</v>
      </c>
      <c r="E839" s="129" t="str">
        <f t="shared" si="547"/>
        <v>Merck</v>
      </c>
      <c r="F839" s="717"/>
      <c r="G839" s="123">
        <f t="shared" si="552"/>
        <v>0</v>
      </c>
      <c r="H839" s="121">
        <f t="shared" si="552"/>
        <v>0</v>
      </c>
      <c r="I839" s="121">
        <f t="shared" si="552"/>
        <v>0</v>
      </c>
      <c r="J839" s="121">
        <f t="shared" si="552"/>
        <v>0</v>
      </c>
      <c r="K839" s="121">
        <f t="shared" si="552"/>
        <v>0</v>
      </c>
      <c r="L839" s="121">
        <f t="shared" si="552"/>
        <v>0</v>
      </c>
      <c r="M839" s="121">
        <f t="shared" si="552"/>
        <v>0</v>
      </c>
      <c r="N839" s="121">
        <f t="shared" si="552"/>
        <v>0</v>
      </c>
      <c r="O839" s="121">
        <f t="shared" si="552"/>
        <v>0</v>
      </c>
      <c r="P839" s="126">
        <f t="shared" si="552"/>
        <v>0</v>
      </c>
      <c r="Q839" s="122"/>
      <c r="R839" s="408">
        <f t="shared" si="519"/>
        <v>0</v>
      </c>
      <c r="S839" s="693"/>
      <c r="T839" s="700">
        <f t="shared" si="553"/>
        <v>0</v>
      </c>
      <c r="U839" s="701">
        <f t="shared" si="553"/>
        <v>0</v>
      </c>
      <c r="V839" s="693"/>
      <c r="W839" s="700">
        <f t="shared" si="554"/>
        <v>0</v>
      </c>
      <c r="X839" s="126">
        <f t="shared" si="554"/>
        <v>0</v>
      </c>
      <c r="Y839" s="696">
        <f t="shared" si="520"/>
        <v>0</v>
      </c>
      <c r="Z839" s="408">
        <f t="shared" si="521"/>
        <v>0</v>
      </c>
      <c r="AA839" s="127"/>
      <c r="AB839" s="123">
        <f t="shared" si="555"/>
        <v>0</v>
      </c>
      <c r="AC839" s="121">
        <f t="shared" si="555"/>
        <v>0</v>
      </c>
      <c r="AD839" s="121">
        <f t="shared" si="555"/>
        <v>0</v>
      </c>
      <c r="AE839" s="121">
        <f t="shared" si="555"/>
        <v>0</v>
      </c>
      <c r="AF839" s="121">
        <f t="shared" si="555"/>
        <v>0</v>
      </c>
      <c r="AG839" s="121">
        <f t="shared" si="555"/>
        <v>0</v>
      </c>
      <c r="AH839" s="121">
        <f t="shared" si="555"/>
        <v>0</v>
      </c>
      <c r="AI839" s="121">
        <f t="shared" si="555"/>
        <v>0</v>
      </c>
      <c r="AJ839" s="121">
        <f t="shared" si="555"/>
        <v>0</v>
      </c>
      <c r="AK839" s="121">
        <f t="shared" si="555"/>
        <v>0</v>
      </c>
      <c r="AL839" s="121">
        <f t="shared" si="555"/>
        <v>0</v>
      </c>
      <c r="AM839" s="121">
        <f t="shared" si="555"/>
        <v>0</v>
      </c>
      <c r="AN839" s="121">
        <f t="shared" si="555"/>
        <v>0</v>
      </c>
      <c r="AO839" s="701">
        <f t="shared" si="555"/>
        <v>0</v>
      </c>
      <c r="AP839" s="122"/>
      <c r="AQ839" s="123">
        <f t="shared" si="556"/>
        <v>0</v>
      </c>
      <c r="AR839" s="121">
        <f t="shared" si="556"/>
        <v>0</v>
      </c>
      <c r="AS839" s="121">
        <f t="shared" si="556"/>
        <v>0</v>
      </c>
      <c r="AT839" s="121">
        <f t="shared" si="556"/>
        <v>0</v>
      </c>
      <c r="AU839" s="121">
        <f t="shared" si="556"/>
        <v>0</v>
      </c>
      <c r="AV839" s="121">
        <f t="shared" si="556"/>
        <v>0</v>
      </c>
      <c r="AW839" s="121">
        <f t="shared" si="556"/>
        <v>0</v>
      </c>
      <c r="AX839" s="121">
        <f t="shared" si="556"/>
        <v>0</v>
      </c>
      <c r="AY839" s="121">
        <f t="shared" si="556"/>
        <v>0</v>
      </c>
      <c r="AZ839" s="121">
        <f t="shared" si="556"/>
        <v>0</v>
      </c>
      <c r="BA839" s="121">
        <f t="shared" si="556"/>
        <v>0</v>
      </c>
      <c r="BB839" s="121">
        <f t="shared" si="556"/>
        <v>0</v>
      </c>
      <c r="BC839" s="121">
        <f t="shared" si="556"/>
        <v>0</v>
      </c>
      <c r="BD839" s="701">
        <f t="shared" si="556"/>
        <v>0</v>
      </c>
      <c r="BE839" s="693"/>
      <c r="BF839" s="122">
        <f t="shared" si="522"/>
        <v>0</v>
      </c>
      <c r="BG839" s="124"/>
      <c r="BH839" s="122">
        <f t="shared" si="523"/>
        <v>0</v>
      </c>
      <c r="BI839" s="124"/>
      <c r="BJ839" s="122">
        <f t="shared" si="524"/>
        <v>0</v>
      </c>
      <c r="BK839" s="124"/>
      <c r="BL839" s="125">
        <f t="shared" si="525"/>
        <v>0</v>
      </c>
      <c r="BM839" s="124"/>
      <c r="BN839" s="123">
        <f t="shared" si="557"/>
        <v>0</v>
      </c>
      <c r="BO839" s="126">
        <f t="shared" si="557"/>
        <v>0</v>
      </c>
      <c r="BP839" s="127"/>
      <c r="BQ839" s="410"/>
    </row>
    <row r="840" spans="1:69" s="58" customFormat="1" ht="17.55" hidden="1" customHeight="1">
      <c r="A840"/>
      <c r="B840"/>
      <c r="C840" s="139" t="str">
        <f t="shared" si="518"/>
        <v>H</v>
      </c>
      <c r="D840" s="130" t="str">
        <f t="shared" si="548"/>
        <v>R_Dopant</v>
      </c>
      <c r="E840" s="129" t="str">
        <f t="shared" si="547"/>
        <v>Nisso</v>
      </c>
      <c r="F840" s="717"/>
      <c r="G840" s="123">
        <f t="shared" si="552"/>
        <v>0</v>
      </c>
      <c r="H840" s="121">
        <f t="shared" si="552"/>
        <v>0</v>
      </c>
      <c r="I840" s="121">
        <f t="shared" si="552"/>
        <v>0</v>
      </c>
      <c r="J840" s="121">
        <f t="shared" si="552"/>
        <v>0</v>
      </c>
      <c r="K840" s="121">
        <f t="shared" si="552"/>
        <v>0</v>
      </c>
      <c r="L840" s="121">
        <f t="shared" si="552"/>
        <v>0</v>
      </c>
      <c r="M840" s="121">
        <f t="shared" si="552"/>
        <v>0</v>
      </c>
      <c r="N840" s="121">
        <f t="shared" si="552"/>
        <v>0</v>
      </c>
      <c r="O840" s="121">
        <f t="shared" si="552"/>
        <v>0</v>
      </c>
      <c r="P840" s="126">
        <f t="shared" si="552"/>
        <v>0</v>
      </c>
      <c r="Q840" s="122"/>
      <c r="R840" s="408">
        <f t="shared" si="519"/>
        <v>0</v>
      </c>
      <c r="S840" s="693"/>
      <c r="T840" s="700">
        <f t="shared" si="553"/>
        <v>0</v>
      </c>
      <c r="U840" s="701">
        <f t="shared" si="553"/>
        <v>0</v>
      </c>
      <c r="V840" s="693"/>
      <c r="W840" s="700">
        <f t="shared" si="554"/>
        <v>0</v>
      </c>
      <c r="X840" s="126">
        <f t="shared" si="554"/>
        <v>0</v>
      </c>
      <c r="Y840" s="696">
        <f t="shared" si="520"/>
        <v>0</v>
      </c>
      <c r="Z840" s="408">
        <f t="shared" si="521"/>
        <v>0</v>
      </c>
      <c r="AA840" s="127"/>
      <c r="AB840" s="123">
        <f t="shared" si="555"/>
        <v>0</v>
      </c>
      <c r="AC840" s="121">
        <f t="shared" si="555"/>
        <v>0</v>
      </c>
      <c r="AD840" s="121">
        <f t="shared" si="555"/>
        <v>0</v>
      </c>
      <c r="AE840" s="121">
        <f t="shared" si="555"/>
        <v>0</v>
      </c>
      <c r="AF840" s="121">
        <f t="shared" si="555"/>
        <v>0</v>
      </c>
      <c r="AG840" s="121">
        <f t="shared" si="555"/>
        <v>0</v>
      </c>
      <c r="AH840" s="121">
        <f t="shared" si="555"/>
        <v>0</v>
      </c>
      <c r="AI840" s="121">
        <f t="shared" si="555"/>
        <v>0</v>
      </c>
      <c r="AJ840" s="121">
        <f t="shared" si="555"/>
        <v>0</v>
      </c>
      <c r="AK840" s="121">
        <f t="shared" si="555"/>
        <v>0</v>
      </c>
      <c r="AL840" s="121">
        <f t="shared" si="555"/>
        <v>0</v>
      </c>
      <c r="AM840" s="121">
        <f t="shared" si="555"/>
        <v>0</v>
      </c>
      <c r="AN840" s="121">
        <f t="shared" si="555"/>
        <v>0</v>
      </c>
      <c r="AO840" s="701">
        <f t="shared" si="555"/>
        <v>0</v>
      </c>
      <c r="AP840" s="122"/>
      <c r="AQ840" s="123">
        <f t="shared" si="556"/>
        <v>0</v>
      </c>
      <c r="AR840" s="121">
        <f t="shared" si="556"/>
        <v>0</v>
      </c>
      <c r="AS840" s="121">
        <f t="shared" si="556"/>
        <v>0</v>
      </c>
      <c r="AT840" s="121">
        <f t="shared" si="556"/>
        <v>0</v>
      </c>
      <c r="AU840" s="121">
        <f t="shared" si="556"/>
        <v>0</v>
      </c>
      <c r="AV840" s="121">
        <f t="shared" si="556"/>
        <v>0</v>
      </c>
      <c r="AW840" s="121">
        <f t="shared" si="556"/>
        <v>0</v>
      </c>
      <c r="AX840" s="121">
        <f t="shared" si="556"/>
        <v>0</v>
      </c>
      <c r="AY840" s="121">
        <f t="shared" si="556"/>
        <v>0</v>
      </c>
      <c r="AZ840" s="121">
        <f t="shared" si="556"/>
        <v>0</v>
      </c>
      <c r="BA840" s="121">
        <f t="shared" si="556"/>
        <v>0</v>
      </c>
      <c r="BB840" s="121">
        <f t="shared" si="556"/>
        <v>0</v>
      </c>
      <c r="BC840" s="121">
        <f t="shared" si="556"/>
        <v>0</v>
      </c>
      <c r="BD840" s="701">
        <f t="shared" si="556"/>
        <v>0</v>
      </c>
      <c r="BE840" s="693"/>
      <c r="BF840" s="122">
        <f t="shared" si="522"/>
        <v>0</v>
      </c>
      <c r="BG840" s="124"/>
      <c r="BH840" s="122">
        <f t="shared" si="523"/>
        <v>0</v>
      </c>
      <c r="BI840" s="124"/>
      <c r="BJ840" s="122">
        <f t="shared" si="524"/>
        <v>0</v>
      </c>
      <c r="BK840" s="124"/>
      <c r="BL840" s="125">
        <f t="shared" si="525"/>
        <v>0</v>
      </c>
      <c r="BM840" s="124"/>
      <c r="BN840" s="123">
        <f t="shared" si="557"/>
        <v>0</v>
      </c>
      <c r="BO840" s="126">
        <f t="shared" si="557"/>
        <v>0</v>
      </c>
      <c r="BP840" s="127"/>
      <c r="BQ840" s="410"/>
    </row>
    <row r="841" spans="1:69" s="58" customFormat="1" ht="17.55" hidden="1" customHeight="1">
      <c r="A841"/>
      <c r="B841"/>
      <c r="C841" s="139" t="str">
        <f t="shared" si="518"/>
        <v>H</v>
      </c>
      <c r="D841" s="130" t="str">
        <f t="shared" si="548"/>
        <v>R_Dopant</v>
      </c>
      <c r="E841" s="129" t="str">
        <f t="shared" si="547"/>
        <v>Novaled</v>
      </c>
      <c r="F841" s="717"/>
      <c r="G841" s="123">
        <f t="shared" si="552"/>
        <v>0</v>
      </c>
      <c r="H841" s="121">
        <f t="shared" si="552"/>
        <v>0</v>
      </c>
      <c r="I841" s="121">
        <f t="shared" si="552"/>
        <v>0</v>
      </c>
      <c r="J841" s="121">
        <f t="shared" si="552"/>
        <v>0</v>
      </c>
      <c r="K841" s="121">
        <f t="shared" si="552"/>
        <v>0</v>
      </c>
      <c r="L841" s="121">
        <f t="shared" si="552"/>
        <v>0</v>
      </c>
      <c r="M841" s="121">
        <f t="shared" si="552"/>
        <v>0</v>
      </c>
      <c r="N841" s="121">
        <f t="shared" si="552"/>
        <v>0</v>
      </c>
      <c r="O841" s="121">
        <f t="shared" si="552"/>
        <v>0</v>
      </c>
      <c r="P841" s="126">
        <f t="shared" si="552"/>
        <v>0</v>
      </c>
      <c r="Q841" s="122"/>
      <c r="R841" s="408">
        <f t="shared" si="519"/>
        <v>0</v>
      </c>
      <c r="S841" s="693"/>
      <c r="T841" s="700">
        <f t="shared" si="553"/>
        <v>0</v>
      </c>
      <c r="U841" s="701">
        <f t="shared" si="553"/>
        <v>0</v>
      </c>
      <c r="V841" s="693"/>
      <c r="W841" s="700">
        <f t="shared" si="554"/>
        <v>0</v>
      </c>
      <c r="X841" s="126">
        <f t="shared" si="554"/>
        <v>0</v>
      </c>
      <c r="Y841" s="696">
        <f t="shared" si="520"/>
        <v>0</v>
      </c>
      <c r="Z841" s="408">
        <f t="shared" si="521"/>
        <v>0</v>
      </c>
      <c r="AA841" s="127"/>
      <c r="AB841" s="123">
        <f t="shared" si="555"/>
        <v>0</v>
      </c>
      <c r="AC841" s="121">
        <f t="shared" si="555"/>
        <v>0</v>
      </c>
      <c r="AD841" s="121">
        <f t="shared" si="555"/>
        <v>0</v>
      </c>
      <c r="AE841" s="121">
        <f t="shared" si="555"/>
        <v>0</v>
      </c>
      <c r="AF841" s="121">
        <f t="shared" si="555"/>
        <v>0</v>
      </c>
      <c r="AG841" s="121">
        <f t="shared" si="555"/>
        <v>0</v>
      </c>
      <c r="AH841" s="121">
        <f t="shared" si="555"/>
        <v>0</v>
      </c>
      <c r="AI841" s="121">
        <f t="shared" si="555"/>
        <v>0</v>
      </c>
      <c r="AJ841" s="121">
        <f t="shared" si="555"/>
        <v>0</v>
      </c>
      <c r="AK841" s="121">
        <f t="shared" si="555"/>
        <v>0</v>
      </c>
      <c r="AL841" s="121">
        <f t="shared" si="555"/>
        <v>0</v>
      </c>
      <c r="AM841" s="121">
        <f t="shared" si="555"/>
        <v>0</v>
      </c>
      <c r="AN841" s="121">
        <f t="shared" si="555"/>
        <v>0</v>
      </c>
      <c r="AO841" s="701">
        <f t="shared" si="555"/>
        <v>0</v>
      </c>
      <c r="AP841" s="122"/>
      <c r="AQ841" s="123">
        <f t="shared" si="556"/>
        <v>0</v>
      </c>
      <c r="AR841" s="121">
        <f t="shared" si="556"/>
        <v>0</v>
      </c>
      <c r="AS841" s="121">
        <f t="shared" si="556"/>
        <v>0</v>
      </c>
      <c r="AT841" s="121">
        <f t="shared" si="556"/>
        <v>0</v>
      </c>
      <c r="AU841" s="121">
        <f t="shared" si="556"/>
        <v>0</v>
      </c>
      <c r="AV841" s="121">
        <f t="shared" si="556"/>
        <v>0</v>
      </c>
      <c r="AW841" s="121">
        <f t="shared" si="556"/>
        <v>0</v>
      </c>
      <c r="AX841" s="121">
        <f t="shared" si="556"/>
        <v>0</v>
      </c>
      <c r="AY841" s="121">
        <f t="shared" si="556"/>
        <v>0</v>
      </c>
      <c r="AZ841" s="121">
        <f t="shared" si="556"/>
        <v>0</v>
      </c>
      <c r="BA841" s="121">
        <f t="shared" si="556"/>
        <v>0</v>
      </c>
      <c r="BB841" s="121">
        <f t="shared" si="556"/>
        <v>0</v>
      </c>
      <c r="BC841" s="121">
        <f t="shared" si="556"/>
        <v>0</v>
      </c>
      <c r="BD841" s="701">
        <f t="shared" si="556"/>
        <v>0</v>
      </c>
      <c r="BE841" s="693"/>
      <c r="BF841" s="122">
        <f t="shared" si="522"/>
        <v>0</v>
      </c>
      <c r="BG841" s="124"/>
      <c r="BH841" s="122">
        <f t="shared" si="523"/>
        <v>0</v>
      </c>
      <c r="BI841" s="124"/>
      <c r="BJ841" s="122">
        <f t="shared" si="524"/>
        <v>0</v>
      </c>
      <c r="BK841" s="124"/>
      <c r="BL841" s="125">
        <f t="shared" si="525"/>
        <v>0</v>
      </c>
      <c r="BM841" s="124"/>
      <c r="BN841" s="123">
        <f t="shared" si="557"/>
        <v>0</v>
      </c>
      <c r="BO841" s="126">
        <f t="shared" si="557"/>
        <v>0</v>
      </c>
      <c r="BP841" s="127"/>
      <c r="BQ841" s="410"/>
    </row>
    <row r="842" spans="1:69" s="58" customFormat="1" ht="17.55" hidden="1" customHeight="1">
      <c r="A842"/>
      <c r="B842"/>
      <c r="C842" s="139" t="str">
        <f t="shared" si="518"/>
        <v>H</v>
      </c>
      <c r="D842" s="130" t="str">
        <f t="shared" si="548"/>
        <v>R_Dopant</v>
      </c>
      <c r="E842" s="129" t="str">
        <f t="shared" si="547"/>
        <v>NSCC</v>
      </c>
      <c r="F842" s="717"/>
      <c r="G842" s="123">
        <f t="shared" si="552"/>
        <v>0</v>
      </c>
      <c r="H842" s="121">
        <f t="shared" si="552"/>
        <v>0</v>
      </c>
      <c r="I842" s="121">
        <f t="shared" si="552"/>
        <v>0</v>
      </c>
      <c r="J842" s="121">
        <f t="shared" si="552"/>
        <v>0</v>
      </c>
      <c r="K842" s="121">
        <f t="shared" si="552"/>
        <v>0</v>
      </c>
      <c r="L842" s="121">
        <f t="shared" si="552"/>
        <v>0</v>
      </c>
      <c r="M842" s="121">
        <f t="shared" si="552"/>
        <v>0</v>
      </c>
      <c r="N842" s="121">
        <f t="shared" si="552"/>
        <v>0</v>
      </c>
      <c r="O842" s="121">
        <f t="shared" si="552"/>
        <v>0</v>
      </c>
      <c r="P842" s="126">
        <f t="shared" si="552"/>
        <v>0</v>
      </c>
      <c r="Q842" s="122"/>
      <c r="R842" s="408">
        <f t="shared" si="519"/>
        <v>0</v>
      </c>
      <c r="S842" s="693"/>
      <c r="T842" s="700">
        <f t="shared" si="553"/>
        <v>0</v>
      </c>
      <c r="U842" s="701">
        <f t="shared" si="553"/>
        <v>0</v>
      </c>
      <c r="V842" s="693"/>
      <c r="W842" s="700">
        <f t="shared" si="554"/>
        <v>0</v>
      </c>
      <c r="X842" s="126">
        <f t="shared" si="554"/>
        <v>0</v>
      </c>
      <c r="Y842" s="696">
        <f t="shared" si="520"/>
        <v>0</v>
      </c>
      <c r="Z842" s="408">
        <f t="shared" si="521"/>
        <v>0</v>
      </c>
      <c r="AA842" s="127"/>
      <c r="AB842" s="123">
        <f t="shared" si="555"/>
        <v>0</v>
      </c>
      <c r="AC842" s="121">
        <f t="shared" si="555"/>
        <v>0</v>
      </c>
      <c r="AD842" s="121">
        <f t="shared" si="555"/>
        <v>0</v>
      </c>
      <c r="AE842" s="121">
        <f t="shared" si="555"/>
        <v>0</v>
      </c>
      <c r="AF842" s="121">
        <f t="shared" si="555"/>
        <v>0</v>
      </c>
      <c r="AG842" s="121">
        <f t="shared" si="555"/>
        <v>0</v>
      </c>
      <c r="AH842" s="121">
        <f t="shared" si="555"/>
        <v>0</v>
      </c>
      <c r="AI842" s="121">
        <f t="shared" si="555"/>
        <v>0</v>
      </c>
      <c r="AJ842" s="121">
        <f t="shared" si="555"/>
        <v>0</v>
      </c>
      <c r="AK842" s="121">
        <f t="shared" si="555"/>
        <v>0</v>
      </c>
      <c r="AL842" s="121">
        <f t="shared" si="555"/>
        <v>0</v>
      </c>
      <c r="AM842" s="121">
        <f t="shared" si="555"/>
        <v>0</v>
      </c>
      <c r="AN842" s="121">
        <f t="shared" si="555"/>
        <v>0</v>
      </c>
      <c r="AO842" s="701">
        <f t="shared" si="555"/>
        <v>0</v>
      </c>
      <c r="AP842" s="122"/>
      <c r="AQ842" s="123">
        <f t="shared" si="556"/>
        <v>0</v>
      </c>
      <c r="AR842" s="121">
        <f t="shared" si="556"/>
        <v>0</v>
      </c>
      <c r="AS842" s="121">
        <f t="shared" si="556"/>
        <v>0</v>
      </c>
      <c r="AT842" s="121">
        <f t="shared" si="556"/>
        <v>0</v>
      </c>
      <c r="AU842" s="121">
        <f t="shared" si="556"/>
        <v>0</v>
      </c>
      <c r="AV842" s="121">
        <f t="shared" si="556"/>
        <v>0</v>
      </c>
      <c r="AW842" s="121">
        <f t="shared" si="556"/>
        <v>0</v>
      </c>
      <c r="AX842" s="121">
        <f t="shared" si="556"/>
        <v>0</v>
      </c>
      <c r="AY842" s="121">
        <f t="shared" si="556"/>
        <v>0</v>
      </c>
      <c r="AZ842" s="121">
        <f t="shared" si="556"/>
        <v>0</v>
      </c>
      <c r="BA842" s="121">
        <f t="shared" si="556"/>
        <v>0</v>
      </c>
      <c r="BB842" s="121">
        <f t="shared" si="556"/>
        <v>0</v>
      </c>
      <c r="BC842" s="121">
        <f t="shared" si="556"/>
        <v>0</v>
      </c>
      <c r="BD842" s="701">
        <f t="shared" si="556"/>
        <v>0</v>
      </c>
      <c r="BE842" s="693"/>
      <c r="BF842" s="122">
        <f t="shared" si="522"/>
        <v>0</v>
      </c>
      <c r="BG842" s="124"/>
      <c r="BH842" s="122">
        <f t="shared" si="523"/>
        <v>0</v>
      </c>
      <c r="BI842" s="124"/>
      <c r="BJ842" s="122">
        <f t="shared" si="524"/>
        <v>0</v>
      </c>
      <c r="BK842" s="124"/>
      <c r="BL842" s="125">
        <f t="shared" si="525"/>
        <v>0</v>
      </c>
      <c r="BM842" s="124"/>
      <c r="BN842" s="123">
        <f t="shared" si="557"/>
        <v>0</v>
      </c>
      <c r="BO842" s="126">
        <f t="shared" si="557"/>
        <v>0</v>
      </c>
      <c r="BP842" s="127"/>
      <c r="BQ842" s="410"/>
    </row>
    <row r="843" spans="1:69" s="58" customFormat="1" ht="17.55" hidden="1" customHeight="1">
      <c r="A843"/>
      <c r="B843"/>
      <c r="C843" s="139" t="str">
        <f t="shared" si="518"/>
        <v>H</v>
      </c>
      <c r="D843" s="130" t="str">
        <f t="shared" si="548"/>
        <v>R_Dopant</v>
      </c>
      <c r="E843" s="129" t="str">
        <f t="shared" si="547"/>
        <v>P&amp;H Tech</v>
      </c>
      <c r="F843" s="717"/>
      <c r="G843" s="123">
        <f t="shared" si="552"/>
        <v>0</v>
      </c>
      <c r="H843" s="121">
        <f t="shared" si="552"/>
        <v>0</v>
      </c>
      <c r="I843" s="121">
        <f t="shared" si="552"/>
        <v>0</v>
      </c>
      <c r="J843" s="121">
        <f t="shared" si="552"/>
        <v>0</v>
      </c>
      <c r="K843" s="121">
        <f t="shared" si="552"/>
        <v>0</v>
      </c>
      <c r="L843" s="121">
        <f t="shared" si="552"/>
        <v>0</v>
      </c>
      <c r="M843" s="121">
        <f t="shared" si="552"/>
        <v>0</v>
      </c>
      <c r="N843" s="121">
        <f t="shared" si="552"/>
        <v>0</v>
      </c>
      <c r="O843" s="121">
        <f t="shared" si="552"/>
        <v>0</v>
      </c>
      <c r="P843" s="126">
        <f t="shared" si="552"/>
        <v>0</v>
      </c>
      <c r="Q843" s="122"/>
      <c r="R843" s="408">
        <f t="shared" si="519"/>
        <v>0</v>
      </c>
      <c r="S843" s="693"/>
      <c r="T843" s="700">
        <f t="shared" si="553"/>
        <v>0</v>
      </c>
      <c r="U843" s="701">
        <f t="shared" si="553"/>
        <v>0</v>
      </c>
      <c r="V843" s="693"/>
      <c r="W843" s="700">
        <f t="shared" si="554"/>
        <v>0</v>
      </c>
      <c r="X843" s="126">
        <f t="shared" si="554"/>
        <v>0</v>
      </c>
      <c r="Y843" s="696">
        <f t="shared" si="520"/>
        <v>0</v>
      </c>
      <c r="Z843" s="408">
        <f t="shared" si="521"/>
        <v>0</v>
      </c>
      <c r="AA843" s="127"/>
      <c r="AB843" s="123">
        <f t="shared" si="555"/>
        <v>0</v>
      </c>
      <c r="AC843" s="121">
        <f t="shared" si="555"/>
        <v>0</v>
      </c>
      <c r="AD843" s="121">
        <f t="shared" si="555"/>
        <v>0</v>
      </c>
      <c r="AE843" s="121">
        <f t="shared" si="555"/>
        <v>0</v>
      </c>
      <c r="AF843" s="121">
        <f t="shared" si="555"/>
        <v>0</v>
      </c>
      <c r="AG843" s="121">
        <f t="shared" si="555"/>
        <v>0</v>
      </c>
      <c r="AH843" s="121">
        <f t="shared" si="555"/>
        <v>0</v>
      </c>
      <c r="AI843" s="121">
        <f t="shared" si="555"/>
        <v>0</v>
      </c>
      <c r="AJ843" s="121">
        <f t="shared" si="555"/>
        <v>0</v>
      </c>
      <c r="AK843" s="121">
        <f t="shared" si="555"/>
        <v>0</v>
      </c>
      <c r="AL843" s="121">
        <f t="shared" si="555"/>
        <v>0</v>
      </c>
      <c r="AM843" s="121">
        <f t="shared" si="555"/>
        <v>0</v>
      </c>
      <c r="AN843" s="121">
        <f t="shared" si="555"/>
        <v>0</v>
      </c>
      <c r="AO843" s="701">
        <f t="shared" si="555"/>
        <v>0</v>
      </c>
      <c r="AP843" s="122"/>
      <c r="AQ843" s="123">
        <f t="shared" si="556"/>
        <v>0</v>
      </c>
      <c r="AR843" s="121">
        <f t="shared" si="556"/>
        <v>0</v>
      </c>
      <c r="AS843" s="121">
        <f t="shared" si="556"/>
        <v>0</v>
      </c>
      <c r="AT843" s="121">
        <f t="shared" si="556"/>
        <v>0</v>
      </c>
      <c r="AU843" s="121">
        <f t="shared" si="556"/>
        <v>0</v>
      </c>
      <c r="AV843" s="121">
        <f t="shared" si="556"/>
        <v>0</v>
      </c>
      <c r="AW843" s="121">
        <f t="shared" si="556"/>
        <v>0</v>
      </c>
      <c r="AX843" s="121">
        <f t="shared" si="556"/>
        <v>0</v>
      </c>
      <c r="AY843" s="121">
        <f t="shared" si="556"/>
        <v>0</v>
      </c>
      <c r="AZ843" s="121">
        <f t="shared" si="556"/>
        <v>0</v>
      </c>
      <c r="BA843" s="121">
        <f t="shared" si="556"/>
        <v>0</v>
      </c>
      <c r="BB843" s="121">
        <f t="shared" si="556"/>
        <v>0</v>
      </c>
      <c r="BC843" s="121">
        <f t="shared" si="556"/>
        <v>0</v>
      </c>
      <c r="BD843" s="701">
        <f t="shared" si="556"/>
        <v>0</v>
      </c>
      <c r="BE843" s="693"/>
      <c r="BF843" s="122">
        <f t="shared" si="522"/>
        <v>0</v>
      </c>
      <c r="BG843" s="124"/>
      <c r="BH843" s="122">
        <f t="shared" si="523"/>
        <v>0</v>
      </c>
      <c r="BI843" s="124"/>
      <c r="BJ843" s="122">
        <f t="shared" si="524"/>
        <v>0</v>
      </c>
      <c r="BK843" s="124"/>
      <c r="BL843" s="125">
        <f t="shared" si="525"/>
        <v>0</v>
      </c>
      <c r="BM843" s="124"/>
      <c r="BN843" s="123">
        <f t="shared" si="557"/>
        <v>0</v>
      </c>
      <c r="BO843" s="126">
        <f t="shared" si="557"/>
        <v>0</v>
      </c>
      <c r="BP843" s="127"/>
      <c r="BQ843" s="410"/>
    </row>
    <row r="844" spans="1:69" s="58" customFormat="1" ht="17.55" hidden="1" customHeight="1">
      <c r="A844"/>
      <c r="B844"/>
      <c r="C844" s="139" t="str">
        <f t="shared" si="518"/>
        <v>H</v>
      </c>
      <c r="D844" s="130" t="str">
        <f t="shared" si="548"/>
        <v>R_Dopant</v>
      </c>
      <c r="E844" s="129" t="str">
        <f t="shared" si="547"/>
        <v>Samsung SDI</v>
      </c>
      <c r="F844" s="717"/>
      <c r="G844" s="123">
        <f t="shared" si="552"/>
        <v>0</v>
      </c>
      <c r="H844" s="121">
        <f t="shared" si="552"/>
        <v>0</v>
      </c>
      <c r="I844" s="121">
        <f t="shared" si="552"/>
        <v>0</v>
      </c>
      <c r="J844" s="121">
        <f t="shared" si="552"/>
        <v>0</v>
      </c>
      <c r="K844" s="121">
        <f t="shared" si="552"/>
        <v>0</v>
      </c>
      <c r="L844" s="121">
        <f t="shared" si="552"/>
        <v>0</v>
      </c>
      <c r="M844" s="121">
        <f t="shared" si="552"/>
        <v>0</v>
      </c>
      <c r="N844" s="121">
        <f t="shared" si="552"/>
        <v>0</v>
      </c>
      <c r="O844" s="121">
        <f t="shared" si="552"/>
        <v>0</v>
      </c>
      <c r="P844" s="126">
        <f t="shared" si="552"/>
        <v>0</v>
      </c>
      <c r="Q844" s="122"/>
      <c r="R844" s="408">
        <f t="shared" si="519"/>
        <v>0</v>
      </c>
      <c r="S844" s="693"/>
      <c r="T844" s="700">
        <f t="shared" si="553"/>
        <v>0</v>
      </c>
      <c r="U844" s="701">
        <f t="shared" si="553"/>
        <v>0</v>
      </c>
      <c r="V844" s="693"/>
      <c r="W844" s="700">
        <f t="shared" si="554"/>
        <v>0</v>
      </c>
      <c r="X844" s="126">
        <f t="shared" si="554"/>
        <v>0</v>
      </c>
      <c r="Y844" s="696">
        <f t="shared" si="520"/>
        <v>0</v>
      </c>
      <c r="Z844" s="408">
        <f t="shared" si="521"/>
        <v>0</v>
      </c>
      <c r="AA844" s="127"/>
      <c r="AB844" s="123">
        <f t="shared" si="555"/>
        <v>0</v>
      </c>
      <c r="AC844" s="121">
        <f t="shared" si="555"/>
        <v>0</v>
      </c>
      <c r="AD844" s="121">
        <f t="shared" si="555"/>
        <v>0</v>
      </c>
      <c r="AE844" s="121">
        <f t="shared" si="555"/>
        <v>0</v>
      </c>
      <c r="AF844" s="121">
        <f t="shared" si="555"/>
        <v>0</v>
      </c>
      <c r="AG844" s="121">
        <f t="shared" si="555"/>
        <v>0</v>
      </c>
      <c r="AH844" s="121">
        <f t="shared" si="555"/>
        <v>0</v>
      </c>
      <c r="AI844" s="121">
        <f t="shared" si="555"/>
        <v>0</v>
      </c>
      <c r="AJ844" s="121">
        <f t="shared" si="555"/>
        <v>0</v>
      </c>
      <c r="AK844" s="121">
        <f t="shared" si="555"/>
        <v>0</v>
      </c>
      <c r="AL844" s="121">
        <f t="shared" si="555"/>
        <v>0</v>
      </c>
      <c r="AM844" s="121">
        <f t="shared" si="555"/>
        <v>0</v>
      </c>
      <c r="AN844" s="121">
        <f t="shared" si="555"/>
        <v>0</v>
      </c>
      <c r="AO844" s="701">
        <f t="shared" si="555"/>
        <v>0</v>
      </c>
      <c r="AP844" s="122"/>
      <c r="AQ844" s="123">
        <f t="shared" si="556"/>
        <v>0</v>
      </c>
      <c r="AR844" s="121">
        <f t="shared" si="556"/>
        <v>0</v>
      </c>
      <c r="AS844" s="121">
        <f t="shared" si="556"/>
        <v>0</v>
      </c>
      <c r="AT844" s="121">
        <f t="shared" si="556"/>
        <v>0</v>
      </c>
      <c r="AU844" s="121">
        <f t="shared" si="556"/>
        <v>0</v>
      </c>
      <c r="AV844" s="121">
        <f t="shared" si="556"/>
        <v>0</v>
      </c>
      <c r="AW844" s="121">
        <f t="shared" si="556"/>
        <v>0</v>
      </c>
      <c r="AX844" s="121">
        <f t="shared" si="556"/>
        <v>0</v>
      </c>
      <c r="AY844" s="121">
        <f t="shared" si="556"/>
        <v>0</v>
      </c>
      <c r="AZ844" s="121">
        <f t="shared" si="556"/>
        <v>0</v>
      </c>
      <c r="BA844" s="121">
        <f t="shared" si="556"/>
        <v>0</v>
      </c>
      <c r="BB844" s="121">
        <f t="shared" si="556"/>
        <v>0</v>
      </c>
      <c r="BC844" s="121">
        <f t="shared" si="556"/>
        <v>0</v>
      </c>
      <c r="BD844" s="701">
        <f t="shared" si="556"/>
        <v>0</v>
      </c>
      <c r="BE844" s="693"/>
      <c r="BF844" s="122">
        <f t="shared" si="522"/>
        <v>0</v>
      </c>
      <c r="BG844" s="124"/>
      <c r="BH844" s="122">
        <f t="shared" si="523"/>
        <v>0</v>
      </c>
      <c r="BI844" s="124"/>
      <c r="BJ844" s="122">
        <f t="shared" si="524"/>
        <v>0</v>
      </c>
      <c r="BK844" s="124"/>
      <c r="BL844" s="125">
        <f t="shared" si="525"/>
        <v>0</v>
      </c>
      <c r="BM844" s="124"/>
      <c r="BN844" s="123">
        <f t="shared" si="557"/>
        <v>0</v>
      </c>
      <c r="BO844" s="126">
        <f t="shared" si="557"/>
        <v>0</v>
      </c>
      <c r="BP844" s="127"/>
      <c r="BQ844" s="410"/>
    </row>
    <row r="845" spans="1:69" s="131" customFormat="1" ht="17.55" hidden="1" customHeight="1">
      <c r="A845" s="83"/>
      <c r="C845" s="139" t="str">
        <f t="shared" si="518"/>
        <v>H</v>
      </c>
      <c r="D845" s="130" t="str">
        <f t="shared" si="548"/>
        <v>R_Dopant</v>
      </c>
      <c r="E845" s="129" t="str">
        <f t="shared" ref="E845:E854" si="558">E810</f>
        <v>SFC</v>
      </c>
      <c r="F845" s="717"/>
      <c r="G845" s="123">
        <f t="shared" si="552"/>
        <v>0</v>
      </c>
      <c r="H845" s="121">
        <f t="shared" si="552"/>
        <v>0</v>
      </c>
      <c r="I845" s="121">
        <f t="shared" si="552"/>
        <v>0</v>
      </c>
      <c r="J845" s="121">
        <f t="shared" si="552"/>
        <v>0</v>
      </c>
      <c r="K845" s="121">
        <f t="shared" si="552"/>
        <v>0</v>
      </c>
      <c r="L845" s="121">
        <f t="shared" si="552"/>
        <v>0</v>
      </c>
      <c r="M845" s="121">
        <f t="shared" si="552"/>
        <v>0</v>
      </c>
      <c r="N845" s="121">
        <f t="shared" si="552"/>
        <v>0</v>
      </c>
      <c r="O845" s="121">
        <f t="shared" si="552"/>
        <v>0</v>
      </c>
      <c r="P845" s="126">
        <f t="shared" si="552"/>
        <v>0</v>
      </c>
      <c r="Q845" s="122"/>
      <c r="R845" s="408">
        <f t="shared" si="519"/>
        <v>0</v>
      </c>
      <c r="S845" s="693"/>
      <c r="T845" s="700">
        <f t="shared" si="553"/>
        <v>0</v>
      </c>
      <c r="U845" s="701">
        <f t="shared" si="553"/>
        <v>0</v>
      </c>
      <c r="V845" s="693"/>
      <c r="W845" s="700">
        <f t="shared" si="554"/>
        <v>0</v>
      </c>
      <c r="X845" s="126">
        <f t="shared" si="554"/>
        <v>0</v>
      </c>
      <c r="Y845" s="696">
        <f t="shared" si="520"/>
        <v>0</v>
      </c>
      <c r="Z845" s="408">
        <f t="shared" si="521"/>
        <v>0</v>
      </c>
      <c r="AA845" s="127"/>
      <c r="AB845" s="123">
        <f t="shared" si="555"/>
        <v>0</v>
      </c>
      <c r="AC845" s="121">
        <f t="shared" si="555"/>
        <v>0</v>
      </c>
      <c r="AD845" s="121">
        <f t="shared" si="555"/>
        <v>0</v>
      </c>
      <c r="AE845" s="121">
        <f t="shared" si="555"/>
        <v>0</v>
      </c>
      <c r="AF845" s="121">
        <f t="shared" si="555"/>
        <v>0</v>
      </c>
      <c r="AG845" s="121">
        <f t="shared" si="555"/>
        <v>0</v>
      </c>
      <c r="AH845" s="121">
        <f t="shared" si="555"/>
        <v>0</v>
      </c>
      <c r="AI845" s="121">
        <f t="shared" si="555"/>
        <v>0</v>
      </c>
      <c r="AJ845" s="121">
        <f t="shared" si="555"/>
        <v>0</v>
      </c>
      <c r="AK845" s="121">
        <f t="shared" si="555"/>
        <v>0</v>
      </c>
      <c r="AL845" s="121">
        <f t="shared" si="555"/>
        <v>0</v>
      </c>
      <c r="AM845" s="121">
        <f t="shared" si="555"/>
        <v>0</v>
      </c>
      <c r="AN845" s="121">
        <f t="shared" si="555"/>
        <v>0</v>
      </c>
      <c r="AO845" s="701">
        <f t="shared" si="555"/>
        <v>0</v>
      </c>
      <c r="AP845" s="122"/>
      <c r="AQ845" s="123">
        <f t="shared" si="556"/>
        <v>0</v>
      </c>
      <c r="AR845" s="121">
        <f t="shared" si="556"/>
        <v>0</v>
      </c>
      <c r="AS845" s="121">
        <f t="shared" si="556"/>
        <v>0</v>
      </c>
      <c r="AT845" s="121">
        <f t="shared" si="556"/>
        <v>0</v>
      </c>
      <c r="AU845" s="121">
        <f t="shared" si="556"/>
        <v>0</v>
      </c>
      <c r="AV845" s="121">
        <f t="shared" si="556"/>
        <v>0</v>
      </c>
      <c r="AW845" s="121">
        <f t="shared" si="556"/>
        <v>0</v>
      </c>
      <c r="AX845" s="121">
        <f t="shared" si="556"/>
        <v>0</v>
      </c>
      <c r="AY845" s="121">
        <f t="shared" si="556"/>
        <v>0</v>
      </c>
      <c r="AZ845" s="121">
        <f t="shared" si="556"/>
        <v>0</v>
      </c>
      <c r="BA845" s="121">
        <f t="shared" si="556"/>
        <v>0</v>
      </c>
      <c r="BB845" s="121">
        <f t="shared" si="556"/>
        <v>0</v>
      </c>
      <c r="BC845" s="121">
        <f t="shared" si="556"/>
        <v>0</v>
      </c>
      <c r="BD845" s="701">
        <f t="shared" si="556"/>
        <v>0</v>
      </c>
      <c r="BE845" s="693"/>
      <c r="BF845" s="122">
        <f t="shared" si="522"/>
        <v>0</v>
      </c>
      <c r="BG845" s="124"/>
      <c r="BH845" s="122">
        <f t="shared" si="523"/>
        <v>0</v>
      </c>
      <c r="BI845" s="124"/>
      <c r="BJ845" s="122">
        <f t="shared" si="524"/>
        <v>0</v>
      </c>
      <c r="BK845" s="124"/>
      <c r="BL845" s="125">
        <f t="shared" si="525"/>
        <v>0</v>
      </c>
      <c r="BM845" s="124"/>
      <c r="BN845" s="123">
        <f t="shared" si="557"/>
        <v>0</v>
      </c>
      <c r="BO845" s="126">
        <f t="shared" si="557"/>
        <v>0</v>
      </c>
      <c r="BP845" s="127"/>
      <c r="BQ845" s="409"/>
    </row>
    <row r="846" spans="1:69" s="131" customFormat="1" ht="17.55" hidden="1" customHeight="1">
      <c r="A846" s="83"/>
      <c r="C846" s="139" t="str">
        <f t="shared" si="518"/>
        <v>H</v>
      </c>
      <c r="D846" s="130" t="str">
        <f t="shared" si="548"/>
        <v>R_Dopant</v>
      </c>
      <c r="E846" s="129" t="str">
        <f t="shared" si="558"/>
        <v>SK JNC</v>
      </c>
      <c r="F846" s="717"/>
      <c r="G846" s="123">
        <f t="shared" ref="G846:P855" si="559">SUMIFS(Share, Y, $E$3, Config, $G$11, P, G$15, LType, $D846, MSup, $E846)</f>
        <v>0</v>
      </c>
      <c r="H846" s="121">
        <f t="shared" si="559"/>
        <v>0</v>
      </c>
      <c r="I846" s="121">
        <f t="shared" si="559"/>
        <v>0</v>
      </c>
      <c r="J846" s="121">
        <f t="shared" si="559"/>
        <v>0</v>
      </c>
      <c r="K846" s="121">
        <f t="shared" si="559"/>
        <v>0</v>
      </c>
      <c r="L846" s="121">
        <f t="shared" si="559"/>
        <v>0</v>
      </c>
      <c r="M846" s="121">
        <f t="shared" si="559"/>
        <v>0</v>
      </c>
      <c r="N846" s="121">
        <f t="shared" si="559"/>
        <v>0</v>
      </c>
      <c r="O846" s="121">
        <f t="shared" si="559"/>
        <v>0</v>
      </c>
      <c r="P846" s="126">
        <f t="shared" si="559"/>
        <v>0</v>
      </c>
      <c r="Q846" s="122"/>
      <c r="R846" s="408">
        <f t="shared" si="519"/>
        <v>0</v>
      </c>
      <c r="S846" s="693"/>
      <c r="T846" s="700">
        <f t="shared" si="553"/>
        <v>0</v>
      </c>
      <c r="U846" s="701">
        <f t="shared" si="553"/>
        <v>0</v>
      </c>
      <c r="V846" s="693"/>
      <c r="W846" s="700">
        <f t="shared" si="554"/>
        <v>0</v>
      </c>
      <c r="X846" s="126">
        <f t="shared" si="554"/>
        <v>0</v>
      </c>
      <c r="Y846" s="696">
        <f t="shared" si="520"/>
        <v>0</v>
      </c>
      <c r="Z846" s="408">
        <f t="shared" si="521"/>
        <v>0</v>
      </c>
      <c r="AA846" s="127"/>
      <c r="AB846" s="123">
        <f t="shared" ref="AB846:AO855" si="560">SUMIFS(Share, Y, $E$3, Config, $AB$11, P, AB$15, LType, $D846, MSup, $E846)</f>
        <v>0</v>
      </c>
      <c r="AC846" s="121">
        <f t="shared" si="560"/>
        <v>0</v>
      </c>
      <c r="AD846" s="121">
        <f t="shared" si="560"/>
        <v>0</v>
      </c>
      <c r="AE846" s="121">
        <f t="shared" si="560"/>
        <v>0</v>
      </c>
      <c r="AF846" s="121">
        <f t="shared" si="560"/>
        <v>0</v>
      </c>
      <c r="AG846" s="121">
        <f t="shared" si="560"/>
        <v>0</v>
      </c>
      <c r="AH846" s="121">
        <f t="shared" si="560"/>
        <v>0</v>
      </c>
      <c r="AI846" s="121">
        <f t="shared" si="560"/>
        <v>0</v>
      </c>
      <c r="AJ846" s="121">
        <f t="shared" si="560"/>
        <v>0</v>
      </c>
      <c r="AK846" s="121">
        <f t="shared" si="560"/>
        <v>0</v>
      </c>
      <c r="AL846" s="121">
        <f t="shared" si="560"/>
        <v>0</v>
      </c>
      <c r="AM846" s="121">
        <f t="shared" si="560"/>
        <v>0</v>
      </c>
      <c r="AN846" s="121">
        <f t="shared" si="560"/>
        <v>0</v>
      </c>
      <c r="AO846" s="701">
        <f t="shared" si="560"/>
        <v>0</v>
      </c>
      <c r="AP846" s="122"/>
      <c r="AQ846" s="123">
        <f t="shared" ref="AQ846:BD855" si="561">SUMIFS(Share, Y, $E$3, Config, $AQ$11, P, AQ$15, LType, $D846, MSup, $E846)</f>
        <v>0</v>
      </c>
      <c r="AR846" s="121">
        <f t="shared" si="561"/>
        <v>0</v>
      </c>
      <c r="AS846" s="121">
        <f t="shared" si="561"/>
        <v>0</v>
      </c>
      <c r="AT846" s="121">
        <f t="shared" si="561"/>
        <v>0</v>
      </c>
      <c r="AU846" s="121">
        <f t="shared" si="561"/>
        <v>0</v>
      </c>
      <c r="AV846" s="121">
        <f t="shared" si="561"/>
        <v>0</v>
      </c>
      <c r="AW846" s="121">
        <f t="shared" si="561"/>
        <v>0</v>
      </c>
      <c r="AX846" s="121">
        <f t="shared" si="561"/>
        <v>0</v>
      </c>
      <c r="AY846" s="121">
        <f t="shared" si="561"/>
        <v>0</v>
      </c>
      <c r="AZ846" s="121">
        <f t="shared" si="561"/>
        <v>0</v>
      </c>
      <c r="BA846" s="121">
        <f t="shared" si="561"/>
        <v>0</v>
      </c>
      <c r="BB846" s="121">
        <f t="shared" si="561"/>
        <v>0</v>
      </c>
      <c r="BC846" s="121">
        <f t="shared" si="561"/>
        <v>0</v>
      </c>
      <c r="BD846" s="701">
        <f t="shared" si="561"/>
        <v>0</v>
      </c>
      <c r="BE846" s="693"/>
      <c r="BF846" s="122">
        <f t="shared" si="522"/>
        <v>0</v>
      </c>
      <c r="BG846" s="124"/>
      <c r="BH846" s="122">
        <f t="shared" si="523"/>
        <v>0</v>
      </c>
      <c r="BI846" s="124"/>
      <c r="BJ846" s="122">
        <f t="shared" si="524"/>
        <v>0</v>
      </c>
      <c r="BK846" s="124"/>
      <c r="BL846" s="125">
        <f t="shared" si="525"/>
        <v>0</v>
      </c>
      <c r="BM846" s="124"/>
      <c r="BN846" s="123">
        <f t="shared" si="557"/>
        <v>0</v>
      </c>
      <c r="BO846" s="126">
        <f t="shared" si="557"/>
        <v>0</v>
      </c>
      <c r="BP846" s="127"/>
      <c r="BQ846" s="409"/>
    </row>
    <row r="847" spans="1:69" s="131" customFormat="1" ht="17.55" hidden="1" customHeight="1">
      <c r="A847" s="83"/>
      <c r="C847" s="139" t="str">
        <f t="shared" si="518"/>
        <v>H</v>
      </c>
      <c r="D847" s="130" t="str">
        <f t="shared" si="548"/>
        <v>R_Dopant</v>
      </c>
      <c r="E847" s="129" t="str">
        <f t="shared" si="558"/>
        <v>Solus AM</v>
      </c>
      <c r="F847" s="717"/>
      <c r="G847" s="123">
        <f t="shared" si="559"/>
        <v>0</v>
      </c>
      <c r="H847" s="121">
        <f t="shared" si="559"/>
        <v>0</v>
      </c>
      <c r="I847" s="121">
        <f t="shared" si="559"/>
        <v>0</v>
      </c>
      <c r="J847" s="121">
        <f t="shared" si="559"/>
        <v>0</v>
      </c>
      <c r="K847" s="121">
        <f t="shared" si="559"/>
        <v>0</v>
      </c>
      <c r="L847" s="121">
        <f t="shared" si="559"/>
        <v>0</v>
      </c>
      <c r="M847" s="121">
        <f t="shared" si="559"/>
        <v>0</v>
      </c>
      <c r="N847" s="121">
        <f t="shared" si="559"/>
        <v>0</v>
      </c>
      <c r="O847" s="121">
        <f t="shared" si="559"/>
        <v>0</v>
      </c>
      <c r="P847" s="126">
        <f t="shared" si="559"/>
        <v>0</v>
      </c>
      <c r="Q847" s="122"/>
      <c r="R847" s="408">
        <f t="shared" si="519"/>
        <v>0</v>
      </c>
      <c r="S847" s="693"/>
      <c r="T847" s="700">
        <f t="shared" si="553"/>
        <v>0</v>
      </c>
      <c r="U847" s="701">
        <f t="shared" si="553"/>
        <v>0</v>
      </c>
      <c r="V847" s="693"/>
      <c r="W847" s="700">
        <f t="shared" si="554"/>
        <v>0</v>
      </c>
      <c r="X847" s="126">
        <f t="shared" si="554"/>
        <v>0</v>
      </c>
      <c r="Y847" s="696">
        <f t="shared" si="520"/>
        <v>0</v>
      </c>
      <c r="Z847" s="408">
        <f t="shared" si="521"/>
        <v>0</v>
      </c>
      <c r="AA847" s="127"/>
      <c r="AB847" s="123">
        <f t="shared" si="560"/>
        <v>0</v>
      </c>
      <c r="AC847" s="121">
        <f t="shared" si="560"/>
        <v>0</v>
      </c>
      <c r="AD847" s="121">
        <f t="shared" si="560"/>
        <v>0</v>
      </c>
      <c r="AE847" s="121">
        <f t="shared" si="560"/>
        <v>0</v>
      </c>
      <c r="AF847" s="121">
        <f t="shared" si="560"/>
        <v>0</v>
      </c>
      <c r="AG847" s="121">
        <f t="shared" si="560"/>
        <v>0</v>
      </c>
      <c r="AH847" s="121">
        <f t="shared" si="560"/>
        <v>0</v>
      </c>
      <c r="AI847" s="121">
        <f t="shared" si="560"/>
        <v>0</v>
      </c>
      <c r="AJ847" s="121">
        <f t="shared" si="560"/>
        <v>0</v>
      </c>
      <c r="AK847" s="121">
        <f t="shared" si="560"/>
        <v>0</v>
      </c>
      <c r="AL847" s="121">
        <f t="shared" si="560"/>
        <v>0</v>
      </c>
      <c r="AM847" s="121">
        <f t="shared" si="560"/>
        <v>0</v>
      </c>
      <c r="AN847" s="121">
        <f t="shared" si="560"/>
        <v>0</v>
      </c>
      <c r="AO847" s="701">
        <f t="shared" si="560"/>
        <v>0</v>
      </c>
      <c r="AP847" s="122"/>
      <c r="AQ847" s="123">
        <f t="shared" si="561"/>
        <v>0</v>
      </c>
      <c r="AR847" s="121">
        <f t="shared" si="561"/>
        <v>0</v>
      </c>
      <c r="AS847" s="121">
        <f t="shared" si="561"/>
        <v>0</v>
      </c>
      <c r="AT847" s="121">
        <f t="shared" si="561"/>
        <v>0</v>
      </c>
      <c r="AU847" s="121">
        <f t="shared" si="561"/>
        <v>0</v>
      </c>
      <c r="AV847" s="121">
        <f t="shared" si="561"/>
        <v>0</v>
      </c>
      <c r="AW847" s="121">
        <f t="shared" si="561"/>
        <v>0</v>
      </c>
      <c r="AX847" s="121">
        <f t="shared" si="561"/>
        <v>0</v>
      </c>
      <c r="AY847" s="121">
        <f t="shared" si="561"/>
        <v>0</v>
      </c>
      <c r="AZ847" s="121">
        <f t="shared" si="561"/>
        <v>0</v>
      </c>
      <c r="BA847" s="121">
        <f t="shared" si="561"/>
        <v>0</v>
      </c>
      <c r="BB847" s="121">
        <f t="shared" si="561"/>
        <v>0</v>
      </c>
      <c r="BC847" s="121">
        <f t="shared" si="561"/>
        <v>0</v>
      </c>
      <c r="BD847" s="701">
        <f t="shared" si="561"/>
        <v>0</v>
      </c>
      <c r="BE847" s="693"/>
      <c r="BF847" s="122">
        <f t="shared" si="522"/>
        <v>0</v>
      </c>
      <c r="BG847" s="124"/>
      <c r="BH847" s="122">
        <f t="shared" si="523"/>
        <v>0</v>
      </c>
      <c r="BI847" s="124"/>
      <c r="BJ847" s="122">
        <f t="shared" si="524"/>
        <v>0</v>
      </c>
      <c r="BK847" s="124"/>
      <c r="BL847" s="125">
        <f t="shared" si="525"/>
        <v>0</v>
      </c>
      <c r="BM847" s="124"/>
      <c r="BN847" s="123">
        <f t="shared" si="557"/>
        <v>0</v>
      </c>
      <c r="BO847" s="126">
        <f t="shared" si="557"/>
        <v>0</v>
      </c>
      <c r="BP847" s="127"/>
      <c r="BQ847" s="409"/>
    </row>
    <row r="848" spans="1:69" s="131" customFormat="1" ht="17.55" hidden="1" customHeight="1">
      <c r="A848" s="83"/>
      <c r="C848" s="139" t="str">
        <f t="shared" ref="C848:C911" si="562">IF(SUM(G848:BP848)=0, "H", "")</f>
        <v>H</v>
      </c>
      <c r="D848" s="130" t="str">
        <f t="shared" si="548"/>
        <v>R_Dopant</v>
      </c>
      <c r="E848" s="129">
        <f t="shared" si="558"/>
        <v>0</v>
      </c>
      <c r="F848" s="717"/>
      <c r="G848" s="123">
        <f t="shared" si="559"/>
        <v>0</v>
      </c>
      <c r="H848" s="121">
        <f t="shared" si="559"/>
        <v>0</v>
      </c>
      <c r="I848" s="121">
        <f t="shared" si="559"/>
        <v>0</v>
      </c>
      <c r="J848" s="121">
        <f t="shared" si="559"/>
        <v>0</v>
      </c>
      <c r="K848" s="121">
        <f t="shared" si="559"/>
        <v>0</v>
      </c>
      <c r="L848" s="121">
        <f t="shared" si="559"/>
        <v>0</v>
      </c>
      <c r="M848" s="121">
        <f t="shared" si="559"/>
        <v>0</v>
      </c>
      <c r="N848" s="121">
        <f t="shared" si="559"/>
        <v>0</v>
      </c>
      <c r="O848" s="121">
        <f t="shared" si="559"/>
        <v>0</v>
      </c>
      <c r="P848" s="126">
        <f t="shared" si="559"/>
        <v>0</v>
      </c>
      <c r="Q848" s="122"/>
      <c r="R848" s="408">
        <f t="shared" ref="R848:R911" si="563">SUMIFS(Share, Y, $E$3, Config, $R$11, P, R$15, LType, $D848, MSup, $E848)</f>
        <v>0</v>
      </c>
      <c r="S848" s="693"/>
      <c r="T848" s="700">
        <f t="shared" si="553"/>
        <v>0</v>
      </c>
      <c r="U848" s="701">
        <f t="shared" si="553"/>
        <v>0</v>
      </c>
      <c r="V848" s="693"/>
      <c r="W848" s="700">
        <f t="shared" si="554"/>
        <v>0</v>
      </c>
      <c r="X848" s="126">
        <f t="shared" si="554"/>
        <v>0</v>
      </c>
      <c r="Y848" s="696">
        <f t="shared" ref="Y848:Y911" si="564">SUMIF(Y_A_P_T_S,$E$3&amp;"_"&amp;$X$11&amp;"_"&amp;Y$15&amp;"_"&amp;$D848&amp;"_"&amp;$E848, Share)</f>
        <v>0</v>
      </c>
      <c r="Z848" s="408">
        <f t="shared" ref="Z848:Z911" si="565">SUMIFS(Share, Y, $E$3, Config, $Z$11, P, Z$15, LType, $D848, MSup, $E848)</f>
        <v>0</v>
      </c>
      <c r="AA848" s="127"/>
      <c r="AB848" s="123">
        <f t="shared" si="560"/>
        <v>0</v>
      </c>
      <c r="AC848" s="121">
        <f t="shared" si="560"/>
        <v>0</v>
      </c>
      <c r="AD848" s="121">
        <f t="shared" si="560"/>
        <v>0</v>
      </c>
      <c r="AE848" s="121">
        <f t="shared" si="560"/>
        <v>0</v>
      </c>
      <c r="AF848" s="121">
        <f t="shared" si="560"/>
        <v>0</v>
      </c>
      <c r="AG848" s="121">
        <f t="shared" si="560"/>
        <v>0</v>
      </c>
      <c r="AH848" s="121">
        <f t="shared" si="560"/>
        <v>0</v>
      </c>
      <c r="AI848" s="121">
        <f t="shared" si="560"/>
        <v>0</v>
      </c>
      <c r="AJ848" s="121">
        <f t="shared" si="560"/>
        <v>0</v>
      </c>
      <c r="AK848" s="121">
        <f t="shared" si="560"/>
        <v>0</v>
      </c>
      <c r="AL848" s="121">
        <f t="shared" si="560"/>
        <v>0</v>
      </c>
      <c r="AM848" s="121">
        <f t="shared" si="560"/>
        <v>0</v>
      </c>
      <c r="AN848" s="121">
        <f t="shared" si="560"/>
        <v>0</v>
      </c>
      <c r="AO848" s="701">
        <f t="shared" si="560"/>
        <v>0</v>
      </c>
      <c r="AP848" s="122"/>
      <c r="AQ848" s="123">
        <f t="shared" si="561"/>
        <v>0</v>
      </c>
      <c r="AR848" s="121">
        <f t="shared" si="561"/>
        <v>0</v>
      </c>
      <c r="AS848" s="121">
        <f t="shared" si="561"/>
        <v>0</v>
      </c>
      <c r="AT848" s="121">
        <f t="shared" si="561"/>
        <v>0</v>
      </c>
      <c r="AU848" s="121">
        <f t="shared" si="561"/>
        <v>0</v>
      </c>
      <c r="AV848" s="121">
        <f t="shared" si="561"/>
        <v>0</v>
      </c>
      <c r="AW848" s="121">
        <f t="shared" si="561"/>
        <v>0</v>
      </c>
      <c r="AX848" s="121">
        <f t="shared" si="561"/>
        <v>0</v>
      </c>
      <c r="AY848" s="121">
        <f t="shared" si="561"/>
        <v>0</v>
      </c>
      <c r="AZ848" s="121">
        <f t="shared" si="561"/>
        <v>0</v>
      </c>
      <c r="BA848" s="121">
        <f t="shared" si="561"/>
        <v>0</v>
      </c>
      <c r="BB848" s="121">
        <f t="shared" si="561"/>
        <v>0</v>
      </c>
      <c r="BC848" s="121">
        <f t="shared" si="561"/>
        <v>0</v>
      </c>
      <c r="BD848" s="701">
        <f t="shared" si="561"/>
        <v>0</v>
      </c>
      <c r="BE848" s="693"/>
      <c r="BF848" s="122">
        <f t="shared" ref="BF848:BF911" si="566">SUMIFS(Share, Y, $E$3, Config, $BF$11, P, BF$15, LType, $D848, MSup, $E848)</f>
        <v>0</v>
      </c>
      <c r="BG848" s="124"/>
      <c r="BH848" s="122">
        <f t="shared" ref="BH848:BH911" si="567">SUMIFS(Share, Y, $E$3, Config, $BH$11, P, BH$15, LType, $D848, MSup, $E848)</f>
        <v>0</v>
      </c>
      <c r="BI848" s="124"/>
      <c r="BJ848" s="122">
        <f t="shared" ref="BJ848:BJ911" si="568">SUMIFS(Share, Y, $E$3, Config, $BJ$11, P, BJ$15, LType, $D848, MSup, $E848)</f>
        <v>0</v>
      </c>
      <c r="BK848" s="124"/>
      <c r="BL848" s="125">
        <f t="shared" ref="BL848:BL911" si="569">SUMIFS(Share, Y, $E$3, Config, $BL$11, P, BL$15, LType, $D848, MSup, $E848)</f>
        <v>0</v>
      </c>
      <c r="BM848" s="124"/>
      <c r="BN848" s="123">
        <f t="shared" si="557"/>
        <v>0</v>
      </c>
      <c r="BO848" s="126">
        <f t="shared" si="557"/>
        <v>0</v>
      </c>
      <c r="BP848" s="127"/>
      <c r="BQ848" s="409"/>
    </row>
    <row r="849" spans="1:69" s="131" customFormat="1" ht="17.55" hidden="1" customHeight="1">
      <c r="A849" s="83"/>
      <c r="C849" s="139" t="str">
        <f t="shared" si="562"/>
        <v>H</v>
      </c>
      <c r="D849" s="130" t="str">
        <f t="shared" si="548"/>
        <v>R_Dopant</v>
      </c>
      <c r="E849" s="129">
        <f t="shared" si="558"/>
        <v>0</v>
      </c>
      <c r="F849" s="717"/>
      <c r="G849" s="123">
        <f t="shared" si="559"/>
        <v>0</v>
      </c>
      <c r="H849" s="121">
        <f t="shared" si="559"/>
        <v>0</v>
      </c>
      <c r="I849" s="121">
        <f t="shared" si="559"/>
        <v>0</v>
      </c>
      <c r="J849" s="121">
        <f t="shared" si="559"/>
        <v>0</v>
      </c>
      <c r="K849" s="121">
        <f t="shared" si="559"/>
        <v>0</v>
      </c>
      <c r="L849" s="121">
        <f t="shared" si="559"/>
        <v>0</v>
      </c>
      <c r="M849" s="121">
        <f t="shared" si="559"/>
        <v>0</v>
      </c>
      <c r="N849" s="121">
        <f t="shared" si="559"/>
        <v>0</v>
      </c>
      <c r="O849" s="121">
        <f t="shared" si="559"/>
        <v>0</v>
      </c>
      <c r="P849" s="126">
        <f t="shared" si="559"/>
        <v>0</v>
      </c>
      <c r="Q849" s="122"/>
      <c r="R849" s="408">
        <f t="shared" si="563"/>
        <v>0</v>
      </c>
      <c r="S849" s="693"/>
      <c r="T849" s="700">
        <f t="shared" si="553"/>
        <v>0</v>
      </c>
      <c r="U849" s="701">
        <f t="shared" si="553"/>
        <v>0</v>
      </c>
      <c r="V849" s="693"/>
      <c r="W849" s="700">
        <f t="shared" si="554"/>
        <v>0</v>
      </c>
      <c r="X849" s="126">
        <f t="shared" si="554"/>
        <v>0</v>
      </c>
      <c r="Y849" s="696">
        <f t="shared" si="564"/>
        <v>0</v>
      </c>
      <c r="Z849" s="408">
        <f t="shared" si="565"/>
        <v>0</v>
      </c>
      <c r="AA849" s="127"/>
      <c r="AB849" s="123">
        <f t="shared" si="560"/>
        <v>0</v>
      </c>
      <c r="AC849" s="121">
        <f t="shared" si="560"/>
        <v>0</v>
      </c>
      <c r="AD849" s="121">
        <f t="shared" si="560"/>
        <v>0</v>
      </c>
      <c r="AE849" s="121">
        <f t="shared" si="560"/>
        <v>0</v>
      </c>
      <c r="AF849" s="121">
        <f t="shared" si="560"/>
        <v>0</v>
      </c>
      <c r="AG849" s="121">
        <f t="shared" si="560"/>
        <v>0</v>
      </c>
      <c r="AH849" s="121">
        <f t="shared" si="560"/>
        <v>0</v>
      </c>
      <c r="AI849" s="121">
        <f t="shared" si="560"/>
        <v>0</v>
      </c>
      <c r="AJ849" s="121">
        <f t="shared" si="560"/>
        <v>0</v>
      </c>
      <c r="AK849" s="121">
        <f t="shared" si="560"/>
        <v>0</v>
      </c>
      <c r="AL849" s="121">
        <f t="shared" si="560"/>
        <v>0</v>
      </c>
      <c r="AM849" s="121">
        <f t="shared" si="560"/>
        <v>0</v>
      </c>
      <c r="AN849" s="121">
        <f t="shared" si="560"/>
        <v>0</v>
      </c>
      <c r="AO849" s="701">
        <f t="shared" si="560"/>
        <v>0</v>
      </c>
      <c r="AP849" s="122"/>
      <c r="AQ849" s="123">
        <f t="shared" si="561"/>
        <v>0</v>
      </c>
      <c r="AR849" s="121">
        <f t="shared" si="561"/>
        <v>0</v>
      </c>
      <c r="AS849" s="121">
        <f t="shared" si="561"/>
        <v>0</v>
      </c>
      <c r="AT849" s="121">
        <f t="shared" si="561"/>
        <v>0</v>
      </c>
      <c r="AU849" s="121">
        <f t="shared" si="561"/>
        <v>0</v>
      </c>
      <c r="AV849" s="121">
        <f t="shared" si="561"/>
        <v>0</v>
      </c>
      <c r="AW849" s="121">
        <f t="shared" si="561"/>
        <v>0</v>
      </c>
      <c r="AX849" s="121">
        <f t="shared" si="561"/>
        <v>0</v>
      </c>
      <c r="AY849" s="121">
        <f t="shared" si="561"/>
        <v>0</v>
      </c>
      <c r="AZ849" s="121">
        <f t="shared" si="561"/>
        <v>0</v>
      </c>
      <c r="BA849" s="121">
        <f t="shared" si="561"/>
        <v>0</v>
      </c>
      <c r="BB849" s="121">
        <f t="shared" si="561"/>
        <v>0</v>
      </c>
      <c r="BC849" s="121">
        <f t="shared" si="561"/>
        <v>0</v>
      </c>
      <c r="BD849" s="701">
        <f t="shared" si="561"/>
        <v>0</v>
      </c>
      <c r="BE849" s="693"/>
      <c r="BF849" s="122">
        <f t="shared" si="566"/>
        <v>0</v>
      </c>
      <c r="BG849" s="124"/>
      <c r="BH849" s="122">
        <f t="shared" si="567"/>
        <v>0</v>
      </c>
      <c r="BI849" s="124"/>
      <c r="BJ849" s="122">
        <f t="shared" si="568"/>
        <v>0</v>
      </c>
      <c r="BK849" s="124"/>
      <c r="BL849" s="125">
        <f t="shared" si="569"/>
        <v>0</v>
      </c>
      <c r="BM849" s="124"/>
      <c r="BN849" s="123">
        <f t="shared" si="557"/>
        <v>0</v>
      </c>
      <c r="BO849" s="126">
        <f t="shared" si="557"/>
        <v>0</v>
      </c>
      <c r="BP849" s="127"/>
      <c r="BQ849" s="409"/>
    </row>
    <row r="850" spans="1:69" s="131" customFormat="1" ht="17.55" hidden="1" customHeight="1">
      <c r="A850" s="83"/>
      <c r="C850" s="139" t="str">
        <f t="shared" si="562"/>
        <v>H</v>
      </c>
      <c r="D850" s="130" t="str">
        <f t="shared" si="548"/>
        <v>R_Dopant</v>
      </c>
      <c r="E850" s="129">
        <f t="shared" si="558"/>
        <v>0</v>
      </c>
      <c r="F850" s="717"/>
      <c r="G850" s="123">
        <f t="shared" si="559"/>
        <v>0</v>
      </c>
      <c r="H850" s="121">
        <f t="shared" si="559"/>
        <v>0</v>
      </c>
      <c r="I850" s="121">
        <f t="shared" si="559"/>
        <v>0</v>
      </c>
      <c r="J850" s="121">
        <f t="shared" si="559"/>
        <v>0</v>
      </c>
      <c r="K850" s="121">
        <f t="shared" si="559"/>
        <v>0</v>
      </c>
      <c r="L850" s="121">
        <f t="shared" si="559"/>
        <v>0</v>
      </c>
      <c r="M850" s="121">
        <f t="shared" si="559"/>
        <v>0</v>
      </c>
      <c r="N850" s="121">
        <f t="shared" si="559"/>
        <v>0</v>
      </c>
      <c r="O850" s="121">
        <f t="shared" si="559"/>
        <v>0</v>
      </c>
      <c r="P850" s="126">
        <f t="shared" si="559"/>
        <v>0</v>
      </c>
      <c r="Q850" s="122"/>
      <c r="R850" s="408">
        <f t="shared" si="563"/>
        <v>0</v>
      </c>
      <c r="S850" s="693"/>
      <c r="T850" s="700">
        <f t="shared" si="553"/>
        <v>0</v>
      </c>
      <c r="U850" s="701">
        <f t="shared" si="553"/>
        <v>0</v>
      </c>
      <c r="V850" s="693"/>
      <c r="W850" s="700">
        <f t="shared" si="554"/>
        <v>0</v>
      </c>
      <c r="X850" s="126">
        <f t="shared" si="554"/>
        <v>0</v>
      </c>
      <c r="Y850" s="696">
        <f t="shared" si="564"/>
        <v>0</v>
      </c>
      <c r="Z850" s="408">
        <f t="shared" si="565"/>
        <v>0</v>
      </c>
      <c r="AA850" s="127"/>
      <c r="AB850" s="123">
        <f t="shared" si="560"/>
        <v>0</v>
      </c>
      <c r="AC850" s="121">
        <f t="shared" si="560"/>
        <v>0</v>
      </c>
      <c r="AD850" s="121">
        <f t="shared" si="560"/>
        <v>0</v>
      </c>
      <c r="AE850" s="121">
        <f t="shared" si="560"/>
        <v>0</v>
      </c>
      <c r="AF850" s="121">
        <f t="shared" si="560"/>
        <v>0</v>
      </c>
      <c r="AG850" s="121">
        <f t="shared" si="560"/>
        <v>0</v>
      </c>
      <c r="AH850" s="121">
        <f t="shared" si="560"/>
        <v>0</v>
      </c>
      <c r="AI850" s="121">
        <f t="shared" si="560"/>
        <v>0</v>
      </c>
      <c r="AJ850" s="121">
        <f t="shared" si="560"/>
        <v>0</v>
      </c>
      <c r="AK850" s="121">
        <f t="shared" si="560"/>
        <v>0</v>
      </c>
      <c r="AL850" s="121">
        <f t="shared" si="560"/>
        <v>0</v>
      </c>
      <c r="AM850" s="121">
        <f t="shared" si="560"/>
        <v>0</v>
      </c>
      <c r="AN850" s="121">
        <f t="shared" si="560"/>
        <v>0</v>
      </c>
      <c r="AO850" s="701">
        <f t="shared" si="560"/>
        <v>0</v>
      </c>
      <c r="AP850" s="122"/>
      <c r="AQ850" s="123">
        <f t="shared" si="561"/>
        <v>0</v>
      </c>
      <c r="AR850" s="121">
        <f t="shared" si="561"/>
        <v>0</v>
      </c>
      <c r="AS850" s="121">
        <f t="shared" si="561"/>
        <v>0</v>
      </c>
      <c r="AT850" s="121">
        <f t="shared" si="561"/>
        <v>0</v>
      </c>
      <c r="AU850" s="121">
        <f t="shared" si="561"/>
        <v>0</v>
      </c>
      <c r="AV850" s="121">
        <f t="shared" si="561"/>
        <v>0</v>
      </c>
      <c r="AW850" s="121">
        <f t="shared" si="561"/>
        <v>0</v>
      </c>
      <c r="AX850" s="121">
        <f t="shared" si="561"/>
        <v>0</v>
      </c>
      <c r="AY850" s="121">
        <f t="shared" si="561"/>
        <v>0</v>
      </c>
      <c r="AZ850" s="121">
        <f t="shared" si="561"/>
        <v>0</v>
      </c>
      <c r="BA850" s="121">
        <f t="shared" si="561"/>
        <v>0</v>
      </c>
      <c r="BB850" s="121">
        <f t="shared" si="561"/>
        <v>0</v>
      </c>
      <c r="BC850" s="121">
        <f t="shared" si="561"/>
        <v>0</v>
      </c>
      <c r="BD850" s="701">
        <f t="shared" si="561"/>
        <v>0</v>
      </c>
      <c r="BE850" s="693"/>
      <c r="BF850" s="122">
        <f t="shared" si="566"/>
        <v>0</v>
      </c>
      <c r="BG850" s="124"/>
      <c r="BH850" s="122">
        <f t="shared" si="567"/>
        <v>0</v>
      </c>
      <c r="BI850" s="124"/>
      <c r="BJ850" s="122">
        <f t="shared" si="568"/>
        <v>0</v>
      </c>
      <c r="BK850" s="124"/>
      <c r="BL850" s="125">
        <f t="shared" si="569"/>
        <v>0</v>
      </c>
      <c r="BM850" s="124"/>
      <c r="BN850" s="123">
        <f t="shared" si="557"/>
        <v>0</v>
      </c>
      <c r="BO850" s="126">
        <f t="shared" si="557"/>
        <v>0</v>
      </c>
      <c r="BP850" s="127"/>
      <c r="BQ850" s="409"/>
    </row>
    <row r="851" spans="1:69" s="131" customFormat="1" ht="17.55" hidden="1" customHeight="1">
      <c r="A851" s="83"/>
      <c r="C851" s="139" t="str">
        <f t="shared" si="562"/>
        <v>H</v>
      </c>
      <c r="D851" s="130" t="str">
        <f t="shared" si="548"/>
        <v>R_Dopant</v>
      </c>
      <c r="E851" s="129">
        <f t="shared" si="558"/>
        <v>0</v>
      </c>
      <c r="F851" s="717"/>
      <c r="G851" s="123">
        <f t="shared" si="559"/>
        <v>0</v>
      </c>
      <c r="H851" s="121">
        <f t="shared" si="559"/>
        <v>0</v>
      </c>
      <c r="I851" s="121">
        <f t="shared" si="559"/>
        <v>0</v>
      </c>
      <c r="J851" s="121">
        <f t="shared" si="559"/>
        <v>0</v>
      </c>
      <c r="K851" s="121">
        <f t="shared" si="559"/>
        <v>0</v>
      </c>
      <c r="L851" s="121">
        <f t="shared" si="559"/>
        <v>0</v>
      </c>
      <c r="M851" s="121">
        <f t="shared" si="559"/>
        <v>0</v>
      </c>
      <c r="N851" s="121">
        <f t="shared" si="559"/>
        <v>0</v>
      </c>
      <c r="O851" s="121">
        <f t="shared" si="559"/>
        <v>0</v>
      </c>
      <c r="P851" s="126">
        <f t="shared" si="559"/>
        <v>0</v>
      </c>
      <c r="Q851" s="122"/>
      <c r="R851" s="408">
        <f t="shared" si="563"/>
        <v>0</v>
      </c>
      <c r="S851" s="693"/>
      <c r="T851" s="700">
        <f t="shared" si="553"/>
        <v>0</v>
      </c>
      <c r="U851" s="701">
        <f t="shared" si="553"/>
        <v>0</v>
      </c>
      <c r="V851" s="693"/>
      <c r="W851" s="700">
        <f t="shared" si="554"/>
        <v>0</v>
      </c>
      <c r="X851" s="126">
        <f t="shared" si="554"/>
        <v>0</v>
      </c>
      <c r="Y851" s="696">
        <f t="shared" si="564"/>
        <v>0</v>
      </c>
      <c r="Z851" s="408">
        <f t="shared" si="565"/>
        <v>0</v>
      </c>
      <c r="AA851" s="127"/>
      <c r="AB851" s="123">
        <f t="shared" si="560"/>
        <v>0</v>
      </c>
      <c r="AC851" s="121">
        <f t="shared" si="560"/>
        <v>0</v>
      </c>
      <c r="AD851" s="121">
        <f t="shared" si="560"/>
        <v>0</v>
      </c>
      <c r="AE851" s="121">
        <f t="shared" si="560"/>
        <v>0</v>
      </c>
      <c r="AF851" s="121">
        <f t="shared" si="560"/>
        <v>0</v>
      </c>
      <c r="AG851" s="121">
        <f t="shared" si="560"/>
        <v>0</v>
      </c>
      <c r="AH851" s="121">
        <f t="shared" si="560"/>
        <v>0</v>
      </c>
      <c r="AI851" s="121">
        <f t="shared" si="560"/>
        <v>0</v>
      </c>
      <c r="AJ851" s="121">
        <f t="shared" si="560"/>
        <v>0</v>
      </c>
      <c r="AK851" s="121">
        <f t="shared" si="560"/>
        <v>0</v>
      </c>
      <c r="AL851" s="121">
        <f t="shared" si="560"/>
        <v>0</v>
      </c>
      <c r="AM851" s="121">
        <f t="shared" si="560"/>
        <v>0</v>
      </c>
      <c r="AN851" s="121">
        <f t="shared" si="560"/>
        <v>0</v>
      </c>
      <c r="AO851" s="701">
        <f t="shared" si="560"/>
        <v>0</v>
      </c>
      <c r="AP851" s="122"/>
      <c r="AQ851" s="123">
        <f t="shared" si="561"/>
        <v>0</v>
      </c>
      <c r="AR851" s="121">
        <f t="shared" si="561"/>
        <v>0</v>
      </c>
      <c r="AS851" s="121">
        <f t="shared" si="561"/>
        <v>0</v>
      </c>
      <c r="AT851" s="121">
        <f t="shared" si="561"/>
        <v>0</v>
      </c>
      <c r="AU851" s="121">
        <f t="shared" si="561"/>
        <v>0</v>
      </c>
      <c r="AV851" s="121">
        <f t="shared" si="561"/>
        <v>0</v>
      </c>
      <c r="AW851" s="121">
        <f t="shared" si="561"/>
        <v>0</v>
      </c>
      <c r="AX851" s="121">
        <f t="shared" si="561"/>
        <v>0</v>
      </c>
      <c r="AY851" s="121">
        <f t="shared" si="561"/>
        <v>0</v>
      </c>
      <c r="AZ851" s="121">
        <f t="shared" si="561"/>
        <v>0</v>
      </c>
      <c r="BA851" s="121">
        <f t="shared" si="561"/>
        <v>0</v>
      </c>
      <c r="BB851" s="121">
        <f t="shared" si="561"/>
        <v>0</v>
      </c>
      <c r="BC851" s="121">
        <f t="shared" si="561"/>
        <v>0</v>
      </c>
      <c r="BD851" s="701">
        <f t="shared" si="561"/>
        <v>0</v>
      </c>
      <c r="BE851" s="693"/>
      <c r="BF851" s="122">
        <f t="shared" si="566"/>
        <v>0</v>
      </c>
      <c r="BG851" s="124"/>
      <c r="BH851" s="122">
        <f t="shared" si="567"/>
        <v>0</v>
      </c>
      <c r="BI851" s="124"/>
      <c r="BJ851" s="122">
        <f t="shared" si="568"/>
        <v>0</v>
      </c>
      <c r="BK851" s="124"/>
      <c r="BL851" s="125">
        <f t="shared" si="569"/>
        <v>0</v>
      </c>
      <c r="BM851" s="124"/>
      <c r="BN851" s="123">
        <f t="shared" si="557"/>
        <v>0</v>
      </c>
      <c r="BO851" s="126">
        <f t="shared" si="557"/>
        <v>0</v>
      </c>
      <c r="BP851" s="127"/>
      <c r="BQ851" s="409"/>
    </row>
    <row r="852" spans="1:69" s="131" customFormat="1" ht="17.55" hidden="1" customHeight="1">
      <c r="A852" s="83"/>
      <c r="C852" s="139" t="str">
        <f t="shared" si="562"/>
        <v>H</v>
      </c>
      <c r="D852" s="130" t="str">
        <f t="shared" si="548"/>
        <v>R_Dopant</v>
      </c>
      <c r="E852" s="129">
        <f t="shared" si="558"/>
        <v>0</v>
      </c>
      <c r="F852" s="717"/>
      <c r="G852" s="123">
        <f t="shared" si="559"/>
        <v>0</v>
      </c>
      <c r="H852" s="121">
        <f t="shared" si="559"/>
        <v>0</v>
      </c>
      <c r="I852" s="121">
        <f t="shared" si="559"/>
        <v>0</v>
      </c>
      <c r="J852" s="121">
        <f t="shared" si="559"/>
        <v>0</v>
      </c>
      <c r="K852" s="121">
        <f t="shared" si="559"/>
        <v>0</v>
      </c>
      <c r="L852" s="121">
        <f t="shared" si="559"/>
        <v>0</v>
      </c>
      <c r="M852" s="121">
        <f t="shared" si="559"/>
        <v>0</v>
      </c>
      <c r="N852" s="121">
        <f t="shared" si="559"/>
        <v>0</v>
      </c>
      <c r="O852" s="121">
        <f t="shared" si="559"/>
        <v>0</v>
      </c>
      <c r="P852" s="126">
        <f t="shared" si="559"/>
        <v>0</v>
      </c>
      <c r="Q852" s="122"/>
      <c r="R852" s="408">
        <f t="shared" si="563"/>
        <v>0</v>
      </c>
      <c r="S852" s="693"/>
      <c r="T852" s="700">
        <f t="shared" si="553"/>
        <v>0</v>
      </c>
      <c r="U852" s="701">
        <f t="shared" si="553"/>
        <v>0</v>
      </c>
      <c r="V852" s="693"/>
      <c r="W852" s="700">
        <f t="shared" si="554"/>
        <v>0</v>
      </c>
      <c r="X852" s="126">
        <f t="shared" si="554"/>
        <v>0</v>
      </c>
      <c r="Y852" s="696">
        <f t="shared" si="564"/>
        <v>0</v>
      </c>
      <c r="Z852" s="408">
        <f t="shared" si="565"/>
        <v>0</v>
      </c>
      <c r="AA852" s="127"/>
      <c r="AB852" s="123">
        <f t="shared" si="560"/>
        <v>0</v>
      </c>
      <c r="AC852" s="121">
        <f t="shared" si="560"/>
        <v>0</v>
      </c>
      <c r="AD852" s="121">
        <f t="shared" si="560"/>
        <v>0</v>
      </c>
      <c r="AE852" s="121">
        <f t="shared" si="560"/>
        <v>0</v>
      </c>
      <c r="AF852" s="121">
        <f t="shared" si="560"/>
        <v>0</v>
      </c>
      <c r="AG852" s="121">
        <f t="shared" si="560"/>
        <v>0</v>
      </c>
      <c r="AH852" s="121">
        <f t="shared" si="560"/>
        <v>0</v>
      </c>
      <c r="AI852" s="121">
        <f t="shared" si="560"/>
        <v>0</v>
      </c>
      <c r="AJ852" s="121">
        <f t="shared" si="560"/>
        <v>0</v>
      </c>
      <c r="AK852" s="121">
        <f t="shared" si="560"/>
        <v>0</v>
      </c>
      <c r="AL852" s="121">
        <f t="shared" si="560"/>
        <v>0</v>
      </c>
      <c r="AM852" s="121">
        <f t="shared" si="560"/>
        <v>0</v>
      </c>
      <c r="AN852" s="121">
        <f t="shared" si="560"/>
        <v>0</v>
      </c>
      <c r="AO852" s="701">
        <f t="shared" si="560"/>
        <v>0</v>
      </c>
      <c r="AP852" s="122"/>
      <c r="AQ852" s="123">
        <f t="shared" si="561"/>
        <v>0</v>
      </c>
      <c r="AR852" s="121">
        <f t="shared" si="561"/>
        <v>0</v>
      </c>
      <c r="AS852" s="121">
        <f t="shared" si="561"/>
        <v>0</v>
      </c>
      <c r="AT852" s="121">
        <f t="shared" si="561"/>
        <v>0</v>
      </c>
      <c r="AU852" s="121">
        <f t="shared" si="561"/>
        <v>0</v>
      </c>
      <c r="AV852" s="121">
        <f t="shared" si="561"/>
        <v>0</v>
      </c>
      <c r="AW852" s="121">
        <f t="shared" si="561"/>
        <v>0</v>
      </c>
      <c r="AX852" s="121">
        <f t="shared" si="561"/>
        <v>0</v>
      </c>
      <c r="AY852" s="121">
        <f t="shared" si="561"/>
        <v>0</v>
      </c>
      <c r="AZ852" s="121">
        <f t="shared" si="561"/>
        <v>0</v>
      </c>
      <c r="BA852" s="121">
        <f t="shared" si="561"/>
        <v>0</v>
      </c>
      <c r="BB852" s="121">
        <f t="shared" si="561"/>
        <v>0</v>
      </c>
      <c r="BC852" s="121">
        <f t="shared" si="561"/>
        <v>0</v>
      </c>
      <c r="BD852" s="701">
        <f t="shared" si="561"/>
        <v>0</v>
      </c>
      <c r="BE852" s="693"/>
      <c r="BF852" s="122">
        <f t="shared" si="566"/>
        <v>0</v>
      </c>
      <c r="BG852" s="124"/>
      <c r="BH852" s="122">
        <f t="shared" si="567"/>
        <v>0</v>
      </c>
      <c r="BI852" s="124"/>
      <c r="BJ852" s="122">
        <f t="shared" si="568"/>
        <v>0</v>
      </c>
      <c r="BK852" s="124"/>
      <c r="BL852" s="125">
        <f t="shared" si="569"/>
        <v>0</v>
      </c>
      <c r="BM852" s="124"/>
      <c r="BN852" s="123">
        <f t="shared" si="557"/>
        <v>0</v>
      </c>
      <c r="BO852" s="126">
        <f t="shared" si="557"/>
        <v>0</v>
      </c>
      <c r="BP852" s="127"/>
      <c r="BQ852" s="409"/>
    </row>
    <row r="853" spans="1:69" s="131" customFormat="1" ht="17.55" hidden="1" customHeight="1">
      <c r="A853" s="83"/>
      <c r="C853" s="139" t="str">
        <f t="shared" si="562"/>
        <v>H</v>
      </c>
      <c r="D853" s="130" t="str">
        <f t="shared" si="548"/>
        <v>R_Dopant</v>
      </c>
      <c r="E853" s="129">
        <f t="shared" si="558"/>
        <v>0</v>
      </c>
      <c r="F853" s="717"/>
      <c r="G853" s="123">
        <f t="shared" si="559"/>
        <v>0</v>
      </c>
      <c r="H853" s="121">
        <f t="shared" si="559"/>
        <v>0</v>
      </c>
      <c r="I853" s="121">
        <f t="shared" si="559"/>
        <v>0</v>
      </c>
      <c r="J853" s="121">
        <f t="shared" si="559"/>
        <v>0</v>
      </c>
      <c r="K853" s="121">
        <f t="shared" si="559"/>
        <v>0</v>
      </c>
      <c r="L853" s="121">
        <f t="shared" si="559"/>
        <v>0</v>
      </c>
      <c r="M853" s="121">
        <f t="shared" si="559"/>
        <v>0</v>
      </c>
      <c r="N853" s="121">
        <f t="shared" si="559"/>
        <v>0</v>
      </c>
      <c r="O853" s="121">
        <f t="shared" si="559"/>
        <v>0</v>
      </c>
      <c r="P853" s="126">
        <f t="shared" si="559"/>
        <v>0</v>
      </c>
      <c r="Q853" s="122"/>
      <c r="R853" s="408">
        <f t="shared" si="563"/>
        <v>0</v>
      </c>
      <c r="S853" s="693"/>
      <c r="T853" s="700">
        <f t="shared" si="553"/>
        <v>0</v>
      </c>
      <c r="U853" s="701">
        <f t="shared" si="553"/>
        <v>0</v>
      </c>
      <c r="V853" s="693"/>
      <c r="W853" s="700">
        <f t="shared" si="554"/>
        <v>0</v>
      </c>
      <c r="X853" s="126">
        <f t="shared" si="554"/>
        <v>0</v>
      </c>
      <c r="Y853" s="696">
        <f t="shared" si="564"/>
        <v>0</v>
      </c>
      <c r="Z853" s="408">
        <f t="shared" si="565"/>
        <v>0</v>
      </c>
      <c r="AA853" s="127"/>
      <c r="AB853" s="123">
        <f t="shared" si="560"/>
        <v>0</v>
      </c>
      <c r="AC853" s="121">
        <f t="shared" si="560"/>
        <v>0</v>
      </c>
      <c r="AD853" s="121">
        <f t="shared" si="560"/>
        <v>0</v>
      </c>
      <c r="AE853" s="121">
        <f t="shared" si="560"/>
        <v>0</v>
      </c>
      <c r="AF853" s="121">
        <f t="shared" si="560"/>
        <v>0</v>
      </c>
      <c r="AG853" s="121">
        <f t="shared" si="560"/>
        <v>0</v>
      </c>
      <c r="AH853" s="121">
        <f t="shared" si="560"/>
        <v>0</v>
      </c>
      <c r="AI853" s="121">
        <f t="shared" si="560"/>
        <v>0</v>
      </c>
      <c r="AJ853" s="121">
        <f t="shared" si="560"/>
        <v>0</v>
      </c>
      <c r="AK853" s="121">
        <f t="shared" si="560"/>
        <v>0</v>
      </c>
      <c r="AL853" s="121">
        <f t="shared" si="560"/>
        <v>0</v>
      </c>
      <c r="AM853" s="121">
        <f t="shared" si="560"/>
        <v>0</v>
      </c>
      <c r="AN853" s="121">
        <f t="shared" si="560"/>
        <v>0</v>
      </c>
      <c r="AO853" s="701">
        <f t="shared" si="560"/>
        <v>0</v>
      </c>
      <c r="AP853" s="122"/>
      <c r="AQ853" s="123">
        <f t="shared" si="561"/>
        <v>0</v>
      </c>
      <c r="AR853" s="121">
        <f t="shared" si="561"/>
        <v>0</v>
      </c>
      <c r="AS853" s="121">
        <f t="shared" si="561"/>
        <v>0</v>
      </c>
      <c r="AT853" s="121">
        <f t="shared" si="561"/>
        <v>0</v>
      </c>
      <c r="AU853" s="121">
        <f t="shared" si="561"/>
        <v>0</v>
      </c>
      <c r="AV853" s="121">
        <f t="shared" si="561"/>
        <v>0</v>
      </c>
      <c r="AW853" s="121">
        <f t="shared" si="561"/>
        <v>0</v>
      </c>
      <c r="AX853" s="121">
        <f t="shared" si="561"/>
        <v>0</v>
      </c>
      <c r="AY853" s="121">
        <f t="shared" si="561"/>
        <v>0</v>
      </c>
      <c r="AZ853" s="121">
        <f t="shared" si="561"/>
        <v>0</v>
      </c>
      <c r="BA853" s="121">
        <f t="shared" si="561"/>
        <v>0</v>
      </c>
      <c r="BB853" s="121">
        <f t="shared" si="561"/>
        <v>0</v>
      </c>
      <c r="BC853" s="121">
        <f t="shared" si="561"/>
        <v>0</v>
      </c>
      <c r="BD853" s="701">
        <f t="shared" si="561"/>
        <v>0</v>
      </c>
      <c r="BE853" s="693"/>
      <c r="BF853" s="122">
        <f t="shared" si="566"/>
        <v>0</v>
      </c>
      <c r="BG853" s="124"/>
      <c r="BH853" s="122">
        <f t="shared" si="567"/>
        <v>0</v>
      </c>
      <c r="BI853" s="124"/>
      <c r="BJ853" s="122">
        <f t="shared" si="568"/>
        <v>0</v>
      </c>
      <c r="BK853" s="124"/>
      <c r="BL853" s="125">
        <f t="shared" si="569"/>
        <v>0</v>
      </c>
      <c r="BM853" s="124"/>
      <c r="BN853" s="123">
        <f t="shared" si="557"/>
        <v>0</v>
      </c>
      <c r="BO853" s="126">
        <f t="shared" si="557"/>
        <v>0</v>
      </c>
      <c r="BP853" s="127"/>
      <c r="BQ853" s="409"/>
    </row>
    <row r="854" spans="1:69" s="131" customFormat="1" ht="17.55" hidden="1" customHeight="1">
      <c r="A854" s="83"/>
      <c r="C854" s="139" t="str">
        <f t="shared" si="562"/>
        <v>H</v>
      </c>
      <c r="D854" s="130" t="str">
        <f t="shared" si="548"/>
        <v>R_Dopant</v>
      </c>
      <c r="E854" s="129">
        <f t="shared" si="558"/>
        <v>0</v>
      </c>
      <c r="F854" s="717"/>
      <c r="G854" s="123">
        <f t="shared" si="559"/>
        <v>0</v>
      </c>
      <c r="H854" s="121">
        <f t="shared" si="559"/>
        <v>0</v>
      </c>
      <c r="I854" s="121">
        <f t="shared" si="559"/>
        <v>0</v>
      </c>
      <c r="J854" s="121">
        <f t="shared" si="559"/>
        <v>0</v>
      </c>
      <c r="K854" s="121">
        <f t="shared" si="559"/>
        <v>0</v>
      </c>
      <c r="L854" s="121">
        <f t="shared" si="559"/>
        <v>0</v>
      </c>
      <c r="M854" s="121">
        <f t="shared" si="559"/>
        <v>0</v>
      </c>
      <c r="N854" s="121">
        <f t="shared" si="559"/>
        <v>0</v>
      </c>
      <c r="O854" s="121">
        <f t="shared" si="559"/>
        <v>0</v>
      </c>
      <c r="P854" s="126">
        <f t="shared" si="559"/>
        <v>0</v>
      </c>
      <c r="Q854" s="122"/>
      <c r="R854" s="408">
        <f t="shared" si="563"/>
        <v>0</v>
      </c>
      <c r="S854" s="693"/>
      <c r="T854" s="700">
        <f t="shared" si="553"/>
        <v>0</v>
      </c>
      <c r="U854" s="701">
        <f t="shared" si="553"/>
        <v>0</v>
      </c>
      <c r="V854" s="693"/>
      <c r="W854" s="700">
        <f t="shared" si="554"/>
        <v>0</v>
      </c>
      <c r="X854" s="126">
        <f t="shared" si="554"/>
        <v>0</v>
      </c>
      <c r="Y854" s="696">
        <f t="shared" si="564"/>
        <v>0</v>
      </c>
      <c r="Z854" s="408">
        <f t="shared" si="565"/>
        <v>0</v>
      </c>
      <c r="AA854" s="127"/>
      <c r="AB854" s="123">
        <f t="shared" si="560"/>
        <v>0</v>
      </c>
      <c r="AC854" s="121">
        <f t="shared" si="560"/>
        <v>0</v>
      </c>
      <c r="AD854" s="121">
        <f t="shared" si="560"/>
        <v>0</v>
      </c>
      <c r="AE854" s="121">
        <f t="shared" si="560"/>
        <v>0</v>
      </c>
      <c r="AF854" s="121">
        <f t="shared" si="560"/>
        <v>0</v>
      </c>
      <c r="AG854" s="121">
        <f t="shared" si="560"/>
        <v>0</v>
      </c>
      <c r="AH854" s="121">
        <f t="shared" si="560"/>
        <v>0</v>
      </c>
      <c r="AI854" s="121">
        <f t="shared" si="560"/>
        <v>0</v>
      </c>
      <c r="AJ854" s="121">
        <f t="shared" si="560"/>
        <v>0</v>
      </c>
      <c r="AK854" s="121">
        <f t="shared" si="560"/>
        <v>0</v>
      </c>
      <c r="AL854" s="121">
        <f t="shared" si="560"/>
        <v>0</v>
      </c>
      <c r="AM854" s="121">
        <f t="shared" si="560"/>
        <v>0</v>
      </c>
      <c r="AN854" s="121">
        <f t="shared" si="560"/>
        <v>0</v>
      </c>
      <c r="AO854" s="701">
        <f t="shared" si="560"/>
        <v>0</v>
      </c>
      <c r="AP854" s="122"/>
      <c r="AQ854" s="123">
        <f t="shared" si="561"/>
        <v>0</v>
      </c>
      <c r="AR854" s="121">
        <f t="shared" si="561"/>
        <v>0</v>
      </c>
      <c r="AS854" s="121">
        <f t="shared" si="561"/>
        <v>0</v>
      </c>
      <c r="AT854" s="121">
        <f t="shared" si="561"/>
        <v>0</v>
      </c>
      <c r="AU854" s="121">
        <f t="shared" si="561"/>
        <v>0</v>
      </c>
      <c r="AV854" s="121">
        <f t="shared" si="561"/>
        <v>0</v>
      </c>
      <c r="AW854" s="121">
        <f t="shared" si="561"/>
        <v>0</v>
      </c>
      <c r="AX854" s="121">
        <f t="shared" si="561"/>
        <v>0</v>
      </c>
      <c r="AY854" s="121">
        <f t="shared" si="561"/>
        <v>0</v>
      </c>
      <c r="AZ854" s="121">
        <f t="shared" si="561"/>
        <v>0</v>
      </c>
      <c r="BA854" s="121">
        <f t="shared" si="561"/>
        <v>0</v>
      </c>
      <c r="BB854" s="121">
        <f t="shared" si="561"/>
        <v>0</v>
      </c>
      <c r="BC854" s="121">
        <f t="shared" si="561"/>
        <v>0</v>
      </c>
      <c r="BD854" s="701">
        <f t="shared" si="561"/>
        <v>0</v>
      </c>
      <c r="BE854" s="693"/>
      <c r="BF854" s="122">
        <f t="shared" si="566"/>
        <v>0</v>
      </c>
      <c r="BG854" s="124"/>
      <c r="BH854" s="122">
        <f t="shared" si="567"/>
        <v>0</v>
      </c>
      <c r="BI854" s="124"/>
      <c r="BJ854" s="122">
        <f t="shared" si="568"/>
        <v>0</v>
      </c>
      <c r="BK854" s="124"/>
      <c r="BL854" s="125">
        <f t="shared" si="569"/>
        <v>0</v>
      </c>
      <c r="BM854" s="124"/>
      <c r="BN854" s="123">
        <f t="shared" si="557"/>
        <v>0</v>
      </c>
      <c r="BO854" s="126">
        <f t="shared" si="557"/>
        <v>0</v>
      </c>
      <c r="BP854" s="127"/>
      <c r="BQ854" s="409"/>
    </row>
    <row r="855" spans="1:69" s="58" customFormat="1" ht="17.55" hidden="1" customHeight="1">
      <c r="A855"/>
      <c r="B855"/>
      <c r="C855" s="139" t="str">
        <f t="shared" si="562"/>
        <v>H</v>
      </c>
      <c r="D855" s="130" t="str">
        <f>$D844</f>
        <v>R_Dopant</v>
      </c>
      <c r="E855" s="129" t="str">
        <f t="shared" ref="E855:E879" si="570">E260</f>
        <v>Unknown</v>
      </c>
      <c r="F855" s="717"/>
      <c r="G855" s="123">
        <f t="shared" si="559"/>
        <v>0</v>
      </c>
      <c r="H855" s="121">
        <f t="shared" si="559"/>
        <v>0</v>
      </c>
      <c r="I855" s="121">
        <f t="shared" si="559"/>
        <v>0</v>
      </c>
      <c r="J855" s="121">
        <f t="shared" si="559"/>
        <v>0</v>
      </c>
      <c r="K855" s="121">
        <f t="shared" si="559"/>
        <v>0</v>
      </c>
      <c r="L855" s="121">
        <f t="shared" si="559"/>
        <v>0</v>
      </c>
      <c r="M855" s="121">
        <f t="shared" si="559"/>
        <v>0</v>
      </c>
      <c r="N855" s="121">
        <f t="shared" si="559"/>
        <v>0</v>
      </c>
      <c r="O855" s="121">
        <f t="shared" si="559"/>
        <v>0</v>
      </c>
      <c r="P855" s="126">
        <f t="shared" si="559"/>
        <v>0</v>
      </c>
      <c r="Q855" s="122"/>
      <c r="R855" s="408">
        <f t="shared" si="563"/>
        <v>0</v>
      </c>
      <c r="S855" s="693"/>
      <c r="T855" s="700">
        <f t="shared" si="553"/>
        <v>0</v>
      </c>
      <c r="U855" s="701">
        <f t="shared" si="553"/>
        <v>0</v>
      </c>
      <c r="V855" s="693"/>
      <c r="W855" s="700">
        <f t="shared" si="554"/>
        <v>0</v>
      </c>
      <c r="X855" s="126">
        <f t="shared" si="554"/>
        <v>0</v>
      </c>
      <c r="Y855" s="696">
        <f t="shared" si="564"/>
        <v>0</v>
      </c>
      <c r="Z855" s="408">
        <f t="shared" si="565"/>
        <v>0</v>
      </c>
      <c r="AA855" s="127"/>
      <c r="AB855" s="123">
        <f t="shared" si="560"/>
        <v>0</v>
      </c>
      <c r="AC855" s="121">
        <f t="shared" si="560"/>
        <v>0</v>
      </c>
      <c r="AD855" s="121">
        <f t="shared" si="560"/>
        <v>0</v>
      </c>
      <c r="AE855" s="121">
        <f t="shared" si="560"/>
        <v>0</v>
      </c>
      <c r="AF855" s="121">
        <f t="shared" si="560"/>
        <v>0</v>
      </c>
      <c r="AG855" s="121">
        <f t="shared" si="560"/>
        <v>0</v>
      </c>
      <c r="AH855" s="121">
        <f t="shared" si="560"/>
        <v>0</v>
      </c>
      <c r="AI855" s="121">
        <f t="shared" si="560"/>
        <v>0</v>
      </c>
      <c r="AJ855" s="121">
        <f t="shared" si="560"/>
        <v>0</v>
      </c>
      <c r="AK855" s="121">
        <f t="shared" si="560"/>
        <v>0</v>
      </c>
      <c r="AL855" s="121">
        <f t="shared" si="560"/>
        <v>0</v>
      </c>
      <c r="AM855" s="121">
        <f t="shared" si="560"/>
        <v>0</v>
      </c>
      <c r="AN855" s="121">
        <f t="shared" si="560"/>
        <v>0</v>
      </c>
      <c r="AO855" s="701">
        <f t="shared" si="560"/>
        <v>0</v>
      </c>
      <c r="AP855" s="122"/>
      <c r="AQ855" s="123">
        <f t="shared" si="561"/>
        <v>0</v>
      </c>
      <c r="AR855" s="121">
        <f t="shared" si="561"/>
        <v>0</v>
      </c>
      <c r="AS855" s="121">
        <f t="shared" si="561"/>
        <v>0</v>
      </c>
      <c r="AT855" s="121">
        <f t="shared" si="561"/>
        <v>0</v>
      </c>
      <c r="AU855" s="121">
        <f t="shared" si="561"/>
        <v>0</v>
      </c>
      <c r="AV855" s="121">
        <f t="shared" si="561"/>
        <v>0</v>
      </c>
      <c r="AW855" s="121">
        <f t="shared" si="561"/>
        <v>0</v>
      </c>
      <c r="AX855" s="121">
        <f t="shared" si="561"/>
        <v>0</v>
      </c>
      <c r="AY855" s="121">
        <f t="shared" si="561"/>
        <v>0</v>
      </c>
      <c r="AZ855" s="121">
        <f t="shared" si="561"/>
        <v>0</v>
      </c>
      <c r="BA855" s="121">
        <f t="shared" si="561"/>
        <v>0</v>
      </c>
      <c r="BB855" s="121">
        <f t="shared" si="561"/>
        <v>0</v>
      </c>
      <c r="BC855" s="121">
        <f t="shared" si="561"/>
        <v>0</v>
      </c>
      <c r="BD855" s="701">
        <f t="shared" si="561"/>
        <v>0</v>
      </c>
      <c r="BE855" s="693"/>
      <c r="BF855" s="122">
        <f t="shared" si="566"/>
        <v>0</v>
      </c>
      <c r="BG855" s="124"/>
      <c r="BH855" s="122">
        <f t="shared" si="567"/>
        <v>0</v>
      </c>
      <c r="BI855" s="124"/>
      <c r="BJ855" s="122">
        <f t="shared" si="568"/>
        <v>0</v>
      </c>
      <c r="BK855" s="124"/>
      <c r="BL855" s="125">
        <f t="shared" si="569"/>
        <v>0</v>
      </c>
      <c r="BM855" s="124"/>
      <c r="BN855" s="123">
        <f t="shared" si="557"/>
        <v>0</v>
      </c>
      <c r="BO855" s="126">
        <f t="shared" si="557"/>
        <v>0</v>
      </c>
      <c r="BP855" s="127"/>
      <c r="BQ855" s="410"/>
    </row>
    <row r="856" spans="1:69" s="58" customFormat="1" ht="17.55" hidden="1" customHeight="1">
      <c r="A856"/>
      <c r="B856"/>
      <c r="C856" s="139" t="str">
        <f t="shared" si="562"/>
        <v>H</v>
      </c>
      <c r="D856" s="130" t="str">
        <f>Parameter!G86</f>
        <v>R_Host</v>
      </c>
      <c r="E856" s="129" t="str">
        <f t="shared" si="570"/>
        <v>Aglaia Tech</v>
      </c>
      <c r="F856" s="717"/>
      <c r="G856" s="123">
        <f t="shared" ref="G856:P865" si="571">SUMIFS(Share, Y, $E$3, Config, $G$11, P, G$15, LType, $D856, MSup, $E856)</f>
        <v>0</v>
      </c>
      <c r="H856" s="121">
        <f t="shared" si="571"/>
        <v>0</v>
      </c>
      <c r="I856" s="121">
        <f t="shared" si="571"/>
        <v>0</v>
      </c>
      <c r="J856" s="121">
        <f t="shared" si="571"/>
        <v>0</v>
      </c>
      <c r="K856" s="121">
        <f t="shared" si="571"/>
        <v>0</v>
      </c>
      <c r="L856" s="121">
        <f t="shared" si="571"/>
        <v>0</v>
      </c>
      <c r="M856" s="121">
        <f t="shared" si="571"/>
        <v>0</v>
      </c>
      <c r="N856" s="121">
        <f t="shared" si="571"/>
        <v>0</v>
      </c>
      <c r="O856" s="121">
        <f t="shared" si="571"/>
        <v>0</v>
      </c>
      <c r="P856" s="126">
        <f t="shared" si="571"/>
        <v>0</v>
      </c>
      <c r="Q856" s="122"/>
      <c r="R856" s="408">
        <f t="shared" si="563"/>
        <v>0</v>
      </c>
      <c r="S856" s="693"/>
      <c r="T856" s="700">
        <f t="shared" ref="T856:U875" si="572">SUMIFS(Share, Y, $E$3, Config, $T$11, P, T$15, LType, $D856, MSup, $E856)</f>
        <v>0</v>
      </c>
      <c r="U856" s="701">
        <f t="shared" si="572"/>
        <v>0</v>
      </c>
      <c r="V856" s="693"/>
      <c r="W856" s="700">
        <f t="shared" ref="W856:X875" si="573">SUMIFS(Share, Y, $E$3, Config, $W$11, P, W$15, LType, $D856, MSup, $E856)</f>
        <v>0</v>
      </c>
      <c r="X856" s="126">
        <f t="shared" si="573"/>
        <v>0</v>
      </c>
      <c r="Y856" s="696">
        <f t="shared" si="564"/>
        <v>0</v>
      </c>
      <c r="Z856" s="408">
        <f t="shared" si="565"/>
        <v>0</v>
      </c>
      <c r="AA856" s="127"/>
      <c r="AB856" s="123">
        <f t="shared" ref="AB856:AO865" si="574">SUMIFS(Share, Y, $E$3, Config, $AB$11, P, AB$15, LType, $D856, MSup, $E856)</f>
        <v>0</v>
      </c>
      <c r="AC856" s="121">
        <f t="shared" si="574"/>
        <v>0</v>
      </c>
      <c r="AD856" s="121">
        <f t="shared" si="574"/>
        <v>0</v>
      </c>
      <c r="AE856" s="121">
        <f t="shared" si="574"/>
        <v>0</v>
      </c>
      <c r="AF856" s="121">
        <f t="shared" si="574"/>
        <v>0</v>
      </c>
      <c r="AG856" s="121">
        <f t="shared" si="574"/>
        <v>0</v>
      </c>
      <c r="AH856" s="121">
        <f t="shared" si="574"/>
        <v>0</v>
      </c>
      <c r="AI856" s="121">
        <f t="shared" si="574"/>
        <v>0</v>
      </c>
      <c r="AJ856" s="121">
        <f t="shared" si="574"/>
        <v>0</v>
      </c>
      <c r="AK856" s="121">
        <f t="shared" si="574"/>
        <v>0</v>
      </c>
      <c r="AL856" s="121">
        <f t="shared" si="574"/>
        <v>0</v>
      </c>
      <c r="AM856" s="121">
        <f t="shared" si="574"/>
        <v>0</v>
      </c>
      <c r="AN856" s="121">
        <f t="shared" si="574"/>
        <v>0</v>
      </c>
      <c r="AO856" s="701">
        <f t="shared" si="574"/>
        <v>0</v>
      </c>
      <c r="AP856" s="122"/>
      <c r="AQ856" s="123">
        <f t="shared" ref="AQ856:BD865" si="575">SUMIFS(Share, Y, $E$3, Config, $AQ$11, P, AQ$15, LType, $D856, MSup, $E856)</f>
        <v>0</v>
      </c>
      <c r="AR856" s="121">
        <f t="shared" si="575"/>
        <v>0</v>
      </c>
      <c r="AS856" s="121">
        <f t="shared" si="575"/>
        <v>0</v>
      </c>
      <c r="AT856" s="121">
        <f t="shared" si="575"/>
        <v>0</v>
      </c>
      <c r="AU856" s="121">
        <f t="shared" si="575"/>
        <v>0</v>
      </c>
      <c r="AV856" s="121">
        <f t="shared" si="575"/>
        <v>0</v>
      </c>
      <c r="AW856" s="121">
        <f t="shared" si="575"/>
        <v>0</v>
      </c>
      <c r="AX856" s="121">
        <f t="shared" si="575"/>
        <v>0</v>
      </c>
      <c r="AY856" s="121">
        <f t="shared" si="575"/>
        <v>0</v>
      </c>
      <c r="AZ856" s="121">
        <f t="shared" si="575"/>
        <v>0</v>
      </c>
      <c r="BA856" s="121">
        <f t="shared" si="575"/>
        <v>0</v>
      </c>
      <c r="BB856" s="121">
        <f t="shared" si="575"/>
        <v>0</v>
      </c>
      <c r="BC856" s="121">
        <f t="shared" si="575"/>
        <v>0</v>
      </c>
      <c r="BD856" s="701">
        <f t="shared" si="575"/>
        <v>0</v>
      </c>
      <c r="BE856" s="693"/>
      <c r="BF856" s="122">
        <f t="shared" si="566"/>
        <v>0</v>
      </c>
      <c r="BG856" s="124"/>
      <c r="BH856" s="122">
        <f t="shared" si="567"/>
        <v>0</v>
      </c>
      <c r="BI856" s="124"/>
      <c r="BJ856" s="122">
        <f t="shared" si="568"/>
        <v>0</v>
      </c>
      <c r="BK856" s="124"/>
      <c r="BL856" s="125">
        <f t="shared" si="569"/>
        <v>0</v>
      </c>
      <c r="BM856" s="124"/>
      <c r="BN856" s="123">
        <f t="shared" ref="BN856:BO875" si="576">SUMIFS(Share, Y, $E$3, Config, $BN$11, P, BN$15, LType, $D856, MSup, $E856)</f>
        <v>0</v>
      </c>
      <c r="BO856" s="126">
        <f t="shared" si="576"/>
        <v>0</v>
      </c>
      <c r="BP856" s="127"/>
      <c r="BQ856" s="410"/>
    </row>
    <row r="857" spans="1:69" s="58" customFormat="1" ht="17.55" hidden="1" customHeight="1">
      <c r="A857"/>
      <c r="B857"/>
      <c r="C857" s="139" t="str">
        <f t="shared" si="562"/>
        <v>H</v>
      </c>
      <c r="D857" s="130" t="str">
        <f t="shared" ref="D857:D889" si="577">$D856</f>
        <v>R_Host</v>
      </c>
      <c r="E857" s="129" t="str">
        <f t="shared" si="570"/>
        <v>Bayer</v>
      </c>
      <c r="F857" s="717"/>
      <c r="G857" s="123">
        <f t="shared" si="571"/>
        <v>0</v>
      </c>
      <c r="H857" s="121">
        <f t="shared" si="571"/>
        <v>0</v>
      </c>
      <c r="I857" s="121">
        <f t="shared" si="571"/>
        <v>0</v>
      </c>
      <c r="J857" s="121">
        <f t="shared" si="571"/>
        <v>0</v>
      </c>
      <c r="K857" s="121">
        <f t="shared" si="571"/>
        <v>0</v>
      </c>
      <c r="L857" s="121">
        <f t="shared" si="571"/>
        <v>0</v>
      </c>
      <c r="M857" s="121">
        <f t="shared" si="571"/>
        <v>0</v>
      </c>
      <c r="N857" s="121">
        <f t="shared" si="571"/>
        <v>0</v>
      </c>
      <c r="O857" s="121">
        <f t="shared" si="571"/>
        <v>0</v>
      </c>
      <c r="P857" s="126">
        <f t="shared" si="571"/>
        <v>0</v>
      </c>
      <c r="Q857" s="122"/>
      <c r="R857" s="408">
        <f t="shared" si="563"/>
        <v>0</v>
      </c>
      <c r="S857" s="693"/>
      <c r="T857" s="700">
        <f t="shared" si="572"/>
        <v>0</v>
      </c>
      <c r="U857" s="701">
        <f t="shared" si="572"/>
        <v>0</v>
      </c>
      <c r="V857" s="693"/>
      <c r="W857" s="700">
        <f t="shared" si="573"/>
        <v>0</v>
      </c>
      <c r="X857" s="126">
        <f t="shared" si="573"/>
        <v>0</v>
      </c>
      <c r="Y857" s="696">
        <f t="shared" si="564"/>
        <v>0</v>
      </c>
      <c r="Z857" s="408">
        <f t="shared" si="565"/>
        <v>0</v>
      </c>
      <c r="AA857" s="127"/>
      <c r="AB857" s="123">
        <f t="shared" si="574"/>
        <v>0</v>
      </c>
      <c r="AC857" s="121">
        <f t="shared" si="574"/>
        <v>0</v>
      </c>
      <c r="AD857" s="121">
        <f t="shared" si="574"/>
        <v>0</v>
      </c>
      <c r="AE857" s="121">
        <f t="shared" si="574"/>
        <v>0</v>
      </c>
      <c r="AF857" s="121">
        <f t="shared" si="574"/>
        <v>0</v>
      </c>
      <c r="AG857" s="121">
        <f t="shared" si="574"/>
        <v>0</v>
      </c>
      <c r="AH857" s="121">
        <f t="shared" si="574"/>
        <v>0</v>
      </c>
      <c r="AI857" s="121">
        <f t="shared" si="574"/>
        <v>0</v>
      </c>
      <c r="AJ857" s="121">
        <f t="shared" si="574"/>
        <v>0</v>
      </c>
      <c r="AK857" s="121">
        <f t="shared" si="574"/>
        <v>0</v>
      </c>
      <c r="AL857" s="121">
        <f t="shared" si="574"/>
        <v>0</v>
      </c>
      <c r="AM857" s="121">
        <f t="shared" si="574"/>
        <v>0</v>
      </c>
      <c r="AN857" s="121">
        <f t="shared" si="574"/>
        <v>0</v>
      </c>
      <c r="AO857" s="701">
        <f t="shared" si="574"/>
        <v>0</v>
      </c>
      <c r="AP857" s="122"/>
      <c r="AQ857" s="123">
        <f t="shared" si="575"/>
        <v>0</v>
      </c>
      <c r="AR857" s="121">
        <f t="shared" si="575"/>
        <v>0</v>
      </c>
      <c r="AS857" s="121">
        <f t="shared" si="575"/>
        <v>0</v>
      </c>
      <c r="AT857" s="121">
        <f t="shared" si="575"/>
        <v>0</v>
      </c>
      <c r="AU857" s="121">
        <f t="shared" si="575"/>
        <v>0</v>
      </c>
      <c r="AV857" s="121">
        <f t="shared" si="575"/>
        <v>0</v>
      </c>
      <c r="AW857" s="121">
        <f t="shared" si="575"/>
        <v>0</v>
      </c>
      <c r="AX857" s="121">
        <f t="shared" si="575"/>
        <v>0</v>
      </c>
      <c r="AY857" s="121">
        <f t="shared" si="575"/>
        <v>0</v>
      </c>
      <c r="AZ857" s="121">
        <f t="shared" si="575"/>
        <v>0</v>
      </c>
      <c r="BA857" s="121">
        <f t="shared" si="575"/>
        <v>0</v>
      </c>
      <c r="BB857" s="121">
        <f t="shared" si="575"/>
        <v>0</v>
      </c>
      <c r="BC857" s="121">
        <f t="shared" si="575"/>
        <v>0</v>
      </c>
      <c r="BD857" s="701">
        <f t="shared" si="575"/>
        <v>0</v>
      </c>
      <c r="BE857" s="693"/>
      <c r="BF857" s="122">
        <f t="shared" si="566"/>
        <v>0</v>
      </c>
      <c r="BG857" s="124"/>
      <c r="BH857" s="122">
        <f t="shared" si="567"/>
        <v>0</v>
      </c>
      <c r="BI857" s="124"/>
      <c r="BJ857" s="122">
        <f t="shared" si="568"/>
        <v>0</v>
      </c>
      <c r="BK857" s="124"/>
      <c r="BL857" s="125">
        <f t="shared" si="569"/>
        <v>0</v>
      </c>
      <c r="BM857" s="124"/>
      <c r="BN857" s="123">
        <f t="shared" si="576"/>
        <v>0</v>
      </c>
      <c r="BO857" s="126">
        <f t="shared" si="576"/>
        <v>0</v>
      </c>
      <c r="BP857" s="127"/>
      <c r="BQ857" s="410"/>
    </row>
    <row r="858" spans="1:69" s="58" customFormat="1" ht="17.55" hidden="1" customHeight="1">
      <c r="A858"/>
      <c r="B858"/>
      <c r="C858" s="139" t="str">
        <f t="shared" si="562"/>
        <v>H</v>
      </c>
      <c r="D858" s="130" t="str">
        <f t="shared" si="577"/>
        <v>R_Host</v>
      </c>
      <c r="E858" s="129" t="str">
        <f t="shared" si="570"/>
        <v>Comet</v>
      </c>
      <c r="F858" s="717"/>
      <c r="G858" s="123">
        <f t="shared" si="571"/>
        <v>0</v>
      </c>
      <c r="H858" s="121">
        <f t="shared" si="571"/>
        <v>0</v>
      </c>
      <c r="I858" s="121">
        <f t="shared" si="571"/>
        <v>0</v>
      </c>
      <c r="J858" s="121">
        <f t="shared" si="571"/>
        <v>0</v>
      </c>
      <c r="K858" s="121">
        <f t="shared" si="571"/>
        <v>0</v>
      </c>
      <c r="L858" s="121">
        <f t="shared" si="571"/>
        <v>0</v>
      </c>
      <c r="M858" s="121">
        <f t="shared" si="571"/>
        <v>0</v>
      </c>
      <c r="N858" s="121">
        <f t="shared" si="571"/>
        <v>0</v>
      </c>
      <c r="O858" s="121">
        <f t="shared" si="571"/>
        <v>0</v>
      </c>
      <c r="P858" s="126">
        <f t="shared" si="571"/>
        <v>0</v>
      </c>
      <c r="Q858" s="122"/>
      <c r="R858" s="408">
        <f t="shared" si="563"/>
        <v>0</v>
      </c>
      <c r="S858" s="693"/>
      <c r="T858" s="700">
        <f t="shared" si="572"/>
        <v>0</v>
      </c>
      <c r="U858" s="701">
        <f t="shared" si="572"/>
        <v>0</v>
      </c>
      <c r="V858" s="693"/>
      <c r="W858" s="700">
        <f t="shared" si="573"/>
        <v>0</v>
      </c>
      <c r="X858" s="126">
        <f t="shared" si="573"/>
        <v>0</v>
      </c>
      <c r="Y858" s="696">
        <f t="shared" si="564"/>
        <v>0</v>
      </c>
      <c r="Z858" s="408">
        <f t="shared" si="565"/>
        <v>0</v>
      </c>
      <c r="AA858" s="127"/>
      <c r="AB858" s="123">
        <f t="shared" si="574"/>
        <v>0</v>
      </c>
      <c r="AC858" s="121">
        <f t="shared" si="574"/>
        <v>0</v>
      </c>
      <c r="AD858" s="121">
        <f t="shared" si="574"/>
        <v>0</v>
      </c>
      <c r="AE858" s="121">
        <f t="shared" si="574"/>
        <v>0</v>
      </c>
      <c r="AF858" s="121">
        <f t="shared" si="574"/>
        <v>0</v>
      </c>
      <c r="AG858" s="121">
        <f t="shared" si="574"/>
        <v>0</v>
      </c>
      <c r="AH858" s="121">
        <f t="shared" si="574"/>
        <v>0</v>
      </c>
      <c r="AI858" s="121">
        <f t="shared" si="574"/>
        <v>0</v>
      </c>
      <c r="AJ858" s="121">
        <f t="shared" si="574"/>
        <v>0</v>
      </c>
      <c r="AK858" s="121">
        <f t="shared" si="574"/>
        <v>0</v>
      </c>
      <c r="AL858" s="121">
        <f t="shared" si="574"/>
        <v>0</v>
      </c>
      <c r="AM858" s="121">
        <f t="shared" si="574"/>
        <v>0</v>
      </c>
      <c r="AN858" s="121">
        <f t="shared" si="574"/>
        <v>0</v>
      </c>
      <c r="AO858" s="701">
        <f t="shared" si="574"/>
        <v>0</v>
      </c>
      <c r="AP858" s="122"/>
      <c r="AQ858" s="123">
        <f t="shared" si="575"/>
        <v>0</v>
      </c>
      <c r="AR858" s="121">
        <f t="shared" si="575"/>
        <v>0</v>
      </c>
      <c r="AS858" s="121">
        <f t="shared" si="575"/>
        <v>0</v>
      </c>
      <c r="AT858" s="121">
        <f t="shared" si="575"/>
        <v>0</v>
      </c>
      <c r="AU858" s="121">
        <f t="shared" si="575"/>
        <v>0</v>
      </c>
      <c r="AV858" s="121">
        <f t="shared" si="575"/>
        <v>0</v>
      </c>
      <c r="AW858" s="121">
        <f t="shared" si="575"/>
        <v>0</v>
      </c>
      <c r="AX858" s="121">
        <f t="shared" si="575"/>
        <v>0</v>
      </c>
      <c r="AY858" s="121">
        <f t="shared" si="575"/>
        <v>0</v>
      </c>
      <c r="AZ858" s="121">
        <f t="shared" si="575"/>
        <v>0</v>
      </c>
      <c r="BA858" s="121">
        <f t="shared" si="575"/>
        <v>0</v>
      </c>
      <c r="BB858" s="121">
        <f t="shared" si="575"/>
        <v>0</v>
      </c>
      <c r="BC858" s="121">
        <f t="shared" si="575"/>
        <v>0</v>
      </c>
      <c r="BD858" s="701">
        <f t="shared" si="575"/>
        <v>0</v>
      </c>
      <c r="BE858" s="693"/>
      <c r="BF858" s="122">
        <f t="shared" si="566"/>
        <v>0</v>
      </c>
      <c r="BG858" s="124"/>
      <c r="BH858" s="122">
        <f t="shared" si="567"/>
        <v>0</v>
      </c>
      <c r="BI858" s="124"/>
      <c r="BJ858" s="122">
        <f t="shared" si="568"/>
        <v>0</v>
      </c>
      <c r="BK858" s="124"/>
      <c r="BL858" s="125">
        <f t="shared" si="569"/>
        <v>0</v>
      </c>
      <c r="BM858" s="124"/>
      <c r="BN858" s="123">
        <f t="shared" si="576"/>
        <v>0</v>
      </c>
      <c r="BO858" s="126">
        <f t="shared" si="576"/>
        <v>0</v>
      </c>
      <c r="BP858" s="127"/>
      <c r="BQ858" s="410"/>
    </row>
    <row r="859" spans="1:69" s="58" customFormat="1" ht="17.55" hidden="1" customHeight="1">
      <c r="A859"/>
      <c r="B859"/>
      <c r="C859" s="139" t="str">
        <f t="shared" si="562"/>
        <v>H</v>
      </c>
      <c r="D859" s="130" t="str">
        <f t="shared" si="577"/>
        <v>R_Host</v>
      </c>
      <c r="E859" s="129" t="str">
        <f t="shared" si="570"/>
        <v>Dongjin Semichem</v>
      </c>
      <c r="F859" s="717"/>
      <c r="G859" s="123">
        <f t="shared" si="571"/>
        <v>0</v>
      </c>
      <c r="H859" s="121">
        <f t="shared" si="571"/>
        <v>0</v>
      </c>
      <c r="I859" s="121">
        <f t="shared" si="571"/>
        <v>0</v>
      </c>
      <c r="J859" s="121">
        <f t="shared" si="571"/>
        <v>0</v>
      </c>
      <c r="K859" s="121">
        <f t="shared" si="571"/>
        <v>0</v>
      </c>
      <c r="L859" s="121">
        <f t="shared" si="571"/>
        <v>0</v>
      </c>
      <c r="M859" s="121">
        <f t="shared" si="571"/>
        <v>0</v>
      </c>
      <c r="N859" s="121">
        <f t="shared" si="571"/>
        <v>0</v>
      </c>
      <c r="O859" s="121">
        <f t="shared" si="571"/>
        <v>0</v>
      </c>
      <c r="P859" s="126">
        <f t="shared" si="571"/>
        <v>0</v>
      </c>
      <c r="Q859" s="122"/>
      <c r="R859" s="408">
        <f t="shared" si="563"/>
        <v>0</v>
      </c>
      <c r="S859" s="693"/>
      <c r="T859" s="700">
        <f t="shared" si="572"/>
        <v>0</v>
      </c>
      <c r="U859" s="701">
        <f t="shared" si="572"/>
        <v>0</v>
      </c>
      <c r="V859" s="693"/>
      <c r="W859" s="700">
        <f t="shared" si="573"/>
        <v>0</v>
      </c>
      <c r="X859" s="126">
        <f t="shared" si="573"/>
        <v>0</v>
      </c>
      <c r="Y859" s="696">
        <f t="shared" si="564"/>
        <v>0</v>
      </c>
      <c r="Z859" s="408">
        <f t="shared" si="565"/>
        <v>0</v>
      </c>
      <c r="AA859" s="127"/>
      <c r="AB859" s="123">
        <f t="shared" si="574"/>
        <v>0</v>
      </c>
      <c r="AC859" s="121">
        <f t="shared" si="574"/>
        <v>0</v>
      </c>
      <c r="AD859" s="121">
        <f t="shared" si="574"/>
        <v>0</v>
      </c>
      <c r="AE859" s="121">
        <f t="shared" si="574"/>
        <v>0</v>
      </c>
      <c r="AF859" s="121">
        <f t="shared" si="574"/>
        <v>0</v>
      </c>
      <c r="AG859" s="121">
        <f t="shared" si="574"/>
        <v>0</v>
      </c>
      <c r="AH859" s="121">
        <f t="shared" si="574"/>
        <v>0</v>
      </c>
      <c r="AI859" s="121">
        <f t="shared" si="574"/>
        <v>0</v>
      </c>
      <c r="AJ859" s="121">
        <f t="shared" si="574"/>
        <v>0</v>
      </c>
      <c r="AK859" s="121">
        <f t="shared" si="574"/>
        <v>0</v>
      </c>
      <c r="AL859" s="121">
        <f t="shared" si="574"/>
        <v>0</v>
      </c>
      <c r="AM859" s="121">
        <f t="shared" si="574"/>
        <v>0</v>
      </c>
      <c r="AN859" s="121">
        <f t="shared" si="574"/>
        <v>0</v>
      </c>
      <c r="AO859" s="701">
        <f t="shared" si="574"/>
        <v>0</v>
      </c>
      <c r="AP859" s="122"/>
      <c r="AQ859" s="123">
        <f t="shared" si="575"/>
        <v>0</v>
      </c>
      <c r="AR859" s="121">
        <f t="shared" si="575"/>
        <v>0</v>
      </c>
      <c r="AS859" s="121">
        <f t="shared" si="575"/>
        <v>0</v>
      </c>
      <c r="AT859" s="121">
        <f t="shared" si="575"/>
        <v>0</v>
      </c>
      <c r="AU859" s="121">
        <f t="shared" si="575"/>
        <v>0</v>
      </c>
      <c r="AV859" s="121">
        <f t="shared" si="575"/>
        <v>0</v>
      </c>
      <c r="AW859" s="121">
        <f t="shared" si="575"/>
        <v>0</v>
      </c>
      <c r="AX859" s="121">
        <f t="shared" si="575"/>
        <v>0</v>
      </c>
      <c r="AY859" s="121">
        <f t="shared" si="575"/>
        <v>0</v>
      </c>
      <c r="AZ859" s="121">
        <f t="shared" si="575"/>
        <v>0</v>
      </c>
      <c r="BA859" s="121">
        <f t="shared" si="575"/>
        <v>0</v>
      </c>
      <c r="BB859" s="121">
        <f t="shared" si="575"/>
        <v>0</v>
      </c>
      <c r="BC859" s="121">
        <f t="shared" si="575"/>
        <v>0</v>
      </c>
      <c r="BD859" s="701">
        <f t="shared" si="575"/>
        <v>0</v>
      </c>
      <c r="BE859" s="693"/>
      <c r="BF859" s="122">
        <f t="shared" si="566"/>
        <v>0</v>
      </c>
      <c r="BG859" s="124"/>
      <c r="BH859" s="122">
        <f t="shared" si="567"/>
        <v>0</v>
      </c>
      <c r="BI859" s="124"/>
      <c r="BJ859" s="122">
        <f t="shared" si="568"/>
        <v>0</v>
      </c>
      <c r="BK859" s="124"/>
      <c r="BL859" s="125">
        <f t="shared" si="569"/>
        <v>0</v>
      </c>
      <c r="BM859" s="124"/>
      <c r="BN859" s="123">
        <f t="shared" si="576"/>
        <v>0</v>
      </c>
      <c r="BO859" s="126">
        <f t="shared" si="576"/>
        <v>0</v>
      </c>
      <c r="BP859" s="127"/>
      <c r="BQ859" s="410"/>
    </row>
    <row r="860" spans="1:69" s="58" customFormat="1" ht="17.55" customHeight="1">
      <c r="A860"/>
      <c r="B860"/>
      <c r="C860" s="139" t="str">
        <f t="shared" si="562"/>
        <v/>
      </c>
      <c r="D860" s="130" t="str">
        <f t="shared" si="577"/>
        <v>R_Host</v>
      </c>
      <c r="E860" s="129" t="str">
        <f t="shared" si="570"/>
        <v>Duksan Neolux</v>
      </c>
      <c r="F860" s="717"/>
      <c r="G860" s="123">
        <f t="shared" si="571"/>
        <v>0</v>
      </c>
      <c r="H860" s="121">
        <f t="shared" si="571"/>
        <v>0</v>
      </c>
      <c r="I860" s="121">
        <f t="shared" si="571"/>
        <v>0</v>
      </c>
      <c r="J860" s="121">
        <f t="shared" si="571"/>
        <v>0</v>
      </c>
      <c r="K860" s="121">
        <f t="shared" si="571"/>
        <v>0.5</v>
      </c>
      <c r="L860" s="121">
        <f t="shared" si="571"/>
        <v>0</v>
      </c>
      <c r="M860" s="121">
        <f t="shared" si="571"/>
        <v>0</v>
      </c>
      <c r="N860" s="121">
        <f t="shared" si="571"/>
        <v>0</v>
      </c>
      <c r="O860" s="121">
        <f t="shared" si="571"/>
        <v>0.5</v>
      </c>
      <c r="P860" s="126">
        <f t="shared" si="571"/>
        <v>0</v>
      </c>
      <c r="Q860" s="122"/>
      <c r="R860" s="408">
        <f t="shared" si="563"/>
        <v>0.17</v>
      </c>
      <c r="S860" s="693"/>
      <c r="T860" s="700">
        <f t="shared" si="572"/>
        <v>0</v>
      </c>
      <c r="U860" s="701">
        <f t="shared" si="572"/>
        <v>0</v>
      </c>
      <c r="V860" s="693"/>
      <c r="W860" s="700">
        <f t="shared" si="573"/>
        <v>0</v>
      </c>
      <c r="X860" s="126">
        <f t="shared" si="573"/>
        <v>0</v>
      </c>
      <c r="Y860" s="696">
        <f t="shared" si="564"/>
        <v>0</v>
      </c>
      <c r="Z860" s="408">
        <f t="shared" si="565"/>
        <v>0</v>
      </c>
      <c r="AA860" s="127"/>
      <c r="AB860" s="123">
        <f t="shared" si="574"/>
        <v>0.8</v>
      </c>
      <c r="AC860" s="121">
        <f t="shared" si="574"/>
        <v>0</v>
      </c>
      <c r="AD860" s="121">
        <f t="shared" si="574"/>
        <v>0</v>
      </c>
      <c r="AE860" s="121">
        <f t="shared" si="574"/>
        <v>0</v>
      </c>
      <c r="AF860" s="121">
        <f t="shared" si="574"/>
        <v>0</v>
      </c>
      <c r="AG860" s="121">
        <f t="shared" si="574"/>
        <v>0</v>
      </c>
      <c r="AH860" s="121">
        <f t="shared" si="574"/>
        <v>0</v>
      </c>
      <c r="AI860" s="121">
        <f t="shared" si="574"/>
        <v>0</v>
      </c>
      <c r="AJ860" s="121">
        <f t="shared" si="574"/>
        <v>0</v>
      </c>
      <c r="AK860" s="121">
        <f t="shared" si="574"/>
        <v>0</v>
      </c>
      <c r="AL860" s="121">
        <f t="shared" si="574"/>
        <v>0</v>
      </c>
      <c r="AM860" s="121">
        <f t="shared" si="574"/>
        <v>0</v>
      </c>
      <c r="AN860" s="121">
        <f t="shared" si="574"/>
        <v>0</v>
      </c>
      <c r="AO860" s="701">
        <f t="shared" si="574"/>
        <v>0</v>
      </c>
      <c r="AP860" s="122"/>
      <c r="AQ860" s="123">
        <f t="shared" si="575"/>
        <v>0</v>
      </c>
      <c r="AR860" s="121">
        <f t="shared" si="575"/>
        <v>0</v>
      </c>
      <c r="AS860" s="121">
        <f t="shared" si="575"/>
        <v>0</v>
      </c>
      <c r="AT860" s="121">
        <f t="shared" si="575"/>
        <v>0</v>
      </c>
      <c r="AU860" s="121">
        <f t="shared" si="575"/>
        <v>0</v>
      </c>
      <c r="AV860" s="121">
        <f t="shared" si="575"/>
        <v>0</v>
      </c>
      <c r="AW860" s="121">
        <f t="shared" si="575"/>
        <v>0</v>
      </c>
      <c r="AX860" s="121">
        <f t="shared" si="575"/>
        <v>0</v>
      </c>
      <c r="AY860" s="121">
        <f t="shared" si="575"/>
        <v>0</v>
      </c>
      <c r="AZ860" s="121">
        <f t="shared" si="575"/>
        <v>0</v>
      </c>
      <c r="BA860" s="121">
        <f t="shared" si="575"/>
        <v>0</v>
      </c>
      <c r="BB860" s="121">
        <f t="shared" si="575"/>
        <v>0</v>
      </c>
      <c r="BC860" s="121">
        <f t="shared" si="575"/>
        <v>0</v>
      </c>
      <c r="BD860" s="701">
        <f t="shared" si="575"/>
        <v>0</v>
      </c>
      <c r="BE860" s="693"/>
      <c r="BF860" s="122">
        <f t="shared" si="566"/>
        <v>0</v>
      </c>
      <c r="BG860" s="124"/>
      <c r="BH860" s="122">
        <f t="shared" si="567"/>
        <v>0</v>
      </c>
      <c r="BI860" s="124"/>
      <c r="BJ860" s="122">
        <f t="shared" si="568"/>
        <v>0</v>
      </c>
      <c r="BK860" s="124"/>
      <c r="BL860" s="125">
        <f t="shared" si="569"/>
        <v>0</v>
      </c>
      <c r="BM860" s="124"/>
      <c r="BN860" s="123">
        <f t="shared" si="576"/>
        <v>0</v>
      </c>
      <c r="BO860" s="126">
        <f t="shared" si="576"/>
        <v>0</v>
      </c>
      <c r="BP860" s="127"/>
      <c r="BQ860" s="410"/>
    </row>
    <row r="861" spans="1:69" s="58" customFormat="1" ht="17.55" customHeight="1">
      <c r="A861"/>
      <c r="B861"/>
      <c r="C861" s="139" t="str">
        <f t="shared" si="562"/>
        <v/>
      </c>
      <c r="D861" s="130" t="str">
        <f t="shared" si="577"/>
        <v>R_Host</v>
      </c>
      <c r="E861" s="129" t="str">
        <f t="shared" si="570"/>
        <v>DuPont</v>
      </c>
      <c r="F861" s="717"/>
      <c r="G861" s="123">
        <f t="shared" si="571"/>
        <v>0</v>
      </c>
      <c r="H861" s="121">
        <f t="shared" si="571"/>
        <v>0.7</v>
      </c>
      <c r="I861" s="121">
        <f t="shared" si="571"/>
        <v>0.8</v>
      </c>
      <c r="J861" s="121">
        <f t="shared" si="571"/>
        <v>0.1</v>
      </c>
      <c r="K861" s="121">
        <f t="shared" si="571"/>
        <v>0.5</v>
      </c>
      <c r="L861" s="121">
        <f t="shared" si="571"/>
        <v>0</v>
      </c>
      <c r="M861" s="121">
        <f t="shared" si="571"/>
        <v>0</v>
      </c>
      <c r="N861" s="121">
        <f t="shared" si="571"/>
        <v>0.9</v>
      </c>
      <c r="O861" s="121">
        <f t="shared" si="571"/>
        <v>0.5</v>
      </c>
      <c r="P861" s="126">
        <f t="shared" si="571"/>
        <v>0.7</v>
      </c>
      <c r="Q861" s="122"/>
      <c r="R861" s="408">
        <f t="shared" si="563"/>
        <v>0.83</v>
      </c>
      <c r="S861" s="693"/>
      <c r="T861" s="700">
        <f t="shared" si="572"/>
        <v>0.8</v>
      </c>
      <c r="U861" s="701">
        <f t="shared" si="572"/>
        <v>0.85</v>
      </c>
      <c r="V861" s="693"/>
      <c r="W861" s="700">
        <f t="shared" si="573"/>
        <v>0</v>
      </c>
      <c r="X861" s="126">
        <f t="shared" si="573"/>
        <v>0.85</v>
      </c>
      <c r="Y861" s="696">
        <f t="shared" si="564"/>
        <v>0</v>
      </c>
      <c r="Z861" s="408">
        <f t="shared" si="565"/>
        <v>0</v>
      </c>
      <c r="AA861" s="127"/>
      <c r="AB861" s="123">
        <f t="shared" si="574"/>
        <v>0.2</v>
      </c>
      <c r="AC861" s="121">
        <f t="shared" si="574"/>
        <v>0</v>
      </c>
      <c r="AD861" s="121">
        <f t="shared" si="574"/>
        <v>0</v>
      </c>
      <c r="AE861" s="121">
        <f t="shared" si="574"/>
        <v>0</v>
      </c>
      <c r="AF861" s="121">
        <f t="shared" si="574"/>
        <v>0</v>
      </c>
      <c r="AG861" s="121">
        <f t="shared" si="574"/>
        <v>0</v>
      </c>
      <c r="AH861" s="121">
        <f t="shared" si="574"/>
        <v>0</v>
      </c>
      <c r="AI861" s="121">
        <f t="shared" si="574"/>
        <v>0.8</v>
      </c>
      <c r="AJ861" s="121">
        <f t="shared" si="574"/>
        <v>0</v>
      </c>
      <c r="AK861" s="121">
        <f t="shared" si="574"/>
        <v>0</v>
      </c>
      <c r="AL861" s="121">
        <f t="shared" si="574"/>
        <v>0.1</v>
      </c>
      <c r="AM861" s="121">
        <f t="shared" si="574"/>
        <v>0.6</v>
      </c>
      <c r="AN861" s="121">
        <f t="shared" si="574"/>
        <v>0</v>
      </c>
      <c r="AO861" s="701">
        <f t="shared" si="574"/>
        <v>0</v>
      </c>
      <c r="AP861" s="122"/>
      <c r="AQ861" s="123">
        <f t="shared" si="575"/>
        <v>0</v>
      </c>
      <c r="AR861" s="121">
        <f t="shared" si="575"/>
        <v>0</v>
      </c>
      <c r="AS861" s="121">
        <f t="shared" si="575"/>
        <v>0</v>
      </c>
      <c r="AT861" s="121">
        <f t="shared" si="575"/>
        <v>0</v>
      </c>
      <c r="AU861" s="121">
        <f t="shared" si="575"/>
        <v>0</v>
      </c>
      <c r="AV861" s="121">
        <f t="shared" si="575"/>
        <v>0</v>
      </c>
      <c r="AW861" s="121">
        <f t="shared" si="575"/>
        <v>0</v>
      </c>
      <c r="AX861" s="121">
        <f t="shared" si="575"/>
        <v>0</v>
      </c>
      <c r="AY861" s="121">
        <f t="shared" si="575"/>
        <v>0</v>
      </c>
      <c r="AZ861" s="121">
        <f t="shared" si="575"/>
        <v>0</v>
      </c>
      <c r="BA861" s="121">
        <f t="shared" si="575"/>
        <v>0</v>
      </c>
      <c r="BB861" s="121">
        <f t="shared" si="575"/>
        <v>0</v>
      </c>
      <c r="BC861" s="121">
        <f t="shared" si="575"/>
        <v>0</v>
      </c>
      <c r="BD861" s="701">
        <f t="shared" si="575"/>
        <v>0</v>
      </c>
      <c r="BE861" s="693"/>
      <c r="BF861" s="122">
        <f t="shared" si="566"/>
        <v>0</v>
      </c>
      <c r="BG861" s="124"/>
      <c r="BH861" s="122">
        <f t="shared" si="567"/>
        <v>0</v>
      </c>
      <c r="BI861" s="124"/>
      <c r="BJ861" s="122">
        <f t="shared" si="568"/>
        <v>0</v>
      </c>
      <c r="BK861" s="124"/>
      <c r="BL861" s="125">
        <f t="shared" si="569"/>
        <v>0</v>
      </c>
      <c r="BM861" s="124"/>
      <c r="BN861" s="123">
        <f t="shared" si="576"/>
        <v>0</v>
      </c>
      <c r="BO861" s="126">
        <f t="shared" si="576"/>
        <v>0</v>
      </c>
      <c r="BP861" s="127"/>
      <c r="BQ861" s="410"/>
    </row>
    <row r="862" spans="1:69" s="58" customFormat="1" ht="17.55" hidden="1" customHeight="1">
      <c r="A862"/>
      <c r="B862"/>
      <c r="C862" s="139" t="str">
        <f t="shared" si="562"/>
        <v>H</v>
      </c>
      <c r="D862" s="130" t="str">
        <f t="shared" si="577"/>
        <v>R_Host</v>
      </c>
      <c r="E862" s="129" t="str">
        <f t="shared" si="570"/>
        <v>EMT</v>
      </c>
      <c r="F862" s="717"/>
      <c r="G862" s="123">
        <f t="shared" si="571"/>
        <v>0</v>
      </c>
      <c r="H862" s="121">
        <f t="shared" si="571"/>
        <v>0</v>
      </c>
      <c r="I862" s="121">
        <f t="shared" si="571"/>
        <v>0</v>
      </c>
      <c r="J862" s="121">
        <f t="shared" si="571"/>
        <v>0</v>
      </c>
      <c r="K862" s="121">
        <f t="shared" si="571"/>
        <v>0</v>
      </c>
      <c r="L862" s="121">
        <f t="shared" si="571"/>
        <v>0</v>
      </c>
      <c r="M862" s="121">
        <f t="shared" si="571"/>
        <v>0</v>
      </c>
      <c r="N862" s="121">
        <f t="shared" si="571"/>
        <v>0</v>
      </c>
      <c r="O862" s="121">
        <f t="shared" si="571"/>
        <v>0</v>
      </c>
      <c r="P862" s="126">
        <f t="shared" si="571"/>
        <v>0</v>
      </c>
      <c r="Q862" s="122"/>
      <c r="R862" s="408">
        <f t="shared" si="563"/>
        <v>0</v>
      </c>
      <c r="S862" s="693"/>
      <c r="T862" s="700">
        <f t="shared" si="572"/>
        <v>0</v>
      </c>
      <c r="U862" s="701">
        <f t="shared" si="572"/>
        <v>0</v>
      </c>
      <c r="V862" s="693"/>
      <c r="W862" s="700">
        <f t="shared" si="573"/>
        <v>0</v>
      </c>
      <c r="X862" s="126">
        <f t="shared" si="573"/>
        <v>0</v>
      </c>
      <c r="Y862" s="696">
        <f t="shared" si="564"/>
        <v>0</v>
      </c>
      <c r="Z862" s="408">
        <f t="shared" si="565"/>
        <v>0</v>
      </c>
      <c r="AA862" s="127"/>
      <c r="AB862" s="123">
        <f t="shared" si="574"/>
        <v>0</v>
      </c>
      <c r="AC862" s="121">
        <f t="shared" si="574"/>
        <v>0</v>
      </c>
      <c r="AD862" s="121">
        <f t="shared" si="574"/>
        <v>0</v>
      </c>
      <c r="AE862" s="121">
        <f t="shared" si="574"/>
        <v>0</v>
      </c>
      <c r="AF862" s="121">
        <f t="shared" si="574"/>
        <v>0</v>
      </c>
      <c r="AG862" s="121">
        <f t="shared" si="574"/>
        <v>0</v>
      </c>
      <c r="AH862" s="121">
        <f t="shared" si="574"/>
        <v>0</v>
      </c>
      <c r="AI862" s="121">
        <f t="shared" si="574"/>
        <v>0</v>
      </c>
      <c r="AJ862" s="121">
        <f t="shared" si="574"/>
        <v>0</v>
      </c>
      <c r="AK862" s="121">
        <f t="shared" si="574"/>
        <v>0</v>
      </c>
      <c r="AL862" s="121">
        <f t="shared" si="574"/>
        <v>0</v>
      </c>
      <c r="AM862" s="121">
        <f t="shared" si="574"/>
        <v>0</v>
      </c>
      <c r="AN862" s="121">
        <f t="shared" si="574"/>
        <v>0</v>
      </c>
      <c r="AO862" s="701">
        <f t="shared" si="574"/>
        <v>0</v>
      </c>
      <c r="AP862" s="122"/>
      <c r="AQ862" s="123">
        <f t="shared" si="575"/>
        <v>0</v>
      </c>
      <c r="AR862" s="121">
        <f t="shared" si="575"/>
        <v>0</v>
      </c>
      <c r="AS862" s="121">
        <f t="shared" si="575"/>
        <v>0</v>
      </c>
      <c r="AT862" s="121">
        <f t="shared" si="575"/>
        <v>0</v>
      </c>
      <c r="AU862" s="121">
        <f t="shared" si="575"/>
        <v>0</v>
      </c>
      <c r="AV862" s="121">
        <f t="shared" si="575"/>
        <v>0</v>
      </c>
      <c r="AW862" s="121">
        <f t="shared" si="575"/>
        <v>0</v>
      </c>
      <c r="AX862" s="121">
        <f t="shared" si="575"/>
        <v>0</v>
      </c>
      <c r="AY862" s="121">
        <f t="shared" si="575"/>
        <v>0</v>
      </c>
      <c r="AZ862" s="121">
        <f t="shared" si="575"/>
        <v>0</v>
      </c>
      <c r="BA862" s="121">
        <f t="shared" si="575"/>
        <v>0</v>
      </c>
      <c r="BB862" s="121">
        <f t="shared" si="575"/>
        <v>0</v>
      </c>
      <c r="BC862" s="121">
        <f t="shared" si="575"/>
        <v>0</v>
      </c>
      <c r="BD862" s="701">
        <f t="shared" si="575"/>
        <v>0</v>
      </c>
      <c r="BE862" s="693"/>
      <c r="BF862" s="122">
        <f t="shared" si="566"/>
        <v>0</v>
      </c>
      <c r="BG862" s="124"/>
      <c r="BH862" s="122">
        <f t="shared" si="567"/>
        <v>0</v>
      </c>
      <c r="BI862" s="124"/>
      <c r="BJ862" s="122">
        <f t="shared" si="568"/>
        <v>0</v>
      </c>
      <c r="BK862" s="124"/>
      <c r="BL862" s="125">
        <f t="shared" si="569"/>
        <v>0</v>
      </c>
      <c r="BM862" s="124"/>
      <c r="BN862" s="123">
        <f t="shared" si="576"/>
        <v>0</v>
      </c>
      <c r="BO862" s="126">
        <f t="shared" si="576"/>
        <v>0</v>
      </c>
      <c r="BP862" s="127"/>
      <c r="BQ862" s="410"/>
    </row>
    <row r="863" spans="1:69" s="58" customFormat="1" ht="17.55" hidden="1" customHeight="1">
      <c r="A863"/>
      <c r="B863"/>
      <c r="C863" s="139" t="str">
        <f t="shared" si="562"/>
        <v>H</v>
      </c>
      <c r="D863" s="130" t="str">
        <f t="shared" si="577"/>
        <v>R_Host</v>
      </c>
      <c r="E863" s="129" t="str">
        <f t="shared" si="570"/>
        <v>Hodogaya</v>
      </c>
      <c r="F863" s="717"/>
      <c r="G863" s="123">
        <f t="shared" si="571"/>
        <v>0</v>
      </c>
      <c r="H863" s="121">
        <f t="shared" si="571"/>
        <v>0</v>
      </c>
      <c r="I863" s="121">
        <f t="shared" si="571"/>
        <v>0</v>
      </c>
      <c r="J863" s="121">
        <f t="shared" si="571"/>
        <v>0</v>
      </c>
      <c r="K863" s="121">
        <f t="shared" si="571"/>
        <v>0</v>
      </c>
      <c r="L863" s="121">
        <f t="shared" si="571"/>
        <v>0</v>
      </c>
      <c r="M863" s="121">
        <f t="shared" si="571"/>
        <v>0</v>
      </c>
      <c r="N863" s="121">
        <f t="shared" si="571"/>
        <v>0</v>
      </c>
      <c r="O863" s="121">
        <f t="shared" si="571"/>
        <v>0</v>
      </c>
      <c r="P863" s="126">
        <f t="shared" si="571"/>
        <v>0</v>
      </c>
      <c r="Q863" s="122"/>
      <c r="R863" s="408">
        <f t="shared" si="563"/>
        <v>0</v>
      </c>
      <c r="S863" s="693"/>
      <c r="T863" s="700">
        <f t="shared" si="572"/>
        <v>0</v>
      </c>
      <c r="U863" s="701">
        <f t="shared" si="572"/>
        <v>0</v>
      </c>
      <c r="V863" s="693"/>
      <c r="W863" s="700">
        <f t="shared" si="573"/>
        <v>0</v>
      </c>
      <c r="X863" s="126">
        <f t="shared" si="573"/>
        <v>0</v>
      </c>
      <c r="Y863" s="696">
        <f t="shared" si="564"/>
        <v>0</v>
      </c>
      <c r="Z863" s="408">
        <f t="shared" si="565"/>
        <v>0</v>
      </c>
      <c r="AA863" s="127"/>
      <c r="AB863" s="123">
        <f t="shared" si="574"/>
        <v>0</v>
      </c>
      <c r="AC863" s="121">
        <f t="shared" si="574"/>
        <v>0</v>
      </c>
      <c r="AD863" s="121">
        <f t="shared" si="574"/>
        <v>0</v>
      </c>
      <c r="AE863" s="121">
        <f t="shared" si="574"/>
        <v>0</v>
      </c>
      <c r="AF863" s="121">
        <f t="shared" si="574"/>
        <v>0</v>
      </c>
      <c r="AG863" s="121">
        <f t="shared" si="574"/>
        <v>0</v>
      </c>
      <c r="AH863" s="121">
        <f t="shared" si="574"/>
        <v>0</v>
      </c>
      <c r="AI863" s="121">
        <f t="shared" si="574"/>
        <v>0</v>
      </c>
      <c r="AJ863" s="121">
        <f t="shared" si="574"/>
        <v>0</v>
      </c>
      <c r="AK863" s="121">
        <f t="shared" si="574"/>
        <v>0</v>
      </c>
      <c r="AL863" s="121">
        <f t="shared" si="574"/>
        <v>0</v>
      </c>
      <c r="AM863" s="121">
        <f t="shared" si="574"/>
        <v>0</v>
      </c>
      <c r="AN863" s="121">
        <f t="shared" si="574"/>
        <v>0</v>
      </c>
      <c r="AO863" s="701">
        <f t="shared" si="574"/>
        <v>0</v>
      </c>
      <c r="AP863" s="122"/>
      <c r="AQ863" s="123">
        <f t="shared" si="575"/>
        <v>0</v>
      </c>
      <c r="AR863" s="121">
        <f t="shared" si="575"/>
        <v>0</v>
      </c>
      <c r="AS863" s="121">
        <f t="shared" si="575"/>
        <v>0</v>
      </c>
      <c r="AT863" s="121">
        <f t="shared" si="575"/>
        <v>0</v>
      </c>
      <c r="AU863" s="121">
        <f t="shared" si="575"/>
        <v>0</v>
      </c>
      <c r="AV863" s="121">
        <f t="shared" si="575"/>
        <v>0</v>
      </c>
      <c r="AW863" s="121">
        <f t="shared" si="575"/>
        <v>0</v>
      </c>
      <c r="AX863" s="121">
        <f t="shared" si="575"/>
        <v>0</v>
      </c>
      <c r="AY863" s="121">
        <f t="shared" si="575"/>
        <v>0</v>
      </c>
      <c r="AZ863" s="121">
        <f t="shared" si="575"/>
        <v>0</v>
      </c>
      <c r="BA863" s="121">
        <f t="shared" si="575"/>
        <v>0</v>
      </c>
      <c r="BB863" s="121">
        <f t="shared" si="575"/>
        <v>0</v>
      </c>
      <c r="BC863" s="121">
        <f t="shared" si="575"/>
        <v>0</v>
      </c>
      <c r="BD863" s="701">
        <f t="shared" si="575"/>
        <v>0</v>
      </c>
      <c r="BE863" s="693"/>
      <c r="BF863" s="122">
        <f t="shared" si="566"/>
        <v>0</v>
      </c>
      <c r="BG863" s="124"/>
      <c r="BH863" s="122">
        <f t="shared" si="567"/>
        <v>0</v>
      </c>
      <c r="BI863" s="124"/>
      <c r="BJ863" s="122">
        <f t="shared" si="568"/>
        <v>0</v>
      </c>
      <c r="BK863" s="124"/>
      <c r="BL863" s="125">
        <f t="shared" si="569"/>
        <v>0</v>
      </c>
      <c r="BM863" s="124"/>
      <c r="BN863" s="123">
        <f t="shared" si="576"/>
        <v>0</v>
      </c>
      <c r="BO863" s="126">
        <f t="shared" si="576"/>
        <v>0</v>
      </c>
      <c r="BP863" s="127"/>
      <c r="BQ863" s="410"/>
    </row>
    <row r="864" spans="1:69" s="58" customFormat="1" ht="17.55" hidden="1" customHeight="1">
      <c r="A864"/>
      <c r="B864"/>
      <c r="C864" s="139" t="str">
        <f t="shared" si="562"/>
        <v>H</v>
      </c>
      <c r="D864" s="130" t="str">
        <f t="shared" si="577"/>
        <v>R_Host</v>
      </c>
      <c r="E864" s="129" t="str">
        <f t="shared" si="570"/>
        <v>Hyperion</v>
      </c>
      <c r="F864" s="717"/>
      <c r="G864" s="123">
        <f t="shared" si="571"/>
        <v>0</v>
      </c>
      <c r="H864" s="121">
        <f t="shared" si="571"/>
        <v>0</v>
      </c>
      <c r="I864" s="121">
        <f t="shared" si="571"/>
        <v>0</v>
      </c>
      <c r="J864" s="121">
        <f t="shared" si="571"/>
        <v>0</v>
      </c>
      <c r="K864" s="121">
        <f t="shared" si="571"/>
        <v>0</v>
      </c>
      <c r="L864" s="121">
        <f t="shared" si="571"/>
        <v>0</v>
      </c>
      <c r="M864" s="121">
        <f t="shared" si="571"/>
        <v>0</v>
      </c>
      <c r="N864" s="121">
        <f t="shared" si="571"/>
        <v>0</v>
      </c>
      <c r="O864" s="121">
        <f t="shared" si="571"/>
        <v>0</v>
      </c>
      <c r="P864" s="126">
        <f t="shared" si="571"/>
        <v>0</v>
      </c>
      <c r="Q864" s="122"/>
      <c r="R864" s="408">
        <f t="shared" si="563"/>
        <v>0</v>
      </c>
      <c r="S864" s="693"/>
      <c r="T864" s="700">
        <f t="shared" si="572"/>
        <v>0</v>
      </c>
      <c r="U864" s="701">
        <f t="shared" si="572"/>
        <v>0</v>
      </c>
      <c r="V864" s="693"/>
      <c r="W864" s="700">
        <f t="shared" si="573"/>
        <v>0</v>
      </c>
      <c r="X864" s="126">
        <f t="shared" si="573"/>
        <v>0</v>
      </c>
      <c r="Y864" s="696">
        <f t="shared" si="564"/>
        <v>0</v>
      </c>
      <c r="Z864" s="408">
        <f t="shared" si="565"/>
        <v>0</v>
      </c>
      <c r="AA864" s="127"/>
      <c r="AB864" s="123">
        <f t="shared" si="574"/>
        <v>0</v>
      </c>
      <c r="AC864" s="121">
        <f t="shared" si="574"/>
        <v>0</v>
      </c>
      <c r="AD864" s="121">
        <f t="shared" si="574"/>
        <v>0</v>
      </c>
      <c r="AE864" s="121">
        <f t="shared" si="574"/>
        <v>0</v>
      </c>
      <c r="AF864" s="121">
        <f t="shared" si="574"/>
        <v>0</v>
      </c>
      <c r="AG864" s="121">
        <f t="shared" si="574"/>
        <v>0</v>
      </c>
      <c r="AH864" s="121">
        <f t="shared" si="574"/>
        <v>0</v>
      </c>
      <c r="AI864" s="121">
        <f t="shared" si="574"/>
        <v>0</v>
      </c>
      <c r="AJ864" s="121">
        <f t="shared" si="574"/>
        <v>0</v>
      </c>
      <c r="AK864" s="121">
        <f t="shared" si="574"/>
        <v>0</v>
      </c>
      <c r="AL864" s="121">
        <f t="shared" si="574"/>
        <v>0</v>
      </c>
      <c r="AM864" s="121">
        <f t="shared" si="574"/>
        <v>0</v>
      </c>
      <c r="AN864" s="121">
        <f t="shared" si="574"/>
        <v>0</v>
      </c>
      <c r="AO864" s="701">
        <f t="shared" si="574"/>
        <v>0</v>
      </c>
      <c r="AP864" s="122"/>
      <c r="AQ864" s="123">
        <f t="shared" si="575"/>
        <v>0</v>
      </c>
      <c r="AR864" s="121">
        <f t="shared" si="575"/>
        <v>0</v>
      </c>
      <c r="AS864" s="121">
        <f t="shared" si="575"/>
        <v>0</v>
      </c>
      <c r="AT864" s="121">
        <f t="shared" si="575"/>
        <v>0</v>
      </c>
      <c r="AU864" s="121">
        <f t="shared" si="575"/>
        <v>0</v>
      </c>
      <c r="AV864" s="121">
        <f t="shared" si="575"/>
        <v>0</v>
      </c>
      <c r="AW864" s="121">
        <f t="shared" si="575"/>
        <v>0</v>
      </c>
      <c r="AX864" s="121">
        <f t="shared" si="575"/>
        <v>0</v>
      </c>
      <c r="AY864" s="121">
        <f t="shared" si="575"/>
        <v>0</v>
      </c>
      <c r="AZ864" s="121">
        <f t="shared" si="575"/>
        <v>0</v>
      </c>
      <c r="BA864" s="121">
        <f t="shared" si="575"/>
        <v>0</v>
      </c>
      <c r="BB864" s="121">
        <f t="shared" si="575"/>
        <v>0</v>
      </c>
      <c r="BC864" s="121">
        <f t="shared" si="575"/>
        <v>0</v>
      </c>
      <c r="BD864" s="701">
        <f t="shared" si="575"/>
        <v>0</v>
      </c>
      <c r="BE864" s="693"/>
      <c r="BF864" s="122">
        <f t="shared" si="566"/>
        <v>0</v>
      </c>
      <c r="BG864" s="124"/>
      <c r="BH864" s="122">
        <f t="shared" si="567"/>
        <v>0</v>
      </c>
      <c r="BI864" s="124"/>
      <c r="BJ864" s="122">
        <f t="shared" si="568"/>
        <v>0</v>
      </c>
      <c r="BK864" s="124"/>
      <c r="BL864" s="125">
        <f t="shared" si="569"/>
        <v>0</v>
      </c>
      <c r="BM864" s="124"/>
      <c r="BN864" s="123">
        <f t="shared" si="576"/>
        <v>0</v>
      </c>
      <c r="BO864" s="126">
        <f t="shared" si="576"/>
        <v>0</v>
      </c>
      <c r="BP864" s="127"/>
      <c r="BQ864" s="410"/>
    </row>
    <row r="865" spans="1:69" s="58" customFormat="1" ht="17.55" hidden="1" customHeight="1">
      <c r="A865"/>
      <c r="B865"/>
      <c r="C865" s="139" t="str">
        <f t="shared" si="562"/>
        <v>H</v>
      </c>
      <c r="D865" s="130" t="str">
        <f t="shared" si="577"/>
        <v>R_Host</v>
      </c>
      <c r="E865" s="129" t="str">
        <f t="shared" si="570"/>
        <v>Idemitsu Kosan</v>
      </c>
      <c r="F865" s="717"/>
      <c r="G865" s="123">
        <f t="shared" si="571"/>
        <v>0</v>
      </c>
      <c r="H865" s="121">
        <f t="shared" si="571"/>
        <v>0</v>
      </c>
      <c r="I865" s="121">
        <f t="shared" si="571"/>
        <v>0</v>
      </c>
      <c r="J865" s="121">
        <f t="shared" si="571"/>
        <v>0</v>
      </c>
      <c r="K865" s="121">
        <f t="shared" si="571"/>
        <v>0</v>
      </c>
      <c r="L865" s="121">
        <f t="shared" si="571"/>
        <v>0</v>
      </c>
      <c r="M865" s="121">
        <f t="shared" si="571"/>
        <v>0</v>
      </c>
      <c r="N865" s="121">
        <f t="shared" si="571"/>
        <v>0</v>
      </c>
      <c r="O865" s="121">
        <f t="shared" si="571"/>
        <v>0</v>
      </c>
      <c r="P865" s="126">
        <f t="shared" si="571"/>
        <v>0</v>
      </c>
      <c r="Q865" s="122"/>
      <c r="R865" s="408">
        <f t="shared" si="563"/>
        <v>0</v>
      </c>
      <c r="S865" s="693"/>
      <c r="T865" s="700">
        <f t="shared" si="572"/>
        <v>0</v>
      </c>
      <c r="U865" s="701">
        <f t="shared" si="572"/>
        <v>0</v>
      </c>
      <c r="V865" s="693"/>
      <c r="W865" s="700">
        <f t="shared" si="573"/>
        <v>0</v>
      </c>
      <c r="X865" s="126">
        <f t="shared" si="573"/>
        <v>0</v>
      </c>
      <c r="Y865" s="696">
        <f t="shared" si="564"/>
        <v>0</v>
      </c>
      <c r="Z865" s="408">
        <f t="shared" si="565"/>
        <v>0</v>
      </c>
      <c r="AA865" s="127"/>
      <c r="AB865" s="123">
        <f t="shared" si="574"/>
        <v>0</v>
      </c>
      <c r="AC865" s="121">
        <f t="shared" si="574"/>
        <v>0</v>
      </c>
      <c r="AD865" s="121">
        <f t="shared" si="574"/>
        <v>0</v>
      </c>
      <c r="AE865" s="121">
        <f t="shared" si="574"/>
        <v>0</v>
      </c>
      <c r="AF865" s="121">
        <f t="shared" si="574"/>
        <v>0</v>
      </c>
      <c r="AG865" s="121">
        <f t="shared" si="574"/>
        <v>0</v>
      </c>
      <c r="AH865" s="121">
        <f t="shared" si="574"/>
        <v>0</v>
      </c>
      <c r="AI865" s="121">
        <f t="shared" si="574"/>
        <v>0</v>
      </c>
      <c r="AJ865" s="121">
        <f t="shared" si="574"/>
        <v>0</v>
      </c>
      <c r="AK865" s="121">
        <f t="shared" si="574"/>
        <v>0</v>
      </c>
      <c r="AL865" s="121">
        <f t="shared" si="574"/>
        <v>0</v>
      </c>
      <c r="AM865" s="121">
        <f t="shared" si="574"/>
        <v>0</v>
      </c>
      <c r="AN865" s="121">
        <f t="shared" si="574"/>
        <v>0</v>
      </c>
      <c r="AO865" s="701">
        <f t="shared" si="574"/>
        <v>0</v>
      </c>
      <c r="AP865" s="122"/>
      <c r="AQ865" s="123">
        <f t="shared" si="575"/>
        <v>0</v>
      </c>
      <c r="AR865" s="121">
        <f t="shared" si="575"/>
        <v>0</v>
      </c>
      <c r="AS865" s="121">
        <f t="shared" si="575"/>
        <v>0</v>
      </c>
      <c r="AT865" s="121">
        <f t="shared" si="575"/>
        <v>0</v>
      </c>
      <c r="AU865" s="121">
        <f t="shared" si="575"/>
        <v>0</v>
      </c>
      <c r="AV865" s="121">
        <f t="shared" si="575"/>
        <v>0</v>
      </c>
      <c r="AW865" s="121">
        <f t="shared" si="575"/>
        <v>0</v>
      </c>
      <c r="AX865" s="121">
        <f t="shared" si="575"/>
        <v>0</v>
      </c>
      <c r="AY865" s="121">
        <f t="shared" si="575"/>
        <v>0</v>
      </c>
      <c r="AZ865" s="121">
        <f t="shared" si="575"/>
        <v>0</v>
      </c>
      <c r="BA865" s="121">
        <f t="shared" si="575"/>
        <v>0</v>
      </c>
      <c r="BB865" s="121">
        <f t="shared" si="575"/>
        <v>0</v>
      </c>
      <c r="BC865" s="121">
        <f t="shared" si="575"/>
        <v>0</v>
      </c>
      <c r="BD865" s="701">
        <f t="shared" si="575"/>
        <v>0</v>
      </c>
      <c r="BE865" s="693"/>
      <c r="BF865" s="122">
        <f t="shared" si="566"/>
        <v>0</v>
      </c>
      <c r="BG865" s="124"/>
      <c r="BH865" s="122">
        <f t="shared" si="567"/>
        <v>0</v>
      </c>
      <c r="BI865" s="124"/>
      <c r="BJ865" s="122">
        <f t="shared" si="568"/>
        <v>0</v>
      </c>
      <c r="BK865" s="124"/>
      <c r="BL865" s="125">
        <f t="shared" si="569"/>
        <v>0</v>
      </c>
      <c r="BM865" s="124"/>
      <c r="BN865" s="123">
        <f t="shared" si="576"/>
        <v>0</v>
      </c>
      <c r="BO865" s="126">
        <f t="shared" si="576"/>
        <v>0</v>
      </c>
      <c r="BP865" s="127"/>
      <c r="BQ865" s="410"/>
    </row>
    <row r="866" spans="1:69" s="58" customFormat="1" ht="17.55" hidden="1" customHeight="1">
      <c r="A866"/>
      <c r="B866"/>
      <c r="C866" s="139" t="str">
        <f t="shared" si="562"/>
        <v>H</v>
      </c>
      <c r="D866" s="130" t="str">
        <f t="shared" si="577"/>
        <v>R_Host</v>
      </c>
      <c r="E866" s="129" t="str">
        <f t="shared" si="570"/>
        <v>Jilin OLED</v>
      </c>
      <c r="F866" s="717"/>
      <c r="G866" s="123">
        <f t="shared" ref="G866:P875" si="578">SUMIFS(Share, Y, $E$3, Config, $G$11, P, G$15, LType, $D866, MSup, $E866)</f>
        <v>0</v>
      </c>
      <c r="H866" s="121">
        <f t="shared" si="578"/>
        <v>0</v>
      </c>
      <c r="I866" s="121">
        <f t="shared" si="578"/>
        <v>0</v>
      </c>
      <c r="J866" s="121">
        <f t="shared" si="578"/>
        <v>0</v>
      </c>
      <c r="K866" s="121">
        <f t="shared" si="578"/>
        <v>0</v>
      </c>
      <c r="L866" s="121">
        <f t="shared" si="578"/>
        <v>0</v>
      </c>
      <c r="M866" s="121">
        <f t="shared" si="578"/>
        <v>0</v>
      </c>
      <c r="N866" s="121">
        <f t="shared" si="578"/>
        <v>0</v>
      </c>
      <c r="O866" s="121">
        <f t="shared" si="578"/>
        <v>0</v>
      </c>
      <c r="P866" s="126">
        <f t="shared" si="578"/>
        <v>0</v>
      </c>
      <c r="Q866" s="122"/>
      <c r="R866" s="408">
        <f t="shared" si="563"/>
        <v>0</v>
      </c>
      <c r="S866" s="693"/>
      <c r="T866" s="700">
        <f t="shared" si="572"/>
        <v>0</v>
      </c>
      <c r="U866" s="701">
        <f t="shared" si="572"/>
        <v>0</v>
      </c>
      <c r="V866" s="693"/>
      <c r="W866" s="700">
        <f t="shared" si="573"/>
        <v>0</v>
      </c>
      <c r="X866" s="126">
        <f t="shared" si="573"/>
        <v>0</v>
      </c>
      <c r="Y866" s="696">
        <f t="shared" si="564"/>
        <v>0</v>
      </c>
      <c r="Z866" s="408">
        <f t="shared" si="565"/>
        <v>0</v>
      </c>
      <c r="AA866" s="127"/>
      <c r="AB866" s="123">
        <f t="shared" ref="AB866:AO875" si="579">SUMIFS(Share, Y, $E$3, Config, $AB$11, P, AB$15, LType, $D866, MSup, $E866)</f>
        <v>0</v>
      </c>
      <c r="AC866" s="121">
        <f t="shared" si="579"/>
        <v>0</v>
      </c>
      <c r="AD866" s="121">
        <f t="shared" si="579"/>
        <v>0</v>
      </c>
      <c r="AE866" s="121">
        <f t="shared" si="579"/>
        <v>0</v>
      </c>
      <c r="AF866" s="121">
        <f t="shared" si="579"/>
        <v>0</v>
      </c>
      <c r="AG866" s="121">
        <f t="shared" si="579"/>
        <v>0</v>
      </c>
      <c r="AH866" s="121">
        <f t="shared" si="579"/>
        <v>0</v>
      </c>
      <c r="AI866" s="121">
        <f t="shared" si="579"/>
        <v>0</v>
      </c>
      <c r="AJ866" s="121">
        <f t="shared" si="579"/>
        <v>0</v>
      </c>
      <c r="AK866" s="121">
        <f t="shared" si="579"/>
        <v>0</v>
      </c>
      <c r="AL866" s="121">
        <f t="shared" si="579"/>
        <v>0</v>
      </c>
      <c r="AM866" s="121">
        <f t="shared" si="579"/>
        <v>0</v>
      </c>
      <c r="AN866" s="121">
        <f t="shared" si="579"/>
        <v>0</v>
      </c>
      <c r="AO866" s="701">
        <f t="shared" si="579"/>
        <v>0</v>
      </c>
      <c r="AP866" s="122"/>
      <c r="AQ866" s="123">
        <f t="shared" ref="AQ866:BD875" si="580">SUMIFS(Share, Y, $E$3, Config, $AQ$11, P, AQ$15, LType, $D866, MSup, $E866)</f>
        <v>0</v>
      </c>
      <c r="AR866" s="121">
        <f t="shared" si="580"/>
        <v>0</v>
      </c>
      <c r="AS866" s="121">
        <f t="shared" si="580"/>
        <v>0</v>
      </c>
      <c r="AT866" s="121">
        <f t="shared" si="580"/>
        <v>0</v>
      </c>
      <c r="AU866" s="121">
        <f t="shared" si="580"/>
        <v>0</v>
      </c>
      <c r="AV866" s="121">
        <f t="shared" si="580"/>
        <v>0</v>
      </c>
      <c r="AW866" s="121">
        <f t="shared" si="580"/>
        <v>0</v>
      </c>
      <c r="AX866" s="121">
        <f t="shared" si="580"/>
        <v>0</v>
      </c>
      <c r="AY866" s="121">
        <f t="shared" si="580"/>
        <v>0</v>
      </c>
      <c r="AZ866" s="121">
        <f t="shared" si="580"/>
        <v>0</v>
      </c>
      <c r="BA866" s="121">
        <f t="shared" si="580"/>
        <v>0</v>
      </c>
      <c r="BB866" s="121">
        <f t="shared" si="580"/>
        <v>0</v>
      </c>
      <c r="BC866" s="121">
        <f t="shared" si="580"/>
        <v>0</v>
      </c>
      <c r="BD866" s="701">
        <f t="shared" si="580"/>
        <v>0</v>
      </c>
      <c r="BE866" s="693"/>
      <c r="BF866" s="122">
        <f t="shared" si="566"/>
        <v>0</v>
      </c>
      <c r="BG866" s="124"/>
      <c r="BH866" s="122">
        <f t="shared" si="567"/>
        <v>0</v>
      </c>
      <c r="BI866" s="124"/>
      <c r="BJ866" s="122">
        <f t="shared" si="568"/>
        <v>0</v>
      </c>
      <c r="BK866" s="124"/>
      <c r="BL866" s="125">
        <f t="shared" si="569"/>
        <v>0</v>
      </c>
      <c r="BM866" s="124"/>
      <c r="BN866" s="123">
        <f t="shared" si="576"/>
        <v>0</v>
      </c>
      <c r="BO866" s="126">
        <f t="shared" si="576"/>
        <v>0</v>
      </c>
      <c r="BP866" s="127"/>
      <c r="BQ866" s="410"/>
    </row>
    <row r="867" spans="1:69" s="58" customFormat="1" ht="17.55" hidden="1" customHeight="1">
      <c r="A867"/>
      <c r="B867"/>
      <c r="C867" s="139" t="str">
        <f t="shared" si="562"/>
        <v>H</v>
      </c>
      <c r="D867" s="130" t="str">
        <f t="shared" si="577"/>
        <v>R_Host</v>
      </c>
      <c r="E867" s="129" t="str">
        <f t="shared" si="570"/>
        <v>Jinwoong</v>
      </c>
      <c r="F867" s="717"/>
      <c r="G867" s="123">
        <f t="shared" si="578"/>
        <v>0</v>
      </c>
      <c r="H867" s="121">
        <f t="shared" si="578"/>
        <v>0</v>
      </c>
      <c r="I867" s="121">
        <f t="shared" si="578"/>
        <v>0</v>
      </c>
      <c r="J867" s="121">
        <f t="shared" si="578"/>
        <v>0</v>
      </c>
      <c r="K867" s="121">
        <f t="shared" si="578"/>
        <v>0</v>
      </c>
      <c r="L867" s="121">
        <f t="shared" si="578"/>
        <v>0</v>
      </c>
      <c r="M867" s="121">
        <f t="shared" si="578"/>
        <v>0</v>
      </c>
      <c r="N867" s="121">
        <f t="shared" si="578"/>
        <v>0</v>
      </c>
      <c r="O867" s="121">
        <f t="shared" si="578"/>
        <v>0</v>
      </c>
      <c r="P867" s="126">
        <f t="shared" si="578"/>
        <v>0</v>
      </c>
      <c r="Q867" s="122"/>
      <c r="R867" s="408">
        <f t="shared" si="563"/>
        <v>0</v>
      </c>
      <c r="S867" s="693"/>
      <c r="T867" s="700">
        <f t="shared" si="572"/>
        <v>0</v>
      </c>
      <c r="U867" s="701">
        <f t="shared" si="572"/>
        <v>0</v>
      </c>
      <c r="V867" s="693"/>
      <c r="W867" s="700">
        <f t="shared" si="573"/>
        <v>0</v>
      </c>
      <c r="X867" s="126">
        <f t="shared" si="573"/>
        <v>0</v>
      </c>
      <c r="Y867" s="696">
        <f t="shared" si="564"/>
        <v>0</v>
      </c>
      <c r="Z867" s="408">
        <f t="shared" si="565"/>
        <v>0</v>
      </c>
      <c r="AA867" s="127"/>
      <c r="AB867" s="123">
        <f t="shared" si="579"/>
        <v>0</v>
      </c>
      <c r="AC867" s="121">
        <f t="shared" si="579"/>
        <v>0</v>
      </c>
      <c r="AD867" s="121">
        <f t="shared" si="579"/>
        <v>0</v>
      </c>
      <c r="AE867" s="121">
        <f t="shared" si="579"/>
        <v>0</v>
      </c>
      <c r="AF867" s="121">
        <f t="shared" si="579"/>
        <v>0</v>
      </c>
      <c r="AG867" s="121">
        <f t="shared" si="579"/>
        <v>0</v>
      </c>
      <c r="AH867" s="121">
        <f t="shared" si="579"/>
        <v>0</v>
      </c>
      <c r="AI867" s="121">
        <f t="shared" si="579"/>
        <v>0</v>
      </c>
      <c r="AJ867" s="121">
        <f t="shared" si="579"/>
        <v>0</v>
      </c>
      <c r="AK867" s="121">
        <f t="shared" si="579"/>
        <v>0</v>
      </c>
      <c r="AL867" s="121">
        <f t="shared" si="579"/>
        <v>0</v>
      </c>
      <c r="AM867" s="121">
        <f t="shared" si="579"/>
        <v>0</v>
      </c>
      <c r="AN867" s="121">
        <f t="shared" si="579"/>
        <v>0</v>
      </c>
      <c r="AO867" s="701">
        <f t="shared" si="579"/>
        <v>0</v>
      </c>
      <c r="AP867" s="122"/>
      <c r="AQ867" s="123">
        <f t="shared" si="580"/>
        <v>0</v>
      </c>
      <c r="AR867" s="121">
        <f t="shared" si="580"/>
        <v>0</v>
      </c>
      <c r="AS867" s="121">
        <f t="shared" si="580"/>
        <v>0</v>
      </c>
      <c r="AT867" s="121">
        <f t="shared" si="580"/>
        <v>0</v>
      </c>
      <c r="AU867" s="121">
        <f t="shared" si="580"/>
        <v>0</v>
      </c>
      <c r="AV867" s="121">
        <f t="shared" si="580"/>
        <v>0</v>
      </c>
      <c r="AW867" s="121">
        <f t="shared" si="580"/>
        <v>0</v>
      </c>
      <c r="AX867" s="121">
        <f t="shared" si="580"/>
        <v>0</v>
      </c>
      <c r="AY867" s="121">
        <f t="shared" si="580"/>
        <v>0</v>
      </c>
      <c r="AZ867" s="121">
        <f t="shared" si="580"/>
        <v>0</v>
      </c>
      <c r="BA867" s="121">
        <f t="shared" si="580"/>
        <v>0</v>
      </c>
      <c r="BB867" s="121">
        <f t="shared" si="580"/>
        <v>0</v>
      </c>
      <c r="BC867" s="121">
        <f t="shared" si="580"/>
        <v>0</v>
      </c>
      <c r="BD867" s="701">
        <f t="shared" si="580"/>
        <v>0</v>
      </c>
      <c r="BE867" s="693"/>
      <c r="BF867" s="122">
        <f t="shared" si="566"/>
        <v>0</v>
      </c>
      <c r="BG867" s="124"/>
      <c r="BH867" s="122">
        <f t="shared" si="567"/>
        <v>0</v>
      </c>
      <c r="BI867" s="124"/>
      <c r="BJ867" s="122">
        <f t="shared" si="568"/>
        <v>0</v>
      </c>
      <c r="BK867" s="124"/>
      <c r="BL867" s="125">
        <f t="shared" si="569"/>
        <v>0</v>
      </c>
      <c r="BM867" s="124"/>
      <c r="BN867" s="123">
        <f t="shared" si="576"/>
        <v>0</v>
      </c>
      <c r="BO867" s="126">
        <f t="shared" si="576"/>
        <v>0</v>
      </c>
      <c r="BP867" s="127"/>
      <c r="BQ867" s="410"/>
    </row>
    <row r="868" spans="1:69" s="58" customFormat="1" ht="17.55" customHeight="1">
      <c r="A868"/>
      <c r="B868"/>
      <c r="C868" s="139" t="str">
        <f t="shared" si="562"/>
        <v/>
      </c>
      <c r="D868" s="130" t="str">
        <f t="shared" si="577"/>
        <v>R_Host</v>
      </c>
      <c r="E868" s="129" t="str">
        <f t="shared" si="570"/>
        <v>LG Chem</v>
      </c>
      <c r="F868" s="717"/>
      <c r="G868" s="123">
        <f t="shared" si="578"/>
        <v>0</v>
      </c>
      <c r="H868" s="121">
        <f t="shared" si="578"/>
        <v>0</v>
      </c>
      <c r="I868" s="121">
        <f t="shared" si="578"/>
        <v>0</v>
      </c>
      <c r="J868" s="121">
        <f t="shared" si="578"/>
        <v>0</v>
      </c>
      <c r="K868" s="121">
        <f t="shared" si="578"/>
        <v>0</v>
      </c>
      <c r="L868" s="121">
        <f t="shared" si="578"/>
        <v>0</v>
      </c>
      <c r="M868" s="121">
        <f t="shared" si="578"/>
        <v>0</v>
      </c>
      <c r="N868" s="121">
        <f t="shared" si="578"/>
        <v>0</v>
      </c>
      <c r="O868" s="121">
        <f t="shared" si="578"/>
        <v>0</v>
      </c>
      <c r="P868" s="126">
        <f t="shared" si="578"/>
        <v>0</v>
      </c>
      <c r="Q868" s="122"/>
      <c r="R868" s="408">
        <f t="shared" si="563"/>
        <v>0</v>
      </c>
      <c r="S868" s="693"/>
      <c r="T868" s="700">
        <f t="shared" si="572"/>
        <v>0.2</v>
      </c>
      <c r="U868" s="701">
        <f t="shared" si="572"/>
        <v>0</v>
      </c>
      <c r="V868" s="693"/>
      <c r="W868" s="700">
        <f t="shared" si="573"/>
        <v>0</v>
      </c>
      <c r="X868" s="126">
        <f t="shared" si="573"/>
        <v>0</v>
      </c>
      <c r="Y868" s="696">
        <f t="shared" si="564"/>
        <v>0</v>
      </c>
      <c r="Z868" s="408">
        <f t="shared" si="565"/>
        <v>0</v>
      </c>
      <c r="AA868" s="127"/>
      <c r="AB868" s="123">
        <f t="shared" si="579"/>
        <v>0</v>
      </c>
      <c r="AC868" s="121">
        <f t="shared" si="579"/>
        <v>0</v>
      </c>
      <c r="AD868" s="121">
        <f t="shared" si="579"/>
        <v>0</v>
      </c>
      <c r="AE868" s="121">
        <f t="shared" si="579"/>
        <v>0</v>
      </c>
      <c r="AF868" s="121">
        <f t="shared" si="579"/>
        <v>0</v>
      </c>
      <c r="AG868" s="121">
        <f t="shared" si="579"/>
        <v>0</v>
      </c>
      <c r="AH868" s="121">
        <f t="shared" si="579"/>
        <v>0</v>
      </c>
      <c r="AI868" s="121">
        <f t="shared" si="579"/>
        <v>0</v>
      </c>
      <c r="AJ868" s="121">
        <f t="shared" si="579"/>
        <v>0</v>
      </c>
      <c r="AK868" s="121">
        <f t="shared" si="579"/>
        <v>0</v>
      </c>
      <c r="AL868" s="121">
        <f t="shared" si="579"/>
        <v>0</v>
      </c>
      <c r="AM868" s="121">
        <f t="shared" si="579"/>
        <v>0</v>
      </c>
      <c r="AN868" s="121">
        <f t="shared" si="579"/>
        <v>0</v>
      </c>
      <c r="AO868" s="701">
        <f t="shared" si="579"/>
        <v>0</v>
      </c>
      <c r="AP868" s="122"/>
      <c r="AQ868" s="123">
        <f t="shared" si="580"/>
        <v>0</v>
      </c>
      <c r="AR868" s="121">
        <f t="shared" si="580"/>
        <v>0</v>
      </c>
      <c r="AS868" s="121">
        <f t="shared" si="580"/>
        <v>0</v>
      </c>
      <c r="AT868" s="121">
        <f t="shared" si="580"/>
        <v>0</v>
      </c>
      <c r="AU868" s="121">
        <f t="shared" si="580"/>
        <v>0</v>
      </c>
      <c r="AV868" s="121">
        <f t="shared" si="580"/>
        <v>0</v>
      </c>
      <c r="AW868" s="121">
        <f t="shared" si="580"/>
        <v>0</v>
      </c>
      <c r="AX868" s="121">
        <f t="shared" si="580"/>
        <v>0</v>
      </c>
      <c r="AY868" s="121">
        <f t="shared" si="580"/>
        <v>0</v>
      </c>
      <c r="AZ868" s="121">
        <f t="shared" si="580"/>
        <v>0</v>
      </c>
      <c r="BA868" s="121">
        <f t="shared" si="580"/>
        <v>0</v>
      </c>
      <c r="BB868" s="121">
        <f t="shared" si="580"/>
        <v>0</v>
      </c>
      <c r="BC868" s="121">
        <f t="shared" si="580"/>
        <v>0</v>
      </c>
      <c r="BD868" s="701">
        <f t="shared" si="580"/>
        <v>0</v>
      </c>
      <c r="BE868" s="693"/>
      <c r="BF868" s="122">
        <f t="shared" si="566"/>
        <v>0.5</v>
      </c>
      <c r="BG868" s="124"/>
      <c r="BH868" s="122">
        <f t="shared" si="567"/>
        <v>0.5</v>
      </c>
      <c r="BI868" s="124"/>
      <c r="BJ868" s="122">
        <f t="shared" si="568"/>
        <v>0</v>
      </c>
      <c r="BK868" s="124"/>
      <c r="BL868" s="125">
        <f t="shared" si="569"/>
        <v>0</v>
      </c>
      <c r="BM868" s="124"/>
      <c r="BN868" s="123">
        <f t="shared" si="576"/>
        <v>0</v>
      </c>
      <c r="BO868" s="126">
        <f t="shared" si="576"/>
        <v>0</v>
      </c>
      <c r="BP868" s="127"/>
      <c r="BQ868" s="410"/>
    </row>
    <row r="869" spans="1:69" s="58" customFormat="1" ht="17.55" customHeight="1">
      <c r="A869"/>
      <c r="B869"/>
      <c r="C869" s="139" t="str">
        <f t="shared" si="562"/>
        <v/>
      </c>
      <c r="D869" s="130" t="str">
        <f t="shared" si="577"/>
        <v>R_Host</v>
      </c>
      <c r="E869" s="129" t="str">
        <f t="shared" si="570"/>
        <v>LT Materials</v>
      </c>
      <c r="F869" s="717"/>
      <c r="G869" s="123">
        <f t="shared" si="578"/>
        <v>0</v>
      </c>
      <c r="H869" s="121">
        <f t="shared" si="578"/>
        <v>0</v>
      </c>
      <c r="I869" s="121">
        <f t="shared" si="578"/>
        <v>0</v>
      </c>
      <c r="J869" s="121">
        <f t="shared" si="578"/>
        <v>0</v>
      </c>
      <c r="K869" s="121">
        <f t="shared" si="578"/>
        <v>0</v>
      </c>
      <c r="L869" s="121">
        <f t="shared" si="578"/>
        <v>0</v>
      </c>
      <c r="M869" s="121">
        <f t="shared" si="578"/>
        <v>0</v>
      </c>
      <c r="N869" s="121">
        <f t="shared" si="578"/>
        <v>0</v>
      </c>
      <c r="O869" s="121">
        <f t="shared" si="578"/>
        <v>0</v>
      </c>
      <c r="P869" s="126">
        <f t="shared" si="578"/>
        <v>0</v>
      </c>
      <c r="Q869" s="122"/>
      <c r="R869" s="408">
        <f t="shared" si="563"/>
        <v>0</v>
      </c>
      <c r="S869" s="693"/>
      <c r="T869" s="700">
        <f t="shared" si="572"/>
        <v>0</v>
      </c>
      <c r="U869" s="701">
        <f t="shared" si="572"/>
        <v>0</v>
      </c>
      <c r="V869" s="693"/>
      <c r="W869" s="700">
        <f t="shared" si="573"/>
        <v>0</v>
      </c>
      <c r="X869" s="126">
        <f t="shared" si="573"/>
        <v>0</v>
      </c>
      <c r="Y869" s="696">
        <f t="shared" si="564"/>
        <v>0</v>
      </c>
      <c r="Z869" s="408">
        <f t="shared" si="565"/>
        <v>0</v>
      </c>
      <c r="AA869" s="127"/>
      <c r="AB869" s="123">
        <f t="shared" si="579"/>
        <v>0</v>
      </c>
      <c r="AC869" s="121">
        <f t="shared" si="579"/>
        <v>0</v>
      </c>
      <c r="AD869" s="121">
        <f t="shared" si="579"/>
        <v>0</v>
      </c>
      <c r="AE869" s="121">
        <f t="shared" si="579"/>
        <v>0</v>
      </c>
      <c r="AF869" s="121">
        <f t="shared" si="579"/>
        <v>0</v>
      </c>
      <c r="AG869" s="121">
        <f t="shared" si="579"/>
        <v>0</v>
      </c>
      <c r="AH869" s="121">
        <f t="shared" si="579"/>
        <v>0</v>
      </c>
      <c r="AI869" s="121">
        <f t="shared" si="579"/>
        <v>0</v>
      </c>
      <c r="AJ869" s="121">
        <f t="shared" si="579"/>
        <v>0</v>
      </c>
      <c r="AK869" s="121">
        <f t="shared" si="579"/>
        <v>0</v>
      </c>
      <c r="AL869" s="121">
        <f t="shared" si="579"/>
        <v>0</v>
      </c>
      <c r="AM869" s="121">
        <f t="shared" si="579"/>
        <v>0</v>
      </c>
      <c r="AN869" s="121">
        <f t="shared" si="579"/>
        <v>0</v>
      </c>
      <c r="AO869" s="701">
        <f t="shared" si="579"/>
        <v>0</v>
      </c>
      <c r="AP869" s="122"/>
      <c r="AQ869" s="123">
        <f t="shared" si="580"/>
        <v>0</v>
      </c>
      <c r="AR869" s="121">
        <f t="shared" si="580"/>
        <v>0</v>
      </c>
      <c r="AS869" s="121">
        <f t="shared" si="580"/>
        <v>0</v>
      </c>
      <c r="AT869" s="121">
        <f t="shared" si="580"/>
        <v>0</v>
      </c>
      <c r="AU869" s="121">
        <f t="shared" si="580"/>
        <v>0</v>
      </c>
      <c r="AV869" s="121">
        <f t="shared" si="580"/>
        <v>0</v>
      </c>
      <c r="AW869" s="121">
        <f t="shared" si="580"/>
        <v>0</v>
      </c>
      <c r="AX869" s="121">
        <f t="shared" si="580"/>
        <v>0</v>
      </c>
      <c r="AY869" s="121">
        <f t="shared" si="580"/>
        <v>0</v>
      </c>
      <c r="AZ869" s="121">
        <f t="shared" si="580"/>
        <v>0</v>
      </c>
      <c r="BA869" s="121">
        <f t="shared" si="580"/>
        <v>0</v>
      </c>
      <c r="BB869" s="121">
        <f t="shared" si="580"/>
        <v>0</v>
      </c>
      <c r="BC869" s="121">
        <f t="shared" si="580"/>
        <v>0</v>
      </c>
      <c r="BD869" s="701">
        <f t="shared" si="580"/>
        <v>0</v>
      </c>
      <c r="BE869" s="693"/>
      <c r="BF869" s="122">
        <f t="shared" si="566"/>
        <v>0</v>
      </c>
      <c r="BG869" s="124"/>
      <c r="BH869" s="122">
        <f t="shared" si="567"/>
        <v>0</v>
      </c>
      <c r="BI869" s="124"/>
      <c r="BJ869" s="122">
        <f t="shared" si="568"/>
        <v>0.5</v>
      </c>
      <c r="BK869" s="124"/>
      <c r="BL869" s="125">
        <f t="shared" si="569"/>
        <v>0</v>
      </c>
      <c r="BM869" s="124"/>
      <c r="BN869" s="123">
        <f t="shared" si="576"/>
        <v>0</v>
      </c>
      <c r="BO869" s="126">
        <f t="shared" si="576"/>
        <v>0</v>
      </c>
      <c r="BP869" s="127"/>
      <c r="BQ869" s="410"/>
    </row>
    <row r="870" spans="1:69" s="58" customFormat="1" ht="17.55" hidden="1" customHeight="1">
      <c r="A870"/>
      <c r="B870"/>
      <c r="C870" s="139" t="str">
        <f t="shared" si="562"/>
        <v>H</v>
      </c>
      <c r="D870" s="130" t="str">
        <f t="shared" si="577"/>
        <v>R_Host</v>
      </c>
      <c r="E870" s="129" t="str">
        <f t="shared" si="570"/>
        <v>LT Metal</v>
      </c>
      <c r="F870" s="717"/>
      <c r="G870" s="123">
        <f t="shared" si="578"/>
        <v>0</v>
      </c>
      <c r="H870" s="121">
        <f t="shared" si="578"/>
        <v>0</v>
      </c>
      <c r="I870" s="121">
        <f t="shared" si="578"/>
        <v>0</v>
      </c>
      <c r="J870" s="121">
        <f t="shared" si="578"/>
        <v>0</v>
      </c>
      <c r="K870" s="121">
        <f t="shared" si="578"/>
        <v>0</v>
      </c>
      <c r="L870" s="121">
        <f t="shared" si="578"/>
        <v>0</v>
      </c>
      <c r="M870" s="121">
        <f t="shared" si="578"/>
        <v>0</v>
      </c>
      <c r="N870" s="121">
        <f t="shared" si="578"/>
        <v>0</v>
      </c>
      <c r="O870" s="121">
        <f t="shared" si="578"/>
        <v>0</v>
      </c>
      <c r="P870" s="126">
        <f t="shared" si="578"/>
        <v>0</v>
      </c>
      <c r="Q870" s="122"/>
      <c r="R870" s="408">
        <f t="shared" si="563"/>
        <v>0</v>
      </c>
      <c r="S870" s="693"/>
      <c r="T870" s="700">
        <f t="shared" si="572"/>
        <v>0</v>
      </c>
      <c r="U870" s="701">
        <f t="shared" si="572"/>
        <v>0</v>
      </c>
      <c r="V870" s="693"/>
      <c r="W870" s="700">
        <f t="shared" si="573"/>
        <v>0</v>
      </c>
      <c r="X870" s="126">
        <f t="shared" si="573"/>
        <v>0</v>
      </c>
      <c r="Y870" s="696">
        <f t="shared" si="564"/>
        <v>0</v>
      </c>
      <c r="Z870" s="408">
        <f t="shared" si="565"/>
        <v>0</v>
      </c>
      <c r="AA870" s="127"/>
      <c r="AB870" s="123">
        <f t="shared" si="579"/>
        <v>0</v>
      </c>
      <c r="AC870" s="121">
        <f t="shared" si="579"/>
        <v>0</v>
      </c>
      <c r="AD870" s="121">
        <f t="shared" si="579"/>
        <v>0</v>
      </c>
      <c r="AE870" s="121">
        <f t="shared" si="579"/>
        <v>0</v>
      </c>
      <c r="AF870" s="121">
        <f t="shared" si="579"/>
        <v>0</v>
      </c>
      <c r="AG870" s="121">
        <f t="shared" si="579"/>
        <v>0</v>
      </c>
      <c r="AH870" s="121">
        <f t="shared" si="579"/>
        <v>0</v>
      </c>
      <c r="AI870" s="121">
        <f t="shared" si="579"/>
        <v>0</v>
      </c>
      <c r="AJ870" s="121">
        <f t="shared" si="579"/>
        <v>0</v>
      </c>
      <c r="AK870" s="121">
        <f t="shared" si="579"/>
        <v>0</v>
      </c>
      <c r="AL870" s="121">
        <f t="shared" si="579"/>
        <v>0</v>
      </c>
      <c r="AM870" s="121">
        <f t="shared" si="579"/>
        <v>0</v>
      </c>
      <c r="AN870" s="121">
        <f t="shared" si="579"/>
        <v>0</v>
      </c>
      <c r="AO870" s="701">
        <f t="shared" si="579"/>
        <v>0</v>
      </c>
      <c r="AP870" s="122"/>
      <c r="AQ870" s="123">
        <f t="shared" si="580"/>
        <v>0</v>
      </c>
      <c r="AR870" s="121">
        <f t="shared" si="580"/>
        <v>0</v>
      </c>
      <c r="AS870" s="121">
        <f t="shared" si="580"/>
        <v>0</v>
      </c>
      <c r="AT870" s="121">
        <f t="shared" si="580"/>
        <v>0</v>
      </c>
      <c r="AU870" s="121">
        <f t="shared" si="580"/>
        <v>0</v>
      </c>
      <c r="AV870" s="121">
        <f t="shared" si="580"/>
        <v>0</v>
      </c>
      <c r="AW870" s="121">
        <f t="shared" si="580"/>
        <v>0</v>
      </c>
      <c r="AX870" s="121">
        <f t="shared" si="580"/>
        <v>0</v>
      </c>
      <c r="AY870" s="121">
        <f t="shared" si="580"/>
        <v>0</v>
      </c>
      <c r="AZ870" s="121">
        <f t="shared" si="580"/>
        <v>0</v>
      </c>
      <c r="BA870" s="121">
        <f t="shared" si="580"/>
        <v>0</v>
      </c>
      <c r="BB870" s="121">
        <f t="shared" si="580"/>
        <v>0</v>
      </c>
      <c r="BC870" s="121">
        <f t="shared" si="580"/>
        <v>0</v>
      </c>
      <c r="BD870" s="701">
        <f t="shared" si="580"/>
        <v>0</v>
      </c>
      <c r="BE870" s="693"/>
      <c r="BF870" s="122">
        <f t="shared" si="566"/>
        <v>0</v>
      </c>
      <c r="BG870" s="124"/>
      <c r="BH870" s="122">
        <f t="shared" si="567"/>
        <v>0</v>
      </c>
      <c r="BI870" s="124"/>
      <c r="BJ870" s="122">
        <f t="shared" si="568"/>
        <v>0</v>
      </c>
      <c r="BK870" s="124"/>
      <c r="BL870" s="125">
        <f t="shared" si="569"/>
        <v>0</v>
      </c>
      <c r="BM870" s="124"/>
      <c r="BN870" s="123">
        <f t="shared" si="576"/>
        <v>0</v>
      </c>
      <c r="BO870" s="126">
        <f t="shared" si="576"/>
        <v>0</v>
      </c>
      <c r="BP870" s="127"/>
      <c r="BQ870" s="410"/>
    </row>
    <row r="871" spans="1:69" s="58" customFormat="1" ht="17.55" hidden="1" customHeight="1">
      <c r="A871"/>
      <c r="B871"/>
      <c r="C871" s="139" t="str">
        <f t="shared" si="562"/>
        <v>H</v>
      </c>
      <c r="D871" s="130" t="str">
        <f t="shared" si="577"/>
        <v>R_Host</v>
      </c>
      <c r="E871" s="129" t="str">
        <f t="shared" si="570"/>
        <v>LTOM</v>
      </c>
      <c r="F871" s="717"/>
      <c r="G871" s="123">
        <f t="shared" si="578"/>
        <v>0</v>
      </c>
      <c r="H871" s="121">
        <f t="shared" si="578"/>
        <v>0</v>
      </c>
      <c r="I871" s="121">
        <f t="shared" si="578"/>
        <v>0</v>
      </c>
      <c r="J871" s="121">
        <f t="shared" si="578"/>
        <v>0</v>
      </c>
      <c r="K871" s="121">
        <f t="shared" si="578"/>
        <v>0</v>
      </c>
      <c r="L871" s="121">
        <f t="shared" si="578"/>
        <v>0</v>
      </c>
      <c r="M871" s="121">
        <f t="shared" si="578"/>
        <v>0</v>
      </c>
      <c r="N871" s="121">
        <f t="shared" si="578"/>
        <v>0</v>
      </c>
      <c r="O871" s="121">
        <f t="shared" si="578"/>
        <v>0</v>
      </c>
      <c r="P871" s="126">
        <f t="shared" si="578"/>
        <v>0</v>
      </c>
      <c r="Q871" s="122"/>
      <c r="R871" s="408">
        <f t="shared" si="563"/>
        <v>0</v>
      </c>
      <c r="S871" s="693"/>
      <c r="T871" s="700">
        <f t="shared" si="572"/>
        <v>0</v>
      </c>
      <c r="U871" s="701">
        <f t="shared" si="572"/>
        <v>0</v>
      </c>
      <c r="V871" s="693"/>
      <c r="W871" s="700">
        <f t="shared" si="573"/>
        <v>0</v>
      </c>
      <c r="X871" s="126">
        <f t="shared" si="573"/>
        <v>0</v>
      </c>
      <c r="Y871" s="696">
        <f t="shared" si="564"/>
        <v>0</v>
      </c>
      <c r="Z871" s="408">
        <f t="shared" si="565"/>
        <v>0</v>
      </c>
      <c r="AA871" s="127"/>
      <c r="AB871" s="123">
        <f t="shared" si="579"/>
        <v>0</v>
      </c>
      <c r="AC871" s="121">
        <f t="shared" si="579"/>
        <v>0</v>
      </c>
      <c r="AD871" s="121">
        <f t="shared" si="579"/>
        <v>0</v>
      </c>
      <c r="AE871" s="121">
        <f t="shared" si="579"/>
        <v>0</v>
      </c>
      <c r="AF871" s="121">
        <f t="shared" si="579"/>
        <v>0</v>
      </c>
      <c r="AG871" s="121">
        <f t="shared" si="579"/>
        <v>0</v>
      </c>
      <c r="AH871" s="121">
        <f t="shared" si="579"/>
        <v>0</v>
      </c>
      <c r="AI871" s="121">
        <f t="shared" si="579"/>
        <v>0</v>
      </c>
      <c r="AJ871" s="121">
        <f t="shared" si="579"/>
        <v>0</v>
      </c>
      <c r="AK871" s="121">
        <f t="shared" si="579"/>
        <v>0</v>
      </c>
      <c r="AL871" s="121">
        <f t="shared" si="579"/>
        <v>0</v>
      </c>
      <c r="AM871" s="121">
        <f t="shared" si="579"/>
        <v>0</v>
      </c>
      <c r="AN871" s="121">
        <f t="shared" si="579"/>
        <v>0</v>
      </c>
      <c r="AO871" s="701">
        <f t="shared" si="579"/>
        <v>0</v>
      </c>
      <c r="AP871" s="122"/>
      <c r="AQ871" s="123">
        <f t="shared" si="580"/>
        <v>0</v>
      </c>
      <c r="AR871" s="121">
        <f t="shared" si="580"/>
        <v>0</v>
      </c>
      <c r="AS871" s="121">
        <f t="shared" si="580"/>
        <v>0</v>
      </c>
      <c r="AT871" s="121">
        <f t="shared" si="580"/>
        <v>0</v>
      </c>
      <c r="AU871" s="121">
        <f t="shared" si="580"/>
        <v>0</v>
      </c>
      <c r="AV871" s="121">
        <f t="shared" si="580"/>
        <v>0</v>
      </c>
      <c r="AW871" s="121">
        <f t="shared" si="580"/>
        <v>0</v>
      </c>
      <c r="AX871" s="121">
        <f t="shared" si="580"/>
        <v>0</v>
      </c>
      <c r="AY871" s="121">
        <f t="shared" si="580"/>
        <v>0</v>
      </c>
      <c r="AZ871" s="121">
        <f t="shared" si="580"/>
        <v>0</v>
      </c>
      <c r="BA871" s="121">
        <f t="shared" si="580"/>
        <v>0</v>
      </c>
      <c r="BB871" s="121">
        <f t="shared" si="580"/>
        <v>0</v>
      </c>
      <c r="BC871" s="121">
        <f t="shared" si="580"/>
        <v>0</v>
      </c>
      <c r="BD871" s="701">
        <f t="shared" si="580"/>
        <v>0</v>
      </c>
      <c r="BE871" s="693"/>
      <c r="BF871" s="122">
        <f t="shared" si="566"/>
        <v>0</v>
      </c>
      <c r="BG871" s="124"/>
      <c r="BH871" s="122">
        <f t="shared" si="567"/>
        <v>0</v>
      </c>
      <c r="BI871" s="124"/>
      <c r="BJ871" s="122">
        <f t="shared" si="568"/>
        <v>0</v>
      </c>
      <c r="BK871" s="124"/>
      <c r="BL871" s="125">
        <f t="shared" si="569"/>
        <v>0</v>
      </c>
      <c r="BM871" s="124"/>
      <c r="BN871" s="123">
        <f t="shared" si="576"/>
        <v>0</v>
      </c>
      <c r="BO871" s="126">
        <f t="shared" si="576"/>
        <v>0</v>
      </c>
      <c r="BP871" s="127"/>
      <c r="BQ871" s="410"/>
    </row>
    <row r="872" spans="1:69" s="58" customFormat="1" ht="17.55" hidden="1" customHeight="1">
      <c r="A872"/>
      <c r="B872"/>
      <c r="C872" s="139" t="str">
        <f t="shared" si="562"/>
        <v>H</v>
      </c>
      <c r="D872" s="130" t="str">
        <f t="shared" si="577"/>
        <v>R_Host</v>
      </c>
      <c r="E872" s="129" t="str">
        <f t="shared" si="570"/>
        <v>Lumilan</v>
      </c>
      <c r="F872" s="717"/>
      <c r="G872" s="123">
        <f t="shared" si="578"/>
        <v>0</v>
      </c>
      <c r="H872" s="121">
        <f t="shared" si="578"/>
        <v>0</v>
      </c>
      <c r="I872" s="121">
        <f t="shared" si="578"/>
        <v>0</v>
      </c>
      <c r="J872" s="121">
        <f t="shared" si="578"/>
        <v>0</v>
      </c>
      <c r="K872" s="121">
        <f t="shared" si="578"/>
        <v>0</v>
      </c>
      <c r="L872" s="121">
        <f t="shared" si="578"/>
        <v>0</v>
      </c>
      <c r="M872" s="121">
        <f t="shared" si="578"/>
        <v>0</v>
      </c>
      <c r="N872" s="121">
        <f t="shared" si="578"/>
        <v>0</v>
      </c>
      <c r="O872" s="121">
        <f t="shared" si="578"/>
        <v>0</v>
      </c>
      <c r="P872" s="126">
        <f t="shared" si="578"/>
        <v>0</v>
      </c>
      <c r="Q872" s="122"/>
      <c r="R872" s="408">
        <f t="shared" si="563"/>
        <v>0</v>
      </c>
      <c r="S872" s="693"/>
      <c r="T872" s="700">
        <f t="shared" si="572"/>
        <v>0</v>
      </c>
      <c r="U872" s="701">
        <f t="shared" si="572"/>
        <v>0</v>
      </c>
      <c r="V872" s="693"/>
      <c r="W872" s="700">
        <f t="shared" si="573"/>
        <v>0</v>
      </c>
      <c r="X872" s="126">
        <f t="shared" si="573"/>
        <v>0</v>
      </c>
      <c r="Y872" s="696">
        <f t="shared" si="564"/>
        <v>0</v>
      </c>
      <c r="Z872" s="408">
        <f t="shared" si="565"/>
        <v>0</v>
      </c>
      <c r="AA872" s="127"/>
      <c r="AB872" s="123">
        <f t="shared" si="579"/>
        <v>0</v>
      </c>
      <c r="AC872" s="121">
        <f t="shared" si="579"/>
        <v>0</v>
      </c>
      <c r="AD872" s="121">
        <f t="shared" si="579"/>
        <v>0</v>
      </c>
      <c r="AE872" s="121">
        <f t="shared" si="579"/>
        <v>0</v>
      </c>
      <c r="AF872" s="121">
        <f t="shared" si="579"/>
        <v>0</v>
      </c>
      <c r="AG872" s="121">
        <f t="shared" si="579"/>
        <v>0</v>
      </c>
      <c r="AH872" s="121">
        <f t="shared" si="579"/>
        <v>0</v>
      </c>
      <c r="AI872" s="121">
        <f t="shared" si="579"/>
        <v>0</v>
      </c>
      <c r="AJ872" s="121">
        <f t="shared" si="579"/>
        <v>0</v>
      </c>
      <c r="AK872" s="121">
        <f t="shared" si="579"/>
        <v>0</v>
      </c>
      <c r="AL872" s="121">
        <f t="shared" si="579"/>
        <v>0</v>
      </c>
      <c r="AM872" s="121">
        <f t="shared" si="579"/>
        <v>0</v>
      </c>
      <c r="AN872" s="121">
        <f t="shared" si="579"/>
        <v>0</v>
      </c>
      <c r="AO872" s="701">
        <f t="shared" si="579"/>
        <v>0</v>
      </c>
      <c r="AP872" s="122"/>
      <c r="AQ872" s="123">
        <f t="shared" si="580"/>
        <v>0</v>
      </c>
      <c r="AR872" s="121">
        <f t="shared" si="580"/>
        <v>0</v>
      </c>
      <c r="AS872" s="121">
        <f t="shared" si="580"/>
        <v>0</v>
      </c>
      <c r="AT872" s="121">
        <f t="shared" si="580"/>
        <v>0</v>
      </c>
      <c r="AU872" s="121">
        <f t="shared" si="580"/>
        <v>0</v>
      </c>
      <c r="AV872" s="121">
        <f t="shared" si="580"/>
        <v>0</v>
      </c>
      <c r="AW872" s="121">
        <f t="shared" si="580"/>
        <v>0</v>
      </c>
      <c r="AX872" s="121">
        <f t="shared" si="580"/>
        <v>0</v>
      </c>
      <c r="AY872" s="121">
        <f t="shared" si="580"/>
        <v>0</v>
      </c>
      <c r="AZ872" s="121">
        <f t="shared" si="580"/>
        <v>0</v>
      </c>
      <c r="BA872" s="121">
        <f t="shared" si="580"/>
        <v>0</v>
      </c>
      <c r="BB872" s="121">
        <f t="shared" si="580"/>
        <v>0</v>
      </c>
      <c r="BC872" s="121">
        <f t="shared" si="580"/>
        <v>0</v>
      </c>
      <c r="BD872" s="701">
        <f t="shared" si="580"/>
        <v>0</v>
      </c>
      <c r="BE872" s="693"/>
      <c r="BF872" s="122">
        <f t="shared" si="566"/>
        <v>0</v>
      </c>
      <c r="BG872" s="124"/>
      <c r="BH872" s="122">
        <f t="shared" si="567"/>
        <v>0</v>
      </c>
      <c r="BI872" s="124"/>
      <c r="BJ872" s="122">
        <f t="shared" si="568"/>
        <v>0</v>
      </c>
      <c r="BK872" s="124"/>
      <c r="BL872" s="125">
        <f t="shared" si="569"/>
        <v>0</v>
      </c>
      <c r="BM872" s="124"/>
      <c r="BN872" s="123">
        <f t="shared" si="576"/>
        <v>0</v>
      </c>
      <c r="BO872" s="126">
        <f t="shared" si="576"/>
        <v>0</v>
      </c>
      <c r="BP872" s="127"/>
      <c r="BQ872" s="410"/>
    </row>
    <row r="873" spans="1:69" s="58" customFormat="1" ht="17.55" hidden="1" customHeight="1">
      <c r="A873"/>
      <c r="B873"/>
      <c r="C873" s="139" t="str">
        <f t="shared" si="562"/>
        <v>H</v>
      </c>
      <c r="D873" s="130" t="str">
        <f t="shared" si="577"/>
        <v>R_Host</v>
      </c>
      <c r="E873" s="129" t="str">
        <f t="shared" si="570"/>
        <v>Materion</v>
      </c>
      <c r="F873" s="717"/>
      <c r="G873" s="123">
        <f t="shared" si="578"/>
        <v>0</v>
      </c>
      <c r="H873" s="121">
        <f t="shared" si="578"/>
        <v>0</v>
      </c>
      <c r="I873" s="121">
        <f t="shared" si="578"/>
        <v>0</v>
      </c>
      <c r="J873" s="121">
        <f t="shared" si="578"/>
        <v>0</v>
      </c>
      <c r="K873" s="121">
        <f t="shared" si="578"/>
        <v>0</v>
      </c>
      <c r="L873" s="121">
        <f t="shared" si="578"/>
        <v>0</v>
      </c>
      <c r="M873" s="121">
        <f t="shared" si="578"/>
        <v>0</v>
      </c>
      <c r="N873" s="121">
        <f t="shared" si="578"/>
        <v>0</v>
      </c>
      <c r="O873" s="121">
        <f t="shared" si="578"/>
        <v>0</v>
      </c>
      <c r="P873" s="126">
        <f t="shared" si="578"/>
        <v>0</v>
      </c>
      <c r="Q873" s="122"/>
      <c r="R873" s="408">
        <f t="shared" si="563"/>
        <v>0</v>
      </c>
      <c r="S873" s="693"/>
      <c r="T873" s="700">
        <f t="shared" si="572"/>
        <v>0</v>
      </c>
      <c r="U873" s="701">
        <f t="shared" si="572"/>
        <v>0</v>
      </c>
      <c r="V873" s="693"/>
      <c r="W873" s="700">
        <f t="shared" si="573"/>
        <v>0</v>
      </c>
      <c r="X873" s="126">
        <f t="shared" si="573"/>
        <v>0</v>
      </c>
      <c r="Y873" s="696">
        <f t="shared" si="564"/>
        <v>0</v>
      </c>
      <c r="Z873" s="408">
        <f t="shared" si="565"/>
        <v>0</v>
      </c>
      <c r="AA873" s="127"/>
      <c r="AB873" s="123">
        <f t="shared" si="579"/>
        <v>0</v>
      </c>
      <c r="AC873" s="121">
        <f t="shared" si="579"/>
        <v>0</v>
      </c>
      <c r="AD873" s="121">
        <f t="shared" si="579"/>
        <v>0</v>
      </c>
      <c r="AE873" s="121">
        <f t="shared" si="579"/>
        <v>0</v>
      </c>
      <c r="AF873" s="121">
        <f t="shared" si="579"/>
        <v>0</v>
      </c>
      <c r="AG873" s="121">
        <f t="shared" si="579"/>
        <v>0</v>
      </c>
      <c r="AH873" s="121">
        <f t="shared" si="579"/>
        <v>0</v>
      </c>
      <c r="AI873" s="121">
        <f t="shared" si="579"/>
        <v>0</v>
      </c>
      <c r="AJ873" s="121">
        <f t="shared" si="579"/>
        <v>0</v>
      </c>
      <c r="AK873" s="121">
        <f t="shared" si="579"/>
        <v>0</v>
      </c>
      <c r="AL873" s="121">
        <f t="shared" si="579"/>
        <v>0</v>
      </c>
      <c r="AM873" s="121">
        <f t="shared" si="579"/>
        <v>0</v>
      </c>
      <c r="AN873" s="121">
        <f t="shared" si="579"/>
        <v>0</v>
      </c>
      <c r="AO873" s="701">
        <f t="shared" si="579"/>
        <v>0</v>
      </c>
      <c r="AP873" s="122"/>
      <c r="AQ873" s="123">
        <f t="shared" si="580"/>
        <v>0</v>
      </c>
      <c r="AR873" s="121">
        <f t="shared" si="580"/>
        <v>0</v>
      </c>
      <c r="AS873" s="121">
        <f t="shared" si="580"/>
        <v>0</v>
      </c>
      <c r="AT873" s="121">
        <f t="shared" si="580"/>
        <v>0</v>
      </c>
      <c r="AU873" s="121">
        <f t="shared" si="580"/>
        <v>0</v>
      </c>
      <c r="AV873" s="121">
        <f t="shared" si="580"/>
        <v>0</v>
      </c>
      <c r="AW873" s="121">
        <f t="shared" si="580"/>
        <v>0</v>
      </c>
      <c r="AX873" s="121">
        <f t="shared" si="580"/>
        <v>0</v>
      </c>
      <c r="AY873" s="121">
        <f t="shared" si="580"/>
        <v>0</v>
      </c>
      <c r="AZ873" s="121">
        <f t="shared" si="580"/>
        <v>0</v>
      </c>
      <c r="BA873" s="121">
        <f t="shared" si="580"/>
        <v>0</v>
      </c>
      <c r="BB873" s="121">
        <f t="shared" si="580"/>
        <v>0</v>
      </c>
      <c r="BC873" s="121">
        <f t="shared" si="580"/>
        <v>0</v>
      </c>
      <c r="BD873" s="701">
        <f t="shared" si="580"/>
        <v>0</v>
      </c>
      <c r="BE873" s="693"/>
      <c r="BF873" s="122">
        <f t="shared" si="566"/>
        <v>0</v>
      </c>
      <c r="BG873" s="124"/>
      <c r="BH873" s="122">
        <f t="shared" si="567"/>
        <v>0</v>
      </c>
      <c r="BI873" s="124"/>
      <c r="BJ873" s="122">
        <f t="shared" si="568"/>
        <v>0</v>
      </c>
      <c r="BK873" s="124"/>
      <c r="BL873" s="125">
        <f t="shared" si="569"/>
        <v>0</v>
      </c>
      <c r="BM873" s="124"/>
      <c r="BN873" s="123">
        <f t="shared" si="576"/>
        <v>0</v>
      </c>
      <c r="BO873" s="126">
        <f t="shared" si="576"/>
        <v>0</v>
      </c>
      <c r="BP873" s="127"/>
      <c r="BQ873" s="410"/>
    </row>
    <row r="874" spans="1:69" s="58" customFormat="1" ht="17.55" customHeight="1">
      <c r="A874"/>
      <c r="B874"/>
      <c r="C874" s="139" t="str">
        <f t="shared" si="562"/>
        <v/>
      </c>
      <c r="D874" s="130" t="str">
        <f t="shared" si="577"/>
        <v>R_Host</v>
      </c>
      <c r="E874" s="129" t="str">
        <f t="shared" si="570"/>
        <v>Merck</v>
      </c>
      <c r="F874" s="717"/>
      <c r="G874" s="123">
        <f t="shared" si="578"/>
        <v>0</v>
      </c>
      <c r="H874" s="121">
        <f t="shared" si="578"/>
        <v>0</v>
      </c>
      <c r="I874" s="121">
        <f t="shared" si="578"/>
        <v>0</v>
      </c>
      <c r="J874" s="121">
        <f t="shared" si="578"/>
        <v>0</v>
      </c>
      <c r="K874" s="121">
        <f t="shared" si="578"/>
        <v>0</v>
      </c>
      <c r="L874" s="121">
        <f t="shared" si="578"/>
        <v>0</v>
      </c>
      <c r="M874" s="121">
        <f t="shared" si="578"/>
        <v>0</v>
      </c>
      <c r="N874" s="121">
        <f t="shared" si="578"/>
        <v>0</v>
      </c>
      <c r="O874" s="121">
        <f t="shared" si="578"/>
        <v>0</v>
      </c>
      <c r="P874" s="126">
        <f t="shared" si="578"/>
        <v>0</v>
      </c>
      <c r="Q874" s="122"/>
      <c r="R874" s="408">
        <f t="shared" si="563"/>
        <v>0</v>
      </c>
      <c r="S874" s="693"/>
      <c r="T874" s="700">
        <f t="shared" si="572"/>
        <v>0</v>
      </c>
      <c r="U874" s="701">
        <f t="shared" si="572"/>
        <v>0</v>
      </c>
      <c r="V874" s="693"/>
      <c r="W874" s="700">
        <f t="shared" si="573"/>
        <v>0</v>
      </c>
      <c r="X874" s="126">
        <f t="shared" si="573"/>
        <v>0</v>
      </c>
      <c r="Y874" s="696">
        <f t="shared" si="564"/>
        <v>0</v>
      </c>
      <c r="Z874" s="408">
        <f t="shared" si="565"/>
        <v>0</v>
      </c>
      <c r="AA874" s="127"/>
      <c r="AB874" s="123">
        <f t="shared" si="579"/>
        <v>0</v>
      </c>
      <c r="AC874" s="121">
        <f t="shared" si="579"/>
        <v>0</v>
      </c>
      <c r="AD874" s="121">
        <f t="shared" si="579"/>
        <v>0</v>
      </c>
      <c r="AE874" s="121">
        <f t="shared" si="579"/>
        <v>0</v>
      </c>
      <c r="AF874" s="121">
        <f t="shared" si="579"/>
        <v>0</v>
      </c>
      <c r="AG874" s="121">
        <f t="shared" si="579"/>
        <v>0</v>
      </c>
      <c r="AH874" s="121">
        <f t="shared" si="579"/>
        <v>0</v>
      </c>
      <c r="AI874" s="121">
        <f t="shared" si="579"/>
        <v>0</v>
      </c>
      <c r="AJ874" s="121">
        <f t="shared" si="579"/>
        <v>0</v>
      </c>
      <c r="AK874" s="121">
        <f t="shared" si="579"/>
        <v>0</v>
      </c>
      <c r="AL874" s="121">
        <f t="shared" si="579"/>
        <v>0</v>
      </c>
      <c r="AM874" s="121">
        <f t="shared" si="579"/>
        <v>0</v>
      </c>
      <c r="AN874" s="121">
        <f t="shared" si="579"/>
        <v>0</v>
      </c>
      <c r="AO874" s="701">
        <f t="shared" si="579"/>
        <v>0</v>
      </c>
      <c r="AP874" s="122"/>
      <c r="AQ874" s="123">
        <f t="shared" si="580"/>
        <v>0</v>
      </c>
      <c r="AR874" s="121">
        <f t="shared" si="580"/>
        <v>0</v>
      </c>
      <c r="AS874" s="121">
        <f t="shared" si="580"/>
        <v>0</v>
      </c>
      <c r="AT874" s="121">
        <f t="shared" si="580"/>
        <v>0</v>
      </c>
      <c r="AU874" s="121">
        <f t="shared" si="580"/>
        <v>0</v>
      </c>
      <c r="AV874" s="121">
        <f t="shared" si="580"/>
        <v>0</v>
      </c>
      <c r="AW874" s="121">
        <f t="shared" si="580"/>
        <v>0</v>
      </c>
      <c r="AX874" s="121">
        <f t="shared" si="580"/>
        <v>0</v>
      </c>
      <c r="AY874" s="121">
        <f t="shared" si="580"/>
        <v>0</v>
      </c>
      <c r="AZ874" s="121">
        <f t="shared" si="580"/>
        <v>0</v>
      </c>
      <c r="BA874" s="121">
        <f t="shared" si="580"/>
        <v>0</v>
      </c>
      <c r="BB874" s="121">
        <f t="shared" si="580"/>
        <v>0</v>
      </c>
      <c r="BC874" s="121">
        <f t="shared" si="580"/>
        <v>0</v>
      </c>
      <c r="BD874" s="701">
        <f t="shared" si="580"/>
        <v>0</v>
      </c>
      <c r="BE874" s="693"/>
      <c r="BF874" s="122">
        <f t="shared" si="566"/>
        <v>0.5</v>
      </c>
      <c r="BG874" s="124"/>
      <c r="BH874" s="122">
        <f t="shared" si="567"/>
        <v>0.5</v>
      </c>
      <c r="BI874" s="124"/>
      <c r="BJ874" s="122">
        <f t="shared" si="568"/>
        <v>0.5</v>
      </c>
      <c r="BK874" s="124"/>
      <c r="BL874" s="125">
        <f t="shared" si="569"/>
        <v>0</v>
      </c>
      <c r="BM874" s="124"/>
      <c r="BN874" s="123">
        <f t="shared" si="576"/>
        <v>0</v>
      </c>
      <c r="BO874" s="126">
        <f t="shared" si="576"/>
        <v>0</v>
      </c>
      <c r="BP874" s="127"/>
      <c r="BQ874" s="410"/>
    </row>
    <row r="875" spans="1:69" s="58" customFormat="1" ht="17.55" hidden="1" customHeight="1">
      <c r="A875"/>
      <c r="B875"/>
      <c r="C875" s="139" t="str">
        <f t="shared" si="562"/>
        <v>H</v>
      </c>
      <c r="D875" s="130" t="str">
        <f t="shared" si="577"/>
        <v>R_Host</v>
      </c>
      <c r="E875" s="129" t="str">
        <f t="shared" si="570"/>
        <v>Nisso</v>
      </c>
      <c r="F875" s="717"/>
      <c r="G875" s="123">
        <f t="shared" si="578"/>
        <v>0</v>
      </c>
      <c r="H875" s="121">
        <f t="shared" si="578"/>
        <v>0</v>
      </c>
      <c r="I875" s="121">
        <f t="shared" si="578"/>
        <v>0</v>
      </c>
      <c r="J875" s="121">
        <f t="shared" si="578"/>
        <v>0</v>
      </c>
      <c r="K875" s="121">
        <f t="shared" si="578"/>
        <v>0</v>
      </c>
      <c r="L875" s="121">
        <f t="shared" si="578"/>
        <v>0</v>
      </c>
      <c r="M875" s="121">
        <f t="shared" si="578"/>
        <v>0</v>
      </c>
      <c r="N875" s="121">
        <f t="shared" si="578"/>
        <v>0</v>
      </c>
      <c r="O875" s="121">
        <f t="shared" si="578"/>
        <v>0</v>
      </c>
      <c r="P875" s="126">
        <f t="shared" si="578"/>
        <v>0</v>
      </c>
      <c r="Q875" s="122"/>
      <c r="R875" s="408">
        <f t="shared" si="563"/>
        <v>0</v>
      </c>
      <c r="S875" s="693"/>
      <c r="T875" s="700">
        <f t="shared" si="572"/>
        <v>0</v>
      </c>
      <c r="U875" s="701">
        <f t="shared" si="572"/>
        <v>0</v>
      </c>
      <c r="V875" s="693"/>
      <c r="W875" s="700">
        <f t="shared" si="573"/>
        <v>0</v>
      </c>
      <c r="X875" s="126">
        <f t="shared" si="573"/>
        <v>0</v>
      </c>
      <c r="Y875" s="696">
        <f t="shared" si="564"/>
        <v>0</v>
      </c>
      <c r="Z875" s="408">
        <f t="shared" si="565"/>
        <v>0</v>
      </c>
      <c r="AA875" s="127"/>
      <c r="AB875" s="123">
        <f t="shared" si="579"/>
        <v>0</v>
      </c>
      <c r="AC875" s="121">
        <f t="shared" si="579"/>
        <v>0</v>
      </c>
      <c r="AD875" s="121">
        <f t="shared" si="579"/>
        <v>0</v>
      </c>
      <c r="AE875" s="121">
        <f t="shared" si="579"/>
        <v>0</v>
      </c>
      <c r="AF875" s="121">
        <f t="shared" si="579"/>
        <v>0</v>
      </c>
      <c r="AG875" s="121">
        <f t="shared" si="579"/>
        <v>0</v>
      </c>
      <c r="AH875" s="121">
        <f t="shared" si="579"/>
        <v>0</v>
      </c>
      <c r="AI875" s="121">
        <f t="shared" si="579"/>
        <v>0</v>
      </c>
      <c r="AJ875" s="121">
        <f t="shared" si="579"/>
        <v>0</v>
      </c>
      <c r="AK875" s="121">
        <f t="shared" si="579"/>
        <v>0</v>
      </c>
      <c r="AL875" s="121">
        <f t="shared" si="579"/>
        <v>0</v>
      </c>
      <c r="AM875" s="121">
        <f t="shared" si="579"/>
        <v>0</v>
      </c>
      <c r="AN875" s="121">
        <f t="shared" si="579"/>
        <v>0</v>
      </c>
      <c r="AO875" s="701">
        <f t="shared" si="579"/>
        <v>0</v>
      </c>
      <c r="AP875" s="122"/>
      <c r="AQ875" s="123">
        <f t="shared" si="580"/>
        <v>0</v>
      </c>
      <c r="AR875" s="121">
        <f t="shared" si="580"/>
        <v>0</v>
      </c>
      <c r="AS875" s="121">
        <f t="shared" si="580"/>
        <v>0</v>
      </c>
      <c r="AT875" s="121">
        <f t="shared" si="580"/>
        <v>0</v>
      </c>
      <c r="AU875" s="121">
        <f t="shared" si="580"/>
        <v>0</v>
      </c>
      <c r="AV875" s="121">
        <f t="shared" si="580"/>
        <v>0</v>
      </c>
      <c r="AW875" s="121">
        <f t="shared" si="580"/>
        <v>0</v>
      </c>
      <c r="AX875" s="121">
        <f t="shared" si="580"/>
        <v>0</v>
      </c>
      <c r="AY875" s="121">
        <f t="shared" si="580"/>
        <v>0</v>
      </c>
      <c r="AZ875" s="121">
        <f t="shared" si="580"/>
        <v>0</v>
      </c>
      <c r="BA875" s="121">
        <f t="shared" si="580"/>
        <v>0</v>
      </c>
      <c r="BB875" s="121">
        <f t="shared" si="580"/>
        <v>0</v>
      </c>
      <c r="BC875" s="121">
        <f t="shared" si="580"/>
        <v>0</v>
      </c>
      <c r="BD875" s="701">
        <f t="shared" si="580"/>
        <v>0</v>
      </c>
      <c r="BE875" s="693"/>
      <c r="BF875" s="122">
        <f t="shared" si="566"/>
        <v>0</v>
      </c>
      <c r="BG875" s="124"/>
      <c r="BH875" s="122">
        <f t="shared" si="567"/>
        <v>0</v>
      </c>
      <c r="BI875" s="124"/>
      <c r="BJ875" s="122">
        <f t="shared" si="568"/>
        <v>0</v>
      </c>
      <c r="BK875" s="124"/>
      <c r="BL875" s="125">
        <f t="shared" si="569"/>
        <v>0</v>
      </c>
      <c r="BM875" s="124"/>
      <c r="BN875" s="123">
        <f t="shared" si="576"/>
        <v>0</v>
      </c>
      <c r="BO875" s="126">
        <f t="shared" si="576"/>
        <v>0</v>
      </c>
      <c r="BP875" s="127"/>
      <c r="BQ875" s="410"/>
    </row>
    <row r="876" spans="1:69" s="58" customFormat="1" ht="17.55" hidden="1" customHeight="1">
      <c r="A876"/>
      <c r="B876"/>
      <c r="C876" s="139" t="str">
        <f t="shared" si="562"/>
        <v>H</v>
      </c>
      <c r="D876" s="130" t="str">
        <f t="shared" si="577"/>
        <v>R_Host</v>
      </c>
      <c r="E876" s="129" t="str">
        <f t="shared" si="570"/>
        <v>Novaled</v>
      </c>
      <c r="F876" s="717"/>
      <c r="G876" s="123">
        <f t="shared" ref="G876:P885" si="581">SUMIFS(Share, Y, $E$3, Config, $G$11, P, G$15, LType, $D876, MSup, $E876)</f>
        <v>0</v>
      </c>
      <c r="H876" s="121">
        <f t="shared" si="581"/>
        <v>0</v>
      </c>
      <c r="I876" s="121">
        <f t="shared" si="581"/>
        <v>0</v>
      </c>
      <c r="J876" s="121">
        <f t="shared" si="581"/>
        <v>0</v>
      </c>
      <c r="K876" s="121">
        <f t="shared" si="581"/>
        <v>0</v>
      </c>
      <c r="L876" s="121">
        <f t="shared" si="581"/>
        <v>0</v>
      </c>
      <c r="M876" s="121">
        <f t="shared" si="581"/>
        <v>0</v>
      </c>
      <c r="N876" s="121">
        <f t="shared" si="581"/>
        <v>0</v>
      </c>
      <c r="O876" s="121">
        <f t="shared" si="581"/>
        <v>0</v>
      </c>
      <c r="P876" s="126">
        <f t="shared" si="581"/>
        <v>0</v>
      </c>
      <c r="Q876" s="122"/>
      <c r="R876" s="408">
        <f t="shared" si="563"/>
        <v>0</v>
      </c>
      <c r="S876" s="693"/>
      <c r="T876" s="700">
        <f t="shared" ref="T876:U895" si="582">SUMIFS(Share, Y, $E$3, Config, $T$11, P, T$15, LType, $D876, MSup, $E876)</f>
        <v>0</v>
      </c>
      <c r="U876" s="701">
        <f t="shared" si="582"/>
        <v>0</v>
      </c>
      <c r="V876" s="693"/>
      <c r="W876" s="700">
        <f t="shared" ref="W876:X895" si="583">SUMIFS(Share, Y, $E$3, Config, $W$11, P, W$15, LType, $D876, MSup, $E876)</f>
        <v>0</v>
      </c>
      <c r="X876" s="126">
        <f t="shared" si="583"/>
        <v>0</v>
      </c>
      <c r="Y876" s="696">
        <f t="shared" si="564"/>
        <v>0</v>
      </c>
      <c r="Z876" s="408">
        <f t="shared" si="565"/>
        <v>0</v>
      </c>
      <c r="AA876" s="127"/>
      <c r="AB876" s="123">
        <f t="shared" ref="AB876:AO885" si="584">SUMIFS(Share, Y, $E$3, Config, $AB$11, P, AB$15, LType, $D876, MSup, $E876)</f>
        <v>0</v>
      </c>
      <c r="AC876" s="121">
        <f t="shared" si="584"/>
        <v>0</v>
      </c>
      <c r="AD876" s="121">
        <f t="shared" si="584"/>
        <v>0</v>
      </c>
      <c r="AE876" s="121">
        <f t="shared" si="584"/>
        <v>0</v>
      </c>
      <c r="AF876" s="121">
        <f t="shared" si="584"/>
        <v>0</v>
      </c>
      <c r="AG876" s="121">
        <f t="shared" si="584"/>
        <v>0</v>
      </c>
      <c r="AH876" s="121">
        <f t="shared" si="584"/>
        <v>0</v>
      </c>
      <c r="AI876" s="121">
        <f t="shared" si="584"/>
        <v>0</v>
      </c>
      <c r="AJ876" s="121">
        <f t="shared" si="584"/>
        <v>0</v>
      </c>
      <c r="AK876" s="121">
        <f t="shared" si="584"/>
        <v>0</v>
      </c>
      <c r="AL876" s="121">
        <f t="shared" si="584"/>
        <v>0</v>
      </c>
      <c r="AM876" s="121">
        <f t="shared" si="584"/>
        <v>0</v>
      </c>
      <c r="AN876" s="121">
        <f t="shared" si="584"/>
        <v>0</v>
      </c>
      <c r="AO876" s="701">
        <f t="shared" si="584"/>
        <v>0</v>
      </c>
      <c r="AP876" s="122"/>
      <c r="AQ876" s="123">
        <f t="shared" ref="AQ876:BD885" si="585">SUMIFS(Share, Y, $E$3, Config, $AQ$11, P, AQ$15, LType, $D876, MSup, $E876)</f>
        <v>0</v>
      </c>
      <c r="AR876" s="121">
        <f t="shared" si="585"/>
        <v>0</v>
      </c>
      <c r="AS876" s="121">
        <f t="shared" si="585"/>
        <v>0</v>
      </c>
      <c r="AT876" s="121">
        <f t="shared" si="585"/>
        <v>0</v>
      </c>
      <c r="AU876" s="121">
        <f t="shared" si="585"/>
        <v>0</v>
      </c>
      <c r="AV876" s="121">
        <f t="shared" si="585"/>
        <v>0</v>
      </c>
      <c r="AW876" s="121">
        <f t="shared" si="585"/>
        <v>0</v>
      </c>
      <c r="AX876" s="121">
        <f t="shared" si="585"/>
        <v>0</v>
      </c>
      <c r="AY876" s="121">
        <f t="shared" si="585"/>
        <v>0</v>
      </c>
      <c r="AZ876" s="121">
        <f t="shared" si="585"/>
        <v>0</v>
      </c>
      <c r="BA876" s="121">
        <f t="shared" si="585"/>
        <v>0</v>
      </c>
      <c r="BB876" s="121">
        <f t="shared" si="585"/>
        <v>0</v>
      </c>
      <c r="BC876" s="121">
        <f t="shared" si="585"/>
        <v>0</v>
      </c>
      <c r="BD876" s="701">
        <f t="shared" si="585"/>
        <v>0</v>
      </c>
      <c r="BE876" s="693"/>
      <c r="BF876" s="122">
        <f t="shared" si="566"/>
        <v>0</v>
      </c>
      <c r="BG876" s="124"/>
      <c r="BH876" s="122">
        <f t="shared" si="567"/>
        <v>0</v>
      </c>
      <c r="BI876" s="124"/>
      <c r="BJ876" s="122">
        <f t="shared" si="568"/>
        <v>0</v>
      </c>
      <c r="BK876" s="124"/>
      <c r="BL876" s="125">
        <f t="shared" si="569"/>
        <v>0</v>
      </c>
      <c r="BM876" s="124"/>
      <c r="BN876" s="123">
        <f t="shared" ref="BN876:BO895" si="586">SUMIFS(Share, Y, $E$3, Config, $BN$11, P, BN$15, LType, $D876, MSup, $E876)</f>
        <v>0</v>
      </c>
      <c r="BO876" s="126">
        <f t="shared" si="586"/>
        <v>0</v>
      </c>
      <c r="BP876" s="127"/>
      <c r="BQ876" s="410"/>
    </row>
    <row r="877" spans="1:69" s="58" customFormat="1" ht="17.55" hidden="1" customHeight="1">
      <c r="A877"/>
      <c r="B877"/>
      <c r="C877" s="139" t="str">
        <f t="shared" si="562"/>
        <v>H</v>
      </c>
      <c r="D877" s="130" t="str">
        <f t="shared" si="577"/>
        <v>R_Host</v>
      </c>
      <c r="E877" s="129" t="str">
        <f t="shared" si="570"/>
        <v>NSCC</v>
      </c>
      <c r="F877" s="717"/>
      <c r="G877" s="123">
        <f t="shared" si="581"/>
        <v>0</v>
      </c>
      <c r="H877" s="121">
        <f t="shared" si="581"/>
        <v>0</v>
      </c>
      <c r="I877" s="121">
        <f t="shared" si="581"/>
        <v>0</v>
      </c>
      <c r="J877" s="121">
        <f t="shared" si="581"/>
        <v>0</v>
      </c>
      <c r="K877" s="121">
        <f t="shared" si="581"/>
        <v>0</v>
      </c>
      <c r="L877" s="121">
        <f t="shared" si="581"/>
        <v>0</v>
      </c>
      <c r="M877" s="121">
        <f t="shared" si="581"/>
        <v>0</v>
      </c>
      <c r="N877" s="121">
        <f t="shared" si="581"/>
        <v>0</v>
      </c>
      <c r="O877" s="121">
        <f t="shared" si="581"/>
        <v>0</v>
      </c>
      <c r="P877" s="126">
        <f t="shared" si="581"/>
        <v>0</v>
      </c>
      <c r="Q877" s="122"/>
      <c r="R877" s="408">
        <f t="shared" si="563"/>
        <v>0</v>
      </c>
      <c r="S877" s="693"/>
      <c r="T877" s="700">
        <f t="shared" si="582"/>
        <v>0</v>
      </c>
      <c r="U877" s="701">
        <f t="shared" si="582"/>
        <v>0</v>
      </c>
      <c r="V877" s="693"/>
      <c r="W877" s="700">
        <f t="shared" si="583"/>
        <v>0</v>
      </c>
      <c r="X877" s="126">
        <f t="shared" si="583"/>
        <v>0</v>
      </c>
      <c r="Y877" s="696">
        <f t="shared" si="564"/>
        <v>0</v>
      </c>
      <c r="Z877" s="408">
        <f t="shared" si="565"/>
        <v>0</v>
      </c>
      <c r="AA877" s="127"/>
      <c r="AB877" s="123">
        <f t="shared" si="584"/>
        <v>0</v>
      </c>
      <c r="AC877" s="121">
        <f t="shared" si="584"/>
        <v>0</v>
      </c>
      <c r="AD877" s="121">
        <f t="shared" si="584"/>
        <v>0</v>
      </c>
      <c r="AE877" s="121">
        <f t="shared" si="584"/>
        <v>0</v>
      </c>
      <c r="AF877" s="121">
        <f t="shared" si="584"/>
        <v>0</v>
      </c>
      <c r="AG877" s="121">
        <f t="shared" si="584"/>
        <v>0</v>
      </c>
      <c r="AH877" s="121">
        <f t="shared" si="584"/>
        <v>0</v>
      </c>
      <c r="AI877" s="121">
        <f t="shared" si="584"/>
        <v>0</v>
      </c>
      <c r="AJ877" s="121">
        <f t="shared" si="584"/>
        <v>0</v>
      </c>
      <c r="AK877" s="121">
        <f t="shared" si="584"/>
        <v>0</v>
      </c>
      <c r="AL877" s="121">
        <f t="shared" si="584"/>
        <v>0</v>
      </c>
      <c r="AM877" s="121">
        <f t="shared" si="584"/>
        <v>0</v>
      </c>
      <c r="AN877" s="121">
        <f t="shared" si="584"/>
        <v>0</v>
      </c>
      <c r="AO877" s="701">
        <f t="shared" si="584"/>
        <v>0</v>
      </c>
      <c r="AP877" s="122"/>
      <c r="AQ877" s="123">
        <f t="shared" si="585"/>
        <v>0</v>
      </c>
      <c r="AR877" s="121">
        <f t="shared" si="585"/>
        <v>0</v>
      </c>
      <c r="AS877" s="121">
        <f t="shared" si="585"/>
        <v>0</v>
      </c>
      <c r="AT877" s="121">
        <f t="shared" si="585"/>
        <v>0</v>
      </c>
      <c r="AU877" s="121">
        <f t="shared" si="585"/>
        <v>0</v>
      </c>
      <c r="AV877" s="121">
        <f t="shared" si="585"/>
        <v>0</v>
      </c>
      <c r="AW877" s="121">
        <f t="shared" si="585"/>
        <v>0</v>
      </c>
      <c r="AX877" s="121">
        <f t="shared" si="585"/>
        <v>0</v>
      </c>
      <c r="AY877" s="121">
        <f t="shared" si="585"/>
        <v>0</v>
      </c>
      <c r="AZ877" s="121">
        <f t="shared" si="585"/>
        <v>0</v>
      </c>
      <c r="BA877" s="121">
        <f t="shared" si="585"/>
        <v>0</v>
      </c>
      <c r="BB877" s="121">
        <f t="shared" si="585"/>
        <v>0</v>
      </c>
      <c r="BC877" s="121">
        <f t="shared" si="585"/>
        <v>0</v>
      </c>
      <c r="BD877" s="701">
        <f t="shared" si="585"/>
        <v>0</v>
      </c>
      <c r="BE877" s="693"/>
      <c r="BF877" s="122">
        <f t="shared" si="566"/>
        <v>0</v>
      </c>
      <c r="BG877" s="124"/>
      <c r="BH877" s="122">
        <f t="shared" si="567"/>
        <v>0</v>
      </c>
      <c r="BI877" s="124"/>
      <c r="BJ877" s="122">
        <f t="shared" si="568"/>
        <v>0</v>
      </c>
      <c r="BK877" s="124"/>
      <c r="BL877" s="125">
        <f t="shared" si="569"/>
        <v>0</v>
      </c>
      <c r="BM877" s="124"/>
      <c r="BN877" s="123">
        <f t="shared" si="586"/>
        <v>0</v>
      </c>
      <c r="BO877" s="126">
        <f t="shared" si="586"/>
        <v>0</v>
      </c>
      <c r="BP877" s="127"/>
      <c r="BQ877" s="410"/>
    </row>
    <row r="878" spans="1:69" s="58" customFormat="1" ht="17.55" hidden="1" customHeight="1">
      <c r="A878"/>
      <c r="B878"/>
      <c r="C878" s="139" t="str">
        <f t="shared" si="562"/>
        <v>H</v>
      </c>
      <c r="D878" s="130" t="str">
        <f t="shared" si="577"/>
        <v>R_Host</v>
      </c>
      <c r="E878" s="129" t="str">
        <f t="shared" si="570"/>
        <v>P&amp;H Tech</v>
      </c>
      <c r="F878" s="717"/>
      <c r="G878" s="123">
        <f t="shared" si="581"/>
        <v>0</v>
      </c>
      <c r="H878" s="121">
        <f t="shared" si="581"/>
        <v>0</v>
      </c>
      <c r="I878" s="121">
        <f t="shared" si="581"/>
        <v>0</v>
      </c>
      <c r="J878" s="121">
        <f t="shared" si="581"/>
        <v>0</v>
      </c>
      <c r="K878" s="121">
        <f t="shared" si="581"/>
        <v>0</v>
      </c>
      <c r="L878" s="121">
        <f t="shared" si="581"/>
        <v>0</v>
      </c>
      <c r="M878" s="121">
        <f t="shared" si="581"/>
        <v>0</v>
      </c>
      <c r="N878" s="121">
        <f t="shared" si="581"/>
        <v>0</v>
      </c>
      <c r="O878" s="121">
        <f t="shared" si="581"/>
        <v>0</v>
      </c>
      <c r="P878" s="126">
        <f t="shared" si="581"/>
        <v>0</v>
      </c>
      <c r="Q878" s="122"/>
      <c r="R878" s="408">
        <f t="shared" si="563"/>
        <v>0</v>
      </c>
      <c r="S878" s="693"/>
      <c r="T878" s="700">
        <f t="shared" si="582"/>
        <v>0</v>
      </c>
      <c r="U878" s="701">
        <f t="shared" si="582"/>
        <v>0</v>
      </c>
      <c r="V878" s="693"/>
      <c r="W878" s="700">
        <f t="shared" si="583"/>
        <v>0</v>
      </c>
      <c r="X878" s="126">
        <f t="shared" si="583"/>
        <v>0</v>
      </c>
      <c r="Y878" s="696">
        <f t="shared" si="564"/>
        <v>0</v>
      </c>
      <c r="Z878" s="408">
        <f t="shared" si="565"/>
        <v>0</v>
      </c>
      <c r="AA878" s="127"/>
      <c r="AB878" s="123">
        <f t="shared" si="584"/>
        <v>0</v>
      </c>
      <c r="AC878" s="121">
        <f t="shared" si="584"/>
        <v>0</v>
      </c>
      <c r="AD878" s="121">
        <f t="shared" si="584"/>
        <v>0</v>
      </c>
      <c r="AE878" s="121">
        <f t="shared" si="584"/>
        <v>0</v>
      </c>
      <c r="AF878" s="121">
        <f t="shared" si="584"/>
        <v>0</v>
      </c>
      <c r="AG878" s="121">
        <f t="shared" si="584"/>
        <v>0</v>
      </c>
      <c r="AH878" s="121">
        <f t="shared" si="584"/>
        <v>0</v>
      </c>
      <c r="AI878" s="121">
        <f t="shared" si="584"/>
        <v>0</v>
      </c>
      <c r="AJ878" s="121">
        <f t="shared" si="584"/>
        <v>0</v>
      </c>
      <c r="AK878" s="121">
        <f t="shared" si="584"/>
        <v>0</v>
      </c>
      <c r="AL878" s="121">
        <f t="shared" si="584"/>
        <v>0</v>
      </c>
      <c r="AM878" s="121">
        <f t="shared" si="584"/>
        <v>0</v>
      </c>
      <c r="AN878" s="121">
        <f t="shared" si="584"/>
        <v>0</v>
      </c>
      <c r="AO878" s="701">
        <f t="shared" si="584"/>
        <v>0</v>
      </c>
      <c r="AP878" s="122"/>
      <c r="AQ878" s="123">
        <f t="shared" si="585"/>
        <v>0</v>
      </c>
      <c r="AR878" s="121">
        <f t="shared" si="585"/>
        <v>0</v>
      </c>
      <c r="AS878" s="121">
        <f t="shared" si="585"/>
        <v>0</v>
      </c>
      <c r="AT878" s="121">
        <f t="shared" si="585"/>
        <v>0</v>
      </c>
      <c r="AU878" s="121">
        <f t="shared" si="585"/>
        <v>0</v>
      </c>
      <c r="AV878" s="121">
        <f t="shared" si="585"/>
        <v>0</v>
      </c>
      <c r="AW878" s="121">
        <f t="shared" si="585"/>
        <v>0</v>
      </c>
      <c r="AX878" s="121">
        <f t="shared" si="585"/>
        <v>0</v>
      </c>
      <c r="AY878" s="121">
        <f t="shared" si="585"/>
        <v>0</v>
      </c>
      <c r="AZ878" s="121">
        <f t="shared" si="585"/>
        <v>0</v>
      </c>
      <c r="BA878" s="121">
        <f t="shared" si="585"/>
        <v>0</v>
      </c>
      <c r="BB878" s="121">
        <f t="shared" si="585"/>
        <v>0</v>
      </c>
      <c r="BC878" s="121">
        <f t="shared" si="585"/>
        <v>0</v>
      </c>
      <c r="BD878" s="701">
        <f t="shared" si="585"/>
        <v>0</v>
      </c>
      <c r="BE878" s="693"/>
      <c r="BF878" s="122">
        <f t="shared" si="566"/>
        <v>0</v>
      </c>
      <c r="BG878" s="124"/>
      <c r="BH878" s="122">
        <f t="shared" si="567"/>
        <v>0</v>
      </c>
      <c r="BI878" s="124"/>
      <c r="BJ878" s="122">
        <f t="shared" si="568"/>
        <v>0</v>
      </c>
      <c r="BK878" s="124"/>
      <c r="BL878" s="125">
        <f t="shared" si="569"/>
        <v>0</v>
      </c>
      <c r="BM878" s="124"/>
      <c r="BN878" s="123">
        <f t="shared" si="586"/>
        <v>0</v>
      </c>
      <c r="BO878" s="126">
        <f t="shared" si="586"/>
        <v>0</v>
      </c>
      <c r="BP878" s="127"/>
      <c r="BQ878" s="410"/>
    </row>
    <row r="879" spans="1:69" s="58" customFormat="1" ht="17.55" hidden="1" customHeight="1">
      <c r="A879"/>
      <c r="B879"/>
      <c r="C879" s="139" t="str">
        <f t="shared" si="562"/>
        <v>H</v>
      </c>
      <c r="D879" s="130" t="str">
        <f t="shared" si="577"/>
        <v>R_Host</v>
      </c>
      <c r="E879" s="129" t="str">
        <f t="shared" si="570"/>
        <v>Samsung SDI</v>
      </c>
      <c r="F879" s="717"/>
      <c r="G879" s="123">
        <f t="shared" si="581"/>
        <v>0</v>
      </c>
      <c r="H879" s="121">
        <f t="shared" si="581"/>
        <v>0</v>
      </c>
      <c r="I879" s="121">
        <f t="shared" si="581"/>
        <v>0</v>
      </c>
      <c r="J879" s="121">
        <f t="shared" si="581"/>
        <v>0</v>
      </c>
      <c r="K879" s="121">
        <f t="shared" si="581"/>
        <v>0</v>
      </c>
      <c r="L879" s="121">
        <f t="shared" si="581"/>
        <v>0</v>
      </c>
      <c r="M879" s="121">
        <f t="shared" si="581"/>
        <v>0</v>
      </c>
      <c r="N879" s="121">
        <f t="shared" si="581"/>
        <v>0</v>
      </c>
      <c r="O879" s="121">
        <f t="shared" si="581"/>
        <v>0</v>
      </c>
      <c r="P879" s="126">
        <f t="shared" si="581"/>
        <v>0</v>
      </c>
      <c r="Q879" s="122"/>
      <c r="R879" s="408">
        <f t="shared" si="563"/>
        <v>0</v>
      </c>
      <c r="S879" s="693"/>
      <c r="T879" s="700">
        <f t="shared" si="582"/>
        <v>0</v>
      </c>
      <c r="U879" s="701">
        <f t="shared" si="582"/>
        <v>0</v>
      </c>
      <c r="V879" s="693"/>
      <c r="W879" s="700">
        <f t="shared" si="583"/>
        <v>0</v>
      </c>
      <c r="X879" s="126">
        <f t="shared" si="583"/>
        <v>0</v>
      </c>
      <c r="Y879" s="696">
        <f t="shared" si="564"/>
        <v>0</v>
      </c>
      <c r="Z879" s="408">
        <f t="shared" si="565"/>
        <v>0</v>
      </c>
      <c r="AA879" s="127"/>
      <c r="AB879" s="123">
        <f t="shared" si="584"/>
        <v>0</v>
      </c>
      <c r="AC879" s="121">
        <f t="shared" si="584"/>
        <v>0</v>
      </c>
      <c r="AD879" s="121">
        <f t="shared" si="584"/>
        <v>0</v>
      </c>
      <c r="AE879" s="121">
        <f t="shared" si="584"/>
        <v>0</v>
      </c>
      <c r="AF879" s="121">
        <f t="shared" si="584"/>
        <v>0</v>
      </c>
      <c r="AG879" s="121">
        <f t="shared" si="584"/>
        <v>0</v>
      </c>
      <c r="AH879" s="121">
        <f t="shared" si="584"/>
        <v>0</v>
      </c>
      <c r="AI879" s="121">
        <f t="shared" si="584"/>
        <v>0</v>
      </c>
      <c r="AJ879" s="121">
        <f t="shared" si="584"/>
        <v>0</v>
      </c>
      <c r="AK879" s="121">
        <f t="shared" si="584"/>
        <v>0</v>
      </c>
      <c r="AL879" s="121">
        <f t="shared" si="584"/>
        <v>0</v>
      </c>
      <c r="AM879" s="121">
        <f t="shared" si="584"/>
        <v>0</v>
      </c>
      <c r="AN879" s="121">
        <f t="shared" si="584"/>
        <v>0</v>
      </c>
      <c r="AO879" s="701">
        <f t="shared" si="584"/>
        <v>0</v>
      </c>
      <c r="AP879" s="122"/>
      <c r="AQ879" s="123">
        <f t="shared" si="585"/>
        <v>0</v>
      </c>
      <c r="AR879" s="121">
        <f t="shared" si="585"/>
        <v>0</v>
      </c>
      <c r="AS879" s="121">
        <f t="shared" si="585"/>
        <v>0</v>
      </c>
      <c r="AT879" s="121">
        <f t="shared" si="585"/>
        <v>0</v>
      </c>
      <c r="AU879" s="121">
        <f t="shared" si="585"/>
        <v>0</v>
      </c>
      <c r="AV879" s="121">
        <f t="shared" si="585"/>
        <v>0</v>
      </c>
      <c r="AW879" s="121">
        <f t="shared" si="585"/>
        <v>0</v>
      </c>
      <c r="AX879" s="121">
        <f t="shared" si="585"/>
        <v>0</v>
      </c>
      <c r="AY879" s="121">
        <f t="shared" si="585"/>
        <v>0</v>
      </c>
      <c r="AZ879" s="121">
        <f t="shared" si="585"/>
        <v>0</v>
      </c>
      <c r="BA879" s="121">
        <f t="shared" si="585"/>
        <v>0</v>
      </c>
      <c r="BB879" s="121">
        <f t="shared" si="585"/>
        <v>0</v>
      </c>
      <c r="BC879" s="121">
        <f t="shared" si="585"/>
        <v>0</v>
      </c>
      <c r="BD879" s="701">
        <f t="shared" si="585"/>
        <v>0</v>
      </c>
      <c r="BE879" s="693"/>
      <c r="BF879" s="122">
        <f t="shared" si="566"/>
        <v>0</v>
      </c>
      <c r="BG879" s="124"/>
      <c r="BH879" s="122">
        <f t="shared" si="567"/>
        <v>0</v>
      </c>
      <c r="BI879" s="124"/>
      <c r="BJ879" s="122">
        <f t="shared" si="568"/>
        <v>0</v>
      </c>
      <c r="BK879" s="124"/>
      <c r="BL879" s="125">
        <f t="shared" si="569"/>
        <v>0</v>
      </c>
      <c r="BM879" s="124"/>
      <c r="BN879" s="123">
        <f t="shared" si="586"/>
        <v>0</v>
      </c>
      <c r="BO879" s="126">
        <f t="shared" si="586"/>
        <v>0</v>
      </c>
      <c r="BP879" s="127"/>
      <c r="BQ879" s="410"/>
    </row>
    <row r="880" spans="1:69" s="131" customFormat="1" ht="17.55" customHeight="1">
      <c r="A880" s="83"/>
      <c r="C880" s="139" t="str">
        <f t="shared" si="562"/>
        <v/>
      </c>
      <c r="D880" s="130" t="str">
        <f t="shared" si="577"/>
        <v>R_Host</v>
      </c>
      <c r="E880" s="129" t="str">
        <f t="shared" ref="E880:E889" si="587">E845</f>
        <v>SFC</v>
      </c>
      <c r="F880" s="717"/>
      <c r="G880" s="123">
        <f t="shared" si="581"/>
        <v>0</v>
      </c>
      <c r="H880" s="121">
        <f t="shared" si="581"/>
        <v>0</v>
      </c>
      <c r="I880" s="121">
        <f t="shared" si="581"/>
        <v>0</v>
      </c>
      <c r="J880" s="121">
        <f t="shared" si="581"/>
        <v>0</v>
      </c>
      <c r="K880" s="121">
        <f t="shared" si="581"/>
        <v>0</v>
      </c>
      <c r="L880" s="121">
        <f t="shared" si="581"/>
        <v>0</v>
      </c>
      <c r="M880" s="121">
        <f t="shared" si="581"/>
        <v>0</v>
      </c>
      <c r="N880" s="121">
        <f t="shared" si="581"/>
        <v>0.1</v>
      </c>
      <c r="O880" s="121">
        <f t="shared" si="581"/>
        <v>0</v>
      </c>
      <c r="P880" s="126">
        <f t="shared" si="581"/>
        <v>0</v>
      </c>
      <c r="Q880" s="122"/>
      <c r="R880" s="408">
        <f t="shared" si="563"/>
        <v>0</v>
      </c>
      <c r="S880" s="693"/>
      <c r="T880" s="700">
        <f t="shared" si="582"/>
        <v>0</v>
      </c>
      <c r="U880" s="701">
        <f t="shared" si="582"/>
        <v>0</v>
      </c>
      <c r="V880" s="693"/>
      <c r="W880" s="700">
        <f t="shared" si="583"/>
        <v>0</v>
      </c>
      <c r="X880" s="126">
        <f t="shared" si="583"/>
        <v>0</v>
      </c>
      <c r="Y880" s="696">
        <f t="shared" si="564"/>
        <v>0</v>
      </c>
      <c r="Z880" s="408">
        <f t="shared" si="565"/>
        <v>0</v>
      </c>
      <c r="AA880" s="127"/>
      <c r="AB880" s="123">
        <f t="shared" si="584"/>
        <v>0</v>
      </c>
      <c r="AC880" s="121">
        <f t="shared" si="584"/>
        <v>0</v>
      </c>
      <c r="AD880" s="121">
        <f t="shared" si="584"/>
        <v>0</v>
      </c>
      <c r="AE880" s="121">
        <f t="shared" si="584"/>
        <v>0</v>
      </c>
      <c r="AF880" s="121">
        <f t="shared" si="584"/>
        <v>0</v>
      </c>
      <c r="AG880" s="121">
        <f t="shared" si="584"/>
        <v>0</v>
      </c>
      <c r="AH880" s="121">
        <f t="shared" si="584"/>
        <v>0</v>
      </c>
      <c r="AI880" s="121">
        <f t="shared" si="584"/>
        <v>0</v>
      </c>
      <c r="AJ880" s="121">
        <f t="shared" si="584"/>
        <v>0</v>
      </c>
      <c r="AK880" s="121">
        <f t="shared" si="584"/>
        <v>0</v>
      </c>
      <c r="AL880" s="121">
        <f t="shared" si="584"/>
        <v>0</v>
      </c>
      <c r="AM880" s="121">
        <f t="shared" si="584"/>
        <v>0</v>
      </c>
      <c r="AN880" s="121">
        <f t="shared" si="584"/>
        <v>0</v>
      </c>
      <c r="AO880" s="701">
        <f t="shared" si="584"/>
        <v>0</v>
      </c>
      <c r="AP880" s="122"/>
      <c r="AQ880" s="123">
        <f t="shared" si="585"/>
        <v>0</v>
      </c>
      <c r="AR880" s="121">
        <f t="shared" si="585"/>
        <v>0</v>
      </c>
      <c r="AS880" s="121">
        <f t="shared" si="585"/>
        <v>0</v>
      </c>
      <c r="AT880" s="121">
        <f t="shared" si="585"/>
        <v>0</v>
      </c>
      <c r="AU880" s="121">
        <f t="shared" si="585"/>
        <v>0</v>
      </c>
      <c r="AV880" s="121">
        <f t="shared" si="585"/>
        <v>0</v>
      </c>
      <c r="AW880" s="121">
        <f t="shared" si="585"/>
        <v>0</v>
      </c>
      <c r="AX880" s="121">
        <f t="shared" si="585"/>
        <v>0</v>
      </c>
      <c r="AY880" s="121">
        <f t="shared" si="585"/>
        <v>0</v>
      </c>
      <c r="AZ880" s="121">
        <f t="shared" si="585"/>
        <v>0</v>
      </c>
      <c r="BA880" s="121">
        <f t="shared" si="585"/>
        <v>0</v>
      </c>
      <c r="BB880" s="121">
        <f t="shared" si="585"/>
        <v>0</v>
      </c>
      <c r="BC880" s="121">
        <f t="shared" si="585"/>
        <v>0</v>
      </c>
      <c r="BD880" s="701">
        <f t="shared" si="585"/>
        <v>0</v>
      </c>
      <c r="BE880" s="693"/>
      <c r="BF880" s="122">
        <f t="shared" si="566"/>
        <v>0</v>
      </c>
      <c r="BG880" s="124"/>
      <c r="BH880" s="122">
        <f t="shared" si="567"/>
        <v>0</v>
      </c>
      <c r="BI880" s="124"/>
      <c r="BJ880" s="122">
        <f t="shared" si="568"/>
        <v>0</v>
      </c>
      <c r="BK880" s="124"/>
      <c r="BL880" s="125">
        <f t="shared" si="569"/>
        <v>0</v>
      </c>
      <c r="BM880" s="124"/>
      <c r="BN880" s="123">
        <f t="shared" si="586"/>
        <v>0</v>
      </c>
      <c r="BO880" s="126">
        <f t="shared" si="586"/>
        <v>0</v>
      </c>
      <c r="BP880" s="127"/>
      <c r="BQ880" s="409"/>
    </row>
    <row r="881" spans="1:69" s="131" customFormat="1" ht="17.55" hidden="1" customHeight="1">
      <c r="A881" s="83"/>
      <c r="C881" s="139" t="str">
        <f t="shared" si="562"/>
        <v>H</v>
      </c>
      <c r="D881" s="130" t="str">
        <f t="shared" si="577"/>
        <v>R_Host</v>
      </c>
      <c r="E881" s="129" t="str">
        <f t="shared" si="587"/>
        <v>SK JNC</v>
      </c>
      <c r="F881" s="717"/>
      <c r="G881" s="123">
        <f t="shared" si="581"/>
        <v>0</v>
      </c>
      <c r="H881" s="121">
        <f t="shared" si="581"/>
        <v>0</v>
      </c>
      <c r="I881" s="121">
        <f t="shared" si="581"/>
        <v>0</v>
      </c>
      <c r="J881" s="121">
        <f t="shared" si="581"/>
        <v>0</v>
      </c>
      <c r="K881" s="121">
        <f t="shared" si="581"/>
        <v>0</v>
      </c>
      <c r="L881" s="121">
        <f t="shared" si="581"/>
        <v>0</v>
      </c>
      <c r="M881" s="121">
        <f t="shared" si="581"/>
        <v>0</v>
      </c>
      <c r="N881" s="121">
        <f t="shared" si="581"/>
        <v>0</v>
      </c>
      <c r="O881" s="121">
        <f t="shared" si="581"/>
        <v>0</v>
      </c>
      <c r="P881" s="126">
        <f t="shared" si="581"/>
        <v>0</v>
      </c>
      <c r="Q881" s="122"/>
      <c r="R881" s="408">
        <f t="shared" si="563"/>
        <v>0</v>
      </c>
      <c r="S881" s="693"/>
      <c r="T881" s="700">
        <f t="shared" si="582"/>
        <v>0</v>
      </c>
      <c r="U881" s="701">
        <f t="shared" si="582"/>
        <v>0</v>
      </c>
      <c r="V881" s="693"/>
      <c r="W881" s="700">
        <f t="shared" si="583"/>
        <v>0</v>
      </c>
      <c r="X881" s="126">
        <f t="shared" si="583"/>
        <v>0</v>
      </c>
      <c r="Y881" s="696">
        <f t="shared" si="564"/>
        <v>0</v>
      </c>
      <c r="Z881" s="408">
        <f t="shared" si="565"/>
        <v>0</v>
      </c>
      <c r="AA881" s="127"/>
      <c r="AB881" s="123">
        <f t="shared" si="584"/>
        <v>0</v>
      </c>
      <c r="AC881" s="121">
        <f t="shared" si="584"/>
        <v>0</v>
      </c>
      <c r="AD881" s="121">
        <f t="shared" si="584"/>
        <v>0</v>
      </c>
      <c r="AE881" s="121">
        <f t="shared" si="584"/>
        <v>0</v>
      </c>
      <c r="AF881" s="121">
        <f t="shared" si="584"/>
        <v>0</v>
      </c>
      <c r="AG881" s="121">
        <f t="shared" si="584"/>
        <v>0</v>
      </c>
      <c r="AH881" s="121">
        <f t="shared" si="584"/>
        <v>0</v>
      </c>
      <c r="AI881" s="121">
        <f t="shared" si="584"/>
        <v>0</v>
      </c>
      <c r="AJ881" s="121">
        <f t="shared" si="584"/>
        <v>0</v>
      </c>
      <c r="AK881" s="121">
        <f t="shared" si="584"/>
        <v>0</v>
      </c>
      <c r="AL881" s="121">
        <f t="shared" si="584"/>
        <v>0</v>
      </c>
      <c r="AM881" s="121">
        <f t="shared" si="584"/>
        <v>0</v>
      </c>
      <c r="AN881" s="121">
        <f t="shared" si="584"/>
        <v>0</v>
      </c>
      <c r="AO881" s="701">
        <f t="shared" si="584"/>
        <v>0</v>
      </c>
      <c r="AP881" s="122"/>
      <c r="AQ881" s="123">
        <f t="shared" si="585"/>
        <v>0</v>
      </c>
      <c r="AR881" s="121">
        <f t="shared" si="585"/>
        <v>0</v>
      </c>
      <c r="AS881" s="121">
        <f t="shared" si="585"/>
        <v>0</v>
      </c>
      <c r="AT881" s="121">
        <f t="shared" si="585"/>
        <v>0</v>
      </c>
      <c r="AU881" s="121">
        <f t="shared" si="585"/>
        <v>0</v>
      </c>
      <c r="AV881" s="121">
        <f t="shared" si="585"/>
        <v>0</v>
      </c>
      <c r="AW881" s="121">
        <f t="shared" si="585"/>
        <v>0</v>
      </c>
      <c r="AX881" s="121">
        <f t="shared" si="585"/>
        <v>0</v>
      </c>
      <c r="AY881" s="121">
        <f t="shared" si="585"/>
        <v>0</v>
      </c>
      <c r="AZ881" s="121">
        <f t="shared" si="585"/>
        <v>0</v>
      </c>
      <c r="BA881" s="121">
        <f t="shared" si="585"/>
        <v>0</v>
      </c>
      <c r="BB881" s="121">
        <f t="shared" si="585"/>
        <v>0</v>
      </c>
      <c r="BC881" s="121">
        <f t="shared" si="585"/>
        <v>0</v>
      </c>
      <c r="BD881" s="701">
        <f t="shared" si="585"/>
        <v>0</v>
      </c>
      <c r="BE881" s="693"/>
      <c r="BF881" s="122">
        <f t="shared" si="566"/>
        <v>0</v>
      </c>
      <c r="BG881" s="124"/>
      <c r="BH881" s="122">
        <f t="shared" si="567"/>
        <v>0</v>
      </c>
      <c r="BI881" s="124"/>
      <c r="BJ881" s="122">
        <f t="shared" si="568"/>
        <v>0</v>
      </c>
      <c r="BK881" s="124"/>
      <c r="BL881" s="125">
        <f t="shared" si="569"/>
        <v>0</v>
      </c>
      <c r="BM881" s="124"/>
      <c r="BN881" s="123">
        <f t="shared" si="586"/>
        <v>0</v>
      </c>
      <c r="BO881" s="126">
        <f t="shared" si="586"/>
        <v>0</v>
      </c>
      <c r="BP881" s="127"/>
      <c r="BQ881" s="409"/>
    </row>
    <row r="882" spans="1:69" s="131" customFormat="1" ht="17.55" hidden="1" customHeight="1">
      <c r="A882" s="83"/>
      <c r="C882" s="139" t="str">
        <f t="shared" si="562"/>
        <v>H</v>
      </c>
      <c r="D882" s="130" t="str">
        <f t="shared" si="577"/>
        <v>R_Host</v>
      </c>
      <c r="E882" s="129" t="str">
        <f t="shared" si="587"/>
        <v>Solus AM</v>
      </c>
      <c r="F882" s="717"/>
      <c r="G882" s="123">
        <f t="shared" si="581"/>
        <v>0</v>
      </c>
      <c r="H882" s="121">
        <f t="shared" si="581"/>
        <v>0</v>
      </c>
      <c r="I882" s="121">
        <f t="shared" si="581"/>
        <v>0</v>
      </c>
      <c r="J882" s="121">
        <f t="shared" si="581"/>
        <v>0</v>
      </c>
      <c r="K882" s="121">
        <f t="shared" si="581"/>
        <v>0</v>
      </c>
      <c r="L882" s="121">
        <f t="shared" si="581"/>
        <v>0</v>
      </c>
      <c r="M882" s="121">
        <f t="shared" si="581"/>
        <v>0</v>
      </c>
      <c r="N882" s="121">
        <f t="shared" si="581"/>
        <v>0</v>
      </c>
      <c r="O882" s="121">
        <f t="shared" si="581"/>
        <v>0</v>
      </c>
      <c r="P882" s="126">
        <f t="shared" si="581"/>
        <v>0</v>
      </c>
      <c r="Q882" s="122"/>
      <c r="R882" s="408">
        <f t="shared" si="563"/>
        <v>0</v>
      </c>
      <c r="S882" s="693"/>
      <c r="T882" s="700">
        <f t="shared" si="582"/>
        <v>0</v>
      </c>
      <c r="U882" s="701">
        <f t="shared" si="582"/>
        <v>0</v>
      </c>
      <c r="V882" s="693"/>
      <c r="W882" s="700">
        <f t="shared" si="583"/>
        <v>0</v>
      </c>
      <c r="X882" s="126">
        <f t="shared" si="583"/>
        <v>0</v>
      </c>
      <c r="Y882" s="696">
        <f t="shared" si="564"/>
        <v>0</v>
      </c>
      <c r="Z882" s="408">
        <f t="shared" si="565"/>
        <v>0</v>
      </c>
      <c r="AA882" s="127"/>
      <c r="AB882" s="123">
        <f t="shared" si="584"/>
        <v>0</v>
      </c>
      <c r="AC882" s="121">
        <f t="shared" si="584"/>
        <v>0</v>
      </c>
      <c r="AD882" s="121">
        <f t="shared" si="584"/>
        <v>0</v>
      </c>
      <c r="AE882" s="121">
        <f t="shared" si="584"/>
        <v>0</v>
      </c>
      <c r="AF882" s="121">
        <f t="shared" si="584"/>
        <v>0</v>
      </c>
      <c r="AG882" s="121">
        <f t="shared" si="584"/>
        <v>0</v>
      </c>
      <c r="AH882" s="121">
        <f t="shared" si="584"/>
        <v>0</v>
      </c>
      <c r="AI882" s="121">
        <f t="shared" si="584"/>
        <v>0</v>
      </c>
      <c r="AJ882" s="121">
        <f t="shared" si="584"/>
        <v>0</v>
      </c>
      <c r="AK882" s="121">
        <f t="shared" si="584"/>
        <v>0</v>
      </c>
      <c r="AL882" s="121">
        <f t="shared" si="584"/>
        <v>0</v>
      </c>
      <c r="AM882" s="121">
        <f t="shared" si="584"/>
        <v>0</v>
      </c>
      <c r="AN882" s="121">
        <f t="shared" si="584"/>
        <v>0</v>
      </c>
      <c r="AO882" s="701">
        <f t="shared" si="584"/>
        <v>0</v>
      </c>
      <c r="AP882" s="122"/>
      <c r="AQ882" s="123">
        <f t="shared" si="585"/>
        <v>0</v>
      </c>
      <c r="AR882" s="121">
        <f t="shared" si="585"/>
        <v>0</v>
      </c>
      <c r="AS882" s="121">
        <f t="shared" si="585"/>
        <v>0</v>
      </c>
      <c r="AT882" s="121">
        <f t="shared" si="585"/>
        <v>0</v>
      </c>
      <c r="AU882" s="121">
        <f t="shared" si="585"/>
        <v>0</v>
      </c>
      <c r="AV882" s="121">
        <f t="shared" si="585"/>
        <v>0</v>
      </c>
      <c r="AW882" s="121">
        <f t="shared" si="585"/>
        <v>0</v>
      </c>
      <c r="AX882" s="121">
        <f t="shared" si="585"/>
        <v>0</v>
      </c>
      <c r="AY882" s="121">
        <f t="shared" si="585"/>
        <v>0</v>
      </c>
      <c r="AZ882" s="121">
        <f t="shared" si="585"/>
        <v>0</v>
      </c>
      <c r="BA882" s="121">
        <f t="shared" si="585"/>
        <v>0</v>
      </c>
      <c r="BB882" s="121">
        <f t="shared" si="585"/>
        <v>0</v>
      </c>
      <c r="BC882" s="121">
        <f t="shared" si="585"/>
        <v>0</v>
      </c>
      <c r="BD882" s="701">
        <f t="shared" si="585"/>
        <v>0</v>
      </c>
      <c r="BE882" s="693"/>
      <c r="BF882" s="122">
        <f t="shared" si="566"/>
        <v>0</v>
      </c>
      <c r="BG882" s="124"/>
      <c r="BH882" s="122">
        <f t="shared" si="567"/>
        <v>0</v>
      </c>
      <c r="BI882" s="124"/>
      <c r="BJ882" s="122">
        <f t="shared" si="568"/>
        <v>0</v>
      </c>
      <c r="BK882" s="124"/>
      <c r="BL882" s="125">
        <f t="shared" si="569"/>
        <v>0</v>
      </c>
      <c r="BM882" s="124"/>
      <c r="BN882" s="123">
        <f t="shared" si="586"/>
        <v>0</v>
      </c>
      <c r="BO882" s="126">
        <f t="shared" si="586"/>
        <v>0</v>
      </c>
      <c r="BP882" s="127"/>
      <c r="BQ882" s="409"/>
    </row>
    <row r="883" spans="1:69" s="131" customFormat="1" ht="17.55" hidden="1" customHeight="1">
      <c r="A883" s="83"/>
      <c r="C883" s="139" t="str">
        <f t="shared" si="562"/>
        <v>H</v>
      </c>
      <c r="D883" s="130" t="str">
        <f t="shared" si="577"/>
        <v>R_Host</v>
      </c>
      <c r="E883" s="129">
        <f t="shared" si="587"/>
        <v>0</v>
      </c>
      <c r="F883" s="717"/>
      <c r="G883" s="123">
        <f t="shared" si="581"/>
        <v>0</v>
      </c>
      <c r="H883" s="121">
        <f t="shared" si="581"/>
        <v>0</v>
      </c>
      <c r="I883" s="121">
        <f t="shared" si="581"/>
        <v>0</v>
      </c>
      <c r="J883" s="121">
        <f t="shared" si="581"/>
        <v>0</v>
      </c>
      <c r="K883" s="121">
        <f t="shared" si="581"/>
        <v>0</v>
      </c>
      <c r="L883" s="121">
        <f t="shared" si="581"/>
        <v>0</v>
      </c>
      <c r="M883" s="121">
        <f t="shared" si="581"/>
        <v>0</v>
      </c>
      <c r="N883" s="121">
        <f t="shared" si="581"/>
        <v>0</v>
      </c>
      <c r="O883" s="121">
        <f t="shared" si="581"/>
        <v>0</v>
      </c>
      <c r="P883" s="126">
        <f t="shared" si="581"/>
        <v>0</v>
      </c>
      <c r="Q883" s="122"/>
      <c r="R883" s="408">
        <f t="shared" si="563"/>
        <v>0</v>
      </c>
      <c r="S883" s="693"/>
      <c r="T883" s="700">
        <f t="shared" si="582"/>
        <v>0</v>
      </c>
      <c r="U883" s="701">
        <f t="shared" si="582"/>
        <v>0</v>
      </c>
      <c r="V883" s="693"/>
      <c r="W883" s="700">
        <f t="shared" si="583"/>
        <v>0</v>
      </c>
      <c r="X883" s="126">
        <f t="shared" si="583"/>
        <v>0</v>
      </c>
      <c r="Y883" s="696">
        <f t="shared" si="564"/>
        <v>0</v>
      </c>
      <c r="Z883" s="408">
        <f t="shared" si="565"/>
        <v>0</v>
      </c>
      <c r="AA883" s="127"/>
      <c r="AB883" s="123">
        <f t="shared" si="584"/>
        <v>0</v>
      </c>
      <c r="AC883" s="121">
        <f t="shared" si="584"/>
        <v>0</v>
      </c>
      <c r="AD883" s="121">
        <f t="shared" si="584"/>
        <v>0</v>
      </c>
      <c r="AE883" s="121">
        <f t="shared" si="584"/>
        <v>0</v>
      </c>
      <c r="AF883" s="121">
        <f t="shared" si="584"/>
        <v>0</v>
      </c>
      <c r="AG883" s="121">
        <f t="shared" si="584"/>
        <v>0</v>
      </c>
      <c r="AH883" s="121">
        <f t="shared" si="584"/>
        <v>0</v>
      </c>
      <c r="AI883" s="121">
        <f t="shared" si="584"/>
        <v>0</v>
      </c>
      <c r="AJ883" s="121">
        <f t="shared" si="584"/>
        <v>0</v>
      </c>
      <c r="AK883" s="121">
        <f t="shared" si="584"/>
        <v>0</v>
      </c>
      <c r="AL883" s="121">
        <f t="shared" si="584"/>
        <v>0</v>
      </c>
      <c r="AM883" s="121">
        <f t="shared" si="584"/>
        <v>0</v>
      </c>
      <c r="AN883" s="121">
        <f t="shared" si="584"/>
        <v>0</v>
      </c>
      <c r="AO883" s="701">
        <f t="shared" si="584"/>
        <v>0</v>
      </c>
      <c r="AP883" s="122"/>
      <c r="AQ883" s="123">
        <f t="shared" si="585"/>
        <v>0</v>
      </c>
      <c r="AR883" s="121">
        <f t="shared" si="585"/>
        <v>0</v>
      </c>
      <c r="AS883" s="121">
        <f t="shared" si="585"/>
        <v>0</v>
      </c>
      <c r="AT883" s="121">
        <f t="shared" si="585"/>
        <v>0</v>
      </c>
      <c r="AU883" s="121">
        <f t="shared" si="585"/>
        <v>0</v>
      </c>
      <c r="AV883" s="121">
        <f t="shared" si="585"/>
        <v>0</v>
      </c>
      <c r="AW883" s="121">
        <f t="shared" si="585"/>
        <v>0</v>
      </c>
      <c r="AX883" s="121">
        <f t="shared" si="585"/>
        <v>0</v>
      </c>
      <c r="AY883" s="121">
        <f t="shared" si="585"/>
        <v>0</v>
      </c>
      <c r="AZ883" s="121">
        <f t="shared" si="585"/>
        <v>0</v>
      </c>
      <c r="BA883" s="121">
        <f t="shared" si="585"/>
        <v>0</v>
      </c>
      <c r="BB883" s="121">
        <f t="shared" si="585"/>
        <v>0</v>
      </c>
      <c r="BC883" s="121">
        <f t="shared" si="585"/>
        <v>0</v>
      </c>
      <c r="BD883" s="701">
        <f t="shared" si="585"/>
        <v>0</v>
      </c>
      <c r="BE883" s="693"/>
      <c r="BF883" s="122">
        <f t="shared" si="566"/>
        <v>0</v>
      </c>
      <c r="BG883" s="124"/>
      <c r="BH883" s="122">
        <f t="shared" si="567"/>
        <v>0</v>
      </c>
      <c r="BI883" s="124"/>
      <c r="BJ883" s="122">
        <f t="shared" si="568"/>
        <v>0</v>
      </c>
      <c r="BK883" s="124"/>
      <c r="BL883" s="125">
        <f t="shared" si="569"/>
        <v>0</v>
      </c>
      <c r="BM883" s="124"/>
      <c r="BN883" s="123">
        <f t="shared" si="586"/>
        <v>0</v>
      </c>
      <c r="BO883" s="126">
        <f t="shared" si="586"/>
        <v>0</v>
      </c>
      <c r="BP883" s="127"/>
      <c r="BQ883" s="409"/>
    </row>
    <row r="884" spans="1:69" s="131" customFormat="1" ht="17.55" hidden="1" customHeight="1">
      <c r="A884" s="83"/>
      <c r="C884" s="139" t="str">
        <f t="shared" si="562"/>
        <v>H</v>
      </c>
      <c r="D884" s="130" t="str">
        <f t="shared" si="577"/>
        <v>R_Host</v>
      </c>
      <c r="E884" s="129">
        <f t="shared" si="587"/>
        <v>0</v>
      </c>
      <c r="F884" s="717"/>
      <c r="G884" s="123">
        <f t="shared" si="581"/>
        <v>0</v>
      </c>
      <c r="H884" s="121">
        <f t="shared" si="581"/>
        <v>0</v>
      </c>
      <c r="I884" s="121">
        <f t="shared" si="581"/>
        <v>0</v>
      </c>
      <c r="J884" s="121">
        <f t="shared" si="581"/>
        <v>0</v>
      </c>
      <c r="K884" s="121">
        <f t="shared" si="581"/>
        <v>0</v>
      </c>
      <c r="L884" s="121">
        <f t="shared" si="581"/>
        <v>0</v>
      </c>
      <c r="M884" s="121">
        <f t="shared" si="581"/>
        <v>0</v>
      </c>
      <c r="N884" s="121">
        <f t="shared" si="581"/>
        <v>0</v>
      </c>
      <c r="O884" s="121">
        <f t="shared" si="581"/>
        <v>0</v>
      </c>
      <c r="P884" s="126">
        <f t="shared" si="581"/>
        <v>0</v>
      </c>
      <c r="Q884" s="122"/>
      <c r="R884" s="408">
        <f t="shared" si="563"/>
        <v>0</v>
      </c>
      <c r="S884" s="693"/>
      <c r="T884" s="700">
        <f t="shared" si="582"/>
        <v>0</v>
      </c>
      <c r="U884" s="701">
        <f t="shared" si="582"/>
        <v>0</v>
      </c>
      <c r="V884" s="693"/>
      <c r="W884" s="700">
        <f t="shared" si="583"/>
        <v>0</v>
      </c>
      <c r="X884" s="126">
        <f t="shared" si="583"/>
        <v>0</v>
      </c>
      <c r="Y884" s="696">
        <f t="shared" si="564"/>
        <v>0</v>
      </c>
      <c r="Z884" s="408">
        <f t="shared" si="565"/>
        <v>0</v>
      </c>
      <c r="AA884" s="127"/>
      <c r="AB884" s="123">
        <f t="shared" si="584"/>
        <v>0</v>
      </c>
      <c r="AC884" s="121">
        <f t="shared" si="584"/>
        <v>0</v>
      </c>
      <c r="AD884" s="121">
        <f t="shared" si="584"/>
        <v>0</v>
      </c>
      <c r="AE884" s="121">
        <f t="shared" si="584"/>
        <v>0</v>
      </c>
      <c r="AF884" s="121">
        <f t="shared" si="584"/>
        <v>0</v>
      </c>
      <c r="AG884" s="121">
        <f t="shared" si="584"/>
        <v>0</v>
      </c>
      <c r="AH884" s="121">
        <f t="shared" si="584"/>
        <v>0</v>
      </c>
      <c r="AI884" s="121">
        <f t="shared" si="584"/>
        <v>0</v>
      </c>
      <c r="AJ884" s="121">
        <f t="shared" si="584"/>
        <v>0</v>
      </c>
      <c r="AK884" s="121">
        <f t="shared" si="584"/>
        <v>0</v>
      </c>
      <c r="AL884" s="121">
        <f t="shared" si="584"/>
        <v>0</v>
      </c>
      <c r="AM884" s="121">
        <f t="shared" si="584"/>
        <v>0</v>
      </c>
      <c r="AN884" s="121">
        <f t="shared" si="584"/>
        <v>0</v>
      </c>
      <c r="AO884" s="701">
        <f t="shared" si="584"/>
        <v>0</v>
      </c>
      <c r="AP884" s="122"/>
      <c r="AQ884" s="123">
        <f t="shared" si="585"/>
        <v>0</v>
      </c>
      <c r="AR884" s="121">
        <f t="shared" si="585"/>
        <v>0</v>
      </c>
      <c r="AS884" s="121">
        <f t="shared" si="585"/>
        <v>0</v>
      </c>
      <c r="AT884" s="121">
        <f t="shared" si="585"/>
        <v>0</v>
      </c>
      <c r="AU884" s="121">
        <f t="shared" si="585"/>
        <v>0</v>
      </c>
      <c r="AV884" s="121">
        <f t="shared" si="585"/>
        <v>0</v>
      </c>
      <c r="AW884" s="121">
        <f t="shared" si="585"/>
        <v>0</v>
      </c>
      <c r="AX884" s="121">
        <f t="shared" si="585"/>
        <v>0</v>
      </c>
      <c r="AY884" s="121">
        <f t="shared" si="585"/>
        <v>0</v>
      </c>
      <c r="AZ884" s="121">
        <f t="shared" si="585"/>
        <v>0</v>
      </c>
      <c r="BA884" s="121">
        <f t="shared" si="585"/>
        <v>0</v>
      </c>
      <c r="BB884" s="121">
        <f t="shared" si="585"/>
        <v>0</v>
      </c>
      <c r="BC884" s="121">
        <f t="shared" si="585"/>
        <v>0</v>
      </c>
      <c r="BD884" s="701">
        <f t="shared" si="585"/>
        <v>0</v>
      </c>
      <c r="BE884" s="693"/>
      <c r="BF884" s="122">
        <f t="shared" si="566"/>
        <v>0</v>
      </c>
      <c r="BG884" s="124"/>
      <c r="BH884" s="122">
        <f t="shared" si="567"/>
        <v>0</v>
      </c>
      <c r="BI884" s="124"/>
      <c r="BJ884" s="122">
        <f t="shared" si="568"/>
        <v>0</v>
      </c>
      <c r="BK884" s="124"/>
      <c r="BL884" s="125">
        <f t="shared" si="569"/>
        <v>0</v>
      </c>
      <c r="BM884" s="124"/>
      <c r="BN884" s="123">
        <f t="shared" si="586"/>
        <v>0</v>
      </c>
      <c r="BO884" s="126">
        <f t="shared" si="586"/>
        <v>0</v>
      </c>
      <c r="BP884" s="127"/>
      <c r="BQ884" s="409"/>
    </row>
    <row r="885" spans="1:69" s="131" customFormat="1" ht="17.55" hidden="1" customHeight="1">
      <c r="A885" s="83"/>
      <c r="C885" s="139" t="str">
        <f t="shared" si="562"/>
        <v>H</v>
      </c>
      <c r="D885" s="130" t="str">
        <f t="shared" si="577"/>
        <v>R_Host</v>
      </c>
      <c r="E885" s="129">
        <f t="shared" si="587"/>
        <v>0</v>
      </c>
      <c r="F885" s="717"/>
      <c r="G885" s="123">
        <f t="shared" si="581"/>
        <v>0</v>
      </c>
      <c r="H885" s="121">
        <f t="shared" si="581"/>
        <v>0</v>
      </c>
      <c r="I885" s="121">
        <f t="shared" si="581"/>
        <v>0</v>
      </c>
      <c r="J885" s="121">
        <f t="shared" si="581"/>
        <v>0</v>
      </c>
      <c r="K885" s="121">
        <f t="shared" si="581"/>
        <v>0</v>
      </c>
      <c r="L885" s="121">
        <f t="shared" si="581"/>
        <v>0</v>
      </c>
      <c r="M885" s="121">
        <f t="shared" si="581"/>
        <v>0</v>
      </c>
      <c r="N885" s="121">
        <f t="shared" si="581"/>
        <v>0</v>
      </c>
      <c r="O885" s="121">
        <f t="shared" si="581"/>
        <v>0</v>
      </c>
      <c r="P885" s="126">
        <f t="shared" si="581"/>
        <v>0</v>
      </c>
      <c r="Q885" s="122"/>
      <c r="R885" s="408">
        <f t="shared" si="563"/>
        <v>0</v>
      </c>
      <c r="S885" s="693"/>
      <c r="T885" s="700">
        <f t="shared" si="582"/>
        <v>0</v>
      </c>
      <c r="U885" s="701">
        <f t="shared" si="582"/>
        <v>0</v>
      </c>
      <c r="V885" s="693"/>
      <c r="W885" s="700">
        <f t="shared" si="583"/>
        <v>0</v>
      </c>
      <c r="X885" s="126">
        <f t="shared" si="583"/>
        <v>0</v>
      </c>
      <c r="Y885" s="696">
        <f t="shared" si="564"/>
        <v>0</v>
      </c>
      <c r="Z885" s="408">
        <f t="shared" si="565"/>
        <v>0</v>
      </c>
      <c r="AA885" s="127"/>
      <c r="AB885" s="123">
        <f t="shared" si="584"/>
        <v>0</v>
      </c>
      <c r="AC885" s="121">
        <f t="shared" si="584"/>
        <v>0</v>
      </c>
      <c r="AD885" s="121">
        <f t="shared" si="584"/>
        <v>0</v>
      </c>
      <c r="AE885" s="121">
        <f t="shared" si="584"/>
        <v>0</v>
      </c>
      <c r="AF885" s="121">
        <f t="shared" si="584"/>
        <v>0</v>
      </c>
      <c r="AG885" s="121">
        <f t="shared" si="584"/>
        <v>0</v>
      </c>
      <c r="AH885" s="121">
        <f t="shared" si="584"/>
        <v>0</v>
      </c>
      <c r="AI885" s="121">
        <f t="shared" si="584"/>
        <v>0</v>
      </c>
      <c r="AJ885" s="121">
        <f t="shared" si="584"/>
        <v>0</v>
      </c>
      <c r="AK885" s="121">
        <f t="shared" si="584"/>
        <v>0</v>
      </c>
      <c r="AL885" s="121">
        <f t="shared" si="584"/>
        <v>0</v>
      </c>
      <c r="AM885" s="121">
        <f t="shared" si="584"/>
        <v>0</v>
      </c>
      <c r="AN885" s="121">
        <f t="shared" si="584"/>
        <v>0</v>
      </c>
      <c r="AO885" s="701">
        <f t="shared" si="584"/>
        <v>0</v>
      </c>
      <c r="AP885" s="122"/>
      <c r="AQ885" s="123">
        <f t="shared" si="585"/>
        <v>0</v>
      </c>
      <c r="AR885" s="121">
        <f t="shared" si="585"/>
        <v>0</v>
      </c>
      <c r="AS885" s="121">
        <f t="shared" si="585"/>
        <v>0</v>
      </c>
      <c r="AT885" s="121">
        <f t="shared" si="585"/>
        <v>0</v>
      </c>
      <c r="AU885" s="121">
        <f t="shared" si="585"/>
        <v>0</v>
      </c>
      <c r="AV885" s="121">
        <f t="shared" si="585"/>
        <v>0</v>
      </c>
      <c r="AW885" s="121">
        <f t="shared" si="585"/>
        <v>0</v>
      </c>
      <c r="AX885" s="121">
        <f t="shared" si="585"/>
        <v>0</v>
      </c>
      <c r="AY885" s="121">
        <f t="shared" si="585"/>
        <v>0</v>
      </c>
      <c r="AZ885" s="121">
        <f t="shared" si="585"/>
        <v>0</v>
      </c>
      <c r="BA885" s="121">
        <f t="shared" si="585"/>
        <v>0</v>
      </c>
      <c r="BB885" s="121">
        <f t="shared" si="585"/>
        <v>0</v>
      </c>
      <c r="BC885" s="121">
        <f t="shared" si="585"/>
        <v>0</v>
      </c>
      <c r="BD885" s="701">
        <f t="shared" si="585"/>
        <v>0</v>
      </c>
      <c r="BE885" s="693"/>
      <c r="BF885" s="122">
        <f t="shared" si="566"/>
        <v>0</v>
      </c>
      <c r="BG885" s="124"/>
      <c r="BH885" s="122">
        <f t="shared" si="567"/>
        <v>0</v>
      </c>
      <c r="BI885" s="124"/>
      <c r="BJ885" s="122">
        <f t="shared" si="568"/>
        <v>0</v>
      </c>
      <c r="BK885" s="124"/>
      <c r="BL885" s="125">
        <f t="shared" si="569"/>
        <v>0</v>
      </c>
      <c r="BM885" s="124"/>
      <c r="BN885" s="123">
        <f t="shared" si="586"/>
        <v>0</v>
      </c>
      <c r="BO885" s="126">
        <f t="shared" si="586"/>
        <v>0</v>
      </c>
      <c r="BP885" s="127"/>
      <c r="BQ885" s="409"/>
    </row>
    <row r="886" spans="1:69" s="131" customFormat="1" ht="17.55" hidden="1" customHeight="1">
      <c r="A886" s="83"/>
      <c r="C886" s="139" t="str">
        <f t="shared" si="562"/>
        <v>H</v>
      </c>
      <c r="D886" s="130" t="str">
        <f t="shared" si="577"/>
        <v>R_Host</v>
      </c>
      <c r="E886" s="129">
        <f t="shared" si="587"/>
        <v>0</v>
      </c>
      <c r="F886" s="717"/>
      <c r="G886" s="123">
        <f t="shared" ref="G886:P895" si="588">SUMIFS(Share, Y, $E$3, Config, $G$11, P, G$15, LType, $D886, MSup, $E886)</f>
        <v>0</v>
      </c>
      <c r="H886" s="121">
        <f t="shared" si="588"/>
        <v>0</v>
      </c>
      <c r="I886" s="121">
        <f t="shared" si="588"/>
        <v>0</v>
      </c>
      <c r="J886" s="121">
        <f t="shared" si="588"/>
        <v>0</v>
      </c>
      <c r="K886" s="121">
        <f t="shared" si="588"/>
        <v>0</v>
      </c>
      <c r="L886" s="121">
        <f t="shared" si="588"/>
        <v>0</v>
      </c>
      <c r="M886" s="121">
        <f t="shared" si="588"/>
        <v>0</v>
      </c>
      <c r="N886" s="121">
        <f t="shared" si="588"/>
        <v>0</v>
      </c>
      <c r="O886" s="121">
        <f t="shared" si="588"/>
        <v>0</v>
      </c>
      <c r="P886" s="126">
        <f t="shared" si="588"/>
        <v>0</v>
      </c>
      <c r="Q886" s="122"/>
      <c r="R886" s="408">
        <f t="shared" si="563"/>
        <v>0</v>
      </c>
      <c r="S886" s="693"/>
      <c r="T886" s="700">
        <f t="shared" si="582"/>
        <v>0</v>
      </c>
      <c r="U886" s="701">
        <f t="shared" si="582"/>
        <v>0</v>
      </c>
      <c r="V886" s="693"/>
      <c r="W886" s="700">
        <f t="shared" si="583"/>
        <v>0</v>
      </c>
      <c r="X886" s="126">
        <f t="shared" si="583"/>
        <v>0</v>
      </c>
      <c r="Y886" s="696">
        <f t="shared" si="564"/>
        <v>0</v>
      </c>
      <c r="Z886" s="408">
        <f t="shared" si="565"/>
        <v>0</v>
      </c>
      <c r="AA886" s="127"/>
      <c r="AB886" s="123">
        <f t="shared" ref="AB886:AO895" si="589">SUMIFS(Share, Y, $E$3, Config, $AB$11, P, AB$15, LType, $D886, MSup, $E886)</f>
        <v>0</v>
      </c>
      <c r="AC886" s="121">
        <f t="shared" si="589"/>
        <v>0</v>
      </c>
      <c r="AD886" s="121">
        <f t="shared" si="589"/>
        <v>0</v>
      </c>
      <c r="AE886" s="121">
        <f t="shared" si="589"/>
        <v>0</v>
      </c>
      <c r="AF886" s="121">
        <f t="shared" si="589"/>
        <v>0</v>
      </c>
      <c r="AG886" s="121">
        <f t="shared" si="589"/>
        <v>0</v>
      </c>
      <c r="AH886" s="121">
        <f t="shared" si="589"/>
        <v>0</v>
      </c>
      <c r="AI886" s="121">
        <f t="shared" si="589"/>
        <v>0</v>
      </c>
      <c r="AJ886" s="121">
        <f t="shared" si="589"/>
        <v>0</v>
      </c>
      <c r="AK886" s="121">
        <f t="shared" si="589"/>
        <v>0</v>
      </c>
      <c r="AL886" s="121">
        <f t="shared" si="589"/>
        <v>0</v>
      </c>
      <c r="AM886" s="121">
        <f t="shared" si="589"/>
        <v>0</v>
      </c>
      <c r="AN886" s="121">
        <f t="shared" si="589"/>
        <v>0</v>
      </c>
      <c r="AO886" s="701">
        <f t="shared" si="589"/>
        <v>0</v>
      </c>
      <c r="AP886" s="122"/>
      <c r="AQ886" s="123">
        <f t="shared" ref="AQ886:BD895" si="590">SUMIFS(Share, Y, $E$3, Config, $AQ$11, P, AQ$15, LType, $D886, MSup, $E886)</f>
        <v>0</v>
      </c>
      <c r="AR886" s="121">
        <f t="shared" si="590"/>
        <v>0</v>
      </c>
      <c r="AS886" s="121">
        <f t="shared" si="590"/>
        <v>0</v>
      </c>
      <c r="AT886" s="121">
        <f t="shared" si="590"/>
        <v>0</v>
      </c>
      <c r="AU886" s="121">
        <f t="shared" si="590"/>
        <v>0</v>
      </c>
      <c r="AV886" s="121">
        <f t="shared" si="590"/>
        <v>0</v>
      </c>
      <c r="AW886" s="121">
        <f t="shared" si="590"/>
        <v>0</v>
      </c>
      <c r="AX886" s="121">
        <f t="shared" si="590"/>
        <v>0</v>
      </c>
      <c r="AY886" s="121">
        <f t="shared" si="590"/>
        <v>0</v>
      </c>
      <c r="AZ886" s="121">
        <f t="shared" si="590"/>
        <v>0</v>
      </c>
      <c r="BA886" s="121">
        <f t="shared" si="590"/>
        <v>0</v>
      </c>
      <c r="BB886" s="121">
        <f t="shared" si="590"/>
        <v>0</v>
      </c>
      <c r="BC886" s="121">
        <f t="shared" si="590"/>
        <v>0</v>
      </c>
      <c r="BD886" s="701">
        <f t="shared" si="590"/>
        <v>0</v>
      </c>
      <c r="BE886" s="693"/>
      <c r="BF886" s="122">
        <f t="shared" si="566"/>
        <v>0</v>
      </c>
      <c r="BG886" s="124"/>
      <c r="BH886" s="122">
        <f t="shared" si="567"/>
        <v>0</v>
      </c>
      <c r="BI886" s="124"/>
      <c r="BJ886" s="122">
        <f t="shared" si="568"/>
        <v>0</v>
      </c>
      <c r="BK886" s="124"/>
      <c r="BL886" s="125">
        <f t="shared" si="569"/>
        <v>0</v>
      </c>
      <c r="BM886" s="124"/>
      <c r="BN886" s="123">
        <f t="shared" si="586"/>
        <v>0</v>
      </c>
      <c r="BO886" s="126">
        <f t="shared" si="586"/>
        <v>0</v>
      </c>
      <c r="BP886" s="127"/>
      <c r="BQ886" s="409"/>
    </row>
    <row r="887" spans="1:69" s="131" customFormat="1" ht="17.55" hidden="1" customHeight="1">
      <c r="A887" s="83"/>
      <c r="C887" s="139" t="str">
        <f t="shared" si="562"/>
        <v>H</v>
      </c>
      <c r="D887" s="130" t="str">
        <f t="shared" si="577"/>
        <v>R_Host</v>
      </c>
      <c r="E887" s="129">
        <f t="shared" si="587"/>
        <v>0</v>
      </c>
      <c r="F887" s="717"/>
      <c r="G887" s="123">
        <f t="shared" si="588"/>
        <v>0</v>
      </c>
      <c r="H887" s="121">
        <f t="shared" si="588"/>
        <v>0</v>
      </c>
      <c r="I887" s="121">
        <f t="shared" si="588"/>
        <v>0</v>
      </c>
      <c r="J887" s="121">
        <f t="shared" si="588"/>
        <v>0</v>
      </c>
      <c r="K887" s="121">
        <f t="shared" si="588"/>
        <v>0</v>
      </c>
      <c r="L887" s="121">
        <f t="shared" si="588"/>
        <v>0</v>
      </c>
      <c r="M887" s="121">
        <f t="shared" si="588"/>
        <v>0</v>
      </c>
      <c r="N887" s="121">
        <f t="shared" si="588"/>
        <v>0</v>
      </c>
      <c r="O887" s="121">
        <f t="shared" si="588"/>
        <v>0</v>
      </c>
      <c r="P887" s="126">
        <f t="shared" si="588"/>
        <v>0</v>
      </c>
      <c r="Q887" s="122"/>
      <c r="R887" s="408">
        <f t="shared" si="563"/>
        <v>0</v>
      </c>
      <c r="S887" s="693"/>
      <c r="T887" s="700">
        <f t="shared" si="582"/>
        <v>0</v>
      </c>
      <c r="U887" s="701">
        <f t="shared" si="582"/>
        <v>0</v>
      </c>
      <c r="V887" s="693"/>
      <c r="W887" s="700">
        <f t="shared" si="583"/>
        <v>0</v>
      </c>
      <c r="X887" s="126">
        <f t="shared" si="583"/>
        <v>0</v>
      </c>
      <c r="Y887" s="696">
        <f t="shared" si="564"/>
        <v>0</v>
      </c>
      <c r="Z887" s="408">
        <f t="shared" si="565"/>
        <v>0</v>
      </c>
      <c r="AA887" s="127"/>
      <c r="AB887" s="123">
        <f t="shared" si="589"/>
        <v>0</v>
      </c>
      <c r="AC887" s="121">
        <f t="shared" si="589"/>
        <v>0</v>
      </c>
      <c r="AD887" s="121">
        <f t="shared" si="589"/>
        <v>0</v>
      </c>
      <c r="AE887" s="121">
        <f t="shared" si="589"/>
        <v>0</v>
      </c>
      <c r="AF887" s="121">
        <f t="shared" si="589"/>
        <v>0</v>
      </c>
      <c r="AG887" s="121">
        <f t="shared" si="589"/>
        <v>0</v>
      </c>
      <c r="AH887" s="121">
        <f t="shared" si="589"/>
        <v>0</v>
      </c>
      <c r="AI887" s="121">
        <f t="shared" si="589"/>
        <v>0</v>
      </c>
      <c r="AJ887" s="121">
        <f t="shared" si="589"/>
        <v>0</v>
      </c>
      <c r="AK887" s="121">
        <f t="shared" si="589"/>
        <v>0</v>
      </c>
      <c r="AL887" s="121">
        <f t="shared" si="589"/>
        <v>0</v>
      </c>
      <c r="AM887" s="121">
        <f t="shared" si="589"/>
        <v>0</v>
      </c>
      <c r="AN887" s="121">
        <f t="shared" si="589"/>
        <v>0</v>
      </c>
      <c r="AO887" s="701">
        <f t="shared" si="589"/>
        <v>0</v>
      </c>
      <c r="AP887" s="122"/>
      <c r="AQ887" s="123">
        <f t="shared" si="590"/>
        <v>0</v>
      </c>
      <c r="AR887" s="121">
        <f t="shared" si="590"/>
        <v>0</v>
      </c>
      <c r="AS887" s="121">
        <f t="shared" si="590"/>
        <v>0</v>
      </c>
      <c r="AT887" s="121">
        <f t="shared" si="590"/>
        <v>0</v>
      </c>
      <c r="AU887" s="121">
        <f t="shared" si="590"/>
        <v>0</v>
      </c>
      <c r="AV887" s="121">
        <f t="shared" si="590"/>
        <v>0</v>
      </c>
      <c r="AW887" s="121">
        <f t="shared" si="590"/>
        <v>0</v>
      </c>
      <c r="AX887" s="121">
        <f t="shared" si="590"/>
        <v>0</v>
      </c>
      <c r="AY887" s="121">
        <f t="shared" si="590"/>
        <v>0</v>
      </c>
      <c r="AZ887" s="121">
        <f t="shared" si="590"/>
        <v>0</v>
      </c>
      <c r="BA887" s="121">
        <f t="shared" si="590"/>
        <v>0</v>
      </c>
      <c r="BB887" s="121">
        <f t="shared" si="590"/>
        <v>0</v>
      </c>
      <c r="BC887" s="121">
        <f t="shared" si="590"/>
        <v>0</v>
      </c>
      <c r="BD887" s="701">
        <f t="shared" si="590"/>
        <v>0</v>
      </c>
      <c r="BE887" s="693"/>
      <c r="BF887" s="122">
        <f t="shared" si="566"/>
        <v>0</v>
      </c>
      <c r="BG887" s="124"/>
      <c r="BH887" s="122">
        <f t="shared" si="567"/>
        <v>0</v>
      </c>
      <c r="BI887" s="124"/>
      <c r="BJ887" s="122">
        <f t="shared" si="568"/>
        <v>0</v>
      </c>
      <c r="BK887" s="124"/>
      <c r="BL887" s="125">
        <f t="shared" si="569"/>
        <v>0</v>
      </c>
      <c r="BM887" s="124"/>
      <c r="BN887" s="123">
        <f t="shared" si="586"/>
        <v>0</v>
      </c>
      <c r="BO887" s="126">
        <f t="shared" si="586"/>
        <v>0</v>
      </c>
      <c r="BP887" s="127"/>
      <c r="BQ887" s="409"/>
    </row>
    <row r="888" spans="1:69" s="131" customFormat="1" ht="17.55" hidden="1" customHeight="1">
      <c r="A888" s="83"/>
      <c r="C888" s="139" t="str">
        <f t="shared" si="562"/>
        <v>H</v>
      </c>
      <c r="D888" s="130" t="str">
        <f t="shared" si="577"/>
        <v>R_Host</v>
      </c>
      <c r="E888" s="129">
        <f t="shared" si="587"/>
        <v>0</v>
      </c>
      <c r="F888" s="717"/>
      <c r="G888" s="123">
        <f t="shared" si="588"/>
        <v>0</v>
      </c>
      <c r="H888" s="121">
        <f t="shared" si="588"/>
        <v>0</v>
      </c>
      <c r="I888" s="121">
        <f t="shared" si="588"/>
        <v>0</v>
      </c>
      <c r="J888" s="121">
        <f t="shared" si="588"/>
        <v>0</v>
      </c>
      <c r="K888" s="121">
        <f t="shared" si="588"/>
        <v>0</v>
      </c>
      <c r="L888" s="121">
        <f t="shared" si="588"/>
        <v>0</v>
      </c>
      <c r="M888" s="121">
        <f t="shared" si="588"/>
        <v>0</v>
      </c>
      <c r="N888" s="121">
        <f t="shared" si="588"/>
        <v>0</v>
      </c>
      <c r="O888" s="121">
        <f t="shared" si="588"/>
        <v>0</v>
      </c>
      <c r="P888" s="126">
        <f t="shared" si="588"/>
        <v>0</v>
      </c>
      <c r="Q888" s="122"/>
      <c r="R888" s="408">
        <f t="shared" si="563"/>
        <v>0</v>
      </c>
      <c r="S888" s="693"/>
      <c r="T888" s="700">
        <f t="shared" si="582"/>
        <v>0</v>
      </c>
      <c r="U888" s="701">
        <f t="shared" si="582"/>
        <v>0</v>
      </c>
      <c r="V888" s="693"/>
      <c r="W888" s="700">
        <f t="shared" si="583"/>
        <v>0</v>
      </c>
      <c r="X888" s="126">
        <f t="shared" si="583"/>
        <v>0</v>
      </c>
      <c r="Y888" s="696">
        <f t="shared" si="564"/>
        <v>0</v>
      </c>
      <c r="Z888" s="408">
        <f t="shared" si="565"/>
        <v>0</v>
      </c>
      <c r="AA888" s="127"/>
      <c r="AB888" s="123">
        <f t="shared" si="589"/>
        <v>0</v>
      </c>
      <c r="AC888" s="121">
        <f t="shared" si="589"/>
        <v>0</v>
      </c>
      <c r="AD888" s="121">
        <f t="shared" si="589"/>
        <v>0</v>
      </c>
      <c r="AE888" s="121">
        <f t="shared" si="589"/>
        <v>0</v>
      </c>
      <c r="AF888" s="121">
        <f t="shared" si="589"/>
        <v>0</v>
      </c>
      <c r="AG888" s="121">
        <f t="shared" si="589"/>
        <v>0</v>
      </c>
      <c r="AH888" s="121">
        <f t="shared" si="589"/>
        <v>0</v>
      </c>
      <c r="AI888" s="121">
        <f t="shared" si="589"/>
        <v>0</v>
      </c>
      <c r="AJ888" s="121">
        <f t="shared" si="589"/>
        <v>0</v>
      </c>
      <c r="AK888" s="121">
        <f t="shared" si="589"/>
        <v>0</v>
      </c>
      <c r="AL888" s="121">
        <f t="shared" si="589"/>
        <v>0</v>
      </c>
      <c r="AM888" s="121">
        <f t="shared" si="589"/>
        <v>0</v>
      </c>
      <c r="AN888" s="121">
        <f t="shared" si="589"/>
        <v>0</v>
      </c>
      <c r="AO888" s="701">
        <f t="shared" si="589"/>
        <v>0</v>
      </c>
      <c r="AP888" s="122"/>
      <c r="AQ888" s="123">
        <f t="shared" si="590"/>
        <v>0</v>
      </c>
      <c r="AR888" s="121">
        <f t="shared" si="590"/>
        <v>0</v>
      </c>
      <c r="AS888" s="121">
        <f t="shared" si="590"/>
        <v>0</v>
      </c>
      <c r="AT888" s="121">
        <f t="shared" si="590"/>
        <v>0</v>
      </c>
      <c r="AU888" s="121">
        <f t="shared" si="590"/>
        <v>0</v>
      </c>
      <c r="AV888" s="121">
        <f t="shared" si="590"/>
        <v>0</v>
      </c>
      <c r="AW888" s="121">
        <f t="shared" si="590"/>
        <v>0</v>
      </c>
      <c r="AX888" s="121">
        <f t="shared" si="590"/>
        <v>0</v>
      </c>
      <c r="AY888" s="121">
        <f t="shared" si="590"/>
        <v>0</v>
      </c>
      <c r="AZ888" s="121">
        <f t="shared" si="590"/>
        <v>0</v>
      </c>
      <c r="BA888" s="121">
        <f t="shared" si="590"/>
        <v>0</v>
      </c>
      <c r="BB888" s="121">
        <f t="shared" si="590"/>
        <v>0</v>
      </c>
      <c r="BC888" s="121">
        <f t="shared" si="590"/>
        <v>0</v>
      </c>
      <c r="BD888" s="701">
        <f t="shared" si="590"/>
        <v>0</v>
      </c>
      <c r="BE888" s="693"/>
      <c r="BF888" s="122">
        <f t="shared" si="566"/>
        <v>0</v>
      </c>
      <c r="BG888" s="124"/>
      <c r="BH888" s="122">
        <f t="shared" si="567"/>
        <v>0</v>
      </c>
      <c r="BI888" s="124"/>
      <c r="BJ888" s="122">
        <f t="shared" si="568"/>
        <v>0</v>
      </c>
      <c r="BK888" s="124"/>
      <c r="BL888" s="125">
        <f t="shared" si="569"/>
        <v>0</v>
      </c>
      <c r="BM888" s="124"/>
      <c r="BN888" s="123">
        <f t="shared" si="586"/>
        <v>0</v>
      </c>
      <c r="BO888" s="126">
        <f t="shared" si="586"/>
        <v>0</v>
      </c>
      <c r="BP888" s="127"/>
      <c r="BQ888" s="409"/>
    </row>
    <row r="889" spans="1:69" s="131" customFormat="1" ht="17.55" hidden="1" customHeight="1">
      <c r="A889" s="83"/>
      <c r="C889" s="139" t="str">
        <f t="shared" si="562"/>
        <v>H</v>
      </c>
      <c r="D889" s="130" t="str">
        <f t="shared" si="577"/>
        <v>R_Host</v>
      </c>
      <c r="E889" s="129">
        <f t="shared" si="587"/>
        <v>0</v>
      </c>
      <c r="F889" s="717"/>
      <c r="G889" s="123">
        <f t="shared" si="588"/>
        <v>0</v>
      </c>
      <c r="H889" s="121">
        <f t="shared" si="588"/>
        <v>0</v>
      </c>
      <c r="I889" s="121">
        <f t="shared" si="588"/>
        <v>0</v>
      </c>
      <c r="J889" s="121">
        <f t="shared" si="588"/>
        <v>0</v>
      </c>
      <c r="K889" s="121">
        <f t="shared" si="588"/>
        <v>0</v>
      </c>
      <c r="L889" s="121">
        <f t="shared" si="588"/>
        <v>0</v>
      </c>
      <c r="M889" s="121">
        <f t="shared" si="588"/>
        <v>0</v>
      </c>
      <c r="N889" s="121">
        <f t="shared" si="588"/>
        <v>0</v>
      </c>
      <c r="O889" s="121">
        <f t="shared" si="588"/>
        <v>0</v>
      </c>
      <c r="P889" s="126">
        <f t="shared" si="588"/>
        <v>0</v>
      </c>
      <c r="Q889" s="122"/>
      <c r="R889" s="408">
        <f t="shared" si="563"/>
        <v>0</v>
      </c>
      <c r="S889" s="693"/>
      <c r="T889" s="700">
        <f t="shared" si="582"/>
        <v>0</v>
      </c>
      <c r="U889" s="701">
        <f t="shared" si="582"/>
        <v>0</v>
      </c>
      <c r="V889" s="693"/>
      <c r="W889" s="700">
        <f t="shared" si="583"/>
        <v>0</v>
      </c>
      <c r="X889" s="126">
        <f t="shared" si="583"/>
        <v>0</v>
      </c>
      <c r="Y889" s="696">
        <f t="shared" si="564"/>
        <v>0</v>
      </c>
      <c r="Z889" s="408">
        <f t="shared" si="565"/>
        <v>0</v>
      </c>
      <c r="AA889" s="127"/>
      <c r="AB889" s="123">
        <f t="shared" si="589"/>
        <v>0</v>
      </c>
      <c r="AC889" s="121">
        <f t="shared" si="589"/>
        <v>0</v>
      </c>
      <c r="AD889" s="121">
        <f t="shared" si="589"/>
        <v>0</v>
      </c>
      <c r="AE889" s="121">
        <f t="shared" si="589"/>
        <v>0</v>
      </c>
      <c r="AF889" s="121">
        <f t="shared" si="589"/>
        <v>0</v>
      </c>
      <c r="AG889" s="121">
        <f t="shared" si="589"/>
        <v>0</v>
      </c>
      <c r="AH889" s="121">
        <f t="shared" si="589"/>
        <v>0</v>
      </c>
      <c r="AI889" s="121">
        <f t="shared" si="589"/>
        <v>0</v>
      </c>
      <c r="AJ889" s="121">
        <f t="shared" si="589"/>
        <v>0</v>
      </c>
      <c r="AK889" s="121">
        <f t="shared" si="589"/>
        <v>0</v>
      </c>
      <c r="AL889" s="121">
        <f t="shared" si="589"/>
        <v>0</v>
      </c>
      <c r="AM889" s="121">
        <f t="shared" si="589"/>
        <v>0</v>
      </c>
      <c r="AN889" s="121">
        <f t="shared" si="589"/>
        <v>0</v>
      </c>
      <c r="AO889" s="701">
        <f t="shared" si="589"/>
        <v>0</v>
      </c>
      <c r="AP889" s="122"/>
      <c r="AQ889" s="123">
        <f t="shared" si="590"/>
        <v>0</v>
      </c>
      <c r="AR889" s="121">
        <f t="shared" si="590"/>
        <v>0</v>
      </c>
      <c r="AS889" s="121">
        <f t="shared" si="590"/>
        <v>0</v>
      </c>
      <c r="AT889" s="121">
        <f t="shared" si="590"/>
        <v>0</v>
      </c>
      <c r="AU889" s="121">
        <f t="shared" si="590"/>
        <v>0</v>
      </c>
      <c r="AV889" s="121">
        <f t="shared" si="590"/>
        <v>0</v>
      </c>
      <c r="AW889" s="121">
        <f t="shared" si="590"/>
        <v>0</v>
      </c>
      <c r="AX889" s="121">
        <f t="shared" si="590"/>
        <v>0</v>
      </c>
      <c r="AY889" s="121">
        <f t="shared" si="590"/>
        <v>0</v>
      </c>
      <c r="AZ889" s="121">
        <f t="shared" si="590"/>
        <v>0</v>
      </c>
      <c r="BA889" s="121">
        <f t="shared" si="590"/>
        <v>0</v>
      </c>
      <c r="BB889" s="121">
        <f t="shared" si="590"/>
        <v>0</v>
      </c>
      <c r="BC889" s="121">
        <f t="shared" si="590"/>
        <v>0</v>
      </c>
      <c r="BD889" s="701">
        <f t="shared" si="590"/>
        <v>0</v>
      </c>
      <c r="BE889" s="693"/>
      <c r="BF889" s="122">
        <f t="shared" si="566"/>
        <v>0</v>
      </c>
      <c r="BG889" s="124"/>
      <c r="BH889" s="122">
        <f t="shared" si="567"/>
        <v>0</v>
      </c>
      <c r="BI889" s="124"/>
      <c r="BJ889" s="122">
        <f t="shared" si="568"/>
        <v>0</v>
      </c>
      <c r="BK889" s="124"/>
      <c r="BL889" s="125">
        <f t="shared" si="569"/>
        <v>0</v>
      </c>
      <c r="BM889" s="124"/>
      <c r="BN889" s="123">
        <f t="shared" si="586"/>
        <v>0</v>
      </c>
      <c r="BO889" s="126">
        <f t="shared" si="586"/>
        <v>0</v>
      </c>
      <c r="BP889" s="127"/>
      <c r="BQ889" s="409"/>
    </row>
    <row r="890" spans="1:69" s="58" customFormat="1" ht="17.55" customHeight="1">
      <c r="A890"/>
      <c r="B890"/>
      <c r="C890" s="139" t="str">
        <f t="shared" si="562"/>
        <v/>
      </c>
      <c r="D890" s="130" t="str">
        <f>$D879</f>
        <v>R_Host</v>
      </c>
      <c r="E890" s="129" t="str">
        <f t="shared" ref="E890:E914" si="591">E295</f>
        <v>Unknown</v>
      </c>
      <c r="F890" s="717"/>
      <c r="G890" s="123">
        <f t="shared" si="588"/>
        <v>0</v>
      </c>
      <c r="H890" s="121">
        <f t="shared" si="588"/>
        <v>0.3</v>
      </c>
      <c r="I890" s="121">
        <f t="shared" si="588"/>
        <v>0.2</v>
      </c>
      <c r="J890" s="121">
        <f t="shared" si="588"/>
        <v>0.1</v>
      </c>
      <c r="K890" s="121">
        <f t="shared" si="588"/>
        <v>0</v>
      </c>
      <c r="L890" s="121">
        <f t="shared" si="588"/>
        <v>0</v>
      </c>
      <c r="M890" s="121">
        <f t="shared" si="588"/>
        <v>0</v>
      </c>
      <c r="N890" s="121">
        <f t="shared" si="588"/>
        <v>0</v>
      </c>
      <c r="O890" s="121">
        <f t="shared" si="588"/>
        <v>0</v>
      </c>
      <c r="P890" s="126">
        <f t="shared" si="588"/>
        <v>0.3</v>
      </c>
      <c r="Q890" s="122"/>
      <c r="R890" s="408">
        <f t="shared" si="563"/>
        <v>0</v>
      </c>
      <c r="S890" s="693"/>
      <c r="T890" s="700">
        <f t="shared" si="582"/>
        <v>0</v>
      </c>
      <c r="U890" s="701">
        <f t="shared" si="582"/>
        <v>0.15</v>
      </c>
      <c r="V890" s="693"/>
      <c r="W890" s="700">
        <f t="shared" si="583"/>
        <v>0</v>
      </c>
      <c r="X890" s="126">
        <f t="shared" si="583"/>
        <v>0.15</v>
      </c>
      <c r="Y890" s="696">
        <f t="shared" si="564"/>
        <v>0</v>
      </c>
      <c r="Z890" s="408">
        <f t="shared" si="565"/>
        <v>0</v>
      </c>
      <c r="AA890" s="127"/>
      <c r="AB890" s="123">
        <f t="shared" si="589"/>
        <v>0</v>
      </c>
      <c r="AC890" s="121">
        <f t="shared" si="589"/>
        <v>0</v>
      </c>
      <c r="AD890" s="121">
        <f t="shared" si="589"/>
        <v>0</v>
      </c>
      <c r="AE890" s="121">
        <f t="shared" si="589"/>
        <v>0</v>
      </c>
      <c r="AF890" s="121">
        <f t="shared" si="589"/>
        <v>0</v>
      </c>
      <c r="AG890" s="121">
        <f t="shared" si="589"/>
        <v>0</v>
      </c>
      <c r="AH890" s="121">
        <f t="shared" si="589"/>
        <v>0</v>
      </c>
      <c r="AI890" s="121">
        <f t="shared" si="589"/>
        <v>0.2</v>
      </c>
      <c r="AJ890" s="121">
        <f t="shared" si="589"/>
        <v>0</v>
      </c>
      <c r="AK890" s="121">
        <f t="shared" si="589"/>
        <v>0</v>
      </c>
      <c r="AL890" s="121">
        <f t="shared" si="589"/>
        <v>0.1</v>
      </c>
      <c r="AM890" s="121">
        <f t="shared" si="589"/>
        <v>0.4</v>
      </c>
      <c r="AN890" s="121">
        <f t="shared" si="589"/>
        <v>0</v>
      </c>
      <c r="AO890" s="701">
        <f t="shared" si="589"/>
        <v>0</v>
      </c>
      <c r="AP890" s="122"/>
      <c r="AQ890" s="123">
        <f t="shared" si="590"/>
        <v>0</v>
      </c>
      <c r="AR890" s="121">
        <f t="shared" si="590"/>
        <v>0</v>
      </c>
      <c r="AS890" s="121">
        <f t="shared" si="590"/>
        <v>0</v>
      </c>
      <c r="AT890" s="121">
        <f t="shared" si="590"/>
        <v>0</v>
      </c>
      <c r="AU890" s="121">
        <f t="shared" si="590"/>
        <v>0</v>
      </c>
      <c r="AV890" s="121">
        <f t="shared" si="590"/>
        <v>0</v>
      </c>
      <c r="AW890" s="121">
        <f t="shared" si="590"/>
        <v>0</v>
      </c>
      <c r="AX890" s="121">
        <f t="shared" si="590"/>
        <v>0</v>
      </c>
      <c r="AY890" s="121">
        <f t="shared" si="590"/>
        <v>0</v>
      </c>
      <c r="AZ890" s="121">
        <f t="shared" si="590"/>
        <v>0</v>
      </c>
      <c r="BA890" s="121">
        <f t="shared" si="590"/>
        <v>0</v>
      </c>
      <c r="BB890" s="121">
        <f t="shared" si="590"/>
        <v>0</v>
      </c>
      <c r="BC890" s="121">
        <f t="shared" si="590"/>
        <v>0</v>
      </c>
      <c r="BD890" s="701">
        <f t="shared" si="590"/>
        <v>0</v>
      </c>
      <c r="BE890" s="693"/>
      <c r="BF890" s="122">
        <f t="shared" si="566"/>
        <v>0</v>
      </c>
      <c r="BG890" s="124"/>
      <c r="BH890" s="122">
        <f t="shared" si="567"/>
        <v>0</v>
      </c>
      <c r="BI890" s="124"/>
      <c r="BJ890" s="122">
        <f t="shared" si="568"/>
        <v>0</v>
      </c>
      <c r="BK890" s="124"/>
      <c r="BL890" s="125">
        <f t="shared" si="569"/>
        <v>0</v>
      </c>
      <c r="BM890" s="124"/>
      <c r="BN890" s="123">
        <f t="shared" si="586"/>
        <v>0</v>
      </c>
      <c r="BO890" s="126">
        <f t="shared" si="586"/>
        <v>0</v>
      </c>
      <c r="BP890" s="127"/>
      <c r="BQ890" s="410"/>
    </row>
    <row r="891" spans="1:69" s="58" customFormat="1" ht="17.55" hidden="1" customHeight="1">
      <c r="A891"/>
      <c r="B891"/>
      <c r="C891" s="139" t="str">
        <f t="shared" si="562"/>
        <v>H</v>
      </c>
      <c r="D891" s="130" t="str">
        <f>Parameter!G87</f>
        <v>R_Prime</v>
      </c>
      <c r="E891" s="129" t="str">
        <f t="shared" si="591"/>
        <v>Aglaia Tech</v>
      </c>
      <c r="F891" s="717"/>
      <c r="G891" s="123">
        <f t="shared" si="588"/>
        <v>0</v>
      </c>
      <c r="H891" s="121">
        <f t="shared" si="588"/>
        <v>0</v>
      </c>
      <c r="I891" s="121">
        <f t="shared" si="588"/>
        <v>0</v>
      </c>
      <c r="J891" s="121">
        <f t="shared" si="588"/>
        <v>0</v>
      </c>
      <c r="K891" s="121">
        <f t="shared" si="588"/>
        <v>0</v>
      </c>
      <c r="L891" s="121">
        <f t="shared" si="588"/>
        <v>0</v>
      </c>
      <c r="M891" s="121">
        <f t="shared" si="588"/>
        <v>0</v>
      </c>
      <c r="N891" s="121">
        <f t="shared" si="588"/>
        <v>0</v>
      </c>
      <c r="O891" s="121">
        <f t="shared" si="588"/>
        <v>0</v>
      </c>
      <c r="P891" s="126">
        <f t="shared" si="588"/>
        <v>0</v>
      </c>
      <c r="Q891" s="122"/>
      <c r="R891" s="408">
        <f t="shared" si="563"/>
        <v>0</v>
      </c>
      <c r="S891" s="693"/>
      <c r="T891" s="700">
        <f t="shared" si="582"/>
        <v>0</v>
      </c>
      <c r="U891" s="701">
        <f t="shared" si="582"/>
        <v>0</v>
      </c>
      <c r="V891" s="693"/>
      <c r="W891" s="700">
        <f t="shared" si="583"/>
        <v>0</v>
      </c>
      <c r="X891" s="126">
        <f t="shared" si="583"/>
        <v>0</v>
      </c>
      <c r="Y891" s="696">
        <f t="shared" si="564"/>
        <v>0</v>
      </c>
      <c r="Z891" s="408">
        <f t="shared" si="565"/>
        <v>0</v>
      </c>
      <c r="AA891" s="127"/>
      <c r="AB891" s="123">
        <f t="shared" si="589"/>
        <v>0</v>
      </c>
      <c r="AC891" s="121">
        <f t="shared" si="589"/>
        <v>0</v>
      </c>
      <c r="AD891" s="121">
        <f t="shared" si="589"/>
        <v>0</v>
      </c>
      <c r="AE891" s="121">
        <f t="shared" si="589"/>
        <v>0</v>
      </c>
      <c r="AF891" s="121">
        <f t="shared" si="589"/>
        <v>0</v>
      </c>
      <c r="AG891" s="121">
        <f t="shared" si="589"/>
        <v>0</v>
      </c>
      <c r="AH891" s="121">
        <f t="shared" si="589"/>
        <v>0</v>
      </c>
      <c r="AI891" s="121">
        <f t="shared" si="589"/>
        <v>0</v>
      </c>
      <c r="AJ891" s="121">
        <f t="shared" si="589"/>
        <v>0</v>
      </c>
      <c r="AK891" s="121">
        <f t="shared" si="589"/>
        <v>0</v>
      </c>
      <c r="AL891" s="121">
        <f t="shared" si="589"/>
        <v>0</v>
      </c>
      <c r="AM891" s="121">
        <f t="shared" si="589"/>
        <v>0</v>
      </c>
      <c r="AN891" s="121">
        <f t="shared" si="589"/>
        <v>0</v>
      </c>
      <c r="AO891" s="701">
        <f t="shared" si="589"/>
        <v>0</v>
      </c>
      <c r="AP891" s="122"/>
      <c r="AQ891" s="123">
        <f t="shared" si="590"/>
        <v>0</v>
      </c>
      <c r="AR891" s="121">
        <f t="shared" si="590"/>
        <v>0</v>
      </c>
      <c r="AS891" s="121">
        <f t="shared" si="590"/>
        <v>0</v>
      </c>
      <c r="AT891" s="121">
        <f t="shared" si="590"/>
        <v>0</v>
      </c>
      <c r="AU891" s="121">
        <f t="shared" si="590"/>
        <v>0</v>
      </c>
      <c r="AV891" s="121">
        <f t="shared" si="590"/>
        <v>0</v>
      </c>
      <c r="AW891" s="121">
        <f t="shared" si="590"/>
        <v>0</v>
      </c>
      <c r="AX891" s="121">
        <f t="shared" si="590"/>
        <v>0</v>
      </c>
      <c r="AY891" s="121">
        <f t="shared" si="590"/>
        <v>0</v>
      </c>
      <c r="AZ891" s="121">
        <f t="shared" si="590"/>
        <v>0</v>
      </c>
      <c r="BA891" s="121">
        <f t="shared" si="590"/>
        <v>0</v>
      </c>
      <c r="BB891" s="121">
        <f t="shared" si="590"/>
        <v>0</v>
      </c>
      <c r="BC891" s="121">
        <f t="shared" si="590"/>
        <v>0</v>
      </c>
      <c r="BD891" s="701">
        <f t="shared" si="590"/>
        <v>0</v>
      </c>
      <c r="BE891" s="693"/>
      <c r="BF891" s="122">
        <f t="shared" si="566"/>
        <v>0</v>
      </c>
      <c r="BG891" s="124"/>
      <c r="BH891" s="122">
        <f t="shared" si="567"/>
        <v>0</v>
      </c>
      <c r="BI891" s="124"/>
      <c r="BJ891" s="122">
        <f t="shared" si="568"/>
        <v>0</v>
      </c>
      <c r="BK891" s="124"/>
      <c r="BL891" s="125">
        <f t="shared" si="569"/>
        <v>0</v>
      </c>
      <c r="BM891" s="124"/>
      <c r="BN891" s="123">
        <f t="shared" si="586"/>
        <v>0</v>
      </c>
      <c r="BO891" s="126">
        <f t="shared" si="586"/>
        <v>0</v>
      </c>
      <c r="BP891" s="127"/>
      <c r="BQ891" s="410"/>
    </row>
    <row r="892" spans="1:69" s="58" customFormat="1" ht="17.55" hidden="1" customHeight="1">
      <c r="A892"/>
      <c r="B892"/>
      <c r="C892" s="139" t="str">
        <f t="shared" si="562"/>
        <v>H</v>
      </c>
      <c r="D892" s="130" t="str">
        <f t="shared" ref="D892:D924" si="592">$D891</f>
        <v>R_Prime</v>
      </c>
      <c r="E892" s="129" t="str">
        <f t="shared" si="591"/>
        <v>Bayer</v>
      </c>
      <c r="F892" s="717"/>
      <c r="G892" s="123">
        <f t="shared" si="588"/>
        <v>0</v>
      </c>
      <c r="H892" s="121">
        <f t="shared" si="588"/>
        <v>0</v>
      </c>
      <c r="I892" s="121">
        <f t="shared" si="588"/>
        <v>0</v>
      </c>
      <c r="J892" s="121">
        <f t="shared" si="588"/>
        <v>0</v>
      </c>
      <c r="K892" s="121">
        <f t="shared" si="588"/>
        <v>0</v>
      </c>
      <c r="L892" s="121">
        <f t="shared" si="588"/>
        <v>0</v>
      </c>
      <c r="M892" s="121">
        <f t="shared" si="588"/>
        <v>0</v>
      </c>
      <c r="N892" s="121">
        <f t="shared" si="588"/>
        <v>0</v>
      </c>
      <c r="O892" s="121">
        <f t="shared" si="588"/>
        <v>0</v>
      </c>
      <c r="P892" s="126">
        <f t="shared" si="588"/>
        <v>0</v>
      </c>
      <c r="Q892" s="122"/>
      <c r="R892" s="408">
        <f t="shared" si="563"/>
        <v>0</v>
      </c>
      <c r="S892" s="693"/>
      <c r="T892" s="700">
        <f t="shared" si="582"/>
        <v>0</v>
      </c>
      <c r="U892" s="701">
        <f t="shared" si="582"/>
        <v>0</v>
      </c>
      <c r="V892" s="693"/>
      <c r="W892" s="700">
        <f t="shared" si="583"/>
        <v>0</v>
      </c>
      <c r="X892" s="126">
        <f t="shared" si="583"/>
        <v>0</v>
      </c>
      <c r="Y892" s="696">
        <f t="shared" si="564"/>
        <v>0</v>
      </c>
      <c r="Z892" s="408">
        <f t="shared" si="565"/>
        <v>0</v>
      </c>
      <c r="AA892" s="127"/>
      <c r="AB892" s="123">
        <f t="shared" si="589"/>
        <v>0</v>
      </c>
      <c r="AC892" s="121">
        <f t="shared" si="589"/>
        <v>0</v>
      </c>
      <c r="AD892" s="121">
        <f t="shared" si="589"/>
        <v>0</v>
      </c>
      <c r="AE892" s="121">
        <f t="shared" si="589"/>
        <v>0</v>
      </c>
      <c r="AF892" s="121">
        <f t="shared" si="589"/>
        <v>0</v>
      </c>
      <c r="AG892" s="121">
        <f t="shared" si="589"/>
        <v>0</v>
      </c>
      <c r="AH892" s="121">
        <f t="shared" si="589"/>
        <v>0</v>
      </c>
      <c r="AI892" s="121">
        <f t="shared" si="589"/>
        <v>0</v>
      </c>
      <c r="AJ892" s="121">
        <f t="shared" si="589"/>
        <v>0</v>
      </c>
      <c r="AK892" s="121">
        <f t="shared" si="589"/>
        <v>0</v>
      </c>
      <c r="AL892" s="121">
        <f t="shared" si="589"/>
        <v>0</v>
      </c>
      <c r="AM892" s="121">
        <f t="shared" si="589"/>
        <v>0</v>
      </c>
      <c r="AN892" s="121">
        <f t="shared" si="589"/>
        <v>0</v>
      </c>
      <c r="AO892" s="701">
        <f t="shared" si="589"/>
        <v>0</v>
      </c>
      <c r="AP892" s="122"/>
      <c r="AQ892" s="123">
        <f t="shared" si="590"/>
        <v>0</v>
      </c>
      <c r="AR892" s="121">
        <f t="shared" si="590"/>
        <v>0</v>
      </c>
      <c r="AS892" s="121">
        <f t="shared" si="590"/>
        <v>0</v>
      </c>
      <c r="AT892" s="121">
        <f t="shared" si="590"/>
        <v>0</v>
      </c>
      <c r="AU892" s="121">
        <f t="shared" si="590"/>
        <v>0</v>
      </c>
      <c r="AV892" s="121">
        <f t="shared" si="590"/>
        <v>0</v>
      </c>
      <c r="AW892" s="121">
        <f t="shared" si="590"/>
        <v>0</v>
      </c>
      <c r="AX892" s="121">
        <f t="shared" si="590"/>
        <v>0</v>
      </c>
      <c r="AY892" s="121">
        <f t="shared" si="590"/>
        <v>0</v>
      </c>
      <c r="AZ892" s="121">
        <f t="shared" si="590"/>
        <v>0</v>
      </c>
      <c r="BA892" s="121">
        <f t="shared" si="590"/>
        <v>0</v>
      </c>
      <c r="BB892" s="121">
        <f t="shared" si="590"/>
        <v>0</v>
      </c>
      <c r="BC892" s="121">
        <f t="shared" si="590"/>
        <v>0</v>
      </c>
      <c r="BD892" s="701">
        <f t="shared" si="590"/>
        <v>0</v>
      </c>
      <c r="BE892" s="693"/>
      <c r="BF892" s="122">
        <f t="shared" si="566"/>
        <v>0</v>
      </c>
      <c r="BG892" s="124"/>
      <c r="BH892" s="122">
        <f t="shared" si="567"/>
        <v>0</v>
      </c>
      <c r="BI892" s="124"/>
      <c r="BJ892" s="122">
        <f t="shared" si="568"/>
        <v>0</v>
      </c>
      <c r="BK892" s="124"/>
      <c r="BL892" s="125">
        <f t="shared" si="569"/>
        <v>0</v>
      </c>
      <c r="BM892" s="124"/>
      <c r="BN892" s="123">
        <f t="shared" si="586"/>
        <v>0</v>
      </c>
      <c r="BO892" s="126">
        <f t="shared" si="586"/>
        <v>0</v>
      </c>
      <c r="BP892" s="127"/>
      <c r="BQ892" s="410"/>
    </row>
    <row r="893" spans="1:69" s="58" customFormat="1" ht="17.55" hidden="1" customHeight="1">
      <c r="A893"/>
      <c r="B893"/>
      <c r="C893" s="139" t="str">
        <f t="shared" si="562"/>
        <v>H</v>
      </c>
      <c r="D893" s="130" t="str">
        <f t="shared" si="592"/>
        <v>R_Prime</v>
      </c>
      <c r="E893" s="129" t="str">
        <f t="shared" si="591"/>
        <v>Comet</v>
      </c>
      <c r="F893" s="717"/>
      <c r="G893" s="123">
        <f t="shared" si="588"/>
        <v>0</v>
      </c>
      <c r="H893" s="121">
        <f t="shared" si="588"/>
        <v>0</v>
      </c>
      <c r="I893" s="121">
        <f t="shared" si="588"/>
        <v>0</v>
      </c>
      <c r="J893" s="121">
        <f t="shared" si="588"/>
        <v>0</v>
      </c>
      <c r="K893" s="121">
        <f t="shared" si="588"/>
        <v>0</v>
      </c>
      <c r="L893" s="121">
        <f t="shared" si="588"/>
        <v>0</v>
      </c>
      <c r="M893" s="121">
        <f t="shared" si="588"/>
        <v>0</v>
      </c>
      <c r="N893" s="121">
        <f t="shared" si="588"/>
        <v>0</v>
      </c>
      <c r="O893" s="121">
        <f t="shared" si="588"/>
        <v>0</v>
      </c>
      <c r="P893" s="126">
        <f t="shared" si="588"/>
        <v>0</v>
      </c>
      <c r="Q893" s="122"/>
      <c r="R893" s="408">
        <f t="shared" si="563"/>
        <v>0</v>
      </c>
      <c r="S893" s="693"/>
      <c r="T893" s="700">
        <f t="shared" si="582"/>
        <v>0</v>
      </c>
      <c r="U893" s="701">
        <f t="shared" si="582"/>
        <v>0</v>
      </c>
      <c r="V893" s="693"/>
      <c r="W893" s="700">
        <f t="shared" si="583"/>
        <v>0</v>
      </c>
      <c r="X893" s="126">
        <f t="shared" si="583"/>
        <v>0</v>
      </c>
      <c r="Y893" s="696">
        <f t="shared" si="564"/>
        <v>0</v>
      </c>
      <c r="Z893" s="408">
        <f t="shared" si="565"/>
        <v>0</v>
      </c>
      <c r="AA893" s="127"/>
      <c r="AB893" s="123">
        <f t="shared" si="589"/>
        <v>0</v>
      </c>
      <c r="AC893" s="121">
        <f t="shared" si="589"/>
        <v>0</v>
      </c>
      <c r="AD893" s="121">
        <f t="shared" si="589"/>
        <v>0</v>
      </c>
      <c r="AE893" s="121">
        <f t="shared" si="589"/>
        <v>0</v>
      </c>
      <c r="AF893" s="121">
        <f t="shared" si="589"/>
        <v>0</v>
      </c>
      <c r="AG893" s="121">
        <f t="shared" si="589"/>
        <v>0</v>
      </c>
      <c r="AH893" s="121">
        <f t="shared" si="589"/>
        <v>0</v>
      </c>
      <c r="AI893" s="121">
        <f t="shared" si="589"/>
        <v>0</v>
      </c>
      <c r="AJ893" s="121">
        <f t="shared" si="589"/>
        <v>0</v>
      </c>
      <c r="AK893" s="121">
        <f t="shared" si="589"/>
        <v>0</v>
      </c>
      <c r="AL893" s="121">
        <f t="shared" si="589"/>
        <v>0</v>
      </c>
      <c r="AM893" s="121">
        <f t="shared" si="589"/>
        <v>0</v>
      </c>
      <c r="AN893" s="121">
        <f t="shared" si="589"/>
        <v>0</v>
      </c>
      <c r="AO893" s="701">
        <f t="shared" si="589"/>
        <v>0</v>
      </c>
      <c r="AP893" s="122"/>
      <c r="AQ893" s="123">
        <f t="shared" si="590"/>
        <v>0</v>
      </c>
      <c r="AR893" s="121">
        <f t="shared" si="590"/>
        <v>0</v>
      </c>
      <c r="AS893" s="121">
        <f t="shared" si="590"/>
        <v>0</v>
      </c>
      <c r="AT893" s="121">
        <f t="shared" si="590"/>
        <v>0</v>
      </c>
      <c r="AU893" s="121">
        <f t="shared" si="590"/>
        <v>0</v>
      </c>
      <c r="AV893" s="121">
        <f t="shared" si="590"/>
        <v>0</v>
      </c>
      <c r="AW893" s="121">
        <f t="shared" si="590"/>
        <v>0</v>
      </c>
      <c r="AX893" s="121">
        <f t="shared" si="590"/>
        <v>0</v>
      </c>
      <c r="AY893" s="121">
        <f t="shared" si="590"/>
        <v>0</v>
      </c>
      <c r="AZ893" s="121">
        <f t="shared" si="590"/>
        <v>0</v>
      </c>
      <c r="BA893" s="121">
        <f t="shared" si="590"/>
        <v>0</v>
      </c>
      <c r="BB893" s="121">
        <f t="shared" si="590"/>
        <v>0</v>
      </c>
      <c r="BC893" s="121">
        <f t="shared" si="590"/>
        <v>0</v>
      </c>
      <c r="BD893" s="701">
        <f t="shared" si="590"/>
        <v>0</v>
      </c>
      <c r="BE893" s="693"/>
      <c r="BF893" s="122">
        <f t="shared" si="566"/>
        <v>0</v>
      </c>
      <c r="BG893" s="124"/>
      <c r="BH893" s="122">
        <f t="shared" si="567"/>
        <v>0</v>
      </c>
      <c r="BI893" s="124"/>
      <c r="BJ893" s="122">
        <f t="shared" si="568"/>
        <v>0</v>
      </c>
      <c r="BK893" s="124"/>
      <c r="BL893" s="125">
        <f t="shared" si="569"/>
        <v>0</v>
      </c>
      <c r="BM893" s="124"/>
      <c r="BN893" s="123">
        <f t="shared" si="586"/>
        <v>0</v>
      </c>
      <c r="BO893" s="126">
        <f t="shared" si="586"/>
        <v>0</v>
      </c>
      <c r="BP893" s="127"/>
      <c r="BQ893" s="410"/>
    </row>
    <row r="894" spans="1:69" s="58" customFormat="1" ht="17.55" hidden="1" customHeight="1">
      <c r="A894"/>
      <c r="B894"/>
      <c r="C894" s="139" t="str">
        <f t="shared" si="562"/>
        <v>H</v>
      </c>
      <c r="D894" s="130" t="str">
        <f t="shared" si="592"/>
        <v>R_Prime</v>
      </c>
      <c r="E894" s="129" t="str">
        <f t="shared" si="591"/>
        <v>Dongjin Semichem</v>
      </c>
      <c r="F894" s="717"/>
      <c r="G894" s="123">
        <f t="shared" si="588"/>
        <v>0</v>
      </c>
      <c r="H894" s="121">
        <f t="shared" si="588"/>
        <v>0</v>
      </c>
      <c r="I894" s="121">
        <f t="shared" si="588"/>
        <v>0</v>
      </c>
      <c r="J894" s="121">
        <f t="shared" si="588"/>
        <v>0</v>
      </c>
      <c r="K894" s="121">
        <f t="shared" si="588"/>
        <v>0</v>
      </c>
      <c r="L894" s="121">
        <f t="shared" si="588"/>
        <v>0</v>
      </c>
      <c r="M894" s="121">
        <f t="shared" si="588"/>
        <v>0</v>
      </c>
      <c r="N894" s="121">
        <f t="shared" si="588"/>
        <v>0</v>
      </c>
      <c r="O894" s="121">
        <f t="shared" si="588"/>
        <v>0</v>
      </c>
      <c r="P894" s="126">
        <f t="shared" si="588"/>
        <v>0</v>
      </c>
      <c r="Q894" s="122"/>
      <c r="R894" s="408">
        <f t="shared" si="563"/>
        <v>0</v>
      </c>
      <c r="S894" s="693"/>
      <c r="T894" s="700">
        <f t="shared" si="582"/>
        <v>0</v>
      </c>
      <c r="U894" s="701">
        <f t="shared" si="582"/>
        <v>0</v>
      </c>
      <c r="V894" s="693"/>
      <c r="W894" s="700">
        <f t="shared" si="583"/>
        <v>0</v>
      </c>
      <c r="X894" s="126">
        <f t="shared" si="583"/>
        <v>0</v>
      </c>
      <c r="Y894" s="696">
        <f t="shared" si="564"/>
        <v>0</v>
      </c>
      <c r="Z894" s="408">
        <f t="shared" si="565"/>
        <v>0</v>
      </c>
      <c r="AA894" s="127"/>
      <c r="AB894" s="123">
        <f t="shared" si="589"/>
        <v>0</v>
      </c>
      <c r="AC894" s="121">
        <f t="shared" si="589"/>
        <v>0</v>
      </c>
      <c r="AD894" s="121">
        <f t="shared" si="589"/>
        <v>0</v>
      </c>
      <c r="AE894" s="121">
        <f t="shared" si="589"/>
        <v>0</v>
      </c>
      <c r="AF894" s="121">
        <f t="shared" si="589"/>
        <v>0</v>
      </c>
      <c r="AG894" s="121">
        <f t="shared" si="589"/>
        <v>0</v>
      </c>
      <c r="AH894" s="121">
        <f t="shared" si="589"/>
        <v>0</v>
      </c>
      <c r="AI894" s="121">
        <f t="shared" si="589"/>
        <v>0</v>
      </c>
      <c r="AJ894" s="121">
        <f t="shared" si="589"/>
        <v>0</v>
      </c>
      <c r="AK894" s="121">
        <f t="shared" si="589"/>
        <v>0</v>
      </c>
      <c r="AL894" s="121">
        <f t="shared" si="589"/>
        <v>0</v>
      </c>
      <c r="AM894" s="121">
        <f t="shared" si="589"/>
        <v>0</v>
      </c>
      <c r="AN894" s="121">
        <f t="shared" si="589"/>
        <v>0</v>
      </c>
      <c r="AO894" s="701">
        <f t="shared" si="589"/>
        <v>0</v>
      </c>
      <c r="AP894" s="122"/>
      <c r="AQ894" s="123">
        <f t="shared" si="590"/>
        <v>0</v>
      </c>
      <c r="AR894" s="121">
        <f t="shared" si="590"/>
        <v>0</v>
      </c>
      <c r="AS894" s="121">
        <f t="shared" si="590"/>
        <v>0</v>
      </c>
      <c r="AT894" s="121">
        <f t="shared" si="590"/>
        <v>0</v>
      </c>
      <c r="AU894" s="121">
        <f t="shared" si="590"/>
        <v>0</v>
      </c>
      <c r="AV894" s="121">
        <f t="shared" si="590"/>
        <v>0</v>
      </c>
      <c r="AW894" s="121">
        <f t="shared" si="590"/>
        <v>0</v>
      </c>
      <c r="AX894" s="121">
        <f t="shared" si="590"/>
        <v>0</v>
      </c>
      <c r="AY894" s="121">
        <f t="shared" si="590"/>
        <v>0</v>
      </c>
      <c r="AZ894" s="121">
        <f t="shared" si="590"/>
        <v>0</v>
      </c>
      <c r="BA894" s="121">
        <f t="shared" si="590"/>
        <v>0</v>
      </c>
      <c r="BB894" s="121">
        <f t="shared" si="590"/>
        <v>0</v>
      </c>
      <c r="BC894" s="121">
        <f t="shared" si="590"/>
        <v>0</v>
      </c>
      <c r="BD894" s="701">
        <f t="shared" si="590"/>
        <v>0</v>
      </c>
      <c r="BE894" s="693"/>
      <c r="BF894" s="122">
        <f t="shared" si="566"/>
        <v>0</v>
      </c>
      <c r="BG894" s="124"/>
      <c r="BH894" s="122">
        <f t="shared" si="567"/>
        <v>0</v>
      </c>
      <c r="BI894" s="124"/>
      <c r="BJ894" s="122">
        <f t="shared" si="568"/>
        <v>0</v>
      </c>
      <c r="BK894" s="124"/>
      <c r="BL894" s="125">
        <f t="shared" si="569"/>
        <v>0</v>
      </c>
      <c r="BM894" s="124"/>
      <c r="BN894" s="123">
        <f t="shared" si="586"/>
        <v>0</v>
      </c>
      <c r="BO894" s="126">
        <f t="shared" si="586"/>
        <v>0</v>
      </c>
      <c r="BP894" s="127"/>
      <c r="BQ894" s="410"/>
    </row>
    <row r="895" spans="1:69" s="58" customFormat="1" ht="17.55" customHeight="1">
      <c r="A895"/>
      <c r="B895"/>
      <c r="C895" s="139" t="str">
        <f t="shared" si="562"/>
        <v/>
      </c>
      <c r="D895" s="130" t="str">
        <f t="shared" si="592"/>
        <v>R_Prime</v>
      </c>
      <c r="E895" s="129" t="str">
        <f t="shared" si="591"/>
        <v>Duksan Neolux</v>
      </c>
      <c r="F895" s="717"/>
      <c r="G895" s="123">
        <f t="shared" si="588"/>
        <v>0</v>
      </c>
      <c r="H895" s="121">
        <f t="shared" si="588"/>
        <v>0</v>
      </c>
      <c r="I895" s="121">
        <f t="shared" si="588"/>
        <v>0</v>
      </c>
      <c r="J895" s="121">
        <f t="shared" si="588"/>
        <v>0</v>
      </c>
      <c r="K895" s="121">
        <f t="shared" si="588"/>
        <v>0</v>
      </c>
      <c r="L895" s="121">
        <f t="shared" si="588"/>
        <v>0</v>
      </c>
      <c r="M895" s="121">
        <f t="shared" si="588"/>
        <v>0</v>
      </c>
      <c r="N895" s="121">
        <f t="shared" si="588"/>
        <v>0</v>
      </c>
      <c r="O895" s="121">
        <f t="shared" si="588"/>
        <v>0</v>
      </c>
      <c r="P895" s="126">
        <f t="shared" si="588"/>
        <v>0</v>
      </c>
      <c r="Q895" s="122"/>
      <c r="R895" s="408">
        <f t="shared" si="563"/>
        <v>1</v>
      </c>
      <c r="S895" s="693"/>
      <c r="T895" s="700">
        <f t="shared" si="582"/>
        <v>0</v>
      </c>
      <c r="U895" s="701">
        <f t="shared" si="582"/>
        <v>0</v>
      </c>
      <c r="V895" s="693"/>
      <c r="W895" s="700">
        <f t="shared" si="583"/>
        <v>0</v>
      </c>
      <c r="X895" s="126">
        <f t="shared" si="583"/>
        <v>0</v>
      </c>
      <c r="Y895" s="696">
        <f t="shared" si="564"/>
        <v>0</v>
      </c>
      <c r="Z895" s="408">
        <f t="shared" si="565"/>
        <v>0</v>
      </c>
      <c r="AA895" s="127"/>
      <c r="AB895" s="123">
        <f t="shared" si="589"/>
        <v>1</v>
      </c>
      <c r="AC895" s="121">
        <f t="shared" si="589"/>
        <v>0</v>
      </c>
      <c r="AD895" s="121">
        <f t="shared" si="589"/>
        <v>0</v>
      </c>
      <c r="AE895" s="121">
        <f t="shared" si="589"/>
        <v>0</v>
      </c>
      <c r="AF895" s="121">
        <f t="shared" si="589"/>
        <v>0</v>
      </c>
      <c r="AG895" s="121">
        <f t="shared" si="589"/>
        <v>0</v>
      </c>
      <c r="AH895" s="121">
        <f t="shared" si="589"/>
        <v>0</v>
      </c>
      <c r="AI895" s="121">
        <f t="shared" si="589"/>
        <v>0</v>
      </c>
      <c r="AJ895" s="121">
        <f t="shared" si="589"/>
        <v>0</v>
      </c>
      <c r="AK895" s="121">
        <f t="shared" si="589"/>
        <v>0</v>
      </c>
      <c r="AL895" s="121">
        <f t="shared" si="589"/>
        <v>0</v>
      </c>
      <c r="AM895" s="121">
        <f t="shared" si="589"/>
        <v>0</v>
      </c>
      <c r="AN895" s="121">
        <f t="shared" si="589"/>
        <v>0</v>
      </c>
      <c r="AO895" s="701">
        <f t="shared" si="589"/>
        <v>0</v>
      </c>
      <c r="AP895" s="122"/>
      <c r="AQ895" s="123">
        <f t="shared" si="590"/>
        <v>0</v>
      </c>
      <c r="AR895" s="121">
        <f t="shared" si="590"/>
        <v>0</v>
      </c>
      <c r="AS895" s="121">
        <f t="shared" si="590"/>
        <v>0</v>
      </c>
      <c r="AT895" s="121">
        <f t="shared" si="590"/>
        <v>0</v>
      </c>
      <c r="AU895" s="121">
        <f t="shared" si="590"/>
        <v>0</v>
      </c>
      <c r="AV895" s="121">
        <f t="shared" si="590"/>
        <v>0</v>
      </c>
      <c r="AW895" s="121">
        <f t="shared" si="590"/>
        <v>0</v>
      </c>
      <c r="AX895" s="121">
        <f t="shared" si="590"/>
        <v>0</v>
      </c>
      <c r="AY895" s="121">
        <f t="shared" si="590"/>
        <v>0</v>
      </c>
      <c r="AZ895" s="121">
        <f t="shared" si="590"/>
        <v>0</v>
      </c>
      <c r="BA895" s="121">
        <f t="shared" si="590"/>
        <v>0</v>
      </c>
      <c r="BB895" s="121">
        <f t="shared" si="590"/>
        <v>0</v>
      </c>
      <c r="BC895" s="121">
        <f t="shared" si="590"/>
        <v>0</v>
      </c>
      <c r="BD895" s="701">
        <f t="shared" si="590"/>
        <v>0</v>
      </c>
      <c r="BE895" s="693"/>
      <c r="BF895" s="122">
        <f t="shared" si="566"/>
        <v>0</v>
      </c>
      <c r="BG895" s="124"/>
      <c r="BH895" s="122">
        <f t="shared" si="567"/>
        <v>0</v>
      </c>
      <c r="BI895" s="124"/>
      <c r="BJ895" s="122">
        <f t="shared" si="568"/>
        <v>0</v>
      </c>
      <c r="BK895" s="124"/>
      <c r="BL895" s="125">
        <f t="shared" si="569"/>
        <v>0</v>
      </c>
      <c r="BM895" s="124"/>
      <c r="BN895" s="123">
        <f t="shared" si="586"/>
        <v>0</v>
      </c>
      <c r="BO895" s="126">
        <f t="shared" si="586"/>
        <v>0</v>
      </c>
      <c r="BP895" s="127"/>
      <c r="BQ895" s="410"/>
    </row>
    <row r="896" spans="1:69" s="58" customFormat="1" ht="17.55" customHeight="1">
      <c r="A896"/>
      <c r="B896"/>
      <c r="C896" s="139" t="str">
        <f t="shared" si="562"/>
        <v/>
      </c>
      <c r="D896" s="130" t="str">
        <f t="shared" si="592"/>
        <v>R_Prime</v>
      </c>
      <c r="E896" s="129" t="str">
        <f t="shared" si="591"/>
        <v>DuPont</v>
      </c>
      <c r="F896" s="717"/>
      <c r="G896" s="123">
        <f t="shared" ref="G896:P905" si="593">SUMIFS(Share, Y, $E$3, Config, $G$11, P, G$15, LType, $D896, MSup, $E896)</f>
        <v>0</v>
      </c>
      <c r="H896" s="121">
        <f t="shared" si="593"/>
        <v>0</v>
      </c>
      <c r="I896" s="121">
        <f t="shared" si="593"/>
        <v>0</v>
      </c>
      <c r="J896" s="121">
        <f t="shared" si="593"/>
        <v>0.1</v>
      </c>
      <c r="K896" s="121">
        <f t="shared" si="593"/>
        <v>1</v>
      </c>
      <c r="L896" s="121">
        <f t="shared" si="593"/>
        <v>0</v>
      </c>
      <c r="M896" s="121">
        <f t="shared" si="593"/>
        <v>0</v>
      </c>
      <c r="N896" s="121">
        <f t="shared" si="593"/>
        <v>0</v>
      </c>
      <c r="O896" s="121">
        <f t="shared" si="593"/>
        <v>0.1</v>
      </c>
      <c r="P896" s="126">
        <f t="shared" si="593"/>
        <v>0.1</v>
      </c>
      <c r="Q896" s="122"/>
      <c r="R896" s="408">
        <f t="shared" si="563"/>
        <v>0</v>
      </c>
      <c r="S896" s="693"/>
      <c r="T896" s="700">
        <f t="shared" ref="T896:U915" si="594">SUMIFS(Share, Y, $E$3, Config, $T$11, P, T$15, LType, $D896, MSup, $E896)</f>
        <v>0.7</v>
      </c>
      <c r="U896" s="701">
        <f t="shared" si="594"/>
        <v>0</v>
      </c>
      <c r="V896" s="693"/>
      <c r="W896" s="700">
        <f t="shared" ref="W896:X915" si="595">SUMIFS(Share, Y, $E$3, Config, $W$11, P, W$15, LType, $D896, MSup, $E896)</f>
        <v>0</v>
      </c>
      <c r="X896" s="126">
        <f t="shared" si="595"/>
        <v>0</v>
      </c>
      <c r="Y896" s="696">
        <f t="shared" si="564"/>
        <v>0</v>
      </c>
      <c r="Z896" s="408">
        <f t="shared" si="565"/>
        <v>0</v>
      </c>
      <c r="AA896" s="127"/>
      <c r="AB896" s="123">
        <f t="shared" ref="AB896:AO905" si="596">SUMIFS(Share, Y, $E$3, Config, $AB$11, P, AB$15, LType, $D896, MSup, $E896)</f>
        <v>0</v>
      </c>
      <c r="AC896" s="121">
        <f t="shared" si="596"/>
        <v>0</v>
      </c>
      <c r="AD896" s="121">
        <f t="shared" si="596"/>
        <v>0</v>
      </c>
      <c r="AE896" s="121">
        <f t="shared" si="596"/>
        <v>0</v>
      </c>
      <c r="AF896" s="121">
        <f t="shared" si="596"/>
        <v>0</v>
      </c>
      <c r="AG896" s="121">
        <f t="shared" si="596"/>
        <v>0</v>
      </c>
      <c r="AH896" s="121">
        <f t="shared" si="596"/>
        <v>0</v>
      </c>
      <c r="AI896" s="121">
        <f t="shared" si="596"/>
        <v>0</v>
      </c>
      <c r="AJ896" s="121">
        <f t="shared" si="596"/>
        <v>0</v>
      </c>
      <c r="AK896" s="121">
        <f t="shared" si="596"/>
        <v>0</v>
      </c>
      <c r="AL896" s="121">
        <f t="shared" si="596"/>
        <v>0.1</v>
      </c>
      <c r="AM896" s="121">
        <f t="shared" si="596"/>
        <v>0.1</v>
      </c>
      <c r="AN896" s="121">
        <f t="shared" si="596"/>
        <v>0</v>
      </c>
      <c r="AO896" s="701">
        <f t="shared" si="596"/>
        <v>0</v>
      </c>
      <c r="AP896" s="122"/>
      <c r="AQ896" s="123">
        <f t="shared" ref="AQ896:BD905" si="597">SUMIFS(Share, Y, $E$3, Config, $AQ$11, P, AQ$15, LType, $D896, MSup, $E896)</f>
        <v>0</v>
      </c>
      <c r="AR896" s="121">
        <f t="shared" si="597"/>
        <v>0</v>
      </c>
      <c r="AS896" s="121">
        <f t="shared" si="597"/>
        <v>0</v>
      </c>
      <c r="AT896" s="121">
        <f t="shared" si="597"/>
        <v>0</v>
      </c>
      <c r="AU896" s="121">
        <f t="shared" si="597"/>
        <v>0</v>
      </c>
      <c r="AV896" s="121">
        <f t="shared" si="597"/>
        <v>0</v>
      </c>
      <c r="AW896" s="121">
        <f t="shared" si="597"/>
        <v>0</v>
      </c>
      <c r="AX896" s="121">
        <f t="shared" si="597"/>
        <v>0</v>
      </c>
      <c r="AY896" s="121">
        <f t="shared" si="597"/>
        <v>0</v>
      </c>
      <c r="AZ896" s="121">
        <f t="shared" si="597"/>
        <v>0</v>
      </c>
      <c r="BA896" s="121">
        <f t="shared" si="597"/>
        <v>0</v>
      </c>
      <c r="BB896" s="121">
        <f t="shared" si="597"/>
        <v>0</v>
      </c>
      <c r="BC896" s="121">
        <f t="shared" si="597"/>
        <v>0</v>
      </c>
      <c r="BD896" s="701">
        <f t="shared" si="597"/>
        <v>0</v>
      </c>
      <c r="BE896" s="693"/>
      <c r="BF896" s="122">
        <f t="shared" si="566"/>
        <v>0</v>
      </c>
      <c r="BG896" s="124"/>
      <c r="BH896" s="122">
        <f t="shared" si="567"/>
        <v>0</v>
      </c>
      <c r="BI896" s="124"/>
      <c r="BJ896" s="122">
        <f t="shared" si="568"/>
        <v>0</v>
      </c>
      <c r="BK896" s="124"/>
      <c r="BL896" s="125">
        <f t="shared" si="569"/>
        <v>0</v>
      </c>
      <c r="BM896" s="124"/>
      <c r="BN896" s="123">
        <f t="shared" ref="BN896:BO915" si="598">SUMIFS(Share, Y, $E$3, Config, $BN$11, P, BN$15, LType, $D896, MSup, $E896)</f>
        <v>0</v>
      </c>
      <c r="BO896" s="126">
        <f t="shared" si="598"/>
        <v>0</v>
      </c>
      <c r="BP896" s="127"/>
      <c r="BQ896" s="410"/>
    </row>
    <row r="897" spans="1:69" s="58" customFormat="1" ht="17.55" customHeight="1">
      <c r="A897"/>
      <c r="B897"/>
      <c r="C897" s="139" t="str">
        <f t="shared" si="562"/>
        <v/>
      </c>
      <c r="D897" s="130" t="str">
        <f t="shared" si="592"/>
        <v>R_Prime</v>
      </c>
      <c r="E897" s="129" t="str">
        <f t="shared" si="591"/>
        <v>EMT</v>
      </c>
      <c r="F897" s="717"/>
      <c r="G897" s="123">
        <f t="shared" si="593"/>
        <v>0</v>
      </c>
      <c r="H897" s="121">
        <f t="shared" si="593"/>
        <v>0</v>
      </c>
      <c r="I897" s="121">
        <f t="shared" si="593"/>
        <v>0</v>
      </c>
      <c r="J897" s="121">
        <f t="shared" si="593"/>
        <v>0</v>
      </c>
      <c r="K897" s="121">
        <f t="shared" si="593"/>
        <v>0</v>
      </c>
      <c r="L897" s="121">
        <f t="shared" si="593"/>
        <v>0</v>
      </c>
      <c r="M897" s="121">
        <f t="shared" si="593"/>
        <v>0</v>
      </c>
      <c r="N897" s="121">
        <f t="shared" si="593"/>
        <v>0</v>
      </c>
      <c r="O897" s="121">
        <f t="shared" si="593"/>
        <v>0</v>
      </c>
      <c r="P897" s="126">
        <f t="shared" si="593"/>
        <v>0.9</v>
      </c>
      <c r="Q897" s="122"/>
      <c r="R897" s="408">
        <f t="shared" si="563"/>
        <v>0</v>
      </c>
      <c r="S897" s="693"/>
      <c r="T897" s="700">
        <f t="shared" si="594"/>
        <v>0</v>
      </c>
      <c r="U897" s="701">
        <f t="shared" si="594"/>
        <v>0</v>
      </c>
      <c r="V897" s="693"/>
      <c r="W897" s="700">
        <f t="shared" si="595"/>
        <v>0</v>
      </c>
      <c r="X897" s="126">
        <f t="shared" si="595"/>
        <v>0</v>
      </c>
      <c r="Y897" s="696">
        <f t="shared" si="564"/>
        <v>0</v>
      </c>
      <c r="Z897" s="408">
        <f t="shared" si="565"/>
        <v>0</v>
      </c>
      <c r="AA897" s="127"/>
      <c r="AB897" s="123">
        <f t="shared" si="596"/>
        <v>0</v>
      </c>
      <c r="AC897" s="121">
        <f t="shared" si="596"/>
        <v>0</v>
      </c>
      <c r="AD897" s="121">
        <f t="shared" si="596"/>
        <v>0</v>
      </c>
      <c r="AE897" s="121">
        <f t="shared" si="596"/>
        <v>0</v>
      </c>
      <c r="AF897" s="121">
        <f t="shared" si="596"/>
        <v>0</v>
      </c>
      <c r="AG897" s="121">
        <f t="shared" si="596"/>
        <v>0</v>
      </c>
      <c r="AH897" s="121">
        <f t="shared" si="596"/>
        <v>0</v>
      </c>
      <c r="AI897" s="121">
        <f t="shared" si="596"/>
        <v>0</v>
      </c>
      <c r="AJ897" s="121">
        <f t="shared" si="596"/>
        <v>0</v>
      </c>
      <c r="AK897" s="121">
        <f t="shared" si="596"/>
        <v>0</v>
      </c>
      <c r="AL897" s="121">
        <f t="shared" si="596"/>
        <v>0</v>
      </c>
      <c r="AM897" s="121">
        <f t="shared" si="596"/>
        <v>0.9</v>
      </c>
      <c r="AN897" s="121">
        <f t="shared" si="596"/>
        <v>0</v>
      </c>
      <c r="AO897" s="701">
        <f t="shared" si="596"/>
        <v>0</v>
      </c>
      <c r="AP897" s="122"/>
      <c r="AQ897" s="123">
        <f t="shared" si="597"/>
        <v>0</v>
      </c>
      <c r="AR897" s="121">
        <f t="shared" si="597"/>
        <v>0</v>
      </c>
      <c r="AS897" s="121">
        <f t="shared" si="597"/>
        <v>0</v>
      </c>
      <c r="AT897" s="121">
        <f t="shared" si="597"/>
        <v>0</v>
      </c>
      <c r="AU897" s="121">
        <f t="shared" si="597"/>
        <v>0</v>
      </c>
      <c r="AV897" s="121">
        <f t="shared" si="597"/>
        <v>0</v>
      </c>
      <c r="AW897" s="121">
        <f t="shared" si="597"/>
        <v>0</v>
      </c>
      <c r="AX897" s="121">
        <f t="shared" si="597"/>
        <v>0</v>
      </c>
      <c r="AY897" s="121">
        <f t="shared" si="597"/>
        <v>0</v>
      </c>
      <c r="AZ897" s="121">
        <f t="shared" si="597"/>
        <v>0</v>
      </c>
      <c r="BA897" s="121">
        <f t="shared" si="597"/>
        <v>0</v>
      </c>
      <c r="BB897" s="121">
        <f t="shared" si="597"/>
        <v>0</v>
      </c>
      <c r="BC897" s="121">
        <f t="shared" si="597"/>
        <v>0</v>
      </c>
      <c r="BD897" s="701">
        <f t="shared" si="597"/>
        <v>0</v>
      </c>
      <c r="BE897" s="693"/>
      <c r="BF897" s="122">
        <f t="shared" si="566"/>
        <v>0</v>
      </c>
      <c r="BG897" s="124"/>
      <c r="BH897" s="122">
        <f t="shared" si="567"/>
        <v>0</v>
      </c>
      <c r="BI897" s="124"/>
      <c r="BJ897" s="122">
        <f t="shared" si="568"/>
        <v>0</v>
      </c>
      <c r="BK897" s="124"/>
      <c r="BL897" s="125">
        <f t="shared" si="569"/>
        <v>0</v>
      </c>
      <c r="BM897" s="124"/>
      <c r="BN897" s="123">
        <f t="shared" si="598"/>
        <v>0</v>
      </c>
      <c r="BO897" s="126">
        <f t="shared" si="598"/>
        <v>0</v>
      </c>
      <c r="BP897" s="127"/>
      <c r="BQ897" s="410"/>
    </row>
    <row r="898" spans="1:69" s="58" customFormat="1" ht="17.55" hidden="1" customHeight="1">
      <c r="A898"/>
      <c r="B898"/>
      <c r="C898" s="139" t="str">
        <f t="shared" si="562"/>
        <v>H</v>
      </c>
      <c r="D898" s="130" t="str">
        <f t="shared" si="592"/>
        <v>R_Prime</v>
      </c>
      <c r="E898" s="129" t="str">
        <f t="shared" si="591"/>
        <v>Hodogaya</v>
      </c>
      <c r="F898" s="717"/>
      <c r="G898" s="123">
        <f t="shared" si="593"/>
        <v>0</v>
      </c>
      <c r="H898" s="121">
        <f t="shared" si="593"/>
        <v>0</v>
      </c>
      <c r="I898" s="121">
        <f t="shared" si="593"/>
        <v>0</v>
      </c>
      <c r="J898" s="121">
        <f t="shared" si="593"/>
        <v>0</v>
      </c>
      <c r="K898" s="121">
        <f t="shared" si="593"/>
        <v>0</v>
      </c>
      <c r="L898" s="121">
        <f t="shared" si="593"/>
        <v>0</v>
      </c>
      <c r="M898" s="121">
        <f t="shared" si="593"/>
        <v>0</v>
      </c>
      <c r="N898" s="121">
        <f t="shared" si="593"/>
        <v>0</v>
      </c>
      <c r="O898" s="121">
        <f t="shared" si="593"/>
        <v>0</v>
      </c>
      <c r="P898" s="126">
        <f t="shared" si="593"/>
        <v>0</v>
      </c>
      <c r="Q898" s="122"/>
      <c r="R898" s="408">
        <f t="shared" si="563"/>
        <v>0</v>
      </c>
      <c r="S898" s="693"/>
      <c r="T898" s="700">
        <f t="shared" si="594"/>
        <v>0</v>
      </c>
      <c r="U898" s="701">
        <f t="shared" si="594"/>
        <v>0</v>
      </c>
      <c r="V898" s="693"/>
      <c r="W898" s="700">
        <f t="shared" si="595"/>
        <v>0</v>
      </c>
      <c r="X898" s="126">
        <f t="shared" si="595"/>
        <v>0</v>
      </c>
      <c r="Y898" s="696">
        <f t="shared" si="564"/>
        <v>0</v>
      </c>
      <c r="Z898" s="408">
        <f t="shared" si="565"/>
        <v>0</v>
      </c>
      <c r="AA898" s="127"/>
      <c r="AB898" s="123">
        <f t="shared" si="596"/>
        <v>0</v>
      </c>
      <c r="AC898" s="121">
        <f t="shared" si="596"/>
        <v>0</v>
      </c>
      <c r="AD898" s="121">
        <f t="shared" si="596"/>
        <v>0</v>
      </c>
      <c r="AE898" s="121">
        <f t="shared" si="596"/>
        <v>0</v>
      </c>
      <c r="AF898" s="121">
        <f t="shared" si="596"/>
        <v>0</v>
      </c>
      <c r="AG898" s="121">
        <f t="shared" si="596"/>
        <v>0</v>
      </c>
      <c r="AH898" s="121">
        <f t="shared" si="596"/>
        <v>0</v>
      </c>
      <c r="AI898" s="121">
        <f t="shared" si="596"/>
        <v>0</v>
      </c>
      <c r="AJ898" s="121">
        <f t="shared" si="596"/>
        <v>0</v>
      </c>
      <c r="AK898" s="121">
        <f t="shared" si="596"/>
        <v>0</v>
      </c>
      <c r="AL898" s="121">
        <f t="shared" si="596"/>
        <v>0</v>
      </c>
      <c r="AM898" s="121">
        <f t="shared" si="596"/>
        <v>0</v>
      </c>
      <c r="AN898" s="121">
        <f t="shared" si="596"/>
        <v>0</v>
      </c>
      <c r="AO898" s="701">
        <f t="shared" si="596"/>
        <v>0</v>
      </c>
      <c r="AP898" s="122"/>
      <c r="AQ898" s="123">
        <f t="shared" si="597"/>
        <v>0</v>
      </c>
      <c r="AR898" s="121">
        <f t="shared" si="597"/>
        <v>0</v>
      </c>
      <c r="AS898" s="121">
        <f t="shared" si="597"/>
        <v>0</v>
      </c>
      <c r="AT898" s="121">
        <f t="shared" si="597"/>
        <v>0</v>
      </c>
      <c r="AU898" s="121">
        <f t="shared" si="597"/>
        <v>0</v>
      </c>
      <c r="AV898" s="121">
        <f t="shared" si="597"/>
        <v>0</v>
      </c>
      <c r="AW898" s="121">
        <f t="shared" si="597"/>
        <v>0</v>
      </c>
      <c r="AX898" s="121">
        <f t="shared" si="597"/>
        <v>0</v>
      </c>
      <c r="AY898" s="121">
        <f t="shared" si="597"/>
        <v>0</v>
      </c>
      <c r="AZ898" s="121">
        <f t="shared" si="597"/>
        <v>0</v>
      </c>
      <c r="BA898" s="121">
        <f t="shared" si="597"/>
        <v>0</v>
      </c>
      <c r="BB898" s="121">
        <f t="shared" si="597"/>
        <v>0</v>
      </c>
      <c r="BC898" s="121">
        <f t="shared" si="597"/>
        <v>0</v>
      </c>
      <c r="BD898" s="701">
        <f t="shared" si="597"/>
        <v>0</v>
      </c>
      <c r="BE898" s="693"/>
      <c r="BF898" s="122">
        <f t="shared" si="566"/>
        <v>0</v>
      </c>
      <c r="BG898" s="124"/>
      <c r="BH898" s="122">
        <f t="shared" si="567"/>
        <v>0</v>
      </c>
      <c r="BI898" s="124"/>
      <c r="BJ898" s="122">
        <f t="shared" si="568"/>
        <v>0</v>
      </c>
      <c r="BK898" s="124"/>
      <c r="BL898" s="125">
        <f t="shared" si="569"/>
        <v>0</v>
      </c>
      <c r="BM898" s="124"/>
      <c r="BN898" s="123">
        <f t="shared" si="598"/>
        <v>0</v>
      </c>
      <c r="BO898" s="126">
        <f t="shared" si="598"/>
        <v>0</v>
      </c>
      <c r="BP898" s="127"/>
      <c r="BQ898" s="410"/>
    </row>
    <row r="899" spans="1:69" s="58" customFormat="1" ht="17.55" hidden="1" customHeight="1">
      <c r="A899"/>
      <c r="B899"/>
      <c r="C899" s="139" t="str">
        <f t="shared" si="562"/>
        <v>H</v>
      </c>
      <c r="D899" s="130" t="str">
        <f t="shared" si="592"/>
        <v>R_Prime</v>
      </c>
      <c r="E899" s="129" t="str">
        <f t="shared" si="591"/>
        <v>Hyperion</v>
      </c>
      <c r="F899" s="717"/>
      <c r="G899" s="123">
        <f t="shared" si="593"/>
        <v>0</v>
      </c>
      <c r="H899" s="121">
        <f t="shared" si="593"/>
        <v>0</v>
      </c>
      <c r="I899" s="121">
        <f t="shared" si="593"/>
        <v>0</v>
      </c>
      <c r="J899" s="121">
        <f t="shared" si="593"/>
        <v>0</v>
      </c>
      <c r="K899" s="121">
        <f t="shared" si="593"/>
        <v>0</v>
      </c>
      <c r="L899" s="121">
        <f t="shared" si="593"/>
        <v>0</v>
      </c>
      <c r="M899" s="121">
        <f t="shared" si="593"/>
        <v>0</v>
      </c>
      <c r="N899" s="121">
        <f t="shared" si="593"/>
        <v>0</v>
      </c>
      <c r="O899" s="121">
        <f t="shared" si="593"/>
        <v>0</v>
      </c>
      <c r="P899" s="126">
        <f t="shared" si="593"/>
        <v>0</v>
      </c>
      <c r="Q899" s="122"/>
      <c r="R899" s="408">
        <f t="shared" si="563"/>
        <v>0</v>
      </c>
      <c r="S899" s="693"/>
      <c r="T899" s="700">
        <f t="shared" si="594"/>
        <v>0</v>
      </c>
      <c r="U899" s="701">
        <f t="shared" si="594"/>
        <v>0</v>
      </c>
      <c r="V899" s="693"/>
      <c r="W899" s="700">
        <f t="shared" si="595"/>
        <v>0</v>
      </c>
      <c r="X899" s="126">
        <f t="shared" si="595"/>
        <v>0</v>
      </c>
      <c r="Y899" s="696">
        <f t="shared" si="564"/>
        <v>0</v>
      </c>
      <c r="Z899" s="408">
        <f t="shared" si="565"/>
        <v>0</v>
      </c>
      <c r="AA899" s="127"/>
      <c r="AB899" s="123">
        <f t="shared" si="596"/>
        <v>0</v>
      </c>
      <c r="AC899" s="121">
        <f t="shared" si="596"/>
        <v>0</v>
      </c>
      <c r="AD899" s="121">
        <f t="shared" si="596"/>
        <v>0</v>
      </c>
      <c r="AE899" s="121">
        <f t="shared" si="596"/>
        <v>0</v>
      </c>
      <c r="AF899" s="121">
        <f t="shared" si="596"/>
        <v>0</v>
      </c>
      <c r="AG899" s="121">
        <f t="shared" si="596"/>
        <v>0</v>
      </c>
      <c r="AH899" s="121">
        <f t="shared" si="596"/>
        <v>0</v>
      </c>
      <c r="AI899" s="121">
        <f t="shared" si="596"/>
        <v>0</v>
      </c>
      <c r="AJ899" s="121">
        <f t="shared" si="596"/>
        <v>0</v>
      </c>
      <c r="AK899" s="121">
        <f t="shared" si="596"/>
        <v>0</v>
      </c>
      <c r="AL899" s="121">
        <f t="shared" si="596"/>
        <v>0</v>
      </c>
      <c r="AM899" s="121">
        <f t="shared" si="596"/>
        <v>0</v>
      </c>
      <c r="AN899" s="121">
        <f t="shared" si="596"/>
        <v>0</v>
      </c>
      <c r="AO899" s="701">
        <f t="shared" si="596"/>
        <v>0</v>
      </c>
      <c r="AP899" s="122"/>
      <c r="AQ899" s="123">
        <f t="shared" si="597"/>
        <v>0</v>
      </c>
      <c r="AR899" s="121">
        <f t="shared" si="597"/>
        <v>0</v>
      </c>
      <c r="AS899" s="121">
        <f t="shared" si="597"/>
        <v>0</v>
      </c>
      <c r="AT899" s="121">
        <f t="shared" si="597"/>
        <v>0</v>
      </c>
      <c r="AU899" s="121">
        <f t="shared" si="597"/>
        <v>0</v>
      </c>
      <c r="AV899" s="121">
        <f t="shared" si="597"/>
        <v>0</v>
      </c>
      <c r="AW899" s="121">
        <f t="shared" si="597"/>
        <v>0</v>
      </c>
      <c r="AX899" s="121">
        <f t="shared" si="597"/>
        <v>0</v>
      </c>
      <c r="AY899" s="121">
        <f t="shared" si="597"/>
        <v>0</v>
      </c>
      <c r="AZ899" s="121">
        <f t="shared" si="597"/>
        <v>0</v>
      </c>
      <c r="BA899" s="121">
        <f t="shared" si="597"/>
        <v>0</v>
      </c>
      <c r="BB899" s="121">
        <f t="shared" si="597"/>
        <v>0</v>
      </c>
      <c r="BC899" s="121">
        <f t="shared" si="597"/>
        <v>0</v>
      </c>
      <c r="BD899" s="701">
        <f t="shared" si="597"/>
        <v>0</v>
      </c>
      <c r="BE899" s="693"/>
      <c r="BF899" s="122">
        <f t="shared" si="566"/>
        <v>0</v>
      </c>
      <c r="BG899" s="124"/>
      <c r="BH899" s="122">
        <f t="shared" si="567"/>
        <v>0</v>
      </c>
      <c r="BI899" s="124"/>
      <c r="BJ899" s="122">
        <f t="shared" si="568"/>
        <v>0</v>
      </c>
      <c r="BK899" s="124"/>
      <c r="BL899" s="125">
        <f t="shared" si="569"/>
        <v>0</v>
      </c>
      <c r="BM899" s="124"/>
      <c r="BN899" s="123">
        <f t="shared" si="598"/>
        <v>0</v>
      </c>
      <c r="BO899" s="126">
        <f t="shared" si="598"/>
        <v>0</v>
      </c>
      <c r="BP899" s="127"/>
      <c r="BQ899" s="410"/>
    </row>
    <row r="900" spans="1:69" s="58" customFormat="1" ht="17.55" hidden="1" customHeight="1">
      <c r="A900"/>
      <c r="B900"/>
      <c r="C900" s="139" t="str">
        <f t="shared" si="562"/>
        <v>H</v>
      </c>
      <c r="D900" s="130" t="str">
        <f t="shared" si="592"/>
        <v>R_Prime</v>
      </c>
      <c r="E900" s="129" t="str">
        <f t="shared" si="591"/>
        <v>Idemitsu Kosan</v>
      </c>
      <c r="F900" s="717"/>
      <c r="G900" s="123">
        <f t="shared" si="593"/>
        <v>0</v>
      </c>
      <c r="H900" s="121">
        <f t="shared" si="593"/>
        <v>0</v>
      </c>
      <c r="I900" s="121">
        <f t="shared" si="593"/>
        <v>0</v>
      </c>
      <c r="J900" s="121">
        <f t="shared" si="593"/>
        <v>0</v>
      </c>
      <c r="K900" s="121">
        <f t="shared" si="593"/>
        <v>0</v>
      </c>
      <c r="L900" s="121">
        <f t="shared" si="593"/>
        <v>0</v>
      </c>
      <c r="M900" s="121">
        <f t="shared" si="593"/>
        <v>0</v>
      </c>
      <c r="N900" s="121">
        <f t="shared" si="593"/>
        <v>0</v>
      </c>
      <c r="O900" s="121">
        <f t="shared" si="593"/>
        <v>0</v>
      </c>
      <c r="P900" s="126">
        <f t="shared" si="593"/>
        <v>0</v>
      </c>
      <c r="Q900" s="122"/>
      <c r="R900" s="408">
        <f t="shared" si="563"/>
        <v>0</v>
      </c>
      <c r="S900" s="693"/>
      <c r="T900" s="700">
        <f t="shared" si="594"/>
        <v>0</v>
      </c>
      <c r="U900" s="701">
        <f t="shared" si="594"/>
        <v>0</v>
      </c>
      <c r="V900" s="693"/>
      <c r="W900" s="700">
        <f t="shared" si="595"/>
        <v>0</v>
      </c>
      <c r="X900" s="126">
        <f t="shared" si="595"/>
        <v>0</v>
      </c>
      <c r="Y900" s="696">
        <f t="shared" si="564"/>
        <v>0</v>
      </c>
      <c r="Z900" s="408">
        <f t="shared" si="565"/>
        <v>0</v>
      </c>
      <c r="AA900" s="127"/>
      <c r="AB900" s="123">
        <f t="shared" si="596"/>
        <v>0</v>
      </c>
      <c r="AC900" s="121">
        <f t="shared" si="596"/>
        <v>0</v>
      </c>
      <c r="AD900" s="121">
        <f t="shared" si="596"/>
        <v>0</v>
      </c>
      <c r="AE900" s="121">
        <f t="shared" si="596"/>
        <v>0</v>
      </c>
      <c r="AF900" s="121">
        <f t="shared" si="596"/>
        <v>0</v>
      </c>
      <c r="AG900" s="121">
        <f t="shared" si="596"/>
        <v>0</v>
      </c>
      <c r="AH900" s="121">
        <f t="shared" si="596"/>
        <v>0</v>
      </c>
      <c r="AI900" s="121">
        <f t="shared" si="596"/>
        <v>0</v>
      </c>
      <c r="AJ900" s="121">
        <f t="shared" si="596"/>
        <v>0</v>
      </c>
      <c r="AK900" s="121">
        <f t="shared" si="596"/>
        <v>0</v>
      </c>
      <c r="AL900" s="121">
        <f t="shared" si="596"/>
        <v>0</v>
      </c>
      <c r="AM900" s="121">
        <f t="shared" si="596"/>
        <v>0</v>
      </c>
      <c r="AN900" s="121">
        <f t="shared" si="596"/>
        <v>0</v>
      </c>
      <c r="AO900" s="701">
        <f t="shared" si="596"/>
        <v>0</v>
      </c>
      <c r="AP900" s="122"/>
      <c r="AQ900" s="123">
        <f t="shared" si="597"/>
        <v>0</v>
      </c>
      <c r="AR900" s="121">
        <f t="shared" si="597"/>
        <v>0</v>
      </c>
      <c r="AS900" s="121">
        <f t="shared" si="597"/>
        <v>0</v>
      </c>
      <c r="AT900" s="121">
        <f t="shared" si="597"/>
        <v>0</v>
      </c>
      <c r="AU900" s="121">
        <f t="shared" si="597"/>
        <v>0</v>
      </c>
      <c r="AV900" s="121">
        <f t="shared" si="597"/>
        <v>0</v>
      </c>
      <c r="AW900" s="121">
        <f t="shared" si="597"/>
        <v>0</v>
      </c>
      <c r="AX900" s="121">
        <f t="shared" si="597"/>
        <v>0</v>
      </c>
      <c r="AY900" s="121">
        <f t="shared" si="597"/>
        <v>0</v>
      </c>
      <c r="AZ900" s="121">
        <f t="shared" si="597"/>
        <v>0</v>
      </c>
      <c r="BA900" s="121">
        <f t="shared" si="597"/>
        <v>0</v>
      </c>
      <c r="BB900" s="121">
        <f t="shared" si="597"/>
        <v>0</v>
      </c>
      <c r="BC900" s="121">
        <f t="shared" si="597"/>
        <v>0</v>
      </c>
      <c r="BD900" s="701">
        <f t="shared" si="597"/>
        <v>0</v>
      </c>
      <c r="BE900" s="693"/>
      <c r="BF900" s="122">
        <f t="shared" si="566"/>
        <v>0</v>
      </c>
      <c r="BG900" s="124"/>
      <c r="BH900" s="122">
        <f t="shared" si="567"/>
        <v>0</v>
      </c>
      <c r="BI900" s="124"/>
      <c r="BJ900" s="122">
        <f t="shared" si="568"/>
        <v>0</v>
      </c>
      <c r="BK900" s="124"/>
      <c r="BL900" s="125">
        <f t="shared" si="569"/>
        <v>0</v>
      </c>
      <c r="BM900" s="124"/>
      <c r="BN900" s="123">
        <f t="shared" si="598"/>
        <v>0</v>
      </c>
      <c r="BO900" s="126">
        <f t="shared" si="598"/>
        <v>0</v>
      </c>
      <c r="BP900" s="127"/>
      <c r="BQ900" s="410"/>
    </row>
    <row r="901" spans="1:69" s="58" customFormat="1" ht="17.55" customHeight="1">
      <c r="A901"/>
      <c r="B901"/>
      <c r="C901" s="139" t="str">
        <f t="shared" si="562"/>
        <v/>
      </c>
      <c r="D901" s="130" t="str">
        <f t="shared" si="592"/>
        <v>R_Prime</v>
      </c>
      <c r="E901" s="129" t="str">
        <f t="shared" si="591"/>
        <v>Jilin OLED</v>
      </c>
      <c r="F901" s="717"/>
      <c r="G901" s="123">
        <f t="shared" si="593"/>
        <v>0</v>
      </c>
      <c r="H901" s="121">
        <f t="shared" si="593"/>
        <v>0</v>
      </c>
      <c r="I901" s="121">
        <f t="shared" si="593"/>
        <v>0.6</v>
      </c>
      <c r="J901" s="121">
        <f t="shared" si="593"/>
        <v>0.5</v>
      </c>
      <c r="K901" s="121">
        <f t="shared" si="593"/>
        <v>0</v>
      </c>
      <c r="L901" s="121">
        <f t="shared" si="593"/>
        <v>0</v>
      </c>
      <c r="M901" s="121">
        <f t="shared" si="593"/>
        <v>0</v>
      </c>
      <c r="N901" s="121">
        <f t="shared" si="593"/>
        <v>1</v>
      </c>
      <c r="O901" s="121">
        <f t="shared" si="593"/>
        <v>0</v>
      </c>
      <c r="P901" s="126">
        <f t="shared" si="593"/>
        <v>0</v>
      </c>
      <c r="Q901" s="122"/>
      <c r="R901" s="408">
        <f t="shared" si="563"/>
        <v>0</v>
      </c>
      <c r="S901" s="693"/>
      <c r="T901" s="700">
        <f t="shared" si="594"/>
        <v>0</v>
      </c>
      <c r="U901" s="701">
        <f t="shared" si="594"/>
        <v>0</v>
      </c>
      <c r="V901" s="693"/>
      <c r="W901" s="700">
        <f t="shared" si="595"/>
        <v>0</v>
      </c>
      <c r="X901" s="126">
        <f t="shared" si="595"/>
        <v>0</v>
      </c>
      <c r="Y901" s="696">
        <f t="shared" si="564"/>
        <v>0</v>
      </c>
      <c r="Z901" s="408">
        <f t="shared" si="565"/>
        <v>0</v>
      </c>
      <c r="AA901" s="127"/>
      <c r="AB901" s="123">
        <f t="shared" si="596"/>
        <v>0</v>
      </c>
      <c r="AC901" s="121">
        <f t="shared" si="596"/>
        <v>0</v>
      </c>
      <c r="AD901" s="121">
        <f t="shared" si="596"/>
        <v>0</v>
      </c>
      <c r="AE901" s="121">
        <f t="shared" si="596"/>
        <v>0</v>
      </c>
      <c r="AF901" s="121">
        <f t="shared" si="596"/>
        <v>0</v>
      </c>
      <c r="AG901" s="121">
        <f t="shared" si="596"/>
        <v>0</v>
      </c>
      <c r="AH901" s="121">
        <f t="shared" si="596"/>
        <v>0</v>
      </c>
      <c r="AI901" s="121">
        <f t="shared" si="596"/>
        <v>0</v>
      </c>
      <c r="AJ901" s="121">
        <f t="shared" si="596"/>
        <v>0</v>
      </c>
      <c r="AK901" s="121">
        <f t="shared" si="596"/>
        <v>0</v>
      </c>
      <c r="AL901" s="121">
        <f t="shared" si="596"/>
        <v>0.4</v>
      </c>
      <c r="AM901" s="121">
        <f t="shared" si="596"/>
        <v>0</v>
      </c>
      <c r="AN901" s="121">
        <f t="shared" si="596"/>
        <v>0</v>
      </c>
      <c r="AO901" s="701">
        <f t="shared" si="596"/>
        <v>0</v>
      </c>
      <c r="AP901" s="122"/>
      <c r="AQ901" s="123">
        <f t="shared" si="597"/>
        <v>0</v>
      </c>
      <c r="AR901" s="121">
        <f t="shared" si="597"/>
        <v>0</v>
      </c>
      <c r="AS901" s="121">
        <f t="shared" si="597"/>
        <v>0</v>
      </c>
      <c r="AT901" s="121">
        <f t="shared" si="597"/>
        <v>0</v>
      </c>
      <c r="AU901" s="121">
        <f t="shared" si="597"/>
        <v>0</v>
      </c>
      <c r="AV901" s="121">
        <f t="shared" si="597"/>
        <v>0</v>
      </c>
      <c r="AW901" s="121">
        <f t="shared" si="597"/>
        <v>0</v>
      </c>
      <c r="AX901" s="121">
        <f t="shared" si="597"/>
        <v>0</v>
      </c>
      <c r="AY901" s="121">
        <f t="shared" si="597"/>
        <v>0</v>
      </c>
      <c r="AZ901" s="121">
        <f t="shared" si="597"/>
        <v>0</v>
      </c>
      <c r="BA901" s="121">
        <f t="shared" si="597"/>
        <v>0</v>
      </c>
      <c r="BB901" s="121">
        <f t="shared" si="597"/>
        <v>0</v>
      </c>
      <c r="BC901" s="121">
        <f t="shared" si="597"/>
        <v>0</v>
      </c>
      <c r="BD901" s="701">
        <f t="shared" si="597"/>
        <v>0</v>
      </c>
      <c r="BE901" s="693"/>
      <c r="BF901" s="122">
        <f t="shared" si="566"/>
        <v>0</v>
      </c>
      <c r="BG901" s="124"/>
      <c r="BH901" s="122">
        <f t="shared" si="567"/>
        <v>0</v>
      </c>
      <c r="BI901" s="124"/>
      <c r="BJ901" s="122">
        <f t="shared" si="568"/>
        <v>0</v>
      </c>
      <c r="BK901" s="124"/>
      <c r="BL901" s="125">
        <f t="shared" si="569"/>
        <v>0</v>
      </c>
      <c r="BM901" s="124"/>
      <c r="BN901" s="123">
        <f t="shared" si="598"/>
        <v>0</v>
      </c>
      <c r="BO901" s="126">
        <f t="shared" si="598"/>
        <v>0</v>
      </c>
      <c r="BP901" s="127"/>
      <c r="BQ901" s="410"/>
    </row>
    <row r="902" spans="1:69" s="58" customFormat="1" ht="17.55" hidden="1" customHeight="1">
      <c r="A902"/>
      <c r="B902"/>
      <c r="C902" s="139" t="str">
        <f t="shared" si="562"/>
        <v>H</v>
      </c>
      <c r="D902" s="130" t="str">
        <f t="shared" si="592"/>
        <v>R_Prime</v>
      </c>
      <c r="E902" s="129" t="str">
        <f t="shared" si="591"/>
        <v>Jinwoong</v>
      </c>
      <c r="F902" s="717"/>
      <c r="G902" s="123">
        <f t="shared" si="593"/>
        <v>0</v>
      </c>
      <c r="H902" s="121">
        <f t="shared" si="593"/>
        <v>0</v>
      </c>
      <c r="I902" s="121">
        <f t="shared" si="593"/>
        <v>0</v>
      </c>
      <c r="J902" s="121">
        <f t="shared" si="593"/>
        <v>0</v>
      </c>
      <c r="K902" s="121">
        <f t="shared" si="593"/>
        <v>0</v>
      </c>
      <c r="L902" s="121">
        <f t="shared" si="593"/>
        <v>0</v>
      </c>
      <c r="M902" s="121">
        <f t="shared" si="593"/>
        <v>0</v>
      </c>
      <c r="N902" s="121">
        <f t="shared" si="593"/>
        <v>0</v>
      </c>
      <c r="O902" s="121">
        <f t="shared" si="593"/>
        <v>0</v>
      </c>
      <c r="P902" s="126">
        <f t="shared" si="593"/>
        <v>0</v>
      </c>
      <c r="Q902" s="122"/>
      <c r="R902" s="408">
        <f t="shared" si="563"/>
        <v>0</v>
      </c>
      <c r="S902" s="693"/>
      <c r="T902" s="700">
        <f t="shared" si="594"/>
        <v>0</v>
      </c>
      <c r="U902" s="701">
        <f t="shared" si="594"/>
        <v>0</v>
      </c>
      <c r="V902" s="693"/>
      <c r="W902" s="700">
        <f t="shared" si="595"/>
        <v>0</v>
      </c>
      <c r="X902" s="126">
        <f t="shared" si="595"/>
        <v>0</v>
      </c>
      <c r="Y902" s="696">
        <f t="shared" si="564"/>
        <v>0</v>
      </c>
      <c r="Z902" s="408">
        <f t="shared" si="565"/>
        <v>0</v>
      </c>
      <c r="AA902" s="127"/>
      <c r="AB902" s="123">
        <f t="shared" si="596"/>
        <v>0</v>
      </c>
      <c r="AC902" s="121">
        <f t="shared" si="596"/>
        <v>0</v>
      </c>
      <c r="AD902" s="121">
        <f t="shared" si="596"/>
        <v>0</v>
      </c>
      <c r="AE902" s="121">
        <f t="shared" si="596"/>
        <v>0</v>
      </c>
      <c r="AF902" s="121">
        <f t="shared" si="596"/>
        <v>0</v>
      </c>
      <c r="AG902" s="121">
        <f t="shared" si="596"/>
        <v>0</v>
      </c>
      <c r="AH902" s="121">
        <f t="shared" si="596"/>
        <v>0</v>
      </c>
      <c r="AI902" s="121">
        <f t="shared" si="596"/>
        <v>0</v>
      </c>
      <c r="AJ902" s="121">
        <f t="shared" si="596"/>
        <v>0</v>
      </c>
      <c r="AK902" s="121">
        <f t="shared" si="596"/>
        <v>0</v>
      </c>
      <c r="AL902" s="121">
        <f t="shared" si="596"/>
        <v>0</v>
      </c>
      <c r="AM902" s="121">
        <f t="shared" si="596"/>
        <v>0</v>
      </c>
      <c r="AN902" s="121">
        <f t="shared" si="596"/>
        <v>0</v>
      </c>
      <c r="AO902" s="701">
        <f t="shared" si="596"/>
        <v>0</v>
      </c>
      <c r="AP902" s="122"/>
      <c r="AQ902" s="123">
        <f t="shared" si="597"/>
        <v>0</v>
      </c>
      <c r="AR902" s="121">
        <f t="shared" si="597"/>
        <v>0</v>
      </c>
      <c r="AS902" s="121">
        <f t="shared" si="597"/>
        <v>0</v>
      </c>
      <c r="AT902" s="121">
        <f t="shared" si="597"/>
        <v>0</v>
      </c>
      <c r="AU902" s="121">
        <f t="shared" si="597"/>
        <v>0</v>
      </c>
      <c r="AV902" s="121">
        <f t="shared" si="597"/>
        <v>0</v>
      </c>
      <c r="AW902" s="121">
        <f t="shared" si="597"/>
        <v>0</v>
      </c>
      <c r="AX902" s="121">
        <f t="shared" si="597"/>
        <v>0</v>
      </c>
      <c r="AY902" s="121">
        <f t="shared" si="597"/>
        <v>0</v>
      </c>
      <c r="AZ902" s="121">
        <f t="shared" si="597"/>
        <v>0</v>
      </c>
      <c r="BA902" s="121">
        <f t="shared" si="597"/>
        <v>0</v>
      </c>
      <c r="BB902" s="121">
        <f t="shared" si="597"/>
        <v>0</v>
      </c>
      <c r="BC902" s="121">
        <f t="shared" si="597"/>
        <v>0</v>
      </c>
      <c r="BD902" s="701">
        <f t="shared" si="597"/>
        <v>0</v>
      </c>
      <c r="BE902" s="693"/>
      <c r="BF902" s="122">
        <f t="shared" si="566"/>
        <v>0</v>
      </c>
      <c r="BG902" s="124"/>
      <c r="BH902" s="122">
        <f t="shared" si="567"/>
        <v>0</v>
      </c>
      <c r="BI902" s="124"/>
      <c r="BJ902" s="122">
        <f t="shared" si="568"/>
        <v>0</v>
      </c>
      <c r="BK902" s="124"/>
      <c r="BL902" s="125">
        <f t="shared" si="569"/>
        <v>0</v>
      </c>
      <c r="BM902" s="124"/>
      <c r="BN902" s="123">
        <f t="shared" si="598"/>
        <v>0</v>
      </c>
      <c r="BO902" s="126">
        <f t="shared" si="598"/>
        <v>0</v>
      </c>
      <c r="BP902" s="127"/>
      <c r="BQ902" s="410"/>
    </row>
    <row r="903" spans="1:69" s="58" customFormat="1" ht="17.55" customHeight="1">
      <c r="A903"/>
      <c r="B903"/>
      <c r="C903" s="139" t="str">
        <f t="shared" si="562"/>
        <v/>
      </c>
      <c r="D903" s="130" t="str">
        <f t="shared" si="592"/>
        <v>R_Prime</v>
      </c>
      <c r="E903" s="129" t="str">
        <f t="shared" si="591"/>
        <v>LG Chem</v>
      </c>
      <c r="F903" s="717"/>
      <c r="G903" s="123">
        <f t="shared" si="593"/>
        <v>0</v>
      </c>
      <c r="H903" s="121">
        <f t="shared" si="593"/>
        <v>0</v>
      </c>
      <c r="I903" s="121">
        <f t="shared" si="593"/>
        <v>0</v>
      </c>
      <c r="J903" s="121">
        <f t="shared" si="593"/>
        <v>0</v>
      </c>
      <c r="K903" s="121">
        <f t="shared" si="593"/>
        <v>0</v>
      </c>
      <c r="L903" s="121">
        <f t="shared" si="593"/>
        <v>0</v>
      </c>
      <c r="M903" s="121">
        <f t="shared" si="593"/>
        <v>0</v>
      </c>
      <c r="N903" s="121">
        <f t="shared" si="593"/>
        <v>0</v>
      </c>
      <c r="O903" s="121">
        <f t="shared" si="593"/>
        <v>0</v>
      </c>
      <c r="P903" s="126">
        <f t="shared" si="593"/>
        <v>0</v>
      </c>
      <c r="Q903" s="122"/>
      <c r="R903" s="408">
        <f t="shared" si="563"/>
        <v>0</v>
      </c>
      <c r="S903" s="693"/>
      <c r="T903" s="700">
        <f t="shared" si="594"/>
        <v>0.3</v>
      </c>
      <c r="U903" s="701">
        <f t="shared" si="594"/>
        <v>0</v>
      </c>
      <c r="V903" s="693"/>
      <c r="W903" s="700">
        <f t="shared" si="595"/>
        <v>0</v>
      </c>
      <c r="X903" s="126">
        <f t="shared" si="595"/>
        <v>0</v>
      </c>
      <c r="Y903" s="696">
        <f t="shared" si="564"/>
        <v>0</v>
      </c>
      <c r="Z903" s="408">
        <f t="shared" si="565"/>
        <v>0</v>
      </c>
      <c r="AA903" s="127"/>
      <c r="AB903" s="123">
        <f t="shared" si="596"/>
        <v>0</v>
      </c>
      <c r="AC903" s="121">
        <f t="shared" si="596"/>
        <v>0</v>
      </c>
      <c r="AD903" s="121">
        <f t="shared" si="596"/>
        <v>0</v>
      </c>
      <c r="AE903" s="121">
        <f t="shared" si="596"/>
        <v>0</v>
      </c>
      <c r="AF903" s="121">
        <f t="shared" si="596"/>
        <v>0</v>
      </c>
      <c r="AG903" s="121">
        <f t="shared" si="596"/>
        <v>0</v>
      </c>
      <c r="AH903" s="121">
        <f t="shared" si="596"/>
        <v>0</v>
      </c>
      <c r="AI903" s="121">
        <f t="shared" si="596"/>
        <v>0</v>
      </c>
      <c r="AJ903" s="121">
        <f t="shared" si="596"/>
        <v>0</v>
      </c>
      <c r="AK903" s="121">
        <f t="shared" si="596"/>
        <v>0</v>
      </c>
      <c r="AL903" s="121">
        <f t="shared" si="596"/>
        <v>0</v>
      </c>
      <c r="AM903" s="121">
        <f t="shared" si="596"/>
        <v>0</v>
      </c>
      <c r="AN903" s="121">
        <f t="shared" si="596"/>
        <v>0</v>
      </c>
      <c r="AO903" s="701">
        <f t="shared" si="596"/>
        <v>0</v>
      </c>
      <c r="AP903" s="122"/>
      <c r="AQ903" s="123">
        <f t="shared" si="597"/>
        <v>0</v>
      </c>
      <c r="AR903" s="121">
        <f t="shared" si="597"/>
        <v>0</v>
      </c>
      <c r="AS903" s="121">
        <f t="shared" si="597"/>
        <v>0</v>
      </c>
      <c r="AT903" s="121">
        <f t="shared" si="597"/>
        <v>0</v>
      </c>
      <c r="AU903" s="121">
        <f t="shared" si="597"/>
        <v>0</v>
      </c>
      <c r="AV903" s="121">
        <f t="shared" si="597"/>
        <v>0</v>
      </c>
      <c r="AW903" s="121">
        <f t="shared" si="597"/>
        <v>0</v>
      </c>
      <c r="AX903" s="121">
        <f t="shared" si="597"/>
        <v>0</v>
      </c>
      <c r="AY903" s="121">
        <f t="shared" si="597"/>
        <v>0</v>
      </c>
      <c r="AZ903" s="121">
        <f t="shared" si="597"/>
        <v>0</v>
      </c>
      <c r="BA903" s="121">
        <f t="shared" si="597"/>
        <v>0</v>
      </c>
      <c r="BB903" s="121">
        <f t="shared" si="597"/>
        <v>0</v>
      </c>
      <c r="BC903" s="121">
        <f t="shared" si="597"/>
        <v>0</v>
      </c>
      <c r="BD903" s="701">
        <f t="shared" si="597"/>
        <v>0</v>
      </c>
      <c r="BE903" s="693"/>
      <c r="BF903" s="122">
        <f t="shared" si="566"/>
        <v>0</v>
      </c>
      <c r="BG903" s="124"/>
      <c r="BH903" s="122">
        <f t="shared" si="567"/>
        <v>0</v>
      </c>
      <c r="BI903" s="124"/>
      <c r="BJ903" s="122">
        <f t="shared" si="568"/>
        <v>0</v>
      </c>
      <c r="BK903" s="124"/>
      <c r="BL903" s="125">
        <f t="shared" si="569"/>
        <v>0</v>
      </c>
      <c r="BM903" s="124"/>
      <c r="BN903" s="123">
        <f t="shared" si="598"/>
        <v>0</v>
      </c>
      <c r="BO903" s="126">
        <f t="shared" si="598"/>
        <v>0</v>
      </c>
      <c r="BP903" s="127"/>
      <c r="BQ903" s="410"/>
    </row>
    <row r="904" spans="1:69" s="58" customFormat="1" ht="17.55" hidden="1" customHeight="1">
      <c r="A904"/>
      <c r="B904"/>
      <c r="C904" s="139" t="str">
        <f t="shared" si="562"/>
        <v>H</v>
      </c>
      <c r="D904" s="130" t="str">
        <f t="shared" si="592"/>
        <v>R_Prime</v>
      </c>
      <c r="E904" s="129" t="str">
        <f t="shared" si="591"/>
        <v>LT Materials</v>
      </c>
      <c r="F904" s="717"/>
      <c r="G904" s="123">
        <f t="shared" si="593"/>
        <v>0</v>
      </c>
      <c r="H904" s="121">
        <f t="shared" si="593"/>
        <v>0</v>
      </c>
      <c r="I904" s="121">
        <f t="shared" si="593"/>
        <v>0</v>
      </c>
      <c r="J904" s="121">
        <f t="shared" si="593"/>
        <v>0</v>
      </c>
      <c r="K904" s="121">
        <f t="shared" si="593"/>
        <v>0</v>
      </c>
      <c r="L904" s="121">
        <f t="shared" si="593"/>
        <v>0</v>
      </c>
      <c r="M904" s="121">
        <f t="shared" si="593"/>
        <v>0</v>
      </c>
      <c r="N904" s="121">
        <f t="shared" si="593"/>
        <v>0</v>
      </c>
      <c r="O904" s="121">
        <f t="shared" si="593"/>
        <v>0</v>
      </c>
      <c r="P904" s="126">
        <f t="shared" si="593"/>
        <v>0</v>
      </c>
      <c r="Q904" s="122"/>
      <c r="R904" s="408">
        <f t="shared" si="563"/>
        <v>0</v>
      </c>
      <c r="S904" s="693"/>
      <c r="T904" s="700">
        <f t="shared" si="594"/>
        <v>0</v>
      </c>
      <c r="U904" s="701">
        <f t="shared" si="594"/>
        <v>0</v>
      </c>
      <c r="V904" s="693"/>
      <c r="W904" s="700">
        <f t="shared" si="595"/>
        <v>0</v>
      </c>
      <c r="X904" s="126">
        <f t="shared" si="595"/>
        <v>0</v>
      </c>
      <c r="Y904" s="696">
        <f t="shared" si="564"/>
        <v>0</v>
      </c>
      <c r="Z904" s="408">
        <f t="shared" si="565"/>
        <v>0</v>
      </c>
      <c r="AA904" s="127"/>
      <c r="AB904" s="123">
        <f t="shared" si="596"/>
        <v>0</v>
      </c>
      <c r="AC904" s="121">
        <f t="shared" si="596"/>
        <v>0</v>
      </c>
      <c r="AD904" s="121">
        <f t="shared" si="596"/>
        <v>0</v>
      </c>
      <c r="AE904" s="121">
        <f t="shared" si="596"/>
        <v>0</v>
      </c>
      <c r="AF904" s="121">
        <f t="shared" si="596"/>
        <v>0</v>
      </c>
      <c r="AG904" s="121">
        <f t="shared" si="596"/>
        <v>0</v>
      </c>
      <c r="AH904" s="121">
        <f t="shared" si="596"/>
        <v>0</v>
      </c>
      <c r="AI904" s="121">
        <f t="shared" si="596"/>
        <v>0</v>
      </c>
      <c r="AJ904" s="121">
        <f t="shared" si="596"/>
        <v>0</v>
      </c>
      <c r="AK904" s="121">
        <f t="shared" si="596"/>
        <v>0</v>
      </c>
      <c r="AL904" s="121">
        <f t="shared" si="596"/>
        <v>0</v>
      </c>
      <c r="AM904" s="121">
        <f t="shared" si="596"/>
        <v>0</v>
      </c>
      <c r="AN904" s="121">
        <f t="shared" si="596"/>
        <v>0</v>
      </c>
      <c r="AO904" s="701">
        <f t="shared" si="596"/>
        <v>0</v>
      </c>
      <c r="AP904" s="122"/>
      <c r="AQ904" s="123">
        <f t="shared" si="597"/>
        <v>0</v>
      </c>
      <c r="AR904" s="121">
        <f t="shared" si="597"/>
        <v>0</v>
      </c>
      <c r="AS904" s="121">
        <f t="shared" si="597"/>
        <v>0</v>
      </c>
      <c r="AT904" s="121">
        <f t="shared" si="597"/>
        <v>0</v>
      </c>
      <c r="AU904" s="121">
        <f t="shared" si="597"/>
        <v>0</v>
      </c>
      <c r="AV904" s="121">
        <f t="shared" si="597"/>
        <v>0</v>
      </c>
      <c r="AW904" s="121">
        <f t="shared" si="597"/>
        <v>0</v>
      </c>
      <c r="AX904" s="121">
        <f t="shared" si="597"/>
        <v>0</v>
      </c>
      <c r="AY904" s="121">
        <f t="shared" si="597"/>
        <v>0</v>
      </c>
      <c r="AZ904" s="121">
        <f t="shared" si="597"/>
        <v>0</v>
      </c>
      <c r="BA904" s="121">
        <f t="shared" si="597"/>
        <v>0</v>
      </c>
      <c r="BB904" s="121">
        <f t="shared" si="597"/>
        <v>0</v>
      </c>
      <c r="BC904" s="121">
        <f t="shared" si="597"/>
        <v>0</v>
      </c>
      <c r="BD904" s="701">
        <f t="shared" si="597"/>
        <v>0</v>
      </c>
      <c r="BE904" s="693"/>
      <c r="BF904" s="122">
        <f t="shared" si="566"/>
        <v>0</v>
      </c>
      <c r="BG904" s="124"/>
      <c r="BH904" s="122">
        <f t="shared" si="567"/>
        <v>0</v>
      </c>
      <c r="BI904" s="124"/>
      <c r="BJ904" s="122">
        <f t="shared" si="568"/>
        <v>0</v>
      </c>
      <c r="BK904" s="124"/>
      <c r="BL904" s="125">
        <f t="shared" si="569"/>
        <v>0</v>
      </c>
      <c r="BM904" s="124"/>
      <c r="BN904" s="123">
        <f t="shared" si="598"/>
        <v>0</v>
      </c>
      <c r="BO904" s="126">
        <f t="shared" si="598"/>
        <v>0</v>
      </c>
      <c r="BP904" s="127"/>
      <c r="BQ904" s="410"/>
    </row>
    <row r="905" spans="1:69" s="58" customFormat="1" ht="17.55" hidden="1" customHeight="1">
      <c r="A905"/>
      <c r="B905"/>
      <c r="C905" s="139" t="str">
        <f t="shared" si="562"/>
        <v>H</v>
      </c>
      <c r="D905" s="130" t="str">
        <f t="shared" si="592"/>
        <v>R_Prime</v>
      </c>
      <c r="E905" s="129" t="str">
        <f t="shared" si="591"/>
        <v>LT Metal</v>
      </c>
      <c r="F905" s="717"/>
      <c r="G905" s="123">
        <f t="shared" si="593"/>
        <v>0</v>
      </c>
      <c r="H905" s="121">
        <f t="shared" si="593"/>
        <v>0</v>
      </c>
      <c r="I905" s="121">
        <f t="shared" si="593"/>
        <v>0</v>
      </c>
      <c r="J905" s="121">
        <f t="shared" si="593"/>
        <v>0</v>
      </c>
      <c r="K905" s="121">
        <f t="shared" si="593"/>
        <v>0</v>
      </c>
      <c r="L905" s="121">
        <f t="shared" si="593"/>
        <v>0</v>
      </c>
      <c r="M905" s="121">
        <f t="shared" si="593"/>
        <v>0</v>
      </c>
      <c r="N905" s="121">
        <f t="shared" si="593"/>
        <v>0</v>
      </c>
      <c r="O905" s="121">
        <f t="shared" si="593"/>
        <v>0</v>
      </c>
      <c r="P905" s="126">
        <f t="shared" si="593"/>
        <v>0</v>
      </c>
      <c r="Q905" s="122"/>
      <c r="R905" s="408">
        <f t="shared" si="563"/>
        <v>0</v>
      </c>
      <c r="S905" s="693"/>
      <c r="T905" s="700">
        <f t="shared" si="594"/>
        <v>0</v>
      </c>
      <c r="U905" s="701">
        <f t="shared" si="594"/>
        <v>0</v>
      </c>
      <c r="V905" s="693"/>
      <c r="W905" s="700">
        <f t="shared" si="595"/>
        <v>0</v>
      </c>
      <c r="X905" s="126">
        <f t="shared" si="595"/>
        <v>0</v>
      </c>
      <c r="Y905" s="696">
        <f t="shared" si="564"/>
        <v>0</v>
      </c>
      <c r="Z905" s="408">
        <f t="shared" si="565"/>
        <v>0</v>
      </c>
      <c r="AA905" s="127"/>
      <c r="AB905" s="123">
        <f t="shared" si="596"/>
        <v>0</v>
      </c>
      <c r="AC905" s="121">
        <f t="shared" si="596"/>
        <v>0</v>
      </c>
      <c r="AD905" s="121">
        <f t="shared" si="596"/>
        <v>0</v>
      </c>
      <c r="AE905" s="121">
        <f t="shared" si="596"/>
        <v>0</v>
      </c>
      <c r="AF905" s="121">
        <f t="shared" si="596"/>
        <v>0</v>
      </c>
      <c r="AG905" s="121">
        <f t="shared" si="596"/>
        <v>0</v>
      </c>
      <c r="AH905" s="121">
        <f t="shared" si="596"/>
        <v>0</v>
      </c>
      <c r="AI905" s="121">
        <f t="shared" si="596"/>
        <v>0</v>
      </c>
      <c r="AJ905" s="121">
        <f t="shared" si="596"/>
        <v>0</v>
      </c>
      <c r="AK905" s="121">
        <f t="shared" si="596"/>
        <v>0</v>
      </c>
      <c r="AL905" s="121">
        <f t="shared" si="596"/>
        <v>0</v>
      </c>
      <c r="AM905" s="121">
        <f t="shared" si="596"/>
        <v>0</v>
      </c>
      <c r="AN905" s="121">
        <f t="shared" si="596"/>
        <v>0</v>
      </c>
      <c r="AO905" s="701">
        <f t="shared" si="596"/>
        <v>0</v>
      </c>
      <c r="AP905" s="122"/>
      <c r="AQ905" s="123">
        <f t="shared" si="597"/>
        <v>0</v>
      </c>
      <c r="AR905" s="121">
        <f t="shared" si="597"/>
        <v>0</v>
      </c>
      <c r="AS905" s="121">
        <f t="shared" si="597"/>
        <v>0</v>
      </c>
      <c r="AT905" s="121">
        <f t="shared" si="597"/>
        <v>0</v>
      </c>
      <c r="AU905" s="121">
        <f t="shared" si="597"/>
        <v>0</v>
      </c>
      <c r="AV905" s="121">
        <f t="shared" si="597"/>
        <v>0</v>
      </c>
      <c r="AW905" s="121">
        <f t="shared" si="597"/>
        <v>0</v>
      </c>
      <c r="AX905" s="121">
        <f t="shared" si="597"/>
        <v>0</v>
      </c>
      <c r="AY905" s="121">
        <f t="shared" si="597"/>
        <v>0</v>
      </c>
      <c r="AZ905" s="121">
        <f t="shared" si="597"/>
        <v>0</v>
      </c>
      <c r="BA905" s="121">
        <f t="shared" si="597"/>
        <v>0</v>
      </c>
      <c r="BB905" s="121">
        <f t="shared" si="597"/>
        <v>0</v>
      </c>
      <c r="BC905" s="121">
        <f t="shared" si="597"/>
        <v>0</v>
      </c>
      <c r="BD905" s="701">
        <f t="shared" si="597"/>
        <v>0</v>
      </c>
      <c r="BE905" s="693"/>
      <c r="BF905" s="122">
        <f t="shared" si="566"/>
        <v>0</v>
      </c>
      <c r="BG905" s="124"/>
      <c r="BH905" s="122">
        <f t="shared" si="567"/>
        <v>0</v>
      </c>
      <c r="BI905" s="124"/>
      <c r="BJ905" s="122">
        <f t="shared" si="568"/>
        <v>0</v>
      </c>
      <c r="BK905" s="124"/>
      <c r="BL905" s="125">
        <f t="shared" si="569"/>
        <v>0</v>
      </c>
      <c r="BM905" s="124"/>
      <c r="BN905" s="123">
        <f t="shared" si="598"/>
        <v>0</v>
      </c>
      <c r="BO905" s="126">
        <f t="shared" si="598"/>
        <v>0</v>
      </c>
      <c r="BP905" s="127"/>
      <c r="BQ905" s="410"/>
    </row>
    <row r="906" spans="1:69" s="58" customFormat="1" ht="17.55" customHeight="1">
      <c r="A906"/>
      <c r="B906"/>
      <c r="C906" s="139" t="str">
        <f t="shared" si="562"/>
        <v/>
      </c>
      <c r="D906" s="130" t="str">
        <f t="shared" si="592"/>
        <v>R_Prime</v>
      </c>
      <c r="E906" s="129" t="str">
        <f t="shared" si="591"/>
        <v>LTOM</v>
      </c>
      <c r="F906" s="717"/>
      <c r="G906" s="123">
        <f t="shared" ref="G906:P915" si="599">SUMIFS(Share, Y, $E$3, Config, $G$11, P, G$15, LType, $D906, MSup, $E906)</f>
        <v>0</v>
      </c>
      <c r="H906" s="121">
        <f t="shared" si="599"/>
        <v>1</v>
      </c>
      <c r="I906" s="121">
        <f t="shared" si="599"/>
        <v>0.4</v>
      </c>
      <c r="J906" s="121">
        <f t="shared" si="599"/>
        <v>0.4</v>
      </c>
      <c r="K906" s="121">
        <f t="shared" si="599"/>
        <v>0</v>
      </c>
      <c r="L906" s="121">
        <f t="shared" si="599"/>
        <v>0</v>
      </c>
      <c r="M906" s="121">
        <f t="shared" si="599"/>
        <v>0</v>
      </c>
      <c r="N906" s="121">
        <f t="shared" si="599"/>
        <v>0</v>
      </c>
      <c r="O906" s="121">
        <f t="shared" si="599"/>
        <v>0</v>
      </c>
      <c r="P906" s="126">
        <f t="shared" si="599"/>
        <v>0</v>
      </c>
      <c r="Q906" s="122"/>
      <c r="R906" s="408">
        <f t="shared" si="563"/>
        <v>0</v>
      </c>
      <c r="S906" s="693"/>
      <c r="T906" s="700">
        <f t="shared" si="594"/>
        <v>0</v>
      </c>
      <c r="U906" s="701">
        <f t="shared" si="594"/>
        <v>0.9</v>
      </c>
      <c r="V906" s="693"/>
      <c r="W906" s="700">
        <f t="shared" si="595"/>
        <v>0</v>
      </c>
      <c r="X906" s="126">
        <f t="shared" si="595"/>
        <v>1</v>
      </c>
      <c r="Y906" s="696">
        <f t="shared" si="564"/>
        <v>0</v>
      </c>
      <c r="Z906" s="408">
        <f t="shared" si="565"/>
        <v>0</v>
      </c>
      <c r="AA906" s="127"/>
      <c r="AB906" s="123">
        <f t="shared" ref="AB906:AO915" si="600">SUMIFS(Share, Y, $E$3, Config, $AB$11, P, AB$15, LType, $D906, MSup, $E906)</f>
        <v>0</v>
      </c>
      <c r="AC906" s="121">
        <f t="shared" si="600"/>
        <v>0</v>
      </c>
      <c r="AD906" s="121">
        <f t="shared" si="600"/>
        <v>0</v>
      </c>
      <c r="AE906" s="121">
        <f t="shared" si="600"/>
        <v>0</v>
      </c>
      <c r="AF906" s="121">
        <f t="shared" si="600"/>
        <v>0</v>
      </c>
      <c r="AG906" s="121">
        <f t="shared" si="600"/>
        <v>0</v>
      </c>
      <c r="AH906" s="121">
        <f t="shared" si="600"/>
        <v>0</v>
      </c>
      <c r="AI906" s="121">
        <f t="shared" si="600"/>
        <v>1</v>
      </c>
      <c r="AJ906" s="121">
        <f t="shared" si="600"/>
        <v>0</v>
      </c>
      <c r="AK906" s="121">
        <f t="shared" si="600"/>
        <v>0</v>
      </c>
      <c r="AL906" s="121">
        <f t="shared" si="600"/>
        <v>0.5</v>
      </c>
      <c r="AM906" s="121">
        <f t="shared" si="600"/>
        <v>0</v>
      </c>
      <c r="AN906" s="121">
        <f t="shared" si="600"/>
        <v>0</v>
      </c>
      <c r="AO906" s="701">
        <f t="shared" si="600"/>
        <v>0</v>
      </c>
      <c r="AP906" s="122"/>
      <c r="AQ906" s="123">
        <f t="shared" ref="AQ906:BD915" si="601">SUMIFS(Share, Y, $E$3, Config, $AQ$11, P, AQ$15, LType, $D906, MSup, $E906)</f>
        <v>0</v>
      </c>
      <c r="AR906" s="121">
        <f t="shared" si="601"/>
        <v>0</v>
      </c>
      <c r="AS906" s="121">
        <f t="shared" si="601"/>
        <v>0</v>
      </c>
      <c r="AT906" s="121">
        <f t="shared" si="601"/>
        <v>0</v>
      </c>
      <c r="AU906" s="121">
        <f t="shared" si="601"/>
        <v>0</v>
      </c>
      <c r="AV906" s="121">
        <f t="shared" si="601"/>
        <v>0</v>
      </c>
      <c r="AW906" s="121">
        <f t="shared" si="601"/>
        <v>0</v>
      </c>
      <c r="AX906" s="121">
        <f t="shared" si="601"/>
        <v>0</v>
      </c>
      <c r="AY906" s="121">
        <f t="shared" si="601"/>
        <v>0</v>
      </c>
      <c r="AZ906" s="121">
        <f t="shared" si="601"/>
        <v>0</v>
      </c>
      <c r="BA906" s="121">
        <f t="shared" si="601"/>
        <v>0</v>
      </c>
      <c r="BB906" s="121">
        <f t="shared" si="601"/>
        <v>0</v>
      </c>
      <c r="BC906" s="121">
        <f t="shared" si="601"/>
        <v>0</v>
      </c>
      <c r="BD906" s="701">
        <f t="shared" si="601"/>
        <v>0</v>
      </c>
      <c r="BE906" s="693"/>
      <c r="BF906" s="122">
        <f t="shared" si="566"/>
        <v>0</v>
      </c>
      <c r="BG906" s="124"/>
      <c r="BH906" s="122">
        <f t="shared" si="567"/>
        <v>0</v>
      </c>
      <c r="BI906" s="124"/>
      <c r="BJ906" s="122">
        <f t="shared" si="568"/>
        <v>0</v>
      </c>
      <c r="BK906" s="124"/>
      <c r="BL906" s="125">
        <f t="shared" si="569"/>
        <v>0</v>
      </c>
      <c r="BM906" s="124"/>
      <c r="BN906" s="123">
        <f t="shared" si="598"/>
        <v>0</v>
      </c>
      <c r="BO906" s="126">
        <f t="shared" si="598"/>
        <v>0</v>
      </c>
      <c r="BP906" s="127"/>
      <c r="BQ906" s="410"/>
    </row>
    <row r="907" spans="1:69" s="58" customFormat="1" ht="17.55" hidden="1" customHeight="1">
      <c r="A907"/>
      <c r="B907"/>
      <c r="C907" s="139" t="str">
        <f t="shared" si="562"/>
        <v>H</v>
      </c>
      <c r="D907" s="130" t="str">
        <f t="shared" si="592"/>
        <v>R_Prime</v>
      </c>
      <c r="E907" s="129" t="str">
        <f t="shared" si="591"/>
        <v>Lumilan</v>
      </c>
      <c r="F907" s="717"/>
      <c r="G907" s="123">
        <f t="shared" si="599"/>
        <v>0</v>
      </c>
      <c r="H907" s="121">
        <f t="shared" si="599"/>
        <v>0</v>
      </c>
      <c r="I907" s="121">
        <f t="shared" si="599"/>
        <v>0</v>
      </c>
      <c r="J907" s="121">
        <f t="shared" si="599"/>
        <v>0</v>
      </c>
      <c r="K907" s="121">
        <f t="shared" si="599"/>
        <v>0</v>
      </c>
      <c r="L907" s="121">
        <f t="shared" si="599"/>
        <v>0</v>
      </c>
      <c r="M907" s="121">
        <f t="shared" si="599"/>
        <v>0</v>
      </c>
      <c r="N907" s="121">
        <f t="shared" si="599"/>
        <v>0</v>
      </c>
      <c r="O907" s="121">
        <f t="shared" si="599"/>
        <v>0</v>
      </c>
      <c r="P907" s="126">
        <f t="shared" si="599"/>
        <v>0</v>
      </c>
      <c r="Q907" s="122"/>
      <c r="R907" s="408">
        <f t="shared" si="563"/>
        <v>0</v>
      </c>
      <c r="S907" s="693"/>
      <c r="T907" s="700">
        <f t="shared" si="594"/>
        <v>0</v>
      </c>
      <c r="U907" s="701">
        <f t="shared" si="594"/>
        <v>0</v>
      </c>
      <c r="V907" s="693"/>
      <c r="W907" s="700">
        <f t="shared" si="595"/>
        <v>0</v>
      </c>
      <c r="X907" s="126">
        <f t="shared" si="595"/>
        <v>0</v>
      </c>
      <c r="Y907" s="696">
        <f t="shared" si="564"/>
        <v>0</v>
      </c>
      <c r="Z907" s="408">
        <f t="shared" si="565"/>
        <v>0</v>
      </c>
      <c r="AA907" s="127"/>
      <c r="AB907" s="123">
        <f t="shared" si="600"/>
        <v>0</v>
      </c>
      <c r="AC907" s="121">
        <f t="shared" si="600"/>
        <v>0</v>
      </c>
      <c r="AD907" s="121">
        <f t="shared" si="600"/>
        <v>0</v>
      </c>
      <c r="AE907" s="121">
        <f t="shared" si="600"/>
        <v>0</v>
      </c>
      <c r="AF907" s="121">
        <f t="shared" si="600"/>
        <v>0</v>
      </c>
      <c r="AG907" s="121">
        <f t="shared" si="600"/>
        <v>0</v>
      </c>
      <c r="AH907" s="121">
        <f t="shared" si="600"/>
        <v>0</v>
      </c>
      <c r="AI907" s="121">
        <f t="shared" si="600"/>
        <v>0</v>
      </c>
      <c r="AJ907" s="121">
        <f t="shared" si="600"/>
        <v>0</v>
      </c>
      <c r="AK907" s="121">
        <f t="shared" si="600"/>
        <v>0</v>
      </c>
      <c r="AL907" s="121">
        <f t="shared" si="600"/>
        <v>0</v>
      </c>
      <c r="AM907" s="121">
        <f t="shared" si="600"/>
        <v>0</v>
      </c>
      <c r="AN907" s="121">
        <f t="shared" si="600"/>
        <v>0</v>
      </c>
      <c r="AO907" s="701">
        <f t="shared" si="600"/>
        <v>0</v>
      </c>
      <c r="AP907" s="122"/>
      <c r="AQ907" s="123">
        <f t="shared" si="601"/>
        <v>0</v>
      </c>
      <c r="AR907" s="121">
        <f t="shared" si="601"/>
        <v>0</v>
      </c>
      <c r="AS907" s="121">
        <f t="shared" si="601"/>
        <v>0</v>
      </c>
      <c r="AT907" s="121">
        <f t="shared" si="601"/>
        <v>0</v>
      </c>
      <c r="AU907" s="121">
        <f t="shared" si="601"/>
        <v>0</v>
      </c>
      <c r="AV907" s="121">
        <f t="shared" si="601"/>
        <v>0</v>
      </c>
      <c r="AW907" s="121">
        <f t="shared" si="601"/>
        <v>0</v>
      </c>
      <c r="AX907" s="121">
        <f t="shared" si="601"/>
        <v>0</v>
      </c>
      <c r="AY907" s="121">
        <f t="shared" si="601"/>
        <v>0</v>
      </c>
      <c r="AZ907" s="121">
        <f t="shared" si="601"/>
        <v>0</v>
      </c>
      <c r="BA907" s="121">
        <f t="shared" si="601"/>
        <v>0</v>
      </c>
      <c r="BB907" s="121">
        <f t="shared" si="601"/>
        <v>0</v>
      </c>
      <c r="BC907" s="121">
        <f t="shared" si="601"/>
        <v>0</v>
      </c>
      <c r="BD907" s="701">
        <f t="shared" si="601"/>
        <v>0</v>
      </c>
      <c r="BE907" s="693"/>
      <c r="BF907" s="122">
        <f t="shared" si="566"/>
        <v>0</v>
      </c>
      <c r="BG907" s="124"/>
      <c r="BH907" s="122">
        <f t="shared" si="567"/>
        <v>0</v>
      </c>
      <c r="BI907" s="124"/>
      <c r="BJ907" s="122">
        <f t="shared" si="568"/>
        <v>0</v>
      </c>
      <c r="BK907" s="124"/>
      <c r="BL907" s="125">
        <f t="shared" si="569"/>
        <v>0</v>
      </c>
      <c r="BM907" s="124"/>
      <c r="BN907" s="123">
        <f t="shared" si="598"/>
        <v>0</v>
      </c>
      <c r="BO907" s="126">
        <f t="shared" si="598"/>
        <v>0</v>
      </c>
      <c r="BP907" s="127"/>
      <c r="BQ907" s="410"/>
    </row>
    <row r="908" spans="1:69" s="58" customFormat="1" ht="17.55" hidden="1" customHeight="1">
      <c r="A908"/>
      <c r="B908"/>
      <c r="C908" s="139" t="str">
        <f t="shared" si="562"/>
        <v>H</v>
      </c>
      <c r="D908" s="130" t="str">
        <f t="shared" si="592"/>
        <v>R_Prime</v>
      </c>
      <c r="E908" s="129" t="str">
        <f t="shared" si="591"/>
        <v>Materion</v>
      </c>
      <c r="F908" s="717"/>
      <c r="G908" s="123">
        <f t="shared" si="599"/>
        <v>0</v>
      </c>
      <c r="H908" s="121">
        <f t="shared" si="599"/>
        <v>0</v>
      </c>
      <c r="I908" s="121">
        <f t="shared" si="599"/>
        <v>0</v>
      </c>
      <c r="J908" s="121">
        <f t="shared" si="599"/>
        <v>0</v>
      </c>
      <c r="K908" s="121">
        <f t="shared" si="599"/>
        <v>0</v>
      </c>
      <c r="L908" s="121">
        <f t="shared" si="599"/>
        <v>0</v>
      </c>
      <c r="M908" s="121">
        <f t="shared" si="599"/>
        <v>0</v>
      </c>
      <c r="N908" s="121">
        <f t="shared" si="599"/>
        <v>0</v>
      </c>
      <c r="O908" s="121">
        <f t="shared" si="599"/>
        <v>0</v>
      </c>
      <c r="P908" s="126">
        <f t="shared" si="599"/>
        <v>0</v>
      </c>
      <c r="Q908" s="122"/>
      <c r="R908" s="408">
        <f t="shared" si="563"/>
        <v>0</v>
      </c>
      <c r="S908" s="693"/>
      <c r="T908" s="700">
        <f t="shared" si="594"/>
        <v>0</v>
      </c>
      <c r="U908" s="701">
        <f t="shared" si="594"/>
        <v>0</v>
      </c>
      <c r="V908" s="693"/>
      <c r="W908" s="700">
        <f t="shared" si="595"/>
        <v>0</v>
      </c>
      <c r="X908" s="126">
        <f t="shared" si="595"/>
        <v>0</v>
      </c>
      <c r="Y908" s="696">
        <f t="shared" si="564"/>
        <v>0</v>
      </c>
      <c r="Z908" s="408">
        <f t="shared" si="565"/>
        <v>0</v>
      </c>
      <c r="AA908" s="127"/>
      <c r="AB908" s="123">
        <f t="shared" si="600"/>
        <v>0</v>
      </c>
      <c r="AC908" s="121">
        <f t="shared" si="600"/>
        <v>0</v>
      </c>
      <c r="AD908" s="121">
        <f t="shared" si="600"/>
        <v>0</v>
      </c>
      <c r="AE908" s="121">
        <f t="shared" si="600"/>
        <v>0</v>
      </c>
      <c r="AF908" s="121">
        <f t="shared" si="600"/>
        <v>0</v>
      </c>
      <c r="AG908" s="121">
        <f t="shared" si="600"/>
        <v>0</v>
      </c>
      <c r="AH908" s="121">
        <f t="shared" si="600"/>
        <v>0</v>
      </c>
      <c r="AI908" s="121">
        <f t="shared" si="600"/>
        <v>0</v>
      </c>
      <c r="AJ908" s="121">
        <f t="shared" si="600"/>
        <v>0</v>
      </c>
      <c r="AK908" s="121">
        <f t="shared" si="600"/>
        <v>0</v>
      </c>
      <c r="AL908" s="121">
        <f t="shared" si="600"/>
        <v>0</v>
      </c>
      <c r="AM908" s="121">
        <f t="shared" si="600"/>
        <v>0</v>
      </c>
      <c r="AN908" s="121">
        <f t="shared" si="600"/>
        <v>0</v>
      </c>
      <c r="AO908" s="701">
        <f t="shared" si="600"/>
        <v>0</v>
      </c>
      <c r="AP908" s="122"/>
      <c r="AQ908" s="123">
        <f t="shared" si="601"/>
        <v>0</v>
      </c>
      <c r="AR908" s="121">
        <f t="shared" si="601"/>
        <v>0</v>
      </c>
      <c r="AS908" s="121">
        <f t="shared" si="601"/>
        <v>0</v>
      </c>
      <c r="AT908" s="121">
        <f t="shared" si="601"/>
        <v>0</v>
      </c>
      <c r="AU908" s="121">
        <f t="shared" si="601"/>
        <v>0</v>
      </c>
      <c r="AV908" s="121">
        <f t="shared" si="601"/>
        <v>0</v>
      </c>
      <c r="AW908" s="121">
        <f t="shared" si="601"/>
        <v>0</v>
      </c>
      <c r="AX908" s="121">
        <f t="shared" si="601"/>
        <v>0</v>
      </c>
      <c r="AY908" s="121">
        <f t="shared" si="601"/>
        <v>0</v>
      </c>
      <c r="AZ908" s="121">
        <f t="shared" si="601"/>
        <v>0</v>
      </c>
      <c r="BA908" s="121">
        <f t="shared" si="601"/>
        <v>0</v>
      </c>
      <c r="BB908" s="121">
        <f t="shared" si="601"/>
        <v>0</v>
      </c>
      <c r="BC908" s="121">
        <f t="shared" si="601"/>
        <v>0</v>
      </c>
      <c r="BD908" s="701">
        <f t="shared" si="601"/>
        <v>0</v>
      </c>
      <c r="BE908" s="693"/>
      <c r="BF908" s="122">
        <f t="shared" si="566"/>
        <v>0</v>
      </c>
      <c r="BG908" s="124"/>
      <c r="BH908" s="122">
        <f t="shared" si="567"/>
        <v>0</v>
      </c>
      <c r="BI908" s="124"/>
      <c r="BJ908" s="122">
        <f t="shared" si="568"/>
        <v>0</v>
      </c>
      <c r="BK908" s="124"/>
      <c r="BL908" s="125">
        <f t="shared" si="569"/>
        <v>0</v>
      </c>
      <c r="BM908" s="124"/>
      <c r="BN908" s="123">
        <f t="shared" si="598"/>
        <v>0</v>
      </c>
      <c r="BO908" s="126">
        <f t="shared" si="598"/>
        <v>0</v>
      </c>
      <c r="BP908" s="127"/>
      <c r="BQ908" s="410"/>
    </row>
    <row r="909" spans="1:69" s="58" customFormat="1" ht="17.55" customHeight="1">
      <c r="A909"/>
      <c r="B909"/>
      <c r="C909" s="139" t="str">
        <f t="shared" si="562"/>
        <v/>
      </c>
      <c r="D909" s="130" t="str">
        <f t="shared" si="592"/>
        <v>R_Prime</v>
      </c>
      <c r="E909" s="129" t="str">
        <f t="shared" si="591"/>
        <v>Merck</v>
      </c>
      <c r="F909" s="717"/>
      <c r="G909" s="123">
        <f t="shared" si="599"/>
        <v>0</v>
      </c>
      <c r="H909" s="121">
        <f t="shared" si="599"/>
        <v>0</v>
      </c>
      <c r="I909" s="121">
        <f t="shared" si="599"/>
        <v>0</v>
      </c>
      <c r="J909" s="121">
        <f t="shared" si="599"/>
        <v>0</v>
      </c>
      <c r="K909" s="121">
        <f t="shared" si="599"/>
        <v>0</v>
      </c>
      <c r="L909" s="121">
        <f t="shared" si="599"/>
        <v>0</v>
      </c>
      <c r="M909" s="121">
        <f t="shared" si="599"/>
        <v>0</v>
      </c>
      <c r="N909" s="121">
        <f t="shared" si="599"/>
        <v>0</v>
      </c>
      <c r="O909" s="121">
        <f t="shared" si="599"/>
        <v>0</v>
      </c>
      <c r="P909" s="126">
        <f t="shared" si="599"/>
        <v>0</v>
      </c>
      <c r="Q909" s="122"/>
      <c r="R909" s="408">
        <f t="shared" si="563"/>
        <v>0</v>
      </c>
      <c r="S909" s="693"/>
      <c r="T909" s="700">
        <f t="shared" si="594"/>
        <v>0</v>
      </c>
      <c r="U909" s="701">
        <f t="shared" si="594"/>
        <v>0.1</v>
      </c>
      <c r="V909" s="693"/>
      <c r="W909" s="700">
        <f t="shared" si="595"/>
        <v>0</v>
      </c>
      <c r="X909" s="126">
        <f t="shared" si="595"/>
        <v>0</v>
      </c>
      <c r="Y909" s="696">
        <f t="shared" si="564"/>
        <v>0</v>
      </c>
      <c r="Z909" s="408">
        <f t="shared" si="565"/>
        <v>0</v>
      </c>
      <c r="AA909" s="127"/>
      <c r="AB909" s="123">
        <f t="shared" si="600"/>
        <v>0</v>
      </c>
      <c r="AC909" s="121">
        <f t="shared" si="600"/>
        <v>0</v>
      </c>
      <c r="AD909" s="121">
        <f t="shared" si="600"/>
        <v>0</v>
      </c>
      <c r="AE909" s="121">
        <f t="shared" si="600"/>
        <v>0</v>
      </c>
      <c r="AF909" s="121">
        <f t="shared" si="600"/>
        <v>0</v>
      </c>
      <c r="AG909" s="121">
        <f t="shared" si="600"/>
        <v>0</v>
      </c>
      <c r="AH909" s="121">
        <f t="shared" si="600"/>
        <v>0</v>
      </c>
      <c r="AI909" s="121">
        <f t="shared" si="600"/>
        <v>0</v>
      </c>
      <c r="AJ909" s="121">
        <f t="shared" si="600"/>
        <v>0</v>
      </c>
      <c r="AK909" s="121">
        <f t="shared" si="600"/>
        <v>0</v>
      </c>
      <c r="AL909" s="121">
        <f t="shared" si="600"/>
        <v>0</v>
      </c>
      <c r="AM909" s="121">
        <f t="shared" si="600"/>
        <v>0</v>
      </c>
      <c r="AN909" s="121">
        <f t="shared" si="600"/>
        <v>0</v>
      </c>
      <c r="AO909" s="701">
        <f t="shared" si="600"/>
        <v>0</v>
      </c>
      <c r="AP909" s="122"/>
      <c r="AQ909" s="123">
        <f t="shared" si="601"/>
        <v>0</v>
      </c>
      <c r="AR909" s="121">
        <f t="shared" si="601"/>
        <v>0</v>
      </c>
      <c r="AS909" s="121">
        <f t="shared" si="601"/>
        <v>0</v>
      </c>
      <c r="AT909" s="121">
        <f t="shared" si="601"/>
        <v>0</v>
      </c>
      <c r="AU909" s="121">
        <f t="shared" si="601"/>
        <v>0</v>
      </c>
      <c r="AV909" s="121">
        <f t="shared" si="601"/>
        <v>0</v>
      </c>
      <c r="AW909" s="121">
        <f t="shared" si="601"/>
        <v>0</v>
      </c>
      <c r="AX909" s="121">
        <f t="shared" si="601"/>
        <v>0</v>
      </c>
      <c r="AY909" s="121">
        <f t="shared" si="601"/>
        <v>0</v>
      </c>
      <c r="AZ909" s="121">
        <f t="shared" si="601"/>
        <v>0</v>
      </c>
      <c r="BA909" s="121">
        <f t="shared" si="601"/>
        <v>0</v>
      </c>
      <c r="BB909" s="121">
        <f t="shared" si="601"/>
        <v>0</v>
      </c>
      <c r="BC909" s="121">
        <f t="shared" si="601"/>
        <v>0</v>
      </c>
      <c r="BD909" s="701">
        <f t="shared" si="601"/>
        <v>0</v>
      </c>
      <c r="BE909" s="693"/>
      <c r="BF909" s="122">
        <f t="shared" si="566"/>
        <v>0</v>
      </c>
      <c r="BG909" s="124"/>
      <c r="BH909" s="122">
        <f t="shared" si="567"/>
        <v>0</v>
      </c>
      <c r="BI909" s="124"/>
      <c r="BJ909" s="122">
        <f t="shared" si="568"/>
        <v>0</v>
      </c>
      <c r="BK909" s="124"/>
      <c r="BL909" s="125">
        <f t="shared" si="569"/>
        <v>0</v>
      </c>
      <c r="BM909" s="124"/>
      <c r="BN909" s="123">
        <f t="shared" si="598"/>
        <v>0</v>
      </c>
      <c r="BO909" s="126">
        <f t="shared" si="598"/>
        <v>0</v>
      </c>
      <c r="BP909" s="127"/>
      <c r="BQ909" s="410"/>
    </row>
    <row r="910" spans="1:69" s="58" customFormat="1" ht="17.55" hidden="1" customHeight="1">
      <c r="A910"/>
      <c r="B910"/>
      <c r="C910" s="139" t="str">
        <f t="shared" si="562"/>
        <v>H</v>
      </c>
      <c r="D910" s="130" t="str">
        <f t="shared" si="592"/>
        <v>R_Prime</v>
      </c>
      <c r="E910" s="129" t="str">
        <f t="shared" si="591"/>
        <v>Nisso</v>
      </c>
      <c r="F910" s="717"/>
      <c r="G910" s="123">
        <f t="shared" si="599"/>
        <v>0</v>
      </c>
      <c r="H910" s="121">
        <f t="shared" si="599"/>
        <v>0</v>
      </c>
      <c r="I910" s="121">
        <f t="shared" si="599"/>
        <v>0</v>
      </c>
      <c r="J910" s="121">
        <f t="shared" si="599"/>
        <v>0</v>
      </c>
      <c r="K910" s="121">
        <f t="shared" si="599"/>
        <v>0</v>
      </c>
      <c r="L910" s="121">
        <f t="shared" si="599"/>
        <v>0</v>
      </c>
      <c r="M910" s="121">
        <f t="shared" si="599"/>
        <v>0</v>
      </c>
      <c r="N910" s="121">
        <f t="shared" si="599"/>
        <v>0</v>
      </c>
      <c r="O910" s="121">
        <f t="shared" si="599"/>
        <v>0</v>
      </c>
      <c r="P910" s="126">
        <f t="shared" si="599"/>
        <v>0</v>
      </c>
      <c r="Q910" s="122"/>
      <c r="R910" s="408">
        <f t="shared" si="563"/>
        <v>0</v>
      </c>
      <c r="S910" s="693"/>
      <c r="T910" s="700">
        <f t="shared" si="594"/>
        <v>0</v>
      </c>
      <c r="U910" s="701">
        <f t="shared" si="594"/>
        <v>0</v>
      </c>
      <c r="V910" s="693"/>
      <c r="W910" s="700">
        <f t="shared" si="595"/>
        <v>0</v>
      </c>
      <c r="X910" s="126">
        <f t="shared" si="595"/>
        <v>0</v>
      </c>
      <c r="Y910" s="696">
        <f t="shared" si="564"/>
        <v>0</v>
      </c>
      <c r="Z910" s="408">
        <f t="shared" si="565"/>
        <v>0</v>
      </c>
      <c r="AA910" s="127"/>
      <c r="AB910" s="123">
        <f t="shared" si="600"/>
        <v>0</v>
      </c>
      <c r="AC910" s="121">
        <f t="shared" si="600"/>
        <v>0</v>
      </c>
      <c r="AD910" s="121">
        <f t="shared" si="600"/>
        <v>0</v>
      </c>
      <c r="AE910" s="121">
        <f t="shared" si="600"/>
        <v>0</v>
      </c>
      <c r="AF910" s="121">
        <f t="shared" si="600"/>
        <v>0</v>
      </c>
      <c r="AG910" s="121">
        <f t="shared" si="600"/>
        <v>0</v>
      </c>
      <c r="AH910" s="121">
        <f t="shared" si="600"/>
        <v>0</v>
      </c>
      <c r="AI910" s="121">
        <f t="shared" si="600"/>
        <v>0</v>
      </c>
      <c r="AJ910" s="121">
        <f t="shared" si="600"/>
        <v>0</v>
      </c>
      <c r="AK910" s="121">
        <f t="shared" si="600"/>
        <v>0</v>
      </c>
      <c r="AL910" s="121">
        <f t="shared" si="600"/>
        <v>0</v>
      </c>
      <c r="AM910" s="121">
        <f t="shared" si="600"/>
        <v>0</v>
      </c>
      <c r="AN910" s="121">
        <f t="shared" si="600"/>
        <v>0</v>
      </c>
      <c r="AO910" s="701">
        <f t="shared" si="600"/>
        <v>0</v>
      </c>
      <c r="AP910" s="122"/>
      <c r="AQ910" s="123">
        <f t="shared" si="601"/>
        <v>0</v>
      </c>
      <c r="AR910" s="121">
        <f t="shared" si="601"/>
        <v>0</v>
      </c>
      <c r="AS910" s="121">
        <f t="shared" si="601"/>
        <v>0</v>
      </c>
      <c r="AT910" s="121">
        <f t="shared" si="601"/>
        <v>0</v>
      </c>
      <c r="AU910" s="121">
        <f t="shared" si="601"/>
        <v>0</v>
      </c>
      <c r="AV910" s="121">
        <f t="shared" si="601"/>
        <v>0</v>
      </c>
      <c r="AW910" s="121">
        <f t="shared" si="601"/>
        <v>0</v>
      </c>
      <c r="AX910" s="121">
        <f t="shared" si="601"/>
        <v>0</v>
      </c>
      <c r="AY910" s="121">
        <f t="shared" si="601"/>
        <v>0</v>
      </c>
      <c r="AZ910" s="121">
        <f t="shared" si="601"/>
        <v>0</v>
      </c>
      <c r="BA910" s="121">
        <f t="shared" si="601"/>
        <v>0</v>
      </c>
      <c r="BB910" s="121">
        <f t="shared" si="601"/>
        <v>0</v>
      </c>
      <c r="BC910" s="121">
        <f t="shared" si="601"/>
        <v>0</v>
      </c>
      <c r="BD910" s="701">
        <f t="shared" si="601"/>
        <v>0</v>
      </c>
      <c r="BE910" s="693"/>
      <c r="BF910" s="122">
        <f t="shared" si="566"/>
        <v>0</v>
      </c>
      <c r="BG910" s="124"/>
      <c r="BH910" s="122">
        <f t="shared" si="567"/>
        <v>0</v>
      </c>
      <c r="BI910" s="124"/>
      <c r="BJ910" s="122">
        <f t="shared" si="568"/>
        <v>0</v>
      </c>
      <c r="BK910" s="124"/>
      <c r="BL910" s="125">
        <f t="shared" si="569"/>
        <v>0</v>
      </c>
      <c r="BM910" s="124"/>
      <c r="BN910" s="123">
        <f t="shared" si="598"/>
        <v>0</v>
      </c>
      <c r="BO910" s="126">
        <f t="shared" si="598"/>
        <v>0</v>
      </c>
      <c r="BP910" s="127"/>
      <c r="BQ910" s="410"/>
    </row>
    <row r="911" spans="1:69" s="58" customFormat="1" ht="17.55" hidden="1" customHeight="1">
      <c r="A911"/>
      <c r="B911"/>
      <c r="C911" s="139" t="str">
        <f t="shared" si="562"/>
        <v>H</v>
      </c>
      <c r="D911" s="130" t="str">
        <f t="shared" si="592"/>
        <v>R_Prime</v>
      </c>
      <c r="E911" s="129" t="str">
        <f t="shared" si="591"/>
        <v>Novaled</v>
      </c>
      <c r="F911" s="717"/>
      <c r="G911" s="123">
        <f t="shared" si="599"/>
        <v>0</v>
      </c>
      <c r="H911" s="121">
        <f t="shared" si="599"/>
        <v>0</v>
      </c>
      <c r="I911" s="121">
        <f t="shared" si="599"/>
        <v>0</v>
      </c>
      <c r="J911" s="121">
        <f t="shared" si="599"/>
        <v>0</v>
      </c>
      <c r="K911" s="121">
        <f t="shared" si="599"/>
        <v>0</v>
      </c>
      <c r="L911" s="121">
        <f t="shared" si="599"/>
        <v>0</v>
      </c>
      <c r="M911" s="121">
        <f t="shared" si="599"/>
        <v>0</v>
      </c>
      <c r="N911" s="121">
        <f t="shared" si="599"/>
        <v>0</v>
      </c>
      <c r="O911" s="121">
        <f t="shared" si="599"/>
        <v>0</v>
      </c>
      <c r="P911" s="126">
        <f t="shared" si="599"/>
        <v>0</v>
      </c>
      <c r="Q911" s="122"/>
      <c r="R911" s="408">
        <f t="shared" si="563"/>
        <v>0</v>
      </c>
      <c r="S911" s="693"/>
      <c r="T911" s="700">
        <f t="shared" si="594"/>
        <v>0</v>
      </c>
      <c r="U911" s="701">
        <f t="shared" si="594"/>
        <v>0</v>
      </c>
      <c r="V911" s="693"/>
      <c r="W911" s="700">
        <f t="shared" si="595"/>
        <v>0</v>
      </c>
      <c r="X911" s="126">
        <f t="shared" si="595"/>
        <v>0</v>
      </c>
      <c r="Y911" s="696">
        <f t="shared" si="564"/>
        <v>0</v>
      </c>
      <c r="Z911" s="408">
        <f t="shared" si="565"/>
        <v>0</v>
      </c>
      <c r="AA911" s="127"/>
      <c r="AB911" s="123">
        <f t="shared" si="600"/>
        <v>0</v>
      </c>
      <c r="AC911" s="121">
        <f t="shared" si="600"/>
        <v>0</v>
      </c>
      <c r="AD911" s="121">
        <f t="shared" si="600"/>
        <v>0</v>
      </c>
      <c r="AE911" s="121">
        <f t="shared" si="600"/>
        <v>0</v>
      </c>
      <c r="AF911" s="121">
        <f t="shared" si="600"/>
        <v>0</v>
      </c>
      <c r="AG911" s="121">
        <f t="shared" si="600"/>
        <v>0</v>
      </c>
      <c r="AH911" s="121">
        <f t="shared" si="600"/>
        <v>0</v>
      </c>
      <c r="AI911" s="121">
        <f t="shared" si="600"/>
        <v>0</v>
      </c>
      <c r="AJ911" s="121">
        <f t="shared" si="600"/>
        <v>0</v>
      </c>
      <c r="AK911" s="121">
        <f t="shared" si="600"/>
        <v>0</v>
      </c>
      <c r="AL911" s="121">
        <f t="shared" si="600"/>
        <v>0</v>
      </c>
      <c r="AM911" s="121">
        <f t="shared" si="600"/>
        <v>0</v>
      </c>
      <c r="AN911" s="121">
        <f t="shared" si="600"/>
        <v>0</v>
      </c>
      <c r="AO911" s="701">
        <f t="shared" si="600"/>
        <v>0</v>
      </c>
      <c r="AP911" s="122"/>
      <c r="AQ911" s="123">
        <f t="shared" si="601"/>
        <v>0</v>
      </c>
      <c r="AR911" s="121">
        <f t="shared" si="601"/>
        <v>0</v>
      </c>
      <c r="AS911" s="121">
        <f t="shared" si="601"/>
        <v>0</v>
      </c>
      <c r="AT911" s="121">
        <f t="shared" si="601"/>
        <v>0</v>
      </c>
      <c r="AU911" s="121">
        <f t="shared" si="601"/>
        <v>0</v>
      </c>
      <c r="AV911" s="121">
        <f t="shared" si="601"/>
        <v>0</v>
      </c>
      <c r="AW911" s="121">
        <f t="shared" si="601"/>
        <v>0</v>
      </c>
      <c r="AX911" s="121">
        <f t="shared" si="601"/>
        <v>0</v>
      </c>
      <c r="AY911" s="121">
        <f t="shared" si="601"/>
        <v>0</v>
      </c>
      <c r="AZ911" s="121">
        <f t="shared" si="601"/>
        <v>0</v>
      </c>
      <c r="BA911" s="121">
        <f t="shared" si="601"/>
        <v>0</v>
      </c>
      <c r="BB911" s="121">
        <f t="shared" si="601"/>
        <v>0</v>
      </c>
      <c r="BC911" s="121">
        <f t="shared" si="601"/>
        <v>0</v>
      </c>
      <c r="BD911" s="701">
        <f t="shared" si="601"/>
        <v>0</v>
      </c>
      <c r="BE911" s="693"/>
      <c r="BF911" s="122">
        <f t="shared" si="566"/>
        <v>0</v>
      </c>
      <c r="BG911" s="124"/>
      <c r="BH911" s="122">
        <f t="shared" si="567"/>
        <v>0</v>
      </c>
      <c r="BI911" s="124"/>
      <c r="BJ911" s="122">
        <f t="shared" si="568"/>
        <v>0</v>
      </c>
      <c r="BK911" s="124"/>
      <c r="BL911" s="125">
        <f t="shared" si="569"/>
        <v>0</v>
      </c>
      <c r="BM911" s="124"/>
      <c r="BN911" s="123">
        <f t="shared" si="598"/>
        <v>0</v>
      </c>
      <c r="BO911" s="126">
        <f t="shared" si="598"/>
        <v>0</v>
      </c>
      <c r="BP911" s="127"/>
      <c r="BQ911" s="410"/>
    </row>
    <row r="912" spans="1:69" s="58" customFormat="1" ht="17.55" hidden="1" customHeight="1">
      <c r="A912"/>
      <c r="B912"/>
      <c r="C912" s="139" t="str">
        <f t="shared" ref="C912:C975" si="602">IF(SUM(G912:BP912)=0, "H", "")</f>
        <v>H</v>
      </c>
      <c r="D912" s="130" t="str">
        <f t="shared" si="592"/>
        <v>R_Prime</v>
      </c>
      <c r="E912" s="129" t="str">
        <f t="shared" si="591"/>
        <v>NSCC</v>
      </c>
      <c r="F912" s="717"/>
      <c r="G912" s="123">
        <f t="shared" si="599"/>
        <v>0</v>
      </c>
      <c r="H912" s="121">
        <f t="shared" si="599"/>
        <v>0</v>
      </c>
      <c r="I912" s="121">
        <f t="shared" si="599"/>
        <v>0</v>
      </c>
      <c r="J912" s="121">
        <f t="shared" si="599"/>
        <v>0</v>
      </c>
      <c r="K912" s="121">
        <f t="shared" si="599"/>
        <v>0</v>
      </c>
      <c r="L912" s="121">
        <f t="shared" si="599"/>
        <v>0</v>
      </c>
      <c r="M912" s="121">
        <f t="shared" si="599"/>
        <v>0</v>
      </c>
      <c r="N912" s="121">
        <f t="shared" si="599"/>
        <v>0</v>
      </c>
      <c r="O912" s="121">
        <f t="shared" si="599"/>
        <v>0</v>
      </c>
      <c r="P912" s="126">
        <f t="shared" si="599"/>
        <v>0</v>
      </c>
      <c r="Q912" s="122"/>
      <c r="R912" s="408">
        <f t="shared" ref="R912:R975" si="603">SUMIFS(Share, Y, $E$3, Config, $R$11, P, R$15, LType, $D912, MSup, $E912)</f>
        <v>0</v>
      </c>
      <c r="S912" s="693"/>
      <c r="T912" s="700">
        <f t="shared" si="594"/>
        <v>0</v>
      </c>
      <c r="U912" s="701">
        <f t="shared" si="594"/>
        <v>0</v>
      </c>
      <c r="V912" s="693"/>
      <c r="W912" s="700">
        <f t="shared" si="595"/>
        <v>0</v>
      </c>
      <c r="X912" s="126">
        <f t="shared" si="595"/>
        <v>0</v>
      </c>
      <c r="Y912" s="696">
        <f t="shared" ref="Y912:Y975" si="604">SUMIF(Y_A_P_T_S,$E$3&amp;"_"&amp;$X$11&amp;"_"&amp;Y$15&amp;"_"&amp;$D912&amp;"_"&amp;$E912, Share)</f>
        <v>0</v>
      </c>
      <c r="Z912" s="408">
        <f t="shared" ref="Z912:Z975" si="605">SUMIFS(Share, Y, $E$3, Config, $Z$11, P, Z$15, LType, $D912, MSup, $E912)</f>
        <v>0</v>
      </c>
      <c r="AA912" s="127"/>
      <c r="AB912" s="123">
        <f t="shared" si="600"/>
        <v>0</v>
      </c>
      <c r="AC912" s="121">
        <f t="shared" si="600"/>
        <v>0</v>
      </c>
      <c r="AD912" s="121">
        <f t="shared" si="600"/>
        <v>0</v>
      </c>
      <c r="AE912" s="121">
        <f t="shared" si="600"/>
        <v>0</v>
      </c>
      <c r="AF912" s="121">
        <f t="shared" si="600"/>
        <v>0</v>
      </c>
      <c r="AG912" s="121">
        <f t="shared" si="600"/>
        <v>0</v>
      </c>
      <c r="AH912" s="121">
        <f t="shared" si="600"/>
        <v>0</v>
      </c>
      <c r="AI912" s="121">
        <f t="shared" si="600"/>
        <v>0</v>
      </c>
      <c r="AJ912" s="121">
        <f t="shared" si="600"/>
        <v>0</v>
      </c>
      <c r="AK912" s="121">
        <f t="shared" si="600"/>
        <v>0</v>
      </c>
      <c r="AL912" s="121">
        <f t="shared" si="600"/>
        <v>0</v>
      </c>
      <c r="AM912" s="121">
        <f t="shared" si="600"/>
        <v>0</v>
      </c>
      <c r="AN912" s="121">
        <f t="shared" si="600"/>
        <v>0</v>
      </c>
      <c r="AO912" s="701">
        <f t="shared" si="600"/>
        <v>0</v>
      </c>
      <c r="AP912" s="122"/>
      <c r="AQ912" s="123">
        <f t="shared" si="601"/>
        <v>0</v>
      </c>
      <c r="AR912" s="121">
        <f t="shared" si="601"/>
        <v>0</v>
      </c>
      <c r="AS912" s="121">
        <f t="shared" si="601"/>
        <v>0</v>
      </c>
      <c r="AT912" s="121">
        <f t="shared" si="601"/>
        <v>0</v>
      </c>
      <c r="AU912" s="121">
        <f t="shared" si="601"/>
        <v>0</v>
      </c>
      <c r="AV912" s="121">
        <f t="shared" si="601"/>
        <v>0</v>
      </c>
      <c r="AW912" s="121">
        <f t="shared" si="601"/>
        <v>0</v>
      </c>
      <c r="AX912" s="121">
        <f t="shared" si="601"/>
        <v>0</v>
      </c>
      <c r="AY912" s="121">
        <f t="shared" si="601"/>
        <v>0</v>
      </c>
      <c r="AZ912" s="121">
        <f t="shared" si="601"/>
        <v>0</v>
      </c>
      <c r="BA912" s="121">
        <f t="shared" si="601"/>
        <v>0</v>
      </c>
      <c r="BB912" s="121">
        <f t="shared" si="601"/>
        <v>0</v>
      </c>
      <c r="BC912" s="121">
        <f t="shared" si="601"/>
        <v>0</v>
      </c>
      <c r="BD912" s="701">
        <f t="shared" si="601"/>
        <v>0</v>
      </c>
      <c r="BE912" s="693"/>
      <c r="BF912" s="122">
        <f t="shared" ref="BF912:BF975" si="606">SUMIFS(Share, Y, $E$3, Config, $BF$11, P, BF$15, LType, $D912, MSup, $E912)</f>
        <v>0</v>
      </c>
      <c r="BG912" s="124"/>
      <c r="BH912" s="122">
        <f t="shared" ref="BH912:BH975" si="607">SUMIFS(Share, Y, $E$3, Config, $BH$11, P, BH$15, LType, $D912, MSup, $E912)</f>
        <v>0</v>
      </c>
      <c r="BI912" s="124"/>
      <c r="BJ912" s="122">
        <f t="shared" ref="BJ912:BJ975" si="608">SUMIFS(Share, Y, $E$3, Config, $BJ$11, P, BJ$15, LType, $D912, MSup, $E912)</f>
        <v>0</v>
      </c>
      <c r="BK912" s="124"/>
      <c r="BL912" s="125">
        <f t="shared" ref="BL912:BL975" si="609">SUMIFS(Share, Y, $E$3, Config, $BL$11, P, BL$15, LType, $D912, MSup, $E912)</f>
        <v>0</v>
      </c>
      <c r="BM912" s="124"/>
      <c r="BN912" s="123">
        <f t="shared" si="598"/>
        <v>0</v>
      </c>
      <c r="BO912" s="126">
        <f t="shared" si="598"/>
        <v>0</v>
      </c>
      <c r="BP912" s="127"/>
      <c r="BQ912" s="410"/>
    </row>
    <row r="913" spans="1:69" s="58" customFormat="1" ht="17.55" hidden="1" customHeight="1">
      <c r="A913"/>
      <c r="B913"/>
      <c r="C913" s="139" t="str">
        <f t="shared" si="602"/>
        <v>H</v>
      </c>
      <c r="D913" s="130" t="str">
        <f t="shared" si="592"/>
        <v>R_Prime</v>
      </c>
      <c r="E913" s="129" t="str">
        <f t="shared" si="591"/>
        <v>P&amp;H Tech</v>
      </c>
      <c r="F913" s="717"/>
      <c r="G913" s="123">
        <f t="shared" si="599"/>
        <v>0</v>
      </c>
      <c r="H913" s="121">
        <f t="shared" si="599"/>
        <v>0</v>
      </c>
      <c r="I913" s="121">
        <f t="shared" si="599"/>
        <v>0</v>
      </c>
      <c r="J913" s="121">
        <f t="shared" si="599"/>
        <v>0</v>
      </c>
      <c r="K913" s="121">
        <f t="shared" si="599"/>
        <v>0</v>
      </c>
      <c r="L913" s="121">
        <f t="shared" si="599"/>
        <v>0</v>
      </c>
      <c r="M913" s="121">
        <f t="shared" si="599"/>
        <v>0</v>
      </c>
      <c r="N913" s="121">
        <f t="shared" si="599"/>
        <v>0</v>
      </c>
      <c r="O913" s="121">
        <f t="shared" si="599"/>
        <v>0</v>
      </c>
      <c r="P913" s="126">
        <f t="shared" si="599"/>
        <v>0</v>
      </c>
      <c r="Q913" s="122"/>
      <c r="R913" s="408">
        <f t="shared" si="603"/>
        <v>0</v>
      </c>
      <c r="S913" s="693"/>
      <c r="T913" s="700">
        <f t="shared" si="594"/>
        <v>0</v>
      </c>
      <c r="U913" s="701">
        <f t="shared" si="594"/>
        <v>0</v>
      </c>
      <c r="V913" s="693"/>
      <c r="W913" s="700">
        <f t="shared" si="595"/>
        <v>0</v>
      </c>
      <c r="X913" s="126">
        <f t="shared" si="595"/>
        <v>0</v>
      </c>
      <c r="Y913" s="696">
        <f t="shared" si="604"/>
        <v>0</v>
      </c>
      <c r="Z913" s="408">
        <f t="shared" si="605"/>
        <v>0</v>
      </c>
      <c r="AA913" s="127"/>
      <c r="AB913" s="123">
        <f t="shared" si="600"/>
        <v>0</v>
      </c>
      <c r="AC913" s="121">
        <f t="shared" si="600"/>
        <v>0</v>
      </c>
      <c r="AD913" s="121">
        <f t="shared" si="600"/>
        <v>0</v>
      </c>
      <c r="AE913" s="121">
        <f t="shared" si="600"/>
        <v>0</v>
      </c>
      <c r="AF913" s="121">
        <f t="shared" si="600"/>
        <v>0</v>
      </c>
      <c r="AG913" s="121">
        <f t="shared" si="600"/>
        <v>0</v>
      </c>
      <c r="AH913" s="121">
        <f t="shared" si="600"/>
        <v>0</v>
      </c>
      <c r="AI913" s="121">
        <f t="shared" si="600"/>
        <v>0</v>
      </c>
      <c r="AJ913" s="121">
        <f t="shared" si="600"/>
        <v>0</v>
      </c>
      <c r="AK913" s="121">
        <f t="shared" si="600"/>
        <v>0</v>
      </c>
      <c r="AL913" s="121">
        <f t="shared" si="600"/>
        <v>0</v>
      </c>
      <c r="AM913" s="121">
        <f t="shared" si="600"/>
        <v>0</v>
      </c>
      <c r="AN913" s="121">
        <f t="shared" si="600"/>
        <v>0</v>
      </c>
      <c r="AO913" s="701">
        <f t="shared" si="600"/>
        <v>0</v>
      </c>
      <c r="AP913" s="122"/>
      <c r="AQ913" s="123">
        <f t="shared" si="601"/>
        <v>0</v>
      </c>
      <c r="AR913" s="121">
        <f t="shared" si="601"/>
        <v>0</v>
      </c>
      <c r="AS913" s="121">
        <f t="shared" si="601"/>
        <v>0</v>
      </c>
      <c r="AT913" s="121">
        <f t="shared" si="601"/>
        <v>0</v>
      </c>
      <c r="AU913" s="121">
        <f t="shared" si="601"/>
        <v>0</v>
      </c>
      <c r="AV913" s="121">
        <f t="shared" si="601"/>
        <v>0</v>
      </c>
      <c r="AW913" s="121">
        <f t="shared" si="601"/>
        <v>0</v>
      </c>
      <c r="AX913" s="121">
        <f t="shared" si="601"/>
        <v>0</v>
      </c>
      <c r="AY913" s="121">
        <f t="shared" si="601"/>
        <v>0</v>
      </c>
      <c r="AZ913" s="121">
        <f t="shared" si="601"/>
        <v>0</v>
      </c>
      <c r="BA913" s="121">
        <f t="shared" si="601"/>
        <v>0</v>
      </c>
      <c r="BB913" s="121">
        <f t="shared" si="601"/>
        <v>0</v>
      </c>
      <c r="BC913" s="121">
        <f t="shared" si="601"/>
        <v>0</v>
      </c>
      <c r="BD913" s="701">
        <f t="shared" si="601"/>
        <v>0</v>
      </c>
      <c r="BE913" s="693"/>
      <c r="BF913" s="122">
        <f t="shared" si="606"/>
        <v>0</v>
      </c>
      <c r="BG913" s="124"/>
      <c r="BH913" s="122">
        <f t="shared" si="607"/>
        <v>0</v>
      </c>
      <c r="BI913" s="124"/>
      <c r="BJ913" s="122">
        <f t="shared" si="608"/>
        <v>0</v>
      </c>
      <c r="BK913" s="124"/>
      <c r="BL913" s="125">
        <f t="shared" si="609"/>
        <v>0</v>
      </c>
      <c r="BM913" s="124"/>
      <c r="BN913" s="123">
        <f t="shared" si="598"/>
        <v>0</v>
      </c>
      <c r="BO913" s="126">
        <f t="shared" si="598"/>
        <v>0</v>
      </c>
      <c r="BP913" s="127"/>
      <c r="BQ913" s="410"/>
    </row>
    <row r="914" spans="1:69" s="58" customFormat="1" ht="17.55" hidden="1" customHeight="1">
      <c r="A914"/>
      <c r="B914"/>
      <c r="C914" s="139" t="str">
        <f t="shared" si="602"/>
        <v>H</v>
      </c>
      <c r="D914" s="130" t="str">
        <f t="shared" si="592"/>
        <v>R_Prime</v>
      </c>
      <c r="E914" s="129" t="str">
        <f t="shared" si="591"/>
        <v>Samsung SDI</v>
      </c>
      <c r="F914" s="717"/>
      <c r="G914" s="123">
        <f t="shared" si="599"/>
        <v>0</v>
      </c>
      <c r="H914" s="121">
        <f t="shared" si="599"/>
        <v>0</v>
      </c>
      <c r="I914" s="121">
        <f t="shared" si="599"/>
        <v>0</v>
      </c>
      <c r="J914" s="121">
        <f t="shared" si="599"/>
        <v>0</v>
      </c>
      <c r="K914" s="121">
        <f t="shared" si="599"/>
        <v>0</v>
      </c>
      <c r="L914" s="121">
        <f t="shared" si="599"/>
        <v>0</v>
      </c>
      <c r="M914" s="121">
        <f t="shared" si="599"/>
        <v>0</v>
      </c>
      <c r="N914" s="121">
        <f t="shared" si="599"/>
        <v>0</v>
      </c>
      <c r="O914" s="121">
        <f t="shared" si="599"/>
        <v>0</v>
      </c>
      <c r="P914" s="126">
        <f t="shared" si="599"/>
        <v>0</v>
      </c>
      <c r="Q914" s="122"/>
      <c r="R914" s="408">
        <f t="shared" si="603"/>
        <v>0</v>
      </c>
      <c r="S914" s="693"/>
      <c r="T914" s="700">
        <f t="shared" si="594"/>
        <v>0</v>
      </c>
      <c r="U914" s="701">
        <f t="shared" si="594"/>
        <v>0</v>
      </c>
      <c r="V914" s="693"/>
      <c r="W914" s="700">
        <f t="shared" si="595"/>
        <v>0</v>
      </c>
      <c r="X914" s="126">
        <f t="shared" si="595"/>
        <v>0</v>
      </c>
      <c r="Y914" s="696">
        <f t="shared" si="604"/>
        <v>0</v>
      </c>
      <c r="Z914" s="408">
        <f t="shared" si="605"/>
        <v>0</v>
      </c>
      <c r="AA914" s="127"/>
      <c r="AB914" s="123">
        <f t="shared" si="600"/>
        <v>0</v>
      </c>
      <c r="AC914" s="121">
        <f t="shared" si="600"/>
        <v>0</v>
      </c>
      <c r="AD914" s="121">
        <f t="shared" si="600"/>
        <v>0</v>
      </c>
      <c r="AE914" s="121">
        <f t="shared" si="600"/>
        <v>0</v>
      </c>
      <c r="AF914" s="121">
        <f t="shared" si="600"/>
        <v>0</v>
      </c>
      <c r="AG914" s="121">
        <f t="shared" si="600"/>
        <v>0</v>
      </c>
      <c r="AH914" s="121">
        <f t="shared" si="600"/>
        <v>0</v>
      </c>
      <c r="AI914" s="121">
        <f t="shared" si="600"/>
        <v>0</v>
      </c>
      <c r="AJ914" s="121">
        <f t="shared" si="600"/>
        <v>0</v>
      </c>
      <c r="AK914" s="121">
        <f t="shared" si="600"/>
        <v>0</v>
      </c>
      <c r="AL914" s="121">
        <f t="shared" si="600"/>
        <v>0</v>
      </c>
      <c r="AM914" s="121">
        <f t="shared" si="600"/>
        <v>0</v>
      </c>
      <c r="AN914" s="121">
        <f t="shared" si="600"/>
        <v>0</v>
      </c>
      <c r="AO914" s="701">
        <f t="shared" si="600"/>
        <v>0</v>
      </c>
      <c r="AP914" s="122"/>
      <c r="AQ914" s="123">
        <f t="shared" si="601"/>
        <v>0</v>
      </c>
      <c r="AR914" s="121">
        <f t="shared" si="601"/>
        <v>0</v>
      </c>
      <c r="AS914" s="121">
        <f t="shared" si="601"/>
        <v>0</v>
      </c>
      <c r="AT914" s="121">
        <f t="shared" si="601"/>
        <v>0</v>
      </c>
      <c r="AU914" s="121">
        <f t="shared" si="601"/>
        <v>0</v>
      </c>
      <c r="AV914" s="121">
        <f t="shared" si="601"/>
        <v>0</v>
      </c>
      <c r="AW914" s="121">
        <f t="shared" si="601"/>
        <v>0</v>
      </c>
      <c r="AX914" s="121">
        <f t="shared" si="601"/>
        <v>0</v>
      </c>
      <c r="AY914" s="121">
        <f t="shared" si="601"/>
        <v>0</v>
      </c>
      <c r="AZ914" s="121">
        <f t="shared" si="601"/>
        <v>0</v>
      </c>
      <c r="BA914" s="121">
        <f t="shared" si="601"/>
        <v>0</v>
      </c>
      <c r="BB914" s="121">
        <f t="shared" si="601"/>
        <v>0</v>
      </c>
      <c r="BC914" s="121">
        <f t="shared" si="601"/>
        <v>0</v>
      </c>
      <c r="BD914" s="701">
        <f t="shared" si="601"/>
        <v>0</v>
      </c>
      <c r="BE914" s="693"/>
      <c r="BF914" s="122">
        <f t="shared" si="606"/>
        <v>0</v>
      </c>
      <c r="BG914" s="124"/>
      <c r="BH914" s="122">
        <f t="shared" si="607"/>
        <v>0</v>
      </c>
      <c r="BI914" s="124"/>
      <c r="BJ914" s="122">
        <f t="shared" si="608"/>
        <v>0</v>
      </c>
      <c r="BK914" s="124"/>
      <c r="BL914" s="125">
        <f t="shared" si="609"/>
        <v>0</v>
      </c>
      <c r="BM914" s="124"/>
      <c r="BN914" s="123">
        <f t="shared" si="598"/>
        <v>0</v>
      </c>
      <c r="BO914" s="126">
        <f t="shared" si="598"/>
        <v>0</v>
      </c>
      <c r="BP914" s="127"/>
      <c r="BQ914" s="410"/>
    </row>
    <row r="915" spans="1:69" s="131" customFormat="1" ht="17.55" hidden="1" customHeight="1">
      <c r="A915" s="83"/>
      <c r="C915" s="139" t="str">
        <f t="shared" si="602"/>
        <v>H</v>
      </c>
      <c r="D915" s="130" t="str">
        <f t="shared" si="592"/>
        <v>R_Prime</v>
      </c>
      <c r="E915" s="129" t="str">
        <f t="shared" ref="E915:E924" si="610">E880</f>
        <v>SFC</v>
      </c>
      <c r="F915" s="717"/>
      <c r="G915" s="123">
        <f t="shared" si="599"/>
        <v>0</v>
      </c>
      <c r="H915" s="121">
        <f t="shared" si="599"/>
        <v>0</v>
      </c>
      <c r="I915" s="121">
        <f t="shared" si="599"/>
        <v>0</v>
      </c>
      <c r="J915" s="121">
        <f t="shared" si="599"/>
        <v>0</v>
      </c>
      <c r="K915" s="121">
        <f t="shared" si="599"/>
        <v>0</v>
      </c>
      <c r="L915" s="121">
        <f t="shared" si="599"/>
        <v>0</v>
      </c>
      <c r="M915" s="121">
        <f t="shared" si="599"/>
        <v>0</v>
      </c>
      <c r="N915" s="121">
        <f t="shared" si="599"/>
        <v>0</v>
      </c>
      <c r="O915" s="121">
        <f t="shared" si="599"/>
        <v>0</v>
      </c>
      <c r="P915" s="126">
        <f t="shared" si="599"/>
        <v>0</v>
      </c>
      <c r="Q915" s="122"/>
      <c r="R915" s="408">
        <f t="shared" si="603"/>
        <v>0</v>
      </c>
      <c r="S915" s="693"/>
      <c r="T915" s="700">
        <f t="shared" si="594"/>
        <v>0</v>
      </c>
      <c r="U915" s="701">
        <f t="shared" si="594"/>
        <v>0</v>
      </c>
      <c r="V915" s="693"/>
      <c r="W915" s="700">
        <f t="shared" si="595"/>
        <v>0</v>
      </c>
      <c r="X915" s="126">
        <f t="shared" si="595"/>
        <v>0</v>
      </c>
      <c r="Y915" s="696">
        <f t="shared" si="604"/>
        <v>0</v>
      </c>
      <c r="Z915" s="408">
        <f t="shared" si="605"/>
        <v>0</v>
      </c>
      <c r="AA915" s="127"/>
      <c r="AB915" s="123">
        <f t="shared" si="600"/>
        <v>0</v>
      </c>
      <c r="AC915" s="121">
        <f t="shared" si="600"/>
        <v>0</v>
      </c>
      <c r="AD915" s="121">
        <f t="shared" si="600"/>
        <v>0</v>
      </c>
      <c r="AE915" s="121">
        <f t="shared" si="600"/>
        <v>0</v>
      </c>
      <c r="AF915" s="121">
        <f t="shared" si="600"/>
        <v>0</v>
      </c>
      <c r="AG915" s="121">
        <f t="shared" si="600"/>
        <v>0</v>
      </c>
      <c r="AH915" s="121">
        <f t="shared" si="600"/>
        <v>0</v>
      </c>
      <c r="AI915" s="121">
        <f t="shared" si="600"/>
        <v>0</v>
      </c>
      <c r="AJ915" s="121">
        <f t="shared" si="600"/>
        <v>0</v>
      </c>
      <c r="AK915" s="121">
        <f t="shared" si="600"/>
        <v>0</v>
      </c>
      <c r="AL915" s="121">
        <f t="shared" si="600"/>
        <v>0</v>
      </c>
      <c r="AM915" s="121">
        <f t="shared" si="600"/>
        <v>0</v>
      </c>
      <c r="AN915" s="121">
        <f t="shared" si="600"/>
        <v>0</v>
      </c>
      <c r="AO915" s="701">
        <f t="shared" si="600"/>
        <v>0</v>
      </c>
      <c r="AP915" s="122"/>
      <c r="AQ915" s="123">
        <f t="shared" si="601"/>
        <v>0</v>
      </c>
      <c r="AR915" s="121">
        <f t="shared" si="601"/>
        <v>0</v>
      </c>
      <c r="AS915" s="121">
        <f t="shared" si="601"/>
        <v>0</v>
      </c>
      <c r="AT915" s="121">
        <f t="shared" si="601"/>
        <v>0</v>
      </c>
      <c r="AU915" s="121">
        <f t="shared" si="601"/>
        <v>0</v>
      </c>
      <c r="AV915" s="121">
        <f t="shared" si="601"/>
        <v>0</v>
      </c>
      <c r="AW915" s="121">
        <f t="shared" si="601"/>
        <v>0</v>
      </c>
      <c r="AX915" s="121">
        <f t="shared" si="601"/>
        <v>0</v>
      </c>
      <c r="AY915" s="121">
        <f t="shared" si="601"/>
        <v>0</v>
      </c>
      <c r="AZ915" s="121">
        <f t="shared" si="601"/>
        <v>0</v>
      </c>
      <c r="BA915" s="121">
        <f t="shared" si="601"/>
        <v>0</v>
      </c>
      <c r="BB915" s="121">
        <f t="shared" si="601"/>
        <v>0</v>
      </c>
      <c r="BC915" s="121">
        <f t="shared" si="601"/>
        <v>0</v>
      </c>
      <c r="BD915" s="701">
        <f t="shared" si="601"/>
        <v>0</v>
      </c>
      <c r="BE915" s="693"/>
      <c r="BF915" s="122">
        <f t="shared" si="606"/>
        <v>0</v>
      </c>
      <c r="BG915" s="124"/>
      <c r="BH915" s="122">
        <f t="shared" si="607"/>
        <v>0</v>
      </c>
      <c r="BI915" s="124"/>
      <c r="BJ915" s="122">
        <f t="shared" si="608"/>
        <v>0</v>
      </c>
      <c r="BK915" s="124"/>
      <c r="BL915" s="125">
        <f t="shared" si="609"/>
        <v>0</v>
      </c>
      <c r="BM915" s="124"/>
      <c r="BN915" s="123">
        <f t="shared" si="598"/>
        <v>0</v>
      </c>
      <c r="BO915" s="126">
        <f t="shared" si="598"/>
        <v>0</v>
      </c>
      <c r="BP915" s="127"/>
      <c r="BQ915" s="409"/>
    </row>
    <row r="916" spans="1:69" s="131" customFormat="1" ht="17.55" hidden="1" customHeight="1">
      <c r="A916" s="83"/>
      <c r="C916" s="139" t="str">
        <f t="shared" si="602"/>
        <v>H</v>
      </c>
      <c r="D916" s="130" t="str">
        <f t="shared" si="592"/>
        <v>R_Prime</v>
      </c>
      <c r="E916" s="129" t="str">
        <f t="shared" si="610"/>
        <v>SK JNC</v>
      </c>
      <c r="F916" s="717"/>
      <c r="G916" s="123">
        <f t="shared" ref="G916:P925" si="611">SUMIFS(Share, Y, $E$3, Config, $G$11, P, G$15, LType, $D916, MSup, $E916)</f>
        <v>0</v>
      </c>
      <c r="H916" s="121">
        <f t="shared" si="611"/>
        <v>0</v>
      </c>
      <c r="I916" s="121">
        <f t="shared" si="611"/>
        <v>0</v>
      </c>
      <c r="J916" s="121">
        <f t="shared" si="611"/>
        <v>0</v>
      </c>
      <c r="K916" s="121">
        <f t="shared" si="611"/>
        <v>0</v>
      </c>
      <c r="L916" s="121">
        <f t="shared" si="611"/>
        <v>0</v>
      </c>
      <c r="M916" s="121">
        <f t="shared" si="611"/>
        <v>0</v>
      </c>
      <c r="N916" s="121">
        <f t="shared" si="611"/>
        <v>0</v>
      </c>
      <c r="O916" s="121">
        <f t="shared" si="611"/>
        <v>0</v>
      </c>
      <c r="P916" s="126">
        <f t="shared" si="611"/>
        <v>0</v>
      </c>
      <c r="Q916" s="122"/>
      <c r="R916" s="408">
        <f t="shared" si="603"/>
        <v>0</v>
      </c>
      <c r="S916" s="693"/>
      <c r="T916" s="700">
        <f t="shared" ref="T916:U935" si="612">SUMIFS(Share, Y, $E$3, Config, $T$11, P, T$15, LType, $D916, MSup, $E916)</f>
        <v>0</v>
      </c>
      <c r="U916" s="701">
        <f t="shared" si="612"/>
        <v>0</v>
      </c>
      <c r="V916" s="693"/>
      <c r="W916" s="700">
        <f t="shared" ref="W916:X935" si="613">SUMIFS(Share, Y, $E$3, Config, $W$11, P, W$15, LType, $D916, MSup, $E916)</f>
        <v>0</v>
      </c>
      <c r="X916" s="126">
        <f t="shared" si="613"/>
        <v>0</v>
      </c>
      <c r="Y916" s="696">
        <f t="shared" si="604"/>
        <v>0</v>
      </c>
      <c r="Z916" s="408">
        <f t="shared" si="605"/>
        <v>0</v>
      </c>
      <c r="AA916" s="127"/>
      <c r="AB916" s="123">
        <f t="shared" ref="AB916:AO925" si="614">SUMIFS(Share, Y, $E$3, Config, $AB$11, P, AB$15, LType, $D916, MSup, $E916)</f>
        <v>0</v>
      </c>
      <c r="AC916" s="121">
        <f t="shared" si="614"/>
        <v>0</v>
      </c>
      <c r="AD916" s="121">
        <f t="shared" si="614"/>
        <v>0</v>
      </c>
      <c r="AE916" s="121">
        <f t="shared" si="614"/>
        <v>0</v>
      </c>
      <c r="AF916" s="121">
        <f t="shared" si="614"/>
        <v>0</v>
      </c>
      <c r="AG916" s="121">
        <f t="shared" si="614"/>
        <v>0</v>
      </c>
      <c r="AH916" s="121">
        <f t="shared" si="614"/>
        <v>0</v>
      </c>
      <c r="AI916" s="121">
        <f t="shared" si="614"/>
        <v>0</v>
      </c>
      <c r="AJ916" s="121">
        <f t="shared" si="614"/>
        <v>0</v>
      </c>
      <c r="AK916" s="121">
        <f t="shared" si="614"/>
        <v>0</v>
      </c>
      <c r="AL916" s="121">
        <f t="shared" si="614"/>
        <v>0</v>
      </c>
      <c r="AM916" s="121">
        <f t="shared" si="614"/>
        <v>0</v>
      </c>
      <c r="AN916" s="121">
        <f t="shared" si="614"/>
        <v>0</v>
      </c>
      <c r="AO916" s="701">
        <f t="shared" si="614"/>
        <v>0</v>
      </c>
      <c r="AP916" s="122"/>
      <c r="AQ916" s="123">
        <f t="shared" ref="AQ916:BD925" si="615">SUMIFS(Share, Y, $E$3, Config, $AQ$11, P, AQ$15, LType, $D916, MSup, $E916)</f>
        <v>0</v>
      </c>
      <c r="AR916" s="121">
        <f t="shared" si="615"/>
        <v>0</v>
      </c>
      <c r="AS916" s="121">
        <f t="shared" si="615"/>
        <v>0</v>
      </c>
      <c r="AT916" s="121">
        <f t="shared" si="615"/>
        <v>0</v>
      </c>
      <c r="AU916" s="121">
        <f t="shared" si="615"/>
        <v>0</v>
      </c>
      <c r="AV916" s="121">
        <f t="shared" si="615"/>
        <v>0</v>
      </c>
      <c r="AW916" s="121">
        <f t="shared" si="615"/>
        <v>0</v>
      </c>
      <c r="AX916" s="121">
        <f t="shared" si="615"/>
        <v>0</v>
      </c>
      <c r="AY916" s="121">
        <f t="shared" si="615"/>
        <v>0</v>
      </c>
      <c r="AZ916" s="121">
        <f t="shared" si="615"/>
        <v>0</v>
      </c>
      <c r="BA916" s="121">
        <f t="shared" si="615"/>
        <v>0</v>
      </c>
      <c r="BB916" s="121">
        <f t="shared" si="615"/>
        <v>0</v>
      </c>
      <c r="BC916" s="121">
        <f t="shared" si="615"/>
        <v>0</v>
      </c>
      <c r="BD916" s="701">
        <f t="shared" si="615"/>
        <v>0</v>
      </c>
      <c r="BE916" s="693"/>
      <c r="BF916" s="122">
        <f t="shared" si="606"/>
        <v>0</v>
      </c>
      <c r="BG916" s="124"/>
      <c r="BH916" s="122">
        <f t="shared" si="607"/>
        <v>0</v>
      </c>
      <c r="BI916" s="124"/>
      <c r="BJ916" s="122">
        <f t="shared" si="608"/>
        <v>0</v>
      </c>
      <c r="BK916" s="124"/>
      <c r="BL916" s="125">
        <f t="shared" si="609"/>
        <v>0</v>
      </c>
      <c r="BM916" s="124"/>
      <c r="BN916" s="123">
        <f t="shared" ref="BN916:BO935" si="616">SUMIFS(Share, Y, $E$3, Config, $BN$11, P, BN$15, LType, $D916, MSup, $E916)</f>
        <v>0</v>
      </c>
      <c r="BO916" s="126">
        <f t="shared" si="616"/>
        <v>0</v>
      </c>
      <c r="BP916" s="127"/>
      <c r="BQ916" s="409"/>
    </row>
    <row r="917" spans="1:69" s="131" customFormat="1" ht="17.55" hidden="1" customHeight="1">
      <c r="A917" s="83"/>
      <c r="C917" s="139" t="str">
        <f t="shared" si="602"/>
        <v>H</v>
      </c>
      <c r="D917" s="130" t="str">
        <f t="shared" si="592"/>
        <v>R_Prime</v>
      </c>
      <c r="E917" s="129" t="str">
        <f t="shared" si="610"/>
        <v>Solus AM</v>
      </c>
      <c r="F917" s="717"/>
      <c r="G917" s="123">
        <f t="shared" si="611"/>
        <v>0</v>
      </c>
      <c r="H917" s="121">
        <f t="shared" si="611"/>
        <v>0</v>
      </c>
      <c r="I917" s="121">
        <f t="shared" si="611"/>
        <v>0</v>
      </c>
      <c r="J917" s="121">
        <f t="shared" si="611"/>
        <v>0</v>
      </c>
      <c r="K917" s="121">
        <f t="shared" si="611"/>
        <v>0</v>
      </c>
      <c r="L917" s="121">
        <f t="shared" si="611"/>
        <v>0</v>
      </c>
      <c r="M917" s="121">
        <f t="shared" si="611"/>
        <v>0</v>
      </c>
      <c r="N917" s="121">
        <f t="shared" si="611"/>
        <v>0</v>
      </c>
      <c r="O917" s="121">
        <f t="shared" si="611"/>
        <v>0</v>
      </c>
      <c r="P917" s="126">
        <f t="shared" si="611"/>
        <v>0</v>
      </c>
      <c r="Q917" s="122"/>
      <c r="R917" s="408">
        <f t="shared" si="603"/>
        <v>0</v>
      </c>
      <c r="S917" s="693"/>
      <c r="T917" s="700">
        <f t="shared" si="612"/>
        <v>0</v>
      </c>
      <c r="U917" s="701">
        <f t="shared" si="612"/>
        <v>0</v>
      </c>
      <c r="V917" s="693"/>
      <c r="W917" s="700">
        <f t="shared" si="613"/>
        <v>0</v>
      </c>
      <c r="X917" s="126">
        <f t="shared" si="613"/>
        <v>0</v>
      </c>
      <c r="Y917" s="696">
        <f t="shared" si="604"/>
        <v>0</v>
      </c>
      <c r="Z917" s="408">
        <f t="shared" si="605"/>
        <v>0</v>
      </c>
      <c r="AA917" s="127"/>
      <c r="AB917" s="123">
        <f t="shared" si="614"/>
        <v>0</v>
      </c>
      <c r="AC917" s="121">
        <f t="shared" si="614"/>
        <v>0</v>
      </c>
      <c r="AD917" s="121">
        <f t="shared" si="614"/>
        <v>0</v>
      </c>
      <c r="AE917" s="121">
        <f t="shared" si="614"/>
        <v>0</v>
      </c>
      <c r="AF917" s="121">
        <f t="shared" si="614"/>
        <v>0</v>
      </c>
      <c r="AG917" s="121">
        <f t="shared" si="614"/>
        <v>0</v>
      </c>
      <c r="AH917" s="121">
        <f t="shared" si="614"/>
        <v>0</v>
      </c>
      <c r="AI917" s="121">
        <f t="shared" si="614"/>
        <v>0</v>
      </c>
      <c r="AJ917" s="121">
        <f t="shared" si="614"/>
        <v>0</v>
      </c>
      <c r="AK917" s="121">
        <f t="shared" si="614"/>
        <v>0</v>
      </c>
      <c r="AL917" s="121">
        <f t="shared" si="614"/>
        <v>0</v>
      </c>
      <c r="AM917" s="121">
        <f t="shared" si="614"/>
        <v>0</v>
      </c>
      <c r="AN917" s="121">
        <f t="shared" si="614"/>
        <v>0</v>
      </c>
      <c r="AO917" s="701">
        <f t="shared" si="614"/>
        <v>0</v>
      </c>
      <c r="AP917" s="122"/>
      <c r="AQ917" s="123">
        <f t="shared" si="615"/>
        <v>0</v>
      </c>
      <c r="AR917" s="121">
        <f t="shared" si="615"/>
        <v>0</v>
      </c>
      <c r="AS917" s="121">
        <f t="shared" si="615"/>
        <v>0</v>
      </c>
      <c r="AT917" s="121">
        <f t="shared" si="615"/>
        <v>0</v>
      </c>
      <c r="AU917" s="121">
        <f t="shared" si="615"/>
        <v>0</v>
      </c>
      <c r="AV917" s="121">
        <f t="shared" si="615"/>
        <v>0</v>
      </c>
      <c r="AW917" s="121">
        <f t="shared" si="615"/>
        <v>0</v>
      </c>
      <c r="AX917" s="121">
        <f t="shared" si="615"/>
        <v>0</v>
      </c>
      <c r="AY917" s="121">
        <f t="shared" si="615"/>
        <v>0</v>
      </c>
      <c r="AZ917" s="121">
        <f t="shared" si="615"/>
        <v>0</v>
      </c>
      <c r="BA917" s="121">
        <f t="shared" si="615"/>
        <v>0</v>
      </c>
      <c r="BB917" s="121">
        <f t="shared" si="615"/>
        <v>0</v>
      </c>
      <c r="BC917" s="121">
        <f t="shared" si="615"/>
        <v>0</v>
      </c>
      <c r="BD917" s="701">
        <f t="shared" si="615"/>
        <v>0</v>
      </c>
      <c r="BE917" s="693"/>
      <c r="BF917" s="122">
        <f t="shared" si="606"/>
        <v>0</v>
      </c>
      <c r="BG917" s="124"/>
      <c r="BH917" s="122">
        <f t="shared" si="607"/>
        <v>0</v>
      </c>
      <c r="BI917" s="124"/>
      <c r="BJ917" s="122">
        <f t="shared" si="608"/>
        <v>0</v>
      </c>
      <c r="BK917" s="124"/>
      <c r="BL917" s="125">
        <f t="shared" si="609"/>
        <v>0</v>
      </c>
      <c r="BM917" s="124"/>
      <c r="BN917" s="123">
        <f t="shared" si="616"/>
        <v>0</v>
      </c>
      <c r="BO917" s="126">
        <f t="shared" si="616"/>
        <v>0</v>
      </c>
      <c r="BP917" s="127"/>
      <c r="BQ917" s="409"/>
    </row>
    <row r="918" spans="1:69" s="131" customFormat="1" ht="17.55" hidden="1" customHeight="1">
      <c r="A918" s="83"/>
      <c r="C918" s="139" t="str">
        <f t="shared" si="602"/>
        <v>H</v>
      </c>
      <c r="D918" s="130" t="str">
        <f t="shared" si="592"/>
        <v>R_Prime</v>
      </c>
      <c r="E918" s="129">
        <f t="shared" si="610"/>
        <v>0</v>
      </c>
      <c r="F918" s="717"/>
      <c r="G918" s="123">
        <f t="shared" si="611"/>
        <v>0</v>
      </c>
      <c r="H918" s="121">
        <f t="shared" si="611"/>
        <v>0</v>
      </c>
      <c r="I918" s="121">
        <f t="shared" si="611"/>
        <v>0</v>
      </c>
      <c r="J918" s="121">
        <f t="shared" si="611"/>
        <v>0</v>
      </c>
      <c r="K918" s="121">
        <f t="shared" si="611"/>
        <v>0</v>
      </c>
      <c r="L918" s="121">
        <f t="shared" si="611"/>
        <v>0</v>
      </c>
      <c r="M918" s="121">
        <f t="shared" si="611"/>
        <v>0</v>
      </c>
      <c r="N918" s="121">
        <f t="shared" si="611"/>
        <v>0</v>
      </c>
      <c r="O918" s="121">
        <f t="shared" si="611"/>
        <v>0</v>
      </c>
      <c r="P918" s="126">
        <f t="shared" si="611"/>
        <v>0</v>
      </c>
      <c r="Q918" s="122"/>
      <c r="R918" s="408">
        <f t="shared" si="603"/>
        <v>0</v>
      </c>
      <c r="S918" s="693"/>
      <c r="T918" s="700">
        <f t="shared" si="612"/>
        <v>0</v>
      </c>
      <c r="U918" s="701">
        <f t="shared" si="612"/>
        <v>0</v>
      </c>
      <c r="V918" s="693"/>
      <c r="W918" s="700">
        <f t="shared" si="613"/>
        <v>0</v>
      </c>
      <c r="X918" s="126">
        <f t="shared" si="613"/>
        <v>0</v>
      </c>
      <c r="Y918" s="696">
        <f t="shared" si="604"/>
        <v>0</v>
      </c>
      <c r="Z918" s="408">
        <f t="shared" si="605"/>
        <v>0</v>
      </c>
      <c r="AA918" s="127"/>
      <c r="AB918" s="123">
        <f t="shared" si="614"/>
        <v>0</v>
      </c>
      <c r="AC918" s="121">
        <f t="shared" si="614"/>
        <v>0</v>
      </c>
      <c r="AD918" s="121">
        <f t="shared" si="614"/>
        <v>0</v>
      </c>
      <c r="AE918" s="121">
        <f t="shared" si="614"/>
        <v>0</v>
      </c>
      <c r="AF918" s="121">
        <f t="shared" si="614"/>
        <v>0</v>
      </c>
      <c r="AG918" s="121">
        <f t="shared" si="614"/>
        <v>0</v>
      </c>
      <c r="AH918" s="121">
        <f t="shared" si="614"/>
        <v>0</v>
      </c>
      <c r="AI918" s="121">
        <f t="shared" si="614"/>
        <v>0</v>
      </c>
      <c r="AJ918" s="121">
        <f t="shared" si="614"/>
        <v>0</v>
      </c>
      <c r="AK918" s="121">
        <f t="shared" si="614"/>
        <v>0</v>
      </c>
      <c r="AL918" s="121">
        <f t="shared" si="614"/>
        <v>0</v>
      </c>
      <c r="AM918" s="121">
        <f t="shared" si="614"/>
        <v>0</v>
      </c>
      <c r="AN918" s="121">
        <f t="shared" si="614"/>
        <v>0</v>
      </c>
      <c r="AO918" s="701">
        <f t="shared" si="614"/>
        <v>0</v>
      </c>
      <c r="AP918" s="122"/>
      <c r="AQ918" s="123">
        <f t="shared" si="615"/>
        <v>0</v>
      </c>
      <c r="AR918" s="121">
        <f t="shared" si="615"/>
        <v>0</v>
      </c>
      <c r="AS918" s="121">
        <f t="shared" si="615"/>
        <v>0</v>
      </c>
      <c r="AT918" s="121">
        <f t="shared" si="615"/>
        <v>0</v>
      </c>
      <c r="AU918" s="121">
        <f t="shared" si="615"/>
        <v>0</v>
      </c>
      <c r="AV918" s="121">
        <f t="shared" si="615"/>
        <v>0</v>
      </c>
      <c r="AW918" s="121">
        <f t="shared" si="615"/>
        <v>0</v>
      </c>
      <c r="AX918" s="121">
        <f t="shared" si="615"/>
        <v>0</v>
      </c>
      <c r="AY918" s="121">
        <f t="shared" si="615"/>
        <v>0</v>
      </c>
      <c r="AZ918" s="121">
        <f t="shared" si="615"/>
        <v>0</v>
      </c>
      <c r="BA918" s="121">
        <f t="shared" si="615"/>
        <v>0</v>
      </c>
      <c r="BB918" s="121">
        <f t="shared" si="615"/>
        <v>0</v>
      </c>
      <c r="BC918" s="121">
        <f t="shared" si="615"/>
        <v>0</v>
      </c>
      <c r="BD918" s="701">
        <f t="shared" si="615"/>
        <v>0</v>
      </c>
      <c r="BE918" s="693"/>
      <c r="BF918" s="122">
        <f t="shared" si="606"/>
        <v>0</v>
      </c>
      <c r="BG918" s="124"/>
      <c r="BH918" s="122">
        <f t="shared" si="607"/>
        <v>0</v>
      </c>
      <c r="BI918" s="124"/>
      <c r="BJ918" s="122">
        <f t="shared" si="608"/>
        <v>0</v>
      </c>
      <c r="BK918" s="124"/>
      <c r="BL918" s="125">
        <f t="shared" si="609"/>
        <v>0</v>
      </c>
      <c r="BM918" s="124"/>
      <c r="BN918" s="123">
        <f t="shared" si="616"/>
        <v>0</v>
      </c>
      <c r="BO918" s="126">
        <f t="shared" si="616"/>
        <v>0</v>
      </c>
      <c r="BP918" s="127"/>
      <c r="BQ918" s="409"/>
    </row>
    <row r="919" spans="1:69" s="131" customFormat="1" ht="17.55" hidden="1" customHeight="1">
      <c r="A919" s="83"/>
      <c r="C919" s="139" t="str">
        <f t="shared" si="602"/>
        <v>H</v>
      </c>
      <c r="D919" s="130" t="str">
        <f t="shared" si="592"/>
        <v>R_Prime</v>
      </c>
      <c r="E919" s="129">
        <f t="shared" si="610"/>
        <v>0</v>
      </c>
      <c r="F919" s="717"/>
      <c r="G919" s="123">
        <f t="shared" si="611"/>
        <v>0</v>
      </c>
      <c r="H919" s="121">
        <f t="shared" si="611"/>
        <v>0</v>
      </c>
      <c r="I919" s="121">
        <f t="shared" si="611"/>
        <v>0</v>
      </c>
      <c r="J919" s="121">
        <f t="shared" si="611"/>
        <v>0</v>
      </c>
      <c r="K919" s="121">
        <f t="shared" si="611"/>
        <v>0</v>
      </c>
      <c r="L919" s="121">
        <f t="shared" si="611"/>
        <v>0</v>
      </c>
      <c r="M919" s="121">
        <f t="shared" si="611"/>
        <v>0</v>
      </c>
      <c r="N919" s="121">
        <f t="shared" si="611"/>
        <v>0</v>
      </c>
      <c r="O919" s="121">
        <f t="shared" si="611"/>
        <v>0</v>
      </c>
      <c r="P919" s="126">
        <f t="shared" si="611"/>
        <v>0</v>
      </c>
      <c r="Q919" s="122"/>
      <c r="R919" s="408">
        <f t="shared" si="603"/>
        <v>0</v>
      </c>
      <c r="S919" s="693"/>
      <c r="T919" s="700">
        <f t="shared" si="612"/>
        <v>0</v>
      </c>
      <c r="U919" s="701">
        <f t="shared" si="612"/>
        <v>0</v>
      </c>
      <c r="V919" s="693"/>
      <c r="W919" s="700">
        <f t="shared" si="613"/>
        <v>0</v>
      </c>
      <c r="X919" s="126">
        <f t="shared" si="613"/>
        <v>0</v>
      </c>
      <c r="Y919" s="696">
        <f t="shared" si="604"/>
        <v>0</v>
      </c>
      <c r="Z919" s="408">
        <f t="shared" si="605"/>
        <v>0</v>
      </c>
      <c r="AA919" s="127"/>
      <c r="AB919" s="123">
        <f t="shared" si="614"/>
        <v>0</v>
      </c>
      <c r="AC919" s="121">
        <f t="shared" si="614"/>
        <v>0</v>
      </c>
      <c r="AD919" s="121">
        <f t="shared" si="614"/>
        <v>0</v>
      </c>
      <c r="AE919" s="121">
        <f t="shared" si="614"/>
        <v>0</v>
      </c>
      <c r="AF919" s="121">
        <f t="shared" si="614"/>
        <v>0</v>
      </c>
      <c r="AG919" s="121">
        <f t="shared" si="614"/>
        <v>0</v>
      </c>
      <c r="AH919" s="121">
        <f t="shared" si="614"/>
        <v>0</v>
      </c>
      <c r="AI919" s="121">
        <f t="shared" si="614"/>
        <v>0</v>
      </c>
      <c r="AJ919" s="121">
        <f t="shared" si="614"/>
        <v>0</v>
      </c>
      <c r="AK919" s="121">
        <f t="shared" si="614"/>
        <v>0</v>
      </c>
      <c r="AL919" s="121">
        <f t="shared" si="614"/>
        <v>0</v>
      </c>
      <c r="AM919" s="121">
        <f t="shared" si="614"/>
        <v>0</v>
      </c>
      <c r="AN919" s="121">
        <f t="shared" si="614"/>
        <v>0</v>
      </c>
      <c r="AO919" s="701">
        <f t="shared" si="614"/>
        <v>0</v>
      </c>
      <c r="AP919" s="122"/>
      <c r="AQ919" s="123">
        <f t="shared" si="615"/>
        <v>0</v>
      </c>
      <c r="AR919" s="121">
        <f t="shared" si="615"/>
        <v>0</v>
      </c>
      <c r="AS919" s="121">
        <f t="shared" si="615"/>
        <v>0</v>
      </c>
      <c r="AT919" s="121">
        <f t="shared" si="615"/>
        <v>0</v>
      </c>
      <c r="AU919" s="121">
        <f t="shared" si="615"/>
        <v>0</v>
      </c>
      <c r="AV919" s="121">
        <f t="shared" si="615"/>
        <v>0</v>
      </c>
      <c r="AW919" s="121">
        <f t="shared" si="615"/>
        <v>0</v>
      </c>
      <c r="AX919" s="121">
        <f t="shared" si="615"/>
        <v>0</v>
      </c>
      <c r="AY919" s="121">
        <f t="shared" si="615"/>
        <v>0</v>
      </c>
      <c r="AZ919" s="121">
        <f t="shared" si="615"/>
        <v>0</v>
      </c>
      <c r="BA919" s="121">
        <f t="shared" si="615"/>
        <v>0</v>
      </c>
      <c r="BB919" s="121">
        <f t="shared" si="615"/>
        <v>0</v>
      </c>
      <c r="BC919" s="121">
        <f t="shared" si="615"/>
        <v>0</v>
      </c>
      <c r="BD919" s="701">
        <f t="shared" si="615"/>
        <v>0</v>
      </c>
      <c r="BE919" s="693"/>
      <c r="BF919" s="122">
        <f t="shared" si="606"/>
        <v>0</v>
      </c>
      <c r="BG919" s="124"/>
      <c r="BH919" s="122">
        <f t="shared" si="607"/>
        <v>0</v>
      </c>
      <c r="BI919" s="124"/>
      <c r="BJ919" s="122">
        <f t="shared" si="608"/>
        <v>0</v>
      </c>
      <c r="BK919" s="124"/>
      <c r="BL919" s="125">
        <f t="shared" si="609"/>
        <v>0</v>
      </c>
      <c r="BM919" s="124"/>
      <c r="BN919" s="123">
        <f t="shared" si="616"/>
        <v>0</v>
      </c>
      <c r="BO919" s="126">
        <f t="shared" si="616"/>
        <v>0</v>
      </c>
      <c r="BP919" s="127"/>
      <c r="BQ919" s="409"/>
    </row>
    <row r="920" spans="1:69" s="131" customFormat="1" ht="17.55" hidden="1" customHeight="1">
      <c r="A920" s="83"/>
      <c r="C920" s="139" t="str">
        <f t="shared" si="602"/>
        <v>H</v>
      </c>
      <c r="D920" s="130" t="str">
        <f t="shared" si="592"/>
        <v>R_Prime</v>
      </c>
      <c r="E920" s="129">
        <f t="shared" si="610"/>
        <v>0</v>
      </c>
      <c r="F920" s="717"/>
      <c r="G920" s="123">
        <f t="shared" si="611"/>
        <v>0</v>
      </c>
      <c r="H920" s="121">
        <f t="shared" si="611"/>
        <v>0</v>
      </c>
      <c r="I920" s="121">
        <f t="shared" si="611"/>
        <v>0</v>
      </c>
      <c r="J920" s="121">
        <f t="shared" si="611"/>
        <v>0</v>
      </c>
      <c r="K920" s="121">
        <f t="shared" si="611"/>
        <v>0</v>
      </c>
      <c r="L920" s="121">
        <f t="shared" si="611"/>
        <v>0</v>
      </c>
      <c r="M920" s="121">
        <f t="shared" si="611"/>
        <v>0</v>
      </c>
      <c r="N920" s="121">
        <f t="shared" si="611"/>
        <v>0</v>
      </c>
      <c r="O920" s="121">
        <f t="shared" si="611"/>
        <v>0</v>
      </c>
      <c r="P920" s="126">
        <f t="shared" si="611"/>
        <v>0</v>
      </c>
      <c r="Q920" s="122"/>
      <c r="R920" s="408">
        <f t="shared" si="603"/>
        <v>0</v>
      </c>
      <c r="S920" s="693"/>
      <c r="T920" s="700">
        <f t="shared" si="612"/>
        <v>0</v>
      </c>
      <c r="U920" s="701">
        <f t="shared" si="612"/>
        <v>0</v>
      </c>
      <c r="V920" s="693"/>
      <c r="W920" s="700">
        <f t="shared" si="613"/>
        <v>0</v>
      </c>
      <c r="X920" s="126">
        <f t="shared" si="613"/>
        <v>0</v>
      </c>
      <c r="Y920" s="696">
        <f t="shared" si="604"/>
        <v>0</v>
      </c>
      <c r="Z920" s="408">
        <f t="shared" si="605"/>
        <v>0</v>
      </c>
      <c r="AA920" s="127"/>
      <c r="AB920" s="123">
        <f t="shared" si="614"/>
        <v>0</v>
      </c>
      <c r="AC920" s="121">
        <f t="shared" si="614"/>
        <v>0</v>
      </c>
      <c r="AD920" s="121">
        <f t="shared" si="614"/>
        <v>0</v>
      </c>
      <c r="AE920" s="121">
        <f t="shared" si="614"/>
        <v>0</v>
      </c>
      <c r="AF920" s="121">
        <f t="shared" si="614"/>
        <v>0</v>
      </c>
      <c r="AG920" s="121">
        <f t="shared" si="614"/>
        <v>0</v>
      </c>
      <c r="AH920" s="121">
        <f t="shared" si="614"/>
        <v>0</v>
      </c>
      <c r="AI920" s="121">
        <f t="shared" si="614"/>
        <v>0</v>
      </c>
      <c r="AJ920" s="121">
        <f t="shared" si="614"/>
        <v>0</v>
      </c>
      <c r="AK920" s="121">
        <f t="shared" si="614"/>
        <v>0</v>
      </c>
      <c r="AL920" s="121">
        <f t="shared" si="614"/>
        <v>0</v>
      </c>
      <c r="AM920" s="121">
        <f t="shared" si="614"/>
        <v>0</v>
      </c>
      <c r="AN920" s="121">
        <f t="shared" si="614"/>
        <v>0</v>
      </c>
      <c r="AO920" s="701">
        <f t="shared" si="614"/>
        <v>0</v>
      </c>
      <c r="AP920" s="122"/>
      <c r="AQ920" s="123">
        <f t="shared" si="615"/>
        <v>0</v>
      </c>
      <c r="AR920" s="121">
        <f t="shared" si="615"/>
        <v>0</v>
      </c>
      <c r="AS920" s="121">
        <f t="shared" si="615"/>
        <v>0</v>
      </c>
      <c r="AT920" s="121">
        <f t="shared" si="615"/>
        <v>0</v>
      </c>
      <c r="AU920" s="121">
        <f t="shared" si="615"/>
        <v>0</v>
      </c>
      <c r="AV920" s="121">
        <f t="shared" si="615"/>
        <v>0</v>
      </c>
      <c r="AW920" s="121">
        <f t="shared" si="615"/>
        <v>0</v>
      </c>
      <c r="AX920" s="121">
        <f t="shared" si="615"/>
        <v>0</v>
      </c>
      <c r="AY920" s="121">
        <f t="shared" si="615"/>
        <v>0</v>
      </c>
      <c r="AZ920" s="121">
        <f t="shared" si="615"/>
        <v>0</v>
      </c>
      <c r="BA920" s="121">
        <f t="shared" si="615"/>
        <v>0</v>
      </c>
      <c r="BB920" s="121">
        <f t="shared" si="615"/>
        <v>0</v>
      </c>
      <c r="BC920" s="121">
        <f t="shared" si="615"/>
        <v>0</v>
      </c>
      <c r="BD920" s="701">
        <f t="shared" si="615"/>
        <v>0</v>
      </c>
      <c r="BE920" s="693"/>
      <c r="BF920" s="122">
        <f t="shared" si="606"/>
        <v>0</v>
      </c>
      <c r="BG920" s="124"/>
      <c r="BH920" s="122">
        <f t="shared" si="607"/>
        <v>0</v>
      </c>
      <c r="BI920" s="124"/>
      <c r="BJ920" s="122">
        <f t="shared" si="608"/>
        <v>0</v>
      </c>
      <c r="BK920" s="124"/>
      <c r="BL920" s="125">
        <f t="shared" si="609"/>
        <v>0</v>
      </c>
      <c r="BM920" s="124"/>
      <c r="BN920" s="123">
        <f t="shared" si="616"/>
        <v>0</v>
      </c>
      <c r="BO920" s="126">
        <f t="shared" si="616"/>
        <v>0</v>
      </c>
      <c r="BP920" s="127"/>
      <c r="BQ920" s="409"/>
    </row>
    <row r="921" spans="1:69" s="131" customFormat="1" ht="17.55" hidden="1" customHeight="1">
      <c r="A921" s="83"/>
      <c r="C921" s="139" t="str">
        <f t="shared" si="602"/>
        <v>H</v>
      </c>
      <c r="D921" s="130" t="str">
        <f t="shared" si="592"/>
        <v>R_Prime</v>
      </c>
      <c r="E921" s="129">
        <f t="shared" si="610"/>
        <v>0</v>
      </c>
      <c r="F921" s="717"/>
      <c r="G921" s="123">
        <f t="shared" si="611"/>
        <v>0</v>
      </c>
      <c r="H921" s="121">
        <f t="shared" si="611"/>
        <v>0</v>
      </c>
      <c r="I921" s="121">
        <f t="shared" si="611"/>
        <v>0</v>
      </c>
      <c r="J921" s="121">
        <f t="shared" si="611"/>
        <v>0</v>
      </c>
      <c r="K921" s="121">
        <f t="shared" si="611"/>
        <v>0</v>
      </c>
      <c r="L921" s="121">
        <f t="shared" si="611"/>
        <v>0</v>
      </c>
      <c r="M921" s="121">
        <f t="shared" si="611"/>
        <v>0</v>
      </c>
      <c r="N921" s="121">
        <f t="shared" si="611"/>
        <v>0</v>
      </c>
      <c r="O921" s="121">
        <f t="shared" si="611"/>
        <v>0</v>
      </c>
      <c r="P921" s="126">
        <f t="shared" si="611"/>
        <v>0</v>
      </c>
      <c r="Q921" s="122"/>
      <c r="R921" s="408">
        <f t="shared" si="603"/>
        <v>0</v>
      </c>
      <c r="S921" s="693"/>
      <c r="T921" s="700">
        <f t="shared" si="612"/>
        <v>0</v>
      </c>
      <c r="U921" s="701">
        <f t="shared" si="612"/>
        <v>0</v>
      </c>
      <c r="V921" s="693"/>
      <c r="W921" s="700">
        <f t="shared" si="613"/>
        <v>0</v>
      </c>
      <c r="X921" s="126">
        <f t="shared" si="613"/>
        <v>0</v>
      </c>
      <c r="Y921" s="696">
        <f t="shared" si="604"/>
        <v>0</v>
      </c>
      <c r="Z921" s="408">
        <f t="shared" si="605"/>
        <v>0</v>
      </c>
      <c r="AA921" s="127"/>
      <c r="AB921" s="123">
        <f t="shared" si="614"/>
        <v>0</v>
      </c>
      <c r="AC921" s="121">
        <f t="shared" si="614"/>
        <v>0</v>
      </c>
      <c r="AD921" s="121">
        <f t="shared" si="614"/>
        <v>0</v>
      </c>
      <c r="AE921" s="121">
        <f t="shared" si="614"/>
        <v>0</v>
      </c>
      <c r="AF921" s="121">
        <f t="shared" si="614"/>
        <v>0</v>
      </c>
      <c r="AG921" s="121">
        <f t="shared" si="614"/>
        <v>0</v>
      </c>
      <c r="AH921" s="121">
        <f t="shared" si="614"/>
        <v>0</v>
      </c>
      <c r="AI921" s="121">
        <f t="shared" si="614"/>
        <v>0</v>
      </c>
      <c r="AJ921" s="121">
        <f t="shared" si="614"/>
        <v>0</v>
      </c>
      <c r="AK921" s="121">
        <f t="shared" si="614"/>
        <v>0</v>
      </c>
      <c r="AL921" s="121">
        <f t="shared" si="614"/>
        <v>0</v>
      </c>
      <c r="AM921" s="121">
        <f t="shared" si="614"/>
        <v>0</v>
      </c>
      <c r="AN921" s="121">
        <f t="shared" si="614"/>
        <v>0</v>
      </c>
      <c r="AO921" s="701">
        <f t="shared" si="614"/>
        <v>0</v>
      </c>
      <c r="AP921" s="122"/>
      <c r="AQ921" s="123">
        <f t="shared" si="615"/>
        <v>0</v>
      </c>
      <c r="AR921" s="121">
        <f t="shared" si="615"/>
        <v>0</v>
      </c>
      <c r="AS921" s="121">
        <f t="shared" si="615"/>
        <v>0</v>
      </c>
      <c r="AT921" s="121">
        <f t="shared" si="615"/>
        <v>0</v>
      </c>
      <c r="AU921" s="121">
        <f t="shared" si="615"/>
        <v>0</v>
      </c>
      <c r="AV921" s="121">
        <f t="shared" si="615"/>
        <v>0</v>
      </c>
      <c r="AW921" s="121">
        <f t="shared" si="615"/>
        <v>0</v>
      </c>
      <c r="AX921" s="121">
        <f t="shared" si="615"/>
        <v>0</v>
      </c>
      <c r="AY921" s="121">
        <f t="shared" si="615"/>
        <v>0</v>
      </c>
      <c r="AZ921" s="121">
        <f t="shared" si="615"/>
        <v>0</v>
      </c>
      <c r="BA921" s="121">
        <f t="shared" si="615"/>
        <v>0</v>
      </c>
      <c r="BB921" s="121">
        <f t="shared" si="615"/>
        <v>0</v>
      </c>
      <c r="BC921" s="121">
        <f t="shared" si="615"/>
        <v>0</v>
      </c>
      <c r="BD921" s="701">
        <f t="shared" si="615"/>
        <v>0</v>
      </c>
      <c r="BE921" s="693"/>
      <c r="BF921" s="122">
        <f t="shared" si="606"/>
        <v>0</v>
      </c>
      <c r="BG921" s="124"/>
      <c r="BH921" s="122">
        <f t="shared" si="607"/>
        <v>0</v>
      </c>
      <c r="BI921" s="124"/>
      <c r="BJ921" s="122">
        <f t="shared" si="608"/>
        <v>0</v>
      </c>
      <c r="BK921" s="124"/>
      <c r="BL921" s="125">
        <f t="shared" si="609"/>
        <v>0</v>
      </c>
      <c r="BM921" s="124"/>
      <c r="BN921" s="123">
        <f t="shared" si="616"/>
        <v>0</v>
      </c>
      <c r="BO921" s="126">
        <f t="shared" si="616"/>
        <v>0</v>
      </c>
      <c r="BP921" s="127"/>
      <c r="BQ921" s="409"/>
    </row>
    <row r="922" spans="1:69" s="131" customFormat="1" ht="17.55" hidden="1" customHeight="1">
      <c r="A922" s="83"/>
      <c r="C922" s="139" t="str">
        <f t="shared" si="602"/>
        <v>H</v>
      </c>
      <c r="D922" s="130" t="str">
        <f t="shared" si="592"/>
        <v>R_Prime</v>
      </c>
      <c r="E922" s="129">
        <f t="shared" si="610"/>
        <v>0</v>
      </c>
      <c r="F922" s="717"/>
      <c r="G922" s="123">
        <f t="shared" si="611"/>
        <v>0</v>
      </c>
      <c r="H922" s="121">
        <f t="shared" si="611"/>
        <v>0</v>
      </c>
      <c r="I922" s="121">
        <f t="shared" si="611"/>
        <v>0</v>
      </c>
      <c r="J922" s="121">
        <f t="shared" si="611"/>
        <v>0</v>
      </c>
      <c r="K922" s="121">
        <f t="shared" si="611"/>
        <v>0</v>
      </c>
      <c r="L922" s="121">
        <f t="shared" si="611"/>
        <v>0</v>
      </c>
      <c r="M922" s="121">
        <f t="shared" si="611"/>
        <v>0</v>
      </c>
      <c r="N922" s="121">
        <f t="shared" si="611"/>
        <v>0</v>
      </c>
      <c r="O922" s="121">
        <f t="shared" si="611"/>
        <v>0</v>
      </c>
      <c r="P922" s="126">
        <f t="shared" si="611"/>
        <v>0</v>
      </c>
      <c r="Q922" s="122"/>
      <c r="R922" s="408">
        <f t="shared" si="603"/>
        <v>0</v>
      </c>
      <c r="S922" s="693"/>
      <c r="T922" s="700">
        <f t="shared" si="612"/>
        <v>0</v>
      </c>
      <c r="U922" s="701">
        <f t="shared" si="612"/>
        <v>0</v>
      </c>
      <c r="V922" s="693"/>
      <c r="W922" s="700">
        <f t="shared" si="613"/>
        <v>0</v>
      </c>
      <c r="X922" s="126">
        <f t="shared" si="613"/>
        <v>0</v>
      </c>
      <c r="Y922" s="696">
        <f t="shared" si="604"/>
        <v>0</v>
      </c>
      <c r="Z922" s="408">
        <f t="shared" si="605"/>
        <v>0</v>
      </c>
      <c r="AA922" s="127"/>
      <c r="AB922" s="123">
        <f t="shared" si="614"/>
        <v>0</v>
      </c>
      <c r="AC922" s="121">
        <f t="shared" si="614"/>
        <v>0</v>
      </c>
      <c r="AD922" s="121">
        <f t="shared" si="614"/>
        <v>0</v>
      </c>
      <c r="AE922" s="121">
        <f t="shared" si="614"/>
        <v>0</v>
      </c>
      <c r="AF922" s="121">
        <f t="shared" si="614"/>
        <v>0</v>
      </c>
      <c r="AG922" s="121">
        <f t="shared" si="614"/>
        <v>0</v>
      </c>
      <c r="AH922" s="121">
        <f t="shared" si="614"/>
        <v>0</v>
      </c>
      <c r="AI922" s="121">
        <f t="shared" si="614"/>
        <v>0</v>
      </c>
      <c r="AJ922" s="121">
        <f t="shared" si="614"/>
        <v>0</v>
      </c>
      <c r="AK922" s="121">
        <f t="shared" si="614"/>
        <v>0</v>
      </c>
      <c r="AL922" s="121">
        <f t="shared" si="614"/>
        <v>0</v>
      </c>
      <c r="AM922" s="121">
        <f t="shared" si="614"/>
        <v>0</v>
      </c>
      <c r="AN922" s="121">
        <f t="shared" si="614"/>
        <v>0</v>
      </c>
      <c r="AO922" s="701">
        <f t="shared" si="614"/>
        <v>0</v>
      </c>
      <c r="AP922" s="122"/>
      <c r="AQ922" s="123">
        <f t="shared" si="615"/>
        <v>0</v>
      </c>
      <c r="AR922" s="121">
        <f t="shared" si="615"/>
        <v>0</v>
      </c>
      <c r="AS922" s="121">
        <f t="shared" si="615"/>
        <v>0</v>
      </c>
      <c r="AT922" s="121">
        <f t="shared" si="615"/>
        <v>0</v>
      </c>
      <c r="AU922" s="121">
        <f t="shared" si="615"/>
        <v>0</v>
      </c>
      <c r="AV922" s="121">
        <f t="shared" si="615"/>
        <v>0</v>
      </c>
      <c r="AW922" s="121">
        <f t="shared" si="615"/>
        <v>0</v>
      </c>
      <c r="AX922" s="121">
        <f t="shared" si="615"/>
        <v>0</v>
      </c>
      <c r="AY922" s="121">
        <f t="shared" si="615"/>
        <v>0</v>
      </c>
      <c r="AZ922" s="121">
        <f t="shared" si="615"/>
        <v>0</v>
      </c>
      <c r="BA922" s="121">
        <f t="shared" si="615"/>
        <v>0</v>
      </c>
      <c r="BB922" s="121">
        <f t="shared" si="615"/>
        <v>0</v>
      </c>
      <c r="BC922" s="121">
        <f t="shared" si="615"/>
        <v>0</v>
      </c>
      <c r="BD922" s="701">
        <f t="shared" si="615"/>
        <v>0</v>
      </c>
      <c r="BE922" s="693"/>
      <c r="BF922" s="122">
        <f t="shared" si="606"/>
        <v>0</v>
      </c>
      <c r="BG922" s="124"/>
      <c r="BH922" s="122">
        <f t="shared" si="607"/>
        <v>0</v>
      </c>
      <c r="BI922" s="124"/>
      <c r="BJ922" s="122">
        <f t="shared" si="608"/>
        <v>0</v>
      </c>
      <c r="BK922" s="124"/>
      <c r="BL922" s="125">
        <f t="shared" si="609"/>
        <v>0</v>
      </c>
      <c r="BM922" s="124"/>
      <c r="BN922" s="123">
        <f t="shared" si="616"/>
        <v>0</v>
      </c>
      <c r="BO922" s="126">
        <f t="shared" si="616"/>
        <v>0</v>
      </c>
      <c r="BP922" s="127"/>
      <c r="BQ922" s="409"/>
    </row>
    <row r="923" spans="1:69" s="131" customFormat="1" ht="17.55" hidden="1" customHeight="1">
      <c r="A923" s="83"/>
      <c r="C923" s="139" t="str">
        <f t="shared" si="602"/>
        <v>H</v>
      </c>
      <c r="D923" s="130" t="str">
        <f t="shared" si="592"/>
        <v>R_Prime</v>
      </c>
      <c r="E923" s="129">
        <f t="shared" si="610"/>
        <v>0</v>
      </c>
      <c r="F923" s="717"/>
      <c r="G923" s="123">
        <f t="shared" si="611"/>
        <v>0</v>
      </c>
      <c r="H923" s="121">
        <f t="shared" si="611"/>
        <v>0</v>
      </c>
      <c r="I923" s="121">
        <f t="shared" si="611"/>
        <v>0</v>
      </c>
      <c r="J923" s="121">
        <f t="shared" si="611"/>
        <v>0</v>
      </c>
      <c r="K923" s="121">
        <f t="shared" si="611"/>
        <v>0</v>
      </c>
      <c r="L923" s="121">
        <f t="shared" si="611"/>
        <v>0</v>
      </c>
      <c r="M923" s="121">
        <f t="shared" si="611"/>
        <v>0</v>
      </c>
      <c r="N923" s="121">
        <f t="shared" si="611"/>
        <v>0</v>
      </c>
      <c r="O923" s="121">
        <f t="shared" si="611"/>
        <v>0</v>
      </c>
      <c r="P923" s="126">
        <f t="shared" si="611"/>
        <v>0</v>
      </c>
      <c r="Q923" s="122"/>
      <c r="R923" s="408">
        <f t="shared" si="603"/>
        <v>0</v>
      </c>
      <c r="S923" s="693"/>
      <c r="T923" s="700">
        <f t="shared" si="612"/>
        <v>0</v>
      </c>
      <c r="U923" s="701">
        <f t="shared" si="612"/>
        <v>0</v>
      </c>
      <c r="V923" s="693"/>
      <c r="W923" s="700">
        <f t="shared" si="613"/>
        <v>0</v>
      </c>
      <c r="X923" s="126">
        <f t="shared" si="613"/>
        <v>0</v>
      </c>
      <c r="Y923" s="696">
        <f t="shared" si="604"/>
        <v>0</v>
      </c>
      <c r="Z923" s="408">
        <f t="shared" si="605"/>
        <v>0</v>
      </c>
      <c r="AA923" s="127"/>
      <c r="AB923" s="123">
        <f t="shared" si="614"/>
        <v>0</v>
      </c>
      <c r="AC923" s="121">
        <f t="shared" si="614"/>
        <v>0</v>
      </c>
      <c r="AD923" s="121">
        <f t="shared" si="614"/>
        <v>0</v>
      </c>
      <c r="AE923" s="121">
        <f t="shared" si="614"/>
        <v>0</v>
      </c>
      <c r="AF923" s="121">
        <f t="shared" si="614"/>
        <v>0</v>
      </c>
      <c r="AG923" s="121">
        <f t="shared" si="614"/>
        <v>0</v>
      </c>
      <c r="AH923" s="121">
        <f t="shared" si="614"/>
        <v>0</v>
      </c>
      <c r="AI923" s="121">
        <f t="shared" si="614"/>
        <v>0</v>
      </c>
      <c r="AJ923" s="121">
        <f t="shared" si="614"/>
        <v>0</v>
      </c>
      <c r="AK923" s="121">
        <f t="shared" si="614"/>
        <v>0</v>
      </c>
      <c r="AL923" s="121">
        <f t="shared" si="614"/>
        <v>0</v>
      </c>
      <c r="AM923" s="121">
        <f t="shared" si="614"/>
        <v>0</v>
      </c>
      <c r="AN923" s="121">
        <f t="shared" si="614"/>
        <v>0</v>
      </c>
      <c r="AO923" s="701">
        <f t="shared" si="614"/>
        <v>0</v>
      </c>
      <c r="AP923" s="122"/>
      <c r="AQ923" s="123">
        <f t="shared" si="615"/>
        <v>0</v>
      </c>
      <c r="AR923" s="121">
        <f t="shared" si="615"/>
        <v>0</v>
      </c>
      <c r="AS923" s="121">
        <f t="shared" si="615"/>
        <v>0</v>
      </c>
      <c r="AT923" s="121">
        <f t="shared" si="615"/>
        <v>0</v>
      </c>
      <c r="AU923" s="121">
        <f t="shared" si="615"/>
        <v>0</v>
      </c>
      <c r="AV923" s="121">
        <f t="shared" si="615"/>
        <v>0</v>
      </c>
      <c r="AW923" s="121">
        <f t="shared" si="615"/>
        <v>0</v>
      </c>
      <c r="AX923" s="121">
        <f t="shared" si="615"/>
        <v>0</v>
      </c>
      <c r="AY923" s="121">
        <f t="shared" si="615"/>
        <v>0</v>
      </c>
      <c r="AZ923" s="121">
        <f t="shared" si="615"/>
        <v>0</v>
      </c>
      <c r="BA923" s="121">
        <f t="shared" si="615"/>
        <v>0</v>
      </c>
      <c r="BB923" s="121">
        <f t="shared" si="615"/>
        <v>0</v>
      </c>
      <c r="BC923" s="121">
        <f t="shared" si="615"/>
        <v>0</v>
      </c>
      <c r="BD923" s="701">
        <f t="shared" si="615"/>
        <v>0</v>
      </c>
      <c r="BE923" s="693"/>
      <c r="BF923" s="122">
        <f t="shared" si="606"/>
        <v>0</v>
      </c>
      <c r="BG923" s="124"/>
      <c r="BH923" s="122">
        <f t="shared" si="607"/>
        <v>0</v>
      </c>
      <c r="BI923" s="124"/>
      <c r="BJ923" s="122">
        <f t="shared" si="608"/>
        <v>0</v>
      </c>
      <c r="BK923" s="124"/>
      <c r="BL923" s="125">
        <f t="shared" si="609"/>
        <v>0</v>
      </c>
      <c r="BM923" s="124"/>
      <c r="BN923" s="123">
        <f t="shared" si="616"/>
        <v>0</v>
      </c>
      <c r="BO923" s="126">
        <f t="shared" si="616"/>
        <v>0</v>
      </c>
      <c r="BP923" s="127"/>
      <c r="BQ923" s="409"/>
    </row>
    <row r="924" spans="1:69" s="131" customFormat="1" ht="17.55" hidden="1" customHeight="1">
      <c r="A924" s="83"/>
      <c r="C924" s="139" t="str">
        <f t="shared" si="602"/>
        <v>H</v>
      </c>
      <c r="D924" s="130" t="str">
        <f t="shared" si="592"/>
        <v>R_Prime</v>
      </c>
      <c r="E924" s="129">
        <f t="shared" si="610"/>
        <v>0</v>
      </c>
      <c r="F924" s="717"/>
      <c r="G924" s="123">
        <f t="shared" si="611"/>
        <v>0</v>
      </c>
      <c r="H924" s="121">
        <f t="shared" si="611"/>
        <v>0</v>
      </c>
      <c r="I924" s="121">
        <f t="shared" si="611"/>
        <v>0</v>
      </c>
      <c r="J924" s="121">
        <f t="shared" si="611"/>
        <v>0</v>
      </c>
      <c r="K924" s="121">
        <f t="shared" si="611"/>
        <v>0</v>
      </c>
      <c r="L924" s="121">
        <f t="shared" si="611"/>
        <v>0</v>
      </c>
      <c r="M924" s="121">
        <f t="shared" si="611"/>
        <v>0</v>
      </c>
      <c r="N924" s="121">
        <f t="shared" si="611"/>
        <v>0</v>
      </c>
      <c r="O924" s="121">
        <f t="shared" si="611"/>
        <v>0</v>
      </c>
      <c r="P924" s="126">
        <f t="shared" si="611"/>
        <v>0</v>
      </c>
      <c r="Q924" s="122"/>
      <c r="R924" s="408">
        <f t="shared" si="603"/>
        <v>0</v>
      </c>
      <c r="S924" s="693"/>
      <c r="T924" s="700">
        <f t="shared" si="612"/>
        <v>0</v>
      </c>
      <c r="U924" s="701">
        <f t="shared" si="612"/>
        <v>0</v>
      </c>
      <c r="V924" s="693"/>
      <c r="W924" s="700">
        <f t="shared" si="613"/>
        <v>0</v>
      </c>
      <c r="X924" s="126">
        <f t="shared" si="613"/>
        <v>0</v>
      </c>
      <c r="Y924" s="696">
        <f t="shared" si="604"/>
        <v>0</v>
      </c>
      <c r="Z924" s="408">
        <f t="shared" si="605"/>
        <v>0</v>
      </c>
      <c r="AA924" s="127"/>
      <c r="AB924" s="123">
        <f t="shared" si="614"/>
        <v>0</v>
      </c>
      <c r="AC924" s="121">
        <f t="shared" si="614"/>
        <v>0</v>
      </c>
      <c r="AD924" s="121">
        <f t="shared" si="614"/>
        <v>0</v>
      </c>
      <c r="AE924" s="121">
        <f t="shared" si="614"/>
        <v>0</v>
      </c>
      <c r="AF924" s="121">
        <f t="shared" si="614"/>
        <v>0</v>
      </c>
      <c r="AG924" s="121">
        <f t="shared" si="614"/>
        <v>0</v>
      </c>
      <c r="AH924" s="121">
        <f t="shared" si="614"/>
        <v>0</v>
      </c>
      <c r="AI924" s="121">
        <f t="shared" si="614"/>
        <v>0</v>
      </c>
      <c r="AJ924" s="121">
        <f t="shared" si="614"/>
        <v>0</v>
      </c>
      <c r="AK924" s="121">
        <f t="shared" si="614"/>
        <v>0</v>
      </c>
      <c r="AL924" s="121">
        <f t="shared" si="614"/>
        <v>0</v>
      </c>
      <c r="AM924" s="121">
        <f t="shared" si="614"/>
        <v>0</v>
      </c>
      <c r="AN924" s="121">
        <f t="shared" si="614"/>
        <v>0</v>
      </c>
      <c r="AO924" s="701">
        <f t="shared" si="614"/>
        <v>0</v>
      </c>
      <c r="AP924" s="122"/>
      <c r="AQ924" s="123">
        <f t="shared" si="615"/>
        <v>0</v>
      </c>
      <c r="AR924" s="121">
        <f t="shared" si="615"/>
        <v>0</v>
      </c>
      <c r="AS924" s="121">
        <f t="shared" si="615"/>
        <v>0</v>
      </c>
      <c r="AT924" s="121">
        <f t="shared" si="615"/>
        <v>0</v>
      </c>
      <c r="AU924" s="121">
        <f t="shared" si="615"/>
        <v>0</v>
      </c>
      <c r="AV924" s="121">
        <f t="shared" si="615"/>
        <v>0</v>
      </c>
      <c r="AW924" s="121">
        <f t="shared" si="615"/>
        <v>0</v>
      </c>
      <c r="AX924" s="121">
        <f t="shared" si="615"/>
        <v>0</v>
      </c>
      <c r="AY924" s="121">
        <f t="shared" si="615"/>
        <v>0</v>
      </c>
      <c r="AZ924" s="121">
        <f t="shared" si="615"/>
        <v>0</v>
      </c>
      <c r="BA924" s="121">
        <f t="shared" si="615"/>
        <v>0</v>
      </c>
      <c r="BB924" s="121">
        <f t="shared" si="615"/>
        <v>0</v>
      </c>
      <c r="BC924" s="121">
        <f t="shared" si="615"/>
        <v>0</v>
      </c>
      <c r="BD924" s="701">
        <f t="shared" si="615"/>
        <v>0</v>
      </c>
      <c r="BE924" s="693"/>
      <c r="BF924" s="122">
        <f t="shared" si="606"/>
        <v>0</v>
      </c>
      <c r="BG924" s="124"/>
      <c r="BH924" s="122">
        <f t="shared" si="607"/>
        <v>0</v>
      </c>
      <c r="BI924" s="124"/>
      <c r="BJ924" s="122">
        <f t="shared" si="608"/>
        <v>0</v>
      </c>
      <c r="BK924" s="124"/>
      <c r="BL924" s="125">
        <f t="shared" si="609"/>
        <v>0</v>
      </c>
      <c r="BM924" s="124"/>
      <c r="BN924" s="123">
        <f t="shared" si="616"/>
        <v>0</v>
      </c>
      <c r="BO924" s="126">
        <f t="shared" si="616"/>
        <v>0</v>
      </c>
      <c r="BP924" s="127"/>
      <c r="BQ924" s="409"/>
    </row>
    <row r="925" spans="1:69" s="58" customFormat="1" ht="17.55" customHeight="1">
      <c r="A925"/>
      <c r="B925"/>
      <c r="C925" s="139" t="str">
        <f t="shared" si="602"/>
        <v/>
      </c>
      <c r="D925" s="130" t="str">
        <f>$D914</f>
        <v>R_Prime</v>
      </c>
      <c r="E925" s="129" t="str">
        <f t="shared" ref="E925:E949" si="617">E330</f>
        <v>Unknown</v>
      </c>
      <c r="F925" s="717"/>
      <c r="G925" s="123">
        <f t="shared" si="611"/>
        <v>0</v>
      </c>
      <c r="H925" s="121">
        <f t="shared" si="611"/>
        <v>0</v>
      </c>
      <c r="I925" s="121">
        <f t="shared" si="611"/>
        <v>0</v>
      </c>
      <c r="J925" s="121">
        <f t="shared" si="611"/>
        <v>0</v>
      </c>
      <c r="K925" s="121">
        <f t="shared" si="611"/>
        <v>0</v>
      </c>
      <c r="L925" s="121">
        <f t="shared" si="611"/>
        <v>0</v>
      </c>
      <c r="M925" s="121">
        <f t="shared" si="611"/>
        <v>0</v>
      </c>
      <c r="N925" s="121">
        <f t="shared" si="611"/>
        <v>0</v>
      </c>
      <c r="O925" s="121">
        <f t="shared" si="611"/>
        <v>0.9</v>
      </c>
      <c r="P925" s="126">
        <f t="shared" si="611"/>
        <v>0</v>
      </c>
      <c r="Q925" s="122"/>
      <c r="R925" s="408">
        <f t="shared" si="603"/>
        <v>0</v>
      </c>
      <c r="S925" s="693"/>
      <c r="T925" s="700">
        <f t="shared" si="612"/>
        <v>0</v>
      </c>
      <c r="U925" s="701">
        <f t="shared" si="612"/>
        <v>0</v>
      </c>
      <c r="V925" s="693"/>
      <c r="W925" s="700">
        <f t="shared" si="613"/>
        <v>0</v>
      </c>
      <c r="X925" s="126">
        <f t="shared" si="613"/>
        <v>0</v>
      </c>
      <c r="Y925" s="696">
        <f t="shared" si="604"/>
        <v>0</v>
      </c>
      <c r="Z925" s="408">
        <f t="shared" si="605"/>
        <v>0</v>
      </c>
      <c r="AA925" s="127"/>
      <c r="AB925" s="123">
        <f t="shared" si="614"/>
        <v>0</v>
      </c>
      <c r="AC925" s="121">
        <f t="shared" si="614"/>
        <v>0</v>
      </c>
      <c r="AD925" s="121">
        <f t="shared" si="614"/>
        <v>0</v>
      </c>
      <c r="AE925" s="121">
        <f t="shared" si="614"/>
        <v>0</v>
      </c>
      <c r="AF925" s="121">
        <f t="shared" si="614"/>
        <v>0</v>
      </c>
      <c r="AG925" s="121">
        <f t="shared" si="614"/>
        <v>0</v>
      </c>
      <c r="AH925" s="121">
        <f t="shared" si="614"/>
        <v>0</v>
      </c>
      <c r="AI925" s="121">
        <f t="shared" si="614"/>
        <v>0</v>
      </c>
      <c r="AJ925" s="121">
        <f t="shared" si="614"/>
        <v>0</v>
      </c>
      <c r="AK925" s="121">
        <f t="shared" si="614"/>
        <v>0</v>
      </c>
      <c r="AL925" s="121">
        <f t="shared" si="614"/>
        <v>0</v>
      </c>
      <c r="AM925" s="121">
        <f t="shared" si="614"/>
        <v>0</v>
      </c>
      <c r="AN925" s="121">
        <f t="shared" si="614"/>
        <v>0</v>
      </c>
      <c r="AO925" s="701">
        <f t="shared" si="614"/>
        <v>0</v>
      </c>
      <c r="AP925" s="122"/>
      <c r="AQ925" s="123">
        <f t="shared" si="615"/>
        <v>0</v>
      </c>
      <c r="AR925" s="121">
        <f t="shared" si="615"/>
        <v>0</v>
      </c>
      <c r="AS925" s="121">
        <f t="shared" si="615"/>
        <v>0</v>
      </c>
      <c r="AT925" s="121">
        <f t="shared" si="615"/>
        <v>0</v>
      </c>
      <c r="AU925" s="121">
        <f t="shared" si="615"/>
        <v>0</v>
      </c>
      <c r="AV925" s="121">
        <f t="shared" si="615"/>
        <v>0</v>
      </c>
      <c r="AW925" s="121">
        <f t="shared" si="615"/>
        <v>0</v>
      </c>
      <c r="AX925" s="121">
        <f t="shared" si="615"/>
        <v>0</v>
      </c>
      <c r="AY925" s="121">
        <f t="shared" si="615"/>
        <v>0</v>
      </c>
      <c r="AZ925" s="121">
        <f t="shared" si="615"/>
        <v>0</v>
      </c>
      <c r="BA925" s="121">
        <f t="shared" si="615"/>
        <v>0</v>
      </c>
      <c r="BB925" s="121">
        <f t="shared" si="615"/>
        <v>0</v>
      </c>
      <c r="BC925" s="121">
        <f t="shared" si="615"/>
        <v>0</v>
      </c>
      <c r="BD925" s="701">
        <f t="shared" si="615"/>
        <v>0</v>
      </c>
      <c r="BE925" s="693"/>
      <c r="BF925" s="122">
        <f t="shared" si="606"/>
        <v>0</v>
      </c>
      <c r="BG925" s="124"/>
      <c r="BH925" s="122">
        <f t="shared" si="607"/>
        <v>0</v>
      </c>
      <c r="BI925" s="124"/>
      <c r="BJ925" s="122">
        <f t="shared" si="608"/>
        <v>0</v>
      </c>
      <c r="BK925" s="124"/>
      <c r="BL925" s="125">
        <f t="shared" si="609"/>
        <v>0</v>
      </c>
      <c r="BM925" s="124"/>
      <c r="BN925" s="123">
        <f t="shared" si="616"/>
        <v>0</v>
      </c>
      <c r="BO925" s="126">
        <f t="shared" si="616"/>
        <v>0</v>
      </c>
      <c r="BP925" s="127"/>
      <c r="BQ925" s="410"/>
    </row>
    <row r="926" spans="1:69" s="58" customFormat="1" ht="17.55" hidden="1" customHeight="1">
      <c r="A926"/>
      <c r="B926"/>
      <c r="C926" s="139" t="str">
        <f t="shared" si="602"/>
        <v>H</v>
      </c>
      <c r="D926" s="130" t="str">
        <f>Parameter!G88</f>
        <v>Y/G_Dopant</v>
      </c>
      <c r="E926" s="129" t="str">
        <f t="shared" si="617"/>
        <v>Aglaia Tech</v>
      </c>
      <c r="F926" s="717"/>
      <c r="G926" s="123">
        <f t="shared" ref="G926:P935" si="618">SUMIFS(Share, Y, $E$3, Config, $G$11, P, G$15, LType, $D926, MSup, $E926)</f>
        <v>0</v>
      </c>
      <c r="H926" s="121">
        <f t="shared" si="618"/>
        <v>0</v>
      </c>
      <c r="I926" s="121">
        <f t="shared" si="618"/>
        <v>0</v>
      </c>
      <c r="J926" s="121">
        <f t="shared" si="618"/>
        <v>0</v>
      </c>
      <c r="K926" s="121">
        <f t="shared" si="618"/>
        <v>0</v>
      </c>
      <c r="L926" s="121">
        <f t="shared" si="618"/>
        <v>0</v>
      </c>
      <c r="M926" s="121">
        <f t="shared" si="618"/>
        <v>0</v>
      </c>
      <c r="N926" s="121">
        <f t="shared" si="618"/>
        <v>0</v>
      </c>
      <c r="O926" s="121">
        <f t="shared" si="618"/>
        <v>0</v>
      </c>
      <c r="P926" s="126">
        <f t="shared" si="618"/>
        <v>0</v>
      </c>
      <c r="Q926" s="122"/>
      <c r="R926" s="408">
        <f t="shared" si="603"/>
        <v>0</v>
      </c>
      <c r="S926" s="693"/>
      <c r="T926" s="700">
        <f t="shared" si="612"/>
        <v>0</v>
      </c>
      <c r="U926" s="701">
        <f t="shared" si="612"/>
        <v>0</v>
      </c>
      <c r="V926" s="693"/>
      <c r="W926" s="700">
        <f t="shared" si="613"/>
        <v>0</v>
      </c>
      <c r="X926" s="126">
        <f t="shared" si="613"/>
        <v>0</v>
      </c>
      <c r="Y926" s="696">
        <f t="shared" si="604"/>
        <v>0</v>
      </c>
      <c r="Z926" s="408">
        <f t="shared" si="605"/>
        <v>0</v>
      </c>
      <c r="AA926" s="127"/>
      <c r="AB926" s="123">
        <f t="shared" ref="AB926:AO935" si="619">SUMIFS(Share, Y, $E$3, Config, $AB$11, P, AB$15, LType, $D926, MSup, $E926)</f>
        <v>0</v>
      </c>
      <c r="AC926" s="121">
        <f t="shared" si="619"/>
        <v>0</v>
      </c>
      <c r="AD926" s="121">
        <f t="shared" si="619"/>
        <v>0</v>
      </c>
      <c r="AE926" s="121">
        <f t="shared" si="619"/>
        <v>0</v>
      </c>
      <c r="AF926" s="121">
        <f t="shared" si="619"/>
        <v>0</v>
      </c>
      <c r="AG926" s="121">
        <f t="shared" si="619"/>
        <v>0</v>
      </c>
      <c r="AH926" s="121">
        <f t="shared" si="619"/>
        <v>0</v>
      </c>
      <c r="AI926" s="121">
        <f t="shared" si="619"/>
        <v>0</v>
      </c>
      <c r="AJ926" s="121">
        <f t="shared" si="619"/>
        <v>0</v>
      </c>
      <c r="AK926" s="121">
        <f t="shared" si="619"/>
        <v>0</v>
      </c>
      <c r="AL926" s="121">
        <f t="shared" si="619"/>
        <v>0</v>
      </c>
      <c r="AM926" s="121">
        <f t="shared" si="619"/>
        <v>0</v>
      </c>
      <c r="AN926" s="121">
        <f t="shared" si="619"/>
        <v>0</v>
      </c>
      <c r="AO926" s="701">
        <f t="shared" si="619"/>
        <v>0</v>
      </c>
      <c r="AP926" s="122"/>
      <c r="AQ926" s="123">
        <f t="shared" ref="AQ926:BD935" si="620">SUMIFS(Share, Y, $E$3, Config, $AQ$11, P, AQ$15, LType, $D926, MSup, $E926)</f>
        <v>0</v>
      </c>
      <c r="AR926" s="121">
        <f t="shared" si="620"/>
        <v>0</v>
      </c>
      <c r="AS926" s="121">
        <f t="shared" si="620"/>
        <v>0</v>
      </c>
      <c r="AT926" s="121">
        <f t="shared" si="620"/>
        <v>0</v>
      </c>
      <c r="AU926" s="121">
        <f t="shared" si="620"/>
        <v>0</v>
      </c>
      <c r="AV926" s="121">
        <f t="shared" si="620"/>
        <v>0</v>
      </c>
      <c r="AW926" s="121">
        <f t="shared" si="620"/>
        <v>0</v>
      </c>
      <c r="AX926" s="121">
        <f t="shared" si="620"/>
        <v>0</v>
      </c>
      <c r="AY926" s="121">
        <f t="shared" si="620"/>
        <v>0</v>
      </c>
      <c r="AZ926" s="121">
        <f t="shared" si="620"/>
        <v>0</v>
      </c>
      <c r="BA926" s="121">
        <f t="shared" si="620"/>
        <v>0</v>
      </c>
      <c r="BB926" s="121">
        <f t="shared" si="620"/>
        <v>0</v>
      </c>
      <c r="BC926" s="121">
        <f t="shared" si="620"/>
        <v>0</v>
      </c>
      <c r="BD926" s="701">
        <f t="shared" si="620"/>
        <v>0</v>
      </c>
      <c r="BE926" s="693"/>
      <c r="BF926" s="122">
        <f t="shared" si="606"/>
        <v>0</v>
      </c>
      <c r="BG926" s="124"/>
      <c r="BH926" s="122">
        <f t="shared" si="607"/>
        <v>0</v>
      </c>
      <c r="BI926" s="124"/>
      <c r="BJ926" s="122">
        <f t="shared" si="608"/>
        <v>0</v>
      </c>
      <c r="BK926" s="124"/>
      <c r="BL926" s="125">
        <f t="shared" si="609"/>
        <v>0</v>
      </c>
      <c r="BM926" s="124"/>
      <c r="BN926" s="123">
        <f t="shared" si="616"/>
        <v>0</v>
      </c>
      <c r="BO926" s="126">
        <f t="shared" si="616"/>
        <v>0</v>
      </c>
      <c r="BP926" s="127"/>
      <c r="BQ926" s="410"/>
    </row>
    <row r="927" spans="1:69" s="58" customFormat="1" ht="17.55" hidden="1" customHeight="1">
      <c r="A927"/>
      <c r="B927"/>
      <c r="C927" s="139" t="str">
        <f t="shared" si="602"/>
        <v>H</v>
      </c>
      <c r="D927" s="130" t="str">
        <f t="shared" ref="D927:D959" si="621">$D926</f>
        <v>Y/G_Dopant</v>
      </c>
      <c r="E927" s="129" t="str">
        <f t="shared" si="617"/>
        <v>Bayer</v>
      </c>
      <c r="F927" s="717"/>
      <c r="G927" s="123">
        <f t="shared" si="618"/>
        <v>0</v>
      </c>
      <c r="H927" s="121">
        <f t="shared" si="618"/>
        <v>0</v>
      </c>
      <c r="I927" s="121">
        <f t="shared" si="618"/>
        <v>0</v>
      </c>
      <c r="J927" s="121">
        <f t="shared" si="618"/>
        <v>0</v>
      </c>
      <c r="K927" s="121">
        <f t="shared" si="618"/>
        <v>0</v>
      </c>
      <c r="L927" s="121">
        <f t="shared" si="618"/>
        <v>0</v>
      </c>
      <c r="M927" s="121">
        <f t="shared" si="618"/>
        <v>0</v>
      </c>
      <c r="N927" s="121">
        <f t="shared" si="618"/>
        <v>0</v>
      </c>
      <c r="O927" s="121">
        <f t="shared" si="618"/>
        <v>0</v>
      </c>
      <c r="P927" s="126">
        <f t="shared" si="618"/>
        <v>0</v>
      </c>
      <c r="Q927" s="122"/>
      <c r="R927" s="408">
        <f t="shared" si="603"/>
        <v>0</v>
      </c>
      <c r="S927" s="693"/>
      <c r="T927" s="700">
        <f t="shared" si="612"/>
        <v>0</v>
      </c>
      <c r="U927" s="701">
        <f t="shared" si="612"/>
        <v>0</v>
      </c>
      <c r="V927" s="693"/>
      <c r="W927" s="700">
        <f t="shared" si="613"/>
        <v>0</v>
      </c>
      <c r="X927" s="126">
        <f t="shared" si="613"/>
        <v>0</v>
      </c>
      <c r="Y927" s="696">
        <f t="shared" si="604"/>
        <v>0</v>
      </c>
      <c r="Z927" s="408">
        <f t="shared" si="605"/>
        <v>0</v>
      </c>
      <c r="AA927" s="127"/>
      <c r="AB927" s="123">
        <f t="shared" si="619"/>
        <v>0</v>
      </c>
      <c r="AC927" s="121">
        <f t="shared" si="619"/>
        <v>0</v>
      </c>
      <c r="AD927" s="121">
        <f t="shared" si="619"/>
        <v>0</v>
      </c>
      <c r="AE927" s="121">
        <f t="shared" si="619"/>
        <v>0</v>
      </c>
      <c r="AF927" s="121">
        <f t="shared" si="619"/>
        <v>0</v>
      </c>
      <c r="AG927" s="121">
        <f t="shared" si="619"/>
        <v>0</v>
      </c>
      <c r="AH927" s="121">
        <f t="shared" si="619"/>
        <v>0</v>
      </c>
      <c r="AI927" s="121">
        <f t="shared" si="619"/>
        <v>0</v>
      </c>
      <c r="AJ927" s="121">
        <f t="shared" si="619"/>
        <v>0</v>
      </c>
      <c r="AK927" s="121">
        <f t="shared" si="619"/>
        <v>0</v>
      </c>
      <c r="AL927" s="121">
        <f t="shared" si="619"/>
        <v>0</v>
      </c>
      <c r="AM927" s="121">
        <f t="shared" si="619"/>
        <v>0</v>
      </c>
      <c r="AN927" s="121">
        <f t="shared" si="619"/>
        <v>0</v>
      </c>
      <c r="AO927" s="701">
        <f t="shared" si="619"/>
        <v>0</v>
      </c>
      <c r="AP927" s="122"/>
      <c r="AQ927" s="123">
        <f t="shared" si="620"/>
        <v>0</v>
      </c>
      <c r="AR927" s="121">
        <f t="shared" si="620"/>
        <v>0</v>
      </c>
      <c r="AS927" s="121">
        <f t="shared" si="620"/>
        <v>0</v>
      </c>
      <c r="AT927" s="121">
        <f t="shared" si="620"/>
        <v>0</v>
      </c>
      <c r="AU927" s="121">
        <f t="shared" si="620"/>
        <v>0</v>
      </c>
      <c r="AV927" s="121">
        <f t="shared" si="620"/>
        <v>0</v>
      </c>
      <c r="AW927" s="121">
        <f t="shared" si="620"/>
        <v>0</v>
      </c>
      <c r="AX927" s="121">
        <f t="shared" si="620"/>
        <v>0</v>
      </c>
      <c r="AY927" s="121">
        <f t="shared" si="620"/>
        <v>0</v>
      </c>
      <c r="AZ927" s="121">
        <f t="shared" si="620"/>
        <v>0</v>
      </c>
      <c r="BA927" s="121">
        <f t="shared" si="620"/>
        <v>0</v>
      </c>
      <c r="BB927" s="121">
        <f t="shared" si="620"/>
        <v>0</v>
      </c>
      <c r="BC927" s="121">
        <f t="shared" si="620"/>
        <v>0</v>
      </c>
      <c r="BD927" s="701">
        <f t="shared" si="620"/>
        <v>0</v>
      </c>
      <c r="BE927" s="693"/>
      <c r="BF927" s="122">
        <f t="shared" si="606"/>
        <v>0</v>
      </c>
      <c r="BG927" s="124"/>
      <c r="BH927" s="122">
        <f t="shared" si="607"/>
        <v>0</v>
      </c>
      <c r="BI927" s="124"/>
      <c r="BJ927" s="122">
        <f t="shared" si="608"/>
        <v>0</v>
      </c>
      <c r="BK927" s="124"/>
      <c r="BL927" s="125">
        <f t="shared" si="609"/>
        <v>0</v>
      </c>
      <c r="BM927" s="124"/>
      <c r="BN927" s="123">
        <f t="shared" si="616"/>
        <v>0</v>
      </c>
      <c r="BO927" s="126">
        <f t="shared" si="616"/>
        <v>0</v>
      </c>
      <c r="BP927" s="127"/>
      <c r="BQ927" s="410"/>
    </row>
    <row r="928" spans="1:69" s="58" customFormat="1" ht="17.55" hidden="1" customHeight="1">
      <c r="A928"/>
      <c r="B928"/>
      <c r="C928" s="139" t="str">
        <f t="shared" si="602"/>
        <v>H</v>
      </c>
      <c r="D928" s="130" t="str">
        <f t="shared" si="621"/>
        <v>Y/G_Dopant</v>
      </c>
      <c r="E928" s="129" t="str">
        <f t="shared" si="617"/>
        <v>Comet</v>
      </c>
      <c r="F928" s="717"/>
      <c r="G928" s="123">
        <f t="shared" si="618"/>
        <v>0</v>
      </c>
      <c r="H928" s="121">
        <f t="shared" si="618"/>
        <v>0</v>
      </c>
      <c r="I928" s="121">
        <f t="shared" si="618"/>
        <v>0</v>
      </c>
      <c r="J928" s="121">
        <f t="shared" si="618"/>
        <v>0</v>
      </c>
      <c r="K928" s="121">
        <f t="shared" si="618"/>
        <v>0</v>
      </c>
      <c r="L928" s="121">
        <f t="shared" si="618"/>
        <v>0</v>
      </c>
      <c r="M928" s="121">
        <f t="shared" si="618"/>
        <v>0</v>
      </c>
      <c r="N928" s="121">
        <f t="shared" si="618"/>
        <v>0</v>
      </c>
      <c r="O928" s="121">
        <f t="shared" si="618"/>
        <v>0</v>
      </c>
      <c r="P928" s="126">
        <f t="shared" si="618"/>
        <v>0</v>
      </c>
      <c r="Q928" s="122"/>
      <c r="R928" s="408">
        <f t="shared" si="603"/>
        <v>0</v>
      </c>
      <c r="S928" s="693"/>
      <c r="T928" s="700">
        <f t="shared" si="612"/>
        <v>0</v>
      </c>
      <c r="U928" s="701">
        <f t="shared" si="612"/>
        <v>0</v>
      </c>
      <c r="V928" s="693"/>
      <c r="W928" s="700">
        <f t="shared" si="613"/>
        <v>0</v>
      </c>
      <c r="X928" s="126">
        <f t="shared" si="613"/>
        <v>0</v>
      </c>
      <c r="Y928" s="696">
        <f t="shared" si="604"/>
        <v>0</v>
      </c>
      <c r="Z928" s="408">
        <f t="shared" si="605"/>
        <v>0</v>
      </c>
      <c r="AA928" s="127"/>
      <c r="AB928" s="123">
        <f t="shared" si="619"/>
        <v>0</v>
      </c>
      <c r="AC928" s="121">
        <f t="shared" si="619"/>
        <v>0</v>
      </c>
      <c r="AD928" s="121">
        <f t="shared" si="619"/>
        <v>0</v>
      </c>
      <c r="AE928" s="121">
        <f t="shared" si="619"/>
        <v>0</v>
      </c>
      <c r="AF928" s="121">
        <f t="shared" si="619"/>
        <v>0</v>
      </c>
      <c r="AG928" s="121">
        <f t="shared" si="619"/>
        <v>0</v>
      </c>
      <c r="AH928" s="121">
        <f t="shared" si="619"/>
        <v>0</v>
      </c>
      <c r="AI928" s="121">
        <f t="shared" si="619"/>
        <v>0</v>
      </c>
      <c r="AJ928" s="121">
        <f t="shared" si="619"/>
        <v>0</v>
      </c>
      <c r="AK928" s="121">
        <f t="shared" si="619"/>
        <v>0</v>
      </c>
      <c r="AL928" s="121">
        <f t="shared" si="619"/>
        <v>0</v>
      </c>
      <c r="AM928" s="121">
        <f t="shared" si="619"/>
        <v>0</v>
      </c>
      <c r="AN928" s="121">
        <f t="shared" si="619"/>
        <v>0</v>
      </c>
      <c r="AO928" s="701">
        <f t="shared" si="619"/>
        <v>0</v>
      </c>
      <c r="AP928" s="122"/>
      <c r="AQ928" s="123">
        <f t="shared" si="620"/>
        <v>0</v>
      </c>
      <c r="AR928" s="121">
        <f t="shared" si="620"/>
        <v>0</v>
      </c>
      <c r="AS928" s="121">
        <f t="shared" si="620"/>
        <v>0</v>
      </c>
      <c r="AT928" s="121">
        <f t="shared" si="620"/>
        <v>0</v>
      </c>
      <c r="AU928" s="121">
        <f t="shared" si="620"/>
        <v>0</v>
      </c>
      <c r="AV928" s="121">
        <f t="shared" si="620"/>
        <v>0</v>
      </c>
      <c r="AW928" s="121">
        <f t="shared" si="620"/>
        <v>0</v>
      </c>
      <c r="AX928" s="121">
        <f t="shared" si="620"/>
        <v>0</v>
      </c>
      <c r="AY928" s="121">
        <f t="shared" si="620"/>
        <v>0</v>
      </c>
      <c r="AZ928" s="121">
        <f t="shared" si="620"/>
        <v>0</v>
      </c>
      <c r="BA928" s="121">
        <f t="shared" si="620"/>
        <v>0</v>
      </c>
      <c r="BB928" s="121">
        <f t="shared" si="620"/>
        <v>0</v>
      </c>
      <c r="BC928" s="121">
        <f t="shared" si="620"/>
        <v>0</v>
      </c>
      <c r="BD928" s="701">
        <f t="shared" si="620"/>
        <v>0</v>
      </c>
      <c r="BE928" s="693"/>
      <c r="BF928" s="122">
        <f t="shared" si="606"/>
        <v>0</v>
      </c>
      <c r="BG928" s="124"/>
      <c r="BH928" s="122">
        <f t="shared" si="607"/>
        <v>0</v>
      </c>
      <c r="BI928" s="124"/>
      <c r="BJ928" s="122">
        <f t="shared" si="608"/>
        <v>0</v>
      </c>
      <c r="BK928" s="124"/>
      <c r="BL928" s="125">
        <f t="shared" si="609"/>
        <v>0</v>
      </c>
      <c r="BM928" s="124"/>
      <c r="BN928" s="123">
        <f t="shared" si="616"/>
        <v>0</v>
      </c>
      <c r="BO928" s="126">
        <f t="shared" si="616"/>
        <v>0</v>
      </c>
      <c r="BP928" s="127"/>
      <c r="BQ928" s="410"/>
    </row>
    <row r="929" spans="1:69" s="58" customFormat="1" ht="17.55" hidden="1" customHeight="1">
      <c r="A929"/>
      <c r="B929"/>
      <c r="C929" s="139" t="str">
        <f t="shared" si="602"/>
        <v>H</v>
      </c>
      <c r="D929" s="130" t="str">
        <f t="shared" si="621"/>
        <v>Y/G_Dopant</v>
      </c>
      <c r="E929" s="129" t="str">
        <f t="shared" si="617"/>
        <v>Dongjin Semichem</v>
      </c>
      <c r="F929" s="717"/>
      <c r="G929" s="123">
        <f t="shared" si="618"/>
        <v>0</v>
      </c>
      <c r="H929" s="121">
        <f t="shared" si="618"/>
        <v>0</v>
      </c>
      <c r="I929" s="121">
        <f t="shared" si="618"/>
        <v>0</v>
      </c>
      <c r="J929" s="121">
        <f t="shared" si="618"/>
        <v>0</v>
      </c>
      <c r="K929" s="121">
        <f t="shared" si="618"/>
        <v>0</v>
      </c>
      <c r="L929" s="121">
        <f t="shared" si="618"/>
        <v>0</v>
      </c>
      <c r="M929" s="121">
        <f t="shared" si="618"/>
        <v>0</v>
      </c>
      <c r="N929" s="121">
        <f t="shared" si="618"/>
        <v>0</v>
      </c>
      <c r="O929" s="121">
        <f t="shared" si="618"/>
        <v>0</v>
      </c>
      <c r="P929" s="126">
        <f t="shared" si="618"/>
        <v>0</v>
      </c>
      <c r="Q929" s="122"/>
      <c r="R929" s="408">
        <f t="shared" si="603"/>
        <v>0</v>
      </c>
      <c r="S929" s="693"/>
      <c r="T929" s="700">
        <f t="shared" si="612"/>
        <v>0</v>
      </c>
      <c r="U929" s="701">
        <f t="shared" si="612"/>
        <v>0</v>
      </c>
      <c r="V929" s="693"/>
      <c r="W929" s="700">
        <f t="shared" si="613"/>
        <v>0</v>
      </c>
      <c r="X929" s="126">
        <f t="shared" si="613"/>
        <v>0</v>
      </c>
      <c r="Y929" s="696">
        <f t="shared" si="604"/>
        <v>0</v>
      </c>
      <c r="Z929" s="408">
        <f t="shared" si="605"/>
        <v>0</v>
      </c>
      <c r="AA929" s="127"/>
      <c r="AB929" s="123">
        <f t="shared" si="619"/>
        <v>0</v>
      </c>
      <c r="AC929" s="121">
        <f t="shared" si="619"/>
        <v>0</v>
      </c>
      <c r="AD929" s="121">
        <f t="shared" si="619"/>
        <v>0</v>
      </c>
      <c r="AE929" s="121">
        <f t="shared" si="619"/>
        <v>0</v>
      </c>
      <c r="AF929" s="121">
        <f t="shared" si="619"/>
        <v>0</v>
      </c>
      <c r="AG929" s="121">
        <f t="shared" si="619"/>
        <v>0</v>
      </c>
      <c r="AH929" s="121">
        <f t="shared" si="619"/>
        <v>0</v>
      </c>
      <c r="AI929" s="121">
        <f t="shared" si="619"/>
        <v>0</v>
      </c>
      <c r="AJ929" s="121">
        <f t="shared" si="619"/>
        <v>0</v>
      </c>
      <c r="AK929" s="121">
        <f t="shared" si="619"/>
        <v>0</v>
      </c>
      <c r="AL929" s="121">
        <f t="shared" si="619"/>
        <v>0</v>
      </c>
      <c r="AM929" s="121">
        <f t="shared" si="619"/>
        <v>0</v>
      </c>
      <c r="AN929" s="121">
        <f t="shared" si="619"/>
        <v>0</v>
      </c>
      <c r="AO929" s="701">
        <f t="shared" si="619"/>
        <v>0</v>
      </c>
      <c r="AP929" s="122"/>
      <c r="AQ929" s="123">
        <f t="shared" si="620"/>
        <v>0</v>
      </c>
      <c r="AR929" s="121">
        <f t="shared" si="620"/>
        <v>0</v>
      </c>
      <c r="AS929" s="121">
        <f t="shared" si="620"/>
        <v>0</v>
      </c>
      <c r="AT929" s="121">
        <f t="shared" si="620"/>
        <v>0</v>
      </c>
      <c r="AU929" s="121">
        <f t="shared" si="620"/>
        <v>0</v>
      </c>
      <c r="AV929" s="121">
        <f t="shared" si="620"/>
        <v>0</v>
      </c>
      <c r="AW929" s="121">
        <f t="shared" si="620"/>
        <v>0</v>
      </c>
      <c r="AX929" s="121">
        <f t="shared" si="620"/>
        <v>0</v>
      </c>
      <c r="AY929" s="121">
        <f t="shared" si="620"/>
        <v>0</v>
      </c>
      <c r="AZ929" s="121">
        <f t="shared" si="620"/>
        <v>0</v>
      </c>
      <c r="BA929" s="121">
        <f t="shared" si="620"/>
        <v>0</v>
      </c>
      <c r="BB929" s="121">
        <f t="shared" si="620"/>
        <v>0</v>
      </c>
      <c r="BC929" s="121">
        <f t="shared" si="620"/>
        <v>0</v>
      </c>
      <c r="BD929" s="701">
        <f t="shared" si="620"/>
        <v>0</v>
      </c>
      <c r="BE929" s="693"/>
      <c r="BF929" s="122">
        <f t="shared" si="606"/>
        <v>0</v>
      </c>
      <c r="BG929" s="124"/>
      <c r="BH929" s="122">
        <f t="shared" si="607"/>
        <v>0</v>
      </c>
      <c r="BI929" s="124"/>
      <c r="BJ929" s="122">
        <f t="shared" si="608"/>
        <v>0</v>
      </c>
      <c r="BK929" s="124"/>
      <c r="BL929" s="125">
        <f t="shared" si="609"/>
        <v>0</v>
      </c>
      <c r="BM929" s="124"/>
      <c r="BN929" s="123">
        <f t="shared" si="616"/>
        <v>0</v>
      </c>
      <c r="BO929" s="126">
        <f t="shared" si="616"/>
        <v>0</v>
      </c>
      <c r="BP929" s="127"/>
      <c r="BQ929" s="410"/>
    </row>
    <row r="930" spans="1:69" s="58" customFormat="1" ht="17.55" hidden="1" customHeight="1">
      <c r="A930"/>
      <c r="B930"/>
      <c r="C930" s="139" t="str">
        <f t="shared" si="602"/>
        <v>H</v>
      </c>
      <c r="D930" s="130" t="str">
        <f t="shared" si="621"/>
        <v>Y/G_Dopant</v>
      </c>
      <c r="E930" s="129" t="str">
        <f t="shared" si="617"/>
        <v>Duksan Neolux</v>
      </c>
      <c r="F930" s="717"/>
      <c r="G930" s="123">
        <f t="shared" si="618"/>
        <v>0</v>
      </c>
      <c r="H930" s="121">
        <f t="shared" si="618"/>
        <v>0</v>
      </c>
      <c r="I930" s="121">
        <f t="shared" si="618"/>
        <v>0</v>
      </c>
      <c r="J930" s="121">
        <f t="shared" si="618"/>
        <v>0</v>
      </c>
      <c r="K930" s="121">
        <f t="shared" si="618"/>
        <v>0</v>
      </c>
      <c r="L930" s="121">
        <f t="shared" si="618"/>
        <v>0</v>
      </c>
      <c r="M930" s="121">
        <f t="shared" si="618"/>
        <v>0</v>
      </c>
      <c r="N930" s="121">
        <f t="shared" si="618"/>
        <v>0</v>
      </c>
      <c r="O930" s="121">
        <f t="shared" si="618"/>
        <v>0</v>
      </c>
      <c r="P930" s="126">
        <f t="shared" si="618"/>
        <v>0</v>
      </c>
      <c r="Q930" s="122"/>
      <c r="R930" s="408">
        <f t="shared" si="603"/>
        <v>0</v>
      </c>
      <c r="S930" s="693"/>
      <c r="T930" s="700">
        <f t="shared" si="612"/>
        <v>0</v>
      </c>
      <c r="U930" s="701">
        <f t="shared" si="612"/>
        <v>0</v>
      </c>
      <c r="V930" s="693"/>
      <c r="W930" s="700">
        <f t="shared" si="613"/>
        <v>0</v>
      </c>
      <c r="X930" s="126">
        <f t="shared" si="613"/>
        <v>0</v>
      </c>
      <c r="Y930" s="696">
        <f t="shared" si="604"/>
        <v>0</v>
      </c>
      <c r="Z930" s="408">
        <f t="shared" si="605"/>
        <v>0</v>
      </c>
      <c r="AA930" s="127"/>
      <c r="AB930" s="123">
        <f t="shared" si="619"/>
        <v>0</v>
      </c>
      <c r="AC930" s="121">
        <f t="shared" si="619"/>
        <v>0</v>
      </c>
      <c r="AD930" s="121">
        <f t="shared" si="619"/>
        <v>0</v>
      </c>
      <c r="AE930" s="121">
        <f t="shared" si="619"/>
        <v>0</v>
      </c>
      <c r="AF930" s="121">
        <f t="shared" si="619"/>
        <v>0</v>
      </c>
      <c r="AG930" s="121">
        <f t="shared" si="619"/>
        <v>0</v>
      </c>
      <c r="AH930" s="121">
        <f t="shared" si="619"/>
        <v>0</v>
      </c>
      <c r="AI930" s="121">
        <f t="shared" si="619"/>
        <v>0</v>
      </c>
      <c r="AJ930" s="121">
        <f t="shared" si="619"/>
        <v>0</v>
      </c>
      <c r="AK930" s="121">
        <f t="shared" si="619"/>
        <v>0</v>
      </c>
      <c r="AL930" s="121">
        <f t="shared" si="619"/>
        <v>0</v>
      </c>
      <c r="AM930" s="121">
        <f t="shared" si="619"/>
        <v>0</v>
      </c>
      <c r="AN930" s="121">
        <f t="shared" si="619"/>
        <v>0</v>
      </c>
      <c r="AO930" s="701">
        <f t="shared" si="619"/>
        <v>0</v>
      </c>
      <c r="AP930" s="122"/>
      <c r="AQ930" s="123">
        <f t="shared" si="620"/>
        <v>0</v>
      </c>
      <c r="AR930" s="121">
        <f t="shared" si="620"/>
        <v>0</v>
      </c>
      <c r="AS930" s="121">
        <f t="shared" si="620"/>
        <v>0</v>
      </c>
      <c r="AT930" s="121">
        <f t="shared" si="620"/>
        <v>0</v>
      </c>
      <c r="AU930" s="121">
        <f t="shared" si="620"/>
        <v>0</v>
      </c>
      <c r="AV930" s="121">
        <f t="shared" si="620"/>
        <v>0</v>
      </c>
      <c r="AW930" s="121">
        <f t="shared" si="620"/>
        <v>0</v>
      </c>
      <c r="AX930" s="121">
        <f t="shared" si="620"/>
        <v>0</v>
      </c>
      <c r="AY930" s="121">
        <f t="shared" si="620"/>
        <v>0</v>
      </c>
      <c r="AZ930" s="121">
        <f t="shared" si="620"/>
        <v>0</v>
      </c>
      <c r="BA930" s="121">
        <f t="shared" si="620"/>
        <v>0</v>
      </c>
      <c r="BB930" s="121">
        <f t="shared" si="620"/>
        <v>0</v>
      </c>
      <c r="BC930" s="121">
        <f t="shared" si="620"/>
        <v>0</v>
      </c>
      <c r="BD930" s="701">
        <f t="shared" si="620"/>
        <v>0</v>
      </c>
      <c r="BE930" s="693"/>
      <c r="BF930" s="122">
        <f t="shared" si="606"/>
        <v>0</v>
      </c>
      <c r="BG930" s="124"/>
      <c r="BH930" s="122">
        <f t="shared" si="607"/>
        <v>0</v>
      </c>
      <c r="BI930" s="124"/>
      <c r="BJ930" s="122">
        <f t="shared" si="608"/>
        <v>0</v>
      </c>
      <c r="BK930" s="124"/>
      <c r="BL930" s="125">
        <f t="shared" si="609"/>
        <v>0</v>
      </c>
      <c r="BM930" s="124"/>
      <c r="BN930" s="123">
        <f t="shared" si="616"/>
        <v>0</v>
      </c>
      <c r="BO930" s="126">
        <f t="shared" si="616"/>
        <v>0</v>
      </c>
      <c r="BP930" s="127"/>
      <c r="BQ930" s="410"/>
    </row>
    <row r="931" spans="1:69" s="58" customFormat="1" ht="17.55" hidden="1" customHeight="1">
      <c r="A931"/>
      <c r="B931"/>
      <c r="C931" s="139" t="str">
        <f t="shared" si="602"/>
        <v>H</v>
      </c>
      <c r="D931" s="130" t="str">
        <f t="shared" si="621"/>
        <v>Y/G_Dopant</v>
      </c>
      <c r="E931" s="129" t="str">
        <f t="shared" si="617"/>
        <v>DuPont</v>
      </c>
      <c r="F931" s="717"/>
      <c r="G931" s="123">
        <f t="shared" si="618"/>
        <v>0</v>
      </c>
      <c r="H931" s="121">
        <f t="shared" si="618"/>
        <v>0</v>
      </c>
      <c r="I931" s="121">
        <f t="shared" si="618"/>
        <v>0</v>
      </c>
      <c r="J931" s="121">
        <f t="shared" si="618"/>
        <v>0</v>
      </c>
      <c r="K931" s="121">
        <f t="shared" si="618"/>
        <v>0</v>
      </c>
      <c r="L931" s="121">
        <f t="shared" si="618"/>
        <v>0</v>
      </c>
      <c r="M931" s="121">
        <f t="shared" si="618"/>
        <v>0</v>
      </c>
      <c r="N931" s="121">
        <f t="shared" si="618"/>
        <v>0</v>
      </c>
      <c r="O931" s="121">
        <f t="shared" si="618"/>
        <v>0</v>
      </c>
      <c r="P931" s="126">
        <f t="shared" si="618"/>
        <v>0</v>
      </c>
      <c r="Q931" s="122"/>
      <c r="R931" s="408">
        <f t="shared" si="603"/>
        <v>0</v>
      </c>
      <c r="S931" s="693"/>
      <c r="T931" s="700">
        <f t="shared" si="612"/>
        <v>0</v>
      </c>
      <c r="U931" s="701">
        <f t="shared" si="612"/>
        <v>0</v>
      </c>
      <c r="V931" s="693"/>
      <c r="W931" s="700">
        <f t="shared" si="613"/>
        <v>0</v>
      </c>
      <c r="X931" s="126">
        <f t="shared" si="613"/>
        <v>0</v>
      </c>
      <c r="Y931" s="696">
        <f t="shared" si="604"/>
        <v>0</v>
      </c>
      <c r="Z931" s="408">
        <f t="shared" si="605"/>
        <v>0</v>
      </c>
      <c r="AA931" s="127"/>
      <c r="AB931" s="123">
        <f t="shared" si="619"/>
        <v>0</v>
      </c>
      <c r="AC931" s="121">
        <f t="shared" si="619"/>
        <v>0</v>
      </c>
      <c r="AD931" s="121">
        <f t="shared" si="619"/>
        <v>0</v>
      </c>
      <c r="AE931" s="121">
        <f t="shared" si="619"/>
        <v>0</v>
      </c>
      <c r="AF931" s="121">
        <f t="shared" si="619"/>
        <v>0</v>
      </c>
      <c r="AG931" s="121">
        <f t="shared" si="619"/>
        <v>0</v>
      </c>
      <c r="AH931" s="121">
        <f t="shared" si="619"/>
        <v>0</v>
      </c>
      <c r="AI931" s="121">
        <f t="shared" si="619"/>
        <v>0</v>
      </c>
      <c r="AJ931" s="121">
        <f t="shared" si="619"/>
        <v>0</v>
      </c>
      <c r="AK931" s="121">
        <f t="shared" si="619"/>
        <v>0</v>
      </c>
      <c r="AL931" s="121">
        <f t="shared" si="619"/>
        <v>0</v>
      </c>
      <c r="AM931" s="121">
        <f t="shared" si="619"/>
        <v>0</v>
      </c>
      <c r="AN931" s="121">
        <f t="shared" si="619"/>
        <v>0</v>
      </c>
      <c r="AO931" s="701">
        <f t="shared" si="619"/>
        <v>0</v>
      </c>
      <c r="AP931" s="122"/>
      <c r="AQ931" s="123">
        <f t="shared" si="620"/>
        <v>0</v>
      </c>
      <c r="AR931" s="121">
        <f t="shared" si="620"/>
        <v>0</v>
      </c>
      <c r="AS931" s="121">
        <f t="shared" si="620"/>
        <v>0</v>
      </c>
      <c r="AT931" s="121">
        <f t="shared" si="620"/>
        <v>0</v>
      </c>
      <c r="AU931" s="121">
        <f t="shared" si="620"/>
        <v>0</v>
      </c>
      <c r="AV931" s="121">
        <f t="shared" si="620"/>
        <v>0</v>
      </c>
      <c r="AW931" s="121">
        <f t="shared" si="620"/>
        <v>0</v>
      </c>
      <c r="AX931" s="121">
        <f t="shared" si="620"/>
        <v>0</v>
      </c>
      <c r="AY931" s="121">
        <f t="shared" si="620"/>
        <v>0</v>
      </c>
      <c r="AZ931" s="121">
        <f t="shared" si="620"/>
        <v>0</v>
      </c>
      <c r="BA931" s="121">
        <f t="shared" si="620"/>
        <v>0</v>
      </c>
      <c r="BB931" s="121">
        <f t="shared" si="620"/>
        <v>0</v>
      </c>
      <c r="BC931" s="121">
        <f t="shared" si="620"/>
        <v>0</v>
      </c>
      <c r="BD931" s="701">
        <f t="shared" si="620"/>
        <v>0</v>
      </c>
      <c r="BE931" s="693"/>
      <c r="BF931" s="122">
        <f t="shared" si="606"/>
        <v>0</v>
      </c>
      <c r="BG931" s="124"/>
      <c r="BH931" s="122">
        <f t="shared" si="607"/>
        <v>0</v>
      </c>
      <c r="BI931" s="124"/>
      <c r="BJ931" s="122">
        <f t="shared" si="608"/>
        <v>0</v>
      </c>
      <c r="BK931" s="124"/>
      <c r="BL931" s="125">
        <f t="shared" si="609"/>
        <v>0</v>
      </c>
      <c r="BM931" s="124"/>
      <c r="BN931" s="123">
        <f t="shared" si="616"/>
        <v>0</v>
      </c>
      <c r="BO931" s="126">
        <f t="shared" si="616"/>
        <v>0</v>
      </c>
      <c r="BP931" s="127"/>
      <c r="BQ931" s="410"/>
    </row>
    <row r="932" spans="1:69" s="58" customFormat="1" ht="17.55" hidden="1" customHeight="1">
      <c r="A932"/>
      <c r="B932"/>
      <c r="C932" s="139" t="str">
        <f t="shared" si="602"/>
        <v>H</v>
      </c>
      <c r="D932" s="130" t="str">
        <f t="shared" si="621"/>
        <v>Y/G_Dopant</v>
      </c>
      <c r="E932" s="129" t="str">
        <f t="shared" si="617"/>
        <v>EMT</v>
      </c>
      <c r="F932" s="717"/>
      <c r="G932" s="123">
        <f t="shared" si="618"/>
        <v>0</v>
      </c>
      <c r="H932" s="121">
        <f t="shared" si="618"/>
        <v>0</v>
      </c>
      <c r="I932" s="121">
        <f t="shared" si="618"/>
        <v>0</v>
      </c>
      <c r="J932" s="121">
        <f t="shared" si="618"/>
        <v>0</v>
      </c>
      <c r="K932" s="121">
        <f t="shared" si="618"/>
        <v>0</v>
      </c>
      <c r="L932" s="121">
        <f t="shared" si="618"/>
        <v>0</v>
      </c>
      <c r="M932" s="121">
        <f t="shared" si="618"/>
        <v>0</v>
      </c>
      <c r="N932" s="121">
        <f t="shared" si="618"/>
        <v>0</v>
      </c>
      <c r="O932" s="121">
        <f t="shared" si="618"/>
        <v>0</v>
      </c>
      <c r="P932" s="126">
        <f t="shared" si="618"/>
        <v>0</v>
      </c>
      <c r="Q932" s="122"/>
      <c r="R932" s="408">
        <f t="shared" si="603"/>
        <v>0</v>
      </c>
      <c r="S932" s="693"/>
      <c r="T932" s="700">
        <f t="shared" si="612"/>
        <v>0</v>
      </c>
      <c r="U932" s="701">
        <f t="shared" si="612"/>
        <v>0</v>
      </c>
      <c r="V932" s="693"/>
      <c r="W932" s="700">
        <f t="shared" si="613"/>
        <v>0</v>
      </c>
      <c r="X932" s="126">
        <f t="shared" si="613"/>
        <v>0</v>
      </c>
      <c r="Y932" s="696">
        <f t="shared" si="604"/>
        <v>0</v>
      </c>
      <c r="Z932" s="408">
        <f t="shared" si="605"/>
        <v>0</v>
      </c>
      <c r="AA932" s="127"/>
      <c r="AB932" s="123">
        <f t="shared" si="619"/>
        <v>0</v>
      </c>
      <c r="AC932" s="121">
        <f t="shared" si="619"/>
        <v>0</v>
      </c>
      <c r="AD932" s="121">
        <f t="shared" si="619"/>
        <v>0</v>
      </c>
      <c r="AE932" s="121">
        <f t="shared" si="619"/>
        <v>0</v>
      </c>
      <c r="AF932" s="121">
        <f t="shared" si="619"/>
        <v>0</v>
      </c>
      <c r="AG932" s="121">
        <f t="shared" si="619"/>
        <v>0</v>
      </c>
      <c r="AH932" s="121">
        <f t="shared" si="619"/>
        <v>0</v>
      </c>
      <c r="AI932" s="121">
        <f t="shared" si="619"/>
        <v>0</v>
      </c>
      <c r="AJ932" s="121">
        <f t="shared" si="619"/>
        <v>0</v>
      </c>
      <c r="AK932" s="121">
        <f t="shared" si="619"/>
        <v>0</v>
      </c>
      <c r="AL932" s="121">
        <f t="shared" si="619"/>
        <v>0</v>
      </c>
      <c r="AM932" s="121">
        <f t="shared" si="619"/>
        <v>0</v>
      </c>
      <c r="AN932" s="121">
        <f t="shared" si="619"/>
        <v>0</v>
      </c>
      <c r="AO932" s="701">
        <f t="shared" si="619"/>
        <v>0</v>
      </c>
      <c r="AP932" s="122"/>
      <c r="AQ932" s="123">
        <f t="shared" si="620"/>
        <v>0</v>
      </c>
      <c r="AR932" s="121">
        <f t="shared" si="620"/>
        <v>0</v>
      </c>
      <c r="AS932" s="121">
        <f t="shared" si="620"/>
        <v>0</v>
      </c>
      <c r="AT932" s="121">
        <f t="shared" si="620"/>
        <v>0</v>
      </c>
      <c r="AU932" s="121">
        <f t="shared" si="620"/>
        <v>0</v>
      </c>
      <c r="AV932" s="121">
        <f t="shared" si="620"/>
        <v>0</v>
      </c>
      <c r="AW932" s="121">
        <f t="shared" si="620"/>
        <v>0</v>
      </c>
      <c r="AX932" s="121">
        <f t="shared" si="620"/>
        <v>0</v>
      </c>
      <c r="AY932" s="121">
        <f t="shared" si="620"/>
        <v>0</v>
      </c>
      <c r="AZ932" s="121">
        <f t="shared" si="620"/>
        <v>0</v>
      </c>
      <c r="BA932" s="121">
        <f t="shared" si="620"/>
        <v>0</v>
      </c>
      <c r="BB932" s="121">
        <f t="shared" si="620"/>
        <v>0</v>
      </c>
      <c r="BC932" s="121">
        <f t="shared" si="620"/>
        <v>0</v>
      </c>
      <c r="BD932" s="701">
        <f t="shared" si="620"/>
        <v>0</v>
      </c>
      <c r="BE932" s="693"/>
      <c r="BF932" s="122">
        <f t="shared" si="606"/>
        <v>0</v>
      </c>
      <c r="BG932" s="124"/>
      <c r="BH932" s="122">
        <f t="shared" si="607"/>
        <v>0</v>
      </c>
      <c r="BI932" s="124"/>
      <c r="BJ932" s="122">
        <f t="shared" si="608"/>
        <v>0</v>
      </c>
      <c r="BK932" s="124"/>
      <c r="BL932" s="125">
        <f t="shared" si="609"/>
        <v>0</v>
      </c>
      <c r="BM932" s="124"/>
      <c r="BN932" s="123">
        <f t="shared" si="616"/>
        <v>0</v>
      </c>
      <c r="BO932" s="126">
        <f t="shared" si="616"/>
        <v>0</v>
      </c>
      <c r="BP932" s="127"/>
      <c r="BQ932" s="410"/>
    </row>
    <row r="933" spans="1:69" s="58" customFormat="1" ht="17.55" hidden="1" customHeight="1">
      <c r="A933"/>
      <c r="B933"/>
      <c r="C933" s="139" t="str">
        <f t="shared" si="602"/>
        <v>H</v>
      </c>
      <c r="D933" s="130" t="str">
        <f t="shared" si="621"/>
        <v>Y/G_Dopant</v>
      </c>
      <c r="E933" s="129" t="str">
        <f t="shared" si="617"/>
        <v>Hodogaya</v>
      </c>
      <c r="F933" s="717"/>
      <c r="G933" s="123">
        <f t="shared" si="618"/>
        <v>0</v>
      </c>
      <c r="H933" s="121">
        <f t="shared" si="618"/>
        <v>0</v>
      </c>
      <c r="I933" s="121">
        <f t="shared" si="618"/>
        <v>0</v>
      </c>
      <c r="J933" s="121">
        <f t="shared" si="618"/>
        <v>0</v>
      </c>
      <c r="K933" s="121">
        <f t="shared" si="618"/>
        <v>0</v>
      </c>
      <c r="L933" s="121">
        <f t="shared" si="618"/>
        <v>0</v>
      </c>
      <c r="M933" s="121">
        <f t="shared" si="618"/>
        <v>0</v>
      </c>
      <c r="N933" s="121">
        <f t="shared" si="618"/>
        <v>0</v>
      </c>
      <c r="O933" s="121">
        <f t="shared" si="618"/>
        <v>0</v>
      </c>
      <c r="P933" s="126">
        <f t="shared" si="618"/>
        <v>0</v>
      </c>
      <c r="Q933" s="122"/>
      <c r="R933" s="408">
        <f t="shared" si="603"/>
        <v>0</v>
      </c>
      <c r="S933" s="693"/>
      <c r="T933" s="700">
        <f t="shared" si="612"/>
        <v>0</v>
      </c>
      <c r="U933" s="701">
        <f t="shared" si="612"/>
        <v>0</v>
      </c>
      <c r="V933" s="693"/>
      <c r="W933" s="700">
        <f t="shared" si="613"/>
        <v>0</v>
      </c>
      <c r="X933" s="126">
        <f t="shared" si="613"/>
        <v>0</v>
      </c>
      <c r="Y933" s="696">
        <f t="shared" si="604"/>
        <v>0</v>
      </c>
      <c r="Z933" s="408">
        <f t="shared" si="605"/>
        <v>0</v>
      </c>
      <c r="AA933" s="127"/>
      <c r="AB933" s="123">
        <f t="shared" si="619"/>
        <v>0</v>
      </c>
      <c r="AC933" s="121">
        <f t="shared" si="619"/>
        <v>0</v>
      </c>
      <c r="AD933" s="121">
        <f t="shared" si="619"/>
        <v>0</v>
      </c>
      <c r="AE933" s="121">
        <f t="shared" si="619"/>
        <v>0</v>
      </c>
      <c r="AF933" s="121">
        <f t="shared" si="619"/>
        <v>0</v>
      </c>
      <c r="AG933" s="121">
        <f t="shared" si="619"/>
        <v>0</v>
      </c>
      <c r="AH933" s="121">
        <f t="shared" si="619"/>
        <v>0</v>
      </c>
      <c r="AI933" s="121">
        <f t="shared" si="619"/>
        <v>0</v>
      </c>
      <c r="AJ933" s="121">
        <f t="shared" si="619"/>
        <v>0</v>
      </c>
      <c r="AK933" s="121">
        <f t="shared" si="619"/>
        <v>0</v>
      </c>
      <c r="AL933" s="121">
        <f t="shared" si="619"/>
        <v>0</v>
      </c>
      <c r="AM933" s="121">
        <f t="shared" si="619"/>
        <v>0</v>
      </c>
      <c r="AN933" s="121">
        <f t="shared" si="619"/>
        <v>0</v>
      </c>
      <c r="AO933" s="701">
        <f t="shared" si="619"/>
        <v>0</v>
      </c>
      <c r="AP933" s="122"/>
      <c r="AQ933" s="123">
        <f t="shared" si="620"/>
        <v>0</v>
      </c>
      <c r="AR933" s="121">
        <f t="shared" si="620"/>
        <v>0</v>
      </c>
      <c r="AS933" s="121">
        <f t="shared" si="620"/>
        <v>0</v>
      </c>
      <c r="AT933" s="121">
        <f t="shared" si="620"/>
        <v>0</v>
      </c>
      <c r="AU933" s="121">
        <f t="shared" si="620"/>
        <v>0</v>
      </c>
      <c r="AV933" s="121">
        <f t="shared" si="620"/>
        <v>0</v>
      </c>
      <c r="AW933" s="121">
        <f t="shared" si="620"/>
        <v>0</v>
      </c>
      <c r="AX933" s="121">
        <f t="shared" si="620"/>
        <v>0</v>
      </c>
      <c r="AY933" s="121">
        <f t="shared" si="620"/>
        <v>0</v>
      </c>
      <c r="AZ933" s="121">
        <f t="shared" si="620"/>
        <v>0</v>
      </c>
      <c r="BA933" s="121">
        <f t="shared" si="620"/>
        <v>0</v>
      </c>
      <c r="BB933" s="121">
        <f t="shared" si="620"/>
        <v>0</v>
      </c>
      <c r="BC933" s="121">
        <f t="shared" si="620"/>
        <v>0</v>
      </c>
      <c r="BD933" s="701">
        <f t="shared" si="620"/>
        <v>0</v>
      </c>
      <c r="BE933" s="693"/>
      <c r="BF933" s="122">
        <f t="shared" si="606"/>
        <v>0</v>
      </c>
      <c r="BG933" s="124"/>
      <c r="BH933" s="122">
        <f t="shared" si="607"/>
        <v>0</v>
      </c>
      <c r="BI933" s="124"/>
      <c r="BJ933" s="122">
        <f t="shared" si="608"/>
        <v>0</v>
      </c>
      <c r="BK933" s="124"/>
      <c r="BL933" s="125">
        <f t="shared" si="609"/>
        <v>0</v>
      </c>
      <c r="BM933" s="124"/>
      <c r="BN933" s="123">
        <f t="shared" si="616"/>
        <v>0</v>
      </c>
      <c r="BO933" s="126">
        <f t="shared" si="616"/>
        <v>0</v>
      </c>
      <c r="BP933" s="127"/>
      <c r="BQ933" s="410"/>
    </row>
    <row r="934" spans="1:69" s="58" customFormat="1" ht="17.55" hidden="1" customHeight="1">
      <c r="A934"/>
      <c r="B934"/>
      <c r="C934" s="139" t="str">
        <f t="shared" si="602"/>
        <v>H</v>
      </c>
      <c r="D934" s="130" t="str">
        <f t="shared" si="621"/>
        <v>Y/G_Dopant</v>
      </c>
      <c r="E934" s="129" t="str">
        <f t="shared" si="617"/>
        <v>Hyperion</v>
      </c>
      <c r="F934" s="717"/>
      <c r="G934" s="123">
        <f t="shared" si="618"/>
        <v>0</v>
      </c>
      <c r="H934" s="121">
        <f t="shared" si="618"/>
        <v>0</v>
      </c>
      <c r="I934" s="121">
        <f t="shared" si="618"/>
        <v>0</v>
      </c>
      <c r="J934" s="121">
        <f t="shared" si="618"/>
        <v>0</v>
      </c>
      <c r="K934" s="121">
        <f t="shared" si="618"/>
        <v>0</v>
      </c>
      <c r="L934" s="121">
        <f t="shared" si="618"/>
        <v>0</v>
      </c>
      <c r="M934" s="121">
        <f t="shared" si="618"/>
        <v>0</v>
      </c>
      <c r="N934" s="121">
        <f t="shared" si="618"/>
        <v>0</v>
      </c>
      <c r="O934" s="121">
        <f t="shared" si="618"/>
        <v>0</v>
      </c>
      <c r="P934" s="126">
        <f t="shared" si="618"/>
        <v>0</v>
      </c>
      <c r="Q934" s="122"/>
      <c r="R934" s="408">
        <f t="shared" si="603"/>
        <v>0</v>
      </c>
      <c r="S934" s="693"/>
      <c r="T934" s="700">
        <f t="shared" si="612"/>
        <v>0</v>
      </c>
      <c r="U934" s="701">
        <f t="shared" si="612"/>
        <v>0</v>
      </c>
      <c r="V934" s="693"/>
      <c r="W934" s="700">
        <f t="shared" si="613"/>
        <v>0</v>
      </c>
      <c r="X934" s="126">
        <f t="shared" si="613"/>
        <v>0</v>
      </c>
      <c r="Y934" s="696">
        <f t="shared" si="604"/>
        <v>0</v>
      </c>
      <c r="Z934" s="408">
        <f t="shared" si="605"/>
        <v>0</v>
      </c>
      <c r="AA934" s="127"/>
      <c r="AB934" s="123">
        <f t="shared" si="619"/>
        <v>0</v>
      </c>
      <c r="AC934" s="121">
        <f t="shared" si="619"/>
        <v>0</v>
      </c>
      <c r="AD934" s="121">
        <f t="shared" si="619"/>
        <v>0</v>
      </c>
      <c r="AE934" s="121">
        <f t="shared" si="619"/>
        <v>0</v>
      </c>
      <c r="AF934" s="121">
        <f t="shared" si="619"/>
        <v>0</v>
      </c>
      <c r="AG934" s="121">
        <f t="shared" si="619"/>
        <v>0</v>
      </c>
      <c r="AH934" s="121">
        <f t="shared" si="619"/>
        <v>0</v>
      </c>
      <c r="AI934" s="121">
        <f t="shared" si="619"/>
        <v>0</v>
      </c>
      <c r="AJ934" s="121">
        <f t="shared" si="619"/>
        <v>0</v>
      </c>
      <c r="AK934" s="121">
        <f t="shared" si="619"/>
        <v>0</v>
      </c>
      <c r="AL934" s="121">
        <f t="shared" si="619"/>
        <v>0</v>
      </c>
      <c r="AM934" s="121">
        <f t="shared" si="619"/>
        <v>0</v>
      </c>
      <c r="AN934" s="121">
        <f t="shared" si="619"/>
        <v>0</v>
      </c>
      <c r="AO934" s="701">
        <f t="shared" si="619"/>
        <v>0</v>
      </c>
      <c r="AP934" s="122"/>
      <c r="AQ934" s="123">
        <f t="shared" si="620"/>
        <v>0</v>
      </c>
      <c r="AR934" s="121">
        <f t="shared" si="620"/>
        <v>0</v>
      </c>
      <c r="AS934" s="121">
        <f t="shared" si="620"/>
        <v>0</v>
      </c>
      <c r="AT934" s="121">
        <f t="shared" si="620"/>
        <v>0</v>
      </c>
      <c r="AU934" s="121">
        <f t="shared" si="620"/>
        <v>0</v>
      </c>
      <c r="AV934" s="121">
        <f t="shared" si="620"/>
        <v>0</v>
      </c>
      <c r="AW934" s="121">
        <f t="shared" si="620"/>
        <v>0</v>
      </c>
      <c r="AX934" s="121">
        <f t="shared" si="620"/>
        <v>0</v>
      </c>
      <c r="AY934" s="121">
        <f t="shared" si="620"/>
        <v>0</v>
      </c>
      <c r="AZ934" s="121">
        <f t="shared" si="620"/>
        <v>0</v>
      </c>
      <c r="BA934" s="121">
        <f t="shared" si="620"/>
        <v>0</v>
      </c>
      <c r="BB934" s="121">
        <f t="shared" si="620"/>
        <v>0</v>
      </c>
      <c r="BC934" s="121">
        <f t="shared" si="620"/>
        <v>0</v>
      </c>
      <c r="BD934" s="701">
        <f t="shared" si="620"/>
        <v>0</v>
      </c>
      <c r="BE934" s="693"/>
      <c r="BF934" s="122">
        <f t="shared" si="606"/>
        <v>0</v>
      </c>
      <c r="BG934" s="124"/>
      <c r="BH934" s="122">
        <f t="shared" si="607"/>
        <v>0</v>
      </c>
      <c r="BI934" s="124"/>
      <c r="BJ934" s="122">
        <f t="shared" si="608"/>
        <v>0</v>
      </c>
      <c r="BK934" s="124"/>
      <c r="BL934" s="125">
        <f t="shared" si="609"/>
        <v>0</v>
      </c>
      <c r="BM934" s="124"/>
      <c r="BN934" s="123">
        <f t="shared" si="616"/>
        <v>0</v>
      </c>
      <c r="BO934" s="126">
        <f t="shared" si="616"/>
        <v>0</v>
      </c>
      <c r="BP934" s="127"/>
      <c r="BQ934" s="410"/>
    </row>
    <row r="935" spans="1:69" s="58" customFormat="1" ht="17.55" hidden="1" customHeight="1">
      <c r="A935"/>
      <c r="B935"/>
      <c r="C935" s="139" t="str">
        <f t="shared" si="602"/>
        <v>H</v>
      </c>
      <c r="D935" s="130" t="str">
        <f t="shared" si="621"/>
        <v>Y/G_Dopant</v>
      </c>
      <c r="E935" s="129" t="str">
        <f t="shared" si="617"/>
        <v>Idemitsu Kosan</v>
      </c>
      <c r="F935" s="717"/>
      <c r="G935" s="123">
        <f t="shared" si="618"/>
        <v>0</v>
      </c>
      <c r="H935" s="121">
        <f t="shared" si="618"/>
        <v>0</v>
      </c>
      <c r="I935" s="121">
        <f t="shared" si="618"/>
        <v>0</v>
      </c>
      <c r="J935" s="121">
        <f t="shared" si="618"/>
        <v>0</v>
      </c>
      <c r="K935" s="121">
        <f t="shared" si="618"/>
        <v>0</v>
      </c>
      <c r="L935" s="121">
        <f t="shared" si="618"/>
        <v>0</v>
      </c>
      <c r="M935" s="121">
        <f t="shared" si="618"/>
        <v>0</v>
      </c>
      <c r="N935" s="121">
        <f t="shared" si="618"/>
        <v>0</v>
      </c>
      <c r="O935" s="121">
        <f t="shared" si="618"/>
        <v>0</v>
      </c>
      <c r="P935" s="126">
        <f t="shared" si="618"/>
        <v>0</v>
      </c>
      <c r="Q935" s="122"/>
      <c r="R935" s="408">
        <f t="shared" si="603"/>
        <v>0</v>
      </c>
      <c r="S935" s="693"/>
      <c r="T935" s="700">
        <f t="shared" si="612"/>
        <v>0</v>
      </c>
      <c r="U935" s="701">
        <f t="shared" si="612"/>
        <v>0</v>
      </c>
      <c r="V935" s="693"/>
      <c r="W935" s="700">
        <f t="shared" si="613"/>
        <v>0</v>
      </c>
      <c r="X935" s="126">
        <f t="shared" si="613"/>
        <v>0</v>
      </c>
      <c r="Y935" s="696">
        <f t="shared" si="604"/>
        <v>0</v>
      </c>
      <c r="Z935" s="408">
        <f t="shared" si="605"/>
        <v>0</v>
      </c>
      <c r="AA935" s="127"/>
      <c r="AB935" s="123">
        <f t="shared" si="619"/>
        <v>0</v>
      </c>
      <c r="AC935" s="121">
        <f t="shared" si="619"/>
        <v>0</v>
      </c>
      <c r="AD935" s="121">
        <f t="shared" si="619"/>
        <v>0</v>
      </c>
      <c r="AE935" s="121">
        <f t="shared" si="619"/>
        <v>0</v>
      </c>
      <c r="AF935" s="121">
        <f t="shared" si="619"/>
        <v>0</v>
      </c>
      <c r="AG935" s="121">
        <f t="shared" si="619"/>
        <v>0</v>
      </c>
      <c r="AH935" s="121">
        <f t="shared" si="619"/>
        <v>0</v>
      </c>
      <c r="AI935" s="121">
        <f t="shared" si="619"/>
        <v>0</v>
      </c>
      <c r="AJ935" s="121">
        <f t="shared" si="619"/>
        <v>0</v>
      </c>
      <c r="AK935" s="121">
        <f t="shared" si="619"/>
        <v>0</v>
      </c>
      <c r="AL935" s="121">
        <f t="shared" si="619"/>
        <v>0</v>
      </c>
      <c r="AM935" s="121">
        <f t="shared" si="619"/>
        <v>0</v>
      </c>
      <c r="AN935" s="121">
        <f t="shared" si="619"/>
        <v>0</v>
      </c>
      <c r="AO935" s="701">
        <f t="shared" si="619"/>
        <v>0</v>
      </c>
      <c r="AP935" s="122"/>
      <c r="AQ935" s="123">
        <f t="shared" si="620"/>
        <v>0</v>
      </c>
      <c r="AR935" s="121">
        <f t="shared" si="620"/>
        <v>0</v>
      </c>
      <c r="AS935" s="121">
        <f t="shared" si="620"/>
        <v>0</v>
      </c>
      <c r="AT935" s="121">
        <f t="shared" si="620"/>
        <v>0</v>
      </c>
      <c r="AU935" s="121">
        <f t="shared" si="620"/>
        <v>0</v>
      </c>
      <c r="AV935" s="121">
        <f t="shared" si="620"/>
        <v>0</v>
      </c>
      <c r="AW935" s="121">
        <f t="shared" si="620"/>
        <v>0</v>
      </c>
      <c r="AX935" s="121">
        <f t="shared" si="620"/>
        <v>0</v>
      </c>
      <c r="AY935" s="121">
        <f t="shared" si="620"/>
        <v>0</v>
      </c>
      <c r="AZ935" s="121">
        <f t="shared" si="620"/>
        <v>0</v>
      </c>
      <c r="BA935" s="121">
        <f t="shared" si="620"/>
        <v>0</v>
      </c>
      <c r="BB935" s="121">
        <f t="shared" si="620"/>
        <v>0</v>
      </c>
      <c r="BC935" s="121">
        <f t="shared" si="620"/>
        <v>0</v>
      </c>
      <c r="BD935" s="701">
        <f t="shared" si="620"/>
        <v>0</v>
      </c>
      <c r="BE935" s="693"/>
      <c r="BF935" s="122">
        <f t="shared" si="606"/>
        <v>0</v>
      </c>
      <c r="BG935" s="124"/>
      <c r="BH935" s="122">
        <f t="shared" si="607"/>
        <v>0</v>
      </c>
      <c r="BI935" s="124"/>
      <c r="BJ935" s="122">
        <f t="shared" si="608"/>
        <v>0</v>
      </c>
      <c r="BK935" s="124"/>
      <c r="BL935" s="125">
        <f t="shared" si="609"/>
        <v>0</v>
      </c>
      <c r="BM935" s="124"/>
      <c r="BN935" s="123">
        <f t="shared" si="616"/>
        <v>0</v>
      </c>
      <c r="BO935" s="126">
        <f t="shared" si="616"/>
        <v>0</v>
      </c>
      <c r="BP935" s="127"/>
      <c r="BQ935" s="410"/>
    </row>
    <row r="936" spans="1:69" s="58" customFormat="1" ht="17.55" hidden="1" customHeight="1">
      <c r="A936"/>
      <c r="B936"/>
      <c r="C936" s="139" t="str">
        <f t="shared" si="602"/>
        <v>H</v>
      </c>
      <c r="D936" s="130" t="str">
        <f t="shared" si="621"/>
        <v>Y/G_Dopant</v>
      </c>
      <c r="E936" s="129" t="str">
        <f t="shared" si="617"/>
        <v>Jilin OLED</v>
      </c>
      <c r="F936" s="717"/>
      <c r="G936" s="123">
        <f t="shared" ref="G936:P945" si="622">SUMIFS(Share, Y, $E$3, Config, $G$11, P, G$15, LType, $D936, MSup, $E936)</f>
        <v>0</v>
      </c>
      <c r="H936" s="121">
        <f t="shared" si="622"/>
        <v>0</v>
      </c>
      <c r="I936" s="121">
        <f t="shared" si="622"/>
        <v>0</v>
      </c>
      <c r="J936" s="121">
        <f t="shared" si="622"/>
        <v>0</v>
      </c>
      <c r="K936" s="121">
        <f t="shared" si="622"/>
        <v>0</v>
      </c>
      <c r="L936" s="121">
        <f t="shared" si="622"/>
        <v>0</v>
      </c>
      <c r="M936" s="121">
        <f t="shared" si="622"/>
        <v>0</v>
      </c>
      <c r="N936" s="121">
        <f t="shared" si="622"/>
        <v>0</v>
      </c>
      <c r="O936" s="121">
        <f t="shared" si="622"/>
        <v>0</v>
      </c>
      <c r="P936" s="126">
        <f t="shared" si="622"/>
        <v>0</v>
      </c>
      <c r="Q936" s="122"/>
      <c r="R936" s="408">
        <f t="shared" si="603"/>
        <v>0</v>
      </c>
      <c r="S936" s="693"/>
      <c r="T936" s="700">
        <f t="shared" ref="T936:U955" si="623">SUMIFS(Share, Y, $E$3, Config, $T$11, P, T$15, LType, $D936, MSup, $E936)</f>
        <v>0</v>
      </c>
      <c r="U936" s="701">
        <f t="shared" si="623"/>
        <v>0</v>
      </c>
      <c r="V936" s="693"/>
      <c r="W936" s="700">
        <f t="shared" ref="W936:X955" si="624">SUMIFS(Share, Y, $E$3, Config, $W$11, P, W$15, LType, $D936, MSup, $E936)</f>
        <v>0</v>
      </c>
      <c r="X936" s="126">
        <f t="shared" si="624"/>
        <v>0</v>
      </c>
      <c r="Y936" s="696">
        <f t="shared" si="604"/>
        <v>0</v>
      </c>
      <c r="Z936" s="408">
        <f t="shared" si="605"/>
        <v>0</v>
      </c>
      <c r="AA936" s="127"/>
      <c r="AB936" s="123">
        <f t="shared" ref="AB936:AO945" si="625">SUMIFS(Share, Y, $E$3, Config, $AB$11, P, AB$15, LType, $D936, MSup, $E936)</f>
        <v>0</v>
      </c>
      <c r="AC936" s="121">
        <f t="shared" si="625"/>
        <v>0</v>
      </c>
      <c r="AD936" s="121">
        <f t="shared" si="625"/>
        <v>0</v>
      </c>
      <c r="AE936" s="121">
        <f t="shared" si="625"/>
        <v>0</v>
      </c>
      <c r="AF936" s="121">
        <f t="shared" si="625"/>
        <v>0</v>
      </c>
      <c r="AG936" s="121">
        <f t="shared" si="625"/>
        <v>0</v>
      </c>
      <c r="AH936" s="121">
        <f t="shared" si="625"/>
        <v>0</v>
      </c>
      <c r="AI936" s="121">
        <f t="shared" si="625"/>
        <v>0</v>
      </c>
      <c r="AJ936" s="121">
        <f t="shared" si="625"/>
        <v>0</v>
      </c>
      <c r="AK936" s="121">
        <f t="shared" si="625"/>
        <v>0</v>
      </c>
      <c r="AL936" s="121">
        <f t="shared" si="625"/>
        <v>0</v>
      </c>
      <c r="AM936" s="121">
        <f t="shared" si="625"/>
        <v>0</v>
      </c>
      <c r="AN936" s="121">
        <f t="shared" si="625"/>
        <v>0</v>
      </c>
      <c r="AO936" s="701">
        <f t="shared" si="625"/>
        <v>0</v>
      </c>
      <c r="AP936" s="122"/>
      <c r="AQ936" s="123">
        <f t="shared" ref="AQ936:BD945" si="626">SUMIFS(Share, Y, $E$3, Config, $AQ$11, P, AQ$15, LType, $D936, MSup, $E936)</f>
        <v>0</v>
      </c>
      <c r="AR936" s="121">
        <f t="shared" si="626"/>
        <v>0</v>
      </c>
      <c r="AS936" s="121">
        <f t="shared" si="626"/>
        <v>0</v>
      </c>
      <c r="AT936" s="121">
        <f t="shared" si="626"/>
        <v>0</v>
      </c>
      <c r="AU936" s="121">
        <f t="shared" si="626"/>
        <v>0</v>
      </c>
      <c r="AV936" s="121">
        <f t="shared" si="626"/>
        <v>0</v>
      </c>
      <c r="AW936" s="121">
        <f t="shared" si="626"/>
        <v>0</v>
      </c>
      <c r="AX936" s="121">
        <f t="shared" si="626"/>
        <v>0</v>
      </c>
      <c r="AY936" s="121">
        <f t="shared" si="626"/>
        <v>0</v>
      </c>
      <c r="AZ936" s="121">
        <f t="shared" si="626"/>
        <v>0</v>
      </c>
      <c r="BA936" s="121">
        <f t="shared" si="626"/>
        <v>0</v>
      </c>
      <c r="BB936" s="121">
        <f t="shared" si="626"/>
        <v>0</v>
      </c>
      <c r="BC936" s="121">
        <f t="shared" si="626"/>
        <v>0</v>
      </c>
      <c r="BD936" s="701">
        <f t="shared" si="626"/>
        <v>0</v>
      </c>
      <c r="BE936" s="693"/>
      <c r="BF936" s="122">
        <f t="shared" si="606"/>
        <v>0</v>
      </c>
      <c r="BG936" s="124"/>
      <c r="BH936" s="122">
        <f t="shared" si="607"/>
        <v>0</v>
      </c>
      <c r="BI936" s="124"/>
      <c r="BJ936" s="122">
        <f t="shared" si="608"/>
        <v>0</v>
      </c>
      <c r="BK936" s="124"/>
      <c r="BL936" s="125">
        <f t="shared" si="609"/>
        <v>0</v>
      </c>
      <c r="BM936" s="124"/>
      <c r="BN936" s="123">
        <f t="shared" ref="BN936:BO955" si="627">SUMIFS(Share, Y, $E$3, Config, $BN$11, P, BN$15, LType, $D936, MSup, $E936)</f>
        <v>0</v>
      </c>
      <c r="BO936" s="126">
        <f t="shared" si="627"/>
        <v>0</v>
      </c>
      <c r="BP936" s="127"/>
      <c r="BQ936" s="410"/>
    </row>
    <row r="937" spans="1:69" s="58" customFormat="1" ht="17.55" hidden="1" customHeight="1">
      <c r="A937"/>
      <c r="B937"/>
      <c r="C937" s="139" t="str">
        <f t="shared" si="602"/>
        <v>H</v>
      </c>
      <c r="D937" s="130" t="str">
        <f t="shared" si="621"/>
        <v>Y/G_Dopant</v>
      </c>
      <c r="E937" s="129" t="str">
        <f t="shared" si="617"/>
        <v>Jinwoong</v>
      </c>
      <c r="F937" s="717"/>
      <c r="G937" s="123">
        <f t="shared" si="622"/>
        <v>0</v>
      </c>
      <c r="H937" s="121">
        <f t="shared" si="622"/>
        <v>0</v>
      </c>
      <c r="I937" s="121">
        <f t="shared" si="622"/>
        <v>0</v>
      </c>
      <c r="J937" s="121">
        <f t="shared" si="622"/>
        <v>0</v>
      </c>
      <c r="K937" s="121">
        <f t="shared" si="622"/>
        <v>0</v>
      </c>
      <c r="L937" s="121">
        <f t="shared" si="622"/>
        <v>0</v>
      </c>
      <c r="M937" s="121">
        <f t="shared" si="622"/>
        <v>0</v>
      </c>
      <c r="N937" s="121">
        <f t="shared" si="622"/>
        <v>0</v>
      </c>
      <c r="O937" s="121">
        <f t="shared" si="622"/>
        <v>0</v>
      </c>
      <c r="P937" s="126">
        <f t="shared" si="622"/>
        <v>0</v>
      </c>
      <c r="Q937" s="122"/>
      <c r="R937" s="408">
        <f t="shared" si="603"/>
        <v>0</v>
      </c>
      <c r="S937" s="693"/>
      <c r="T937" s="700">
        <f t="shared" si="623"/>
        <v>0</v>
      </c>
      <c r="U937" s="701">
        <f t="shared" si="623"/>
        <v>0</v>
      </c>
      <c r="V937" s="693"/>
      <c r="W937" s="700">
        <f t="shared" si="624"/>
        <v>0</v>
      </c>
      <c r="X937" s="126">
        <f t="shared" si="624"/>
        <v>0</v>
      </c>
      <c r="Y937" s="696">
        <f t="shared" si="604"/>
        <v>0</v>
      </c>
      <c r="Z937" s="408">
        <f t="shared" si="605"/>
        <v>0</v>
      </c>
      <c r="AA937" s="127"/>
      <c r="AB937" s="123">
        <f t="shared" si="625"/>
        <v>0</v>
      </c>
      <c r="AC937" s="121">
        <f t="shared" si="625"/>
        <v>0</v>
      </c>
      <c r="AD937" s="121">
        <f t="shared" si="625"/>
        <v>0</v>
      </c>
      <c r="AE937" s="121">
        <f t="shared" si="625"/>
        <v>0</v>
      </c>
      <c r="AF937" s="121">
        <f t="shared" si="625"/>
        <v>0</v>
      </c>
      <c r="AG937" s="121">
        <f t="shared" si="625"/>
        <v>0</v>
      </c>
      <c r="AH937" s="121">
        <f t="shared" si="625"/>
        <v>0</v>
      </c>
      <c r="AI937" s="121">
        <f t="shared" si="625"/>
        <v>0</v>
      </c>
      <c r="AJ937" s="121">
        <f t="shared" si="625"/>
        <v>0</v>
      </c>
      <c r="AK937" s="121">
        <f t="shared" si="625"/>
        <v>0</v>
      </c>
      <c r="AL937" s="121">
        <f t="shared" si="625"/>
        <v>0</v>
      </c>
      <c r="AM937" s="121">
        <f t="shared" si="625"/>
        <v>0</v>
      </c>
      <c r="AN937" s="121">
        <f t="shared" si="625"/>
        <v>0</v>
      </c>
      <c r="AO937" s="701">
        <f t="shared" si="625"/>
        <v>0</v>
      </c>
      <c r="AP937" s="122"/>
      <c r="AQ937" s="123">
        <f t="shared" si="626"/>
        <v>0</v>
      </c>
      <c r="AR937" s="121">
        <f t="shared" si="626"/>
        <v>0</v>
      </c>
      <c r="AS937" s="121">
        <f t="shared" si="626"/>
        <v>0</v>
      </c>
      <c r="AT937" s="121">
        <f t="shared" si="626"/>
        <v>0</v>
      </c>
      <c r="AU937" s="121">
        <f t="shared" si="626"/>
        <v>0</v>
      </c>
      <c r="AV937" s="121">
        <f t="shared" si="626"/>
        <v>0</v>
      </c>
      <c r="AW937" s="121">
        <f t="shared" si="626"/>
        <v>0</v>
      </c>
      <c r="AX937" s="121">
        <f t="shared" si="626"/>
        <v>0</v>
      </c>
      <c r="AY937" s="121">
        <f t="shared" si="626"/>
        <v>0</v>
      </c>
      <c r="AZ937" s="121">
        <f t="shared" si="626"/>
        <v>0</v>
      </c>
      <c r="BA937" s="121">
        <f t="shared" si="626"/>
        <v>0</v>
      </c>
      <c r="BB937" s="121">
        <f t="shared" si="626"/>
        <v>0</v>
      </c>
      <c r="BC937" s="121">
        <f t="shared" si="626"/>
        <v>0</v>
      </c>
      <c r="BD937" s="701">
        <f t="shared" si="626"/>
        <v>0</v>
      </c>
      <c r="BE937" s="693"/>
      <c r="BF937" s="122">
        <f t="shared" si="606"/>
        <v>0</v>
      </c>
      <c r="BG937" s="124"/>
      <c r="BH937" s="122">
        <f t="shared" si="607"/>
        <v>0</v>
      </c>
      <c r="BI937" s="124"/>
      <c r="BJ937" s="122">
        <f t="shared" si="608"/>
        <v>0</v>
      </c>
      <c r="BK937" s="124"/>
      <c r="BL937" s="125">
        <f t="shared" si="609"/>
        <v>0</v>
      </c>
      <c r="BM937" s="124"/>
      <c r="BN937" s="123">
        <f t="shared" si="627"/>
        <v>0</v>
      </c>
      <c r="BO937" s="126">
        <f t="shared" si="627"/>
        <v>0</v>
      </c>
      <c r="BP937" s="127"/>
      <c r="BQ937" s="410"/>
    </row>
    <row r="938" spans="1:69" s="58" customFormat="1" ht="17.55" hidden="1" customHeight="1">
      <c r="A938"/>
      <c r="B938"/>
      <c r="C938" s="139" t="str">
        <f t="shared" si="602"/>
        <v>H</v>
      </c>
      <c r="D938" s="130" t="str">
        <f t="shared" si="621"/>
        <v>Y/G_Dopant</v>
      </c>
      <c r="E938" s="129" t="str">
        <f t="shared" si="617"/>
        <v>LG Chem</v>
      </c>
      <c r="F938" s="717"/>
      <c r="G938" s="123">
        <f t="shared" si="622"/>
        <v>0</v>
      </c>
      <c r="H938" s="121">
        <f t="shared" si="622"/>
        <v>0</v>
      </c>
      <c r="I938" s="121">
        <f t="shared" si="622"/>
        <v>0</v>
      </c>
      <c r="J938" s="121">
        <f t="shared" si="622"/>
        <v>0</v>
      </c>
      <c r="K938" s="121">
        <f t="shared" si="622"/>
        <v>0</v>
      </c>
      <c r="L938" s="121">
        <f t="shared" si="622"/>
        <v>0</v>
      </c>
      <c r="M938" s="121">
        <f t="shared" si="622"/>
        <v>0</v>
      </c>
      <c r="N938" s="121">
        <f t="shared" si="622"/>
        <v>0</v>
      </c>
      <c r="O938" s="121">
        <f t="shared" si="622"/>
        <v>0</v>
      </c>
      <c r="P938" s="126">
        <f t="shared" si="622"/>
        <v>0</v>
      </c>
      <c r="Q938" s="122"/>
      <c r="R938" s="408">
        <f t="shared" si="603"/>
        <v>0</v>
      </c>
      <c r="S938" s="693"/>
      <c r="T938" s="700">
        <f t="shared" si="623"/>
        <v>0</v>
      </c>
      <c r="U938" s="701">
        <f t="shared" si="623"/>
        <v>0</v>
      </c>
      <c r="V938" s="693"/>
      <c r="W938" s="700">
        <f t="shared" si="624"/>
        <v>0</v>
      </c>
      <c r="X938" s="126">
        <f t="shared" si="624"/>
        <v>0</v>
      </c>
      <c r="Y938" s="696">
        <f t="shared" si="604"/>
        <v>0</v>
      </c>
      <c r="Z938" s="408">
        <f t="shared" si="605"/>
        <v>0</v>
      </c>
      <c r="AA938" s="127"/>
      <c r="AB938" s="123">
        <f t="shared" si="625"/>
        <v>0</v>
      </c>
      <c r="AC938" s="121">
        <f t="shared" si="625"/>
        <v>0</v>
      </c>
      <c r="AD938" s="121">
        <f t="shared" si="625"/>
        <v>0</v>
      </c>
      <c r="AE938" s="121">
        <f t="shared" si="625"/>
        <v>0</v>
      </c>
      <c r="AF938" s="121">
        <f t="shared" si="625"/>
        <v>0</v>
      </c>
      <c r="AG938" s="121">
        <f t="shared" si="625"/>
        <v>0</v>
      </c>
      <c r="AH938" s="121">
        <f t="shared" si="625"/>
        <v>0</v>
      </c>
      <c r="AI938" s="121">
        <f t="shared" si="625"/>
        <v>0</v>
      </c>
      <c r="AJ938" s="121">
        <f t="shared" si="625"/>
        <v>0</v>
      </c>
      <c r="AK938" s="121">
        <f t="shared" si="625"/>
        <v>0</v>
      </c>
      <c r="AL938" s="121">
        <f t="shared" si="625"/>
        <v>0</v>
      </c>
      <c r="AM938" s="121">
        <f t="shared" si="625"/>
        <v>0</v>
      </c>
      <c r="AN938" s="121">
        <f t="shared" si="625"/>
        <v>0</v>
      </c>
      <c r="AO938" s="701">
        <f t="shared" si="625"/>
        <v>0</v>
      </c>
      <c r="AP938" s="122"/>
      <c r="AQ938" s="123">
        <f t="shared" si="626"/>
        <v>0</v>
      </c>
      <c r="AR938" s="121">
        <f t="shared" si="626"/>
        <v>0</v>
      </c>
      <c r="AS938" s="121">
        <f t="shared" si="626"/>
        <v>0</v>
      </c>
      <c r="AT938" s="121">
        <f t="shared" si="626"/>
        <v>0</v>
      </c>
      <c r="AU938" s="121">
        <f t="shared" si="626"/>
        <v>0</v>
      </c>
      <c r="AV938" s="121">
        <f t="shared" si="626"/>
        <v>0</v>
      </c>
      <c r="AW938" s="121">
        <f t="shared" si="626"/>
        <v>0</v>
      </c>
      <c r="AX938" s="121">
        <f t="shared" si="626"/>
        <v>0</v>
      </c>
      <c r="AY938" s="121">
        <f t="shared" si="626"/>
        <v>0</v>
      </c>
      <c r="AZ938" s="121">
        <f t="shared" si="626"/>
        <v>0</v>
      </c>
      <c r="BA938" s="121">
        <f t="shared" si="626"/>
        <v>0</v>
      </c>
      <c r="BB938" s="121">
        <f t="shared" si="626"/>
        <v>0</v>
      </c>
      <c r="BC938" s="121">
        <f t="shared" si="626"/>
        <v>0</v>
      </c>
      <c r="BD938" s="701">
        <f t="shared" si="626"/>
        <v>0</v>
      </c>
      <c r="BE938" s="693"/>
      <c r="BF938" s="122">
        <f t="shared" si="606"/>
        <v>0</v>
      </c>
      <c r="BG938" s="124"/>
      <c r="BH938" s="122">
        <f t="shared" si="607"/>
        <v>0</v>
      </c>
      <c r="BI938" s="124"/>
      <c r="BJ938" s="122">
        <f t="shared" si="608"/>
        <v>0</v>
      </c>
      <c r="BK938" s="124"/>
      <c r="BL938" s="125">
        <f t="shared" si="609"/>
        <v>0</v>
      </c>
      <c r="BM938" s="124"/>
      <c r="BN938" s="123">
        <f t="shared" si="627"/>
        <v>0</v>
      </c>
      <c r="BO938" s="126">
        <f t="shared" si="627"/>
        <v>0</v>
      </c>
      <c r="BP938" s="127"/>
      <c r="BQ938" s="410"/>
    </row>
    <row r="939" spans="1:69" s="58" customFormat="1" ht="17.55" hidden="1" customHeight="1">
      <c r="A939"/>
      <c r="B939"/>
      <c r="C939" s="139" t="str">
        <f t="shared" si="602"/>
        <v>H</v>
      </c>
      <c r="D939" s="130" t="str">
        <f t="shared" si="621"/>
        <v>Y/G_Dopant</v>
      </c>
      <c r="E939" s="129" t="str">
        <f t="shared" si="617"/>
        <v>LT Materials</v>
      </c>
      <c r="F939" s="717"/>
      <c r="G939" s="123">
        <f t="shared" si="622"/>
        <v>0</v>
      </c>
      <c r="H939" s="121">
        <f t="shared" si="622"/>
        <v>0</v>
      </c>
      <c r="I939" s="121">
        <f t="shared" si="622"/>
        <v>0</v>
      </c>
      <c r="J939" s="121">
        <f t="shared" si="622"/>
        <v>0</v>
      </c>
      <c r="K939" s="121">
        <f t="shared" si="622"/>
        <v>0</v>
      </c>
      <c r="L939" s="121">
        <f t="shared" si="622"/>
        <v>0</v>
      </c>
      <c r="M939" s="121">
        <f t="shared" si="622"/>
        <v>0</v>
      </c>
      <c r="N939" s="121">
        <f t="shared" si="622"/>
        <v>0</v>
      </c>
      <c r="O939" s="121">
        <f t="shared" si="622"/>
        <v>0</v>
      </c>
      <c r="P939" s="126">
        <f t="shared" si="622"/>
        <v>0</v>
      </c>
      <c r="Q939" s="122"/>
      <c r="R939" s="408">
        <f t="shared" si="603"/>
        <v>0</v>
      </c>
      <c r="S939" s="693"/>
      <c r="T939" s="700">
        <f t="shared" si="623"/>
        <v>0</v>
      </c>
      <c r="U939" s="701">
        <f t="shared" si="623"/>
        <v>0</v>
      </c>
      <c r="V939" s="693"/>
      <c r="W939" s="700">
        <f t="shared" si="624"/>
        <v>0</v>
      </c>
      <c r="X939" s="126">
        <f t="shared" si="624"/>
        <v>0</v>
      </c>
      <c r="Y939" s="696">
        <f t="shared" si="604"/>
        <v>0</v>
      </c>
      <c r="Z939" s="408">
        <f t="shared" si="605"/>
        <v>0</v>
      </c>
      <c r="AA939" s="127"/>
      <c r="AB939" s="123">
        <f t="shared" si="625"/>
        <v>0</v>
      </c>
      <c r="AC939" s="121">
        <f t="shared" si="625"/>
        <v>0</v>
      </c>
      <c r="AD939" s="121">
        <f t="shared" si="625"/>
        <v>0</v>
      </c>
      <c r="AE939" s="121">
        <f t="shared" si="625"/>
        <v>0</v>
      </c>
      <c r="AF939" s="121">
        <f t="shared" si="625"/>
        <v>0</v>
      </c>
      <c r="AG939" s="121">
        <f t="shared" si="625"/>
        <v>0</v>
      </c>
      <c r="AH939" s="121">
        <f t="shared" si="625"/>
        <v>0</v>
      </c>
      <c r="AI939" s="121">
        <f t="shared" si="625"/>
        <v>0</v>
      </c>
      <c r="AJ939" s="121">
        <f t="shared" si="625"/>
        <v>0</v>
      </c>
      <c r="AK939" s="121">
        <f t="shared" si="625"/>
        <v>0</v>
      </c>
      <c r="AL939" s="121">
        <f t="shared" si="625"/>
        <v>0</v>
      </c>
      <c r="AM939" s="121">
        <f t="shared" si="625"/>
        <v>0</v>
      </c>
      <c r="AN939" s="121">
        <f t="shared" si="625"/>
        <v>0</v>
      </c>
      <c r="AO939" s="701">
        <f t="shared" si="625"/>
        <v>0</v>
      </c>
      <c r="AP939" s="122"/>
      <c r="AQ939" s="123">
        <f t="shared" si="626"/>
        <v>0</v>
      </c>
      <c r="AR939" s="121">
        <f t="shared" si="626"/>
        <v>0</v>
      </c>
      <c r="AS939" s="121">
        <f t="shared" si="626"/>
        <v>0</v>
      </c>
      <c r="AT939" s="121">
        <f t="shared" si="626"/>
        <v>0</v>
      </c>
      <c r="AU939" s="121">
        <f t="shared" si="626"/>
        <v>0</v>
      </c>
      <c r="AV939" s="121">
        <f t="shared" si="626"/>
        <v>0</v>
      </c>
      <c r="AW939" s="121">
        <f t="shared" si="626"/>
        <v>0</v>
      </c>
      <c r="AX939" s="121">
        <f t="shared" si="626"/>
        <v>0</v>
      </c>
      <c r="AY939" s="121">
        <f t="shared" si="626"/>
        <v>0</v>
      </c>
      <c r="AZ939" s="121">
        <f t="shared" si="626"/>
        <v>0</v>
      </c>
      <c r="BA939" s="121">
        <f t="shared" si="626"/>
        <v>0</v>
      </c>
      <c r="BB939" s="121">
        <f t="shared" si="626"/>
        <v>0</v>
      </c>
      <c r="BC939" s="121">
        <f t="shared" si="626"/>
        <v>0</v>
      </c>
      <c r="BD939" s="701">
        <f t="shared" si="626"/>
        <v>0</v>
      </c>
      <c r="BE939" s="693"/>
      <c r="BF939" s="122">
        <f t="shared" si="606"/>
        <v>0</v>
      </c>
      <c r="BG939" s="124"/>
      <c r="BH939" s="122">
        <f t="shared" si="607"/>
        <v>0</v>
      </c>
      <c r="BI939" s="124"/>
      <c r="BJ939" s="122">
        <f t="shared" si="608"/>
        <v>0</v>
      </c>
      <c r="BK939" s="124"/>
      <c r="BL939" s="125">
        <f t="shared" si="609"/>
        <v>0</v>
      </c>
      <c r="BM939" s="124"/>
      <c r="BN939" s="123">
        <f t="shared" si="627"/>
        <v>0</v>
      </c>
      <c r="BO939" s="126">
        <f t="shared" si="627"/>
        <v>0</v>
      </c>
      <c r="BP939" s="127"/>
      <c r="BQ939" s="410"/>
    </row>
    <row r="940" spans="1:69" s="58" customFormat="1" ht="17.55" hidden="1" customHeight="1">
      <c r="A940"/>
      <c r="B940"/>
      <c r="C940" s="139" t="str">
        <f t="shared" si="602"/>
        <v>H</v>
      </c>
      <c r="D940" s="130" t="str">
        <f t="shared" si="621"/>
        <v>Y/G_Dopant</v>
      </c>
      <c r="E940" s="129" t="str">
        <f t="shared" si="617"/>
        <v>LT Metal</v>
      </c>
      <c r="F940" s="717"/>
      <c r="G940" s="123">
        <f t="shared" si="622"/>
        <v>0</v>
      </c>
      <c r="H940" s="121">
        <f t="shared" si="622"/>
        <v>0</v>
      </c>
      <c r="I940" s="121">
        <f t="shared" si="622"/>
        <v>0</v>
      </c>
      <c r="J940" s="121">
        <f t="shared" si="622"/>
        <v>0</v>
      </c>
      <c r="K940" s="121">
        <f t="shared" si="622"/>
        <v>0</v>
      </c>
      <c r="L940" s="121">
        <f t="shared" si="622"/>
        <v>0</v>
      </c>
      <c r="M940" s="121">
        <f t="shared" si="622"/>
        <v>0</v>
      </c>
      <c r="N940" s="121">
        <f t="shared" si="622"/>
        <v>0</v>
      </c>
      <c r="O940" s="121">
        <f t="shared" si="622"/>
        <v>0</v>
      </c>
      <c r="P940" s="126">
        <f t="shared" si="622"/>
        <v>0</v>
      </c>
      <c r="Q940" s="122"/>
      <c r="R940" s="408">
        <f t="shared" si="603"/>
        <v>0</v>
      </c>
      <c r="S940" s="693"/>
      <c r="T940" s="700">
        <f t="shared" si="623"/>
        <v>0</v>
      </c>
      <c r="U940" s="701">
        <f t="shared" si="623"/>
        <v>0</v>
      </c>
      <c r="V940" s="693"/>
      <c r="W940" s="700">
        <f t="shared" si="624"/>
        <v>0</v>
      </c>
      <c r="X940" s="126">
        <f t="shared" si="624"/>
        <v>0</v>
      </c>
      <c r="Y940" s="696">
        <f t="shared" si="604"/>
        <v>0</v>
      </c>
      <c r="Z940" s="408">
        <f t="shared" si="605"/>
        <v>0</v>
      </c>
      <c r="AA940" s="127"/>
      <c r="AB940" s="123">
        <f t="shared" si="625"/>
        <v>0</v>
      </c>
      <c r="AC940" s="121">
        <f t="shared" si="625"/>
        <v>0</v>
      </c>
      <c r="AD940" s="121">
        <f t="shared" si="625"/>
        <v>0</v>
      </c>
      <c r="AE940" s="121">
        <f t="shared" si="625"/>
        <v>0</v>
      </c>
      <c r="AF940" s="121">
        <f t="shared" si="625"/>
        <v>0</v>
      </c>
      <c r="AG940" s="121">
        <f t="shared" si="625"/>
        <v>0</v>
      </c>
      <c r="AH940" s="121">
        <f t="shared" si="625"/>
        <v>0</v>
      </c>
      <c r="AI940" s="121">
        <f t="shared" si="625"/>
        <v>0</v>
      </c>
      <c r="AJ940" s="121">
        <f t="shared" si="625"/>
        <v>0</v>
      </c>
      <c r="AK940" s="121">
        <f t="shared" si="625"/>
        <v>0</v>
      </c>
      <c r="AL940" s="121">
        <f t="shared" si="625"/>
        <v>0</v>
      </c>
      <c r="AM940" s="121">
        <f t="shared" si="625"/>
        <v>0</v>
      </c>
      <c r="AN940" s="121">
        <f t="shared" si="625"/>
        <v>0</v>
      </c>
      <c r="AO940" s="701">
        <f t="shared" si="625"/>
        <v>0</v>
      </c>
      <c r="AP940" s="122"/>
      <c r="AQ940" s="123">
        <f t="shared" si="626"/>
        <v>0</v>
      </c>
      <c r="AR940" s="121">
        <f t="shared" si="626"/>
        <v>0</v>
      </c>
      <c r="AS940" s="121">
        <f t="shared" si="626"/>
        <v>0</v>
      </c>
      <c r="AT940" s="121">
        <f t="shared" si="626"/>
        <v>0</v>
      </c>
      <c r="AU940" s="121">
        <f t="shared" si="626"/>
        <v>0</v>
      </c>
      <c r="AV940" s="121">
        <f t="shared" si="626"/>
        <v>0</v>
      </c>
      <c r="AW940" s="121">
        <f t="shared" si="626"/>
        <v>0</v>
      </c>
      <c r="AX940" s="121">
        <f t="shared" si="626"/>
        <v>0</v>
      </c>
      <c r="AY940" s="121">
        <f t="shared" si="626"/>
        <v>0</v>
      </c>
      <c r="AZ940" s="121">
        <f t="shared" si="626"/>
        <v>0</v>
      </c>
      <c r="BA940" s="121">
        <f t="shared" si="626"/>
        <v>0</v>
      </c>
      <c r="BB940" s="121">
        <f t="shared" si="626"/>
        <v>0</v>
      </c>
      <c r="BC940" s="121">
        <f t="shared" si="626"/>
        <v>0</v>
      </c>
      <c r="BD940" s="701">
        <f t="shared" si="626"/>
        <v>0</v>
      </c>
      <c r="BE940" s="693"/>
      <c r="BF940" s="122">
        <f t="shared" si="606"/>
        <v>0</v>
      </c>
      <c r="BG940" s="124"/>
      <c r="BH940" s="122">
        <f t="shared" si="607"/>
        <v>0</v>
      </c>
      <c r="BI940" s="124"/>
      <c r="BJ940" s="122">
        <f t="shared" si="608"/>
        <v>0</v>
      </c>
      <c r="BK940" s="124"/>
      <c r="BL940" s="125">
        <f t="shared" si="609"/>
        <v>0</v>
      </c>
      <c r="BM940" s="124"/>
      <c r="BN940" s="123">
        <f t="shared" si="627"/>
        <v>0</v>
      </c>
      <c r="BO940" s="126">
        <f t="shared" si="627"/>
        <v>0</v>
      </c>
      <c r="BP940" s="127"/>
      <c r="BQ940" s="410"/>
    </row>
    <row r="941" spans="1:69" s="58" customFormat="1" ht="17.55" hidden="1" customHeight="1">
      <c r="A941"/>
      <c r="B941"/>
      <c r="C941" s="139" t="str">
        <f t="shared" si="602"/>
        <v>H</v>
      </c>
      <c r="D941" s="130" t="str">
        <f t="shared" si="621"/>
        <v>Y/G_Dopant</v>
      </c>
      <c r="E941" s="129" t="str">
        <f t="shared" si="617"/>
        <v>LTOM</v>
      </c>
      <c r="F941" s="717"/>
      <c r="G941" s="123">
        <f t="shared" si="622"/>
        <v>0</v>
      </c>
      <c r="H941" s="121">
        <f t="shared" si="622"/>
        <v>0</v>
      </c>
      <c r="I941" s="121">
        <f t="shared" si="622"/>
        <v>0</v>
      </c>
      <c r="J941" s="121">
        <f t="shared" si="622"/>
        <v>0</v>
      </c>
      <c r="K941" s="121">
        <f t="shared" si="622"/>
        <v>0</v>
      </c>
      <c r="L941" s="121">
        <f t="shared" si="622"/>
        <v>0</v>
      </c>
      <c r="M941" s="121">
        <f t="shared" si="622"/>
        <v>0</v>
      </c>
      <c r="N941" s="121">
        <f t="shared" si="622"/>
        <v>0</v>
      </c>
      <c r="O941" s="121">
        <f t="shared" si="622"/>
        <v>0</v>
      </c>
      <c r="P941" s="126">
        <f t="shared" si="622"/>
        <v>0</v>
      </c>
      <c r="Q941" s="122"/>
      <c r="R941" s="408">
        <f t="shared" si="603"/>
        <v>0</v>
      </c>
      <c r="S941" s="693"/>
      <c r="T941" s="700">
        <f t="shared" si="623"/>
        <v>0</v>
      </c>
      <c r="U941" s="701">
        <f t="shared" si="623"/>
        <v>0</v>
      </c>
      <c r="V941" s="693"/>
      <c r="W941" s="700">
        <f t="shared" si="624"/>
        <v>0</v>
      </c>
      <c r="X941" s="126">
        <f t="shared" si="624"/>
        <v>0</v>
      </c>
      <c r="Y941" s="696">
        <f t="shared" si="604"/>
        <v>0</v>
      </c>
      <c r="Z941" s="408">
        <f t="shared" si="605"/>
        <v>0</v>
      </c>
      <c r="AA941" s="127"/>
      <c r="AB941" s="123">
        <f t="shared" si="625"/>
        <v>0</v>
      </c>
      <c r="AC941" s="121">
        <f t="shared" si="625"/>
        <v>0</v>
      </c>
      <c r="AD941" s="121">
        <f t="shared" si="625"/>
        <v>0</v>
      </c>
      <c r="AE941" s="121">
        <f t="shared" si="625"/>
        <v>0</v>
      </c>
      <c r="AF941" s="121">
        <f t="shared" si="625"/>
        <v>0</v>
      </c>
      <c r="AG941" s="121">
        <f t="shared" si="625"/>
        <v>0</v>
      </c>
      <c r="AH941" s="121">
        <f t="shared" si="625"/>
        <v>0</v>
      </c>
      <c r="AI941" s="121">
        <f t="shared" si="625"/>
        <v>0</v>
      </c>
      <c r="AJ941" s="121">
        <f t="shared" si="625"/>
        <v>0</v>
      </c>
      <c r="AK941" s="121">
        <f t="shared" si="625"/>
        <v>0</v>
      </c>
      <c r="AL941" s="121">
        <f t="shared" si="625"/>
        <v>0</v>
      </c>
      <c r="AM941" s="121">
        <f t="shared" si="625"/>
        <v>0</v>
      </c>
      <c r="AN941" s="121">
        <f t="shared" si="625"/>
        <v>0</v>
      </c>
      <c r="AO941" s="701">
        <f t="shared" si="625"/>
        <v>0</v>
      </c>
      <c r="AP941" s="122"/>
      <c r="AQ941" s="123">
        <f t="shared" si="626"/>
        <v>0</v>
      </c>
      <c r="AR941" s="121">
        <f t="shared" si="626"/>
        <v>0</v>
      </c>
      <c r="AS941" s="121">
        <f t="shared" si="626"/>
        <v>0</v>
      </c>
      <c r="AT941" s="121">
        <f t="shared" si="626"/>
        <v>0</v>
      </c>
      <c r="AU941" s="121">
        <f t="shared" si="626"/>
        <v>0</v>
      </c>
      <c r="AV941" s="121">
        <f t="shared" si="626"/>
        <v>0</v>
      </c>
      <c r="AW941" s="121">
        <f t="shared" si="626"/>
        <v>0</v>
      </c>
      <c r="AX941" s="121">
        <f t="shared" si="626"/>
        <v>0</v>
      </c>
      <c r="AY941" s="121">
        <f t="shared" si="626"/>
        <v>0</v>
      </c>
      <c r="AZ941" s="121">
        <f t="shared" si="626"/>
        <v>0</v>
      </c>
      <c r="BA941" s="121">
        <f t="shared" si="626"/>
        <v>0</v>
      </c>
      <c r="BB941" s="121">
        <f t="shared" si="626"/>
        <v>0</v>
      </c>
      <c r="BC941" s="121">
        <f t="shared" si="626"/>
        <v>0</v>
      </c>
      <c r="BD941" s="701">
        <f t="shared" si="626"/>
        <v>0</v>
      </c>
      <c r="BE941" s="693"/>
      <c r="BF941" s="122">
        <f t="shared" si="606"/>
        <v>0</v>
      </c>
      <c r="BG941" s="124"/>
      <c r="BH941" s="122">
        <f t="shared" si="607"/>
        <v>0</v>
      </c>
      <c r="BI941" s="124"/>
      <c r="BJ941" s="122">
        <f t="shared" si="608"/>
        <v>0</v>
      </c>
      <c r="BK941" s="124"/>
      <c r="BL941" s="125">
        <f t="shared" si="609"/>
        <v>0</v>
      </c>
      <c r="BM941" s="124"/>
      <c r="BN941" s="123">
        <f t="shared" si="627"/>
        <v>0</v>
      </c>
      <c r="BO941" s="126">
        <f t="shared" si="627"/>
        <v>0</v>
      </c>
      <c r="BP941" s="127"/>
      <c r="BQ941" s="410"/>
    </row>
    <row r="942" spans="1:69" s="58" customFormat="1" ht="17.55" hidden="1" customHeight="1">
      <c r="A942"/>
      <c r="B942"/>
      <c r="C942" s="139" t="str">
        <f t="shared" si="602"/>
        <v>H</v>
      </c>
      <c r="D942" s="130" t="str">
        <f t="shared" si="621"/>
        <v>Y/G_Dopant</v>
      </c>
      <c r="E942" s="129" t="str">
        <f t="shared" si="617"/>
        <v>Lumilan</v>
      </c>
      <c r="F942" s="717"/>
      <c r="G942" s="123">
        <f t="shared" si="622"/>
        <v>0</v>
      </c>
      <c r="H942" s="121">
        <f t="shared" si="622"/>
        <v>0</v>
      </c>
      <c r="I942" s="121">
        <f t="shared" si="622"/>
        <v>0</v>
      </c>
      <c r="J942" s="121">
        <f t="shared" si="622"/>
        <v>0</v>
      </c>
      <c r="K942" s="121">
        <f t="shared" si="622"/>
        <v>0</v>
      </c>
      <c r="L942" s="121">
        <f t="shared" si="622"/>
        <v>0</v>
      </c>
      <c r="M942" s="121">
        <f t="shared" si="622"/>
        <v>0</v>
      </c>
      <c r="N942" s="121">
        <f t="shared" si="622"/>
        <v>0</v>
      </c>
      <c r="O942" s="121">
        <f t="shared" si="622"/>
        <v>0</v>
      </c>
      <c r="P942" s="126">
        <f t="shared" si="622"/>
        <v>0</v>
      </c>
      <c r="Q942" s="122"/>
      <c r="R942" s="408">
        <f t="shared" si="603"/>
        <v>0</v>
      </c>
      <c r="S942" s="693"/>
      <c r="T942" s="700">
        <f t="shared" si="623"/>
        <v>0</v>
      </c>
      <c r="U942" s="701">
        <f t="shared" si="623"/>
        <v>0</v>
      </c>
      <c r="V942" s="693"/>
      <c r="W942" s="700">
        <f t="shared" si="624"/>
        <v>0</v>
      </c>
      <c r="X942" s="126">
        <f t="shared" si="624"/>
        <v>0</v>
      </c>
      <c r="Y942" s="696">
        <f t="shared" si="604"/>
        <v>0</v>
      </c>
      <c r="Z942" s="408">
        <f t="shared" si="605"/>
        <v>0</v>
      </c>
      <c r="AA942" s="127"/>
      <c r="AB942" s="123">
        <f t="shared" si="625"/>
        <v>0</v>
      </c>
      <c r="AC942" s="121">
        <f t="shared" si="625"/>
        <v>0</v>
      </c>
      <c r="AD942" s="121">
        <f t="shared" si="625"/>
        <v>0</v>
      </c>
      <c r="AE942" s="121">
        <f t="shared" si="625"/>
        <v>0</v>
      </c>
      <c r="AF942" s="121">
        <f t="shared" si="625"/>
        <v>0</v>
      </c>
      <c r="AG942" s="121">
        <f t="shared" si="625"/>
        <v>0</v>
      </c>
      <c r="AH942" s="121">
        <f t="shared" si="625"/>
        <v>0</v>
      </c>
      <c r="AI942" s="121">
        <f t="shared" si="625"/>
        <v>0</v>
      </c>
      <c r="AJ942" s="121">
        <f t="shared" si="625"/>
        <v>0</v>
      </c>
      <c r="AK942" s="121">
        <f t="shared" si="625"/>
        <v>0</v>
      </c>
      <c r="AL942" s="121">
        <f t="shared" si="625"/>
        <v>0</v>
      </c>
      <c r="AM942" s="121">
        <f t="shared" si="625"/>
        <v>0</v>
      </c>
      <c r="AN942" s="121">
        <f t="shared" si="625"/>
        <v>0</v>
      </c>
      <c r="AO942" s="701">
        <f t="shared" si="625"/>
        <v>0</v>
      </c>
      <c r="AP942" s="122"/>
      <c r="AQ942" s="123">
        <f t="shared" si="626"/>
        <v>0</v>
      </c>
      <c r="AR942" s="121">
        <f t="shared" si="626"/>
        <v>0</v>
      </c>
      <c r="AS942" s="121">
        <f t="shared" si="626"/>
        <v>0</v>
      </c>
      <c r="AT942" s="121">
        <f t="shared" si="626"/>
        <v>0</v>
      </c>
      <c r="AU942" s="121">
        <f t="shared" si="626"/>
        <v>0</v>
      </c>
      <c r="AV942" s="121">
        <f t="shared" si="626"/>
        <v>0</v>
      </c>
      <c r="AW942" s="121">
        <f t="shared" si="626"/>
        <v>0</v>
      </c>
      <c r="AX942" s="121">
        <f t="shared" si="626"/>
        <v>0</v>
      </c>
      <c r="AY942" s="121">
        <f t="shared" si="626"/>
        <v>0</v>
      </c>
      <c r="AZ942" s="121">
        <f t="shared" si="626"/>
        <v>0</v>
      </c>
      <c r="BA942" s="121">
        <f t="shared" si="626"/>
        <v>0</v>
      </c>
      <c r="BB942" s="121">
        <f t="shared" si="626"/>
        <v>0</v>
      </c>
      <c r="BC942" s="121">
        <f t="shared" si="626"/>
        <v>0</v>
      </c>
      <c r="BD942" s="701">
        <f t="shared" si="626"/>
        <v>0</v>
      </c>
      <c r="BE942" s="693"/>
      <c r="BF942" s="122">
        <f t="shared" si="606"/>
        <v>0</v>
      </c>
      <c r="BG942" s="124"/>
      <c r="BH942" s="122">
        <f t="shared" si="607"/>
        <v>0</v>
      </c>
      <c r="BI942" s="124"/>
      <c r="BJ942" s="122">
        <f t="shared" si="608"/>
        <v>0</v>
      </c>
      <c r="BK942" s="124"/>
      <c r="BL942" s="125">
        <f t="shared" si="609"/>
        <v>0</v>
      </c>
      <c r="BM942" s="124"/>
      <c r="BN942" s="123">
        <f t="shared" si="627"/>
        <v>0</v>
      </c>
      <c r="BO942" s="126">
        <f t="shared" si="627"/>
        <v>0</v>
      </c>
      <c r="BP942" s="127"/>
      <c r="BQ942" s="410"/>
    </row>
    <row r="943" spans="1:69" s="58" customFormat="1" ht="17.55" hidden="1" customHeight="1">
      <c r="A943"/>
      <c r="B943"/>
      <c r="C943" s="139" t="str">
        <f t="shared" si="602"/>
        <v>H</v>
      </c>
      <c r="D943" s="130" t="str">
        <f t="shared" si="621"/>
        <v>Y/G_Dopant</v>
      </c>
      <c r="E943" s="129" t="str">
        <f t="shared" si="617"/>
        <v>Materion</v>
      </c>
      <c r="F943" s="717"/>
      <c r="G943" s="123">
        <f t="shared" si="622"/>
        <v>0</v>
      </c>
      <c r="H943" s="121">
        <f t="shared" si="622"/>
        <v>0</v>
      </c>
      <c r="I943" s="121">
        <f t="shared" si="622"/>
        <v>0</v>
      </c>
      <c r="J943" s="121">
        <f t="shared" si="622"/>
        <v>0</v>
      </c>
      <c r="K943" s="121">
        <f t="shared" si="622"/>
        <v>0</v>
      </c>
      <c r="L943" s="121">
        <f t="shared" si="622"/>
        <v>0</v>
      </c>
      <c r="M943" s="121">
        <f t="shared" si="622"/>
        <v>0</v>
      </c>
      <c r="N943" s="121">
        <f t="shared" si="622"/>
        <v>0</v>
      </c>
      <c r="O943" s="121">
        <f t="shared" si="622"/>
        <v>0</v>
      </c>
      <c r="P943" s="126">
        <f t="shared" si="622"/>
        <v>0</v>
      </c>
      <c r="Q943" s="122"/>
      <c r="R943" s="408">
        <f t="shared" si="603"/>
        <v>0</v>
      </c>
      <c r="S943" s="693"/>
      <c r="T943" s="700">
        <f t="shared" si="623"/>
        <v>0</v>
      </c>
      <c r="U943" s="701">
        <f t="shared" si="623"/>
        <v>0</v>
      </c>
      <c r="V943" s="693"/>
      <c r="W943" s="700">
        <f t="shared" si="624"/>
        <v>0</v>
      </c>
      <c r="X943" s="126">
        <f t="shared" si="624"/>
        <v>0</v>
      </c>
      <c r="Y943" s="696">
        <f t="shared" si="604"/>
        <v>0</v>
      </c>
      <c r="Z943" s="408">
        <f t="shared" si="605"/>
        <v>0</v>
      </c>
      <c r="AA943" s="127"/>
      <c r="AB943" s="123">
        <f t="shared" si="625"/>
        <v>0</v>
      </c>
      <c r="AC943" s="121">
        <f t="shared" si="625"/>
        <v>0</v>
      </c>
      <c r="AD943" s="121">
        <f t="shared" si="625"/>
        <v>0</v>
      </c>
      <c r="AE943" s="121">
        <f t="shared" si="625"/>
        <v>0</v>
      </c>
      <c r="AF943" s="121">
        <f t="shared" si="625"/>
        <v>0</v>
      </c>
      <c r="AG943" s="121">
        <f t="shared" si="625"/>
        <v>0</v>
      </c>
      <c r="AH943" s="121">
        <f t="shared" si="625"/>
        <v>0</v>
      </c>
      <c r="AI943" s="121">
        <f t="shared" si="625"/>
        <v>0</v>
      </c>
      <c r="AJ943" s="121">
        <f t="shared" si="625"/>
        <v>0</v>
      </c>
      <c r="AK943" s="121">
        <f t="shared" si="625"/>
        <v>0</v>
      </c>
      <c r="AL943" s="121">
        <f t="shared" si="625"/>
        <v>0</v>
      </c>
      <c r="AM943" s="121">
        <f t="shared" si="625"/>
        <v>0</v>
      </c>
      <c r="AN943" s="121">
        <f t="shared" si="625"/>
        <v>0</v>
      </c>
      <c r="AO943" s="701">
        <f t="shared" si="625"/>
        <v>0</v>
      </c>
      <c r="AP943" s="122"/>
      <c r="AQ943" s="123">
        <f t="shared" si="626"/>
        <v>0</v>
      </c>
      <c r="AR943" s="121">
        <f t="shared" si="626"/>
        <v>0</v>
      </c>
      <c r="AS943" s="121">
        <f t="shared" si="626"/>
        <v>0</v>
      </c>
      <c r="AT943" s="121">
        <f t="shared" si="626"/>
        <v>0</v>
      </c>
      <c r="AU943" s="121">
        <f t="shared" si="626"/>
        <v>0</v>
      </c>
      <c r="AV943" s="121">
        <f t="shared" si="626"/>
        <v>0</v>
      </c>
      <c r="AW943" s="121">
        <f t="shared" si="626"/>
        <v>0</v>
      </c>
      <c r="AX943" s="121">
        <f t="shared" si="626"/>
        <v>0</v>
      </c>
      <c r="AY943" s="121">
        <f t="shared" si="626"/>
        <v>0</v>
      </c>
      <c r="AZ943" s="121">
        <f t="shared" si="626"/>
        <v>0</v>
      </c>
      <c r="BA943" s="121">
        <f t="shared" si="626"/>
        <v>0</v>
      </c>
      <c r="BB943" s="121">
        <f t="shared" si="626"/>
        <v>0</v>
      </c>
      <c r="BC943" s="121">
        <f t="shared" si="626"/>
        <v>0</v>
      </c>
      <c r="BD943" s="701">
        <f t="shared" si="626"/>
        <v>0</v>
      </c>
      <c r="BE943" s="693"/>
      <c r="BF943" s="122">
        <f t="shared" si="606"/>
        <v>0</v>
      </c>
      <c r="BG943" s="124"/>
      <c r="BH943" s="122">
        <f t="shared" si="607"/>
        <v>0</v>
      </c>
      <c r="BI943" s="124"/>
      <c r="BJ943" s="122">
        <f t="shared" si="608"/>
        <v>0</v>
      </c>
      <c r="BK943" s="124"/>
      <c r="BL943" s="125">
        <f t="shared" si="609"/>
        <v>0</v>
      </c>
      <c r="BM943" s="124"/>
      <c r="BN943" s="123">
        <f t="shared" si="627"/>
        <v>0</v>
      </c>
      <c r="BO943" s="126">
        <f t="shared" si="627"/>
        <v>0</v>
      </c>
      <c r="BP943" s="127"/>
      <c r="BQ943" s="410"/>
    </row>
    <row r="944" spans="1:69" s="58" customFormat="1" ht="17.55" hidden="1" customHeight="1">
      <c r="A944"/>
      <c r="B944"/>
      <c r="C944" s="139" t="str">
        <f t="shared" si="602"/>
        <v>H</v>
      </c>
      <c r="D944" s="130" t="str">
        <f t="shared" si="621"/>
        <v>Y/G_Dopant</v>
      </c>
      <c r="E944" s="129" t="str">
        <f t="shared" si="617"/>
        <v>Merck</v>
      </c>
      <c r="F944" s="717"/>
      <c r="G944" s="123">
        <f t="shared" si="622"/>
        <v>0</v>
      </c>
      <c r="H944" s="121">
        <f t="shared" si="622"/>
        <v>0</v>
      </c>
      <c r="I944" s="121">
        <f t="shared" si="622"/>
        <v>0</v>
      </c>
      <c r="J944" s="121">
        <f t="shared" si="622"/>
        <v>0</v>
      </c>
      <c r="K944" s="121">
        <f t="shared" si="622"/>
        <v>0</v>
      </c>
      <c r="L944" s="121">
        <f t="shared" si="622"/>
        <v>0</v>
      </c>
      <c r="M944" s="121">
        <f t="shared" si="622"/>
        <v>0</v>
      </c>
      <c r="N944" s="121">
        <f t="shared" si="622"/>
        <v>0</v>
      </c>
      <c r="O944" s="121">
        <f t="shared" si="622"/>
        <v>0</v>
      </c>
      <c r="P944" s="126">
        <f t="shared" si="622"/>
        <v>0</v>
      </c>
      <c r="Q944" s="122"/>
      <c r="R944" s="408">
        <f t="shared" si="603"/>
        <v>0</v>
      </c>
      <c r="S944" s="693"/>
      <c r="T944" s="700">
        <f t="shared" si="623"/>
        <v>0</v>
      </c>
      <c r="U944" s="701">
        <f t="shared" si="623"/>
        <v>0</v>
      </c>
      <c r="V944" s="693"/>
      <c r="W944" s="700">
        <f t="shared" si="624"/>
        <v>0</v>
      </c>
      <c r="X944" s="126">
        <f t="shared" si="624"/>
        <v>0</v>
      </c>
      <c r="Y944" s="696">
        <f t="shared" si="604"/>
        <v>0</v>
      </c>
      <c r="Z944" s="408">
        <f t="shared" si="605"/>
        <v>0</v>
      </c>
      <c r="AA944" s="127"/>
      <c r="AB944" s="123">
        <f t="shared" si="625"/>
        <v>0</v>
      </c>
      <c r="AC944" s="121">
        <f t="shared" si="625"/>
        <v>0</v>
      </c>
      <c r="AD944" s="121">
        <f t="shared" si="625"/>
        <v>0</v>
      </c>
      <c r="AE944" s="121">
        <f t="shared" si="625"/>
        <v>0</v>
      </c>
      <c r="AF944" s="121">
        <f t="shared" si="625"/>
        <v>0</v>
      </c>
      <c r="AG944" s="121">
        <f t="shared" si="625"/>
        <v>0</v>
      </c>
      <c r="AH944" s="121">
        <f t="shared" si="625"/>
        <v>0</v>
      </c>
      <c r="AI944" s="121">
        <f t="shared" si="625"/>
        <v>0</v>
      </c>
      <c r="AJ944" s="121">
        <f t="shared" si="625"/>
        <v>0</v>
      </c>
      <c r="AK944" s="121">
        <f t="shared" si="625"/>
        <v>0</v>
      </c>
      <c r="AL944" s="121">
        <f t="shared" si="625"/>
        <v>0</v>
      </c>
      <c r="AM944" s="121">
        <f t="shared" si="625"/>
        <v>0</v>
      </c>
      <c r="AN944" s="121">
        <f t="shared" si="625"/>
        <v>0</v>
      </c>
      <c r="AO944" s="701">
        <f t="shared" si="625"/>
        <v>0</v>
      </c>
      <c r="AP944" s="122"/>
      <c r="AQ944" s="123">
        <f t="shared" si="626"/>
        <v>0</v>
      </c>
      <c r="AR944" s="121">
        <f t="shared" si="626"/>
        <v>0</v>
      </c>
      <c r="AS944" s="121">
        <f t="shared" si="626"/>
        <v>0</v>
      </c>
      <c r="AT944" s="121">
        <f t="shared" si="626"/>
        <v>0</v>
      </c>
      <c r="AU944" s="121">
        <f t="shared" si="626"/>
        <v>0</v>
      </c>
      <c r="AV944" s="121">
        <f t="shared" si="626"/>
        <v>0</v>
      </c>
      <c r="AW944" s="121">
        <f t="shared" si="626"/>
        <v>0</v>
      </c>
      <c r="AX944" s="121">
        <f t="shared" si="626"/>
        <v>0</v>
      </c>
      <c r="AY944" s="121">
        <f t="shared" si="626"/>
        <v>0</v>
      </c>
      <c r="AZ944" s="121">
        <f t="shared" si="626"/>
        <v>0</v>
      </c>
      <c r="BA944" s="121">
        <f t="shared" si="626"/>
        <v>0</v>
      </c>
      <c r="BB944" s="121">
        <f t="shared" si="626"/>
        <v>0</v>
      </c>
      <c r="BC944" s="121">
        <f t="shared" si="626"/>
        <v>0</v>
      </c>
      <c r="BD944" s="701">
        <f t="shared" si="626"/>
        <v>0</v>
      </c>
      <c r="BE944" s="693"/>
      <c r="BF944" s="122">
        <f t="shared" si="606"/>
        <v>0</v>
      </c>
      <c r="BG944" s="124"/>
      <c r="BH944" s="122">
        <f t="shared" si="607"/>
        <v>0</v>
      </c>
      <c r="BI944" s="124"/>
      <c r="BJ944" s="122">
        <f t="shared" si="608"/>
        <v>0</v>
      </c>
      <c r="BK944" s="124"/>
      <c r="BL944" s="125">
        <f t="shared" si="609"/>
        <v>0</v>
      </c>
      <c r="BM944" s="124"/>
      <c r="BN944" s="123">
        <f t="shared" si="627"/>
        <v>0</v>
      </c>
      <c r="BO944" s="126">
        <f t="shared" si="627"/>
        <v>0</v>
      </c>
      <c r="BP944" s="127"/>
      <c r="BQ944" s="410"/>
    </row>
    <row r="945" spans="1:69" s="58" customFormat="1" ht="17.55" hidden="1" customHeight="1">
      <c r="A945"/>
      <c r="B945"/>
      <c r="C945" s="139" t="str">
        <f t="shared" si="602"/>
        <v>H</v>
      </c>
      <c r="D945" s="130" t="str">
        <f t="shared" si="621"/>
        <v>Y/G_Dopant</v>
      </c>
      <c r="E945" s="129" t="str">
        <f t="shared" si="617"/>
        <v>Nisso</v>
      </c>
      <c r="F945" s="717"/>
      <c r="G945" s="123">
        <f t="shared" si="622"/>
        <v>0</v>
      </c>
      <c r="H945" s="121">
        <f t="shared" si="622"/>
        <v>0</v>
      </c>
      <c r="I945" s="121">
        <f t="shared" si="622"/>
        <v>0</v>
      </c>
      <c r="J945" s="121">
        <f t="shared" si="622"/>
        <v>0</v>
      </c>
      <c r="K945" s="121">
        <f t="shared" si="622"/>
        <v>0</v>
      </c>
      <c r="L945" s="121">
        <f t="shared" si="622"/>
        <v>0</v>
      </c>
      <c r="M945" s="121">
        <f t="shared" si="622"/>
        <v>0</v>
      </c>
      <c r="N945" s="121">
        <f t="shared" si="622"/>
        <v>0</v>
      </c>
      <c r="O945" s="121">
        <f t="shared" si="622"/>
        <v>0</v>
      </c>
      <c r="P945" s="126">
        <f t="shared" si="622"/>
        <v>0</v>
      </c>
      <c r="Q945" s="122"/>
      <c r="R945" s="408">
        <f t="shared" si="603"/>
        <v>0</v>
      </c>
      <c r="S945" s="693"/>
      <c r="T945" s="700">
        <f t="shared" si="623"/>
        <v>0</v>
      </c>
      <c r="U945" s="701">
        <f t="shared" si="623"/>
        <v>0</v>
      </c>
      <c r="V945" s="693"/>
      <c r="W945" s="700">
        <f t="shared" si="624"/>
        <v>0</v>
      </c>
      <c r="X945" s="126">
        <f t="shared" si="624"/>
        <v>0</v>
      </c>
      <c r="Y945" s="696">
        <f t="shared" si="604"/>
        <v>0</v>
      </c>
      <c r="Z945" s="408">
        <f t="shared" si="605"/>
        <v>0</v>
      </c>
      <c r="AA945" s="127"/>
      <c r="AB945" s="123">
        <f t="shared" si="625"/>
        <v>0</v>
      </c>
      <c r="AC945" s="121">
        <f t="shared" si="625"/>
        <v>0</v>
      </c>
      <c r="AD945" s="121">
        <f t="shared" si="625"/>
        <v>0</v>
      </c>
      <c r="AE945" s="121">
        <f t="shared" si="625"/>
        <v>0</v>
      </c>
      <c r="AF945" s="121">
        <f t="shared" si="625"/>
        <v>0</v>
      </c>
      <c r="AG945" s="121">
        <f t="shared" si="625"/>
        <v>0</v>
      </c>
      <c r="AH945" s="121">
        <f t="shared" si="625"/>
        <v>0</v>
      </c>
      <c r="AI945" s="121">
        <f t="shared" si="625"/>
        <v>0</v>
      </c>
      <c r="AJ945" s="121">
        <f t="shared" si="625"/>
        <v>0</v>
      </c>
      <c r="AK945" s="121">
        <f t="shared" si="625"/>
        <v>0</v>
      </c>
      <c r="AL945" s="121">
        <f t="shared" si="625"/>
        <v>0</v>
      </c>
      <c r="AM945" s="121">
        <f t="shared" si="625"/>
        <v>0</v>
      </c>
      <c r="AN945" s="121">
        <f t="shared" si="625"/>
        <v>0</v>
      </c>
      <c r="AO945" s="701">
        <f t="shared" si="625"/>
        <v>0</v>
      </c>
      <c r="AP945" s="122"/>
      <c r="AQ945" s="123">
        <f t="shared" si="626"/>
        <v>0</v>
      </c>
      <c r="AR945" s="121">
        <f t="shared" si="626"/>
        <v>0</v>
      </c>
      <c r="AS945" s="121">
        <f t="shared" si="626"/>
        <v>0</v>
      </c>
      <c r="AT945" s="121">
        <f t="shared" si="626"/>
        <v>0</v>
      </c>
      <c r="AU945" s="121">
        <f t="shared" si="626"/>
        <v>0</v>
      </c>
      <c r="AV945" s="121">
        <f t="shared" si="626"/>
        <v>0</v>
      </c>
      <c r="AW945" s="121">
        <f t="shared" si="626"/>
        <v>0</v>
      </c>
      <c r="AX945" s="121">
        <f t="shared" si="626"/>
        <v>0</v>
      </c>
      <c r="AY945" s="121">
        <f t="shared" si="626"/>
        <v>0</v>
      </c>
      <c r="AZ945" s="121">
        <f t="shared" si="626"/>
        <v>0</v>
      </c>
      <c r="BA945" s="121">
        <f t="shared" si="626"/>
        <v>0</v>
      </c>
      <c r="BB945" s="121">
        <f t="shared" si="626"/>
        <v>0</v>
      </c>
      <c r="BC945" s="121">
        <f t="shared" si="626"/>
        <v>0</v>
      </c>
      <c r="BD945" s="701">
        <f t="shared" si="626"/>
        <v>0</v>
      </c>
      <c r="BE945" s="693"/>
      <c r="BF945" s="122">
        <f t="shared" si="606"/>
        <v>0</v>
      </c>
      <c r="BG945" s="124"/>
      <c r="BH945" s="122">
        <f t="shared" si="607"/>
        <v>0</v>
      </c>
      <c r="BI945" s="124"/>
      <c r="BJ945" s="122">
        <f t="shared" si="608"/>
        <v>0</v>
      </c>
      <c r="BK945" s="124"/>
      <c r="BL945" s="125">
        <f t="shared" si="609"/>
        <v>0</v>
      </c>
      <c r="BM945" s="124"/>
      <c r="BN945" s="123">
        <f t="shared" si="627"/>
        <v>0</v>
      </c>
      <c r="BO945" s="126">
        <f t="shared" si="627"/>
        <v>0</v>
      </c>
      <c r="BP945" s="127"/>
      <c r="BQ945" s="410"/>
    </row>
    <row r="946" spans="1:69" s="58" customFormat="1" ht="17.55" hidden="1" customHeight="1">
      <c r="A946"/>
      <c r="B946"/>
      <c r="C946" s="139" t="str">
        <f t="shared" si="602"/>
        <v>H</v>
      </c>
      <c r="D946" s="130" t="str">
        <f t="shared" si="621"/>
        <v>Y/G_Dopant</v>
      </c>
      <c r="E946" s="129" t="str">
        <f t="shared" si="617"/>
        <v>Novaled</v>
      </c>
      <c r="F946" s="717"/>
      <c r="G946" s="123">
        <f t="shared" ref="G946:P955" si="628">SUMIFS(Share, Y, $E$3, Config, $G$11, P, G$15, LType, $D946, MSup, $E946)</f>
        <v>0</v>
      </c>
      <c r="H946" s="121">
        <f t="shared" si="628"/>
        <v>0</v>
      </c>
      <c r="I946" s="121">
        <f t="shared" si="628"/>
        <v>0</v>
      </c>
      <c r="J946" s="121">
        <f t="shared" si="628"/>
        <v>0</v>
      </c>
      <c r="K946" s="121">
        <f t="shared" si="628"/>
        <v>0</v>
      </c>
      <c r="L946" s="121">
        <f t="shared" si="628"/>
        <v>0</v>
      </c>
      <c r="M946" s="121">
        <f t="shared" si="628"/>
        <v>0</v>
      </c>
      <c r="N946" s="121">
        <f t="shared" si="628"/>
        <v>0</v>
      </c>
      <c r="O946" s="121">
        <f t="shared" si="628"/>
        <v>0</v>
      </c>
      <c r="P946" s="126">
        <f t="shared" si="628"/>
        <v>0</v>
      </c>
      <c r="Q946" s="122"/>
      <c r="R946" s="408">
        <f t="shared" si="603"/>
        <v>0</v>
      </c>
      <c r="S946" s="693"/>
      <c r="T946" s="700">
        <f t="shared" si="623"/>
        <v>0</v>
      </c>
      <c r="U946" s="701">
        <f t="shared" si="623"/>
        <v>0</v>
      </c>
      <c r="V946" s="693"/>
      <c r="W946" s="700">
        <f t="shared" si="624"/>
        <v>0</v>
      </c>
      <c r="X946" s="126">
        <f t="shared" si="624"/>
        <v>0</v>
      </c>
      <c r="Y946" s="696">
        <f t="shared" si="604"/>
        <v>0</v>
      </c>
      <c r="Z946" s="408">
        <f t="shared" si="605"/>
        <v>0</v>
      </c>
      <c r="AA946" s="127"/>
      <c r="AB946" s="123">
        <f t="shared" ref="AB946:AO955" si="629">SUMIFS(Share, Y, $E$3, Config, $AB$11, P, AB$15, LType, $D946, MSup, $E946)</f>
        <v>0</v>
      </c>
      <c r="AC946" s="121">
        <f t="shared" si="629"/>
        <v>0</v>
      </c>
      <c r="AD946" s="121">
        <f t="shared" si="629"/>
        <v>0</v>
      </c>
      <c r="AE946" s="121">
        <f t="shared" si="629"/>
        <v>0</v>
      </c>
      <c r="AF946" s="121">
        <f t="shared" si="629"/>
        <v>0</v>
      </c>
      <c r="AG946" s="121">
        <f t="shared" si="629"/>
        <v>0</v>
      </c>
      <c r="AH946" s="121">
        <f t="shared" si="629"/>
        <v>0</v>
      </c>
      <c r="AI946" s="121">
        <f t="shared" si="629"/>
        <v>0</v>
      </c>
      <c r="AJ946" s="121">
        <f t="shared" si="629"/>
        <v>0</v>
      </c>
      <c r="AK946" s="121">
        <f t="shared" si="629"/>
        <v>0</v>
      </c>
      <c r="AL946" s="121">
        <f t="shared" si="629"/>
        <v>0</v>
      </c>
      <c r="AM946" s="121">
        <f t="shared" si="629"/>
        <v>0</v>
      </c>
      <c r="AN946" s="121">
        <f t="shared" si="629"/>
        <v>0</v>
      </c>
      <c r="AO946" s="701">
        <f t="shared" si="629"/>
        <v>0</v>
      </c>
      <c r="AP946" s="122"/>
      <c r="AQ946" s="123">
        <f t="shared" ref="AQ946:BD955" si="630">SUMIFS(Share, Y, $E$3, Config, $AQ$11, P, AQ$15, LType, $D946, MSup, $E946)</f>
        <v>0</v>
      </c>
      <c r="AR946" s="121">
        <f t="shared" si="630"/>
        <v>0</v>
      </c>
      <c r="AS946" s="121">
        <f t="shared" si="630"/>
        <v>0</v>
      </c>
      <c r="AT946" s="121">
        <f t="shared" si="630"/>
        <v>0</v>
      </c>
      <c r="AU946" s="121">
        <f t="shared" si="630"/>
        <v>0</v>
      </c>
      <c r="AV946" s="121">
        <f t="shared" si="630"/>
        <v>0</v>
      </c>
      <c r="AW946" s="121">
        <f t="shared" si="630"/>
        <v>0</v>
      </c>
      <c r="AX946" s="121">
        <f t="shared" si="630"/>
        <v>0</v>
      </c>
      <c r="AY946" s="121">
        <f t="shared" si="630"/>
        <v>0</v>
      </c>
      <c r="AZ946" s="121">
        <f t="shared" si="630"/>
        <v>0</v>
      </c>
      <c r="BA946" s="121">
        <f t="shared" si="630"/>
        <v>0</v>
      </c>
      <c r="BB946" s="121">
        <f t="shared" si="630"/>
        <v>0</v>
      </c>
      <c r="BC946" s="121">
        <f t="shared" si="630"/>
        <v>0</v>
      </c>
      <c r="BD946" s="701">
        <f t="shared" si="630"/>
        <v>0</v>
      </c>
      <c r="BE946" s="693"/>
      <c r="BF946" s="122">
        <f t="shared" si="606"/>
        <v>0</v>
      </c>
      <c r="BG946" s="124"/>
      <c r="BH946" s="122">
        <f t="shared" si="607"/>
        <v>0</v>
      </c>
      <c r="BI946" s="124"/>
      <c r="BJ946" s="122">
        <f t="shared" si="608"/>
        <v>0</v>
      </c>
      <c r="BK946" s="124"/>
      <c r="BL946" s="125">
        <f t="shared" si="609"/>
        <v>0</v>
      </c>
      <c r="BM946" s="124"/>
      <c r="BN946" s="123">
        <f t="shared" si="627"/>
        <v>0</v>
      </c>
      <c r="BO946" s="126">
        <f t="shared" si="627"/>
        <v>0</v>
      </c>
      <c r="BP946" s="127"/>
      <c r="BQ946" s="410"/>
    </row>
    <row r="947" spans="1:69" s="58" customFormat="1" ht="17.55" hidden="1" customHeight="1">
      <c r="A947"/>
      <c r="B947"/>
      <c r="C947" s="139" t="str">
        <f t="shared" si="602"/>
        <v>H</v>
      </c>
      <c r="D947" s="130" t="str">
        <f t="shared" si="621"/>
        <v>Y/G_Dopant</v>
      </c>
      <c r="E947" s="129" t="str">
        <f t="shared" si="617"/>
        <v>NSCC</v>
      </c>
      <c r="F947" s="717"/>
      <c r="G947" s="123">
        <f t="shared" si="628"/>
        <v>0</v>
      </c>
      <c r="H947" s="121">
        <f t="shared" si="628"/>
        <v>0</v>
      </c>
      <c r="I947" s="121">
        <f t="shared" si="628"/>
        <v>0</v>
      </c>
      <c r="J947" s="121">
        <f t="shared" si="628"/>
        <v>0</v>
      </c>
      <c r="K947" s="121">
        <f t="shared" si="628"/>
        <v>0</v>
      </c>
      <c r="L947" s="121">
        <f t="shared" si="628"/>
        <v>0</v>
      </c>
      <c r="M947" s="121">
        <f t="shared" si="628"/>
        <v>0</v>
      </c>
      <c r="N947" s="121">
        <f t="shared" si="628"/>
        <v>0</v>
      </c>
      <c r="O947" s="121">
        <f t="shared" si="628"/>
        <v>0</v>
      </c>
      <c r="P947" s="126">
        <f t="shared" si="628"/>
        <v>0</v>
      </c>
      <c r="Q947" s="122"/>
      <c r="R947" s="408">
        <f t="shared" si="603"/>
        <v>0</v>
      </c>
      <c r="S947" s="693"/>
      <c r="T947" s="700">
        <f t="shared" si="623"/>
        <v>0</v>
      </c>
      <c r="U947" s="701">
        <f t="shared" si="623"/>
        <v>0</v>
      </c>
      <c r="V947" s="693"/>
      <c r="W947" s="700">
        <f t="shared" si="624"/>
        <v>0</v>
      </c>
      <c r="X947" s="126">
        <f t="shared" si="624"/>
        <v>0</v>
      </c>
      <c r="Y947" s="696">
        <f t="shared" si="604"/>
        <v>0</v>
      </c>
      <c r="Z947" s="408">
        <f t="shared" si="605"/>
        <v>0</v>
      </c>
      <c r="AA947" s="127"/>
      <c r="AB947" s="123">
        <f t="shared" si="629"/>
        <v>0</v>
      </c>
      <c r="AC947" s="121">
        <f t="shared" si="629"/>
        <v>0</v>
      </c>
      <c r="AD947" s="121">
        <f t="shared" si="629"/>
        <v>0</v>
      </c>
      <c r="AE947" s="121">
        <f t="shared" si="629"/>
        <v>0</v>
      </c>
      <c r="AF947" s="121">
        <f t="shared" si="629"/>
        <v>0</v>
      </c>
      <c r="AG947" s="121">
        <f t="shared" si="629"/>
        <v>0</v>
      </c>
      <c r="AH947" s="121">
        <f t="shared" si="629"/>
        <v>0</v>
      </c>
      <c r="AI947" s="121">
        <f t="shared" si="629"/>
        <v>0</v>
      </c>
      <c r="AJ947" s="121">
        <f t="shared" si="629"/>
        <v>0</v>
      </c>
      <c r="AK947" s="121">
        <f t="shared" si="629"/>
        <v>0</v>
      </c>
      <c r="AL947" s="121">
        <f t="shared" si="629"/>
        <v>0</v>
      </c>
      <c r="AM947" s="121">
        <f t="shared" si="629"/>
        <v>0</v>
      </c>
      <c r="AN947" s="121">
        <f t="shared" si="629"/>
        <v>0</v>
      </c>
      <c r="AO947" s="701">
        <f t="shared" si="629"/>
        <v>0</v>
      </c>
      <c r="AP947" s="122"/>
      <c r="AQ947" s="123">
        <f t="shared" si="630"/>
        <v>0</v>
      </c>
      <c r="AR947" s="121">
        <f t="shared" si="630"/>
        <v>0</v>
      </c>
      <c r="AS947" s="121">
        <f t="shared" si="630"/>
        <v>0</v>
      </c>
      <c r="AT947" s="121">
        <f t="shared" si="630"/>
        <v>0</v>
      </c>
      <c r="AU947" s="121">
        <f t="shared" si="630"/>
        <v>0</v>
      </c>
      <c r="AV947" s="121">
        <f t="shared" si="630"/>
        <v>0</v>
      </c>
      <c r="AW947" s="121">
        <f t="shared" si="630"/>
        <v>0</v>
      </c>
      <c r="AX947" s="121">
        <f t="shared" si="630"/>
        <v>0</v>
      </c>
      <c r="AY947" s="121">
        <f t="shared" si="630"/>
        <v>0</v>
      </c>
      <c r="AZ947" s="121">
        <f t="shared" si="630"/>
        <v>0</v>
      </c>
      <c r="BA947" s="121">
        <f t="shared" si="630"/>
        <v>0</v>
      </c>
      <c r="BB947" s="121">
        <f t="shared" si="630"/>
        <v>0</v>
      </c>
      <c r="BC947" s="121">
        <f t="shared" si="630"/>
        <v>0</v>
      </c>
      <c r="BD947" s="701">
        <f t="shared" si="630"/>
        <v>0</v>
      </c>
      <c r="BE947" s="693"/>
      <c r="BF947" s="122">
        <f t="shared" si="606"/>
        <v>0</v>
      </c>
      <c r="BG947" s="124"/>
      <c r="BH947" s="122">
        <f t="shared" si="607"/>
        <v>0</v>
      </c>
      <c r="BI947" s="124"/>
      <c r="BJ947" s="122">
        <f t="shared" si="608"/>
        <v>0</v>
      </c>
      <c r="BK947" s="124"/>
      <c r="BL947" s="125">
        <f t="shared" si="609"/>
        <v>0</v>
      </c>
      <c r="BM947" s="124"/>
      <c r="BN947" s="123">
        <f t="shared" si="627"/>
        <v>0</v>
      </c>
      <c r="BO947" s="126">
        <f t="shared" si="627"/>
        <v>0</v>
      </c>
      <c r="BP947" s="127"/>
      <c r="BQ947" s="410"/>
    </row>
    <row r="948" spans="1:69" s="58" customFormat="1" ht="17.55" hidden="1" customHeight="1">
      <c r="A948"/>
      <c r="B948"/>
      <c r="C948" s="139" t="str">
        <f t="shared" si="602"/>
        <v>H</v>
      </c>
      <c r="D948" s="130" t="str">
        <f t="shared" si="621"/>
        <v>Y/G_Dopant</v>
      </c>
      <c r="E948" s="129" t="str">
        <f t="shared" si="617"/>
        <v>P&amp;H Tech</v>
      </c>
      <c r="F948" s="717"/>
      <c r="G948" s="123">
        <f t="shared" si="628"/>
        <v>0</v>
      </c>
      <c r="H948" s="121">
        <f t="shared" si="628"/>
        <v>0</v>
      </c>
      <c r="I948" s="121">
        <f t="shared" si="628"/>
        <v>0</v>
      </c>
      <c r="J948" s="121">
        <f t="shared" si="628"/>
        <v>0</v>
      </c>
      <c r="K948" s="121">
        <f t="shared" si="628"/>
        <v>0</v>
      </c>
      <c r="L948" s="121">
        <f t="shared" si="628"/>
        <v>0</v>
      </c>
      <c r="M948" s="121">
        <f t="shared" si="628"/>
        <v>0</v>
      </c>
      <c r="N948" s="121">
        <f t="shared" si="628"/>
        <v>0</v>
      </c>
      <c r="O948" s="121">
        <f t="shared" si="628"/>
        <v>0</v>
      </c>
      <c r="P948" s="126">
        <f t="shared" si="628"/>
        <v>0</v>
      </c>
      <c r="Q948" s="122"/>
      <c r="R948" s="408">
        <f t="shared" si="603"/>
        <v>0</v>
      </c>
      <c r="S948" s="693"/>
      <c r="T948" s="700">
        <f t="shared" si="623"/>
        <v>0</v>
      </c>
      <c r="U948" s="701">
        <f t="shared" si="623"/>
        <v>0</v>
      </c>
      <c r="V948" s="693"/>
      <c r="W948" s="700">
        <f t="shared" si="624"/>
        <v>0</v>
      </c>
      <c r="X948" s="126">
        <f t="shared" si="624"/>
        <v>0</v>
      </c>
      <c r="Y948" s="696">
        <f t="shared" si="604"/>
        <v>0</v>
      </c>
      <c r="Z948" s="408">
        <f t="shared" si="605"/>
        <v>0</v>
      </c>
      <c r="AA948" s="127"/>
      <c r="AB948" s="123">
        <f t="shared" si="629"/>
        <v>0</v>
      </c>
      <c r="AC948" s="121">
        <f t="shared" si="629"/>
        <v>0</v>
      </c>
      <c r="AD948" s="121">
        <f t="shared" si="629"/>
        <v>0</v>
      </c>
      <c r="AE948" s="121">
        <f t="shared" si="629"/>
        <v>0</v>
      </c>
      <c r="AF948" s="121">
        <f t="shared" si="629"/>
        <v>0</v>
      </c>
      <c r="AG948" s="121">
        <f t="shared" si="629"/>
        <v>0</v>
      </c>
      <c r="AH948" s="121">
        <f t="shared" si="629"/>
        <v>0</v>
      </c>
      <c r="AI948" s="121">
        <f t="shared" si="629"/>
        <v>0</v>
      </c>
      <c r="AJ948" s="121">
        <f t="shared" si="629"/>
        <v>0</v>
      </c>
      <c r="AK948" s="121">
        <f t="shared" si="629"/>
        <v>0</v>
      </c>
      <c r="AL948" s="121">
        <f t="shared" si="629"/>
        <v>0</v>
      </c>
      <c r="AM948" s="121">
        <f t="shared" si="629"/>
        <v>0</v>
      </c>
      <c r="AN948" s="121">
        <f t="shared" si="629"/>
        <v>0</v>
      </c>
      <c r="AO948" s="701">
        <f t="shared" si="629"/>
        <v>0</v>
      </c>
      <c r="AP948" s="122"/>
      <c r="AQ948" s="123">
        <f t="shared" si="630"/>
        <v>0</v>
      </c>
      <c r="AR948" s="121">
        <f t="shared" si="630"/>
        <v>0</v>
      </c>
      <c r="AS948" s="121">
        <f t="shared" si="630"/>
        <v>0</v>
      </c>
      <c r="AT948" s="121">
        <f t="shared" si="630"/>
        <v>0</v>
      </c>
      <c r="AU948" s="121">
        <f t="shared" si="630"/>
        <v>0</v>
      </c>
      <c r="AV948" s="121">
        <f t="shared" si="630"/>
        <v>0</v>
      </c>
      <c r="AW948" s="121">
        <f t="shared" si="630"/>
        <v>0</v>
      </c>
      <c r="AX948" s="121">
        <f t="shared" si="630"/>
        <v>0</v>
      </c>
      <c r="AY948" s="121">
        <f t="shared" si="630"/>
        <v>0</v>
      </c>
      <c r="AZ948" s="121">
        <f t="shared" si="630"/>
        <v>0</v>
      </c>
      <c r="BA948" s="121">
        <f t="shared" si="630"/>
        <v>0</v>
      </c>
      <c r="BB948" s="121">
        <f t="shared" si="630"/>
        <v>0</v>
      </c>
      <c r="BC948" s="121">
        <f t="shared" si="630"/>
        <v>0</v>
      </c>
      <c r="BD948" s="701">
        <f t="shared" si="630"/>
        <v>0</v>
      </c>
      <c r="BE948" s="693"/>
      <c r="BF948" s="122">
        <f t="shared" si="606"/>
        <v>0</v>
      </c>
      <c r="BG948" s="124"/>
      <c r="BH948" s="122">
        <f t="shared" si="607"/>
        <v>0</v>
      </c>
      <c r="BI948" s="124"/>
      <c r="BJ948" s="122">
        <f t="shared" si="608"/>
        <v>0</v>
      </c>
      <c r="BK948" s="124"/>
      <c r="BL948" s="125">
        <f t="shared" si="609"/>
        <v>0</v>
      </c>
      <c r="BM948" s="124"/>
      <c r="BN948" s="123">
        <f t="shared" si="627"/>
        <v>0</v>
      </c>
      <c r="BO948" s="126">
        <f t="shared" si="627"/>
        <v>0</v>
      </c>
      <c r="BP948" s="127"/>
      <c r="BQ948" s="410"/>
    </row>
    <row r="949" spans="1:69" s="58" customFormat="1" ht="17.55" hidden="1" customHeight="1">
      <c r="A949"/>
      <c r="B949"/>
      <c r="C949" s="139" t="str">
        <f t="shared" si="602"/>
        <v>H</v>
      </c>
      <c r="D949" s="130" t="str">
        <f t="shared" si="621"/>
        <v>Y/G_Dopant</v>
      </c>
      <c r="E949" s="129" t="str">
        <f t="shared" si="617"/>
        <v>Samsung SDI</v>
      </c>
      <c r="F949" s="717"/>
      <c r="G949" s="123">
        <f t="shared" si="628"/>
        <v>0</v>
      </c>
      <c r="H949" s="121">
        <f t="shared" si="628"/>
        <v>0</v>
      </c>
      <c r="I949" s="121">
        <f t="shared" si="628"/>
        <v>0</v>
      </c>
      <c r="J949" s="121">
        <f t="shared" si="628"/>
        <v>0</v>
      </c>
      <c r="K949" s="121">
        <f t="shared" si="628"/>
        <v>0</v>
      </c>
      <c r="L949" s="121">
        <f t="shared" si="628"/>
        <v>0</v>
      </c>
      <c r="M949" s="121">
        <f t="shared" si="628"/>
        <v>0</v>
      </c>
      <c r="N949" s="121">
        <f t="shared" si="628"/>
        <v>0</v>
      </c>
      <c r="O949" s="121">
        <f t="shared" si="628"/>
        <v>0</v>
      </c>
      <c r="P949" s="126">
        <f t="shared" si="628"/>
        <v>0</v>
      </c>
      <c r="Q949" s="122"/>
      <c r="R949" s="408">
        <f t="shared" si="603"/>
        <v>0</v>
      </c>
      <c r="S949" s="693"/>
      <c r="T949" s="700">
        <f t="shared" si="623"/>
        <v>0</v>
      </c>
      <c r="U949" s="701">
        <f t="shared" si="623"/>
        <v>0</v>
      </c>
      <c r="V949" s="693"/>
      <c r="W949" s="700">
        <f t="shared" si="624"/>
        <v>0</v>
      </c>
      <c r="X949" s="126">
        <f t="shared" si="624"/>
        <v>0</v>
      </c>
      <c r="Y949" s="696">
        <f t="shared" si="604"/>
        <v>0</v>
      </c>
      <c r="Z949" s="408">
        <f t="shared" si="605"/>
        <v>0</v>
      </c>
      <c r="AA949" s="127"/>
      <c r="AB949" s="123">
        <f t="shared" si="629"/>
        <v>0</v>
      </c>
      <c r="AC949" s="121">
        <f t="shared" si="629"/>
        <v>0</v>
      </c>
      <c r="AD949" s="121">
        <f t="shared" si="629"/>
        <v>0</v>
      </c>
      <c r="AE949" s="121">
        <f t="shared" si="629"/>
        <v>0</v>
      </c>
      <c r="AF949" s="121">
        <f t="shared" si="629"/>
        <v>0</v>
      </c>
      <c r="AG949" s="121">
        <f t="shared" si="629"/>
        <v>0</v>
      </c>
      <c r="AH949" s="121">
        <f t="shared" si="629"/>
        <v>0</v>
      </c>
      <c r="AI949" s="121">
        <f t="shared" si="629"/>
        <v>0</v>
      </c>
      <c r="AJ949" s="121">
        <f t="shared" si="629"/>
        <v>0</v>
      </c>
      <c r="AK949" s="121">
        <f t="shared" si="629"/>
        <v>0</v>
      </c>
      <c r="AL949" s="121">
        <f t="shared" si="629"/>
        <v>0</v>
      </c>
      <c r="AM949" s="121">
        <f t="shared" si="629"/>
        <v>0</v>
      </c>
      <c r="AN949" s="121">
        <f t="shared" si="629"/>
        <v>0</v>
      </c>
      <c r="AO949" s="701">
        <f t="shared" si="629"/>
        <v>0</v>
      </c>
      <c r="AP949" s="122"/>
      <c r="AQ949" s="123">
        <f t="shared" si="630"/>
        <v>0</v>
      </c>
      <c r="AR949" s="121">
        <f t="shared" si="630"/>
        <v>0</v>
      </c>
      <c r="AS949" s="121">
        <f t="shared" si="630"/>
        <v>0</v>
      </c>
      <c r="AT949" s="121">
        <f t="shared" si="630"/>
        <v>0</v>
      </c>
      <c r="AU949" s="121">
        <f t="shared" si="630"/>
        <v>0</v>
      </c>
      <c r="AV949" s="121">
        <f t="shared" si="630"/>
        <v>0</v>
      </c>
      <c r="AW949" s="121">
        <f t="shared" si="630"/>
        <v>0</v>
      </c>
      <c r="AX949" s="121">
        <f t="shared" si="630"/>
        <v>0</v>
      </c>
      <c r="AY949" s="121">
        <f t="shared" si="630"/>
        <v>0</v>
      </c>
      <c r="AZ949" s="121">
        <f t="shared" si="630"/>
        <v>0</v>
      </c>
      <c r="BA949" s="121">
        <f t="shared" si="630"/>
        <v>0</v>
      </c>
      <c r="BB949" s="121">
        <f t="shared" si="630"/>
        <v>0</v>
      </c>
      <c r="BC949" s="121">
        <f t="shared" si="630"/>
        <v>0</v>
      </c>
      <c r="BD949" s="701">
        <f t="shared" si="630"/>
        <v>0</v>
      </c>
      <c r="BE949" s="693"/>
      <c r="BF949" s="122">
        <f t="shared" si="606"/>
        <v>0</v>
      </c>
      <c r="BG949" s="124"/>
      <c r="BH949" s="122">
        <f t="shared" si="607"/>
        <v>0</v>
      </c>
      <c r="BI949" s="124"/>
      <c r="BJ949" s="122">
        <f t="shared" si="608"/>
        <v>0</v>
      </c>
      <c r="BK949" s="124"/>
      <c r="BL949" s="125">
        <f t="shared" si="609"/>
        <v>0</v>
      </c>
      <c r="BM949" s="124"/>
      <c r="BN949" s="123">
        <f t="shared" si="627"/>
        <v>0</v>
      </c>
      <c r="BO949" s="126">
        <f t="shared" si="627"/>
        <v>0</v>
      </c>
      <c r="BP949" s="127"/>
      <c r="BQ949" s="410"/>
    </row>
    <row r="950" spans="1:69" s="131" customFormat="1" ht="17.55" hidden="1" customHeight="1">
      <c r="A950" s="83"/>
      <c r="C950" s="139" t="str">
        <f t="shared" si="602"/>
        <v>H</v>
      </c>
      <c r="D950" s="130" t="str">
        <f t="shared" si="621"/>
        <v>Y/G_Dopant</v>
      </c>
      <c r="E950" s="129" t="str">
        <f t="shared" ref="E950:E959" si="631">E915</f>
        <v>SFC</v>
      </c>
      <c r="F950" s="717"/>
      <c r="G950" s="123">
        <f t="shared" si="628"/>
        <v>0</v>
      </c>
      <c r="H950" s="121">
        <f t="shared" si="628"/>
        <v>0</v>
      </c>
      <c r="I950" s="121">
        <f t="shared" si="628"/>
        <v>0</v>
      </c>
      <c r="J950" s="121">
        <f t="shared" si="628"/>
        <v>0</v>
      </c>
      <c r="K950" s="121">
        <f t="shared" si="628"/>
        <v>0</v>
      </c>
      <c r="L950" s="121">
        <f t="shared" si="628"/>
        <v>0</v>
      </c>
      <c r="M950" s="121">
        <f t="shared" si="628"/>
        <v>0</v>
      </c>
      <c r="N950" s="121">
        <f t="shared" si="628"/>
        <v>0</v>
      </c>
      <c r="O950" s="121">
        <f t="shared" si="628"/>
        <v>0</v>
      </c>
      <c r="P950" s="126">
        <f t="shared" si="628"/>
        <v>0</v>
      </c>
      <c r="Q950" s="122"/>
      <c r="R950" s="408">
        <f t="shared" si="603"/>
        <v>0</v>
      </c>
      <c r="S950" s="693"/>
      <c r="T950" s="700">
        <f t="shared" si="623"/>
        <v>0</v>
      </c>
      <c r="U950" s="701">
        <f t="shared" si="623"/>
        <v>0</v>
      </c>
      <c r="V950" s="693"/>
      <c r="W950" s="700">
        <f t="shared" si="624"/>
        <v>0</v>
      </c>
      <c r="X950" s="126">
        <f t="shared" si="624"/>
        <v>0</v>
      </c>
      <c r="Y950" s="696">
        <f t="shared" si="604"/>
        <v>0</v>
      </c>
      <c r="Z950" s="408">
        <f t="shared" si="605"/>
        <v>0</v>
      </c>
      <c r="AA950" s="127"/>
      <c r="AB950" s="123">
        <f t="shared" si="629"/>
        <v>0</v>
      </c>
      <c r="AC950" s="121">
        <f t="shared" si="629"/>
        <v>0</v>
      </c>
      <c r="AD950" s="121">
        <f t="shared" si="629"/>
        <v>0</v>
      </c>
      <c r="AE950" s="121">
        <f t="shared" si="629"/>
        <v>0</v>
      </c>
      <c r="AF950" s="121">
        <f t="shared" si="629"/>
        <v>0</v>
      </c>
      <c r="AG950" s="121">
        <f t="shared" si="629"/>
        <v>0</v>
      </c>
      <c r="AH950" s="121">
        <f t="shared" si="629"/>
        <v>0</v>
      </c>
      <c r="AI950" s="121">
        <f t="shared" si="629"/>
        <v>0</v>
      </c>
      <c r="AJ950" s="121">
        <f t="shared" si="629"/>
        <v>0</v>
      </c>
      <c r="AK950" s="121">
        <f t="shared" si="629"/>
        <v>0</v>
      </c>
      <c r="AL950" s="121">
        <f t="shared" si="629"/>
        <v>0</v>
      </c>
      <c r="AM950" s="121">
        <f t="shared" si="629"/>
        <v>0</v>
      </c>
      <c r="AN950" s="121">
        <f t="shared" si="629"/>
        <v>0</v>
      </c>
      <c r="AO950" s="701">
        <f t="shared" si="629"/>
        <v>0</v>
      </c>
      <c r="AP950" s="122"/>
      <c r="AQ950" s="123">
        <f t="shared" si="630"/>
        <v>0</v>
      </c>
      <c r="AR950" s="121">
        <f t="shared" si="630"/>
        <v>0</v>
      </c>
      <c r="AS950" s="121">
        <f t="shared" si="630"/>
        <v>0</v>
      </c>
      <c r="AT950" s="121">
        <f t="shared" si="630"/>
        <v>0</v>
      </c>
      <c r="AU950" s="121">
        <f t="shared" si="630"/>
        <v>0</v>
      </c>
      <c r="AV950" s="121">
        <f t="shared" si="630"/>
        <v>0</v>
      </c>
      <c r="AW950" s="121">
        <f t="shared" si="630"/>
        <v>0</v>
      </c>
      <c r="AX950" s="121">
        <f t="shared" si="630"/>
        <v>0</v>
      </c>
      <c r="AY950" s="121">
        <f t="shared" si="630"/>
        <v>0</v>
      </c>
      <c r="AZ950" s="121">
        <f t="shared" si="630"/>
        <v>0</v>
      </c>
      <c r="BA950" s="121">
        <f t="shared" si="630"/>
        <v>0</v>
      </c>
      <c r="BB950" s="121">
        <f t="shared" si="630"/>
        <v>0</v>
      </c>
      <c r="BC950" s="121">
        <f t="shared" si="630"/>
        <v>0</v>
      </c>
      <c r="BD950" s="701">
        <f t="shared" si="630"/>
        <v>0</v>
      </c>
      <c r="BE950" s="693"/>
      <c r="BF950" s="122">
        <f t="shared" si="606"/>
        <v>0</v>
      </c>
      <c r="BG950" s="124"/>
      <c r="BH950" s="122">
        <f t="shared" si="607"/>
        <v>0</v>
      </c>
      <c r="BI950" s="124"/>
      <c r="BJ950" s="122">
        <f t="shared" si="608"/>
        <v>0</v>
      </c>
      <c r="BK950" s="124"/>
      <c r="BL950" s="125">
        <f t="shared" si="609"/>
        <v>0</v>
      </c>
      <c r="BM950" s="124"/>
      <c r="BN950" s="123">
        <f t="shared" si="627"/>
        <v>0</v>
      </c>
      <c r="BO950" s="126">
        <f t="shared" si="627"/>
        <v>0</v>
      </c>
      <c r="BP950" s="127"/>
      <c r="BQ950" s="409"/>
    </row>
    <row r="951" spans="1:69" s="131" customFormat="1" ht="17.55" hidden="1" customHeight="1">
      <c r="A951" s="83"/>
      <c r="C951" s="139" t="str">
        <f t="shared" si="602"/>
        <v>H</v>
      </c>
      <c r="D951" s="130" t="str">
        <f t="shared" si="621"/>
        <v>Y/G_Dopant</v>
      </c>
      <c r="E951" s="129" t="str">
        <f t="shared" si="631"/>
        <v>SK JNC</v>
      </c>
      <c r="F951" s="717"/>
      <c r="G951" s="123">
        <f t="shared" si="628"/>
        <v>0</v>
      </c>
      <c r="H951" s="121">
        <f t="shared" si="628"/>
        <v>0</v>
      </c>
      <c r="I951" s="121">
        <f t="shared" si="628"/>
        <v>0</v>
      </c>
      <c r="J951" s="121">
        <f t="shared" si="628"/>
        <v>0</v>
      </c>
      <c r="K951" s="121">
        <f t="shared" si="628"/>
        <v>0</v>
      </c>
      <c r="L951" s="121">
        <f t="shared" si="628"/>
        <v>0</v>
      </c>
      <c r="M951" s="121">
        <f t="shared" si="628"/>
        <v>0</v>
      </c>
      <c r="N951" s="121">
        <f t="shared" si="628"/>
        <v>0</v>
      </c>
      <c r="O951" s="121">
        <f t="shared" si="628"/>
        <v>0</v>
      </c>
      <c r="P951" s="126">
        <f t="shared" si="628"/>
        <v>0</v>
      </c>
      <c r="Q951" s="122"/>
      <c r="R951" s="408">
        <f t="shared" si="603"/>
        <v>0</v>
      </c>
      <c r="S951" s="693"/>
      <c r="T951" s="700">
        <f t="shared" si="623"/>
        <v>0</v>
      </c>
      <c r="U951" s="701">
        <f t="shared" si="623"/>
        <v>0</v>
      </c>
      <c r="V951" s="693"/>
      <c r="W951" s="700">
        <f t="shared" si="624"/>
        <v>0</v>
      </c>
      <c r="X951" s="126">
        <f t="shared" si="624"/>
        <v>0</v>
      </c>
      <c r="Y951" s="696">
        <f t="shared" si="604"/>
        <v>0</v>
      </c>
      <c r="Z951" s="408">
        <f t="shared" si="605"/>
        <v>0</v>
      </c>
      <c r="AA951" s="127"/>
      <c r="AB951" s="123">
        <f t="shared" si="629"/>
        <v>0</v>
      </c>
      <c r="AC951" s="121">
        <f t="shared" si="629"/>
        <v>0</v>
      </c>
      <c r="AD951" s="121">
        <f t="shared" si="629"/>
        <v>0</v>
      </c>
      <c r="AE951" s="121">
        <f t="shared" si="629"/>
        <v>0</v>
      </c>
      <c r="AF951" s="121">
        <f t="shared" si="629"/>
        <v>0</v>
      </c>
      <c r="AG951" s="121">
        <f t="shared" si="629"/>
        <v>0</v>
      </c>
      <c r="AH951" s="121">
        <f t="shared" si="629"/>
        <v>0</v>
      </c>
      <c r="AI951" s="121">
        <f t="shared" si="629"/>
        <v>0</v>
      </c>
      <c r="AJ951" s="121">
        <f t="shared" si="629"/>
        <v>0</v>
      </c>
      <c r="AK951" s="121">
        <f t="shared" si="629"/>
        <v>0</v>
      </c>
      <c r="AL951" s="121">
        <f t="shared" si="629"/>
        <v>0</v>
      </c>
      <c r="AM951" s="121">
        <f t="shared" si="629"/>
        <v>0</v>
      </c>
      <c r="AN951" s="121">
        <f t="shared" si="629"/>
        <v>0</v>
      </c>
      <c r="AO951" s="701">
        <f t="shared" si="629"/>
        <v>0</v>
      </c>
      <c r="AP951" s="122"/>
      <c r="AQ951" s="123">
        <f t="shared" si="630"/>
        <v>0</v>
      </c>
      <c r="AR951" s="121">
        <f t="shared" si="630"/>
        <v>0</v>
      </c>
      <c r="AS951" s="121">
        <f t="shared" si="630"/>
        <v>0</v>
      </c>
      <c r="AT951" s="121">
        <f t="shared" si="630"/>
        <v>0</v>
      </c>
      <c r="AU951" s="121">
        <f t="shared" si="630"/>
        <v>0</v>
      </c>
      <c r="AV951" s="121">
        <f t="shared" si="630"/>
        <v>0</v>
      </c>
      <c r="AW951" s="121">
        <f t="shared" si="630"/>
        <v>0</v>
      </c>
      <c r="AX951" s="121">
        <f t="shared" si="630"/>
        <v>0</v>
      </c>
      <c r="AY951" s="121">
        <f t="shared" si="630"/>
        <v>0</v>
      </c>
      <c r="AZ951" s="121">
        <f t="shared" si="630"/>
        <v>0</v>
      </c>
      <c r="BA951" s="121">
        <f t="shared" si="630"/>
        <v>0</v>
      </c>
      <c r="BB951" s="121">
        <f t="shared" si="630"/>
        <v>0</v>
      </c>
      <c r="BC951" s="121">
        <f t="shared" si="630"/>
        <v>0</v>
      </c>
      <c r="BD951" s="701">
        <f t="shared" si="630"/>
        <v>0</v>
      </c>
      <c r="BE951" s="693"/>
      <c r="BF951" s="122">
        <f t="shared" si="606"/>
        <v>0</v>
      </c>
      <c r="BG951" s="124"/>
      <c r="BH951" s="122">
        <f t="shared" si="607"/>
        <v>0</v>
      </c>
      <c r="BI951" s="124"/>
      <c r="BJ951" s="122">
        <f t="shared" si="608"/>
        <v>0</v>
      </c>
      <c r="BK951" s="124"/>
      <c r="BL951" s="125">
        <f t="shared" si="609"/>
        <v>0</v>
      </c>
      <c r="BM951" s="124"/>
      <c r="BN951" s="123">
        <f t="shared" si="627"/>
        <v>0</v>
      </c>
      <c r="BO951" s="126">
        <f t="shared" si="627"/>
        <v>0</v>
      </c>
      <c r="BP951" s="127"/>
      <c r="BQ951" s="409"/>
    </row>
    <row r="952" spans="1:69" s="131" customFormat="1" ht="17.55" hidden="1" customHeight="1">
      <c r="A952" s="83"/>
      <c r="C952" s="139" t="str">
        <f t="shared" si="602"/>
        <v>H</v>
      </c>
      <c r="D952" s="130" t="str">
        <f t="shared" si="621"/>
        <v>Y/G_Dopant</v>
      </c>
      <c r="E952" s="129" t="str">
        <f t="shared" si="631"/>
        <v>Solus AM</v>
      </c>
      <c r="F952" s="717"/>
      <c r="G952" s="123">
        <f t="shared" si="628"/>
        <v>0</v>
      </c>
      <c r="H952" s="121">
        <f t="shared" si="628"/>
        <v>0</v>
      </c>
      <c r="I952" s="121">
        <f t="shared" si="628"/>
        <v>0</v>
      </c>
      <c r="J952" s="121">
        <f t="shared" si="628"/>
        <v>0</v>
      </c>
      <c r="K952" s="121">
        <f t="shared" si="628"/>
        <v>0</v>
      </c>
      <c r="L952" s="121">
        <f t="shared" si="628"/>
        <v>0</v>
      </c>
      <c r="M952" s="121">
        <f t="shared" si="628"/>
        <v>0</v>
      </c>
      <c r="N952" s="121">
        <f t="shared" si="628"/>
        <v>0</v>
      </c>
      <c r="O952" s="121">
        <f t="shared" si="628"/>
        <v>0</v>
      </c>
      <c r="P952" s="126">
        <f t="shared" si="628"/>
        <v>0</v>
      </c>
      <c r="Q952" s="122"/>
      <c r="R952" s="408">
        <f t="shared" si="603"/>
        <v>0</v>
      </c>
      <c r="S952" s="693"/>
      <c r="T952" s="700">
        <f t="shared" si="623"/>
        <v>0</v>
      </c>
      <c r="U952" s="701">
        <f t="shared" si="623"/>
        <v>0</v>
      </c>
      <c r="V952" s="693"/>
      <c r="W952" s="700">
        <f t="shared" si="624"/>
        <v>0</v>
      </c>
      <c r="X952" s="126">
        <f t="shared" si="624"/>
        <v>0</v>
      </c>
      <c r="Y952" s="696">
        <f t="shared" si="604"/>
        <v>0</v>
      </c>
      <c r="Z952" s="408">
        <f t="shared" si="605"/>
        <v>0</v>
      </c>
      <c r="AA952" s="127"/>
      <c r="AB952" s="123">
        <f t="shared" si="629"/>
        <v>0</v>
      </c>
      <c r="AC952" s="121">
        <f t="shared" si="629"/>
        <v>0</v>
      </c>
      <c r="AD952" s="121">
        <f t="shared" si="629"/>
        <v>0</v>
      </c>
      <c r="AE952" s="121">
        <f t="shared" si="629"/>
        <v>0</v>
      </c>
      <c r="AF952" s="121">
        <f t="shared" si="629"/>
        <v>0</v>
      </c>
      <c r="AG952" s="121">
        <f t="shared" si="629"/>
        <v>0</v>
      </c>
      <c r="AH952" s="121">
        <f t="shared" si="629"/>
        <v>0</v>
      </c>
      <c r="AI952" s="121">
        <f t="shared" si="629"/>
        <v>0</v>
      </c>
      <c r="AJ952" s="121">
        <f t="shared" si="629"/>
        <v>0</v>
      </c>
      <c r="AK952" s="121">
        <f t="shared" si="629"/>
        <v>0</v>
      </c>
      <c r="AL952" s="121">
        <f t="shared" si="629"/>
        <v>0</v>
      </c>
      <c r="AM952" s="121">
        <f t="shared" si="629"/>
        <v>0</v>
      </c>
      <c r="AN952" s="121">
        <f t="shared" si="629"/>
        <v>0</v>
      </c>
      <c r="AO952" s="701">
        <f t="shared" si="629"/>
        <v>0</v>
      </c>
      <c r="AP952" s="122"/>
      <c r="AQ952" s="123">
        <f t="shared" si="630"/>
        <v>0</v>
      </c>
      <c r="AR952" s="121">
        <f t="shared" si="630"/>
        <v>0</v>
      </c>
      <c r="AS952" s="121">
        <f t="shared" si="630"/>
        <v>0</v>
      </c>
      <c r="AT952" s="121">
        <f t="shared" si="630"/>
        <v>0</v>
      </c>
      <c r="AU952" s="121">
        <f t="shared" si="630"/>
        <v>0</v>
      </c>
      <c r="AV952" s="121">
        <f t="shared" si="630"/>
        <v>0</v>
      </c>
      <c r="AW952" s="121">
        <f t="shared" si="630"/>
        <v>0</v>
      </c>
      <c r="AX952" s="121">
        <f t="shared" si="630"/>
        <v>0</v>
      </c>
      <c r="AY952" s="121">
        <f t="shared" si="630"/>
        <v>0</v>
      </c>
      <c r="AZ952" s="121">
        <f t="shared" si="630"/>
        <v>0</v>
      </c>
      <c r="BA952" s="121">
        <f t="shared" si="630"/>
        <v>0</v>
      </c>
      <c r="BB952" s="121">
        <f t="shared" si="630"/>
        <v>0</v>
      </c>
      <c r="BC952" s="121">
        <f t="shared" si="630"/>
        <v>0</v>
      </c>
      <c r="BD952" s="701">
        <f t="shared" si="630"/>
        <v>0</v>
      </c>
      <c r="BE952" s="693"/>
      <c r="BF952" s="122">
        <f t="shared" si="606"/>
        <v>0</v>
      </c>
      <c r="BG952" s="124"/>
      <c r="BH952" s="122">
        <f t="shared" si="607"/>
        <v>0</v>
      </c>
      <c r="BI952" s="124"/>
      <c r="BJ952" s="122">
        <f t="shared" si="608"/>
        <v>0</v>
      </c>
      <c r="BK952" s="124"/>
      <c r="BL952" s="125">
        <f t="shared" si="609"/>
        <v>0</v>
      </c>
      <c r="BM952" s="124"/>
      <c r="BN952" s="123">
        <f t="shared" si="627"/>
        <v>0</v>
      </c>
      <c r="BO952" s="126">
        <f t="shared" si="627"/>
        <v>0</v>
      </c>
      <c r="BP952" s="127"/>
      <c r="BQ952" s="409"/>
    </row>
    <row r="953" spans="1:69" s="131" customFormat="1" ht="17.55" hidden="1" customHeight="1">
      <c r="A953" s="83"/>
      <c r="C953" s="139" t="str">
        <f t="shared" si="602"/>
        <v>H</v>
      </c>
      <c r="D953" s="130" t="str">
        <f t="shared" si="621"/>
        <v>Y/G_Dopant</v>
      </c>
      <c r="E953" s="129">
        <f t="shared" si="631"/>
        <v>0</v>
      </c>
      <c r="F953" s="717"/>
      <c r="G953" s="123">
        <f t="shared" si="628"/>
        <v>0</v>
      </c>
      <c r="H953" s="121">
        <f t="shared" si="628"/>
        <v>0</v>
      </c>
      <c r="I953" s="121">
        <f t="shared" si="628"/>
        <v>0</v>
      </c>
      <c r="J953" s="121">
        <f t="shared" si="628"/>
        <v>0</v>
      </c>
      <c r="K953" s="121">
        <f t="shared" si="628"/>
        <v>0</v>
      </c>
      <c r="L953" s="121">
        <f t="shared" si="628"/>
        <v>0</v>
      </c>
      <c r="M953" s="121">
        <f t="shared" si="628"/>
        <v>0</v>
      </c>
      <c r="N953" s="121">
        <f t="shared" si="628"/>
        <v>0</v>
      </c>
      <c r="O953" s="121">
        <f t="shared" si="628"/>
        <v>0</v>
      </c>
      <c r="P953" s="126">
        <f t="shared" si="628"/>
        <v>0</v>
      </c>
      <c r="Q953" s="122"/>
      <c r="R953" s="408">
        <f t="shared" si="603"/>
        <v>0</v>
      </c>
      <c r="S953" s="693"/>
      <c r="T953" s="700">
        <f t="shared" si="623"/>
        <v>0</v>
      </c>
      <c r="U953" s="701">
        <f t="shared" si="623"/>
        <v>0</v>
      </c>
      <c r="V953" s="693"/>
      <c r="W953" s="700">
        <f t="shared" si="624"/>
        <v>0</v>
      </c>
      <c r="X953" s="126">
        <f t="shared" si="624"/>
        <v>0</v>
      </c>
      <c r="Y953" s="696">
        <f t="shared" si="604"/>
        <v>0</v>
      </c>
      <c r="Z953" s="408">
        <f t="shared" si="605"/>
        <v>0</v>
      </c>
      <c r="AA953" s="127"/>
      <c r="AB953" s="123">
        <f t="shared" si="629"/>
        <v>0</v>
      </c>
      <c r="AC953" s="121">
        <f t="shared" si="629"/>
        <v>0</v>
      </c>
      <c r="AD953" s="121">
        <f t="shared" si="629"/>
        <v>0</v>
      </c>
      <c r="AE953" s="121">
        <f t="shared" si="629"/>
        <v>0</v>
      </c>
      <c r="AF953" s="121">
        <f t="shared" si="629"/>
        <v>0</v>
      </c>
      <c r="AG953" s="121">
        <f t="shared" si="629"/>
        <v>0</v>
      </c>
      <c r="AH953" s="121">
        <f t="shared" si="629"/>
        <v>0</v>
      </c>
      <c r="AI953" s="121">
        <f t="shared" si="629"/>
        <v>0</v>
      </c>
      <c r="AJ953" s="121">
        <f t="shared" si="629"/>
        <v>0</v>
      </c>
      <c r="AK953" s="121">
        <f t="shared" si="629"/>
        <v>0</v>
      </c>
      <c r="AL953" s="121">
        <f t="shared" si="629"/>
        <v>0</v>
      </c>
      <c r="AM953" s="121">
        <f t="shared" si="629"/>
        <v>0</v>
      </c>
      <c r="AN953" s="121">
        <f t="shared" si="629"/>
        <v>0</v>
      </c>
      <c r="AO953" s="701">
        <f t="shared" si="629"/>
        <v>0</v>
      </c>
      <c r="AP953" s="122"/>
      <c r="AQ953" s="123">
        <f t="shared" si="630"/>
        <v>0</v>
      </c>
      <c r="AR953" s="121">
        <f t="shared" si="630"/>
        <v>0</v>
      </c>
      <c r="AS953" s="121">
        <f t="shared" si="630"/>
        <v>0</v>
      </c>
      <c r="AT953" s="121">
        <f t="shared" si="630"/>
        <v>0</v>
      </c>
      <c r="AU953" s="121">
        <f t="shared" si="630"/>
        <v>0</v>
      </c>
      <c r="AV953" s="121">
        <f t="shared" si="630"/>
        <v>0</v>
      </c>
      <c r="AW953" s="121">
        <f t="shared" si="630"/>
        <v>0</v>
      </c>
      <c r="AX953" s="121">
        <f t="shared" si="630"/>
        <v>0</v>
      </c>
      <c r="AY953" s="121">
        <f t="shared" si="630"/>
        <v>0</v>
      </c>
      <c r="AZ953" s="121">
        <f t="shared" si="630"/>
        <v>0</v>
      </c>
      <c r="BA953" s="121">
        <f t="shared" si="630"/>
        <v>0</v>
      </c>
      <c r="BB953" s="121">
        <f t="shared" si="630"/>
        <v>0</v>
      </c>
      <c r="BC953" s="121">
        <f t="shared" si="630"/>
        <v>0</v>
      </c>
      <c r="BD953" s="701">
        <f t="shared" si="630"/>
        <v>0</v>
      </c>
      <c r="BE953" s="693"/>
      <c r="BF953" s="122">
        <f t="shared" si="606"/>
        <v>0</v>
      </c>
      <c r="BG953" s="124"/>
      <c r="BH953" s="122">
        <f t="shared" si="607"/>
        <v>0</v>
      </c>
      <c r="BI953" s="124"/>
      <c r="BJ953" s="122">
        <f t="shared" si="608"/>
        <v>0</v>
      </c>
      <c r="BK953" s="124"/>
      <c r="BL953" s="125">
        <f t="shared" si="609"/>
        <v>0</v>
      </c>
      <c r="BM953" s="124"/>
      <c r="BN953" s="123">
        <f t="shared" si="627"/>
        <v>0</v>
      </c>
      <c r="BO953" s="126">
        <f t="shared" si="627"/>
        <v>0</v>
      </c>
      <c r="BP953" s="127"/>
      <c r="BQ953" s="409"/>
    </row>
    <row r="954" spans="1:69" s="131" customFormat="1" ht="17.55" hidden="1" customHeight="1">
      <c r="A954" s="83"/>
      <c r="C954" s="139" t="str">
        <f t="shared" si="602"/>
        <v>H</v>
      </c>
      <c r="D954" s="130" t="str">
        <f t="shared" si="621"/>
        <v>Y/G_Dopant</v>
      </c>
      <c r="E954" s="129">
        <f t="shared" si="631"/>
        <v>0</v>
      </c>
      <c r="F954" s="717"/>
      <c r="G954" s="123">
        <f t="shared" si="628"/>
        <v>0</v>
      </c>
      <c r="H954" s="121">
        <f t="shared" si="628"/>
        <v>0</v>
      </c>
      <c r="I954" s="121">
        <f t="shared" si="628"/>
        <v>0</v>
      </c>
      <c r="J954" s="121">
        <f t="shared" si="628"/>
        <v>0</v>
      </c>
      <c r="K954" s="121">
        <f t="shared" si="628"/>
        <v>0</v>
      </c>
      <c r="L954" s="121">
        <f t="shared" si="628"/>
        <v>0</v>
      </c>
      <c r="M954" s="121">
        <f t="shared" si="628"/>
        <v>0</v>
      </c>
      <c r="N954" s="121">
        <f t="shared" si="628"/>
        <v>0</v>
      </c>
      <c r="O954" s="121">
        <f t="shared" si="628"/>
        <v>0</v>
      </c>
      <c r="P954" s="126">
        <f t="shared" si="628"/>
        <v>0</v>
      </c>
      <c r="Q954" s="122"/>
      <c r="R954" s="408">
        <f t="shared" si="603"/>
        <v>0</v>
      </c>
      <c r="S954" s="693"/>
      <c r="T954" s="700">
        <f t="shared" si="623"/>
        <v>0</v>
      </c>
      <c r="U954" s="701">
        <f t="shared" si="623"/>
        <v>0</v>
      </c>
      <c r="V954" s="693"/>
      <c r="W954" s="700">
        <f t="shared" si="624"/>
        <v>0</v>
      </c>
      <c r="X954" s="126">
        <f t="shared" si="624"/>
        <v>0</v>
      </c>
      <c r="Y954" s="696">
        <f t="shared" si="604"/>
        <v>0</v>
      </c>
      <c r="Z954" s="408">
        <f t="shared" si="605"/>
        <v>0</v>
      </c>
      <c r="AA954" s="127"/>
      <c r="AB954" s="123">
        <f t="shared" si="629"/>
        <v>0</v>
      </c>
      <c r="AC954" s="121">
        <f t="shared" si="629"/>
        <v>0</v>
      </c>
      <c r="AD954" s="121">
        <f t="shared" si="629"/>
        <v>0</v>
      </c>
      <c r="AE954" s="121">
        <f t="shared" si="629"/>
        <v>0</v>
      </c>
      <c r="AF954" s="121">
        <f t="shared" si="629"/>
        <v>0</v>
      </c>
      <c r="AG954" s="121">
        <f t="shared" si="629"/>
        <v>0</v>
      </c>
      <c r="AH954" s="121">
        <f t="shared" si="629"/>
        <v>0</v>
      </c>
      <c r="AI954" s="121">
        <f t="shared" si="629"/>
        <v>0</v>
      </c>
      <c r="AJ954" s="121">
        <f t="shared" si="629"/>
        <v>0</v>
      </c>
      <c r="AK954" s="121">
        <f t="shared" si="629"/>
        <v>0</v>
      </c>
      <c r="AL954" s="121">
        <f t="shared" si="629"/>
        <v>0</v>
      </c>
      <c r="AM954" s="121">
        <f t="shared" si="629"/>
        <v>0</v>
      </c>
      <c r="AN954" s="121">
        <f t="shared" si="629"/>
        <v>0</v>
      </c>
      <c r="AO954" s="701">
        <f t="shared" si="629"/>
        <v>0</v>
      </c>
      <c r="AP954" s="122"/>
      <c r="AQ954" s="123">
        <f t="shared" si="630"/>
        <v>0</v>
      </c>
      <c r="AR954" s="121">
        <f t="shared" si="630"/>
        <v>0</v>
      </c>
      <c r="AS954" s="121">
        <f t="shared" si="630"/>
        <v>0</v>
      </c>
      <c r="AT954" s="121">
        <f t="shared" si="630"/>
        <v>0</v>
      </c>
      <c r="AU954" s="121">
        <f t="shared" si="630"/>
        <v>0</v>
      </c>
      <c r="AV954" s="121">
        <f t="shared" si="630"/>
        <v>0</v>
      </c>
      <c r="AW954" s="121">
        <f t="shared" si="630"/>
        <v>0</v>
      </c>
      <c r="AX954" s="121">
        <f t="shared" si="630"/>
        <v>0</v>
      </c>
      <c r="AY954" s="121">
        <f t="shared" si="630"/>
        <v>0</v>
      </c>
      <c r="AZ954" s="121">
        <f t="shared" si="630"/>
        <v>0</v>
      </c>
      <c r="BA954" s="121">
        <f t="shared" si="630"/>
        <v>0</v>
      </c>
      <c r="BB954" s="121">
        <f t="shared" si="630"/>
        <v>0</v>
      </c>
      <c r="BC954" s="121">
        <f t="shared" si="630"/>
        <v>0</v>
      </c>
      <c r="BD954" s="701">
        <f t="shared" si="630"/>
        <v>0</v>
      </c>
      <c r="BE954" s="693"/>
      <c r="BF954" s="122">
        <f t="shared" si="606"/>
        <v>0</v>
      </c>
      <c r="BG954" s="124"/>
      <c r="BH954" s="122">
        <f t="shared" si="607"/>
        <v>0</v>
      </c>
      <c r="BI954" s="124"/>
      <c r="BJ954" s="122">
        <f t="shared" si="608"/>
        <v>0</v>
      </c>
      <c r="BK954" s="124"/>
      <c r="BL954" s="125">
        <f t="shared" si="609"/>
        <v>0</v>
      </c>
      <c r="BM954" s="124"/>
      <c r="BN954" s="123">
        <f t="shared" si="627"/>
        <v>0</v>
      </c>
      <c r="BO954" s="126">
        <f t="shared" si="627"/>
        <v>0</v>
      </c>
      <c r="BP954" s="127"/>
      <c r="BQ954" s="409"/>
    </row>
    <row r="955" spans="1:69" s="131" customFormat="1" ht="17.55" hidden="1" customHeight="1">
      <c r="A955" s="83"/>
      <c r="C955" s="139" t="str">
        <f t="shared" si="602"/>
        <v>H</v>
      </c>
      <c r="D955" s="130" t="str">
        <f t="shared" si="621"/>
        <v>Y/G_Dopant</v>
      </c>
      <c r="E955" s="129">
        <f t="shared" si="631"/>
        <v>0</v>
      </c>
      <c r="F955" s="717"/>
      <c r="G955" s="123">
        <f t="shared" si="628"/>
        <v>0</v>
      </c>
      <c r="H955" s="121">
        <f t="shared" si="628"/>
        <v>0</v>
      </c>
      <c r="I955" s="121">
        <f t="shared" si="628"/>
        <v>0</v>
      </c>
      <c r="J955" s="121">
        <f t="shared" si="628"/>
        <v>0</v>
      </c>
      <c r="K955" s="121">
        <f t="shared" si="628"/>
        <v>0</v>
      </c>
      <c r="L955" s="121">
        <f t="shared" si="628"/>
        <v>0</v>
      </c>
      <c r="M955" s="121">
        <f t="shared" si="628"/>
        <v>0</v>
      </c>
      <c r="N955" s="121">
        <f t="shared" si="628"/>
        <v>0</v>
      </c>
      <c r="O955" s="121">
        <f t="shared" si="628"/>
        <v>0</v>
      </c>
      <c r="P955" s="126">
        <f t="shared" si="628"/>
        <v>0</v>
      </c>
      <c r="Q955" s="122"/>
      <c r="R955" s="408">
        <f t="shared" si="603"/>
        <v>0</v>
      </c>
      <c r="S955" s="693"/>
      <c r="T955" s="700">
        <f t="shared" si="623"/>
        <v>0</v>
      </c>
      <c r="U955" s="701">
        <f t="shared" si="623"/>
        <v>0</v>
      </c>
      <c r="V955" s="693"/>
      <c r="W955" s="700">
        <f t="shared" si="624"/>
        <v>0</v>
      </c>
      <c r="X955" s="126">
        <f t="shared" si="624"/>
        <v>0</v>
      </c>
      <c r="Y955" s="696">
        <f t="shared" si="604"/>
        <v>0</v>
      </c>
      <c r="Z955" s="408">
        <f t="shared" si="605"/>
        <v>0</v>
      </c>
      <c r="AA955" s="127"/>
      <c r="AB955" s="123">
        <f t="shared" si="629"/>
        <v>0</v>
      </c>
      <c r="AC955" s="121">
        <f t="shared" si="629"/>
        <v>0</v>
      </c>
      <c r="AD955" s="121">
        <f t="shared" si="629"/>
        <v>0</v>
      </c>
      <c r="AE955" s="121">
        <f t="shared" si="629"/>
        <v>0</v>
      </c>
      <c r="AF955" s="121">
        <f t="shared" si="629"/>
        <v>0</v>
      </c>
      <c r="AG955" s="121">
        <f t="shared" si="629"/>
        <v>0</v>
      </c>
      <c r="AH955" s="121">
        <f t="shared" si="629"/>
        <v>0</v>
      </c>
      <c r="AI955" s="121">
        <f t="shared" si="629"/>
        <v>0</v>
      </c>
      <c r="AJ955" s="121">
        <f t="shared" si="629"/>
        <v>0</v>
      </c>
      <c r="AK955" s="121">
        <f t="shared" si="629"/>
        <v>0</v>
      </c>
      <c r="AL955" s="121">
        <f t="shared" si="629"/>
        <v>0</v>
      </c>
      <c r="AM955" s="121">
        <f t="shared" si="629"/>
        <v>0</v>
      </c>
      <c r="AN955" s="121">
        <f t="shared" si="629"/>
        <v>0</v>
      </c>
      <c r="AO955" s="701">
        <f t="shared" si="629"/>
        <v>0</v>
      </c>
      <c r="AP955" s="122"/>
      <c r="AQ955" s="123">
        <f t="shared" si="630"/>
        <v>0</v>
      </c>
      <c r="AR955" s="121">
        <f t="shared" si="630"/>
        <v>0</v>
      </c>
      <c r="AS955" s="121">
        <f t="shared" si="630"/>
        <v>0</v>
      </c>
      <c r="AT955" s="121">
        <f t="shared" si="630"/>
        <v>0</v>
      </c>
      <c r="AU955" s="121">
        <f t="shared" si="630"/>
        <v>0</v>
      </c>
      <c r="AV955" s="121">
        <f t="shared" si="630"/>
        <v>0</v>
      </c>
      <c r="AW955" s="121">
        <f t="shared" si="630"/>
        <v>0</v>
      </c>
      <c r="AX955" s="121">
        <f t="shared" si="630"/>
        <v>0</v>
      </c>
      <c r="AY955" s="121">
        <f t="shared" si="630"/>
        <v>0</v>
      </c>
      <c r="AZ955" s="121">
        <f t="shared" si="630"/>
        <v>0</v>
      </c>
      <c r="BA955" s="121">
        <f t="shared" si="630"/>
        <v>0</v>
      </c>
      <c r="BB955" s="121">
        <f t="shared" si="630"/>
        <v>0</v>
      </c>
      <c r="BC955" s="121">
        <f t="shared" si="630"/>
        <v>0</v>
      </c>
      <c r="BD955" s="701">
        <f t="shared" si="630"/>
        <v>0</v>
      </c>
      <c r="BE955" s="693"/>
      <c r="BF955" s="122">
        <f t="shared" si="606"/>
        <v>0</v>
      </c>
      <c r="BG955" s="124"/>
      <c r="BH955" s="122">
        <f t="shared" si="607"/>
        <v>0</v>
      </c>
      <c r="BI955" s="124"/>
      <c r="BJ955" s="122">
        <f t="shared" si="608"/>
        <v>0</v>
      </c>
      <c r="BK955" s="124"/>
      <c r="BL955" s="125">
        <f t="shared" si="609"/>
        <v>0</v>
      </c>
      <c r="BM955" s="124"/>
      <c r="BN955" s="123">
        <f t="shared" si="627"/>
        <v>0</v>
      </c>
      <c r="BO955" s="126">
        <f t="shared" si="627"/>
        <v>0</v>
      </c>
      <c r="BP955" s="127"/>
      <c r="BQ955" s="409"/>
    </row>
    <row r="956" spans="1:69" s="131" customFormat="1" ht="17.55" hidden="1" customHeight="1">
      <c r="A956" s="83"/>
      <c r="C956" s="139" t="str">
        <f t="shared" si="602"/>
        <v>H</v>
      </c>
      <c r="D956" s="130" t="str">
        <f t="shared" si="621"/>
        <v>Y/G_Dopant</v>
      </c>
      <c r="E956" s="129">
        <f t="shared" si="631"/>
        <v>0</v>
      </c>
      <c r="F956" s="717"/>
      <c r="G956" s="123">
        <f t="shared" ref="G956:P965" si="632">SUMIFS(Share, Y, $E$3, Config, $G$11, P, G$15, LType, $D956, MSup, $E956)</f>
        <v>0</v>
      </c>
      <c r="H956" s="121">
        <f t="shared" si="632"/>
        <v>0</v>
      </c>
      <c r="I956" s="121">
        <f t="shared" si="632"/>
        <v>0</v>
      </c>
      <c r="J956" s="121">
        <f t="shared" si="632"/>
        <v>0</v>
      </c>
      <c r="K956" s="121">
        <f t="shared" si="632"/>
        <v>0</v>
      </c>
      <c r="L956" s="121">
        <f t="shared" si="632"/>
        <v>0</v>
      </c>
      <c r="M956" s="121">
        <f t="shared" si="632"/>
        <v>0</v>
      </c>
      <c r="N956" s="121">
        <f t="shared" si="632"/>
        <v>0</v>
      </c>
      <c r="O956" s="121">
        <f t="shared" si="632"/>
        <v>0</v>
      </c>
      <c r="P956" s="126">
        <f t="shared" si="632"/>
        <v>0</v>
      </c>
      <c r="Q956" s="122"/>
      <c r="R956" s="408">
        <f t="shared" si="603"/>
        <v>0</v>
      </c>
      <c r="S956" s="693"/>
      <c r="T956" s="700">
        <f t="shared" ref="T956:U975" si="633">SUMIFS(Share, Y, $E$3, Config, $T$11, P, T$15, LType, $D956, MSup, $E956)</f>
        <v>0</v>
      </c>
      <c r="U956" s="701">
        <f t="shared" si="633"/>
        <v>0</v>
      </c>
      <c r="V956" s="693"/>
      <c r="W956" s="700">
        <f t="shared" ref="W956:X975" si="634">SUMIFS(Share, Y, $E$3, Config, $W$11, P, W$15, LType, $D956, MSup, $E956)</f>
        <v>0</v>
      </c>
      <c r="X956" s="126">
        <f t="shared" si="634"/>
        <v>0</v>
      </c>
      <c r="Y956" s="696">
        <f t="shared" si="604"/>
        <v>0</v>
      </c>
      <c r="Z956" s="408">
        <f t="shared" si="605"/>
        <v>0</v>
      </c>
      <c r="AA956" s="127"/>
      <c r="AB956" s="123">
        <f t="shared" ref="AB956:AO965" si="635">SUMIFS(Share, Y, $E$3, Config, $AB$11, P, AB$15, LType, $D956, MSup, $E956)</f>
        <v>0</v>
      </c>
      <c r="AC956" s="121">
        <f t="shared" si="635"/>
        <v>0</v>
      </c>
      <c r="AD956" s="121">
        <f t="shared" si="635"/>
        <v>0</v>
      </c>
      <c r="AE956" s="121">
        <f t="shared" si="635"/>
        <v>0</v>
      </c>
      <c r="AF956" s="121">
        <f t="shared" si="635"/>
        <v>0</v>
      </c>
      <c r="AG956" s="121">
        <f t="shared" si="635"/>
        <v>0</v>
      </c>
      <c r="AH956" s="121">
        <f t="shared" si="635"/>
        <v>0</v>
      </c>
      <c r="AI956" s="121">
        <f t="shared" si="635"/>
        <v>0</v>
      </c>
      <c r="AJ956" s="121">
        <f t="shared" si="635"/>
        <v>0</v>
      </c>
      <c r="AK956" s="121">
        <f t="shared" si="635"/>
        <v>0</v>
      </c>
      <c r="AL956" s="121">
        <f t="shared" si="635"/>
        <v>0</v>
      </c>
      <c r="AM956" s="121">
        <f t="shared" si="635"/>
        <v>0</v>
      </c>
      <c r="AN956" s="121">
        <f t="shared" si="635"/>
        <v>0</v>
      </c>
      <c r="AO956" s="701">
        <f t="shared" si="635"/>
        <v>0</v>
      </c>
      <c r="AP956" s="122"/>
      <c r="AQ956" s="123">
        <f t="shared" ref="AQ956:BD965" si="636">SUMIFS(Share, Y, $E$3, Config, $AQ$11, P, AQ$15, LType, $D956, MSup, $E956)</f>
        <v>0</v>
      </c>
      <c r="AR956" s="121">
        <f t="shared" si="636"/>
        <v>0</v>
      </c>
      <c r="AS956" s="121">
        <f t="shared" si="636"/>
        <v>0</v>
      </c>
      <c r="AT956" s="121">
        <f t="shared" si="636"/>
        <v>0</v>
      </c>
      <c r="AU956" s="121">
        <f t="shared" si="636"/>
        <v>0</v>
      </c>
      <c r="AV956" s="121">
        <f t="shared" si="636"/>
        <v>0</v>
      </c>
      <c r="AW956" s="121">
        <f t="shared" si="636"/>
        <v>0</v>
      </c>
      <c r="AX956" s="121">
        <f t="shared" si="636"/>
        <v>0</v>
      </c>
      <c r="AY956" s="121">
        <f t="shared" si="636"/>
        <v>0</v>
      </c>
      <c r="AZ956" s="121">
        <f t="shared" si="636"/>
        <v>0</v>
      </c>
      <c r="BA956" s="121">
        <f t="shared" si="636"/>
        <v>0</v>
      </c>
      <c r="BB956" s="121">
        <f t="shared" si="636"/>
        <v>0</v>
      </c>
      <c r="BC956" s="121">
        <f t="shared" si="636"/>
        <v>0</v>
      </c>
      <c r="BD956" s="701">
        <f t="shared" si="636"/>
        <v>0</v>
      </c>
      <c r="BE956" s="693"/>
      <c r="BF956" s="122">
        <f t="shared" si="606"/>
        <v>0</v>
      </c>
      <c r="BG956" s="124"/>
      <c r="BH956" s="122">
        <f t="shared" si="607"/>
        <v>0</v>
      </c>
      <c r="BI956" s="124"/>
      <c r="BJ956" s="122">
        <f t="shared" si="608"/>
        <v>0</v>
      </c>
      <c r="BK956" s="124"/>
      <c r="BL956" s="125">
        <f t="shared" si="609"/>
        <v>0</v>
      </c>
      <c r="BM956" s="124"/>
      <c r="BN956" s="123">
        <f t="shared" ref="BN956:BO975" si="637">SUMIFS(Share, Y, $E$3, Config, $BN$11, P, BN$15, LType, $D956, MSup, $E956)</f>
        <v>0</v>
      </c>
      <c r="BO956" s="126">
        <f t="shared" si="637"/>
        <v>0</v>
      </c>
      <c r="BP956" s="127"/>
      <c r="BQ956" s="409"/>
    </row>
    <row r="957" spans="1:69" s="131" customFormat="1" ht="17.55" hidden="1" customHeight="1">
      <c r="A957" s="83"/>
      <c r="C957" s="139" t="str">
        <f t="shared" si="602"/>
        <v>H</v>
      </c>
      <c r="D957" s="130" t="str">
        <f t="shared" si="621"/>
        <v>Y/G_Dopant</v>
      </c>
      <c r="E957" s="129">
        <f t="shared" si="631"/>
        <v>0</v>
      </c>
      <c r="F957" s="717"/>
      <c r="G957" s="123">
        <f t="shared" si="632"/>
        <v>0</v>
      </c>
      <c r="H957" s="121">
        <f t="shared" si="632"/>
        <v>0</v>
      </c>
      <c r="I957" s="121">
        <f t="shared" si="632"/>
        <v>0</v>
      </c>
      <c r="J957" s="121">
        <f t="shared" si="632"/>
        <v>0</v>
      </c>
      <c r="K957" s="121">
        <f t="shared" si="632"/>
        <v>0</v>
      </c>
      <c r="L957" s="121">
        <f t="shared" si="632"/>
        <v>0</v>
      </c>
      <c r="M957" s="121">
        <f t="shared" si="632"/>
        <v>0</v>
      </c>
      <c r="N957" s="121">
        <f t="shared" si="632"/>
        <v>0</v>
      </c>
      <c r="O957" s="121">
        <f t="shared" si="632"/>
        <v>0</v>
      </c>
      <c r="P957" s="126">
        <f t="shared" si="632"/>
        <v>0</v>
      </c>
      <c r="Q957" s="122"/>
      <c r="R957" s="408">
        <f t="shared" si="603"/>
        <v>0</v>
      </c>
      <c r="S957" s="693"/>
      <c r="T957" s="700">
        <f t="shared" si="633"/>
        <v>0</v>
      </c>
      <c r="U957" s="701">
        <f t="shared" si="633"/>
        <v>0</v>
      </c>
      <c r="V957" s="693"/>
      <c r="W957" s="700">
        <f t="shared" si="634"/>
        <v>0</v>
      </c>
      <c r="X957" s="126">
        <f t="shared" si="634"/>
        <v>0</v>
      </c>
      <c r="Y957" s="696">
        <f t="shared" si="604"/>
        <v>0</v>
      </c>
      <c r="Z957" s="408">
        <f t="shared" si="605"/>
        <v>0</v>
      </c>
      <c r="AA957" s="127"/>
      <c r="AB957" s="123">
        <f t="shared" si="635"/>
        <v>0</v>
      </c>
      <c r="AC957" s="121">
        <f t="shared" si="635"/>
        <v>0</v>
      </c>
      <c r="AD957" s="121">
        <f t="shared" si="635"/>
        <v>0</v>
      </c>
      <c r="AE957" s="121">
        <f t="shared" si="635"/>
        <v>0</v>
      </c>
      <c r="AF957" s="121">
        <f t="shared" si="635"/>
        <v>0</v>
      </c>
      <c r="AG957" s="121">
        <f t="shared" si="635"/>
        <v>0</v>
      </c>
      <c r="AH957" s="121">
        <f t="shared" si="635"/>
        <v>0</v>
      </c>
      <c r="AI957" s="121">
        <f t="shared" si="635"/>
        <v>0</v>
      </c>
      <c r="AJ957" s="121">
        <f t="shared" si="635"/>
        <v>0</v>
      </c>
      <c r="AK957" s="121">
        <f t="shared" si="635"/>
        <v>0</v>
      </c>
      <c r="AL957" s="121">
        <f t="shared" si="635"/>
        <v>0</v>
      </c>
      <c r="AM957" s="121">
        <f t="shared" si="635"/>
        <v>0</v>
      </c>
      <c r="AN957" s="121">
        <f t="shared" si="635"/>
        <v>0</v>
      </c>
      <c r="AO957" s="701">
        <f t="shared" si="635"/>
        <v>0</v>
      </c>
      <c r="AP957" s="122"/>
      <c r="AQ957" s="123">
        <f t="shared" si="636"/>
        <v>0</v>
      </c>
      <c r="AR957" s="121">
        <f t="shared" si="636"/>
        <v>0</v>
      </c>
      <c r="AS957" s="121">
        <f t="shared" si="636"/>
        <v>0</v>
      </c>
      <c r="AT957" s="121">
        <f t="shared" si="636"/>
        <v>0</v>
      </c>
      <c r="AU957" s="121">
        <f t="shared" si="636"/>
        <v>0</v>
      </c>
      <c r="AV957" s="121">
        <f t="shared" si="636"/>
        <v>0</v>
      </c>
      <c r="AW957" s="121">
        <f t="shared" si="636"/>
        <v>0</v>
      </c>
      <c r="AX957" s="121">
        <f t="shared" si="636"/>
        <v>0</v>
      </c>
      <c r="AY957" s="121">
        <f t="shared" si="636"/>
        <v>0</v>
      </c>
      <c r="AZ957" s="121">
        <f t="shared" si="636"/>
        <v>0</v>
      </c>
      <c r="BA957" s="121">
        <f t="shared" si="636"/>
        <v>0</v>
      </c>
      <c r="BB957" s="121">
        <f t="shared" si="636"/>
        <v>0</v>
      </c>
      <c r="BC957" s="121">
        <f t="shared" si="636"/>
        <v>0</v>
      </c>
      <c r="BD957" s="701">
        <f t="shared" si="636"/>
        <v>0</v>
      </c>
      <c r="BE957" s="693"/>
      <c r="BF957" s="122">
        <f t="shared" si="606"/>
        <v>0</v>
      </c>
      <c r="BG957" s="124"/>
      <c r="BH957" s="122">
        <f t="shared" si="607"/>
        <v>0</v>
      </c>
      <c r="BI957" s="124"/>
      <c r="BJ957" s="122">
        <f t="shared" si="608"/>
        <v>0</v>
      </c>
      <c r="BK957" s="124"/>
      <c r="BL957" s="125">
        <f t="shared" si="609"/>
        <v>0</v>
      </c>
      <c r="BM957" s="124"/>
      <c r="BN957" s="123">
        <f t="shared" si="637"/>
        <v>0</v>
      </c>
      <c r="BO957" s="126">
        <f t="shared" si="637"/>
        <v>0</v>
      </c>
      <c r="BP957" s="127"/>
      <c r="BQ957" s="409"/>
    </row>
    <row r="958" spans="1:69" s="131" customFormat="1" ht="17.55" hidden="1" customHeight="1">
      <c r="A958" s="83"/>
      <c r="C958" s="139" t="str">
        <f t="shared" si="602"/>
        <v>H</v>
      </c>
      <c r="D958" s="130" t="str">
        <f t="shared" si="621"/>
        <v>Y/G_Dopant</v>
      </c>
      <c r="E958" s="129">
        <f t="shared" si="631"/>
        <v>0</v>
      </c>
      <c r="F958" s="717"/>
      <c r="G958" s="123">
        <f t="shared" si="632"/>
        <v>0</v>
      </c>
      <c r="H958" s="121">
        <f t="shared" si="632"/>
        <v>0</v>
      </c>
      <c r="I958" s="121">
        <f t="shared" si="632"/>
        <v>0</v>
      </c>
      <c r="J958" s="121">
        <f t="shared" si="632"/>
        <v>0</v>
      </c>
      <c r="K958" s="121">
        <f t="shared" si="632"/>
        <v>0</v>
      </c>
      <c r="L958" s="121">
        <f t="shared" si="632"/>
        <v>0</v>
      </c>
      <c r="M958" s="121">
        <f t="shared" si="632"/>
        <v>0</v>
      </c>
      <c r="N958" s="121">
        <f t="shared" si="632"/>
        <v>0</v>
      </c>
      <c r="O958" s="121">
        <f t="shared" si="632"/>
        <v>0</v>
      </c>
      <c r="P958" s="126">
        <f t="shared" si="632"/>
        <v>0</v>
      </c>
      <c r="Q958" s="122"/>
      <c r="R958" s="408">
        <f t="shared" si="603"/>
        <v>0</v>
      </c>
      <c r="S958" s="693"/>
      <c r="T958" s="700">
        <f t="shared" si="633"/>
        <v>0</v>
      </c>
      <c r="U958" s="701">
        <f t="shared" si="633"/>
        <v>0</v>
      </c>
      <c r="V958" s="693"/>
      <c r="W958" s="700">
        <f t="shared" si="634"/>
        <v>0</v>
      </c>
      <c r="X958" s="126">
        <f t="shared" si="634"/>
        <v>0</v>
      </c>
      <c r="Y958" s="696">
        <f t="shared" si="604"/>
        <v>0</v>
      </c>
      <c r="Z958" s="408">
        <f t="shared" si="605"/>
        <v>0</v>
      </c>
      <c r="AA958" s="127"/>
      <c r="AB958" s="123">
        <f t="shared" si="635"/>
        <v>0</v>
      </c>
      <c r="AC958" s="121">
        <f t="shared" si="635"/>
        <v>0</v>
      </c>
      <c r="AD958" s="121">
        <f t="shared" si="635"/>
        <v>0</v>
      </c>
      <c r="AE958" s="121">
        <f t="shared" si="635"/>
        <v>0</v>
      </c>
      <c r="AF958" s="121">
        <f t="shared" si="635"/>
        <v>0</v>
      </c>
      <c r="AG958" s="121">
        <f t="shared" si="635"/>
        <v>0</v>
      </c>
      <c r="AH958" s="121">
        <f t="shared" si="635"/>
        <v>0</v>
      </c>
      <c r="AI958" s="121">
        <f t="shared" si="635"/>
        <v>0</v>
      </c>
      <c r="AJ958" s="121">
        <f t="shared" si="635"/>
        <v>0</v>
      </c>
      <c r="AK958" s="121">
        <f t="shared" si="635"/>
        <v>0</v>
      </c>
      <c r="AL958" s="121">
        <f t="shared" si="635"/>
        <v>0</v>
      </c>
      <c r="AM958" s="121">
        <f t="shared" si="635"/>
        <v>0</v>
      </c>
      <c r="AN958" s="121">
        <f t="shared" si="635"/>
        <v>0</v>
      </c>
      <c r="AO958" s="701">
        <f t="shared" si="635"/>
        <v>0</v>
      </c>
      <c r="AP958" s="122"/>
      <c r="AQ958" s="123">
        <f t="shared" si="636"/>
        <v>0</v>
      </c>
      <c r="AR958" s="121">
        <f t="shared" si="636"/>
        <v>0</v>
      </c>
      <c r="AS958" s="121">
        <f t="shared" si="636"/>
        <v>0</v>
      </c>
      <c r="AT958" s="121">
        <f t="shared" si="636"/>
        <v>0</v>
      </c>
      <c r="AU958" s="121">
        <f t="shared" si="636"/>
        <v>0</v>
      </c>
      <c r="AV958" s="121">
        <f t="shared" si="636"/>
        <v>0</v>
      </c>
      <c r="AW958" s="121">
        <f t="shared" si="636"/>
        <v>0</v>
      </c>
      <c r="AX958" s="121">
        <f t="shared" si="636"/>
        <v>0</v>
      </c>
      <c r="AY958" s="121">
        <f t="shared" si="636"/>
        <v>0</v>
      </c>
      <c r="AZ958" s="121">
        <f t="shared" si="636"/>
        <v>0</v>
      </c>
      <c r="BA958" s="121">
        <f t="shared" si="636"/>
        <v>0</v>
      </c>
      <c r="BB958" s="121">
        <f t="shared" si="636"/>
        <v>0</v>
      </c>
      <c r="BC958" s="121">
        <f t="shared" si="636"/>
        <v>0</v>
      </c>
      <c r="BD958" s="701">
        <f t="shared" si="636"/>
        <v>0</v>
      </c>
      <c r="BE958" s="693"/>
      <c r="BF958" s="122">
        <f t="shared" si="606"/>
        <v>0</v>
      </c>
      <c r="BG958" s="124"/>
      <c r="BH958" s="122">
        <f t="shared" si="607"/>
        <v>0</v>
      </c>
      <c r="BI958" s="124"/>
      <c r="BJ958" s="122">
        <f t="shared" si="608"/>
        <v>0</v>
      </c>
      <c r="BK958" s="124"/>
      <c r="BL958" s="125">
        <f t="shared" si="609"/>
        <v>0</v>
      </c>
      <c r="BM958" s="124"/>
      <c r="BN958" s="123">
        <f t="shared" si="637"/>
        <v>0</v>
      </c>
      <c r="BO958" s="126">
        <f t="shared" si="637"/>
        <v>0</v>
      </c>
      <c r="BP958" s="127"/>
      <c r="BQ958" s="409"/>
    </row>
    <row r="959" spans="1:69" s="131" customFormat="1" ht="17.55" hidden="1" customHeight="1">
      <c r="A959" s="83"/>
      <c r="C959" s="139" t="str">
        <f t="shared" si="602"/>
        <v>H</v>
      </c>
      <c r="D959" s="130" t="str">
        <f t="shared" si="621"/>
        <v>Y/G_Dopant</v>
      </c>
      <c r="E959" s="129">
        <f t="shared" si="631"/>
        <v>0</v>
      </c>
      <c r="F959" s="717"/>
      <c r="G959" s="123">
        <f t="shared" si="632"/>
        <v>0</v>
      </c>
      <c r="H959" s="121">
        <f t="shared" si="632"/>
        <v>0</v>
      </c>
      <c r="I959" s="121">
        <f t="shared" si="632"/>
        <v>0</v>
      </c>
      <c r="J959" s="121">
        <f t="shared" si="632"/>
        <v>0</v>
      </c>
      <c r="K959" s="121">
        <f t="shared" si="632"/>
        <v>0</v>
      </c>
      <c r="L959" s="121">
        <f t="shared" si="632"/>
        <v>0</v>
      </c>
      <c r="M959" s="121">
        <f t="shared" si="632"/>
        <v>0</v>
      </c>
      <c r="N959" s="121">
        <f t="shared" si="632"/>
        <v>0</v>
      </c>
      <c r="O959" s="121">
        <f t="shared" si="632"/>
        <v>0</v>
      </c>
      <c r="P959" s="126">
        <f t="shared" si="632"/>
        <v>0</v>
      </c>
      <c r="Q959" s="122"/>
      <c r="R959" s="408">
        <f t="shared" si="603"/>
        <v>0</v>
      </c>
      <c r="S959" s="693"/>
      <c r="T959" s="700">
        <f t="shared" si="633"/>
        <v>0</v>
      </c>
      <c r="U959" s="701">
        <f t="shared" si="633"/>
        <v>0</v>
      </c>
      <c r="V959" s="693"/>
      <c r="W959" s="700">
        <f t="shared" si="634"/>
        <v>0</v>
      </c>
      <c r="X959" s="126">
        <f t="shared" si="634"/>
        <v>0</v>
      </c>
      <c r="Y959" s="696">
        <f t="shared" si="604"/>
        <v>0</v>
      </c>
      <c r="Z959" s="408">
        <f t="shared" si="605"/>
        <v>0</v>
      </c>
      <c r="AA959" s="127"/>
      <c r="AB959" s="123">
        <f t="shared" si="635"/>
        <v>0</v>
      </c>
      <c r="AC959" s="121">
        <f t="shared" si="635"/>
        <v>0</v>
      </c>
      <c r="AD959" s="121">
        <f t="shared" si="635"/>
        <v>0</v>
      </c>
      <c r="AE959" s="121">
        <f t="shared" si="635"/>
        <v>0</v>
      </c>
      <c r="AF959" s="121">
        <f t="shared" si="635"/>
        <v>0</v>
      </c>
      <c r="AG959" s="121">
        <f t="shared" si="635"/>
        <v>0</v>
      </c>
      <c r="AH959" s="121">
        <f t="shared" si="635"/>
        <v>0</v>
      </c>
      <c r="AI959" s="121">
        <f t="shared" si="635"/>
        <v>0</v>
      </c>
      <c r="AJ959" s="121">
        <f t="shared" si="635"/>
        <v>0</v>
      </c>
      <c r="AK959" s="121">
        <f t="shared" si="635"/>
        <v>0</v>
      </c>
      <c r="AL959" s="121">
        <f t="shared" si="635"/>
        <v>0</v>
      </c>
      <c r="AM959" s="121">
        <f t="shared" si="635"/>
        <v>0</v>
      </c>
      <c r="AN959" s="121">
        <f t="shared" si="635"/>
        <v>0</v>
      </c>
      <c r="AO959" s="701">
        <f t="shared" si="635"/>
        <v>0</v>
      </c>
      <c r="AP959" s="122"/>
      <c r="AQ959" s="123">
        <f t="shared" si="636"/>
        <v>0</v>
      </c>
      <c r="AR959" s="121">
        <f t="shared" si="636"/>
        <v>0</v>
      </c>
      <c r="AS959" s="121">
        <f t="shared" si="636"/>
        <v>0</v>
      </c>
      <c r="AT959" s="121">
        <f t="shared" si="636"/>
        <v>0</v>
      </c>
      <c r="AU959" s="121">
        <f t="shared" si="636"/>
        <v>0</v>
      </c>
      <c r="AV959" s="121">
        <f t="shared" si="636"/>
        <v>0</v>
      </c>
      <c r="AW959" s="121">
        <f t="shared" si="636"/>
        <v>0</v>
      </c>
      <c r="AX959" s="121">
        <f t="shared" si="636"/>
        <v>0</v>
      </c>
      <c r="AY959" s="121">
        <f t="shared" si="636"/>
        <v>0</v>
      </c>
      <c r="AZ959" s="121">
        <f t="shared" si="636"/>
        <v>0</v>
      </c>
      <c r="BA959" s="121">
        <f t="shared" si="636"/>
        <v>0</v>
      </c>
      <c r="BB959" s="121">
        <f t="shared" si="636"/>
        <v>0</v>
      </c>
      <c r="BC959" s="121">
        <f t="shared" si="636"/>
        <v>0</v>
      </c>
      <c r="BD959" s="701">
        <f t="shared" si="636"/>
        <v>0</v>
      </c>
      <c r="BE959" s="693"/>
      <c r="BF959" s="122">
        <f t="shared" si="606"/>
        <v>0</v>
      </c>
      <c r="BG959" s="124"/>
      <c r="BH959" s="122">
        <f t="shared" si="607"/>
        <v>0</v>
      </c>
      <c r="BI959" s="124"/>
      <c r="BJ959" s="122">
        <f t="shared" si="608"/>
        <v>0</v>
      </c>
      <c r="BK959" s="124"/>
      <c r="BL959" s="125">
        <f t="shared" si="609"/>
        <v>0</v>
      </c>
      <c r="BM959" s="124"/>
      <c r="BN959" s="123">
        <f t="shared" si="637"/>
        <v>0</v>
      </c>
      <c r="BO959" s="126">
        <f t="shared" si="637"/>
        <v>0</v>
      </c>
      <c r="BP959" s="127"/>
      <c r="BQ959" s="409"/>
    </row>
    <row r="960" spans="1:69" s="58" customFormat="1" ht="17.55" hidden="1" customHeight="1">
      <c r="A960"/>
      <c r="B960"/>
      <c r="C960" s="139" t="str">
        <f t="shared" si="602"/>
        <v>H</v>
      </c>
      <c r="D960" s="130" t="str">
        <f>$D949</f>
        <v>Y/G_Dopant</v>
      </c>
      <c r="E960" s="129" t="str">
        <f t="shared" ref="E960:E984" si="638">E365</f>
        <v>Unknown</v>
      </c>
      <c r="F960" s="717"/>
      <c r="G960" s="123">
        <f t="shared" si="632"/>
        <v>0</v>
      </c>
      <c r="H960" s="121">
        <f t="shared" si="632"/>
        <v>0</v>
      </c>
      <c r="I960" s="121">
        <f t="shared" si="632"/>
        <v>0</v>
      </c>
      <c r="J960" s="121">
        <f t="shared" si="632"/>
        <v>0</v>
      </c>
      <c r="K960" s="121">
        <f t="shared" si="632"/>
        <v>0</v>
      </c>
      <c r="L960" s="121">
        <f t="shared" si="632"/>
        <v>0</v>
      </c>
      <c r="M960" s="121">
        <f t="shared" si="632"/>
        <v>0</v>
      </c>
      <c r="N960" s="121">
        <f t="shared" si="632"/>
        <v>0</v>
      </c>
      <c r="O960" s="121">
        <f t="shared" si="632"/>
        <v>0</v>
      </c>
      <c r="P960" s="126">
        <f t="shared" si="632"/>
        <v>0</v>
      </c>
      <c r="Q960" s="122"/>
      <c r="R960" s="408">
        <f t="shared" si="603"/>
        <v>0</v>
      </c>
      <c r="S960" s="693"/>
      <c r="T960" s="700">
        <f t="shared" si="633"/>
        <v>0</v>
      </c>
      <c r="U960" s="701">
        <f t="shared" si="633"/>
        <v>0</v>
      </c>
      <c r="V960" s="693"/>
      <c r="W960" s="700">
        <f t="shared" si="634"/>
        <v>0</v>
      </c>
      <c r="X960" s="126">
        <f t="shared" si="634"/>
        <v>0</v>
      </c>
      <c r="Y960" s="696">
        <f t="shared" si="604"/>
        <v>0</v>
      </c>
      <c r="Z960" s="408">
        <f t="shared" si="605"/>
        <v>0</v>
      </c>
      <c r="AA960" s="127"/>
      <c r="AB960" s="123">
        <f t="shared" si="635"/>
        <v>0</v>
      </c>
      <c r="AC960" s="121">
        <f t="shared" si="635"/>
        <v>0</v>
      </c>
      <c r="AD960" s="121">
        <f t="shared" si="635"/>
        <v>0</v>
      </c>
      <c r="AE960" s="121">
        <f t="shared" si="635"/>
        <v>0</v>
      </c>
      <c r="AF960" s="121">
        <f t="shared" si="635"/>
        <v>0</v>
      </c>
      <c r="AG960" s="121">
        <f t="shared" si="635"/>
        <v>0</v>
      </c>
      <c r="AH960" s="121">
        <f t="shared" si="635"/>
        <v>0</v>
      </c>
      <c r="AI960" s="121">
        <f t="shared" si="635"/>
        <v>0</v>
      </c>
      <c r="AJ960" s="121">
        <f t="shared" si="635"/>
        <v>0</v>
      </c>
      <c r="AK960" s="121">
        <f t="shared" si="635"/>
        <v>0</v>
      </c>
      <c r="AL960" s="121">
        <f t="shared" si="635"/>
        <v>0</v>
      </c>
      <c r="AM960" s="121">
        <f t="shared" si="635"/>
        <v>0</v>
      </c>
      <c r="AN960" s="121">
        <f t="shared" si="635"/>
        <v>0</v>
      </c>
      <c r="AO960" s="701">
        <f t="shared" si="635"/>
        <v>0</v>
      </c>
      <c r="AP960" s="122"/>
      <c r="AQ960" s="123">
        <f t="shared" si="636"/>
        <v>0</v>
      </c>
      <c r="AR960" s="121">
        <f t="shared" si="636"/>
        <v>0</v>
      </c>
      <c r="AS960" s="121">
        <f t="shared" si="636"/>
        <v>0</v>
      </c>
      <c r="AT960" s="121">
        <f t="shared" si="636"/>
        <v>0</v>
      </c>
      <c r="AU960" s="121">
        <f t="shared" si="636"/>
        <v>0</v>
      </c>
      <c r="AV960" s="121">
        <f t="shared" si="636"/>
        <v>0</v>
      </c>
      <c r="AW960" s="121">
        <f t="shared" si="636"/>
        <v>0</v>
      </c>
      <c r="AX960" s="121">
        <f t="shared" si="636"/>
        <v>0</v>
      </c>
      <c r="AY960" s="121">
        <f t="shared" si="636"/>
        <v>0</v>
      </c>
      <c r="AZ960" s="121">
        <f t="shared" si="636"/>
        <v>0</v>
      </c>
      <c r="BA960" s="121">
        <f t="shared" si="636"/>
        <v>0</v>
      </c>
      <c r="BB960" s="121">
        <f t="shared" si="636"/>
        <v>0</v>
      </c>
      <c r="BC960" s="121">
        <f t="shared" si="636"/>
        <v>0</v>
      </c>
      <c r="BD960" s="701">
        <f t="shared" si="636"/>
        <v>0</v>
      </c>
      <c r="BE960" s="693"/>
      <c r="BF960" s="122">
        <f t="shared" si="606"/>
        <v>0</v>
      </c>
      <c r="BG960" s="124"/>
      <c r="BH960" s="122">
        <f t="shared" si="607"/>
        <v>0</v>
      </c>
      <c r="BI960" s="124"/>
      <c r="BJ960" s="122">
        <f t="shared" si="608"/>
        <v>0</v>
      </c>
      <c r="BK960" s="124"/>
      <c r="BL960" s="125">
        <f t="shared" si="609"/>
        <v>0</v>
      </c>
      <c r="BM960" s="124"/>
      <c r="BN960" s="123">
        <f t="shared" si="637"/>
        <v>0</v>
      </c>
      <c r="BO960" s="126">
        <f t="shared" si="637"/>
        <v>0</v>
      </c>
      <c r="BP960" s="127"/>
      <c r="BQ960" s="410"/>
    </row>
    <row r="961" spans="1:69" s="58" customFormat="1" ht="17.55" hidden="1" customHeight="1">
      <c r="A961"/>
      <c r="B961"/>
      <c r="C961" s="139" t="str">
        <f t="shared" si="602"/>
        <v>H</v>
      </c>
      <c r="D961" s="130" t="str">
        <f>Parameter!G89</f>
        <v>Y/G_Host</v>
      </c>
      <c r="E961" s="129" t="str">
        <f t="shared" si="638"/>
        <v>Aglaia Tech</v>
      </c>
      <c r="F961" s="717"/>
      <c r="G961" s="123">
        <f t="shared" si="632"/>
        <v>0</v>
      </c>
      <c r="H961" s="121">
        <f t="shared" si="632"/>
        <v>0</v>
      </c>
      <c r="I961" s="121">
        <f t="shared" si="632"/>
        <v>0</v>
      </c>
      <c r="J961" s="121">
        <f t="shared" si="632"/>
        <v>0</v>
      </c>
      <c r="K961" s="121">
        <f t="shared" si="632"/>
        <v>0</v>
      </c>
      <c r="L961" s="121">
        <f t="shared" si="632"/>
        <v>0</v>
      </c>
      <c r="M961" s="121">
        <f t="shared" si="632"/>
        <v>0</v>
      </c>
      <c r="N961" s="121">
        <f t="shared" si="632"/>
        <v>0</v>
      </c>
      <c r="O961" s="121">
        <f t="shared" si="632"/>
        <v>0</v>
      </c>
      <c r="P961" s="126">
        <f t="shared" si="632"/>
        <v>0</v>
      </c>
      <c r="Q961" s="122"/>
      <c r="R961" s="408">
        <f t="shared" si="603"/>
        <v>0</v>
      </c>
      <c r="S961" s="693"/>
      <c r="T961" s="700">
        <f t="shared" si="633"/>
        <v>0</v>
      </c>
      <c r="U961" s="701">
        <f t="shared" si="633"/>
        <v>0</v>
      </c>
      <c r="V961" s="693"/>
      <c r="W961" s="700">
        <f t="shared" si="634"/>
        <v>0</v>
      </c>
      <c r="X961" s="126">
        <f t="shared" si="634"/>
        <v>0</v>
      </c>
      <c r="Y961" s="696">
        <f t="shared" si="604"/>
        <v>0</v>
      </c>
      <c r="Z961" s="408">
        <f t="shared" si="605"/>
        <v>0</v>
      </c>
      <c r="AA961" s="127"/>
      <c r="AB961" s="123">
        <f t="shared" si="635"/>
        <v>0</v>
      </c>
      <c r="AC961" s="121">
        <f t="shared" si="635"/>
        <v>0</v>
      </c>
      <c r="AD961" s="121">
        <f t="shared" si="635"/>
        <v>0</v>
      </c>
      <c r="AE961" s="121">
        <f t="shared" si="635"/>
        <v>0</v>
      </c>
      <c r="AF961" s="121">
        <f t="shared" si="635"/>
        <v>0</v>
      </c>
      <c r="AG961" s="121">
        <f t="shared" si="635"/>
        <v>0</v>
      </c>
      <c r="AH961" s="121">
        <f t="shared" si="635"/>
        <v>0</v>
      </c>
      <c r="AI961" s="121">
        <f t="shared" si="635"/>
        <v>0</v>
      </c>
      <c r="AJ961" s="121">
        <f t="shared" si="635"/>
        <v>0</v>
      </c>
      <c r="AK961" s="121">
        <f t="shared" si="635"/>
        <v>0</v>
      </c>
      <c r="AL961" s="121">
        <f t="shared" si="635"/>
        <v>0</v>
      </c>
      <c r="AM961" s="121">
        <f t="shared" si="635"/>
        <v>0</v>
      </c>
      <c r="AN961" s="121">
        <f t="shared" si="635"/>
        <v>0</v>
      </c>
      <c r="AO961" s="701">
        <f t="shared" si="635"/>
        <v>0</v>
      </c>
      <c r="AP961" s="122"/>
      <c r="AQ961" s="123">
        <f t="shared" si="636"/>
        <v>0</v>
      </c>
      <c r="AR961" s="121">
        <f t="shared" si="636"/>
        <v>0</v>
      </c>
      <c r="AS961" s="121">
        <f t="shared" si="636"/>
        <v>0</v>
      </c>
      <c r="AT961" s="121">
        <f t="shared" si="636"/>
        <v>0</v>
      </c>
      <c r="AU961" s="121">
        <f t="shared" si="636"/>
        <v>0</v>
      </c>
      <c r="AV961" s="121">
        <f t="shared" si="636"/>
        <v>0</v>
      </c>
      <c r="AW961" s="121">
        <f t="shared" si="636"/>
        <v>0</v>
      </c>
      <c r="AX961" s="121">
        <f t="shared" si="636"/>
        <v>0</v>
      </c>
      <c r="AY961" s="121">
        <f t="shared" si="636"/>
        <v>0</v>
      </c>
      <c r="AZ961" s="121">
        <f t="shared" si="636"/>
        <v>0</v>
      </c>
      <c r="BA961" s="121">
        <f t="shared" si="636"/>
        <v>0</v>
      </c>
      <c r="BB961" s="121">
        <f t="shared" si="636"/>
        <v>0</v>
      </c>
      <c r="BC961" s="121">
        <f t="shared" si="636"/>
        <v>0</v>
      </c>
      <c r="BD961" s="701">
        <f t="shared" si="636"/>
        <v>0</v>
      </c>
      <c r="BE961" s="693"/>
      <c r="BF961" s="122">
        <f t="shared" si="606"/>
        <v>0</v>
      </c>
      <c r="BG961" s="124"/>
      <c r="BH961" s="122">
        <f t="shared" si="607"/>
        <v>0</v>
      </c>
      <c r="BI961" s="124"/>
      <c r="BJ961" s="122">
        <f t="shared" si="608"/>
        <v>0</v>
      </c>
      <c r="BK961" s="124"/>
      <c r="BL961" s="125">
        <f t="shared" si="609"/>
        <v>0</v>
      </c>
      <c r="BM961" s="124"/>
      <c r="BN961" s="123">
        <f t="shared" si="637"/>
        <v>0</v>
      </c>
      <c r="BO961" s="126">
        <f t="shared" si="637"/>
        <v>0</v>
      </c>
      <c r="BP961" s="127"/>
      <c r="BQ961" s="410"/>
    </row>
    <row r="962" spans="1:69" s="58" customFormat="1" ht="17.55" hidden="1" customHeight="1">
      <c r="A962"/>
      <c r="B962"/>
      <c r="C962" s="139" t="str">
        <f t="shared" si="602"/>
        <v>H</v>
      </c>
      <c r="D962" s="130" t="str">
        <f t="shared" ref="D962:D994" si="639">$D961</f>
        <v>Y/G_Host</v>
      </c>
      <c r="E962" s="129" t="str">
        <f t="shared" si="638"/>
        <v>Bayer</v>
      </c>
      <c r="F962" s="717"/>
      <c r="G962" s="123">
        <f t="shared" si="632"/>
        <v>0</v>
      </c>
      <c r="H962" s="121">
        <f t="shared" si="632"/>
        <v>0</v>
      </c>
      <c r="I962" s="121">
        <f t="shared" si="632"/>
        <v>0</v>
      </c>
      <c r="J962" s="121">
        <f t="shared" si="632"/>
        <v>0</v>
      </c>
      <c r="K962" s="121">
        <f t="shared" si="632"/>
        <v>0</v>
      </c>
      <c r="L962" s="121">
        <f t="shared" si="632"/>
        <v>0</v>
      </c>
      <c r="M962" s="121">
        <f t="shared" si="632"/>
        <v>0</v>
      </c>
      <c r="N962" s="121">
        <f t="shared" si="632"/>
        <v>0</v>
      </c>
      <c r="O962" s="121">
        <f t="shared" si="632"/>
        <v>0</v>
      </c>
      <c r="P962" s="126">
        <f t="shared" si="632"/>
        <v>0</v>
      </c>
      <c r="Q962" s="122"/>
      <c r="R962" s="408">
        <f t="shared" si="603"/>
        <v>0</v>
      </c>
      <c r="S962" s="693"/>
      <c r="T962" s="700">
        <f t="shared" si="633"/>
        <v>0</v>
      </c>
      <c r="U962" s="701">
        <f t="shared" si="633"/>
        <v>0</v>
      </c>
      <c r="V962" s="693"/>
      <c r="W962" s="700">
        <f t="shared" si="634"/>
        <v>0</v>
      </c>
      <c r="X962" s="126">
        <f t="shared" si="634"/>
        <v>0</v>
      </c>
      <c r="Y962" s="696">
        <f t="shared" si="604"/>
        <v>0</v>
      </c>
      <c r="Z962" s="408">
        <f t="shared" si="605"/>
        <v>0</v>
      </c>
      <c r="AA962" s="127"/>
      <c r="AB962" s="123">
        <f t="shared" si="635"/>
        <v>0</v>
      </c>
      <c r="AC962" s="121">
        <f t="shared" si="635"/>
        <v>0</v>
      </c>
      <c r="AD962" s="121">
        <f t="shared" si="635"/>
        <v>0</v>
      </c>
      <c r="AE962" s="121">
        <f t="shared" si="635"/>
        <v>0</v>
      </c>
      <c r="AF962" s="121">
        <f t="shared" si="635"/>
        <v>0</v>
      </c>
      <c r="AG962" s="121">
        <f t="shared" si="635"/>
        <v>0</v>
      </c>
      <c r="AH962" s="121">
        <f t="shared" si="635"/>
        <v>0</v>
      </c>
      <c r="AI962" s="121">
        <f t="shared" si="635"/>
        <v>0</v>
      </c>
      <c r="AJ962" s="121">
        <f t="shared" si="635"/>
        <v>0</v>
      </c>
      <c r="AK962" s="121">
        <f t="shared" si="635"/>
        <v>0</v>
      </c>
      <c r="AL962" s="121">
        <f t="shared" si="635"/>
        <v>0</v>
      </c>
      <c r="AM962" s="121">
        <f t="shared" si="635"/>
        <v>0</v>
      </c>
      <c r="AN962" s="121">
        <f t="shared" si="635"/>
        <v>0</v>
      </c>
      <c r="AO962" s="701">
        <f t="shared" si="635"/>
        <v>0</v>
      </c>
      <c r="AP962" s="122"/>
      <c r="AQ962" s="123">
        <f t="shared" si="636"/>
        <v>0</v>
      </c>
      <c r="AR962" s="121">
        <f t="shared" si="636"/>
        <v>0</v>
      </c>
      <c r="AS962" s="121">
        <f t="shared" si="636"/>
        <v>0</v>
      </c>
      <c r="AT962" s="121">
        <f t="shared" si="636"/>
        <v>0</v>
      </c>
      <c r="AU962" s="121">
        <f t="shared" si="636"/>
        <v>0</v>
      </c>
      <c r="AV962" s="121">
        <f t="shared" si="636"/>
        <v>0</v>
      </c>
      <c r="AW962" s="121">
        <f t="shared" si="636"/>
        <v>0</v>
      </c>
      <c r="AX962" s="121">
        <f t="shared" si="636"/>
        <v>0</v>
      </c>
      <c r="AY962" s="121">
        <f t="shared" si="636"/>
        <v>0</v>
      </c>
      <c r="AZ962" s="121">
        <f t="shared" si="636"/>
        <v>0</v>
      </c>
      <c r="BA962" s="121">
        <f t="shared" si="636"/>
        <v>0</v>
      </c>
      <c r="BB962" s="121">
        <f t="shared" si="636"/>
        <v>0</v>
      </c>
      <c r="BC962" s="121">
        <f t="shared" si="636"/>
        <v>0</v>
      </c>
      <c r="BD962" s="701">
        <f t="shared" si="636"/>
        <v>0</v>
      </c>
      <c r="BE962" s="693"/>
      <c r="BF962" s="122">
        <f t="shared" si="606"/>
        <v>0</v>
      </c>
      <c r="BG962" s="124"/>
      <c r="BH962" s="122">
        <f t="shared" si="607"/>
        <v>0</v>
      </c>
      <c r="BI962" s="124"/>
      <c r="BJ962" s="122">
        <f t="shared" si="608"/>
        <v>0</v>
      </c>
      <c r="BK962" s="124"/>
      <c r="BL962" s="125">
        <f t="shared" si="609"/>
        <v>0</v>
      </c>
      <c r="BM962" s="124"/>
      <c r="BN962" s="123">
        <f t="shared" si="637"/>
        <v>0</v>
      </c>
      <c r="BO962" s="126">
        <f t="shared" si="637"/>
        <v>0</v>
      </c>
      <c r="BP962" s="127"/>
      <c r="BQ962" s="410"/>
    </row>
    <row r="963" spans="1:69" s="58" customFormat="1" ht="17.55" hidden="1" customHeight="1">
      <c r="A963"/>
      <c r="B963"/>
      <c r="C963" s="139" t="str">
        <f t="shared" si="602"/>
        <v>H</v>
      </c>
      <c r="D963" s="130" t="str">
        <f t="shared" si="639"/>
        <v>Y/G_Host</v>
      </c>
      <c r="E963" s="129" t="str">
        <f t="shared" si="638"/>
        <v>Comet</v>
      </c>
      <c r="F963" s="717"/>
      <c r="G963" s="123">
        <f t="shared" si="632"/>
        <v>0</v>
      </c>
      <c r="H963" s="121">
        <f t="shared" si="632"/>
        <v>0</v>
      </c>
      <c r="I963" s="121">
        <f t="shared" si="632"/>
        <v>0</v>
      </c>
      <c r="J963" s="121">
        <f t="shared" si="632"/>
        <v>0</v>
      </c>
      <c r="K963" s="121">
        <f t="shared" si="632"/>
        <v>0</v>
      </c>
      <c r="L963" s="121">
        <f t="shared" si="632"/>
        <v>0</v>
      </c>
      <c r="M963" s="121">
        <f t="shared" si="632"/>
        <v>0</v>
      </c>
      <c r="N963" s="121">
        <f t="shared" si="632"/>
        <v>0</v>
      </c>
      <c r="O963" s="121">
        <f t="shared" si="632"/>
        <v>0</v>
      </c>
      <c r="P963" s="126">
        <f t="shared" si="632"/>
        <v>0</v>
      </c>
      <c r="Q963" s="122"/>
      <c r="R963" s="408">
        <f t="shared" si="603"/>
        <v>0</v>
      </c>
      <c r="S963" s="693"/>
      <c r="T963" s="700">
        <f t="shared" si="633"/>
        <v>0</v>
      </c>
      <c r="U963" s="701">
        <f t="shared" si="633"/>
        <v>0</v>
      </c>
      <c r="V963" s="693"/>
      <c r="W963" s="700">
        <f t="shared" si="634"/>
        <v>0</v>
      </c>
      <c r="X963" s="126">
        <f t="shared" si="634"/>
        <v>0</v>
      </c>
      <c r="Y963" s="696">
        <f t="shared" si="604"/>
        <v>0</v>
      </c>
      <c r="Z963" s="408">
        <f t="shared" si="605"/>
        <v>0</v>
      </c>
      <c r="AA963" s="127"/>
      <c r="AB963" s="123">
        <f t="shared" si="635"/>
        <v>0</v>
      </c>
      <c r="AC963" s="121">
        <f t="shared" si="635"/>
        <v>0</v>
      </c>
      <c r="AD963" s="121">
        <f t="shared" si="635"/>
        <v>0</v>
      </c>
      <c r="AE963" s="121">
        <f t="shared" si="635"/>
        <v>0</v>
      </c>
      <c r="AF963" s="121">
        <f t="shared" si="635"/>
        <v>0</v>
      </c>
      <c r="AG963" s="121">
        <f t="shared" si="635"/>
        <v>0</v>
      </c>
      <c r="AH963" s="121">
        <f t="shared" si="635"/>
        <v>0</v>
      </c>
      <c r="AI963" s="121">
        <f t="shared" si="635"/>
        <v>0</v>
      </c>
      <c r="AJ963" s="121">
        <f t="shared" si="635"/>
        <v>0</v>
      </c>
      <c r="AK963" s="121">
        <f t="shared" si="635"/>
        <v>0</v>
      </c>
      <c r="AL963" s="121">
        <f t="shared" si="635"/>
        <v>0</v>
      </c>
      <c r="AM963" s="121">
        <f t="shared" si="635"/>
        <v>0</v>
      </c>
      <c r="AN963" s="121">
        <f t="shared" si="635"/>
        <v>0</v>
      </c>
      <c r="AO963" s="701">
        <f t="shared" si="635"/>
        <v>0</v>
      </c>
      <c r="AP963" s="122"/>
      <c r="AQ963" s="123">
        <f t="shared" si="636"/>
        <v>0</v>
      </c>
      <c r="AR963" s="121">
        <f t="shared" si="636"/>
        <v>0</v>
      </c>
      <c r="AS963" s="121">
        <f t="shared" si="636"/>
        <v>0</v>
      </c>
      <c r="AT963" s="121">
        <f t="shared" si="636"/>
        <v>0</v>
      </c>
      <c r="AU963" s="121">
        <f t="shared" si="636"/>
        <v>0</v>
      </c>
      <c r="AV963" s="121">
        <f t="shared" si="636"/>
        <v>0</v>
      </c>
      <c r="AW963" s="121">
        <f t="shared" si="636"/>
        <v>0</v>
      </c>
      <c r="AX963" s="121">
        <f t="shared" si="636"/>
        <v>0</v>
      </c>
      <c r="AY963" s="121">
        <f t="shared" si="636"/>
        <v>0</v>
      </c>
      <c r="AZ963" s="121">
        <f t="shared" si="636"/>
        <v>0</v>
      </c>
      <c r="BA963" s="121">
        <f t="shared" si="636"/>
        <v>0</v>
      </c>
      <c r="BB963" s="121">
        <f t="shared" si="636"/>
        <v>0</v>
      </c>
      <c r="BC963" s="121">
        <f t="shared" si="636"/>
        <v>0</v>
      </c>
      <c r="BD963" s="701">
        <f t="shared" si="636"/>
        <v>0</v>
      </c>
      <c r="BE963" s="693"/>
      <c r="BF963" s="122">
        <f t="shared" si="606"/>
        <v>0</v>
      </c>
      <c r="BG963" s="124"/>
      <c r="BH963" s="122">
        <f t="shared" si="607"/>
        <v>0</v>
      </c>
      <c r="BI963" s="124"/>
      <c r="BJ963" s="122">
        <f t="shared" si="608"/>
        <v>0</v>
      </c>
      <c r="BK963" s="124"/>
      <c r="BL963" s="125">
        <f t="shared" si="609"/>
        <v>0</v>
      </c>
      <c r="BM963" s="124"/>
      <c r="BN963" s="123">
        <f t="shared" si="637"/>
        <v>0</v>
      </c>
      <c r="BO963" s="126">
        <f t="shared" si="637"/>
        <v>0</v>
      </c>
      <c r="BP963" s="127"/>
      <c r="BQ963" s="410"/>
    </row>
    <row r="964" spans="1:69" s="58" customFormat="1" ht="17.55" hidden="1" customHeight="1">
      <c r="A964"/>
      <c r="B964"/>
      <c r="C964" s="139" t="str">
        <f t="shared" si="602"/>
        <v>H</v>
      </c>
      <c r="D964" s="130" t="str">
        <f t="shared" si="639"/>
        <v>Y/G_Host</v>
      </c>
      <c r="E964" s="129" t="str">
        <f t="shared" si="638"/>
        <v>Dongjin Semichem</v>
      </c>
      <c r="F964" s="717"/>
      <c r="G964" s="123">
        <f t="shared" si="632"/>
        <v>0</v>
      </c>
      <c r="H964" s="121">
        <f t="shared" si="632"/>
        <v>0</v>
      </c>
      <c r="I964" s="121">
        <f t="shared" si="632"/>
        <v>0</v>
      </c>
      <c r="J964" s="121">
        <f t="shared" si="632"/>
        <v>0</v>
      </c>
      <c r="K964" s="121">
        <f t="shared" si="632"/>
        <v>0</v>
      </c>
      <c r="L964" s="121">
        <f t="shared" si="632"/>
        <v>0</v>
      </c>
      <c r="M964" s="121">
        <f t="shared" si="632"/>
        <v>0</v>
      </c>
      <c r="N964" s="121">
        <f t="shared" si="632"/>
        <v>0</v>
      </c>
      <c r="O964" s="121">
        <f t="shared" si="632"/>
        <v>0</v>
      </c>
      <c r="P964" s="126">
        <f t="shared" si="632"/>
        <v>0</v>
      </c>
      <c r="Q964" s="122"/>
      <c r="R964" s="408">
        <f t="shared" si="603"/>
        <v>0</v>
      </c>
      <c r="S964" s="693"/>
      <c r="T964" s="700">
        <f t="shared" si="633"/>
        <v>0</v>
      </c>
      <c r="U964" s="701">
        <f t="shared" si="633"/>
        <v>0</v>
      </c>
      <c r="V964" s="693"/>
      <c r="W964" s="700">
        <f t="shared" si="634"/>
        <v>0</v>
      </c>
      <c r="X964" s="126">
        <f t="shared" si="634"/>
        <v>0</v>
      </c>
      <c r="Y964" s="696">
        <f t="shared" si="604"/>
        <v>0</v>
      </c>
      <c r="Z964" s="408">
        <f t="shared" si="605"/>
        <v>0</v>
      </c>
      <c r="AA964" s="127"/>
      <c r="AB964" s="123">
        <f t="shared" si="635"/>
        <v>0</v>
      </c>
      <c r="AC964" s="121">
        <f t="shared" si="635"/>
        <v>0</v>
      </c>
      <c r="AD964" s="121">
        <f t="shared" si="635"/>
        <v>0</v>
      </c>
      <c r="AE964" s="121">
        <f t="shared" si="635"/>
        <v>0</v>
      </c>
      <c r="AF964" s="121">
        <f t="shared" si="635"/>
        <v>0</v>
      </c>
      <c r="AG964" s="121">
        <f t="shared" si="635"/>
        <v>0</v>
      </c>
      <c r="AH964" s="121">
        <f t="shared" si="635"/>
        <v>0</v>
      </c>
      <c r="AI964" s="121">
        <f t="shared" si="635"/>
        <v>0</v>
      </c>
      <c r="AJ964" s="121">
        <f t="shared" si="635"/>
        <v>0</v>
      </c>
      <c r="AK964" s="121">
        <f t="shared" si="635"/>
        <v>0</v>
      </c>
      <c r="AL964" s="121">
        <f t="shared" si="635"/>
        <v>0</v>
      </c>
      <c r="AM964" s="121">
        <f t="shared" si="635"/>
        <v>0</v>
      </c>
      <c r="AN964" s="121">
        <f t="shared" si="635"/>
        <v>0</v>
      </c>
      <c r="AO964" s="701">
        <f t="shared" si="635"/>
        <v>0</v>
      </c>
      <c r="AP964" s="122"/>
      <c r="AQ964" s="123">
        <f t="shared" si="636"/>
        <v>0</v>
      </c>
      <c r="AR964" s="121">
        <f t="shared" si="636"/>
        <v>0</v>
      </c>
      <c r="AS964" s="121">
        <f t="shared" si="636"/>
        <v>0</v>
      </c>
      <c r="AT964" s="121">
        <f t="shared" si="636"/>
        <v>0</v>
      </c>
      <c r="AU964" s="121">
        <f t="shared" si="636"/>
        <v>0</v>
      </c>
      <c r="AV964" s="121">
        <f t="shared" si="636"/>
        <v>0</v>
      </c>
      <c r="AW964" s="121">
        <f t="shared" si="636"/>
        <v>0</v>
      </c>
      <c r="AX964" s="121">
        <f t="shared" si="636"/>
        <v>0</v>
      </c>
      <c r="AY964" s="121">
        <f t="shared" si="636"/>
        <v>0</v>
      </c>
      <c r="AZ964" s="121">
        <f t="shared" si="636"/>
        <v>0</v>
      </c>
      <c r="BA964" s="121">
        <f t="shared" si="636"/>
        <v>0</v>
      </c>
      <c r="BB964" s="121">
        <f t="shared" si="636"/>
        <v>0</v>
      </c>
      <c r="BC964" s="121">
        <f t="shared" si="636"/>
        <v>0</v>
      </c>
      <c r="BD964" s="701">
        <f t="shared" si="636"/>
        <v>0</v>
      </c>
      <c r="BE964" s="693"/>
      <c r="BF964" s="122">
        <f t="shared" si="606"/>
        <v>0</v>
      </c>
      <c r="BG964" s="124"/>
      <c r="BH964" s="122">
        <f t="shared" si="607"/>
        <v>0</v>
      </c>
      <c r="BI964" s="124"/>
      <c r="BJ964" s="122">
        <f t="shared" si="608"/>
        <v>0</v>
      </c>
      <c r="BK964" s="124"/>
      <c r="BL964" s="125">
        <f t="shared" si="609"/>
        <v>0</v>
      </c>
      <c r="BM964" s="124"/>
      <c r="BN964" s="123">
        <f t="shared" si="637"/>
        <v>0</v>
      </c>
      <c r="BO964" s="126">
        <f t="shared" si="637"/>
        <v>0</v>
      </c>
      <c r="BP964" s="127"/>
      <c r="BQ964" s="410"/>
    </row>
    <row r="965" spans="1:69" s="58" customFormat="1" ht="17.55" hidden="1" customHeight="1">
      <c r="A965"/>
      <c r="B965"/>
      <c r="C965" s="139" t="str">
        <f t="shared" si="602"/>
        <v>H</v>
      </c>
      <c r="D965" s="130" t="str">
        <f t="shared" si="639"/>
        <v>Y/G_Host</v>
      </c>
      <c r="E965" s="129" t="str">
        <f t="shared" si="638"/>
        <v>Duksan Neolux</v>
      </c>
      <c r="F965" s="717"/>
      <c r="G965" s="123">
        <f t="shared" si="632"/>
        <v>0</v>
      </c>
      <c r="H965" s="121">
        <f t="shared" si="632"/>
        <v>0</v>
      </c>
      <c r="I965" s="121">
        <f t="shared" si="632"/>
        <v>0</v>
      </c>
      <c r="J965" s="121">
        <f t="shared" si="632"/>
        <v>0</v>
      </c>
      <c r="K965" s="121">
        <f t="shared" si="632"/>
        <v>0</v>
      </c>
      <c r="L965" s="121">
        <f t="shared" si="632"/>
        <v>0</v>
      </c>
      <c r="M965" s="121">
        <f t="shared" si="632"/>
        <v>0</v>
      </c>
      <c r="N965" s="121">
        <f t="shared" si="632"/>
        <v>0</v>
      </c>
      <c r="O965" s="121">
        <f t="shared" si="632"/>
        <v>0</v>
      </c>
      <c r="P965" s="126">
        <f t="shared" si="632"/>
        <v>0</v>
      </c>
      <c r="Q965" s="122"/>
      <c r="R965" s="408">
        <f t="shared" si="603"/>
        <v>0</v>
      </c>
      <c r="S965" s="693"/>
      <c r="T965" s="700">
        <f t="shared" si="633"/>
        <v>0</v>
      </c>
      <c r="U965" s="701">
        <f t="shared" si="633"/>
        <v>0</v>
      </c>
      <c r="V965" s="693"/>
      <c r="W965" s="700">
        <f t="shared" si="634"/>
        <v>0</v>
      </c>
      <c r="X965" s="126">
        <f t="shared" si="634"/>
        <v>0</v>
      </c>
      <c r="Y965" s="696">
        <f t="shared" si="604"/>
        <v>0</v>
      </c>
      <c r="Z965" s="408">
        <f t="shared" si="605"/>
        <v>0</v>
      </c>
      <c r="AA965" s="127"/>
      <c r="AB965" s="123">
        <f t="shared" si="635"/>
        <v>0</v>
      </c>
      <c r="AC965" s="121">
        <f t="shared" si="635"/>
        <v>0</v>
      </c>
      <c r="AD965" s="121">
        <f t="shared" si="635"/>
        <v>0</v>
      </c>
      <c r="AE965" s="121">
        <f t="shared" si="635"/>
        <v>0</v>
      </c>
      <c r="AF965" s="121">
        <f t="shared" si="635"/>
        <v>0</v>
      </c>
      <c r="AG965" s="121">
        <f t="shared" si="635"/>
        <v>0</v>
      </c>
      <c r="AH965" s="121">
        <f t="shared" si="635"/>
        <v>0</v>
      </c>
      <c r="AI965" s="121">
        <f t="shared" si="635"/>
        <v>0</v>
      </c>
      <c r="AJ965" s="121">
        <f t="shared" si="635"/>
        <v>0</v>
      </c>
      <c r="AK965" s="121">
        <f t="shared" si="635"/>
        <v>0</v>
      </c>
      <c r="AL965" s="121">
        <f t="shared" si="635"/>
        <v>0</v>
      </c>
      <c r="AM965" s="121">
        <f t="shared" si="635"/>
        <v>0</v>
      </c>
      <c r="AN965" s="121">
        <f t="shared" si="635"/>
        <v>0</v>
      </c>
      <c r="AO965" s="701">
        <f t="shared" si="635"/>
        <v>0</v>
      </c>
      <c r="AP965" s="122"/>
      <c r="AQ965" s="123">
        <f t="shared" si="636"/>
        <v>0</v>
      </c>
      <c r="AR965" s="121">
        <f t="shared" si="636"/>
        <v>0</v>
      </c>
      <c r="AS965" s="121">
        <f t="shared" si="636"/>
        <v>0</v>
      </c>
      <c r="AT965" s="121">
        <f t="shared" si="636"/>
        <v>0</v>
      </c>
      <c r="AU965" s="121">
        <f t="shared" si="636"/>
        <v>0</v>
      </c>
      <c r="AV965" s="121">
        <f t="shared" si="636"/>
        <v>0</v>
      </c>
      <c r="AW965" s="121">
        <f t="shared" si="636"/>
        <v>0</v>
      </c>
      <c r="AX965" s="121">
        <f t="shared" si="636"/>
        <v>0</v>
      </c>
      <c r="AY965" s="121">
        <f t="shared" si="636"/>
        <v>0</v>
      </c>
      <c r="AZ965" s="121">
        <f t="shared" si="636"/>
        <v>0</v>
      </c>
      <c r="BA965" s="121">
        <f t="shared" si="636"/>
        <v>0</v>
      </c>
      <c r="BB965" s="121">
        <f t="shared" si="636"/>
        <v>0</v>
      </c>
      <c r="BC965" s="121">
        <f t="shared" si="636"/>
        <v>0</v>
      </c>
      <c r="BD965" s="701">
        <f t="shared" si="636"/>
        <v>0</v>
      </c>
      <c r="BE965" s="693"/>
      <c r="BF965" s="122">
        <f t="shared" si="606"/>
        <v>0</v>
      </c>
      <c r="BG965" s="124"/>
      <c r="BH965" s="122">
        <f t="shared" si="607"/>
        <v>0</v>
      </c>
      <c r="BI965" s="124"/>
      <c r="BJ965" s="122">
        <f t="shared" si="608"/>
        <v>0</v>
      </c>
      <c r="BK965" s="124"/>
      <c r="BL965" s="125">
        <f t="shared" si="609"/>
        <v>0</v>
      </c>
      <c r="BM965" s="124"/>
      <c r="BN965" s="123">
        <f t="shared" si="637"/>
        <v>0</v>
      </c>
      <c r="BO965" s="126">
        <f t="shared" si="637"/>
        <v>0</v>
      </c>
      <c r="BP965" s="127"/>
      <c r="BQ965" s="410"/>
    </row>
    <row r="966" spans="1:69" s="58" customFormat="1" ht="17.55" customHeight="1">
      <c r="A966"/>
      <c r="B966"/>
      <c r="C966" s="139" t="str">
        <f t="shared" si="602"/>
        <v/>
      </c>
      <c r="D966" s="130" t="str">
        <f t="shared" si="639"/>
        <v>Y/G_Host</v>
      </c>
      <c r="E966" s="129" t="str">
        <f t="shared" si="638"/>
        <v>DuPont</v>
      </c>
      <c r="F966" s="717"/>
      <c r="G966" s="123">
        <f t="shared" ref="G966:P975" si="640">SUMIFS(Share, Y, $E$3, Config, $G$11, P, G$15, LType, $D966, MSup, $E966)</f>
        <v>0</v>
      </c>
      <c r="H966" s="121">
        <f t="shared" si="640"/>
        <v>0</v>
      </c>
      <c r="I966" s="121">
        <f t="shared" si="640"/>
        <v>0</v>
      </c>
      <c r="J966" s="121">
        <f t="shared" si="640"/>
        <v>0</v>
      </c>
      <c r="K966" s="121">
        <f t="shared" si="640"/>
        <v>0</v>
      </c>
      <c r="L966" s="121">
        <f t="shared" si="640"/>
        <v>0</v>
      </c>
      <c r="M966" s="121">
        <f t="shared" si="640"/>
        <v>0</v>
      </c>
      <c r="N966" s="121">
        <f t="shared" si="640"/>
        <v>0</v>
      </c>
      <c r="O966" s="121">
        <f t="shared" si="640"/>
        <v>0</v>
      </c>
      <c r="P966" s="126">
        <f t="shared" si="640"/>
        <v>0</v>
      </c>
      <c r="Q966" s="122"/>
      <c r="R966" s="408">
        <f t="shared" si="603"/>
        <v>0</v>
      </c>
      <c r="S966" s="693"/>
      <c r="T966" s="700">
        <f t="shared" si="633"/>
        <v>0</v>
      </c>
      <c r="U966" s="701">
        <f t="shared" si="633"/>
        <v>0</v>
      </c>
      <c r="V966" s="693"/>
      <c r="W966" s="700">
        <f t="shared" si="634"/>
        <v>0</v>
      </c>
      <c r="X966" s="126">
        <f t="shared" si="634"/>
        <v>0</v>
      </c>
      <c r="Y966" s="696">
        <f t="shared" si="604"/>
        <v>0</v>
      </c>
      <c r="Z966" s="408">
        <f t="shared" si="605"/>
        <v>0</v>
      </c>
      <c r="AA966" s="127"/>
      <c r="AB966" s="123">
        <f t="shared" ref="AB966:AO975" si="641">SUMIFS(Share, Y, $E$3, Config, $AB$11, P, AB$15, LType, $D966, MSup, $E966)</f>
        <v>0</v>
      </c>
      <c r="AC966" s="121">
        <f t="shared" si="641"/>
        <v>0</v>
      </c>
      <c r="AD966" s="121">
        <f t="shared" si="641"/>
        <v>0</v>
      </c>
      <c r="AE966" s="121">
        <f t="shared" si="641"/>
        <v>0</v>
      </c>
      <c r="AF966" s="121">
        <f t="shared" si="641"/>
        <v>0</v>
      </c>
      <c r="AG966" s="121">
        <f t="shared" si="641"/>
        <v>0</v>
      </c>
      <c r="AH966" s="121">
        <f t="shared" si="641"/>
        <v>0</v>
      </c>
      <c r="AI966" s="121">
        <f t="shared" si="641"/>
        <v>0</v>
      </c>
      <c r="AJ966" s="121">
        <f t="shared" si="641"/>
        <v>0</v>
      </c>
      <c r="AK966" s="121">
        <f t="shared" si="641"/>
        <v>0</v>
      </c>
      <c r="AL966" s="121">
        <f t="shared" si="641"/>
        <v>0</v>
      </c>
      <c r="AM966" s="121">
        <f t="shared" si="641"/>
        <v>0</v>
      </c>
      <c r="AN966" s="121">
        <f t="shared" si="641"/>
        <v>0</v>
      </c>
      <c r="AO966" s="701">
        <f t="shared" si="641"/>
        <v>0</v>
      </c>
      <c r="AP966" s="122"/>
      <c r="AQ966" s="123">
        <f t="shared" ref="AQ966:BD975" si="642">SUMIFS(Share, Y, $E$3, Config, $AQ$11, P, AQ$15, LType, $D966, MSup, $E966)</f>
        <v>0</v>
      </c>
      <c r="AR966" s="121">
        <f t="shared" si="642"/>
        <v>0</v>
      </c>
      <c r="AS966" s="121">
        <f t="shared" si="642"/>
        <v>0</v>
      </c>
      <c r="AT966" s="121">
        <f t="shared" si="642"/>
        <v>0</v>
      </c>
      <c r="AU966" s="121">
        <f t="shared" si="642"/>
        <v>0</v>
      </c>
      <c r="AV966" s="121">
        <f t="shared" si="642"/>
        <v>0</v>
      </c>
      <c r="AW966" s="121">
        <f t="shared" si="642"/>
        <v>0</v>
      </c>
      <c r="AX966" s="121">
        <f t="shared" si="642"/>
        <v>0</v>
      </c>
      <c r="AY966" s="121">
        <f t="shared" si="642"/>
        <v>0</v>
      </c>
      <c r="AZ966" s="121">
        <f t="shared" si="642"/>
        <v>0</v>
      </c>
      <c r="BA966" s="121">
        <f t="shared" si="642"/>
        <v>0</v>
      </c>
      <c r="BB966" s="121">
        <f t="shared" si="642"/>
        <v>0</v>
      </c>
      <c r="BC966" s="121">
        <f t="shared" si="642"/>
        <v>0</v>
      </c>
      <c r="BD966" s="701">
        <f t="shared" si="642"/>
        <v>0</v>
      </c>
      <c r="BE966" s="693"/>
      <c r="BF966" s="122">
        <f t="shared" si="606"/>
        <v>0</v>
      </c>
      <c r="BG966" s="124"/>
      <c r="BH966" s="122">
        <f t="shared" si="607"/>
        <v>0.15</v>
      </c>
      <c r="BI966" s="124"/>
      <c r="BJ966" s="122">
        <f t="shared" si="608"/>
        <v>0</v>
      </c>
      <c r="BK966" s="124"/>
      <c r="BL966" s="125">
        <f t="shared" si="609"/>
        <v>0</v>
      </c>
      <c r="BM966" s="124"/>
      <c r="BN966" s="123">
        <f t="shared" si="637"/>
        <v>0</v>
      </c>
      <c r="BO966" s="126">
        <f t="shared" si="637"/>
        <v>0</v>
      </c>
      <c r="BP966" s="127"/>
      <c r="BQ966" s="410"/>
    </row>
    <row r="967" spans="1:69" s="58" customFormat="1" ht="17.55" hidden="1" customHeight="1">
      <c r="A967"/>
      <c r="B967"/>
      <c r="C967" s="139" t="str">
        <f t="shared" si="602"/>
        <v>H</v>
      </c>
      <c r="D967" s="130" t="str">
        <f t="shared" si="639"/>
        <v>Y/G_Host</v>
      </c>
      <c r="E967" s="129" t="str">
        <f t="shared" si="638"/>
        <v>EMT</v>
      </c>
      <c r="F967" s="717"/>
      <c r="G967" s="123">
        <f t="shared" si="640"/>
        <v>0</v>
      </c>
      <c r="H967" s="121">
        <f t="shared" si="640"/>
        <v>0</v>
      </c>
      <c r="I967" s="121">
        <f t="shared" si="640"/>
        <v>0</v>
      </c>
      <c r="J967" s="121">
        <f t="shared" si="640"/>
        <v>0</v>
      </c>
      <c r="K967" s="121">
        <f t="shared" si="640"/>
        <v>0</v>
      </c>
      <c r="L967" s="121">
        <f t="shared" si="640"/>
        <v>0</v>
      </c>
      <c r="M967" s="121">
        <f t="shared" si="640"/>
        <v>0</v>
      </c>
      <c r="N967" s="121">
        <f t="shared" si="640"/>
        <v>0</v>
      </c>
      <c r="O967" s="121">
        <f t="shared" si="640"/>
        <v>0</v>
      </c>
      <c r="P967" s="126">
        <f t="shared" si="640"/>
        <v>0</v>
      </c>
      <c r="Q967" s="122"/>
      <c r="R967" s="408">
        <f t="shared" si="603"/>
        <v>0</v>
      </c>
      <c r="S967" s="693"/>
      <c r="T967" s="700">
        <f t="shared" si="633"/>
        <v>0</v>
      </c>
      <c r="U967" s="701">
        <f t="shared" si="633"/>
        <v>0</v>
      </c>
      <c r="V967" s="693"/>
      <c r="W967" s="700">
        <f t="shared" si="634"/>
        <v>0</v>
      </c>
      <c r="X967" s="126">
        <f t="shared" si="634"/>
        <v>0</v>
      </c>
      <c r="Y967" s="696">
        <f t="shared" si="604"/>
        <v>0</v>
      </c>
      <c r="Z967" s="408">
        <f t="shared" si="605"/>
        <v>0</v>
      </c>
      <c r="AA967" s="127"/>
      <c r="AB967" s="123">
        <f t="shared" si="641"/>
        <v>0</v>
      </c>
      <c r="AC967" s="121">
        <f t="shared" si="641"/>
        <v>0</v>
      </c>
      <c r="AD967" s="121">
        <f t="shared" si="641"/>
        <v>0</v>
      </c>
      <c r="AE967" s="121">
        <f t="shared" si="641"/>
        <v>0</v>
      </c>
      <c r="AF967" s="121">
        <f t="shared" si="641"/>
        <v>0</v>
      </c>
      <c r="AG967" s="121">
        <f t="shared" si="641"/>
        <v>0</v>
      </c>
      <c r="AH967" s="121">
        <f t="shared" si="641"/>
        <v>0</v>
      </c>
      <c r="AI967" s="121">
        <f t="shared" si="641"/>
        <v>0</v>
      </c>
      <c r="AJ967" s="121">
        <f t="shared" si="641"/>
        <v>0</v>
      </c>
      <c r="AK967" s="121">
        <f t="shared" si="641"/>
        <v>0</v>
      </c>
      <c r="AL967" s="121">
        <f t="shared" si="641"/>
        <v>0</v>
      </c>
      <c r="AM967" s="121">
        <f t="shared" si="641"/>
        <v>0</v>
      </c>
      <c r="AN967" s="121">
        <f t="shared" si="641"/>
        <v>0</v>
      </c>
      <c r="AO967" s="701">
        <f t="shared" si="641"/>
        <v>0</v>
      </c>
      <c r="AP967" s="122"/>
      <c r="AQ967" s="123">
        <f t="shared" si="642"/>
        <v>0</v>
      </c>
      <c r="AR967" s="121">
        <f t="shared" si="642"/>
        <v>0</v>
      </c>
      <c r="AS967" s="121">
        <f t="shared" si="642"/>
        <v>0</v>
      </c>
      <c r="AT967" s="121">
        <f t="shared" si="642"/>
        <v>0</v>
      </c>
      <c r="AU967" s="121">
        <f t="shared" si="642"/>
        <v>0</v>
      </c>
      <c r="AV967" s="121">
        <f t="shared" si="642"/>
        <v>0</v>
      </c>
      <c r="AW967" s="121">
        <f t="shared" si="642"/>
        <v>0</v>
      </c>
      <c r="AX967" s="121">
        <f t="shared" si="642"/>
        <v>0</v>
      </c>
      <c r="AY967" s="121">
        <f t="shared" si="642"/>
        <v>0</v>
      </c>
      <c r="AZ967" s="121">
        <f t="shared" si="642"/>
        <v>0</v>
      </c>
      <c r="BA967" s="121">
        <f t="shared" si="642"/>
        <v>0</v>
      </c>
      <c r="BB967" s="121">
        <f t="shared" si="642"/>
        <v>0</v>
      </c>
      <c r="BC967" s="121">
        <f t="shared" si="642"/>
        <v>0</v>
      </c>
      <c r="BD967" s="701">
        <f t="shared" si="642"/>
        <v>0</v>
      </c>
      <c r="BE967" s="693"/>
      <c r="BF967" s="122">
        <f t="shared" si="606"/>
        <v>0</v>
      </c>
      <c r="BG967" s="124"/>
      <c r="BH967" s="122">
        <f t="shared" si="607"/>
        <v>0</v>
      </c>
      <c r="BI967" s="124"/>
      <c r="BJ967" s="122">
        <f t="shared" si="608"/>
        <v>0</v>
      </c>
      <c r="BK967" s="124"/>
      <c r="BL967" s="125">
        <f t="shared" si="609"/>
        <v>0</v>
      </c>
      <c r="BM967" s="124"/>
      <c r="BN967" s="123">
        <f t="shared" si="637"/>
        <v>0</v>
      </c>
      <c r="BO967" s="126">
        <f t="shared" si="637"/>
        <v>0</v>
      </c>
      <c r="BP967" s="127"/>
      <c r="BQ967" s="410"/>
    </row>
    <row r="968" spans="1:69" s="58" customFormat="1" ht="17.55" hidden="1" customHeight="1">
      <c r="A968"/>
      <c r="B968"/>
      <c r="C968" s="139" t="str">
        <f t="shared" si="602"/>
        <v>H</v>
      </c>
      <c r="D968" s="130" t="str">
        <f t="shared" si="639"/>
        <v>Y/G_Host</v>
      </c>
      <c r="E968" s="129" t="str">
        <f t="shared" si="638"/>
        <v>Hodogaya</v>
      </c>
      <c r="F968" s="717"/>
      <c r="G968" s="123">
        <f t="shared" si="640"/>
        <v>0</v>
      </c>
      <c r="H968" s="121">
        <f t="shared" si="640"/>
        <v>0</v>
      </c>
      <c r="I968" s="121">
        <f t="shared" si="640"/>
        <v>0</v>
      </c>
      <c r="J968" s="121">
        <f t="shared" si="640"/>
        <v>0</v>
      </c>
      <c r="K968" s="121">
        <f t="shared" si="640"/>
        <v>0</v>
      </c>
      <c r="L968" s="121">
        <f t="shared" si="640"/>
        <v>0</v>
      </c>
      <c r="M968" s="121">
        <f t="shared" si="640"/>
        <v>0</v>
      </c>
      <c r="N968" s="121">
        <f t="shared" si="640"/>
        <v>0</v>
      </c>
      <c r="O968" s="121">
        <f t="shared" si="640"/>
        <v>0</v>
      </c>
      <c r="P968" s="126">
        <f t="shared" si="640"/>
        <v>0</v>
      </c>
      <c r="Q968" s="122"/>
      <c r="R968" s="408">
        <f t="shared" si="603"/>
        <v>0</v>
      </c>
      <c r="S968" s="693"/>
      <c r="T968" s="700">
        <f t="shared" si="633"/>
        <v>0</v>
      </c>
      <c r="U968" s="701">
        <f t="shared" si="633"/>
        <v>0</v>
      </c>
      <c r="V968" s="693"/>
      <c r="W968" s="700">
        <f t="shared" si="634"/>
        <v>0</v>
      </c>
      <c r="X968" s="126">
        <f t="shared" si="634"/>
        <v>0</v>
      </c>
      <c r="Y968" s="696">
        <f t="shared" si="604"/>
        <v>0</v>
      </c>
      <c r="Z968" s="408">
        <f t="shared" si="605"/>
        <v>0</v>
      </c>
      <c r="AA968" s="127"/>
      <c r="AB968" s="123">
        <f t="shared" si="641"/>
        <v>0</v>
      </c>
      <c r="AC968" s="121">
        <f t="shared" si="641"/>
        <v>0</v>
      </c>
      <c r="AD968" s="121">
        <f t="shared" si="641"/>
        <v>0</v>
      </c>
      <c r="AE968" s="121">
        <f t="shared" si="641"/>
        <v>0</v>
      </c>
      <c r="AF968" s="121">
        <f t="shared" si="641"/>
        <v>0</v>
      </c>
      <c r="AG968" s="121">
        <f t="shared" si="641"/>
        <v>0</v>
      </c>
      <c r="AH968" s="121">
        <f t="shared" si="641"/>
        <v>0</v>
      </c>
      <c r="AI968" s="121">
        <f t="shared" si="641"/>
        <v>0</v>
      </c>
      <c r="AJ968" s="121">
        <f t="shared" si="641"/>
        <v>0</v>
      </c>
      <c r="AK968" s="121">
        <f t="shared" si="641"/>
        <v>0</v>
      </c>
      <c r="AL968" s="121">
        <f t="shared" si="641"/>
        <v>0</v>
      </c>
      <c r="AM968" s="121">
        <f t="shared" si="641"/>
        <v>0</v>
      </c>
      <c r="AN968" s="121">
        <f t="shared" si="641"/>
        <v>0</v>
      </c>
      <c r="AO968" s="701">
        <f t="shared" si="641"/>
        <v>0</v>
      </c>
      <c r="AP968" s="122"/>
      <c r="AQ968" s="123">
        <f t="shared" si="642"/>
        <v>0</v>
      </c>
      <c r="AR968" s="121">
        <f t="shared" si="642"/>
        <v>0</v>
      </c>
      <c r="AS968" s="121">
        <f t="shared" si="642"/>
        <v>0</v>
      </c>
      <c r="AT968" s="121">
        <f t="shared" si="642"/>
        <v>0</v>
      </c>
      <c r="AU968" s="121">
        <f t="shared" si="642"/>
        <v>0</v>
      </c>
      <c r="AV968" s="121">
        <f t="shared" si="642"/>
        <v>0</v>
      </c>
      <c r="AW968" s="121">
        <f t="shared" si="642"/>
        <v>0</v>
      </c>
      <c r="AX968" s="121">
        <f t="shared" si="642"/>
        <v>0</v>
      </c>
      <c r="AY968" s="121">
        <f t="shared" si="642"/>
        <v>0</v>
      </c>
      <c r="AZ968" s="121">
        <f t="shared" si="642"/>
        <v>0</v>
      </c>
      <c r="BA968" s="121">
        <f t="shared" si="642"/>
        <v>0</v>
      </c>
      <c r="BB968" s="121">
        <f t="shared" si="642"/>
        <v>0</v>
      </c>
      <c r="BC968" s="121">
        <f t="shared" si="642"/>
        <v>0</v>
      </c>
      <c r="BD968" s="701">
        <f t="shared" si="642"/>
        <v>0</v>
      </c>
      <c r="BE968" s="693"/>
      <c r="BF968" s="122">
        <f t="shared" si="606"/>
        <v>0</v>
      </c>
      <c r="BG968" s="124"/>
      <c r="BH968" s="122">
        <f t="shared" si="607"/>
        <v>0</v>
      </c>
      <c r="BI968" s="124"/>
      <c r="BJ968" s="122">
        <f t="shared" si="608"/>
        <v>0</v>
      </c>
      <c r="BK968" s="124"/>
      <c r="BL968" s="125">
        <f t="shared" si="609"/>
        <v>0</v>
      </c>
      <c r="BM968" s="124"/>
      <c r="BN968" s="123">
        <f t="shared" si="637"/>
        <v>0</v>
      </c>
      <c r="BO968" s="126">
        <f t="shared" si="637"/>
        <v>0</v>
      </c>
      <c r="BP968" s="127"/>
      <c r="BQ968" s="410"/>
    </row>
    <row r="969" spans="1:69" s="58" customFormat="1" ht="17.55" hidden="1" customHeight="1">
      <c r="A969"/>
      <c r="B969"/>
      <c r="C969" s="139" t="str">
        <f t="shared" si="602"/>
        <v>H</v>
      </c>
      <c r="D969" s="130" t="str">
        <f t="shared" si="639"/>
        <v>Y/G_Host</v>
      </c>
      <c r="E969" s="129" t="str">
        <f t="shared" si="638"/>
        <v>Hyperion</v>
      </c>
      <c r="F969" s="717"/>
      <c r="G969" s="123">
        <f t="shared" si="640"/>
        <v>0</v>
      </c>
      <c r="H969" s="121">
        <f t="shared" si="640"/>
        <v>0</v>
      </c>
      <c r="I969" s="121">
        <f t="shared" si="640"/>
        <v>0</v>
      </c>
      <c r="J969" s="121">
        <f t="shared" si="640"/>
        <v>0</v>
      </c>
      <c r="K969" s="121">
        <f t="shared" si="640"/>
        <v>0</v>
      </c>
      <c r="L969" s="121">
        <f t="shared" si="640"/>
        <v>0</v>
      </c>
      <c r="M969" s="121">
        <f t="shared" si="640"/>
        <v>0</v>
      </c>
      <c r="N969" s="121">
        <f t="shared" si="640"/>
        <v>0</v>
      </c>
      <c r="O969" s="121">
        <f t="shared" si="640"/>
        <v>0</v>
      </c>
      <c r="P969" s="126">
        <f t="shared" si="640"/>
        <v>0</v>
      </c>
      <c r="Q969" s="122"/>
      <c r="R969" s="408">
        <f t="shared" si="603"/>
        <v>0</v>
      </c>
      <c r="S969" s="693"/>
      <c r="T969" s="700">
        <f t="shared" si="633"/>
        <v>0</v>
      </c>
      <c r="U969" s="701">
        <f t="shared" si="633"/>
        <v>0</v>
      </c>
      <c r="V969" s="693"/>
      <c r="W969" s="700">
        <f t="shared" si="634"/>
        <v>0</v>
      </c>
      <c r="X969" s="126">
        <f t="shared" si="634"/>
        <v>0</v>
      </c>
      <c r="Y969" s="696">
        <f t="shared" si="604"/>
        <v>0</v>
      </c>
      <c r="Z969" s="408">
        <f t="shared" si="605"/>
        <v>0</v>
      </c>
      <c r="AA969" s="127"/>
      <c r="AB969" s="123">
        <f t="shared" si="641"/>
        <v>0</v>
      </c>
      <c r="AC969" s="121">
        <f t="shared" si="641"/>
        <v>0</v>
      </c>
      <c r="AD969" s="121">
        <f t="shared" si="641"/>
        <v>0</v>
      </c>
      <c r="AE969" s="121">
        <f t="shared" si="641"/>
        <v>0</v>
      </c>
      <c r="AF969" s="121">
        <f t="shared" si="641"/>
        <v>0</v>
      </c>
      <c r="AG969" s="121">
        <f t="shared" si="641"/>
        <v>0</v>
      </c>
      <c r="AH969" s="121">
        <f t="shared" si="641"/>
        <v>0</v>
      </c>
      <c r="AI969" s="121">
        <f t="shared" si="641"/>
        <v>0</v>
      </c>
      <c r="AJ969" s="121">
        <f t="shared" si="641"/>
        <v>0</v>
      </c>
      <c r="AK969" s="121">
        <f t="shared" si="641"/>
        <v>0</v>
      </c>
      <c r="AL969" s="121">
        <f t="shared" si="641"/>
        <v>0</v>
      </c>
      <c r="AM969" s="121">
        <f t="shared" si="641"/>
        <v>0</v>
      </c>
      <c r="AN969" s="121">
        <f t="shared" si="641"/>
        <v>0</v>
      </c>
      <c r="AO969" s="701">
        <f t="shared" si="641"/>
        <v>0</v>
      </c>
      <c r="AP969" s="122"/>
      <c r="AQ969" s="123">
        <f t="shared" si="642"/>
        <v>0</v>
      </c>
      <c r="AR969" s="121">
        <f t="shared" si="642"/>
        <v>0</v>
      </c>
      <c r="AS969" s="121">
        <f t="shared" si="642"/>
        <v>0</v>
      </c>
      <c r="AT969" s="121">
        <f t="shared" si="642"/>
        <v>0</v>
      </c>
      <c r="AU969" s="121">
        <f t="shared" si="642"/>
        <v>0</v>
      </c>
      <c r="AV969" s="121">
        <f t="shared" si="642"/>
        <v>0</v>
      </c>
      <c r="AW969" s="121">
        <f t="shared" si="642"/>
        <v>0</v>
      </c>
      <c r="AX969" s="121">
        <f t="shared" si="642"/>
        <v>0</v>
      </c>
      <c r="AY969" s="121">
        <f t="shared" si="642"/>
        <v>0</v>
      </c>
      <c r="AZ969" s="121">
        <f t="shared" si="642"/>
        <v>0</v>
      </c>
      <c r="BA969" s="121">
        <f t="shared" si="642"/>
        <v>0</v>
      </c>
      <c r="BB969" s="121">
        <f t="shared" si="642"/>
        <v>0</v>
      </c>
      <c r="BC969" s="121">
        <f t="shared" si="642"/>
        <v>0</v>
      </c>
      <c r="BD969" s="701">
        <f t="shared" si="642"/>
        <v>0</v>
      </c>
      <c r="BE969" s="693"/>
      <c r="BF969" s="122">
        <f t="shared" si="606"/>
        <v>0</v>
      </c>
      <c r="BG969" s="124"/>
      <c r="BH969" s="122">
        <f t="shared" si="607"/>
        <v>0</v>
      </c>
      <c r="BI969" s="124"/>
      <c r="BJ969" s="122">
        <f t="shared" si="608"/>
        <v>0</v>
      </c>
      <c r="BK969" s="124"/>
      <c r="BL969" s="125">
        <f t="shared" si="609"/>
        <v>0</v>
      </c>
      <c r="BM969" s="124"/>
      <c r="BN969" s="123">
        <f t="shared" si="637"/>
        <v>0</v>
      </c>
      <c r="BO969" s="126">
        <f t="shared" si="637"/>
        <v>0</v>
      </c>
      <c r="BP969" s="127"/>
      <c r="BQ969" s="410"/>
    </row>
    <row r="970" spans="1:69" s="58" customFormat="1" ht="17.55" hidden="1" customHeight="1">
      <c r="A970"/>
      <c r="B970"/>
      <c r="C970" s="139" t="str">
        <f t="shared" si="602"/>
        <v>H</v>
      </c>
      <c r="D970" s="130" t="str">
        <f t="shared" si="639"/>
        <v>Y/G_Host</v>
      </c>
      <c r="E970" s="129" t="str">
        <f t="shared" si="638"/>
        <v>Idemitsu Kosan</v>
      </c>
      <c r="F970" s="717"/>
      <c r="G970" s="123">
        <f t="shared" si="640"/>
        <v>0</v>
      </c>
      <c r="H970" s="121">
        <f t="shared" si="640"/>
        <v>0</v>
      </c>
      <c r="I970" s="121">
        <f t="shared" si="640"/>
        <v>0</v>
      </c>
      <c r="J970" s="121">
        <f t="shared" si="640"/>
        <v>0</v>
      </c>
      <c r="K970" s="121">
        <f t="shared" si="640"/>
        <v>0</v>
      </c>
      <c r="L970" s="121">
        <f t="shared" si="640"/>
        <v>0</v>
      </c>
      <c r="M970" s="121">
        <f t="shared" si="640"/>
        <v>0</v>
      </c>
      <c r="N970" s="121">
        <f t="shared" si="640"/>
        <v>0</v>
      </c>
      <c r="O970" s="121">
        <f t="shared" si="640"/>
        <v>0</v>
      </c>
      <c r="P970" s="126">
        <f t="shared" si="640"/>
        <v>0</v>
      </c>
      <c r="Q970" s="122"/>
      <c r="R970" s="408">
        <f t="shared" si="603"/>
        <v>0</v>
      </c>
      <c r="S970" s="693"/>
      <c r="T970" s="700">
        <f t="shared" si="633"/>
        <v>0</v>
      </c>
      <c r="U970" s="701">
        <f t="shared" si="633"/>
        <v>0</v>
      </c>
      <c r="V970" s="693"/>
      <c r="W970" s="700">
        <f t="shared" si="634"/>
        <v>0</v>
      </c>
      <c r="X970" s="126">
        <f t="shared" si="634"/>
        <v>0</v>
      </c>
      <c r="Y970" s="696">
        <f t="shared" si="604"/>
        <v>0</v>
      </c>
      <c r="Z970" s="408">
        <f t="shared" si="605"/>
        <v>0</v>
      </c>
      <c r="AA970" s="127"/>
      <c r="AB970" s="123">
        <f t="shared" si="641"/>
        <v>0</v>
      </c>
      <c r="AC970" s="121">
        <f t="shared" si="641"/>
        <v>0</v>
      </c>
      <c r="AD970" s="121">
        <f t="shared" si="641"/>
        <v>0</v>
      </c>
      <c r="AE970" s="121">
        <f t="shared" si="641"/>
        <v>0</v>
      </c>
      <c r="AF970" s="121">
        <f t="shared" si="641"/>
        <v>0</v>
      </c>
      <c r="AG970" s="121">
        <f t="shared" si="641"/>
        <v>0</v>
      </c>
      <c r="AH970" s="121">
        <f t="shared" si="641"/>
        <v>0</v>
      </c>
      <c r="AI970" s="121">
        <f t="shared" si="641"/>
        <v>0</v>
      </c>
      <c r="AJ970" s="121">
        <f t="shared" si="641"/>
        <v>0</v>
      </c>
      <c r="AK970" s="121">
        <f t="shared" si="641"/>
        <v>0</v>
      </c>
      <c r="AL970" s="121">
        <f t="shared" si="641"/>
        <v>0</v>
      </c>
      <c r="AM970" s="121">
        <f t="shared" si="641"/>
        <v>0</v>
      </c>
      <c r="AN970" s="121">
        <f t="shared" si="641"/>
        <v>0</v>
      </c>
      <c r="AO970" s="701">
        <f t="shared" si="641"/>
        <v>0</v>
      </c>
      <c r="AP970" s="122"/>
      <c r="AQ970" s="123">
        <f t="shared" si="642"/>
        <v>0</v>
      </c>
      <c r="AR970" s="121">
        <f t="shared" si="642"/>
        <v>0</v>
      </c>
      <c r="AS970" s="121">
        <f t="shared" si="642"/>
        <v>0</v>
      </c>
      <c r="AT970" s="121">
        <f t="shared" si="642"/>
        <v>0</v>
      </c>
      <c r="AU970" s="121">
        <f t="shared" si="642"/>
        <v>0</v>
      </c>
      <c r="AV970" s="121">
        <f t="shared" si="642"/>
        <v>0</v>
      </c>
      <c r="AW970" s="121">
        <f t="shared" si="642"/>
        <v>0</v>
      </c>
      <c r="AX970" s="121">
        <f t="shared" si="642"/>
        <v>0</v>
      </c>
      <c r="AY970" s="121">
        <f t="shared" si="642"/>
        <v>0</v>
      </c>
      <c r="AZ970" s="121">
        <f t="shared" si="642"/>
        <v>0</v>
      </c>
      <c r="BA970" s="121">
        <f t="shared" si="642"/>
        <v>0</v>
      </c>
      <c r="BB970" s="121">
        <f t="shared" si="642"/>
        <v>0</v>
      </c>
      <c r="BC970" s="121">
        <f t="shared" si="642"/>
        <v>0</v>
      </c>
      <c r="BD970" s="701">
        <f t="shared" si="642"/>
        <v>0</v>
      </c>
      <c r="BE970" s="693"/>
      <c r="BF970" s="122">
        <f t="shared" si="606"/>
        <v>0</v>
      </c>
      <c r="BG970" s="124"/>
      <c r="BH970" s="122">
        <f t="shared" si="607"/>
        <v>0</v>
      </c>
      <c r="BI970" s="124"/>
      <c r="BJ970" s="122">
        <f t="shared" si="608"/>
        <v>0</v>
      </c>
      <c r="BK970" s="124"/>
      <c r="BL970" s="125">
        <f t="shared" si="609"/>
        <v>0</v>
      </c>
      <c r="BM970" s="124"/>
      <c r="BN970" s="123">
        <f t="shared" si="637"/>
        <v>0</v>
      </c>
      <c r="BO970" s="126">
        <f t="shared" si="637"/>
        <v>0</v>
      </c>
      <c r="BP970" s="127"/>
      <c r="BQ970" s="410"/>
    </row>
    <row r="971" spans="1:69" s="58" customFormat="1" ht="17.55" hidden="1" customHeight="1">
      <c r="A971"/>
      <c r="B971"/>
      <c r="C971" s="139" t="str">
        <f t="shared" si="602"/>
        <v>H</v>
      </c>
      <c r="D971" s="130" t="str">
        <f t="shared" si="639"/>
        <v>Y/G_Host</v>
      </c>
      <c r="E971" s="129" t="str">
        <f t="shared" si="638"/>
        <v>Jilin OLED</v>
      </c>
      <c r="F971" s="717"/>
      <c r="G971" s="123">
        <f t="shared" si="640"/>
        <v>0</v>
      </c>
      <c r="H971" s="121">
        <f t="shared" si="640"/>
        <v>0</v>
      </c>
      <c r="I971" s="121">
        <f t="shared" si="640"/>
        <v>0</v>
      </c>
      <c r="J971" s="121">
        <f t="shared" si="640"/>
        <v>0</v>
      </c>
      <c r="K971" s="121">
        <f t="shared" si="640"/>
        <v>0</v>
      </c>
      <c r="L971" s="121">
        <f t="shared" si="640"/>
        <v>0</v>
      </c>
      <c r="M971" s="121">
        <f t="shared" si="640"/>
        <v>0</v>
      </c>
      <c r="N971" s="121">
        <f t="shared" si="640"/>
        <v>0</v>
      </c>
      <c r="O971" s="121">
        <f t="shared" si="640"/>
        <v>0</v>
      </c>
      <c r="P971" s="126">
        <f t="shared" si="640"/>
        <v>0</v>
      </c>
      <c r="Q971" s="122"/>
      <c r="R971" s="408">
        <f t="shared" si="603"/>
        <v>0</v>
      </c>
      <c r="S971" s="693"/>
      <c r="T971" s="700">
        <f t="shared" si="633"/>
        <v>0</v>
      </c>
      <c r="U971" s="701">
        <f t="shared" si="633"/>
        <v>0</v>
      </c>
      <c r="V971" s="693"/>
      <c r="W971" s="700">
        <f t="shared" si="634"/>
        <v>0</v>
      </c>
      <c r="X971" s="126">
        <f t="shared" si="634"/>
        <v>0</v>
      </c>
      <c r="Y971" s="696">
        <f t="shared" si="604"/>
        <v>0</v>
      </c>
      <c r="Z971" s="408">
        <f t="shared" si="605"/>
        <v>0</v>
      </c>
      <c r="AA971" s="127"/>
      <c r="AB971" s="123">
        <f t="shared" si="641"/>
        <v>0</v>
      </c>
      <c r="AC971" s="121">
        <f t="shared" si="641"/>
        <v>0</v>
      </c>
      <c r="AD971" s="121">
        <f t="shared" si="641"/>
        <v>0</v>
      </c>
      <c r="AE971" s="121">
        <f t="shared" si="641"/>
        <v>0</v>
      </c>
      <c r="AF971" s="121">
        <f t="shared" si="641"/>
        <v>0</v>
      </c>
      <c r="AG971" s="121">
        <f t="shared" si="641"/>
        <v>0</v>
      </c>
      <c r="AH971" s="121">
        <f t="shared" si="641"/>
        <v>0</v>
      </c>
      <c r="AI971" s="121">
        <f t="shared" si="641"/>
        <v>0</v>
      </c>
      <c r="AJ971" s="121">
        <f t="shared" si="641"/>
        <v>0</v>
      </c>
      <c r="AK971" s="121">
        <f t="shared" si="641"/>
        <v>0</v>
      </c>
      <c r="AL971" s="121">
        <f t="shared" si="641"/>
        <v>0</v>
      </c>
      <c r="AM971" s="121">
        <f t="shared" si="641"/>
        <v>0</v>
      </c>
      <c r="AN971" s="121">
        <f t="shared" si="641"/>
        <v>0</v>
      </c>
      <c r="AO971" s="701">
        <f t="shared" si="641"/>
        <v>0</v>
      </c>
      <c r="AP971" s="122"/>
      <c r="AQ971" s="123">
        <f t="shared" si="642"/>
        <v>0</v>
      </c>
      <c r="AR971" s="121">
        <f t="shared" si="642"/>
        <v>0</v>
      </c>
      <c r="AS971" s="121">
        <f t="shared" si="642"/>
        <v>0</v>
      </c>
      <c r="AT971" s="121">
        <f t="shared" si="642"/>
        <v>0</v>
      </c>
      <c r="AU971" s="121">
        <f t="shared" si="642"/>
        <v>0</v>
      </c>
      <c r="AV971" s="121">
        <f t="shared" si="642"/>
        <v>0</v>
      </c>
      <c r="AW971" s="121">
        <f t="shared" si="642"/>
        <v>0</v>
      </c>
      <c r="AX971" s="121">
        <f t="shared" si="642"/>
        <v>0</v>
      </c>
      <c r="AY971" s="121">
        <f t="shared" si="642"/>
        <v>0</v>
      </c>
      <c r="AZ971" s="121">
        <f t="shared" si="642"/>
        <v>0</v>
      </c>
      <c r="BA971" s="121">
        <f t="shared" si="642"/>
        <v>0</v>
      </c>
      <c r="BB971" s="121">
        <f t="shared" si="642"/>
        <v>0</v>
      </c>
      <c r="BC971" s="121">
        <f t="shared" si="642"/>
        <v>0</v>
      </c>
      <c r="BD971" s="701">
        <f t="shared" si="642"/>
        <v>0</v>
      </c>
      <c r="BE971" s="693"/>
      <c r="BF971" s="122">
        <f t="shared" si="606"/>
        <v>0</v>
      </c>
      <c r="BG971" s="124"/>
      <c r="BH971" s="122">
        <f t="shared" si="607"/>
        <v>0</v>
      </c>
      <c r="BI971" s="124"/>
      <c r="BJ971" s="122">
        <f t="shared" si="608"/>
        <v>0</v>
      </c>
      <c r="BK971" s="124"/>
      <c r="BL971" s="125">
        <f t="shared" si="609"/>
        <v>0</v>
      </c>
      <c r="BM971" s="124"/>
      <c r="BN971" s="123">
        <f t="shared" si="637"/>
        <v>0</v>
      </c>
      <c r="BO971" s="126">
        <f t="shared" si="637"/>
        <v>0</v>
      </c>
      <c r="BP971" s="127"/>
      <c r="BQ971" s="410"/>
    </row>
    <row r="972" spans="1:69" s="58" customFormat="1" ht="17.55" hidden="1" customHeight="1">
      <c r="A972"/>
      <c r="B972"/>
      <c r="C972" s="139" t="str">
        <f t="shared" si="602"/>
        <v>H</v>
      </c>
      <c r="D972" s="130" t="str">
        <f t="shared" si="639"/>
        <v>Y/G_Host</v>
      </c>
      <c r="E972" s="129" t="str">
        <f t="shared" si="638"/>
        <v>Jinwoong</v>
      </c>
      <c r="F972" s="717"/>
      <c r="G972" s="123">
        <f t="shared" si="640"/>
        <v>0</v>
      </c>
      <c r="H972" s="121">
        <f t="shared" si="640"/>
        <v>0</v>
      </c>
      <c r="I972" s="121">
        <f t="shared" si="640"/>
        <v>0</v>
      </c>
      <c r="J972" s="121">
        <f t="shared" si="640"/>
        <v>0</v>
      </c>
      <c r="K972" s="121">
        <f t="shared" si="640"/>
        <v>0</v>
      </c>
      <c r="L972" s="121">
        <f t="shared" si="640"/>
        <v>0</v>
      </c>
      <c r="M972" s="121">
        <f t="shared" si="640"/>
        <v>0</v>
      </c>
      <c r="N972" s="121">
        <f t="shared" si="640"/>
        <v>0</v>
      </c>
      <c r="O972" s="121">
        <f t="shared" si="640"/>
        <v>0</v>
      </c>
      <c r="P972" s="126">
        <f t="shared" si="640"/>
        <v>0</v>
      </c>
      <c r="Q972" s="122"/>
      <c r="R972" s="408">
        <f t="shared" si="603"/>
        <v>0</v>
      </c>
      <c r="S972" s="693"/>
      <c r="T972" s="700">
        <f t="shared" si="633"/>
        <v>0</v>
      </c>
      <c r="U972" s="701">
        <f t="shared" si="633"/>
        <v>0</v>
      </c>
      <c r="V972" s="693"/>
      <c r="W972" s="700">
        <f t="shared" si="634"/>
        <v>0</v>
      </c>
      <c r="X972" s="126">
        <f t="shared" si="634"/>
        <v>0</v>
      </c>
      <c r="Y972" s="696">
        <f t="shared" si="604"/>
        <v>0</v>
      </c>
      <c r="Z972" s="408">
        <f t="shared" si="605"/>
        <v>0</v>
      </c>
      <c r="AA972" s="127"/>
      <c r="AB972" s="123">
        <f t="shared" si="641"/>
        <v>0</v>
      </c>
      <c r="AC972" s="121">
        <f t="shared" si="641"/>
        <v>0</v>
      </c>
      <c r="AD972" s="121">
        <f t="shared" si="641"/>
        <v>0</v>
      </c>
      <c r="AE972" s="121">
        <f t="shared" si="641"/>
        <v>0</v>
      </c>
      <c r="AF972" s="121">
        <f t="shared" si="641"/>
        <v>0</v>
      </c>
      <c r="AG972" s="121">
        <f t="shared" si="641"/>
        <v>0</v>
      </c>
      <c r="AH972" s="121">
        <f t="shared" si="641"/>
        <v>0</v>
      </c>
      <c r="AI972" s="121">
        <f t="shared" si="641"/>
        <v>0</v>
      </c>
      <c r="AJ972" s="121">
        <f t="shared" si="641"/>
        <v>0</v>
      </c>
      <c r="AK972" s="121">
        <f t="shared" si="641"/>
        <v>0</v>
      </c>
      <c r="AL972" s="121">
        <f t="shared" si="641"/>
        <v>0</v>
      </c>
      <c r="AM972" s="121">
        <f t="shared" si="641"/>
        <v>0</v>
      </c>
      <c r="AN972" s="121">
        <f t="shared" si="641"/>
        <v>0</v>
      </c>
      <c r="AO972" s="701">
        <f t="shared" si="641"/>
        <v>0</v>
      </c>
      <c r="AP972" s="122"/>
      <c r="AQ972" s="123">
        <f t="shared" si="642"/>
        <v>0</v>
      </c>
      <c r="AR972" s="121">
        <f t="shared" si="642"/>
        <v>0</v>
      </c>
      <c r="AS972" s="121">
        <f t="shared" si="642"/>
        <v>0</v>
      </c>
      <c r="AT972" s="121">
        <f t="shared" si="642"/>
        <v>0</v>
      </c>
      <c r="AU972" s="121">
        <f t="shared" si="642"/>
        <v>0</v>
      </c>
      <c r="AV972" s="121">
        <f t="shared" si="642"/>
        <v>0</v>
      </c>
      <c r="AW972" s="121">
        <f t="shared" si="642"/>
        <v>0</v>
      </c>
      <c r="AX972" s="121">
        <f t="shared" si="642"/>
        <v>0</v>
      </c>
      <c r="AY972" s="121">
        <f t="shared" si="642"/>
        <v>0</v>
      </c>
      <c r="AZ972" s="121">
        <f t="shared" si="642"/>
        <v>0</v>
      </c>
      <c r="BA972" s="121">
        <f t="shared" si="642"/>
        <v>0</v>
      </c>
      <c r="BB972" s="121">
        <f t="shared" si="642"/>
        <v>0</v>
      </c>
      <c r="BC972" s="121">
        <f t="shared" si="642"/>
        <v>0</v>
      </c>
      <c r="BD972" s="701">
        <f t="shared" si="642"/>
        <v>0</v>
      </c>
      <c r="BE972" s="693"/>
      <c r="BF972" s="122">
        <f t="shared" si="606"/>
        <v>0</v>
      </c>
      <c r="BG972" s="124"/>
      <c r="BH972" s="122">
        <f t="shared" si="607"/>
        <v>0</v>
      </c>
      <c r="BI972" s="124"/>
      <c r="BJ972" s="122">
        <f t="shared" si="608"/>
        <v>0</v>
      </c>
      <c r="BK972" s="124"/>
      <c r="BL972" s="125">
        <f t="shared" si="609"/>
        <v>0</v>
      </c>
      <c r="BM972" s="124"/>
      <c r="BN972" s="123">
        <f t="shared" si="637"/>
        <v>0</v>
      </c>
      <c r="BO972" s="126">
        <f t="shared" si="637"/>
        <v>0</v>
      </c>
      <c r="BP972" s="127"/>
      <c r="BQ972" s="410"/>
    </row>
    <row r="973" spans="1:69" s="58" customFormat="1" ht="17.55" customHeight="1">
      <c r="A973"/>
      <c r="B973"/>
      <c r="C973" s="139" t="str">
        <f t="shared" si="602"/>
        <v/>
      </c>
      <c r="D973" s="130" t="str">
        <f t="shared" si="639"/>
        <v>Y/G_Host</v>
      </c>
      <c r="E973" s="129" t="str">
        <f t="shared" si="638"/>
        <v>LG Chem</v>
      </c>
      <c r="F973" s="717"/>
      <c r="G973" s="123">
        <f t="shared" si="640"/>
        <v>0</v>
      </c>
      <c r="H973" s="121">
        <f t="shared" si="640"/>
        <v>0</v>
      </c>
      <c r="I973" s="121">
        <f t="shared" si="640"/>
        <v>0</v>
      </c>
      <c r="J973" s="121">
        <f t="shared" si="640"/>
        <v>0</v>
      </c>
      <c r="K973" s="121">
        <f t="shared" si="640"/>
        <v>0</v>
      </c>
      <c r="L973" s="121">
        <f t="shared" si="640"/>
        <v>0</v>
      </c>
      <c r="M973" s="121">
        <f t="shared" si="640"/>
        <v>0</v>
      </c>
      <c r="N973" s="121">
        <f t="shared" si="640"/>
        <v>0</v>
      </c>
      <c r="O973" s="121">
        <f t="shared" si="640"/>
        <v>0</v>
      </c>
      <c r="P973" s="126">
        <f t="shared" si="640"/>
        <v>0</v>
      </c>
      <c r="Q973" s="122"/>
      <c r="R973" s="408">
        <f t="shared" si="603"/>
        <v>0</v>
      </c>
      <c r="S973" s="693"/>
      <c r="T973" s="700">
        <f t="shared" si="633"/>
        <v>0</v>
      </c>
      <c r="U973" s="701">
        <f t="shared" si="633"/>
        <v>0</v>
      </c>
      <c r="V973" s="693"/>
      <c r="W973" s="700">
        <f t="shared" si="634"/>
        <v>0</v>
      </c>
      <c r="X973" s="126">
        <f t="shared" si="634"/>
        <v>0</v>
      </c>
      <c r="Y973" s="696">
        <f t="shared" si="604"/>
        <v>0</v>
      </c>
      <c r="Z973" s="408">
        <f t="shared" si="605"/>
        <v>0</v>
      </c>
      <c r="AA973" s="127"/>
      <c r="AB973" s="123">
        <f t="shared" si="641"/>
        <v>0</v>
      </c>
      <c r="AC973" s="121">
        <f t="shared" si="641"/>
        <v>0</v>
      </c>
      <c r="AD973" s="121">
        <f t="shared" si="641"/>
        <v>0</v>
      </c>
      <c r="AE973" s="121">
        <f t="shared" si="641"/>
        <v>0</v>
      </c>
      <c r="AF973" s="121">
        <f t="shared" si="641"/>
        <v>0</v>
      </c>
      <c r="AG973" s="121">
        <f t="shared" si="641"/>
        <v>0</v>
      </c>
      <c r="AH973" s="121">
        <f t="shared" si="641"/>
        <v>0</v>
      </c>
      <c r="AI973" s="121">
        <f t="shared" si="641"/>
        <v>0</v>
      </c>
      <c r="AJ973" s="121">
        <f t="shared" si="641"/>
        <v>0</v>
      </c>
      <c r="AK973" s="121">
        <f t="shared" si="641"/>
        <v>0</v>
      </c>
      <c r="AL973" s="121">
        <f t="shared" si="641"/>
        <v>0</v>
      </c>
      <c r="AM973" s="121">
        <f t="shared" si="641"/>
        <v>0</v>
      </c>
      <c r="AN973" s="121">
        <f t="shared" si="641"/>
        <v>0</v>
      </c>
      <c r="AO973" s="701">
        <f t="shared" si="641"/>
        <v>0</v>
      </c>
      <c r="AP973" s="122"/>
      <c r="AQ973" s="123">
        <f t="shared" si="642"/>
        <v>0</v>
      </c>
      <c r="AR973" s="121">
        <f t="shared" si="642"/>
        <v>0</v>
      </c>
      <c r="AS973" s="121">
        <f t="shared" si="642"/>
        <v>0</v>
      </c>
      <c r="AT973" s="121">
        <f t="shared" si="642"/>
        <v>0</v>
      </c>
      <c r="AU973" s="121">
        <f t="shared" si="642"/>
        <v>0</v>
      </c>
      <c r="AV973" s="121">
        <f t="shared" si="642"/>
        <v>0</v>
      </c>
      <c r="AW973" s="121">
        <f t="shared" si="642"/>
        <v>0</v>
      </c>
      <c r="AX973" s="121">
        <f t="shared" si="642"/>
        <v>0</v>
      </c>
      <c r="AY973" s="121">
        <f t="shared" si="642"/>
        <v>0</v>
      </c>
      <c r="AZ973" s="121">
        <f t="shared" si="642"/>
        <v>0</v>
      </c>
      <c r="BA973" s="121">
        <f t="shared" si="642"/>
        <v>0</v>
      </c>
      <c r="BB973" s="121">
        <f t="shared" si="642"/>
        <v>0</v>
      </c>
      <c r="BC973" s="121">
        <f t="shared" si="642"/>
        <v>0</v>
      </c>
      <c r="BD973" s="701">
        <f t="shared" si="642"/>
        <v>0</v>
      </c>
      <c r="BE973" s="693"/>
      <c r="BF973" s="122">
        <f t="shared" si="606"/>
        <v>0.5</v>
      </c>
      <c r="BG973" s="124"/>
      <c r="BH973" s="122">
        <f t="shared" si="607"/>
        <v>0.5</v>
      </c>
      <c r="BI973" s="124"/>
      <c r="BJ973" s="122">
        <f t="shared" si="608"/>
        <v>0</v>
      </c>
      <c r="BK973" s="124"/>
      <c r="BL973" s="125">
        <f t="shared" si="609"/>
        <v>0</v>
      </c>
      <c r="BM973" s="124"/>
      <c r="BN973" s="123">
        <f t="shared" si="637"/>
        <v>0</v>
      </c>
      <c r="BO973" s="126">
        <f t="shared" si="637"/>
        <v>0</v>
      </c>
      <c r="BP973" s="127"/>
      <c r="BQ973" s="410"/>
    </row>
    <row r="974" spans="1:69" s="58" customFormat="1" ht="17.55" hidden="1" customHeight="1">
      <c r="A974"/>
      <c r="B974"/>
      <c r="C974" s="139" t="str">
        <f t="shared" si="602"/>
        <v>H</v>
      </c>
      <c r="D974" s="130" t="str">
        <f t="shared" si="639"/>
        <v>Y/G_Host</v>
      </c>
      <c r="E974" s="129" t="str">
        <f t="shared" si="638"/>
        <v>LT Materials</v>
      </c>
      <c r="F974" s="717"/>
      <c r="G974" s="123">
        <f t="shared" si="640"/>
        <v>0</v>
      </c>
      <c r="H974" s="121">
        <f t="shared" si="640"/>
        <v>0</v>
      </c>
      <c r="I974" s="121">
        <f t="shared" si="640"/>
        <v>0</v>
      </c>
      <c r="J974" s="121">
        <f t="shared" si="640"/>
        <v>0</v>
      </c>
      <c r="K974" s="121">
        <f t="shared" si="640"/>
        <v>0</v>
      </c>
      <c r="L974" s="121">
        <f t="shared" si="640"/>
        <v>0</v>
      </c>
      <c r="M974" s="121">
        <f t="shared" si="640"/>
        <v>0</v>
      </c>
      <c r="N974" s="121">
        <f t="shared" si="640"/>
        <v>0</v>
      </c>
      <c r="O974" s="121">
        <f t="shared" si="640"/>
        <v>0</v>
      </c>
      <c r="P974" s="126">
        <f t="shared" si="640"/>
        <v>0</v>
      </c>
      <c r="Q974" s="122"/>
      <c r="R974" s="408">
        <f t="shared" si="603"/>
        <v>0</v>
      </c>
      <c r="S974" s="693"/>
      <c r="T974" s="700">
        <f t="shared" si="633"/>
        <v>0</v>
      </c>
      <c r="U974" s="701">
        <f t="shared" si="633"/>
        <v>0</v>
      </c>
      <c r="V974" s="693"/>
      <c r="W974" s="700">
        <f t="shared" si="634"/>
        <v>0</v>
      </c>
      <c r="X974" s="126">
        <f t="shared" si="634"/>
        <v>0</v>
      </c>
      <c r="Y974" s="696">
        <f t="shared" si="604"/>
        <v>0</v>
      </c>
      <c r="Z974" s="408">
        <f t="shared" si="605"/>
        <v>0</v>
      </c>
      <c r="AA974" s="127"/>
      <c r="AB974" s="123">
        <f t="shared" si="641"/>
        <v>0</v>
      </c>
      <c r="AC974" s="121">
        <f t="shared" si="641"/>
        <v>0</v>
      </c>
      <c r="AD974" s="121">
        <f t="shared" si="641"/>
        <v>0</v>
      </c>
      <c r="AE974" s="121">
        <f t="shared" si="641"/>
        <v>0</v>
      </c>
      <c r="AF974" s="121">
        <f t="shared" si="641"/>
        <v>0</v>
      </c>
      <c r="AG974" s="121">
        <f t="shared" si="641"/>
        <v>0</v>
      </c>
      <c r="AH974" s="121">
        <f t="shared" si="641"/>
        <v>0</v>
      </c>
      <c r="AI974" s="121">
        <f t="shared" si="641"/>
        <v>0</v>
      </c>
      <c r="AJ974" s="121">
        <f t="shared" si="641"/>
        <v>0</v>
      </c>
      <c r="AK974" s="121">
        <f t="shared" si="641"/>
        <v>0</v>
      </c>
      <c r="AL974" s="121">
        <f t="shared" si="641"/>
        <v>0</v>
      </c>
      <c r="AM974" s="121">
        <f t="shared" si="641"/>
        <v>0</v>
      </c>
      <c r="AN974" s="121">
        <f t="shared" si="641"/>
        <v>0</v>
      </c>
      <c r="AO974" s="701">
        <f t="shared" si="641"/>
        <v>0</v>
      </c>
      <c r="AP974" s="122"/>
      <c r="AQ974" s="123">
        <f t="shared" si="642"/>
        <v>0</v>
      </c>
      <c r="AR974" s="121">
        <f t="shared" si="642"/>
        <v>0</v>
      </c>
      <c r="AS974" s="121">
        <f t="shared" si="642"/>
        <v>0</v>
      </c>
      <c r="AT974" s="121">
        <f t="shared" si="642"/>
        <v>0</v>
      </c>
      <c r="AU974" s="121">
        <f t="shared" si="642"/>
        <v>0</v>
      </c>
      <c r="AV974" s="121">
        <f t="shared" si="642"/>
        <v>0</v>
      </c>
      <c r="AW974" s="121">
        <f t="shared" si="642"/>
        <v>0</v>
      </c>
      <c r="AX974" s="121">
        <f t="shared" si="642"/>
        <v>0</v>
      </c>
      <c r="AY974" s="121">
        <f t="shared" si="642"/>
        <v>0</v>
      </c>
      <c r="AZ974" s="121">
        <f t="shared" si="642"/>
        <v>0</v>
      </c>
      <c r="BA974" s="121">
        <f t="shared" si="642"/>
        <v>0</v>
      </c>
      <c r="BB974" s="121">
        <f t="shared" si="642"/>
        <v>0</v>
      </c>
      <c r="BC974" s="121">
        <f t="shared" si="642"/>
        <v>0</v>
      </c>
      <c r="BD974" s="701">
        <f t="shared" si="642"/>
        <v>0</v>
      </c>
      <c r="BE974" s="693"/>
      <c r="BF974" s="122">
        <f t="shared" si="606"/>
        <v>0</v>
      </c>
      <c r="BG974" s="124"/>
      <c r="BH974" s="122">
        <f t="shared" si="607"/>
        <v>0</v>
      </c>
      <c r="BI974" s="124"/>
      <c r="BJ974" s="122">
        <f t="shared" si="608"/>
        <v>0</v>
      </c>
      <c r="BK974" s="124"/>
      <c r="BL974" s="125">
        <f t="shared" si="609"/>
        <v>0</v>
      </c>
      <c r="BM974" s="124"/>
      <c r="BN974" s="123">
        <f t="shared" si="637"/>
        <v>0</v>
      </c>
      <c r="BO974" s="126">
        <f t="shared" si="637"/>
        <v>0</v>
      </c>
      <c r="BP974" s="127"/>
      <c r="BQ974" s="410"/>
    </row>
    <row r="975" spans="1:69" s="58" customFormat="1" ht="17.55" hidden="1" customHeight="1">
      <c r="A975"/>
      <c r="B975"/>
      <c r="C975" s="139" t="str">
        <f t="shared" si="602"/>
        <v>H</v>
      </c>
      <c r="D975" s="130" t="str">
        <f t="shared" si="639"/>
        <v>Y/G_Host</v>
      </c>
      <c r="E975" s="129" t="str">
        <f t="shared" si="638"/>
        <v>LT Metal</v>
      </c>
      <c r="F975" s="717"/>
      <c r="G975" s="123">
        <f t="shared" si="640"/>
        <v>0</v>
      </c>
      <c r="H975" s="121">
        <f t="shared" si="640"/>
        <v>0</v>
      </c>
      <c r="I975" s="121">
        <f t="shared" si="640"/>
        <v>0</v>
      </c>
      <c r="J975" s="121">
        <f t="shared" si="640"/>
        <v>0</v>
      </c>
      <c r="K975" s="121">
        <f t="shared" si="640"/>
        <v>0</v>
      </c>
      <c r="L975" s="121">
        <f t="shared" si="640"/>
        <v>0</v>
      </c>
      <c r="M975" s="121">
        <f t="shared" si="640"/>
        <v>0</v>
      </c>
      <c r="N975" s="121">
        <f t="shared" si="640"/>
        <v>0</v>
      </c>
      <c r="O975" s="121">
        <f t="shared" si="640"/>
        <v>0</v>
      </c>
      <c r="P975" s="126">
        <f t="shared" si="640"/>
        <v>0</v>
      </c>
      <c r="Q975" s="122"/>
      <c r="R975" s="408">
        <f t="shared" si="603"/>
        <v>0</v>
      </c>
      <c r="S975" s="693"/>
      <c r="T975" s="700">
        <f t="shared" si="633"/>
        <v>0</v>
      </c>
      <c r="U975" s="701">
        <f t="shared" si="633"/>
        <v>0</v>
      </c>
      <c r="V975" s="693"/>
      <c r="W975" s="700">
        <f t="shared" si="634"/>
        <v>0</v>
      </c>
      <c r="X975" s="126">
        <f t="shared" si="634"/>
        <v>0</v>
      </c>
      <c r="Y975" s="696">
        <f t="shared" si="604"/>
        <v>0</v>
      </c>
      <c r="Z975" s="408">
        <f t="shared" si="605"/>
        <v>0</v>
      </c>
      <c r="AA975" s="127"/>
      <c r="AB975" s="123">
        <f t="shared" si="641"/>
        <v>0</v>
      </c>
      <c r="AC975" s="121">
        <f t="shared" si="641"/>
        <v>0</v>
      </c>
      <c r="AD975" s="121">
        <f t="shared" si="641"/>
        <v>0</v>
      </c>
      <c r="AE975" s="121">
        <f t="shared" si="641"/>
        <v>0</v>
      </c>
      <c r="AF975" s="121">
        <f t="shared" si="641"/>
        <v>0</v>
      </c>
      <c r="AG975" s="121">
        <f t="shared" si="641"/>
        <v>0</v>
      </c>
      <c r="AH975" s="121">
        <f t="shared" si="641"/>
        <v>0</v>
      </c>
      <c r="AI975" s="121">
        <f t="shared" si="641"/>
        <v>0</v>
      </c>
      <c r="AJ975" s="121">
        <f t="shared" si="641"/>
        <v>0</v>
      </c>
      <c r="AK975" s="121">
        <f t="shared" si="641"/>
        <v>0</v>
      </c>
      <c r="AL975" s="121">
        <f t="shared" si="641"/>
        <v>0</v>
      </c>
      <c r="AM975" s="121">
        <f t="shared" si="641"/>
        <v>0</v>
      </c>
      <c r="AN975" s="121">
        <f t="shared" si="641"/>
        <v>0</v>
      </c>
      <c r="AO975" s="701">
        <f t="shared" si="641"/>
        <v>0</v>
      </c>
      <c r="AP975" s="122"/>
      <c r="AQ975" s="123">
        <f t="shared" si="642"/>
        <v>0</v>
      </c>
      <c r="AR975" s="121">
        <f t="shared" si="642"/>
        <v>0</v>
      </c>
      <c r="AS975" s="121">
        <f t="shared" si="642"/>
        <v>0</v>
      </c>
      <c r="AT975" s="121">
        <f t="shared" si="642"/>
        <v>0</v>
      </c>
      <c r="AU975" s="121">
        <f t="shared" si="642"/>
        <v>0</v>
      </c>
      <c r="AV975" s="121">
        <f t="shared" si="642"/>
        <v>0</v>
      </c>
      <c r="AW975" s="121">
        <f t="shared" si="642"/>
        <v>0</v>
      </c>
      <c r="AX975" s="121">
        <f t="shared" si="642"/>
        <v>0</v>
      </c>
      <c r="AY975" s="121">
        <f t="shared" si="642"/>
        <v>0</v>
      </c>
      <c r="AZ975" s="121">
        <f t="shared" si="642"/>
        <v>0</v>
      </c>
      <c r="BA975" s="121">
        <f t="shared" si="642"/>
        <v>0</v>
      </c>
      <c r="BB975" s="121">
        <f t="shared" si="642"/>
        <v>0</v>
      </c>
      <c r="BC975" s="121">
        <f t="shared" si="642"/>
        <v>0</v>
      </c>
      <c r="BD975" s="701">
        <f t="shared" si="642"/>
        <v>0</v>
      </c>
      <c r="BE975" s="693"/>
      <c r="BF975" s="122">
        <f t="shared" si="606"/>
        <v>0</v>
      </c>
      <c r="BG975" s="124"/>
      <c r="BH975" s="122">
        <f t="shared" si="607"/>
        <v>0</v>
      </c>
      <c r="BI975" s="124"/>
      <c r="BJ975" s="122">
        <f t="shared" si="608"/>
        <v>0</v>
      </c>
      <c r="BK975" s="124"/>
      <c r="BL975" s="125">
        <f t="shared" si="609"/>
        <v>0</v>
      </c>
      <c r="BM975" s="124"/>
      <c r="BN975" s="123">
        <f t="shared" si="637"/>
        <v>0</v>
      </c>
      <c r="BO975" s="126">
        <f t="shared" si="637"/>
        <v>0</v>
      </c>
      <c r="BP975" s="127"/>
      <c r="BQ975" s="410"/>
    </row>
    <row r="976" spans="1:69" s="58" customFormat="1" ht="17.55" hidden="1" customHeight="1">
      <c r="A976"/>
      <c r="B976"/>
      <c r="C976" s="139" t="str">
        <f t="shared" ref="C976:C1039" si="643">IF(SUM(G976:BP976)=0, "H", "")</f>
        <v>H</v>
      </c>
      <c r="D976" s="130" t="str">
        <f t="shared" si="639"/>
        <v>Y/G_Host</v>
      </c>
      <c r="E976" s="129" t="str">
        <f t="shared" si="638"/>
        <v>LTOM</v>
      </c>
      <c r="F976" s="717"/>
      <c r="G976" s="123">
        <f t="shared" ref="G976:P985" si="644">SUMIFS(Share, Y, $E$3, Config, $G$11, P, G$15, LType, $D976, MSup, $E976)</f>
        <v>0</v>
      </c>
      <c r="H976" s="121">
        <f t="shared" si="644"/>
        <v>0</v>
      </c>
      <c r="I976" s="121">
        <f t="shared" si="644"/>
        <v>0</v>
      </c>
      <c r="J976" s="121">
        <f t="shared" si="644"/>
        <v>0</v>
      </c>
      <c r="K976" s="121">
        <f t="shared" si="644"/>
        <v>0</v>
      </c>
      <c r="L976" s="121">
        <f t="shared" si="644"/>
        <v>0</v>
      </c>
      <c r="M976" s="121">
        <f t="shared" si="644"/>
        <v>0</v>
      </c>
      <c r="N976" s="121">
        <f t="shared" si="644"/>
        <v>0</v>
      </c>
      <c r="O976" s="121">
        <f t="shared" si="644"/>
        <v>0</v>
      </c>
      <c r="P976" s="126">
        <f t="shared" si="644"/>
        <v>0</v>
      </c>
      <c r="Q976" s="122"/>
      <c r="R976" s="408">
        <f t="shared" ref="R976:R1039" si="645">SUMIFS(Share, Y, $E$3, Config, $R$11, P, R$15, LType, $D976, MSup, $E976)</f>
        <v>0</v>
      </c>
      <c r="S976" s="693"/>
      <c r="T976" s="700">
        <f t="shared" ref="T976:U995" si="646">SUMIFS(Share, Y, $E$3, Config, $T$11, P, T$15, LType, $D976, MSup, $E976)</f>
        <v>0</v>
      </c>
      <c r="U976" s="701">
        <f t="shared" si="646"/>
        <v>0</v>
      </c>
      <c r="V976" s="693"/>
      <c r="W976" s="700">
        <f t="shared" ref="W976:X995" si="647">SUMIFS(Share, Y, $E$3, Config, $W$11, P, W$15, LType, $D976, MSup, $E976)</f>
        <v>0</v>
      </c>
      <c r="X976" s="126">
        <f t="shared" si="647"/>
        <v>0</v>
      </c>
      <c r="Y976" s="696">
        <f t="shared" ref="Y976:Y1039" si="648">SUMIF(Y_A_P_T_S,$E$3&amp;"_"&amp;$X$11&amp;"_"&amp;Y$15&amp;"_"&amp;$D976&amp;"_"&amp;$E976, Share)</f>
        <v>0</v>
      </c>
      <c r="Z976" s="408">
        <f t="shared" ref="Z976:Z1039" si="649">SUMIFS(Share, Y, $E$3, Config, $Z$11, P, Z$15, LType, $D976, MSup, $E976)</f>
        <v>0</v>
      </c>
      <c r="AA976" s="127"/>
      <c r="AB976" s="123">
        <f t="shared" ref="AB976:AO985" si="650">SUMIFS(Share, Y, $E$3, Config, $AB$11, P, AB$15, LType, $D976, MSup, $E976)</f>
        <v>0</v>
      </c>
      <c r="AC976" s="121">
        <f t="shared" si="650"/>
        <v>0</v>
      </c>
      <c r="AD976" s="121">
        <f t="shared" si="650"/>
        <v>0</v>
      </c>
      <c r="AE976" s="121">
        <f t="shared" si="650"/>
        <v>0</v>
      </c>
      <c r="AF976" s="121">
        <f t="shared" si="650"/>
        <v>0</v>
      </c>
      <c r="AG976" s="121">
        <f t="shared" si="650"/>
        <v>0</v>
      </c>
      <c r="AH976" s="121">
        <f t="shared" si="650"/>
        <v>0</v>
      </c>
      <c r="AI976" s="121">
        <f t="shared" si="650"/>
        <v>0</v>
      </c>
      <c r="AJ976" s="121">
        <f t="shared" si="650"/>
        <v>0</v>
      </c>
      <c r="AK976" s="121">
        <f t="shared" si="650"/>
        <v>0</v>
      </c>
      <c r="AL976" s="121">
        <f t="shared" si="650"/>
        <v>0</v>
      </c>
      <c r="AM976" s="121">
        <f t="shared" si="650"/>
        <v>0</v>
      </c>
      <c r="AN976" s="121">
        <f t="shared" si="650"/>
        <v>0</v>
      </c>
      <c r="AO976" s="701">
        <f t="shared" si="650"/>
        <v>0</v>
      </c>
      <c r="AP976" s="122"/>
      <c r="AQ976" s="123">
        <f t="shared" ref="AQ976:BD985" si="651">SUMIFS(Share, Y, $E$3, Config, $AQ$11, P, AQ$15, LType, $D976, MSup, $E976)</f>
        <v>0</v>
      </c>
      <c r="AR976" s="121">
        <f t="shared" si="651"/>
        <v>0</v>
      </c>
      <c r="AS976" s="121">
        <f t="shared" si="651"/>
        <v>0</v>
      </c>
      <c r="AT976" s="121">
        <f t="shared" si="651"/>
        <v>0</v>
      </c>
      <c r="AU976" s="121">
        <f t="shared" si="651"/>
        <v>0</v>
      </c>
      <c r="AV976" s="121">
        <f t="shared" si="651"/>
        <v>0</v>
      </c>
      <c r="AW976" s="121">
        <f t="shared" si="651"/>
        <v>0</v>
      </c>
      <c r="AX976" s="121">
        <f t="shared" si="651"/>
        <v>0</v>
      </c>
      <c r="AY976" s="121">
        <f t="shared" si="651"/>
        <v>0</v>
      </c>
      <c r="AZ976" s="121">
        <f t="shared" si="651"/>
        <v>0</v>
      </c>
      <c r="BA976" s="121">
        <f t="shared" si="651"/>
        <v>0</v>
      </c>
      <c r="BB976" s="121">
        <f t="shared" si="651"/>
        <v>0</v>
      </c>
      <c r="BC976" s="121">
        <f t="shared" si="651"/>
        <v>0</v>
      </c>
      <c r="BD976" s="701">
        <f t="shared" si="651"/>
        <v>0</v>
      </c>
      <c r="BE976" s="693"/>
      <c r="BF976" s="122">
        <f t="shared" ref="BF976:BF1039" si="652">SUMIFS(Share, Y, $E$3, Config, $BF$11, P, BF$15, LType, $D976, MSup, $E976)</f>
        <v>0</v>
      </c>
      <c r="BG976" s="124"/>
      <c r="BH976" s="122">
        <f t="shared" ref="BH976:BH1039" si="653">SUMIFS(Share, Y, $E$3, Config, $BH$11, P, BH$15, LType, $D976, MSup, $E976)</f>
        <v>0</v>
      </c>
      <c r="BI976" s="124"/>
      <c r="BJ976" s="122">
        <f t="shared" ref="BJ976:BJ1039" si="654">SUMIFS(Share, Y, $E$3, Config, $BJ$11, P, BJ$15, LType, $D976, MSup, $E976)</f>
        <v>0</v>
      </c>
      <c r="BK976" s="124"/>
      <c r="BL976" s="125">
        <f t="shared" ref="BL976:BL1039" si="655">SUMIFS(Share, Y, $E$3, Config, $BL$11, P, BL$15, LType, $D976, MSup, $E976)</f>
        <v>0</v>
      </c>
      <c r="BM976" s="124"/>
      <c r="BN976" s="123">
        <f t="shared" ref="BN976:BO995" si="656">SUMIFS(Share, Y, $E$3, Config, $BN$11, P, BN$15, LType, $D976, MSup, $E976)</f>
        <v>0</v>
      </c>
      <c r="BO976" s="126">
        <f t="shared" si="656"/>
        <v>0</v>
      </c>
      <c r="BP976" s="127"/>
      <c r="BQ976" s="410"/>
    </row>
    <row r="977" spans="1:69" s="58" customFormat="1" ht="17.55" hidden="1" customHeight="1">
      <c r="A977"/>
      <c r="B977"/>
      <c r="C977" s="139" t="str">
        <f t="shared" si="643"/>
        <v>H</v>
      </c>
      <c r="D977" s="130" t="str">
        <f t="shared" si="639"/>
        <v>Y/G_Host</v>
      </c>
      <c r="E977" s="129" t="str">
        <f t="shared" si="638"/>
        <v>Lumilan</v>
      </c>
      <c r="F977" s="717"/>
      <c r="G977" s="123">
        <f t="shared" si="644"/>
        <v>0</v>
      </c>
      <c r="H977" s="121">
        <f t="shared" si="644"/>
        <v>0</v>
      </c>
      <c r="I977" s="121">
        <f t="shared" si="644"/>
        <v>0</v>
      </c>
      <c r="J977" s="121">
        <f t="shared" si="644"/>
        <v>0</v>
      </c>
      <c r="K977" s="121">
        <f t="shared" si="644"/>
        <v>0</v>
      </c>
      <c r="L977" s="121">
        <f t="shared" si="644"/>
        <v>0</v>
      </c>
      <c r="M977" s="121">
        <f t="shared" si="644"/>
        <v>0</v>
      </c>
      <c r="N977" s="121">
        <f t="shared" si="644"/>
        <v>0</v>
      </c>
      <c r="O977" s="121">
        <f t="shared" si="644"/>
        <v>0</v>
      </c>
      <c r="P977" s="126">
        <f t="shared" si="644"/>
        <v>0</v>
      </c>
      <c r="Q977" s="122"/>
      <c r="R977" s="408">
        <f t="shared" si="645"/>
        <v>0</v>
      </c>
      <c r="S977" s="693"/>
      <c r="T977" s="700">
        <f t="shared" si="646"/>
        <v>0</v>
      </c>
      <c r="U977" s="701">
        <f t="shared" si="646"/>
        <v>0</v>
      </c>
      <c r="V977" s="693"/>
      <c r="W977" s="700">
        <f t="shared" si="647"/>
        <v>0</v>
      </c>
      <c r="X977" s="126">
        <f t="shared" si="647"/>
        <v>0</v>
      </c>
      <c r="Y977" s="696">
        <f t="shared" si="648"/>
        <v>0</v>
      </c>
      <c r="Z977" s="408">
        <f t="shared" si="649"/>
        <v>0</v>
      </c>
      <c r="AA977" s="127"/>
      <c r="AB977" s="123">
        <f t="shared" si="650"/>
        <v>0</v>
      </c>
      <c r="AC977" s="121">
        <f t="shared" si="650"/>
        <v>0</v>
      </c>
      <c r="AD977" s="121">
        <f t="shared" si="650"/>
        <v>0</v>
      </c>
      <c r="AE977" s="121">
        <f t="shared" si="650"/>
        <v>0</v>
      </c>
      <c r="AF977" s="121">
        <f t="shared" si="650"/>
        <v>0</v>
      </c>
      <c r="AG977" s="121">
        <f t="shared" si="650"/>
        <v>0</v>
      </c>
      <c r="AH977" s="121">
        <f t="shared" si="650"/>
        <v>0</v>
      </c>
      <c r="AI977" s="121">
        <f t="shared" si="650"/>
        <v>0</v>
      </c>
      <c r="AJ977" s="121">
        <f t="shared" si="650"/>
        <v>0</v>
      </c>
      <c r="AK977" s="121">
        <f t="shared" si="650"/>
        <v>0</v>
      </c>
      <c r="AL977" s="121">
        <f t="shared" si="650"/>
        <v>0</v>
      </c>
      <c r="AM977" s="121">
        <f t="shared" si="650"/>
        <v>0</v>
      </c>
      <c r="AN977" s="121">
        <f t="shared" si="650"/>
        <v>0</v>
      </c>
      <c r="AO977" s="701">
        <f t="shared" si="650"/>
        <v>0</v>
      </c>
      <c r="AP977" s="122"/>
      <c r="AQ977" s="123">
        <f t="shared" si="651"/>
        <v>0</v>
      </c>
      <c r="AR977" s="121">
        <f t="shared" si="651"/>
        <v>0</v>
      </c>
      <c r="AS977" s="121">
        <f t="shared" si="651"/>
        <v>0</v>
      </c>
      <c r="AT977" s="121">
        <f t="shared" si="651"/>
        <v>0</v>
      </c>
      <c r="AU977" s="121">
        <f t="shared" si="651"/>
        <v>0</v>
      </c>
      <c r="AV977" s="121">
        <f t="shared" si="651"/>
        <v>0</v>
      </c>
      <c r="AW977" s="121">
        <f t="shared" si="651"/>
        <v>0</v>
      </c>
      <c r="AX977" s="121">
        <f t="shared" si="651"/>
        <v>0</v>
      </c>
      <c r="AY977" s="121">
        <f t="shared" si="651"/>
        <v>0</v>
      </c>
      <c r="AZ977" s="121">
        <f t="shared" si="651"/>
        <v>0</v>
      </c>
      <c r="BA977" s="121">
        <f t="shared" si="651"/>
        <v>0</v>
      </c>
      <c r="BB977" s="121">
        <f t="shared" si="651"/>
        <v>0</v>
      </c>
      <c r="BC977" s="121">
        <f t="shared" si="651"/>
        <v>0</v>
      </c>
      <c r="BD977" s="701">
        <f t="shared" si="651"/>
        <v>0</v>
      </c>
      <c r="BE977" s="693"/>
      <c r="BF977" s="122">
        <f t="shared" si="652"/>
        <v>0</v>
      </c>
      <c r="BG977" s="124"/>
      <c r="BH977" s="122">
        <f t="shared" si="653"/>
        <v>0</v>
      </c>
      <c r="BI977" s="124"/>
      <c r="BJ977" s="122">
        <f t="shared" si="654"/>
        <v>0</v>
      </c>
      <c r="BK977" s="124"/>
      <c r="BL977" s="125">
        <f t="shared" si="655"/>
        <v>0</v>
      </c>
      <c r="BM977" s="124"/>
      <c r="BN977" s="123">
        <f t="shared" si="656"/>
        <v>0</v>
      </c>
      <c r="BO977" s="126">
        <f t="shared" si="656"/>
        <v>0</v>
      </c>
      <c r="BP977" s="127"/>
      <c r="BQ977" s="410"/>
    </row>
    <row r="978" spans="1:69" s="58" customFormat="1" ht="17.55" hidden="1" customHeight="1">
      <c r="A978"/>
      <c r="B978"/>
      <c r="C978" s="139" t="str">
        <f t="shared" si="643"/>
        <v>H</v>
      </c>
      <c r="D978" s="130" t="str">
        <f t="shared" si="639"/>
        <v>Y/G_Host</v>
      </c>
      <c r="E978" s="129" t="str">
        <f t="shared" si="638"/>
        <v>Materion</v>
      </c>
      <c r="F978" s="717"/>
      <c r="G978" s="123">
        <f t="shared" si="644"/>
        <v>0</v>
      </c>
      <c r="H978" s="121">
        <f t="shared" si="644"/>
        <v>0</v>
      </c>
      <c r="I978" s="121">
        <f t="shared" si="644"/>
        <v>0</v>
      </c>
      <c r="J978" s="121">
        <f t="shared" si="644"/>
        <v>0</v>
      </c>
      <c r="K978" s="121">
        <f t="shared" si="644"/>
        <v>0</v>
      </c>
      <c r="L978" s="121">
        <f t="shared" si="644"/>
        <v>0</v>
      </c>
      <c r="M978" s="121">
        <f t="shared" si="644"/>
        <v>0</v>
      </c>
      <c r="N978" s="121">
        <f t="shared" si="644"/>
        <v>0</v>
      </c>
      <c r="O978" s="121">
        <f t="shared" si="644"/>
        <v>0</v>
      </c>
      <c r="P978" s="126">
        <f t="shared" si="644"/>
        <v>0</v>
      </c>
      <c r="Q978" s="122"/>
      <c r="R978" s="408">
        <f t="shared" si="645"/>
        <v>0</v>
      </c>
      <c r="S978" s="693"/>
      <c r="T978" s="700">
        <f t="shared" si="646"/>
        <v>0</v>
      </c>
      <c r="U978" s="701">
        <f t="shared" si="646"/>
        <v>0</v>
      </c>
      <c r="V978" s="693"/>
      <c r="W978" s="700">
        <f t="shared" si="647"/>
        <v>0</v>
      </c>
      <c r="X978" s="126">
        <f t="shared" si="647"/>
        <v>0</v>
      </c>
      <c r="Y978" s="696">
        <f t="shared" si="648"/>
        <v>0</v>
      </c>
      <c r="Z978" s="408">
        <f t="shared" si="649"/>
        <v>0</v>
      </c>
      <c r="AA978" s="127"/>
      <c r="AB978" s="123">
        <f t="shared" si="650"/>
        <v>0</v>
      </c>
      <c r="AC978" s="121">
        <f t="shared" si="650"/>
        <v>0</v>
      </c>
      <c r="AD978" s="121">
        <f t="shared" si="650"/>
        <v>0</v>
      </c>
      <c r="AE978" s="121">
        <f t="shared" si="650"/>
        <v>0</v>
      </c>
      <c r="AF978" s="121">
        <f t="shared" si="650"/>
        <v>0</v>
      </c>
      <c r="AG978" s="121">
        <f t="shared" si="650"/>
        <v>0</v>
      </c>
      <c r="AH978" s="121">
        <f t="shared" si="650"/>
        <v>0</v>
      </c>
      <c r="AI978" s="121">
        <f t="shared" si="650"/>
        <v>0</v>
      </c>
      <c r="AJ978" s="121">
        <f t="shared" si="650"/>
        <v>0</v>
      </c>
      <c r="AK978" s="121">
        <f t="shared" si="650"/>
        <v>0</v>
      </c>
      <c r="AL978" s="121">
        <f t="shared" si="650"/>
        <v>0</v>
      </c>
      <c r="AM978" s="121">
        <f t="shared" si="650"/>
        <v>0</v>
      </c>
      <c r="AN978" s="121">
        <f t="shared" si="650"/>
        <v>0</v>
      </c>
      <c r="AO978" s="701">
        <f t="shared" si="650"/>
        <v>0</v>
      </c>
      <c r="AP978" s="122"/>
      <c r="AQ978" s="123">
        <f t="shared" si="651"/>
        <v>0</v>
      </c>
      <c r="AR978" s="121">
        <f t="shared" si="651"/>
        <v>0</v>
      </c>
      <c r="AS978" s="121">
        <f t="shared" si="651"/>
        <v>0</v>
      </c>
      <c r="AT978" s="121">
        <f t="shared" si="651"/>
        <v>0</v>
      </c>
      <c r="AU978" s="121">
        <f t="shared" si="651"/>
        <v>0</v>
      </c>
      <c r="AV978" s="121">
        <f t="shared" si="651"/>
        <v>0</v>
      </c>
      <c r="AW978" s="121">
        <f t="shared" si="651"/>
        <v>0</v>
      </c>
      <c r="AX978" s="121">
        <f t="shared" si="651"/>
        <v>0</v>
      </c>
      <c r="AY978" s="121">
        <f t="shared" si="651"/>
        <v>0</v>
      </c>
      <c r="AZ978" s="121">
        <f t="shared" si="651"/>
        <v>0</v>
      </c>
      <c r="BA978" s="121">
        <f t="shared" si="651"/>
        <v>0</v>
      </c>
      <c r="BB978" s="121">
        <f t="shared" si="651"/>
        <v>0</v>
      </c>
      <c r="BC978" s="121">
        <f t="shared" si="651"/>
        <v>0</v>
      </c>
      <c r="BD978" s="701">
        <f t="shared" si="651"/>
        <v>0</v>
      </c>
      <c r="BE978" s="693"/>
      <c r="BF978" s="122">
        <f t="shared" si="652"/>
        <v>0</v>
      </c>
      <c r="BG978" s="124"/>
      <c r="BH978" s="122">
        <f t="shared" si="653"/>
        <v>0</v>
      </c>
      <c r="BI978" s="124"/>
      <c r="BJ978" s="122">
        <f t="shared" si="654"/>
        <v>0</v>
      </c>
      <c r="BK978" s="124"/>
      <c r="BL978" s="125">
        <f t="shared" si="655"/>
        <v>0</v>
      </c>
      <c r="BM978" s="124"/>
      <c r="BN978" s="123">
        <f t="shared" si="656"/>
        <v>0</v>
      </c>
      <c r="BO978" s="126">
        <f t="shared" si="656"/>
        <v>0</v>
      </c>
      <c r="BP978" s="127"/>
      <c r="BQ978" s="410"/>
    </row>
    <row r="979" spans="1:69" s="58" customFormat="1" ht="17.55" customHeight="1" thickBot="1">
      <c r="A979"/>
      <c r="B979"/>
      <c r="C979" s="139" t="str">
        <f t="shared" si="643"/>
        <v/>
      </c>
      <c r="D979" s="130" t="str">
        <f t="shared" si="639"/>
        <v>Y/G_Host</v>
      </c>
      <c r="E979" s="129" t="str">
        <f t="shared" si="638"/>
        <v>Merck</v>
      </c>
      <c r="F979" s="717"/>
      <c r="G979" s="123">
        <f t="shared" si="644"/>
        <v>0</v>
      </c>
      <c r="H979" s="121">
        <f t="shared" si="644"/>
        <v>0</v>
      </c>
      <c r="I979" s="121">
        <f t="shared" si="644"/>
        <v>0</v>
      </c>
      <c r="J979" s="121">
        <f t="shared" si="644"/>
        <v>0</v>
      </c>
      <c r="K979" s="121">
        <f t="shared" si="644"/>
        <v>0</v>
      </c>
      <c r="L979" s="121">
        <f t="shared" si="644"/>
        <v>0</v>
      </c>
      <c r="M979" s="121">
        <f t="shared" si="644"/>
        <v>0</v>
      </c>
      <c r="N979" s="121">
        <f t="shared" si="644"/>
        <v>0</v>
      </c>
      <c r="O979" s="121">
        <f t="shared" si="644"/>
        <v>0</v>
      </c>
      <c r="P979" s="126">
        <f t="shared" si="644"/>
        <v>0</v>
      </c>
      <c r="Q979" s="122"/>
      <c r="R979" s="408">
        <f t="shared" si="645"/>
        <v>0</v>
      </c>
      <c r="S979" s="693"/>
      <c r="T979" s="700">
        <f t="shared" si="646"/>
        <v>0</v>
      </c>
      <c r="U979" s="701">
        <f t="shared" si="646"/>
        <v>0</v>
      </c>
      <c r="V979" s="693"/>
      <c r="W979" s="700">
        <f t="shared" si="647"/>
        <v>0</v>
      </c>
      <c r="X979" s="126">
        <f t="shared" si="647"/>
        <v>0</v>
      </c>
      <c r="Y979" s="696">
        <f t="shared" si="648"/>
        <v>0</v>
      </c>
      <c r="Z979" s="408">
        <f t="shared" si="649"/>
        <v>0</v>
      </c>
      <c r="AA979" s="127"/>
      <c r="AB979" s="123">
        <f t="shared" si="650"/>
        <v>0</v>
      </c>
      <c r="AC979" s="121">
        <f t="shared" si="650"/>
        <v>0</v>
      </c>
      <c r="AD979" s="121">
        <f t="shared" si="650"/>
        <v>0</v>
      </c>
      <c r="AE979" s="121">
        <f t="shared" si="650"/>
        <v>0</v>
      </c>
      <c r="AF979" s="121">
        <f t="shared" si="650"/>
        <v>0</v>
      </c>
      <c r="AG979" s="121">
        <f t="shared" si="650"/>
        <v>0</v>
      </c>
      <c r="AH979" s="121">
        <f t="shared" si="650"/>
        <v>0</v>
      </c>
      <c r="AI979" s="121">
        <f t="shared" si="650"/>
        <v>0</v>
      </c>
      <c r="AJ979" s="121">
        <f t="shared" si="650"/>
        <v>0</v>
      </c>
      <c r="AK979" s="121">
        <f t="shared" si="650"/>
        <v>0</v>
      </c>
      <c r="AL979" s="121">
        <f t="shared" si="650"/>
        <v>0</v>
      </c>
      <c r="AM979" s="121">
        <f t="shared" si="650"/>
        <v>0</v>
      </c>
      <c r="AN979" s="121">
        <f t="shared" si="650"/>
        <v>0</v>
      </c>
      <c r="AO979" s="701">
        <f t="shared" si="650"/>
        <v>0</v>
      </c>
      <c r="AP979" s="122"/>
      <c r="AQ979" s="123">
        <f t="shared" si="651"/>
        <v>0</v>
      </c>
      <c r="AR979" s="121">
        <f t="shared" si="651"/>
        <v>0</v>
      </c>
      <c r="AS979" s="121">
        <f t="shared" si="651"/>
        <v>0</v>
      </c>
      <c r="AT979" s="121">
        <f t="shared" si="651"/>
        <v>0</v>
      </c>
      <c r="AU979" s="121">
        <f t="shared" si="651"/>
        <v>0</v>
      </c>
      <c r="AV979" s="121">
        <f t="shared" si="651"/>
        <v>0</v>
      </c>
      <c r="AW979" s="121">
        <f t="shared" si="651"/>
        <v>0</v>
      </c>
      <c r="AX979" s="121">
        <f t="shared" si="651"/>
        <v>0</v>
      </c>
      <c r="AY979" s="121">
        <f t="shared" si="651"/>
        <v>0</v>
      </c>
      <c r="AZ979" s="121">
        <f t="shared" si="651"/>
        <v>0</v>
      </c>
      <c r="BA979" s="121">
        <f t="shared" si="651"/>
        <v>0</v>
      </c>
      <c r="BB979" s="121">
        <f t="shared" si="651"/>
        <v>0</v>
      </c>
      <c r="BC979" s="121">
        <f t="shared" si="651"/>
        <v>0</v>
      </c>
      <c r="BD979" s="701">
        <f t="shared" si="651"/>
        <v>0</v>
      </c>
      <c r="BE979" s="693"/>
      <c r="BF979" s="122">
        <f t="shared" si="652"/>
        <v>0.5</v>
      </c>
      <c r="BG979" s="124"/>
      <c r="BH979" s="122">
        <f t="shared" si="653"/>
        <v>0.35</v>
      </c>
      <c r="BI979" s="124"/>
      <c r="BJ979" s="122">
        <f t="shared" si="654"/>
        <v>0</v>
      </c>
      <c r="BK979" s="124"/>
      <c r="BL979" s="125">
        <f t="shared" si="655"/>
        <v>0</v>
      </c>
      <c r="BM979" s="124"/>
      <c r="BN979" s="123">
        <f t="shared" si="656"/>
        <v>0</v>
      </c>
      <c r="BO979" s="126">
        <f t="shared" si="656"/>
        <v>0</v>
      </c>
      <c r="BP979" s="127"/>
      <c r="BQ979" s="410"/>
    </row>
    <row r="980" spans="1:69" s="58" customFormat="1" ht="17.55" hidden="1" customHeight="1">
      <c r="A980"/>
      <c r="B980"/>
      <c r="C980" s="139" t="str">
        <f t="shared" si="643"/>
        <v>H</v>
      </c>
      <c r="D980" s="130" t="str">
        <f t="shared" si="639"/>
        <v>Y/G_Host</v>
      </c>
      <c r="E980" s="129" t="str">
        <f t="shared" si="638"/>
        <v>Nisso</v>
      </c>
      <c r="F980" s="717"/>
      <c r="G980" s="123">
        <f t="shared" si="644"/>
        <v>0</v>
      </c>
      <c r="H980" s="121">
        <f t="shared" si="644"/>
        <v>0</v>
      </c>
      <c r="I980" s="121">
        <f t="shared" si="644"/>
        <v>0</v>
      </c>
      <c r="J980" s="121">
        <f t="shared" si="644"/>
        <v>0</v>
      </c>
      <c r="K980" s="121">
        <f t="shared" si="644"/>
        <v>0</v>
      </c>
      <c r="L980" s="121">
        <f t="shared" si="644"/>
        <v>0</v>
      </c>
      <c r="M980" s="121">
        <f t="shared" si="644"/>
        <v>0</v>
      </c>
      <c r="N980" s="121">
        <f t="shared" si="644"/>
        <v>0</v>
      </c>
      <c r="O980" s="121">
        <f t="shared" si="644"/>
        <v>0</v>
      </c>
      <c r="P980" s="126">
        <f t="shared" si="644"/>
        <v>0</v>
      </c>
      <c r="Q980" s="122"/>
      <c r="R980" s="408">
        <f t="shared" si="645"/>
        <v>0</v>
      </c>
      <c r="S980" s="693"/>
      <c r="T980" s="700">
        <f t="shared" si="646"/>
        <v>0</v>
      </c>
      <c r="U980" s="701">
        <f t="shared" si="646"/>
        <v>0</v>
      </c>
      <c r="V980" s="693"/>
      <c r="W980" s="700">
        <f t="shared" si="647"/>
        <v>0</v>
      </c>
      <c r="X980" s="126">
        <f t="shared" si="647"/>
        <v>0</v>
      </c>
      <c r="Y980" s="696">
        <f t="shared" si="648"/>
        <v>0</v>
      </c>
      <c r="Z980" s="408">
        <f t="shared" si="649"/>
        <v>0</v>
      </c>
      <c r="AA980" s="127"/>
      <c r="AB980" s="123">
        <f t="shared" si="650"/>
        <v>0</v>
      </c>
      <c r="AC980" s="121">
        <f t="shared" si="650"/>
        <v>0</v>
      </c>
      <c r="AD980" s="121">
        <f t="shared" si="650"/>
        <v>0</v>
      </c>
      <c r="AE980" s="121">
        <f t="shared" si="650"/>
        <v>0</v>
      </c>
      <c r="AF980" s="121">
        <f t="shared" si="650"/>
        <v>0</v>
      </c>
      <c r="AG980" s="121">
        <f t="shared" si="650"/>
        <v>0</v>
      </c>
      <c r="AH980" s="121">
        <f t="shared" si="650"/>
        <v>0</v>
      </c>
      <c r="AI980" s="121">
        <f t="shared" si="650"/>
        <v>0</v>
      </c>
      <c r="AJ980" s="121">
        <f t="shared" si="650"/>
        <v>0</v>
      </c>
      <c r="AK980" s="121">
        <f t="shared" si="650"/>
        <v>0</v>
      </c>
      <c r="AL980" s="121">
        <f t="shared" si="650"/>
        <v>0</v>
      </c>
      <c r="AM980" s="121">
        <f t="shared" si="650"/>
        <v>0</v>
      </c>
      <c r="AN980" s="121">
        <f t="shared" si="650"/>
        <v>0</v>
      </c>
      <c r="AO980" s="701">
        <f t="shared" si="650"/>
        <v>0</v>
      </c>
      <c r="AP980" s="122"/>
      <c r="AQ980" s="123">
        <f t="shared" si="651"/>
        <v>0</v>
      </c>
      <c r="AR980" s="121">
        <f t="shared" si="651"/>
        <v>0</v>
      </c>
      <c r="AS980" s="121">
        <f t="shared" si="651"/>
        <v>0</v>
      </c>
      <c r="AT980" s="121">
        <f t="shared" si="651"/>
        <v>0</v>
      </c>
      <c r="AU980" s="121">
        <f t="shared" si="651"/>
        <v>0</v>
      </c>
      <c r="AV980" s="121">
        <f t="shared" si="651"/>
        <v>0</v>
      </c>
      <c r="AW980" s="121">
        <f t="shared" si="651"/>
        <v>0</v>
      </c>
      <c r="AX980" s="121">
        <f t="shared" si="651"/>
        <v>0</v>
      </c>
      <c r="AY980" s="121">
        <f t="shared" si="651"/>
        <v>0</v>
      </c>
      <c r="AZ980" s="121">
        <f t="shared" si="651"/>
        <v>0</v>
      </c>
      <c r="BA980" s="121">
        <f t="shared" si="651"/>
        <v>0</v>
      </c>
      <c r="BB980" s="121">
        <f t="shared" si="651"/>
        <v>0</v>
      </c>
      <c r="BC980" s="121">
        <f t="shared" si="651"/>
        <v>0</v>
      </c>
      <c r="BD980" s="701">
        <f t="shared" si="651"/>
        <v>0</v>
      </c>
      <c r="BE980" s="693"/>
      <c r="BF980" s="122">
        <f t="shared" si="652"/>
        <v>0</v>
      </c>
      <c r="BG980" s="124"/>
      <c r="BH980" s="122">
        <f t="shared" si="653"/>
        <v>0</v>
      </c>
      <c r="BI980" s="124"/>
      <c r="BJ980" s="122">
        <f t="shared" si="654"/>
        <v>0</v>
      </c>
      <c r="BK980" s="124"/>
      <c r="BL980" s="125">
        <f t="shared" si="655"/>
        <v>0</v>
      </c>
      <c r="BM980" s="124"/>
      <c r="BN980" s="123">
        <f t="shared" si="656"/>
        <v>0</v>
      </c>
      <c r="BO980" s="126">
        <f t="shared" si="656"/>
        <v>0</v>
      </c>
      <c r="BP980" s="127"/>
      <c r="BQ980" s="410"/>
    </row>
    <row r="981" spans="1:69" s="58" customFormat="1" ht="17.55" hidden="1" customHeight="1">
      <c r="A981"/>
      <c r="B981"/>
      <c r="C981" s="139" t="str">
        <f t="shared" si="643"/>
        <v>H</v>
      </c>
      <c r="D981" s="130" t="str">
        <f t="shared" si="639"/>
        <v>Y/G_Host</v>
      </c>
      <c r="E981" s="129" t="str">
        <f t="shared" si="638"/>
        <v>Novaled</v>
      </c>
      <c r="F981" s="717"/>
      <c r="G981" s="123">
        <f t="shared" si="644"/>
        <v>0</v>
      </c>
      <c r="H981" s="121">
        <f t="shared" si="644"/>
        <v>0</v>
      </c>
      <c r="I981" s="121">
        <f t="shared" si="644"/>
        <v>0</v>
      </c>
      <c r="J981" s="121">
        <f t="shared" si="644"/>
        <v>0</v>
      </c>
      <c r="K981" s="121">
        <f t="shared" si="644"/>
        <v>0</v>
      </c>
      <c r="L981" s="121">
        <f t="shared" si="644"/>
        <v>0</v>
      </c>
      <c r="M981" s="121">
        <f t="shared" si="644"/>
        <v>0</v>
      </c>
      <c r="N981" s="121">
        <f t="shared" si="644"/>
        <v>0</v>
      </c>
      <c r="O981" s="121">
        <f t="shared" si="644"/>
        <v>0</v>
      </c>
      <c r="P981" s="126">
        <f t="shared" si="644"/>
        <v>0</v>
      </c>
      <c r="Q981" s="122"/>
      <c r="R981" s="408">
        <f t="shared" si="645"/>
        <v>0</v>
      </c>
      <c r="S981" s="693"/>
      <c r="T981" s="700">
        <f t="shared" si="646"/>
        <v>0</v>
      </c>
      <c r="U981" s="701">
        <f t="shared" si="646"/>
        <v>0</v>
      </c>
      <c r="V981" s="693"/>
      <c r="W981" s="700">
        <f t="shared" si="647"/>
        <v>0</v>
      </c>
      <c r="X981" s="126">
        <f t="shared" si="647"/>
        <v>0</v>
      </c>
      <c r="Y981" s="696">
        <f t="shared" si="648"/>
        <v>0</v>
      </c>
      <c r="Z981" s="408">
        <f t="shared" si="649"/>
        <v>0</v>
      </c>
      <c r="AA981" s="127"/>
      <c r="AB981" s="123">
        <f t="shared" si="650"/>
        <v>0</v>
      </c>
      <c r="AC981" s="121">
        <f t="shared" si="650"/>
        <v>0</v>
      </c>
      <c r="AD981" s="121">
        <f t="shared" si="650"/>
        <v>0</v>
      </c>
      <c r="AE981" s="121">
        <f t="shared" si="650"/>
        <v>0</v>
      </c>
      <c r="AF981" s="121">
        <f t="shared" si="650"/>
        <v>0</v>
      </c>
      <c r="AG981" s="121">
        <f t="shared" si="650"/>
        <v>0</v>
      </c>
      <c r="AH981" s="121">
        <f t="shared" si="650"/>
        <v>0</v>
      </c>
      <c r="AI981" s="121">
        <f t="shared" si="650"/>
        <v>0</v>
      </c>
      <c r="AJ981" s="121">
        <f t="shared" si="650"/>
        <v>0</v>
      </c>
      <c r="AK981" s="121">
        <f t="shared" si="650"/>
        <v>0</v>
      </c>
      <c r="AL981" s="121">
        <f t="shared" si="650"/>
        <v>0</v>
      </c>
      <c r="AM981" s="121">
        <f t="shared" si="650"/>
        <v>0</v>
      </c>
      <c r="AN981" s="121">
        <f t="shared" si="650"/>
        <v>0</v>
      </c>
      <c r="AO981" s="701">
        <f t="shared" si="650"/>
        <v>0</v>
      </c>
      <c r="AP981" s="122"/>
      <c r="AQ981" s="123">
        <f t="shared" si="651"/>
        <v>0</v>
      </c>
      <c r="AR981" s="121">
        <f t="shared" si="651"/>
        <v>0</v>
      </c>
      <c r="AS981" s="121">
        <f t="shared" si="651"/>
        <v>0</v>
      </c>
      <c r="AT981" s="121">
        <f t="shared" si="651"/>
        <v>0</v>
      </c>
      <c r="AU981" s="121">
        <f t="shared" si="651"/>
        <v>0</v>
      </c>
      <c r="AV981" s="121">
        <f t="shared" si="651"/>
        <v>0</v>
      </c>
      <c r="AW981" s="121">
        <f t="shared" si="651"/>
        <v>0</v>
      </c>
      <c r="AX981" s="121">
        <f t="shared" si="651"/>
        <v>0</v>
      </c>
      <c r="AY981" s="121">
        <f t="shared" si="651"/>
        <v>0</v>
      </c>
      <c r="AZ981" s="121">
        <f t="shared" si="651"/>
        <v>0</v>
      </c>
      <c r="BA981" s="121">
        <f t="shared" si="651"/>
        <v>0</v>
      </c>
      <c r="BB981" s="121">
        <f t="shared" si="651"/>
        <v>0</v>
      </c>
      <c r="BC981" s="121">
        <f t="shared" si="651"/>
        <v>0</v>
      </c>
      <c r="BD981" s="701">
        <f t="shared" si="651"/>
        <v>0</v>
      </c>
      <c r="BE981" s="693"/>
      <c r="BF981" s="122">
        <f t="shared" si="652"/>
        <v>0</v>
      </c>
      <c r="BG981" s="124"/>
      <c r="BH981" s="122">
        <f t="shared" si="653"/>
        <v>0</v>
      </c>
      <c r="BI981" s="124"/>
      <c r="BJ981" s="122">
        <f t="shared" si="654"/>
        <v>0</v>
      </c>
      <c r="BK981" s="124"/>
      <c r="BL981" s="125">
        <f t="shared" si="655"/>
        <v>0</v>
      </c>
      <c r="BM981" s="124"/>
      <c r="BN981" s="123">
        <f t="shared" si="656"/>
        <v>0</v>
      </c>
      <c r="BO981" s="126">
        <f t="shared" si="656"/>
        <v>0</v>
      </c>
      <c r="BP981" s="127"/>
      <c r="BQ981" s="410"/>
    </row>
    <row r="982" spans="1:69" s="58" customFormat="1" ht="17.55" hidden="1" customHeight="1">
      <c r="A982"/>
      <c r="B982"/>
      <c r="C982" s="139" t="str">
        <f t="shared" si="643"/>
        <v>H</v>
      </c>
      <c r="D982" s="130" t="str">
        <f t="shared" si="639"/>
        <v>Y/G_Host</v>
      </c>
      <c r="E982" s="129" t="str">
        <f t="shared" si="638"/>
        <v>NSCC</v>
      </c>
      <c r="F982" s="717"/>
      <c r="G982" s="123">
        <f t="shared" si="644"/>
        <v>0</v>
      </c>
      <c r="H982" s="121">
        <f t="shared" si="644"/>
        <v>0</v>
      </c>
      <c r="I982" s="121">
        <f t="shared" si="644"/>
        <v>0</v>
      </c>
      <c r="J982" s="121">
        <f t="shared" si="644"/>
        <v>0</v>
      </c>
      <c r="K982" s="121">
        <f t="shared" si="644"/>
        <v>0</v>
      </c>
      <c r="L982" s="121">
        <f t="shared" si="644"/>
        <v>0</v>
      </c>
      <c r="M982" s="121">
        <f t="shared" si="644"/>
        <v>0</v>
      </c>
      <c r="N982" s="121">
        <f t="shared" si="644"/>
        <v>0</v>
      </c>
      <c r="O982" s="121">
        <f t="shared" si="644"/>
        <v>0</v>
      </c>
      <c r="P982" s="126">
        <f t="shared" si="644"/>
        <v>0</v>
      </c>
      <c r="Q982" s="122"/>
      <c r="R982" s="408">
        <f t="shared" si="645"/>
        <v>0</v>
      </c>
      <c r="S982" s="693"/>
      <c r="T982" s="700">
        <f t="shared" si="646"/>
        <v>0</v>
      </c>
      <c r="U982" s="701">
        <f t="shared" si="646"/>
        <v>0</v>
      </c>
      <c r="V982" s="693"/>
      <c r="W982" s="700">
        <f t="shared" si="647"/>
        <v>0</v>
      </c>
      <c r="X982" s="126">
        <f t="shared" si="647"/>
        <v>0</v>
      </c>
      <c r="Y982" s="696">
        <f t="shared" si="648"/>
        <v>0</v>
      </c>
      <c r="Z982" s="408">
        <f t="shared" si="649"/>
        <v>0</v>
      </c>
      <c r="AA982" s="127"/>
      <c r="AB982" s="123">
        <f t="shared" si="650"/>
        <v>0</v>
      </c>
      <c r="AC982" s="121">
        <f t="shared" si="650"/>
        <v>0</v>
      </c>
      <c r="AD982" s="121">
        <f t="shared" si="650"/>
        <v>0</v>
      </c>
      <c r="AE982" s="121">
        <f t="shared" si="650"/>
        <v>0</v>
      </c>
      <c r="AF982" s="121">
        <f t="shared" si="650"/>
        <v>0</v>
      </c>
      <c r="AG982" s="121">
        <f t="shared" si="650"/>
        <v>0</v>
      </c>
      <c r="AH982" s="121">
        <f t="shared" si="650"/>
        <v>0</v>
      </c>
      <c r="AI982" s="121">
        <f t="shared" si="650"/>
        <v>0</v>
      </c>
      <c r="AJ982" s="121">
        <f t="shared" si="650"/>
        <v>0</v>
      </c>
      <c r="AK982" s="121">
        <f t="shared" si="650"/>
        <v>0</v>
      </c>
      <c r="AL982" s="121">
        <f t="shared" si="650"/>
        <v>0</v>
      </c>
      <c r="AM982" s="121">
        <f t="shared" si="650"/>
        <v>0</v>
      </c>
      <c r="AN982" s="121">
        <f t="shared" si="650"/>
        <v>0</v>
      </c>
      <c r="AO982" s="701">
        <f t="shared" si="650"/>
        <v>0</v>
      </c>
      <c r="AP982" s="122"/>
      <c r="AQ982" s="123">
        <f t="shared" si="651"/>
        <v>0</v>
      </c>
      <c r="AR982" s="121">
        <f t="shared" si="651"/>
        <v>0</v>
      </c>
      <c r="AS982" s="121">
        <f t="shared" si="651"/>
        <v>0</v>
      </c>
      <c r="AT982" s="121">
        <f t="shared" si="651"/>
        <v>0</v>
      </c>
      <c r="AU982" s="121">
        <f t="shared" si="651"/>
        <v>0</v>
      </c>
      <c r="AV982" s="121">
        <f t="shared" si="651"/>
        <v>0</v>
      </c>
      <c r="AW982" s="121">
        <f t="shared" si="651"/>
        <v>0</v>
      </c>
      <c r="AX982" s="121">
        <f t="shared" si="651"/>
        <v>0</v>
      </c>
      <c r="AY982" s="121">
        <f t="shared" si="651"/>
        <v>0</v>
      </c>
      <c r="AZ982" s="121">
        <f t="shared" si="651"/>
        <v>0</v>
      </c>
      <c r="BA982" s="121">
        <f t="shared" si="651"/>
        <v>0</v>
      </c>
      <c r="BB982" s="121">
        <f t="shared" si="651"/>
        <v>0</v>
      </c>
      <c r="BC982" s="121">
        <f t="shared" si="651"/>
        <v>0</v>
      </c>
      <c r="BD982" s="701">
        <f t="shared" si="651"/>
        <v>0</v>
      </c>
      <c r="BE982" s="693"/>
      <c r="BF982" s="122">
        <f t="shared" si="652"/>
        <v>0</v>
      </c>
      <c r="BG982" s="124"/>
      <c r="BH982" s="122">
        <f t="shared" si="653"/>
        <v>0</v>
      </c>
      <c r="BI982" s="124"/>
      <c r="BJ982" s="122">
        <f t="shared" si="654"/>
        <v>0</v>
      </c>
      <c r="BK982" s="124"/>
      <c r="BL982" s="125">
        <f t="shared" si="655"/>
        <v>0</v>
      </c>
      <c r="BM982" s="124"/>
      <c r="BN982" s="123">
        <f t="shared" si="656"/>
        <v>0</v>
      </c>
      <c r="BO982" s="126">
        <f t="shared" si="656"/>
        <v>0</v>
      </c>
      <c r="BP982" s="127"/>
      <c r="BQ982" s="410"/>
    </row>
    <row r="983" spans="1:69" s="58" customFormat="1" ht="17.55" hidden="1" customHeight="1">
      <c r="A983"/>
      <c r="B983"/>
      <c r="C983" s="139" t="str">
        <f t="shared" si="643"/>
        <v>H</v>
      </c>
      <c r="D983" s="130" t="str">
        <f t="shared" si="639"/>
        <v>Y/G_Host</v>
      </c>
      <c r="E983" s="129" t="str">
        <f t="shared" si="638"/>
        <v>P&amp;H Tech</v>
      </c>
      <c r="F983" s="717"/>
      <c r="G983" s="123">
        <f t="shared" si="644"/>
        <v>0</v>
      </c>
      <c r="H983" s="121">
        <f t="shared" si="644"/>
        <v>0</v>
      </c>
      <c r="I983" s="121">
        <f t="shared" si="644"/>
        <v>0</v>
      </c>
      <c r="J983" s="121">
        <f t="shared" si="644"/>
        <v>0</v>
      </c>
      <c r="K983" s="121">
        <f t="shared" si="644"/>
        <v>0</v>
      </c>
      <c r="L983" s="121">
        <f t="shared" si="644"/>
        <v>0</v>
      </c>
      <c r="M983" s="121">
        <f t="shared" si="644"/>
        <v>0</v>
      </c>
      <c r="N983" s="121">
        <f t="shared" si="644"/>
        <v>0</v>
      </c>
      <c r="O983" s="121">
        <f t="shared" si="644"/>
        <v>0</v>
      </c>
      <c r="P983" s="126">
        <f t="shared" si="644"/>
        <v>0</v>
      </c>
      <c r="Q983" s="122"/>
      <c r="R983" s="408">
        <f t="shared" si="645"/>
        <v>0</v>
      </c>
      <c r="S983" s="693"/>
      <c r="T983" s="700">
        <f t="shared" si="646"/>
        <v>0</v>
      </c>
      <c r="U983" s="701">
        <f t="shared" si="646"/>
        <v>0</v>
      </c>
      <c r="V983" s="693"/>
      <c r="W983" s="700">
        <f t="shared" si="647"/>
        <v>0</v>
      </c>
      <c r="X983" s="126">
        <f t="shared" si="647"/>
        <v>0</v>
      </c>
      <c r="Y983" s="696">
        <f t="shared" si="648"/>
        <v>0</v>
      </c>
      <c r="Z983" s="408">
        <f t="shared" si="649"/>
        <v>0</v>
      </c>
      <c r="AA983" s="127"/>
      <c r="AB983" s="123">
        <f t="shared" si="650"/>
        <v>0</v>
      </c>
      <c r="AC983" s="121">
        <f t="shared" si="650"/>
        <v>0</v>
      </c>
      <c r="AD983" s="121">
        <f t="shared" si="650"/>
        <v>0</v>
      </c>
      <c r="AE983" s="121">
        <f t="shared" si="650"/>
        <v>0</v>
      </c>
      <c r="AF983" s="121">
        <f t="shared" si="650"/>
        <v>0</v>
      </c>
      <c r="AG983" s="121">
        <f t="shared" si="650"/>
        <v>0</v>
      </c>
      <c r="AH983" s="121">
        <f t="shared" si="650"/>
        <v>0</v>
      </c>
      <c r="AI983" s="121">
        <f t="shared" si="650"/>
        <v>0</v>
      </c>
      <c r="AJ983" s="121">
        <f t="shared" si="650"/>
        <v>0</v>
      </c>
      <c r="AK983" s="121">
        <f t="shared" si="650"/>
        <v>0</v>
      </c>
      <c r="AL983" s="121">
        <f t="shared" si="650"/>
        <v>0</v>
      </c>
      <c r="AM983" s="121">
        <f t="shared" si="650"/>
        <v>0</v>
      </c>
      <c r="AN983" s="121">
        <f t="shared" si="650"/>
        <v>0</v>
      </c>
      <c r="AO983" s="701">
        <f t="shared" si="650"/>
        <v>0</v>
      </c>
      <c r="AP983" s="122"/>
      <c r="AQ983" s="123">
        <f t="shared" si="651"/>
        <v>0</v>
      </c>
      <c r="AR983" s="121">
        <f t="shared" si="651"/>
        <v>0</v>
      </c>
      <c r="AS983" s="121">
        <f t="shared" si="651"/>
        <v>0</v>
      </c>
      <c r="AT983" s="121">
        <f t="shared" si="651"/>
        <v>0</v>
      </c>
      <c r="AU983" s="121">
        <f t="shared" si="651"/>
        <v>0</v>
      </c>
      <c r="AV983" s="121">
        <f t="shared" si="651"/>
        <v>0</v>
      </c>
      <c r="AW983" s="121">
        <f t="shared" si="651"/>
        <v>0</v>
      </c>
      <c r="AX983" s="121">
        <f t="shared" si="651"/>
        <v>0</v>
      </c>
      <c r="AY983" s="121">
        <f t="shared" si="651"/>
        <v>0</v>
      </c>
      <c r="AZ983" s="121">
        <f t="shared" si="651"/>
        <v>0</v>
      </c>
      <c r="BA983" s="121">
        <f t="shared" si="651"/>
        <v>0</v>
      </c>
      <c r="BB983" s="121">
        <f t="shared" si="651"/>
        <v>0</v>
      </c>
      <c r="BC983" s="121">
        <f t="shared" si="651"/>
        <v>0</v>
      </c>
      <c r="BD983" s="701">
        <f t="shared" si="651"/>
        <v>0</v>
      </c>
      <c r="BE983" s="693"/>
      <c r="BF983" s="122">
        <f t="shared" si="652"/>
        <v>0</v>
      </c>
      <c r="BG983" s="124"/>
      <c r="BH983" s="122">
        <f t="shared" si="653"/>
        <v>0</v>
      </c>
      <c r="BI983" s="124"/>
      <c r="BJ983" s="122">
        <f t="shared" si="654"/>
        <v>0</v>
      </c>
      <c r="BK983" s="124"/>
      <c r="BL983" s="125">
        <f t="shared" si="655"/>
        <v>0</v>
      </c>
      <c r="BM983" s="124"/>
      <c r="BN983" s="123">
        <f t="shared" si="656"/>
        <v>0</v>
      </c>
      <c r="BO983" s="126">
        <f t="shared" si="656"/>
        <v>0</v>
      </c>
      <c r="BP983" s="127"/>
      <c r="BQ983" s="410"/>
    </row>
    <row r="984" spans="1:69" s="58" customFormat="1" ht="17.55" hidden="1" customHeight="1">
      <c r="A984"/>
      <c r="B984"/>
      <c r="C984" s="139" t="str">
        <f t="shared" si="643"/>
        <v>H</v>
      </c>
      <c r="D984" s="130" t="str">
        <f t="shared" si="639"/>
        <v>Y/G_Host</v>
      </c>
      <c r="E984" s="129" t="str">
        <f t="shared" si="638"/>
        <v>Samsung SDI</v>
      </c>
      <c r="F984" s="717"/>
      <c r="G984" s="123">
        <f t="shared" si="644"/>
        <v>0</v>
      </c>
      <c r="H984" s="121">
        <f t="shared" si="644"/>
        <v>0</v>
      </c>
      <c r="I984" s="121">
        <f t="shared" si="644"/>
        <v>0</v>
      </c>
      <c r="J984" s="121">
        <f t="shared" si="644"/>
        <v>0</v>
      </c>
      <c r="K984" s="121">
        <f t="shared" si="644"/>
        <v>0</v>
      </c>
      <c r="L984" s="121">
        <f t="shared" si="644"/>
        <v>0</v>
      </c>
      <c r="M984" s="121">
        <f t="shared" si="644"/>
        <v>0</v>
      </c>
      <c r="N984" s="121">
        <f t="shared" si="644"/>
        <v>0</v>
      </c>
      <c r="O984" s="121">
        <f t="shared" si="644"/>
        <v>0</v>
      </c>
      <c r="P984" s="126">
        <f t="shared" si="644"/>
        <v>0</v>
      </c>
      <c r="Q984" s="122"/>
      <c r="R984" s="408">
        <f t="shared" si="645"/>
        <v>0</v>
      </c>
      <c r="S984" s="693"/>
      <c r="T984" s="700">
        <f t="shared" si="646"/>
        <v>0</v>
      </c>
      <c r="U984" s="701">
        <f t="shared" si="646"/>
        <v>0</v>
      </c>
      <c r="V984" s="693"/>
      <c r="W984" s="700">
        <f t="shared" si="647"/>
        <v>0</v>
      </c>
      <c r="X984" s="126">
        <f t="shared" si="647"/>
        <v>0</v>
      </c>
      <c r="Y984" s="696">
        <f t="shared" si="648"/>
        <v>0</v>
      </c>
      <c r="Z984" s="408">
        <f t="shared" si="649"/>
        <v>0</v>
      </c>
      <c r="AA984" s="127"/>
      <c r="AB984" s="123">
        <f t="shared" si="650"/>
        <v>0</v>
      </c>
      <c r="AC984" s="121">
        <f t="shared" si="650"/>
        <v>0</v>
      </c>
      <c r="AD984" s="121">
        <f t="shared" si="650"/>
        <v>0</v>
      </c>
      <c r="AE984" s="121">
        <f t="shared" si="650"/>
        <v>0</v>
      </c>
      <c r="AF984" s="121">
        <f t="shared" si="650"/>
        <v>0</v>
      </c>
      <c r="AG984" s="121">
        <f t="shared" si="650"/>
        <v>0</v>
      </c>
      <c r="AH984" s="121">
        <f t="shared" si="650"/>
        <v>0</v>
      </c>
      <c r="AI984" s="121">
        <f t="shared" si="650"/>
        <v>0</v>
      </c>
      <c r="AJ984" s="121">
        <f t="shared" si="650"/>
        <v>0</v>
      </c>
      <c r="AK984" s="121">
        <f t="shared" si="650"/>
        <v>0</v>
      </c>
      <c r="AL984" s="121">
        <f t="shared" si="650"/>
        <v>0</v>
      </c>
      <c r="AM984" s="121">
        <f t="shared" si="650"/>
        <v>0</v>
      </c>
      <c r="AN984" s="121">
        <f t="shared" si="650"/>
        <v>0</v>
      </c>
      <c r="AO984" s="701">
        <f t="shared" si="650"/>
        <v>0</v>
      </c>
      <c r="AP984" s="122"/>
      <c r="AQ984" s="123">
        <f t="shared" si="651"/>
        <v>0</v>
      </c>
      <c r="AR984" s="121">
        <f t="shared" si="651"/>
        <v>0</v>
      </c>
      <c r="AS984" s="121">
        <f t="shared" si="651"/>
        <v>0</v>
      </c>
      <c r="AT984" s="121">
        <f t="shared" si="651"/>
        <v>0</v>
      </c>
      <c r="AU984" s="121">
        <f t="shared" si="651"/>
        <v>0</v>
      </c>
      <c r="AV984" s="121">
        <f t="shared" si="651"/>
        <v>0</v>
      </c>
      <c r="AW984" s="121">
        <f t="shared" si="651"/>
        <v>0</v>
      </c>
      <c r="AX984" s="121">
        <f t="shared" si="651"/>
        <v>0</v>
      </c>
      <c r="AY984" s="121">
        <f t="shared" si="651"/>
        <v>0</v>
      </c>
      <c r="AZ984" s="121">
        <f t="shared" si="651"/>
        <v>0</v>
      </c>
      <c r="BA984" s="121">
        <f t="shared" si="651"/>
        <v>0</v>
      </c>
      <c r="BB984" s="121">
        <f t="shared" si="651"/>
        <v>0</v>
      </c>
      <c r="BC984" s="121">
        <f t="shared" si="651"/>
        <v>0</v>
      </c>
      <c r="BD984" s="701">
        <f t="shared" si="651"/>
        <v>0</v>
      </c>
      <c r="BE984" s="693"/>
      <c r="BF984" s="122">
        <f t="shared" si="652"/>
        <v>0</v>
      </c>
      <c r="BG984" s="124"/>
      <c r="BH984" s="122">
        <f t="shared" si="653"/>
        <v>0</v>
      </c>
      <c r="BI984" s="124"/>
      <c r="BJ984" s="122">
        <f t="shared" si="654"/>
        <v>0</v>
      </c>
      <c r="BK984" s="124"/>
      <c r="BL984" s="125">
        <f t="shared" si="655"/>
        <v>0</v>
      </c>
      <c r="BM984" s="124"/>
      <c r="BN984" s="123">
        <f t="shared" si="656"/>
        <v>0</v>
      </c>
      <c r="BO984" s="126">
        <f t="shared" si="656"/>
        <v>0</v>
      </c>
      <c r="BP984" s="127"/>
      <c r="BQ984" s="410"/>
    </row>
    <row r="985" spans="1:69" s="131" customFormat="1" ht="17.55" hidden="1" customHeight="1">
      <c r="A985" s="83"/>
      <c r="C985" s="139" t="str">
        <f t="shared" si="643"/>
        <v>H</v>
      </c>
      <c r="D985" s="130" t="str">
        <f t="shared" si="639"/>
        <v>Y/G_Host</v>
      </c>
      <c r="E985" s="129" t="str">
        <f t="shared" ref="E985:E994" si="657">E950</f>
        <v>SFC</v>
      </c>
      <c r="F985" s="717"/>
      <c r="G985" s="123">
        <f t="shared" si="644"/>
        <v>0</v>
      </c>
      <c r="H985" s="121">
        <f t="shared" si="644"/>
        <v>0</v>
      </c>
      <c r="I985" s="121">
        <f t="shared" si="644"/>
        <v>0</v>
      </c>
      <c r="J985" s="121">
        <f t="shared" si="644"/>
        <v>0</v>
      </c>
      <c r="K985" s="121">
        <f t="shared" si="644"/>
        <v>0</v>
      </c>
      <c r="L985" s="121">
        <f t="shared" si="644"/>
        <v>0</v>
      </c>
      <c r="M985" s="121">
        <f t="shared" si="644"/>
        <v>0</v>
      </c>
      <c r="N985" s="121">
        <f t="shared" si="644"/>
        <v>0</v>
      </c>
      <c r="O985" s="121">
        <f t="shared" si="644"/>
        <v>0</v>
      </c>
      <c r="P985" s="126">
        <f t="shared" si="644"/>
        <v>0</v>
      </c>
      <c r="Q985" s="122"/>
      <c r="R985" s="408">
        <f t="shared" si="645"/>
        <v>0</v>
      </c>
      <c r="S985" s="693"/>
      <c r="T985" s="700">
        <f t="shared" si="646"/>
        <v>0</v>
      </c>
      <c r="U985" s="701">
        <f t="shared" si="646"/>
        <v>0</v>
      </c>
      <c r="V985" s="693"/>
      <c r="W985" s="700">
        <f t="shared" si="647"/>
        <v>0</v>
      </c>
      <c r="X985" s="126">
        <f t="shared" si="647"/>
        <v>0</v>
      </c>
      <c r="Y985" s="696">
        <f t="shared" si="648"/>
        <v>0</v>
      </c>
      <c r="Z985" s="408">
        <f t="shared" si="649"/>
        <v>0</v>
      </c>
      <c r="AA985" s="127"/>
      <c r="AB985" s="123">
        <f t="shared" si="650"/>
        <v>0</v>
      </c>
      <c r="AC985" s="121">
        <f t="shared" si="650"/>
        <v>0</v>
      </c>
      <c r="AD985" s="121">
        <f t="shared" si="650"/>
        <v>0</v>
      </c>
      <c r="AE985" s="121">
        <f t="shared" si="650"/>
        <v>0</v>
      </c>
      <c r="AF985" s="121">
        <f t="shared" si="650"/>
        <v>0</v>
      </c>
      <c r="AG985" s="121">
        <f t="shared" si="650"/>
        <v>0</v>
      </c>
      <c r="AH985" s="121">
        <f t="shared" si="650"/>
        <v>0</v>
      </c>
      <c r="AI985" s="121">
        <f t="shared" si="650"/>
        <v>0</v>
      </c>
      <c r="AJ985" s="121">
        <f t="shared" si="650"/>
        <v>0</v>
      </c>
      <c r="AK985" s="121">
        <f t="shared" si="650"/>
        <v>0</v>
      </c>
      <c r="AL985" s="121">
        <f t="shared" si="650"/>
        <v>0</v>
      </c>
      <c r="AM985" s="121">
        <f t="shared" si="650"/>
        <v>0</v>
      </c>
      <c r="AN985" s="121">
        <f t="shared" si="650"/>
        <v>0</v>
      </c>
      <c r="AO985" s="701">
        <f t="shared" si="650"/>
        <v>0</v>
      </c>
      <c r="AP985" s="122"/>
      <c r="AQ985" s="123">
        <f t="shared" si="651"/>
        <v>0</v>
      </c>
      <c r="AR985" s="121">
        <f t="shared" si="651"/>
        <v>0</v>
      </c>
      <c r="AS985" s="121">
        <f t="shared" si="651"/>
        <v>0</v>
      </c>
      <c r="AT985" s="121">
        <f t="shared" si="651"/>
        <v>0</v>
      </c>
      <c r="AU985" s="121">
        <f t="shared" si="651"/>
        <v>0</v>
      </c>
      <c r="AV985" s="121">
        <f t="shared" si="651"/>
        <v>0</v>
      </c>
      <c r="AW985" s="121">
        <f t="shared" si="651"/>
        <v>0</v>
      </c>
      <c r="AX985" s="121">
        <f t="shared" si="651"/>
        <v>0</v>
      </c>
      <c r="AY985" s="121">
        <f t="shared" si="651"/>
        <v>0</v>
      </c>
      <c r="AZ985" s="121">
        <f t="shared" si="651"/>
        <v>0</v>
      </c>
      <c r="BA985" s="121">
        <f t="shared" si="651"/>
        <v>0</v>
      </c>
      <c r="BB985" s="121">
        <f t="shared" si="651"/>
        <v>0</v>
      </c>
      <c r="BC985" s="121">
        <f t="shared" si="651"/>
        <v>0</v>
      </c>
      <c r="BD985" s="701">
        <f t="shared" si="651"/>
        <v>0</v>
      </c>
      <c r="BE985" s="693"/>
      <c r="BF985" s="122">
        <f t="shared" si="652"/>
        <v>0</v>
      </c>
      <c r="BG985" s="124"/>
      <c r="BH985" s="122">
        <f t="shared" si="653"/>
        <v>0</v>
      </c>
      <c r="BI985" s="124"/>
      <c r="BJ985" s="122">
        <f t="shared" si="654"/>
        <v>0</v>
      </c>
      <c r="BK985" s="124"/>
      <c r="BL985" s="125">
        <f t="shared" si="655"/>
        <v>0</v>
      </c>
      <c r="BM985" s="124"/>
      <c r="BN985" s="123">
        <f t="shared" si="656"/>
        <v>0</v>
      </c>
      <c r="BO985" s="126">
        <f t="shared" si="656"/>
        <v>0</v>
      </c>
      <c r="BP985" s="127"/>
      <c r="BQ985" s="409"/>
    </row>
    <row r="986" spans="1:69" s="131" customFormat="1" ht="17.55" hidden="1" customHeight="1">
      <c r="A986" s="83"/>
      <c r="C986" s="139" t="str">
        <f t="shared" si="643"/>
        <v>H</v>
      </c>
      <c r="D986" s="130" t="str">
        <f t="shared" si="639"/>
        <v>Y/G_Host</v>
      </c>
      <c r="E986" s="129" t="str">
        <f t="shared" si="657"/>
        <v>SK JNC</v>
      </c>
      <c r="F986" s="717"/>
      <c r="G986" s="123">
        <f t="shared" ref="G986:P995" si="658">SUMIFS(Share, Y, $E$3, Config, $G$11, P, G$15, LType, $D986, MSup, $E986)</f>
        <v>0</v>
      </c>
      <c r="H986" s="121">
        <f t="shared" si="658"/>
        <v>0</v>
      </c>
      <c r="I986" s="121">
        <f t="shared" si="658"/>
        <v>0</v>
      </c>
      <c r="J986" s="121">
        <f t="shared" si="658"/>
        <v>0</v>
      </c>
      <c r="K986" s="121">
        <f t="shared" si="658"/>
        <v>0</v>
      </c>
      <c r="L986" s="121">
        <f t="shared" si="658"/>
        <v>0</v>
      </c>
      <c r="M986" s="121">
        <f t="shared" si="658"/>
        <v>0</v>
      </c>
      <c r="N986" s="121">
        <f t="shared" si="658"/>
        <v>0</v>
      </c>
      <c r="O986" s="121">
        <f t="shared" si="658"/>
        <v>0</v>
      </c>
      <c r="P986" s="126">
        <f t="shared" si="658"/>
        <v>0</v>
      </c>
      <c r="Q986" s="122"/>
      <c r="R986" s="408">
        <f t="shared" si="645"/>
        <v>0</v>
      </c>
      <c r="S986" s="693"/>
      <c r="T986" s="700">
        <f t="shared" si="646"/>
        <v>0</v>
      </c>
      <c r="U986" s="701">
        <f t="shared" si="646"/>
        <v>0</v>
      </c>
      <c r="V986" s="693"/>
      <c r="W986" s="700">
        <f t="shared" si="647"/>
        <v>0</v>
      </c>
      <c r="X986" s="126">
        <f t="shared" si="647"/>
        <v>0</v>
      </c>
      <c r="Y986" s="696">
        <f t="shared" si="648"/>
        <v>0</v>
      </c>
      <c r="Z986" s="408">
        <f t="shared" si="649"/>
        <v>0</v>
      </c>
      <c r="AA986" s="127"/>
      <c r="AB986" s="123">
        <f t="shared" ref="AB986:AO995" si="659">SUMIFS(Share, Y, $E$3, Config, $AB$11, P, AB$15, LType, $D986, MSup, $E986)</f>
        <v>0</v>
      </c>
      <c r="AC986" s="121">
        <f t="shared" si="659"/>
        <v>0</v>
      </c>
      <c r="AD986" s="121">
        <f t="shared" si="659"/>
        <v>0</v>
      </c>
      <c r="AE986" s="121">
        <f t="shared" si="659"/>
        <v>0</v>
      </c>
      <c r="AF986" s="121">
        <f t="shared" si="659"/>
        <v>0</v>
      </c>
      <c r="AG986" s="121">
        <f t="shared" si="659"/>
        <v>0</v>
      </c>
      <c r="AH986" s="121">
        <f t="shared" si="659"/>
        <v>0</v>
      </c>
      <c r="AI986" s="121">
        <f t="shared" si="659"/>
        <v>0</v>
      </c>
      <c r="AJ986" s="121">
        <f t="shared" si="659"/>
        <v>0</v>
      </c>
      <c r="AK986" s="121">
        <f t="shared" si="659"/>
        <v>0</v>
      </c>
      <c r="AL986" s="121">
        <f t="shared" si="659"/>
        <v>0</v>
      </c>
      <c r="AM986" s="121">
        <f t="shared" si="659"/>
        <v>0</v>
      </c>
      <c r="AN986" s="121">
        <f t="shared" si="659"/>
        <v>0</v>
      </c>
      <c r="AO986" s="701">
        <f t="shared" si="659"/>
        <v>0</v>
      </c>
      <c r="AP986" s="122"/>
      <c r="AQ986" s="123">
        <f t="shared" ref="AQ986:BD995" si="660">SUMIFS(Share, Y, $E$3, Config, $AQ$11, P, AQ$15, LType, $D986, MSup, $E986)</f>
        <v>0</v>
      </c>
      <c r="AR986" s="121">
        <f t="shared" si="660"/>
        <v>0</v>
      </c>
      <c r="AS986" s="121">
        <f t="shared" si="660"/>
        <v>0</v>
      </c>
      <c r="AT986" s="121">
        <f t="shared" si="660"/>
        <v>0</v>
      </c>
      <c r="AU986" s="121">
        <f t="shared" si="660"/>
        <v>0</v>
      </c>
      <c r="AV986" s="121">
        <f t="shared" si="660"/>
        <v>0</v>
      </c>
      <c r="AW986" s="121">
        <f t="shared" si="660"/>
        <v>0</v>
      </c>
      <c r="AX986" s="121">
        <f t="shared" si="660"/>
        <v>0</v>
      </c>
      <c r="AY986" s="121">
        <f t="shared" si="660"/>
        <v>0</v>
      </c>
      <c r="AZ986" s="121">
        <f t="shared" si="660"/>
        <v>0</v>
      </c>
      <c r="BA986" s="121">
        <f t="shared" si="660"/>
        <v>0</v>
      </c>
      <c r="BB986" s="121">
        <f t="shared" si="660"/>
        <v>0</v>
      </c>
      <c r="BC986" s="121">
        <f t="shared" si="660"/>
        <v>0</v>
      </c>
      <c r="BD986" s="701">
        <f t="shared" si="660"/>
        <v>0</v>
      </c>
      <c r="BE986" s="693"/>
      <c r="BF986" s="122">
        <f t="shared" si="652"/>
        <v>0</v>
      </c>
      <c r="BG986" s="124"/>
      <c r="BH986" s="122">
        <f t="shared" si="653"/>
        <v>0</v>
      </c>
      <c r="BI986" s="124"/>
      <c r="BJ986" s="122">
        <f t="shared" si="654"/>
        <v>0</v>
      </c>
      <c r="BK986" s="124"/>
      <c r="BL986" s="125">
        <f t="shared" si="655"/>
        <v>0</v>
      </c>
      <c r="BM986" s="124"/>
      <c r="BN986" s="123">
        <f t="shared" si="656"/>
        <v>0</v>
      </c>
      <c r="BO986" s="126">
        <f t="shared" si="656"/>
        <v>0</v>
      </c>
      <c r="BP986" s="127"/>
      <c r="BQ986" s="409"/>
    </row>
    <row r="987" spans="1:69" s="131" customFormat="1" ht="17.55" hidden="1" customHeight="1">
      <c r="A987" s="83"/>
      <c r="C987" s="139" t="str">
        <f t="shared" si="643"/>
        <v>H</v>
      </c>
      <c r="D987" s="130" t="str">
        <f t="shared" si="639"/>
        <v>Y/G_Host</v>
      </c>
      <c r="E987" s="129" t="str">
        <f t="shared" si="657"/>
        <v>Solus AM</v>
      </c>
      <c r="F987" s="717"/>
      <c r="G987" s="123">
        <f t="shared" si="658"/>
        <v>0</v>
      </c>
      <c r="H987" s="121">
        <f t="shared" si="658"/>
        <v>0</v>
      </c>
      <c r="I987" s="121">
        <f t="shared" si="658"/>
        <v>0</v>
      </c>
      <c r="J987" s="121">
        <f t="shared" si="658"/>
        <v>0</v>
      </c>
      <c r="K987" s="121">
        <f t="shared" si="658"/>
        <v>0</v>
      </c>
      <c r="L987" s="121">
        <f t="shared" si="658"/>
        <v>0</v>
      </c>
      <c r="M987" s="121">
        <f t="shared" si="658"/>
        <v>0</v>
      </c>
      <c r="N987" s="121">
        <f t="shared" si="658"/>
        <v>0</v>
      </c>
      <c r="O987" s="121">
        <f t="shared" si="658"/>
        <v>0</v>
      </c>
      <c r="P987" s="126">
        <f t="shared" si="658"/>
        <v>0</v>
      </c>
      <c r="Q987" s="122"/>
      <c r="R987" s="408">
        <f t="shared" si="645"/>
        <v>0</v>
      </c>
      <c r="S987" s="693"/>
      <c r="T987" s="700">
        <f t="shared" si="646"/>
        <v>0</v>
      </c>
      <c r="U987" s="701">
        <f t="shared" si="646"/>
        <v>0</v>
      </c>
      <c r="V987" s="693"/>
      <c r="W987" s="700">
        <f t="shared" si="647"/>
        <v>0</v>
      </c>
      <c r="X987" s="126">
        <f t="shared" si="647"/>
        <v>0</v>
      </c>
      <c r="Y987" s="696">
        <f t="shared" si="648"/>
        <v>0</v>
      </c>
      <c r="Z987" s="408">
        <f t="shared" si="649"/>
        <v>0</v>
      </c>
      <c r="AA987" s="127"/>
      <c r="AB987" s="123">
        <f t="shared" si="659"/>
        <v>0</v>
      </c>
      <c r="AC987" s="121">
        <f t="shared" si="659"/>
        <v>0</v>
      </c>
      <c r="AD987" s="121">
        <f t="shared" si="659"/>
        <v>0</v>
      </c>
      <c r="AE987" s="121">
        <f t="shared" si="659"/>
        <v>0</v>
      </c>
      <c r="AF987" s="121">
        <f t="shared" si="659"/>
        <v>0</v>
      </c>
      <c r="AG987" s="121">
        <f t="shared" si="659"/>
        <v>0</v>
      </c>
      <c r="AH987" s="121">
        <f t="shared" si="659"/>
        <v>0</v>
      </c>
      <c r="AI987" s="121">
        <f t="shared" si="659"/>
        <v>0</v>
      </c>
      <c r="AJ987" s="121">
        <f t="shared" si="659"/>
        <v>0</v>
      </c>
      <c r="AK987" s="121">
        <f t="shared" si="659"/>
        <v>0</v>
      </c>
      <c r="AL987" s="121">
        <f t="shared" si="659"/>
        <v>0</v>
      </c>
      <c r="AM987" s="121">
        <f t="shared" si="659"/>
        <v>0</v>
      </c>
      <c r="AN987" s="121">
        <f t="shared" si="659"/>
        <v>0</v>
      </c>
      <c r="AO987" s="701">
        <f t="shared" si="659"/>
        <v>0</v>
      </c>
      <c r="AP987" s="122"/>
      <c r="AQ987" s="123">
        <f t="shared" si="660"/>
        <v>0</v>
      </c>
      <c r="AR987" s="121">
        <f t="shared" si="660"/>
        <v>0</v>
      </c>
      <c r="AS987" s="121">
        <f t="shared" si="660"/>
        <v>0</v>
      </c>
      <c r="AT987" s="121">
        <f t="shared" si="660"/>
        <v>0</v>
      </c>
      <c r="AU987" s="121">
        <f t="shared" si="660"/>
        <v>0</v>
      </c>
      <c r="AV987" s="121">
        <f t="shared" si="660"/>
        <v>0</v>
      </c>
      <c r="AW987" s="121">
        <f t="shared" si="660"/>
        <v>0</v>
      </c>
      <c r="AX987" s="121">
        <f t="shared" si="660"/>
        <v>0</v>
      </c>
      <c r="AY987" s="121">
        <f t="shared" si="660"/>
        <v>0</v>
      </c>
      <c r="AZ987" s="121">
        <f t="shared" si="660"/>
        <v>0</v>
      </c>
      <c r="BA987" s="121">
        <f t="shared" si="660"/>
        <v>0</v>
      </c>
      <c r="BB987" s="121">
        <f t="shared" si="660"/>
        <v>0</v>
      </c>
      <c r="BC987" s="121">
        <f t="shared" si="660"/>
        <v>0</v>
      </c>
      <c r="BD987" s="701">
        <f t="shared" si="660"/>
        <v>0</v>
      </c>
      <c r="BE987" s="693"/>
      <c r="BF987" s="122">
        <f t="shared" si="652"/>
        <v>0</v>
      </c>
      <c r="BG987" s="124"/>
      <c r="BH987" s="122">
        <f t="shared" si="653"/>
        <v>0</v>
      </c>
      <c r="BI987" s="124"/>
      <c r="BJ987" s="122">
        <f t="shared" si="654"/>
        <v>0</v>
      </c>
      <c r="BK987" s="124"/>
      <c r="BL987" s="125">
        <f t="shared" si="655"/>
        <v>0</v>
      </c>
      <c r="BM987" s="124"/>
      <c r="BN987" s="123">
        <f t="shared" si="656"/>
        <v>0</v>
      </c>
      <c r="BO987" s="126">
        <f t="shared" si="656"/>
        <v>0</v>
      </c>
      <c r="BP987" s="127"/>
      <c r="BQ987" s="409"/>
    </row>
    <row r="988" spans="1:69" s="131" customFormat="1" ht="17.55" hidden="1" customHeight="1">
      <c r="A988" s="83"/>
      <c r="C988" s="139" t="str">
        <f t="shared" si="643"/>
        <v>H</v>
      </c>
      <c r="D988" s="130" t="str">
        <f t="shared" si="639"/>
        <v>Y/G_Host</v>
      </c>
      <c r="E988" s="129">
        <f t="shared" si="657"/>
        <v>0</v>
      </c>
      <c r="F988" s="717"/>
      <c r="G988" s="123">
        <f t="shared" si="658"/>
        <v>0</v>
      </c>
      <c r="H988" s="121">
        <f t="shared" si="658"/>
        <v>0</v>
      </c>
      <c r="I988" s="121">
        <f t="shared" si="658"/>
        <v>0</v>
      </c>
      <c r="J988" s="121">
        <f t="shared" si="658"/>
        <v>0</v>
      </c>
      <c r="K988" s="121">
        <f t="shared" si="658"/>
        <v>0</v>
      </c>
      <c r="L988" s="121">
        <f t="shared" si="658"/>
        <v>0</v>
      </c>
      <c r="M988" s="121">
        <f t="shared" si="658"/>
        <v>0</v>
      </c>
      <c r="N988" s="121">
        <f t="shared" si="658"/>
        <v>0</v>
      </c>
      <c r="O988" s="121">
        <f t="shared" si="658"/>
        <v>0</v>
      </c>
      <c r="P988" s="126">
        <f t="shared" si="658"/>
        <v>0</v>
      </c>
      <c r="Q988" s="122"/>
      <c r="R988" s="408">
        <f t="shared" si="645"/>
        <v>0</v>
      </c>
      <c r="S988" s="693"/>
      <c r="T988" s="700">
        <f t="shared" si="646"/>
        <v>0</v>
      </c>
      <c r="U988" s="701">
        <f t="shared" si="646"/>
        <v>0</v>
      </c>
      <c r="V988" s="693"/>
      <c r="W988" s="700">
        <f t="shared" si="647"/>
        <v>0</v>
      </c>
      <c r="X988" s="126">
        <f t="shared" si="647"/>
        <v>0</v>
      </c>
      <c r="Y988" s="696">
        <f t="shared" si="648"/>
        <v>0</v>
      </c>
      <c r="Z988" s="408">
        <f t="shared" si="649"/>
        <v>0</v>
      </c>
      <c r="AA988" s="127"/>
      <c r="AB988" s="123">
        <f t="shared" si="659"/>
        <v>0</v>
      </c>
      <c r="AC988" s="121">
        <f t="shared" si="659"/>
        <v>0</v>
      </c>
      <c r="AD988" s="121">
        <f t="shared" si="659"/>
        <v>0</v>
      </c>
      <c r="AE988" s="121">
        <f t="shared" si="659"/>
        <v>0</v>
      </c>
      <c r="AF988" s="121">
        <f t="shared" si="659"/>
        <v>0</v>
      </c>
      <c r="AG988" s="121">
        <f t="shared" si="659"/>
        <v>0</v>
      </c>
      <c r="AH988" s="121">
        <f t="shared" si="659"/>
        <v>0</v>
      </c>
      <c r="AI988" s="121">
        <f t="shared" si="659"/>
        <v>0</v>
      </c>
      <c r="AJ988" s="121">
        <f t="shared" si="659"/>
        <v>0</v>
      </c>
      <c r="AK988" s="121">
        <f t="shared" si="659"/>
        <v>0</v>
      </c>
      <c r="AL988" s="121">
        <f t="shared" si="659"/>
        <v>0</v>
      </c>
      <c r="AM988" s="121">
        <f t="shared" si="659"/>
        <v>0</v>
      </c>
      <c r="AN988" s="121">
        <f t="shared" si="659"/>
        <v>0</v>
      </c>
      <c r="AO988" s="701">
        <f t="shared" si="659"/>
        <v>0</v>
      </c>
      <c r="AP988" s="122"/>
      <c r="AQ988" s="123">
        <f t="shared" si="660"/>
        <v>0</v>
      </c>
      <c r="AR988" s="121">
        <f t="shared" si="660"/>
        <v>0</v>
      </c>
      <c r="AS988" s="121">
        <f t="shared" si="660"/>
        <v>0</v>
      </c>
      <c r="AT988" s="121">
        <f t="shared" si="660"/>
        <v>0</v>
      </c>
      <c r="AU988" s="121">
        <f t="shared" si="660"/>
        <v>0</v>
      </c>
      <c r="AV988" s="121">
        <f t="shared" si="660"/>
        <v>0</v>
      </c>
      <c r="AW988" s="121">
        <f t="shared" si="660"/>
        <v>0</v>
      </c>
      <c r="AX988" s="121">
        <f t="shared" si="660"/>
        <v>0</v>
      </c>
      <c r="AY988" s="121">
        <f t="shared" si="660"/>
        <v>0</v>
      </c>
      <c r="AZ988" s="121">
        <f t="shared" si="660"/>
        <v>0</v>
      </c>
      <c r="BA988" s="121">
        <f t="shared" si="660"/>
        <v>0</v>
      </c>
      <c r="BB988" s="121">
        <f t="shared" si="660"/>
        <v>0</v>
      </c>
      <c r="BC988" s="121">
        <f t="shared" si="660"/>
        <v>0</v>
      </c>
      <c r="BD988" s="701">
        <f t="shared" si="660"/>
        <v>0</v>
      </c>
      <c r="BE988" s="693"/>
      <c r="BF988" s="122">
        <f t="shared" si="652"/>
        <v>0</v>
      </c>
      <c r="BG988" s="124"/>
      <c r="BH988" s="122">
        <f t="shared" si="653"/>
        <v>0</v>
      </c>
      <c r="BI988" s="124"/>
      <c r="BJ988" s="122">
        <f t="shared" si="654"/>
        <v>0</v>
      </c>
      <c r="BK988" s="124"/>
      <c r="BL988" s="125">
        <f t="shared" si="655"/>
        <v>0</v>
      </c>
      <c r="BM988" s="124"/>
      <c r="BN988" s="123">
        <f t="shared" si="656"/>
        <v>0</v>
      </c>
      <c r="BO988" s="126">
        <f t="shared" si="656"/>
        <v>0</v>
      </c>
      <c r="BP988" s="127"/>
      <c r="BQ988" s="409"/>
    </row>
    <row r="989" spans="1:69" s="131" customFormat="1" ht="17.55" hidden="1" customHeight="1">
      <c r="A989" s="83"/>
      <c r="C989" s="139" t="str">
        <f t="shared" si="643"/>
        <v>H</v>
      </c>
      <c r="D989" s="130" t="str">
        <f t="shared" si="639"/>
        <v>Y/G_Host</v>
      </c>
      <c r="E989" s="129">
        <f t="shared" si="657"/>
        <v>0</v>
      </c>
      <c r="F989" s="717"/>
      <c r="G989" s="123">
        <f t="shared" si="658"/>
        <v>0</v>
      </c>
      <c r="H989" s="121">
        <f t="shared" si="658"/>
        <v>0</v>
      </c>
      <c r="I989" s="121">
        <f t="shared" si="658"/>
        <v>0</v>
      </c>
      <c r="J989" s="121">
        <f t="shared" si="658"/>
        <v>0</v>
      </c>
      <c r="K989" s="121">
        <f t="shared" si="658"/>
        <v>0</v>
      </c>
      <c r="L989" s="121">
        <f t="shared" si="658"/>
        <v>0</v>
      </c>
      <c r="M989" s="121">
        <f t="shared" si="658"/>
        <v>0</v>
      </c>
      <c r="N989" s="121">
        <f t="shared" si="658"/>
        <v>0</v>
      </c>
      <c r="O989" s="121">
        <f t="shared" si="658"/>
        <v>0</v>
      </c>
      <c r="P989" s="126">
        <f t="shared" si="658"/>
        <v>0</v>
      </c>
      <c r="Q989" s="122"/>
      <c r="R989" s="408">
        <f t="shared" si="645"/>
        <v>0</v>
      </c>
      <c r="S989" s="693"/>
      <c r="T989" s="700">
        <f t="shared" si="646"/>
        <v>0</v>
      </c>
      <c r="U989" s="701">
        <f t="shared" si="646"/>
        <v>0</v>
      </c>
      <c r="V989" s="693"/>
      <c r="W989" s="700">
        <f t="shared" si="647"/>
        <v>0</v>
      </c>
      <c r="X989" s="126">
        <f t="shared" si="647"/>
        <v>0</v>
      </c>
      <c r="Y989" s="696">
        <f t="shared" si="648"/>
        <v>0</v>
      </c>
      <c r="Z989" s="408">
        <f t="shared" si="649"/>
        <v>0</v>
      </c>
      <c r="AA989" s="127"/>
      <c r="AB989" s="123">
        <f t="shared" si="659"/>
        <v>0</v>
      </c>
      <c r="AC989" s="121">
        <f t="shared" si="659"/>
        <v>0</v>
      </c>
      <c r="AD989" s="121">
        <f t="shared" si="659"/>
        <v>0</v>
      </c>
      <c r="AE989" s="121">
        <f t="shared" si="659"/>
        <v>0</v>
      </c>
      <c r="AF989" s="121">
        <f t="shared" si="659"/>
        <v>0</v>
      </c>
      <c r="AG989" s="121">
        <f t="shared" si="659"/>
        <v>0</v>
      </c>
      <c r="AH989" s="121">
        <f t="shared" si="659"/>
        <v>0</v>
      </c>
      <c r="AI989" s="121">
        <f t="shared" si="659"/>
        <v>0</v>
      </c>
      <c r="AJ989" s="121">
        <f t="shared" si="659"/>
        <v>0</v>
      </c>
      <c r="AK989" s="121">
        <f t="shared" si="659"/>
        <v>0</v>
      </c>
      <c r="AL989" s="121">
        <f t="shared" si="659"/>
        <v>0</v>
      </c>
      <c r="AM989" s="121">
        <f t="shared" si="659"/>
        <v>0</v>
      </c>
      <c r="AN989" s="121">
        <f t="shared" si="659"/>
        <v>0</v>
      </c>
      <c r="AO989" s="701">
        <f t="shared" si="659"/>
        <v>0</v>
      </c>
      <c r="AP989" s="122"/>
      <c r="AQ989" s="123">
        <f t="shared" si="660"/>
        <v>0</v>
      </c>
      <c r="AR989" s="121">
        <f t="shared" si="660"/>
        <v>0</v>
      </c>
      <c r="AS989" s="121">
        <f t="shared" si="660"/>
        <v>0</v>
      </c>
      <c r="AT989" s="121">
        <f t="shared" si="660"/>
        <v>0</v>
      </c>
      <c r="AU989" s="121">
        <f t="shared" si="660"/>
        <v>0</v>
      </c>
      <c r="AV989" s="121">
        <f t="shared" si="660"/>
        <v>0</v>
      </c>
      <c r="AW989" s="121">
        <f t="shared" si="660"/>
        <v>0</v>
      </c>
      <c r="AX989" s="121">
        <f t="shared" si="660"/>
        <v>0</v>
      </c>
      <c r="AY989" s="121">
        <f t="shared" si="660"/>
        <v>0</v>
      </c>
      <c r="AZ989" s="121">
        <f t="shared" si="660"/>
        <v>0</v>
      </c>
      <c r="BA989" s="121">
        <f t="shared" si="660"/>
        <v>0</v>
      </c>
      <c r="BB989" s="121">
        <f t="shared" si="660"/>
        <v>0</v>
      </c>
      <c r="BC989" s="121">
        <f t="shared" si="660"/>
        <v>0</v>
      </c>
      <c r="BD989" s="701">
        <f t="shared" si="660"/>
        <v>0</v>
      </c>
      <c r="BE989" s="693"/>
      <c r="BF989" s="122">
        <f t="shared" si="652"/>
        <v>0</v>
      </c>
      <c r="BG989" s="124"/>
      <c r="BH989" s="122">
        <f t="shared" si="653"/>
        <v>0</v>
      </c>
      <c r="BI989" s="124"/>
      <c r="BJ989" s="122">
        <f t="shared" si="654"/>
        <v>0</v>
      </c>
      <c r="BK989" s="124"/>
      <c r="BL989" s="125">
        <f t="shared" si="655"/>
        <v>0</v>
      </c>
      <c r="BM989" s="124"/>
      <c r="BN989" s="123">
        <f t="shared" si="656"/>
        <v>0</v>
      </c>
      <c r="BO989" s="126">
        <f t="shared" si="656"/>
        <v>0</v>
      </c>
      <c r="BP989" s="127"/>
      <c r="BQ989" s="409"/>
    </row>
    <row r="990" spans="1:69" s="131" customFormat="1" ht="17.55" hidden="1" customHeight="1">
      <c r="A990" s="83"/>
      <c r="C990" s="139" t="str">
        <f t="shared" si="643"/>
        <v>H</v>
      </c>
      <c r="D990" s="130" t="str">
        <f t="shared" si="639"/>
        <v>Y/G_Host</v>
      </c>
      <c r="E990" s="129">
        <f t="shared" si="657"/>
        <v>0</v>
      </c>
      <c r="F990" s="717"/>
      <c r="G990" s="123">
        <f t="shared" si="658"/>
        <v>0</v>
      </c>
      <c r="H990" s="121">
        <f t="shared" si="658"/>
        <v>0</v>
      </c>
      <c r="I990" s="121">
        <f t="shared" si="658"/>
        <v>0</v>
      </c>
      <c r="J990" s="121">
        <f t="shared" si="658"/>
        <v>0</v>
      </c>
      <c r="K990" s="121">
        <f t="shared" si="658"/>
        <v>0</v>
      </c>
      <c r="L990" s="121">
        <f t="shared" si="658"/>
        <v>0</v>
      </c>
      <c r="M990" s="121">
        <f t="shared" si="658"/>
        <v>0</v>
      </c>
      <c r="N990" s="121">
        <f t="shared" si="658"/>
        <v>0</v>
      </c>
      <c r="O990" s="121">
        <f t="shared" si="658"/>
        <v>0</v>
      </c>
      <c r="P990" s="126">
        <f t="shared" si="658"/>
        <v>0</v>
      </c>
      <c r="Q990" s="122"/>
      <c r="R990" s="408">
        <f t="shared" si="645"/>
        <v>0</v>
      </c>
      <c r="S990" s="693"/>
      <c r="T990" s="700">
        <f t="shared" si="646"/>
        <v>0</v>
      </c>
      <c r="U990" s="701">
        <f t="shared" si="646"/>
        <v>0</v>
      </c>
      <c r="V990" s="693"/>
      <c r="W990" s="700">
        <f t="shared" si="647"/>
        <v>0</v>
      </c>
      <c r="X990" s="126">
        <f t="shared" si="647"/>
        <v>0</v>
      </c>
      <c r="Y990" s="696">
        <f t="shared" si="648"/>
        <v>0</v>
      </c>
      <c r="Z990" s="408">
        <f t="shared" si="649"/>
        <v>0</v>
      </c>
      <c r="AA990" s="127"/>
      <c r="AB990" s="123">
        <f t="shared" si="659"/>
        <v>0</v>
      </c>
      <c r="AC990" s="121">
        <f t="shared" si="659"/>
        <v>0</v>
      </c>
      <c r="AD990" s="121">
        <f t="shared" si="659"/>
        <v>0</v>
      </c>
      <c r="AE990" s="121">
        <f t="shared" si="659"/>
        <v>0</v>
      </c>
      <c r="AF990" s="121">
        <f t="shared" si="659"/>
        <v>0</v>
      </c>
      <c r="AG990" s="121">
        <f t="shared" si="659"/>
        <v>0</v>
      </c>
      <c r="AH990" s="121">
        <f t="shared" si="659"/>
        <v>0</v>
      </c>
      <c r="AI990" s="121">
        <f t="shared" si="659"/>
        <v>0</v>
      </c>
      <c r="AJ990" s="121">
        <f t="shared" si="659"/>
        <v>0</v>
      </c>
      <c r="AK990" s="121">
        <f t="shared" si="659"/>
        <v>0</v>
      </c>
      <c r="AL990" s="121">
        <f t="shared" si="659"/>
        <v>0</v>
      </c>
      <c r="AM990" s="121">
        <f t="shared" si="659"/>
        <v>0</v>
      </c>
      <c r="AN990" s="121">
        <f t="shared" si="659"/>
        <v>0</v>
      </c>
      <c r="AO990" s="701">
        <f t="shared" si="659"/>
        <v>0</v>
      </c>
      <c r="AP990" s="122"/>
      <c r="AQ990" s="123">
        <f t="shared" si="660"/>
        <v>0</v>
      </c>
      <c r="AR990" s="121">
        <f t="shared" si="660"/>
        <v>0</v>
      </c>
      <c r="AS990" s="121">
        <f t="shared" si="660"/>
        <v>0</v>
      </c>
      <c r="AT990" s="121">
        <f t="shared" si="660"/>
        <v>0</v>
      </c>
      <c r="AU990" s="121">
        <f t="shared" si="660"/>
        <v>0</v>
      </c>
      <c r="AV990" s="121">
        <f t="shared" si="660"/>
        <v>0</v>
      </c>
      <c r="AW990" s="121">
        <f t="shared" si="660"/>
        <v>0</v>
      </c>
      <c r="AX990" s="121">
        <f t="shared" si="660"/>
        <v>0</v>
      </c>
      <c r="AY990" s="121">
        <f t="shared" si="660"/>
        <v>0</v>
      </c>
      <c r="AZ990" s="121">
        <f t="shared" si="660"/>
        <v>0</v>
      </c>
      <c r="BA990" s="121">
        <f t="shared" si="660"/>
        <v>0</v>
      </c>
      <c r="BB990" s="121">
        <f t="shared" si="660"/>
        <v>0</v>
      </c>
      <c r="BC990" s="121">
        <f t="shared" si="660"/>
        <v>0</v>
      </c>
      <c r="BD990" s="701">
        <f t="shared" si="660"/>
        <v>0</v>
      </c>
      <c r="BE990" s="693"/>
      <c r="BF990" s="122">
        <f t="shared" si="652"/>
        <v>0</v>
      </c>
      <c r="BG990" s="124"/>
      <c r="BH990" s="122">
        <f t="shared" si="653"/>
        <v>0</v>
      </c>
      <c r="BI990" s="124"/>
      <c r="BJ990" s="122">
        <f t="shared" si="654"/>
        <v>0</v>
      </c>
      <c r="BK990" s="124"/>
      <c r="BL990" s="125">
        <f t="shared" si="655"/>
        <v>0</v>
      </c>
      <c r="BM990" s="124"/>
      <c r="BN990" s="123">
        <f t="shared" si="656"/>
        <v>0</v>
      </c>
      <c r="BO990" s="126">
        <f t="shared" si="656"/>
        <v>0</v>
      </c>
      <c r="BP990" s="127"/>
      <c r="BQ990" s="409"/>
    </row>
    <row r="991" spans="1:69" s="131" customFormat="1" ht="17.55" hidden="1" customHeight="1">
      <c r="A991" s="83"/>
      <c r="C991" s="139" t="str">
        <f t="shared" si="643"/>
        <v>H</v>
      </c>
      <c r="D991" s="130" t="str">
        <f t="shared" si="639"/>
        <v>Y/G_Host</v>
      </c>
      <c r="E991" s="129">
        <f t="shared" si="657"/>
        <v>0</v>
      </c>
      <c r="F991" s="717"/>
      <c r="G991" s="123">
        <f t="shared" si="658"/>
        <v>0</v>
      </c>
      <c r="H991" s="121">
        <f t="shared" si="658"/>
        <v>0</v>
      </c>
      <c r="I991" s="121">
        <f t="shared" si="658"/>
        <v>0</v>
      </c>
      <c r="J991" s="121">
        <f t="shared" si="658"/>
        <v>0</v>
      </c>
      <c r="K991" s="121">
        <f t="shared" si="658"/>
        <v>0</v>
      </c>
      <c r="L991" s="121">
        <f t="shared" si="658"/>
        <v>0</v>
      </c>
      <c r="M991" s="121">
        <f t="shared" si="658"/>
        <v>0</v>
      </c>
      <c r="N991" s="121">
        <f t="shared" si="658"/>
        <v>0</v>
      </c>
      <c r="O991" s="121">
        <f t="shared" si="658"/>
        <v>0</v>
      </c>
      <c r="P991" s="126">
        <f t="shared" si="658"/>
        <v>0</v>
      </c>
      <c r="Q991" s="122"/>
      <c r="R991" s="408">
        <f t="shared" si="645"/>
        <v>0</v>
      </c>
      <c r="S991" s="693"/>
      <c r="T991" s="700">
        <f t="shared" si="646"/>
        <v>0</v>
      </c>
      <c r="U991" s="701">
        <f t="shared" si="646"/>
        <v>0</v>
      </c>
      <c r="V991" s="693"/>
      <c r="W991" s="700">
        <f t="shared" si="647"/>
        <v>0</v>
      </c>
      <c r="X991" s="126">
        <f t="shared" si="647"/>
        <v>0</v>
      </c>
      <c r="Y991" s="696">
        <f t="shared" si="648"/>
        <v>0</v>
      </c>
      <c r="Z991" s="408">
        <f t="shared" si="649"/>
        <v>0</v>
      </c>
      <c r="AA991" s="127"/>
      <c r="AB991" s="123">
        <f t="shared" si="659"/>
        <v>0</v>
      </c>
      <c r="AC991" s="121">
        <f t="shared" si="659"/>
        <v>0</v>
      </c>
      <c r="AD991" s="121">
        <f t="shared" si="659"/>
        <v>0</v>
      </c>
      <c r="AE991" s="121">
        <f t="shared" si="659"/>
        <v>0</v>
      </c>
      <c r="AF991" s="121">
        <f t="shared" si="659"/>
        <v>0</v>
      </c>
      <c r="AG991" s="121">
        <f t="shared" si="659"/>
        <v>0</v>
      </c>
      <c r="AH991" s="121">
        <f t="shared" si="659"/>
        <v>0</v>
      </c>
      <c r="AI991" s="121">
        <f t="shared" si="659"/>
        <v>0</v>
      </c>
      <c r="AJ991" s="121">
        <f t="shared" si="659"/>
        <v>0</v>
      </c>
      <c r="AK991" s="121">
        <f t="shared" si="659"/>
        <v>0</v>
      </c>
      <c r="AL991" s="121">
        <f t="shared" si="659"/>
        <v>0</v>
      </c>
      <c r="AM991" s="121">
        <f t="shared" si="659"/>
        <v>0</v>
      </c>
      <c r="AN991" s="121">
        <f t="shared" si="659"/>
        <v>0</v>
      </c>
      <c r="AO991" s="701">
        <f t="shared" si="659"/>
        <v>0</v>
      </c>
      <c r="AP991" s="122"/>
      <c r="AQ991" s="123">
        <f t="shared" si="660"/>
        <v>0</v>
      </c>
      <c r="AR991" s="121">
        <f t="shared" si="660"/>
        <v>0</v>
      </c>
      <c r="AS991" s="121">
        <f t="shared" si="660"/>
        <v>0</v>
      </c>
      <c r="AT991" s="121">
        <f t="shared" si="660"/>
        <v>0</v>
      </c>
      <c r="AU991" s="121">
        <f t="shared" si="660"/>
        <v>0</v>
      </c>
      <c r="AV991" s="121">
        <f t="shared" si="660"/>
        <v>0</v>
      </c>
      <c r="AW991" s="121">
        <f t="shared" si="660"/>
        <v>0</v>
      </c>
      <c r="AX991" s="121">
        <f t="shared" si="660"/>
        <v>0</v>
      </c>
      <c r="AY991" s="121">
        <f t="shared" si="660"/>
        <v>0</v>
      </c>
      <c r="AZ991" s="121">
        <f t="shared" si="660"/>
        <v>0</v>
      </c>
      <c r="BA991" s="121">
        <f t="shared" si="660"/>
        <v>0</v>
      </c>
      <c r="BB991" s="121">
        <f t="shared" si="660"/>
        <v>0</v>
      </c>
      <c r="BC991" s="121">
        <f t="shared" si="660"/>
        <v>0</v>
      </c>
      <c r="BD991" s="701">
        <f t="shared" si="660"/>
        <v>0</v>
      </c>
      <c r="BE991" s="693"/>
      <c r="BF991" s="122">
        <f t="shared" si="652"/>
        <v>0</v>
      </c>
      <c r="BG991" s="124"/>
      <c r="BH991" s="122">
        <f t="shared" si="653"/>
        <v>0</v>
      </c>
      <c r="BI991" s="124"/>
      <c r="BJ991" s="122">
        <f t="shared" si="654"/>
        <v>0</v>
      </c>
      <c r="BK991" s="124"/>
      <c r="BL991" s="125">
        <f t="shared" si="655"/>
        <v>0</v>
      </c>
      <c r="BM991" s="124"/>
      <c r="BN991" s="123">
        <f t="shared" si="656"/>
        <v>0</v>
      </c>
      <c r="BO991" s="126">
        <f t="shared" si="656"/>
        <v>0</v>
      </c>
      <c r="BP991" s="127"/>
      <c r="BQ991" s="409"/>
    </row>
    <row r="992" spans="1:69" s="131" customFormat="1" ht="17.55" hidden="1" customHeight="1">
      <c r="A992" s="83"/>
      <c r="C992" s="139" t="str">
        <f t="shared" si="643"/>
        <v>H</v>
      </c>
      <c r="D992" s="130" t="str">
        <f t="shared" si="639"/>
        <v>Y/G_Host</v>
      </c>
      <c r="E992" s="129">
        <f t="shared" si="657"/>
        <v>0</v>
      </c>
      <c r="F992" s="717"/>
      <c r="G992" s="123">
        <f t="shared" si="658"/>
        <v>0</v>
      </c>
      <c r="H992" s="121">
        <f t="shared" si="658"/>
        <v>0</v>
      </c>
      <c r="I992" s="121">
        <f t="shared" si="658"/>
        <v>0</v>
      </c>
      <c r="J992" s="121">
        <f t="shared" si="658"/>
        <v>0</v>
      </c>
      <c r="K992" s="121">
        <f t="shared" si="658"/>
        <v>0</v>
      </c>
      <c r="L992" s="121">
        <f t="shared" si="658"/>
        <v>0</v>
      </c>
      <c r="M992" s="121">
        <f t="shared" si="658"/>
        <v>0</v>
      </c>
      <c r="N992" s="121">
        <f t="shared" si="658"/>
        <v>0</v>
      </c>
      <c r="O992" s="121">
        <f t="shared" si="658"/>
        <v>0</v>
      </c>
      <c r="P992" s="126">
        <f t="shared" si="658"/>
        <v>0</v>
      </c>
      <c r="Q992" s="122"/>
      <c r="R992" s="408">
        <f t="shared" si="645"/>
        <v>0</v>
      </c>
      <c r="S992" s="693"/>
      <c r="T992" s="700">
        <f t="shared" si="646"/>
        <v>0</v>
      </c>
      <c r="U992" s="701">
        <f t="shared" si="646"/>
        <v>0</v>
      </c>
      <c r="V992" s="693"/>
      <c r="W992" s="700">
        <f t="shared" si="647"/>
        <v>0</v>
      </c>
      <c r="X992" s="126">
        <f t="shared" si="647"/>
        <v>0</v>
      </c>
      <c r="Y992" s="696">
        <f t="shared" si="648"/>
        <v>0</v>
      </c>
      <c r="Z992" s="408">
        <f t="shared" si="649"/>
        <v>0</v>
      </c>
      <c r="AA992" s="127"/>
      <c r="AB992" s="123">
        <f t="shared" si="659"/>
        <v>0</v>
      </c>
      <c r="AC992" s="121">
        <f t="shared" si="659"/>
        <v>0</v>
      </c>
      <c r="AD992" s="121">
        <f t="shared" si="659"/>
        <v>0</v>
      </c>
      <c r="AE992" s="121">
        <f t="shared" si="659"/>
        <v>0</v>
      </c>
      <c r="AF992" s="121">
        <f t="shared" si="659"/>
        <v>0</v>
      </c>
      <c r="AG992" s="121">
        <f t="shared" si="659"/>
        <v>0</v>
      </c>
      <c r="AH992" s="121">
        <f t="shared" si="659"/>
        <v>0</v>
      </c>
      <c r="AI992" s="121">
        <f t="shared" si="659"/>
        <v>0</v>
      </c>
      <c r="AJ992" s="121">
        <f t="shared" si="659"/>
        <v>0</v>
      </c>
      <c r="AK992" s="121">
        <f t="shared" si="659"/>
        <v>0</v>
      </c>
      <c r="AL992" s="121">
        <f t="shared" si="659"/>
        <v>0</v>
      </c>
      <c r="AM992" s="121">
        <f t="shared" si="659"/>
        <v>0</v>
      </c>
      <c r="AN992" s="121">
        <f t="shared" si="659"/>
        <v>0</v>
      </c>
      <c r="AO992" s="701">
        <f t="shared" si="659"/>
        <v>0</v>
      </c>
      <c r="AP992" s="122"/>
      <c r="AQ992" s="123">
        <f t="shared" si="660"/>
        <v>0</v>
      </c>
      <c r="AR992" s="121">
        <f t="shared" si="660"/>
        <v>0</v>
      </c>
      <c r="AS992" s="121">
        <f t="shared" si="660"/>
        <v>0</v>
      </c>
      <c r="AT992" s="121">
        <f t="shared" si="660"/>
        <v>0</v>
      </c>
      <c r="AU992" s="121">
        <f t="shared" si="660"/>
        <v>0</v>
      </c>
      <c r="AV992" s="121">
        <f t="shared" si="660"/>
        <v>0</v>
      </c>
      <c r="AW992" s="121">
        <f t="shared" si="660"/>
        <v>0</v>
      </c>
      <c r="AX992" s="121">
        <f t="shared" si="660"/>
        <v>0</v>
      </c>
      <c r="AY992" s="121">
        <f t="shared" si="660"/>
        <v>0</v>
      </c>
      <c r="AZ992" s="121">
        <f t="shared" si="660"/>
        <v>0</v>
      </c>
      <c r="BA992" s="121">
        <f t="shared" si="660"/>
        <v>0</v>
      </c>
      <c r="BB992" s="121">
        <f t="shared" si="660"/>
        <v>0</v>
      </c>
      <c r="BC992" s="121">
        <f t="shared" si="660"/>
        <v>0</v>
      </c>
      <c r="BD992" s="701">
        <f t="shared" si="660"/>
        <v>0</v>
      </c>
      <c r="BE992" s="693"/>
      <c r="BF992" s="122">
        <f t="shared" si="652"/>
        <v>0</v>
      </c>
      <c r="BG992" s="124"/>
      <c r="BH992" s="122">
        <f t="shared" si="653"/>
        <v>0</v>
      </c>
      <c r="BI992" s="124"/>
      <c r="BJ992" s="122">
        <f t="shared" si="654"/>
        <v>0</v>
      </c>
      <c r="BK992" s="124"/>
      <c r="BL992" s="125">
        <f t="shared" si="655"/>
        <v>0</v>
      </c>
      <c r="BM992" s="124"/>
      <c r="BN992" s="123">
        <f t="shared" si="656"/>
        <v>0</v>
      </c>
      <c r="BO992" s="126">
        <f t="shared" si="656"/>
        <v>0</v>
      </c>
      <c r="BP992" s="127"/>
      <c r="BQ992" s="409"/>
    </row>
    <row r="993" spans="1:69" s="131" customFormat="1" ht="17.55" hidden="1" customHeight="1">
      <c r="A993" s="83"/>
      <c r="C993" s="139" t="str">
        <f t="shared" si="643"/>
        <v>H</v>
      </c>
      <c r="D993" s="130" t="str">
        <f t="shared" si="639"/>
        <v>Y/G_Host</v>
      </c>
      <c r="E993" s="129">
        <f t="shared" si="657"/>
        <v>0</v>
      </c>
      <c r="F993" s="717"/>
      <c r="G993" s="123">
        <f t="shared" si="658"/>
        <v>0</v>
      </c>
      <c r="H993" s="121">
        <f t="shared" si="658"/>
        <v>0</v>
      </c>
      <c r="I993" s="121">
        <f t="shared" si="658"/>
        <v>0</v>
      </c>
      <c r="J993" s="121">
        <f t="shared" si="658"/>
        <v>0</v>
      </c>
      <c r="K993" s="121">
        <f t="shared" si="658"/>
        <v>0</v>
      </c>
      <c r="L993" s="121">
        <f t="shared" si="658"/>
        <v>0</v>
      </c>
      <c r="M993" s="121">
        <f t="shared" si="658"/>
        <v>0</v>
      </c>
      <c r="N993" s="121">
        <f t="shared" si="658"/>
        <v>0</v>
      </c>
      <c r="O993" s="121">
        <f t="shared" si="658"/>
        <v>0</v>
      </c>
      <c r="P993" s="126">
        <f t="shared" si="658"/>
        <v>0</v>
      </c>
      <c r="Q993" s="122"/>
      <c r="R993" s="408">
        <f t="shared" si="645"/>
        <v>0</v>
      </c>
      <c r="S993" s="693"/>
      <c r="T993" s="700">
        <f t="shared" si="646"/>
        <v>0</v>
      </c>
      <c r="U993" s="701">
        <f t="shared" si="646"/>
        <v>0</v>
      </c>
      <c r="V993" s="693"/>
      <c r="W993" s="700">
        <f t="shared" si="647"/>
        <v>0</v>
      </c>
      <c r="X993" s="126">
        <f t="shared" si="647"/>
        <v>0</v>
      </c>
      <c r="Y993" s="696">
        <f t="shared" si="648"/>
        <v>0</v>
      </c>
      <c r="Z993" s="408">
        <f t="shared" si="649"/>
        <v>0</v>
      </c>
      <c r="AA993" s="127"/>
      <c r="AB993" s="123">
        <f t="shared" si="659"/>
        <v>0</v>
      </c>
      <c r="AC993" s="121">
        <f t="shared" si="659"/>
        <v>0</v>
      </c>
      <c r="AD993" s="121">
        <f t="shared" si="659"/>
        <v>0</v>
      </c>
      <c r="AE993" s="121">
        <f t="shared" si="659"/>
        <v>0</v>
      </c>
      <c r="AF993" s="121">
        <f t="shared" si="659"/>
        <v>0</v>
      </c>
      <c r="AG993" s="121">
        <f t="shared" si="659"/>
        <v>0</v>
      </c>
      <c r="AH993" s="121">
        <f t="shared" si="659"/>
        <v>0</v>
      </c>
      <c r="AI993" s="121">
        <f t="shared" si="659"/>
        <v>0</v>
      </c>
      <c r="AJ993" s="121">
        <f t="shared" si="659"/>
        <v>0</v>
      </c>
      <c r="AK993" s="121">
        <f t="shared" si="659"/>
        <v>0</v>
      </c>
      <c r="AL993" s="121">
        <f t="shared" si="659"/>
        <v>0</v>
      </c>
      <c r="AM993" s="121">
        <f t="shared" si="659"/>
        <v>0</v>
      </c>
      <c r="AN993" s="121">
        <f t="shared" si="659"/>
        <v>0</v>
      </c>
      <c r="AO993" s="701">
        <f t="shared" si="659"/>
        <v>0</v>
      </c>
      <c r="AP993" s="122"/>
      <c r="AQ993" s="123">
        <f t="shared" si="660"/>
        <v>0</v>
      </c>
      <c r="AR993" s="121">
        <f t="shared" si="660"/>
        <v>0</v>
      </c>
      <c r="AS993" s="121">
        <f t="shared" si="660"/>
        <v>0</v>
      </c>
      <c r="AT993" s="121">
        <f t="shared" si="660"/>
        <v>0</v>
      </c>
      <c r="AU993" s="121">
        <f t="shared" si="660"/>
        <v>0</v>
      </c>
      <c r="AV993" s="121">
        <f t="shared" si="660"/>
        <v>0</v>
      </c>
      <c r="AW993" s="121">
        <f t="shared" si="660"/>
        <v>0</v>
      </c>
      <c r="AX993" s="121">
        <f t="shared" si="660"/>
        <v>0</v>
      </c>
      <c r="AY993" s="121">
        <f t="shared" si="660"/>
        <v>0</v>
      </c>
      <c r="AZ993" s="121">
        <f t="shared" si="660"/>
        <v>0</v>
      </c>
      <c r="BA993" s="121">
        <f t="shared" si="660"/>
        <v>0</v>
      </c>
      <c r="BB993" s="121">
        <f t="shared" si="660"/>
        <v>0</v>
      </c>
      <c r="BC993" s="121">
        <f t="shared" si="660"/>
        <v>0</v>
      </c>
      <c r="BD993" s="701">
        <f t="shared" si="660"/>
        <v>0</v>
      </c>
      <c r="BE993" s="693"/>
      <c r="BF993" s="122">
        <f t="shared" si="652"/>
        <v>0</v>
      </c>
      <c r="BG993" s="124"/>
      <c r="BH993" s="122">
        <f t="shared" si="653"/>
        <v>0</v>
      </c>
      <c r="BI993" s="124"/>
      <c r="BJ993" s="122">
        <f t="shared" si="654"/>
        <v>0</v>
      </c>
      <c r="BK993" s="124"/>
      <c r="BL993" s="125">
        <f t="shared" si="655"/>
        <v>0</v>
      </c>
      <c r="BM993" s="124"/>
      <c r="BN993" s="123">
        <f t="shared" si="656"/>
        <v>0</v>
      </c>
      <c r="BO993" s="126">
        <f t="shared" si="656"/>
        <v>0</v>
      </c>
      <c r="BP993" s="127"/>
      <c r="BQ993" s="409"/>
    </row>
    <row r="994" spans="1:69" s="131" customFormat="1" ht="17.55" hidden="1" customHeight="1">
      <c r="A994" s="83"/>
      <c r="C994" s="139" t="str">
        <f t="shared" si="643"/>
        <v>H</v>
      </c>
      <c r="D994" s="130" t="str">
        <f t="shared" si="639"/>
        <v>Y/G_Host</v>
      </c>
      <c r="E994" s="129">
        <f t="shared" si="657"/>
        <v>0</v>
      </c>
      <c r="F994" s="717"/>
      <c r="G994" s="123">
        <f t="shared" si="658"/>
        <v>0</v>
      </c>
      <c r="H994" s="121">
        <f t="shared" si="658"/>
        <v>0</v>
      </c>
      <c r="I994" s="121">
        <f t="shared" si="658"/>
        <v>0</v>
      </c>
      <c r="J994" s="121">
        <f t="shared" si="658"/>
        <v>0</v>
      </c>
      <c r="K994" s="121">
        <f t="shared" si="658"/>
        <v>0</v>
      </c>
      <c r="L994" s="121">
        <f t="shared" si="658"/>
        <v>0</v>
      </c>
      <c r="M994" s="121">
        <f t="shared" si="658"/>
        <v>0</v>
      </c>
      <c r="N994" s="121">
        <f t="shared" si="658"/>
        <v>0</v>
      </c>
      <c r="O994" s="121">
        <f t="shared" si="658"/>
        <v>0</v>
      </c>
      <c r="P994" s="126">
        <f t="shared" si="658"/>
        <v>0</v>
      </c>
      <c r="Q994" s="122"/>
      <c r="R994" s="408">
        <f t="shared" si="645"/>
        <v>0</v>
      </c>
      <c r="S994" s="693"/>
      <c r="T994" s="700">
        <f t="shared" si="646"/>
        <v>0</v>
      </c>
      <c r="U994" s="701">
        <f t="shared" si="646"/>
        <v>0</v>
      </c>
      <c r="V994" s="693"/>
      <c r="W994" s="700">
        <f t="shared" si="647"/>
        <v>0</v>
      </c>
      <c r="X994" s="126">
        <f t="shared" si="647"/>
        <v>0</v>
      </c>
      <c r="Y994" s="696">
        <f t="shared" si="648"/>
        <v>0</v>
      </c>
      <c r="Z994" s="408">
        <f t="shared" si="649"/>
        <v>0</v>
      </c>
      <c r="AA994" s="127"/>
      <c r="AB994" s="123">
        <f t="shared" si="659"/>
        <v>0</v>
      </c>
      <c r="AC994" s="121">
        <f t="shared" si="659"/>
        <v>0</v>
      </c>
      <c r="AD994" s="121">
        <f t="shared" si="659"/>
        <v>0</v>
      </c>
      <c r="AE994" s="121">
        <f t="shared" si="659"/>
        <v>0</v>
      </c>
      <c r="AF994" s="121">
        <f t="shared" si="659"/>
        <v>0</v>
      </c>
      <c r="AG994" s="121">
        <f t="shared" si="659"/>
        <v>0</v>
      </c>
      <c r="AH994" s="121">
        <f t="shared" si="659"/>
        <v>0</v>
      </c>
      <c r="AI994" s="121">
        <f t="shared" si="659"/>
        <v>0</v>
      </c>
      <c r="AJ994" s="121">
        <f t="shared" si="659"/>
        <v>0</v>
      </c>
      <c r="AK994" s="121">
        <f t="shared" si="659"/>
        <v>0</v>
      </c>
      <c r="AL994" s="121">
        <f t="shared" si="659"/>
        <v>0</v>
      </c>
      <c r="AM994" s="121">
        <f t="shared" si="659"/>
        <v>0</v>
      </c>
      <c r="AN994" s="121">
        <f t="shared" si="659"/>
        <v>0</v>
      </c>
      <c r="AO994" s="701">
        <f t="shared" si="659"/>
        <v>0</v>
      </c>
      <c r="AP994" s="122"/>
      <c r="AQ994" s="123">
        <f t="shared" si="660"/>
        <v>0</v>
      </c>
      <c r="AR994" s="121">
        <f t="shared" si="660"/>
        <v>0</v>
      </c>
      <c r="AS994" s="121">
        <f t="shared" si="660"/>
        <v>0</v>
      </c>
      <c r="AT994" s="121">
        <f t="shared" si="660"/>
        <v>0</v>
      </c>
      <c r="AU994" s="121">
        <f t="shared" si="660"/>
        <v>0</v>
      </c>
      <c r="AV994" s="121">
        <f t="shared" si="660"/>
        <v>0</v>
      </c>
      <c r="AW994" s="121">
        <f t="shared" si="660"/>
        <v>0</v>
      </c>
      <c r="AX994" s="121">
        <f t="shared" si="660"/>
        <v>0</v>
      </c>
      <c r="AY994" s="121">
        <f t="shared" si="660"/>
        <v>0</v>
      </c>
      <c r="AZ994" s="121">
        <f t="shared" si="660"/>
        <v>0</v>
      </c>
      <c r="BA994" s="121">
        <f t="shared" si="660"/>
        <v>0</v>
      </c>
      <c r="BB994" s="121">
        <f t="shared" si="660"/>
        <v>0</v>
      </c>
      <c r="BC994" s="121">
        <f t="shared" si="660"/>
        <v>0</v>
      </c>
      <c r="BD994" s="701">
        <f t="shared" si="660"/>
        <v>0</v>
      </c>
      <c r="BE994" s="693"/>
      <c r="BF994" s="122">
        <f t="shared" si="652"/>
        <v>0</v>
      </c>
      <c r="BG994" s="124"/>
      <c r="BH994" s="122">
        <f t="shared" si="653"/>
        <v>0</v>
      </c>
      <c r="BI994" s="124"/>
      <c r="BJ994" s="122">
        <f t="shared" si="654"/>
        <v>0</v>
      </c>
      <c r="BK994" s="124"/>
      <c r="BL994" s="125">
        <f t="shared" si="655"/>
        <v>0</v>
      </c>
      <c r="BM994" s="124"/>
      <c r="BN994" s="123">
        <f t="shared" si="656"/>
        <v>0</v>
      </c>
      <c r="BO994" s="126">
        <f t="shared" si="656"/>
        <v>0</v>
      </c>
      <c r="BP994" s="127"/>
      <c r="BQ994" s="409"/>
    </row>
    <row r="995" spans="1:69" s="58" customFormat="1" ht="17.55" hidden="1" customHeight="1">
      <c r="A995"/>
      <c r="B995"/>
      <c r="C995" s="139" t="str">
        <f t="shared" si="643"/>
        <v>H</v>
      </c>
      <c r="D995" s="130" t="str">
        <f>$D984</f>
        <v>Y/G_Host</v>
      </c>
      <c r="E995" s="129" t="str">
        <f t="shared" ref="E995:E1019" si="661">E400</f>
        <v>Unknown</v>
      </c>
      <c r="F995" s="717"/>
      <c r="G995" s="123">
        <f t="shared" si="658"/>
        <v>0</v>
      </c>
      <c r="H995" s="121">
        <f t="shared" si="658"/>
        <v>0</v>
      </c>
      <c r="I995" s="121">
        <f t="shared" si="658"/>
        <v>0</v>
      </c>
      <c r="J995" s="121">
        <f t="shared" si="658"/>
        <v>0</v>
      </c>
      <c r="K995" s="121">
        <f t="shared" si="658"/>
        <v>0</v>
      </c>
      <c r="L995" s="121">
        <f t="shared" si="658"/>
        <v>0</v>
      </c>
      <c r="M995" s="121">
        <f t="shared" si="658"/>
        <v>0</v>
      </c>
      <c r="N995" s="121">
        <f t="shared" si="658"/>
        <v>0</v>
      </c>
      <c r="O995" s="121">
        <f t="shared" si="658"/>
        <v>0</v>
      </c>
      <c r="P995" s="126">
        <f t="shared" si="658"/>
        <v>0</v>
      </c>
      <c r="Q995" s="122"/>
      <c r="R995" s="408">
        <f t="shared" si="645"/>
        <v>0</v>
      </c>
      <c r="S995" s="693"/>
      <c r="T995" s="700">
        <f t="shared" si="646"/>
        <v>0</v>
      </c>
      <c r="U995" s="701">
        <f t="shared" si="646"/>
        <v>0</v>
      </c>
      <c r="V995" s="693"/>
      <c r="W995" s="700">
        <f t="shared" si="647"/>
        <v>0</v>
      </c>
      <c r="X995" s="126">
        <f t="shared" si="647"/>
        <v>0</v>
      </c>
      <c r="Y995" s="696">
        <f t="shared" si="648"/>
        <v>0</v>
      </c>
      <c r="Z995" s="408">
        <f t="shared" si="649"/>
        <v>0</v>
      </c>
      <c r="AA995" s="127"/>
      <c r="AB995" s="123">
        <f t="shared" si="659"/>
        <v>0</v>
      </c>
      <c r="AC995" s="121">
        <f t="shared" si="659"/>
        <v>0</v>
      </c>
      <c r="AD995" s="121">
        <f t="shared" si="659"/>
        <v>0</v>
      </c>
      <c r="AE995" s="121">
        <f t="shared" si="659"/>
        <v>0</v>
      </c>
      <c r="AF995" s="121">
        <f t="shared" si="659"/>
        <v>0</v>
      </c>
      <c r="AG995" s="121">
        <f t="shared" si="659"/>
        <v>0</v>
      </c>
      <c r="AH995" s="121">
        <f t="shared" si="659"/>
        <v>0</v>
      </c>
      <c r="AI995" s="121">
        <f t="shared" si="659"/>
        <v>0</v>
      </c>
      <c r="AJ995" s="121">
        <f t="shared" si="659"/>
        <v>0</v>
      </c>
      <c r="AK995" s="121">
        <f t="shared" si="659"/>
        <v>0</v>
      </c>
      <c r="AL995" s="121">
        <f t="shared" si="659"/>
        <v>0</v>
      </c>
      <c r="AM995" s="121">
        <f t="shared" si="659"/>
        <v>0</v>
      </c>
      <c r="AN995" s="121">
        <f t="shared" si="659"/>
        <v>0</v>
      </c>
      <c r="AO995" s="701">
        <f t="shared" si="659"/>
        <v>0</v>
      </c>
      <c r="AP995" s="122"/>
      <c r="AQ995" s="123">
        <f t="shared" si="660"/>
        <v>0</v>
      </c>
      <c r="AR995" s="121">
        <f t="shared" si="660"/>
        <v>0</v>
      </c>
      <c r="AS995" s="121">
        <f t="shared" si="660"/>
        <v>0</v>
      </c>
      <c r="AT995" s="121">
        <f t="shared" si="660"/>
        <v>0</v>
      </c>
      <c r="AU995" s="121">
        <f t="shared" si="660"/>
        <v>0</v>
      </c>
      <c r="AV995" s="121">
        <f t="shared" si="660"/>
        <v>0</v>
      </c>
      <c r="AW995" s="121">
        <f t="shared" si="660"/>
        <v>0</v>
      </c>
      <c r="AX995" s="121">
        <f t="shared" si="660"/>
        <v>0</v>
      </c>
      <c r="AY995" s="121">
        <f t="shared" si="660"/>
        <v>0</v>
      </c>
      <c r="AZ995" s="121">
        <f t="shared" si="660"/>
        <v>0</v>
      </c>
      <c r="BA995" s="121">
        <f t="shared" si="660"/>
        <v>0</v>
      </c>
      <c r="BB995" s="121">
        <f t="shared" si="660"/>
        <v>0</v>
      </c>
      <c r="BC995" s="121">
        <f t="shared" si="660"/>
        <v>0</v>
      </c>
      <c r="BD995" s="701">
        <f t="shared" si="660"/>
        <v>0</v>
      </c>
      <c r="BE995" s="693"/>
      <c r="BF995" s="122">
        <f t="shared" si="652"/>
        <v>0</v>
      </c>
      <c r="BG995" s="124"/>
      <c r="BH995" s="122">
        <f t="shared" si="653"/>
        <v>0</v>
      </c>
      <c r="BI995" s="124"/>
      <c r="BJ995" s="122">
        <f t="shared" si="654"/>
        <v>0</v>
      </c>
      <c r="BK995" s="124"/>
      <c r="BL995" s="125">
        <f t="shared" si="655"/>
        <v>0</v>
      </c>
      <c r="BM995" s="124"/>
      <c r="BN995" s="123">
        <f t="shared" si="656"/>
        <v>0</v>
      </c>
      <c r="BO995" s="126">
        <f t="shared" si="656"/>
        <v>0</v>
      </c>
      <c r="BP995" s="127"/>
      <c r="BQ995" s="410"/>
    </row>
    <row r="996" spans="1:69" s="58" customFormat="1" ht="17.55" hidden="1" customHeight="1">
      <c r="A996"/>
      <c r="B996"/>
      <c r="C996" s="139" t="str">
        <f t="shared" si="643"/>
        <v>H</v>
      </c>
      <c r="D996" s="130">
        <f>Parameter!G90</f>
        <v>0</v>
      </c>
      <c r="E996" s="129" t="str">
        <f t="shared" si="661"/>
        <v>Aglaia Tech</v>
      </c>
      <c r="F996" s="717"/>
      <c r="G996" s="123">
        <f t="shared" ref="G996:P1005" si="662">SUMIFS(Share, Y, $E$3, Config, $G$11, P, G$15, LType, $D996, MSup, $E996)</f>
        <v>0</v>
      </c>
      <c r="H996" s="121">
        <f t="shared" si="662"/>
        <v>0</v>
      </c>
      <c r="I996" s="121">
        <f t="shared" si="662"/>
        <v>0</v>
      </c>
      <c r="J996" s="121">
        <f t="shared" si="662"/>
        <v>0</v>
      </c>
      <c r="K996" s="121">
        <f t="shared" si="662"/>
        <v>0</v>
      </c>
      <c r="L996" s="121">
        <f t="shared" si="662"/>
        <v>0</v>
      </c>
      <c r="M996" s="121">
        <f t="shared" si="662"/>
        <v>0</v>
      </c>
      <c r="N996" s="121">
        <f t="shared" si="662"/>
        <v>0</v>
      </c>
      <c r="O996" s="121">
        <f t="shared" si="662"/>
        <v>0</v>
      </c>
      <c r="P996" s="126">
        <f t="shared" si="662"/>
        <v>0</v>
      </c>
      <c r="Q996" s="122"/>
      <c r="R996" s="408">
        <f t="shared" si="645"/>
        <v>0</v>
      </c>
      <c r="S996" s="693"/>
      <c r="T996" s="700">
        <f t="shared" ref="T996:U1015" si="663">SUMIFS(Share, Y, $E$3, Config, $T$11, P, T$15, LType, $D996, MSup, $E996)</f>
        <v>0</v>
      </c>
      <c r="U996" s="701">
        <f t="shared" si="663"/>
        <v>0</v>
      </c>
      <c r="V996" s="693"/>
      <c r="W996" s="700">
        <f t="shared" ref="W996:X1015" si="664">SUMIFS(Share, Y, $E$3, Config, $W$11, P, W$15, LType, $D996, MSup, $E996)</f>
        <v>0</v>
      </c>
      <c r="X996" s="126">
        <f t="shared" si="664"/>
        <v>0</v>
      </c>
      <c r="Y996" s="696">
        <f t="shared" si="648"/>
        <v>0</v>
      </c>
      <c r="Z996" s="408">
        <f t="shared" si="649"/>
        <v>0</v>
      </c>
      <c r="AA996" s="127"/>
      <c r="AB996" s="123">
        <f t="shared" ref="AB996:AO1005" si="665">SUMIFS(Share, Y, $E$3, Config, $AB$11, P, AB$15, LType, $D996, MSup, $E996)</f>
        <v>0</v>
      </c>
      <c r="AC996" s="121">
        <f t="shared" si="665"/>
        <v>0</v>
      </c>
      <c r="AD996" s="121">
        <f t="shared" si="665"/>
        <v>0</v>
      </c>
      <c r="AE996" s="121">
        <f t="shared" si="665"/>
        <v>0</v>
      </c>
      <c r="AF996" s="121">
        <f t="shared" si="665"/>
        <v>0</v>
      </c>
      <c r="AG996" s="121">
        <f t="shared" si="665"/>
        <v>0</v>
      </c>
      <c r="AH996" s="121">
        <f t="shared" si="665"/>
        <v>0</v>
      </c>
      <c r="AI996" s="121">
        <f t="shared" si="665"/>
        <v>0</v>
      </c>
      <c r="AJ996" s="121">
        <f t="shared" si="665"/>
        <v>0</v>
      </c>
      <c r="AK996" s="121">
        <f t="shared" si="665"/>
        <v>0</v>
      </c>
      <c r="AL996" s="121">
        <f t="shared" si="665"/>
        <v>0</v>
      </c>
      <c r="AM996" s="121">
        <f t="shared" si="665"/>
        <v>0</v>
      </c>
      <c r="AN996" s="121">
        <f t="shared" si="665"/>
        <v>0</v>
      </c>
      <c r="AO996" s="701">
        <f t="shared" si="665"/>
        <v>0</v>
      </c>
      <c r="AP996" s="122"/>
      <c r="AQ996" s="123">
        <f t="shared" ref="AQ996:BD1005" si="666">SUMIFS(Share, Y, $E$3, Config, $AQ$11, P, AQ$15, LType, $D996, MSup, $E996)</f>
        <v>0</v>
      </c>
      <c r="AR996" s="121">
        <f t="shared" si="666"/>
        <v>0</v>
      </c>
      <c r="AS996" s="121">
        <f t="shared" si="666"/>
        <v>0</v>
      </c>
      <c r="AT996" s="121">
        <f t="shared" si="666"/>
        <v>0</v>
      </c>
      <c r="AU996" s="121">
        <f t="shared" si="666"/>
        <v>0</v>
      </c>
      <c r="AV996" s="121">
        <f t="shared" si="666"/>
        <v>0</v>
      </c>
      <c r="AW996" s="121">
        <f t="shared" si="666"/>
        <v>0</v>
      </c>
      <c r="AX996" s="121">
        <f t="shared" si="666"/>
        <v>0</v>
      </c>
      <c r="AY996" s="121">
        <f t="shared" si="666"/>
        <v>0</v>
      </c>
      <c r="AZ996" s="121">
        <f t="shared" si="666"/>
        <v>0</v>
      </c>
      <c r="BA996" s="121">
        <f t="shared" si="666"/>
        <v>0</v>
      </c>
      <c r="BB996" s="121">
        <f t="shared" si="666"/>
        <v>0</v>
      </c>
      <c r="BC996" s="121">
        <f t="shared" si="666"/>
        <v>0</v>
      </c>
      <c r="BD996" s="701">
        <f t="shared" si="666"/>
        <v>0</v>
      </c>
      <c r="BE996" s="693"/>
      <c r="BF996" s="122">
        <f t="shared" si="652"/>
        <v>0</v>
      </c>
      <c r="BG996" s="124"/>
      <c r="BH996" s="122">
        <f t="shared" si="653"/>
        <v>0</v>
      </c>
      <c r="BI996" s="124"/>
      <c r="BJ996" s="122">
        <f t="shared" si="654"/>
        <v>0</v>
      </c>
      <c r="BK996" s="124"/>
      <c r="BL996" s="125">
        <f t="shared" si="655"/>
        <v>0</v>
      </c>
      <c r="BM996" s="124"/>
      <c r="BN996" s="123">
        <f t="shared" ref="BN996:BO1015" si="667">SUMIFS(Share, Y, $E$3, Config, $BN$11, P, BN$15, LType, $D996, MSup, $E996)</f>
        <v>0</v>
      </c>
      <c r="BO996" s="126">
        <f t="shared" si="667"/>
        <v>0</v>
      </c>
      <c r="BP996" s="127"/>
      <c r="BQ996" s="410"/>
    </row>
    <row r="997" spans="1:69" s="58" customFormat="1" ht="17.55" hidden="1" customHeight="1">
      <c r="A997"/>
      <c r="B997"/>
      <c r="C997" s="139" t="str">
        <f t="shared" si="643"/>
        <v>H</v>
      </c>
      <c r="D997" s="130">
        <f t="shared" ref="D997:D1029" si="668">$D996</f>
        <v>0</v>
      </c>
      <c r="E997" s="129" t="str">
        <f t="shared" si="661"/>
        <v>Bayer</v>
      </c>
      <c r="F997" s="717"/>
      <c r="G997" s="123">
        <f t="shared" si="662"/>
        <v>0</v>
      </c>
      <c r="H997" s="121">
        <f t="shared" si="662"/>
        <v>0</v>
      </c>
      <c r="I997" s="121">
        <f t="shared" si="662"/>
        <v>0</v>
      </c>
      <c r="J997" s="121">
        <f t="shared" si="662"/>
        <v>0</v>
      </c>
      <c r="K997" s="121">
        <f t="shared" si="662"/>
        <v>0</v>
      </c>
      <c r="L997" s="121">
        <f t="shared" si="662"/>
        <v>0</v>
      </c>
      <c r="M997" s="121">
        <f t="shared" si="662"/>
        <v>0</v>
      </c>
      <c r="N997" s="121">
        <f t="shared" si="662"/>
        <v>0</v>
      </c>
      <c r="O997" s="121">
        <f t="shared" si="662"/>
        <v>0</v>
      </c>
      <c r="P997" s="126">
        <f t="shared" si="662"/>
        <v>0</v>
      </c>
      <c r="Q997" s="122"/>
      <c r="R997" s="408">
        <f t="shared" si="645"/>
        <v>0</v>
      </c>
      <c r="S997" s="693"/>
      <c r="T997" s="700">
        <f t="shared" si="663"/>
        <v>0</v>
      </c>
      <c r="U997" s="701">
        <f t="shared" si="663"/>
        <v>0</v>
      </c>
      <c r="V997" s="693"/>
      <c r="W997" s="700">
        <f t="shared" si="664"/>
        <v>0</v>
      </c>
      <c r="X997" s="126">
        <f t="shared" si="664"/>
        <v>0</v>
      </c>
      <c r="Y997" s="696">
        <f t="shared" si="648"/>
        <v>0</v>
      </c>
      <c r="Z997" s="408">
        <f t="shared" si="649"/>
        <v>0</v>
      </c>
      <c r="AA997" s="127"/>
      <c r="AB997" s="123">
        <f t="shared" si="665"/>
        <v>0</v>
      </c>
      <c r="AC997" s="121">
        <f t="shared" si="665"/>
        <v>0</v>
      </c>
      <c r="AD997" s="121">
        <f t="shared" si="665"/>
        <v>0</v>
      </c>
      <c r="AE997" s="121">
        <f t="shared" si="665"/>
        <v>0</v>
      </c>
      <c r="AF997" s="121">
        <f t="shared" si="665"/>
        <v>0</v>
      </c>
      <c r="AG997" s="121">
        <f t="shared" si="665"/>
        <v>0</v>
      </c>
      <c r="AH997" s="121">
        <f t="shared" si="665"/>
        <v>0</v>
      </c>
      <c r="AI997" s="121">
        <f t="shared" si="665"/>
        <v>0</v>
      </c>
      <c r="AJ997" s="121">
        <f t="shared" si="665"/>
        <v>0</v>
      </c>
      <c r="AK997" s="121">
        <f t="shared" si="665"/>
        <v>0</v>
      </c>
      <c r="AL997" s="121">
        <f t="shared" si="665"/>
        <v>0</v>
      </c>
      <c r="AM997" s="121">
        <f t="shared" si="665"/>
        <v>0</v>
      </c>
      <c r="AN997" s="121">
        <f t="shared" si="665"/>
        <v>0</v>
      </c>
      <c r="AO997" s="701">
        <f t="shared" si="665"/>
        <v>0</v>
      </c>
      <c r="AP997" s="122"/>
      <c r="AQ997" s="123">
        <f t="shared" si="666"/>
        <v>0</v>
      </c>
      <c r="AR997" s="121">
        <f t="shared" si="666"/>
        <v>0</v>
      </c>
      <c r="AS997" s="121">
        <f t="shared" si="666"/>
        <v>0</v>
      </c>
      <c r="AT997" s="121">
        <f t="shared" si="666"/>
        <v>0</v>
      </c>
      <c r="AU997" s="121">
        <f t="shared" si="666"/>
        <v>0</v>
      </c>
      <c r="AV997" s="121">
        <f t="shared" si="666"/>
        <v>0</v>
      </c>
      <c r="AW997" s="121">
        <f t="shared" si="666"/>
        <v>0</v>
      </c>
      <c r="AX997" s="121">
        <f t="shared" si="666"/>
        <v>0</v>
      </c>
      <c r="AY997" s="121">
        <f t="shared" si="666"/>
        <v>0</v>
      </c>
      <c r="AZ997" s="121">
        <f t="shared" si="666"/>
        <v>0</v>
      </c>
      <c r="BA997" s="121">
        <f t="shared" si="666"/>
        <v>0</v>
      </c>
      <c r="BB997" s="121">
        <f t="shared" si="666"/>
        <v>0</v>
      </c>
      <c r="BC997" s="121">
        <f t="shared" si="666"/>
        <v>0</v>
      </c>
      <c r="BD997" s="701">
        <f t="shared" si="666"/>
        <v>0</v>
      </c>
      <c r="BE997" s="693"/>
      <c r="BF997" s="122">
        <f t="shared" si="652"/>
        <v>0</v>
      </c>
      <c r="BG997" s="124"/>
      <c r="BH997" s="122">
        <f t="shared" si="653"/>
        <v>0</v>
      </c>
      <c r="BI997" s="124"/>
      <c r="BJ997" s="122">
        <f t="shared" si="654"/>
        <v>0</v>
      </c>
      <c r="BK997" s="124"/>
      <c r="BL997" s="125">
        <f t="shared" si="655"/>
        <v>0</v>
      </c>
      <c r="BM997" s="124"/>
      <c r="BN997" s="123">
        <f t="shared" si="667"/>
        <v>0</v>
      </c>
      <c r="BO997" s="126">
        <f t="shared" si="667"/>
        <v>0</v>
      </c>
      <c r="BP997" s="127"/>
      <c r="BQ997" s="410"/>
    </row>
    <row r="998" spans="1:69" s="58" customFormat="1" ht="17.55" hidden="1" customHeight="1">
      <c r="A998"/>
      <c r="B998"/>
      <c r="C998" s="139" t="str">
        <f t="shared" si="643"/>
        <v>H</v>
      </c>
      <c r="D998" s="130">
        <f t="shared" si="668"/>
        <v>0</v>
      </c>
      <c r="E998" s="129" t="str">
        <f t="shared" si="661"/>
        <v>Comet</v>
      </c>
      <c r="F998" s="717"/>
      <c r="G998" s="123">
        <f t="shared" si="662"/>
        <v>0</v>
      </c>
      <c r="H998" s="121">
        <f t="shared" si="662"/>
        <v>0</v>
      </c>
      <c r="I998" s="121">
        <f t="shared" si="662"/>
        <v>0</v>
      </c>
      <c r="J998" s="121">
        <f t="shared" si="662"/>
        <v>0</v>
      </c>
      <c r="K998" s="121">
        <f t="shared" si="662"/>
        <v>0</v>
      </c>
      <c r="L998" s="121">
        <f t="shared" si="662"/>
        <v>0</v>
      </c>
      <c r="M998" s="121">
        <f t="shared" si="662"/>
        <v>0</v>
      </c>
      <c r="N998" s="121">
        <f t="shared" si="662"/>
        <v>0</v>
      </c>
      <c r="O998" s="121">
        <f t="shared" si="662"/>
        <v>0</v>
      </c>
      <c r="P998" s="126">
        <f t="shared" si="662"/>
        <v>0</v>
      </c>
      <c r="Q998" s="122"/>
      <c r="R998" s="408">
        <f t="shared" si="645"/>
        <v>0</v>
      </c>
      <c r="S998" s="693"/>
      <c r="T998" s="700">
        <f t="shared" si="663"/>
        <v>0</v>
      </c>
      <c r="U998" s="701">
        <f t="shared" si="663"/>
        <v>0</v>
      </c>
      <c r="V998" s="693"/>
      <c r="W998" s="700">
        <f t="shared" si="664"/>
        <v>0</v>
      </c>
      <c r="X998" s="126">
        <f t="shared" si="664"/>
        <v>0</v>
      </c>
      <c r="Y998" s="696">
        <f t="shared" si="648"/>
        <v>0</v>
      </c>
      <c r="Z998" s="408">
        <f t="shared" si="649"/>
        <v>0</v>
      </c>
      <c r="AA998" s="127"/>
      <c r="AB998" s="123">
        <f t="shared" si="665"/>
        <v>0</v>
      </c>
      <c r="AC998" s="121">
        <f t="shared" si="665"/>
        <v>0</v>
      </c>
      <c r="AD998" s="121">
        <f t="shared" si="665"/>
        <v>0</v>
      </c>
      <c r="AE998" s="121">
        <f t="shared" si="665"/>
        <v>0</v>
      </c>
      <c r="AF998" s="121">
        <f t="shared" si="665"/>
        <v>0</v>
      </c>
      <c r="AG998" s="121">
        <f t="shared" si="665"/>
        <v>0</v>
      </c>
      <c r="AH998" s="121">
        <f t="shared" si="665"/>
        <v>0</v>
      </c>
      <c r="AI998" s="121">
        <f t="shared" si="665"/>
        <v>0</v>
      </c>
      <c r="AJ998" s="121">
        <f t="shared" si="665"/>
        <v>0</v>
      </c>
      <c r="AK998" s="121">
        <f t="shared" si="665"/>
        <v>0</v>
      </c>
      <c r="AL998" s="121">
        <f t="shared" si="665"/>
        <v>0</v>
      </c>
      <c r="AM998" s="121">
        <f t="shared" si="665"/>
        <v>0</v>
      </c>
      <c r="AN998" s="121">
        <f t="shared" si="665"/>
        <v>0</v>
      </c>
      <c r="AO998" s="701">
        <f t="shared" si="665"/>
        <v>0</v>
      </c>
      <c r="AP998" s="122"/>
      <c r="AQ998" s="123">
        <f t="shared" si="666"/>
        <v>0</v>
      </c>
      <c r="AR998" s="121">
        <f t="shared" si="666"/>
        <v>0</v>
      </c>
      <c r="AS998" s="121">
        <f t="shared" si="666"/>
        <v>0</v>
      </c>
      <c r="AT998" s="121">
        <f t="shared" si="666"/>
        <v>0</v>
      </c>
      <c r="AU998" s="121">
        <f t="shared" si="666"/>
        <v>0</v>
      </c>
      <c r="AV998" s="121">
        <f t="shared" si="666"/>
        <v>0</v>
      </c>
      <c r="AW998" s="121">
        <f t="shared" si="666"/>
        <v>0</v>
      </c>
      <c r="AX998" s="121">
        <f t="shared" si="666"/>
        <v>0</v>
      </c>
      <c r="AY998" s="121">
        <f t="shared" si="666"/>
        <v>0</v>
      </c>
      <c r="AZ998" s="121">
        <f t="shared" si="666"/>
        <v>0</v>
      </c>
      <c r="BA998" s="121">
        <f t="shared" si="666"/>
        <v>0</v>
      </c>
      <c r="BB998" s="121">
        <f t="shared" si="666"/>
        <v>0</v>
      </c>
      <c r="BC998" s="121">
        <f t="shared" si="666"/>
        <v>0</v>
      </c>
      <c r="BD998" s="701">
        <f t="shared" si="666"/>
        <v>0</v>
      </c>
      <c r="BE998" s="693"/>
      <c r="BF998" s="122">
        <f t="shared" si="652"/>
        <v>0</v>
      </c>
      <c r="BG998" s="124"/>
      <c r="BH998" s="122">
        <f t="shared" si="653"/>
        <v>0</v>
      </c>
      <c r="BI998" s="124"/>
      <c r="BJ998" s="122">
        <f t="shared" si="654"/>
        <v>0</v>
      </c>
      <c r="BK998" s="124"/>
      <c r="BL998" s="125">
        <f t="shared" si="655"/>
        <v>0</v>
      </c>
      <c r="BM998" s="124"/>
      <c r="BN998" s="123">
        <f t="shared" si="667"/>
        <v>0</v>
      </c>
      <c r="BO998" s="126">
        <f t="shared" si="667"/>
        <v>0</v>
      </c>
      <c r="BP998" s="127"/>
      <c r="BQ998" s="410"/>
    </row>
    <row r="999" spans="1:69" s="58" customFormat="1" ht="17.55" hidden="1" customHeight="1">
      <c r="A999"/>
      <c r="B999"/>
      <c r="C999" s="139" t="str">
        <f t="shared" si="643"/>
        <v>H</v>
      </c>
      <c r="D999" s="130">
        <f t="shared" si="668"/>
        <v>0</v>
      </c>
      <c r="E999" s="129" t="str">
        <f t="shared" si="661"/>
        <v>Dongjin Semichem</v>
      </c>
      <c r="F999" s="717"/>
      <c r="G999" s="123">
        <f t="shared" si="662"/>
        <v>0</v>
      </c>
      <c r="H999" s="121">
        <f t="shared" si="662"/>
        <v>0</v>
      </c>
      <c r="I999" s="121">
        <f t="shared" si="662"/>
        <v>0</v>
      </c>
      <c r="J999" s="121">
        <f t="shared" si="662"/>
        <v>0</v>
      </c>
      <c r="K999" s="121">
        <f t="shared" si="662"/>
        <v>0</v>
      </c>
      <c r="L999" s="121">
        <f t="shared" si="662"/>
        <v>0</v>
      </c>
      <c r="M999" s="121">
        <f t="shared" si="662"/>
        <v>0</v>
      </c>
      <c r="N999" s="121">
        <f t="shared" si="662"/>
        <v>0</v>
      </c>
      <c r="O999" s="121">
        <f t="shared" si="662"/>
        <v>0</v>
      </c>
      <c r="P999" s="126">
        <f t="shared" si="662"/>
        <v>0</v>
      </c>
      <c r="Q999" s="122"/>
      <c r="R999" s="408">
        <f t="shared" si="645"/>
        <v>0</v>
      </c>
      <c r="S999" s="693"/>
      <c r="T999" s="700">
        <f t="shared" si="663"/>
        <v>0</v>
      </c>
      <c r="U999" s="701">
        <f t="shared" si="663"/>
        <v>0</v>
      </c>
      <c r="V999" s="693"/>
      <c r="W999" s="700">
        <f t="shared" si="664"/>
        <v>0</v>
      </c>
      <c r="X999" s="126">
        <f t="shared" si="664"/>
        <v>0</v>
      </c>
      <c r="Y999" s="696">
        <f t="shared" si="648"/>
        <v>0</v>
      </c>
      <c r="Z999" s="408">
        <f t="shared" si="649"/>
        <v>0</v>
      </c>
      <c r="AA999" s="127"/>
      <c r="AB999" s="123">
        <f t="shared" si="665"/>
        <v>0</v>
      </c>
      <c r="AC999" s="121">
        <f t="shared" si="665"/>
        <v>0</v>
      </c>
      <c r="AD999" s="121">
        <f t="shared" si="665"/>
        <v>0</v>
      </c>
      <c r="AE999" s="121">
        <f t="shared" si="665"/>
        <v>0</v>
      </c>
      <c r="AF999" s="121">
        <f t="shared" si="665"/>
        <v>0</v>
      </c>
      <c r="AG999" s="121">
        <f t="shared" si="665"/>
        <v>0</v>
      </c>
      <c r="AH999" s="121">
        <f t="shared" si="665"/>
        <v>0</v>
      </c>
      <c r="AI999" s="121">
        <f t="shared" si="665"/>
        <v>0</v>
      </c>
      <c r="AJ999" s="121">
        <f t="shared" si="665"/>
        <v>0</v>
      </c>
      <c r="AK999" s="121">
        <f t="shared" si="665"/>
        <v>0</v>
      </c>
      <c r="AL999" s="121">
        <f t="shared" si="665"/>
        <v>0</v>
      </c>
      <c r="AM999" s="121">
        <f t="shared" si="665"/>
        <v>0</v>
      </c>
      <c r="AN999" s="121">
        <f t="shared" si="665"/>
        <v>0</v>
      </c>
      <c r="AO999" s="701">
        <f t="shared" si="665"/>
        <v>0</v>
      </c>
      <c r="AP999" s="122"/>
      <c r="AQ999" s="123">
        <f t="shared" si="666"/>
        <v>0</v>
      </c>
      <c r="AR999" s="121">
        <f t="shared" si="666"/>
        <v>0</v>
      </c>
      <c r="AS999" s="121">
        <f t="shared" si="666"/>
        <v>0</v>
      </c>
      <c r="AT999" s="121">
        <f t="shared" si="666"/>
        <v>0</v>
      </c>
      <c r="AU999" s="121">
        <f t="shared" si="666"/>
        <v>0</v>
      </c>
      <c r="AV999" s="121">
        <f t="shared" si="666"/>
        <v>0</v>
      </c>
      <c r="AW999" s="121">
        <f t="shared" si="666"/>
        <v>0</v>
      </c>
      <c r="AX999" s="121">
        <f t="shared" si="666"/>
        <v>0</v>
      </c>
      <c r="AY999" s="121">
        <f t="shared" si="666"/>
        <v>0</v>
      </c>
      <c r="AZ999" s="121">
        <f t="shared" si="666"/>
        <v>0</v>
      </c>
      <c r="BA999" s="121">
        <f t="shared" si="666"/>
        <v>0</v>
      </c>
      <c r="BB999" s="121">
        <f t="shared" si="666"/>
        <v>0</v>
      </c>
      <c r="BC999" s="121">
        <f t="shared" si="666"/>
        <v>0</v>
      </c>
      <c r="BD999" s="701">
        <f t="shared" si="666"/>
        <v>0</v>
      </c>
      <c r="BE999" s="693"/>
      <c r="BF999" s="122">
        <f t="shared" si="652"/>
        <v>0</v>
      </c>
      <c r="BG999" s="124"/>
      <c r="BH999" s="122">
        <f t="shared" si="653"/>
        <v>0</v>
      </c>
      <c r="BI999" s="124"/>
      <c r="BJ999" s="122">
        <f t="shared" si="654"/>
        <v>0</v>
      </c>
      <c r="BK999" s="124"/>
      <c r="BL999" s="125">
        <f t="shared" si="655"/>
        <v>0</v>
      </c>
      <c r="BM999" s="124"/>
      <c r="BN999" s="123">
        <f t="shared" si="667"/>
        <v>0</v>
      </c>
      <c r="BO999" s="126">
        <f t="shared" si="667"/>
        <v>0</v>
      </c>
      <c r="BP999" s="127"/>
      <c r="BQ999" s="410"/>
    </row>
    <row r="1000" spans="1:69" s="58" customFormat="1" ht="17.55" hidden="1" customHeight="1">
      <c r="A1000"/>
      <c r="B1000"/>
      <c r="C1000" s="139" t="str">
        <f t="shared" si="643"/>
        <v>H</v>
      </c>
      <c r="D1000" s="130">
        <f t="shared" si="668"/>
        <v>0</v>
      </c>
      <c r="E1000" s="129" t="str">
        <f t="shared" si="661"/>
        <v>Duksan Neolux</v>
      </c>
      <c r="F1000" s="717"/>
      <c r="G1000" s="123">
        <f t="shared" si="662"/>
        <v>0</v>
      </c>
      <c r="H1000" s="121">
        <f t="shared" si="662"/>
        <v>0</v>
      </c>
      <c r="I1000" s="121">
        <f t="shared" si="662"/>
        <v>0</v>
      </c>
      <c r="J1000" s="121">
        <f t="shared" si="662"/>
        <v>0</v>
      </c>
      <c r="K1000" s="121">
        <f t="shared" si="662"/>
        <v>0</v>
      </c>
      <c r="L1000" s="121">
        <f t="shared" si="662"/>
        <v>0</v>
      </c>
      <c r="M1000" s="121">
        <f t="shared" si="662"/>
        <v>0</v>
      </c>
      <c r="N1000" s="121">
        <f t="shared" si="662"/>
        <v>0</v>
      </c>
      <c r="O1000" s="121">
        <f t="shared" si="662"/>
        <v>0</v>
      </c>
      <c r="P1000" s="126">
        <f t="shared" si="662"/>
        <v>0</v>
      </c>
      <c r="Q1000" s="122"/>
      <c r="R1000" s="408">
        <f t="shared" si="645"/>
        <v>0</v>
      </c>
      <c r="S1000" s="693"/>
      <c r="T1000" s="700">
        <f t="shared" si="663"/>
        <v>0</v>
      </c>
      <c r="U1000" s="701">
        <f t="shared" si="663"/>
        <v>0</v>
      </c>
      <c r="V1000" s="693"/>
      <c r="W1000" s="700">
        <f t="shared" si="664"/>
        <v>0</v>
      </c>
      <c r="X1000" s="126">
        <f t="shared" si="664"/>
        <v>0</v>
      </c>
      <c r="Y1000" s="696">
        <f t="shared" si="648"/>
        <v>0</v>
      </c>
      <c r="Z1000" s="408">
        <f t="shared" si="649"/>
        <v>0</v>
      </c>
      <c r="AA1000" s="127"/>
      <c r="AB1000" s="123">
        <f t="shared" si="665"/>
        <v>0</v>
      </c>
      <c r="AC1000" s="121">
        <f t="shared" si="665"/>
        <v>0</v>
      </c>
      <c r="AD1000" s="121">
        <f t="shared" si="665"/>
        <v>0</v>
      </c>
      <c r="AE1000" s="121">
        <f t="shared" si="665"/>
        <v>0</v>
      </c>
      <c r="AF1000" s="121">
        <f t="shared" si="665"/>
        <v>0</v>
      </c>
      <c r="AG1000" s="121">
        <f t="shared" si="665"/>
        <v>0</v>
      </c>
      <c r="AH1000" s="121">
        <f t="shared" si="665"/>
        <v>0</v>
      </c>
      <c r="AI1000" s="121">
        <f t="shared" si="665"/>
        <v>0</v>
      </c>
      <c r="AJ1000" s="121">
        <f t="shared" si="665"/>
        <v>0</v>
      </c>
      <c r="AK1000" s="121">
        <f t="shared" si="665"/>
        <v>0</v>
      </c>
      <c r="AL1000" s="121">
        <f t="shared" si="665"/>
        <v>0</v>
      </c>
      <c r="AM1000" s="121">
        <f t="shared" si="665"/>
        <v>0</v>
      </c>
      <c r="AN1000" s="121">
        <f t="shared" si="665"/>
        <v>0</v>
      </c>
      <c r="AO1000" s="701">
        <f t="shared" si="665"/>
        <v>0</v>
      </c>
      <c r="AP1000" s="122"/>
      <c r="AQ1000" s="123">
        <f t="shared" si="666"/>
        <v>0</v>
      </c>
      <c r="AR1000" s="121">
        <f t="shared" si="666"/>
        <v>0</v>
      </c>
      <c r="AS1000" s="121">
        <f t="shared" si="666"/>
        <v>0</v>
      </c>
      <c r="AT1000" s="121">
        <f t="shared" si="666"/>
        <v>0</v>
      </c>
      <c r="AU1000" s="121">
        <f t="shared" si="666"/>
        <v>0</v>
      </c>
      <c r="AV1000" s="121">
        <f t="shared" si="666"/>
        <v>0</v>
      </c>
      <c r="AW1000" s="121">
        <f t="shared" si="666"/>
        <v>0</v>
      </c>
      <c r="AX1000" s="121">
        <f t="shared" si="666"/>
        <v>0</v>
      </c>
      <c r="AY1000" s="121">
        <f t="shared" si="666"/>
        <v>0</v>
      </c>
      <c r="AZ1000" s="121">
        <f t="shared" si="666"/>
        <v>0</v>
      </c>
      <c r="BA1000" s="121">
        <f t="shared" si="666"/>
        <v>0</v>
      </c>
      <c r="BB1000" s="121">
        <f t="shared" si="666"/>
        <v>0</v>
      </c>
      <c r="BC1000" s="121">
        <f t="shared" si="666"/>
        <v>0</v>
      </c>
      <c r="BD1000" s="701">
        <f t="shared" si="666"/>
        <v>0</v>
      </c>
      <c r="BE1000" s="693"/>
      <c r="BF1000" s="122">
        <f t="shared" si="652"/>
        <v>0</v>
      </c>
      <c r="BG1000" s="124"/>
      <c r="BH1000" s="122">
        <f t="shared" si="653"/>
        <v>0</v>
      </c>
      <c r="BI1000" s="124"/>
      <c r="BJ1000" s="122">
        <f t="shared" si="654"/>
        <v>0</v>
      </c>
      <c r="BK1000" s="124"/>
      <c r="BL1000" s="125">
        <f t="shared" si="655"/>
        <v>0</v>
      </c>
      <c r="BM1000" s="124"/>
      <c r="BN1000" s="123">
        <f t="shared" si="667"/>
        <v>0</v>
      </c>
      <c r="BO1000" s="126">
        <f t="shared" si="667"/>
        <v>0</v>
      </c>
      <c r="BP1000" s="127"/>
      <c r="BQ1000" s="410"/>
    </row>
    <row r="1001" spans="1:69" s="58" customFormat="1" ht="17.55" hidden="1" customHeight="1">
      <c r="A1001"/>
      <c r="B1001"/>
      <c r="C1001" s="139" t="str">
        <f t="shared" si="643"/>
        <v>H</v>
      </c>
      <c r="D1001" s="130">
        <f t="shared" si="668"/>
        <v>0</v>
      </c>
      <c r="E1001" s="129" t="str">
        <f t="shared" si="661"/>
        <v>DuPont</v>
      </c>
      <c r="F1001" s="717"/>
      <c r="G1001" s="123">
        <f t="shared" si="662"/>
        <v>0</v>
      </c>
      <c r="H1001" s="121">
        <f t="shared" si="662"/>
        <v>0</v>
      </c>
      <c r="I1001" s="121">
        <f t="shared" si="662"/>
        <v>0</v>
      </c>
      <c r="J1001" s="121">
        <f t="shared" si="662"/>
        <v>0</v>
      </c>
      <c r="K1001" s="121">
        <f t="shared" si="662"/>
        <v>0</v>
      </c>
      <c r="L1001" s="121">
        <f t="shared" si="662"/>
        <v>0</v>
      </c>
      <c r="M1001" s="121">
        <f t="shared" si="662"/>
        <v>0</v>
      </c>
      <c r="N1001" s="121">
        <f t="shared" si="662"/>
        <v>0</v>
      </c>
      <c r="O1001" s="121">
        <f t="shared" si="662"/>
        <v>0</v>
      </c>
      <c r="P1001" s="126">
        <f t="shared" si="662"/>
        <v>0</v>
      </c>
      <c r="Q1001" s="122"/>
      <c r="R1001" s="408">
        <f t="shared" si="645"/>
        <v>0</v>
      </c>
      <c r="S1001" s="693"/>
      <c r="T1001" s="700">
        <f t="shared" si="663"/>
        <v>0</v>
      </c>
      <c r="U1001" s="701">
        <f t="shared" si="663"/>
        <v>0</v>
      </c>
      <c r="V1001" s="693"/>
      <c r="W1001" s="700">
        <f t="shared" si="664"/>
        <v>0</v>
      </c>
      <c r="X1001" s="126">
        <f t="shared" si="664"/>
        <v>0</v>
      </c>
      <c r="Y1001" s="696">
        <f t="shared" si="648"/>
        <v>0</v>
      </c>
      <c r="Z1001" s="408">
        <f t="shared" si="649"/>
        <v>0</v>
      </c>
      <c r="AA1001" s="127"/>
      <c r="AB1001" s="123">
        <f t="shared" si="665"/>
        <v>0</v>
      </c>
      <c r="AC1001" s="121">
        <f t="shared" si="665"/>
        <v>0</v>
      </c>
      <c r="AD1001" s="121">
        <f t="shared" si="665"/>
        <v>0</v>
      </c>
      <c r="AE1001" s="121">
        <f t="shared" si="665"/>
        <v>0</v>
      </c>
      <c r="AF1001" s="121">
        <f t="shared" si="665"/>
        <v>0</v>
      </c>
      <c r="AG1001" s="121">
        <f t="shared" si="665"/>
        <v>0</v>
      </c>
      <c r="AH1001" s="121">
        <f t="shared" si="665"/>
        <v>0</v>
      </c>
      <c r="AI1001" s="121">
        <f t="shared" si="665"/>
        <v>0</v>
      </c>
      <c r="AJ1001" s="121">
        <f t="shared" si="665"/>
        <v>0</v>
      </c>
      <c r="AK1001" s="121">
        <f t="shared" si="665"/>
        <v>0</v>
      </c>
      <c r="AL1001" s="121">
        <f t="shared" si="665"/>
        <v>0</v>
      </c>
      <c r="AM1001" s="121">
        <f t="shared" si="665"/>
        <v>0</v>
      </c>
      <c r="AN1001" s="121">
        <f t="shared" si="665"/>
        <v>0</v>
      </c>
      <c r="AO1001" s="701">
        <f t="shared" si="665"/>
        <v>0</v>
      </c>
      <c r="AP1001" s="122"/>
      <c r="AQ1001" s="123">
        <f t="shared" si="666"/>
        <v>0</v>
      </c>
      <c r="AR1001" s="121">
        <f t="shared" si="666"/>
        <v>0</v>
      </c>
      <c r="AS1001" s="121">
        <f t="shared" si="666"/>
        <v>0</v>
      </c>
      <c r="AT1001" s="121">
        <f t="shared" si="666"/>
        <v>0</v>
      </c>
      <c r="AU1001" s="121">
        <f t="shared" si="666"/>
        <v>0</v>
      </c>
      <c r="AV1001" s="121">
        <f t="shared" si="666"/>
        <v>0</v>
      </c>
      <c r="AW1001" s="121">
        <f t="shared" si="666"/>
        <v>0</v>
      </c>
      <c r="AX1001" s="121">
        <f t="shared" si="666"/>
        <v>0</v>
      </c>
      <c r="AY1001" s="121">
        <f t="shared" si="666"/>
        <v>0</v>
      </c>
      <c r="AZ1001" s="121">
        <f t="shared" si="666"/>
        <v>0</v>
      </c>
      <c r="BA1001" s="121">
        <f t="shared" si="666"/>
        <v>0</v>
      </c>
      <c r="BB1001" s="121">
        <f t="shared" si="666"/>
        <v>0</v>
      </c>
      <c r="BC1001" s="121">
        <f t="shared" si="666"/>
        <v>0</v>
      </c>
      <c r="BD1001" s="701">
        <f t="shared" si="666"/>
        <v>0</v>
      </c>
      <c r="BE1001" s="693"/>
      <c r="BF1001" s="122">
        <f t="shared" si="652"/>
        <v>0</v>
      </c>
      <c r="BG1001" s="124"/>
      <c r="BH1001" s="122">
        <f t="shared" si="653"/>
        <v>0</v>
      </c>
      <c r="BI1001" s="124"/>
      <c r="BJ1001" s="122">
        <f t="shared" si="654"/>
        <v>0</v>
      </c>
      <c r="BK1001" s="124"/>
      <c r="BL1001" s="125">
        <f t="shared" si="655"/>
        <v>0</v>
      </c>
      <c r="BM1001" s="124"/>
      <c r="BN1001" s="123">
        <f t="shared" si="667"/>
        <v>0</v>
      </c>
      <c r="BO1001" s="126">
        <f t="shared" si="667"/>
        <v>0</v>
      </c>
      <c r="BP1001" s="127"/>
      <c r="BQ1001" s="410"/>
    </row>
    <row r="1002" spans="1:69" s="58" customFormat="1" ht="17.55" hidden="1" customHeight="1">
      <c r="A1002"/>
      <c r="B1002"/>
      <c r="C1002" s="139" t="str">
        <f t="shared" si="643"/>
        <v>H</v>
      </c>
      <c r="D1002" s="130">
        <f t="shared" si="668"/>
        <v>0</v>
      </c>
      <c r="E1002" s="129" t="str">
        <f t="shared" si="661"/>
        <v>EMT</v>
      </c>
      <c r="F1002" s="717"/>
      <c r="G1002" s="123">
        <f t="shared" si="662"/>
        <v>0</v>
      </c>
      <c r="H1002" s="121">
        <f t="shared" si="662"/>
        <v>0</v>
      </c>
      <c r="I1002" s="121">
        <f t="shared" si="662"/>
        <v>0</v>
      </c>
      <c r="J1002" s="121">
        <f t="shared" si="662"/>
        <v>0</v>
      </c>
      <c r="K1002" s="121">
        <f t="shared" si="662"/>
        <v>0</v>
      </c>
      <c r="L1002" s="121">
        <f t="shared" si="662"/>
        <v>0</v>
      </c>
      <c r="M1002" s="121">
        <f t="shared" si="662"/>
        <v>0</v>
      </c>
      <c r="N1002" s="121">
        <f t="shared" si="662"/>
        <v>0</v>
      </c>
      <c r="O1002" s="121">
        <f t="shared" si="662"/>
        <v>0</v>
      </c>
      <c r="P1002" s="126">
        <f t="shared" si="662"/>
        <v>0</v>
      </c>
      <c r="Q1002" s="122"/>
      <c r="R1002" s="408">
        <f t="shared" si="645"/>
        <v>0</v>
      </c>
      <c r="S1002" s="693"/>
      <c r="T1002" s="700">
        <f t="shared" si="663"/>
        <v>0</v>
      </c>
      <c r="U1002" s="701">
        <f t="shared" si="663"/>
        <v>0</v>
      </c>
      <c r="V1002" s="693"/>
      <c r="W1002" s="700">
        <f t="shared" si="664"/>
        <v>0</v>
      </c>
      <c r="X1002" s="126">
        <f t="shared" si="664"/>
        <v>0</v>
      </c>
      <c r="Y1002" s="696">
        <f t="shared" si="648"/>
        <v>0</v>
      </c>
      <c r="Z1002" s="408">
        <f t="shared" si="649"/>
        <v>0</v>
      </c>
      <c r="AA1002" s="127"/>
      <c r="AB1002" s="123">
        <f t="shared" si="665"/>
        <v>0</v>
      </c>
      <c r="AC1002" s="121">
        <f t="shared" si="665"/>
        <v>0</v>
      </c>
      <c r="AD1002" s="121">
        <f t="shared" si="665"/>
        <v>0</v>
      </c>
      <c r="AE1002" s="121">
        <f t="shared" si="665"/>
        <v>0</v>
      </c>
      <c r="AF1002" s="121">
        <f t="shared" si="665"/>
        <v>0</v>
      </c>
      <c r="AG1002" s="121">
        <f t="shared" si="665"/>
        <v>0</v>
      </c>
      <c r="AH1002" s="121">
        <f t="shared" si="665"/>
        <v>0</v>
      </c>
      <c r="AI1002" s="121">
        <f t="shared" si="665"/>
        <v>0</v>
      </c>
      <c r="AJ1002" s="121">
        <f t="shared" si="665"/>
        <v>0</v>
      </c>
      <c r="AK1002" s="121">
        <f t="shared" si="665"/>
        <v>0</v>
      </c>
      <c r="AL1002" s="121">
        <f t="shared" si="665"/>
        <v>0</v>
      </c>
      <c r="AM1002" s="121">
        <f t="shared" si="665"/>
        <v>0</v>
      </c>
      <c r="AN1002" s="121">
        <f t="shared" si="665"/>
        <v>0</v>
      </c>
      <c r="AO1002" s="701">
        <f t="shared" si="665"/>
        <v>0</v>
      </c>
      <c r="AP1002" s="122"/>
      <c r="AQ1002" s="123">
        <f t="shared" si="666"/>
        <v>0</v>
      </c>
      <c r="AR1002" s="121">
        <f t="shared" si="666"/>
        <v>0</v>
      </c>
      <c r="AS1002" s="121">
        <f t="shared" si="666"/>
        <v>0</v>
      </c>
      <c r="AT1002" s="121">
        <f t="shared" si="666"/>
        <v>0</v>
      </c>
      <c r="AU1002" s="121">
        <f t="shared" si="666"/>
        <v>0</v>
      </c>
      <c r="AV1002" s="121">
        <f t="shared" si="666"/>
        <v>0</v>
      </c>
      <c r="AW1002" s="121">
        <f t="shared" si="666"/>
        <v>0</v>
      </c>
      <c r="AX1002" s="121">
        <f t="shared" si="666"/>
        <v>0</v>
      </c>
      <c r="AY1002" s="121">
        <f t="shared" si="666"/>
        <v>0</v>
      </c>
      <c r="AZ1002" s="121">
        <f t="shared" si="666"/>
        <v>0</v>
      </c>
      <c r="BA1002" s="121">
        <f t="shared" si="666"/>
        <v>0</v>
      </c>
      <c r="BB1002" s="121">
        <f t="shared" si="666"/>
        <v>0</v>
      </c>
      <c r="BC1002" s="121">
        <f t="shared" si="666"/>
        <v>0</v>
      </c>
      <c r="BD1002" s="701">
        <f t="shared" si="666"/>
        <v>0</v>
      </c>
      <c r="BE1002" s="693"/>
      <c r="BF1002" s="122">
        <f t="shared" si="652"/>
        <v>0</v>
      </c>
      <c r="BG1002" s="124"/>
      <c r="BH1002" s="122">
        <f t="shared" si="653"/>
        <v>0</v>
      </c>
      <c r="BI1002" s="124"/>
      <c r="BJ1002" s="122">
        <f t="shared" si="654"/>
        <v>0</v>
      </c>
      <c r="BK1002" s="124"/>
      <c r="BL1002" s="125">
        <f t="shared" si="655"/>
        <v>0</v>
      </c>
      <c r="BM1002" s="124"/>
      <c r="BN1002" s="123">
        <f t="shared" si="667"/>
        <v>0</v>
      </c>
      <c r="BO1002" s="126">
        <f t="shared" si="667"/>
        <v>0</v>
      </c>
      <c r="BP1002" s="127"/>
      <c r="BQ1002" s="410"/>
    </row>
    <row r="1003" spans="1:69" s="58" customFormat="1" ht="17.55" hidden="1" customHeight="1">
      <c r="A1003"/>
      <c r="B1003"/>
      <c r="C1003" s="139" t="str">
        <f t="shared" si="643"/>
        <v>H</v>
      </c>
      <c r="D1003" s="130">
        <f t="shared" si="668"/>
        <v>0</v>
      </c>
      <c r="E1003" s="129" t="str">
        <f t="shared" si="661"/>
        <v>Hodogaya</v>
      </c>
      <c r="F1003" s="717"/>
      <c r="G1003" s="123">
        <f t="shared" si="662"/>
        <v>0</v>
      </c>
      <c r="H1003" s="121">
        <f t="shared" si="662"/>
        <v>0</v>
      </c>
      <c r="I1003" s="121">
        <f t="shared" si="662"/>
        <v>0</v>
      </c>
      <c r="J1003" s="121">
        <f t="shared" si="662"/>
        <v>0</v>
      </c>
      <c r="K1003" s="121">
        <f t="shared" si="662"/>
        <v>0</v>
      </c>
      <c r="L1003" s="121">
        <f t="shared" si="662"/>
        <v>0</v>
      </c>
      <c r="M1003" s="121">
        <f t="shared" si="662"/>
        <v>0</v>
      </c>
      <c r="N1003" s="121">
        <f t="shared" si="662"/>
        <v>0</v>
      </c>
      <c r="O1003" s="121">
        <f t="shared" si="662"/>
        <v>0</v>
      </c>
      <c r="P1003" s="126">
        <f t="shared" si="662"/>
        <v>0</v>
      </c>
      <c r="Q1003" s="122"/>
      <c r="R1003" s="408">
        <f t="shared" si="645"/>
        <v>0</v>
      </c>
      <c r="S1003" s="693"/>
      <c r="T1003" s="700">
        <f t="shared" si="663"/>
        <v>0</v>
      </c>
      <c r="U1003" s="701">
        <f t="shared" si="663"/>
        <v>0</v>
      </c>
      <c r="V1003" s="693"/>
      <c r="W1003" s="700">
        <f t="shared" si="664"/>
        <v>0</v>
      </c>
      <c r="X1003" s="126">
        <f t="shared" si="664"/>
        <v>0</v>
      </c>
      <c r="Y1003" s="696">
        <f t="shared" si="648"/>
        <v>0</v>
      </c>
      <c r="Z1003" s="408">
        <f t="shared" si="649"/>
        <v>0</v>
      </c>
      <c r="AA1003" s="127"/>
      <c r="AB1003" s="123">
        <f t="shared" si="665"/>
        <v>0</v>
      </c>
      <c r="AC1003" s="121">
        <f t="shared" si="665"/>
        <v>0</v>
      </c>
      <c r="AD1003" s="121">
        <f t="shared" si="665"/>
        <v>0</v>
      </c>
      <c r="AE1003" s="121">
        <f t="shared" si="665"/>
        <v>0</v>
      </c>
      <c r="AF1003" s="121">
        <f t="shared" si="665"/>
        <v>0</v>
      </c>
      <c r="AG1003" s="121">
        <f t="shared" si="665"/>
        <v>0</v>
      </c>
      <c r="AH1003" s="121">
        <f t="shared" si="665"/>
        <v>0</v>
      </c>
      <c r="AI1003" s="121">
        <f t="shared" si="665"/>
        <v>0</v>
      </c>
      <c r="AJ1003" s="121">
        <f t="shared" si="665"/>
        <v>0</v>
      </c>
      <c r="AK1003" s="121">
        <f t="shared" si="665"/>
        <v>0</v>
      </c>
      <c r="AL1003" s="121">
        <f t="shared" si="665"/>
        <v>0</v>
      </c>
      <c r="AM1003" s="121">
        <f t="shared" si="665"/>
        <v>0</v>
      </c>
      <c r="AN1003" s="121">
        <f t="shared" si="665"/>
        <v>0</v>
      </c>
      <c r="AO1003" s="701">
        <f t="shared" si="665"/>
        <v>0</v>
      </c>
      <c r="AP1003" s="122"/>
      <c r="AQ1003" s="123">
        <f t="shared" si="666"/>
        <v>0</v>
      </c>
      <c r="AR1003" s="121">
        <f t="shared" si="666"/>
        <v>0</v>
      </c>
      <c r="AS1003" s="121">
        <f t="shared" si="666"/>
        <v>0</v>
      </c>
      <c r="AT1003" s="121">
        <f t="shared" si="666"/>
        <v>0</v>
      </c>
      <c r="AU1003" s="121">
        <f t="shared" si="666"/>
        <v>0</v>
      </c>
      <c r="AV1003" s="121">
        <f t="shared" si="666"/>
        <v>0</v>
      </c>
      <c r="AW1003" s="121">
        <f t="shared" si="666"/>
        <v>0</v>
      </c>
      <c r="AX1003" s="121">
        <f t="shared" si="666"/>
        <v>0</v>
      </c>
      <c r="AY1003" s="121">
        <f t="shared" si="666"/>
        <v>0</v>
      </c>
      <c r="AZ1003" s="121">
        <f t="shared" si="666"/>
        <v>0</v>
      </c>
      <c r="BA1003" s="121">
        <f t="shared" si="666"/>
        <v>0</v>
      </c>
      <c r="BB1003" s="121">
        <f t="shared" si="666"/>
        <v>0</v>
      </c>
      <c r="BC1003" s="121">
        <f t="shared" si="666"/>
        <v>0</v>
      </c>
      <c r="BD1003" s="701">
        <f t="shared" si="666"/>
        <v>0</v>
      </c>
      <c r="BE1003" s="693"/>
      <c r="BF1003" s="122">
        <f t="shared" si="652"/>
        <v>0</v>
      </c>
      <c r="BG1003" s="124"/>
      <c r="BH1003" s="122">
        <f t="shared" si="653"/>
        <v>0</v>
      </c>
      <c r="BI1003" s="124"/>
      <c r="BJ1003" s="122">
        <f t="shared" si="654"/>
        <v>0</v>
      </c>
      <c r="BK1003" s="124"/>
      <c r="BL1003" s="125">
        <f t="shared" si="655"/>
        <v>0</v>
      </c>
      <c r="BM1003" s="124"/>
      <c r="BN1003" s="123">
        <f t="shared" si="667"/>
        <v>0</v>
      </c>
      <c r="BO1003" s="126">
        <f t="shared" si="667"/>
        <v>0</v>
      </c>
      <c r="BP1003" s="127"/>
      <c r="BQ1003" s="410"/>
    </row>
    <row r="1004" spans="1:69" s="58" customFormat="1" ht="17.55" hidden="1" customHeight="1">
      <c r="A1004"/>
      <c r="B1004"/>
      <c r="C1004" s="139" t="str">
        <f t="shared" si="643"/>
        <v>H</v>
      </c>
      <c r="D1004" s="130">
        <f t="shared" si="668"/>
        <v>0</v>
      </c>
      <c r="E1004" s="129" t="str">
        <f t="shared" si="661"/>
        <v>Hyperion</v>
      </c>
      <c r="F1004" s="717"/>
      <c r="G1004" s="123">
        <f t="shared" si="662"/>
        <v>0</v>
      </c>
      <c r="H1004" s="121">
        <f t="shared" si="662"/>
        <v>0</v>
      </c>
      <c r="I1004" s="121">
        <f t="shared" si="662"/>
        <v>0</v>
      </c>
      <c r="J1004" s="121">
        <f t="shared" si="662"/>
        <v>0</v>
      </c>
      <c r="K1004" s="121">
        <f t="shared" si="662"/>
        <v>0</v>
      </c>
      <c r="L1004" s="121">
        <f t="shared" si="662"/>
        <v>0</v>
      </c>
      <c r="M1004" s="121">
        <f t="shared" si="662"/>
        <v>0</v>
      </c>
      <c r="N1004" s="121">
        <f t="shared" si="662"/>
        <v>0</v>
      </c>
      <c r="O1004" s="121">
        <f t="shared" si="662"/>
        <v>0</v>
      </c>
      <c r="P1004" s="126">
        <f t="shared" si="662"/>
        <v>0</v>
      </c>
      <c r="Q1004" s="122"/>
      <c r="R1004" s="408">
        <f t="shared" si="645"/>
        <v>0</v>
      </c>
      <c r="S1004" s="693"/>
      <c r="T1004" s="700">
        <f t="shared" si="663"/>
        <v>0</v>
      </c>
      <c r="U1004" s="701">
        <f t="shared" si="663"/>
        <v>0</v>
      </c>
      <c r="V1004" s="693"/>
      <c r="W1004" s="700">
        <f t="shared" si="664"/>
        <v>0</v>
      </c>
      <c r="X1004" s="126">
        <f t="shared" si="664"/>
        <v>0</v>
      </c>
      <c r="Y1004" s="696">
        <f t="shared" si="648"/>
        <v>0</v>
      </c>
      <c r="Z1004" s="408">
        <f t="shared" si="649"/>
        <v>0</v>
      </c>
      <c r="AA1004" s="127"/>
      <c r="AB1004" s="123">
        <f t="shared" si="665"/>
        <v>0</v>
      </c>
      <c r="AC1004" s="121">
        <f t="shared" si="665"/>
        <v>0</v>
      </c>
      <c r="AD1004" s="121">
        <f t="shared" si="665"/>
        <v>0</v>
      </c>
      <c r="AE1004" s="121">
        <f t="shared" si="665"/>
        <v>0</v>
      </c>
      <c r="AF1004" s="121">
        <f t="shared" si="665"/>
        <v>0</v>
      </c>
      <c r="AG1004" s="121">
        <f t="shared" si="665"/>
        <v>0</v>
      </c>
      <c r="AH1004" s="121">
        <f t="shared" si="665"/>
        <v>0</v>
      </c>
      <c r="AI1004" s="121">
        <f t="shared" si="665"/>
        <v>0</v>
      </c>
      <c r="AJ1004" s="121">
        <f t="shared" si="665"/>
        <v>0</v>
      </c>
      <c r="AK1004" s="121">
        <f t="shared" si="665"/>
        <v>0</v>
      </c>
      <c r="AL1004" s="121">
        <f t="shared" si="665"/>
        <v>0</v>
      </c>
      <c r="AM1004" s="121">
        <f t="shared" si="665"/>
        <v>0</v>
      </c>
      <c r="AN1004" s="121">
        <f t="shared" si="665"/>
        <v>0</v>
      </c>
      <c r="AO1004" s="701">
        <f t="shared" si="665"/>
        <v>0</v>
      </c>
      <c r="AP1004" s="122"/>
      <c r="AQ1004" s="123">
        <f t="shared" si="666"/>
        <v>0</v>
      </c>
      <c r="AR1004" s="121">
        <f t="shared" si="666"/>
        <v>0</v>
      </c>
      <c r="AS1004" s="121">
        <f t="shared" si="666"/>
        <v>0</v>
      </c>
      <c r="AT1004" s="121">
        <f t="shared" si="666"/>
        <v>0</v>
      </c>
      <c r="AU1004" s="121">
        <f t="shared" si="666"/>
        <v>0</v>
      </c>
      <c r="AV1004" s="121">
        <f t="shared" si="666"/>
        <v>0</v>
      </c>
      <c r="AW1004" s="121">
        <f t="shared" si="666"/>
        <v>0</v>
      </c>
      <c r="AX1004" s="121">
        <f t="shared" si="666"/>
        <v>0</v>
      </c>
      <c r="AY1004" s="121">
        <f t="shared" si="666"/>
        <v>0</v>
      </c>
      <c r="AZ1004" s="121">
        <f t="shared" si="666"/>
        <v>0</v>
      </c>
      <c r="BA1004" s="121">
        <f t="shared" si="666"/>
        <v>0</v>
      </c>
      <c r="BB1004" s="121">
        <f t="shared" si="666"/>
        <v>0</v>
      </c>
      <c r="BC1004" s="121">
        <f t="shared" si="666"/>
        <v>0</v>
      </c>
      <c r="BD1004" s="701">
        <f t="shared" si="666"/>
        <v>0</v>
      </c>
      <c r="BE1004" s="693"/>
      <c r="BF1004" s="122">
        <f t="shared" si="652"/>
        <v>0</v>
      </c>
      <c r="BG1004" s="124"/>
      <c r="BH1004" s="122">
        <f t="shared" si="653"/>
        <v>0</v>
      </c>
      <c r="BI1004" s="124"/>
      <c r="BJ1004" s="122">
        <f t="shared" si="654"/>
        <v>0</v>
      </c>
      <c r="BK1004" s="124"/>
      <c r="BL1004" s="125">
        <f t="shared" si="655"/>
        <v>0</v>
      </c>
      <c r="BM1004" s="124"/>
      <c r="BN1004" s="123">
        <f t="shared" si="667"/>
        <v>0</v>
      </c>
      <c r="BO1004" s="126">
        <f t="shared" si="667"/>
        <v>0</v>
      </c>
      <c r="BP1004" s="127"/>
      <c r="BQ1004" s="410"/>
    </row>
    <row r="1005" spans="1:69" s="58" customFormat="1" ht="17.55" hidden="1" customHeight="1">
      <c r="A1005"/>
      <c r="B1005"/>
      <c r="C1005" s="139" t="str">
        <f t="shared" si="643"/>
        <v>H</v>
      </c>
      <c r="D1005" s="130">
        <f t="shared" si="668"/>
        <v>0</v>
      </c>
      <c r="E1005" s="129" t="str">
        <f t="shared" si="661"/>
        <v>Idemitsu Kosan</v>
      </c>
      <c r="F1005" s="717"/>
      <c r="G1005" s="123">
        <f t="shared" si="662"/>
        <v>0</v>
      </c>
      <c r="H1005" s="121">
        <f t="shared" si="662"/>
        <v>0</v>
      </c>
      <c r="I1005" s="121">
        <f t="shared" si="662"/>
        <v>0</v>
      </c>
      <c r="J1005" s="121">
        <f t="shared" si="662"/>
        <v>0</v>
      </c>
      <c r="K1005" s="121">
        <f t="shared" si="662"/>
        <v>0</v>
      </c>
      <c r="L1005" s="121">
        <f t="shared" si="662"/>
        <v>0</v>
      </c>
      <c r="M1005" s="121">
        <f t="shared" si="662"/>
        <v>0</v>
      </c>
      <c r="N1005" s="121">
        <f t="shared" si="662"/>
        <v>0</v>
      </c>
      <c r="O1005" s="121">
        <f t="shared" si="662"/>
        <v>0</v>
      </c>
      <c r="P1005" s="126">
        <f t="shared" si="662"/>
        <v>0</v>
      </c>
      <c r="Q1005" s="122"/>
      <c r="R1005" s="408">
        <f t="shared" si="645"/>
        <v>0</v>
      </c>
      <c r="S1005" s="693"/>
      <c r="T1005" s="700">
        <f t="shared" si="663"/>
        <v>0</v>
      </c>
      <c r="U1005" s="701">
        <f t="shared" si="663"/>
        <v>0</v>
      </c>
      <c r="V1005" s="693"/>
      <c r="W1005" s="700">
        <f t="shared" si="664"/>
        <v>0</v>
      </c>
      <c r="X1005" s="126">
        <f t="shared" si="664"/>
        <v>0</v>
      </c>
      <c r="Y1005" s="696">
        <f t="shared" si="648"/>
        <v>0</v>
      </c>
      <c r="Z1005" s="408">
        <f t="shared" si="649"/>
        <v>0</v>
      </c>
      <c r="AA1005" s="127"/>
      <c r="AB1005" s="123">
        <f t="shared" si="665"/>
        <v>0</v>
      </c>
      <c r="AC1005" s="121">
        <f t="shared" si="665"/>
        <v>0</v>
      </c>
      <c r="AD1005" s="121">
        <f t="shared" si="665"/>
        <v>0</v>
      </c>
      <c r="AE1005" s="121">
        <f t="shared" si="665"/>
        <v>0</v>
      </c>
      <c r="AF1005" s="121">
        <f t="shared" si="665"/>
        <v>0</v>
      </c>
      <c r="AG1005" s="121">
        <f t="shared" si="665"/>
        <v>0</v>
      </c>
      <c r="AH1005" s="121">
        <f t="shared" si="665"/>
        <v>0</v>
      </c>
      <c r="AI1005" s="121">
        <f t="shared" si="665"/>
        <v>0</v>
      </c>
      <c r="AJ1005" s="121">
        <f t="shared" si="665"/>
        <v>0</v>
      </c>
      <c r="AK1005" s="121">
        <f t="shared" si="665"/>
        <v>0</v>
      </c>
      <c r="AL1005" s="121">
        <f t="shared" si="665"/>
        <v>0</v>
      </c>
      <c r="AM1005" s="121">
        <f t="shared" si="665"/>
        <v>0</v>
      </c>
      <c r="AN1005" s="121">
        <f t="shared" si="665"/>
        <v>0</v>
      </c>
      <c r="AO1005" s="701">
        <f t="shared" si="665"/>
        <v>0</v>
      </c>
      <c r="AP1005" s="122"/>
      <c r="AQ1005" s="123">
        <f t="shared" si="666"/>
        <v>0</v>
      </c>
      <c r="AR1005" s="121">
        <f t="shared" si="666"/>
        <v>0</v>
      </c>
      <c r="AS1005" s="121">
        <f t="shared" si="666"/>
        <v>0</v>
      </c>
      <c r="AT1005" s="121">
        <f t="shared" si="666"/>
        <v>0</v>
      </c>
      <c r="AU1005" s="121">
        <f t="shared" si="666"/>
        <v>0</v>
      </c>
      <c r="AV1005" s="121">
        <f t="shared" si="666"/>
        <v>0</v>
      </c>
      <c r="AW1005" s="121">
        <f t="shared" si="666"/>
        <v>0</v>
      </c>
      <c r="AX1005" s="121">
        <f t="shared" si="666"/>
        <v>0</v>
      </c>
      <c r="AY1005" s="121">
        <f t="shared" si="666"/>
        <v>0</v>
      </c>
      <c r="AZ1005" s="121">
        <f t="shared" si="666"/>
        <v>0</v>
      </c>
      <c r="BA1005" s="121">
        <f t="shared" si="666"/>
        <v>0</v>
      </c>
      <c r="BB1005" s="121">
        <f t="shared" si="666"/>
        <v>0</v>
      </c>
      <c r="BC1005" s="121">
        <f t="shared" si="666"/>
        <v>0</v>
      </c>
      <c r="BD1005" s="701">
        <f t="shared" si="666"/>
        <v>0</v>
      </c>
      <c r="BE1005" s="693"/>
      <c r="BF1005" s="122">
        <f t="shared" si="652"/>
        <v>0</v>
      </c>
      <c r="BG1005" s="124"/>
      <c r="BH1005" s="122">
        <f t="shared" si="653"/>
        <v>0</v>
      </c>
      <c r="BI1005" s="124"/>
      <c r="BJ1005" s="122">
        <f t="shared" si="654"/>
        <v>0</v>
      </c>
      <c r="BK1005" s="124"/>
      <c r="BL1005" s="125">
        <f t="shared" si="655"/>
        <v>0</v>
      </c>
      <c r="BM1005" s="124"/>
      <c r="BN1005" s="123">
        <f t="shared" si="667"/>
        <v>0</v>
      </c>
      <c r="BO1005" s="126">
        <f t="shared" si="667"/>
        <v>0</v>
      </c>
      <c r="BP1005" s="127"/>
      <c r="BQ1005" s="410"/>
    </row>
    <row r="1006" spans="1:69" s="58" customFormat="1" ht="17.55" hidden="1" customHeight="1">
      <c r="A1006"/>
      <c r="B1006"/>
      <c r="C1006" s="139" t="str">
        <f t="shared" si="643"/>
        <v>H</v>
      </c>
      <c r="D1006" s="130">
        <f t="shared" si="668"/>
        <v>0</v>
      </c>
      <c r="E1006" s="129" t="str">
        <f t="shared" si="661"/>
        <v>Jilin OLED</v>
      </c>
      <c r="F1006" s="717"/>
      <c r="G1006" s="123">
        <f t="shared" ref="G1006:P1015" si="669">SUMIFS(Share, Y, $E$3, Config, $G$11, P, G$15, LType, $D1006, MSup, $E1006)</f>
        <v>0</v>
      </c>
      <c r="H1006" s="121">
        <f t="shared" si="669"/>
        <v>0</v>
      </c>
      <c r="I1006" s="121">
        <f t="shared" si="669"/>
        <v>0</v>
      </c>
      <c r="J1006" s="121">
        <f t="shared" si="669"/>
        <v>0</v>
      </c>
      <c r="K1006" s="121">
        <f t="shared" si="669"/>
        <v>0</v>
      </c>
      <c r="L1006" s="121">
        <f t="shared" si="669"/>
        <v>0</v>
      </c>
      <c r="M1006" s="121">
        <f t="shared" si="669"/>
        <v>0</v>
      </c>
      <c r="N1006" s="121">
        <f t="shared" si="669"/>
        <v>0</v>
      </c>
      <c r="O1006" s="121">
        <f t="shared" si="669"/>
        <v>0</v>
      </c>
      <c r="P1006" s="126">
        <f t="shared" si="669"/>
        <v>0</v>
      </c>
      <c r="Q1006" s="122"/>
      <c r="R1006" s="408">
        <f t="shared" si="645"/>
        <v>0</v>
      </c>
      <c r="S1006" s="693"/>
      <c r="T1006" s="700">
        <f t="shared" si="663"/>
        <v>0</v>
      </c>
      <c r="U1006" s="701">
        <f t="shared" si="663"/>
        <v>0</v>
      </c>
      <c r="V1006" s="693"/>
      <c r="W1006" s="700">
        <f t="shared" si="664"/>
        <v>0</v>
      </c>
      <c r="X1006" s="126">
        <f t="shared" si="664"/>
        <v>0</v>
      </c>
      <c r="Y1006" s="696">
        <f t="shared" si="648"/>
        <v>0</v>
      </c>
      <c r="Z1006" s="408">
        <f t="shared" si="649"/>
        <v>0</v>
      </c>
      <c r="AA1006" s="127"/>
      <c r="AB1006" s="123">
        <f t="shared" ref="AB1006:AO1015" si="670">SUMIFS(Share, Y, $E$3, Config, $AB$11, P, AB$15, LType, $D1006, MSup, $E1006)</f>
        <v>0</v>
      </c>
      <c r="AC1006" s="121">
        <f t="shared" si="670"/>
        <v>0</v>
      </c>
      <c r="AD1006" s="121">
        <f t="shared" si="670"/>
        <v>0</v>
      </c>
      <c r="AE1006" s="121">
        <f t="shared" si="670"/>
        <v>0</v>
      </c>
      <c r="AF1006" s="121">
        <f t="shared" si="670"/>
        <v>0</v>
      </c>
      <c r="AG1006" s="121">
        <f t="shared" si="670"/>
        <v>0</v>
      </c>
      <c r="AH1006" s="121">
        <f t="shared" si="670"/>
        <v>0</v>
      </c>
      <c r="AI1006" s="121">
        <f t="shared" si="670"/>
        <v>0</v>
      </c>
      <c r="AJ1006" s="121">
        <f t="shared" si="670"/>
        <v>0</v>
      </c>
      <c r="AK1006" s="121">
        <f t="shared" si="670"/>
        <v>0</v>
      </c>
      <c r="AL1006" s="121">
        <f t="shared" si="670"/>
        <v>0</v>
      </c>
      <c r="AM1006" s="121">
        <f t="shared" si="670"/>
        <v>0</v>
      </c>
      <c r="AN1006" s="121">
        <f t="shared" si="670"/>
        <v>0</v>
      </c>
      <c r="AO1006" s="701">
        <f t="shared" si="670"/>
        <v>0</v>
      </c>
      <c r="AP1006" s="122"/>
      <c r="AQ1006" s="123">
        <f t="shared" ref="AQ1006:BD1015" si="671">SUMIFS(Share, Y, $E$3, Config, $AQ$11, P, AQ$15, LType, $D1006, MSup, $E1006)</f>
        <v>0</v>
      </c>
      <c r="AR1006" s="121">
        <f t="shared" si="671"/>
        <v>0</v>
      </c>
      <c r="AS1006" s="121">
        <f t="shared" si="671"/>
        <v>0</v>
      </c>
      <c r="AT1006" s="121">
        <f t="shared" si="671"/>
        <v>0</v>
      </c>
      <c r="AU1006" s="121">
        <f t="shared" si="671"/>
        <v>0</v>
      </c>
      <c r="AV1006" s="121">
        <f t="shared" si="671"/>
        <v>0</v>
      </c>
      <c r="AW1006" s="121">
        <f t="shared" si="671"/>
        <v>0</v>
      </c>
      <c r="AX1006" s="121">
        <f t="shared" si="671"/>
        <v>0</v>
      </c>
      <c r="AY1006" s="121">
        <f t="shared" si="671"/>
        <v>0</v>
      </c>
      <c r="AZ1006" s="121">
        <f t="shared" si="671"/>
        <v>0</v>
      </c>
      <c r="BA1006" s="121">
        <f t="shared" si="671"/>
        <v>0</v>
      </c>
      <c r="BB1006" s="121">
        <f t="shared" si="671"/>
        <v>0</v>
      </c>
      <c r="BC1006" s="121">
        <f t="shared" si="671"/>
        <v>0</v>
      </c>
      <c r="BD1006" s="701">
        <f t="shared" si="671"/>
        <v>0</v>
      </c>
      <c r="BE1006" s="693"/>
      <c r="BF1006" s="122">
        <f t="shared" si="652"/>
        <v>0</v>
      </c>
      <c r="BG1006" s="124"/>
      <c r="BH1006" s="122">
        <f t="shared" si="653"/>
        <v>0</v>
      </c>
      <c r="BI1006" s="124"/>
      <c r="BJ1006" s="122">
        <f t="shared" si="654"/>
        <v>0</v>
      </c>
      <c r="BK1006" s="124"/>
      <c r="BL1006" s="125">
        <f t="shared" si="655"/>
        <v>0</v>
      </c>
      <c r="BM1006" s="124"/>
      <c r="BN1006" s="123">
        <f t="shared" si="667"/>
        <v>0</v>
      </c>
      <c r="BO1006" s="126">
        <f t="shared" si="667"/>
        <v>0</v>
      </c>
      <c r="BP1006" s="127"/>
      <c r="BQ1006" s="410"/>
    </row>
    <row r="1007" spans="1:69" s="58" customFormat="1" ht="17.55" hidden="1" customHeight="1">
      <c r="A1007"/>
      <c r="B1007"/>
      <c r="C1007" s="139" t="str">
        <f t="shared" si="643"/>
        <v>H</v>
      </c>
      <c r="D1007" s="130">
        <f t="shared" si="668"/>
        <v>0</v>
      </c>
      <c r="E1007" s="129" t="str">
        <f t="shared" si="661"/>
        <v>Jinwoong</v>
      </c>
      <c r="F1007" s="717"/>
      <c r="G1007" s="123">
        <f t="shared" si="669"/>
        <v>0</v>
      </c>
      <c r="H1007" s="121">
        <f t="shared" si="669"/>
        <v>0</v>
      </c>
      <c r="I1007" s="121">
        <f t="shared" si="669"/>
        <v>0</v>
      </c>
      <c r="J1007" s="121">
        <f t="shared" si="669"/>
        <v>0</v>
      </c>
      <c r="K1007" s="121">
        <f t="shared" si="669"/>
        <v>0</v>
      </c>
      <c r="L1007" s="121">
        <f t="shared" si="669"/>
        <v>0</v>
      </c>
      <c r="M1007" s="121">
        <f t="shared" si="669"/>
        <v>0</v>
      </c>
      <c r="N1007" s="121">
        <f t="shared" si="669"/>
        <v>0</v>
      </c>
      <c r="O1007" s="121">
        <f t="shared" si="669"/>
        <v>0</v>
      </c>
      <c r="P1007" s="126">
        <f t="shared" si="669"/>
        <v>0</v>
      </c>
      <c r="Q1007" s="122"/>
      <c r="R1007" s="408">
        <f t="shared" si="645"/>
        <v>0</v>
      </c>
      <c r="S1007" s="693"/>
      <c r="T1007" s="700">
        <f t="shared" si="663"/>
        <v>0</v>
      </c>
      <c r="U1007" s="701">
        <f t="shared" si="663"/>
        <v>0</v>
      </c>
      <c r="V1007" s="693"/>
      <c r="W1007" s="700">
        <f t="shared" si="664"/>
        <v>0</v>
      </c>
      <c r="X1007" s="126">
        <f t="shared" si="664"/>
        <v>0</v>
      </c>
      <c r="Y1007" s="696">
        <f t="shared" si="648"/>
        <v>0</v>
      </c>
      <c r="Z1007" s="408">
        <f t="shared" si="649"/>
        <v>0</v>
      </c>
      <c r="AA1007" s="127"/>
      <c r="AB1007" s="123">
        <f t="shared" si="670"/>
        <v>0</v>
      </c>
      <c r="AC1007" s="121">
        <f t="shared" si="670"/>
        <v>0</v>
      </c>
      <c r="AD1007" s="121">
        <f t="shared" si="670"/>
        <v>0</v>
      </c>
      <c r="AE1007" s="121">
        <f t="shared" si="670"/>
        <v>0</v>
      </c>
      <c r="AF1007" s="121">
        <f t="shared" si="670"/>
        <v>0</v>
      </c>
      <c r="AG1007" s="121">
        <f t="shared" si="670"/>
        <v>0</v>
      </c>
      <c r="AH1007" s="121">
        <f t="shared" si="670"/>
        <v>0</v>
      </c>
      <c r="AI1007" s="121">
        <f t="shared" si="670"/>
        <v>0</v>
      </c>
      <c r="AJ1007" s="121">
        <f t="shared" si="670"/>
        <v>0</v>
      </c>
      <c r="AK1007" s="121">
        <f t="shared" si="670"/>
        <v>0</v>
      </c>
      <c r="AL1007" s="121">
        <f t="shared" si="670"/>
        <v>0</v>
      </c>
      <c r="AM1007" s="121">
        <f t="shared" si="670"/>
        <v>0</v>
      </c>
      <c r="AN1007" s="121">
        <f t="shared" si="670"/>
        <v>0</v>
      </c>
      <c r="AO1007" s="701">
        <f t="shared" si="670"/>
        <v>0</v>
      </c>
      <c r="AP1007" s="122"/>
      <c r="AQ1007" s="123">
        <f t="shared" si="671"/>
        <v>0</v>
      </c>
      <c r="AR1007" s="121">
        <f t="shared" si="671"/>
        <v>0</v>
      </c>
      <c r="AS1007" s="121">
        <f t="shared" si="671"/>
        <v>0</v>
      </c>
      <c r="AT1007" s="121">
        <f t="shared" si="671"/>
        <v>0</v>
      </c>
      <c r="AU1007" s="121">
        <f t="shared" si="671"/>
        <v>0</v>
      </c>
      <c r="AV1007" s="121">
        <f t="shared" si="671"/>
        <v>0</v>
      </c>
      <c r="AW1007" s="121">
        <f t="shared" si="671"/>
        <v>0</v>
      </c>
      <c r="AX1007" s="121">
        <f t="shared" si="671"/>
        <v>0</v>
      </c>
      <c r="AY1007" s="121">
        <f t="shared" si="671"/>
        <v>0</v>
      </c>
      <c r="AZ1007" s="121">
        <f t="shared" si="671"/>
        <v>0</v>
      </c>
      <c r="BA1007" s="121">
        <f t="shared" si="671"/>
        <v>0</v>
      </c>
      <c r="BB1007" s="121">
        <f t="shared" si="671"/>
        <v>0</v>
      </c>
      <c r="BC1007" s="121">
        <f t="shared" si="671"/>
        <v>0</v>
      </c>
      <c r="BD1007" s="701">
        <f t="shared" si="671"/>
        <v>0</v>
      </c>
      <c r="BE1007" s="693"/>
      <c r="BF1007" s="122">
        <f t="shared" si="652"/>
        <v>0</v>
      </c>
      <c r="BG1007" s="124"/>
      <c r="BH1007" s="122">
        <f t="shared" si="653"/>
        <v>0</v>
      </c>
      <c r="BI1007" s="124"/>
      <c r="BJ1007" s="122">
        <f t="shared" si="654"/>
        <v>0</v>
      </c>
      <c r="BK1007" s="124"/>
      <c r="BL1007" s="125">
        <f t="shared" si="655"/>
        <v>0</v>
      </c>
      <c r="BM1007" s="124"/>
      <c r="BN1007" s="123">
        <f t="shared" si="667"/>
        <v>0</v>
      </c>
      <c r="BO1007" s="126">
        <f t="shared" si="667"/>
        <v>0</v>
      </c>
      <c r="BP1007" s="127"/>
      <c r="BQ1007" s="410"/>
    </row>
    <row r="1008" spans="1:69" s="58" customFormat="1" ht="17.55" hidden="1" customHeight="1">
      <c r="A1008"/>
      <c r="B1008"/>
      <c r="C1008" s="139" t="str">
        <f t="shared" si="643"/>
        <v>H</v>
      </c>
      <c r="D1008" s="130">
        <f t="shared" si="668"/>
        <v>0</v>
      </c>
      <c r="E1008" s="129" t="str">
        <f t="shared" si="661"/>
        <v>LG Chem</v>
      </c>
      <c r="F1008" s="717"/>
      <c r="G1008" s="123">
        <f t="shared" si="669"/>
        <v>0</v>
      </c>
      <c r="H1008" s="121">
        <f t="shared" si="669"/>
        <v>0</v>
      </c>
      <c r="I1008" s="121">
        <f t="shared" si="669"/>
        <v>0</v>
      </c>
      <c r="J1008" s="121">
        <f t="shared" si="669"/>
        <v>0</v>
      </c>
      <c r="K1008" s="121">
        <f t="shared" si="669"/>
        <v>0</v>
      </c>
      <c r="L1008" s="121">
        <f t="shared" si="669"/>
        <v>0</v>
      </c>
      <c r="M1008" s="121">
        <f t="shared" si="669"/>
        <v>0</v>
      </c>
      <c r="N1008" s="121">
        <f t="shared" si="669"/>
        <v>0</v>
      </c>
      <c r="O1008" s="121">
        <f t="shared" si="669"/>
        <v>0</v>
      </c>
      <c r="P1008" s="126">
        <f t="shared" si="669"/>
        <v>0</v>
      </c>
      <c r="Q1008" s="122"/>
      <c r="R1008" s="408">
        <f t="shared" si="645"/>
        <v>0</v>
      </c>
      <c r="S1008" s="693"/>
      <c r="T1008" s="700">
        <f t="shared" si="663"/>
        <v>0</v>
      </c>
      <c r="U1008" s="701">
        <f t="shared" si="663"/>
        <v>0</v>
      </c>
      <c r="V1008" s="693"/>
      <c r="W1008" s="700">
        <f t="shared" si="664"/>
        <v>0</v>
      </c>
      <c r="X1008" s="126">
        <f t="shared" si="664"/>
        <v>0</v>
      </c>
      <c r="Y1008" s="696">
        <f t="shared" si="648"/>
        <v>0</v>
      </c>
      <c r="Z1008" s="408">
        <f t="shared" si="649"/>
        <v>0</v>
      </c>
      <c r="AA1008" s="127"/>
      <c r="AB1008" s="123">
        <f t="shared" si="670"/>
        <v>0</v>
      </c>
      <c r="AC1008" s="121">
        <f t="shared" si="670"/>
        <v>0</v>
      </c>
      <c r="AD1008" s="121">
        <f t="shared" si="670"/>
        <v>0</v>
      </c>
      <c r="AE1008" s="121">
        <f t="shared" si="670"/>
        <v>0</v>
      </c>
      <c r="AF1008" s="121">
        <f t="shared" si="670"/>
        <v>0</v>
      </c>
      <c r="AG1008" s="121">
        <f t="shared" si="670"/>
        <v>0</v>
      </c>
      <c r="AH1008" s="121">
        <f t="shared" si="670"/>
        <v>0</v>
      </c>
      <c r="AI1008" s="121">
        <f t="shared" si="670"/>
        <v>0</v>
      </c>
      <c r="AJ1008" s="121">
        <f t="shared" si="670"/>
        <v>0</v>
      </c>
      <c r="AK1008" s="121">
        <f t="shared" si="670"/>
        <v>0</v>
      </c>
      <c r="AL1008" s="121">
        <f t="shared" si="670"/>
        <v>0</v>
      </c>
      <c r="AM1008" s="121">
        <f t="shared" si="670"/>
        <v>0</v>
      </c>
      <c r="AN1008" s="121">
        <f t="shared" si="670"/>
        <v>0</v>
      </c>
      <c r="AO1008" s="701">
        <f t="shared" si="670"/>
        <v>0</v>
      </c>
      <c r="AP1008" s="122"/>
      <c r="AQ1008" s="123">
        <f t="shared" si="671"/>
        <v>0</v>
      </c>
      <c r="AR1008" s="121">
        <f t="shared" si="671"/>
        <v>0</v>
      </c>
      <c r="AS1008" s="121">
        <f t="shared" si="671"/>
        <v>0</v>
      </c>
      <c r="AT1008" s="121">
        <f t="shared" si="671"/>
        <v>0</v>
      </c>
      <c r="AU1008" s="121">
        <f t="shared" si="671"/>
        <v>0</v>
      </c>
      <c r="AV1008" s="121">
        <f t="shared" si="671"/>
        <v>0</v>
      </c>
      <c r="AW1008" s="121">
        <f t="shared" si="671"/>
        <v>0</v>
      </c>
      <c r="AX1008" s="121">
        <f t="shared" si="671"/>
        <v>0</v>
      </c>
      <c r="AY1008" s="121">
        <f t="shared" si="671"/>
        <v>0</v>
      </c>
      <c r="AZ1008" s="121">
        <f t="shared" si="671"/>
        <v>0</v>
      </c>
      <c r="BA1008" s="121">
        <f t="shared" si="671"/>
        <v>0</v>
      </c>
      <c r="BB1008" s="121">
        <f t="shared" si="671"/>
        <v>0</v>
      </c>
      <c r="BC1008" s="121">
        <f t="shared" si="671"/>
        <v>0</v>
      </c>
      <c r="BD1008" s="701">
        <f t="shared" si="671"/>
        <v>0</v>
      </c>
      <c r="BE1008" s="693"/>
      <c r="BF1008" s="122">
        <f t="shared" si="652"/>
        <v>0</v>
      </c>
      <c r="BG1008" s="124"/>
      <c r="BH1008" s="122">
        <f t="shared" si="653"/>
        <v>0</v>
      </c>
      <c r="BI1008" s="124"/>
      <c r="BJ1008" s="122">
        <f t="shared" si="654"/>
        <v>0</v>
      </c>
      <c r="BK1008" s="124"/>
      <c r="BL1008" s="125">
        <f t="shared" si="655"/>
        <v>0</v>
      </c>
      <c r="BM1008" s="124"/>
      <c r="BN1008" s="123">
        <f t="shared" si="667"/>
        <v>0</v>
      </c>
      <c r="BO1008" s="126">
        <f t="shared" si="667"/>
        <v>0</v>
      </c>
      <c r="BP1008" s="127"/>
      <c r="BQ1008" s="410"/>
    </row>
    <row r="1009" spans="1:69" s="58" customFormat="1" ht="17.55" hidden="1" customHeight="1">
      <c r="A1009"/>
      <c r="B1009"/>
      <c r="C1009" s="139" t="str">
        <f t="shared" si="643"/>
        <v>H</v>
      </c>
      <c r="D1009" s="130">
        <f t="shared" si="668"/>
        <v>0</v>
      </c>
      <c r="E1009" s="129" t="str">
        <f t="shared" si="661"/>
        <v>LT Materials</v>
      </c>
      <c r="F1009" s="717"/>
      <c r="G1009" s="123">
        <f t="shared" si="669"/>
        <v>0</v>
      </c>
      <c r="H1009" s="121">
        <f t="shared" si="669"/>
        <v>0</v>
      </c>
      <c r="I1009" s="121">
        <f t="shared" si="669"/>
        <v>0</v>
      </c>
      <c r="J1009" s="121">
        <f t="shared" si="669"/>
        <v>0</v>
      </c>
      <c r="K1009" s="121">
        <f t="shared" si="669"/>
        <v>0</v>
      </c>
      <c r="L1009" s="121">
        <f t="shared" si="669"/>
        <v>0</v>
      </c>
      <c r="M1009" s="121">
        <f t="shared" si="669"/>
        <v>0</v>
      </c>
      <c r="N1009" s="121">
        <f t="shared" si="669"/>
        <v>0</v>
      </c>
      <c r="O1009" s="121">
        <f t="shared" si="669"/>
        <v>0</v>
      </c>
      <c r="P1009" s="126">
        <f t="shared" si="669"/>
        <v>0</v>
      </c>
      <c r="Q1009" s="122"/>
      <c r="R1009" s="408">
        <f t="shared" si="645"/>
        <v>0</v>
      </c>
      <c r="S1009" s="693"/>
      <c r="T1009" s="700">
        <f t="shared" si="663"/>
        <v>0</v>
      </c>
      <c r="U1009" s="701">
        <f t="shared" si="663"/>
        <v>0</v>
      </c>
      <c r="V1009" s="693"/>
      <c r="W1009" s="700">
        <f t="shared" si="664"/>
        <v>0</v>
      </c>
      <c r="X1009" s="126">
        <f t="shared" si="664"/>
        <v>0</v>
      </c>
      <c r="Y1009" s="696">
        <f t="shared" si="648"/>
        <v>0</v>
      </c>
      <c r="Z1009" s="408">
        <f t="shared" si="649"/>
        <v>0</v>
      </c>
      <c r="AA1009" s="127"/>
      <c r="AB1009" s="123">
        <f t="shared" si="670"/>
        <v>0</v>
      </c>
      <c r="AC1009" s="121">
        <f t="shared" si="670"/>
        <v>0</v>
      </c>
      <c r="AD1009" s="121">
        <f t="shared" si="670"/>
        <v>0</v>
      </c>
      <c r="AE1009" s="121">
        <f t="shared" si="670"/>
        <v>0</v>
      </c>
      <c r="AF1009" s="121">
        <f t="shared" si="670"/>
        <v>0</v>
      </c>
      <c r="AG1009" s="121">
        <f t="shared" si="670"/>
        <v>0</v>
      </c>
      <c r="AH1009" s="121">
        <f t="shared" si="670"/>
        <v>0</v>
      </c>
      <c r="AI1009" s="121">
        <f t="shared" si="670"/>
        <v>0</v>
      </c>
      <c r="AJ1009" s="121">
        <f t="shared" si="670"/>
        <v>0</v>
      </c>
      <c r="AK1009" s="121">
        <f t="shared" si="670"/>
        <v>0</v>
      </c>
      <c r="AL1009" s="121">
        <f t="shared" si="670"/>
        <v>0</v>
      </c>
      <c r="AM1009" s="121">
        <f t="shared" si="670"/>
        <v>0</v>
      </c>
      <c r="AN1009" s="121">
        <f t="shared" si="670"/>
        <v>0</v>
      </c>
      <c r="AO1009" s="701">
        <f t="shared" si="670"/>
        <v>0</v>
      </c>
      <c r="AP1009" s="122"/>
      <c r="AQ1009" s="123">
        <f t="shared" si="671"/>
        <v>0</v>
      </c>
      <c r="AR1009" s="121">
        <f t="shared" si="671"/>
        <v>0</v>
      </c>
      <c r="AS1009" s="121">
        <f t="shared" si="671"/>
        <v>0</v>
      </c>
      <c r="AT1009" s="121">
        <f t="shared" si="671"/>
        <v>0</v>
      </c>
      <c r="AU1009" s="121">
        <f t="shared" si="671"/>
        <v>0</v>
      </c>
      <c r="AV1009" s="121">
        <f t="shared" si="671"/>
        <v>0</v>
      </c>
      <c r="AW1009" s="121">
        <f t="shared" si="671"/>
        <v>0</v>
      </c>
      <c r="AX1009" s="121">
        <f t="shared" si="671"/>
        <v>0</v>
      </c>
      <c r="AY1009" s="121">
        <f t="shared" si="671"/>
        <v>0</v>
      </c>
      <c r="AZ1009" s="121">
        <f t="shared" si="671"/>
        <v>0</v>
      </c>
      <c r="BA1009" s="121">
        <f t="shared" si="671"/>
        <v>0</v>
      </c>
      <c r="BB1009" s="121">
        <f t="shared" si="671"/>
        <v>0</v>
      </c>
      <c r="BC1009" s="121">
        <f t="shared" si="671"/>
        <v>0</v>
      </c>
      <c r="BD1009" s="701">
        <f t="shared" si="671"/>
        <v>0</v>
      </c>
      <c r="BE1009" s="693"/>
      <c r="BF1009" s="122">
        <f t="shared" si="652"/>
        <v>0</v>
      </c>
      <c r="BG1009" s="124"/>
      <c r="BH1009" s="122">
        <f t="shared" si="653"/>
        <v>0</v>
      </c>
      <c r="BI1009" s="124"/>
      <c r="BJ1009" s="122">
        <f t="shared" si="654"/>
        <v>0</v>
      </c>
      <c r="BK1009" s="124"/>
      <c r="BL1009" s="125">
        <f t="shared" si="655"/>
        <v>0</v>
      </c>
      <c r="BM1009" s="124"/>
      <c r="BN1009" s="123">
        <f t="shared" si="667"/>
        <v>0</v>
      </c>
      <c r="BO1009" s="126">
        <f t="shared" si="667"/>
        <v>0</v>
      </c>
      <c r="BP1009" s="127"/>
      <c r="BQ1009" s="410"/>
    </row>
    <row r="1010" spans="1:69" s="58" customFormat="1" ht="17.55" hidden="1" customHeight="1">
      <c r="A1010"/>
      <c r="B1010"/>
      <c r="C1010" s="139" t="str">
        <f t="shared" si="643"/>
        <v>H</v>
      </c>
      <c r="D1010" s="130">
        <f t="shared" si="668"/>
        <v>0</v>
      </c>
      <c r="E1010" s="129" t="str">
        <f t="shared" si="661"/>
        <v>LT Metal</v>
      </c>
      <c r="F1010" s="717"/>
      <c r="G1010" s="123">
        <f t="shared" si="669"/>
        <v>0</v>
      </c>
      <c r="H1010" s="121">
        <f t="shared" si="669"/>
        <v>0</v>
      </c>
      <c r="I1010" s="121">
        <f t="shared" si="669"/>
        <v>0</v>
      </c>
      <c r="J1010" s="121">
        <f t="shared" si="669"/>
        <v>0</v>
      </c>
      <c r="K1010" s="121">
        <f t="shared" si="669"/>
        <v>0</v>
      </c>
      <c r="L1010" s="121">
        <f t="shared" si="669"/>
        <v>0</v>
      </c>
      <c r="M1010" s="121">
        <f t="shared" si="669"/>
        <v>0</v>
      </c>
      <c r="N1010" s="121">
        <f t="shared" si="669"/>
        <v>0</v>
      </c>
      <c r="O1010" s="121">
        <f t="shared" si="669"/>
        <v>0</v>
      </c>
      <c r="P1010" s="126">
        <f t="shared" si="669"/>
        <v>0</v>
      </c>
      <c r="Q1010" s="122"/>
      <c r="R1010" s="408">
        <f t="shared" si="645"/>
        <v>0</v>
      </c>
      <c r="S1010" s="693"/>
      <c r="T1010" s="700">
        <f t="shared" si="663"/>
        <v>0</v>
      </c>
      <c r="U1010" s="701">
        <f t="shared" si="663"/>
        <v>0</v>
      </c>
      <c r="V1010" s="693"/>
      <c r="W1010" s="700">
        <f t="shared" si="664"/>
        <v>0</v>
      </c>
      <c r="X1010" s="126">
        <f t="shared" si="664"/>
        <v>0</v>
      </c>
      <c r="Y1010" s="696">
        <f t="shared" si="648"/>
        <v>0</v>
      </c>
      <c r="Z1010" s="408">
        <f t="shared" si="649"/>
        <v>0</v>
      </c>
      <c r="AA1010" s="127"/>
      <c r="AB1010" s="123">
        <f t="shared" si="670"/>
        <v>0</v>
      </c>
      <c r="AC1010" s="121">
        <f t="shared" si="670"/>
        <v>0</v>
      </c>
      <c r="AD1010" s="121">
        <f t="shared" si="670"/>
        <v>0</v>
      </c>
      <c r="AE1010" s="121">
        <f t="shared" si="670"/>
        <v>0</v>
      </c>
      <c r="AF1010" s="121">
        <f t="shared" si="670"/>
        <v>0</v>
      </c>
      <c r="AG1010" s="121">
        <f t="shared" si="670"/>
        <v>0</v>
      </c>
      <c r="AH1010" s="121">
        <f t="shared" si="670"/>
        <v>0</v>
      </c>
      <c r="AI1010" s="121">
        <f t="shared" si="670"/>
        <v>0</v>
      </c>
      <c r="AJ1010" s="121">
        <f t="shared" si="670"/>
        <v>0</v>
      </c>
      <c r="AK1010" s="121">
        <f t="shared" si="670"/>
        <v>0</v>
      </c>
      <c r="AL1010" s="121">
        <f t="shared" si="670"/>
        <v>0</v>
      </c>
      <c r="AM1010" s="121">
        <f t="shared" si="670"/>
        <v>0</v>
      </c>
      <c r="AN1010" s="121">
        <f t="shared" si="670"/>
        <v>0</v>
      </c>
      <c r="AO1010" s="701">
        <f t="shared" si="670"/>
        <v>0</v>
      </c>
      <c r="AP1010" s="122"/>
      <c r="AQ1010" s="123">
        <f t="shared" si="671"/>
        <v>0</v>
      </c>
      <c r="AR1010" s="121">
        <f t="shared" si="671"/>
        <v>0</v>
      </c>
      <c r="AS1010" s="121">
        <f t="shared" si="671"/>
        <v>0</v>
      </c>
      <c r="AT1010" s="121">
        <f t="shared" si="671"/>
        <v>0</v>
      </c>
      <c r="AU1010" s="121">
        <f t="shared" si="671"/>
        <v>0</v>
      </c>
      <c r="AV1010" s="121">
        <f t="shared" si="671"/>
        <v>0</v>
      </c>
      <c r="AW1010" s="121">
        <f t="shared" si="671"/>
        <v>0</v>
      </c>
      <c r="AX1010" s="121">
        <f t="shared" si="671"/>
        <v>0</v>
      </c>
      <c r="AY1010" s="121">
        <f t="shared" si="671"/>
        <v>0</v>
      </c>
      <c r="AZ1010" s="121">
        <f t="shared" si="671"/>
        <v>0</v>
      </c>
      <c r="BA1010" s="121">
        <f t="shared" si="671"/>
        <v>0</v>
      </c>
      <c r="BB1010" s="121">
        <f t="shared" si="671"/>
        <v>0</v>
      </c>
      <c r="BC1010" s="121">
        <f t="shared" si="671"/>
        <v>0</v>
      </c>
      <c r="BD1010" s="701">
        <f t="shared" si="671"/>
        <v>0</v>
      </c>
      <c r="BE1010" s="693"/>
      <c r="BF1010" s="122">
        <f t="shared" si="652"/>
        <v>0</v>
      </c>
      <c r="BG1010" s="124"/>
      <c r="BH1010" s="122">
        <f t="shared" si="653"/>
        <v>0</v>
      </c>
      <c r="BI1010" s="124"/>
      <c r="BJ1010" s="122">
        <f t="shared" si="654"/>
        <v>0</v>
      </c>
      <c r="BK1010" s="124"/>
      <c r="BL1010" s="125">
        <f t="shared" si="655"/>
        <v>0</v>
      </c>
      <c r="BM1010" s="124"/>
      <c r="BN1010" s="123">
        <f t="shared" si="667"/>
        <v>0</v>
      </c>
      <c r="BO1010" s="126">
        <f t="shared" si="667"/>
        <v>0</v>
      </c>
      <c r="BP1010" s="127"/>
      <c r="BQ1010" s="410"/>
    </row>
    <row r="1011" spans="1:69" s="58" customFormat="1" ht="17.55" hidden="1" customHeight="1">
      <c r="A1011"/>
      <c r="B1011"/>
      <c r="C1011" s="139" t="str">
        <f t="shared" si="643"/>
        <v>H</v>
      </c>
      <c r="D1011" s="130">
        <f t="shared" si="668"/>
        <v>0</v>
      </c>
      <c r="E1011" s="129" t="str">
        <f t="shared" si="661"/>
        <v>LTOM</v>
      </c>
      <c r="F1011" s="717"/>
      <c r="G1011" s="123">
        <f t="shared" si="669"/>
        <v>0</v>
      </c>
      <c r="H1011" s="121">
        <f t="shared" si="669"/>
        <v>0</v>
      </c>
      <c r="I1011" s="121">
        <f t="shared" si="669"/>
        <v>0</v>
      </c>
      <c r="J1011" s="121">
        <f t="shared" si="669"/>
        <v>0</v>
      </c>
      <c r="K1011" s="121">
        <f t="shared" si="669"/>
        <v>0</v>
      </c>
      <c r="L1011" s="121">
        <f t="shared" si="669"/>
        <v>0</v>
      </c>
      <c r="M1011" s="121">
        <f t="shared" si="669"/>
        <v>0</v>
      </c>
      <c r="N1011" s="121">
        <f t="shared" si="669"/>
        <v>0</v>
      </c>
      <c r="O1011" s="121">
        <f t="shared" si="669"/>
        <v>0</v>
      </c>
      <c r="P1011" s="126">
        <f t="shared" si="669"/>
        <v>0</v>
      </c>
      <c r="Q1011" s="122"/>
      <c r="R1011" s="408">
        <f t="shared" si="645"/>
        <v>0</v>
      </c>
      <c r="S1011" s="693"/>
      <c r="T1011" s="700">
        <f t="shared" si="663"/>
        <v>0</v>
      </c>
      <c r="U1011" s="701">
        <f t="shared" si="663"/>
        <v>0</v>
      </c>
      <c r="V1011" s="693"/>
      <c r="W1011" s="700">
        <f t="shared" si="664"/>
        <v>0</v>
      </c>
      <c r="X1011" s="126">
        <f t="shared" si="664"/>
        <v>0</v>
      </c>
      <c r="Y1011" s="696">
        <f t="shared" si="648"/>
        <v>0</v>
      </c>
      <c r="Z1011" s="408">
        <f t="shared" si="649"/>
        <v>0</v>
      </c>
      <c r="AA1011" s="127"/>
      <c r="AB1011" s="123">
        <f t="shared" si="670"/>
        <v>0</v>
      </c>
      <c r="AC1011" s="121">
        <f t="shared" si="670"/>
        <v>0</v>
      </c>
      <c r="AD1011" s="121">
        <f t="shared" si="670"/>
        <v>0</v>
      </c>
      <c r="AE1011" s="121">
        <f t="shared" si="670"/>
        <v>0</v>
      </c>
      <c r="AF1011" s="121">
        <f t="shared" si="670"/>
        <v>0</v>
      </c>
      <c r="AG1011" s="121">
        <f t="shared" si="670"/>
        <v>0</v>
      </c>
      <c r="AH1011" s="121">
        <f t="shared" si="670"/>
        <v>0</v>
      </c>
      <c r="AI1011" s="121">
        <f t="shared" si="670"/>
        <v>0</v>
      </c>
      <c r="AJ1011" s="121">
        <f t="shared" si="670"/>
        <v>0</v>
      </c>
      <c r="AK1011" s="121">
        <f t="shared" si="670"/>
        <v>0</v>
      </c>
      <c r="AL1011" s="121">
        <f t="shared" si="670"/>
        <v>0</v>
      </c>
      <c r="AM1011" s="121">
        <f t="shared" si="670"/>
        <v>0</v>
      </c>
      <c r="AN1011" s="121">
        <f t="shared" si="670"/>
        <v>0</v>
      </c>
      <c r="AO1011" s="701">
        <f t="shared" si="670"/>
        <v>0</v>
      </c>
      <c r="AP1011" s="122"/>
      <c r="AQ1011" s="123">
        <f t="shared" si="671"/>
        <v>0</v>
      </c>
      <c r="AR1011" s="121">
        <f t="shared" si="671"/>
        <v>0</v>
      </c>
      <c r="AS1011" s="121">
        <f t="shared" si="671"/>
        <v>0</v>
      </c>
      <c r="AT1011" s="121">
        <f t="shared" si="671"/>
        <v>0</v>
      </c>
      <c r="AU1011" s="121">
        <f t="shared" si="671"/>
        <v>0</v>
      </c>
      <c r="AV1011" s="121">
        <f t="shared" si="671"/>
        <v>0</v>
      </c>
      <c r="AW1011" s="121">
        <f t="shared" si="671"/>
        <v>0</v>
      </c>
      <c r="AX1011" s="121">
        <f t="shared" si="671"/>
        <v>0</v>
      </c>
      <c r="AY1011" s="121">
        <f t="shared" si="671"/>
        <v>0</v>
      </c>
      <c r="AZ1011" s="121">
        <f t="shared" si="671"/>
        <v>0</v>
      </c>
      <c r="BA1011" s="121">
        <f t="shared" si="671"/>
        <v>0</v>
      </c>
      <c r="BB1011" s="121">
        <f t="shared" si="671"/>
        <v>0</v>
      </c>
      <c r="BC1011" s="121">
        <f t="shared" si="671"/>
        <v>0</v>
      </c>
      <c r="BD1011" s="701">
        <f t="shared" si="671"/>
        <v>0</v>
      </c>
      <c r="BE1011" s="693"/>
      <c r="BF1011" s="122">
        <f t="shared" si="652"/>
        <v>0</v>
      </c>
      <c r="BG1011" s="124"/>
      <c r="BH1011" s="122">
        <f t="shared" si="653"/>
        <v>0</v>
      </c>
      <c r="BI1011" s="124"/>
      <c r="BJ1011" s="122">
        <f t="shared" si="654"/>
        <v>0</v>
      </c>
      <c r="BK1011" s="124"/>
      <c r="BL1011" s="125">
        <f t="shared" si="655"/>
        <v>0</v>
      </c>
      <c r="BM1011" s="124"/>
      <c r="BN1011" s="123">
        <f t="shared" si="667"/>
        <v>0</v>
      </c>
      <c r="BO1011" s="126">
        <f t="shared" si="667"/>
        <v>0</v>
      </c>
      <c r="BP1011" s="127"/>
      <c r="BQ1011" s="410"/>
    </row>
    <row r="1012" spans="1:69" s="58" customFormat="1" ht="17.55" hidden="1" customHeight="1">
      <c r="A1012"/>
      <c r="B1012"/>
      <c r="C1012" s="139" t="str">
        <f t="shared" si="643"/>
        <v>H</v>
      </c>
      <c r="D1012" s="130">
        <f t="shared" si="668"/>
        <v>0</v>
      </c>
      <c r="E1012" s="129" t="str">
        <f t="shared" si="661"/>
        <v>Lumilan</v>
      </c>
      <c r="F1012" s="717"/>
      <c r="G1012" s="123">
        <f t="shared" si="669"/>
        <v>0</v>
      </c>
      <c r="H1012" s="121">
        <f t="shared" si="669"/>
        <v>0</v>
      </c>
      <c r="I1012" s="121">
        <f t="shared" si="669"/>
        <v>0</v>
      </c>
      <c r="J1012" s="121">
        <f t="shared" si="669"/>
        <v>0</v>
      </c>
      <c r="K1012" s="121">
        <f t="shared" si="669"/>
        <v>0</v>
      </c>
      <c r="L1012" s="121">
        <f t="shared" si="669"/>
        <v>0</v>
      </c>
      <c r="M1012" s="121">
        <f t="shared" si="669"/>
        <v>0</v>
      </c>
      <c r="N1012" s="121">
        <f t="shared" si="669"/>
        <v>0</v>
      </c>
      <c r="O1012" s="121">
        <f t="shared" si="669"/>
        <v>0</v>
      </c>
      <c r="P1012" s="126">
        <f t="shared" si="669"/>
        <v>0</v>
      </c>
      <c r="Q1012" s="122"/>
      <c r="R1012" s="408">
        <f t="shared" si="645"/>
        <v>0</v>
      </c>
      <c r="S1012" s="693"/>
      <c r="T1012" s="700">
        <f t="shared" si="663"/>
        <v>0</v>
      </c>
      <c r="U1012" s="701">
        <f t="shared" si="663"/>
        <v>0</v>
      </c>
      <c r="V1012" s="693"/>
      <c r="W1012" s="700">
        <f t="shared" si="664"/>
        <v>0</v>
      </c>
      <c r="X1012" s="126">
        <f t="shared" si="664"/>
        <v>0</v>
      </c>
      <c r="Y1012" s="696">
        <f t="shared" si="648"/>
        <v>0</v>
      </c>
      <c r="Z1012" s="408">
        <f t="shared" si="649"/>
        <v>0</v>
      </c>
      <c r="AA1012" s="127"/>
      <c r="AB1012" s="123">
        <f t="shared" si="670"/>
        <v>0</v>
      </c>
      <c r="AC1012" s="121">
        <f t="shared" si="670"/>
        <v>0</v>
      </c>
      <c r="AD1012" s="121">
        <f t="shared" si="670"/>
        <v>0</v>
      </c>
      <c r="AE1012" s="121">
        <f t="shared" si="670"/>
        <v>0</v>
      </c>
      <c r="AF1012" s="121">
        <f t="shared" si="670"/>
        <v>0</v>
      </c>
      <c r="AG1012" s="121">
        <f t="shared" si="670"/>
        <v>0</v>
      </c>
      <c r="AH1012" s="121">
        <f t="shared" si="670"/>
        <v>0</v>
      </c>
      <c r="AI1012" s="121">
        <f t="shared" si="670"/>
        <v>0</v>
      </c>
      <c r="AJ1012" s="121">
        <f t="shared" si="670"/>
        <v>0</v>
      </c>
      <c r="AK1012" s="121">
        <f t="shared" si="670"/>
        <v>0</v>
      </c>
      <c r="AL1012" s="121">
        <f t="shared" si="670"/>
        <v>0</v>
      </c>
      <c r="AM1012" s="121">
        <f t="shared" si="670"/>
        <v>0</v>
      </c>
      <c r="AN1012" s="121">
        <f t="shared" si="670"/>
        <v>0</v>
      </c>
      <c r="AO1012" s="701">
        <f t="shared" si="670"/>
        <v>0</v>
      </c>
      <c r="AP1012" s="122"/>
      <c r="AQ1012" s="123">
        <f t="shared" si="671"/>
        <v>0</v>
      </c>
      <c r="AR1012" s="121">
        <f t="shared" si="671"/>
        <v>0</v>
      </c>
      <c r="AS1012" s="121">
        <f t="shared" si="671"/>
        <v>0</v>
      </c>
      <c r="AT1012" s="121">
        <f t="shared" si="671"/>
        <v>0</v>
      </c>
      <c r="AU1012" s="121">
        <f t="shared" si="671"/>
        <v>0</v>
      </c>
      <c r="AV1012" s="121">
        <f t="shared" si="671"/>
        <v>0</v>
      </c>
      <c r="AW1012" s="121">
        <f t="shared" si="671"/>
        <v>0</v>
      </c>
      <c r="AX1012" s="121">
        <f t="shared" si="671"/>
        <v>0</v>
      </c>
      <c r="AY1012" s="121">
        <f t="shared" si="671"/>
        <v>0</v>
      </c>
      <c r="AZ1012" s="121">
        <f t="shared" si="671"/>
        <v>0</v>
      </c>
      <c r="BA1012" s="121">
        <f t="shared" si="671"/>
        <v>0</v>
      </c>
      <c r="BB1012" s="121">
        <f t="shared" si="671"/>
        <v>0</v>
      </c>
      <c r="BC1012" s="121">
        <f t="shared" si="671"/>
        <v>0</v>
      </c>
      <c r="BD1012" s="701">
        <f t="shared" si="671"/>
        <v>0</v>
      </c>
      <c r="BE1012" s="693"/>
      <c r="BF1012" s="122">
        <f t="shared" si="652"/>
        <v>0</v>
      </c>
      <c r="BG1012" s="124"/>
      <c r="BH1012" s="122">
        <f t="shared" si="653"/>
        <v>0</v>
      </c>
      <c r="BI1012" s="124"/>
      <c r="BJ1012" s="122">
        <f t="shared" si="654"/>
        <v>0</v>
      </c>
      <c r="BK1012" s="124"/>
      <c r="BL1012" s="125">
        <f t="shared" si="655"/>
        <v>0</v>
      </c>
      <c r="BM1012" s="124"/>
      <c r="BN1012" s="123">
        <f t="shared" si="667"/>
        <v>0</v>
      </c>
      <c r="BO1012" s="126">
        <f t="shared" si="667"/>
        <v>0</v>
      </c>
      <c r="BP1012" s="127"/>
      <c r="BQ1012" s="410"/>
    </row>
    <row r="1013" spans="1:69" s="58" customFormat="1" ht="17.55" hidden="1" customHeight="1">
      <c r="A1013"/>
      <c r="B1013"/>
      <c r="C1013" s="139" t="str">
        <f t="shared" si="643"/>
        <v>H</v>
      </c>
      <c r="D1013" s="130">
        <f t="shared" si="668"/>
        <v>0</v>
      </c>
      <c r="E1013" s="129" t="str">
        <f t="shared" si="661"/>
        <v>Materion</v>
      </c>
      <c r="F1013" s="717"/>
      <c r="G1013" s="123">
        <f t="shared" si="669"/>
        <v>0</v>
      </c>
      <c r="H1013" s="121">
        <f t="shared" si="669"/>
        <v>0</v>
      </c>
      <c r="I1013" s="121">
        <f t="shared" si="669"/>
        <v>0</v>
      </c>
      <c r="J1013" s="121">
        <f t="shared" si="669"/>
        <v>0</v>
      </c>
      <c r="K1013" s="121">
        <f t="shared" si="669"/>
        <v>0</v>
      </c>
      <c r="L1013" s="121">
        <f t="shared" si="669"/>
        <v>0</v>
      </c>
      <c r="M1013" s="121">
        <f t="shared" si="669"/>
        <v>0</v>
      </c>
      <c r="N1013" s="121">
        <f t="shared" si="669"/>
        <v>0</v>
      </c>
      <c r="O1013" s="121">
        <f t="shared" si="669"/>
        <v>0</v>
      </c>
      <c r="P1013" s="126">
        <f t="shared" si="669"/>
        <v>0</v>
      </c>
      <c r="Q1013" s="122"/>
      <c r="R1013" s="408">
        <f t="shared" si="645"/>
        <v>0</v>
      </c>
      <c r="S1013" s="693"/>
      <c r="T1013" s="700">
        <f t="shared" si="663"/>
        <v>0</v>
      </c>
      <c r="U1013" s="701">
        <f t="shared" si="663"/>
        <v>0</v>
      </c>
      <c r="V1013" s="693"/>
      <c r="W1013" s="700">
        <f t="shared" si="664"/>
        <v>0</v>
      </c>
      <c r="X1013" s="126">
        <f t="shared" si="664"/>
        <v>0</v>
      </c>
      <c r="Y1013" s="696">
        <f t="shared" si="648"/>
        <v>0</v>
      </c>
      <c r="Z1013" s="408">
        <f t="shared" si="649"/>
        <v>0</v>
      </c>
      <c r="AA1013" s="127"/>
      <c r="AB1013" s="123">
        <f t="shared" si="670"/>
        <v>0</v>
      </c>
      <c r="AC1013" s="121">
        <f t="shared" si="670"/>
        <v>0</v>
      </c>
      <c r="AD1013" s="121">
        <f t="shared" si="670"/>
        <v>0</v>
      </c>
      <c r="AE1013" s="121">
        <f t="shared" si="670"/>
        <v>0</v>
      </c>
      <c r="AF1013" s="121">
        <f t="shared" si="670"/>
        <v>0</v>
      </c>
      <c r="AG1013" s="121">
        <f t="shared" si="670"/>
        <v>0</v>
      </c>
      <c r="AH1013" s="121">
        <f t="shared" si="670"/>
        <v>0</v>
      </c>
      <c r="AI1013" s="121">
        <f t="shared" si="670"/>
        <v>0</v>
      </c>
      <c r="AJ1013" s="121">
        <f t="shared" si="670"/>
        <v>0</v>
      </c>
      <c r="AK1013" s="121">
        <f t="shared" si="670"/>
        <v>0</v>
      </c>
      <c r="AL1013" s="121">
        <f t="shared" si="670"/>
        <v>0</v>
      </c>
      <c r="AM1013" s="121">
        <f t="shared" si="670"/>
        <v>0</v>
      </c>
      <c r="AN1013" s="121">
        <f t="shared" si="670"/>
        <v>0</v>
      </c>
      <c r="AO1013" s="701">
        <f t="shared" si="670"/>
        <v>0</v>
      </c>
      <c r="AP1013" s="122"/>
      <c r="AQ1013" s="123">
        <f t="shared" si="671"/>
        <v>0</v>
      </c>
      <c r="AR1013" s="121">
        <f t="shared" si="671"/>
        <v>0</v>
      </c>
      <c r="AS1013" s="121">
        <f t="shared" si="671"/>
        <v>0</v>
      </c>
      <c r="AT1013" s="121">
        <f t="shared" si="671"/>
        <v>0</v>
      </c>
      <c r="AU1013" s="121">
        <f t="shared" si="671"/>
        <v>0</v>
      </c>
      <c r="AV1013" s="121">
        <f t="shared" si="671"/>
        <v>0</v>
      </c>
      <c r="AW1013" s="121">
        <f t="shared" si="671"/>
        <v>0</v>
      </c>
      <c r="AX1013" s="121">
        <f t="shared" si="671"/>
        <v>0</v>
      </c>
      <c r="AY1013" s="121">
        <f t="shared" si="671"/>
        <v>0</v>
      </c>
      <c r="AZ1013" s="121">
        <f t="shared" si="671"/>
        <v>0</v>
      </c>
      <c r="BA1013" s="121">
        <f t="shared" si="671"/>
        <v>0</v>
      </c>
      <c r="BB1013" s="121">
        <f t="shared" si="671"/>
        <v>0</v>
      </c>
      <c r="BC1013" s="121">
        <f t="shared" si="671"/>
        <v>0</v>
      </c>
      <c r="BD1013" s="701">
        <f t="shared" si="671"/>
        <v>0</v>
      </c>
      <c r="BE1013" s="693"/>
      <c r="BF1013" s="122">
        <f t="shared" si="652"/>
        <v>0</v>
      </c>
      <c r="BG1013" s="124"/>
      <c r="BH1013" s="122">
        <f t="shared" si="653"/>
        <v>0</v>
      </c>
      <c r="BI1013" s="124"/>
      <c r="BJ1013" s="122">
        <f t="shared" si="654"/>
        <v>0</v>
      </c>
      <c r="BK1013" s="124"/>
      <c r="BL1013" s="125">
        <f t="shared" si="655"/>
        <v>0</v>
      </c>
      <c r="BM1013" s="124"/>
      <c r="BN1013" s="123">
        <f t="shared" si="667"/>
        <v>0</v>
      </c>
      <c r="BO1013" s="126">
        <f t="shared" si="667"/>
        <v>0</v>
      </c>
      <c r="BP1013" s="127"/>
      <c r="BQ1013" s="410"/>
    </row>
    <row r="1014" spans="1:69" s="58" customFormat="1" ht="17.55" hidden="1" customHeight="1">
      <c r="A1014"/>
      <c r="B1014"/>
      <c r="C1014" s="139" t="str">
        <f t="shared" si="643"/>
        <v>H</v>
      </c>
      <c r="D1014" s="130">
        <f t="shared" si="668"/>
        <v>0</v>
      </c>
      <c r="E1014" s="129" t="str">
        <f t="shared" si="661"/>
        <v>Merck</v>
      </c>
      <c r="F1014" s="717"/>
      <c r="G1014" s="123">
        <f t="shared" si="669"/>
        <v>0</v>
      </c>
      <c r="H1014" s="121">
        <f t="shared" si="669"/>
        <v>0</v>
      </c>
      <c r="I1014" s="121">
        <f t="shared" si="669"/>
        <v>0</v>
      </c>
      <c r="J1014" s="121">
        <f t="shared" si="669"/>
        <v>0</v>
      </c>
      <c r="K1014" s="121">
        <f t="shared" si="669"/>
        <v>0</v>
      </c>
      <c r="L1014" s="121">
        <f t="shared" si="669"/>
        <v>0</v>
      </c>
      <c r="M1014" s="121">
        <f t="shared" si="669"/>
        <v>0</v>
      </c>
      <c r="N1014" s="121">
        <f t="shared" si="669"/>
        <v>0</v>
      </c>
      <c r="O1014" s="121">
        <f t="shared" si="669"/>
        <v>0</v>
      </c>
      <c r="P1014" s="126">
        <f t="shared" si="669"/>
        <v>0</v>
      </c>
      <c r="Q1014" s="122"/>
      <c r="R1014" s="408">
        <f t="shared" si="645"/>
        <v>0</v>
      </c>
      <c r="S1014" s="693"/>
      <c r="T1014" s="700">
        <f t="shared" si="663"/>
        <v>0</v>
      </c>
      <c r="U1014" s="701">
        <f t="shared" si="663"/>
        <v>0</v>
      </c>
      <c r="V1014" s="693"/>
      <c r="W1014" s="700">
        <f t="shared" si="664"/>
        <v>0</v>
      </c>
      <c r="X1014" s="126">
        <f t="shared" si="664"/>
        <v>0</v>
      </c>
      <c r="Y1014" s="696">
        <f t="shared" si="648"/>
        <v>0</v>
      </c>
      <c r="Z1014" s="408">
        <f t="shared" si="649"/>
        <v>0</v>
      </c>
      <c r="AA1014" s="127"/>
      <c r="AB1014" s="123">
        <f t="shared" si="670"/>
        <v>0</v>
      </c>
      <c r="AC1014" s="121">
        <f t="shared" si="670"/>
        <v>0</v>
      </c>
      <c r="AD1014" s="121">
        <f t="shared" si="670"/>
        <v>0</v>
      </c>
      <c r="AE1014" s="121">
        <f t="shared" si="670"/>
        <v>0</v>
      </c>
      <c r="AF1014" s="121">
        <f t="shared" si="670"/>
        <v>0</v>
      </c>
      <c r="AG1014" s="121">
        <f t="shared" si="670"/>
        <v>0</v>
      </c>
      <c r="AH1014" s="121">
        <f t="shared" si="670"/>
        <v>0</v>
      </c>
      <c r="AI1014" s="121">
        <f t="shared" si="670"/>
        <v>0</v>
      </c>
      <c r="AJ1014" s="121">
        <f t="shared" si="670"/>
        <v>0</v>
      </c>
      <c r="AK1014" s="121">
        <f t="shared" si="670"/>
        <v>0</v>
      </c>
      <c r="AL1014" s="121">
        <f t="shared" si="670"/>
        <v>0</v>
      </c>
      <c r="AM1014" s="121">
        <f t="shared" si="670"/>
        <v>0</v>
      </c>
      <c r="AN1014" s="121">
        <f t="shared" si="670"/>
        <v>0</v>
      </c>
      <c r="AO1014" s="701">
        <f t="shared" si="670"/>
        <v>0</v>
      </c>
      <c r="AP1014" s="122"/>
      <c r="AQ1014" s="123">
        <f t="shared" si="671"/>
        <v>0</v>
      </c>
      <c r="AR1014" s="121">
        <f t="shared" si="671"/>
        <v>0</v>
      </c>
      <c r="AS1014" s="121">
        <f t="shared" si="671"/>
        <v>0</v>
      </c>
      <c r="AT1014" s="121">
        <f t="shared" si="671"/>
        <v>0</v>
      </c>
      <c r="AU1014" s="121">
        <f t="shared" si="671"/>
        <v>0</v>
      </c>
      <c r="AV1014" s="121">
        <f t="shared" si="671"/>
        <v>0</v>
      </c>
      <c r="AW1014" s="121">
        <f t="shared" si="671"/>
        <v>0</v>
      </c>
      <c r="AX1014" s="121">
        <f t="shared" si="671"/>
        <v>0</v>
      </c>
      <c r="AY1014" s="121">
        <f t="shared" si="671"/>
        <v>0</v>
      </c>
      <c r="AZ1014" s="121">
        <f t="shared" si="671"/>
        <v>0</v>
      </c>
      <c r="BA1014" s="121">
        <f t="shared" si="671"/>
        <v>0</v>
      </c>
      <c r="BB1014" s="121">
        <f t="shared" si="671"/>
        <v>0</v>
      </c>
      <c r="BC1014" s="121">
        <f t="shared" si="671"/>
        <v>0</v>
      </c>
      <c r="BD1014" s="701">
        <f t="shared" si="671"/>
        <v>0</v>
      </c>
      <c r="BE1014" s="693"/>
      <c r="BF1014" s="122">
        <f t="shared" si="652"/>
        <v>0</v>
      </c>
      <c r="BG1014" s="124"/>
      <c r="BH1014" s="122">
        <f t="shared" si="653"/>
        <v>0</v>
      </c>
      <c r="BI1014" s="124"/>
      <c r="BJ1014" s="122">
        <f t="shared" si="654"/>
        <v>0</v>
      </c>
      <c r="BK1014" s="124"/>
      <c r="BL1014" s="125">
        <f t="shared" si="655"/>
        <v>0</v>
      </c>
      <c r="BM1014" s="124"/>
      <c r="BN1014" s="123">
        <f t="shared" si="667"/>
        <v>0</v>
      </c>
      <c r="BO1014" s="126">
        <f t="shared" si="667"/>
        <v>0</v>
      </c>
      <c r="BP1014" s="127"/>
      <c r="BQ1014" s="410"/>
    </row>
    <row r="1015" spans="1:69" s="58" customFormat="1" ht="17.55" hidden="1" customHeight="1">
      <c r="A1015"/>
      <c r="B1015"/>
      <c r="C1015" s="139" t="str">
        <f t="shared" si="643"/>
        <v>H</v>
      </c>
      <c r="D1015" s="130">
        <f t="shared" si="668"/>
        <v>0</v>
      </c>
      <c r="E1015" s="129" t="str">
        <f t="shared" si="661"/>
        <v>Nisso</v>
      </c>
      <c r="F1015" s="717"/>
      <c r="G1015" s="123">
        <f t="shared" si="669"/>
        <v>0</v>
      </c>
      <c r="H1015" s="121">
        <f t="shared" si="669"/>
        <v>0</v>
      </c>
      <c r="I1015" s="121">
        <f t="shared" si="669"/>
        <v>0</v>
      </c>
      <c r="J1015" s="121">
        <f t="shared" si="669"/>
        <v>0</v>
      </c>
      <c r="K1015" s="121">
        <f t="shared" si="669"/>
        <v>0</v>
      </c>
      <c r="L1015" s="121">
        <f t="shared" si="669"/>
        <v>0</v>
      </c>
      <c r="M1015" s="121">
        <f t="shared" si="669"/>
        <v>0</v>
      </c>
      <c r="N1015" s="121">
        <f t="shared" si="669"/>
        <v>0</v>
      </c>
      <c r="O1015" s="121">
        <f t="shared" si="669"/>
        <v>0</v>
      </c>
      <c r="P1015" s="126">
        <f t="shared" si="669"/>
        <v>0</v>
      </c>
      <c r="Q1015" s="122"/>
      <c r="R1015" s="408">
        <f t="shared" si="645"/>
        <v>0</v>
      </c>
      <c r="S1015" s="693"/>
      <c r="T1015" s="700">
        <f t="shared" si="663"/>
        <v>0</v>
      </c>
      <c r="U1015" s="701">
        <f t="shared" si="663"/>
        <v>0</v>
      </c>
      <c r="V1015" s="693"/>
      <c r="W1015" s="700">
        <f t="shared" si="664"/>
        <v>0</v>
      </c>
      <c r="X1015" s="126">
        <f t="shared" si="664"/>
        <v>0</v>
      </c>
      <c r="Y1015" s="696">
        <f t="shared" si="648"/>
        <v>0</v>
      </c>
      <c r="Z1015" s="408">
        <f t="shared" si="649"/>
        <v>0</v>
      </c>
      <c r="AA1015" s="127"/>
      <c r="AB1015" s="123">
        <f t="shared" si="670"/>
        <v>0</v>
      </c>
      <c r="AC1015" s="121">
        <f t="shared" si="670"/>
        <v>0</v>
      </c>
      <c r="AD1015" s="121">
        <f t="shared" si="670"/>
        <v>0</v>
      </c>
      <c r="AE1015" s="121">
        <f t="shared" si="670"/>
        <v>0</v>
      </c>
      <c r="AF1015" s="121">
        <f t="shared" si="670"/>
        <v>0</v>
      </c>
      <c r="AG1015" s="121">
        <f t="shared" si="670"/>
        <v>0</v>
      </c>
      <c r="AH1015" s="121">
        <f t="shared" si="670"/>
        <v>0</v>
      </c>
      <c r="AI1015" s="121">
        <f t="shared" si="670"/>
        <v>0</v>
      </c>
      <c r="AJ1015" s="121">
        <f t="shared" si="670"/>
        <v>0</v>
      </c>
      <c r="AK1015" s="121">
        <f t="shared" si="670"/>
        <v>0</v>
      </c>
      <c r="AL1015" s="121">
        <f t="shared" si="670"/>
        <v>0</v>
      </c>
      <c r="AM1015" s="121">
        <f t="shared" si="670"/>
        <v>0</v>
      </c>
      <c r="AN1015" s="121">
        <f t="shared" si="670"/>
        <v>0</v>
      </c>
      <c r="AO1015" s="701">
        <f t="shared" si="670"/>
        <v>0</v>
      </c>
      <c r="AP1015" s="122"/>
      <c r="AQ1015" s="123">
        <f t="shared" si="671"/>
        <v>0</v>
      </c>
      <c r="AR1015" s="121">
        <f t="shared" si="671"/>
        <v>0</v>
      </c>
      <c r="AS1015" s="121">
        <f t="shared" si="671"/>
        <v>0</v>
      </c>
      <c r="AT1015" s="121">
        <f t="shared" si="671"/>
        <v>0</v>
      </c>
      <c r="AU1015" s="121">
        <f t="shared" si="671"/>
        <v>0</v>
      </c>
      <c r="AV1015" s="121">
        <f t="shared" si="671"/>
        <v>0</v>
      </c>
      <c r="AW1015" s="121">
        <f t="shared" si="671"/>
        <v>0</v>
      </c>
      <c r="AX1015" s="121">
        <f t="shared" si="671"/>
        <v>0</v>
      </c>
      <c r="AY1015" s="121">
        <f t="shared" si="671"/>
        <v>0</v>
      </c>
      <c r="AZ1015" s="121">
        <f t="shared" si="671"/>
        <v>0</v>
      </c>
      <c r="BA1015" s="121">
        <f t="shared" si="671"/>
        <v>0</v>
      </c>
      <c r="BB1015" s="121">
        <f t="shared" si="671"/>
        <v>0</v>
      </c>
      <c r="BC1015" s="121">
        <f t="shared" si="671"/>
        <v>0</v>
      </c>
      <c r="BD1015" s="701">
        <f t="shared" si="671"/>
        <v>0</v>
      </c>
      <c r="BE1015" s="693"/>
      <c r="BF1015" s="122">
        <f t="shared" si="652"/>
        <v>0</v>
      </c>
      <c r="BG1015" s="124"/>
      <c r="BH1015" s="122">
        <f t="shared" si="653"/>
        <v>0</v>
      </c>
      <c r="BI1015" s="124"/>
      <c r="BJ1015" s="122">
        <f t="shared" si="654"/>
        <v>0</v>
      </c>
      <c r="BK1015" s="124"/>
      <c r="BL1015" s="125">
        <f t="shared" si="655"/>
        <v>0</v>
      </c>
      <c r="BM1015" s="124"/>
      <c r="BN1015" s="123">
        <f t="shared" si="667"/>
        <v>0</v>
      </c>
      <c r="BO1015" s="126">
        <f t="shared" si="667"/>
        <v>0</v>
      </c>
      <c r="BP1015" s="127"/>
      <c r="BQ1015" s="410"/>
    </row>
    <row r="1016" spans="1:69" s="58" customFormat="1" ht="17.55" hidden="1" customHeight="1">
      <c r="A1016"/>
      <c r="B1016"/>
      <c r="C1016" s="139" t="str">
        <f t="shared" si="643"/>
        <v>H</v>
      </c>
      <c r="D1016" s="130">
        <f t="shared" si="668"/>
        <v>0</v>
      </c>
      <c r="E1016" s="129" t="str">
        <f t="shared" si="661"/>
        <v>Novaled</v>
      </c>
      <c r="F1016" s="717"/>
      <c r="G1016" s="123">
        <f t="shared" ref="G1016:P1025" si="672">SUMIFS(Share, Y, $E$3, Config, $G$11, P, G$15, LType, $D1016, MSup, $E1016)</f>
        <v>0</v>
      </c>
      <c r="H1016" s="121">
        <f t="shared" si="672"/>
        <v>0</v>
      </c>
      <c r="I1016" s="121">
        <f t="shared" si="672"/>
        <v>0</v>
      </c>
      <c r="J1016" s="121">
        <f t="shared" si="672"/>
        <v>0</v>
      </c>
      <c r="K1016" s="121">
        <f t="shared" si="672"/>
        <v>0</v>
      </c>
      <c r="L1016" s="121">
        <f t="shared" si="672"/>
        <v>0</v>
      </c>
      <c r="M1016" s="121">
        <f t="shared" si="672"/>
        <v>0</v>
      </c>
      <c r="N1016" s="121">
        <f t="shared" si="672"/>
        <v>0</v>
      </c>
      <c r="O1016" s="121">
        <f t="shared" si="672"/>
        <v>0</v>
      </c>
      <c r="P1016" s="126">
        <f t="shared" si="672"/>
        <v>0</v>
      </c>
      <c r="Q1016" s="122"/>
      <c r="R1016" s="408">
        <f t="shared" si="645"/>
        <v>0</v>
      </c>
      <c r="S1016" s="693"/>
      <c r="T1016" s="700">
        <f t="shared" ref="T1016:U1035" si="673">SUMIFS(Share, Y, $E$3, Config, $T$11, P, T$15, LType, $D1016, MSup, $E1016)</f>
        <v>0</v>
      </c>
      <c r="U1016" s="701">
        <f t="shared" si="673"/>
        <v>0</v>
      </c>
      <c r="V1016" s="693"/>
      <c r="W1016" s="700">
        <f t="shared" ref="W1016:X1035" si="674">SUMIFS(Share, Y, $E$3, Config, $W$11, P, W$15, LType, $D1016, MSup, $E1016)</f>
        <v>0</v>
      </c>
      <c r="X1016" s="126">
        <f t="shared" si="674"/>
        <v>0</v>
      </c>
      <c r="Y1016" s="696">
        <f t="shared" si="648"/>
        <v>0</v>
      </c>
      <c r="Z1016" s="408">
        <f t="shared" si="649"/>
        <v>0</v>
      </c>
      <c r="AA1016" s="127"/>
      <c r="AB1016" s="123">
        <f t="shared" ref="AB1016:AO1025" si="675">SUMIFS(Share, Y, $E$3, Config, $AB$11, P, AB$15, LType, $D1016, MSup, $E1016)</f>
        <v>0</v>
      </c>
      <c r="AC1016" s="121">
        <f t="shared" si="675"/>
        <v>0</v>
      </c>
      <c r="AD1016" s="121">
        <f t="shared" si="675"/>
        <v>0</v>
      </c>
      <c r="AE1016" s="121">
        <f t="shared" si="675"/>
        <v>0</v>
      </c>
      <c r="AF1016" s="121">
        <f t="shared" si="675"/>
        <v>0</v>
      </c>
      <c r="AG1016" s="121">
        <f t="shared" si="675"/>
        <v>0</v>
      </c>
      <c r="AH1016" s="121">
        <f t="shared" si="675"/>
        <v>0</v>
      </c>
      <c r="AI1016" s="121">
        <f t="shared" si="675"/>
        <v>0</v>
      </c>
      <c r="AJ1016" s="121">
        <f t="shared" si="675"/>
        <v>0</v>
      </c>
      <c r="AK1016" s="121">
        <f t="shared" si="675"/>
        <v>0</v>
      </c>
      <c r="AL1016" s="121">
        <f t="shared" si="675"/>
        <v>0</v>
      </c>
      <c r="AM1016" s="121">
        <f t="shared" si="675"/>
        <v>0</v>
      </c>
      <c r="AN1016" s="121">
        <f t="shared" si="675"/>
        <v>0</v>
      </c>
      <c r="AO1016" s="701">
        <f t="shared" si="675"/>
        <v>0</v>
      </c>
      <c r="AP1016" s="122"/>
      <c r="AQ1016" s="123">
        <f t="shared" ref="AQ1016:BD1025" si="676">SUMIFS(Share, Y, $E$3, Config, $AQ$11, P, AQ$15, LType, $D1016, MSup, $E1016)</f>
        <v>0</v>
      </c>
      <c r="AR1016" s="121">
        <f t="shared" si="676"/>
        <v>0</v>
      </c>
      <c r="AS1016" s="121">
        <f t="shared" si="676"/>
        <v>0</v>
      </c>
      <c r="AT1016" s="121">
        <f t="shared" si="676"/>
        <v>0</v>
      </c>
      <c r="AU1016" s="121">
        <f t="shared" si="676"/>
        <v>0</v>
      </c>
      <c r="AV1016" s="121">
        <f t="shared" si="676"/>
        <v>0</v>
      </c>
      <c r="AW1016" s="121">
        <f t="shared" si="676"/>
        <v>0</v>
      </c>
      <c r="AX1016" s="121">
        <f t="shared" si="676"/>
        <v>0</v>
      </c>
      <c r="AY1016" s="121">
        <f t="shared" si="676"/>
        <v>0</v>
      </c>
      <c r="AZ1016" s="121">
        <f t="shared" si="676"/>
        <v>0</v>
      </c>
      <c r="BA1016" s="121">
        <f t="shared" si="676"/>
        <v>0</v>
      </c>
      <c r="BB1016" s="121">
        <f t="shared" si="676"/>
        <v>0</v>
      </c>
      <c r="BC1016" s="121">
        <f t="shared" si="676"/>
        <v>0</v>
      </c>
      <c r="BD1016" s="701">
        <f t="shared" si="676"/>
        <v>0</v>
      </c>
      <c r="BE1016" s="693"/>
      <c r="BF1016" s="122">
        <f t="shared" si="652"/>
        <v>0</v>
      </c>
      <c r="BG1016" s="124"/>
      <c r="BH1016" s="122">
        <f t="shared" si="653"/>
        <v>0</v>
      </c>
      <c r="BI1016" s="124"/>
      <c r="BJ1016" s="122">
        <f t="shared" si="654"/>
        <v>0</v>
      </c>
      <c r="BK1016" s="124"/>
      <c r="BL1016" s="125">
        <f t="shared" si="655"/>
        <v>0</v>
      </c>
      <c r="BM1016" s="124"/>
      <c r="BN1016" s="123">
        <f t="shared" ref="BN1016:BO1035" si="677">SUMIFS(Share, Y, $E$3, Config, $BN$11, P, BN$15, LType, $D1016, MSup, $E1016)</f>
        <v>0</v>
      </c>
      <c r="BO1016" s="126">
        <f t="shared" si="677"/>
        <v>0</v>
      </c>
      <c r="BP1016" s="127"/>
      <c r="BQ1016" s="410"/>
    </row>
    <row r="1017" spans="1:69" s="58" customFormat="1" ht="17.55" hidden="1" customHeight="1">
      <c r="A1017"/>
      <c r="B1017"/>
      <c r="C1017" s="139" t="str">
        <f t="shared" si="643"/>
        <v>H</v>
      </c>
      <c r="D1017" s="130">
        <f t="shared" si="668"/>
        <v>0</v>
      </c>
      <c r="E1017" s="129" t="str">
        <f t="shared" si="661"/>
        <v>NSCC</v>
      </c>
      <c r="F1017" s="717"/>
      <c r="G1017" s="123">
        <f t="shared" si="672"/>
        <v>0</v>
      </c>
      <c r="H1017" s="121">
        <f t="shared" si="672"/>
        <v>0</v>
      </c>
      <c r="I1017" s="121">
        <f t="shared" si="672"/>
        <v>0</v>
      </c>
      <c r="J1017" s="121">
        <f t="shared" si="672"/>
        <v>0</v>
      </c>
      <c r="K1017" s="121">
        <f t="shared" si="672"/>
        <v>0</v>
      </c>
      <c r="L1017" s="121">
        <f t="shared" si="672"/>
        <v>0</v>
      </c>
      <c r="M1017" s="121">
        <f t="shared" si="672"/>
        <v>0</v>
      </c>
      <c r="N1017" s="121">
        <f t="shared" si="672"/>
        <v>0</v>
      </c>
      <c r="O1017" s="121">
        <f t="shared" si="672"/>
        <v>0</v>
      </c>
      <c r="P1017" s="126">
        <f t="shared" si="672"/>
        <v>0</v>
      </c>
      <c r="Q1017" s="122"/>
      <c r="R1017" s="408">
        <f t="shared" si="645"/>
        <v>0</v>
      </c>
      <c r="S1017" s="693"/>
      <c r="T1017" s="700">
        <f t="shared" si="673"/>
        <v>0</v>
      </c>
      <c r="U1017" s="701">
        <f t="shared" si="673"/>
        <v>0</v>
      </c>
      <c r="V1017" s="693"/>
      <c r="W1017" s="700">
        <f t="shared" si="674"/>
        <v>0</v>
      </c>
      <c r="X1017" s="126">
        <f t="shared" si="674"/>
        <v>0</v>
      </c>
      <c r="Y1017" s="696">
        <f t="shared" si="648"/>
        <v>0</v>
      </c>
      <c r="Z1017" s="408">
        <f t="shared" si="649"/>
        <v>0</v>
      </c>
      <c r="AA1017" s="127"/>
      <c r="AB1017" s="123">
        <f t="shared" si="675"/>
        <v>0</v>
      </c>
      <c r="AC1017" s="121">
        <f t="shared" si="675"/>
        <v>0</v>
      </c>
      <c r="AD1017" s="121">
        <f t="shared" si="675"/>
        <v>0</v>
      </c>
      <c r="AE1017" s="121">
        <f t="shared" si="675"/>
        <v>0</v>
      </c>
      <c r="AF1017" s="121">
        <f t="shared" si="675"/>
        <v>0</v>
      </c>
      <c r="AG1017" s="121">
        <f t="shared" si="675"/>
        <v>0</v>
      </c>
      <c r="AH1017" s="121">
        <f t="shared" si="675"/>
        <v>0</v>
      </c>
      <c r="AI1017" s="121">
        <f t="shared" si="675"/>
        <v>0</v>
      </c>
      <c r="AJ1017" s="121">
        <f t="shared" si="675"/>
        <v>0</v>
      </c>
      <c r="AK1017" s="121">
        <f t="shared" si="675"/>
        <v>0</v>
      </c>
      <c r="AL1017" s="121">
        <f t="shared" si="675"/>
        <v>0</v>
      </c>
      <c r="AM1017" s="121">
        <f t="shared" si="675"/>
        <v>0</v>
      </c>
      <c r="AN1017" s="121">
        <f t="shared" si="675"/>
        <v>0</v>
      </c>
      <c r="AO1017" s="701">
        <f t="shared" si="675"/>
        <v>0</v>
      </c>
      <c r="AP1017" s="122"/>
      <c r="AQ1017" s="123">
        <f t="shared" si="676"/>
        <v>0</v>
      </c>
      <c r="AR1017" s="121">
        <f t="shared" si="676"/>
        <v>0</v>
      </c>
      <c r="AS1017" s="121">
        <f t="shared" si="676"/>
        <v>0</v>
      </c>
      <c r="AT1017" s="121">
        <f t="shared" si="676"/>
        <v>0</v>
      </c>
      <c r="AU1017" s="121">
        <f t="shared" si="676"/>
        <v>0</v>
      </c>
      <c r="AV1017" s="121">
        <f t="shared" si="676"/>
        <v>0</v>
      </c>
      <c r="AW1017" s="121">
        <f t="shared" si="676"/>
        <v>0</v>
      </c>
      <c r="AX1017" s="121">
        <f t="shared" si="676"/>
        <v>0</v>
      </c>
      <c r="AY1017" s="121">
        <f t="shared" si="676"/>
        <v>0</v>
      </c>
      <c r="AZ1017" s="121">
        <f t="shared" si="676"/>
        <v>0</v>
      </c>
      <c r="BA1017" s="121">
        <f t="shared" si="676"/>
        <v>0</v>
      </c>
      <c r="BB1017" s="121">
        <f t="shared" si="676"/>
        <v>0</v>
      </c>
      <c r="BC1017" s="121">
        <f t="shared" si="676"/>
        <v>0</v>
      </c>
      <c r="BD1017" s="701">
        <f t="shared" si="676"/>
        <v>0</v>
      </c>
      <c r="BE1017" s="693"/>
      <c r="BF1017" s="122">
        <f t="shared" si="652"/>
        <v>0</v>
      </c>
      <c r="BG1017" s="124"/>
      <c r="BH1017" s="122">
        <f t="shared" si="653"/>
        <v>0</v>
      </c>
      <c r="BI1017" s="124"/>
      <c r="BJ1017" s="122">
        <f t="shared" si="654"/>
        <v>0</v>
      </c>
      <c r="BK1017" s="124"/>
      <c r="BL1017" s="125">
        <f t="shared" si="655"/>
        <v>0</v>
      </c>
      <c r="BM1017" s="124"/>
      <c r="BN1017" s="123">
        <f t="shared" si="677"/>
        <v>0</v>
      </c>
      <c r="BO1017" s="126">
        <f t="shared" si="677"/>
        <v>0</v>
      </c>
      <c r="BP1017" s="127"/>
      <c r="BQ1017" s="410"/>
    </row>
    <row r="1018" spans="1:69" s="58" customFormat="1" ht="17.55" hidden="1" customHeight="1">
      <c r="A1018"/>
      <c r="B1018"/>
      <c r="C1018" s="139" t="str">
        <f t="shared" si="643"/>
        <v>H</v>
      </c>
      <c r="D1018" s="130">
        <f t="shared" si="668"/>
        <v>0</v>
      </c>
      <c r="E1018" s="129" t="str">
        <f t="shared" si="661"/>
        <v>P&amp;H Tech</v>
      </c>
      <c r="F1018" s="717"/>
      <c r="G1018" s="123">
        <f t="shared" si="672"/>
        <v>0</v>
      </c>
      <c r="H1018" s="121">
        <f t="shared" si="672"/>
        <v>0</v>
      </c>
      <c r="I1018" s="121">
        <f t="shared" si="672"/>
        <v>0</v>
      </c>
      <c r="J1018" s="121">
        <f t="shared" si="672"/>
        <v>0</v>
      </c>
      <c r="K1018" s="121">
        <f t="shared" si="672"/>
        <v>0</v>
      </c>
      <c r="L1018" s="121">
        <f t="shared" si="672"/>
        <v>0</v>
      </c>
      <c r="M1018" s="121">
        <f t="shared" si="672"/>
        <v>0</v>
      </c>
      <c r="N1018" s="121">
        <f t="shared" si="672"/>
        <v>0</v>
      </c>
      <c r="O1018" s="121">
        <f t="shared" si="672"/>
        <v>0</v>
      </c>
      <c r="P1018" s="126">
        <f t="shared" si="672"/>
        <v>0</v>
      </c>
      <c r="Q1018" s="122"/>
      <c r="R1018" s="408">
        <f t="shared" si="645"/>
        <v>0</v>
      </c>
      <c r="S1018" s="693"/>
      <c r="T1018" s="700">
        <f t="shared" si="673"/>
        <v>0</v>
      </c>
      <c r="U1018" s="701">
        <f t="shared" si="673"/>
        <v>0</v>
      </c>
      <c r="V1018" s="693"/>
      <c r="W1018" s="700">
        <f t="shared" si="674"/>
        <v>0</v>
      </c>
      <c r="X1018" s="126">
        <f t="shared" si="674"/>
        <v>0</v>
      </c>
      <c r="Y1018" s="696">
        <f t="shared" si="648"/>
        <v>0</v>
      </c>
      <c r="Z1018" s="408">
        <f t="shared" si="649"/>
        <v>0</v>
      </c>
      <c r="AA1018" s="127"/>
      <c r="AB1018" s="123">
        <f t="shared" si="675"/>
        <v>0</v>
      </c>
      <c r="AC1018" s="121">
        <f t="shared" si="675"/>
        <v>0</v>
      </c>
      <c r="AD1018" s="121">
        <f t="shared" si="675"/>
        <v>0</v>
      </c>
      <c r="AE1018" s="121">
        <f t="shared" si="675"/>
        <v>0</v>
      </c>
      <c r="AF1018" s="121">
        <f t="shared" si="675"/>
        <v>0</v>
      </c>
      <c r="AG1018" s="121">
        <f t="shared" si="675"/>
        <v>0</v>
      </c>
      <c r="AH1018" s="121">
        <f t="shared" si="675"/>
        <v>0</v>
      </c>
      <c r="AI1018" s="121">
        <f t="shared" si="675"/>
        <v>0</v>
      </c>
      <c r="AJ1018" s="121">
        <f t="shared" si="675"/>
        <v>0</v>
      </c>
      <c r="AK1018" s="121">
        <f t="shared" si="675"/>
        <v>0</v>
      </c>
      <c r="AL1018" s="121">
        <f t="shared" si="675"/>
        <v>0</v>
      </c>
      <c r="AM1018" s="121">
        <f t="shared" si="675"/>
        <v>0</v>
      </c>
      <c r="AN1018" s="121">
        <f t="shared" si="675"/>
        <v>0</v>
      </c>
      <c r="AO1018" s="701">
        <f t="shared" si="675"/>
        <v>0</v>
      </c>
      <c r="AP1018" s="122"/>
      <c r="AQ1018" s="123">
        <f t="shared" si="676"/>
        <v>0</v>
      </c>
      <c r="AR1018" s="121">
        <f t="shared" si="676"/>
        <v>0</v>
      </c>
      <c r="AS1018" s="121">
        <f t="shared" si="676"/>
        <v>0</v>
      </c>
      <c r="AT1018" s="121">
        <f t="shared" si="676"/>
        <v>0</v>
      </c>
      <c r="AU1018" s="121">
        <f t="shared" si="676"/>
        <v>0</v>
      </c>
      <c r="AV1018" s="121">
        <f t="shared" si="676"/>
        <v>0</v>
      </c>
      <c r="AW1018" s="121">
        <f t="shared" si="676"/>
        <v>0</v>
      </c>
      <c r="AX1018" s="121">
        <f t="shared" si="676"/>
        <v>0</v>
      </c>
      <c r="AY1018" s="121">
        <f t="shared" si="676"/>
        <v>0</v>
      </c>
      <c r="AZ1018" s="121">
        <f t="shared" si="676"/>
        <v>0</v>
      </c>
      <c r="BA1018" s="121">
        <f t="shared" si="676"/>
        <v>0</v>
      </c>
      <c r="BB1018" s="121">
        <f t="shared" si="676"/>
        <v>0</v>
      </c>
      <c r="BC1018" s="121">
        <f t="shared" si="676"/>
        <v>0</v>
      </c>
      <c r="BD1018" s="701">
        <f t="shared" si="676"/>
        <v>0</v>
      </c>
      <c r="BE1018" s="693"/>
      <c r="BF1018" s="122">
        <f t="shared" si="652"/>
        <v>0</v>
      </c>
      <c r="BG1018" s="124"/>
      <c r="BH1018" s="122">
        <f t="shared" si="653"/>
        <v>0</v>
      </c>
      <c r="BI1018" s="124"/>
      <c r="BJ1018" s="122">
        <f t="shared" si="654"/>
        <v>0</v>
      </c>
      <c r="BK1018" s="124"/>
      <c r="BL1018" s="125">
        <f t="shared" si="655"/>
        <v>0</v>
      </c>
      <c r="BM1018" s="124"/>
      <c r="BN1018" s="123">
        <f t="shared" si="677"/>
        <v>0</v>
      </c>
      <c r="BO1018" s="126">
        <f t="shared" si="677"/>
        <v>0</v>
      </c>
      <c r="BP1018" s="127"/>
      <c r="BQ1018" s="410"/>
    </row>
    <row r="1019" spans="1:69" s="58" customFormat="1" ht="17.55" hidden="1" customHeight="1">
      <c r="A1019"/>
      <c r="B1019"/>
      <c r="C1019" s="139" t="str">
        <f t="shared" si="643"/>
        <v>H</v>
      </c>
      <c r="D1019" s="130">
        <f t="shared" si="668"/>
        <v>0</v>
      </c>
      <c r="E1019" s="129" t="str">
        <f t="shared" si="661"/>
        <v>Samsung SDI</v>
      </c>
      <c r="F1019" s="717"/>
      <c r="G1019" s="123">
        <f t="shared" si="672"/>
        <v>0</v>
      </c>
      <c r="H1019" s="121">
        <f t="shared" si="672"/>
        <v>0</v>
      </c>
      <c r="I1019" s="121">
        <f t="shared" si="672"/>
        <v>0</v>
      </c>
      <c r="J1019" s="121">
        <f t="shared" si="672"/>
        <v>0</v>
      </c>
      <c r="K1019" s="121">
        <f t="shared" si="672"/>
        <v>0</v>
      </c>
      <c r="L1019" s="121">
        <f t="shared" si="672"/>
        <v>0</v>
      </c>
      <c r="M1019" s="121">
        <f t="shared" si="672"/>
        <v>0</v>
      </c>
      <c r="N1019" s="121">
        <f t="shared" si="672"/>
        <v>0</v>
      </c>
      <c r="O1019" s="121">
        <f t="shared" si="672"/>
        <v>0</v>
      </c>
      <c r="P1019" s="126">
        <f t="shared" si="672"/>
        <v>0</v>
      </c>
      <c r="Q1019" s="122"/>
      <c r="R1019" s="408">
        <f t="shared" si="645"/>
        <v>0</v>
      </c>
      <c r="S1019" s="693"/>
      <c r="T1019" s="700">
        <f t="shared" si="673"/>
        <v>0</v>
      </c>
      <c r="U1019" s="701">
        <f t="shared" si="673"/>
        <v>0</v>
      </c>
      <c r="V1019" s="693"/>
      <c r="W1019" s="700">
        <f t="shared" si="674"/>
        <v>0</v>
      </c>
      <c r="X1019" s="126">
        <f t="shared" si="674"/>
        <v>0</v>
      </c>
      <c r="Y1019" s="696">
        <f t="shared" si="648"/>
        <v>0</v>
      </c>
      <c r="Z1019" s="408">
        <f t="shared" si="649"/>
        <v>0</v>
      </c>
      <c r="AA1019" s="127"/>
      <c r="AB1019" s="123">
        <f t="shared" si="675"/>
        <v>0</v>
      </c>
      <c r="AC1019" s="121">
        <f t="shared" si="675"/>
        <v>0</v>
      </c>
      <c r="AD1019" s="121">
        <f t="shared" si="675"/>
        <v>0</v>
      </c>
      <c r="AE1019" s="121">
        <f t="shared" si="675"/>
        <v>0</v>
      </c>
      <c r="AF1019" s="121">
        <f t="shared" si="675"/>
        <v>0</v>
      </c>
      <c r="AG1019" s="121">
        <f t="shared" si="675"/>
        <v>0</v>
      </c>
      <c r="AH1019" s="121">
        <f t="shared" si="675"/>
        <v>0</v>
      </c>
      <c r="AI1019" s="121">
        <f t="shared" si="675"/>
        <v>0</v>
      </c>
      <c r="AJ1019" s="121">
        <f t="shared" si="675"/>
        <v>0</v>
      </c>
      <c r="AK1019" s="121">
        <f t="shared" si="675"/>
        <v>0</v>
      </c>
      <c r="AL1019" s="121">
        <f t="shared" si="675"/>
        <v>0</v>
      </c>
      <c r="AM1019" s="121">
        <f t="shared" si="675"/>
        <v>0</v>
      </c>
      <c r="AN1019" s="121">
        <f t="shared" si="675"/>
        <v>0</v>
      </c>
      <c r="AO1019" s="701">
        <f t="shared" si="675"/>
        <v>0</v>
      </c>
      <c r="AP1019" s="122"/>
      <c r="AQ1019" s="123">
        <f t="shared" si="676"/>
        <v>0</v>
      </c>
      <c r="AR1019" s="121">
        <f t="shared" si="676"/>
        <v>0</v>
      </c>
      <c r="AS1019" s="121">
        <f t="shared" si="676"/>
        <v>0</v>
      </c>
      <c r="AT1019" s="121">
        <f t="shared" si="676"/>
        <v>0</v>
      </c>
      <c r="AU1019" s="121">
        <f t="shared" si="676"/>
        <v>0</v>
      </c>
      <c r="AV1019" s="121">
        <f t="shared" si="676"/>
        <v>0</v>
      </c>
      <c r="AW1019" s="121">
        <f t="shared" si="676"/>
        <v>0</v>
      </c>
      <c r="AX1019" s="121">
        <f t="shared" si="676"/>
        <v>0</v>
      </c>
      <c r="AY1019" s="121">
        <f t="shared" si="676"/>
        <v>0</v>
      </c>
      <c r="AZ1019" s="121">
        <f t="shared" si="676"/>
        <v>0</v>
      </c>
      <c r="BA1019" s="121">
        <f t="shared" si="676"/>
        <v>0</v>
      </c>
      <c r="BB1019" s="121">
        <f t="shared" si="676"/>
        <v>0</v>
      </c>
      <c r="BC1019" s="121">
        <f t="shared" si="676"/>
        <v>0</v>
      </c>
      <c r="BD1019" s="701">
        <f t="shared" si="676"/>
        <v>0</v>
      </c>
      <c r="BE1019" s="693"/>
      <c r="BF1019" s="122">
        <f t="shared" si="652"/>
        <v>0</v>
      </c>
      <c r="BG1019" s="124"/>
      <c r="BH1019" s="122">
        <f t="shared" si="653"/>
        <v>0</v>
      </c>
      <c r="BI1019" s="124"/>
      <c r="BJ1019" s="122">
        <f t="shared" si="654"/>
        <v>0</v>
      </c>
      <c r="BK1019" s="124"/>
      <c r="BL1019" s="125">
        <f t="shared" si="655"/>
        <v>0</v>
      </c>
      <c r="BM1019" s="124"/>
      <c r="BN1019" s="123">
        <f t="shared" si="677"/>
        <v>0</v>
      </c>
      <c r="BO1019" s="126">
        <f t="shared" si="677"/>
        <v>0</v>
      </c>
      <c r="BP1019" s="127"/>
      <c r="BQ1019" s="410"/>
    </row>
    <row r="1020" spans="1:69" s="131" customFormat="1" ht="17.55" hidden="1" customHeight="1">
      <c r="A1020" s="83"/>
      <c r="C1020" s="139" t="str">
        <f t="shared" si="643"/>
        <v>H</v>
      </c>
      <c r="D1020" s="130">
        <f t="shared" si="668"/>
        <v>0</v>
      </c>
      <c r="E1020" s="129" t="str">
        <f t="shared" ref="E1020:E1029" si="678">E985</f>
        <v>SFC</v>
      </c>
      <c r="F1020" s="717"/>
      <c r="G1020" s="123">
        <f t="shared" si="672"/>
        <v>0</v>
      </c>
      <c r="H1020" s="121">
        <f t="shared" si="672"/>
        <v>0</v>
      </c>
      <c r="I1020" s="121">
        <f t="shared" si="672"/>
        <v>0</v>
      </c>
      <c r="J1020" s="121">
        <f t="shared" si="672"/>
        <v>0</v>
      </c>
      <c r="K1020" s="121">
        <f t="shared" si="672"/>
        <v>0</v>
      </c>
      <c r="L1020" s="121">
        <f t="shared" si="672"/>
        <v>0</v>
      </c>
      <c r="M1020" s="121">
        <f t="shared" si="672"/>
        <v>0</v>
      </c>
      <c r="N1020" s="121">
        <f t="shared" si="672"/>
        <v>0</v>
      </c>
      <c r="O1020" s="121">
        <f t="shared" si="672"/>
        <v>0</v>
      </c>
      <c r="P1020" s="126">
        <f t="shared" si="672"/>
        <v>0</v>
      </c>
      <c r="Q1020" s="122"/>
      <c r="R1020" s="408">
        <f t="shared" si="645"/>
        <v>0</v>
      </c>
      <c r="S1020" s="693"/>
      <c r="T1020" s="700">
        <f t="shared" si="673"/>
        <v>0</v>
      </c>
      <c r="U1020" s="701">
        <f t="shared" si="673"/>
        <v>0</v>
      </c>
      <c r="V1020" s="693"/>
      <c r="W1020" s="700">
        <f t="shared" si="674"/>
        <v>0</v>
      </c>
      <c r="X1020" s="126">
        <f t="shared" si="674"/>
        <v>0</v>
      </c>
      <c r="Y1020" s="696">
        <f t="shared" si="648"/>
        <v>0</v>
      </c>
      <c r="Z1020" s="408">
        <f t="shared" si="649"/>
        <v>0</v>
      </c>
      <c r="AA1020" s="127"/>
      <c r="AB1020" s="123">
        <f t="shared" si="675"/>
        <v>0</v>
      </c>
      <c r="AC1020" s="121">
        <f t="shared" si="675"/>
        <v>0</v>
      </c>
      <c r="AD1020" s="121">
        <f t="shared" si="675"/>
        <v>0</v>
      </c>
      <c r="AE1020" s="121">
        <f t="shared" si="675"/>
        <v>0</v>
      </c>
      <c r="AF1020" s="121">
        <f t="shared" si="675"/>
        <v>0</v>
      </c>
      <c r="AG1020" s="121">
        <f t="shared" si="675"/>
        <v>0</v>
      </c>
      <c r="AH1020" s="121">
        <f t="shared" si="675"/>
        <v>0</v>
      </c>
      <c r="AI1020" s="121">
        <f t="shared" si="675"/>
        <v>0</v>
      </c>
      <c r="AJ1020" s="121">
        <f t="shared" si="675"/>
        <v>0</v>
      </c>
      <c r="AK1020" s="121">
        <f t="shared" si="675"/>
        <v>0</v>
      </c>
      <c r="AL1020" s="121">
        <f t="shared" si="675"/>
        <v>0</v>
      </c>
      <c r="AM1020" s="121">
        <f t="shared" si="675"/>
        <v>0</v>
      </c>
      <c r="AN1020" s="121">
        <f t="shared" si="675"/>
        <v>0</v>
      </c>
      <c r="AO1020" s="701">
        <f t="shared" si="675"/>
        <v>0</v>
      </c>
      <c r="AP1020" s="122"/>
      <c r="AQ1020" s="123">
        <f t="shared" si="676"/>
        <v>0</v>
      </c>
      <c r="AR1020" s="121">
        <f t="shared" si="676"/>
        <v>0</v>
      </c>
      <c r="AS1020" s="121">
        <f t="shared" si="676"/>
        <v>0</v>
      </c>
      <c r="AT1020" s="121">
        <f t="shared" si="676"/>
        <v>0</v>
      </c>
      <c r="AU1020" s="121">
        <f t="shared" si="676"/>
        <v>0</v>
      </c>
      <c r="AV1020" s="121">
        <f t="shared" si="676"/>
        <v>0</v>
      </c>
      <c r="AW1020" s="121">
        <f t="shared" si="676"/>
        <v>0</v>
      </c>
      <c r="AX1020" s="121">
        <f t="shared" si="676"/>
        <v>0</v>
      </c>
      <c r="AY1020" s="121">
        <f t="shared" si="676"/>
        <v>0</v>
      </c>
      <c r="AZ1020" s="121">
        <f t="shared" si="676"/>
        <v>0</v>
      </c>
      <c r="BA1020" s="121">
        <f t="shared" si="676"/>
        <v>0</v>
      </c>
      <c r="BB1020" s="121">
        <f t="shared" si="676"/>
        <v>0</v>
      </c>
      <c r="BC1020" s="121">
        <f t="shared" si="676"/>
        <v>0</v>
      </c>
      <c r="BD1020" s="701">
        <f t="shared" si="676"/>
        <v>0</v>
      </c>
      <c r="BE1020" s="693"/>
      <c r="BF1020" s="122">
        <f t="shared" si="652"/>
        <v>0</v>
      </c>
      <c r="BG1020" s="124"/>
      <c r="BH1020" s="122">
        <f t="shared" si="653"/>
        <v>0</v>
      </c>
      <c r="BI1020" s="124"/>
      <c r="BJ1020" s="122">
        <f t="shared" si="654"/>
        <v>0</v>
      </c>
      <c r="BK1020" s="124"/>
      <c r="BL1020" s="125">
        <f t="shared" si="655"/>
        <v>0</v>
      </c>
      <c r="BM1020" s="124"/>
      <c r="BN1020" s="123">
        <f t="shared" si="677"/>
        <v>0</v>
      </c>
      <c r="BO1020" s="126">
        <f t="shared" si="677"/>
        <v>0</v>
      </c>
      <c r="BP1020" s="127"/>
      <c r="BQ1020" s="409"/>
    </row>
    <row r="1021" spans="1:69" s="131" customFormat="1" ht="17.55" hidden="1" customHeight="1">
      <c r="A1021" s="83"/>
      <c r="C1021" s="139" t="str">
        <f t="shared" si="643"/>
        <v>H</v>
      </c>
      <c r="D1021" s="130">
        <f t="shared" si="668"/>
        <v>0</v>
      </c>
      <c r="E1021" s="129" t="str">
        <f t="shared" si="678"/>
        <v>SK JNC</v>
      </c>
      <c r="F1021" s="717"/>
      <c r="G1021" s="123">
        <f t="shared" si="672"/>
        <v>0</v>
      </c>
      <c r="H1021" s="121">
        <f t="shared" si="672"/>
        <v>0</v>
      </c>
      <c r="I1021" s="121">
        <f t="shared" si="672"/>
        <v>0</v>
      </c>
      <c r="J1021" s="121">
        <f t="shared" si="672"/>
        <v>0</v>
      </c>
      <c r="K1021" s="121">
        <f t="shared" si="672"/>
        <v>0</v>
      </c>
      <c r="L1021" s="121">
        <f t="shared" si="672"/>
        <v>0</v>
      </c>
      <c r="M1021" s="121">
        <f t="shared" si="672"/>
        <v>0</v>
      </c>
      <c r="N1021" s="121">
        <f t="shared" si="672"/>
        <v>0</v>
      </c>
      <c r="O1021" s="121">
        <f t="shared" si="672"/>
        <v>0</v>
      </c>
      <c r="P1021" s="126">
        <f t="shared" si="672"/>
        <v>0</v>
      </c>
      <c r="Q1021" s="122"/>
      <c r="R1021" s="408">
        <f t="shared" si="645"/>
        <v>0</v>
      </c>
      <c r="S1021" s="693"/>
      <c r="T1021" s="700">
        <f t="shared" si="673"/>
        <v>0</v>
      </c>
      <c r="U1021" s="701">
        <f t="shared" si="673"/>
        <v>0</v>
      </c>
      <c r="V1021" s="693"/>
      <c r="W1021" s="700">
        <f t="shared" si="674"/>
        <v>0</v>
      </c>
      <c r="X1021" s="126">
        <f t="shared" si="674"/>
        <v>0</v>
      </c>
      <c r="Y1021" s="696">
        <f t="shared" si="648"/>
        <v>0</v>
      </c>
      <c r="Z1021" s="408">
        <f t="shared" si="649"/>
        <v>0</v>
      </c>
      <c r="AA1021" s="127"/>
      <c r="AB1021" s="123">
        <f t="shared" si="675"/>
        <v>0</v>
      </c>
      <c r="AC1021" s="121">
        <f t="shared" si="675"/>
        <v>0</v>
      </c>
      <c r="AD1021" s="121">
        <f t="shared" si="675"/>
        <v>0</v>
      </c>
      <c r="AE1021" s="121">
        <f t="shared" si="675"/>
        <v>0</v>
      </c>
      <c r="AF1021" s="121">
        <f t="shared" si="675"/>
        <v>0</v>
      </c>
      <c r="AG1021" s="121">
        <f t="shared" si="675"/>
        <v>0</v>
      </c>
      <c r="AH1021" s="121">
        <f t="shared" si="675"/>
        <v>0</v>
      </c>
      <c r="AI1021" s="121">
        <f t="shared" si="675"/>
        <v>0</v>
      </c>
      <c r="AJ1021" s="121">
        <f t="shared" si="675"/>
        <v>0</v>
      </c>
      <c r="AK1021" s="121">
        <f t="shared" si="675"/>
        <v>0</v>
      </c>
      <c r="AL1021" s="121">
        <f t="shared" si="675"/>
        <v>0</v>
      </c>
      <c r="AM1021" s="121">
        <f t="shared" si="675"/>
        <v>0</v>
      </c>
      <c r="AN1021" s="121">
        <f t="shared" si="675"/>
        <v>0</v>
      </c>
      <c r="AO1021" s="701">
        <f t="shared" si="675"/>
        <v>0</v>
      </c>
      <c r="AP1021" s="122"/>
      <c r="AQ1021" s="123">
        <f t="shared" si="676"/>
        <v>0</v>
      </c>
      <c r="AR1021" s="121">
        <f t="shared" si="676"/>
        <v>0</v>
      </c>
      <c r="AS1021" s="121">
        <f t="shared" si="676"/>
        <v>0</v>
      </c>
      <c r="AT1021" s="121">
        <f t="shared" si="676"/>
        <v>0</v>
      </c>
      <c r="AU1021" s="121">
        <f t="shared" si="676"/>
        <v>0</v>
      </c>
      <c r="AV1021" s="121">
        <f t="shared" si="676"/>
        <v>0</v>
      </c>
      <c r="AW1021" s="121">
        <f t="shared" si="676"/>
        <v>0</v>
      </c>
      <c r="AX1021" s="121">
        <f t="shared" si="676"/>
        <v>0</v>
      </c>
      <c r="AY1021" s="121">
        <f t="shared" si="676"/>
        <v>0</v>
      </c>
      <c r="AZ1021" s="121">
        <f t="shared" si="676"/>
        <v>0</v>
      </c>
      <c r="BA1021" s="121">
        <f t="shared" si="676"/>
        <v>0</v>
      </c>
      <c r="BB1021" s="121">
        <f t="shared" si="676"/>
        <v>0</v>
      </c>
      <c r="BC1021" s="121">
        <f t="shared" si="676"/>
        <v>0</v>
      </c>
      <c r="BD1021" s="701">
        <f t="shared" si="676"/>
        <v>0</v>
      </c>
      <c r="BE1021" s="693"/>
      <c r="BF1021" s="122">
        <f t="shared" si="652"/>
        <v>0</v>
      </c>
      <c r="BG1021" s="124"/>
      <c r="BH1021" s="122">
        <f t="shared" si="653"/>
        <v>0</v>
      </c>
      <c r="BI1021" s="124"/>
      <c r="BJ1021" s="122">
        <f t="shared" si="654"/>
        <v>0</v>
      </c>
      <c r="BK1021" s="124"/>
      <c r="BL1021" s="125">
        <f t="shared" si="655"/>
        <v>0</v>
      </c>
      <c r="BM1021" s="124"/>
      <c r="BN1021" s="123">
        <f t="shared" si="677"/>
        <v>0</v>
      </c>
      <c r="BO1021" s="126">
        <f t="shared" si="677"/>
        <v>0</v>
      </c>
      <c r="BP1021" s="127"/>
      <c r="BQ1021" s="409"/>
    </row>
    <row r="1022" spans="1:69" s="131" customFormat="1" ht="17.55" hidden="1" customHeight="1">
      <c r="A1022" s="83"/>
      <c r="C1022" s="139" t="str">
        <f t="shared" si="643"/>
        <v>H</v>
      </c>
      <c r="D1022" s="130">
        <f t="shared" si="668"/>
        <v>0</v>
      </c>
      <c r="E1022" s="129" t="str">
        <f t="shared" si="678"/>
        <v>Solus AM</v>
      </c>
      <c r="F1022" s="717"/>
      <c r="G1022" s="123">
        <f t="shared" si="672"/>
        <v>0</v>
      </c>
      <c r="H1022" s="121">
        <f t="shared" si="672"/>
        <v>0</v>
      </c>
      <c r="I1022" s="121">
        <f t="shared" si="672"/>
        <v>0</v>
      </c>
      <c r="J1022" s="121">
        <f t="shared" si="672"/>
        <v>0</v>
      </c>
      <c r="K1022" s="121">
        <f t="shared" si="672"/>
        <v>0</v>
      </c>
      <c r="L1022" s="121">
        <f t="shared" si="672"/>
        <v>0</v>
      </c>
      <c r="M1022" s="121">
        <f t="shared" si="672"/>
        <v>0</v>
      </c>
      <c r="N1022" s="121">
        <f t="shared" si="672"/>
        <v>0</v>
      </c>
      <c r="O1022" s="121">
        <f t="shared" si="672"/>
        <v>0</v>
      </c>
      <c r="P1022" s="126">
        <f t="shared" si="672"/>
        <v>0</v>
      </c>
      <c r="Q1022" s="122"/>
      <c r="R1022" s="408">
        <f t="shared" si="645"/>
        <v>0</v>
      </c>
      <c r="S1022" s="693"/>
      <c r="T1022" s="700">
        <f t="shared" si="673"/>
        <v>0</v>
      </c>
      <c r="U1022" s="701">
        <f t="shared" si="673"/>
        <v>0</v>
      </c>
      <c r="V1022" s="693"/>
      <c r="W1022" s="700">
        <f t="shared" si="674"/>
        <v>0</v>
      </c>
      <c r="X1022" s="126">
        <f t="shared" si="674"/>
        <v>0</v>
      </c>
      <c r="Y1022" s="696">
        <f t="shared" si="648"/>
        <v>0</v>
      </c>
      <c r="Z1022" s="408">
        <f t="shared" si="649"/>
        <v>0</v>
      </c>
      <c r="AA1022" s="127"/>
      <c r="AB1022" s="123">
        <f t="shared" si="675"/>
        <v>0</v>
      </c>
      <c r="AC1022" s="121">
        <f t="shared" si="675"/>
        <v>0</v>
      </c>
      <c r="AD1022" s="121">
        <f t="shared" si="675"/>
        <v>0</v>
      </c>
      <c r="AE1022" s="121">
        <f t="shared" si="675"/>
        <v>0</v>
      </c>
      <c r="AF1022" s="121">
        <f t="shared" si="675"/>
        <v>0</v>
      </c>
      <c r="AG1022" s="121">
        <f t="shared" si="675"/>
        <v>0</v>
      </c>
      <c r="AH1022" s="121">
        <f t="shared" si="675"/>
        <v>0</v>
      </c>
      <c r="AI1022" s="121">
        <f t="shared" si="675"/>
        <v>0</v>
      </c>
      <c r="AJ1022" s="121">
        <f t="shared" si="675"/>
        <v>0</v>
      </c>
      <c r="AK1022" s="121">
        <f t="shared" si="675"/>
        <v>0</v>
      </c>
      <c r="AL1022" s="121">
        <f t="shared" si="675"/>
        <v>0</v>
      </c>
      <c r="AM1022" s="121">
        <f t="shared" si="675"/>
        <v>0</v>
      </c>
      <c r="AN1022" s="121">
        <f t="shared" si="675"/>
        <v>0</v>
      </c>
      <c r="AO1022" s="701">
        <f t="shared" si="675"/>
        <v>0</v>
      </c>
      <c r="AP1022" s="122"/>
      <c r="AQ1022" s="123">
        <f t="shared" si="676"/>
        <v>0</v>
      </c>
      <c r="AR1022" s="121">
        <f t="shared" si="676"/>
        <v>0</v>
      </c>
      <c r="AS1022" s="121">
        <f t="shared" si="676"/>
        <v>0</v>
      </c>
      <c r="AT1022" s="121">
        <f t="shared" si="676"/>
        <v>0</v>
      </c>
      <c r="AU1022" s="121">
        <f t="shared" si="676"/>
        <v>0</v>
      </c>
      <c r="AV1022" s="121">
        <f t="shared" si="676"/>
        <v>0</v>
      </c>
      <c r="AW1022" s="121">
        <f t="shared" si="676"/>
        <v>0</v>
      </c>
      <c r="AX1022" s="121">
        <f t="shared" si="676"/>
        <v>0</v>
      </c>
      <c r="AY1022" s="121">
        <f t="shared" si="676"/>
        <v>0</v>
      </c>
      <c r="AZ1022" s="121">
        <f t="shared" si="676"/>
        <v>0</v>
      </c>
      <c r="BA1022" s="121">
        <f t="shared" si="676"/>
        <v>0</v>
      </c>
      <c r="BB1022" s="121">
        <f t="shared" si="676"/>
        <v>0</v>
      </c>
      <c r="BC1022" s="121">
        <f t="shared" si="676"/>
        <v>0</v>
      </c>
      <c r="BD1022" s="701">
        <f t="shared" si="676"/>
        <v>0</v>
      </c>
      <c r="BE1022" s="693"/>
      <c r="BF1022" s="122">
        <f t="shared" si="652"/>
        <v>0</v>
      </c>
      <c r="BG1022" s="124"/>
      <c r="BH1022" s="122">
        <f t="shared" si="653"/>
        <v>0</v>
      </c>
      <c r="BI1022" s="124"/>
      <c r="BJ1022" s="122">
        <f t="shared" si="654"/>
        <v>0</v>
      </c>
      <c r="BK1022" s="124"/>
      <c r="BL1022" s="125">
        <f t="shared" si="655"/>
        <v>0</v>
      </c>
      <c r="BM1022" s="124"/>
      <c r="BN1022" s="123">
        <f t="shared" si="677"/>
        <v>0</v>
      </c>
      <c r="BO1022" s="126">
        <f t="shared" si="677"/>
        <v>0</v>
      </c>
      <c r="BP1022" s="127"/>
      <c r="BQ1022" s="409"/>
    </row>
    <row r="1023" spans="1:69" s="131" customFormat="1" ht="17.55" hidden="1" customHeight="1">
      <c r="A1023" s="83"/>
      <c r="C1023" s="139" t="str">
        <f t="shared" si="643"/>
        <v>H</v>
      </c>
      <c r="D1023" s="130">
        <f t="shared" si="668"/>
        <v>0</v>
      </c>
      <c r="E1023" s="129">
        <f t="shared" si="678"/>
        <v>0</v>
      </c>
      <c r="F1023" s="717"/>
      <c r="G1023" s="123">
        <f t="shared" si="672"/>
        <v>0</v>
      </c>
      <c r="H1023" s="121">
        <f t="shared" si="672"/>
        <v>0</v>
      </c>
      <c r="I1023" s="121">
        <f t="shared" si="672"/>
        <v>0</v>
      </c>
      <c r="J1023" s="121">
        <f t="shared" si="672"/>
        <v>0</v>
      </c>
      <c r="K1023" s="121">
        <f t="shared" si="672"/>
        <v>0</v>
      </c>
      <c r="L1023" s="121">
        <f t="shared" si="672"/>
        <v>0</v>
      </c>
      <c r="M1023" s="121">
        <f t="shared" si="672"/>
        <v>0</v>
      </c>
      <c r="N1023" s="121">
        <f t="shared" si="672"/>
        <v>0</v>
      </c>
      <c r="O1023" s="121">
        <f t="shared" si="672"/>
        <v>0</v>
      </c>
      <c r="P1023" s="126">
        <f t="shared" si="672"/>
        <v>0</v>
      </c>
      <c r="Q1023" s="122"/>
      <c r="R1023" s="408">
        <f t="shared" si="645"/>
        <v>0</v>
      </c>
      <c r="S1023" s="693"/>
      <c r="T1023" s="700">
        <f t="shared" si="673"/>
        <v>0</v>
      </c>
      <c r="U1023" s="701">
        <f t="shared" si="673"/>
        <v>0</v>
      </c>
      <c r="V1023" s="693"/>
      <c r="W1023" s="700">
        <f t="shared" si="674"/>
        <v>0</v>
      </c>
      <c r="X1023" s="126">
        <f t="shared" si="674"/>
        <v>0</v>
      </c>
      <c r="Y1023" s="696">
        <f t="shared" si="648"/>
        <v>0</v>
      </c>
      <c r="Z1023" s="408">
        <f t="shared" si="649"/>
        <v>0</v>
      </c>
      <c r="AA1023" s="127"/>
      <c r="AB1023" s="123">
        <f t="shared" si="675"/>
        <v>0</v>
      </c>
      <c r="AC1023" s="121">
        <f t="shared" si="675"/>
        <v>0</v>
      </c>
      <c r="AD1023" s="121">
        <f t="shared" si="675"/>
        <v>0</v>
      </c>
      <c r="AE1023" s="121">
        <f t="shared" si="675"/>
        <v>0</v>
      </c>
      <c r="AF1023" s="121">
        <f t="shared" si="675"/>
        <v>0</v>
      </c>
      <c r="AG1023" s="121">
        <f t="shared" si="675"/>
        <v>0</v>
      </c>
      <c r="AH1023" s="121">
        <f t="shared" si="675"/>
        <v>0</v>
      </c>
      <c r="AI1023" s="121">
        <f t="shared" si="675"/>
        <v>0</v>
      </c>
      <c r="AJ1023" s="121">
        <f t="shared" si="675"/>
        <v>0</v>
      </c>
      <c r="AK1023" s="121">
        <f t="shared" si="675"/>
        <v>0</v>
      </c>
      <c r="AL1023" s="121">
        <f t="shared" si="675"/>
        <v>0</v>
      </c>
      <c r="AM1023" s="121">
        <f t="shared" si="675"/>
        <v>0</v>
      </c>
      <c r="AN1023" s="121">
        <f t="shared" si="675"/>
        <v>0</v>
      </c>
      <c r="AO1023" s="701">
        <f t="shared" si="675"/>
        <v>0</v>
      </c>
      <c r="AP1023" s="122"/>
      <c r="AQ1023" s="123">
        <f t="shared" si="676"/>
        <v>0</v>
      </c>
      <c r="AR1023" s="121">
        <f t="shared" si="676"/>
        <v>0</v>
      </c>
      <c r="AS1023" s="121">
        <f t="shared" si="676"/>
        <v>0</v>
      </c>
      <c r="AT1023" s="121">
        <f t="shared" si="676"/>
        <v>0</v>
      </c>
      <c r="AU1023" s="121">
        <f t="shared" si="676"/>
        <v>0</v>
      </c>
      <c r="AV1023" s="121">
        <f t="shared" si="676"/>
        <v>0</v>
      </c>
      <c r="AW1023" s="121">
        <f t="shared" si="676"/>
        <v>0</v>
      </c>
      <c r="AX1023" s="121">
        <f t="shared" si="676"/>
        <v>0</v>
      </c>
      <c r="AY1023" s="121">
        <f t="shared" si="676"/>
        <v>0</v>
      </c>
      <c r="AZ1023" s="121">
        <f t="shared" si="676"/>
        <v>0</v>
      </c>
      <c r="BA1023" s="121">
        <f t="shared" si="676"/>
        <v>0</v>
      </c>
      <c r="BB1023" s="121">
        <f t="shared" si="676"/>
        <v>0</v>
      </c>
      <c r="BC1023" s="121">
        <f t="shared" si="676"/>
        <v>0</v>
      </c>
      <c r="BD1023" s="701">
        <f t="shared" si="676"/>
        <v>0</v>
      </c>
      <c r="BE1023" s="693"/>
      <c r="BF1023" s="122">
        <f t="shared" si="652"/>
        <v>0</v>
      </c>
      <c r="BG1023" s="124"/>
      <c r="BH1023" s="122">
        <f t="shared" si="653"/>
        <v>0</v>
      </c>
      <c r="BI1023" s="124"/>
      <c r="BJ1023" s="122">
        <f t="shared" si="654"/>
        <v>0</v>
      </c>
      <c r="BK1023" s="124"/>
      <c r="BL1023" s="125">
        <f t="shared" si="655"/>
        <v>0</v>
      </c>
      <c r="BM1023" s="124"/>
      <c r="BN1023" s="123">
        <f t="shared" si="677"/>
        <v>0</v>
      </c>
      <c r="BO1023" s="126">
        <f t="shared" si="677"/>
        <v>0</v>
      </c>
      <c r="BP1023" s="127"/>
      <c r="BQ1023" s="409"/>
    </row>
    <row r="1024" spans="1:69" s="131" customFormat="1" ht="17.55" hidden="1" customHeight="1">
      <c r="A1024" s="83"/>
      <c r="C1024" s="139" t="str">
        <f t="shared" si="643"/>
        <v>H</v>
      </c>
      <c r="D1024" s="130">
        <f t="shared" si="668"/>
        <v>0</v>
      </c>
      <c r="E1024" s="129">
        <f t="shared" si="678"/>
        <v>0</v>
      </c>
      <c r="F1024" s="717"/>
      <c r="G1024" s="123">
        <f t="shared" si="672"/>
        <v>0</v>
      </c>
      <c r="H1024" s="121">
        <f t="shared" si="672"/>
        <v>0</v>
      </c>
      <c r="I1024" s="121">
        <f t="shared" si="672"/>
        <v>0</v>
      </c>
      <c r="J1024" s="121">
        <f t="shared" si="672"/>
        <v>0</v>
      </c>
      <c r="K1024" s="121">
        <f t="shared" si="672"/>
        <v>0</v>
      </c>
      <c r="L1024" s="121">
        <f t="shared" si="672"/>
        <v>0</v>
      </c>
      <c r="M1024" s="121">
        <f t="shared" si="672"/>
        <v>0</v>
      </c>
      <c r="N1024" s="121">
        <f t="shared" si="672"/>
        <v>0</v>
      </c>
      <c r="O1024" s="121">
        <f t="shared" si="672"/>
        <v>0</v>
      </c>
      <c r="P1024" s="126">
        <f t="shared" si="672"/>
        <v>0</v>
      </c>
      <c r="Q1024" s="122"/>
      <c r="R1024" s="408">
        <f t="shared" si="645"/>
        <v>0</v>
      </c>
      <c r="S1024" s="693"/>
      <c r="T1024" s="700">
        <f t="shared" si="673"/>
        <v>0</v>
      </c>
      <c r="U1024" s="701">
        <f t="shared" si="673"/>
        <v>0</v>
      </c>
      <c r="V1024" s="693"/>
      <c r="W1024" s="700">
        <f t="shared" si="674"/>
        <v>0</v>
      </c>
      <c r="X1024" s="126">
        <f t="shared" si="674"/>
        <v>0</v>
      </c>
      <c r="Y1024" s="696">
        <f t="shared" si="648"/>
        <v>0</v>
      </c>
      <c r="Z1024" s="408">
        <f t="shared" si="649"/>
        <v>0</v>
      </c>
      <c r="AA1024" s="127"/>
      <c r="AB1024" s="123">
        <f t="shared" si="675"/>
        <v>0</v>
      </c>
      <c r="AC1024" s="121">
        <f t="shared" si="675"/>
        <v>0</v>
      </c>
      <c r="AD1024" s="121">
        <f t="shared" si="675"/>
        <v>0</v>
      </c>
      <c r="AE1024" s="121">
        <f t="shared" si="675"/>
        <v>0</v>
      </c>
      <c r="AF1024" s="121">
        <f t="shared" si="675"/>
        <v>0</v>
      </c>
      <c r="AG1024" s="121">
        <f t="shared" si="675"/>
        <v>0</v>
      </c>
      <c r="AH1024" s="121">
        <f t="shared" si="675"/>
        <v>0</v>
      </c>
      <c r="AI1024" s="121">
        <f t="shared" si="675"/>
        <v>0</v>
      </c>
      <c r="AJ1024" s="121">
        <f t="shared" si="675"/>
        <v>0</v>
      </c>
      <c r="AK1024" s="121">
        <f t="shared" si="675"/>
        <v>0</v>
      </c>
      <c r="AL1024" s="121">
        <f t="shared" si="675"/>
        <v>0</v>
      </c>
      <c r="AM1024" s="121">
        <f t="shared" si="675"/>
        <v>0</v>
      </c>
      <c r="AN1024" s="121">
        <f t="shared" si="675"/>
        <v>0</v>
      </c>
      <c r="AO1024" s="701">
        <f t="shared" si="675"/>
        <v>0</v>
      </c>
      <c r="AP1024" s="122"/>
      <c r="AQ1024" s="123">
        <f t="shared" si="676"/>
        <v>0</v>
      </c>
      <c r="AR1024" s="121">
        <f t="shared" si="676"/>
        <v>0</v>
      </c>
      <c r="AS1024" s="121">
        <f t="shared" si="676"/>
        <v>0</v>
      </c>
      <c r="AT1024" s="121">
        <f t="shared" si="676"/>
        <v>0</v>
      </c>
      <c r="AU1024" s="121">
        <f t="shared" si="676"/>
        <v>0</v>
      </c>
      <c r="AV1024" s="121">
        <f t="shared" si="676"/>
        <v>0</v>
      </c>
      <c r="AW1024" s="121">
        <f t="shared" si="676"/>
        <v>0</v>
      </c>
      <c r="AX1024" s="121">
        <f t="shared" si="676"/>
        <v>0</v>
      </c>
      <c r="AY1024" s="121">
        <f t="shared" si="676"/>
        <v>0</v>
      </c>
      <c r="AZ1024" s="121">
        <f t="shared" si="676"/>
        <v>0</v>
      </c>
      <c r="BA1024" s="121">
        <f t="shared" si="676"/>
        <v>0</v>
      </c>
      <c r="BB1024" s="121">
        <f t="shared" si="676"/>
        <v>0</v>
      </c>
      <c r="BC1024" s="121">
        <f t="shared" si="676"/>
        <v>0</v>
      </c>
      <c r="BD1024" s="701">
        <f t="shared" si="676"/>
        <v>0</v>
      </c>
      <c r="BE1024" s="693"/>
      <c r="BF1024" s="122">
        <f t="shared" si="652"/>
        <v>0</v>
      </c>
      <c r="BG1024" s="124"/>
      <c r="BH1024" s="122">
        <f t="shared" si="653"/>
        <v>0</v>
      </c>
      <c r="BI1024" s="124"/>
      <c r="BJ1024" s="122">
        <f t="shared" si="654"/>
        <v>0</v>
      </c>
      <c r="BK1024" s="124"/>
      <c r="BL1024" s="125">
        <f t="shared" si="655"/>
        <v>0</v>
      </c>
      <c r="BM1024" s="124"/>
      <c r="BN1024" s="123">
        <f t="shared" si="677"/>
        <v>0</v>
      </c>
      <c r="BO1024" s="126">
        <f t="shared" si="677"/>
        <v>0</v>
      </c>
      <c r="BP1024" s="127"/>
      <c r="BQ1024" s="409"/>
    </row>
    <row r="1025" spans="1:69" s="131" customFormat="1" ht="17.55" hidden="1" customHeight="1">
      <c r="A1025" s="83"/>
      <c r="C1025" s="139" t="str">
        <f t="shared" si="643"/>
        <v>H</v>
      </c>
      <c r="D1025" s="130">
        <f t="shared" si="668"/>
        <v>0</v>
      </c>
      <c r="E1025" s="129">
        <f t="shared" si="678"/>
        <v>0</v>
      </c>
      <c r="F1025" s="717"/>
      <c r="G1025" s="123">
        <f t="shared" si="672"/>
        <v>0</v>
      </c>
      <c r="H1025" s="121">
        <f t="shared" si="672"/>
        <v>0</v>
      </c>
      <c r="I1025" s="121">
        <f t="shared" si="672"/>
        <v>0</v>
      </c>
      <c r="J1025" s="121">
        <f t="shared" si="672"/>
        <v>0</v>
      </c>
      <c r="K1025" s="121">
        <f t="shared" si="672"/>
        <v>0</v>
      </c>
      <c r="L1025" s="121">
        <f t="shared" si="672"/>
        <v>0</v>
      </c>
      <c r="M1025" s="121">
        <f t="shared" si="672"/>
        <v>0</v>
      </c>
      <c r="N1025" s="121">
        <f t="shared" si="672"/>
        <v>0</v>
      </c>
      <c r="O1025" s="121">
        <f t="shared" si="672"/>
        <v>0</v>
      </c>
      <c r="P1025" s="126">
        <f t="shared" si="672"/>
        <v>0</v>
      </c>
      <c r="Q1025" s="122"/>
      <c r="R1025" s="408">
        <f t="shared" si="645"/>
        <v>0</v>
      </c>
      <c r="S1025" s="693"/>
      <c r="T1025" s="700">
        <f t="shared" si="673"/>
        <v>0</v>
      </c>
      <c r="U1025" s="701">
        <f t="shared" si="673"/>
        <v>0</v>
      </c>
      <c r="V1025" s="693"/>
      <c r="W1025" s="700">
        <f t="shared" si="674"/>
        <v>0</v>
      </c>
      <c r="X1025" s="126">
        <f t="shared" si="674"/>
        <v>0</v>
      </c>
      <c r="Y1025" s="696">
        <f t="shared" si="648"/>
        <v>0</v>
      </c>
      <c r="Z1025" s="408">
        <f t="shared" si="649"/>
        <v>0</v>
      </c>
      <c r="AA1025" s="127"/>
      <c r="AB1025" s="123">
        <f t="shared" si="675"/>
        <v>0</v>
      </c>
      <c r="AC1025" s="121">
        <f t="shared" si="675"/>
        <v>0</v>
      </c>
      <c r="AD1025" s="121">
        <f t="shared" si="675"/>
        <v>0</v>
      </c>
      <c r="AE1025" s="121">
        <f t="shared" si="675"/>
        <v>0</v>
      </c>
      <c r="AF1025" s="121">
        <f t="shared" si="675"/>
        <v>0</v>
      </c>
      <c r="AG1025" s="121">
        <f t="shared" si="675"/>
        <v>0</v>
      </c>
      <c r="AH1025" s="121">
        <f t="shared" si="675"/>
        <v>0</v>
      </c>
      <c r="AI1025" s="121">
        <f t="shared" si="675"/>
        <v>0</v>
      </c>
      <c r="AJ1025" s="121">
        <f t="shared" si="675"/>
        <v>0</v>
      </c>
      <c r="AK1025" s="121">
        <f t="shared" si="675"/>
        <v>0</v>
      </c>
      <c r="AL1025" s="121">
        <f t="shared" si="675"/>
        <v>0</v>
      </c>
      <c r="AM1025" s="121">
        <f t="shared" si="675"/>
        <v>0</v>
      </c>
      <c r="AN1025" s="121">
        <f t="shared" si="675"/>
        <v>0</v>
      </c>
      <c r="AO1025" s="701">
        <f t="shared" si="675"/>
        <v>0</v>
      </c>
      <c r="AP1025" s="122"/>
      <c r="AQ1025" s="123">
        <f t="shared" si="676"/>
        <v>0</v>
      </c>
      <c r="AR1025" s="121">
        <f t="shared" si="676"/>
        <v>0</v>
      </c>
      <c r="AS1025" s="121">
        <f t="shared" si="676"/>
        <v>0</v>
      </c>
      <c r="AT1025" s="121">
        <f t="shared" si="676"/>
        <v>0</v>
      </c>
      <c r="AU1025" s="121">
        <f t="shared" si="676"/>
        <v>0</v>
      </c>
      <c r="AV1025" s="121">
        <f t="shared" si="676"/>
        <v>0</v>
      </c>
      <c r="AW1025" s="121">
        <f t="shared" si="676"/>
        <v>0</v>
      </c>
      <c r="AX1025" s="121">
        <f t="shared" si="676"/>
        <v>0</v>
      </c>
      <c r="AY1025" s="121">
        <f t="shared" si="676"/>
        <v>0</v>
      </c>
      <c r="AZ1025" s="121">
        <f t="shared" si="676"/>
        <v>0</v>
      </c>
      <c r="BA1025" s="121">
        <f t="shared" si="676"/>
        <v>0</v>
      </c>
      <c r="BB1025" s="121">
        <f t="shared" si="676"/>
        <v>0</v>
      </c>
      <c r="BC1025" s="121">
        <f t="shared" si="676"/>
        <v>0</v>
      </c>
      <c r="BD1025" s="701">
        <f t="shared" si="676"/>
        <v>0</v>
      </c>
      <c r="BE1025" s="693"/>
      <c r="BF1025" s="122">
        <f t="shared" si="652"/>
        <v>0</v>
      </c>
      <c r="BG1025" s="124"/>
      <c r="BH1025" s="122">
        <f t="shared" si="653"/>
        <v>0</v>
      </c>
      <c r="BI1025" s="124"/>
      <c r="BJ1025" s="122">
        <f t="shared" si="654"/>
        <v>0</v>
      </c>
      <c r="BK1025" s="124"/>
      <c r="BL1025" s="125">
        <f t="shared" si="655"/>
        <v>0</v>
      </c>
      <c r="BM1025" s="124"/>
      <c r="BN1025" s="123">
        <f t="shared" si="677"/>
        <v>0</v>
      </c>
      <c r="BO1025" s="126">
        <f t="shared" si="677"/>
        <v>0</v>
      </c>
      <c r="BP1025" s="127"/>
      <c r="BQ1025" s="409"/>
    </row>
    <row r="1026" spans="1:69" s="131" customFormat="1" ht="17.55" hidden="1" customHeight="1">
      <c r="A1026" s="83"/>
      <c r="C1026" s="139" t="str">
        <f t="shared" si="643"/>
        <v>H</v>
      </c>
      <c r="D1026" s="130">
        <f t="shared" si="668"/>
        <v>0</v>
      </c>
      <c r="E1026" s="129">
        <f t="shared" si="678"/>
        <v>0</v>
      </c>
      <c r="F1026" s="717"/>
      <c r="G1026" s="123">
        <f t="shared" ref="G1026:P1035" si="679">SUMIFS(Share, Y, $E$3, Config, $G$11, P, G$15, LType, $D1026, MSup, $E1026)</f>
        <v>0</v>
      </c>
      <c r="H1026" s="121">
        <f t="shared" si="679"/>
        <v>0</v>
      </c>
      <c r="I1026" s="121">
        <f t="shared" si="679"/>
        <v>0</v>
      </c>
      <c r="J1026" s="121">
        <f t="shared" si="679"/>
        <v>0</v>
      </c>
      <c r="K1026" s="121">
        <f t="shared" si="679"/>
        <v>0</v>
      </c>
      <c r="L1026" s="121">
        <f t="shared" si="679"/>
        <v>0</v>
      </c>
      <c r="M1026" s="121">
        <f t="shared" si="679"/>
        <v>0</v>
      </c>
      <c r="N1026" s="121">
        <f t="shared" si="679"/>
        <v>0</v>
      </c>
      <c r="O1026" s="121">
        <f t="shared" si="679"/>
        <v>0</v>
      </c>
      <c r="P1026" s="126">
        <f t="shared" si="679"/>
        <v>0</v>
      </c>
      <c r="Q1026" s="122"/>
      <c r="R1026" s="408">
        <f t="shared" si="645"/>
        <v>0</v>
      </c>
      <c r="S1026" s="693"/>
      <c r="T1026" s="700">
        <f t="shared" si="673"/>
        <v>0</v>
      </c>
      <c r="U1026" s="701">
        <f t="shared" si="673"/>
        <v>0</v>
      </c>
      <c r="V1026" s="693"/>
      <c r="W1026" s="700">
        <f t="shared" si="674"/>
        <v>0</v>
      </c>
      <c r="X1026" s="126">
        <f t="shared" si="674"/>
        <v>0</v>
      </c>
      <c r="Y1026" s="696">
        <f t="shared" si="648"/>
        <v>0</v>
      </c>
      <c r="Z1026" s="408">
        <f t="shared" si="649"/>
        <v>0</v>
      </c>
      <c r="AA1026" s="127"/>
      <c r="AB1026" s="123">
        <f t="shared" ref="AB1026:AO1035" si="680">SUMIFS(Share, Y, $E$3, Config, $AB$11, P, AB$15, LType, $D1026, MSup, $E1026)</f>
        <v>0</v>
      </c>
      <c r="AC1026" s="121">
        <f t="shared" si="680"/>
        <v>0</v>
      </c>
      <c r="AD1026" s="121">
        <f t="shared" si="680"/>
        <v>0</v>
      </c>
      <c r="AE1026" s="121">
        <f t="shared" si="680"/>
        <v>0</v>
      </c>
      <c r="AF1026" s="121">
        <f t="shared" si="680"/>
        <v>0</v>
      </c>
      <c r="AG1026" s="121">
        <f t="shared" si="680"/>
        <v>0</v>
      </c>
      <c r="AH1026" s="121">
        <f t="shared" si="680"/>
        <v>0</v>
      </c>
      <c r="AI1026" s="121">
        <f t="shared" si="680"/>
        <v>0</v>
      </c>
      <c r="AJ1026" s="121">
        <f t="shared" si="680"/>
        <v>0</v>
      </c>
      <c r="AK1026" s="121">
        <f t="shared" si="680"/>
        <v>0</v>
      </c>
      <c r="AL1026" s="121">
        <f t="shared" si="680"/>
        <v>0</v>
      </c>
      <c r="AM1026" s="121">
        <f t="shared" si="680"/>
        <v>0</v>
      </c>
      <c r="AN1026" s="121">
        <f t="shared" si="680"/>
        <v>0</v>
      </c>
      <c r="AO1026" s="701">
        <f t="shared" si="680"/>
        <v>0</v>
      </c>
      <c r="AP1026" s="122"/>
      <c r="AQ1026" s="123">
        <f t="shared" ref="AQ1026:BD1035" si="681">SUMIFS(Share, Y, $E$3, Config, $AQ$11, P, AQ$15, LType, $D1026, MSup, $E1026)</f>
        <v>0</v>
      </c>
      <c r="AR1026" s="121">
        <f t="shared" si="681"/>
        <v>0</v>
      </c>
      <c r="AS1026" s="121">
        <f t="shared" si="681"/>
        <v>0</v>
      </c>
      <c r="AT1026" s="121">
        <f t="shared" si="681"/>
        <v>0</v>
      </c>
      <c r="AU1026" s="121">
        <f t="shared" si="681"/>
        <v>0</v>
      </c>
      <c r="AV1026" s="121">
        <f t="shared" si="681"/>
        <v>0</v>
      </c>
      <c r="AW1026" s="121">
        <f t="shared" si="681"/>
        <v>0</v>
      </c>
      <c r="AX1026" s="121">
        <f t="shared" si="681"/>
        <v>0</v>
      </c>
      <c r="AY1026" s="121">
        <f t="shared" si="681"/>
        <v>0</v>
      </c>
      <c r="AZ1026" s="121">
        <f t="shared" si="681"/>
        <v>0</v>
      </c>
      <c r="BA1026" s="121">
        <f t="shared" si="681"/>
        <v>0</v>
      </c>
      <c r="BB1026" s="121">
        <f t="shared" si="681"/>
        <v>0</v>
      </c>
      <c r="BC1026" s="121">
        <f t="shared" si="681"/>
        <v>0</v>
      </c>
      <c r="BD1026" s="701">
        <f t="shared" si="681"/>
        <v>0</v>
      </c>
      <c r="BE1026" s="693"/>
      <c r="BF1026" s="122">
        <f t="shared" si="652"/>
        <v>0</v>
      </c>
      <c r="BG1026" s="124"/>
      <c r="BH1026" s="122">
        <f t="shared" si="653"/>
        <v>0</v>
      </c>
      <c r="BI1026" s="124"/>
      <c r="BJ1026" s="122">
        <f t="shared" si="654"/>
        <v>0</v>
      </c>
      <c r="BK1026" s="124"/>
      <c r="BL1026" s="125">
        <f t="shared" si="655"/>
        <v>0</v>
      </c>
      <c r="BM1026" s="124"/>
      <c r="BN1026" s="123">
        <f t="shared" si="677"/>
        <v>0</v>
      </c>
      <c r="BO1026" s="126">
        <f t="shared" si="677"/>
        <v>0</v>
      </c>
      <c r="BP1026" s="127"/>
      <c r="BQ1026" s="409"/>
    </row>
    <row r="1027" spans="1:69" s="131" customFormat="1" ht="17.55" hidden="1" customHeight="1">
      <c r="A1027" s="83"/>
      <c r="C1027" s="139" t="str">
        <f t="shared" si="643"/>
        <v>H</v>
      </c>
      <c r="D1027" s="130">
        <f t="shared" si="668"/>
        <v>0</v>
      </c>
      <c r="E1027" s="129">
        <f t="shared" si="678"/>
        <v>0</v>
      </c>
      <c r="F1027" s="717"/>
      <c r="G1027" s="123">
        <f t="shared" si="679"/>
        <v>0</v>
      </c>
      <c r="H1027" s="121">
        <f t="shared" si="679"/>
        <v>0</v>
      </c>
      <c r="I1027" s="121">
        <f t="shared" si="679"/>
        <v>0</v>
      </c>
      <c r="J1027" s="121">
        <f t="shared" si="679"/>
        <v>0</v>
      </c>
      <c r="K1027" s="121">
        <f t="shared" si="679"/>
        <v>0</v>
      </c>
      <c r="L1027" s="121">
        <f t="shared" si="679"/>
        <v>0</v>
      </c>
      <c r="M1027" s="121">
        <f t="shared" si="679"/>
        <v>0</v>
      </c>
      <c r="N1027" s="121">
        <f t="shared" si="679"/>
        <v>0</v>
      </c>
      <c r="O1027" s="121">
        <f t="shared" si="679"/>
        <v>0</v>
      </c>
      <c r="P1027" s="126">
        <f t="shared" si="679"/>
        <v>0</v>
      </c>
      <c r="Q1027" s="122"/>
      <c r="R1027" s="408">
        <f t="shared" si="645"/>
        <v>0</v>
      </c>
      <c r="S1027" s="693"/>
      <c r="T1027" s="700">
        <f t="shared" si="673"/>
        <v>0</v>
      </c>
      <c r="U1027" s="701">
        <f t="shared" si="673"/>
        <v>0</v>
      </c>
      <c r="V1027" s="693"/>
      <c r="W1027" s="700">
        <f t="shared" si="674"/>
        <v>0</v>
      </c>
      <c r="X1027" s="126">
        <f t="shared" si="674"/>
        <v>0</v>
      </c>
      <c r="Y1027" s="696">
        <f t="shared" si="648"/>
        <v>0</v>
      </c>
      <c r="Z1027" s="408">
        <f t="shared" si="649"/>
        <v>0</v>
      </c>
      <c r="AA1027" s="127"/>
      <c r="AB1027" s="123">
        <f t="shared" si="680"/>
        <v>0</v>
      </c>
      <c r="AC1027" s="121">
        <f t="shared" si="680"/>
        <v>0</v>
      </c>
      <c r="AD1027" s="121">
        <f t="shared" si="680"/>
        <v>0</v>
      </c>
      <c r="AE1027" s="121">
        <f t="shared" si="680"/>
        <v>0</v>
      </c>
      <c r="AF1027" s="121">
        <f t="shared" si="680"/>
        <v>0</v>
      </c>
      <c r="AG1027" s="121">
        <f t="shared" si="680"/>
        <v>0</v>
      </c>
      <c r="AH1027" s="121">
        <f t="shared" si="680"/>
        <v>0</v>
      </c>
      <c r="AI1027" s="121">
        <f t="shared" si="680"/>
        <v>0</v>
      </c>
      <c r="AJ1027" s="121">
        <f t="shared" si="680"/>
        <v>0</v>
      </c>
      <c r="AK1027" s="121">
        <f t="shared" si="680"/>
        <v>0</v>
      </c>
      <c r="AL1027" s="121">
        <f t="shared" si="680"/>
        <v>0</v>
      </c>
      <c r="AM1027" s="121">
        <f t="shared" si="680"/>
        <v>0</v>
      </c>
      <c r="AN1027" s="121">
        <f t="shared" si="680"/>
        <v>0</v>
      </c>
      <c r="AO1027" s="701">
        <f t="shared" si="680"/>
        <v>0</v>
      </c>
      <c r="AP1027" s="122"/>
      <c r="AQ1027" s="123">
        <f t="shared" si="681"/>
        <v>0</v>
      </c>
      <c r="AR1027" s="121">
        <f t="shared" si="681"/>
        <v>0</v>
      </c>
      <c r="AS1027" s="121">
        <f t="shared" si="681"/>
        <v>0</v>
      </c>
      <c r="AT1027" s="121">
        <f t="shared" si="681"/>
        <v>0</v>
      </c>
      <c r="AU1027" s="121">
        <f t="shared" si="681"/>
        <v>0</v>
      </c>
      <c r="AV1027" s="121">
        <f t="shared" si="681"/>
        <v>0</v>
      </c>
      <c r="AW1027" s="121">
        <f t="shared" si="681"/>
        <v>0</v>
      </c>
      <c r="AX1027" s="121">
        <f t="shared" si="681"/>
        <v>0</v>
      </c>
      <c r="AY1027" s="121">
        <f t="shared" si="681"/>
        <v>0</v>
      </c>
      <c r="AZ1027" s="121">
        <f t="shared" si="681"/>
        <v>0</v>
      </c>
      <c r="BA1027" s="121">
        <f t="shared" si="681"/>
        <v>0</v>
      </c>
      <c r="BB1027" s="121">
        <f t="shared" si="681"/>
        <v>0</v>
      </c>
      <c r="BC1027" s="121">
        <f t="shared" si="681"/>
        <v>0</v>
      </c>
      <c r="BD1027" s="701">
        <f t="shared" si="681"/>
        <v>0</v>
      </c>
      <c r="BE1027" s="693"/>
      <c r="BF1027" s="122">
        <f t="shared" si="652"/>
        <v>0</v>
      </c>
      <c r="BG1027" s="124"/>
      <c r="BH1027" s="122">
        <f t="shared" si="653"/>
        <v>0</v>
      </c>
      <c r="BI1027" s="124"/>
      <c r="BJ1027" s="122">
        <f t="shared" si="654"/>
        <v>0</v>
      </c>
      <c r="BK1027" s="124"/>
      <c r="BL1027" s="125">
        <f t="shared" si="655"/>
        <v>0</v>
      </c>
      <c r="BM1027" s="124"/>
      <c r="BN1027" s="123">
        <f t="shared" si="677"/>
        <v>0</v>
      </c>
      <c r="BO1027" s="126">
        <f t="shared" si="677"/>
        <v>0</v>
      </c>
      <c r="BP1027" s="127"/>
      <c r="BQ1027" s="409"/>
    </row>
    <row r="1028" spans="1:69" s="131" customFormat="1" ht="17.55" hidden="1" customHeight="1">
      <c r="A1028" s="83"/>
      <c r="C1028" s="139" t="str">
        <f t="shared" si="643"/>
        <v>H</v>
      </c>
      <c r="D1028" s="130">
        <f t="shared" si="668"/>
        <v>0</v>
      </c>
      <c r="E1028" s="129">
        <f t="shared" si="678"/>
        <v>0</v>
      </c>
      <c r="F1028" s="717"/>
      <c r="G1028" s="123">
        <f t="shared" si="679"/>
        <v>0</v>
      </c>
      <c r="H1028" s="121">
        <f t="shared" si="679"/>
        <v>0</v>
      </c>
      <c r="I1028" s="121">
        <f t="shared" si="679"/>
        <v>0</v>
      </c>
      <c r="J1028" s="121">
        <f t="shared" si="679"/>
        <v>0</v>
      </c>
      <c r="K1028" s="121">
        <f t="shared" si="679"/>
        <v>0</v>
      </c>
      <c r="L1028" s="121">
        <f t="shared" si="679"/>
        <v>0</v>
      </c>
      <c r="M1028" s="121">
        <f t="shared" si="679"/>
        <v>0</v>
      </c>
      <c r="N1028" s="121">
        <f t="shared" si="679"/>
        <v>0</v>
      </c>
      <c r="O1028" s="121">
        <f t="shared" si="679"/>
        <v>0</v>
      </c>
      <c r="P1028" s="126">
        <f t="shared" si="679"/>
        <v>0</v>
      </c>
      <c r="Q1028" s="122"/>
      <c r="R1028" s="408">
        <f t="shared" si="645"/>
        <v>0</v>
      </c>
      <c r="S1028" s="693"/>
      <c r="T1028" s="700">
        <f t="shared" si="673"/>
        <v>0</v>
      </c>
      <c r="U1028" s="701">
        <f t="shared" si="673"/>
        <v>0</v>
      </c>
      <c r="V1028" s="693"/>
      <c r="W1028" s="700">
        <f t="shared" si="674"/>
        <v>0</v>
      </c>
      <c r="X1028" s="126">
        <f t="shared" si="674"/>
        <v>0</v>
      </c>
      <c r="Y1028" s="696">
        <f t="shared" si="648"/>
        <v>0</v>
      </c>
      <c r="Z1028" s="408">
        <f t="shared" si="649"/>
        <v>0</v>
      </c>
      <c r="AA1028" s="127"/>
      <c r="AB1028" s="123">
        <f t="shared" si="680"/>
        <v>0</v>
      </c>
      <c r="AC1028" s="121">
        <f t="shared" si="680"/>
        <v>0</v>
      </c>
      <c r="AD1028" s="121">
        <f t="shared" si="680"/>
        <v>0</v>
      </c>
      <c r="AE1028" s="121">
        <f t="shared" si="680"/>
        <v>0</v>
      </c>
      <c r="AF1028" s="121">
        <f t="shared" si="680"/>
        <v>0</v>
      </c>
      <c r="AG1028" s="121">
        <f t="shared" si="680"/>
        <v>0</v>
      </c>
      <c r="AH1028" s="121">
        <f t="shared" si="680"/>
        <v>0</v>
      </c>
      <c r="AI1028" s="121">
        <f t="shared" si="680"/>
        <v>0</v>
      </c>
      <c r="AJ1028" s="121">
        <f t="shared" si="680"/>
        <v>0</v>
      </c>
      <c r="AK1028" s="121">
        <f t="shared" si="680"/>
        <v>0</v>
      </c>
      <c r="AL1028" s="121">
        <f t="shared" si="680"/>
        <v>0</v>
      </c>
      <c r="AM1028" s="121">
        <f t="shared" si="680"/>
        <v>0</v>
      </c>
      <c r="AN1028" s="121">
        <f t="shared" si="680"/>
        <v>0</v>
      </c>
      <c r="AO1028" s="701">
        <f t="shared" si="680"/>
        <v>0</v>
      </c>
      <c r="AP1028" s="122"/>
      <c r="AQ1028" s="123">
        <f t="shared" si="681"/>
        <v>0</v>
      </c>
      <c r="AR1028" s="121">
        <f t="shared" si="681"/>
        <v>0</v>
      </c>
      <c r="AS1028" s="121">
        <f t="shared" si="681"/>
        <v>0</v>
      </c>
      <c r="AT1028" s="121">
        <f t="shared" si="681"/>
        <v>0</v>
      </c>
      <c r="AU1028" s="121">
        <f t="shared" si="681"/>
        <v>0</v>
      </c>
      <c r="AV1028" s="121">
        <f t="shared" si="681"/>
        <v>0</v>
      </c>
      <c r="AW1028" s="121">
        <f t="shared" si="681"/>
        <v>0</v>
      </c>
      <c r="AX1028" s="121">
        <f t="shared" si="681"/>
        <v>0</v>
      </c>
      <c r="AY1028" s="121">
        <f t="shared" si="681"/>
        <v>0</v>
      </c>
      <c r="AZ1028" s="121">
        <f t="shared" si="681"/>
        <v>0</v>
      </c>
      <c r="BA1028" s="121">
        <f t="shared" si="681"/>
        <v>0</v>
      </c>
      <c r="BB1028" s="121">
        <f t="shared" si="681"/>
        <v>0</v>
      </c>
      <c r="BC1028" s="121">
        <f t="shared" si="681"/>
        <v>0</v>
      </c>
      <c r="BD1028" s="701">
        <f t="shared" si="681"/>
        <v>0</v>
      </c>
      <c r="BE1028" s="693"/>
      <c r="BF1028" s="122">
        <f t="shared" si="652"/>
        <v>0</v>
      </c>
      <c r="BG1028" s="124"/>
      <c r="BH1028" s="122">
        <f t="shared" si="653"/>
        <v>0</v>
      </c>
      <c r="BI1028" s="124"/>
      <c r="BJ1028" s="122">
        <f t="shared" si="654"/>
        <v>0</v>
      </c>
      <c r="BK1028" s="124"/>
      <c r="BL1028" s="125">
        <f t="shared" si="655"/>
        <v>0</v>
      </c>
      <c r="BM1028" s="124"/>
      <c r="BN1028" s="123">
        <f t="shared" si="677"/>
        <v>0</v>
      </c>
      <c r="BO1028" s="126">
        <f t="shared" si="677"/>
        <v>0</v>
      </c>
      <c r="BP1028" s="127"/>
      <c r="BQ1028" s="409"/>
    </row>
    <row r="1029" spans="1:69" s="131" customFormat="1" ht="17.55" hidden="1" customHeight="1">
      <c r="A1029" s="83"/>
      <c r="C1029" s="139" t="str">
        <f t="shared" si="643"/>
        <v>H</v>
      </c>
      <c r="D1029" s="130">
        <f t="shared" si="668"/>
        <v>0</v>
      </c>
      <c r="E1029" s="129">
        <f t="shared" si="678"/>
        <v>0</v>
      </c>
      <c r="F1029" s="717"/>
      <c r="G1029" s="123">
        <f t="shared" si="679"/>
        <v>0</v>
      </c>
      <c r="H1029" s="121">
        <f t="shared" si="679"/>
        <v>0</v>
      </c>
      <c r="I1029" s="121">
        <f t="shared" si="679"/>
        <v>0</v>
      </c>
      <c r="J1029" s="121">
        <f t="shared" si="679"/>
        <v>0</v>
      </c>
      <c r="K1029" s="121">
        <f t="shared" si="679"/>
        <v>0</v>
      </c>
      <c r="L1029" s="121">
        <f t="shared" si="679"/>
        <v>0</v>
      </c>
      <c r="M1029" s="121">
        <f t="shared" si="679"/>
        <v>0</v>
      </c>
      <c r="N1029" s="121">
        <f t="shared" si="679"/>
        <v>0</v>
      </c>
      <c r="O1029" s="121">
        <f t="shared" si="679"/>
        <v>0</v>
      </c>
      <c r="P1029" s="126">
        <f t="shared" si="679"/>
        <v>0</v>
      </c>
      <c r="Q1029" s="122"/>
      <c r="R1029" s="408">
        <f t="shared" si="645"/>
        <v>0</v>
      </c>
      <c r="S1029" s="693"/>
      <c r="T1029" s="700">
        <f t="shared" si="673"/>
        <v>0</v>
      </c>
      <c r="U1029" s="701">
        <f t="shared" si="673"/>
        <v>0</v>
      </c>
      <c r="V1029" s="693"/>
      <c r="W1029" s="700">
        <f t="shared" si="674"/>
        <v>0</v>
      </c>
      <c r="X1029" s="126">
        <f t="shared" si="674"/>
        <v>0</v>
      </c>
      <c r="Y1029" s="696">
        <f t="shared" si="648"/>
        <v>0</v>
      </c>
      <c r="Z1029" s="408">
        <f t="shared" si="649"/>
        <v>0</v>
      </c>
      <c r="AA1029" s="127"/>
      <c r="AB1029" s="123">
        <f t="shared" si="680"/>
        <v>0</v>
      </c>
      <c r="AC1029" s="121">
        <f t="shared" si="680"/>
        <v>0</v>
      </c>
      <c r="AD1029" s="121">
        <f t="shared" si="680"/>
        <v>0</v>
      </c>
      <c r="AE1029" s="121">
        <f t="shared" si="680"/>
        <v>0</v>
      </c>
      <c r="AF1029" s="121">
        <f t="shared" si="680"/>
        <v>0</v>
      </c>
      <c r="AG1029" s="121">
        <f t="shared" si="680"/>
        <v>0</v>
      </c>
      <c r="AH1029" s="121">
        <f t="shared" si="680"/>
        <v>0</v>
      </c>
      <c r="AI1029" s="121">
        <f t="shared" si="680"/>
        <v>0</v>
      </c>
      <c r="AJ1029" s="121">
        <f t="shared" si="680"/>
        <v>0</v>
      </c>
      <c r="AK1029" s="121">
        <f t="shared" si="680"/>
        <v>0</v>
      </c>
      <c r="AL1029" s="121">
        <f t="shared" si="680"/>
        <v>0</v>
      </c>
      <c r="AM1029" s="121">
        <f t="shared" si="680"/>
        <v>0</v>
      </c>
      <c r="AN1029" s="121">
        <f t="shared" si="680"/>
        <v>0</v>
      </c>
      <c r="AO1029" s="701">
        <f t="shared" si="680"/>
        <v>0</v>
      </c>
      <c r="AP1029" s="122"/>
      <c r="AQ1029" s="123">
        <f t="shared" si="681"/>
        <v>0</v>
      </c>
      <c r="AR1029" s="121">
        <f t="shared" si="681"/>
        <v>0</v>
      </c>
      <c r="AS1029" s="121">
        <f t="shared" si="681"/>
        <v>0</v>
      </c>
      <c r="AT1029" s="121">
        <f t="shared" si="681"/>
        <v>0</v>
      </c>
      <c r="AU1029" s="121">
        <f t="shared" si="681"/>
        <v>0</v>
      </c>
      <c r="AV1029" s="121">
        <f t="shared" si="681"/>
        <v>0</v>
      </c>
      <c r="AW1029" s="121">
        <f t="shared" si="681"/>
        <v>0</v>
      </c>
      <c r="AX1029" s="121">
        <f t="shared" si="681"/>
        <v>0</v>
      </c>
      <c r="AY1029" s="121">
        <f t="shared" si="681"/>
        <v>0</v>
      </c>
      <c r="AZ1029" s="121">
        <f t="shared" si="681"/>
        <v>0</v>
      </c>
      <c r="BA1029" s="121">
        <f t="shared" si="681"/>
        <v>0</v>
      </c>
      <c r="BB1029" s="121">
        <f t="shared" si="681"/>
        <v>0</v>
      </c>
      <c r="BC1029" s="121">
        <f t="shared" si="681"/>
        <v>0</v>
      </c>
      <c r="BD1029" s="701">
        <f t="shared" si="681"/>
        <v>0</v>
      </c>
      <c r="BE1029" s="693"/>
      <c r="BF1029" s="122">
        <f t="shared" si="652"/>
        <v>0</v>
      </c>
      <c r="BG1029" s="124"/>
      <c r="BH1029" s="122">
        <f t="shared" si="653"/>
        <v>0</v>
      </c>
      <c r="BI1029" s="124"/>
      <c r="BJ1029" s="122">
        <f t="shared" si="654"/>
        <v>0</v>
      </c>
      <c r="BK1029" s="124"/>
      <c r="BL1029" s="125">
        <f t="shared" si="655"/>
        <v>0</v>
      </c>
      <c r="BM1029" s="124"/>
      <c r="BN1029" s="123">
        <f t="shared" si="677"/>
        <v>0</v>
      </c>
      <c r="BO1029" s="126">
        <f t="shared" si="677"/>
        <v>0</v>
      </c>
      <c r="BP1029" s="127"/>
      <c r="BQ1029" s="409"/>
    </row>
    <row r="1030" spans="1:69" s="58" customFormat="1" ht="17.55" hidden="1" customHeight="1">
      <c r="A1030"/>
      <c r="B1030"/>
      <c r="C1030" s="139" t="str">
        <f t="shared" si="643"/>
        <v>H</v>
      </c>
      <c r="D1030" s="130">
        <f>$D1019</f>
        <v>0</v>
      </c>
      <c r="E1030" s="129" t="str">
        <f t="shared" ref="E1030:E1054" si="682">E435</f>
        <v>Unknown</v>
      </c>
      <c r="F1030" s="717"/>
      <c r="G1030" s="123">
        <f t="shared" si="679"/>
        <v>0</v>
      </c>
      <c r="H1030" s="121">
        <f t="shared" si="679"/>
        <v>0</v>
      </c>
      <c r="I1030" s="121">
        <f t="shared" si="679"/>
        <v>0</v>
      </c>
      <c r="J1030" s="121">
        <f t="shared" si="679"/>
        <v>0</v>
      </c>
      <c r="K1030" s="121">
        <f t="shared" si="679"/>
        <v>0</v>
      </c>
      <c r="L1030" s="121">
        <f t="shared" si="679"/>
        <v>0</v>
      </c>
      <c r="M1030" s="121">
        <f t="shared" si="679"/>
        <v>0</v>
      </c>
      <c r="N1030" s="121">
        <f t="shared" si="679"/>
        <v>0</v>
      </c>
      <c r="O1030" s="121">
        <f t="shared" si="679"/>
        <v>0</v>
      </c>
      <c r="P1030" s="126">
        <f t="shared" si="679"/>
        <v>0</v>
      </c>
      <c r="Q1030" s="122"/>
      <c r="R1030" s="408">
        <f t="shared" si="645"/>
        <v>0</v>
      </c>
      <c r="S1030" s="693"/>
      <c r="T1030" s="700">
        <f t="shared" si="673"/>
        <v>0</v>
      </c>
      <c r="U1030" s="701">
        <f t="shared" si="673"/>
        <v>0</v>
      </c>
      <c r="V1030" s="693"/>
      <c r="W1030" s="700">
        <f t="shared" si="674"/>
        <v>0</v>
      </c>
      <c r="X1030" s="126">
        <f t="shared" si="674"/>
        <v>0</v>
      </c>
      <c r="Y1030" s="696">
        <f t="shared" si="648"/>
        <v>0</v>
      </c>
      <c r="Z1030" s="408">
        <f t="shared" si="649"/>
        <v>0</v>
      </c>
      <c r="AA1030" s="127"/>
      <c r="AB1030" s="123">
        <f t="shared" si="680"/>
        <v>0</v>
      </c>
      <c r="AC1030" s="121">
        <f t="shared" si="680"/>
        <v>0</v>
      </c>
      <c r="AD1030" s="121">
        <f t="shared" si="680"/>
        <v>0</v>
      </c>
      <c r="AE1030" s="121">
        <f t="shared" si="680"/>
        <v>0</v>
      </c>
      <c r="AF1030" s="121">
        <f t="shared" si="680"/>
        <v>0</v>
      </c>
      <c r="AG1030" s="121">
        <f t="shared" si="680"/>
        <v>0</v>
      </c>
      <c r="AH1030" s="121">
        <f t="shared" si="680"/>
        <v>0</v>
      </c>
      <c r="AI1030" s="121">
        <f t="shared" si="680"/>
        <v>0</v>
      </c>
      <c r="AJ1030" s="121">
        <f t="shared" si="680"/>
        <v>0</v>
      </c>
      <c r="AK1030" s="121">
        <f t="shared" si="680"/>
        <v>0</v>
      </c>
      <c r="AL1030" s="121">
        <f t="shared" si="680"/>
        <v>0</v>
      </c>
      <c r="AM1030" s="121">
        <f t="shared" si="680"/>
        <v>0</v>
      </c>
      <c r="AN1030" s="121">
        <f t="shared" si="680"/>
        <v>0</v>
      </c>
      <c r="AO1030" s="701">
        <f t="shared" si="680"/>
        <v>0</v>
      </c>
      <c r="AP1030" s="122"/>
      <c r="AQ1030" s="123">
        <f t="shared" si="681"/>
        <v>0</v>
      </c>
      <c r="AR1030" s="121">
        <f t="shared" si="681"/>
        <v>0</v>
      </c>
      <c r="AS1030" s="121">
        <f t="shared" si="681"/>
        <v>0</v>
      </c>
      <c r="AT1030" s="121">
        <f t="shared" si="681"/>
        <v>0</v>
      </c>
      <c r="AU1030" s="121">
        <f t="shared" si="681"/>
        <v>0</v>
      </c>
      <c r="AV1030" s="121">
        <f t="shared" si="681"/>
        <v>0</v>
      </c>
      <c r="AW1030" s="121">
        <f t="shared" si="681"/>
        <v>0</v>
      </c>
      <c r="AX1030" s="121">
        <f t="shared" si="681"/>
        <v>0</v>
      </c>
      <c r="AY1030" s="121">
        <f t="shared" si="681"/>
        <v>0</v>
      </c>
      <c r="AZ1030" s="121">
        <f t="shared" si="681"/>
        <v>0</v>
      </c>
      <c r="BA1030" s="121">
        <f t="shared" si="681"/>
        <v>0</v>
      </c>
      <c r="BB1030" s="121">
        <f t="shared" si="681"/>
        <v>0</v>
      </c>
      <c r="BC1030" s="121">
        <f t="shared" si="681"/>
        <v>0</v>
      </c>
      <c r="BD1030" s="701">
        <f t="shared" si="681"/>
        <v>0</v>
      </c>
      <c r="BE1030" s="693"/>
      <c r="BF1030" s="122">
        <f t="shared" si="652"/>
        <v>0</v>
      </c>
      <c r="BG1030" s="124"/>
      <c r="BH1030" s="122">
        <f t="shared" si="653"/>
        <v>0</v>
      </c>
      <c r="BI1030" s="124"/>
      <c r="BJ1030" s="122">
        <f t="shared" si="654"/>
        <v>0</v>
      </c>
      <c r="BK1030" s="124"/>
      <c r="BL1030" s="125">
        <f t="shared" si="655"/>
        <v>0</v>
      </c>
      <c r="BM1030" s="124"/>
      <c r="BN1030" s="123">
        <f t="shared" si="677"/>
        <v>0</v>
      </c>
      <c r="BO1030" s="126">
        <f t="shared" si="677"/>
        <v>0</v>
      </c>
      <c r="BP1030" s="127"/>
      <c r="BQ1030" s="410"/>
    </row>
    <row r="1031" spans="1:69" s="58" customFormat="1" ht="17.55" hidden="1" customHeight="1">
      <c r="A1031"/>
      <c r="B1031"/>
      <c r="C1031" s="139" t="str">
        <f t="shared" si="643"/>
        <v>H</v>
      </c>
      <c r="D1031" s="130">
        <f>Parameter!G91</f>
        <v>0</v>
      </c>
      <c r="E1031" s="129" t="str">
        <f t="shared" si="682"/>
        <v>Aglaia Tech</v>
      </c>
      <c r="F1031" s="717"/>
      <c r="G1031" s="123">
        <f t="shared" si="679"/>
        <v>0</v>
      </c>
      <c r="H1031" s="121">
        <f t="shared" si="679"/>
        <v>0</v>
      </c>
      <c r="I1031" s="121">
        <f t="shared" si="679"/>
        <v>0</v>
      </c>
      <c r="J1031" s="121">
        <f t="shared" si="679"/>
        <v>0</v>
      </c>
      <c r="K1031" s="121">
        <f t="shared" si="679"/>
        <v>0</v>
      </c>
      <c r="L1031" s="121">
        <f t="shared" si="679"/>
        <v>0</v>
      </c>
      <c r="M1031" s="121">
        <f t="shared" si="679"/>
        <v>0</v>
      </c>
      <c r="N1031" s="121">
        <f t="shared" si="679"/>
        <v>0</v>
      </c>
      <c r="O1031" s="121">
        <f t="shared" si="679"/>
        <v>0</v>
      </c>
      <c r="P1031" s="126">
        <f t="shared" si="679"/>
        <v>0</v>
      </c>
      <c r="Q1031" s="122"/>
      <c r="R1031" s="408">
        <f t="shared" si="645"/>
        <v>0</v>
      </c>
      <c r="S1031" s="693"/>
      <c r="T1031" s="700">
        <f t="shared" si="673"/>
        <v>0</v>
      </c>
      <c r="U1031" s="701">
        <f t="shared" si="673"/>
        <v>0</v>
      </c>
      <c r="V1031" s="693"/>
      <c r="W1031" s="700">
        <f t="shared" si="674"/>
        <v>0</v>
      </c>
      <c r="X1031" s="126">
        <f t="shared" si="674"/>
        <v>0</v>
      </c>
      <c r="Y1031" s="696">
        <f t="shared" si="648"/>
        <v>0</v>
      </c>
      <c r="Z1031" s="408">
        <f t="shared" si="649"/>
        <v>0</v>
      </c>
      <c r="AA1031" s="127"/>
      <c r="AB1031" s="123">
        <f t="shared" si="680"/>
        <v>0</v>
      </c>
      <c r="AC1031" s="121">
        <f t="shared" si="680"/>
        <v>0</v>
      </c>
      <c r="AD1031" s="121">
        <f t="shared" si="680"/>
        <v>0</v>
      </c>
      <c r="AE1031" s="121">
        <f t="shared" si="680"/>
        <v>0</v>
      </c>
      <c r="AF1031" s="121">
        <f t="shared" si="680"/>
        <v>0</v>
      </c>
      <c r="AG1031" s="121">
        <f t="shared" si="680"/>
        <v>0</v>
      </c>
      <c r="AH1031" s="121">
        <f t="shared" si="680"/>
        <v>0</v>
      </c>
      <c r="AI1031" s="121">
        <f t="shared" si="680"/>
        <v>0</v>
      </c>
      <c r="AJ1031" s="121">
        <f t="shared" si="680"/>
        <v>0</v>
      </c>
      <c r="AK1031" s="121">
        <f t="shared" si="680"/>
        <v>0</v>
      </c>
      <c r="AL1031" s="121">
        <f t="shared" si="680"/>
        <v>0</v>
      </c>
      <c r="AM1031" s="121">
        <f t="shared" si="680"/>
        <v>0</v>
      </c>
      <c r="AN1031" s="121">
        <f t="shared" si="680"/>
        <v>0</v>
      </c>
      <c r="AO1031" s="701">
        <f t="shared" si="680"/>
        <v>0</v>
      </c>
      <c r="AP1031" s="122"/>
      <c r="AQ1031" s="123">
        <f t="shared" si="681"/>
        <v>0</v>
      </c>
      <c r="AR1031" s="121">
        <f t="shared" si="681"/>
        <v>0</v>
      </c>
      <c r="AS1031" s="121">
        <f t="shared" si="681"/>
        <v>0</v>
      </c>
      <c r="AT1031" s="121">
        <f t="shared" si="681"/>
        <v>0</v>
      </c>
      <c r="AU1031" s="121">
        <f t="shared" si="681"/>
        <v>0</v>
      </c>
      <c r="AV1031" s="121">
        <f t="shared" si="681"/>
        <v>0</v>
      </c>
      <c r="AW1031" s="121">
        <f t="shared" si="681"/>
        <v>0</v>
      </c>
      <c r="AX1031" s="121">
        <f t="shared" si="681"/>
        <v>0</v>
      </c>
      <c r="AY1031" s="121">
        <f t="shared" si="681"/>
        <v>0</v>
      </c>
      <c r="AZ1031" s="121">
        <f t="shared" si="681"/>
        <v>0</v>
      </c>
      <c r="BA1031" s="121">
        <f t="shared" si="681"/>
        <v>0</v>
      </c>
      <c r="BB1031" s="121">
        <f t="shared" si="681"/>
        <v>0</v>
      </c>
      <c r="BC1031" s="121">
        <f t="shared" si="681"/>
        <v>0</v>
      </c>
      <c r="BD1031" s="701">
        <f t="shared" si="681"/>
        <v>0</v>
      </c>
      <c r="BE1031" s="693"/>
      <c r="BF1031" s="122">
        <f t="shared" si="652"/>
        <v>0</v>
      </c>
      <c r="BG1031" s="124"/>
      <c r="BH1031" s="122">
        <f t="shared" si="653"/>
        <v>0</v>
      </c>
      <c r="BI1031" s="124"/>
      <c r="BJ1031" s="122">
        <f t="shared" si="654"/>
        <v>0</v>
      </c>
      <c r="BK1031" s="124"/>
      <c r="BL1031" s="125">
        <f t="shared" si="655"/>
        <v>0</v>
      </c>
      <c r="BM1031" s="124"/>
      <c r="BN1031" s="123">
        <f t="shared" si="677"/>
        <v>0</v>
      </c>
      <c r="BO1031" s="126">
        <f t="shared" si="677"/>
        <v>0</v>
      </c>
      <c r="BP1031" s="127"/>
      <c r="BQ1031" s="410"/>
    </row>
    <row r="1032" spans="1:69" s="58" customFormat="1" ht="17.55" hidden="1" customHeight="1">
      <c r="A1032"/>
      <c r="B1032"/>
      <c r="C1032" s="139" t="str">
        <f t="shared" si="643"/>
        <v>H</v>
      </c>
      <c r="D1032" s="130">
        <f t="shared" ref="D1032:D1064" si="683">$D1031</f>
        <v>0</v>
      </c>
      <c r="E1032" s="129" t="str">
        <f t="shared" si="682"/>
        <v>Bayer</v>
      </c>
      <c r="F1032" s="717"/>
      <c r="G1032" s="123">
        <f t="shared" si="679"/>
        <v>0</v>
      </c>
      <c r="H1032" s="121">
        <f t="shared" si="679"/>
        <v>0</v>
      </c>
      <c r="I1032" s="121">
        <f t="shared" si="679"/>
        <v>0</v>
      </c>
      <c r="J1032" s="121">
        <f t="shared" si="679"/>
        <v>0</v>
      </c>
      <c r="K1032" s="121">
        <f t="shared" si="679"/>
        <v>0</v>
      </c>
      <c r="L1032" s="121">
        <f t="shared" si="679"/>
        <v>0</v>
      </c>
      <c r="M1032" s="121">
        <f t="shared" si="679"/>
        <v>0</v>
      </c>
      <c r="N1032" s="121">
        <f t="shared" si="679"/>
        <v>0</v>
      </c>
      <c r="O1032" s="121">
        <f t="shared" si="679"/>
        <v>0</v>
      </c>
      <c r="P1032" s="126">
        <f t="shared" si="679"/>
        <v>0</v>
      </c>
      <c r="Q1032" s="122"/>
      <c r="R1032" s="408">
        <f t="shared" si="645"/>
        <v>0</v>
      </c>
      <c r="S1032" s="693"/>
      <c r="T1032" s="700">
        <f t="shared" si="673"/>
        <v>0</v>
      </c>
      <c r="U1032" s="701">
        <f t="shared" si="673"/>
        <v>0</v>
      </c>
      <c r="V1032" s="693"/>
      <c r="W1032" s="700">
        <f t="shared" si="674"/>
        <v>0</v>
      </c>
      <c r="X1032" s="126">
        <f t="shared" si="674"/>
        <v>0</v>
      </c>
      <c r="Y1032" s="696">
        <f t="shared" si="648"/>
        <v>0</v>
      </c>
      <c r="Z1032" s="408">
        <f t="shared" si="649"/>
        <v>0</v>
      </c>
      <c r="AA1032" s="127"/>
      <c r="AB1032" s="123">
        <f t="shared" si="680"/>
        <v>0</v>
      </c>
      <c r="AC1032" s="121">
        <f t="shared" si="680"/>
        <v>0</v>
      </c>
      <c r="AD1032" s="121">
        <f t="shared" si="680"/>
        <v>0</v>
      </c>
      <c r="AE1032" s="121">
        <f t="shared" si="680"/>
        <v>0</v>
      </c>
      <c r="AF1032" s="121">
        <f t="shared" si="680"/>
        <v>0</v>
      </c>
      <c r="AG1032" s="121">
        <f t="shared" si="680"/>
        <v>0</v>
      </c>
      <c r="AH1032" s="121">
        <f t="shared" si="680"/>
        <v>0</v>
      </c>
      <c r="AI1032" s="121">
        <f t="shared" si="680"/>
        <v>0</v>
      </c>
      <c r="AJ1032" s="121">
        <f t="shared" si="680"/>
        <v>0</v>
      </c>
      <c r="AK1032" s="121">
        <f t="shared" si="680"/>
        <v>0</v>
      </c>
      <c r="AL1032" s="121">
        <f t="shared" si="680"/>
        <v>0</v>
      </c>
      <c r="AM1032" s="121">
        <f t="shared" si="680"/>
        <v>0</v>
      </c>
      <c r="AN1032" s="121">
        <f t="shared" si="680"/>
        <v>0</v>
      </c>
      <c r="AO1032" s="701">
        <f t="shared" si="680"/>
        <v>0</v>
      </c>
      <c r="AP1032" s="122"/>
      <c r="AQ1032" s="123">
        <f t="shared" si="681"/>
        <v>0</v>
      </c>
      <c r="AR1032" s="121">
        <f t="shared" si="681"/>
        <v>0</v>
      </c>
      <c r="AS1032" s="121">
        <f t="shared" si="681"/>
        <v>0</v>
      </c>
      <c r="AT1032" s="121">
        <f t="shared" si="681"/>
        <v>0</v>
      </c>
      <c r="AU1032" s="121">
        <f t="shared" si="681"/>
        <v>0</v>
      </c>
      <c r="AV1032" s="121">
        <f t="shared" si="681"/>
        <v>0</v>
      </c>
      <c r="AW1032" s="121">
        <f t="shared" si="681"/>
        <v>0</v>
      </c>
      <c r="AX1032" s="121">
        <f t="shared" si="681"/>
        <v>0</v>
      </c>
      <c r="AY1032" s="121">
        <f t="shared" si="681"/>
        <v>0</v>
      </c>
      <c r="AZ1032" s="121">
        <f t="shared" si="681"/>
        <v>0</v>
      </c>
      <c r="BA1032" s="121">
        <f t="shared" si="681"/>
        <v>0</v>
      </c>
      <c r="BB1032" s="121">
        <f t="shared" si="681"/>
        <v>0</v>
      </c>
      <c r="BC1032" s="121">
        <f t="shared" si="681"/>
        <v>0</v>
      </c>
      <c r="BD1032" s="701">
        <f t="shared" si="681"/>
        <v>0</v>
      </c>
      <c r="BE1032" s="693"/>
      <c r="BF1032" s="122">
        <f t="shared" si="652"/>
        <v>0</v>
      </c>
      <c r="BG1032" s="124"/>
      <c r="BH1032" s="122">
        <f t="shared" si="653"/>
        <v>0</v>
      </c>
      <c r="BI1032" s="124"/>
      <c r="BJ1032" s="122">
        <f t="shared" si="654"/>
        <v>0</v>
      </c>
      <c r="BK1032" s="124"/>
      <c r="BL1032" s="125">
        <f t="shared" si="655"/>
        <v>0</v>
      </c>
      <c r="BM1032" s="124"/>
      <c r="BN1032" s="123">
        <f t="shared" si="677"/>
        <v>0</v>
      </c>
      <c r="BO1032" s="126">
        <f t="shared" si="677"/>
        <v>0</v>
      </c>
      <c r="BP1032" s="127"/>
      <c r="BQ1032" s="410"/>
    </row>
    <row r="1033" spans="1:69" s="58" customFormat="1" ht="17.55" hidden="1" customHeight="1">
      <c r="A1033"/>
      <c r="B1033"/>
      <c r="C1033" s="139" t="str">
        <f t="shared" si="643"/>
        <v>H</v>
      </c>
      <c r="D1033" s="130">
        <f t="shared" si="683"/>
        <v>0</v>
      </c>
      <c r="E1033" s="129" t="str">
        <f t="shared" si="682"/>
        <v>Comet</v>
      </c>
      <c r="F1033" s="717"/>
      <c r="G1033" s="123">
        <f t="shared" si="679"/>
        <v>0</v>
      </c>
      <c r="H1033" s="121">
        <f t="shared" si="679"/>
        <v>0</v>
      </c>
      <c r="I1033" s="121">
        <f t="shared" si="679"/>
        <v>0</v>
      </c>
      <c r="J1033" s="121">
        <f t="shared" si="679"/>
        <v>0</v>
      </c>
      <c r="K1033" s="121">
        <f t="shared" si="679"/>
        <v>0</v>
      </c>
      <c r="L1033" s="121">
        <f t="shared" si="679"/>
        <v>0</v>
      </c>
      <c r="M1033" s="121">
        <f t="shared" si="679"/>
        <v>0</v>
      </c>
      <c r="N1033" s="121">
        <f t="shared" si="679"/>
        <v>0</v>
      </c>
      <c r="O1033" s="121">
        <f t="shared" si="679"/>
        <v>0</v>
      </c>
      <c r="P1033" s="126">
        <f t="shared" si="679"/>
        <v>0</v>
      </c>
      <c r="Q1033" s="122"/>
      <c r="R1033" s="408">
        <f t="shared" si="645"/>
        <v>0</v>
      </c>
      <c r="S1033" s="693"/>
      <c r="T1033" s="700">
        <f t="shared" si="673"/>
        <v>0</v>
      </c>
      <c r="U1033" s="701">
        <f t="shared" si="673"/>
        <v>0</v>
      </c>
      <c r="V1033" s="693"/>
      <c r="W1033" s="700">
        <f t="shared" si="674"/>
        <v>0</v>
      </c>
      <c r="X1033" s="126">
        <f t="shared" si="674"/>
        <v>0</v>
      </c>
      <c r="Y1033" s="696">
        <f t="shared" si="648"/>
        <v>0</v>
      </c>
      <c r="Z1033" s="408">
        <f t="shared" si="649"/>
        <v>0</v>
      </c>
      <c r="AA1033" s="127"/>
      <c r="AB1033" s="123">
        <f t="shared" si="680"/>
        <v>0</v>
      </c>
      <c r="AC1033" s="121">
        <f t="shared" si="680"/>
        <v>0</v>
      </c>
      <c r="AD1033" s="121">
        <f t="shared" si="680"/>
        <v>0</v>
      </c>
      <c r="AE1033" s="121">
        <f t="shared" si="680"/>
        <v>0</v>
      </c>
      <c r="AF1033" s="121">
        <f t="shared" si="680"/>
        <v>0</v>
      </c>
      <c r="AG1033" s="121">
        <f t="shared" si="680"/>
        <v>0</v>
      </c>
      <c r="AH1033" s="121">
        <f t="shared" si="680"/>
        <v>0</v>
      </c>
      <c r="AI1033" s="121">
        <f t="shared" si="680"/>
        <v>0</v>
      </c>
      <c r="AJ1033" s="121">
        <f t="shared" si="680"/>
        <v>0</v>
      </c>
      <c r="AK1033" s="121">
        <f t="shared" si="680"/>
        <v>0</v>
      </c>
      <c r="AL1033" s="121">
        <f t="shared" si="680"/>
        <v>0</v>
      </c>
      <c r="AM1033" s="121">
        <f t="shared" si="680"/>
        <v>0</v>
      </c>
      <c r="AN1033" s="121">
        <f t="shared" si="680"/>
        <v>0</v>
      </c>
      <c r="AO1033" s="701">
        <f t="shared" si="680"/>
        <v>0</v>
      </c>
      <c r="AP1033" s="122"/>
      <c r="AQ1033" s="123">
        <f t="shared" si="681"/>
        <v>0</v>
      </c>
      <c r="AR1033" s="121">
        <f t="shared" si="681"/>
        <v>0</v>
      </c>
      <c r="AS1033" s="121">
        <f t="shared" si="681"/>
        <v>0</v>
      </c>
      <c r="AT1033" s="121">
        <f t="shared" si="681"/>
        <v>0</v>
      </c>
      <c r="AU1033" s="121">
        <f t="shared" si="681"/>
        <v>0</v>
      </c>
      <c r="AV1033" s="121">
        <f t="shared" si="681"/>
        <v>0</v>
      </c>
      <c r="AW1033" s="121">
        <f t="shared" si="681"/>
        <v>0</v>
      </c>
      <c r="AX1033" s="121">
        <f t="shared" si="681"/>
        <v>0</v>
      </c>
      <c r="AY1033" s="121">
        <f t="shared" si="681"/>
        <v>0</v>
      </c>
      <c r="AZ1033" s="121">
        <f t="shared" si="681"/>
        <v>0</v>
      </c>
      <c r="BA1033" s="121">
        <f t="shared" si="681"/>
        <v>0</v>
      </c>
      <c r="BB1033" s="121">
        <f t="shared" si="681"/>
        <v>0</v>
      </c>
      <c r="BC1033" s="121">
        <f t="shared" si="681"/>
        <v>0</v>
      </c>
      <c r="BD1033" s="701">
        <f t="shared" si="681"/>
        <v>0</v>
      </c>
      <c r="BE1033" s="693"/>
      <c r="BF1033" s="122">
        <f t="shared" si="652"/>
        <v>0</v>
      </c>
      <c r="BG1033" s="124"/>
      <c r="BH1033" s="122">
        <f t="shared" si="653"/>
        <v>0</v>
      </c>
      <c r="BI1033" s="124"/>
      <c r="BJ1033" s="122">
        <f t="shared" si="654"/>
        <v>0</v>
      </c>
      <c r="BK1033" s="124"/>
      <c r="BL1033" s="125">
        <f t="shared" si="655"/>
        <v>0</v>
      </c>
      <c r="BM1033" s="124"/>
      <c r="BN1033" s="123">
        <f t="shared" si="677"/>
        <v>0</v>
      </c>
      <c r="BO1033" s="126">
        <f t="shared" si="677"/>
        <v>0</v>
      </c>
      <c r="BP1033" s="127"/>
      <c r="BQ1033" s="410"/>
    </row>
    <row r="1034" spans="1:69" s="58" customFormat="1" ht="17.55" hidden="1" customHeight="1">
      <c r="A1034"/>
      <c r="B1034"/>
      <c r="C1034" s="139" t="str">
        <f t="shared" si="643"/>
        <v>H</v>
      </c>
      <c r="D1034" s="130">
        <f t="shared" si="683"/>
        <v>0</v>
      </c>
      <c r="E1034" s="129" t="str">
        <f t="shared" si="682"/>
        <v>Dongjin Semichem</v>
      </c>
      <c r="F1034" s="717"/>
      <c r="G1034" s="123">
        <f t="shared" si="679"/>
        <v>0</v>
      </c>
      <c r="H1034" s="121">
        <f t="shared" si="679"/>
        <v>0</v>
      </c>
      <c r="I1034" s="121">
        <f t="shared" si="679"/>
        <v>0</v>
      </c>
      <c r="J1034" s="121">
        <f t="shared" si="679"/>
        <v>0</v>
      </c>
      <c r="K1034" s="121">
        <f t="shared" si="679"/>
        <v>0</v>
      </c>
      <c r="L1034" s="121">
        <f t="shared" si="679"/>
        <v>0</v>
      </c>
      <c r="M1034" s="121">
        <f t="shared" si="679"/>
        <v>0</v>
      </c>
      <c r="N1034" s="121">
        <f t="shared" si="679"/>
        <v>0</v>
      </c>
      <c r="O1034" s="121">
        <f t="shared" si="679"/>
        <v>0</v>
      </c>
      <c r="P1034" s="126">
        <f t="shared" si="679"/>
        <v>0</v>
      </c>
      <c r="Q1034" s="122"/>
      <c r="R1034" s="408">
        <f t="shared" si="645"/>
        <v>0</v>
      </c>
      <c r="S1034" s="693"/>
      <c r="T1034" s="700">
        <f t="shared" si="673"/>
        <v>0</v>
      </c>
      <c r="U1034" s="701">
        <f t="shared" si="673"/>
        <v>0</v>
      </c>
      <c r="V1034" s="693"/>
      <c r="W1034" s="700">
        <f t="shared" si="674"/>
        <v>0</v>
      </c>
      <c r="X1034" s="126">
        <f t="shared" si="674"/>
        <v>0</v>
      </c>
      <c r="Y1034" s="696">
        <f t="shared" si="648"/>
        <v>0</v>
      </c>
      <c r="Z1034" s="408">
        <f t="shared" si="649"/>
        <v>0</v>
      </c>
      <c r="AA1034" s="127"/>
      <c r="AB1034" s="123">
        <f t="shared" si="680"/>
        <v>0</v>
      </c>
      <c r="AC1034" s="121">
        <f t="shared" si="680"/>
        <v>0</v>
      </c>
      <c r="AD1034" s="121">
        <f t="shared" si="680"/>
        <v>0</v>
      </c>
      <c r="AE1034" s="121">
        <f t="shared" si="680"/>
        <v>0</v>
      </c>
      <c r="AF1034" s="121">
        <f t="shared" si="680"/>
        <v>0</v>
      </c>
      <c r="AG1034" s="121">
        <f t="shared" si="680"/>
        <v>0</v>
      </c>
      <c r="AH1034" s="121">
        <f t="shared" si="680"/>
        <v>0</v>
      </c>
      <c r="AI1034" s="121">
        <f t="shared" si="680"/>
        <v>0</v>
      </c>
      <c r="AJ1034" s="121">
        <f t="shared" si="680"/>
        <v>0</v>
      </c>
      <c r="AK1034" s="121">
        <f t="shared" si="680"/>
        <v>0</v>
      </c>
      <c r="AL1034" s="121">
        <f t="shared" si="680"/>
        <v>0</v>
      </c>
      <c r="AM1034" s="121">
        <f t="shared" si="680"/>
        <v>0</v>
      </c>
      <c r="AN1034" s="121">
        <f t="shared" si="680"/>
        <v>0</v>
      </c>
      <c r="AO1034" s="701">
        <f t="shared" si="680"/>
        <v>0</v>
      </c>
      <c r="AP1034" s="122"/>
      <c r="AQ1034" s="123">
        <f t="shared" si="681"/>
        <v>0</v>
      </c>
      <c r="AR1034" s="121">
        <f t="shared" si="681"/>
        <v>0</v>
      </c>
      <c r="AS1034" s="121">
        <f t="shared" si="681"/>
        <v>0</v>
      </c>
      <c r="AT1034" s="121">
        <f t="shared" si="681"/>
        <v>0</v>
      </c>
      <c r="AU1034" s="121">
        <f t="shared" si="681"/>
        <v>0</v>
      </c>
      <c r="AV1034" s="121">
        <f t="shared" si="681"/>
        <v>0</v>
      </c>
      <c r="AW1034" s="121">
        <f t="shared" si="681"/>
        <v>0</v>
      </c>
      <c r="AX1034" s="121">
        <f t="shared" si="681"/>
        <v>0</v>
      </c>
      <c r="AY1034" s="121">
        <f t="shared" si="681"/>
        <v>0</v>
      </c>
      <c r="AZ1034" s="121">
        <f t="shared" si="681"/>
        <v>0</v>
      </c>
      <c r="BA1034" s="121">
        <f t="shared" si="681"/>
        <v>0</v>
      </c>
      <c r="BB1034" s="121">
        <f t="shared" si="681"/>
        <v>0</v>
      </c>
      <c r="BC1034" s="121">
        <f t="shared" si="681"/>
        <v>0</v>
      </c>
      <c r="BD1034" s="701">
        <f t="shared" si="681"/>
        <v>0</v>
      </c>
      <c r="BE1034" s="693"/>
      <c r="BF1034" s="122">
        <f t="shared" si="652"/>
        <v>0</v>
      </c>
      <c r="BG1034" s="124"/>
      <c r="BH1034" s="122">
        <f t="shared" si="653"/>
        <v>0</v>
      </c>
      <c r="BI1034" s="124"/>
      <c r="BJ1034" s="122">
        <f t="shared" si="654"/>
        <v>0</v>
      </c>
      <c r="BK1034" s="124"/>
      <c r="BL1034" s="125">
        <f t="shared" si="655"/>
        <v>0</v>
      </c>
      <c r="BM1034" s="124"/>
      <c r="BN1034" s="123">
        <f t="shared" si="677"/>
        <v>0</v>
      </c>
      <c r="BO1034" s="126">
        <f t="shared" si="677"/>
        <v>0</v>
      </c>
      <c r="BP1034" s="127"/>
      <c r="BQ1034" s="410"/>
    </row>
    <row r="1035" spans="1:69" s="58" customFormat="1" ht="17.55" hidden="1" customHeight="1">
      <c r="A1035"/>
      <c r="B1035"/>
      <c r="C1035" s="139" t="str">
        <f t="shared" si="643"/>
        <v>H</v>
      </c>
      <c r="D1035" s="130">
        <f t="shared" si="683"/>
        <v>0</v>
      </c>
      <c r="E1035" s="129" t="str">
        <f t="shared" si="682"/>
        <v>Duksan Neolux</v>
      </c>
      <c r="F1035" s="717"/>
      <c r="G1035" s="123">
        <f t="shared" si="679"/>
        <v>0</v>
      </c>
      <c r="H1035" s="121">
        <f t="shared" si="679"/>
        <v>0</v>
      </c>
      <c r="I1035" s="121">
        <f t="shared" si="679"/>
        <v>0</v>
      </c>
      <c r="J1035" s="121">
        <f t="shared" si="679"/>
        <v>0</v>
      </c>
      <c r="K1035" s="121">
        <f t="shared" si="679"/>
        <v>0</v>
      </c>
      <c r="L1035" s="121">
        <f t="shared" si="679"/>
        <v>0</v>
      </c>
      <c r="M1035" s="121">
        <f t="shared" si="679"/>
        <v>0</v>
      </c>
      <c r="N1035" s="121">
        <f t="shared" si="679"/>
        <v>0</v>
      </c>
      <c r="O1035" s="121">
        <f t="shared" si="679"/>
        <v>0</v>
      </c>
      <c r="P1035" s="126">
        <f t="shared" si="679"/>
        <v>0</v>
      </c>
      <c r="Q1035" s="122"/>
      <c r="R1035" s="408">
        <f t="shared" si="645"/>
        <v>0</v>
      </c>
      <c r="S1035" s="693"/>
      <c r="T1035" s="700">
        <f t="shared" si="673"/>
        <v>0</v>
      </c>
      <c r="U1035" s="701">
        <f t="shared" si="673"/>
        <v>0</v>
      </c>
      <c r="V1035" s="693"/>
      <c r="W1035" s="700">
        <f t="shared" si="674"/>
        <v>0</v>
      </c>
      <c r="X1035" s="126">
        <f t="shared" si="674"/>
        <v>0</v>
      </c>
      <c r="Y1035" s="696">
        <f t="shared" si="648"/>
        <v>0</v>
      </c>
      <c r="Z1035" s="408">
        <f t="shared" si="649"/>
        <v>0</v>
      </c>
      <c r="AA1035" s="127"/>
      <c r="AB1035" s="123">
        <f t="shared" si="680"/>
        <v>0</v>
      </c>
      <c r="AC1035" s="121">
        <f t="shared" si="680"/>
        <v>0</v>
      </c>
      <c r="AD1035" s="121">
        <f t="shared" si="680"/>
        <v>0</v>
      </c>
      <c r="AE1035" s="121">
        <f t="shared" si="680"/>
        <v>0</v>
      </c>
      <c r="AF1035" s="121">
        <f t="shared" si="680"/>
        <v>0</v>
      </c>
      <c r="AG1035" s="121">
        <f t="shared" si="680"/>
        <v>0</v>
      </c>
      <c r="AH1035" s="121">
        <f t="shared" si="680"/>
        <v>0</v>
      </c>
      <c r="AI1035" s="121">
        <f t="shared" si="680"/>
        <v>0</v>
      </c>
      <c r="AJ1035" s="121">
        <f t="shared" si="680"/>
        <v>0</v>
      </c>
      <c r="AK1035" s="121">
        <f t="shared" si="680"/>
        <v>0</v>
      </c>
      <c r="AL1035" s="121">
        <f t="shared" si="680"/>
        <v>0</v>
      </c>
      <c r="AM1035" s="121">
        <f t="shared" si="680"/>
        <v>0</v>
      </c>
      <c r="AN1035" s="121">
        <f t="shared" si="680"/>
        <v>0</v>
      </c>
      <c r="AO1035" s="701">
        <f t="shared" si="680"/>
        <v>0</v>
      </c>
      <c r="AP1035" s="122"/>
      <c r="AQ1035" s="123">
        <f t="shared" si="681"/>
        <v>0</v>
      </c>
      <c r="AR1035" s="121">
        <f t="shared" si="681"/>
        <v>0</v>
      </c>
      <c r="AS1035" s="121">
        <f t="shared" si="681"/>
        <v>0</v>
      </c>
      <c r="AT1035" s="121">
        <f t="shared" si="681"/>
        <v>0</v>
      </c>
      <c r="AU1035" s="121">
        <f t="shared" si="681"/>
        <v>0</v>
      </c>
      <c r="AV1035" s="121">
        <f t="shared" si="681"/>
        <v>0</v>
      </c>
      <c r="AW1035" s="121">
        <f t="shared" si="681"/>
        <v>0</v>
      </c>
      <c r="AX1035" s="121">
        <f t="shared" si="681"/>
        <v>0</v>
      </c>
      <c r="AY1035" s="121">
        <f t="shared" si="681"/>
        <v>0</v>
      </c>
      <c r="AZ1035" s="121">
        <f t="shared" si="681"/>
        <v>0</v>
      </c>
      <c r="BA1035" s="121">
        <f t="shared" si="681"/>
        <v>0</v>
      </c>
      <c r="BB1035" s="121">
        <f t="shared" si="681"/>
        <v>0</v>
      </c>
      <c r="BC1035" s="121">
        <f t="shared" si="681"/>
        <v>0</v>
      </c>
      <c r="BD1035" s="701">
        <f t="shared" si="681"/>
        <v>0</v>
      </c>
      <c r="BE1035" s="693"/>
      <c r="BF1035" s="122">
        <f t="shared" si="652"/>
        <v>0</v>
      </c>
      <c r="BG1035" s="124"/>
      <c r="BH1035" s="122">
        <f t="shared" si="653"/>
        <v>0</v>
      </c>
      <c r="BI1035" s="124"/>
      <c r="BJ1035" s="122">
        <f t="shared" si="654"/>
        <v>0</v>
      </c>
      <c r="BK1035" s="124"/>
      <c r="BL1035" s="125">
        <f t="shared" si="655"/>
        <v>0</v>
      </c>
      <c r="BM1035" s="124"/>
      <c r="BN1035" s="123">
        <f t="shared" si="677"/>
        <v>0</v>
      </c>
      <c r="BO1035" s="126">
        <f t="shared" si="677"/>
        <v>0</v>
      </c>
      <c r="BP1035" s="127"/>
      <c r="BQ1035" s="410"/>
    </row>
    <row r="1036" spans="1:69" s="58" customFormat="1" ht="17.55" hidden="1" customHeight="1">
      <c r="A1036"/>
      <c r="B1036"/>
      <c r="C1036" s="139" t="str">
        <f t="shared" si="643"/>
        <v>H</v>
      </c>
      <c r="D1036" s="130">
        <f t="shared" si="683"/>
        <v>0</v>
      </c>
      <c r="E1036" s="129" t="str">
        <f t="shared" si="682"/>
        <v>DuPont</v>
      </c>
      <c r="F1036" s="717"/>
      <c r="G1036" s="123">
        <f t="shared" ref="G1036:P1045" si="684">SUMIFS(Share, Y, $E$3, Config, $G$11, P, G$15, LType, $D1036, MSup, $E1036)</f>
        <v>0</v>
      </c>
      <c r="H1036" s="121">
        <f t="shared" si="684"/>
        <v>0</v>
      </c>
      <c r="I1036" s="121">
        <f t="shared" si="684"/>
        <v>0</v>
      </c>
      <c r="J1036" s="121">
        <f t="shared" si="684"/>
        <v>0</v>
      </c>
      <c r="K1036" s="121">
        <f t="shared" si="684"/>
        <v>0</v>
      </c>
      <c r="L1036" s="121">
        <f t="shared" si="684"/>
        <v>0</v>
      </c>
      <c r="M1036" s="121">
        <f t="shared" si="684"/>
        <v>0</v>
      </c>
      <c r="N1036" s="121">
        <f t="shared" si="684"/>
        <v>0</v>
      </c>
      <c r="O1036" s="121">
        <f t="shared" si="684"/>
        <v>0</v>
      </c>
      <c r="P1036" s="126">
        <f t="shared" si="684"/>
        <v>0</v>
      </c>
      <c r="Q1036" s="122"/>
      <c r="R1036" s="408">
        <f t="shared" si="645"/>
        <v>0</v>
      </c>
      <c r="S1036" s="693"/>
      <c r="T1036" s="700">
        <f t="shared" ref="T1036:U1055" si="685">SUMIFS(Share, Y, $E$3, Config, $T$11, P, T$15, LType, $D1036, MSup, $E1036)</f>
        <v>0</v>
      </c>
      <c r="U1036" s="701">
        <f t="shared" si="685"/>
        <v>0</v>
      </c>
      <c r="V1036" s="693"/>
      <c r="W1036" s="700">
        <f t="shared" ref="W1036:X1055" si="686">SUMIFS(Share, Y, $E$3, Config, $W$11, P, W$15, LType, $D1036, MSup, $E1036)</f>
        <v>0</v>
      </c>
      <c r="X1036" s="126">
        <f t="shared" si="686"/>
        <v>0</v>
      </c>
      <c r="Y1036" s="696">
        <f t="shared" si="648"/>
        <v>0</v>
      </c>
      <c r="Z1036" s="408">
        <f t="shared" si="649"/>
        <v>0</v>
      </c>
      <c r="AA1036" s="127"/>
      <c r="AB1036" s="123">
        <f t="shared" ref="AB1036:AO1045" si="687">SUMIFS(Share, Y, $E$3, Config, $AB$11, P, AB$15, LType, $D1036, MSup, $E1036)</f>
        <v>0</v>
      </c>
      <c r="AC1036" s="121">
        <f t="shared" si="687"/>
        <v>0</v>
      </c>
      <c r="AD1036" s="121">
        <f t="shared" si="687"/>
        <v>0</v>
      </c>
      <c r="AE1036" s="121">
        <f t="shared" si="687"/>
        <v>0</v>
      </c>
      <c r="AF1036" s="121">
        <f t="shared" si="687"/>
        <v>0</v>
      </c>
      <c r="AG1036" s="121">
        <f t="shared" si="687"/>
        <v>0</v>
      </c>
      <c r="AH1036" s="121">
        <f t="shared" si="687"/>
        <v>0</v>
      </c>
      <c r="AI1036" s="121">
        <f t="shared" si="687"/>
        <v>0</v>
      </c>
      <c r="AJ1036" s="121">
        <f t="shared" si="687"/>
        <v>0</v>
      </c>
      <c r="AK1036" s="121">
        <f t="shared" si="687"/>
        <v>0</v>
      </c>
      <c r="AL1036" s="121">
        <f t="shared" si="687"/>
        <v>0</v>
      </c>
      <c r="AM1036" s="121">
        <f t="shared" si="687"/>
        <v>0</v>
      </c>
      <c r="AN1036" s="121">
        <f t="shared" si="687"/>
        <v>0</v>
      </c>
      <c r="AO1036" s="701">
        <f t="shared" si="687"/>
        <v>0</v>
      </c>
      <c r="AP1036" s="122"/>
      <c r="AQ1036" s="123">
        <f t="shared" ref="AQ1036:BD1045" si="688">SUMIFS(Share, Y, $E$3, Config, $AQ$11, P, AQ$15, LType, $D1036, MSup, $E1036)</f>
        <v>0</v>
      </c>
      <c r="AR1036" s="121">
        <f t="shared" si="688"/>
        <v>0</v>
      </c>
      <c r="AS1036" s="121">
        <f t="shared" si="688"/>
        <v>0</v>
      </c>
      <c r="AT1036" s="121">
        <f t="shared" si="688"/>
        <v>0</v>
      </c>
      <c r="AU1036" s="121">
        <f t="shared" si="688"/>
        <v>0</v>
      </c>
      <c r="AV1036" s="121">
        <f t="shared" si="688"/>
        <v>0</v>
      </c>
      <c r="AW1036" s="121">
        <f t="shared" si="688"/>
        <v>0</v>
      </c>
      <c r="AX1036" s="121">
        <f t="shared" si="688"/>
        <v>0</v>
      </c>
      <c r="AY1036" s="121">
        <f t="shared" si="688"/>
        <v>0</v>
      </c>
      <c r="AZ1036" s="121">
        <f t="shared" si="688"/>
        <v>0</v>
      </c>
      <c r="BA1036" s="121">
        <f t="shared" si="688"/>
        <v>0</v>
      </c>
      <c r="BB1036" s="121">
        <f t="shared" si="688"/>
        <v>0</v>
      </c>
      <c r="BC1036" s="121">
        <f t="shared" si="688"/>
        <v>0</v>
      </c>
      <c r="BD1036" s="701">
        <f t="shared" si="688"/>
        <v>0</v>
      </c>
      <c r="BE1036" s="693"/>
      <c r="BF1036" s="122">
        <f t="shared" si="652"/>
        <v>0</v>
      </c>
      <c r="BG1036" s="124"/>
      <c r="BH1036" s="122">
        <f t="shared" si="653"/>
        <v>0</v>
      </c>
      <c r="BI1036" s="124"/>
      <c r="BJ1036" s="122">
        <f t="shared" si="654"/>
        <v>0</v>
      </c>
      <c r="BK1036" s="124"/>
      <c r="BL1036" s="125">
        <f t="shared" si="655"/>
        <v>0</v>
      </c>
      <c r="BM1036" s="124"/>
      <c r="BN1036" s="123">
        <f t="shared" ref="BN1036:BO1055" si="689">SUMIFS(Share, Y, $E$3, Config, $BN$11, P, BN$15, LType, $D1036, MSup, $E1036)</f>
        <v>0</v>
      </c>
      <c r="BO1036" s="126">
        <f t="shared" si="689"/>
        <v>0</v>
      </c>
      <c r="BP1036" s="127"/>
      <c r="BQ1036" s="410"/>
    </row>
    <row r="1037" spans="1:69" s="58" customFormat="1" ht="17.55" hidden="1" customHeight="1">
      <c r="A1037"/>
      <c r="B1037"/>
      <c r="C1037" s="139" t="str">
        <f t="shared" si="643"/>
        <v>H</v>
      </c>
      <c r="D1037" s="130">
        <f t="shared" si="683"/>
        <v>0</v>
      </c>
      <c r="E1037" s="129" t="str">
        <f t="shared" si="682"/>
        <v>EMT</v>
      </c>
      <c r="F1037" s="717"/>
      <c r="G1037" s="123">
        <f t="shared" si="684"/>
        <v>0</v>
      </c>
      <c r="H1037" s="121">
        <f t="shared" si="684"/>
        <v>0</v>
      </c>
      <c r="I1037" s="121">
        <f t="shared" si="684"/>
        <v>0</v>
      </c>
      <c r="J1037" s="121">
        <f t="shared" si="684"/>
        <v>0</v>
      </c>
      <c r="K1037" s="121">
        <f t="shared" si="684"/>
        <v>0</v>
      </c>
      <c r="L1037" s="121">
        <f t="shared" si="684"/>
        <v>0</v>
      </c>
      <c r="M1037" s="121">
        <f t="shared" si="684"/>
        <v>0</v>
      </c>
      <c r="N1037" s="121">
        <f t="shared" si="684"/>
        <v>0</v>
      </c>
      <c r="O1037" s="121">
        <f t="shared" si="684"/>
        <v>0</v>
      </c>
      <c r="P1037" s="126">
        <f t="shared" si="684"/>
        <v>0</v>
      </c>
      <c r="Q1037" s="122"/>
      <c r="R1037" s="408">
        <f t="shared" si="645"/>
        <v>0</v>
      </c>
      <c r="S1037" s="693"/>
      <c r="T1037" s="700">
        <f t="shared" si="685"/>
        <v>0</v>
      </c>
      <c r="U1037" s="701">
        <f t="shared" si="685"/>
        <v>0</v>
      </c>
      <c r="V1037" s="693"/>
      <c r="W1037" s="700">
        <f t="shared" si="686"/>
        <v>0</v>
      </c>
      <c r="X1037" s="126">
        <f t="shared" si="686"/>
        <v>0</v>
      </c>
      <c r="Y1037" s="696">
        <f t="shared" si="648"/>
        <v>0</v>
      </c>
      <c r="Z1037" s="408">
        <f t="shared" si="649"/>
        <v>0</v>
      </c>
      <c r="AA1037" s="127"/>
      <c r="AB1037" s="123">
        <f t="shared" si="687"/>
        <v>0</v>
      </c>
      <c r="AC1037" s="121">
        <f t="shared" si="687"/>
        <v>0</v>
      </c>
      <c r="AD1037" s="121">
        <f t="shared" si="687"/>
        <v>0</v>
      </c>
      <c r="AE1037" s="121">
        <f t="shared" si="687"/>
        <v>0</v>
      </c>
      <c r="AF1037" s="121">
        <f t="shared" si="687"/>
        <v>0</v>
      </c>
      <c r="AG1037" s="121">
        <f t="shared" si="687"/>
        <v>0</v>
      </c>
      <c r="AH1037" s="121">
        <f t="shared" si="687"/>
        <v>0</v>
      </c>
      <c r="AI1037" s="121">
        <f t="shared" si="687"/>
        <v>0</v>
      </c>
      <c r="AJ1037" s="121">
        <f t="shared" si="687"/>
        <v>0</v>
      </c>
      <c r="AK1037" s="121">
        <f t="shared" si="687"/>
        <v>0</v>
      </c>
      <c r="AL1037" s="121">
        <f t="shared" si="687"/>
        <v>0</v>
      </c>
      <c r="AM1037" s="121">
        <f t="shared" si="687"/>
        <v>0</v>
      </c>
      <c r="AN1037" s="121">
        <f t="shared" si="687"/>
        <v>0</v>
      </c>
      <c r="AO1037" s="701">
        <f t="shared" si="687"/>
        <v>0</v>
      </c>
      <c r="AP1037" s="122"/>
      <c r="AQ1037" s="123">
        <f t="shared" si="688"/>
        <v>0</v>
      </c>
      <c r="AR1037" s="121">
        <f t="shared" si="688"/>
        <v>0</v>
      </c>
      <c r="AS1037" s="121">
        <f t="shared" si="688"/>
        <v>0</v>
      </c>
      <c r="AT1037" s="121">
        <f t="shared" si="688"/>
        <v>0</v>
      </c>
      <c r="AU1037" s="121">
        <f t="shared" si="688"/>
        <v>0</v>
      </c>
      <c r="AV1037" s="121">
        <f t="shared" si="688"/>
        <v>0</v>
      </c>
      <c r="AW1037" s="121">
        <f t="shared" si="688"/>
        <v>0</v>
      </c>
      <c r="AX1037" s="121">
        <f t="shared" si="688"/>
        <v>0</v>
      </c>
      <c r="AY1037" s="121">
        <f t="shared" si="688"/>
        <v>0</v>
      </c>
      <c r="AZ1037" s="121">
        <f t="shared" si="688"/>
        <v>0</v>
      </c>
      <c r="BA1037" s="121">
        <f t="shared" si="688"/>
        <v>0</v>
      </c>
      <c r="BB1037" s="121">
        <f t="shared" si="688"/>
        <v>0</v>
      </c>
      <c r="BC1037" s="121">
        <f t="shared" si="688"/>
        <v>0</v>
      </c>
      <c r="BD1037" s="701">
        <f t="shared" si="688"/>
        <v>0</v>
      </c>
      <c r="BE1037" s="693"/>
      <c r="BF1037" s="122">
        <f t="shared" si="652"/>
        <v>0</v>
      </c>
      <c r="BG1037" s="124"/>
      <c r="BH1037" s="122">
        <f t="shared" si="653"/>
        <v>0</v>
      </c>
      <c r="BI1037" s="124"/>
      <c r="BJ1037" s="122">
        <f t="shared" si="654"/>
        <v>0</v>
      </c>
      <c r="BK1037" s="124"/>
      <c r="BL1037" s="125">
        <f t="shared" si="655"/>
        <v>0</v>
      </c>
      <c r="BM1037" s="124"/>
      <c r="BN1037" s="123">
        <f t="shared" si="689"/>
        <v>0</v>
      </c>
      <c r="BO1037" s="126">
        <f t="shared" si="689"/>
        <v>0</v>
      </c>
      <c r="BP1037" s="127"/>
      <c r="BQ1037" s="410"/>
    </row>
    <row r="1038" spans="1:69" s="58" customFormat="1" ht="17.55" hidden="1" customHeight="1">
      <c r="A1038"/>
      <c r="B1038"/>
      <c r="C1038" s="139" t="str">
        <f t="shared" si="643"/>
        <v>H</v>
      </c>
      <c r="D1038" s="130">
        <f t="shared" si="683"/>
        <v>0</v>
      </c>
      <c r="E1038" s="129" t="str">
        <f t="shared" si="682"/>
        <v>Hodogaya</v>
      </c>
      <c r="F1038" s="717"/>
      <c r="G1038" s="123">
        <f t="shared" si="684"/>
        <v>0</v>
      </c>
      <c r="H1038" s="121">
        <f t="shared" si="684"/>
        <v>0</v>
      </c>
      <c r="I1038" s="121">
        <f t="shared" si="684"/>
        <v>0</v>
      </c>
      <c r="J1038" s="121">
        <f t="shared" si="684"/>
        <v>0</v>
      </c>
      <c r="K1038" s="121">
        <f t="shared" si="684"/>
        <v>0</v>
      </c>
      <c r="L1038" s="121">
        <f t="shared" si="684"/>
        <v>0</v>
      </c>
      <c r="M1038" s="121">
        <f t="shared" si="684"/>
        <v>0</v>
      </c>
      <c r="N1038" s="121">
        <f t="shared" si="684"/>
        <v>0</v>
      </c>
      <c r="O1038" s="121">
        <f t="shared" si="684"/>
        <v>0</v>
      </c>
      <c r="P1038" s="126">
        <f t="shared" si="684"/>
        <v>0</v>
      </c>
      <c r="Q1038" s="122"/>
      <c r="R1038" s="408">
        <f t="shared" si="645"/>
        <v>0</v>
      </c>
      <c r="S1038" s="693"/>
      <c r="T1038" s="700">
        <f t="shared" si="685"/>
        <v>0</v>
      </c>
      <c r="U1038" s="701">
        <f t="shared" si="685"/>
        <v>0</v>
      </c>
      <c r="V1038" s="693"/>
      <c r="W1038" s="700">
        <f t="shared" si="686"/>
        <v>0</v>
      </c>
      <c r="X1038" s="126">
        <f t="shared" si="686"/>
        <v>0</v>
      </c>
      <c r="Y1038" s="696">
        <f t="shared" si="648"/>
        <v>0</v>
      </c>
      <c r="Z1038" s="408">
        <f t="shared" si="649"/>
        <v>0</v>
      </c>
      <c r="AA1038" s="127"/>
      <c r="AB1038" s="123">
        <f t="shared" si="687"/>
        <v>0</v>
      </c>
      <c r="AC1038" s="121">
        <f t="shared" si="687"/>
        <v>0</v>
      </c>
      <c r="AD1038" s="121">
        <f t="shared" si="687"/>
        <v>0</v>
      </c>
      <c r="AE1038" s="121">
        <f t="shared" si="687"/>
        <v>0</v>
      </c>
      <c r="AF1038" s="121">
        <f t="shared" si="687"/>
        <v>0</v>
      </c>
      <c r="AG1038" s="121">
        <f t="shared" si="687"/>
        <v>0</v>
      </c>
      <c r="AH1038" s="121">
        <f t="shared" si="687"/>
        <v>0</v>
      </c>
      <c r="AI1038" s="121">
        <f t="shared" si="687"/>
        <v>0</v>
      </c>
      <c r="AJ1038" s="121">
        <f t="shared" si="687"/>
        <v>0</v>
      </c>
      <c r="AK1038" s="121">
        <f t="shared" si="687"/>
        <v>0</v>
      </c>
      <c r="AL1038" s="121">
        <f t="shared" si="687"/>
        <v>0</v>
      </c>
      <c r="AM1038" s="121">
        <f t="shared" si="687"/>
        <v>0</v>
      </c>
      <c r="AN1038" s="121">
        <f t="shared" si="687"/>
        <v>0</v>
      </c>
      <c r="AO1038" s="701">
        <f t="shared" si="687"/>
        <v>0</v>
      </c>
      <c r="AP1038" s="122"/>
      <c r="AQ1038" s="123">
        <f t="shared" si="688"/>
        <v>0</v>
      </c>
      <c r="AR1038" s="121">
        <f t="shared" si="688"/>
        <v>0</v>
      </c>
      <c r="AS1038" s="121">
        <f t="shared" si="688"/>
        <v>0</v>
      </c>
      <c r="AT1038" s="121">
        <f t="shared" si="688"/>
        <v>0</v>
      </c>
      <c r="AU1038" s="121">
        <f t="shared" si="688"/>
        <v>0</v>
      </c>
      <c r="AV1038" s="121">
        <f t="shared" si="688"/>
        <v>0</v>
      </c>
      <c r="AW1038" s="121">
        <f t="shared" si="688"/>
        <v>0</v>
      </c>
      <c r="AX1038" s="121">
        <f t="shared" si="688"/>
        <v>0</v>
      </c>
      <c r="AY1038" s="121">
        <f t="shared" si="688"/>
        <v>0</v>
      </c>
      <c r="AZ1038" s="121">
        <f t="shared" si="688"/>
        <v>0</v>
      </c>
      <c r="BA1038" s="121">
        <f t="shared" si="688"/>
        <v>0</v>
      </c>
      <c r="BB1038" s="121">
        <f t="shared" si="688"/>
        <v>0</v>
      </c>
      <c r="BC1038" s="121">
        <f t="shared" si="688"/>
        <v>0</v>
      </c>
      <c r="BD1038" s="701">
        <f t="shared" si="688"/>
        <v>0</v>
      </c>
      <c r="BE1038" s="693"/>
      <c r="BF1038" s="122">
        <f t="shared" si="652"/>
        <v>0</v>
      </c>
      <c r="BG1038" s="124"/>
      <c r="BH1038" s="122">
        <f t="shared" si="653"/>
        <v>0</v>
      </c>
      <c r="BI1038" s="124"/>
      <c r="BJ1038" s="122">
        <f t="shared" si="654"/>
        <v>0</v>
      </c>
      <c r="BK1038" s="124"/>
      <c r="BL1038" s="125">
        <f t="shared" si="655"/>
        <v>0</v>
      </c>
      <c r="BM1038" s="124"/>
      <c r="BN1038" s="123">
        <f t="shared" si="689"/>
        <v>0</v>
      </c>
      <c r="BO1038" s="126">
        <f t="shared" si="689"/>
        <v>0</v>
      </c>
      <c r="BP1038" s="127"/>
      <c r="BQ1038" s="410"/>
    </row>
    <row r="1039" spans="1:69" s="58" customFormat="1" ht="17.55" hidden="1" customHeight="1">
      <c r="A1039"/>
      <c r="B1039"/>
      <c r="C1039" s="139" t="str">
        <f t="shared" si="643"/>
        <v>H</v>
      </c>
      <c r="D1039" s="130">
        <f t="shared" si="683"/>
        <v>0</v>
      </c>
      <c r="E1039" s="129" t="str">
        <f t="shared" si="682"/>
        <v>Hyperion</v>
      </c>
      <c r="F1039" s="717"/>
      <c r="G1039" s="123">
        <f t="shared" si="684"/>
        <v>0</v>
      </c>
      <c r="H1039" s="121">
        <f t="shared" si="684"/>
        <v>0</v>
      </c>
      <c r="I1039" s="121">
        <f t="shared" si="684"/>
        <v>0</v>
      </c>
      <c r="J1039" s="121">
        <f t="shared" si="684"/>
        <v>0</v>
      </c>
      <c r="K1039" s="121">
        <f t="shared" si="684"/>
        <v>0</v>
      </c>
      <c r="L1039" s="121">
        <f t="shared" si="684"/>
        <v>0</v>
      </c>
      <c r="M1039" s="121">
        <f t="shared" si="684"/>
        <v>0</v>
      </c>
      <c r="N1039" s="121">
        <f t="shared" si="684"/>
        <v>0</v>
      </c>
      <c r="O1039" s="121">
        <f t="shared" si="684"/>
        <v>0</v>
      </c>
      <c r="P1039" s="126">
        <f t="shared" si="684"/>
        <v>0</v>
      </c>
      <c r="Q1039" s="122"/>
      <c r="R1039" s="408">
        <f t="shared" si="645"/>
        <v>0</v>
      </c>
      <c r="S1039" s="693"/>
      <c r="T1039" s="700">
        <f t="shared" si="685"/>
        <v>0</v>
      </c>
      <c r="U1039" s="701">
        <f t="shared" si="685"/>
        <v>0</v>
      </c>
      <c r="V1039" s="693"/>
      <c r="W1039" s="700">
        <f t="shared" si="686"/>
        <v>0</v>
      </c>
      <c r="X1039" s="126">
        <f t="shared" si="686"/>
        <v>0</v>
      </c>
      <c r="Y1039" s="696">
        <f t="shared" si="648"/>
        <v>0</v>
      </c>
      <c r="Z1039" s="408">
        <f t="shared" si="649"/>
        <v>0</v>
      </c>
      <c r="AA1039" s="127"/>
      <c r="AB1039" s="123">
        <f t="shared" si="687"/>
        <v>0</v>
      </c>
      <c r="AC1039" s="121">
        <f t="shared" si="687"/>
        <v>0</v>
      </c>
      <c r="AD1039" s="121">
        <f t="shared" si="687"/>
        <v>0</v>
      </c>
      <c r="AE1039" s="121">
        <f t="shared" si="687"/>
        <v>0</v>
      </c>
      <c r="AF1039" s="121">
        <f t="shared" si="687"/>
        <v>0</v>
      </c>
      <c r="AG1039" s="121">
        <f t="shared" si="687"/>
        <v>0</v>
      </c>
      <c r="AH1039" s="121">
        <f t="shared" si="687"/>
        <v>0</v>
      </c>
      <c r="AI1039" s="121">
        <f t="shared" si="687"/>
        <v>0</v>
      </c>
      <c r="AJ1039" s="121">
        <f t="shared" si="687"/>
        <v>0</v>
      </c>
      <c r="AK1039" s="121">
        <f t="shared" si="687"/>
        <v>0</v>
      </c>
      <c r="AL1039" s="121">
        <f t="shared" si="687"/>
        <v>0</v>
      </c>
      <c r="AM1039" s="121">
        <f t="shared" si="687"/>
        <v>0</v>
      </c>
      <c r="AN1039" s="121">
        <f t="shared" si="687"/>
        <v>0</v>
      </c>
      <c r="AO1039" s="701">
        <f t="shared" si="687"/>
        <v>0</v>
      </c>
      <c r="AP1039" s="122"/>
      <c r="AQ1039" s="123">
        <f t="shared" si="688"/>
        <v>0</v>
      </c>
      <c r="AR1039" s="121">
        <f t="shared" si="688"/>
        <v>0</v>
      </c>
      <c r="AS1039" s="121">
        <f t="shared" si="688"/>
        <v>0</v>
      </c>
      <c r="AT1039" s="121">
        <f t="shared" si="688"/>
        <v>0</v>
      </c>
      <c r="AU1039" s="121">
        <f t="shared" si="688"/>
        <v>0</v>
      </c>
      <c r="AV1039" s="121">
        <f t="shared" si="688"/>
        <v>0</v>
      </c>
      <c r="AW1039" s="121">
        <f t="shared" si="688"/>
        <v>0</v>
      </c>
      <c r="AX1039" s="121">
        <f t="shared" si="688"/>
        <v>0</v>
      </c>
      <c r="AY1039" s="121">
        <f t="shared" si="688"/>
        <v>0</v>
      </c>
      <c r="AZ1039" s="121">
        <f t="shared" si="688"/>
        <v>0</v>
      </c>
      <c r="BA1039" s="121">
        <f t="shared" si="688"/>
        <v>0</v>
      </c>
      <c r="BB1039" s="121">
        <f t="shared" si="688"/>
        <v>0</v>
      </c>
      <c r="BC1039" s="121">
        <f t="shared" si="688"/>
        <v>0</v>
      </c>
      <c r="BD1039" s="701">
        <f t="shared" si="688"/>
        <v>0</v>
      </c>
      <c r="BE1039" s="693"/>
      <c r="BF1039" s="122">
        <f t="shared" si="652"/>
        <v>0</v>
      </c>
      <c r="BG1039" s="124"/>
      <c r="BH1039" s="122">
        <f t="shared" si="653"/>
        <v>0</v>
      </c>
      <c r="BI1039" s="124"/>
      <c r="BJ1039" s="122">
        <f t="shared" si="654"/>
        <v>0</v>
      </c>
      <c r="BK1039" s="124"/>
      <c r="BL1039" s="125">
        <f t="shared" si="655"/>
        <v>0</v>
      </c>
      <c r="BM1039" s="124"/>
      <c r="BN1039" s="123">
        <f t="shared" si="689"/>
        <v>0</v>
      </c>
      <c r="BO1039" s="126">
        <f t="shared" si="689"/>
        <v>0</v>
      </c>
      <c r="BP1039" s="127"/>
      <c r="BQ1039" s="410"/>
    </row>
    <row r="1040" spans="1:69" s="58" customFormat="1" ht="17.55" hidden="1" customHeight="1">
      <c r="A1040"/>
      <c r="B1040"/>
      <c r="C1040" s="139" t="str">
        <f t="shared" ref="C1040:C1103" si="690">IF(SUM(G1040:BP1040)=0, "H", "")</f>
        <v>H</v>
      </c>
      <c r="D1040" s="130">
        <f t="shared" si="683"/>
        <v>0</v>
      </c>
      <c r="E1040" s="129" t="str">
        <f t="shared" si="682"/>
        <v>Idemitsu Kosan</v>
      </c>
      <c r="F1040" s="717"/>
      <c r="G1040" s="123">
        <f t="shared" si="684"/>
        <v>0</v>
      </c>
      <c r="H1040" s="121">
        <f t="shared" si="684"/>
        <v>0</v>
      </c>
      <c r="I1040" s="121">
        <f t="shared" si="684"/>
        <v>0</v>
      </c>
      <c r="J1040" s="121">
        <f t="shared" si="684"/>
        <v>0</v>
      </c>
      <c r="K1040" s="121">
        <f t="shared" si="684"/>
        <v>0</v>
      </c>
      <c r="L1040" s="121">
        <f t="shared" si="684"/>
        <v>0</v>
      </c>
      <c r="M1040" s="121">
        <f t="shared" si="684"/>
        <v>0</v>
      </c>
      <c r="N1040" s="121">
        <f t="shared" si="684"/>
        <v>0</v>
      </c>
      <c r="O1040" s="121">
        <f t="shared" si="684"/>
        <v>0</v>
      </c>
      <c r="P1040" s="126">
        <f t="shared" si="684"/>
        <v>0</v>
      </c>
      <c r="Q1040" s="122"/>
      <c r="R1040" s="408">
        <f t="shared" ref="R1040:R1103" si="691">SUMIFS(Share, Y, $E$3, Config, $R$11, P, R$15, LType, $D1040, MSup, $E1040)</f>
        <v>0</v>
      </c>
      <c r="S1040" s="693"/>
      <c r="T1040" s="700">
        <f t="shared" si="685"/>
        <v>0</v>
      </c>
      <c r="U1040" s="701">
        <f t="shared" si="685"/>
        <v>0</v>
      </c>
      <c r="V1040" s="693"/>
      <c r="W1040" s="700">
        <f t="shared" si="686"/>
        <v>0</v>
      </c>
      <c r="X1040" s="126">
        <f t="shared" si="686"/>
        <v>0</v>
      </c>
      <c r="Y1040" s="696">
        <f t="shared" ref="Y1040:Y1103" si="692">SUMIF(Y_A_P_T_S,$E$3&amp;"_"&amp;$X$11&amp;"_"&amp;Y$15&amp;"_"&amp;$D1040&amp;"_"&amp;$E1040, Share)</f>
        <v>0</v>
      </c>
      <c r="Z1040" s="408">
        <f t="shared" ref="Z1040:Z1103" si="693">SUMIFS(Share, Y, $E$3, Config, $Z$11, P, Z$15, LType, $D1040, MSup, $E1040)</f>
        <v>0</v>
      </c>
      <c r="AA1040" s="127"/>
      <c r="AB1040" s="123">
        <f t="shared" si="687"/>
        <v>0</v>
      </c>
      <c r="AC1040" s="121">
        <f t="shared" si="687"/>
        <v>0</v>
      </c>
      <c r="AD1040" s="121">
        <f t="shared" si="687"/>
        <v>0</v>
      </c>
      <c r="AE1040" s="121">
        <f t="shared" si="687"/>
        <v>0</v>
      </c>
      <c r="AF1040" s="121">
        <f t="shared" si="687"/>
        <v>0</v>
      </c>
      <c r="AG1040" s="121">
        <f t="shared" si="687"/>
        <v>0</v>
      </c>
      <c r="AH1040" s="121">
        <f t="shared" si="687"/>
        <v>0</v>
      </c>
      <c r="AI1040" s="121">
        <f t="shared" si="687"/>
        <v>0</v>
      </c>
      <c r="AJ1040" s="121">
        <f t="shared" si="687"/>
        <v>0</v>
      </c>
      <c r="AK1040" s="121">
        <f t="shared" si="687"/>
        <v>0</v>
      </c>
      <c r="AL1040" s="121">
        <f t="shared" si="687"/>
        <v>0</v>
      </c>
      <c r="AM1040" s="121">
        <f t="shared" si="687"/>
        <v>0</v>
      </c>
      <c r="AN1040" s="121">
        <f t="shared" si="687"/>
        <v>0</v>
      </c>
      <c r="AO1040" s="701">
        <f t="shared" si="687"/>
        <v>0</v>
      </c>
      <c r="AP1040" s="122"/>
      <c r="AQ1040" s="123">
        <f t="shared" si="688"/>
        <v>0</v>
      </c>
      <c r="AR1040" s="121">
        <f t="shared" si="688"/>
        <v>0</v>
      </c>
      <c r="AS1040" s="121">
        <f t="shared" si="688"/>
        <v>0</v>
      </c>
      <c r="AT1040" s="121">
        <f t="shared" si="688"/>
        <v>0</v>
      </c>
      <c r="AU1040" s="121">
        <f t="shared" si="688"/>
        <v>0</v>
      </c>
      <c r="AV1040" s="121">
        <f t="shared" si="688"/>
        <v>0</v>
      </c>
      <c r="AW1040" s="121">
        <f t="shared" si="688"/>
        <v>0</v>
      </c>
      <c r="AX1040" s="121">
        <f t="shared" si="688"/>
        <v>0</v>
      </c>
      <c r="AY1040" s="121">
        <f t="shared" si="688"/>
        <v>0</v>
      </c>
      <c r="AZ1040" s="121">
        <f t="shared" si="688"/>
        <v>0</v>
      </c>
      <c r="BA1040" s="121">
        <f t="shared" si="688"/>
        <v>0</v>
      </c>
      <c r="BB1040" s="121">
        <f t="shared" si="688"/>
        <v>0</v>
      </c>
      <c r="BC1040" s="121">
        <f t="shared" si="688"/>
        <v>0</v>
      </c>
      <c r="BD1040" s="701">
        <f t="shared" si="688"/>
        <v>0</v>
      </c>
      <c r="BE1040" s="693"/>
      <c r="BF1040" s="122">
        <f t="shared" ref="BF1040:BF1103" si="694">SUMIFS(Share, Y, $E$3, Config, $BF$11, P, BF$15, LType, $D1040, MSup, $E1040)</f>
        <v>0</v>
      </c>
      <c r="BG1040" s="124"/>
      <c r="BH1040" s="122">
        <f t="shared" ref="BH1040:BH1103" si="695">SUMIFS(Share, Y, $E$3, Config, $BH$11, P, BH$15, LType, $D1040, MSup, $E1040)</f>
        <v>0</v>
      </c>
      <c r="BI1040" s="124"/>
      <c r="BJ1040" s="122">
        <f t="shared" ref="BJ1040:BJ1103" si="696">SUMIFS(Share, Y, $E$3, Config, $BJ$11, P, BJ$15, LType, $D1040, MSup, $E1040)</f>
        <v>0</v>
      </c>
      <c r="BK1040" s="124"/>
      <c r="BL1040" s="125">
        <f t="shared" ref="BL1040:BL1103" si="697">SUMIFS(Share, Y, $E$3, Config, $BL$11, P, BL$15, LType, $D1040, MSup, $E1040)</f>
        <v>0</v>
      </c>
      <c r="BM1040" s="124"/>
      <c r="BN1040" s="123">
        <f t="shared" si="689"/>
        <v>0</v>
      </c>
      <c r="BO1040" s="126">
        <f t="shared" si="689"/>
        <v>0</v>
      </c>
      <c r="BP1040" s="127"/>
      <c r="BQ1040" s="410"/>
    </row>
    <row r="1041" spans="1:69" s="58" customFormat="1" ht="17.55" hidden="1" customHeight="1">
      <c r="A1041"/>
      <c r="B1041"/>
      <c r="C1041" s="139" t="str">
        <f t="shared" si="690"/>
        <v>H</v>
      </c>
      <c r="D1041" s="130">
        <f t="shared" si="683"/>
        <v>0</v>
      </c>
      <c r="E1041" s="129" t="str">
        <f t="shared" si="682"/>
        <v>Jilin OLED</v>
      </c>
      <c r="F1041" s="717"/>
      <c r="G1041" s="123">
        <f t="shared" si="684"/>
        <v>0</v>
      </c>
      <c r="H1041" s="121">
        <f t="shared" si="684"/>
        <v>0</v>
      </c>
      <c r="I1041" s="121">
        <f t="shared" si="684"/>
        <v>0</v>
      </c>
      <c r="J1041" s="121">
        <f t="shared" si="684"/>
        <v>0</v>
      </c>
      <c r="K1041" s="121">
        <f t="shared" si="684"/>
        <v>0</v>
      </c>
      <c r="L1041" s="121">
        <f t="shared" si="684"/>
        <v>0</v>
      </c>
      <c r="M1041" s="121">
        <f t="shared" si="684"/>
        <v>0</v>
      </c>
      <c r="N1041" s="121">
        <f t="shared" si="684"/>
        <v>0</v>
      </c>
      <c r="O1041" s="121">
        <f t="shared" si="684"/>
        <v>0</v>
      </c>
      <c r="P1041" s="126">
        <f t="shared" si="684"/>
        <v>0</v>
      </c>
      <c r="Q1041" s="122"/>
      <c r="R1041" s="408">
        <f t="shared" si="691"/>
        <v>0</v>
      </c>
      <c r="S1041" s="693"/>
      <c r="T1041" s="700">
        <f t="shared" si="685"/>
        <v>0</v>
      </c>
      <c r="U1041" s="701">
        <f t="shared" si="685"/>
        <v>0</v>
      </c>
      <c r="V1041" s="693"/>
      <c r="W1041" s="700">
        <f t="shared" si="686"/>
        <v>0</v>
      </c>
      <c r="X1041" s="126">
        <f t="shared" si="686"/>
        <v>0</v>
      </c>
      <c r="Y1041" s="696">
        <f t="shared" si="692"/>
        <v>0</v>
      </c>
      <c r="Z1041" s="408">
        <f t="shared" si="693"/>
        <v>0</v>
      </c>
      <c r="AA1041" s="127"/>
      <c r="AB1041" s="123">
        <f t="shared" si="687"/>
        <v>0</v>
      </c>
      <c r="AC1041" s="121">
        <f t="shared" si="687"/>
        <v>0</v>
      </c>
      <c r="AD1041" s="121">
        <f t="shared" si="687"/>
        <v>0</v>
      </c>
      <c r="AE1041" s="121">
        <f t="shared" si="687"/>
        <v>0</v>
      </c>
      <c r="AF1041" s="121">
        <f t="shared" si="687"/>
        <v>0</v>
      </c>
      <c r="AG1041" s="121">
        <f t="shared" si="687"/>
        <v>0</v>
      </c>
      <c r="AH1041" s="121">
        <f t="shared" si="687"/>
        <v>0</v>
      </c>
      <c r="AI1041" s="121">
        <f t="shared" si="687"/>
        <v>0</v>
      </c>
      <c r="AJ1041" s="121">
        <f t="shared" si="687"/>
        <v>0</v>
      </c>
      <c r="AK1041" s="121">
        <f t="shared" si="687"/>
        <v>0</v>
      </c>
      <c r="AL1041" s="121">
        <f t="shared" si="687"/>
        <v>0</v>
      </c>
      <c r="AM1041" s="121">
        <f t="shared" si="687"/>
        <v>0</v>
      </c>
      <c r="AN1041" s="121">
        <f t="shared" si="687"/>
        <v>0</v>
      </c>
      <c r="AO1041" s="701">
        <f t="shared" si="687"/>
        <v>0</v>
      </c>
      <c r="AP1041" s="122"/>
      <c r="AQ1041" s="123">
        <f t="shared" si="688"/>
        <v>0</v>
      </c>
      <c r="AR1041" s="121">
        <f t="shared" si="688"/>
        <v>0</v>
      </c>
      <c r="AS1041" s="121">
        <f t="shared" si="688"/>
        <v>0</v>
      </c>
      <c r="AT1041" s="121">
        <f t="shared" si="688"/>
        <v>0</v>
      </c>
      <c r="AU1041" s="121">
        <f t="shared" si="688"/>
        <v>0</v>
      </c>
      <c r="AV1041" s="121">
        <f t="shared" si="688"/>
        <v>0</v>
      </c>
      <c r="AW1041" s="121">
        <f t="shared" si="688"/>
        <v>0</v>
      </c>
      <c r="AX1041" s="121">
        <f t="shared" si="688"/>
        <v>0</v>
      </c>
      <c r="AY1041" s="121">
        <f t="shared" si="688"/>
        <v>0</v>
      </c>
      <c r="AZ1041" s="121">
        <f t="shared" si="688"/>
        <v>0</v>
      </c>
      <c r="BA1041" s="121">
        <f t="shared" si="688"/>
        <v>0</v>
      </c>
      <c r="BB1041" s="121">
        <f t="shared" si="688"/>
        <v>0</v>
      </c>
      <c r="BC1041" s="121">
        <f t="shared" si="688"/>
        <v>0</v>
      </c>
      <c r="BD1041" s="701">
        <f t="shared" si="688"/>
        <v>0</v>
      </c>
      <c r="BE1041" s="693"/>
      <c r="BF1041" s="122">
        <f t="shared" si="694"/>
        <v>0</v>
      </c>
      <c r="BG1041" s="124"/>
      <c r="BH1041" s="122">
        <f t="shared" si="695"/>
        <v>0</v>
      </c>
      <c r="BI1041" s="124"/>
      <c r="BJ1041" s="122">
        <f t="shared" si="696"/>
        <v>0</v>
      </c>
      <c r="BK1041" s="124"/>
      <c r="BL1041" s="125">
        <f t="shared" si="697"/>
        <v>0</v>
      </c>
      <c r="BM1041" s="124"/>
      <c r="BN1041" s="123">
        <f t="shared" si="689"/>
        <v>0</v>
      </c>
      <c r="BO1041" s="126">
        <f t="shared" si="689"/>
        <v>0</v>
      </c>
      <c r="BP1041" s="127"/>
      <c r="BQ1041" s="410"/>
    </row>
    <row r="1042" spans="1:69" s="58" customFormat="1" ht="17.55" hidden="1" customHeight="1">
      <c r="A1042"/>
      <c r="B1042"/>
      <c r="C1042" s="139" t="str">
        <f t="shared" si="690"/>
        <v>H</v>
      </c>
      <c r="D1042" s="130">
        <f t="shared" si="683"/>
        <v>0</v>
      </c>
      <c r="E1042" s="129" t="str">
        <f t="shared" si="682"/>
        <v>Jinwoong</v>
      </c>
      <c r="F1042" s="717"/>
      <c r="G1042" s="123">
        <f t="shared" si="684"/>
        <v>0</v>
      </c>
      <c r="H1042" s="121">
        <f t="shared" si="684"/>
        <v>0</v>
      </c>
      <c r="I1042" s="121">
        <f t="shared" si="684"/>
        <v>0</v>
      </c>
      <c r="J1042" s="121">
        <f t="shared" si="684"/>
        <v>0</v>
      </c>
      <c r="K1042" s="121">
        <f t="shared" si="684"/>
        <v>0</v>
      </c>
      <c r="L1042" s="121">
        <f t="shared" si="684"/>
        <v>0</v>
      </c>
      <c r="M1042" s="121">
        <f t="shared" si="684"/>
        <v>0</v>
      </c>
      <c r="N1042" s="121">
        <f t="shared" si="684"/>
        <v>0</v>
      </c>
      <c r="O1042" s="121">
        <f t="shared" si="684"/>
        <v>0</v>
      </c>
      <c r="P1042" s="126">
        <f t="shared" si="684"/>
        <v>0</v>
      </c>
      <c r="Q1042" s="122"/>
      <c r="R1042" s="408">
        <f t="shared" si="691"/>
        <v>0</v>
      </c>
      <c r="S1042" s="693"/>
      <c r="T1042" s="700">
        <f t="shared" si="685"/>
        <v>0</v>
      </c>
      <c r="U1042" s="701">
        <f t="shared" si="685"/>
        <v>0</v>
      </c>
      <c r="V1042" s="693"/>
      <c r="W1042" s="700">
        <f t="shared" si="686"/>
        <v>0</v>
      </c>
      <c r="X1042" s="126">
        <f t="shared" si="686"/>
        <v>0</v>
      </c>
      <c r="Y1042" s="696">
        <f t="shared" si="692"/>
        <v>0</v>
      </c>
      <c r="Z1042" s="408">
        <f t="shared" si="693"/>
        <v>0</v>
      </c>
      <c r="AA1042" s="127"/>
      <c r="AB1042" s="123">
        <f t="shared" si="687"/>
        <v>0</v>
      </c>
      <c r="AC1042" s="121">
        <f t="shared" si="687"/>
        <v>0</v>
      </c>
      <c r="AD1042" s="121">
        <f t="shared" si="687"/>
        <v>0</v>
      </c>
      <c r="AE1042" s="121">
        <f t="shared" si="687"/>
        <v>0</v>
      </c>
      <c r="AF1042" s="121">
        <f t="shared" si="687"/>
        <v>0</v>
      </c>
      <c r="AG1042" s="121">
        <f t="shared" si="687"/>
        <v>0</v>
      </c>
      <c r="AH1042" s="121">
        <f t="shared" si="687"/>
        <v>0</v>
      </c>
      <c r="AI1042" s="121">
        <f t="shared" si="687"/>
        <v>0</v>
      </c>
      <c r="AJ1042" s="121">
        <f t="shared" si="687"/>
        <v>0</v>
      </c>
      <c r="AK1042" s="121">
        <f t="shared" si="687"/>
        <v>0</v>
      </c>
      <c r="AL1042" s="121">
        <f t="shared" si="687"/>
        <v>0</v>
      </c>
      <c r="AM1042" s="121">
        <f t="shared" si="687"/>
        <v>0</v>
      </c>
      <c r="AN1042" s="121">
        <f t="shared" si="687"/>
        <v>0</v>
      </c>
      <c r="AO1042" s="701">
        <f t="shared" si="687"/>
        <v>0</v>
      </c>
      <c r="AP1042" s="122"/>
      <c r="AQ1042" s="123">
        <f t="shared" si="688"/>
        <v>0</v>
      </c>
      <c r="AR1042" s="121">
        <f t="shared" si="688"/>
        <v>0</v>
      </c>
      <c r="AS1042" s="121">
        <f t="shared" si="688"/>
        <v>0</v>
      </c>
      <c r="AT1042" s="121">
        <f t="shared" si="688"/>
        <v>0</v>
      </c>
      <c r="AU1042" s="121">
        <f t="shared" si="688"/>
        <v>0</v>
      </c>
      <c r="AV1042" s="121">
        <f t="shared" si="688"/>
        <v>0</v>
      </c>
      <c r="AW1042" s="121">
        <f t="shared" si="688"/>
        <v>0</v>
      </c>
      <c r="AX1042" s="121">
        <f t="shared" si="688"/>
        <v>0</v>
      </c>
      <c r="AY1042" s="121">
        <f t="shared" si="688"/>
        <v>0</v>
      </c>
      <c r="AZ1042" s="121">
        <f t="shared" si="688"/>
        <v>0</v>
      </c>
      <c r="BA1042" s="121">
        <f t="shared" si="688"/>
        <v>0</v>
      </c>
      <c r="BB1042" s="121">
        <f t="shared" si="688"/>
        <v>0</v>
      </c>
      <c r="BC1042" s="121">
        <f t="shared" si="688"/>
        <v>0</v>
      </c>
      <c r="BD1042" s="701">
        <f t="shared" si="688"/>
        <v>0</v>
      </c>
      <c r="BE1042" s="693"/>
      <c r="BF1042" s="122">
        <f t="shared" si="694"/>
        <v>0</v>
      </c>
      <c r="BG1042" s="124"/>
      <c r="BH1042" s="122">
        <f t="shared" si="695"/>
        <v>0</v>
      </c>
      <c r="BI1042" s="124"/>
      <c r="BJ1042" s="122">
        <f t="shared" si="696"/>
        <v>0</v>
      </c>
      <c r="BK1042" s="124"/>
      <c r="BL1042" s="125">
        <f t="shared" si="697"/>
        <v>0</v>
      </c>
      <c r="BM1042" s="124"/>
      <c r="BN1042" s="123">
        <f t="shared" si="689"/>
        <v>0</v>
      </c>
      <c r="BO1042" s="126">
        <f t="shared" si="689"/>
        <v>0</v>
      </c>
      <c r="BP1042" s="127"/>
      <c r="BQ1042" s="410"/>
    </row>
    <row r="1043" spans="1:69" s="58" customFormat="1" ht="17.55" hidden="1" customHeight="1">
      <c r="A1043"/>
      <c r="B1043"/>
      <c r="C1043" s="139" t="str">
        <f t="shared" si="690"/>
        <v>H</v>
      </c>
      <c r="D1043" s="130">
        <f t="shared" si="683"/>
        <v>0</v>
      </c>
      <c r="E1043" s="129" t="str">
        <f t="shared" si="682"/>
        <v>LG Chem</v>
      </c>
      <c r="F1043" s="717"/>
      <c r="G1043" s="123">
        <f t="shared" si="684"/>
        <v>0</v>
      </c>
      <c r="H1043" s="121">
        <f t="shared" si="684"/>
        <v>0</v>
      </c>
      <c r="I1043" s="121">
        <f t="shared" si="684"/>
        <v>0</v>
      </c>
      <c r="J1043" s="121">
        <f t="shared" si="684"/>
        <v>0</v>
      </c>
      <c r="K1043" s="121">
        <f t="shared" si="684"/>
        <v>0</v>
      </c>
      <c r="L1043" s="121">
        <f t="shared" si="684"/>
        <v>0</v>
      </c>
      <c r="M1043" s="121">
        <f t="shared" si="684"/>
        <v>0</v>
      </c>
      <c r="N1043" s="121">
        <f t="shared" si="684"/>
        <v>0</v>
      </c>
      <c r="O1043" s="121">
        <f t="shared" si="684"/>
        <v>0</v>
      </c>
      <c r="P1043" s="126">
        <f t="shared" si="684"/>
        <v>0</v>
      </c>
      <c r="Q1043" s="122"/>
      <c r="R1043" s="408">
        <f t="shared" si="691"/>
        <v>0</v>
      </c>
      <c r="S1043" s="693"/>
      <c r="T1043" s="700">
        <f t="shared" si="685"/>
        <v>0</v>
      </c>
      <c r="U1043" s="701">
        <f t="shared" si="685"/>
        <v>0</v>
      </c>
      <c r="V1043" s="693"/>
      <c r="W1043" s="700">
        <f t="shared" si="686"/>
        <v>0</v>
      </c>
      <c r="X1043" s="126">
        <f t="shared" si="686"/>
        <v>0</v>
      </c>
      <c r="Y1043" s="696">
        <f t="shared" si="692"/>
        <v>0</v>
      </c>
      <c r="Z1043" s="408">
        <f t="shared" si="693"/>
        <v>0</v>
      </c>
      <c r="AA1043" s="127"/>
      <c r="AB1043" s="123">
        <f t="shared" si="687"/>
        <v>0</v>
      </c>
      <c r="AC1043" s="121">
        <f t="shared" si="687"/>
        <v>0</v>
      </c>
      <c r="AD1043" s="121">
        <f t="shared" si="687"/>
        <v>0</v>
      </c>
      <c r="AE1043" s="121">
        <f t="shared" si="687"/>
        <v>0</v>
      </c>
      <c r="AF1043" s="121">
        <f t="shared" si="687"/>
        <v>0</v>
      </c>
      <c r="AG1043" s="121">
        <f t="shared" si="687"/>
        <v>0</v>
      </c>
      <c r="AH1043" s="121">
        <f t="shared" si="687"/>
        <v>0</v>
      </c>
      <c r="AI1043" s="121">
        <f t="shared" si="687"/>
        <v>0</v>
      </c>
      <c r="AJ1043" s="121">
        <f t="shared" si="687"/>
        <v>0</v>
      </c>
      <c r="AK1043" s="121">
        <f t="shared" si="687"/>
        <v>0</v>
      </c>
      <c r="AL1043" s="121">
        <f t="shared" si="687"/>
        <v>0</v>
      </c>
      <c r="AM1043" s="121">
        <f t="shared" si="687"/>
        <v>0</v>
      </c>
      <c r="AN1043" s="121">
        <f t="shared" si="687"/>
        <v>0</v>
      </c>
      <c r="AO1043" s="701">
        <f t="shared" si="687"/>
        <v>0</v>
      </c>
      <c r="AP1043" s="122"/>
      <c r="AQ1043" s="123">
        <f t="shared" si="688"/>
        <v>0</v>
      </c>
      <c r="AR1043" s="121">
        <f t="shared" si="688"/>
        <v>0</v>
      </c>
      <c r="AS1043" s="121">
        <f t="shared" si="688"/>
        <v>0</v>
      </c>
      <c r="AT1043" s="121">
        <f t="shared" si="688"/>
        <v>0</v>
      </c>
      <c r="AU1043" s="121">
        <f t="shared" si="688"/>
        <v>0</v>
      </c>
      <c r="AV1043" s="121">
        <f t="shared" si="688"/>
        <v>0</v>
      </c>
      <c r="AW1043" s="121">
        <f t="shared" si="688"/>
        <v>0</v>
      </c>
      <c r="AX1043" s="121">
        <f t="shared" si="688"/>
        <v>0</v>
      </c>
      <c r="AY1043" s="121">
        <f t="shared" si="688"/>
        <v>0</v>
      </c>
      <c r="AZ1043" s="121">
        <f t="shared" si="688"/>
        <v>0</v>
      </c>
      <c r="BA1043" s="121">
        <f t="shared" si="688"/>
        <v>0</v>
      </c>
      <c r="BB1043" s="121">
        <f t="shared" si="688"/>
        <v>0</v>
      </c>
      <c r="BC1043" s="121">
        <f t="shared" si="688"/>
        <v>0</v>
      </c>
      <c r="BD1043" s="701">
        <f t="shared" si="688"/>
        <v>0</v>
      </c>
      <c r="BE1043" s="693"/>
      <c r="BF1043" s="122">
        <f t="shared" si="694"/>
        <v>0</v>
      </c>
      <c r="BG1043" s="124"/>
      <c r="BH1043" s="122">
        <f t="shared" si="695"/>
        <v>0</v>
      </c>
      <c r="BI1043" s="124"/>
      <c r="BJ1043" s="122">
        <f t="shared" si="696"/>
        <v>0</v>
      </c>
      <c r="BK1043" s="124"/>
      <c r="BL1043" s="125">
        <f t="shared" si="697"/>
        <v>0</v>
      </c>
      <c r="BM1043" s="124"/>
      <c r="BN1043" s="123">
        <f t="shared" si="689"/>
        <v>0</v>
      </c>
      <c r="BO1043" s="126">
        <f t="shared" si="689"/>
        <v>0</v>
      </c>
      <c r="BP1043" s="127"/>
      <c r="BQ1043" s="410"/>
    </row>
    <row r="1044" spans="1:69" s="58" customFormat="1" ht="17.55" hidden="1" customHeight="1">
      <c r="A1044"/>
      <c r="B1044"/>
      <c r="C1044" s="139" t="str">
        <f t="shared" si="690"/>
        <v>H</v>
      </c>
      <c r="D1044" s="130">
        <f t="shared" si="683"/>
        <v>0</v>
      </c>
      <c r="E1044" s="129" t="str">
        <f t="shared" si="682"/>
        <v>LT Materials</v>
      </c>
      <c r="F1044" s="717"/>
      <c r="G1044" s="123">
        <f t="shared" si="684"/>
        <v>0</v>
      </c>
      <c r="H1044" s="121">
        <f t="shared" si="684"/>
        <v>0</v>
      </c>
      <c r="I1044" s="121">
        <f t="shared" si="684"/>
        <v>0</v>
      </c>
      <c r="J1044" s="121">
        <f t="shared" si="684"/>
        <v>0</v>
      </c>
      <c r="K1044" s="121">
        <f t="shared" si="684"/>
        <v>0</v>
      </c>
      <c r="L1044" s="121">
        <f t="shared" si="684"/>
        <v>0</v>
      </c>
      <c r="M1044" s="121">
        <f t="shared" si="684"/>
        <v>0</v>
      </c>
      <c r="N1044" s="121">
        <f t="shared" si="684"/>
        <v>0</v>
      </c>
      <c r="O1044" s="121">
        <f t="shared" si="684"/>
        <v>0</v>
      </c>
      <c r="P1044" s="126">
        <f t="shared" si="684"/>
        <v>0</v>
      </c>
      <c r="Q1044" s="122"/>
      <c r="R1044" s="408">
        <f t="shared" si="691"/>
        <v>0</v>
      </c>
      <c r="S1044" s="693"/>
      <c r="T1044" s="700">
        <f t="shared" si="685"/>
        <v>0</v>
      </c>
      <c r="U1044" s="701">
        <f t="shared" si="685"/>
        <v>0</v>
      </c>
      <c r="V1044" s="693"/>
      <c r="W1044" s="700">
        <f t="shared" si="686"/>
        <v>0</v>
      </c>
      <c r="X1044" s="126">
        <f t="shared" si="686"/>
        <v>0</v>
      </c>
      <c r="Y1044" s="696">
        <f t="shared" si="692"/>
        <v>0</v>
      </c>
      <c r="Z1044" s="408">
        <f t="shared" si="693"/>
        <v>0</v>
      </c>
      <c r="AA1044" s="127"/>
      <c r="AB1044" s="123">
        <f t="shared" si="687"/>
        <v>0</v>
      </c>
      <c r="AC1044" s="121">
        <f t="shared" si="687"/>
        <v>0</v>
      </c>
      <c r="AD1044" s="121">
        <f t="shared" si="687"/>
        <v>0</v>
      </c>
      <c r="AE1044" s="121">
        <f t="shared" si="687"/>
        <v>0</v>
      </c>
      <c r="AF1044" s="121">
        <f t="shared" si="687"/>
        <v>0</v>
      </c>
      <c r="AG1044" s="121">
        <f t="shared" si="687"/>
        <v>0</v>
      </c>
      <c r="AH1044" s="121">
        <f t="shared" si="687"/>
        <v>0</v>
      </c>
      <c r="AI1044" s="121">
        <f t="shared" si="687"/>
        <v>0</v>
      </c>
      <c r="AJ1044" s="121">
        <f t="shared" si="687"/>
        <v>0</v>
      </c>
      <c r="AK1044" s="121">
        <f t="shared" si="687"/>
        <v>0</v>
      </c>
      <c r="AL1044" s="121">
        <f t="shared" si="687"/>
        <v>0</v>
      </c>
      <c r="AM1044" s="121">
        <f t="shared" si="687"/>
        <v>0</v>
      </c>
      <c r="AN1044" s="121">
        <f t="shared" si="687"/>
        <v>0</v>
      </c>
      <c r="AO1044" s="701">
        <f t="shared" si="687"/>
        <v>0</v>
      </c>
      <c r="AP1044" s="122"/>
      <c r="AQ1044" s="123">
        <f t="shared" si="688"/>
        <v>0</v>
      </c>
      <c r="AR1044" s="121">
        <f t="shared" si="688"/>
        <v>0</v>
      </c>
      <c r="AS1044" s="121">
        <f t="shared" si="688"/>
        <v>0</v>
      </c>
      <c r="AT1044" s="121">
        <f t="shared" si="688"/>
        <v>0</v>
      </c>
      <c r="AU1044" s="121">
        <f t="shared" si="688"/>
        <v>0</v>
      </c>
      <c r="AV1044" s="121">
        <f t="shared" si="688"/>
        <v>0</v>
      </c>
      <c r="AW1044" s="121">
        <f t="shared" si="688"/>
        <v>0</v>
      </c>
      <c r="AX1044" s="121">
        <f t="shared" si="688"/>
        <v>0</v>
      </c>
      <c r="AY1044" s="121">
        <f t="shared" si="688"/>
        <v>0</v>
      </c>
      <c r="AZ1044" s="121">
        <f t="shared" si="688"/>
        <v>0</v>
      </c>
      <c r="BA1044" s="121">
        <f t="shared" si="688"/>
        <v>0</v>
      </c>
      <c r="BB1044" s="121">
        <f t="shared" si="688"/>
        <v>0</v>
      </c>
      <c r="BC1044" s="121">
        <f t="shared" si="688"/>
        <v>0</v>
      </c>
      <c r="BD1044" s="701">
        <f t="shared" si="688"/>
        <v>0</v>
      </c>
      <c r="BE1044" s="693"/>
      <c r="BF1044" s="122">
        <f t="shared" si="694"/>
        <v>0</v>
      </c>
      <c r="BG1044" s="124"/>
      <c r="BH1044" s="122">
        <f t="shared" si="695"/>
        <v>0</v>
      </c>
      <c r="BI1044" s="124"/>
      <c r="BJ1044" s="122">
        <f t="shared" si="696"/>
        <v>0</v>
      </c>
      <c r="BK1044" s="124"/>
      <c r="BL1044" s="125">
        <f t="shared" si="697"/>
        <v>0</v>
      </c>
      <c r="BM1044" s="124"/>
      <c r="BN1044" s="123">
        <f t="shared" si="689"/>
        <v>0</v>
      </c>
      <c r="BO1044" s="126">
        <f t="shared" si="689"/>
        <v>0</v>
      </c>
      <c r="BP1044" s="127"/>
      <c r="BQ1044" s="410"/>
    </row>
    <row r="1045" spans="1:69" s="58" customFormat="1" ht="17.55" hidden="1" customHeight="1">
      <c r="A1045"/>
      <c r="B1045"/>
      <c r="C1045" s="139" t="str">
        <f t="shared" si="690"/>
        <v>H</v>
      </c>
      <c r="D1045" s="130">
        <f t="shared" si="683"/>
        <v>0</v>
      </c>
      <c r="E1045" s="129" t="str">
        <f t="shared" si="682"/>
        <v>LT Metal</v>
      </c>
      <c r="F1045" s="717"/>
      <c r="G1045" s="123">
        <f t="shared" si="684"/>
        <v>0</v>
      </c>
      <c r="H1045" s="121">
        <f t="shared" si="684"/>
        <v>0</v>
      </c>
      <c r="I1045" s="121">
        <f t="shared" si="684"/>
        <v>0</v>
      </c>
      <c r="J1045" s="121">
        <f t="shared" si="684"/>
        <v>0</v>
      </c>
      <c r="K1045" s="121">
        <f t="shared" si="684"/>
        <v>0</v>
      </c>
      <c r="L1045" s="121">
        <f t="shared" si="684"/>
        <v>0</v>
      </c>
      <c r="M1045" s="121">
        <f t="shared" si="684"/>
        <v>0</v>
      </c>
      <c r="N1045" s="121">
        <f t="shared" si="684"/>
        <v>0</v>
      </c>
      <c r="O1045" s="121">
        <f t="shared" si="684"/>
        <v>0</v>
      </c>
      <c r="P1045" s="126">
        <f t="shared" si="684"/>
        <v>0</v>
      </c>
      <c r="Q1045" s="122"/>
      <c r="R1045" s="408">
        <f t="shared" si="691"/>
        <v>0</v>
      </c>
      <c r="S1045" s="693"/>
      <c r="T1045" s="700">
        <f t="shared" si="685"/>
        <v>0</v>
      </c>
      <c r="U1045" s="701">
        <f t="shared" si="685"/>
        <v>0</v>
      </c>
      <c r="V1045" s="693"/>
      <c r="W1045" s="700">
        <f t="shared" si="686"/>
        <v>0</v>
      </c>
      <c r="X1045" s="126">
        <f t="shared" si="686"/>
        <v>0</v>
      </c>
      <c r="Y1045" s="696">
        <f t="shared" si="692"/>
        <v>0</v>
      </c>
      <c r="Z1045" s="408">
        <f t="shared" si="693"/>
        <v>0</v>
      </c>
      <c r="AA1045" s="127"/>
      <c r="AB1045" s="123">
        <f t="shared" si="687"/>
        <v>0</v>
      </c>
      <c r="AC1045" s="121">
        <f t="shared" si="687"/>
        <v>0</v>
      </c>
      <c r="AD1045" s="121">
        <f t="shared" si="687"/>
        <v>0</v>
      </c>
      <c r="AE1045" s="121">
        <f t="shared" si="687"/>
        <v>0</v>
      </c>
      <c r="AF1045" s="121">
        <f t="shared" si="687"/>
        <v>0</v>
      </c>
      <c r="AG1045" s="121">
        <f t="shared" si="687"/>
        <v>0</v>
      </c>
      <c r="AH1045" s="121">
        <f t="shared" si="687"/>
        <v>0</v>
      </c>
      <c r="AI1045" s="121">
        <f t="shared" si="687"/>
        <v>0</v>
      </c>
      <c r="AJ1045" s="121">
        <f t="shared" si="687"/>
        <v>0</v>
      </c>
      <c r="AK1045" s="121">
        <f t="shared" si="687"/>
        <v>0</v>
      </c>
      <c r="AL1045" s="121">
        <f t="shared" si="687"/>
        <v>0</v>
      </c>
      <c r="AM1045" s="121">
        <f t="shared" si="687"/>
        <v>0</v>
      </c>
      <c r="AN1045" s="121">
        <f t="shared" si="687"/>
        <v>0</v>
      </c>
      <c r="AO1045" s="701">
        <f t="shared" si="687"/>
        <v>0</v>
      </c>
      <c r="AP1045" s="122"/>
      <c r="AQ1045" s="123">
        <f t="shared" si="688"/>
        <v>0</v>
      </c>
      <c r="AR1045" s="121">
        <f t="shared" si="688"/>
        <v>0</v>
      </c>
      <c r="AS1045" s="121">
        <f t="shared" si="688"/>
        <v>0</v>
      </c>
      <c r="AT1045" s="121">
        <f t="shared" si="688"/>
        <v>0</v>
      </c>
      <c r="AU1045" s="121">
        <f t="shared" si="688"/>
        <v>0</v>
      </c>
      <c r="AV1045" s="121">
        <f t="shared" si="688"/>
        <v>0</v>
      </c>
      <c r="AW1045" s="121">
        <f t="shared" si="688"/>
        <v>0</v>
      </c>
      <c r="AX1045" s="121">
        <f t="shared" si="688"/>
        <v>0</v>
      </c>
      <c r="AY1045" s="121">
        <f t="shared" si="688"/>
        <v>0</v>
      </c>
      <c r="AZ1045" s="121">
        <f t="shared" si="688"/>
        <v>0</v>
      </c>
      <c r="BA1045" s="121">
        <f t="shared" si="688"/>
        <v>0</v>
      </c>
      <c r="BB1045" s="121">
        <f t="shared" si="688"/>
        <v>0</v>
      </c>
      <c r="BC1045" s="121">
        <f t="shared" si="688"/>
        <v>0</v>
      </c>
      <c r="BD1045" s="701">
        <f t="shared" si="688"/>
        <v>0</v>
      </c>
      <c r="BE1045" s="693"/>
      <c r="BF1045" s="122">
        <f t="shared" si="694"/>
        <v>0</v>
      </c>
      <c r="BG1045" s="124"/>
      <c r="BH1045" s="122">
        <f t="shared" si="695"/>
        <v>0</v>
      </c>
      <c r="BI1045" s="124"/>
      <c r="BJ1045" s="122">
        <f t="shared" si="696"/>
        <v>0</v>
      </c>
      <c r="BK1045" s="124"/>
      <c r="BL1045" s="125">
        <f t="shared" si="697"/>
        <v>0</v>
      </c>
      <c r="BM1045" s="124"/>
      <c r="BN1045" s="123">
        <f t="shared" si="689"/>
        <v>0</v>
      </c>
      <c r="BO1045" s="126">
        <f t="shared" si="689"/>
        <v>0</v>
      </c>
      <c r="BP1045" s="127"/>
      <c r="BQ1045" s="410"/>
    </row>
    <row r="1046" spans="1:69" s="58" customFormat="1" ht="17.55" hidden="1" customHeight="1">
      <c r="A1046"/>
      <c r="B1046"/>
      <c r="C1046" s="139" t="str">
        <f t="shared" si="690"/>
        <v>H</v>
      </c>
      <c r="D1046" s="130">
        <f t="shared" si="683"/>
        <v>0</v>
      </c>
      <c r="E1046" s="129" t="str">
        <f t="shared" si="682"/>
        <v>LTOM</v>
      </c>
      <c r="F1046" s="717"/>
      <c r="G1046" s="123">
        <f t="shared" ref="G1046:P1055" si="698">SUMIFS(Share, Y, $E$3, Config, $G$11, P, G$15, LType, $D1046, MSup, $E1046)</f>
        <v>0</v>
      </c>
      <c r="H1046" s="121">
        <f t="shared" si="698"/>
        <v>0</v>
      </c>
      <c r="I1046" s="121">
        <f t="shared" si="698"/>
        <v>0</v>
      </c>
      <c r="J1046" s="121">
        <f t="shared" si="698"/>
        <v>0</v>
      </c>
      <c r="K1046" s="121">
        <f t="shared" si="698"/>
        <v>0</v>
      </c>
      <c r="L1046" s="121">
        <f t="shared" si="698"/>
        <v>0</v>
      </c>
      <c r="M1046" s="121">
        <f t="shared" si="698"/>
        <v>0</v>
      </c>
      <c r="N1046" s="121">
        <f t="shared" si="698"/>
        <v>0</v>
      </c>
      <c r="O1046" s="121">
        <f t="shared" si="698"/>
        <v>0</v>
      </c>
      <c r="P1046" s="126">
        <f t="shared" si="698"/>
        <v>0</v>
      </c>
      <c r="Q1046" s="122"/>
      <c r="R1046" s="408">
        <f t="shared" si="691"/>
        <v>0</v>
      </c>
      <c r="S1046" s="693"/>
      <c r="T1046" s="700">
        <f t="shared" si="685"/>
        <v>0</v>
      </c>
      <c r="U1046" s="701">
        <f t="shared" si="685"/>
        <v>0</v>
      </c>
      <c r="V1046" s="693"/>
      <c r="W1046" s="700">
        <f t="shared" si="686"/>
        <v>0</v>
      </c>
      <c r="X1046" s="126">
        <f t="shared" si="686"/>
        <v>0</v>
      </c>
      <c r="Y1046" s="696">
        <f t="shared" si="692"/>
        <v>0</v>
      </c>
      <c r="Z1046" s="408">
        <f t="shared" si="693"/>
        <v>0</v>
      </c>
      <c r="AA1046" s="127"/>
      <c r="AB1046" s="123">
        <f t="shared" ref="AB1046:AO1055" si="699">SUMIFS(Share, Y, $E$3, Config, $AB$11, P, AB$15, LType, $D1046, MSup, $E1046)</f>
        <v>0</v>
      </c>
      <c r="AC1046" s="121">
        <f t="shared" si="699"/>
        <v>0</v>
      </c>
      <c r="AD1046" s="121">
        <f t="shared" si="699"/>
        <v>0</v>
      </c>
      <c r="AE1046" s="121">
        <f t="shared" si="699"/>
        <v>0</v>
      </c>
      <c r="AF1046" s="121">
        <f t="shared" si="699"/>
        <v>0</v>
      </c>
      <c r="AG1046" s="121">
        <f t="shared" si="699"/>
        <v>0</v>
      </c>
      <c r="AH1046" s="121">
        <f t="shared" si="699"/>
        <v>0</v>
      </c>
      <c r="AI1046" s="121">
        <f t="shared" si="699"/>
        <v>0</v>
      </c>
      <c r="AJ1046" s="121">
        <f t="shared" si="699"/>
        <v>0</v>
      </c>
      <c r="AK1046" s="121">
        <f t="shared" si="699"/>
        <v>0</v>
      </c>
      <c r="AL1046" s="121">
        <f t="shared" si="699"/>
        <v>0</v>
      </c>
      <c r="AM1046" s="121">
        <f t="shared" si="699"/>
        <v>0</v>
      </c>
      <c r="AN1046" s="121">
        <f t="shared" si="699"/>
        <v>0</v>
      </c>
      <c r="AO1046" s="701">
        <f t="shared" si="699"/>
        <v>0</v>
      </c>
      <c r="AP1046" s="122"/>
      <c r="AQ1046" s="123">
        <f t="shared" ref="AQ1046:BD1055" si="700">SUMIFS(Share, Y, $E$3, Config, $AQ$11, P, AQ$15, LType, $D1046, MSup, $E1046)</f>
        <v>0</v>
      </c>
      <c r="AR1046" s="121">
        <f t="shared" si="700"/>
        <v>0</v>
      </c>
      <c r="AS1046" s="121">
        <f t="shared" si="700"/>
        <v>0</v>
      </c>
      <c r="AT1046" s="121">
        <f t="shared" si="700"/>
        <v>0</v>
      </c>
      <c r="AU1046" s="121">
        <f t="shared" si="700"/>
        <v>0</v>
      </c>
      <c r="AV1046" s="121">
        <f t="shared" si="700"/>
        <v>0</v>
      </c>
      <c r="AW1046" s="121">
        <f t="shared" si="700"/>
        <v>0</v>
      </c>
      <c r="AX1046" s="121">
        <f t="shared" si="700"/>
        <v>0</v>
      </c>
      <c r="AY1046" s="121">
        <f t="shared" si="700"/>
        <v>0</v>
      </c>
      <c r="AZ1046" s="121">
        <f t="shared" si="700"/>
        <v>0</v>
      </c>
      <c r="BA1046" s="121">
        <f t="shared" si="700"/>
        <v>0</v>
      </c>
      <c r="BB1046" s="121">
        <f t="shared" si="700"/>
        <v>0</v>
      </c>
      <c r="BC1046" s="121">
        <f t="shared" si="700"/>
        <v>0</v>
      </c>
      <c r="BD1046" s="701">
        <f t="shared" si="700"/>
        <v>0</v>
      </c>
      <c r="BE1046" s="693"/>
      <c r="BF1046" s="122">
        <f t="shared" si="694"/>
        <v>0</v>
      </c>
      <c r="BG1046" s="124"/>
      <c r="BH1046" s="122">
        <f t="shared" si="695"/>
        <v>0</v>
      </c>
      <c r="BI1046" s="124"/>
      <c r="BJ1046" s="122">
        <f t="shared" si="696"/>
        <v>0</v>
      </c>
      <c r="BK1046" s="124"/>
      <c r="BL1046" s="125">
        <f t="shared" si="697"/>
        <v>0</v>
      </c>
      <c r="BM1046" s="124"/>
      <c r="BN1046" s="123">
        <f t="shared" si="689"/>
        <v>0</v>
      </c>
      <c r="BO1046" s="126">
        <f t="shared" si="689"/>
        <v>0</v>
      </c>
      <c r="BP1046" s="127"/>
      <c r="BQ1046" s="410"/>
    </row>
    <row r="1047" spans="1:69" s="58" customFormat="1" ht="17.55" hidden="1" customHeight="1">
      <c r="A1047"/>
      <c r="B1047"/>
      <c r="C1047" s="139" t="str">
        <f t="shared" si="690"/>
        <v>H</v>
      </c>
      <c r="D1047" s="130">
        <f t="shared" si="683"/>
        <v>0</v>
      </c>
      <c r="E1047" s="129" t="str">
        <f t="shared" si="682"/>
        <v>Lumilan</v>
      </c>
      <c r="F1047" s="717"/>
      <c r="G1047" s="123">
        <f t="shared" si="698"/>
        <v>0</v>
      </c>
      <c r="H1047" s="121">
        <f t="shared" si="698"/>
        <v>0</v>
      </c>
      <c r="I1047" s="121">
        <f t="shared" si="698"/>
        <v>0</v>
      </c>
      <c r="J1047" s="121">
        <f t="shared" si="698"/>
        <v>0</v>
      </c>
      <c r="K1047" s="121">
        <f t="shared" si="698"/>
        <v>0</v>
      </c>
      <c r="L1047" s="121">
        <f t="shared" si="698"/>
        <v>0</v>
      </c>
      <c r="M1047" s="121">
        <f t="shared" si="698"/>
        <v>0</v>
      </c>
      <c r="N1047" s="121">
        <f t="shared" si="698"/>
        <v>0</v>
      </c>
      <c r="O1047" s="121">
        <f t="shared" si="698"/>
        <v>0</v>
      </c>
      <c r="P1047" s="126">
        <f t="shared" si="698"/>
        <v>0</v>
      </c>
      <c r="Q1047" s="122"/>
      <c r="R1047" s="408">
        <f t="shared" si="691"/>
        <v>0</v>
      </c>
      <c r="S1047" s="693"/>
      <c r="T1047" s="700">
        <f t="shared" si="685"/>
        <v>0</v>
      </c>
      <c r="U1047" s="701">
        <f t="shared" si="685"/>
        <v>0</v>
      </c>
      <c r="V1047" s="693"/>
      <c r="W1047" s="700">
        <f t="shared" si="686"/>
        <v>0</v>
      </c>
      <c r="X1047" s="126">
        <f t="shared" si="686"/>
        <v>0</v>
      </c>
      <c r="Y1047" s="696">
        <f t="shared" si="692"/>
        <v>0</v>
      </c>
      <c r="Z1047" s="408">
        <f t="shared" si="693"/>
        <v>0</v>
      </c>
      <c r="AA1047" s="127"/>
      <c r="AB1047" s="123">
        <f t="shared" si="699"/>
        <v>0</v>
      </c>
      <c r="AC1047" s="121">
        <f t="shared" si="699"/>
        <v>0</v>
      </c>
      <c r="AD1047" s="121">
        <f t="shared" si="699"/>
        <v>0</v>
      </c>
      <c r="AE1047" s="121">
        <f t="shared" si="699"/>
        <v>0</v>
      </c>
      <c r="AF1047" s="121">
        <f t="shared" si="699"/>
        <v>0</v>
      </c>
      <c r="AG1047" s="121">
        <f t="shared" si="699"/>
        <v>0</v>
      </c>
      <c r="AH1047" s="121">
        <f t="shared" si="699"/>
        <v>0</v>
      </c>
      <c r="AI1047" s="121">
        <f t="shared" si="699"/>
        <v>0</v>
      </c>
      <c r="AJ1047" s="121">
        <f t="shared" si="699"/>
        <v>0</v>
      </c>
      <c r="AK1047" s="121">
        <f t="shared" si="699"/>
        <v>0</v>
      </c>
      <c r="AL1047" s="121">
        <f t="shared" si="699"/>
        <v>0</v>
      </c>
      <c r="AM1047" s="121">
        <f t="shared" si="699"/>
        <v>0</v>
      </c>
      <c r="AN1047" s="121">
        <f t="shared" si="699"/>
        <v>0</v>
      </c>
      <c r="AO1047" s="701">
        <f t="shared" si="699"/>
        <v>0</v>
      </c>
      <c r="AP1047" s="122"/>
      <c r="AQ1047" s="123">
        <f t="shared" si="700"/>
        <v>0</v>
      </c>
      <c r="AR1047" s="121">
        <f t="shared" si="700"/>
        <v>0</v>
      </c>
      <c r="AS1047" s="121">
        <f t="shared" si="700"/>
        <v>0</v>
      </c>
      <c r="AT1047" s="121">
        <f t="shared" si="700"/>
        <v>0</v>
      </c>
      <c r="AU1047" s="121">
        <f t="shared" si="700"/>
        <v>0</v>
      </c>
      <c r="AV1047" s="121">
        <f t="shared" si="700"/>
        <v>0</v>
      </c>
      <c r="AW1047" s="121">
        <f t="shared" si="700"/>
        <v>0</v>
      </c>
      <c r="AX1047" s="121">
        <f t="shared" si="700"/>
        <v>0</v>
      </c>
      <c r="AY1047" s="121">
        <f t="shared" si="700"/>
        <v>0</v>
      </c>
      <c r="AZ1047" s="121">
        <f t="shared" si="700"/>
        <v>0</v>
      </c>
      <c r="BA1047" s="121">
        <f t="shared" si="700"/>
        <v>0</v>
      </c>
      <c r="BB1047" s="121">
        <f t="shared" si="700"/>
        <v>0</v>
      </c>
      <c r="BC1047" s="121">
        <f t="shared" si="700"/>
        <v>0</v>
      </c>
      <c r="BD1047" s="701">
        <f t="shared" si="700"/>
        <v>0</v>
      </c>
      <c r="BE1047" s="693"/>
      <c r="BF1047" s="122">
        <f t="shared" si="694"/>
        <v>0</v>
      </c>
      <c r="BG1047" s="124"/>
      <c r="BH1047" s="122">
        <f t="shared" si="695"/>
        <v>0</v>
      </c>
      <c r="BI1047" s="124"/>
      <c r="BJ1047" s="122">
        <f t="shared" si="696"/>
        <v>0</v>
      </c>
      <c r="BK1047" s="124"/>
      <c r="BL1047" s="125">
        <f t="shared" si="697"/>
        <v>0</v>
      </c>
      <c r="BM1047" s="124"/>
      <c r="BN1047" s="123">
        <f t="shared" si="689"/>
        <v>0</v>
      </c>
      <c r="BO1047" s="126">
        <f t="shared" si="689"/>
        <v>0</v>
      </c>
      <c r="BP1047" s="127"/>
      <c r="BQ1047" s="410"/>
    </row>
    <row r="1048" spans="1:69" s="58" customFormat="1" ht="17.55" hidden="1" customHeight="1">
      <c r="A1048"/>
      <c r="B1048"/>
      <c r="C1048" s="139" t="str">
        <f t="shared" si="690"/>
        <v>H</v>
      </c>
      <c r="D1048" s="130">
        <f t="shared" si="683"/>
        <v>0</v>
      </c>
      <c r="E1048" s="129" t="str">
        <f t="shared" si="682"/>
        <v>Materion</v>
      </c>
      <c r="F1048" s="717"/>
      <c r="G1048" s="123">
        <f t="shared" si="698"/>
        <v>0</v>
      </c>
      <c r="H1048" s="121">
        <f t="shared" si="698"/>
        <v>0</v>
      </c>
      <c r="I1048" s="121">
        <f t="shared" si="698"/>
        <v>0</v>
      </c>
      <c r="J1048" s="121">
        <f t="shared" si="698"/>
        <v>0</v>
      </c>
      <c r="K1048" s="121">
        <f t="shared" si="698"/>
        <v>0</v>
      </c>
      <c r="L1048" s="121">
        <f t="shared" si="698"/>
        <v>0</v>
      </c>
      <c r="M1048" s="121">
        <f t="shared" si="698"/>
        <v>0</v>
      </c>
      <c r="N1048" s="121">
        <f t="shared" si="698"/>
        <v>0</v>
      </c>
      <c r="O1048" s="121">
        <f t="shared" si="698"/>
        <v>0</v>
      </c>
      <c r="P1048" s="126">
        <f t="shared" si="698"/>
        <v>0</v>
      </c>
      <c r="Q1048" s="122"/>
      <c r="R1048" s="408">
        <f t="shared" si="691"/>
        <v>0</v>
      </c>
      <c r="S1048" s="693"/>
      <c r="T1048" s="700">
        <f t="shared" si="685"/>
        <v>0</v>
      </c>
      <c r="U1048" s="701">
        <f t="shared" si="685"/>
        <v>0</v>
      </c>
      <c r="V1048" s="693"/>
      <c r="W1048" s="700">
        <f t="shared" si="686"/>
        <v>0</v>
      </c>
      <c r="X1048" s="126">
        <f t="shared" si="686"/>
        <v>0</v>
      </c>
      <c r="Y1048" s="696">
        <f t="shared" si="692"/>
        <v>0</v>
      </c>
      <c r="Z1048" s="408">
        <f t="shared" si="693"/>
        <v>0</v>
      </c>
      <c r="AA1048" s="127"/>
      <c r="AB1048" s="123">
        <f t="shared" si="699"/>
        <v>0</v>
      </c>
      <c r="AC1048" s="121">
        <f t="shared" si="699"/>
        <v>0</v>
      </c>
      <c r="AD1048" s="121">
        <f t="shared" si="699"/>
        <v>0</v>
      </c>
      <c r="AE1048" s="121">
        <f t="shared" si="699"/>
        <v>0</v>
      </c>
      <c r="AF1048" s="121">
        <f t="shared" si="699"/>
        <v>0</v>
      </c>
      <c r="AG1048" s="121">
        <f t="shared" si="699"/>
        <v>0</v>
      </c>
      <c r="AH1048" s="121">
        <f t="shared" si="699"/>
        <v>0</v>
      </c>
      <c r="AI1048" s="121">
        <f t="shared" si="699"/>
        <v>0</v>
      </c>
      <c r="AJ1048" s="121">
        <f t="shared" si="699"/>
        <v>0</v>
      </c>
      <c r="AK1048" s="121">
        <f t="shared" si="699"/>
        <v>0</v>
      </c>
      <c r="AL1048" s="121">
        <f t="shared" si="699"/>
        <v>0</v>
      </c>
      <c r="AM1048" s="121">
        <f t="shared" si="699"/>
        <v>0</v>
      </c>
      <c r="AN1048" s="121">
        <f t="shared" si="699"/>
        <v>0</v>
      </c>
      <c r="AO1048" s="701">
        <f t="shared" si="699"/>
        <v>0</v>
      </c>
      <c r="AP1048" s="122"/>
      <c r="AQ1048" s="123">
        <f t="shared" si="700"/>
        <v>0</v>
      </c>
      <c r="AR1048" s="121">
        <f t="shared" si="700"/>
        <v>0</v>
      </c>
      <c r="AS1048" s="121">
        <f t="shared" si="700"/>
        <v>0</v>
      </c>
      <c r="AT1048" s="121">
        <f t="shared" si="700"/>
        <v>0</v>
      </c>
      <c r="AU1048" s="121">
        <f t="shared" si="700"/>
        <v>0</v>
      </c>
      <c r="AV1048" s="121">
        <f t="shared" si="700"/>
        <v>0</v>
      </c>
      <c r="AW1048" s="121">
        <f t="shared" si="700"/>
        <v>0</v>
      </c>
      <c r="AX1048" s="121">
        <f t="shared" si="700"/>
        <v>0</v>
      </c>
      <c r="AY1048" s="121">
        <f t="shared" si="700"/>
        <v>0</v>
      </c>
      <c r="AZ1048" s="121">
        <f t="shared" si="700"/>
        <v>0</v>
      </c>
      <c r="BA1048" s="121">
        <f t="shared" si="700"/>
        <v>0</v>
      </c>
      <c r="BB1048" s="121">
        <f t="shared" si="700"/>
        <v>0</v>
      </c>
      <c r="BC1048" s="121">
        <f t="shared" si="700"/>
        <v>0</v>
      </c>
      <c r="BD1048" s="701">
        <f t="shared" si="700"/>
        <v>0</v>
      </c>
      <c r="BE1048" s="693"/>
      <c r="BF1048" s="122">
        <f t="shared" si="694"/>
        <v>0</v>
      </c>
      <c r="BG1048" s="124"/>
      <c r="BH1048" s="122">
        <f t="shared" si="695"/>
        <v>0</v>
      </c>
      <c r="BI1048" s="124"/>
      <c r="BJ1048" s="122">
        <f t="shared" si="696"/>
        <v>0</v>
      </c>
      <c r="BK1048" s="124"/>
      <c r="BL1048" s="125">
        <f t="shared" si="697"/>
        <v>0</v>
      </c>
      <c r="BM1048" s="124"/>
      <c r="BN1048" s="123">
        <f t="shared" si="689"/>
        <v>0</v>
      </c>
      <c r="BO1048" s="126">
        <f t="shared" si="689"/>
        <v>0</v>
      </c>
      <c r="BP1048" s="127"/>
      <c r="BQ1048" s="410"/>
    </row>
    <row r="1049" spans="1:69" s="58" customFormat="1" ht="17.55" hidden="1" customHeight="1">
      <c r="A1049"/>
      <c r="B1049"/>
      <c r="C1049" s="139" t="str">
        <f t="shared" si="690"/>
        <v>H</v>
      </c>
      <c r="D1049" s="130">
        <f t="shared" si="683"/>
        <v>0</v>
      </c>
      <c r="E1049" s="129" t="str">
        <f t="shared" si="682"/>
        <v>Merck</v>
      </c>
      <c r="F1049" s="717"/>
      <c r="G1049" s="123">
        <f t="shared" si="698"/>
        <v>0</v>
      </c>
      <c r="H1049" s="121">
        <f t="shared" si="698"/>
        <v>0</v>
      </c>
      <c r="I1049" s="121">
        <f t="shared" si="698"/>
        <v>0</v>
      </c>
      <c r="J1049" s="121">
        <f t="shared" si="698"/>
        <v>0</v>
      </c>
      <c r="K1049" s="121">
        <f t="shared" si="698"/>
        <v>0</v>
      </c>
      <c r="L1049" s="121">
        <f t="shared" si="698"/>
        <v>0</v>
      </c>
      <c r="M1049" s="121">
        <f t="shared" si="698"/>
        <v>0</v>
      </c>
      <c r="N1049" s="121">
        <f t="shared" si="698"/>
        <v>0</v>
      </c>
      <c r="O1049" s="121">
        <f t="shared" si="698"/>
        <v>0</v>
      </c>
      <c r="P1049" s="126">
        <f t="shared" si="698"/>
        <v>0</v>
      </c>
      <c r="Q1049" s="122"/>
      <c r="R1049" s="408">
        <f t="shared" si="691"/>
        <v>0</v>
      </c>
      <c r="S1049" s="693"/>
      <c r="T1049" s="700">
        <f t="shared" si="685"/>
        <v>0</v>
      </c>
      <c r="U1049" s="701">
        <f t="shared" si="685"/>
        <v>0</v>
      </c>
      <c r="V1049" s="693"/>
      <c r="W1049" s="700">
        <f t="shared" si="686"/>
        <v>0</v>
      </c>
      <c r="X1049" s="126">
        <f t="shared" si="686"/>
        <v>0</v>
      </c>
      <c r="Y1049" s="696">
        <f t="shared" si="692"/>
        <v>0</v>
      </c>
      <c r="Z1049" s="408">
        <f t="shared" si="693"/>
        <v>0</v>
      </c>
      <c r="AA1049" s="127"/>
      <c r="AB1049" s="123">
        <f t="shared" si="699"/>
        <v>0</v>
      </c>
      <c r="AC1049" s="121">
        <f t="shared" si="699"/>
        <v>0</v>
      </c>
      <c r="AD1049" s="121">
        <f t="shared" si="699"/>
        <v>0</v>
      </c>
      <c r="AE1049" s="121">
        <f t="shared" si="699"/>
        <v>0</v>
      </c>
      <c r="AF1049" s="121">
        <f t="shared" si="699"/>
        <v>0</v>
      </c>
      <c r="AG1049" s="121">
        <f t="shared" si="699"/>
        <v>0</v>
      </c>
      <c r="AH1049" s="121">
        <f t="shared" si="699"/>
        <v>0</v>
      </c>
      <c r="AI1049" s="121">
        <f t="shared" si="699"/>
        <v>0</v>
      </c>
      <c r="AJ1049" s="121">
        <f t="shared" si="699"/>
        <v>0</v>
      </c>
      <c r="AK1049" s="121">
        <f t="shared" si="699"/>
        <v>0</v>
      </c>
      <c r="AL1049" s="121">
        <f t="shared" si="699"/>
        <v>0</v>
      </c>
      <c r="AM1049" s="121">
        <f t="shared" si="699"/>
        <v>0</v>
      </c>
      <c r="AN1049" s="121">
        <f t="shared" si="699"/>
        <v>0</v>
      </c>
      <c r="AO1049" s="701">
        <f t="shared" si="699"/>
        <v>0</v>
      </c>
      <c r="AP1049" s="122"/>
      <c r="AQ1049" s="123">
        <f t="shared" si="700"/>
        <v>0</v>
      </c>
      <c r="AR1049" s="121">
        <f t="shared" si="700"/>
        <v>0</v>
      </c>
      <c r="AS1049" s="121">
        <f t="shared" si="700"/>
        <v>0</v>
      </c>
      <c r="AT1049" s="121">
        <f t="shared" si="700"/>
        <v>0</v>
      </c>
      <c r="AU1049" s="121">
        <f t="shared" si="700"/>
        <v>0</v>
      </c>
      <c r="AV1049" s="121">
        <f t="shared" si="700"/>
        <v>0</v>
      </c>
      <c r="AW1049" s="121">
        <f t="shared" si="700"/>
        <v>0</v>
      </c>
      <c r="AX1049" s="121">
        <f t="shared" si="700"/>
        <v>0</v>
      </c>
      <c r="AY1049" s="121">
        <f t="shared" si="700"/>
        <v>0</v>
      </c>
      <c r="AZ1049" s="121">
        <f t="shared" si="700"/>
        <v>0</v>
      </c>
      <c r="BA1049" s="121">
        <f t="shared" si="700"/>
        <v>0</v>
      </c>
      <c r="BB1049" s="121">
        <f t="shared" si="700"/>
        <v>0</v>
      </c>
      <c r="BC1049" s="121">
        <f t="shared" si="700"/>
        <v>0</v>
      </c>
      <c r="BD1049" s="701">
        <f t="shared" si="700"/>
        <v>0</v>
      </c>
      <c r="BE1049" s="693"/>
      <c r="BF1049" s="122">
        <f t="shared" si="694"/>
        <v>0</v>
      </c>
      <c r="BG1049" s="124"/>
      <c r="BH1049" s="122">
        <f t="shared" si="695"/>
        <v>0</v>
      </c>
      <c r="BI1049" s="124"/>
      <c r="BJ1049" s="122">
        <f t="shared" si="696"/>
        <v>0</v>
      </c>
      <c r="BK1049" s="124"/>
      <c r="BL1049" s="125">
        <f t="shared" si="697"/>
        <v>0</v>
      </c>
      <c r="BM1049" s="124"/>
      <c r="BN1049" s="123">
        <f t="shared" si="689"/>
        <v>0</v>
      </c>
      <c r="BO1049" s="126">
        <f t="shared" si="689"/>
        <v>0</v>
      </c>
      <c r="BP1049" s="127"/>
      <c r="BQ1049" s="410"/>
    </row>
    <row r="1050" spans="1:69" s="58" customFormat="1" ht="17.55" hidden="1" customHeight="1">
      <c r="A1050"/>
      <c r="B1050"/>
      <c r="C1050" s="139" t="str">
        <f t="shared" si="690"/>
        <v>H</v>
      </c>
      <c r="D1050" s="130">
        <f t="shared" si="683"/>
        <v>0</v>
      </c>
      <c r="E1050" s="129" t="str">
        <f t="shared" si="682"/>
        <v>Nisso</v>
      </c>
      <c r="F1050" s="717"/>
      <c r="G1050" s="123">
        <f t="shared" si="698"/>
        <v>0</v>
      </c>
      <c r="H1050" s="121">
        <f t="shared" si="698"/>
        <v>0</v>
      </c>
      <c r="I1050" s="121">
        <f t="shared" si="698"/>
        <v>0</v>
      </c>
      <c r="J1050" s="121">
        <f t="shared" si="698"/>
        <v>0</v>
      </c>
      <c r="K1050" s="121">
        <f t="shared" si="698"/>
        <v>0</v>
      </c>
      <c r="L1050" s="121">
        <f t="shared" si="698"/>
        <v>0</v>
      </c>
      <c r="M1050" s="121">
        <f t="shared" si="698"/>
        <v>0</v>
      </c>
      <c r="N1050" s="121">
        <f t="shared" si="698"/>
        <v>0</v>
      </c>
      <c r="O1050" s="121">
        <f t="shared" si="698"/>
        <v>0</v>
      </c>
      <c r="P1050" s="126">
        <f t="shared" si="698"/>
        <v>0</v>
      </c>
      <c r="Q1050" s="122"/>
      <c r="R1050" s="408">
        <f t="shared" si="691"/>
        <v>0</v>
      </c>
      <c r="S1050" s="693"/>
      <c r="T1050" s="700">
        <f t="shared" si="685"/>
        <v>0</v>
      </c>
      <c r="U1050" s="701">
        <f t="shared" si="685"/>
        <v>0</v>
      </c>
      <c r="V1050" s="693"/>
      <c r="W1050" s="700">
        <f t="shared" si="686"/>
        <v>0</v>
      </c>
      <c r="X1050" s="126">
        <f t="shared" si="686"/>
        <v>0</v>
      </c>
      <c r="Y1050" s="696">
        <f t="shared" si="692"/>
        <v>0</v>
      </c>
      <c r="Z1050" s="408">
        <f t="shared" si="693"/>
        <v>0</v>
      </c>
      <c r="AA1050" s="127"/>
      <c r="AB1050" s="123">
        <f t="shared" si="699"/>
        <v>0</v>
      </c>
      <c r="AC1050" s="121">
        <f t="shared" si="699"/>
        <v>0</v>
      </c>
      <c r="AD1050" s="121">
        <f t="shared" si="699"/>
        <v>0</v>
      </c>
      <c r="AE1050" s="121">
        <f t="shared" si="699"/>
        <v>0</v>
      </c>
      <c r="AF1050" s="121">
        <f t="shared" si="699"/>
        <v>0</v>
      </c>
      <c r="AG1050" s="121">
        <f t="shared" si="699"/>
        <v>0</v>
      </c>
      <c r="AH1050" s="121">
        <f t="shared" si="699"/>
        <v>0</v>
      </c>
      <c r="AI1050" s="121">
        <f t="shared" si="699"/>
        <v>0</v>
      </c>
      <c r="AJ1050" s="121">
        <f t="shared" si="699"/>
        <v>0</v>
      </c>
      <c r="AK1050" s="121">
        <f t="shared" si="699"/>
        <v>0</v>
      </c>
      <c r="AL1050" s="121">
        <f t="shared" si="699"/>
        <v>0</v>
      </c>
      <c r="AM1050" s="121">
        <f t="shared" si="699"/>
        <v>0</v>
      </c>
      <c r="AN1050" s="121">
        <f t="shared" si="699"/>
        <v>0</v>
      </c>
      <c r="AO1050" s="701">
        <f t="shared" si="699"/>
        <v>0</v>
      </c>
      <c r="AP1050" s="122"/>
      <c r="AQ1050" s="123">
        <f t="shared" si="700"/>
        <v>0</v>
      </c>
      <c r="AR1050" s="121">
        <f t="shared" si="700"/>
        <v>0</v>
      </c>
      <c r="AS1050" s="121">
        <f t="shared" si="700"/>
        <v>0</v>
      </c>
      <c r="AT1050" s="121">
        <f t="shared" si="700"/>
        <v>0</v>
      </c>
      <c r="AU1050" s="121">
        <f t="shared" si="700"/>
        <v>0</v>
      </c>
      <c r="AV1050" s="121">
        <f t="shared" si="700"/>
        <v>0</v>
      </c>
      <c r="AW1050" s="121">
        <f t="shared" si="700"/>
        <v>0</v>
      </c>
      <c r="AX1050" s="121">
        <f t="shared" si="700"/>
        <v>0</v>
      </c>
      <c r="AY1050" s="121">
        <f t="shared" si="700"/>
        <v>0</v>
      </c>
      <c r="AZ1050" s="121">
        <f t="shared" si="700"/>
        <v>0</v>
      </c>
      <c r="BA1050" s="121">
        <f t="shared" si="700"/>
        <v>0</v>
      </c>
      <c r="BB1050" s="121">
        <f t="shared" si="700"/>
        <v>0</v>
      </c>
      <c r="BC1050" s="121">
        <f t="shared" si="700"/>
        <v>0</v>
      </c>
      <c r="BD1050" s="701">
        <f t="shared" si="700"/>
        <v>0</v>
      </c>
      <c r="BE1050" s="693"/>
      <c r="BF1050" s="122">
        <f t="shared" si="694"/>
        <v>0</v>
      </c>
      <c r="BG1050" s="124"/>
      <c r="BH1050" s="122">
        <f t="shared" si="695"/>
        <v>0</v>
      </c>
      <c r="BI1050" s="124"/>
      <c r="BJ1050" s="122">
        <f t="shared" si="696"/>
        <v>0</v>
      </c>
      <c r="BK1050" s="124"/>
      <c r="BL1050" s="125">
        <f t="shared" si="697"/>
        <v>0</v>
      </c>
      <c r="BM1050" s="124"/>
      <c r="BN1050" s="123">
        <f t="shared" si="689"/>
        <v>0</v>
      </c>
      <c r="BO1050" s="126">
        <f t="shared" si="689"/>
        <v>0</v>
      </c>
      <c r="BP1050" s="127"/>
      <c r="BQ1050" s="410"/>
    </row>
    <row r="1051" spans="1:69" s="58" customFormat="1" ht="17.55" hidden="1" customHeight="1">
      <c r="A1051"/>
      <c r="B1051"/>
      <c r="C1051" s="139" t="str">
        <f t="shared" si="690"/>
        <v>H</v>
      </c>
      <c r="D1051" s="130">
        <f t="shared" si="683"/>
        <v>0</v>
      </c>
      <c r="E1051" s="129" t="str">
        <f t="shared" si="682"/>
        <v>Novaled</v>
      </c>
      <c r="F1051" s="717"/>
      <c r="G1051" s="123">
        <f t="shared" si="698"/>
        <v>0</v>
      </c>
      <c r="H1051" s="121">
        <f t="shared" si="698"/>
        <v>0</v>
      </c>
      <c r="I1051" s="121">
        <f t="shared" si="698"/>
        <v>0</v>
      </c>
      <c r="J1051" s="121">
        <f t="shared" si="698"/>
        <v>0</v>
      </c>
      <c r="K1051" s="121">
        <f t="shared" si="698"/>
        <v>0</v>
      </c>
      <c r="L1051" s="121">
        <f t="shared" si="698"/>
        <v>0</v>
      </c>
      <c r="M1051" s="121">
        <f t="shared" si="698"/>
        <v>0</v>
      </c>
      <c r="N1051" s="121">
        <f t="shared" si="698"/>
        <v>0</v>
      </c>
      <c r="O1051" s="121">
        <f t="shared" si="698"/>
        <v>0</v>
      </c>
      <c r="P1051" s="126">
        <f t="shared" si="698"/>
        <v>0</v>
      </c>
      <c r="Q1051" s="122"/>
      <c r="R1051" s="408">
        <f t="shared" si="691"/>
        <v>0</v>
      </c>
      <c r="S1051" s="693"/>
      <c r="T1051" s="700">
        <f t="shared" si="685"/>
        <v>0</v>
      </c>
      <c r="U1051" s="701">
        <f t="shared" si="685"/>
        <v>0</v>
      </c>
      <c r="V1051" s="693"/>
      <c r="W1051" s="700">
        <f t="shared" si="686"/>
        <v>0</v>
      </c>
      <c r="X1051" s="126">
        <f t="shared" si="686"/>
        <v>0</v>
      </c>
      <c r="Y1051" s="696">
        <f t="shared" si="692"/>
        <v>0</v>
      </c>
      <c r="Z1051" s="408">
        <f t="shared" si="693"/>
        <v>0</v>
      </c>
      <c r="AA1051" s="127"/>
      <c r="AB1051" s="123">
        <f t="shared" si="699"/>
        <v>0</v>
      </c>
      <c r="AC1051" s="121">
        <f t="shared" si="699"/>
        <v>0</v>
      </c>
      <c r="AD1051" s="121">
        <f t="shared" si="699"/>
        <v>0</v>
      </c>
      <c r="AE1051" s="121">
        <f t="shared" si="699"/>
        <v>0</v>
      </c>
      <c r="AF1051" s="121">
        <f t="shared" si="699"/>
        <v>0</v>
      </c>
      <c r="AG1051" s="121">
        <f t="shared" si="699"/>
        <v>0</v>
      </c>
      <c r="AH1051" s="121">
        <f t="shared" si="699"/>
        <v>0</v>
      </c>
      <c r="AI1051" s="121">
        <f t="shared" si="699"/>
        <v>0</v>
      </c>
      <c r="AJ1051" s="121">
        <f t="shared" si="699"/>
        <v>0</v>
      </c>
      <c r="AK1051" s="121">
        <f t="shared" si="699"/>
        <v>0</v>
      </c>
      <c r="AL1051" s="121">
        <f t="shared" si="699"/>
        <v>0</v>
      </c>
      <c r="AM1051" s="121">
        <f t="shared" si="699"/>
        <v>0</v>
      </c>
      <c r="AN1051" s="121">
        <f t="shared" si="699"/>
        <v>0</v>
      </c>
      <c r="AO1051" s="701">
        <f t="shared" si="699"/>
        <v>0</v>
      </c>
      <c r="AP1051" s="122"/>
      <c r="AQ1051" s="123">
        <f t="shared" si="700"/>
        <v>0</v>
      </c>
      <c r="AR1051" s="121">
        <f t="shared" si="700"/>
        <v>0</v>
      </c>
      <c r="AS1051" s="121">
        <f t="shared" si="700"/>
        <v>0</v>
      </c>
      <c r="AT1051" s="121">
        <f t="shared" si="700"/>
        <v>0</v>
      </c>
      <c r="AU1051" s="121">
        <f t="shared" si="700"/>
        <v>0</v>
      </c>
      <c r="AV1051" s="121">
        <f t="shared" si="700"/>
        <v>0</v>
      </c>
      <c r="AW1051" s="121">
        <f t="shared" si="700"/>
        <v>0</v>
      </c>
      <c r="AX1051" s="121">
        <f t="shared" si="700"/>
        <v>0</v>
      </c>
      <c r="AY1051" s="121">
        <f t="shared" si="700"/>
        <v>0</v>
      </c>
      <c r="AZ1051" s="121">
        <f t="shared" si="700"/>
        <v>0</v>
      </c>
      <c r="BA1051" s="121">
        <f t="shared" si="700"/>
        <v>0</v>
      </c>
      <c r="BB1051" s="121">
        <f t="shared" si="700"/>
        <v>0</v>
      </c>
      <c r="BC1051" s="121">
        <f t="shared" si="700"/>
        <v>0</v>
      </c>
      <c r="BD1051" s="701">
        <f t="shared" si="700"/>
        <v>0</v>
      </c>
      <c r="BE1051" s="693"/>
      <c r="BF1051" s="122">
        <f t="shared" si="694"/>
        <v>0</v>
      </c>
      <c r="BG1051" s="124"/>
      <c r="BH1051" s="122">
        <f t="shared" si="695"/>
        <v>0</v>
      </c>
      <c r="BI1051" s="124"/>
      <c r="BJ1051" s="122">
        <f t="shared" si="696"/>
        <v>0</v>
      </c>
      <c r="BK1051" s="124"/>
      <c r="BL1051" s="125">
        <f t="shared" si="697"/>
        <v>0</v>
      </c>
      <c r="BM1051" s="124"/>
      <c r="BN1051" s="123">
        <f t="shared" si="689"/>
        <v>0</v>
      </c>
      <c r="BO1051" s="126">
        <f t="shared" si="689"/>
        <v>0</v>
      </c>
      <c r="BP1051" s="127"/>
      <c r="BQ1051" s="410"/>
    </row>
    <row r="1052" spans="1:69" s="58" customFormat="1" ht="17.55" hidden="1" customHeight="1">
      <c r="A1052"/>
      <c r="B1052"/>
      <c r="C1052" s="139" t="str">
        <f t="shared" si="690"/>
        <v>H</v>
      </c>
      <c r="D1052" s="130">
        <f t="shared" si="683"/>
        <v>0</v>
      </c>
      <c r="E1052" s="129" t="str">
        <f t="shared" si="682"/>
        <v>NSCC</v>
      </c>
      <c r="F1052" s="717"/>
      <c r="G1052" s="123">
        <f t="shared" si="698"/>
        <v>0</v>
      </c>
      <c r="H1052" s="121">
        <f t="shared" si="698"/>
        <v>0</v>
      </c>
      <c r="I1052" s="121">
        <f t="shared" si="698"/>
        <v>0</v>
      </c>
      <c r="J1052" s="121">
        <f t="shared" si="698"/>
        <v>0</v>
      </c>
      <c r="K1052" s="121">
        <f t="shared" si="698"/>
        <v>0</v>
      </c>
      <c r="L1052" s="121">
        <f t="shared" si="698"/>
        <v>0</v>
      </c>
      <c r="M1052" s="121">
        <f t="shared" si="698"/>
        <v>0</v>
      </c>
      <c r="N1052" s="121">
        <f t="shared" si="698"/>
        <v>0</v>
      </c>
      <c r="O1052" s="121">
        <f t="shared" si="698"/>
        <v>0</v>
      </c>
      <c r="P1052" s="126">
        <f t="shared" si="698"/>
        <v>0</v>
      </c>
      <c r="Q1052" s="122"/>
      <c r="R1052" s="408">
        <f t="shared" si="691"/>
        <v>0</v>
      </c>
      <c r="S1052" s="693"/>
      <c r="T1052" s="700">
        <f t="shared" si="685"/>
        <v>0</v>
      </c>
      <c r="U1052" s="701">
        <f t="shared" si="685"/>
        <v>0</v>
      </c>
      <c r="V1052" s="693"/>
      <c r="W1052" s="700">
        <f t="shared" si="686"/>
        <v>0</v>
      </c>
      <c r="X1052" s="126">
        <f t="shared" si="686"/>
        <v>0</v>
      </c>
      <c r="Y1052" s="696">
        <f t="shared" si="692"/>
        <v>0</v>
      </c>
      <c r="Z1052" s="408">
        <f t="shared" si="693"/>
        <v>0</v>
      </c>
      <c r="AA1052" s="127"/>
      <c r="AB1052" s="123">
        <f t="shared" si="699"/>
        <v>0</v>
      </c>
      <c r="AC1052" s="121">
        <f t="shared" si="699"/>
        <v>0</v>
      </c>
      <c r="AD1052" s="121">
        <f t="shared" si="699"/>
        <v>0</v>
      </c>
      <c r="AE1052" s="121">
        <f t="shared" si="699"/>
        <v>0</v>
      </c>
      <c r="AF1052" s="121">
        <f t="shared" si="699"/>
        <v>0</v>
      </c>
      <c r="AG1052" s="121">
        <f t="shared" si="699"/>
        <v>0</v>
      </c>
      <c r="AH1052" s="121">
        <f t="shared" si="699"/>
        <v>0</v>
      </c>
      <c r="AI1052" s="121">
        <f t="shared" si="699"/>
        <v>0</v>
      </c>
      <c r="AJ1052" s="121">
        <f t="shared" si="699"/>
        <v>0</v>
      </c>
      <c r="AK1052" s="121">
        <f t="shared" si="699"/>
        <v>0</v>
      </c>
      <c r="AL1052" s="121">
        <f t="shared" si="699"/>
        <v>0</v>
      </c>
      <c r="AM1052" s="121">
        <f t="shared" si="699"/>
        <v>0</v>
      </c>
      <c r="AN1052" s="121">
        <f t="shared" si="699"/>
        <v>0</v>
      </c>
      <c r="AO1052" s="701">
        <f t="shared" si="699"/>
        <v>0</v>
      </c>
      <c r="AP1052" s="122"/>
      <c r="AQ1052" s="123">
        <f t="shared" si="700"/>
        <v>0</v>
      </c>
      <c r="AR1052" s="121">
        <f t="shared" si="700"/>
        <v>0</v>
      </c>
      <c r="AS1052" s="121">
        <f t="shared" si="700"/>
        <v>0</v>
      </c>
      <c r="AT1052" s="121">
        <f t="shared" si="700"/>
        <v>0</v>
      </c>
      <c r="AU1052" s="121">
        <f t="shared" si="700"/>
        <v>0</v>
      </c>
      <c r="AV1052" s="121">
        <f t="shared" si="700"/>
        <v>0</v>
      </c>
      <c r="AW1052" s="121">
        <f t="shared" si="700"/>
        <v>0</v>
      </c>
      <c r="AX1052" s="121">
        <f t="shared" si="700"/>
        <v>0</v>
      </c>
      <c r="AY1052" s="121">
        <f t="shared" si="700"/>
        <v>0</v>
      </c>
      <c r="AZ1052" s="121">
        <f t="shared" si="700"/>
        <v>0</v>
      </c>
      <c r="BA1052" s="121">
        <f t="shared" si="700"/>
        <v>0</v>
      </c>
      <c r="BB1052" s="121">
        <f t="shared" si="700"/>
        <v>0</v>
      </c>
      <c r="BC1052" s="121">
        <f t="shared" si="700"/>
        <v>0</v>
      </c>
      <c r="BD1052" s="701">
        <f t="shared" si="700"/>
        <v>0</v>
      </c>
      <c r="BE1052" s="693"/>
      <c r="BF1052" s="122">
        <f t="shared" si="694"/>
        <v>0</v>
      </c>
      <c r="BG1052" s="124"/>
      <c r="BH1052" s="122">
        <f t="shared" si="695"/>
        <v>0</v>
      </c>
      <c r="BI1052" s="124"/>
      <c r="BJ1052" s="122">
        <f t="shared" si="696"/>
        <v>0</v>
      </c>
      <c r="BK1052" s="124"/>
      <c r="BL1052" s="125">
        <f t="shared" si="697"/>
        <v>0</v>
      </c>
      <c r="BM1052" s="124"/>
      <c r="BN1052" s="123">
        <f t="shared" si="689"/>
        <v>0</v>
      </c>
      <c r="BO1052" s="126">
        <f t="shared" si="689"/>
        <v>0</v>
      </c>
      <c r="BP1052" s="127"/>
      <c r="BQ1052" s="410"/>
    </row>
    <row r="1053" spans="1:69" s="58" customFormat="1" ht="17.55" hidden="1" customHeight="1">
      <c r="A1053"/>
      <c r="B1053"/>
      <c r="C1053" s="139" t="str">
        <f t="shared" si="690"/>
        <v>H</v>
      </c>
      <c r="D1053" s="130">
        <f t="shared" si="683"/>
        <v>0</v>
      </c>
      <c r="E1053" s="129" t="str">
        <f t="shared" si="682"/>
        <v>P&amp;H Tech</v>
      </c>
      <c r="F1053" s="717"/>
      <c r="G1053" s="123">
        <f t="shared" si="698"/>
        <v>0</v>
      </c>
      <c r="H1053" s="121">
        <f t="shared" si="698"/>
        <v>0</v>
      </c>
      <c r="I1053" s="121">
        <f t="shared" si="698"/>
        <v>0</v>
      </c>
      <c r="J1053" s="121">
        <f t="shared" si="698"/>
        <v>0</v>
      </c>
      <c r="K1053" s="121">
        <f t="shared" si="698"/>
        <v>0</v>
      </c>
      <c r="L1053" s="121">
        <f t="shared" si="698"/>
        <v>0</v>
      </c>
      <c r="M1053" s="121">
        <f t="shared" si="698"/>
        <v>0</v>
      </c>
      <c r="N1053" s="121">
        <f t="shared" si="698"/>
        <v>0</v>
      </c>
      <c r="O1053" s="121">
        <f t="shared" si="698"/>
        <v>0</v>
      </c>
      <c r="P1053" s="126">
        <f t="shared" si="698"/>
        <v>0</v>
      </c>
      <c r="Q1053" s="122"/>
      <c r="R1053" s="408">
        <f t="shared" si="691"/>
        <v>0</v>
      </c>
      <c r="S1053" s="693"/>
      <c r="T1053" s="700">
        <f t="shared" si="685"/>
        <v>0</v>
      </c>
      <c r="U1053" s="701">
        <f t="shared" si="685"/>
        <v>0</v>
      </c>
      <c r="V1053" s="693"/>
      <c r="W1053" s="700">
        <f t="shared" si="686"/>
        <v>0</v>
      </c>
      <c r="X1053" s="126">
        <f t="shared" si="686"/>
        <v>0</v>
      </c>
      <c r="Y1053" s="696">
        <f t="shared" si="692"/>
        <v>0</v>
      </c>
      <c r="Z1053" s="408">
        <f t="shared" si="693"/>
        <v>0</v>
      </c>
      <c r="AA1053" s="127"/>
      <c r="AB1053" s="123">
        <f t="shared" si="699"/>
        <v>0</v>
      </c>
      <c r="AC1053" s="121">
        <f t="shared" si="699"/>
        <v>0</v>
      </c>
      <c r="AD1053" s="121">
        <f t="shared" si="699"/>
        <v>0</v>
      </c>
      <c r="AE1053" s="121">
        <f t="shared" si="699"/>
        <v>0</v>
      </c>
      <c r="AF1053" s="121">
        <f t="shared" si="699"/>
        <v>0</v>
      </c>
      <c r="AG1053" s="121">
        <f t="shared" si="699"/>
        <v>0</v>
      </c>
      <c r="AH1053" s="121">
        <f t="shared" si="699"/>
        <v>0</v>
      </c>
      <c r="AI1053" s="121">
        <f t="shared" si="699"/>
        <v>0</v>
      </c>
      <c r="AJ1053" s="121">
        <f t="shared" si="699"/>
        <v>0</v>
      </c>
      <c r="AK1053" s="121">
        <f t="shared" si="699"/>
        <v>0</v>
      </c>
      <c r="AL1053" s="121">
        <f t="shared" si="699"/>
        <v>0</v>
      </c>
      <c r="AM1053" s="121">
        <f t="shared" si="699"/>
        <v>0</v>
      </c>
      <c r="AN1053" s="121">
        <f t="shared" si="699"/>
        <v>0</v>
      </c>
      <c r="AO1053" s="701">
        <f t="shared" si="699"/>
        <v>0</v>
      </c>
      <c r="AP1053" s="122"/>
      <c r="AQ1053" s="123">
        <f t="shared" si="700"/>
        <v>0</v>
      </c>
      <c r="AR1053" s="121">
        <f t="shared" si="700"/>
        <v>0</v>
      </c>
      <c r="AS1053" s="121">
        <f t="shared" si="700"/>
        <v>0</v>
      </c>
      <c r="AT1053" s="121">
        <f t="shared" si="700"/>
        <v>0</v>
      </c>
      <c r="AU1053" s="121">
        <f t="shared" si="700"/>
        <v>0</v>
      </c>
      <c r="AV1053" s="121">
        <f t="shared" si="700"/>
        <v>0</v>
      </c>
      <c r="AW1053" s="121">
        <f t="shared" si="700"/>
        <v>0</v>
      </c>
      <c r="AX1053" s="121">
        <f t="shared" si="700"/>
        <v>0</v>
      </c>
      <c r="AY1053" s="121">
        <f t="shared" si="700"/>
        <v>0</v>
      </c>
      <c r="AZ1053" s="121">
        <f t="shared" si="700"/>
        <v>0</v>
      </c>
      <c r="BA1053" s="121">
        <f t="shared" si="700"/>
        <v>0</v>
      </c>
      <c r="BB1053" s="121">
        <f t="shared" si="700"/>
        <v>0</v>
      </c>
      <c r="BC1053" s="121">
        <f t="shared" si="700"/>
        <v>0</v>
      </c>
      <c r="BD1053" s="701">
        <f t="shared" si="700"/>
        <v>0</v>
      </c>
      <c r="BE1053" s="693"/>
      <c r="BF1053" s="122">
        <f t="shared" si="694"/>
        <v>0</v>
      </c>
      <c r="BG1053" s="124"/>
      <c r="BH1053" s="122">
        <f t="shared" si="695"/>
        <v>0</v>
      </c>
      <c r="BI1053" s="124"/>
      <c r="BJ1053" s="122">
        <f t="shared" si="696"/>
        <v>0</v>
      </c>
      <c r="BK1053" s="124"/>
      <c r="BL1053" s="125">
        <f t="shared" si="697"/>
        <v>0</v>
      </c>
      <c r="BM1053" s="124"/>
      <c r="BN1053" s="123">
        <f t="shared" si="689"/>
        <v>0</v>
      </c>
      <c r="BO1053" s="126">
        <f t="shared" si="689"/>
        <v>0</v>
      </c>
      <c r="BP1053" s="127"/>
      <c r="BQ1053" s="410"/>
    </row>
    <row r="1054" spans="1:69" s="58" customFormat="1" ht="17.55" hidden="1" customHeight="1">
      <c r="A1054"/>
      <c r="B1054"/>
      <c r="C1054" s="139" t="str">
        <f t="shared" si="690"/>
        <v>H</v>
      </c>
      <c r="D1054" s="130">
        <f t="shared" si="683"/>
        <v>0</v>
      </c>
      <c r="E1054" s="129" t="str">
        <f t="shared" si="682"/>
        <v>Samsung SDI</v>
      </c>
      <c r="F1054" s="717"/>
      <c r="G1054" s="123">
        <f t="shared" si="698"/>
        <v>0</v>
      </c>
      <c r="H1054" s="121">
        <f t="shared" si="698"/>
        <v>0</v>
      </c>
      <c r="I1054" s="121">
        <f t="shared" si="698"/>
        <v>0</v>
      </c>
      <c r="J1054" s="121">
        <f t="shared" si="698"/>
        <v>0</v>
      </c>
      <c r="K1054" s="121">
        <f t="shared" si="698"/>
        <v>0</v>
      </c>
      <c r="L1054" s="121">
        <f t="shared" si="698"/>
        <v>0</v>
      </c>
      <c r="M1054" s="121">
        <f t="shared" si="698"/>
        <v>0</v>
      </c>
      <c r="N1054" s="121">
        <f t="shared" si="698"/>
        <v>0</v>
      </c>
      <c r="O1054" s="121">
        <f t="shared" si="698"/>
        <v>0</v>
      </c>
      <c r="P1054" s="126">
        <f t="shared" si="698"/>
        <v>0</v>
      </c>
      <c r="Q1054" s="122"/>
      <c r="R1054" s="408">
        <f t="shared" si="691"/>
        <v>0</v>
      </c>
      <c r="S1054" s="693"/>
      <c r="T1054" s="700">
        <f t="shared" si="685"/>
        <v>0</v>
      </c>
      <c r="U1054" s="701">
        <f t="shared" si="685"/>
        <v>0</v>
      </c>
      <c r="V1054" s="693"/>
      <c r="W1054" s="700">
        <f t="shared" si="686"/>
        <v>0</v>
      </c>
      <c r="X1054" s="126">
        <f t="shared" si="686"/>
        <v>0</v>
      </c>
      <c r="Y1054" s="696">
        <f t="shared" si="692"/>
        <v>0</v>
      </c>
      <c r="Z1054" s="408">
        <f t="shared" si="693"/>
        <v>0</v>
      </c>
      <c r="AA1054" s="127"/>
      <c r="AB1054" s="123">
        <f t="shared" si="699"/>
        <v>0</v>
      </c>
      <c r="AC1054" s="121">
        <f t="shared" si="699"/>
        <v>0</v>
      </c>
      <c r="AD1054" s="121">
        <f t="shared" si="699"/>
        <v>0</v>
      </c>
      <c r="AE1054" s="121">
        <f t="shared" si="699"/>
        <v>0</v>
      </c>
      <c r="AF1054" s="121">
        <f t="shared" si="699"/>
        <v>0</v>
      </c>
      <c r="AG1054" s="121">
        <f t="shared" si="699"/>
        <v>0</v>
      </c>
      <c r="AH1054" s="121">
        <f t="shared" si="699"/>
        <v>0</v>
      </c>
      <c r="AI1054" s="121">
        <f t="shared" si="699"/>
        <v>0</v>
      </c>
      <c r="AJ1054" s="121">
        <f t="shared" si="699"/>
        <v>0</v>
      </c>
      <c r="AK1054" s="121">
        <f t="shared" si="699"/>
        <v>0</v>
      </c>
      <c r="AL1054" s="121">
        <f t="shared" si="699"/>
        <v>0</v>
      </c>
      <c r="AM1054" s="121">
        <f t="shared" si="699"/>
        <v>0</v>
      </c>
      <c r="AN1054" s="121">
        <f t="shared" si="699"/>
        <v>0</v>
      </c>
      <c r="AO1054" s="701">
        <f t="shared" si="699"/>
        <v>0</v>
      </c>
      <c r="AP1054" s="122"/>
      <c r="AQ1054" s="123">
        <f t="shared" si="700"/>
        <v>0</v>
      </c>
      <c r="AR1054" s="121">
        <f t="shared" si="700"/>
        <v>0</v>
      </c>
      <c r="AS1054" s="121">
        <f t="shared" si="700"/>
        <v>0</v>
      </c>
      <c r="AT1054" s="121">
        <f t="shared" si="700"/>
        <v>0</v>
      </c>
      <c r="AU1054" s="121">
        <f t="shared" si="700"/>
        <v>0</v>
      </c>
      <c r="AV1054" s="121">
        <f t="shared" si="700"/>
        <v>0</v>
      </c>
      <c r="AW1054" s="121">
        <f t="shared" si="700"/>
        <v>0</v>
      </c>
      <c r="AX1054" s="121">
        <f t="shared" si="700"/>
        <v>0</v>
      </c>
      <c r="AY1054" s="121">
        <f t="shared" si="700"/>
        <v>0</v>
      </c>
      <c r="AZ1054" s="121">
        <f t="shared" si="700"/>
        <v>0</v>
      </c>
      <c r="BA1054" s="121">
        <f t="shared" si="700"/>
        <v>0</v>
      </c>
      <c r="BB1054" s="121">
        <f t="shared" si="700"/>
        <v>0</v>
      </c>
      <c r="BC1054" s="121">
        <f t="shared" si="700"/>
        <v>0</v>
      </c>
      <c r="BD1054" s="701">
        <f t="shared" si="700"/>
        <v>0</v>
      </c>
      <c r="BE1054" s="693"/>
      <c r="BF1054" s="122">
        <f t="shared" si="694"/>
        <v>0</v>
      </c>
      <c r="BG1054" s="124"/>
      <c r="BH1054" s="122">
        <f t="shared" si="695"/>
        <v>0</v>
      </c>
      <c r="BI1054" s="124"/>
      <c r="BJ1054" s="122">
        <f t="shared" si="696"/>
        <v>0</v>
      </c>
      <c r="BK1054" s="124"/>
      <c r="BL1054" s="125">
        <f t="shared" si="697"/>
        <v>0</v>
      </c>
      <c r="BM1054" s="124"/>
      <c r="BN1054" s="123">
        <f t="shared" si="689"/>
        <v>0</v>
      </c>
      <c r="BO1054" s="126">
        <f t="shared" si="689"/>
        <v>0</v>
      </c>
      <c r="BP1054" s="127"/>
      <c r="BQ1054" s="410"/>
    </row>
    <row r="1055" spans="1:69" s="131" customFormat="1" ht="17.55" hidden="1" customHeight="1">
      <c r="A1055" s="83"/>
      <c r="C1055" s="139" t="str">
        <f t="shared" si="690"/>
        <v>H</v>
      </c>
      <c r="D1055" s="130">
        <f t="shared" si="683"/>
        <v>0</v>
      </c>
      <c r="E1055" s="129" t="str">
        <f t="shared" ref="E1055:E1064" si="701">E1020</f>
        <v>SFC</v>
      </c>
      <c r="F1055" s="717"/>
      <c r="G1055" s="123">
        <f t="shared" si="698"/>
        <v>0</v>
      </c>
      <c r="H1055" s="121">
        <f t="shared" si="698"/>
        <v>0</v>
      </c>
      <c r="I1055" s="121">
        <f t="shared" si="698"/>
        <v>0</v>
      </c>
      <c r="J1055" s="121">
        <f t="shared" si="698"/>
        <v>0</v>
      </c>
      <c r="K1055" s="121">
        <f t="shared" si="698"/>
        <v>0</v>
      </c>
      <c r="L1055" s="121">
        <f t="shared" si="698"/>
        <v>0</v>
      </c>
      <c r="M1055" s="121">
        <f t="shared" si="698"/>
        <v>0</v>
      </c>
      <c r="N1055" s="121">
        <f t="shared" si="698"/>
        <v>0</v>
      </c>
      <c r="O1055" s="121">
        <f t="shared" si="698"/>
        <v>0</v>
      </c>
      <c r="P1055" s="126">
        <f t="shared" si="698"/>
        <v>0</v>
      </c>
      <c r="Q1055" s="122"/>
      <c r="R1055" s="408">
        <f t="shared" si="691"/>
        <v>0</v>
      </c>
      <c r="S1055" s="693"/>
      <c r="T1055" s="700">
        <f t="shared" si="685"/>
        <v>0</v>
      </c>
      <c r="U1055" s="701">
        <f t="shared" si="685"/>
        <v>0</v>
      </c>
      <c r="V1055" s="693"/>
      <c r="W1055" s="700">
        <f t="shared" si="686"/>
        <v>0</v>
      </c>
      <c r="X1055" s="126">
        <f t="shared" si="686"/>
        <v>0</v>
      </c>
      <c r="Y1055" s="696">
        <f t="shared" si="692"/>
        <v>0</v>
      </c>
      <c r="Z1055" s="408">
        <f t="shared" si="693"/>
        <v>0</v>
      </c>
      <c r="AA1055" s="127"/>
      <c r="AB1055" s="123">
        <f t="shared" si="699"/>
        <v>0</v>
      </c>
      <c r="AC1055" s="121">
        <f t="shared" si="699"/>
        <v>0</v>
      </c>
      <c r="AD1055" s="121">
        <f t="shared" si="699"/>
        <v>0</v>
      </c>
      <c r="AE1055" s="121">
        <f t="shared" si="699"/>
        <v>0</v>
      </c>
      <c r="AF1055" s="121">
        <f t="shared" si="699"/>
        <v>0</v>
      </c>
      <c r="AG1055" s="121">
        <f t="shared" si="699"/>
        <v>0</v>
      </c>
      <c r="AH1055" s="121">
        <f t="shared" si="699"/>
        <v>0</v>
      </c>
      <c r="AI1055" s="121">
        <f t="shared" si="699"/>
        <v>0</v>
      </c>
      <c r="AJ1055" s="121">
        <f t="shared" si="699"/>
        <v>0</v>
      </c>
      <c r="AK1055" s="121">
        <f t="shared" si="699"/>
        <v>0</v>
      </c>
      <c r="AL1055" s="121">
        <f t="shared" si="699"/>
        <v>0</v>
      </c>
      <c r="AM1055" s="121">
        <f t="shared" si="699"/>
        <v>0</v>
      </c>
      <c r="AN1055" s="121">
        <f t="shared" si="699"/>
        <v>0</v>
      </c>
      <c r="AO1055" s="701">
        <f t="shared" si="699"/>
        <v>0</v>
      </c>
      <c r="AP1055" s="122"/>
      <c r="AQ1055" s="123">
        <f t="shared" si="700"/>
        <v>0</v>
      </c>
      <c r="AR1055" s="121">
        <f t="shared" si="700"/>
        <v>0</v>
      </c>
      <c r="AS1055" s="121">
        <f t="shared" si="700"/>
        <v>0</v>
      </c>
      <c r="AT1055" s="121">
        <f t="shared" si="700"/>
        <v>0</v>
      </c>
      <c r="AU1055" s="121">
        <f t="shared" si="700"/>
        <v>0</v>
      </c>
      <c r="AV1055" s="121">
        <f t="shared" si="700"/>
        <v>0</v>
      </c>
      <c r="AW1055" s="121">
        <f t="shared" si="700"/>
        <v>0</v>
      </c>
      <c r="AX1055" s="121">
        <f t="shared" si="700"/>
        <v>0</v>
      </c>
      <c r="AY1055" s="121">
        <f t="shared" si="700"/>
        <v>0</v>
      </c>
      <c r="AZ1055" s="121">
        <f t="shared" si="700"/>
        <v>0</v>
      </c>
      <c r="BA1055" s="121">
        <f t="shared" si="700"/>
        <v>0</v>
      </c>
      <c r="BB1055" s="121">
        <f t="shared" si="700"/>
        <v>0</v>
      </c>
      <c r="BC1055" s="121">
        <f t="shared" si="700"/>
        <v>0</v>
      </c>
      <c r="BD1055" s="701">
        <f t="shared" si="700"/>
        <v>0</v>
      </c>
      <c r="BE1055" s="693"/>
      <c r="BF1055" s="122">
        <f t="shared" si="694"/>
        <v>0</v>
      </c>
      <c r="BG1055" s="124"/>
      <c r="BH1055" s="122">
        <f t="shared" si="695"/>
        <v>0</v>
      </c>
      <c r="BI1055" s="124"/>
      <c r="BJ1055" s="122">
        <f t="shared" si="696"/>
        <v>0</v>
      </c>
      <c r="BK1055" s="124"/>
      <c r="BL1055" s="125">
        <f t="shared" si="697"/>
        <v>0</v>
      </c>
      <c r="BM1055" s="124"/>
      <c r="BN1055" s="123">
        <f t="shared" si="689"/>
        <v>0</v>
      </c>
      <c r="BO1055" s="126">
        <f t="shared" si="689"/>
        <v>0</v>
      </c>
      <c r="BP1055" s="127"/>
      <c r="BQ1055" s="409"/>
    </row>
    <row r="1056" spans="1:69" s="131" customFormat="1" ht="17.55" hidden="1" customHeight="1">
      <c r="A1056" s="83"/>
      <c r="C1056" s="139" t="str">
        <f t="shared" si="690"/>
        <v>H</v>
      </c>
      <c r="D1056" s="130">
        <f t="shared" si="683"/>
        <v>0</v>
      </c>
      <c r="E1056" s="129" t="str">
        <f t="shared" si="701"/>
        <v>SK JNC</v>
      </c>
      <c r="F1056" s="717"/>
      <c r="G1056" s="123">
        <f t="shared" ref="G1056:P1065" si="702">SUMIFS(Share, Y, $E$3, Config, $G$11, P, G$15, LType, $D1056, MSup, $E1056)</f>
        <v>0</v>
      </c>
      <c r="H1056" s="121">
        <f t="shared" si="702"/>
        <v>0</v>
      </c>
      <c r="I1056" s="121">
        <f t="shared" si="702"/>
        <v>0</v>
      </c>
      <c r="J1056" s="121">
        <f t="shared" si="702"/>
        <v>0</v>
      </c>
      <c r="K1056" s="121">
        <f t="shared" si="702"/>
        <v>0</v>
      </c>
      <c r="L1056" s="121">
        <f t="shared" si="702"/>
        <v>0</v>
      </c>
      <c r="M1056" s="121">
        <f t="shared" si="702"/>
        <v>0</v>
      </c>
      <c r="N1056" s="121">
        <f t="shared" si="702"/>
        <v>0</v>
      </c>
      <c r="O1056" s="121">
        <f t="shared" si="702"/>
        <v>0</v>
      </c>
      <c r="P1056" s="126">
        <f t="shared" si="702"/>
        <v>0</v>
      </c>
      <c r="Q1056" s="122"/>
      <c r="R1056" s="408">
        <f t="shared" si="691"/>
        <v>0</v>
      </c>
      <c r="S1056" s="693"/>
      <c r="T1056" s="700">
        <f t="shared" ref="T1056:U1075" si="703">SUMIFS(Share, Y, $E$3, Config, $T$11, P, T$15, LType, $D1056, MSup, $E1056)</f>
        <v>0</v>
      </c>
      <c r="U1056" s="701">
        <f t="shared" si="703"/>
        <v>0</v>
      </c>
      <c r="V1056" s="693"/>
      <c r="W1056" s="700">
        <f t="shared" ref="W1056:X1075" si="704">SUMIFS(Share, Y, $E$3, Config, $W$11, P, W$15, LType, $D1056, MSup, $E1056)</f>
        <v>0</v>
      </c>
      <c r="X1056" s="126">
        <f t="shared" si="704"/>
        <v>0</v>
      </c>
      <c r="Y1056" s="696">
        <f t="shared" si="692"/>
        <v>0</v>
      </c>
      <c r="Z1056" s="408">
        <f t="shared" si="693"/>
        <v>0</v>
      </c>
      <c r="AA1056" s="127"/>
      <c r="AB1056" s="123">
        <f t="shared" ref="AB1056:AO1065" si="705">SUMIFS(Share, Y, $E$3, Config, $AB$11, P, AB$15, LType, $D1056, MSup, $E1056)</f>
        <v>0</v>
      </c>
      <c r="AC1056" s="121">
        <f t="shared" si="705"/>
        <v>0</v>
      </c>
      <c r="AD1056" s="121">
        <f t="shared" si="705"/>
        <v>0</v>
      </c>
      <c r="AE1056" s="121">
        <f t="shared" si="705"/>
        <v>0</v>
      </c>
      <c r="AF1056" s="121">
        <f t="shared" si="705"/>
        <v>0</v>
      </c>
      <c r="AG1056" s="121">
        <f t="shared" si="705"/>
        <v>0</v>
      </c>
      <c r="AH1056" s="121">
        <f t="shared" si="705"/>
        <v>0</v>
      </c>
      <c r="AI1056" s="121">
        <f t="shared" si="705"/>
        <v>0</v>
      </c>
      <c r="AJ1056" s="121">
        <f t="shared" si="705"/>
        <v>0</v>
      </c>
      <c r="AK1056" s="121">
        <f t="shared" si="705"/>
        <v>0</v>
      </c>
      <c r="AL1056" s="121">
        <f t="shared" si="705"/>
        <v>0</v>
      </c>
      <c r="AM1056" s="121">
        <f t="shared" si="705"/>
        <v>0</v>
      </c>
      <c r="AN1056" s="121">
        <f t="shared" si="705"/>
        <v>0</v>
      </c>
      <c r="AO1056" s="701">
        <f t="shared" si="705"/>
        <v>0</v>
      </c>
      <c r="AP1056" s="122"/>
      <c r="AQ1056" s="123">
        <f t="shared" ref="AQ1056:BD1065" si="706">SUMIFS(Share, Y, $E$3, Config, $AQ$11, P, AQ$15, LType, $D1056, MSup, $E1056)</f>
        <v>0</v>
      </c>
      <c r="AR1056" s="121">
        <f t="shared" si="706"/>
        <v>0</v>
      </c>
      <c r="AS1056" s="121">
        <f t="shared" si="706"/>
        <v>0</v>
      </c>
      <c r="AT1056" s="121">
        <f t="shared" si="706"/>
        <v>0</v>
      </c>
      <c r="AU1056" s="121">
        <f t="shared" si="706"/>
        <v>0</v>
      </c>
      <c r="AV1056" s="121">
        <f t="shared" si="706"/>
        <v>0</v>
      </c>
      <c r="AW1056" s="121">
        <f t="shared" si="706"/>
        <v>0</v>
      </c>
      <c r="AX1056" s="121">
        <f t="shared" si="706"/>
        <v>0</v>
      </c>
      <c r="AY1056" s="121">
        <f t="shared" si="706"/>
        <v>0</v>
      </c>
      <c r="AZ1056" s="121">
        <f t="shared" si="706"/>
        <v>0</v>
      </c>
      <c r="BA1056" s="121">
        <f t="shared" si="706"/>
        <v>0</v>
      </c>
      <c r="BB1056" s="121">
        <f t="shared" si="706"/>
        <v>0</v>
      </c>
      <c r="BC1056" s="121">
        <f t="shared" si="706"/>
        <v>0</v>
      </c>
      <c r="BD1056" s="701">
        <f t="shared" si="706"/>
        <v>0</v>
      </c>
      <c r="BE1056" s="693"/>
      <c r="BF1056" s="122">
        <f t="shared" si="694"/>
        <v>0</v>
      </c>
      <c r="BG1056" s="124"/>
      <c r="BH1056" s="122">
        <f t="shared" si="695"/>
        <v>0</v>
      </c>
      <c r="BI1056" s="124"/>
      <c r="BJ1056" s="122">
        <f t="shared" si="696"/>
        <v>0</v>
      </c>
      <c r="BK1056" s="124"/>
      <c r="BL1056" s="125">
        <f t="shared" si="697"/>
        <v>0</v>
      </c>
      <c r="BM1056" s="124"/>
      <c r="BN1056" s="123">
        <f t="shared" ref="BN1056:BO1075" si="707">SUMIFS(Share, Y, $E$3, Config, $BN$11, P, BN$15, LType, $D1056, MSup, $E1056)</f>
        <v>0</v>
      </c>
      <c r="BO1056" s="126">
        <f t="shared" si="707"/>
        <v>0</v>
      </c>
      <c r="BP1056" s="127"/>
      <c r="BQ1056" s="409"/>
    </row>
    <row r="1057" spans="1:69" s="131" customFormat="1" ht="17.55" hidden="1" customHeight="1">
      <c r="A1057" s="83"/>
      <c r="C1057" s="139" t="str">
        <f t="shared" si="690"/>
        <v>H</v>
      </c>
      <c r="D1057" s="130">
        <f t="shared" si="683"/>
        <v>0</v>
      </c>
      <c r="E1057" s="129" t="str">
        <f t="shared" si="701"/>
        <v>Solus AM</v>
      </c>
      <c r="F1057" s="717"/>
      <c r="G1057" s="123">
        <f t="shared" si="702"/>
        <v>0</v>
      </c>
      <c r="H1057" s="121">
        <f t="shared" si="702"/>
        <v>0</v>
      </c>
      <c r="I1057" s="121">
        <f t="shared" si="702"/>
        <v>0</v>
      </c>
      <c r="J1057" s="121">
        <f t="shared" si="702"/>
        <v>0</v>
      </c>
      <c r="K1057" s="121">
        <f t="shared" si="702"/>
        <v>0</v>
      </c>
      <c r="L1057" s="121">
        <f t="shared" si="702"/>
        <v>0</v>
      </c>
      <c r="M1057" s="121">
        <f t="shared" si="702"/>
        <v>0</v>
      </c>
      <c r="N1057" s="121">
        <f t="shared" si="702"/>
        <v>0</v>
      </c>
      <c r="O1057" s="121">
        <f t="shared" si="702"/>
        <v>0</v>
      </c>
      <c r="P1057" s="126">
        <f t="shared" si="702"/>
        <v>0</v>
      </c>
      <c r="Q1057" s="122"/>
      <c r="R1057" s="408">
        <f t="shared" si="691"/>
        <v>0</v>
      </c>
      <c r="S1057" s="693"/>
      <c r="T1057" s="700">
        <f t="shared" si="703"/>
        <v>0</v>
      </c>
      <c r="U1057" s="701">
        <f t="shared" si="703"/>
        <v>0</v>
      </c>
      <c r="V1057" s="693"/>
      <c r="W1057" s="700">
        <f t="shared" si="704"/>
        <v>0</v>
      </c>
      <c r="X1057" s="126">
        <f t="shared" si="704"/>
        <v>0</v>
      </c>
      <c r="Y1057" s="696">
        <f t="shared" si="692"/>
        <v>0</v>
      </c>
      <c r="Z1057" s="408">
        <f t="shared" si="693"/>
        <v>0</v>
      </c>
      <c r="AA1057" s="127"/>
      <c r="AB1057" s="123">
        <f t="shared" si="705"/>
        <v>0</v>
      </c>
      <c r="AC1057" s="121">
        <f t="shared" si="705"/>
        <v>0</v>
      </c>
      <c r="AD1057" s="121">
        <f t="shared" si="705"/>
        <v>0</v>
      </c>
      <c r="AE1057" s="121">
        <f t="shared" si="705"/>
        <v>0</v>
      </c>
      <c r="AF1057" s="121">
        <f t="shared" si="705"/>
        <v>0</v>
      </c>
      <c r="AG1057" s="121">
        <f t="shared" si="705"/>
        <v>0</v>
      </c>
      <c r="AH1057" s="121">
        <f t="shared" si="705"/>
        <v>0</v>
      </c>
      <c r="AI1057" s="121">
        <f t="shared" si="705"/>
        <v>0</v>
      </c>
      <c r="AJ1057" s="121">
        <f t="shared" si="705"/>
        <v>0</v>
      </c>
      <c r="AK1057" s="121">
        <f t="shared" si="705"/>
        <v>0</v>
      </c>
      <c r="AL1057" s="121">
        <f t="shared" si="705"/>
        <v>0</v>
      </c>
      <c r="AM1057" s="121">
        <f t="shared" si="705"/>
        <v>0</v>
      </c>
      <c r="AN1057" s="121">
        <f t="shared" si="705"/>
        <v>0</v>
      </c>
      <c r="AO1057" s="701">
        <f t="shared" si="705"/>
        <v>0</v>
      </c>
      <c r="AP1057" s="122"/>
      <c r="AQ1057" s="123">
        <f t="shared" si="706"/>
        <v>0</v>
      </c>
      <c r="AR1057" s="121">
        <f t="shared" si="706"/>
        <v>0</v>
      </c>
      <c r="AS1057" s="121">
        <f t="shared" si="706"/>
        <v>0</v>
      </c>
      <c r="AT1057" s="121">
        <f t="shared" si="706"/>
        <v>0</v>
      </c>
      <c r="AU1057" s="121">
        <f t="shared" si="706"/>
        <v>0</v>
      </c>
      <c r="AV1057" s="121">
        <f t="shared" si="706"/>
        <v>0</v>
      </c>
      <c r="AW1057" s="121">
        <f t="shared" si="706"/>
        <v>0</v>
      </c>
      <c r="AX1057" s="121">
        <f t="shared" si="706"/>
        <v>0</v>
      </c>
      <c r="AY1057" s="121">
        <f t="shared" si="706"/>
        <v>0</v>
      </c>
      <c r="AZ1057" s="121">
        <f t="shared" si="706"/>
        <v>0</v>
      </c>
      <c r="BA1057" s="121">
        <f t="shared" si="706"/>
        <v>0</v>
      </c>
      <c r="BB1057" s="121">
        <f t="shared" si="706"/>
        <v>0</v>
      </c>
      <c r="BC1057" s="121">
        <f t="shared" si="706"/>
        <v>0</v>
      </c>
      <c r="BD1057" s="701">
        <f t="shared" si="706"/>
        <v>0</v>
      </c>
      <c r="BE1057" s="693"/>
      <c r="BF1057" s="122">
        <f t="shared" si="694"/>
        <v>0</v>
      </c>
      <c r="BG1057" s="124"/>
      <c r="BH1057" s="122">
        <f t="shared" si="695"/>
        <v>0</v>
      </c>
      <c r="BI1057" s="124"/>
      <c r="BJ1057" s="122">
        <f t="shared" si="696"/>
        <v>0</v>
      </c>
      <c r="BK1057" s="124"/>
      <c r="BL1057" s="125">
        <f t="shared" si="697"/>
        <v>0</v>
      </c>
      <c r="BM1057" s="124"/>
      <c r="BN1057" s="123">
        <f t="shared" si="707"/>
        <v>0</v>
      </c>
      <c r="BO1057" s="126">
        <f t="shared" si="707"/>
        <v>0</v>
      </c>
      <c r="BP1057" s="127"/>
      <c r="BQ1057" s="409"/>
    </row>
    <row r="1058" spans="1:69" s="131" customFormat="1" ht="17.55" hidden="1" customHeight="1">
      <c r="A1058" s="83"/>
      <c r="C1058" s="139" t="str">
        <f t="shared" si="690"/>
        <v>H</v>
      </c>
      <c r="D1058" s="130">
        <f t="shared" si="683"/>
        <v>0</v>
      </c>
      <c r="E1058" s="129">
        <f t="shared" si="701"/>
        <v>0</v>
      </c>
      <c r="F1058" s="717"/>
      <c r="G1058" s="123">
        <f t="shared" si="702"/>
        <v>0</v>
      </c>
      <c r="H1058" s="121">
        <f t="shared" si="702"/>
        <v>0</v>
      </c>
      <c r="I1058" s="121">
        <f t="shared" si="702"/>
        <v>0</v>
      </c>
      <c r="J1058" s="121">
        <f t="shared" si="702"/>
        <v>0</v>
      </c>
      <c r="K1058" s="121">
        <f t="shared" si="702"/>
        <v>0</v>
      </c>
      <c r="L1058" s="121">
        <f t="shared" si="702"/>
        <v>0</v>
      </c>
      <c r="M1058" s="121">
        <f t="shared" si="702"/>
        <v>0</v>
      </c>
      <c r="N1058" s="121">
        <f t="shared" si="702"/>
        <v>0</v>
      </c>
      <c r="O1058" s="121">
        <f t="shared" si="702"/>
        <v>0</v>
      </c>
      <c r="P1058" s="126">
        <f t="shared" si="702"/>
        <v>0</v>
      </c>
      <c r="Q1058" s="122"/>
      <c r="R1058" s="408">
        <f t="shared" si="691"/>
        <v>0</v>
      </c>
      <c r="S1058" s="693"/>
      <c r="T1058" s="700">
        <f t="shared" si="703"/>
        <v>0</v>
      </c>
      <c r="U1058" s="701">
        <f t="shared" si="703"/>
        <v>0</v>
      </c>
      <c r="V1058" s="693"/>
      <c r="W1058" s="700">
        <f t="shared" si="704"/>
        <v>0</v>
      </c>
      <c r="X1058" s="126">
        <f t="shared" si="704"/>
        <v>0</v>
      </c>
      <c r="Y1058" s="696">
        <f t="shared" si="692"/>
        <v>0</v>
      </c>
      <c r="Z1058" s="408">
        <f t="shared" si="693"/>
        <v>0</v>
      </c>
      <c r="AA1058" s="127"/>
      <c r="AB1058" s="123">
        <f t="shared" si="705"/>
        <v>0</v>
      </c>
      <c r="AC1058" s="121">
        <f t="shared" si="705"/>
        <v>0</v>
      </c>
      <c r="AD1058" s="121">
        <f t="shared" si="705"/>
        <v>0</v>
      </c>
      <c r="AE1058" s="121">
        <f t="shared" si="705"/>
        <v>0</v>
      </c>
      <c r="AF1058" s="121">
        <f t="shared" si="705"/>
        <v>0</v>
      </c>
      <c r="AG1058" s="121">
        <f t="shared" si="705"/>
        <v>0</v>
      </c>
      <c r="AH1058" s="121">
        <f t="shared" si="705"/>
        <v>0</v>
      </c>
      <c r="AI1058" s="121">
        <f t="shared" si="705"/>
        <v>0</v>
      </c>
      <c r="AJ1058" s="121">
        <f t="shared" si="705"/>
        <v>0</v>
      </c>
      <c r="AK1058" s="121">
        <f t="shared" si="705"/>
        <v>0</v>
      </c>
      <c r="AL1058" s="121">
        <f t="shared" si="705"/>
        <v>0</v>
      </c>
      <c r="AM1058" s="121">
        <f t="shared" si="705"/>
        <v>0</v>
      </c>
      <c r="AN1058" s="121">
        <f t="shared" si="705"/>
        <v>0</v>
      </c>
      <c r="AO1058" s="701">
        <f t="shared" si="705"/>
        <v>0</v>
      </c>
      <c r="AP1058" s="122"/>
      <c r="AQ1058" s="123">
        <f t="shared" si="706"/>
        <v>0</v>
      </c>
      <c r="AR1058" s="121">
        <f t="shared" si="706"/>
        <v>0</v>
      </c>
      <c r="AS1058" s="121">
        <f t="shared" si="706"/>
        <v>0</v>
      </c>
      <c r="AT1058" s="121">
        <f t="shared" si="706"/>
        <v>0</v>
      </c>
      <c r="AU1058" s="121">
        <f t="shared" si="706"/>
        <v>0</v>
      </c>
      <c r="AV1058" s="121">
        <f t="shared" si="706"/>
        <v>0</v>
      </c>
      <c r="AW1058" s="121">
        <f t="shared" si="706"/>
        <v>0</v>
      </c>
      <c r="AX1058" s="121">
        <f t="shared" si="706"/>
        <v>0</v>
      </c>
      <c r="AY1058" s="121">
        <f t="shared" si="706"/>
        <v>0</v>
      </c>
      <c r="AZ1058" s="121">
        <f t="shared" si="706"/>
        <v>0</v>
      </c>
      <c r="BA1058" s="121">
        <f t="shared" si="706"/>
        <v>0</v>
      </c>
      <c r="BB1058" s="121">
        <f t="shared" si="706"/>
        <v>0</v>
      </c>
      <c r="BC1058" s="121">
        <f t="shared" si="706"/>
        <v>0</v>
      </c>
      <c r="BD1058" s="701">
        <f t="shared" si="706"/>
        <v>0</v>
      </c>
      <c r="BE1058" s="693"/>
      <c r="BF1058" s="122">
        <f t="shared" si="694"/>
        <v>0</v>
      </c>
      <c r="BG1058" s="124"/>
      <c r="BH1058" s="122">
        <f t="shared" si="695"/>
        <v>0</v>
      </c>
      <c r="BI1058" s="124"/>
      <c r="BJ1058" s="122">
        <f t="shared" si="696"/>
        <v>0</v>
      </c>
      <c r="BK1058" s="124"/>
      <c r="BL1058" s="125">
        <f t="shared" si="697"/>
        <v>0</v>
      </c>
      <c r="BM1058" s="124"/>
      <c r="BN1058" s="123">
        <f t="shared" si="707"/>
        <v>0</v>
      </c>
      <c r="BO1058" s="126">
        <f t="shared" si="707"/>
        <v>0</v>
      </c>
      <c r="BP1058" s="127"/>
      <c r="BQ1058" s="409"/>
    </row>
    <row r="1059" spans="1:69" s="131" customFormat="1" ht="17.55" hidden="1" customHeight="1">
      <c r="A1059" s="83"/>
      <c r="C1059" s="139" t="str">
        <f t="shared" si="690"/>
        <v>H</v>
      </c>
      <c r="D1059" s="130">
        <f t="shared" si="683"/>
        <v>0</v>
      </c>
      <c r="E1059" s="129">
        <f t="shared" si="701"/>
        <v>0</v>
      </c>
      <c r="F1059" s="717"/>
      <c r="G1059" s="123">
        <f t="shared" si="702"/>
        <v>0</v>
      </c>
      <c r="H1059" s="121">
        <f t="shared" si="702"/>
        <v>0</v>
      </c>
      <c r="I1059" s="121">
        <f t="shared" si="702"/>
        <v>0</v>
      </c>
      <c r="J1059" s="121">
        <f t="shared" si="702"/>
        <v>0</v>
      </c>
      <c r="K1059" s="121">
        <f t="shared" si="702"/>
        <v>0</v>
      </c>
      <c r="L1059" s="121">
        <f t="shared" si="702"/>
        <v>0</v>
      </c>
      <c r="M1059" s="121">
        <f t="shared" si="702"/>
        <v>0</v>
      </c>
      <c r="N1059" s="121">
        <f t="shared" si="702"/>
        <v>0</v>
      </c>
      <c r="O1059" s="121">
        <f t="shared" si="702"/>
        <v>0</v>
      </c>
      <c r="P1059" s="126">
        <f t="shared" si="702"/>
        <v>0</v>
      </c>
      <c r="Q1059" s="122"/>
      <c r="R1059" s="408">
        <f t="shared" si="691"/>
        <v>0</v>
      </c>
      <c r="S1059" s="693"/>
      <c r="T1059" s="700">
        <f t="shared" si="703"/>
        <v>0</v>
      </c>
      <c r="U1059" s="701">
        <f t="shared" si="703"/>
        <v>0</v>
      </c>
      <c r="V1059" s="693"/>
      <c r="W1059" s="700">
        <f t="shared" si="704"/>
        <v>0</v>
      </c>
      <c r="X1059" s="126">
        <f t="shared" si="704"/>
        <v>0</v>
      </c>
      <c r="Y1059" s="696">
        <f t="shared" si="692"/>
        <v>0</v>
      </c>
      <c r="Z1059" s="408">
        <f t="shared" si="693"/>
        <v>0</v>
      </c>
      <c r="AA1059" s="127"/>
      <c r="AB1059" s="123">
        <f t="shared" si="705"/>
        <v>0</v>
      </c>
      <c r="AC1059" s="121">
        <f t="shared" si="705"/>
        <v>0</v>
      </c>
      <c r="AD1059" s="121">
        <f t="shared" si="705"/>
        <v>0</v>
      </c>
      <c r="AE1059" s="121">
        <f t="shared" si="705"/>
        <v>0</v>
      </c>
      <c r="AF1059" s="121">
        <f t="shared" si="705"/>
        <v>0</v>
      </c>
      <c r="AG1059" s="121">
        <f t="shared" si="705"/>
        <v>0</v>
      </c>
      <c r="AH1059" s="121">
        <f t="shared" si="705"/>
        <v>0</v>
      </c>
      <c r="AI1059" s="121">
        <f t="shared" si="705"/>
        <v>0</v>
      </c>
      <c r="AJ1059" s="121">
        <f t="shared" si="705"/>
        <v>0</v>
      </c>
      <c r="AK1059" s="121">
        <f t="shared" si="705"/>
        <v>0</v>
      </c>
      <c r="AL1059" s="121">
        <f t="shared" si="705"/>
        <v>0</v>
      </c>
      <c r="AM1059" s="121">
        <f t="shared" si="705"/>
        <v>0</v>
      </c>
      <c r="AN1059" s="121">
        <f t="shared" si="705"/>
        <v>0</v>
      </c>
      <c r="AO1059" s="701">
        <f t="shared" si="705"/>
        <v>0</v>
      </c>
      <c r="AP1059" s="122"/>
      <c r="AQ1059" s="123">
        <f t="shared" si="706"/>
        <v>0</v>
      </c>
      <c r="AR1059" s="121">
        <f t="shared" si="706"/>
        <v>0</v>
      </c>
      <c r="AS1059" s="121">
        <f t="shared" si="706"/>
        <v>0</v>
      </c>
      <c r="AT1059" s="121">
        <f t="shared" si="706"/>
        <v>0</v>
      </c>
      <c r="AU1059" s="121">
        <f t="shared" si="706"/>
        <v>0</v>
      </c>
      <c r="AV1059" s="121">
        <f t="shared" si="706"/>
        <v>0</v>
      </c>
      <c r="AW1059" s="121">
        <f t="shared" si="706"/>
        <v>0</v>
      </c>
      <c r="AX1059" s="121">
        <f t="shared" si="706"/>
        <v>0</v>
      </c>
      <c r="AY1059" s="121">
        <f t="shared" si="706"/>
        <v>0</v>
      </c>
      <c r="AZ1059" s="121">
        <f t="shared" si="706"/>
        <v>0</v>
      </c>
      <c r="BA1059" s="121">
        <f t="shared" si="706"/>
        <v>0</v>
      </c>
      <c r="BB1059" s="121">
        <f t="shared" si="706"/>
        <v>0</v>
      </c>
      <c r="BC1059" s="121">
        <f t="shared" si="706"/>
        <v>0</v>
      </c>
      <c r="BD1059" s="701">
        <f t="shared" si="706"/>
        <v>0</v>
      </c>
      <c r="BE1059" s="693"/>
      <c r="BF1059" s="122">
        <f t="shared" si="694"/>
        <v>0</v>
      </c>
      <c r="BG1059" s="124"/>
      <c r="BH1059" s="122">
        <f t="shared" si="695"/>
        <v>0</v>
      </c>
      <c r="BI1059" s="124"/>
      <c r="BJ1059" s="122">
        <f t="shared" si="696"/>
        <v>0</v>
      </c>
      <c r="BK1059" s="124"/>
      <c r="BL1059" s="125">
        <f t="shared" si="697"/>
        <v>0</v>
      </c>
      <c r="BM1059" s="124"/>
      <c r="BN1059" s="123">
        <f t="shared" si="707"/>
        <v>0</v>
      </c>
      <c r="BO1059" s="126">
        <f t="shared" si="707"/>
        <v>0</v>
      </c>
      <c r="BP1059" s="127"/>
      <c r="BQ1059" s="409"/>
    </row>
    <row r="1060" spans="1:69" s="131" customFormat="1" ht="17.55" hidden="1" customHeight="1">
      <c r="A1060" s="83"/>
      <c r="C1060" s="139" t="str">
        <f t="shared" si="690"/>
        <v>H</v>
      </c>
      <c r="D1060" s="130">
        <f t="shared" si="683"/>
        <v>0</v>
      </c>
      <c r="E1060" s="129">
        <f t="shared" si="701"/>
        <v>0</v>
      </c>
      <c r="F1060" s="717"/>
      <c r="G1060" s="123">
        <f t="shared" si="702"/>
        <v>0</v>
      </c>
      <c r="H1060" s="121">
        <f t="shared" si="702"/>
        <v>0</v>
      </c>
      <c r="I1060" s="121">
        <f t="shared" si="702"/>
        <v>0</v>
      </c>
      <c r="J1060" s="121">
        <f t="shared" si="702"/>
        <v>0</v>
      </c>
      <c r="K1060" s="121">
        <f t="shared" si="702"/>
        <v>0</v>
      </c>
      <c r="L1060" s="121">
        <f t="shared" si="702"/>
        <v>0</v>
      </c>
      <c r="M1060" s="121">
        <f t="shared" si="702"/>
        <v>0</v>
      </c>
      <c r="N1060" s="121">
        <f t="shared" si="702"/>
        <v>0</v>
      </c>
      <c r="O1060" s="121">
        <f t="shared" si="702"/>
        <v>0</v>
      </c>
      <c r="P1060" s="126">
        <f t="shared" si="702"/>
        <v>0</v>
      </c>
      <c r="Q1060" s="122"/>
      <c r="R1060" s="408">
        <f t="shared" si="691"/>
        <v>0</v>
      </c>
      <c r="S1060" s="693"/>
      <c r="T1060" s="700">
        <f t="shared" si="703"/>
        <v>0</v>
      </c>
      <c r="U1060" s="701">
        <f t="shared" si="703"/>
        <v>0</v>
      </c>
      <c r="V1060" s="693"/>
      <c r="W1060" s="700">
        <f t="shared" si="704"/>
        <v>0</v>
      </c>
      <c r="X1060" s="126">
        <f t="shared" si="704"/>
        <v>0</v>
      </c>
      <c r="Y1060" s="696">
        <f t="shared" si="692"/>
        <v>0</v>
      </c>
      <c r="Z1060" s="408">
        <f t="shared" si="693"/>
        <v>0</v>
      </c>
      <c r="AA1060" s="127"/>
      <c r="AB1060" s="123">
        <f t="shared" si="705"/>
        <v>0</v>
      </c>
      <c r="AC1060" s="121">
        <f t="shared" si="705"/>
        <v>0</v>
      </c>
      <c r="AD1060" s="121">
        <f t="shared" si="705"/>
        <v>0</v>
      </c>
      <c r="AE1060" s="121">
        <f t="shared" si="705"/>
        <v>0</v>
      </c>
      <c r="AF1060" s="121">
        <f t="shared" si="705"/>
        <v>0</v>
      </c>
      <c r="AG1060" s="121">
        <f t="shared" si="705"/>
        <v>0</v>
      </c>
      <c r="AH1060" s="121">
        <f t="shared" si="705"/>
        <v>0</v>
      </c>
      <c r="AI1060" s="121">
        <f t="shared" si="705"/>
        <v>0</v>
      </c>
      <c r="AJ1060" s="121">
        <f t="shared" si="705"/>
        <v>0</v>
      </c>
      <c r="AK1060" s="121">
        <f t="shared" si="705"/>
        <v>0</v>
      </c>
      <c r="AL1060" s="121">
        <f t="shared" si="705"/>
        <v>0</v>
      </c>
      <c r="AM1060" s="121">
        <f t="shared" si="705"/>
        <v>0</v>
      </c>
      <c r="AN1060" s="121">
        <f t="shared" si="705"/>
        <v>0</v>
      </c>
      <c r="AO1060" s="701">
        <f t="shared" si="705"/>
        <v>0</v>
      </c>
      <c r="AP1060" s="122"/>
      <c r="AQ1060" s="123">
        <f t="shared" si="706"/>
        <v>0</v>
      </c>
      <c r="AR1060" s="121">
        <f t="shared" si="706"/>
        <v>0</v>
      </c>
      <c r="AS1060" s="121">
        <f t="shared" si="706"/>
        <v>0</v>
      </c>
      <c r="AT1060" s="121">
        <f t="shared" si="706"/>
        <v>0</v>
      </c>
      <c r="AU1060" s="121">
        <f t="shared" si="706"/>
        <v>0</v>
      </c>
      <c r="AV1060" s="121">
        <f t="shared" si="706"/>
        <v>0</v>
      </c>
      <c r="AW1060" s="121">
        <f t="shared" si="706"/>
        <v>0</v>
      </c>
      <c r="AX1060" s="121">
        <f t="shared" si="706"/>
        <v>0</v>
      </c>
      <c r="AY1060" s="121">
        <f t="shared" si="706"/>
        <v>0</v>
      </c>
      <c r="AZ1060" s="121">
        <f t="shared" si="706"/>
        <v>0</v>
      </c>
      <c r="BA1060" s="121">
        <f t="shared" si="706"/>
        <v>0</v>
      </c>
      <c r="BB1060" s="121">
        <f t="shared" si="706"/>
        <v>0</v>
      </c>
      <c r="BC1060" s="121">
        <f t="shared" si="706"/>
        <v>0</v>
      </c>
      <c r="BD1060" s="701">
        <f t="shared" si="706"/>
        <v>0</v>
      </c>
      <c r="BE1060" s="693"/>
      <c r="BF1060" s="122">
        <f t="shared" si="694"/>
        <v>0</v>
      </c>
      <c r="BG1060" s="124"/>
      <c r="BH1060" s="122">
        <f t="shared" si="695"/>
        <v>0</v>
      </c>
      <c r="BI1060" s="124"/>
      <c r="BJ1060" s="122">
        <f t="shared" si="696"/>
        <v>0</v>
      </c>
      <c r="BK1060" s="124"/>
      <c r="BL1060" s="125">
        <f t="shared" si="697"/>
        <v>0</v>
      </c>
      <c r="BM1060" s="124"/>
      <c r="BN1060" s="123">
        <f t="shared" si="707"/>
        <v>0</v>
      </c>
      <c r="BO1060" s="126">
        <f t="shared" si="707"/>
        <v>0</v>
      </c>
      <c r="BP1060" s="127"/>
      <c r="BQ1060" s="409"/>
    </row>
    <row r="1061" spans="1:69" s="131" customFormat="1" ht="17.55" hidden="1" customHeight="1">
      <c r="A1061" s="83"/>
      <c r="C1061" s="139" t="str">
        <f t="shared" si="690"/>
        <v>H</v>
      </c>
      <c r="D1061" s="130">
        <f t="shared" si="683"/>
        <v>0</v>
      </c>
      <c r="E1061" s="129">
        <f t="shared" si="701"/>
        <v>0</v>
      </c>
      <c r="F1061" s="717"/>
      <c r="G1061" s="123">
        <f t="shared" si="702"/>
        <v>0</v>
      </c>
      <c r="H1061" s="121">
        <f t="shared" si="702"/>
        <v>0</v>
      </c>
      <c r="I1061" s="121">
        <f t="shared" si="702"/>
        <v>0</v>
      </c>
      <c r="J1061" s="121">
        <f t="shared" si="702"/>
        <v>0</v>
      </c>
      <c r="K1061" s="121">
        <f t="shared" si="702"/>
        <v>0</v>
      </c>
      <c r="L1061" s="121">
        <f t="shared" si="702"/>
        <v>0</v>
      </c>
      <c r="M1061" s="121">
        <f t="shared" si="702"/>
        <v>0</v>
      </c>
      <c r="N1061" s="121">
        <f t="shared" si="702"/>
        <v>0</v>
      </c>
      <c r="O1061" s="121">
        <f t="shared" si="702"/>
        <v>0</v>
      </c>
      <c r="P1061" s="126">
        <f t="shared" si="702"/>
        <v>0</v>
      </c>
      <c r="Q1061" s="122"/>
      <c r="R1061" s="408">
        <f t="shared" si="691"/>
        <v>0</v>
      </c>
      <c r="S1061" s="693"/>
      <c r="T1061" s="700">
        <f t="shared" si="703"/>
        <v>0</v>
      </c>
      <c r="U1061" s="701">
        <f t="shared" si="703"/>
        <v>0</v>
      </c>
      <c r="V1061" s="693"/>
      <c r="W1061" s="700">
        <f t="shared" si="704"/>
        <v>0</v>
      </c>
      <c r="X1061" s="126">
        <f t="shared" si="704"/>
        <v>0</v>
      </c>
      <c r="Y1061" s="696">
        <f t="shared" si="692"/>
        <v>0</v>
      </c>
      <c r="Z1061" s="408">
        <f t="shared" si="693"/>
        <v>0</v>
      </c>
      <c r="AA1061" s="127"/>
      <c r="AB1061" s="123">
        <f t="shared" si="705"/>
        <v>0</v>
      </c>
      <c r="AC1061" s="121">
        <f t="shared" si="705"/>
        <v>0</v>
      </c>
      <c r="AD1061" s="121">
        <f t="shared" si="705"/>
        <v>0</v>
      </c>
      <c r="AE1061" s="121">
        <f t="shared" si="705"/>
        <v>0</v>
      </c>
      <c r="AF1061" s="121">
        <f t="shared" si="705"/>
        <v>0</v>
      </c>
      <c r="AG1061" s="121">
        <f t="shared" si="705"/>
        <v>0</v>
      </c>
      <c r="AH1061" s="121">
        <f t="shared" si="705"/>
        <v>0</v>
      </c>
      <c r="AI1061" s="121">
        <f t="shared" si="705"/>
        <v>0</v>
      </c>
      <c r="AJ1061" s="121">
        <f t="shared" si="705"/>
        <v>0</v>
      </c>
      <c r="AK1061" s="121">
        <f t="shared" si="705"/>
        <v>0</v>
      </c>
      <c r="AL1061" s="121">
        <f t="shared" si="705"/>
        <v>0</v>
      </c>
      <c r="AM1061" s="121">
        <f t="shared" si="705"/>
        <v>0</v>
      </c>
      <c r="AN1061" s="121">
        <f t="shared" si="705"/>
        <v>0</v>
      </c>
      <c r="AO1061" s="701">
        <f t="shared" si="705"/>
        <v>0</v>
      </c>
      <c r="AP1061" s="122"/>
      <c r="AQ1061" s="123">
        <f t="shared" si="706"/>
        <v>0</v>
      </c>
      <c r="AR1061" s="121">
        <f t="shared" si="706"/>
        <v>0</v>
      </c>
      <c r="AS1061" s="121">
        <f t="shared" si="706"/>
        <v>0</v>
      </c>
      <c r="AT1061" s="121">
        <f t="shared" si="706"/>
        <v>0</v>
      </c>
      <c r="AU1061" s="121">
        <f t="shared" si="706"/>
        <v>0</v>
      </c>
      <c r="AV1061" s="121">
        <f t="shared" si="706"/>
        <v>0</v>
      </c>
      <c r="AW1061" s="121">
        <f t="shared" si="706"/>
        <v>0</v>
      </c>
      <c r="AX1061" s="121">
        <f t="shared" si="706"/>
        <v>0</v>
      </c>
      <c r="AY1061" s="121">
        <f t="shared" si="706"/>
        <v>0</v>
      </c>
      <c r="AZ1061" s="121">
        <f t="shared" si="706"/>
        <v>0</v>
      </c>
      <c r="BA1061" s="121">
        <f t="shared" si="706"/>
        <v>0</v>
      </c>
      <c r="BB1061" s="121">
        <f t="shared" si="706"/>
        <v>0</v>
      </c>
      <c r="BC1061" s="121">
        <f t="shared" si="706"/>
        <v>0</v>
      </c>
      <c r="BD1061" s="701">
        <f t="shared" si="706"/>
        <v>0</v>
      </c>
      <c r="BE1061" s="693"/>
      <c r="BF1061" s="122">
        <f t="shared" si="694"/>
        <v>0</v>
      </c>
      <c r="BG1061" s="124"/>
      <c r="BH1061" s="122">
        <f t="shared" si="695"/>
        <v>0</v>
      </c>
      <c r="BI1061" s="124"/>
      <c r="BJ1061" s="122">
        <f t="shared" si="696"/>
        <v>0</v>
      </c>
      <c r="BK1061" s="124"/>
      <c r="BL1061" s="125">
        <f t="shared" si="697"/>
        <v>0</v>
      </c>
      <c r="BM1061" s="124"/>
      <c r="BN1061" s="123">
        <f t="shared" si="707"/>
        <v>0</v>
      </c>
      <c r="BO1061" s="126">
        <f t="shared" si="707"/>
        <v>0</v>
      </c>
      <c r="BP1061" s="127"/>
      <c r="BQ1061" s="409"/>
    </row>
    <row r="1062" spans="1:69" s="131" customFormat="1" ht="17.55" hidden="1" customHeight="1">
      <c r="A1062" s="83"/>
      <c r="C1062" s="139" t="str">
        <f t="shared" si="690"/>
        <v>H</v>
      </c>
      <c r="D1062" s="130">
        <f t="shared" si="683"/>
        <v>0</v>
      </c>
      <c r="E1062" s="129">
        <f t="shared" si="701"/>
        <v>0</v>
      </c>
      <c r="F1062" s="717"/>
      <c r="G1062" s="123">
        <f t="shared" si="702"/>
        <v>0</v>
      </c>
      <c r="H1062" s="121">
        <f t="shared" si="702"/>
        <v>0</v>
      </c>
      <c r="I1062" s="121">
        <f t="shared" si="702"/>
        <v>0</v>
      </c>
      <c r="J1062" s="121">
        <f t="shared" si="702"/>
        <v>0</v>
      </c>
      <c r="K1062" s="121">
        <f t="shared" si="702"/>
        <v>0</v>
      </c>
      <c r="L1062" s="121">
        <f t="shared" si="702"/>
        <v>0</v>
      </c>
      <c r="M1062" s="121">
        <f t="shared" si="702"/>
        <v>0</v>
      </c>
      <c r="N1062" s="121">
        <f t="shared" si="702"/>
        <v>0</v>
      </c>
      <c r="O1062" s="121">
        <f t="shared" si="702"/>
        <v>0</v>
      </c>
      <c r="P1062" s="126">
        <f t="shared" si="702"/>
        <v>0</v>
      </c>
      <c r="Q1062" s="122"/>
      <c r="R1062" s="408">
        <f t="shared" si="691"/>
        <v>0</v>
      </c>
      <c r="S1062" s="693"/>
      <c r="T1062" s="700">
        <f t="shared" si="703"/>
        <v>0</v>
      </c>
      <c r="U1062" s="701">
        <f t="shared" si="703"/>
        <v>0</v>
      </c>
      <c r="V1062" s="693"/>
      <c r="W1062" s="700">
        <f t="shared" si="704"/>
        <v>0</v>
      </c>
      <c r="X1062" s="126">
        <f t="shared" si="704"/>
        <v>0</v>
      </c>
      <c r="Y1062" s="696">
        <f t="shared" si="692"/>
        <v>0</v>
      </c>
      <c r="Z1062" s="408">
        <f t="shared" si="693"/>
        <v>0</v>
      </c>
      <c r="AA1062" s="127"/>
      <c r="AB1062" s="123">
        <f t="shared" si="705"/>
        <v>0</v>
      </c>
      <c r="AC1062" s="121">
        <f t="shared" si="705"/>
        <v>0</v>
      </c>
      <c r="AD1062" s="121">
        <f t="shared" si="705"/>
        <v>0</v>
      </c>
      <c r="AE1062" s="121">
        <f t="shared" si="705"/>
        <v>0</v>
      </c>
      <c r="AF1062" s="121">
        <f t="shared" si="705"/>
        <v>0</v>
      </c>
      <c r="AG1062" s="121">
        <f t="shared" si="705"/>
        <v>0</v>
      </c>
      <c r="AH1062" s="121">
        <f t="shared" si="705"/>
        <v>0</v>
      </c>
      <c r="AI1062" s="121">
        <f t="shared" si="705"/>
        <v>0</v>
      </c>
      <c r="AJ1062" s="121">
        <f t="shared" si="705"/>
        <v>0</v>
      </c>
      <c r="AK1062" s="121">
        <f t="shared" si="705"/>
        <v>0</v>
      </c>
      <c r="AL1062" s="121">
        <f t="shared" si="705"/>
        <v>0</v>
      </c>
      <c r="AM1062" s="121">
        <f t="shared" si="705"/>
        <v>0</v>
      </c>
      <c r="AN1062" s="121">
        <f t="shared" si="705"/>
        <v>0</v>
      </c>
      <c r="AO1062" s="701">
        <f t="shared" si="705"/>
        <v>0</v>
      </c>
      <c r="AP1062" s="122"/>
      <c r="AQ1062" s="123">
        <f t="shared" si="706"/>
        <v>0</v>
      </c>
      <c r="AR1062" s="121">
        <f t="shared" si="706"/>
        <v>0</v>
      </c>
      <c r="AS1062" s="121">
        <f t="shared" si="706"/>
        <v>0</v>
      </c>
      <c r="AT1062" s="121">
        <f t="shared" si="706"/>
        <v>0</v>
      </c>
      <c r="AU1062" s="121">
        <f t="shared" si="706"/>
        <v>0</v>
      </c>
      <c r="AV1062" s="121">
        <f t="shared" si="706"/>
        <v>0</v>
      </c>
      <c r="AW1062" s="121">
        <f t="shared" si="706"/>
        <v>0</v>
      </c>
      <c r="AX1062" s="121">
        <f t="shared" si="706"/>
        <v>0</v>
      </c>
      <c r="AY1062" s="121">
        <f t="shared" si="706"/>
        <v>0</v>
      </c>
      <c r="AZ1062" s="121">
        <f t="shared" si="706"/>
        <v>0</v>
      </c>
      <c r="BA1062" s="121">
        <f t="shared" si="706"/>
        <v>0</v>
      </c>
      <c r="BB1062" s="121">
        <f t="shared" si="706"/>
        <v>0</v>
      </c>
      <c r="BC1062" s="121">
        <f t="shared" si="706"/>
        <v>0</v>
      </c>
      <c r="BD1062" s="701">
        <f t="shared" si="706"/>
        <v>0</v>
      </c>
      <c r="BE1062" s="693"/>
      <c r="BF1062" s="122">
        <f t="shared" si="694"/>
        <v>0</v>
      </c>
      <c r="BG1062" s="124"/>
      <c r="BH1062" s="122">
        <f t="shared" si="695"/>
        <v>0</v>
      </c>
      <c r="BI1062" s="124"/>
      <c r="BJ1062" s="122">
        <f t="shared" si="696"/>
        <v>0</v>
      </c>
      <c r="BK1062" s="124"/>
      <c r="BL1062" s="125">
        <f t="shared" si="697"/>
        <v>0</v>
      </c>
      <c r="BM1062" s="124"/>
      <c r="BN1062" s="123">
        <f t="shared" si="707"/>
        <v>0</v>
      </c>
      <c r="BO1062" s="126">
        <f t="shared" si="707"/>
        <v>0</v>
      </c>
      <c r="BP1062" s="127"/>
      <c r="BQ1062" s="409"/>
    </row>
    <row r="1063" spans="1:69" s="131" customFormat="1" ht="17.55" hidden="1" customHeight="1">
      <c r="A1063" s="83"/>
      <c r="C1063" s="139" t="str">
        <f t="shared" si="690"/>
        <v>H</v>
      </c>
      <c r="D1063" s="130">
        <f t="shared" si="683"/>
        <v>0</v>
      </c>
      <c r="E1063" s="129">
        <f t="shared" si="701"/>
        <v>0</v>
      </c>
      <c r="F1063" s="717"/>
      <c r="G1063" s="123">
        <f t="shared" si="702"/>
        <v>0</v>
      </c>
      <c r="H1063" s="121">
        <f t="shared" si="702"/>
        <v>0</v>
      </c>
      <c r="I1063" s="121">
        <f t="shared" si="702"/>
        <v>0</v>
      </c>
      <c r="J1063" s="121">
        <f t="shared" si="702"/>
        <v>0</v>
      </c>
      <c r="K1063" s="121">
        <f t="shared" si="702"/>
        <v>0</v>
      </c>
      <c r="L1063" s="121">
        <f t="shared" si="702"/>
        <v>0</v>
      </c>
      <c r="M1063" s="121">
        <f t="shared" si="702"/>
        <v>0</v>
      </c>
      <c r="N1063" s="121">
        <f t="shared" si="702"/>
        <v>0</v>
      </c>
      <c r="O1063" s="121">
        <f t="shared" si="702"/>
        <v>0</v>
      </c>
      <c r="P1063" s="126">
        <f t="shared" si="702"/>
        <v>0</v>
      </c>
      <c r="Q1063" s="122"/>
      <c r="R1063" s="408">
        <f t="shared" si="691"/>
        <v>0</v>
      </c>
      <c r="S1063" s="693"/>
      <c r="T1063" s="700">
        <f t="shared" si="703"/>
        <v>0</v>
      </c>
      <c r="U1063" s="701">
        <f t="shared" si="703"/>
        <v>0</v>
      </c>
      <c r="V1063" s="693"/>
      <c r="W1063" s="700">
        <f t="shared" si="704"/>
        <v>0</v>
      </c>
      <c r="X1063" s="126">
        <f t="shared" si="704"/>
        <v>0</v>
      </c>
      <c r="Y1063" s="696">
        <f t="shared" si="692"/>
        <v>0</v>
      </c>
      <c r="Z1063" s="408">
        <f t="shared" si="693"/>
        <v>0</v>
      </c>
      <c r="AA1063" s="127"/>
      <c r="AB1063" s="123">
        <f t="shared" si="705"/>
        <v>0</v>
      </c>
      <c r="AC1063" s="121">
        <f t="shared" si="705"/>
        <v>0</v>
      </c>
      <c r="AD1063" s="121">
        <f t="shared" si="705"/>
        <v>0</v>
      </c>
      <c r="AE1063" s="121">
        <f t="shared" si="705"/>
        <v>0</v>
      </c>
      <c r="AF1063" s="121">
        <f t="shared" si="705"/>
        <v>0</v>
      </c>
      <c r="AG1063" s="121">
        <f t="shared" si="705"/>
        <v>0</v>
      </c>
      <c r="AH1063" s="121">
        <f t="shared" si="705"/>
        <v>0</v>
      </c>
      <c r="AI1063" s="121">
        <f t="shared" si="705"/>
        <v>0</v>
      </c>
      <c r="AJ1063" s="121">
        <f t="shared" si="705"/>
        <v>0</v>
      </c>
      <c r="AK1063" s="121">
        <f t="shared" si="705"/>
        <v>0</v>
      </c>
      <c r="AL1063" s="121">
        <f t="shared" si="705"/>
        <v>0</v>
      </c>
      <c r="AM1063" s="121">
        <f t="shared" si="705"/>
        <v>0</v>
      </c>
      <c r="AN1063" s="121">
        <f t="shared" si="705"/>
        <v>0</v>
      </c>
      <c r="AO1063" s="701">
        <f t="shared" si="705"/>
        <v>0</v>
      </c>
      <c r="AP1063" s="122"/>
      <c r="AQ1063" s="123">
        <f t="shared" si="706"/>
        <v>0</v>
      </c>
      <c r="AR1063" s="121">
        <f t="shared" si="706"/>
        <v>0</v>
      </c>
      <c r="AS1063" s="121">
        <f t="shared" si="706"/>
        <v>0</v>
      </c>
      <c r="AT1063" s="121">
        <f t="shared" si="706"/>
        <v>0</v>
      </c>
      <c r="AU1063" s="121">
        <f t="shared" si="706"/>
        <v>0</v>
      </c>
      <c r="AV1063" s="121">
        <f t="shared" si="706"/>
        <v>0</v>
      </c>
      <c r="AW1063" s="121">
        <f t="shared" si="706"/>
        <v>0</v>
      </c>
      <c r="AX1063" s="121">
        <f t="shared" si="706"/>
        <v>0</v>
      </c>
      <c r="AY1063" s="121">
        <f t="shared" si="706"/>
        <v>0</v>
      </c>
      <c r="AZ1063" s="121">
        <f t="shared" si="706"/>
        <v>0</v>
      </c>
      <c r="BA1063" s="121">
        <f t="shared" si="706"/>
        <v>0</v>
      </c>
      <c r="BB1063" s="121">
        <f t="shared" si="706"/>
        <v>0</v>
      </c>
      <c r="BC1063" s="121">
        <f t="shared" si="706"/>
        <v>0</v>
      </c>
      <c r="BD1063" s="701">
        <f t="shared" si="706"/>
        <v>0</v>
      </c>
      <c r="BE1063" s="693"/>
      <c r="BF1063" s="122">
        <f t="shared" si="694"/>
        <v>0</v>
      </c>
      <c r="BG1063" s="124"/>
      <c r="BH1063" s="122">
        <f t="shared" si="695"/>
        <v>0</v>
      </c>
      <c r="BI1063" s="124"/>
      <c r="BJ1063" s="122">
        <f t="shared" si="696"/>
        <v>0</v>
      </c>
      <c r="BK1063" s="124"/>
      <c r="BL1063" s="125">
        <f t="shared" si="697"/>
        <v>0</v>
      </c>
      <c r="BM1063" s="124"/>
      <c r="BN1063" s="123">
        <f t="shared" si="707"/>
        <v>0</v>
      </c>
      <c r="BO1063" s="126">
        <f t="shared" si="707"/>
        <v>0</v>
      </c>
      <c r="BP1063" s="127"/>
      <c r="BQ1063" s="409"/>
    </row>
    <row r="1064" spans="1:69" s="131" customFormat="1" ht="17.55" hidden="1" customHeight="1">
      <c r="A1064" s="83"/>
      <c r="C1064" s="139" t="str">
        <f t="shared" si="690"/>
        <v>H</v>
      </c>
      <c r="D1064" s="130">
        <f t="shared" si="683"/>
        <v>0</v>
      </c>
      <c r="E1064" s="129">
        <f t="shared" si="701"/>
        <v>0</v>
      </c>
      <c r="F1064" s="717"/>
      <c r="G1064" s="123">
        <f t="shared" si="702"/>
        <v>0</v>
      </c>
      <c r="H1064" s="121">
        <f t="shared" si="702"/>
        <v>0</v>
      </c>
      <c r="I1064" s="121">
        <f t="shared" si="702"/>
        <v>0</v>
      </c>
      <c r="J1064" s="121">
        <f t="shared" si="702"/>
        <v>0</v>
      </c>
      <c r="K1064" s="121">
        <f t="shared" si="702"/>
        <v>0</v>
      </c>
      <c r="L1064" s="121">
        <f t="shared" si="702"/>
        <v>0</v>
      </c>
      <c r="M1064" s="121">
        <f t="shared" si="702"/>
        <v>0</v>
      </c>
      <c r="N1064" s="121">
        <f t="shared" si="702"/>
        <v>0</v>
      </c>
      <c r="O1064" s="121">
        <f t="shared" si="702"/>
        <v>0</v>
      </c>
      <c r="P1064" s="126">
        <f t="shared" si="702"/>
        <v>0</v>
      </c>
      <c r="Q1064" s="122"/>
      <c r="R1064" s="408">
        <f t="shared" si="691"/>
        <v>0</v>
      </c>
      <c r="S1064" s="693"/>
      <c r="T1064" s="700">
        <f t="shared" si="703"/>
        <v>0</v>
      </c>
      <c r="U1064" s="701">
        <f t="shared" si="703"/>
        <v>0</v>
      </c>
      <c r="V1064" s="693"/>
      <c r="W1064" s="700">
        <f t="shared" si="704"/>
        <v>0</v>
      </c>
      <c r="X1064" s="126">
        <f t="shared" si="704"/>
        <v>0</v>
      </c>
      <c r="Y1064" s="696">
        <f t="shared" si="692"/>
        <v>0</v>
      </c>
      <c r="Z1064" s="408">
        <f t="shared" si="693"/>
        <v>0</v>
      </c>
      <c r="AA1064" s="127"/>
      <c r="AB1064" s="123">
        <f t="shared" si="705"/>
        <v>0</v>
      </c>
      <c r="AC1064" s="121">
        <f t="shared" si="705"/>
        <v>0</v>
      </c>
      <c r="AD1064" s="121">
        <f t="shared" si="705"/>
        <v>0</v>
      </c>
      <c r="AE1064" s="121">
        <f t="shared" si="705"/>
        <v>0</v>
      </c>
      <c r="AF1064" s="121">
        <f t="shared" si="705"/>
        <v>0</v>
      </c>
      <c r="AG1064" s="121">
        <f t="shared" si="705"/>
        <v>0</v>
      </c>
      <c r="AH1064" s="121">
        <f t="shared" si="705"/>
        <v>0</v>
      </c>
      <c r="AI1064" s="121">
        <f t="shared" si="705"/>
        <v>0</v>
      </c>
      <c r="AJ1064" s="121">
        <f t="shared" si="705"/>
        <v>0</v>
      </c>
      <c r="AK1064" s="121">
        <f t="shared" si="705"/>
        <v>0</v>
      </c>
      <c r="AL1064" s="121">
        <f t="shared" si="705"/>
        <v>0</v>
      </c>
      <c r="AM1064" s="121">
        <f t="shared" si="705"/>
        <v>0</v>
      </c>
      <c r="AN1064" s="121">
        <f t="shared" si="705"/>
        <v>0</v>
      </c>
      <c r="AO1064" s="701">
        <f t="shared" si="705"/>
        <v>0</v>
      </c>
      <c r="AP1064" s="122"/>
      <c r="AQ1064" s="123">
        <f t="shared" si="706"/>
        <v>0</v>
      </c>
      <c r="AR1064" s="121">
        <f t="shared" si="706"/>
        <v>0</v>
      </c>
      <c r="AS1064" s="121">
        <f t="shared" si="706"/>
        <v>0</v>
      </c>
      <c r="AT1064" s="121">
        <f t="shared" si="706"/>
        <v>0</v>
      </c>
      <c r="AU1064" s="121">
        <f t="shared" si="706"/>
        <v>0</v>
      </c>
      <c r="AV1064" s="121">
        <f t="shared" si="706"/>
        <v>0</v>
      </c>
      <c r="AW1064" s="121">
        <f t="shared" si="706"/>
        <v>0</v>
      </c>
      <c r="AX1064" s="121">
        <f t="shared" si="706"/>
        <v>0</v>
      </c>
      <c r="AY1064" s="121">
        <f t="shared" si="706"/>
        <v>0</v>
      </c>
      <c r="AZ1064" s="121">
        <f t="shared" si="706"/>
        <v>0</v>
      </c>
      <c r="BA1064" s="121">
        <f t="shared" si="706"/>
        <v>0</v>
      </c>
      <c r="BB1064" s="121">
        <f t="shared" si="706"/>
        <v>0</v>
      </c>
      <c r="BC1064" s="121">
        <f t="shared" si="706"/>
        <v>0</v>
      </c>
      <c r="BD1064" s="701">
        <f t="shared" si="706"/>
        <v>0</v>
      </c>
      <c r="BE1064" s="693"/>
      <c r="BF1064" s="122">
        <f t="shared" si="694"/>
        <v>0</v>
      </c>
      <c r="BG1064" s="124"/>
      <c r="BH1064" s="122">
        <f t="shared" si="695"/>
        <v>0</v>
      </c>
      <c r="BI1064" s="124"/>
      <c r="BJ1064" s="122">
        <f t="shared" si="696"/>
        <v>0</v>
      </c>
      <c r="BK1064" s="124"/>
      <c r="BL1064" s="125">
        <f t="shared" si="697"/>
        <v>0</v>
      </c>
      <c r="BM1064" s="124"/>
      <c r="BN1064" s="123">
        <f t="shared" si="707"/>
        <v>0</v>
      </c>
      <c r="BO1064" s="126">
        <f t="shared" si="707"/>
        <v>0</v>
      </c>
      <c r="BP1064" s="127"/>
      <c r="BQ1064" s="409"/>
    </row>
    <row r="1065" spans="1:69" s="58" customFormat="1" ht="17.55" hidden="1" customHeight="1">
      <c r="A1065"/>
      <c r="B1065"/>
      <c r="C1065" s="139" t="str">
        <f t="shared" si="690"/>
        <v>H</v>
      </c>
      <c r="D1065" s="130">
        <f>$D1054</f>
        <v>0</v>
      </c>
      <c r="E1065" s="129" t="str">
        <f t="shared" ref="E1065:E1089" si="708">E470</f>
        <v>Unknown</v>
      </c>
      <c r="F1065" s="717"/>
      <c r="G1065" s="123">
        <f t="shared" si="702"/>
        <v>0</v>
      </c>
      <c r="H1065" s="121">
        <f t="shared" si="702"/>
        <v>0</v>
      </c>
      <c r="I1065" s="121">
        <f t="shared" si="702"/>
        <v>0</v>
      </c>
      <c r="J1065" s="121">
        <f t="shared" si="702"/>
        <v>0</v>
      </c>
      <c r="K1065" s="121">
        <f t="shared" si="702"/>
        <v>0</v>
      </c>
      <c r="L1065" s="121">
        <f t="shared" si="702"/>
        <v>0</v>
      </c>
      <c r="M1065" s="121">
        <f t="shared" si="702"/>
        <v>0</v>
      </c>
      <c r="N1065" s="121">
        <f t="shared" si="702"/>
        <v>0</v>
      </c>
      <c r="O1065" s="121">
        <f t="shared" si="702"/>
        <v>0</v>
      </c>
      <c r="P1065" s="126">
        <f t="shared" si="702"/>
        <v>0</v>
      </c>
      <c r="Q1065" s="122"/>
      <c r="R1065" s="408">
        <f t="shared" si="691"/>
        <v>0</v>
      </c>
      <c r="S1065" s="693"/>
      <c r="T1065" s="700">
        <f t="shared" si="703"/>
        <v>0</v>
      </c>
      <c r="U1065" s="701">
        <f t="shared" si="703"/>
        <v>0</v>
      </c>
      <c r="V1065" s="693"/>
      <c r="W1065" s="700">
        <f t="shared" si="704"/>
        <v>0</v>
      </c>
      <c r="X1065" s="126">
        <f t="shared" si="704"/>
        <v>0</v>
      </c>
      <c r="Y1065" s="696">
        <f t="shared" si="692"/>
        <v>0</v>
      </c>
      <c r="Z1065" s="408">
        <f t="shared" si="693"/>
        <v>0</v>
      </c>
      <c r="AA1065" s="127"/>
      <c r="AB1065" s="123">
        <f t="shared" si="705"/>
        <v>0</v>
      </c>
      <c r="AC1065" s="121">
        <f t="shared" si="705"/>
        <v>0</v>
      </c>
      <c r="AD1065" s="121">
        <f t="shared" si="705"/>
        <v>0</v>
      </c>
      <c r="AE1065" s="121">
        <f t="shared" si="705"/>
        <v>0</v>
      </c>
      <c r="AF1065" s="121">
        <f t="shared" si="705"/>
        <v>0</v>
      </c>
      <c r="AG1065" s="121">
        <f t="shared" si="705"/>
        <v>0</v>
      </c>
      <c r="AH1065" s="121">
        <f t="shared" si="705"/>
        <v>0</v>
      </c>
      <c r="AI1065" s="121">
        <f t="shared" si="705"/>
        <v>0</v>
      </c>
      <c r="AJ1065" s="121">
        <f t="shared" si="705"/>
        <v>0</v>
      </c>
      <c r="AK1065" s="121">
        <f t="shared" si="705"/>
        <v>0</v>
      </c>
      <c r="AL1065" s="121">
        <f t="shared" si="705"/>
        <v>0</v>
      </c>
      <c r="AM1065" s="121">
        <f t="shared" si="705"/>
        <v>0</v>
      </c>
      <c r="AN1065" s="121">
        <f t="shared" si="705"/>
        <v>0</v>
      </c>
      <c r="AO1065" s="701">
        <f t="shared" si="705"/>
        <v>0</v>
      </c>
      <c r="AP1065" s="122"/>
      <c r="AQ1065" s="123">
        <f t="shared" si="706"/>
        <v>0</v>
      </c>
      <c r="AR1065" s="121">
        <f t="shared" si="706"/>
        <v>0</v>
      </c>
      <c r="AS1065" s="121">
        <f t="shared" si="706"/>
        <v>0</v>
      </c>
      <c r="AT1065" s="121">
        <f t="shared" si="706"/>
        <v>0</v>
      </c>
      <c r="AU1065" s="121">
        <f t="shared" si="706"/>
        <v>0</v>
      </c>
      <c r="AV1065" s="121">
        <f t="shared" si="706"/>
        <v>0</v>
      </c>
      <c r="AW1065" s="121">
        <f t="shared" si="706"/>
        <v>0</v>
      </c>
      <c r="AX1065" s="121">
        <f t="shared" si="706"/>
        <v>0</v>
      </c>
      <c r="AY1065" s="121">
        <f t="shared" si="706"/>
        <v>0</v>
      </c>
      <c r="AZ1065" s="121">
        <f t="shared" si="706"/>
        <v>0</v>
      </c>
      <c r="BA1065" s="121">
        <f t="shared" si="706"/>
        <v>0</v>
      </c>
      <c r="BB1065" s="121">
        <f t="shared" si="706"/>
        <v>0</v>
      </c>
      <c r="BC1065" s="121">
        <f t="shared" si="706"/>
        <v>0</v>
      </c>
      <c r="BD1065" s="701">
        <f t="shared" si="706"/>
        <v>0</v>
      </c>
      <c r="BE1065" s="693"/>
      <c r="BF1065" s="122">
        <f t="shared" si="694"/>
        <v>0</v>
      </c>
      <c r="BG1065" s="124"/>
      <c r="BH1065" s="122">
        <f t="shared" si="695"/>
        <v>0</v>
      </c>
      <c r="BI1065" s="124"/>
      <c r="BJ1065" s="122">
        <f t="shared" si="696"/>
        <v>0</v>
      </c>
      <c r="BK1065" s="124"/>
      <c r="BL1065" s="125">
        <f t="shared" si="697"/>
        <v>0</v>
      </c>
      <c r="BM1065" s="124"/>
      <c r="BN1065" s="123">
        <f t="shared" si="707"/>
        <v>0</v>
      </c>
      <c r="BO1065" s="126">
        <f t="shared" si="707"/>
        <v>0</v>
      </c>
      <c r="BP1065" s="127"/>
      <c r="BQ1065" s="410"/>
    </row>
    <row r="1066" spans="1:69" s="58" customFormat="1" ht="17.55" hidden="1" customHeight="1">
      <c r="A1066"/>
      <c r="B1066"/>
      <c r="C1066" s="139" t="str">
        <f t="shared" si="690"/>
        <v>H</v>
      </c>
      <c r="D1066" s="130">
        <f>Parameter!G92</f>
        <v>0</v>
      </c>
      <c r="E1066" s="129" t="str">
        <f t="shared" si="708"/>
        <v>Aglaia Tech</v>
      </c>
      <c r="F1066" s="717"/>
      <c r="G1066" s="123">
        <f t="shared" ref="G1066:P1075" si="709">SUMIFS(Share, Y, $E$3, Config, $G$11, P, G$15, LType, $D1066, MSup, $E1066)</f>
        <v>0</v>
      </c>
      <c r="H1066" s="121">
        <f t="shared" si="709"/>
        <v>0</v>
      </c>
      <c r="I1066" s="121">
        <f t="shared" si="709"/>
        <v>0</v>
      </c>
      <c r="J1066" s="121">
        <f t="shared" si="709"/>
        <v>0</v>
      </c>
      <c r="K1066" s="121">
        <f t="shared" si="709"/>
        <v>0</v>
      </c>
      <c r="L1066" s="121">
        <f t="shared" si="709"/>
        <v>0</v>
      </c>
      <c r="M1066" s="121">
        <f t="shared" si="709"/>
        <v>0</v>
      </c>
      <c r="N1066" s="121">
        <f t="shared" si="709"/>
        <v>0</v>
      </c>
      <c r="O1066" s="121">
        <f t="shared" si="709"/>
        <v>0</v>
      </c>
      <c r="P1066" s="126">
        <f t="shared" si="709"/>
        <v>0</v>
      </c>
      <c r="Q1066" s="122"/>
      <c r="R1066" s="408">
        <f t="shared" si="691"/>
        <v>0</v>
      </c>
      <c r="S1066" s="693"/>
      <c r="T1066" s="700">
        <f t="shared" si="703"/>
        <v>0</v>
      </c>
      <c r="U1066" s="701">
        <f t="shared" si="703"/>
        <v>0</v>
      </c>
      <c r="V1066" s="693"/>
      <c r="W1066" s="700">
        <f t="shared" si="704"/>
        <v>0</v>
      </c>
      <c r="X1066" s="126">
        <f t="shared" si="704"/>
        <v>0</v>
      </c>
      <c r="Y1066" s="696">
        <f t="shared" si="692"/>
        <v>0</v>
      </c>
      <c r="Z1066" s="408">
        <f t="shared" si="693"/>
        <v>0</v>
      </c>
      <c r="AA1066" s="127"/>
      <c r="AB1066" s="123">
        <f t="shared" ref="AB1066:AO1075" si="710">SUMIFS(Share, Y, $E$3, Config, $AB$11, P, AB$15, LType, $D1066, MSup, $E1066)</f>
        <v>0</v>
      </c>
      <c r="AC1066" s="121">
        <f t="shared" si="710"/>
        <v>0</v>
      </c>
      <c r="AD1066" s="121">
        <f t="shared" si="710"/>
        <v>0</v>
      </c>
      <c r="AE1066" s="121">
        <f t="shared" si="710"/>
        <v>0</v>
      </c>
      <c r="AF1066" s="121">
        <f t="shared" si="710"/>
        <v>0</v>
      </c>
      <c r="AG1066" s="121">
        <f t="shared" si="710"/>
        <v>0</v>
      </c>
      <c r="AH1066" s="121">
        <f t="shared" si="710"/>
        <v>0</v>
      </c>
      <c r="AI1066" s="121">
        <f t="shared" si="710"/>
        <v>0</v>
      </c>
      <c r="AJ1066" s="121">
        <f t="shared" si="710"/>
        <v>0</v>
      </c>
      <c r="AK1066" s="121">
        <f t="shared" si="710"/>
        <v>0</v>
      </c>
      <c r="AL1066" s="121">
        <f t="shared" si="710"/>
        <v>0</v>
      </c>
      <c r="AM1066" s="121">
        <f t="shared" si="710"/>
        <v>0</v>
      </c>
      <c r="AN1066" s="121">
        <f t="shared" si="710"/>
        <v>0</v>
      </c>
      <c r="AO1066" s="701">
        <f t="shared" si="710"/>
        <v>0</v>
      </c>
      <c r="AP1066" s="122"/>
      <c r="AQ1066" s="123">
        <f t="shared" ref="AQ1066:BD1075" si="711">SUMIFS(Share, Y, $E$3, Config, $AQ$11, P, AQ$15, LType, $D1066, MSup, $E1066)</f>
        <v>0</v>
      </c>
      <c r="AR1066" s="121">
        <f t="shared" si="711"/>
        <v>0</v>
      </c>
      <c r="AS1066" s="121">
        <f t="shared" si="711"/>
        <v>0</v>
      </c>
      <c r="AT1066" s="121">
        <f t="shared" si="711"/>
        <v>0</v>
      </c>
      <c r="AU1066" s="121">
        <f t="shared" si="711"/>
        <v>0</v>
      </c>
      <c r="AV1066" s="121">
        <f t="shared" si="711"/>
        <v>0</v>
      </c>
      <c r="AW1066" s="121">
        <f t="shared" si="711"/>
        <v>0</v>
      </c>
      <c r="AX1066" s="121">
        <f t="shared" si="711"/>
        <v>0</v>
      </c>
      <c r="AY1066" s="121">
        <f t="shared" si="711"/>
        <v>0</v>
      </c>
      <c r="AZ1066" s="121">
        <f t="shared" si="711"/>
        <v>0</v>
      </c>
      <c r="BA1066" s="121">
        <f t="shared" si="711"/>
        <v>0</v>
      </c>
      <c r="BB1066" s="121">
        <f t="shared" si="711"/>
        <v>0</v>
      </c>
      <c r="BC1066" s="121">
        <f t="shared" si="711"/>
        <v>0</v>
      </c>
      <c r="BD1066" s="701">
        <f t="shared" si="711"/>
        <v>0</v>
      </c>
      <c r="BE1066" s="693"/>
      <c r="BF1066" s="122">
        <f t="shared" si="694"/>
        <v>0</v>
      </c>
      <c r="BG1066" s="124"/>
      <c r="BH1066" s="122">
        <f t="shared" si="695"/>
        <v>0</v>
      </c>
      <c r="BI1066" s="124"/>
      <c r="BJ1066" s="122">
        <f t="shared" si="696"/>
        <v>0</v>
      </c>
      <c r="BK1066" s="124"/>
      <c r="BL1066" s="125">
        <f t="shared" si="697"/>
        <v>0</v>
      </c>
      <c r="BM1066" s="124"/>
      <c r="BN1066" s="123">
        <f t="shared" si="707"/>
        <v>0</v>
      </c>
      <c r="BO1066" s="126">
        <f t="shared" si="707"/>
        <v>0</v>
      </c>
      <c r="BP1066" s="127"/>
      <c r="BQ1066" s="410"/>
    </row>
    <row r="1067" spans="1:69" s="58" customFormat="1" ht="17.55" hidden="1" customHeight="1">
      <c r="A1067"/>
      <c r="B1067"/>
      <c r="C1067" s="139" t="str">
        <f t="shared" si="690"/>
        <v>H</v>
      </c>
      <c r="D1067" s="130">
        <f t="shared" ref="D1067:D1099" si="712">$D1066</f>
        <v>0</v>
      </c>
      <c r="E1067" s="129" t="str">
        <f t="shared" si="708"/>
        <v>Bayer</v>
      </c>
      <c r="F1067" s="717"/>
      <c r="G1067" s="123">
        <f t="shared" si="709"/>
        <v>0</v>
      </c>
      <c r="H1067" s="121">
        <f t="shared" si="709"/>
        <v>0</v>
      </c>
      <c r="I1067" s="121">
        <f t="shared" si="709"/>
        <v>0</v>
      </c>
      <c r="J1067" s="121">
        <f t="shared" si="709"/>
        <v>0</v>
      </c>
      <c r="K1067" s="121">
        <f t="shared" si="709"/>
        <v>0</v>
      </c>
      <c r="L1067" s="121">
        <f t="shared" si="709"/>
        <v>0</v>
      </c>
      <c r="M1067" s="121">
        <f t="shared" si="709"/>
        <v>0</v>
      </c>
      <c r="N1067" s="121">
        <f t="shared" si="709"/>
        <v>0</v>
      </c>
      <c r="O1067" s="121">
        <f t="shared" si="709"/>
        <v>0</v>
      </c>
      <c r="P1067" s="126">
        <f t="shared" si="709"/>
        <v>0</v>
      </c>
      <c r="Q1067" s="122"/>
      <c r="R1067" s="408">
        <f t="shared" si="691"/>
        <v>0</v>
      </c>
      <c r="S1067" s="693"/>
      <c r="T1067" s="700">
        <f t="shared" si="703"/>
        <v>0</v>
      </c>
      <c r="U1067" s="701">
        <f t="shared" si="703"/>
        <v>0</v>
      </c>
      <c r="V1067" s="693"/>
      <c r="W1067" s="700">
        <f t="shared" si="704"/>
        <v>0</v>
      </c>
      <c r="X1067" s="126">
        <f t="shared" si="704"/>
        <v>0</v>
      </c>
      <c r="Y1067" s="696">
        <f t="shared" si="692"/>
        <v>0</v>
      </c>
      <c r="Z1067" s="408">
        <f t="shared" si="693"/>
        <v>0</v>
      </c>
      <c r="AA1067" s="127"/>
      <c r="AB1067" s="123">
        <f t="shared" si="710"/>
        <v>0</v>
      </c>
      <c r="AC1067" s="121">
        <f t="shared" si="710"/>
        <v>0</v>
      </c>
      <c r="AD1067" s="121">
        <f t="shared" si="710"/>
        <v>0</v>
      </c>
      <c r="AE1067" s="121">
        <f t="shared" si="710"/>
        <v>0</v>
      </c>
      <c r="AF1067" s="121">
        <f t="shared" si="710"/>
        <v>0</v>
      </c>
      <c r="AG1067" s="121">
        <f t="shared" si="710"/>
        <v>0</v>
      </c>
      <c r="AH1067" s="121">
        <f t="shared" si="710"/>
        <v>0</v>
      </c>
      <c r="AI1067" s="121">
        <f t="shared" si="710"/>
        <v>0</v>
      </c>
      <c r="AJ1067" s="121">
        <f t="shared" si="710"/>
        <v>0</v>
      </c>
      <c r="AK1067" s="121">
        <f t="shared" si="710"/>
        <v>0</v>
      </c>
      <c r="AL1067" s="121">
        <f t="shared" si="710"/>
        <v>0</v>
      </c>
      <c r="AM1067" s="121">
        <f t="shared" si="710"/>
        <v>0</v>
      </c>
      <c r="AN1067" s="121">
        <f t="shared" si="710"/>
        <v>0</v>
      </c>
      <c r="AO1067" s="701">
        <f t="shared" si="710"/>
        <v>0</v>
      </c>
      <c r="AP1067" s="122"/>
      <c r="AQ1067" s="123">
        <f t="shared" si="711"/>
        <v>0</v>
      </c>
      <c r="AR1067" s="121">
        <f t="shared" si="711"/>
        <v>0</v>
      </c>
      <c r="AS1067" s="121">
        <f t="shared" si="711"/>
        <v>0</v>
      </c>
      <c r="AT1067" s="121">
        <f t="shared" si="711"/>
        <v>0</v>
      </c>
      <c r="AU1067" s="121">
        <f t="shared" si="711"/>
        <v>0</v>
      </c>
      <c r="AV1067" s="121">
        <f t="shared" si="711"/>
        <v>0</v>
      </c>
      <c r="AW1067" s="121">
        <f t="shared" si="711"/>
        <v>0</v>
      </c>
      <c r="AX1067" s="121">
        <f t="shared" si="711"/>
        <v>0</v>
      </c>
      <c r="AY1067" s="121">
        <f t="shared" si="711"/>
        <v>0</v>
      </c>
      <c r="AZ1067" s="121">
        <f t="shared" si="711"/>
        <v>0</v>
      </c>
      <c r="BA1067" s="121">
        <f t="shared" si="711"/>
        <v>0</v>
      </c>
      <c r="BB1067" s="121">
        <f t="shared" si="711"/>
        <v>0</v>
      </c>
      <c r="BC1067" s="121">
        <f t="shared" si="711"/>
        <v>0</v>
      </c>
      <c r="BD1067" s="701">
        <f t="shared" si="711"/>
        <v>0</v>
      </c>
      <c r="BE1067" s="693"/>
      <c r="BF1067" s="122">
        <f t="shared" si="694"/>
        <v>0</v>
      </c>
      <c r="BG1067" s="124"/>
      <c r="BH1067" s="122">
        <f t="shared" si="695"/>
        <v>0</v>
      </c>
      <c r="BI1067" s="124"/>
      <c r="BJ1067" s="122">
        <f t="shared" si="696"/>
        <v>0</v>
      </c>
      <c r="BK1067" s="124"/>
      <c r="BL1067" s="125">
        <f t="shared" si="697"/>
        <v>0</v>
      </c>
      <c r="BM1067" s="124"/>
      <c r="BN1067" s="123">
        <f t="shared" si="707"/>
        <v>0</v>
      </c>
      <c r="BO1067" s="126">
        <f t="shared" si="707"/>
        <v>0</v>
      </c>
      <c r="BP1067" s="127"/>
      <c r="BQ1067" s="410"/>
    </row>
    <row r="1068" spans="1:69" s="58" customFormat="1" ht="17.55" hidden="1" customHeight="1">
      <c r="A1068"/>
      <c r="B1068"/>
      <c r="C1068" s="139" t="str">
        <f t="shared" si="690"/>
        <v>H</v>
      </c>
      <c r="D1068" s="130">
        <f t="shared" si="712"/>
        <v>0</v>
      </c>
      <c r="E1068" s="129" t="str">
        <f t="shared" si="708"/>
        <v>Comet</v>
      </c>
      <c r="F1068" s="717"/>
      <c r="G1068" s="123">
        <f t="shared" si="709"/>
        <v>0</v>
      </c>
      <c r="H1068" s="121">
        <f t="shared" si="709"/>
        <v>0</v>
      </c>
      <c r="I1068" s="121">
        <f t="shared" si="709"/>
        <v>0</v>
      </c>
      <c r="J1068" s="121">
        <f t="shared" si="709"/>
        <v>0</v>
      </c>
      <c r="K1068" s="121">
        <f t="shared" si="709"/>
        <v>0</v>
      </c>
      <c r="L1068" s="121">
        <f t="shared" si="709"/>
        <v>0</v>
      </c>
      <c r="M1068" s="121">
        <f t="shared" si="709"/>
        <v>0</v>
      </c>
      <c r="N1068" s="121">
        <f t="shared" si="709"/>
        <v>0</v>
      </c>
      <c r="O1068" s="121">
        <f t="shared" si="709"/>
        <v>0</v>
      </c>
      <c r="P1068" s="126">
        <f t="shared" si="709"/>
        <v>0</v>
      </c>
      <c r="Q1068" s="122"/>
      <c r="R1068" s="408">
        <f t="shared" si="691"/>
        <v>0</v>
      </c>
      <c r="S1068" s="693"/>
      <c r="T1068" s="700">
        <f t="shared" si="703"/>
        <v>0</v>
      </c>
      <c r="U1068" s="701">
        <f t="shared" si="703"/>
        <v>0</v>
      </c>
      <c r="V1068" s="693"/>
      <c r="W1068" s="700">
        <f t="shared" si="704"/>
        <v>0</v>
      </c>
      <c r="X1068" s="126">
        <f t="shared" si="704"/>
        <v>0</v>
      </c>
      <c r="Y1068" s="696">
        <f t="shared" si="692"/>
        <v>0</v>
      </c>
      <c r="Z1068" s="408">
        <f t="shared" si="693"/>
        <v>0</v>
      </c>
      <c r="AA1068" s="127"/>
      <c r="AB1068" s="123">
        <f t="shared" si="710"/>
        <v>0</v>
      </c>
      <c r="AC1068" s="121">
        <f t="shared" si="710"/>
        <v>0</v>
      </c>
      <c r="AD1068" s="121">
        <f t="shared" si="710"/>
        <v>0</v>
      </c>
      <c r="AE1068" s="121">
        <f t="shared" si="710"/>
        <v>0</v>
      </c>
      <c r="AF1068" s="121">
        <f t="shared" si="710"/>
        <v>0</v>
      </c>
      <c r="AG1068" s="121">
        <f t="shared" si="710"/>
        <v>0</v>
      </c>
      <c r="AH1068" s="121">
        <f t="shared" si="710"/>
        <v>0</v>
      </c>
      <c r="AI1068" s="121">
        <f t="shared" si="710"/>
        <v>0</v>
      </c>
      <c r="AJ1068" s="121">
        <f t="shared" si="710"/>
        <v>0</v>
      </c>
      <c r="AK1068" s="121">
        <f t="shared" si="710"/>
        <v>0</v>
      </c>
      <c r="AL1068" s="121">
        <f t="shared" si="710"/>
        <v>0</v>
      </c>
      <c r="AM1068" s="121">
        <f t="shared" si="710"/>
        <v>0</v>
      </c>
      <c r="AN1068" s="121">
        <f t="shared" si="710"/>
        <v>0</v>
      </c>
      <c r="AO1068" s="701">
        <f t="shared" si="710"/>
        <v>0</v>
      </c>
      <c r="AP1068" s="122"/>
      <c r="AQ1068" s="123">
        <f t="shared" si="711"/>
        <v>0</v>
      </c>
      <c r="AR1068" s="121">
        <f t="shared" si="711"/>
        <v>0</v>
      </c>
      <c r="AS1068" s="121">
        <f t="shared" si="711"/>
        <v>0</v>
      </c>
      <c r="AT1068" s="121">
        <f t="shared" si="711"/>
        <v>0</v>
      </c>
      <c r="AU1068" s="121">
        <f t="shared" si="711"/>
        <v>0</v>
      </c>
      <c r="AV1068" s="121">
        <f t="shared" si="711"/>
        <v>0</v>
      </c>
      <c r="AW1068" s="121">
        <f t="shared" si="711"/>
        <v>0</v>
      </c>
      <c r="AX1068" s="121">
        <f t="shared" si="711"/>
        <v>0</v>
      </c>
      <c r="AY1068" s="121">
        <f t="shared" si="711"/>
        <v>0</v>
      </c>
      <c r="AZ1068" s="121">
        <f t="shared" si="711"/>
        <v>0</v>
      </c>
      <c r="BA1068" s="121">
        <f t="shared" si="711"/>
        <v>0</v>
      </c>
      <c r="BB1068" s="121">
        <f t="shared" si="711"/>
        <v>0</v>
      </c>
      <c r="BC1068" s="121">
        <f t="shared" si="711"/>
        <v>0</v>
      </c>
      <c r="BD1068" s="701">
        <f t="shared" si="711"/>
        <v>0</v>
      </c>
      <c r="BE1068" s="693"/>
      <c r="BF1068" s="122">
        <f t="shared" si="694"/>
        <v>0</v>
      </c>
      <c r="BG1068" s="124"/>
      <c r="BH1068" s="122">
        <f t="shared" si="695"/>
        <v>0</v>
      </c>
      <c r="BI1068" s="124"/>
      <c r="BJ1068" s="122">
        <f t="shared" si="696"/>
        <v>0</v>
      </c>
      <c r="BK1068" s="124"/>
      <c r="BL1068" s="125">
        <f t="shared" si="697"/>
        <v>0</v>
      </c>
      <c r="BM1068" s="124"/>
      <c r="BN1068" s="123">
        <f t="shared" si="707"/>
        <v>0</v>
      </c>
      <c r="BO1068" s="126">
        <f t="shared" si="707"/>
        <v>0</v>
      </c>
      <c r="BP1068" s="127"/>
      <c r="BQ1068" s="410"/>
    </row>
    <row r="1069" spans="1:69" s="58" customFormat="1" ht="17.55" hidden="1" customHeight="1">
      <c r="A1069"/>
      <c r="B1069"/>
      <c r="C1069" s="139" t="str">
        <f t="shared" si="690"/>
        <v>H</v>
      </c>
      <c r="D1069" s="130">
        <f t="shared" si="712"/>
        <v>0</v>
      </c>
      <c r="E1069" s="129" t="str">
        <f t="shared" si="708"/>
        <v>Dongjin Semichem</v>
      </c>
      <c r="F1069" s="717"/>
      <c r="G1069" s="123">
        <f t="shared" si="709"/>
        <v>0</v>
      </c>
      <c r="H1069" s="121">
        <f t="shared" si="709"/>
        <v>0</v>
      </c>
      <c r="I1069" s="121">
        <f t="shared" si="709"/>
        <v>0</v>
      </c>
      <c r="J1069" s="121">
        <f t="shared" si="709"/>
        <v>0</v>
      </c>
      <c r="K1069" s="121">
        <f t="shared" si="709"/>
        <v>0</v>
      </c>
      <c r="L1069" s="121">
        <f t="shared" si="709"/>
        <v>0</v>
      </c>
      <c r="M1069" s="121">
        <f t="shared" si="709"/>
        <v>0</v>
      </c>
      <c r="N1069" s="121">
        <f t="shared" si="709"/>
        <v>0</v>
      </c>
      <c r="O1069" s="121">
        <f t="shared" si="709"/>
        <v>0</v>
      </c>
      <c r="P1069" s="126">
        <f t="shared" si="709"/>
        <v>0</v>
      </c>
      <c r="Q1069" s="122"/>
      <c r="R1069" s="408">
        <f t="shared" si="691"/>
        <v>0</v>
      </c>
      <c r="S1069" s="693"/>
      <c r="T1069" s="700">
        <f t="shared" si="703"/>
        <v>0</v>
      </c>
      <c r="U1069" s="701">
        <f t="shared" si="703"/>
        <v>0</v>
      </c>
      <c r="V1069" s="693"/>
      <c r="W1069" s="700">
        <f t="shared" si="704"/>
        <v>0</v>
      </c>
      <c r="X1069" s="126">
        <f t="shared" si="704"/>
        <v>0</v>
      </c>
      <c r="Y1069" s="696">
        <f t="shared" si="692"/>
        <v>0</v>
      </c>
      <c r="Z1069" s="408">
        <f t="shared" si="693"/>
        <v>0</v>
      </c>
      <c r="AA1069" s="127"/>
      <c r="AB1069" s="123">
        <f t="shared" si="710"/>
        <v>0</v>
      </c>
      <c r="AC1069" s="121">
        <f t="shared" si="710"/>
        <v>0</v>
      </c>
      <c r="AD1069" s="121">
        <f t="shared" si="710"/>
        <v>0</v>
      </c>
      <c r="AE1069" s="121">
        <f t="shared" si="710"/>
        <v>0</v>
      </c>
      <c r="AF1069" s="121">
        <f t="shared" si="710"/>
        <v>0</v>
      </c>
      <c r="AG1069" s="121">
        <f t="shared" si="710"/>
        <v>0</v>
      </c>
      <c r="AH1069" s="121">
        <f t="shared" si="710"/>
        <v>0</v>
      </c>
      <c r="AI1069" s="121">
        <f t="shared" si="710"/>
        <v>0</v>
      </c>
      <c r="AJ1069" s="121">
        <f t="shared" si="710"/>
        <v>0</v>
      </c>
      <c r="AK1069" s="121">
        <f t="shared" si="710"/>
        <v>0</v>
      </c>
      <c r="AL1069" s="121">
        <f t="shared" si="710"/>
        <v>0</v>
      </c>
      <c r="AM1069" s="121">
        <f t="shared" si="710"/>
        <v>0</v>
      </c>
      <c r="AN1069" s="121">
        <f t="shared" si="710"/>
        <v>0</v>
      </c>
      <c r="AO1069" s="701">
        <f t="shared" si="710"/>
        <v>0</v>
      </c>
      <c r="AP1069" s="122"/>
      <c r="AQ1069" s="123">
        <f t="shared" si="711"/>
        <v>0</v>
      </c>
      <c r="AR1069" s="121">
        <f t="shared" si="711"/>
        <v>0</v>
      </c>
      <c r="AS1069" s="121">
        <f t="shared" si="711"/>
        <v>0</v>
      </c>
      <c r="AT1069" s="121">
        <f t="shared" si="711"/>
        <v>0</v>
      </c>
      <c r="AU1069" s="121">
        <f t="shared" si="711"/>
        <v>0</v>
      </c>
      <c r="AV1069" s="121">
        <f t="shared" si="711"/>
        <v>0</v>
      </c>
      <c r="AW1069" s="121">
        <f t="shared" si="711"/>
        <v>0</v>
      </c>
      <c r="AX1069" s="121">
        <f t="shared" si="711"/>
        <v>0</v>
      </c>
      <c r="AY1069" s="121">
        <f t="shared" si="711"/>
        <v>0</v>
      </c>
      <c r="AZ1069" s="121">
        <f t="shared" si="711"/>
        <v>0</v>
      </c>
      <c r="BA1069" s="121">
        <f t="shared" si="711"/>
        <v>0</v>
      </c>
      <c r="BB1069" s="121">
        <f t="shared" si="711"/>
        <v>0</v>
      </c>
      <c r="BC1069" s="121">
        <f t="shared" si="711"/>
        <v>0</v>
      </c>
      <c r="BD1069" s="701">
        <f t="shared" si="711"/>
        <v>0</v>
      </c>
      <c r="BE1069" s="693"/>
      <c r="BF1069" s="122">
        <f t="shared" si="694"/>
        <v>0</v>
      </c>
      <c r="BG1069" s="124"/>
      <c r="BH1069" s="122">
        <f t="shared" si="695"/>
        <v>0</v>
      </c>
      <c r="BI1069" s="124"/>
      <c r="BJ1069" s="122">
        <f t="shared" si="696"/>
        <v>0</v>
      </c>
      <c r="BK1069" s="124"/>
      <c r="BL1069" s="125">
        <f t="shared" si="697"/>
        <v>0</v>
      </c>
      <c r="BM1069" s="124"/>
      <c r="BN1069" s="123">
        <f t="shared" si="707"/>
        <v>0</v>
      </c>
      <c r="BO1069" s="126">
        <f t="shared" si="707"/>
        <v>0</v>
      </c>
      <c r="BP1069" s="127"/>
      <c r="BQ1069" s="410"/>
    </row>
    <row r="1070" spans="1:69" s="58" customFormat="1" ht="17.55" hidden="1" customHeight="1">
      <c r="A1070"/>
      <c r="B1070"/>
      <c r="C1070" s="139" t="str">
        <f t="shared" si="690"/>
        <v>H</v>
      </c>
      <c r="D1070" s="130">
        <f t="shared" si="712"/>
        <v>0</v>
      </c>
      <c r="E1070" s="129" t="str">
        <f t="shared" si="708"/>
        <v>Duksan Neolux</v>
      </c>
      <c r="F1070" s="717"/>
      <c r="G1070" s="123">
        <f t="shared" si="709"/>
        <v>0</v>
      </c>
      <c r="H1070" s="121">
        <f t="shared" si="709"/>
        <v>0</v>
      </c>
      <c r="I1070" s="121">
        <f t="shared" si="709"/>
        <v>0</v>
      </c>
      <c r="J1070" s="121">
        <f t="shared" si="709"/>
        <v>0</v>
      </c>
      <c r="K1070" s="121">
        <f t="shared" si="709"/>
        <v>0</v>
      </c>
      <c r="L1070" s="121">
        <f t="shared" si="709"/>
        <v>0</v>
      </c>
      <c r="M1070" s="121">
        <f t="shared" si="709"/>
        <v>0</v>
      </c>
      <c r="N1070" s="121">
        <f t="shared" si="709"/>
        <v>0</v>
      </c>
      <c r="O1070" s="121">
        <f t="shared" si="709"/>
        <v>0</v>
      </c>
      <c r="P1070" s="126">
        <f t="shared" si="709"/>
        <v>0</v>
      </c>
      <c r="Q1070" s="122"/>
      <c r="R1070" s="408">
        <f t="shared" si="691"/>
        <v>0</v>
      </c>
      <c r="S1070" s="693"/>
      <c r="T1070" s="700">
        <f t="shared" si="703"/>
        <v>0</v>
      </c>
      <c r="U1070" s="701">
        <f t="shared" si="703"/>
        <v>0</v>
      </c>
      <c r="V1070" s="693"/>
      <c r="W1070" s="700">
        <f t="shared" si="704"/>
        <v>0</v>
      </c>
      <c r="X1070" s="126">
        <f t="shared" si="704"/>
        <v>0</v>
      </c>
      <c r="Y1070" s="696">
        <f t="shared" si="692"/>
        <v>0</v>
      </c>
      <c r="Z1070" s="408">
        <f t="shared" si="693"/>
        <v>0</v>
      </c>
      <c r="AA1070" s="127"/>
      <c r="AB1070" s="123">
        <f t="shared" si="710"/>
        <v>0</v>
      </c>
      <c r="AC1070" s="121">
        <f t="shared" si="710"/>
        <v>0</v>
      </c>
      <c r="AD1070" s="121">
        <f t="shared" si="710"/>
        <v>0</v>
      </c>
      <c r="AE1070" s="121">
        <f t="shared" si="710"/>
        <v>0</v>
      </c>
      <c r="AF1070" s="121">
        <f t="shared" si="710"/>
        <v>0</v>
      </c>
      <c r="AG1070" s="121">
        <f t="shared" si="710"/>
        <v>0</v>
      </c>
      <c r="AH1070" s="121">
        <f t="shared" si="710"/>
        <v>0</v>
      </c>
      <c r="AI1070" s="121">
        <f t="shared" si="710"/>
        <v>0</v>
      </c>
      <c r="AJ1070" s="121">
        <f t="shared" si="710"/>
        <v>0</v>
      </c>
      <c r="AK1070" s="121">
        <f t="shared" si="710"/>
        <v>0</v>
      </c>
      <c r="AL1070" s="121">
        <f t="shared" si="710"/>
        <v>0</v>
      </c>
      <c r="AM1070" s="121">
        <f t="shared" si="710"/>
        <v>0</v>
      </c>
      <c r="AN1070" s="121">
        <f t="shared" si="710"/>
        <v>0</v>
      </c>
      <c r="AO1070" s="701">
        <f t="shared" si="710"/>
        <v>0</v>
      </c>
      <c r="AP1070" s="122"/>
      <c r="AQ1070" s="123">
        <f t="shared" si="711"/>
        <v>0</v>
      </c>
      <c r="AR1070" s="121">
        <f t="shared" si="711"/>
        <v>0</v>
      </c>
      <c r="AS1070" s="121">
        <f t="shared" si="711"/>
        <v>0</v>
      </c>
      <c r="AT1070" s="121">
        <f t="shared" si="711"/>
        <v>0</v>
      </c>
      <c r="AU1070" s="121">
        <f t="shared" si="711"/>
        <v>0</v>
      </c>
      <c r="AV1070" s="121">
        <f t="shared" si="711"/>
        <v>0</v>
      </c>
      <c r="AW1070" s="121">
        <f t="shared" si="711"/>
        <v>0</v>
      </c>
      <c r="AX1070" s="121">
        <f t="shared" si="711"/>
        <v>0</v>
      </c>
      <c r="AY1070" s="121">
        <f t="shared" si="711"/>
        <v>0</v>
      </c>
      <c r="AZ1070" s="121">
        <f t="shared" si="711"/>
        <v>0</v>
      </c>
      <c r="BA1070" s="121">
        <f t="shared" si="711"/>
        <v>0</v>
      </c>
      <c r="BB1070" s="121">
        <f t="shared" si="711"/>
        <v>0</v>
      </c>
      <c r="BC1070" s="121">
        <f t="shared" si="711"/>
        <v>0</v>
      </c>
      <c r="BD1070" s="701">
        <f t="shared" si="711"/>
        <v>0</v>
      </c>
      <c r="BE1070" s="693"/>
      <c r="BF1070" s="122">
        <f t="shared" si="694"/>
        <v>0</v>
      </c>
      <c r="BG1070" s="124"/>
      <c r="BH1070" s="122">
        <f t="shared" si="695"/>
        <v>0</v>
      </c>
      <c r="BI1070" s="124"/>
      <c r="BJ1070" s="122">
        <f t="shared" si="696"/>
        <v>0</v>
      </c>
      <c r="BK1070" s="124"/>
      <c r="BL1070" s="125">
        <f t="shared" si="697"/>
        <v>0</v>
      </c>
      <c r="BM1070" s="124"/>
      <c r="BN1070" s="123">
        <f t="shared" si="707"/>
        <v>0</v>
      </c>
      <c r="BO1070" s="126">
        <f t="shared" si="707"/>
        <v>0</v>
      </c>
      <c r="BP1070" s="127"/>
      <c r="BQ1070" s="410"/>
    </row>
    <row r="1071" spans="1:69" s="58" customFormat="1" ht="17.55" hidden="1" customHeight="1">
      <c r="A1071"/>
      <c r="B1071"/>
      <c r="C1071" s="139" t="str">
        <f t="shared" si="690"/>
        <v>H</v>
      </c>
      <c r="D1071" s="130">
        <f t="shared" si="712"/>
        <v>0</v>
      </c>
      <c r="E1071" s="129" t="str">
        <f t="shared" si="708"/>
        <v>DuPont</v>
      </c>
      <c r="F1071" s="717"/>
      <c r="G1071" s="123">
        <f t="shared" si="709"/>
        <v>0</v>
      </c>
      <c r="H1071" s="121">
        <f t="shared" si="709"/>
        <v>0</v>
      </c>
      <c r="I1071" s="121">
        <f t="shared" si="709"/>
        <v>0</v>
      </c>
      <c r="J1071" s="121">
        <f t="shared" si="709"/>
        <v>0</v>
      </c>
      <c r="K1071" s="121">
        <f t="shared" si="709"/>
        <v>0</v>
      </c>
      <c r="L1071" s="121">
        <f t="shared" si="709"/>
        <v>0</v>
      </c>
      <c r="M1071" s="121">
        <f t="shared" si="709"/>
        <v>0</v>
      </c>
      <c r="N1071" s="121">
        <f t="shared" si="709"/>
        <v>0</v>
      </c>
      <c r="O1071" s="121">
        <f t="shared" si="709"/>
        <v>0</v>
      </c>
      <c r="P1071" s="126">
        <f t="shared" si="709"/>
        <v>0</v>
      </c>
      <c r="Q1071" s="122"/>
      <c r="R1071" s="408">
        <f t="shared" si="691"/>
        <v>0</v>
      </c>
      <c r="S1071" s="693"/>
      <c r="T1071" s="700">
        <f t="shared" si="703"/>
        <v>0</v>
      </c>
      <c r="U1071" s="701">
        <f t="shared" si="703"/>
        <v>0</v>
      </c>
      <c r="V1071" s="693"/>
      <c r="W1071" s="700">
        <f t="shared" si="704"/>
        <v>0</v>
      </c>
      <c r="X1071" s="126">
        <f t="shared" si="704"/>
        <v>0</v>
      </c>
      <c r="Y1071" s="696">
        <f t="shared" si="692"/>
        <v>0</v>
      </c>
      <c r="Z1071" s="408">
        <f t="shared" si="693"/>
        <v>0</v>
      </c>
      <c r="AA1071" s="127"/>
      <c r="AB1071" s="123">
        <f t="shared" si="710"/>
        <v>0</v>
      </c>
      <c r="AC1071" s="121">
        <f t="shared" si="710"/>
        <v>0</v>
      </c>
      <c r="AD1071" s="121">
        <f t="shared" si="710"/>
        <v>0</v>
      </c>
      <c r="AE1071" s="121">
        <f t="shared" si="710"/>
        <v>0</v>
      </c>
      <c r="AF1071" s="121">
        <f t="shared" si="710"/>
        <v>0</v>
      </c>
      <c r="AG1071" s="121">
        <f t="shared" si="710"/>
        <v>0</v>
      </c>
      <c r="AH1071" s="121">
        <f t="shared" si="710"/>
        <v>0</v>
      </c>
      <c r="AI1071" s="121">
        <f t="shared" si="710"/>
        <v>0</v>
      </c>
      <c r="AJ1071" s="121">
        <f t="shared" si="710"/>
        <v>0</v>
      </c>
      <c r="AK1071" s="121">
        <f t="shared" si="710"/>
        <v>0</v>
      </c>
      <c r="AL1071" s="121">
        <f t="shared" si="710"/>
        <v>0</v>
      </c>
      <c r="AM1071" s="121">
        <f t="shared" si="710"/>
        <v>0</v>
      </c>
      <c r="AN1071" s="121">
        <f t="shared" si="710"/>
        <v>0</v>
      </c>
      <c r="AO1071" s="701">
        <f t="shared" si="710"/>
        <v>0</v>
      </c>
      <c r="AP1071" s="122"/>
      <c r="AQ1071" s="123">
        <f t="shared" si="711"/>
        <v>0</v>
      </c>
      <c r="AR1071" s="121">
        <f t="shared" si="711"/>
        <v>0</v>
      </c>
      <c r="AS1071" s="121">
        <f t="shared" si="711"/>
        <v>0</v>
      </c>
      <c r="AT1071" s="121">
        <f t="shared" si="711"/>
        <v>0</v>
      </c>
      <c r="AU1071" s="121">
        <f t="shared" si="711"/>
        <v>0</v>
      </c>
      <c r="AV1071" s="121">
        <f t="shared" si="711"/>
        <v>0</v>
      </c>
      <c r="AW1071" s="121">
        <f t="shared" si="711"/>
        <v>0</v>
      </c>
      <c r="AX1071" s="121">
        <f t="shared" si="711"/>
        <v>0</v>
      </c>
      <c r="AY1071" s="121">
        <f t="shared" si="711"/>
        <v>0</v>
      </c>
      <c r="AZ1071" s="121">
        <f t="shared" si="711"/>
        <v>0</v>
      </c>
      <c r="BA1071" s="121">
        <f t="shared" si="711"/>
        <v>0</v>
      </c>
      <c r="BB1071" s="121">
        <f t="shared" si="711"/>
        <v>0</v>
      </c>
      <c r="BC1071" s="121">
        <f t="shared" si="711"/>
        <v>0</v>
      </c>
      <c r="BD1071" s="701">
        <f t="shared" si="711"/>
        <v>0</v>
      </c>
      <c r="BE1071" s="693"/>
      <c r="BF1071" s="122">
        <f t="shared" si="694"/>
        <v>0</v>
      </c>
      <c r="BG1071" s="124"/>
      <c r="BH1071" s="122">
        <f t="shared" si="695"/>
        <v>0</v>
      </c>
      <c r="BI1071" s="124"/>
      <c r="BJ1071" s="122">
        <f t="shared" si="696"/>
        <v>0</v>
      </c>
      <c r="BK1071" s="124"/>
      <c r="BL1071" s="125">
        <f t="shared" si="697"/>
        <v>0</v>
      </c>
      <c r="BM1071" s="124"/>
      <c r="BN1071" s="123">
        <f t="shared" si="707"/>
        <v>0</v>
      </c>
      <c r="BO1071" s="126">
        <f t="shared" si="707"/>
        <v>0</v>
      </c>
      <c r="BP1071" s="127"/>
      <c r="BQ1071" s="410"/>
    </row>
    <row r="1072" spans="1:69" s="58" customFormat="1" ht="17.55" hidden="1" customHeight="1">
      <c r="A1072"/>
      <c r="B1072"/>
      <c r="C1072" s="139" t="str">
        <f t="shared" si="690"/>
        <v>H</v>
      </c>
      <c r="D1072" s="130">
        <f t="shared" si="712"/>
        <v>0</v>
      </c>
      <c r="E1072" s="129" t="str">
        <f t="shared" si="708"/>
        <v>EMT</v>
      </c>
      <c r="F1072" s="717"/>
      <c r="G1072" s="123">
        <f t="shared" si="709"/>
        <v>0</v>
      </c>
      <c r="H1072" s="121">
        <f t="shared" si="709"/>
        <v>0</v>
      </c>
      <c r="I1072" s="121">
        <f t="shared" si="709"/>
        <v>0</v>
      </c>
      <c r="J1072" s="121">
        <f t="shared" si="709"/>
        <v>0</v>
      </c>
      <c r="K1072" s="121">
        <f t="shared" si="709"/>
        <v>0</v>
      </c>
      <c r="L1072" s="121">
        <f t="shared" si="709"/>
        <v>0</v>
      </c>
      <c r="M1072" s="121">
        <f t="shared" si="709"/>
        <v>0</v>
      </c>
      <c r="N1072" s="121">
        <f t="shared" si="709"/>
        <v>0</v>
      </c>
      <c r="O1072" s="121">
        <f t="shared" si="709"/>
        <v>0</v>
      </c>
      <c r="P1072" s="126">
        <f t="shared" si="709"/>
        <v>0</v>
      </c>
      <c r="Q1072" s="122"/>
      <c r="R1072" s="408">
        <f t="shared" si="691"/>
        <v>0</v>
      </c>
      <c r="S1072" s="693"/>
      <c r="T1072" s="700">
        <f t="shared" si="703"/>
        <v>0</v>
      </c>
      <c r="U1072" s="701">
        <f t="shared" si="703"/>
        <v>0</v>
      </c>
      <c r="V1072" s="693"/>
      <c r="W1072" s="700">
        <f t="shared" si="704"/>
        <v>0</v>
      </c>
      <c r="X1072" s="126">
        <f t="shared" si="704"/>
        <v>0</v>
      </c>
      <c r="Y1072" s="696">
        <f t="shared" si="692"/>
        <v>0</v>
      </c>
      <c r="Z1072" s="408">
        <f t="shared" si="693"/>
        <v>0</v>
      </c>
      <c r="AA1072" s="127"/>
      <c r="AB1072" s="123">
        <f t="shared" si="710"/>
        <v>0</v>
      </c>
      <c r="AC1072" s="121">
        <f t="shared" si="710"/>
        <v>0</v>
      </c>
      <c r="AD1072" s="121">
        <f t="shared" si="710"/>
        <v>0</v>
      </c>
      <c r="AE1072" s="121">
        <f t="shared" si="710"/>
        <v>0</v>
      </c>
      <c r="AF1072" s="121">
        <f t="shared" si="710"/>
        <v>0</v>
      </c>
      <c r="AG1072" s="121">
        <f t="shared" si="710"/>
        <v>0</v>
      </c>
      <c r="AH1072" s="121">
        <f t="shared" si="710"/>
        <v>0</v>
      </c>
      <c r="AI1072" s="121">
        <f t="shared" si="710"/>
        <v>0</v>
      </c>
      <c r="AJ1072" s="121">
        <f t="shared" si="710"/>
        <v>0</v>
      </c>
      <c r="AK1072" s="121">
        <f t="shared" si="710"/>
        <v>0</v>
      </c>
      <c r="AL1072" s="121">
        <f t="shared" si="710"/>
        <v>0</v>
      </c>
      <c r="AM1072" s="121">
        <f t="shared" si="710"/>
        <v>0</v>
      </c>
      <c r="AN1072" s="121">
        <f t="shared" si="710"/>
        <v>0</v>
      </c>
      <c r="AO1072" s="701">
        <f t="shared" si="710"/>
        <v>0</v>
      </c>
      <c r="AP1072" s="122"/>
      <c r="AQ1072" s="123">
        <f t="shared" si="711"/>
        <v>0</v>
      </c>
      <c r="AR1072" s="121">
        <f t="shared" si="711"/>
        <v>0</v>
      </c>
      <c r="AS1072" s="121">
        <f t="shared" si="711"/>
        <v>0</v>
      </c>
      <c r="AT1072" s="121">
        <f t="shared" si="711"/>
        <v>0</v>
      </c>
      <c r="AU1072" s="121">
        <f t="shared" si="711"/>
        <v>0</v>
      </c>
      <c r="AV1072" s="121">
        <f t="shared" si="711"/>
        <v>0</v>
      </c>
      <c r="AW1072" s="121">
        <f t="shared" si="711"/>
        <v>0</v>
      </c>
      <c r="AX1072" s="121">
        <f t="shared" si="711"/>
        <v>0</v>
      </c>
      <c r="AY1072" s="121">
        <f t="shared" si="711"/>
        <v>0</v>
      </c>
      <c r="AZ1072" s="121">
        <f t="shared" si="711"/>
        <v>0</v>
      </c>
      <c r="BA1072" s="121">
        <f t="shared" si="711"/>
        <v>0</v>
      </c>
      <c r="BB1072" s="121">
        <f t="shared" si="711"/>
        <v>0</v>
      </c>
      <c r="BC1072" s="121">
        <f t="shared" si="711"/>
        <v>0</v>
      </c>
      <c r="BD1072" s="701">
        <f t="shared" si="711"/>
        <v>0</v>
      </c>
      <c r="BE1072" s="693"/>
      <c r="BF1072" s="122">
        <f t="shared" si="694"/>
        <v>0</v>
      </c>
      <c r="BG1072" s="124"/>
      <c r="BH1072" s="122">
        <f t="shared" si="695"/>
        <v>0</v>
      </c>
      <c r="BI1072" s="124"/>
      <c r="BJ1072" s="122">
        <f t="shared" si="696"/>
        <v>0</v>
      </c>
      <c r="BK1072" s="124"/>
      <c r="BL1072" s="125">
        <f t="shared" si="697"/>
        <v>0</v>
      </c>
      <c r="BM1072" s="124"/>
      <c r="BN1072" s="123">
        <f t="shared" si="707"/>
        <v>0</v>
      </c>
      <c r="BO1072" s="126">
        <f t="shared" si="707"/>
        <v>0</v>
      </c>
      <c r="BP1072" s="127"/>
      <c r="BQ1072" s="410"/>
    </row>
    <row r="1073" spans="1:69" s="58" customFormat="1" ht="17.55" hidden="1" customHeight="1">
      <c r="A1073"/>
      <c r="B1073"/>
      <c r="C1073" s="139" t="str">
        <f t="shared" si="690"/>
        <v>H</v>
      </c>
      <c r="D1073" s="130">
        <f t="shared" si="712"/>
        <v>0</v>
      </c>
      <c r="E1073" s="129" t="str">
        <f t="shared" si="708"/>
        <v>Hodogaya</v>
      </c>
      <c r="F1073" s="717"/>
      <c r="G1073" s="123">
        <f t="shared" si="709"/>
        <v>0</v>
      </c>
      <c r="H1073" s="121">
        <f t="shared" si="709"/>
        <v>0</v>
      </c>
      <c r="I1073" s="121">
        <f t="shared" si="709"/>
        <v>0</v>
      </c>
      <c r="J1073" s="121">
        <f t="shared" si="709"/>
        <v>0</v>
      </c>
      <c r="K1073" s="121">
        <f t="shared" si="709"/>
        <v>0</v>
      </c>
      <c r="L1073" s="121">
        <f t="shared" si="709"/>
        <v>0</v>
      </c>
      <c r="M1073" s="121">
        <f t="shared" si="709"/>
        <v>0</v>
      </c>
      <c r="N1073" s="121">
        <f t="shared" si="709"/>
        <v>0</v>
      </c>
      <c r="O1073" s="121">
        <f t="shared" si="709"/>
        <v>0</v>
      </c>
      <c r="P1073" s="126">
        <f t="shared" si="709"/>
        <v>0</v>
      </c>
      <c r="Q1073" s="122"/>
      <c r="R1073" s="408">
        <f t="shared" si="691"/>
        <v>0</v>
      </c>
      <c r="S1073" s="693"/>
      <c r="T1073" s="700">
        <f t="shared" si="703"/>
        <v>0</v>
      </c>
      <c r="U1073" s="701">
        <f t="shared" si="703"/>
        <v>0</v>
      </c>
      <c r="V1073" s="693"/>
      <c r="W1073" s="700">
        <f t="shared" si="704"/>
        <v>0</v>
      </c>
      <c r="X1073" s="126">
        <f t="shared" si="704"/>
        <v>0</v>
      </c>
      <c r="Y1073" s="696">
        <f t="shared" si="692"/>
        <v>0</v>
      </c>
      <c r="Z1073" s="408">
        <f t="shared" si="693"/>
        <v>0</v>
      </c>
      <c r="AA1073" s="127"/>
      <c r="AB1073" s="123">
        <f t="shared" si="710"/>
        <v>0</v>
      </c>
      <c r="AC1073" s="121">
        <f t="shared" si="710"/>
        <v>0</v>
      </c>
      <c r="AD1073" s="121">
        <f t="shared" si="710"/>
        <v>0</v>
      </c>
      <c r="AE1073" s="121">
        <f t="shared" si="710"/>
        <v>0</v>
      </c>
      <c r="AF1073" s="121">
        <f t="shared" si="710"/>
        <v>0</v>
      </c>
      <c r="AG1073" s="121">
        <f t="shared" si="710"/>
        <v>0</v>
      </c>
      <c r="AH1073" s="121">
        <f t="shared" si="710"/>
        <v>0</v>
      </c>
      <c r="AI1073" s="121">
        <f t="shared" si="710"/>
        <v>0</v>
      </c>
      <c r="AJ1073" s="121">
        <f t="shared" si="710"/>
        <v>0</v>
      </c>
      <c r="AK1073" s="121">
        <f t="shared" si="710"/>
        <v>0</v>
      </c>
      <c r="AL1073" s="121">
        <f t="shared" si="710"/>
        <v>0</v>
      </c>
      <c r="AM1073" s="121">
        <f t="shared" si="710"/>
        <v>0</v>
      </c>
      <c r="AN1073" s="121">
        <f t="shared" si="710"/>
        <v>0</v>
      </c>
      <c r="AO1073" s="701">
        <f t="shared" si="710"/>
        <v>0</v>
      </c>
      <c r="AP1073" s="122"/>
      <c r="AQ1073" s="123">
        <f t="shared" si="711"/>
        <v>0</v>
      </c>
      <c r="AR1073" s="121">
        <f t="shared" si="711"/>
        <v>0</v>
      </c>
      <c r="AS1073" s="121">
        <f t="shared" si="711"/>
        <v>0</v>
      </c>
      <c r="AT1073" s="121">
        <f t="shared" si="711"/>
        <v>0</v>
      </c>
      <c r="AU1073" s="121">
        <f t="shared" si="711"/>
        <v>0</v>
      </c>
      <c r="AV1073" s="121">
        <f t="shared" si="711"/>
        <v>0</v>
      </c>
      <c r="AW1073" s="121">
        <f t="shared" si="711"/>
        <v>0</v>
      </c>
      <c r="AX1073" s="121">
        <f t="shared" si="711"/>
        <v>0</v>
      </c>
      <c r="AY1073" s="121">
        <f t="shared" si="711"/>
        <v>0</v>
      </c>
      <c r="AZ1073" s="121">
        <f t="shared" si="711"/>
        <v>0</v>
      </c>
      <c r="BA1073" s="121">
        <f t="shared" si="711"/>
        <v>0</v>
      </c>
      <c r="BB1073" s="121">
        <f t="shared" si="711"/>
        <v>0</v>
      </c>
      <c r="BC1073" s="121">
        <f t="shared" si="711"/>
        <v>0</v>
      </c>
      <c r="BD1073" s="701">
        <f t="shared" si="711"/>
        <v>0</v>
      </c>
      <c r="BE1073" s="693"/>
      <c r="BF1073" s="122">
        <f t="shared" si="694"/>
        <v>0</v>
      </c>
      <c r="BG1073" s="124"/>
      <c r="BH1073" s="122">
        <f t="shared" si="695"/>
        <v>0</v>
      </c>
      <c r="BI1073" s="124"/>
      <c r="BJ1073" s="122">
        <f t="shared" si="696"/>
        <v>0</v>
      </c>
      <c r="BK1073" s="124"/>
      <c r="BL1073" s="125">
        <f t="shared" si="697"/>
        <v>0</v>
      </c>
      <c r="BM1073" s="124"/>
      <c r="BN1073" s="123">
        <f t="shared" si="707"/>
        <v>0</v>
      </c>
      <c r="BO1073" s="126">
        <f t="shared" si="707"/>
        <v>0</v>
      </c>
      <c r="BP1073" s="127"/>
      <c r="BQ1073" s="410"/>
    </row>
    <row r="1074" spans="1:69" s="58" customFormat="1" ht="17.55" hidden="1" customHeight="1">
      <c r="A1074"/>
      <c r="B1074"/>
      <c r="C1074" s="139" t="str">
        <f t="shared" si="690"/>
        <v>H</v>
      </c>
      <c r="D1074" s="130">
        <f t="shared" si="712"/>
        <v>0</v>
      </c>
      <c r="E1074" s="129" t="str">
        <f t="shared" si="708"/>
        <v>Hyperion</v>
      </c>
      <c r="F1074" s="717"/>
      <c r="G1074" s="123">
        <f t="shared" si="709"/>
        <v>0</v>
      </c>
      <c r="H1074" s="121">
        <f t="shared" si="709"/>
        <v>0</v>
      </c>
      <c r="I1074" s="121">
        <f t="shared" si="709"/>
        <v>0</v>
      </c>
      <c r="J1074" s="121">
        <f t="shared" si="709"/>
        <v>0</v>
      </c>
      <c r="K1074" s="121">
        <f t="shared" si="709"/>
        <v>0</v>
      </c>
      <c r="L1074" s="121">
        <f t="shared" si="709"/>
        <v>0</v>
      </c>
      <c r="M1074" s="121">
        <f t="shared" si="709"/>
        <v>0</v>
      </c>
      <c r="N1074" s="121">
        <f t="shared" si="709"/>
        <v>0</v>
      </c>
      <c r="O1074" s="121">
        <f t="shared" si="709"/>
        <v>0</v>
      </c>
      <c r="P1074" s="126">
        <f t="shared" si="709"/>
        <v>0</v>
      </c>
      <c r="Q1074" s="122"/>
      <c r="R1074" s="408">
        <f t="shared" si="691"/>
        <v>0</v>
      </c>
      <c r="S1074" s="693"/>
      <c r="T1074" s="700">
        <f t="shared" si="703"/>
        <v>0</v>
      </c>
      <c r="U1074" s="701">
        <f t="shared" si="703"/>
        <v>0</v>
      </c>
      <c r="V1074" s="693"/>
      <c r="W1074" s="700">
        <f t="shared" si="704"/>
        <v>0</v>
      </c>
      <c r="X1074" s="126">
        <f t="shared" si="704"/>
        <v>0</v>
      </c>
      <c r="Y1074" s="696">
        <f t="shared" si="692"/>
        <v>0</v>
      </c>
      <c r="Z1074" s="408">
        <f t="shared" si="693"/>
        <v>0</v>
      </c>
      <c r="AA1074" s="127"/>
      <c r="AB1074" s="123">
        <f t="shared" si="710"/>
        <v>0</v>
      </c>
      <c r="AC1074" s="121">
        <f t="shared" si="710"/>
        <v>0</v>
      </c>
      <c r="AD1074" s="121">
        <f t="shared" si="710"/>
        <v>0</v>
      </c>
      <c r="AE1074" s="121">
        <f t="shared" si="710"/>
        <v>0</v>
      </c>
      <c r="AF1074" s="121">
        <f t="shared" si="710"/>
        <v>0</v>
      </c>
      <c r="AG1074" s="121">
        <f t="shared" si="710"/>
        <v>0</v>
      </c>
      <c r="AH1074" s="121">
        <f t="shared" si="710"/>
        <v>0</v>
      </c>
      <c r="AI1074" s="121">
        <f t="shared" si="710"/>
        <v>0</v>
      </c>
      <c r="AJ1074" s="121">
        <f t="shared" si="710"/>
        <v>0</v>
      </c>
      <c r="AK1074" s="121">
        <f t="shared" si="710"/>
        <v>0</v>
      </c>
      <c r="AL1074" s="121">
        <f t="shared" si="710"/>
        <v>0</v>
      </c>
      <c r="AM1074" s="121">
        <f t="shared" si="710"/>
        <v>0</v>
      </c>
      <c r="AN1074" s="121">
        <f t="shared" si="710"/>
        <v>0</v>
      </c>
      <c r="AO1074" s="701">
        <f t="shared" si="710"/>
        <v>0</v>
      </c>
      <c r="AP1074" s="122"/>
      <c r="AQ1074" s="123">
        <f t="shared" si="711"/>
        <v>0</v>
      </c>
      <c r="AR1074" s="121">
        <f t="shared" si="711"/>
        <v>0</v>
      </c>
      <c r="AS1074" s="121">
        <f t="shared" si="711"/>
        <v>0</v>
      </c>
      <c r="AT1074" s="121">
        <f t="shared" si="711"/>
        <v>0</v>
      </c>
      <c r="AU1074" s="121">
        <f t="shared" si="711"/>
        <v>0</v>
      </c>
      <c r="AV1074" s="121">
        <f t="shared" si="711"/>
        <v>0</v>
      </c>
      <c r="AW1074" s="121">
        <f t="shared" si="711"/>
        <v>0</v>
      </c>
      <c r="AX1074" s="121">
        <f t="shared" si="711"/>
        <v>0</v>
      </c>
      <c r="AY1074" s="121">
        <f t="shared" si="711"/>
        <v>0</v>
      </c>
      <c r="AZ1074" s="121">
        <f t="shared" si="711"/>
        <v>0</v>
      </c>
      <c r="BA1074" s="121">
        <f t="shared" si="711"/>
        <v>0</v>
      </c>
      <c r="BB1074" s="121">
        <f t="shared" si="711"/>
        <v>0</v>
      </c>
      <c r="BC1074" s="121">
        <f t="shared" si="711"/>
        <v>0</v>
      </c>
      <c r="BD1074" s="701">
        <f t="shared" si="711"/>
        <v>0</v>
      </c>
      <c r="BE1074" s="693"/>
      <c r="BF1074" s="122">
        <f t="shared" si="694"/>
        <v>0</v>
      </c>
      <c r="BG1074" s="124"/>
      <c r="BH1074" s="122">
        <f t="shared" si="695"/>
        <v>0</v>
      </c>
      <c r="BI1074" s="124"/>
      <c r="BJ1074" s="122">
        <f t="shared" si="696"/>
        <v>0</v>
      </c>
      <c r="BK1074" s="124"/>
      <c r="BL1074" s="125">
        <f t="shared" si="697"/>
        <v>0</v>
      </c>
      <c r="BM1074" s="124"/>
      <c r="BN1074" s="123">
        <f t="shared" si="707"/>
        <v>0</v>
      </c>
      <c r="BO1074" s="126">
        <f t="shared" si="707"/>
        <v>0</v>
      </c>
      <c r="BP1074" s="127"/>
      <c r="BQ1074" s="410"/>
    </row>
    <row r="1075" spans="1:69" s="58" customFormat="1" ht="17.55" hidden="1" customHeight="1">
      <c r="A1075"/>
      <c r="B1075"/>
      <c r="C1075" s="139" t="str">
        <f t="shared" si="690"/>
        <v>H</v>
      </c>
      <c r="D1075" s="130">
        <f t="shared" si="712"/>
        <v>0</v>
      </c>
      <c r="E1075" s="129" t="str">
        <f t="shared" si="708"/>
        <v>Idemitsu Kosan</v>
      </c>
      <c r="F1075" s="717"/>
      <c r="G1075" s="123">
        <f t="shared" si="709"/>
        <v>0</v>
      </c>
      <c r="H1075" s="121">
        <f t="shared" si="709"/>
        <v>0</v>
      </c>
      <c r="I1075" s="121">
        <f t="shared" si="709"/>
        <v>0</v>
      </c>
      <c r="J1075" s="121">
        <f t="shared" si="709"/>
        <v>0</v>
      </c>
      <c r="K1075" s="121">
        <f t="shared" si="709"/>
        <v>0</v>
      </c>
      <c r="L1075" s="121">
        <f t="shared" si="709"/>
        <v>0</v>
      </c>
      <c r="M1075" s="121">
        <f t="shared" si="709"/>
        <v>0</v>
      </c>
      <c r="N1075" s="121">
        <f t="shared" si="709"/>
        <v>0</v>
      </c>
      <c r="O1075" s="121">
        <f t="shared" si="709"/>
        <v>0</v>
      </c>
      <c r="P1075" s="126">
        <f t="shared" si="709"/>
        <v>0</v>
      </c>
      <c r="Q1075" s="122"/>
      <c r="R1075" s="408">
        <f t="shared" si="691"/>
        <v>0</v>
      </c>
      <c r="S1075" s="693"/>
      <c r="T1075" s="700">
        <f t="shared" si="703"/>
        <v>0</v>
      </c>
      <c r="U1075" s="701">
        <f t="shared" si="703"/>
        <v>0</v>
      </c>
      <c r="V1075" s="693"/>
      <c r="W1075" s="700">
        <f t="shared" si="704"/>
        <v>0</v>
      </c>
      <c r="X1075" s="126">
        <f t="shared" si="704"/>
        <v>0</v>
      </c>
      <c r="Y1075" s="696">
        <f t="shared" si="692"/>
        <v>0</v>
      </c>
      <c r="Z1075" s="408">
        <f t="shared" si="693"/>
        <v>0</v>
      </c>
      <c r="AA1075" s="127"/>
      <c r="AB1075" s="123">
        <f t="shared" si="710"/>
        <v>0</v>
      </c>
      <c r="AC1075" s="121">
        <f t="shared" si="710"/>
        <v>0</v>
      </c>
      <c r="AD1075" s="121">
        <f t="shared" si="710"/>
        <v>0</v>
      </c>
      <c r="AE1075" s="121">
        <f t="shared" si="710"/>
        <v>0</v>
      </c>
      <c r="AF1075" s="121">
        <f t="shared" si="710"/>
        <v>0</v>
      </c>
      <c r="AG1075" s="121">
        <f t="shared" si="710"/>
        <v>0</v>
      </c>
      <c r="AH1075" s="121">
        <f t="shared" si="710"/>
        <v>0</v>
      </c>
      <c r="AI1075" s="121">
        <f t="shared" si="710"/>
        <v>0</v>
      </c>
      <c r="AJ1075" s="121">
        <f t="shared" si="710"/>
        <v>0</v>
      </c>
      <c r="AK1075" s="121">
        <f t="shared" si="710"/>
        <v>0</v>
      </c>
      <c r="AL1075" s="121">
        <f t="shared" si="710"/>
        <v>0</v>
      </c>
      <c r="AM1075" s="121">
        <f t="shared" si="710"/>
        <v>0</v>
      </c>
      <c r="AN1075" s="121">
        <f t="shared" si="710"/>
        <v>0</v>
      </c>
      <c r="AO1075" s="701">
        <f t="shared" si="710"/>
        <v>0</v>
      </c>
      <c r="AP1075" s="122"/>
      <c r="AQ1075" s="123">
        <f t="shared" si="711"/>
        <v>0</v>
      </c>
      <c r="AR1075" s="121">
        <f t="shared" si="711"/>
        <v>0</v>
      </c>
      <c r="AS1075" s="121">
        <f t="shared" si="711"/>
        <v>0</v>
      </c>
      <c r="AT1075" s="121">
        <f t="shared" si="711"/>
        <v>0</v>
      </c>
      <c r="AU1075" s="121">
        <f t="shared" si="711"/>
        <v>0</v>
      </c>
      <c r="AV1075" s="121">
        <f t="shared" si="711"/>
        <v>0</v>
      </c>
      <c r="AW1075" s="121">
        <f t="shared" si="711"/>
        <v>0</v>
      </c>
      <c r="AX1075" s="121">
        <f t="shared" si="711"/>
        <v>0</v>
      </c>
      <c r="AY1075" s="121">
        <f t="shared" si="711"/>
        <v>0</v>
      </c>
      <c r="AZ1075" s="121">
        <f t="shared" si="711"/>
        <v>0</v>
      </c>
      <c r="BA1075" s="121">
        <f t="shared" si="711"/>
        <v>0</v>
      </c>
      <c r="BB1075" s="121">
        <f t="shared" si="711"/>
        <v>0</v>
      </c>
      <c r="BC1075" s="121">
        <f t="shared" si="711"/>
        <v>0</v>
      </c>
      <c r="BD1075" s="701">
        <f t="shared" si="711"/>
        <v>0</v>
      </c>
      <c r="BE1075" s="693"/>
      <c r="BF1075" s="122">
        <f t="shared" si="694"/>
        <v>0</v>
      </c>
      <c r="BG1075" s="124"/>
      <c r="BH1075" s="122">
        <f t="shared" si="695"/>
        <v>0</v>
      </c>
      <c r="BI1075" s="124"/>
      <c r="BJ1075" s="122">
        <f t="shared" si="696"/>
        <v>0</v>
      </c>
      <c r="BK1075" s="124"/>
      <c r="BL1075" s="125">
        <f t="shared" si="697"/>
        <v>0</v>
      </c>
      <c r="BM1075" s="124"/>
      <c r="BN1075" s="123">
        <f t="shared" si="707"/>
        <v>0</v>
      </c>
      <c r="BO1075" s="126">
        <f t="shared" si="707"/>
        <v>0</v>
      </c>
      <c r="BP1075" s="127"/>
      <c r="BQ1075" s="410"/>
    </row>
    <row r="1076" spans="1:69" s="58" customFormat="1" ht="17.55" hidden="1" customHeight="1">
      <c r="A1076"/>
      <c r="B1076"/>
      <c r="C1076" s="139" t="str">
        <f t="shared" si="690"/>
        <v>H</v>
      </c>
      <c r="D1076" s="130">
        <f t="shared" si="712"/>
        <v>0</v>
      </c>
      <c r="E1076" s="129" t="str">
        <f t="shared" si="708"/>
        <v>Jilin OLED</v>
      </c>
      <c r="F1076" s="717"/>
      <c r="G1076" s="123">
        <f t="shared" ref="G1076:P1085" si="713">SUMIFS(Share, Y, $E$3, Config, $G$11, P, G$15, LType, $D1076, MSup, $E1076)</f>
        <v>0</v>
      </c>
      <c r="H1076" s="121">
        <f t="shared" si="713"/>
        <v>0</v>
      </c>
      <c r="I1076" s="121">
        <f t="shared" si="713"/>
        <v>0</v>
      </c>
      <c r="J1076" s="121">
        <f t="shared" si="713"/>
        <v>0</v>
      </c>
      <c r="K1076" s="121">
        <f t="shared" si="713"/>
        <v>0</v>
      </c>
      <c r="L1076" s="121">
        <f t="shared" si="713"/>
        <v>0</v>
      </c>
      <c r="M1076" s="121">
        <f t="shared" si="713"/>
        <v>0</v>
      </c>
      <c r="N1076" s="121">
        <f t="shared" si="713"/>
        <v>0</v>
      </c>
      <c r="O1076" s="121">
        <f t="shared" si="713"/>
        <v>0</v>
      </c>
      <c r="P1076" s="126">
        <f t="shared" si="713"/>
        <v>0</v>
      </c>
      <c r="Q1076" s="122"/>
      <c r="R1076" s="408">
        <f t="shared" si="691"/>
        <v>0</v>
      </c>
      <c r="S1076" s="693"/>
      <c r="T1076" s="700">
        <f t="shared" ref="T1076:U1095" si="714">SUMIFS(Share, Y, $E$3, Config, $T$11, P, T$15, LType, $D1076, MSup, $E1076)</f>
        <v>0</v>
      </c>
      <c r="U1076" s="701">
        <f t="shared" si="714"/>
        <v>0</v>
      </c>
      <c r="V1076" s="693"/>
      <c r="W1076" s="700">
        <f t="shared" ref="W1076:X1095" si="715">SUMIFS(Share, Y, $E$3, Config, $W$11, P, W$15, LType, $D1076, MSup, $E1076)</f>
        <v>0</v>
      </c>
      <c r="X1076" s="126">
        <f t="shared" si="715"/>
        <v>0</v>
      </c>
      <c r="Y1076" s="696">
        <f t="shared" si="692"/>
        <v>0</v>
      </c>
      <c r="Z1076" s="408">
        <f t="shared" si="693"/>
        <v>0</v>
      </c>
      <c r="AA1076" s="127"/>
      <c r="AB1076" s="123">
        <f t="shared" ref="AB1076:AO1085" si="716">SUMIFS(Share, Y, $E$3, Config, $AB$11, P, AB$15, LType, $D1076, MSup, $E1076)</f>
        <v>0</v>
      </c>
      <c r="AC1076" s="121">
        <f t="shared" si="716"/>
        <v>0</v>
      </c>
      <c r="AD1076" s="121">
        <f t="shared" si="716"/>
        <v>0</v>
      </c>
      <c r="AE1076" s="121">
        <f t="shared" si="716"/>
        <v>0</v>
      </c>
      <c r="AF1076" s="121">
        <f t="shared" si="716"/>
        <v>0</v>
      </c>
      <c r="AG1076" s="121">
        <f t="shared" si="716"/>
        <v>0</v>
      </c>
      <c r="AH1076" s="121">
        <f t="shared" si="716"/>
        <v>0</v>
      </c>
      <c r="AI1076" s="121">
        <f t="shared" si="716"/>
        <v>0</v>
      </c>
      <c r="AJ1076" s="121">
        <f t="shared" si="716"/>
        <v>0</v>
      </c>
      <c r="AK1076" s="121">
        <f t="shared" si="716"/>
        <v>0</v>
      </c>
      <c r="AL1076" s="121">
        <f t="shared" si="716"/>
        <v>0</v>
      </c>
      <c r="AM1076" s="121">
        <f t="shared" si="716"/>
        <v>0</v>
      </c>
      <c r="AN1076" s="121">
        <f t="shared" si="716"/>
        <v>0</v>
      </c>
      <c r="AO1076" s="701">
        <f t="shared" si="716"/>
        <v>0</v>
      </c>
      <c r="AP1076" s="122"/>
      <c r="AQ1076" s="123">
        <f t="shared" ref="AQ1076:BD1085" si="717">SUMIFS(Share, Y, $E$3, Config, $AQ$11, P, AQ$15, LType, $D1076, MSup, $E1076)</f>
        <v>0</v>
      </c>
      <c r="AR1076" s="121">
        <f t="shared" si="717"/>
        <v>0</v>
      </c>
      <c r="AS1076" s="121">
        <f t="shared" si="717"/>
        <v>0</v>
      </c>
      <c r="AT1076" s="121">
        <f t="shared" si="717"/>
        <v>0</v>
      </c>
      <c r="AU1076" s="121">
        <f t="shared" si="717"/>
        <v>0</v>
      </c>
      <c r="AV1076" s="121">
        <f t="shared" si="717"/>
        <v>0</v>
      </c>
      <c r="AW1076" s="121">
        <f t="shared" si="717"/>
        <v>0</v>
      </c>
      <c r="AX1076" s="121">
        <f t="shared" si="717"/>
        <v>0</v>
      </c>
      <c r="AY1076" s="121">
        <f t="shared" si="717"/>
        <v>0</v>
      </c>
      <c r="AZ1076" s="121">
        <f t="shared" si="717"/>
        <v>0</v>
      </c>
      <c r="BA1076" s="121">
        <f t="shared" si="717"/>
        <v>0</v>
      </c>
      <c r="BB1076" s="121">
        <f t="shared" si="717"/>
        <v>0</v>
      </c>
      <c r="BC1076" s="121">
        <f t="shared" si="717"/>
        <v>0</v>
      </c>
      <c r="BD1076" s="701">
        <f t="shared" si="717"/>
        <v>0</v>
      </c>
      <c r="BE1076" s="693"/>
      <c r="BF1076" s="122">
        <f t="shared" si="694"/>
        <v>0</v>
      </c>
      <c r="BG1076" s="124"/>
      <c r="BH1076" s="122">
        <f t="shared" si="695"/>
        <v>0</v>
      </c>
      <c r="BI1076" s="124"/>
      <c r="BJ1076" s="122">
        <f t="shared" si="696"/>
        <v>0</v>
      </c>
      <c r="BK1076" s="124"/>
      <c r="BL1076" s="125">
        <f t="shared" si="697"/>
        <v>0</v>
      </c>
      <c r="BM1076" s="124"/>
      <c r="BN1076" s="123">
        <f t="shared" ref="BN1076:BO1095" si="718">SUMIFS(Share, Y, $E$3, Config, $BN$11, P, BN$15, LType, $D1076, MSup, $E1076)</f>
        <v>0</v>
      </c>
      <c r="BO1076" s="126">
        <f t="shared" si="718"/>
        <v>0</v>
      </c>
      <c r="BP1076" s="127"/>
      <c r="BQ1076" s="410"/>
    </row>
    <row r="1077" spans="1:69" s="58" customFormat="1" ht="17.55" hidden="1" customHeight="1">
      <c r="A1077"/>
      <c r="B1077"/>
      <c r="C1077" s="139" t="str">
        <f t="shared" si="690"/>
        <v>H</v>
      </c>
      <c r="D1077" s="130">
        <f t="shared" si="712"/>
        <v>0</v>
      </c>
      <c r="E1077" s="129" t="str">
        <f t="shared" si="708"/>
        <v>Jinwoong</v>
      </c>
      <c r="F1077" s="717"/>
      <c r="G1077" s="123">
        <f t="shared" si="713"/>
        <v>0</v>
      </c>
      <c r="H1077" s="121">
        <f t="shared" si="713"/>
        <v>0</v>
      </c>
      <c r="I1077" s="121">
        <f t="shared" si="713"/>
        <v>0</v>
      </c>
      <c r="J1077" s="121">
        <f t="shared" si="713"/>
        <v>0</v>
      </c>
      <c r="K1077" s="121">
        <f t="shared" si="713"/>
        <v>0</v>
      </c>
      <c r="L1077" s="121">
        <f t="shared" si="713"/>
        <v>0</v>
      </c>
      <c r="M1077" s="121">
        <f t="shared" si="713"/>
        <v>0</v>
      </c>
      <c r="N1077" s="121">
        <f t="shared" si="713"/>
        <v>0</v>
      </c>
      <c r="O1077" s="121">
        <f t="shared" si="713"/>
        <v>0</v>
      </c>
      <c r="P1077" s="126">
        <f t="shared" si="713"/>
        <v>0</v>
      </c>
      <c r="Q1077" s="122"/>
      <c r="R1077" s="408">
        <f t="shared" si="691"/>
        <v>0</v>
      </c>
      <c r="S1077" s="693"/>
      <c r="T1077" s="700">
        <f t="shared" si="714"/>
        <v>0</v>
      </c>
      <c r="U1077" s="701">
        <f t="shared" si="714"/>
        <v>0</v>
      </c>
      <c r="V1077" s="693"/>
      <c r="W1077" s="700">
        <f t="shared" si="715"/>
        <v>0</v>
      </c>
      <c r="X1077" s="126">
        <f t="shared" si="715"/>
        <v>0</v>
      </c>
      <c r="Y1077" s="696">
        <f t="shared" si="692"/>
        <v>0</v>
      </c>
      <c r="Z1077" s="408">
        <f t="shared" si="693"/>
        <v>0</v>
      </c>
      <c r="AA1077" s="127"/>
      <c r="AB1077" s="123">
        <f t="shared" si="716"/>
        <v>0</v>
      </c>
      <c r="AC1077" s="121">
        <f t="shared" si="716"/>
        <v>0</v>
      </c>
      <c r="AD1077" s="121">
        <f t="shared" si="716"/>
        <v>0</v>
      </c>
      <c r="AE1077" s="121">
        <f t="shared" si="716"/>
        <v>0</v>
      </c>
      <c r="AF1077" s="121">
        <f t="shared" si="716"/>
        <v>0</v>
      </c>
      <c r="AG1077" s="121">
        <f t="shared" si="716"/>
        <v>0</v>
      </c>
      <c r="AH1077" s="121">
        <f t="shared" si="716"/>
        <v>0</v>
      </c>
      <c r="AI1077" s="121">
        <f t="shared" si="716"/>
        <v>0</v>
      </c>
      <c r="AJ1077" s="121">
        <f t="shared" si="716"/>
        <v>0</v>
      </c>
      <c r="AK1077" s="121">
        <f t="shared" si="716"/>
        <v>0</v>
      </c>
      <c r="AL1077" s="121">
        <f t="shared" si="716"/>
        <v>0</v>
      </c>
      <c r="AM1077" s="121">
        <f t="shared" si="716"/>
        <v>0</v>
      </c>
      <c r="AN1077" s="121">
        <f t="shared" si="716"/>
        <v>0</v>
      </c>
      <c r="AO1077" s="701">
        <f t="shared" si="716"/>
        <v>0</v>
      </c>
      <c r="AP1077" s="122"/>
      <c r="AQ1077" s="123">
        <f t="shared" si="717"/>
        <v>0</v>
      </c>
      <c r="AR1077" s="121">
        <f t="shared" si="717"/>
        <v>0</v>
      </c>
      <c r="AS1077" s="121">
        <f t="shared" si="717"/>
        <v>0</v>
      </c>
      <c r="AT1077" s="121">
        <f t="shared" si="717"/>
        <v>0</v>
      </c>
      <c r="AU1077" s="121">
        <f t="shared" si="717"/>
        <v>0</v>
      </c>
      <c r="AV1077" s="121">
        <f t="shared" si="717"/>
        <v>0</v>
      </c>
      <c r="AW1077" s="121">
        <f t="shared" si="717"/>
        <v>0</v>
      </c>
      <c r="AX1077" s="121">
        <f t="shared" si="717"/>
        <v>0</v>
      </c>
      <c r="AY1077" s="121">
        <f t="shared" si="717"/>
        <v>0</v>
      </c>
      <c r="AZ1077" s="121">
        <f t="shared" si="717"/>
        <v>0</v>
      </c>
      <c r="BA1077" s="121">
        <f t="shared" si="717"/>
        <v>0</v>
      </c>
      <c r="BB1077" s="121">
        <f t="shared" si="717"/>
        <v>0</v>
      </c>
      <c r="BC1077" s="121">
        <f t="shared" si="717"/>
        <v>0</v>
      </c>
      <c r="BD1077" s="701">
        <f t="shared" si="717"/>
        <v>0</v>
      </c>
      <c r="BE1077" s="693"/>
      <c r="BF1077" s="122">
        <f t="shared" si="694"/>
        <v>0</v>
      </c>
      <c r="BG1077" s="124"/>
      <c r="BH1077" s="122">
        <f t="shared" si="695"/>
        <v>0</v>
      </c>
      <c r="BI1077" s="124"/>
      <c r="BJ1077" s="122">
        <f t="shared" si="696"/>
        <v>0</v>
      </c>
      <c r="BK1077" s="124"/>
      <c r="BL1077" s="125">
        <f t="shared" si="697"/>
        <v>0</v>
      </c>
      <c r="BM1077" s="124"/>
      <c r="BN1077" s="123">
        <f t="shared" si="718"/>
        <v>0</v>
      </c>
      <c r="BO1077" s="126">
        <f t="shared" si="718"/>
        <v>0</v>
      </c>
      <c r="BP1077" s="127"/>
      <c r="BQ1077" s="410"/>
    </row>
    <row r="1078" spans="1:69" s="58" customFormat="1" ht="17.55" hidden="1" customHeight="1">
      <c r="A1078"/>
      <c r="B1078"/>
      <c r="C1078" s="139" t="str">
        <f t="shared" si="690"/>
        <v>H</v>
      </c>
      <c r="D1078" s="130">
        <f t="shared" si="712"/>
        <v>0</v>
      </c>
      <c r="E1078" s="129" t="str">
        <f t="shared" si="708"/>
        <v>LG Chem</v>
      </c>
      <c r="F1078" s="717"/>
      <c r="G1078" s="123">
        <f t="shared" si="713"/>
        <v>0</v>
      </c>
      <c r="H1078" s="121">
        <f t="shared" si="713"/>
        <v>0</v>
      </c>
      <c r="I1078" s="121">
        <f t="shared" si="713"/>
        <v>0</v>
      </c>
      <c r="J1078" s="121">
        <f t="shared" si="713"/>
        <v>0</v>
      </c>
      <c r="K1078" s="121">
        <f t="shared" si="713"/>
        <v>0</v>
      </c>
      <c r="L1078" s="121">
        <f t="shared" si="713"/>
        <v>0</v>
      </c>
      <c r="M1078" s="121">
        <f t="shared" si="713"/>
        <v>0</v>
      </c>
      <c r="N1078" s="121">
        <f t="shared" si="713"/>
        <v>0</v>
      </c>
      <c r="O1078" s="121">
        <f t="shared" si="713"/>
        <v>0</v>
      </c>
      <c r="P1078" s="126">
        <f t="shared" si="713"/>
        <v>0</v>
      </c>
      <c r="Q1078" s="122"/>
      <c r="R1078" s="408">
        <f t="shared" si="691"/>
        <v>0</v>
      </c>
      <c r="S1078" s="127"/>
      <c r="T1078" s="700">
        <f t="shared" si="714"/>
        <v>0</v>
      </c>
      <c r="U1078" s="701">
        <f t="shared" si="714"/>
        <v>0</v>
      </c>
      <c r="V1078" s="693"/>
      <c r="W1078" s="700">
        <f t="shared" si="715"/>
        <v>0</v>
      </c>
      <c r="X1078" s="126">
        <f t="shared" si="715"/>
        <v>0</v>
      </c>
      <c r="Y1078" s="696">
        <f t="shared" si="692"/>
        <v>0</v>
      </c>
      <c r="Z1078" s="128">
        <f t="shared" si="693"/>
        <v>0</v>
      </c>
      <c r="AA1078" s="127"/>
      <c r="AB1078" s="123">
        <f t="shared" si="716"/>
        <v>0</v>
      </c>
      <c r="AC1078" s="121">
        <f t="shared" si="716"/>
        <v>0</v>
      </c>
      <c r="AD1078" s="121">
        <f t="shared" si="716"/>
        <v>0</v>
      </c>
      <c r="AE1078" s="121">
        <f t="shared" si="716"/>
        <v>0</v>
      </c>
      <c r="AF1078" s="121">
        <f t="shared" si="716"/>
        <v>0</v>
      </c>
      <c r="AG1078" s="121">
        <f t="shared" si="716"/>
        <v>0</v>
      </c>
      <c r="AH1078" s="121">
        <f t="shared" si="716"/>
        <v>0</v>
      </c>
      <c r="AI1078" s="121">
        <f t="shared" si="716"/>
        <v>0</v>
      </c>
      <c r="AJ1078" s="121">
        <f t="shared" si="716"/>
        <v>0</v>
      </c>
      <c r="AK1078" s="121">
        <f t="shared" si="716"/>
        <v>0</v>
      </c>
      <c r="AL1078" s="121">
        <f t="shared" si="716"/>
        <v>0</v>
      </c>
      <c r="AM1078" s="121">
        <f t="shared" si="716"/>
        <v>0</v>
      </c>
      <c r="AN1078" s="121">
        <f t="shared" si="716"/>
        <v>0</v>
      </c>
      <c r="AO1078" s="701">
        <f t="shared" si="716"/>
        <v>0</v>
      </c>
      <c r="AP1078" s="122"/>
      <c r="AQ1078" s="123">
        <f t="shared" si="717"/>
        <v>0</v>
      </c>
      <c r="AR1078" s="121">
        <f t="shared" si="717"/>
        <v>0</v>
      </c>
      <c r="AS1078" s="121">
        <f t="shared" si="717"/>
        <v>0</v>
      </c>
      <c r="AT1078" s="121">
        <f t="shared" si="717"/>
        <v>0</v>
      </c>
      <c r="AU1078" s="121">
        <f t="shared" si="717"/>
        <v>0</v>
      </c>
      <c r="AV1078" s="121">
        <f t="shared" si="717"/>
        <v>0</v>
      </c>
      <c r="AW1078" s="121">
        <f t="shared" si="717"/>
        <v>0</v>
      </c>
      <c r="AX1078" s="121">
        <f t="shared" si="717"/>
        <v>0</v>
      </c>
      <c r="AY1078" s="121">
        <f t="shared" si="717"/>
        <v>0</v>
      </c>
      <c r="AZ1078" s="121">
        <f t="shared" si="717"/>
        <v>0</v>
      </c>
      <c r="BA1078" s="121">
        <f t="shared" si="717"/>
        <v>0</v>
      </c>
      <c r="BB1078" s="121">
        <f t="shared" si="717"/>
        <v>0</v>
      </c>
      <c r="BC1078" s="121">
        <f t="shared" si="717"/>
        <v>0</v>
      </c>
      <c r="BD1078" s="701">
        <f t="shared" si="717"/>
        <v>0</v>
      </c>
      <c r="BE1078" s="693"/>
      <c r="BF1078" s="122">
        <f t="shared" si="694"/>
        <v>0</v>
      </c>
      <c r="BG1078" s="124"/>
      <c r="BH1078" s="122">
        <f t="shared" si="695"/>
        <v>0</v>
      </c>
      <c r="BI1078" s="124"/>
      <c r="BJ1078" s="122">
        <f t="shared" si="696"/>
        <v>0</v>
      </c>
      <c r="BK1078" s="124"/>
      <c r="BL1078" s="125">
        <f t="shared" si="697"/>
        <v>0</v>
      </c>
      <c r="BM1078" s="124"/>
      <c r="BN1078" s="123">
        <f t="shared" si="718"/>
        <v>0</v>
      </c>
      <c r="BO1078" s="126">
        <f t="shared" si="718"/>
        <v>0</v>
      </c>
      <c r="BP1078" s="127"/>
      <c r="BQ1078" s="410"/>
    </row>
    <row r="1079" spans="1:69" s="58" customFormat="1" ht="17.55" hidden="1" customHeight="1">
      <c r="A1079"/>
      <c r="B1079"/>
      <c r="C1079" s="139" t="str">
        <f t="shared" si="690"/>
        <v>H</v>
      </c>
      <c r="D1079" s="130">
        <f t="shared" si="712"/>
        <v>0</v>
      </c>
      <c r="E1079" s="129" t="str">
        <f t="shared" si="708"/>
        <v>LT Materials</v>
      </c>
      <c r="F1079" s="717"/>
      <c r="G1079" s="123">
        <f t="shared" si="713"/>
        <v>0</v>
      </c>
      <c r="H1079" s="121">
        <f t="shared" si="713"/>
        <v>0</v>
      </c>
      <c r="I1079" s="121">
        <f t="shared" si="713"/>
        <v>0</v>
      </c>
      <c r="J1079" s="121">
        <f t="shared" si="713"/>
        <v>0</v>
      </c>
      <c r="K1079" s="121">
        <f t="shared" si="713"/>
        <v>0</v>
      </c>
      <c r="L1079" s="121">
        <f t="shared" si="713"/>
        <v>0</v>
      </c>
      <c r="M1079" s="121">
        <f t="shared" si="713"/>
        <v>0</v>
      </c>
      <c r="N1079" s="121">
        <f t="shared" si="713"/>
        <v>0</v>
      </c>
      <c r="O1079" s="121">
        <f t="shared" si="713"/>
        <v>0</v>
      </c>
      <c r="P1079" s="126">
        <f t="shared" si="713"/>
        <v>0</v>
      </c>
      <c r="Q1079" s="122"/>
      <c r="R1079" s="408">
        <f t="shared" si="691"/>
        <v>0</v>
      </c>
      <c r="S1079" s="127"/>
      <c r="T1079" s="700">
        <f t="shared" si="714"/>
        <v>0</v>
      </c>
      <c r="U1079" s="701">
        <f t="shared" si="714"/>
        <v>0</v>
      </c>
      <c r="V1079" s="693"/>
      <c r="W1079" s="700">
        <f t="shared" si="715"/>
        <v>0</v>
      </c>
      <c r="X1079" s="126">
        <f t="shared" si="715"/>
        <v>0</v>
      </c>
      <c r="Y1079" s="696">
        <f t="shared" si="692"/>
        <v>0</v>
      </c>
      <c r="Z1079" s="128">
        <f t="shared" si="693"/>
        <v>0</v>
      </c>
      <c r="AA1079" s="127"/>
      <c r="AB1079" s="123">
        <f t="shared" si="716"/>
        <v>0</v>
      </c>
      <c r="AC1079" s="121">
        <f t="shared" si="716"/>
        <v>0</v>
      </c>
      <c r="AD1079" s="121">
        <f t="shared" si="716"/>
        <v>0</v>
      </c>
      <c r="AE1079" s="121">
        <f t="shared" si="716"/>
        <v>0</v>
      </c>
      <c r="AF1079" s="121">
        <f t="shared" si="716"/>
        <v>0</v>
      </c>
      <c r="AG1079" s="121">
        <f t="shared" si="716"/>
        <v>0</v>
      </c>
      <c r="AH1079" s="121">
        <f t="shared" si="716"/>
        <v>0</v>
      </c>
      <c r="AI1079" s="121">
        <f t="shared" si="716"/>
        <v>0</v>
      </c>
      <c r="AJ1079" s="121">
        <f t="shared" si="716"/>
        <v>0</v>
      </c>
      <c r="AK1079" s="121">
        <f t="shared" si="716"/>
        <v>0</v>
      </c>
      <c r="AL1079" s="121">
        <f t="shared" si="716"/>
        <v>0</v>
      </c>
      <c r="AM1079" s="121">
        <f t="shared" si="716"/>
        <v>0</v>
      </c>
      <c r="AN1079" s="121">
        <f t="shared" si="716"/>
        <v>0</v>
      </c>
      <c r="AO1079" s="701">
        <f t="shared" si="716"/>
        <v>0</v>
      </c>
      <c r="AP1079" s="122"/>
      <c r="AQ1079" s="123">
        <f t="shared" si="717"/>
        <v>0</v>
      </c>
      <c r="AR1079" s="121">
        <f t="shared" si="717"/>
        <v>0</v>
      </c>
      <c r="AS1079" s="121">
        <f t="shared" si="717"/>
        <v>0</v>
      </c>
      <c r="AT1079" s="121">
        <f t="shared" si="717"/>
        <v>0</v>
      </c>
      <c r="AU1079" s="121">
        <f t="shared" si="717"/>
        <v>0</v>
      </c>
      <c r="AV1079" s="121">
        <f t="shared" si="717"/>
        <v>0</v>
      </c>
      <c r="AW1079" s="121">
        <f t="shared" si="717"/>
        <v>0</v>
      </c>
      <c r="AX1079" s="121">
        <f t="shared" si="717"/>
        <v>0</v>
      </c>
      <c r="AY1079" s="121">
        <f t="shared" si="717"/>
        <v>0</v>
      </c>
      <c r="AZ1079" s="121">
        <f t="shared" si="717"/>
        <v>0</v>
      </c>
      <c r="BA1079" s="121">
        <f t="shared" si="717"/>
        <v>0</v>
      </c>
      <c r="BB1079" s="121">
        <f t="shared" si="717"/>
        <v>0</v>
      </c>
      <c r="BC1079" s="121">
        <f t="shared" si="717"/>
        <v>0</v>
      </c>
      <c r="BD1079" s="701">
        <f t="shared" si="717"/>
        <v>0</v>
      </c>
      <c r="BE1079" s="693"/>
      <c r="BF1079" s="122">
        <f t="shared" si="694"/>
        <v>0</v>
      </c>
      <c r="BG1079" s="124"/>
      <c r="BH1079" s="122">
        <f t="shared" si="695"/>
        <v>0</v>
      </c>
      <c r="BI1079" s="124"/>
      <c r="BJ1079" s="122">
        <f t="shared" si="696"/>
        <v>0</v>
      </c>
      <c r="BK1079" s="124"/>
      <c r="BL1079" s="125">
        <f t="shared" si="697"/>
        <v>0</v>
      </c>
      <c r="BM1079" s="124"/>
      <c r="BN1079" s="123">
        <f t="shared" si="718"/>
        <v>0</v>
      </c>
      <c r="BO1079" s="126">
        <f t="shared" si="718"/>
        <v>0</v>
      </c>
      <c r="BP1079" s="127"/>
      <c r="BQ1079" s="410"/>
    </row>
    <row r="1080" spans="1:69" s="58" customFormat="1" ht="17.55" hidden="1" customHeight="1">
      <c r="A1080"/>
      <c r="B1080"/>
      <c r="C1080" s="139" t="str">
        <f t="shared" si="690"/>
        <v>H</v>
      </c>
      <c r="D1080" s="130">
        <f t="shared" si="712"/>
        <v>0</v>
      </c>
      <c r="E1080" s="129" t="str">
        <f t="shared" si="708"/>
        <v>LT Metal</v>
      </c>
      <c r="F1080" s="717"/>
      <c r="G1080" s="123">
        <f t="shared" si="713"/>
        <v>0</v>
      </c>
      <c r="H1080" s="121">
        <f t="shared" si="713"/>
        <v>0</v>
      </c>
      <c r="I1080" s="121">
        <f t="shared" si="713"/>
        <v>0</v>
      </c>
      <c r="J1080" s="121">
        <f t="shared" si="713"/>
        <v>0</v>
      </c>
      <c r="K1080" s="121">
        <f t="shared" si="713"/>
        <v>0</v>
      </c>
      <c r="L1080" s="121">
        <f t="shared" si="713"/>
        <v>0</v>
      </c>
      <c r="M1080" s="121">
        <f t="shared" si="713"/>
        <v>0</v>
      </c>
      <c r="N1080" s="121">
        <f t="shared" si="713"/>
        <v>0</v>
      </c>
      <c r="O1080" s="121">
        <f t="shared" si="713"/>
        <v>0</v>
      </c>
      <c r="P1080" s="126">
        <f t="shared" si="713"/>
        <v>0</v>
      </c>
      <c r="Q1080" s="122"/>
      <c r="R1080" s="408">
        <f t="shared" si="691"/>
        <v>0</v>
      </c>
      <c r="S1080" s="127"/>
      <c r="T1080" s="700">
        <f t="shared" si="714"/>
        <v>0</v>
      </c>
      <c r="U1080" s="701">
        <f t="shared" si="714"/>
        <v>0</v>
      </c>
      <c r="V1080" s="693"/>
      <c r="W1080" s="700">
        <f t="shared" si="715"/>
        <v>0</v>
      </c>
      <c r="X1080" s="126">
        <f t="shared" si="715"/>
        <v>0</v>
      </c>
      <c r="Y1080" s="696">
        <f t="shared" si="692"/>
        <v>0</v>
      </c>
      <c r="Z1080" s="128">
        <f t="shared" si="693"/>
        <v>0</v>
      </c>
      <c r="AA1080" s="127"/>
      <c r="AB1080" s="123">
        <f t="shared" si="716"/>
        <v>0</v>
      </c>
      <c r="AC1080" s="121">
        <f t="shared" si="716"/>
        <v>0</v>
      </c>
      <c r="AD1080" s="121">
        <f t="shared" si="716"/>
        <v>0</v>
      </c>
      <c r="AE1080" s="121">
        <f t="shared" si="716"/>
        <v>0</v>
      </c>
      <c r="AF1080" s="121">
        <f t="shared" si="716"/>
        <v>0</v>
      </c>
      <c r="AG1080" s="121">
        <f t="shared" si="716"/>
        <v>0</v>
      </c>
      <c r="AH1080" s="121">
        <f t="shared" si="716"/>
        <v>0</v>
      </c>
      <c r="AI1080" s="121">
        <f t="shared" si="716"/>
        <v>0</v>
      </c>
      <c r="AJ1080" s="121">
        <f t="shared" si="716"/>
        <v>0</v>
      </c>
      <c r="AK1080" s="121">
        <f t="shared" si="716"/>
        <v>0</v>
      </c>
      <c r="AL1080" s="121">
        <f t="shared" si="716"/>
        <v>0</v>
      </c>
      <c r="AM1080" s="121">
        <f t="shared" si="716"/>
        <v>0</v>
      </c>
      <c r="AN1080" s="121">
        <f t="shared" si="716"/>
        <v>0</v>
      </c>
      <c r="AO1080" s="701">
        <f t="shared" si="716"/>
        <v>0</v>
      </c>
      <c r="AP1080" s="122"/>
      <c r="AQ1080" s="123">
        <f t="shared" si="717"/>
        <v>0</v>
      </c>
      <c r="AR1080" s="121">
        <f t="shared" si="717"/>
        <v>0</v>
      </c>
      <c r="AS1080" s="121">
        <f t="shared" si="717"/>
        <v>0</v>
      </c>
      <c r="AT1080" s="121">
        <f t="shared" si="717"/>
        <v>0</v>
      </c>
      <c r="AU1080" s="121">
        <f t="shared" si="717"/>
        <v>0</v>
      </c>
      <c r="AV1080" s="121">
        <f t="shared" si="717"/>
        <v>0</v>
      </c>
      <c r="AW1080" s="121">
        <f t="shared" si="717"/>
        <v>0</v>
      </c>
      <c r="AX1080" s="121">
        <f t="shared" si="717"/>
        <v>0</v>
      </c>
      <c r="AY1080" s="121">
        <f t="shared" si="717"/>
        <v>0</v>
      </c>
      <c r="AZ1080" s="121">
        <f t="shared" si="717"/>
        <v>0</v>
      </c>
      <c r="BA1080" s="121">
        <f t="shared" si="717"/>
        <v>0</v>
      </c>
      <c r="BB1080" s="121">
        <f t="shared" si="717"/>
        <v>0</v>
      </c>
      <c r="BC1080" s="121">
        <f t="shared" si="717"/>
        <v>0</v>
      </c>
      <c r="BD1080" s="701">
        <f t="shared" si="717"/>
        <v>0</v>
      </c>
      <c r="BE1080" s="693"/>
      <c r="BF1080" s="122">
        <f t="shared" si="694"/>
        <v>0</v>
      </c>
      <c r="BG1080" s="124"/>
      <c r="BH1080" s="122">
        <f t="shared" si="695"/>
        <v>0</v>
      </c>
      <c r="BI1080" s="124"/>
      <c r="BJ1080" s="122">
        <f t="shared" si="696"/>
        <v>0</v>
      </c>
      <c r="BK1080" s="124"/>
      <c r="BL1080" s="125">
        <f t="shared" si="697"/>
        <v>0</v>
      </c>
      <c r="BM1080" s="124"/>
      <c r="BN1080" s="123">
        <f t="shared" si="718"/>
        <v>0</v>
      </c>
      <c r="BO1080" s="126">
        <f t="shared" si="718"/>
        <v>0</v>
      </c>
      <c r="BP1080" s="127"/>
      <c r="BQ1080" s="410"/>
    </row>
    <row r="1081" spans="1:69" s="58" customFormat="1" ht="17.55" hidden="1" customHeight="1">
      <c r="A1081"/>
      <c r="B1081"/>
      <c r="C1081" s="139" t="str">
        <f t="shared" si="690"/>
        <v>H</v>
      </c>
      <c r="D1081" s="130">
        <f t="shared" si="712"/>
        <v>0</v>
      </c>
      <c r="E1081" s="129" t="str">
        <f t="shared" si="708"/>
        <v>LTOM</v>
      </c>
      <c r="F1081" s="717"/>
      <c r="G1081" s="123">
        <f t="shared" si="713"/>
        <v>0</v>
      </c>
      <c r="H1081" s="121">
        <f t="shared" si="713"/>
        <v>0</v>
      </c>
      <c r="I1081" s="121">
        <f t="shared" si="713"/>
        <v>0</v>
      </c>
      <c r="J1081" s="121">
        <f t="shared" si="713"/>
        <v>0</v>
      </c>
      <c r="K1081" s="121">
        <f t="shared" si="713"/>
        <v>0</v>
      </c>
      <c r="L1081" s="121">
        <f t="shared" si="713"/>
        <v>0</v>
      </c>
      <c r="M1081" s="121">
        <f t="shared" si="713"/>
        <v>0</v>
      </c>
      <c r="N1081" s="121">
        <f t="shared" si="713"/>
        <v>0</v>
      </c>
      <c r="O1081" s="121">
        <f t="shared" si="713"/>
        <v>0</v>
      </c>
      <c r="P1081" s="126">
        <f t="shared" si="713"/>
        <v>0</v>
      </c>
      <c r="Q1081" s="122"/>
      <c r="R1081" s="408">
        <f t="shared" si="691"/>
        <v>0</v>
      </c>
      <c r="S1081" s="127"/>
      <c r="T1081" s="700">
        <f t="shared" si="714"/>
        <v>0</v>
      </c>
      <c r="U1081" s="701">
        <f t="shared" si="714"/>
        <v>0</v>
      </c>
      <c r="V1081" s="693"/>
      <c r="W1081" s="700">
        <f t="shared" si="715"/>
        <v>0</v>
      </c>
      <c r="X1081" s="126">
        <f t="shared" si="715"/>
        <v>0</v>
      </c>
      <c r="Y1081" s="696">
        <f t="shared" si="692"/>
        <v>0</v>
      </c>
      <c r="Z1081" s="128">
        <f t="shared" si="693"/>
        <v>0</v>
      </c>
      <c r="AA1081" s="127"/>
      <c r="AB1081" s="123">
        <f t="shared" si="716"/>
        <v>0</v>
      </c>
      <c r="AC1081" s="121">
        <f t="shared" si="716"/>
        <v>0</v>
      </c>
      <c r="AD1081" s="121">
        <f t="shared" si="716"/>
        <v>0</v>
      </c>
      <c r="AE1081" s="121">
        <f t="shared" si="716"/>
        <v>0</v>
      </c>
      <c r="AF1081" s="121">
        <f t="shared" si="716"/>
        <v>0</v>
      </c>
      <c r="AG1081" s="121">
        <f t="shared" si="716"/>
        <v>0</v>
      </c>
      <c r="AH1081" s="121">
        <f t="shared" si="716"/>
        <v>0</v>
      </c>
      <c r="AI1081" s="121">
        <f t="shared" si="716"/>
        <v>0</v>
      </c>
      <c r="AJ1081" s="121">
        <f t="shared" si="716"/>
        <v>0</v>
      </c>
      <c r="AK1081" s="121">
        <f t="shared" si="716"/>
        <v>0</v>
      </c>
      <c r="AL1081" s="121">
        <f t="shared" si="716"/>
        <v>0</v>
      </c>
      <c r="AM1081" s="121">
        <f t="shared" si="716"/>
        <v>0</v>
      </c>
      <c r="AN1081" s="121">
        <f t="shared" si="716"/>
        <v>0</v>
      </c>
      <c r="AO1081" s="701">
        <f t="shared" si="716"/>
        <v>0</v>
      </c>
      <c r="AP1081" s="122"/>
      <c r="AQ1081" s="123">
        <f t="shared" si="717"/>
        <v>0</v>
      </c>
      <c r="AR1081" s="121">
        <f t="shared" si="717"/>
        <v>0</v>
      </c>
      <c r="AS1081" s="121">
        <f t="shared" si="717"/>
        <v>0</v>
      </c>
      <c r="AT1081" s="121">
        <f t="shared" si="717"/>
        <v>0</v>
      </c>
      <c r="AU1081" s="121">
        <f t="shared" si="717"/>
        <v>0</v>
      </c>
      <c r="AV1081" s="121">
        <f t="shared" si="717"/>
        <v>0</v>
      </c>
      <c r="AW1081" s="121">
        <f t="shared" si="717"/>
        <v>0</v>
      </c>
      <c r="AX1081" s="121">
        <f t="shared" si="717"/>
        <v>0</v>
      </c>
      <c r="AY1081" s="121">
        <f t="shared" si="717"/>
        <v>0</v>
      </c>
      <c r="AZ1081" s="121">
        <f t="shared" si="717"/>
        <v>0</v>
      </c>
      <c r="BA1081" s="121">
        <f t="shared" si="717"/>
        <v>0</v>
      </c>
      <c r="BB1081" s="121">
        <f t="shared" si="717"/>
        <v>0</v>
      </c>
      <c r="BC1081" s="121">
        <f t="shared" si="717"/>
        <v>0</v>
      </c>
      <c r="BD1081" s="701">
        <f t="shared" si="717"/>
        <v>0</v>
      </c>
      <c r="BE1081" s="693"/>
      <c r="BF1081" s="122">
        <f t="shared" si="694"/>
        <v>0</v>
      </c>
      <c r="BG1081" s="124"/>
      <c r="BH1081" s="122">
        <f t="shared" si="695"/>
        <v>0</v>
      </c>
      <c r="BI1081" s="124"/>
      <c r="BJ1081" s="122">
        <f t="shared" si="696"/>
        <v>0</v>
      </c>
      <c r="BK1081" s="124"/>
      <c r="BL1081" s="125">
        <f t="shared" si="697"/>
        <v>0</v>
      </c>
      <c r="BM1081" s="124"/>
      <c r="BN1081" s="123">
        <f t="shared" si="718"/>
        <v>0</v>
      </c>
      <c r="BO1081" s="126">
        <f t="shared" si="718"/>
        <v>0</v>
      </c>
      <c r="BP1081" s="127"/>
      <c r="BQ1081" s="410"/>
    </row>
    <row r="1082" spans="1:69" s="58" customFormat="1" ht="17.55" hidden="1" customHeight="1">
      <c r="A1082"/>
      <c r="B1082"/>
      <c r="C1082" s="139" t="str">
        <f t="shared" si="690"/>
        <v>H</v>
      </c>
      <c r="D1082" s="130">
        <f t="shared" si="712"/>
        <v>0</v>
      </c>
      <c r="E1082" s="129" t="str">
        <f t="shared" si="708"/>
        <v>Lumilan</v>
      </c>
      <c r="F1082" s="717"/>
      <c r="G1082" s="123">
        <f t="shared" si="713"/>
        <v>0</v>
      </c>
      <c r="H1082" s="121">
        <f t="shared" si="713"/>
        <v>0</v>
      </c>
      <c r="I1082" s="121">
        <f t="shared" si="713"/>
        <v>0</v>
      </c>
      <c r="J1082" s="121">
        <f t="shared" si="713"/>
        <v>0</v>
      </c>
      <c r="K1082" s="121">
        <f t="shared" si="713"/>
        <v>0</v>
      </c>
      <c r="L1082" s="121">
        <f t="shared" si="713"/>
        <v>0</v>
      </c>
      <c r="M1082" s="121">
        <f t="shared" si="713"/>
        <v>0</v>
      </c>
      <c r="N1082" s="121">
        <f t="shared" si="713"/>
        <v>0</v>
      </c>
      <c r="O1082" s="121">
        <f t="shared" si="713"/>
        <v>0</v>
      </c>
      <c r="P1082" s="126">
        <f t="shared" si="713"/>
        <v>0</v>
      </c>
      <c r="Q1082" s="122"/>
      <c r="R1082" s="408">
        <f t="shared" si="691"/>
        <v>0</v>
      </c>
      <c r="S1082" s="127"/>
      <c r="T1082" s="700">
        <f t="shared" si="714"/>
        <v>0</v>
      </c>
      <c r="U1082" s="701">
        <f t="shared" si="714"/>
        <v>0</v>
      </c>
      <c r="V1082" s="693"/>
      <c r="W1082" s="700">
        <f t="shared" si="715"/>
        <v>0</v>
      </c>
      <c r="X1082" s="126">
        <f t="shared" si="715"/>
        <v>0</v>
      </c>
      <c r="Y1082" s="696">
        <f t="shared" si="692"/>
        <v>0</v>
      </c>
      <c r="Z1082" s="128">
        <f t="shared" si="693"/>
        <v>0</v>
      </c>
      <c r="AA1082" s="127"/>
      <c r="AB1082" s="123">
        <f t="shared" si="716"/>
        <v>0</v>
      </c>
      <c r="AC1082" s="121">
        <f t="shared" si="716"/>
        <v>0</v>
      </c>
      <c r="AD1082" s="121">
        <f t="shared" si="716"/>
        <v>0</v>
      </c>
      <c r="AE1082" s="121">
        <f t="shared" si="716"/>
        <v>0</v>
      </c>
      <c r="AF1082" s="121">
        <f t="shared" si="716"/>
        <v>0</v>
      </c>
      <c r="AG1082" s="121">
        <f t="shared" si="716"/>
        <v>0</v>
      </c>
      <c r="AH1082" s="121">
        <f t="shared" si="716"/>
        <v>0</v>
      </c>
      <c r="AI1082" s="121">
        <f t="shared" si="716"/>
        <v>0</v>
      </c>
      <c r="AJ1082" s="121">
        <f t="shared" si="716"/>
        <v>0</v>
      </c>
      <c r="AK1082" s="121">
        <f t="shared" si="716"/>
        <v>0</v>
      </c>
      <c r="AL1082" s="121">
        <f t="shared" si="716"/>
        <v>0</v>
      </c>
      <c r="AM1082" s="121">
        <f t="shared" si="716"/>
        <v>0</v>
      </c>
      <c r="AN1082" s="121">
        <f t="shared" si="716"/>
        <v>0</v>
      </c>
      <c r="AO1082" s="701">
        <f t="shared" si="716"/>
        <v>0</v>
      </c>
      <c r="AP1082" s="122"/>
      <c r="AQ1082" s="123">
        <f t="shared" si="717"/>
        <v>0</v>
      </c>
      <c r="AR1082" s="121">
        <f t="shared" si="717"/>
        <v>0</v>
      </c>
      <c r="AS1082" s="121">
        <f t="shared" si="717"/>
        <v>0</v>
      </c>
      <c r="AT1082" s="121">
        <f t="shared" si="717"/>
        <v>0</v>
      </c>
      <c r="AU1082" s="121">
        <f t="shared" si="717"/>
        <v>0</v>
      </c>
      <c r="AV1082" s="121">
        <f t="shared" si="717"/>
        <v>0</v>
      </c>
      <c r="AW1082" s="121">
        <f t="shared" si="717"/>
        <v>0</v>
      </c>
      <c r="AX1082" s="121">
        <f t="shared" si="717"/>
        <v>0</v>
      </c>
      <c r="AY1082" s="121">
        <f t="shared" si="717"/>
        <v>0</v>
      </c>
      <c r="AZ1082" s="121">
        <f t="shared" si="717"/>
        <v>0</v>
      </c>
      <c r="BA1082" s="121">
        <f t="shared" si="717"/>
        <v>0</v>
      </c>
      <c r="BB1082" s="121">
        <f t="shared" si="717"/>
        <v>0</v>
      </c>
      <c r="BC1082" s="121">
        <f t="shared" si="717"/>
        <v>0</v>
      </c>
      <c r="BD1082" s="701">
        <f t="shared" si="717"/>
        <v>0</v>
      </c>
      <c r="BE1082" s="693"/>
      <c r="BF1082" s="122">
        <f t="shared" si="694"/>
        <v>0</v>
      </c>
      <c r="BG1082" s="124"/>
      <c r="BH1082" s="122">
        <f t="shared" si="695"/>
        <v>0</v>
      </c>
      <c r="BI1082" s="124"/>
      <c r="BJ1082" s="122">
        <f t="shared" si="696"/>
        <v>0</v>
      </c>
      <c r="BK1082" s="124"/>
      <c r="BL1082" s="125">
        <f t="shared" si="697"/>
        <v>0</v>
      </c>
      <c r="BM1082" s="124"/>
      <c r="BN1082" s="123">
        <f t="shared" si="718"/>
        <v>0</v>
      </c>
      <c r="BO1082" s="126">
        <f t="shared" si="718"/>
        <v>0</v>
      </c>
      <c r="BP1082" s="127"/>
      <c r="BQ1082" s="410"/>
    </row>
    <row r="1083" spans="1:69" s="58" customFormat="1" ht="17.55" hidden="1" customHeight="1">
      <c r="A1083"/>
      <c r="B1083"/>
      <c r="C1083" s="139" t="str">
        <f t="shared" si="690"/>
        <v>H</v>
      </c>
      <c r="D1083" s="130">
        <f t="shared" si="712"/>
        <v>0</v>
      </c>
      <c r="E1083" s="129" t="str">
        <f t="shared" si="708"/>
        <v>Materion</v>
      </c>
      <c r="F1083" s="717"/>
      <c r="G1083" s="123">
        <f t="shared" si="713"/>
        <v>0</v>
      </c>
      <c r="H1083" s="121">
        <f t="shared" si="713"/>
        <v>0</v>
      </c>
      <c r="I1083" s="121">
        <f t="shared" si="713"/>
        <v>0</v>
      </c>
      <c r="J1083" s="121">
        <f t="shared" si="713"/>
        <v>0</v>
      </c>
      <c r="K1083" s="121">
        <f t="shared" si="713"/>
        <v>0</v>
      </c>
      <c r="L1083" s="121">
        <f t="shared" si="713"/>
        <v>0</v>
      </c>
      <c r="M1083" s="121">
        <f t="shared" si="713"/>
        <v>0</v>
      </c>
      <c r="N1083" s="121">
        <f t="shared" si="713"/>
        <v>0</v>
      </c>
      <c r="O1083" s="121">
        <f t="shared" si="713"/>
        <v>0</v>
      </c>
      <c r="P1083" s="126">
        <f t="shared" si="713"/>
        <v>0</v>
      </c>
      <c r="Q1083" s="122"/>
      <c r="R1083" s="408">
        <f t="shared" si="691"/>
        <v>0</v>
      </c>
      <c r="S1083" s="127"/>
      <c r="T1083" s="700">
        <f t="shared" si="714"/>
        <v>0</v>
      </c>
      <c r="U1083" s="701">
        <f t="shared" si="714"/>
        <v>0</v>
      </c>
      <c r="V1083" s="693"/>
      <c r="W1083" s="700">
        <f t="shared" si="715"/>
        <v>0</v>
      </c>
      <c r="X1083" s="126">
        <f t="shared" si="715"/>
        <v>0</v>
      </c>
      <c r="Y1083" s="696">
        <f t="shared" si="692"/>
        <v>0</v>
      </c>
      <c r="Z1083" s="128">
        <f t="shared" si="693"/>
        <v>0</v>
      </c>
      <c r="AA1083" s="127"/>
      <c r="AB1083" s="123">
        <f t="shared" si="716"/>
        <v>0</v>
      </c>
      <c r="AC1083" s="121">
        <f t="shared" si="716"/>
        <v>0</v>
      </c>
      <c r="AD1083" s="121">
        <f t="shared" si="716"/>
        <v>0</v>
      </c>
      <c r="AE1083" s="121">
        <f t="shared" si="716"/>
        <v>0</v>
      </c>
      <c r="AF1083" s="121">
        <f t="shared" si="716"/>
        <v>0</v>
      </c>
      <c r="AG1083" s="121">
        <f t="shared" si="716"/>
        <v>0</v>
      </c>
      <c r="AH1083" s="121">
        <f t="shared" si="716"/>
        <v>0</v>
      </c>
      <c r="AI1083" s="121">
        <f t="shared" si="716"/>
        <v>0</v>
      </c>
      <c r="AJ1083" s="121">
        <f t="shared" si="716"/>
        <v>0</v>
      </c>
      <c r="AK1083" s="121">
        <f t="shared" si="716"/>
        <v>0</v>
      </c>
      <c r="AL1083" s="121">
        <f t="shared" si="716"/>
        <v>0</v>
      </c>
      <c r="AM1083" s="121">
        <f t="shared" si="716"/>
        <v>0</v>
      </c>
      <c r="AN1083" s="121">
        <f t="shared" si="716"/>
        <v>0</v>
      </c>
      <c r="AO1083" s="701">
        <f t="shared" si="716"/>
        <v>0</v>
      </c>
      <c r="AP1083" s="122"/>
      <c r="AQ1083" s="123">
        <f t="shared" si="717"/>
        <v>0</v>
      </c>
      <c r="AR1083" s="121">
        <f t="shared" si="717"/>
        <v>0</v>
      </c>
      <c r="AS1083" s="121">
        <f t="shared" si="717"/>
        <v>0</v>
      </c>
      <c r="AT1083" s="121">
        <f t="shared" si="717"/>
        <v>0</v>
      </c>
      <c r="AU1083" s="121">
        <f t="shared" si="717"/>
        <v>0</v>
      </c>
      <c r="AV1083" s="121">
        <f t="shared" si="717"/>
        <v>0</v>
      </c>
      <c r="AW1083" s="121">
        <f t="shared" si="717"/>
        <v>0</v>
      </c>
      <c r="AX1083" s="121">
        <f t="shared" si="717"/>
        <v>0</v>
      </c>
      <c r="AY1083" s="121">
        <f t="shared" si="717"/>
        <v>0</v>
      </c>
      <c r="AZ1083" s="121">
        <f t="shared" si="717"/>
        <v>0</v>
      </c>
      <c r="BA1083" s="121">
        <f t="shared" si="717"/>
        <v>0</v>
      </c>
      <c r="BB1083" s="121">
        <f t="shared" si="717"/>
        <v>0</v>
      </c>
      <c r="BC1083" s="121">
        <f t="shared" si="717"/>
        <v>0</v>
      </c>
      <c r="BD1083" s="701">
        <f t="shared" si="717"/>
        <v>0</v>
      </c>
      <c r="BE1083" s="693"/>
      <c r="BF1083" s="122">
        <f t="shared" si="694"/>
        <v>0</v>
      </c>
      <c r="BG1083" s="124"/>
      <c r="BH1083" s="122">
        <f t="shared" si="695"/>
        <v>0</v>
      </c>
      <c r="BI1083" s="124"/>
      <c r="BJ1083" s="122">
        <f t="shared" si="696"/>
        <v>0</v>
      </c>
      <c r="BK1083" s="124"/>
      <c r="BL1083" s="125">
        <f t="shared" si="697"/>
        <v>0</v>
      </c>
      <c r="BM1083" s="124"/>
      <c r="BN1083" s="123">
        <f t="shared" si="718"/>
        <v>0</v>
      </c>
      <c r="BO1083" s="126">
        <f t="shared" si="718"/>
        <v>0</v>
      </c>
      <c r="BP1083" s="127"/>
      <c r="BQ1083" s="410"/>
    </row>
    <row r="1084" spans="1:69" s="58" customFormat="1" ht="17.55" hidden="1" customHeight="1">
      <c r="A1084"/>
      <c r="B1084"/>
      <c r="C1084" s="139" t="str">
        <f t="shared" si="690"/>
        <v>H</v>
      </c>
      <c r="D1084" s="130">
        <f t="shared" si="712"/>
        <v>0</v>
      </c>
      <c r="E1084" s="129" t="str">
        <f t="shared" si="708"/>
        <v>Merck</v>
      </c>
      <c r="F1084" s="717"/>
      <c r="G1084" s="123">
        <f t="shared" si="713"/>
        <v>0</v>
      </c>
      <c r="H1084" s="121">
        <f t="shared" si="713"/>
        <v>0</v>
      </c>
      <c r="I1084" s="121">
        <f t="shared" si="713"/>
        <v>0</v>
      </c>
      <c r="J1084" s="121">
        <f t="shared" si="713"/>
        <v>0</v>
      </c>
      <c r="K1084" s="121">
        <f t="shared" si="713"/>
        <v>0</v>
      </c>
      <c r="L1084" s="121">
        <f t="shared" si="713"/>
        <v>0</v>
      </c>
      <c r="M1084" s="121">
        <f t="shared" si="713"/>
        <v>0</v>
      </c>
      <c r="N1084" s="121">
        <f t="shared" si="713"/>
        <v>0</v>
      </c>
      <c r="O1084" s="121">
        <f t="shared" si="713"/>
        <v>0</v>
      </c>
      <c r="P1084" s="126">
        <f t="shared" si="713"/>
        <v>0</v>
      </c>
      <c r="Q1084" s="122"/>
      <c r="R1084" s="408">
        <f t="shared" si="691"/>
        <v>0</v>
      </c>
      <c r="S1084" s="127"/>
      <c r="T1084" s="700">
        <f t="shared" si="714"/>
        <v>0</v>
      </c>
      <c r="U1084" s="701">
        <f t="shared" si="714"/>
        <v>0</v>
      </c>
      <c r="V1084" s="693"/>
      <c r="W1084" s="700">
        <f t="shared" si="715"/>
        <v>0</v>
      </c>
      <c r="X1084" s="126">
        <f t="shared" si="715"/>
        <v>0</v>
      </c>
      <c r="Y1084" s="696">
        <f t="shared" si="692"/>
        <v>0</v>
      </c>
      <c r="Z1084" s="128">
        <f t="shared" si="693"/>
        <v>0</v>
      </c>
      <c r="AA1084" s="127"/>
      <c r="AB1084" s="123">
        <f t="shared" si="716"/>
        <v>0</v>
      </c>
      <c r="AC1084" s="121">
        <f t="shared" si="716"/>
        <v>0</v>
      </c>
      <c r="AD1084" s="121">
        <f t="shared" si="716"/>
        <v>0</v>
      </c>
      <c r="AE1084" s="121">
        <f t="shared" si="716"/>
        <v>0</v>
      </c>
      <c r="AF1084" s="121">
        <f t="shared" si="716"/>
        <v>0</v>
      </c>
      <c r="AG1084" s="121">
        <f t="shared" si="716"/>
        <v>0</v>
      </c>
      <c r="AH1084" s="121">
        <f t="shared" si="716"/>
        <v>0</v>
      </c>
      <c r="AI1084" s="121">
        <f t="shared" si="716"/>
        <v>0</v>
      </c>
      <c r="AJ1084" s="121">
        <f t="shared" si="716"/>
        <v>0</v>
      </c>
      <c r="AK1084" s="121">
        <f t="shared" si="716"/>
        <v>0</v>
      </c>
      <c r="AL1084" s="121">
        <f t="shared" si="716"/>
        <v>0</v>
      </c>
      <c r="AM1084" s="121">
        <f t="shared" si="716"/>
        <v>0</v>
      </c>
      <c r="AN1084" s="121">
        <f t="shared" si="716"/>
        <v>0</v>
      </c>
      <c r="AO1084" s="701">
        <f t="shared" si="716"/>
        <v>0</v>
      </c>
      <c r="AP1084" s="122"/>
      <c r="AQ1084" s="123">
        <f t="shared" si="717"/>
        <v>0</v>
      </c>
      <c r="AR1084" s="121">
        <f t="shared" si="717"/>
        <v>0</v>
      </c>
      <c r="AS1084" s="121">
        <f t="shared" si="717"/>
        <v>0</v>
      </c>
      <c r="AT1084" s="121">
        <f t="shared" si="717"/>
        <v>0</v>
      </c>
      <c r="AU1084" s="121">
        <f t="shared" si="717"/>
        <v>0</v>
      </c>
      <c r="AV1084" s="121">
        <f t="shared" si="717"/>
        <v>0</v>
      </c>
      <c r="AW1084" s="121">
        <f t="shared" si="717"/>
        <v>0</v>
      </c>
      <c r="AX1084" s="121">
        <f t="shared" si="717"/>
        <v>0</v>
      </c>
      <c r="AY1084" s="121">
        <f t="shared" si="717"/>
        <v>0</v>
      </c>
      <c r="AZ1084" s="121">
        <f t="shared" si="717"/>
        <v>0</v>
      </c>
      <c r="BA1084" s="121">
        <f t="shared" si="717"/>
        <v>0</v>
      </c>
      <c r="BB1084" s="121">
        <f t="shared" si="717"/>
        <v>0</v>
      </c>
      <c r="BC1084" s="121">
        <f t="shared" si="717"/>
        <v>0</v>
      </c>
      <c r="BD1084" s="701">
        <f t="shared" si="717"/>
        <v>0</v>
      </c>
      <c r="BE1084" s="693"/>
      <c r="BF1084" s="122">
        <f t="shared" si="694"/>
        <v>0</v>
      </c>
      <c r="BG1084" s="124"/>
      <c r="BH1084" s="122">
        <f t="shared" si="695"/>
        <v>0</v>
      </c>
      <c r="BI1084" s="124"/>
      <c r="BJ1084" s="122">
        <f t="shared" si="696"/>
        <v>0</v>
      </c>
      <c r="BK1084" s="124"/>
      <c r="BL1084" s="125">
        <f t="shared" si="697"/>
        <v>0</v>
      </c>
      <c r="BM1084" s="124"/>
      <c r="BN1084" s="123">
        <f t="shared" si="718"/>
        <v>0</v>
      </c>
      <c r="BO1084" s="126">
        <f t="shared" si="718"/>
        <v>0</v>
      </c>
      <c r="BP1084" s="127"/>
      <c r="BQ1084" s="410"/>
    </row>
    <row r="1085" spans="1:69" s="58" customFormat="1" ht="17.55" hidden="1" customHeight="1">
      <c r="A1085"/>
      <c r="B1085"/>
      <c r="C1085" s="139" t="str">
        <f t="shared" si="690"/>
        <v>H</v>
      </c>
      <c r="D1085" s="130">
        <f t="shared" si="712"/>
        <v>0</v>
      </c>
      <c r="E1085" s="129" t="str">
        <f t="shared" si="708"/>
        <v>Nisso</v>
      </c>
      <c r="F1085" s="717"/>
      <c r="G1085" s="123">
        <f t="shared" si="713"/>
        <v>0</v>
      </c>
      <c r="H1085" s="121">
        <f t="shared" si="713"/>
        <v>0</v>
      </c>
      <c r="I1085" s="121">
        <f t="shared" si="713"/>
        <v>0</v>
      </c>
      <c r="J1085" s="121">
        <f t="shared" si="713"/>
        <v>0</v>
      </c>
      <c r="K1085" s="121">
        <f t="shared" si="713"/>
        <v>0</v>
      </c>
      <c r="L1085" s="121">
        <f t="shared" si="713"/>
        <v>0</v>
      </c>
      <c r="M1085" s="121">
        <f t="shared" si="713"/>
        <v>0</v>
      </c>
      <c r="N1085" s="121">
        <f t="shared" si="713"/>
        <v>0</v>
      </c>
      <c r="O1085" s="121">
        <f t="shared" si="713"/>
        <v>0</v>
      </c>
      <c r="P1085" s="126">
        <f t="shared" si="713"/>
        <v>0</v>
      </c>
      <c r="Q1085" s="122"/>
      <c r="R1085" s="408">
        <f t="shared" si="691"/>
        <v>0</v>
      </c>
      <c r="S1085" s="127"/>
      <c r="T1085" s="700">
        <f t="shared" si="714"/>
        <v>0</v>
      </c>
      <c r="U1085" s="701">
        <f t="shared" si="714"/>
        <v>0</v>
      </c>
      <c r="V1085" s="693"/>
      <c r="W1085" s="700">
        <f t="shared" si="715"/>
        <v>0</v>
      </c>
      <c r="X1085" s="126">
        <f t="shared" si="715"/>
        <v>0</v>
      </c>
      <c r="Y1085" s="696">
        <f t="shared" si="692"/>
        <v>0</v>
      </c>
      <c r="Z1085" s="128">
        <f t="shared" si="693"/>
        <v>0</v>
      </c>
      <c r="AA1085" s="127"/>
      <c r="AB1085" s="123">
        <f t="shared" si="716"/>
        <v>0</v>
      </c>
      <c r="AC1085" s="121">
        <f t="shared" si="716"/>
        <v>0</v>
      </c>
      <c r="AD1085" s="121">
        <f t="shared" si="716"/>
        <v>0</v>
      </c>
      <c r="AE1085" s="121">
        <f t="shared" si="716"/>
        <v>0</v>
      </c>
      <c r="AF1085" s="121">
        <f t="shared" si="716"/>
        <v>0</v>
      </c>
      <c r="AG1085" s="121">
        <f t="shared" si="716"/>
        <v>0</v>
      </c>
      <c r="AH1085" s="121">
        <f t="shared" si="716"/>
        <v>0</v>
      </c>
      <c r="AI1085" s="121">
        <f t="shared" si="716"/>
        <v>0</v>
      </c>
      <c r="AJ1085" s="121">
        <f t="shared" si="716"/>
        <v>0</v>
      </c>
      <c r="AK1085" s="121">
        <f t="shared" si="716"/>
        <v>0</v>
      </c>
      <c r="AL1085" s="121">
        <f t="shared" si="716"/>
        <v>0</v>
      </c>
      <c r="AM1085" s="121">
        <f t="shared" si="716"/>
        <v>0</v>
      </c>
      <c r="AN1085" s="121">
        <f t="shared" si="716"/>
        <v>0</v>
      </c>
      <c r="AO1085" s="701">
        <f t="shared" si="716"/>
        <v>0</v>
      </c>
      <c r="AP1085" s="122"/>
      <c r="AQ1085" s="123">
        <f t="shared" si="717"/>
        <v>0</v>
      </c>
      <c r="AR1085" s="121">
        <f t="shared" si="717"/>
        <v>0</v>
      </c>
      <c r="AS1085" s="121">
        <f t="shared" si="717"/>
        <v>0</v>
      </c>
      <c r="AT1085" s="121">
        <f t="shared" si="717"/>
        <v>0</v>
      </c>
      <c r="AU1085" s="121">
        <f t="shared" si="717"/>
        <v>0</v>
      </c>
      <c r="AV1085" s="121">
        <f t="shared" si="717"/>
        <v>0</v>
      </c>
      <c r="AW1085" s="121">
        <f t="shared" si="717"/>
        <v>0</v>
      </c>
      <c r="AX1085" s="121">
        <f t="shared" si="717"/>
        <v>0</v>
      </c>
      <c r="AY1085" s="121">
        <f t="shared" si="717"/>
        <v>0</v>
      </c>
      <c r="AZ1085" s="121">
        <f t="shared" si="717"/>
        <v>0</v>
      </c>
      <c r="BA1085" s="121">
        <f t="shared" si="717"/>
        <v>0</v>
      </c>
      <c r="BB1085" s="121">
        <f t="shared" si="717"/>
        <v>0</v>
      </c>
      <c r="BC1085" s="121">
        <f t="shared" si="717"/>
        <v>0</v>
      </c>
      <c r="BD1085" s="701">
        <f t="shared" si="717"/>
        <v>0</v>
      </c>
      <c r="BE1085" s="693"/>
      <c r="BF1085" s="122">
        <f t="shared" si="694"/>
        <v>0</v>
      </c>
      <c r="BG1085" s="124"/>
      <c r="BH1085" s="122">
        <f t="shared" si="695"/>
        <v>0</v>
      </c>
      <c r="BI1085" s="124"/>
      <c r="BJ1085" s="122">
        <f t="shared" si="696"/>
        <v>0</v>
      </c>
      <c r="BK1085" s="124"/>
      <c r="BL1085" s="125">
        <f t="shared" si="697"/>
        <v>0</v>
      </c>
      <c r="BM1085" s="124"/>
      <c r="BN1085" s="123">
        <f t="shared" si="718"/>
        <v>0</v>
      </c>
      <c r="BO1085" s="126">
        <f t="shared" si="718"/>
        <v>0</v>
      </c>
      <c r="BP1085" s="127"/>
      <c r="BQ1085" s="410"/>
    </row>
    <row r="1086" spans="1:69" s="58" customFormat="1" ht="17.55" hidden="1" customHeight="1">
      <c r="A1086"/>
      <c r="B1086"/>
      <c r="C1086" s="139" t="str">
        <f t="shared" si="690"/>
        <v>H</v>
      </c>
      <c r="D1086" s="130">
        <f t="shared" si="712"/>
        <v>0</v>
      </c>
      <c r="E1086" s="129" t="str">
        <f t="shared" si="708"/>
        <v>Novaled</v>
      </c>
      <c r="F1086" s="717"/>
      <c r="G1086" s="123">
        <f t="shared" ref="G1086:P1095" si="719">SUMIFS(Share, Y, $E$3, Config, $G$11, P, G$15, LType, $D1086, MSup, $E1086)</f>
        <v>0</v>
      </c>
      <c r="H1086" s="121">
        <f t="shared" si="719"/>
        <v>0</v>
      </c>
      <c r="I1086" s="121">
        <f t="shared" si="719"/>
        <v>0</v>
      </c>
      <c r="J1086" s="121">
        <f t="shared" si="719"/>
        <v>0</v>
      </c>
      <c r="K1086" s="121">
        <f t="shared" si="719"/>
        <v>0</v>
      </c>
      <c r="L1086" s="121">
        <f t="shared" si="719"/>
        <v>0</v>
      </c>
      <c r="M1086" s="121">
        <f t="shared" si="719"/>
        <v>0</v>
      </c>
      <c r="N1086" s="121">
        <f t="shared" si="719"/>
        <v>0</v>
      </c>
      <c r="O1086" s="121">
        <f t="shared" si="719"/>
        <v>0</v>
      </c>
      <c r="P1086" s="126">
        <f t="shared" si="719"/>
        <v>0</v>
      </c>
      <c r="Q1086" s="122"/>
      <c r="R1086" s="408">
        <f t="shared" si="691"/>
        <v>0</v>
      </c>
      <c r="S1086" s="127"/>
      <c r="T1086" s="700">
        <f t="shared" si="714"/>
        <v>0</v>
      </c>
      <c r="U1086" s="701">
        <f t="shared" si="714"/>
        <v>0</v>
      </c>
      <c r="V1086" s="693"/>
      <c r="W1086" s="700">
        <f t="shared" si="715"/>
        <v>0</v>
      </c>
      <c r="X1086" s="126">
        <f t="shared" si="715"/>
        <v>0</v>
      </c>
      <c r="Y1086" s="696">
        <f t="shared" si="692"/>
        <v>0</v>
      </c>
      <c r="Z1086" s="128">
        <f t="shared" si="693"/>
        <v>0</v>
      </c>
      <c r="AA1086" s="127"/>
      <c r="AB1086" s="123">
        <f t="shared" ref="AB1086:AO1095" si="720">SUMIFS(Share, Y, $E$3, Config, $AB$11, P, AB$15, LType, $D1086, MSup, $E1086)</f>
        <v>0</v>
      </c>
      <c r="AC1086" s="121">
        <f t="shared" si="720"/>
        <v>0</v>
      </c>
      <c r="AD1086" s="121">
        <f t="shared" si="720"/>
        <v>0</v>
      </c>
      <c r="AE1086" s="121">
        <f t="shared" si="720"/>
        <v>0</v>
      </c>
      <c r="AF1086" s="121">
        <f t="shared" si="720"/>
        <v>0</v>
      </c>
      <c r="AG1086" s="121">
        <f t="shared" si="720"/>
        <v>0</v>
      </c>
      <c r="AH1086" s="121">
        <f t="shared" si="720"/>
        <v>0</v>
      </c>
      <c r="AI1086" s="121">
        <f t="shared" si="720"/>
        <v>0</v>
      </c>
      <c r="AJ1086" s="121">
        <f t="shared" si="720"/>
        <v>0</v>
      </c>
      <c r="AK1086" s="121">
        <f t="shared" si="720"/>
        <v>0</v>
      </c>
      <c r="AL1086" s="121">
        <f t="shared" si="720"/>
        <v>0</v>
      </c>
      <c r="AM1086" s="121">
        <f t="shared" si="720"/>
        <v>0</v>
      </c>
      <c r="AN1086" s="121">
        <f t="shared" si="720"/>
        <v>0</v>
      </c>
      <c r="AO1086" s="701">
        <f t="shared" si="720"/>
        <v>0</v>
      </c>
      <c r="AP1086" s="122"/>
      <c r="AQ1086" s="123">
        <f t="shared" ref="AQ1086:BD1095" si="721">SUMIFS(Share, Y, $E$3, Config, $AQ$11, P, AQ$15, LType, $D1086, MSup, $E1086)</f>
        <v>0</v>
      </c>
      <c r="AR1086" s="121">
        <f t="shared" si="721"/>
        <v>0</v>
      </c>
      <c r="AS1086" s="121">
        <f t="shared" si="721"/>
        <v>0</v>
      </c>
      <c r="AT1086" s="121">
        <f t="shared" si="721"/>
        <v>0</v>
      </c>
      <c r="AU1086" s="121">
        <f t="shared" si="721"/>
        <v>0</v>
      </c>
      <c r="AV1086" s="121">
        <f t="shared" si="721"/>
        <v>0</v>
      </c>
      <c r="AW1086" s="121">
        <f t="shared" si="721"/>
        <v>0</v>
      </c>
      <c r="AX1086" s="121">
        <f t="shared" si="721"/>
        <v>0</v>
      </c>
      <c r="AY1086" s="121">
        <f t="shared" si="721"/>
        <v>0</v>
      </c>
      <c r="AZ1086" s="121">
        <f t="shared" si="721"/>
        <v>0</v>
      </c>
      <c r="BA1086" s="121">
        <f t="shared" si="721"/>
        <v>0</v>
      </c>
      <c r="BB1086" s="121">
        <f t="shared" si="721"/>
        <v>0</v>
      </c>
      <c r="BC1086" s="121">
        <f t="shared" si="721"/>
        <v>0</v>
      </c>
      <c r="BD1086" s="701">
        <f t="shared" si="721"/>
        <v>0</v>
      </c>
      <c r="BE1086" s="693"/>
      <c r="BF1086" s="122">
        <f t="shared" si="694"/>
        <v>0</v>
      </c>
      <c r="BG1086" s="124"/>
      <c r="BH1086" s="122">
        <f t="shared" si="695"/>
        <v>0</v>
      </c>
      <c r="BI1086" s="124"/>
      <c r="BJ1086" s="122">
        <f t="shared" si="696"/>
        <v>0</v>
      </c>
      <c r="BK1086" s="124"/>
      <c r="BL1086" s="125">
        <f t="shared" si="697"/>
        <v>0</v>
      </c>
      <c r="BM1086" s="124"/>
      <c r="BN1086" s="123">
        <f t="shared" si="718"/>
        <v>0</v>
      </c>
      <c r="BO1086" s="126">
        <f t="shared" si="718"/>
        <v>0</v>
      </c>
      <c r="BP1086" s="127"/>
      <c r="BQ1086" s="410"/>
    </row>
    <row r="1087" spans="1:69" s="58" customFormat="1" ht="17.55" hidden="1" customHeight="1">
      <c r="A1087"/>
      <c r="B1087"/>
      <c r="C1087" s="139" t="str">
        <f t="shared" si="690"/>
        <v>H</v>
      </c>
      <c r="D1087" s="130">
        <f t="shared" si="712"/>
        <v>0</v>
      </c>
      <c r="E1087" s="129" t="str">
        <f t="shared" si="708"/>
        <v>NSCC</v>
      </c>
      <c r="F1087" s="717"/>
      <c r="G1087" s="123">
        <f t="shared" si="719"/>
        <v>0</v>
      </c>
      <c r="H1087" s="121">
        <f t="shared" si="719"/>
        <v>0</v>
      </c>
      <c r="I1087" s="121">
        <f t="shared" si="719"/>
        <v>0</v>
      </c>
      <c r="J1087" s="121">
        <f t="shared" si="719"/>
        <v>0</v>
      </c>
      <c r="K1087" s="121">
        <f t="shared" si="719"/>
        <v>0</v>
      </c>
      <c r="L1087" s="121">
        <f t="shared" si="719"/>
        <v>0</v>
      </c>
      <c r="M1087" s="121">
        <f t="shared" si="719"/>
        <v>0</v>
      </c>
      <c r="N1087" s="121">
        <f t="shared" si="719"/>
        <v>0</v>
      </c>
      <c r="O1087" s="121">
        <f t="shared" si="719"/>
        <v>0</v>
      </c>
      <c r="P1087" s="126">
        <f t="shared" si="719"/>
        <v>0</v>
      </c>
      <c r="Q1087" s="122"/>
      <c r="R1087" s="408">
        <f t="shared" si="691"/>
        <v>0</v>
      </c>
      <c r="S1087" s="127"/>
      <c r="T1087" s="700">
        <f t="shared" si="714"/>
        <v>0</v>
      </c>
      <c r="U1087" s="701">
        <f t="shared" si="714"/>
        <v>0</v>
      </c>
      <c r="V1087" s="693"/>
      <c r="W1087" s="700">
        <f t="shared" si="715"/>
        <v>0</v>
      </c>
      <c r="X1087" s="126">
        <f t="shared" si="715"/>
        <v>0</v>
      </c>
      <c r="Y1087" s="696">
        <f t="shared" si="692"/>
        <v>0</v>
      </c>
      <c r="Z1087" s="128">
        <f t="shared" si="693"/>
        <v>0</v>
      </c>
      <c r="AA1087" s="127"/>
      <c r="AB1087" s="123">
        <f t="shared" si="720"/>
        <v>0</v>
      </c>
      <c r="AC1087" s="121">
        <f t="shared" si="720"/>
        <v>0</v>
      </c>
      <c r="AD1087" s="121">
        <f t="shared" si="720"/>
        <v>0</v>
      </c>
      <c r="AE1087" s="121">
        <f t="shared" si="720"/>
        <v>0</v>
      </c>
      <c r="AF1087" s="121">
        <f t="shared" si="720"/>
        <v>0</v>
      </c>
      <c r="AG1087" s="121">
        <f t="shared" si="720"/>
        <v>0</v>
      </c>
      <c r="AH1087" s="121">
        <f t="shared" si="720"/>
        <v>0</v>
      </c>
      <c r="AI1087" s="121">
        <f t="shared" si="720"/>
        <v>0</v>
      </c>
      <c r="AJ1087" s="121">
        <f t="shared" si="720"/>
        <v>0</v>
      </c>
      <c r="AK1087" s="121">
        <f t="shared" si="720"/>
        <v>0</v>
      </c>
      <c r="AL1087" s="121">
        <f t="shared" si="720"/>
        <v>0</v>
      </c>
      <c r="AM1087" s="121">
        <f t="shared" si="720"/>
        <v>0</v>
      </c>
      <c r="AN1087" s="121">
        <f t="shared" si="720"/>
        <v>0</v>
      </c>
      <c r="AO1087" s="701">
        <f t="shared" si="720"/>
        <v>0</v>
      </c>
      <c r="AP1087" s="122"/>
      <c r="AQ1087" s="123">
        <f t="shared" si="721"/>
        <v>0</v>
      </c>
      <c r="AR1087" s="121">
        <f t="shared" si="721"/>
        <v>0</v>
      </c>
      <c r="AS1087" s="121">
        <f t="shared" si="721"/>
        <v>0</v>
      </c>
      <c r="AT1087" s="121">
        <f t="shared" si="721"/>
        <v>0</v>
      </c>
      <c r="AU1087" s="121">
        <f t="shared" si="721"/>
        <v>0</v>
      </c>
      <c r="AV1087" s="121">
        <f t="shared" si="721"/>
        <v>0</v>
      </c>
      <c r="AW1087" s="121">
        <f t="shared" si="721"/>
        <v>0</v>
      </c>
      <c r="AX1087" s="121">
        <f t="shared" si="721"/>
        <v>0</v>
      </c>
      <c r="AY1087" s="121">
        <f t="shared" si="721"/>
        <v>0</v>
      </c>
      <c r="AZ1087" s="121">
        <f t="shared" si="721"/>
        <v>0</v>
      </c>
      <c r="BA1087" s="121">
        <f t="shared" si="721"/>
        <v>0</v>
      </c>
      <c r="BB1087" s="121">
        <f t="shared" si="721"/>
        <v>0</v>
      </c>
      <c r="BC1087" s="121">
        <f t="shared" si="721"/>
        <v>0</v>
      </c>
      <c r="BD1087" s="701">
        <f t="shared" si="721"/>
        <v>0</v>
      </c>
      <c r="BE1087" s="693"/>
      <c r="BF1087" s="122">
        <f t="shared" si="694"/>
        <v>0</v>
      </c>
      <c r="BG1087" s="124"/>
      <c r="BH1087" s="122">
        <f t="shared" si="695"/>
        <v>0</v>
      </c>
      <c r="BI1087" s="124"/>
      <c r="BJ1087" s="122">
        <f t="shared" si="696"/>
        <v>0</v>
      </c>
      <c r="BK1087" s="124"/>
      <c r="BL1087" s="125">
        <f t="shared" si="697"/>
        <v>0</v>
      </c>
      <c r="BM1087" s="124"/>
      <c r="BN1087" s="123">
        <f t="shared" si="718"/>
        <v>0</v>
      </c>
      <c r="BO1087" s="126">
        <f t="shared" si="718"/>
        <v>0</v>
      </c>
      <c r="BP1087" s="127"/>
      <c r="BQ1087" s="410"/>
    </row>
    <row r="1088" spans="1:69" s="58" customFormat="1" ht="17.55" hidden="1" customHeight="1">
      <c r="A1088"/>
      <c r="B1088"/>
      <c r="C1088" s="139" t="str">
        <f t="shared" si="690"/>
        <v>H</v>
      </c>
      <c r="D1088" s="130">
        <f t="shared" si="712"/>
        <v>0</v>
      </c>
      <c r="E1088" s="129" t="str">
        <f t="shared" si="708"/>
        <v>P&amp;H Tech</v>
      </c>
      <c r="F1088" s="717"/>
      <c r="G1088" s="123">
        <f t="shared" si="719"/>
        <v>0</v>
      </c>
      <c r="H1088" s="121">
        <f t="shared" si="719"/>
        <v>0</v>
      </c>
      <c r="I1088" s="121">
        <f t="shared" si="719"/>
        <v>0</v>
      </c>
      <c r="J1088" s="121">
        <f t="shared" si="719"/>
        <v>0</v>
      </c>
      <c r="K1088" s="121">
        <f t="shared" si="719"/>
        <v>0</v>
      </c>
      <c r="L1088" s="121">
        <f t="shared" si="719"/>
        <v>0</v>
      </c>
      <c r="M1088" s="121">
        <f t="shared" si="719"/>
        <v>0</v>
      </c>
      <c r="N1088" s="121">
        <f t="shared" si="719"/>
        <v>0</v>
      </c>
      <c r="O1088" s="121">
        <f t="shared" si="719"/>
        <v>0</v>
      </c>
      <c r="P1088" s="126">
        <f t="shared" si="719"/>
        <v>0</v>
      </c>
      <c r="Q1088" s="122"/>
      <c r="R1088" s="408">
        <f t="shared" si="691"/>
        <v>0</v>
      </c>
      <c r="S1088" s="127"/>
      <c r="T1088" s="700">
        <f t="shared" si="714"/>
        <v>0</v>
      </c>
      <c r="U1088" s="701">
        <f t="shared" si="714"/>
        <v>0</v>
      </c>
      <c r="V1088" s="693"/>
      <c r="W1088" s="700">
        <f t="shared" si="715"/>
        <v>0</v>
      </c>
      <c r="X1088" s="126">
        <f t="shared" si="715"/>
        <v>0</v>
      </c>
      <c r="Y1088" s="696">
        <f t="shared" si="692"/>
        <v>0</v>
      </c>
      <c r="Z1088" s="128">
        <f t="shared" si="693"/>
        <v>0</v>
      </c>
      <c r="AA1088" s="127"/>
      <c r="AB1088" s="123">
        <f t="shared" si="720"/>
        <v>0</v>
      </c>
      <c r="AC1088" s="121">
        <f t="shared" si="720"/>
        <v>0</v>
      </c>
      <c r="AD1088" s="121">
        <f t="shared" si="720"/>
        <v>0</v>
      </c>
      <c r="AE1088" s="121">
        <f t="shared" si="720"/>
        <v>0</v>
      </c>
      <c r="AF1088" s="121">
        <f t="shared" si="720"/>
        <v>0</v>
      </c>
      <c r="AG1088" s="121">
        <f t="shared" si="720"/>
        <v>0</v>
      </c>
      <c r="AH1088" s="121">
        <f t="shared" si="720"/>
        <v>0</v>
      </c>
      <c r="AI1088" s="121">
        <f t="shared" si="720"/>
        <v>0</v>
      </c>
      <c r="AJ1088" s="121">
        <f t="shared" si="720"/>
        <v>0</v>
      </c>
      <c r="AK1088" s="121">
        <f t="shared" si="720"/>
        <v>0</v>
      </c>
      <c r="AL1088" s="121">
        <f t="shared" si="720"/>
        <v>0</v>
      </c>
      <c r="AM1088" s="121">
        <f t="shared" si="720"/>
        <v>0</v>
      </c>
      <c r="AN1088" s="121">
        <f t="shared" si="720"/>
        <v>0</v>
      </c>
      <c r="AO1088" s="701">
        <f t="shared" si="720"/>
        <v>0</v>
      </c>
      <c r="AP1088" s="122"/>
      <c r="AQ1088" s="123">
        <f t="shared" si="721"/>
        <v>0</v>
      </c>
      <c r="AR1088" s="121">
        <f t="shared" si="721"/>
        <v>0</v>
      </c>
      <c r="AS1088" s="121">
        <f t="shared" si="721"/>
        <v>0</v>
      </c>
      <c r="AT1088" s="121">
        <f t="shared" si="721"/>
        <v>0</v>
      </c>
      <c r="AU1088" s="121">
        <f t="shared" si="721"/>
        <v>0</v>
      </c>
      <c r="AV1088" s="121">
        <f t="shared" si="721"/>
        <v>0</v>
      </c>
      <c r="AW1088" s="121">
        <f t="shared" si="721"/>
        <v>0</v>
      </c>
      <c r="AX1088" s="121">
        <f t="shared" si="721"/>
        <v>0</v>
      </c>
      <c r="AY1088" s="121">
        <f t="shared" si="721"/>
        <v>0</v>
      </c>
      <c r="AZ1088" s="121">
        <f t="shared" si="721"/>
        <v>0</v>
      </c>
      <c r="BA1088" s="121">
        <f t="shared" si="721"/>
        <v>0</v>
      </c>
      <c r="BB1088" s="121">
        <f t="shared" si="721"/>
        <v>0</v>
      </c>
      <c r="BC1088" s="121">
        <f t="shared" si="721"/>
        <v>0</v>
      </c>
      <c r="BD1088" s="701">
        <f t="shared" si="721"/>
        <v>0</v>
      </c>
      <c r="BE1088" s="693"/>
      <c r="BF1088" s="122">
        <f t="shared" si="694"/>
        <v>0</v>
      </c>
      <c r="BG1088" s="124"/>
      <c r="BH1088" s="122">
        <f t="shared" si="695"/>
        <v>0</v>
      </c>
      <c r="BI1088" s="124"/>
      <c r="BJ1088" s="122">
        <f t="shared" si="696"/>
        <v>0</v>
      </c>
      <c r="BK1088" s="124"/>
      <c r="BL1088" s="125">
        <f t="shared" si="697"/>
        <v>0</v>
      </c>
      <c r="BM1088" s="124"/>
      <c r="BN1088" s="123">
        <f t="shared" si="718"/>
        <v>0</v>
      </c>
      <c r="BO1088" s="126">
        <f t="shared" si="718"/>
        <v>0</v>
      </c>
      <c r="BP1088" s="127"/>
      <c r="BQ1088" s="410"/>
    </row>
    <row r="1089" spans="1:69" s="58" customFormat="1" ht="17.55" hidden="1" customHeight="1">
      <c r="A1089"/>
      <c r="B1089"/>
      <c r="C1089" s="139" t="str">
        <f t="shared" si="690"/>
        <v>H</v>
      </c>
      <c r="D1089" s="130">
        <f t="shared" si="712"/>
        <v>0</v>
      </c>
      <c r="E1089" s="129" t="str">
        <f t="shared" si="708"/>
        <v>Samsung SDI</v>
      </c>
      <c r="F1089" s="717"/>
      <c r="G1089" s="123">
        <f t="shared" si="719"/>
        <v>0</v>
      </c>
      <c r="H1089" s="121">
        <f t="shared" si="719"/>
        <v>0</v>
      </c>
      <c r="I1089" s="121">
        <f t="shared" si="719"/>
        <v>0</v>
      </c>
      <c r="J1089" s="121">
        <f t="shared" si="719"/>
        <v>0</v>
      </c>
      <c r="K1089" s="121">
        <f t="shared" si="719"/>
        <v>0</v>
      </c>
      <c r="L1089" s="121">
        <f t="shared" si="719"/>
        <v>0</v>
      </c>
      <c r="M1089" s="121">
        <f t="shared" si="719"/>
        <v>0</v>
      </c>
      <c r="N1089" s="121">
        <f t="shared" si="719"/>
        <v>0</v>
      </c>
      <c r="O1089" s="121">
        <f t="shared" si="719"/>
        <v>0</v>
      </c>
      <c r="P1089" s="126">
        <f t="shared" si="719"/>
        <v>0</v>
      </c>
      <c r="Q1089" s="122"/>
      <c r="R1089" s="408">
        <f t="shared" si="691"/>
        <v>0</v>
      </c>
      <c r="S1089" s="127"/>
      <c r="T1089" s="700">
        <f t="shared" si="714"/>
        <v>0</v>
      </c>
      <c r="U1089" s="701">
        <f t="shared" si="714"/>
        <v>0</v>
      </c>
      <c r="V1089" s="693"/>
      <c r="W1089" s="700">
        <f t="shared" si="715"/>
        <v>0</v>
      </c>
      <c r="X1089" s="126">
        <f t="shared" si="715"/>
        <v>0</v>
      </c>
      <c r="Y1089" s="696">
        <f t="shared" si="692"/>
        <v>0</v>
      </c>
      <c r="Z1089" s="128">
        <f t="shared" si="693"/>
        <v>0</v>
      </c>
      <c r="AA1089" s="127"/>
      <c r="AB1089" s="123">
        <f t="shared" si="720"/>
        <v>0</v>
      </c>
      <c r="AC1089" s="121">
        <f t="shared" si="720"/>
        <v>0</v>
      </c>
      <c r="AD1089" s="121">
        <f t="shared" si="720"/>
        <v>0</v>
      </c>
      <c r="AE1089" s="121">
        <f t="shared" si="720"/>
        <v>0</v>
      </c>
      <c r="AF1089" s="121">
        <f t="shared" si="720"/>
        <v>0</v>
      </c>
      <c r="AG1089" s="121">
        <f t="shared" si="720"/>
        <v>0</v>
      </c>
      <c r="AH1089" s="121">
        <f t="shared" si="720"/>
        <v>0</v>
      </c>
      <c r="AI1089" s="121">
        <f t="shared" si="720"/>
        <v>0</v>
      </c>
      <c r="AJ1089" s="121">
        <f t="shared" si="720"/>
        <v>0</v>
      </c>
      <c r="AK1089" s="121">
        <f t="shared" si="720"/>
        <v>0</v>
      </c>
      <c r="AL1089" s="121">
        <f t="shared" si="720"/>
        <v>0</v>
      </c>
      <c r="AM1089" s="121">
        <f t="shared" si="720"/>
        <v>0</v>
      </c>
      <c r="AN1089" s="121">
        <f t="shared" si="720"/>
        <v>0</v>
      </c>
      <c r="AO1089" s="701">
        <f t="shared" si="720"/>
        <v>0</v>
      </c>
      <c r="AP1089" s="122"/>
      <c r="AQ1089" s="123">
        <f t="shared" si="721"/>
        <v>0</v>
      </c>
      <c r="AR1089" s="121">
        <f t="shared" si="721"/>
        <v>0</v>
      </c>
      <c r="AS1089" s="121">
        <f t="shared" si="721"/>
        <v>0</v>
      </c>
      <c r="AT1089" s="121">
        <f t="shared" si="721"/>
        <v>0</v>
      </c>
      <c r="AU1089" s="121">
        <f t="shared" si="721"/>
        <v>0</v>
      </c>
      <c r="AV1089" s="121">
        <f t="shared" si="721"/>
        <v>0</v>
      </c>
      <c r="AW1089" s="121">
        <f t="shared" si="721"/>
        <v>0</v>
      </c>
      <c r="AX1089" s="121">
        <f t="shared" si="721"/>
        <v>0</v>
      </c>
      <c r="AY1089" s="121">
        <f t="shared" si="721"/>
        <v>0</v>
      </c>
      <c r="AZ1089" s="121">
        <f t="shared" si="721"/>
        <v>0</v>
      </c>
      <c r="BA1089" s="121">
        <f t="shared" si="721"/>
        <v>0</v>
      </c>
      <c r="BB1089" s="121">
        <f t="shared" si="721"/>
        <v>0</v>
      </c>
      <c r="BC1089" s="121">
        <f t="shared" si="721"/>
        <v>0</v>
      </c>
      <c r="BD1089" s="701">
        <f t="shared" si="721"/>
        <v>0</v>
      </c>
      <c r="BE1089" s="693"/>
      <c r="BF1089" s="122">
        <f t="shared" si="694"/>
        <v>0</v>
      </c>
      <c r="BG1089" s="124"/>
      <c r="BH1089" s="122">
        <f t="shared" si="695"/>
        <v>0</v>
      </c>
      <c r="BI1089" s="124"/>
      <c r="BJ1089" s="122">
        <f t="shared" si="696"/>
        <v>0</v>
      </c>
      <c r="BK1089" s="124"/>
      <c r="BL1089" s="125">
        <f t="shared" si="697"/>
        <v>0</v>
      </c>
      <c r="BM1089" s="124"/>
      <c r="BN1089" s="123">
        <f t="shared" si="718"/>
        <v>0</v>
      </c>
      <c r="BO1089" s="126">
        <f t="shared" si="718"/>
        <v>0</v>
      </c>
      <c r="BP1089" s="127"/>
      <c r="BQ1089" s="410"/>
    </row>
    <row r="1090" spans="1:69" s="131" customFormat="1" ht="17.55" hidden="1" customHeight="1">
      <c r="A1090" s="83"/>
      <c r="C1090" s="139" t="str">
        <f t="shared" si="690"/>
        <v>H</v>
      </c>
      <c r="D1090" s="130">
        <f t="shared" si="712"/>
        <v>0</v>
      </c>
      <c r="E1090" s="129" t="str">
        <f t="shared" ref="E1090:E1099" si="722">E1055</f>
        <v>SFC</v>
      </c>
      <c r="F1090" s="717"/>
      <c r="G1090" s="123">
        <f t="shared" si="719"/>
        <v>0</v>
      </c>
      <c r="H1090" s="121">
        <f t="shared" si="719"/>
        <v>0</v>
      </c>
      <c r="I1090" s="121">
        <f t="shared" si="719"/>
        <v>0</v>
      </c>
      <c r="J1090" s="121">
        <f t="shared" si="719"/>
        <v>0</v>
      </c>
      <c r="K1090" s="121">
        <f t="shared" si="719"/>
        <v>0</v>
      </c>
      <c r="L1090" s="121">
        <f t="shared" si="719"/>
        <v>0</v>
      </c>
      <c r="M1090" s="121">
        <f t="shared" si="719"/>
        <v>0</v>
      </c>
      <c r="N1090" s="121">
        <f t="shared" si="719"/>
        <v>0</v>
      </c>
      <c r="O1090" s="121">
        <f t="shared" si="719"/>
        <v>0</v>
      </c>
      <c r="P1090" s="126">
        <f t="shared" si="719"/>
        <v>0</v>
      </c>
      <c r="Q1090" s="122"/>
      <c r="R1090" s="408">
        <f t="shared" si="691"/>
        <v>0</v>
      </c>
      <c r="S1090" s="693"/>
      <c r="T1090" s="700">
        <f t="shared" si="714"/>
        <v>0</v>
      </c>
      <c r="U1090" s="701">
        <f t="shared" si="714"/>
        <v>0</v>
      </c>
      <c r="V1090" s="693"/>
      <c r="W1090" s="700">
        <f t="shared" si="715"/>
        <v>0</v>
      </c>
      <c r="X1090" s="126">
        <f t="shared" si="715"/>
        <v>0</v>
      </c>
      <c r="Y1090" s="696">
        <f t="shared" si="692"/>
        <v>0</v>
      </c>
      <c r="Z1090" s="408">
        <f t="shared" si="693"/>
        <v>0</v>
      </c>
      <c r="AA1090" s="127"/>
      <c r="AB1090" s="123">
        <f t="shared" si="720"/>
        <v>0</v>
      </c>
      <c r="AC1090" s="121">
        <f t="shared" si="720"/>
        <v>0</v>
      </c>
      <c r="AD1090" s="121">
        <f t="shared" si="720"/>
        <v>0</v>
      </c>
      <c r="AE1090" s="121">
        <f t="shared" si="720"/>
        <v>0</v>
      </c>
      <c r="AF1090" s="121">
        <f t="shared" si="720"/>
        <v>0</v>
      </c>
      <c r="AG1090" s="121">
        <f t="shared" si="720"/>
        <v>0</v>
      </c>
      <c r="AH1090" s="121">
        <f t="shared" si="720"/>
        <v>0</v>
      </c>
      <c r="AI1090" s="121">
        <f t="shared" si="720"/>
        <v>0</v>
      </c>
      <c r="AJ1090" s="121">
        <f t="shared" si="720"/>
        <v>0</v>
      </c>
      <c r="AK1090" s="121">
        <f t="shared" si="720"/>
        <v>0</v>
      </c>
      <c r="AL1090" s="121">
        <f t="shared" si="720"/>
        <v>0</v>
      </c>
      <c r="AM1090" s="121">
        <f t="shared" si="720"/>
        <v>0</v>
      </c>
      <c r="AN1090" s="121">
        <f t="shared" si="720"/>
        <v>0</v>
      </c>
      <c r="AO1090" s="701">
        <f t="shared" si="720"/>
        <v>0</v>
      </c>
      <c r="AP1090" s="122"/>
      <c r="AQ1090" s="123">
        <f t="shared" si="721"/>
        <v>0</v>
      </c>
      <c r="AR1090" s="121">
        <f t="shared" si="721"/>
        <v>0</v>
      </c>
      <c r="AS1090" s="121">
        <f t="shared" si="721"/>
        <v>0</v>
      </c>
      <c r="AT1090" s="121">
        <f t="shared" si="721"/>
        <v>0</v>
      </c>
      <c r="AU1090" s="121">
        <f t="shared" si="721"/>
        <v>0</v>
      </c>
      <c r="AV1090" s="121">
        <f t="shared" si="721"/>
        <v>0</v>
      </c>
      <c r="AW1090" s="121">
        <f t="shared" si="721"/>
        <v>0</v>
      </c>
      <c r="AX1090" s="121">
        <f t="shared" si="721"/>
        <v>0</v>
      </c>
      <c r="AY1090" s="121">
        <f t="shared" si="721"/>
        <v>0</v>
      </c>
      <c r="AZ1090" s="121">
        <f t="shared" si="721"/>
        <v>0</v>
      </c>
      <c r="BA1090" s="121">
        <f t="shared" si="721"/>
        <v>0</v>
      </c>
      <c r="BB1090" s="121">
        <f t="shared" si="721"/>
        <v>0</v>
      </c>
      <c r="BC1090" s="121">
        <f t="shared" si="721"/>
        <v>0</v>
      </c>
      <c r="BD1090" s="701">
        <f t="shared" si="721"/>
        <v>0</v>
      </c>
      <c r="BE1090" s="693"/>
      <c r="BF1090" s="122">
        <f t="shared" si="694"/>
        <v>0</v>
      </c>
      <c r="BG1090" s="124"/>
      <c r="BH1090" s="122">
        <f t="shared" si="695"/>
        <v>0</v>
      </c>
      <c r="BI1090" s="124"/>
      <c r="BJ1090" s="122">
        <f t="shared" si="696"/>
        <v>0</v>
      </c>
      <c r="BK1090" s="124"/>
      <c r="BL1090" s="125">
        <f t="shared" si="697"/>
        <v>0</v>
      </c>
      <c r="BM1090" s="124"/>
      <c r="BN1090" s="123">
        <f t="shared" si="718"/>
        <v>0</v>
      </c>
      <c r="BO1090" s="126">
        <f t="shared" si="718"/>
        <v>0</v>
      </c>
      <c r="BP1090" s="127"/>
      <c r="BQ1090" s="409"/>
    </row>
    <row r="1091" spans="1:69" s="131" customFormat="1" ht="17.55" hidden="1" customHeight="1">
      <c r="A1091" s="83"/>
      <c r="C1091" s="139" t="str">
        <f t="shared" si="690"/>
        <v>H</v>
      </c>
      <c r="D1091" s="130">
        <f t="shared" si="712"/>
        <v>0</v>
      </c>
      <c r="E1091" s="129" t="str">
        <f t="shared" si="722"/>
        <v>SK JNC</v>
      </c>
      <c r="F1091" s="717"/>
      <c r="G1091" s="123">
        <f t="shared" si="719"/>
        <v>0</v>
      </c>
      <c r="H1091" s="121">
        <f t="shared" si="719"/>
        <v>0</v>
      </c>
      <c r="I1091" s="121">
        <f t="shared" si="719"/>
        <v>0</v>
      </c>
      <c r="J1091" s="121">
        <f t="shared" si="719"/>
        <v>0</v>
      </c>
      <c r="K1091" s="121">
        <f t="shared" si="719"/>
        <v>0</v>
      </c>
      <c r="L1091" s="121">
        <f t="shared" si="719"/>
        <v>0</v>
      </c>
      <c r="M1091" s="121">
        <f t="shared" si="719"/>
        <v>0</v>
      </c>
      <c r="N1091" s="121">
        <f t="shared" si="719"/>
        <v>0</v>
      </c>
      <c r="O1091" s="121">
        <f t="shared" si="719"/>
        <v>0</v>
      </c>
      <c r="P1091" s="126">
        <f t="shared" si="719"/>
        <v>0</v>
      </c>
      <c r="Q1091" s="122"/>
      <c r="R1091" s="408">
        <f t="shared" si="691"/>
        <v>0</v>
      </c>
      <c r="S1091" s="693"/>
      <c r="T1091" s="700">
        <f t="shared" si="714"/>
        <v>0</v>
      </c>
      <c r="U1091" s="701">
        <f t="shared" si="714"/>
        <v>0</v>
      </c>
      <c r="V1091" s="693"/>
      <c r="W1091" s="700">
        <f t="shared" si="715"/>
        <v>0</v>
      </c>
      <c r="X1091" s="126">
        <f t="shared" si="715"/>
        <v>0</v>
      </c>
      <c r="Y1091" s="696">
        <f t="shared" si="692"/>
        <v>0</v>
      </c>
      <c r="Z1091" s="408">
        <f t="shared" si="693"/>
        <v>0</v>
      </c>
      <c r="AA1091" s="127"/>
      <c r="AB1091" s="123">
        <f t="shared" si="720"/>
        <v>0</v>
      </c>
      <c r="AC1091" s="121">
        <f t="shared" si="720"/>
        <v>0</v>
      </c>
      <c r="AD1091" s="121">
        <f t="shared" si="720"/>
        <v>0</v>
      </c>
      <c r="AE1091" s="121">
        <f t="shared" si="720"/>
        <v>0</v>
      </c>
      <c r="AF1091" s="121">
        <f t="shared" si="720"/>
        <v>0</v>
      </c>
      <c r="AG1091" s="121">
        <f t="shared" si="720"/>
        <v>0</v>
      </c>
      <c r="AH1091" s="121">
        <f t="shared" si="720"/>
        <v>0</v>
      </c>
      <c r="AI1091" s="121">
        <f t="shared" si="720"/>
        <v>0</v>
      </c>
      <c r="AJ1091" s="121">
        <f t="shared" si="720"/>
        <v>0</v>
      </c>
      <c r="AK1091" s="121">
        <f t="shared" si="720"/>
        <v>0</v>
      </c>
      <c r="AL1091" s="121">
        <f t="shared" si="720"/>
        <v>0</v>
      </c>
      <c r="AM1091" s="121">
        <f t="shared" si="720"/>
        <v>0</v>
      </c>
      <c r="AN1091" s="121">
        <f t="shared" si="720"/>
        <v>0</v>
      </c>
      <c r="AO1091" s="701">
        <f t="shared" si="720"/>
        <v>0</v>
      </c>
      <c r="AP1091" s="122"/>
      <c r="AQ1091" s="123">
        <f t="shared" si="721"/>
        <v>0</v>
      </c>
      <c r="AR1091" s="121">
        <f t="shared" si="721"/>
        <v>0</v>
      </c>
      <c r="AS1091" s="121">
        <f t="shared" si="721"/>
        <v>0</v>
      </c>
      <c r="AT1091" s="121">
        <f t="shared" si="721"/>
        <v>0</v>
      </c>
      <c r="AU1091" s="121">
        <f t="shared" si="721"/>
        <v>0</v>
      </c>
      <c r="AV1091" s="121">
        <f t="shared" si="721"/>
        <v>0</v>
      </c>
      <c r="AW1091" s="121">
        <f t="shared" si="721"/>
        <v>0</v>
      </c>
      <c r="AX1091" s="121">
        <f t="shared" si="721"/>
        <v>0</v>
      </c>
      <c r="AY1091" s="121">
        <f t="shared" si="721"/>
        <v>0</v>
      </c>
      <c r="AZ1091" s="121">
        <f t="shared" si="721"/>
        <v>0</v>
      </c>
      <c r="BA1091" s="121">
        <f t="shared" si="721"/>
        <v>0</v>
      </c>
      <c r="BB1091" s="121">
        <f t="shared" si="721"/>
        <v>0</v>
      </c>
      <c r="BC1091" s="121">
        <f t="shared" si="721"/>
        <v>0</v>
      </c>
      <c r="BD1091" s="701">
        <f t="shared" si="721"/>
        <v>0</v>
      </c>
      <c r="BE1091" s="693"/>
      <c r="BF1091" s="122">
        <f t="shared" si="694"/>
        <v>0</v>
      </c>
      <c r="BG1091" s="124"/>
      <c r="BH1091" s="122">
        <f t="shared" si="695"/>
        <v>0</v>
      </c>
      <c r="BI1091" s="124"/>
      <c r="BJ1091" s="122">
        <f t="shared" si="696"/>
        <v>0</v>
      </c>
      <c r="BK1091" s="124"/>
      <c r="BL1091" s="125">
        <f t="shared" si="697"/>
        <v>0</v>
      </c>
      <c r="BM1091" s="124"/>
      <c r="BN1091" s="123">
        <f t="shared" si="718"/>
        <v>0</v>
      </c>
      <c r="BO1091" s="126">
        <f t="shared" si="718"/>
        <v>0</v>
      </c>
      <c r="BP1091" s="127"/>
      <c r="BQ1091" s="409"/>
    </row>
    <row r="1092" spans="1:69" s="131" customFormat="1" ht="17.55" hidden="1" customHeight="1">
      <c r="A1092" s="83"/>
      <c r="C1092" s="139" t="str">
        <f t="shared" si="690"/>
        <v>H</v>
      </c>
      <c r="D1092" s="130">
        <f t="shared" si="712"/>
        <v>0</v>
      </c>
      <c r="E1092" s="129" t="str">
        <f t="shared" si="722"/>
        <v>Solus AM</v>
      </c>
      <c r="F1092" s="717"/>
      <c r="G1092" s="123">
        <f t="shared" si="719"/>
        <v>0</v>
      </c>
      <c r="H1092" s="121">
        <f t="shared" si="719"/>
        <v>0</v>
      </c>
      <c r="I1092" s="121">
        <f t="shared" si="719"/>
        <v>0</v>
      </c>
      <c r="J1092" s="121">
        <f t="shared" si="719"/>
        <v>0</v>
      </c>
      <c r="K1092" s="121">
        <f t="shared" si="719"/>
        <v>0</v>
      </c>
      <c r="L1092" s="121">
        <f t="shared" si="719"/>
        <v>0</v>
      </c>
      <c r="M1092" s="121">
        <f t="shared" si="719"/>
        <v>0</v>
      </c>
      <c r="N1092" s="121">
        <f t="shared" si="719"/>
        <v>0</v>
      </c>
      <c r="O1092" s="121">
        <f t="shared" si="719"/>
        <v>0</v>
      </c>
      <c r="P1092" s="126">
        <f t="shared" si="719"/>
        <v>0</v>
      </c>
      <c r="Q1092" s="122"/>
      <c r="R1092" s="408">
        <f t="shared" si="691"/>
        <v>0</v>
      </c>
      <c r="S1092" s="693"/>
      <c r="T1092" s="700">
        <f t="shared" si="714"/>
        <v>0</v>
      </c>
      <c r="U1092" s="701">
        <f t="shared" si="714"/>
        <v>0</v>
      </c>
      <c r="V1092" s="693"/>
      <c r="W1092" s="700">
        <f t="shared" si="715"/>
        <v>0</v>
      </c>
      <c r="X1092" s="126">
        <f t="shared" si="715"/>
        <v>0</v>
      </c>
      <c r="Y1092" s="696">
        <f t="shared" si="692"/>
        <v>0</v>
      </c>
      <c r="Z1092" s="408">
        <f t="shared" si="693"/>
        <v>0</v>
      </c>
      <c r="AA1092" s="127"/>
      <c r="AB1092" s="123">
        <f t="shared" si="720"/>
        <v>0</v>
      </c>
      <c r="AC1092" s="121">
        <f t="shared" si="720"/>
        <v>0</v>
      </c>
      <c r="AD1092" s="121">
        <f t="shared" si="720"/>
        <v>0</v>
      </c>
      <c r="AE1092" s="121">
        <f t="shared" si="720"/>
        <v>0</v>
      </c>
      <c r="AF1092" s="121">
        <f t="shared" si="720"/>
        <v>0</v>
      </c>
      <c r="AG1092" s="121">
        <f t="shared" si="720"/>
        <v>0</v>
      </c>
      <c r="AH1092" s="121">
        <f t="shared" si="720"/>
        <v>0</v>
      </c>
      <c r="AI1092" s="121">
        <f t="shared" si="720"/>
        <v>0</v>
      </c>
      <c r="AJ1092" s="121">
        <f t="shared" si="720"/>
        <v>0</v>
      </c>
      <c r="AK1092" s="121">
        <f t="shared" si="720"/>
        <v>0</v>
      </c>
      <c r="AL1092" s="121">
        <f t="shared" si="720"/>
        <v>0</v>
      </c>
      <c r="AM1092" s="121">
        <f t="shared" si="720"/>
        <v>0</v>
      </c>
      <c r="AN1092" s="121">
        <f t="shared" si="720"/>
        <v>0</v>
      </c>
      <c r="AO1092" s="701">
        <f t="shared" si="720"/>
        <v>0</v>
      </c>
      <c r="AP1092" s="122"/>
      <c r="AQ1092" s="123">
        <f t="shared" si="721"/>
        <v>0</v>
      </c>
      <c r="AR1092" s="121">
        <f t="shared" si="721"/>
        <v>0</v>
      </c>
      <c r="AS1092" s="121">
        <f t="shared" si="721"/>
        <v>0</v>
      </c>
      <c r="AT1092" s="121">
        <f t="shared" si="721"/>
        <v>0</v>
      </c>
      <c r="AU1092" s="121">
        <f t="shared" si="721"/>
        <v>0</v>
      </c>
      <c r="AV1092" s="121">
        <f t="shared" si="721"/>
        <v>0</v>
      </c>
      <c r="AW1092" s="121">
        <f t="shared" si="721"/>
        <v>0</v>
      </c>
      <c r="AX1092" s="121">
        <f t="shared" si="721"/>
        <v>0</v>
      </c>
      <c r="AY1092" s="121">
        <f t="shared" si="721"/>
        <v>0</v>
      </c>
      <c r="AZ1092" s="121">
        <f t="shared" si="721"/>
        <v>0</v>
      </c>
      <c r="BA1092" s="121">
        <f t="shared" si="721"/>
        <v>0</v>
      </c>
      <c r="BB1092" s="121">
        <f t="shared" si="721"/>
        <v>0</v>
      </c>
      <c r="BC1092" s="121">
        <f t="shared" si="721"/>
        <v>0</v>
      </c>
      <c r="BD1092" s="701">
        <f t="shared" si="721"/>
        <v>0</v>
      </c>
      <c r="BE1092" s="693"/>
      <c r="BF1092" s="122">
        <f t="shared" si="694"/>
        <v>0</v>
      </c>
      <c r="BG1092" s="124"/>
      <c r="BH1092" s="122">
        <f t="shared" si="695"/>
        <v>0</v>
      </c>
      <c r="BI1092" s="124"/>
      <c r="BJ1092" s="122">
        <f t="shared" si="696"/>
        <v>0</v>
      </c>
      <c r="BK1092" s="124"/>
      <c r="BL1092" s="125">
        <f t="shared" si="697"/>
        <v>0</v>
      </c>
      <c r="BM1092" s="124"/>
      <c r="BN1092" s="123">
        <f t="shared" si="718"/>
        <v>0</v>
      </c>
      <c r="BO1092" s="126">
        <f t="shared" si="718"/>
        <v>0</v>
      </c>
      <c r="BP1092" s="127"/>
      <c r="BQ1092" s="409"/>
    </row>
    <row r="1093" spans="1:69" s="131" customFormat="1" ht="17.55" hidden="1" customHeight="1">
      <c r="A1093" s="83"/>
      <c r="C1093" s="139" t="str">
        <f t="shared" si="690"/>
        <v>H</v>
      </c>
      <c r="D1093" s="130">
        <f t="shared" si="712"/>
        <v>0</v>
      </c>
      <c r="E1093" s="129">
        <f t="shared" si="722"/>
        <v>0</v>
      </c>
      <c r="F1093" s="717"/>
      <c r="G1093" s="123">
        <f t="shared" si="719"/>
        <v>0</v>
      </c>
      <c r="H1093" s="121">
        <f t="shared" si="719"/>
        <v>0</v>
      </c>
      <c r="I1093" s="121">
        <f t="shared" si="719"/>
        <v>0</v>
      </c>
      <c r="J1093" s="121">
        <f t="shared" si="719"/>
        <v>0</v>
      </c>
      <c r="K1093" s="121">
        <f t="shared" si="719"/>
        <v>0</v>
      </c>
      <c r="L1093" s="121">
        <f t="shared" si="719"/>
        <v>0</v>
      </c>
      <c r="M1093" s="121">
        <f t="shared" si="719"/>
        <v>0</v>
      </c>
      <c r="N1093" s="121">
        <f t="shared" si="719"/>
        <v>0</v>
      </c>
      <c r="O1093" s="121">
        <f t="shared" si="719"/>
        <v>0</v>
      </c>
      <c r="P1093" s="126">
        <f t="shared" si="719"/>
        <v>0</v>
      </c>
      <c r="Q1093" s="122"/>
      <c r="R1093" s="408">
        <f t="shared" si="691"/>
        <v>0</v>
      </c>
      <c r="S1093" s="693"/>
      <c r="T1093" s="700">
        <f t="shared" si="714"/>
        <v>0</v>
      </c>
      <c r="U1093" s="701">
        <f t="shared" si="714"/>
        <v>0</v>
      </c>
      <c r="V1093" s="693"/>
      <c r="W1093" s="700">
        <f t="shared" si="715"/>
        <v>0</v>
      </c>
      <c r="X1093" s="126">
        <f t="shared" si="715"/>
        <v>0</v>
      </c>
      <c r="Y1093" s="696">
        <f t="shared" si="692"/>
        <v>0</v>
      </c>
      <c r="Z1093" s="408">
        <f t="shared" si="693"/>
        <v>0</v>
      </c>
      <c r="AA1093" s="127"/>
      <c r="AB1093" s="123">
        <f t="shared" si="720"/>
        <v>0</v>
      </c>
      <c r="AC1093" s="121">
        <f t="shared" si="720"/>
        <v>0</v>
      </c>
      <c r="AD1093" s="121">
        <f t="shared" si="720"/>
        <v>0</v>
      </c>
      <c r="AE1093" s="121">
        <f t="shared" si="720"/>
        <v>0</v>
      </c>
      <c r="AF1093" s="121">
        <f t="shared" si="720"/>
        <v>0</v>
      </c>
      <c r="AG1093" s="121">
        <f t="shared" si="720"/>
        <v>0</v>
      </c>
      <c r="AH1093" s="121">
        <f t="shared" si="720"/>
        <v>0</v>
      </c>
      <c r="AI1093" s="121">
        <f t="shared" si="720"/>
        <v>0</v>
      </c>
      <c r="AJ1093" s="121">
        <f t="shared" si="720"/>
        <v>0</v>
      </c>
      <c r="AK1093" s="121">
        <f t="shared" si="720"/>
        <v>0</v>
      </c>
      <c r="AL1093" s="121">
        <f t="shared" si="720"/>
        <v>0</v>
      </c>
      <c r="AM1093" s="121">
        <f t="shared" si="720"/>
        <v>0</v>
      </c>
      <c r="AN1093" s="121">
        <f t="shared" si="720"/>
        <v>0</v>
      </c>
      <c r="AO1093" s="701">
        <f t="shared" si="720"/>
        <v>0</v>
      </c>
      <c r="AP1093" s="122"/>
      <c r="AQ1093" s="123">
        <f t="shared" si="721"/>
        <v>0</v>
      </c>
      <c r="AR1093" s="121">
        <f t="shared" si="721"/>
        <v>0</v>
      </c>
      <c r="AS1093" s="121">
        <f t="shared" si="721"/>
        <v>0</v>
      </c>
      <c r="AT1093" s="121">
        <f t="shared" si="721"/>
        <v>0</v>
      </c>
      <c r="AU1093" s="121">
        <f t="shared" si="721"/>
        <v>0</v>
      </c>
      <c r="AV1093" s="121">
        <f t="shared" si="721"/>
        <v>0</v>
      </c>
      <c r="AW1093" s="121">
        <f t="shared" si="721"/>
        <v>0</v>
      </c>
      <c r="AX1093" s="121">
        <f t="shared" si="721"/>
        <v>0</v>
      </c>
      <c r="AY1093" s="121">
        <f t="shared" si="721"/>
        <v>0</v>
      </c>
      <c r="AZ1093" s="121">
        <f t="shared" si="721"/>
        <v>0</v>
      </c>
      <c r="BA1093" s="121">
        <f t="shared" si="721"/>
        <v>0</v>
      </c>
      <c r="BB1093" s="121">
        <f t="shared" si="721"/>
        <v>0</v>
      </c>
      <c r="BC1093" s="121">
        <f t="shared" si="721"/>
        <v>0</v>
      </c>
      <c r="BD1093" s="701">
        <f t="shared" si="721"/>
        <v>0</v>
      </c>
      <c r="BE1093" s="693"/>
      <c r="BF1093" s="122">
        <f t="shared" si="694"/>
        <v>0</v>
      </c>
      <c r="BG1093" s="124"/>
      <c r="BH1093" s="122">
        <f t="shared" si="695"/>
        <v>0</v>
      </c>
      <c r="BI1093" s="124"/>
      <c r="BJ1093" s="122">
        <f t="shared" si="696"/>
        <v>0</v>
      </c>
      <c r="BK1093" s="124"/>
      <c r="BL1093" s="125">
        <f t="shared" si="697"/>
        <v>0</v>
      </c>
      <c r="BM1093" s="124"/>
      <c r="BN1093" s="123">
        <f t="shared" si="718"/>
        <v>0</v>
      </c>
      <c r="BO1093" s="126">
        <f t="shared" si="718"/>
        <v>0</v>
      </c>
      <c r="BP1093" s="127"/>
      <c r="BQ1093" s="409"/>
    </row>
    <row r="1094" spans="1:69" s="131" customFormat="1" ht="17.55" hidden="1" customHeight="1">
      <c r="A1094" s="83"/>
      <c r="C1094" s="139" t="str">
        <f t="shared" si="690"/>
        <v>H</v>
      </c>
      <c r="D1094" s="130">
        <f t="shared" si="712"/>
        <v>0</v>
      </c>
      <c r="E1094" s="129">
        <f t="shared" si="722"/>
        <v>0</v>
      </c>
      <c r="F1094" s="717"/>
      <c r="G1094" s="123">
        <f t="shared" si="719"/>
        <v>0</v>
      </c>
      <c r="H1094" s="121">
        <f t="shared" si="719"/>
        <v>0</v>
      </c>
      <c r="I1094" s="121">
        <f t="shared" si="719"/>
        <v>0</v>
      </c>
      <c r="J1094" s="121">
        <f t="shared" si="719"/>
        <v>0</v>
      </c>
      <c r="K1094" s="121">
        <f t="shared" si="719"/>
        <v>0</v>
      </c>
      <c r="L1094" s="121">
        <f t="shared" si="719"/>
        <v>0</v>
      </c>
      <c r="M1094" s="121">
        <f t="shared" si="719"/>
        <v>0</v>
      </c>
      <c r="N1094" s="121">
        <f t="shared" si="719"/>
        <v>0</v>
      </c>
      <c r="O1094" s="121">
        <f t="shared" si="719"/>
        <v>0</v>
      </c>
      <c r="P1094" s="126">
        <f t="shared" si="719"/>
        <v>0</v>
      </c>
      <c r="Q1094" s="122"/>
      <c r="R1094" s="408">
        <f t="shared" si="691"/>
        <v>0</v>
      </c>
      <c r="S1094" s="693"/>
      <c r="T1094" s="700">
        <f t="shared" si="714"/>
        <v>0</v>
      </c>
      <c r="U1094" s="701">
        <f t="shared" si="714"/>
        <v>0</v>
      </c>
      <c r="V1094" s="693"/>
      <c r="W1094" s="700">
        <f t="shared" si="715"/>
        <v>0</v>
      </c>
      <c r="X1094" s="126">
        <f t="shared" si="715"/>
        <v>0</v>
      </c>
      <c r="Y1094" s="696">
        <f t="shared" si="692"/>
        <v>0</v>
      </c>
      <c r="Z1094" s="408">
        <f t="shared" si="693"/>
        <v>0</v>
      </c>
      <c r="AA1094" s="127"/>
      <c r="AB1094" s="123">
        <f t="shared" si="720"/>
        <v>0</v>
      </c>
      <c r="AC1094" s="121">
        <f t="shared" si="720"/>
        <v>0</v>
      </c>
      <c r="AD1094" s="121">
        <f t="shared" si="720"/>
        <v>0</v>
      </c>
      <c r="AE1094" s="121">
        <f t="shared" si="720"/>
        <v>0</v>
      </c>
      <c r="AF1094" s="121">
        <f t="shared" si="720"/>
        <v>0</v>
      </c>
      <c r="AG1094" s="121">
        <f t="shared" si="720"/>
        <v>0</v>
      </c>
      <c r="AH1094" s="121">
        <f t="shared" si="720"/>
        <v>0</v>
      </c>
      <c r="AI1094" s="121">
        <f t="shared" si="720"/>
        <v>0</v>
      </c>
      <c r="AJ1094" s="121">
        <f t="shared" si="720"/>
        <v>0</v>
      </c>
      <c r="AK1094" s="121">
        <f t="shared" si="720"/>
        <v>0</v>
      </c>
      <c r="AL1094" s="121">
        <f t="shared" si="720"/>
        <v>0</v>
      </c>
      <c r="AM1094" s="121">
        <f t="shared" si="720"/>
        <v>0</v>
      </c>
      <c r="AN1094" s="121">
        <f t="shared" si="720"/>
        <v>0</v>
      </c>
      <c r="AO1094" s="701">
        <f t="shared" si="720"/>
        <v>0</v>
      </c>
      <c r="AP1094" s="122"/>
      <c r="AQ1094" s="123">
        <f t="shared" si="721"/>
        <v>0</v>
      </c>
      <c r="AR1094" s="121">
        <f t="shared" si="721"/>
        <v>0</v>
      </c>
      <c r="AS1094" s="121">
        <f t="shared" si="721"/>
        <v>0</v>
      </c>
      <c r="AT1094" s="121">
        <f t="shared" si="721"/>
        <v>0</v>
      </c>
      <c r="AU1094" s="121">
        <f t="shared" si="721"/>
        <v>0</v>
      </c>
      <c r="AV1094" s="121">
        <f t="shared" si="721"/>
        <v>0</v>
      </c>
      <c r="AW1094" s="121">
        <f t="shared" si="721"/>
        <v>0</v>
      </c>
      <c r="AX1094" s="121">
        <f t="shared" si="721"/>
        <v>0</v>
      </c>
      <c r="AY1094" s="121">
        <f t="shared" si="721"/>
        <v>0</v>
      </c>
      <c r="AZ1094" s="121">
        <f t="shared" si="721"/>
        <v>0</v>
      </c>
      <c r="BA1094" s="121">
        <f t="shared" si="721"/>
        <v>0</v>
      </c>
      <c r="BB1094" s="121">
        <f t="shared" si="721"/>
        <v>0</v>
      </c>
      <c r="BC1094" s="121">
        <f t="shared" si="721"/>
        <v>0</v>
      </c>
      <c r="BD1094" s="701">
        <f t="shared" si="721"/>
        <v>0</v>
      </c>
      <c r="BE1094" s="693"/>
      <c r="BF1094" s="122">
        <f t="shared" si="694"/>
        <v>0</v>
      </c>
      <c r="BG1094" s="124"/>
      <c r="BH1094" s="122">
        <f t="shared" si="695"/>
        <v>0</v>
      </c>
      <c r="BI1094" s="124"/>
      <c r="BJ1094" s="122">
        <f t="shared" si="696"/>
        <v>0</v>
      </c>
      <c r="BK1094" s="124"/>
      <c r="BL1094" s="125">
        <f t="shared" si="697"/>
        <v>0</v>
      </c>
      <c r="BM1094" s="124"/>
      <c r="BN1094" s="123">
        <f t="shared" si="718"/>
        <v>0</v>
      </c>
      <c r="BO1094" s="126">
        <f t="shared" si="718"/>
        <v>0</v>
      </c>
      <c r="BP1094" s="127"/>
      <c r="BQ1094" s="409"/>
    </row>
    <row r="1095" spans="1:69" s="131" customFormat="1" ht="17.55" hidden="1" customHeight="1">
      <c r="A1095" s="83"/>
      <c r="C1095" s="139" t="str">
        <f t="shared" si="690"/>
        <v>H</v>
      </c>
      <c r="D1095" s="130">
        <f t="shared" si="712"/>
        <v>0</v>
      </c>
      <c r="E1095" s="129">
        <f t="shared" si="722"/>
        <v>0</v>
      </c>
      <c r="F1095" s="717"/>
      <c r="G1095" s="123">
        <f t="shared" si="719"/>
        <v>0</v>
      </c>
      <c r="H1095" s="121">
        <f t="shared" si="719"/>
        <v>0</v>
      </c>
      <c r="I1095" s="121">
        <f t="shared" si="719"/>
        <v>0</v>
      </c>
      <c r="J1095" s="121">
        <f t="shared" si="719"/>
        <v>0</v>
      </c>
      <c r="K1095" s="121">
        <f t="shared" si="719"/>
        <v>0</v>
      </c>
      <c r="L1095" s="121">
        <f t="shared" si="719"/>
        <v>0</v>
      </c>
      <c r="M1095" s="121">
        <f t="shared" si="719"/>
        <v>0</v>
      </c>
      <c r="N1095" s="121">
        <f t="shared" si="719"/>
        <v>0</v>
      </c>
      <c r="O1095" s="121">
        <f t="shared" si="719"/>
        <v>0</v>
      </c>
      <c r="P1095" s="126">
        <f t="shared" si="719"/>
        <v>0</v>
      </c>
      <c r="Q1095" s="122"/>
      <c r="R1095" s="408">
        <f t="shared" si="691"/>
        <v>0</v>
      </c>
      <c r="S1095" s="693"/>
      <c r="T1095" s="700">
        <f t="shared" si="714"/>
        <v>0</v>
      </c>
      <c r="U1095" s="701">
        <f t="shared" si="714"/>
        <v>0</v>
      </c>
      <c r="V1095" s="693"/>
      <c r="W1095" s="700">
        <f t="shared" si="715"/>
        <v>0</v>
      </c>
      <c r="X1095" s="126">
        <f t="shared" si="715"/>
        <v>0</v>
      </c>
      <c r="Y1095" s="696">
        <f t="shared" si="692"/>
        <v>0</v>
      </c>
      <c r="Z1095" s="408">
        <f t="shared" si="693"/>
        <v>0</v>
      </c>
      <c r="AA1095" s="127"/>
      <c r="AB1095" s="123">
        <f t="shared" si="720"/>
        <v>0</v>
      </c>
      <c r="AC1095" s="121">
        <f t="shared" si="720"/>
        <v>0</v>
      </c>
      <c r="AD1095" s="121">
        <f t="shared" si="720"/>
        <v>0</v>
      </c>
      <c r="AE1095" s="121">
        <f t="shared" si="720"/>
        <v>0</v>
      </c>
      <c r="AF1095" s="121">
        <f t="shared" si="720"/>
        <v>0</v>
      </c>
      <c r="AG1095" s="121">
        <f t="shared" si="720"/>
        <v>0</v>
      </c>
      <c r="AH1095" s="121">
        <f t="shared" si="720"/>
        <v>0</v>
      </c>
      <c r="AI1095" s="121">
        <f t="shared" si="720"/>
        <v>0</v>
      </c>
      <c r="AJ1095" s="121">
        <f t="shared" si="720"/>
        <v>0</v>
      </c>
      <c r="AK1095" s="121">
        <f t="shared" si="720"/>
        <v>0</v>
      </c>
      <c r="AL1095" s="121">
        <f t="shared" si="720"/>
        <v>0</v>
      </c>
      <c r="AM1095" s="121">
        <f t="shared" si="720"/>
        <v>0</v>
      </c>
      <c r="AN1095" s="121">
        <f t="shared" si="720"/>
        <v>0</v>
      </c>
      <c r="AO1095" s="701">
        <f t="shared" si="720"/>
        <v>0</v>
      </c>
      <c r="AP1095" s="122"/>
      <c r="AQ1095" s="123">
        <f t="shared" si="721"/>
        <v>0</v>
      </c>
      <c r="AR1095" s="121">
        <f t="shared" si="721"/>
        <v>0</v>
      </c>
      <c r="AS1095" s="121">
        <f t="shared" si="721"/>
        <v>0</v>
      </c>
      <c r="AT1095" s="121">
        <f t="shared" si="721"/>
        <v>0</v>
      </c>
      <c r="AU1095" s="121">
        <f t="shared" si="721"/>
        <v>0</v>
      </c>
      <c r="AV1095" s="121">
        <f t="shared" si="721"/>
        <v>0</v>
      </c>
      <c r="AW1095" s="121">
        <f t="shared" si="721"/>
        <v>0</v>
      </c>
      <c r="AX1095" s="121">
        <f t="shared" si="721"/>
        <v>0</v>
      </c>
      <c r="AY1095" s="121">
        <f t="shared" si="721"/>
        <v>0</v>
      </c>
      <c r="AZ1095" s="121">
        <f t="shared" si="721"/>
        <v>0</v>
      </c>
      <c r="BA1095" s="121">
        <f t="shared" si="721"/>
        <v>0</v>
      </c>
      <c r="BB1095" s="121">
        <f t="shared" si="721"/>
        <v>0</v>
      </c>
      <c r="BC1095" s="121">
        <f t="shared" si="721"/>
        <v>0</v>
      </c>
      <c r="BD1095" s="701">
        <f t="shared" si="721"/>
        <v>0</v>
      </c>
      <c r="BE1095" s="693"/>
      <c r="BF1095" s="122">
        <f t="shared" si="694"/>
        <v>0</v>
      </c>
      <c r="BG1095" s="124"/>
      <c r="BH1095" s="122">
        <f t="shared" si="695"/>
        <v>0</v>
      </c>
      <c r="BI1095" s="124"/>
      <c r="BJ1095" s="122">
        <f t="shared" si="696"/>
        <v>0</v>
      </c>
      <c r="BK1095" s="124"/>
      <c r="BL1095" s="125">
        <f t="shared" si="697"/>
        <v>0</v>
      </c>
      <c r="BM1095" s="124"/>
      <c r="BN1095" s="123">
        <f t="shared" si="718"/>
        <v>0</v>
      </c>
      <c r="BO1095" s="126">
        <f t="shared" si="718"/>
        <v>0</v>
      </c>
      <c r="BP1095" s="127"/>
      <c r="BQ1095" s="409"/>
    </row>
    <row r="1096" spans="1:69" s="131" customFormat="1" ht="17.55" hidden="1" customHeight="1">
      <c r="A1096" s="83"/>
      <c r="C1096" s="139" t="str">
        <f t="shared" si="690"/>
        <v>H</v>
      </c>
      <c r="D1096" s="130">
        <f t="shared" si="712"/>
        <v>0</v>
      </c>
      <c r="E1096" s="129">
        <f t="shared" si="722"/>
        <v>0</v>
      </c>
      <c r="F1096" s="717"/>
      <c r="G1096" s="123">
        <f t="shared" ref="G1096:P1105" si="723">SUMIFS(Share, Y, $E$3, Config, $G$11, P, G$15, LType, $D1096, MSup, $E1096)</f>
        <v>0</v>
      </c>
      <c r="H1096" s="121">
        <f t="shared" si="723"/>
        <v>0</v>
      </c>
      <c r="I1096" s="121">
        <f t="shared" si="723"/>
        <v>0</v>
      </c>
      <c r="J1096" s="121">
        <f t="shared" si="723"/>
        <v>0</v>
      </c>
      <c r="K1096" s="121">
        <f t="shared" si="723"/>
        <v>0</v>
      </c>
      <c r="L1096" s="121">
        <f t="shared" si="723"/>
        <v>0</v>
      </c>
      <c r="M1096" s="121">
        <f t="shared" si="723"/>
        <v>0</v>
      </c>
      <c r="N1096" s="121">
        <f t="shared" si="723"/>
        <v>0</v>
      </c>
      <c r="O1096" s="121">
        <f t="shared" si="723"/>
        <v>0</v>
      </c>
      <c r="P1096" s="126">
        <f t="shared" si="723"/>
        <v>0</v>
      </c>
      <c r="Q1096" s="122"/>
      <c r="R1096" s="408">
        <f t="shared" si="691"/>
        <v>0</v>
      </c>
      <c r="S1096" s="693"/>
      <c r="T1096" s="700">
        <f t="shared" ref="T1096:U1115" si="724">SUMIFS(Share, Y, $E$3, Config, $T$11, P, T$15, LType, $D1096, MSup, $E1096)</f>
        <v>0</v>
      </c>
      <c r="U1096" s="701">
        <f t="shared" si="724"/>
        <v>0</v>
      </c>
      <c r="V1096" s="693"/>
      <c r="W1096" s="700">
        <f t="shared" ref="W1096:X1115" si="725">SUMIFS(Share, Y, $E$3, Config, $W$11, P, W$15, LType, $D1096, MSup, $E1096)</f>
        <v>0</v>
      </c>
      <c r="X1096" s="126">
        <f t="shared" si="725"/>
        <v>0</v>
      </c>
      <c r="Y1096" s="696">
        <f t="shared" si="692"/>
        <v>0</v>
      </c>
      <c r="Z1096" s="408">
        <f t="shared" si="693"/>
        <v>0</v>
      </c>
      <c r="AA1096" s="127"/>
      <c r="AB1096" s="123">
        <f t="shared" ref="AB1096:AO1105" si="726">SUMIFS(Share, Y, $E$3, Config, $AB$11, P, AB$15, LType, $D1096, MSup, $E1096)</f>
        <v>0</v>
      </c>
      <c r="AC1096" s="121">
        <f t="shared" si="726"/>
        <v>0</v>
      </c>
      <c r="AD1096" s="121">
        <f t="shared" si="726"/>
        <v>0</v>
      </c>
      <c r="AE1096" s="121">
        <f t="shared" si="726"/>
        <v>0</v>
      </c>
      <c r="AF1096" s="121">
        <f t="shared" si="726"/>
        <v>0</v>
      </c>
      <c r="AG1096" s="121">
        <f t="shared" si="726"/>
        <v>0</v>
      </c>
      <c r="AH1096" s="121">
        <f t="shared" si="726"/>
        <v>0</v>
      </c>
      <c r="AI1096" s="121">
        <f t="shared" si="726"/>
        <v>0</v>
      </c>
      <c r="AJ1096" s="121">
        <f t="shared" si="726"/>
        <v>0</v>
      </c>
      <c r="AK1096" s="121">
        <f t="shared" si="726"/>
        <v>0</v>
      </c>
      <c r="AL1096" s="121">
        <f t="shared" si="726"/>
        <v>0</v>
      </c>
      <c r="AM1096" s="121">
        <f t="shared" si="726"/>
        <v>0</v>
      </c>
      <c r="AN1096" s="121">
        <f t="shared" si="726"/>
        <v>0</v>
      </c>
      <c r="AO1096" s="701">
        <f t="shared" si="726"/>
        <v>0</v>
      </c>
      <c r="AP1096" s="122"/>
      <c r="AQ1096" s="123">
        <f t="shared" ref="AQ1096:BD1105" si="727">SUMIFS(Share, Y, $E$3, Config, $AQ$11, P, AQ$15, LType, $D1096, MSup, $E1096)</f>
        <v>0</v>
      </c>
      <c r="AR1096" s="121">
        <f t="shared" si="727"/>
        <v>0</v>
      </c>
      <c r="AS1096" s="121">
        <f t="shared" si="727"/>
        <v>0</v>
      </c>
      <c r="AT1096" s="121">
        <f t="shared" si="727"/>
        <v>0</v>
      </c>
      <c r="AU1096" s="121">
        <f t="shared" si="727"/>
        <v>0</v>
      </c>
      <c r="AV1096" s="121">
        <f t="shared" si="727"/>
        <v>0</v>
      </c>
      <c r="AW1096" s="121">
        <f t="shared" si="727"/>
        <v>0</v>
      </c>
      <c r="AX1096" s="121">
        <f t="shared" si="727"/>
        <v>0</v>
      </c>
      <c r="AY1096" s="121">
        <f t="shared" si="727"/>
        <v>0</v>
      </c>
      <c r="AZ1096" s="121">
        <f t="shared" si="727"/>
        <v>0</v>
      </c>
      <c r="BA1096" s="121">
        <f t="shared" si="727"/>
        <v>0</v>
      </c>
      <c r="BB1096" s="121">
        <f t="shared" si="727"/>
        <v>0</v>
      </c>
      <c r="BC1096" s="121">
        <f t="shared" si="727"/>
        <v>0</v>
      </c>
      <c r="BD1096" s="701">
        <f t="shared" si="727"/>
        <v>0</v>
      </c>
      <c r="BE1096" s="693"/>
      <c r="BF1096" s="122">
        <f t="shared" si="694"/>
        <v>0</v>
      </c>
      <c r="BG1096" s="124"/>
      <c r="BH1096" s="122">
        <f t="shared" si="695"/>
        <v>0</v>
      </c>
      <c r="BI1096" s="124"/>
      <c r="BJ1096" s="122">
        <f t="shared" si="696"/>
        <v>0</v>
      </c>
      <c r="BK1096" s="124"/>
      <c r="BL1096" s="125">
        <f t="shared" si="697"/>
        <v>0</v>
      </c>
      <c r="BM1096" s="124"/>
      <c r="BN1096" s="123">
        <f t="shared" ref="BN1096:BO1115" si="728">SUMIFS(Share, Y, $E$3, Config, $BN$11, P, BN$15, LType, $D1096, MSup, $E1096)</f>
        <v>0</v>
      </c>
      <c r="BO1096" s="126">
        <f t="shared" si="728"/>
        <v>0</v>
      </c>
      <c r="BP1096" s="127"/>
      <c r="BQ1096" s="409"/>
    </row>
    <row r="1097" spans="1:69" s="131" customFormat="1" ht="17.55" hidden="1" customHeight="1">
      <c r="A1097" s="83"/>
      <c r="C1097" s="139" t="str">
        <f t="shared" si="690"/>
        <v>H</v>
      </c>
      <c r="D1097" s="130">
        <f t="shared" si="712"/>
        <v>0</v>
      </c>
      <c r="E1097" s="129">
        <f t="shared" si="722"/>
        <v>0</v>
      </c>
      <c r="F1097" s="717"/>
      <c r="G1097" s="123">
        <f t="shared" si="723"/>
        <v>0</v>
      </c>
      <c r="H1097" s="121">
        <f t="shared" si="723"/>
        <v>0</v>
      </c>
      <c r="I1097" s="121">
        <f t="shared" si="723"/>
        <v>0</v>
      </c>
      <c r="J1097" s="121">
        <f t="shared" si="723"/>
        <v>0</v>
      </c>
      <c r="K1097" s="121">
        <f t="shared" si="723"/>
        <v>0</v>
      </c>
      <c r="L1097" s="121">
        <f t="shared" si="723"/>
        <v>0</v>
      </c>
      <c r="M1097" s="121">
        <f t="shared" si="723"/>
        <v>0</v>
      </c>
      <c r="N1097" s="121">
        <f t="shared" si="723"/>
        <v>0</v>
      </c>
      <c r="O1097" s="121">
        <f t="shared" si="723"/>
        <v>0</v>
      </c>
      <c r="P1097" s="126">
        <f t="shared" si="723"/>
        <v>0</v>
      </c>
      <c r="Q1097" s="122"/>
      <c r="R1097" s="408">
        <f t="shared" si="691"/>
        <v>0</v>
      </c>
      <c r="S1097" s="693"/>
      <c r="T1097" s="700">
        <f t="shared" si="724"/>
        <v>0</v>
      </c>
      <c r="U1097" s="701">
        <f t="shared" si="724"/>
        <v>0</v>
      </c>
      <c r="V1097" s="693"/>
      <c r="W1097" s="700">
        <f t="shared" si="725"/>
        <v>0</v>
      </c>
      <c r="X1097" s="126">
        <f t="shared" si="725"/>
        <v>0</v>
      </c>
      <c r="Y1097" s="696">
        <f t="shared" si="692"/>
        <v>0</v>
      </c>
      <c r="Z1097" s="408">
        <f t="shared" si="693"/>
        <v>0</v>
      </c>
      <c r="AA1097" s="127"/>
      <c r="AB1097" s="123">
        <f t="shared" si="726"/>
        <v>0</v>
      </c>
      <c r="AC1097" s="121">
        <f t="shared" si="726"/>
        <v>0</v>
      </c>
      <c r="AD1097" s="121">
        <f t="shared" si="726"/>
        <v>0</v>
      </c>
      <c r="AE1097" s="121">
        <f t="shared" si="726"/>
        <v>0</v>
      </c>
      <c r="AF1097" s="121">
        <f t="shared" si="726"/>
        <v>0</v>
      </c>
      <c r="AG1097" s="121">
        <f t="shared" si="726"/>
        <v>0</v>
      </c>
      <c r="AH1097" s="121">
        <f t="shared" si="726"/>
        <v>0</v>
      </c>
      <c r="AI1097" s="121">
        <f t="shared" si="726"/>
        <v>0</v>
      </c>
      <c r="AJ1097" s="121">
        <f t="shared" si="726"/>
        <v>0</v>
      </c>
      <c r="AK1097" s="121">
        <f t="shared" si="726"/>
        <v>0</v>
      </c>
      <c r="AL1097" s="121">
        <f t="shared" si="726"/>
        <v>0</v>
      </c>
      <c r="AM1097" s="121">
        <f t="shared" si="726"/>
        <v>0</v>
      </c>
      <c r="AN1097" s="121">
        <f t="shared" si="726"/>
        <v>0</v>
      </c>
      <c r="AO1097" s="701">
        <f t="shared" si="726"/>
        <v>0</v>
      </c>
      <c r="AP1097" s="122"/>
      <c r="AQ1097" s="123">
        <f t="shared" si="727"/>
        <v>0</v>
      </c>
      <c r="AR1097" s="121">
        <f t="shared" si="727"/>
        <v>0</v>
      </c>
      <c r="AS1097" s="121">
        <f t="shared" si="727"/>
        <v>0</v>
      </c>
      <c r="AT1097" s="121">
        <f t="shared" si="727"/>
        <v>0</v>
      </c>
      <c r="AU1097" s="121">
        <f t="shared" si="727"/>
        <v>0</v>
      </c>
      <c r="AV1097" s="121">
        <f t="shared" si="727"/>
        <v>0</v>
      </c>
      <c r="AW1097" s="121">
        <f t="shared" si="727"/>
        <v>0</v>
      </c>
      <c r="AX1097" s="121">
        <f t="shared" si="727"/>
        <v>0</v>
      </c>
      <c r="AY1097" s="121">
        <f t="shared" si="727"/>
        <v>0</v>
      </c>
      <c r="AZ1097" s="121">
        <f t="shared" si="727"/>
        <v>0</v>
      </c>
      <c r="BA1097" s="121">
        <f t="shared" si="727"/>
        <v>0</v>
      </c>
      <c r="BB1097" s="121">
        <f t="shared" si="727"/>
        <v>0</v>
      </c>
      <c r="BC1097" s="121">
        <f t="shared" si="727"/>
        <v>0</v>
      </c>
      <c r="BD1097" s="701">
        <f t="shared" si="727"/>
        <v>0</v>
      </c>
      <c r="BE1097" s="693"/>
      <c r="BF1097" s="122">
        <f t="shared" si="694"/>
        <v>0</v>
      </c>
      <c r="BG1097" s="124"/>
      <c r="BH1097" s="122">
        <f t="shared" si="695"/>
        <v>0</v>
      </c>
      <c r="BI1097" s="124"/>
      <c r="BJ1097" s="122">
        <f t="shared" si="696"/>
        <v>0</v>
      </c>
      <c r="BK1097" s="124"/>
      <c r="BL1097" s="125">
        <f t="shared" si="697"/>
        <v>0</v>
      </c>
      <c r="BM1097" s="124"/>
      <c r="BN1097" s="123">
        <f t="shared" si="728"/>
        <v>0</v>
      </c>
      <c r="BO1097" s="126">
        <f t="shared" si="728"/>
        <v>0</v>
      </c>
      <c r="BP1097" s="127"/>
      <c r="BQ1097" s="409"/>
    </row>
    <row r="1098" spans="1:69" s="131" customFormat="1" ht="17.55" hidden="1" customHeight="1">
      <c r="A1098" s="83"/>
      <c r="C1098" s="139" t="str">
        <f t="shared" si="690"/>
        <v>H</v>
      </c>
      <c r="D1098" s="130">
        <f t="shared" si="712"/>
        <v>0</v>
      </c>
      <c r="E1098" s="129">
        <f t="shared" si="722"/>
        <v>0</v>
      </c>
      <c r="F1098" s="717"/>
      <c r="G1098" s="123">
        <f t="shared" si="723"/>
        <v>0</v>
      </c>
      <c r="H1098" s="121">
        <f t="shared" si="723"/>
        <v>0</v>
      </c>
      <c r="I1098" s="121">
        <f t="shared" si="723"/>
        <v>0</v>
      </c>
      <c r="J1098" s="121">
        <f t="shared" si="723"/>
        <v>0</v>
      </c>
      <c r="K1098" s="121">
        <f t="shared" si="723"/>
        <v>0</v>
      </c>
      <c r="L1098" s="121">
        <f t="shared" si="723"/>
        <v>0</v>
      </c>
      <c r="M1098" s="121">
        <f t="shared" si="723"/>
        <v>0</v>
      </c>
      <c r="N1098" s="121">
        <f t="shared" si="723"/>
        <v>0</v>
      </c>
      <c r="O1098" s="121">
        <f t="shared" si="723"/>
        <v>0</v>
      </c>
      <c r="P1098" s="126">
        <f t="shared" si="723"/>
        <v>0</v>
      </c>
      <c r="Q1098" s="122"/>
      <c r="R1098" s="408">
        <f t="shared" si="691"/>
        <v>0</v>
      </c>
      <c r="S1098" s="693"/>
      <c r="T1098" s="700">
        <f t="shared" si="724"/>
        <v>0</v>
      </c>
      <c r="U1098" s="701">
        <f t="shared" si="724"/>
        <v>0</v>
      </c>
      <c r="V1098" s="693"/>
      <c r="W1098" s="700">
        <f t="shared" si="725"/>
        <v>0</v>
      </c>
      <c r="X1098" s="126">
        <f t="shared" si="725"/>
        <v>0</v>
      </c>
      <c r="Y1098" s="696">
        <f t="shared" si="692"/>
        <v>0</v>
      </c>
      <c r="Z1098" s="408">
        <f t="shared" si="693"/>
        <v>0</v>
      </c>
      <c r="AA1098" s="127"/>
      <c r="AB1098" s="123">
        <f t="shared" si="726"/>
        <v>0</v>
      </c>
      <c r="AC1098" s="121">
        <f t="shared" si="726"/>
        <v>0</v>
      </c>
      <c r="AD1098" s="121">
        <f t="shared" si="726"/>
        <v>0</v>
      </c>
      <c r="AE1098" s="121">
        <f t="shared" si="726"/>
        <v>0</v>
      </c>
      <c r="AF1098" s="121">
        <f t="shared" si="726"/>
        <v>0</v>
      </c>
      <c r="AG1098" s="121">
        <f t="shared" si="726"/>
        <v>0</v>
      </c>
      <c r="AH1098" s="121">
        <f t="shared" si="726"/>
        <v>0</v>
      </c>
      <c r="AI1098" s="121">
        <f t="shared" si="726"/>
        <v>0</v>
      </c>
      <c r="AJ1098" s="121">
        <f t="shared" si="726"/>
        <v>0</v>
      </c>
      <c r="AK1098" s="121">
        <f t="shared" si="726"/>
        <v>0</v>
      </c>
      <c r="AL1098" s="121">
        <f t="shared" si="726"/>
        <v>0</v>
      </c>
      <c r="AM1098" s="121">
        <f t="shared" si="726"/>
        <v>0</v>
      </c>
      <c r="AN1098" s="121">
        <f t="shared" si="726"/>
        <v>0</v>
      </c>
      <c r="AO1098" s="701">
        <f t="shared" si="726"/>
        <v>0</v>
      </c>
      <c r="AP1098" s="122"/>
      <c r="AQ1098" s="123">
        <f t="shared" si="727"/>
        <v>0</v>
      </c>
      <c r="AR1098" s="121">
        <f t="shared" si="727"/>
        <v>0</v>
      </c>
      <c r="AS1098" s="121">
        <f t="shared" si="727"/>
        <v>0</v>
      </c>
      <c r="AT1098" s="121">
        <f t="shared" si="727"/>
        <v>0</v>
      </c>
      <c r="AU1098" s="121">
        <f t="shared" si="727"/>
        <v>0</v>
      </c>
      <c r="AV1098" s="121">
        <f t="shared" si="727"/>
        <v>0</v>
      </c>
      <c r="AW1098" s="121">
        <f t="shared" si="727"/>
        <v>0</v>
      </c>
      <c r="AX1098" s="121">
        <f t="shared" si="727"/>
        <v>0</v>
      </c>
      <c r="AY1098" s="121">
        <f t="shared" si="727"/>
        <v>0</v>
      </c>
      <c r="AZ1098" s="121">
        <f t="shared" si="727"/>
        <v>0</v>
      </c>
      <c r="BA1098" s="121">
        <f t="shared" si="727"/>
        <v>0</v>
      </c>
      <c r="BB1098" s="121">
        <f t="shared" si="727"/>
        <v>0</v>
      </c>
      <c r="BC1098" s="121">
        <f t="shared" si="727"/>
        <v>0</v>
      </c>
      <c r="BD1098" s="701">
        <f t="shared" si="727"/>
        <v>0</v>
      </c>
      <c r="BE1098" s="693"/>
      <c r="BF1098" s="122">
        <f t="shared" si="694"/>
        <v>0</v>
      </c>
      <c r="BG1098" s="124"/>
      <c r="BH1098" s="122">
        <f t="shared" si="695"/>
        <v>0</v>
      </c>
      <c r="BI1098" s="124"/>
      <c r="BJ1098" s="122">
        <f t="shared" si="696"/>
        <v>0</v>
      </c>
      <c r="BK1098" s="124"/>
      <c r="BL1098" s="125">
        <f t="shared" si="697"/>
        <v>0</v>
      </c>
      <c r="BM1098" s="124"/>
      <c r="BN1098" s="123">
        <f t="shared" si="728"/>
        <v>0</v>
      </c>
      <c r="BO1098" s="126">
        <f t="shared" si="728"/>
        <v>0</v>
      </c>
      <c r="BP1098" s="127"/>
      <c r="BQ1098" s="409"/>
    </row>
    <row r="1099" spans="1:69" s="131" customFormat="1" ht="17.55" hidden="1" customHeight="1">
      <c r="A1099" s="83"/>
      <c r="C1099" s="139" t="str">
        <f t="shared" si="690"/>
        <v>H</v>
      </c>
      <c r="D1099" s="130">
        <f t="shared" si="712"/>
        <v>0</v>
      </c>
      <c r="E1099" s="129">
        <f t="shared" si="722"/>
        <v>0</v>
      </c>
      <c r="F1099" s="717"/>
      <c r="G1099" s="123">
        <f t="shared" si="723"/>
        <v>0</v>
      </c>
      <c r="H1099" s="121">
        <f t="shared" si="723"/>
        <v>0</v>
      </c>
      <c r="I1099" s="121">
        <f t="shared" si="723"/>
        <v>0</v>
      </c>
      <c r="J1099" s="121">
        <f t="shared" si="723"/>
        <v>0</v>
      </c>
      <c r="K1099" s="121">
        <f t="shared" si="723"/>
        <v>0</v>
      </c>
      <c r="L1099" s="121">
        <f t="shared" si="723"/>
        <v>0</v>
      </c>
      <c r="M1099" s="121">
        <f t="shared" si="723"/>
        <v>0</v>
      </c>
      <c r="N1099" s="121">
        <f t="shared" si="723"/>
        <v>0</v>
      </c>
      <c r="O1099" s="121">
        <f t="shared" si="723"/>
        <v>0</v>
      </c>
      <c r="P1099" s="126">
        <f t="shared" si="723"/>
        <v>0</v>
      </c>
      <c r="Q1099" s="122"/>
      <c r="R1099" s="408">
        <f t="shared" si="691"/>
        <v>0</v>
      </c>
      <c r="S1099" s="693"/>
      <c r="T1099" s="700">
        <f t="shared" si="724"/>
        <v>0</v>
      </c>
      <c r="U1099" s="701">
        <f t="shared" si="724"/>
        <v>0</v>
      </c>
      <c r="V1099" s="693"/>
      <c r="W1099" s="700">
        <f t="shared" si="725"/>
        <v>0</v>
      </c>
      <c r="X1099" s="126">
        <f t="shared" si="725"/>
        <v>0</v>
      </c>
      <c r="Y1099" s="696">
        <f t="shared" si="692"/>
        <v>0</v>
      </c>
      <c r="Z1099" s="408">
        <f t="shared" si="693"/>
        <v>0</v>
      </c>
      <c r="AA1099" s="127"/>
      <c r="AB1099" s="123">
        <f t="shared" si="726"/>
        <v>0</v>
      </c>
      <c r="AC1099" s="121">
        <f t="shared" si="726"/>
        <v>0</v>
      </c>
      <c r="AD1099" s="121">
        <f t="shared" si="726"/>
        <v>0</v>
      </c>
      <c r="AE1099" s="121">
        <f t="shared" si="726"/>
        <v>0</v>
      </c>
      <c r="AF1099" s="121">
        <f t="shared" si="726"/>
        <v>0</v>
      </c>
      <c r="AG1099" s="121">
        <f t="shared" si="726"/>
        <v>0</v>
      </c>
      <c r="AH1099" s="121">
        <f t="shared" si="726"/>
        <v>0</v>
      </c>
      <c r="AI1099" s="121">
        <f t="shared" si="726"/>
        <v>0</v>
      </c>
      <c r="AJ1099" s="121">
        <f t="shared" si="726"/>
        <v>0</v>
      </c>
      <c r="AK1099" s="121">
        <f t="shared" si="726"/>
        <v>0</v>
      </c>
      <c r="AL1099" s="121">
        <f t="shared" si="726"/>
        <v>0</v>
      </c>
      <c r="AM1099" s="121">
        <f t="shared" si="726"/>
        <v>0</v>
      </c>
      <c r="AN1099" s="121">
        <f t="shared" si="726"/>
        <v>0</v>
      </c>
      <c r="AO1099" s="701">
        <f t="shared" si="726"/>
        <v>0</v>
      </c>
      <c r="AP1099" s="122"/>
      <c r="AQ1099" s="123">
        <f t="shared" si="727"/>
        <v>0</v>
      </c>
      <c r="AR1099" s="121">
        <f t="shared" si="727"/>
        <v>0</v>
      </c>
      <c r="AS1099" s="121">
        <f t="shared" si="727"/>
        <v>0</v>
      </c>
      <c r="AT1099" s="121">
        <f t="shared" si="727"/>
        <v>0</v>
      </c>
      <c r="AU1099" s="121">
        <f t="shared" si="727"/>
        <v>0</v>
      </c>
      <c r="AV1099" s="121">
        <f t="shared" si="727"/>
        <v>0</v>
      </c>
      <c r="AW1099" s="121">
        <f t="shared" si="727"/>
        <v>0</v>
      </c>
      <c r="AX1099" s="121">
        <f t="shared" si="727"/>
        <v>0</v>
      </c>
      <c r="AY1099" s="121">
        <f t="shared" si="727"/>
        <v>0</v>
      </c>
      <c r="AZ1099" s="121">
        <f t="shared" si="727"/>
        <v>0</v>
      </c>
      <c r="BA1099" s="121">
        <f t="shared" si="727"/>
        <v>0</v>
      </c>
      <c r="BB1099" s="121">
        <f t="shared" si="727"/>
        <v>0</v>
      </c>
      <c r="BC1099" s="121">
        <f t="shared" si="727"/>
        <v>0</v>
      </c>
      <c r="BD1099" s="701">
        <f t="shared" si="727"/>
        <v>0</v>
      </c>
      <c r="BE1099" s="693"/>
      <c r="BF1099" s="122">
        <f t="shared" si="694"/>
        <v>0</v>
      </c>
      <c r="BG1099" s="124"/>
      <c r="BH1099" s="122">
        <f t="shared" si="695"/>
        <v>0</v>
      </c>
      <c r="BI1099" s="124"/>
      <c r="BJ1099" s="122">
        <f t="shared" si="696"/>
        <v>0</v>
      </c>
      <c r="BK1099" s="124"/>
      <c r="BL1099" s="125">
        <f t="shared" si="697"/>
        <v>0</v>
      </c>
      <c r="BM1099" s="124"/>
      <c r="BN1099" s="123">
        <f t="shared" si="728"/>
        <v>0</v>
      </c>
      <c r="BO1099" s="126">
        <f t="shared" si="728"/>
        <v>0</v>
      </c>
      <c r="BP1099" s="127"/>
      <c r="BQ1099" s="409"/>
    </row>
    <row r="1100" spans="1:69" s="58" customFormat="1" ht="17.55" hidden="1" customHeight="1">
      <c r="A1100"/>
      <c r="B1100"/>
      <c r="C1100" s="139" t="str">
        <f t="shared" si="690"/>
        <v>H</v>
      </c>
      <c r="D1100" s="130">
        <f>$D1089</f>
        <v>0</v>
      </c>
      <c r="E1100" s="129" t="str">
        <f t="shared" ref="E1100:E1124" si="729">E505</f>
        <v>Unknown</v>
      </c>
      <c r="F1100" s="717"/>
      <c r="G1100" s="123">
        <f t="shared" si="723"/>
        <v>0</v>
      </c>
      <c r="H1100" s="121">
        <f t="shared" si="723"/>
        <v>0</v>
      </c>
      <c r="I1100" s="121">
        <f t="shared" si="723"/>
        <v>0</v>
      </c>
      <c r="J1100" s="121">
        <f t="shared" si="723"/>
        <v>0</v>
      </c>
      <c r="K1100" s="121">
        <f t="shared" si="723"/>
        <v>0</v>
      </c>
      <c r="L1100" s="121">
        <f t="shared" si="723"/>
        <v>0</v>
      </c>
      <c r="M1100" s="121">
        <f t="shared" si="723"/>
        <v>0</v>
      </c>
      <c r="N1100" s="121">
        <f t="shared" si="723"/>
        <v>0</v>
      </c>
      <c r="O1100" s="121">
        <f t="shared" si="723"/>
        <v>0</v>
      </c>
      <c r="P1100" s="126">
        <f t="shared" si="723"/>
        <v>0</v>
      </c>
      <c r="Q1100" s="122"/>
      <c r="R1100" s="408">
        <f t="shared" si="691"/>
        <v>0</v>
      </c>
      <c r="S1100" s="127"/>
      <c r="T1100" s="700">
        <f t="shared" si="724"/>
        <v>0</v>
      </c>
      <c r="U1100" s="701">
        <f t="shared" si="724"/>
        <v>0</v>
      </c>
      <c r="V1100" s="693"/>
      <c r="W1100" s="700">
        <f t="shared" si="725"/>
        <v>0</v>
      </c>
      <c r="X1100" s="126">
        <f t="shared" si="725"/>
        <v>0</v>
      </c>
      <c r="Y1100" s="696">
        <f t="shared" si="692"/>
        <v>0</v>
      </c>
      <c r="Z1100" s="128">
        <f t="shared" si="693"/>
        <v>0</v>
      </c>
      <c r="AA1100" s="127"/>
      <c r="AB1100" s="123">
        <f t="shared" si="726"/>
        <v>0</v>
      </c>
      <c r="AC1100" s="121">
        <f t="shared" si="726"/>
        <v>0</v>
      </c>
      <c r="AD1100" s="121">
        <f t="shared" si="726"/>
        <v>0</v>
      </c>
      <c r="AE1100" s="121">
        <f t="shared" si="726"/>
        <v>0</v>
      </c>
      <c r="AF1100" s="121">
        <f t="shared" si="726"/>
        <v>0</v>
      </c>
      <c r="AG1100" s="121">
        <f t="shared" si="726"/>
        <v>0</v>
      </c>
      <c r="AH1100" s="121">
        <f t="shared" si="726"/>
        <v>0</v>
      </c>
      <c r="AI1100" s="121">
        <f t="shared" si="726"/>
        <v>0</v>
      </c>
      <c r="AJ1100" s="121">
        <f t="shared" si="726"/>
        <v>0</v>
      </c>
      <c r="AK1100" s="121">
        <f t="shared" si="726"/>
        <v>0</v>
      </c>
      <c r="AL1100" s="121">
        <f t="shared" si="726"/>
        <v>0</v>
      </c>
      <c r="AM1100" s="121">
        <f t="shared" si="726"/>
        <v>0</v>
      </c>
      <c r="AN1100" s="121">
        <f t="shared" si="726"/>
        <v>0</v>
      </c>
      <c r="AO1100" s="701">
        <f t="shared" si="726"/>
        <v>0</v>
      </c>
      <c r="AP1100" s="122"/>
      <c r="AQ1100" s="123">
        <f t="shared" si="727"/>
        <v>0</v>
      </c>
      <c r="AR1100" s="121">
        <f t="shared" si="727"/>
        <v>0</v>
      </c>
      <c r="AS1100" s="121">
        <f t="shared" si="727"/>
        <v>0</v>
      </c>
      <c r="AT1100" s="121">
        <f t="shared" si="727"/>
        <v>0</v>
      </c>
      <c r="AU1100" s="121">
        <f t="shared" si="727"/>
        <v>0</v>
      </c>
      <c r="AV1100" s="121">
        <f t="shared" si="727"/>
        <v>0</v>
      </c>
      <c r="AW1100" s="121">
        <f t="shared" si="727"/>
        <v>0</v>
      </c>
      <c r="AX1100" s="121">
        <f t="shared" si="727"/>
        <v>0</v>
      </c>
      <c r="AY1100" s="121">
        <f t="shared" si="727"/>
        <v>0</v>
      </c>
      <c r="AZ1100" s="121">
        <f t="shared" si="727"/>
        <v>0</v>
      </c>
      <c r="BA1100" s="121">
        <f t="shared" si="727"/>
        <v>0</v>
      </c>
      <c r="BB1100" s="121">
        <f t="shared" si="727"/>
        <v>0</v>
      </c>
      <c r="BC1100" s="121">
        <f t="shared" si="727"/>
        <v>0</v>
      </c>
      <c r="BD1100" s="701">
        <f t="shared" si="727"/>
        <v>0</v>
      </c>
      <c r="BE1100" s="693"/>
      <c r="BF1100" s="122">
        <f t="shared" si="694"/>
        <v>0</v>
      </c>
      <c r="BG1100" s="124"/>
      <c r="BH1100" s="122">
        <f t="shared" si="695"/>
        <v>0</v>
      </c>
      <c r="BI1100" s="124"/>
      <c r="BJ1100" s="122">
        <f t="shared" si="696"/>
        <v>0</v>
      </c>
      <c r="BK1100" s="124"/>
      <c r="BL1100" s="125">
        <f t="shared" si="697"/>
        <v>0</v>
      </c>
      <c r="BM1100" s="124"/>
      <c r="BN1100" s="123">
        <f t="shared" si="728"/>
        <v>0</v>
      </c>
      <c r="BO1100" s="126">
        <f t="shared" si="728"/>
        <v>0</v>
      </c>
      <c r="BP1100" s="127"/>
      <c r="BQ1100" s="410"/>
    </row>
    <row r="1101" spans="1:69" s="58" customFormat="1" ht="17.55" hidden="1" customHeight="1">
      <c r="A1101"/>
      <c r="B1101"/>
      <c r="C1101" s="139" t="str">
        <f t="shared" si="690"/>
        <v>H</v>
      </c>
      <c r="D1101" s="130">
        <f>Parameter!G93</f>
        <v>0</v>
      </c>
      <c r="E1101" s="129" t="str">
        <f t="shared" si="729"/>
        <v>Aglaia Tech</v>
      </c>
      <c r="F1101" s="717"/>
      <c r="G1101" s="123">
        <f t="shared" si="723"/>
        <v>0</v>
      </c>
      <c r="H1101" s="121">
        <f t="shared" si="723"/>
        <v>0</v>
      </c>
      <c r="I1101" s="121">
        <f t="shared" si="723"/>
        <v>0</v>
      </c>
      <c r="J1101" s="121">
        <f t="shared" si="723"/>
        <v>0</v>
      </c>
      <c r="K1101" s="121">
        <f t="shared" si="723"/>
        <v>0</v>
      </c>
      <c r="L1101" s="121">
        <f t="shared" si="723"/>
        <v>0</v>
      </c>
      <c r="M1101" s="121">
        <f t="shared" si="723"/>
        <v>0</v>
      </c>
      <c r="N1101" s="121">
        <f t="shared" si="723"/>
        <v>0</v>
      </c>
      <c r="O1101" s="121">
        <f t="shared" si="723"/>
        <v>0</v>
      </c>
      <c r="P1101" s="126">
        <f t="shared" si="723"/>
        <v>0</v>
      </c>
      <c r="Q1101" s="122"/>
      <c r="R1101" s="408">
        <f t="shared" si="691"/>
        <v>0</v>
      </c>
      <c r="S1101" s="127"/>
      <c r="T1101" s="700">
        <f t="shared" si="724"/>
        <v>0</v>
      </c>
      <c r="U1101" s="701">
        <f t="shared" si="724"/>
        <v>0</v>
      </c>
      <c r="V1101" s="693"/>
      <c r="W1101" s="700">
        <f t="shared" si="725"/>
        <v>0</v>
      </c>
      <c r="X1101" s="126">
        <f t="shared" si="725"/>
        <v>0</v>
      </c>
      <c r="Y1101" s="696">
        <f t="shared" si="692"/>
        <v>0</v>
      </c>
      <c r="Z1101" s="128">
        <f t="shared" si="693"/>
        <v>0</v>
      </c>
      <c r="AA1101" s="127"/>
      <c r="AB1101" s="123">
        <f t="shared" si="726"/>
        <v>0</v>
      </c>
      <c r="AC1101" s="121">
        <f t="shared" si="726"/>
        <v>0</v>
      </c>
      <c r="AD1101" s="121">
        <f t="shared" si="726"/>
        <v>0</v>
      </c>
      <c r="AE1101" s="121">
        <f t="shared" si="726"/>
        <v>0</v>
      </c>
      <c r="AF1101" s="121">
        <f t="shared" si="726"/>
        <v>0</v>
      </c>
      <c r="AG1101" s="121">
        <f t="shared" si="726"/>
        <v>0</v>
      </c>
      <c r="AH1101" s="121">
        <f t="shared" si="726"/>
        <v>0</v>
      </c>
      <c r="AI1101" s="121">
        <f t="shared" si="726"/>
        <v>0</v>
      </c>
      <c r="AJ1101" s="121">
        <f t="shared" si="726"/>
        <v>0</v>
      </c>
      <c r="AK1101" s="121">
        <f t="shared" si="726"/>
        <v>0</v>
      </c>
      <c r="AL1101" s="121">
        <f t="shared" si="726"/>
        <v>0</v>
      </c>
      <c r="AM1101" s="121">
        <f t="shared" si="726"/>
        <v>0</v>
      </c>
      <c r="AN1101" s="121">
        <f t="shared" si="726"/>
        <v>0</v>
      </c>
      <c r="AO1101" s="701">
        <f t="shared" si="726"/>
        <v>0</v>
      </c>
      <c r="AP1101" s="122"/>
      <c r="AQ1101" s="123">
        <f t="shared" si="727"/>
        <v>0</v>
      </c>
      <c r="AR1101" s="121">
        <f t="shared" si="727"/>
        <v>0</v>
      </c>
      <c r="AS1101" s="121">
        <f t="shared" si="727"/>
        <v>0</v>
      </c>
      <c r="AT1101" s="121">
        <f t="shared" si="727"/>
        <v>0</v>
      </c>
      <c r="AU1101" s="121">
        <f t="shared" si="727"/>
        <v>0</v>
      </c>
      <c r="AV1101" s="121">
        <f t="shared" si="727"/>
        <v>0</v>
      </c>
      <c r="AW1101" s="121">
        <f t="shared" si="727"/>
        <v>0</v>
      </c>
      <c r="AX1101" s="121">
        <f t="shared" si="727"/>
        <v>0</v>
      </c>
      <c r="AY1101" s="121">
        <f t="shared" si="727"/>
        <v>0</v>
      </c>
      <c r="AZ1101" s="121">
        <f t="shared" si="727"/>
        <v>0</v>
      </c>
      <c r="BA1101" s="121">
        <f t="shared" si="727"/>
        <v>0</v>
      </c>
      <c r="BB1101" s="121">
        <f t="shared" si="727"/>
        <v>0</v>
      </c>
      <c r="BC1101" s="121">
        <f t="shared" si="727"/>
        <v>0</v>
      </c>
      <c r="BD1101" s="701">
        <f t="shared" si="727"/>
        <v>0</v>
      </c>
      <c r="BE1101" s="693"/>
      <c r="BF1101" s="122">
        <f t="shared" si="694"/>
        <v>0</v>
      </c>
      <c r="BG1101" s="124"/>
      <c r="BH1101" s="122">
        <f t="shared" si="695"/>
        <v>0</v>
      </c>
      <c r="BI1101" s="124"/>
      <c r="BJ1101" s="122">
        <f t="shared" si="696"/>
        <v>0</v>
      </c>
      <c r="BK1101" s="124"/>
      <c r="BL1101" s="125">
        <f t="shared" si="697"/>
        <v>0</v>
      </c>
      <c r="BM1101" s="124"/>
      <c r="BN1101" s="123">
        <f t="shared" si="728"/>
        <v>0</v>
      </c>
      <c r="BO1101" s="126">
        <f t="shared" si="728"/>
        <v>0</v>
      </c>
      <c r="BP1101" s="127"/>
      <c r="BQ1101" s="410"/>
    </row>
    <row r="1102" spans="1:69" s="58" customFormat="1" ht="17.55" hidden="1" customHeight="1">
      <c r="A1102"/>
      <c r="B1102"/>
      <c r="C1102" s="139" t="str">
        <f t="shared" si="690"/>
        <v>H</v>
      </c>
      <c r="D1102" s="130">
        <f t="shared" ref="D1102:D1134" si="730">$D1101</f>
        <v>0</v>
      </c>
      <c r="E1102" s="129" t="str">
        <f t="shared" si="729"/>
        <v>Bayer</v>
      </c>
      <c r="F1102" s="717"/>
      <c r="G1102" s="123">
        <f t="shared" si="723"/>
        <v>0</v>
      </c>
      <c r="H1102" s="121">
        <f t="shared" si="723"/>
        <v>0</v>
      </c>
      <c r="I1102" s="121">
        <f t="shared" si="723"/>
        <v>0</v>
      </c>
      <c r="J1102" s="121">
        <f t="shared" si="723"/>
        <v>0</v>
      </c>
      <c r="K1102" s="121">
        <f t="shared" si="723"/>
        <v>0</v>
      </c>
      <c r="L1102" s="121">
        <f t="shared" si="723"/>
        <v>0</v>
      </c>
      <c r="M1102" s="121">
        <f t="shared" si="723"/>
        <v>0</v>
      </c>
      <c r="N1102" s="121">
        <f t="shared" si="723"/>
        <v>0</v>
      </c>
      <c r="O1102" s="121">
        <f t="shared" si="723"/>
        <v>0</v>
      </c>
      <c r="P1102" s="126">
        <f t="shared" si="723"/>
        <v>0</v>
      </c>
      <c r="Q1102" s="122"/>
      <c r="R1102" s="408">
        <f t="shared" si="691"/>
        <v>0</v>
      </c>
      <c r="S1102" s="127"/>
      <c r="T1102" s="700">
        <f t="shared" si="724"/>
        <v>0</v>
      </c>
      <c r="U1102" s="701">
        <f t="shared" si="724"/>
        <v>0</v>
      </c>
      <c r="V1102" s="693"/>
      <c r="W1102" s="700">
        <f t="shared" si="725"/>
        <v>0</v>
      </c>
      <c r="X1102" s="126">
        <f t="shared" si="725"/>
        <v>0</v>
      </c>
      <c r="Y1102" s="696">
        <f t="shared" si="692"/>
        <v>0</v>
      </c>
      <c r="Z1102" s="128">
        <f t="shared" si="693"/>
        <v>0</v>
      </c>
      <c r="AA1102" s="127"/>
      <c r="AB1102" s="123">
        <f t="shared" si="726"/>
        <v>0</v>
      </c>
      <c r="AC1102" s="121">
        <f t="shared" si="726"/>
        <v>0</v>
      </c>
      <c r="AD1102" s="121">
        <f t="shared" si="726"/>
        <v>0</v>
      </c>
      <c r="AE1102" s="121">
        <f t="shared" si="726"/>
        <v>0</v>
      </c>
      <c r="AF1102" s="121">
        <f t="shared" si="726"/>
        <v>0</v>
      </c>
      <c r="AG1102" s="121">
        <f t="shared" si="726"/>
        <v>0</v>
      </c>
      <c r="AH1102" s="121">
        <f t="shared" si="726"/>
        <v>0</v>
      </c>
      <c r="AI1102" s="121">
        <f t="shared" si="726"/>
        <v>0</v>
      </c>
      <c r="AJ1102" s="121">
        <f t="shared" si="726"/>
        <v>0</v>
      </c>
      <c r="AK1102" s="121">
        <f t="shared" si="726"/>
        <v>0</v>
      </c>
      <c r="AL1102" s="121">
        <f t="shared" si="726"/>
        <v>0</v>
      </c>
      <c r="AM1102" s="121">
        <f t="shared" si="726"/>
        <v>0</v>
      </c>
      <c r="AN1102" s="121">
        <f t="shared" si="726"/>
        <v>0</v>
      </c>
      <c r="AO1102" s="701">
        <f t="shared" si="726"/>
        <v>0</v>
      </c>
      <c r="AP1102" s="122"/>
      <c r="AQ1102" s="123">
        <f t="shared" si="727"/>
        <v>0</v>
      </c>
      <c r="AR1102" s="121">
        <f t="shared" si="727"/>
        <v>0</v>
      </c>
      <c r="AS1102" s="121">
        <f t="shared" si="727"/>
        <v>0</v>
      </c>
      <c r="AT1102" s="121">
        <f t="shared" si="727"/>
        <v>0</v>
      </c>
      <c r="AU1102" s="121">
        <f t="shared" si="727"/>
        <v>0</v>
      </c>
      <c r="AV1102" s="121">
        <f t="shared" si="727"/>
        <v>0</v>
      </c>
      <c r="AW1102" s="121">
        <f t="shared" si="727"/>
        <v>0</v>
      </c>
      <c r="AX1102" s="121">
        <f t="shared" si="727"/>
        <v>0</v>
      </c>
      <c r="AY1102" s="121">
        <f t="shared" si="727"/>
        <v>0</v>
      </c>
      <c r="AZ1102" s="121">
        <f t="shared" si="727"/>
        <v>0</v>
      </c>
      <c r="BA1102" s="121">
        <f t="shared" si="727"/>
        <v>0</v>
      </c>
      <c r="BB1102" s="121">
        <f t="shared" si="727"/>
        <v>0</v>
      </c>
      <c r="BC1102" s="121">
        <f t="shared" si="727"/>
        <v>0</v>
      </c>
      <c r="BD1102" s="701">
        <f t="shared" si="727"/>
        <v>0</v>
      </c>
      <c r="BE1102" s="693"/>
      <c r="BF1102" s="122">
        <f t="shared" si="694"/>
        <v>0</v>
      </c>
      <c r="BG1102" s="124"/>
      <c r="BH1102" s="122">
        <f t="shared" si="695"/>
        <v>0</v>
      </c>
      <c r="BI1102" s="124"/>
      <c r="BJ1102" s="122">
        <f t="shared" si="696"/>
        <v>0</v>
      </c>
      <c r="BK1102" s="124"/>
      <c r="BL1102" s="125">
        <f t="shared" si="697"/>
        <v>0</v>
      </c>
      <c r="BM1102" s="124"/>
      <c r="BN1102" s="123">
        <f t="shared" si="728"/>
        <v>0</v>
      </c>
      <c r="BO1102" s="126">
        <f t="shared" si="728"/>
        <v>0</v>
      </c>
      <c r="BP1102" s="127"/>
      <c r="BQ1102" s="410"/>
    </row>
    <row r="1103" spans="1:69" s="58" customFormat="1" ht="17.55" hidden="1" customHeight="1">
      <c r="A1103"/>
      <c r="B1103"/>
      <c r="C1103" s="139" t="str">
        <f t="shared" si="690"/>
        <v>H</v>
      </c>
      <c r="D1103" s="130">
        <f t="shared" si="730"/>
        <v>0</v>
      </c>
      <c r="E1103" s="129" t="str">
        <f t="shared" si="729"/>
        <v>Comet</v>
      </c>
      <c r="F1103" s="717"/>
      <c r="G1103" s="123">
        <f t="shared" si="723"/>
        <v>0</v>
      </c>
      <c r="H1103" s="121">
        <f t="shared" si="723"/>
        <v>0</v>
      </c>
      <c r="I1103" s="121">
        <f t="shared" si="723"/>
        <v>0</v>
      </c>
      <c r="J1103" s="121">
        <f t="shared" si="723"/>
        <v>0</v>
      </c>
      <c r="K1103" s="121">
        <f t="shared" si="723"/>
        <v>0</v>
      </c>
      <c r="L1103" s="121">
        <f t="shared" si="723"/>
        <v>0</v>
      </c>
      <c r="M1103" s="121">
        <f t="shared" si="723"/>
        <v>0</v>
      </c>
      <c r="N1103" s="121">
        <f t="shared" si="723"/>
        <v>0</v>
      </c>
      <c r="O1103" s="121">
        <f t="shared" si="723"/>
        <v>0</v>
      </c>
      <c r="P1103" s="126">
        <f t="shared" si="723"/>
        <v>0</v>
      </c>
      <c r="Q1103" s="122"/>
      <c r="R1103" s="408">
        <f t="shared" si="691"/>
        <v>0</v>
      </c>
      <c r="S1103" s="127"/>
      <c r="T1103" s="700">
        <f t="shared" si="724"/>
        <v>0</v>
      </c>
      <c r="U1103" s="701">
        <f t="shared" si="724"/>
        <v>0</v>
      </c>
      <c r="V1103" s="693"/>
      <c r="W1103" s="700">
        <f t="shared" si="725"/>
        <v>0</v>
      </c>
      <c r="X1103" s="126">
        <f t="shared" si="725"/>
        <v>0</v>
      </c>
      <c r="Y1103" s="696">
        <f t="shared" si="692"/>
        <v>0</v>
      </c>
      <c r="Z1103" s="128">
        <f t="shared" si="693"/>
        <v>0</v>
      </c>
      <c r="AA1103" s="127"/>
      <c r="AB1103" s="123">
        <f t="shared" si="726"/>
        <v>0</v>
      </c>
      <c r="AC1103" s="121">
        <f t="shared" si="726"/>
        <v>0</v>
      </c>
      <c r="AD1103" s="121">
        <f t="shared" si="726"/>
        <v>0</v>
      </c>
      <c r="AE1103" s="121">
        <f t="shared" si="726"/>
        <v>0</v>
      </c>
      <c r="AF1103" s="121">
        <f t="shared" si="726"/>
        <v>0</v>
      </c>
      <c r="AG1103" s="121">
        <f t="shared" si="726"/>
        <v>0</v>
      </c>
      <c r="AH1103" s="121">
        <f t="shared" si="726"/>
        <v>0</v>
      </c>
      <c r="AI1103" s="121">
        <f t="shared" si="726"/>
        <v>0</v>
      </c>
      <c r="AJ1103" s="121">
        <f t="shared" si="726"/>
        <v>0</v>
      </c>
      <c r="AK1103" s="121">
        <f t="shared" si="726"/>
        <v>0</v>
      </c>
      <c r="AL1103" s="121">
        <f t="shared" si="726"/>
        <v>0</v>
      </c>
      <c r="AM1103" s="121">
        <f t="shared" si="726"/>
        <v>0</v>
      </c>
      <c r="AN1103" s="121">
        <f t="shared" si="726"/>
        <v>0</v>
      </c>
      <c r="AO1103" s="701">
        <f t="shared" si="726"/>
        <v>0</v>
      </c>
      <c r="AP1103" s="122"/>
      <c r="AQ1103" s="123">
        <f t="shared" si="727"/>
        <v>0</v>
      </c>
      <c r="AR1103" s="121">
        <f t="shared" si="727"/>
        <v>0</v>
      </c>
      <c r="AS1103" s="121">
        <f t="shared" si="727"/>
        <v>0</v>
      </c>
      <c r="AT1103" s="121">
        <f t="shared" si="727"/>
        <v>0</v>
      </c>
      <c r="AU1103" s="121">
        <f t="shared" si="727"/>
        <v>0</v>
      </c>
      <c r="AV1103" s="121">
        <f t="shared" si="727"/>
        <v>0</v>
      </c>
      <c r="AW1103" s="121">
        <f t="shared" si="727"/>
        <v>0</v>
      </c>
      <c r="AX1103" s="121">
        <f t="shared" si="727"/>
        <v>0</v>
      </c>
      <c r="AY1103" s="121">
        <f t="shared" si="727"/>
        <v>0</v>
      </c>
      <c r="AZ1103" s="121">
        <f t="shared" si="727"/>
        <v>0</v>
      </c>
      <c r="BA1103" s="121">
        <f t="shared" si="727"/>
        <v>0</v>
      </c>
      <c r="BB1103" s="121">
        <f t="shared" si="727"/>
        <v>0</v>
      </c>
      <c r="BC1103" s="121">
        <f t="shared" si="727"/>
        <v>0</v>
      </c>
      <c r="BD1103" s="701">
        <f t="shared" si="727"/>
        <v>0</v>
      </c>
      <c r="BE1103" s="693"/>
      <c r="BF1103" s="122">
        <f t="shared" si="694"/>
        <v>0</v>
      </c>
      <c r="BG1103" s="124"/>
      <c r="BH1103" s="122">
        <f t="shared" si="695"/>
        <v>0</v>
      </c>
      <c r="BI1103" s="124"/>
      <c r="BJ1103" s="122">
        <f t="shared" si="696"/>
        <v>0</v>
      </c>
      <c r="BK1103" s="124"/>
      <c r="BL1103" s="125">
        <f t="shared" si="697"/>
        <v>0</v>
      </c>
      <c r="BM1103" s="124"/>
      <c r="BN1103" s="123">
        <f t="shared" si="728"/>
        <v>0</v>
      </c>
      <c r="BO1103" s="126">
        <f t="shared" si="728"/>
        <v>0</v>
      </c>
      <c r="BP1103" s="127"/>
      <c r="BQ1103" s="410"/>
    </row>
    <row r="1104" spans="1:69" s="58" customFormat="1" ht="17.55" hidden="1" customHeight="1">
      <c r="A1104"/>
      <c r="B1104"/>
      <c r="C1104" s="139" t="str">
        <f t="shared" ref="C1104:C1167" si="731">IF(SUM(G1104:BP1104)=0, "H", "")</f>
        <v>H</v>
      </c>
      <c r="D1104" s="130">
        <f t="shared" si="730"/>
        <v>0</v>
      </c>
      <c r="E1104" s="129" t="str">
        <f t="shared" si="729"/>
        <v>Dongjin Semichem</v>
      </c>
      <c r="F1104" s="717"/>
      <c r="G1104" s="123">
        <f t="shared" si="723"/>
        <v>0</v>
      </c>
      <c r="H1104" s="121">
        <f t="shared" si="723"/>
        <v>0</v>
      </c>
      <c r="I1104" s="121">
        <f t="shared" si="723"/>
        <v>0</v>
      </c>
      <c r="J1104" s="121">
        <f t="shared" si="723"/>
        <v>0</v>
      </c>
      <c r="K1104" s="121">
        <f t="shared" si="723"/>
        <v>0</v>
      </c>
      <c r="L1104" s="121">
        <f t="shared" si="723"/>
        <v>0</v>
      </c>
      <c r="M1104" s="121">
        <f t="shared" si="723"/>
        <v>0</v>
      </c>
      <c r="N1104" s="121">
        <f t="shared" si="723"/>
        <v>0</v>
      </c>
      <c r="O1104" s="121">
        <f t="shared" si="723"/>
        <v>0</v>
      </c>
      <c r="P1104" s="126">
        <f t="shared" si="723"/>
        <v>0</v>
      </c>
      <c r="Q1104" s="122"/>
      <c r="R1104" s="408">
        <f t="shared" ref="R1104:R1167" si="732">SUMIFS(Share, Y, $E$3, Config, $R$11, P, R$15, LType, $D1104, MSup, $E1104)</f>
        <v>0</v>
      </c>
      <c r="S1104" s="127"/>
      <c r="T1104" s="700">
        <f t="shared" si="724"/>
        <v>0</v>
      </c>
      <c r="U1104" s="701">
        <f t="shared" si="724"/>
        <v>0</v>
      </c>
      <c r="V1104" s="693"/>
      <c r="W1104" s="700">
        <f t="shared" si="725"/>
        <v>0</v>
      </c>
      <c r="X1104" s="126">
        <f t="shared" si="725"/>
        <v>0</v>
      </c>
      <c r="Y1104" s="696">
        <f t="shared" ref="Y1104:Y1167" si="733">SUMIF(Y_A_P_T_S,$E$3&amp;"_"&amp;$X$11&amp;"_"&amp;Y$15&amp;"_"&amp;$D1104&amp;"_"&amp;$E1104, Share)</f>
        <v>0</v>
      </c>
      <c r="Z1104" s="128">
        <f t="shared" ref="Z1104:Z1167" si="734">SUMIFS(Share, Y, $E$3, Config, $Z$11, P, Z$15, LType, $D1104, MSup, $E1104)</f>
        <v>0</v>
      </c>
      <c r="AA1104" s="127"/>
      <c r="AB1104" s="123">
        <f t="shared" si="726"/>
        <v>0</v>
      </c>
      <c r="AC1104" s="121">
        <f t="shared" si="726"/>
        <v>0</v>
      </c>
      <c r="AD1104" s="121">
        <f t="shared" si="726"/>
        <v>0</v>
      </c>
      <c r="AE1104" s="121">
        <f t="shared" si="726"/>
        <v>0</v>
      </c>
      <c r="AF1104" s="121">
        <f t="shared" si="726"/>
        <v>0</v>
      </c>
      <c r="AG1104" s="121">
        <f t="shared" si="726"/>
        <v>0</v>
      </c>
      <c r="AH1104" s="121">
        <f t="shared" si="726"/>
        <v>0</v>
      </c>
      <c r="AI1104" s="121">
        <f t="shared" si="726"/>
        <v>0</v>
      </c>
      <c r="AJ1104" s="121">
        <f t="shared" si="726"/>
        <v>0</v>
      </c>
      <c r="AK1104" s="121">
        <f t="shared" si="726"/>
        <v>0</v>
      </c>
      <c r="AL1104" s="121">
        <f t="shared" si="726"/>
        <v>0</v>
      </c>
      <c r="AM1104" s="121">
        <f t="shared" si="726"/>
        <v>0</v>
      </c>
      <c r="AN1104" s="121">
        <f t="shared" si="726"/>
        <v>0</v>
      </c>
      <c r="AO1104" s="701">
        <f t="shared" si="726"/>
        <v>0</v>
      </c>
      <c r="AP1104" s="122"/>
      <c r="AQ1104" s="123">
        <f t="shared" si="727"/>
        <v>0</v>
      </c>
      <c r="AR1104" s="121">
        <f t="shared" si="727"/>
        <v>0</v>
      </c>
      <c r="AS1104" s="121">
        <f t="shared" si="727"/>
        <v>0</v>
      </c>
      <c r="AT1104" s="121">
        <f t="shared" si="727"/>
        <v>0</v>
      </c>
      <c r="AU1104" s="121">
        <f t="shared" si="727"/>
        <v>0</v>
      </c>
      <c r="AV1104" s="121">
        <f t="shared" si="727"/>
        <v>0</v>
      </c>
      <c r="AW1104" s="121">
        <f t="shared" si="727"/>
        <v>0</v>
      </c>
      <c r="AX1104" s="121">
        <f t="shared" si="727"/>
        <v>0</v>
      </c>
      <c r="AY1104" s="121">
        <f t="shared" si="727"/>
        <v>0</v>
      </c>
      <c r="AZ1104" s="121">
        <f t="shared" si="727"/>
        <v>0</v>
      </c>
      <c r="BA1104" s="121">
        <f t="shared" si="727"/>
        <v>0</v>
      </c>
      <c r="BB1104" s="121">
        <f t="shared" si="727"/>
        <v>0</v>
      </c>
      <c r="BC1104" s="121">
        <f t="shared" si="727"/>
        <v>0</v>
      </c>
      <c r="BD1104" s="701">
        <f t="shared" si="727"/>
        <v>0</v>
      </c>
      <c r="BE1104" s="693"/>
      <c r="BF1104" s="122">
        <f t="shared" ref="BF1104:BF1167" si="735">SUMIFS(Share, Y, $E$3, Config, $BF$11, P, BF$15, LType, $D1104, MSup, $E1104)</f>
        <v>0</v>
      </c>
      <c r="BG1104" s="124"/>
      <c r="BH1104" s="122">
        <f t="shared" ref="BH1104:BH1167" si="736">SUMIFS(Share, Y, $E$3, Config, $BH$11, P, BH$15, LType, $D1104, MSup, $E1104)</f>
        <v>0</v>
      </c>
      <c r="BI1104" s="124"/>
      <c r="BJ1104" s="122">
        <f t="shared" ref="BJ1104:BJ1167" si="737">SUMIFS(Share, Y, $E$3, Config, $BJ$11, P, BJ$15, LType, $D1104, MSup, $E1104)</f>
        <v>0</v>
      </c>
      <c r="BK1104" s="124"/>
      <c r="BL1104" s="125">
        <f t="shared" ref="BL1104:BL1167" si="738">SUMIFS(Share, Y, $E$3, Config, $BL$11, P, BL$15, LType, $D1104, MSup, $E1104)</f>
        <v>0</v>
      </c>
      <c r="BM1104" s="124"/>
      <c r="BN1104" s="123">
        <f t="shared" si="728"/>
        <v>0</v>
      </c>
      <c r="BO1104" s="126">
        <f t="shared" si="728"/>
        <v>0</v>
      </c>
      <c r="BP1104" s="127"/>
      <c r="BQ1104" s="410"/>
    </row>
    <row r="1105" spans="1:69" s="58" customFormat="1" ht="17.55" hidden="1" customHeight="1">
      <c r="A1105"/>
      <c r="B1105"/>
      <c r="C1105" s="139" t="str">
        <f t="shared" si="731"/>
        <v>H</v>
      </c>
      <c r="D1105" s="130">
        <f t="shared" si="730"/>
        <v>0</v>
      </c>
      <c r="E1105" s="129" t="str">
        <f t="shared" si="729"/>
        <v>Duksan Neolux</v>
      </c>
      <c r="F1105" s="717"/>
      <c r="G1105" s="123">
        <f t="shared" si="723"/>
        <v>0</v>
      </c>
      <c r="H1105" s="121">
        <f t="shared" si="723"/>
        <v>0</v>
      </c>
      <c r="I1105" s="121">
        <f t="shared" si="723"/>
        <v>0</v>
      </c>
      <c r="J1105" s="121">
        <f t="shared" si="723"/>
        <v>0</v>
      </c>
      <c r="K1105" s="121">
        <f t="shared" si="723"/>
        <v>0</v>
      </c>
      <c r="L1105" s="121">
        <f t="shared" si="723"/>
        <v>0</v>
      </c>
      <c r="M1105" s="121">
        <f t="shared" si="723"/>
        <v>0</v>
      </c>
      <c r="N1105" s="121">
        <f t="shared" si="723"/>
        <v>0</v>
      </c>
      <c r="O1105" s="121">
        <f t="shared" si="723"/>
        <v>0</v>
      </c>
      <c r="P1105" s="126">
        <f t="shared" si="723"/>
        <v>0</v>
      </c>
      <c r="Q1105" s="122"/>
      <c r="R1105" s="408">
        <f t="shared" si="732"/>
        <v>0</v>
      </c>
      <c r="S1105" s="127"/>
      <c r="T1105" s="700">
        <f t="shared" si="724"/>
        <v>0</v>
      </c>
      <c r="U1105" s="701">
        <f t="shared" si="724"/>
        <v>0</v>
      </c>
      <c r="V1105" s="693"/>
      <c r="W1105" s="700">
        <f t="shared" si="725"/>
        <v>0</v>
      </c>
      <c r="X1105" s="126">
        <f t="shared" si="725"/>
        <v>0</v>
      </c>
      <c r="Y1105" s="696">
        <f t="shared" si="733"/>
        <v>0</v>
      </c>
      <c r="Z1105" s="128">
        <f t="shared" si="734"/>
        <v>0</v>
      </c>
      <c r="AA1105" s="127"/>
      <c r="AB1105" s="123">
        <f t="shared" si="726"/>
        <v>0</v>
      </c>
      <c r="AC1105" s="121">
        <f t="shared" si="726"/>
        <v>0</v>
      </c>
      <c r="AD1105" s="121">
        <f t="shared" si="726"/>
        <v>0</v>
      </c>
      <c r="AE1105" s="121">
        <f t="shared" si="726"/>
        <v>0</v>
      </c>
      <c r="AF1105" s="121">
        <f t="shared" si="726"/>
        <v>0</v>
      </c>
      <c r="AG1105" s="121">
        <f t="shared" si="726"/>
        <v>0</v>
      </c>
      <c r="AH1105" s="121">
        <f t="shared" si="726"/>
        <v>0</v>
      </c>
      <c r="AI1105" s="121">
        <f t="shared" si="726"/>
        <v>0</v>
      </c>
      <c r="AJ1105" s="121">
        <f t="shared" si="726"/>
        <v>0</v>
      </c>
      <c r="AK1105" s="121">
        <f t="shared" si="726"/>
        <v>0</v>
      </c>
      <c r="AL1105" s="121">
        <f t="shared" si="726"/>
        <v>0</v>
      </c>
      <c r="AM1105" s="121">
        <f t="shared" si="726"/>
        <v>0</v>
      </c>
      <c r="AN1105" s="121">
        <f t="shared" si="726"/>
        <v>0</v>
      </c>
      <c r="AO1105" s="701">
        <f t="shared" si="726"/>
        <v>0</v>
      </c>
      <c r="AP1105" s="122"/>
      <c r="AQ1105" s="123">
        <f t="shared" si="727"/>
        <v>0</v>
      </c>
      <c r="AR1105" s="121">
        <f t="shared" si="727"/>
        <v>0</v>
      </c>
      <c r="AS1105" s="121">
        <f t="shared" si="727"/>
        <v>0</v>
      </c>
      <c r="AT1105" s="121">
        <f t="shared" si="727"/>
        <v>0</v>
      </c>
      <c r="AU1105" s="121">
        <f t="shared" si="727"/>
        <v>0</v>
      </c>
      <c r="AV1105" s="121">
        <f t="shared" si="727"/>
        <v>0</v>
      </c>
      <c r="AW1105" s="121">
        <f t="shared" si="727"/>
        <v>0</v>
      </c>
      <c r="AX1105" s="121">
        <f t="shared" si="727"/>
        <v>0</v>
      </c>
      <c r="AY1105" s="121">
        <f t="shared" si="727"/>
        <v>0</v>
      </c>
      <c r="AZ1105" s="121">
        <f t="shared" si="727"/>
        <v>0</v>
      </c>
      <c r="BA1105" s="121">
        <f t="shared" si="727"/>
        <v>0</v>
      </c>
      <c r="BB1105" s="121">
        <f t="shared" si="727"/>
        <v>0</v>
      </c>
      <c r="BC1105" s="121">
        <f t="shared" si="727"/>
        <v>0</v>
      </c>
      <c r="BD1105" s="701">
        <f t="shared" si="727"/>
        <v>0</v>
      </c>
      <c r="BE1105" s="693"/>
      <c r="BF1105" s="122">
        <f t="shared" si="735"/>
        <v>0</v>
      </c>
      <c r="BG1105" s="124"/>
      <c r="BH1105" s="122">
        <f t="shared" si="736"/>
        <v>0</v>
      </c>
      <c r="BI1105" s="124"/>
      <c r="BJ1105" s="122">
        <f t="shared" si="737"/>
        <v>0</v>
      </c>
      <c r="BK1105" s="124"/>
      <c r="BL1105" s="125">
        <f t="shared" si="738"/>
        <v>0</v>
      </c>
      <c r="BM1105" s="124"/>
      <c r="BN1105" s="123">
        <f t="shared" si="728"/>
        <v>0</v>
      </c>
      <c r="BO1105" s="126">
        <f t="shared" si="728"/>
        <v>0</v>
      </c>
      <c r="BP1105" s="127"/>
      <c r="BQ1105" s="410"/>
    </row>
    <row r="1106" spans="1:69" s="58" customFormat="1" ht="17.55" hidden="1" customHeight="1">
      <c r="A1106"/>
      <c r="B1106"/>
      <c r="C1106" s="139" t="str">
        <f t="shared" si="731"/>
        <v>H</v>
      </c>
      <c r="D1106" s="130">
        <f t="shared" si="730"/>
        <v>0</v>
      </c>
      <c r="E1106" s="129" t="str">
        <f t="shared" si="729"/>
        <v>DuPont</v>
      </c>
      <c r="F1106" s="717"/>
      <c r="G1106" s="123">
        <f t="shared" ref="G1106:P1115" si="739">SUMIFS(Share, Y, $E$3, Config, $G$11, P, G$15, LType, $D1106, MSup, $E1106)</f>
        <v>0</v>
      </c>
      <c r="H1106" s="121">
        <f t="shared" si="739"/>
        <v>0</v>
      </c>
      <c r="I1106" s="121">
        <f t="shared" si="739"/>
        <v>0</v>
      </c>
      <c r="J1106" s="121">
        <f t="shared" si="739"/>
        <v>0</v>
      </c>
      <c r="K1106" s="121">
        <f t="shared" si="739"/>
        <v>0</v>
      </c>
      <c r="L1106" s="121">
        <f t="shared" si="739"/>
        <v>0</v>
      </c>
      <c r="M1106" s="121">
        <f t="shared" si="739"/>
        <v>0</v>
      </c>
      <c r="N1106" s="121">
        <f t="shared" si="739"/>
        <v>0</v>
      </c>
      <c r="O1106" s="121">
        <f t="shared" si="739"/>
        <v>0</v>
      </c>
      <c r="P1106" s="126">
        <f t="shared" si="739"/>
        <v>0</v>
      </c>
      <c r="Q1106" s="122"/>
      <c r="R1106" s="408">
        <f t="shared" si="732"/>
        <v>0</v>
      </c>
      <c r="S1106" s="127"/>
      <c r="T1106" s="700">
        <f t="shared" si="724"/>
        <v>0</v>
      </c>
      <c r="U1106" s="701">
        <f t="shared" si="724"/>
        <v>0</v>
      </c>
      <c r="V1106" s="693"/>
      <c r="W1106" s="700">
        <f t="shared" si="725"/>
        <v>0</v>
      </c>
      <c r="X1106" s="126">
        <f t="shared" si="725"/>
        <v>0</v>
      </c>
      <c r="Y1106" s="696">
        <f t="shared" si="733"/>
        <v>0</v>
      </c>
      <c r="Z1106" s="128">
        <f t="shared" si="734"/>
        <v>0</v>
      </c>
      <c r="AA1106" s="127"/>
      <c r="AB1106" s="123">
        <f t="shared" ref="AB1106:AO1115" si="740">SUMIFS(Share, Y, $E$3, Config, $AB$11, P, AB$15, LType, $D1106, MSup, $E1106)</f>
        <v>0</v>
      </c>
      <c r="AC1106" s="121">
        <f t="shared" si="740"/>
        <v>0</v>
      </c>
      <c r="AD1106" s="121">
        <f t="shared" si="740"/>
        <v>0</v>
      </c>
      <c r="AE1106" s="121">
        <f t="shared" si="740"/>
        <v>0</v>
      </c>
      <c r="AF1106" s="121">
        <f t="shared" si="740"/>
        <v>0</v>
      </c>
      <c r="AG1106" s="121">
        <f t="shared" si="740"/>
        <v>0</v>
      </c>
      <c r="AH1106" s="121">
        <f t="shared" si="740"/>
        <v>0</v>
      </c>
      <c r="AI1106" s="121">
        <f t="shared" si="740"/>
        <v>0</v>
      </c>
      <c r="AJ1106" s="121">
        <f t="shared" si="740"/>
        <v>0</v>
      </c>
      <c r="AK1106" s="121">
        <f t="shared" si="740"/>
        <v>0</v>
      </c>
      <c r="AL1106" s="121">
        <f t="shared" si="740"/>
        <v>0</v>
      </c>
      <c r="AM1106" s="121">
        <f t="shared" si="740"/>
        <v>0</v>
      </c>
      <c r="AN1106" s="121">
        <f t="shared" si="740"/>
        <v>0</v>
      </c>
      <c r="AO1106" s="701">
        <f t="shared" si="740"/>
        <v>0</v>
      </c>
      <c r="AP1106" s="122"/>
      <c r="AQ1106" s="123">
        <f t="shared" ref="AQ1106:BD1115" si="741">SUMIFS(Share, Y, $E$3, Config, $AQ$11, P, AQ$15, LType, $D1106, MSup, $E1106)</f>
        <v>0</v>
      </c>
      <c r="AR1106" s="121">
        <f t="shared" si="741"/>
        <v>0</v>
      </c>
      <c r="AS1106" s="121">
        <f t="shared" si="741"/>
        <v>0</v>
      </c>
      <c r="AT1106" s="121">
        <f t="shared" si="741"/>
        <v>0</v>
      </c>
      <c r="AU1106" s="121">
        <f t="shared" si="741"/>
        <v>0</v>
      </c>
      <c r="AV1106" s="121">
        <f t="shared" si="741"/>
        <v>0</v>
      </c>
      <c r="AW1106" s="121">
        <f t="shared" si="741"/>
        <v>0</v>
      </c>
      <c r="AX1106" s="121">
        <f t="shared" si="741"/>
        <v>0</v>
      </c>
      <c r="AY1106" s="121">
        <f t="shared" si="741"/>
        <v>0</v>
      </c>
      <c r="AZ1106" s="121">
        <f t="shared" si="741"/>
        <v>0</v>
      </c>
      <c r="BA1106" s="121">
        <f t="shared" si="741"/>
        <v>0</v>
      </c>
      <c r="BB1106" s="121">
        <f t="shared" si="741"/>
        <v>0</v>
      </c>
      <c r="BC1106" s="121">
        <f t="shared" si="741"/>
        <v>0</v>
      </c>
      <c r="BD1106" s="701">
        <f t="shared" si="741"/>
        <v>0</v>
      </c>
      <c r="BE1106" s="693"/>
      <c r="BF1106" s="122">
        <f t="shared" si="735"/>
        <v>0</v>
      </c>
      <c r="BG1106" s="124"/>
      <c r="BH1106" s="122">
        <f t="shared" si="736"/>
        <v>0</v>
      </c>
      <c r="BI1106" s="124"/>
      <c r="BJ1106" s="122">
        <f t="shared" si="737"/>
        <v>0</v>
      </c>
      <c r="BK1106" s="124"/>
      <c r="BL1106" s="125">
        <f t="shared" si="738"/>
        <v>0</v>
      </c>
      <c r="BM1106" s="124"/>
      <c r="BN1106" s="123">
        <f t="shared" si="728"/>
        <v>0</v>
      </c>
      <c r="BO1106" s="126">
        <f t="shared" si="728"/>
        <v>0</v>
      </c>
      <c r="BP1106" s="127"/>
      <c r="BQ1106" s="410"/>
    </row>
    <row r="1107" spans="1:69" s="58" customFormat="1" ht="17.55" hidden="1" customHeight="1">
      <c r="A1107"/>
      <c r="B1107"/>
      <c r="C1107" s="139" t="str">
        <f t="shared" si="731"/>
        <v>H</v>
      </c>
      <c r="D1107" s="130">
        <f t="shared" si="730"/>
        <v>0</v>
      </c>
      <c r="E1107" s="129" t="str">
        <f t="shared" si="729"/>
        <v>EMT</v>
      </c>
      <c r="F1107" s="717"/>
      <c r="G1107" s="123">
        <f t="shared" si="739"/>
        <v>0</v>
      </c>
      <c r="H1107" s="121">
        <f t="shared" si="739"/>
        <v>0</v>
      </c>
      <c r="I1107" s="121">
        <f t="shared" si="739"/>
        <v>0</v>
      </c>
      <c r="J1107" s="121">
        <f t="shared" si="739"/>
        <v>0</v>
      </c>
      <c r="K1107" s="121">
        <f t="shared" si="739"/>
        <v>0</v>
      </c>
      <c r="L1107" s="121">
        <f t="shared" si="739"/>
        <v>0</v>
      </c>
      <c r="M1107" s="121">
        <f t="shared" si="739"/>
        <v>0</v>
      </c>
      <c r="N1107" s="121">
        <f t="shared" si="739"/>
        <v>0</v>
      </c>
      <c r="O1107" s="121">
        <f t="shared" si="739"/>
        <v>0</v>
      </c>
      <c r="P1107" s="126">
        <f t="shared" si="739"/>
        <v>0</v>
      </c>
      <c r="Q1107" s="122"/>
      <c r="R1107" s="408">
        <f t="shared" si="732"/>
        <v>0</v>
      </c>
      <c r="S1107" s="127"/>
      <c r="T1107" s="700">
        <f t="shared" si="724"/>
        <v>0</v>
      </c>
      <c r="U1107" s="701">
        <f t="shared" si="724"/>
        <v>0</v>
      </c>
      <c r="V1107" s="693"/>
      <c r="W1107" s="700">
        <f t="shared" si="725"/>
        <v>0</v>
      </c>
      <c r="X1107" s="126">
        <f t="shared" si="725"/>
        <v>0</v>
      </c>
      <c r="Y1107" s="696">
        <f t="shared" si="733"/>
        <v>0</v>
      </c>
      <c r="Z1107" s="128">
        <f t="shared" si="734"/>
        <v>0</v>
      </c>
      <c r="AA1107" s="127"/>
      <c r="AB1107" s="123">
        <f t="shared" si="740"/>
        <v>0</v>
      </c>
      <c r="AC1107" s="121">
        <f t="shared" si="740"/>
        <v>0</v>
      </c>
      <c r="AD1107" s="121">
        <f t="shared" si="740"/>
        <v>0</v>
      </c>
      <c r="AE1107" s="121">
        <f t="shared" si="740"/>
        <v>0</v>
      </c>
      <c r="AF1107" s="121">
        <f t="shared" si="740"/>
        <v>0</v>
      </c>
      <c r="AG1107" s="121">
        <f t="shared" si="740"/>
        <v>0</v>
      </c>
      <c r="AH1107" s="121">
        <f t="shared" si="740"/>
        <v>0</v>
      </c>
      <c r="AI1107" s="121">
        <f t="shared" si="740"/>
        <v>0</v>
      </c>
      <c r="AJ1107" s="121">
        <f t="shared" si="740"/>
        <v>0</v>
      </c>
      <c r="AK1107" s="121">
        <f t="shared" si="740"/>
        <v>0</v>
      </c>
      <c r="AL1107" s="121">
        <f t="shared" si="740"/>
        <v>0</v>
      </c>
      <c r="AM1107" s="121">
        <f t="shared" si="740"/>
        <v>0</v>
      </c>
      <c r="AN1107" s="121">
        <f t="shared" si="740"/>
        <v>0</v>
      </c>
      <c r="AO1107" s="701">
        <f t="shared" si="740"/>
        <v>0</v>
      </c>
      <c r="AP1107" s="122"/>
      <c r="AQ1107" s="123">
        <f t="shared" si="741"/>
        <v>0</v>
      </c>
      <c r="AR1107" s="121">
        <f t="shared" si="741"/>
        <v>0</v>
      </c>
      <c r="AS1107" s="121">
        <f t="shared" si="741"/>
        <v>0</v>
      </c>
      <c r="AT1107" s="121">
        <f t="shared" si="741"/>
        <v>0</v>
      </c>
      <c r="AU1107" s="121">
        <f t="shared" si="741"/>
        <v>0</v>
      </c>
      <c r="AV1107" s="121">
        <f t="shared" si="741"/>
        <v>0</v>
      </c>
      <c r="AW1107" s="121">
        <f t="shared" si="741"/>
        <v>0</v>
      </c>
      <c r="AX1107" s="121">
        <f t="shared" si="741"/>
        <v>0</v>
      </c>
      <c r="AY1107" s="121">
        <f t="shared" si="741"/>
        <v>0</v>
      </c>
      <c r="AZ1107" s="121">
        <f t="shared" si="741"/>
        <v>0</v>
      </c>
      <c r="BA1107" s="121">
        <f t="shared" si="741"/>
        <v>0</v>
      </c>
      <c r="BB1107" s="121">
        <f t="shared" si="741"/>
        <v>0</v>
      </c>
      <c r="BC1107" s="121">
        <f t="shared" si="741"/>
        <v>0</v>
      </c>
      <c r="BD1107" s="701">
        <f t="shared" si="741"/>
        <v>0</v>
      </c>
      <c r="BE1107" s="693"/>
      <c r="BF1107" s="122">
        <f t="shared" si="735"/>
        <v>0</v>
      </c>
      <c r="BG1107" s="124"/>
      <c r="BH1107" s="122">
        <f t="shared" si="736"/>
        <v>0</v>
      </c>
      <c r="BI1107" s="124"/>
      <c r="BJ1107" s="122">
        <f t="shared" si="737"/>
        <v>0</v>
      </c>
      <c r="BK1107" s="124"/>
      <c r="BL1107" s="125">
        <f t="shared" si="738"/>
        <v>0</v>
      </c>
      <c r="BM1107" s="124"/>
      <c r="BN1107" s="123">
        <f t="shared" si="728"/>
        <v>0</v>
      </c>
      <c r="BO1107" s="126">
        <f t="shared" si="728"/>
        <v>0</v>
      </c>
      <c r="BP1107" s="127"/>
      <c r="BQ1107" s="410"/>
    </row>
    <row r="1108" spans="1:69" s="58" customFormat="1" ht="17.55" hidden="1" customHeight="1">
      <c r="A1108"/>
      <c r="B1108"/>
      <c r="C1108" s="139" t="str">
        <f t="shared" si="731"/>
        <v>H</v>
      </c>
      <c r="D1108" s="130">
        <f t="shared" si="730"/>
        <v>0</v>
      </c>
      <c r="E1108" s="129" t="str">
        <f t="shared" si="729"/>
        <v>Hodogaya</v>
      </c>
      <c r="F1108" s="717"/>
      <c r="G1108" s="123">
        <f t="shared" si="739"/>
        <v>0</v>
      </c>
      <c r="H1108" s="121">
        <f t="shared" si="739"/>
        <v>0</v>
      </c>
      <c r="I1108" s="121">
        <f t="shared" si="739"/>
        <v>0</v>
      </c>
      <c r="J1108" s="121">
        <f t="shared" si="739"/>
        <v>0</v>
      </c>
      <c r="K1108" s="121">
        <f t="shared" si="739"/>
        <v>0</v>
      </c>
      <c r="L1108" s="121">
        <f t="shared" si="739"/>
        <v>0</v>
      </c>
      <c r="M1108" s="121">
        <f t="shared" si="739"/>
        <v>0</v>
      </c>
      <c r="N1108" s="121">
        <f t="shared" si="739"/>
        <v>0</v>
      </c>
      <c r="O1108" s="121">
        <f t="shared" si="739"/>
        <v>0</v>
      </c>
      <c r="P1108" s="126">
        <f t="shared" si="739"/>
        <v>0</v>
      </c>
      <c r="Q1108" s="122"/>
      <c r="R1108" s="408">
        <f t="shared" si="732"/>
        <v>0</v>
      </c>
      <c r="S1108" s="127"/>
      <c r="T1108" s="700">
        <f t="shared" si="724"/>
        <v>0</v>
      </c>
      <c r="U1108" s="701">
        <f t="shared" si="724"/>
        <v>0</v>
      </c>
      <c r="V1108" s="693"/>
      <c r="W1108" s="700">
        <f t="shared" si="725"/>
        <v>0</v>
      </c>
      <c r="X1108" s="126">
        <f t="shared" si="725"/>
        <v>0</v>
      </c>
      <c r="Y1108" s="696">
        <f t="shared" si="733"/>
        <v>0</v>
      </c>
      <c r="Z1108" s="128">
        <f t="shared" si="734"/>
        <v>0</v>
      </c>
      <c r="AA1108" s="127"/>
      <c r="AB1108" s="123">
        <f t="shared" si="740"/>
        <v>0</v>
      </c>
      <c r="AC1108" s="121">
        <f t="shared" si="740"/>
        <v>0</v>
      </c>
      <c r="AD1108" s="121">
        <f t="shared" si="740"/>
        <v>0</v>
      </c>
      <c r="AE1108" s="121">
        <f t="shared" si="740"/>
        <v>0</v>
      </c>
      <c r="AF1108" s="121">
        <f t="shared" si="740"/>
        <v>0</v>
      </c>
      <c r="AG1108" s="121">
        <f t="shared" si="740"/>
        <v>0</v>
      </c>
      <c r="AH1108" s="121">
        <f t="shared" si="740"/>
        <v>0</v>
      </c>
      <c r="AI1108" s="121">
        <f t="shared" si="740"/>
        <v>0</v>
      </c>
      <c r="AJ1108" s="121">
        <f t="shared" si="740"/>
        <v>0</v>
      </c>
      <c r="AK1108" s="121">
        <f t="shared" si="740"/>
        <v>0</v>
      </c>
      <c r="AL1108" s="121">
        <f t="shared" si="740"/>
        <v>0</v>
      </c>
      <c r="AM1108" s="121">
        <f t="shared" si="740"/>
        <v>0</v>
      </c>
      <c r="AN1108" s="121">
        <f t="shared" si="740"/>
        <v>0</v>
      </c>
      <c r="AO1108" s="701">
        <f t="shared" si="740"/>
        <v>0</v>
      </c>
      <c r="AP1108" s="122"/>
      <c r="AQ1108" s="123">
        <f t="shared" si="741"/>
        <v>0</v>
      </c>
      <c r="AR1108" s="121">
        <f t="shared" si="741"/>
        <v>0</v>
      </c>
      <c r="AS1108" s="121">
        <f t="shared" si="741"/>
        <v>0</v>
      </c>
      <c r="AT1108" s="121">
        <f t="shared" si="741"/>
        <v>0</v>
      </c>
      <c r="AU1108" s="121">
        <f t="shared" si="741"/>
        <v>0</v>
      </c>
      <c r="AV1108" s="121">
        <f t="shared" si="741"/>
        <v>0</v>
      </c>
      <c r="AW1108" s="121">
        <f t="shared" si="741"/>
        <v>0</v>
      </c>
      <c r="AX1108" s="121">
        <f t="shared" si="741"/>
        <v>0</v>
      </c>
      <c r="AY1108" s="121">
        <f t="shared" si="741"/>
        <v>0</v>
      </c>
      <c r="AZ1108" s="121">
        <f t="shared" si="741"/>
        <v>0</v>
      </c>
      <c r="BA1108" s="121">
        <f t="shared" si="741"/>
        <v>0</v>
      </c>
      <c r="BB1108" s="121">
        <f t="shared" si="741"/>
        <v>0</v>
      </c>
      <c r="BC1108" s="121">
        <f t="shared" si="741"/>
        <v>0</v>
      </c>
      <c r="BD1108" s="701">
        <f t="shared" si="741"/>
        <v>0</v>
      </c>
      <c r="BE1108" s="693"/>
      <c r="BF1108" s="122">
        <f t="shared" si="735"/>
        <v>0</v>
      </c>
      <c r="BG1108" s="124"/>
      <c r="BH1108" s="122">
        <f t="shared" si="736"/>
        <v>0</v>
      </c>
      <c r="BI1108" s="124"/>
      <c r="BJ1108" s="122">
        <f t="shared" si="737"/>
        <v>0</v>
      </c>
      <c r="BK1108" s="124"/>
      <c r="BL1108" s="125">
        <f t="shared" si="738"/>
        <v>0</v>
      </c>
      <c r="BM1108" s="124"/>
      <c r="BN1108" s="123">
        <f t="shared" si="728"/>
        <v>0</v>
      </c>
      <c r="BO1108" s="126">
        <f t="shared" si="728"/>
        <v>0</v>
      </c>
      <c r="BP1108" s="127"/>
      <c r="BQ1108" s="410"/>
    </row>
    <row r="1109" spans="1:69" s="58" customFormat="1" ht="17.55" hidden="1" customHeight="1">
      <c r="A1109"/>
      <c r="B1109"/>
      <c r="C1109" s="139" t="str">
        <f t="shared" si="731"/>
        <v>H</v>
      </c>
      <c r="D1109" s="130">
        <f t="shared" si="730"/>
        <v>0</v>
      </c>
      <c r="E1109" s="129" t="str">
        <f t="shared" si="729"/>
        <v>Hyperion</v>
      </c>
      <c r="F1109" s="717"/>
      <c r="G1109" s="123">
        <f t="shared" si="739"/>
        <v>0</v>
      </c>
      <c r="H1109" s="121">
        <f t="shared" si="739"/>
        <v>0</v>
      </c>
      <c r="I1109" s="121">
        <f t="shared" si="739"/>
        <v>0</v>
      </c>
      <c r="J1109" s="121">
        <f t="shared" si="739"/>
        <v>0</v>
      </c>
      <c r="K1109" s="121">
        <f t="shared" si="739"/>
        <v>0</v>
      </c>
      <c r="L1109" s="121">
        <f t="shared" si="739"/>
        <v>0</v>
      </c>
      <c r="M1109" s="121">
        <f t="shared" si="739"/>
        <v>0</v>
      </c>
      <c r="N1109" s="121">
        <f t="shared" si="739"/>
        <v>0</v>
      </c>
      <c r="O1109" s="121">
        <f t="shared" si="739"/>
        <v>0</v>
      </c>
      <c r="P1109" s="126">
        <f t="shared" si="739"/>
        <v>0</v>
      </c>
      <c r="Q1109" s="122"/>
      <c r="R1109" s="408">
        <f t="shared" si="732"/>
        <v>0</v>
      </c>
      <c r="S1109" s="127"/>
      <c r="T1109" s="700">
        <f t="shared" si="724"/>
        <v>0</v>
      </c>
      <c r="U1109" s="701">
        <f t="shared" si="724"/>
        <v>0</v>
      </c>
      <c r="V1109" s="693"/>
      <c r="W1109" s="700">
        <f t="shared" si="725"/>
        <v>0</v>
      </c>
      <c r="X1109" s="126">
        <f t="shared" si="725"/>
        <v>0</v>
      </c>
      <c r="Y1109" s="696">
        <f t="shared" si="733"/>
        <v>0</v>
      </c>
      <c r="Z1109" s="128">
        <f t="shared" si="734"/>
        <v>0</v>
      </c>
      <c r="AA1109" s="127"/>
      <c r="AB1109" s="123">
        <f t="shared" si="740"/>
        <v>0</v>
      </c>
      <c r="AC1109" s="121">
        <f t="shared" si="740"/>
        <v>0</v>
      </c>
      <c r="AD1109" s="121">
        <f t="shared" si="740"/>
        <v>0</v>
      </c>
      <c r="AE1109" s="121">
        <f t="shared" si="740"/>
        <v>0</v>
      </c>
      <c r="AF1109" s="121">
        <f t="shared" si="740"/>
        <v>0</v>
      </c>
      <c r="AG1109" s="121">
        <f t="shared" si="740"/>
        <v>0</v>
      </c>
      <c r="AH1109" s="121">
        <f t="shared" si="740"/>
        <v>0</v>
      </c>
      <c r="AI1109" s="121">
        <f t="shared" si="740"/>
        <v>0</v>
      </c>
      <c r="AJ1109" s="121">
        <f t="shared" si="740"/>
        <v>0</v>
      </c>
      <c r="AK1109" s="121">
        <f t="shared" si="740"/>
        <v>0</v>
      </c>
      <c r="AL1109" s="121">
        <f t="shared" si="740"/>
        <v>0</v>
      </c>
      <c r="AM1109" s="121">
        <f t="shared" si="740"/>
        <v>0</v>
      </c>
      <c r="AN1109" s="121">
        <f t="shared" si="740"/>
        <v>0</v>
      </c>
      <c r="AO1109" s="701">
        <f t="shared" si="740"/>
        <v>0</v>
      </c>
      <c r="AP1109" s="122"/>
      <c r="AQ1109" s="123">
        <f t="shared" si="741"/>
        <v>0</v>
      </c>
      <c r="AR1109" s="121">
        <f t="shared" si="741"/>
        <v>0</v>
      </c>
      <c r="AS1109" s="121">
        <f t="shared" si="741"/>
        <v>0</v>
      </c>
      <c r="AT1109" s="121">
        <f t="shared" si="741"/>
        <v>0</v>
      </c>
      <c r="AU1109" s="121">
        <f t="shared" si="741"/>
        <v>0</v>
      </c>
      <c r="AV1109" s="121">
        <f t="shared" si="741"/>
        <v>0</v>
      </c>
      <c r="AW1109" s="121">
        <f t="shared" si="741"/>
        <v>0</v>
      </c>
      <c r="AX1109" s="121">
        <f t="shared" si="741"/>
        <v>0</v>
      </c>
      <c r="AY1109" s="121">
        <f t="shared" si="741"/>
        <v>0</v>
      </c>
      <c r="AZ1109" s="121">
        <f t="shared" si="741"/>
        <v>0</v>
      </c>
      <c r="BA1109" s="121">
        <f t="shared" si="741"/>
        <v>0</v>
      </c>
      <c r="BB1109" s="121">
        <f t="shared" si="741"/>
        <v>0</v>
      </c>
      <c r="BC1109" s="121">
        <f t="shared" si="741"/>
        <v>0</v>
      </c>
      <c r="BD1109" s="701">
        <f t="shared" si="741"/>
        <v>0</v>
      </c>
      <c r="BE1109" s="693"/>
      <c r="BF1109" s="122">
        <f t="shared" si="735"/>
        <v>0</v>
      </c>
      <c r="BG1109" s="124"/>
      <c r="BH1109" s="122">
        <f t="shared" si="736"/>
        <v>0</v>
      </c>
      <c r="BI1109" s="124"/>
      <c r="BJ1109" s="122">
        <f t="shared" si="737"/>
        <v>0</v>
      </c>
      <c r="BK1109" s="124"/>
      <c r="BL1109" s="125">
        <f t="shared" si="738"/>
        <v>0</v>
      </c>
      <c r="BM1109" s="124"/>
      <c r="BN1109" s="123">
        <f t="shared" si="728"/>
        <v>0</v>
      </c>
      <c r="BO1109" s="126">
        <f t="shared" si="728"/>
        <v>0</v>
      </c>
      <c r="BP1109" s="127"/>
      <c r="BQ1109" s="410"/>
    </row>
    <row r="1110" spans="1:69" s="58" customFormat="1" ht="17.55" hidden="1" customHeight="1">
      <c r="A1110"/>
      <c r="B1110"/>
      <c r="C1110" s="139" t="str">
        <f t="shared" si="731"/>
        <v>H</v>
      </c>
      <c r="D1110" s="130">
        <f t="shared" si="730"/>
        <v>0</v>
      </c>
      <c r="E1110" s="129" t="str">
        <f t="shared" si="729"/>
        <v>Idemitsu Kosan</v>
      </c>
      <c r="F1110" s="717"/>
      <c r="G1110" s="123">
        <f t="shared" si="739"/>
        <v>0</v>
      </c>
      <c r="H1110" s="121">
        <f t="shared" si="739"/>
        <v>0</v>
      </c>
      <c r="I1110" s="121">
        <f t="shared" si="739"/>
        <v>0</v>
      </c>
      <c r="J1110" s="121">
        <f t="shared" si="739"/>
        <v>0</v>
      </c>
      <c r="K1110" s="121">
        <f t="shared" si="739"/>
        <v>0</v>
      </c>
      <c r="L1110" s="121">
        <f t="shared" si="739"/>
        <v>0</v>
      </c>
      <c r="M1110" s="121">
        <f t="shared" si="739"/>
        <v>0</v>
      </c>
      <c r="N1110" s="121">
        <f t="shared" si="739"/>
        <v>0</v>
      </c>
      <c r="O1110" s="121">
        <f t="shared" si="739"/>
        <v>0</v>
      </c>
      <c r="P1110" s="126">
        <f t="shared" si="739"/>
        <v>0</v>
      </c>
      <c r="Q1110" s="122"/>
      <c r="R1110" s="408">
        <f t="shared" si="732"/>
        <v>0</v>
      </c>
      <c r="S1110" s="127"/>
      <c r="T1110" s="700">
        <f t="shared" si="724"/>
        <v>0</v>
      </c>
      <c r="U1110" s="701">
        <f t="shared" si="724"/>
        <v>0</v>
      </c>
      <c r="V1110" s="693"/>
      <c r="W1110" s="700">
        <f t="shared" si="725"/>
        <v>0</v>
      </c>
      <c r="X1110" s="126">
        <f t="shared" si="725"/>
        <v>0</v>
      </c>
      <c r="Y1110" s="696">
        <f t="shared" si="733"/>
        <v>0</v>
      </c>
      <c r="Z1110" s="128">
        <f t="shared" si="734"/>
        <v>0</v>
      </c>
      <c r="AA1110" s="127"/>
      <c r="AB1110" s="123">
        <f t="shared" si="740"/>
        <v>0</v>
      </c>
      <c r="AC1110" s="121">
        <f t="shared" si="740"/>
        <v>0</v>
      </c>
      <c r="AD1110" s="121">
        <f t="shared" si="740"/>
        <v>0</v>
      </c>
      <c r="AE1110" s="121">
        <f t="shared" si="740"/>
        <v>0</v>
      </c>
      <c r="AF1110" s="121">
        <f t="shared" si="740"/>
        <v>0</v>
      </c>
      <c r="AG1110" s="121">
        <f t="shared" si="740"/>
        <v>0</v>
      </c>
      <c r="AH1110" s="121">
        <f t="shared" si="740"/>
        <v>0</v>
      </c>
      <c r="AI1110" s="121">
        <f t="shared" si="740"/>
        <v>0</v>
      </c>
      <c r="AJ1110" s="121">
        <f t="shared" si="740"/>
        <v>0</v>
      </c>
      <c r="AK1110" s="121">
        <f t="shared" si="740"/>
        <v>0</v>
      </c>
      <c r="AL1110" s="121">
        <f t="shared" si="740"/>
        <v>0</v>
      </c>
      <c r="AM1110" s="121">
        <f t="shared" si="740"/>
        <v>0</v>
      </c>
      <c r="AN1110" s="121">
        <f t="shared" si="740"/>
        <v>0</v>
      </c>
      <c r="AO1110" s="701">
        <f t="shared" si="740"/>
        <v>0</v>
      </c>
      <c r="AP1110" s="122"/>
      <c r="AQ1110" s="123">
        <f t="shared" si="741"/>
        <v>0</v>
      </c>
      <c r="AR1110" s="121">
        <f t="shared" si="741"/>
        <v>0</v>
      </c>
      <c r="AS1110" s="121">
        <f t="shared" si="741"/>
        <v>0</v>
      </c>
      <c r="AT1110" s="121">
        <f t="shared" si="741"/>
        <v>0</v>
      </c>
      <c r="AU1110" s="121">
        <f t="shared" si="741"/>
        <v>0</v>
      </c>
      <c r="AV1110" s="121">
        <f t="shared" si="741"/>
        <v>0</v>
      </c>
      <c r="AW1110" s="121">
        <f t="shared" si="741"/>
        <v>0</v>
      </c>
      <c r="AX1110" s="121">
        <f t="shared" si="741"/>
        <v>0</v>
      </c>
      <c r="AY1110" s="121">
        <f t="shared" si="741"/>
        <v>0</v>
      </c>
      <c r="AZ1110" s="121">
        <f t="shared" si="741"/>
        <v>0</v>
      </c>
      <c r="BA1110" s="121">
        <f t="shared" si="741"/>
        <v>0</v>
      </c>
      <c r="BB1110" s="121">
        <f t="shared" si="741"/>
        <v>0</v>
      </c>
      <c r="BC1110" s="121">
        <f t="shared" si="741"/>
        <v>0</v>
      </c>
      <c r="BD1110" s="701">
        <f t="shared" si="741"/>
        <v>0</v>
      </c>
      <c r="BE1110" s="693"/>
      <c r="BF1110" s="122">
        <f t="shared" si="735"/>
        <v>0</v>
      </c>
      <c r="BG1110" s="124"/>
      <c r="BH1110" s="122">
        <f t="shared" si="736"/>
        <v>0</v>
      </c>
      <c r="BI1110" s="124"/>
      <c r="BJ1110" s="122">
        <f t="shared" si="737"/>
        <v>0</v>
      </c>
      <c r="BK1110" s="124"/>
      <c r="BL1110" s="125">
        <f t="shared" si="738"/>
        <v>0</v>
      </c>
      <c r="BM1110" s="124"/>
      <c r="BN1110" s="123">
        <f t="shared" si="728"/>
        <v>0</v>
      </c>
      <c r="BO1110" s="126">
        <f t="shared" si="728"/>
        <v>0</v>
      </c>
      <c r="BP1110" s="127"/>
      <c r="BQ1110" s="410"/>
    </row>
    <row r="1111" spans="1:69" s="58" customFormat="1" ht="17.55" hidden="1" customHeight="1">
      <c r="A1111"/>
      <c r="B1111"/>
      <c r="C1111" s="139" t="str">
        <f t="shared" si="731"/>
        <v>H</v>
      </c>
      <c r="D1111" s="130">
        <f t="shared" si="730"/>
        <v>0</v>
      </c>
      <c r="E1111" s="129" t="str">
        <f t="shared" si="729"/>
        <v>Jilin OLED</v>
      </c>
      <c r="F1111" s="717"/>
      <c r="G1111" s="123">
        <f t="shared" si="739"/>
        <v>0</v>
      </c>
      <c r="H1111" s="121">
        <f t="shared" si="739"/>
        <v>0</v>
      </c>
      <c r="I1111" s="121">
        <f t="shared" si="739"/>
        <v>0</v>
      </c>
      <c r="J1111" s="121">
        <f t="shared" si="739"/>
        <v>0</v>
      </c>
      <c r="K1111" s="121">
        <f t="shared" si="739"/>
        <v>0</v>
      </c>
      <c r="L1111" s="121">
        <f t="shared" si="739"/>
        <v>0</v>
      </c>
      <c r="M1111" s="121">
        <f t="shared" si="739"/>
        <v>0</v>
      </c>
      <c r="N1111" s="121">
        <f t="shared" si="739"/>
        <v>0</v>
      </c>
      <c r="O1111" s="121">
        <f t="shared" si="739"/>
        <v>0</v>
      </c>
      <c r="P1111" s="126">
        <f t="shared" si="739"/>
        <v>0</v>
      </c>
      <c r="Q1111" s="122"/>
      <c r="R1111" s="408">
        <f t="shared" si="732"/>
        <v>0</v>
      </c>
      <c r="S1111" s="127"/>
      <c r="T1111" s="700">
        <f t="shared" si="724"/>
        <v>0</v>
      </c>
      <c r="U1111" s="701">
        <f t="shared" si="724"/>
        <v>0</v>
      </c>
      <c r="V1111" s="693"/>
      <c r="W1111" s="700">
        <f t="shared" si="725"/>
        <v>0</v>
      </c>
      <c r="X1111" s="126">
        <f t="shared" si="725"/>
        <v>0</v>
      </c>
      <c r="Y1111" s="696">
        <f t="shared" si="733"/>
        <v>0</v>
      </c>
      <c r="Z1111" s="128">
        <f t="shared" si="734"/>
        <v>0</v>
      </c>
      <c r="AA1111" s="127"/>
      <c r="AB1111" s="123">
        <f t="shared" si="740"/>
        <v>0</v>
      </c>
      <c r="AC1111" s="121">
        <f t="shared" si="740"/>
        <v>0</v>
      </c>
      <c r="AD1111" s="121">
        <f t="shared" si="740"/>
        <v>0</v>
      </c>
      <c r="AE1111" s="121">
        <f t="shared" si="740"/>
        <v>0</v>
      </c>
      <c r="AF1111" s="121">
        <f t="shared" si="740"/>
        <v>0</v>
      </c>
      <c r="AG1111" s="121">
        <f t="shared" si="740"/>
        <v>0</v>
      </c>
      <c r="AH1111" s="121">
        <f t="shared" si="740"/>
        <v>0</v>
      </c>
      <c r="AI1111" s="121">
        <f t="shared" si="740"/>
        <v>0</v>
      </c>
      <c r="AJ1111" s="121">
        <f t="shared" si="740"/>
        <v>0</v>
      </c>
      <c r="AK1111" s="121">
        <f t="shared" si="740"/>
        <v>0</v>
      </c>
      <c r="AL1111" s="121">
        <f t="shared" si="740"/>
        <v>0</v>
      </c>
      <c r="AM1111" s="121">
        <f t="shared" si="740"/>
        <v>0</v>
      </c>
      <c r="AN1111" s="121">
        <f t="shared" si="740"/>
        <v>0</v>
      </c>
      <c r="AO1111" s="701">
        <f t="shared" si="740"/>
        <v>0</v>
      </c>
      <c r="AP1111" s="122"/>
      <c r="AQ1111" s="123">
        <f t="shared" si="741"/>
        <v>0</v>
      </c>
      <c r="AR1111" s="121">
        <f t="shared" si="741"/>
        <v>0</v>
      </c>
      <c r="AS1111" s="121">
        <f t="shared" si="741"/>
        <v>0</v>
      </c>
      <c r="AT1111" s="121">
        <f t="shared" si="741"/>
        <v>0</v>
      </c>
      <c r="AU1111" s="121">
        <f t="shared" si="741"/>
        <v>0</v>
      </c>
      <c r="AV1111" s="121">
        <f t="shared" si="741"/>
        <v>0</v>
      </c>
      <c r="AW1111" s="121">
        <f t="shared" si="741"/>
        <v>0</v>
      </c>
      <c r="AX1111" s="121">
        <f t="shared" si="741"/>
        <v>0</v>
      </c>
      <c r="AY1111" s="121">
        <f t="shared" si="741"/>
        <v>0</v>
      </c>
      <c r="AZ1111" s="121">
        <f t="shared" si="741"/>
        <v>0</v>
      </c>
      <c r="BA1111" s="121">
        <f t="shared" si="741"/>
        <v>0</v>
      </c>
      <c r="BB1111" s="121">
        <f t="shared" si="741"/>
        <v>0</v>
      </c>
      <c r="BC1111" s="121">
        <f t="shared" si="741"/>
        <v>0</v>
      </c>
      <c r="BD1111" s="701">
        <f t="shared" si="741"/>
        <v>0</v>
      </c>
      <c r="BE1111" s="693"/>
      <c r="BF1111" s="122">
        <f t="shared" si="735"/>
        <v>0</v>
      </c>
      <c r="BG1111" s="124"/>
      <c r="BH1111" s="122">
        <f t="shared" si="736"/>
        <v>0</v>
      </c>
      <c r="BI1111" s="124"/>
      <c r="BJ1111" s="122">
        <f t="shared" si="737"/>
        <v>0</v>
      </c>
      <c r="BK1111" s="124"/>
      <c r="BL1111" s="125">
        <f t="shared" si="738"/>
        <v>0</v>
      </c>
      <c r="BM1111" s="124"/>
      <c r="BN1111" s="123">
        <f t="shared" si="728"/>
        <v>0</v>
      </c>
      <c r="BO1111" s="126">
        <f t="shared" si="728"/>
        <v>0</v>
      </c>
      <c r="BP1111" s="127"/>
      <c r="BQ1111" s="410"/>
    </row>
    <row r="1112" spans="1:69" s="58" customFormat="1" ht="17.55" hidden="1" customHeight="1">
      <c r="A1112"/>
      <c r="B1112"/>
      <c r="C1112" s="139" t="str">
        <f t="shared" si="731"/>
        <v>H</v>
      </c>
      <c r="D1112" s="130">
        <f t="shared" si="730"/>
        <v>0</v>
      </c>
      <c r="E1112" s="129" t="str">
        <f t="shared" si="729"/>
        <v>Jinwoong</v>
      </c>
      <c r="F1112" s="717"/>
      <c r="G1112" s="123">
        <f t="shared" si="739"/>
        <v>0</v>
      </c>
      <c r="H1112" s="121">
        <f t="shared" si="739"/>
        <v>0</v>
      </c>
      <c r="I1112" s="121">
        <f t="shared" si="739"/>
        <v>0</v>
      </c>
      <c r="J1112" s="121">
        <f t="shared" si="739"/>
        <v>0</v>
      </c>
      <c r="K1112" s="121">
        <f t="shared" si="739"/>
        <v>0</v>
      </c>
      <c r="L1112" s="121">
        <f t="shared" si="739"/>
        <v>0</v>
      </c>
      <c r="M1112" s="121">
        <f t="shared" si="739"/>
        <v>0</v>
      </c>
      <c r="N1112" s="121">
        <f t="shared" si="739"/>
        <v>0</v>
      </c>
      <c r="O1112" s="121">
        <f t="shared" si="739"/>
        <v>0</v>
      </c>
      <c r="P1112" s="126">
        <f t="shared" si="739"/>
        <v>0</v>
      </c>
      <c r="Q1112" s="122"/>
      <c r="R1112" s="408">
        <f t="shared" si="732"/>
        <v>0</v>
      </c>
      <c r="S1112" s="127"/>
      <c r="T1112" s="700">
        <f t="shared" si="724"/>
        <v>0</v>
      </c>
      <c r="U1112" s="701">
        <f t="shared" si="724"/>
        <v>0</v>
      </c>
      <c r="V1112" s="693"/>
      <c r="W1112" s="700">
        <f t="shared" si="725"/>
        <v>0</v>
      </c>
      <c r="X1112" s="126">
        <f t="shared" si="725"/>
        <v>0</v>
      </c>
      <c r="Y1112" s="696">
        <f t="shared" si="733"/>
        <v>0</v>
      </c>
      <c r="Z1112" s="128">
        <f t="shared" si="734"/>
        <v>0</v>
      </c>
      <c r="AA1112" s="127"/>
      <c r="AB1112" s="123">
        <f t="shared" si="740"/>
        <v>0</v>
      </c>
      <c r="AC1112" s="121">
        <f t="shared" si="740"/>
        <v>0</v>
      </c>
      <c r="AD1112" s="121">
        <f t="shared" si="740"/>
        <v>0</v>
      </c>
      <c r="AE1112" s="121">
        <f t="shared" si="740"/>
        <v>0</v>
      </c>
      <c r="AF1112" s="121">
        <f t="shared" si="740"/>
        <v>0</v>
      </c>
      <c r="AG1112" s="121">
        <f t="shared" si="740"/>
        <v>0</v>
      </c>
      <c r="AH1112" s="121">
        <f t="shared" si="740"/>
        <v>0</v>
      </c>
      <c r="AI1112" s="121">
        <f t="shared" si="740"/>
        <v>0</v>
      </c>
      <c r="AJ1112" s="121">
        <f t="shared" si="740"/>
        <v>0</v>
      </c>
      <c r="AK1112" s="121">
        <f t="shared" si="740"/>
        <v>0</v>
      </c>
      <c r="AL1112" s="121">
        <f t="shared" si="740"/>
        <v>0</v>
      </c>
      <c r="AM1112" s="121">
        <f t="shared" si="740"/>
        <v>0</v>
      </c>
      <c r="AN1112" s="121">
        <f t="shared" si="740"/>
        <v>0</v>
      </c>
      <c r="AO1112" s="701">
        <f t="shared" si="740"/>
        <v>0</v>
      </c>
      <c r="AP1112" s="122"/>
      <c r="AQ1112" s="123">
        <f t="shared" si="741"/>
        <v>0</v>
      </c>
      <c r="AR1112" s="121">
        <f t="shared" si="741"/>
        <v>0</v>
      </c>
      <c r="AS1112" s="121">
        <f t="shared" si="741"/>
        <v>0</v>
      </c>
      <c r="AT1112" s="121">
        <f t="shared" si="741"/>
        <v>0</v>
      </c>
      <c r="AU1112" s="121">
        <f t="shared" si="741"/>
        <v>0</v>
      </c>
      <c r="AV1112" s="121">
        <f t="shared" si="741"/>
        <v>0</v>
      </c>
      <c r="AW1112" s="121">
        <f t="shared" si="741"/>
        <v>0</v>
      </c>
      <c r="AX1112" s="121">
        <f t="shared" si="741"/>
        <v>0</v>
      </c>
      <c r="AY1112" s="121">
        <f t="shared" si="741"/>
        <v>0</v>
      </c>
      <c r="AZ1112" s="121">
        <f t="shared" si="741"/>
        <v>0</v>
      </c>
      <c r="BA1112" s="121">
        <f t="shared" si="741"/>
        <v>0</v>
      </c>
      <c r="BB1112" s="121">
        <f t="shared" si="741"/>
        <v>0</v>
      </c>
      <c r="BC1112" s="121">
        <f t="shared" si="741"/>
        <v>0</v>
      </c>
      <c r="BD1112" s="701">
        <f t="shared" si="741"/>
        <v>0</v>
      </c>
      <c r="BE1112" s="693"/>
      <c r="BF1112" s="122">
        <f t="shared" si="735"/>
        <v>0</v>
      </c>
      <c r="BG1112" s="124"/>
      <c r="BH1112" s="122">
        <f t="shared" si="736"/>
        <v>0</v>
      </c>
      <c r="BI1112" s="124"/>
      <c r="BJ1112" s="122">
        <f t="shared" si="737"/>
        <v>0</v>
      </c>
      <c r="BK1112" s="124"/>
      <c r="BL1112" s="125">
        <f t="shared" si="738"/>
        <v>0</v>
      </c>
      <c r="BM1112" s="124"/>
      <c r="BN1112" s="123">
        <f t="shared" si="728"/>
        <v>0</v>
      </c>
      <c r="BO1112" s="126">
        <f t="shared" si="728"/>
        <v>0</v>
      </c>
      <c r="BP1112" s="127"/>
      <c r="BQ1112" s="410"/>
    </row>
    <row r="1113" spans="1:69" s="58" customFormat="1" ht="17.55" hidden="1" customHeight="1">
      <c r="A1113"/>
      <c r="B1113"/>
      <c r="C1113" s="139" t="str">
        <f t="shared" si="731"/>
        <v>H</v>
      </c>
      <c r="D1113" s="130">
        <f t="shared" si="730"/>
        <v>0</v>
      </c>
      <c r="E1113" s="129" t="str">
        <f t="shared" si="729"/>
        <v>LG Chem</v>
      </c>
      <c r="F1113" s="717"/>
      <c r="G1113" s="123">
        <f t="shared" si="739"/>
        <v>0</v>
      </c>
      <c r="H1113" s="121">
        <f t="shared" si="739"/>
        <v>0</v>
      </c>
      <c r="I1113" s="121">
        <f t="shared" si="739"/>
        <v>0</v>
      </c>
      <c r="J1113" s="121">
        <f t="shared" si="739"/>
        <v>0</v>
      </c>
      <c r="K1113" s="121">
        <f t="shared" si="739"/>
        <v>0</v>
      </c>
      <c r="L1113" s="121">
        <f t="shared" si="739"/>
        <v>0</v>
      </c>
      <c r="M1113" s="121">
        <f t="shared" si="739"/>
        <v>0</v>
      </c>
      <c r="N1113" s="121">
        <f t="shared" si="739"/>
        <v>0</v>
      </c>
      <c r="O1113" s="121">
        <f t="shared" si="739"/>
        <v>0</v>
      </c>
      <c r="P1113" s="126">
        <f t="shared" si="739"/>
        <v>0</v>
      </c>
      <c r="Q1113" s="122"/>
      <c r="R1113" s="408">
        <f t="shared" si="732"/>
        <v>0</v>
      </c>
      <c r="S1113" s="127"/>
      <c r="T1113" s="700">
        <f t="shared" si="724"/>
        <v>0</v>
      </c>
      <c r="U1113" s="701">
        <f t="shared" si="724"/>
        <v>0</v>
      </c>
      <c r="V1113" s="693"/>
      <c r="W1113" s="700">
        <f t="shared" si="725"/>
        <v>0</v>
      </c>
      <c r="X1113" s="126">
        <f t="shared" si="725"/>
        <v>0</v>
      </c>
      <c r="Y1113" s="696">
        <f t="shared" si="733"/>
        <v>0</v>
      </c>
      <c r="Z1113" s="128">
        <f t="shared" si="734"/>
        <v>0</v>
      </c>
      <c r="AA1113" s="127"/>
      <c r="AB1113" s="123">
        <f t="shared" si="740"/>
        <v>0</v>
      </c>
      <c r="AC1113" s="121">
        <f t="shared" si="740"/>
        <v>0</v>
      </c>
      <c r="AD1113" s="121">
        <f t="shared" si="740"/>
        <v>0</v>
      </c>
      <c r="AE1113" s="121">
        <f t="shared" si="740"/>
        <v>0</v>
      </c>
      <c r="AF1113" s="121">
        <f t="shared" si="740"/>
        <v>0</v>
      </c>
      <c r="AG1113" s="121">
        <f t="shared" si="740"/>
        <v>0</v>
      </c>
      <c r="AH1113" s="121">
        <f t="shared" si="740"/>
        <v>0</v>
      </c>
      <c r="AI1113" s="121">
        <f t="shared" si="740"/>
        <v>0</v>
      </c>
      <c r="AJ1113" s="121">
        <f t="shared" si="740"/>
        <v>0</v>
      </c>
      <c r="AK1113" s="121">
        <f t="shared" si="740"/>
        <v>0</v>
      </c>
      <c r="AL1113" s="121">
        <f t="shared" si="740"/>
        <v>0</v>
      </c>
      <c r="AM1113" s="121">
        <f t="shared" si="740"/>
        <v>0</v>
      </c>
      <c r="AN1113" s="121">
        <f t="shared" si="740"/>
        <v>0</v>
      </c>
      <c r="AO1113" s="701">
        <f t="shared" si="740"/>
        <v>0</v>
      </c>
      <c r="AP1113" s="122"/>
      <c r="AQ1113" s="123">
        <f t="shared" si="741"/>
        <v>0</v>
      </c>
      <c r="AR1113" s="121">
        <f t="shared" si="741"/>
        <v>0</v>
      </c>
      <c r="AS1113" s="121">
        <f t="shared" si="741"/>
        <v>0</v>
      </c>
      <c r="AT1113" s="121">
        <f t="shared" si="741"/>
        <v>0</v>
      </c>
      <c r="AU1113" s="121">
        <f t="shared" si="741"/>
        <v>0</v>
      </c>
      <c r="AV1113" s="121">
        <f t="shared" si="741"/>
        <v>0</v>
      </c>
      <c r="AW1113" s="121">
        <f t="shared" si="741"/>
        <v>0</v>
      </c>
      <c r="AX1113" s="121">
        <f t="shared" si="741"/>
        <v>0</v>
      </c>
      <c r="AY1113" s="121">
        <f t="shared" si="741"/>
        <v>0</v>
      </c>
      <c r="AZ1113" s="121">
        <f t="shared" si="741"/>
        <v>0</v>
      </c>
      <c r="BA1113" s="121">
        <f t="shared" si="741"/>
        <v>0</v>
      </c>
      <c r="BB1113" s="121">
        <f t="shared" si="741"/>
        <v>0</v>
      </c>
      <c r="BC1113" s="121">
        <f t="shared" si="741"/>
        <v>0</v>
      </c>
      <c r="BD1113" s="701">
        <f t="shared" si="741"/>
        <v>0</v>
      </c>
      <c r="BE1113" s="693"/>
      <c r="BF1113" s="122">
        <f t="shared" si="735"/>
        <v>0</v>
      </c>
      <c r="BG1113" s="124"/>
      <c r="BH1113" s="122">
        <f t="shared" si="736"/>
        <v>0</v>
      </c>
      <c r="BI1113" s="124"/>
      <c r="BJ1113" s="122">
        <f t="shared" si="737"/>
        <v>0</v>
      </c>
      <c r="BK1113" s="124"/>
      <c r="BL1113" s="125">
        <f t="shared" si="738"/>
        <v>0</v>
      </c>
      <c r="BM1113" s="124"/>
      <c r="BN1113" s="123">
        <f t="shared" si="728"/>
        <v>0</v>
      </c>
      <c r="BO1113" s="126">
        <f t="shared" si="728"/>
        <v>0</v>
      </c>
      <c r="BP1113" s="127"/>
      <c r="BQ1113" s="410"/>
    </row>
    <row r="1114" spans="1:69" s="58" customFormat="1" ht="17.55" hidden="1" customHeight="1">
      <c r="A1114"/>
      <c r="B1114"/>
      <c r="C1114" s="139" t="str">
        <f t="shared" si="731"/>
        <v>H</v>
      </c>
      <c r="D1114" s="130">
        <f t="shared" si="730"/>
        <v>0</v>
      </c>
      <c r="E1114" s="129" t="str">
        <f t="shared" si="729"/>
        <v>LT Materials</v>
      </c>
      <c r="F1114" s="717"/>
      <c r="G1114" s="123">
        <f t="shared" si="739"/>
        <v>0</v>
      </c>
      <c r="H1114" s="121">
        <f t="shared" si="739"/>
        <v>0</v>
      </c>
      <c r="I1114" s="121">
        <f t="shared" si="739"/>
        <v>0</v>
      </c>
      <c r="J1114" s="121">
        <f t="shared" si="739"/>
        <v>0</v>
      </c>
      <c r="K1114" s="121">
        <f t="shared" si="739"/>
        <v>0</v>
      </c>
      <c r="L1114" s="121">
        <f t="shared" si="739"/>
        <v>0</v>
      </c>
      <c r="M1114" s="121">
        <f t="shared" si="739"/>
        <v>0</v>
      </c>
      <c r="N1114" s="121">
        <f t="shared" si="739"/>
        <v>0</v>
      </c>
      <c r="O1114" s="121">
        <f t="shared" si="739"/>
        <v>0</v>
      </c>
      <c r="P1114" s="126">
        <f t="shared" si="739"/>
        <v>0</v>
      </c>
      <c r="Q1114" s="122"/>
      <c r="R1114" s="408">
        <f t="shared" si="732"/>
        <v>0</v>
      </c>
      <c r="S1114" s="127"/>
      <c r="T1114" s="700">
        <f t="shared" si="724"/>
        <v>0</v>
      </c>
      <c r="U1114" s="701">
        <f t="shared" si="724"/>
        <v>0</v>
      </c>
      <c r="V1114" s="693"/>
      <c r="W1114" s="700">
        <f t="shared" si="725"/>
        <v>0</v>
      </c>
      <c r="X1114" s="126">
        <f t="shared" si="725"/>
        <v>0</v>
      </c>
      <c r="Y1114" s="696">
        <f t="shared" si="733"/>
        <v>0</v>
      </c>
      <c r="Z1114" s="128">
        <f t="shared" si="734"/>
        <v>0</v>
      </c>
      <c r="AA1114" s="127"/>
      <c r="AB1114" s="123">
        <f t="shared" si="740"/>
        <v>0</v>
      </c>
      <c r="AC1114" s="121">
        <f t="shared" si="740"/>
        <v>0</v>
      </c>
      <c r="AD1114" s="121">
        <f t="shared" si="740"/>
        <v>0</v>
      </c>
      <c r="AE1114" s="121">
        <f t="shared" si="740"/>
        <v>0</v>
      </c>
      <c r="AF1114" s="121">
        <f t="shared" si="740"/>
        <v>0</v>
      </c>
      <c r="AG1114" s="121">
        <f t="shared" si="740"/>
        <v>0</v>
      </c>
      <c r="AH1114" s="121">
        <f t="shared" si="740"/>
        <v>0</v>
      </c>
      <c r="AI1114" s="121">
        <f t="shared" si="740"/>
        <v>0</v>
      </c>
      <c r="AJ1114" s="121">
        <f t="shared" si="740"/>
        <v>0</v>
      </c>
      <c r="AK1114" s="121">
        <f t="shared" si="740"/>
        <v>0</v>
      </c>
      <c r="AL1114" s="121">
        <f t="shared" si="740"/>
        <v>0</v>
      </c>
      <c r="AM1114" s="121">
        <f t="shared" si="740"/>
        <v>0</v>
      </c>
      <c r="AN1114" s="121">
        <f t="shared" si="740"/>
        <v>0</v>
      </c>
      <c r="AO1114" s="701">
        <f t="shared" si="740"/>
        <v>0</v>
      </c>
      <c r="AP1114" s="122"/>
      <c r="AQ1114" s="123">
        <f t="shared" si="741"/>
        <v>0</v>
      </c>
      <c r="AR1114" s="121">
        <f t="shared" si="741"/>
        <v>0</v>
      </c>
      <c r="AS1114" s="121">
        <f t="shared" si="741"/>
        <v>0</v>
      </c>
      <c r="AT1114" s="121">
        <f t="shared" si="741"/>
        <v>0</v>
      </c>
      <c r="AU1114" s="121">
        <f t="shared" si="741"/>
        <v>0</v>
      </c>
      <c r="AV1114" s="121">
        <f t="shared" si="741"/>
        <v>0</v>
      </c>
      <c r="AW1114" s="121">
        <f t="shared" si="741"/>
        <v>0</v>
      </c>
      <c r="AX1114" s="121">
        <f t="shared" si="741"/>
        <v>0</v>
      </c>
      <c r="AY1114" s="121">
        <f t="shared" si="741"/>
        <v>0</v>
      </c>
      <c r="AZ1114" s="121">
        <f t="shared" si="741"/>
        <v>0</v>
      </c>
      <c r="BA1114" s="121">
        <f t="shared" si="741"/>
        <v>0</v>
      </c>
      <c r="BB1114" s="121">
        <f t="shared" si="741"/>
        <v>0</v>
      </c>
      <c r="BC1114" s="121">
        <f t="shared" si="741"/>
        <v>0</v>
      </c>
      <c r="BD1114" s="701">
        <f t="shared" si="741"/>
        <v>0</v>
      </c>
      <c r="BE1114" s="693"/>
      <c r="BF1114" s="122">
        <f t="shared" si="735"/>
        <v>0</v>
      </c>
      <c r="BG1114" s="124"/>
      <c r="BH1114" s="122">
        <f t="shared" si="736"/>
        <v>0</v>
      </c>
      <c r="BI1114" s="124"/>
      <c r="BJ1114" s="122">
        <f t="shared" si="737"/>
        <v>0</v>
      </c>
      <c r="BK1114" s="124"/>
      <c r="BL1114" s="125">
        <f t="shared" si="738"/>
        <v>0</v>
      </c>
      <c r="BM1114" s="124"/>
      <c r="BN1114" s="123">
        <f t="shared" si="728"/>
        <v>0</v>
      </c>
      <c r="BO1114" s="126">
        <f t="shared" si="728"/>
        <v>0</v>
      </c>
      <c r="BP1114" s="127"/>
      <c r="BQ1114" s="410"/>
    </row>
    <row r="1115" spans="1:69" s="58" customFormat="1" ht="17.55" hidden="1" customHeight="1">
      <c r="A1115"/>
      <c r="B1115"/>
      <c r="C1115" s="139" t="str">
        <f t="shared" si="731"/>
        <v>H</v>
      </c>
      <c r="D1115" s="130">
        <f t="shared" si="730"/>
        <v>0</v>
      </c>
      <c r="E1115" s="129" t="str">
        <f t="shared" si="729"/>
        <v>LT Metal</v>
      </c>
      <c r="F1115" s="717"/>
      <c r="G1115" s="123">
        <f t="shared" si="739"/>
        <v>0</v>
      </c>
      <c r="H1115" s="121">
        <f t="shared" si="739"/>
        <v>0</v>
      </c>
      <c r="I1115" s="121">
        <f t="shared" si="739"/>
        <v>0</v>
      </c>
      <c r="J1115" s="121">
        <f t="shared" si="739"/>
        <v>0</v>
      </c>
      <c r="K1115" s="121">
        <f t="shared" si="739"/>
        <v>0</v>
      </c>
      <c r="L1115" s="121">
        <f t="shared" si="739"/>
        <v>0</v>
      </c>
      <c r="M1115" s="121">
        <f t="shared" si="739"/>
        <v>0</v>
      </c>
      <c r="N1115" s="121">
        <f t="shared" si="739"/>
        <v>0</v>
      </c>
      <c r="O1115" s="121">
        <f t="shared" si="739"/>
        <v>0</v>
      </c>
      <c r="P1115" s="126">
        <f t="shared" si="739"/>
        <v>0</v>
      </c>
      <c r="Q1115" s="122"/>
      <c r="R1115" s="408">
        <f t="shared" si="732"/>
        <v>0</v>
      </c>
      <c r="S1115" s="127"/>
      <c r="T1115" s="700">
        <f t="shared" si="724"/>
        <v>0</v>
      </c>
      <c r="U1115" s="701">
        <f t="shared" si="724"/>
        <v>0</v>
      </c>
      <c r="V1115" s="693"/>
      <c r="W1115" s="700">
        <f t="shared" si="725"/>
        <v>0</v>
      </c>
      <c r="X1115" s="126">
        <f t="shared" si="725"/>
        <v>0</v>
      </c>
      <c r="Y1115" s="696">
        <f t="shared" si="733"/>
        <v>0</v>
      </c>
      <c r="Z1115" s="128">
        <f t="shared" si="734"/>
        <v>0</v>
      </c>
      <c r="AA1115" s="127"/>
      <c r="AB1115" s="123">
        <f t="shared" si="740"/>
        <v>0</v>
      </c>
      <c r="AC1115" s="121">
        <f t="shared" si="740"/>
        <v>0</v>
      </c>
      <c r="AD1115" s="121">
        <f t="shared" si="740"/>
        <v>0</v>
      </c>
      <c r="AE1115" s="121">
        <f t="shared" si="740"/>
        <v>0</v>
      </c>
      <c r="AF1115" s="121">
        <f t="shared" si="740"/>
        <v>0</v>
      </c>
      <c r="AG1115" s="121">
        <f t="shared" si="740"/>
        <v>0</v>
      </c>
      <c r="AH1115" s="121">
        <f t="shared" si="740"/>
        <v>0</v>
      </c>
      <c r="AI1115" s="121">
        <f t="shared" si="740"/>
        <v>0</v>
      </c>
      <c r="AJ1115" s="121">
        <f t="shared" si="740"/>
        <v>0</v>
      </c>
      <c r="AK1115" s="121">
        <f t="shared" si="740"/>
        <v>0</v>
      </c>
      <c r="AL1115" s="121">
        <f t="shared" si="740"/>
        <v>0</v>
      </c>
      <c r="AM1115" s="121">
        <f t="shared" si="740"/>
        <v>0</v>
      </c>
      <c r="AN1115" s="121">
        <f t="shared" si="740"/>
        <v>0</v>
      </c>
      <c r="AO1115" s="701">
        <f t="shared" si="740"/>
        <v>0</v>
      </c>
      <c r="AP1115" s="122"/>
      <c r="AQ1115" s="123">
        <f t="shared" si="741"/>
        <v>0</v>
      </c>
      <c r="AR1115" s="121">
        <f t="shared" si="741"/>
        <v>0</v>
      </c>
      <c r="AS1115" s="121">
        <f t="shared" si="741"/>
        <v>0</v>
      </c>
      <c r="AT1115" s="121">
        <f t="shared" si="741"/>
        <v>0</v>
      </c>
      <c r="AU1115" s="121">
        <f t="shared" si="741"/>
        <v>0</v>
      </c>
      <c r="AV1115" s="121">
        <f t="shared" si="741"/>
        <v>0</v>
      </c>
      <c r="AW1115" s="121">
        <f t="shared" si="741"/>
        <v>0</v>
      </c>
      <c r="AX1115" s="121">
        <f t="shared" si="741"/>
        <v>0</v>
      </c>
      <c r="AY1115" s="121">
        <f t="shared" si="741"/>
        <v>0</v>
      </c>
      <c r="AZ1115" s="121">
        <f t="shared" si="741"/>
        <v>0</v>
      </c>
      <c r="BA1115" s="121">
        <f t="shared" si="741"/>
        <v>0</v>
      </c>
      <c r="BB1115" s="121">
        <f t="shared" si="741"/>
        <v>0</v>
      </c>
      <c r="BC1115" s="121">
        <f t="shared" si="741"/>
        <v>0</v>
      </c>
      <c r="BD1115" s="701">
        <f t="shared" si="741"/>
        <v>0</v>
      </c>
      <c r="BE1115" s="693"/>
      <c r="BF1115" s="122">
        <f t="shared" si="735"/>
        <v>0</v>
      </c>
      <c r="BG1115" s="124"/>
      <c r="BH1115" s="122">
        <f t="shared" si="736"/>
        <v>0</v>
      </c>
      <c r="BI1115" s="124"/>
      <c r="BJ1115" s="122">
        <f t="shared" si="737"/>
        <v>0</v>
      </c>
      <c r="BK1115" s="124"/>
      <c r="BL1115" s="125">
        <f t="shared" si="738"/>
        <v>0</v>
      </c>
      <c r="BM1115" s="124"/>
      <c r="BN1115" s="123">
        <f t="shared" si="728"/>
        <v>0</v>
      </c>
      <c r="BO1115" s="126">
        <f t="shared" si="728"/>
        <v>0</v>
      </c>
      <c r="BP1115" s="127"/>
      <c r="BQ1115" s="410"/>
    </row>
    <row r="1116" spans="1:69" s="58" customFormat="1" ht="17.55" hidden="1" customHeight="1">
      <c r="A1116"/>
      <c r="B1116"/>
      <c r="C1116" s="139" t="str">
        <f t="shared" si="731"/>
        <v>H</v>
      </c>
      <c r="D1116" s="130">
        <f t="shared" si="730"/>
        <v>0</v>
      </c>
      <c r="E1116" s="129" t="str">
        <f t="shared" si="729"/>
        <v>LTOM</v>
      </c>
      <c r="F1116" s="717"/>
      <c r="G1116" s="123">
        <f t="shared" ref="G1116:P1125" si="742">SUMIFS(Share, Y, $E$3, Config, $G$11, P, G$15, LType, $D1116, MSup, $E1116)</f>
        <v>0</v>
      </c>
      <c r="H1116" s="121">
        <f t="shared" si="742"/>
        <v>0</v>
      </c>
      <c r="I1116" s="121">
        <f t="shared" si="742"/>
        <v>0</v>
      </c>
      <c r="J1116" s="121">
        <f t="shared" si="742"/>
        <v>0</v>
      </c>
      <c r="K1116" s="121">
        <f t="shared" si="742"/>
        <v>0</v>
      </c>
      <c r="L1116" s="121">
        <f t="shared" si="742"/>
        <v>0</v>
      </c>
      <c r="M1116" s="121">
        <f t="shared" si="742"/>
        <v>0</v>
      </c>
      <c r="N1116" s="121">
        <f t="shared" si="742"/>
        <v>0</v>
      </c>
      <c r="O1116" s="121">
        <f t="shared" si="742"/>
        <v>0</v>
      </c>
      <c r="P1116" s="126">
        <f t="shared" si="742"/>
        <v>0</v>
      </c>
      <c r="Q1116" s="122"/>
      <c r="R1116" s="408">
        <f t="shared" si="732"/>
        <v>0</v>
      </c>
      <c r="S1116" s="127"/>
      <c r="T1116" s="700">
        <f t="shared" ref="T1116:U1135" si="743">SUMIFS(Share, Y, $E$3, Config, $T$11, P, T$15, LType, $D1116, MSup, $E1116)</f>
        <v>0</v>
      </c>
      <c r="U1116" s="701">
        <f t="shared" si="743"/>
        <v>0</v>
      </c>
      <c r="V1116" s="693"/>
      <c r="W1116" s="700">
        <f t="shared" ref="W1116:X1135" si="744">SUMIFS(Share, Y, $E$3, Config, $W$11, P, W$15, LType, $D1116, MSup, $E1116)</f>
        <v>0</v>
      </c>
      <c r="X1116" s="126">
        <f t="shared" si="744"/>
        <v>0</v>
      </c>
      <c r="Y1116" s="696">
        <f t="shared" si="733"/>
        <v>0</v>
      </c>
      <c r="Z1116" s="128">
        <f t="shared" si="734"/>
        <v>0</v>
      </c>
      <c r="AA1116" s="127"/>
      <c r="AB1116" s="123">
        <f t="shared" ref="AB1116:AO1125" si="745">SUMIFS(Share, Y, $E$3, Config, $AB$11, P, AB$15, LType, $D1116, MSup, $E1116)</f>
        <v>0</v>
      </c>
      <c r="AC1116" s="121">
        <f t="shared" si="745"/>
        <v>0</v>
      </c>
      <c r="AD1116" s="121">
        <f t="shared" si="745"/>
        <v>0</v>
      </c>
      <c r="AE1116" s="121">
        <f t="shared" si="745"/>
        <v>0</v>
      </c>
      <c r="AF1116" s="121">
        <f t="shared" si="745"/>
        <v>0</v>
      </c>
      <c r="AG1116" s="121">
        <f t="shared" si="745"/>
        <v>0</v>
      </c>
      <c r="AH1116" s="121">
        <f t="shared" si="745"/>
        <v>0</v>
      </c>
      <c r="AI1116" s="121">
        <f t="shared" si="745"/>
        <v>0</v>
      </c>
      <c r="AJ1116" s="121">
        <f t="shared" si="745"/>
        <v>0</v>
      </c>
      <c r="AK1116" s="121">
        <f t="shared" si="745"/>
        <v>0</v>
      </c>
      <c r="AL1116" s="121">
        <f t="shared" si="745"/>
        <v>0</v>
      </c>
      <c r="AM1116" s="121">
        <f t="shared" si="745"/>
        <v>0</v>
      </c>
      <c r="AN1116" s="121">
        <f t="shared" si="745"/>
        <v>0</v>
      </c>
      <c r="AO1116" s="701">
        <f t="shared" si="745"/>
        <v>0</v>
      </c>
      <c r="AP1116" s="122"/>
      <c r="AQ1116" s="123">
        <f t="shared" ref="AQ1116:BD1125" si="746">SUMIFS(Share, Y, $E$3, Config, $AQ$11, P, AQ$15, LType, $D1116, MSup, $E1116)</f>
        <v>0</v>
      </c>
      <c r="AR1116" s="121">
        <f t="shared" si="746"/>
        <v>0</v>
      </c>
      <c r="AS1116" s="121">
        <f t="shared" si="746"/>
        <v>0</v>
      </c>
      <c r="AT1116" s="121">
        <f t="shared" si="746"/>
        <v>0</v>
      </c>
      <c r="AU1116" s="121">
        <f t="shared" si="746"/>
        <v>0</v>
      </c>
      <c r="AV1116" s="121">
        <f t="shared" si="746"/>
        <v>0</v>
      </c>
      <c r="AW1116" s="121">
        <f t="shared" si="746"/>
        <v>0</v>
      </c>
      <c r="AX1116" s="121">
        <f t="shared" si="746"/>
        <v>0</v>
      </c>
      <c r="AY1116" s="121">
        <f t="shared" si="746"/>
        <v>0</v>
      </c>
      <c r="AZ1116" s="121">
        <f t="shared" si="746"/>
        <v>0</v>
      </c>
      <c r="BA1116" s="121">
        <f t="shared" si="746"/>
        <v>0</v>
      </c>
      <c r="BB1116" s="121">
        <f t="shared" si="746"/>
        <v>0</v>
      </c>
      <c r="BC1116" s="121">
        <f t="shared" si="746"/>
        <v>0</v>
      </c>
      <c r="BD1116" s="701">
        <f t="shared" si="746"/>
        <v>0</v>
      </c>
      <c r="BE1116" s="693"/>
      <c r="BF1116" s="122">
        <f t="shared" si="735"/>
        <v>0</v>
      </c>
      <c r="BG1116" s="124"/>
      <c r="BH1116" s="122">
        <f t="shared" si="736"/>
        <v>0</v>
      </c>
      <c r="BI1116" s="124"/>
      <c r="BJ1116" s="122">
        <f t="shared" si="737"/>
        <v>0</v>
      </c>
      <c r="BK1116" s="124"/>
      <c r="BL1116" s="125">
        <f t="shared" si="738"/>
        <v>0</v>
      </c>
      <c r="BM1116" s="124"/>
      <c r="BN1116" s="123">
        <f t="shared" ref="BN1116:BO1135" si="747">SUMIFS(Share, Y, $E$3, Config, $BN$11, P, BN$15, LType, $D1116, MSup, $E1116)</f>
        <v>0</v>
      </c>
      <c r="BO1116" s="126">
        <f t="shared" si="747"/>
        <v>0</v>
      </c>
      <c r="BP1116" s="127"/>
      <c r="BQ1116" s="410"/>
    </row>
    <row r="1117" spans="1:69" s="58" customFormat="1" ht="17.55" hidden="1" customHeight="1">
      <c r="A1117"/>
      <c r="B1117"/>
      <c r="C1117" s="139" t="str">
        <f t="shared" si="731"/>
        <v>H</v>
      </c>
      <c r="D1117" s="130">
        <f t="shared" si="730"/>
        <v>0</v>
      </c>
      <c r="E1117" s="129" t="str">
        <f t="shared" si="729"/>
        <v>Lumilan</v>
      </c>
      <c r="F1117" s="717"/>
      <c r="G1117" s="123">
        <f t="shared" si="742"/>
        <v>0</v>
      </c>
      <c r="H1117" s="121">
        <f t="shared" si="742"/>
        <v>0</v>
      </c>
      <c r="I1117" s="121">
        <f t="shared" si="742"/>
        <v>0</v>
      </c>
      <c r="J1117" s="121">
        <f t="shared" si="742"/>
        <v>0</v>
      </c>
      <c r="K1117" s="121">
        <f t="shared" si="742"/>
        <v>0</v>
      </c>
      <c r="L1117" s="121">
        <f t="shared" si="742"/>
        <v>0</v>
      </c>
      <c r="M1117" s="121">
        <f t="shared" si="742"/>
        <v>0</v>
      </c>
      <c r="N1117" s="121">
        <f t="shared" si="742"/>
        <v>0</v>
      </c>
      <c r="O1117" s="121">
        <f t="shared" si="742"/>
        <v>0</v>
      </c>
      <c r="P1117" s="126">
        <f t="shared" si="742"/>
        <v>0</v>
      </c>
      <c r="Q1117" s="122"/>
      <c r="R1117" s="408">
        <f t="shared" si="732"/>
        <v>0</v>
      </c>
      <c r="S1117" s="127"/>
      <c r="T1117" s="700">
        <f t="shared" si="743"/>
        <v>0</v>
      </c>
      <c r="U1117" s="701">
        <f t="shared" si="743"/>
        <v>0</v>
      </c>
      <c r="V1117" s="693"/>
      <c r="W1117" s="700">
        <f t="shared" si="744"/>
        <v>0</v>
      </c>
      <c r="X1117" s="126">
        <f t="shared" si="744"/>
        <v>0</v>
      </c>
      <c r="Y1117" s="696">
        <f t="shared" si="733"/>
        <v>0</v>
      </c>
      <c r="Z1117" s="128">
        <f t="shared" si="734"/>
        <v>0</v>
      </c>
      <c r="AA1117" s="127"/>
      <c r="AB1117" s="123">
        <f t="shared" si="745"/>
        <v>0</v>
      </c>
      <c r="AC1117" s="121">
        <f t="shared" si="745"/>
        <v>0</v>
      </c>
      <c r="AD1117" s="121">
        <f t="shared" si="745"/>
        <v>0</v>
      </c>
      <c r="AE1117" s="121">
        <f t="shared" si="745"/>
        <v>0</v>
      </c>
      <c r="AF1117" s="121">
        <f t="shared" si="745"/>
        <v>0</v>
      </c>
      <c r="AG1117" s="121">
        <f t="shared" si="745"/>
        <v>0</v>
      </c>
      <c r="AH1117" s="121">
        <f t="shared" si="745"/>
        <v>0</v>
      </c>
      <c r="AI1117" s="121">
        <f t="shared" si="745"/>
        <v>0</v>
      </c>
      <c r="AJ1117" s="121">
        <f t="shared" si="745"/>
        <v>0</v>
      </c>
      <c r="AK1117" s="121">
        <f t="shared" si="745"/>
        <v>0</v>
      </c>
      <c r="AL1117" s="121">
        <f t="shared" si="745"/>
        <v>0</v>
      </c>
      <c r="AM1117" s="121">
        <f t="shared" si="745"/>
        <v>0</v>
      </c>
      <c r="AN1117" s="121">
        <f t="shared" si="745"/>
        <v>0</v>
      </c>
      <c r="AO1117" s="701">
        <f t="shared" si="745"/>
        <v>0</v>
      </c>
      <c r="AP1117" s="122"/>
      <c r="AQ1117" s="123">
        <f t="shared" si="746"/>
        <v>0</v>
      </c>
      <c r="AR1117" s="121">
        <f t="shared" si="746"/>
        <v>0</v>
      </c>
      <c r="AS1117" s="121">
        <f t="shared" si="746"/>
        <v>0</v>
      </c>
      <c r="AT1117" s="121">
        <f t="shared" si="746"/>
        <v>0</v>
      </c>
      <c r="AU1117" s="121">
        <f t="shared" si="746"/>
        <v>0</v>
      </c>
      <c r="AV1117" s="121">
        <f t="shared" si="746"/>
        <v>0</v>
      </c>
      <c r="AW1117" s="121">
        <f t="shared" si="746"/>
        <v>0</v>
      </c>
      <c r="AX1117" s="121">
        <f t="shared" si="746"/>
        <v>0</v>
      </c>
      <c r="AY1117" s="121">
        <f t="shared" si="746"/>
        <v>0</v>
      </c>
      <c r="AZ1117" s="121">
        <f t="shared" si="746"/>
        <v>0</v>
      </c>
      <c r="BA1117" s="121">
        <f t="shared" si="746"/>
        <v>0</v>
      </c>
      <c r="BB1117" s="121">
        <f t="shared" si="746"/>
        <v>0</v>
      </c>
      <c r="BC1117" s="121">
        <f t="shared" si="746"/>
        <v>0</v>
      </c>
      <c r="BD1117" s="701">
        <f t="shared" si="746"/>
        <v>0</v>
      </c>
      <c r="BE1117" s="693"/>
      <c r="BF1117" s="122">
        <f t="shared" si="735"/>
        <v>0</v>
      </c>
      <c r="BG1117" s="124"/>
      <c r="BH1117" s="122">
        <f t="shared" si="736"/>
        <v>0</v>
      </c>
      <c r="BI1117" s="124"/>
      <c r="BJ1117" s="122">
        <f t="shared" si="737"/>
        <v>0</v>
      </c>
      <c r="BK1117" s="124"/>
      <c r="BL1117" s="125">
        <f t="shared" si="738"/>
        <v>0</v>
      </c>
      <c r="BM1117" s="124"/>
      <c r="BN1117" s="123">
        <f t="shared" si="747"/>
        <v>0</v>
      </c>
      <c r="BO1117" s="126">
        <f t="shared" si="747"/>
        <v>0</v>
      </c>
      <c r="BP1117" s="127"/>
      <c r="BQ1117" s="410"/>
    </row>
    <row r="1118" spans="1:69" s="58" customFormat="1" ht="17.55" hidden="1" customHeight="1">
      <c r="A1118"/>
      <c r="B1118"/>
      <c r="C1118" s="139" t="str">
        <f t="shared" si="731"/>
        <v>H</v>
      </c>
      <c r="D1118" s="130">
        <f t="shared" si="730"/>
        <v>0</v>
      </c>
      <c r="E1118" s="129" t="str">
        <f t="shared" si="729"/>
        <v>Materion</v>
      </c>
      <c r="F1118" s="717"/>
      <c r="G1118" s="123">
        <f t="shared" si="742"/>
        <v>0</v>
      </c>
      <c r="H1118" s="121">
        <f t="shared" si="742"/>
        <v>0</v>
      </c>
      <c r="I1118" s="121">
        <f t="shared" si="742"/>
        <v>0</v>
      </c>
      <c r="J1118" s="121">
        <f t="shared" si="742"/>
        <v>0</v>
      </c>
      <c r="K1118" s="121">
        <f t="shared" si="742"/>
        <v>0</v>
      </c>
      <c r="L1118" s="121">
        <f t="shared" si="742"/>
        <v>0</v>
      </c>
      <c r="M1118" s="121">
        <f t="shared" si="742"/>
        <v>0</v>
      </c>
      <c r="N1118" s="121">
        <f t="shared" si="742"/>
        <v>0</v>
      </c>
      <c r="O1118" s="121">
        <f t="shared" si="742"/>
        <v>0</v>
      </c>
      <c r="P1118" s="126">
        <f t="shared" si="742"/>
        <v>0</v>
      </c>
      <c r="Q1118" s="122"/>
      <c r="R1118" s="408">
        <f t="shared" si="732"/>
        <v>0</v>
      </c>
      <c r="S1118" s="127"/>
      <c r="T1118" s="700">
        <f t="shared" si="743"/>
        <v>0</v>
      </c>
      <c r="U1118" s="701">
        <f t="shared" si="743"/>
        <v>0</v>
      </c>
      <c r="V1118" s="693"/>
      <c r="W1118" s="700">
        <f t="shared" si="744"/>
        <v>0</v>
      </c>
      <c r="X1118" s="126">
        <f t="shared" si="744"/>
        <v>0</v>
      </c>
      <c r="Y1118" s="696">
        <f t="shared" si="733"/>
        <v>0</v>
      </c>
      <c r="Z1118" s="128">
        <f t="shared" si="734"/>
        <v>0</v>
      </c>
      <c r="AA1118" s="127"/>
      <c r="AB1118" s="123">
        <f t="shared" si="745"/>
        <v>0</v>
      </c>
      <c r="AC1118" s="121">
        <f t="shared" si="745"/>
        <v>0</v>
      </c>
      <c r="AD1118" s="121">
        <f t="shared" si="745"/>
        <v>0</v>
      </c>
      <c r="AE1118" s="121">
        <f t="shared" si="745"/>
        <v>0</v>
      </c>
      <c r="AF1118" s="121">
        <f t="shared" si="745"/>
        <v>0</v>
      </c>
      <c r="AG1118" s="121">
        <f t="shared" si="745"/>
        <v>0</v>
      </c>
      <c r="AH1118" s="121">
        <f t="shared" si="745"/>
        <v>0</v>
      </c>
      <c r="AI1118" s="121">
        <f t="shared" si="745"/>
        <v>0</v>
      </c>
      <c r="AJ1118" s="121">
        <f t="shared" si="745"/>
        <v>0</v>
      </c>
      <c r="AK1118" s="121">
        <f t="shared" si="745"/>
        <v>0</v>
      </c>
      <c r="AL1118" s="121">
        <f t="shared" si="745"/>
        <v>0</v>
      </c>
      <c r="AM1118" s="121">
        <f t="shared" si="745"/>
        <v>0</v>
      </c>
      <c r="AN1118" s="121">
        <f t="shared" si="745"/>
        <v>0</v>
      </c>
      <c r="AO1118" s="701">
        <f t="shared" si="745"/>
        <v>0</v>
      </c>
      <c r="AP1118" s="122"/>
      <c r="AQ1118" s="123">
        <f t="shared" si="746"/>
        <v>0</v>
      </c>
      <c r="AR1118" s="121">
        <f t="shared" si="746"/>
        <v>0</v>
      </c>
      <c r="AS1118" s="121">
        <f t="shared" si="746"/>
        <v>0</v>
      </c>
      <c r="AT1118" s="121">
        <f t="shared" si="746"/>
        <v>0</v>
      </c>
      <c r="AU1118" s="121">
        <f t="shared" si="746"/>
        <v>0</v>
      </c>
      <c r="AV1118" s="121">
        <f t="shared" si="746"/>
        <v>0</v>
      </c>
      <c r="AW1118" s="121">
        <f t="shared" si="746"/>
        <v>0</v>
      </c>
      <c r="AX1118" s="121">
        <f t="shared" si="746"/>
        <v>0</v>
      </c>
      <c r="AY1118" s="121">
        <f t="shared" si="746"/>
        <v>0</v>
      </c>
      <c r="AZ1118" s="121">
        <f t="shared" si="746"/>
        <v>0</v>
      </c>
      <c r="BA1118" s="121">
        <f t="shared" si="746"/>
        <v>0</v>
      </c>
      <c r="BB1118" s="121">
        <f t="shared" si="746"/>
        <v>0</v>
      </c>
      <c r="BC1118" s="121">
        <f t="shared" si="746"/>
        <v>0</v>
      </c>
      <c r="BD1118" s="701">
        <f t="shared" si="746"/>
        <v>0</v>
      </c>
      <c r="BE1118" s="693"/>
      <c r="BF1118" s="122">
        <f t="shared" si="735"/>
        <v>0</v>
      </c>
      <c r="BG1118" s="124"/>
      <c r="BH1118" s="122">
        <f t="shared" si="736"/>
        <v>0</v>
      </c>
      <c r="BI1118" s="124"/>
      <c r="BJ1118" s="122">
        <f t="shared" si="737"/>
        <v>0</v>
      </c>
      <c r="BK1118" s="124"/>
      <c r="BL1118" s="125">
        <f t="shared" si="738"/>
        <v>0</v>
      </c>
      <c r="BM1118" s="124"/>
      <c r="BN1118" s="123">
        <f t="shared" si="747"/>
        <v>0</v>
      </c>
      <c r="BO1118" s="126">
        <f t="shared" si="747"/>
        <v>0</v>
      </c>
      <c r="BP1118" s="127"/>
      <c r="BQ1118" s="410"/>
    </row>
    <row r="1119" spans="1:69" s="58" customFormat="1" ht="17.55" hidden="1" customHeight="1">
      <c r="A1119"/>
      <c r="B1119"/>
      <c r="C1119" s="139" t="str">
        <f t="shared" si="731"/>
        <v>H</v>
      </c>
      <c r="D1119" s="130">
        <f t="shared" si="730"/>
        <v>0</v>
      </c>
      <c r="E1119" s="129" t="str">
        <f t="shared" si="729"/>
        <v>Merck</v>
      </c>
      <c r="F1119" s="717"/>
      <c r="G1119" s="123">
        <f t="shared" si="742"/>
        <v>0</v>
      </c>
      <c r="H1119" s="121">
        <f t="shared" si="742"/>
        <v>0</v>
      </c>
      <c r="I1119" s="121">
        <f t="shared" si="742"/>
        <v>0</v>
      </c>
      <c r="J1119" s="121">
        <f t="shared" si="742"/>
        <v>0</v>
      </c>
      <c r="K1119" s="121">
        <f t="shared" si="742"/>
        <v>0</v>
      </c>
      <c r="L1119" s="121">
        <f t="shared" si="742"/>
        <v>0</v>
      </c>
      <c r="M1119" s="121">
        <f t="shared" si="742"/>
        <v>0</v>
      </c>
      <c r="N1119" s="121">
        <f t="shared" si="742"/>
        <v>0</v>
      </c>
      <c r="O1119" s="121">
        <f t="shared" si="742"/>
        <v>0</v>
      </c>
      <c r="P1119" s="126">
        <f t="shared" si="742"/>
        <v>0</v>
      </c>
      <c r="Q1119" s="122"/>
      <c r="R1119" s="408">
        <f t="shared" si="732"/>
        <v>0</v>
      </c>
      <c r="S1119" s="127"/>
      <c r="T1119" s="700">
        <f t="shared" si="743"/>
        <v>0</v>
      </c>
      <c r="U1119" s="701">
        <f t="shared" si="743"/>
        <v>0</v>
      </c>
      <c r="V1119" s="693"/>
      <c r="W1119" s="700">
        <f t="shared" si="744"/>
        <v>0</v>
      </c>
      <c r="X1119" s="126">
        <f t="shared" si="744"/>
        <v>0</v>
      </c>
      <c r="Y1119" s="696">
        <f t="shared" si="733"/>
        <v>0</v>
      </c>
      <c r="Z1119" s="128">
        <f t="shared" si="734"/>
        <v>0</v>
      </c>
      <c r="AA1119" s="127"/>
      <c r="AB1119" s="123">
        <f t="shared" si="745"/>
        <v>0</v>
      </c>
      <c r="AC1119" s="121">
        <f t="shared" si="745"/>
        <v>0</v>
      </c>
      <c r="AD1119" s="121">
        <f t="shared" si="745"/>
        <v>0</v>
      </c>
      <c r="AE1119" s="121">
        <f t="shared" si="745"/>
        <v>0</v>
      </c>
      <c r="AF1119" s="121">
        <f t="shared" si="745"/>
        <v>0</v>
      </c>
      <c r="AG1119" s="121">
        <f t="shared" si="745"/>
        <v>0</v>
      </c>
      <c r="AH1119" s="121">
        <f t="shared" si="745"/>
        <v>0</v>
      </c>
      <c r="AI1119" s="121">
        <f t="shared" si="745"/>
        <v>0</v>
      </c>
      <c r="AJ1119" s="121">
        <f t="shared" si="745"/>
        <v>0</v>
      </c>
      <c r="AK1119" s="121">
        <f t="shared" si="745"/>
        <v>0</v>
      </c>
      <c r="AL1119" s="121">
        <f t="shared" si="745"/>
        <v>0</v>
      </c>
      <c r="AM1119" s="121">
        <f t="shared" si="745"/>
        <v>0</v>
      </c>
      <c r="AN1119" s="121">
        <f t="shared" si="745"/>
        <v>0</v>
      </c>
      <c r="AO1119" s="701">
        <f t="shared" si="745"/>
        <v>0</v>
      </c>
      <c r="AP1119" s="122"/>
      <c r="AQ1119" s="123">
        <f t="shared" si="746"/>
        <v>0</v>
      </c>
      <c r="AR1119" s="121">
        <f t="shared" si="746"/>
        <v>0</v>
      </c>
      <c r="AS1119" s="121">
        <f t="shared" si="746"/>
        <v>0</v>
      </c>
      <c r="AT1119" s="121">
        <f t="shared" si="746"/>
        <v>0</v>
      </c>
      <c r="AU1119" s="121">
        <f t="shared" si="746"/>
        <v>0</v>
      </c>
      <c r="AV1119" s="121">
        <f t="shared" si="746"/>
        <v>0</v>
      </c>
      <c r="AW1119" s="121">
        <f t="shared" si="746"/>
        <v>0</v>
      </c>
      <c r="AX1119" s="121">
        <f t="shared" si="746"/>
        <v>0</v>
      </c>
      <c r="AY1119" s="121">
        <f t="shared" si="746"/>
        <v>0</v>
      </c>
      <c r="AZ1119" s="121">
        <f t="shared" si="746"/>
        <v>0</v>
      </c>
      <c r="BA1119" s="121">
        <f t="shared" si="746"/>
        <v>0</v>
      </c>
      <c r="BB1119" s="121">
        <f t="shared" si="746"/>
        <v>0</v>
      </c>
      <c r="BC1119" s="121">
        <f t="shared" si="746"/>
        <v>0</v>
      </c>
      <c r="BD1119" s="701">
        <f t="shared" si="746"/>
        <v>0</v>
      </c>
      <c r="BE1119" s="693"/>
      <c r="BF1119" s="122">
        <f t="shared" si="735"/>
        <v>0</v>
      </c>
      <c r="BG1119" s="124"/>
      <c r="BH1119" s="122">
        <f t="shared" si="736"/>
        <v>0</v>
      </c>
      <c r="BI1119" s="124"/>
      <c r="BJ1119" s="122">
        <f t="shared" si="737"/>
        <v>0</v>
      </c>
      <c r="BK1119" s="124"/>
      <c r="BL1119" s="125">
        <f t="shared" si="738"/>
        <v>0</v>
      </c>
      <c r="BM1119" s="124"/>
      <c r="BN1119" s="123">
        <f t="shared" si="747"/>
        <v>0</v>
      </c>
      <c r="BO1119" s="126">
        <f t="shared" si="747"/>
        <v>0</v>
      </c>
      <c r="BP1119" s="127"/>
      <c r="BQ1119" s="410"/>
    </row>
    <row r="1120" spans="1:69" s="58" customFormat="1" ht="17.55" hidden="1" customHeight="1">
      <c r="A1120"/>
      <c r="B1120"/>
      <c r="C1120" s="139" t="str">
        <f t="shared" si="731"/>
        <v>H</v>
      </c>
      <c r="D1120" s="130">
        <f t="shared" si="730"/>
        <v>0</v>
      </c>
      <c r="E1120" s="129" t="str">
        <f t="shared" si="729"/>
        <v>Nisso</v>
      </c>
      <c r="F1120" s="717"/>
      <c r="G1120" s="123">
        <f t="shared" si="742"/>
        <v>0</v>
      </c>
      <c r="H1120" s="121">
        <f t="shared" si="742"/>
        <v>0</v>
      </c>
      <c r="I1120" s="121">
        <f t="shared" si="742"/>
        <v>0</v>
      </c>
      <c r="J1120" s="121">
        <f t="shared" si="742"/>
        <v>0</v>
      </c>
      <c r="K1120" s="121">
        <f t="shared" si="742"/>
        <v>0</v>
      </c>
      <c r="L1120" s="121">
        <f t="shared" si="742"/>
        <v>0</v>
      </c>
      <c r="M1120" s="121">
        <f t="shared" si="742"/>
        <v>0</v>
      </c>
      <c r="N1120" s="121">
        <f t="shared" si="742"/>
        <v>0</v>
      </c>
      <c r="O1120" s="121">
        <f t="shared" si="742"/>
        <v>0</v>
      </c>
      <c r="P1120" s="126">
        <f t="shared" si="742"/>
        <v>0</v>
      </c>
      <c r="Q1120" s="122"/>
      <c r="R1120" s="408">
        <f t="shared" si="732"/>
        <v>0</v>
      </c>
      <c r="S1120" s="127"/>
      <c r="T1120" s="700">
        <f t="shared" si="743"/>
        <v>0</v>
      </c>
      <c r="U1120" s="701">
        <f t="shared" si="743"/>
        <v>0</v>
      </c>
      <c r="V1120" s="693"/>
      <c r="W1120" s="700">
        <f t="shared" si="744"/>
        <v>0</v>
      </c>
      <c r="X1120" s="126">
        <f t="shared" si="744"/>
        <v>0</v>
      </c>
      <c r="Y1120" s="696">
        <f t="shared" si="733"/>
        <v>0</v>
      </c>
      <c r="Z1120" s="128">
        <f t="shared" si="734"/>
        <v>0</v>
      </c>
      <c r="AA1120" s="127"/>
      <c r="AB1120" s="123">
        <f t="shared" si="745"/>
        <v>0</v>
      </c>
      <c r="AC1120" s="121">
        <f t="shared" si="745"/>
        <v>0</v>
      </c>
      <c r="AD1120" s="121">
        <f t="shared" si="745"/>
        <v>0</v>
      </c>
      <c r="AE1120" s="121">
        <f t="shared" si="745"/>
        <v>0</v>
      </c>
      <c r="AF1120" s="121">
        <f t="shared" si="745"/>
        <v>0</v>
      </c>
      <c r="AG1120" s="121">
        <f t="shared" si="745"/>
        <v>0</v>
      </c>
      <c r="AH1120" s="121">
        <f t="shared" si="745"/>
        <v>0</v>
      </c>
      <c r="AI1120" s="121">
        <f t="shared" si="745"/>
        <v>0</v>
      </c>
      <c r="AJ1120" s="121">
        <f t="shared" si="745"/>
        <v>0</v>
      </c>
      <c r="AK1120" s="121">
        <f t="shared" si="745"/>
        <v>0</v>
      </c>
      <c r="AL1120" s="121">
        <f t="shared" si="745"/>
        <v>0</v>
      </c>
      <c r="AM1120" s="121">
        <f t="shared" si="745"/>
        <v>0</v>
      </c>
      <c r="AN1120" s="121">
        <f t="shared" si="745"/>
        <v>0</v>
      </c>
      <c r="AO1120" s="701">
        <f t="shared" si="745"/>
        <v>0</v>
      </c>
      <c r="AP1120" s="122"/>
      <c r="AQ1120" s="123">
        <f t="shared" si="746"/>
        <v>0</v>
      </c>
      <c r="AR1120" s="121">
        <f t="shared" si="746"/>
        <v>0</v>
      </c>
      <c r="AS1120" s="121">
        <f t="shared" si="746"/>
        <v>0</v>
      </c>
      <c r="AT1120" s="121">
        <f t="shared" si="746"/>
        <v>0</v>
      </c>
      <c r="AU1120" s="121">
        <f t="shared" si="746"/>
        <v>0</v>
      </c>
      <c r="AV1120" s="121">
        <f t="shared" si="746"/>
        <v>0</v>
      </c>
      <c r="AW1120" s="121">
        <f t="shared" si="746"/>
        <v>0</v>
      </c>
      <c r="AX1120" s="121">
        <f t="shared" si="746"/>
        <v>0</v>
      </c>
      <c r="AY1120" s="121">
        <f t="shared" si="746"/>
        <v>0</v>
      </c>
      <c r="AZ1120" s="121">
        <f t="shared" si="746"/>
        <v>0</v>
      </c>
      <c r="BA1120" s="121">
        <f t="shared" si="746"/>
        <v>0</v>
      </c>
      <c r="BB1120" s="121">
        <f t="shared" si="746"/>
        <v>0</v>
      </c>
      <c r="BC1120" s="121">
        <f t="shared" si="746"/>
        <v>0</v>
      </c>
      <c r="BD1120" s="701">
        <f t="shared" si="746"/>
        <v>0</v>
      </c>
      <c r="BE1120" s="693"/>
      <c r="BF1120" s="122">
        <f t="shared" si="735"/>
        <v>0</v>
      </c>
      <c r="BG1120" s="124"/>
      <c r="BH1120" s="122">
        <f t="shared" si="736"/>
        <v>0</v>
      </c>
      <c r="BI1120" s="124"/>
      <c r="BJ1120" s="122">
        <f t="shared" si="737"/>
        <v>0</v>
      </c>
      <c r="BK1120" s="124"/>
      <c r="BL1120" s="125">
        <f t="shared" si="738"/>
        <v>0</v>
      </c>
      <c r="BM1120" s="124"/>
      <c r="BN1120" s="123">
        <f t="shared" si="747"/>
        <v>0</v>
      </c>
      <c r="BO1120" s="126">
        <f t="shared" si="747"/>
        <v>0</v>
      </c>
      <c r="BP1120" s="127"/>
      <c r="BQ1120" s="410"/>
    </row>
    <row r="1121" spans="1:69" s="58" customFormat="1" ht="17.55" hidden="1" customHeight="1">
      <c r="A1121"/>
      <c r="B1121"/>
      <c r="C1121" s="139" t="str">
        <f t="shared" si="731"/>
        <v>H</v>
      </c>
      <c r="D1121" s="130">
        <f t="shared" si="730"/>
        <v>0</v>
      </c>
      <c r="E1121" s="129" t="str">
        <f t="shared" si="729"/>
        <v>Novaled</v>
      </c>
      <c r="F1121" s="717"/>
      <c r="G1121" s="123">
        <f t="shared" si="742"/>
        <v>0</v>
      </c>
      <c r="H1121" s="121">
        <f t="shared" si="742"/>
        <v>0</v>
      </c>
      <c r="I1121" s="121">
        <f t="shared" si="742"/>
        <v>0</v>
      </c>
      <c r="J1121" s="121">
        <f t="shared" si="742"/>
        <v>0</v>
      </c>
      <c r="K1121" s="121">
        <f t="shared" si="742"/>
        <v>0</v>
      </c>
      <c r="L1121" s="121">
        <f t="shared" si="742"/>
        <v>0</v>
      </c>
      <c r="M1121" s="121">
        <f t="shared" si="742"/>
        <v>0</v>
      </c>
      <c r="N1121" s="121">
        <f t="shared" si="742"/>
        <v>0</v>
      </c>
      <c r="O1121" s="121">
        <f t="shared" si="742"/>
        <v>0</v>
      </c>
      <c r="P1121" s="126">
        <f t="shared" si="742"/>
        <v>0</v>
      </c>
      <c r="Q1121" s="122"/>
      <c r="R1121" s="408">
        <f t="shared" si="732"/>
        <v>0</v>
      </c>
      <c r="S1121" s="127"/>
      <c r="T1121" s="700">
        <f t="shared" si="743"/>
        <v>0</v>
      </c>
      <c r="U1121" s="701">
        <f t="shared" si="743"/>
        <v>0</v>
      </c>
      <c r="V1121" s="693"/>
      <c r="W1121" s="700">
        <f t="shared" si="744"/>
        <v>0</v>
      </c>
      <c r="X1121" s="126">
        <f t="shared" si="744"/>
        <v>0</v>
      </c>
      <c r="Y1121" s="696">
        <f t="shared" si="733"/>
        <v>0</v>
      </c>
      <c r="Z1121" s="128">
        <f t="shared" si="734"/>
        <v>0</v>
      </c>
      <c r="AA1121" s="127"/>
      <c r="AB1121" s="123">
        <f t="shared" si="745"/>
        <v>0</v>
      </c>
      <c r="AC1121" s="121">
        <f t="shared" si="745"/>
        <v>0</v>
      </c>
      <c r="AD1121" s="121">
        <f t="shared" si="745"/>
        <v>0</v>
      </c>
      <c r="AE1121" s="121">
        <f t="shared" si="745"/>
        <v>0</v>
      </c>
      <c r="AF1121" s="121">
        <f t="shared" si="745"/>
        <v>0</v>
      </c>
      <c r="AG1121" s="121">
        <f t="shared" si="745"/>
        <v>0</v>
      </c>
      <c r="AH1121" s="121">
        <f t="shared" si="745"/>
        <v>0</v>
      </c>
      <c r="AI1121" s="121">
        <f t="shared" si="745"/>
        <v>0</v>
      </c>
      <c r="AJ1121" s="121">
        <f t="shared" si="745"/>
        <v>0</v>
      </c>
      <c r="AK1121" s="121">
        <f t="shared" si="745"/>
        <v>0</v>
      </c>
      <c r="AL1121" s="121">
        <f t="shared" si="745"/>
        <v>0</v>
      </c>
      <c r="AM1121" s="121">
        <f t="shared" si="745"/>
        <v>0</v>
      </c>
      <c r="AN1121" s="121">
        <f t="shared" si="745"/>
        <v>0</v>
      </c>
      <c r="AO1121" s="701">
        <f t="shared" si="745"/>
        <v>0</v>
      </c>
      <c r="AP1121" s="122"/>
      <c r="AQ1121" s="123">
        <f t="shared" si="746"/>
        <v>0</v>
      </c>
      <c r="AR1121" s="121">
        <f t="shared" si="746"/>
        <v>0</v>
      </c>
      <c r="AS1121" s="121">
        <f t="shared" si="746"/>
        <v>0</v>
      </c>
      <c r="AT1121" s="121">
        <f t="shared" si="746"/>
        <v>0</v>
      </c>
      <c r="AU1121" s="121">
        <f t="shared" si="746"/>
        <v>0</v>
      </c>
      <c r="AV1121" s="121">
        <f t="shared" si="746"/>
        <v>0</v>
      </c>
      <c r="AW1121" s="121">
        <f t="shared" si="746"/>
        <v>0</v>
      </c>
      <c r="AX1121" s="121">
        <f t="shared" si="746"/>
        <v>0</v>
      </c>
      <c r="AY1121" s="121">
        <f t="shared" si="746"/>
        <v>0</v>
      </c>
      <c r="AZ1121" s="121">
        <f t="shared" si="746"/>
        <v>0</v>
      </c>
      <c r="BA1121" s="121">
        <f t="shared" si="746"/>
        <v>0</v>
      </c>
      <c r="BB1121" s="121">
        <f t="shared" si="746"/>
        <v>0</v>
      </c>
      <c r="BC1121" s="121">
        <f t="shared" si="746"/>
        <v>0</v>
      </c>
      <c r="BD1121" s="701">
        <f t="shared" si="746"/>
        <v>0</v>
      </c>
      <c r="BE1121" s="693"/>
      <c r="BF1121" s="122">
        <f t="shared" si="735"/>
        <v>0</v>
      </c>
      <c r="BG1121" s="124"/>
      <c r="BH1121" s="122">
        <f t="shared" si="736"/>
        <v>0</v>
      </c>
      <c r="BI1121" s="124"/>
      <c r="BJ1121" s="122">
        <f t="shared" si="737"/>
        <v>0</v>
      </c>
      <c r="BK1121" s="124"/>
      <c r="BL1121" s="125">
        <f t="shared" si="738"/>
        <v>0</v>
      </c>
      <c r="BM1121" s="124"/>
      <c r="BN1121" s="123">
        <f t="shared" si="747"/>
        <v>0</v>
      </c>
      <c r="BO1121" s="126">
        <f t="shared" si="747"/>
        <v>0</v>
      </c>
      <c r="BP1121" s="127"/>
      <c r="BQ1121" s="410"/>
    </row>
    <row r="1122" spans="1:69" s="58" customFormat="1" ht="17.55" hidden="1" customHeight="1">
      <c r="A1122"/>
      <c r="B1122"/>
      <c r="C1122" s="139" t="str">
        <f t="shared" si="731"/>
        <v>H</v>
      </c>
      <c r="D1122" s="130">
        <f t="shared" si="730"/>
        <v>0</v>
      </c>
      <c r="E1122" s="129" t="str">
        <f t="shared" si="729"/>
        <v>NSCC</v>
      </c>
      <c r="F1122" s="717"/>
      <c r="G1122" s="123">
        <f t="shared" si="742"/>
        <v>0</v>
      </c>
      <c r="H1122" s="121">
        <f t="shared" si="742"/>
        <v>0</v>
      </c>
      <c r="I1122" s="121">
        <f t="shared" si="742"/>
        <v>0</v>
      </c>
      <c r="J1122" s="121">
        <f t="shared" si="742"/>
        <v>0</v>
      </c>
      <c r="K1122" s="121">
        <f t="shared" si="742"/>
        <v>0</v>
      </c>
      <c r="L1122" s="121">
        <f t="shared" si="742"/>
        <v>0</v>
      </c>
      <c r="M1122" s="121">
        <f t="shared" si="742"/>
        <v>0</v>
      </c>
      <c r="N1122" s="121">
        <f t="shared" si="742"/>
        <v>0</v>
      </c>
      <c r="O1122" s="121">
        <f t="shared" si="742"/>
        <v>0</v>
      </c>
      <c r="P1122" s="126">
        <f t="shared" si="742"/>
        <v>0</v>
      </c>
      <c r="Q1122" s="122"/>
      <c r="R1122" s="408">
        <f t="shared" si="732"/>
        <v>0</v>
      </c>
      <c r="S1122" s="127"/>
      <c r="T1122" s="700">
        <f t="shared" si="743"/>
        <v>0</v>
      </c>
      <c r="U1122" s="701">
        <f t="shared" si="743"/>
        <v>0</v>
      </c>
      <c r="V1122" s="693"/>
      <c r="W1122" s="700">
        <f t="shared" si="744"/>
        <v>0</v>
      </c>
      <c r="X1122" s="126">
        <f t="shared" si="744"/>
        <v>0</v>
      </c>
      <c r="Y1122" s="696">
        <f t="shared" si="733"/>
        <v>0</v>
      </c>
      <c r="Z1122" s="128">
        <f t="shared" si="734"/>
        <v>0</v>
      </c>
      <c r="AA1122" s="127"/>
      <c r="AB1122" s="123">
        <f t="shared" si="745"/>
        <v>0</v>
      </c>
      <c r="AC1122" s="121">
        <f t="shared" si="745"/>
        <v>0</v>
      </c>
      <c r="AD1122" s="121">
        <f t="shared" si="745"/>
        <v>0</v>
      </c>
      <c r="AE1122" s="121">
        <f t="shared" si="745"/>
        <v>0</v>
      </c>
      <c r="AF1122" s="121">
        <f t="shared" si="745"/>
        <v>0</v>
      </c>
      <c r="AG1122" s="121">
        <f t="shared" si="745"/>
        <v>0</v>
      </c>
      <c r="AH1122" s="121">
        <f t="shared" si="745"/>
        <v>0</v>
      </c>
      <c r="AI1122" s="121">
        <f t="shared" si="745"/>
        <v>0</v>
      </c>
      <c r="AJ1122" s="121">
        <f t="shared" si="745"/>
        <v>0</v>
      </c>
      <c r="AK1122" s="121">
        <f t="shared" si="745"/>
        <v>0</v>
      </c>
      <c r="AL1122" s="121">
        <f t="shared" si="745"/>
        <v>0</v>
      </c>
      <c r="AM1122" s="121">
        <f t="shared" si="745"/>
        <v>0</v>
      </c>
      <c r="AN1122" s="121">
        <f t="shared" si="745"/>
        <v>0</v>
      </c>
      <c r="AO1122" s="701">
        <f t="shared" si="745"/>
        <v>0</v>
      </c>
      <c r="AP1122" s="122"/>
      <c r="AQ1122" s="123">
        <f t="shared" si="746"/>
        <v>0</v>
      </c>
      <c r="AR1122" s="121">
        <f t="shared" si="746"/>
        <v>0</v>
      </c>
      <c r="AS1122" s="121">
        <f t="shared" si="746"/>
        <v>0</v>
      </c>
      <c r="AT1122" s="121">
        <f t="shared" si="746"/>
        <v>0</v>
      </c>
      <c r="AU1122" s="121">
        <f t="shared" si="746"/>
        <v>0</v>
      </c>
      <c r="AV1122" s="121">
        <f t="shared" si="746"/>
        <v>0</v>
      </c>
      <c r="AW1122" s="121">
        <f t="shared" si="746"/>
        <v>0</v>
      </c>
      <c r="AX1122" s="121">
        <f t="shared" si="746"/>
        <v>0</v>
      </c>
      <c r="AY1122" s="121">
        <f t="shared" si="746"/>
        <v>0</v>
      </c>
      <c r="AZ1122" s="121">
        <f t="shared" si="746"/>
        <v>0</v>
      </c>
      <c r="BA1122" s="121">
        <f t="shared" si="746"/>
        <v>0</v>
      </c>
      <c r="BB1122" s="121">
        <f t="shared" si="746"/>
        <v>0</v>
      </c>
      <c r="BC1122" s="121">
        <f t="shared" si="746"/>
        <v>0</v>
      </c>
      <c r="BD1122" s="701">
        <f t="shared" si="746"/>
        <v>0</v>
      </c>
      <c r="BE1122" s="693"/>
      <c r="BF1122" s="122">
        <f t="shared" si="735"/>
        <v>0</v>
      </c>
      <c r="BG1122" s="124"/>
      <c r="BH1122" s="122">
        <f t="shared" si="736"/>
        <v>0</v>
      </c>
      <c r="BI1122" s="124"/>
      <c r="BJ1122" s="122">
        <f t="shared" si="737"/>
        <v>0</v>
      </c>
      <c r="BK1122" s="124"/>
      <c r="BL1122" s="125">
        <f t="shared" si="738"/>
        <v>0</v>
      </c>
      <c r="BM1122" s="124"/>
      <c r="BN1122" s="123">
        <f t="shared" si="747"/>
        <v>0</v>
      </c>
      <c r="BO1122" s="126">
        <f t="shared" si="747"/>
        <v>0</v>
      </c>
      <c r="BP1122" s="127"/>
      <c r="BQ1122" s="410"/>
    </row>
    <row r="1123" spans="1:69" s="58" customFormat="1" ht="17.55" hidden="1" customHeight="1">
      <c r="A1123"/>
      <c r="B1123"/>
      <c r="C1123" s="139" t="str">
        <f t="shared" si="731"/>
        <v>H</v>
      </c>
      <c r="D1123" s="130">
        <f t="shared" si="730"/>
        <v>0</v>
      </c>
      <c r="E1123" s="129" t="str">
        <f t="shared" si="729"/>
        <v>P&amp;H Tech</v>
      </c>
      <c r="F1123" s="717"/>
      <c r="G1123" s="123">
        <f t="shared" si="742"/>
        <v>0</v>
      </c>
      <c r="H1123" s="121">
        <f t="shared" si="742"/>
        <v>0</v>
      </c>
      <c r="I1123" s="121">
        <f t="shared" si="742"/>
        <v>0</v>
      </c>
      <c r="J1123" s="121">
        <f t="shared" si="742"/>
        <v>0</v>
      </c>
      <c r="K1123" s="121">
        <f t="shared" si="742"/>
        <v>0</v>
      </c>
      <c r="L1123" s="121">
        <f t="shared" si="742"/>
        <v>0</v>
      </c>
      <c r="M1123" s="121">
        <f t="shared" si="742"/>
        <v>0</v>
      </c>
      <c r="N1123" s="121">
        <f t="shared" si="742"/>
        <v>0</v>
      </c>
      <c r="O1123" s="121">
        <f t="shared" si="742"/>
        <v>0</v>
      </c>
      <c r="P1123" s="126">
        <f t="shared" si="742"/>
        <v>0</v>
      </c>
      <c r="Q1123" s="122"/>
      <c r="R1123" s="408">
        <f t="shared" si="732"/>
        <v>0</v>
      </c>
      <c r="S1123" s="127"/>
      <c r="T1123" s="700">
        <f t="shared" si="743"/>
        <v>0</v>
      </c>
      <c r="U1123" s="701">
        <f t="shared" si="743"/>
        <v>0</v>
      </c>
      <c r="V1123" s="693"/>
      <c r="W1123" s="700">
        <f t="shared" si="744"/>
        <v>0</v>
      </c>
      <c r="X1123" s="126">
        <f t="shared" si="744"/>
        <v>0</v>
      </c>
      <c r="Y1123" s="696">
        <f t="shared" si="733"/>
        <v>0</v>
      </c>
      <c r="Z1123" s="128">
        <f t="shared" si="734"/>
        <v>0</v>
      </c>
      <c r="AA1123" s="127"/>
      <c r="AB1123" s="123">
        <f t="shared" si="745"/>
        <v>0</v>
      </c>
      <c r="AC1123" s="121">
        <f t="shared" si="745"/>
        <v>0</v>
      </c>
      <c r="AD1123" s="121">
        <f t="shared" si="745"/>
        <v>0</v>
      </c>
      <c r="AE1123" s="121">
        <f t="shared" si="745"/>
        <v>0</v>
      </c>
      <c r="AF1123" s="121">
        <f t="shared" si="745"/>
        <v>0</v>
      </c>
      <c r="AG1123" s="121">
        <f t="shared" si="745"/>
        <v>0</v>
      </c>
      <c r="AH1123" s="121">
        <f t="shared" si="745"/>
        <v>0</v>
      </c>
      <c r="AI1123" s="121">
        <f t="shared" si="745"/>
        <v>0</v>
      </c>
      <c r="AJ1123" s="121">
        <f t="shared" si="745"/>
        <v>0</v>
      </c>
      <c r="AK1123" s="121">
        <f t="shared" si="745"/>
        <v>0</v>
      </c>
      <c r="AL1123" s="121">
        <f t="shared" si="745"/>
        <v>0</v>
      </c>
      <c r="AM1123" s="121">
        <f t="shared" si="745"/>
        <v>0</v>
      </c>
      <c r="AN1123" s="121">
        <f t="shared" si="745"/>
        <v>0</v>
      </c>
      <c r="AO1123" s="701">
        <f t="shared" si="745"/>
        <v>0</v>
      </c>
      <c r="AP1123" s="122"/>
      <c r="AQ1123" s="123">
        <f t="shared" si="746"/>
        <v>0</v>
      </c>
      <c r="AR1123" s="121">
        <f t="shared" si="746"/>
        <v>0</v>
      </c>
      <c r="AS1123" s="121">
        <f t="shared" si="746"/>
        <v>0</v>
      </c>
      <c r="AT1123" s="121">
        <f t="shared" si="746"/>
        <v>0</v>
      </c>
      <c r="AU1123" s="121">
        <f t="shared" si="746"/>
        <v>0</v>
      </c>
      <c r="AV1123" s="121">
        <f t="shared" si="746"/>
        <v>0</v>
      </c>
      <c r="AW1123" s="121">
        <f t="shared" si="746"/>
        <v>0</v>
      </c>
      <c r="AX1123" s="121">
        <f t="shared" si="746"/>
        <v>0</v>
      </c>
      <c r="AY1123" s="121">
        <f t="shared" si="746"/>
        <v>0</v>
      </c>
      <c r="AZ1123" s="121">
        <f t="shared" si="746"/>
        <v>0</v>
      </c>
      <c r="BA1123" s="121">
        <f t="shared" si="746"/>
        <v>0</v>
      </c>
      <c r="BB1123" s="121">
        <f t="shared" si="746"/>
        <v>0</v>
      </c>
      <c r="BC1123" s="121">
        <f t="shared" si="746"/>
        <v>0</v>
      </c>
      <c r="BD1123" s="701">
        <f t="shared" si="746"/>
        <v>0</v>
      </c>
      <c r="BE1123" s="693"/>
      <c r="BF1123" s="122">
        <f t="shared" si="735"/>
        <v>0</v>
      </c>
      <c r="BG1123" s="124"/>
      <c r="BH1123" s="122">
        <f t="shared" si="736"/>
        <v>0</v>
      </c>
      <c r="BI1123" s="124"/>
      <c r="BJ1123" s="122">
        <f t="shared" si="737"/>
        <v>0</v>
      </c>
      <c r="BK1123" s="124"/>
      <c r="BL1123" s="125">
        <f t="shared" si="738"/>
        <v>0</v>
      </c>
      <c r="BM1123" s="124"/>
      <c r="BN1123" s="123">
        <f t="shared" si="747"/>
        <v>0</v>
      </c>
      <c r="BO1123" s="126">
        <f t="shared" si="747"/>
        <v>0</v>
      </c>
      <c r="BP1123" s="127"/>
      <c r="BQ1123" s="410"/>
    </row>
    <row r="1124" spans="1:69" s="58" customFormat="1" ht="17.55" hidden="1" customHeight="1">
      <c r="A1124"/>
      <c r="B1124"/>
      <c r="C1124" s="139" t="str">
        <f t="shared" si="731"/>
        <v>H</v>
      </c>
      <c r="D1124" s="130">
        <f t="shared" si="730"/>
        <v>0</v>
      </c>
      <c r="E1124" s="129" t="str">
        <f t="shared" si="729"/>
        <v>Samsung SDI</v>
      </c>
      <c r="F1124" s="717"/>
      <c r="G1124" s="123">
        <f t="shared" si="742"/>
        <v>0</v>
      </c>
      <c r="H1124" s="121">
        <f t="shared" si="742"/>
        <v>0</v>
      </c>
      <c r="I1124" s="121">
        <f t="shared" si="742"/>
        <v>0</v>
      </c>
      <c r="J1124" s="121">
        <f t="shared" si="742"/>
        <v>0</v>
      </c>
      <c r="K1124" s="121">
        <f t="shared" si="742"/>
        <v>0</v>
      </c>
      <c r="L1124" s="121">
        <f t="shared" si="742"/>
        <v>0</v>
      </c>
      <c r="M1124" s="121">
        <f t="shared" si="742"/>
        <v>0</v>
      </c>
      <c r="N1124" s="121">
        <f t="shared" si="742"/>
        <v>0</v>
      </c>
      <c r="O1124" s="121">
        <f t="shared" si="742"/>
        <v>0</v>
      </c>
      <c r="P1124" s="126">
        <f t="shared" si="742"/>
        <v>0</v>
      </c>
      <c r="Q1124" s="122"/>
      <c r="R1124" s="408">
        <f t="shared" si="732"/>
        <v>0</v>
      </c>
      <c r="S1124" s="127"/>
      <c r="T1124" s="700">
        <f t="shared" si="743"/>
        <v>0</v>
      </c>
      <c r="U1124" s="701">
        <f t="shared" si="743"/>
        <v>0</v>
      </c>
      <c r="V1124" s="693"/>
      <c r="W1124" s="700">
        <f t="shared" si="744"/>
        <v>0</v>
      </c>
      <c r="X1124" s="126">
        <f t="shared" si="744"/>
        <v>0</v>
      </c>
      <c r="Y1124" s="696">
        <f t="shared" si="733"/>
        <v>0</v>
      </c>
      <c r="Z1124" s="128">
        <f t="shared" si="734"/>
        <v>0</v>
      </c>
      <c r="AA1124" s="127"/>
      <c r="AB1124" s="123">
        <f t="shared" si="745"/>
        <v>0</v>
      </c>
      <c r="AC1124" s="121">
        <f t="shared" si="745"/>
        <v>0</v>
      </c>
      <c r="AD1124" s="121">
        <f t="shared" si="745"/>
        <v>0</v>
      </c>
      <c r="AE1124" s="121">
        <f t="shared" si="745"/>
        <v>0</v>
      </c>
      <c r="AF1124" s="121">
        <f t="shared" si="745"/>
        <v>0</v>
      </c>
      <c r="AG1124" s="121">
        <f t="shared" si="745"/>
        <v>0</v>
      </c>
      <c r="AH1124" s="121">
        <f t="shared" si="745"/>
        <v>0</v>
      </c>
      <c r="AI1124" s="121">
        <f t="shared" si="745"/>
        <v>0</v>
      </c>
      <c r="AJ1124" s="121">
        <f t="shared" si="745"/>
        <v>0</v>
      </c>
      <c r="AK1124" s="121">
        <f t="shared" si="745"/>
        <v>0</v>
      </c>
      <c r="AL1124" s="121">
        <f t="shared" si="745"/>
        <v>0</v>
      </c>
      <c r="AM1124" s="121">
        <f t="shared" si="745"/>
        <v>0</v>
      </c>
      <c r="AN1124" s="121">
        <f t="shared" si="745"/>
        <v>0</v>
      </c>
      <c r="AO1124" s="701">
        <f t="shared" si="745"/>
        <v>0</v>
      </c>
      <c r="AP1124" s="122"/>
      <c r="AQ1124" s="123">
        <f t="shared" si="746"/>
        <v>0</v>
      </c>
      <c r="AR1124" s="121">
        <f t="shared" si="746"/>
        <v>0</v>
      </c>
      <c r="AS1124" s="121">
        <f t="shared" si="746"/>
        <v>0</v>
      </c>
      <c r="AT1124" s="121">
        <f t="shared" si="746"/>
        <v>0</v>
      </c>
      <c r="AU1124" s="121">
        <f t="shared" si="746"/>
        <v>0</v>
      </c>
      <c r="AV1124" s="121">
        <f t="shared" si="746"/>
        <v>0</v>
      </c>
      <c r="AW1124" s="121">
        <f t="shared" si="746"/>
        <v>0</v>
      </c>
      <c r="AX1124" s="121">
        <f t="shared" si="746"/>
        <v>0</v>
      </c>
      <c r="AY1124" s="121">
        <f t="shared" si="746"/>
        <v>0</v>
      </c>
      <c r="AZ1124" s="121">
        <f t="shared" si="746"/>
        <v>0</v>
      </c>
      <c r="BA1124" s="121">
        <f t="shared" si="746"/>
        <v>0</v>
      </c>
      <c r="BB1124" s="121">
        <f t="shared" si="746"/>
        <v>0</v>
      </c>
      <c r="BC1124" s="121">
        <f t="shared" si="746"/>
        <v>0</v>
      </c>
      <c r="BD1124" s="701">
        <f t="shared" si="746"/>
        <v>0</v>
      </c>
      <c r="BE1124" s="693"/>
      <c r="BF1124" s="122">
        <f t="shared" si="735"/>
        <v>0</v>
      </c>
      <c r="BG1124" s="124"/>
      <c r="BH1124" s="122">
        <f t="shared" si="736"/>
        <v>0</v>
      </c>
      <c r="BI1124" s="124"/>
      <c r="BJ1124" s="122">
        <f t="shared" si="737"/>
        <v>0</v>
      </c>
      <c r="BK1124" s="124"/>
      <c r="BL1124" s="125">
        <f t="shared" si="738"/>
        <v>0</v>
      </c>
      <c r="BM1124" s="124"/>
      <c r="BN1124" s="123">
        <f t="shared" si="747"/>
        <v>0</v>
      </c>
      <c r="BO1124" s="126">
        <f t="shared" si="747"/>
        <v>0</v>
      </c>
      <c r="BP1124" s="127"/>
      <c r="BQ1124" s="410"/>
    </row>
    <row r="1125" spans="1:69" s="131" customFormat="1" ht="17.55" hidden="1" customHeight="1">
      <c r="A1125" s="83"/>
      <c r="C1125" s="139" t="str">
        <f t="shared" si="731"/>
        <v>H</v>
      </c>
      <c r="D1125" s="130">
        <f t="shared" si="730"/>
        <v>0</v>
      </c>
      <c r="E1125" s="129" t="str">
        <f t="shared" ref="E1125:E1134" si="748">E1090</f>
        <v>SFC</v>
      </c>
      <c r="F1125" s="717"/>
      <c r="G1125" s="123">
        <f t="shared" si="742"/>
        <v>0</v>
      </c>
      <c r="H1125" s="121">
        <f t="shared" si="742"/>
        <v>0</v>
      </c>
      <c r="I1125" s="121">
        <f t="shared" si="742"/>
        <v>0</v>
      </c>
      <c r="J1125" s="121">
        <f t="shared" si="742"/>
        <v>0</v>
      </c>
      <c r="K1125" s="121">
        <f t="shared" si="742"/>
        <v>0</v>
      </c>
      <c r="L1125" s="121">
        <f t="shared" si="742"/>
        <v>0</v>
      </c>
      <c r="M1125" s="121">
        <f t="shared" si="742"/>
        <v>0</v>
      </c>
      <c r="N1125" s="121">
        <f t="shared" si="742"/>
        <v>0</v>
      </c>
      <c r="O1125" s="121">
        <f t="shared" si="742"/>
        <v>0</v>
      </c>
      <c r="P1125" s="126">
        <f t="shared" si="742"/>
        <v>0</v>
      </c>
      <c r="Q1125" s="122"/>
      <c r="R1125" s="408">
        <f t="shared" si="732"/>
        <v>0</v>
      </c>
      <c r="S1125" s="693"/>
      <c r="T1125" s="700">
        <f t="shared" si="743"/>
        <v>0</v>
      </c>
      <c r="U1125" s="701">
        <f t="shared" si="743"/>
        <v>0</v>
      </c>
      <c r="V1125" s="693"/>
      <c r="W1125" s="700">
        <f t="shared" si="744"/>
        <v>0</v>
      </c>
      <c r="X1125" s="126">
        <f t="shared" si="744"/>
        <v>0</v>
      </c>
      <c r="Y1125" s="696">
        <f t="shared" si="733"/>
        <v>0</v>
      </c>
      <c r="Z1125" s="408">
        <f t="shared" si="734"/>
        <v>0</v>
      </c>
      <c r="AA1125" s="127"/>
      <c r="AB1125" s="123">
        <f t="shared" si="745"/>
        <v>0</v>
      </c>
      <c r="AC1125" s="121">
        <f t="shared" si="745"/>
        <v>0</v>
      </c>
      <c r="AD1125" s="121">
        <f t="shared" si="745"/>
        <v>0</v>
      </c>
      <c r="AE1125" s="121">
        <f t="shared" si="745"/>
        <v>0</v>
      </c>
      <c r="AF1125" s="121">
        <f t="shared" si="745"/>
        <v>0</v>
      </c>
      <c r="AG1125" s="121">
        <f t="shared" si="745"/>
        <v>0</v>
      </c>
      <c r="AH1125" s="121">
        <f t="shared" si="745"/>
        <v>0</v>
      </c>
      <c r="AI1125" s="121">
        <f t="shared" si="745"/>
        <v>0</v>
      </c>
      <c r="AJ1125" s="121">
        <f t="shared" si="745"/>
        <v>0</v>
      </c>
      <c r="AK1125" s="121">
        <f t="shared" si="745"/>
        <v>0</v>
      </c>
      <c r="AL1125" s="121">
        <f t="shared" si="745"/>
        <v>0</v>
      </c>
      <c r="AM1125" s="121">
        <f t="shared" si="745"/>
        <v>0</v>
      </c>
      <c r="AN1125" s="121">
        <f t="shared" si="745"/>
        <v>0</v>
      </c>
      <c r="AO1125" s="701">
        <f t="shared" si="745"/>
        <v>0</v>
      </c>
      <c r="AP1125" s="122"/>
      <c r="AQ1125" s="123">
        <f t="shared" si="746"/>
        <v>0</v>
      </c>
      <c r="AR1125" s="121">
        <f t="shared" si="746"/>
        <v>0</v>
      </c>
      <c r="AS1125" s="121">
        <f t="shared" si="746"/>
        <v>0</v>
      </c>
      <c r="AT1125" s="121">
        <f t="shared" si="746"/>
        <v>0</v>
      </c>
      <c r="AU1125" s="121">
        <f t="shared" si="746"/>
        <v>0</v>
      </c>
      <c r="AV1125" s="121">
        <f t="shared" si="746"/>
        <v>0</v>
      </c>
      <c r="AW1125" s="121">
        <f t="shared" si="746"/>
        <v>0</v>
      </c>
      <c r="AX1125" s="121">
        <f t="shared" si="746"/>
        <v>0</v>
      </c>
      <c r="AY1125" s="121">
        <f t="shared" si="746"/>
        <v>0</v>
      </c>
      <c r="AZ1125" s="121">
        <f t="shared" si="746"/>
        <v>0</v>
      </c>
      <c r="BA1125" s="121">
        <f t="shared" si="746"/>
        <v>0</v>
      </c>
      <c r="BB1125" s="121">
        <f t="shared" si="746"/>
        <v>0</v>
      </c>
      <c r="BC1125" s="121">
        <f t="shared" si="746"/>
        <v>0</v>
      </c>
      <c r="BD1125" s="701">
        <f t="shared" si="746"/>
        <v>0</v>
      </c>
      <c r="BE1125" s="693"/>
      <c r="BF1125" s="122">
        <f t="shared" si="735"/>
        <v>0</v>
      </c>
      <c r="BG1125" s="124"/>
      <c r="BH1125" s="122">
        <f t="shared" si="736"/>
        <v>0</v>
      </c>
      <c r="BI1125" s="124"/>
      <c r="BJ1125" s="122">
        <f t="shared" si="737"/>
        <v>0</v>
      </c>
      <c r="BK1125" s="124"/>
      <c r="BL1125" s="125">
        <f t="shared" si="738"/>
        <v>0</v>
      </c>
      <c r="BM1125" s="124"/>
      <c r="BN1125" s="123">
        <f t="shared" si="747"/>
        <v>0</v>
      </c>
      <c r="BO1125" s="126">
        <f t="shared" si="747"/>
        <v>0</v>
      </c>
      <c r="BP1125" s="127"/>
      <c r="BQ1125" s="409"/>
    </row>
    <row r="1126" spans="1:69" s="131" customFormat="1" ht="17.55" hidden="1" customHeight="1">
      <c r="A1126" s="83"/>
      <c r="C1126" s="139" t="str">
        <f t="shared" si="731"/>
        <v>H</v>
      </c>
      <c r="D1126" s="130">
        <f t="shared" si="730"/>
        <v>0</v>
      </c>
      <c r="E1126" s="129" t="str">
        <f t="shared" si="748"/>
        <v>SK JNC</v>
      </c>
      <c r="F1126" s="717"/>
      <c r="G1126" s="123">
        <f t="shared" ref="G1126:P1135" si="749">SUMIFS(Share, Y, $E$3, Config, $G$11, P, G$15, LType, $D1126, MSup, $E1126)</f>
        <v>0</v>
      </c>
      <c r="H1126" s="121">
        <f t="shared" si="749"/>
        <v>0</v>
      </c>
      <c r="I1126" s="121">
        <f t="shared" si="749"/>
        <v>0</v>
      </c>
      <c r="J1126" s="121">
        <f t="shared" si="749"/>
        <v>0</v>
      </c>
      <c r="K1126" s="121">
        <f t="shared" si="749"/>
        <v>0</v>
      </c>
      <c r="L1126" s="121">
        <f t="shared" si="749"/>
        <v>0</v>
      </c>
      <c r="M1126" s="121">
        <f t="shared" si="749"/>
        <v>0</v>
      </c>
      <c r="N1126" s="121">
        <f t="shared" si="749"/>
        <v>0</v>
      </c>
      <c r="O1126" s="121">
        <f t="shared" si="749"/>
        <v>0</v>
      </c>
      <c r="P1126" s="126">
        <f t="shared" si="749"/>
        <v>0</v>
      </c>
      <c r="Q1126" s="122"/>
      <c r="R1126" s="408">
        <f t="shared" si="732"/>
        <v>0</v>
      </c>
      <c r="S1126" s="693"/>
      <c r="T1126" s="700">
        <f t="shared" si="743"/>
        <v>0</v>
      </c>
      <c r="U1126" s="701">
        <f t="shared" si="743"/>
        <v>0</v>
      </c>
      <c r="V1126" s="693"/>
      <c r="W1126" s="700">
        <f t="shared" si="744"/>
        <v>0</v>
      </c>
      <c r="X1126" s="126">
        <f t="shared" si="744"/>
        <v>0</v>
      </c>
      <c r="Y1126" s="696">
        <f t="shared" si="733"/>
        <v>0</v>
      </c>
      <c r="Z1126" s="408">
        <f t="shared" si="734"/>
        <v>0</v>
      </c>
      <c r="AA1126" s="127"/>
      <c r="AB1126" s="123">
        <f t="shared" ref="AB1126:AO1135" si="750">SUMIFS(Share, Y, $E$3, Config, $AB$11, P, AB$15, LType, $D1126, MSup, $E1126)</f>
        <v>0</v>
      </c>
      <c r="AC1126" s="121">
        <f t="shared" si="750"/>
        <v>0</v>
      </c>
      <c r="AD1126" s="121">
        <f t="shared" si="750"/>
        <v>0</v>
      </c>
      <c r="AE1126" s="121">
        <f t="shared" si="750"/>
        <v>0</v>
      </c>
      <c r="AF1126" s="121">
        <f t="shared" si="750"/>
        <v>0</v>
      </c>
      <c r="AG1126" s="121">
        <f t="shared" si="750"/>
        <v>0</v>
      </c>
      <c r="AH1126" s="121">
        <f t="shared" si="750"/>
        <v>0</v>
      </c>
      <c r="AI1126" s="121">
        <f t="shared" si="750"/>
        <v>0</v>
      </c>
      <c r="AJ1126" s="121">
        <f t="shared" si="750"/>
        <v>0</v>
      </c>
      <c r="AK1126" s="121">
        <f t="shared" si="750"/>
        <v>0</v>
      </c>
      <c r="AL1126" s="121">
        <f t="shared" si="750"/>
        <v>0</v>
      </c>
      <c r="AM1126" s="121">
        <f t="shared" si="750"/>
        <v>0</v>
      </c>
      <c r="AN1126" s="121">
        <f t="shared" si="750"/>
        <v>0</v>
      </c>
      <c r="AO1126" s="701">
        <f t="shared" si="750"/>
        <v>0</v>
      </c>
      <c r="AP1126" s="122"/>
      <c r="AQ1126" s="123">
        <f t="shared" ref="AQ1126:BD1135" si="751">SUMIFS(Share, Y, $E$3, Config, $AQ$11, P, AQ$15, LType, $D1126, MSup, $E1126)</f>
        <v>0</v>
      </c>
      <c r="AR1126" s="121">
        <f t="shared" si="751"/>
        <v>0</v>
      </c>
      <c r="AS1126" s="121">
        <f t="shared" si="751"/>
        <v>0</v>
      </c>
      <c r="AT1126" s="121">
        <f t="shared" si="751"/>
        <v>0</v>
      </c>
      <c r="AU1126" s="121">
        <f t="shared" si="751"/>
        <v>0</v>
      </c>
      <c r="AV1126" s="121">
        <f t="shared" si="751"/>
        <v>0</v>
      </c>
      <c r="AW1126" s="121">
        <f t="shared" si="751"/>
        <v>0</v>
      </c>
      <c r="AX1126" s="121">
        <f t="shared" si="751"/>
        <v>0</v>
      </c>
      <c r="AY1126" s="121">
        <f t="shared" si="751"/>
        <v>0</v>
      </c>
      <c r="AZ1126" s="121">
        <f t="shared" si="751"/>
        <v>0</v>
      </c>
      <c r="BA1126" s="121">
        <f t="shared" si="751"/>
        <v>0</v>
      </c>
      <c r="BB1126" s="121">
        <f t="shared" si="751"/>
        <v>0</v>
      </c>
      <c r="BC1126" s="121">
        <f t="shared" si="751"/>
        <v>0</v>
      </c>
      <c r="BD1126" s="701">
        <f t="shared" si="751"/>
        <v>0</v>
      </c>
      <c r="BE1126" s="693"/>
      <c r="BF1126" s="122">
        <f t="shared" si="735"/>
        <v>0</v>
      </c>
      <c r="BG1126" s="124"/>
      <c r="BH1126" s="122">
        <f t="shared" si="736"/>
        <v>0</v>
      </c>
      <c r="BI1126" s="124"/>
      <c r="BJ1126" s="122">
        <f t="shared" si="737"/>
        <v>0</v>
      </c>
      <c r="BK1126" s="124"/>
      <c r="BL1126" s="125">
        <f t="shared" si="738"/>
        <v>0</v>
      </c>
      <c r="BM1126" s="124"/>
      <c r="BN1126" s="123">
        <f t="shared" si="747"/>
        <v>0</v>
      </c>
      <c r="BO1126" s="126">
        <f t="shared" si="747"/>
        <v>0</v>
      </c>
      <c r="BP1126" s="127"/>
      <c r="BQ1126" s="409"/>
    </row>
    <row r="1127" spans="1:69" s="131" customFormat="1" ht="17.55" hidden="1" customHeight="1">
      <c r="A1127" s="83"/>
      <c r="C1127" s="139" t="str">
        <f t="shared" si="731"/>
        <v>H</v>
      </c>
      <c r="D1127" s="130">
        <f t="shared" si="730"/>
        <v>0</v>
      </c>
      <c r="E1127" s="129" t="str">
        <f t="shared" si="748"/>
        <v>Solus AM</v>
      </c>
      <c r="F1127" s="717"/>
      <c r="G1127" s="123">
        <f t="shared" si="749"/>
        <v>0</v>
      </c>
      <c r="H1127" s="121">
        <f t="shared" si="749"/>
        <v>0</v>
      </c>
      <c r="I1127" s="121">
        <f t="shared" si="749"/>
        <v>0</v>
      </c>
      <c r="J1127" s="121">
        <f t="shared" si="749"/>
        <v>0</v>
      </c>
      <c r="K1127" s="121">
        <f t="shared" si="749"/>
        <v>0</v>
      </c>
      <c r="L1127" s="121">
        <f t="shared" si="749"/>
        <v>0</v>
      </c>
      <c r="M1127" s="121">
        <f t="shared" si="749"/>
        <v>0</v>
      </c>
      <c r="N1127" s="121">
        <f t="shared" si="749"/>
        <v>0</v>
      </c>
      <c r="O1127" s="121">
        <f t="shared" si="749"/>
        <v>0</v>
      </c>
      <c r="P1127" s="126">
        <f t="shared" si="749"/>
        <v>0</v>
      </c>
      <c r="Q1127" s="122"/>
      <c r="R1127" s="408">
        <f t="shared" si="732"/>
        <v>0</v>
      </c>
      <c r="S1127" s="693"/>
      <c r="T1127" s="700">
        <f t="shared" si="743"/>
        <v>0</v>
      </c>
      <c r="U1127" s="701">
        <f t="shared" si="743"/>
        <v>0</v>
      </c>
      <c r="V1127" s="693"/>
      <c r="W1127" s="700">
        <f t="shared" si="744"/>
        <v>0</v>
      </c>
      <c r="X1127" s="126">
        <f t="shared" si="744"/>
        <v>0</v>
      </c>
      <c r="Y1127" s="696">
        <f t="shared" si="733"/>
        <v>0</v>
      </c>
      <c r="Z1127" s="408">
        <f t="shared" si="734"/>
        <v>0</v>
      </c>
      <c r="AA1127" s="127"/>
      <c r="AB1127" s="123">
        <f t="shared" si="750"/>
        <v>0</v>
      </c>
      <c r="AC1127" s="121">
        <f t="shared" si="750"/>
        <v>0</v>
      </c>
      <c r="AD1127" s="121">
        <f t="shared" si="750"/>
        <v>0</v>
      </c>
      <c r="AE1127" s="121">
        <f t="shared" si="750"/>
        <v>0</v>
      </c>
      <c r="AF1127" s="121">
        <f t="shared" si="750"/>
        <v>0</v>
      </c>
      <c r="AG1127" s="121">
        <f t="shared" si="750"/>
        <v>0</v>
      </c>
      <c r="AH1127" s="121">
        <f t="shared" si="750"/>
        <v>0</v>
      </c>
      <c r="AI1127" s="121">
        <f t="shared" si="750"/>
        <v>0</v>
      </c>
      <c r="AJ1127" s="121">
        <f t="shared" si="750"/>
        <v>0</v>
      </c>
      <c r="AK1127" s="121">
        <f t="shared" si="750"/>
        <v>0</v>
      </c>
      <c r="AL1127" s="121">
        <f t="shared" si="750"/>
        <v>0</v>
      </c>
      <c r="AM1127" s="121">
        <f t="shared" si="750"/>
        <v>0</v>
      </c>
      <c r="AN1127" s="121">
        <f t="shared" si="750"/>
        <v>0</v>
      </c>
      <c r="AO1127" s="701">
        <f t="shared" si="750"/>
        <v>0</v>
      </c>
      <c r="AP1127" s="122"/>
      <c r="AQ1127" s="123">
        <f t="shared" si="751"/>
        <v>0</v>
      </c>
      <c r="AR1127" s="121">
        <f t="shared" si="751"/>
        <v>0</v>
      </c>
      <c r="AS1127" s="121">
        <f t="shared" si="751"/>
        <v>0</v>
      </c>
      <c r="AT1127" s="121">
        <f t="shared" si="751"/>
        <v>0</v>
      </c>
      <c r="AU1127" s="121">
        <f t="shared" si="751"/>
        <v>0</v>
      </c>
      <c r="AV1127" s="121">
        <f t="shared" si="751"/>
        <v>0</v>
      </c>
      <c r="AW1127" s="121">
        <f t="shared" si="751"/>
        <v>0</v>
      </c>
      <c r="AX1127" s="121">
        <f t="shared" si="751"/>
        <v>0</v>
      </c>
      <c r="AY1127" s="121">
        <f t="shared" si="751"/>
        <v>0</v>
      </c>
      <c r="AZ1127" s="121">
        <f t="shared" si="751"/>
        <v>0</v>
      </c>
      <c r="BA1127" s="121">
        <f t="shared" si="751"/>
        <v>0</v>
      </c>
      <c r="BB1127" s="121">
        <f t="shared" si="751"/>
        <v>0</v>
      </c>
      <c r="BC1127" s="121">
        <f t="shared" si="751"/>
        <v>0</v>
      </c>
      <c r="BD1127" s="701">
        <f t="shared" si="751"/>
        <v>0</v>
      </c>
      <c r="BE1127" s="693"/>
      <c r="BF1127" s="122">
        <f t="shared" si="735"/>
        <v>0</v>
      </c>
      <c r="BG1127" s="124"/>
      <c r="BH1127" s="122">
        <f t="shared" si="736"/>
        <v>0</v>
      </c>
      <c r="BI1127" s="124"/>
      <c r="BJ1127" s="122">
        <f t="shared" si="737"/>
        <v>0</v>
      </c>
      <c r="BK1127" s="124"/>
      <c r="BL1127" s="125">
        <f t="shared" si="738"/>
        <v>0</v>
      </c>
      <c r="BM1127" s="124"/>
      <c r="BN1127" s="123">
        <f t="shared" si="747"/>
        <v>0</v>
      </c>
      <c r="BO1127" s="126">
        <f t="shared" si="747"/>
        <v>0</v>
      </c>
      <c r="BP1127" s="127"/>
      <c r="BQ1127" s="409"/>
    </row>
    <row r="1128" spans="1:69" s="131" customFormat="1" ht="17.55" hidden="1" customHeight="1">
      <c r="A1128" s="83"/>
      <c r="C1128" s="139" t="str">
        <f t="shared" si="731"/>
        <v>H</v>
      </c>
      <c r="D1128" s="130">
        <f t="shared" si="730"/>
        <v>0</v>
      </c>
      <c r="E1128" s="129">
        <f t="shared" si="748"/>
        <v>0</v>
      </c>
      <c r="F1128" s="717"/>
      <c r="G1128" s="123">
        <f t="shared" si="749"/>
        <v>0</v>
      </c>
      <c r="H1128" s="121">
        <f t="shared" si="749"/>
        <v>0</v>
      </c>
      <c r="I1128" s="121">
        <f t="shared" si="749"/>
        <v>0</v>
      </c>
      <c r="J1128" s="121">
        <f t="shared" si="749"/>
        <v>0</v>
      </c>
      <c r="K1128" s="121">
        <f t="shared" si="749"/>
        <v>0</v>
      </c>
      <c r="L1128" s="121">
        <f t="shared" si="749"/>
        <v>0</v>
      </c>
      <c r="M1128" s="121">
        <f t="shared" si="749"/>
        <v>0</v>
      </c>
      <c r="N1128" s="121">
        <f t="shared" si="749"/>
        <v>0</v>
      </c>
      <c r="O1128" s="121">
        <f t="shared" si="749"/>
        <v>0</v>
      </c>
      <c r="P1128" s="126">
        <f t="shared" si="749"/>
        <v>0</v>
      </c>
      <c r="Q1128" s="122"/>
      <c r="R1128" s="408">
        <f t="shared" si="732"/>
        <v>0</v>
      </c>
      <c r="S1128" s="693"/>
      <c r="T1128" s="700">
        <f t="shared" si="743"/>
        <v>0</v>
      </c>
      <c r="U1128" s="701">
        <f t="shared" si="743"/>
        <v>0</v>
      </c>
      <c r="V1128" s="693"/>
      <c r="W1128" s="700">
        <f t="shared" si="744"/>
        <v>0</v>
      </c>
      <c r="X1128" s="126">
        <f t="shared" si="744"/>
        <v>0</v>
      </c>
      <c r="Y1128" s="696">
        <f t="shared" si="733"/>
        <v>0</v>
      </c>
      <c r="Z1128" s="408">
        <f t="shared" si="734"/>
        <v>0</v>
      </c>
      <c r="AA1128" s="127"/>
      <c r="AB1128" s="123">
        <f t="shared" si="750"/>
        <v>0</v>
      </c>
      <c r="AC1128" s="121">
        <f t="shared" si="750"/>
        <v>0</v>
      </c>
      <c r="AD1128" s="121">
        <f t="shared" si="750"/>
        <v>0</v>
      </c>
      <c r="AE1128" s="121">
        <f t="shared" si="750"/>
        <v>0</v>
      </c>
      <c r="AF1128" s="121">
        <f t="shared" si="750"/>
        <v>0</v>
      </c>
      <c r="AG1128" s="121">
        <f t="shared" si="750"/>
        <v>0</v>
      </c>
      <c r="AH1128" s="121">
        <f t="shared" si="750"/>
        <v>0</v>
      </c>
      <c r="AI1128" s="121">
        <f t="shared" si="750"/>
        <v>0</v>
      </c>
      <c r="AJ1128" s="121">
        <f t="shared" si="750"/>
        <v>0</v>
      </c>
      <c r="AK1128" s="121">
        <f t="shared" si="750"/>
        <v>0</v>
      </c>
      <c r="AL1128" s="121">
        <f t="shared" si="750"/>
        <v>0</v>
      </c>
      <c r="AM1128" s="121">
        <f t="shared" si="750"/>
        <v>0</v>
      </c>
      <c r="AN1128" s="121">
        <f t="shared" si="750"/>
        <v>0</v>
      </c>
      <c r="AO1128" s="701">
        <f t="shared" si="750"/>
        <v>0</v>
      </c>
      <c r="AP1128" s="122"/>
      <c r="AQ1128" s="123">
        <f t="shared" si="751"/>
        <v>0</v>
      </c>
      <c r="AR1128" s="121">
        <f t="shared" si="751"/>
        <v>0</v>
      </c>
      <c r="AS1128" s="121">
        <f t="shared" si="751"/>
        <v>0</v>
      </c>
      <c r="AT1128" s="121">
        <f t="shared" si="751"/>
        <v>0</v>
      </c>
      <c r="AU1128" s="121">
        <f t="shared" si="751"/>
        <v>0</v>
      </c>
      <c r="AV1128" s="121">
        <f t="shared" si="751"/>
        <v>0</v>
      </c>
      <c r="AW1128" s="121">
        <f t="shared" si="751"/>
        <v>0</v>
      </c>
      <c r="AX1128" s="121">
        <f t="shared" si="751"/>
        <v>0</v>
      </c>
      <c r="AY1128" s="121">
        <f t="shared" si="751"/>
        <v>0</v>
      </c>
      <c r="AZ1128" s="121">
        <f t="shared" si="751"/>
        <v>0</v>
      </c>
      <c r="BA1128" s="121">
        <f t="shared" si="751"/>
        <v>0</v>
      </c>
      <c r="BB1128" s="121">
        <f t="shared" si="751"/>
        <v>0</v>
      </c>
      <c r="BC1128" s="121">
        <f t="shared" si="751"/>
        <v>0</v>
      </c>
      <c r="BD1128" s="701">
        <f t="shared" si="751"/>
        <v>0</v>
      </c>
      <c r="BE1128" s="693"/>
      <c r="BF1128" s="122">
        <f t="shared" si="735"/>
        <v>0</v>
      </c>
      <c r="BG1128" s="124"/>
      <c r="BH1128" s="122">
        <f t="shared" si="736"/>
        <v>0</v>
      </c>
      <c r="BI1128" s="124"/>
      <c r="BJ1128" s="122">
        <f t="shared" si="737"/>
        <v>0</v>
      </c>
      <c r="BK1128" s="124"/>
      <c r="BL1128" s="125">
        <f t="shared" si="738"/>
        <v>0</v>
      </c>
      <c r="BM1128" s="124"/>
      <c r="BN1128" s="123">
        <f t="shared" si="747"/>
        <v>0</v>
      </c>
      <c r="BO1128" s="126">
        <f t="shared" si="747"/>
        <v>0</v>
      </c>
      <c r="BP1128" s="127"/>
      <c r="BQ1128" s="409"/>
    </row>
    <row r="1129" spans="1:69" s="131" customFormat="1" ht="17.55" hidden="1" customHeight="1">
      <c r="A1129" s="83"/>
      <c r="C1129" s="139" t="str">
        <f t="shared" si="731"/>
        <v>H</v>
      </c>
      <c r="D1129" s="130">
        <f t="shared" si="730"/>
        <v>0</v>
      </c>
      <c r="E1129" s="129">
        <f t="shared" si="748"/>
        <v>0</v>
      </c>
      <c r="F1129" s="717"/>
      <c r="G1129" s="123">
        <f t="shared" si="749"/>
        <v>0</v>
      </c>
      <c r="H1129" s="121">
        <f t="shared" si="749"/>
        <v>0</v>
      </c>
      <c r="I1129" s="121">
        <f t="shared" si="749"/>
        <v>0</v>
      </c>
      <c r="J1129" s="121">
        <f t="shared" si="749"/>
        <v>0</v>
      </c>
      <c r="K1129" s="121">
        <f t="shared" si="749"/>
        <v>0</v>
      </c>
      <c r="L1129" s="121">
        <f t="shared" si="749"/>
        <v>0</v>
      </c>
      <c r="M1129" s="121">
        <f t="shared" si="749"/>
        <v>0</v>
      </c>
      <c r="N1129" s="121">
        <f t="shared" si="749"/>
        <v>0</v>
      </c>
      <c r="O1129" s="121">
        <f t="shared" si="749"/>
        <v>0</v>
      </c>
      <c r="P1129" s="126">
        <f t="shared" si="749"/>
        <v>0</v>
      </c>
      <c r="Q1129" s="122"/>
      <c r="R1129" s="408">
        <f t="shared" si="732"/>
        <v>0</v>
      </c>
      <c r="S1129" s="693"/>
      <c r="T1129" s="700">
        <f t="shared" si="743"/>
        <v>0</v>
      </c>
      <c r="U1129" s="701">
        <f t="shared" si="743"/>
        <v>0</v>
      </c>
      <c r="V1129" s="693"/>
      <c r="W1129" s="700">
        <f t="shared" si="744"/>
        <v>0</v>
      </c>
      <c r="X1129" s="126">
        <f t="shared" si="744"/>
        <v>0</v>
      </c>
      <c r="Y1129" s="696">
        <f t="shared" si="733"/>
        <v>0</v>
      </c>
      <c r="Z1129" s="408">
        <f t="shared" si="734"/>
        <v>0</v>
      </c>
      <c r="AA1129" s="127"/>
      <c r="AB1129" s="123">
        <f t="shared" si="750"/>
        <v>0</v>
      </c>
      <c r="AC1129" s="121">
        <f t="shared" si="750"/>
        <v>0</v>
      </c>
      <c r="AD1129" s="121">
        <f t="shared" si="750"/>
        <v>0</v>
      </c>
      <c r="AE1129" s="121">
        <f t="shared" si="750"/>
        <v>0</v>
      </c>
      <c r="AF1129" s="121">
        <f t="shared" si="750"/>
        <v>0</v>
      </c>
      <c r="AG1129" s="121">
        <f t="shared" si="750"/>
        <v>0</v>
      </c>
      <c r="AH1129" s="121">
        <f t="shared" si="750"/>
        <v>0</v>
      </c>
      <c r="AI1129" s="121">
        <f t="shared" si="750"/>
        <v>0</v>
      </c>
      <c r="AJ1129" s="121">
        <f t="shared" si="750"/>
        <v>0</v>
      </c>
      <c r="AK1129" s="121">
        <f t="shared" si="750"/>
        <v>0</v>
      </c>
      <c r="AL1129" s="121">
        <f t="shared" si="750"/>
        <v>0</v>
      </c>
      <c r="AM1129" s="121">
        <f t="shared" si="750"/>
        <v>0</v>
      </c>
      <c r="AN1129" s="121">
        <f t="shared" si="750"/>
        <v>0</v>
      </c>
      <c r="AO1129" s="701">
        <f t="shared" si="750"/>
        <v>0</v>
      </c>
      <c r="AP1129" s="122"/>
      <c r="AQ1129" s="123">
        <f t="shared" si="751"/>
        <v>0</v>
      </c>
      <c r="AR1129" s="121">
        <f t="shared" si="751"/>
        <v>0</v>
      </c>
      <c r="AS1129" s="121">
        <f t="shared" si="751"/>
        <v>0</v>
      </c>
      <c r="AT1129" s="121">
        <f t="shared" si="751"/>
        <v>0</v>
      </c>
      <c r="AU1129" s="121">
        <f t="shared" si="751"/>
        <v>0</v>
      </c>
      <c r="AV1129" s="121">
        <f t="shared" si="751"/>
        <v>0</v>
      </c>
      <c r="AW1129" s="121">
        <f t="shared" si="751"/>
        <v>0</v>
      </c>
      <c r="AX1129" s="121">
        <f t="shared" si="751"/>
        <v>0</v>
      </c>
      <c r="AY1129" s="121">
        <f t="shared" si="751"/>
        <v>0</v>
      </c>
      <c r="AZ1129" s="121">
        <f t="shared" si="751"/>
        <v>0</v>
      </c>
      <c r="BA1129" s="121">
        <f t="shared" si="751"/>
        <v>0</v>
      </c>
      <c r="BB1129" s="121">
        <f t="shared" si="751"/>
        <v>0</v>
      </c>
      <c r="BC1129" s="121">
        <f t="shared" si="751"/>
        <v>0</v>
      </c>
      <c r="BD1129" s="701">
        <f t="shared" si="751"/>
        <v>0</v>
      </c>
      <c r="BE1129" s="693"/>
      <c r="BF1129" s="122">
        <f t="shared" si="735"/>
        <v>0</v>
      </c>
      <c r="BG1129" s="124"/>
      <c r="BH1129" s="122">
        <f t="shared" si="736"/>
        <v>0</v>
      </c>
      <c r="BI1129" s="124"/>
      <c r="BJ1129" s="122">
        <f t="shared" si="737"/>
        <v>0</v>
      </c>
      <c r="BK1129" s="124"/>
      <c r="BL1129" s="125">
        <f t="shared" si="738"/>
        <v>0</v>
      </c>
      <c r="BM1129" s="124"/>
      <c r="BN1129" s="123">
        <f t="shared" si="747"/>
        <v>0</v>
      </c>
      <c r="BO1129" s="126">
        <f t="shared" si="747"/>
        <v>0</v>
      </c>
      <c r="BP1129" s="127"/>
      <c r="BQ1129" s="409"/>
    </row>
    <row r="1130" spans="1:69" s="131" customFormat="1" ht="17.55" hidden="1" customHeight="1">
      <c r="A1130" s="83"/>
      <c r="C1130" s="139" t="str">
        <f t="shared" si="731"/>
        <v>H</v>
      </c>
      <c r="D1130" s="130">
        <f t="shared" si="730"/>
        <v>0</v>
      </c>
      <c r="E1130" s="129">
        <f t="shared" si="748"/>
        <v>0</v>
      </c>
      <c r="F1130" s="717"/>
      <c r="G1130" s="123">
        <f t="shared" si="749"/>
        <v>0</v>
      </c>
      <c r="H1130" s="121">
        <f t="shared" si="749"/>
        <v>0</v>
      </c>
      <c r="I1130" s="121">
        <f t="shared" si="749"/>
        <v>0</v>
      </c>
      <c r="J1130" s="121">
        <f t="shared" si="749"/>
        <v>0</v>
      </c>
      <c r="K1130" s="121">
        <f t="shared" si="749"/>
        <v>0</v>
      </c>
      <c r="L1130" s="121">
        <f t="shared" si="749"/>
        <v>0</v>
      </c>
      <c r="M1130" s="121">
        <f t="shared" si="749"/>
        <v>0</v>
      </c>
      <c r="N1130" s="121">
        <f t="shared" si="749"/>
        <v>0</v>
      </c>
      <c r="O1130" s="121">
        <f t="shared" si="749"/>
        <v>0</v>
      </c>
      <c r="P1130" s="126">
        <f t="shared" si="749"/>
        <v>0</v>
      </c>
      <c r="Q1130" s="122"/>
      <c r="R1130" s="408">
        <f t="shared" si="732"/>
        <v>0</v>
      </c>
      <c r="S1130" s="693"/>
      <c r="T1130" s="700">
        <f t="shared" si="743"/>
        <v>0</v>
      </c>
      <c r="U1130" s="701">
        <f t="shared" si="743"/>
        <v>0</v>
      </c>
      <c r="V1130" s="693"/>
      <c r="W1130" s="700">
        <f t="shared" si="744"/>
        <v>0</v>
      </c>
      <c r="X1130" s="126">
        <f t="shared" si="744"/>
        <v>0</v>
      </c>
      <c r="Y1130" s="696">
        <f t="shared" si="733"/>
        <v>0</v>
      </c>
      <c r="Z1130" s="408">
        <f t="shared" si="734"/>
        <v>0</v>
      </c>
      <c r="AA1130" s="127"/>
      <c r="AB1130" s="123">
        <f t="shared" si="750"/>
        <v>0</v>
      </c>
      <c r="AC1130" s="121">
        <f t="shared" si="750"/>
        <v>0</v>
      </c>
      <c r="AD1130" s="121">
        <f t="shared" si="750"/>
        <v>0</v>
      </c>
      <c r="AE1130" s="121">
        <f t="shared" si="750"/>
        <v>0</v>
      </c>
      <c r="AF1130" s="121">
        <f t="shared" si="750"/>
        <v>0</v>
      </c>
      <c r="AG1130" s="121">
        <f t="shared" si="750"/>
        <v>0</v>
      </c>
      <c r="AH1130" s="121">
        <f t="shared" si="750"/>
        <v>0</v>
      </c>
      <c r="AI1130" s="121">
        <f t="shared" si="750"/>
        <v>0</v>
      </c>
      <c r="AJ1130" s="121">
        <f t="shared" si="750"/>
        <v>0</v>
      </c>
      <c r="AK1130" s="121">
        <f t="shared" si="750"/>
        <v>0</v>
      </c>
      <c r="AL1130" s="121">
        <f t="shared" si="750"/>
        <v>0</v>
      </c>
      <c r="AM1130" s="121">
        <f t="shared" si="750"/>
        <v>0</v>
      </c>
      <c r="AN1130" s="121">
        <f t="shared" si="750"/>
        <v>0</v>
      </c>
      <c r="AO1130" s="701">
        <f t="shared" si="750"/>
        <v>0</v>
      </c>
      <c r="AP1130" s="122"/>
      <c r="AQ1130" s="123">
        <f t="shared" si="751"/>
        <v>0</v>
      </c>
      <c r="AR1130" s="121">
        <f t="shared" si="751"/>
        <v>0</v>
      </c>
      <c r="AS1130" s="121">
        <f t="shared" si="751"/>
        <v>0</v>
      </c>
      <c r="AT1130" s="121">
        <f t="shared" si="751"/>
        <v>0</v>
      </c>
      <c r="AU1130" s="121">
        <f t="shared" si="751"/>
        <v>0</v>
      </c>
      <c r="AV1130" s="121">
        <f t="shared" si="751"/>
        <v>0</v>
      </c>
      <c r="AW1130" s="121">
        <f t="shared" si="751"/>
        <v>0</v>
      </c>
      <c r="AX1130" s="121">
        <f t="shared" si="751"/>
        <v>0</v>
      </c>
      <c r="AY1130" s="121">
        <f t="shared" si="751"/>
        <v>0</v>
      </c>
      <c r="AZ1130" s="121">
        <f t="shared" si="751"/>
        <v>0</v>
      </c>
      <c r="BA1130" s="121">
        <f t="shared" si="751"/>
        <v>0</v>
      </c>
      <c r="BB1130" s="121">
        <f t="shared" si="751"/>
        <v>0</v>
      </c>
      <c r="BC1130" s="121">
        <f t="shared" si="751"/>
        <v>0</v>
      </c>
      <c r="BD1130" s="701">
        <f t="shared" si="751"/>
        <v>0</v>
      </c>
      <c r="BE1130" s="693"/>
      <c r="BF1130" s="122">
        <f t="shared" si="735"/>
        <v>0</v>
      </c>
      <c r="BG1130" s="124"/>
      <c r="BH1130" s="122">
        <f t="shared" si="736"/>
        <v>0</v>
      </c>
      <c r="BI1130" s="124"/>
      <c r="BJ1130" s="122">
        <f t="shared" si="737"/>
        <v>0</v>
      </c>
      <c r="BK1130" s="124"/>
      <c r="BL1130" s="125">
        <f t="shared" si="738"/>
        <v>0</v>
      </c>
      <c r="BM1130" s="124"/>
      <c r="BN1130" s="123">
        <f t="shared" si="747"/>
        <v>0</v>
      </c>
      <c r="BO1130" s="126">
        <f t="shared" si="747"/>
        <v>0</v>
      </c>
      <c r="BP1130" s="127"/>
      <c r="BQ1130" s="409"/>
    </row>
    <row r="1131" spans="1:69" s="131" customFormat="1" ht="17.55" hidden="1" customHeight="1">
      <c r="A1131" s="83"/>
      <c r="C1131" s="139" t="str">
        <f t="shared" si="731"/>
        <v>H</v>
      </c>
      <c r="D1131" s="130">
        <f t="shared" si="730"/>
        <v>0</v>
      </c>
      <c r="E1131" s="129">
        <f t="shared" si="748"/>
        <v>0</v>
      </c>
      <c r="F1131" s="717"/>
      <c r="G1131" s="123">
        <f t="shared" si="749"/>
        <v>0</v>
      </c>
      <c r="H1131" s="121">
        <f t="shared" si="749"/>
        <v>0</v>
      </c>
      <c r="I1131" s="121">
        <f t="shared" si="749"/>
        <v>0</v>
      </c>
      <c r="J1131" s="121">
        <f t="shared" si="749"/>
        <v>0</v>
      </c>
      <c r="K1131" s="121">
        <f t="shared" si="749"/>
        <v>0</v>
      </c>
      <c r="L1131" s="121">
        <f t="shared" si="749"/>
        <v>0</v>
      </c>
      <c r="M1131" s="121">
        <f t="shared" si="749"/>
        <v>0</v>
      </c>
      <c r="N1131" s="121">
        <f t="shared" si="749"/>
        <v>0</v>
      </c>
      <c r="O1131" s="121">
        <f t="shared" si="749"/>
        <v>0</v>
      </c>
      <c r="P1131" s="126">
        <f t="shared" si="749"/>
        <v>0</v>
      </c>
      <c r="Q1131" s="122"/>
      <c r="R1131" s="408">
        <f t="shared" si="732"/>
        <v>0</v>
      </c>
      <c r="S1131" s="693"/>
      <c r="T1131" s="700">
        <f t="shared" si="743"/>
        <v>0</v>
      </c>
      <c r="U1131" s="701">
        <f t="shared" si="743"/>
        <v>0</v>
      </c>
      <c r="V1131" s="693"/>
      <c r="W1131" s="700">
        <f t="shared" si="744"/>
        <v>0</v>
      </c>
      <c r="X1131" s="126">
        <f t="shared" si="744"/>
        <v>0</v>
      </c>
      <c r="Y1131" s="696">
        <f t="shared" si="733"/>
        <v>0</v>
      </c>
      <c r="Z1131" s="408">
        <f t="shared" si="734"/>
        <v>0</v>
      </c>
      <c r="AA1131" s="127"/>
      <c r="AB1131" s="123">
        <f t="shared" si="750"/>
        <v>0</v>
      </c>
      <c r="AC1131" s="121">
        <f t="shared" si="750"/>
        <v>0</v>
      </c>
      <c r="AD1131" s="121">
        <f t="shared" si="750"/>
        <v>0</v>
      </c>
      <c r="AE1131" s="121">
        <f t="shared" si="750"/>
        <v>0</v>
      </c>
      <c r="AF1131" s="121">
        <f t="shared" si="750"/>
        <v>0</v>
      </c>
      <c r="AG1131" s="121">
        <f t="shared" si="750"/>
        <v>0</v>
      </c>
      <c r="AH1131" s="121">
        <f t="shared" si="750"/>
        <v>0</v>
      </c>
      <c r="AI1131" s="121">
        <f t="shared" si="750"/>
        <v>0</v>
      </c>
      <c r="AJ1131" s="121">
        <f t="shared" si="750"/>
        <v>0</v>
      </c>
      <c r="AK1131" s="121">
        <f t="shared" si="750"/>
        <v>0</v>
      </c>
      <c r="AL1131" s="121">
        <f t="shared" si="750"/>
        <v>0</v>
      </c>
      <c r="AM1131" s="121">
        <f t="shared" si="750"/>
        <v>0</v>
      </c>
      <c r="AN1131" s="121">
        <f t="shared" si="750"/>
        <v>0</v>
      </c>
      <c r="AO1131" s="701">
        <f t="shared" si="750"/>
        <v>0</v>
      </c>
      <c r="AP1131" s="122"/>
      <c r="AQ1131" s="123">
        <f t="shared" si="751"/>
        <v>0</v>
      </c>
      <c r="AR1131" s="121">
        <f t="shared" si="751"/>
        <v>0</v>
      </c>
      <c r="AS1131" s="121">
        <f t="shared" si="751"/>
        <v>0</v>
      </c>
      <c r="AT1131" s="121">
        <f t="shared" si="751"/>
        <v>0</v>
      </c>
      <c r="AU1131" s="121">
        <f t="shared" si="751"/>
        <v>0</v>
      </c>
      <c r="AV1131" s="121">
        <f t="shared" si="751"/>
        <v>0</v>
      </c>
      <c r="AW1131" s="121">
        <f t="shared" si="751"/>
        <v>0</v>
      </c>
      <c r="AX1131" s="121">
        <f t="shared" si="751"/>
        <v>0</v>
      </c>
      <c r="AY1131" s="121">
        <f t="shared" si="751"/>
        <v>0</v>
      </c>
      <c r="AZ1131" s="121">
        <f t="shared" si="751"/>
        <v>0</v>
      </c>
      <c r="BA1131" s="121">
        <f t="shared" si="751"/>
        <v>0</v>
      </c>
      <c r="BB1131" s="121">
        <f t="shared" si="751"/>
        <v>0</v>
      </c>
      <c r="BC1131" s="121">
        <f t="shared" si="751"/>
        <v>0</v>
      </c>
      <c r="BD1131" s="701">
        <f t="shared" si="751"/>
        <v>0</v>
      </c>
      <c r="BE1131" s="693"/>
      <c r="BF1131" s="122">
        <f t="shared" si="735"/>
        <v>0</v>
      </c>
      <c r="BG1131" s="124"/>
      <c r="BH1131" s="122">
        <f t="shared" si="736"/>
        <v>0</v>
      </c>
      <c r="BI1131" s="124"/>
      <c r="BJ1131" s="122">
        <f t="shared" si="737"/>
        <v>0</v>
      </c>
      <c r="BK1131" s="124"/>
      <c r="BL1131" s="125">
        <f t="shared" si="738"/>
        <v>0</v>
      </c>
      <c r="BM1131" s="124"/>
      <c r="BN1131" s="123">
        <f t="shared" si="747"/>
        <v>0</v>
      </c>
      <c r="BO1131" s="126">
        <f t="shared" si="747"/>
        <v>0</v>
      </c>
      <c r="BP1131" s="127"/>
      <c r="BQ1131" s="409"/>
    </row>
    <row r="1132" spans="1:69" s="131" customFormat="1" ht="17.55" hidden="1" customHeight="1">
      <c r="A1132" s="83"/>
      <c r="C1132" s="139" t="str">
        <f t="shared" si="731"/>
        <v>H</v>
      </c>
      <c r="D1132" s="130">
        <f t="shared" si="730"/>
        <v>0</v>
      </c>
      <c r="E1132" s="129">
        <f t="shared" si="748"/>
        <v>0</v>
      </c>
      <c r="F1132" s="717"/>
      <c r="G1132" s="123">
        <f t="shared" si="749"/>
        <v>0</v>
      </c>
      <c r="H1132" s="121">
        <f t="shared" si="749"/>
        <v>0</v>
      </c>
      <c r="I1132" s="121">
        <f t="shared" si="749"/>
        <v>0</v>
      </c>
      <c r="J1132" s="121">
        <f t="shared" si="749"/>
        <v>0</v>
      </c>
      <c r="K1132" s="121">
        <f t="shared" si="749"/>
        <v>0</v>
      </c>
      <c r="L1132" s="121">
        <f t="shared" si="749"/>
        <v>0</v>
      </c>
      <c r="M1132" s="121">
        <f t="shared" si="749"/>
        <v>0</v>
      </c>
      <c r="N1132" s="121">
        <f t="shared" si="749"/>
        <v>0</v>
      </c>
      <c r="O1132" s="121">
        <f t="shared" si="749"/>
        <v>0</v>
      </c>
      <c r="P1132" s="126">
        <f t="shared" si="749"/>
        <v>0</v>
      </c>
      <c r="Q1132" s="122"/>
      <c r="R1132" s="408">
        <f t="shared" si="732"/>
        <v>0</v>
      </c>
      <c r="S1132" s="693"/>
      <c r="T1132" s="700">
        <f t="shared" si="743"/>
        <v>0</v>
      </c>
      <c r="U1132" s="701">
        <f t="shared" si="743"/>
        <v>0</v>
      </c>
      <c r="V1132" s="693"/>
      <c r="W1132" s="700">
        <f t="shared" si="744"/>
        <v>0</v>
      </c>
      <c r="X1132" s="126">
        <f t="shared" si="744"/>
        <v>0</v>
      </c>
      <c r="Y1132" s="696">
        <f t="shared" si="733"/>
        <v>0</v>
      </c>
      <c r="Z1132" s="408">
        <f t="shared" si="734"/>
        <v>0</v>
      </c>
      <c r="AA1132" s="127"/>
      <c r="AB1132" s="123">
        <f t="shared" si="750"/>
        <v>0</v>
      </c>
      <c r="AC1132" s="121">
        <f t="shared" si="750"/>
        <v>0</v>
      </c>
      <c r="AD1132" s="121">
        <f t="shared" si="750"/>
        <v>0</v>
      </c>
      <c r="AE1132" s="121">
        <f t="shared" si="750"/>
        <v>0</v>
      </c>
      <c r="AF1132" s="121">
        <f t="shared" si="750"/>
        <v>0</v>
      </c>
      <c r="AG1132" s="121">
        <f t="shared" si="750"/>
        <v>0</v>
      </c>
      <c r="AH1132" s="121">
        <f t="shared" si="750"/>
        <v>0</v>
      </c>
      <c r="AI1132" s="121">
        <f t="shared" si="750"/>
        <v>0</v>
      </c>
      <c r="AJ1132" s="121">
        <f t="shared" si="750"/>
        <v>0</v>
      </c>
      <c r="AK1132" s="121">
        <f t="shared" si="750"/>
        <v>0</v>
      </c>
      <c r="AL1132" s="121">
        <f t="shared" si="750"/>
        <v>0</v>
      </c>
      <c r="AM1132" s="121">
        <f t="shared" si="750"/>
        <v>0</v>
      </c>
      <c r="AN1132" s="121">
        <f t="shared" si="750"/>
        <v>0</v>
      </c>
      <c r="AO1132" s="701">
        <f t="shared" si="750"/>
        <v>0</v>
      </c>
      <c r="AP1132" s="122"/>
      <c r="AQ1132" s="123">
        <f t="shared" si="751"/>
        <v>0</v>
      </c>
      <c r="AR1132" s="121">
        <f t="shared" si="751"/>
        <v>0</v>
      </c>
      <c r="AS1132" s="121">
        <f t="shared" si="751"/>
        <v>0</v>
      </c>
      <c r="AT1132" s="121">
        <f t="shared" si="751"/>
        <v>0</v>
      </c>
      <c r="AU1132" s="121">
        <f t="shared" si="751"/>
        <v>0</v>
      </c>
      <c r="AV1132" s="121">
        <f t="shared" si="751"/>
        <v>0</v>
      </c>
      <c r="AW1132" s="121">
        <f t="shared" si="751"/>
        <v>0</v>
      </c>
      <c r="AX1132" s="121">
        <f t="shared" si="751"/>
        <v>0</v>
      </c>
      <c r="AY1132" s="121">
        <f t="shared" si="751"/>
        <v>0</v>
      </c>
      <c r="AZ1132" s="121">
        <f t="shared" si="751"/>
        <v>0</v>
      </c>
      <c r="BA1132" s="121">
        <f t="shared" si="751"/>
        <v>0</v>
      </c>
      <c r="BB1132" s="121">
        <f t="shared" si="751"/>
        <v>0</v>
      </c>
      <c r="BC1132" s="121">
        <f t="shared" si="751"/>
        <v>0</v>
      </c>
      <c r="BD1132" s="701">
        <f t="shared" si="751"/>
        <v>0</v>
      </c>
      <c r="BE1132" s="693"/>
      <c r="BF1132" s="122">
        <f t="shared" si="735"/>
        <v>0</v>
      </c>
      <c r="BG1132" s="124"/>
      <c r="BH1132" s="122">
        <f t="shared" si="736"/>
        <v>0</v>
      </c>
      <c r="BI1132" s="124"/>
      <c r="BJ1132" s="122">
        <f t="shared" si="737"/>
        <v>0</v>
      </c>
      <c r="BK1132" s="124"/>
      <c r="BL1132" s="125">
        <f t="shared" si="738"/>
        <v>0</v>
      </c>
      <c r="BM1132" s="124"/>
      <c r="BN1132" s="123">
        <f t="shared" si="747"/>
        <v>0</v>
      </c>
      <c r="BO1132" s="126">
        <f t="shared" si="747"/>
        <v>0</v>
      </c>
      <c r="BP1132" s="127"/>
      <c r="BQ1132" s="409"/>
    </row>
    <row r="1133" spans="1:69" s="131" customFormat="1" ht="17.55" hidden="1" customHeight="1">
      <c r="A1133" s="83"/>
      <c r="C1133" s="139" t="str">
        <f t="shared" si="731"/>
        <v>H</v>
      </c>
      <c r="D1133" s="130">
        <f t="shared" si="730"/>
        <v>0</v>
      </c>
      <c r="E1133" s="129">
        <f t="shared" si="748"/>
        <v>0</v>
      </c>
      <c r="F1133" s="717"/>
      <c r="G1133" s="123">
        <f t="shared" si="749"/>
        <v>0</v>
      </c>
      <c r="H1133" s="121">
        <f t="shared" si="749"/>
        <v>0</v>
      </c>
      <c r="I1133" s="121">
        <f t="shared" si="749"/>
        <v>0</v>
      </c>
      <c r="J1133" s="121">
        <f t="shared" si="749"/>
        <v>0</v>
      </c>
      <c r="K1133" s="121">
        <f t="shared" si="749"/>
        <v>0</v>
      </c>
      <c r="L1133" s="121">
        <f t="shared" si="749"/>
        <v>0</v>
      </c>
      <c r="M1133" s="121">
        <f t="shared" si="749"/>
        <v>0</v>
      </c>
      <c r="N1133" s="121">
        <f t="shared" si="749"/>
        <v>0</v>
      </c>
      <c r="O1133" s="121">
        <f t="shared" si="749"/>
        <v>0</v>
      </c>
      <c r="P1133" s="126">
        <f t="shared" si="749"/>
        <v>0</v>
      </c>
      <c r="Q1133" s="122"/>
      <c r="R1133" s="408">
        <f t="shared" si="732"/>
        <v>0</v>
      </c>
      <c r="S1133" s="693"/>
      <c r="T1133" s="700">
        <f t="shared" si="743"/>
        <v>0</v>
      </c>
      <c r="U1133" s="701">
        <f t="shared" si="743"/>
        <v>0</v>
      </c>
      <c r="V1133" s="693"/>
      <c r="W1133" s="700">
        <f t="shared" si="744"/>
        <v>0</v>
      </c>
      <c r="X1133" s="126">
        <f t="shared" si="744"/>
        <v>0</v>
      </c>
      <c r="Y1133" s="696">
        <f t="shared" si="733"/>
        <v>0</v>
      </c>
      <c r="Z1133" s="408">
        <f t="shared" si="734"/>
        <v>0</v>
      </c>
      <c r="AA1133" s="127"/>
      <c r="AB1133" s="123">
        <f t="shared" si="750"/>
        <v>0</v>
      </c>
      <c r="AC1133" s="121">
        <f t="shared" si="750"/>
        <v>0</v>
      </c>
      <c r="AD1133" s="121">
        <f t="shared" si="750"/>
        <v>0</v>
      </c>
      <c r="AE1133" s="121">
        <f t="shared" si="750"/>
        <v>0</v>
      </c>
      <c r="AF1133" s="121">
        <f t="shared" si="750"/>
        <v>0</v>
      </c>
      <c r="AG1133" s="121">
        <f t="shared" si="750"/>
        <v>0</v>
      </c>
      <c r="AH1133" s="121">
        <f t="shared" si="750"/>
        <v>0</v>
      </c>
      <c r="AI1133" s="121">
        <f t="shared" si="750"/>
        <v>0</v>
      </c>
      <c r="AJ1133" s="121">
        <f t="shared" si="750"/>
        <v>0</v>
      </c>
      <c r="AK1133" s="121">
        <f t="shared" si="750"/>
        <v>0</v>
      </c>
      <c r="AL1133" s="121">
        <f t="shared" si="750"/>
        <v>0</v>
      </c>
      <c r="AM1133" s="121">
        <f t="shared" si="750"/>
        <v>0</v>
      </c>
      <c r="AN1133" s="121">
        <f t="shared" si="750"/>
        <v>0</v>
      </c>
      <c r="AO1133" s="701">
        <f t="shared" si="750"/>
        <v>0</v>
      </c>
      <c r="AP1133" s="122"/>
      <c r="AQ1133" s="123">
        <f t="shared" si="751"/>
        <v>0</v>
      </c>
      <c r="AR1133" s="121">
        <f t="shared" si="751"/>
        <v>0</v>
      </c>
      <c r="AS1133" s="121">
        <f t="shared" si="751"/>
        <v>0</v>
      </c>
      <c r="AT1133" s="121">
        <f t="shared" si="751"/>
        <v>0</v>
      </c>
      <c r="AU1133" s="121">
        <f t="shared" si="751"/>
        <v>0</v>
      </c>
      <c r="AV1133" s="121">
        <f t="shared" si="751"/>
        <v>0</v>
      </c>
      <c r="AW1133" s="121">
        <f t="shared" si="751"/>
        <v>0</v>
      </c>
      <c r="AX1133" s="121">
        <f t="shared" si="751"/>
        <v>0</v>
      </c>
      <c r="AY1133" s="121">
        <f t="shared" si="751"/>
        <v>0</v>
      </c>
      <c r="AZ1133" s="121">
        <f t="shared" si="751"/>
        <v>0</v>
      </c>
      <c r="BA1133" s="121">
        <f t="shared" si="751"/>
        <v>0</v>
      </c>
      <c r="BB1133" s="121">
        <f t="shared" si="751"/>
        <v>0</v>
      </c>
      <c r="BC1133" s="121">
        <f t="shared" si="751"/>
        <v>0</v>
      </c>
      <c r="BD1133" s="701">
        <f t="shared" si="751"/>
        <v>0</v>
      </c>
      <c r="BE1133" s="693"/>
      <c r="BF1133" s="122">
        <f t="shared" si="735"/>
        <v>0</v>
      </c>
      <c r="BG1133" s="124"/>
      <c r="BH1133" s="122">
        <f t="shared" si="736"/>
        <v>0</v>
      </c>
      <c r="BI1133" s="124"/>
      <c r="BJ1133" s="122">
        <f t="shared" si="737"/>
        <v>0</v>
      </c>
      <c r="BK1133" s="124"/>
      <c r="BL1133" s="125">
        <f t="shared" si="738"/>
        <v>0</v>
      </c>
      <c r="BM1133" s="124"/>
      <c r="BN1133" s="123">
        <f t="shared" si="747"/>
        <v>0</v>
      </c>
      <c r="BO1133" s="126">
        <f t="shared" si="747"/>
        <v>0</v>
      </c>
      <c r="BP1133" s="127"/>
      <c r="BQ1133" s="409"/>
    </row>
    <row r="1134" spans="1:69" s="131" customFormat="1" ht="17.55" hidden="1" customHeight="1">
      <c r="A1134" s="83"/>
      <c r="C1134" s="139" t="str">
        <f t="shared" si="731"/>
        <v>H</v>
      </c>
      <c r="D1134" s="130">
        <f t="shared" si="730"/>
        <v>0</v>
      </c>
      <c r="E1134" s="129">
        <f t="shared" si="748"/>
        <v>0</v>
      </c>
      <c r="F1134" s="717"/>
      <c r="G1134" s="123">
        <f t="shared" si="749"/>
        <v>0</v>
      </c>
      <c r="H1134" s="121">
        <f t="shared" si="749"/>
        <v>0</v>
      </c>
      <c r="I1134" s="121">
        <f t="shared" si="749"/>
        <v>0</v>
      </c>
      <c r="J1134" s="121">
        <f t="shared" si="749"/>
        <v>0</v>
      </c>
      <c r="K1134" s="121">
        <f t="shared" si="749"/>
        <v>0</v>
      </c>
      <c r="L1134" s="121">
        <f t="shared" si="749"/>
        <v>0</v>
      </c>
      <c r="M1134" s="121">
        <f t="shared" si="749"/>
        <v>0</v>
      </c>
      <c r="N1134" s="121">
        <f t="shared" si="749"/>
        <v>0</v>
      </c>
      <c r="O1134" s="121">
        <f t="shared" si="749"/>
        <v>0</v>
      </c>
      <c r="P1134" s="126">
        <f t="shared" si="749"/>
        <v>0</v>
      </c>
      <c r="Q1134" s="122"/>
      <c r="R1134" s="408">
        <f t="shared" si="732"/>
        <v>0</v>
      </c>
      <c r="S1134" s="693"/>
      <c r="T1134" s="700">
        <f t="shared" si="743"/>
        <v>0</v>
      </c>
      <c r="U1134" s="701">
        <f t="shared" si="743"/>
        <v>0</v>
      </c>
      <c r="V1134" s="693"/>
      <c r="W1134" s="700">
        <f t="shared" si="744"/>
        <v>0</v>
      </c>
      <c r="X1134" s="126">
        <f t="shared" si="744"/>
        <v>0</v>
      </c>
      <c r="Y1134" s="696">
        <f t="shared" si="733"/>
        <v>0</v>
      </c>
      <c r="Z1134" s="408">
        <f t="shared" si="734"/>
        <v>0</v>
      </c>
      <c r="AA1134" s="127"/>
      <c r="AB1134" s="123">
        <f t="shared" si="750"/>
        <v>0</v>
      </c>
      <c r="AC1134" s="121">
        <f t="shared" si="750"/>
        <v>0</v>
      </c>
      <c r="AD1134" s="121">
        <f t="shared" si="750"/>
        <v>0</v>
      </c>
      <c r="AE1134" s="121">
        <f t="shared" si="750"/>
        <v>0</v>
      </c>
      <c r="AF1134" s="121">
        <f t="shared" si="750"/>
        <v>0</v>
      </c>
      <c r="AG1134" s="121">
        <f t="shared" si="750"/>
        <v>0</v>
      </c>
      <c r="AH1134" s="121">
        <f t="shared" si="750"/>
        <v>0</v>
      </c>
      <c r="AI1134" s="121">
        <f t="shared" si="750"/>
        <v>0</v>
      </c>
      <c r="AJ1134" s="121">
        <f t="shared" si="750"/>
        <v>0</v>
      </c>
      <c r="AK1134" s="121">
        <f t="shared" si="750"/>
        <v>0</v>
      </c>
      <c r="AL1134" s="121">
        <f t="shared" si="750"/>
        <v>0</v>
      </c>
      <c r="AM1134" s="121">
        <f t="shared" si="750"/>
        <v>0</v>
      </c>
      <c r="AN1134" s="121">
        <f t="shared" si="750"/>
        <v>0</v>
      </c>
      <c r="AO1134" s="701">
        <f t="shared" si="750"/>
        <v>0</v>
      </c>
      <c r="AP1134" s="122"/>
      <c r="AQ1134" s="123">
        <f t="shared" si="751"/>
        <v>0</v>
      </c>
      <c r="AR1134" s="121">
        <f t="shared" si="751"/>
        <v>0</v>
      </c>
      <c r="AS1134" s="121">
        <f t="shared" si="751"/>
        <v>0</v>
      </c>
      <c r="AT1134" s="121">
        <f t="shared" si="751"/>
        <v>0</v>
      </c>
      <c r="AU1134" s="121">
        <f t="shared" si="751"/>
        <v>0</v>
      </c>
      <c r="AV1134" s="121">
        <f t="shared" si="751"/>
        <v>0</v>
      </c>
      <c r="AW1134" s="121">
        <f t="shared" si="751"/>
        <v>0</v>
      </c>
      <c r="AX1134" s="121">
        <f t="shared" si="751"/>
        <v>0</v>
      </c>
      <c r="AY1134" s="121">
        <f t="shared" si="751"/>
        <v>0</v>
      </c>
      <c r="AZ1134" s="121">
        <f t="shared" si="751"/>
        <v>0</v>
      </c>
      <c r="BA1134" s="121">
        <f t="shared" si="751"/>
        <v>0</v>
      </c>
      <c r="BB1134" s="121">
        <f t="shared" si="751"/>
        <v>0</v>
      </c>
      <c r="BC1134" s="121">
        <f t="shared" si="751"/>
        <v>0</v>
      </c>
      <c r="BD1134" s="701">
        <f t="shared" si="751"/>
        <v>0</v>
      </c>
      <c r="BE1134" s="693"/>
      <c r="BF1134" s="122">
        <f t="shared" si="735"/>
        <v>0</v>
      </c>
      <c r="BG1134" s="124"/>
      <c r="BH1134" s="122">
        <f t="shared" si="736"/>
        <v>0</v>
      </c>
      <c r="BI1134" s="124"/>
      <c r="BJ1134" s="122">
        <f t="shared" si="737"/>
        <v>0</v>
      </c>
      <c r="BK1134" s="124"/>
      <c r="BL1134" s="125">
        <f t="shared" si="738"/>
        <v>0</v>
      </c>
      <c r="BM1134" s="124"/>
      <c r="BN1134" s="123">
        <f t="shared" si="747"/>
        <v>0</v>
      </c>
      <c r="BO1134" s="126">
        <f t="shared" si="747"/>
        <v>0</v>
      </c>
      <c r="BP1134" s="127"/>
      <c r="BQ1134" s="409"/>
    </row>
    <row r="1135" spans="1:69" s="58" customFormat="1" ht="17.55" hidden="1" customHeight="1">
      <c r="A1135"/>
      <c r="B1135"/>
      <c r="C1135" s="139" t="str">
        <f t="shared" si="731"/>
        <v>H</v>
      </c>
      <c r="D1135" s="130">
        <f>$D1124</f>
        <v>0</v>
      </c>
      <c r="E1135" s="129" t="str">
        <f t="shared" ref="E1135:E1159" si="752">E540</f>
        <v>Unknown</v>
      </c>
      <c r="F1135" s="717"/>
      <c r="G1135" s="123">
        <f t="shared" si="749"/>
        <v>0</v>
      </c>
      <c r="H1135" s="121">
        <f t="shared" si="749"/>
        <v>0</v>
      </c>
      <c r="I1135" s="121">
        <f t="shared" si="749"/>
        <v>0</v>
      </c>
      <c r="J1135" s="121">
        <f t="shared" si="749"/>
        <v>0</v>
      </c>
      <c r="K1135" s="121">
        <f t="shared" si="749"/>
        <v>0</v>
      </c>
      <c r="L1135" s="121">
        <f t="shared" si="749"/>
        <v>0</v>
      </c>
      <c r="M1135" s="121">
        <f t="shared" si="749"/>
        <v>0</v>
      </c>
      <c r="N1135" s="121">
        <f t="shared" si="749"/>
        <v>0</v>
      </c>
      <c r="O1135" s="121">
        <f t="shared" si="749"/>
        <v>0</v>
      </c>
      <c r="P1135" s="126">
        <f t="shared" si="749"/>
        <v>0</v>
      </c>
      <c r="Q1135" s="122"/>
      <c r="R1135" s="408">
        <f t="shared" si="732"/>
        <v>0</v>
      </c>
      <c r="S1135" s="127"/>
      <c r="T1135" s="700">
        <f t="shared" si="743"/>
        <v>0</v>
      </c>
      <c r="U1135" s="701">
        <f t="shared" si="743"/>
        <v>0</v>
      </c>
      <c r="V1135" s="693"/>
      <c r="W1135" s="700">
        <f t="shared" si="744"/>
        <v>0</v>
      </c>
      <c r="X1135" s="126">
        <f t="shared" si="744"/>
        <v>0</v>
      </c>
      <c r="Y1135" s="696">
        <f t="shared" si="733"/>
        <v>0</v>
      </c>
      <c r="Z1135" s="128">
        <f t="shared" si="734"/>
        <v>0</v>
      </c>
      <c r="AA1135" s="127"/>
      <c r="AB1135" s="123">
        <f t="shared" si="750"/>
        <v>0</v>
      </c>
      <c r="AC1135" s="121">
        <f t="shared" si="750"/>
        <v>0</v>
      </c>
      <c r="AD1135" s="121">
        <f t="shared" si="750"/>
        <v>0</v>
      </c>
      <c r="AE1135" s="121">
        <f t="shared" si="750"/>
        <v>0</v>
      </c>
      <c r="AF1135" s="121">
        <f t="shared" si="750"/>
        <v>0</v>
      </c>
      <c r="AG1135" s="121">
        <f t="shared" si="750"/>
        <v>0</v>
      </c>
      <c r="AH1135" s="121">
        <f t="shared" si="750"/>
        <v>0</v>
      </c>
      <c r="AI1135" s="121">
        <f t="shared" si="750"/>
        <v>0</v>
      </c>
      <c r="AJ1135" s="121">
        <f t="shared" si="750"/>
        <v>0</v>
      </c>
      <c r="AK1135" s="121">
        <f t="shared" si="750"/>
        <v>0</v>
      </c>
      <c r="AL1135" s="121">
        <f t="shared" si="750"/>
        <v>0</v>
      </c>
      <c r="AM1135" s="121">
        <f t="shared" si="750"/>
        <v>0</v>
      </c>
      <c r="AN1135" s="121">
        <f t="shared" si="750"/>
        <v>0</v>
      </c>
      <c r="AO1135" s="701">
        <f t="shared" si="750"/>
        <v>0</v>
      </c>
      <c r="AP1135" s="122"/>
      <c r="AQ1135" s="123">
        <f t="shared" si="751"/>
        <v>0</v>
      </c>
      <c r="AR1135" s="121">
        <f t="shared" si="751"/>
        <v>0</v>
      </c>
      <c r="AS1135" s="121">
        <f t="shared" si="751"/>
        <v>0</v>
      </c>
      <c r="AT1135" s="121">
        <f t="shared" si="751"/>
        <v>0</v>
      </c>
      <c r="AU1135" s="121">
        <f t="shared" si="751"/>
        <v>0</v>
      </c>
      <c r="AV1135" s="121">
        <f t="shared" si="751"/>
        <v>0</v>
      </c>
      <c r="AW1135" s="121">
        <f t="shared" si="751"/>
        <v>0</v>
      </c>
      <c r="AX1135" s="121">
        <f t="shared" si="751"/>
        <v>0</v>
      </c>
      <c r="AY1135" s="121">
        <f t="shared" si="751"/>
        <v>0</v>
      </c>
      <c r="AZ1135" s="121">
        <f t="shared" si="751"/>
        <v>0</v>
      </c>
      <c r="BA1135" s="121">
        <f t="shared" si="751"/>
        <v>0</v>
      </c>
      <c r="BB1135" s="121">
        <f t="shared" si="751"/>
        <v>0</v>
      </c>
      <c r="BC1135" s="121">
        <f t="shared" si="751"/>
        <v>0</v>
      </c>
      <c r="BD1135" s="701">
        <f t="shared" si="751"/>
        <v>0</v>
      </c>
      <c r="BE1135" s="693"/>
      <c r="BF1135" s="122">
        <f t="shared" si="735"/>
        <v>0</v>
      </c>
      <c r="BG1135" s="124"/>
      <c r="BH1135" s="122">
        <f t="shared" si="736"/>
        <v>0</v>
      </c>
      <c r="BI1135" s="124"/>
      <c r="BJ1135" s="122">
        <f t="shared" si="737"/>
        <v>0</v>
      </c>
      <c r="BK1135" s="124"/>
      <c r="BL1135" s="125">
        <f t="shared" si="738"/>
        <v>0</v>
      </c>
      <c r="BM1135" s="124"/>
      <c r="BN1135" s="123">
        <f t="shared" si="747"/>
        <v>0</v>
      </c>
      <c r="BO1135" s="126">
        <f t="shared" si="747"/>
        <v>0</v>
      </c>
      <c r="BP1135" s="127"/>
      <c r="BQ1135" s="410"/>
    </row>
    <row r="1136" spans="1:69" s="58" customFormat="1" ht="17.55" hidden="1" customHeight="1">
      <c r="A1136"/>
      <c r="B1136"/>
      <c r="C1136" s="139" t="str">
        <f t="shared" si="731"/>
        <v>H</v>
      </c>
      <c r="D1136" s="130">
        <f>Parameter!G107</f>
        <v>0</v>
      </c>
      <c r="E1136" s="129" t="str">
        <f t="shared" si="752"/>
        <v>Aglaia Tech</v>
      </c>
      <c r="F1136" s="717"/>
      <c r="G1136" s="123">
        <f t="shared" ref="G1136:P1145" si="753">SUMIFS(Share, Y, $E$3, Config, $G$11, P, G$15, LType, $D1136, MSup, $E1136)</f>
        <v>0</v>
      </c>
      <c r="H1136" s="121">
        <f t="shared" si="753"/>
        <v>0</v>
      </c>
      <c r="I1136" s="121">
        <f t="shared" si="753"/>
        <v>0</v>
      </c>
      <c r="J1136" s="121">
        <f t="shared" si="753"/>
        <v>0</v>
      </c>
      <c r="K1136" s="121">
        <f t="shared" si="753"/>
        <v>0</v>
      </c>
      <c r="L1136" s="121">
        <f t="shared" si="753"/>
        <v>0</v>
      </c>
      <c r="M1136" s="121">
        <f t="shared" si="753"/>
        <v>0</v>
      </c>
      <c r="N1136" s="121">
        <f t="shared" si="753"/>
        <v>0</v>
      </c>
      <c r="O1136" s="121">
        <f t="shared" si="753"/>
        <v>0</v>
      </c>
      <c r="P1136" s="126">
        <f t="shared" si="753"/>
        <v>0</v>
      </c>
      <c r="Q1136" s="122"/>
      <c r="R1136" s="408">
        <f t="shared" si="732"/>
        <v>0</v>
      </c>
      <c r="S1136" s="127"/>
      <c r="T1136" s="700">
        <f t="shared" ref="T1136:U1155" si="754">SUMIFS(Share, Y, $E$3, Config, $T$11, P, T$15, LType, $D1136, MSup, $E1136)</f>
        <v>0</v>
      </c>
      <c r="U1136" s="701">
        <f t="shared" si="754"/>
        <v>0</v>
      </c>
      <c r="V1136" s="693"/>
      <c r="W1136" s="700">
        <f t="shared" ref="W1136:X1155" si="755">SUMIFS(Share, Y, $E$3, Config, $W$11, P, W$15, LType, $D1136, MSup, $E1136)</f>
        <v>0</v>
      </c>
      <c r="X1136" s="126">
        <f t="shared" si="755"/>
        <v>0</v>
      </c>
      <c r="Y1136" s="696">
        <f t="shared" si="733"/>
        <v>0</v>
      </c>
      <c r="Z1136" s="128">
        <f t="shared" si="734"/>
        <v>0</v>
      </c>
      <c r="AA1136" s="127"/>
      <c r="AB1136" s="123">
        <f t="shared" ref="AB1136:AO1145" si="756">SUMIFS(Share, Y, $E$3, Config, $AB$11, P, AB$15, LType, $D1136, MSup, $E1136)</f>
        <v>0</v>
      </c>
      <c r="AC1136" s="121">
        <f t="shared" si="756"/>
        <v>0</v>
      </c>
      <c r="AD1136" s="121">
        <f t="shared" si="756"/>
        <v>0</v>
      </c>
      <c r="AE1136" s="121">
        <f t="shared" si="756"/>
        <v>0</v>
      </c>
      <c r="AF1136" s="121">
        <f t="shared" si="756"/>
        <v>0</v>
      </c>
      <c r="AG1136" s="121">
        <f t="shared" si="756"/>
        <v>0</v>
      </c>
      <c r="AH1136" s="121">
        <f t="shared" si="756"/>
        <v>0</v>
      </c>
      <c r="AI1136" s="121">
        <f t="shared" si="756"/>
        <v>0</v>
      </c>
      <c r="AJ1136" s="121">
        <f t="shared" si="756"/>
        <v>0</v>
      </c>
      <c r="AK1136" s="121">
        <f t="shared" si="756"/>
        <v>0</v>
      </c>
      <c r="AL1136" s="121">
        <f t="shared" si="756"/>
        <v>0</v>
      </c>
      <c r="AM1136" s="121">
        <f t="shared" si="756"/>
        <v>0</v>
      </c>
      <c r="AN1136" s="121">
        <f t="shared" si="756"/>
        <v>0</v>
      </c>
      <c r="AO1136" s="701">
        <f t="shared" si="756"/>
        <v>0</v>
      </c>
      <c r="AP1136" s="122"/>
      <c r="AQ1136" s="123">
        <f t="shared" ref="AQ1136:BD1145" si="757">SUMIFS(Share, Y, $E$3, Config, $AQ$11, P, AQ$15, LType, $D1136, MSup, $E1136)</f>
        <v>0</v>
      </c>
      <c r="AR1136" s="121">
        <f t="shared" si="757"/>
        <v>0</v>
      </c>
      <c r="AS1136" s="121">
        <f t="shared" si="757"/>
        <v>0</v>
      </c>
      <c r="AT1136" s="121">
        <f t="shared" si="757"/>
        <v>0</v>
      </c>
      <c r="AU1136" s="121">
        <f t="shared" si="757"/>
        <v>0</v>
      </c>
      <c r="AV1136" s="121">
        <f t="shared" si="757"/>
        <v>0</v>
      </c>
      <c r="AW1136" s="121">
        <f t="shared" si="757"/>
        <v>0</v>
      </c>
      <c r="AX1136" s="121">
        <f t="shared" si="757"/>
        <v>0</v>
      </c>
      <c r="AY1136" s="121">
        <f t="shared" si="757"/>
        <v>0</v>
      </c>
      <c r="AZ1136" s="121">
        <f t="shared" si="757"/>
        <v>0</v>
      </c>
      <c r="BA1136" s="121">
        <f t="shared" si="757"/>
        <v>0</v>
      </c>
      <c r="BB1136" s="121">
        <f t="shared" si="757"/>
        <v>0</v>
      </c>
      <c r="BC1136" s="121">
        <f t="shared" si="757"/>
        <v>0</v>
      </c>
      <c r="BD1136" s="701">
        <f t="shared" si="757"/>
        <v>0</v>
      </c>
      <c r="BE1136" s="693"/>
      <c r="BF1136" s="122">
        <f t="shared" si="735"/>
        <v>0</v>
      </c>
      <c r="BG1136" s="124"/>
      <c r="BH1136" s="122">
        <f t="shared" si="736"/>
        <v>0</v>
      </c>
      <c r="BI1136" s="124"/>
      <c r="BJ1136" s="122">
        <f t="shared" si="737"/>
        <v>0</v>
      </c>
      <c r="BK1136" s="124"/>
      <c r="BL1136" s="125">
        <f t="shared" si="738"/>
        <v>0</v>
      </c>
      <c r="BM1136" s="124"/>
      <c r="BN1136" s="123">
        <f t="shared" ref="BN1136:BO1155" si="758">SUMIFS(Share, Y, $E$3, Config, $BN$11, P, BN$15, LType, $D1136, MSup, $E1136)</f>
        <v>0</v>
      </c>
      <c r="BO1136" s="126">
        <f t="shared" si="758"/>
        <v>0</v>
      </c>
      <c r="BP1136" s="127"/>
      <c r="BQ1136" s="410"/>
    </row>
    <row r="1137" spans="1:69" s="58" customFormat="1" ht="17.55" hidden="1" customHeight="1">
      <c r="A1137"/>
      <c r="B1137"/>
      <c r="C1137" s="139" t="str">
        <f t="shared" si="731"/>
        <v>H</v>
      </c>
      <c r="D1137" s="130">
        <f t="shared" ref="D1137:D1169" si="759">$D1136</f>
        <v>0</v>
      </c>
      <c r="E1137" s="129" t="str">
        <f t="shared" si="752"/>
        <v>Bayer</v>
      </c>
      <c r="F1137" s="717"/>
      <c r="G1137" s="123">
        <f t="shared" si="753"/>
        <v>0</v>
      </c>
      <c r="H1137" s="121">
        <f t="shared" si="753"/>
        <v>0</v>
      </c>
      <c r="I1137" s="121">
        <f t="shared" si="753"/>
        <v>0</v>
      </c>
      <c r="J1137" s="121">
        <f t="shared" si="753"/>
        <v>0</v>
      </c>
      <c r="K1137" s="121">
        <f t="shared" si="753"/>
        <v>0</v>
      </c>
      <c r="L1137" s="121">
        <f t="shared" si="753"/>
        <v>0</v>
      </c>
      <c r="M1137" s="121">
        <f t="shared" si="753"/>
        <v>0</v>
      </c>
      <c r="N1137" s="121">
        <f t="shared" si="753"/>
        <v>0</v>
      </c>
      <c r="O1137" s="121">
        <f t="shared" si="753"/>
        <v>0</v>
      </c>
      <c r="P1137" s="126">
        <f t="shared" si="753"/>
        <v>0</v>
      </c>
      <c r="Q1137" s="122"/>
      <c r="R1137" s="408">
        <f t="shared" si="732"/>
        <v>0</v>
      </c>
      <c r="S1137" s="127"/>
      <c r="T1137" s="700">
        <f t="shared" si="754"/>
        <v>0</v>
      </c>
      <c r="U1137" s="701">
        <f t="shared" si="754"/>
        <v>0</v>
      </c>
      <c r="V1137" s="693"/>
      <c r="W1137" s="700">
        <f t="shared" si="755"/>
        <v>0</v>
      </c>
      <c r="X1137" s="126">
        <f t="shared" si="755"/>
        <v>0</v>
      </c>
      <c r="Y1137" s="696">
        <f t="shared" si="733"/>
        <v>0</v>
      </c>
      <c r="Z1137" s="128">
        <f t="shared" si="734"/>
        <v>0</v>
      </c>
      <c r="AA1137" s="127"/>
      <c r="AB1137" s="123">
        <f t="shared" si="756"/>
        <v>0</v>
      </c>
      <c r="AC1137" s="121">
        <f t="shared" si="756"/>
        <v>0</v>
      </c>
      <c r="AD1137" s="121">
        <f t="shared" si="756"/>
        <v>0</v>
      </c>
      <c r="AE1137" s="121">
        <f t="shared" si="756"/>
        <v>0</v>
      </c>
      <c r="AF1137" s="121">
        <f t="shared" si="756"/>
        <v>0</v>
      </c>
      <c r="AG1137" s="121">
        <f t="shared" si="756"/>
        <v>0</v>
      </c>
      <c r="AH1137" s="121">
        <f t="shared" si="756"/>
        <v>0</v>
      </c>
      <c r="AI1137" s="121">
        <f t="shared" si="756"/>
        <v>0</v>
      </c>
      <c r="AJ1137" s="121">
        <f t="shared" si="756"/>
        <v>0</v>
      </c>
      <c r="AK1137" s="121">
        <f t="shared" si="756"/>
        <v>0</v>
      </c>
      <c r="AL1137" s="121">
        <f t="shared" si="756"/>
        <v>0</v>
      </c>
      <c r="AM1137" s="121">
        <f t="shared" si="756"/>
        <v>0</v>
      </c>
      <c r="AN1137" s="121">
        <f t="shared" si="756"/>
        <v>0</v>
      </c>
      <c r="AO1137" s="701">
        <f t="shared" si="756"/>
        <v>0</v>
      </c>
      <c r="AP1137" s="122"/>
      <c r="AQ1137" s="123">
        <f t="shared" si="757"/>
        <v>0</v>
      </c>
      <c r="AR1137" s="121">
        <f t="shared" si="757"/>
        <v>0</v>
      </c>
      <c r="AS1137" s="121">
        <f t="shared" si="757"/>
        <v>0</v>
      </c>
      <c r="AT1137" s="121">
        <f t="shared" si="757"/>
        <v>0</v>
      </c>
      <c r="AU1137" s="121">
        <f t="shared" si="757"/>
        <v>0</v>
      </c>
      <c r="AV1137" s="121">
        <f t="shared" si="757"/>
        <v>0</v>
      </c>
      <c r="AW1137" s="121">
        <f t="shared" si="757"/>
        <v>0</v>
      </c>
      <c r="AX1137" s="121">
        <f t="shared" si="757"/>
        <v>0</v>
      </c>
      <c r="AY1137" s="121">
        <f t="shared" si="757"/>
        <v>0</v>
      </c>
      <c r="AZ1137" s="121">
        <f t="shared" si="757"/>
        <v>0</v>
      </c>
      <c r="BA1137" s="121">
        <f t="shared" si="757"/>
        <v>0</v>
      </c>
      <c r="BB1137" s="121">
        <f t="shared" si="757"/>
        <v>0</v>
      </c>
      <c r="BC1137" s="121">
        <f t="shared" si="757"/>
        <v>0</v>
      </c>
      <c r="BD1137" s="701">
        <f t="shared" si="757"/>
        <v>0</v>
      </c>
      <c r="BE1137" s="693"/>
      <c r="BF1137" s="122">
        <f t="shared" si="735"/>
        <v>0</v>
      </c>
      <c r="BG1137" s="124"/>
      <c r="BH1137" s="122">
        <f t="shared" si="736"/>
        <v>0</v>
      </c>
      <c r="BI1137" s="124"/>
      <c r="BJ1137" s="122">
        <f t="shared" si="737"/>
        <v>0</v>
      </c>
      <c r="BK1137" s="124"/>
      <c r="BL1137" s="125">
        <f t="shared" si="738"/>
        <v>0</v>
      </c>
      <c r="BM1137" s="124"/>
      <c r="BN1137" s="123">
        <f t="shared" si="758"/>
        <v>0</v>
      </c>
      <c r="BO1137" s="126">
        <f t="shared" si="758"/>
        <v>0</v>
      </c>
      <c r="BP1137" s="127"/>
      <c r="BQ1137" s="410"/>
    </row>
    <row r="1138" spans="1:69" s="58" customFormat="1" ht="17.55" hidden="1" customHeight="1">
      <c r="A1138"/>
      <c r="B1138"/>
      <c r="C1138" s="139" t="str">
        <f t="shared" si="731"/>
        <v>H</v>
      </c>
      <c r="D1138" s="130">
        <f t="shared" si="759"/>
        <v>0</v>
      </c>
      <c r="E1138" s="129" t="str">
        <f t="shared" si="752"/>
        <v>Comet</v>
      </c>
      <c r="F1138" s="717"/>
      <c r="G1138" s="123">
        <f t="shared" si="753"/>
        <v>0</v>
      </c>
      <c r="H1138" s="121">
        <f t="shared" si="753"/>
        <v>0</v>
      </c>
      <c r="I1138" s="121">
        <f t="shared" si="753"/>
        <v>0</v>
      </c>
      <c r="J1138" s="121">
        <f t="shared" si="753"/>
        <v>0</v>
      </c>
      <c r="K1138" s="121">
        <f t="shared" si="753"/>
        <v>0</v>
      </c>
      <c r="L1138" s="121">
        <f t="shared" si="753"/>
        <v>0</v>
      </c>
      <c r="M1138" s="121">
        <f t="shared" si="753"/>
        <v>0</v>
      </c>
      <c r="N1138" s="121">
        <f t="shared" si="753"/>
        <v>0</v>
      </c>
      <c r="O1138" s="121">
        <f t="shared" si="753"/>
        <v>0</v>
      </c>
      <c r="P1138" s="126">
        <f t="shared" si="753"/>
        <v>0</v>
      </c>
      <c r="Q1138" s="122"/>
      <c r="R1138" s="408">
        <f t="shared" si="732"/>
        <v>0</v>
      </c>
      <c r="S1138" s="127"/>
      <c r="T1138" s="700">
        <f t="shared" si="754"/>
        <v>0</v>
      </c>
      <c r="U1138" s="701">
        <f t="shared" si="754"/>
        <v>0</v>
      </c>
      <c r="V1138" s="693"/>
      <c r="W1138" s="700">
        <f t="shared" si="755"/>
        <v>0</v>
      </c>
      <c r="X1138" s="126">
        <f t="shared" si="755"/>
        <v>0</v>
      </c>
      <c r="Y1138" s="696">
        <f t="shared" si="733"/>
        <v>0</v>
      </c>
      <c r="Z1138" s="128">
        <f t="shared" si="734"/>
        <v>0</v>
      </c>
      <c r="AA1138" s="127"/>
      <c r="AB1138" s="123">
        <f t="shared" si="756"/>
        <v>0</v>
      </c>
      <c r="AC1138" s="121">
        <f t="shared" si="756"/>
        <v>0</v>
      </c>
      <c r="AD1138" s="121">
        <f t="shared" si="756"/>
        <v>0</v>
      </c>
      <c r="AE1138" s="121">
        <f t="shared" si="756"/>
        <v>0</v>
      </c>
      <c r="AF1138" s="121">
        <f t="shared" si="756"/>
        <v>0</v>
      </c>
      <c r="AG1138" s="121">
        <f t="shared" si="756"/>
        <v>0</v>
      </c>
      <c r="AH1138" s="121">
        <f t="shared" si="756"/>
        <v>0</v>
      </c>
      <c r="AI1138" s="121">
        <f t="shared" si="756"/>
        <v>0</v>
      </c>
      <c r="AJ1138" s="121">
        <f t="shared" si="756"/>
        <v>0</v>
      </c>
      <c r="AK1138" s="121">
        <f t="shared" si="756"/>
        <v>0</v>
      </c>
      <c r="AL1138" s="121">
        <f t="shared" si="756"/>
        <v>0</v>
      </c>
      <c r="AM1138" s="121">
        <f t="shared" si="756"/>
        <v>0</v>
      </c>
      <c r="AN1138" s="121">
        <f t="shared" si="756"/>
        <v>0</v>
      </c>
      <c r="AO1138" s="701">
        <f t="shared" si="756"/>
        <v>0</v>
      </c>
      <c r="AP1138" s="122"/>
      <c r="AQ1138" s="123">
        <f t="shared" si="757"/>
        <v>0</v>
      </c>
      <c r="AR1138" s="121">
        <f t="shared" si="757"/>
        <v>0</v>
      </c>
      <c r="AS1138" s="121">
        <f t="shared" si="757"/>
        <v>0</v>
      </c>
      <c r="AT1138" s="121">
        <f t="shared" si="757"/>
        <v>0</v>
      </c>
      <c r="AU1138" s="121">
        <f t="shared" si="757"/>
        <v>0</v>
      </c>
      <c r="AV1138" s="121">
        <f t="shared" si="757"/>
        <v>0</v>
      </c>
      <c r="AW1138" s="121">
        <f t="shared" si="757"/>
        <v>0</v>
      </c>
      <c r="AX1138" s="121">
        <f t="shared" si="757"/>
        <v>0</v>
      </c>
      <c r="AY1138" s="121">
        <f t="shared" si="757"/>
        <v>0</v>
      </c>
      <c r="AZ1138" s="121">
        <f t="shared" si="757"/>
        <v>0</v>
      </c>
      <c r="BA1138" s="121">
        <f t="shared" si="757"/>
        <v>0</v>
      </c>
      <c r="BB1138" s="121">
        <f t="shared" si="757"/>
        <v>0</v>
      </c>
      <c r="BC1138" s="121">
        <f t="shared" si="757"/>
        <v>0</v>
      </c>
      <c r="BD1138" s="701">
        <f t="shared" si="757"/>
        <v>0</v>
      </c>
      <c r="BE1138" s="693"/>
      <c r="BF1138" s="122">
        <f t="shared" si="735"/>
        <v>0</v>
      </c>
      <c r="BG1138" s="124"/>
      <c r="BH1138" s="122">
        <f t="shared" si="736"/>
        <v>0</v>
      </c>
      <c r="BI1138" s="124"/>
      <c r="BJ1138" s="122">
        <f t="shared" si="737"/>
        <v>0</v>
      </c>
      <c r="BK1138" s="124"/>
      <c r="BL1138" s="125">
        <f t="shared" si="738"/>
        <v>0</v>
      </c>
      <c r="BM1138" s="124"/>
      <c r="BN1138" s="123">
        <f t="shared" si="758"/>
        <v>0</v>
      </c>
      <c r="BO1138" s="126">
        <f t="shared" si="758"/>
        <v>0</v>
      </c>
      <c r="BP1138" s="127"/>
      <c r="BQ1138" s="410"/>
    </row>
    <row r="1139" spans="1:69" s="58" customFormat="1" ht="17.55" hidden="1" customHeight="1">
      <c r="A1139"/>
      <c r="B1139"/>
      <c r="C1139" s="139" t="str">
        <f t="shared" si="731"/>
        <v>H</v>
      </c>
      <c r="D1139" s="130">
        <f t="shared" si="759"/>
        <v>0</v>
      </c>
      <c r="E1139" s="129" t="str">
        <f t="shared" si="752"/>
        <v>Dongjin Semichem</v>
      </c>
      <c r="F1139" s="717"/>
      <c r="G1139" s="123">
        <f t="shared" si="753"/>
        <v>0</v>
      </c>
      <c r="H1139" s="121">
        <f t="shared" si="753"/>
        <v>0</v>
      </c>
      <c r="I1139" s="121">
        <f t="shared" si="753"/>
        <v>0</v>
      </c>
      <c r="J1139" s="121">
        <f t="shared" si="753"/>
        <v>0</v>
      </c>
      <c r="K1139" s="121">
        <f t="shared" si="753"/>
        <v>0</v>
      </c>
      <c r="L1139" s="121">
        <f t="shared" si="753"/>
        <v>0</v>
      </c>
      <c r="M1139" s="121">
        <f t="shared" si="753"/>
        <v>0</v>
      </c>
      <c r="N1139" s="121">
        <f t="shared" si="753"/>
        <v>0</v>
      </c>
      <c r="O1139" s="121">
        <f t="shared" si="753"/>
        <v>0</v>
      </c>
      <c r="P1139" s="126">
        <f t="shared" si="753"/>
        <v>0</v>
      </c>
      <c r="Q1139" s="122"/>
      <c r="R1139" s="408">
        <f t="shared" si="732"/>
        <v>0</v>
      </c>
      <c r="S1139" s="127"/>
      <c r="T1139" s="700">
        <f t="shared" si="754"/>
        <v>0</v>
      </c>
      <c r="U1139" s="701">
        <f t="shared" si="754"/>
        <v>0</v>
      </c>
      <c r="V1139" s="693"/>
      <c r="W1139" s="700">
        <f t="shared" si="755"/>
        <v>0</v>
      </c>
      <c r="X1139" s="126">
        <f t="shared" si="755"/>
        <v>0</v>
      </c>
      <c r="Y1139" s="696">
        <f t="shared" si="733"/>
        <v>0</v>
      </c>
      <c r="Z1139" s="128">
        <f t="shared" si="734"/>
        <v>0</v>
      </c>
      <c r="AA1139" s="127"/>
      <c r="AB1139" s="123">
        <f t="shared" si="756"/>
        <v>0</v>
      </c>
      <c r="AC1139" s="121">
        <f t="shared" si="756"/>
        <v>0</v>
      </c>
      <c r="AD1139" s="121">
        <f t="shared" si="756"/>
        <v>0</v>
      </c>
      <c r="AE1139" s="121">
        <f t="shared" si="756"/>
        <v>0</v>
      </c>
      <c r="AF1139" s="121">
        <f t="shared" si="756"/>
        <v>0</v>
      </c>
      <c r="AG1139" s="121">
        <f t="shared" si="756"/>
        <v>0</v>
      </c>
      <c r="AH1139" s="121">
        <f t="shared" si="756"/>
        <v>0</v>
      </c>
      <c r="AI1139" s="121">
        <f t="shared" si="756"/>
        <v>0</v>
      </c>
      <c r="AJ1139" s="121">
        <f t="shared" si="756"/>
        <v>0</v>
      </c>
      <c r="AK1139" s="121">
        <f t="shared" si="756"/>
        <v>0</v>
      </c>
      <c r="AL1139" s="121">
        <f t="shared" si="756"/>
        <v>0</v>
      </c>
      <c r="AM1139" s="121">
        <f t="shared" si="756"/>
        <v>0</v>
      </c>
      <c r="AN1139" s="121">
        <f t="shared" si="756"/>
        <v>0</v>
      </c>
      <c r="AO1139" s="701">
        <f t="shared" si="756"/>
        <v>0</v>
      </c>
      <c r="AP1139" s="122"/>
      <c r="AQ1139" s="123">
        <f t="shared" si="757"/>
        <v>0</v>
      </c>
      <c r="AR1139" s="121">
        <f t="shared" si="757"/>
        <v>0</v>
      </c>
      <c r="AS1139" s="121">
        <f t="shared" si="757"/>
        <v>0</v>
      </c>
      <c r="AT1139" s="121">
        <f t="shared" si="757"/>
        <v>0</v>
      </c>
      <c r="AU1139" s="121">
        <f t="shared" si="757"/>
        <v>0</v>
      </c>
      <c r="AV1139" s="121">
        <f t="shared" si="757"/>
        <v>0</v>
      </c>
      <c r="AW1139" s="121">
        <f t="shared" si="757"/>
        <v>0</v>
      </c>
      <c r="AX1139" s="121">
        <f t="shared" si="757"/>
        <v>0</v>
      </c>
      <c r="AY1139" s="121">
        <f t="shared" si="757"/>
        <v>0</v>
      </c>
      <c r="AZ1139" s="121">
        <f t="shared" si="757"/>
        <v>0</v>
      </c>
      <c r="BA1139" s="121">
        <f t="shared" si="757"/>
        <v>0</v>
      </c>
      <c r="BB1139" s="121">
        <f t="shared" si="757"/>
        <v>0</v>
      </c>
      <c r="BC1139" s="121">
        <f t="shared" si="757"/>
        <v>0</v>
      </c>
      <c r="BD1139" s="701">
        <f t="shared" si="757"/>
        <v>0</v>
      </c>
      <c r="BE1139" s="693"/>
      <c r="BF1139" s="122">
        <f t="shared" si="735"/>
        <v>0</v>
      </c>
      <c r="BG1139" s="124"/>
      <c r="BH1139" s="122">
        <f t="shared" si="736"/>
        <v>0</v>
      </c>
      <c r="BI1139" s="124"/>
      <c r="BJ1139" s="122">
        <f t="shared" si="737"/>
        <v>0</v>
      </c>
      <c r="BK1139" s="124"/>
      <c r="BL1139" s="125">
        <f t="shared" si="738"/>
        <v>0</v>
      </c>
      <c r="BM1139" s="124"/>
      <c r="BN1139" s="123">
        <f t="shared" si="758"/>
        <v>0</v>
      </c>
      <c r="BO1139" s="126">
        <f t="shared" si="758"/>
        <v>0</v>
      </c>
      <c r="BP1139" s="127"/>
      <c r="BQ1139" s="410"/>
    </row>
    <row r="1140" spans="1:69" s="58" customFormat="1" ht="17.55" hidden="1" customHeight="1">
      <c r="A1140"/>
      <c r="B1140"/>
      <c r="C1140" s="139" t="str">
        <f t="shared" si="731"/>
        <v>H</v>
      </c>
      <c r="D1140" s="130">
        <f t="shared" si="759"/>
        <v>0</v>
      </c>
      <c r="E1140" s="129" t="str">
        <f t="shared" si="752"/>
        <v>Duksan Neolux</v>
      </c>
      <c r="F1140" s="717"/>
      <c r="G1140" s="123">
        <f t="shared" si="753"/>
        <v>0</v>
      </c>
      <c r="H1140" s="121">
        <f t="shared" si="753"/>
        <v>0</v>
      </c>
      <c r="I1140" s="121">
        <f t="shared" si="753"/>
        <v>0</v>
      </c>
      <c r="J1140" s="121">
        <f t="shared" si="753"/>
        <v>0</v>
      </c>
      <c r="K1140" s="121">
        <f t="shared" si="753"/>
        <v>0</v>
      </c>
      <c r="L1140" s="121">
        <f t="shared" si="753"/>
        <v>0</v>
      </c>
      <c r="M1140" s="121">
        <f t="shared" si="753"/>
        <v>0</v>
      </c>
      <c r="N1140" s="121">
        <f t="shared" si="753"/>
        <v>0</v>
      </c>
      <c r="O1140" s="121">
        <f t="shared" si="753"/>
        <v>0</v>
      </c>
      <c r="P1140" s="126">
        <f t="shared" si="753"/>
        <v>0</v>
      </c>
      <c r="Q1140" s="122"/>
      <c r="R1140" s="408">
        <f t="shared" si="732"/>
        <v>0</v>
      </c>
      <c r="S1140" s="127"/>
      <c r="T1140" s="700">
        <f t="shared" si="754"/>
        <v>0</v>
      </c>
      <c r="U1140" s="701">
        <f t="shared" si="754"/>
        <v>0</v>
      </c>
      <c r="V1140" s="693"/>
      <c r="W1140" s="700">
        <f t="shared" si="755"/>
        <v>0</v>
      </c>
      <c r="X1140" s="126">
        <f t="shared" si="755"/>
        <v>0</v>
      </c>
      <c r="Y1140" s="696">
        <f t="shared" si="733"/>
        <v>0</v>
      </c>
      <c r="Z1140" s="128">
        <f t="shared" si="734"/>
        <v>0</v>
      </c>
      <c r="AA1140" s="127"/>
      <c r="AB1140" s="123">
        <f t="shared" si="756"/>
        <v>0</v>
      </c>
      <c r="AC1140" s="121">
        <f t="shared" si="756"/>
        <v>0</v>
      </c>
      <c r="AD1140" s="121">
        <f t="shared" si="756"/>
        <v>0</v>
      </c>
      <c r="AE1140" s="121">
        <f t="shared" si="756"/>
        <v>0</v>
      </c>
      <c r="AF1140" s="121">
        <f t="shared" si="756"/>
        <v>0</v>
      </c>
      <c r="AG1140" s="121">
        <f t="shared" si="756"/>
        <v>0</v>
      </c>
      <c r="AH1140" s="121">
        <f t="shared" si="756"/>
        <v>0</v>
      </c>
      <c r="AI1140" s="121">
        <f t="shared" si="756"/>
        <v>0</v>
      </c>
      <c r="AJ1140" s="121">
        <f t="shared" si="756"/>
        <v>0</v>
      </c>
      <c r="AK1140" s="121">
        <f t="shared" si="756"/>
        <v>0</v>
      </c>
      <c r="AL1140" s="121">
        <f t="shared" si="756"/>
        <v>0</v>
      </c>
      <c r="AM1140" s="121">
        <f t="shared" si="756"/>
        <v>0</v>
      </c>
      <c r="AN1140" s="121">
        <f t="shared" si="756"/>
        <v>0</v>
      </c>
      <c r="AO1140" s="701">
        <f t="shared" si="756"/>
        <v>0</v>
      </c>
      <c r="AP1140" s="122"/>
      <c r="AQ1140" s="123">
        <f t="shared" si="757"/>
        <v>0</v>
      </c>
      <c r="AR1140" s="121">
        <f t="shared" si="757"/>
        <v>0</v>
      </c>
      <c r="AS1140" s="121">
        <f t="shared" si="757"/>
        <v>0</v>
      </c>
      <c r="AT1140" s="121">
        <f t="shared" si="757"/>
        <v>0</v>
      </c>
      <c r="AU1140" s="121">
        <f t="shared" si="757"/>
        <v>0</v>
      </c>
      <c r="AV1140" s="121">
        <f t="shared" si="757"/>
        <v>0</v>
      </c>
      <c r="AW1140" s="121">
        <f t="shared" si="757"/>
        <v>0</v>
      </c>
      <c r="AX1140" s="121">
        <f t="shared" si="757"/>
        <v>0</v>
      </c>
      <c r="AY1140" s="121">
        <f t="shared" si="757"/>
        <v>0</v>
      </c>
      <c r="AZ1140" s="121">
        <f t="shared" si="757"/>
        <v>0</v>
      </c>
      <c r="BA1140" s="121">
        <f t="shared" si="757"/>
        <v>0</v>
      </c>
      <c r="BB1140" s="121">
        <f t="shared" si="757"/>
        <v>0</v>
      </c>
      <c r="BC1140" s="121">
        <f t="shared" si="757"/>
        <v>0</v>
      </c>
      <c r="BD1140" s="701">
        <f t="shared" si="757"/>
        <v>0</v>
      </c>
      <c r="BE1140" s="693"/>
      <c r="BF1140" s="122">
        <f t="shared" si="735"/>
        <v>0</v>
      </c>
      <c r="BG1140" s="124"/>
      <c r="BH1140" s="122">
        <f t="shared" si="736"/>
        <v>0</v>
      </c>
      <c r="BI1140" s="124"/>
      <c r="BJ1140" s="122">
        <f t="shared" si="737"/>
        <v>0</v>
      </c>
      <c r="BK1140" s="124"/>
      <c r="BL1140" s="125">
        <f t="shared" si="738"/>
        <v>0</v>
      </c>
      <c r="BM1140" s="124"/>
      <c r="BN1140" s="123">
        <f t="shared" si="758"/>
        <v>0</v>
      </c>
      <c r="BO1140" s="126">
        <f t="shared" si="758"/>
        <v>0</v>
      </c>
      <c r="BP1140" s="127"/>
      <c r="BQ1140" s="410"/>
    </row>
    <row r="1141" spans="1:69" s="58" customFormat="1" ht="17.55" hidden="1" customHeight="1">
      <c r="A1141"/>
      <c r="B1141"/>
      <c r="C1141" s="139" t="str">
        <f t="shared" si="731"/>
        <v>H</v>
      </c>
      <c r="D1141" s="130">
        <f t="shared" si="759"/>
        <v>0</v>
      </c>
      <c r="E1141" s="129" t="str">
        <f t="shared" si="752"/>
        <v>DuPont</v>
      </c>
      <c r="F1141" s="717"/>
      <c r="G1141" s="123">
        <f t="shared" si="753"/>
        <v>0</v>
      </c>
      <c r="H1141" s="121">
        <f t="shared" si="753"/>
        <v>0</v>
      </c>
      <c r="I1141" s="121">
        <f t="shared" si="753"/>
        <v>0</v>
      </c>
      <c r="J1141" s="121">
        <f t="shared" si="753"/>
        <v>0</v>
      </c>
      <c r="K1141" s="121">
        <f t="shared" si="753"/>
        <v>0</v>
      </c>
      <c r="L1141" s="121">
        <f t="shared" si="753"/>
        <v>0</v>
      </c>
      <c r="M1141" s="121">
        <f t="shared" si="753"/>
        <v>0</v>
      </c>
      <c r="N1141" s="121">
        <f t="shared" si="753"/>
        <v>0</v>
      </c>
      <c r="O1141" s="121">
        <f t="shared" si="753"/>
        <v>0</v>
      </c>
      <c r="P1141" s="126">
        <f t="shared" si="753"/>
        <v>0</v>
      </c>
      <c r="Q1141" s="122"/>
      <c r="R1141" s="408">
        <f t="shared" si="732"/>
        <v>0</v>
      </c>
      <c r="S1141" s="127"/>
      <c r="T1141" s="700">
        <f t="shared" si="754"/>
        <v>0</v>
      </c>
      <c r="U1141" s="701">
        <f t="shared" si="754"/>
        <v>0</v>
      </c>
      <c r="V1141" s="693"/>
      <c r="W1141" s="700">
        <f t="shared" si="755"/>
        <v>0</v>
      </c>
      <c r="X1141" s="126">
        <f t="shared" si="755"/>
        <v>0</v>
      </c>
      <c r="Y1141" s="696">
        <f t="shared" si="733"/>
        <v>0</v>
      </c>
      <c r="Z1141" s="128">
        <f t="shared" si="734"/>
        <v>0</v>
      </c>
      <c r="AA1141" s="127"/>
      <c r="AB1141" s="123">
        <f t="shared" si="756"/>
        <v>0</v>
      </c>
      <c r="AC1141" s="121">
        <f t="shared" si="756"/>
        <v>0</v>
      </c>
      <c r="AD1141" s="121">
        <f t="shared" si="756"/>
        <v>0</v>
      </c>
      <c r="AE1141" s="121">
        <f t="shared" si="756"/>
        <v>0</v>
      </c>
      <c r="AF1141" s="121">
        <f t="shared" si="756"/>
        <v>0</v>
      </c>
      <c r="AG1141" s="121">
        <f t="shared" si="756"/>
        <v>0</v>
      </c>
      <c r="AH1141" s="121">
        <f t="shared" si="756"/>
        <v>0</v>
      </c>
      <c r="AI1141" s="121">
        <f t="shared" si="756"/>
        <v>0</v>
      </c>
      <c r="AJ1141" s="121">
        <f t="shared" si="756"/>
        <v>0</v>
      </c>
      <c r="AK1141" s="121">
        <f t="shared" si="756"/>
        <v>0</v>
      </c>
      <c r="AL1141" s="121">
        <f t="shared" si="756"/>
        <v>0</v>
      </c>
      <c r="AM1141" s="121">
        <f t="shared" si="756"/>
        <v>0</v>
      </c>
      <c r="AN1141" s="121">
        <f t="shared" si="756"/>
        <v>0</v>
      </c>
      <c r="AO1141" s="701">
        <f t="shared" si="756"/>
        <v>0</v>
      </c>
      <c r="AP1141" s="122"/>
      <c r="AQ1141" s="123">
        <f t="shared" si="757"/>
        <v>0</v>
      </c>
      <c r="AR1141" s="121">
        <f t="shared" si="757"/>
        <v>0</v>
      </c>
      <c r="AS1141" s="121">
        <f t="shared" si="757"/>
        <v>0</v>
      </c>
      <c r="AT1141" s="121">
        <f t="shared" si="757"/>
        <v>0</v>
      </c>
      <c r="AU1141" s="121">
        <f t="shared" si="757"/>
        <v>0</v>
      </c>
      <c r="AV1141" s="121">
        <f t="shared" si="757"/>
        <v>0</v>
      </c>
      <c r="AW1141" s="121">
        <f t="shared" si="757"/>
        <v>0</v>
      </c>
      <c r="AX1141" s="121">
        <f t="shared" si="757"/>
        <v>0</v>
      </c>
      <c r="AY1141" s="121">
        <f t="shared" si="757"/>
        <v>0</v>
      </c>
      <c r="AZ1141" s="121">
        <f t="shared" si="757"/>
        <v>0</v>
      </c>
      <c r="BA1141" s="121">
        <f t="shared" si="757"/>
        <v>0</v>
      </c>
      <c r="BB1141" s="121">
        <f t="shared" si="757"/>
        <v>0</v>
      </c>
      <c r="BC1141" s="121">
        <f t="shared" si="757"/>
        <v>0</v>
      </c>
      <c r="BD1141" s="701">
        <f t="shared" si="757"/>
        <v>0</v>
      </c>
      <c r="BE1141" s="693"/>
      <c r="BF1141" s="122">
        <f t="shared" si="735"/>
        <v>0</v>
      </c>
      <c r="BG1141" s="124"/>
      <c r="BH1141" s="122">
        <f t="shared" si="736"/>
        <v>0</v>
      </c>
      <c r="BI1141" s="124"/>
      <c r="BJ1141" s="122">
        <f t="shared" si="737"/>
        <v>0</v>
      </c>
      <c r="BK1141" s="124"/>
      <c r="BL1141" s="125">
        <f t="shared" si="738"/>
        <v>0</v>
      </c>
      <c r="BM1141" s="124"/>
      <c r="BN1141" s="123">
        <f t="shared" si="758"/>
        <v>0</v>
      </c>
      <c r="BO1141" s="126">
        <f t="shared" si="758"/>
        <v>0</v>
      </c>
      <c r="BP1141" s="127"/>
      <c r="BQ1141" s="410"/>
    </row>
    <row r="1142" spans="1:69" s="58" customFormat="1" ht="17.55" hidden="1" customHeight="1">
      <c r="A1142"/>
      <c r="B1142"/>
      <c r="C1142" s="139" t="str">
        <f t="shared" si="731"/>
        <v>H</v>
      </c>
      <c r="D1142" s="130">
        <f t="shared" si="759"/>
        <v>0</v>
      </c>
      <c r="E1142" s="129" t="str">
        <f t="shared" si="752"/>
        <v>EMT</v>
      </c>
      <c r="F1142" s="717"/>
      <c r="G1142" s="123">
        <f t="shared" si="753"/>
        <v>0</v>
      </c>
      <c r="H1142" s="121">
        <f t="shared" si="753"/>
        <v>0</v>
      </c>
      <c r="I1142" s="121">
        <f t="shared" si="753"/>
        <v>0</v>
      </c>
      <c r="J1142" s="121">
        <f t="shared" si="753"/>
        <v>0</v>
      </c>
      <c r="K1142" s="121">
        <f t="shared" si="753"/>
        <v>0</v>
      </c>
      <c r="L1142" s="121">
        <f t="shared" si="753"/>
        <v>0</v>
      </c>
      <c r="M1142" s="121">
        <f t="shared" si="753"/>
        <v>0</v>
      </c>
      <c r="N1142" s="121">
        <f t="shared" si="753"/>
        <v>0</v>
      </c>
      <c r="O1142" s="121">
        <f t="shared" si="753"/>
        <v>0</v>
      </c>
      <c r="P1142" s="126">
        <f t="shared" si="753"/>
        <v>0</v>
      </c>
      <c r="Q1142" s="122"/>
      <c r="R1142" s="408">
        <f t="shared" si="732"/>
        <v>0</v>
      </c>
      <c r="S1142" s="127"/>
      <c r="T1142" s="700">
        <f t="shared" si="754"/>
        <v>0</v>
      </c>
      <c r="U1142" s="701">
        <f t="shared" si="754"/>
        <v>0</v>
      </c>
      <c r="V1142" s="693"/>
      <c r="W1142" s="700">
        <f t="shared" si="755"/>
        <v>0</v>
      </c>
      <c r="X1142" s="126">
        <f t="shared" si="755"/>
        <v>0</v>
      </c>
      <c r="Y1142" s="696">
        <f t="shared" si="733"/>
        <v>0</v>
      </c>
      <c r="Z1142" s="128">
        <f t="shared" si="734"/>
        <v>0</v>
      </c>
      <c r="AA1142" s="127"/>
      <c r="AB1142" s="123">
        <f t="shared" si="756"/>
        <v>0</v>
      </c>
      <c r="AC1142" s="121">
        <f t="shared" si="756"/>
        <v>0</v>
      </c>
      <c r="AD1142" s="121">
        <f t="shared" si="756"/>
        <v>0</v>
      </c>
      <c r="AE1142" s="121">
        <f t="shared" si="756"/>
        <v>0</v>
      </c>
      <c r="AF1142" s="121">
        <f t="shared" si="756"/>
        <v>0</v>
      </c>
      <c r="AG1142" s="121">
        <f t="shared" si="756"/>
        <v>0</v>
      </c>
      <c r="AH1142" s="121">
        <f t="shared" si="756"/>
        <v>0</v>
      </c>
      <c r="AI1142" s="121">
        <f t="shared" si="756"/>
        <v>0</v>
      </c>
      <c r="AJ1142" s="121">
        <f t="shared" si="756"/>
        <v>0</v>
      </c>
      <c r="AK1142" s="121">
        <f t="shared" si="756"/>
        <v>0</v>
      </c>
      <c r="AL1142" s="121">
        <f t="shared" si="756"/>
        <v>0</v>
      </c>
      <c r="AM1142" s="121">
        <f t="shared" si="756"/>
        <v>0</v>
      </c>
      <c r="AN1142" s="121">
        <f t="shared" si="756"/>
        <v>0</v>
      </c>
      <c r="AO1142" s="701">
        <f t="shared" si="756"/>
        <v>0</v>
      </c>
      <c r="AP1142" s="122"/>
      <c r="AQ1142" s="123">
        <f t="shared" si="757"/>
        <v>0</v>
      </c>
      <c r="AR1142" s="121">
        <f t="shared" si="757"/>
        <v>0</v>
      </c>
      <c r="AS1142" s="121">
        <f t="shared" si="757"/>
        <v>0</v>
      </c>
      <c r="AT1142" s="121">
        <f t="shared" si="757"/>
        <v>0</v>
      </c>
      <c r="AU1142" s="121">
        <f t="shared" si="757"/>
        <v>0</v>
      </c>
      <c r="AV1142" s="121">
        <f t="shared" si="757"/>
        <v>0</v>
      </c>
      <c r="AW1142" s="121">
        <f t="shared" si="757"/>
        <v>0</v>
      </c>
      <c r="AX1142" s="121">
        <f t="shared" si="757"/>
        <v>0</v>
      </c>
      <c r="AY1142" s="121">
        <f t="shared" si="757"/>
        <v>0</v>
      </c>
      <c r="AZ1142" s="121">
        <f t="shared" si="757"/>
        <v>0</v>
      </c>
      <c r="BA1142" s="121">
        <f t="shared" si="757"/>
        <v>0</v>
      </c>
      <c r="BB1142" s="121">
        <f t="shared" si="757"/>
        <v>0</v>
      </c>
      <c r="BC1142" s="121">
        <f t="shared" si="757"/>
        <v>0</v>
      </c>
      <c r="BD1142" s="701">
        <f t="shared" si="757"/>
        <v>0</v>
      </c>
      <c r="BE1142" s="693"/>
      <c r="BF1142" s="122">
        <f t="shared" si="735"/>
        <v>0</v>
      </c>
      <c r="BG1142" s="124"/>
      <c r="BH1142" s="122">
        <f t="shared" si="736"/>
        <v>0</v>
      </c>
      <c r="BI1142" s="124"/>
      <c r="BJ1142" s="122">
        <f t="shared" si="737"/>
        <v>0</v>
      </c>
      <c r="BK1142" s="124"/>
      <c r="BL1142" s="125">
        <f t="shared" si="738"/>
        <v>0</v>
      </c>
      <c r="BM1142" s="124"/>
      <c r="BN1142" s="123">
        <f t="shared" si="758"/>
        <v>0</v>
      </c>
      <c r="BO1142" s="126">
        <f t="shared" si="758"/>
        <v>0</v>
      </c>
      <c r="BP1142" s="127"/>
      <c r="BQ1142" s="410"/>
    </row>
    <row r="1143" spans="1:69" s="58" customFormat="1" ht="17.55" hidden="1" customHeight="1">
      <c r="A1143"/>
      <c r="B1143"/>
      <c r="C1143" s="139" t="str">
        <f t="shared" si="731"/>
        <v>H</v>
      </c>
      <c r="D1143" s="130">
        <f t="shared" si="759"/>
        <v>0</v>
      </c>
      <c r="E1143" s="129" t="str">
        <f t="shared" si="752"/>
        <v>Hodogaya</v>
      </c>
      <c r="F1143" s="717"/>
      <c r="G1143" s="123">
        <f t="shared" si="753"/>
        <v>0</v>
      </c>
      <c r="H1143" s="121">
        <f t="shared" si="753"/>
        <v>0</v>
      </c>
      <c r="I1143" s="121">
        <f t="shared" si="753"/>
        <v>0</v>
      </c>
      <c r="J1143" s="121">
        <f t="shared" si="753"/>
        <v>0</v>
      </c>
      <c r="K1143" s="121">
        <f t="shared" si="753"/>
        <v>0</v>
      </c>
      <c r="L1143" s="121">
        <f t="shared" si="753"/>
        <v>0</v>
      </c>
      <c r="M1143" s="121">
        <f t="shared" si="753"/>
        <v>0</v>
      </c>
      <c r="N1143" s="121">
        <f t="shared" si="753"/>
        <v>0</v>
      </c>
      <c r="O1143" s="121">
        <f t="shared" si="753"/>
        <v>0</v>
      </c>
      <c r="P1143" s="126">
        <f t="shared" si="753"/>
        <v>0</v>
      </c>
      <c r="Q1143" s="122"/>
      <c r="R1143" s="408">
        <f t="shared" si="732"/>
        <v>0</v>
      </c>
      <c r="S1143" s="127"/>
      <c r="T1143" s="700">
        <f t="shared" si="754"/>
        <v>0</v>
      </c>
      <c r="U1143" s="701">
        <f t="shared" si="754"/>
        <v>0</v>
      </c>
      <c r="V1143" s="693"/>
      <c r="W1143" s="700">
        <f t="shared" si="755"/>
        <v>0</v>
      </c>
      <c r="X1143" s="126">
        <f t="shared" si="755"/>
        <v>0</v>
      </c>
      <c r="Y1143" s="696">
        <f t="shared" si="733"/>
        <v>0</v>
      </c>
      <c r="Z1143" s="128">
        <f t="shared" si="734"/>
        <v>0</v>
      </c>
      <c r="AA1143" s="127"/>
      <c r="AB1143" s="123">
        <f t="shared" si="756"/>
        <v>0</v>
      </c>
      <c r="AC1143" s="121">
        <f t="shared" si="756"/>
        <v>0</v>
      </c>
      <c r="AD1143" s="121">
        <f t="shared" si="756"/>
        <v>0</v>
      </c>
      <c r="AE1143" s="121">
        <f t="shared" si="756"/>
        <v>0</v>
      </c>
      <c r="AF1143" s="121">
        <f t="shared" si="756"/>
        <v>0</v>
      </c>
      <c r="AG1143" s="121">
        <f t="shared" si="756"/>
        <v>0</v>
      </c>
      <c r="AH1143" s="121">
        <f t="shared" si="756"/>
        <v>0</v>
      </c>
      <c r="AI1143" s="121">
        <f t="shared" si="756"/>
        <v>0</v>
      </c>
      <c r="AJ1143" s="121">
        <f t="shared" si="756"/>
        <v>0</v>
      </c>
      <c r="AK1143" s="121">
        <f t="shared" si="756"/>
        <v>0</v>
      </c>
      <c r="AL1143" s="121">
        <f t="shared" si="756"/>
        <v>0</v>
      </c>
      <c r="AM1143" s="121">
        <f t="shared" si="756"/>
        <v>0</v>
      </c>
      <c r="AN1143" s="121">
        <f t="shared" si="756"/>
        <v>0</v>
      </c>
      <c r="AO1143" s="701">
        <f t="shared" si="756"/>
        <v>0</v>
      </c>
      <c r="AP1143" s="122"/>
      <c r="AQ1143" s="123">
        <f t="shared" si="757"/>
        <v>0</v>
      </c>
      <c r="AR1143" s="121">
        <f t="shared" si="757"/>
        <v>0</v>
      </c>
      <c r="AS1143" s="121">
        <f t="shared" si="757"/>
        <v>0</v>
      </c>
      <c r="AT1143" s="121">
        <f t="shared" si="757"/>
        <v>0</v>
      </c>
      <c r="AU1143" s="121">
        <f t="shared" si="757"/>
        <v>0</v>
      </c>
      <c r="AV1143" s="121">
        <f t="shared" si="757"/>
        <v>0</v>
      </c>
      <c r="AW1143" s="121">
        <f t="shared" si="757"/>
        <v>0</v>
      </c>
      <c r="AX1143" s="121">
        <f t="shared" si="757"/>
        <v>0</v>
      </c>
      <c r="AY1143" s="121">
        <f t="shared" si="757"/>
        <v>0</v>
      </c>
      <c r="AZ1143" s="121">
        <f t="shared" si="757"/>
        <v>0</v>
      </c>
      <c r="BA1143" s="121">
        <f t="shared" si="757"/>
        <v>0</v>
      </c>
      <c r="BB1143" s="121">
        <f t="shared" si="757"/>
        <v>0</v>
      </c>
      <c r="BC1143" s="121">
        <f t="shared" si="757"/>
        <v>0</v>
      </c>
      <c r="BD1143" s="701">
        <f t="shared" si="757"/>
        <v>0</v>
      </c>
      <c r="BE1143" s="693"/>
      <c r="BF1143" s="122">
        <f t="shared" si="735"/>
        <v>0</v>
      </c>
      <c r="BG1143" s="124"/>
      <c r="BH1143" s="122">
        <f t="shared" si="736"/>
        <v>0</v>
      </c>
      <c r="BI1143" s="124"/>
      <c r="BJ1143" s="122">
        <f t="shared" si="737"/>
        <v>0</v>
      </c>
      <c r="BK1143" s="124"/>
      <c r="BL1143" s="125">
        <f t="shared" si="738"/>
        <v>0</v>
      </c>
      <c r="BM1143" s="124"/>
      <c r="BN1143" s="123">
        <f t="shared" si="758"/>
        <v>0</v>
      </c>
      <c r="BO1143" s="126">
        <f t="shared" si="758"/>
        <v>0</v>
      </c>
      <c r="BP1143" s="127"/>
      <c r="BQ1143" s="410"/>
    </row>
    <row r="1144" spans="1:69" s="58" customFormat="1" ht="17.55" hidden="1" customHeight="1">
      <c r="A1144"/>
      <c r="B1144"/>
      <c r="C1144" s="139" t="str">
        <f t="shared" si="731"/>
        <v>H</v>
      </c>
      <c r="D1144" s="130">
        <f t="shared" si="759"/>
        <v>0</v>
      </c>
      <c r="E1144" s="129" t="str">
        <f t="shared" si="752"/>
        <v>Hyperion</v>
      </c>
      <c r="F1144" s="717"/>
      <c r="G1144" s="123">
        <f t="shared" si="753"/>
        <v>0</v>
      </c>
      <c r="H1144" s="121">
        <f t="shared" si="753"/>
        <v>0</v>
      </c>
      <c r="I1144" s="121">
        <f t="shared" si="753"/>
        <v>0</v>
      </c>
      <c r="J1144" s="121">
        <f t="shared" si="753"/>
        <v>0</v>
      </c>
      <c r="K1144" s="121">
        <f t="shared" si="753"/>
        <v>0</v>
      </c>
      <c r="L1144" s="121">
        <f t="shared" si="753"/>
        <v>0</v>
      </c>
      <c r="M1144" s="121">
        <f t="shared" si="753"/>
        <v>0</v>
      </c>
      <c r="N1144" s="121">
        <f t="shared" si="753"/>
        <v>0</v>
      </c>
      <c r="O1144" s="121">
        <f t="shared" si="753"/>
        <v>0</v>
      </c>
      <c r="P1144" s="126">
        <f t="shared" si="753"/>
        <v>0</v>
      </c>
      <c r="Q1144" s="122"/>
      <c r="R1144" s="408">
        <f t="shared" si="732"/>
        <v>0</v>
      </c>
      <c r="S1144" s="127"/>
      <c r="T1144" s="700">
        <f t="shared" si="754"/>
        <v>0</v>
      </c>
      <c r="U1144" s="701">
        <f t="shared" si="754"/>
        <v>0</v>
      </c>
      <c r="V1144" s="693"/>
      <c r="W1144" s="700">
        <f t="shared" si="755"/>
        <v>0</v>
      </c>
      <c r="X1144" s="126">
        <f t="shared" si="755"/>
        <v>0</v>
      </c>
      <c r="Y1144" s="696">
        <f t="shared" si="733"/>
        <v>0</v>
      </c>
      <c r="Z1144" s="128">
        <f t="shared" si="734"/>
        <v>0</v>
      </c>
      <c r="AA1144" s="127"/>
      <c r="AB1144" s="123">
        <f t="shared" si="756"/>
        <v>0</v>
      </c>
      <c r="AC1144" s="121">
        <f t="shared" si="756"/>
        <v>0</v>
      </c>
      <c r="AD1144" s="121">
        <f t="shared" si="756"/>
        <v>0</v>
      </c>
      <c r="AE1144" s="121">
        <f t="shared" si="756"/>
        <v>0</v>
      </c>
      <c r="AF1144" s="121">
        <f t="shared" si="756"/>
        <v>0</v>
      </c>
      <c r="AG1144" s="121">
        <f t="shared" si="756"/>
        <v>0</v>
      </c>
      <c r="AH1144" s="121">
        <f t="shared" si="756"/>
        <v>0</v>
      </c>
      <c r="AI1144" s="121">
        <f t="shared" si="756"/>
        <v>0</v>
      </c>
      <c r="AJ1144" s="121">
        <f t="shared" si="756"/>
        <v>0</v>
      </c>
      <c r="AK1144" s="121">
        <f t="shared" si="756"/>
        <v>0</v>
      </c>
      <c r="AL1144" s="121">
        <f t="shared" si="756"/>
        <v>0</v>
      </c>
      <c r="AM1144" s="121">
        <f t="shared" si="756"/>
        <v>0</v>
      </c>
      <c r="AN1144" s="121">
        <f t="shared" si="756"/>
        <v>0</v>
      </c>
      <c r="AO1144" s="701">
        <f t="shared" si="756"/>
        <v>0</v>
      </c>
      <c r="AP1144" s="122"/>
      <c r="AQ1144" s="123">
        <f t="shared" si="757"/>
        <v>0</v>
      </c>
      <c r="AR1144" s="121">
        <f t="shared" si="757"/>
        <v>0</v>
      </c>
      <c r="AS1144" s="121">
        <f t="shared" si="757"/>
        <v>0</v>
      </c>
      <c r="AT1144" s="121">
        <f t="shared" si="757"/>
        <v>0</v>
      </c>
      <c r="AU1144" s="121">
        <f t="shared" si="757"/>
        <v>0</v>
      </c>
      <c r="AV1144" s="121">
        <f t="shared" si="757"/>
        <v>0</v>
      </c>
      <c r="AW1144" s="121">
        <f t="shared" si="757"/>
        <v>0</v>
      </c>
      <c r="AX1144" s="121">
        <f t="shared" si="757"/>
        <v>0</v>
      </c>
      <c r="AY1144" s="121">
        <f t="shared" si="757"/>
        <v>0</v>
      </c>
      <c r="AZ1144" s="121">
        <f t="shared" si="757"/>
        <v>0</v>
      </c>
      <c r="BA1144" s="121">
        <f t="shared" si="757"/>
        <v>0</v>
      </c>
      <c r="BB1144" s="121">
        <f t="shared" si="757"/>
        <v>0</v>
      </c>
      <c r="BC1144" s="121">
        <f t="shared" si="757"/>
        <v>0</v>
      </c>
      <c r="BD1144" s="701">
        <f t="shared" si="757"/>
        <v>0</v>
      </c>
      <c r="BE1144" s="693"/>
      <c r="BF1144" s="122">
        <f t="shared" si="735"/>
        <v>0</v>
      </c>
      <c r="BG1144" s="124"/>
      <c r="BH1144" s="122">
        <f t="shared" si="736"/>
        <v>0</v>
      </c>
      <c r="BI1144" s="124"/>
      <c r="BJ1144" s="122">
        <f t="shared" si="737"/>
        <v>0</v>
      </c>
      <c r="BK1144" s="124"/>
      <c r="BL1144" s="125">
        <f t="shared" si="738"/>
        <v>0</v>
      </c>
      <c r="BM1144" s="124"/>
      <c r="BN1144" s="123">
        <f t="shared" si="758"/>
        <v>0</v>
      </c>
      <c r="BO1144" s="126">
        <f t="shared" si="758"/>
        <v>0</v>
      </c>
      <c r="BP1144" s="127"/>
      <c r="BQ1144" s="410"/>
    </row>
    <row r="1145" spans="1:69" s="58" customFormat="1" ht="17.55" hidden="1" customHeight="1">
      <c r="A1145"/>
      <c r="B1145"/>
      <c r="C1145" s="139" t="str">
        <f t="shared" si="731"/>
        <v>H</v>
      </c>
      <c r="D1145" s="130">
        <f t="shared" si="759"/>
        <v>0</v>
      </c>
      <c r="E1145" s="129" t="str">
        <f t="shared" si="752"/>
        <v>Idemitsu Kosan</v>
      </c>
      <c r="F1145" s="717"/>
      <c r="G1145" s="123">
        <f t="shared" si="753"/>
        <v>0</v>
      </c>
      <c r="H1145" s="121">
        <f t="shared" si="753"/>
        <v>0</v>
      </c>
      <c r="I1145" s="121">
        <f t="shared" si="753"/>
        <v>0</v>
      </c>
      <c r="J1145" s="121">
        <f t="shared" si="753"/>
        <v>0</v>
      </c>
      <c r="K1145" s="121">
        <f t="shared" si="753"/>
        <v>0</v>
      </c>
      <c r="L1145" s="121">
        <f t="shared" si="753"/>
        <v>0</v>
      </c>
      <c r="M1145" s="121">
        <f t="shared" si="753"/>
        <v>0</v>
      </c>
      <c r="N1145" s="121">
        <f t="shared" si="753"/>
        <v>0</v>
      </c>
      <c r="O1145" s="121">
        <f t="shared" si="753"/>
        <v>0</v>
      </c>
      <c r="P1145" s="126">
        <f t="shared" si="753"/>
        <v>0</v>
      </c>
      <c r="Q1145" s="122"/>
      <c r="R1145" s="408">
        <f t="shared" si="732"/>
        <v>0</v>
      </c>
      <c r="S1145" s="127"/>
      <c r="T1145" s="700">
        <f t="shared" si="754"/>
        <v>0</v>
      </c>
      <c r="U1145" s="701">
        <f t="shared" si="754"/>
        <v>0</v>
      </c>
      <c r="V1145" s="693"/>
      <c r="W1145" s="700">
        <f t="shared" si="755"/>
        <v>0</v>
      </c>
      <c r="X1145" s="126">
        <f t="shared" si="755"/>
        <v>0</v>
      </c>
      <c r="Y1145" s="696">
        <f t="shared" si="733"/>
        <v>0</v>
      </c>
      <c r="Z1145" s="128">
        <f t="shared" si="734"/>
        <v>0</v>
      </c>
      <c r="AA1145" s="127"/>
      <c r="AB1145" s="123">
        <f t="shared" si="756"/>
        <v>0</v>
      </c>
      <c r="AC1145" s="121">
        <f t="shared" si="756"/>
        <v>0</v>
      </c>
      <c r="AD1145" s="121">
        <f t="shared" si="756"/>
        <v>0</v>
      </c>
      <c r="AE1145" s="121">
        <f t="shared" si="756"/>
        <v>0</v>
      </c>
      <c r="AF1145" s="121">
        <f t="shared" si="756"/>
        <v>0</v>
      </c>
      <c r="AG1145" s="121">
        <f t="shared" si="756"/>
        <v>0</v>
      </c>
      <c r="AH1145" s="121">
        <f t="shared" si="756"/>
        <v>0</v>
      </c>
      <c r="AI1145" s="121">
        <f t="shared" si="756"/>
        <v>0</v>
      </c>
      <c r="AJ1145" s="121">
        <f t="shared" si="756"/>
        <v>0</v>
      </c>
      <c r="AK1145" s="121">
        <f t="shared" si="756"/>
        <v>0</v>
      </c>
      <c r="AL1145" s="121">
        <f t="shared" si="756"/>
        <v>0</v>
      </c>
      <c r="AM1145" s="121">
        <f t="shared" si="756"/>
        <v>0</v>
      </c>
      <c r="AN1145" s="121">
        <f t="shared" si="756"/>
        <v>0</v>
      </c>
      <c r="AO1145" s="701">
        <f t="shared" si="756"/>
        <v>0</v>
      </c>
      <c r="AP1145" s="122"/>
      <c r="AQ1145" s="123">
        <f t="shared" si="757"/>
        <v>0</v>
      </c>
      <c r="AR1145" s="121">
        <f t="shared" si="757"/>
        <v>0</v>
      </c>
      <c r="AS1145" s="121">
        <f t="shared" si="757"/>
        <v>0</v>
      </c>
      <c r="AT1145" s="121">
        <f t="shared" si="757"/>
        <v>0</v>
      </c>
      <c r="AU1145" s="121">
        <f t="shared" si="757"/>
        <v>0</v>
      </c>
      <c r="AV1145" s="121">
        <f t="shared" si="757"/>
        <v>0</v>
      </c>
      <c r="AW1145" s="121">
        <f t="shared" si="757"/>
        <v>0</v>
      </c>
      <c r="AX1145" s="121">
        <f t="shared" si="757"/>
        <v>0</v>
      </c>
      <c r="AY1145" s="121">
        <f t="shared" si="757"/>
        <v>0</v>
      </c>
      <c r="AZ1145" s="121">
        <f t="shared" si="757"/>
        <v>0</v>
      </c>
      <c r="BA1145" s="121">
        <f t="shared" si="757"/>
        <v>0</v>
      </c>
      <c r="BB1145" s="121">
        <f t="shared" si="757"/>
        <v>0</v>
      </c>
      <c r="BC1145" s="121">
        <f t="shared" si="757"/>
        <v>0</v>
      </c>
      <c r="BD1145" s="701">
        <f t="shared" si="757"/>
        <v>0</v>
      </c>
      <c r="BE1145" s="693"/>
      <c r="BF1145" s="122">
        <f t="shared" si="735"/>
        <v>0</v>
      </c>
      <c r="BG1145" s="124"/>
      <c r="BH1145" s="122">
        <f t="shared" si="736"/>
        <v>0</v>
      </c>
      <c r="BI1145" s="124"/>
      <c r="BJ1145" s="122">
        <f t="shared" si="737"/>
        <v>0</v>
      </c>
      <c r="BK1145" s="124"/>
      <c r="BL1145" s="125">
        <f t="shared" si="738"/>
        <v>0</v>
      </c>
      <c r="BM1145" s="124"/>
      <c r="BN1145" s="123">
        <f t="shared" si="758"/>
        <v>0</v>
      </c>
      <c r="BO1145" s="126">
        <f t="shared" si="758"/>
        <v>0</v>
      </c>
      <c r="BP1145" s="127"/>
      <c r="BQ1145" s="410"/>
    </row>
    <row r="1146" spans="1:69" s="58" customFormat="1" ht="17.55" hidden="1" customHeight="1">
      <c r="A1146"/>
      <c r="B1146"/>
      <c r="C1146" s="139" t="str">
        <f t="shared" si="731"/>
        <v>H</v>
      </c>
      <c r="D1146" s="130">
        <f t="shared" si="759"/>
        <v>0</v>
      </c>
      <c r="E1146" s="129" t="str">
        <f t="shared" si="752"/>
        <v>Jilin OLED</v>
      </c>
      <c r="F1146" s="717"/>
      <c r="G1146" s="123">
        <f t="shared" ref="G1146:P1155" si="760">SUMIFS(Share, Y, $E$3, Config, $G$11, P, G$15, LType, $D1146, MSup, $E1146)</f>
        <v>0</v>
      </c>
      <c r="H1146" s="121">
        <f t="shared" si="760"/>
        <v>0</v>
      </c>
      <c r="I1146" s="121">
        <f t="shared" si="760"/>
        <v>0</v>
      </c>
      <c r="J1146" s="121">
        <f t="shared" si="760"/>
        <v>0</v>
      </c>
      <c r="K1146" s="121">
        <f t="shared" si="760"/>
        <v>0</v>
      </c>
      <c r="L1146" s="121">
        <f t="shared" si="760"/>
        <v>0</v>
      </c>
      <c r="M1146" s="121">
        <f t="shared" si="760"/>
        <v>0</v>
      </c>
      <c r="N1146" s="121">
        <f t="shared" si="760"/>
        <v>0</v>
      </c>
      <c r="O1146" s="121">
        <f t="shared" si="760"/>
        <v>0</v>
      </c>
      <c r="P1146" s="126">
        <f t="shared" si="760"/>
        <v>0</v>
      </c>
      <c r="Q1146" s="122"/>
      <c r="R1146" s="408">
        <f t="shared" si="732"/>
        <v>0</v>
      </c>
      <c r="S1146" s="127"/>
      <c r="T1146" s="700">
        <f t="shared" si="754"/>
        <v>0</v>
      </c>
      <c r="U1146" s="701">
        <f t="shared" si="754"/>
        <v>0</v>
      </c>
      <c r="V1146" s="693"/>
      <c r="W1146" s="700">
        <f t="shared" si="755"/>
        <v>0</v>
      </c>
      <c r="X1146" s="126">
        <f t="shared" si="755"/>
        <v>0</v>
      </c>
      <c r="Y1146" s="696">
        <f t="shared" si="733"/>
        <v>0</v>
      </c>
      <c r="Z1146" s="128">
        <f t="shared" si="734"/>
        <v>0</v>
      </c>
      <c r="AA1146" s="127"/>
      <c r="AB1146" s="123">
        <f t="shared" ref="AB1146:AO1155" si="761">SUMIFS(Share, Y, $E$3, Config, $AB$11, P, AB$15, LType, $D1146, MSup, $E1146)</f>
        <v>0</v>
      </c>
      <c r="AC1146" s="121">
        <f t="shared" si="761"/>
        <v>0</v>
      </c>
      <c r="AD1146" s="121">
        <f t="shared" si="761"/>
        <v>0</v>
      </c>
      <c r="AE1146" s="121">
        <f t="shared" si="761"/>
        <v>0</v>
      </c>
      <c r="AF1146" s="121">
        <f t="shared" si="761"/>
        <v>0</v>
      </c>
      <c r="AG1146" s="121">
        <f t="shared" si="761"/>
        <v>0</v>
      </c>
      <c r="AH1146" s="121">
        <f t="shared" si="761"/>
        <v>0</v>
      </c>
      <c r="AI1146" s="121">
        <f t="shared" si="761"/>
        <v>0</v>
      </c>
      <c r="AJ1146" s="121">
        <f t="shared" si="761"/>
        <v>0</v>
      </c>
      <c r="AK1146" s="121">
        <f t="shared" si="761"/>
        <v>0</v>
      </c>
      <c r="AL1146" s="121">
        <f t="shared" si="761"/>
        <v>0</v>
      </c>
      <c r="AM1146" s="121">
        <f t="shared" si="761"/>
        <v>0</v>
      </c>
      <c r="AN1146" s="121">
        <f t="shared" si="761"/>
        <v>0</v>
      </c>
      <c r="AO1146" s="701">
        <f t="shared" si="761"/>
        <v>0</v>
      </c>
      <c r="AP1146" s="122"/>
      <c r="AQ1146" s="123">
        <f t="shared" ref="AQ1146:BD1155" si="762">SUMIFS(Share, Y, $E$3, Config, $AQ$11, P, AQ$15, LType, $D1146, MSup, $E1146)</f>
        <v>0</v>
      </c>
      <c r="AR1146" s="121">
        <f t="shared" si="762"/>
        <v>0</v>
      </c>
      <c r="AS1146" s="121">
        <f t="shared" si="762"/>
        <v>0</v>
      </c>
      <c r="AT1146" s="121">
        <f t="shared" si="762"/>
        <v>0</v>
      </c>
      <c r="AU1146" s="121">
        <f t="shared" si="762"/>
        <v>0</v>
      </c>
      <c r="AV1146" s="121">
        <f t="shared" si="762"/>
        <v>0</v>
      </c>
      <c r="AW1146" s="121">
        <f t="shared" si="762"/>
        <v>0</v>
      </c>
      <c r="AX1146" s="121">
        <f t="shared" si="762"/>
        <v>0</v>
      </c>
      <c r="AY1146" s="121">
        <f t="shared" si="762"/>
        <v>0</v>
      </c>
      <c r="AZ1146" s="121">
        <f t="shared" si="762"/>
        <v>0</v>
      </c>
      <c r="BA1146" s="121">
        <f t="shared" si="762"/>
        <v>0</v>
      </c>
      <c r="BB1146" s="121">
        <f t="shared" si="762"/>
        <v>0</v>
      </c>
      <c r="BC1146" s="121">
        <f t="shared" si="762"/>
        <v>0</v>
      </c>
      <c r="BD1146" s="701">
        <f t="shared" si="762"/>
        <v>0</v>
      </c>
      <c r="BE1146" s="693"/>
      <c r="BF1146" s="122">
        <f t="shared" si="735"/>
        <v>0</v>
      </c>
      <c r="BG1146" s="124"/>
      <c r="BH1146" s="122">
        <f t="shared" si="736"/>
        <v>0</v>
      </c>
      <c r="BI1146" s="124"/>
      <c r="BJ1146" s="122">
        <f t="shared" si="737"/>
        <v>0</v>
      </c>
      <c r="BK1146" s="124"/>
      <c r="BL1146" s="125">
        <f t="shared" si="738"/>
        <v>0</v>
      </c>
      <c r="BM1146" s="124"/>
      <c r="BN1146" s="123">
        <f t="shared" si="758"/>
        <v>0</v>
      </c>
      <c r="BO1146" s="126">
        <f t="shared" si="758"/>
        <v>0</v>
      </c>
      <c r="BP1146" s="127"/>
      <c r="BQ1146" s="410"/>
    </row>
    <row r="1147" spans="1:69" s="58" customFormat="1" ht="17.55" hidden="1" customHeight="1">
      <c r="A1147"/>
      <c r="B1147"/>
      <c r="C1147" s="139" t="str">
        <f t="shared" si="731"/>
        <v>H</v>
      </c>
      <c r="D1147" s="130">
        <f t="shared" si="759"/>
        <v>0</v>
      </c>
      <c r="E1147" s="129" t="str">
        <f t="shared" si="752"/>
        <v>Jinwoong</v>
      </c>
      <c r="F1147" s="717"/>
      <c r="G1147" s="123">
        <f t="shared" si="760"/>
        <v>0</v>
      </c>
      <c r="H1147" s="121">
        <f t="shared" si="760"/>
        <v>0</v>
      </c>
      <c r="I1147" s="121">
        <f t="shared" si="760"/>
        <v>0</v>
      </c>
      <c r="J1147" s="121">
        <f t="shared" si="760"/>
        <v>0</v>
      </c>
      <c r="K1147" s="121">
        <f t="shared" si="760"/>
        <v>0</v>
      </c>
      <c r="L1147" s="121">
        <f t="shared" si="760"/>
        <v>0</v>
      </c>
      <c r="M1147" s="121">
        <f t="shared" si="760"/>
        <v>0</v>
      </c>
      <c r="N1147" s="121">
        <f t="shared" si="760"/>
        <v>0</v>
      </c>
      <c r="O1147" s="121">
        <f t="shared" si="760"/>
        <v>0</v>
      </c>
      <c r="P1147" s="126">
        <f t="shared" si="760"/>
        <v>0</v>
      </c>
      <c r="Q1147" s="122"/>
      <c r="R1147" s="408">
        <f t="shared" si="732"/>
        <v>0</v>
      </c>
      <c r="S1147" s="127"/>
      <c r="T1147" s="700">
        <f t="shared" si="754"/>
        <v>0</v>
      </c>
      <c r="U1147" s="701">
        <f t="shared" si="754"/>
        <v>0</v>
      </c>
      <c r="V1147" s="693"/>
      <c r="W1147" s="700">
        <f t="shared" si="755"/>
        <v>0</v>
      </c>
      <c r="X1147" s="126">
        <f t="shared" si="755"/>
        <v>0</v>
      </c>
      <c r="Y1147" s="696">
        <f t="shared" si="733"/>
        <v>0</v>
      </c>
      <c r="Z1147" s="128">
        <f t="shared" si="734"/>
        <v>0</v>
      </c>
      <c r="AA1147" s="127"/>
      <c r="AB1147" s="123">
        <f t="shared" si="761"/>
        <v>0</v>
      </c>
      <c r="AC1147" s="121">
        <f t="shared" si="761"/>
        <v>0</v>
      </c>
      <c r="AD1147" s="121">
        <f t="shared" si="761"/>
        <v>0</v>
      </c>
      <c r="AE1147" s="121">
        <f t="shared" si="761"/>
        <v>0</v>
      </c>
      <c r="AF1147" s="121">
        <f t="shared" si="761"/>
        <v>0</v>
      </c>
      <c r="AG1147" s="121">
        <f t="shared" si="761"/>
        <v>0</v>
      </c>
      <c r="AH1147" s="121">
        <f t="shared" si="761"/>
        <v>0</v>
      </c>
      <c r="AI1147" s="121">
        <f t="shared" si="761"/>
        <v>0</v>
      </c>
      <c r="AJ1147" s="121">
        <f t="shared" si="761"/>
        <v>0</v>
      </c>
      <c r="AK1147" s="121">
        <f t="shared" si="761"/>
        <v>0</v>
      </c>
      <c r="AL1147" s="121">
        <f t="shared" si="761"/>
        <v>0</v>
      </c>
      <c r="AM1147" s="121">
        <f t="shared" si="761"/>
        <v>0</v>
      </c>
      <c r="AN1147" s="121">
        <f t="shared" si="761"/>
        <v>0</v>
      </c>
      <c r="AO1147" s="701">
        <f t="shared" si="761"/>
        <v>0</v>
      </c>
      <c r="AP1147" s="122"/>
      <c r="AQ1147" s="123">
        <f t="shared" si="762"/>
        <v>0</v>
      </c>
      <c r="AR1147" s="121">
        <f t="shared" si="762"/>
        <v>0</v>
      </c>
      <c r="AS1147" s="121">
        <f t="shared" si="762"/>
        <v>0</v>
      </c>
      <c r="AT1147" s="121">
        <f t="shared" si="762"/>
        <v>0</v>
      </c>
      <c r="AU1147" s="121">
        <f t="shared" si="762"/>
        <v>0</v>
      </c>
      <c r="AV1147" s="121">
        <f t="shared" si="762"/>
        <v>0</v>
      </c>
      <c r="AW1147" s="121">
        <f t="shared" si="762"/>
        <v>0</v>
      </c>
      <c r="AX1147" s="121">
        <f t="shared" si="762"/>
        <v>0</v>
      </c>
      <c r="AY1147" s="121">
        <f t="shared" si="762"/>
        <v>0</v>
      </c>
      <c r="AZ1147" s="121">
        <f t="shared" si="762"/>
        <v>0</v>
      </c>
      <c r="BA1147" s="121">
        <f t="shared" si="762"/>
        <v>0</v>
      </c>
      <c r="BB1147" s="121">
        <f t="shared" si="762"/>
        <v>0</v>
      </c>
      <c r="BC1147" s="121">
        <f t="shared" si="762"/>
        <v>0</v>
      </c>
      <c r="BD1147" s="701">
        <f t="shared" si="762"/>
        <v>0</v>
      </c>
      <c r="BE1147" s="693"/>
      <c r="BF1147" s="122">
        <f t="shared" si="735"/>
        <v>0</v>
      </c>
      <c r="BG1147" s="124"/>
      <c r="BH1147" s="122">
        <f t="shared" si="736"/>
        <v>0</v>
      </c>
      <c r="BI1147" s="124"/>
      <c r="BJ1147" s="122">
        <f t="shared" si="737"/>
        <v>0</v>
      </c>
      <c r="BK1147" s="124"/>
      <c r="BL1147" s="125">
        <f t="shared" si="738"/>
        <v>0</v>
      </c>
      <c r="BM1147" s="124"/>
      <c r="BN1147" s="123">
        <f t="shared" si="758"/>
        <v>0</v>
      </c>
      <c r="BO1147" s="126">
        <f t="shared" si="758"/>
        <v>0</v>
      </c>
      <c r="BP1147" s="127"/>
      <c r="BQ1147" s="410"/>
    </row>
    <row r="1148" spans="1:69" s="58" customFormat="1" ht="17.55" hidden="1" customHeight="1">
      <c r="A1148"/>
      <c r="B1148"/>
      <c r="C1148" s="139" t="str">
        <f t="shared" si="731"/>
        <v>H</v>
      </c>
      <c r="D1148" s="130">
        <f t="shared" si="759"/>
        <v>0</v>
      </c>
      <c r="E1148" s="129" t="str">
        <f t="shared" si="752"/>
        <v>LG Chem</v>
      </c>
      <c r="F1148" s="717"/>
      <c r="G1148" s="123">
        <f t="shared" si="760"/>
        <v>0</v>
      </c>
      <c r="H1148" s="121">
        <f t="shared" si="760"/>
        <v>0</v>
      </c>
      <c r="I1148" s="121">
        <f t="shared" si="760"/>
        <v>0</v>
      </c>
      <c r="J1148" s="121">
        <f t="shared" si="760"/>
        <v>0</v>
      </c>
      <c r="K1148" s="121">
        <f t="shared" si="760"/>
        <v>0</v>
      </c>
      <c r="L1148" s="121">
        <f t="shared" si="760"/>
        <v>0</v>
      </c>
      <c r="M1148" s="121">
        <f t="shared" si="760"/>
        <v>0</v>
      </c>
      <c r="N1148" s="121">
        <f t="shared" si="760"/>
        <v>0</v>
      </c>
      <c r="O1148" s="121">
        <f t="shared" si="760"/>
        <v>0</v>
      </c>
      <c r="P1148" s="126">
        <f t="shared" si="760"/>
        <v>0</v>
      </c>
      <c r="Q1148" s="122"/>
      <c r="R1148" s="408">
        <f t="shared" si="732"/>
        <v>0</v>
      </c>
      <c r="S1148" s="127"/>
      <c r="T1148" s="700">
        <f t="shared" si="754"/>
        <v>0</v>
      </c>
      <c r="U1148" s="701">
        <f t="shared" si="754"/>
        <v>0</v>
      </c>
      <c r="V1148" s="693"/>
      <c r="W1148" s="700">
        <f t="shared" si="755"/>
        <v>0</v>
      </c>
      <c r="X1148" s="126">
        <f t="shared" si="755"/>
        <v>0</v>
      </c>
      <c r="Y1148" s="696">
        <f t="shared" si="733"/>
        <v>0</v>
      </c>
      <c r="Z1148" s="128">
        <f t="shared" si="734"/>
        <v>0</v>
      </c>
      <c r="AA1148" s="127"/>
      <c r="AB1148" s="123">
        <f t="shared" si="761"/>
        <v>0</v>
      </c>
      <c r="AC1148" s="121">
        <f t="shared" si="761"/>
        <v>0</v>
      </c>
      <c r="AD1148" s="121">
        <f t="shared" si="761"/>
        <v>0</v>
      </c>
      <c r="AE1148" s="121">
        <f t="shared" si="761"/>
        <v>0</v>
      </c>
      <c r="AF1148" s="121">
        <f t="shared" si="761"/>
        <v>0</v>
      </c>
      <c r="AG1148" s="121">
        <f t="shared" si="761"/>
        <v>0</v>
      </c>
      <c r="AH1148" s="121">
        <f t="shared" si="761"/>
        <v>0</v>
      </c>
      <c r="AI1148" s="121">
        <f t="shared" si="761"/>
        <v>0</v>
      </c>
      <c r="AJ1148" s="121">
        <f t="shared" si="761"/>
        <v>0</v>
      </c>
      <c r="AK1148" s="121">
        <f t="shared" si="761"/>
        <v>0</v>
      </c>
      <c r="AL1148" s="121">
        <f t="shared" si="761"/>
        <v>0</v>
      </c>
      <c r="AM1148" s="121">
        <f t="shared" si="761"/>
        <v>0</v>
      </c>
      <c r="AN1148" s="121">
        <f t="shared" si="761"/>
        <v>0</v>
      </c>
      <c r="AO1148" s="701">
        <f t="shared" si="761"/>
        <v>0</v>
      </c>
      <c r="AP1148" s="122"/>
      <c r="AQ1148" s="123">
        <f t="shared" si="762"/>
        <v>0</v>
      </c>
      <c r="AR1148" s="121">
        <f t="shared" si="762"/>
        <v>0</v>
      </c>
      <c r="AS1148" s="121">
        <f t="shared" si="762"/>
        <v>0</v>
      </c>
      <c r="AT1148" s="121">
        <f t="shared" si="762"/>
        <v>0</v>
      </c>
      <c r="AU1148" s="121">
        <f t="shared" si="762"/>
        <v>0</v>
      </c>
      <c r="AV1148" s="121">
        <f t="shared" si="762"/>
        <v>0</v>
      </c>
      <c r="AW1148" s="121">
        <f t="shared" si="762"/>
        <v>0</v>
      </c>
      <c r="AX1148" s="121">
        <f t="shared" si="762"/>
        <v>0</v>
      </c>
      <c r="AY1148" s="121">
        <f t="shared" si="762"/>
        <v>0</v>
      </c>
      <c r="AZ1148" s="121">
        <f t="shared" si="762"/>
        <v>0</v>
      </c>
      <c r="BA1148" s="121">
        <f t="shared" si="762"/>
        <v>0</v>
      </c>
      <c r="BB1148" s="121">
        <f t="shared" si="762"/>
        <v>0</v>
      </c>
      <c r="BC1148" s="121">
        <f t="shared" si="762"/>
        <v>0</v>
      </c>
      <c r="BD1148" s="701">
        <f t="shared" si="762"/>
        <v>0</v>
      </c>
      <c r="BE1148" s="693"/>
      <c r="BF1148" s="122">
        <f t="shared" si="735"/>
        <v>0</v>
      </c>
      <c r="BG1148" s="124"/>
      <c r="BH1148" s="122">
        <f t="shared" si="736"/>
        <v>0</v>
      </c>
      <c r="BI1148" s="124"/>
      <c r="BJ1148" s="122">
        <f t="shared" si="737"/>
        <v>0</v>
      </c>
      <c r="BK1148" s="124"/>
      <c r="BL1148" s="125">
        <f t="shared" si="738"/>
        <v>0</v>
      </c>
      <c r="BM1148" s="124"/>
      <c r="BN1148" s="123">
        <f t="shared" si="758"/>
        <v>0</v>
      </c>
      <c r="BO1148" s="126">
        <f t="shared" si="758"/>
        <v>0</v>
      </c>
      <c r="BP1148" s="127"/>
      <c r="BQ1148" s="410"/>
    </row>
    <row r="1149" spans="1:69" s="58" customFormat="1" ht="17.55" hidden="1" customHeight="1">
      <c r="A1149"/>
      <c r="B1149"/>
      <c r="C1149" s="139" t="str">
        <f t="shared" si="731"/>
        <v>H</v>
      </c>
      <c r="D1149" s="130">
        <f t="shared" si="759"/>
        <v>0</v>
      </c>
      <c r="E1149" s="129" t="str">
        <f t="shared" si="752"/>
        <v>LT Materials</v>
      </c>
      <c r="F1149" s="717"/>
      <c r="G1149" s="123">
        <f t="shared" si="760"/>
        <v>0</v>
      </c>
      <c r="H1149" s="121">
        <f t="shared" si="760"/>
        <v>0</v>
      </c>
      <c r="I1149" s="121">
        <f t="shared" si="760"/>
        <v>0</v>
      </c>
      <c r="J1149" s="121">
        <f t="shared" si="760"/>
        <v>0</v>
      </c>
      <c r="K1149" s="121">
        <f t="shared" si="760"/>
        <v>0</v>
      </c>
      <c r="L1149" s="121">
        <f t="shared" si="760"/>
        <v>0</v>
      </c>
      <c r="M1149" s="121">
        <f t="shared" si="760"/>
        <v>0</v>
      </c>
      <c r="N1149" s="121">
        <f t="shared" si="760"/>
        <v>0</v>
      </c>
      <c r="O1149" s="121">
        <f t="shared" si="760"/>
        <v>0</v>
      </c>
      <c r="P1149" s="126">
        <f t="shared" si="760"/>
        <v>0</v>
      </c>
      <c r="Q1149" s="122"/>
      <c r="R1149" s="408">
        <f t="shared" si="732"/>
        <v>0</v>
      </c>
      <c r="S1149" s="127"/>
      <c r="T1149" s="700">
        <f t="shared" si="754"/>
        <v>0</v>
      </c>
      <c r="U1149" s="701">
        <f t="shared" si="754"/>
        <v>0</v>
      </c>
      <c r="V1149" s="693"/>
      <c r="W1149" s="700">
        <f t="shared" si="755"/>
        <v>0</v>
      </c>
      <c r="X1149" s="126">
        <f t="shared" si="755"/>
        <v>0</v>
      </c>
      <c r="Y1149" s="696">
        <f t="shared" si="733"/>
        <v>0</v>
      </c>
      <c r="Z1149" s="128">
        <f t="shared" si="734"/>
        <v>0</v>
      </c>
      <c r="AA1149" s="127"/>
      <c r="AB1149" s="123">
        <f t="shared" si="761"/>
        <v>0</v>
      </c>
      <c r="AC1149" s="121">
        <f t="shared" si="761"/>
        <v>0</v>
      </c>
      <c r="AD1149" s="121">
        <f t="shared" si="761"/>
        <v>0</v>
      </c>
      <c r="AE1149" s="121">
        <f t="shared" si="761"/>
        <v>0</v>
      </c>
      <c r="AF1149" s="121">
        <f t="shared" si="761"/>
        <v>0</v>
      </c>
      <c r="AG1149" s="121">
        <f t="shared" si="761"/>
        <v>0</v>
      </c>
      <c r="AH1149" s="121">
        <f t="shared" si="761"/>
        <v>0</v>
      </c>
      <c r="AI1149" s="121">
        <f t="shared" si="761"/>
        <v>0</v>
      </c>
      <c r="AJ1149" s="121">
        <f t="shared" si="761"/>
        <v>0</v>
      </c>
      <c r="AK1149" s="121">
        <f t="shared" si="761"/>
        <v>0</v>
      </c>
      <c r="AL1149" s="121">
        <f t="shared" si="761"/>
        <v>0</v>
      </c>
      <c r="AM1149" s="121">
        <f t="shared" si="761"/>
        <v>0</v>
      </c>
      <c r="AN1149" s="121">
        <f t="shared" si="761"/>
        <v>0</v>
      </c>
      <c r="AO1149" s="701">
        <f t="shared" si="761"/>
        <v>0</v>
      </c>
      <c r="AP1149" s="122"/>
      <c r="AQ1149" s="123">
        <f t="shared" si="762"/>
        <v>0</v>
      </c>
      <c r="AR1149" s="121">
        <f t="shared" si="762"/>
        <v>0</v>
      </c>
      <c r="AS1149" s="121">
        <f t="shared" si="762"/>
        <v>0</v>
      </c>
      <c r="AT1149" s="121">
        <f t="shared" si="762"/>
        <v>0</v>
      </c>
      <c r="AU1149" s="121">
        <f t="shared" si="762"/>
        <v>0</v>
      </c>
      <c r="AV1149" s="121">
        <f t="shared" si="762"/>
        <v>0</v>
      </c>
      <c r="AW1149" s="121">
        <f t="shared" si="762"/>
        <v>0</v>
      </c>
      <c r="AX1149" s="121">
        <f t="shared" si="762"/>
        <v>0</v>
      </c>
      <c r="AY1149" s="121">
        <f t="shared" si="762"/>
        <v>0</v>
      </c>
      <c r="AZ1149" s="121">
        <f t="shared" si="762"/>
        <v>0</v>
      </c>
      <c r="BA1149" s="121">
        <f t="shared" si="762"/>
        <v>0</v>
      </c>
      <c r="BB1149" s="121">
        <f t="shared" si="762"/>
        <v>0</v>
      </c>
      <c r="BC1149" s="121">
        <f t="shared" si="762"/>
        <v>0</v>
      </c>
      <c r="BD1149" s="701">
        <f t="shared" si="762"/>
        <v>0</v>
      </c>
      <c r="BE1149" s="693"/>
      <c r="BF1149" s="122">
        <f t="shared" si="735"/>
        <v>0</v>
      </c>
      <c r="BG1149" s="124"/>
      <c r="BH1149" s="122">
        <f t="shared" si="736"/>
        <v>0</v>
      </c>
      <c r="BI1149" s="124"/>
      <c r="BJ1149" s="122">
        <f t="shared" si="737"/>
        <v>0</v>
      </c>
      <c r="BK1149" s="124"/>
      <c r="BL1149" s="125">
        <f t="shared" si="738"/>
        <v>0</v>
      </c>
      <c r="BM1149" s="124"/>
      <c r="BN1149" s="123">
        <f t="shared" si="758"/>
        <v>0</v>
      </c>
      <c r="BO1149" s="126">
        <f t="shared" si="758"/>
        <v>0</v>
      </c>
      <c r="BP1149" s="127"/>
      <c r="BQ1149" s="410"/>
    </row>
    <row r="1150" spans="1:69" s="58" customFormat="1" ht="17.55" hidden="1" customHeight="1">
      <c r="A1150"/>
      <c r="B1150"/>
      <c r="C1150" s="139" t="str">
        <f t="shared" si="731"/>
        <v>H</v>
      </c>
      <c r="D1150" s="130">
        <f t="shared" si="759"/>
        <v>0</v>
      </c>
      <c r="E1150" s="129" t="str">
        <f t="shared" si="752"/>
        <v>LT Metal</v>
      </c>
      <c r="F1150" s="717"/>
      <c r="G1150" s="123">
        <f t="shared" si="760"/>
        <v>0</v>
      </c>
      <c r="H1150" s="121">
        <f t="shared" si="760"/>
        <v>0</v>
      </c>
      <c r="I1150" s="121">
        <f t="shared" si="760"/>
        <v>0</v>
      </c>
      <c r="J1150" s="121">
        <f t="shared" si="760"/>
        <v>0</v>
      </c>
      <c r="K1150" s="121">
        <f t="shared" si="760"/>
        <v>0</v>
      </c>
      <c r="L1150" s="121">
        <f t="shared" si="760"/>
        <v>0</v>
      </c>
      <c r="M1150" s="121">
        <f t="shared" si="760"/>
        <v>0</v>
      </c>
      <c r="N1150" s="121">
        <f t="shared" si="760"/>
        <v>0</v>
      </c>
      <c r="O1150" s="121">
        <f t="shared" si="760"/>
        <v>0</v>
      </c>
      <c r="P1150" s="126">
        <f t="shared" si="760"/>
        <v>0</v>
      </c>
      <c r="Q1150" s="122"/>
      <c r="R1150" s="408">
        <f t="shared" si="732"/>
        <v>0</v>
      </c>
      <c r="S1150" s="127"/>
      <c r="T1150" s="700">
        <f t="shared" si="754"/>
        <v>0</v>
      </c>
      <c r="U1150" s="701">
        <f t="shared" si="754"/>
        <v>0</v>
      </c>
      <c r="V1150" s="693"/>
      <c r="W1150" s="700">
        <f t="shared" si="755"/>
        <v>0</v>
      </c>
      <c r="X1150" s="126">
        <f t="shared" si="755"/>
        <v>0</v>
      </c>
      <c r="Y1150" s="696">
        <f t="shared" si="733"/>
        <v>0</v>
      </c>
      <c r="Z1150" s="128">
        <f t="shared" si="734"/>
        <v>0</v>
      </c>
      <c r="AA1150" s="127"/>
      <c r="AB1150" s="123">
        <f t="shared" si="761"/>
        <v>0</v>
      </c>
      <c r="AC1150" s="121">
        <f t="shared" si="761"/>
        <v>0</v>
      </c>
      <c r="AD1150" s="121">
        <f t="shared" si="761"/>
        <v>0</v>
      </c>
      <c r="AE1150" s="121">
        <f t="shared" si="761"/>
        <v>0</v>
      </c>
      <c r="AF1150" s="121">
        <f t="shared" si="761"/>
        <v>0</v>
      </c>
      <c r="AG1150" s="121">
        <f t="shared" si="761"/>
        <v>0</v>
      </c>
      <c r="AH1150" s="121">
        <f t="shared" si="761"/>
        <v>0</v>
      </c>
      <c r="AI1150" s="121">
        <f t="shared" si="761"/>
        <v>0</v>
      </c>
      <c r="AJ1150" s="121">
        <f t="shared" si="761"/>
        <v>0</v>
      </c>
      <c r="AK1150" s="121">
        <f t="shared" si="761"/>
        <v>0</v>
      </c>
      <c r="AL1150" s="121">
        <f t="shared" si="761"/>
        <v>0</v>
      </c>
      <c r="AM1150" s="121">
        <f t="shared" si="761"/>
        <v>0</v>
      </c>
      <c r="AN1150" s="121">
        <f t="shared" si="761"/>
        <v>0</v>
      </c>
      <c r="AO1150" s="701">
        <f t="shared" si="761"/>
        <v>0</v>
      </c>
      <c r="AP1150" s="122"/>
      <c r="AQ1150" s="123">
        <f t="shared" si="762"/>
        <v>0</v>
      </c>
      <c r="AR1150" s="121">
        <f t="shared" si="762"/>
        <v>0</v>
      </c>
      <c r="AS1150" s="121">
        <f t="shared" si="762"/>
        <v>0</v>
      </c>
      <c r="AT1150" s="121">
        <f t="shared" si="762"/>
        <v>0</v>
      </c>
      <c r="AU1150" s="121">
        <f t="shared" si="762"/>
        <v>0</v>
      </c>
      <c r="AV1150" s="121">
        <f t="shared" si="762"/>
        <v>0</v>
      </c>
      <c r="AW1150" s="121">
        <f t="shared" si="762"/>
        <v>0</v>
      </c>
      <c r="AX1150" s="121">
        <f t="shared" si="762"/>
        <v>0</v>
      </c>
      <c r="AY1150" s="121">
        <f t="shared" si="762"/>
        <v>0</v>
      </c>
      <c r="AZ1150" s="121">
        <f t="shared" si="762"/>
        <v>0</v>
      </c>
      <c r="BA1150" s="121">
        <f t="shared" si="762"/>
        <v>0</v>
      </c>
      <c r="BB1150" s="121">
        <f t="shared" si="762"/>
        <v>0</v>
      </c>
      <c r="BC1150" s="121">
        <f t="shared" si="762"/>
        <v>0</v>
      </c>
      <c r="BD1150" s="701">
        <f t="shared" si="762"/>
        <v>0</v>
      </c>
      <c r="BE1150" s="693"/>
      <c r="BF1150" s="122">
        <f t="shared" si="735"/>
        <v>0</v>
      </c>
      <c r="BG1150" s="124"/>
      <c r="BH1150" s="122">
        <f t="shared" si="736"/>
        <v>0</v>
      </c>
      <c r="BI1150" s="124"/>
      <c r="BJ1150" s="122">
        <f t="shared" si="737"/>
        <v>0</v>
      </c>
      <c r="BK1150" s="124"/>
      <c r="BL1150" s="125">
        <f t="shared" si="738"/>
        <v>0</v>
      </c>
      <c r="BM1150" s="124"/>
      <c r="BN1150" s="123">
        <f t="shared" si="758"/>
        <v>0</v>
      </c>
      <c r="BO1150" s="126">
        <f t="shared" si="758"/>
        <v>0</v>
      </c>
      <c r="BP1150" s="127"/>
      <c r="BQ1150" s="410"/>
    </row>
    <row r="1151" spans="1:69" s="58" customFormat="1" ht="17.55" hidden="1" customHeight="1">
      <c r="A1151"/>
      <c r="B1151"/>
      <c r="C1151" s="139" t="str">
        <f t="shared" si="731"/>
        <v>H</v>
      </c>
      <c r="D1151" s="130">
        <f t="shared" si="759"/>
        <v>0</v>
      </c>
      <c r="E1151" s="129" t="str">
        <f t="shared" si="752"/>
        <v>LTOM</v>
      </c>
      <c r="F1151" s="717"/>
      <c r="G1151" s="123">
        <f t="shared" si="760"/>
        <v>0</v>
      </c>
      <c r="H1151" s="121">
        <f t="shared" si="760"/>
        <v>0</v>
      </c>
      <c r="I1151" s="121">
        <f t="shared" si="760"/>
        <v>0</v>
      </c>
      <c r="J1151" s="121">
        <f t="shared" si="760"/>
        <v>0</v>
      </c>
      <c r="K1151" s="121">
        <f t="shared" si="760"/>
        <v>0</v>
      </c>
      <c r="L1151" s="121">
        <f t="shared" si="760"/>
        <v>0</v>
      </c>
      <c r="M1151" s="121">
        <f t="shared" si="760"/>
        <v>0</v>
      </c>
      <c r="N1151" s="121">
        <f t="shared" si="760"/>
        <v>0</v>
      </c>
      <c r="O1151" s="121">
        <f t="shared" si="760"/>
        <v>0</v>
      </c>
      <c r="P1151" s="126">
        <f t="shared" si="760"/>
        <v>0</v>
      </c>
      <c r="Q1151" s="122"/>
      <c r="R1151" s="408">
        <f t="shared" si="732"/>
        <v>0</v>
      </c>
      <c r="S1151" s="127"/>
      <c r="T1151" s="700">
        <f t="shared" si="754"/>
        <v>0</v>
      </c>
      <c r="U1151" s="701">
        <f t="shared" si="754"/>
        <v>0</v>
      </c>
      <c r="V1151" s="693"/>
      <c r="W1151" s="700">
        <f t="shared" si="755"/>
        <v>0</v>
      </c>
      <c r="X1151" s="126">
        <f t="shared" si="755"/>
        <v>0</v>
      </c>
      <c r="Y1151" s="696">
        <f t="shared" si="733"/>
        <v>0</v>
      </c>
      <c r="Z1151" s="128">
        <f t="shared" si="734"/>
        <v>0</v>
      </c>
      <c r="AA1151" s="127"/>
      <c r="AB1151" s="123">
        <f t="shared" si="761"/>
        <v>0</v>
      </c>
      <c r="AC1151" s="121">
        <f t="shared" si="761"/>
        <v>0</v>
      </c>
      <c r="AD1151" s="121">
        <f t="shared" si="761"/>
        <v>0</v>
      </c>
      <c r="AE1151" s="121">
        <f t="shared" si="761"/>
        <v>0</v>
      </c>
      <c r="AF1151" s="121">
        <f t="shared" si="761"/>
        <v>0</v>
      </c>
      <c r="AG1151" s="121">
        <f t="shared" si="761"/>
        <v>0</v>
      </c>
      <c r="AH1151" s="121">
        <f t="shared" si="761"/>
        <v>0</v>
      </c>
      <c r="AI1151" s="121">
        <f t="shared" si="761"/>
        <v>0</v>
      </c>
      <c r="AJ1151" s="121">
        <f t="shared" si="761"/>
        <v>0</v>
      </c>
      <c r="AK1151" s="121">
        <f t="shared" si="761"/>
        <v>0</v>
      </c>
      <c r="AL1151" s="121">
        <f t="shared" si="761"/>
        <v>0</v>
      </c>
      <c r="AM1151" s="121">
        <f t="shared" si="761"/>
        <v>0</v>
      </c>
      <c r="AN1151" s="121">
        <f t="shared" si="761"/>
        <v>0</v>
      </c>
      <c r="AO1151" s="701">
        <f t="shared" si="761"/>
        <v>0</v>
      </c>
      <c r="AP1151" s="122"/>
      <c r="AQ1151" s="123">
        <f t="shared" si="762"/>
        <v>0</v>
      </c>
      <c r="AR1151" s="121">
        <f t="shared" si="762"/>
        <v>0</v>
      </c>
      <c r="AS1151" s="121">
        <f t="shared" si="762"/>
        <v>0</v>
      </c>
      <c r="AT1151" s="121">
        <f t="shared" si="762"/>
        <v>0</v>
      </c>
      <c r="AU1151" s="121">
        <f t="shared" si="762"/>
        <v>0</v>
      </c>
      <c r="AV1151" s="121">
        <f t="shared" si="762"/>
        <v>0</v>
      </c>
      <c r="AW1151" s="121">
        <f t="shared" si="762"/>
        <v>0</v>
      </c>
      <c r="AX1151" s="121">
        <f t="shared" si="762"/>
        <v>0</v>
      </c>
      <c r="AY1151" s="121">
        <f t="shared" si="762"/>
        <v>0</v>
      </c>
      <c r="AZ1151" s="121">
        <f t="shared" si="762"/>
        <v>0</v>
      </c>
      <c r="BA1151" s="121">
        <f t="shared" si="762"/>
        <v>0</v>
      </c>
      <c r="BB1151" s="121">
        <f t="shared" si="762"/>
        <v>0</v>
      </c>
      <c r="BC1151" s="121">
        <f t="shared" si="762"/>
        <v>0</v>
      </c>
      <c r="BD1151" s="701">
        <f t="shared" si="762"/>
        <v>0</v>
      </c>
      <c r="BE1151" s="693"/>
      <c r="BF1151" s="122">
        <f t="shared" si="735"/>
        <v>0</v>
      </c>
      <c r="BG1151" s="124"/>
      <c r="BH1151" s="122">
        <f t="shared" si="736"/>
        <v>0</v>
      </c>
      <c r="BI1151" s="124"/>
      <c r="BJ1151" s="122">
        <f t="shared" si="737"/>
        <v>0</v>
      </c>
      <c r="BK1151" s="124"/>
      <c r="BL1151" s="125">
        <f t="shared" si="738"/>
        <v>0</v>
      </c>
      <c r="BM1151" s="124"/>
      <c r="BN1151" s="123">
        <f t="shared" si="758"/>
        <v>0</v>
      </c>
      <c r="BO1151" s="126">
        <f t="shared" si="758"/>
        <v>0</v>
      </c>
      <c r="BP1151" s="127"/>
      <c r="BQ1151" s="410"/>
    </row>
    <row r="1152" spans="1:69" s="58" customFormat="1" ht="17.55" hidden="1" customHeight="1">
      <c r="A1152"/>
      <c r="B1152"/>
      <c r="C1152" s="139" t="str">
        <f t="shared" si="731"/>
        <v>H</v>
      </c>
      <c r="D1152" s="130">
        <f t="shared" si="759"/>
        <v>0</v>
      </c>
      <c r="E1152" s="129" t="str">
        <f t="shared" si="752"/>
        <v>Lumilan</v>
      </c>
      <c r="F1152" s="717"/>
      <c r="G1152" s="123">
        <f t="shared" si="760"/>
        <v>0</v>
      </c>
      <c r="H1152" s="121">
        <f t="shared" si="760"/>
        <v>0</v>
      </c>
      <c r="I1152" s="121">
        <f t="shared" si="760"/>
        <v>0</v>
      </c>
      <c r="J1152" s="121">
        <f t="shared" si="760"/>
        <v>0</v>
      </c>
      <c r="K1152" s="121">
        <f t="shared" si="760"/>
        <v>0</v>
      </c>
      <c r="L1152" s="121">
        <f t="shared" si="760"/>
        <v>0</v>
      </c>
      <c r="M1152" s="121">
        <f t="shared" si="760"/>
        <v>0</v>
      </c>
      <c r="N1152" s="121">
        <f t="shared" si="760"/>
        <v>0</v>
      </c>
      <c r="O1152" s="121">
        <f t="shared" si="760"/>
        <v>0</v>
      </c>
      <c r="P1152" s="126">
        <f t="shared" si="760"/>
        <v>0</v>
      </c>
      <c r="Q1152" s="122"/>
      <c r="R1152" s="408">
        <f t="shared" si="732"/>
        <v>0</v>
      </c>
      <c r="S1152" s="127"/>
      <c r="T1152" s="700">
        <f t="shared" si="754"/>
        <v>0</v>
      </c>
      <c r="U1152" s="701">
        <f t="shared" si="754"/>
        <v>0</v>
      </c>
      <c r="V1152" s="693"/>
      <c r="W1152" s="700">
        <f t="shared" si="755"/>
        <v>0</v>
      </c>
      <c r="X1152" s="126">
        <f t="shared" si="755"/>
        <v>0</v>
      </c>
      <c r="Y1152" s="696">
        <f t="shared" si="733"/>
        <v>0</v>
      </c>
      <c r="Z1152" s="128">
        <f t="shared" si="734"/>
        <v>0</v>
      </c>
      <c r="AA1152" s="127"/>
      <c r="AB1152" s="123">
        <f t="shared" si="761"/>
        <v>0</v>
      </c>
      <c r="AC1152" s="121">
        <f t="shared" si="761"/>
        <v>0</v>
      </c>
      <c r="AD1152" s="121">
        <f t="shared" si="761"/>
        <v>0</v>
      </c>
      <c r="AE1152" s="121">
        <f t="shared" si="761"/>
        <v>0</v>
      </c>
      <c r="AF1152" s="121">
        <f t="shared" si="761"/>
        <v>0</v>
      </c>
      <c r="AG1152" s="121">
        <f t="shared" si="761"/>
        <v>0</v>
      </c>
      <c r="AH1152" s="121">
        <f t="shared" si="761"/>
        <v>0</v>
      </c>
      <c r="AI1152" s="121">
        <f t="shared" si="761"/>
        <v>0</v>
      </c>
      <c r="AJ1152" s="121">
        <f t="shared" si="761"/>
        <v>0</v>
      </c>
      <c r="AK1152" s="121">
        <f t="shared" si="761"/>
        <v>0</v>
      </c>
      <c r="AL1152" s="121">
        <f t="shared" si="761"/>
        <v>0</v>
      </c>
      <c r="AM1152" s="121">
        <f t="shared" si="761"/>
        <v>0</v>
      </c>
      <c r="AN1152" s="121">
        <f t="shared" si="761"/>
        <v>0</v>
      </c>
      <c r="AO1152" s="701">
        <f t="shared" si="761"/>
        <v>0</v>
      </c>
      <c r="AP1152" s="122"/>
      <c r="AQ1152" s="123">
        <f t="shared" si="762"/>
        <v>0</v>
      </c>
      <c r="AR1152" s="121">
        <f t="shared" si="762"/>
        <v>0</v>
      </c>
      <c r="AS1152" s="121">
        <f t="shared" si="762"/>
        <v>0</v>
      </c>
      <c r="AT1152" s="121">
        <f t="shared" si="762"/>
        <v>0</v>
      </c>
      <c r="AU1152" s="121">
        <f t="shared" si="762"/>
        <v>0</v>
      </c>
      <c r="AV1152" s="121">
        <f t="shared" si="762"/>
        <v>0</v>
      </c>
      <c r="AW1152" s="121">
        <f t="shared" si="762"/>
        <v>0</v>
      </c>
      <c r="AX1152" s="121">
        <f t="shared" si="762"/>
        <v>0</v>
      </c>
      <c r="AY1152" s="121">
        <f t="shared" si="762"/>
        <v>0</v>
      </c>
      <c r="AZ1152" s="121">
        <f t="shared" si="762"/>
        <v>0</v>
      </c>
      <c r="BA1152" s="121">
        <f t="shared" si="762"/>
        <v>0</v>
      </c>
      <c r="BB1152" s="121">
        <f t="shared" si="762"/>
        <v>0</v>
      </c>
      <c r="BC1152" s="121">
        <f t="shared" si="762"/>
        <v>0</v>
      </c>
      <c r="BD1152" s="701">
        <f t="shared" si="762"/>
        <v>0</v>
      </c>
      <c r="BE1152" s="693"/>
      <c r="BF1152" s="122">
        <f t="shared" si="735"/>
        <v>0</v>
      </c>
      <c r="BG1152" s="124"/>
      <c r="BH1152" s="122">
        <f t="shared" si="736"/>
        <v>0</v>
      </c>
      <c r="BI1152" s="124"/>
      <c r="BJ1152" s="122">
        <f t="shared" si="737"/>
        <v>0</v>
      </c>
      <c r="BK1152" s="124"/>
      <c r="BL1152" s="125">
        <f t="shared" si="738"/>
        <v>0</v>
      </c>
      <c r="BM1152" s="124"/>
      <c r="BN1152" s="123">
        <f t="shared" si="758"/>
        <v>0</v>
      </c>
      <c r="BO1152" s="126">
        <f t="shared" si="758"/>
        <v>0</v>
      </c>
      <c r="BP1152" s="127"/>
      <c r="BQ1152" s="410"/>
    </row>
    <row r="1153" spans="1:69" s="58" customFormat="1" ht="17.55" hidden="1" customHeight="1">
      <c r="A1153"/>
      <c r="B1153"/>
      <c r="C1153" s="139" t="str">
        <f t="shared" si="731"/>
        <v>H</v>
      </c>
      <c r="D1153" s="130">
        <f t="shared" si="759"/>
        <v>0</v>
      </c>
      <c r="E1153" s="129" t="str">
        <f t="shared" si="752"/>
        <v>Materion</v>
      </c>
      <c r="F1153" s="717"/>
      <c r="G1153" s="123">
        <f t="shared" si="760"/>
        <v>0</v>
      </c>
      <c r="H1153" s="121">
        <f t="shared" si="760"/>
        <v>0</v>
      </c>
      <c r="I1153" s="121">
        <f t="shared" si="760"/>
        <v>0</v>
      </c>
      <c r="J1153" s="121">
        <f t="shared" si="760"/>
        <v>0</v>
      </c>
      <c r="K1153" s="121">
        <f t="shared" si="760"/>
        <v>0</v>
      </c>
      <c r="L1153" s="121">
        <f t="shared" si="760"/>
        <v>0</v>
      </c>
      <c r="M1153" s="121">
        <f t="shared" si="760"/>
        <v>0</v>
      </c>
      <c r="N1153" s="121">
        <f t="shared" si="760"/>
        <v>0</v>
      </c>
      <c r="O1153" s="121">
        <f t="shared" si="760"/>
        <v>0</v>
      </c>
      <c r="P1153" s="126">
        <f t="shared" si="760"/>
        <v>0</v>
      </c>
      <c r="Q1153" s="122"/>
      <c r="R1153" s="408">
        <f t="shared" si="732"/>
        <v>0</v>
      </c>
      <c r="S1153" s="127"/>
      <c r="T1153" s="700">
        <f t="shared" si="754"/>
        <v>0</v>
      </c>
      <c r="U1153" s="701">
        <f t="shared" si="754"/>
        <v>0</v>
      </c>
      <c r="V1153" s="693"/>
      <c r="W1153" s="700">
        <f t="shared" si="755"/>
        <v>0</v>
      </c>
      <c r="X1153" s="126">
        <f t="shared" si="755"/>
        <v>0</v>
      </c>
      <c r="Y1153" s="696">
        <f t="shared" si="733"/>
        <v>0</v>
      </c>
      <c r="Z1153" s="128">
        <f t="shared" si="734"/>
        <v>0</v>
      </c>
      <c r="AA1153" s="127"/>
      <c r="AB1153" s="123">
        <f t="shared" si="761"/>
        <v>0</v>
      </c>
      <c r="AC1153" s="121">
        <f t="shared" si="761"/>
        <v>0</v>
      </c>
      <c r="AD1153" s="121">
        <f t="shared" si="761"/>
        <v>0</v>
      </c>
      <c r="AE1153" s="121">
        <f t="shared" si="761"/>
        <v>0</v>
      </c>
      <c r="AF1153" s="121">
        <f t="shared" si="761"/>
        <v>0</v>
      </c>
      <c r="AG1153" s="121">
        <f t="shared" si="761"/>
        <v>0</v>
      </c>
      <c r="AH1153" s="121">
        <f t="shared" si="761"/>
        <v>0</v>
      </c>
      <c r="AI1153" s="121">
        <f t="shared" si="761"/>
        <v>0</v>
      </c>
      <c r="AJ1153" s="121">
        <f t="shared" si="761"/>
        <v>0</v>
      </c>
      <c r="AK1153" s="121">
        <f t="shared" si="761"/>
        <v>0</v>
      </c>
      <c r="AL1153" s="121">
        <f t="shared" si="761"/>
        <v>0</v>
      </c>
      <c r="AM1153" s="121">
        <f t="shared" si="761"/>
        <v>0</v>
      </c>
      <c r="AN1153" s="121">
        <f t="shared" si="761"/>
        <v>0</v>
      </c>
      <c r="AO1153" s="701">
        <f t="shared" si="761"/>
        <v>0</v>
      </c>
      <c r="AP1153" s="122"/>
      <c r="AQ1153" s="123">
        <f t="shared" si="762"/>
        <v>0</v>
      </c>
      <c r="AR1153" s="121">
        <f t="shared" si="762"/>
        <v>0</v>
      </c>
      <c r="AS1153" s="121">
        <f t="shared" si="762"/>
        <v>0</v>
      </c>
      <c r="AT1153" s="121">
        <f t="shared" si="762"/>
        <v>0</v>
      </c>
      <c r="AU1153" s="121">
        <f t="shared" si="762"/>
        <v>0</v>
      </c>
      <c r="AV1153" s="121">
        <f t="shared" si="762"/>
        <v>0</v>
      </c>
      <c r="AW1153" s="121">
        <f t="shared" si="762"/>
        <v>0</v>
      </c>
      <c r="AX1153" s="121">
        <f t="shared" si="762"/>
        <v>0</v>
      </c>
      <c r="AY1153" s="121">
        <f t="shared" si="762"/>
        <v>0</v>
      </c>
      <c r="AZ1153" s="121">
        <f t="shared" si="762"/>
        <v>0</v>
      </c>
      <c r="BA1153" s="121">
        <f t="shared" si="762"/>
        <v>0</v>
      </c>
      <c r="BB1153" s="121">
        <f t="shared" si="762"/>
        <v>0</v>
      </c>
      <c r="BC1153" s="121">
        <f t="shared" si="762"/>
        <v>0</v>
      </c>
      <c r="BD1153" s="701">
        <f t="shared" si="762"/>
        <v>0</v>
      </c>
      <c r="BE1153" s="693"/>
      <c r="BF1153" s="122">
        <f t="shared" si="735"/>
        <v>0</v>
      </c>
      <c r="BG1153" s="124"/>
      <c r="BH1153" s="122">
        <f t="shared" si="736"/>
        <v>0</v>
      </c>
      <c r="BI1153" s="124"/>
      <c r="BJ1153" s="122">
        <f t="shared" si="737"/>
        <v>0</v>
      </c>
      <c r="BK1153" s="124"/>
      <c r="BL1153" s="125">
        <f t="shared" si="738"/>
        <v>0</v>
      </c>
      <c r="BM1153" s="124"/>
      <c r="BN1153" s="123">
        <f t="shared" si="758"/>
        <v>0</v>
      </c>
      <c r="BO1153" s="126">
        <f t="shared" si="758"/>
        <v>0</v>
      </c>
      <c r="BP1153" s="127"/>
      <c r="BQ1153" s="410"/>
    </row>
    <row r="1154" spans="1:69" s="58" customFormat="1" ht="17.55" hidden="1" customHeight="1">
      <c r="A1154"/>
      <c r="B1154"/>
      <c r="C1154" s="139" t="str">
        <f t="shared" si="731"/>
        <v>H</v>
      </c>
      <c r="D1154" s="130">
        <f t="shared" si="759"/>
        <v>0</v>
      </c>
      <c r="E1154" s="129" t="str">
        <f t="shared" si="752"/>
        <v>Merck</v>
      </c>
      <c r="F1154" s="717"/>
      <c r="G1154" s="123">
        <f t="shared" si="760"/>
        <v>0</v>
      </c>
      <c r="H1154" s="121">
        <f t="shared" si="760"/>
        <v>0</v>
      </c>
      <c r="I1154" s="121">
        <f t="shared" si="760"/>
        <v>0</v>
      </c>
      <c r="J1154" s="121">
        <f t="shared" si="760"/>
        <v>0</v>
      </c>
      <c r="K1154" s="121">
        <f t="shared" si="760"/>
        <v>0</v>
      </c>
      <c r="L1154" s="121">
        <f t="shared" si="760"/>
        <v>0</v>
      </c>
      <c r="M1154" s="121">
        <f t="shared" si="760"/>
        <v>0</v>
      </c>
      <c r="N1154" s="121">
        <f t="shared" si="760"/>
        <v>0</v>
      </c>
      <c r="O1154" s="121">
        <f t="shared" si="760"/>
        <v>0</v>
      </c>
      <c r="P1154" s="126">
        <f t="shared" si="760"/>
        <v>0</v>
      </c>
      <c r="Q1154" s="122"/>
      <c r="R1154" s="408">
        <f t="shared" si="732"/>
        <v>0</v>
      </c>
      <c r="S1154" s="127"/>
      <c r="T1154" s="700">
        <f t="shared" si="754"/>
        <v>0</v>
      </c>
      <c r="U1154" s="701">
        <f t="shared" si="754"/>
        <v>0</v>
      </c>
      <c r="V1154" s="693"/>
      <c r="W1154" s="700">
        <f t="shared" si="755"/>
        <v>0</v>
      </c>
      <c r="X1154" s="126">
        <f t="shared" si="755"/>
        <v>0</v>
      </c>
      <c r="Y1154" s="696">
        <f t="shared" si="733"/>
        <v>0</v>
      </c>
      <c r="Z1154" s="128">
        <f t="shared" si="734"/>
        <v>0</v>
      </c>
      <c r="AA1154" s="127"/>
      <c r="AB1154" s="123">
        <f t="shared" si="761"/>
        <v>0</v>
      </c>
      <c r="AC1154" s="121">
        <f t="shared" si="761"/>
        <v>0</v>
      </c>
      <c r="AD1154" s="121">
        <f t="shared" si="761"/>
        <v>0</v>
      </c>
      <c r="AE1154" s="121">
        <f t="shared" si="761"/>
        <v>0</v>
      </c>
      <c r="AF1154" s="121">
        <f t="shared" si="761"/>
        <v>0</v>
      </c>
      <c r="AG1154" s="121">
        <f t="shared" si="761"/>
        <v>0</v>
      </c>
      <c r="AH1154" s="121">
        <f t="shared" si="761"/>
        <v>0</v>
      </c>
      <c r="AI1154" s="121">
        <f t="shared" si="761"/>
        <v>0</v>
      </c>
      <c r="AJ1154" s="121">
        <f t="shared" si="761"/>
        <v>0</v>
      </c>
      <c r="AK1154" s="121">
        <f t="shared" si="761"/>
        <v>0</v>
      </c>
      <c r="AL1154" s="121">
        <f t="shared" si="761"/>
        <v>0</v>
      </c>
      <c r="AM1154" s="121">
        <f t="shared" si="761"/>
        <v>0</v>
      </c>
      <c r="AN1154" s="121">
        <f t="shared" si="761"/>
        <v>0</v>
      </c>
      <c r="AO1154" s="701">
        <f t="shared" si="761"/>
        <v>0</v>
      </c>
      <c r="AP1154" s="122"/>
      <c r="AQ1154" s="123">
        <f t="shared" si="762"/>
        <v>0</v>
      </c>
      <c r="AR1154" s="121">
        <f t="shared" si="762"/>
        <v>0</v>
      </c>
      <c r="AS1154" s="121">
        <f t="shared" si="762"/>
        <v>0</v>
      </c>
      <c r="AT1154" s="121">
        <f t="shared" si="762"/>
        <v>0</v>
      </c>
      <c r="AU1154" s="121">
        <f t="shared" si="762"/>
        <v>0</v>
      </c>
      <c r="AV1154" s="121">
        <f t="shared" si="762"/>
        <v>0</v>
      </c>
      <c r="AW1154" s="121">
        <f t="shared" si="762"/>
        <v>0</v>
      </c>
      <c r="AX1154" s="121">
        <f t="shared" si="762"/>
        <v>0</v>
      </c>
      <c r="AY1154" s="121">
        <f t="shared" si="762"/>
        <v>0</v>
      </c>
      <c r="AZ1154" s="121">
        <f t="shared" si="762"/>
        <v>0</v>
      </c>
      <c r="BA1154" s="121">
        <f t="shared" si="762"/>
        <v>0</v>
      </c>
      <c r="BB1154" s="121">
        <f t="shared" si="762"/>
        <v>0</v>
      </c>
      <c r="BC1154" s="121">
        <f t="shared" si="762"/>
        <v>0</v>
      </c>
      <c r="BD1154" s="701">
        <f t="shared" si="762"/>
        <v>0</v>
      </c>
      <c r="BE1154" s="693"/>
      <c r="BF1154" s="122">
        <f t="shared" si="735"/>
        <v>0</v>
      </c>
      <c r="BG1154" s="124"/>
      <c r="BH1154" s="122">
        <f t="shared" si="736"/>
        <v>0</v>
      </c>
      <c r="BI1154" s="124"/>
      <c r="BJ1154" s="122">
        <f t="shared" si="737"/>
        <v>0</v>
      </c>
      <c r="BK1154" s="124"/>
      <c r="BL1154" s="125">
        <f t="shared" si="738"/>
        <v>0</v>
      </c>
      <c r="BM1154" s="124"/>
      <c r="BN1154" s="123">
        <f t="shared" si="758"/>
        <v>0</v>
      </c>
      <c r="BO1154" s="126">
        <f t="shared" si="758"/>
        <v>0</v>
      </c>
      <c r="BP1154" s="127"/>
      <c r="BQ1154" s="410"/>
    </row>
    <row r="1155" spans="1:69" s="58" customFormat="1" ht="17.55" hidden="1" customHeight="1">
      <c r="A1155"/>
      <c r="B1155"/>
      <c r="C1155" s="139" t="str">
        <f t="shared" si="731"/>
        <v>H</v>
      </c>
      <c r="D1155" s="130">
        <f t="shared" si="759"/>
        <v>0</v>
      </c>
      <c r="E1155" s="129" t="str">
        <f t="shared" si="752"/>
        <v>Nisso</v>
      </c>
      <c r="F1155" s="717"/>
      <c r="G1155" s="123">
        <f t="shared" si="760"/>
        <v>0</v>
      </c>
      <c r="H1155" s="121">
        <f t="shared" si="760"/>
        <v>0</v>
      </c>
      <c r="I1155" s="121">
        <f t="shared" si="760"/>
        <v>0</v>
      </c>
      <c r="J1155" s="121">
        <f t="shared" si="760"/>
        <v>0</v>
      </c>
      <c r="K1155" s="121">
        <f t="shared" si="760"/>
        <v>0</v>
      </c>
      <c r="L1155" s="121">
        <f t="shared" si="760"/>
        <v>0</v>
      </c>
      <c r="M1155" s="121">
        <f t="shared" si="760"/>
        <v>0</v>
      </c>
      <c r="N1155" s="121">
        <f t="shared" si="760"/>
        <v>0</v>
      </c>
      <c r="O1155" s="121">
        <f t="shared" si="760"/>
        <v>0</v>
      </c>
      <c r="P1155" s="126">
        <f t="shared" si="760"/>
        <v>0</v>
      </c>
      <c r="Q1155" s="122"/>
      <c r="R1155" s="408">
        <f t="shared" si="732"/>
        <v>0</v>
      </c>
      <c r="S1155" s="127"/>
      <c r="T1155" s="700">
        <f t="shared" si="754"/>
        <v>0</v>
      </c>
      <c r="U1155" s="701">
        <f t="shared" si="754"/>
        <v>0</v>
      </c>
      <c r="V1155" s="693"/>
      <c r="W1155" s="700">
        <f t="shared" si="755"/>
        <v>0</v>
      </c>
      <c r="X1155" s="126">
        <f t="shared" si="755"/>
        <v>0</v>
      </c>
      <c r="Y1155" s="696">
        <f t="shared" si="733"/>
        <v>0</v>
      </c>
      <c r="Z1155" s="128">
        <f t="shared" si="734"/>
        <v>0</v>
      </c>
      <c r="AA1155" s="127"/>
      <c r="AB1155" s="123">
        <f t="shared" si="761"/>
        <v>0</v>
      </c>
      <c r="AC1155" s="121">
        <f t="shared" si="761"/>
        <v>0</v>
      </c>
      <c r="AD1155" s="121">
        <f t="shared" si="761"/>
        <v>0</v>
      </c>
      <c r="AE1155" s="121">
        <f t="shared" si="761"/>
        <v>0</v>
      </c>
      <c r="AF1155" s="121">
        <f t="shared" si="761"/>
        <v>0</v>
      </c>
      <c r="AG1155" s="121">
        <f t="shared" si="761"/>
        <v>0</v>
      </c>
      <c r="AH1155" s="121">
        <f t="shared" si="761"/>
        <v>0</v>
      </c>
      <c r="AI1155" s="121">
        <f t="shared" si="761"/>
        <v>0</v>
      </c>
      <c r="AJ1155" s="121">
        <f t="shared" si="761"/>
        <v>0</v>
      </c>
      <c r="AK1155" s="121">
        <f t="shared" si="761"/>
        <v>0</v>
      </c>
      <c r="AL1155" s="121">
        <f t="shared" si="761"/>
        <v>0</v>
      </c>
      <c r="AM1155" s="121">
        <f t="shared" si="761"/>
        <v>0</v>
      </c>
      <c r="AN1155" s="121">
        <f t="shared" si="761"/>
        <v>0</v>
      </c>
      <c r="AO1155" s="701">
        <f t="shared" si="761"/>
        <v>0</v>
      </c>
      <c r="AP1155" s="122"/>
      <c r="AQ1155" s="123">
        <f t="shared" si="762"/>
        <v>0</v>
      </c>
      <c r="AR1155" s="121">
        <f t="shared" si="762"/>
        <v>0</v>
      </c>
      <c r="AS1155" s="121">
        <f t="shared" si="762"/>
        <v>0</v>
      </c>
      <c r="AT1155" s="121">
        <f t="shared" si="762"/>
        <v>0</v>
      </c>
      <c r="AU1155" s="121">
        <f t="shared" si="762"/>
        <v>0</v>
      </c>
      <c r="AV1155" s="121">
        <f t="shared" si="762"/>
        <v>0</v>
      </c>
      <c r="AW1155" s="121">
        <f t="shared" si="762"/>
        <v>0</v>
      </c>
      <c r="AX1155" s="121">
        <f t="shared" si="762"/>
        <v>0</v>
      </c>
      <c r="AY1155" s="121">
        <f t="shared" si="762"/>
        <v>0</v>
      </c>
      <c r="AZ1155" s="121">
        <f t="shared" si="762"/>
        <v>0</v>
      </c>
      <c r="BA1155" s="121">
        <f t="shared" si="762"/>
        <v>0</v>
      </c>
      <c r="BB1155" s="121">
        <f t="shared" si="762"/>
        <v>0</v>
      </c>
      <c r="BC1155" s="121">
        <f t="shared" si="762"/>
        <v>0</v>
      </c>
      <c r="BD1155" s="701">
        <f t="shared" si="762"/>
        <v>0</v>
      </c>
      <c r="BE1155" s="693"/>
      <c r="BF1155" s="122">
        <f t="shared" si="735"/>
        <v>0</v>
      </c>
      <c r="BG1155" s="124"/>
      <c r="BH1155" s="122">
        <f t="shared" si="736"/>
        <v>0</v>
      </c>
      <c r="BI1155" s="124"/>
      <c r="BJ1155" s="122">
        <f t="shared" si="737"/>
        <v>0</v>
      </c>
      <c r="BK1155" s="124"/>
      <c r="BL1155" s="125">
        <f t="shared" si="738"/>
        <v>0</v>
      </c>
      <c r="BM1155" s="124"/>
      <c r="BN1155" s="123">
        <f t="shared" si="758"/>
        <v>0</v>
      </c>
      <c r="BO1155" s="126">
        <f t="shared" si="758"/>
        <v>0</v>
      </c>
      <c r="BP1155" s="127"/>
      <c r="BQ1155" s="410"/>
    </row>
    <row r="1156" spans="1:69" s="58" customFormat="1" ht="17.55" hidden="1" customHeight="1">
      <c r="A1156"/>
      <c r="B1156"/>
      <c r="C1156" s="139" t="str">
        <f t="shared" si="731"/>
        <v>H</v>
      </c>
      <c r="D1156" s="130">
        <f t="shared" si="759"/>
        <v>0</v>
      </c>
      <c r="E1156" s="129" t="str">
        <f t="shared" si="752"/>
        <v>Novaled</v>
      </c>
      <c r="F1156" s="717"/>
      <c r="G1156" s="123">
        <f t="shared" ref="G1156:P1165" si="763">SUMIFS(Share, Y, $E$3, Config, $G$11, P, G$15, LType, $D1156, MSup, $E1156)</f>
        <v>0</v>
      </c>
      <c r="H1156" s="121">
        <f t="shared" si="763"/>
        <v>0</v>
      </c>
      <c r="I1156" s="121">
        <f t="shared" si="763"/>
        <v>0</v>
      </c>
      <c r="J1156" s="121">
        <f t="shared" si="763"/>
        <v>0</v>
      </c>
      <c r="K1156" s="121">
        <f t="shared" si="763"/>
        <v>0</v>
      </c>
      <c r="L1156" s="121">
        <f t="shared" si="763"/>
        <v>0</v>
      </c>
      <c r="M1156" s="121">
        <f t="shared" si="763"/>
        <v>0</v>
      </c>
      <c r="N1156" s="121">
        <f t="shared" si="763"/>
        <v>0</v>
      </c>
      <c r="O1156" s="121">
        <f t="shared" si="763"/>
        <v>0</v>
      </c>
      <c r="P1156" s="126">
        <f t="shared" si="763"/>
        <v>0</v>
      </c>
      <c r="Q1156" s="122"/>
      <c r="R1156" s="408">
        <f t="shared" si="732"/>
        <v>0</v>
      </c>
      <c r="S1156" s="127"/>
      <c r="T1156" s="700">
        <f t="shared" ref="T1156:U1175" si="764">SUMIFS(Share, Y, $E$3, Config, $T$11, P, T$15, LType, $D1156, MSup, $E1156)</f>
        <v>0</v>
      </c>
      <c r="U1156" s="701">
        <f t="shared" si="764"/>
        <v>0</v>
      </c>
      <c r="V1156" s="693"/>
      <c r="W1156" s="700">
        <f t="shared" ref="W1156:X1175" si="765">SUMIFS(Share, Y, $E$3, Config, $W$11, P, W$15, LType, $D1156, MSup, $E1156)</f>
        <v>0</v>
      </c>
      <c r="X1156" s="126">
        <f t="shared" si="765"/>
        <v>0</v>
      </c>
      <c r="Y1156" s="696">
        <f t="shared" si="733"/>
        <v>0</v>
      </c>
      <c r="Z1156" s="128">
        <f t="shared" si="734"/>
        <v>0</v>
      </c>
      <c r="AA1156" s="127"/>
      <c r="AB1156" s="123">
        <f t="shared" ref="AB1156:AO1165" si="766">SUMIFS(Share, Y, $E$3, Config, $AB$11, P, AB$15, LType, $D1156, MSup, $E1156)</f>
        <v>0</v>
      </c>
      <c r="AC1156" s="121">
        <f t="shared" si="766"/>
        <v>0</v>
      </c>
      <c r="AD1156" s="121">
        <f t="shared" si="766"/>
        <v>0</v>
      </c>
      <c r="AE1156" s="121">
        <f t="shared" si="766"/>
        <v>0</v>
      </c>
      <c r="AF1156" s="121">
        <f t="shared" si="766"/>
        <v>0</v>
      </c>
      <c r="AG1156" s="121">
        <f t="shared" si="766"/>
        <v>0</v>
      </c>
      <c r="AH1156" s="121">
        <f t="shared" si="766"/>
        <v>0</v>
      </c>
      <c r="AI1156" s="121">
        <f t="shared" si="766"/>
        <v>0</v>
      </c>
      <c r="AJ1156" s="121">
        <f t="shared" si="766"/>
        <v>0</v>
      </c>
      <c r="AK1156" s="121">
        <f t="shared" si="766"/>
        <v>0</v>
      </c>
      <c r="AL1156" s="121">
        <f t="shared" si="766"/>
        <v>0</v>
      </c>
      <c r="AM1156" s="121">
        <f t="shared" si="766"/>
        <v>0</v>
      </c>
      <c r="AN1156" s="121">
        <f t="shared" si="766"/>
        <v>0</v>
      </c>
      <c r="AO1156" s="701">
        <f t="shared" si="766"/>
        <v>0</v>
      </c>
      <c r="AP1156" s="122"/>
      <c r="AQ1156" s="123">
        <f t="shared" ref="AQ1156:BD1165" si="767">SUMIFS(Share, Y, $E$3, Config, $AQ$11, P, AQ$15, LType, $D1156, MSup, $E1156)</f>
        <v>0</v>
      </c>
      <c r="AR1156" s="121">
        <f t="shared" si="767"/>
        <v>0</v>
      </c>
      <c r="AS1156" s="121">
        <f t="shared" si="767"/>
        <v>0</v>
      </c>
      <c r="AT1156" s="121">
        <f t="shared" si="767"/>
        <v>0</v>
      </c>
      <c r="AU1156" s="121">
        <f t="shared" si="767"/>
        <v>0</v>
      </c>
      <c r="AV1156" s="121">
        <f t="shared" si="767"/>
        <v>0</v>
      </c>
      <c r="AW1156" s="121">
        <f t="shared" si="767"/>
        <v>0</v>
      </c>
      <c r="AX1156" s="121">
        <f t="shared" si="767"/>
        <v>0</v>
      </c>
      <c r="AY1156" s="121">
        <f t="shared" si="767"/>
        <v>0</v>
      </c>
      <c r="AZ1156" s="121">
        <f t="shared" si="767"/>
        <v>0</v>
      </c>
      <c r="BA1156" s="121">
        <f t="shared" si="767"/>
        <v>0</v>
      </c>
      <c r="BB1156" s="121">
        <f t="shared" si="767"/>
        <v>0</v>
      </c>
      <c r="BC1156" s="121">
        <f t="shared" si="767"/>
        <v>0</v>
      </c>
      <c r="BD1156" s="701">
        <f t="shared" si="767"/>
        <v>0</v>
      </c>
      <c r="BE1156" s="693"/>
      <c r="BF1156" s="122">
        <f t="shared" si="735"/>
        <v>0</v>
      </c>
      <c r="BG1156" s="124"/>
      <c r="BH1156" s="122">
        <f t="shared" si="736"/>
        <v>0</v>
      </c>
      <c r="BI1156" s="124"/>
      <c r="BJ1156" s="122">
        <f t="shared" si="737"/>
        <v>0</v>
      </c>
      <c r="BK1156" s="124"/>
      <c r="BL1156" s="125">
        <f t="shared" si="738"/>
        <v>0</v>
      </c>
      <c r="BM1156" s="124"/>
      <c r="BN1156" s="123">
        <f t="shared" ref="BN1156:BO1175" si="768">SUMIFS(Share, Y, $E$3, Config, $BN$11, P, BN$15, LType, $D1156, MSup, $E1156)</f>
        <v>0</v>
      </c>
      <c r="BO1156" s="126">
        <f t="shared" si="768"/>
        <v>0</v>
      </c>
      <c r="BP1156" s="127"/>
      <c r="BQ1156" s="410"/>
    </row>
    <row r="1157" spans="1:69" s="58" customFormat="1" ht="17.55" hidden="1" customHeight="1">
      <c r="A1157"/>
      <c r="B1157"/>
      <c r="C1157" s="139" t="str">
        <f t="shared" si="731"/>
        <v>H</v>
      </c>
      <c r="D1157" s="130">
        <f t="shared" si="759"/>
        <v>0</v>
      </c>
      <c r="E1157" s="129" t="str">
        <f t="shared" si="752"/>
        <v>NSCC</v>
      </c>
      <c r="F1157" s="717"/>
      <c r="G1157" s="123">
        <f t="shared" si="763"/>
        <v>0</v>
      </c>
      <c r="H1157" s="121">
        <f t="shared" si="763"/>
        <v>0</v>
      </c>
      <c r="I1157" s="121">
        <f t="shared" si="763"/>
        <v>0</v>
      </c>
      <c r="J1157" s="121">
        <f t="shared" si="763"/>
        <v>0</v>
      </c>
      <c r="K1157" s="121">
        <f t="shared" si="763"/>
        <v>0</v>
      </c>
      <c r="L1157" s="121">
        <f t="shared" si="763"/>
        <v>0</v>
      </c>
      <c r="M1157" s="121">
        <f t="shared" si="763"/>
        <v>0</v>
      </c>
      <c r="N1157" s="121">
        <f t="shared" si="763"/>
        <v>0</v>
      </c>
      <c r="O1157" s="121">
        <f t="shared" si="763"/>
        <v>0</v>
      </c>
      <c r="P1157" s="126">
        <f t="shared" si="763"/>
        <v>0</v>
      </c>
      <c r="Q1157" s="122"/>
      <c r="R1157" s="408">
        <f t="shared" si="732"/>
        <v>0</v>
      </c>
      <c r="S1157" s="127"/>
      <c r="T1157" s="700">
        <f t="shared" si="764"/>
        <v>0</v>
      </c>
      <c r="U1157" s="701">
        <f t="shared" si="764"/>
        <v>0</v>
      </c>
      <c r="V1157" s="693"/>
      <c r="W1157" s="700">
        <f t="shared" si="765"/>
        <v>0</v>
      </c>
      <c r="X1157" s="126">
        <f t="shared" si="765"/>
        <v>0</v>
      </c>
      <c r="Y1157" s="696">
        <f t="shared" si="733"/>
        <v>0</v>
      </c>
      <c r="Z1157" s="128">
        <f t="shared" si="734"/>
        <v>0</v>
      </c>
      <c r="AA1157" s="127"/>
      <c r="AB1157" s="123">
        <f t="shared" si="766"/>
        <v>0</v>
      </c>
      <c r="AC1157" s="121">
        <f t="shared" si="766"/>
        <v>0</v>
      </c>
      <c r="AD1157" s="121">
        <f t="shared" si="766"/>
        <v>0</v>
      </c>
      <c r="AE1157" s="121">
        <f t="shared" si="766"/>
        <v>0</v>
      </c>
      <c r="AF1157" s="121">
        <f t="shared" si="766"/>
        <v>0</v>
      </c>
      <c r="AG1157" s="121">
        <f t="shared" si="766"/>
        <v>0</v>
      </c>
      <c r="AH1157" s="121">
        <f t="shared" si="766"/>
        <v>0</v>
      </c>
      <c r="AI1157" s="121">
        <f t="shared" si="766"/>
        <v>0</v>
      </c>
      <c r="AJ1157" s="121">
        <f t="shared" si="766"/>
        <v>0</v>
      </c>
      <c r="AK1157" s="121">
        <f t="shared" si="766"/>
        <v>0</v>
      </c>
      <c r="AL1157" s="121">
        <f t="shared" si="766"/>
        <v>0</v>
      </c>
      <c r="AM1157" s="121">
        <f t="shared" si="766"/>
        <v>0</v>
      </c>
      <c r="AN1157" s="121">
        <f t="shared" si="766"/>
        <v>0</v>
      </c>
      <c r="AO1157" s="701">
        <f t="shared" si="766"/>
        <v>0</v>
      </c>
      <c r="AP1157" s="122"/>
      <c r="AQ1157" s="123">
        <f t="shared" si="767"/>
        <v>0</v>
      </c>
      <c r="AR1157" s="121">
        <f t="shared" si="767"/>
        <v>0</v>
      </c>
      <c r="AS1157" s="121">
        <f t="shared" si="767"/>
        <v>0</v>
      </c>
      <c r="AT1157" s="121">
        <f t="shared" si="767"/>
        <v>0</v>
      </c>
      <c r="AU1157" s="121">
        <f t="shared" si="767"/>
        <v>0</v>
      </c>
      <c r="AV1157" s="121">
        <f t="shared" si="767"/>
        <v>0</v>
      </c>
      <c r="AW1157" s="121">
        <f t="shared" si="767"/>
        <v>0</v>
      </c>
      <c r="AX1157" s="121">
        <f t="shared" si="767"/>
        <v>0</v>
      </c>
      <c r="AY1157" s="121">
        <f t="shared" si="767"/>
        <v>0</v>
      </c>
      <c r="AZ1157" s="121">
        <f t="shared" si="767"/>
        <v>0</v>
      </c>
      <c r="BA1157" s="121">
        <f t="shared" si="767"/>
        <v>0</v>
      </c>
      <c r="BB1157" s="121">
        <f t="shared" si="767"/>
        <v>0</v>
      </c>
      <c r="BC1157" s="121">
        <f t="shared" si="767"/>
        <v>0</v>
      </c>
      <c r="BD1157" s="701">
        <f t="shared" si="767"/>
        <v>0</v>
      </c>
      <c r="BE1157" s="693"/>
      <c r="BF1157" s="122">
        <f t="shared" si="735"/>
        <v>0</v>
      </c>
      <c r="BG1157" s="124"/>
      <c r="BH1157" s="122">
        <f t="shared" si="736"/>
        <v>0</v>
      </c>
      <c r="BI1157" s="124"/>
      <c r="BJ1157" s="122">
        <f t="shared" si="737"/>
        <v>0</v>
      </c>
      <c r="BK1157" s="124"/>
      <c r="BL1157" s="125">
        <f t="shared" si="738"/>
        <v>0</v>
      </c>
      <c r="BM1157" s="124"/>
      <c r="BN1157" s="123">
        <f t="shared" si="768"/>
        <v>0</v>
      </c>
      <c r="BO1157" s="126">
        <f t="shared" si="768"/>
        <v>0</v>
      </c>
      <c r="BP1157" s="127"/>
      <c r="BQ1157" s="410"/>
    </row>
    <row r="1158" spans="1:69" s="58" customFormat="1" ht="17.55" hidden="1" customHeight="1">
      <c r="A1158"/>
      <c r="B1158"/>
      <c r="C1158" s="139" t="str">
        <f t="shared" si="731"/>
        <v>H</v>
      </c>
      <c r="D1158" s="130">
        <f t="shared" si="759"/>
        <v>0</v>
      </c>
      <c r="E1158" s="129" t="str">
        <f t="shared" si="752"/>
        <v>P&amp;H Tech</v>
      </c>
      <c r="F1158" s="717"/>
      <c r="G1158" s="123">
        <f t="shared" si="763"/>
        <v>0</v>
      </c>
      <c r="H1158" s="121">
        <f t="shared" si="763"/>
        <v>0</v>
      </c>
      <c r="I1158" s="121">
        <f t="shared" si="763"/>
        <v>0</v>
      </c>
      <c r="J1158" s="121">
        <f t="shared" si="763"/>
        <v>0</v>
      </c>
      <c r="K1158" s="121">
        <f t="shared" si="763"/>
        <v>0</v>
      </c>
      <c r="L1158" s="121">
        <f t="shared" si="763"/>
        <v>0</v>
      </c>
      <c r="M1158" s="121">
        <f t="shared" si="763"/>
        <v>0</v>
      </c>
      <c r="N1158" s="121">
        <f t="shared" si="763"/>
        <v>0</v>
      </c>
      <c r="O1158" s="121">
        <f t="shared" si="763"/>
        <v>0</v>
      </c>
      <c r="P1158" s="126">
        <f t="shared" si="763"/>
        <v>0</v>
      </c>
      <c r="Q1158" s="122"/>
      <c r="R1158" s="408">
        <f t="shared" si="732"/>
        <v>0</v>
      </c>
      <c r="S1158" s="127"/>
      <c r="T1158" s="700">
        <f t="shared" si="764"/>
        <v>0</v>
      </c>
      <c r="U1158" s="701">
        <f t="shared" si="764"/>
        <v>0</v>
      </c>
      <c r="V1158" s="693"/>
      <c r="W1158" s="700">
        <f t="shared" si="765"/>
        <v>0</v>
      </c>
      <c r="X1158" s="126">
        <f t="shared" si="765"/>
        <v>0</v>
      </c>
      <c r="Y1158" s="696">
        <f t="shared" si="733"/>
        <v>0</v>
      </c>
      <c r="Z1158" s="128">
        <f t="shared" si="734"/>
        <v>0</v>
      </c>
      <c r="AA1158" s="127"/>
      <c r="AB1158" s="123">
        <f t="shared" si="766"/>
        <v>0</v>
      </c>
      <c r="AC1158" s="121">
        <f t="shared" si="766"/>
        <v>0</v>
      </c>
      <c r="AD1158" s="121">
        <f t="shared" si="766"/>
        <v>0</v>
      </c>
      <c r="AE1158" s="121">
        <f t="shared" si="766"/>
        <v>0</v>
      </c>
      <c r="AF1158" s="121">
        <f t="shared" si="766"/>
        <v>0</v>
      </c>
      <c r="AG1158" s="121">
        <f t="shared" si="766"/>
        <v>0</v>
      </c>
      <c r="AH1158" s="121">
        <f t="shared" si="766"/>
        <v>0</v>
      </c>
      <c r="AI1158" s="121">
        <f t="shared" si="766"/>
        <v>0</v>
      </c>
      <c r="AJ1158" s="121">
        <f t="shared" si="766"/>
        <v>0</v>
      </c>
      <c r="AK1158" s="121">
        <f t="shared" si="766"/>
        <v>0</v>
      </c>
      <c r="AL1158" s="121">
        <f t="shared" si="766"/>
        <v>0</v>
      </c>
      <c r="AM1158" s="121">
        <f t="shared" si="766"/>
        <v>0</v>
      </c>
      <c r="AN1158" s="121">
        <f t="shared" si="766"/>
        <v>0</v>
      </c>
      <c r="AO1158" s="701">
        <f t="shared" si="766"/>
        <v>0</v>
      </c>
      <c r="AP1158" s="122"/>
      <c r="AQ1158" s="123">
        <f t="shared" si="767"/>
        <v>0</v>
      </c>
      <c r="AR1158" s="121">
        <f t="shared" si="767"/>
        <v>0</v>
      </c>
      <c r="AS1158" s="121">
        <f t="shared" si="767"/>
        <v>0</v>
      </c>
      <c r="AT1158" s="121">
        <f t="shared" si="767"/>
        <v>0</v>
      </c>
      <c r="AU1158" s="121">
        <f t="shared" si="767"/>
        <v>0</v>
      </c>
      <c r="AV1158" s="121">
        <f t="shared" si="767"/>
        <v>0</v>
      </c>
      <c r="AW1158" s="121">
        <f t="shared" si="767"/>
        <v>0</v>
      </c>
      <c r="AX1158" s="121">
        <f t="shared" si="767"/>
        <v>0</v>
      </c>
      <c r="AY1158" s="121">
        <f t="shared" si="767"/>
        <v>0</v>
      </c>
      <c r="AZ1158" s="121">
        <f t="shared" si="767"/>
        <v>0</v>
      </c>
      <c r="BA1158" s="121">
        <f t="shared" si="767"/>
        <v>0</v>
      </c>
      <c r="BB1158" s="121">
        <f t="shared" si="767"/>
        <v>0</v>
      </c>
      <c r="BC1158" s="121">
        <f t="shared" si="767"/>
        <v>0</v>
      </c>
      <c r="BD1158" s="701">
        <f t="shared" si="767"/>
        <v>0</v>
      </c>
      <c r="BE1158" s="693"/>
      <c r="BF1158" s="122">
        <f t="shared" si="735"/>
        <v>0</v>
      </c>
      <c r="BG1158" s="124"/>
      <c r="BH1158" s="122">
        <f t="shared" si="736"/>
        <v>0</v>
      </c>
      <c r="BI1158" s="124"/>
      <c r="BJ1158" s="122">
        <f t="shared" si="737"/>
        <v>0</v>
      </c>
      <c r="BK1158" s="124"/>
      <c r="BL1158" s="125">
        <f t="shared" si="738"/>
        <v>0</v>
      </c>
      <c r="BM1158" s="124"/>
      <c r="BN1158" s="123">
        <f t="shared" si="768"/>
        <v>0</v>
      </c>
      <c r="BO1158" s="126">
        <f t="shared" si="768"/>
        <v>0</v>
      </c>
      <c r="BP1158" s="127"/>
      <c r="BQ1158" s="410"/>
    </row>
    <row r="1159" spans="1:69" s="58" customFormat="1" ht="17.55" hidden="1" customHeight="1">
      <c r="A1159"/>
      <c r="B1159"/>
      <c r="C1159" s="139" t="str">
        <f t="shared" si="731"/>
        <v>H</v>
      </c>
      <c r="D1159" s="130">
        <f t="shared" si="759"/>
        <v>0</v>
      </c>
      <c r="E1159" s="129" t="str">
        <f t="shared" si="752"/>
        <v>Samsung SDI</v>
      </c>
      <c r="F1159" s="717"/>
      <c r="G1159" s="123">
        <f t="shared" si="763"/>
        <v>0</v>
      </c>
      <c r="H1159" s="121">
        <f t="shared" si="763"/>
        <v>0</v>
      </c>
      <c r="I1159" s="121">
        <f t="shared" si="763"/>
        <v>0</v>
      </c>
      <c r="J1159" s="121">
        <f t="shared" si="763"/>
        <v>0</v>
      </c>
      <c r="K1159" s="121">
        <f t="shared" si="763"/>
        <v>0</v>
      </c>
      <c r="L1159" s="121">
        <f t="shared" si="763"/>
        <v>0</v>
      </c>
      <c r="M1159" s="121">
        <f t="shared" si="763"/>
        <v>0</v>
      </c>
      <c r="N1159" s="121">
        <f t="shared" si="763"/>
        <v>0</v>
      </c>
      <c r="O1159" s="121">
        <f t="shared" si="763"/>
        <v>0</v>
      </c>
      <c r="P1159" s="126">
        <f t="shared" si="763"/>
        <v>0</v>
      </c>
      <c r="Q1159" s="122"/>
      <c r="R1159" s="408">
        <f t="shared" si="732"/>
        <v>0</v>
      </c>
      <c r="S1159" s="127"/>
      <c r="T1159" s="700">
        <f t="shared" si="764"/>
        <v>0</v>
      </c>
      <c r="U1159" s="701">
        <f t="shared" si="764"/>
        <v>0</v>
      </c>
      <c r="V1159" s="693"/>
      <c r="W1159" s="700">
        <f t="shared" si="765"/>
        <v>0</v>
      </c>
      <c r="X1159" s="126">
        <f t="shared" si="765"/>
        <v>0</v>
      </c>
      <c r="Y1159" s="696">
        <f t="shared" si="733"/>
        <v>0</v>
      </c>
      <c r="Z1159" s="128">
        <f t="shared" si="734"/>
        <v>0</v>
      </c>
      <c r="AA1159" s="127"/>
      <c r="AB1159" s="123">
        <f t="shared" si="766"/>
        <v>0</v>
      </c>
      <c r="AC1159" s="121">
        <f t="shared" si="766"/>
        <v>0</v>
      </c>
      <c r="AD1159" s="121">
        <f t="shared" si="766"/>
        <v>0</v>
      </c>
      <c r="AE1159" s="121">
        <f t="shared" si="766"/>
        <v>0</v>
      </c>
      <c r="AF1159" s="121">
        <f t="shared" si="766"/>
        <v>0</v>
      </c>
      <c r="AG1159" s="121">
        <f t="shared" si="766"/>
        <v>0</v>
      </c>
      <c r="AH1159" s="121">
        <f t="shared" si="766"/>
        <v>0</v>
      </c>
      <c r="AI1159" s="121">
        <f t="shared" si="766"/>
        <v>0</v>
      </c>
      <c r="AJ1159" s="121">
        <f t="shared" si="766"/>
        <v>0</v>
      </c>
      <c r="AK1159" s="121">
        <f t="shared" si="766"/>
        <v>0</v>
      </c>
      <c r="AL1159" s="121">
        <f t="shared" si="766"/>
        <v>0</v>
      </c>
      <c r="AM1159" s="121">
        <f t="shared" si="766"/>
        <v>0</v>
      </c>
      <c r="AN1159" s="121">
        <f t="shared" si="766"/>
        <v>0</v>
      </c>
      <c r="AO1159" s="701">
        <f t="shared" si="766"/>
        <v>0</v>
      </c>
      <c r="AP1159" s="122"/>
      <c r="AQ1159" s="123">
        <f t="shared" si="767"/>
        <v>0</v>
      </c>
      <c r="AR1159" s="121">
        <f t="shared" si="767"/>
        <v>0</v>
      </c>
      <c r="AS1159" s="121">
        <f t="shared" si="767"/>
        <v>0</v>
      </c>
      <c r="AT1159" s="121">
        <f t="shared" si="767"/>
        <v>0</v>
      </c>
      <c r="AU1159" s="121">
        <f t="shared" si="767"/>
        <v>0</v>
      </c>
      <c r="AV1159" s="121">
        <f t="shared" si="767"/>
        <v>0</v>
      </c>
      <c r="AW1159" s="121">
        <f t="shared" si="767"/>
        <v>0</v>
      </c>
      <c r="AX1159" s="121">
        <f t="shared" si="767"/>
        <v>0</v>
      </c>
      <c r="AY1159" s="121">
        <f t="shared" si="767"/>
        <v>0</v>
      </c>
      <c r="AZ1159" s="121">
        <f t="shared" si="767"/>
        <v>0</v>
      </c>
      <c r="BA1159" s="121">
        <f t="shared" si="767"/>
        <v>0</v>
      </c>
      <c r="BB1159" s="121">
        <f t="shared" si="767"/>
        <v>0</v>
      </c>
      <c r="BC1159" s="121">
        <f t="shared" si="767"/>
        <v>0</v>
      </c>
      <c r="BD1159" s="701">
        <f t="shared" si="767"/>
        <v>0</v>
      </c>
      <c r="BE1159" s="693"/>
      <c r="BF1159" s="122">
        <f t="shared" si="735"/>
        <v>0</v>
      </c>
      <c r="BG1159" s="124"/>
      <c r="BH1159" s="122">
        <f t="shared" si="736"/>
        <v>0</v>
      </c>
      <c r="BI1159" s="124"/>
      <c r="BJ1159" s="122">
        <f t="shared" si="737"/>
        <v>0</v>
      </c>
      <c r="BK1159" s="124"/>
      <c r="BL1159" s="125">
        <f t="shared" si="738"/>
        <v>0</v>
      </c>
      <c r="BM1159" s="124"/>
      <c r="BN1159" s="123">
        <f t="shared" si="768"/>
        <v>0</v>
      </c>
      <c r="BO1159" s="126">
        <f t="shared" si="768"/>
        <v>0</v>
      </c>
      <c r="BP1159" s="127"/>
      <c r="BQ1159" s="410"/>
    </row>
    <row r="1160" spans="1:69" s="131" customFormat="1" ht="17.55" hidden="1" customHeight="1">
      <c r="A1160" s="83"/>
      <c r="C1160" s="139" t="str">
        <f t="shared" si="731"/>
        <v>H</v>
      </c>
      <c r="D1160" s="130">
        <f t="shared" si="759"/>
        <v>0</v>
      </c>
      <c r="E1160" s="129" t="str">
        <f t="shared" ref="E1160:E1169" si="769">E1125</f>
        <v>SFC</v>
      </c>
      <c r="F1160" s="717"/>
      <c r="G1160" s="123">
        <f t="shared" si="763"/>
        <v>0</v>
      </c>
      <c r="H1160" s="121">
        <f t="shared" si="763"/>
        <v>0</v>
      </c>
      <c r="I1160" s="121">
        <f t="shared" si="763"/>
        <v>0</v>
      </c>
      <c r="J1160" s="121">
        <f t="shared" si="763"/>
        <v>0</v>
      </c>
      <c r="K1160" s="121">
        <f t="shared" si="763"/>
        <v>0</v>
      </c>
      <c r="L1160" s="121">
        <f t="shared" si="763"/>
        <v>0</v>
      </c>
      <c r="M1160" s="121">
        <f t="shared" si="763"/>
        <v>0</v>
      </c>
      <c r="N1160" s="121">
        <f t="shared" si="763"/>
        <v>0</v>
      </c>
      <c r="O1160" s="121">
        <f t="shared" si="763"/>
        <v>0</v>
      </c>
      <c r="P1160" s="126">
        <f t="shared" si="763"/>
        <v>0</v>
      </c>
      <c r="Q1160" s="122"/>
      <c r="R1160" s="408">
        <f t="shared" si="732"/>
        <v>0</v>
      </c>
      <c r="S1160" s="693"/>
      <c r="T1160" s="700">
        <f t="shared" si="764"/>
        <v>0</v>
      </c>
      <c r="U1160" s="701">
        <f t="shared" si="764"/>
        <v>0</v>
      </c>
      <c r="V1160" s="693"/>
      <c r="W1160" s="700">
        <f t="shared" si="765"/>
        <v>0</v>
      </c>
      <c r="X1160" s="126">
        <f t="shared" si="765"/>
        <v>0</v>
      </c>
      <c r="Y1160" s="696">
        <f t="shared" si="733"/>
        <v>0</v>
      </c>
      <c r="Z1160" s="408">
        <f t="shared" si="734"/>
        <v>0</v>
      </c>
      <c r="AA1160" s="127"/>
      <c r="AB1160" s="123">
        <f t="shared" si="766"/>
        <v>0</v>
      </c>
      <c r="AC1160" s="121">
        <f t="shared" si="766"/>
        <v>0</v>
      </c>
      <c r="AD1160" s="121">
        <f t="shared" si="766"/>
        <v>0</v>
      </c>
      <c r="AE1160" s="121">
        <f t="shared" si="766"/>
        <v>0</v>
      </c>
      <c r="AF1160" s="121">
        <f t="shared" si="766"/>
        <v>0</v>
      </c>
      <c r="AG1160" s="121">
        <f t="shared" si="766"/>
        <v>0</v>
      </c>
      <c r="AH1160" s="121">
        <f t="shared" si="766"/>
        <v>0</v>
      </c>
      <c r="AI1160" s="121">
        <f t="shared" si="766"/>
        <v>0</v>
      </c>
      <c r="AJ1160" s="121">
        <f t="shared" si="766"/>
        <v>0</v>
      </c>
      <c r="AK1160" s="121">
        <f t="shared" si="766"/>
        <v>0</v>
      </c>
      <c r="AL1160" s="121">
        <f t="shared" si="766"/>
        <v>0</v>
      </c>
      <c r="AM1160" s="121">
        <f t="shared" si="766"/>
        <v>0</v>
      </c>
      <c r="AN1160" s="121">
        <f t="shared" si="766"/>
        <v>0</v>
      </c>
      <c r="AO1160" s="701">
        <f t="shared" si="766"/>
        <v>0</v>
      </c>
      <c r="AP1160" s="122"/>
      <c r="AQ1160" s="123">
        <f t="shared" si="767"/>
        <v>0</v>
      </c>
      <c r="AR1160" s="121">
        <f t="shared" si="767"/>
        <v>0</v>
      </c>
      <c r="AS1160" s="121">
        <f t="shared" si="767"/>
        <v>0</v>
      </c>
      <c r="AT1160" s="121">
        <f t="shared" si="767"/>
        <v>0</v>
      </c>
      <c r="AU1160" s="121">
        <f t="shared" si="767"/>
        <v>0</v>
      </c>
      <c r="AV1160" s="121">
        <f t="shared" si="767"/>
        <v>0</v>
      </c>
      <c r="AW1160" s="121">
        <f t="shared" si="767"/>
        <v>0</v>
      </c>
      <c r="AX1160" s="121">
        <f t="shared" si="767"/>
        <v>0</v>
      </c>
      <c r="AY1160" s="121">
        <f t="shared" si="767"/>
        <v>0</v>
      </c>
      <c r="AZ1160" s="121">
        <f t="shared" si="767"/>
        <v>0</v>
      </c>
      <c r="BA1160" s="121">
        <f t="shared" si="767"/>
        <v>0</v>
      </c>
      <c r="BB1160" s="121">
        <f t="shared" si="767"/>
        <v>0</v>
      </c>
      <c r="BC1160" s="121">
        <f t="shared" si="767"/>
        <v>0</v>
      </c>
      <c r="BD1160" s="701">
        <f t="shared" si="767"/>
        <v>0</v>
      </c>
      <c r="BE1160" s="693"/>
      <c r="BF1160" s="122">
        <f t="shared" si="735"/>
        <v>0</v>
      </c>
      <c r="BG1160" s="124"/>
      <c r="BH1160" s="122">
        <f t="shared" si="736"/>
        <v>0</v>
      </c>
      <c r="BI1160" s="124"/>
      <c r="BJ1160" s="122">
        <f t="shared" si="737"/>
        <v>0</v>
      </c>
      <c r="BK1160" s="124"/>
      <c r="BL1160" s="125">
        <f t="shared" si="738"/>
        <v>0</v>
      </c>
      <c r="BM1160" s="124"/>
      <c r="BN1160" s="123">
        <f t="shared" si="768"/>
        <v>0</v>
      </c>
      <c r="BO1160" s="126">
        <f t="shared" si="768"/>
        <v>0</v>
      </c>
      <c r="BP1160" s="127"/>
      <c r="BQ1160" s="409"/>
    </row>
    <row r="1161" spans="1:69" s="131" customFormat="1" ht="17.55" hidden="1" customHeight="1">
      <c r="A1161" s="83"/>
      <c r="C1161" s="139" t="str">
        <f t="shared" si="731"/>
        <v>H</v>
      </c>
      <c r="D1161" s="130">
        <f t="shared" si="759"/>
        <v>0</v>
      </c>
      <c r="E1161" s="129" t="str">
        <f t="shared" si="769"/>
        <v>SK JNC</v>
      </c>
      <c r="F1161" s="717"/>
      <c r="G1161" s="123">
        <f t="shared" si="763"/>
        <v>0</v>
      </c>
      <c r="H1161" s="121">
        <f t="shared" si="763"/>
        <v>0</v>
      </c>
      <c r="I1161" s="121">
        <f t="shared" si="763"/>
        <v>0</v>
      </c>
      <c r="J1161" s="121">
        <f t="shared" si="763"/>
        <v>0</v>
      </c>
      <c r="K1161" s="121">
        <f t="shared" si="763"/>
        <v>0</v>
      </c>
      <c r="L1161" s="121">
        <f t="shared" si="763"/>
        <v>0</v>
      </c>
      <c r="M1161" s="121">
        <f t="shared" si="763"/>
        <v>0</v>
      </c>
      <c r="N1161" s="121">
        <f t="shared" si="763"/>
        <v>0</v>
      </c>
      <c r="O1161" s="121">
        <f t="shared" si="763"/>
        <v>0</v>
      </c>
      <c r="P1161" s="126">
        <f t="shared" si="763"/>
        <v>0</v>
      </c>
      <c r="Q1161" s="122"/>
      <c r="R1161" s="408">
        <f t="shared" si="732"/>
        <v>0</v>
      </c>
      <c r="S1161" s="693"/>
      <c r="T1161" s="700">
        <f t="shared" si="764"/>
        <v>0</v>
      </c>
      <c r="U1161" s="701">
        <f t="shared" si="764"/>
        <v>0</v>
      </c>
      <c r="V1161" s="693"/>
      <c r="W1161" s="700">
        <f t="shared" si="765"/>
        <v>0</v>
      </c>
      <c r="X1161" s="126">
        <f t="shared" si="765"/>
        <v>0</v>
      </c>
      <c r="Y1161" s="696">
        <f t="shared" si="733"/>
        <v>0</v>
      </c>
      <c r="Z1161" s="408">
        <f t="shared" si="734"/>
        <v>0</v>
      </c>
      <c r="AA1161" s="127"/>
      <c r="AB1161" s="123">
        <f t="shared" si="766"/>
        <v>0</v>
      </c>
      <c r="AC1161" s="121">
        <f t="shared" si="766"/>
        <v>0</v>
      </c>
      <c r="AD1161" s="121">
        <f t="shared" si="766"/>
        <v>0</v>
      </c>
      <c r="AE1161" s="121">
        <f t="shared" si="766"/>
        <v>0</v>
      </c>
      <c r="AF1161" s="121">
        <f t="shared" si="766"/>
        <v>0</v>
      </c>
      <c r="AG1161" s="121">
        <f t="shared" si="766"/>
        <v>0</v>
      </c>
      <c r="AH1161" s="121">
        <f t="shared" si="766"/>
        <v>0</v>
      </c>
      <c r="AI1161" s="121">
        <f t="shared" si="766"/>
        <v>0</v>
      </c>
      <c r="AJ1161" s="121">
        <f t="shared" si="766"/>
        <v>0</v>
      </c>
      <c r="AK1161" s="121">
        <f t="shared" si="766"/>
        <v>0</v>
      </c>
      <c r="AL1161" s="121">
        <f t="shared" si="766"/>
        <v>0</v>
      </c>
      <c r="AM1161" s="121">
        <f t="shared" si="766"/>
        <v>0</v>
      </c>
      <c r="AN1161" s="121">
        <f t="shared" si="766"/>
        <v>0</v>
      </c>
      <c r="AO1161" s="701">
        <f t="shared" si="766"/>
        <v>0</v>
      </c>
      <c r="AP1161" s="122"/>
      <c r="AQ1161" s="123">
        <f t="shared" si="767"/>
        <v>0</v>
      </c>
      <c r="AR1161" s="121">
        <f t="shared" si="767"/>
        <v>0</v>
      </c>
      <c r="AS1161" s="121">
        <f t="shared" si="767"/>
        <v>0</v>
      </c>
      <c r="AT1161" s="121">
        <f t="shared" si="767"/>
        <v>0</v>
      </c>
      <c r="AU1161" s="121">
        <f t="shared" si="767"/>
        <v>0</v>
      </c>
      <c r="AV1161" s="121">
        <f t="shared" si="767"/>
        <v>0</v>
      </c>
      <c r="AW1161" s="121">
        <f t="shared" si="767"/>
        <v>0</v>
      </c>
      <c r="AX1161" s="121">
        <f t="shared" si="767"/>
        <v>0</v>
      </c>
      <c r="AY1161" s="121">
        <f t="shared" si="767"/>
        <v>0</v>
      </c>
      <c r="AZ1161" s="121">
        <f t="shared" si="767"/>
        <v>0</v>
      </c>
      <c r="BA1161" s="121">
        <f t="shared" si="767"/>
        <v>0</v>
      </c>
      <c r="BB1161" s="121">
        <f t="shared" si="767"/>
        <v>0</v>
      </c>
      <c r="BC1161" s="121">
        <f t="shared" si="767"/>
        <v>0</v>
      </c>
      <c r="BD1161" s="701">
        <f t="shared" si="767"/>
        <v>0</v>
      </c>
      <c r="BE1161" s="693"/>
      <c r="BF1161" s="122">
        <f t="shared" si="735"/>
        <v>0</v>
      </c>
      <c r="BG1161" s="124"/>
      <c r="BH1161" s="122">
        <f t="shared" si="736"/>
        <v>0</v>
      </c>
      <c r="BI1161" s="124"/>
      <c r="BJ1161" s="122">
        <f t="shared" si="737"/>
        <v>0</v>
      </c>
      <c r="BK1161" s="124"/>
      <c r="BL1161" s="125">
        <f t="shared" si="738"/>
        <v>0</v>
      </c>
      <c r="BM1161" s="124"/>
      <c r="BN1161" s="123">
        <f t="shared" si="768"/>
        <v>0</v>
      </c>
      <c r="BO1161" s="126">
        <f t="shared" si="768"/>
        <v>0</v>
      </c>
      <c r="BP1161" s="127"/>
      <c r="BQ1161" s="409"/>
    </row>
    <row r="1162" spans="1:69" s="131" customFormat="1" ht="17.55" hidden="1" customHeight="1">
      <c r="A1162" s="83"/>
      <c r="C1162" s="139" t="str">
        <f t="shared" si="731"/>
        <v>H</v>
      </c>
      <c r="D1162" s="130">
        <f t="shared" si="759"/>
        <v>0</v>
      </c>
      <c r="E1162" s="129" t="str">
        <f t="shared" si="769"/>
        <v>Solus AM</v>
      </c>
      <c r="F1162" s="717"/>
      <c r="G1162" s="123">
        <f t="shared" si="763"/>
        <v>0</v>
      </c>
      <c r="H1162" s="121">
        <f t="shared" si="763"/>
        <v>0</v>
      </c>
      <c r="I1162" s="121">
        <f t="shared" si="763"/>
        <v>0</v>
      </c>
      <c r="J1162" s="121">
        <f t="shared" si="763"/>
        <v>0</v>
      </c>
      <c r="K1162" s="121">
        <f t="shared" si="763"/>
        <v>0</v>
      </c>
      <c r="L1162" s="121">
        <f t="shared" si="763"/>
        <v>0</v>
      </c>
      <c r="M1162" s="121">
        <f t="shared" si="763"/>
        <v>0</v>
      </c>
      <c r="N1162" s="121">
        <f t="shared" si="763"/>
        <v>0</v>
      </c>
      <c r="O1162" s="121">
        <f t="shared" si="763"/>
        <v>0</v>
      </c>
      <c r="P1162" s="126">
        <f t="shared" si="763"/>
        <v>0</v>
      </c>
      <c r="Q1162" s="122"/>
      <c r="R1162" s="408">
        <f t="shared" si="732"/>
        <v>0</v>
      </c>
      <c r="S1162" s="693"/>
      <c r="T1162" s="700">
        <f t="shared" si="764"/>
        <v>0</v>
      </c>
      <c r="U1162" s="701">
        <f t="shared" si="764"/>
        <v>0</v>
      </c>
      <c r="V1162" s="693"/>
      <c r="W1162" s="700">
        <f t="shared" si="765"/>
        <v>0</v>
      </c>
      <c r="X1162" s="126">
        <f t="shared" si="765"/>
        <v>0</v>
      </c>
      <c r="Y1162" s="696">
        <f t="shared" si="733"/>
        <v>0</v>
      </c>
      <c r="Z1162" s="408">
        <f t="shared" si="734"/>
        <v>0</v>
      </c>
      <c r="AA1162" s="127"/>
      <c r="AB1162" s="123">
        <f t="shared" si="766"/>
        <v>0</v>
      </c>
      <c r="AC1162" s="121">
        <f t="shared" si="766"/>
        <v>0</v>
      </c>
      <c r="AD1162" s="121">
        <f t="shared" si="766"/>
        <v>0</v>
      </c>
      <c r="AE1162" s="121">
        <f t="shared" si="766"/>
        <v>0</v>
      </c>
      <c r="AF1162" s="121">
        <f t="shared" si="766"/>
        <v>0</v>
      </c>
      <c r="AG1162" s="121">
        <f t="shared" si="766"/>
        <v>0</v>
      </c>
      <c r="AH1162" s="121">
        <f t="shared" si="766"/>
        <v>0</v>
      </c>
      <c r="AI1162" s="121">
        <f t="shared" si="766"/>
        <v>0</v>
      </c>
      <c r="AJ1162" s="121">
        <f t="shared" si="766"/>
        <v>0</v>
      </c>
      <c r="AK1162" s="121">
        <f t="shared" si="766"/>
        <v>0</v>
      </c>
      <c r="AL1162" s="121">
        <f t="shared" si="766"/>
        <v>0</v>
      </c>
      <c r="AM1162" s="121">
        <f t="shared" si="766"/>
        <v>0</v>
      </c>
      <c r="AN1162" s="121">
        <f t="shared" si="766"/>
        <v>0</v>
      </c>
      <c r="AO1162" s="701">
        <f t="shared" si="766"/>
        <v>0</v>
      </c>
      <c r="AP1162" s="122"/>
      <c r="AQ1162" s="123">
        <f t="shared" si="767"/>
        <v>0</v>
      </c>
      <c r="AR1162" s="121">
        <f t="shared" si="767"/>
        <v>0</v>
      </c>
      <c r="AS1162" s="121">
        <f t="shared" si="767"/>
        <v>0</v>
      </c>
      <c r="AT1162" s="121">
        <f t="shared" si="767"/>
        <v>0</v>
      </c>
      <c r="AU1162" s="121">
        <f t="shared" si="767"/>
        <v>0</v>
      </c>
      <c r="AV1162" s="121">
        <f t="shared" si="767"/>
        <v>0</v>
      </c>
      <c r="AW1162" s="121">
        <f t="shared" si="767"/>
        <v>0</v>
      </c>
      <c r="AX1162" s="121">
        <f t="shared" si="767"/>
        <v>0</v>
      </c>
      <c r="AY1162" s="121">
        <f t="shared" si="767"/>
        <v>0</v>
      </c>
      <c r="AZ1162" s="121">
        <f t="shared" si="767"/>
        <v>0</v>
      </c>
      <c r="BA1162" s="121">
        <f t="shared" si="767"/>
        <v>0</v>
      </c>
      <c r="BB1162" s="121">
        <f t="shared" si="767"/>
        <v>0</v>
      </c>
      <c r="BC1162" s="121">
        <f t="shared" si="767"/>
        <v>0</v>
      </c>
      <c r="BD1162" s="701">
        <f t="shared" si="767"/>
        <v>0</v>
      </c>
      <c r="BE1162" s="693"/>
      <c r="BF1162" s="122">
        <f t="shared" si="735"/>
        <v>0</v>
      </c>
      <c r="BG1162" s="124"/>
      <c r="BH1162" s="122">
        <f t="shared" si="736"/>
        <v>0</v>
      </c>
      <c r="BI1162" s="124"/>
      <c r="BJ1162" s="122">
        <f t="shared" si="737"/>
        <v>0</v>
      </c>
      <c r="BK1162" s="124"/>
      <c r="BL1162" s="125">
        <f t="shared" si="738"/>
        <v>0</v>
      </c>
      <c r="BM1162" s="124"/>
      <c r="BN1162" s="123">
        <f t="shared" si="768"/>
        <v>0</v>
      </c>
      <c r="BO1162" s="126">
        <f t="shared" si="768"/>
        <v>0</v>
      </c>
      <c r="BP1162" s="127"/>
      <c r="BQ1162" s="409"/>
    </row>
    <row r="1163" spans="1:69" s="131" customFormat="1" ht="17.55" hidden="1" customHeight="1">
      <c r="A1163" s="83"/>
      <c r="C1163" s="139" t="str">
        <f t="shared" si="731"/>
        <v>H</v>
      </c>
      <c r="D1163" s="130">
        <f t="shared" si="759"/>
        <v>0</v>
      </c>
      <c r="E1163" s="129">
        <f t="shared" si="769"/>
        <v>0</v>
      </c>
      <c r="F1163" s="717"/>
      <c r="G1163" s="123">
        <f t="shared" si="763"/>
        <v>0</v>
      </c>
      <c r="H1163" s="121">
        <f t="shared" si="763"/>
        <v>0</v>
      </c>
      <c r="I1163" s="121">
        <f t="shared" si="763"/>
        <v>0</v>
      </c>
      <c r="J1163" s="121">
        <f t="shared" si="763"/>
        <v>0</v>
      </c>
      <c r="K1163" s="121">
        <f t="shared" si="763"/>
        <v>0</v>
      </c>
      <c r="L1163" s="121">
        <f t="shared" si="763"/>
        <v>0</v>
      </c>
      <c r="M1163" s="121">
        <f t="shared" si="763"/>
        <v>0</v>
      </c>
      <c r="N1163" s="121">
        <f t="shared" si="763"/>
        <v>0</v>
      </c>
      <c r="O1163" s="121">
        <f t="shared" si="763"/>
        <v>0</v>
      </c>
      <c r="P1163" s="126">
        <f t="shared" si="763"/>
        <v>0</v>
      </c>
      <c r="Q1163" s="122"/>
      <c r="R1163" s="408">
        <f t="shared" si="732"/>
        <v>0</v>
      </c>
      <c r="S1163" s="693"/>
      <c r="T1163" s="700">
        <f t="shared" si="764"/>
        <v>0</v>
      </c>
      <c r="U1163" s="701">
        <f t="shared" si="764"/>
        <v>0</v>
      </c>
      <c r="V1163" s="693"/>
      <c r="W1163" s="700">
        <f t="shared" si="765"/>
        <v>0</v>
      </c>
      <c r="X1163" s="126">
        <f t="shared" si="765"/>
        <v>0</v>
      </c>
      <c r="Y1163" s="696">
        <f t="shared" si="733"/>
        <v>0</v>
      </c>
      <c r="Z1163" s="408">
        <f t="shared" si="734"/>
        <v>0</v>
      </c>
      <c r="AA1163" s="127"/>
      <c r="AB1163" s="123">
        <f t="shared" si="766"/>
        <v>0</v>
      </c>
      <c r="AC1163" s="121">
        <f t="shared" si="766"/>
        <v>0</v>
      </c>
      <c r="AD1163" s="121">
        <f t="shared" si="766"/>
        <v>0</v>
      </c>
      <c r="AE1163" s="121">
        <f t="shared" si="766"/>
        <v>0</v>
      </c>
      <c r="AF1163" s="121">
        <f t="shared" si="766"/>
        <v>0</v>
      </c>
      <c r="AG1163" s="121">
        <f t="shared" si="766"/>
        <v>0</v>
      </c>
      <c r="AH1163" s="121">
        <f t="shared" si="766"/>
        <v>0</v>
      </c>
      <c r="AI1163" s="121">
        <f t="shared" si="766"/>
        <v>0</v>
      </c>
      <c r="AJ1163" s="121">
        <f t="shared" si="766"/>
        <v>0</v>
      </c>
      <c r="AK1163" s="121">
        <f t="shared" si="766"/>
        <v>0</v>
      </c>
      <c r="AL1163" s="121">
        <f t="shared" si="766"/>
        <v>0</v>
      </c>
      <c r="AM1163" s="121">
        <f t="shared" si="766"/>
        <v>0</v>
      </c>
      <c r="AN1163" s="121">
        <f t="shared" si="766"/>
        <v>0</v>
      </c>
      <c r="AO1163" s="701">
        <f t="shared" si="766"/>
        <v>0</v>
      </c>
      <c r="AP1163" s="122"/>
      <c r="AQ1163" s="123">
        <f t="shared" si="767"/>
        <v>0</v>
      </c>
      <c r="AR1163" s="121">
        <f t="shared" si="767"/>
        <v>0</v>
      </c>
      <c r="AS1163" s="121">
        <f t="shared" si="767"/>
        <v>0</v>
      </c>
      <c r="AT1163" s="121">
        <f t="shared" si="767"/>
        <v>0</v>
      </c>
      <c r="AU1163" s="121">
        <f t="shared" si="767"/>
        <v>0</v>
      </c>
      <c r="AV1163" s="121">
        <f t="shared" si="767"/>
        <v>0</v>
      </c>
      <c r="AW1163" s="121">
        <f t="shared" si="767"/>
        <v>0</v>
      </c>
      <c r="AX1163" s="121">
        <f t="shared" si="767"/>
        <v>0</v>
      </c>
      <c r="AY1163" s="121">
        <f t="shared" si="767"/>
        <v>0</v>
      </c>
      <c r="AZ1163" s="121">
        <f t="shared" si="767"/>
        <v>0</v>
      </c>
      <c r="BA1163" s="121">
        <f t="shared" si="767"/>
        <v>0</v>
      </c>
      <c r="BB1163" s="121">
        <f t="shared" si="767"/>
        <v>0</v>
      </c>
      <c r="BC1163" s="121">
        <f t="shared" si="767"/>
        <v>0</v>
      </c>
      <c r="BD1163" s="701">
        <f t="shared" si="767"/>
        <v>0</v>
      </c>
      <c r="BE1163" s="693"/>
      <c r="BF1163" s="122">
        <f t="shared" si="735"/>
        <v>0</v>
      </c>
      <c r="BG1163" s="124"/>
      <c r="BH1163" s="122">
        <f t="shared" si="736"/>
        <v>0</v>
      </c>
      <c r="BI1163" s="124"/>
      <c r="BJ1163" s="122">
        <f t="shared" si="737"/>
        <v>0</v>
      </c>
      <c r="BK1163" s="124"/>
      <c r="BL1163" s="125">
        <f t="shared" si="738"/>
        <v>0</v>
      </c>
      <c r="BM1163" s="124"/>
      <c r="BN1163" s="123">
        <f t="shared" si="768"/>
        <v>0</v>
      </c>
      <c r="BO1163" s="126">
        <f t="shared" si="768"/>
        <v>0</v>
      </c>
      <c r="BP1163" s="127"/>
      <c r="BQ1163" s="409"/>
    </row>
    <row r="1164" spans="1:69" s="131" customFormat="1" ht="17.55" hidden="1" customHeight="1">
      <c r="A1164" s="83"/>
      <c r="C1164" s="139" t="str">
        <f t="shared" si="731"/>
        <v>H</v>
      </c>
      <c r="D1164" s="130">
        <f t="shared" si="759"/>
        <v>0</v>
      </c>
      <c r="E1164" s="129">
        <f t="shared" si="769"/>
        <v>0</v>
      </c>
      <c r="F1164" s="717"/>
      <c r="G1164" s="123">
        <f t="shared" si="763"/>
        <v>0</v>
      </c>
      <c r="H1164" s="121">
        <f t="shared" si="763"/>
        <v>0</v>
      </c>
      <c r="I1164" s="121">
        <f t="shared" si="763"/>
        <v>0</v>
      </c>
      <c r="J1164" s="121">
        <f t="shared" si="763"/>
        <v>0</v>
      </c>
      <c r="K1164" s="121">
        <f t="shared" si="763"/>
        <v>0</v>
      </c>
      <c r="L1164" s="121">
        <f t="shared" si="763"/>
        <v>0</v>
      </c>
      <c r="M1164" s="121">
        <f t="shared" si="763"/>
        <v>0</v>
      </c>
      <c r="N1164" s="121">
        <f t="shared" si="763"/>
        <v>0</v>
      </c>
      <c r="O1164" s="121">
        <f t="shared" si="763"/>
        <v>0</v>
      </c>
      <c r="P1164" s="126">
        <f t="shared" si="763"/>
        <v>0</v>
      </c>
      <c r="Q1164" s="122"/>
      <c r="R1164" s="408">
        <f t="shared" si="732"/>
        <v>0</v>
      </c>
      <c r="S1164" s="693"/>
      <c r="T1164" s="700">
        <f t="shared" si="764"/>
        <v>0</v>
      </c>
      <c r="U1164" s="701">
        <f t="shared" si="764"/>
        <v>0</v>
      </c>
      <c r="V1164" s="693"/>
      <c r="W1164" s="700">
        <f t="shared" si="765"/>
        <v>0</v>
      </c>
      <c r="X1164" s="126">
        <f t="shared" si="765"/>
        <v>0</v>
      </c>
      <c r="Y1164" s="696">
        <f t="shared" si="733"/>
        <v>0</v>
      </c>
      <c r="Z1164" s="408">
        <f t="shared" si="734"/>
        <v>0</v>
      </c>
      <c r="AA1164" s="127"/>
      <c r="AB1164" s="123">
        <f t="shared" si="766"/>
        <v>0</v>
      </c>
      <c r="AC1164" s="121">
        <f t="shared" si="766"/>
        <v>0</v>
      </c>
      <c r="AD1164" s="121">
        <f t="shared" si="766"/>
        <v>0</v>
      </c>
      <c r="AE1164" s="121">
        <f t="shared" si="766"/>
        <v>0</v>
      </c>
      <c r="AF1164" s="121">
        <f t="shared" si="766"/>
        <v>0</v>
      </c>
      <c r="AG1164" s="121">
        <f t="shared" si="766"/>
        <v>0</v>
      </c>
      <c r="AH1164" s="121">
        <f t="shared" si="766"/>
        <v>0</v>
      </c>
      <c r="AI1164" s="121">
        <f t="shared" si="766"/>
        <v>0</v>
      </c>
      <c r="AJ1164" s="121">
        <f t="shared" si="766"/>
        <v>0</v>
      </c>
      <c r="AK1164" s="121">
        <f t="shared" si="766"/>
        <v>0</v>
      </c>
      <c r="AL1164" s="121">
        <f t="shared" si="766"/>
        <v>0</v>
      </c>
      <c r="AM1164" s="121">
        <f t="shared" si="766"/>
        <v>0</v>
      </c>
      <c r="AN1164" s="121">
        <f t="shared" si="766"/>
        <v>0</v>
      </c>
      <c r="AO1164" s="701">
        <f t="shared" si="766"/>
        <v>0</v>
      </c>
      <c r="AP1164" s="122"/>
      <c r="AQ1164" s="123">
        <f t="shared" si="767"/>
        <v>0</v>
      </c>
      <c r="AR1164" s="121">
        <f t="shared" si="767"/>
        <v>0</v>
      </c>
      <c r="AS1164" s="121">
        <f t="shared" si="767"/>
        <v>0</v>
      </c>
      <c r="AT1164" s="121">
        <f t="shared" si="767"/>
        <v>0</v>
      </c>
      <c r="AU1164" s="121">
        <f t="shared" si="767"/>
        <v>0</v>
      </c>
      <c r="AV1164" s="121">
        <f t="shared" si="767"/>
        <v>0</v>
      </c>
      <c r="AW1164" s="121">
        <f t="shared" si="767"/>
        <v>0</v>
      </c>
      <c r="AX1164" s="121">
        <f t="shared" si="767"/>
        <v>0</v>
      </c>
      <c r="AY1164" s="121">
        <f t="shared" si="767"/>
        <v>0</v>
      </c>
      <c r="AZ1164" s="121">
        <f t="shared" si="767"/>
        <v>0</v>
      </c>
      <c r="BA1164" s="121">
        <f t="shared" si="767"/>
        <v>0</v>
      </c>
      <c r="BB1164" s="121">
        <f t="shared" si="767"/>
        <v>0</v>
      </c>
      <c r="BC1164" s="121">
        <f t="shared" si="767"/>
        <v>0</v>
      </c>
      <c r="BD1164" s="701">
        <f t="shared" si="767"/>
        <v>0</v>
      </c>
      <c r="BE1164" s="693"/>
      <c r="BF1164" s="122">
        <f t="shared" si="735"/>
        <v>0</v>
      </c>
      <c r="BG1164" s="124"/>
      <c r="BH1164" s="122">
        <f t="shared" si="736"/>
        <v>0</v>
      </c>
      <c r="BI1164" s="124"/>
      <c r="BJ1164" s="122">
        <f t="shared" si="737"/>
        <v>0</v>
      </c>
      <c r="BK1164" s="124"/>
      <c r="BL1164" s="125">
        <f t="shared" si="738"/>
        <v>0</v>
      </c>
      <c r="BM1164" s="124"/>
      <c r="BN1164" s="123">
        <f t="shared" si="768"/>
        <v>0</v>
      </c>
      <c r="BO1164" s="126">
        <f t="shared" si="768"/>
        <v>0</v>
      </c>
      <c r="BP1164" s="127"/>
      <c r="BQ1164" s="409"/>
    </row>
    <row r="1165" spans="1:69" s="131" customFormat="1" ht="17.55" hidden="1" customHeight="1">
      <c r="A1165" s="83"/>
      <c r="C1165" s="139" t="str">
        <f t="shared" si="731"/>
        <v>H</v>
      </c>
      <c r="D1165" s="130">
        <f t="shared" si="759"/>
        <v>0</v>
      </c>
      <c r="E1165" s="129">
        <f t="shared" si="769"/>
        <v>0</v>
      </c>
      <c r="F1165" s="717"/>
      <c r="G1165" s="123">
        <f t="shared" si="763"/>
        <v>0</v>
      </c>
      <c r="H1165" s="121">
        <f t="shared" si="763"/>
        <v>0</v>
      </c>
      <c r="I1165" s="121">
        <f t="shared" si="763"/>
        <v>0</v>
      </c>
      <c r="J1165" s="121">
        <f t="shared" si="763"/>
        <v>0</v>
      </c>
      <c r="K1165" s="121">
        <f t="shared" si="763"/>
        <v>0</v>
      </c>
      <c r="L1165" s="121">
        <f t="shared" si="763"/>
        <v>0</v>
      </c>
      <c r="M1165" s="121">
        <f t="shared" si="763"/>
        <v>0</v>
      </c>
      <c r="N1165" s="121">
        <f t="shared" si="763"/>
        <v>0</v>
      </c>
      <c r="O1165" s="121">
        <f t="shared" si="763"/>
        <v>0</v>
      </c>
      <c r="P1165" s="126">
        <f t="shared" si="763"/>
        <v>0</v>
      </c>
      <c r="Q1165" s="122"/>
      <c r="R1165" s="408">
        <f t="shared" si="732"/>
        <v>0</v>
      </c>
      <c r="S1165" s="693"/>
      <c r="T1165" s="700">
        <f t="shared" si="764"/>
        <v>0</v>
      </c>
      <c r="U1165" s="701">
        <f t="shared" si="764"/>
        <v>0</v>
      </c>
      <c r="V1165" s="693"/>
      <c r="W1165" s="700">
        <f t="shared" si="765"/>
        <v>0</v>
      </c>
      <c r="X1165" s="126">
        <f t="shared" si="765"/>
        <v>0</v>
      </c>
      <c r="Y1165" s="696">
        <f t="shared" si="733"/>
        <v>0</v>
      </c>
      <c r="Z1165" s="408">
        <f t="shared" si="734"/>
        <v>0</v>
      </c>
      <c r="AA1165" s="127"/>
      <c r="AB1165" s="123">
        <f t="shared" si="766"/>
        <v>0</v>
      </c>
      <c r="AC1165" s="121">
        <f t="shared" si="766"/>
        <v>0</v>
      </c>
      <c r="AD1165" s="121">
        <f t="shared" si="766"/>
        <v>0</v>
      </c>
      <c r="AE1165" s="121">
        <f t="shared" si="766"/>
        <v>0</v>
      </c>
      <c r="AF1165" s="121">
        <f t="shared" si="766"/>
        <v>0</v>
      </c>
      <c r="AG1165" s="121">
        <f t="shared" si="766"/>
        <v>0</v>
      </c>
      <c r="AH1165" s="121">
        <f t="shared" si="766"/>
        <v>0</v>
      </c>
      <c r="AI1165" s="121">
        <f t="shared" si="766"/>
        <v>0</v>
      </c>
      <c r="AJ1165" s="121">
        <f t="shared" si="766"/>
        <v>0</v>
      </c>
      <c r="AK1165" s="121">
        <f t="shared" si="766"/>
        <v>0</v>
      </c>
      <c r="AL1165" s="121">
        <f t="shared" si="766"/>
        <v>0</v>
      </c>
      <c r="AM1165" s="121">
        <f t="shared" si="766"/>
        <v>0</v>
      </c>
      <c r="AN1165" s="121">
        <f t="shared" si="766"/>
        <v>0</v>
      </c>
      <c r="AO1165" s="701">
        <f t="shared" si="766"/>
        <v>0</v>
      </c>
      <c r="AP1165" s="122"/>
      <c r="AQ1165" s="123">
        <f t="shared" si="767"/>
        <v>0</v>
      </c>
      <c r="AR1165" s="121">
        <f t="shared" si="767"/>
        <v>0</v>
      </c>
      <c r="AS1165" s="121">
        <f t="shared" si="767"/>
        <v>0</v>
      </c>
      <c r="AT1165" s="121">
        <f t="shared" si="767"/>
        <v>0</v>
      </c>
      <c r="AU1165" s="121">
        <f t="shared" si="767"/>
        <v>0</v>
      </c>
      <c r="AV1165" s="121">
        <f t="shared" si="767"/>
        <v>0</v>
      </c>
      <c r="AW1165" s="121">
        <f t="shared" si="767"/>
        <v>0</v>
      </c>
      <c r="AX1165" s="121">
        <f t="shared" si="767"/>
        <v>0</v>
      </c>
      <c r="AY1165" s="121">
        <f t="shared" si="767"/>
        <v>0</v>
      </c>
      <c r="AZ1165" s="121">
        <f t="shared" si="767"/>
        <v>0</v>
      </c>
      <c r="BA1165" s="121">
        <f t="shared" si="767"/>
        <v>0</v>
      </c>
      <c r="BB1165" s="121">
        <f t="shared" si="767"/>
        <v>0</v>
      </c>
      <c r="BC1165" s="121">
        <f t="shared" si="767"/>
        <v>0</v>
      </c>
      <c r="BD1165" s="701">
        <f t="shared" si="767"/>
        <v>0</v>
      </c>
      <c r="BE1165" s="693"/>
      <c r="BF1165" s="122">
        <f t="shared" si="735"/>
        <v>0</v>
      </c>
      <c r="BG1165" s="124"/>
      <c r="BH1165" s="122">
        <f t="shared" si="736"/>
        <v>0</v>
      </c>
      <c r="BI1165" s="124"/>
      <c r="BJ1165" s="122">
        <f t="shared" si="737"/>
        <v>0</v>
      </c>
      <c r="BK1165" s="124"/>
      <c r="BL1165" s="125">
        <f t="shared" si="738"/>
        <v>0</v>
      </c>
      <c r="BM1165" s="124"/>
      <c r="BN1165" s="123">
        <f t="shared" si="768"/>
        <v>0</v>
      </c>
      <c r="BO1165" s="126">
        <f t="shared" si="768"/>
        <v>0</v>
      </c>
      <c r="BP1165" s="127"/>
      <c r="BQ1165" s="409"/>
    </row>
    <row r="1166" spans="1:69" s="131" customFormat="1" ht="17.55" hidden="1" customHeight="1">
      <c r="A1166" s="83"/>
      <c r="C1166" s="139" t="str">
        <f t="shared" si="731"/>
        <v>H</v>
      </c>
      <c r="D1166" s="130">
        <f t="shared" si="759"/>
        <v>0</v>
      </c>
      <c r="E1166" s="129">
        <f t="shared" si="769"/>
        <v>0</v>
      </c>
      <c r="F1166" s="717"/>
      <c r="G1166" s="123">
        <f t="shared" ref="G1166:P1175" si="770">SUMIFS(Share, Y, $E$3, Config, $G$11, P, G$15, LType, $D1166, MSup, $E1166)</f>
        <v>0</v>
      </c>
      <c r="H1166" s="121">
        <f t="shared" si="770"/>
        <v>0</v>
      </c>
      <c r="I1166" s="121">
        <f t="shared" si="770"/>
        <v>0</v>
      </c>
      <c r="J1166" s="121">
        <f t="shared" si="770"/>
        <v>0</v>
      </c>
      <c r="K1166" s="121">
        <f t="shared" si="770"/>
        <v>0</v>
      </c>
      <c r="L1166" s="121">
        <f t="shared" si="770"/>
        <v>0</v>
      </c>
      <c r="M1166" s="121">
        <f t="shared" si="770"/>
        <v>0</v>
      </c>
      <c r="N1166" s="121">
        <f t="shared" si="770"/>
        <v>0</v>
      </c>
      <c r="O1166" s="121">
        <f t="shared" si="770"/>
        <v>0</v>
      </c>
      <c r="P1166" s="126">
        <f t="shared" si="770"/>
        <v>0</v>
      </c>
      <c r="Q1166" s="122"/>
      <c r="R1166" s="408">
        <f t="shared" si="732"/>
        <v>0</v>
      </c>
      <c r="S1166" s="693"/>
      <c r="T1166" s="700">
        <f t="shared" si="764"/>
        <v>0</v>
      </c>
      <c r="U1166" s="701">
        <f t="shared" si="764"/>
        <v>0</v>
      </c>
      <c r="V1166" s="693"/>
      <c r="W1166" s="700">
        <f t="shared" si="765"/>
        <v>0</v>
      </c>
      <c r="X1166" s="126">
        <f t="shared" si="765"/>
        <v>0</v>
      </c>
      <c r="Y1166" s="696">
        <f t="shared" si="733"/>
        <v>0</v>
      </c>
      <c r="Z1166" s="408">
        <f t="shared" si="734"/>
        <v>0</v>
      </c>
      <c r="AA1166" s="127"/>
      <c r="AB1166" s="123">
        <f t="shared" ref="AB1166:AO1175" si="771">SUMIFS(Share, Y, $E$3, Config, $AB$11, P, AB$15, LType, $D1166, MSup, $E1166)</f>
        <v>0</v>
      </c>
      <c r="AC1166" s="121">
        <f t="shared" si="771"/>
        <v>0</v>
      </c>
      <c r="AD1166" s="121">
        <f t="shared" si="771"/>
        <v>0</v>
      </c>
      <c r="AE1166" s="121">
        <f t="shared" si="771"/>
        <v>0</v>
      </c>
      <c r="AF1166" s="121">
        <f t="shared" si="771"/>
        <v>0</v>
      </c>
      <c r="AG1166" s="121">
        <f t="shared" si="771"/>
        <v>0</v>
      </c>
      <c r="AH1166" s="121">
        <f t="shared" si="771"/>
        <v>0</v>
      </c>
      <c r="AI1166" s="121">
        <f t="shared" si="771"/>
        <v>0</v>
      </c>
      <c r="AJ1166" s="121">
        <f t="shared" si="771"/>
        <v>0</v>
      </c>
      <c r="AK1166" s="121">
        <f t="shared" si="771"/>
        <v>0</v>
      </c>
      <c r="AL1166" s="121">
        <f t="shared" si="771"/>
        <v>0</v>
      </c>
      <c r="AM1166" s="121">
        <f t="shared" si="771"/>
        <v>0</v>
      </c>
      <c r="AN1166" s="121">
        <f t="shared" si="771"/>
        <v>0</v>
      </c>
      <c r="AO1166" s="701">
        <f t="shared" si="771"/>
        <v>0</v>
      </c>
      <c r="AP1166" s="122"/>
      <c r="AQ1166" s="123">
        <f t="shared" ref="AQ1166:BD1175" si="772">SUMIFS(Share, Y, $E$3, Config, $AQ$11, P, AQ$15, LType, $D1166, MSup, $E1166)</f>
        <v>0</v>
      </c>
      <c r="AR1166" s="121">
        <f t="shared" si="772"/>
        <v>0</v>
      </c>
      <c r="AS1166" s="121">
        <f t="shared" si="772"/>
        <v>0</v>
      </c>
      <c r="AT1166" s="121">
        <f t="shared" si="772"/>
        <v>0</v>
      </c>
      <c r="AU1166" s="121">
        <f t="shared" si="772"/>
        <v>0</v>
      </c>
      <c r="AV1166" s="121">
        <f t="shared" si="772"/>
        <v>0</v>
      </c>
      <c r="AW1166" s="121">
        <f t="shared" si="772"/>
        <v>0</v>
      </c>
      <c r="AX1166" s="121">
        <f t="shared" si="772"/>
        <v>0</v>
      </c>
      <c r="AY1166" s="121">
        <f t="shared" si="772"/>
        <v>0</v>
      </c>
      <c r="AZ1166" s="121">
        <f t="shared" si="772"/>
        <v>0</v>
      </c>
      <c r="BA1166" s="121">
        <f t="shared" si="772"/>
        <v>0</v>
      </c>
      <c r="BB1166" s="121">
        <f t="shared" si="772"/>
        <v>0</v>
      </c>
      <c r="BC1166" s="121">
        <f t="shared" si="772"/>
        <v>0</v>
      </c>
      <c r="BD1166" s="701">
        <f t="shared" si="772"/>
        <v>0</v>
      </c>
      <c r="BE1166" s="693"/>
      <c r="BF1166" s="122">
        <f t="shared" si="735"/>
        <v>0</v>
      </c>
      <c r="BG1166" s="124"/>
      <c r="BH1166" s="122">
        <f t="shared" si="736"/>
        <v>0</v>
      </c>
      <c r="BI1166" s="124"/>
      <c r="BJ1166" s="122">
        <f t="shared" si="737"/>
        <v>0</v>
      </c>
      <c r="BK1166" s="124"/>
      <c r="BL1166" s="125">
        <f t="shared" si="738"/>
        <v>0</v>
      </c>
      <c r="BM1166" s="124"/>
      <c r="BN1166" s="123">
        <f t="shared" si="768"/>
        <v>0</v>
      </c>
      <c r="BO1166" s="126">
        <f t="shared" si="768"/>
        <v>0</v>
      </c>
      <c r="BP1166" s="127"/>
      <c r="BQ1166" s="409"/>
    </row>
    <row r="1167" spans="1:69" s="131" customFormat="1" ht="17.55" hidden="1" customHeight="1">
      <c r="A1167" s="83"/>
      <c r="C1167" s="139" t="str">
        <f t="shared" si="731"/>
        <v>H</v>
      </c>
      <c r="D1167" s="130">
        <f t="shared" si="759"/>
        <v>0</v>
      </c>
      <c r="E1167" s="129">
        <f t="shared" si="769"/>
        <v>0</v>
      </c>
      <c r="F1167" s="717"/>
      <c r="G1167" s="123">
        <f t="shared" si="770"/>
        <v>0</v>
      </c>
      <c r="H1167" s="121">
        <f t="shared" si="770"/>
        <v>0</v>
      </c>
      <c r="I1167" s="121">
        <f t="shared" si="770"/>
        <v>0</v>
      </c>
      <c r="J1167" s="121">
        <f t="shared" si="770"/>
        <v>0</v>
      </c>
      <c r="K1167" s="121">
        <f t="shared" si="770"/>
        <v>0</v>
      </c>
      <c r="L1167" s="121">
        <f t="shared" si="770"/>
        <v>0</v>
      </c>
      <c r="M1167" s="121">
        <f t="shared" si="770"/>
        <v>0</v>
      </c>
      <c r="N1167" s="121">
        <f t="shared" si="770"/>
        <v>0</v>
      </c>
      <c r="O1167" s="121">
        <f t="shared" si="770"/>
        <v>0</v>
      </c>
      <c r="P1167" s="126">
        <f t="shared" si="770"/>
        <v>0</v>
      </c>
      <c r="Q1167" s="122"/>
      <c r="R1167" s="408">
        <f t="shared" si="732"/>
        <v>0</v>
      </c>
      <c r="S1167" s="693"/>
      <c r="T1167" s="700">
        <f t="shared" si="764"/>
        <v>0</v>
      </c>
      <c r="U1167" s="701">
        <f t="shared" si="764"/>
        <v>0</v>
      </c>
      <c r="V1167" s="693"/>
      <c r="W1167" s="700">
        <f t="shared" si="765"/>
        <v>0</v>
      </c>
      <c r="X1167" s="126">
        <f t="shared" si="765"/>
        <v>0</v>
      </c>
      <c r="Y1167" s="696">
        <f t="shared" si="733"/>
        <v>0</v>
      </c>
      <c r="Z1167" s="408">
        <f t="shared" si="734"/>
        <v>0</v>
      </c>
      <c r="AA1167" s="127"/>
      <c r="AB1167" s="123">
        <f t="shared" si="771"/>
        <v>0</v>
      </c>
      <c r="AC1167" s="121">
        <f t="shared" si="771"/>
        <v>0</v>
      </c>
      <c r="AD1167" s="121">
        <f t="shared" si="771"/>
        <v>0</v>
      </c>
      <c r="AE1167" s="121">
        <f t="shared" si="771"/>
        <v>0</v>
      </c>
      <c r="AF1167" s="121">
        <f t="shared" si="771"/>
        <v>0</v>
      </c>
      <c r="AG1167" s="121">
        <f t="shared" si="771"/>
        <v>0</v>
      </c>
      <c r="AH1167" s="121">
        <f t="shared" si="771"/>
        <v>0</v>
      </c>
      <c r="AI1167" s="121">
        <f t="shared" si="771"/>
        <v>0</v>
      </c>
      <c r="AJ1167" s="121">
        <f t="shared" si="771"/>
        <v>0</v>
      </c>
      <c r="AK1167" s="121">
        <f t="shared" si="771"/>
        <v>0</v>
      </c>
      <c r="AL1167" s="121">
        <f t="shared" si="771"/>
        <v>0</v>
      </c>
      <c r="AM1167" s="121">
        <f t="shared" si="771"/>
        <v>0</v>
      </c>
      <c r="AN1167" s="121">
        <f t="shared" si="771"/>
        <v>0</v>
      </c>
      <c r="AO1167" s="701">
        <f t="shared" si="771"/>
        <v>0</v>
      </c>
      <c r="AP1167" s="122"/>
      <c r="AQ1167" s="123">
        <f t="shared" si="772"/>
        <v>0</v>
      </c>
      <c r="AR1167" s="121">
        <f t="shared" si="772"/>
        <v>0</v>
      </c>
      <c r="AS1167" s="121">
        <f t="shared" si="772"/>
        <v>0</v>
      </c>
      <c r="AT1167" s="121">
        <f t="shared" si="772"/>
        <v>0</v>
      </c>
      <c r="AU1167" s="121">
        <f t="shared" si="772"/>
        <v>0</v>
      </c>
      <c r="AV1167" s="121">
        <f t="shared" si="772"/>
        <v>0</v>
      </c>
      <c r="AW1167" s="121">
        <f t="shared" si="772"/>
        <v>0</v>
      </c>
      <c r="AX1167" s="121">
        <f t="shared" si="772"/>
        <v>0</v>
      </c>
      <c r="AY1167" s="121">
        <f t="shared" si="772"/>
        <v>0</v>
      </c>
      <c r="AZ1167" s="121">
        <f t="shared" si="772"/>
        <v>0</v>
      </c>
      <c r="BA1167" s="121">
        <f t="shared" si="772"/>
        <v>0</v>
      </c>
      <c r="BB1167" s="121">
        <f t="shared" si="772"/>
        <v>0</v>
      </c>
      <c r="BC1167" s="121">
        <f t="shared" si="772"/>
        <v>0</v>
      </c>
      <c r="BD1167" s="701">
        <f t="shared" si="772"/>
        <v>0</v>
      </c>
      <c r="BE1167" s="693"/>
      <c r="BF1167" s="122">
        <f t="shared" si="735"/>
        <v>0</v>
      </c>
      <c r="BG1167" s="124"/>
      <c r="BH1167" s="122">
        <f t="shared" si="736"/>
        <v>0</v>
      </c>
      <c r="BI1167" s="124"/>
      <c r="BJ1167" s="122">
        <f t="shared" si="737"/>
        <v>0</v>
      </c>
      <c r="BK1167" s="124"/>
      <c r="BL1167" s="125">
        <f t="shared" si="738"/>
        <v>0</v>
      </c>
      <c r="BM1167" s="124"/>
      <c r="BN1167" s="123">
        <f t="shared" si="768"/>
        <v>0</v>
      </c>
      <c r="BO1167" s="126">
        <f t="shared" si="768"/>
        <v>0</v>
      </c>
      <c r="BP1167" s="127"/>
      <c r="BQ1167" s="409"/>
    </row>
    <row r="1168" spans="1:69" s="131" customFormat="1" ht="17.55" hidden="1" customHeight="1">
      <c r="A1168" s="83"/>
      <c r="C1168" s="139" t="str">
        <f t="shared" ref="C1168:C1231" si="773">IF(SUM(G1168:BP1168)=0, "H", "")</f>
        <v>H</v>
      </c>
      <c r="D1168" s="130">
        <f t="shared" si="759"/>
        <v>0</v>
      </c>
      <c r="E1168" s="129">
        <f t="shared" si="769"/>
        <v>0</v>
      </c>
      <c r="F1168" s="717"/>
      <c r="G1168" s="123">
        <f t="shared" si="770"/>
        <v>0</v>
      </c>
      <c r="H1168" s="121">
        <f t="shared" si="770"/>
        <v>0</v>
      </c>
      <c r="I1168" s="121">
        <f t="shared" si="770"/>
        <v>0</v>
      </c>
      <c r="J1168" s="121">
        <f t="shared" si="770"/>
        <v>0</v>
      </c>
      <c r="K1168" s="121">
        <f t="shared" si="770"/>
        <v>0</v>
      </c>
      <c r="L1168" s="121">
        <f t="shared" si="770"/>
        <v>0</v>
      </c>
      <c r="M1168" s="121">
        <f t="shared" si="770"/>
        <v>0</v>
      </c>
      <c r="N1168" s="121">
        <f t="shared" si="770"/>
        <v>0</v>
      </c>
      <c r="O1168" s="121">
        <f t="shared" si="770"/>
        <v>0</v>
      </c>
      <c r="P1168" s="126">
        <f t="shared" si="770"/>
        <v>0</v>
      </c>
      <c r="Q1168" s="122"/>
      <c r="R1168" s="408">
        <f t="shared" ref="R1168:R1231" si="774">SUMIFS(Share, Y, $E$3, Config, $R$11, P, R$15, LType, $D1168, MSup, $E1168)</f>
        <v>0</v>
      </c>
      <c r="S1168" s="693"/>
      <c r="T1168" s="700">
        <f t="shared" si="764"/>
        <v>0</v>
      </c>
      <c r="U1168" s="701">
        <f t="shared" si="764"/>
        <v>0</v>
      </c>
      <c r="V1168" s="693"/>
      <c r="W1168" s="700">
        <f t="shared" si="765"/>
        <v>0</v>
      </c>
      <c r="X1168" s="126">
        <f t="shared" si="765"/>
        <v>0</v>
      </c>
      <c r="Y1168" s="696">
        <f t="shared" ref="Y1168:Y1231" si="775">SUMIF(Y_A_P_T_S,$E$3&amp;"_"&amp;$X$11&amp;"_"&amp;Y$15&amp;"_"&amp;$D1168&amp;"_"&amp;$E1168, Share)</f>
        <v>0</v>
      </c>
      <c r="Z1168" s="408">
        <f t="shared" ref="Z1168:Z1231" si="776">SUMIFS(Share, Y, $E$3, Config, $Z$11, P, Z$15, LType, $D1168, MSup, $E1168)</f>
        <v>0</v>
      </c>
      <c r="AA1168" s="127"/>
      <c r="AB1168" s="123">
        <f t="shared" si="771"/>
        <v>0</v>
      </c>
      <c r="AC1168" s="121">
        <f t="shared" si="771"/>
        <v>0</v>
      </c>
      <c r="AD1168" s="121">
        <f t="shared" si="771"/>
        <v>0</v>
      </c>
      <c r="AE1168" s="121">
        <f t="shared" si="771"/>
        <v>0</v>
      </c>
      <c r="AF1168" s="121">
        <f t="shared" si="771"/>
        <v>0</v>
      </c>
      <c r="AG1168" s="121">
        <f t="shared" si="771"/>
        <v>0</v>
      </c>
      <c r="AH1168" s="121">
        <f t="shared" si="771"/>
        <v>0</v>
      </c>
      <c r="AI1168" s="121">
        <f t="shared" si="771"/>
        <v>0</v>
      </c>
      <c r="AJ1168" s="121">
        <f t="shared" si="771"/>
        <v>0</v>
      </c>
      <c r="AK1168" s="121">
        <f t="shared" si="771"/>
        <v>0</v>
      </c>
      <c r="AL1168" s="121">
        <f t="shared" si="771"/>
        <v>0</v>
      </c>
      <c r="AM1168" s="121">
        <f t="shared" si="771"/>
        <v>0</v>
      </c>
      <c r="AN1168" s="121">
        <f t="shared" si="771"/>
        <v>0</v>
      </c>
      <c r="AO1168" s="701">
        <f t="shared" si="771"/>
        <v>0</v>
      </c>
      <c r="AP1168" s="122"/>
      <c r="AQ1168" s="123">
        <f t="shared" si="772"/>
        <v>0</v>
      </c>
      <c r="AR1168" s="121">
        <f t="shared" si="772"/>
        <v>0</v>
      </c>
      <c r="AS1168" s="121">
        <f t="shared" si="772"/>
        <v>0</v>
      </c>
      <c r="AT1168" s="121">
        <f t="shared" si="772"/>
        <v>0</v>
      </c>
      <c r="AU1168" s="121">
        <f t="shared" si="772"/>
        <v>0</v>
      </c>
      <c r="AV1168" s="121">
        <f t="shared" si="772"/>
        <v>0</v>
      </c>
      <c r="AW1168" s="121">
        <f t="shared" si="772"/>
        <v>0</v>
      </c>
      <c r="AX1168" s="121">
        <f t="shared" si="772"/>
        <v>0</v>
      </c>
      <c r="AY1168" s="121">
        <f t="shared" si="772"/>
        <v>0</v>
      </c>
      <c r="AZ1168" s="121">
        <f t="shared" si="772"/>
        <v>0</v>
      </c>
      <c r="BA1168" s="121">
        <f t="shared" si="772"/>
        <v>0</v>
      </c>
      <c r="BB1168" s="121">
        <f t="shared" si="772"/>
        <v>0</v>
      </c>
      <c r="BC1168" s="121">
        <f t="shared" si="772"/>
        <v>0</v>
      </c>
      <c r="BD1168" s="701">
        <f t="shared" si="772"/>
        <v>0</v>
      </c>
      <c r="BE1168" s="693"/>
      <c r="BF1168" s="122">
        <f t="shared" ref="BF1168:BF1231" si="777">SUMIFS(Share, Y, $E$3, Config, $BF$11, P, BF$15, LType, $D1168, MSup, $E1168)</f>
        <v>0</v>
      </c>
      <c r="BG1168" s="124"/>
      <c r="BH1168" s="122">
        <f t="shared" ref="BH1168:BH1231" si="778">SUMIFS(Share, Y, $E$3, Config, $BH$11, P, BH$15, LType, $D1168, MSup, $E1168)</f>
        <v>0</v>
      </c>
      <c r="BI1168" s="124"/>
      <c r="BJ1168" s="122">
        <f t="shared" ref="BJ1168:BJ1231" si="779">SUMIFS(Share, Y, $E$3, Config, $BJ$11, P, BJ$15, LType, $D1168, MSup, $E1168)</f>
        <v>0</v>
      </c>
      <c r="BK1168" s="124"/>
      <c r="BL1168" s="125">
        <f t="shared" ref="BL1168:BL1231" si="780">SUMIFS(Share, Y, $E$3, Config, $BL$11, P, BL$15, LType, $D1168, MSup, $E1168)</f>
        <v>0</v>
      </c>
      <c r="BM1168" s="124"/>
      <c r="BN1168" s="123">
        <f t="shared" si="768"/>
        <v>0</v>
      </c>
      <c r="BO1168" s="126">
        <f t="shared" si="768"/>
        <v>0</v>
      </c>
      <c r="BP1168" s="127"/>
      <c r="BQ1168" s="409"/>
    </row>
    <row r="1169" spans="1:69" s="131" customFormat="1" ht="17.55" hidden="1" customHeight="1">
      <c r="A1169" s="83"/>
      <c r="C1169" s="139" t="str">
        <f t="shared" si="773"/>
        <v>H</v>
      </c>
      <c r="D1169" s="130">
        <f t="shared" si="759"/>
        <v>0</v>
      </c>
      <c r="E1169" s="129">
        <f t="shared" si="769"/>
        <v>0</v>
      </c>
      <c r="F1169" s="717"/>
      <c r="G1169" s="123">
        <f t="shared" si="770"/>
        <v>0</v>
      </c>
      <c r="H1169" s="121">
        <f t="shared" si="770"/>
        <v>0</v>
      </c>
      <c r="I1169" s="121">
        <f t="shared" si="770"/>
        <v>0</v>
      </c>
      <c r="J1169" s="121">
        <f t="shared" si="770"/>
        <v>0</v>
      </c>
      <c r="K1169" s="121">
        <f t="shared" si="770"/>
        <v>0</v>
      </c>
      <c r="L1169" s="121">
        <f t="shared" si="770"/>
        <v>0</v>
      </c>
      <c r="M1169" s="121">
        <f t="shared" si="770"/>
        <v>0</v>
      </c>
      <c r="N1169" s="121">
        <f t="shared" si="770"/>
        <v>0</v>
      </c>
      <c r="O1169" s="121">
        <f t="shared" si="770"/>
        <v>0</v>
      </c>
      <c r="P1169" s="126">
        <f t="shared" si="770"/>
        <v>0</v>
      </c>
      <c r="Q1169" s="122"/>
      <c r="R1169" s="408">
        <f t="shared" si="774"/>
        <v>0</v>
      </c>
      <c r="S1169" s="693"/>
      <c r="T1169" s="700">
        <f t="shared" si="764"/>
        <v>0</v>
      </c>
      <c r="U1169" s="701">
        <f t="shared" si="764"/>
        <v>0</v>
      </c>
      <c r="V1169" s="693"/>
      <c r="W1169" s="700">
        <f t="shared" si="765"/>
        <v>0</v>
      </c>
      <c r="X1169" s="126">
        <f t="shared" si="765"/>
        <v>0</v>
      </c>
      <c r="Y1169" s="696">
        <f t="shared" si="775"/>
        <v>0</v>
      </c>
      <c r="Z1169" s="408">
        <f t="shared" si="776"/>
        <v>0</v>
      </c>
      <c r="AA1169" s="127"/>
      <c r="AB1169" s="123">
        <f t="shared" si="771"/>
        <v>0</v>
      </c>
      <c r="AC1169" s="121">
        <f t="shared" si="771"/>
        <v>0</v>
      </c>
      <c r="AD1169" s="121">
        <f t="shared" si="771"/>
        <v>0</v>
      </c>
      <c r="AE1169" s="121">
        <f t="shared" si="771"/>
        <v>0</v>
      </c>
      <c r="AF1169" s="121">
        <f t="shared" si="771"/>
        <v>0</v>
      </c>
      <c r="AG1169" s="121">
        <f t="shared" si="771"/>
        <v>0</v>
      </c>
      <c r="AH1169" s="121">
        <f t="shared" si="771"/>
        <v>0</v>
      </c>
      <c r="AI1169" s="121">
        <f t="shared" si="771"/>
        <v>0</v>
      </c>
      <c r="AJ1169" s="121">
        <f t="shared" si="771"/>
        <v>0</v>
      </c>
      <c r="AK1169" s="121">
        <f t="shared" si="771"/>
        <v>0</v>
      </c>
      <c r="AL1169" s="121">
        <f t="shared" si="771"/>
        <v>0</v>
      </c>
      <c r="AM1169" s="121">
        <f t="shared" si="771"/>
        <v>0</v>
      </c>
      <c r="AN1169" s="121">
        <f t="shared" si="771"/>
        <v>0</v>
      </c>
      <c r="AO1169" s="701">
        <f t="shared" si="771"/>
        <v>0</v>
      </c>
      <c r="AP1169" s="122"/>
      <c r="AQ1169" s="123">
        <f t="shared" si="772"/>
        <v>0</v>
      </c>
      <c r="AR1169" s="121">
        <f t="shared" si="772"/>
        <v>0</v>
      </c>
      <c r="AS1169" s="121">
        <f t="shared" si="772"/>
        <v>0</v>
      </c>
      <c r="AT1169" s="121">
        <f t="shared" si="772"/>
        <v>0</v>
      </c>
      <c r="AU1169" s="121">
        <f t="shared" si="772"/>
        <v>0</v>
      </c>
      <c r="AV1169" s="121">
        <f t="shared" si="772"/>
        <v>0</v>
      </c>
      <c r="AW1169" s="121">
        <f t="shared" si="772"/>
        <v>0</v>
      </c>
      <c r="AX1169" s="121">
        <f t="shared" si="772"/>
        <v>0</v>
      </c>
      <c r="AY1169" s="121">
        <f t="shared" si="772"/>
        <v>0</v>
      </c>
      <c r="AZ1169" s="121">
        <f t="shared" si="772"/>
        <v>0</v>
      </c>
      <c r="BA1169" s="121">
        <f t="shared" si="772"/>
        <v>0</v>
      </c>
      <c r="BB1169" s="121">
        <f t="shared" si="772"/>
        <v>0</v>
      </c>
      <c r="BC1169" s="121">
        <f t="shared" si="772"/>
        <v>0</v>
      </c>
      <c r="BD1169" s="701">
        <f t="shared" si="772"/>
        <v>0</v>
      </c>
      <c r="BE1169" s="693"/>
      <c r="BF1169" s="122">
        <f t="shared" si="777"/>
        <v>0</v>
      </c>
      <c r="BG1169" s="124"/>
      <c r="BH1169" s="122">
        <f t="shared" si="778"/>
        <v>0</v>
      </c>
      <c r="BI1169" s="124"/>
      <c r="BJ1169" s="122">
        <f t="shared" si="779"/>
        <v>0</v>
      </c>
      <c r="BK1169" s="124"/>
      <c r="BL1169" s="125">
        <f t="shared" si="780"/>
        <v>0</v>
      </c>
      <c r="BM1169" s="124"/>
      <c r="BN1169" s="123">
        <f t="shared" si="768"/>
        <v>0</v>
      </c>
      <c r="BO1169" s="126">
        <f t="shared" si="768"/>
        <v>0</v>
      </c>
      <c r="BP1169" s="127"/>
      <c r="BQ1169" s="409"/>
    </row>
    <row r="1170" spans="1:69" s="58" customFormat="1" ht="17.55" hidden="1" customHeight="1">
      <c r="A1170"/>
      <c r="B1170"/>
      <c r="C1170" s="139" t="str">
        <f t="shared" si="773"/>
        <v>H</v>
      </c>
      <c r="D1170" s="130">
        <f>$D1159</f>
        <v>0</v>
      </c>
      <c r="E1170" s="129" t="str">
        <f t="shared" ref="E1170:E1194" si="781">E575</f>
        <v>Unknown</v>
      </c>
      <c r="F1170" s="717"/>
      <c r="G1170" s="123">
        <f t="shared" si="770"/>
        <v>0</v>
      </c>
      <c r="H1170" s="121">
        <f t="shared" si="770"/>
        <v>0</v>
      </c>
      <c r="I1170" s="121">
        <f t="shared" si="770"/>
        <v>0</v>
      </c>
      <c r="J1170" s="121">
        <f t="shared" si="770"/>
        <v>0</v>
      </c>
      <c r="K1170" s="121">
        <f t="shared" si="770"/>
        <v>0</v>
      </c>
      <c r="L1170" s="121">
        <f t="shared" si="770"/>
        <v>0</v>
      </c>
      <c r="M1170" s="121">
        <f t="shared" si="770"/>
        <v>0</v>
      </c>
      <c r="N1170" s="121">
        <f t="shared" si="770"/>
        <v>0</v>
      </c>
      <c r="O1170" s="121">
        <f t="shared" si="770"/>
        <v>0</v>
      </c>
      <c r="P1170" s="126">
        <f t="shared" si="770"/>
        <v>0</v>
      </c>
      <c r="Q1170" s="122"/>
      <c r="R1170" s="408">
        <f t="shared" si="774"/>
        <v>0</v>
      </c>
      <c r="S1170" s="127"/>
      <c r="T1170" s="700">
        <f t="shared" si="764"/>
        <v>0</v>
      </c>
      <c r="U1170" s="701">
        <f t="shared" si="764"/>
        <v>0</v>
      </c>
      <c r="V1170" s="693"/>
      <c r="W1170" s="700">
        <f t="shared" si="765"/>
        <v>0</v>
      </c>
      <c r="X1170" s="126">
        <f t="shared" si="765"/>
        <v>0</v>
      </c>
      <c r="Y1170" s="696">
        <f t="shared" si="775"/>
        <v>0</v>
      </c>
      <c r="Z1170" s="128">
        <f t="shared" si="776"/>
        <v>0</v>
      </c>
      <c r="AA1170" s="127"/>
      <c r="AB1170" s="123">
        <f t="shared" si="771"/>
        <v>0</v>
      </c>
      <c r="AC1170" s="121">
        <f t="shared" si="771"/>
        <v>0</v>
      </c>
      <c r="AD1170" s="121">
        <f t="shared" si="771"/>
        <v>0</v>
      </c>
      <c r="AE1170" s="121">
        <f t="shared" si="771"/>
        <v>0</v>
      </c>
      <c r="AF1170" s="121">
        <f t="shared" si="771"/>
        <v>0</v>
      </c>
      <c r="AG1170" s="121">
        <f t="shared" si="771"/>
        <v>0</v>
      </c>
      <c r="AH1170" s="121">
        <f t="shared" si="771"/>
        <v>0</v>
      </c>
      <c r="AI1170" s="121">
        <f t="shared" si="771"/>
        <v>0</v>
      </c>
      <c r="AJ1170" s="121">
        <f t="shared" si="771"/>
        <v>0</v>
      </c>
      <c r="AK1170" s="121">
        <f t="shared" si="771"/>
        <v>0</v>
      </c>
      <c r="AL1170" s="121">
        <f t="shared" si="771"/>
        <v>0</v>
      </c>
      <c r="AM1170" s="121">
        <f t="shared" si="771"/>
        <v>0</v>
      </c>
      <c r="AN1170" s="121">
        <f t="shared" si="771"/>
        <v>0</v>
      </c>
      <c r="AO1170" s="701">
        <f t="shared" si="771"/>
        <v>0</v>
      </c>
      <c r="AP1170" s="122"/>
      <c r="AQ1170" s="123">
        <f t="shared" si="772"/>
        <v>0</v>
      </c>
      <c r="AR1170" s="121">
        <f t="shared" si="772"/>
        <v>0</v>
      </c>
      <c r="AS1170" s="121">
        <f t="shared" si="772"/>
        <v>0</v>
      </c>
      <c r="AT1170" s="121">
        <f t="shared" si="772"/>
        <v>0</v>
      </c>
      <c r="AU1170" s="121">
        <f t="shared" si="772"/>
        <v>0</v>
      </c>
      <c r="AV1170" s="121">
        <f t="shared" si="772"/>
        <v>0</v>
      </c>
      <c r="AW1170" s="121">
        <f t="shared" si="772"/>
        <v>0</v>
      </c>
      <c r="AX1170" s="121">
        <f t="shared" si="772"/>
        <v>0</v>
      </c>
      <c r="AY1170" s="121">
        <f t="shared" si="772"/>
        <v>0</v>
      </c>
      <c r="AZ1170" s="121">
        <f t="shared" si="772"/>
        <v>0</v>
      </c>
      <c r="BA1170" s="121">
        <f t="shared" si="772"/>
        <v>0</v>
      </c>
      <c r="BB1170" s="121">
        <f t="shared" si="772"/>
        <v>0</v>
      </c>
      <c r="BC1170" s="121">
        <f t="shared" si="772"/>
        <v>0</v>
      </c>
      <c r="BD1170" s="701">
        <f t="shared" si="772"/>
        <v>0</v>
      </c>
      <c r="BE1170" s="693"/>
      <c r="BF1170" s="122">
        <f t="shared" si="777"/>
        <v>0</v>
      </c>
      <c r="BG1170" s="124"/>
      <c r="BH1170" s="122">
        <f t="shared" si="778"/>
        <v>0</v>
      </c>
      <c r="BI1170" s="124"/>
      <c r="BJ1170" s="122">
        <f t="shared" si="779"/>
        <v>0</v>
      </c>
      <c r="BK1170" s="124"/>
      <c r="BL1170" s="125">
        <f t="shared" si="780"/>
        <v>0</v>
      </c>
      <c r="BM1170" s="124"/>
      <c r="BN1170" s="123">
        <f t="shared" si="768"/>
        <v>0</v>
      </c>
      <c r="BO1170" s="126">
        <f t="shared" si="768"/>
        <v>0</v>
      </c>
      <c r="BP1170" s="127"/>
      <c r="BQ1170" s="410"/>
    </row>
    <row r="1171" spans="1:69" s="58" customFormat="1" ht="17.55" hidden="1" customHeight="1">
      <c r="A1171"/>
      <c r="B1171"/>
      <c r="C1171" s="139" t="str">
        <f t="shared" si="773"/>
        <v>H</v>
      </c>
      <c r="D1171" s="130">
        <f>Parameter!G108</f>
        <v>0</v>
      </c>
      <c r="E1171" s="129" t="str">
        <f t="shared" si="781"/>
        <v>Aglaia Tech</v>
      </c>
      <c r="F1171" s="717"/>
      <c r="G1171" s="123">
        <f t="shared" si="770"/>
        <v>0</v>
      </c>
      <c r="H1171" s="121">
        <f t="shared" si="770"/>
        <v>0</v>
      </c>
      <c r="I1171" s="121">
        <f t="shared" si="770"/>
        <v>0</v>
      </c>
      <c r="J1171" s="121">
        <f t="shared" si="770"/>
        <v>0</v>
      </c>
      <c r="K1171" s="121">
        <f t="shared" si="770"/>
        <v>0</v>
      </c>
      <c r="L1171" s="121">
        <f t="shared" si="770"/>
        <v>0</v>
      </c>
      <c r="M1171" s="121">
        <f t="shared" si="770"/>
        <v>0</v>
      </c>
      <c r="N1171" s="121">
        <f t="shared" si="770"/>
        <v>0</v>
      </c>
      <c r="O1171" s="121">
        <f t="shared" si="770"/>
        <v>0</v>
      </c>
      <c r="P1171" s="126">
        <f t="shared" si="770"/>
        <v>0</v>
      </c>
      <c r="Q1171" s="122"/>
      <c r="R1171" s="408">
        <f t="shared" si="774"/>
        <v>0</v>
      </c>
      <c r="S1171" s="127"/>
      <c r="T1171" s="700">
        <f t="shared" si="764"/>
        <v>0</v>
      </c>
      <c r="U1171" s="701">
        <f t="shared" si="764"/>
        <v>0</v>
      </c>
      <c r="V1171" s="693"/>
      <c r="W1171" s="700">
        <f t="shared" si="765"/>
        <v>0</v>
      </c>
      <c r="X1171" s="126">
        <f t="shared" si="765"/>
        <v>0</v>
      </c>
      <c r="Y1171" s="696">
        <f t="shared" si="775"/>
        <v>0</v>
      </c>
      <c r="Z1171" s="128">
        <f t="shared" si="776"/>
        <v>0</v>
      </c>
      <c r="AA1171" s="127"/>
      <c r="AB1171" s="123">
        <f t="shared" si="771"/>
        <v>0</v>
      </c>
      <c r="AC1171" s="121">
        <f t="shared" si="771"/>
        <v>0</v>
      </c>
      <c r="AD1171" s="121">
        <f t="shared" si="771"/>
        <v>0</v>
      </c>
      <c r="AE1171" s="121">
        <f t="shared" si="771"/>
        <v>0</v>
      </c>
      <c r="AF1171" s="121">
        <f t="shared" si="771"/>
        <v>0</v>
      </c>
      <c r="AG1171" s="121">
        <f t="shared" si="771"/>
        <v>0</v>
      </c>
      <c r="AH1171" s="121">
        <f t="shared" si="771"/>
        <v>0</v>
      </c>
      <c r="AI1171" s="121">
        <f t="shared" si="771"/>
        <v>0</v>
      </c>
      <c r="AJ1171" s="121">
        <f t="shared" si="771"/>
        <v>0</v>
      </c>
      <c r="AK1171" s="121">
        <f t="shared" si="771"/>
        <v>0</v>
      </c>
      <c r="AL1171" s="121">
        <f t="shared" si="771"/>
        <v>0</v>
      </c>
      <c r="AM1171" s="121">
        <f t="shared" si="771"/>
        <v>0</v>
      </c>
      <c r="AN1171" s="121">
        <f t="shared" si="771"/>
        <v>0</v>
      </c>
      <c r="AO1171" s="701">
        <f t="shared" si="771"/>
        <v>0</v>
      </c>
      <c r="AP1171" s="122"/>
      <c r="AQ1171" s="123">
        <f t="shared" si="772"/>
        <v>0</v>
      </c>
      <c r="AR1171" s="121">
        <f t="shared" si="772"/>
        <v>0</v>
      </c>
      <c r="AS1171" s="121">
        <f t="shared" si="772"/>
        <v>0</v>
      </c>
      <c r="AT1171" s="121">
        <f t="shared" si="772"/>
        <v>0</v>
      </c>
      <c r="AU1171" s="121">
        <f t="shared" si="772"/>
        <v>0</v>
      </c>
      <c r="AV1171" s="121">
        <f t="shared" si="772"/>
        <v>0</v>
      </c>
      <c r="AW1171" s="121">
        <f t="shared" si="772"/>
        <v>0</v>
      </c>
      <c r="AX1171" s="121">
        <f t="shared" si="772"/>
        <v>0</v>
      </c>
      <c r="AY1171" s="121">
        <f t="shared" si="772"/>
        <v>0</v>
      </c>
      <c r="AZ1171" s="121">
        <f t="shared" si="772"/>
        <v>0</v>
      </c>
      <c r="BA1171" s="121">
        <f t="shared" si="772"/>
        <v>0</v>
      </c>
      <c r="BB1171" s="121">
        <f t="shared" si="772"/>
        <v>0</v>
      </c>
      <c r="BC1171" s="121">
        <f t="shared" si="772"/>
        <v>0</v>
      </c>
      <c r="BD1171" s="701">
        <f t="shared" si="772"/>
        <v>0</v>
      </c>
      <c r="BE1171" s="693"/>
      <c r="BF1171" s="122">
        <f t="shared" si="777"/>
        <v>0</v>
      </c>
      <c r="BG1171" s="124"/>
      <c r="BH1171" s="122">
        <f t="shared" si="778"/>
        <v>0</v>
      </c>
      <c r="BI1171" s="124"/>
      <c r="BJ1171" s="122">
        <f t="shared" si="779"/>
        <v>0</v>
      </c>
      <c r="BK1171" s="124"/>
      <c r="BL1171" s="125">
        <f t="shared" si="780"/>
        <v>0</v>
      </c>
      <c r="BM1171" s="124"/>
      <c r="BN1171" s="123">
        <f t="shared" si="768"/>
        <v>0</v>
      </c>
      <c r="BO1171" s="126">
        <f t="shared" si="768"/>
        <v>0</v>
      </c>
      <c r="BP1171" s="127"/>
      <c r="BQ1171" s="410"/>
    </row>
    <row r="1172" spans="1:69" s="58" customFormat="1" ht="17.55" hidden="1" customHeight="1">
      <c r="A1172"/>
      <c r="B1172"/>
      <c r="C1172" s="139" t="str">
        <f t="shared" si="773"/>
        <v>H</v>
      </c>
      <c r="D1172" s="130">
        <f t="shared" ref="D1172:D1204" si="782">$D1171</f>
        <v>0</v>
      </c>
      <c r="E1172" s="129" t="str">
        <f t="shared" si="781"/>
        <v>Bayer</v>
      </c>
      <c r="F1172" s="717"/>
      <c r="G1172" s="123">
        <f t="shared" si="770"/>
        <v>0</v>
      </c>
      <c r="H1172" s="121">
        <f t="shared" si="770"/>
        <v>0</v>
      </c>
      <c r="I1172" s="121">
        <f t="shared" si="770"/>
        <v>0</v>
      </c>
      <c r="J1172" s="121">
        <f t="shared" si="770"/>
        <v>0</v>
      </c>
      <c r="K1172" s="121">
        <f t="shared" si="770"/>
        <v>0</v>
      </c>
      <c r="L1172" s="121">
        <f t="shared" si="770"/>
        <v>0</v>
      </c>
      <c r="M1172" s="121">
        <f t="shared" si="770"/>
        <v>0</v>
      </c>
      <c r="N1172" s="121">
        <f t="shared" si="770"/>
        <v>0</v>
      </c>
      <c r="O1172" s="121">
        <f t="shared" si="770"/>
        <v>0</v>
      </c>
      <c r="P1172" s="126">
        <f t="shared" si="770"/>
        <v>0</v>
      </c>
      <c r="Q1172" s="122"/>
      <c r="R1172" s="408">
        <f t="shared" si="774"/>
        <v>0</v>
      </c>
      <c r="S1172" s="127"/>
      <c r="T1172" s="700">
        <f t="shared" si="764"/>
        <v>0</v>
      </c>
      <c r="U1172" s="701">
        <f t="shared" si="764"/>
        <v>0</v>
      </c>
      <c r="V1172" s="693"/>
      <c r="W1172" s="700">
        <f t="shared" si="765"/>
        <v>0</v>
      </c>
      <c r="X1172" s="126">
        <f t="shared" si="765"/>
        <v>0</v>
      </c>
      <c r="Y1172" s="696">
        <f t="shared" si="775"/>
        <v>0</v>
      </c>
      <c r="Z1172" s="128">
        <f t="shared" si="776"/>
        <v>0</v>
      </c>
      <c r="AA1172" s="127"/>
      <c r="AB1172" s="123">
        <f t="shared" si="771"/>
        <v>0</v>
      </c>
      <c r="AC1172" s="121">
        <f t="shared" si="771"/>
        <v>0</v>
      </c>
      <c r="AD1172" s="121">
        <f t="shared" si="771"/>
        <v>0</v>
      </c>
      <c r="AE1172" s="121">
        <f t="shared" si="771"/>
        <v>0</v>
      </c>
      <c r="AF1172" s="121">
        <f t="shared" si="771"/>
        <v>0</v>
      </c>
      <c r="AG1172" s="121">
        <f t="shared" si="771"/>
        <v>0</v>
      </c>
      <c r="AH1172" s="121">
        <f t="shared" si="771"/>
        <v>0</v>
      </c>
      <c r="AI1172" s="121">
        <f t="shared" si="771"/>
        <v>0</v>
      </c>
      <c r="AJ1172" s="121">
        <f t="shared" si="771"/>
        <v>0</v>
      </c>
      <c r="AK1172" s="121">
        <f t="shared" si="771"/>
        <v>0</v>
      </c>
      <c r="AL1172" s="121">
        <f t="shared" si="771"/>
        <v>0</v>
      </c>
      <c r="AM1172" s="121">
        <f t="shared" si="771"/>
        <v>0</v>
      </c>
      <c r="AN1172" s="121">
        <f t="shared" si="771"/>
        <v>0</v>
      </c>
      <c r="AO1172" s="701">
        <f t="shared" si="771"/>
        <v>0</v>
      </c>
      <c r="AP1172" s="122"/>
      <c r="AQ1172" s="123">
        <f t="shared" si="772"/>
        <v>0</v>
      </c>
      <c r="AR1172" s="121">
        <f t="shared" si="772"/>
        <v>0</v>
      </c>
      <c r="AS1172" s="121">
        <f t="shared" si="772"/>
        <v>0</v>
      </c>
      <c r="AT1172" s="121">
        <f t="shared" si="772"/>
        <v>0</v>
      </c>
      <c r="AU1172" s="121">
        <f t="shared" si="772"/>
        <v>0</v>
      </c>
      <c r="AV1172" s="121">
        <f t="shared" si="772"/>
        <v>0</v>
      </c>
      <c r="AW1172" s="121">
        <f t="shared" si="772"/>
        <v>0</v>
      </c>
      <c r="AX1172" s="121">
        <f t="shared" si="772"/>
        <v>0</v>
      </c>
      <c r="AY1172" s="121">
        <f t="shared" si="772"/>
        <v>0</v>
      </c>
      <c r="AZ1172" s="121">
        <f t="shared" si="772"/>
        <v>0</v>
      </c>
      <c r="BA1172" s="121">
        <f t="shared" si="772"/>
        <v>0</v>
      </c>
      <c r="BB1172" s="121">
        <f t="shared" si="772"/>
        <v>0</v>
      </c>
      <c r="BC1172" s="121">
        <f t="shared" si="772"/>
        <v>0</v>
      </c>
      <c r="BD1172" s="701">
        <f t="shared" si="772"/>
        <v>0</v>
      </c>
      <c r="BE1172" s="693"/>
      <c r="BF1172" s="122">
        <f t="shared" si="777"/>
        <v>0</v>
      </c>
      <c r="BG1172" s="124"/>
      <c r="BH1172" s="122">
        <f t="shared" si="778"/>
        <v>0</v>
      </c>
      <c r="BI1172" s="124"/>
      <c r="BJ1172" s="122">
        <f t="shared" si="779"/>
        <v>0</v>
      </c>
      <c r="BK1172" s="124"/>
      <c r="BL1172" s="125">
        <f t="shared" si="780"/>
        <v>0</v>
      </c>
      <c r="BM1172" s="124"/>
      <c r="BN1172" s="123">
        <f t="shared" si="768"/>
        <v>0</v>
      </c>
      <c r="BO1172" s="126">
        <f t="shared" si="768"/>
        <v>0</v>
      </c>
      <c r="BP1172" s="127"/>
      <c r="BQ1172" s="410"/>
    </row>
    <row r="1173" spans="1:69" s="58" customFormat="1" ht="17.55" hidden="1" customHeight="1">
      <c r="A1173"/>
      <c r="B1173"/>
      <c r="C1173" s="139" t="str">
        <f t="shared" si="773"/>
        <v>H</v>
      </c>
      <c r="D1173" s="130">
        <f t="shared" si="782"/>
        <v>0</v>
      </c>
      <c r="E1173" s="129" t="str">
        <f t="shared" si="781"/>
        <v>Comet</v>
      </c>
      <c r="F1173" s="717"/>
      <c r="G1173" s="123">
        <f t="shared" si="770"/>
        <v>0</v>
      </c>
      <c r="H1173" s="121">
        <f t="shared" si="770"/>
        <v>0</v>
      </c>
      <c r="I1173" s="121">
        <f t="shared" si="770"/>
        <v>0</v>
      </c>
      <c r="J1173" s="121">
        <f t="shared" si="770"/>
        <v>0</v>
      </c>
      <c r="K1173" s="121">
        <f t="shared" si="770"/>
        <v>0</v>
      </c>
      <c r="L1173" s="121">
        <f t="shared" si="770"/>
        <v>0</v>
      </c>
      <c r="M1173" s="121">
        <f t="shared" si="770"/>
        <v>0</v>
      </c>
      <c r="N1173" s="121">
        <f t="shared" si="770"/>
        <v>0</v>
      </c>
      <c r="O1173" s="121">
        <f t="shared" si="770"/>
        <v>0</v>
      </c>
      <c r="P1173" s="126">
        <f t="shared" si="770"/>
        <v>0</v>
      </c>
      <c r="Q1173" s="122"/>
      <c r="R1173" s="408">
        <f t="shared" si="774"/>
        <v>0</v>
      </c>
      <c r="S1173" s="127"/>
      <c r="T1173" s="700">
        <f t="shared" si="764"/>
        <v>0</v>
      </c>
      <c r="U1173" s="701">
        <f t="shared" si="764"/>
        <v>0</v>
      </c>
      <c r="V1173" s="693"/>
      <c r="W1173" s="700">
        <f t="shared" si="765"/>
        <v>0</v>
      </c>
      <c r="X1173" s="126">
        <f t="shared" si="765"/>
        <v>0</v>
      </c>
      <c r="Y1173" s="696">
        <f t="shared" si="775"/>
        <v>0</v>
      </c>
      <c r="Z1173" s="128">
        <f t="shared" si="776"/>
        <v>0</v>
      </c>
      <c r="AA1173" s="127"/>
      <c r="AB1173" s="123">
        <f t="shared" si="771"/>
        <v>0</v>
      </c>
      <c r="AC1173" s="121">
        <f t="shared" si="771"/>
        <v>0</v>
      </c>
      <c r="AD1173" s="121">
        <f t="shared" si="771"/>
        <v>0</v>
      </c>
      <c r="AE1173" s="121">
        <f t="shared" si="771"/>
        <v>0</v>
      </c>
      <c r="AF1173" s="121">
        <f t="shared" si="771"/>
        <v>0</v>
      </c>
      <c r="AG1173" s="121">
        <f t="shared" si="771"/>
        <v>0</v>
      </c>
      <c r="AH1173" s="121">
        <f t="shared" si="771"/>
        <v>0</v>
      </c>
      <c r="AI1173" s="121">
        <f t="shared" si="771"/>
        <v>0</v>
      </c>
      <c r="AJ1173" s="121">
        <f t="shared" si="771"/>
        <v>0</v>
      </c>
      <c r="AK1173" s="121">
        <f t="shared" si="771"/>
        <v>0</v>
      </c>
      <c r="AL1173" s="121">
        <f t="shared" si="771"/>
        <v>0</v>
      </c>
      <c r="AM1173" s="121">
        <f t="shared" si="771"/>
        <v>0</v>
      </c>
      <c r="AN1173" s="121">
        <f t="shared" si="771"/>
        <v>0</v>
      </c>
      <c r="AO1173" s="701">
        <f t="shared" si="771"/>
        <v>0</v>
      </c>
      <c r="AP1173" s="122"/>
      <c r="AQ1173" s="123">
        <f t="shared" si="772"/>
        <v>0</v>
      </c>
      <c r="AR1173" s="121">
        <f t="shared" si="772"/>
        <v>0</v>
      </c>
      <c r="AS1173" s="121">
        <f t="shared" si="772"/>
        <v>0</v>
      </c>
      <c r="AT1173" s="121">
        <f t="shared" si="772"/>
        <v>0</v>
      </c>
      <c r="AU1173" s="121">
        <f t="shared" si="772"/>
        <v>0</v>
      </c>
      <c r="AV1173" s="121">
        <f t="shared" si="772"/>
        <v>0</v>
      </c>
      <c r="AW1173" s="121">
        <f t="shared" si="772"/>
        <v>0</v>
      </c>
      <c r="AX1173" s="121">
        <f t="shared" si="772"/>
        <v>0</v>
      </c>
      <c r="AY1173" s="121">
        <f t="shared" si="772"/>
        <v>0</v>
      </c>
      <c r="AZ1173" s="121">
        <f t="shared" si="772"/>
        <v>0</v>
      </c>
      <c r="BA1173" s="121">
        <f t="shared" si="772"/>
        <v>0</v>
      </c>
      <c r="BB1173" s="121">
        <f t="shared" si="772"/>
        <v>0</v>
      </c>
      <c r="BC1173" s="121">
        <f t="shared" si="772"/>
        <v>0</v>
      </c>
      <c r="BD1173" s="701">
        <f t="shared" si="772"/>
        <v>0</v>
      </c>
      <c r="BE1173" s="693"/>
      <c r="BF1173" s="122">
        <f t="shared" si="777"/>
        <v>0</v>
      </c>
      <c r="BG1173" s="124"/>
      <c r="BH1173" s="122">
        <f t="shared" si="778"/>
        <v>0</v>
      </c>
      <c r="BI1173" s="124"/>
      <c r="BJ1173" s="122">
        <f t="shared" si="779"/>
        <v>0</v>
      </c>
      <c r="BK1173" s="124"/>
      <c r="BL1173" s="125">
        <f t="shared" si="780"/>
        <v>0</v>
      </c>
      <c r="BM1173" s="124"/>
      <c r="BN1173" s="123">
        <f t="shared" si="768"/>
        <v>0</v>
      </c>
      <c r="BO1173" s="126">
        <f t="shared" si="768"/>
        <v>0</v>
      </c>
      <c r="BP1173" s="127"/>
      <c r="BQ1173" s="410"/>
    </row>
    <row r="1174" spans="1:69" s="58" customFormat="1" ht="17.55" hidden="1" customHeight="1">
      <c r="A1174"/>
      <c r="B1174"/>
      <c r="C1174" s="139" t="str">
        <f t="shared" si="773"/>
        <v>H</v>
      </c>
      <c r="D1174" s="130">
        <f t="shared" si="782"/>
        <v>0</v>
      </c>
      <c r="E1174" s="129" t="str">
        <f t="shared" si="781"/>
        <v>Dongjin Semichem</v>
      </c>
      <c r="F1174" s="717"/>
      <c r="G1174" s="123">
        <f t="shared" si="770"/>
        <v>0</v>
      </c>
      <c r="H1174" s="121">
        <f t="shared" si="770"/>
        <v>0</v>
      </c>
      <c r="I1174" s="121">
        <f t="shared" si="770"/>
        <v>0</v>
      </c>
      <c r="J1174" s="121">
        <f t="shared" si="770"/>
        <v>0</v>
      </c>
      <c r="K1174" s="121">
        <f t="shared" si="770"/>
        <v>0</v>
      </c>
      <c r="L1174" s="121">
        <f t="shared" si="770"/>
        <v>0</v>
      </c>
      <c r="M1174" s="121">
        <f t="shared" si="770"/>
        <v>0</v>
      </c>
      <c r="N1174" s="121">
        <f t="shared" si="770"/>
        <v>0</v>
      </c>
      <c r="O1174" s="121">
        <f t="shared" si="770"/>
        <v>0</v>
      </c>
      <c r="P1174" s="126">
        <f t="shared" si="770"/>
        <v>0</v>
      </c>
      <c r="Q1174" s="122"/>
      <c r="R1174" s="408">
        <f t="shared" si="774"/>
        <v>0</v>
      </c>
      <c r="S1174" s="127"/>
      <c r="T1174" s="700">
        <f t="shared" si="764"/>
        <v>0</v>
      </c>
      <c r="U1174" s="701">
        <f t="shared" si="764"/>
        <v>0</v>
      </c>
      <c r="V1174" s="693"/>
      <c r="W1174" s="700">
        <f t="shared" si="765"/>
        <v>0</v>
      </c>
      <c r="X1174" s="126">
        <f t="shared" si="765"/>
        <v>0</v>
      </c>
      <c r="Y1174" s="696">
        <f t="shared" si="775"/>
        <v>0</v>
      </c>
      <c r="Z1174" s="128">
        <f t="shared" si="776"/>
        <v>0</v>
      </c>
      <c r="AA1174" s="127"/>
      <c r="AB1174" s="123">
        <f t="shared" si="771"/>
        <v>0</v>
      </c>
      <c r="AC1174" s="121">
        <f t="shared" si="771"/>
        <v>0</v>
      </c>
      <c r="AD1174" s="121">
        <f t="shared" si="771"/>
        <v>0</v>
      </c>
      <c r="AE1174" s="121">
        <f t="shared" si="771"/>
        <v>0</v>
      </c>
      <c r="AF1174" s="121">
        <f t="shared" si="771"/>
        <v>0</v>
      </c>
      <c r="AG1174" s="121">
        <f t="shared" si="771"/>
        <v>0</v>
      </c>
      <c r="AH1174" s="121">
        <f t="shared" si="771"/>
        <v>0</v>
      </c>
      <c r="AI1174" s="121">
        <f t="shared" si="771"/>
        <v>0</v>
      </c>
      <c r="AJ1174" s="121">
        <f t="shared" si="771"/>
        <v>0</v>
      </c>
      <c r="AK1174" s="121">
        <f t="shared" si="771"/>
        <v>0</v>
      </c>
      <c r="AL1174" s="121">
        <f t="shared" si="771"/>
        <v>0</v>
      </c>
      <c r="AM1174" s="121">
        <f t="shared" si="771"/>
        <v>0</v>
      </c>
      <c r="AN1174" s="121">
        <f t="shared" si="771"/>
        <v>0</v>
      </c>
      <c r="AO1174" s="701">
        <f t="shared" si="771"/>
        <v>0</v>
      </c>
      <c r="AP1174" s="122"/>
      <c r="AQ1174" s="123">
        <f t="shared" si="772"/>
        <v>0</v>
      </c>
      <c r="AR1174" s="121">
        <f t="shared" si="772"/>
        <v>0</v>
      </c>
      <c r="AS1174" s="121">
        <f t="shared" si="772"/>
        <v>0</v>
      </c>
      <c r="AT1174" s="121">
        <f t="shared" si="772"/>
        <v>0</v>
      </c>
      <c r="AU1174" s="121">
        <f t="shared" si="772"/>
        <v>0</v>
      </c>
      <c r="AV1174" s="121">
        <f t="shared" si="772"/>
        <v>0</v>
      </c>
      <c r="AW1174" s="121">
        <f t="shared" si="772"/>
        <v>0</v>
      </c>
      <c r="AX1174" s="121">
        <f t="shared" si="772"/>
        <v>0</v>
      </c>
      <c r="AY1174" s="121">
        <f t="shared" si="772"/>
        <v>0</v>
      </c>
      <c r="AZ1174" s="121">
        <f t="shared" si="772"/>
        <v>0</v>
      </c>
      <c r="BA1174" s="121">
        <f t="shared" si="772"/>
        <v>0</v>
      </c>
      <c r="BB1174" s="121">
        <f t="shared" si="772"/>
        <v>0</v>
      </c>
      <c r="BC1174" s="121">
        <f t="shared" si="772"/>
        <v>0</v>
      </c>
      <c r="BD1174" s="701">
        <f t="shared" si="772"/>
        <v>0</v>
      </c>
      <c r="BE1174" s="693"/>
      <c r="BF1174" s="122">
        <f t="shared" si="777"/>
        <v>0</v>
      </c>
      <c r="BG1174" s="124"/>
      <c r="BH1174" s="122">
        <f t="shared" si="778"/>
        <v>0</v>
      </c>
      <c r="BI1174" s="124"/>
      <c r="BJ1174" s="122">
        <f t="shared" si="779"/>
        <v>0</v>
      </c>
      <c r="BK1174" s="124"/>
      <c r="BL1174" s="125">
        <f t="shared" si="780"/>
        <v>0</v>
      </c>
      <c r="BM1174" s="124"/>
      <c r="BN1174" s="123">
        <f t="shared" si="768"/>
        <v>0</v>
      </c>
      <c r="BO1174" s="126">
        <f t="shared" si="768"/>
        <v>0</v>
      </c>
      <c r="BP1174" s="127"/>
      <c r="BQ1174" s="410"/>
    </row>
    <row r="1175" spans="1:69" s="58" customFormat="1" ht="17.55" hidden="1" customHeight="1">
      <c r="A1175"/>
      <c r="B1175"/>
      <c r="C1175" s="139" t="str">
        <f t="shared" si="773"/>
        <v>H</v>
      </c>
      <c r="D1175" s="130">
        <f t="shared" si="782"/>
        <v>0</v>
      </c>
      <c r="E1175" s="129" t="str">
        <f t="shared" si="781"/>
        <v>Duksan Neolux</v>
      </c>
      <c r="F1175" s="717"/>
      <c r="G1175" s="123">
        <f t="shared" si="770"/>
        <v>0</v>
      </c>
      <c r="H1175" s="121">
        <f t="shared" si="770"/>
        <v>0</v>
      </c>
      <c r="I1175" s="121">
        <f t="shared" si="770"/>
        <v>0</v>
      </c>
      <c r="J1175" s="121">
        <f t="shared" si="770"/>
        <v>0</v>
      </c>
      <c r="K1175" s="121">
        <f t="shared" si="770"/>
        <v>0</v>
      </c>
      <c r="L1175" s="121">
        <f t="shared" si="770"/>
        <v>0</v>
      </c>
      <c r="M1175" s="121">
        <f t="shared" si="770"/>
        <v>0</v>
      </c>
      <c r="N1175" s="121">
        <f t="shared" si="770"/>
        <v>0</v>
      </c>
      <c r="O1175" s="121">
        <f t="shared" si="770"/>
        <v>0</v>
      </c>
      <c r="P1175" s="126">
        <f t="shared" si="770"/>
        <v>0</v>
      </c>
      <c r="Q1175" s="122"/>
      <c r="R1175" s="408">
        <f t="shared" si="774"/>
        <v>0</v>
      </c>
      <c r="S1175" s="127"/>
      <c r="T1175" s="700">
        <f t="shared" si="764"/>
        <v>0</v>
      </c>
      <c r="U1175" s="701">
        <f t="shared" si="764"/>
        <v>0</v>
      </c>
      <c r="V1175" s="693"/>
      <c r="W1175" s="700">
        <f t="shared" si="765"/>
        <v>0</v>
      </c>
      <c r="X1175" s="126">
        <f t="shared" si="765"/>
        <v>0</v>
      </c>
      <c r="Y1175" s="696">
        <f t="shared" si="775"/>
        <v>0</v>
      </c>
      <c r="Z1175" s="128">
        <f t="shared" si="776"/>
        <v>0</v>
      </c>
      <c r="AA1175" s="127"/>
      <c r="AB1175" s="123">
        <f t="shared" si="771"/>
        <v>0</v>
      </c>
      <c r="AC1175" s="121">
        <f t="shared" si="771"/>
        <v>0</v>
      </c>
      <c r="AD1175" s="121">
        <f t="shared" si="771"/>
        <v>0</v>
      </c>
      <c r="AE1175" s="121">
        <f t="shared" si="771"/>
        <v>0</v>
      </c>
      <c r="AF1175" s="121">
        <f t="shared" si="771"/>
        <v>0</v>
      </c>
      <c r="AG1175" s="121">
        <f t="shared" si="771"/>
        <v>0</v>
      </c>
      <c r="AH1175" s="121">
        <f t="shared" si="771"/>
        <v>0</v>
      </c>
      <c r="AI1175" s="121">
        <f t="shared" si="771"/>
        <v>0</v>
      </c>
      <c r="AJ1175" s="121">
        <f t="shared" si="771"/>
        <v>0</v>
      </c>
      <c r="AK1175" s="121">
        <f t="shared" si="771"/>
        <v>0</v>
      </c>
      <c r="AL1175" s="121">
        <f t="shared" si="771"/>
        <v>0</v>
      </c>
      <c r="AM1175" s="121">
        <f t="shared" si="771"/>
        <v>0</v>
      </c>
      <c r="AN1175" s="121">
        <f t="shared" si="771"/>
        <v>0</v>
      </c>
      <c r="AO1175" s="701">
        <f t="shared" si="771"/>
        <v>0</v>
      </c>
      <c r="AP1175" s="122"/>
      <c r="AQ1175" s="123">
        <f t="shared" si="772"/>
        <v>0</v>
      </c>
      <c r="AR1175" s="121">
        <f t="shared" si="772"/>
        <v>0</v>
      </c>
      <c r="AS1175" s="121">
        <f t="shared" si="772"/>
        <v>0</v>
      </c>
      <c r="AT1175" s="121">
        <f t="shared" si="772"/>
        <v>0</v>
      </c>
      <c r="AU1175" s="121">
        <f t="shared" si="772"/>
        <v>0</v>
      </c>
      <c r="AV1175" s="121">
        <f t="shared" si="772"/>
        <v>0</v>
      </c>
      <c r="AW1175" s="121">
        <f t="shared" si="772"/>
        <v>0</v>
      </c>
      <c r="AX1175" s="121">
        <f t="shared" si="772"/>
        <v>0</v>
      </c>
      <c r="AY1175" s="121">
        <f t="shared" si="772"/>
        <v>0</v>
      </c>
      <c r="AZ1175" s="121">
        <f t="shared" si="772"/>
        <v>0</v>
      </c>
      <c r="BA1175" s="121">
        <f t="shared" si="772"/>
        <v>0</v>
      </c>
      <c r="BB1175" s="121">
        <f t="shared" si="772"/>
        <v>0</v>
      </c>
      <c r="BC1175" s="121">
        <f t="shared" si="772"/>
        <v>0</v>
      </c>
      <c r="BD1175" s="701">
        <f t="shared" si="772"/>
        <v>0</v>
      </c>
      <c r="BE1175" s="693"/>
      <c r="BF1175" s="122">
        <f t="shared" si="777"/>
        <v>0</v>
      </c>
      <c r="BG1175" s="124"/>
      <c r="BH1175" s="122">
        <f t="shared" si="778"/>
        <v>0</v>
      </c>
      <c r="BI1175" s="124"/>
      <c r="BJ1175" s="122">
        <f t="shared" si="779"/>
        <v>0</v>
      </c>
      <c r="BK1175" s="124"/>
      <c r="BL1175" s="125">
        <f t="shared" si="780"/>
        <v>0</v>
      </c>
      <c r="BM1175" s="124"/>
      <c r="BN1175" s="123">
        <f t="shared" si="768"/>
        <v>0</v>
      </c>
      <c r="BO1175" s="126">
        <f t="shared" si="768"/>
        <v>0</v>
      </c>
      <c r="BP1175" s="127"/>
      <c r="BQ1175" s="410"/>
    </row>
    <row r="1176" spans="1:69" s="58" customFormat="1" ht="17.55" hidden="1" customHeight="1">
      <c r="A1176"/>
      <c r="B1176"/>
      <c r="C1176" s="139" t="str">
        <f t="shared" si="773"/>
        <v>H</v>
      </c>
      <c r="D1176" s="130">
        <f t="shared" si="782"/>
        <v>0</v>
      </c>
      <c r="E1176" s="129" t="str">
        <f t="shared" si="781"/>
        <v>DuPont</v>
      </c>
      <c r="F1176" s="717"/>
      <c r="G1176" s="123">
        <f t="shared" ref="G1176:P1185" si="783">SUMIFS(Share, Y, $E$3, Config, $G$11, P, G$15, LType, $D1176, MSup, $E1176)</f>
        <v>0</v>
      </c>
      <c r="H1176" s="121">
        <f t="shared" si="783"/>
        <v>0</v>
      </c>
      <c r="I1176" s="121">
        <f t="shared" si="783"/>
        <v>0</v>
      </c>
      <c r="J1176" s="121">
        <f t="shared" si="783"/>
        <v>0</v>
      </c>
      <c r="K1176" s="121">
        <f t="shared" si="783"/>
        <v>0</v>
      </c>
      <c r="L1176" s="121">
        <f t="shared" si="783"/>
        <v>0</v>
      </c>
      <c r="M1176" s="121">
        <f t="shared" si="783"/>
        <v>0</v>
      </c>
      <c r="N1176" s="121">
        <f t="shared" si="783"/>
        <v>0</v>
      </c>
      <c r="O1176" s="121">
        <f t="shared" si="783"/>
        <v>0</v>
      </c>
      <c r="P1176" s="126">
        <f t="shared" si="783"/>
        <v>0</v>
      </c>
      <c r="Q1176" s="122"/>
      <c r="R1176" s="408">
        <f t="shared" si="774"/>
        <v>0</v>
      </c>
      <c r="S1176" s="127"/>
      <c r="T1176" s="700">
        <f t="shared" ref="T1176:U1195" si="784">SUMIFS(Share, Y, $E$3, Config, $T$11, P, T$15, LType, $D1176, MSup, $E1176)</f>
        <v>0</v>
      </c>
      <c r="U1176" s="701">
        <f t="shared" si="784"/>
        <v>0</v>
      </c>
      <c r="V1176" s="693"/>
      <c r="W1176" s="700">
        <f t="shared" ref="W1176:X1195" si="785">SUMIFS(Share, Y, $E$3, Config, $W$11, P, W$15, LType, $D1176, MSup, $E1176)</f>
        <v>0</v>
      </c>
      <c r="X1176" s="126">
        <f t="shared" si="785"/>
        <v>0</v>
      </c>
      <c r="Y1176" s="696">
        <f t="shared" si="775"/>
        <v>0</v>
      </c>
      <c r="Z1176" s="128">
        <f t="shared" si="776"/>
        <v>0</v>
      </c>
      <c r="AA1176" s="127"/>
      <c r="AB1176" s="123">
        <f t="shared" ref="AB1176:AO1185" si="786">SUMIFS(Share, Y, $E$3, Config, $AB$11, P, AB$15, LType, $D1176, MSup, $E1176)</f>
        <v>0</v>
      </c>
      <c r="AC1176" s="121">
        <f t="shared" si="786"/>
        <v>0</v>
      </c>
      <c r="AD1176" s="121">
        <f t="shared" si="786"/>
        <v>0</v>
      </c>
      <c r="AE1176" s="121">
        <f t="shared" si="786"/>
        <v>0</v>
      </c>
      <c r="AF1176" s="121">
        <f t="shared" si="786"/>
        <v>0</v>
      </c>
      <c r="AG1176" s="121">
        <f t="shared" si="786"/>
        <v>0</v>
      </c>
      <c r="AH1176" s="121">
        <f t="shared" si="786"/>
        <v>0</v>
      </c>
      <c r="AI1176" s="121">
        <f t="shared" si="786"/>
        <v>0</v>
      </c>
      <c r="AJ1176" s="121">
        <f t="shared" si="786"/>
        <v>0</v>
      </c>
      <c r="AK1176" s="121">
        <f t="shared" si="786"/>
        <v>0</v>
      </c>
      <c r="AL1176" s="121">
        <f t="shared" si="786"/>
        <v>0</v>
      </c>
      <c r="AM1176" s="121">
        <f t="shared" si="786"/>
        <v>0</v>
      </c>
      <c r="AN1176" s="121">
        <f t="shared" si="786"/>
        <v>0</v>
      </c>
      <c r="AO1176" s="701">
        <f t="shared" si="786"/>
        <v>0</v>
      </c>
      <c r="AP1176" s="122"/>
      <c r="AQ1176" s="123">
        <f t="shared" ref="AQ1176:BD1185" si="787">SUMIFS(Share, Y, $E$3, Config, $AQ$11, P, AQ$15, LType, $D1176, MSup, $E1176)</f>
        <v>0</v>
      </c>
      <c r="AR1176" s="121">
        <f t="shared" si="787"/>
        <v>0</v>
      </c>
      <c r="AS1176" s="121">
        <f t="shared" si="787"/>
        <v>0</v>
      </c>
      <c r="AT1176" s="121">
        <f t="shared" si="787"/>
        <v>0</v>
      </c>
      <c r="AU1176" s="121">
        <f t="shared" si="787"/>
        <v>0</v>
      </c>
      <c r="AV1176" s="121">
        <f t="shared" si="787"/>
        <v>0</v>
      </c>
      <c r="AW1176" s="121">
        <f t="shared" si="787"/>
        <v>0</v>
      </c>
      <c r="AX1176" s="121">
        <f t="shared" si="787"/>
        <v>0</v>
      </c>
      <c r="AY1176" s="121">
        <f t="shared" si="787"/>
        <v>0</v>
      </c>
      <c r="AZ1176" s="121">
        <f t="shared" si="787"/>
        <v>0</v>
      </c>
      <c r="BA1176" s="121">
        <f t="shared" si="787"/>
        <v>0</v>
      </c>
      <c r="BB1176" s="121">
        <f t="shared" si="787"/>
        <v>0</v>
      </c>
      <c r="BC1176" s="121">
        <f t="shared" si="787"/>
        <v>0</v>
      </c>
      <c r="BD1176" s="701">
        <f t="shared" si="787"/>
        <v>0</v>
      </c>
      <c r="BE1176" s="693"/>
      <c r="BF1176" s="122">
        <f t="shared" si="777"/>
        <v>0</v>
      </c>
      <c r="BG1176" s="124"/>
      <c r="BH1176" s="122">
        <f t="shared" si="778"/>
        <v>0</v>
      </c>
      <c r="BI1176" s="124"/>
      <c r="BJ1176" s="122">
        <f t="shared" si="779"/>
        <v>0</v>
      </c>
      <c r="BK1176" s="124"/>
      <c r="BL1176" s="125">
        <f t="shared" si="780"/>
        <v>0</v>
      </c>
      <c r="BM1176" s="124"/>
      <c r="BN1176" s="123">
        <f t="shared" ref="BN1176:BO1195" si="788">SUMIFS(Share, Y, $E$3, Config, $BN$11, P, BN$15, LType, $D1176, MSup, $E1176)</f>
        <v>0</v>
      </c>
      <c r="BO1176" s="126">
        <f t="shared" si="788"/>
        <v>0</v>
      </c>
      <c r="BP1176" s="127"/>
      <c r="BQ1176" s="410"/>
    </row>
    <row r="1177" spans="1:69" s="58" customFormat="1" ht="17.55" hidden="1" customHeight="1">
      <c r="A1177"/>
      <c r="B1177"/>
      <c r="C1177" s="139" t="str">
        <f t="shared" si="773"/>
        <v>H</v>
      </c>
      <c r="D1177" s="130">
        <f t="shared" si="782"/>
        <v>0</v>
      </c>
      <c r="E1177" s="129" t="str">
        <f t="shared" si="781"/>
        <v>EMT</v>
      </c>
      <c r="F1177" s="717"/>
      <c r="G1177" s="123">
        <f t="shared" si="783"/>
        <v>0</v>
      </c>
      <c r="H1177" s="121">
        <f t="shared" si="783"/>
        <v>0</v>
      </c>
      <c r="I1177" s="121">
        <f t="shared" si="783"/>
        <v>0</v>
      </c>
      <c r="J1177" s="121">
        <f t="shared" si="783"/>
        <v>0</v>
      </c>
      <c r="K1177" s="121">
        <f t="shared" si="783"/>
        <v>0</v>
      </c>
      <c r="L1177" s="121">
        <f t="shared" si="783"/>
        <v>0</v>
      </c>
      <c r="M1177" s="121">
        <f t="shared" si="783"/>
        <v>0</v>
      </c>
      <c r="N1177" s="121">
        <f t="shared" si="783"/>
        <v>0</v>
      </c>
      <c r="O1177" s="121">
        <f t="shared" si="783"/>
        <v>0</v>
      </c>
      <c r="P1177" s="126">
        <f t="shared" si="783"/>
        <v>0</v>
      </c>
      <c r="Q1177" s="122"/>
      <c r="R1177" s="408">
        <f t="shared" si="774"/>
        <v>0</v>
      </c>
      <c r="S1177" s="127"/>
      <c r="T1177" s="700">
        <f t="shared" si="784"/>
        <v>0</v>
      </c>
      <c r="U1177" s="701">
        <f t="shared" si="784"/>
        <v>0</v>
      </c>
      <c r="V1177" s="693"/>
      <c r="W1177" s="700">
        <f t="shared" si="785"/>
        <v>0</v>
      </c>
      <c r="X1177" s="126">
        <f t="shared" si="785"/>
        <v>0</v>
      </c>
      <c r="Y1177" s="696">
        <f t="shared" si="775"/>
        <v>0</v>
      </c>
      <c r="Z1177" s="128">
        <f t="shared" si="776"/>
        <v>0</v>
      </c>
      <c r="AA1177" s="127"/>
      <c r="AB1177" s="123">
        <f t="shared" si="786"/>
        <v>0</v>
      </c>
      <c r="AC1177" s="121">
        <f t="shared" si="786"/>
        <v>0</v>
      </c>
      <c r="AD1177" s="121">
        <f t="shared" si="786"/>
        <v>0</v>
      </c>
      <c r="AE1177" s="121">
        <f t="shared" si="786"/>
        <v>0</v>
      </c>
      <c r="AF1177" s="121">
        <f t="shared" si="786"/>
        <v>0</v>
      </c>
      <c r="AG1177" s="121">
        <f t="shared" si="786"/>
        <v>0</v>
      </c>
      <c r="AH1177" s="121">
        <f t="shared" si="786"/>
        <v>0</v>
      </c>
      <c r="AI1177" s="121">
        <f t="shared" si="786"/>
        <v>0</v>
      </c>
      <c r="AJ1177" s="121">
        <f t="shared" si="786"/>
        <v>0</v>
      </c>
      <c r="AK1177" s="121">
        <f t="shared" si="786"/>
        <v>0</v>
      </c>
      <c r="AL1177" s="121">
        <f t="shared" si="786"/>
        <v>0</v>
      </c>
      <c r="AM1177" s="121">
        <f t="shared" si="786"/>
        <v>0</v>
      </c>
      <c r="AN1177" s="121">
        <f t="shared" si="786"/>
        <v>0</v>
      </c>
      <c r="AO1177" s="701">
        <f t="shared" si="786"/>
        <v>0</v>
      </c>
      <c r="AP1177" s="122"/>
      <c r="AQ1177" s="123">
        <f t="shared" si="787"/>
        <v>0</v>
      </c>
      <c r="AR1177" s="121">
        <f t="shared" si="787"/>
        <v>0</v>
      </c>
      <c r="AS1177" s="121">
        <f t="shared" si="787"/>
        <v>0</v>
      </c>
      <c r="AT1177" s="121">
        <f t="shared" si="787"/>
        <v>0</v>
      </c>
      <c r="AU1177" s="121">
        <f t="shared" si="787"/>
        <v>0</v>
      </c>
      <c r="AV1177" s="121">
        <f t="shared" si="787"/>
        <v>0</v>
      </c>
      <c r="AW1177" s="121">
        <f t="shared" si="787"/>
        <v>0</v>
      </c>
      <c r="AX1177" s="121">
        <f t="shared" si="787"/>
        <v>0</v>
      </c>
      <c r="AY1177" s="121">
        <f t="shared" si="787"/>
        <v>0</v>
      </c>
      <c r="AZ1177" s="121">
        <f t="shared" si="787"/>
        <v>0</v>
      </c>
      <c r="BA1177" s="121">
        <f t="shared" si="787"/>
        <v>0</v>
      </c>
      <c r="BB1177" s="121">
        <f t="shared" si="787"/>
        <v>0</v>
      </c>
      <c r="BC1177" s="121">
        <f t="shared" si="787"/>
        <v>0</v>
      </c>
      <c r="BD1177" s="701">
        <f t="shared" si="787"/>
        <v>0</v>
      </c>
      <c r="BE1177" s="693"/>
      <c r="BF1177" s="122">
        <f t="shared" si="777"/>
        <v>0</v>
      </c>
      <c r="BG1177" s="124"/>
      <c r="BH1177" s="122">
        <f t="shared" si="778"/>
        <v>0</v>
      </c>
      <c r="BI1177" s="124"/>
      <c r="BJ1177" s="122">
        <f t="shared" si="779"/>
        <v>0</v>
      </c>
      <c r="BK1177" s="124"/>
      <c r="BL1177" s="125">
        <f t="shared" si="780"/>
        <v>0</v>
      </c>
      <c r="BM1177" s="124"/>
      <c r="BN1177" s="123">
        <f t="shared" si="788"/>
        <v>0</v>
      </c>
      <c r="BO1177" s="126">
        <f t="shared" si="788"/>
        <v>0</v>
      </c>
      <c r="BP1177" s="127"/>
      <c r="BQ1177" s="410"/>
    </row>
    <row r="1178" spans="1:69" s="58" customFormat="1" ht="17.55" hidden="1" customHeight="1">
      <c r="A1178"/>
      <c r="B1178"/>
      <c r="C1178" s="139" t="str">
        <f t="shared" si="773"/>
        <v>H</v>
      </c>
      <c r="D1178" s="130">
        <f t="shared" si="782"/>
        <v>0</v>
      </c>
      <c r="E1178" s="129" t="str">
        <f t="shared" si="781"/>
        <v>Hodogaya</v>
      </c>
      <c r="F1178" s="717"/>
      <c r="G1178" s="123">
        <f t="shared" si="783"/>
        <v>0</v>
      </c>
      <c r="H1178" s="121">
        <f t="shared" si="783"/>
        <v>0</v>
      </c>
      <c r="I1178" s="121">
        <f t="shared" si="783"/>
        <v>0</v>
      </c>
      <c r="J1178" s="121">
        <f t="shared" si="783"/>
        <v>0</v>
      </c>
      <c r="K1178" s="121">
        <f t="shared" si="783"/>
        <v>0</v>
      </c>
      <c r="L1178" s="121">
        <f t="shared" si="783"/>
        <v>0</v>
      </c>
      <c r="M1178" s="121">
        <f t="shared" si="783"/>
        <v>0</v>
      </c>
      <c r="N1178" s="121">
        <f t="shared" si="783"/>
        <v>0</v>
      </c>
      <c r="O1178" s="121">
        <f t="shared" si="783"/>
        <v>0</v>
      </c>
      <c r="P1178" s="126">
        <f t="shared" si="783"/>
        <v>0</v>
      </c>
      <c r="Q1178" s="122"/>
      <c r="R1178" s="408">
        <f t="shared" si="774"/>
        <v>0</v>
      </c>
      <c r="S1178" s="127"/>
      <c r="T1178" s="700">
        <f t="shared" si="784"/>
        <v>0</v>
      </c>
      <c r="U1178" s="701">
        <f t="shared" si="784"/>
        <v>0</v>
      </c>
      <c r="V1178" s="693"/>
      <c r="W1178" s="700">
        <f t="shared" si="785"/>
        <v>0</v>
      </c>
      <c r="X1178" s="126">
        <f t="shared" si="785"/>
        <v>0</v>
      </c>
      <c r="Y1178" s="696">
        <f t="shared" si="775"/>
        <v>0</v>
      </c>
      <c r="Z1178" s="128">
        <f t="shared" si="776"/>
        <v>0</v>
      </c>
      <c r="AA1178" s="127"/>
      <c r="AB1178" s="123">
        <f t="shared" si="786"/>
        <v>0</v>
      </c>
      <c r="AC1178" s="121">
        <f t="shared" si="786"/>
        <v>0</v>
      </c>
      <c r="AD1178" s="121">
        <f t="shared" si="786"/>
        <v>0</v>
      </c>
      <c r="AE1178" s="121">
        <f t="shared" si="786"/>
        <v>0</v>
      </c>
      <c r="AF1178" s="121">
        <f t="shared" si="786"/>
        <v>0</v>
      </c>
      <c r="AG1178" s="121">
        <f t="shared" si="786"/>
        <v>0</v>
      </c>
      <c r="AH1178" s="121">
        <f t="shared" si="786"/>
        <v>0</v>
      </c>
      <c r="AI1178" s="121">
        <f t="shared" si="786"/>
        <v>0</v>
      </c>
      <c r="AJ1178" s="121">
        <f t="shared" si="786"/>
        <v>0</v>
      </c>
      <c r="AK1178" s="121">
        <f t="shared" si="786"/>
        <v>0</v>
      </c>
      <c r="AL1178" s="121">
        <f t="shared" si="786"/>
        <v>0</v>
      </c>
      <c r="AM1178" s="121">
        <f t="shared" si="786"/>
        <v>0</v>
      </c>
      <c r="AN1178" s="121">
        <f t="shared" si="786"/>
        <v>0</v>
      </c>
      <c r="AO1178" s="701">
        <f t="shared" si="786"/>
        <v>0</v>
      </c>
      <c r="AP1178" s="122"/>
      <c r="AQ1178" s="123">
        <f t="shared" si="787"/>
        <v>0</v>
      </c>
      <c r="AR1178" s="121">
        <f t="shared" si="787"/>
        <v>0</v>
      </c>
      <c r="AS1178" s="121">
        <f t="shared" si="787"/>
        <v>0</v>
      </c>
      <c r="AT1178" s="121">
        <f t="shared" si="787"/>
        <v>0</v>
      </c>
      <c r="AU1178" s="121">
        <f t="shared" si="787"/>
        <v>0</v>
      </c>
      <c r="AV1178" s="121">
        <f t="shared" si="787"/>
        <v>0</v>
      </c>
      <c r="AW1178" s="121">
        <f t="shared" si="787"/>
        <v>0</v>
      </c>
      <c r="AX1178" s="121">
        <f t="shared" si="787"/>
        <v>0</v>
      </c>
      <c r="AY1178" s="121">
        <f t="shared" si="787"/>
        <v>0</v>
      </c>
      <c r="AZ1178" s="121">
        <f t="shared" si="787"/>
        <v>0</v>
      </c>
      <c r="BA1178" s="121">
        <f t="shared" si="787"/>
        <v>0</v>
      </c>
      <c r="BB1178" s="121">
        <f t="shared" si="787"/>
        <v>0</v>
      </c>
      <c r="BC1178" s="121">
        <f t="shared" si="787"/>
        <v>0</v>
      </c>
      <c r="BD1178" s="701">
        <f t="shared" si="787"/>
        <v>0</v>
      </c>
      <c r="BE1178" s="693"/>
      <c r="BF1178" s="122">
        <f t="shared" si="777"/>
        <v>0</v>
      </c>
      <c r="BG1178" s="124"/>
      <c r="BH1178" s="122">
        <f t="shared" si="778"/>
        <v>0</v>
      </c>
      <c r="BI1178" s="124"/>
      <c r="BJ1178" s="122">
        <f t="shared" si="779"/>
        <v>0</v>
      </c>
      <c r="BK1178" s="124"/>
      <c r="BL1178" s="125">
        <f t="shared" si="780"/>
        <v>0</v>
      </c>
      <c r="BM1178" s="124"/>
      <c r="BN1178" s="123">
        <f t="shared" si="788"/>
        <v>0</v>
      </c>
      <c r="BO1178" s="126">
        <f t="shared" si="788"/>
        <v>0</v>
      </c>
      <c r="BP1178" s="127"/>
      <c r="BQ1178" s="410"/>
    </row>
    <row r="1179" spans="1:69" s="58" customFormat="1" ht="17.55" hidden="1" customHeight="1">
      <c r="A1179"/>
      <c r="B1179"/>
      <c r="C1179" s="139" t="str">
        <f t="shared" si="773"/>
        <v>H</v>
      </c>
      <c r="D1179" s="130">
        <f t="shared" si="782"/>
        <v>0</v>
      </c>
      <c r="E1179" s="129" t="str">
        <f t="shared" si="781"/>
        <v>Hyperion</v>
      </c>
      <c r="F1179" s="717"/>
      <c r="G1179" s="123">
        <f t="shared" si="783"/>
        <v>0</v>
      </c>
      <c r="H1179" s="121">
        <f t="shared" si="783"/>
        <v>0</v>
      </c>
      <c r="I1179" s="121">
        <f t="shared" si="783"/>
        <v>0</v>
      </c>
      <c r="J1179" s="121">
        <f t="shared" si="783"/>
        <v>0</v>
      </c>
      <c r="K1179" s="121">
        <f t="shared" si="783"/>
        <v>0</v>
      </c>
      <c r="L1179" s="121">
        <f t="shared" si="783"/>
        <v>0</v>
      </c>
      <c r="M1179" s="121">
        <f t="shared" si="783"/>
        <v>0</v>
      </c>
      <c r="N1179" s="121">
        <f t="shared" si="783"/>
        <v>0</v>
      </c>
      <c r="O1179" s="121">
        <f t="shared" si="783"/>
        <v>0</v>
      </c>
      <c r="P1179" s="126">
        <f t="shared" si="783"/>
        <v>0</v>
      </c>
      <c r="Q1179" s="122"/>
      <c r="R1179" s="408">
        <f t="shared" si="774"/>
        <v>0</v>
      </c>
      <c r="S1179" s="127"/>
      <c r="T1179" s="700">
        <f t="shared" si="784"/>
        <v>0</v>
      </c>
      <c r="U1179" s="701">
        <f t="shared" si="784"/>
        <v>0</v>
      </c>
      <c r="V1179" s="693"/>
      <c r="W1179" s="700">
        <f t="shared" si="785"/>
        <v>0</v>
      </c>
      <c r="X1179" s="126">
        <f t="shared" si="785"/>
        <v>0</v>
      </c>
      <c r="Y1179" s="696">
        <f t="shared" si="775"/>
        <v>0</v>
      </c>
      <c r="Z1179" s="128">
        <f t="shared" si="776"/>
        <v>0</v>
      </c>
      <c r="AA1179" s="127"/>
      <c r="AB1179" s="123">
        <f t="shared" si="786"/>
        <v>0</v>
      </c>
      <c r="AC1179" s="121">
        <f t="shared" si="786"/>
        <v>0</v>
      </c>
      <c r="AD1179" s="121">
        <f t="shared" si="786"/>
        <v>0</v>
      </c>
      <c r="AE1179" s="121">
        <f t="shared" si="786"/>
        <v>0</v>
      </c>
      <c r="AF1179" s="121">
        <f t="shared" si="786"/>
        <v>0</v>
      </c>
      <c r="AG1179" s="121">
        <f t="shared" si="786"/>
        <v>0</v>
      </c>
      <c r="AH1179" s="121">
        <f t="shared" si="786"/>
        <v>0</v>
      </c>
      <c r="AI1179" s="121">
        <f t="shared" si="786"/>
        <v>0</v>
      </c>
      <c r="AJ1179" s="121">
        <f t="shared" si="786"/>
        <v>0</v>
      </c>
      <c r="AK1179" s="121">
        <f t="shared" si="786"/>
        <v>0</v>
      </c>
      <c r="AL1179" s="121">
        <f t="shared" si="786"/>
        <v>0</v>
      </c>
      <c r="AM1179" s="121">
        <f t="shared" si="786"/>
        <v>0</v>
      </c>
      <c r="AN1179" s="121">
        <f t="shared" si="786"/>
        <v>0</v>
      </c>
      <c r="AO1179" s="701">
        <f t="shared" si="786"/>
        <v>0</v>
      </c>
      <c r="AP1179" s="122"/>
      <c r="AQ1179" s="123">
        <f t="shared" si="787"/>
        <v>0</v>
      </c>
      <c r="AR1179" s="121">
        <f t="shared" si="787"/>
        <v>0</v>
      </c>
      <c r="AS1179" s="121">
        <f t="shared" si="787"/>
        <v>0</v>
      </c>
      <c r="AT1179" s="121">
        <f t="shared" si="787"/>
        <v>0</v>
      </c>
      <c r="AU1179" s="121">
        <f t="shared" si="787"/>
        <v>0</v>
      </c>
      <c r="AV1179" s="121">
        <f t="shared" si="787"/>
        <v>0</v>
      </c>
      <c r="AW1179" s="121">
        <f t="shared" si="787"/>
        <v>0</v>
      </c>
      <c r="AX1179" s="121">
        <f t="shared" si="787"/>
        <v>0</v>
      </c>
      <c r="AY1179" s="121">
        <f t="shared" si="787"/>
        <v>0</v>
      </c>
      <c r="AZ1179" s="121">
        <f t="shared" si="787"/>
        <v>0</v>
      </c>
      <c r="BA1179" s="121">
        <f t="shared" si="787"/>
        <v>0</v>
      </c>
      <c r="BB1179" s="121">
        <f t="shared" si="787"/>
        <v>0</v>
      </c>
      <c r="BC1179" s="121">
        <f t="shared" si="787"/>
        <v>0</v>
      </c>
      <c r="BD1179" s="701">
        <f t="shared" si="787"/>
        <v>0</v>
      </c>
      <c r="BE1179" s="693"/>
      <c r="BF1179" s="122">
        <f t="shared" si="777"/>
        <v>0</v>
      </c>
      <c r="BG1179" s="124"/>
      <c r="BH1179" s="122">
        <f t="shared" si="778"/>
        <v>0</v>
      </c>
      <c r="BI1179" s="124"/>
      <c r="BJ1179" s="122">
        <f t="shared" si="779"/>
        <v>0</v>
      </c>
      <c r="BK1179" s="124"/>
      <c r="BL1179" s="125">
        <f t="shared" si="780"/>
        <v>0</v>
      </c>
      <c r="BM1179" s="124"/>
      <c r="BN1179" s="123">
        <f t="shared" si="788"/>
        <v>0</v>
      </c>
      <c r="BO1179" s="126">
        <f t="shared" si="788"/>
        <v>0</v>
      </c>
      <c r="BP1179" s="127"/>
      <c r="BQ1179" s="410"/>
    </row>
    <row r="1180" spans="1:69" s="58" customFormat="1" ht="17.55" hidden="1" customHeight="1">
      <c r="A1180"/>
      <c r="B1180"/>
      <c r="C1180" s="139" t="str">
        <f t="shared" si="773"/>
        <v>H</v>
      </c>
      <c r="D1180" s="130">
        <f t="shared" si="782"/>
        <v>0</v>
      </c>
      <c r="E1180" s="129" t="str">
        <f t="shared" si="781"/>
        <v>Idemitsu Kosan</v>
      </c>
      <c r="F1180" s="717"/>
      <c r="G1180" s="123">
        <f t="shared" si="783"/>
        <v>0</v>
      </c>
      <c r="H1180" s="121">
        <f t="shared" si="783"/>
        <v>0</v>
      </c>
      <c r="I1180" s="121">
        <f t="shared" si="783"/>
        <v>0</v>
      </c>
      <c r="J1180" s="121">
        <f t="shared" si="783"/>
        <v>0</v>
      </c>
      <c r="K1180" s="121">
        <f t="shared" si="783"/>
        <v>0</v>
      </c>
      <c r="L1180" s="121">
        <f t="shared" si="783"/>
        <v>0</v>
      </c>
      <c r="M1180" s="121">
        <f t="shared" si="783"/>
        <v>0</v>
      </c>
      <c r="N1180" s="121">
        <f t="shared" si="783"/>
        <v>0</v>
      </c>
      <c r="O1180" s="121">
        <f t="shared" si="783"/>
        <v>0</v>
      </c>
      <c r="P1180" s="126">
        <f t="shared" si="783"/>
        <v>0</v>
      </c>
      <c r="Q1180" s="122"/>
      <c r="R1180" s="408">
        <f t="shared" si="774"/>
        <v>0</v>
      </c>
      <c r="S1180" s="127"/>
      <c r="T1180" s="700">
        <f t="shared" si="784"/>
        <v>0</v>
      </c>
      <c r="U1180" s="701">
        <f t="shared" si="784"/>
        <v>0</v>
      </c>
      <c r="V1180" s="693"/>
      <c r="W1180" s="700">
        <f t="shared" si="785"/>
        <v>0</v>
      </c>
      <c r="X1180" s="126">
        <f t="shared" si="785"/>
        <v>0</v>
      </c>
      <c r="Y1180" s="696">
        <f t="shared" si="775"/>
        <v>0</v>
      </c>
      <c r="Z1180" s="128">
        <f t="shared" si="776"/>
        <v>0</v>
      </c>
      <c r="AA1180" s="127"/>
      <c r="AB1180" s="123">
        <f t="shared" si="786"/>
        <v>0</v>
      </c>
      <c r="AC1180" s="121">
        <f t="shared" si="786"/>
        <v>0</v>
      </c>
      <c r="AD1180" s="121">
        <f t="shared" si="786"/>
        <v>0</v>
      </c>
      <c r="AE1180" s="121">
        <f t="shared" si="786"/>
        <v>0</v>
      </c>
      <c r="AF1180" s="121">
        <f t="shared" si="786"/>
        <v>0</v>
      </c>
      <c r="AG1180" s="121">
        <f t="shared" si="786"/>
        <v>0</v>
      </c>
      <c r="AH1180" s="121">
        <f t="shared" si="786"/>
        <v>0</v>
      </c>
      <c r="AI1180" s="121">
        <f t="shared" si="786"/>
        <v>0</v>
      </c>
      <c r="AJ1180" s="121">
        <f t="shared" si="786"/>
        <v>0</v>
      </c>
      <c r="AK1180" s="121">
        <f t="shared" si="786"/>
        <v>0</v>
      </c>
      <c r="AL1180" s="121">
        <f t="shared" si="786"/>
        <v>0</v>
      </c>
      <c r="AM1180" s="121">
        <f t="shared" si="786"/>
        <v>0</v>
      </c>
      <c r="AN1180" s="121">
        <f t="shared" si="786"/>
        <v>0</v>
      </c>
      <c r="AO1180" s="701">
        <f t="shared" si="786"/>
        <v>0</v>
      </c>
      <c r="AP1180" s="122"/>
      <c r="AQ1180" s="123">
        <f t="shared" si="787"/>
        <v>0</v>
      </c>
      <c r="AR1180" s="121">
        <f t="shared" si="787"/>
        <v>0</v>
      </c>
      <c r="AS1180" s="121">
        <f t="shared" si="787"/>
        <v>0</v>
      </c>
      <c r="AT1180" s="121">
        <f t="shared" si="787"/>
        <v>0</v>
      </c>
      <c r="AU1180" s="121">
        <f t="shared" si="787"/>
        <v>0</v>
      </c>
      <c r="AV1180" s="121">
        <f t="shared" si="787"/>
        <v>0</v>
      </c>
      <c r="AW1180" s="121">
        <f t="shared" si="787"/>
        <v>0</v>
      </c>
      <c r="AX1180" s="121">
        <f t="shared" si="787"/>
        <v>0</v>
      </c>
      <c r="AY1180" s="121">
        <f t="shared" si="787"/>
        <v>0</v>
      </c>
      <c r="AZ1180" s="121">
        <f t="shared" si="787"/>
        <v>0</v>
      </c>
      <c r="BA1180" s="121">
        <f t="shared" si="787"/>
        <v>0</v>
      </c>
      <c r="BB1180" s="121">
        <f t="shared" si="787"/>
        <v>0</v>
      </c>
      <c r="BC1180" s="121">
        <f t="shared" si="787"/>
        <v>0</v>
      </c>
      <c r="BD1180" s="701">
        <f t="shared" si="787"/>
        <v>0</v>
      </c>
      <c r="BE1180" s="693"/>
      <c r="BF1180" s="122">
        <f t="shared" si="777"/>
        <v>0</v>
      </c>
      <c r="BG1180" s="124"/>
      <c r="BH1180" s="122">
        <f t="shared" si="778"/>
        <v>0</v>
      </c>
      <c r="BI1180" s="124"/>
      <c r="BJ1180" s="122">
        <f t="shared" si="779"/>
        <v>0</v>
      </c>
      <c r="BK1180" s="124"/>
      <c r="BL1180" s="125">
        <f t="shared" si="780"/>
        <v>0</v>
      </c>
      <c r="BM1180" s="124"/>
      <c r="BN1180" s="123">
        <f t="shared" si="788"/>
        <v>0</v>
      </c>
      <c r="BO1180" s="126">
        <f t="shared" si="788"/>
        <v>0</v>
      </c>
      <c r="BP1180" s="127"/>
      <c r="BQ1180" s="410"/>
    </row>
    <row r="1181" spans="1:69" s="58" customFormat="1" ht="17.55" hidden="1" customHeight="1">
      <c r="A1181"/>
      <c r="B1181"/>
      <c r="C1181" s="139" t="str">
        <f t="shared" si="773"/>
        <v>H</v>
      </c>
      <c r="D1181" s="130">
        <f t="shared" si="782"/>
        <v>0</v>
      </c>
      <c r="E1181" s="129" t="str">
        <f t="shared" si="781"/>
        <v>Jilin OLED</v>
      </c>
      <c r="F1181" s="717"/>
      <c r="G1181" s="123">
        <f t="shared" si="783"/>
        <v>0</v>
      </c>
      <c r="H1181" s="121">
        <f t="shared" si="783"/>
        <v>0</v>
      </c>
      <c r="I1181" s="121">
        <f t="shared" si="783"/>
        <v>0</v>
      </c>
      <c r="J1181" s="121">
        <f t="shared" si="783"/>
        <v>0</v>
      </c>
      <c r="K1181" s="121">
        <f t="shared" si="783"/>
        <v>0</v>
      </c>
      <c r="L1181" s="121">
        <f t="shared" si="783"/>
        <v>0</v>
      </c>
      <c r="M1181" s="121">
        <f t="shared" si="783"/>
        <v>0</v>
      </c>
      <c r="N1181" s="121">
        <f t="shared" si="783"/>
        <v>0</v>
      </c>
      <c r="O1181" s="121">
        <f t="shared" si="783"/>
        <v>0</v>
      </c>
      <c r="P1181" s="126">
        <f t="shared" si="783"/>
        <v>0</v>
      </c>
      <c r="Q1181" s="122"/>
      <c r="R1181" s="408">
        <f t="shared" si="774"/>
        <v>0</v>
      </c>
      <c r="S1181" s="127"/>
      <c r="T1181" s="700">
        <f t="shared" si="784"/>
        <v>0</v>
      </c>
      <c r="U1181" s="701">
        <f t="shared" si="784"/>
        <v>0</v>
      </c>
      <c r="V1181" s="693"/>
      <c r="W1181" s="700">
        <f t="shared" si="785"/>
        <v>0</v>
      </c>
      <c r="X1181" s="126">
        <f t="shared" si="785"/>
        <v>0</v>
      </c>
      <c r="Y1181" s="696">
        <f t="shared" si="775"/>
        <v>0</v>
      </c>
      <c r="Z1181" s="128">
        <f t="shared" si="776"/>
        <v>0</v>
      </c>
      <c r="AA1181" s="127"/>
      <c r="AB1181" s="123">
        <f t="shared" si="786"/>
        <v>0</v>
      </c>
      <c r="AC1181" s="121">
        <f t="shared" si="786"/>
        <v>0</v>
      </c>
      <c r="AD1181" s="121">
        <f t="shared" si="786"/>
        <v>0</v>
      </c>
      <c r="AE1181" s="121">
        <f t="shared" si="786"/>
        <v>0</v>
      </c>
      <c r="AF1181" s="121">
        <f t="shared" si="786"/>
        <v>0</v>
      </c>
      <c r="AG1181" s="121">
        <f t="shared" si="786"/>
        <v>0</v>
      </c>
      <c r="AH1181" s="121">
        <f t="shared" si="786"/>
        <v>0</v>
      </c>
      <c r="AI1181" s="121">
        <f t="shared" si="786"/>
        <v>0</v>
      </c>
      <c r="AJ1181" s="121">
        <f t="shared" si="786"/>
        <v>0</v>
      </c>
      <c r="AK1181" s="121">
        <f t="shared" si="786"/>
        <v>0</v>
      </c>
      <c r="AL1181" s="121">
        <f t="shared" si="786"/>
        <v>0</v>
      </c>
      <c r="AM1181" s="121">
        <f t="shared" si="786"/>
        <v>0</v>
      </c>
      <c r="AN1181" s="121">
        <f t="shared" si="786"/>
        <v>0</v>
      </c>
      <c r="AO1181" s="701">
        <f t="shared" si="786"/>
        <v>0</v>
      </c>
      <c r="AP1181" s="122"/>
      <c r="AQ1181" s="123">
        <f t="shared" si="787"/>
        <v>0</v>
      </c>
      <c r="AR1181" s="121">
        <f t="shared" si="787"/>
        <v>0</v>
      </c>
      <c r="AS1181" s="121">
        <f t="shared" si="787"/>
        <v>0</v>
      </c>
      <c r="AT1181" s="121">
        <f t="shared" si="787"/>
        <v>0</v>
      </c>
      <c r="AU1181" s="121">
        <f t="shared" si="787"/>
        <v>0</v>
      </c>
      <c r="AV1181" s="121">
        <f t="shared" si="787"/>
        <v>0</v>
      </c>
      <c r="AW1181" s="121">
        <f t="shared" si="787"/>
        <v>0</v>
      </c>
      <c r="AX1181" s="121">
        <f t="shared" si="787"/>
        <v>0</v>
      </c>
      <c r="AY1181" s="121">
        <f t="shared" si="787"/>
        <v>0</v>
      </c>
      <c r="AZ1181" s="121">
        <f t="shared" si="787"/>
        <v>0</v>
      </c>
      <c r="BA1181" s="121">
        <f t="shared" si="787"/>
        <v>0</v>
      </c>
      <c r="BB1181" s="121">
        <f t="shared" si="787"/>
        <v>0</v>
      </c>
      <c r="BC1181" s="121">
        <f t="shared" si="787"/>
        <v>0</v>
      </c>
      <c r="BD1181" s="701">
        <f t="shared" si="787"/>
        <v>0</v>
      </c>
      <c r="BE1181" s="693"/>
      <c r="BF1181" s="122">
        <f t="shared" si="777"/>
        <v>0</v>
      </c>
      <c r="BG1181" s="124"/>
      <c r="BH1181" s="122">
        <f t="shared" si="778"/>
        <v>0</v>
      </c>
      <c r="BI1181" s="124"/>
      <c r="BJ1181" s="122">
        <f t="shared" si="779"/>
        <v>0</v>
      </c>
      <c r="BK1181" s="124"/>
      <c r="BL1181" s="125">
        <f t="shared" si="780"/>
        <v>0</v>
      </c>
      <c r="BM1181" s="124"/>
      <c r="BN1181" s="123">
        <f t="shared" si="788"/>
        <v>0</v>
      </c>
      <c r="BO1181" s="126">
        <f t="shared" si="788"/>
        <v>0</v>
      </c>
      <c r="BP1181" s="127"/>
      <c r="BQ1181" s="410"/>
    </row>
    <row r="1182" spans="1:69" s="58" customFormat="1" ht="17.55" hidden="1" customHeight="1">
      <c r="A1182"/>
      <c r="B1182"/>
      <c r="C1182" s="139" t="str">
        <f t="shared" si="773"/>
        <v>H</v>
      </c>
      <c r="D1182" s="130">
        <f t="shared" si="782"/>
        <v>0</v>
      </c>
      <c r="E1182" s="129" t="str">
        <f t="shared" si="781"/>
        <v>Jinwoong</v>
      </c>
      <c r="F1182" s="717"/>
      <c r="G1182" s="123">
        <f t="shared" si="783"/>
        <v>0</v>
      </c>
      <c r="H1182" s="121">
        <f t="shared" si="783"/>
        <v>0</v>
      </c>
      <c r="I1182" s="121">
        <f t="shared" si="783"/>
        <v>0</v>
      </c>
      <c r="J1182" s="121">
        <f t="shared" si="783"/>
        <v>0</v>
      </c>
      <c r="K1182" s="121">
        <f t="shared" si="783"/>
        <v>0</v>
      </c>
      <c r="L1182" s="121">
        <f t="shared" si="783"/>
        <v>0</v>
      </c>
      <c r="M1182" s="121">
        <f t="shared" si="783"/>
        <v>0</v>
      </c>
      <c r="N1182" s="121">
        <f t="shared" si="783"/>
        <v>0</v>
      </c>
      <c r="O1182" s="121">
        <f t="shared" si="783"/>
        <v>0</v>
      </c>
      <c r="P1182" s="126">
        <f t="shared" si="783"/>
        <v>0</v>
      </c>
      <c r="Q1182" s="122"/>
      <c r="R1182" s="408">
        <f t="shared" si="774"/>
        <v>0</v>
      </c>
      <c r="S1182" s="127"/>
      <c r="T1182" s="700">
        <f t="shared" si="784"/>
        <v>0</v>
      </c>
      <c r="U1182" s="701">
        <f t="shared" si="784"/>
        <v>0</v>
      </c>
      <c r="V1182" s="693"/>
      <c r="W1182" s="700">
        <f t="shared" si="785"/>
        <v>0</v>
      </c>
      <c r="X1182" s="126">
        <f t="shared" si="785"/>
        <v>0</v>
      </c>
      <c r="Y1182" s="696">
        <f t="shared" si="775"/>
        <v>0</v>
      </c>
      <c r="Z1182" s="128">
        <f t="shared" si="776"/>
        <v>0</v>
      </c>
      <c r="AA1182" s="127"/>
      <c r="AB1182" s="123">
        <f t="shared" si="786"/>
        <v>0</v>
      </c>
      <c r="AC1182" s="121">
        <f t="shared" si="786"/>
        <v>0</v>
      </c>
      <c r="AD1182" s="121">
        <f t="shared" si="786"/>
        <v>0</v>
      </c>
      <c r="AE1182" s="121">
        <f t="shared" si="786"/>
        <v>0</v>
      </c>
      <c r="AF1182" s="121">
        <f t="shared" si="786"/>
        <v>0</v>
      </c>
      <c r="AG1182" s="121">
        <f t="shared" si="786"/>
        <v>0</v>
      </c>
      <c r="AH1182" s="121">
        <f t="shared" si="786"/>
        <v>0</v>
      </c>
      <c r="AI1182" s="121">
        <f t="shared" si="786"/>
        <v>0</v>
      </c>
      <c r="AJ1182" s="121">
        <f t="shared" si="786"/>
        <v>0</v>
      </c>
      <c r="AK1182" s="121">
        <f t="shared" si="786"/>
        <v>0</v>
      </c>
      <c r="AL1182" s="121">
        <f t="shared" si="786"/>
        <v>0</v>
      </c>
      <c r="AM1182" s="121">
        <f t="shared" si="786"/>
        <v>0</v>
      </c>
      <c r="AN1182" s="121">
        <f t="shared" si="786"/>
        <v>0</v>
      </c>
      <c r="AO1182" s="701">
        <f t="shared" si="786"/>
        <v>0</v>
      </c>
      <c r="AP1182" s="122"/>
      <c r="AQ1182" s="123">
        <f t="shared" si="787"/>
        <v>0</v>
      </c>
      <c r="AR1182" s="121">
        <f t="shared" si="787"/>
        <v>0</v>
      </c>
      <c r="AS1182" s="121">
        <f t="shared" si="787"/>
        <v>0</v>
      </c>
      <c r="AT1182" s="121">
        <f t="shared" si="787"/>
        <v>0</v>
      </c>
      <c r="AU1182" s="121">
        <f t="shared" si="787"/>
        <v>0</v>
      </c>
      <c r="AV1182" s="121">
        <f t="shared" si="787"/>
        <v>0</v>
      </c>
      <c r="AW1182" s="121">
        <f t="shared" si="787"/>
        <v>0</v>
      </c>
      <c r="AX1182" s="121">
        <f t="shared" si="787"/>
        <v>0</v>
      </c>
      <c r="AY1182" s="121">
        <f t="shared" si="787"/>
        <v>0</v>
      </c>
      <c r="AZ1182" s="121">
        <f t="shared" si="787"/>
        <v>0</v>
      </c>
      <c r="BA1182" s="121">
        <f t="shared" si="787"/>
        <v>0</v>
      </c>
      <c r="BB1182" s="121">
        <f t="shared" si="787"/>
        <v>0</v>
      </c>
      <c r="BC1182" s="121">
        <f t="shared" si="787"/>
        <v>0</v>
      </c>
      <c r="BD1182" s="701">
        <f t="shared" si="787"/>
        <v>0</v>
      </c>
      <c r="BE1182" s="693"/>
      <c r="BF1182" s="122">
        <f t="shared" si="777"/>
        <v>0</v>
      </c>
      <c r="BG1182" s="124"/>
      <c r="BH1182" s="122">
        <f t="shared" si="778"/>
        <v>0</v>
      </c>
      <c r="BI1182" s="124"/>
      <c r="BJ1182" s="122">
        <f t="shared" si="779"/>
        <v>0</v>
      </c>
      <c r="BK1182" s="124"/>
      <c r="BL1182" s="125">
        <f t="shared" si="780"/>
        <v>0</v>
      </c>
      <c r="BM1182" s="124"/>
      <c r="BN1182" s="123">
        <f t="shared" si="788"/>
        <v>0</v>
      </c>
      <c r="BO1182" s="126">
        <f t="shared" si="788"/>
        <v>0</v>
      </c>
      <c r="BP1182" s="127"/>
      <c r="BQ1182" s="410"/>
    </row>
    <row r="1183" spans="1:69" s="58" customFormat="1" ht="17.55" hidden="1" customHeight="1">
      <c r="A1183"/>
      <c r="B1183"/>
      <c r="C1183" s="139" t="str">
        <f t="shared" si="773"/>
        <v>H</v>
      </c>
      <c r="D1183" s="130">
        <f t="shared" si="782"/>
        <v>0</v>
      </c>
      <c r="E1183" s="129" t="str">
        <f t="shared" si="781"/>
        <v>LG Chem</v>
      </c>
      <c r="F1183" s="717"/>
      <c r="G1183" s="123">
        <f t="shared" si="783"/>
        <v>0</v>
      </c>
      <c r="H1183" s="121">
        <f t="shared" si="783"/>
        <v>0</v>
      </c>
      <c r="I1183" s="121">
        <f t="shared" si="783"/>
        <v>0</v>
      </c>
      <c r="J1183" s="121">
        <f t="shared" si="783"/>
        <v>0</v>
      </c>
      <c r="K1183" s="121">
        <f t="shared" si="783"/>
        <v>0</v>
      </c>
      <c r="L1183" s="121">
        <f t="shared" si="783"/>
        <v>0</v>
      </c>
      <c r="M1183" s="121">
        <f t="shared" si="783"/>
        <v>0</v>
      </c>
      <c r="N1183" s="121">
        <f t="shared" si="783"/>
        <v>0</v>
      </c>
      <c r="O1183" s="121">
        <f t="shared" si="783"/>
        <v>0</v>
      </c>
      <c r="P1183" s="126">
        <f t="shared" si="783"/>
        <v>0</v>
      </c>
      <c r="Q1183" s="122"/>
      <c r="R1183" s="408">
        <f t="shared" si="774"/>
        <v>0</v>
      </c>
      <c r="S1183" s="127"/>
      <c r="T1183" s="700">
        <f t="shared" si="784"/>
        <v>0</v>
      </c>
      <c r="U1183" s="701">
        <f t="shared" si="784"/>
        <v>0</v>
      </c>
      <c r="V1183" s="693"/>
      <c r="W1183" s="700">
        <f t="shared" si="785"/>
        <v>0</v>
      </c>
      <c r="X1183" s="126">
        <f t="shared" si="785"/>
        <v>0</v>
      </c>
      <c r="Y1183" s="696">
        <f t="shared" si="775"/>
        <v>0</v>
      </c>
      <c r="Z1183" s="128">
        <f t="shared" si="776"/>
        <v>0</v>
      </c>
      <c r="AA1183" s="127"/>
      <c r="AB1183" s="123">
        <f t="shared" si="786"/>
        <v>0</v>
      </c>
      <c r="AC1183" s="121">
        <f t="shared" si="786"/>
        <v>0</v>
      </c>
      <c r="AD1183" s="121">
        <f t="shared" si="786"/>
        <v>0</v>
      </c>
      <c r="AE1183" s="121">
        <f t="shared" si="786"/>
        <v>0</v>
      </c>
      <c r="AF1183" s="121">
        <f t="shared" si="786"/>
        <v>0</v>
      </c>
      <c r="AG1183" s="121">
        <f t="shared" si="786"/>
        <v>0</v>
      </c>
      <c r="AH1183" s="121">
        <f t="shared" si="786"/>
        <v>0</v>
      </c>
      <c r="AI1183" s="121">
        <f t="shared" si="786"/>
        <v>0</v>
      </c>
      <c r="AJ1183" s="121">
        <f t="shared" si="786"/>
        <v>0</v>
      </c>
      <c r="AK1183" s="121">
        <f t="shared" si="786"/>
        <v>0</v>
      </c>
      <c r="AL1183" s="121">
        <f t="shared" si="786"/>
        <v>0</v>
      </c>
      <c r="AM1183" s="121">
        <f t="shared" si="786"/>
        <v>0</v>
      </c>
      <c r="AN1183" s="121">
        <f t="shared" si="786"/>
        <v>0</v>
      </c>
      <c r="AO1183" s="701">
        <f t="shared" si="786"/>
        <v>0</v>
      </c>
      <c r="AP1183" s="122"/>
      <c r="AQ1183" s="123">
        <f t="shared" si="787"/>
        <v>0</v>
      </c>
      <c r="AR1183" s="121">
        <f t="shared" si="787"/>
        <v>0</v>
      </c>
      <c r="AS1183" s="121">
        <f t="shared" si="787"/>
        <v>0</v>
      </c>
      <c r="AT1183" s="121">
        <f t="shared" si="787"/>
        <v>0</v>
      </c>
      <c r="AU1183" s="121">
        <f t="shared" si="787"/>
        <v>0</v>
      </c>
      <c r="AV1183" s="121">
        <f t="shared" si="787"/>
        <v>0</v>
      </c>
      <c r="AW1183" s="121">
        <f t="shared" si="787"/>
        <v>0</v>
      </c>
      <c r="AX1183" s="121">
        <f t="shared" si="787"/>
        <v>0</v>
      </c>
      <c r="AY1183" s="121">
        <f t="shared" si="787"/>
        <v>0</v>
      </c>
      <c r="AZ1183" s="121">
        <f t="shared" si="787"/>
        <v>0</v>
      </c>
      <c r="BA1183" s="121">
        <f t="shared" si="787"/>
        <v>0</v>
      </c>
      <c r="BB1183" s="121">
        <f t="shared" si="787"/>
        <v>0</v>
      </c>
      <c r="BC1183" s="121">
        <f t="shared" si="787"/>
        <v>0</v>
      </c>
      <c r="BD1183" s="701">
        <f t="shared" si="787"/>
        <v>0</v>
      </c>
      <c r="BE1183" s="693"/>
      <c r="BF1183" s="122">
        <f t="shared" si="777"/>
        <v>0</v>
      </c>
      <c r="BG1183" s="124"/>
      <c r="BH1183" s="122">
        <f t="shared" si="778"/>
        <v>0</v>
      </c>
      <c r="BI1183" s="124"/>
      <c r="BJ1183" s="122">
        <f t="shared" si="779"/>
        <v>0</v>
      </c>
      <c r="BK1183" s="124"/>
      <c r="BL1183" s="125">
        <f t="shared" si="780"/>
        <v>0</v>
      </c>
      <c r="BM1183" s="124"/>
      <c r="BN1183" s="123">
        <f t="shared" si="788"/>
        <v>0</v>
      </c>
      <c r="BO1183" s="126">
        <f t="shared" si="788"/>
        <v>0</v>
      </c>
      <c r="BP1183" s="127"/>
      <c r="BQ1183" s="410"/>
    </row>
    <row r="1184" spans="1:69" s="58" customFormat="1" ht="17.55" hidden="1" customHeight="1">
      <c r="A1184"/>
      <c r="B1184"/>
      <c r="C1184" s="139" t="str">
        <f t="shared" si="773"/>
        <v>H</v>
      </c>
      <c r="D1184" s="130">
        <f t="shared" si="782"/>
        <v>0</v>
      </c>
      <c r="E1184" s="129" t="str">
        <f t="shared" si="781"/>
        <v>LT Materials</v>
      </c>
      <c r="F1184" s="717"/>
      <c r="G1184" s="123">
        <f t="shared" si="783"/>
        <v>0</v>
      </c>
      <c r="H1184" s="121">
        <f t="shared" si="783"/>
        <v>0</v>
      </c>
      <c r="I1184" s="121">
        <f t="shared" si="783"/>
        <v>0</v>
      </c>
      <c r="J1184" s="121">
        <f t="shared" si="783"/>
        <v>0</v>
      </c>
      <c r="K1184" s="121">
        <f t="shared" si="783"/>
        <v>0</v>
      </c>
      <c r="L1184" s="121">
        <f t="shared" si="783"/>
        <v>0</v>
      </c>
      <c r="M1184" s="121">
        <f t="shared" si="783"/>
        <v>0</v>
      </c>
      <c r="N1184" s="121">
        <f t="shared" si="783"/>
        <v>0</v>
      </c>
      <c r="O1184" s="121">
        <f t="shared" si="783"/>
        <v>0</v>
      </c>
      <c r="P1184" s="126">
        <f t="shared" si="783"/>
        <v>0</v>
      </c>
      <c r="Q1184" s="122"/>
      <c r="R1184" s="408">
        <f t="shared" si="774"/>
        <v>0</v>
      </c>
      <c r="S1184" s="127"/>
      <c r="T1184" s="700">
        <f t="shared" si="784"/>
        <v>0</v>
      </c>
      <c r="U1184" s="701">
        <f t="shared" si="784"/>
        <v>0</v>
      </c>
      <c r="V1184" s="693"/>
      <c r="W1184" s="700">
        <f t="shared" si="785"/>
        <v>0</v>
      </c>
      <c r="X1184" s="126">
        <f t="shared" si="785"/>
        <v>0</v>
      </c>
      <c r="Y1184" s="696">
        <f t="shared" si="775"/>
        <v>0</v>
      </c>
      <c r="Z1184" s="128">
        <f t="shared" si="776"/>
        <v>0</v>
      </c>
      <c r="AA1184" s="127"/>
      <c r="AB1184" s="123">
        <f t="shared" si="786"/>
        <v>0</v>
      </c>
      <c r="AC1184" s="121">
        <f t="shared" si="786"/>
        <v>0</v>
      </c>
      <c r="AD1184" s="121">
        <f t="shared" si="786"/>
        <v>0</v>
      </c>
      <c r="AE1184" s="121">
        <f t="shared" si="786"/>
        <v>0</v>
      </c>
      <c r="AF1184" s="121">
        <f t="shared" si="786"/>
        <v>0</v>
      </c>
      <c r="AG1184" s="121">
        <f t="shared" si="786"/>
        <v>0</v>
      </c>
      <c r="AH1184" s="121">
        <f t="shared" si="786"/>
        <v>0</v>
      </c>
      <c r="AI1184" s="121">
        <f t="shared" si="786"/>
        <v>0</v>
      </c>
      <c r="AJ1184" s="121">
        <f t="shared" si="786"/>
        <v>0</v>
      </c>
      <c r="AK1184" s="121">
        <f t="shared" si="786"/>
        <v>0</v>
      </c>
      <c r="AL1184" s="121">
        <f t="shared" si="786"/>
        <v>0</v>
      </c>
      <c r="AM1184" s="121">
        <f t="shared" si="786"/>
        <v>0</v>
      </c>
      <c r="AN1184" s="121">
        <f t="shared" si="786"/>
        <v>0</v>
      </c>
      <c r="AO1184" s="701">
        <f t="shared" si="786"/>
        <v>0</v>
      </c>
      <c r="AP1184" s="122"/>
      <c r="AQ1184" s="123">
        <f t="shared" si="787"/>
        <v>0</v>
      </c>
      <c r="AR1184" s="121">
        <f t="shared" si="787"/>
        <v>0</v>
      </c>
      <c r="AS1184" s="121">
        <f t="shared" si="787"/>
        <v>0</v>
      </c>
      <c r="AT1184" s="121">
        <f t="shared" si="787"/>
        <v>0</v>
      </c>
      <c r="AU1184" s="121">
        <f t="shared" si="787"/>
        <v>0</v>
      </c>
      <c r="AV1184" s="121">
        <f t="shared" si="787"/>
        <v>0</v>
      </c>
      <c r="AW1184" s="121">
        <f t="shared" si="787"/>
        <v>0</v>
      </c>
      <c r="AX1184" s="121">
        <f t="shared" si="787"/>
        <v>0</v>
      </c>
      <c r="AY1184" s="121">
        <f t="shared" si="787"/>
        <v>0</v>
      </c>
      <c r="AZ1184" s="121">
        <f t="shared" si="787"/>
        <v>0</v>
      </c>
      <c r="BA1184" s="121">
        <f t="shared" si="787"/>
        <v>0</v>
      </c>
      <c r="BB1184" s="121">
        <f t="shared" si="787"/>
        <v>0</v>
      </c>
      <c r="BC1184" s="121">
        <f t="shared" si="787"/>
        <v>0</v>
      </c>
      <c r="BD1184" s="701">
        <f t="shared" si="787"/>
        <v>0</v>
      </c>
      <c r="BE1184" s="693"/>
      <c r="BF1184" s="122">
        <f t="shared" si="777"/>
        <v>0</v>
      </c>
      <c r="BG1184" s="124"/>
      <c r="BH1184" s="122">
        <f t="shared" si="778"/>
        <v>0</v>
      </c>
      <c r="BI1184" s="124"/>
      <c r="BJ1184" s="122">
        <f t="shared" si="779"/>
        <v>0</v>
      </c>
      <c r="BK1184" s="124"/>
      <c r="BL1184" s="125">
        <f t="shared" si="780"/>
        <v>0</v>
      </c>
      <c r="BM1184" s="124"/>
      <c r="BN1184" s="123">
        <f t="shared" si="788"/>
        <v>0</v>
      </c>
      <c r="BO1184" s="126">
        <f t="shared" si="788"/>
        <v>0</v>
      </c>
      <c r="BP1184" s="127"/>
      <c r="BQ1184" s="410"/>
    </row>
    <row r="1185" spans="1:69" s="58" customFormat="1" ht="17.55" hidden="1" customHeight="1">
      <c r="A1185"/>
      <c r="B1185"/>
      <c r="C1185" s="139" t="str">
        <f t="shared" si="773"/>
        <v>H</v>
      </c>
      <c r="D1185" s="130">
        <f t="shared" si="782"/>
        <v>0</v>
      </c>
      <c r="E1185" s="129" t="str">
        <f t="shared" si="781"/>
        <v>LT Metal</v>
      </c>
      <c r="F1185" s="717"/>
      <c r="G1185" s="123">
        <f t="shared" si="783"/>
        <v>0</v>
      </c>
      <c r="H1185" s="121">
        <f t="shared" si="783"/>
        <v>0</v>
      </c>
      <c r="I1185" s="121">
        <f t="shared" si="783"/>
        <v>0</v>
      </c>
      <c r="J1185" s="121">
        <f t="shared" si="783"/>
        <v>0</v>
      </c>
      <c r="K1185" s="121">
        <f t="shared" si="783"/>
        <v>0</v>
      </c>
      <c r="L1185" s="121">
        <f t="shared" si="783"/>
        <v>0</v>
      </c>
      <c r="M1185" s="121">
        <f t="shared" si="783"/>
        <v>0</v>
      </c>
      <c r="N1185" s="121">
        <f t="shared" si="783"/>
        <v>0</v>
      </c>
      <c r="O1185" s="121">
        <f t="shared" si="783"/>
        <v>0</v>
      </c>
      <c r="P1185" s="126">
        <f t="shared" si="783"/>
        <v>0</v>
      </c>
      <c r="Q1185" s="122"/>
      <c r="R1185" s="408">
        <f t="shared" si="774"/>
        <v>0</v>
      </c>
      <c r="S1185" s="127"/>
      <c r="T1185" s="700">
        <f t="shared" si="784"/>
        <v>0</v>
      </c>
      <c r="U1185" s="701">
        <f t="shared" si="784"/>
        <v>0</v>
      </c>
      <c r="V1185" s="693"/>
      <c r="W1185" s="700">
        <f t="shared" si="785"/>
        <v>0</v>
      </c>
      <c r="X1185" s="126">
        <f t="shared" si="785"/>
        <v>0</v>
      </c>
      <c r="Y1185" s="696">
        <f t="shared" si="775"/>
        <v>0</v>
      </c>
      <c r="Z1185" s="128">
        <f t="shared" si="776"/>
        <v>0</v>
      </c>
      <c r="AA1185" s="127"/>
      <c r="AB1185" s="123">
        <f t="shared" si="786"/>
        <v>0</v>
      </c>
      <c r="AC1185" s="121">
        <f t="shared" si="786"/>
        <v>0</v>
      </c>
      <c r="AD1185" s="121">
        <f t="shared" si="786"/>
        <v>0</v>
      </c>
      <c r="AE1185" s="121">
        <f t="shared" si="786"/>
        <v>0</v>
      </c>
      <c r="AF1185" s="121">
        <f t="shared" si="786"/>
        <v>0</v>
      </c>
      <c r="AG1185" s="121">
        <f t="shared" si="786"/>
        <v>0</v>
      </c>
      <c r="AH1185" s="121">
        <f t="shared" si="786"/>
        <v>0</v>
      </c>
      <c r="AI1185" s="121">
        <f t="shared" si="786"/>
        <v>0</v>
      </c>
      <c r="AJ1185" s="121">
        <f t="shared" si="786"/>
        <v>0</v>
      </c>
      <c r="AK1185" s="121">
        <f t="shared" si="786"/>
        <v>0</v>
      </c>
      <c r="AL1185" s="121">
        <f t="shared" si="786"/>
        <v>0</v>
      </c>
      <c r="AM1185" s="121">
        <f t="shared" si="786"/>
        <v>0</v>
      </c>
      <c r="AN1185" s="121">
        <f t="shared" si="786"/>
        <v>0</v>
      </c>
      <c r="AO1185" s="701">
        <f t="shared" si="786"/>
        <v>0</v>
      </c>
      <c r="AP1185" s="122"/>
      <c r="AQ1185" s="123">
        <f t="shared" si="787"/>
        <v>0</v>
      </c>
      <c r="AR1185" s="121">
        <f t="shared" si="787"/>
        <v>0</v>
      </c>
      <c r="AS1185" s="121">
        <f t="shared" si="787"/>
        <v>0</v>
      </c>
      <c r="AT1185" s="121">
        <f t="shared" si="787"/>
        <v>0</v>
      </c>
      <c r="AU1185" s="121">
        <f t="shared" si="787"/>
        <v>0</v>
      </c>
      <c r="AV1185" s="121">
        <f t="shared" si="787"/>
        <v>0</v>
      </c>
      <c r="AW1185" s="121">
        <f t="shared" si="787"/>
        <v>0</v>
      </c>
      <c r="AX1185" s="121">
        <f t="shared" si="787"/>
        <v>0</v>
      </c>
      <c r="AY1185" s="121">
        <f t="shared" si="787"/>
        <v>0</v>
      </c>
      <c r="AZ1185" s="121">
        <f t="shared" si="787"/>
        <v>0</v>
      </c>
      <c r="BA1185" s="121">
        <f t="shared" si="787"/>
        <v>0</v>
      </c>
      <c r="BB1185" s="121">
        <f t="shared" si="787"/>
        <v>0</v>
      </c>
      <c r="BC1185" s="121">
        <f t="shared" si="787"/>
        <v>0</v>
      </c>
      <c r="BD1185" s="701">
        <f t="shared" si="787"/>
        <v>0</v>
      </c>
      <c r="BE1185" s="693"/>
      <c r="BF1185" s="122">
        <f t="shared" si="777"/>
        <v>0</v>
      </c>
      <c r="BG1185" s="124"/>
      <c r="BH1185" s="122">
        <f t="shared" si="778"/>
        <v>0</v>
      </c>
      <c r="BI1185" s="124"/>
      <c r="BJ1185" s="122">
        <f t="shared" si="779"/>
        <v>0</v>
      </c>
      <c r="BK1185" s="124"/>
      <c r="BL1185" s="125">
        <f t="shared" si="780"/>
        <v>0</v>
      </c>
      <c r="BM1185" s="124"/>
      <c r="BN1185" s="123">
        <f t="shared" si="788"/>
        <v>0</v>
      </c>
      <c r="BO1185" s="126">
        <f t="shared" si="788"/>
        <v>0</v>
      </c>
      <c r="BP1185" s="127"/>
      <c r="BQ1185" s="410"/>
    </row>
    <row r="1186" spans="1:69" s="58" customFormat="1" ht="17.55" hidden="1" customHeight="1">
      <c r="A1186"/>
      <c r="B1186"/>
      <c r="C1186" s="139" t="str">
        <f t="shared" si="773"/>
        <v>H</v>
      </c>
      <c r="D1186" s="130">
        <f t="shared" si="782"/>
        <v>0</v>
      </c>
      <c r="E1186" s="129" t="str">
        <f t="shared" si="781"/>
        <v>LTOM</v>
      </c>
      <c r="F1186" s="717"/>
      <c r="G1186" s="123">
        <f t="shared" ref="G1186:P1195" si="789">SUMIFS(Share, Y, $E$3, Config, $G$11, P, G$15, LType, $D1186, MSup, $E1186)</f>
        <v>0</v>
      </c>
      <c r="H1186" s="121">
        <f t="shared" si="789"/>
        <v>0</v>
      </c>
      <c r="I1186" s="121">
        <f t="shared" si="789"/>
        <v>0</v>
      </c>
      <c r="J1186" s="121">
        <f t="shared" si="789"/>
        <v>0</v>
      </c>
      <c r="K1186" s="121">
        <f t="shared" si="789"/>
        <v>0</v>
      </c>
      <c r="L1186" s="121">
        <f t="shared" si="789"/>
        <v>0</v>
      </c>
      <c r="M1186" s="121">
        <f t="shared" si="789"/>
        <v>0</v>
      </c>
      <c r="N1186" s="121">
        <f t="shared" si="789"/>
        <v>0</v>
      </c>
      <c r="O1186" s="121">
        <f t="shared" si="789"/>
        <v>0</v>
      </c>
      <c r="P1186" s="126">
        <f t="shared" si="789"/>
        <v>0</v>
      </c>
      <c r="Q1186" s="122"/>
      <c r="R1186" s="408">
        <f t="shared" si="774"/>
        <v>0</v>
      </c>
      <c r="S1186" s="127"/>
      <c r="T1186" s="700">
        <f t="shared" si="784"/>
        <v>0</v>
      </c>
      <c r="U1186" s="701">
        <f t="shared" si="784"/>
        <v>0</v>
      </c>
      <c r="V1186" s="693"/>
      <c r="W1186" s="700">
        <f t="shared" si="785"/>
        <v>0</v>
      </c>
      <c r="X1186" s="126">
        <f t="shared" si="785"/>
        <v>0</v>
      </c>
      <c r="Y1186" s="696">
        <f t="shared" si="775"/>
        <v>0</v>
      </c>
      <c r="Z1186" s="128">
        <f t="shared" si="776"/>
        <v>0</v>
      </c>
      <c r="AA1186" s="127"/>
      <c r="AB1186" s="123">
        <f t="shared" ref="AB1186:AO1195" si="790">SUMIFS(Share, Y, $E$3, Config, $AB$11, P, AB$15, LType, $D1186, MSup, $E1186)</f>
        <v>0</v>
      </c>
      <c r="AC1186" s="121">
        <f t="shared" si="790"/>
        <v>0</v>
      </c>
      <c r="AD1186" s="121">
        <f t="shared" si="790"/>
        <v>0</v>
      </c>
      <c r="AE1186" s="121">
        <f t="shared" si="790"/>
        <v>0</v>
      </c>
      <c r="AF1186" s="121">
        <f t="shared" si="790"/>
        <v>0</v>
      </c>
      <c r="AG1186" s="121">
        <f t="shared" si="790"/>
        <v>0</v>
      </c>
      <c r="AH1186" s="121">
        <f t="shared" si="790"/>
        <v>0</v>
      </c>
      <c r="AI1186" s="121">
        <f t="shared" si="790"/>
        <v>0</v>
      </c>
      <c r="AJ1186" s="121">
        <f t="shared" si="790"/>
        <v>0</v>
      </c>
      <c r="AK1186" s="121">
        <f t="shared" si="790"/>
        <v>0</v>
      </c>
      <c r="AL1186" s="121">
        <f t="shared" si="790"/>
        <v>0</v>
      </c>
      <c r="AM1186" s="121">
        <f t="shared" si="790"/>
        <v>0</v>
      </c>
      <c r="AN1186" s="121">
        <f t="shared" si="790"/>
        <v>0</v>
      </c>
      <c r="AO1186" s="701">
        <f t="shared" si="790"/>
        <v>0</v>
      </c>
      <c r="AP1186" s="122"/>
      <c r="AQ1186" s="123">
        <f t="shared" ref="AQ1186:BD1195" si="791">SUMIFS(Share, Y, $E$3, Config, $AQ$11, P, AQ$15, LType, $D1186, MSup, $E1186)</f>
        <v>0</v>
      </c>
      <c r="AR1186" s="121">
        <f t="shared" si="791"/>
        <v>0</v>
      </c>
      <c r="AS1186" s="121">
        <f t="shared" si="791"/>
        <v>0</v>
      </c>
      <c r="AT1186" s="121">
        <f t="shared" si="791"/>
        <v>0</v>
      </c>
      <c r="AU1186" s="121">
        <f t="shared" si="791"/>
        <v>0</v>
      </c>
      <c r="AV1186" s="121">
        <f t="shared" si="791"/>
        <v>0</v>
      </c>
      <c r="AW1186" s="121">
        <f t="shared" si="791"/>
        <v>0</v>
      </c>
      <c r="AX1186" s="121">
        <f t="shared" si="791"/>
        <v>0</v>
      </c>
      <c r="AY1186" s="121">
        <f t="shared" si="791"/>
        <v>0</v>
      </c>
      <c r="AZ1186" s="121">
        <f t="shared" si="791"/>
        <v>0</v>
      </c>
      <c r="BA1186" s="121">
        <f t="shared" si="791"/>
        <v>0</v>
      </c>
      <c r="BB1186" s="121">
        <f t="shared" si="791"/>
        <v>0</v>
      </c>
      <c r="BC1186" s="121">
        <f t="shared" si="791"/>
        <v>0</v>
      </c>
      <c r="BD1186" s="701">
        <f t="shared" si="791"/>
        <v>0</v>
      </c>
      <c r="BE1186" s="693"/>
      <c r="BF1186" s="122">
        <f t="shared" si="777"/>
        <v>0</v>
      </c>
      <c r="BG1186" s="124"/>
      <c r="BH1186" s="122">
        <f t="shared" si="778"/>
        <v>0</v>
      </c>
      <c r="BI1186" s="124"/>
      <c r="BJ1186" s="122">
        <f t="shared" si="779"/>
        <v>0</v>
      </c>
      <c r="BK1186" s="124"/>
      <c r="BL1186" s="125">
        <f t="shared" si="780"/>
        <v>0</v>
      </c>
      <c r="BM1186" s="124"/>
      <c r="BN1186" s="123">
        <f t="shared" si="788"/>
        <v>0</v>
      </c>
      <c r="BO1186" s="126">
        <f t="shared" si="788"/>
        <v>0</v>
      </c>
      <c r="BP1186" s="127"/>
      <c r="BQ1186" s="410"/>
    </row>
    <row r="1187" spans="1:69" s="58" customFormat="1" ht="17.55" hidden="1" customHeight="1">
      <c r="A1187"/>
      <c r="B1187"/>
      <c r="C1187" s="139" t="str">
        <f t="shared" si="773"/>
        <v>H</v>
      </c>
      <c r="D1187" s="130">
        <f t="shared" si="782"/>
        <v>0</v>
      </c>
      <c r="E1187" s="129" t="str">
        <f t="shared" si="781"/>
        <v>Lumilan</v>
      </c>
      <c r="F1187" s="717"/>
      <c r="G1187" s="123">
        <f t="shared" si="789"/>
        <v>0</v>
      </c>
      <c r="H1187" s="121">
        <f t="shared" si="789"/>
        <v>0</v>
      </c>
      <c r="I1187" s="121">
        <f t="shared" si="789"/>
        <v>0</v>
      </c>
      <c r="J1187" s="121">
        <f t="shared" si="789"/>
        <v>0</v>
      </c>
      <c r="K1187" s="121">
        <f t="shared" si="789"/>
        <v>0</v>
      </c>
      <c r="L1187" s="121">
        <f t="shared" si="789"/>
        <v>0</v>
      </c>
      <c r="M1187" s="121">
        <f t="shared" si="789"/>
        <v>0</v>
      </c>
      <c r="N1187" s="121">
        <f t="shared" si="789"/>
        <v>0</v>
      </c>
      <c r="O1187" s="121">
        <f t="shared" si="789"/>
        <v>0</v>
      </c>
      <c r="P1187" s="126">
        <f t="shared" si="789"/>
        <v>0</v>
      </c>
      <c r="Q1187" s="122"/>
      <c r="R1187" s="408">
        <f t="shared" si="774"/>
        <v>0</v>
      </c>
      <c r="S1187" s="127"/>
      <c r="T1187" s="700">
        <f t="shared" si="784"/>
        <v>0</v>
      </c>
      <c r="U1187" s="701">
        <f t="shared" si="784"/>
        <v>0</v>
      </c>
      <c r="V1187" s="693"/>
      <c r="W1187" s="700">
        <f t="shared" si="785"/>
        <v>0</v>
      </c>
      <c r="X1187" s="126">
        <f t="shared" si="785"/>
        <v>0</v>
      </c>
      <c r="Y1187" s="696">
        <f t="shared" si="775"/>
        <v>0</v>
      </c>
      <c r="Z1187" s="128">
        <f t="shared" si="776"/>
        <v>0</v>
      </c>
      <c r="AA1187" s="127"/>
      <c r="AB1187" s="123">
        <f t="shared" si="790"/>
        <v>0</v>
      </c>
      <c r="AC1187" s="121">
        <f t="shared" si="790"/>
        <v>0</v>
      </c>
      <c r="AD1187" s="121">
        <f t="shared" si="790"/>
        <v>0</v>
      </c>
      <c r="AE1187" s="121">
        <f t="shared" si="790"/>
        <v>0</v>
      </c>
      <c r="AF1187" s="121">
        <f t="shared" si="790"/>
        <v>0</v>
      </c>
      <c r="AG1187" s="121">
        <f t="shared" si="790"/>
        <v>0</v>
      </c>
      <c r="AH1187" s="121">
        <f t="shared" si="790"/>
        <v>0</v>
      </c>
      <c r="AI1187" s="121">
        <f t="shared" si="790"/>
        <v>0</v>
      </c>
      <c r="AJ1187" s="121">
        <f t="shared" si="790"/>
        <v>0</v>
      </c>
      <c r="AK1187" s="121">
        <f t="shared" si="790"/>
        <v>0</v>
      </c>
      <c r="AL1187" s="121">
        <f t="shared" si="790"/>
        <v>0</v>
      </c>
      <c r="AM1187" s="121">
        <f t="shared" si="790"/>
        <v>0</v>
      </c>
      <c r="AN1187" s="121">
        <f t="shared" si="790"/>
        <v>0</v>
      </c>
      <c r="AO1187" s="701">
        <f t="shared" si="790"/>
        <v>0</v>
      </c>
      <c r="AP1187" s="122"/>
      <c r="AQ1187" s="123">
        <f t="shared" si="791"/>
        <v>0</v>
      </c>
      <c r="AR1187" s="121">
        <f t="shared" si="791"/>
        <v>0</v>
      </c>
      <c r="AS1187" s="121">
        <f t="shared" si="791"/>
        <v>0</v>
      </c>
      <c r="AT1187" s="121">
        <f t="shared" si="791"/>
        <v>0</v>
      </c>
      <c r="AU1187" s="121">
        <f t="shared" si="791"/>
        <v>0</v>
      </c>
      <c r="AV1187" s="121">
        <f t="shared" si="791"/>
        <v>0</v>
      </c>
      <c r="AW1187" s="121">
        <f t="shared" si="791"/>
        <v>0</v>
      </c>
      <c r="AX1187" s="121">
        <f t="shared" si="791"/>
        <v>0</v>
      </c>
      <c r="AY1187" s="121">
        <f t="shared" si="791"/>
        <v>0</v>
      </c>
      <c r="AZ1187" s="121">
        <f t="shared" si="791"/>
        <v>0</v>
      </c>
      <c r="BA1187" s="121">
        <f t="shared" si="791"/>
        <v>0</v>
      </c>
      <c r="BB1187" s="121">
        <f t="shared" si="791"/>
        <v>0</v>
      </c>
      <c r="BC1187" s="121">
        <f t="shared" si="791"/>
        <v>0</v>
      </c>
      <c r="BD1187" s="701">
        <f t="shared" si="791"/>
        <v>0</v>
      </c>
      <c r="BE1187" s="693"/>
      <c r="BF1187" s="122">
        <f t="shared" si="777"/>
        <v>0</v>
      </c>
      <c r="BG1187" s="124"/>
      <c r="BH1187" s="122">
        <f t="shared" si="778"/>
        <v>0</v>
      </c>
      <c r="BI1187" s="124"/>
      <c r="BJ1187" s="122">
        <f t="shared" si="779"/>
        <v>0</v>
      </c>
      <c r="BK1187" s="124"/>
      <c r="BL1187" s="125">
        <f t="shared" si="780"/>
        <v>0</v>
      </c>
      <c r="BM1187" s="124"/>
      <c r="BN1187" s="123">
        <f t="shared" si="788"/>
        <v>0</v>
      </c>
      <c r="BO1187" s="126">
        <f t="shared" si="788"/>
        <v>0</v>
      </c>
      <c r="BP1187" s="127"/>
      <c r="BQ1187" s="410"/>
    </row>
    <row r="1188" spans="1:69" s="58" customFormat="1" ht="17.55" hidden="1" customHeight="1">
      <c r="A1188"/>
      <c r="B1188"/>
      <c r="C1188" s="139" t="str">
        <f t="shared" si="773"/>
        <v>H</v>
      </c>
      <c r="D1188" s="130">
        <f t="shared" si="782"/>
        <v>0</v>
      </c>
      <c r="E1188" s="129" t="str">
        <f t="shared" si="781"/>
        <v>Materion</v>
      </c>
      <c r="F1188" s="717"/>
      <c r="G1188" s="123">
        <f t="shared" si="789"/>
        <v>0</v>
      </c>
      <c r="H1188" s="121">
        <f t="shared" si="789"/>
        <v>0</v>
      </c>
      <c r="I1188" s="121">
        <f t="shared" si="789"/>
        <v>0</v>
      </c>
      <c r="J1188" s="121">
        <f t="shared" si="789"/>
        <v>0</v>
      </c>
      <c r="K1188" s="121">
        <f t="shared" si="789"/>
        <v>0</v>
      </c>
      <c r="L1188" s="121">
        <f t="shared" si="789"/>
        <v>0</v>
      </c>
      <c r="M1188" s="121">
        <f t="shared" si="789"/>
        <v>0</v>
      </c>
      <c r="N1188" s="121">
        <f t="shared" si="789"/>
        <v>0</v>
      </c>
      <c r="O1188" s="121">
        <f t="shared" si="789"/>
        <v>0</v>
      </c>
      <c r="P1188" s="126">
        <f t="shared" si="789"/>
        <v>0</v>
      </c>
      <c r="Q1188" s="122"/>
      <c r="R1188" s="408">
        <f t="shared" si="774"/>
        <v>0</v>
      </c>
      <c r="S1188" s="127"/>
      <c r="T1188" s="700">
        <f t="shared" si="784"/>
        <v>0</v>
      </c>
      <c r="U1188" s="701">
        <f t="shared" si="784"/>
        <v>0</v>
      </c>
      <c r="V1188" s="693"/>
      <c r="W1188" s="700">
        <f t="shared" si="785"/>
        <v>0</v>
      </c>
      <c r="X1188" s="126">
        <f t="shared" si="785"/>
        <v>0</v>
      </c>
      <c r="Y1188" s="696">
        <f t="shared" si="775"/>
        <v>0</v>
      </c>
      <c r="Z1188" s="128">
        <f t="shared" si="776"/>
        <v>0</v>
      </c>
      <c r="AA1188" s="127"/>
      <c r="AB1188" s="123">
        <f t="shared" si="790"/>
        <v>0</v>
      </c>
      <c r="AC1188" s="121">
        <f t="shared" si="790"/>
        <v>0</v>
      </c>
      <c r="AD1188" s="121">
        <f t="shared" si="790"/>
        <v>0</v>
      </c>
      <c r="AE1188" s="121">
        <f t="shared" si="790"/>
        <v>0</v>
      </c>
      <c r="AF1188" s="121">
        <f t="shared" si="790"/>
        <v>0</v>
      </c>
      <c r="AG1188" s="121">
        <f t="shared" si="790"/>
        <v>0</v>
      </c>
      <c r="AH1188" s="121">
        <f t="shared" si="790"/>
        <v>0</v>
      </c>
      <c r="AI1188" s="121">
        <f t="shared" si="790"/>
        <v>0</v>
      </c>
      <c r="AJ1188" s="121">
        <f t="shared" si="790"/>
        <v>0</v>
      </c>
      <c r="AK1188" s="121">
        <f t="shared" si="790"/>
        <v>0</v>
      </c>
      <c r="AL1188" s="121">
        <f t="shared" si="790"/>
        <v>0</v>
      </c>
      <c r="AM1188" s="121">
        <f t="shared" si="790"/>
        <v>0</v>
      </c>
      <c r="AN1188" s="121">
        <f t="shared" si="790"/>
        <v>0</v>
      </c>
      <c r="AO1188" s="701">
        <f t="shared" si="790"/>
        <v>0</v>
      </c>
      <c r="AP1188" s="122"/>
      <c r="AQ1188" s="123">
        <f t="shared" si="791"/>
        <v>0</v>
      </c>
      <c r="AR1188" s="121">
        <f t="shared" si="791"/>
        <v>0</v>
      </c>
      <c r="AS1188" s="121">
        <f t="shared" si="791"/>
        <v>0</v>
      </c>
      <c r="AT1188" s="121">
        <f t="shared" si="791"/>
        <v>0</v>
      </c>
      <c r="AU1188" s="121">
        <f t="shared" si="791"/>
        <v>0</v>
      </c>
      <c r="AV1188" s="121">
        <f t="shared" si="791"/>
        <v>0</v>
      </c>
      <c r="AW1188" s="121">
        <f t="shared" si="791"/>
        <v>0</v>
      </c>
      <c r="AX1188" s="121">
        <f t="shared" si="791"/>
        <v>0</v>
      </c>
      <c r="AY1188" s="121">
        <f t="shared" si="791"/>
        <v>0</v>
      </c>
      <c r="AZ1188" s="121">
        <f t="shared" si="791"/>
        <v>0</v>
      </c>
      <c r="BA1188" s="121">
        <f t="shared" si="791"/>
        <v>0</v>
      </c>
      <c r="BB1188" s="121">
        <f t="shared" si="791"/>
        <v>0</v>
      </c>
      <c r="BC1188" s="121">
        <f t="shared" si="791"/>
        <v>0</v>
      </c>
      <c r="BD1188" s="701">
        <f t="shared" si="791"/>
        <v>0</v>
      </c>
      <c r="BE1188" s="693"/>
      <c r="BF1188" s="122">
        <f t="shared" si="777"/>
        <v>0</v>
      </c>
      <c r="BG1188" s="124"/>
      <c r="BH1188" s="122">
        <f t="shared" si="778"/>
        <v>0</v>
      </c>
      <c r="BI1188" s="124"/>
      <c r="BJ1188" s="122">
        <f t="shared" si="779"/>
        <v>0</v>
      </c>
      <c r="BK1188" s="124"/>
      <c r="BL1188" s="125">
        <f t="shared" si="780"/>
        <v>0</v>
      </c>
      <c r="BM1188" s="124"/>
      <c r="BN1188" s="123">
        <f t="shared" si="788"/>
        <v>0</v>
      </c>
      <c r="BO1188" s="126">
        <f t="shared" si="788"/>
        <v>0</v>
      </c>
      <c r="BP1188" s="127"/>
      <c r="BQ1188" s="410"/>
    </row>
    <row r="1189" spans="1:69" s="58" customFormat="1" ht="17.55" hidden="1" customHeight="1">
      <c r="A1189"/>
      <c r="B1189"/>
      <c r="C1189" s="139" t="str">
        <f t="shared" si="773"/>
        <v>H</v>
      </c>
      <c r="D1189" s="130">
        <f t="shared" si="782"/>
        <v>0</v>
      </c>
      <c r="E1189" s="129" t="str">
        <f t="shared" si="781"/>
        <v>Merck</v>
      </c>
      <c r="F1189" s="717"/>
      <c r="G1189" s="123">
        <f t="shared" si="789"/>
        <v>0</v>
      </c>
      <c r="H1189" s="121">
        <f t="shared" si="789"/>
        <v>0</v>
      </c>
      <c r="I1189" s="121">
        <f t="shared" si="789"/>
        <v>0</v>
      </c>
      <c r="J1189" s="121">
        <f t="shared" si="789"/>
        <v>0</v>
      </c>
      <c r="K1189" s="121">
        <f t="shared" si="789"/>
        <v>0</v>
      </c>
      <c r="L1189" s="121">
        <f t="shared" si="789"/>
        <v>0</v>
      </c>
      <c r="M1189" s="121">
        <f t="shared" si="789"/>
        <v>0</v>
      </c>
      <c r="N1189" s="121">
        <f t="shared" si="789"/>
        <v>0</v>
      </c>
      <c r="O1189" s="121">
        <f t="shared" si="789"/>
        <v>0</v>
      </c>
      <c r="P1189" s="126">
        <f t="shared" si="789"/>
        <v>0</v>
      </c>
      <c r="Q1189" s="122"/>
      <c r="R1189" s="408">
        <f t="shared" si="774"/>
        <v>0</v>
      </c>
      <c r="S1189" s="127"/>
      <c r="T1189" s="700">
        <f t="shared" si="784"/>
        <v>0</v>
      </c>
      <c r="U1189" s="701">
        <f t="shared" si="784"/>
        <v>0</v>
      </c>
      <c r="V1189" s="693"/>
      <c r="W1189" s="700">
        <f t="shared" si="785"/>
        <v>0</v>
      </c>
      <c r="X1189" s="126">
        <f t="shared" si="785"/>
        <v>0</v>
      </c>
      <c r="Y1189" s="696">
        <f t="shared" si="775"/>
        <v>0</v>
      </c>
      <c r="Z1189" s="128">
        <f t="shared" si="776"/>
        <v>0</v>
      </c>
      <c r="AA1189" s="127"/>
      <c r="AB1189" s="123">
        <f t="shared" si="790"/>
        <v>0</v>
      </c>
      <c r="AC1189" s="121">
        <f t="shared" si="790"/>
        <v>0</v>
      </c>
      <c r="AD1189" s="121">
        <f t="shared" si="790"/>
        <v>0</v>
      </c>
      <c r="AE1189" s="121">
        <f t="shared" si="790"/>
        <v>0</v>
      </c>
      <c r="AF1189" s="121">
        <f t="shared" si="790"/>
        <v>0</v>
      </c>
      <c r="AG1189" s="121">
        <f t="shared" si="790"/>
        <v>0</v>
      </c>
      <c r="AH1189" s="121">
        <f t="shared" si="790"/>
        <v>0</v>
      </c>
      <c r="AI1189" s="121">
        <f t="shared" si="790"/>
        <v>0</v>
      </c>
      <c r="AJ1189" s="121">
        <f t="shared" si="790"/>
        <v>0</v>
      </c>
      <c r="AK1189" s="121">
        <f t="shared" si="790"/>
        <v>0</v>
      </c>
      <c r="AL1189" s="121">
        <f t="shared" si="790"/>
        <v>0</v>
      </c>
      <c r="AM1189" s="121">
        <f t="shared" si="790"/>
        <v>0</v>
      </c>
      <c r="AN1189" s="121">
        <f t="shared" si="790"/>
        <v>0</v>
      </c>
      <c r="AO1189" s="701">
        <f t="shared" si="790"/>
        <v>0</v>
      </c>
      <c r="AP1189" s="122"/>
      <c r="AQ1189" s="123">
        <f t="shared" si="791"/>
        <v>0</v>
      </c>
      <c r="AR1189" s="121">
        <f t="shared" si="791"/>
        <v>0</v>
      </c>
      <c r="AS1189" s="121">
        <f t="shared" si="791"/>
        <v>0</v>
      </c>
      <c r="AT1189" s="121">
        <f t="shared" si="791"/>
        <v>0</v>
      </c>
      <c r="AU1189" s="121">
        <f t="shared" si="791"/>
        <v>0</v>
      </c>
      <c r="AV1189" s="121">
        <f t="shared" si="791"/>
        <v>0</v>
      </c>
      <c r="AW1189" s="121">
        <f t="shared" si="791"/>
        <v>0</v>
      </c>
      <c r="AX1189" s="121">
        <f t="shared" si="791"/>
        <v>0</v>
      </c>
      <c r="AY1189" s="121">
        <f t="shared" si="791"/>
        <v>0</v>
      </c>
      <c r="AZ1189" s="121">
        <f t="shared" si="791"/>
        <v>0</v>
      </c>
      <c r="BA1189" s="121">
        <f t="shared" si="791"/>
        <v>0</v>
      </c>
      <c r="BB1189" s="121">
        <f t="shared" si="791"/>
        <v>0</v>
      </c>
      <c r="BC1189" s="121">
        <f t="shared" si="791"/>
        <v>0</v>
      </c>
      <c r="BD1189" s="701">
        <f t="shared" si="791"/>
        <v>0</v>
      </c>
      <c r="BE1189" s="693"/>
      <c r="BF1189" s="122">
        <f t="shared" si="777"/>
        <v>0</v>
      </c>
      <c r="BG1189" s="124"/>
      <c r="BH1189" s="122">
        <f t="shared" si="778"/>
        <v>0</v>
      </c>
      <c r="BI1189" s="124"/>
      <c r="BJ1189" s="122">
        <f t="shared" si="779"/>
        <v>0</v>
      </c>
      <c r="BK1189" s="124"/>
      <c r="BL1189" s="125">
        <f t="shared" si="780"/>
        <v>0</v>
      </c>
      <c r="BM1189" s="124"/>
      <c r="BN1189" s="123">
        <f t="shared" si="788"/>
        <v>0</v>
      </c>
      <c r="BO1189" s="126">
        <f t="shared" si="788"/>
        <v>0</v>
      </c>
      <c r="BP1189" s="127"/>
      <c r="BQ1189" s="410"/>
    </row>
    <row r="1190" spans="1:69" s="58" customFormat="1" ht="17.55" hidden="1" customHeight="1">
      <c r="A1190"/>
      <c r="B1190"/>
      <c r="C1190" s="139" t="str">
        <f t="shared" si="773"/>
        <v>H</v>
      </c>
      <c r="D1190" s="130">
        <f t="shared" si="782"/>
        <v>0</v>
      </c>
      <c r="E1190" s="129" t="str">
        <f t="shared" si="781"/>
        <v>Nisso</v>
      </c>
      <c r="F1190" s="717"/>
      <c r="G1190" s="123">
        <f t="shared" si="789"/>
        <v>0</v>
      </c>
      <c r="H1190" s="121">
        <f t="shared" si="789"/>
        <v>0</v>
      </c>
      <c r="I1190" s="121">
        <f t="shared" si="789"/>
        <v>0</v>
      </c>
      <c r="J1190" s="121">
        <f t="shared" si="789"/>
        <v>0</v>
      </c>
      <c r="K1190" s="121">
        <f t="shared" si="789"/>
        <v>0</v>
      </c>
      <c r="L1190" s="121">
        <f t="shared" si="789"/>
        <v>0</v>
      </c>
      <c r="M1190" s="121">
        <f t="shared" si="789"/>
        <v>0</v>
      </c>
      <c r="N1190" s="121">
        <f t="shared" si="789"/>
        <v>0</v>
      </c>
      <c r="O1190" s="121">
        <f t="shared" si="789"/>
        <v>0</v>
      </c>
      <c r="P1190" s="126">
        <f t="shared" si="789"/>
        <v>0</v>
      </c>
      <c r="Q1190" s="122"/>
      <c r="R1190" s="408">
        <f t="shared" si="774"/>
        <v>0</v>
      </c>
      <c r="S1190" s="127"/>
      <c r="T1190" s="700">
        <f t="shared" si="784"/>
        <v>0</v>
      </c>
      <c r="U1190" s="701">
        <f t="shared" si="784"/>
        <v>0</v>
      </c>
      <c r="V1190" s="693"/>
      <c r="W1190" s="700">
        <f t="shared" si="785"/>
        <v>0</v>
      </c>
      <c r="X1190" s="126">
        <f t="shared" si="785"/>
        <v>0</v>
      </c>
      <c r="Y1190" s="696">
        <f t="shared" si="775"/>
        <v>0</v>
      </c>
      <c r="Z1190" s="128">
        <f t="shared" si="776"/>
        <v>0</v>
      </c>
      <c r="AA1190" s="127"/>
      <c r="AB1190" s="123">
        <f t="shared" si="790"/>
        <v>0</v>
      </c>
      <c r="AC1190" s="121">
        <f t="shared" si="790"/>
        <v>0</v>
      </c>
      <c r="AD1190" s="121">
        <f t="shared" si="790"/>
        <v>0</v>
      </c>
      <c r="AE1190" s="121">
        <f t="shared" si="790"/>
        <v>0</v>
      </c>
      <c r="AF1190" s="121">
        <f t="shared" si="790"/>
        <v>0</v>
      </c>
      <c r="AG1190" s="121">
        <f t="shared" si="790"/>
        <v>0</v>
      </c>
      <c r="AH1190" s="121">
        <f t="shared" si="790"/>
        <v>0</v>
      </c>
      <c r="AI1190" s="121">
        <f t="shared" si="790"/>
        <v>0</v>
      </c>
      <c r="AJ1190" s="121">
        <f t="shared" si="790"/>
        <v>0</v>
      </c>
      <c r="AK1190" s="121">
        <f t="shared" si="790"/>
        <v>0</v>
      </c>
      <c r="AL1190" s="121">
        <f t="shared" si="790"/>
        <v>0</v>
      </c>
      <c r="AM1190" s="121">
        <f t="shared" si="790"/>
        <v>0</v>
      </c>
      <c r="AN1190" s="121">
        <f t="shared" si="790"/>
        <v>0</v>
      </c>
      <c r="AO1190" s="701">
        <f t="shared" si="790"/>
        <v>0</v>
      </c>
      <c r="AP1190" s="122"/>
      <c r="AQ1190" s="123">
        <f t="shared" si="791"/>
        <v>0</v>
      </c>
      <c r="AR1190" s="121">
        <f t="shared" si="791"/>
        <v>0</v>
      </c>
      <c r="AS1190" s="121">
        <f t="shared" si="791"/>
        <v>0</v>
      </c>
      <c r="AT1190" s="121">
        <f t="shared" si="791"/>
        <v>0</v>
      </c>
      <c r="AU1190" s="121">
        <f t="shared" si="791"/>
        <v>0</v>
      </c>
      <c r="AV1190" s="121">
        <f t="shared" si="791"/>
        <v>0</v>
      </c>
      <c r="AW1190" s="121">
        <f t="shared" si="791"/>
        <v>0</v>
      </c>
      <c r="AX1190" s="121">
        <f t="shared" si="791"/>
        <v>0</v>
      </c>
      <c r="AY1190" s="121">
        <f t="shared" si="791"/>
        <v>0</v>
      </c>
      <c r="AZ1190" s="121">
        <f t="shared" si="791"/>
        <v>0</v>
      </c>
      <c r="BA1190" s="121">
        <f t="shared" si="791"/>
        <v>0</v>
      </c>
      <c r="BB1190" s="121">
        <f t="shared" si="791"/>
        <v>0</v>
      </c>
      <c r="BC1190" s="121">
        <f t="shared" si="791"/>
        <v>0</v>
      </c>
      <c r="BD1190" s="701">
        <f t="shared" si="791"/>
        <v>0</v>
      </c>
      <c r="BE1190" s="693"/>
      <c r="BF1190" s="122">
        <f t="shared" si="777"/>
        <v>0</v>
      </c>
      <c r="BG1190" s="124"/>
      <c r="BH1190" s="122">
        <f t="shared" si="778"/>
        <v>0</v>
      </c>
      <c r="BI1190" s="124"/>
      <c r="BJ1190" s="122">
        <f t="shared" si="779"/>
        <v>0</v>
      </c>
      <c r="BK1190" s="124"/>
      <c r="BL1190" s="125">
        <f t="shared" si="780"/>
        <v>0</v>
      </c>
      <c r="BM1190" s="124"/>
      <c r="BN1190" s="123">
        <f t="shared" si="788"/>
        <v>0</v>
      </c>
      <c r="BO1190" s="126">
        <f t="shared" si="788"/>
        <v>0</v>
      </c>
      <c r="BP1190" s="127"/>
      <c r="BQ1190" s="410"/>
    </row>
    <row r="1191" spans="1:69" s="58" customFormat="1" ht="17.55" hidden="1" customHeight="1">
      <c r="A1191"/>
      <c r="B1191"/>
      <c r="C1191" s="139" t="str">
        <f t="shared" si="773"/>
        <v>H</v>
      </c>
      <c r="D1191" s="130">
        <f t="shared" si="782"/>
        <v>0</v>
      </c>
      <c r="E1191" s="129" t="str">
        <f t="shared" si="781"/>
        <v>Novaled</v>
      </c>
      <c r="F1191" s="717"/>
      <c r="G1191" s="123">
        <f t="shared" si="789"/>
        <v>0</v>
      </c>
      <c r="H1191" s="121">
        <f t="shared" si="789"/>
        <v>0</v>
      </c>
      <c r="I1191" s="121">
        <f t="shared" si="789"/>
        <v>0</v>
      </c>
      <c r="J1191" s="121">
        <f t="shared" si="789"/>
        <v>0</v>
      </c>
      <c r="K1191" s="121">
        <f t="shared" si="789"/>
        <v>0</v>
      </c>
      <c r="L1191" s="121">
        <f t="shared" si="789"/>
        <v>0</v>
      </c>
      <c r="M1191" s="121">
        <f t="shared" si="789"/>
        <v>0</v>
      </c>
      <c r="N1191" s="121">
        <f t="shared" si="789"/>
        <v>0</v>
      </c>
      <c r="O1191" s="121">
        <f t="shared" si="789"/>
        <v>0</v>
      </c>
      <c r="P1191" s="126">
        <f t="shared" si="789"/>
        <v>0</v>
      </c>
      <c r="Q1191" s="122"/>
      <c r="R1191" s="408">
        <f t="shared" si="774"/>
        <v>0</v>
      </c>
      <c r="S1191" s="127"/>
      <c r="T1191" s="700">
        <f t="shared" si="784"/>
        <v>0</v>
      </c>
      <c r="U1191" s="701">
        <f t="shared" si="784"/>
        <v>0</v>
      </c>
      <c r="V1191" s="693"/>
      <c r="W1191" s="700">
        <f t="shared" si="785"/>
        <v>0</v>
      </c>
      <c r="X1191" s="126">
        <f t="shared" si="785"/>
        <v>0</v>
      </c>
      <c r="Y1191" s="696">
        <f t="shared" si="775"/>
        <v>0</v>
      </c>
      <c r="Z1191" s="128">
        <f t="shared" si="776"/>
        <v>0</v>
      </c>
      <c r="AA1191" s="127"/>
      <c r="AB1191" s="123">
        <f t="shared" si="790"/>
        <v>0</v>
      </c>
      <c r="AC1191" s="121">
        <f t="shared" si="790"/>
        <v>0</v>
      </c>
      <c r="AD1191" s="121">
        <f t="shared" si="790"/>
        <v>0</v>
      </c>
      <c r="AE1191" s="121">
        <f t="shared" si="790"/>
        <v>0</v>
      </c>
      <c r="AF1191" s="121">
        <f t="shared" si="790"/>
        <v>0</v>
      </c>
      <c r="AG1191" s="121">
        <f t="shared" si="790"/>
        <v>0</v>
      </c>
      <c r="AH1191" s="121">
        <f t="shared" si="790"/>
        <v>0</v>
      </c>
      <c r="AI1191" s="121">
        <f t="shared" si="790"/>
        <v>0</v>
      </c>
      <c r="AJ1191" s="121">
        <f t="shared" si="790"/>
        <v>0</v>
      </c>
      <c r="AK1191" s="121">
        <f t="shared" si="790"/>
        <v>0</v>
      </c>
      <c r="AL1191" s="121">
        <f t="shared" si="790"/>
        <v>0</v>
      </c>
      <c r="AM1191" s="121">
        <f t="shared" si="790"/>
        <v>0</v>
      </c>
      <c r="AN1191" s="121">
        <f t="shared" si="790"/>
        <v>0</v>
      </c>
      <c r="AO1191" s="701">
        <f t="shared" si="790"/>
        <v>0</v>
      </c>
      <c r="AP1191" s="122"/>
      <c r="AQ1191" s="123">
        <f t="shared" si="791"/>
        <v>0</v>
      </c>
      <c r="AR1191" s="121">
        <f t="shared" si="791"/>
        <v>0</v>
      </c>
      <c r="AS1191" s="121">
        <f t="shared" si="791"/>
        <v>0</v>
      </c>
      <c r="AT1191" s="121">
        <f t="shared" si="791"/>
        <v>0</v>
      </c>
      <c r="AU1191" s="121">
        <f t="shared" si="791"/>
        <v>0</v>
      </c>
      <c r="AV1191" s="121">
        <f t="shared" si="791"/>
        <v>0</v>
      </c>
      <c r="AW1191" s="121">
        <f t="shared" si="791"/>
        <v>0</v>
      </c>
      <c r="AX1191" s="121">
        <f t="shared" si="791"/>
        <v>0</v>
      </c>
      <c r="AY1191" s="121">
        <f t="shared" si="791"/>
        <v>0</v>
      </c>
      <c r="AZ1191" s="121">
        <f t="shared" si="791"/>
        <v>0</v>
      </c>
      <c r="BA1191" s="121">
        <f t="shared" si="791"/>
        <v>0</v>
      </c>
      <c r="BB1191" s="121">
        <f t="shared" si="791"/>
        <v>0</v>
      </c>
      <c r="BC1191" s="121">
        <f t="shared" si="791"/>
        <v>0</v>
      </c>
      <c r="BD1191" s="701">
        <f t="shared" si="791"/>
        <v>0</v>
      </c>
      <c r="BE1191" s="693"/>
      <c r="BF1191" s="122">
        <f t="shared" si="777"/>
        <v>0</v>
      </c>
      <c r="BG1191" s="124"/>
      <c r="BH1191" s="122">
        <f t="shared" si="778"/>
        <v>0</v>
      </c>
      <c r="BI1191" s="124"/>
      <c r="BJ1191" s="122">
        <f t="shared" si="779"/>
        <v>0</v>
      </c>
      <c r="BK1191" s="124"/>
      <c r="BL1191" s="125">
        <f t="shared" si="780"/>
        <v>0</v>
      </c>
      <c r="BM1191" s="124"/>
      <c r="BN1191" s="123">
        <f t="shared" si="788"/>
        <v>0</v>
      </c>
      <c r="BO1191" s="126">
        <f t="shared" si="788"/>
        <v>0</v>
      </c>
      <c r="BP1191" s="127"/>
      <c r="BQ1191" s="410"/>
    </row>
    <row r="1192" spans="1:69" s="58" customFormat="1" ht="17.55" hidden="1" customHeight="1">
      <c r="A1192"/>
      <c r="B1192"/>
      <c r="C1192" s="139" t="str">
        <f t="shared" si="773"/>
        <v>H</v>
      </c>
      <c r="D1192" s="130">
        <f t="shared" si="782"/>
        <v>0</v>
      </c>
      <c r="E1192" s="129" t="str">
        <f t="shared" si="781"/>
        <v>NSCC</v>
      </c>
      <c r="F1192" s="717"/>
      <c r="G1192" s="123">
        <f t="shared" si="789"/>
        <v>0</v>
      </c>
      <c r="H1192" s="121">
        <f t="shared" si="789"/>
        <v>0</v>
      </c>
      <c r="I1192" s="121">
        <f t="shared" si="789"/>
        <v>0</v>
      </c>
      <c r="J1192" s="121">
        <f t="shared" si="789"/>
        <v>0</v>
      </c>
      <c r="K1192" s="121">
        <f t="shared" si="789"/>
        <v>0</v>
      </c>
      <c r="L1192" s="121">
        <f t="shared" si="789"/>
        <v>0</v>
      </c>
      <c r="M1192" s="121">
        <f t="shared" si="789"/>
        <v>0</v>
      </c>
      <c r="N1192" s="121">
        <f t="shared" si="789"/>
        <v>0</v>
      </c>
      <c r="O1192" s="121">
        <f t="shared" si="789"/>
        <v>0</v>
      </c>
      <c r="P1192" s="126">
        <f t="shared" si="789"/>
        <v>0</v>
      </c>
      <c r="Q1192" s="122"/>
      <c r="R1192" s="408">
        <f t="shared" si="774"/>
        <v>0</v>
      </c>
      <c r="S1192" s="127"/>
      <c r="T1192" s="700">
        <f t="shared" si="784"/>
        <v>0</v>
      </c>
      <c r="U1192" s="701">
        <f t="shared" si="784"/>
        <v>0</v>
      </c>
      <c r="V1192" s="693"/>
      <c r="W1192" s="700">
        <f t="shared" si="785"/>
        <v>0</v>
      </c>
      <c r="X1192" s="126">
        <f t="shared" si="785"/>
        <v>0</v>
      </c>
      <c r="Y1192" s="696">
        <f t="shared" si="775"/>
        <v>0</v>
      </c>
      <c r="Z1192" s="128">
        <f t="shared" si="776"/>
        <v>0</v>
      </c>
      <c r="AA1192" s="127"/>
      <c r="AB1192" s="123">
        <f t="shared" si="790"/>
        <v>0</v>
      </c>
      <c r="AC1192" s="121">
        <f t="shared" si="790"/>
        <v>0</v>
      </c>
      <c r="AD1192" s="121">
        <f t="shared" si="790"/>
        <v>0</v>
      </c>
      <c r="AE1192" s="121">
        <f t="shared" si="790"/>
        <v>0</v>
      </c>
      <c r="AF1192" s="121">
        <f t="shared" si="790"/>
        <v>0</v>
      </c>
      <c r="AG1192" s="121">
        <f t="shared" si="790"/>
        <v>0</v>
      </c>
      <c r="AH1192" s="121">
        <f t="shared" si="790"/>
        <v>0</v>
      </c>
      <c r="AI1192" s="121">
        <f t="shared" si="790"/>
        <v>0</v>
      </c>
      <c r="AJ1192" s="121">
        <f t="shared" si="790"/>
        <v>0</v>
      </c>
      <c r="AK1192" s="121">
        <f t="shared" si="790"/>
        <v>0</v>
      </c>
      <c r="AL1192" s="121">
        <f t="shared" si="790"/>
        <v>0</v>
      </c>
      <c r="AM1192" s="121">
        <f t="shared" si="790"/>
        <v>0</v>
      </c>
      <c r="AN1192" s="121">
        <f t="shared" si="790"/>
        <v>0</v>
      </c>
      <c r="AO1192" s="701">
        <f t="shared" si="790"/>
        <v>0</v>
      </c>
      <c r="AP1192" s="122"/>
      <c r="AQ1192" s="123">
        <f t="shared" si="791"/>
        <v>0</v>
      </c>
      <c r="AR1192" s="121">
        <f t="shared" si="791"/>
        <v>0</v>
      </c>
      <c r="AS1192" s="121">
        <f t="shared" si="791"/>
        <v>0</v>
      </c>
      <c r="AT1192" s="121">
        <f t="shared" si="791"/>
        <v>0</v>
      </c>
      <c r="AU1192" s="121">
        <f t="shared" si="791"/>
        <v>0</v>
      </c>
      <c r="AV1192" s="121">
        <f t="shared" si="791"/>
        <v>0</v>
      </c>
      <c r="AW1192" s="121">
        <f t="shared" si="791"/>
        <v>0</v>
      </c>
      <c r="AX1192" s="121">
        <f t="shared" si="791"/>
        <v>0</v>
      </c>
      <c r="AY1192" s="121">
        <f t="shared" si="791"/>
        <v>0</v>
      </c>
      <c r="AZ1192" s="121">
        <f t="shared" si="791"/>
        <v>0</v>
      </c>
      <c r="BA1192" s="121">
        <f t="shared" si="791"/>
        <v>0</v>
      </c>
      <c r="BB1192" s="121">
        <f t="shared" si="791"/>
        <v>0</v>
      </c>
      <c r="BC1192" s="121">
        <f t="shared" si="791"/>
        <v>0</v>
      </c>
      <c r="BD1192" s="701">
        <f t="shared" si="791"/>
        <v>0</v>
      </c>
      <c r="BE1192" s="693"/>
      <c r="BF1192" s="122">
        <f t="shared" si="777"/>
        <v>0</v>
      </c>
      <c r="BG1192" s="124"/>
      <c r="BH1192" s="122">
        <f t="shared" si="778"/>
        <v>0</v>
      </c>
      <c r="BI1192" s="124"/>
      <c r="BJ1192" s="122">
        <f t="shared" si="779"/>
        <v>0</v>
      </c>
      <c r="BK1192" s="124"/>
      <c r="BL1192" s="125">
        <f t="shared" si="780"/>
        <v>0</v>
      </c>
      <c r="BM1192" s="124"/>
      <c r="BN1192" s="123">
        <f t="shared" si="788"/>
        <v>0</v>
      </c>
      <c r="BO1192" s="126">
        <f t="shared" si="788"/>
        <v>0</v>
      </c>
      <c r="BP1192" s="127"/>
      <c r="BQ1192" s="410"/>
    </row>
    <row r="1193" spans="1:69" s="58" customFormat="1" ht="17.55" hidden="1" customHeight="1">
      <c r="A1193"/>
      <c r="B1193"/>
      <c r="C1193" s="139" t="str">
        <f t="shared" si="773"/>
        <v>H</v>
      </c>
      <c r="D1193" s="130">
        <f t="shared" si="782"/>
        <v>0</v>
      </c>
      <c r="E1193" s="129" t="str">
        <f t="shared" si="781"/>
        <v>P&amp;H Tech</v>
      </c>
      <c r="F1193" s="717"/>
      <c r="G1193" s="123">
        <f t="shared" si="789"/>
        <v>0</v>
      </c>
      <c r="H1193" s="121">
        <f t="shared" si="789"/>
        <v>0</v>
      </c>
      <c r="I1193" s="121">
        <f t="shared" si="789"/>
        <v>0</v>
      </c>
      <c r="J1193" s="121">
        <f t="shared" si="789"/>
        <v>0</v>
      </c>
      <c r="K1193" s="121">
        <f t="shared" si="789"/>
        <v>0</v>
      </c>
      <c r="L1193" s="121">
        <f t="shared" si="789"/>
        <v>0</v>
      </c>
      <c r="M1193" s="121">
        <f t="shared" si="789"/>
        <v>0</v>
      </c>
      <c r="N1193" s="121">
        <f t="shared" si="789"/>
        <v>0</v>
      </c>
      <c r="O1193" s="121">
        <f t="shared" si="789"/>
        <v>0</v>
      </c>
      <c r="P1193" s="126">
        <f t="shared" si="789"/>
        <v>0</v>
      </c>
      <c r="Q1193" s="122"/>
      <c r="R1193" s="408">
        <f t="shared" si="774"/>
        <v>0</v>
      </c>
      <c r="S1193" s="127"/>
      <c r="T1193" s="700">
        <f t="shared" si="784"/>
        <v>0</v>
      </c>
      <c r="U1193" s="701">
        <f t="shared" si="784"/>
        <v>0</v>
      </c>
      <c r="V1193" s="693"/>
      <c r="W1193" s="700">
        <f t="shared" si="785"/>
        <v>0</v>
      </c>
      <c r="X1193" s="126">
        <f t="shared" si="785"/>
        <v>0</v>
      </c>
      <c r="Y1193" s="696">
        <f t="shared" si="775"/>
        <v>0</v>
      </c>
      <c r="Z1193" s="128">
        <f t="shared" si="776"/>
        <v>0</v>
      </c>
      <c r="AA1193" s="127"/>
      <c r="AB1193" s="123">
        <f t="shared" si="790"/>
        <v>0</v>
      </c>
      <c r="AC1193" s="121">
        <f t="shared" si="790"/>
        <v>0</v>
      </c>
      <c r="AD1193" s="121">
        <f t="shared" si="790"/>
        <v>0</v>
      </c>
      <c r="AE1193" s="121">
        <f t="shared" si="790"/>
        <v>0</v>
      </c>
      <c r="AF1193" s="121">
        <f t="shared" si="790"/>
        <v>0</v>
      </c>
      <c r="AG1193" s="121">
        <f t="shared" si="790"/>
        <v>0</v>
      </c>
      <c r="AH1193" s="121">
        <f t="shared" si="790"/>
        <v>0</v>
      </c>
      <c r="AI1193" s="121">
        <f t="shared" si="790"/>
        <v>0</v>
      </c>
      <c r="AJ1193" s="121">
        <f t="shared" si="790"/>
        <v>0</v>
      </c>
      <c r="AK1193" s="121">
        <f t="shared" si="790"/>
        <v>0</v>
      </c>
      <c r="AL1193" s="121">
        <f t="shared" si="790"/>
        <v>0</v>
      </c>
      <c r="AM1193" s="121">
        <f t="shared" si="790"/>
        <v>0</v>
      </c>
      <c r="AN1193" s="121">
        <f t="shared" si="790"/>
        <v>0</v>
      </c>
      <c r="AO1193" s="701">
        <f t="shared" si="790"/>
        <v>0</v>
      </c>
      <c r="AP1193" s="122"/>
      <c r="AQ1193" s="123">
        <f t="shared" si="791"/>
        <v>0</v>
      </c>
      <c r="AR1193" s="121">
        <f t="shared" si="791"/>
        <v>0</v>
      </c>
      <c r="AS1193" s="121">
        <f t="shared" si="791"/>
        <v>0</v>
      </c>
      <c r="AT1193" s="121">
        <f t="shared" si="791"/>
        <v>0</v>
      </c>
      <c r="AU1193" s="121">
        <f t="shared" si="791"/>
        <v>0</v>
      </c>
      <c r="AV1193" s="121">
        <f t="shared" si="791"/>
        <v>0</v>
      </c>
      <c r="AW1193" s="121">
        <f t="shared" si="791"/>
        <v>0</v>
      </c>
      <c r="AX1193" s="121">
        <f t="shared" si="791"/>
        <v>0</v>
      </c>
      <c r="AY1193" s="121">
        <f t="shared" si="791"/>
        <v>0</v>
      </c>
      <c r="AZ1193" s="121">
        <f t="shared" si="791"/>
        <v>0</v>
      </c>
      <c r="BA1193" s="121">
        <f t="shared" si="791"/>
        <v>0</v>
      </c>
      <c r="BB1193" s="121">
        <f t="shared" si="791"/>
        <v>0</v>
      </c>
      <c r="BC1193" s="121">
        <f t="shared" si="791"/>
        <v>0</v>
      </c>
      <c r="BD1193" s="701">
        <f t="shared" si="791"/>
        <v>0</v>
      </c>
      <c r="BE1193" s="693"/>
      <c r="BF1193" s="122">
        <f t="shared" si="777"/>
        <v>0</v>
      </c>
      <c r="BG1193" s="124"/>
      <c r="BH1193" s="122">
        <f t="shared" si="778"/>
        <v>0</v>
      </c>
      <c r="BI1193" s="124"/>
      <c r="BJ1193" s="122">
        <f t="shared" si="779"/>
        <v>0</v>
      </c>
      <c r="BK1193" s="124"/>
      <c r="BL1193" s="125">
        <f t="shared" si="780"/>
        <v>0</v>
      </c>
      <c r="BM1193" s="124"/>
      <c r="BN1193" s="123">
        <f t="shared" si="788"/>
        <v>0</v>
      </c>
      <c r="BO1193" s="126">
        <f t="shared" si="788"/>
        <v>0</v>
      </c>
      <c r="BP1193" s="127"/>
      <c r="BQ1193" s="410"/>
    </row>
    <row r="1194" spans="1:69" s="58" customFormat="1" ht="17.55" hidden="1" customHeight="1">
      <c r="A1194"/>
      <c r="B1194"/>
      <c r="C1194" s="139" t="str">
        <f t="shared" si="773"/>
        <v>H</v>
      </c>
      <c r="D1194" s="130">
        <f t="shared" si="782"/>
        <v>0</v>
      </c>
      <c r="E1194" s="129" t="str">
        <f t="shared" si="781"/>
        <v>Samsung SDI</v>
      </c>
      <c r="F1194" s="717"/>
      <c r="G1194" s="123">
        <f t="shared" si="789"/>
        <v>0</v>
      </c>
      <c r="H1194" s="121">
        <f t="shared" si="789"/>
        <v>0</v>
      </c>
      <c r="I1194" s="121">
        <f t="shared" si="789"/>
        <v>0</v>
      </c>
      <c r="J1194" s="121">
        <f t="shared" si="789"/>
        <v>0</v>
      </c>
      <c r="K1194" s="121">
        <f t="shared" si="789"/>
        <v>0</v>
      </c>
      <c r="L1194" s="121">
        <f t="shared" si="789"/>
        <v>0</v>
      </c>
      <c r="M1194" s="121">
        <f t="shared" si="789"/>
        <v>0</v>
      </c>
      <c r="N1194" s="121">
        <f t="shared" si="789"/>
        <v>0</v>
      </c>
      <c r="O1194" s="121">
        <f t="shared" si="789"/>
        <v>0</v>
      </c>
      <c r="P1194" s="126">
        <f t="shared" si="789"/>
        <v>0</v>
      </c>
      <c r="Q1194" s="122"/>
      <c r="R1194" s="408">
        <f t="shared" si="774"/>
        <v>0</v>
      </c>
      <c r="S1194" s="127"/>
      <c r="T1194" s="700">
        <f t="shared" si="784"/>
        <v>0</v>
      </c>
      <c r="U1194" s="701">
        <f t="shared" si="784"/>
        <v>0</v>
      </c>
      <c r="V1194" s="693"/>
      <c r="W1194" s="700">
        <f t="shared" si="785"/>
        <v>0</v>
      </c>
      <c r="X1194" s="126">
        <f t="shared" si="785"/>
        <v>0</v>
      </c>
      <c r="Y1194" s="696">
        <f t="shared" si="775"/>
        <v>0</v>
      </c>
      <c r="Z1194" s="128">
        <f t="shared" si="776"/>
        <v>0</v>
      </c>
      <c r="AA1194" s="127"/>
      <c r="AB1194" s="123">
        <f t="shared" si="790"/>
        <v>0</v>
      </c>
      <c r="AC1194" s="121">
        <f t="shared" si="790"/>
        <v>0</v>
      </c>
      <c r="AD1194" s="121">
        <f t="shared" si="790"/>
        <v>0</v>
      </c>
      <c r="AE1194" s="121">
        <f t="shared" si="790"/>
        <v>0</v>
      </c>
      <c r="AF1194" s="121">
        <f t="shared" si="790"/>
        <v>0</v>
      </c>
      <c r="AG1194" s="121">
        <f t="shared" si="790"/>
        <v>0</v>
      </c>
      <c r="AH1194" s="121">
        <f t="shared" si="790"/>
        <v>0</v>
      </c>
      <c r="AI1194" s="121">
        <f t="shared" si="790"/>
        <v>0</v>
      </c>
      <c r="AJ1194" s="121">
        <f t="shared" si="790"/>
        <v>0</v>
      </c>
      <c r="AK1194" s="121">
        <f t="shared" si="790"/>
        <v>0</v>
      </c>
      <c r="AL1194" s="121">
        <f t="shared" si="790"/>
        <v>0</v>
      </c>
      <c r="AM1194" s="121">
        <f t="shared" si="790"/>
        <v>0</v>
      </c>
      <c r="AN1194" s="121">
        <f t="shared" si="790"/>
        <v>0</v>
      </c>
      <c r="AO1194" s="701">
        <f t="shared" si="790"/>
        <v>0</v>
      </c>
      <c r="AP1194" s="122"/>
      <c r="AQ1194" s="123">
        <f t="shared" si="791"/>
        <v>0</v>
      </c>
      <c r="AR1194" s="121">
        <f t="shared" si="791"/>
        <v>0</v>
      </c>
      <c r="AS1194" s="121">
        <f t="shared" si="791"/>
        <v>0</v>
      </c>
      <c r="AT1194" s="121">
        <f t="shared" si="791"/>
        <v>0</v>
      </c>
      <c r="AU1194" s="121">
        <f t="shared" si="791"/>
        <v>0</v>
      </c>
      <c r="AV1194" s="121">
        <f t="shared" si="791"/>
        <v>0</v>
      </c>
      <c r="AW1194" s="121">
        <f t="shared" si="791"/>
        <v>0</v>
      </c>
      <c r="AX1194" s="121">
        <f t="shared" si="791"/>
        <v>0</v>
      </c>
      <c r="AY1194" s="121">
        <f t="shared" si="791"/>
        <v>0</v>
      </c>
      <c r="AZ1194" s="121">
        <f t="shared" si="791"/>
        <v>0</v>
      </c>
      <c r="BA1194" s="121">
        <f t="shared" si="791"/>
        <v>0</v>
      </c>
      <c r="BB1194" s="121">
        <f t="shared" si="791"/>
        <v>0</v>
      </c>
      <c r="BC1194" s="121">
        <f t="shared" si="791"/>
        <v>0</v>
      </c>
      <c r="BD1194" s="701">
        <f t="shared" si="791"/>
        <v>0</v>
      </c>
      <c r="BE1194" s="693"/>
      <c r="BF1194" s="122">
        <f t="shared" si="777"/>
        <v>0</v>
      </c>
      <c r="BG1194" s="124"/>
      <c r="BH1194" s="122">
        <f t="shared" si="778"/>
        <v>0</v>
      </c>
      <c r="BI1194" s="124"/>
      <c r="BJ1194" s="122">
        <f t="shared" si="779"/>
        <v>0</v>
      </c>
      <c r="BK1194" s="124"/>
      <c r="BL1194" s="125">
        <f t="shared" si="780"/>
        <v>0</v>
      </c>
      <c r="BM1194" s="124"/>
      <c r="BN1194" s="123">
        <f t="shared" si="788"/>
        <v>0</v>
      </c>
      <c r="BO1194" s="126">
        <f t="shared" si="788"/>
        <v>0</v>
      </c>
      <c r="BP1194" s="127"/>
      <c r="BQ1194" s="410"/>
    </row>
    <row r="1195" spans="1:69" s="131" customFormat="1" ht="17.55" hidden="1" customHeight="1">
      <c r="A1195" s="83"/>
      <c r="C1195" s="139" t="str">
        <f t="shared" si="773"/>
        <v>H</v>
      </c>
      <c r="D1195" s="130">
        <f t="shared" si="782"/>
        <v>0</v>
      </c>
      <c r="E1195" s="129" t="str">
        <f t="shared" ref="E1195:E1204" si="792">E1160</f>
        <v>SFC</v>
      </c>
      <c r="F1195" s="717"/>
      <c r="G1195" s="123">
        <f t="shared" si="789"/>
        <v>0</v>
      </c>
      <c r="H1195" s="121">
        <f t="shared" si="789"/>
        <v>0</v>
      </c>
      <c r="I1195" s="121">
        <f t="shared" si="789"/>
        <v>0</v>
      </c>
      <c r="J1195" s="121">
        <f t="shared" si="789"/>
        <v>0</v>
      </c>
      <c r="K1195" s="121">
        <f t="shared" si="789"/>
        <v>0</v>
      </c>
      <c r="L1195" s="121">
        <f t="shared" si="789"/>
        <v>0</v>
      </c>
      <c r="M1195" s="121">
        <f t="shared" si="789"/>
        <v>0</v>
      </c>
      <c r="N1195" s="121">
        <f t="shared" si="789"/>
        <v>0</v>
      </c>
      <c r="O1195" s="121">
        <f t="shared" si="789"/>
        <v>0</v>
      </c>
      <c r="P1195" s="126">
        <f t="shared" si="789"/>
        <v>0</v>
      </c>
      <c r="Q1195" s="122"/>
      <c r="R1195" s="408">
        <f t="shared" si="774"/>
        <v>0</v>
      </c>
      <c r="S1195" s="693"/>
      <c r="T1195" s="700">
        <f t="shared" si="784"/>
        <v>0</v>
      </c>
      <c r="U1195" s="701">
        <f t="shared" si="784"/>
        <v>0</v>
      </c>
      <c r="V1195" s="693"/>
      <c r="W1195" s="700">
        <f t="shared" si="785"/>
        <v>0</v>
      </c>
      <c r="X1195" s="126">
        <f t="shared" si="785"/>
        <v>0</v>
      </c>
      <c r="Y1195" s="696">
        <f t="shared" si="775"/>
        <v>0</v>
      </c>
      <c r="Z1195" s="408">
        <f t="shared" si="776"/>
        <v>0</v>
      </c>
      <c r="AA1195" s="127"/>
      <c r="AB1195" s="123">
        <f t="shared" si="790"/>
        <v>0</v>
      </c>
      <c r="AC1195" s="121">
        <f t="shared" si="790"/>
        <v>0</v>
      </c>
      <c r="AD1195" s="121">
        <f t="shared" si="790"/>
        <v>0</v>
      </c>
      <c r="AE1195" s="121">
        <f t="shared" si="790"/>
        <v>0</v>
      </c>
      <c r="AF1195" s="121">
        <f t="shared" si="790"/>
        <v>0</v>
      </c>
      <c r="AG1195" s="121">
        <f t="shared" si="790"/>
        <v>0</v>
      </c>
      <c r="AH1195" s="121">
        <f t="shared" si="790"/>
        <v>0</v>
      </c>
      <c r="AI1195" s="121">
        <f t="shared" si="790"/>
        <v>0</v>
      </c>
      <c r="AJ1195" s="121">
        <f t="shared" si="790"/>
        <v>0</v>
      </c>
      <c r="AK1195" s="121">
        <f t="shared" si="790"/>
        <v>0</v>
      </c>
      <c r="AL1195" s="121">
        <f t="shared" si="790"/>
        <v>0</v>
      </c>
      <c r="AM1195" s="121">
        <f t="shared" si="790"/>
        <v>0</v>
      </c>
      <c r="AN1195" s="121">
        <f t="shared" si="790"/>
        <v>0</v>
      </c>
      <c r="AO1195" s="701">
        <f t="shared" si="790"/>
        <v>0</v>
      </c>
      <c r="AP1195" s="122"/>
      <c r="AQ1195" s="123">
        <f t="shared" si="791"/>
        <v>0</v>
      </c>
      <c r="AR1195" s="121">
        <f t="shared" si="791"/>
        <v>0</v>
      </c>
      <c r="AS1195" s="121">
        <f t="shared" si="791"/>
        <v>0</v>
      </c>
      <c r="AT1195" s="121">
        <f t="shared" si="791"/>
        <v>0</v>
      </c>
      <c r="AU1195" s="121">
        <f t="shared" si="791"/>
        <v>0</v>
      </c>
      <c r="AV1195" s="121">
        <f t="shared" si="791"/>
        <v>0</v>
      </c>
      <c r="AW1195" s="121">
        <f t="shared" si="791"/>
        <v>0</v>
      </c>
      <c r="AX1195" s="121">
        <f t="shared" si="791"/>
        <v>0</v>
      </c>
      <c r="AY1195" s="121">
        <f t="shared" si="791"/>
        <v>0</v>
      </c>
      <c r="AZ1195" s="121">
        <f t="shared" si="791"/>
        <v>0</v>
      </c>
      <c r="BA1195" s="121">
        <f t="shared" si="791"/>
        <v>0</v>
      </c>
      <c r="BB1195" s="121">
        <f t="shared" si="791"/>
        <v>0</v>
      </c>
      <c r="BC1195" s="121">
        <f t="shared" si="791"/>
        <v>0</v>
      </c>
      <c r="BD1195" s="701">
        <f t="shared" si="791"/>
        <v>0</v>
      </c>
      <c r="BE1195" s="693"/>
      <c r="BF1195" s="122">
        <f t="shared" si="777"/>
        <v>0</v>
      </c>
      <c r="BG1195" s="124"/>
      <c r="BH1195" s="122">
        <f t="shared" si="778"/>
        <v>0</v>
      </c>
      <c r="BI1195" s="124"/>
      <c r="BJ1195" s="122">
        <f t="shared" si="779"/>
        <v>0</v>
      </c>
      <c r="BK1195" s="124"/>
      <c r="BL1195" s="125">
        <f t="shared" si="780"/>
        <v>0</v>
      </c>
      <c r="BM1195" s="124"/>
      <c r="BN1195" s="123">
        <f t="shared" si="788"/>
        <v>0</v>
      </c>
      <c r="BO1195" s="126">
        <f t="shared" si="788"/>
        <v>0</v>
      </c>
      <c r="BP1195" s="127"/>
      <c r="BQ1195" s="409"/>
    </row>
    <row r="1196" spans="1:69" s="131" customFormat="1" ht="17.55" hidden="1" customHeight="1">
      <c r="A1196" s="83"/>
      <c r="C1196" s="139" t="str">
        <f t="shared" si="773"/>
        <v>H</v>
      </c>
      <c r="D1196" s="130">
        <f t="shared" si="782"/>
        <v>0</v>
      </c>
      <c r="E1196" s="129" t="str">
        <f t="shared" si="792"/>
        <v>SK JNC</v>
      </c>
      <c r="F1196" s="717"/>
      <c r="G1196" s="123">
        <f t="shared" ref="G1196:P1205" si="793">SUMIFS(Share, Y, $E$3, Config, $G$11, P, G$15, LType, $D1196, MSup, $E1196)</f>
        <v>0</v>
      </c>
      <c r="H1196" s="121">
        <f t="shared" si="793"/>
        <v>0</v>
      </c>
      <c r="I1196" s="121">
        <f t="shared" si="793"/>
        <v>0</v>
      </c>
      <c r="J1196" s="121">
        <f t="shared" si="793"/>
        <v>0</v>
      </c>
      <c r="K1196" s="121">
        <f t="shared" si="793"/>
        <v>0</v>
      </c>
      <c r="L1196" s="121">
        <f t="shared" si="793"/>
        <v>0</v>
      </c>
      <c r="M1196" s="121">
        <f t="shared" si="793"/>
        <v>0</v>
      </c>
      <c r="N1196" s="121">
        <f t="shared" si="793"/>
        <v>0</v>
      </c>
      <c r="O1196" s="121">
        <f t="shared" si="793"/>
        <v>0</v>
      </c>
      <c r="P1196" s="126">
        <f t="shared" si="793"/>
        <v>0</v>
      </c>
      <c r="Q1196" s="122"/>
      <c r="R1196" s="408">
        <f t="shared" si="774"/>
        <v>0</v>
      </c>
      <c r="S1196" s="693"/>
      <c r="T1196" s="700">
        <f t="shared" ref="T1196:U1215" si="794">SUMIFS(Share, Y, $E$3, Config, $T$11, P, T$15, LType, $D1196, MSup, $E1196)</f>
        <v>0</v>
      </c>
      <c r="U1196" s="701">
        <f t="shared" si="794"/>
        <v>0</v>
      </c>
      <c r="V1196" s="693"/>
      <c r="W1196" s="700">
        <f t="shared" ref="W1196:X1215" si="795">SUMIFS(Share, Y, $E$3, Config, $W$11, P, W$15, LType, $D1196, MSup, $E1196)</f>
        <v>0</v>
      </c>
      <c r="X1196" s="126">
        <f t="shared" si="795"/>
        <v>0</v>
      </c>
      <c r="Y1196" s="696">
        <f t="shared" si="775"/>
        <v>0</v>
      </c>
      <c r="Z1196" s="408">
        <f t="shared" si="776"/>
        <v>0</v>
      </c>
      <c r="AA1196" s="127"/>
      <c r="AB1196" s="123">
        <f t="shared" ref="AB1196:AO1205" si="796">SUMIFS(Share, Y, $E$3, Config, $AB$11, P, AB$15, LType, $D1196, MSup, $E1196)</f>
        <v>0</v>
      </c>
      <c r="AC1196" s="121">
        <f t="shared" si="796"/>
        <v>0</v>
      </c>
      <c r="AD1196" s="121">
        <f t="shared" si="796"/>
        <v>0</v>
      </c>
      <c r="AE1196" s="121">
        <f t="shared" si="796"/>
        <v>0</v>
      </c>
      <c r="AF1196" s="121">
        <f t="shared" si="796"/>
        <v>0</v>
      </c>
      <c r="AG1196" s="121">
        <f t="shared" si="796"/>
        <v>0</v>
      </c>
      <c r="AH1196" s="121">
        <f t="shared" si="796"/>
        <v>0</v>
      </c>
      <c r="AI1196" s="121">
        <f t="shared" si="796"/>
        <v>0</v>
      </c>
      <c r="AJ1196" s="121">
        <f t="shared" si="796"/>
        <v>0</v>
      </c>
      <c r="AK1196" s="121">
        <f t="shared" si="796"/>
        <v>0</v>
      </c>
      <c r="AL1196" s="121">
        <f t="shared" si="796"/>
        <v>0</v>
      </c>
      <c r="AM1196" s="121">
        <f t="shared" si="796"/>
        <v>0</v>
      </c>
      <c r="AN1196" s="121">
        <f t="shared" si="796"/>
        <v>0</v>
      </c>
      <c r="AO1196" s="701">
        <f t="shared" si="796"/>
        <v>0</v>
      </c>
      <c r="AP1196" s="122"/>
      <c r="AQ1196" s="123">
        <f t="shared" ref="AQ1196:BD1205" si="797">SUMIFS(Share, Y, $E$3, Config, $AQ$11, P, AQ$15, LType, $D1196, MSup, $E1196)</f>
        <v>0</v>
      </c>
      <c r="AR1196" s="121">
        <f t="shared" si="797"/>
        <v>0</v>
      </c>
      <c r="AS1196" s="121">
        <f t="shared" si="797"/>
        <v>0</v>
      </c>
      <c r="AT1196" s="121">
        <f t="shared" si="797"/>
        <v>0</v>
      </c>
      <c r="AU1196" s="121">
        <f t="shared" si="797"/>
        <v>0</v>
      </c>
      <c r="AV1196" s="121">
        <f t="shared" si="797"/>
        <v>0</v>
      </c>
      <c r="AW1196" s="121">
        <f t="shared" si="797"/>
        <v>0</v>
      </c>
      <c r="AX1196" s="121">
        <f t="shared" si="797"/>
        <v>0</v>
      </c>
      <c r="AY1196" s="121">
        <f t="shared" si="797"/>
        <v>0</v>
      </c>
      <c r="AZ1196" s="121">
        <f t="shared" si="797"/>
        <v>0</v>
      </c>
      <c r="BA1196" s="121">
        <f t="shared" si="797"/>
        <v>0</v>
      </c>
      <c r="BB1196" s="121">
        <f t="shared" si="797"/>
        <v>0</v>
      </c>
      <c r="BC1196" s="121">
        <f t="shared" si="797"/>
        <v>0</v>
      </c>
      <c r="BD1196" s="701">
        <f t="shared" si="797"/>
        <v>0</v>
      </c>
      <c r="BE1196" s="693"/>
      <c r="BF1196" s="122">
        <f t="shared" si="777"/>
        <v>0</v>
      </c>
      <c r="BG1196" s="124"/>
      <c r="BH1196" s="122">
        <f t="shared" si="778"/>
        <v>0</v>
      </c>
      <c r="BI1196" s="124"/>
      <c r="BJ1196" s="122">
        <f t="shared" si="779"/>
        <v>0</v>
      </c>
      <c r="BK1196" s="124"/>
      <c r="BL1196" s="125">
        <f t="shared" si="780"/>
        <v>0</v>
      </c>
      <c r="BM1196" s="124"/>
      <c r="BN1196" s="123">
        <f t="shared" ref="BN1196:BO1215" si="798">SUMIFS(Share, Y, $E$3, Config, $BN$11, P, BN$15, LType, $D1196, MSup, $E1196)</f>
        <v>0</v>
      </c>
      <c r="BO1196" s="126">
        <f t="shared" si="798"/>
        <v>0</v>
      </c>
      <c r="BP1196" s="127"/>
      <c r="BQ1196" s="409"/>
    </row>
    <row r="1197" spans="1:69" s="131" customFormat="1" ht="17.55" hidden="1" customHeight="1">
      <c r="A1197" s="83"/>
      <c r="C1197" s="139" t="str">
        <f t="shared" si="773"/>
        <v>H</v>
      </c>
      <c r="D1197" s="130">
        <f t="shared" si="782"/>
        <v>0</v>
      </c>
      <c r="E1197" s="129" t="str">
        <f t="shared" si="792"/>
        <v>Solus AM</v>
      </c>
      <c r="F1197" s="717"/>
      <c r="G1197" s="123">
        <f t="shared" si="793"/>
        <v>0</v>
      </c>
      <c r="H1197" s="121">
        <f t="shared" si="793"/>
        <v>0</v>
      </c>
      <c r="I1197" s="121">
        <f t="shared" si="793"/>
        <v>0</v>
      </c>
      <c r="J1197" s="121">
        <f t="shared" si="793"/>
        <v>0</v>
      </c>
      <c r="K1197" s="121">
        <f t="shared" si="793"/>
        <v>0</v>
      </c>
      <c r="L1197" s="121">
        <f t="shared" si="793"/>
        <v>0</v>
      </c>
      <c r="M1197" s="121">
        <f t="shared" si="793"/>
        <v>0</v>
      </c>
      <c r="N1197" s="121">
        <f t="shared" si="793"/>
        <v>0</v>
      </c>
      <c r="O1197" s="121">
        <f t="shared" si="793"/>
        <v>0</v>
      </c>
      <c r="P1197" s="126">
        <f t="shared" si="793"/>
        <v>0</v>
      </c>
      <c r="Q1197" s="122"/>
      <c r="R1197" s="408">
        <f t="shared" si="774"/>
        <v>0</v>
      </c>
      <c r="S1197" s="693"/>
      <c r="T1197" s="700">
        <f t="shared" si="794"/>
        <v>0</v>
      </c>
      <c r="U1197" s="701">
        <f t="shared" si="794"/>
        <v>0</v>
      </c>
      <c r="V1197" s="693"/>
      <c r="W1197" s="700">
        <f t="shared" si="795"/>
        <v>0</v>
      </c>
      <c r="X1197" s="126">
        <f t="shared" si="795"/>
        <v>0</v>
      </c>
      <c r="Y1197" s="696">
        <f t="shared" si="775"/>
        <v>0</v>
      </c>
      <c r="Z1197" s="408">
        <f t="shared" si="776"/>
        <v>0</v>
      </c>
      <c r="AA1197" s="127"/>
      <c r="AB1197" s="123">
        <f t="shared" si="796"/>
        <v>0</v>
      </c>
      <c r="AC1197" s="121">
        <f t="shared" si="796"/>
        <v>0</v>
      </c>
      <c r="AD1197" s="121">
        <f t="shared" si="796"/>
        <v>0</v>
      </c>
      <c r="AE1197" s="121">
        <f t="shared" si="796"/>
        <v>0</v>
      </c>
      <c r="AF1197" s="121">
        <f t="shared" si="796"/>
        <v>0</v>
      </c>
      <c r="AG1197" s="121">
        <f t="shared" si="796"/>
        <v>0</v>
      </c>
      <c r="AH1197" s="121">
        <f t="shared" si="796"/>
        <v>0</v>
      </c>
      <c r="AI1197" s="121">
        <f t="shared" si="796"/>
        <v>0</v>
      </c>
      <c r="AJ1197" s="121">
        <f t="shared" si="796"/>
        <v>0</v>
      </c>
      <c r="AK1197" s="121">
        <f t="shared" si="796"/>
        <v>0</v>
      </c>
      <c r="AL1197" s="121">
        <f t="shared" si="796"/>
        <v>0</v>
      </c>
      <c r="AM1197" s="121">
        <f t="shared" si="796"/>
        <v>0</v>
      </c>
      <c r="AN1197" s="121">
        <f t="shared" si="796"/>
        <v>0</v>
      </c>
      <c r="AO1197" s="701">
        <f t="shared" si="796"/>
        <v>0</v>
      </c>
      <c r="AP1197" s="122"/>
      <c r="AQ1197" s="123">
        <f t="shared" si="797"/>
        <v>0</v>
      </c>
      <c r="AR1197" s="121">
        <f t="shared" si="797"/>
        <v>0</v>
      </c>
      <c r="AS1197" s="121">
        <f t="shared" si="797"/>
        <v>0</v>
      </c>
      <c r="AT1197" s="121">
        <f t="shared" si="797"/>
        <v>0</v>
      </c>
      <c r="AU1197" s="121">
        <f t="shared" si="797"/>
        <v>0</v>
      </c>
      <c r="AV1197" s="121">
        <f t="shared" si="797"/>
        <v>0</v>
      </c>
      <c r="AW1197" s="121">
        <f t="shared" si="797"/>
        <v>0</v>
      </c>
      <c r="AX1197" s="121">
        <f t="shared" si="797"/>
        <v>0</v>
      </c>
      <c r="AY1197" s="121">
        <f t="shared" si="797"/>
        <v>0</v>
      </c>
      <c r="AZ1197" s="121">
        <f t="shared" si="797"/>
        <v>0</v>
      </c>
      <c r="BA1197" s="121">
        <f t="shared" si="797"/>
        <v>0</v>
      </c>
      <c r="BB1197" s="121">
        <f t="shared" si="797"/>
        <v>0</v>
      </c>
      <c r="BC1197" s="121">
        <f t="shared" si="797"/>
        <v>0</v>
      </c>
      <c r="BD1197" s="701">
        <f t="shared" si="797"/>
        <v>0</v>
      </c>
      <c r="BE1197" s="693"/>
      <c r="BF1197" s="122">
        <f t="shared" si="777"/>
        <v>0</v>
      </c>
      <c r="BG1197" s="124"/>
      <c r="BH1197" s="122">
        <f t="shared" si="778"/>
        <v>0</v>
      </c>
      <c r="BI1197" s="124"/>
      <c r="BJ1197" s="122">
        <f t="shared" si="779"/>
        <v>0</v>
      </c>
      <c r="BK1197" s="124"/>
      <c r="BL1197" s="125">
        <f t="shared" si="780"/>
        <v>0</v>
      </c>
      <c r="BM1197" s="124"/>
      <c r="BN1197" s="123">
        <f t="shared" si="798"/>
        <v>0</v>
      </c>
      <c r="BO1197" s="126">
        <f t="shared" si="798"/>
        <v>0</v>
      </c>
      <c r="BP1197" s="127"/>
      <c r="BQ1197" s="409"/>
    </row>
    <row r="1198" spans="1:69" s="131" customFormat="1" ht="17.55" hidden="1" customHeight="1">
      <c r="A1198" s="83"/>
      <c r="C1198" s="139" t="str">
        <f t="shared" si="773"/>
        <v>H</v>
      </c>
      <c r="D1198" s="130">
        <f t="shared" si="782"/>
        <v>0</v>
      </c>
      <c r="E1198" s="129">
        <f t="shared" si="792"/>
        <v>0</v>
      </c>
      <c r="F1198" s="717"/>
      <c r="G1198" s="123">
        <f t="shared" si="793"/>
        <v>0</v>
      </c>
      <c r="H1198" s="121">
        <f t="shared" si="793"/>
        <v>0</v>
      </c>
      <c r="I1198" s="121">
        <f t="shared" si="793"/>
        <v>0</v>
      </c>
      <c r="J1198" s="121">
        <f t="shared" si="793"/>
        <v>0</v>
      </c>
      <c r="K1198" s="121">
        <f t="shared" si="793"/>
        <v>0</v>
      </c>
      <c r="L1198" s="121">
        <f t="shared" si="793"/>
        <v>0</v>
      </c>
      <c r="M1198" s="121">
        <f t="shared" si="793"/>
        <v>0</v>
      </c>
      <c r="N1198" s="121">
        <f t="shared" si="793"/>
        <v>0</v>
      </c>
      <c r="O1198" s="121">
        <f t="shared" si="793"/>
        <v>0</v>
      </c>
      <c r="P1198" s="126">
        <f t="shared" si="793"/>
        <v>0</v>
      </c>
      <c r="Q1198" s="122"/>
      <c r="R1198" s="408">
        <f t="shared" si="774"/>
        <v>0</v>
      </c>
      <c r="S1198" s="693"/>
      <c r="T1198" s="700">
        <f t="shared" si="794"/>
        <v>0</v>
      </c>
      <c r="U1198" s="701">
        <f t="shared" si="794"/>
        <v>0</v>
      </c>
      <c r="V1198" s="693"/>
      <c r="W1198" s="700">
        <f t="shared" si="795"/>
        <v>0</v>
      </c>
      <c r="X1198" s="126">
        <f t="shared" si="795"/>
        <v>0</v>
      </c>
      <c r="Y1198" s="696">
        <f t="shared" si="775"/>
        <v>0</v>
      </c>
      <c r="Z1198" s="408">
        <f t="shared" si="776"/>
        <v>0</v>
      </c>
      <c r="AA1198" s="127"/>
      <c r="AB1198" s="123">
        <f t="shared" si="796"/>
        <v>0</v>
      </c>
      <c r="AC1198" s="121">
        <f t="shared" si="796"/>
        <v>0</v>
      </c>
      <c r="AD1198" s="121">
        <f t="shared" si="796"/>
        <v>0</v>
      </c>
      <c r="AE1198" s="121">
        <f t="shared" si="796"/>
        <v>0</v>
      </c>
      <c r="AF1198" s="121">
        <f t="shared" si="796"/>
        <v>0</v>
      </c>
      <c r="AG1198" s="121">
        <f t="shared" si="796"/>
        <v>0</v>
      </c>
      <c r="AH1198" s="121">
        <f t="shared" si="796"/>
        <v>0</v>
      </c>
      <c r="AI1198" s="121">
        <f t="shared" si="796"/>
        <v>0</v>
      </c>
      <c r="AJ1198" s="121">
        <f t="shared" si="796"/>
        <v>0</v>
      </c>
      <c r="AK1198" s="121">
        <f t="shared" si="796"/>
        <v>0</v>
      </c>
      <c r="AL1198" s="121">
        <f t="shared" si="796"/>
        <v>0</v>
      </c>
      <c r="AM1198" s="121">
        <f t="shared" si="796"/>
        <v>0</v>
      </c>
      <c r="AN1198" s="121">
        <f t="shared" si="796"/>
        <v>0</v>
      </c>
      <c r="AO1198" s="701">
        <f t="shared" si="796"/>
        <v>0</v>
      </c>
      <c r="AP1198" s="122"/>
      <c r="AQ1198" s="123">
        <f t="shared" si="797"/>
        <v>0</v>
      </c>
      <c r="AR1198" s="121">
        <f t="shared" si="797"/>
        <v>0</v>
      </c>
      <c r="AS1198" s="121">
        <f t="shared" si="797"/>
        <v>0</v>
      </c>
      <c r="AT1198" s="121">
        <f t="shared" si="797"/>
        <v>0</v>
      </c>
      <c r="AU1198" s="121">
        <f t="shared" si="797"/>
        <v>0</v>
      </c>
      <c r="AV1198" s="121">
        <f t="shared" si="797"/>
        <v>0</v>
      </c>
      <c r="AW1198" s="121">
        <f t="shared" si="797"/>
        <v>0</v>
      </c>
      <c r="AX1198" s="121">
        <f t="shared" si="797"/>
        <v>0</v>
      </c>
      <c r="AY1198" s="121">
        <f t="shared" si="797"/>
        <v>0</v>
      </c>
      <c r="AZ1198" s="121">
        <f t="shared" si="797"/>
        <v>0</v>
      </c>
      <c r="BA1198" s="121">
        <f t="shared" si="797"/>
        <v>0</v>
      </c>
      <c r="BB1198" s="121">
        <f t="shared" si="797"/>
        <v>0</v>
      </c>
      <c r="BC1198" s="121">
        <f t="shared" si="797"/>
        <v>0</v>
      </c>
      <c r="BD1198" s="701">
        <f t="shared" si="797"/>
        <v>0</v>
      </c>
      <c r="BE1198" s="693"/>
      <c r="BF1198" s="122">
        <f t="shared" si="777"/>
        <v>0</v>
      </c>
      <c r="BG1198" s="124"/>
      <c r="BH1198" s="122">
        <f t="shared" si="778"/>
        <v>0</v>
      </c>
      <c r="BI1198" s="124"/>
      <c r="BJ1198" s="122">
        <f t="shared" si="779"/>
        <v>0</v>
      </c>
      <c r="BK1198" s="124"/>
      <c r="BL1198" s="125">
        <f t="shared" si="780"/>
        <v>0</v>
      </c>
      <c r="BM1198" s="124"/>
      <c r="BN1198" s="123">
        <f t="shared" si="798"/>
        <v>0</v>
      </c>
      <c r="BO1198" s="126">
        <f t="shared" si="798"/>
        <v>0</v>
      </c>
      <c r="BP1198" s="127"/>
      <c r="BQ1198" s="409"/>
    </row>
    <row r="1199" spans="1:69" s="131" customFormat="1" ht="17.55" hidden="1" customHeight="1">
      <c r="A1199" s="83"/>
      <c r="C1199" s="139" t="str">
        <f t="shared" si="773"/>
        <v>H</v>
      </c>
      <c r="D1199" s="130">
        <f t="shared" si="782"/>
        <v>0</v>
      </c>
      <c r="E1199" s="129">
        <f t="shared" si="792"/>
        <v>0</v>
      </c>
      <c r="F1199" s="717"/>
      <c r="G1199" s="123">
        <f t="shared" si="793"/>
        <v>0</v>
      </c>
      <c r="H1199" s="121">
        <f t="shared" si="793"/>
        <v>0</v>
      </c>
      <c r="I1199" s="121">
        <f t="shared" si="793"/>
        <v>0</v>
      </c>
      <c r="J1199" s="121">
        <f t="shared" si="793"/>
        <v>0</v>
      </c>
      <c r="K1199" s="121">
        <f t="shared" si="793"/>
        <v>0</v>
      </c>
      <c r="L1199" s="121">
        <f t="shared" si="793"/>
        <v>0</v>
      </c>
      <c r="M1199" s="121">
        <f t="shared" si="793"/>
        <v>0</v>
      </c>
      <c r="N1199" s="121">
        <f t="shared" si="793"/>
        <v>0</v>
      </c>
      <c r="O1199" s="121">
        <f t="shared" si="793"/>
        <v>0</v>
      </c>
      <c r="P1199" s="126">
        <f t="shared" si="793"/>
        <v>0</v>
      </c>
      <c r="Q1199" s="122"/>
      <c r="R1199" s="408">
        <f t="shared" si="774"/>
        <v>0</v>
      </c>
      <c r="S1199" s="693"/>
      <c r="T1199" s="700">
        <f t="shared" si="794"/>
        <v>0</v>
      </c>
      <c r="U1199" s="701">
        <f t="shared" si="794"/>
        <v>0</v>
      </c>
      <c r="V1199" s="693"/>
      <c r="W1199" s="700">
        <f t="shared" si="795"/>
        <v>0</v>
      </c>
      <c r="X1199" s="126">
        <f t="shared" si="795"/>
        <v>0</v>
      </c>
      <c r="Y1199" s="696">
        <f t="shared" si="775"/>
        <v>0</v>
      </c>
      <c r="Z1199" s="408">
        <f t="shared" si="776"/>
        <v>0</v>
      </c>
      <c r="AA1199" s="127"/>
      <c r="AB1199" s="123">
        <f t="shared" si="796"/>
        <v>0</v>
      </c>
      <c r="AC1199" s="121">
        <f t="shared" si="796"/>
        <v>0</v>
      </c>
      <c r="AD1199" s="121">
        <f t="shared" si="796"/>
        <v>0</v>
      </c>
      <c r="AE1199" s="121">
        <f t="shared" si="796"/>
        <v>0</v>
      </c>
      <c r="AF1199" s="121">
        <f t="shared" si="796"/>
        <v>0</v>
      </c>
      <c r="AG1199" s="121">
        <f t="shared" si="796"/>
        <v>0</v>
      </c>
      <c r="AH1199" s="121">
        <f t="shared" si="796"/>
        <v>0</v>
      </c>
      <c r="AI1199" s="121">
        <f t="shared" si="796"/>
        <v>0</v>
      </c>
      <c r="AJ1199" s="121">
        <f t="shared" si="796"/>
        <v>0</v>
      </c>
      <c r="AK1199" s="121">
        <f t="shared" si="796"/>
        <v>0</v>
      </c>
      <c r="AL1199" s="121">
        <f t="shared" si="796"/>
        <v>0</v>
      </c>
      <c r="AM1199" s="121">
        <f t="shared" si="796"/>
        <v>0</v>
      </c>
      <c r="AN1199" s="121">
        <f t="shared" si="796"/>
        <v>0</v>
      </c>
      <c r="AO1199" s="701">
        <f t="shared" si="796"/>
        <v>0</v>
      </c>
      <c r="AP1199" s="122"/>
      <c r="AQ1199" s="123">
        <f t="shared" si="797"/>
        <v>0</v>
      </c>
      <c r="AR1199" s="121">
        <f t="shared" si="797"/>
        <v>0</v>
      </c>
      <c r="AS1199" s="121">
        <f t="shared" si="797"/>
        <v>0</v>
      </c>
      <c r="AT1199" s="121">
        <f t="shared" si="797"/>
        <v>0</v>
      </c>
      <c r="AU1199" s="121">
        <f t="shared" si="797"/>
        <v>0</v>
      </c>
      <c r="AV1199" s="121">
        <f t="shared" si="797"/>
        <v>0</v>
      </c>
      <c r="AW1199" s="121">
        <f t="shared" si="797"/>
        <v>0</v>
      </c>
      <c r="AX1199" s="121">
        <f t="shared" si="797"/>
        <v>0</v>
      </c>
      <c r="AY1199" s="121">
        <f t="shared" si="797"/>
        <v>0</v>
      </c>
      <c r="AZ1199" s="121">
        <f t="shared" si="797"/>
        <v>0</v>
      </c>
      <c r="BA1199" s="121">
        <f t="shared" si="797"/>
        <v>0</v>
      </c>
      <c r="BB1199" s="121">
        <f t="shared" si="797"/>
        <v>0</v>
      </c>
      <c r="BC1199" s="121">
        <f t="shared" si="797"/>
        <v>0</v>
      </c>
      <c r="BD1199" s="701">
        <f t="shared" si="797"/>
        <v>0</v>
      </c>
      <c r="BE1199" s="693"/>
      <c r="BF1199" s="122">
        <f t="shared" si="777"/>
        <v>0</v>
      </c>
      <c r="BG1199" s="124"/>
      <c r="BH1199" s="122">
        <f t="shared" si="778"/>
        <v>0</v>
      </c>
      <c r="BI1199" s="124"/>
      <c r="BJ1199" s="122">
        <f t="shared" si="779"/>
        <v>0</v>
      </c>
      <c r="BK1199" s="124"/>
      <c r="BL1199" s="125">
        <f t="shared" si="780"/>
        <v>0</v>
      </c>
      <c r="BM1199" s="124"/>
      <c r="BN1199" s="123">
        <f t="shared" si="798"/>
        <v>0</v>
      </c>
      <c r="BO1199" s="126">
        <f t="shared" si="798"/>
        <v>0</v>
      </c>
      <c r="BP1199" s="127"/>
      <c r="BQ1199" s="409"/>
    </row>
    <row r="1200" spans="1:69" s="131" customFormat="1" ht="17.55" hidden="1" customHeight="1">
      <c r="A1200" s="83"/>
      <c r="C1200" s="139" t="str">
        <f t="shared" si="773"/>
        <v>H</v>
      </c>
      <c r="D1200" s="130">
        <f t="shared" si="782"/>
        <v>0</v>
      </c>
      <c r="E1200" s="129">
        <f t="shared" si="792"/>
        <v>0</v>
      </c>
      <c r="F1200" s="717"/>
      <c r="G1200" s="123">
        <f t="shared" si="793"/>
        <v>0</v>
      </c>
      <c r="H1200" s="121">
        <f t="shared" si="793"/>
        <v>0</v>
      </c>
      <c r="I1200" s="121">
        <f t="shared" si="793"/>
        <v>0</v>
      </c>
      <c r="J1200" s="121">
        <f t="shared" si="793"/>
        <v>0</v>
      </c>
      <c r="K1200" s="121">
        <f t="shared" si="793"/>
        <v>0</v>
      </c>
      <c r="L1200" s="121">
        <f t="shared" si="793"/>
        <v>0</v>
      </c>
      <c r="M1200" s="121">
        <f t="shared" si="793"/>
        <v>0</v>
      </c>
      <c r="N1200" s="121">
        <f t="shared" si="793"/>
        <v>0</v>
      </c>
      <c r="O1200" s="121">
        <f t="shared" si="793"/>
        <v>0</v>
      </c>
      <c r="P1200" s="126">
        <f t="shared" si="793"/>
        <v>0</v>
      </c>
      <c r="Q1200" s="122"/>
      <c r="R1200" s="408">
        <f t="shared" si="774"/>
        <v>0</v>
      </c>
      <c r="S1200" s="693"/>
      <c r="T1200" s="700">
        <f t="shared" si="794"/>
        <v>0</v>
      </c>
      <c r="U1200" s="701">
        <f t="shared" si="794"/>
        <v>0</v>
      </c>
      <c r="V1200" s="693"/>
      <c r="W1200" s="700">
        <f t="shared" si="795"/>
        <v>0</v>
      </c>
      <c r="X1200" s="126">
        <f t="shared" si="795"/>
        <v>0</v>
      </c>
      <c r="Y1200" s="696">
        <f t="shared" si="775"/>
        <v>0</v>
      </c>
      <c r="Z1200" s="408">
        <f t="shared" si="776"/>
        <v>0</v>
      </c>
      <c r="AA1200" s="127"/>
      <c r="AB1200" s="123">
        <f t="shared" si="796"/>
        <v>0</v>
      </c>
      <c r="AC1200" s="121">
        <f t="shared" si="796"/>
        <v>0</v>
      </c>
      <c r="AD1200" s="121">
        <f t="shared" si="796"/>
        <v>0</v>
      </c>
      <c r="AE1200" s="121">
        <f t="shared" si="796"/>
        <v>0</v>
      </c>
      <c r="AF1200" s="121">
        <f t="shared" si="796"/>
        <v>0</v>
      </c>
      <c r="AG1200" s="121">
        <f t="shared" si="796"/>
        <v>0</v>
      </c>
      <c r="AH1200" s="121">
        <f t="shared" si="796"/>
        <v>0</v>
      </c>
      <c r="AI1200" s="121">
        <f t="shared" si="796"/>
        <v>0</v>
      </c>
      <c r="AJ1200" s="121">
        <f t="shared" si="796"/>
        <v>0</v>
      </c>
      <c r="AK1200" s="121">
        <f t="shared" si="796"/>
        <v>0</v>
      </c>
      <c r="AL1200" s="121">
        <f t="shared" si="796"/>
        <v>0</v>
      </c>
      <c r="AM1200" s="121">
        <f t="shared" si="796"/>
        <v>0</v>
      </c>
      <c r="AN1200" s="121">
        <f t="shared" si="796"/>
        <v>0</v>
      </c>
      <c r="AO1200" s="701">
        <f t="shared" si="796"/>
        <v>0</v>
      </c>
      <c r="AP1200" s="122"/>
      <c r="AQ1200" s="123">
        <f t="shared" si="797"/>
        <v>0</v>
      </c>
      <c r="AR1200" s="121">
        <f t="shared" si="797"/>
        <v>0</v>
      </c>
      <c r="AS1200" s="121">
        <f t="shared" si="797"/>
        <v>0</v>
      </c>
      <c r="AT1200" s="121">
        <f t="shared" si="797"/>
        <v>0</v>
      </c>
      <c r="AU1200" s="121">
        <f t="shared" si="797"/>
        <v>0</v>
      </c>
      <c r="AV1200" s="121">
        <f t="shared" si="797"/>
        <v>0</v>
      </c>
      <c r="AW1200" s="121">
        <f t="shared" si="797"/>
        <v>0</v>
      </c>
      <c r="AX1200" s="121">
        <f t="shared" si="797"/>
        <v>0</v>
      </c>
      <c r="AY1200" s="121">
        <f t="shared" si="797"/>
        <v>0</v>
      </c>
      <c r="AZ1200" s="121">
        <f t="shared" si="797"/>
        <v>0</v>
      </c>
      <c r="BA1200" s="121">
        <f t="shared" si="797"/>
        <v>0</v>
      </c>
      <c r="BB1200" s="121">
        <f t="shared" si="797"/>
        <v>0</v>
      </c>
      <c r="BC1200" s="121">
        <f t="shared" si="797"/>
        <v>0</v>
      </c>
      <c r="BD1200" s="701">
        <f t="shared" si="797"/>
        <v>0</v>
      </c>
      <c r="BE1200" s="693"/>
      <c r="BF1200" s="122">
        <f t="shared" si="777"/>
        <v>0</v>
      </c>
      <c r="BG1200" s="124"/>
      <c r="BH1200" s="122">
        <f t="shared" si="778"/>
        <v>0</v>
      </c>
      <c r="BI1200" s="124"/>
      <c r="BJ1200" s="122">
        <f t="shared" si="779"/>
        <v>0</v>
      </c>
      <c r="BK1200" s="124"/>
      <c r="BL1200" s="125">
        <f t="shared" si="780"/>
        <v>0</v>
      </c>
      <c r="BM1200" s="124"/>
      <c r="BN1200" s="123">
        <f t="shared" si="798"/>
        <v>0</v>
      </c>
      <c r="BO1200" s="126">
        <f t="shared" si="798"/>
        <v>0</v>
      </c>
      <c r="BP1200" s="127"/>
      <c r="BQ1200" s="409"/>
    </row>
    <row r="1201" spans="1:69" s="131" customFormat="1" ht="17.55" hidden="1" customHeight="1">
      <c r="A1201" s="83"/>
      <c r="C1201" s="139" t="str">
        <f t="shared" si="773"/>
        <v>H</v>
      </c>
      <c r="D1201" s="130">
        <f t="shared" si="782"/>
        <v>0</v>
      </c>
      <c r="E1201" s="129">
        <f t="shared" si="792"/>
        <v>0</v>
      </c>
      <c r="F1201" s="717"/>
      <c r="G1201" s="123">
        <f t="shared" si="793"/>
        <v>0</v>
      </c>
      <c r="H1201" s="121">
        <f t="shared" si="793"/>
        <v>0</v>
      </c>
      <c r="I1201" s="121">
        <f t="shared" si="793"/>
        <v>0</v>
      </c>
      <c r="J1201" s="121">
        <f t="shared" si="793"/>
        <v>0</v>
      </c>
      <c r="K1201" s="121">
        <f t="shared" si="793"/>
        <v>0</v>
      </c>
      <c r="L1201" s="121">
        <f t="shared" si="793"/>
        <v>0</v>
      </c>
      <c r="M1201" s="121">
        <f t="shared" si="793"/>
        <v>0</v>
      </c>
      <c r="N1201" s="121">
        <f t="shared" si="793"/>
        <v>0</v>
      </c>
      <c r="O1201" s="121">
        <f t="shared" si="793"/>
        <v>0</v>
      </c>
      <c r="P1201" s="126">
        <f t="shared" si="793"/>
        <v>0</v>
      </c>
      <c r="Q1201" s="122"/>
      <c r="R1201" s="408">
        <f t="shared" si="774"/>
        <v>0</v>
      </c>
      <c r="S1201" s="693"/>
      <c r="T1201" s="700">
        <f t="shared" si="794"/>
        <v>0</v>
      </c>
      <c r="U1201" s="701">
        <f t="shared" si="794"/>
        <v>0</v>
      </c>
      <c r="V1201" s="693"/>
      <c r="W1201" s="700">
        <f t="shared" si="795"/>
        <v>0</v>
      </c>
      <c r="X1201" s="126">
        <f t="shared" si="795"/>
        <v>0</v>
      </c>
      <c r="Y1201" s="696">
        <f t="shared" si="775"/>
        <v>0</v>
      </c>
      <c r="Z1201" s="408">
        <f t="shared" si="776"/>
        <v>0</v>
      </c>
      <c r="AA1201" s="127"/>
      <c r="AB1201" s="123">
        <f t="shared" si="796"/>
        <v>0</v>
      </c>
      <c r="AC1201" s="121">
        <f t="shared" si="796"/>
        <v>0</v>
      </c>
      <c r="AD1201" s="121">
        <f t="shared" si="796"/>
        <v>0</v>
      </c>
      <c r="AE1201" s="121">
        <f t="shared" si="796"/>
        <v>0</v>
      </c>
      <c r="AF1201" s="121">
        <f t="shared" si="796"/>
        <v>0</v>
      </c>
      <c r="AG1201" s="121">
        <f t="shared" si="796"/>
        <v>0</v>
      </c>
      <c r="AH1201" s="121">
        <f t="shared" si="796"/>
        <v>0</v>
      </c>
      <c r="AI1201" s="121">
        <f t="shared" si="796"/>
        <v>0</v>
      </c>
      <c r="AJ1201" s="121">
        <f t="shared" si="796"/>
        <v>0</v>
      </c>
      <c r="AK1201" s="121">
        <f t="shared" si="796"/>
        <v>0</v>
      </c>
      <c r="AL1201" s="121">
        <f t="shared" si="796"/>
        <v>0</v>
      </c>
      <c r="AM1201" s="121">
        <f t="shared" si="796"/>
        <v>0</v>
      </c>
      <c r="AN1201" s="121">
        <f t="shared" si="796"/>
        <v>0</v>
      </c>
      <c r="AO1201" s="701">
        <f t="shared" si="796"/>
        <v>0</v>
      </c>
      <c r="AP1201" s="122"/>
      <c r="AQ1201" s="123">
        <f t="shared" si="797"/>
        <v>0</v>
      </c>
      <c r="AR1201" s="121">
        <f t="shared" si="797"/>
        <v>0</v>
      </c>
      <c r="AS1201" s="121">
        <f t="shared" si="797"/>
        <v>0</v>
      </c>
      <c r="AT1201" s="121">
        <f t="shared" si="797"/>
        <v>0</v>
      </c>
      <c r="AU1201" s="121">
        <f t="shared" si="797"/>
        <v>0</v>
      </c>
      <c r="AV1201" s="121">
        <f t="shared" si="797"/>
        <v>0</v>
      </c>
      <c r="AW1201" s="121">
        <f t="shared" si="797"/>
        <v>0</v>
      </c>
      <c r="AX1201" s="121">
        <f t="shared" si="797"/>
        <v>0</v>
      </c>
      <c r="AY1201" s="121">
        <f t="shared" si="797"/>
        <v>0</v>
      </c>
      <c r="AZ1201" s="121">
        <f t="shared" si="797"/>
        <v>0</v>
      </c>
      <c r="BA1201" s="121">
        <f t="shared" si="797"/>
        <v>0</v>
      </c>
      <c r="BB1201" s="121">
        <f t="shared" si="797"/>
        <v>0</v>
      </c>
      <c r="BC1201" s="121">
        <f t="shared" si="797"/>
        <v>0</v>
      </c>
      <c r="BD1201" s="701">
        <f t="shared" si="797"/>
        <v>0</v>
      </c>
      <c r="BE1201" s="693"/>
      <c r="BF1201" s="122">
        <f t="shared" si="777"/>
        <v>0</v>
      </c>
      <c r="BG1201" s="124"/>
      <c r="BH1201" s="122">
        <f t="shared" si="778"/>
        <v>0</v>
      </c>
      <c r="BI1201" s="124"/>
      <c r="BJ1201" s="122">
        <f t="shared" si="779"/>
        <v>0</v>
      </c>
      <c r="BK1201" s="124"/>
      <c r="BL1201" s="125">
        <f t="shared" si="780"/>
        <v>0</v>
      </c>
      <c r="BM1201" s="124"/>
      <c r="BN1201" s="123">
        <f t="shared" si="798"/>
        <v>0</v>
      </c>
      <c r="BO1201" s="126">
        <f t="shared" si="798"/>
        <v>0</v>
      </c>
      <c r="BP1201" s="127"/>
      <c r="BQ1201" s="409"/>
    </row>
    <row r="1202" spans="1:69" s="131" customFormat="1" ht="17.55" hidden="1" customHeight="1">
      <c r="A1202" s="83"/>
      <c r="C1202" s="139" t="str">
        <f t="shared" si="773"/>
        <v>H</v>
      </c>
      <c r="D1202" s="130">
        <f t="shared" si="782"/>
        <v>0</v>
      </c>
      <c r="E1202" s="129">
        <f t="shared" si="792"/>
        <v>0</v>
      </c>
      <c r="F1202" s="717"/>
      <c r="G1202" s="123">
        <f t="shared" si="793"/>
        <v>0</v>
      </c>
      <c r="H1202" s="121">
        <f t="shared" si="793"/>
        <v>0</v>
      </c>
      <c r="I1202" s="121">
        <f t="shared" si="793"/>
        <v>0</v>
      </c>
      <c r="J1202" s="121">
        <f t="shared" si="793"/>
        <v>0</v>
      </c>
      <c r="K1202" s="121">
        <f t="shared" si="793"/>
        <v>0</v>
      </c>
      <c r="L1202" s="121">
        <f t="shared" si="793"/>
        <v>0</v>
      </c>
      <c r="M1202" s="121">
        <f t="shared" si="793"/>
        <v>0</v>
      </c>
      <c r="N1202" s="121">
        <f t="shared" si="793"/>
        <v>0</v>
      </c>
      <c r="O1202" s="121">
        <f t="shared" si="793"/>
        <v>0</v>
      </c>
      <c r="P1202" s="126">
        <f t="shared" si="793"/>
        <v>0</v>
      </c>
      <c r="Q1202" s="122"/>
      <c r="R1202" s="408">
        <f t="shared" si="774"/>
        <v>0</v>
      </c>
      <c r="S1202" s="693"/>
      <c r="T1202" s="700">
        <f t="shared" si="794"/>
        <v>0</v>
      </c>
      <c r="U1202" s="701">
        <f t="shared" si="794"/>
        <v>0</v>
      </c>
      <c r="V1202" s="693"/>
      <c r="W1202" s="700">
        <f t="shared" si="795"/>
        <v>0</v>
      </c>
      <c r="X1202" s="126">
        <f t="shared" si="795"/>
        <v>0</v>
      </c>
      <c r="Y1202" s="696">
        <f t="shared" si="775"/>
        <v>0</v>
      </c>
      <c r="Z1202" s="408">
        <f t="shared" si="776"/>
        <v>0</v>
      </c>
      <c r="AA1202" s="127"/>
      <c r="AB1202" s="123">
        <f t="shared" si="796"/>
        <v>0</v>
      </c>
      <c r="AC1202" s="121">
        <f t="shared" si="796"/>
        <v>0</v>
      </c>
      <c r="AD1202" s="121">
        <f t="shared" si="796"/>
        <v>0</v>
      </c>
      <c r="AE1202" s="121">
        <f t="shared" si="796"/>
        <v>0</v>
      </c>
      <c r="AF1202" s="121">
        <f t="shared" si="796"/>
        <v>0</v>
      </c>
      <c r="AG1202" s="121">
        <f t="shared" si="796"/>
        <v>0</v>
      </c>
      <c r="AH1202" s="121">
        <f t="shared" si="796"/>
        <v>0</v>
      </c>
      <c r="AI1202" s="121">
        <f t="shared" si="796"/>
        <v>0</v>
      </c>
      <c r="AJ1202" s="121">
        <f t="shared" si="796"/>
        <v>0</v>
      </c>
      <c r="AK1202" s="121">
        <f t="shared" si="796"/>
        <v>0</v>
      </c>
      <c r="AL1202" s="121">
        <f t="shared" si="796"/>
        <v>0</v>
      </c>
      <c r="AM1202" s="121">
        <f t="shared" si="796"/>
        <v>0</v>
      </c>
      <c r="AN1202" s="121">
        <f t="shared" si="796"/>
        <v>0</v>
      </c>
      <c r="AO1202" s="701">
        <f t="shared" si="796"/>
        <v>0</v>
      </c>
      <c r="AP1202" s="122"/>
      <c r="AQ1202" s="123">
        <f t="shared" si="797"/>
        <v>0</v>
      </c>
      <c r="AR1202" s="121">
        <f t="shared" si="797"/>
        <v>0</v>
      </c>
      <c r="AS1202" s="121">
        <f t="shared" si="797"/>
        <v>0</v>
      </c>
      <c r="AT1202" s="121">
        <f t="shared" si="797"/>
        <v>0</v>
      </c>
      <c r="AU1202" s="121">
        <f t="shared" si="797"/>
        <v>0</v>
      </c>
      <c r="AV1202" s="121">
        <f t="shared" si="797"/>
        <v>0</v>
      </c>
      <c r="AW1202" s="121">
        <f t="shared" si="797"/>
        <v>0</v>
      </c>
      <c r="AX1202" s="121">
        <f t="shared" si="797"/>
        <v>0</v>
      </c>
      <c r="AY1202" s="121">
        <f t="shared" si="797"/>
        <v>0</v>
      </c>
      <c r="AZ1202" s="121">
        <f t="shared" si="797"/>
        <v>0</v>
      </c>
      <c r="BA1202" s="121">
        <f t="shared" si="797"/>
        <v>0</v>
      </c>
      <c r="BB1202" s="121">
        <f t="shared" si="797"/>
        <v>0</v>
      </c>
      <c r="BC1202" s="121">
        <f t="shared" si="797"/>
        <v>0</v>
      </c>
      <c r="BD1202" s="701">
        <f t="shared" si="797"/>
        <v>0</v>
      </c>
      <c r="BE1202" s="693"/>
      <c r="BF1202" s="122">
        <f t="shared" si="777"/>
        <v>0</v>
      </c>
      <c r="BG1202" s="124"/>
      <c r="BH1202" s="122">
        <f t="shared" si="778"/>
        <v>0</v>
      </c>
      <c r="BI1202" s="124"/>
      <c r="BJ1202" s="122">
        <f t="shared" si="779"/>
        <v>0</v>
      </c>
      <c r="BK1202" s="124"/>
      <c r="BL1202" s="125">
        <f t="shared" si="780"/>
        <v>0</v>
      </c>
      <c r="BM1202" s="124"/>
      <c r="BN1202" s="123">
        <f t="shared" si="798"/>
        <v>0</v>
      </c>
      <c r="BO1202" s="126">
        <f t="shared" si="798"/>
        <v>0</v>
      </c>
      <c r="BP1202" s="127"/>
      <c r="BQ1202" s="409"/>
    </row>
    <row r="1203" spans="1:69" s="131" customFormat="1" ht="17.55" hidden="1" customHeight="1">
      <c r="A1203" s="83"/>
      <c r="C1203" s="139" t="str">
        <f t="shared" si="773"/>
        <v>H</v>
      </c>
      <c r="D1203" s="130">
        <f t="shared" si="782"/>
        <v>0</v>
      </c>
      <c r="E1203" s="129">
        <f t="shared" si="792"/>
        <v>0</v>
      </c>
      <c r="F1203" s="717"/>
      <c r="G1203" s="123">
        <f t="shared" si="793"/>
        <v>0</v>
      </c>
      <c r="H1203" s="121">
        <f t="shared" si="793"/>
        <v>0</v>
      </c>
      <c r="I1203" s="121">
        <f t="shared" si="793"/>
        <v>0</v>
      </c>
      <c r="J1203" s="121">
        <f t="shared" si="793"/>
        <v>0</v>
      </c>
      <c r="K1203" s="121">
        <f t="shared" si="793"/>
        <v>0</v>
      </c>
      <c r="L1203" s="121">
        <f t="shared" si="793"/>
        <v>0</v>
      </c>
      <c r="M1203" s="121">
        <f t="shared" si="793"/>
        <v>0</v>
      </c>
      <c r="N1203" s="121">
        <f t="shared" si="793"/>
        <v>0</v>
      </c>
      <c r="O1203" s="121">
        <f t="shared" si="793"/>
        <v>0</v>
      </c>
      <c r="P1203" s="126">
        <f t="shared" si="793"/>
        <v>0</v>
      </c>
      <c r="Q1203" s="122"/>
      <c r="R1203" s="408">
        <f t="shared" si="774"/>
        <v>0</v>
      </c>
      <c r="S1203" s="693"/>
      <c r="T1203" s="700">
        <f t="shared" si="794"/>
        <v>0</v>
      </c>
      <c r="U1203" s="701">
        <f t="shared" si="794"/>
        <v>0</v>
      </c>
      <c r="V1203" s="693"/>
      <c r="W1203" s="700">
        <f t="shared" si="795"/>
        <v>0</v>
      </c>
      <c r="X1203" s="126">
        <f t="shared" si="795"/>
        <v>0</v>
      </c>
      <c r="Y1203" s="696">
        <f t="shared" si="775"/>
        <v>0</v>
      </c>
      <c r="Z1203" s="408">
        <f t="shared" si="776"/>
        <v>0</v>
      </c>
      <c r="AA1203" s="127"/>
      <c r="AB1203" s="123">
        <f t="shared" si="796"/>
        <v>0</v>
      </c>
      <c r="AC1203" s="121">
        <f t="shared" si="796"/>
        <v>0</v>
      </c>
      <c r="AD1203" s="121">
        <f t="shared" si="796"/>
        <v>0</v>
      </c>
      <c r="AE1203" s="121">
        <f t="shared" si="796"/>
        <v>0</v>
      </c>
      <c r="AF1203" s="121">
        <f t="shared" si="796"/>
        <v>0</v>
      </c>
      <c r="AG1203" s="121">
        <f t="shared" si="796"/>
        <v>0</v>
      </c>
      <c r="AH1203" s="121">
        <f t="shared" si="796"/>
        <v>0</v>
      </c>
      <c r="AI1203" s="121">
        <f t="shared" si="796"/>
        <v>0</v>
      </c>
      <c r="AJ1203" s="121">
        <f t="shared" si="796"/>
        <v>0</v>
      </c>
      <c r="AK1203" s="121">
        <f t="shared" si="796"/>
        <v>0</v>
      </c>
      <c r="AL1203" s="121">
        <f t="shared" si="796"/>
        <v>0</v>
      </c>
      <c r="AM1203" s="121">
        <f t="shared" si="796"/>
        <v>0</v>
      </c>
      <c r="AN1203" s="121">
        <f t="shared" si="796"/>
        <v>0</v>
      </c>
      <c r="AO1203" s="701">
        <f t="shared" si="796"/>
        <v>0</v>
      </c>
      <c r="AP1203" s="122"/>
      <c r="AQ1203" s="123">
        <f t="shared" si="797"/>
        <v>0</v>
      </c>
      <c r="AR1203" s="121">
        <f t="shared" si="797"/>
        <v>0</v>
      </c>
      <c r="AS1203" s="121">
        <f t="shared" si="797"/>
        <v>0</v>
      </c>
      <c r="AT1203" s="121">
        <f t="shared" si="797"/>
        <v>0</v>
      </c>
      <c r="AU1203" s="121">
        <f t="shared" si="797"/>
        <v>0</v>
      </c>
      <c r="AV1203" s="121">
        <f t="shared" si="797"/>
        <v>0</v>
      </c>
      <c r="AW1203" s="121">
        <f t="shared" si="797"/>
        <v>0</v>
      </c>
      <c r="AX1203" s="121">
        <f t="shared" si="797"/>
        <v>0</v>
      </c>
      <c r="AY1203" s="121">
        <f t="shared" si="797"/>
        <v>0</v>
      </c>
      <c r="AZ1203" s="121">
        <f t="shared" si="797"/>
        <v>0</v>
      </c>
      <c r="BA1203" s="121">
        <f t="shared" si="797"/>
        <v>0</v>
      </c>
      <c r="BB1203" s="121">
        <f t="shared" si="797"/>
        <v>0</v>
      </c>
      <c r="BC1203" s="121">
        <f t="shared" si="797"/>
        <v>0</v>
      </c>
      <c r="BD1203" s="701">
        <f t="shared" si="797"/>
        <v>0</v>
      </c>
      <c r="BE1203" s="693"/>
      <c r="BF1203" s="122">
        <f t="shared" si="777"/>
        <v>0</v>
      </c>
      <c r="BG1203" s="124"/>
      <c r="BH1203" s="122">
        <f t="shared" si="778"/>
        <v>0</v>
      </c>
      <c r="BI1203" s="124"/>
      <c r="BJ1203" s="122">
        <f t="shared" si="779"/>
        <v>0</v>
      </c>
      <c r="BK1203" s="124"/>
      <c r="BL1203" s="125">
        <f t="shared" si="780"/>
        <v>0</v>
      </c>
      <c r="BM1203" s="124"/>
      <c r="BN1203" s="123">
        <f t="shared" si="798"/>
        <v>0</v>
      </c>
      <c r="BO1203" s="126">
        <f t="shared" si="798"/>
        <v>0</v>
      </c>
      <c r="BP1203" s="127"/>
      <c r="BQ1203" s="409"/>
    </row>
    <row r="1204" spans="1:69" s="131" customFormat="1" ht="17.55" hidden="1" customHeight="1">
      <c r="A1204" s="83"/>
      <c r="C1204" s="139" t="str">
        <f t="shared" si="773"/>
        <v>H</v>
      </c>
      <c r="D1204" s="130">
        <f t="shared" si="782"/>
        <v>0</v>
      </c>
      <c r="E1204" s="129">
        <f t="shared" si="792"/>
        <v>0</v>
      </c>
      <c r="F1204" s="717"/>
      <c r="G1204" s="123">
        <f t="shared" si="793"/>
        <v>0</v>
      </c>
      <c r="H1204" s="121">
        <f t="shared" si="793"/>
        <v>0</v>
      </c>
      <c r="I1204" s="121">
        <f t="shared" si="793"/>
        <v>0</v>
      </c>
      <c r="J1204" s="121">
        <f t="shared" si="793"/>
        <v>0</v>
      </c>
      <c r="K1204" s="121">
        <f t="shared" si="793"/>
        <v>0</v>
      </c>
      <c r="L1204" s="121">
        <f t="shared" si="793"/>
        <v>0</v>
      </c>
      <c r="M1204" s="121">
        <f t="shared" si="793"/>
        <v>0</v>
      </c>
      <c r="N1204" s="121">
        <f t="shared" si="793"/>
        <v>0</v>
      </c>
      <c r="O1204" s="121">
        <f t="shared" si="793"/>
        <v>0</v>
      </c>
      <c r="P1204" s="126">
        <f t="shared" si="793"/>
        <v>0</v>
      </c>
      <c r="Q1204" s="122"/>
      <c r="R1204" s="408">
        <f t="shared" si="774"/>
        <v>0</v>
      </c>
      <c r="S1204" s="693"/>
      <c r="T1204" s="700">
        <f t="shared" si="794"/>
        <v>0</v>
      </c>
      <c r="U1204" s="701">
        <f t="shared" si="794"/>
        <v>0</v>
      </c>
      <c r="V1204" s="693"/>
      <c r="W1204" s="700">
        <f t="shared" si="795"/>
        <v>0</v>
      </c>
      <c r="X1204" s="126">
        <f t="shared" si="795"/>
        <v>0</v>
      </c>
      <c r="Y1204" s="696">
        <f t="shared" si="775"/>
        <v>0</v>
      </c>
      <c r="Z1204" s="408">
        <f t="shared" si="776"/>
        <v>0</v>
      </c>
      <c r="AA1204" s="127"/>
      <c r="AB1204" s="123">
        <f t="shared" si="796"/>
        <v>0</v>
      </c>
      <c r="AC1204" s="121">
        <f t="shared" si="796"/>
        <v>0</v>
      </c>
      <c r="AD1204" s="121">
        <f t="shared" si="796"/>
        <v>0</v>
      </c>
      <c r="AE1204" s="121">
        <f t="shared" si="796"/>
        <v>0</v>
      </c>
      <c r="AF1204" s="121">
        <f t="shared" si="796"/>
        <v>0</v>
      </c>
      <c r="AG1204" s="121">
        <f t="shared" si="796"/>
        <v>0</v>
      </c>
      <c r="AH1204" s="121">
        <f t="shared" si="796"/>
        <v>0</v>
      </c>
      <c r="AI1204" s="121">
        <f t="shared" si="796"/>
        <v>0</v>
      </c>
      <c r="AJ1204" s="121">
        <f t="shared" si="796"/>
        <v>0</v>
      </c>
      <c r="AK1204" s="121">
        <f t="shared" si="796"/>
        <v>0</v>
      </c>
      <c r="AL1204" s="121">
        <f t="shared" si="796"/>
        <v>0</v>
      </c>
      <c r="AM1204" s="121">
        <f t="shared" si="796"/>
        <v>0</v>
      </c>
      <c r="AN1204" s="121">
        <f t="shared" si="796"/>
        <v>0</v>
      </c>
      <c r="AO1204" s="701">
        <f t="shared" si="796"/>
        <v>0</v>
      </c>
      <c r="AP1204" s="122"/>
      <c r="AQ1204" s="123">
        <f t="shared" si="797"/>
        <v>0</v>
      </c>
      <c r="AR1204" s="121">
        <f t="shared" si="797"/>
        <v>0</v>
      </c>
      <c r="AS1204" s="121">
        <f t="shared" si="797"/>
        <v>0</v>
      </c>
      <c r="AT1204" s="121">
        <f t="shared" si="797"/>
        <v>0</v>
      </c>
      <c r="AU1204" s="121">
        <f t="shared" si="797"/>
        <v>0</v>
      </c>
      <c r="AV1204" s="121">
        <f t="shared" si="797"/>
        <v>0</v>
      </c>
      <c r="AW1204" s="121">
        <f t="shared" si="797"/>
        <v>0</v>
      </c>
      <c r="AX1204" s="121">
        <f t="shared" si="797"/>
        <v>0</v>
      </c>
      <c r="AY1204" s="121">
        <f t="shared" si="797"/>
        <v>0</v>
      </c>
      <c r="AZ1204" s="121">
        <f t="shared" si="797"/>
        <v>0</v>
      </c>
      <c r="BA1204" s="121">
        <f t="shared" si="797"/>
        <v>0</v>
      </c>
      <c r="BB1204" s="121">
        <f t="shared" si="797"/>
        <v>0</v>
      </c>
      <c r="BC1204" s="121">
        <f t="shared" si="797"/>
        <v>0</v>
      </c>
      <c r="BD1204" s="701">
        <f t="shared" si="797"/>
        <v>0</v>
      </c>
      <c r="BE1204" s="693"/>
      <c r="BF1204" s="122">
        <f t="shared" si="777"/>
        <v>0</v>
      </c>
      <c r="BG1204" s="124"/>
      <c r="BH1204" s="122">
        <f t="shared" si="778"/>
        <v>0</v>
      </c>
      <c r="BI1204" s="124"/>
      <c r="BJ1204" s="122">
        <f t="shared" si="779"/>
        <v>0</v>
      </c>
      <c r="BK1204" s="124"/>
      <c r="BL1204" s="125">
        <f t="shared" si="780"/>
        <v>0</v>
      </c>
      <c r="BM1204" s="124"/>
      <c r="BN1204" s="123">
        <f t="shared" si="798"/>
        <v>0</v>
      </c>
      <c r="BO1204" s="126">
        <f t="shared" si="798"/>
        <v>0</v>
      </c>
      <c r="BP1204" s="127"/>
      <c r="BQ1204" s="409"/>
    </row>
    <row r="1205" spans="1:69" s="58" customFormat="1" ht="17.55" hidden="1" customHeight="1">
      <c r="A1205"/>
      <c r="B1205"/>
      <c r="C1205" s="139" t="str">
        <f t="shared" si="773"/>
        <v>H</v>
      </c>
      <c r="D1205" s="130">
        <f>$D1194</f>
        <v>0</v>
      </c>
      <c r="E1205" s="129" t="str">
        <f t="shared" ref="E1205:E1229" si="799">E610</f>
        <v>Unknown</v>
      </c>
      <c r="F1205" s="717"/>
      <c r="G1205" s="123">
        <f t="shared" si="793"/>
        <v>0</v>
      </c>
      <c r="H1205" s="121">
        <f t="shared" si="793"/>
        <v>0</v>
      </c>
      <c r="I1205" s="121">
        <f t="shared" si="793"/>
        <v>0</v>
      </c>
      <c r="J1205" s="121">
        <f t="shared" si="793"/>
        <v>0</v>
      </c>
      <c r="K1205" s="121">
        <f t="shared" si="793"/>
        <v>0</v>
      </c>
      <c r="L1205" s="121">
        <f t="shared" si="793"/>
        <v>0</v>
      </c>
      <c r="M1205" s="121">
        <f t="shared" si="793"/>
        <v>0</v>
      </c>
      <c r="N1205" s="121">
        <f t="shared" si="793"/>
        <v>0</v>
      </c>
      <c r="O1205" s="121">
        <f t="shared" si="793"/>
        <v>0</v>
      </c>
      <c r="P1205" s="126">
        <f t="shared" si="793"/>
        <v>0</v>
      </c>
      <c r="Q1205" s="122"/>
      <c r="R1205" s="408">
        <f t="shared" si="774"/>
        <v>0</v>
      </c>
      <c r="S1205" s="127"/>
      <c r="T1205" s="700">
        <f t="shared" si="794"/>
        <v>0</v>
      </c>
      <c r="U1205" s="701">
        <f t="shared" si="794"/>
        <v>0</v>
      </c>
      <c r="V1205" s="693"/>
      <c r="W1205" s="700">
        <f t="shared" si="795"/>
        <v>0</v>
      </c>
      <c r="X1205" s="126">
        <f t="shared" si="795"/>
        <v>0</v>
      </c>
      <c r="Y1205" s="696">
        <f t="shared" si="775"/>
        <v>0</v>
      </c>
      <c r="Z1205" s="128">
        <f t="shared" si="776"/>
        <v>0</v>
      </c>
      <c r="AA1205" s="127"/>
      <c r="AB1205" s="123">
        <f t="shared" si="796"/>
        <v>0</v>
      </c>
      <c r="AC1205" s="121">
        <f t="shared" si="796"/>
        <v>0</v>
      </c>
      <c r="AD1205" s="121">
        <f t="shared" si="796"/>
        <v>0</v>
      </c>
      <c r="AE1205" s="121">
        <f t="shared" si="796"/>
        <v>0</v>
      </c>
      <c r="AF1205" s="121">
        <f t="shared" si="796"/>
        <v>0</v>
      </c>
      <c r="AG1205" s="121">
        <f t="shared" si="796"/>
        <v>0</v>
      </c>
      <c r="AH1205" s="121">
        <f t="shared" si="796"/>
        <v>0</v>
      </c>
      <c r="AI1205" s="121">
        <f t="shared" si="796"/>
        <v>0</v>
      </c>
      <c r="AJ1205" s="121">
        <f t="shared" si="796"/>
        <v>0</v>
      </c>
      <c r="AK1205" s="121">
        <f t="shared" si="796"/>
        <v>0</v>
      </c>
      <c r="AL1205" s="121">
        <f t="shared" si="796"/>
        <v>0</v>
      </c>
      <c r="AM1205" s="121">
        <f t="shared" si="796"/>
        <v>0</v>
      </c>
      <c r="AN1205" s="121">
        <f t="shared" si="796"/>
        <v>0</v>
      </c>
      <c r="AO1205" s="701">
        <f t="shared" si="796"/>
        <v>0</v>
      </c>
      <c r="AP1205" s="122"/>
      <c r="AQ1205" s="123">
        <f t="shared" si="797"/>
        <v>0</v>
      </c>
      <c r="AR1205" s="121">
        <f t="shared" si="797"/>
        <v>0</v>
      </c>
      <c r="AS1205" s="121">
        <f t="shared" si="797"/>
        <v>0</v>
      </c>
      <c r="AT1205" s="121">
        <f t="shared" si="797"/>
        <v>0</v>
      </c>
      <c r="AU1205" s="121">
        <f t="shared" si="797"/>
        <v>0</v>
      </c>
      <c r="AV1205" s="121">
        <f t="shared" si="797"/>
        <v>0</v>
      </c>
      <c r="AW1205" s="121">
        <f t="shared" si="797"/>
        <v>0</v>
      </c>
      <c r="AX1205" s="121">
        <f t="shared" si="797"/>
        <v>0</v>
      </c>
      <c r="AY1205" s="121">
        <f t="shared" si="797"/>
        <v>0</v>
      </c>
      <c r="AZ1205" s="121">
        <f t="shared" si="797"/>
        <v>0</v>
      </c>
      <c r="BA1205" s="121">
        <f t="shared" si="797"/>
        <v>0</v>
      </c>
      <c r="BB1205" s="121">
        <f t="shared" si="797"/>
        <v>0</v>
      </c>
      <c r="BC1205" s="121">
        <f t="shared" si="797"/>
        <v>0</v>
      </c>
      <c r="BD1205" s="701">
        <f t="shared" si="797"/>
        <v>0</v>
      </c>
      <c r="BE1205" s="693"/>
      <c r="BF1205" s="122">
        <f t="shared" si="777"/>
        <v>0</v>
      </c>
      <c r="BG1205" s="124"/>
      <c r="BH1205" s="122">
        <f t="shared" si="778"/>
        <v>0</v>
      </c>
      <c r="BI1205" s="124"/>
      <c r="BJ1205" s="122">
        <f t="shared" si="779"/>
        <v>0</v>
      </c>
      <c r="BK1205" s="124"/>
      <c r="BL1205" s="125">
        <f t="shared" si="780"/>
        <v>0</v>
      </c>
      <c r="BM1205" s="124"/>
      <c r="BN1205" s="123">
        <f t="shared" si="798"/>
        <v>0</v>
      </c>
      <c r="BO1205" s="126">
        <f t="shared" si="798"/>
        <v>0</v>
      </c>
      <c r="BP1205" s="127"/>
      <c r="BQ1205" s="410"/>
    </row>
    <row r="1206" spans="1:69" s="58" customFormat="1" ht="17.55" hidden="1" customHeight="1">
      <c r="A1206"/>
      <c r="B1206"/>
      <c r="C1206" s="139" t="str">
        <f t="shared" si="773"/>
        <v>H</v>
      </c>
      <c r="D1206" s="130">
        <f>Parameter!G109</f>
        <v>0</v>
      </c>
      <c r="E1206" s="129" t="str">
        <f t="shared" si="799"/>
        <v>Aglaia Tech</v>
      </c>
      <c r="F1206" s="717"/>
      <c r="G1206" s="123">
        <f t="shared" ref="G1206:P1215" si="800">SUMIFS(Share, Y, $E$3, Config, $G$11, P, G$15, LType, $D1206, MSup, $E1206)</f>
        <v>0</v>
      </c>
      <c r="H1206" s="121">
        <f t="shared" si="800"/>
        <v>0</v>
      </c>
      <c r="I1206" s="121">
        <f t="shared" si="800"/>
        <v>0</v>
      </c>
      <c r="J1206" s="121">
        <f t="shared" si="800"/>
        <v>0</v>
      </c>
      <c r="K1206" s="121">
        <f t="shared" si="800"/>
        <v>0</v>
      </c>
      <c r="L1206" s="121">
        <f t="shared" si="800"/>
        <v>0</v>
      </c>
      <c r="M1206" s="121">
        <f t="shared" si="800"/>
        <v>0</v>
      </c>
      <c r="N1206" s="121">
        <f t="shared" si="800"/>
        <v>0</v>
      </c>
      <c r="O1206" s="121">
        <f t="shared" si="800"/>
        <v>0</v>
      </c>
      <c r="P1206" s="126">
        <f t="shared" si="800"/>
        <v>0</v>
      </c>
      <c r="Q1206" s="122"/>
      <c r="R1206" s="408">
        <f t="shared" si="774"/>
        <v>0</v>
      </c>
      <c r="S1206" s="127"/>
      <c r="T1206" s="700">
        <f t="shared" si="794"/>
        <v>0</v>
      </c>
      <c r="U1206" s="701">
        <f t="shared" si="794"/>
        <v>0</v>
      </c>
      <c r="V1206" s="693"/>
      <c r="W1206" s="700">
        <f t="shared" si="795"/>
        <v>0</v>
      </c>
      <c r="X1206" s="126">
        <f t="shared" si="795"/>
        <v>0</v>
      </c>
      <c r="Y1206" s="696">
        <f t="shared" si="775"/>
        <v>0</v>
      </c>
      <c r="Z1206" s="128">
        <f t="shared" si="776"/>
        <v>0</v>
      </c>
      <c r="AA1206" s="127"/>
      <c r="AB1206" s="123">
        <f t="shared" ref="AB1206:AO1215" si="801">SUMIFS(Share, Y, $E$3, Config, $AB$11, P, AB$15, LType, $D1206, MSup, $E1206)</f>
        <v>0</v>
      </c>
      <c r="AC1206" s="121">
        <f t="shared" si="801"/>
        <v>0</v>
      </c>
      <c r="AD1206" s="121">
        <f t="shared" si="801"/>
        <v>0</v>
      </c>
      <c r="AE1206" s="121">
        <f t="shared" si="801"/>
        <v>0</v>
      </c>
      <c r="AF1206" s="121">
        <f t="shared" si="801"/>
        <v>0</v>
      </c>
      <c r="AG1206" s="121">
        <f t="shared" si="801"/>
        <v>0</v>
      </c>
      <c r="AH1206" s="121">
        <f t="shared" si="801"/>
        <v>0</v>
      </c>
      <c r="AI1206" s="121">
        <f t="shared" si="801"/>
        <v>0</v>
      </c>
      <c r="AJ1206" s="121">
        <f t="shared" si="801"/>
        <v>0</v>
      </c>
      <c r="AK1206" s="121">
        <f t="shared" si="801"/>
        <v>0</v>
      </c>
      <c r="AL1206" s="121">
        <f t="shared" si="801"/>
        <v>0</v>
      </c>
      <c r="AM1206" s="121">
        <f t="shared" si="801"/>
        <v>0</v>
      </c>
      <c r="AN1206" s="121">
        <f t="shared" si="801"/>
        <v>0</v>
      </c>
      <c r="AO1206" s="701">
        <f t="shared" si="801"/>
        <v>0</v>
      </c>
      <c r="AP1206" s="122"/>
      <c r="AQ1206" s="123">
        <f t="shared" ref="AQ1206:BD1215" si="802">SUMIFS(Share, Y, $E$3, Config, $AQ$11, P, AQ$15, LType, $D1206, MSup, $E1206)</f>
        <v>0</v>
      </c>
      <c r="AR1206" s="121">
        <f t="shared" si="802"/>
        <v>0</v>
      </c>
      <c r="AS1206" s="121">
        <f t="shared" si="802"/>
        <v>0</v>
      </c>
      <c r="AT1206" s="121">
        <f t="shared" si="802"/>
        <v>0</v>
      </c>
      <c r="AU1206" s="121">
        <f t="shared" si="802"/>
        <v>0</v>
      </c>
      <c r="AV1206" s="121">
        <f t="shared" si="802"/>
        <v>0</v>
      </c>
      <c r="AW1206" s="121">
        <f t="shared" si="802"/>
        <v>0</v>
      </c>
      <c r="AX1206" s="121">
        <f t="shared" si="802"/>
        <v>0</v>
      </c>
      <c r="AY1206" s="121">
        <f t="shared" si="802"/>
        <v>0</v>
      </c>
      <c r="AZ1206" s="121">
        <f t="shared" si="802"/>
        <v>0</v>
      </c>
      <c r="BA1206" s="121">
        <f t="shared" si="802"/>
        <v>0</v>
      </c>
      <c r="BB1206" s="121">
        <f t="shared" si="802"/>
        <v>0</v>
      </c>
      <c r="BC1206" s="121">
        <f t="shared" si="802"/>
        <v>0</v>
      </c>
      <c r="BD1206" s="701">
        <f t="shared" si="802"/>
        <v>0</v>
      </c>
      <c r="BE1206" s="693"/>
      <c r="BF1206" s="122">
        <f t="shared" si="777"/>
        <v>0</v>
      </c>
      <c r="BG1206" s="124"/>
      <c r="BH1206" s="122">
        <f t="shared" si="778"/>
        <v>0</v>
      </c>
      <c r="BI1206" s="124"/>
      <c r="BJ1206" s="122">
        <f t="shared" si="779"/>
        <v>0</v>
      </c>
      <c r="BK1206" s="124"/>
      <c r="BL1206" s="125">
        <f t="shared" si="780"/>
        <v>0</v>
      </c>
      <c r="BM1206" s="124"/>
      <c r="BN1206" s="123">
        <f t="shared" si="798"/>
        <v>0</v>
      </c>
      <c r="BO1206" s="126">
        <f t="shared" si="798"/>
        <v>0</v>
      </c>
      <c r="BP1206" s="127"/>
      <c r="BQ1206" s="410"/>
    </row>
    <row r="1207" spans="1:69" s="58" customFormat="1" ht="17.55" hidden="1" customHeight="1">
      <c r="A1207"/>
      <c r="B1207"/>
      <c r="C1207" s="139" t="str">
        <f t="shared" si="773"/>
        <v>H</v>
      </c>
      <c r="D1207" s="130">
        <f t="shared" ref="D1207:D1239" si="803">$D1206</f>
        <v>0</v>
      </c>
      <c r="E1207" s="129" t="str">
        <f t="shared" si="799"/>
        <v>Bayer</v>
      </c>
      <c r="F1207" s="717"/>
      <c r="G1207" s="123">
        <f t="shared" si="800"/>
        <v>0</v>
      </c>
      <c r="H1207" s="121">
        <f t="shared" si="800"/>
        <v>0</v>
      </c>
      <c r="I1207" s="121">
        <f t="shared" si="800"/>
        <v>0</v>
      </c>
      <c r="J1207" s="121">
        <f t="shared" si="800"/>
        <v>0</v>
      </c>
      <c r="K1207" s="121">
        <f t="shared" si="800"/>
        <v>0</v>
      </c>
      <c r="L1207" s="121">
        <f t="shared" si="800"/>
        <v>0</v>
      </c>
      <c r="M1207" s="121">
        <f t="shared" si="800"/>
        <v>0</v>
      </c>
      <c r="N1207" s="121">
        <f t="shared" si="800"/>
        <v>0</v>
      </c>
      <c r="O1207" s="121">
        <f t="shared" si="800"/>
        <v>0</v>
      </c>
      <c r="P1207" s="126">
        <f t="shared" si="800"/>
        <v>0</v>
      </c>
      <c r="Q1207" s="122"/>
      <c r="R1207" s="408">
        <f t="shared" si="774"/>
        <v>0</v>
      </c>
      <c r="S1207" s="127"/>
      <c r="T1207" s="700">
        <f t="shared" si="794"/>
        <v>0</v>
      </c>
      <c r="U1207" s="701">
        <f t="shared" si="794"/>
        <v>0</v>
      </c>
      <c r="V1207" s="693"/>
      <c r="W1207" s="700">
        <f t="shared" si="795"/>
        <v>0</v>
      </c>
      <c r="X1207" s="126">
        <f t="shared" si="795"/>
        <v>0</v>
      </c>
      <c r="Y1207" s="696">
        <f t="shared" si="775"/>
        <v>0</v>
      </c>
      <c r="Z1207" s="128">
        <f t="shared" si="776"/>
        <v>0</v>
      </c>
      <c r="AA1207" s="127"/>
      <c r="AB1207" s="123">
        <f t="shared" si="801"/>
        <v>0</v>
      </c>
      <c r="AC1207" s="121">
        <f t="shared" si="801"/>
        <v>0</v>
      </c>
      <c r="AD1207" s="121">
        <f t="shared" si="801"/>
        <v>0</v>
      </c>
      <c r="AE1207" s="121">
        <f t="shared" si="801"/>
        <v>0</v>
      </c>
      <c r="AF1207" s="121">
        <f t="shared" si="801"/>
        <v>0</v>
      </c>
      <c r="AG1207" s="121">
        <f t="shared" si="801"/>
        <v>0</v>
      </c>
      <c r="AH1207" s="121">
        <f t="shared" si="801"/>
        <v>0</v>
      </c>
      <c r="AI1207" s="121">
        <f t="shared" si="801"/>
        <v>0</v>
      </c>
      <c r="AJ1207" s="121">
        <f t="shared" si="801"/>
        <v>0</v>
      </c>
      <c r="AK1207" s="121">
        <f t="shared" si="801"/>
        <v>0</v>
      </c>
      <c r="AL1207" s="121">
        <f t="shared" si="801"/>
        <v>0</v>
      </c>
      <c r="AM1207" s="121">
        <f t="shared" si="801"/>
        <v>0</v>
      </c>
      <c r="AN1207" s="121">
        <f t="shared" si="801"/>
        <v>0</v>
      </c>
      <c r="AO1207" s="701">
        <f t="shared" si="801"/>
        <v>0</v>
      </c>
      <c r="AP1207" s="122"/>
      <c r="AQ1207" s="123">
        <f t="shared" si="802"/>
        <v>0</v>
      </c>
      <c r="AR1207" s="121">
        <f t="shared" si="802"/>
        <v>0</v>
      </c>
      <c r="AS1207" s="121">
        <f t="shared" si="802"/>
        <v>0</v>
      </c>
      <c r="AT1207" s="121">
        <f t="shared" si="802"/>
        <v>0</v>
      </c>
      <c r="AU1207" s="121">
        <f t="shared" si="802"/>
        <v>0</v>
      </c>
      <c r="AV1207" s="121">
        <f t="shared" si="802"/>
        <v>0</v>
      </c>
      <c r="AW1207" s="121">
        <f t="shared" si="802"/>
        <v>0</v>
      </c>
      <c r="AX1207" s="121">
        <f t="shared" si="802"/>
        <v>0</v>
      </c>
      <c r="AY1207" s="121">
        <f t="shared" si="802"/>
        <v>0</v>
      </c>
      <c r="AZ1207" s="121">
        <f t="shared" si="802"/>
        <v>0</v>
      </c>
      <c r="BA1207" s="121">
        <f t="shared" si="802"/>
        <v>0</v>
      </c>
      <c r="BB1207" s="121">
        <f t="shared" si="802"/>
        <v>0</v>
      </c>
      <c r="BC1207" s="121">
        <f t="shared" si="802"/>
        <v>0</v>
      </c>
      <c r="BD1207" s="701">
        <f t="shared" si="802"/>
        <v>0</v>
      </c>
      <c r="BE1207" s="693"/>
      <c r="BF1207" s="122">
        <f t="shared" si="777"/>
        <v>0</v>
      </c>
      <c r="BG1207" s="124"/>
      <c r="BH1207" s="122">
        <f t="shared" si="778"/>
        <v>0</v>
      </c>
      <c r="BI1207" s="124"/>
      <c r="BJ1207" s="122">
        <f t="shared" si="779"/>
        <v>0</v>
      </c>
      <c r="BK1207" s="124"/>
      <c r="BL1207" s="125">
        <f t="shared" si="780"/>
        <v>0</v>
      </c>
      <c r="BM1207" s="124"/>
      <c r="BN1207" s="123">
        <f t="shared" si="798"/>
        <v>0</v>
      </c>
      <c r="BO1207" s="126">
        <f t="shared" si="798"/>
        <v>0</v>
      </c>
      <c r="BP1207" s="127"/>
      <c r="BQ1207" s="410"/>
    </row>
    <row r="1208" spans="1:69" s="58" customFormat="1" ht="17.55" hidden="1" customHeight="1">
      <c r="A1208"/>
      <c r="B1208"/>
      <c r="C1208" s="139" t="str">
        <f t="shared" si="773"/>
        <v>H</v>
      </c>
      <c r="D1208" s="130">
        <f t="shared" si="803"/>
        <v>0</v>
      </c>
      <c r="E1208" s="129" t="str">
        <f t="shared" si="799"/>
        <v>Comet</v>
      </c>
      <c r="F1208" s="717"/>
      <c r="G1208" s="123">
        <f t="shared" si="800"/>
        <v>0</v>
      </c>
      <c r="H1208" s="121">
        <f t="shared" si="800"/>
        <v>0</v>
      </c>
      <c r="I1208" s="121">
        <f t="shared" si="800"/>
        <v>0</v>
      </c>
      <c r="J1208" s="121">
        <f t="shared" si="800"/>
        <v>0</v>
      </c>
      <c r="K1208" s="121">
        <f t="shared" si="800"/>
        <v>0</v>
      </c>
      <c r="L1208" s="121">
        <f t="shared" si="800"/>
        <v>0</v>
      </c>
      <c r="M1208" s="121">
        <f t="shared" si="800"/>
        <v>0</v>
      </c>
      <c r="N1208" s="121">
        <f t="shared" si="800"/>
        <v>0</v>
      </c>
      <c r="O1208" s="121">
        <f t="shared" si="800"/>
        <v>0</v>
      </c>
      <c r="P1208" s="126">
        <f t="shared" si="800"/>
        <v>0</v>
      </c>
      <c r="Q1208" s="122"/>
      <c r="R1208" s="408">
        <f t="shared" si="774"/>
        <v>0</v>
      </c>
      <c r="S1208" s="127"/>
      <c r="T1208" s="700">
        <f t="shared" si="794"/>
        <v>0</v>
      </c>
      <c r="U1208" s="701">
        <f t="shared" si="794"/>
        <v>0</v>
      </c>
      <c r="V1208" s="693"/>
      <c r="W1208" s="700">
        <f t="shared" si="795"/>
        <v>0</v>
      </c>
      <c r="X1208" s="126">
        <f t="shared" si="795"/>
        <v>0</v>
      </c>
      <c r="Y1208" s="696">
        <f t="shared" si="775"/>
        <v>0</v>
      </c>
      <c r="Z1208" s="128">
        <f t="shared" si="776"/>
        <v>0</v>
      </c>
      <c r="AA1208" s="127"/>
      <c r="AB1208" s="123">
        <f t="shared" si="801"/>
        <v>0</v>
      </c>
      <c r="AC1208" s="121">
        <f t="shared" si="801"/>
        <v>0</v>
      </c>
      <c r="AD1208" s="121">
        <f t="shared" si="801"/>
        <v>0</v>
      </c>
      <c r="AE1208" s="121">
        <f t="shared" si="801"/>
        <v>0</v>
      </c>
      <c r="AF1208" s="121">
        <f t="shared" si="801"/>
        <v>0</v>
      </c>
      <c r="AG1208" s="121">
        <f t="shared" si="801"/>
        <v>0</v>
      </c>
      <c r="AH1208" s="121">
        <f t="shared" si="801"/>
        <v>0</v>
      </c>
      <c r="AI1208" s="121">
        <f t="shared" si="801"/>
        <v>0</v>
      </c>
      <c r="AJ1208" s="121">
        <f t="shared" si="801"/>
        <v>0</v>
      </c>
      <c r="AK1208" s="121">
        <f t="shared" si="801"/>
        <v>0</v>
      </c>
      <c r="AL1208" s="121">
        <f t="shared" si="801"/>
        <v>0</v>
      </c>
      <c r="AM1208" s="121">
        <f t="shared" si="801"/>
        <v>0</v>
      </c>
      <c r="AN1208" s="121">
        <f t="shared" si="801"/>
        <v>0</v>
      </c>
      <c r="AO1208" s="701">
        <f t="shared" si="801"/>
        <v>0</v>
      </c>
      <c r="AP1208" s="122"/>
      <c r="AQ1208" s="123">
        <f t="shared" si="802"/>
        <v>0</v>
      </c>
      <c r="AR1208" s="121">
        <f t="shared" si="802"/>
        <v>0</v>
      </c>
      <c r="AS1208" s="121">
        <f t="shared" si="802"/>
        <v>0</v>
      </c>
      <c r="AT1208" s="121">
        <f t="shared" si="802"/>
        <v>0</v>
      </c>
      <c r="AU1208" s="121">
        <f t="shared" si="802"/>
        <v>0</v>
      </c>
      <c r="AV1208" s="121">
        <f t="shared" si="802"/>
        <v>0</v>
      </c>
      <c r="AW1208" s="121">
        <f t="shared" si="802"/>
        <v>0</v>
      </c>
      <c r="AX1208" s="121">
        <f t="shared" si="802"/>
        <v>0</v>
      </c>
      <c r="AY1208" s="121">
        <f t="shared" si="802"/>
        <v>0</v>
      </c>
      <c r="AZ1208" s="121">
        <f t="shared" si="802"/>
        <v>0</v>
      </c>
      <c r="BA1208" s="121">
        <f t="shared" si="802"/>
        <v>0</v>
      </c>
      <c r="BB1208" s="121">
        <f t="shared" si="802"/>
        <v>0</v>
      </c>
      <c r="BC1208" s="121">
        <f t="shared" si="802"/>
        <v>0</v>
      </c>
      <c r="BD1208" s="701">
        <f t="shared" si="802"/>
        <v>0</v>
      </c>
      <c r="BE1208" s="693"/>
      <c r="BF1208" s="122">
        <f t="shared" si="777"/>
        <v>0</v>
      </c>
      <c r="BG1208" s="124"/>
      <c r="BH1208" s="122">
        <f t="shared" si="778"/>
        <v>0</v>
      </c>
      <c r="BI1208" s="124"/>
      <c r="BJ1208" s="122">
        <f t="shared" si="779"/>
        <v>0</v>
      </c>
      <c r="BK1208" s="124"/>
      <c r="BL1208" s="125">
        <f t="shared" si="780"/>
        <v>0</v>
      </c>
      <c r="BM1208" s="124"/>
      <c r="BN1208" s="123">
        <f t="shared" si="798"/>
        <v>0</v>
      </c>
      <c r="BO1208" s="126">
        <f t="shared" si="798"/>
        <v>0</v>
      </c>
      <c r="BP1208" s="127"/>
      <c r="BQ1208" s="410"/>
    </row>
    <row r="1209" spans="1:69" s="58" customFormat="1" ht="17.55" hidden="1" customHeight="1">
      <c r="A1209"/>
      <c r="B1209"/>
      <c r="C1209" s="139" t="str">
        <f t="shared" si="773"/>
        <v>H</v>
      </c>
      <c r="D1209" s="130">
        <f t="shared" si="803"/>
        <v>0</v>
      </c>
      <c r="E1209" s="129" t="str">
        <f t="shared" si="799"/>
        <v>Dongjin Semichem</v>
      </c>
      <c r="F1209" s="717"/>
      <c r="G1209" s="123">
        <f t="shared" si="800"/>
        <v>0</v>
      </c>
      <c r="H1209" s="121">
        <f t="shared" si="800"/>
        <v>0</v>
      </c>
      <c r="I1209" s="121">
        <f t="shared" si="800"/>
        <v>0</v>
      </c>
      <c r="J1209" s="121">
        <f t="shared" si="800"/>
        <v>0</v>
      </c>
      <c r="K1209" s="121">
        <f t="shared" si="800"/>
        <v>0</v>
      </c>
      <c r="L1209" s="121">
        <f t="shared" si="800"/>
        <v>0</v>
      </c>
      <c r="M1209" s="121">
        <f t="shared" si="800"/>
        <v>0</v>
      </c>
      <c r="N1209" s="121">
        <f t="shared" si="800"/>
        <v>0</v>
      </c>
      <c r="O1209" s="121">
        <f t="shared" si="800"/>
        <v>0</v>
      </c>
      <c r="P1209" s="126">
        <f t="shared" si="800"/>
        <v>0</v>
      </c>
      <c r="Q1209" s="122"/>
      <c r="R1209" s="408">
        <f t="shared" si="774"/>
        <v>0</v>
      </c>
      <c r="S1209" s="127"/>
      <c r="T1209" s="700">
        <f t="shared" si="794"/>
        <v>0</v>
      </c>
      <c r="U1209" s="701">
        <f t="shared" si="794"/>
        <v>0</v>
      </c>
      <c r="V1209" s="693"/>
      <c r="W1209" s="700">
        <f t="shared" si="795"/>
        <v>0</v>
      </c>
      <c r="X1209" s="126">
        <f t="shared" si="795"/>
        <v>0</v>
      </c>
      <c r="Y1209" s="696">
        <f t="shared" si="775"/>
        <v>0</v>
      </c>
      <c r="Z1209" s="128">
        <f t="shared" si="776"/>
        <v>0</v>
      </c>
      <c r="AA1209" s="127"/>
      <c r="AB1209" s="123">
        <f t="shared" si="801"/>
        <v>0</v>
      </c>
      <c r="AC1209" s="121">
        <f t="shared" si="801"/>
        <v>0</v>
      </c>
      <c r="AD1209" s="121">
        <f t="shared" si="801"/>
        <v>0</v>
      </c>
      <c r="AE1209" s="121">
        <f t="shared" si="801"/>
        <v>0</v>
      </c>
      <c r="AF1209" s="121">
        <f t="shared" si="801"/>
        <v>0</v>
      </c>
      <c r="AG1209" s="121">
        <f t="shared" si="801"/>
        <v>0</v>
      </c>
      <c r="AH1209" s="121">
        <f t="shared" si="801"/>
        <v>0</v>
      </c>
      <c r="AI1209" s="121">
        <f t="shared" si="801"/>
        <v>0</v>
      </c>
      <c r="AJ1209" s="121">
        <f t="shared" si="801"/>
        <v>0</v>
      </c>
      <c r="AK1209" s="121">
        <f t="shared" si="801"/>
        <v>0</v>
      </c>
      <c r="AL1209" s="121">
        <f t="shared" si="801"/>
        <v>0</v>
      </c>
      <c r="AM1209" s="121">
        <f t="shared" si="801"/>
        <v>0</v>
      </c>
      <c r="AN1209" s="121">
        <f t="shared" si="801"/>
        <v>0</v>
      </c>
      <c r="AO1209" s="701">
        <f t="shared" si="801"/>
        <v>0</v>
      </c>
      <c r="AP1209" s="122"/>
      <c r="AQ1209" s="123">
        <f t="shared" si="802"/>
        <v>0</v>
      </c>
      <c r="AR1209" s="121">
        <f t="shared" si="802"/>
        <v>0</v>
      </c>
      <c r="AS1209" s="121">
        <f t="shared" si="802"/>
        <v>0</v>
      </c>
      <c r="AT1209" s="121">
        <f t="shared" si="802"/>
        <v>0</v>
      </c>
      <c r="AU1209" s="121">
        <f t="shared" si="802"/>
        <v>0</v>
      </c>
      <c r="AV1209" s="121">
        <f t="shared" si="802"/>
        <v>0</v>
      </c>
      <c r="AW1209" s="121">
        <f t="shared" si="802"/>
        <v>0</v>
      </c>
      <c r="AX1209" s="121">
        <f t="shared" si="802"/>
        <v>0</v>
      </c>
      <c r="AY1209" s="121">
        <f t="shared" si="802"/>
        <v>0</v>
      </c>
      <c r="AZ1209" s="121">
        <f t="shared" si="802"/>
        <v>0</v>
      </c>
      <c r="BA1209" s="121">
        <f t="shared" si="802"/>
        <v>0</v>
      </c>
      <c r="BB1209" s="121">
        <f t="shared" si="802"/>
        <v>0</v>
      </c>
      <c r="BC1209" s="121">
        <f t="shared" si="802"/>
        <v>0</v>
      </c>
      <c r="BD1209" s="701">
        <f t="shared" si="802"/>
        <v>0</v>
      </c>
      <c r="BE1209" s="693"/>
      <c r="BF1209" s="122">
        <f t="shared" si="777"/>
        <v>0</v>
      </c>
      <c r="BG1209" s="124"/>
      <c r="BH1209" s="122">
        <f t="shared" si="778"/>
        <v>0</v>
      </c>
      <c r="BI1209" s="124"/>
      <c r="BJ1209" s="122">
        <f t="shared" si="779"/>
        <v>0</v>
      </c>
      <c r="BK1209" s="124"/>
      <c r="BL1209" s="125">
        <f t="shared" si="780"/>
        <v>0</v>
      </c>
      <c r="BM1209" s="124"/>
      <c r="BN1209" s="123">
        <f t="shared" si="798"/>
        <v>0</v>
      </c>
      <c r="BO1209" s="126">
        <f t="shared" si="798"/>
        <v>0</v>
      </c>
      <c r="BP1209" s="127"/>
      <c r="BQ1209" s="410"/>
    </row>
    <row r="1210" spans="1:69" s="58" customFormat="1" ht="17.55" hidden="1" customHeight="1">
      <c r="A1210"/>
      <c r="B1210"/>
      <c r="C1210" s="139" t="str">
        <f t="shared" si="773"/>
        <v>H</v>
      </c>
      <c r="D1210" s="130">
        <f t="shared" si="803"/>
        <v>0</v>
      </c>
      <c r="E1210" s="129" t="str">
        <f t="shared" si="799"/>
        <v>Duksan Neolux</v>
      </c>
      <c r="F1210" s="717"/>
      <c r="G1210" s="123">
        <f t="shared" si="800"/>
        <v>0</v>
      </c>
      <c r="H1210" s="121">
        <f t="shared" si="800"/>
        <v>0</v>
      </c>
      <c r="I1210" s="121">
        <f t="shared" si="800"/>
        <v>0</v>
      </c>
      <c r="J1210" s="121">
        <f t="shared" si="800"/>
        <v>0</v>
      </c>
      <c r="K1210" s="121">
        <f t="shared" si="800"/>
        <v>0</v>
      </c>
      <c r="L1210" s="121">
        <f t="shared" si="800"/>
        <v>0</v>
      </c>
      <c r="M1210" s="121">
        <f t="shared" si="800"/>
        <v>0</v>
      </c>
      <c r="N1210" s="121">
        <f t="shared" si="800"/>
        <v>0</v>
      </c>
      <c r="O1210" s="121">
        <f t="shared" si="800"/>
        <v>0</v>
      </c>
      <c r="P1210" s="126">
        <f t="shared" si="800"/>
        <v>0</v>
      </c>
      <c r="Q1210" s="122"/>
      <c r="R1210" s="408">
        <f t="shared" si="774"/>
        <v>0</v>
      </c>
      <c r="S1210" s="127"/>
      <c r="T1210" s="700">
        <f t="shared" si="794"/>
        <v>0</v>
      </c>
      <c r="U1210" s="701">
        <f t="shared" si="794"/>
        <v>0</v>
      </c>
      <c r="V1210" s="693"/>
      <c r="W1210" s="700">
        <f t="shared" si="795"/>
        <v>0</v>
      </c>
      <c r="X1210" s="126">
        <f t="shared" si="795"/>
        <v>0</v>
      </c>
      <c r="Y1210" s="696">
        <f t="shared" si="775"/>
        <v>0</v>
      </c>
      <c r="Z1210" s="128">
        <f t="shared" si="776"/>
        <v>0</v>
      </c>
      <c r="AA1210" s="127"/>
      <c r="AB1210" s="123">
        <f t="shared" si="801"/>
        <v>0</v>
      </c>
      <c r="AC1210" s="121">
        <f t="shared" si="801"/>
        <v>0</v>
      </c>
      <c r="AD1210" s="121">
        <f t="shared" si="801"/>
        <v>0</v>
      </c>
      <c r="AE1210" s="121">
        <f t="shared" si="801"/>
        <v>0</v>
      </c>
      <c r="AF1210" s="121">
        <f t="shared" si="801"/>
        <v>0</v>
      </c>
      <c r="AG1210" s="121">
        <f t="shared" si="801"/>
        <v>0</v>
      </c>
      <c r="AH1210" s="121">
        <f t="shared" si="801"/>
        <v>0</v>
      </c>
      <c r="AI1210" s="121">
        <f t="shared" si="801"/>
        <v>0</v>
      </c>
      <c r="AJ1210" s="121">
        <f t="shared" si="801"/>
        <v>0</v>
      </c>
      <c r="AK1210" s="121">
        <f t="shared" si="801"/>
        <v>0</v>
      </c>
      <c r="AL1210" s="121">
        <f t="shared" si="801"/>
        <v>0</v>
      </c>
      <c r="AM1210" s="121">
        <f t="shared" si="801"/>
        <v>0</v>
      </c>
      <c r="AN1210" s="121">
        <f t="shared" si="801"/>
        <v>0</v>
      </c>
      <c r="AO1210" s="701">
        <f t="shared" si="801"/>
        <v>0</v>
      </c>
      <c r="AP1210" s="122"/>
      <c r="AQ1210" s="123">
        <f t="shared" si="802"/>
        <v>0</v>
      </c>
      <c r="AR1210" s="121">
        <f t="shared" si="802"/>
        <v>0</v>
      </c>
      <c r="AS1210" s="121">
        <f t="shared" si="802"/>
        <v>0</v>
      </c>
      <c r="AT1210" s="121">
        <f t="shared" si="802"/>
        <v>0</v>
      </c>
      <c r="AU1210" s="121">
        <f t="shared" si="802"/>
        <v>0</v>
      </c>
      <c r="AV1210" s="121">
        <f t="shared" si="802"/>
        <v>0</v>
      </c>
      <c r="AW1210" s="121">
        <f t="shared" si="802"/>
        <v>0</v>
      </c>
      <c r="AX1210" s="121">
        <f t="shared" si="802"/>
        <v>0</v>
      </c>
      <c r="AY1210" s="121">
        <f t="shared" si="802"/>
        <v>0</v>
      </c>
      <c r="AZ1210" s="121">
        <f t="shared" si="802"/>
        <v>0</v>
      </c>
      <c r="BA1210" s="121">
        <f t="shared" si="802"/>
        <v>0</v>
      </c>
      <c r="BB1210" s="121">
        <f t="shared" si="802"/>
        <v>0</v>
      </c>
      <c r="BC1210" s="121">
        <f t="shared" si="802"/>
        <v>0</v>
      </c>
      <c r="BD1210" s="701">
        <f t="shared" si="802"/>
        <v>0</v>
      </c>
      <c r="BE1210" s="693"/>
      <c r="BF1210" s="122">
        <f t="shared" si="777"/>
        <v>0</v>
      </c>
      <c r="BG1210" s="124"/>
      <c r="BH1210" s="122">
        <f t="shared" si="778"/>
        <v>0</v>
      </c>
      <c r="BI1210" s="124"/>
      <c r="BJ1210" s="122">
        <f t="shared" si="779"/>
        <v>0</v>
      </c>
      <c r="BK1210" s="124"/>
      <c r="BL1210" s="125">
        <f t="shared" si="780"/>
        <v>0</v>
      </c>
      <c r="BM1210" s="124"/>
      <c r="BN1210" s="123">
        <f t="shared" si="798"/>
        <v>0</v>
      </c>
      <c r="BO1210" s="126">
        <f t="shared" si="798"/>
        <v>0</v>
      </c>
      <c r="BP1210" s="127"/>
      <c r="BQ1210" s="410"/>
    </row>
    <row r="1211" spans="1:69" s="58" customFormat="1" ht="17.55" hidden="1" customHeight="1">
      <c r="A1211"/>
      <c r="B1211"/>
      <c r="C1211" s="139" t="str">
        <f t="shared" si="773"/>
        <v>H</v>
      </c>
      <c r="D1211" s="130">
        <f t="shared" si="803"/>
        <v>0</v>
      </c>
      <c r="E1211" s="129" t="str">
        <f t="shared" si="799"/>
        <v>DuPont</v>
      </c>
      <c r="F1211" s="717"/>
      <c r="G1211" s="123">
        <f t="shared" si="800"/>
        <v>0</v>
      </c>
      <c r="H1211" s="121">
        <f t="shared" si="800"/>
        <v>0</v>
      </c>
      <c r="I1211" s="121">
        <f t="shared" si="800"/>
        <v>0</v>
      </c>
      <c r="J1211" s="121">
        <f t="shared" si="800"/>
        <v>0</v>
      </c>
      <c r="K1211" s="121">
        <f t="shared" si="800"/>
        <v>0</v>
      </c>
      <c r="L1211" s="121">
        <f t="shared" si="800"/>
        <v>0</v>
      </c>
      <c r="M1211" s="121">
        <f t="shared" si="800"/>
        <v>0</v>
      </c>
      <c r="N1211" s="121">
        <f t="shared" si="800"/>
        <v>0</v>
      </c>
      <c r="O1211" s="121">
        <f t="shared" si="800"/>
        <v>0</v>
      </c>
      <c r="P1211" s="126">
        <f t="shared" si="800"/>
        <v>0</v>
      </c>
      <c r="Q1211" s="122"/>
      <c r="R1211" s="408">
        <f t="shared" si="774"/>
        <v>0</v>
      </c>
      <c r="S1211" s="127"/>
      <c r="T1211" s="700">
        <f t="shared" si="794"/>
        <v>0</v>
      </c>
      <c r="U1211" s="701">
        <f t="shared" si="794"/>
        <v>0</v>
      </c>
      <c r="V1211" s="693"/>
      <c r="W1211" s="700">
        <f t="shared" si="795"/>
        <v>0</v>
      </c>
      <c r="X1211" s="126">
        <f t="shared" si="795"/>
        <v>0</v>
      </c>
      <c r="Y1211" s="696">
        <f t="shared" si="775"/>
        <v>0</v>
      </c>
      <c r="Z1211" s="128">
        <f t="shared" si="776"/>
        <v>0</v>
      </c>
      <c r="AA1211" s="127"/>
      <c r="AB1211" s="123">
        <f t="shared" si="801"/>
        <v>0</v>
      </c>
      <c r="AC1211" s="121">
        <f t="shared" si="801"/>
        <v>0</v>
      </c>
      <c r="AD1211" s="121">
        <f t="shared" si="801"/>
        <v>0</v>
      </c>
      <c r="AE1211" s="121">
        <f t="shared" si="801"/>
        <v>0</v>
      </c>
      <c r="AF1211" s="121">
        <f t="shared" si="801"/>
        <v>0</v>
      </c>
      <c r="AG1211" s="121">
        <f t="shared" si="801"/>
        <v>0</v>
      </c>
      <c r="AH1211" s="121">
        <f t="shared" si="801"/>
        <v>0</v>
      </c>
      <c r="AI1211" s="121">
        <f t="shared" si="801"/>
        <v>0</v>
      </c>
      <c r="AJ1211" s="121">
        <f t="shared" si="801"/>
        <v>0</v>
      </c>
      <c r="AK1211" s="121">
        <f t="shared" si="801"/>
        <v>0</v>
      </c>
      <c r="AL1211" s="121">
        <f t="shared" si="801"/>
        <v>0</v>
      </c>
      <c r="AM1211" s="121">
        <f t="shared" si="801"/>
        <v>0</v>
      </c>
      <c r="AN1211" s="121">
        <f t="shared" si="801"/>
        <v>0</v>
      </c>
      <c r="AO1211" s="701">
        <f t="shared" si="801"/>
        <v>0</v>
      </c>
      <c r="AP1211" s="122"/>
      <c r="AQ1211" s="123">
        <f t="shared" si="802"/>
        <v>0</v>
      </c>
      <c r="AR1211" s="121">
        <f t="shared" si="802"/>
        <v>0</v>
      </c>
      <c r="AS1211" s="121">
        <f t="shared" si="802"/>
        <v>0</v>
      </c>
      <c r="AT1211" s="121">
        <f t="shared" si="802"/>
        <v>0</v>
      </c>
      <c r="AU1211" s="121">
        <f t="shared" si="802"/>
        <v>0</v>
      </c>
      <c r="AV1211" s="121">
        <f t="shared" si="802"/>
        <v>0</v>
      </c>
      <c r="AW1211" s="121">
        <f t="shared" si="802"/>
        <v>0</v>
      </c>
      <c r="AX1211" s="121">
        <f t="shared" si="802"/>
        <v>0</v>
      </c>
      <c r="AY1211" s="121">
        <f t="shared" si="802"/>
        <v>0</v>
      </c>
      <c r="AZ1211" s="121">
        <f t="shared" si="802"/>
        <v>0</v>
      </c>
      <c r="BA1211" s="121">
        <f t="shared" si="802"/>
        <v>0</v>
      </c>
      <c r="BB1211" s="121">
        <f t="shared" si="802"/>
        <v>0</v>
      </c>
      <c r="BC1211" s="121">
        <f t="shared" si="802"/>
        <v>0</v>
      </c>
      <c r="BD1211" s="701">
        <f t="shared" si="802"/>
        <v>0</v>
      </c>
      <c r="BE1211" s="693"/>
      <c r="BF1211" s="122">
        <f t="shared" si="777"/>
        <v>0</v>
      </c>
      <c r="BG1211" s="124"/>
      <c r="BH1211" s="122">
        <f t="shared" si="778"/>
        <v>0</v>
      </c>
      <c r="BI1211" s="124"/>
      <c r="BJ1211" s="122">
        <f t="shared" si="779"/>
        <v>0</v>
      </c>
      <c r="BK1211" s="124"/>
      <c r="BL1211" s="125">
        <f t="shared" si="780"/>
        <v>0</v>
      </c>
      <c r="BM1211" s="124"/>
      <c r="BN1211" s="123">
        <f t="shared" si="798"/>
        <v>0</v>
      </c>
      <c r="BO1211" s="126">
        <f t="shared" si="798"/>
        <v>0</v>
      </c>
      <c r="BP1211" s="127"/>
      <c r="BQ1211" s="410"/>
    </row>
    <row r="1212" spans="1:69" s="58" customFormat="1" ht="17.55" hidden="1" customHeight="1">
      <c r="A1212"/>
      <c r="B1212"/>
      <c r="C1212" s="139" t="str">
        <f t="shared" si="773"/>
        <v>H</v>
      </c>
      <c r="D1212" s="130">
        <f t="shared" si="803"/>
        <v>0</v>
      </c>
      <c r="E1212" s="129" t="str">
        <f t="shared" si="799"/>
        <v>EMT</v>
      </c>
      <c r="F1212" s="717"/>
      <c r="G1212" s="123">
        <f t="shared" si="800"/>
        <v>0</v>
      </c>
      <c r="H1212" s="121">
        <f t="shared" si="800"/>
        <v>0</v>
      </c>
      <c r="I1212" s="121">
        <f t="shared" si="800"/>
        <v>0</v>
      </c>
      <c r="J1212" s="121">
        <f t="shared" si="800"/>
        <v>0</v>
      </c>
      <c r="K1212" s="121">
        <f t="shared" si="800"/>
        <v>0</v>
      </c>
      <c r="L1212" s="121">
        <f t="shared" si="800"/>
        <v>0</v>
      </c>
      <c r="M1212" s="121">
        <f t="shared" si="800"/>
        <v>0</v>
      </c>
      <c r="N1212" s="121">
        <f t="shared" si="800"/>
        <v>0</v>
      </c>
      <c r="O1212" s="121">
        <f t="shared" si="800"/>
        <v>0</v>
      </c>
      <c r="P1212" s="126">
        <f t="shared" si="800"/>
        <v>0</v>
      </c>
      <c r="Q1212" s="122"/>
      <c r="R1212" s="408">
        <f t="shared" si="774"/>
        <v>0</v>
      </c>
      <c r="S1212" s="127"/>
      <c r="T1212" s="700">
        <f t="shared" si="794"/>
        <v>0</v>
      </c>
      <c r="U1212" s="701">
        <f t="shared" si="794"/>
        <v>0</v>
      </c>
      <c r="V1212" s="693"/>
      <c r="W1212" s="700">
        <f t="shared" si="795"/>
        <v>0</v>
      </c>
      <c r="X1212" s="126">
        <f t="shared" si="795"/>
        <v>0</v>
      </c>
      <c r="Y1212" s="696">
        <f t="shared" si="775"/>
        <v>0</v>
      </c>
      <c r="Z1212" s="128">
        <f t="shared" si="776"/>
        <v>0</v>
      </c>
      <c r="AA1212" s="127"/>
      <c r="AB1212" s="123">
        <f t="shared" si="801"/>
        <v>0</v>
      </c>
      <c r="AC1212" s="121">
        <f t="shared" si="801"/>
        <v>0</v>
      </c>
      <c r="AD1212" s="121">
        <f t="shared" si="801"/>
        <v>0</v>
      </c>
      <c r="AE1212" s="121">
        <f t="shared" si="801"/>
        <v>0</v>
      </c>
      <c r="AF1212" s="121">
        <f t="shared" si="801"/>
        <v>0</v>
      </c>
      <c r="AG1212" s="121">
        <f t="shared" si="801"/>
        <v>0</v>
      </c>
      <c r="AH1212" s="121">
        <f t="shared" si="801"/>
        <v>0</v>
      </c>
      <c r="AI1212" s="121">
        <f t="shared" si="801"/>
        <v>0</v>
      </c>
      <c r="AJ1212" s="121">
        <f t="shared" si="801"/>
        <v>0</v>
      </c>
      <c r="AK1212" s="121">
        <f t="shared" si="801"/>
        <v>0</v>
      </c>
      <c r="AL1212" s="121">
        <f t="shared" si="801"/>
        <v>0</v>
      </c>
      <c r="AM1212" s="121">
        <f t="shared" si="801"/>
        <v>0</v>
      </c>
      <c r="AN1212" s="121">
        <f t="shared" si="801"/>
        <v>0</v>
      </c>
      <c r="AO1212" s="701">
        <f t="shared" si="801"/>
        <v>0</v>
      </c>
      <c r="AP1212" s="122"/>
      <c r="AQ1212" s="123">
        <f t="shared" si="802"/>
        <v>0</v>
      </c>
      <c r="AR1212" s="121">
        <f t="shared" si="802"/>
        <v>0</v>
      </c>
      <c r="AS1212" s="121">
        <f t="shared" si="802"/>
        <v>0</v>
      </c>
      <c r="AT1212" s="121">
        <f t="shared" si="802"/>
        <v>0</v>
      </c>
      <c r="AU1212" s="121">
        <f t="shared" si="802"/>
        <v>0</v>
      </c>
      <c r="AV1212" s="121">
        <f t="shared" si="802"/>
        <v>0</v>
      </c>
      <c r="AW1212" s="121">
        <f t="shared" si="802"/>
        <v>0</v>
      </c>
      <c r="AX1212" s="121">
        <f t="shared" si="802"/>
        <v>0</v>
      </c>
      <c r="AY1212" s="121">
        <f t="shared" si="802"/>
        <v>0</v>
      </c>
      <c r="AZ1212" s="121">
        <f t="shared" si="802"/>
        <v>0</v>
      </c>
      <c r="BA1212" s="121">
        <f t="shared" si="802"/>
        <v>0</v>
      </c>
      <c r="BB1212" s="121">
        <f t="shared" si="802"/>
        <v>0</v>
      </c>
      <c r="BC1212" s="121">
        <f t="shared" si="802"/>
        <v>0</v>
      </c>
      <c r="BD1212" s="701">
        <f t="shared" si="802"/>
        <v>0</v>
      </c>
      <c r="BE1212" s="693"/>
      <c r="BF1212" s="122">
        <f t="shared" si="777"/>
        <v>0</v>
      </c>
      <c r="BG1212" s="124"/>
      <c r="BH1212" s="122">
        <f t="shared" si="778"/>
        <v>0</v>
      </c>
      <c r="BI1212" s="124"/>
      <c r="BJ1212" s="122">
        <f t="shared" si="779"/>
        <v>0</v>
      </c>
      <c r="BK1212" s="124"/>
      <c r="BL1212" s="125">
        <f t="shared" si="780"/>
        <v>0</v>
      </c>
      <c r="BM1212" s="124"/>
      <c r="BN1212" s="123">
        <f t="shared" si="798"/>
        <v>0</v>
      </c>
      <c r="BO1212" s="126">
        <f t="shared" si="798"/>
        <v>0</v>
      </c>
      <c r="BP1212" s="127"/>
      <c r="BQ1212" s="410"/>
    </row>
    <row r="1213" spans="1:69" s="58" customFormat="1" ht="17.55" hidden="1" customHeight="1">
      <c r="A1213"/>
      <c r="B1213"/>
      <c r="C1213" s="139" t="str">
        <f t="shared" si="773"/>
        <v>H</v>
      </c>
      <c r="D1213" s="130">
        <f t="shared" si="803"/>
        <v>0</v>
      </c>
      <c r="E1213" s="129" t="str">
        <f t="shared" si="799"/>
        <v>Hodogaya</v>
      </c>
      <c r="F1213" s="717"/>
      <c r="G1213" s="123">
        <f t="shared" si="800"/>
        <v>0</v>
      </c>
      <c r="H1213" s="121">
        <f t="shared" si="800"/>
        <v>0</v>
      </c>
      <c r="I1213" s="121">
        <f t="shared" si="800"/>
        <v>0</v>
      </c>
      <c r="J1213" s="121">
        <f t="shared" si="800"/>
        <v>0</v>
      </c>
      <c r="K1213" s="121">
        <f t="shared" si="800"/>
        <v>0</v>
      </c>
      <c r="L1213" s="121">
        <f t="shared" si="800"/>
        <v>0</v>
      </c>
      <c r="M1213" s="121">
        <f t="shared" si="800"/>
        <v>0</v>
      </c>
      <c r="N1213" s="121">
        <f t="shared" si="800"/>
        <v>0</v>
      </c>
      <c r="O1213" s="121">
        <f t="shared" si="800"/>
        <v>0</v>
      </c>
      <c r="P1213" s="126">
        <f t="shared" si="800"/>
        <v>0</v>
      </c>
      <c r="Q1213" s="122"/>
      <c r="R1213" s="408">
        <f t="shared" si="774"/>
        <v>0</v>
      </c>
      <c r="S1213" s="127"/>
      <c r="T1213" s="700">
        <f t="shared" si="794"/>
        <v>0</v>
      </c>
      <c r="U1213" s="701">
        <f t="shared" si="794"/>
        <v>0</v>
      </c>
      <c r="V1213" s="693"/>
      <c r="W1213" s="700">
        <f t="shared" si="795"/>
        <v>0</v>
      </c>
      <c r="X1213" s="126">
        <f t="shared" si="795"/>
        <v>0</v>
      </c>
      <c r="Y1213" s="696">
        <f t="shared" si="775"/>
        <v>0</v>
      </c>
      <c r="Z1213" s="128">
        <f t="shared" si="776"/>
        <v>0</v>
      </c>
      <c r="AA1213" s="127"/>
      <c r="AB1213" s="123">
        <f t="shared" si="801"/>
        <v>0</v>
      </c>
      <c r="AC1213" s="121">
        <f t="shared" si="801"/>
        <v>0</v>
      </c>
      <c r="AD1213" s="121">
        <f t="shared" si="801"/>
        <v>0</v>
      </c>
      <c r="AE1213" s="121">
        <f t="shared" si="801"/>
        <v>0</v>
      </c>
      <c r="AF1213" s="121">
        <f t="shared" si="801"/>
        <v>0</v>
      </c>
      <c r="AG1213" s="121">
        <f t="shared" si="801"/>
        <v>0</v>
      </c>
      <c r="AH1213" s="121">
        <f t="shared" si="801"/>
        <v>0</v>
      </c>
      <c r="AI1213" s="121">
        <f t="shared" si="801"/>
        <v>0</v>
      </c>
      <c r="AJ1213" s="121">
        <f t="shared" si="801"/>
        <v>0</v>
      </c>
      <c r="AK1213" s="121">
        <f t="shared" si="801"/>
        <v>0</v>
      </c>
      <c r="AL1213" s="121">
        <f t="shared" si="801"/>
        <v>0</v>
      </c>
      <c r="AM1213" s="121">
        <f t="shared" si="801"/>
        <v>0</v>
      </c>
      <c r="AN1213" s="121">
        <f t="shared" si="801"/>
        <v>0</v>
      </c>
      <c r="AO1213" s="701">
        <f t="shared" si="801"/>
        <v>0</v>
      </c>
      <c r="AP1213" s="122"/>
      <c r="AQ1213" s="123">
        <f t="shared" si="802"/>
        <v>0</v>
      </c>
      <c r="AR1213" s="121">
        <f t="shared" si="802"/>
        <v>0</v>
      </c>
      <c r="AS1213" s="121">
        <f t="shared" si="802"/>
        <v>0</v>
      </c>
      <c r="AT1213" s="121">
        <f t="shared" si="802"/>
        <v>0</v>
      </c>
      <c r="AU1213" s="121">
        <f t="shared" si="802"/>
        <v>0</v>
      </c>
      <c r="AV1213" s="121">
        <f t="shared" si="802"/>
        <v>0</v>
      </c>
      <c r="AW1213" s="121">
        <f t="shared" si="802"/>
        <v>0</v>
      </c>
      <c r="AX1213" s="121">
        <f t="shared" si="802"/>
        <v>0</v>
      </c>
      <c r="AY1213" s="121">
        <f t="shared" si="802"/>
        <v>0</v>
      </c>
      <c r="AZ1213" s="121">
        <f t="shared" si="802"/>
        <v>0</v>
      </c>
      <c r="BA1213" s="121">
        <f t="shared" si="802"/>
        <v>0</v>
      </c>
      <c r="BB1213" s="121">
        <f t="shared" si="802"/>
        <v>0</v>
      </c>
      <c r="BC1213" s="121">
        <f t="shared" si="802"/>
        <v>0</v>
      </c>
      <c r="BD1213" s="701">
        <f t="shared" si="802"/>
        <v>0</v>
      </c>
      <c r="BE1213" s="693"/>
      <c r="BF1213" s="122">
        <f t="shared" si="777"/>
        <v>0</v>
      </c>
      <c r="BG1213" s="124"/>
      <c r="BH1213" s="122">
        <f t="shared" si="778"/>
        <v>0</v>
      </c>
      <c r="BI1213" s="124"/>
      <c r="BJ1213" s="122">
        <f t="shared" si="779"/>
        <v>0</v>
      </c>
      <c r="BK1213" s="124"/>
      <c r="BL1213" s="125">
        <f t="shared" si="780"/>
        <v>0</v>
      </c>
      <c r="BM1213" s="124"/>
      <c r="BN1213" s="123">
        <f t="shared" si="798"/>
        <v>0</v>
      </c>
      <c r="BO1213" s="126">
        <f t="shared" si="798"/>
        <v>0</v>
      </c>
      <c r="BP1213" s="127"/>
      <c r="BQ1213" s="410"/>
    </row>
    <row r="1214" spans="1:69" s="58" customFormat="1" ht="17.55" hidden="1" customHeight="1">
      <c r="A1214"/>
      <c r="B1214"/>
      <c r="C1214" s="139" t="str">
        <f t="shared" si="773"/>
        <v>H</v>
      </c>
      <c r="D1214" s="130">
        <f t="shared" si="803"/>
        <v>0</v>
      </c>
      <c r="E1214" s="129" t="str">
        <f t="shared" si="799"/>
        <v>Hyperion</v>
      </c>
      <c r="F1214" s="717"/>
      <c r="G1214" s="123">
        <f t="shared" si="800"/>
        <v>0</v>
      </c>
      <c r="H1214" s="121">
        <f t="shared" si="800"/>
        <v>0</v>
      </c>
      <c r="I1214" s="121">
        <f t="shared" si="800"/>
        <v>0</v>
      </c>
      <c r="J1214" s="121">
        <f t="shared" si="800"/>
        <v>0</v>
      </c>
      <c r="K1214" s="121">
        <f t="shared" si="800"/>
        <v>0</v>
      </c>
      <c r="L1214" s="121">
        <f t="shared" si="800"/>
        <v>0</v>
      </c>
      <c r="M1214" s="121">
        <f t="shared" si="800"/>
        <v>0</v>
      </c>
      <c r="N1214" s="121">
        <f t="shared" si="800"/>
        <v>0</v>
      </c>
      <c r="O1214" s="121">
        <f t="shared" si="800"/>
        <v>0</v>
      </c>
      <c r="P1214" s="126">
        <f t="shared" si="800"/>
        <v>0</v>
      </c>
      <c r="Q1214" s="122"/>
      <c r="R1214" s="408">
        <f t="shared" si="774"/>
        <v>0</v>
      </c>
      <c r="S1214" s="127"/>
      <c r="T1214" s="700">
        <f t="shared" si="794"/>
        <v>0</v>
      </c>
      <c r="U1214" s="701">
        <f t="shared" si="794"/>
        <v>0</v>
      </c>
      <c r="V1214" s="693"/>
      <c r="W1214" s="700">
        <f t="shared" si="795"/>
        <v>0</v>
      </c>
      <c r="X1214" s="126">
        <f t="shared" si="795"/>
        <v>0</v>
      </c>
      <c r="Y1214" s="696">
        <f t="shared" si="775"/>
        <v>0</v>
      </c>
      <c r="Z1214" s="128">
        <f t="shared" si="776"/>
        <v>0</v>
      </c>
      <c r="AA1214" s="127"/>
      <c r="AB1214" s="123">
        <f t="shared" si="801"/>
        <v>0</v>
      </c>
      <c r="AC1214" s="121">
        <f t="shared" si="801"/>
        <v>0</v>
      </c>
      <c r="AD1214" s="121">
        <f t="shared" si="801"/>
        <v>0</v>
      </c>
      <c r="AE1214" s="121">
        <f t="shared" si="801"/>
        <v>0</v>
      </c>
      <c r="AF1214" s="121">
        <f t="shared" si="801"/>
        <v>0</v>
      </c>
      <c r="AG1214" s="121">
        <f t="shared" si="801"/>
        <v>0</v>
      </c>
      <c r="AH1214" s="121">
        <f t="shared" si="801"/>
        <v>0</v>
      </c>
      <c r="AI1214" s="121">
        <f t="shared" si="801"/>
        <v>0</v>
      </c>
      <c r="AJ1214" s="121">
        <f t="shared" si="801"/>
        <v>0</v>
      </c>
      <c r="AK1214" s="121">
        <f t="shared" si="801"/>
        <v>0</v>
      </c>
      <c r="AL1214" s="121">
        <f t="shared" si="801"/>
        <v>0</v>
      </c>
      <c r="AM1214" s="121">
        <f t="shared" si="801"/>
        <v>0</v>
      </c>
      <c r="AN1214" s="121">
        <f t="shared" si="801"/>
        <v>0</v>
      </c>
      <c r="AO1214" s="701">
        <f t="shared" si="801"/>
        <v>0</v>
      </c>
      <c r="AP1214" s="122"/>
      <c r="AQ1214" s="123">
        <f t="shared" si="802"/>
        <v>0</v>
      </c>
      <c r="AR1214" s="121">
        <f t="shared" si="802"/>
        <v>0</v>
      </c>
      <c r="AS1214" s="121">
        <f t="shared" si="802"/>
        <v>0</v>
      </c>
      <c r="AT1214" s="121">
        <f t="shared" si="802"/>
        <v>0</v>
      </c>
      <c r="AU1214" s="121">
        <f t="shared" si="802"/>
        <v>0</v>
      </c>
      <c r="AV1214" s="121">
        <f t="shared" si="802"/>
        <v>0</v>
      </c>
      <c r="AW1214" s="121">
        <f t="shared" si="802"/>
        <v>0</v>
      </c>
      <c r="AX1214" s="121">
        <f t="shared" si="802"/>
        <v>0</v>
      </c>
      <c r="AY1214" s="121">
        <f t="shared" si="802"/>
        <v>0</v>
      </c>
      <c r="AZ1214" s="121">
        <f t="shared" si="802"/>
        <v>0</v>
      </c>
      <c r="BA1214" s="121">
        <f t="shared" si="802"/>
        <v>0</v>
      </c>
      <c r="BB1214" s="121">
        <f t="shared" si="802"/>
        <v>0</v>
      </c>
      <c r="BC1214" s="121">
        <f t="shared" si="802"/>
        <v>0</v>
      </c>
      <c r="BD1214" s="701">
        <f t="shared" si="802"/>
        <v>0</v>
      </c>
      <c r="BE1214" s="693"/>
      <c r="BF1214" s="122">
        <f t="shared" si="777"/>
        <v>0</v>
      </c>
      <c r="BG1214" s="124"/>
      <c r="BH1214" s="122">
        <f t="shared" si="778"/>
        <v>0</v>
      </c>
      <c r="BI1214" s="124"/>
      <c r="BJ1214" s="122">
        <f t="shared" si="779"/>
        <v>0</v>
      </c>
      <c r="BK1214" s="124"/>
      <c r="BL1214" s="125">
        <f t="shared" si="780"/>
        <v>0</v>
      </c>
      <c r="BM1214" s="124"/>
      <c r="BN1214" s="123">
        <f t="shared" si="798"/>
        <v>0</v>
      </c>
      <c r="BO1214" s="126">
        <f t="shared" si="798"/>
        <v>0</v>
      </c>
      <c r="BP1214" s="127"/>
      <c r="BQ1214" s="410"/>
    </row>
    <row r="1215" spans="1:69" s="58" customFormat="1" ht="17.55" hidden="1" customHeight="1">
      <c r="A1215"/>
      <c r="B1215"/>
      <c r="C1215" s="139" t="str">
        <f t="shared" si="773"/>
        <v>H</v>
      </c>
      <c r="D1215" s="130">
        <f t="shared" si="803"/>
        <v>0</v>
      </c>
      <c r="E1215" s="129" t="str">
        <f t="shared" si="799"/>
        <v>Idemitsu Kosan</v>
      </c>
      <c r="F1215" s="717"/>
      <c r="G1215" s="123">
        <f t="shared" si="800"/>
        <v>0</v>
      </c>
      <c r="H1215" s="121">
        <f t="shared" si="800"/>
        <v>0</v>
      </c>
      <c r="I1215" s="121">
        <f t="shared" si="800"/>
        <v>0</v>
      </c>
      <c r="J1215" s="121">
        <f t="shared" si="800"/>
        <v>0</v>
      </c>
      <c r="K1215" s="121">
        <f t="shared" si="800"/>
        <v>0</v>
      </c>
      <c r="L1215" s="121">
        <f t="shared" si="800"/>
        <v>0</v>
      </c>
      <c r="M1215" s="121">
        <f t="shared" si="800"/>
        <v>0</v>
      </c>
      <c r="N1215" s="121">
        <f t="shared" si="800"/>
        <v>0</v>
      </c>
      <c r="O1215" s="121">
        <f t="shared" si="800"/>
        <v>0</v>
      </c>
      <c r="P1215" s="126">
        <f t="shared" si="800"/>
        <v>0</v>
      </c>
      <c r="Q1215" s="122"/>
      <c r="R1215" s="408">
        <f t="shared" si="774"/>
        <v>0</v>
      </c>
      <c r="S1215" s="127"/>
      <c r="T1215" s="700">
        <f t="shared" si="794"/>
        <v>0</v>
      </c>
      <c r="U1215" s="701">
        <f t="shared" si="794"/>
        <v>0</v>
      </c>
      <c r="V1215" s="693"/>
      <c r="W1215" s="700">
        <f t="shared" si="795"/>
        <v>0</v>
      </c>
      <c r="X1215" s="126">
        <f t="shared" si="795"/>
        <v>0</v>
      </c>
      <c r="Y1215" s="696">
        <f t="shared" si="775"/>
        <v>0</v>
      </c>
      <c r="Z1215" s="128">
        <f t="shared" si="776"/>
        <v>0</v>
      </c>
      <c r="AA1215" s="127"/>
      <c r="AB1215" s="123">
        <f t="shared" si="801"/>
        <v>0</v>
      </c>
      <c r="AC1215" s="121">
        <f t="shared" si="801"/>
        <v>0</v>
      </c>
      <c r="AD1215" s="121">
        <f t="shared" si="801"/>
        <v>0</v>
      </c>
      <c r="AE1215" s="121">
        <f t="shared" si="801"/>
        <v>0</v>
      </c>
      <c r="AF1215" s="121">
        <f t="shared" si="801"/>
        <v>0</v>
      </c>
      <c r="AG1215" s="121">
        <f t="shared" si="801"/>
        <v>0</v>
      </c>
      <c r="AH1215" s="121">
        <f t="shared" si="801"/>
        <v>0</v>
      </c>
      <c r="AI1215" s="121">
        <f t="shared" si="801"/>
        <v>0</v>
      </c>
      <c r="AJ1215" s="121">
        <f t="shared" si="801"/>
        <v>0</v>
      </c>
      <c r="AK1215" s="121">
        <f t="shared" si="801"/>
        <v>0</v>
      </c>
      <c r="AL1215" s="121">
        <f t="shared" si="801"/>
        <v>0</v>
      </c>
      <c r="AM1215" s="121">
        <f t="shared" si="801"/>
        <v>0</v>
      </c>
      <c r="AN1215" s="121">
        <f t="shared" si="801"/>
        <v>0</v>
      </c>
      <c r="AO1215" s="701">
        <f t="shared" si="801"/>
        <v>0</v>
      </c>
      <c r="AP1215" s="122"/>
      <c r="AQ1215" s="123">
        <f t="shared" si="802"/>
        <v>0</v>
      </c>
      <c r="AR1215" s="121">
        <f t="shared" si="802"/>
        <v>0</v>
      </c>
      <c r="AS1215" s="121">
        <f t="shared" si="802"/>
        <v>0</v>
      </c>
      <c r="AT1215" s="121">
        <f t="shared" si="802"/>
        <v>0</v>
      </c>
      <c r="AU1215" s="121">
        <f t="shared" si="802"/>
        <v>0</v>
      </c>
      <c r="AV1215" s="121">
        <f t="shared" si="802"/>
        <v>0</v>
      </c>
      <c r="AW1215" s="121">
        <f t="shared" si="802"/>
        <v>0</v>
      </c>
      <c r="AX1215" s="121">
        <f t="shared" si="802"/>
        <v>0</v>
      </c>
      <c r="AY1215" s="121">
        <f t="shared" si="802"/>
        <v>0</v>
      </c>
      <c r="AZ1215" s="121">
        <f t="shared" si="802"/>
        <v>0</v>
      </c>
      <c r="BA1215" s="121">
        <f t="shared" si="802"/>
        <v>0</v>
      </c>
      <c r="BB1215" s="121">
        <f t="shared" si="802"/>
        <v>0</v>
      </c>
      <c r="BC1215" s="121">
        <f t="shared" si="802"/>
        <v>0</v>
      </c>
      <c r="BD1215" s="701">
        <f t="shared" si="802"/>
        <v>0</v>
      </c>
      <c r="BE1215" s="693"/>
      <c r="BF1215" s="122">
        <f t="shared" si="777"/>
        <v>0</v>
      </c>
      <c r="BG1215" s="124"/>
      <c r="BH1215" s="122">
        <f t="shared" si="778"/>
        <v>0</v>
      </c>
      <c r="BI1215" s="124"/>
      <c r="BJ1215" s="122">
        <f t="shared" si="779"/>
        <v>0</v>
      </c>
      <c r="BK1215" s="124"/>
      <c r="BL1215" s="125">
        <f t="shared" si="780"/>
        <v>0</v>
      </c>
      <c r="BM1215" s="124"/>
      <c r="BN1215" s="123">
        <f t="shared" si="798"/>
        <v>0</v>
      </c>
      <c r="BO1215" s="126">
        <f t="shared" si="798"/>
        <v>0</v>
      </c>
      <c r="BP1215" s="127"/>
      <c r="BQ1215" s="410"/>
    </row>
    <row r="1216" spans="1:69" s="58" customFormat="1" ht="17.55" hidden="1" customHeight="1">
      <c r="A1216"/>
      <c r="B1216"/>
      <c r="C1216" s="139" t="str">
        <f t="shared" si="773"/>
        <v>H</v>
      </c>
      <c r="D1216" s="130">
        <f t="shared" si="803"/>
        <v>0</v>
      </c>
      <c r="E1216" s="129" t="str">
        <f t="shared" si="799"/>
        <v>Jilin OLED</v>
      </c>
      <c r="F1216" s="717"/>
      <c r="G1216" s="123">
        <f t="shared" ref="G1216:P1225" si="804">SUMIFS(Share, Y, $E$3, Config, $G$11, P, G$15, LType, $D1216, MSup, $E1216)</f>
        <v>0</v>
      </c>
      <c r="H1216" s="121">
        <f t="shared" si="804"/>
        <v>0</v>
      </c>
      <c r="I1216" s="121">
        <f t="shared" si="804"/>
        <v>0</v>
      </c>
      <c r="J1216" s="121">
        <f t="shared" si="804"/>
        <v>0</v>
      </c>
      <c r="K1216" s="121">
        <f t="shared" si="804"/>
        <v>0</v>
      </c>
      <c r="L1216" s="121">
        <f t="shared" si="804"/>
        <v>0</v>
      </c>
      <c r="M1216" s="121">
        <f t="shared" si="804"/>
        <v>0</v>
      </c>
      <c r="N1216" s="121">
        <f t="shared" si="804"/>
        <v>0</v>
      </c>
      <c r="O1216" s="121">
        <f t="shared" si="804"/>
        <v>0</v>
      </c>
      <c r="P1216" s="126">
        <f t="shared" si="804"/>
        <v>0</v>
      </c>
      <c r="Q1216" s="122"/>
      <c r="R1216" s="408">
        <f t="shared" si="774"/>
        <v>0</v>
      </c>
      <c r="S1216" s="127"/>
      <c r="T1216" s="700">
        <f t="shared" ref="T1216:U1235" si="805">SUMIFS(Share, Y, $E$3, Config, $T$11, P, T$15, LType, $D1216, MSup, $E1216)</f>
        <v>0</v>
      </c>
      <c r="U1216" s="701">
        <f t="shared" si="805"/>
        <v>0</v>
      </c>
      <c r="V1216" s="693"/>
      <c r="W1216" s="700">
        <f t="shared" ref="W1216:X1235" si="806">SUMIFS(Share, Y, $E$3, Config, $W$11, P, W$15, LType, $D1216, MSup, $E1216)</f>
        <v>0</v>
      </c>
      <c r="X1216" s="126">
        <f t="shared" si="806"/>
        <v>0</v>
      </c>
      <c r="Y1216" s="696">
        <f t="shared" si="775"/>
        <v>0</v>
      </c>
      <c r="Z1216" s="128">
        <f t="shared" si="776"/>
        <v>0</v>
      </c>
      <c r="AA1216" s="127"/>
      <c r="AB1216" s="123">
        <f t="shared" ref="AB1216:AO1225" si="807">SUMIFS(Share, Y, $E$3, Config, $AB$11, P, AB$15, LType, $D1216, MSup, $E1216)</f>
        <v>0</v>
      </c>
      <c r="AC1216" s="121">
        <f t="shared" si="807"/>
        <v>0</v>
      </c>
      <c r="AD1216" s="121">
        <f t="shared" si="807"/>
        <v>0</v>
      </c>
      <c r="AE1216" s="121">
        <f t="shared" si="807"/>
        <v>0</v>
      </c>
      <c r="AF1216" s="121">
        <f t="shared" si="807"/>
        <v>0</v>
      </c>
      <c r="AG1216" s="121">
        <f t="shared" si="807"/>
        <v>0</v>
      </c>
      <c r="AH1216" s="121">
        <f t="shared" si="807"/>
        <v>0</v>
      </c>
      <c r="AI1216" s="121">
        <f t="shared" si="807"/>
        <v>0</v>
      </c>
      <c r="AJ1216" s="121">
        <f t="shared" si="807"/>
        <v>0</v>
      </c>
      <c r="AK1216" s="121">
        <f t="shared" si="807"/>
        <v>0</v>
      </c>
      <c r="AL1216" s="121">
        <f t="shared" si="807"/>
        <v>0</v>
      </c>
      <c r="AM1216" s="121">
        <f t="shared" si="807"/>
        <v>0</v>
      </c>
      <c r="AN1216" s="121">
        <f t="shared" si="807"/>
        <v>0</v>
      </c>
      <c r="AO1216" s="701">
        <f t="shared" si="807"/>
        <v>0</v>
      </c>
      <c r="AP1216" s="122"/>
      <c r="AQ1216" s="123">
        <f t="shared" ref="AQ1216:BD1225" si="808">SUMIFS(Share, Y, $E$3, Config, $AQ$11, P, AQ$15, LType, $D1216, MSup, $E1216)</f>
        <v>0</v>
      </c>
      <c r="AR1216" s="121">
        <f t="shared" si="808"/>
        <v>0</v>
      </c>
      <c r="AS1216" s="121">
        <f t="shared" si="808"/>
        <v>0</v>
      </c>
      <c r="AT1216" s="121">
        <f t="shared" si="808"/>
        <v>0</v>
      </c>
      <c r="AU1216" s="121">
        <f t="shared" si="808"/>
        <v>0</v>
      </c>
      <c r="AV1216" s="121">
        <f t="shared" si="808"/>
        <v>0</v>
      </c>
      <c r="AW1216" s="121">
        <f t="shared" si="808"/>
        <v>0</v>
      </c>
      <c r="AX1216" s="121">
        <f t="shared" si="808"/>
        <v>0</v>
      </c>
      <c r="AY1216" s="121">
        <f t="shared" si="808"/>
        <v>0</v>
      </c>
      <c r="AZ1216" s="121">
        <f t="shared" si="808"/>
        <v>0</v>
      </c>
      <c r="BA1216" s="121">
        <f t="shared" si="808"/>
        <v>0</v>
      </c>
      <c r="BB1216" s="121">
        <f t="shared" si="808"/>
        <v>0</v>
      </c>
      <c r="BC1216" s="121">
        <f t="shared" si="808"/>
        <v>0</v>
      </c>
      <c r="BD1216" s="701">
        <f t="shared" si="808"/>
        <v>0</v>
      </c>
      <c r="BE1216" s="693"/>
      <c r="BF1216" s="122">
        <f t="shared" si="777"/>
        <v>0</v>
      </c>
      <c r="BG1216" s="124"/>
      <c r="BH1216" s="122">
        <f t="shared" si="778"/>
        <v>0</v>
      </c>
      <c r="BI1216" s="124"/>
      <c r="BJ1216" s="122">
        <f t="shared" si="779"/>
        <v>0</v>
      </c>
      <c r="BK1216" s="124"/>
      <c r="BL1216" s="125">
        <f t="shared" si="780"/>
        <v>0</v>
      </c>
      <c r="BM1216" s="124"/>
      <c r="BN1216" s="123">
        <f t="shared" ref="BN1216:BO1235" si="809">SUMIFS(Share, Y, $E$3, Config, $BN$11, P, BN$15, LType, $D1216, MSup, $E1216)</f>
        <v>0</v>
      </c>
      <c r="BO1216" s="126">
        <f t="shared" si="809"/>
        <v>0</v>
      </c>
      <c r="BP1216" s="127"/>
      <c r="BQ1216" s="410"/>
    </row>
    <row r="1217" spans="1:69" s="58" customFormat="1" ht="17.55" hidden="1" customHeight="1">
      <c r="A1217"/>
      <c r="B1217"/>
      <c r="C1217" s="139" t="str">
        <f t="shared" si="773"/>
        <v>H</v>
      </c>
      <c r="D1217" s="130">
        <f t="shared" si="803"/>
        <v>0</v>
      </c>
      <c r="E1217" s="129" t="str">
        <f t="shared" si="799"/>
        <v>Jinwoong</v>
      </c>
      <c r="F1217" s="717"/>
      <c r="G1217" s="123">
        <f t="shared" si="804"/>
        <v>0</v>
      </c>
      <c r="H1217" s="121">
        <f t="shared" si="804"/>
        <v>0</v>
      </c>
      <c r="I1217" s="121">
        <f t="shared" si="804"/>
        <v>0</v>
      </c>
      <c r="J1217" s="121">
        <f t="shared" si="804"/>
        <v>0</v>
      </c>
      <c r="K1217" s="121">
        <f t="shared" si="804"/>
        <v>0</v>
      </c>
      <c r="L1217" s="121">
        <f t="shared" si="804"/>
        <v>0</v>
      </c>
      <c r="M1217" s="121">
        <f t="shared" si="804"/>
        <v>0</v>
      </c>
      <c r="N1217" s="121">
        <f t="shared" si="804"/>
        <v>0</v>
      </c>
      <c r="O1217" s="121">
        <f t="shared" si="804"/>
        <v>0</v>
      </c>
      <c r="P1217" s="126">
        <f t="shared" si="804"/>
        <v>0</v>
      </c>
      <c r="Q1217" s="122"/>
      <c r="R1217" s="408">
        <f t="shared" si="774"/>
        <v>0</v>
      </c>
      <c r="S1217" s="127"/>
      <c r="T1217" s="700">
        <f t="shared" si="805"/>
        <v>0</v>
      </c>
      <c r="U1217" s="701">
        <f t="shared" si="805"/>
        <v>0</v>
      </c>
      <c r="V1217" s="693"/>
      <c r="W1217" s="700">
        <f t="shared" si="806"/>
        <v>0</v>
      </c>
      <c r="X1217" s="126">
        <f t="shared" si="806"/>
        <v>0</v>
      </c>
      <c r="Y1217" s="696">
        <f t="shared" si="775"/>
        <v>0</v>
      </c>
      <c r="Z1217" s="128">
        <f t="shared" si="776"/>
        <v>0</v>
      </c>
      <c r="AA1217" s="127"/>
      <c r="AB1217" s="123">
        <f t="shared" si="807"/>
        <v>0</v>
      </c>
      <c r="AC1217" s="121">
        <f t="shared" si="807"/>
        <v>0</v>
      </c>
      <c r="AD1217" s="121">
        <f t="shared" si="807"/>
        <v>0</v>
      </c>
      <c r="AE1217" s="121">
        <f t="shared" si="807"/>
        <v>0</v>
      </c>
      <c r="AF1217" s="121">
        <f t="shared" si="807"/>
        <v>0</v>
      </c>
      <c r="AG1217" s="121">
        <f t="shared" si="807"/>
        <v>0</v>
      </c>
      <c r="AH1217" s="121">
        <f t="shared" si="807"/>
        <v>0</v>
      </c>
      <c r="AI1217" s="121">
        <f t="shared" si="807"/>
        <v>0</v>
      </c>
      <c r="AJ1217" s="121">
        <f t="shared" si="807"/>
        <v>0</v>
      </c>
      <c r="AK1217" s="121">
        <f t="shared" si="807"/>
        <v>0</v>
      </c>
      <c r="AL1217" s="121">
        <f t="shared" si="807"/>
        <v>0</v>
      </c>
      <c r="AM1217" s="121">
        <f t="shared" si="807"/>
        <v>0</v>
      </c>
      <c r="AN1217" s="121">
        <f t="shared" si="807"/>
        <v>0</v>
      </c>
      <c r="AO1217" s="701">
        <f t="shared" si="807"/>
        <v>0</v>
      </c>
      <c r="AP1217" s="122"/>
      <c r="AQ1217" s="123">
        <f t="shared" si="808"/>
        <v>0</v>
      </c>
      <c r="AR1217" s="121">
        <f t="shared" si="808"/>
        <v>0</v>
      </c>
      <c r="AS1217" s="121">
        <f t="shared" si="808"/>
        <v>0</v>
      </c>
      <c r="AT1217" s="121">
        <f t="shared" si="808"/>
        <v>0</v>
      </c>
      <c r="AU1217" s="121">
        <f t="shared" si="808"/>
        <v>0</v>
      </c>
      <c r="AV1217" s="121">
        <f t="shared" si="808"/>
        <v>0</v>
      </c>
      <c r="AW1217" s="121">
        <f t="shared" si="808"/>
        <v>0</v>
      </c>
      <c r="AX1217" s="121">
        <f t="shared" si="808"/>
        <v>0</v>
      </c>
      <c r="AY1217" s="121">
        <f t="shared" si="808"/>
        <v>0</v>
      </c>
      <c r="AZ1217" s="121">
        <f t="shared" si="808"/>
        <v>0</v>
      </c>
      <c r="BA1217" s="121">
        <f t="shared" si="808"/>
        <v>0</v>
      </c>
      <c r="BB1217" s="121">
        <f t="shared" si="808"/>
        <v>0</v>
      </c>
      <c r="BC1217" s="121">
        <f t="shared" si="808"/>
        <v>0</v>
      </c>
      <c r="BD1217" s="701">
        <f t="shared" si="808"/>
        <v>0</v>
      </c>
      <c r="BE1217" s="693"/>
      <c r="BF1217" s="122">
        <f t="shared" si="777"/>
        <v>0</v>
      </c>
      <c r="BG1217" s="124"/>
      <c r="BH1217" s="122">
        <f t="shared" si="778"/>
        <v>0</v>
      </c>
      <c r="BI1217" s="124"/>
      <c r="BJ1217" s="122">
        <f t="shared" si="779"/>
        <v>0</v>
      </c>
      <c r="BK1217" s="124"/>
      <c r="BL1217" s="125">
        <f t="shared" si="780"/>
        <v>0</v>
      </c>
      <c r="BM1217" s="124"/>
      <c r="BN1217" s="123">
        <f t="shared" si="809"/>
        <v>0</v>
      </c>
      <c r="BO1217" s="126">
        <f t="shared" si="809"/>
        <v>0</v>
      </c>
      <c r="BP1217" s="127"/>
      <c r="BQ1217" s="410"/>
    </row>
    <row r="1218" spans="1:69" s="58" customFormat="1" ht="17.55" hidden="1" customHeight="1">
      <c r="A1218"/>
      <c r="B1218"/>
      <c r="C1218" s="139" t="str">
        <f t="shared" si="773"/>
        <v>H</v>
      </c>
      <c r="D1218" s="130">
        <f t="shared" si="803"/>
        <v>0</v>
      </c>
      <c r="E1218" s="129" t="str">
        <f t="shared" si="799"/>
        <v>LG Chem</v>
      </c>
      <c r="F1218" s="717"/>
      <c r="G1218" s="123">
        <f t="shared" si="804"/>
        <v>0</v>
      </c>
      <c r="H1218" s="121">
        <f t="shared" si="804"/>
        <v>0</v>
      </c>
      <c r="I1218" s="121">
        <f t="shared" si="804"/>
        <v>0</v>
      </c>
      <c r="J1218" s="121">
        <f t="shared" si="804"/>
        <v>0</v>
      </c>
      <c r="K1218" s="121">
        <f t="shared" si="804"/>
        <v>0</v>
      </c>
      <c r="L1218" s="121">
        <f t="shared" si="804"/>
        <v>0</v>
      </c>
      <c r="M1218" s="121">
        <f t="shared" si="804"/>
        <v>0</v>
      </c>
      <c r="N1218" s="121">
        <f t="shared" si="804"/>
        <v>0</v>
      </c>
      <c r="O1218" s="121">
        <f t="shared" si="804"/>
        <v>0</v>
      </c>
      <c r="P1218" s="126">
        <f t="shared" si="804"/>
        <v>0</v>
      </c>
      <c r="Q1218" s="122"/>
      <c r="R1218" s="408">
        <f t="shared" si="774"/>
        <v>0</v>
      </c>
      <c r="S1218" s="127"/>
      <c r="T1218" s="700">
        <f t="shared" si="805"/>
        <v>0</v>
      </c>
      <c r="U1218" s="701">
        <f t="shared" si="805"/>
        <v>0</v>
      </c>
      <c r="V1218" s="693"/>
      <c r="W1218" s="700">
        <f t="shared" si="806"/>
        <v>0</v>
      </c>
      <c r="X1218" s="126">
        <f t="shared" si="806"/>
        <v>0</v>
      </c>
      <c r="Y1218" s="696">
        <f t="shared" si="775"/>
        <v>0</v>
      </c>
      <c r="Z1218" s="128">
        <f t="shared" si="776"/>
        <v>0</v>
      </c>
      <c r="AA1218" s="127"/>
      <c r="AB1218" s="123">
        <f t="shared" si="807"/>
        <v>0</v>
      </c>
      <c r="AC1218" s="121">
        <f t="shared" si="807"/>
        <v>0</v>
      </c>
      <c r="AD1218" s="121">
        <f t="shared" si="807"/>
        <v>0</v>
      </c>
      <c r="AE1218" s="121">
        <f t="shared" si="807"/>
        <v>0</v>
      </c>
      <c r="AF1218" s="121">
        <f t="shared" si="807"/>
        <v>0</v>
      </c>
      <c r="AG1218" s="121">
        <f t="shared" si="807"/>
        <v>0</v>
      </c>
      <c r="AH1218" s="121">
        <f t="shared" si="807"/>
        <v>0</v>
      </c>
      <c r="AI1218" s="121">
        <f t="shared" si="807"/>
        <v>0</v>
      </c>
      <c r="AJ1218" s="121">
        <f t="shared" si="807"/>
        <v>0</v>
      </c>
      <c r="AK1218" s="121">
        <f t="shared" si="807"/>
        <v>0</v>
      </c>
      <c r="AL1218" s="121">
        <f t="shared" si="807"/>
        <v>0</v>
      </c>
      <c r="AM1218" s="121">
        <f t="shared" si="807"/>
        <v>0</v>
      </c>
      <c r="AN1218" s="121">
        <f t="shared" si="807"/>
        <v>0</v>
      </c>
      <c r="AO1218" s="701">
        <f t="shared" si="807"/>
        <v>0</v>
      </c>
      <c r="AP1218" s="122"/>
      <c r="AQ1218" s="123">
        <f t="shared" si="808"/>
        <v>0</v>
      </c>
      <c r="AR1218" s="121">
        <f t="shared" si="808"/>
        <v>0</v>
      </c>
      <c r="AS1218" s="121">
        <f t="shared" si="808"/>
        <v>0</v>
      </c>
      <c r="AT1218" s="121">
        <f t="shared" si="808"/>
        <v>0</v>
      </c>
      <c r="AU1218" s="121">
        <f t="shared" si="808"/>
        <v>0</v>
      </c>
      <c r="AV1218" s="121">
        <f t="shared" si="808"/>
        <v>0</v>
      </c>
      <c r="AW1218" s="121">
        <f t="shared" si="808"/>
        <v>0</v>
      </c>
      <c r="AX1218" s="121">
        <f t="shared" si="808"/>
        <v>0</v>
      </c>
      <c r="AY1218" s="121">
        <f t="shared" si="808"/>
        <v>0</v>
      </c>
      <c r="AZ1218" s="121">
        <f t="shared" si="808"/>
        <v>0</v>
      </c>
      <c r="BA1218" s="121">
        <f t="shared" si="808"/>
        <v>0</v>
      </c>
      <c r="BB1218" s="121">
        <f t="shared" si="808"/>
        <v>0</v>
      </c>
      <c r="BC1218" s="121">
        <f t="shared" si="808"/>
        <v>0</v>
      </c>
      <c r="BD1218" s="701">
        <f t="shared" si="808"/>
        <v>0</v>
      </c>
      <c r="BE1218" s="693"/>
      <c r="BF1218" s="122">
        <f t="shared" si="777"/>
        <v>0</v>
      </c>
      <c r="BG1218" s="124"/>
      <c r="BH1218" s="122">
        <f t="shared" si="778"/>
        <v>0</v>
      </c>
      <c r="BI1218" s="124"/>
      <c r="BJ1218" s="122">
        <f t="shared" si="779"/>
        <v>0</v>
      </c>
      <c r="BK1218" s="124"/>
      <c r="BL1218" s="125">
        <f t="shared" si="780"/>
        <v>0</v>
      </c>
      <c r="BM1218" s="124"/>
      <c r="BN1218" s="123">
        <f t="shared" si="809"/>
        <v>0</v>
      </c>
      <c r="BO1218" s="126">
        <f t="shared" si="809"/>
        <v>0</v>
      </c>
      <c r="BP1218" s="127"/>
      <c r="BQ1218" s="410"/>
    </row>
    <row r="1219" spans="1:69" s="58" customFormat="1" ht="17.55" hidden="1" customHeight="1">
      <c r="A1219"/>
      <c r="B1219"/>
      <c r="C1219" s="139" t="str">
        <f t="shared" si="773"/>
        <v>H</v>
      </c>
      <c r="D1219" s="130">
        <f t="shared" si="803"/>
        <v>0</v>
      </c>
      <c r="E1219" s="129" t="str">
        <f t="shared" si="799"/>
        <v>LT Materials</v>
      </c>
      <c r="F1219" s="717"/>
      <c r="G1219" s="123">
        <f t="shared" si="804"/>
        <v>0</v>
      </c>
      <c r="H1219" s="121">
        <f t="shared" si="804"/>
        <v>0</v>
      </c>
      <c r="I1219" s="121">
        <f t="shared" si="804"/>
        <v>0</v>
      </c>
      <c r="J1219" s="121">
        <f t="shared" si="804"/>
        <v>0</v>
      </c>
      <c r="K1219" s="121">
        <f t="shared" si="804"/>
        <v>0</v>
      </c>
      <c r="L1219" s="121">
        <f t="shared" si="804"/>
        <v>0</v>
      </c>
      <c r="M1219" s="121">
        <f t="shared" si="804"/>
        <v>0</v>
      </c>
      <c r="N1219" s="121">
        <f t="shared" si="804"/>
        <v>0</v>
      </c>
      <c r="O1219" s="121">
        <f t="shared" si="804"/>
        <v>0</v>
      </c>
      <c r="P1219" s="126">
        <f t="shared" si="804"/>
        <v>0</v>
      </c>
      <c r="Q1219" s="122"/>
      <c r="R1219" s="408">
        <f t="shared" si="774"/>
        <v>0</v>
      </c>
      <c r="S1219" s="127"/>
      <c r="T1219" s="700">
        <f t="shared" si="805"/>
        <v>0</v>
      </c>
      <c r="U1219" s="701">
        <f t="shared" si="805"/>
        <v>0</v>
      </c>
      <c r="V1219" s="693"/>
      <c r="W1219" s="700">
        <f t="shared" si="806"/>
        <v>0</v>
      </c>
      <c r="X1219" s="126">
        <f t="shared" si="806"/>
        <v>0</v>
      </c>
      <c r="Y1219" s="696">
        <f t="shared" si="775"/>
        <v>0</v>
      </c>
      <c r="Z1219" s="128">
        <f t="shared" si="776"/>
        <v>0</v>
      </c>
      <c r="AA1219" s="127"/>
      <c r="AB1219" s="123">
        <f t="shared" si="807"/>
        <v>0</v>
      </c>
      <c r="AC1219" s="121">
        <f t="shared" si="807"/>
        <v>0</v>
      </c>
      <c r="AD1219" s="121">
        <f t="shared" si="807"/>
        <v>0</v>
      </c>
      <c r="AE1219" s="121">
        <f t="shared" si="807"/>
        <v>0</v>
      </c>
      <c r="AF1219" s="121">
        <f t="shared" si="807"/>
        <v>0</v>
      </c>
      <c r="AG1219" s="121">
        <f t="shared" si="807"/>
        <v>0</v>
      </c>
      <c r="AH1219" s="121">
        <f t="shared" si="807"/>
        <v>0</v>
      </c>
      <c r="AI1219" s="121">
        <f t="shared" si="807"/>
        <v>0</v>
      </c>
      <c r="AJ1219" s="121">
        <f t="shared" si="807"/>
        <v>0</v>
      </c>
      <c r="AK1219" s="121">
        <f t="shared" si="807"/>
        <v>0</v>
      </c>
      <c r="AL1219" s="121">
        <f t="shared" si="807"/>
        <v>0</v>
      </c>
      <c r="AM1219" s="121">
        <f t="shared" si="807"/>
        <v>0</v>
      </c>
      <c r="AN1219" s="121">
        <f t="shared" si="807"/>
        <v>0</v>
      </c>
      <c r="AO1219" s="701">
        <f t="shared" si="807"/>
        <v>0</v>
      </c>
      <c r="AP1219" s="122"/>
      <c r="AQ1219" s="123">
        <f t="shared" si="808"/>
        <v>0</v>
      </c>
      <c r="AR1219" s="121">
        <f t="shared" si="808"/>
        <v>0</v>
      </c>
      <c r="AS1219" s="121">
        <f t="shared" si="808"/>
        <v>0</v>
      </c>
      <c r="AT1219" s="121">
        <f t="shared" si="808"/>
        <v>0</v>
      </c>
      <c r="AU1219" s="121">
        <f t="shared" si="808"/>
        <v>0</v>
      </c>
      <c r="AV1219" s="121">
        <f t="shared" si="808"/>
        <v>0</v>
      </c>
      <c r="AW1219" s="121">
        <f t="shared" si="808"/>
        <v>0</v>
      </c>
      <c r="AX1219" s="121">
        <f t="shared" si="808"/>
        <v>0</v>
      </c>
      <c r="AY1219" s="121">
        <f t="shared" si="808"/>
        <v>0</v>
      </c>
      <c r="AZ1219" s="121">
        <f t="shared" si="808"/>
        <v>0</v>
      </c>
      <c r="BA1219" s="121">
        <f t="shared" si="808"/>
        <v>0</v>
      </c>
      <c r="BB1219" s="121">
        <f t="shared" si="808"/>
        <v>0</v>
      </c>
      <c r="BC1219" s="121">
        <f t="shared" si="808"/>
        <v>0</v>
      </c>
      <c r="BD1219" s="701">
        <f t="shared" si="808"/>
        <v>0</v>
      </c>
      <c r="BE1219" s="693"/>
      <c r="BF1219" s="122">
        <f t="shared" si="777"/>
        <v>0</v>
      </c>
      <c r="BG1219" s="124"/>
      <c r="BH1219" s="122">
        <f t="shared" si="778"/>
        <v>0</v>
      </c>
      <c r="BI1219" s="124"/>
      <c r="BJ1219" s="122">
        <f t="shared" si="779"/>
        <v>0</v>
      </c>
      <c r="BK1219" s="124"/>
      <c r="BL1219" s="125">
        <f t="shared" si="780"/>
        <v>0</v>
      </c>
      <c r="BM1219" s="124"/>
      <c r="BN1219" s="123">
        <f t="shared" si="809"/>
        <v>0</v>
      </c>
      <c r="BO1219" s="126">
        <f t="shared" si="809"/>
        <v>0</v>
      </c>
      <c r="BP1219" s="127"/>
      <c r="BQ1219" s="410"/>
    </row>
    <row r="1220" spans="1:69" s="58" customFormat="1" ht="17.55" hidden="1" customHeight="1">
      <c r="A1220"/>
      <c r="B1220"/>
      <c r="C1220" s="139" t="str">
        <f t="shared" si="773"/>
        <v>H</v>
      </c>
      <c r="D1220" s="130">
        <f t="shared" si="803"/>
        <v>0</v>
      </c>
      <c r="E1220" s="129" t="str">
        <f t="shared" si="799"/>
        <v>LT Metal</v>
      </c>
      <c r="F1220" s="717"/>
      <c r="G1220" s="123">
        <f t="shared" si="804"/>
        <v>0</v>
      </c>
      <c r="H1220" s="121">
        <f t="shared" si="804"/>
        <v>0</v>
      </c>
      <c r="I1220" s="121">
        <f t="shared" si="804"/>
        <v>0</v>
      </c>
      <c r="J1220" s="121">
        <f t="shared" si="804"/>
        <v>0</v>
      </c>
      <c r="K1220" s="121">
        <f t="shared" si="804"/>
        <v>0</v>
      </c>
      <c r="L1220" s="121">
        <f t="shared" si="804"/>
        <v>0</v>
      </c>
      <c r="M1220" s="121">
        <f t="shared" si="804"/>
        <v>0</v>
      </c>
      <c r="N1220" s="121">
        <f t="shared" si="804"/>
        <v>0</v>
      </c>
      <c r="O1220" s="121">
        <f t="shared" si="804"/>
        <v>0</v>
      </c>
      <c r="P1220" s="126">
        <f t="shared" si="804"/>
        <v>0</v>
      </c>
      <c r="Q1220" s="122"/>
      <c r="R1220" s="408">
        <f t="shared" si="774"/>
        <v>0</v>
      </c>
      <c r="S1220" s="127"/>
      <c r="T1220" s="700">
        <f t="shared" si="805"/>
        <v>0</v>
      </c>
      <c r="U1220" s="701">
        <f t="shared" si="805"/>
        <v>0</v>
      </c>
      <c r="V1220" s="693"/>
      <c r="W1220" s="700">
        <f t="shared" si="806"/>
        <v>0</v>
      </c>
      <c r="X1220" s="126">
        <f t="shared" si="806"/>
        <v>0</v>
      </c>
      <c r="Y1220" s="696">
        <f t="shared" si="775"/>
        <v>0</v>
      </c>
      <c r="Z1220" s="128">
        <f t="shared" si="776"/>
        <v>0</v>
      </c>
      <c r="AA1220" s="127"/>
      <c r="AB1220" s="123">
        <f t="shared" si="807"/>
        <v>0</v>
      </c>
      <c r="AC1220" s="121">
        <f t="shared" si="807"/>
        <v>0</v>
      </c>
      <c r="AD1220" s="121">
        <f t="shared" si="807"/>
        <v>0</v>
      </c>
      <c r="AE1220" s="121">
        <f t="shared" si="807"/>
        <v>0</v>
      </c>
      <c r="AF1220" s="121">
        <f t="shared" si="807"/>
        <v>0</v>
      </c>
      <c r="AG1220" s="121">
        <f t="shared" si="807"/>
        <v>0</v>
      </c>
      <c r="AH1220" s="121">
        <f t="shared" si="807"/>
        <v>0</v>
      </c>
      <c r="AI1220" s="121">
        <f t="shared" si="807"/>
        <v>0</v>
      </c>
      <c r="AJ1220" s="121">
        <f t="shared" si="807"/>
        <v>0</v>
      </c>
      <c r="AK1220" s="121">
        <f t="shared" si="807"/>
        <v>0</v>
      </c>
      <c r="AL1220" s="121">
        <f t="shared" si="807"/>
        <v>0</v>
      </c>
      <c r="AM1220" s="121">
        <f t="shared" si="807"/>
        <v>0</v>
      </c>
      <c r="AN1220" s="121">
        <f t="shared" si="807"/>
        <v>0</v>
      </c>
      <c r="AO1220" s="701">
        <f t="shared" si="807"/>
        <v>0</v>
      </c>
      <c r="AP1220" s="122"/>
      <c r="AQ1220" s="123">
        <f t="shared" si="808"/>
        <v>0</v>
      </c>
      <c r="AR1220" s="121">
        <f t="shared" si="808"/>
        <v>0</v>
      </c>
      <c r="AS1220" s="121">
        <f t="shared" si="808"/>
        <v>0</v>
      </c>
      <c r="AT1220" s="121">
        <f t="shared" si="808"/>
        <v>0</v>
      </c>
      <c r="AU1220" s="121">
        <f t="shared" si="808"/>
        <v>0</v>
      </c>
      <c r="AV1220" s="121">
        <f t="shared" si="808"/>
        <v>0</v>
      </c>
      <c r="AW1220" s="121">
        <f t="shared" si="808"/>
        <v>0</v>
      </c>
      <c r="AX1220" s="121">
        <f t="shared" si="808"/>
        <v>0</v>
      </c>
      <c r="AY1220" s="121">
        <f t="shared" si="808"/>
        <v>0</v>
      </c>
      <c r="AZ1220" s="121">
        <f t="shared" si="808"/>
        <v>0</v>
      </c>
      <c r="BA1220" s="121">
        <f t="shared" si="808"/>
        <v>0</v>
      </c>
      <c r="BB1220" s="121">
        <f t="shared" si="808"/>
        <v>0</v>
      </c>
      <c r="BC1220" s="121">
        <f t="shared" si="808"/>
        <v>0</v>
      </c>
      <c r="BD1220" s="701">
        <f t="shared" si="808"/>
        <v>0</v>
      </c>
      <c r="BE1220" s="693"/>
      <c r="BF1220" s="122">
        <f t="shared" si="777"/>
        <v>0</v>
      </c>
      <c r="BG1220" s="124"/>
      <c r="BH1220" s="122">
        <f t="shared" si="778"/>
        <v>0</v>
      </c>
      <c r="BI1220" s="124"/>
      <c r="BJ1220" s="122">
        <f t="shared" si="779"/>
        <v>0</v>
      </c>
      <c r="BK1220" s="124"/>
      <c r="BL1220" s="125">
        <f t="shared" si="780"/>
        <v>0</v>
      </c>
      <c r="BM1220" s="124"/>
      <c r="BN1220" s="123">
        <f t="shared" si="809"/>
        <v>0</v>
      </c>
      <c r="BO1220" s="126">
        <f t="shared" si="809"/>
        <v>0</v>
      </c>
      <c r="BP1220" s="127"/>
      <c r="BQ1220" s="410"/>
    </row>
    <row r="1221" spans="1:69" s="58" customFormat="1" ht="17.55" hidden="1" customHeight="1">
      <c r="A1221"/>
      <c r="B1221"/>
      <c r="C1221" s="139" t="str">
        <f t="shared" si="773"/>
        <v>H</v>
      </c>
      <c r="D1221" s="130">
        <f t="shared" si="803"/>
        <v>0</v>
      </c>
      <c r="E1221" s="129" t="str">
        <f t="shared" si="799"/>
        <v>LTOM</v>
      </c>
      <c r="F1221" s="717"/>
      <c r="G1221" s="123">
        <f t="shared" si="804"/>
        <v>0</v>
      </c>
      <c r="H1221" s="121">
        <f t="shared" si="804"/>
        <v>0</v>
      </c>
      <c r="I1221" s="121">
        <f t="shared" si="804"/>
        <v>0</v>
      </c>
      <c r="J1221" s="121">
        <f t="shared" si="804"/>
        <v>0</v>
      </c>
      <c r="K1221" s="121">
        <f t="shared" si="804"/>
        <v>0</v>
      </c>
      <c r="L1221" s="121">
        <f t="shared" si="804"/>
        <v>0</v>
      </c>
      <c r="M1221" s="121">
        <f t="shared" si="804"/>
        <v>0</v>
      </c>
      <c r="N1221" s="121">
        <f t="shared" si="804"/>
        <v>0</v>
      </c>
      <c r="O1221" s="121">
        <f t="shared" si="804"/>
        <v>0</v>
      </c>
      <c r="P1221" s="126">
        <f t="shared" si="804"/>
        <v>0</v>
      </c>
      <c r="Q1221" s="122"/>
      <c r="R1221" s="408">
        <f t="shared" si="774"/>
        <v>0</v>
      </c>
      <c r="S1221" s="127"/>
      <c r="T1221" s="700">
        <f t="shared" si="805"/>
        <v>0</v>
      </c>
      <c r="U1221" s="701">
        <f t="shared" si="805"/>
        <v>0</v>
      </c>
      <c r="V1221" s="693"/>
      <c r="W1221" s="700">
        <f t="shared" si="806"/>
        <v>0</v>
      </c>
      <c r="X1221" s="126">
        <f t="shared" si="806"/>
        <v>0</v>
      </c>
      <c r="Y1221" s="696">
        <f t="shared" si="775"/>
        <v>0</v>
      </c>
      <c r="Z1221" s="128">
        <f t="shared" si="776"/>
        <v>0</v>
      </c>
      <c r="AA1221" s="127"/>
      <c r="AB1221" s="123">
        <f t="shared" si="807"/>
        <v>0</v>
      </c>
      <c r="AC1221" s="121">
        <f t="shared" si="807"/>
        <v>0</v>
      </c>
      <c r="AD1221" s="121">
        <f t="shared" si="807"/>
        <v>0</v>
      </c>
      <c r="AE1221" s="121">
        <f t="shared" si="807"/>
        <v>0</v>
      </c>
      <c r="AF1221" s="121">
        <f t="shared" si="807"/>
        <v>0</v>
      </c>
      <c r="AG1221" s="121">
        <f t="shared" si="807"/>
        <v>0</v>
      </c>
      <c r="AH1221" s="121">
        <f t="shared" si="807"/>
        <v>0</v>
      </c>
      <c r="AI1221" s="121">
        <f t="shared" si="807"/>
        <v>0</v>
      </c>
      <c r="AJ1221" s="121">
        <f t="shared" si="807"/>
        <v>0</v>
      </c>
      <c r="AK1221" s="121">
        <f t="shared" si="807"/>
        <v>0</v>
      </c>
      <c r="AL1221" s="121">
        <f t="shared" si="807"/>
        <v>0</v>
      </c>
      <c r="AM1221" s="121">
        <f t="shared" si="807"/>
        <v>0</v>
      </c>
      <c r="AN1221" s="121">
        <f t="shared" si="807"/>
        <v>0</v>
      </c>
      <c r="AO1221" s="701">
        <f t="shared" si="807"/>
        <v>0</v>
      </c>
      <c r="AP1221" s="122"/>
      <c r="AQ1221" s="123">
        <f t="shared" si="808"/>
        <v>0</v>
      </c>
      <c r="AR1221" s="121">
        <f t="shared" si="808"/>
        <v>0</v>
      </c>
      <c r="AS1221" s="121">
        <f t="shared" si="808"/>
        <v>0</v>
      </c>
      <c r="AT1221" s="121">
        <f t="shared" si="808"/>
        <v>0</v>
      </c>
      <c r="AU1221" s="121">
        <f t="shared" si="808"/>
        <v>0</v>
      </c>
      <c r="AV1221" s="121">
        <f t="shared" si="808"/>
        <v>0</v>
      </c>
      <c r="AW1221" s="121">
        <f t="shared" si="808"/>
        <v>0</v>
      </c>
      <c r="AX1221" s="121">
        <f t="shared" si="808"/>
        <v>0</v>
      </c>
      <c r="AY1221" s="121">
        <f t="shared" si="808"/>
        <v>0</v>
      </c>
      <c r="AZ1221" s="121">
        <f t="shared" si="808"/>
        <v>0</v>
      </c>
      <c r="BA1221" s="121">
        <f t="shared" si="808"/>
        <v>0</v>
      </c>
      <c r="BB1221" s="121">
        <f t="shared" si="808"/>
        <v>0</v>
      </c>
      <c r="BC1221" s="121">
        <f t="shared" si="808"/>
        <v>0</v>
      </c>
      <c r="BD1221" s="701">
        <f t="shared" si="808"/>
        <v>0</v>
      </c>
      <c r="BE1221" s="693"/>
      <c r="BF1221" s="122">
        <f t="shared" si="777"/>
        <v>0</v>
      </c>
      <c r="BG1221" s="124"/>
      <c r="BH1221" s="122">
        <f t="shared" si="778"/>
        <v>0</v>
      </c>
      <c r="BI1221" s="124"/>
      <c r="BJ1221" s="122">
        <f t="shared" si="779"/>
        <v>0</v>
      </c>
      <c r="BK1221" s="124"/>
      <c r="BL1221" s="125">
        <f t="shared" si="780"/>
        <v>0</v>
      </c>
      <c r="BM1221" s="124"/>
      <c r="BN1221" s="123">
        <f t="shared" si="809"/>
        <v>0</v>
      </c>
      <c r="BO1221" s="126">
        <f t="shared" si="809"/>
        <v>0</v>
      </c>
      <c r="BP1221" s="127"/>
      <c r="BQ1221" s="410"/>
    </row>
    <row r="1222" spans="1:69" s="58" customFormat="1" ht="17.55" hidden="1" customHeight="1">
      <c r="A1222"/>
      <c r="B1222"/>
      <c r="C1222" s="139" t="str">
        <f t="shared" si="773"/>
        <v>H</v>
      </c>
      <c r="D1222" s="130">
        <f t="shared" si="803"/>
        <v>0</v>
      </c>
      <c r="E1222" s="129" t="str">
        <f t="shared" si="799"/>
        <v>Lumilan</v>
      </c>
      <c r="F1222" s="717"/>
      <c r="G1222" s="123">
        <f t="shared" si="804"/>
        <v>0</v>
      </c>
      <c r="H1222" s="121">
        <f t="shared" si="804"/>
        <v>0</v>
      </c>
      <c r="I1222" s="121">
        <f t="shared" si="804"/>
        <v>0</v>
      </c>
      <c r="J1222" s="121">
        <f t="shared" si="804"/>
        <v>0</v>
      </c>
      <c r="K1222" s="121">
        <f t="shared" si="804"/>
        <v>0</v>
      </c>
      <c r="L1222" s="121">
        <f t="shared" si="804"/>
        <v>0</v>
      </c>
      <c r="M1222" s="121">
        <f t="shared" si="804"/>
        <v>0</v>
      </c>
      <c r="N1222" s="121">
        <f t="shared" si="804"/>
        <v>0</v>
      </c>
      <c r="O1222" s="121">
        <f t="shared" si="804"/>
        <v>0</v>
      </c>
      <c r="P1222" s="126">
        <f t="shared" si="804"/>
        <v>0</v>
      </c>
      <c r="Q1222" s="122"/>
      <c r="R1222" s="408">
        <f t="shared" si="774"/>
        <v>0</v>
      </c>
      <c r="S1222" s="127"/>
      <c r="T1222" s="700">
        <f t="shared" si="805"/>
        <v>0</v>
      </c>
      <c r="U1222" s="701">
        <f t="shared" si="805"/>
        <v>0</v>
      </c>
      <c r="V1222" s="693"/>
      <c r="W1222" s="700">
        <f t="shared" si="806"/>
        <v>0</v>
      </c>
      <c r="X1222" s="126">
        <f t="shared" si="806"/>
        <v>0</v>
      </c>
      <c r="Y1222" s="696">
        <f t="shared" si="775"/>
        <v>0</v>
      </c>
      <c r="Z1222" s="128">
        <f t="shared" si="776"/>
        <v>0</v>
      </c>
      <c r="AA1222" s="127"/>
      <c r="AB1222" s="123">
        <f t="shared" si="807"/>
        <v>0</v>
      </c>
      <c r="AC1222" s="121">
        <f t="shared" si="807"/>
        <v>0</v>
      </c>
      <c r="AD1222" s="121">
        <f t="shared" si="807"/>
        <v>0</v>
      </c>
      <c r="AE1222" s="121">
        <f t="shared" si="807"/>
        <v>0</v>
      </c>
      <c r="AF1222" s="121">
        <f t="shared" si="807"/>
        <v>0</v>
      </c>
      <c r="AG1222" s="121">
        <f t="shared" si="807"/>
        <v>0</v>
      </c>
      <c r="AH1222" s="121">
        <f t="shared" si="807"/>
        <v>0</v>
      </c>
      <c r="AI1222" s="121">
        <f t="shared" si="807"/>
        <v>0</v>
      </c>
      <c r="AJ1222" s="121">
        <f t="shared" si="807"/>
        <v>0</v>
      </c>
      <c r="AK1222" s="121">
        <f t="shared" si="807"/>
        <v>0</v>
      </c>
      <c r="AL1222" s="121">
        <f t="shared" si="807"/>
        <v>0</v>
      </c>
      <c r="AM1222" s="121">
        <f t="shared" si="807"/>
        <v>0</v>
      </c>
      <c r="AN1222" s="121">
        <f t="shared" si="807"/>
        <v>0</v>
      </c>
      <c r="AO1222" s="701">
        <f t="shared" si="807"/>
        <v>0</v>
      </c>
      <c r="AP1222" s="122"/>
      <c r="AQ1222" s="123">
        <f t="shared" si="808"/>
        <v>0</v>
      </c>
      <c r="AR1222" s="121">
        <f t="shared" si="808"/>
        <v>0</v>
      </c>
      <c r="AS1222" s="121">
        <f t="shared" si="808"/>
        <v>0</v>
      </c>
      <c r="AT1222" s="121">
        <f t="shared" si="808"/>
        <v>0</v>
      </c>
      <c r="AU1222" s="121">
        <f t="shared" si="808"/>
        <v>0</v>
      </c>
      <c r="AV1222" s="121">
        <f t="shared" si="808"/>
        <v>0</v>
      </c>
      <c r="AW1222" s="121">
        <f t="shared" si="808"/>
        <v>0</v>
      </c>
      <c r="AX1222" s="121">
        <f t="shared" si="808"/>
        <v>0</v>
      </c>
      <c r="AY1222" s="121">
        <f t="shared" si="808"/>
        <v>0</v>
      </c>
      <c r="AZ1222" s="121">
        <f t="shared" si="808"/>
        <v>0</v>
      </c>
      <c r="BA1222" s="121">
        <f t="shared" si="808"/>
        <v>0</v>
      </c>
      <c r="BB1222" s="121">
        <f t="shared" si="808"/>
        <v>0</v>
      </c>
      <c r="BC1222" s="121">
        <f t="shared" si="808"/>
        <v>0</v>
      </c>
      <c r="BD1222" s="701">
        <f t="shared" si="808"/>
        <v>0</v>
      </c>
      <c r="BE1222" s="693"/>
      <c r="BF1222" s="122">
        <f t="shared" si="777"/>
        <v>0</v>
      </c>
      <c r="BG1222" s="124"/>
      <c r="BH1222" s="122">
        <f t="shared" si="778"/>
        <v>0</v>
      </c>
      <c r="BI1222" s="124"/>
      <c r="BJ1222" s="122">
        <f t="shared" si="779"/>
        <v>0</v>
      </c>
      <c r="BK1222" s="124"/>
      <c r="BL1222" s="125">
        <f t="shared" si="780"/>
        <v>0</v>
      </c>
      <c r="BM1222" s="124"/>
      <c r="BN1222" s="123">
        <f t="shared" si="809"/>
        <v>0</v>
      </c>
      <c r="BO1222" s="126">
        <f t="shared" si="809"/>
        <v>0</v>
      </c>
      <c r="BP1222" s="127"/>
      <c r="BQ1222" s="410"/>
    </row>
    <row r="1223" spans="1:69" s="58" customFormat="1" ht="17.55" hidden="1" customHeight="1">
      <c r="A1223"/>
      <c r="B1223"/>
      <c r="C1223" s="139" t="str">
        <f t="shared" si="773"/>
        <v>H</v>
      </c>
      <c r="D1223" s="130">
        <f t="shared" si="803"/>
        <v>0</v>
      </c>
      <c r="E1223" s="129" t="str">
        <f t="shared" si="799"/>
        <v>Materion</v>
      </c>
      <c r="F1223" s="717"/>
      <c r="G1223" s="123">
        <f t="shared" si="804"/>
        <v>0</v>
      </c>
      <c r="H1223" s="121">
        <f t="shared" si="804"/>
        <v>0</v>
      </c>
      <c r="I1223" s="121">
        <f t="shared" si="804"/>
        <v>0</v>
      </c>
      <c r="J1223" s="121">
        <f t="shared" si="804"/>
        <v>0</v>
      </c>
      <c r="K1223" s="121">
        <f t="shared" si="804"/>
        <v>0</v>
      </c>
      <c r="L1223" s="121">
        <f t="shared" si="804"/>
        <v>0</v>
      </c>
      <c r="M1223" s="121">
        <f t="shared" si="804"/>
        <v>0</v>
      </c>
      <c r="N1223" s="121">
        <f t="shared" si="804"/>
        <v>0</v>
      </c>
      <c r="O1223" s="121">
        <f t="shared" si="804"/>
        <v>0</v>
      </c>
      <c r="P1223" s="126">
        <f t="shared" si="804"/>
        <v>0</v>
      </c>
      <c r="Q1223" s="122"/>
      <c r="R1223" s="408">
        <f t="shared" si="774"/>
        <v>0</v>
      </c>
      <c r="S1223" s="127"/>
      <c r="T1223" s="700">
        <f t="shared" si="805"/>
        <v>0</v>
      </c>
      <c r="U1223" s="701">
        <f t="shared" si="805"/>
        <v>0</v>
      </c>
      <c r="V1223" s="693"/>
      <c r="W1223" s="700">
        <f t="shared" si="806"/>
        <v>0</v>
      </c>
      <c r="X1223" s="126">
        <f t="shared" si="806"/>
        <v>0</v>
      </c>
      <c r="Y1223" s="696">
        <f t="shared" si="775"/>
        <v>0</v>
      </c>
      <c r="Z1223" s="128">
        <f t="shared" si="776"/>
        <v>0</v>
      </c>
      <c r="AA1223" s="127"/>
      <c r="AB1223" s="123">
        <f t="shared" si="807"/>
        <v>0</v>
      </c>
      <c r="AC1223" s="121">
        <f t="shared" si="807"/>
        <v>0</v>
      </c>
      <c r="AD1223" s="121">
        <f t="shared" si="807"/>
        <v>0</v>
      </c>
      <c r="AE1223" s="121">
        <f t="shared" si="807"/>
        <v>0</v>
      </c>
      <c r="AF1223" s="121">
        <f t="shared" si="807"/>
        <v>0</v>
      </c>
      <c r="AG1223" s="121">
        <f t="shared" si="807"/>
        <v>0</v>
      </c>
      <c r="AH1223" s="121">
        <f t="shared" si="807"/>
        <v>0</v>
      </c>
      <c r="AI1223" s="121">
        <f t="shared" si="807"/>
        <v>0</v>
      </c>
      <c r="AJ1223" s="121">
        <f t="shared" si="807"/>
        <v>0</v>
      </c>
      <c r="AK1223" s="121">
        <f t="shared" si="807"/>
        <v>0</v>
      </c>
      <c r="AL1223" s="121">
        <f t="shared" si="807"/>
        <v>0</v>
      </c>
      <c r="AM1223" s="121">
        <f t="shared" si="807"/>
        <v>0</v>
      </c>
      <c r="AN1223" s="121">
        <f t="shared" si="807"/>
        <v>0</v>
      </c>
      <c r="AO1223" s="701">
        <f t="shared" si="807"/>
        <v>0</v>
      </c>
      <c r="AP1223" s="122"/>
      <c r="AQ1223" s="123">
        <f t="shared" si="808"/>
        <v>0</v>
      </c>
      <c r="AR1223" s="121">
        <f t="shared" si="808"/>
        <v>0</v>
      </c>
      <c r="AS1223" s="121">
        <f t="shared" si="808"/>
        <v>0</v>
      </c>
      <c r="AT1223" s="121">
        <f t="shared" si="808"/>
        <v>0</v>
      </c>
      <c r="AU1223" s="121">
        <f t="shared" si="808"/>
        <v>0</v>
      </c>
      <c r="AV1223" s="121">
        <f t="shared" si="808"/>
        <v>0</v>
      </c>
      <c r="AW1223" s="121">
        <f t="shared" si="808"/>
        <v>0</v>
      </c>
      <c r="AX1223" s="121">
        <f t="shared" si="808"/>
        <v>0</v>
      </c>
      <c r="AY1223" s="121">
        <f t="shared" si="808"/>
        <v>0</v>
      </c>
      <c r="AZ1223" s="121">
        <f t="shared" si="808"/>
        <v>0</v>
      </c>
      <c r="BA1223" s="121">
        <f t="shared" si="808"/>
        <v>0</v>
      </c>
      <c r="BB1223" s="121">
        <f t="shared" si="808"/>
        <v>0</v>
      </c>
      <c r="BC1223" s="121">
        <f t="shared" si="808"/>
        <v>0</v>
      </c>
      <c r="BD1223" s="701">
        <f t="shared" si="808"/>
        <v>0</v>
      </c>
      <c r="BE1223" s="693"/>
      <c r="BF1223" s="122">
        <f t="shared" si="777"/>
        <v>0</v>
      </c>
      <c r="BG1223" s="124"/>
      <c r="BH1223" s="122">
        <f t="shared" si="778"/>
        <v>0</v>
      </c>
      <c r="BI1223" s="124"/>
      <c r="BJ1223" s="122">
        <f t="shared" si="779"/>
        <v>0</v>
      </c>
      <c r="BK1223" s="124"/>
      <c r="BL1223" s="125">
        <f t="shared" si="780"/>
        <v>0</v>
      </c>
      <c r="BM1223" s="124"/>
      <c r="BN1223" s="123">
        <f t="shared" si="809"/>
        <v>0</v>
      </c>
      <c r="BO1223" s="126">
        <f t="shared" si="809"/>
        <v>0</v>
      </c>
      <c r="BP1223" s="127"/>
      <c r="BQ1223" s="410"/>
    </row>
    <row r="1224" spans="1:69" s="58" customFormat="1" ht="17.55" hidden="1" customHeight="1">
      <c r="A1224"/>
      <c r="B1224"/>
      <c r="C1224" s="139" t="str">
        <f t="shared" si="773"/>
        <v>H</v>
      </c>
      <c r="D1224" s="130">
        <f t="shared" si="803"/>
        <v>0</v>
      </c>
      <c r="E1224" s="129" t="str">
        <f t="shared" si="799"/>
        <v>Merck</v>
      </c>
      <c r="F1224" s="717"/>
      <c r="G1224" s="123">
        <f t="shared" si="804"/>
        <v>0</v>
      </c>
      <c r="H1224" s="121">
        <f t="shared" si="804"/>
        <v>0</v>
      </c>
      <c r="I1224" s="121">
        <f t="shared" si="804"/>
        <v>0</v>
      </c>
      <c r="J1224" s="121">
        <f t="shared" si="804"/>
        <v>0</v>
      </c>
      <c r="K1224" s="121">
        <f t="shared" si="804"/>
        <v>0</v>
      </c>
      <c r="L1224" s="121">
        <f t="shared" si="804"/>
        <v>0</v>
      </c>
      <c r="M1224" s="121">
        <f t="shared" si="804"/>
        <v>0</v>
      </c>
      <c r="N1224" s="121">
        <f t="shared" si="804"/>
        <v>0</v>
      </c>
      <c r="O1224" s="121">
        <f t="shared" si="804"/>
        <v>0</v>
      </c>
      <c r="P1224" s="126">
        <f t="shared" si="804"/>
        <v>0</v>
      </c>
      <c r="Q1224" s="122"/>
      <c r="R1224" s="408">
        <f t="shared" si="774"/>
        <v>0</v>
      </c>
      <c r="S1224" s="127"/>
      <c r="T1224" s="700">
        <f t="shared" si="805"/>
        <v>0</v>
      </c>
      <c r="U1224" s="701">
        <f t="shared" si="805"/>
        <v>0</v>
      </c>
      <c r="V1224" s="693"/>
      <c r="W1224" s="700">
        <f t="shared" si="806"/>
        <v>0</v>
      </c>
      <c r="X1224" s="126">
        <f t="shared" si="806"/>
        <v>0</v>
      </c>
      <c r="Y1224" s="696">
        <f t="shared" si="775"/>
        <v>0</v>
      </c>
      <c r="Z1224" s="128">
        <f t="shared" si="776"/>
        <v>0</v>
      </c>
      <c r="AA1224" s="127"/>
      <c r="AB1224" s="123">
        <f t="shared" si="807"/>
        <v>0</v>
      </c>
      <c r="AC1224" s="121">
        <f t="shared" si="807"/>
        <v>0</v>
      </c>
      <c r="AD1224" s="121">
        <f t="shared" si="807"/>
        <v>0</v>
      </c>
      <c r="AE1224" s="121">
        <f t="shared" si="807"/>
        <v>0</v>
      </c>
      <c r="AF1224" s="121">
        <f t="shared" si="807"/>
        <v>0</v>
      </c>
      <c r="AG1224" s="121">
        <f t="shared" si="807"/>
        <v>0</v>
      </c>
      <c r="AH1224" s="121">
        <f t="shared" si="807"/>
        <v>0</v>
      </c>
      <c r="AI1224" s="121">
        <f t="shared" si="807"/>
        <v>0</v>
      </c>
      <c r="AJ1224" s="121">
        <f t="shared" si="807"/>
        <v>0</v>
      </c>
      <c r="AK1224" s="121">
        <f t="shared" si="807"/>
        <v>0</v>
      </c>
      <c r="AL1224" s="121">
        <f t="shared" si="807"/>
        <v>0</v>
      </c>
      <c r="AM1224" s="121">
        <f t="shared" si="807"/>
        <v>0</v>
      </c>
      <c r="AN1224" s="121">
        <f t="shared" si="807"/>
        <v>0</v>
      </c>
      <c r="AO1224" s="701">
        <f t="shared" si="807"/>
        <v>0</v>
      </c>
      <c r="AP1224" s="122"/>
      <c r="AQ1224" s="123">
        <f t="shared" si="808"/>
        <v>0</v>
      </c>
      <c r="AR1224" s="121">
        <f t="shared" si="808"/>
        <v>0</v>
      </c>
      <c r="AS1224" s="121">
        <f t="shared" si="808"/>
        <v>0</v>
      </c>
      <c r="AT1224" s="121">
        <f t="shared" si="808"/>
        <v>0</v>
      </c>
      <c r="AU1224" s="121">
        <f t="shared" si="808"/>
        <v>0</v>
      </c>
      <c r="AV1224" s="121">
        <f t="shared" si="808"/>
        <v>0</v>
      </c>
      <c r="AW1224" s="121">
        <f t="shared" si="808"/>
        <v>0</v>
      </c>
      <c r="AX1224" s="121">
        <f t="shared" si="808"/>
        <v>0</v>
      </c>
      <c r="AY1224" s="121">
        <f t="shared" si="808"/>
        <v>0</v>
      </c>
      <c r="AZ1224" s="121">
        <f t="shared" si="808"/>
        <v>0</v>
      </c>
      <c r="BA1224" s="121">
        <f t="shared" si="808"/>
        <v>0</v>
      </c>
      <c r="BB1224" s="121">
        <f t="shared" si="808"/>
        <v>0</v>
      </c>
      <c r="BC1224" s="121">
        <f t="shared" si="808"/>
        <v>0</v>
      </c>
      <c r="BD1224" s="701">
        <f t="shared" si="808"/>
        <v>0</v>
      </c>
      <c r="BE1224" s="693"/>
      <c r="BF1224" s="122">
        <f t="shared" si="777"/>
        <v>0</v>
      </c>
      <c r="BG1224" s="124"/>
      <c r="BH1224" s="122">
        <f t="shared" si="778"/>
        <v>0</v>
      </c>
      <c r="BI1224" s="124"/>
      <c r="BJ1224" s="122">
        <f t="shared" si="779"/>
        <v>0</v>
      </c>
      <c r="BK1224" s="124"/>
      <c r="BL1224" s="125">
        <f t="shared" si="780"/>
        <v>0</v>
      </c>
      <c r="BM1224" s="124"/>
      <c r="BN1224" s="123">
        <f t="shared" si="809"/>
        <v>0</v>
      </c>
      <c r="BO1224" s="126">
        <f t="shared" si="809"/>
        <v>0</v>
      </c>
      <c r="BP1224" s="127"/>
      <c r="BQ1224" s="410"/>
    </row>
    <row r="1225" spans="1:69" s="58" customFormat="1" ht="17.55" hidden="1" customHeight="1">
      <c r="A1225"/>
      <c r="B1225"/>
      <c r="C1225" s="139" t="str">
        <f t="shared" si="773"/>
        <v>H</v>
      </c>
      <c r="D1225" s="130">
        <f t="shared" si="803"/>
        <v>0</v>
      </c>
      <c r="E1225" s="129" t="str">
        <f t="shared" si="799"/>
        <v>Nisso</v>
      </c>
      <c r="F1225" s="717"/>
      <c r="G1225" s="123">
        <f t="shared" si="804"/>
        <v>0</v>
      </c>
      <c r="H1225" s="121">
        <f t="shared" si="804"/>
        <v>0</v>
      </c>
      <c r="I1225" s="121">
        <f t="shared" si="804"/>
        <v>0</v>
      </c>
      <c r="J1225" s="121">
        <f t="shared" si="804"/>
        <v>0</v>
      </c>
      <c r="K1225" s="121">
        <f t="shared" si="804"/>
        <v>0</v>
      </c>
      <c r="L1225" s="121">
        <f t="shared" si="804"/>
        <v>0</v>
      </c>
      <c r="M1225" s="121">
        <f t="shared" si="804"/>
        <v>0</v>
      </c>
      <c r="N1225" s="121">
        <f t="shared" si="804"/>
        <v>0</v>
      </c>
      <c r="O1225" s="121">
        <f t="shared" si="804"/>
        <v>0</v>
      </c>
      <c r="P1225" s="126">
        <f t="shared" si="804"/>
        <v>0</v>
      </c>
      <c r="Q1225" s="122"/>
      <c r="R1225" s="408">
        <f t="shared" si="774"/>
        <v>0</v>
      </c>
      <c r="S1225" s="127"/>
      <c r="T1225" s="700">
        <f t="shared" si="805"/>
        <v>0</v>
      </c>
      <c r="U1225" s="701">
        <f t="shared" si="805"/>
        <v>0</v>
      </c>
      <c r="V1225" s="693"/>
      <c r="W1225" s="700">
        <f t="shared" si="806"/>
        <v>0</v>
      </c>
      <c r="X1225" s="126">
        <f t="shared" si="806"/>
        <v>0</v>
      </c>
      <c r="Y1225" s="696">
        <f t="shared" si="775"/>
        <v>0</v>
      </c>
      <c r="Z1225" s="128">
        <f t="shared" si="776"/>
        <v>0</v>
      </c>
      <c r="AA1225" s="127"/>
      <c r="AB1225" s="123">
        <f t="shared" si="807"/>
        <v>0</v>
      </c>
      <c r="AC1225" s="121">
        <f t="shared" si="807"/>
        <v>0</v>
      </c>
      <c r="AD1225" s="121">
        <f t="shared" si="807"/>
        <v>0</v>
      </c>
      <c r="AE1225" s="121">
        <f t="shared" si="807"/>
        <v>0</v>
      </c>
      <c r="AF1225" s="121">
        <f t="shared" si="807"/>
        <v>0</v>
      </c>
      <c r="AG1225" s="121">
        <f t="shared" si="807"/>
        <v>0</v>
      </c>
      <c r="AH1225" s="121">
        <f t="shared" si="807"/>
        <v>0</v>
      </c>
      <c r="AI1225" s="121">
        <f t="shared" si="807"/>
        <v>0</v>
      </c>
      <c r="AJ1225" s="121">
        <f t="shared" si="807"/>
        <v>0</v>
      </c>
      <c r="AK1225" s="121">
        <f t="shared" si="807"/>
        <v>0</v>
      </c>
      <c r="AL1225" s="121">
        <f t="shared" si="807"/>
        <v>0</v>
      </c>
      <c r="AM1225" s="121">
        <f t="shared" si="807"/>
        <v>0</v>
      </c>
      <c r="AN1225" s="121">
        <f t="shared" si="807"/>
        <v>0</v>
      </c>
      <c r="AO1225" s="701">
        <f t="shared" si="807"/>
        <v>0</v>
      </c>
      <c r="AP1225" s="122"/>
      <c r="AQ1225" s="123">
        <f t="shared" si="808"/>
        <v>0</v>
      </c>
      <c r="AR1225" s="121">
        <f t="shared" si="808"/>
        <v>0</v>
      </c>
      <c r="AS1225" s="121">
        <f t="shared" si="808"/>
        <v>0</v>
      </c>
      <c r="AT1225" s="121">
        <f t="shared" si="808"/>
        <v>0</v>
      </c>
      <c r="AU1225" s="121">
        <f t="shared" si="808"/>
        <v>0</v>
      </c>
      <c r="AV1225" s="121">
        <f t="shared" si="808"/>
        <v>0</v>
      </c>
      <c r="AW1225" s="121">
        <f t="shared" si="808"/>
        <v>0</v>
      </c>
      <c r="AX1225" s="121">
        <f t="shared" si="808"/>
        <v>0</v>
      </c>
      <c r="AY1225" s="121">
        <f t="shared" si="808"/>
        <v>0</v>
      </c>
      <c r="AZ1225" s="121">
        <f t="shared" si="808"/>
        <v>0</v>
      </c>
      <c r="BA1225" s="121">
        <f t="shared" si="808"/>
        <v>0</v>
      </c>
      <c r="BB1225" s="121">
        <f t="shared" si="808"/>
        <v>0</v>
      </c>
      <c r="BC1225" s="121">
        <f t="shared" si="808"/>
        <v>0</v>
      </c>
      <c r="BD1225" s="701">
        <f t="shared" si="808"/>
        <v>0</v>
      </c>
      <c r="BE1225" s="693"/>
      <c r="BF1225" s="122">
        <f t="shared" si="777"/>
        <v>0</v>
      </c>
      <c r="BG1225" s="124"/>
      <c r="BH1225" s="122">
        <f t="shared" si="778"/>
        <v>0</v>
      </c>
      <c r="BI1225" s="124"/>
      <c r="BJ1225" s="122">
        <f t="shared" si="779"/>
        <v>0</v>
      </c>
      <c r="BK1225" s="124"/>
      <c r="BL1225" s="125">
        <f t="shared" si="780"/>
        <v>0</v>
      </c>
      <c r="BM1225" s="124"/>
      <c r="BN1225" s="123">
        <f t="shared" si="809"/>
        <v>0</v>
      </c>
      <c r="BO1225" s="126">
        <f t="shared" si="809"/>
        <v>0</v>
      </c>
      <c r="BP1225" s="127"/>
      <c r="BQ1225" s="410"/>
    </row>
    <row r="1226" spans="1:69" s="58" customFormat="1" ht="17.55" hidden="1" customHeight="1">
      <c r="A1226"/>
      <c r="B1226"/>
      <c r="C1226" s="139" t="str">
        <f t="shared" si="773"/>
        <v>H</v>
      </c>
      <c r="D1226" s="130">
        <f t="shared" si="803"/>
        <v>0</v>
      </c>
      <c r="E1226" s="129" t="str">
        <f t="shared" si="799"/>
        <v>Novaled</v>
      </c>
      <c r="F1226" s="717"/>
      <c r="G1226" s="123">
        <f t="shared" ref="G1226:P1235" si="810">SUMIFS(Share, Y, $E$3, Config, $G$11, P, G$15, LType, $D1226, MSup, $E1226)</f>
        <v>0</v>
      </c>
      <c r="H1226" s="121">
        <f t="shared" si="810"/>
        <v>0</v>
      </c>
      <c r="I1226" s="121">
        <f t="shared" si="810"/>
        <v>0</v>
      </c>
      <c r="J1226" s="121">
        <f t="shared" si="810"/>
        <v>0</v>
      </c>
      <c r="K1226" s="121">
        <f t="shared" si="810"/>
        <v>0</v>
      </c>
      <c r="L1226" s="121">
        <f t="shared" si="810"/>
        <v>0</v>
      </c>
      <c r="M1226" s="121">
        <f t="shared" si="810"/>
        <v>0</v>
      </c>
      <c r="N1226" s="121">
        <f t="shared" si="810"/>
        <v>0</v>
      </c>
      <c r="O1226" s="121">
        <f t="shared" si="810"/>
        <v>0</v>
      </c>
      <c r="P1226" s="126">
        <f t="shared" si="810"/>
        <v>0</v>
      </c>
      <c r="Q1226" s="122"/>
      <c r="R1226" s="408">
        <f t="shared" si="774"/>
        <v>0</v>
      </c>
      <c r="S1226" s="127"/>
      <c r="T1226" s="700">
        <f t="shared" si="805"/>
        <v>0</v>
      </c>
      <c r="U1226" s="701">
        <f t="shared" si="805"/>
        <v>0</v>
      </c>
      <c r="V1226" s="693"/>
      <c r="W1226" s="700">
        <f t="shared" si="806"/>
        <v>0</v>
      </c>
      <c r="X1226" s="126">
        <f t="shared" si="806"/>
        <v>0</v>
      </c>
      <c r="Y1226" s="696">
        <f t="shared" si="775"/>
        <v>0</v>
      </c>
      <c r="Z1226" s="128">
        <f t="shared" si="776"/>
        <v>0</v>
      </c>
      <c r="AA1226" s="127"/>
      <c r="AB1226" s="123">
        <f t="shared" ref="AB1226:AO1235" si="811">SUMIFS(Share, Y, $E$3, Config, $AB$11, P, AB$15, LType, $D1226, MSup, $E1226)</f>
        <v>0</v>
      </c>
      <c r="AC1226" s="121">
        <f t="shared" si="811"/>
        <v>0</v>
      </c>
      <c r="AD1226" s="121">
        <f t="shared" si="811"/>
        <v>0</v>
      </c>
      <c r="AE1226" s="121">
        <f t="shared" si="811"/>
        <v>0</v>
      </c>
      <c r="AF1226" s="121">
        <f t="shared" si="811"/>
        <v>0</v>
      </c>
      <c r="AG1226" s="121">
        <f t="shared" si="811"/>
        <v>0</v>
      </c>
      <c r="AH1226" s="121">
        <f t="shared" si="811"/>
        <v>0</v>
      </c>
      <c r="AI1226" s="121">
        <f t="shared" si="811"/>
        <v>0</v>
      </c>
      <c r="AJ1226" s="121">
        <f t="shared" si="811"/>
        <v>0</v>
      </c>
      <c r="AK1226" s="121">
        <f t="shared" si="811"/>
        <v>0</v>
      </c>
      <c r="AL1226" s="121">
        <f t="shared" si="811"/>
        <v>0</v>
      </c>
      <c r="AM1226" s="121">
        <f t="shared" si="811"/>
        <v>0</v>
      </c>
      <c r="AN1226" s="121">
        <f t="shared" si="811"/>
        <v>0</v>
      </c>
      <c r="AO1226" s="701">
        <f t="shared" si="811"/>
        <v>0</v>
      </c>
      <c r="AP1226" s="122"/>
      <c r="AQ1226" s="123">
        <f t="shared" ref="AQ1226:BD1235" si="812">SUMIFS(Share, Y, $E$3, Config, $AQ$11, P, AQ$15, LType, $D1226, MSup, $E1226)</f>
        <v>0</v>
      </c>
      <c r="AR1226" s="121">
        <f t="shared" si="812"/>
        <v>0</v>
      </c>
      <c r="AS1226" s="121">
        <f t="shared" si="812"/>
        <v>0</v>
      </c>
      <c r="AT1226" s="121">
        <f t="shared" si="812"/>
        <v>0</v>
      </c>
      <c r="AU1226" s="121">
        <f t="shared" si="812"/>
        <v>0</v>
      </c>
      <c r="AV1226" s="121">
        <f t="shared" si="812"/>
        <v>0</v>
      </c>
      <c r="AW1226" s="121">
        <f t="shared" si="812"/>
        <v>0</v>
      </c>
      <c r="AX1226" s="121">
        <f t="shared" si="812"/>
        <v>0</v>
      </c>
      <c r="AY1226" s="121">
        <f t="shared" si="812"/>
        <v>0</v>
      </c>
      <c r="AZ1226" s="121">
        <f t="shared" si="812"/>
        <v>0</v>
      </c>
      <c r="BA1226" s="121">
        <f t="shared" si="812"/>
        <v>0</v>
      </c>
      <c r="BB1226" s="121">
        <f t="shared" si="812"/>
        <v>0</v>
      </c>
      <c r="BC1226" s="121">
        <f t="shared" si="812"/>
        <v>0</v>
      </c>
      <c r="BD1226" s="701">
        <f t="shared" si="812"/>
        <v>0</v>
      </c>
      <c r="BE1226" s="693"/>
      <c r="BF1226" s="122">
        <f t="shared" si="777"/>
        <v>0</v>
      </c>
      <c r="BG1226" s="124"/>
      <c r="BH1226" s="122">
        <f t="shared" si="778"/>
        <v>0</v>
      </c>
      <c r="BI1226" s="124"/>
      <c r="BJ1226" s="122">
        <f t="shared" si="779"/>
        <v>0</v>
      </c>
      <c r="BK1226" s="124"/>
      <c r="BL1226" s="125">
        <f t="shared" si="780"/>
        <v>0</v>
      </c>
      <c r="BM1226" s="124"/>
      <c r="BN1226" s="123">
        <f t="shared" si="809"/>
        <v>0</v>
      </c>
      <c r="BO1226" s="126">
        <f t="shared" si="809"/>
        <v>0</v>
      </c>
      <c r="BP1226" s="127"/>
      <c r="BQ1226" s="410"/>
    </row>
    <row r="1227" spans="1:69" s="58" customFormat="1" ht="17.55" hidden="1" customHeight="1">
      <c r="A1227"/>
      <c r="B1227"/>
      <c r="C1227" s="139" t="str">
        <f t="shared" si="773"/>
        <v>H</v>
      </c>
      <c r="D1227" s="130">
        <f t="shared" si="803"/>
        <v>0</v>
      </c>
      <c r="E1227" s="129" t="str">
        <f t="shared" si="799"/>
        <v>NSCC</v>
      </c>
      <c r="F1227" s="717"/>
      <c r="G1227" s="123">
        <f t="shared" si="810"/>
        <v>0</v>
      </c>
      <c r="H1227" s="121">
        <f t="shared" si="810"/>
        <v>0</v>
      </c>
      <c r="I1227" s="121">
        <f t="shared" si="810"/>
        <v>0</v>
      </c>
      <c r="J1227" s="121">
        <f t="shared" si="810"/>
        <v>0</v>
      </c>
      <c r="K1227" s="121">
        <f t="shared" si="810"/>
        <v>0</v>
      </c>
      <c r="L1227" s="121">
        <f t="shared" si="810"/>
        <v>0</v>
      </c>
      <c r="M1227" s="121">
        <f t="shared" si="810"/>
        <v>0</v>
      </c>
      <c r="N1227" s="121">
        <f t="shared" si="810"/>
        <v>0</v>
      </c>
      <c r="O1227" s="121">
        <f t="shared" si="810"/>
        <v>0</v>
      </c>
      <c r="P1227" s="126">
        <f t="shared" si="810"/>
        <v>0</v>
      </c>
      <c r="Q1227" s="122"/>
      <c r="R1227" s="408">
        <f t="shared" si="774"/>
        <v>0</v>
      </c>
      <c r="S1227" s="127"/>
      <c r="T1227" s="700">
        <f t="shared" si="805"/>
        <v>0</v>
      </c>
      <c r="U1227" s="701">
        <f t="shared" si="805"/>
        <v>0</v>
      </c>
      <c r="V1227" s="693"/>
      <c r="W1227" s="700">
        <f t="shared" si="806"/>
        <v>0</v>
      </c>
      <c r="X1227" s="126">
        <f t="shared" si="806"/>
        <v>0</v>
      </c>
      <c r="Y1227" s="696">
        <f t="shared" si="775"/>
        <v>0</v>
      </c>
      <c r="Z1227" s="128">
        <f t="shared" si="776"/>
        <v>0</v>
      </c>
      <c r="AA1227" s="127"/>
      <c r="AB1227" s="123">
        <f t="shared" si="811"/>
        <v>0</v>
      </c>
      <c r="AC1227" s="121">
        <f t="shared" si="811"/>
        <v>0</v>
      </c>
      <c r="AD1227" s="121">
        <f t="shared" si="811"/>
        <v>0</v>
      </c>
      <c r="AE1227" s="121">
        <f t="shared" si="811"/>
        <v>0</v>
      </c>
      <c r="AF1227" s="121">
        <f t="shared" si="811"/>
        <v>0</v>
      </c>
      <c r="AG1227" s="121">
        <f t="shared" si="811"/>
        <v>0</v>
      </c>
      <c r="AH1227" s="121">
        <f t="shared" si="811"/>
        <v>0</v>
      </c>
      <c r="AI1227" s="121">
        <f t="shared" si="811"/>
        <v>0</v>
      </c>
      <c r="AJ1227" s="121">
        <f t="shared" si="811"/>
        <v>0</v>
      </c>
      <c r="AK1227" s="121">
        <f t="shared" si="811"/>
        <v>0</v>
      </c>
      <c r="AL1227" s="121">
        <f t="shared" si="811"/>
        <v>0</v>
      </c>
      <c r="AM1227" s="121">
        <f t="shared" si="811"/>
        <v>0</v>
      </c>
      <c r="AN1227" s="121">
        <f t="shared" si="811"/>
        <v>0</v>
      </c>
      <c r="AO1227" s="701">
        <f t="shared" si="811"/>
        <v>0</v>
      </c>
      <c r="AP1227" s="122"/>
      <c r="AQ1227" s="123">
        <f t="shared" si="812"/>
        <v>0</v>
      </c>
      <c r="AR1227" s="121">
        <f t="shared" si="812"/>
        <v>0</v>
      </c>
      <c r="AS1227" s="121">
        <f t="shared" si="812"/>
        <v>0</v>
      </c>
      <c r="AT1227" s="121">
        <f t="shared" si="812"/>
        <v>0</v>
      </c>
      <c r="AU1227" s="121">
        <f t="shared" si="812"/>
        <v>0</v>
      </c>
      <c r="AV1227" s="121">
        <f t="shared" si="812"/>
        <v>0</v>
      </c>
      <c r="AW1227" s="121">
        <f t="shared" si="812"/>
        <v>0</v>
      </c>
      <c r="AX1227" s="121">
        <f t="shared" si="812"/>
        <v>0</v>
      </c>
      <c r="AY1227" s="121">
        <f t="shared" si="812"/>
        <v>0</v>
      </c>
      <c r="AZ1227" s="121">
        <f t="shared" si="812"/>
        <v>0</v>
      </c>
      <c r="BA1227" s="121">
        <f t="shared" si="812"/>
        <v>0</v>
      </c>
      <c r="BB1227" s="121">
        <f t="shared" si="812"/>
        <v>0</v>
      </c>
      <c r="BC1227" s="121">
        <f t="shared" si="812"/>
        <v>0</v>
      </c>
      <c r="BD1227" s="701">
        <f t="shared" si="812"/>
        <v>0</v>
      </c>
      <c r="BE1227" s="693"/>
      <c r="BF1227" s="122">
        <f t="shared" si="777"/>
        <v>0</v>
      </c>
      <c r="BG1227" s="124"/>
      <c r="BH1227" s="122">
        <f t="shared" si="778"/>
        <v>0</v>
      </c>
      <c r="BI1227" s="124"/>
      <c r="BJ1227" s="122">
        <f t="shared" si="779"/>
        <v>0</v>
      </c>
      <c r="BK1227" s="124"/>
      <c r="BL1227" s="125">
        <f t="shared" si="780"/>
        <v>0</v>
      </c>
      <c r="BM1227" s="124"/>
      <c r="BN1227" s="123">
        <f t="shared" si="809"/>
        <v>0</v>
      </c>
      <c r="BO1227" s="126">
        <f t="shared" si="809"/>
        <v>0</v>
      </c>
      <c r="BP1227" s="127"/>
      <c r="BQ1227" s="410"/>
    </row>
    <row r="1228" spans="1:69" s="58" customFormat="1" ht="17.55" hidden="1" customHeight="1">
      <c r="A1228"/>
      <c r="B1228"/>
      <c r="C1228" s="139" t="str">
        <f t="shared" si="773"/>
        <v>H</v>
      </c>
      <c r="D1228" s="130">
        <f t="shared" si="803"/>
        <v>0</v>
      </c>
      <c r="E1228" s="129" t="str">
        <f t="shared" si="799"/>
        <v>P&amp;H Tech</v>
      </c>
      <c r="F1228" s="717"/>
      <c r="G1228" s="123">
        <f t="shared" si="810"/>
        <v>0</v>
      </c>
      <c r="H1228" s="121">
        <f t="shared" si="810"/>
        <v>0</v>
      </c>
      <c r="I1228" s="121">
        <f t="shared" si="810"/>
        <v>0</v>
      </c>
      <c r="J1228" s="121">
        <f t="shared" si="810"/>
        <v>0</v>
      </c>
      <c r="K1228" s="121">
        <f t="shared" si="810"/>
        <v>0</v>
      </c>
      <c r="L1228" s="121">
        <f t="shared" si="810"/>
        <v>0</v>
      </c>
      <c r="M1228" s="121">
        <f t="shared" si="810"/>
        <v>0</v>
      </c>
      <c r="N1228" s="121">
        <f t="shared" si="810"/>
        <v>0</v>
      </c>
      <c r="O1228" s="121">
        <f t="shared" si="810"/>
        <v>0</v>
      </c>
      <c r="P1228" s="126">
        <f t="shared" si="810"/>
        <v>0</v>
      </c>
      <c r="Q1228" s="122"/>
      <c r="R1228" s="408">
        <f t="shared" si="774"/>
        <v>0</v>
      </c>
      <c r="S1228" s="127"/>
      <c r="T1228" s="700">
        <f t="shared" si="805"/>
        <v>0</v>
      </c>
      <c r="U1228" s="701">
        <f t="shared" si="805"/>
        <v>0</v>
      </c>
      <c r="V1228" s="693"/>
      <c r="W1228" s="700">
        <f t="shared" si="806"/>
        <v>0</v>
      </c>
      <c r="X1228" s="126">
        <f t="shared" si="806"/>
        <v>0</v>
      </c>
      <c r="Y1228" s="696">
        <f t="shared" si="775"/>
        <v>0</v>
      </c>
      <c r="Z1228" s="128">
        <f t="shared" si="776"/>
        <v>0</v>
      </c>
      <c r="AA1228" s="127"/>
      <c r="AB1228" s="123">
        <f t="shared" si="811"/>
        <v>0</v>
      </c>
      <c r="AC1228" s="121">
        <f t="shared" si="811"/>
        <v>0</v>
      </c>
      <c r="AD1228" s="121">
        <f t="shared" si="811"/>
        <v>0</v>
      </c>
      <c r="AE1228" s="121">
        <f t="shared" si="811"/>
        <v>0</v>
      </c>
      <c r="AF1228" s="121">
        <f t="shared" si="811"/>
        <v>0</v>
      </c>
      <c r="AG1228" s="121">
        <f t="shared" si="811"/>
        <v>0</v>
      </c>
      <c r="AH1228" s="121">
        <f t="shared" si="811"/>
        <v>0</v>
      </c>
      <c r="AI1228" s="121">
        <f t="shared" si="811"/>
        <v>0</v>
      </c>
      <c r="AJ1228" s="121">
        <f t="shared" si="811"/>
        <v>0</v>
      </c>
      <c r="AK1228" s="121">
        <f t="shared" si="811"/>
        <v>0</v>
      </c>
      <c r="AL1228" s="121">
        <f t="shared" si="811"/>
        <v>0</v>
      </c>
      <c r="AM1228" s="121">
        <f t="shared" si="811"/>
        <v>0</v>
      </c>
      <c r="AN1228" s="121">
        <f t="shared" si="811"/>
        <v>0</v>
      </c>
      <c r="AO1228" s="701">
        <f t="shared" si="811"/>
        <v>0</v>
      </c>
      <c r="AP1228" s="122"/>
      <c r="AQ1228" s="123">
        <f t="shared" si="812"/>
        <v>0</v>
      </c>
      <c r="AR1228" s="121">
        <f t="shared" si="812"/>
        <v>0</v>
      </c>
      <c r="AS1228" s="121">
        <f t="shared" si="812"/>
        <v>0</v>
      </c>
      <c r="AT1228" s="121">
        <f t="shared" si="812"/>
        <v>0</v>
      </c>
      <c r="AU1228" s="121">
        <f t="shared" si="812"/>
        <v>0</v>
      </c>
      <c r="AV1228" s="121">
        <f t="shared" si="812"/>
        <v>0</v>
      </c>
      <c r="AW1228" s="121">
        <f t="shared" si="812"/>
        <v>0</v>
      </c>
      <c r="AX1228" s="121">
        <f t="shared" si="812"/>
        <v>0</v>
      </c>
      <c r="AY1228" s="121">
        <f t="shared" si="812"/>
        <v>0</v>
      </c>
      <c r="AZ1228" s="121">
        <f t="shared" si="812"/>
        <v>0</v>
      </c>
      <c r="BA1228" s="121">
        <f t="shared" si="812"/>
        <v>0</v>
      </c>
      <c r="BB1228" s="121">
        <f t="shared" si="812"/>
        <v>0</v>
      </c>
      <c r="BC1228" s="121">
        <f t="shared" si="812"/>
        <v>0</v>
      </c>
      <c r="BD1228" s="701">
        <f t="shared" si="812"/>
        <v>0</v>
      </c>
      <c r="BE1228" s="693"/>
      <c r="BF1228" s="122">
        <f t="shared" si="777"/>
        <v>0</v>
      </c>
      <c r="BG1228" s="124"/>
      <c r="BH1228" s="122">
        <f t="shared" si="778"/>
        <v>0</v>
      </c>
      <c r="BI1228" s="124"/>
      <c r="BJ1228" s="122">
        <f t="shared" si="779"/>
        <v>0</v>
      </c>
      <c r="BK1228" s="124"/>
      <c r="BL1228" s="125">
        <f t="shared" si="780"/>
        <v>0</v>
      </c>
      <c r="BM1228" s="124"/>
      <c r="BN1228" s="123">
        <f t="shared" si="809"/>
        <v>0</v>
      </c>
      <c r="BO1228" s="126">
        <f t="shared" si="809"/>
        <v>0</v>
      </c>
      <c r="BP1228" s="127"/>
      <c r="BQ1228" s="410"/>
    </row>
    <row r="1229" spans="1:69" s="58" customFormat="1" ht="17.55" hidden="1" customHeight="1">
      <c r="A1229"/>
      <c r="B1229"/>
      <c r="C1229" s="139" t="str">
        <f t="shared" si="773"/>
        <v>H</v>
      </c>
      <c r="D1229" s="130">
        <f t="shared" si="803"/>
        <v>0</v>
      </c>
      <c r="E1229" s="129" t="str">
        <f t="shared" si="799"/>
        <v>Samsung SDI</v>
      </c>
      <c r="F1229" s="717"/>
      <c r="G1229" s="123">
        <f t="shared" si="810"/>
        <v>0</v>
      </c>
      <c r="H1229" s="121">
        <f t="shared" si="810"/>
        <v>0</v>
      </c>
      <c r="I1229" s="121">
        <f t="shared" si="810"/>
        <v>0</v>
      </c>
      <c r="J1229" s="121">
        <f t="shared" si="810"/>
        <v>0</v>
      </c>
      <c r="K1229" s="121">
        <f t="shared" si="810"/>
        <v>0</v>
      </c>
      <c r="L1229" s="121">
        <f t="shared" si="810"/>
        <v>0</v>
      </c>
      <c r="M1229" s="121">
        <f t="shared" si="810"/>
        <v>0</v>
      </c>
      <c r="N1229" s="121">
        <f t="shared" si="810"/>
        <v>0</v>
      </c>
      <c r="O1229" s="121">
        <f t="shared" si="810"/>
        <v>0</v>
      </c>
      <c r="P1229" s="126">
        <f t="shared" si="810"/>
        <v>0</v>
      </c>
      <c r="Q1229" s="122"/>
      <c r="R1229" s="408">
        <f t="shared" si="774"/>
        <v>0</v>
      </c>
      <c r="S1229" s="127"/>
      <c r="T1229" s="700">
        <f t="shared" si="805"/>
        <v>0</v>
      </c>
      <c r="U1229" s="701">
        <f t="shared" si="805"/>
        <v>0</v>
      </c>
      <c r="V1229" s="693"/>
      <c r="W1229" s="700">
        <f t="shared" si="806"/>
        <v>0</v>
      </c>
      <c r="X1229" s="126">
        <f t="shared" si="806"/>
        <v>0</v>
      </c>
      <c r="Y1229" s="696">
        <f t="shared" si="775"/>
        <v>0</v>
      </c>
      <c r="Z1229" s="128">
        <f t="shared" si="776"/>
        <v>0</v>
      </c>
      <c r="AA1229" s="127"/>
      <c r="AB1229" s="123">
        <f t="shared" si="811"/>
        <v>0</v>
      </c>
      <c r="AC1229" s="121">
        <f t="shared" si="811"/>
        <v>0</v>
      </c>
      <c r="AD1229" s="121">
        <f t="shared" si="811"/>
        <v>0</v>
      </c>
      <c r="AE1229" s="121">
        <f t="shared" si="811"/>
        <v>0</v>
      </c>
      <c r="AF1229" s="121">
        <f t="shared" si="811"/>
        <v>0</v>
      </c>
      <c r="AG1229" s="121">
        <f t="shared" si="811"/>
        <v>0</v>
      </c>
      <c r="AH1229" s="121">
        <f t="shared" si="811"/>
        <v>0</v>
      </c>
      <c r="AI1229" s="121">
        <f t="shared" si="811"/>
        <v>0</v>
      </c>
      <c r="AJ1229" s="121">
        <f t="shared" si="811"/>
        <v>0</v>
      </c>
      <c r="AK1229" s="121">
        <f t="shared" si="811"/>
        <v>0</v>
      </c>
      <c r="AL1229" s="121">
        <f t="shared" si="811"/>
        <v>0</v>
      </c>
      <c r="AM1229" s="121">
        <f t="shared" si="811"/>
        <v>0</v>
      </c>
      <c r="AN1229" s="121">
        <f t="shared" si="811"/>
        <v>0</v>
      </c>
      <c r="AO1229" s="701">
        <f t="shared" si="811"/>
        <v>0</v>
      </c>
      <c r="AP1229" s="122"/>
      <c r="AQ1229" s="123">
        <f t="shared" si="812"/>
        <v>0</v>
      </c>
      <c r="AR1229" s="121">
        <f t="shared" si="812"/>
        <v>0</v>
      </c>
      <c r="AS1229" s="121">
        <f t="shared" si="812"/>
        <v>0</v>
      </c>
      <c r="AT1229" s="121">
        <f t="shared" si="812"/>
        <v>0</v>
      </c>
      <c r="AU1229" s="121">
        <f t="shared" si="812"/>
        <v>0</v>
      </c>
      <c r="AV1229" s="121">
        <f t="shared" si="812"/>
        <v>0</v>
      </c>
      <c r="AW1229" s="121">
        <f t="shared" si="812"/>
        <v>0</v>
      </c>
      <c r="AX1229" s="121">
        <f t="shared" si="812"/>
        <v>0</v>
      </c>
      <c r="AY1229" s="121">
        <f t="shared" si="812"/>
        <v>0</v>
      </c>
      <c r="AZ1229" s="121">
        <f t="shared" si="812"/>
        <v>0</v>
      </c>
      <c r="BA1229" s="121">
        <f t="shared" si="812"/>
        <v>0</v>
      </c>
      <c r="BB1229" s="121">
        <f t="shared" si="812"/>
        <v>0</v>
      </c>
      <c r="BC1229" s="121">
        <f t="shared" si="812"/>
        <v>0</v>
      </c>
      <c r="BD1229" s="701">
        <f t="shared" si="812"/>
        <v>0</v>
      </c>
      <c r="BE1229" s="693"/>
      <c r="BF1229" s="122">
        <f t="shared" si="777"/>
        <v>0</v>
      </c>
      <c r="BG1229" s="124"/>
      <c r="BH1229" s="122">
        <f t="shared" si="778"/>
        <v>0</v>
      </c>
      <c r="BI1229" s="124"/>
      <c r="BJ1229" s="122">
        <f t="shared" si="779"/>
        <v>0</v>
      </c>
      <c r="BK1229" s="124"/>
      <c r="BL1229" s="125">
        <f t="shared" si="780"/>
        <v>0</v>
      </c>
      <c r="BM1229" s="124"/>
      <c r="BN1229" s="123">
        <f t="shared" si="809"/>
        <v>0</v>
      </c>
      <c r="BO1229" s="126">
        <f t="shared" si="809"/>
        <v>0</v>
      </c>
      <c r="BP1229" s="127"/>
      <c r="BQ1229" s="410"/>
    </row>
    <row r="1230" spans="1:69" s="131" customFormat="1" ht="17.55" hidden="1" customHeight="1">
      <c r="A1230" s="83"/>
      <c r="C1230" s="139" t="str">
        <f t="shared" si="773"/>
        <v>H</v>
      </c>
      <c r="D1230" s="130">
        <f t="shared" si="803"/>
        <v>0</v>
      </c>
      <c r="E1230" s="129" t="str">
        <f t="shared" ref="E1230:E1239" si="813">E1195</f>
        <v>SFC</v>
      </c>
      <c r="F1230" s="717"/>
      <c r="G1230" s="123">
        <f t="shared" si="810"/>
        <v>0</v>
      </c>
      <c r="H1230" s="121">
        <f t="shared" si="810"/>
        <v>0</v>
      </c>
      <c r="I1230" s="121">
        <f t="shared" si="810"/>
        <v>0</v>
      </c>
      <c r="J1230" s="121">
        <f t="shared" si="810"/>
        <v>0</v>
      </c>
      <c r="K1230" s="121">
        <f t="shared" si="810"/>
        <v>0</v>
      </c>
      <c r="L1230" s="121">
        <f t="shared" si="810"/>
        <v>0</v>
      </c>
      <c r="M1230" s="121">
        <f t="shared" si="810"/>
        <v>0</v>
      </c>
      <c r="N1230" s="121">
        <f t="shared" si="810"/>
        <v>0</v>
      </c>
      <c r="O1230" s="121">
        <f t="shared" si="810"/>
        <v>0</v>
      </c>
      <c r="P1230" s="126">
        <f t="shared" si="810"/>
        <v>0</v>
      </c>
      <c r="Q1230" s="122"/>
      <c r="R1230" s="408">
        <f t="shared" si="774"/>
        <v>0</v>
      </c>
      <c r="S1230" s="693"/>
      <c r="T1230" s="700">
        <f t="shared" si="805"/>
        <v>0</v>
      </c>
      <c r="U1230" s="701">
        <f t="shared" si="805"/>
        <v>0</v>
      </c>
      <c r="V1230" s="693"/>
      <c r="W1230" s="700">
        <f t="shared" si="806"/>
        <v>0</v>
      </c>
      <c r="X1230" s="126">
        <f t="shared" si="806"/>
        <v>0</v>
      </c>
      <c r="Y1230" s="696">
        <f t="shared" si="775"/>
        <v>0</v>
      </c>
      <c r="Z1230" s="408">
        <f t="shared" si="776"/>
        <v>0</v>
      </c>
      <c r="AA1230" s="127"/>
      <c r="AB1230" s="123">
        <f t="shared" si="811"/>
        <v>0</v>
      </c>
      <c r="AC1230" s="121">
        <f t="shared" si="811"/>
        <v>0</v>
      </c>
      <c r="AD1230" s="121">
        <f t="shared" si="811"/>
        <v>0</v>
      </c>
      <c r="AE1230" s="121">
        <f t="shared" si="811"/>
        <v>0</v>
      </c>
      <c r="AF1230" s="121">
        <f t="shared" si="811"/>
        <v>0</v>
      </c>
      <c r="AG1230" s="121">
        <f t="shared" si="811"/>
        <v>0</v>
      </c>
      <c r="AH1230" s="121">
        <f t="shared" si="811"/>
        <v>0</v>
      </c>
      <c r="AI1230" s="121">
        <f t="shared" si="811"/>
        <v>0</v>
      </c>
      <c r="AJ1230" s="121">
        <f t="shared" si="811"/>
        <v>0</v>
      </c>
      <c r="AK1230" s="121">
        <f t="shared" si="811"/>
        <v>0</v>
      </c>
      <c r="AL1230" s="121">
        <f t="shared" si="811"/>
        <v>0</v>
      </c>
      <c r="AM1230" s="121">
        <f t="shared" si="811"/>
        <v>0</v>
      </c>
      <c r="AN1230" s="121">
        <f t="shared" si="811"/>
        <v>0</v>
      </c>
      <c r="AO1230" s="701">
        <f t="shared" si="811"/>
        <v>0</v>
      </c>
      <c r="AP1230" s="122"/>
      <c r="AQ1230" s="123">
        <f t="shared" si="812"/>
        <v>0</v>
      </c>
      <c r="AR1230" s="121">
        <f t="shared" si="812"/>
        <v>0</v>
      </c>
      <c r="AS1230" s="121">
        <f t="shared" si="812"/>
        <v>0</v>
      </c>
      <c r="AT1230" s="121">
        <f t="shared" si="812"/>
        <v>0</v>
      </c>
      <c r="AU1230" s="121">
        <f t="shared" si="812"/>
        <v>0</v>
      </c>
      <c r="AV1230" s="121">
        <f t="shared" si="812"/>
        <v>0</v>
      </c>
      <c r="AW1230" s="121">
        <f t="shared" si="812"/>
        <v>0</v>
      </c>
      <c r="AX1230" s="121">
        <f t="shared" si="812"/>
        <v>0</v>
      </c>
      <c r="AY1230" s="121">
        <f t="shared" si="812"/>
        <v>0</v>
      </c>
      <c r="AZ1230" s="121">
        <f t="shared" si="812"/>
        <v>0</v>
      </c>
      <c r="BA1230" s="121">
        <f t="shared" si="812"/>
        <v>0</v>
      </c>
      <c r="BB1230" s="121">
        <f t="shared" si="812"/>
        <v>0</v>
      </c>
      <c r="BC1230" s="121">
        <f t="shared" si="812"/>
        <v>0</v>
      </c>
      <c r="BD1230" s="701">
        <f t="shared" si="812"/>
        <v>0</v>
      </c>
      <c r="BE1230" s="693"/>
      <c r="BF1230" s="122">
        <f t="shared" si="777"/>
        <v>0</v>
      </c>
      <c r="BG1230" s="124"/>
      <c r="BH1230" s="122">
        <f t="shared" si="778"/>
        <v>0</v>
      </c>
      <c r="BI1230" s="124"/>
      <c r="BJ1230" s="122">
        <f t="shared" si="779"/>
        <v>0</v>
      </c>
      <c r="BK1230" s="124"/>
      <c r="BL1230" s="125">
        <f t="shared" si="780"/>
        <v>0</v>
      </c>
      <c r="BM1230" s="124"/>
      <c r="BN1230" s="123">
        <f t="shared" si="809"/>
        <v>0</v>
      </c>
      <c r="BO1230" s="126">
        <f t="shared" si="809"/>
        <v>0</v>
      </c>
      <c r="BP1230" s="127"/>
      <c r="BQ1230" s="409"/>
    </row>
    <row r="1231" spans="1:69" s="131" customFormat="1" ht="17.55" hidden="1" customHeight="1">
      <c r="A1231" s="83"/>
      <c r="C1231" s="139" t="str">
        <f t="shared" si="773"/>
        <v>H</v>
      </c>
      <c r="D1231" s="130">
        <f t="shared" si="803"/>
        <v>0</v>
      </c>
      <c r="E1231" s="129" t="str">
        <f t="shared" si="813"/>
        <v>SK JNC</v>
      </c>
      <c r="F1231" s="717"/>
      <c r="G1231" s="123">
        <f t="shared" si="810"/>
        <v>0</v>
      </c>
      <c r="H1231" s="121">
        <f t="shared" si="810"/>
        <v>0</v>
      </c>
      <c r="I1231" s="121">
        <f t="shared" si="810"/>
        <v>0</v>
      </c>
      <c r="J1231" s="121">
        <f t="shared" si="810"/>
        <v>0</v>
      </c>
      <c r="K1231" s="121">
        <f t="shared" si="810"/>
        <v>0</v>
      </c>
      <c r="L1231" s="121">
        <f t="shared" si="810"/>
        <v>0</v>
      </c>
      <c r="M1231" s="121">
        <f t="shared" si="810"/>
        <v>0</v>
      </c>
      <c r="N1231" s="121">
        <f t="shared" si="810"/>
        <v>0</v>
      </c>
      <c r="O1231" s="121">
        <f t="shared" si="810"/>
        <v>0</v>
      </c>
      <c r="P1231" s="126">
        <f t="shared" si="810"/>
        <v>0</v>
      </c>
      <c r="Q1231" s="122"/>
      <c r="R1231" s="408">
        <f t="shared" si="774"/>
        <v>0</v>
      </c>
      <c r="S1231" s="693"/>
      <c r="T1231" s="700">
        <f t="shared" si="805"/>
        <v>0</v>
      </c>
      <c r="U1231" s="701">
        <f t="shared" si="805"/>
        <v>0</v>
      </c>
      <c r="V1231" s="693"/>
      <c r="W1231" s="700">
        <f t="shared" si="806"/>
        <v>0</v>
      </c>
      <c r="X1231" s="126">
        <f t="shared" si="806"/>
        <v>0</v>
      </c>
      <c r="Y1231" s="696">
        <f t="shared" si="775"/>
        <v>0</v>
      </c>
      <c r="Z1231" s="408">
        <f t="shared" si="776"/>
        <v>0</v>
      </c>
      <c r="AA1231" s="127"/>
      <c r="AB1231" s="123">
        <f t="shared" si="811"/>
        <v>0</v>
      </c>
      <c r="AC1231" s="121">
        <f t="shared" si="811"/>
        <v>0</v>
      </c>
      <c r="AD1231" s="121">
        <f t="shared" si="811"/>
        <v>0</v>
      </c>
      <c r="AE1231" s="121">
        <f t="shared" si="811"/>
        <v>0</v>
      </c>
      <c r="AF1231" s="121">
        <f t="shared" si="811"/>
        <v>0</v>
      </c>
      <c r="AG1231" s="121">
        <f t="shared" si="811"/>
        <v>0</v>
      </c>
      <c r="AH1231" s="121">
        <f t="shared" si="811"/>
        <v>0</v>
      </c>
      <c r="AI1231" s="121">
        <f t="shared" si="811"/>
        <v>0</v>
      </c>
      <c r="AJ1231" s="121">
        <f t="shared" si="811"/>
        <v>0</v>
      </c>
      <c r="AK1231" s="121">
        <f t="shared" si="811"/>
        <v>0</v>
      </c>
      <c r="AL1231" s="121">
        <f t="shared" si="811"/>
        <v>0</v>
      </c>
      <c r="AM1231" s="121">
        <f t="shared" si="811"/>
        <v>0</v>
      </c>
      <c r="AN1231" s="121">
        <f t="shared" si="811"/>
        <v>0</v>
      </c>
      <c r="AO1231" s="701">
        <f t="shared" si="811"/>
        <v>0</v>
      </c>
      <c r="AP1231" s="122"/>
      <c r="AQ1231" s="123">
        <f t="shared" si="812"/>
        <v>0</v>
      </c>
      <c r="AR1231" s="121">
        <f t="shared" si="812"/>
        <v>0</v>
      </c>
      <c r="AS1231" s="121">
        <f t="shared" si="812"/>
        <v>0</v>
      </c>
      <c r="AT1231" s="121">
        <f t="shared" si="812"/>
        <v>0</v>
      </c>
      <c r="AU1231" s="121">
        <f t="shared" si="812"/>
        <v>0</v>
      </c>
      <c r="AV1231" s="121">
        <f t="shared" si="812"/>
        <v>0</v>
      </c>
      <c r="AW1231" s="121">
        <f t="shared" si="812"/>
        <v>0</v>
      </c>
      <c r="AX1231" s="121">
        <f t="shared" si="812"/>
        <v>0</v>
      </c>
      <c r="AY1231" s="121">
        <f t="shared" si="812"/>
        <v>0</v>
      </c>
      <c r="AZ1231" s="121">
        <f t="shared" si="812"/>
        <v>0</v>
      </c>
      <c r="BA1231" s="121">
        <f t="shared" si="812"/>
        <v>0</v>
      </c>
      <c r="BB1231" s="121">
        <f t="shared" si="812"/>
        <v>0</v>
      </c>
      <c r="BC1231" s="121">
        <f t="shared" si="812"/>
        <v>0</v>
      </c>
      <c r="BD1231" s="701">
        <f t="shared" si="812"/>
        <v>0</v>
      </c>
      <c r="BE1231" s="693"/>
      <c r="BF1231" s="122">
        <f t="shared" si="777"/>
        <v>0</v>
      </c>
      <c r="BG1231" s="124"/>
      <c r="BH1231" s="122">
        <f t="shared" si="778"/>
        <v>0</v>
      </c>
      <c r="BI1231" s="124"/>
      <c r="BJ1231" s="122">
        <f t="shared" si="779"/>
        <v>0</v>
      </c>
      <c r="BK1231" s="124"/>
      <c r="BL1231" s="125">
        <f t="shared" si="780"/>
        <v>0</v>
      </c>
      <c r="BM1231" s="124"/>
      <c r="BN1231" s="123">
        <f t="shared" si="809"/>
        <v>0</v>
      </c>
      <c r="BO1231" s="126">
        <f t="shared" si="809"/>
        <v>0</v>
      </c>
      <c r="BP1231" s="127"/>
      <c r="BQ1231" s="409"/>
    </row>
    <row r="1232" spans="1:69" s="131" customFormat="1" ht="17.55" hidden="1" customHeight="1">
      <c r="A1232" s="83"/>
      <c r="C1232" s="139" t="str">
        <f t="shared" ref="C1232:C1275" si="814">IF(SUM(G1232:BP1232)=0, "H", "")</f>
        <v>H</v>
      </c>
      <c r="D1232" s="130">
        <f t="shared" si="803"/>
        <v>0</v>
      </c>
      <c r="E1232" s="129" t="str">
        <f t="shared" si="813"/>
        <v>Solus AM</v>
      </c>
      <c r="F1232" s="717"/>
      <c r="G1232" s="123">
        <f t="shared" si="810"/>
        <v>0</v>
      </c>
      <c r="H1232" s="121">
        <f t="shared" si="810"/>
        <v>0</v>
      </c>
      <c r="I1232" s="121">
        <f t="shared" si="810"/>
        <v>0</v>
      </c>
      <c r="J1232" s="121">
        <f t="shared" si="810"/>
        <v>0</v>
      </c>
      <c r="K1232" s="121">
        <f t="shared" si="810"/>
        <v>0</v>
      </c>
      <c r="L1232" s="121">
        <f t="shared" si="810"/>
        <v>0</v>
      </c>
      <c r="M1232" s="121">
        <f t="shared" si="810"/>
        <v>0</v>
      </c>
      <c r="N1232" s="121">
        <f t="shared" si="810"/>
        <v>0</v>
      </c>
      <c r="O1232" s="121">
        <f t="shared" si="810"/>
        <v>0</v>
      </c>
      <c r="P1232" s="126">
        <f t="shared" si="810"/>
        <v>0</v>
      </c>
      <c r="Q1232" s="122"/>
      <c r="R1232" s="408">
        <f t="shared" ref="R1232:R1275" si="815">SUMIFS(Share, Y, $E$3, Config, $R$11, P, R$15, LType, $D1232, MSup, $E1232)</f>
        <v>0</v>
      </c>
      <c r="S1232" s="693"/>
      <c r="T1232" s="700">
        <f t="shared" si="805"/>
        <v>0</v>
      </c>
      <c r="U1232" s="701">
        <f t="shared" si="805"/>
        <v>0</v>
      </c>
      <c r="V1232" s="693"/>
      <c r="W1232" s="700">
        <f t="shared" si="806"/>
        <v>0</v>
      </c>
      <c r="X1232" s="126">
        <f t="shared" si="806"/>
        <v>0</v>
      </c>
      <c r="Y1232" s="696">
        <f t="shared" ref="Y1232:Y1275" si="816">SUMIF(Y_A_P_T_S,$E$3&amp;"_"&amp;$X$11&amp;"_"&amp;Y$15&amp;"_"&amp;$D1232&amp;"_"&amp;$E1232, Share)</f>
        <v>0</v>
      </c>
      <c r="Z1232" s="408">
        <f t="shared" ref="Z1232:Z1275" si="817">SUMIFS(Share, Y, $E$3, Config, $Z$11, P, Z$15, LType, $D1232, MSup, $E1232)</f>
        <v>0</v>
      </c>
      <c r="AA1232" s="127"/>
      <c r="AB1232" s="123">
        <f t="shared" si="811"/>
        <v>0</v>
      </c>
      <c r="AC1232" s="121">
        <f t="shared" si="811"/>
        <v>0</v>
      </c>
      <c r="AD1232" s="121">
        <f t="shared" si="811"/>
        <v>0</v>
      </c>
      <c r="AE1232" s="121">
        <f t="shared" si="811"/>
        <v>0</v>
      </c>
      <c r="AF1232" s="121">
        <f t="shared" si="811"/>
        <v>0</v>
      </c>
      <c r="AG1232" s="121">
        <f t="shared" si="811"/>
        <v>0</v>
      </c>
      <c r="AH1232" s="121">
        <f t="shared" si="811"/>
        <v>0</v>
      </c>
      <c r="AI1232" s="121">
        <f t="shared" si="811"/>
        <v>0</v>
      </c>
      <c r="AJ1232" s="121">
        <f t="shared" si="811"/>
        <v>0</v>
      </c>
      <c r="AK1232" s="121">
        <f t="shared" si="811"/>
        <v>0</v>
      </c>
      <c r="AL1232" s="121">
        <f t="shared" si="811"/>
        <v>0</v>
      </c>
      <c r="AM1232" s="121">
        <f t="shared" si="811"/>
        <v>0</v>
      </c>
      <c r="AN1232" s="121">
        <f t="shared" si="811"/>
        <v>0</v>
      </c>
      <c r="AO1232" s="701">
        <f t="shared" si="811"/>
        <v>0</v>
      </c>
      <c r="AP1232" s="122"/>
      <c r="AQ1232" s="123">
        <f t="shared" si="812"/>
        <v>0</v>
      </c>
      <c r="AR1232" s="121">
        <f t="shared" si="812"/>
        <v>0</v>
      </c>
      <c r="AS1232" s="121">
        <f t="shared" si="812"/>
        <v>0</v>
      </c>
      <c r="AT1232" s="121">
        <f t="shared" si="812"/>
        <v>0</v>
      </c>
      <c r="AU1232" s="121">
        <f t="shared" si="812"/>
        <v>0</v>
      </c>
      <c r="AV1232" s="121">
        <f t="shared" si="812"/>
        <v>0</v>
      </c>
      <c r="AW1232" s="121">
        <f t="shared" si="812"/>
        <v>0</v>
      </c>
      <c r="AX1232" s="121">
        <f t="shared" si="812"/>
        <v>0</v>
      </c>
      <c r="AY1232" s="121">
        <f t="shared" si="812"/>
        <v>0</v>
      </c>
      <c r="AZ1232" s="121">
        <f t="shared" si="812"/>
        <v>0</v>
      </c>
      <c r="BA1232" s="121">
        <f t="shared" si="812"/>
        <v>0</v>
      </c>
      <c r="BB1232" s="121">
        <f t="shared" si="812"/>
        <v>0</v>
      </c>
      <c r="BC1232" s="121">
        <f t="shared" si="812"/>
        <v>0</v>
      </c>
      <c r="BD1232" s="701">
        <f t="shared" si="812"/>
        <v>0</v>
      </c>
      <c r="BE1232" s="693"/>
      <c r="BF1232" s="122">
        <f t="shared" ref="BF1232:BF1275" si="818">SUMIFS(Share, Y, $E$3, Config, $BF$11, P, BF$15, LType, $D1232, MSup, $E1232)</f>
        <v>0</v>
      </c>
      <c r="BG1232" s="124"/>
      <c r="BH1232" s="122">
        <f t="shared" ref="BH1232:BH1275" si="819">SUMIFS(Share, Y, $E$3, Config, $BH$11, P, BH$15, LType, $D1232, MSup, $E1232)</f>
        <v>0</v>
      </c>
      <c r="BI1232" s="124"/>
      <c r="BJ1232" s="122">
        <f t="shared" ref="BJ1232:BJ1275" si="820">SUMIFS(Share, Y, $E$3, Config, $BJ$11, P, BJ$15, LType, $D1232, MSup, $E1232)</f>
        <v>0</v>
      </c>
      <c r="BK1232" s="124"/>
      <c r="BL1232" s="125">
        <f t="shared" ref="BL1232:BL1275" si="821">SUMIFS(Share, Y, $E$3, Config, $BL$11, P, BL$15, LType, $D1232, MSup, $E1232)</f>
        <v>0</v>
      </c>
      <c r="BM1232" s="124"/>
      <c r="BN1232" s="123">
        <f t="shared" si="809"/>
        <v>0</v>
      </c>
      <c r="BO1232" s="126">
        <f t="shared" si="809"/>
        <v>0</v>
      </c>
      <c r="BP1232" s="127"/>
      <c r="BQ1232" s="409"/>
    </row>
    <row r="1233" spans="1:69" s="131" customFormat="1" ht="17.55" hidden="1" customHeight="1">
      <c r="A1233" s="83"/>
      <c r="C1233" s="139" t="str">
        <f t="shared" si="814"/>
        <v>H</v>
      </c>
      <c r="D1233" s="130">
        <f t="shared" si="803"/>
        <v>0</v>
      </c>
      <c r="E1233" s="129">
        <f t="shared" si="813"/>
        <v>0</v>
      </c>
      <c r="F1233" s="717"/>
      <c r="G1233" s="123">
        <f t="shared" si="810"/>
        <v>0</v>
      </c>
      <c r="H1233" s="121">
        <f t="shared" si="810"/>
        <v>0</v>
      </c>
      <c r="I1233" s="121">
        <f t="shared" si="810"/>
        <v>0</v>
      </c>
      <c r="J1233" s="121">
        <f t="shared" si="810"/>
        <v>0</v>
      </c>
      <c r="K1233" s="121">
        <f t="shared" si="810"/>
        <v>0</v>
      </c>
      <c r="L1233" s="121">
        <f t="shared" si="810"/>
        <v>0</v>
      </c>
      <c r="M1233" s="121">
        <f t="shared" si="810"/>
        <v>0</v>
      </c>
      <c r="N1233" s="121">
        <f t="shared" si="810"/>
        <v>0</v>
      </c>
      <c r="O1233" s="121">
        <f t="shared" si="810"/>
        <v>0</v>
      </c>
      <c r="P1233" s="126">
        <f t="shared" si="810"/>
        <v>0</v>
      </c>
      <c r="Q1233" s="122"/>
      <c r="R1233" s="408">
        <f t="shared" si="815"/>
        <v>0</v>
      </c>
      <c r="S1233" s="693"/>
      <c r="T1233" s="700">
        <f t="shared" si="805"/>
        <v>0</v>
      </c>
      <c r="U1233" s="701">
        <f t="shared" si="805"/>
        <v>0</v>
      </c>
      <c r="V1233" s="693"/>
      <c r="W1233" s="700">
        <f t="shared" si="806"/>
        <v>0</v>
      </c>
      <c r="X1233" s="126">
        <f t="shared" si="806"/>
        <v>0</v>
      </c>
      <c r="Y1233" s="696">
        <f t="shared" si="816"/>
        <v>0</v>
      </c>
      <c r="Z1233" s="408">
        <f t="shared" si="817"/>
        <v>0</v>
      </c>
      <c r="AA1233" s="127"/>
      <c r="AB1233" s="123">
        <f t="shared" si="811"/>
        <v>0</v>
      </c>
      <c r="AC1233" s="121">
        <f t="shared" si="811"/>
        <v>0</v>
      </c>
      <c r="AD1233" s="121">
        <f t="shared" si="811"/>
        <v>0</v>
      </c>
      <c r="AE1233" s="121">
        <f t="shared" si="811"/>
        <v>0</v>
      </c>
      <c r="AF1233" s="121">
        <f t="shared" si="811"/>
        <v>0</v>
      </c>
      <c r="AG1233" s="121">
        <f t="shared" si="811"/>
        <v>0</v>
      </c>
      <c r="AH1233" s="121">
        <f t="shared" si="811"/>
        <v>0</v>
      </c>
      <c r="AI1233" s="121">
        <f t="shared" si="811"/>
        <v>0</v>
      </c>
      <c r="AJ1233" s="121">
        <f t="shared" si="811"/>
        <v>0</v>
      </c>
      <c r="AK1233" s="121">
        <f t="shared" si="811"/>
        <v>0</v>
      </c>
      <c r="AL1233" s="121">
        <f t="shared" si="811"/>
        <v>0</v>
      </c>
      <c r="AM1233" s="121">
        <f t="shared" si="811"/>
        <v>0</v>
      </c>
      <c r="AN1233" s="121">
        <f t="shared" si="811"/>
        <v>0</v>
      </c>
      <c r="AO1233" s="701">
        <f t="shared" si="811"/>
        <v>0</v>
      </c>
      <c r="AP1233" s="122"/>
      <c r="AQ1233" s="123">
        <f t="shared" si="812"/>
        <v>0</v>
      </c>
      <c r="AR1233" s="121">
        <f t="shared" si="812"/>
        <v>0</v>
      </c>
      <c r="AS1233" s="121">
        <f t="shared" si="812"/>
        <v>0</v>
      </c>
      <c r="AT1233" s="121">
        <f t="shared" si="812"/>
        <v>0</v>
      </c>
      <c r="AU1233" s="121">
        <f t="shared" si="812"/>
        <v>0</v>
      </c>
      <c r="AV1233" s="121">
        <f t="shared" si="812"/>
        <v>0</v>
      </c>
      <c r="AW1233" s="121">
        <f t="shared" si="812"/>
        <v>0</v>
      </c>
      <c r="AX1233" s="121">
        <f t="shared" si="812"/>
        <v>0</v>
      </c>
      <c r="AY1233" s="121">
        <f t="shared" si="812"/>
        <v>0</v>
      </c>
      <c r="AZ1233" s="121">
        <f t="shared" si="812"/>
        <v>0</v>
      </c>
      <c r="BA1233" s="121">
        <f t="shared" si="812"/>
        <v>0</v>
      </c>
      <c r="BB1233" s="121">
        <f t="shared" si="812"/>
        <v>0</v>
      </c>
      <c r="BC1233" s="121">
        <f t="shared" si="812"/>
        <v>0</v>
      </c>
      <c r="BD1233" s="701">
        <f t="shared" si="812"/>
        <v>0</v>
      </c>
      <c r="BE1233" s="693"/>
      <c r="BF1233" s="122">
        <f t="shared" si="818"/>
        <v>0</v>
      </c>
      <c r="BG1233" s="124"/>
      <c r="BH1233" s="122">
        <f t="shared" si="819"/>
        <v>0</v>
      </c>
      <c r="BI1233" s="124"/>
      <c r="BJ1233" s="122">
        <f t="shared" si="820"/>
        <v>0</v>
      </c>
      <c r="BK1233" s="124"/>
      <c r="BL1233" s="125">
        <f t="shared" si="821"/>
        <v>0</v>
      </c>
      <c r="BM1233" s="124"/>
      <c r="BN1233" s="123">
        <f t="shared" si="809"/>
        <v>0</v>
      </c>
      <c r="BO1233" s="126">
        <f t="shared" si="809"/>
        <v>0</v>
      </c>
      <c r="BP1233" s="127"/>
      <c r="BQ1233" s="409"/>
    </row>
    <row r="1234" spans="1:69" s="131" customFormat="1" ht="17.55" hidden="1" customHeight="1">
      <c r="A1234" s="83"/>
      <c r="C1234" s="139" t="str">
        <f t="shared" si="814"/>
        <v>H</v>
      </c>
      <c r="D1234" s="130">
        <f t="shared" si="803"/>
        <v>0</v>
      </c>
      <c r="E1234" s="129">
        <f t="shared" si="813"/>
        <v>0</v>
      </c>
      <c r="F1234" s="717"/>
      <c r="G1234" s="123">
        <f t="shared" si="810"/>
        <v>0</v>
      </c>
      <c r="H1234" s="121">
        <f t="shared" si="810"/>
        <v>0</v>
      </c>
      <c r="I1234" s="121">
        <f t="shared" si="810"/>
        <v>0</v>
      </c>
      <c r="J1234" s="121">
        <f t="shared" si="810"/>
        <v>0</v>
      </c>
      <c r="K1234" s="121">
        <f t="shared" si="810"/>
        <v>0</v>
      </c>
      <c r="L1234" s="121">
        <f t="shared" si="810"/>
        <v>0</v>
      </c>
      <c r="M1234" s="121">
        <f t="shared" si="810"/>
        <v>0</v>
      </c>
      <c r="N1234" s="121">
        <f t="shared" si="810"/>
        <v>0</v>
      </c>
      <c r="O1234" s="121">
        <f t="shared" si="810"/>
        <v>0</v>
      </c>
      <c r="P1234" s="126">
        <f t="shared" si="810"/>
        <v>0</v>
      </c>
      <c r="Q1234" s="122"/>
      <c r="R1234" s="408">
        <f t="shared" si="815"/>
        <v>0</v>
      </c>
      <c r="S1234" s="693"/>
      <c r="T1234" s="700">
        <f t="shared" si="805"/>
        <v>0</v>
      </c>
      <c r="U1234" s="701">
        <f t="shared" si="805"/>
        <v>0</v>
      </c>
      <c r="V1234" s="693"/>
      <c r="W1234" s="700">
        <f t="shared" si="806"/>
        <v>0</v>
      </c>
      <c r="X1234" s="126">
        <f t="shared" si="806"/>
        <v>0</v>
      </c>
      <c r="Y1234" s="696">
        <f t="shared" si="816"/>
        <v>0</v>
      </c>
      <c r="Z1234" s="408">
        <f t="shared" si="817"/>
        <v>0</v>
      </c>
      <c r="AA1234" s="127"/>
      <c r="AB1234" s="123">
        <f t="shared" si="811"/>
        <v>0</v>
      </c>
      <c r="AC1234" s="121">
        <f t="shared" si="811"/>
        <v>0</v>
      </c>
      <c r="AD1234" s="121">
        <f t="shared" si="811"/>
        <v>0</v>
      </c>
      <c r="AE1234" s="121">
        <f t="shared" si="811"/>
        <v>0</v>
      </c>
      <c r="AF1234" s="121">
        <f t="shared" si="811"/>
        <v>0</v>
      </c>
      <c r="AG1234" s="121">
        <f t="shared" si="811"/>
        <v>0</v>
      </c>
      <c r="AH1234" s="121">
        <f t="shared" si="811"/>
        <v>0</v>
      </c>
      <c r="AI1234" s="121">
        <f t="shared" si="811"/>
        <v>0</v>
      </c>
      <c r="AJ1234" s="121">
        <f t="shared" si="811"/>
        <v>0</v>
      </c>
      <c r="AK1234" s="121">
        <f t="shared" si="811"/>
        <v>0</v>
      </c>
      <c r="AL1234" s="121">
        <f t="shared" si="811"/>
        <v>0</v>
      </c>
      <c r="AM1234" s="121">
        <f t="shared" si="811"/>
        <v>0</v>
      </c>
      <c r="AN1234" s="121">
        <f t="shared" si="811"/>
        <v>0</v>
      </c>
      <c r="AO1234" s="701">
        <f t="shared" si="811"/>
        <v>0</v>
      </c>
      <c r="AP1234" s="122"/>
      <c r="AQ1234" s="123">
        <f t="shared" si="812"/>
        <v>0</v>
      </c>
      <c r="AR1234" s="121">
        <f t="shared" si="812"/>
        <v>0</v>
      </c>
      <c r="AS1234" s="121">
        <f t="shared" si="812"/>
        <v>0</v>
      </c>
      <c r="AT1234" s="121">
        <f t="shared" si="812"/>
        <v>0</v>
      </c>
      <c r="AU1234" s="121">
        <f t="shared" si="812"/>
        <v>0</v>
      </c>
      <c r="AV1234" s="121">
        <f t="shared" si="812"/>
        <v>0</v>
      </c>
      <c r="AW1234" s="121">
        <f t="shared" si="812"/>
        <v>0</v>
      </c>
      <c r="AX1234" s="121">
        <f t="shared" si="812"/>
        <v>0</v>
      </c>
      <c r="AY1234" s="121">
        <f t="shared" si="812"/>
        <v>0</v>
      </c>
      <c r="AZ1234" s="121">
        <f t="shared" si="812"/>
        <v>0</v>
      </c>
      <c r="BA1234" s="121">
        <f t="shared" si="812"/>
        <v>0</v>
      </c>
      <c r="BB1234" s="121">
        <f t="shared" si="812"/>
        <v>0</v>
      </c>
      <c r="BC1234" s="121">
        <f t="shared" si="812"/>
        <v>0</v>
      </c>
      <c r="BD1234" s="701">
        <f t="shared" si="812"/>
        <v>0</v>
      </c>
      <c r="BE1234" s="693"/>
      <c r="BF1234" s="122">
        <f t="shared" si="818"/>
        <v>0</v>
      </c>
      <c r="BG1234" s="124"/>
      <c r="BH1234" s="122">
        <f t="shared" si="819"/>
        <v>0</v>
      </c>
      <c r="BI1234" s="124"/>
      <c r="BJ1234" s="122">
        <f t="shared" si="820"/>
        <v>0</v>
      </c>
      <c r="BK1234" s="124"/>
      <c r="BL1234" s="125">
        <f t="shared" si="821"/>
        <v>0</v>
      </c>
      <c r="BM1234" s="124"/>
      <c r="BN1234" s="123">
        <f t="shared" si="809"/>
        <v>0</v>
      </c>
      <c r="BO1234" s="126">
        <f t="shared" si="809"/>
        <v>0</v>
      </c>
      <c r="BP1234" s="127"/>
      <c r="BQ1234" s="409"/>
    </row>
    <row r="1235" spans="1:69" s="131" customFormat="1" ht="17.55" hidden="1" customHeight="1">
      <c r="A1235" s="83"/>
      <c r="C1235" s="139" t="str">
        <f t="shared" si="814"/>
        <v>H</v>
      </c>
      <c r="D1235" s="130">
        <f t="shared" si="803"/>
        <v>0</v>
      </c>
      <c r="E1235" s="129">
        <f t="shared" si="813"/>
        <v>0</v>
      </c>
      <c r="F1235" s="717"/>
      <c r="G1235" s="123">
        <f t="shared" si="810"/>
        <v>0</v>
      </c>
      <c r="H1235" s="121">
        <f t="shared" si="810"/>
        <v>0</v>
      </c>
      <c r="I1235" s="121">
        <f t="shared" si="810"/>
        <v>0</v>
      </c>
      <c r="J1235" s="121">
        <f t="shared" si="810"/>
        <v>0</v>
      </c>
      <c r="K1235" s="121">
        <f t="shared" si="810"/>
        <v>0</v>
      </c>
      <c r="L1235" s="121">
        <f t="shared" si="810"/>
        <v>0</v>
      </c>
      <c r="M1235" s="121">
        <f t="shared" si="810"/>
        <v>0</v>
      </c>
      <c r="N1235" s="121">
        <f t="shared" si="810"/>
        <v>0</v>
      </c>
      <c r="O1235" s="121">
        <f t="shared" si="810"/>
        <v>0</v>
      </c>
      <c r="P1235" s="126">
        <f t="shared" si="810"/>
        <v>0</v>
      </c>
      <c r="Q1235" s="122"/>
      <c r="R1235" s="408">
        <f t="shared" si="815"/>
        <v>0</v>
      </c>
      <c r="S1235" s="693"/>
      <c r="T1235" s="700">
        <f t="shared" si="805"/>
        <v>0</v>
      </c>
      <c r="U1235" s="701">
        <f t="shared" si="805"/>
        <v>0</v>
      </c>
      <c r="V1235" s="693"/>
      <c r="W1235" s="700">
        <f t="shared" si="806"/>
        <v>0</v>
      </c>
      <c r="X1235" s="126">
        <f t="shared" si="806"/>
        <v>0</v>
      </c>
      <c r="Y1235" s="696">
        <f t="shared" si="816"/>
        <v>0</v>
      </c>
      <c r="Z1235" s="408">
        <f t="shared" si="817"/>
        <v>0</v>
      </c>
      <c r="AA1235" s="127"/>
      <c r="AB1235" s="123">
        <f t="shared" si="811"/>
        <v>0</v>
      </c>
      <c r="AC1235" s="121">
        <f t="shared" si="811"/>
        <v>0</v>
      </c>
      <c r="AD1235" s="121">
        <f t="shared" si="811"/>
        <v>0</v>
      </c>
      <c r="AE1235" s="121">
        <f t="shared" si="811"/>
        <v>0</v>
      </c>
      <c r="AF1235" s="121">
        <f t="shared" si="811"/>
        <v>0</v>
      </c>
      <c r="AG1235" s="121">
        <f t="shared" si="811"/>
        <v>0</v>
      </c>
      <c r="AH1235" s="121">
        <f t="shared" si="811"/>
        <v>0</v>
      </c>
      <c r="AI1235" s="121">
        <f t="shared" si="811"/>
        <v>0</v>
      </c>
      <c r="AJ1235" s="121">
        <f t="shared" si="811"/>
        <v>0</v>
      </c>
      <c r="AK1235" s="121">
        <f t="shared" si="811"/>
        <v>0</v>
      </c>
      <c r="AL1235" s="121">
        <f t="shared" si="811"/>
        <v>0</v>
      </c>
      <c r="AM1235" s="121">
        <f t="shared" si="811"/>
        <v>0</v>
      </c>
      <c r="AN1235" s="121">
        <f t="shared" si="811"/>
        <v>0</v>
      </c>
      <c r="AO1235" s="701">
        <f t="shared" si="811"/>
        <v>0</v>
      </c>
      <c r="AP1235" s="122"/>
      <c r="AQ1235" s="123">
        <f t="shared" si="812"/>
        <v>0</v>
      </c>
      <c r="AR1235" s="121">
        <f t="shared" si="812"/>
        <v>0</v>
      </c>
      <c r="AS1235" s="121">
        <f t="shared" si="812"/>
        <v>0</v>
      </c>
      <c r="AT1235" s="121">
        <f t="shared" si="812"/>
        <v>0</v>
      </c>
      <c r="AU1235" s="121">
        <f t="shared" si="812"/>
        <v>0</v>
      </c>
      <c r="AV1235" s="121">
        <f t="shared" si="812"/>
        <v>0</v>
      </c>
      <c r="AW1235" s="121">
        <f t="shared" si="812"/>
        <v>0</v>
      </c>
      <c r="AX1235" s="121">
        <f t="shared" si="812"/>
        <v>0</v>
      </c>
      <c r="AY1235" s="121">
        <f t="shared" si="812"/>
        <v>0</v>
      </c>
      <c r="AZ1235" s="121">
        <f t="shared" si="812"/>
        <v>0</v>
      </c>
      <c r="BA1235" s="121">
        <f t="shared" si="812"/>
        <v>0</v>
      </c>
      <c r="BB1235" s="121">
        <f t="shared" si="812"/>
        <v>0</v>
      </c>
      <c r="BC1235" s="121">
        <f t="shared" si="812"/>
        <v>0</v>
      </c>
      <c r="BD1235" s="701">
        <f t="shared" si="812"/>
        <v>0</v>
      </c>
      <c r="BE1235" s="693"/>
      <c r="BF1235" s="122">
        <f t="shared" si="818"/>
        <v>0</v>
      </c>
      <c r="BG1235" s="124"/>
      <c r="BH1235" s="122">
        <f t="shared" si="819"/>
        <v>0</v>
      </c>
      <c r="BI1235" s="124"/>
      <c r="BJ1235" s="122">
        <f t="shared" si="820"/>
        <v>0</v>
      </c>
      <c r="BK1235" s="124"/>
      <c r="BL1235" s="125">
        <f t="shared" si="821"/>
        <v>0</v>
      </c>
      <c r="BM1235" s="124"/>
      <c r="BN1235" s="123">
        <f t="shared" si="809"/>
        <v>0</v>
      </c>
      <c r="BO1235" s="126">
        <f t="shared" si="809"/>
        <v>0</v>
      </c>
      <c r="BP1235" s="127"/>
      <c r="BQ1235" s="409"/>
    </row>
    <row r="1236" spans="1:69" s="131" customFormat="1" ht="17.55" hidden="1" customHeight="1">
      <c r="A1236" s="83"/>
      <c r="C1236" s="139" t="str">
        <f t="shared" si="814"/>
        <v>H</v>
      </c>
      <c r="D1236" s="130">
        <f t="shared" si="803"/>
        <v>0</v>
      </c>
      <c r="E1236" s="129">
        <f t="shared" si="813"/>
        <v>0</v>
      </c>
      <c r="F1236" s="717"/>
      <c r="G1236" s="123">
        <f t="shared" ref="G1236:P1245" si="822">SUMIFS(Share, Y, $E$3, Config, $G$11, P, G$15, LType, $D1236, MSup, $E1236)</f>
        <v>0</v>
      </c>
      <c r="H1236" s="121">
        <f t="shared" si="822"/>
        <v>0</v>
      </c>
      <c r="I1236" s="121">
        <f t="shared" si="822"/>
        <v>0</v>
      </c>
      <c r="J1236" s="121">
        <f t="shared" si="822"/>
        <v>0</v>
      </c>
      <c r="K1236" s="121">
        <f t="shared" si="822"/>
        <v>0</v>
      </c>
      <c r="L1236" s="121">
        <f t="shared" si="822"/>
        <v>0</v>
      </c>
      <c r="M1236" s="121">
        <f t="shared" si="822"/>
        <v>0</v>
      </c>
      <c r="N1236" s="121">
        <f t="shared" si="822"/>
        <v>0</v>
      </c>
      <c r="O1236" s="121">
        <f t="shared" si="822"/>
        <v>0</v>
      </c>
      <c r="P1236" s="126">
        <f t="shared" si="822"/>
        <v>0</v>
      </c>
      <c r="Q1236" s="122"/>
      <c r="R1236" s="408">
        <f t="shared" si="815"/>
        <v>0</v>
      </c>
      <c r="S1236" s="693"/>
      <c r="T1236" s="700">
        <f t="shared" ref="T1236:U1255" si="823">SUMIFS(Share, Y, $E$3, Config, $T$11, P, T$15, LType, $D1236, MSup, $E1236)</f>
        <v>0</v>
      </c>
      <c r="U1236" s="701">
        <f t="shared" si="823"/>
        <v>0</v>
      </c>
      <c r="V1236" s="693"/>
      <c r="W1236" s="700">
        <f t="shared" ref="W1236:X1255" si="824">SUMIFS(Share, Y, $E$3, Config, $W$11, P, W$15, LType, $D1236, MSup, $E1236)</f>
        <v>0</v>
      </c>
      <c r="X1236" s="126">
        <f t="shared" si="824"/>
        <v>0</v>
      </c>
      <c r="Y1236" s="696">
        <f t="shared" si="816"/>
        <v>0</v>
      </c>
      <c r="Z1236" s="408">
        <f t="shared" si="817"/>
        <v>0</v>
      </c>
      <c r="AA1236" s="127"/>
      <c r="AB1236" s="123">
        <f t="shared" ref="AB1236:AO1245" si="825">SUMIFS(Share, Y, $E$3, Config, $AB$11, P, AB$15, LType, $D1236, MSup, $E1236)</f>
        <v>0</v>
      </c>
      <c r="AC1236" s="121">
        <f t="shared" si="825"/>
        <v>0</v>
      </c>
      <c r="AD1236" s="121">
        <f t="shared" si="825"/>
        <v>0</v>
      </c>
      <c r="AE1236" s="121">
        <f t="shared" si="825"/>
        <v>0</v>
      </c>
      <c r="AF1236" s="121">
        <f t="shared" si="825"/>
        <v>0</v>
      </c>
      <c r="AG1236" s="121">
        <f t="shared" si="825"/>
        <v>0</v>
      </c>
      <c r="AH1236" s="121">
        <f t="shared" si="825"/>
        <v>0</v>
      </c>
      <c r="AI1236" s="121">
        <f t="shared" si="825"/>
        <v>0</v>
      </c>
      <c r="AJ1236" s="121">
        <f t="shared" si="825"/>
        <v>0</v>
      </c>
      <c r="AK1236" s="121">
        <f t="shared" si="825"/>
        <v>0</v>
      </c>
      <c r="AL1236" s="121">
        <f t="shared" si="825"/>
        <v>0</v>
      </c>
      <c r="AM1236" s="121">
        <f t="shared" si="825"/>
        <v>0</v>
      </c>
      <c r="AN1236" s="121">
        <f t="shared" si="825"/>
        <v>0</v>
      </c>
      <c r="AO1236" s="701">
        <f t="shared" si="825"/>
        <v>0</v>
      </c>
      <c r="AP1236" s="122"/>
      <c r="AQ1236" s="123">
        <f t="shared" ref="AQ1236:BD1245" si="826">SUMIFS(Share, Y, $E$3, Config, $AQ$11, P, AQ$15, LType, $D1236, MSup, $E1236)</f>
        <v>0</v>
      </c>
      <c r="AR1236" s="121">
        <f t="shared" si="826"/>
        <v>0</v>
      </c>
      <c r="AS1236" s="121">
        <f t="shared" si="826"/>
        <v>0</v>
      </c>
      <c r="AT1236" s="121">
        <f t="shared" si="826"/>
        <v>0</v>
      </c>
      <c r="AU1236" s="121">
        <f t="shared" si="826"/>
        <v>0</v>
      </c>
      <c r="AV1236" s="121">
        <f t="shared" si="826"/>
        <v>0</v>
      </c>
      <c r="AW1236" s="121">
        <f t="shared" si="826"/>
        <v>0</v>
      </c>
      <c r="AX1236" s="121">
        <f t="shared" si="826"/>
        <v>0</v>
      </c>
      <c r="AY1236" s="121">
        <f t="shared" si="826"/>
        <v>0</v>
      </c>
      <c r="AZ1236" s="121">
        <f t="shared" si="826"/>
        <v>0</v>
      </c>
      <c r="BA1236" s="121">
        <f t="shared" si="826"/>
        <v>0</v>
      </c>
      <c r="BB1236" s="121">
        <f t="shared" si="826"/>
        <v>0</v>
      </c>
      <c r="BC1236" s="121">
        <f t="shared" si="826"/>
        <v>0</v>
      </c>
      <c r="BD1236" s="701">
        <f t="shared" si="826"/>
        <v>0</v>
      </c>
      <c r="BE1236" s="693"/>
      <c r="BF1236" s="122">
        <f t="shared" si="818"/>
        <v>0</v>
      </c>
      <c r="BG1236" s="124"/>
      <c r="BH1236" s="122">
        <f t="shared" si="819"/>
        <v>0</v>
      </c>
      <c r="BI1236" s="124"/>
      <c r="BJ1236" s="122">
        <f t="shared" si="820"/>
        <v>0</v>
      </c>
      <c r="BK1236" s="124"/>
      <c r="BL1236" s="125">
        <f t="shared" si="821"/>
        <v>0</v>
      </c>
      <c r="BM1236" s="124"/>
      <c r="BN1236" s="123">
        <f t="shared" ref="BN1236:BO1255" si="827">SUMIFS(Share, Y, $E$3, Config, $BN$11, P, BN$15, LType, $D1236, MSup, $E1236)</f>
        <v>0</v>
      </c>
      <c r="BO1236" s="126">
        <f t="shared" si="827"/>
        <v>0</v>
      </c>
      <c r="BP1236" s="127"/>
      <c r="BQ1236" s="409"/>
    </row>
    <row r="1237" spans="1:69" s="131" customFormat="1" ht="17.55" hidden="1" customHeight="1">
      <c r="A1237" s="83"/>
      <c r="C1237" s="139" t="str">
        <f t="shared" si="814"/>
        <v>H</v>
      </c>
      <c r="D1237" s="130">
        <f t="shared" si="803"/>
        <v>0</v>
      </c>
      <c r="E1237" s="129">
        <f t="shared" si="813"/>
        <v>0</v>
      </c>
      <c r="F1237" s="717"/>
      <c r="G1237" s="123">
        <f t="shared" si="822"/>
        <v>0</v>
      </c>
      <c r="H1237" s="121">
        <f t="shared" si="822"/>
        <v>0</v>
      </c>
      <c r="I1237" s="121">
        <f t="shared" si="822"/>
        <v>0</v>
      </c>
      <c r="J1237" s="121">
        <f t="shared" si="822"/>
        <v>0</v>
      </c>
      <c r="K1237" s="121">
        <f t="shared" si="822"/>
        <v>0</v>
      </c>
      <c r="L1237" s="121">
        <f t="shared" si="822"/>
        <v>0</v>
      </c>
      <c r="M1237" s="121">
        <f t="shared" si="822"/>
        <v>0</v>
      </c>
      <c r="N1237" s="121">
        <f t="shared" si="822"/>
        <v>0</v>
      </c>
      <c r="O1237" s="121">
        <f t="shared" si="822"/>
        <v>0</v>
      </c>
      <c r="P1237" s="126">
        <f t="shared" si="822"/>
        <v>0</v>
      </c>
      <c r="Q1237" s="122"/>
      <c r="R1237" s="408">
        <f t="shared" si="815"/>
        <v>0</v>
      </c>
      <c r="S1237" s="693"/>
      <c r="T1237" s="700">
        <f t="shared" si="823"/>
        <v>0</v>
      </c>
      <c r="U1237" s="701">
        <f t="shared" si="823"/>
        <v>0</v>
      </c>
      <c r="V1237" s="693"/>
      <c r="W1237" s="700">
        <f t="shared" si="824"/>
        <v>0</v>
      </c>
      <c r="X1237" s="126">
        <f t="shared" si="824"/>
        <v>0</v>
      </c>
      <c r="Y1237" s="696">
        <f t="shared" si="816"/>
        <v>0</v>
      </c>
      <c r="Z1237" s="408">
        <f t="shared" si="817"/>
        <v>0</v>
      </c>
      <c r="AA1237" s="127"/>
      <c r="AB1237" s="123">
        <f t="shared" si="825"/>
        <v>0</v>
      </c>
      <c r="AC1237" s="121">
        <f t="shared" si="825"/>
        <v>0</v>
      </c>
      <c r="AD1237" s="121">
        <f t="shared" si="825"/>
        <v>0</v>
      </c>
      <c r="AE1237" s="121">
        <f t="shared" si="825"/>
        <v>0</v>
      </c>
      <c r="AF1237" s="121">
        <f t="shared" si="825"/>
        <v>0</v>
      </c>
      <c r="AG1237" s="121">
        <f t="shared" si="825"/>
        <v>0</v>
      </c>
      <c r="AH1237" s="121">
        <f t="shared" si="825"/>
        <v>0</v>
      </c>
      <c r="AI1237" s="121">
        <f t="shared" si="825"/>
        <v>0</v>
      </c>
      <c r="AJ1237" s="121">
        <f t="shared" si="825"/>
        <v>0</v>
      </c>
      <c r="AK1237" s="121">
        <f t="shared" si="825"/>
        <v>0</v>
      </c>
      <c r="AL1237" s="121">
        <f t="shared" si="825"/>
        <v>0</v>
      </c>
      <c r="AM1237" s="121">
        <f t="shared" si="825"/>
        <v>0</v>
      </c>
      <c r="AN1237" s="121">
        <f t="shared" si="825"/>
        <v>0</v>
      </c>
      <c r="AO1237" s="701">
        <f t="shared" si="825"/>
        <v>0</v>
      </c>
      <c r="AP1237" s="122"/>
      <c r="AQ1237" s="123">
        <f t="shared" si="826"/>
        <v>0</v>
      </c>
      <c r="AR1237" s="121">
        <f t="shared" si="826"/>
        <v>0</v>
      </c>
      <c r="AS1237" s="121">
        <f t="shared" si="826"/>
        <v>0</v>
      </c>
      <c r="AT1237" s="121">
        <f t="shared" si="826"/>
        <v>0</v>
      </c>
      <c r="AU1237" s="121">
        <f t="shared" si="826"/>
        <v>0</v>
      </c>
      <c r="AV1237" s="121">
        <f t="shared" si="826"/>
        <v>0</v>
      </c>
      <c r="AW1237" s="121">
        <f t="shared" si="826"/>
        <v>0</v>
      </c>
      <c r="AX1237" s="121">
        <f t="shared" si="826"/>
        <v>0</v>
      </c>
      <c r="AY1237" s="121">
        <f t="shared" si="826"/>
        <v>0</v>
      </c>
      <c r="AZ1237" s="121">
        <f t="shared" si="826"/>
        <v>0</v>
      </c>
      <c r="BA1237" s="121">
        <f t="shared" si="826"/>
        <v>0</v>
      </c>
      <c r="BB1237" s="121">
        <f t="shared" si="826"/>
        <v>0</v>
      </c>
      <c r="BC1237" s="121">
        <f t="shared" si="826"/>
        <v>0</v>
      </c>
      <c r="BD1237" s="701">
        <f t="shared" si="826"/>
        <v>0</v>
      </c>
      <c r="BE1237" s="693"/>
      <c r="BF1237" s="122">
        <f t="shared" si="818"/>
        <v>0</v>
      </c>
      <c r="BG1237" s="124"/>
      <c r="BH1237" s="122">
        <f t="shared" si="819"/>
        <v>0</v>
      </c>
      <c r="BI1237" s="124"/>
      <c r="BJ1237" s="122">
        <f t="shared" si="820"/>
        <v>0</v>
      </c>
      <c r="BK1237" s="124"/>
      <c r="BL1237" s="125">
        <f t="shared" si="821"/>
        <v>0</v>
      </c>
      <c r="BM1237" s="124"/>
      <c r="BN1237" s="123">
        <f t="shared" si="827"/>
        <v>0</v>
      </c>
      <c r="BO1237" s="126">
        <f t="shared" si="827"/>
        <v>0</v>
      </c>
      <c r="BP1237" s="127"/>
      <c r="BQ1237" s="409"/>
    </row>
    <row r="1238" spans="1:69" s="131" customFormat="1" ht="17.55" hidden="1" customHeight="1">
      <c r="A1238" s="83"/>
      <c r="C1238" s="139" t="str">
        <f t="shared" si="814"/>
        <v>H</v>
      </c>
      <c r="D1238" s="130">
        <f t="shared" si="803"/>
        <v>0</v>
      </c>
      <c r="E1238" s="129">
        <f t="shared" si="813"/>
        <v>0</v>
      </c>
      <c r="F1238" s="717"/>
      <c r="G1238" s="123">
        <f t="shared" si="822"/>
        <v>0</v>
      </c>
      <c r="H1238" s="121">
        <f t="shared" si="822"/>
        <v>0</v>
      </c>
      <c r="I1238" s="121">
        <f t="shared" si="822"/>
        <v>0</v>
      </c>
      <c r="J1238" s="121">
        <f t="shared" si="822"/>
        <v>0</v>
      </c>
      <c r="K1238" s="121">
        <f t="shared" si="822"/>
        <v>0</v>
      </c>
      <c r="L1238" s="121">
        <f t="shared" si="822"/>
        <v>0</v>
      </c>
      <c r="M1238" s="121">
        <f t="shared" si="822"/>
        <v>0</v>
      </c>
      <c r="N1238" s="121">
        <f t="shared" si="822"/>
        <v>0</v>
      </c>
      <c r="O1238" s="121">
        <f t="shared" si="822"/>
        <v>0</v>
      </c>
      <c r="P1238" s="126">
        <f t="shared" si="822"/>
        <v>0</v>
      </c>
      <c r="Q1238" s="122"/>
      <c r="R1238" s="408">
        <f t="shared" si="815"/>
        <v>0</v>
      </c>
      <c r="S1238" s="693"/>
      <c r="T1238" s="700">
        <f t="shared" si="823"/>
        <v>0</v>
      </c>
      <c r="U1238" s="701">
        <f t="shared" si="823"/>
        <v>0</v>
      </c>
      <c r="V1238" s="693"/>
      <c r="W1238" s="700">
        <f t="shared" si="824"/>
        <v>0</v>
      </c>
      <c r="X1238" s="126">
        <f t="shared" si="824"/>
        <v>0</v>
      </c>
      <c r="Y1238" s="696">
        <f t="shared" si="816"/>
        <v>0</v>
      </c>
      <c r="Z1238" s="408">
        <f t="shared" si="817"/>
        <v>0</v>
      </c>
      <c r="AA1238" s="127"/>
      <c r="AB1238" s="123">
        <f t="shared" si="825"/>
        <v>0</v>
      </c>
      <c r="AC1238" s="121">
        <f t="shared" si="825"/>
        <v>0</v>
      </c>
      <c r="AD1238" s="121">
        <f t="shared" si="825"/>
        <v>0</v>
      </c>
      <c r="AE1238" s="121">
        <f t="shared" si="825"/>
        <v>0</v>
      </c>
      <c r="AF1238" s="121">
        <f t="shared" si="825"/>
        <v>0</v>
      </c>
      <c r="AG1238" s="121">
        <f t="shared" si="825"/>
        <v>0</v>
      </c>
      <c r="AH1238" s="121">
        <f t="shared" si="825"/>
        <v>0</v>
      </c>
      <c r="AI1238" s="121">
        <f t="shared" si="825"/>
        <v>0</v>
      </c>
      <c r="AJ1238" s="121">
        <f t="shared" si="825"/>
        <v>0</v>
      </c>
      <c r="AK1238" s="121">
        <f t="shared" si="825"/>
        <v>0</v>
      </c>
      <c r="AL1238" s="121">
        <f t="shared" si="825"/>
        <v>0</v>
      </c>
      <c r="AM1238" s="121">
        <f t="shared" si="825"/>
        <v>0</v>
      </c>
      <c r="AN1238" s="121">
        <f t="shared" si="825"/>
        <v>0</v>
      </c>
      <c r="AO1238" s="701">
        <f t="shared" si="825"/>
        <v>0</v>
      </c>
      <c r="AP1238" s="122"/>
      <c r="AQ1238" s="123">
        <f t="shared" si="826"/>
        <v>0</v>
      </c>
      <c r="AR1238" s="121">
        <f t="shared" si="826"/>
        <v>0</v>
      </c>
      <c r="AS1238" s="121">
        <f t="shared" si="826"/>
        <v>0</v>
      </c>
      <c r="AT1238" s="121">
        <f t="shared" si="826"/>
        <v>0</v>
      </c>
      <c r="AU1238" s="121">
        <f t="shared" si="826"/>
        <v>0</v>
      </c>
      <c r="AV1238" s="121">
        <f t="shared" si="826"/>
        <v>0</v>
      </c>
      <c r="AW1238" s="121">
        <f t="shared" si="826"/>
        <v>0</v>
      </c>
      <c r="AX1238" s="121">
        <f t="shared" si="826"/>
        <v>0</v>
      </c>
      <c r="AY1238" s="121">
        <f t="shared" si="826"/>
        <v>0</v>
      </c>
      <c r="AZ1238" s="121">
        <f t="shared" si="826"/>
        <v>0</v>
      </c>
      <c r="BA1238" s="121">
        <f t="shared" si="826"/>
        <v>0</v>
      </c>
      <c r="BB1238" s="121">
        <f t="shared" si="826"/>
        <v>0</v>
      </c>
      <c r="BC1238" s="121">
        <f t="shared" si="826"/>
        <v>0</v>
      </c>
      <c r="BD1238" s="701">
        <f t="shared" si="826"/>
        <v>0</v>
      </c>
      <c r="BE1238" s="693"/>
      <c r="BF1238" s="122">
        <f t="shared" si="818"/>
        <v>0</v>
      </c>
      <c r="BG1238" s="124"/>
      <c r="BH1238" s="122">
        <f t="shared" si="819"/>
        <v>0</v>
      </c>
      <c r="BI1238" s="124"/>
      <c r="BJ1238" s="122">
        <f t="shared" si="820"/>
        <v>0</v>
      </c>
      <c r="BK1238" s="124"/>
      <c r="BL1238" s="125">
        <f t="shared" si="821"/>
        <v>0</v>
      </c>
      <c r="BM1238" s="124"/>
      <c r="BN1238" s="123">
        <f t="shared" si="827"/>
        <v>0</v>
      </c>
      <c r="BO1238" s="126">
        <f t="shared" si="827"/>
        <v>0</v>
      </c>
      <c r="BP1238" s="127"/>
      <c r="BQ1238" s="409"/>
    </row>
    <row r="1239" spans="1:69" s="131" customFormat="1" ht="17.55" hidden="1" customHeight="1">
      <c r="A1239" s="83"/>
      <c r="C1239" s="139" t="str">
        <f t="shared" si="814"/>
        <v>H</v>
      </c>
      <c r="D1239" s="130">
        <f t="shared" si="803"/>
        <v>0</v>
      </c>
      <c r="E1239" s="129">
        <f t="shared" si="813"/>
        <v>0</v>
      </c>
      <c r="F1239" s="717"/>
      <c r="G1239" s="123">
        <f t="shared" si="822"/>
        <v>0</v>
      </c>
      <c r="H1239" s="121">
        <f t="shared" si="822"/>
        <v>0</v>
      </c>
      <c r="I1239" s="121">
        <f t="shared" si="822"/>
        <v>0</v>
      </c>
      <c r="J1239" s="121">
        <f t="shared" si="822"/>
        <v>0</v>
      </c>
      <c r="K1239" s="121">
        <f t="shared" si="822"/>
        <v>0</v>
      </c>
      <c r="L1239" s="121">
        <f t="shared" si="822"/>
        <v>0</v>
      </c>
      <c r="M1239" s="121">
        <f t="shared" si="822"/>
        <v>0</v>
      </c>
      <c r="N1239" s="121">
        <f t="shared" si="822"/>
        <v>0</v>
      </c>
      <c r="O1239" s="121">
        <f t="shared" si="822"/>
        <v>0</v>
      </c>
      <c r="P1239" s="126">
        <f t="shared" si="822"/>
        <v>0</v>
      </c>
      <c r="Q1239" s="122"/>
      <c r="R1239" s="408">
        <f t="shared" si="815"/>
        <v>0</v>
      </c>
      <c r="S1239" s="693"/>
      <c r="T1239" s="700">
        <f t="shared" si="823"/>
        <v>0</v>
      </c>
      <c r="U1239" s="701">
        <f t="shared" si="823"/>
        <v>0</v>
      </c>
      <c r="V1239" s="693"/>
      <c r="W1239" s="700">
        <f t="shared" si="824"/>
        <v>0</v>
      </c>
      <c r="X1239" s="126">
        <f t="shared" si="824"/>
        <v>0</v>
      </c>
      <c r="Y1239" s="696">
        <f t="shared" si="816"/>
        <v>0</v>
      </c>
      <c r="Z1239" s="408">
        <f t="shared" si="817"/>
        <v>0</v>
      </c>
      <c r="AA1239" s="127"/>
      <c r="AB1239" s="123">
        <f t="shared" si="825"/>
        <v>0</v>
      </c>
      <c r="AC1239" s="121">
        <f t="shared" si="825"/>
        <v>0</v>
      </c>
      <c r="AD1239" s="121">
        <f t="shared" si="825"/>
        <v>0</v>
      </c>
      <c r="AE1239" s="121">
        <f t="shared" si="825"/>
        <v>0</v>
      </c>
      <c r="AF1239" s="121">
        <f t="shared" si="825"/>
        <v>0</v>
      </c>
      <c r="AG1239" s="121">
        <f t="shared" si="825"/>
        <v>0</v>
      </c>
      <c r="AH1239" s="121">
        <f t="shared" si="825"/>
        <v>0</v>
      </c>
      <c r="AI1239" s="121">
        <f t="shared" si="825"/>
        <v>0</v>
      </c>
      <c r="AJ1239" s="121">
        <f t="shared" si="825"/>
        <v>0</v>
      </c>
      <c r="AK1239" s="121">
        <f t="shared" si="825"/>
        <v>0</v>
      </c>
      <c r="AL1239" s="121">
        <f t="shared" si="825"/>
        <v>0</v>
      </c>
      <c r="AM1239" s="121">
        <f t="shared" si="825"/>
        <v>0</v>
      </c>
      <c r="AN1239" s="121">
        <f t="shared" si="825"/>
        <v>0</v>
      </c>
      <c r="AO1239" s="701">
        <f t="shared" si="825"/>
        <v>0</v>
      </c>
      <c r="AP1239" s="122"/>
      <c r="AQ1239" s="123">
        <f t="shared" si="826"/>
        <v>0</v>
      </c>
      <c r="AR1239" s="121">
        <f t="shared" si="826"/>
        <v>0</v>
      </c>
      <c r="AS1239" s="121">
        <f t="shared" si="826"/>
        <v>0</v>
      </c>
      <c r="AT1239" s="121">
        <f t="shared" si="826"/>
        <v>0</v>
      </c>
      <c r="AU1239" s="121">
        <f t="shared" si="826"/>
        <v>0</v>
      </c>
      <c r="AV1239" s="121">
        <f t="shared" si="826"/>
        <v>0</v>
      </c>
      <c r="AW1239" s="121">
        <f t="shared" si="826"/>
        <v>0</v>
      </c>
      <c r="AX1239" s="121">
        <f t="shared" si="826"/>
        <v>0</v>
      </c>
      <c r="AY1239" s="121">
        <f t="shared" si="826"/>
        <v>0</v>
      </c>
      <c r="AZ1239" s="121">
        <f t="shared" si="826"/>
        <v>0</v>
      </c>
      <c r="BA1239" s="121">
        <f t="shared" si="826"/>
        <v>0</v>
      </c>
      <c r="BB1239" s="121">
        <f t="shared" si="826"/>
        <v>0</v>
      </c>
      <c r="BC1239" s="121">
        <f t="shared" si="826"/>
        <v>0</v>
      </c>
      <c r="BD1239" s="701">
        <f t="shared" si="826"/>
        <v>0</v>
      </c>
      <c r="BE1239" s="693"/>
      <c r="BF1239" s="122">
        <f t="shared" si="818"/>
        <v>0</v>
      </c>
      <c r="BG1239" s="124"/>
      <c r="BH1239" s="122">
        <f t="shared" si="819"/>
        <v>0</v>
      </c>
      <c r="BI1239" s="124"/>
      <c r="BJ1239" s="122">
        <f t="shared" si="820"/>
        <v>0</v>
      </c>
      <c r="BK1239" s="124"/>
      <c r="BL1239" s="125">
        <f t="shared" si="821"/>
        <v>0</v>
      </c>
      <c r="BM1239" s="124"/>
      <c r="BN1239" s="123">
        <f t="shared" si="827"/>
        <v>0</v>
      </c>
      <c r="BO1239" s="126">
        <f t="shared" si="827"/>
        <v>0</v>
      </c>
      <c r="BP1239" s="127"/>
      <c r="BQ1239" s="409"/>
    </row>
    <row r="1240" spans="1:69" s="58" customFormat="1" ht="17.55" hidden="1" customHeight="1">
      <c r="A1240"/>
      <c r="B1240"/>
      <c r="C1240" s="139" t="str">
        <f t="shared" si="814"/>
        <v>H</v>
      </c>
      <c r="D1240" s="130">
        <f>$D1229</f>
        <v>0</v>
      </c>
      <c r="E1240" s="129" t="str">
        <f t="shared" ref="E1240:E1264" si="828">E645</f>
        <v>Unknown</v>
      </c>
      <c r="F1240" s="717"/>
      <c r="G1240" s="123">
        <f t="shared" si="822"/>
        <v>0</v>
      </c>
      <c r="H1240" s="121">
        <f t="shared" si="822"/>
        <v>0</v>
      </c>
      <c r="I1240" s="121">
        <f t="shared" si="822"/>
        <v>0</v>
      </c>
      <c r="J1240" s="121">
        <f t="shared" si="822"/>
        <v>0</v>
      </c>
      <c r="K1240" s="121">
        <f t="shared" si="822"/>
        <v>0</v>
      </c>
      <c r="L1240" s="121">
        <f t="shared" si="822"/>
        <v>0</v>
      </c>
      <c r="M1240" s="121">
        <f t="shared" si="822"/>
        <v>0</v>
      </c>
      <c r="N1240" s="121">
        <f t="shared" si="822"/>
        <v>0</v>
      </c>
      <c r="O1240" s="121">
        <f t="shared" si="822"/>
        <v>0</v>
      </c>
      <c r="P1240" s="126">
        <f t="shared" si="822"/>
        <v>0</v>
      </c>
      <c r="Q1240" s="122"/>
      <c r="R1240" s="408">
        <f t="shared" si="815"/>
        <v>0</v>
      </c>
      <c r="S1240" s="127"/>
      <c r="T1240" s="700">
        <f t="shared" si="823"/>
        <v>0</v>
      </c>
      <c r="U1240" s="701">
        <f t="shared" si="823"/>
        <v>0</v>
      </c>
      <c r="V1240" s="693"/>
      <c r="W1240" s="700">
        <f t="shared" si="824"/>
        <v>0</v>
      </c>
      <c r="X1240" s="126">
        <f t="shared" si="824"/>
        <v>0</v>
      </c>
      <c r="Y1240" s="696">
        <f t="shared" si="816"/>
        <v>0</v>
      </c>
      <c r="Z1240" s="128">
        <f t="shared" si="817"/>
        <v>0</v>
      </c>
      <c r="AA1240" s="127"/>
      <c r="AB1240" s="123">
        <f t="shared" si="825"/>
        <v>0</v>
      </c>
      <c r="AC1240" s="121">
        <f t="shared" si="825"/>
        <v>0</v>
      </c>
      <c r="AD1240" s="121">
        <f t="shared" si="825"/>
        <v>0</v>
      </c>
      <c r="AE1240" s="121">
        <f t="shared" si="825"/>
        <v>0</v>
      </c>
      <c r="AF1240" s="121">
        <f t="shared" si="825"/>
        <v>0</v>
      </c>
      <c r="AG1240" s="121">
        <f t="shared" si="825"/>
        <v>0</v>
      </c>
      <c r="AH1240" s="121">
        <f t="shared" si="825"/>
        <v>0</v>
      </c>
      <c r="AI1240" s="121">
        <f t="shared" si="825"/>
        <v>0</v>
      </c>
      <c r="AJ1240" s="121">
        <f t="shared" si="825"/>
        <v>0</v>
      </c>
      <c r="AK1240" s="121">
        <f t="shared" si="825"/>
        <v>0</v>
      </c>
      <c r="AL1240" s="121">
        <f t="shared" si="825"/>
        <v>0</v>
      </c>
      <c r="AM1240" s="121">
        <f t="shared" si="825"/>
        <v>0</v>
      </c>
      <c r="AN1240" s="121">
        <f t="shared" si="825"/>
        <v>0</v>
      </c>
      <c r="AO1240" s="701">
        <f t="shared" si="825"/>
        <v>0</v>
      </c>
      <c r="AP1240" s="122"/>
      <c r="AQ1240" s="123">
        <f t="shared" si="826"/>
        <v>0</v>
      </c>
      <c r="AR1240" s="121">
        <f t="shared" si="826"/>
        <v>0</v>
      </c>
      <c r="AS1240" s="121">
        <f t="shared" si="826"/>
        <v>0</v>
      </c>
      <c r="AT1240" s="121">
        <f t="shared" si="826"/>
        <v>0</v>
      </c>
      <c r="AU1240" s="121">
        <f t="shared" si="826"/>
        <v>0</v>
      </c>
      <c r="AV1240" s="121">
        <f t="shared" si="826"/>
        <v>0</v>
      </c>
      <c r="AW1240" s="121">
        <f t="shared" si="826"/>
        <v>0</v>
      </c>
      <c r="AX1240" s="121">
        <f t="shared" si="826"/>
        <v>0</v>
      </c>
      <c r="AY1240" s="121">
        <f t="shared" si="826"/>
        <v>0</v>
      </c>
      <c r="AZ1240" s="121">
        <f t="shared" si="826"/>
        <v>0</v>
      </c>
      <c r="BA1240" s="121">
        <f t="shared" si="826"/>
        <v>0</v>
      </c>
      <c r="BB1240" s="121">
        <f t="shared" si="826"/>
        <v>0</v>
      </c>
      <c r="BC1240" s="121">
        <f t="shared" si="826"/>
        <v>0</v>
      </c>
      <c r="BD1240" s="701">
        <f t="shared" si="826"/>
        <v>0</v>
      </c>
      <c r="BE1240" s="693"/>
      <c r="BF1240" s="122">
        <f t="shared" si="818"/>
        <v>0</v>
      </c>
      <c r="BG1240" s="124"/>
      <c r="BH1240" s="122">
        <f t="shared" si="819"/>
        <v>0</v>
      </c>
      <c r="BI1240" s="124"/>
      <c r="BJ1240" s="122">
        <f t="shared" si="820"/>
        <v>0</v>
      </c>
      <c r="BK1240" s="124"/>
      <c r="BL1240" s="125">
        <f t="shared" si="821"/>
        <v>0</v>
      </c>
      <c r="BM1240" s="124"/>
      <c r="BN1240" s="123">
        <f t="shared" si="827"/>
        <v>0</v>
      </c>
      <c r="BO1240" s="126">
        <f t="shared" si="827"/>
        <v>0</v>
      </c>
      <c r="BP1240" s="127"/>
      <c r="BQ1240" s="410"/>
    </row>
    <row r="1241" spans="1:69" s="58" customFormat="1" ht="17.55" hidden="1" customHeight="1">
      <c r="A1241"/>
      <c r="B1241"/>
      <c r="C1241" s="139" t="str">
        <f t="shared" si="814"/>
        <v>H</v>
      </c>
      <c r="D1241" s="130">
        <f>Parameter!G110</f>
        <v>0</v>
      </c>
      <c r="E1241" s="129" t="str">
        <f t="shared" si="828"/>
        <v>Aglaia Tech</v>
      </c>
      <c r="F1241" s="717"/>
      <c r="G1241" s="123">
        <f t="shared" si="822"/>
        <v>0</v>
      </c>
      <c r="H1241" s="121">
        <f t="shared" si="822"/>
        <v>0</v>
      </c>
      <c r="I1241" s="121">
        <f t="shared" si="822"/>
        <v>0</v>
      </c>
      <c r="J1241" s="121">
        <f t="shared" si="822"/>
        <v>0</v>
      </c>
      <c r="K1241" s="121">
        <f t="shared" si="822"/>
        <v>0</v>
      </c>
      <c r="L1241" s="121">
        <f t="shared" si="822"/>
        <v>0</v>
      </c>
      <c r="M1241" s="121">
        <f t="shared" si="822"/>
        <v>0</v>
      </c>
      <c r="N1241" s="121">
        <f t="shared" si="822"/>
        <v>0</v>
      </c>
      <c r="O1241" s="121">
        <f t="shared" si="822"/>
        <v>0</v>
      </c>
      <c r="P1241" s="126">
        <f t="shared" si="822"/>
        <v>0</v>
      </c>
      <c r="Q1241" s="122"/>
      <c r="R1241" s="408">
        <f t="shared" si="815"/>
        <v>0</v>
      </c>
      <c r="S1241" s="127"/>
      <c r="T1241" s="700">
        <f t="shared" si="823"/>
        <v>0</v>
      </c>
      <c r="U1241" s="701">
        <f t="shared" si="823"/>
        <v>0</v>
      </c>
      <c r="V1241" s="693"/>
      <c r="W1241" s="700">
        <f t="shared" si="824"/>
        <v>0</v>
      </c>
      <c r="X1241" s="126">
        <f t="shared" si="824"/>
        <v>0</v>
      </c>
      <c r="Y1241" s="696">
        <f t="shared" si="816"/>
        <v>0</v>
      </c>
      <c r="Z1241" s="128">
        <f t="shared" si="817"/>
        <v>0</v>
      </c>
      <c r="AA1241" s="127"/>
      <c r="AB1241" s="123">
        <f t="shared" si="825"/>
        <v>0</v>
      </c>
      <c r="AC1241" s="121">
        <f t="shared" si="825"/>
        <v>0</v>
      </c>
      <c r="AD1241" s="121">
        <f t="shared" si="825"/>
        <v>0</v>
      </c>
      <c r="AE1241" s="121">
        <f t="shared" si="825"/>
        <v>0</v>
      </c>
      <c r="AF1241" s="121">
        <f t="shared" si="825"/>
        <v>0</v>
      </c>
      <c r="AG1241" s="121">
        <f t="shared" si="825"/>
        <v>0</v>
      </c>
      <c r="AH1241" s="121">
        <f t="shared" si="825"/>
        <v>0</v>
      </c>
      <c r="AI1241" s="121">
        <f t="shared" si="825"/>
        <v>0</v>
      </c>
      <c r="AJ1241" s="121">
        <f t="shared" si="825"/>
        <v>0</v>
      </c>
      <c r="AK1241" s="121">
        <f t="shared" si="825"/>
        <v>0</v>
      </c>
      <c r="AL1241" s="121">
        <f t="shared" si="825"/>
        <v>0</v>
      </c>
      <c r="AM1241" s="121">
        <f t="shared" si="825"/>
        <v>0</v>
      </c>
      <c r="AN1241" s="121">
        <f t="shared" si="825"/>
        <v>0</v>
      </c>
      <c r="AO1241" s="701">
        <f t="shared" si="825"/>
        <v>0</v>
      </c>
      <c r="AP1241" s="122"/>
      <c r="AQ1241" s="123">
        <f t="shared" si="826"/>
        <v>0</v>
      </c>
      <c r="AR1241" s="121">
        <f t="shared" si="826"/>
        <v>0</v>
      </c>
      <c r="AS1241" s="121">
        <f t="shared" si="826"/>
        <v>0</v>
      </c>
      <c r="AT1241" s="121">
        <f t="shared" si="826"/>
        <v>0</v>
      </c>
      <c r="AU1241" s="121">
        <f t="shared" si="826"/>
        <v>0</v>
      </c>
      <c r="AV1241" s="121">
        <f t="shared" si="826"/>
        <v>0</v>
      </c>
      <c r="AW1241" s="121">
        <f t="shared" si="826"/>
        <v>0</v>
      </c>
      <c r="AX1241" s="121">
        <f t="shared" si="826"/>
        <v>0</v>
      </c>
      <c r="AY1241" s="121">
        <f t="shared" si="826"/>
        <v>0</v>
      </c>
      <c r="AZ1241" s="121">
        <f t="shared" si="826"/>
        <v>0</v>
      </c>
      <c r="BA1241" s="121">
        <f t="shared" si="826"/>
        <v>0</v>
      </c>
      <c r="BB1241" s="121">
        <f t="shared" si="826"/>
        <v>0</v>
      </c>
      <c r="BC1241" s="121">
        <f t="shared" si="826"/>
        <v>0</v>
      </c>
      <c r="BD1241" s="701">
        <f t="shared" si="826"/>
        <v>0</v>
      </c>
      <c r="BE1241" s="693"/>
      <c r="BF1241" s="122">
        <f t="shared" si="818"/>
        <v>0</v>
      </c>
      <c r="BG1241" s="124"/>
      <c r="BH1241" s="122">
        <f t="shared" si="819"/>
        <v>0</v>
      </c>
      <c r="BI1241" s="124"/>
      <c r="BJ1241" s="122">
        <f t="shared" si="820"/>
        <v>0</v>
      </c>
      <c r="BK1241" s="124"/>
      <c r="BL1241" s="125">
        <f t="shared" si="821"/>
        <v>0</v>
      </c>
      <c r="BM1241" s="124"/>
      <c r="BN1241" s="123">
        <f t="shared" si="827"/>
        <v>0</v>
      </c>
      <c r="BO1241" s="126">
        <f t="shared" si="827"/>
        <v>0</v>
      </c>
      <c r="BP1241" s="127"/>
      <c r="BQ1241" s="410"/>
    </row>
    <row r="1242" spans="1:69" s="58" customFormat="1" ht="17.55" hidden="1" customHeight="1">
      <c r="A1242"/>
      <c r="B1242"/>
      <c r="C1242" s="139" t="str">
        <f t="shared" si="814"/>
        <v>H</v>
      </c>
      <c r="D1242" s="130">
        <f t="shared" ref="D1242:D1274" si="829">$D1241</f>
        <v>0</v>
      </c>
      <c r="E1242" s="129" t="str">
        <f t="shared" si="828"/>
        <v>Bayer</v>
      </c>
      <c r="F1242" s="717"/>
      <c r="G1242" s="123">
        <f t="shared" si="822"/>
        <v>0</v>
      </c>
      <c r="H1242" s="121">
        <f t="shared" si="822"/>
        <v>0</v>
      </c>
      <c r="I1242" s="121">
        <f t="shared" si="822"/>
        <v>0</v>
      </c>
      <c r="J1242" s="121">
        <f t="shared" si="822"/>
        <v>0</v>
      </c>
      <c r="K1242" s="121">
        <f t="shared" si="822"/>
        <v>0</v>
      </c>
      <c r="L1242" s="121">
        <f t="shared" si="822"/>
        <v>0</v>
      </c>
      <c r="M1242" s="121">
        <f t="shared" si="822"/>
        <v>0</v>
      </c>
      <c r="N1242" s="121">
        <f t="shared" si="822"/>
        <v>0</v>
      </c>
      <c r="O1242" s="121">
        <f t="shared" si="822"/>
        <v>0</v>
      </c>
      <c r="P1242" s="126">
        <f t="shared" si="822"/>
        <v>0</v>
      </c>
      <c r="Q1242" s="122"/>
      <c r="R1242" s="408">
        <f t="shared" si="815"/>
        <v>0</v>
      </c>
      <c r="S1242" s="127"/>
      <c r="T1242" s="700">
        <f t="shared" si="823"/>
        <v>0</v>
      </c>
      <c r="U1242" s="701">
        <f t="shared" si="823"/>
        <v>0</v>
      </c>
      <c r="V1242" s="693"/>
      <c r="W1242" s="700">
        <f t="shared" si="824"/>
        <v>0</v>
      </c>
      <c r="X1242" s="126">
        <f t="shared" si="824"/>
        <v>0</v>
      </c>
      <c r="Y1242" s="696">
        <f t="shared" si="816"/>
        <v>0</v>
      </c>
      <c r="Z1242" s="128">
        <f t="shared" si="817"/>
        <v>0</v>
      </c>
      <c r="AA1242" s="127"/>
      <c r="AB1242" s="123">
        <f t="shared" si="825"/>
        <v>0</v>
      </c>
      <c r="AC1242" s="121">
        <f t="shared" si="825"/>
        <v>0</v>
      </c>
      <c r="AD1242" s="121">
        <f t="shared" si="825"/>
        <v>0</v>
      </c>
      <c r="AE1242" s="121">
        <f t="shared" si="825"/>
        <v>0</v>
      </c>
      <c r="AF1242" s="121">
        <f t="shared" si="825"/>
        <v>0</v>
      </c>
      <c r="AG1242" s="121">
        <f t="shared" si="825"/>
        <v>0</v>
      </c>
      <c r="AH1242" s="121">
        <f t="shared" si="825"/>
        <v>0</v>
      </c>
      <c r="AI1242" s="121">
        <f t="shared" si="825"/>
        <v>0</v>
      </c>
      <c r="AJ1242" s="121">
        <f t="shared" si="825"/>
        <v>0</v>
      </c>
      <c r="AK1242" s="121">
        <f t="shared" si="825"/>
        <v>0</v>
      </c>
      <c r="AL1242" s="121">
        <f t="shared" si="825"/>
        <v>0</v>
      </c>
      <c r="AM1242" s="121">
        <f t="shared" si="825"/>
        <v>0</v>
      </c>
      <c r="AN1242" s="121">
        <f t="shared" si="825"/>
        <v>0</v>
      </c>
      <c r="AO1242" s="701">
        <f t="shared" si="825"/>
        <v>0</v>
      </c>
      <c r="AP1242" s="122"/>
      <c r="AQ1242" s="123">
        <f t="shared" si="826"/>
        <v>0</v>
      </c>
      <c r="AR1242" s="121">
        <f t="shared" si="826"/>
        <v>0</v>
      </c>
      <c r="AS1242" s="121">
        <f t="shared" si="826"/>
        <v>0</v>
      </c>
      <c r="AT1242" s="121">
        <f t="shared" si="826"/>
        <v>0</v>
      </c>
      <c r="AU1242" s="121">
        <f t="shared" si="826"/>
        <v>0</v>
      </c>
      <c r="AV1242" s="121">
        <f t="shared" si="826"/>
        <v>0</v>
      </c>
      <c r="AW1242" s="121">
        <f t="shared" si="826"/>
        <v>0</v>
      </c>
      <c r="AX1242" s="121">
        <f t="shared" si="826"/>
        <v>0</v>
      </c>
      <c r="AY1242" s="121">
        <f t="shared" si="826"/>
        <v>0</v>
      </c>
      <c r="AZ1242" s="121">
        <f t="shared" si="826"/>
        <v>0</v>
      </c>
      <c r="BA1242" s="121">
        <f t="shared" si="826"/>
        <v>0</v>
      </c>
      <c r="BB1242" s="121">
        <f t="shared" si="826"/>
        <v>0</v>
      </c>
      <c r="BC1242" s="121">
        <f t="shared" si="826"/>
        <v>0</v>
      </c>
      <c r="BD1242" s="701">
        <f t="shared" si="826"/>
        <v>0</v>
      </c>
      <c r="BE1242" s="693"/>
      <c r="BF1242" s="122">
        <f t="shared" si="818"/>
        <v>0</v>
      </c>
      <c r="BG1242" s="124"/>
      <c r="BH1242" s="122">
        <f t="shared" si="819"/>
        <v>0</v>
      </c>
      <c r="BI1242" s="124"/>
      <c r="BJ1242" s="122">
        <f t="shared" si="820"/>
        <v>0</v>
      </c>
      <c r="BK1242" s="124"/>
      <c r="BL1242" s="125">
        <f t="shared" si="821"/>
        <v>0</v>
      </c>
      <c r="BM1242" s="124"/>
      <c r="BN1242" s="123">
        <f t="shared" si="827"/>
        <v>0</v>
      </c>
      <c r="BO1242" s="126">
        <f t="shared" si="827"/>
        <v>0</v>
      </c>
      <c r="BP1242" s="127"/>
      <c r="BQ1242" s="410"/>
    </row>
    <row r="1243" spans="1:69" s="58" customFormat="1" ht="17.55" hidden="1" customHeight="1">
      <c r="A1243"/>
      <c r="B1243"/>
      <c r="C1243" s="139" t="str">
        <f t="shared" si="814"/>
        <v>H</v>
      </c>
      <c r="D1243" s="130">
        <f t="shared" si="829"/>
        <v>0</v>
      </c>
      <c r="E1243" s="129" t="str">
        <f t="shared" si="828"/>
        <v>Comet</v>
      </c>
      <c r="F1243" s="717"/>
      <c r="G1243" s="123">
        <f t="shared" si="822"/>
        <v>0</v>
      </c>
      <c r="H1243" s="121">
        <f t="shared" si="822"/>
        <v>0</v>
      </c>
      <c r="I1243" s="121">
        <f t="shared" si="822"/>
        <v>0</v>
      </c>
      <c r="J1243" s="121">
        <f t="shared" si="822"/>
        <v>0</v>
      </c>
      <c r="K1243" s="121">
        <f t="shared" si="822"/>
        <v>0</v>
      </c>
      <c r="L1243" s="121">
        <f t="shared" si="822"/>
        <v>0</v>
      </c>
      <c r="M1243" s="121">
        <f t="shared" si="822"/>
        <v>0</v>
      </c>
      <c r="N1243" s="121">
        <f t="shared" si="822"/>
        <v>0</v>
      </c>
      <c r="O1243" s="121">
        <f t="shared" si="822"/>
        <v>0</v>
      </c>
      <c r="P1243" s="126">
        <f t="shared" si="822"/>
        <v>0</v>
      </c>
      <c r="Q1243" s="122"/>
      <c r="R1243" s="408">
        <f t="shared" si="815"/>
        <v>0</v>
      </c>
      <c r="S1243" s="127"/>
      <c r="T1243" s="700">
        <f t="shared" si="823"/>
        <v>0</v>
      </c>
      <c r="U1243" s="701">
        <f t="shared" si="823"/>
        <v>0</v>
      </c>
      <c r="V1243" s="693"/>
      <c r="W1243" s="700">
        <f t="shared" si="824"/>
        <v>0</v>
      </c>
      <c r="X1243" s="126">
        <f t="shared" si="824"/>
        <v>0</v>
      </c>
      <c r="Y1243" s="696">
        <f t="shared" si="816"/>
        <v>0</v>
      </c>
      <c r="Z1243" s="128">
        <f t="shared" si="817"/>
        <v>0</v>
      </c>
      <c r="AA1243" s="127"/>
      <c r="AB1243" s="123">
        <f t="shared" si="825"/>
        <v>0</v>
      </c>
      <c r="AC1243" s="121">
        <f t="shared" si="825"/>
        <v>0</v>
      </c>
      <c r="AD1243" s="121">
        <f t="shared" si="825"/>
        <v>0</v>
      </c>
      <c r="AE1243" s="121">
        <f t="shared" si="825"/>
        <v>0</v>
      </c>
      <c r="AF1243" s="121">
        <f t="shared" si="825"/>
        <v>0</v>
      </c>
      <c r="AG1243" s="121">
        <f t="shared" si="825"/>
        <v>0</v>
      </c>
      <c r="AH1243" s="121">
        <f t="shared" si="825"/>
        <v>0</v>
      </c>
      <c r="AI1243" s="121">
        <f t="shared" si="825"/>
        <v>0</v>
      </c>
      <c r="AJ1243" s="121">
        <f t="shared" si="825"/>
        <v>0</v>
      </c>
      <c r="AK1243" s="121">
        <f t="shared" si="825"/>
        <v>0</v>
      </c>
      <c r="AL1243" s="121">
        <f t="shared" si="825"/>
        <v>0</v>
      </c>
      <c r="AM1243" s="121">
        <f t="shared" si="825"/>
        <v>0</v>
      </c>
      <c r="AN1243" s="121">
        <f t="shared" si="825"/>
        <v>0</v>
      </c>
      <c r="AO1243" s="701">
        <f t="shared" si="825"/>
        <v>0</v>
      </c>
      <c r="AP1243" s="122"/>
      <c r="AQ1243" s="123">
        <f t="shared" si="826"/>
        <v>0</v>
      </c>
      <c r="AR1243" s="121">
        <f t="shared" si="826"/>
        <v>0</v>
      </c>
      <c r="AS1243" s="121">
        <f t="shared" si="826"/>
        <v>0</v>
      </c>
      <c r="AT1243" s="121">
        <f t="shared" si="826"/>
        <v>0</v>
      </c>
      <c r="AU1243" s="121">
        <f t="shared" si="826"/>
        <v>0</v>
      </c>
      <c r="AV1243" s="121">
        <f t="shared" si="826"/>
        <v>0</v>
      </c>
      <c r="AW1243" s="121">
        <f t="shared" si="826"/>
        <v>0</v>
      </c>
      <c r="AX1243" s="121">
        <f t="shared" si="826"/>
        <v>0</v>
      </c>
      <c r="AY1243" s="121">
        <f t="shared" si="826"/>
        <v>0</v>
      </c>
      <c r="AZ1243" s="121">
        <f t="shared" si="826"/>
        <v>0</v>
      </c>
      <c r="BA1243" s="121">
        <f t="shared" si="826"/>
        <v>0</v>
      </c>
      <c r="BB1243" s="121">
        <f t="shared" si="826"/>
        <v>0</v>
      </c>
      <c r="BC1243" s="121">
        <f t="shared" si="826"/>
        <v>0</v>
      </c>
      <c r="BD1243" s="701">
        <f t="shared" si="826"/>
        <v>0</v>
      </c>
      <c r="BE1243" s="693"/>
      <c r="BF1243" s="122">
        <f t="shared" si="818"/>
        <v>0</v>
      </c>
      <c r="BG1243" s="124"/>
      <c r="BH1243" s="122">
        <f t="shared" si="819"/>
        <v>0</v>
      </c>
      <c r="BI1243" s="124"/>
      <c r="BJ1243" s="122">
        <f t="shared" si="820"/>
        <v>0</v>
      </c>
      <c r="BK1243" s="124"/>
      <c r="BL1243" s="125">
        <f t="shared" si="821"/>
        <v>0</v>
      </c>
      <c r="BM1243" s="124"/>
      <c r="BN1243" s="123">
        <f t="shared" si="827"/>
        <v>0</v>
      </c>
      <c r="BO1243" s="126">
        <f t="shared" si="827"/>
        <v>0</v>
      </c>
      <c r="BP1243" s="127"/>
      <c r="BQ1243" s="410"/>
    </row>
    <row r="1244" spans="1:69" s="58" customFormat="1" ht="17.55" hidden="1" customHeight="1">
      <c r="A1244"/>
      <c r="B1244"/>
      <c r="C1244" s="139" t="str">
        <f t="shared" si="814"/>
        <v>H</v>
      </c>
      <c r="D1244" s="130">
        <f t="shared" si="829"/>
        <v>0</v>
      </c>
      <c r="E1244" s="129" t="str">
        <f t="shared" si="828"/>
        <v>Dongjin Semichem</v>
      </c>
      <c r="F1244" s="717"/>
      <c r="G1244" s="123">
        <f t="shared" si="822"/>
        <v>0</v>
      </c>
      <c r="H1244" s="121">
        <f t="shared" si="822"/>
        <v>0</v>
      </c>
      <c r="I1244" s="121">
        <f t="shared" si="822"/>
        <v>0</v>
      </c>
      <c r="J1244" s="121">
        <f t="shared" si="822"/>
        <v>0</v>
      </c>
      <c r="K1244" s="121">
        <f t="shared" si="822"/>
        <v>0</v>
      </c>
      <c r="L1244" s="121">
        <f t="shared" si="822"/>
        <v>0</v>
      </c>
      <c r="M1244" s="121">
        <f t="shared" si="822"/>
        <v>0</v>
      </c>
      <c r="N1244" s="121">
        <f t="shared" si="822"/>
        <v>0</v>
      </c>
      <c r="O1244" s="121">
        <f t="shared" si="822"/>
        <v>0</v>
      </c>
      <c r="P1244" s="126">
        <f t="shared" si="822"/>
        <v>0</v>
      </c>
      <c r="Q1244" s="122"/>
      <c r="R1244" s="408">
        <f t="shared" si="815"/>
        <v>0</v>
      </c>
      <c r="S1244" s="127"/>
      <c r="T1244" s="700">
        <f t="shared" si="823"/>
        <v>0</v>
      </c>
      <c r="U1244" s="701">
        <f t="shared" si="823"/>
        <v>0</v>
      </c>
      <c r="V1244" s="693"/>
      <c r="W1244" s="700">
        <f t="shared" si="824"/>
        <v>0</v>
      </c>
      <c r="X1244" s="126">
        <f t="shared" si="824"/>
        <v>0</v>
      </c>
      <c r="Y1244" s="696">
        <f t="shared" si="816"/>
        <v>0</v>
      </c>
      <c r="Z1244" s="128">
        <f t="shared" si="817"/>
        <v>0</v>
      </c>
      <c r="AA1244" s="127"/>
      <c r="AB1244" s="123">
        <f t="shared" si="825"/>
        <v>0</v>
      </c>
      <c r="AC1244" s="121">
        <f t="shared" si="825"/>
        <v>0</v>
      </c>
      <c r="AD1244" s="121">
        <f t="shared" si="825"/>
        <v>0</v>
      </c>
      <c r="AE1244" s="121">
        <f t="shared" si="825"/>
        <v>0</v>
      </c>
      <c r="AF1244" s="121">
        <f t="shared" si="825"/>
        <v>0</v>
      </c>
      <c r="AG1244" s="121">
        <f t="shared" si="825"/>
        <v>0</v>
      </c>
      <c r="AH1244" s="121">
        <f t="shared" si="825"/>
        <v>0</v>
      </c>
      <c r="AI1244" s="121">
        <f t="shared" si="825"/>
        <v>0</v>
      </c>
      <c r="AJ1244" s="121">
        <f t="shared" si="825"/>
        <v>0</v>
      </c>
      <c r="AK1244" s="121">
        <f t="shared" si="825"/>
        <v>0</v>
      </c>
      <c r="AL1244" s="121">
        <f t="shared" si="825"/>
        <v>0</v>
      </c>
      <c r="AM1244" s="121">
        <f t="shared" si="825"/>
        <v>0</v>
      </c>
      <c r="AN1244" s="121">
        <f t="shared" si="825"/>
        <v>0</v>
      </c>
      <c r="AO1244" s="701">
        <f t="shared" si="825"/>
        <v>0</v>
      </c>
      <c r="AP1244" s="122"/>
      <c r="AQ1244" s="123">
        <f t="shared" si="826"/>
        <v>0</v>
      </c>
      <c r="AR1244" s="121">
        <f t="shared" si="826"/>
        <v>0</v>
      </c>
      <c r="AS1244" s="121">
        <f t="shared" si="826"/>
        <v>0</v>
      </c>
      <c r="AT1244" s="121">
        <f t="shared" si="826"/>
        <v>0</v>
      </c>
      <c r="AU1244" s="121">
        <f t="shared" si="826"/>
        <v>0</v>
      </c>
      <c r="AV1244" s="121">
        <f t="shared" si="826"/>
        <v>0</v>
      </c>
      <c r="AW1244" s="121">
        <f t="shared" si="826"/>
        <v>0</v>
      </c>
      <c r="AX1244" s="121">
        <f t="shared" si="826"/>
        <v>0</v>
      </c>
      <c r="AY1244" s="121">
        <f t="shared" si="826"/>
        <v>0</v>
      </c>
      <c r="AZ1244" s="121">
        <f t="shared" si="826"/>
        <v>0</v>
      </c>
      <c r="BA1244" s="121">
        <f t="shared" si="826"/>
        <v>0</v>
      </c>
      <c r="BB1244" s="121">
        <f t="shared" si="826"/>
        <v>0</v>
      </c>
      <c r="BC1244" s="121">
        <f t="shared" si="826"/>
        <v>0</v>
      </c>
      <c r="BD1244" s="701">
        <f t="shared" si="826"/>
        <v>0</v>
      </c>
      <c r="BE1244" s="693"/>
      <c r="BF1244" s="122">
        <f t="shared" si="818"/>
        <v>0</v>
      </c>
      <c r="BG1244" s="124"/>
      <c r="BH1244" s="122">
        <f t="shared" si="819"/>
        <v>0</v>
      </c>
      <c r="BI1244" s="124"/>
      <c r="BJ1244" s="122">
        <f t="shared" si="820"/>
        <v>0</v>
      </c>
      <c r="BK1244" s="124"/>
      <c r="BL1244" s="125">
        <f t="shared" si="821"/>
        <v>0</v>
      </c>
      <c r="BM1244" s="124"/>
      <c r="BN1244" s="123">
        <f t="shared" si="827"/>
        <v>0</v>
      </c>
      <c r="BO1244" s="126">
        <f t="shared" si="827"/>
        <v>0</v>
      </c>
      <c r="BP1244" s="127"/>
      <c r="BQ1244" s="410"/>
    </row>
    <row r="1245" spans="1:69" s="58" customFormat="1" ht="17.55" hidden="1" customHeight="1">
      <c r="A1245"/>
      <c r="B1245"/>
      <c r="C1245" s="139" t="str">
        <f t="shared" si="814"/>
        <v>H</v>
      </c>
      <c r="D1245" s="130">
        <f t="shared" si="829"/>
        <v>0</v>
      </c>
      <c r="E1245" s="129" t="str">
        <f t="shared" si="828"/>
        <v>Duksan Neolux</v>
      </c>
      <c r="F1245" s="717"/>
      <c r="G1245" s="123">
        <f t="shared" si="822"/>
        <v>0</v>
      </c>
      <c r="H1245" s="121">
        <f t="shared" si="822"/>
        <v>0</v>
      </c>
      <c r="I1245" s="121">
        <f t="shared" si="822"/>
        <v>0</v>
      </c>
      <c r="J1245" s="121">
        <f t="shared" si="822"/>
        <v>0</v>
      </c>
      <c r="K1245" s="121">
        <f t="shared" si="822"/>
        <v>0</v>
      </c>
      <c r="L1245" s="121">
        <f t="shared" si="822"/>
        <v>0</v>
      </c>
      <c r="M1245" s="121">
        <f t="shared" si="822"/>
        <v>0</v>
      </c>
      <c r="N1245" s="121">
        <f t="shared" si="822"/>
        <v>0</v>
      </c>
      <c r="O1245" s="121">
        <f t="shared" si="822"/>
        <v>0</v>
      </c>
      <c r="P1245" s="126">
        <f t="shared" si="822"/>
        <v>0</v>
      </c>
      <c r="Q1245" s="122"/>
      <c r="R1245" s="408">
        <f t="shared" si="815"/>
        <v>0</v>
      </c>
      <c r="S1245" s="127"/>
      <c r="T1245" s="700">
        <f t="shared" si="823"/>
        <v>0</v>
      </c>
      <c r="U1245" s="701">
        <f t="shared" si="823"/>
        <v>0</v>
      </c>
      <c r="V1245" s="693"/>
      <c r="W1245" s="700">
        <f t="shared" si="824"/>
        <v>0</v>
      </c>
      <c r="X1245" s="126">
        <f t="shared" si="824"/>
        <v>0</v>
      </c>
      <c r="Y1245" s="696">
        <f t="shared" si="816"/>
        <v>0</v>
      </c>
      <c r="Z1245" s="128">
        <f t="shared" si="817"/>
        <v>0</v>
      </c>
      <c r="AA1245" s="127"/>
      <c r="AB1245" s="123">
        <f t="shared" si="825"/>
        <v>0</v>
      </c>
      <c r="AC1245" s="121">
        <f t="shared" si="825"/>
        <v>0</v>
      </c>
      <c r="AD1245" s="121">
        <f t="shared" si="825"/>
        <v>0</v>
      </c>
      <c r="AE1245" s="121">
        <f t="shared" si="825"/>
        <v>0</v>
      </c>
      <c r="AF1245" s="121">
        <f t="shared" si="825"/>
        <v>0</v>
      </c>
      <c r="AG1245" s="121">
        <f t="shared" si="825"/>
        <v>0</v>
      </c>
      <c r="AH1245" s="121">
        <f t="shared" si="825"/>
        <v>0</v>
      </c>
      <c r="AI1245" s="121">
        <f t="shared" si="825"/>
        <v>0</v>
      </c>
      <c r="AJ1245" s="121">
        <f t="shared" si="825"/>
        <v>0</v>
      </c>
      <c r="AK1245" s="121">
        <f t="shared" si="825"/>
        <v>0</v>
      </c>
      <c r="AL1245" s="121">
        <f t="shared" si="825"/>
        <v>0</v>
      </c>
      <c r="AM1245" s="121">
        <f t="shared" si="825"/>
        <v>0</v>
      </c>
      <c r="AN1245" s="121">
        <f t="shared" si="825"/>
        <v>0</v>
      </c>
      <c r="AO1245" s="701">
        <f t="shared" si="825"/>
        <v>0</v>
      </c>
      <c r="AP1245" s="122"/>
      <c r="AQ1245" s="123">
        <f t="shared" si="826"/>
        <v>0</v>
      </c>
      <c r="AR1245" s="121">
        <f t="shared" si="826"/>
        <v>0</v>
      </c>
      <c r="AS1245" s="121">
        <f t="shared" si="826"/>
        <v>0</v>
      </c>
      <c r="AT1245" s="121">
        <f t="shared" si="826"/>
        <v>0</v>
      </c>
      <c r="AU1245" s="121">
        <f t="shared" si="826"/>
        <v>0</v>
      </c>
      <c r="AV1245" s="121">
        <f t="shared" si="826"/>
        <v>0</v>
      </c>
      <c r="AW1245" s="121">
        <f t="shared" si="826"/>
        <v>0</v>
      </c>
      <c r="AX1245" s="121">
        <f t="shared" si="826"/>
        <v>0</v>
      </c>
      <c r="AY1245" s="121">
        <f t="shared" si="826"/>
        <v>0</v>
      </c>
      <c r="AZ1245" s="121">
        <f t="shared" si="826"/>
        <v>0</v>
      </c>
      <c r="BA1245" s="121">
        <f t="shared" si="826"/>
        <v>0</v>
      </c>
      <c r="BB1245" s="121">
        <f t="shared" si="826"/>
        <v>0</v>
      </c>
      <c r="BC1245" s="121">
        <f t="shared" si="826"/>
        <v>0</v>
      </c>
      <c r="BD1245" s="701">
        <f t="shared" si="826"/>
        <v>0</v>
      </c>
      <c r="BE1245" s="693"/>
      <c r="BF1245" s="122">
        <f t="shared" si="818"/>
        <v>0</v>
      </c>
      <c r="BG1245" s="124"/>
      <c r="BH1245" s="122">
        <f t="shared" si="819"/>
        <v>0</v>
      </c>
      <c r="BI1245" s="124"/>
      <c r="BJ1245" s="122">
        <f t="shared" si="820"/>
        <v>0</v>
      </c>
      <c r="BK1245" s="124"/>
      <c r="BL1245" s="125">
        <f t="shared" si="821"/>
        <v>0</v>
      </c>
      <c r="BM1245" s="124"/>
      <c r="BN1245" s="123">
        <f t="shared" si="827"/>
        <v>0</v>
      </c>
      <c r="BO1245" s="126">
        <f t="shared" si="827"/>
        <v>0</v>
      </c>
      <c r="BP1245" s="127"/>
      <c r="BQ1245" s="410"/>
    </row>
    <row r="1246" spans="1:69" s="58" customFormat="1" ht="17.55" hidden="1" customHeight="1">
      <c r="A1246"/>
      <c r="B1246"/>
      <c r="C1246" s="139" t="str">
        <f t="shared" si="814"/>
        <v>H</v>
      </c>
      <c r="D1246" s="130">
        <f t="shared" si="829"/>
        <v>0</v>
      </c>
      <c r="E1246" s="129" t="str">
        <f t="shared" si="828"/>
        <v>DuPont</v>
      </c>
      <c r="F1246" s="717"/>
      <c r="G1246" s="123">
        <f t="shared" ref="G1246:P1255" si="830">SUMIFS(Share, Y, $E$3, Config, $G$11, P, G$15, LType, $D1246, MSup, $E1246)</f>
        <v>0</v>
      </c>
      <c r="H1246" s="121">
        <f t="shared" si="830"/>
        <v>0</v>
      </c>
      <c r="I1246" s="121">
        <f t="shared" si="830"/>
        <v>0</v>
      </c>
      <c r="J1246" s="121">
        <f t="shared" si="830"/>
        <v>0</v>
      </c>
      <c r="K1246" s="121">
        <f t="shared" si="830"/>
        <v>0</v>
      </c>
      <c r="L1246" s="121">
        <f t="shared" si="830"/>
        <v>0</v>
      </c>
      <c r="M1246" s="121">
        <f t="shared" si="830"/>
        <v>0</v>
      </c>
      <c r="N1246" s="121">
        <f t="shared" si="830"/>
        <v>0</v>
      </c>
      <c r="O1246" s="121">
        <f t="shared" si="830"/>
        <v>0</v>
      </c>
      <c r="P1246" s="126">
        <f t="shared" si="830"/>
        <v>0</v>
      </c>
      <c r="Q1246" s="122"/>
      <c r="R1246" s="408">
        <f t="shared" si="815"/>
        <v>0</v>
      </c>
      <c r="S1246" s="127"/>
      <c r="T1246" s="700">
        <f t="shared" si="823"/>
        <v>0</v>
      </c>
      <c r="U1246" s="701">
        <f t="shared" si="823"/>
        <v>0</v>
      </c>
      <c r="V1246" s="693"/>
      <c r="W1246" s="700">
        <f t="shared" si="824"/>
        <v>0</v>
      </c>
      <c r="X1246" s="126">
        <f t="shared" si="824"/>
        <v>0</v>
      </c>
      <c r="Y1246" s="696">
        <f t="shared" si="816"/>
        <v>0</v>
      </c>
      <c r="Z1246" s="128">
        <f t="shared" si="817"/>
        <v>0</v>
      </c>
      <c r="AA1246" s="127"/>
      <c r="AB1246" s="123">
        <f t="shared" ref="AB1246:AO1255" si="831">SUMIFS(Share, Y, $E$3, Config, $AB$11, P, AB$15, LType, $D1246, MSup, $E1246)</f>
        <v>0</v>
      </c>
      <c r="AC1246" s="121">
        <f t="shared" si="831"/>
        <v>0</v>
      </c>
      <c r="AD1246" s="121">
        <f t="shared" si="831"/>
        <v>0</v>
      </c>
      <c r="AE1246" s="121">
        <f t="shared" si="831"/>
        <v>0</v>
      </c>
      <c r="AF1246" s="121">
        <f t="shared" si="831"/>
        <v>0</v>
      </c>
      <c r="AG1246" s="121">
        <f t="shared" si="831"/>
        <v>0</v>
      </c>
      <c r="AH1246" s="121">
        <f t="shared" si="831"/>
        <v>0</v>
      </c>
      <c r="AI1246" s="121">
        <f t="shared" si="831"/>
        <v>0</v>
      </c>
      <c r="AJ1246" s="121">
        <f t="shared" si="831"/>
        <v>0</v>
      </c>
      <c r="AK1246" s="121">
        <f t="shared" si="831"/>
        <v>0</v>
      </c>
      <c r="AL1246" s="121">
        <f t="shared" si="831"/>
        <v>0</v>
      </c>
      <c r="AM1246" s="121">
        <f t="shared" si="831"/>
        <v>0</v>
      </c>
      <c r="AN1246" s="121">
        <f t="shared" si="831"/>
        <v>0</v>
      </c>
      <c r="AO1246" s="701">
        <f t="shared" si="831"/>
        <v>0</v>
      </c>
      <c r="AP1246" s="122"/>
      <c r="AQ1246" s="123">
        <f t="shared" ref="AQ1246:BD1255" si="832">SUMIFS(Share, Y, $E$3, Config, $AQ$11, P, AQ$15, LType, $D1246, MSup, $E1246)</f>
        <v>0</v>
      </c>
      <c r="AR1246" s="121">
        <f t="shared" si="832"/>
        <v>0</v>
      </c>
      <c r="AS1246" s="121">
        <f t="shared" si="832"/>
        <v>0</v>
      </c>
      <c r="AT1246" s="121">
        <f t="shared" si="832"/>
        <v>0</v>
      </c>
      <c r="AU1246" s="121">
        <f t="shared" si="832"/>
        <v>0</v>
      </c>
      <c r="AV1246" s="121">
        <f t="shared" si="832"/>
        <v>0</v>
      </c>
      <c r="AW1246" s="121">
        <f t="shared" si="832"/>
        <v>0</v>
      </c>
      <c r="AX1246" s="121">
        <f t="shared" si="832"/>
        <v>0</v>
      </c>
      <c r="AY1246" s="121">
        <f t="shared" si="832"/>
        <v>0</v>
      </c>
      <c r="AZ1246" s="121">
        <f t="shared" si="832"/>
        <v>0</v>
      </c>
      <c r="BA1246" s="121">
        <f t="shared" si="832"/>
        <v>0</v>
      </c>
      <c r="BB1246" s="121">
        <f t="shared" si="832"/>
        <v>0</v>
      </c>
      <c r="BC1246" s="121">
        <f t="shared" si="832"/>
        <v>0</v>
      </c>
      <c r="BD1246" s="701">
        <f t="shared" si="832"/>
        <v>0</v>
      </c>
      <c r="BE1246" s="693"/>
      <c r="BF1246" s="122">
        <f t="shared" si="818"/>
        <v>0</v>
      </c>
      <c r="BG1246" s="124"/>
      <c r="BH1246" s="122">
        <f t="shared" si="819"/>
        <v>0</v>
      </c>
      <c r="BI1246" s="124"/>
      <c r="BJ1246" s="122">
        <f t="shared" si="820"/>
        <v>0</v>
      </c>
      <c r="BK1246" s="124"/>
      <c r="BL1246" s="125">
        <f t="shared" si="821"/>
        <v>0</v>
      </c>
      <c r="BM1246" s="124"/>
      <c r="BN1246" s="123">
        <f t="shared" si="827"/>
        <v>0</v>
      </c>
      <c r="BO1246" s="126">
        <f t="shared" si="827"/>
        <v>0</v>
      </c>
      <c r="BP1246" s="127"/>
      <c r="BQ1246" s="410"/>
    </row>
    <row r="1247" spans="1:69" s="58" customFormat="1" ht="17.55" hidden="1" customHeight="1">
      <c r="A1247"/>
      <c r="B1247"/>
      <c r="C1247" s="139" t="str">
        <f t="shared" si="814"/>
        <v>H</v>
      </c>
      <c r="D1247" s="130">
        <f t="shared" si="829"/>
        <v>0</v>
      </c>
      <c r="E1247" s="129" t="str">
        <f t="shared" si="828"/>
        <v>EMT</v>
      </c>
      <c r="F1247" s="717"/>
      <c r="G1247" s="123">
        <f t="shared" si="830"/>
        <v>0</v>
      </c>
      <c r="H1247" s="121">
        <f t="shared" si="830"/>
        <v>0</v>
      </c>
      <c r="I1247" s="121">
        <f t="shared" si="830"/>
        <v>0</v>
      </c>
      <c r="J1247" s="121">
        <f t="shared" si="830"/>
        <v>0</v>
      </c>
      <c r="K1247" s="121">
        <f t="shared" si="830"/>
        <v>0</v>
      </c>
      <c r="L1247" s="121">
        <f t="shared" si="830"/>
        <v>0</v>
      </c>
      <c r="M1247" s="121">
        <f t="shared" si="830"/>
        <v>0</v>
      </c>
      <c r="N1247" s="121">
        <f t="shared" si="830"/>
        <v>0</v>
      </c>
      <c r="O1247" s="121">
        <f t="shared" si="830"/>
        <v>0</v>
      </c>
      <c r="P1247" s="126">
        <f t="shared" si="830"/>
        <v>0</v>
      </c>
      <c r="Q1247" s="122"/>
      <c r="R1247" s="408">
        <f t="shared" si="815"/>
        <v>0</v>
      </c>
      <c r="S1247" s="127"/>
      <c r="T1247" s="700">
        <f t="shared" si="823"/>
        <v>0</v>
      </c>
      <c r="U1247" s="701">
        <f t="shared" si="823"/>
        <v>0</v>
      </c>
      <c r="V1247" s="693"/>
      <c r="W1247" s="700">
        <f t="shared" si="824"/>
        <v>0</v>
      </c>
      <c r="X1247" s="126">
        <f t="shared" si="824"/>
        <v>0</v>
      </c>
      <c r="Y1247" s="696">
        <f t="shared" si="816"/>
        <v>0</v>
      </c>
      <c r="Z1247" s="128">
        <f t="shared" si="817"/>
        <v>0</v>
      </c>
      <c r="AA1247" s="127"/>
      <c r="AB1247" s="123">
        <f t="shared" si="831"/>
        <v>0</v>
      </c>
      <c r="AC1247" s="121">
        <f t="shared" si="831"/>
        <v>0</v>
      </c>
      <c r="AD1247" s="121">
        <f t="shared" si="831"/>
        <v>0</v>
      </c>
      <c r="AE1247" s="121">
        <f t="shared" si="831"/>
        <v>0</v>
      </c>
      <c r="AF1247" s="121">
        <f t="shared" si="831"/>
        <v>0</v>
      </c>
      <c r="AG1247" s="121">
        <f t="shared" si="831"/>
        <v>0</v>
      </c>
      <c r="AH1247" s="121">
        <f t="shared" si="831"/>
        <v>0</v>
      </c>
      <c r="AI1247" s="121">
        <f t="shared" si="831"/>
        <v>0</v>
      </c>
      <c r="AJ1247" s="121">
        <f t="shared" si="831"/>
        <v>0</v>
      </c>
      <c r="AK1247" s="121">
        <f t="shared" si="831"/>
        <v>0</v>
      </c>
      <c r="AL1247" s="121">
        <f t="shared" si="831"/>
        <v>0</v>
      </c>
      <c r="AM1247" s="121">
        <f t="shared" si="831"/>
        <v>0</v>
      </c>
      <c r="AN1247" s="121">
        <f t="shared" si="831"/>
        <v>0</v>
      </c>
      <c r="AO1247" s="701">
        <f t="shared" si="831"/>
        <v>0</v>
      </c>
      <c r="AP1247" s="122"/>
      <c r="AQ1247" s="123">
        <f t="shared" si="832"/>
        <v>0</v>
      </c>
      <c r="AR1247" s="121">
        <f t="shared" si="832"/>
        <v>0</v>
      </c>
      <c r="AS1247" s="121">
        <f t="shared" si="832"/>
        <v>0</v>
      </c>
      <c r="AT1247" s="121">
        <f t="shared" si="832"/>
        <v>0</v>
      </c>
      <c r="AU1247" s="121">
        <f t="shared" si="832"/>
        <v>0</v>
      </c>
      <c r="AV1247" s="121">
        <f t="shared" si="832"/>
        <v>0</v>
      </c>
      <c r="AW1247" s="121">
        <f t="shared" si="832"/>
        <v>0</v>
      </c>
      <c r="AX1247" s="121">
        <f t="shared" si="832"/>
        <v>0</v>
      </c>
      <c r="AY1247" s="121">
        <f t="shared" si="832"/>
        <v>0</v>
      </c>
      <c r="AZ1247" s="121">
        <f t="shared" si="832"/>
        <v>0</v>
      </c>
      <c r="BA1247" s="121">
        <f t="shared" si="832"/>
        <v>0</v>
      </c>
      <c r="BB1247" s="121">
        <f t="shared" si="832"/>
        <v>0</v>
      </c>
      <c r="BC1247" s="121">
        <f t="shared" si="832"/>
        <v>0</v>
      </c>
      <c r="BD1247" s="701">
        <f t="shared" si="832"/>
        <v>0</v>
      </c>
      <c r="BE1247" s="693"/>
      <c r="BF1247" s="122">
        <f t="shared" si="818"/>
        <v>0</v>
      </c>
      <c r="BG1247" s="124"/>
      <c r="BH1247" s="122">
        <f t="shared" si="819"/>
        <v>0</v>
      </c>
      <c r="BI1247" s="124"/>
      <c r="BJ1247" s="122">
        <f t="shared" si="820"/>
        <v>0</v>
      </c>
      <c r="BK1247" s="124"/>
      <c r="BL1247" s="125">
        <f t="shared" si="821"/>
        <v>0</v>
      </c>
      <c r="BM1247" s="124"/>
      <c r="BN1247" s="123">
        <f t="shared" si="827"/>
        <v>0</v>
      </c>
      <c r="BO1247" s="126">
        <f t="shared" si="827"/>
        <v>0</v>
      </c>
      <c r="BP1247" s="127"/>
      <c r="BQ1247" s="410"/>
    </row>
    <row r="1248" spans="1:69" s="58" customFormat="1" ht="17.55" hidden="1" customHeight="1">
      <c r="A1248"/>
      <c r="B1248"/>
      <c r="C1248" s="139" t="str">
        <f t="shared" si="814"/>
        <v>H</v>
      </c>
      <c r="D1248" s="130">
        <f t="shared" si="829"/>
        <v>0</v>
      </c>
      <c r="E1248" s="129" t="str">
        <f t="shared" si="828"/>
        <v>Hodogaya</v>
      </c>
      <c r="F1248" s="717"/>
      <c r="G1248" s="123">
        <f t="shared" si="830"/>
        <v>0</v>
      </c>
      <c r="H1248" s="121">
        <f t="shared" si="830"/>
        <v>0</v>
      </c>
      <c r="I1248" s="121">
        <f t="shared" si="830"/>
        <v>0</v>
      </c>
      <c r="J1248" s="121">
        <f t="shared" si="830"/>
        <v>0</v>
      </c>
      <c r="K1248" s="121">
        <f t="shared" si="830"/>
        <v>0</v>
      </c>
      <c r="L1248" s="121">
        <f t="shared" si="830"/>
        <v>0</v>
      </c>
      <c r="M1248" s="121">
        <f t="shared" si="830"/>
        <v>0</v>
      </c>
      <c r="N1248" s="121">
        <f t="shared" si="830"/>
        <v>0</v>
      </c>
      <c r="O1248" s="121">
        <f t="shared" si="830"/>
        <v>0</v>
      </c>
      <c r="P1248" s="126">
        <f t="shared" si="830"/>
        <v>0</v>
      </c>
      <c r="Q1248" s="122"/>
      <c r="R1248" s="408">
        <f t="shared" si="815"/>
        <v>0</v>
      </c>
      <c r="S1248" s="127"/>
      <c r="T1248" s="700">
        <f t="shared" si="823"/>
        <v>0</v>
      </c>
      <c r="U1248" s="701">
        <f t="shared" si="823"/>
        <v>0</v>
      </c>
      <c r="V1248" s="693"/>
      <c r="W1248" s="700">
        <f t="shared" si="824"/>
        <v>0</v>
      </c>
      <c r="X1248" s="126">
        <f t="shared" si="824"/>
        <v>0</v>
      </c>
      <c r="Y1248" s="696">
        <f t="shared" si="816"/>
        <v>0</v>
      </c>
      <c r="Z1248" s="128">
        <f t="shared" si="817"/>
        <v>0</v>
      </c>
      <c r="AA1248" s="127"/>
      <c r="AB1248" s="123">
        <f t="shared" si="831"/>
        <v>0</v>
      </c>
      <c r="AC1248" s="121">
        <f t="shared" si="831"/>
        <v>0</v>
      </c>
      <c r="AD1248" s="121">
        <f t="shared" si="831"/>
        <v>0</v>
      </c>
      <c r="AE1248" s="121">
        <f t="shared" si="831"/>
        <v>0</v>
      </c>
      <c r="AF1248" s="121">
        <f t="shared" si="831"/>
        <v>0</v>
      </c>
      <c r="AG1248" s="121">
        <f t="shared" si="831"/>
        <v>0</v>
      </c>
      <c r="AH1248" s="121">
        <f t="shared" si="831"/>
        <v>0</v>
      </c>
      <c r="AI1248" s="121">
        <f t="shared" si="831"/>
        <v>0</v>
      </c>
      <c r="AJ1248" s="121">
        <f t="shared" si="831"/>
        <v>0</v>
      </c>
      <c r="AK1248" s="121">
        <f t="shared" si="831"/>
        <v>0</v>
      </c>
      <c r="AL1248" s="121">
        <f t="shared" si="831"/>
        <v>0</v>
      </c>
      <c r="AM1248" s="121">
        <f t="shared" si="831"/>
        <v>0</v>
      </c>
      <c r="AN1248" s="121">
        <f t="shared" si="831"/>
        <v>0</v>
      </c>
      <c r="AO1248" s="701">
        <f t="shared" si="831"/>
        <v>0</v>
      </c>
      <c r="AP1248" s="122"/>
      <c r="AQ1248" s="123">
        <f t="shared" si="832"/>
        <v>0</v>
      </c>
      <c r="AR1248" s="121">
        <f t="shared" si="832"/>
        <v>0</v>
      </c>
      <c r="AS1248" s="121">
        <f t="shared" si="832"/>
        <v>0</v>
      </c>
      <c r="AT1248" s="121">
        <f t="shared" si="832"/>
        <v>0</v>
      </c>
      <c r="AU1248" s="121">
        <f t="shared" si="832"/>
        <v>0</v>
      </c>
      <c r="AV1248" s="121">
        <f t="shared" si="832"/>
        <v>0</v>
      </c>
      <c r="AW1248" s="121">
        <f t="shared" si="832"/>
        <v>0</v>
      </c>
      <c r="AX1248" s="121">
        <f t="shared" si="832"/>
        <v>0</v>
      </c>
      <c r="AY1248" s="121">
        <f t="shared" si="832"/>
        <v>0</v>
      </c>
      <c r="AZ1248" s="121">
        <f t="shared" si="832"/>
        <v>0</v>
      </c>
      <c r="BA1248" s="121">
        <f t="shared" si="832"/>
        <v>0</v>
      </c>
      <c r="BB1248" s="121">
        <f t="shared" si="832"/>
        <v>0</v>
      </c>
      <c r="BC1248" s="121">
        <f t="shared" si="832"/>
        <v>0</v>
      </c>
      <c r="BD1248" s="701">
        <f t="shared" si="832"/>
        <v>0</v>
      </c>
      <c r="BE1248" s="693"/>
      <c r="BF1248" s="122">
        <f t="shared" si="818"/>
        <v>0</v>
      </c>
      <c r="BG1248" s="124"/>
      <c r="BH1248" s="122">
        <f t="shared" si="819"/>
        <v>0</v>
      </c>
      <c r="BI1248" s="124"/>
      <c r="BJ1248" s="122">
        <f t="shared" si="820"/>
        <v>0</v>
      </c>
      <c r="BK1248" s="124"/>
      <c r="BL1248" s="125">
        <f t="shared" si="821"/>
        <v>0</v>
      </c>
      <c r="BM1248" s="124"/>
      <c r="BN1248" s="123">
        <f t="shared" si="827"/>
        <v>0</v>
      </c>
      <c r="BO1248" s="126">
        <f t="shared" si="827"/>
        <v>0</v>
      </c>
      <c r="BP1248" s="127"/>
      <c r="BQ1248" s="410"/>
    </row>
    <row r="1249" spans="1:69" s="58" customFormat="1" ht="17.55" hidden="1" customHeight="1">
      <c r="A1249"/>
      <c r="B1249"/>
      <c r="C1249" s="139" t="str">
        <f t="shared" si="814"/>
        <v>H</v>
      </c>
      <c r="D1249" s="130">
        <f t="shared" si="829"/>
        <v>0</v>
      </c>
      <c r="E1249" s="129" t="str">
        <f t="shared" si="828"/>
        <v>Hyperion</v>
      </c>
      <c r="F1249" s="717"/>
      <c r="G1249" s="123">
        <f t="shared" si="830"/>
        <v>0</v>
      </c>
      <c r="H1249" s="121">
        <f t="shared" si="830"/>
        <v>0</v>
      </c>
      <c r="I1249" s="121">
        <f t="shared" si="830"/>
        <v>0</v>
      </c>
      <c r="J1249" s="121">
        <f t="shared" si="830"/>
        <v>0</v>
      </c>
      <c r="K1249" s="121">
        <f t="shared" si="830"/>
        <v>0</v>
      </c>
      <c r="L1249" s="121">
        <f t="shared" si="830"/>
        <v>0</v>
      </c>
      <c r="M1249" s="121">
        <f t="shared" si="830"/>
        <v>0</v>
      </c>
      <c r="N1249" s="121">
        <f t="shared" si="830"/>
        <v>0</v>
      </c>
      <c r="O1249" s="121">
        <f t="shared" si="830"/>
        <v>0</v>
      </c>
      <c r="P1249" s="126">
        <f t="shared" si="830"/>
        <v>0</v>
      </c>
      <c r="Q1249" s="122"/>
      <c r="R1249" s="408">
        <f t="shared" si="815"/>
        <v>0</v>
      </c>
      <c r="S1249" s="127"/>
      <c r="T1249" s="700">
        <f t="shared" si="823"/>
        <v>0</v>
      </c>
      <c r="U1249" s="701">
        <f t="shared" si="823"/>
        <v>0</v>
      </c>
      <c r="V1249" s="693"/>
      <c r="W1249" s="700">
        <f t="shared" si="824"/>
        <v>0</v>
      </c>
      <c r="X1249" s="126">
        <f t="shared" si="824"/>
        <v>0</v>
      </c>
      <c r="Y1249" s="696">
        <f t="shared" si="816"/>
        <v>0</v>
      </c>
      <c r="Z1249" s="128">
        <f t="shared" si="817"/>
        <v>0</v>
      </c>
      <c r="AA1249" s="127"/>
      <c r="AB1249" s="123">
        <f t="shared" si="831"/>
        <v>0</v>
      </c>
      <c r="AC1249" s="121">
        <f t="shared" si="831"/>
        <v>0</v>
      </c>
      <c r="AD1249" s="121">
        <f t="shared" si="831"/>
        <v>0</v>
      </c>
      <c r="AE1249" s="121">
        <f t="shared" si="831"/>
        <v>0</v>
      </c>
      <c r="AF1249" s="121">
        <f t="shared" si="831"/>
        <v>0</v>
      </c>
      <c r="AG1249" s="121">
        <f t="shared" si="831"/>
        <v>0</v>
      </c>
      <c r="AH1249" s="121">
        <f t="shared" si="831"/>
        <v>0</v>
      </c>
      <c r="AI1249" s="121">
        <f t="shared" si="831"/>
        <v>0</v>
      </c>
      <c r="AJ1249" s="121">
        <f t="shared" si="831"/>
        <v>0</v>
      </c>
      <c r="AK1249" s="121">
        <f t="shared" si="831"/>
        <v>0</v>
      </c>
      <c r="AL1249" s="121">
        <f t="shared" si="831"/>
        <v>0</v>
      </c>
      <c r="AM1249" s="121">
        <f t="shared" si="831"/>
        <v>0</v>
      </c>
      <c r="AN1249" s="121">
        <f t="shared" si="831"/>
        <v>0</v>
      </c>
      <c r="AO1249" s="701">
        <f t="shared" si="831"/>
        <v>0</v>
      </c>
      <c r="AP1249" s="122"/>
      <c r="AQ1249" s="123">
        <f t="shared" si="832"/>
        <v>0</v>
      </c>
      <c r="AR1249" s="121">
        <f t="shared" si="832"/>
        <v>0</v>
      </c>
      <c r="AS1249" s="121">
        <f t="shared" si="832"/>
        <v>0</v>
      </c>
      <c r="AT1249" s="121">
        <f t="shared" si="832"/>
        <v>0</v>
      </c>
      <c r="AU1249" s="121">
        <f t="shared" si="832"/>
        <v>0</v>
      </c>
      <c r="AV1249" s="121">
        <f t="shared" si="832"/>
        <v>0</v>
      </c>
      <c r="AW1249" s="121">
        <f t="shared" si="832"/>
        <v>0</v>
      </c>
      <c r="AX1249" s="121">
        <f t="shared" si="832"/>
        <v>0</v>
      </c>
      <c r="AY1249" s="121">
        <f t="shared" si="832"/>
        <v>0</v>
      </c>
      <c r="AZ1249" s="121">
        <f t="shared" si="832"/>
        <v>0</v>
      </c>
      <c r="BA1249" s="121">
        <f t="shared" si="832"/>
        <v>0</v>
      </c>
      <c r="BB1249" s="121">
        <f t="shared" si="832"/>
        <v>0</v>
      </c>
      <c r="BC1249" s="121">
        <f t="shared" si="832"/>
        <v>0</v>
      </c>
      <c r="BD1249" s="701">
        <f t="shared" si="832"/>
        <v>0</v>
      </c>
      <c r="BE1249" s="693"/>
      <c r="BF1249" s="122">
        <f t="shared" si="818"/>
        <v>0</v>
      </c>
      <c r="BG1249" s="124"/>
      <c r="BH1249" s="122">
        <f t="shared" si="819"/>
        <v>0</v>
      </c>
      <c r="BI1249" s="124"/>
      <c r="BJ1249" s="122">
        <f t="shared" si="820"/>
        <v>0</v>
      </c>
      <c r="BK1249" s="124"/>
      <c r="BL1249" s="125">
        <f t="shared" si="821"/>
        <v>0</v>
      </c>
      <c r="BM1249" s="124"/>
      <c r="BN1249" s="123">
        <f t="shared" si="827"/>
        <v>0</v>
      </c>
      <c r="BO1249" s="126">
        <f t="shared" si="827"/>
        <v>0</v>
      </c>
      <c r="BP1249" s="127"/>
      <c r="BQ1249" s="410"/>
    </row>
    <row r="1250" spans="1:69" s="58" customFormat="1" ht="17.55" hidden="1" customHeight="1">
      <c r="A1250"/>
      <c r="B1250"/>
      <c r="C1250" s="139" t="str">
        <f t="shared" si="814"/>
        <v>H</v>
      </c>
      <c r="D1250" s="130">
        <f t="shared" si="829"/>
        <v>0</v>
      </c>
      <c r="E1250" s="129" t="str">
        <f t="shared" si="828"/>
        <v>Idemitsu Kosan</v>
      </c>
      <c r="F1250" s="717"/>
      <c r="G1250" s="123">
        <f t="shared" si="830"/>
        <v>0</v>
      </c>
      <c r="H1250" s="121">
        <f t="shared" si="830"/>
        <v>0</v>
      </c>
      <c r="I1250" s="121">
        <f t="shared" si="830"/>
        <v>0</v>
      </c>
      <c r="J1250" s="121">
        <f t="shared" si="830"/>
        <v>0</v>
      </c>
      <c r="K1250" s="121">
        <f t="shared" si="830"/>
        <v>0</v>
      </c>
      <c r="L1250" s="121">
        <f t="shared" si="830"/>
        <v>0</v>
      </c>
      <c r="M1250" s="121">
        <f t="shared" si="830"/>
        <v>0</v>
      </c>
      <c r="N1250" s="121">
        <f t="shared" si="830"/>
        <v>0</v>
      </c>
      <c r="O1250" s="121">
        <f t="shared" si="830"/>
        <v>0</v>
      </c>
      <c r="P1250" s="126">
        <f t="shared" si="830"/>
        <v>0</v>
      </c>
      <c r="Q1250" s="122"/>
      <c r="R1250" s="408">
        <f t="shared" si="815"/>
        <v>0</v>
      </c>
      <c r="S1250" s="127"/>
      <c r="T1250" s="700">
        <f t="shared" si="823"/>
        <v>0</v>
      </c>
      <c r="U1250" s="701">
        <f t="shared" si="823"/>
        <v>0</v>
      </c>
      <c r="V1250" s="693"/>
      <c r="W1250" s="700">
        <f t="shared" si="824"/>
        <v>0</v>
      </c>
      <c r="X1250" s="126">
        <f t="shared" si="824"/>
        <v>0</v>
      </c>
      <c r="Y1250" s="696">
        <f t="shared" si="816"/>
        <v>0</v>
      </c>
      <c r="Z1250" s="128">
        <f t="shared" si="817"/>
        <v>0</v>
      </c>
      <c r="AA1250" s="127"/>
      <c r="AB1250" s="123">
        <f t="shared" si="831"/>
        <v>0</v>
      </c>
      <c r="AC1250" s="121">
        <f t="shared" si="831"/>
        <v>0</v>
      </c>
      <c r="AD1250" s="121">
        <f t="shared" si="831"/>
        <v>0</v>
      </c>
      <c r="AE1250" s="121">
        <f t="shared" si="831"/>
        <v>0</v>
      </c>
      <c r="AF1250" s="121">
        <f t="shared" si="831"/>
        <v>0</v>
      </c>
      <c r="AG1250" s="121">
        <f t="shared" si="831"/>
        <v>0</v>
      </c>
      <c r="AH1250" s="121">
        <f t="shared" si="831"/>
        <v>0</v>
      </c>
      <c r="AI1250" s="121">
        <f t="shared" si="831"/>
        <v>0</v>
      </c>
      <c r="AJ1250" s="121">
        <f t="shared" si="831"/>
        <v>0</v>
      </c>
      <c r="AK1250" s="121">
        <f t="shared" si="831"/>
        <v>0</v>
      </c>
      <c r="AL1250" s="121">
        <f t="shared" si="831"/>
        <v>0</v>
      </c>
      <c r="AM1250" s="121">
        <f t="shared" si="831"/>
        <v>0</v>
      </c>
      <c r="AN1250" s="121">
        <f t="shared" si="831"/>
        <v>0</v>
      </c>
      <c r="AO1250" s="701">
        <f t="shared" si="831"/>
        <v>0</v>
      </c>
      <c r="AP1250" s="122"/>
      <c r="AQ1250" s="123">
        <f t="shared" si="832"/>
        <v>0</v>
      </c>
      <c r="AR1250" s="121">
        <f t="shared" si="832"/>
        <v>0</v>
      </c>
      <c r="AS1250" s="121">
        <f t="shared" si="832"/>
        <v>0</v>
      </c>
      <c r="AT1250" s="121">
        <f t="shared" si="832"/>
        <v>0</v>
      </c>
      <c r="AU1250" s="121">
        <f t="shared" si="832"/>
        <v>0</v>
      </c>
      <c r="AV1250" s="121">
        <f t="shared" si="832"/>
        <v>0</v>
      </c>
      <c r="AW1250" s="121">
        <f t="shared" si="832"/>
        <v>0</v>
      </c>
      <c r="AX1250" s="121">
        <f t="shared" si="832"/>
        <v>0</v>
      </c>
      <c r="AY1250" s="121">
        <f t="shared" si="832"/>
        <v>0</v>
      </c>
      <c r="AZ1250" s="121">
        <f t="shared" si="832"/>
        <v>0</v>
      </c>
      <c r="BA1250" s="121">
        <f t="shared" si="832"/>
        <v>0</v>
      </c>
      <c r="BB1250" s="121">
        <f t="shared" si="832"/>
        <v>0</v>
      </c>
      <c r="BC1250" s="121">
        <f t="shared" si="832"/>
        <v>0</v>
      </c>
      <c r="BD1250" s="701">
        <f t="shared" si="832"/>
        <v>0</v>
      </c>
      <c r="BE1250" s="693"/>
      <c r="BF1250" s="122">
        <f t="shared" si="818"/>
        <v>0</v>
      </c>
      <c r="BG1250" s="124"/>
      <c r="BH1250" s="122">
        <f t="shared" si="819"/>
        <v>0</v>
      </c>
      <c r="BI1250" s="124"/>
      <c r="BJ1250" s="122">
        <f t="shared" si="820"/>
        <v>0</v>
      </c>
      <c r="BK1250" s="124"/>
      <c r="BL1250" s="125">
        <f t="shared" si="821"/>
        <v>0</v>
      </c>
      <c r="BM1250" s="124"/>
      <c r="BN1250" s="123">
        <f t="shared" si="827"/>
        <v>0</v>
      </c>
      <c r="BO1250" s="126">
        <f t="shared" si="827"/>
        <v>0</v>
      </c>
      <c r="BP1250" s="127"/>
      <c r="BQ1250" s="410"/>
    </row>
    <row r="1251" spans="1:69" s="58" customFormat="1" ht="17.55" hidden="1" customHeight="1">
      <c r="A1251"/>
      <c r="B1251"/>
      <c r="C1251" s="139" t="str">
        <f t="shared" si="814"/>
        <v>H</v>
      </c>
      <c r="D1251" s="130">
        <f t="shared" si="829"/>
        <v>0</v>
      </c>
      <c r="E1251" s="129" t="str">
        <f t="shared" si="828"/>
        <v>Jilin OLED</v>
      </c>
      <c r="F1251" s="717"/>
      <c r="G1251" s="123">
        <f t="shared" si="830"/>
        <v>0</v>
      </c>
      <c r="H1251" s="121">
        <f t="shared" si="830"/>
        <v>0</v>
      </c>
      <c r="I1251" s="121">
        <f t="shared" si="830"/>
        <v>0</v>
      </c>
      <c r="J1251" s="121">
        <f t="shared" si="830"/>
        <v>0</v>
      </c>
      <c r="K1251" s="121">
        <f t="shared" si="830"/>
        <v>0</v>
      </c>
      <c r="L1251" s="121">
        <f t="shared" si="830"/>
        <v>0</v>
      </c>
      <c r="M1251" s="121">
        <f t="shared" si="830"/>
        <v>0</v>
      </c>
      <c r="N1251" s="121">
        <f t="shared" si="830"/>
        <v>0</v>
      </c>
      <c r="O1251" s="121">
        <f t="shared" si="830"/>
        <v>0</v>
      </c>
      <c r="P1251" s="126">
        <f t="shared" si="830"/>
        <v>0</v>
      </c>
      <c r="Q1251" s="122"/>
      <c r="R1251" s="408">
        <f t="shared" si="815"/>
        <v>0</v>
      </c>
      <c r="S1251" s="127"/>
      <c r="T1251" s="700">
        <f t="shared" si="823"/>
        <v>0</v>
      </c>
      <c r="U1251" s="701">
        <f t="shared" si="823"/>
        <v>0</v>
      </c>
      <c r="V1251" s="693"/>
      <c r="W1251" s="700">
        <f t="shared" si="824"/>
        <v>0</v>
      </c>
      <c r="X1251" s="126">
        <f t="shared" si="824"/>
        <v>0</v>
      </c>
      <c r="Y1251" s="696">
        <f t="shared" si="816"/>
        <v>0</v>
      </c>
      <c r="Z1251" s="128">
        <f t="shared" si="817"/>
        <v>0</v>
      </c>
      <c r="AA1251" s="127"/>
      <c r="AB1251" s="123">
        <f t="shared" si="831"/>
        <v>0</v>
      </c>
      <c r="AC1251" s="121">
        <f t="shared" si="831"/>
        <v>0</v>
      </c>
      <c r="AD1251" s="121">
        <f t="shared" si="831"/>
        <v>0</v>
      </c>
      <c r="AE1251" s="121">
        <f t="shared" si="831"/>
        <v>0</v>
      </c>
      <c r="AF1251" s="121">
        <f t="shared" si="831"/>
        <v>0</v>
      </c>
      <c r="AG1251" s="121">
        <f t="shared" si="831"/>
        <v>0</v>
      </c>
      <c r="AH1251" s="121">
        <f t="shared" si="831"/>
        <v>0</v>
      </c>
      <c r="AI1251" s="121">
        <f t="shared" si="831"/>
        <v>0</v>
      </c>
      <c r="AJ1251" s="121">
        <f t="shared" si="831"/>
        <v>0</v>
      </c>
      <c r="AK1251" s="121">
        <f t="shared" si="831"/>
        <v>0</v>
      </c>
      <c r="AL1251" s="121">
        <f t="shared" si="831"/>
        <v>0</v>
      </c>
      <c r="AM1251" s="121">
        <f t="shared" si="831"/>
        <v>0</v>
      </c>
      <c r="AN1251" s="121">
        <f t="shared" si="831"/>
        <v>0</v>
      </c>
      <c r="AO1251" s="701">
        <f t="shared" si="831"/>
        <v>0</v>
      </c>
      <c r="AP1251" s="122"/>
      <c r="AQ1251" s="123">
        <f t="shared" si="832"/>
        <v>0</v>
      </c>
      <c r="AR1251" s="121">
        <f t="shared" si="832"/>
        <v>0</v>
      </c>
      <c r="AS1251" s="121">
        <f t="shared" si="832"/>
        <v>0</v>
      </c>
      <c r="AT1251" s="121">
        <f t="shared" si="832"/>
        <v>0</v>
      </c>
      <c r="AU1251" s="121">
        <f t="shared" si="832"/>
        <v>0</v>
      </c>
      <c r="AV1251" s="121">
        <f t="shared" si="832"/>
        <v>0</v>
      </c>
      <c r="AW1251" s="121">
        <f t="shared" si="832"/>
        <v>0</v>
      </c>
      <c r="AX1251" s="121">
        <f t="shared" si="832"/>
        <v>0</v>
      </c>
      <c r="AY1251" s="121">
        <f t="shared" si="832"/>
        <v>0</v>
      </c>
      <c r="AZ1251" s="121">
        <f t="shared" si="832"/>
        <v>0</v>
      </c>
      <c r="BA1251" s="121">
        <f t="shared" si="832"/>
        <v>0</v>
      </c>
      <c r="BB1251" s="121">
        <f t="shared" si="832"/>
        <v>0</v>
      </c>
      <c r="BC1251" s="121">
        <f t="shared" si="832"/>
        <v>0</v>
      </c>
      <c r="BD1251" s="701">
        <f t="shared" si="832"/>
        <v>0</v>
      </c>
      <c r="BE1251" s="693"/>
      <c r="BF1251" s="122">
        <f t="shared" si="818"/>
        <v>0</v>
      </c>
      <c r="BG1251" s="124"/>
      <c r="BH1251" s="122">
        <f t="shared" si="819"/>
        <v>0</v>
      </c>
      <c r="BI1251" s="124"/>
      <c r="BJ1251" s="122">
        <f t="shared" si="820"/>
        <v>0</v>
      </c>
      <c r="BK1251" s="124"/>
      <c r="BL1251" s="125">
        <f t="shared" si="821"/>
        <v>0</v>
      </c>
      <c r="BM1251" s="124"/>
      <c r="BN1251" s="123">
        <f t="shared" si="827"/>
        <v>0</v>
      </c>
      <c r="BO1251" s="126">
        <f t="shared" si="827"/>
        <v>0</v>
      </c>
      <c r="BP1251" s="127"/>
      <c r="BQ1251" s="410"/>
    </row>
    <row r="1252" spans="1:69" s="58" customFormat="1" ht="17.55" hidden="1" customHeight="1">
      <c r="A1252"/>
      <c r="B1252"/>
      <c r="C1252" s="139" t="str">
        <f t="shared" si="814"/>
        <v>H</v>
      </c>
      <c r="D1252" s="130">
        <f t="shared" si="829"/>
        <v>0</v>
      </c>
      <c r="E1252" s="129" t="str">
        <f t="shared" si="828"/>
        <v>Jinwoong</v>
      </c>
      <c r="F1252" s="717"/>
      <c r="G1252" s="123">
        <f t="shared" si="830"/>
        <v>0</v>
      </c>
      <c r="H1252" s="121">
        <f t="shared" si="830"/>
        <v>0</v>
      </c>
      <c r="I1252" s="121">
        <f t="shared" si="830"/>
        <v>0</v>
      </c>
      <c r="J1252" s="121">
        <f t="shared" si="830"/>
        <v>0</v>
      </c>
      <c r="K1252" s="121">
        <f t="shared" si="830"/>
        <v>0</v>
      </c>
      <c r="L1252" s="121">
        <f t="shared" si="830"/>
        <v>0</v>
      </c>
      <c r="M1252" s="121">
        <f t="shared" si="830"/>
        <v>0</v>
      </c>
      <c r="N1252" s="121">
        <f t="shared" si="830"/>
        <v>0</v>
      </c>
      <c r="O1252" s="121">
        <f t="shared" si="830"/>
        <v>0</v>
      </c>
      <c r="P1252" s="126">
        <f t="shared" si="830"/>
        <v>0</v>
      </c>
      <c r="Q1252" s="122"/>
      <c r="R1252" s="408">
        <f t="shared" si="815"/>
        <v>0</v>
      </c>
      <c r="S1252" s="127"/>
      <c r="T1252" s="700">
        <f t="shared" si="823"/>
        <v>0</v>
      </c>
      <c r="U1252" s="701">
        <f t="shared" si="823"/>
        <v>0</v>
      </c>
      <c r="V1252" s="693"/>
      <c r="W1252" s="700">
        <f t="shared" si="824"/>
        <v>0</v>
      </c>
      <c r="X1252" s="126">
        <f t="shared" si="824"/>
        <v>0</v>
      </c>
      <c r="Y1252" s="696">
        <f t="shared" si="816"/>
        <v>0</v>
      </c>
      <c r="Z1252" s="128">
        <f t="shared" si="817"/>
        <v>0</v>
      </c>
      <c r="AA1252" s="127"/>
      <c r="AB1252" s="123">
        <f t="shared" si="831"/>
        <v>0</v>
      </c>
      <c r="AC1252" s="121">
        <f t="shared" si="831"/>
        <v>0</v>
      </c>
      <c r="AD1252" s="121">
        <f t="shared" si="831"/>
        <v>0</v>
      </c>
      <c r="AE1252" s="121">
        <f t="shared" si="831"/>
        <v>0</v>
      </c>
      <c r="AF1252" s="121">
        <f t="shared" si="831"/>
        <v>0</v>
      </c>
      <c r="AG1252" s="121">
        <f t="shared" si="831"/>
        <v>0</v>
      </c>
      <c r="AH1252" s="121">
        <f t="shared" si="831"/>
        <v>0</v>
      </c>
      <c r="AI1252" s="121">
        <f t="shared" si="831"/>
        <v>0</v>
      </c>
      <c r="AJ1252" s="121">
        <f t="shared" si="831"/>
        <v>0</v>
      </c>
      <c r="AK1252" s="121">
        <f t="shared" si="831"/>
        <v>0</v>
      </c>
      <c r="AL1252" s="121">
        <f t="shared" si="831"/>
        <v>0</v>
      </c>
      <c r="AM1252" s="121">
        <f t="shared" si="831"/>
        <v>0</v>
      </c>
      <c r="AN1252" s="121">
        <f t="shared" si="831"/>
        <v>0</v>
      </c>
      <c r="AO1252" s="701">
        <f t="shared" si="831"/>
        <v>0</v>
      </c>
      <c r="AP1252" s="122"/>
      <c r="AQ1252" s="123">
        <f t="shared" si="832"/>
        <v>0</v>
      </c>
      <c r="AR1252" s="121">
        <f t="shared" si="832"/>
        <v>0</v>
      </c>
      <c r="AS1252" s="121">
        <f t="shared" si="832"/>
        <v>0</v>
      </c>
      <c r="AT1252" s="121">
        <f t="shared" si="832"/>
        <v>0</v>
      </c>
      <c r="AU1252" s="121">
        <f t="shared" si="832"/>
        <v>0</v>
      </c>
      <c r="AV1252" s="121">
        <f t="shared" si="832"/>
        <v>0</v>
      </c>
      <c r="AW1252" s="121">
        <f t="shared" si="832"/>
        <v>0</v>
      </c>
      <c r="AX1252" s="121">
        <f t="shared" si="832"/>
        <v>0</v>
      </c>
      <c r="AY1252" s="121">
        <f t="shared" si="832"/>
        <v>0</v>
      </c>
      <c r="AZ1252" s="121">
        <f t="shared" si="832"/>
        <v>0</v>
      </c>
      <c r="BA1252" s="121">
        <f t="shared" si="832"/>
        <v>0</v>
      </c>
      <c r="BB1252" s="121">
        <f t="shared" si="832"/>
        <v>0</v>
      </c>
      <c r="BC1252" s="121">
        <f t="shared" si="832"/>
        <v>0</v>
      </c>
      <c r="BD1252" s="701">
        <f t="shared" si="832"/>
        <v>0</v>
      </c>
      <c r="BE1252" s="693"/>
      <c r="BF1252" s="122">
        <f t="shared" si="818"/>
        <v>0</v>
      </c>
      <c r="BG1252" s="124"/>
      <c r="BH1252" s="122">
        <f t="shared" si="819"/>
        <v>0</v>
      </c>
      <c r="BI1252" s="124"/>
      <c r="BJ1252" s="122">
        <f t="shared" si="820"/>
        <v>0</v>
      </c>
      <c r="BK1252" s="124"/>
      <c r="BL1252" s="125">
        <f t="shared" si="821"/>
        <v>0</v>
      </c>
      <c r="BM1252" s="124"/>
      <c r="BN1252" s="123">
        <f t="shared" si="827"/>
        <v>0</v>
      </c>
      <c r="BO1252" s="126">
        <f t="shared" si="827"/>
        <v>0</v>
      </c>
      <c r="BP1252" s="127"/>
      <c r="BQ1252" s="410"/>
    </row>
    <row r="1253" spans="1:69" s="58" customFormat="1" ht="17.55" hidden="1" customHeight="1">
      <c r="A1253"/>
      <c r="B1253"/>
      <c r="C1253" s="139" t="str">
        <f t="shared" si="814"/>
        <v>H</v>
      </c>
      <c r="D1253" s="130">
        <f t="shared" si="829"/>
        <v>0</v>
      </c>
      <c r="E1253" s="129" t="str">
        <f t="shared" si="828"/>
        <v>LG Chem</v>
      </c>
      <c r="F1253" s="717"/>
      <c r="G1253" s="123">
        <f t="shared" si="830"/>
        <v>0</v>
      </c>
      <c r="H1253" s="121">
        <f t="shared" si="830"/>
        <v>0</v>
      </c>
      <c r="I1253" s="121">
        <f t="shared" si="830"/>
        <v>0</v>
      </c>
      <c r="J1253" s="121">
        <f t="shared" si="830"/>
        <v>0</v>
      </c>
      <c r="K1253" s="121">
        <f t="shared" si="830"/>
        <v>0</v>
      </c>
      <c r="L1253" s="121">
        <f t="shared" si="830"/>
        <v>0</v>
      </c>
      <c r="M1253" s="121">
        <f t="shared" si="830"/>
        <v>0</v>
      </c>
      <c r="N1253" s="121">
        <f t="shared" si="830"/>
        <v>0</v>
      </c>
      <c r="O1253" s="121">
        <f t="shared" si="830"/>
        <v>0</v>
      </c>
      <c r="P1253" s="126">
        <f t="shared" si="830"/>
        <v>0</v>
      </c>
      <c r="Q1253" s="122"/>
      <c r="R1253" s="408">
        <f t="shared" si="815"/>
        <v>0</v>
      </c>
      <c r="S1253" s="127"/>
      <c r="T1253" s="700">
        <f t="shared" si="823"/>
        <v>0</v>
      </c>
      <c r="U1253" s="701">
        <f t="shared" si="823"/>
        <v>0</v>
      </c>
      <c r="V1253" s="693"/>
      <c r="W1253" s="700">
        <f t="shared" si="824"/>
        <v>0</v>
      </c>
      <c r="X1253" s="126">
        <f t="shared" si="824"/>
        <v>0</v>
      </c>
      <c r="Y1253" s="696">
        <f t="shared" si="816"/>
        <v>0</v>
      </c>
      <c r="Z1253" s="128">
        <f t="shared" si="817"/>
        <v>0</v>
      </c>
      <c r="AA1253" s="127"/>
      <c r="AB1253" s="123">
        <f t="shared" si="831"/>
        <v>0</v>
      </c>
      <c r="AC1253" s="121">
        <f t="shared" si="831"/>
        <v>0</v>
      </c>
      <c r="AD1253" s="121">
        <f t="shared" si="831"/>
        <v>0</v>
      </c>
      <c r="AE1253" s="121">
        <f t="shared" si="831"/>
        <v>0</v>
      </c>
      <c r="AF1253" s="121">
        <f t="shared" si="831"/>
        <v>0</v>
      </c>
      <c r="AG1253" s="121">
        <f t="shared" si="831"/>
        <v>0</v>
      </c>
      <c r="AH1253" s="121">
        <f t="shared" si="831"/>
        <v>0</v>
      </c>
      <c r="AI1253" s="121">
        <f t="shared" si="831"/>
        <v>0</v>
      </c>
      <c r="AJ1253" s="121">
        <f t="shared" si="831"/>
        <v>0</v>
      </c>
      <c r="AK1253" s="121">
        <f t="shared" si="831"/>
        <v>0</v>
      </c>
      <c r="AL1253" s="121">
        <f t="shared" si="831"/>
        <v>0</v>
      </c>
      <c r="AM1253" s="121">
        <f t="shared" si="831"/>
        <v>0</v>
      </c>
      <c r="AN1253" s="121">
        <f t="shared" si="831"/>
        <v>0</v>
      </c>
      <c r="AO1253" s="701">
        <f t="shared" si="831"/>
        <v>0</v>
      </c>
      <c r="AP1253" s="122"/>
      <c r="AQ1253" s="123">
        <f t="shared" si="832"/>
        <v>0</v>
      </c>
      <c r="AR1253" s="121">
        <f t="shared" si="832"/>
        <v>0</v>
      </c>
      <c r="AS1253" s="121">
        <f t="shared" si="832"/>
        <v>0</v>
      </c>
      <c r="AT1253" s="121">
        <f t="shared" si="832"/>
        <v>0</v>
      </c>
      <c r="AU1253" s="121">
        <f t="shared" si="832"/>
        <v>0</v>
      </c>
      <c r="AV1253" s="121">
        <f t="shared" si="832"/>
        <v>0</v>
      </c>
      <c r="AW1253" s="121">
        <f t="shared" si="832"/>
        <v>0</v>
      </c>
      <c r="AX1253" s="121">
        <f t="shared" si="832"/>
        <v>0</v>
      </c>
      <c r="AY1253" s="121">
        <f t="shared" si="832"/>
        <v>0</v>
      </c>
      <c r="AZ1253" s="121">
        <f t="shared" si="832"/>
        <v>0</v>
      </c>
      <c r="BA1253" s="121">
        <f t="shared" si="832"/>
        <v>0</v>
      </c>
      <c r="BB1253" s="121">
        <f t="shared" si="832"/>
        <v>0</v>
      </c>
      <c r="BC1253" s="121">
        <f t="shared" si="832"/>
        <v>0</v>
      </c>
      <c r="BD1253" s="701">
        <f t="shared" si="832"/>
        <v>0</v>
      </c>
      <c r="BE1253" s="693"/>
      <c r="BF1253" s="122">
        <f t="shared" si="818"/>
        <v>0</v>
      </c>
      <c r="BG1253" s="124"/>
      <c r="BH1253" s="122">
        <f t="shared" si="819"/>
        <v>0</v>
      </c>
      <c r="BI1253" s="124"/>
      <c r="BJ1253" s="122">
        <f t="shared" si="820"/>
        <v>0</v>
      </c>
      <c r="BK1253" s="124"/>
      <c r="BL1253" s="125">
        <f t="shared" si="821"/>
        <v>0</v>
      </c>
      <c r="BM1253" s="124"/>
      <c r="BN1253" s="123">
        <f t="shared" si="827"/>
        <v>0</v>
      </c>
      <c r="BO1253" s="126">
        <f t="shared" si="827"/>
        <v>0</v>
      </c>
      <c r="BP1253" s="127"/>
      <c r="BQ1253" s="410"/>
    </row>
    <row r="1254" spans="1:69" s="58" customFormat="1" ht="17.55" hidden="1" customHeight="1">
      <c r="A1254"/>
      <c r="B1254"/>
      <c r="C1254" s="139" t="str">
        <f t="shared" si="814"/>
        <v>H</v>
      </c>
      <c r="D1254" s="130">
        <f t="shared" si="829"/>
        <v>0</v>
      </c>
      <c r="E1254" s="129" t="str">
        <f t="shared" si="828"/>
        <v>LT Materials</v>
      </c>
      <c r="F1254" s="717"/>
      <c r="G1254" s="123">
        <f t="shared" si="830"/>
        <v>0</v>
      </c>
      <c r="H1254" s="121">
        <f t="shared" si="830"/>
        <v>0</v>
      </c>
      <c r="I1254" s="121">
        <f t="shared" si="830"/>
        <v>0</v>
      </c>
      <c r="J1254" s="121">
        <f t="shared" si="830"/>
        <v>0</v>
      </c>
      <c r="K1254" s="121">
        <f t="shared" si="830"/>
        <v>0</v>
      </c>
      <c r="L1254" s="121">
        <f t="shared" si="830"/>
        <v>0</v>
      </c>
      <c r="M1254" s="121">
        <f t="shared" si="830"/>
        <v>0</v>
      </c>
      <c r="N1254" s="121">
        <f t="shared" si="830"/>
        <v>0</v>
      </c>
      <c r="O1254" s="121">
        <f t="shared" si="830"/>
        <v>0</v>
      </c>
      <c r="P1254" s="126">
        <f t="shared" si="830"/>
        <v>0</v>
      </c>
      <c r="Q1254" s="122"/>
      <c r="R1254" s="408">
        <f t="shared" si="815"/>
        <v>0</v>
      </c>
      <c r="S1254" s="127"/>
      <c r="T1254" s="700">
        <f t="shared" si="823"/>
        <v>0</v>
      </c>
      <c r="U1254" s="701">
        <f t="shared" si="823"/>
        <v>0</v>
      </c>
      <c r="V1254" s="693"/>
      <c r="W1254" s="700">
        <f t="shared" si="824"/>
        <v>0</v>
      </c>
      <c r="X1254" s="126">
        <f t="shared" si="824"/>
        <v>0</v>
      </c>
      <c r="Y1254" s="696">
        <f t="shared" si="816"/>
        <v>0</v>
      </c>
      <c r="Z1254" s="128">
        <f t="shared" si="817"/>
        <v>0</v>
      </c>
      <c r="AA1254" s="127"/>
      <c r="AB1254" s="123">
        <f t="shared" si="831"/>
        <v>0</v>
      </c>
      <c r="AC1254" s="121">
        <f t="shared" si="831"/>
        <v>0</v>
      </c>
      <c r="AD1254" s="121">
        <f t="shared" si="831"/>
        <v>0</v>
      </c>
      <c r="AE1254" s="121">
        <f t="shared" si="831"/>
        <v>0</v>
      </c>
      <c r="AF1254" s="121">
        <f t="shared" si="831"/>
        <v>0</v>
      </c>
      <c r="AG1254" s="121">
        <f t="shared" si="831"/>
        <v>0</v>
      </c>
      <c r="AH1254" s="121">
        <f t="shared" si="831"/>
        <v>0</v>
      </c>
      <c r="AI1254" s="121">
        <f t="shared" si="831"/>
        <v>0</v>
      </c>
      <c r="AJ1254" s="121">
        <f t="shared" si="831"/>
        <v>0</v>
      </c>
      <c r="AK1254" s="121">
        <f t="shared" si="831"/>
        <v>0</v>
      </c>
      <c r="AL1254" s="121">
        <f t="shared" si="831"/>
        <v>0</v>
      </c>
      <c r="AM1254" s="121">
        <f t="shared" si="831"/>
        <v>0</v>
      </c>
      <c r="AN1254" s="121">
        <f t="shared" si="831"/>
        <v>0</v>
      </c>
      <c r="AO1254" s="701">
        <f t="shared" si="831"/>
        <v>0</v>
      </c>
      <c r="AP1254" s="122"/>
      <c r="AQ1254" s="123">
        <f t="shared" si="832"/>
        <v>0</v>
      </c>
      <c r="AR1254" s="121">
        <f t="shared" si="832"/>
        <v>0</v>
      </c>
      <c r="AS1254" s="121">
        <f t="shared" si="832"/>
        <v>0</v>
      </c>
      <c r="AT1254" s="121">
        <f t="shared" si="832"/>
        <v>0</v>
      </c>
      <c r="AU1254" s="121">
        <f t="shared" si="832"/>
        <v>0</v>
      </c>
      <c r="AV1254" s="121">
        <f t="shared" si="832"/>
        <v>0</v>
      </c>
      <c r="AW1254" s="121">
        <f t="shared" si="832"/>
        <v>0</v>
      </c>
      <c r="AX1254" s="121">
        <f t="shared" si="832"/>
        <v>0</v>
      </c>
      <c r="AY1254" s="121">
        <f t="shared" si="832"/>
        <v>0</v>
      </c>
      <c r="AZ1254" s="121">
        <f t="shared" si="832"/>
        <v>0</v>
      </c>
      <c r="BA1254" s="121">
        <f t="shared" si="832"/>
        <v>0</v>
      </c>
      <c r="BB1254" s="121">
        <f t="shared" si="832"/>
        <v>0</v>
      </c>
      <c r="BC1254" s="121">
        <f t="shared" si="832"/>
        <v>0</v>
      </c>
      <c r="BD1254" s="701">
        <f t="shared" si="832"/>
        <v>0</v>
      </c>
      <c r="BE1254" s="693"/>
      <c r="BF1254" s="122">
        <f t="shared" si="818"/>
        <v>0</v>
      </c>
      <c r="BG1254" s="124"/>
      <c r="BH1254" s="122">
        <f t="shared" si="819"/>
        <v>0</v>
      </c>
      <c r="BI1254" s="124"/>
      <c r="BJ1254" s="122">
        <f t="shared" si="820"/>
        <v>0</v>
      </c>
      <c r="BK1254" s="124"/>
      <c r="BL1254" s="125">
        <f t="shared" si="821"/>
        <v>0</v>
      </c>
      <c r="BM1254" s="124"/>
      <c r="BN1254" s="123">
        <f t="shared" si="827"/>
        <v>0</v>
      </c>
      <c r="BO1254" s="126">
        <f t="shared" si="827"/>
        <v>0</v>
      </c>
      <c r="BP1254" s="127"/>
      <c r="BQ1254" s="410"/>
    </row>
    <row r="1255" spans="1:69" s="58" customFormat="1" ht="17.55" hidden="1" customHeight="1">
      <c r="A1255"/>
      <c r="B1255"/>
      <c r="C1255" s="139" t="str">
        <f t="shared" si="814"/>
        <v>H</v>
      </c>
      <c r="D1255" s="130">
        <f t="shared" si="829"/>
        <v>0</v>
      </c>
      <c r="E1255" s="129" t="str">
        <f t="shared" si="828"/>
        <v>LT Metal</v>
      </c>
      <c r="F1255" s="717"/>
      <c r="G1255" s="123">
        <f t="shared" si="830"/>
        <v>0</v>
      </c>
      <c r="H1255" s="121">
        <f t="shared" si="830"/>
        <v>0</v>
      </c>
      <c r="I1255" s="121">
        <f t="shared" si="830"/>
        <v>0</v>
      </c>
      <c r="J1255" s="121">
        <f t="shared" si="830"/>
        <v>0</v>
      </c>
      <c r="K1255" s="121">
        <f t="shared" si="830"/>
        <v>0</v>
      </c>
      <c r="L1255" s="121">
        <f t="shared" si="830"/>
        <v>0</v>
      </c>
      <c r="M1255" s="121">
        <f t="shared" si="830"/>
        <v>0</v>
      </c>
      <c r="N1255" s="121">
        <f t="shared" si="830"/>
        <v>0</v>
      </c>
      <c r="O1255" s="121">
        <f t="shared" si="830"/>
        <v>0</v>
      </c>
      <c r="P1255" s="126">
        <f t="shared" si="830"/>
        <v>0</v>
      </c>
      <c r="Q1255" s="122"/>
      <c r="R1255" s="408">
        <f t="shared" si="815"/>
        <v>0</v>
      </c>
      <c r="S1255" s="127"/>
      <c r="T1255" s="700">
        <f t="shared" si="823"/>
        <v>0</v>
      </c>
      <c r="U1255" s="701">
        <f t="shared" si="823"/>
        <v>0</v>
      </c>
      <c r="V1255" s="693"/>
      <c r="W1255" s="700">
        <f t="shared" si="824"/>
        <v>0</v>
      </c>
      <c r="X1255" s="126">
        <f t="shared" si="824"/>
        <v>0</v>
      </c>
      <c r="Y1255" s="696">
        <f t="shared" si="816"/>
        <v>0</v>
      </c>
      <c r="Z1255" s="128">
        <f t="shared" si="817"/>
        <v>0</v>
      </c>
      <c r="AA1255" s="127"/>
      <c r="AB1255" s="123">
        <f t="shared" si="831"/>
        <v>0</v>
      </c>
      <c r="AC1255" s="121">
        <f t="shared" si="831"/>
        <v>0</v>
      </c>
      <c r="AD1255" s="121">
        <f t="shared" si="831"/>
        <v>0</v>
      </c>
      <c r="AE1255" s="121">
        <f t="shared" si="831"/>
        <v>0</v>
      </c>
      <c r="AF1255" s="121">
        <f t="shared" si="831"/>
        <v>0</v>
      </c>
      <c r="AG1255" s="121">
        <f t="shared" si="831"/>
        <v>0</v>
      </c>
      <c r="AH1255" s="121">
        <f t="shared" si="831"/>
        <v>0</v>
      </c>
      <c r="AI1255" s="121">
        <f t="shared" si="831"/>
        <v>0</v>
      </c>
      <c r="AJ1255" s="121">
        <f t="shared" si="831"/>
        <v>0</v>
      </c>
      <c r="AK1255" s="121">
        <f t="shared" si="831"/>
        <v>0</v>
      </c>
      <c r="AL1255" s="121">
        <f t="shared" si="831"/>
        <v>0</v>
      </c>
      <c r="AM1255" s="121">
        <f t="shared" si="831"/>
        <v>0</v>
      </c>
      <c r="AN1255" s="121">
        <f t="shared" si="831"/>
        <v>0</v>
      </c>
      <c r="AO1255" s="701">
        <f t="shared" si="831"/>
        <v>0</v>
      </c>
      <c r="AP1255" s="122"/>
      <c r="AQ1255" s="123">
        <f t="shared" si="832"/>
        <v>0</v>
      </c>
      <c r="AR1255" s="121">
        <f t="shared" si="832"/>
        <v>0</v>
      </c>
      <c r="AS1255" s="121">
        <f t="shared" si="832"/>
        <v>0</v>
      </c>
      <c r="AT1255" s="121">
        <f t="shared" si="832"/>
        <v>0</v>
      </c>
      <c r="AU1255" s="121">
        <f t="shared" si="832"/>
        <v>0</v>
      </c>
      <c r="AV1255" s="121">
        <f t="shared" si="832"/>
        <v>0</v>
      </c>
      <c r="AW1255" s="121">
        <f t="shared" si="832"/>
        <v>0</v>
      </c>
      <c r="AX1255" s="121">
        <f t="shared" si="832"/>
        <v>0</v>
      </c>
      <c r="AY1255" s="121">
        <f t="shared" si="832"/>
        <v>0</v>
      </c>
      <c r="AZ1255" s="121">
        <f t="shared" si="832"/>
        <v>0</v>
      </c>
      <c r="BA1255" s="121">
        <f t="shared" si="832"/>
        <v>0</v>
      </c>
      <c r="BB1255" s="121">
        <f t="shared" si="832"/>
        <v>0</v>
      </c>
      <c r="BC1255" s="121">
        <f t="shared" si="832"/>
        <v>0</v>
      </c>
      <c r="BD1255" s="701">
        <f t="shared" si="832"/>
        <v>0</v>
      </c>
      <c r="BE1255" s="693"/>
      <c r="BF1255" s="122">
        <f t="shared" si="818"/>
        <v>0</v>
      </c>
      <c r="BG1255" s="124"/>
      <c r="BH1255" s="122">
        <f t="shared" si="819"/>
        <v>0</v>
      </c>
      <c r="BI1255" s="124"/>
      <c r="BJ1255" s="122">
        <f t="shared" si="820"/>
        <v>0</v>
      </c>
      <c r="BK1255" s="124"/>
      <c r="BL1255" s="125">
        <f t="shared" si="821"/>
        <v>0</v>
      </c>
      <c r="BM1255" s="124"/>
      <c r="BN1255" s="123">
        <f t="shared" si="827"/>
        <v>0</v>
      </c>
      <c r="BO1255" s="126">
        <f t="shared" si="827"/>
        <v>0</v>
      </c>
      <c r="BP1255" s="127"/>
      <c r="BQ1255" s="410"/>
    </row>
    <row r="1256" spans="1:69" s="58" customFormat="1" ht="17.55" hidden="1" customHeight="1">
      <c r="A1256"/>
      <c r="B1256"/>
      <c r="C1256" s="139" t="str">
        <f t="shared" si="814"/>
        <v>H</v>
      </c>
      <c r="D1256" s="130">
        <f t="shared" si="829"/>
        <v>0</v>
      </c>
      <c r="E1256" s="129" t="str">
        <f t="shared" si="828"/>
        <v>LTOM</v>
      </c>
      <c r="F1256" s="717"/>
      <c r="G1256" s="123">
        <f t="shared" ref="G1256:P1265" si="833">SUMIFS(Share, Y, $E$3, Config, $G$11, P, G$15, LType, $D1256, MSup, $E1256)</f>
        <v>0</v>
      </c>
      <c r="H1256" s="121">
        <f t="shared" si="833"/>
        <v>0</v>
      </c>
      <c r="I1256" s="121">
        <f t="shared" si="833"/>
        <v>0</v>
      </c>
      <c r="J1256" s="121">
        <f t="shared" si="833"/>
        <v>0</v>
      </c>
      <c r="K1256" s="121">
        <f t="shared" si="833"/>
        <v>0</v>
      </c>
      <c r="L1256" s="121">
        <f t="shared" si="833"/>
        <v>0</v>
      </c>
      <c r="M1256" s="121">
        <f t="shared" si="833"/>
        <v>0</v>
      </c>
      <c r="N1256" s="121">
        <f t="shared" si="833"/>
        <v>0</v>
      </c>
      <c r="O1256" s="121">
        <f t="shared" si="833"/>
        <v>0</v>
      </c>
      <c r="P1256" s="126">
        <f t="shared" si="833"/>
        <v>0</v>
      </c>
      <c r="Q1256" s="122"/>
      <c r="R1256" s="408">
        <f t="shared" si="815"/>
        <v>0</v>
      </c>
      <c r="S1256" s="127"/>
      <c r="T1256" s="700">
        <f t="shared" ref="T1256:U1275" si="834">SUMIFS(Share, Y, $E$3, Config, $T$11, P, T$15, LType, $D1256, MSup, $E1256)</f>
        <v>0</v>
      </c>
      <c r="U1256" s="701">
        <f t="shared" si="834"/>
        <v>0</v>
      </c>
      <c r="V1256" s="693"/>
      <c r="W1256" s="700">
        <f t="shared" ref="W1256:X1275" si="835">SUMIFS(Share, Y, $E$3, Config, $W$11, P, W$15, LType, $D1256, MSup, $E1256)</f>
        <v>0</v>
      </c>
      <c r="X1256" s="126">
        <f t="shared" si="835"/>
        <v>0</v>
      </c>
      <c r="Y1256" s="696">
        <f t="shared" si="816"/>
        <v>0</v>
      </c>
      <c r="Z1256" s="128">
        <f t="shared" si="817"/>
        <v>0</v>
      </c>
      <c r="AA1256" s="127"/>
      <c r="AB1256" s="123">
        <f t="shared" ref="AB1256:AO1265" si="836">SUMIFS(Share, Y, $E$3, Config, $AB$11, P, AB$15, LType, $D1256, MSup, $E1256)</f>
        <v>0</v>
      </c>
      <c r="AC1256" s="121">
        <f t="shared" si="836"/>
        <v>0</v>
      </c>
      <c r="AD1256" s="121">
        <f t="shared" si="836"/>
        <v>0</v>
      </c>
      <c r="AE1256" s="121">
        <f t="shared" si="836"/>
        <v>0</v>
      </c>
      <c r="AF1256" s="121">
        <f t="shared" si="836"/>
        <v>0</v>
      </c>
      <c r="AG1256" s="121">
        <f t="shared" si="836"/>
        <v>0</v>
      </c>
      <c r="AH1256" s="121">
        <f t="shared" si="836"/>
        <v>0</v>
      </c>
      <c r="AI1256" s="121">
        <f t="shared" si="836"/>
        <v>0</v>
      </c>
      <c r="AJ1256" s="121">
        <f t="shared" si="836"/>
        <v>0</v>
      </c>
      <c r="AK1256" s="121">
        <f t="shared" si="836"/>
        <v>0</v>
      </c>
      <c r="AL1256" s="121">
        <f t="shared" si="836"/>
        <v>0</v>
      </c>
      <c r="AM1256" s="121">
        <f t="shared" si="836"/>
        <v>0</v>
      </c>
      <c r="AN1256" s="121">
        <f t="shared" si="836"/>
        <v>0</v>
      </c>
      <c r="AO1256" s="701">
        <f t="shared" si="836"/>
        <v>0</v>
      </c>
      <c r="AP1256" s="122"/>
      <c r="AQ1256" s="123">
        <f t="shared" ref="AQ1256:BD1265" si="837">SUMIFS(Share, Y, $E$3, Config, $AQ$11, P, AQ$15, LType, $D1256, MSup, $E1256)</f>
        <v>0</v>
      </c>
      <c r="AR1256" s="121">
        <f t="shared" si="837"/>
        <v>0</v>
      </c>
      <c r="AS1256" s="121">
        <f t="shared" si="837"/>
        <v>0</v>
      </c>
      <c r="AT1256" s="121">
        <f t="shared" si="837"/>
        <v>0</v>
      </c>
      <c r="AU1256" s="121">
        <f t="shared" si="837"/>
        <v>0</v>
      </c>
      <c r="AV1256" s="121">
        <f t="shared" si="837"/>
        <v>0</v>
      </c>
      <c r="AW1256" s="121">
        <f t="shared" si="837"/>
        <v>0</v>
      </c>
      <c r="AX1256" s="121">
        <f t="shared" si="837"/>
        <v>0</v>
      </c>
      <c r="AY1256" s="121">
        <f t="shared" si="837"/>
        <v>0</v>
      </c>
      <c r="AZ1256" s="121">
        <f t="shared" si="837"/>
        <v>0</v>
      </c>
      <c r="BA1256" s="121">
        <f t="shared" si="837"/>
        <v>0</v>
      </c>
      <c r="BB1256" s="121">
        <f t="shared" si="837"/>
        <v>0</v>
      </c>
      <c r="BC1256" s="121">
        <f t="shared" si="837"/>
        <v>0</v>
      </c>
      <c r="BD1256" s="701">
        <f t="shared" si="837"/>
        <v>0</v>
      </c>
      <c r="BE1256" s="693"/>
      <c r="BF1256" s="122">
        <f t="shared" si="818"/>
        <v>0</v>
      </c>
      <c r="BG1256" s="124"/>
      <c r="BH1256" s="122">
        <f t="shared" si="819"/>
        <v>0</v>
      </c>
      <c r="BI1256" s="124"/>
      <c r="BJ1256" s="122">
        <f t="shared" si="820"/>
        <v>0</v>
      </c>
      <c r="BK1256" s="124"/>
      <c r="BL1256" s="125">
        <f t="shared" si="821"/>
        <v>0</v>
      </c>
      <c r="BM1256" s="124"/>
      <c r="BN1256" s="123">
        <f t="shared" ref="BN1256:BO1275" si="838">SUMIFS(Share, Y, $E$3, Config, $BN$11, P, BN$15, LType, $D1256, MSup, $E1256)</f>
        <v>0</v>
      </c>
      <c r="BO1256" s="126">
        <f t="shared" si="838"/>
        <v>0</v>
      </c>
      <c r="BP1256" s="127"/>
      <c r="BQ1256" s="410"/>
    </row>
    <row r="1257" spans="1:69" s="58" customFormat="1" ht="17.55" hidden="1" customHeight="1">
      <c r="A1257"/>
      <c r="B1257"/>
      <c r="C1257" s="139" t="str">
        <f t="shared" si="814"/>
        <v>H</v>
      </c>
      <c r="D1257" s="130">
        <f t="shared" si="829"/>
        <v>0</v>
      </c>
      <c r="E1257" s="129" t="str">
        <f t="shared" si="828"/>
        <v>Lumilan</v>
      </c>
      <c r="F1257" s="717"/>
      <c r="G1257" s="123">
        <f t="shared" si="833"/>
        <v>0</v>
      </c>
      <c r="H1257" s="121">
        <f t="shared" si="833"/>
        <v>0</v>
      </c>
      <c r="I1257" s="121">
        <f t="shared" si="833"/>
        <v>0</v>
      </c>
      <c r="J1257" s="121">
        <f t="shared" si="833"/>
        <v>0</v>
      </c>
      <c r="K1257" s="121">
        <f t="shared" si="833"/>
        <v>0</v>
      </c>
      <c r="L1257" s="121">
        <f t="shared" si="833"/>
        <v>0</v>
      </c>
      <c r="M1257" s="121">
        <f t="shared" si="833"/>
        <v>0</v>
      </c>
      <c r="N1257" s="121">
        <f t="shared" si="833"/>
        <v>0</v>
      </c>
      <c r="O1257" s="121">
        <f t="shared" si="833"/>
        <v>0</v>
      </c>
      <c r="P1257" s="126">
        <f t="shared" si="833"/>
        <v>0</v>
      </c>
      <c r="Q1257" s="122"/>
      <c r="R1257" s="408">
        <f t="shared" si="815"/>
        <v>0</v>
      </c>
      <c r="S1257" s="127"/>
      <c r="T1257" s="700">
        <f t="shared" si="834"/>
        <v>0</v>
      </c>
      <c r="U1257" s="701">
        <f t="shared" si="834"/>
        <v>0</v>
      </c>
      <c r="V1257" s="693"/>
      <c r="W1257" s="700">
        <f t="shared" si="835"/>
        <v>0</v>
      </c>
      <c r="X1257" s="126">
        <f t="shared" si="835"/>
        <v>0</v>
      </c>
      <c r="Y1257" s="696">
        <f t="shared" si="816"/>
        <v>0</v>
      </c>
      <c r="Z1257" s="128">
        <f t="shared" si="817"/>
        <v>0</v>
      </c>
      <c r="AA1257" s="127"/>
      <c r="AB1257" s="123">
        <f t="shared" si="836"/>
        <v>0</v>
      </c>
      <c r="AC1257" s="121">
        <f t="shared" si="836"/>
        <v>0</v>
      </c>
      <c r="AD1257" s="121">
        <f t="shared" si="836"/>
        <v>0</v>
      </c>
      <c r="AE1257" s="121">
        <f t="shared" si="836"/>
        <v>0</v>
      </c>
      <c r="AF1257" s="121">
        <f t="shared" si="836"/>
        <v>0</v>
      </c>
      <c r="AG1257" s="121">
        <f t="shared" si="836"/>
        <v>0</v>
      </c>
      <c r="AH1257" s="121">
        <f t="shared" si="836"/>
        <v>0</v>
      </c>
      <c r="AI1257" s="121">
        <f t="shared" si="836"/>
        <v>0</v>
      </c>
      <c r="AJ1257" s="121">
        <f t="shared" si="836"/>
        <v>0</v>
      </c>
      <c r="AK1257" s="121">
        <f t="shared" si="836"/>
        <v>0</v>
      </c>
      <c r="AL1257" s="121">
        <f t="shared" si="836"/>
        <v>0</v>
      </c>
      <c r="AM1257" s="121">
        <f t="shared" si="836"/>
        <v>0</v>
      </c>
      <c r="AN1257" s="121">
        <f t="shared" si="836"/>
        <v>0</v>
      </c>
      <c r="AO1257" s="701">
        <f t="shared" si="836"/>
        <v>0</v>
      </c>
      <c r="AP1257" s="122"/>
      <c r="AQ1257" s="123">
        <f t="shared" si="837"/>
        <v>0</v>
      </c>
      <c r="AR1257" s="121">
        <f t="shared" si="837"/>
        <v>0</v>
      </c>
      <c r="AS1257" s="121">
        <f t="shared" si="837"/>
        <v>0</v>
      </c>
      <c r="AT1257" s="121">
        <f t="shared" si="837"/>
        <v>0</v>
      </c>
      <c r="AU1257" s="121">
        <f t="shared" si="837"/>
        <v>0</v>
      </c>
      <c r="AV1257" s="121">
        <f t="shared" si="837"/>
        <v>0</v>
      </c>
      <c r="AW1257" s="121">
        <f t="shared" si="837"/>
        <v>0</v>
      </c>
      <c r="AX1257" s="121">
        <f t="shared" si="837"/>
        <v>0</v>
      </c>
      <c r="AY1257" s="121">
        <f t="shared" si="837"/>
        <v>0</v>
      </c>
      <c r="AZ1257" s="121">
        <f t="shared" si="837"/>
        <v>0</v>
      </c>
      <c r="BA1257" s="121">
        <f t="shared" si="837"/>
        <v>0</v>
      </c>
      <c r="BB1257" s="121">
        <f t="shared" si="837"/>
        <v>0</v>
      </c>
      <c r="BC1257" s="121">
        <f t="shared" si="837"/>
        <v>0</v>
      </c>
      <c r="BD1257" s="701">
        <f t="shared" si="837"/>
        <v>0</v>
      </c>
      <c r="BE1257" s="693"/>
      <c r="BF1257" s="122">
        <f t="shared" si="818"/>
        <v>0</v>
      </c>
      <c r="BG1257" s="124"/>
      <c r="BH1257" s="122">
        <f t="shared" si="819"/>
        <v>0</v>
      </c>
      <c r="BI1257" s="124"/>
      <c r="BJ1257" s="122">
        <f t="shared" si="820"/>
        <v>0</v>
      </c>
      <c r="BK1257" s="124"/>
      <c r="BL1257" s="125">
        <f t="shared" si="821"/>
        <v>0</v>
      </c>
      <c r="BM1257" s="124"/>
      <c r="BN1257" s="123">
        <f t="shared" si="838"/>
        <v>0</v>
      </c>
      <c r="BO1257" s="126">
        <f t="shared" si="838"/>
        <v>0</v>
      </c>
      <c r="BP1257" s="127"/>
      <c r="BQ1257" s="410"/>
    </row>
    <row r="1258" spans="1:69" s="58" customFormat="1" ht="17.55" hidden="1" customHeight="1">
      <c r="A1258"/>
      <c r="B1258"/>
      <c r="C1258" s="139" t="str">
        <f t="shared" si="814"/>
        <v>H</v>
      </c>
      <c r="D1258" s="130">
        <f t="shared" si="829"/>
        <v>0</v>
      </c>
      <c r="E1258" s="129" t="str">
        <f t="shared" si="828"/>
        <v>Materion</v>
      </c>
      <c r="F1258" s="717"/>
      <c r="G1258" s="123">
        <f t="shared" si="833"/>
        <v>0</v>
      </c>
      <c r="H1258" s="121">
        <f t="shared" si="833"/>
        <v>0</v>
      </c>
      <c r="I1258" s="121">
        <f t="shared" si="833"/>
        <v>0</v>
      </c>
      <c r="J1258" s="121">
        <f t="shared" si="833"/>
        <v>0</v>
      </c>
      <c r="K1258" s="121">
        <f t="shared" si="833"/>
        <v>0</v>
      </c>
      <c r="L1258" s="121">
        <f t="shared" si="833"/>
        <v>0</v>
      </c>
      <c r="M1258" s="121">
        <f t="shared" si="833"/>
        <v>0</v>
      </c>
      <c r="N1258" s="121">
        <f t="shared" si="833"/>
        <v>0</v>
      </c>
      <c r="O1258" s="121">
        <f t="shared" si="833"/>
        <v>0</v>
      </c>
      <c r="P1258" s="126">
        <f t="shared" si="833"/>
        <v>0</v>
      </c>
      <c r="Q1258" s="122"/>
      <c r="R1258" s="408">
        <f t="shared" si="815"/>
        <v>0</v>
      </c>
      <c r="S1258" s="127"/>
      <c r="T1258" s="700">
        <f t="shared" si="834"/>
        <v>0</v>
      </c>
      <c r="U1258" s="701">
        <f t="shared" si="834"/>
        <v>0</v>
      </c>
      <c r="V1258" s="693"/>
      <c r="W1258" s="700">
        <f t="shared" si="835"/>
        <v>0</v>
      </c>
      <c r="X1258" s="126">
        <f t="shared" si="835"/>
        <v>0</v>
      </c>
      <c r="Y1258" s="696">
        <f t="shared" si="816"/>
        <v>0</v>
      </c>
      <c r="Z1258" s="128">
        <f t="shared" si="817"/>
        <v>0</v>
      </c>
      <c r="AA1258" s="127"/>
      <c r="AB1258" s="123">
        <f t="shared" si="836"/>
        <v>0</v>
      </c>
      <c r="AC1258" s="121">
        <f t="shared" si="836"/>
        <v>0</v>
      </c>
      <c r="AD1258" s="121">
        <f t="shared" si="836"/>
        <v>0</v>
      </c>
      <c r="AE1258" s="121">
        <f t="shared" si="836"/>
        <v>0</v>
      </c>
      <c r="AF1258" s="121">
        <f t="shared" si="836"/>
        <v>0</v>
      </c>
      <c r="AG1258" s="121">
        <f t="shared" si="836"/>
        <v>0</v>
      </c>
      <c r="AH1258" s="121">
        <f t="shared" si="836"/>
        <v>0</v>
      </c>
      <c r="AI1258" s="121">
        <f t="shared" si="836"/>
        <v>0</v>
      </c>
      <c r="AJ1258" s="121">
        <f t="shared" si="836"/>
        <v>0</v>
      </c>
      <c r="AK1258" s="121">
        <f t="shared" si="836"/>
        <v>0</v>
      </c>
      <c r="AL1258" s="121">
        <f t="shared" si="836"/>
        <v>0</v>
      </c>
      <c r="AM1258" s="121">
        <f t="shared" si="836"/>
        <v>0</v>
      </c>
      <c r="AN1258" s="121">
        <f t="shared" si="836"/>
        <v>0</v>
      </c>
      <c r="AO1258" s="701">
        <f t="shared" si="836"/>
        <v>0</v>
      </c>
      <c r="AP1258" s="122"/>
      <c r="AQ1258" s="123">
        <f t="shared" si="837"/>
        <v>0</v>
      </c>
      <c r="AR1258" s="121">
        <f t="shared" si="837"/>
        <v>0</v>
      </c>
      <c r="AS1258" s="121">
        <f t="shared" si="837"/>
        <v>0</v>
      </c>
      <c r="AT1258" s="121">
        <f t="shared" si="837"/>
        <v>0</v>
      </c>
      <c r="AU1258" s="121">
        <f t="shared" si="837"/>
        <v>0</v>
      </c>
      <c r="AV1258" s="121">
        <f t="shared" si="837"/>
        <v>0</v>
      </c>
      <c r="AW1258" s="121">
        <f t="shared" si="837"/>
        <v>0</v>
      </c>
      <c r="AX1258" s="121">
        <f t="shared" si="837"/>
        <v>0</v>
      </c>
      <c r="AY1258" s="121">
        <f t="shared" si="837"/>
        <v>0</v>
      </c>
      <c r="AZ1258" s="121">
        <f t="shared" si="837"/>
        <v>0</v>
      </c>
      <c r="BA1258" s="121">
        <f t="shared" si="837"/>
        <v>0</v>
      </c>
      <c r="BB1258" s="121">
        <f t="shared" si="837"/>
        <v>0</v>
      </c>
      <c r="BC1258" s="121">
        <f t="shared" si="837"/>
        <v>0</v>
      </c>
      <c r="BD1258" s="701">
        <f t="shared" si="837"/>
        <v>0</v>
      </c>
      <c r="BE1258" s="693"/>
      <c r="BF1258" s="122">
        <f t="shared" si="818"/>
        <v>0</v>
      </c>
      <c r="BG1258" s="124"/>
      <c r="BH1258" s="122">
        <f t="shared" si="819"/>
        <v>0</v>
      </c>
      <c r="BI1258" s="124"/>
      <c r="BJ1258" s="122">
        <f t="shared" si="820"/>
        <v>0</v>
      </c>
      <c r="BK1258" s="124"/>
      <c r="BL1258" s="125">
        <f t="shared" si="821"/>
        <v>0</v>
      </c>
      <c r="BM1258" s="124"/>
      <c r="BN1258" s="123">
        <f t="shared" si="838"/>
        <v>0</v>
      </c>
      <c r="BO1258" s="126">
        <f t="shared" si="838"/>
        <v>0</v>
      </c>
      <c r="BP1258" s="127"/>
      <c r="BQ1258" s="410"/>
    </row>
    <row r="1259" spans="1:69" s="58" customFormat="1" ht="17.55" hidden="1" customHeight="1">
      <c r="A1259"/>
      <c r="B1259"/>
      <c r="C1259" s="139" t="str">
        <f t="shared" si="814"/>
        <v>H</v>
      </c>
      <c r="D1259" s="130">
        <f t="shared" si="829"/>
        <v>0</v>
      </c>
      <c r="E1259" s="129" t="str">
        <f t="shared" si="828"/>
        <v>Merck</v>
      </c>
      <c r="F1259" s="717"/>
      <c r="G1259" s="123">
        <f t="shared" si="833"/>
        <v>0</v>
      </c>
      <c r="H1259" s="121">
        <f t="shared" si="833"/>
        <v>0</v>
      </c>
      <c r="I1259" s="121">
        <f t="shared" si="833"/>
        <v>0</v>
      </c>
      <c r="J1259" s="121">
        <f t="shared" si="833"/>
        <v>0</v>
      </c>
      <c r="K1259" s="121">
        <f t="shared" si="833"/>
        <v>0</v>
      </c>
      <c r="L1259" s="121">
        <f t="shared" si="833"/>
        <v>0</v>
      </c>
      <c r="M1259" s="121">
        <f t="shared" si="833"/>
        <v>0</v>
      </c>
      <c r="N1259" s="121">
        <f t="shared" si="833"/>
        <v>0</v>
      </c>
      <c r="O1259" s="121">
        <f t="shared" si="833"/>
        <v>0</v>
      </c>
      <c r="P1259" s="126">
        <f t="shared" si="833"/>
        <v>0</v>
      </c>
      <c r="Q1259" s="122"/>
      <c r="R1259" s="408">
        <f t="shared" si="815"/>
        <v>0</v>
      </c>
      <c r="S1259" s="127"/>
      <c r="T1259" s="700">
        <f t="shared" si="834"/>
        <v>0</v>
      </c>
      <c r="U1259" s="701">
        <f t="shared" si="834"/>
        <v>0</v>
      </c>
      <c r="V1259" s="693"/>
      <c r="W1259" s="700">
        <f t="shared" si="835"/>
        <v>0</v>
      </c>
      <c r="X1259" s="126">
        <f t="shared" si="835"/>
        <v>0</v>
      </c>
      <c r="Y1259" s="696">
        <f t="shared" si="816"/>
        <v>0</v>
      </c>
      <c r="Z1259" s="128">
        <f t="shared" si="817"/>
        <v>0</v>
      </c>
      <c r="AA1259" s="127"/>
      <c r="AB1259" s="123">
        <f t="shared" si="836"/>
        <v>0</v>
      </c>
      <c r="AC1259" s="121">
        <f t="shared" si="836"/>
        <v>0</v>
      </c>
      <c r="AD1259" s="121">
        <f t="shared" si="836"/>
        <v>0</v>
      </c>
      <c r="AE1259" s="121">
        <f t="shared" si="836"/>
        <v>0</v>
      </c>
      <c r="AF1259" s="121">
        <f t="shared" si="836"/>
        <v>0</v>
      </c>
      <c r="AG1259" s="121">
        <f t="shared" si="836"/>
        <v>0</v>
      </c>
      <c r="AH1259" s="121">
        <f t="shared" si="836"/>
        <v>0</v>
      </c>
      <c r="AI1259" s="121">
        <f t="shared" si="836"/>
        <v>0</v>
      </c>
      <c r="AJ1259" s="121">
        <f t="shared" si="836"/>
        <v>0</v>
      </c>
      <c r="AK1259" s="121">
        <f t="shared" si="836"/>
        <v>0</v>
      </c>
      <c r="AL1259" s="121">
        <f t="shared" si="836"/>
        <v>0</v>
      </c>
      <c r="AM1259" s="121">
        <f t="shared" si="836"/>
        <v>0</v>
      </c>
      <c r="AN1259" s="121">
        <f t="shared" si="836"/>
        <v>0</v>
      </c>
      <c r="AO1259" s="701">
        <f t="shared" si="836"/>
        <v>0</v>
      </c>
      <c r="AP1259" s="122"/>
      <c r="AQ1259" s="123">
        <f t="shared" si="837"/>
        <v>0</v>
      </c>
      <c r="AR1259" s="121">
        <f t="shared" si="837"/>
        <v>0</v>
      </c>
      <c r="AS1259" s="121">
        <f t="shared" si="837"/>
        <v>0</v>
      </c>
      <c r="AT1259" s="121">
        <f t="shared" si="837"/>
        <v>0</v>
      </c>
      <c r="AU1259" s="121">
        <f t="shared" si="837"/>
        <v>0</v>
      </c>
      <c r="AV1259" s="121">
        <f t="shared" si="837"/>
        <v>0</v>
      </c>
      <c r="AW1259" s="121">
        <f t="shared" si="837"/>
        <v>0</v>
      </c>
      <c r="AX1259" s="121">
        <f t="shared" si="837"/>
        <v>0</v>
      </c>
      <c r="AY1259" s="121">
        <f t="shared" si="837"/>
        <v>0</v>
      </c>
      <c r="AZ1259" s="121">
        <f t="shared" si="837"/>
        <v>0</v>
      </c>
      <c r="BA1259" s="121">
        <f t="shared" si="837"/>
        <v>0</v>
      </c>
      <c r="BB1259" s="121">
        <f t="shared" si="837"/>
        <v>0</v>
      </c>
      <c r="BC1259" s="121">
        <f t="shared" si="837"/>
        <v>0</v>
      </c>
      <c r="BD1259" s="701">
        <f t="shared" si="837"/>
        <v>0</v>
      </c>
      <c r="BE1259" s="693"/>
      <c r="BF1259" s="122">
        <f t="shared" si="818"/>
        <v>0</v>
      </c>
      <c r="BG1259" s="124"/>
      <c r="BH1259" s="122">
        <f t="shared" si="819"/>
        <v>0</v>
      </c>
      <c r="BI1259" s="124"/>
      <c r="BJ1259" s="122">
        <f t="shared" si="820"/>
        <v>0</v>
      </c>
      <c r="BK1259" s="124"/>
      <c r="BL1259" s="125">
        <f t="shared" si="821"/>
        <v>0</v>
      </c>
      <c r="BM1259" s="124"/>
      <c r="BN1259" s="123">
        <f t="shared" si="838"/>
        <v>0</v>
      </c>
      <c r="BO1259" s="126">
        <f t="shared" si="838"/>
        <v>0</v>
      </c>
      <c r="BP1259" s="127"/>
      <c r="BQ1259" s="410"/>
    </row>
    <row r="1260" spans="1:69" s="58" customFormat="1" ht="17.55" hidden="1" customHeight="1">
      <c r="A1260"/>
      <c r="B1260"/>
      <c r="C1260" s="139" t="str">
        <f t="shared" si="814"/>
        <v>H</v>
      </c>
      <c r="D1260" s="130">
        <f t="shared" si="829"/>
        <v>0</v>
      </c>
      <c r="E1260" s="129" t="str">
        <f t="shared" si="828"/>
        <v>Nisso</v>
      </c>
      <c r="F1260" s="717"/>
      <c r="G1260" s="123">
        <f t="shared" si="833"/>
        <v>0</v>
      </c>
      <c r="H1260" s="121">
        <f t="shared" si="833"/>
        <v>0</v>
      </c>
      <c r="I1260" s="121">
        <f t="shared" si="833"/>
        <v>0</v>
      </c>
      <c r="J1260" s="121">
        <f t="shared" si="833"/>
        <v>0</v>
      </c>
      <c r="K1260" s="121">
        <f t="shared" si="833"/>
        <v>0</v>
      </c>
      <c r="L1260" s="121">
        <f t="shared" si="833"/>
        <v>0</v>
      </c>
      <c r="M1260" s="121">
        <f t="shared" si="833"/>
        <v>0</v>
      </c>
      <c r="N1260" s="121">
        <f t="shared" si="833"/>
        <v>0</v>
      </c>
      <c r="O1260" s="121">
        <f t="shared" si="833"/>
        <v>0</v>
      </c>
      <c r="P1260" s="126">
        <f t="shared" si="833"/>
        <v>0</v>
      </c>
      <c r="Q1260" s="122"/>
      <c r="R1260" s="408">
        <f t="shared" si="815"/>
        <v>0</v>
      </c>
      <c r="S1260" s="127"/>
      <c r="T1260" s="700">
        <f t="shared" si="834"/>
        <v>0</v>
      </c>
      <c r="U1260" s="701">
        <f t="shared" si="834"/>
        <v>0</v>
      </c>
      <c r="V1260" s="693"/>
      <c r="W1260" s="700">
        <f t="shared" si="835"/>
        <v>0</v>
      </c>
      <c r="X1260" s="126">
        <f t="shared" si="835"/>
        <v>0</v>
      </c>
      <c r="Y1260" s="696">
        <f t="shared" si="816"/>
        <v>0</v>
      </c>
      <c r="Z1260" s="128">
        <f t="shared" si="817"/>
        <v>0</v>
      </c>
      <c r="AA1260" s="127"/>
      <c r="AB1260" s="123">
        <f t="shared" si="836"/>
        <v>0</v>
      </c>
      <c r="AC1260" s="121">
        <f t="shared" si="836"/>
        <v>0</v>
      </c>
      <c r="AD1260" s="121">
        <f t="shared" si="836"/>
        <v>0</v>
      </c>
      <c r="AE1260" s="121">
        <f t="shared" si="836"/>
        <v>0</v>
      </c>
      <c r="AF1260" s="121">
        <f t="shared" si="836"/>
        <v>0</v>
      </c>
      <c r="AG1260" s="121">
        <f t="shared" si="836"/>
        <v>0</v>
      </c>
      <c r="AH1260" s="121">
        <f t="shared" si="836"/>
        <v>0</v>
      </c>
      <c r="AI1260" s="121">
        <f t="shared" si="836"/>
        <v>0</v>
      </c>
      <c r="AJ1260" s="121">
        <f t="shared" si="836"/>
        <v>0</v>
      </c>
      <c r="AK1260" s="121">
        <f t="shared" si="836"/>
        <v>0</v>
      </c>
      <c r="AL1260" s="121">
        <f t="shared" si="836"/>
        <v>0</v>
      </c>
      <c r="AM1260" s="121">
        <f t="shared" si="836"/>
        <v>0</v>
      </c>
      <c r="AN1260" s="121">
        <f t="shared" si="836"/>
        <v>0</v>
      </c>
      <c r="AO1260" s="701">
        <f t="shared" si="836"/>
        <v>0</v>
      </c>
      <c r="AP1260" s="122"/>
      <c r="AQ1260" s="123">
        <f t="shared" si="837"/>
        <v>0</v>
      </c>
      <c r="AR1260" s="121">
        <f t="shared" si="837"/>
        <v>0</v>
      </c>
      <c r="AS1260" s="121">
        <f t="shared" si="837"/>
        <v>0</v>
      </c>
      <c r="AT1260" s="121">
        <f t="shared" si="837"/>
        <v>0</v>
      </c>
      <c r="AU1260" s="121">
        <f t="shared" si="837"/>
        <v>0</v>
      </c>
      <c r="AV1260" s="121">
        <f t="shared" si="837"/>
        <v>0</v>
      </c>
      <c r="AW1260" s="121">
        <f t="shared" si="837"/>
        <v>0</v>
      </c>
      <c r="AX1260" s="121">
        <f t="shared" si="837"/>
        <v>0</v>
      </c>
      <c r="AY1260" s="121">
        <f t="shared" si="837"/>
        <v>0</v>
      </c>
      <c r="AZ1260" s="121">
        <f t="shared" si="837"/>
        <v>0</v>
      </c>
      <c r="BA1260" s="121">
        <f t="shared" si="837"/>
        <v>0</v>
      </c>
      <c r="BB1260" s="121">
        <f t="shared" si="837"/>
        <v>0</v>
      </c>
      <c r="BC1260" s="121">
        <f t="shared" si="837"/>
        <v>0</v>
      </c>
      <c r="BD1260" s="701">
        <f t="shared" si="837"/>
        <v>0</v>
      </c>
      <c r="BE1260" s="693"/>
      <c r="BF1260" s="122">
        <f t="shared" si="818"/>
        <v>0</v>
      </c>
      <c r="BG1260" s="124"/>
      <c r="BH1260" s="122">
        <f t="shared" si="819"/>
        <v>0</v>
      </c>
      <c r="BI1260" s="124"/>
      <c r="BJ1260" s="122">
        <f t="shared" si="820"/>
        <v>0</v>
      </c>
      <c r="BK1260" s="124"/>
      <c r="BL1260" s="125">
        <f t="shared" si="821"/>
        <v>0</v>
      </c>
      <c r="BM1260" s="124"/>
      <c r="BN1260" s="123">
        <f t="shared" si="838"/>
        <v>0</v>
      </c>
      <c r="BO1260" s="126">
        <f t="shared" si="838"/>
        <v>0</v>
      </c>
      <c r="BP1260" s="127"/>
      <c r="BQ1260" s="410"/>
    </row>
    <row r="1261" spans="1:69" s="58" customFormat="1" ht="17.55" hidden="1" customHeight="1">
      <c r="A1261"/>
      <c r="B1261"/>
      <c r="C1261" s="139" t="str">
        <f t="shared" si="814"/>
        <v>H</v>
      </c>
      <c r="D1261" s="130">
        <f t="shared" si="829"/>
        <v>0</v>
      </c>
      <c r="E1261" s="129" t="str">
        <f t="shared" si="828"/>
        <v>Novaled</v>
      </c>
      <c r="F1261" s="717"/>
      <c r="G1261" s="123">
        <f t="shared" si="833"/>
        <v>0</v>
      </c>
      <c r="H1261" s="121">
        <f t="shared" si="833"/>
        <v>0</v>
      </c>
      <c r="I1261" s="121">
        <f t="shared" si="833"/>
        <v>0</v>
      </c>
      <c r="J1261" s="121">
        <f t="shared" si="833"/>
        <v>0</v>
      </c>
      <c r="K1261" s="121">
        <f t="shared" si="833"/>
        <v>0</v>
      </c>
      <c r="L1261" s="121">
        <f t="shared" si="833"/>
        <v>0</v>
      </c>
      <c r="M1261" s="121">
        <f t="shared" si="833"/>
        <v>0</v>
      </c>
      <c r="N1261" s="121">
        <f t="shared" si="833"/>
        <v>0</v>
      </c>
      <c r="O1261" s="121">
        <f t="shared" si="833"/>
        <v>0</v>
      </c>
      <c r="P1261" s="126">
        <f t="shared" si="833"/>
        <v>0</v>
      </c>
      <c r="Q1261" s="122"/>
      <c r="R1261" s="408">
        <f t="shared" si="815"/>
        <v>0</v>
      </c>
      <c r="S1261" s="127"/>
      <c r="T1261" s="700">
        <f t="shared" si="834"/>
        <v>0</v>
      </c>
      <c r="U1261" s="701">
        <f t="shared" si="834"/>
        <v>0</v>
      </c>
      <c r="V1261" s="693"/>
      <c r="W1261" s="700">
        <f t="shared" si="835"/>
        <v>0</v>
      </c>
      <c r="X1261" s="126">
        <f t="shared" si="835"/>
        <v>0</v>
      </c>
      <c r="Y1261" s="696">
        <f t="shared" si="816"/>
        <v>0</v>
      </c>
      <c r="Z1261" s="128">
        <f t="shared" si="817"/>
        <v>0</v>
      </c>
      <c r="AA1261" s="127"/>
      <c r="AB1261" s="123">
        <f t="shared" si="836"/>
        <v>0</v>
      </c>
      <c r="AC1261" s="121">
        <f t="shared" si="836"/>
        <v>0</v>
      </c>
      <c r="AD1261" s="121">
        <f t="shared" si="836"/>
        <v>0</v>
      </c>
      <c r="AE1261" s="121">
        <f t="shared" si="836"/>
        <v>0</v>
      </c>
      <c r="AF1261" s="121">
        <f t="shared" si="836"/>
        <v>0</v>
      </c>
      <c r="AG1261" s="121">
        <f t="shared" si="836"/>
        <v>0</v>
      </c>
      <c r="AH1261" s="121">
        <f t="shared" si="836"/>
        <v>0</v>
      </c>
      <c r="AI1261" s="121">
        <f t="shared" si="836"/>
        <v>0</v>
      </c>
      <c r="AJ1261" s="121">
        <f t="shared" si="836"/>
        <v>0</v>
      </c>
      <c r="AK1261" s="121">
        <f t="shared" si="836"/>
        <v>0</v>
      </c>
      <c r="AL1261" s="121">
        <f t="shared" si="836"/>
        <v>0</v>
      </c>
      <c r="AM1261" s="121">
        <f t="shared" si="836"/>
        <v>0</v>
      </c>
      <c r="AN1261" s="121">
        <f t="shared" si="836"/>
        <v>0</v>
      </c>
      <c r="AO1261" s="701">
        <f t="shared" si="836"/>
        <v>0</v>
      </c>
      <c r="AP1261" s="122"/>
      <c r="AQ1261" s="123">
        <f t="shared" si="837"/>
        <v>0</v>
      </c>
      <c r="AR1261" s="121">
        <f t="shared" si="837"/>
        <v>0</v>
      </c>
      <c r="AS1261" s="121">
        <f t="shared" si="837"/>
        <v>0</v>
      </c>
      <c r="AT1261" s="121">
        <f t="shared" si="837"/>
        <v>0</v>
      </c>
      <c r="AU1261" s="121">
        <f t="shared" si="837"/>
        <v>0</v>
      </c>
      <c r="AV1261" s="121">
        <f t="shared" si="837"/>
        <v>0</v>
      </c>
      <c r="AW1261" s="121">
        <f t="shared" si="837"/>
        <v>0</v>
      </c>
      <c r="AX1261" s="121">
        <f t="shared" si="837"/>
        <v>0</v>
      </c>
      <c r="AY1261" s="121">
        <f t="shared" si="837"/>
        <v>0</v>
      </c>
      <c r="AZ1261" s="121">
        <f t="shared" si="837"/>
        <v>0</v>
      </c>
      <c r="BA1261" s="121">
        <f t="shared" si="837"/>
        <v>0</v>
      </c>
      <c r="BB1261" s="121">
        <f t="shared" si="837"/>
        <v>0</v>
      </c>
      <c r="BC1261" s="121">
        <f t="shared" si="837"/>
        <v>0</v>
      </c>
      <c r="BD1261" s="701">
        <f t="shared" si="837"/>
        <v>0</v>
      </c>
      <c r="BE1261" s="693"/>
      <c r="BF1261" s="122">
        <f t="shared" si="818"/>
        <v>0</v>
      </c>
      <c r="BG1261" s="124"/>
      <c r="BH1261" s="122">
        <f t="shared" si="819"/>
        <v>0</v>
      </c>
      <c r="BI1261" s="124"/>
      <c r="BJ1261" s="122">
        <f t="shared" si="820"/>
        <v>0</v>
      </c>
      <c r="BK1261" s="124"/>
      <c r="BL1261" s="125">
        <f t="shared" si="821"/>
        <v>0</v>
      </c>
      <c r="BM1261" s="124"/>
      <c r="BN1261" s="123">
        <f t="shared" si="838"/>
        <v>0</v>
      </c>
      <c r="BO1261" s="126">
        <f t="shared" si="838"/>
        <v>0</v>
      </c>
      <c r="BP1261" s="127"/>
      <c r="BQ1261" s="410"/>
    </row>
    <row r="1262" spans="1:69" s="58" customFormat="1" ht="17.55" hidden="1" customHeight="1">
      <c r="A1262"/>
      <c r="B1262"/>
      <c r="C1262" s="139" t="str">
        <f t="shared" si="814"/>
        <v>H</v>
      </c>
      <c r="D1262" s="130">
        <f t="shared" si="829"/>
        <v>0</v>
      </c>
      <c r="E1262" s="129" t="str">
        <f t="shared" si="828"/>
        <v>NSCC</v>
      </c>
      <c r="F1262" s="717"/>
      <c r="G1262" s="123">
        <f t="shared" si="833"/>
        <v>0</v>
      </c>
      <c r="H1262" s="121">
        <f t="shared" si="833"/>
        <v>0</v>
      </c>
      <c r="I1262" s="121">
        <f t="shared" si="833"/>
        <v>0</v>
      </c>
      <c r="J1262" s="121">
        <f t="shared" si="833"/>
        <v>0</v>
      </c>
      <c r="K1262" s="121">
        <f t="shared" si="833"/>
        <v>0</v>
      </c>
      <c r="L1262" s="121">
        <f t="shared" si="833"/>
        <v>0</v>
      </c>
      <c r="M1262" s="121">
        <f t="shared" si="833"/>
        <v>0</v>
      </c>
      <c r="N1262" s="121">
        <f t="shared" si="833"/>
        <v>0</v>
      </c>
      <c r="O1262" s="121">
        <f t="shared" si="833"/>
        <v>0</v>
      </c>
      <c r="P1262" s="126">
        <f t="shared" si="833"/>
        <v>0</v>
      </c>
      <c r="Q1262" s="122"/>
      <c r="R1262" s="408">
        <f t="shared" si="815"/>
        <v>0</v>
      </c>
      <c r="S1262" s="127"/>
      <c r="T1262" s="700">
        <f t="shared" si="834"/>
        <v>0</v>
      </c>
      <c r="U1262" s="701">
        <f t="shared" si="834"/>
        <v>0</v>
      </c>
      <c r="V1262" s="693"/>
      <c r="W1262" s="700">
        <f t="shared" si="835"/>
        <v>0</v>
      </c>
      <c r="X1262" s="126">
        <f t="shared" si="835"/>
        <v>0</v>
      </c>
      <c r="Y1262" s="696">
        <f t="shared" si="816"/>
        <v>0</v>
      </c>
      <c r="Z1262" s="128">
        <f t="shared" si="817"/>
        <v>0</v>
      </c>
      <c r="AA1262" s="127"/>
      <c r="AB1262" s="123">
        <f t="shared" si="836"/>
        <v>0</v>
      </c>
      <c r="AC1262" s="121">
        <f t="shared" si="836"/>
        <v>0</v>
      </c>
      <c r="AD1262" s="121">
        <f t="shared" si="836"/>
        <v>0</v>
      </c>
      <c r="AE1262" s="121">
        <f t="shared" si="836"/>
        <v>0</v>
      </c>
      <c r="AF1262" s="121">
        <f t="shared" si="836"/>
        <v>0</v>
      </c>
      <c r="AG1262" s="121">
        <f t="shared" si="836"/>
        <v>0</v>
      </c>
      <c r="AH1262" s="121">
        <f t="shared" si="836"/>
        <v>0</v>
      </c>
      <c r="AI1262" s="121">
        <f t="shared" si="836"/>
        <v>0</v>
      </c>
      <c r="AJ1262" s="121">
        <f t="shared" si="836"/>
        <v>0</v>
      </c>
      <c r="AK1262" s="121">
        <f t="shared" si="836"/>
        <v>0</v>
      </c>
      <c r="AL1262" s="121">
        <f t="shared" si="836"/>
        <v>0</v>
      </c>
      <c r="AM1262" s="121">
        <f t="shared" si="836"/>
        <v>0</v>
      </c>
      <c r="AN1262" s="121">
        <f t="shared" si="836"/>
        <v>0</v>
      </c>
      <c r="AO1262" s="701">
        <f t="shared" si="836"/>
        <v>0</v>
      </c>
      <c r="AP1262" s="122"/>
      <c r="AQ1262" s="123">
        <f t="shared" si="837"/>
        <v>0</v>
      </c>
      <c r="AR1262" s="121">
        <f t="shared" si="837"/>
        <v>0</v>
      </c>
      <c r="AS1262" s="121">
        <f t="shared" si="837"/>
        <v>0</v>
      </c>
      <c r="AT1262" s="121">
        <f t="shared" si="837"/>
        <v>0</v>
      </c>
      <c r="AU1262" s="121">
        <f t="shared" si="837"/>
        <v>0</v>
      </c>
      <c r="AV1262" s="121">
        <f t="shared" si="837"/>
        <v>0</v>
      </c>
      <c r="AW1262" s="121">
        <f t="shared" si="837"/>
        <v>0</v>
      </c>
      <c r="AX1262" s="121">
        <f t="shared" si="837"/>
        <v>0</v>
      </c>
      <c r="AY1262" s="121">
        <f t="shared" si="837"/>
        <v>0</v>
      </c>
      <c r="AZ1262" s="121">
        <f t="shared" si="837"/>
        <v>0</v>
      </c>
      <c r="BA1262" s="121">
        <f t="shared" si="837"/>
        <v>0</v>
      </c>
      <c r="BB1262" s="121">
        <f t="shared" si="837"/>
        <v>0</v>
      </c>
      <c r="BC1262" s="121">
        <f t="shared" si="837"/>
        <v>0</v>
      </c>
      <c r="BD1262" s="701">
        <f t="shared" si="837"/>
        <v>0</v>
      </c>
      <c r="BE1262" s="693"/>
      <c r="BF1262" s="122">
        <f t="shared" si="818"/>
        <v>0</v>
      </c>
      <c r="BG1262" s="124"/>
      <c r="BH1262" s="122">
        <f t="shared" si="819"/>
        <v>0</v>
      </c>
      <c r="BI1262" s="124"/>
      <c r="BJ1262" s="122">
        <f t="shared" si="820"/>
        <v>0</v>
      </c>
      <c r="BK1262" s="124"/>
      <c r="BL1262" s="125">
        <f t="shared" si="821"/>
        <v>0</v>
      </c>
      <c r="BM1262" s="124"/>
      <c r="BN1262" s="123">
        <f t="shared" si="838"/>
        <v>0</v>
      </c>
      <c r="BO1262" s="126">
        <f t="shared" si="838"/>
        <v>0</v>
      </c>
      <c r="BP1262" s="127"/>
      <c r="BQ1262" s="410"/>
    </row>
    <row r="1263" spans="1:69" s="58" customFormat="1" ht="17.55" hidden="1" customHeight="1">
      <c r="A1263"/>
      <c r="B1263"/>
      <c r="C1263" s="139" t="str">
        <f t="shared" si="814"/>
        <v>H</v>
      </c>
      <c r="D1263" s="130">
        <f t="shared" si="829"/>
        <v>0</v>
      </c>
      <c r="E1263" s="129" t="str">
        <f t="shared" si="828"/>
        <v>P&amp;H Tech</v>
      </c>
      <c r="F1263" s="717"/>
      <c r="G1263" s="123">
        <f t="shared" si="833"/>
        <v>0</v>
      </c>
      <c r="H1263" s="121">
        <f t="shared" si="833"/>
        <v>0</v>
      </c>
      <c r="I1263" s="121">
        <f t="shared" si="833"/>
        <v>0</v>
      </c>
      <c r="J1263" s="121">
        <f t="shared" si="833"/>
        <v>0</v>
      </c>
      <c r="K1263" s="121">
        <f t="shared" si="833"/>
        <v>0</v>
      </c>
      <c r="L1263" s="121">
        <f t="shared" si="833"/>
        <v>0</v>
      </c>
      <c r="M1263" s="121">
        <f t="shared" si="833"/>
        <v>0</v>
      </c>
      <c r="N1263" s="121">
        <f t="shared" si="833"/>
        <v>0</v>
      </c>
      <c r="O1263" s="121">
        <f t="shared" si="833"/>
        <v>0</v>
      </c>
      <c r="P1263" s="126">
        <f t="shared" si="833"/>
        <v>0</v>
      </c>
      <c r="Q1263" s="122"/>
      <c r="R1263" s="408">
        <f t="shared" si="815"/>
        <v>0</v>
      </c>
      <c r="S1263" s="127"/>
      <c r="T1263" s="700">
        <f t="shared" si="834"/>
        <v>0</v>
      </c>
      <c r="U1263" s="701">
        <f t="shared" si="834"/>
        <v>0</v>
      </c>
      <c r="V1263" s="693"/>
      <c r="W1263" s="700">
        <f t="shared" si="835"/>
        <v>0</v>
      </c>
      <c r="X1263" s="126">
        <f t="shared" si="835"/>
        <v>0</v>
      </c>
      <c r="Y1263" s="696">
        <f t="shared" si="816"/>
        <v>0</v>
      </c>
      <c r="Z1263" s="128">
        <f t="shared" si="817"/>
        <v>0</v>
      </c>
      <c r="AA1263" s="127"/>
      <c r="AB1263" s="123">
        <f t="shared" si="836"/>
        <v>0</v>
      </c>
      <c r="AC1263" s="121">
        <f t="shared" si="836"/>
        <v>0</v>
      </c>
      <c r="AD1263" s="121">
        <f t="shared" si="836"/>
        <v>0</v>
      </c>
      <c r="AE1263" s="121">
        <f t="shared" si="836"/>
        <v>0</v>
      </c>
      <c r="AF1263" s="121">
        <f t="shared" si="836"/>
        <v>0</v>
      </c>
      <c r="AG1263" s="121">
        <f t="shared" si="836"/>
        <v>0</v>
      </c>
      <c r="AH1263" s="121">
        <f t="shared" si="836"/>
        <v>0</v>
      </c>
      <c r="AI1263" s="121">
        <f t="shared" si="836"/>
        <v>0</v>
      </c>
      <c r="AJ1263" s="121">
        <f t="shared" si="836"/>
        <v>0</v>
      </c>
      <c r="AK1263" s="121">
        <f t="shared" si="836"/>
        <v>0</v>
      </c>
      <c r="AL1263" s="121">
        <f t="shared" si="836"/>
        <v>0</v>
      </c>
      <c r="AM1263" s="121">
        <f t="shared" si="836"/>
        <v>0</v>
      </c>
      <c r="AN1263" s="121">
        <f t="shared" si="836"/>
        <v>0</v>
      </c>
      <c r="AO1263" s="701">
        <f t="shared" si="836"/>
        <v>0</v>
      </c>
      <c r="AP1263" s="122"/>
      <c r="AQ1263" s="123">
        <f t="shared" si="837"/>
        <v>0</v>
      </c>
      <c r="AR1263" s="121">
        <f t="shared" si="837"/>
        <v>0</v>
      </c>
      <c r="AS1263" s="121">
        <f t="shared" si="837"/>
        <v>0</v>
      </c>
      <c r="AT1263" s="121">
        <f t="shared" si="837"/>
        <v>0</v>
      </c>
      <c r="AU1263" s="121">
        <f t="shared" si="837"/>
        <v>0</v>
      </c>
      <c r="AV1263" s="121">
        <f t="shared" si="837"/>
        <v>0</v>
      </c>
      <c r="AW1263" s="121">
        <f t="shared" si="837"/>
        <v>0</v>
      </c>
      <c r="AX1263" s="121">
        <f t="shared" si="837"/>
        <v>0</v>
      </c>
      <c r="AY1263" s="121">
        <f t="shared" si="837"/>
        <v>0</v>
      </c>
      <c r="AZ1263" s="121">
        <f t="shared" si="837"/>
        <v>0</v>
      </c>
      <c r="BA1263" s="121">
        <f t="shared" si="837"/>
        <v>0</v>
      </c>
      <c r="BB1263" s="121">
        <f t="shared" si="837"/>
        <v>0</v>
      </c>
      <c r="BC1263" s="121">
        <f t="shared" si="837"/>
        <v>0</v>
      </c>
      <c r="BD1263" s="701">
        <f t="shared" si="837"/>
        <v>0</v>
      </c>
      <c r="BE1263" s="693"/>
      <c r="BF1263" s="122">
        <f t="shared" si="818"/>
        <v>0</v>
      </c>
      <c r="BG1263" s="124"/>
      <c r="BH1263" s="122">
        <f t="shared" si="819"/>
        <v>0</v>
      </c>
      <c r="BI1263" s="124"/>
      <c r="BJ1263" s="122">
        <f t="shared" si="820"/>
        <v>0</v>
      </c>
      <c r="BK1263" s="124"/>
      <c r="BL1263" s="125">
        <f t="shared" si="821"/>
        <v>0</v>
      </c>
      <c r="BM1263" s="124"/>
      <c r="BN1263" s="123">
        <f t="shared" si="838"/>
        <v>0</v>
      </c>
      <c r="BO1263" s="126">
        <f t="shared" si="838"/>
        <v>0</v>
      </c>
      <c r="BP1263" s="127"/>
      <c r="BQ1263" s="410"/>
    </row>
    <row r="1264" spans="1:69" s="58" customFormat="1" ht="17.55" hidden="1" customHeight="1">
      <c r="A1264"/>
      <c r="B1264"/>
      <c r="C1264" s="139" t="str">
        <f t="shared" si="814"/>
        <v>H</v>
      </c>
      <c r="D1264" s="130">
        <f t="shared" si="829"/>
        <v>0</v>
      </c>
      <c r="E1264" s="129" t="str">
        <f t="shared" si="828"/>
        <v>Samsung SDI</v>
      </c>
      <c r="F1264" s="717"/>
      <c r="G1264" s="123">
        <f t="shared" si="833"/>
        <v>0</v>
      </c>
      <c r="H1264" s="121">
        <f t="shared" si="833"/>
        <v>0</v>
      </c>
      <c r="I1264" s="121">
        <f t="shared" si="833"/>
        <v>0</v>
      </c>
      <c r="J1264" s="121">
        <f t="shared" si="833"/>
        <v>0</v>
      </c>
      <c r="K1264" s="121">
        <f t="shared" si="833"/>
        <v>0</v>
      </c>
      <c r="L1264" s="121">
        <f t="shared" si="833"/>
        <v>0</v>
      </c>
      <c r="M1264" s="121">
        <f t="shared" si="833"/>
        <v>0</v>
      </c>
      <c r="N1264" s="121">
        <f t="shared" si="833"/>
        <v>0</v>
      </c>
      <c r="O1264" s="121">
        <f t="shared" si="833"/>
        <v>0</v>
      </c>
      <c r="P1264" s="126">
        <f t="shared" si="833"/>
        <v>0</v>
      </c>
      <c r="Q1264" s="122"/>
      <c r="R1264" s="408">
        <f t="shared" si="815"/>
        <v>0</v>
      </c>
      <c r="S1264" s="127"/>
      <c r="T1264" s="700">
        <f t="shared" si="834"/>
        <v>0</v>
      </c>
      <c r="U1264" s="701">
        <f t="shared" si="834"/>
        <v>0</v>
      </c>
      <c r="V1264" s="693"/>
      <c r="W1264" s="700">
        <f t="shared" si="835"/>
        <v>0</v>
      </c>
      <c r="X1264" s="126">
        <f t="shared" si="835"/>
        <v>0</v>
      </c>
      <c r="Y1264" s="696">
        <f t="shared" si="816"/>
        <v>0</v>
      </c>
      <c r="Z1264" s="128">
        <f t="shared" si="817"/>
        <v>0</v>
      </c>
      <c r="AA1264" s="127"/>
      <c r="AB1264" s="123">
        <f t="shared" si="836"/>
        <v>0</v>
      </c>
      <c r="AC1264" s="121">
        <f t="shared" si="836"/>
        <v>0</v>
      </c>
      <c r="AD1264" s="121">
        <f t="shared" si="836"/>
        <v>0</v>
      </c>
      <c r="AE1264" s="121">
        <f t="shared" si="836"/>
        <v>0</v>
      </c>
      <c r="AF1264" s="121">
        <f t="shared" si="836"/>
        <v>0</v>
      </c>
      <c r="AG1264" s="121">
        <f t="shared" si="836"/>
        <v>0</v>
      </c>
      <c r="AH1264" s="121">
        <f t="shared" si="836"/>
        <v>0</v>
      </c>
      <c r="AI1264" s="121">
        <f t="shared" si="836"/>
        <v>0</v>
      </c>
      <c r="AJ1264" s="121">
        <f t="shared" si="836"/>
        <v>0</v>
      </c>
      <c r="AK1264" s="121">
        <f t="shared" si="836"/>
        <v>0</v>
      </c>
      <c r="AL1264" s="121">
        <f t="shared" si="836"/>
        <v>0</v>
      </c>
      <c r="AM1264" s="121">
        <f t="shared" si="836"/>
        <v>0</v>
      </c>
      <c r="AN1264" s="121">
        <f t="shared" si="836"/>
        <v>0</v>
      </c>
      <c r="AO1264" s="701">
        <f t="shared" si="836"/>
        <v>0</v>
      </c>
      <c r="AP1264" s="122"/>
      <c r="AQ1264" s="123">
        <f t="shared" si="837"/>
        <v>0</v>
      </c>
      <c r="AR1264" s="121">
        <f t="shared" si="837"/>
        <v>0</v>
      </c>
      <c r="AS1264" s="121">
        <f t="shared" si="837"/>
        <v>0</v>
      </c>
      <c r="AT1264" s="121">
        <f t="shared" si="837"/>
        <v>0</v>
      </c>
      <c r="AU1264" s="121">
        <f t="shared" si="837"/>
        <v>0</v>
      </c>
      <c r="AV1264" s="121">
        <f t="shared" si="837"/>
        <v>0</v>
      </c>
      <c r="AW1264" s="121">
        <f t="shared" si="837"/>
        <v>0</v>
      </c>
      <c r="AX1264" s="121">
        <f t="shared" si="837"/>
        <v>0</v>
      </c>
      <c r="AY1264" s="121">
        <f t="shared" si="837"/>
        <v>0</v>
      </c>
      <c r="AZ1264" s="121">
        <f t="shared" si="837"/>
        <v>0</v>
      </c>
      <c r="BA1264" s="121">
        <f t="shared" si="837"/>
        <v>0</v>
      </c>
      <c r="BB1264" s="121">
        <f t="shared" si="837"/>
        <v>0</v>
      </c>
      <c r="BC1264" s="121">
        <f t="shared" si="837"/>
        <v>0</v>
      </c>
      <c r="BD1264" s="701">
        <f t="shared" si="837"/>
        <v>0</v>
      </c>
      <c r="BE1264" s="693"/>
      <c r="BF1264" s="122">
        <f t="shared" si="818"/>
        <v>0</v>
      </c>
      <c r="BG1264" s="124"/>
      <c r="BH1264" s="122">
        <f t="shared" si="819"/>
        <v>0</v>
      </c>
      <c r="BI1264" s="124"/>
      <c r="BJ1264" s="122">
        <f t="shared" si="820"/>
        <v>0</v>
      </c>
      <c r="BK1264" s="124"/>
      <c r="BL1264" s="125">
        <f t="shared" si="821"/>
        <v>0</v>
      </c>
      <c r="BM1264" s="124"/>
      <c r="BN1264" s="123">
        <f t="shared" si="838"/>
        <v>0</v>
      </c>
      <c r="BO1264" s="126">
        <f t="shared" si="838"/>
        <v>0</v>
      </c>
      <c r="BP1264" s="127"/>
      <c r="BQ1264" s="410"/>
    </row>
    <row r="1265" spans="1:71" s="131" customFormat="1" ht="17.55" hidden="1" customHeight="1">
      <c r="A1265" s="83"/>
      <c r="C1265" s="139" t="str">
        <f t="shared" si="814"/>
        <v>H</v>
      </c>
      <c r="D1265" s="130">
        <f t="shared" si="829"/>
        <v>0</v>
      </c>
      <c r="E1265" s="129" t="str">
        <f t="shared" ref="E1265:E1274" si="839">E1230</f>
        <v>SFC</v>
      </c>
      <c r="F1265" s="717"/>
      <c r="G1265" s="123">
        <f t="shared" si="833"/>
        <v>0</v>
      </c>
      <c r="H1265" s="121">
        <f t="shared" si="833"/>
        <v>0</v>
      </c>
      <c r="I1265" s="121">
        <f t="shared" si="833"/>
        <v>0</v>
      </c>
      <c r="J1265" s="121">
        <f t="shared" si="833"/>
        <v>0</v>
      </c>
      <c r="K1265" s="121">
        <f t="shared" si="833"/>
        <v>0</v>
      </c>
      <c r="L1265" s="121">
        <f t="shared" si="833"/>
        <v>0</v>
      </c>
      <c r="M1265" s="121">
        <f t="shared" si="833"/>
        <v>0</v>
      </c>
      <c r="N1265" s="121">
        <f t="shared" si="833"/>
        <v>0</v>
      </c>
      <c r="O1265" s="121">
        <f t="shared" si="833"/>
        <v>0</v>
      </c>
      <c r="P1265" s="126">
        <f t="shared" si="833"/>
        <v>0</v>
      </c>
      <c r="Q1265" s="122"/>
      <c r="R1265" s="408">
        <f t="shared" si="815"/>
        <v>0</v>
      </c>
      <c r="S1265" s="693"/>
      <c r="T1265" s="700">
        <f t="shared" si="834"/>
        <v>0</v>
      </c>
      <c r="U1265" s="701">
        <f t="shared" si="834"/>
        <v>0</v>
      </c>
      <c r="V1265" s="693"/>
      <c r="W1265" s="700">
        <f t="shared" si="835"/>
        <v>0</v>
      </c>
      <c r="X1265" s="126">
        <f t="shared" si="835"/>
        <v>0</v>
      </c>
      <c r="Y1265" s="696">
        <f t="shared" si="816"/>
        <v>0</v>
      </c>
      <c r="Z1265" s="408">
        <f t="shared" si="817"/>
        <v>0</v>
      </c>
      <c r="AA1265" s="127"/>
      <c r="AB1265" s="123">
        <f t="shared" si="836"/>
        <v>0</v>
      </c>
      <c r="AC1265" s="121">
        <f t="shared" si="836"/>
        <v>0</v>
      </c>
      <c r="AD1265" s="121">
        <f t="shared" si="836"/>
        <v>0</v>
      </c>
      <c r="AE1265" s="121">
        <f t="shared" si="836"/>
        <v>0</v>
      </c>
      <c r="AF1265" s="121">
        <f t="shared" si="836"/>
        <v>0</v>
      </c>
      <c r="AG1265" s="121">
        <f t="shared" si="836"/>
        <v>0</v>
      </c>
      <c r="AH1265" s="121">
        <f t="shared" si="836"/>
        <v>0</v>
      </c>
      <c r="AI1265" s="121">
        <f t="shared" si="836"/>
        <v>0</v>
      </c>
      <c r="AJ1265" s="121">
        <f t="shared" si="836"/>
        <v>0</v>
      </c>
      <c r="AK1265" s="121">
        <f t="shared" si="836"/>
        <v>0</v>
      </c>
      <c r="AL1265" s="121">
        <f t="shared" si="836"/>
        <v>0</v>
      </c>
      <c r="AM1265" s="121">
        <f t="shared" si="836"/>
        <v>0</v>
      </c>
      <c r="AN1265" s="121">
        <f t="shared" si="836"/>
        <v>0</v>
      </c>
      <c r="AO1265" s="701">
        <f t="shared" si="836"/>
        <v>0</v>
      </c>
      <c r="AP1265" s="122"/>
      <c r="AQ1265" s="123">
        <f t="shared" si="837"/>
        <v>0</v>
      </c>
      <c r="AR1265" s="121">
        <f t="shared" si="837"/>
        <v>0</v>
      </c>
      <c r="AS1265" s="121">
        <f t="shared" si="837"/>
        <v>0</v>
      </c>
      <c r="AT1265" s="121">
        <f t="shared" si="837"/>
        <v>0</v>
      </c>
      <c r="AU1265" s="121">
        <f t="shared" si="837"/>
        <v>0</v>
      </c>
      <c r="AV1265" s="121">
        <f t="shared" si="837"/>
        <v>0</v>
      </c>
      <c r="AW1265" s="121">
        <f t="shared" si="837"/>
        <v>0</v>
      </c>
      <c r="AX1265" s="121">
        <f t="shared" si="837"/>
        <v>0</v>
      </c>
      <c r="AY1265" s="121">
        <f t="shared" si="837"/>
        <v>0</v>
      </c>
      <c r="AZ1265" s="121">
        <f t="shared" si="837"/>
        <v>0</v>
      </c>
      <c r="BA1265" s="121">
        <f t="shared" si="837"/>
        <v>0</v>
      </c>
      <c r="BB1265" s="121">
        <f t="shared" si="837"/>
        <v>0</v>
      </c>
      <c r="BC1265" s="121">
        <f t="shared" si="837"/>
        <v>0</v>
      </c>
      <c r="BD1265" s="701">
        <f t="shared" si="837"/>
        <v>0</v>
      </c>
      <c r="BE1265" s="693"/>
      <c r="BF1265" s="122">
        <f t="shared" si="818"/>
        <v>0</v>
      </c>
      <c r="BG1265" s="124"/>
      <c r="BH1265" s="122">
        <f t="shared" si="819"/>
        <v>0</v>
      </c>
      <c r="BI1265" s="124"/>
      <c r="BJ1265" s="122">
        <f t="shared" si="820"/>
        <v>0</v>
      </c>
      <c r="BK1265" s="124"/>
      <c r="BL1265" s="125">
        <f t="shared" si="821"/>
        <v>0</v>
      </c>
      <c r="BM1265" s="124"/>
      <c r="BN1265" s="123">
        <f t="shared" si="838"/>
        <v>0</v>
      </c>
      <c r="BO1265" s="126">
        <f t="shared" si="838"/>
        <v>0</v>
      </c>
      <c r="BP1265" s="127"/>
      <c r="BQ1265" s="409"/>
    </row>
    <row r="1266" spans="1:71" s="131" customFormat="1" ht="17.55" hidden="1" customHeight="1">
      <c r="A1266" s="83"/>
      <c r="C1266" s="139" t="str">
        <f t="shared" si="814"/>
        <v>H</v>
      </c>
      <c r="D1266" s="130">
        <f t="shared" si="829"/>
        <v>0</v>
      </c>
      <c r="E1266" s="129" t="str">
        <f t="shared" si="839"/>
        <v>SK JNC</v>
      </c>
      <c r="F1266" s="717"/>
      <c r="G1266" s="123">
        <f t="shared" ref="G1266:P1275" si="840">SUMIFS(Share, Y, $E$3, Config, $G$11, P, G$15, LType, $D1266, MSup, $E1266)</f>
        <v>0</v>
      </c>
      <c r="H1266" s="121">
        <f t="shared" si="840"/>
        <v>0</v>
      </c>
      <c r="I1266" s="121">
        <f t="shared" si="840"/>
        <v>0</v>
      </c>
      <c r="J1266" s="121">
        <f t="shared" si="840"/>
        <v>0</v>
      </c>
      <c r="K1266" s="121">
        <f t="shared" si="840"/>
        <v>0</v>
      </c>
      <c r="L1266" s="121">
        <f t="shared" si="840"/>
        <v>0</v>
      </c>
      <c r="M1266" s="121">
        <f t="shared" si="840"/>
        <v>0</v>
      </c>
      <c r="N1266" s="121">
        <f t="shared" si="840"/>
        <v>0</v>
      </c>
      <c r="O1266" s="121">
        <f t="shared" si="840"/>
        <v>0</v>
      </c>
      <c r="P1266" s="126">
        <f t="shared" si="840"/>
        <v>0</v>
      </c>
      <c r="Q1266" s="122"/>
      <c r="R1266" s="408">
        <f t="shared" si="815"/>
        <v>0</v>
      </c>
      <c r="S1266" s="693"/>
      <c r="T1266" s="700">
        <f t="shared" si="834"/>
        <v>0</v>
      </c>
      <c r="U1266" s="701">
        <f t="shared" si="834"/>
        <v>0</v>
      </c>
      <c r="V1266" s="693"/>
      <c r="W1266" s="700">
        <f t="shared" si="835"/>
        <v>0</v>
      </c>
      <c r="X1266" s="126">
        <f t="shared" si="835"/>
        <v>0</v>
      </c>
      <c r="Y1266" s="696">
        <f t="shared" si="816"/>
        <v>0</v>
      </c>
      <c r="Z1266" s="408">
        <f t="shared" si="817"/>
        <v>0</v>
      </c>
      <c r="AA1266" s="127"/>
      <c r="AB1266" s="123">
        <f t="shared" ref="AB1266:AO1275" si="841">SUMIFS(Share, Y, $E$3, Config, $AB$11, P, AB$15, LType, $D1266, MSup, $E1266)</f>
        <v>0</v>
      </c>
      <c r="AC1266" s="121">
        <f t="shared" si="841"/>
        <v>0</v>
      </c>
      <c r="AD1266" s="121">
        <f t="shared" si="841"/>
        <v>0</v>
      </c>
      <c r="AE1266" s="121">
        <f t="shared" si="841"/>
        <v>0</v>
      </c>
      <c r="AF1266" s="121">
        <f t="shared" si="841"/>
        <v>0</v>
      </c>
      <c r="AG1266" s="121">
        <f t="shared" si="841"/>
        <v>0</v>
      </c>
      <c r="AH1266" s="121">
        <f t="shared" si="841"/>
        <v>0</v>
      </c>
      <c r="AI1266" s="121">
        <f t="shared" si="841"/>
        <v>0</v>
      </c>
      <c r="AJ1266" s="121">
        <f t="shared" si="841"/>
        <v>0</v>
      </c>
      <c r="AK1266" s="121">
        <f t="shared" si="841"/>
        <v>0</v>
      </c>
      <c r="AL1266" s="121">
        <f t="shared" si="841"/>
        <v>0</v>
      </c>
      <c r="AM1266" s="121">
        <f t="shared" si="841"/>
        <v>0</v>
      </c>
      <c r="AN1266" s="121">
        <f t="shared" si="841"/>
        <v>0</v>
      </c>
      <c r="AO1266" s="701">
        <f t="shared" si="841"/>
        <v>0</v>
      </c>
      <c r="AP1266" s="122"/>
      <c r="AQ1266" s="123">
        <f t="shared" ref="AQ1266:BD1275" si="842">SUMIFS(Share, Y, $E$3, Config, $AQ$11, P, AQ$15, LType, $D1266, MSup, $E1266)</f>
        <v>0</v>
      </c>
      <c r="AR1266" s="121">
        <f t="shared" si="842"/>
        <v>0</v>
      </c>
      <c r="AS1266" s="121">
        <f t="shared" si="842"/>
        <v>0</v>
      </c>
      <c r="AT1266" s="121">
        <f t="shared" si="842"/>
        <v>0</v>
      </c>
      <c r="AU1266" s="121">
        <f t="shared" si="842"/>
        <v>0</v>
      </c>
      <c r="AV1266" s="121">
        <f t="shared" si="842"/>
        <v>0</v>
      </c>
      <c r="AW1266" s="121">
        <f t="shared" si="842"/>
        <v>0</v>
      </c>
      <c r="AX1266" s="121">
        <f t="shared" si="842"/>
        <v>0</v>
      </c>
      <c r="AY1266" s="121">
        <f t="shared" si="842"/>
        <v>0</v>
      </c>
      <c r="AZ1266" s="121">
        <f t="shared" si="842"/>
        <v>0</v>
      </c>
      <c r="BA1266" s="121">
        <f t="shared" si="842"/>
        <v>0</v>
      </c>
      <c r="BB1266" s="121">
        <f t="shared" si="842"/>
        <v>0</v>
      </c>
      <c r="BC1266" s="121">
        <f t="shared" si="842"/>
        <v>0</v>
      </c>
      <c r="BD1266" s="701">
        <f t="shared" si="842"/>
        <v>0</v>
      </c>
      <c r="BE1266" s="693"/>
      <c r="BF1266" s="122">
        <f t="shared" si="818"/>
        <v>0</v>
      </c>
      <c r="BG1266" s="124"/>
      <c r="BH1266" s="122">
        <f t="shared" si="819"/>
        <v>0</v>
      </c>
      <c r="BI1266" s="124"/>
      <c r="BJ1266" s="122">
        <f t="shared" si="820"/>
        <v>0</v>
      </c>
      <c r="BK1266" s="124"/>
      <c r="BL1266" s="125">
        <f t="shared" si="821"/>
        <v>0</v>
      </c>
      <c r="BM1266" s="124"/>
      <c r="BN1266" s="123">
        <f t="shared" si="838"/>
        <v>0</v>
      </c>
      <c r="BO1266" s="126">
        <f t="shared" si="838"/>
        <v>0</v>
      </c>
      <c r="BP1266" s="127"/>
      <c r="BQ1266" s="409"/>
    </row>
    <row r="1267" spans="1:71" s="131" customFormat="1" ht="17.55" hidden="1" customHeight="1">
      <c r="A1267" s="83"/>
      <c r="C1267" s="139" t="str">
        <f t="shared" si="814"/>
        <v>H</v>
      </c>
      <c r="D1267" s="130">
        <f t="shared" si="829"/>
        <v>0</v>
      </c>
      <c r="E1267" s="129" t="str">
        <f t="shared" si="839"/>
        <v>Solus AM</v>
      </c>
      <c r="F1267" s="717"/>
      <c r="G1267" s="123">
        <f t="shared" si="840"/>
        <v>0</v>
      </c>
      <c r="H1267" s="121">
        <f t="shared" si="840"/>
        <v>0</v>
      </c>
      <c r="I1267" s="121">
        <f t="shared" si="840"/>
        <v>0</v>
      </c>
      <c r="J1267" s="121">
        <f t="shared" si="840"/>
        <v>0</v>
      </c>
      <c r="K1267" s="121">
        <f t="shared" si="840"/>
        <v>0</v>
      </c>
      <c r="L1267" s="121">
        <f t="shared" si="840"/>
        <v>0</v>
      </c>
      <c r="M1267" s="121">
        <f t="shared" si="840"/>
        <v>0</v>
      </c>
      <c r="N1267" s="121">
        <f t="shared" si="840"/>
        <v>0</v>
      </c>
      <c r="O1267" s="121">
        <f t="shared" si="840"/>
        <v>0</v>
      </c>
      <c r="P1267" s="126">
        <f t="shared" si="840"/>
        <v>0</v>
      </c>
      <c r="Q1267" s="122"/>
      <c r="R1267" s="408">
        <f t="shared" si="815"/>
        <v>0</v>
      </c>
      <c r="S1267" s="693"/>
      <c r="T1267" s="700">
        <f t="shared" si="834"/>
        <v>0</v>
      </c>
      <c r="U1267" s="701">
        <f t="shared" si="834"/>
        <v>0</v>
      </c>
      <c r="V1267" s="693"/>
      <c r="W1267" s="700">
        <f t="shared" si="835"/>
        <v>0</v>
      </c>
      <c r="X1267" s="126">
        <f t="shared" si="835"/>
        <v>0</v>
      </c>
      <c r="Y1267" s="696">
        <f t="shared" si="816"/>
        <v>0</v>
      </c>
      <c r="Z1267" s="408">
        <f t="shared" si="817"/>
        <v>0</v>
      </c>
      <c r="AA1267" s="127"/>
      <c r="AB1267" s="123">
        <f t="shared" si="841"/>
        <v>0</v>
      </c>
      <c r="AC1267" s="121">
        <f t="shared" si="841"/>
        <v>0</v>
      </c>
      <c r="AD1267" s="121">
        <f t="shared" si="841"/>
        <v>0</v>
      </c>
      <c r="AE1267" s="121">
        <f t="shared" si="841"/>
        <v>0</v>
      </c>
      <c r="AF1267" s="121">
        <f t="shared" si="841"/>
        <v>0</v>
      </c>
      <c r="AG1267" s="121">
        <f t="shared" si="841"/>
        <v>0</v>
      </c>
      <c r="AH1267" s="121">
        <f t="shared" si="841"/>
        <v>0</v>
      </c>
      <c r="AI1267" s="121">
        <f t="shared" si="841"/>
        <v>0</v>
      </c>
      <c r="AJ1267" s="121">
        <f t="shared" si="841"/>
        <v>0</v>
      </c>
      <c r="AK1267" s="121">
        <f t="shared" si="841"/>
        <v>0</v>
      </c>
      <c r="AL1267" s="121">
        <f t="shared" si="841"/>
        <v>0</v>
      </c>
      <c r="AM1267" s="121">
        <f t="shared" si="841"/>
        <v>0</v>
      </c>
      <c r="AN1267" s="121">
        <f t="shared" si="841"/>
        <v>0</v>
      </c>
      <c r="AO1267" s="701">
        <f t="shared" si="841"/>
        <v>0</v>
      </c>
      <c r="AP1267" s="122"/>
      <c r="AQ1267" s="123">
        <f t="shared" si="842"/>
        <v>0</v>
      </c>
      <c r="AR1267" s="121">
        <f t="shared" si="842"/>
        <v>0</v>
      </c>
      <c r="AS1267" s="121">
        <f t="shared" si="842"/>
        <v>0</v>
      </c>
      <c r="AT1267" s="121">
        <f t="shared" si="842"/>
        <v>0</v>
      </c>
      <c r="AU1267" s="121">
        <f t="shared" si="842"/>
        <v>0</v>
      </c>
      <c r="AV1267" s="121">
        <f t="shared" si="842"/>
        <v>0</v>
      </c>
      <c r="AW1267" s="121">
        <f t="shared" si="842"/>
        <v>0</v>
      </c>
      <c r="AX1267" s="121">
        <f t="shared" si="842"/>
        <v>0</v>
      </c>
      <c r="AY1267" s="121">
        <f t="shared" si="842"/>
        <v>0</v>
      </c>
      <c r="AZ1267" s="121">
        <f t="shared" si="842"/>
        <v>0</v>
      </c>
      <c r="BA1267" s="121">
        <f t="shared" si="842"/>
        <v>0</v>
      </c>
      <c r="BB1267" s="121">
        <f t="shared" si="842"/>
        <v>0</v>
      </c>
      <c r="BC1267" s="121">
        <f t="shared" si="842"/>
        <v>0</v>
      </c>
      <c r="BD1267" s="701">
        <f t="shared" si="842"/>
        <v>0</v>
      </c>
      <c r="BE1267" s="693"/>
      <c r="BF1267" s="122">
        <f t="shared" si="818"/>
        <v>0</v>
      </c>
      <c r="BG1267" s="124"/>
      <c r="BH1267" s="122">
        <f t="shared" si="819"/>
        <v>0</v>
      </c>
      <c r="BI1267" s="124"/>
      <c r="BJ1267" s="122">
        <f t="shared" si="820"/>
        <v>0</v>
      </c>
      <c r="BK1267" s="124"/>
      <c r="BL1267" s="125">
        <f t="shared" si="821"/>
        <v>0</v>
      </c>
      <c r="BM1267" s="124"/>
      <c r="BN1267" s="123">
        <f t="shared" si="838"/>
        <v>0</v>
      </c>
      <c r="BO1267" s="126">
        <f t="shared" si="838"/>
        <v>0</v>
      </c>
      <c r="BP1267" s="127"/>
      <c r="BQ1267" s="409"/>
    </row>
    <row r="1268" spans="1:71" s="131" customFormat="1" ht="17.55" hidden="1" customHeight="1">
      <c r="A1268" s="83"/>
      <c r="C1268" s="139" t="str">
        <f t="shared" si="814"/>
        <v>H</v>
      </c>
      <c r="D1268" s="130">
        <f t="shared" si="829"/>
        <v>0</v>
      </c>
      <c r="E1268" s="129">
        <f t="shared" si="839"/>
        <v>0</v>
      </c>
      <c r="F1268" s="717"/>
      <c r="G1268" s="123">
        <f t="shared" si="840"/>
        <v>0</v>
      </c>
      <c r="H1268" s="121">
        <f t="shared" si="840"/>
        <v>0</v>
      </c>
      <c r="I1268" s="121">
        <f t="shared" si="840"/>
        <v>0</v>
      </c>
      <c r="J1268" s="121">
        <f t="shared" si="840"/>
        <v>0</v>
      </c>
      <c r="K1268" s="121">
        <f t="shared" si="840"/>
        <v>0</v>
      </c>
      <c r="L1268" s="121">
        <f t="shared" si="840"/>
        <v>0</v>
      </c>
      <c r="M1268" s="121">
        <f t="shared" si="840"/>
        <v>0</v>
      </c>
      <c r="N1268" s="121">
        <f t="shared" si="840"/>
        <v>0</v>
      </c>
      <c r="O1268" s="121">
        <f t="shared" si="840"/>
        <v>0</v>
      </c>
      <c r="P1268" s="126">
        <f t="shared" si="840"/>
        <v>0</v>
      </c>
      <c r="Q1268" s="122"/>
      <c r="R1268" s="408">
        <f t="shared" si="815"/>
        <v>0</v>
      </c>
      <c r="S1268" s="693"/>
      <c r="T1268" s="700">
        <f t="shared" si="834"/>
        <v>0</v>
      </c>
      <c r="U1268" s="701">
        <f t="shared" si="834"/>
        <v>0</v>
      </c>
      <c r="V1268" s="693"/>
      <c r="W1268" s="700">
        <f t="shared" si="835"/>
        <v>0</v>
      </c>
      <c r="X1268" s="126">
        <f t="shared" si="835"/>
        <v>0</v>
      </c>
      <c r="Y1268" s="696">
        <f t="shared" si="816"/>
        <v>0</v>
      </c>
      <c r="Z1268" s="408">
        <f t="shared" si="817"/>
        <v>0</v>
      </c>
      <c r="AA1268" s="127"/>
      <c r="AB1268" s="123">
        <f t="shared" si="841"/>
        <v>0</v>
      </c>
      <c r="AC1268" s="121">
        <f t="shared" si="841"/>
        <v>0</v>
      </c>
      <c r="AD1268" s="121">
        <f t="shared" si="841"/>
        <v>0</v>
      </c>
      <c r="AE1268" s="121">
        <f t="shared" si="841"/>
        <v>0</v>
      </c>
      <c r="AF1268" s="121">
        <f t="shared" si="841"/>
        <v>0</v>
      </c>
      <c r="AG1268" s="121">
        <f t="shared" si="841"/>
        <v>0</v>
      </c>
      <c r="AH1268" s="121">
        <f t="shared" si="841"/>
        <v>0</v>
      </c>
      <c r="AI1268" s="121">
        <f t="shared" si="841"/>
        <v>0</v>
      </c>
      <c r="AJ1268" s="121">
        <f t="shared" si="841"/>
        <v>0</v>
      </c>
      <c r="AK1268" s="121">
        <f t="shared" si="841"/>
        <v>0</v>
      </c>
      <c r="AL1268" s="121">
        <f t="shared" si="841"/>
        <v>0</v>
      </c>
      <c r="AM1268" s="121">
        <f t="shared" si="841"/>
        <v>0</v>
      </c>
      <c r="AN1268" s="121">
        <f t="shared" si="841"/>
        <v>0</v>
      </c>
      <c r="AO1268" s="701">
        <f t="shared" si="841"/>
        <v>0</v>
      </c>
      <c r="AP1268" s="122"/>
      <c r="AQ1268" s="123">
        <f t="shared" si="842"/>
        <v>0</v>
      </c>
      <c r="AR1268" s="121">
        <f t="shared" si="842"/>
        <v>0</v>
      </c>
      <c r="AS1268" s="121">
        <f t="shared" si="842"/>
        <v>0</v>
      </c>
      <c r="AT1268" s="121">
        <f t="shared" si="842"/>
        <v>0</v>
      </c>
      <c r="AU1268" s="121">
        <f t="shared" si="842"/>
        <v>0</v>
      </c>
      <c r="AV1268" s="121">
        <f t="shared" si="842"/>
        <v>0</v>
      </c>
      <c r="AW1268" s="121">
        <f t="shared" si="842"/>
        <v>0</v>
      </c>
      <c r="AX1268" s="121">
        <f t="shared" si="842"/>
        <v>0</v>
      </c>
      <c r="AY1268" s="121">
        <f t="shared" si="842"/>
        <v>0</v>
      </c>
      <c r="AZ1268" s="121">
        <f t="shared" si="842"/>
        <v>0</v>
      </c>
      <c r="BA1268" s="121">
        <f t="shared" si="842"/>
        <v>0</v>
      </c>
      <c r="BB1268" s="121">
        <f t="shared" si="842"/>
        <v>0</v>
      </c>
      <c r="BC1268" s="121">
        <f t="shared" si="842"/>
        <v>0</v>
      </c>
      <c r="BD1268" s="701">
        <f t="shared" si="842"/>
        <v>0</v>
      </c>
      <c r="BE1268" s="693"/>
      <c r="BF1268" s="122">
        <f t="shared" si="818"/>
        <v>0</v>
      </c>
      <c r="BG1268" s="124"/>
      <c r="BH1268" s="122">
        <f t="shared" si="819"/>
        <v>0</v>
      </c>
      <c r="BI1268" s="124"/>
      <c r="BJ1268" s="122">
        <f t="shared" si="820"/>
        <v>0</v>
      </c>
      <c r="BK1268" s="124"/>
      <c r="BL1268" s="125">
        <f t="shared" si="821"/>
        <v>0</v>
      </c>
      <c r="BM1268" s="124"/>
      <c r="BN1268" s="123">
        <f t="shared" si="838"/>
        <v>0</v>
      </c>
      <c r="BO1268" s="126">
        <f t="shared" si="838"/>
        <v>0</v>
      </c>
      <c r="BP1268" s="127"/>
      <c r="BQ1268" s="409"/>
    </row>
    <row r="1269" spans="1:71" s="131" customFormat="1" ht="17.55" hidden="1" customHeight="1">
      <c r="A1269" s="83"/>
      <c r="C1269" s="139" t="str">
        <f t="shared" si="814"/>
        <v>H</v>
      </c>
      <c r="D1269" s="130">
        <f t="shared" si="829"/>
        <v>0</v>
      </c>
      <c r="E1269" s="129">
        <f t="shared" si="839"/>
        <v>0</v>
      </c>
      <c r="F1269" s="717"/>
      <c r="G1269" s="123">
        <f t="shared" si="840"/>
        <v>0</v>
      </c>
      <c r="H1269" s="121">
        <f t="shared" si="840"/>
        <v>0</v>
      </c>
      <c r="I1269" s="121">
        <f t="shared" si="840"/>
        <v>0</v>
      </c>
      <c r="J1269" s="121">
        <f t="shared" si="840"/>
        <v>0</v>
      </c>
      <c r="K1269" s="121">
        <f t="shared" si="840"/>
        <v>0</v>
      </c>
      <c r="L1269" s="121">
        <f t="shared" si="840"/>
        <v>0</v>
      </c>
      <c r="M1269" s="121">
        <f t="shared" si="840"/>
        <v>0</v>
      </c>
      <c r="N1269" s="121">
        <f t="shared" si="840"/>
        <v>0</v>
      </c>
      <c r="O1269" s="121">
        <f t="shared" si="840"/>
        <v>0</v>
      </c>
      <c r="P1269" s="126">
        <f t="shared" si="840"/>
        <v>0</v>
      </c>
      <c r="Q1269" s="122"/>
      <c r="R1269" s="408">
        <f t="shared" si="815"/>
        <v>0</v>
      </c>
      <c r="S1269" s="693"/>
      <c r="T1269" s="700">
        <f t="shared" si="834"/>
        <v>0</v>
      </c>
      <c r="U1269" s="701">
        <f t="shared" si="834"/>
        <v>0</v>
      </c>
      <c r="V1269" s="693"/>
      <c r="W1269" s="700">
        <f t="shared" si="835"/>
        <v>0</v>
      </c>
      <c r="X1269" s="126">
        <f t="shared" si="835"/>
        <v>0</v>
      </c>
      <c r="Y1269" s="696">
        <f t="shared" si="816"/>
        <v>0</v>
      </c>
      <c r="Z1269" s="408">
        <f t="shared" si="817"/>
        <v>0</v>
      </c>
      <c r="AA1269" s="127"/>
      <c r="AB1269" s="123">
        <f t="shared" si="841"/>
        <v>0</v>
      </c>
      <c r="AC1269" s="121">
        <f t="shared" si="841"/>
        <v>0</v>
      </c>
      <c r="AD1269" s="121">
        <f t="shared" si="841"/>
        <v>0</v>
      </c>
      <c r="AE1269" s="121">
        <f t="shared" si="841"/>
        <v>0</v>
      </c>
      <c r="AF1269" s="121">
        <f t="shared" si="841"/>
        <v>0</v>
      </c>
      <c r="AG1269" s="121">
        <f t="shared" si="841"/>
        <v>0</v>
      </c>
      <c r="AH1269" s="121">
        <f t="shared" si="841"/>
        <v>0</v>
      </c>
      <c r="AI1269" s="121">
        <f t="shared" si="841"/>
        <v>0</v>
      </c>
      <c r="AJ1269" s="121">
        <f t="shared" si="841"/>
        <v>0</v>
      </c>
      <c r="AK1269" s="121">
        <f t="shared" si="841"/>
        <v>0</v>
      </c>
      <c r="AL1269" s="121">
        <f t="shared" si="841"/>
        <v>0</v>
      </c>
      <c r="AM1269" s="121">
        <f t="shared" si="841"/>
        <v>0</v>
      </c>
      <c r="AN1269" s="121">
        <f t="shared" si="841"/>
        <v>0</v>
      </c>
      <c r="AO1269" s="701">
        <f t="shared" si="841"/>
        <v>0</v>
      </c>
      <c r="AP1269" s="122"/>
      <c r="AQ1269" s="123">
        <f t="shared" si="842"/>
        <v>0</v>
      </c>
      <c r="AR1269" s="121">
        <f t="shared" si="842"/>
        <v>0</v>
      </c>
      <c r="AS1269" s="121">
        <f t="shared" si="842"/>
        <v>0</v>
      </c>
      <c r="AT1269" s="121">
        <f t="shared" si="842"/>
        <v>0</v>
      </c>
      <c r="AU1269" s="121">
        <f t="shared" si="842"/>
        <v>0</v>
      </c>
      <c r="AV1269" s="121">
        <f t="shared" si="842"/>
        <v>0</v>
      </c>
      <c r="AW1269" s="121">
        <f t="shared" si="842"/>
        <v>0</v>
      </c>
      <c r="AX1269" s="121">
        <f t="shared" si="842"/>
        <v>0</v>
      </c>
      <c r="AY1269" s="121">
        <f t="shared" si="842"/>
        <v>0</v>
      </c>
      <c r="AZ1269" s="121">
        <f t="shared" si="842"/>
        <v>0</v>
      </c>
      <c r="BA1269" s="121">
        <f t="shared" si="842"/>
        <v>0</v>
      </c>
      <c r="BB1269" s="121">
        <f t="shared" si="842"/>
        <v>0</v>
      </c>
      <c r="BC1269" s="121">
        <f t="shared" si="842"/>
        <v>0</v>
      </c>
      <c r="BD1269" s="701">
        <f t="shared" si="842"/>
        <v>0</v>
      </c>
      <c r="BE1269" s="693"/>
      <c r="BF1269" s="122">
        <f t="shared" si="818"/>
        <v>0</v>
      </c>
      <c r="BG1269" s="124"/>
      <c r="BH1269" s="122">
        <f t="shared" si="819"/>
        <v>0</v>
      </c>
      <c r="BI1269" s="124"/>
      <c r="BJ1269" s="122">
        <f t="shared" si="820"/>
        <v>0</v>
      </c>
      <c r="BK1269" s="124"/>
      <c r="BL1269" s="125">
        <f t="shared" si="821"/>
        <v>0</v>
      </c>
      <c r="BM1269" s="124"/>
      <c r="BN1269" s="123">
        <f t="shared" si="838"/>
        <v>0</v>
      </c>
      <c r="BO1269" s="126">
        <f t="shared" si="838"/>
        <v>0</v>
      </c>
      <c r="BP1269" s="127"/>
      <c r="BQ1269" s="409"/>
    </row>
    <row r="1270" spans="1:71" s="131" customFormat="1" ht="17.55" hidden="1" customHeight="1">
      <c r="A1270" s="83"/>
      <c r="C1270" s="139" t="str">
        <f t="shared" si="814"/>
        <v>H</v>
      </c>
      <c r="D1270" s="130">
        <f t="shared" si="829"/>
        <v>0</v>
      </c>
      <c r="E1270" s="129">
        <f t="shared" si="839"/>
        <v>0</v>
      </c>
      <c r="F1270" s="717"/>
      <c r="G1270" s="123">
        <f t="shared" si="840"/>
        <v>0</v>
      </c>
      <c r="H1270" s="121">
        <f t="shared" si="840"/>
        <v>0</v>
      </c>
      <c r="I1270" s="121">
        <f t="shared" si="840"/>
        <v>0</v>
      </c>
      <c r="J1270" s="121">
        <f t="shared" si="840"/>
        <v>0</v>
      </c>
      <c r="K1270" s="121">
        <f t="shared" si="840"/>
        <v>0</v>
      </c>
      <c r="L1270" s="121">
        <f t="shared" si="840"/>
        <v>0</v>
      </c>
      <c r="M1270" s="121">
        <f t="shared" si="840"/>
        <v>0</v>
      </c>
      <c r="N1270" s="121">
        <f t="shared" si="840"/>
        <v>0</v>
      </c>
      <c r="O1270" s="121">
        <f t="shared" si="840"/>
        <v>0</v>
      </c>
      <c r="P1270" s="126">
        <f t="shared" si="840"/>
        <v>0</v>
      </c>
      <c r="Q1270" s="122"/>
      <c r="R1270" s="408">
        <f t="shared" si="815"/>
        <v>0</v>
      </c>
      <c r="S1270" s="693"/>
      <c r="T1270" s="700">
        <f t="shared" si="834"/>
        <v>0</v>
      </c>
      <c r="U1270" s="701">
        <f t="shared" si="834"/>
        <v>0</v>
      </c>
      <c r="V1270" s="693"/>
      <c r="W1270" s="700">
        <f t="shared" si="835"/>
        <v>0</v>
      </c>
      <c r="X1270" s="126">
        <f t="shared" si="835"/>
        <v>0</v>
      </c>
      <c r="Y1270" s="696">
        <f t="shared" si="816"/>
        <v>0</v>
      </c>
      <c r="Z1270" s="408">
        <f t="shared" si="817"/>
        <v>0</v>
      </c>
      <c r="AA1270" s="127"/>
      <c r="AB1270" s="123">
        <f t="shared" si="841"/>
        <v>0</v>
      </c>
      <c r="AC1270" s="121">
        <f t="shared" si="841"/>
        <v>0</v>
      </c>
      <c r="AD1270" s="121">
        <f t="shared" si="841"/>
        <v>0</v>
      </c>
      <c r="AE1270" s="121">
        <f t="shared" si="841"/>
        <v>0</v>
      </c>
      <c r="AF1270" s="121">
        <f t="shared" si="841"/>
        <v>0</v>
      </c>
      <c r="AG1270" s="121">
        <f t="shared" si="841"/>
        <v>0</v>
      </c>
      <c r="AH1270" s="121">
        <f t="shared" si="841"/>
        <v>0</v>
      </c>
      <c r="AI1270" s="121">
        <f t="shared" si="841"/>
        <v>0</v>
      </c>
      <c r="AJ1270" s="121">
        <f t="shared" si="841"/>
        <v>0</v>
      </c>
      <c r="AK1270" s="121">
        <f t="shared" si="841"/>
        <v>0</v>
      </c>
      <c r="AL1270" s="121">
        <f t="shared" si="841"/>
        <v>0</v>
      </c>
      <c r="AM1270" s="121">
        <f t="shared" si="841"/>
        <v>0</v>
      </c>
      <c r="AN1270" s="121">
        <f t="shared" si="841"/>
        <v>0</v>
      </c>
      <c r="AO1270" s="701">
        <f t="shared" si="841"/>
        <v>0</v>
      </c>
      <c r="AP1270" s="122"/>
      <c r="AQ1270" s="123">
        <f t="shared" si="842"/>
        <v>0</v>
      </c>
      <c r="AR1270" s="121">
        <f t="shared" si="842"/>
        <v>0</v>
      </c>
      <c r="AS1270" s="121">
        <f t="shared" si="842"/>
        <v>0</v>
      </c>
      <c r="AT1270" s="121">
        <f t="shared" si="842"/>
        <v>0</v>
      </c>
      <c r="AU1270" s="121">
        <f t="shared" si="842"/>
        <v>0</v>
      </c>
      <c r="AV1270" s="121">
        <f t="shared" si="842"/>
        <v>0</v>
      </c>
      <c r="AW1270" s="121">
        <f t="shared" si="842"/>
        <v>0</v>
      </c>
      <c r="AX1270" s="121">
        <f t="shared" si="842"/>
        <v>0</v>
      </c>
      <c r="AY1270" s="121">
        <f t="shared" si="842"/>
        <v>0</v>
      </c>
      <c r="AZ1270" s="121">
        <f t="shared" si="842"/>
        <v>0</v>
      </c>
      <c r="BA1270" s="121">
        <f t="shared" si="842"/>
        <v>0</v>
      </c>
      <c r="BB1270" s="121">
        <f t="shared" si="842"/>
        <v>0</v>
      </c>
      <c r="BC1270" s="121">
        <f t="shared" si="842"/>
        <v>0</v>
      </c>
      <c r="BD1270" s="701">
        <f t="shared" si="842"/>
        <v>0</v>
      </c>
      <c r="BE1270" s="693"/>
      <c r="BF1270" s="122">
        <f t="shared" si="818"/>
        <v>0</v>
      </c>
      <c r="BG1270" s="124"/>
      <c r="BH1270" s="122">
        <f t="shared" si="819"/>
        <v>0</v>
      </c>
      <c r="BI1270" s="124"/>
      <c r="BJ1270" s="122">
        <f t="shared" si="820"/>
        <v>0</v>
      </c>
      <c r="BK1270" s="124"/>
      <c r="BL1270" s="125">
        <f t="shared" si="821"/>
        <v>0</v>
      </c>
      <c r="BM1270" s="124"/>
      <c r="BN1270" s="123">
        <f t="shared" si="838"/>
        <v>0</v>
      </c>
      <c r="BO1270" s="126">
        <f t="shared" si="838"/>
        <v>0</v>
      </c>
      <c r="BP1270" s="127"/>
      <c r="BQ1270" s="409"/>
    </row>
    <row r="1271" spans="1:71" s="131" customFormat="1" ht="17.55" hidden="1" customHeight="1">
      <c r="A1271" s="83"/>
      <c r="C1271" s="139" t="str">
        <f t="shared" si="814"/>
        <v>H</v>
      </c>
      <c r="D1271" s="130">
        <f t="shared" si="829"/>
        <v>0</v>
      </c>
      <c r="E1271" s="129">
        <f t="shared" si="839"/>
        <v>0</v>
      </c>
      <c r="F1271" s="717"/>
      <c r="G1271" s="123">
        <f t="shared" si="840"/>
        <v>0</v>
      </c>
      <c r="H1271" s="121">
        <f t="shared" si="840"/>
        <v>0</v>
      </c>
      <c r="I1271" s="121">
        <f t="shared" si="840"/>
        <v>0</v>
      </c>
      <c r="J1271" s="121">
        <f t="shared" si="840"/>
        <v>0</v>
      </c>
      <c r="K1271" s="121">
        <f t="shared" si="840"/>
        <v>0</v>
      </c>
      <c r="L1271" s="121">
        <f t="shared" si="840"/>
        <v>0</v>
      </c>
      <c r="M1271" s="121">
        <f t="shared" si="840"/>
        <v>0</v>
      </c>
      <c r="N1271" s="121">
        <f t="shared" si="840"/>
        <v>0</v>
      </c>
      <c r="O1271" s="121">
        <f t="shared" si="840"/>
        <v>0</v>
      </c>
      <c r="P1271" s="126">
        <f t="shared" si="840"/>
        <v>0</v>
      </c>
      <c r="Q1271" s="122"/>
      <c r="R1271" s="408">
        <f t="shared" si="815"/>
        <v>0</v>
      </c>
      <c r="S1271" s="693"/>
      <c r="T1271" s="700">
        <f t="shared" si="834"/>
        <v>0</v>
      </c>
      <c r="U1271" s="701">
        <f t="shared" si="834"/>
        <v>0</v>
      </c>
      <c r="V1271" s="693"/>
      <c r="W1271" s="700">
        <f t="shared" si="835"/>
        <v>0</v>
      </c>
      <c r="X1271" s="126">
        <f t="shared" si="835"/>
        <v>0</v>
      </c>
      <c r="Y1271" s="696">
        <f t="shared" si="816"/>
        <v>0</v>
      </c>
      <c r="Z1271" s="408">
        <f t="shared" si="817"/>
        <v>0</v>
      </c>
      <c r="AA1271" s="127"/>
      <c r="AB1271" s="123">
        <f t="shared" si="841"/>
        <v>0</v>
      </c>
      <c r="AC1271" s="121">
        <f t="shared" si="841"/>
        <v>0</v>
      </c>
      <c r="AD1271" s="121">
        <f t="shared" si="841"/>
        <v>0</v>
      </c>
      <c r="AE1271" s="121">
        <f t="shared" si="841"/>
        <v>0</v>
      </c>
      <c r="AF1271" s="121">
        <f t="shared" si="841"/>
        <v>0</v>
      </c>
      <c r="AG1271" s="121">
        <f t="shared" si="841"/>
        <v>0</v>
      </c>
      <c r="AH1271" s="121">
        <f t="shared" si="841"/>
        <v>0</v>
      </c>
      <c r="AI1271" s="121">
        <f t="shared" si="841"/>
        <v>0</v>
      </c>
      <c r="AJ1271" s="121">
        <f t="shared" si="841"/>
        <v>0</v>
      </c>
      <c r="AK1271" s="121">
        <f t="shared" si="841"/>
        <v>0</v>
      </c>
      <c r="AL1271" s="121">
        <f t="shared" si="841"/>
        <v>0</v>
      </c>
      <c r="AM1271" s="121">
        <f t="shared" si="841"/>
        <v>0</v>
      </c>
      <c r="AN1271" s="121">
        <f t="shared" si="841"/>
        <v>0</v>
      </c>
      <c r="AO1271" s="701">
        <f t="shared" si="841"/>
        <v>0</v>
      </c>
      <c r="AP1271" s="122"/>
      <c r="AQ1271" s="123">
        <f t="shared" si="842"/>
        <v>0</v>
      </c>
      <c r="AR1271" s="121">
        <f t="shared" si="842"/>
        <v>0</v>
      </c>
      <c r="AS1271" s="121">
        <f t="shared" si="842"/>
        <v>0</v>
      </c>
      <c r="AT1271" s="121">
        <f t="shared" si="842"/>
        <v>0</v>
      </c>
      <c r="AU1271" s="121">
        <f t="shared" si="842"/>
        <v>0</v>
      </c>
      <c r="AV1271" s="121">
        <f t="shared" si="842"/>
        <v>0</v>
      </c>
      <c r="AW1271" s="121">
        <f t="shared" si="842"/>
        <v>0</v>
      </c>
      <c r="AX1271" s="121">
        <f t="shared" si="842"/>
        <v>0</v>
      </c>
      <c r="AY1271" s="121">
        <f t="shared" si="842"/>
        <v>0</v>
      </c>
      <c r="AZ1271" s="121">
        <f t="shared" si="842"/>
        <v>0</v>
      </c>
      <c r="BA1271" s="121">
        <f t="shared" si="842"/>
        <v>0</v>
      </c>
      <c r="BB1271" s="121">
        <f t="shared" si="842"/>
        <v>0</v>
      </c>
      <c r="BC1271" s="121">
        <f t="shared" si="842"/>
        <v>0</v>
      </c>
      <c r="BD1271" s="701">
        <f t="shared" si="842"/>
        <v>0</v>
      </c>
      <c r="BE1271" s="693"/>
      <c r="BF1271" s="122">
        <f t="shared" si="818"/>
        <v>0</v>
      </c>
      <c r="BG1271" s="124"/>
      <c r="BH1271" s="122">
        <f t="shared" si="819"/>
        <v>0</v>
      </c>
      <c r="BI1271" s="124"/>
      <c r="BJ1271" s="122">
        <f t="shared" si="820"/>
        <v>0</v>
      </c>
      <c r="BK1271" s="124"/>
      <c r="BL1271" s="125">
        <f t="shared" si="821"/>
        <v>0</v>
      </c>
      <c r="BM1271" s="124"/>
      <c r="BN1271" s="123">
        <f t="shared" si="838"/>
        <v>0</v>
      </c>
      <c r="BO1271" s="126">
        <f t="shared" si="838"/>
        <v>0</v>
      </c>
      <c r="BP1271" s="127"/>
      <c r="BQ1271" s="409"/>
    </row>
    <row r="1272" spans="1:71" s="131" customFormat="1" ht="17.55" hidden="1" customHeight="1">
      <c r="A1272" s="83"/>
      <c r="C1272" s="139" t="str">
        <f t="shared" si="814"/>
        <v>H</v>
      </c>
      <c r="D1272" s="130">
        <f t="shared" si="829"/>
        <v>0</v>
      </c>
      <c r="E1272" s="129">
        <f t="shared" si="839"/>
        <v>0</v>
      </c>
      <c r="F1272" s="717"/>
      <c r="G1272" s="123">
        <f t="shared" si="840"/>
        <v>0</v>
      </c>
      <c r="H1272" s="121">
        <f t="shared" si="840"/>
        <v>0</v>
      </c>
      <c r="I1272" s="121">
        <f t="shared" si="840"/>
        <v>0</v>
      </c>
      <c r="J1272" s="121">
        <f t="shared" si="840"/>
        <v>0</v>
      </c>
      <c r="K1272" s="121">
        <f t="shared" si="840"/>
        <v>0</v>
      </c>
      <c r="L1272" s="121">
        <f t="shared" si="840"/>
        <v>0</v>
      </c>
      <c r="M1272" s="121">
        <f t="shared" si="840"/>
        <v>0</v>
      </c>
      <c r="N1272" s="121">
        <f t="shared" si="840"/>
        <v>0</v>
      </c>
      <c r="O1272" s="121">
        <f t="shared" si="840"/>
        <v>0</v>
      </c>
      <c r="P1272" s="126">
        <f t="shared" si="840"/>
        <v>0</v>
      </c>
      <c r="Q1272" s="122"/>
      <c r="R1272" s="408">
        <f t="shared" si="815"/>
        <v>0</v>
      </c>
      <c r="S1272" s="693"/>
      <c r="T1272" s="700">
        <f t="shared" si="834"/>
        <v>0</v>
      </c>
      <c r="U1272" s="701">
        <f t="shared" si="834"/>
        <v>0</v>
      </c>
      <c r="V1272" s="693"/>
      <c r="W1272" s="700">
        <f t="shared" si="835"/>
        <v>0</v>
      </c>
      <c r="X1272" s="126">
        <f t="shared" si="835"/>
        <v>0</v>
      </c>
      <c r="Y1272" s="696">
        <f t="shared" si="816"/>
        <v>0</v>
      </c>
      <c r="Z1272" s="408">
        <f t="shared" si="817"/>
        <v>0</v>
      </c>
      <c r="AA1272" s="127"/>
      <c r="AB1272" s="123">
        <f t="shared" si="841"/>
        <v>0</v>
      </c>
      <c r="AC1272" s="121">
        <f t="shared" si="841"/>
        <v>0</v>
      </c>
      <c r="AD1272" s="121">
        <f t="shared" si="841"/>
        <v>0</v>
      </c>
      <c r="AE1272" s="121">
        <f t="shared" si="841"/>
        <v>0</v>
      </c>
      <c r="AF1272" s="121">
        <f t="shared" si="841"/>
        <v>0</v>
      </c>
      <c r="AG1272" s="121">
        <f t="shared" si="841"/>
        <v>0</v>
      </c>
      <c r="AH1272" s="121">
        <f t="shared" si="841"/>
        <v>0</v>
      </c>
      <c r="AI1272" s="121">
        <f t="shared" si="841"/>
        <v>0</v>
      </c>
      <c r="AJ1272" s="121">
        <f t="shared" si="841"/>
        <v>0</v>
      </c>
      <c r="AK1272" s="121">
        <f t="shared" si="841"/>
        <v>0</v>
      </c>
      <c r="AL1272" s="121">
        <f t="shared" si="841"/>
        <v>0</v>
      </c>
      <c r="AM1272" s="121">
        <f t="shared" si="841"/>
        <v>0</v>
      </c>
      <c r="AN1272" s="121">
        <f t="shared" si="841"/>
        <v>0</v>
      </c>
      <c r="AO1272" s="701">
        <f t="shared" si="841"/>
        <v>0</v>
      </c>
      <c r="AP1272" s="122"/>
      <c r="AQ1272" s="123">
        <f t="shared" si="842"/>
        <v>0</v>
      </c>
      <c r="AR1272" s="121">
        <f t="shared" si="842"/>
        <v>0</v>
      </c>
      <c r="AS1272" s="121">
        <f t="shared" si="842"/>
        <v>0</v>
      </c>
      <c r="AT1272" s="121">
        <f t="shared" si="842"/>
        <v>0</v>
      </c>
      <c r="AU1272" s="121">
        <f t="shared" si="842"/>
        <v>0</v>
      </c>
      <c r="AV1272" s="121">
        <f t="shared" si="842"/>
        <v>0</v>
      </c>
      <c r="AW1272" s="121">
        <f t="shared" si="842"/>
        <v>0</v>
      </c>
      <c r="AX1272" s="121">
        <f t="shared" si="842"/>
        <v>0</v>
      </c>
      <c r="AY1272" s="121">
        <f t="shared" si="842"/>
        <v>0</v>
      </c>
      <c r="AZ1272" s="121">
        <f t="shared" si="842"/>
        <v>0</v>
      </c>
      <c r="BA1272" s="121">
        <f t="shared" si="842"/>
        <v>0</v>
      </c>
      <c r="BB1272" s="121">
        <f t="shared" si="842"/>
        <v>0</v>
      </c>
      <c r="BC1272" s="121">
        <f t="shared" si="842"/>
        <v>0</v>
      </c>
      <c r="BD1272" s="701">
        <f t="shared" si="842"/>
        <v>0</v>
      </c>
      <c r="BE1272" s="693"/>
      <c r="BF1272" s="122">
        <f t="shared" si="818"/>
        <v>0</v>
      </c>
      <c r="BG1272" s="124"/>
      <c r="BH1272" s="122">
        <f t="shared" si="819"/>
        <v>0</v>
      </c>
      <c r="BI1272" s="124"/>
      <c r="BJ1272" s="122">
        <f t="shared" si="820"/>
        <v>0</v>
      </c>
      <c r="BK1272" s="124"/>
      <c r="BL1272" s="125">
        <f t="shared" si="821"/>
        <v>0</v>
      </c>
      <c r="BM1272" s="124"/>
      <c r="BN1272" s="123">
        <f t="shared" si="838"/>
        <v>0</v>
      </c>
      <c r="BO1272" s="126">
        <f t="shared" si="838"/>
        <v>0</v>
      </c>
      <c r="BP1272" s="127"/>
      <c r="BQ1272" s="409"/>
    </row>
    <row r="1273" spans="1:71" s="131" customFormat="1" ht="17.55" hidden="1" customHeight="1">
      <c r="A1273" s="83"/>
      <c r="C1273" s="139" t="str">
        <f t="shared" si="814"/>
        <v>H</v>
      </c>
      <c r="D1273" s="130">
        <f t="shared" si="829"/>
        <v>0</v>
      </c>
      <c r="E1273" s="129">
        <f t="shared" si="839"/>
        <v>0</v>
      </c>
      <c r="F1273" s="717"/>
      <c r="G1273" s="123">
        <f t="shared" si="840"/>
        <v>0</v>
      </c>
      <c r="H1273" s="121">
        <f t="shared" si="840"/>
        <v>0</v>
      </c>
      <c r="I1273" s="121">
        <f t="shared" si="840"/>
        <v>0</v>
      </c>
      <c r="J1273" s="121">
        <f t="shared" si="840"/>
        <v>0</v>
      </c>
      <c r="K1273" s="121">
        <f t="shared" si="840"/>
        <v>0</v>
      </c>
      <c r="L1273" s="121">
        <f t="shared" si="840"/>
        <v>0</v>
      </c>
      <c r="M1273" s="121">
        <f t="shared" si="840"/>
        <v>0</v>
      </c>
      <c r="N1273" s="121">
        <f t="shared" si="840"/>
        <v>0</v>
      </c>
      <c r="O1273" s="121">
        <f t="shared" si="840"/>
        <v>0</v>
      </c>
      <c r="P1273" s="126">
        <f t="shared" si="840"/>
        <v>0</v>
      </c>
      <c r="Q1273" s="122"/>
      <c r="R1273" s="408">
        <f t="shared" si="815"/>
        <v>0</v>
      </c>
      <c r="S1273" s="693"/>
      <c r="T1273" s="700">
        <f t="shared" si="834"/>
        <v>0</v>
      </c>
      <c r="U1273" s="701">
        <f t="shared" si="834"/>
        <v>0</v>
      </c>
      <c r="V1273" s="693"/>
      <c r="W1273" s="700">
        <f t="shared" si="835"/>
        <v>0</v>
      </c>
      <c r="X1273" s="126">
        <f t="shared" si="835"/>
        <v>0</v>
      </c>
      <c r="Y1273" s="696">
        <f t="shared" si="816"/>
        <v>0</v>
      </c>
      <c r="Z1273" s="408">
        <f t="shared" si="817"/>
        <v>0</v>
      </c>
      <c r="AA1273" s="127"/>
      <c r="AB1273" s="123">
        <f t="shared" si="841"/>
        <v>0</v>
      </c>
      <c r="AC1273" s="121">
        <f t="shared" si="841"/>
        <v>0</v>
      </c>
      <c r="AD1273" s="121">
        <f t="shared" si="841"/>
        <v>0</v>
      </c>
      <c r="AE1273" s="121">
        <f t="shared" si="841"/>
        <v>0</v>
      </c>
      <c r="AF1273" s="121">
        <f t="shared" si="841"/>
        <v>0</v>
      </c>
      <c r="AG1273" s="121">
        <f t="shared" si="841"/>
        <v>0</v>
      </c>
      <c r="AH1273" s="121">
        <f t="shared" si="841"/>
        <v>0</v>
      </c>
      <c r="AI1273" s="121">
        <f t="shared" si="841"/>
        <v>0</v>
      </c>
      <c r="AJ1273" s="121">
        <f t="shared" si="841"/>
        <v>0</v>
      </c>
      <c r="AK1273" s="121">
        <f t="shared" si="841"/>
        <v>0</v>
      </c>
      <c r="AL1273" s="121">
        <f t="shared" si="841"/>
        <v>0</v>
      </c>
      <c r="AM1273" s="121">
        <f t="shared" si="841"/>
        <v>0</v>
      </c>
      <c r="AN1273" s="121">
        <f t="shared" si="841"/>
        <v>0</v>
      </c>
      <c r="AO1273" s="701">
        <f t="shared" si="841"/>
        <v>0</v>
      </c>
      <c r="AP1273" s="122"/>
      <c r="AQ1273" s="123">
        <f t="shared" si="842"/>
        <v>0</v>
      </c>
      <c r="AR1273" s="121">
        <f t="shared" si="842"/>
        <v>0</v>
      </c>
      <c r="AS1273" s="121">
        <f t="shared" si="842"/>
        <v>0</v>
      </c>
      <c r="AT1273" s="121">
        <f t="shared" si="842"/>
        <v>0</v>
      </c>
      <c r="AU1273" s="121">
        <f t="shared" si="842"/>
        <v>0</v>
      </c>
      <c r="AV1273" s="121">
        <f t="shared" si="842"/>
        <v>0</v>
      </c>
      <c r="AW1273" s="121">
        <f t="shared" si="842"/>
        <v>0</v>
      </c>
      <c r="AX1273" s="121">
        <f t="shared" si="842"/>
        <v>0</v>
      </c>
      <c r="AY1273" s="121">
        <f t="shared" si="842"/>
        <v>0</v>
      </c>
      <c r="AZ1273" s="121">
        <f t="shared" si="842"/>
        <v>0</v>
      </c>
      <c r="BA1273" s="121">
        <f t="shared" si="842"/>
        <v>0</v>
      </c>
      <c r="BB1273" s="121">
        <f t="shared" si="842"/>
        <v>0</v>
      </c>
      <c r="BC1273" s="121">
        <f t="shared" si="842"/>
        <v>0</v>
      </c>
      <c r="BD1273" s="701">
        <f t="shared" si="842"/>
        <v>0</v>
      </c>
      <c r="BE1273" s="693"/>
      <c r="BF1273" s="122">
        <f t="shared" si="818"/>
        <v>0</v>
      </c>
      <c r="BG1273" s="124"/>
      <c r="BH1273" s="122">
        <f t="shared" si="819"/>
        <v>0</v>
      </c>
      <c r="BI1273" s="124"/>
      <c r="BJ1273" s="122">
        <f t="shared" si="820"/>
        <v>0</v>
      </c>
      <c r="BK1273" s="124"/>
      <c r="BL1273" s="125">
        <f t="shared" si="821"/>
        <v>0</v>
      </c>
      <c r="BM1273" s="124"/>
      <c r="BN1273" s="123">
        <f t="shared" si="838"/>
        <v>0</v>
      </c>
      <c r="BO1273" s="126">
        <f t="shared" si="838"/>
        <v>0</v>
      </c>
      <c r="BP1273" s="127"/>
      <c r="BQ1273" s="409"/>
    </row>
    <row r="1274" spans="1:71" s="131" customFormat="1" ht="17.55" hidden="1" customHeight="1">
      <c r="A1274" s="83"/>
      <c r="C1274" s="139" t="str">
        <f t="shared" si="814"/>
        <v>H</v>
      </c>
      <c r="D1274" s="130">
        <f t="shared" si="829"/>
        <v>0</v>
      </c>
      <c r="E1274" s="129">
        <f t="shared" si="839"/>
        <v>0</v>
      </c>
      <c r="F1274" s="717"/>
      <c r="G1274" s="123">
        <f t="shared" si="840"/>
        <v>0</v>
      </c>
      <c r="H1274" s="121">
        <f t="shared" si="840"/>
        <v>0</v>
      </c>
      <c r="I1274" s="121">
        <f t="shared" si="840"/>
        <v>0</v>
      </c>
      <c r="J1274" s="121">
        <f t="shared" si="840"/>
        <v>0</v>
      </c>
      <c r="K1274" s="121">
        <f t="shared" si="840"/>
        <v>0</v>
      </c>
      <c r="L1274" s="121">
        <f t="shared" si="840"/>
        <v>0</v>
      </c>
      <c r="M1274" s="121">
        <f t="shared" si="840"/>
        <v>0</v>
      </c>
      <c r="N1274" s="121">
        <f t="shared" si="840"/>
        <v>0</v>
      </c>
      <c r="O1274" s="121">
        <f t="shared" si="840"/>
        <v>0</v>
      </c>
      <c r="P1274" s="126">
        <f t="shared" si="840"/>
        <v>0</v>
      </c>
      <c r="Q1274" s="122"/>
      <c r="R1274" s="408">
        <f t="shared" si="815"/>
        <v>0</v>
      </c>
      <c r="S1274" s="693"/>
      <c r="T1274" s="700">
        <f t="shared" si="834"/>
        <v>0</v>
      </c>
      <c r="U1274" s="701">
        <f t="shared" si="834"/>
        <v>0</v>
      </c>
      <c r="V1274" s="693"/>
      <c r="W1274" s="700">
        <f t="shared" si="835"/>
        <v>0</v>
      </c>
      <c r="X1274" s="126">
        <f t="shared" si="835"/>
        <v>0</v>
      </c>
      <c r="Y1274" s="696">
        <f t="shared" si="816"/>
        <v>0</v>
      </c>
      <c r="Z1274" s="408">
        <f t="shared" si="817"/>
        <v>0</v>
      </c>
      <c r="AA1274" s="127"/>
      <c r="AB1274" s="123">
        <f t="shared" si="841"/>
        <v>0</v>
      </c>
      <c r="AC1274" s="121">
        <f t="shared" si="841"/>
        <v>0</v>
      </c>
      <c r="AD1274" s="121">
        <f t="shared" si="841"/>
        <v>0</v>
      </c>
      <c r="AE1274" s="121">
        <f t="shared" si="841"/>
        <v>0</v>
      </c>
      <c r="AF1274" s="121">
        <f t="shared" si="841"/>
        <v>0</v>
      </c>
      <c r="AG1274" s="121">
        <f t="shared" si="841"/>
        <v>0</v>
      </c>
      <c r="AH1274" s="121">
        <f t="shared" si="841"/>
        <v>0</v>
      </c>
      <c r="AI1274" s="121">
        <f t="shared" si="841"/>
        <v>0</v>
      </c>
      <c r="AJ1274" s="121">
        <f t="shared" si="841"/>
        <v>0</v>
      </c>
      <c r="AK1274" s="121">
        <f t="shared" si="841"/>
        <v>0</v>
      </c>
      <c r="AL1274" s="121">
        <f t="shared" si="841"/>
        <v>0</v>
      </c>
      <c r="AM1274" s="121">
        <f t="shared" si="841"/>
        <v>0</v>
      </c>
      <c r="AN1274" s="121">
        <f t="shared" si="841"/>
        <v>0</v>
      </c>
      <c r="AO1274" s="701">
        <f t="shared" si="841"/>
        <v>0</v>
      </c>
      <c r="AP1274" s="122"/>
      <c r="AQ1274" s="123">
        <f t="shared" si="842"/>
        <v>0</v>
      </c>
      <c r="AR1274" s="121">
        <f t="shared" si="842"/>
        <v>0</v>
      </c>
      <c r="AS1274" s="121">
        <f t="shared" si="842"/>
        <v>0</v>
      </c>
      <c r="AT1274" s="121">
        <f t="shared" si="842"/>
        <v>0</v>
      </c>
      <c r="AU1274" s="121">
        <f t="shared" si="842"/>
        <v>0</v>
      </c>
      <c r="AV1274" s="121">
        <f t="shared" si="842"/>
        <v>0</v>
      </c>
      <c r="AW1274" s="121">
        <f t="shared" si="842"/>
        <v>0</v>
      </c>
      <c r="AX1274" s="121">
        <f t="shared" si="842"/>
        <v>0</v>
      </c>
      <c r="AY1274" s="121">
        <f t="shared" si="842"/>
        <v>0</v>
      </c>
      <c r="AZ1274" s="121">
        <f t="shared" si="842"/>
        <v>0</v>
      </c>
      <c r="BA1274" s="121">
        <f t="shared" si="842"/>
        <v>0</v>
      </c>
      <c r="BB1274" s="121">
        <f t="shared" si="842"/>
        <v>0</v>
      </c>
      <c r="BC1274" s="121">
        <f t="shared" si="842"/>
        <v>0</v>
      </c>
      <c r="BD1274" s="701">
        <f t="shared" si="842"/>
        <v>0</v>
      </c>
      <c r="BE1274" s="693"/>
      <c r="BF1274" s="122">
        <f t="shared" si="818"/>
        <v>0</v>
      </c>
      <c r="BG1274" s="124"/>
      <c r="BH1274" s="122">
        <f t="shared" si="819"/>
        <v>0</v>
      </c>
      <c r="BI1274" s="124"/>
      <c r="BJ1274" s="122">
        <f t="shared" si="820"/>
        <v>0</v>
      </c>
      <c r="BK1274" s="124"/>
      <c r="BL1274" s="125">
        <f t="shared" si="821"/>
        <v>0</v>
      </c>
      <c r="BM1274" s="124"/>
      <c r="BN1274" s="123">
        <f t="shared" si="838"/>
        <v>0</v>
      </c>
      <c r="BO1274" s="126">
        <f t="shared" si="838"/>
        <v>0</v>
      </c>
      <c r="BP1274" s="127"/>
      <c r="BQ1274" s="409"/>
    </row>
    <row r="1275" spans="1:71" s="58" customFormat="1" ht="17.55" hidden="1" customHeight="1" thickBot="1">
      <c r="A1275"/>
      <c r="B1275"/>
      <c r="C1275" s="139" t="str">
        <f t="shared" si="814"/>
        <v>H</v>
      </c>
      <c r="D1275" s="425">
        <f>$D1264</f>
        <v>0</v>
      </c>
      <c r="E1275" s="426" t="str">
        <f>E680</f>
        <v>Unknown</v>
      </c>
      <c r="F1275" s="718"/>
      <c r="G1275" s="435">
        <f t="shared" si="840"/>
        <v>0</v>
      </c>
      <c r="H1275" s="431">
        <f t="shared" si="840"/>
        <v>0</v>
      </c>
      <c r="I1275" s="431">
        <f t="shared" si="840"/>
        <v>0</v>
      </c>
      <c r="J1275" s="431">
        <f t="shared" si="840"/>
        <v>0</v>
      </c>
      <c r="K1275" s="431">
        <f t="shared" si="840"/>
        <v>0</v>
      </c>
      <c r="L1275" s="431">
        <f t="shared" si="840"/>
        <v>0</v>
      </c>
      <c r="M1275" s="431">
        <f t="shared" si="840"/>
        <v>0</v>
      </c>
      <c r="N1275" s="431">
        <f t="shared" si="840"/>
        <v>0</v>
      </c>
      <c r="O1275" s="431">
        <f t="shared" si="840"/>
        <v>0</v>
      </c>
      <c r="P1275" s="436">
        <f t="shared" si="840"/>
        <v>0</v>
      </c>
      <c r="Q1275" s="432"/>
      <c r="R1275" s="695">
        <f t="shared" si="815"/>
        <v>0</v>
      </c>
      <c r="S1275" s="434"/>
      <c r="T1275" s="702">
        <f t="shared" si="834"/>
        <v>0</v>
      </c>
      <c r="U1275" s="703">
        <f t="shared" si="834"/>
        <v>0</v>
      </c>
      <c r="V1275" s="694"/>
      <c r="W1275" s="702">
        <f t="shared" si="835"/>
        <v>0</v>
      </c>
      <c r="X1275" s="436">
        <f t="shared" si="835"/>
        <v>0</v>
      </c>
      <c r="Y1275" s="697">
        <f t="shared" si="816"/>
        <v>0</v>
      </c>
      <c r="Z1275" s="433">
        <f t="shared" si="817"/>
        <v>0</v>
      </c>
      <c r="AA1275" s="434"/>
      <c r="AB1275" s="435">
        <f t="shared" si="841"/>
        <v>0</v>
      </c>
      <c r="AC1275" s="431">
        <f t="shared" si="841"/>
        <v>0</v>
      </c>
      <c r="AD1275" s="431">
        <f t="shared" si="841"/>
        <v>0</v>
      </c>
      <c r="AE1275" s="431">
        <f t="shared" si="841"/>
        <v>0</v>
      </c>
      <c r="AF1275" s="431">
        <f t="shared" si="841"/>
        <v>0</v>
      </c>
      <c r="AG1275" s="431">
        <f t="shared" si="841"/>
        <v>0</v>
      </c>
      <c r="AH1275" s="431">
        <f t="shared" si="841"/>
        <v>0</v>
      </c>
      <c r="AI1275" s="431">
        <f t="shared" si="841"/>
        <v>0</v>
      </c>
      <c r="AJ1275" s="431">
        <f t="shared" si="841"/>
        <v>0</v>
      </c>
      <c r="AK1275" s="431">
        <f t="shared" si="841"/>
        <v>0</v>
      </c>
      <c r="AL1275" s="431">
        <f t="shared" si="841"/>
        <v>0</v>
      </c>
      <c r="AM1275" s="431">
        <f t="shared" si="841"/>
        <v>0</v>
      </c>
      <c r="AN1275" s="431">
        <f t="shared" si="841"/>
        <v>0</v>
      </c>
      <c r="AO1275" s="703">
        <f t="shared" si="841"/>
        <v>0</v>
      </c>
      <c r="AP1275" s="432"/>
      <c r="AQ1275" s="435">
        <f t="shared" si="842"/>
        <v>0</v>
      </c>
      <c r="AR1275" s="431">
        <f t="shared" si="842"/>
        <v>0</v>
      </c>
      <c r="AS1275" s="431">
        <f t="shared" si="842"/>
        <v>0</v>
      </c>
      <c r="AT1275" s="431">
        <f t="shared" si="842"/>
        <v>0</v>
      </c>
      <c r="AU1275" s="431">
        <f t="shared" si="842"/>
        <v>0</v>
      </c>
      <c r="AV1275" s="431">
        <f t="shared" si="842"/>
        <v>0</v>
      </c>
      <c r="AW1275" s="431">
        <f t="shared" si="842"/>
        <v>0</v>
      </c>
      <c r="AX1275" s="431">
        <f t="shared" si="842"/>
        <v>0</v>
      </c>
      <c r="AY1275" s="431">
        <f t="shared" si="842"/>
        <v>0</v>
      </c>
      <c r="AZ1275" s="431">
        <f t="shared" si="842"/>
        <v>0</v>
      </c>
      <c r="BA1275" s="431">
        <f t="shared" si="842"/>
        <v>0</v>
      </c>
      <c r="BB1275" s="431">
        <f t="shared" si="842"/>
        <v>0</v>
      </c>
      <c r="BC1275" s="431">
        <f t="shared" si="842"/>
        <v>0</v>
      </c>
      <c r="BD1275" s="703">
        <f t="shared" si="842"/>
        <v>0</v>
      </c>
      <c r="BE1275" s="694"/>
      <c r="BF1275" s="432">
        <f t="shared" si="818"/>
        <v>0</v>
      </c>
      <c r="BG1275" s="437"/>
      <c r="BH1275" s="432">
        <f t="shared" si="819"/>
        <v>0</v>
      </c>
      <c r="BI1275" s="437"/>
      <c r="BJ1275" s="432">
        <f t="shared" si="820"/>
        <v>0</v>
      </c>
      <c r="BK1275" s="437"/>
      <c r="BL1275" s="438">
        <f t="shared" si="821"/>
        <v>0</v>
      </c>
      <c r="BM1275" s="437"/>
      <c r="BN1275" s="435">
        <f t="shared" si="838"/>
        <v>0</v>
      </c>
      <c r="BO1275" s="436">
        <f t="shared" si="838"/>
        <v>0</v>
      </c>
      <c r="BP1275" s="439"/>
      <c r="BQ1275" s="410"/>
    </row>
    <row r="1276" spans="1:71">
      <c r="D1276" s="322"/>
      <c r="E1276" s="322"/>
      <c r="F1276" s="322" t="s">
        <v>403</v>
      </c>
      <c r="G1276" s="322" t="s">
        <v>403</v>
      </c>
      <c r="H1276" s="322" t="s">
        <v>403</v>
      </c>
      <c r="I1276" s="322" t="s">
        <v>403</v>
      </c>
      <c r="J1276" s="322" t="s">
        <v>403</v>
      </c>
      <c r="K1276" s="322" t="s">
        <v>403</v>
      </c>
      <c r="L1276" s="322" t="s">
        <v>403</v>
      </c>
      <c r="M1276" s="322" t="s">
        <v>403</v>
      </c>
      <c r="N1276" s="322" t="s">
        <v>403</v>
      </c>
      <c r="O1276" s="322" t="s">
        <v>403</v>
      </c>
      <c r="P1276" s="322" t="s">
        <v>403</v>
      </c>
      <c r="Q1276" s="322" t="s">
        <v>403</v>
      </c>
      <c r="R1276" s="322" t="s">
        <v>403</v>
      </c>
      <c r="S1276" s="322" t="s">
        <v>403</v>
      </c>
      <c r="T1276" s="322" t="s">
        <v>403</v>
      </c>
      <c r="U1276" s="322" t="s">
        <v>403</v>
      </c>
      <c r="V1276" s="322" t="s">
        <v>403</v>
      </c>
      <c r="W1276" s="322" t="s">
        <v>403</v>
      </c>
      <c r="X1276" s="322" t="s">
        <v>403</v>
      </c>
      <c r="Y1276" s="322" t="s">
        <v>403</v>
      </c>
      <c r="Z1276" s="322" t="s">
        <v>403</v>
      </c>
      <c r="AA1276" s="322" t="s">
        <v>403</v>
      </c>
      <c r="AB1276" s="322" t="s">
        <v>403</v>
      </c>
      <c r="AC1276" s="322" t="s">
        <v>403</v>
      </c>
      <c r="AD1276" s="322" t="s">
        <v>403</v>
      </c>
      <c r="AE1276" s="322" t="s">
        <v>403</v>
      </c>
      <c r="AF1276" s="322" t="s">
        <v>403</v>
      </c>
      <c r="AG1276" s="322" t="s">
        <v>403</v>
      </c>
      <c r="AH1276" s="322" t="s">
        <v>403</v>
      </c>
      <c r="AI1276" s="322" t="s">
        <v>403</v>
      </c>
      <c r="AJ1276" s="322" t="s">
        <v>403</v>
      </c>
      <c r="AK1276" s="322" t="s">
        <v>403</v>
      </c>
      <c r="AL1276" s="322" t="s">
        <v>403</v>
      </c>
      <c r="AM1276" s="322" t="s">
        <v>403</v>
      </c>
      <c r="AN1276" s="322" t="s">
        <v>403</v>
      </c>
      <c r="AO1276" s="322" t="s">
        <v>403</v>
      </c>
      <c r="AP1276" s="322" t="s">
        <v>403</v>
      </c>
      <c r="AQ1276" s="322" t="s">
        <v>403</v>
      </c>
      <c r="AR1276" s="322" t="s">
        <v>403</v>
      </c>
      <c r="AS1276" s="322" t="s">
        <v>403</v>
      </c>
      <c r="AT1276" s="322" t="s">
        <v>403</v>
      </c>
      <c r="AU1276" s="322" t="s">
        <v>403</v>
      </c>
      <c r="AV1276" s="322" t="s">
        <v>403</v>
      </c>
      <c r="AW1276" s="322" t="s">
        <v>403</v>
      </c>
      <c r="AX1276" s="322" t="s">
        <v>403</v>
      </c>
      <c r="AY1276" s="322" t="s">
        <v>403</v>
      </c>
      <c r="AZ1276" s="322" t="s">
        <v>403</v>
      </c>
      <c r="BA1276" s="322" t="s">
        <v>403</v>
      </c>
      <c r="BB1276" s="322" t="s">
        <v>403</v>
      </c>
      <c r="BC1276" s="322" t="s">
        <v>403</v>
      </c>
      <c r="BD1276" s="322" t="s">
        <v>403</v>
      </c>
      <c r="BE1276" s="322"/>
      <c r="BF1276" s="322" t="s">
        <v>403</v>
      </c>
      <c r="BG1276" s="322" t="s">
        <v>403</v>
      </c>
      <c r="BH1276" s="322" t="s">
        <v>403</v>
      </c>
      <c r="BI1276" s="322" t="s">
        <v>403</v>
      </c>
      <c r="BJ1276" s="322" t="s">
        <v>403</v>
      </c>
      <c r="BK1276" s="322" t="s">
        <v>403</v>
      </c>
      <c r="BL1276" s="322" t="s">
        <v>403</v>
      </c>
      <c r="BM1276" s="322" t="s">
        <v>403</v>
      </c>
      <c r="BN1276" s="322" t="s">
        <v>403</v>
      </c>
      <c r="BO1276" s="322" t="s">
        <v>403</v>
      </c>
      <c r="BP1276" s="322" t="s">
        <v>403</v>
      </c>
      <c r="BQ1276" s="322" t="s">
        <v>403</v>
      </c>
      <c r="BR1276" s="322" t="s">
        <v>403</v>
      </c>
      <c r="BS1276" s="322" t="s">
        <v>403</v>
      </c>
    </row>
  </sheetData>
  <sheetProtection algorithmName="SHA-512" hashValue="VO3U18jnc/PdBYR/JlP4s1nChL9tKtLI/46D95d5vEIY5SWv1rlZS294jeFvb4hd7kCrGrt+nkfCwex2AL8zFw==" saltValue="iZuzueR0vhYDpCZMBljfbQ==" spinCount="100000" sheet="1" objects="1" scenarios="1"/>
  <mergeCells count="24">
    <mergeCell ref="BN11:BO11"/>
    <mergeCell ref="BN12:BO12"/>
    <mergeCell ref="BN13:BO13"/>
    <mergeCell ref="BN14:BO14"/>
    <mergeCell ref="G12:P12"/>
    <mergeCell ref="T12:U12"/>
    <mergeCell ref="W12:X12"/>
    <mergeCell ref="AB12:AO12"/>
    <mergeCell ref="AQ12:BD12"/>
    <mergeCell ref="G11:P11"/>
    <mergeCell ref="T11:U11"/>
    <mergeCell ref="W11:X11"/>
    <mergeCell ref="AB11:AO11"/>
    <mergeCell ref="AQ11:BD11"/>
    <mergeCell ref="G14:P14"/>
    <mergeCell ref="T14:U14"/>
    <mergeCell ref="W14:X14"/>
    <mergeCell ref="AB14:AO14"/>
    <mergeCell ref="AQ14:BD14"/>
    <mergeCell ref="G13:P13"/>
    <mergeCell ref="T13:U13"/>
    <mergeCell ref="W13:X13"/>
    <mergeCell ref="AB13:AO13"/>
    <mergeCell ref="AQ13:BD13"/>
  </mergeCells>
  <phoneticPr fontId="2"/>
  <dataValidations count="1">
    <dataValidation type="list" allowBlank="1" showInputMessage="1" showErrorMessage="1" sqref="E3" xr:uid="{00000000-0002-0000-1500-000000000000}">
      <formula1>NameYear</formula1>
    </dataValidation>
  </dataValidations>
  <pageMargins left="0.7" right="0.7" top="0.75" bottom="0.75" header="0.3" footer="0.3"/>
  <pageSetup paperSize="9" orientation="portrait" horizontalDpi="4294967292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08">
    <tabColor rgb="FFFFFF00"/>
  </sheetPr>
  <dimension ref="A1:Q1276"/>
  <sheetViews>
    <sheetView showGridLines="0" showZeros="0" zoomScale="80" zoomScaleNormal="80" workbookViewId="0"/>
  </sheetViews>
  <sheetFormatPr defaultColWidth="9" defaultRowHeight="13.5"/>
  <cols>
    <col min="1" max="2" width="4.625" style="238" customWidth="1"/>
    <col min="3" max="3" width="7.6875" style="323" hidden="1" customWidth="1"/>
    <col min="4" max="4" width="17.6875" style="238" customWidth="1"/>
    <col min="5" max="5" width="18.3125" style="238" customWidth="1"/>
    <col min="6" max="13" width="8.625" style="238" customWidth="1"/>
    <col min="14" max="16384" width="9" style="238"/>
  </cols>
  <sheetData>
    <row r="1" spans="1:17" s="296" customFormat="1">
      <c r="A1"/>
      <c r="C1"/>
      <c r="E1"/>
    </row>
    <row r="2" spans="1:17" s="296" customFormat="1">
      <c r="C2"/>
      <c r="E2"/>
    </row>
    <row r="3" spans="1:17" s="296" customFormat="1" ht="13.9" thickBot="1">
      <c r="C3"/>
    </row>
    <row r="4" spans="1:17" s="296" customFormat="1" ht="35.25" customHeight="1" thickBot="1">
      <c r="C4"/>
      <c r="D4" s="247" t="s">
        <v>142</v>
      </c>
      <c r="E4" s="297" t="s">
        <v>337</v>
      </c>
    </row>
    <row r="5" spans="1:17" s="296" customFormat="1" ht="14.25" customHeight="1">
      <c r="A5" s="238"/>
      <c r="B5" s="238"/>
      <c r="C5"/>
      <c r="D5" s="298" t="s">
        <v>193</v>
      </c>
      <c r="E5" s="299" t="str">
        <f>VLOOKUP(E4, PanelAttributes, 3, FALSE)</f>
        <v>RGB</v>
      </c>
      <c r="F5" s="238"/>
      <c r="G5" s="238"/>
      <c r="H5" s="238"/>
      <c r="I5" s="238"/>
      <c r="J5" s="238"/>
      <c r="K5" s="238"/>
      <c r="L5" s="238"/>
      <c r="M5" s="238"/>
    </row>
    <row r="6" spans="1:17" s="296" customFormat="1" ht="14.25" customHeight="1">
      <c r="A6" s="238"/>
      <c r="B6" s="238"/>
      <c r="C6"/>
      <c r="D6" s="298" t="s">
        <v>164</v>
      </c>
      <c r="E6" s="299" t="str">
        <f>VLOOKUP(E4, PanelAttributes, 4, FALSE)</f>
        <v>VTE</v>
      </c>
      <c r="F6"/>
      <c r="G6"/>
      <c r="H6"/>
      <c r="I6"/>
      <c r="J6"/>
      <c r="K6"/>
      <c r="L6"/>
      <c r="M6" s="238"/>
    </row>
    <row r="7" spans="1:17" s="296" customFormat="1" ht="14.25" customHeight="1" thickBot="1">
      <c r="A7" s="238"/>
      <c r="B7" s="238"/>
      <c r="C7"/>
      <c r="D7" s="300" t="s">
        <v>192</v>
      </c>
      <c r="E7" s="301" t="str">
        <f>VLOOKUP(E4, PanelAttributes, 5, FALSE)</f>
        <v>FMM</v>
      </c>
      <c r="F7" s="238"/>
      <c r="G7" s="238"/>
      <c r="H7" s="238"/>
      <c r="I7" s="238"/>
      <c r="J7" s="238"/>
      <c r="K7" s="238"/>
      <c r="L7" s="238"/>
      <c r="M7" s="238"/>
    </row>
    <row r="8" spans="1:17" s="296" customFormat="1" ht="13.9" thickBot="1">
      <c r="C8"/>
      <c r="D8" s="247" t="s">
        <v>143</v>
      </c>
      <c r="E8" s="302" t="s">
        <v>98</v>
      </c>
      <c r="F8" s="238"/>
      <c r="G8" s="238"/>
      <c r="H8" s="238"/>
      <c r="I8" s="238"/>
      <c r="J8" s="238"/>
      <c r="K8" s="238"/>
      <c r="L8" s="238"/>
      <c r="M8" s="238"/>
    </row>
    <row r="9" spans="1:17" s="296" customFormat="1">
      <c r="C9"/>
      <c r="F9" s="238"/>
      <c r="G9" s="238"/>
      <c r="H9" s="238"/>
      <c r="I9" s="238"/>
      <c r="J9" s="238"/>
      <c r="K9" s="238"/>
      <c r="L9" s="238"/>
      <c r="M9" s="238"/>
    </row>
    <row r="10" spans="1:17" s="296" customFormat="1">
      <c r="C10"/>
      <c r="F10"/>
      <c r="G10" s="238"/>
      <c r="H10" s="238"/>
      <c r="I10" s="238"/>
      <c r="J10" s="238"/>
      <c r="K10" s="238"/>
      <c r="L10" s="238"/>
      <c r="M10" s="238"/>
    </row>
    <row r="11" spans="1:17" s="296" customFormat="1">
      <c r="C11"/>
      <c r="F11" s="238"/>
      <c r="G11" s="238"/>
      <c r="H11" s="238"/>
      <c r="I11" s="238"/>
      <c r="J11" s="238"/>
      <c r="K11" s="238"/>
      <c r="L11" s="238"/>
      <c r="M11" s="238"/>
    </row>
    <row r="12" spans="1:17" s="296" customFormat="1">
      <c r="C12"/>
      <c r="F12"/>
      <c r="G12"/>
      <c r="H12"/>
      <c r="I12"/>
      <c r="J12"/>
      <c r="K12"/>
      <c r="L12"/>
      <c r="M12"/>
    </row>
    <row r="13" spans="1:17" s="296" customFormat="1">
      <c r="C13"/>
      <c r="F13" s="238"/>
      <c r="G13" s="238"/>
      <c r="H13" s="238"/>
      <c r="I13" s="238"/>
      <c r="J13" s="238"/>
      <c r="K13" s="238"/>
      <c r="L13" s="238"/>
      <c r="M13" s="238"/>
    </row>
    <row r="14" spans="1:17" s="296" customFormat="1" ht="14.25" thickBot="1">
      <c r="C14"/>
      <c r="D14" s="140" t="str">
        <f>"OLED Material Share by Layer at "&amp;$E$8&amp;" for "&amp;$E$4&amp;" Process"</f>
        <v>OLED Material Share by Layer at China Star for Mobile_SingleLayer Process</v>
      </c>
      <c r="F14" s="303"/>
      <c r="G14" s="303"/>
      <c r="H14" s="303"/>
      <c r="I14" s="303"/>
      <c r="J14" s="303"/>
      <c r="K14" s="303"/>
      <c r="L14" s="303"/>
      <c r="M14" s="303"/>
    </row>
    <row r="15" spans="1:17" s="296" customFormat="1" ht="13.9" thickBot="1">
      <c r="C15"/>
      <c r="D15" s="304" t="s">
        <v>123</v>
      </c>
      <c r="E15" s="305" t="s">
        <v>145</v>
      </c>
      <c r="F15" s="306" t="s">
        <v>110</v>
      </c>
      <c r="G15" s="306" t="s">
        <v>107</v>
      </c>
      <c r="H15" s="306" t="s">
        <v>284</v>
      </c>
      <c r="I15" s="306">
        <v>2025</v>
      </c>
      <c r="J15" s="306" t="s">
        <v>286</v>
      </c>
      <c r="K15" s="306" t="s">
        <v>287</v>
      </c>
      <c r="L15" s="306" t="s">
        <v>288</v>
      </c>
      <c r="M15" s="307" t="s">
        <v>289</v>
      </c>
      <c r="Q15"/>
    </row>
    <row r="16" spans="1:17" s="296" customFormat="1" ht="17.55" hidden="1" customHeight="1">
      <c r="A16" s="308"/>
      <c r="C16" s="429" t="str">
        <f t="shared" ref="C16:C57" si="0">IF(SUM(F16:M16)=0, "H", "")</f>
        <v>H</v>
      </c>
      <c r="D16" s="133" t="str">
        <f>Parameter!G62</f>
        <v>aETL</v>
      </c>
      <c r="E16" s="132" t="str">
        <f>Parameter!K7</f>
        <v>Aglaia Tech</v>
      </c>
      <c r="F16" s="309">
        <f t="shared" ref="F16:M25" si="1">SUMIFS(Share, Y, F$15, Config, $E$4, P, $E$8, LType, $D16, MSup, $E16)</f>
        <v>0</v>
      </c>
      <c r="G16" s="309">
        <f t="shared" si="1"/>
        <v>0</v>
      </c>
      <c r="H16" s="121">
        <f t="shared" si="1"/>
        <v>0</v>
      </c>
      <c r="I16" s="309">
        <f t="shared" si="1"/>
        <v>0</v>
      </c>
      <c r="J16" s="309">
        <f t="shared" si="1"/>
        <v>0</v>
      </c>
      <c r="K16" s="309">
        <f t="shared" si="1"/>
        <v>0</v>
      </c>
      <c r="L16" s="309">
        <f t="shared" si="1"/>
        <v>0</v>
      </c>
      <c r="M16" s="310">
        <f t="shared" si="1"/>
        <v>0</v>
      </c>
      <c r="Q16"/>
    </row>
    <row r="17" spans="1:17" s="296" customFormat="1" ht="17.55" hidden="1" customHeight="1">
      <c r="A17" s="308"/>
      <c r="C17" s="429" t="str">
        <f t="shared" si="0"/>
        <v>H</v>
      </c>
      <c r="D17" s="130" t="str">
        <f t="shared" ref="D17:D49" si="2">$D16</f>
        <v>aETL</v>
      </c>
      <c r="E17" s="129" t="str">
        <f>Parameter!K8</f>
        <v>Bayer</v>
      </c>
      <c r="F17" s="311">
        <f t="shared" si="1"/>
        <v>0</v>
      </c>
      <c r="G17" s="311">
        <f t="shared" si="1"/>
        <v>0</v>
      </c>
      <c r="H17" s="311">
        <f t="shared" si="1"/>
        <v>0</v>
      </c>
      <c r="I17" s="311">
        <f t="shared" si="1"/>
        <v>0</v>
      </c>
      <c r="J17" s="311">
        <f t="shared" si="1"/>
        <v>0</v>
      </c>
      <c r="K17" s="311">
        <f t="shared" si="1"/>
        <v>0</v>
      </c>
      <c r="L17" s="311">
        <f t="shared" si="1"/>
        <v>0</v>
      </c>
      <c r="M17" s="312">
        <f t="shared" si="1"/>
        <v>0</v>
      </c>
      <c r="Q17"/>
    </row>
    <row r="18" spans="1:17" s="296" customFormat="1" ht="17.55" hidden="1" customHeight="1">
      <c r="A18" s="308"/>
      <c r="C18" s="429" t="str">
        <f t="shared" si="0"/>
        <v>H</v>
      </c>
      <c r="D18" s="130" t="str">
        <f t="shared" si="2"/>
        <v>aETL</v>
      </c>
      <c r="E18" s="129" t="str">
        <f>Parameter!K9</f>
        <v>Comet</v>
      </c>
      <c r="F18" s="311">
        <f t="shared" si="1"/>
        <v>0</v>
      </c>
      <c r="G18" s="311">
        <f t="shared" si="1"/>
        <v>0</v>
      </c>
      <c r="H18" s="311">
        <f t="shared" si="1"/>
        <v>0</v>
      </c>
      <c r="I18" s="311">
        <f t="shared" si="1"/>
        <v>0</v>
      </c>
      <c r="J18" s="311">
        <f t="shared" si="1"/>
        <v>0</v>
      </c>
      <c r="K18" s="311">
        <f t="shared" si="1"/>
        <v>0</v>
      </c>
      <c r="L18" s="311">
        <f t="shared" si="1"/>
        <v>0</v>
      </c>
      <c r="M18" s="312">
        <f t="shared" si="1"/>
        <v>0</v>
      </c>
      <c r="Q18"/>
    </row>
    <row r="19" spans="1:17" s="296" customFormat="1" ht="17.55" hidden="1" customHeight="1">
      <c r="A19" s="308"/>
      <c r="C19" s="429" t="str">
        <f t="shared" si="0"/>
        <v>H</v>
      </c>
      <c r="D19" s="130" t="str">
        <f t="shared" si="2"/>
        <v>aETL</v>
      </c>
      <c r="E19" s="129" t="str">
        <f>Parameter!K10</f>
        <v>Dongjin Semichem</v>
      </c>
      <c r="F19" s="311">
        <f t="shared" si="1"/>
        <v>0</v>
      </c>
      <c r="G19" s="311">
        <f t="shared" si="1"/>
        <v>0</v>
      </c>
      <c r="H19" s="311">
        <f t="shared" si="1"/>
        <v>0</v>
      </c>
      <c r="I19" s="311">
        <f t="shared" si="1"/>
        <v>0</v>
      </c>
      <c r="J19" s="311">
        <f t="shared" si="1"/>
        <v>0</v>
      </c>
      <c r="K19" s="311">
        <f t="shared" si="1"/>
        <v>0</v>
      </c>
      <c r="L19" s="311">
        <f t="shared" si="1"/>
        <v>0</v>
      </c>
      <c r="M19" s="312">
        <f t="shared" si="1"/>
        <v>0</v>
      </c>
      <c r="Q19"/>
    </row>
    <row r="20" spans="1:17" s="296" customFormat="1" ht="17.55" hidden="1" customHeight="1">
      <c r="A20" s="308"/>
      <c r="C20" s="429" t="str">
        <f t="shared" si="0"/>
        <v>H</v>
      </c>
      <c r="D20" s="130" t="str">
        <f t="shared" si="2"/>
        <v>aETL</v>
      </c>
      <c r="E20" s="129" t="str">
        <f>Parameter!K11</f>
        <v>Duksan Neolux</v>
      </c>
      <c r="F20" s="311">
        <f t="shared" si="1"/>
        <v>0</v>
      </c>
      <c r="G20" s="311">
        <f t="shared" si="1"/>
        <v>0</v>
      </c>
      <c r="H20" s="311">
        <f t="shared" si="1"/>
        <v>0</v>
      </c>
      <c r="I20" s="311">
        <f t="shared" si="1"/>
        <v>0</v>
      </c>
      <c r="J20" s="311">
        <f t="shared" si="1"/>
        <v>0</v>
      </c>
      <c r="K20" s="311">
        <f t="shared" si="1"/>
        <v>0</v>
      </c>
      <c r="L20" s="311">
        <f t="shared" si="1"/>
        <v>0</v>
      </c>
      <c r="M20" s="312">
        <f t="shared" si="1"/>
        <v>0</v>
      </c>
      <c r="Q20"/>
    </row>
    <row r="21" spans="1:17" s="296" customFormat="1" ht="17.55" hidden="1" customHeight="1">
      <c r="A21" s="308"/>
      <c r="C21" s="429" t="str">
        <f t="shared" si="0"/>
        <v>H</v>
      </c>
      <c r="D21" s="130" t="str">
        <f t="shared" si="2"/>
        <v>aETL</v>
      </c>
      <c r="E21" s="129" t="str">
        <f>Parameter!K12</f>
        <v>DuPont</v>
      </c>
      <c r="F21" s="311">
        <f t="shared" si="1"/>
        <v>0</v>
      </c>
      <c r="G21" s="311">
        <f t="shared" si="1"/>
        <v>0</v>
      </c>
      <c r="H21" s="311">
        <f t="shared" si="1"/>
        <v>0</v>
      </c>
      <c r="I21" s="311">
        <f t="shared" si="1"/>
        <v>0</v>
      </c>
      <c r="J21" s="311">
        <f t="shared" si="1"/>
        <v>0</v>
      </c>
      <c r="K21" s="311">
        <f t="shared" si="1"/>
        <v>0</v>
      </c>
      <c r="L21" s="311">
        <f t="shared" si="1"/>
        <v>0</v>
      </c>
      <c r="M21" s="312">
        <f t="shared" si="1"/>
        <v>0</v>
      </c>
      <c r="Q21"/>
    </row>
    <row r="22" spans="1:17" s="296" customFormat="1" ht="17.55" hidden="1" customHeight="1">
      <c r="A22" s="308"/>
      <c r="C22" s="429" t="str">
        <f t="shared" si="0"/>
        <v>H</v>
      </c>
      <c r="D22" s="130" t="str">
        <f t="shared" si="2"/>
        <v>aETL</v>
      </c>
      <c r="E22" s="129" t="str">
        <f>Parameter!K13</f>
        <v>EMT</v>
      </c>
      <c r="F22" s="311">
        <f t="shared" si="1"/>
        <v>0</v>
      </c>
      <c r="G22" s="311">
        <f t="shared" si="1"/>
        <v>0</v>
      </c>
      <c r="H22" s="311">
        <f t="shared" si="1"/>
        <v>0</v>
      </c>
      <c r="I22" s="311">
        <f t="shared" si="1"/>
        <v>0</v>
      </c>
      <c r="J22" s="311">
        <f t="shared" si="1"/>
        <v>0</v>
      </c>
      <c r="K22" s="311">
        <f t="shared" si="1"/>
        <v>0</v>
      </c>
      <c r="L22" s="311">
        <f t="shared" si="1"/>
        <v>0</v>
      </c>
      <c r="M22" s="312">
        <f t="shared" si="1"/>
        <v>0</v>
      </c>
      <c r="Q22"/>
    </row>
    <row r="23" spans="1:17" s="296" customFormat="1" ht="17.55" hidden="1" customHeight="1">
      <c r="A23" s="308"/>
      <c r="C23" s="429" t="str">
        <f t="shared" si="0"/>
        <v>H</v>
      </c>
      <c r="D23" s="130" t="str">
        <f t="shared" si="2"/>
        <v>aETL</v>
      </c>
      <c r="E23" s="129" t="str">
        <f>Parameter!K14</f>
        <v>Hodogaya</v>
      </c>
      <c r="F23" s="311">
        <f t="shared" si="1"/>
        <v>0</v>
      </c>
      <c r="G23" s="311">
        <f t="shared" si="1"/>
        <v>0</v>
      </c>
      <c r="H23" s="311">
        <f t="shared" si="1"/>
        <v>0</v>
      </c>
      <c r="I23" s="311">
        <f t="shared" si="1"/>
        <v>0</v>
      </c>
      <c r="J23" s="311">
        <f t="shared" si="1"/>
        <v>0</v>
      </c>
      <c r="K23" s="311">
        <f t="shared" si="1"/>
        <v>0</v>
      </c>
      <c r="L23" s="311">
        <f t="shared" si="1"/>
        <v>0</v>
      </c>
      <c r="M23" s="312">
        <f t="shared" si="1"/>
        <v>0</v>
      </c>
      <c r="Q23"/>
    </row>
    <row r="24" spans="1:17" s="296" customFormat="1" ht="17.55" hidden="1" customHeight="1">
      <c r="A24" s="308"/>
      <c r="C24" s="429" t="str">
        <f t="shared" si="0"/>
        <v>H</v>
      </c>
      <c r="D24" s="130" t="str">
        <f t="shared" si="2"/>
        <v>aETL</v>
      </c>
      <c r="E24" s="129" t="str">
        <f>Parameter!K15</f>
        <v>Hyperion</v>
      </c>
      <c r="F24" s="311">
        <f t="shared" si="1"/>
        <v>0</v>
      </c>
      <c r="G24" s="311">
        <f t="shared" si="1"/>
        <v>0</v>
      </c>
      <c r="H24" s="311">
        <f t="shared" si="1"/>
        <v>0</v>
      </c>
      <c r="I24" s="311">
        <f t="shared" si="1"/>
        <v>0</v>
      </c>
      <c r="J24" s="311">
        <f t="shared" si="1"/>
        <v>0</v>
      </c>
      <c r="K24" s="311">
        <f t="shared" si="1"/>
        <v>0</v>
      </c>
      <c r="L24" s="311">
        <f t="shared" si="1"/>
        <v>0</v>
      </c>
      <c r="M24" s="312">
        <f t="shared" si="1"/>
        <v>0</v>
      </c>
      <c r="Q24"/>
    </row>
    <row r="25" spans="1:17" s="296" customFormat="1" ht="17.55" hidden="1" customHeight="1">
      <c r="A25" s="308"/>
      <c r="C25" s="429" t="str">
        <f t="shared" si="0"/>
        <v>H</v>
      </c>
      <c r="D25" s="130" t="str">
        <f t="shared" si="2"/>
        <v>aETL</v>
      </c>
      <c r="E25" s="129" t="str">
        <f>Parameter!K16</f>
        <v>Idemitsu Kosan</v>
      </c>
      <c r="F25" s="311">
        <f t="shared" si="1"/>
        <v>0</v>
      </c>
      <c r="G25" s="311">
        <f t="shared" si="1"/>
        <v>0</v>
      </c>
      <c r="H25" s="311">
        <f t="shared" si="1"/>
        <v>0</v>
      </c>
      <c r="I25" s="311">
        <f t="shared" si="1"/>
        <v>0</v>
      </c>
      <c r="J25" s="311">
        <f t="shared" si="1"/>
        <v>0</v>
      </c>
      <c r="K25" s="311">
        <f t="shared" si="1"/>
        <v>0</v>
      </c>
      <c r="L25" s="311">
        <f t="shared" si="1"/>
        <v>0</v>
      </c>
      <c r="M25" s="312">
        <f t="shared" si="1"/>
        <v>0</v>
      </c>
      <c r="Q25"/>
    </row>
    <row r="26" spans="1:17" s="296" customFormat="1" ht="17.55" hidden="1" customHeight="1">
      <c r="A26" s="308"/>
      <c r="C26" s="429" t="str">
        <f t="shared" si="0"/>
        <v>H</v>
      </c>
      <c r="D26" s="130" t="str">
        <f t="shared" si="2"/>
        <v>aETL</v>
      </c>
      <c r="E26" s="129" t="str">
        <f>Parameter!K17</f>
        <v>Jilin OLED</v>
      </c>
      <c r="F26" s="311">
        <f t="shared" ref="F26:M35" si="3">SUMIFS(Share, Y, F$15, Config, $E$4, P, $E$8, LType, $D26, MSup, $E26)</f>
        <v>0</v>
      </c>
      <c r="G26" s="311">
        <f t="shared" si="3"/>
        <v>0</v>
      </c>
      <c r="H26" s="311">
        <f t="shared" si="3"/>
        <v>0</v>
      </c>
      <c r="I26" s="311">
        <f t="shared" si="3"/>
        <v>0</v>
      </c>
      <c r="J26" s="311">
        <f t="shared" si="3"/>
        <v>0</v>
      </c>
      <c r="K26" s="311">
        <f t="shared" si="3"/>
        <v>0</v>
      </c>
      <c r="L26" s="311">
        <f t="shared" si="3"/>
        <v>0</v>
      </c>
      <c r="M26" s="312">
        <f t="shared" si="3"/>
        <v>0</v>
      </c>
      <c r="Q26"/>
    </row>
    <row r="27" spans="1:17" s="296" customFormat="1" ht="17.55" hidden="1" customHeight="1">
      <c r="A27" s="308"/>
      <c r="C27" s="429" t="str">
        <f t="shared" si="0"/>
        <v>H</v>
      </c>
      <c r="D27" s="130" t="str">
        <f t="shared" si="2"/>
        <v>aETL</v>
      </c>
      <c r="E27" s="129" t="str">
        <f>Parameter!K18</f>
        <v>Jinwoong</v>
      </c>
      <c r="F27" s="311">
        <f t="shared" si="3"/>
        <v>0</v>
      </c>
      <c r="G27" s="311">
        <f t="shared" si="3"/>
        <v>0</v>
      </c>
      <c r="H27" s="311">
        <f t="shared" si="3"/>
        <v>0</v>
      </c>
      <c r="I27" s="311">
        <f t="shared" si="3"/>
        <v>0</v>
      </c>
      <c r="J27" s="311">
        <f t="shared" si="3"/>
        <v>0</v>
      </c>
      <c r="K27" s="311">
        <f t="shared" si="3"/>
        <v>0</v>
      </c>
      <c r="L27" s="311">
        <f t="shared" si="3"/>
        <v>0</v>
      </c>
      <c r="M27" s="312">
        <f t="shared" si="3"/>
        <v>0</v>
      </c>
      <c r="Q27"/>
    </row>
    <row r="28" spans="1:17" s="296" customFormat="1" ht="17.55" customHeight="1">
      <c r="A28" s="308"/>
      <c r="C28" s="429" t="str">
        <f t="shared" si="0"/>
        <v/>
      </c>
      <c r="D28" s="130" t="str">
        <f t="shared" si="2"/>
        <v>aETL</v>
      </c>
      <c r="E28" s="129" t="str">
        <f>Parameter!K19</f>
        <v>LG Chem</v>
      </c>
      <c r="F28" s="311">
        <f t="shared" si="3"/>
        <v>1</v>
      </c>
      <c r="G28" s="311">
        <f t="shared" si="3"/>
        <v>1</v>
      </c>
      <c r="H28" s="311">
        <f t="shared" si="3"/>
        <v>1</v>
      </c>
      <c r="I28" s="311">
        <f t="shared" si="3"/>
        <v>1</v>
      </c>
      <c r="J28" s="311">
        <f t="shared" si="3"/>
        <v>1</v>
      </c>
      <c r="K28" s="311">
        <f t="shared" si="3"/>
        <v>1</v>
      </c>
      <c r="L28" s="311">
        <f t="shared" si="3"/>
        <v>1</v>
      </c>
      <c r="M28" s="312">
        <f t="shared" si="3"/>
        <v>1</v>
      </c>
      <c r="Q28"/>
    </row>
    <row r="29" spans="1:17" s="296" customFormat="1" ht="17.55" hidden="1" customHeight="1">
      <c r="A29" s="308"/>
      <c r="C29" s="429" t="str">
        <f t="shared" si="0"/>
        <v>H</v>
      </c>
      <c r="D29" s="130" t="str">
        <f t="shared" si="2"/>
        <v>aETL</v>
      </c>
      <c r="E29" s="129" t="str">
        <f>Parameter!K20</f>
        <v>LT Materials</v>
      </c>
      <c r="F29" s="311">
        <f t="shared" si="3"/>
        <v>0</v>
      </c>
      <c r="G29" s="311">
        <f t="shared" si="3"/>
        <v>0</v>
      </c>
      <c r="H29" s="311">
        <f t="shared" si="3"/>
        <v>0</v>
      </c>
      <c r="I29" s="311">
        <f t="shared" si="3"/>
        <v>0</v>
      </c>
      <c r="J29" s="311">
        <f t="shared" si="3"/>
        <v>0</v>
      </c>
      <c r="K29" s="311">
        <f t="shared" si="3"/>
        <v>0</v>
      </c>
      <c r="L29" s="311">
        <f t="shared" si="3"/>
        <v>0</v>
      </c>
      <c r="M29" s="312">
        <f t="shared" si="3"/>
        <v>0</v>
      </c>
      <c r="Q29"/>
    </row>
    <row r="30" spans="1:17" s="296" customFormat="1" ht="17.55" hidden="1" customHeight="1">
      <c r="A30" s="308"/>
      <c r="C30" s="429" t="str">
        <f t="shared" si="0"/>
        <v>H</v>
      </c>
      <c r="D30" s="130" t="str">
        <f t="shared" si="2"/>
        <v>aETL</v>
      </c>
      <c r="E30" s="129" t="str">
        <f>Parameter!K21</f>
        <v>LT Metal</v>
      </c>
      <c r="F30" s="311">
        <f t="shared" si="3"/>
        <v>0</v>
      </c>
      <c r="G30" s="311">
        <f t="shared" si="3"/>
        <v>0</v>
      </c>
      <c r="H30" s="311">
        <f t="shared" si="3"/>
        <v>0</v>
      </c>
      <c r="I30" s="311">
        <f t="shared" si="3"/>
        <v>0</v>
      </c>
      <c r="J30" s="311">
        <f t="shared" si="3"/>
        <v>0</v>
      </c>
      <c r="K30" s="311">
        <f t="shared" si="3"/>
        <v>0</v>
      </c>
      <c r="L30" s="311">
        <f t="shared" si="3"/>
        <v>0</v>
      </c>
      <c r="M30" s="312">
        <f t="shared" si="3"/>
        <v>0</v>
      </c>
      <c r="Q30"/>
    </row>
    <row r="31" spans="1:17" s="296" customFormat="1" ht="17.55" hidden="1" customHeight="1">
      <c r="A31" s="308"/>
      <c r="C31" s="429" t="str">
        <f t="shared" si="0"/>
        <v>H</v>
      </c>
      <c r="D31" s="130" t="str">
        <f t="shared" si="2"/>
        <v>aETL</v>
      </c>
      <c r="E31" s="129" t="str">
        <f>Parameter!K22</f>
        <v>LTOM</v>
      </c>
      <c r="F31" s="311">
        <f t="shared" si="3"/>
        <v>0</v>
      </c>
      <c r="G31" s="311">
        <f t="shared" si="3"/>
        <v>0</v>
      </c>
      <c r="H31" s="311">
        <f t="shared" si="3"/>
        <v>0</v>
      </c>
      <c r="I31" s="311">
        <f t="shared" si="3"/>
        <v>0</v>
      </c>
      <c r="J31" s="311">
        <f t="shared" si="3"/>
        <v>0</v>
      </c>
      <c r="K31" s="311">
        <f t="shared" si="3"/>
        <v>0</v>
      </c>
      <c r="L31" s="311">
        <f t="shared" si="3"/>
        <v>0</v>
      </c>
      <c r="M31" s="312">
        <f t="shared" si="3"/>
        <v>0</v>
      </c>
      <c r="Q31"/>
    </row>
    <row r="32" spans="1:17" s="296" customFormat="1" ht="17.55" hidden="1" customHeight="1">
      <c r="A32" s="308"/>
      <c r="C32" s="429" t="str">
        <f t="shared" si="0"/>
        <v>H</v>
      </c>
      <c r="D32" s="130" t="str">
        <f t="shared" si="2"/>
        <v>aETL</v>
      </c>
      <c r="E32" s="129" t="str">
        <f>Parameter!K23</f>
        <v>Lumilan</v>
      </c>
      <c r="F32" s="311">
        <f t="shared" si="3"/>
        <v>0</v>
      </c>
      <c r="G32" s="311">
        <f t="shared" si="3"/>
        <v>0</v>
      </c>
      <c r="H32" s="311">
        <f t="shared" si="3"/>
        <v>0</v>
      </c>
      <c r="I32" s="311">
        <f t="shared" si="3"/>
        <v>0</v>
      </c>
      <c r="J32" s="311">
        <f t="shared" si="3"/>
        <v>0</v>
      </c>
      <c r="K32" s="311">
        <f t="shared" si="3"/>
        <v>0</v>
      </c>
      <c r="L32" s="311">
        <f t="shared" si="3"/>
        <v>0</v>
      </c>
      <c r="M32" s="312">
        <f t="shared" si="3"/>
        <v>0</v>
      </c>
      <c r="Q32"/>
    </row>
    <row r="33" spans="1:17" s="296" customFormat="1" ht="17.55" hidden="1" customHeight="1">
      <c r="A33" s="308"/>
      <c r="C33" s="429" t="str">
        <f t="shared" si="0"/>
        <v>H</v>
      </c>
      <c r="D33" s="130" t="str">
        <f t="shared" si="2"/>
        <v>aETL</v>
      </c>
      <c r="E33" s="129" t="str">
        <f>Parameter!K24</f>
        <v>Materion</v>
      </c>
      <c r="F33" s="311">
        <f t="shared" si="3"/>
        <v>0</v>
      </c>
      <c r="G33" s="311">
        <f t="shared" si="3"/>
        <v>0</v>
      </c>
      <c r="H33" s="311">
        <f t="shared" si="3"/>
        <v>0</v>
      </c>
      <c r="I33" s="311">
        <f t="shared" si="3"/>
        <v>0</v>
      </c>
      <c r="J33" s="311">
        <f t="shared" si="3"/>
        <v>0</v>
      </c>
      <c r="K33" s="311">
        <f t="shared" si="3"/>
        <v>0</v>
      </c>
      <c r="L33" s="311">
        <f t="shared" si="3"/>
        <v>0</v>
      </c>
      <c r="M33" s="312">
        <f t="shared" si="3"/>
        <v>0</v>
      </c>
      <c r="Q33"/>
    </row>
    <row r="34" spans="1:17" s="296" customFormat="1" ht="17.55" hidden="1" customHeight="1">
      <c r="A34" s="308"/>
      <c r="C34" s="429" t="str">
        <f t="shared" si="0"/>
        <v>H</v>
      </c>
      <c r="D34" s="130" t="str">
        <f t="shared" si="2"/>
        <v>aETL</v>
      </c>
      <c r="E34" s="129" t="str">
        <f>Parameter!K25</f>
        <v>Merck</v>
      </c>
      <c r="F34" s="311">
        <f t="shared" si="3"/>
        <v>0</v>
      </c>
      <c r="G34" s="311">
        <f t="shared" si="3"/>
        <v>0</v>
      </c>
      <c r="H34" s="311">
        <f t="shared" si="3"/>
        <v>0</v>
      </c>
      <c r="I34" s="311">
        <f t="shared" si="3"/>
        <v>0</v>
      </c>
      <c r="J34" s="311">
        <f t="shared" si="3"/>
        <v>0</v>
      </c>
      <c r="K34" s="311">
        <f t="shared" si="3"/>
        <v>0</v>
      </c>
      <c r="L34" s="311">
        <f t="shared" si="3"/>
        <v>0</v>
      </c>
      <c r="M34" s="312">
        <f t="shared" si="3"/>
        <v>0</v>
      </c>
      <c r="Q34"/>
    </row>
    <row r="35" spans="1:17" s="296" customFormat="1" ht="17.55" hidden="1" customHeight="1">
      <c r="A35" s="308"/>
      <c r="C35" s="429" t="str">
        <f t="shared" si="0"/>
        <v>H</v>
      </c>
      <c r="D35" s="130" t="str">
        <f t="shared" si="2"/>
        <v>aETL</v>
      </c>
      <c r="E35" s="129" t="str">
        <f>Parameter!K26</f>
        <v>Nisso</v>
      </c>
      <c r="F35" s="311">
        <f t="shared" si="3"/>
        <v>0</v>
      </c>
      <c r="G35" s="311">
        <f t="shared" si="3"/>
        <v>0</v>
      </c>
      <c r="H35" s="311">
        <f t="shared" si="3"/>
        <v>0</v>
      </c>
      <c r="I35" s="311">
        <f t="shared" si="3"/>
        <v>0</v>
      </c>
      <c r="J35" s="311">
        <f t="shared" si="3"/>
        <v>0</v>
      </c>
      <c r="K35" s="311">
        <f t="shared" si="3"/>
        <v>0</v>
      </c>
      <c r="L35" s="311">
        <f t="shared" si="3"/>
        <v>0</v>
      </c>
      <c r="M35" s="312">
        <f t="shared" si="3"/>
        <v>0</v>
      </c>
      <c r="Q35"/>
    </row>
    <row r="36" spans="1:17" s="296" customFormat="1" ht="17.55" hidden="1" customHeight="1">
      <c r="A36" s="308"/>
      <c r="C36" s="429" t="str">
        <f t="shared" si="0"/>
        <v>H</v>
      </c>
      <c r="D36" s="130" t="str">
        <f t="shared" si="2"/>
        <v>aETL</v>
      </c>
      <c r="E36" s="129" t="str">
        <f>Parameter!K27</f>
        <v>Novaled</v>
      </c>
      <c r="F36" s="311">
        <f t="shared" ref="F36:M45" si="4">SUMIFS(Share, Y, F$15, Config, $E$4, P, $E$8, LType, $D36, MSup, $E36)</f>
        <v>0</v>
      </c>
      <c r="G36" s="311">
        <f t="shared" si="4"/>
        <v>0</v>
      </c>
      <c r="H36" s="311">
        <f t="shared" si="4"/>
        <v>0</v>
      </c>
      <c r="I36" s="311">
        <f t="shared" si="4"/>
        <v>0</v>
      </c>
      <c r="J36" s="311">
        <f t="shared" si="4"/>
        <v>0</v>
      </c>
      <c r="K36" s="311">
        <f t="shared" si="4"/>
        <v>0</v>
      </c>
      <c r="L36" s="311">
        <f t="shared" si="4"/>
        <v>0</v>
      </c>
      <c r="M36" s="312">
        <f t="shared" si="4"/>
        <v>0</v>
      </c>
      <c r="Q36"/>
    </row>
    <row r="37" spans="1:17" s="296" customFormat="1" ht="17.55" hidden="1" customHeight="1">
      <c r="A37" s="308"/>
      <c r="C37" s="429" t="str">
        <f t="shared" si="0"/>
        <v>H</v>
      </c>
      <c r="D37" s="130" t="str">
        <f t="shared" si="2"/>
        <v>aETL</v>
      </c>
      <c r="E37" s="129" t="str">
        <f>Parameter!K28</f>
        <v>NSCC</v>
      </c>
      <c r="F37" s="311">
        <f t="shared" si="4"/>
        <v>0</v>
      </c>
      <c r="G37" s="311">
        <f t="shared" si="4"/>
        <v>0</v>
      </c>
      <c r="H37" s="311">
        <f t="shared" si="4"/>
        <v>0</v>
      </c>
      <c r="I37" s="311">
        <f t="shared" si="4"/>
        <v>0</v>
      </c>
      <c r="J37" s="311">
        <f t="shared" si="4"/>
        <v>0</v>
      </c>
      <c r="K37" s="311">
        <f t="shared" si="4"/>
        <v>0</v>
      </c>
      <c r="L37" s="311">
        <f t="shared" si="4"/>
        <v>0</v>
      </c>
      <c r="M37" s="312">
        <f t="shared" si="4"/>
        <v>0</v>
      </c>
      <c r="Q37"/>
    </row>
    <row r="38" spans="1:17" s="296" customFormat="1" ht="17.55" hidden="1" customHeight="1">
      <c r="A38" s="308"/>
      <c r="C38" s="429" t="str">
        <f t="shared" si="0"/>
        <v>H</v>
      </c>
      <c r="D38" s="130" t="str">
        <f t="shared" si="2"/>
        <v>aETL</v>
      </c>
      <c r="E38" s="129" t="str">
        <f>Parameter!K29</f>
        <v>P&amp;H Tech</v>
      </c>
      <c r="F38" s="311">
        <f t="shared" si="4"/>
        <v>0</v>
      </c>
      <c r="G38" s="311">
        <f t="shared" si="4"/>
        <v>0</v>
      </c>
      <c r="H38" s="311">
        <f t="shared" si="4"/>
        <v>0</v>
      </c>
      <c r="I38" s="311">
        <f t="shared" si="4"/>
        <v>0</v>
      </c>
      <c r="J38" s="311">
        <f t="shared" si="4"/>
        <v>0</v>
      </c>
      <c r="K38" s="311">
        <f t="shared" si="4"/>
        <v>0</v>
      </c>
      <c r="L38" s="311">
        <f t="shared" si="4"/>
        <v>0</v>
      </c>
      <c r="M38" s="312">
        <f t="shared" si="4"/>
        <v>0</v>
      </c>
      <c r="Q38"/>
    </row>
    <row r="39" spans="1:17" s="296" customFormat="1" ht="17.55" hidden="1" customHeight="1">
      <c r="A39" s="308"/>
      <c r="C39" s="429" t="str">
        <f t="shared" si="0"/>
        <v>H</v>
      </c>
      <c r="D39" s="130" t="str">
        <f t="shared" si="2"/>
        <v>aETL</v>
      </c>
      <c r="E39" s="129" t="str">
        <f>Parameter!K30</f>
        <v>Samsung SDI</v>
      </c>
      <c r="F39" s="311">
        <f t="shared" si="4"/>
        <v>0</v>
      </c>
      <c r="G39" s="311">
        <f t="shared" si="4"/>
        <v>0</v>
      </c>
      <c r="H39" s="311">
        <f t="shared" si="4"/>
        <v>0</v>
      </c>
      <c r="I39" s="311">
        <f t="shared" si="4"/>
        <v>0</v>
      </c>
      <c r="J39" s="311">
        <f t="shared" si="4"/>
        <v>0</v>
      </c>
      <c r="K39" s="311">
        <f t="shared" si="4"/>
        <v>0</v>
      </c>
      <c r="L39" s="311">
        <f t="shared" si="4"/>
        <v>0</v>
      </c>
      <c r="M39" s="312">
        <f t="shared" si="4"/>
        <v>0</v>
      </c>
      <c r="Q39"/>
    </row>
    <row r="40" spans="1:17" s="296" customFormat="1" ht="17.55" hidden="1" customHeight="1">
      <c r="A40" s="308"/>
      <c r="C40" s="429" t="str">
        <f t="shared" si="0"/>
        <v>H</v>
      </c>
      <c r="D40" s="130" t="str">
        <f t="shared" si="2"/>
        <v>aETL</v>
      </c>
      <c r="E40" s="129" t="str">
        <f>Parameter!K31</f>
        <v>SFC</v>
      </c>
      <c r="F40" s="311">
        <f t="shared" si="4"/>
        <v>0</v>
      </c>
      <c r="G40" s="311">
        <f t="shared" si="4"/>
        <v>0</v>
      </c>
      <c r="H40" s="311">
        <f t="shared" si="4"/>
        <v>0</v>
      </c>
      <c r="I40" s="311">
        <f t="shared" si="4"/>
        <v>0</v>
      </c>
      <c r="J40" s="311">
        <f t="shared" si="4"/>
        <v>0</v>
      </c>
      <c r="K40" s="311">
        <f t="shared" si="4"/>
        <v>0</v>
      </c>
      <c r="L40" s="311">
        <f t="shared" si="4"/>
        <v>0</v>
      </c>
      <c r="M40" s="312">
        <f t="shared" si="4"/>
        <v>0</v>
      </c>
      <c r="Q40"/>
    </row>
    <row r="41" spans="1:17" s="296" customFormat="1" ht="17.55" hidden="1" customHeight="1">
      <c r="A41" s="308"/>
      <c r="C41" s="429" t="str">
        <f t="shared" si="0"/>
        <v>H</v>
      </c>
      <c r="D41" s="130" t="str">
        <f t="shared" si="2"/>
        <v>aETL</v>
      </c>
      <c r="E41" s="129" t="str">
        <f>Parameter!K32</f>
        <v>SK JNC</v>
      </c>
      <c r="F41" s="311">
        <f t="shared" si="4"/>
        <v>0</v>
      </c>
      <c r="G41" s="311">
        <f t="shared" si="4"/>
        <v>0</v>
      </c>
      <c r="H41" s="311">
        <f t="shared" si="4"/>
        <v>0</v>
      </c>
      <c r="I41" s="311">
        <f t="shared" si="4"/>
        <v>0</v>
      </c>
      <c r="J41" s="311">
        <f t="shared" si="4"/>
        <v>0</v>
      </c>
      <c r="K41" s="311">
        <f t="shared" si="4"/>
        <v>0</v>
      </c>
      <c r="L41" s="311">
        <f t="shared" si="4"/>
        <v>0</v>
      </c>
      <c r="M41" s="312">
        <f t="shared" si="4"/>
        <v>0</v>
      </c>
      <c r="Q41"/>
    </row>
    <row r="42" spans="1:17" s="296" customFormat="1" ht="17.55" hidden="1" customHeight="1">
      <c r="A42" s="308"/>
      <c r="C42" s="429" t="str">
        <f t="shared" si="0"/>
        <v>H</v>
      </c>
      <c r="D42" s="130" t="str">
        <f t="shared" si="2"/>
        <v>aETL</v>
      </c>
      <c r="E42" s="129" t="str">
        <f>Parameter!K33</f>
        <v>Solus AM</v>
      </c>
      <c r="F42" s="311">
        <f t="shared" si="4"/>
        <v>0</v>
      </c>
      <c r="G42" s="311">
        <f t="shared" si="4"/>
        <v>0</v>
      </c>
      <c r="H42" s="311">
        <f t="shared" si="4"/>
        <v>0</v>
      </c>
      <c r="I42" s="311">
        <f t="shared" si="4"/>
        <v>0</v>
      </c>
      <c r="J42" s="311">
        <f t="shared" si="4"/>
        <v>0</v>
      </c>
      <c r="K42" s="311">
        <f t="shared" si="4"/>
        <v>0</v>
      </c>
      <c r="L42" s="311">
        <f t="shared" si="4"/>
        <v>0</v>
      </c>
      <c r="M42" s="312">
        <f t="shared" si="4"/>
        <v>0</v>
      </c>
      <c r="Q42"/>
    </row>
    <row r="43" spans="1:17" s="296" customFormat="1" ht="17.55" hidden="1" customHeight="1">
      <c r="A43" s="308"/>
      <c r="C43" s="429" t="str">
        <f t="shared" si="0"/>
        <v>H</v>
      </c>
      <c r="D43" s="130" t="str">
        <f t="shared" si="2"/>
        <v>aETL</v>
      </c>
      <c r="E43" s="129">
        <f>Parameter!K49</f>
        <v>0</v>
      </c>
      <c r="F43" s="311">
        <f t="shared" si="4"/>
        <v>0</v>
      </c>
      <c r="G43" s="311">
        <f t="shared" si="4"/>
        <v>0</v>
      </c>
      <c r="H43" s="311">
        <f t="shared" si="4"/>
        <v>0</v>
      </c>
      <c r="I43" s="311">
        <f t="shared" si="4"/>
        <v>0</v>
      </c>
      <c r="J43" s="311">
        <f t="shared" si="4"/>
        <v>0</v>
      </c>
      <c r="K43" s="311">
        <f t="shared" si="4"/>
        <v>0</v>
      </c>
      <c r="L43" s="311">
        <f t="shared" si="4"/>
        <v>0</v>
      </c>
      <c r="M43" s="312">
        <f t="shared" si="4"/>
        <v>0</v>
      </c>
      <c r="Q43"/>
    </row>
    <row r="44" spans="1:17" s="296" customFormat="1" ht="17.55" hidden="1" customHeight="1">
      <c r="A44" s="308"/>
      <c r="C44" s="429" t="str">
        <f t="shared" si="0"/>
        <v>H</v>
      </c>
      <c r="D44" s="130" t="str">
        <f t="shared" si="2"/>
        <v>aETL</v>
      </c>
      <c r="E44" s="129">
        <f>Parameter!K50</f>
        <v>0</v>
      </c>
      <c r="F44" s="311">
        <f t="shared" si="4"/>
        <v>0</v>
      </c>
      <c r="G44" s="311">
        <f t="shared" si="4"/>
        <v>0</v>
      </c>
      <c r="H44" s="311">
        <f t="shared" si="4"/>
        <v>0</v>
      </c>
      <c r="I44" s="311">
        <f t="shared" si="4"/>
        <v>0</v>
      </c>
      <c r="J44" s="311">
        <f t="shared" si="4"/>
        <v>0</v>
      </c>
      <c r="K44" s="311">
        <f t="shared" si="4"/>
        <v>0</v>
      </c>
      <c r="L44" s="311">
        <f t="shared" si="4"/>
        <v>0</v>
      </c>
      <c r="M44" s="312">
        <f t="shared" si="4"/>
        <v>0</v>
      </c>
      <c r="Q44"/>
    </row>
    <row r="45" spans="1:17" s="296" customFormat="1" ht="17.55" hidden="1" customHeight="1">
      <c r="A45" s="308"/>
      <c r="C45" s="429" t="str">
        <f t="shared" si="0"/>
        <v>H</v>
      </c>
      <c r="D45" s="130" t="str">
        <f t="shared" si="2"/>
        <v>aETL</v>
      </c>
      <c r="E45" s="129">
        <f>Parameter!K51</f>
        <v>0</v>
      </c>
      <c r="F45" s="311">
        <f t="shared" si="4"/>
        <v>0</v>
      </c>
      <c r="G45" s="311">
        <f t="shared" si="4"/>
        <v>0</v>
      </c>
      <c r="H45" s="311">
        <f t="shared" si="4"/>
        <v>0</v>
      </c>
      <c r="I45" s="311">
        <f t="shared" si="4"/>
        <v>0</v>
      </c>
      <c r="J45" s="311">
        <f t="shared" si="4"/>
        <v>0</v>
      </c>
      <c r="K45" s="311">
        <f t="shared" si="4"/>
        <v>0</v>
      </c>
      <c r="L45" s="311">
        <f t="shared" si="4"/>
        <v>0</v>
      </c>
      <c r="M45" s="312">
        <f t="shared" si="4"/>
        <v>0</v>
      </c>
      <c r="Q45"/>
    </row>
    <row r="46" spans="1:17" s="296" customFormat="1" ht="17.55" hidden="1" customHeight="1">
      <c r="A46" s="308"/>
      <c r="C46" s="429" t="str">
        <f t="shared" si="0"/>
        <v>H</v>
      </c>
      <c r="D46" s="130" t="str">
        <f t="shared" si="2"/>
        <v>aETL</v>
      </c>
      <c r="E46" s="129">
        <f>Parameter!K52</f>
        <v>0</v>
      </c>
      <c r="F46" s="311">
        <f t="shared" ref="F46:M55" si="5">SUMIFS(Share, Y, F$15, Config, $E$4, P, $E$8, LType, $D46, MSup, $E46)</f>
        <v>0</v>
      </c>
      <c r="G46" s="311">
        <f t="shared" si="5"/>
        <v>0</v>
      </c>
      <c r="H46" s="311">
        <f t="shared" si="5"/>
        <v>0</v>
      </c>
      <c r="I46" s="311">
        <f t="shared" si="5"/>
        <v>0</v>
      </c>
      <c r="J46" s="311">
        <f t="shared" si="5"/>
        <v>0</v>
      </c>
      <c r="K46" s="311">
        <f t="shared" si="5"/>
        <v>0</v>
      </c>
      <c r="L46" s="311">
        <f t="shared" si="5"/>
        <v>0</v>
      </c>
      <c r="M46" s="312">
        <f t="shared" si="5"/>
        <v>0</v>
      </c>
      <c r="Q46"/>
    </row>
    <row r="47" spans="1:17" s="296" customFormat="1" ht="17.55" hidden="1" customHeight="1">
      <c r="A47" s="308"/>
      <c r="C47" s="429" t="str">
        <f t="shared" si="0"/>
        <v>H</v>
      </c>
      <c r="D47" s="130" t="str">
        <f t="shared" si="2"/>
        <v>aETL</v>
      </c>
      <c r="E47" s="129">
        <f>Parameter!K53</f>
        <v>0</v>
      </c>
      <c r="F47" s="311">
        <f t="shared" si="5"/>
        <v>0</v>
      </c>
      <c r="G47" s="311">
        <f t="shared" si="5"/>
        <v>0</v>
      </c>
      <c r="H47" s="311">
        <f t="shared" si="5"/>
        <v>0</v>
      </c>
      <c r="I47" s="311">
        <f t="shared" si="5"/>
        <v>0</v>
      </c>
      <c r="J47" s="311">
        <f t="shared" si="5"/>
        <v>0</v>
      </c>
      <c r="K47" s="311">
        <f t="shared" si="5"/>
        <v>0</v>
      </c>
      <c r="L47" s="311">
        <f t="shared" si="5"/>
        <v>0</v>
      </c>
      <c r="M47" s="312">
        <f t="shared" si="5"/>
        <v>0</v>
      </c>
      <c r="Q47"/>
    </row>
    <row r="48" spans="1:17" s="296" customFormat="1" ht="17.55" hidden="1" customHeight="1">
      <c r="A48" s="308"/>
      <c r="C48" s="429" t="str">
        <f t="shared" si="0"/>
        <v>H</v>
      </c>
      <c r="D48" s="130" t="str">
        <f t="shared" si="2"/>
        <v>aETL</v>
      </c>
      <c r="E48" s="129">
        <f>Parameter!K54</f>
        <v>0</v>
      </c>
      <c r="F48" s="311">
        <f t="shared" si="5"/>
        <v>0</v>
      </c>
      <c r="G48" s="311">
        <f t="shared" si="5"/>
        <v>0</v>
      </c>
      <c r="H48" s="311">
        <f t="shared" si="5"/>
        <v>0</v>
      </c>
      <c r="I48" s="311">
        <f t="shared" si="5"/>
        <v>0</v>
      </c>
      <c r="J48" s="311">
        <f t="shared" si="5"/>
        <v>0</v>
      </c>
      <c r="K48" s="311">
        <f t="shared" si="5"/>
        <v>0</v>
      </c>
      <c r="L48" s="311">
        <f t="shared" si="5"/>
        <v>0</v>
      </c>
      <c r="M48" s="312">
        <f t="shared" si="5"/>
        <v>0</v>
      </c>
      <c r="Q48"/>
    </row>
    <row r="49" spans="1:17" s="296" customFormat="1" ht="17.55" hidden="1" customHeight="1">
      <c r="A49" s="308"/>
      <c r="C49" s="429" t="str">
        <f t="shared" si="0"/>
        <v>H</v>
      </c>
      <c r="D49" s="130" t="str">
        <f t="shared" si="2"/>
        <v>aETL</v>
      </c>
      <c r="E49" s="129">
        <f>Parameter!K55</f>
        <v>0</v>
      </c>
      <c r="F49" s="311">
        <f t="shared" si="5"/>
        <v>0</v>
      </c>
      <c r="G49" s="311">
        <f t="shared" si="5"/>
        <v>0</v>
      </c>
      <c r="H49" s="311">
        <f t="shared" si="5"/>
        <v>0</v>
      </c>
      <c r="I49" s="311">
        <f t="shared" si="5"/>
        <v>0</v>
      </c>
      <c r="J49" s="311">
        <f t="shared" si="5"/>
        <v>0</v>
      </c>
      <c r="K49" s="311">
        <f t="shared" si="5"/>
        <v>0</v>
      </c>
      <c r="L49" s="311">
        <f t="shared" si="5"/>
        <v>0</v>
      </c>
      <c r="M49" s="312">
        <f t="shared" si="5"/>
        <v>0</v>
      </c>
      <c r="Q49"/>
    </row>
    <row r="50" spans="1:17" s="296" customFormat="1" ht="17.55" hidden="1" customHeight="1">
      <c r="A50" s="308"/>
      <c r="C50" s="429" t="str">
        <f t="shared" si="0"/>
        <v>H</v>
      </c>
      <c r="D50" s="130" t="str">
        <f>$D39</f>
        <v>aETL</v>
      </c>
      <c r="E50" s="129" t="str">
        <f>Parameter!K56</f>
        <v>Unknown</v>
      </c>
      <c r="F50" s="311">
        <f t="shared" si="5"/>
        <v>0</v>
      </c>
      <c r="G50" s="311">
        <f t="shared" si="5"/>
        <v>0</v>
      </c>
      <c r="H50" s="311">
        <f t="shared" si="5"/>
        <v>0</v>
      </c>
      <c r="I50" s="311">
        <f t="shared" si="5"/>
        <v>0</v>
      </c>
      <c r="J50" s="311">
        <f t="shared" si="5"/>
        <v>0</v>
      </c>
      <c r="K50" s="311">
        <f t="shared" si="5"/>
        <v>0</v>
      </c>
      <c r="L50" s="311">
        <f t="shared" si="5"/>
        <v>0</v>
      </c>
      <c r="M50" s="312">
        <f t="shared" si="5"/>
        <v>0</v>
      </c>
      <c r="Q50"/>
    </row>
    <row r="51" spans="1:17" s="296" customFormat="1" ht="17.55" hidden="1" customHeight="1">
      <c r="A51" s="308"/>
      <c r="C51" s="429" t="str">
        <f t="shared" si="0"/>
        <v>H</v>
      </c>
      <c r="D51" s="130" t="str">
        <f>Parameter!G63</f>
        <v>B_Dopant</v>
      </c>
      <c r="E51" s="129" t="str">
        <f t="shared" ref="E51:E74" si="6">E16</f>
        <v>Aglaia Tech</v>
      </c>
      <c r="F51" s="311">
        <f t="shared" si="5"/>
        <v>0</v>
      </c>
      <c r="G51" s="311">
        <f t="shared" si="5"/>
        <v>0</v>
      </c>
      <c r="H51" s="311">
        <f t="shared" si="5"/>
        <v>0</v>
      </c>
      <c r="I51" s="311">
        <f t="shared" si="5"/>
        <v>0</v>
      </c>
      <c r="J51" s="311">
        <f t="shared" si="5"/>
        <v>0</v>
      </c>
      <c r="K51" s="311">
        <f t="shared" si="5"/>
        <v>0</v>
      </c>
      <c r="L51" s="311">
        <f t="shared" si="5"/>
        <v>0</v>
      </c>
      <c r="M51" s="312">
        <f t="shared" si="5"/>
        <v>0</v>
      </c>
      <c r="Q51"/>
    </row>
    <row r="52" spans="1:17" s="296" customFormat="1" ht="17.55" hidden="1" customHeight="1">
      <c r="A52" s="308"/>
      <c r="C52" s="429" t="str">
        <f t="shared" si="0"/>
        <v>H</v>
      </c>
      <c r="D52" s="130" t="str">
        <f t="shared" ref="D52:D85" si="7">$D51</f>
        <v>B_Dopant</v>
      </c>
      <c r="E52" s="129" t="str">
        <f t="shared" si="6"/>
        <v>Bayer</v>
      </c>
      <c r="F52" s="311">
        <f t="shared" si="5"/>
        <v>0</v>
      </c>
      <c r="G52" s="311">
        <f t="shared" si="5"/>
        <v>0</v>
      </c>
      <c r="H52" s="311">
        <f t="shared" si="5"/>
        <v>0</v>
      </c>
      <c r="I52" s="311">
        <f t="shared" si="5"/>
        <v>0</v>
      </c>
      <c r="J52" s="311">
        <f t="shared" si="5"/>
        <v>0</v>
      </c>
      <c r="K52" s="311">
        <f t="shared" si="5"/>
        <v>0</v>
      </c>
      <c r="L52" s="311">
        <f t="shared" si="5"/>
        <v>0</v>
      </c>
      <c r="M52" s="312">
        <f t="shared" si="5"/>
        <v>0</v>
      </c>
      <c r="Q52"/>
    </row>
    <row r="53" spans="1:17" s="296" customFormat="1" ht="17.55" hidden="1" customHeight="1">
      <c r="A53" s="308"/>
      <c r="C53" s="429" t="str">
        <f t="shared" si="0"/>
        <v>H</v>
      </c>
      <c r="D53" s="130" t="str">
        <f t="shared" si="7"/>
        <v>B_Dopant</v>
      </c>
      <c r="E53" s="129" t="str">
        <f t="shared" si="6"/>
        <v>Comet</v>
      </c>
      <c r="F53" s="311">
        <f t="shared" si="5"/>
        <v>0</v>
      </c>
      <c r="G53" s="311">
        <f t="shared" si="5"/>
        <v>0</v>
      </c>
      <c r="H53" s="311">
        <f t="shared" si="5"/>
        <v>0</v>
      </c>
      <c r="I53" s="311">
        <f t="shared" si="5"/>
        <v>0</v>
      </c>
      <c r="J53" s="311">
        <f t="shared" si="5"/>
        <v>0</v>
      </c>
      <c r="K53" s="311">
        <f t="shared" si="5"/>
        <v>0</v>
      </c>
      <c r="L53" s="311">
        <f t="shared" si="5"/>
        <v>0</v>
      </c>
      <c r="M53" s="312">
        <f t="shared" si="5"/>
        <v>0</v>
      </c>
      <c r="Q53"/>
    </row>
    <row r="54" spans="1:17" s="296" customFormat="1" ht="17.55" hidden="1" customHeight="1">
      <c r="A54" s="308"/>
      <c r="C54" s="429" t="str">
        <f t="shared" si="0"/>
        <v>H</v>
      </c>
      <c r="D54" s="130" t="str">
        <f t="shared" si="7"/>
        <v>B_Dopant</v>
      </c>
      <c r="E54" s="129" t="str">
        <f t="shared" si="6"/>
        <v>Dongjin Semichem</v>
      </c>
      <c r="F54" s="311">
        <f t="shared" si="5"/>
        <v>0</v>
      </c>
      <c r="G54" s="311">
        <f t="shared" si="5"/>
        <v>0</v>
      </c>
      <c r="H54" s="311">
        <f t="shared" si="5"/>
        <v>0</v>
      </c>
      <c r="I54" s="311">
        <f t="shared" si="5"/>
        <v>0</v>
      </c>
      <c r="J54" s="311">
        <f t="shared" si="5"/>
        <v>0</v>
      </c>
      <c r="K54" s="311">
        <f t="shared" si="5"/>
        <v>0</v>
      </c>
      <c r="L54" s="311">
        <f t="shared" si="5"/>
        <v>0</v>
      </c>
      <c r="M54" s="312">
        <f t="shared" si="5"/>
        <v>0</v>
      </c>
      <c r="Q54"/>
    </row>
    <row r="55" spans="1:17" s="296" customFormat="1" ht="17.55" hidden="1" customHeight="1">
      <c r="A55" s="308"/>
      <c r="C55" s="429" t="str">
        <f t="shared" si="0"/>
        <v>H</v>
      </c>
      <c r="D55" s="130" t="str">
        <f t="shared" si="7"/>
        <v>B_Dopant</v>
      </c>
      <c r="E55" s="129" t="str">
        <f t="shared" si="6"/>
        <v>Duksan Neolux</v>
      </c>
      <c r="F55" s="311">
        <f t="shared" si="5"/>
        <v>0</v>
      </c>
      <c r="G55" s="311">
        <f t="shared" si="5"/>
        <v>0</v>
      </c>
      <c r="H55" s="311">
        <f t="shared" si="5"/>
        <v>0</v>
      </c>
      <c r="I55" s="311">
        <f t="shared" si="5"/>
        <v>0</v>
      </c>
      <c r="J55" s="311">
        <f t="shared" si="5"/>
        <v>0</v>
      </c>
      <c r="K55" s="311">
        <f t="shared" si="5"/>
        <v>0</v>
      </c>
      <c r="L55" s="311">
        <f t="shared" si="5"/>
        <v>0</v>
      </c>
      <c r="M55" s="312">
        <f t="shared" si="5"/>
        <v>0</v>
      </c>
      <c r="Q55"/>
    </row>
    <row r="56" spans="1:17" s="296" customFormat="1" ht="17.55" hidden="1" customHeight="1">
      <c r="A56" s="308"/>
      <c r="C56" s="429" t="str">
        <f t="shared" si="0"/>
        <v>H</v>
      </c>
      <c r="D56" s="130" t="str">
        <f t="shared" si="7"/>
        <v>B_Dopant</v>
      </c>
      <c r="E56" s="129" t="str">
        <f t="shared" si="6"/>
        <v>DuPont</v>
      </c>
      <c r="F56" s="311">
        <f t="shared" ref="F56:M65" si="8">SUMIFS(Share, Y, F$15, Config, $E$4, P, $E$8, LType, $D56, MSup, $E56)</f>
        <v>0</v>
      </c>
      <c r="G56" s="311">
        <f t="shared" si="8"/>
        <v>0</v>
      </c>
      <c r="H56" s="311">
        <f t="shared" si="8"/>
        <v>0</v>
      </c>
      <c r="I56" s="311">
        <f t="shared" si="8"/>
        <v>0</v>
      </c>
      <c r="J56" s="311">
        <f t="shared" si="8"/>
        <v>0</v>
      </c>
      <c r="K56" s="311">
        <f t="shared" si="8"/>
        <v>0</v>
      </c>
      <c r="L56" s="311">
        <f t="shared" si="8"/>
        <v>0</v>
      </c>
      <c r="M56" s="312">
        <f t="shared" si="8"/>
        <v>0</v>
      </c>
      <c r="Q56"/>
    </row>
    <row r="57" spans="1:17" s="296" customFormat="1" ht="17.55" hidden="1" customHeight="1">
      <c r="A57" s="308"/>
      <c r="C57" s="429" t="str">
        <f t="shared" si="0"/>
        <v>H</v>
      </c>
      <c r="D57" s="130" t="str">
        <f t="shared" si="7"/>
        <v>B_Dopant</v>
      </c>
      <c r="E57" s="129" t="str">
        <f t="shared" si="6"/>
        <v>EMT</v>
      </c>
      <c r="F57" s="311">
        <f t="shared" si="8"/>
        <v>0</v>
      </c>
      <c r="G57" s="311">
        <f t="shared" si="8"/>
        <v>0</v>
      </c>
      <c r="H57" s="311">
        <f t="shared" si="8"/>
        <v>0</v>
      </c>
      <c r="I57" s="311">
        <f t="shared" si="8"/>
        <v>0</v>
      </c>
      <c r="J57" s="311">
        <f t="shared" si="8"/>
        <v>0</v>
      </c>
      <c r="K57" s="311">
        <f t="shared" si="8"/>
        <v>0</v>
      </c>
      <c r="L57" s="311">
        <f t="shared" si="8"/>
        <v>0</v>
      </c>
      <c r="M57" s="312">
        <f t="shared" si="8"/>
        <v>0</v>
      </c>
      <c r="Q57"/>
    </row>
    <row r="58" spans="1:17" s="296" customFormat="1" ht="17.55" hidden="1" customHeight="1">
      <c r="A58" s="308"/>
      <c r="C58" s="429" t="str">
        <f>IF(SUM(F58:J58)=0, "H", "")</f>
        <v>H</v>
      </c>
      <c r="D58" s="130" t="str">
        <f t="shared" si="7"/>
        <v>B_Dopant</v>
      </c>
      <c r="E58" s="129" t="str">
        <f t="shared" si="6"/>
        <v>Hodogaya</v>
      </c>
      <c r="F58" s="311">
        <f t="shared" si="8"/>
        <v>0</v>
      </c>
      <c r="G58" s="311">
        <f t="shared" si="8"/>
        <v>0</v>
      </c>
      <c r="H58" s="311">
        <f t="shared" si="8"/>
        <v>0</v>
      </c>
      <c r="I58" s="311">
        <f t="shared" si="8"/>
        <v>0</v>
      </c>
      <c r="J58" s="311">
        <f t="shared" si="8"/>
        <v>0</v>
      </c>
      <c r="K58" s="311">
        <f t="shared" si="8"/>
        <v>0</v>
      </c>
      <c r="L58" s="311">
        <f t="shared" si="8"/>
        <v>0</v>
      </c>
      <c r="M58" s="312">
        <f t="shared" si="8"/>
        <v>0</v>
      </c>
      <c r="Q58"/>
    </row>
    <row r="59" spans="1:17" s="296" customFormat="1" ht="17.55" hidden="1" customHeight="1">
      <c r="A59" s="308"/>
      <c r="C59" s="429" t="str">
        <f t="shared" ref="C59:C69" si="9">IF(SUM(F59:M59)=0, "H", "")</f>
        <v>H</v>
      </c>
      <c r="D59" s="130" t="str">
        <f t="shared" si="7"/>
        <v>B_Dopant</v>
      </c>
      <c r="E59" s="129" t="str">
        <f t="shared" si="6"/>
        <v>Hyperion</v>
      </c>
      <c r="F59" s="311">
        <f t="shared" si="8"/>
        <v>0</v>
      </c>
      <c r="G59" s="311">
        <f t="shared" si="8"/>
        <v>0</v>
      </c>
      <c r="H59" s="311">
        <f t="shared" si="8"/>
        <v>0</v>
      </c>
      <c r="I59" s="311">
        <f t="shared" si="8"/>
        <v>0</v>
      </c>
      <c r="J59" s="311">
        <f t="shared" si="8"/>
        <v>0</v>
      </c>
      <c r="K59" s="311">
        <f t="shared" si="8"/>
        <v>0</v>
      </c>
      <c r="L59" s="311">
        <f t="shared" si="8"/>
        <v>0</v>
      </c>
      <c r="M59" s="312">
        <f t="shared" si="8"/>
        <v>0</v>
      </c>
      <c r="Q59"/>
    </row>
    <row r="60" spans="1:17" s="296" customFormat="1" ht="17.55" customHeight="1">
      <c r="A60" s="308"/>
      <c r="C60" s="429" t="str">
        <f t="shared" si="9"/>
        <v/>
      </c>
      <c r="D60" s="130" t="str">
        <f t="shared" si="7"/>
        <v>B_Dopant</v>
      </c>
      <c r="E60" s="129" t="str">
        <f t="shared" si="6"/>
        <v>Idemitsu Kosan</v>
      </c>
      <c r="F60" s="311">
        <f t="shared" si="8"/>
        <v>1</v>
      </c>
      <c r="G60" s="311">
        <f t="shared" si="8"/>
        <v>1</v>
      </c>
      <c r="H60" s="311">
        <f t="shared" si="8"/>
        <v>0</v>
      </c>
      <c r="I60" s="311">
        <f t="shared" si="8"/>
        <v>0</v>
      </c>
      <c r="J60" s="311">
        <f t="shared" si="8"/>
        <v>0</v>
      </c>
      <c r="K60" s="311">
        <f t="shared" si="8"/>
        <v>0</v>
      </c>
      <c r="L60" s="311">
        <f t="shared" si="8"/>
        <v>0</v>
      </c>
      <c r="M60" s="312">
        <f t="shared" si="8"/>
        <v>0</v>
      </c>
      <c r="Q60"/>
    </row>
    <row r="61" spans="1:17" s="296" customFormat="1" ht="17.55" hidden="1" customHeight="1">
      <c r="A61" s="308"/>
      <c r="C61" s="429" t="str">
        <f t="shared" si="9"/>
        <v>H</v>
      </c>
      <c r="D61" s="130" t="str">
        <f t="shared" si="7"/>
        <v>B_Dopant</v>
      </c>
      <c r="E61" s="129" t="str">
        <f t="shared" si="6"/>
        <v>Jilin OLED</v>
      </c>
      <c r="F61" s="311">
        <f t="shared" si="8"/>
        <v>0</v>
      </c>
      <c r="G61" s="311">
        <f t="shared" si="8"/>
        <v>0</v>
      </c>
      <c r="H61" s="311">
        <f t="shared" si="8"/>
        <v>0</v>
      </c>
      <c r="I61" s="311">
        <f t="shared" si="8"/>
        <v>0</v>
      </c>
      <c r="J61" s="311">
        <f t="shared" si="8"/>
        <v>0</v>
      </c>
      <c r="K61" s="311">
        <f t="shared" si="8"/>
        <v>0</v>
      </c>
      <c r="L61" s="311">
        <f t="shared" si="8"/>
        <v>0</v>
      </c>
      <c r="M61" s="312">
        <f t="shared" si="8"/>
        <v>0</v>
      </c>
      <c r="Q61"/>
    </row>
    <row r="62" spans="1:17" s="296" customFormat="1" ht="17.55" hidden="1" customHeight="1">
      <c r="A62" s="308"/>
      <c r="C62" s="429" t="str">
        <f t="shared" si="9"/>
        <v>H</v>
      </c>
      <c r="D62" s="130" t="str">
        <f t="shared" si="7"/>
        <v>B_Dopant</v>
      </c>
      <c r="E62" s="129" t="str">
        <f t="shared" si="6"/>
        <v>Jinwoong</v>
      </c>
      <c r="F62" s="311">
        <f t="shared" si="8"/>
        <v>0</v>
      </c>
      <c r="G62" s="311">
        <f t="shared" si="8"/>
        <v>0</v>
      </c>
      <c r="H62" s="311">
        <f t="shared" si="8"/>
        <v>0</v>
      </c>
      <c r="I62" s="311">
        <f t="shared" si="8"/>
        <v>0</v>
      </c>
      <c r="J62" s="311">
        <f t="shared" si="8"/>
        <v>0</v>
      </c>
      <c r="K62" s="311">
        <f t="shared" si="8"/>
        <v>0</v>
      </c>
      <c r="L62" s="311">
        <f t="shared" si="8"/>
        <v>0</v>
      </c>
      <c r="M62" s="312">
        <f t="shared" si="8"/>
        <v>0</v>
      </c>
      <c r="Q62"/>
    </row>
    <row r="63" spans="1:17" s="296" customFormat="1" ht="17.55" hidden="1" customHeight="1">
      <c r="A63" s="308"/>
      <c r="C63" s="429" t="str">
        <f t="shared" si="9"/>
        <v>H</v>
      </c>
      <c r="D63" s="130" t="str">
        <f t="shared" si="7"/>
        <v>B_Dopant</v>
      </c>
      <c r="E63" s="129" t="str">
        <f t="shared" si="6"/>
        <v>LG Chem</v>
      </c>
      <c r="F63" s="311">
        <f t="shared" si="8"/>
        <v>0</v>
      </c>
      <c r="G63" s="311">
        <f t="shared" si="8"/>
        <v>0</v>
      </c>
      <c r="H63" s="311">
        <f t="shared" si="8"/>
        <v>0</v>
      </c>
      <c r="I63" s="311">
        <f t="shared" si="8"/>
        <v>0</v>
      </c>
      <c r="J63" s="311">
        <f t="shared" si="8"/>
        <v>0</v>
      </c>
      <c r="K63" s="311">
        <f t="shared" si="8"/>
        <v>0</v>
      </c>
      <c r="L63" s="311">
        <f t="shared" si="8"/>
        <v>0</v>
      </c>
      <c r="M63" s="312">
        <f t="shared" si="8"/>
        <v>0</v>
      </c>
      <c r="Q63"/>
    </row>
    <row r="64" spans="1:17" s="296" customFormat="1" ht="17.55" hidden="1" customHeight="1">
      <c r="A64" s="308"/>
      <c r="C64" s="429" t="str">
        <f t="shared" si="9"/>
        <v>H</v>
      </c>
      <c r="D64" s="130" t="str">
        <f t="shared" si="7"/>
        <v>B_Dopant</v>
      </c>
      <c r="E64" s="129" t="str">
        <f t="shared" si="6"/>
        <v>LT Materials</v>
      </c>
      <c r="F64" s="311">
        <f t="shared" si="8"/>
        <v>0</v>
      </c>
      <c r="G64" s="311">
        <f t="shared" si="8"/>
        <v>0</v>
      </c>
      <c r="H64" s="311">
        <f t="shared" si="8"/>
        <v>0</v>
      </c>
      <c r="I64" s="311">
        <f t="shared" si="8"/>
        <v>0</v>
      </c>
      <c r="J64" s="311">
        <f t="shared" si="8"/>
        <v>0</v>
      </c>
      <c r="K64" s="311">
        <f t="shared" si="8"/>
        <v>0</v>
      </c>
      <c r="L64" s="311">
        <f t="shared" si="8"/>
        <v>0</v>
      </c>
      <c r="M64" s="312">
        <f t="shared" si="8"/>
        <v>0</v>
      </c>
      <c r="Q64"/>
    </row>
    <row r="65" spans="1:17" s="296" customFormat="1" ht="17.55" hidden="1" customHeight="1">
      <c r="A65" s="308"/>
      <c r="C65" s="429" t="str">
        <f t="shared" si="9"/>
        <v>H</v>
      </c>
      <c r="D65" s="130" t="str">
        <f t="shared" si="7"/>
        <v>B_Dopant</v>
      </c>
      <c r="E65" s="129" t="str">
        <f t="shared" si="6"/>
        <v>LT Metal</v>
      </c>
      <c r="F65" s="311">
        <f t="shared" si="8"/>
        <v>0</v>
      </c>
      <c r="G65" s="311">
        <f t="shared" si="8"/>
        <v>0</v>
      </c>
      <c r="H65" s="311">
        <f t="shared" si="8"/>
        <v>0</v>
      </c>
      <c r="I65" s="311">
        <f t="shared" si="8"/>
        <v>0</v>
      </c>
      <c r="J65" s="311">
        <f t="shared" si="8"/>
        <v>0</v>
      </c>
      <c r="K65" s="311">
        <f t="shared" si="8"/>
        <v>0</v>
      </c>
      <c r="L65" s="311">
        <f t="shared" si="8"/>
        <v>0</v>
      </c>
      <c r="M65" s="312">
        <f t="shared" si="8"/>
        <v>0</v>
      </c>
      <c r="Q65"/>
    </row>
    <row r="66" spans="1:17" s="296" customFormat="1" ht="17.55" hidden="1" customHeight="1">
      <c r="A66" s="308"/>
      <c r="C66" s="429" t="str">
        <f t="shared" si="9"/>
        <v>H</v>
      </c>
      <c r="D66" s="130" t="str">
        <f t="shared" si="7"/>
        <v>B_Dopant</v>
      </c>
      <c r="E66" s="129" t="str">
        <f t="shared" si="6"/>
        <v>LTOM</v>
      </c>
      <c r="F66" s="311">
        <f t="shared" ref="F66:M75" si="10">SUMIFS(Share, Y, F$15, Config, $E$4, P, $E$8, LType, $D66, MSup, $E66)</f>
        <v>0</v>
      </c>
      <c r="G66" s="311">
        <f t="shared" si="10"/>
        <v>0</v>
      </c>
      <c r="H66" s="311">
        <f t="shared" si="10"/>
        <v>0</v>
      </c>
      <c r="I66" s="311">
        <f t="shared" si="10"/>
        <v>0</v>
      </c>
      <c r="J66" s="311">
        <f t="shared" si="10"/>
        <v>0</v>
      </c>
      <c r="K66" s="311">
        <f t="shared" si="10"/>
        <v>0</v>
      </c>
      <c r="L66" s="311">
        <f t="shared" si="10"/>
        <v>0</v>
      </c>
      <c r="M66" s="312">
        <f t="shared" si="10"/>
        <v>0</v>
      </c>
      <c r="Q66"/>
    </row>
    <row r="67" spans="1:17" s="296" customFormat="1" ht="17.55" hidden="1" customHeight="1">
      <c r="A67" s="308"/>
      <c r="C67" s="429" t="str">
        <f t="shared" si="9"/>
        <v>H</v>
      </c>
      <c r="D67" s="130" t="str">
        <f t="shared" si="7"/>
        <v>B_Dopant</v>
      </c>
      <c r="E67" s="129" t="str">
        <f t="shared" si="6"/>
        <v>Lumilan</v>
      </c>
      <c r="F67" s="311">
        <f t="shared" si="10"/>
        <v>0</v>
      </c>
      <c r="G67" s="311">
        <f t="shared" si="10"/>
        <v>0</v>
      </c>
      <c r="H67" s="311">
        <f t="shared" si="10"/>
        <v>0</v>
      </c>
      <c r="I67" s="311">
        <f t="shared" si="10"/>
        <v>0</v>
      </c>
      <c r="J67" s="311">
        <f t="shared" si="10"/>
        <v>0</v>
      </c>
      <c r="K67" s="311">
        <f t="shared" si="10"/>
        <v>0</v>
      </c>
      <c r="L67" s="311">
        <f t="shared" si="10"/>
        <v>0</v>
      </c>
      <c r="M67" s="312">
        <f t="shared" si="10"/>
        <v>0</v>
      </c>
      <c r="Q67"/>
    </row>
    <row r="68" spans="1:17" s="296" customFormat="1" ht="17.55" hidden="1" customHeight="1">
      <c r="A68" s="308"/>
      <c r="C68" s="429" t="str">
        <f t="shared" si="9"/>
        <v>H</v>
      </c>
      <c r="D68" s="130" t="str">
        <f t="shared" si="7"/>
        <v>B_Dopant</v>
      </c>
      <c r="E68" s="129" t="str">
        <f t="shared" si="6"/>
        <v>Materion</v>
      </c>
      <c r="F68" s="311">
        <f t="shared" si="10"/>
        <v>0</v>
      </c>
      <c r="G68" s="311">
        <f t="shared" si="10"/>
        <v>0</v>
      </c>
      <c r="H68" s="311">
        <f t="shared" si="10"/>
        <v>0</v>
      </c>
      <c r="I68" s="311">
        <f t="shared" si="10"/>
        <v>0</v>
      </c>
      <c r="J68" s="311">
        <f t="shared" si="10"/>
        <v>0</v>
      </c>
      <c r="K68" s="311">
        <f t="shared" si="10"/>
        <v>0</v>
      </c>
      <c r="L68" s="311">
        <f t="shared" si="10"/>
        <v>0</v>
      </c>
      <c r="M68" s="312">
        <f t="shared" si="10"/>
        <v>0</v>
      </c>
      <c r="Q68"/>
    </row>
    <row r="69" spans="1:17" s="296" customFormat="1" ht="17.55" hidden="1" customHeight="1">
      <c r="A69" s="308"/>
      <c r="C69" s="429" t="str">
        <f t="shared" si="9"/>
        <v>H</v>
      </c>
      <c r="D69" s="130" t="str">
        <f t="shared" si="7"/>
        <v>B_Dopant</v>
      </c>
      <c r="E69" s="129" t="str">
        <f t="shared" si="6"/>
        <v>Merck</v>
      </c>
      <c r="F69" s="311">
        <f t="shared" si="10"/>
        <v>0</v>
      </c>
      <c r="G69" s="311">
        <f t="shared" si="10"/>
        <v>0</v>
      </c>
      <c r="H69" s="311">
        <f t="shared" si="10"/>
        <v>0</v>
      </c>
      <c r="I69" s="311">
        <f t="shared" si="10"/>
        <v>0</v>
      </c>
      <c r="J69" s="311">
        <f t="shared" si="10"/>
        <v>0</v>
      </c>
      <c r="K69" s="311">
        <f t="shared" si="10"/>
        <v>0</v>
      </c>
      <c r="L69" s="311">
        <f t="shared" si="10"/>
        <v>0</v>
      </c>
      <c r="M69" s="312">
        <f t="shared" si="10"/>
        <v>0</v>
      </c>
      <c r="Q69"/>
    </row>
    <row r="70" spans="1:17" s="296" customFormat="1" ht="17.55" hidden="1" customHeight="1">
      <c r="A70" s="308"/>
      <c r="C70" s="429" t="str">
        <f>IF(SUM(F70:J70)=0, "H", "")</f>
        <v>H</v>
      </c>
      <c r="D70" s="130" t="str">
        <f t="shared" si="7"/>
        <v>B_Dopant</v>
      </c>
      <c r="E70" s="129" t="str">
        <f t="shared" si="6"/>
        <v>Nisso</v>
      </c>
      <c r="F70" s="311">
        <f t="shared" si="10"/>
        <v>0</v>
      </c>
      <c r="G70" s="311">
        <f t="shared" si="10"/>
        <v>0</v>
      </c>
      <c r="H70" s="311">
        <f t="shared" si="10"/>
        <v>0</v>
      </c>
      <c r="I70" s="311">
        <f t="shared" si="10"/>
        <v>0</v>
      </c>
      <c r="J70" s="311">
        <f t="shared" si="10"/>
        <v>0</v>
      </c>
      <c r="K70" s="311">
        <f t="shared" si="10"/>
        <v>0</v>
      </c>
      <c r="L70" s="311">
        <f t="shared" si="10"/>
        <v>0</v>
      </c>
      <c r="M70" s="312">
        <f t="shared" si="10"/>
        <v>0</v>
      </c>
      <c r="Q70"/>
    </row>
    <row r="71" spans="1:17" s="296" customFormat="1" ht="17.55" customHeight="1">
      <c r="A71" s="308"/>
      <c r="C71" s="429" t="str">
        <f t="shared" ref="C71:C78" si="11">IF(SUM(F71:J82)=0, "H", "")</f>
        <v/>
      </c>
      <c r="D71" s="130" t="str">
        <f t="shared" si="7"/>
        <v>B_Dopant</v>
      </c>
      <c r="E71" s="129" t="str">
        <f t="shared" si="6"/>
        <v>Novaled</v>
      </c>
      <c r="F71" s="311">
        <f t="shared" si="10"/>
        <v>0</v>
      </c>
      <c r="G71" s="311">
        <f t="shared" si="10"/>
        <v>0</v>
      </c>
      <c r="H71" s="311">
        <f t="shared" si="10"/>
        <v>0</v>
      </c>
      <c r="I71" s="311">
        <f t="shared" si="10"/>
        <v>0</v>
      </c>
      <c r="J71" s="311">
        <f t="shared" si="10"/>
        <v>0</v>
      </c>
      <c r="K71" s="311">
        <f t="shared" si="10"/>
        <v>0</v>
      </c>
      <c r="L71" s="311">
        <f t="shared" si="10"/>
        <v>0</v>
      </c>
      <c r="M71" s="312">
        <f t="shared" si="10"/>
        <v>0</v>
      </c>
      <c r="Q71"/>
    </row>
    <row r="72" spans="1:17" s="296" customFormat="1" ht="17.55" customHeight="1">
      <c r="A72" s="308"/>
      <c r="C72" s="429" t="str">
        <f t="shared" si="11"/>
        <v/>
      </c>
      <c r="D72" s="130" t="str">
        <f t="shared" si="7"/>
        <v>B_Dopant</v>
      </c>
      <c r="E72" s="129" t="str">
        <f t="shared" si="6"/>
        <v>NSCC</v>
      </c>
      <c r="F72" s="311">
        <f t="shared" si="10"/>
        <v>0</v>
      </c>
      <c r="G72" s="311">
        <f t="shared" si="10"/>
        <v>0</v>
      </c>
      <c r="H72" s="311">
        <f t="shared" si="10"/>
        <v>0</v>
      </c>
      <c r="I72" s="311">
        <f t="shared" si="10"/>
        <v>0</v>
      </c>
      <c r="J72" s="311">
        <f t="shared" si="10"/>
        <v>0</v>
      </c>
      <c r="K72" s="311">
        <f t="shared" si="10"/>
        <v>0</v>
      </c>
      <c r="L72" s="311">
        <f t="shared" si="10"/>
        <v>0</v>
      </c>
      <c r="M72" s="312">
        <f t="shared" si="10"/>
        <v>0</v>
      </c>
      <c r="Q72"/>
    </row>
    <row r="73" spans="1:17" s="296" customFormat="1" ht="17.55" customHeight="1">
      <c r="A73" s="308"/>
      <c r="C73" s="429" t="str">
        <f t="shared" si="11"/>
        <v/>
      </c>
      <c r="D73" s="130" t="str">
        <f t="shared" si="7"/>
        <v>B_Dopant</v>
      </c>
      <c r="E73" s="129" t="str">
        <f t="shared" si="6"/>
        <v>P&amp;H Tech</v>
      </c>
      <c r="F73" s="311">
        <f t="shared" si="10"/>
        <v>0</v>
      </c>
      <c r="G73" s="311">
        <f t="shared" si="10"/>
        <v>0</v>
      </c>
      <c r="H73" s="311">
        <f t="shared" si="10"/>
        <v>0</v>
      </c>
      <c r="I73" s="311">
        <f t="shared" si="10"/>
        <v>0</v>
      </c>
      <c r="J73" s="311">
        <f t="shared" si="10"/>
        <v>0</v>
      </c>
      <c r="K73" s="311">
        <f t="shared" si="10"/>
        <v>0</v>
      </c>
      <c r="L73" s="311">
        <f t="shared" si="10"/>
        <v>0</v>
      </c>
      <c r="M73" s="312">
        <f t="shared" si="10"/>
        <v>0</v>
      </c>
      <c r="Q73"/>
    </row>
    <row r="74" spans="1:17" s="296" customFormat="1" ht="17.55" customHeight="1">
      <c r="A74" s="308"/>
      <c r="C74" s="429" t="str">
        <f t="shared" si="11"/>
        <v/>
      </c>
      <c r="D74" s="130" t="str">
        <f t="shared" si="7"/>
        <v>B_Dopant</v>
      </c>
      <c r="E74" s="129" t="str">
        <f t="shared" si="6"/>
        <v>Samsung SDI</v>
      </c>
      <c r="F74" s="311">
        <f t="shared" si="10"/>
        <v>0</v>
      </c>
      <c r="G74" s="311">
        <f t="shared" si="10"/>
        <v>0</v>
      </c>
      <c r="H74" s="311">
        <f t="shared" si="10"/>
        <v>0</v>
      </c>
      <c r="I74" s="311">
        <f t="shared" si="10"/>
        <v>0</v>
      </c>
      <c r="J74" s="311">
        <f t="shared" si="10"/>
        <v>0</v>
      </c>
      <c r="K74" s="311">
        <f t="shared" si="10"/>
        <v>0</v>
      </c>
      <c r="L74" s="311">
        <f t="shared" si="10"/>
        <v>0</v>
      </c>
      <c r="M74" s="312">
        <f t="shared" si="10"/>
        <v>0</v>
      </c>
      <c r="Q74"/>
    </row>
    <row r="75" spans="1:17" s="296" customFormat="1" ht="17.55" customHeight="1">
      <c r="A75" s="308"/>
      <c r="C75" s="429" t="str">
        <f t="shared" si="11"/>
        <v/>
      </c>
      <c r="D75" s="130" t="str">
        <f t="shared" si="7"/>
        <v>B_Dopant</v>
      </c>
      <c r="E75" s="129" t="str">
        <f t="shared" ref="E75:E85" si="12">E40</f>
        <v>SFC</v>
      </c>
      <c r="F75" s="311">
        <f t="shared" si="10"/>
        <v>0</v>
      </c>
      <c r="G75" s="311">
        <f t="shared" si="10"/>
        <v>0</v>
      </c>
      <c r="H75" s="311">
        <f t="shared" si="10"/>
        <v>0.5</v>
      </c>
      <c r="I75" s="311">
        <f t="shared" si="10"/>
        <v>0.3</v>
      </c>
      <c r="J75" s="311">
        <f t="shared" si="10"/>
        <v>0.15</v>
      </c>
      <c r="K75" s="311">
        <f t="shared" si="10"/>
        <v>0</v>
      </c>
      <c r="L75" s="311">
        <f t="shared" si="10"/>
        <v>0</v>
      </c>
      <c r="M75" s="312">
        <f t="shared" si="10"/>
        <v>0</v>
      </c>
      <c r="Q75"/>
    </row>
    <row r="76" spans="1:17" s="296" customFormat="1" ht="17.55" hidden="1" customHeight="1">
      <c r="A76" s="308"/>
      <c r="C76" s="429" t="str">
        <f t="shared" si="11"/>
        <v>H</v>
      </c>
      <c r="D76" s="130" t="str">
        <f t="shared" si="7"/>
        <v>B_Dopant</v>
      </c>
      <c r="E76" s="129" t="str">
        <f t="shared" si="12"/>
        <v>SK JNC</v>
      </c>
      <c r="F76" s="311">
        <f t="shared" ref="F76:M85" si="13">SUMIFS(Share, Y, F$15, Config, $E$4, P, $E$8, LType, $D76, MSup, $E76)</f>
        <v>0</v>
      </c>
      <c r="G76" s="311">
        <f t="shared" si="13"/>
        <v>0</v>
      </c>
      <c r="H76" s="311">
        <f t="shared" si="13"/>
        <v>0</v>
      </c>
      <c r="I76" s="311">
        <f t="shared" si="13"/>
        <v>0</v>
      </c>
      <c r="J76" s="311">
        <f t="shared" si="13"/>
        <v>0</v>
      </c>
      <c r="K76" s="311">
        <f t="shared" si="13"/>
        <v>0</v>
      </c>
      <c r="L76" s="311">
        <f t="shared" si="13"/>
        <v>0</v>
      </c>
      <c r="M76" s="312">
        <f t="shared" si="13"/>
        <v>0</v>
      </c>
      <c r="Q76"/>
    </row>
    <row r="77" spans="1:17" s="296" customFormat="1" ht="17.55" hidden="1" customHeight="1">
      <c r="A77" s="308"/>
      <c r="C77" s="429" t="str">
        <f t="shared" si="11"/>
        <v>H</v>
      </c>
      <c r="D77" s="130" t="str">
        <f t="shared" si="7"/>
        <v>B_Dopant</v>
      </c>
      <c r="E77" s="129" t="str">
        <f t="shared" si="12"/>
        <v>Solus AM</v>
      </c>
      <c r="F77" s="311">
        <f t="shared" si="13"/>
        <v>0</v>
      </c>
      <c r="G77" s="311">
        <f t="shared" si="13"/>
        <v>0</v>
      </c>
      <c r="H77" s="311">
        <f t="shared" si="13"/>
        <v>0</v>
      </c>
      <c r="I77" s="311">
        <f t="shared" si="13"/>
        <v>0</v>
      </c>
      <c r="J77" s="311">
        <f t="shared" si="13"/>
        <v>0</v>
      </c>
      <c r="K77" s="311">
        <f t="shared" si="13"/>
        <v>0</v>
      </c>
      <c r="L77" s="311">
        <f t="shared" si="13"/>
        <v>0</v>
      </c>
      <c r="M77" s="312">
        <f t="shared" si="13"/>
        <v>0</v>
      </c>
      <c r="Q77"/>
    </row>
    <row r="78" spans="1:17" s="296" customFormat="1" ht="17.55" hidden="1" customHeight="1">
      <c r="A78" s="308"/>
      <c r="C78" s="429" t="str">
        <f t="shared" si="11"/>
        <v>H</v>
      </c>
      <c r="D78" s="130" t="str">
        <f t="shared" si="7"/>
        <v>B_Dopant</v>
      </c>
      <c r="E78" s="129">
        <f t="shared" si="12"/>
        <v>0</v>
      </c>
      <c r="F78" s="311">
        <f t="shared" si="13"/>
        <v>0</v>
      </c>
      <c r="G78" s="311">
        <f t="shared" si="13"/>
        <v>0</v>
      </c>
      <c r="H78" s="311">
        <f t="shared" si="13"/>
        <v>0</v>
      </c>
      <c r="I78" s="311">
        <f t="shared" si="13"/>
        <v>0</v>
      </c>
      <c r="J78" s="311">
        <f t="shared" si="13"/>
        <v>0</v>
      </c>
      <c r="K78" s="311">
        <f t="shared" si="13"/>
        <v>0</v>
      </c>
      <c r="L78" s="311">
        <f t="shared" si="13"/>
        <v>0</v>
      </c>
      <c r="M78" s="312">
        <f t="shared" si="13"/>
        <v>0</v>
      </c>
      <c r="Q78"/>
    </row>
    <row r="79" spans="1:17" s="296" customFormat="1" ht="17.55" hidden="1" customHeight="1">
      <c r="A79" s="308"/>
      <c r="C79" s="429" t="str">
        <f t="shared" ref="C79:C142" si="14">IF(SUM(F79:J79)=0, "H", "")</f>
        <v>H</v>
      </c>
      <c r="D79" s="130" t="str">
        <f t="shared" si="7"/>
        <v>B_Dopant</v>
      </c>
      <c r="E79" s="129">
        <f t="shared" si="12"/>
        <v>0</v>
      </c>
      <c r="F79" s="311">
        <f t="shared" si="13"/>
        <v>0</v>
      </c>
      <c r="G79" s="311">
        <f t="shared" si="13"/>
        <v>0</v>
      </c>
      <c r="H79" s="311">
        <f t="shared" si="13"/>
        <v>0</v>
      </c>
      <c r="I79" s="311">
        <f t="shared" si="13"/>
        <v>0</v>
      </c>
      <c r="J79" s="311">
        <f t="shared" si="13"/>
        <v>0</v>
      </c>
      <c r="K79" s="311">
        <f t="shared" si="13"/>
        <v>0</v>
      </c>
      <c r="L79" s="311">
        <f t="shared" si="13"/>
        <v>0</v>
      </c>
      <c r="M79" s="312">
        <f t="shared" si="13"/>
        <v>0</v>
      </c>
      <c r="Q79"/>
    </row>
    <row r="80" spans="1:17" s="296" customFormat="1" ht="17.55" hidden="1" customHeight="1">
      <c r="A80" s="308"/>
      <c r="C80" s="429" t="str">
        <f t="shared" si="14"/>
        <v>H</v>
      </c>
      <c r="D80" s="130" t="str">
        <f t="shared" si="7"/>
        <v>B_Dopant</v>
      </c>
      <c r="E80" s="129">
        <f t="shared" si="12"/>
        <v>0</v>
      </c>
      <c r="F80" s="311">
        <f t="shared" si="13"/>
        <v>0</v>
      </c>
      <c r="G80" s="311">
        <f t="shared" si="13"/>
        <v>0</v>
      </c>
      <c r="H80" s="311">
        <f t="shared" si="13"/>
        <v>0</v>
      </c>
      <c r="I80" s="311">
        <f t="shared" si="13"/>
        <v>0</v>
      </c>
      <c r="J80" s="311">
        <f t="shared" si="13"/>
        <v>0</v>
      </c>
      <c r="K80" s="311">
        <f t="shared" si="13"/>
        <v>0</v>
      </c>
      <c r="L80" s="311">
        <f t="shared" si="13"/>
        <v>0</v>
      </c>
      <c r="M80" s="312">
        <f t="shared" si="13"/>
        <v>0</v>
      </c>
      <c r="Q80"/>
    </row>
    <row r="81" spans="1:17" s="296" customFormat="1" ht="17.55" hidden="1" customHeight="1">
      <c r="A81" s="308"/>
      <c r="C81" s="429" t="str">
        <f t="shared" si="14"/>
        <v>H</v>
      </c>
      <c r="D81" s="130" t="str">
        <f t="shared" si="7"/>
        <v>B_Dopant</v>
      </c>
      <c r="E81" s="129">
        <f t="shared" si="12"/>
        <v>0</v>
      </c>
      <c r="F81" s="311">
        <f t="shared" si="13"/>
        <v>0</v>
      </c>
      <c r="G81" s="311">
        <f t="shared" si="13"/>
        <v>0</v>
      </c>
      <c r="H81" s="311">
        <f t="shared" si="13"/>
        <v>0</v>
      </c>
      <c r="I81" s="311">
        <f t="shared" si="13"/>
        <v>0</v>
      </c>
      <c r="J81" s="311">
        <f t="shared" si="13"/>
        <v>0</v>
      </c>
      <c r="K81" s="311">
        <f t="shared" si="13"/>
        <v>0</v>
      </c>
      <c r="L81" s="311">
        <f t="shared" si="13"/>
        <v>0</v>
      </c>
      <c r="M81" s="312">
        <f t="shared" si="13"/>
        <v>0</v>
      </c>
      <c r="Q81"/>
    </row>
    <row r="82" spans="1:17" s="296" customFormat="1" ht="17.55" hidden="1" customHeight="1">
      <c r="A82" s="308"/>
      <c r="C82" s="429" t="str">
        <f t="shared" si="14"/>
        <v>H</v>
      </c>
      <c r="D82" s="130" t="str">
        <f t="shared" si="7"/>
        <v>B_Dopant</v>
      </c>
      <c r="E82" s="129">
        <f t="shared" si="12"/>
        <v>0</v>
      </c>
      <c r="F82" s="311">
        <f t="shared" si="13"/>
        <v>0</v>
      </c>
      <c r="G82" s="311">
        <f t="shared" si="13"/>
        <v>0</v>
      </c>
      <c r="H82" s="311">
        <f t="shared" si="13"/>
        <v>0</v>
      </c>
      <c r="I82" s="311">
        <f t="shared" si="13"/>
        <v>0</v>
      </c>
      <c r="J82" s="311">
        <f t="shared" si="13"/>
        <v>0</v>
      </c>
      <c r="K82" s="311">
        <f t="shared" si="13"/>
        <v>0</v>
      </c>
      <c r="L82" s="311">
        <f t="shared" si="13"/>
        <v>0</v>
      </c>
      <c r="M82" s="312">
        <f t="shared" si="13"/>
        <v>0</v>
      </c>
      <c r="Q82"/>
    </row>
    <row r="83" spans="1:17" s="296" customFormat="1" ht="17.55" hidden="1" customHeight="1">
      <c r="A83" s="308"/>
      <c r="C83" s="429" t="str">
        <f t="shared" si="14"/>
        <v>H</v>
      </c>
      <c r="D83" s="130" t="str">
        <f t="shared" si="7"/>
        <v>B_Dopant</v>
      </c>
      <c r="E83" s="129">
        <f t="shared" si="12"/>
        <v>0</v>
      </c>
      <c r="F83" s="311">
        <f t="shared" si="13"/>
        <v>0</v>
      </c>
      <c r="G83" s="311">
        <f t="shared" si="13"/>
        <v>0</v>
      </c>
      <c r="H83" s="311">
        <f t="shared" si="13"/>
        <v>0</v>
      </c>
      <c r="I83" s="311">
        <f t="shared" si="13"/>
        <v>0</v>
      </c>
      <c r="J83" s="311">
        <f t="shared" si="13"/>
        <v>0</v>
      </c>
      <c r="K83" s="311">
        <f t="shared" si="13"/>
        <v>0</v>
      </c>
      <c r="L83" s="311">
        <f t="shared" si="13"/>
        <v>0</v>
      </c>
      <c r="M83" s="312">
        <f t="shared" si="13"/>
        <v>0</v>
      </c>
      <c r="Q83"/>
    </row>
    <row r="84" spans="1:17" s="296" customFormat="1" ht="17.55" hidden="1" customHeight="1">
      <c r="A84" s="308"/>
      <c r="C84" s="429" t="str">
        <f t="shared" si="14"/>
        <v>H</v>
      </c>
      <c r="D84" s="130" t="str">
        <f t="shared" si="7"/>
        <v>B_Dopant</v>
      </c>
      <c r="E84" s="129">
        <f t="shared" si="12"/>
        <v>0</v>
      </c>
      <c r="F84" s="311">
        <f t="shared" si="13"/>
        <v>0</v>
      </c>
      <c r="G84" s="311">
        <f t="shared" si="13"/>
        <v>0</v>
      </c>
      <c r="H84" s="311">
        <f t="shared" si="13"/>
        <v>0</v>
      </c>
      <c r="I84" s="311">
        <f t="shared" si="13"/>
        <v>0</v>
      </c>
      <c r="J84" s="311">
        <f t="shared" si="13"/>
        <v>0</v>
      </c>
      <c r="K84" s="311">
        <f t="shared" si="13"/>
        <v>0</v>
      </c>
      <c r="L84" s="311">
        <f t="shared" si="13"/>
        <v>0</v>
      </c>
      <c r="M84" s="312">
        <f t="shared" si="13"/>
        <v>0</v>
      </c>
      <c r="Q84"/>
    </row>
    <row r="85" spans="1:17" s="296" customFormat="1" ht="17.55" hidden="1" customHeight="1">
      <c r="A85" s="308"/>
      <c r="C85" s="429" t="str">
        <f t="shared" si="14"/>
        <v>H</v>
      </c>
      <c r="D85" s="130" t="str">
        <f t="shared" si="7"/>
        <v>B_Dopant</v>
      </c>
      <c r="E85" s="129" t="str">
        <f t="shared" si="12"/>
        <v>Unknown</v>
      </c>
      <c r="F85" s="311">
        <f t="shared" si="13"/>
        <v>0</v>
      </c>
      <c r="G85" s="311">
        <f t="shared" si="13"/>
        <v>0</v>
      </c>
      <c r="H85" s="311">
        <f t="shared" si="13"/>
        <v>0</v>
      </c>
      <c r="I85" s="311">
        <f t="shared" si="13"/>
        <v>0</v>
      </c>
      <c r="J85" s="311">
        <f t="shared" si="13"/>
        <v>0</v>
      </c>
      <c r="K85" s="311">
        <f t="shared" si="13"/>
        <v>0</v>
      </c>
      <c r="L85" s="311">
        <f t="shared" si="13"/>
        <v>0</v>
      </c>
      <c r="M85" s="312">
        <f t="shared" si="13"/>
        <v>0</v>
      </c>
      <c r="Q85"/>
    </row>
    <row r="86" spans="1:17" s="296" customFormat="1" ht="17.55" hidden="1" customHeight="1">
      <c r="A86" s="308"/>
      <c r="C86" s="429" t="str">
        <f t="shared" si="14"/>
        <v>H</v>
      </c>
      <c r="D86" s="130" t="str">
        <f>Parameter!G64</f>
        <v>B_Host</v>
      </c>
      <c r="E86" s="129" t="str">
        <f t="shared" ref="E86:E119" si="15">E16</f>
        <v>Aglaia Tech</v>
      </c>
      <c r="F86" s="311">
        <f t="shared" ref="F86:M95" si="16">SUMIFS(Share, Y, F$15, Config, $E$4, P, $E$8, LType, $D86, MSup, $E86)</f>
        <v>0</v>
      </c>
      <c r="G86" s="311">
        <f t="shared" si="16"/>
        <v>0</v>
      </c>
      <c r="H86" s="311">
        <f t="shared" si="16"/>
        <v>0</v>
      </c>
      <c r="I86" s="311">
        <f t="shared" si="16"/>
        <v>0</v>
      </c>
      <c r="J86" s="311">
        <f t="shared" si="16"/>
        <v>0</v>
      </c>
      <c r="K86" s="311">
        <f t="shared" si="16"/>
        <v>0</v>
      </c>
      <c r="L86" s="311">
        <f t="shared" si="16"/>
        <v>0</v>
      </c>
      <c r="M86" s="312">
        <f t="shared" si="16"/>
        <v>0</v>
      </c>
      <c r="Q86"/>
    </row>
    <row r="87" spans="1:17" s="296" customFormat="1" ht="17.55" hidden="1" customHeight="1">
      <c r="A87" s="308"/>
      <c r="C87" s="429" t="str">
        <f t="shared" si="14"/>
        <v>H</v>
      </c>
      <c r="D87" s="130" t="str">
        <f t="shared" ref="D87:D119" si="17">$D86</f>
        <v>B_Host</v>
      </c>
      <c r="E87" s="129" t="str">
        <f t="shared" si="15"/>
        <v>Bayer</v>
      </c>
      <c r="F87" s="311">
        <f t="shared" si="16"/>
        <v>0</v>
      </c>
      <c r="G87" s="311">
        <f t="shared" si="16"/>
        <v>0</v>
      </c>
      <c r="H87" s="311">
        <f t="shared" si="16"/>
        <v>0</v>
      </c>
      <c r="I87" s="311">
        <f t="shared" si="16"/>
        <v>0</v>
      </c>
      <c r="J87" s="311">
        <f t="shared" si="16"/>
        <v>0</v>
      </c>
      <c r="K87" s="311">
        <f t="shared" si="16"/>
        <v>0</v>
      </c>
      <c r="L87" s="311">
        <f t="shared" si="16"/>
        <v>0</v>
      </c>
      <c r="M87" s="312">
        <f t="shared" si="16"/>
        <v>0</v>
      </c>
      <c r="Q87"/>
    </row>
    <row r="88" spans="1:17" s="296" customFormat="1" ht="17.55" hidden="1" customHeight="1">
      <c r="A88" s="308"/>
      <c r="C88" s="429" t="str">
        <f t="shared" si="14"/>
        <v>H</v>
      </c>
      <c r="D88" s="130" t="str">
        <f t="shared" si="17"/>
        <v>B_Host</v>
      </c>
      <c r="E88" s="129" t="str">
        <f t="shared" si="15"/>
        <v>Comet</v>
      </c>
      <c r="F88" s="311">
        <f t="shared" si="16"/>
        <v>0</v>
      </c>
      <c r="G88" s="311">
        <f t="shared" si="16"/>
        <v>0</v>
      </c>
      <c r="H88" s="311">
        <f t="shared" si="16"/>
        <v>0</v>
      </c>
      <c r="I88" s="311">
        <f t="shared" si="16"/>
        <v>0</v>
      </c>
      <c r="J88" s="311">
        <f t="shared" si="16"/>
        <v>0</v>
      </c>
      <c r="K88" s="311">
        <f t="shared" si="16"/>
        <v>0</v>
      </c>
      <c r="L88" s="311">
        <f t="shared" si="16"/>
        <v>0</v>
      </c>
      <c r="M88" s="312">
        <f t="shared" si="16"/>
        <v>0</v>
      </c>
      <c r="Q88"/>
    </row>
    <row r="89" spans="1:17" s="296" customFormat="1" ht="17.55" hidden="1" customHeight="1">
      <c r="A89" s="308"/>
      <c r="C89" s="429" t="str">
        <f t="shared" si="14"/>
        <v>H</v>
      </c>
      <c r="D89" s="130" t="str">
        <f t="shared" si="17"/>
        <v>B_Host</v>
      </c>
      <c r="E89" s="129" t="str">
        <f t="shared" si="15"/>
        <v>Dongjin Semichem</v>
      </c>
      <c r="F89" s="311">
        <f t="shared" si="16"/>
        <v>0</v>
      </c>
      <c r="G89" s="311">
        <f t="shared" si="16"/>
        <v>0</v>
      </c>
      <c r="H89" s="311">
        <f t="shared" si="16"/>
        <v>0</v>
      </c>
      <c r="I89" s="311">
        <f t="shared" si="16"/>
        <v>0</v>
      </c>
      <c r="J89" s="311">
        <f t="shared" si="16"/>
        <v>0</v>
      </c>
      <c r="K89" s="311">
        <f t="shared" si="16"/>
        <v>0</v>
      </c>
      <c r="L89" s="311">
        <f t="shared" si="16"/>
        <v>0</v>
      </c>
      <c r="M89" s="312">
        <f t="shared" si="16"/>
        <v>0</v>
      </c>
      <c r="Q89"/>
    </row>
    <row r="90" spans="1:17" s="296" customFormat="1" ht="17.55" hidden="1" customHeight="1">
      <c r="A90" s="308"/>
      <c r="C90" s="429" t="str">
        <f t="shared" si="14"/>
        <v>H</v>
      </c>
      <c r="D90" s="130" t="str">
        <f t="shared" si="17"/>
        <v>B_Host</v>
      </c>
      <c r="E90" s="129" t="str">
        <f t="shared" si="15"/>
        <v>Duksan Neolux</v>
      </c>
      <c r="F90" s="311">
        <f t="shared" si="16"/>
        <v>0</v>
      </c>
      <c r="G90" s="311">
        <f t="shared" si="16"/>
        <v>0</v>
      </c>
      <c r="H90" s="311">
        <f t="shared" si="16"/>
        <v>0</v>
      </c>
      <c r="I90" s="311">
        <f t="shared" si="16"/>
        <v>0</v>
      </c>
      <c r="J90" s="311">
        <f t="shared" si="16"/>
        <v>0</v>
      </c>
      <c r="K90" s="311">
        <f t="shared" si="16"/>
        <v>0</v>
      </c>
      <c r="L90" s="311">
        <f t="shared" si="16"/>
        <v>0</v>
      </c>
      <c r="M90" s="312">
        <f t="shared" si="16"/>
        <v>0</v>
      </c>
      <c r="Q90"/>
    </row>
    <row r="91" spans="1:17" s="296" customFormat="1" ht="17.55" hidden="1" customHeight="1">
      <c r="A91" s="308"/>
      <c r="C91" s="429" t="str">
        <f t="shared" si="14"/>
        <v>H</v>
      </c>
      <c r="D91" s="130" t="str">
        <f t="shared" si="17"/>
        <v>B_Host</v>
      </c>
      <c r="E91" s="129" t="str">
        <f t="shared" si="15"/>
        <v>DuPont</v>
      </c>
      <c r="F91" s="311">
        <f t="shared" si="16"/>
        <v>0</v>
      </c>
      <c r="G91" s="311">
        <f t="shared" si="16"/>
        <v>0</v>
      </c>
      <c r="H91" s="311">
        <f t="shared" si="16"/>
        <v>0</v>
      </c>
      <c r="I91" s="311">
        <f t="shared" si="16"/>
        <v>0</v>
      </c>
      <c r="J91" s="311">
        <f t="shared" si="16"/>
        <v>0</v>
      </c>
      <c r="K91" s="311">
        <f t="shared" si="16"/>
        <v>0</v>
      </c>
      <c r="L91" s="311">
        <f t="shared" si="16"/>
        <v>0</v>
      </c>
      <c r="M91" s="312">
        <f t="shared" si="16"/>
        <v>0</v>
      </c>
      <c r="Q91"/>
    </row>
    <row r="92" spans="1:17" s="296" customFormat="1" ht="17.55" hidden="1" customHeight="1">
      <c r="A92" s="308"/>
      <c r="C92" s="429" t="str">
        <f t="shared" si="14"/>
        <v>H</v>
      </c>
      <c r="D92" s="130" t="str">
        <f t="shared" si="17"/>
        <v>B_Host</v>
      </c>
      <c r="E92" s="129" t="str">
        <f t="shared" si="15"/>
        <v>EMT</v>
      </c>
      <c r="F92" s="311">
        <f t="shared" si="16"/>
        <v>0</v>
      </c>
      <c r="G92" s="311">
        <f t="shared" si="16"/>
        <v>0</v>
      </c>
      <c r="H92" s="311">
        <f t="shared" si="16"/>
        <v>0</v>
      </c>
      <c r="I92" s="311">
        <f t="shared" si="16"/>
        <v>0</v>
      </c>
      <c r="J92" s="311">
        <f t="shared" si="16"/>
        <v>0</v>
      </c>
      <c r="K92" s="311">
        <f t="shared" si="16"/>
        <v>0</v>
      </c>
      <c r="L92" s="311">
        <f t="shared" si="16"/>
        <v>0</v>
      </c>
      <c r="M92" s="312">
        <f t="shared" si="16"/>
        <v>0</v>
      </c>
      <c r="Q92"/>
    </row>
    <row r="93" spans="1:17" s="296" customFormat="1" ht="17.55" hidden="1" customHeight="1">
      <c r="A93" s="308"/>
      <c r="C93" s="429" t="str">
        <f t="shared" si="14"/>
        <v>H</v>
      </c>
      <c r="D93" s="130" t="str">
        <f t="shared" si="17"/>
        <v>B_Host</v>
      </c>
      <c r="E93" s="129" t="str">
        <f t="shared" si="15"/>
        <v>Hodogaya</v>
      </c>
      <c r="F93" s="311">
        <f t="shared" si="16"/>
        <v>0</v>
      </c>
      <c r="G93" s="311">
        <f t="shared" si="16"/>
        <v>0</v>
      </c>
      <c r="H93" s="311">
        <f t="shared" si="16"/>
        <v>0</v>
      </c>
      <c r="I93" s="311">
        <f t="shared" si="16"/>
        <v>0</v>
      </c>
      <c r="J93" s="311">
        <f t="shared" si="16"/>
        <v>0</v>
      </c>
      <c r="K93" s="311">
        <f t="shared" si="16"/>
        <v>0</v>
      </c>
      <c r="L93" s="311">
        <f t="shared" si="16"/>
        <v>0</v>
      </c>
      <c r="M93" s="312">
        <f t="shared" si="16"/>
        <v>0</v>
      </c>
      <c r="Q93"/>
    </row>
    <row r="94" spans="1:17" s="296" customFormat="1" ht="17.55" hidden="1" customHeight="1">
      <c r="A94" s="308"/>
      <c r="C94" s="429" t="str">
        <f t="shared" si="14"/>
        <v>H</v>
      </c>
      <c r="D94" s="130" t="str">
        <f t="shared" si="17"/>
        <v>B_Host</v>
      </c>
      <c r="E94" s="129" t="str">
        <f t="shared" si="15"/>
        <v>Hyperion</v>
      </c>
      <c r="F94" s="311">
        <f t="shared" si="16"/>
        <v>0</v>
      </c>
      <c r="G94" s="311">
        <f t="shared" si="16"/>
        <v>0</v>
      </c>
      <c r="H94" s="311">
        <f t="shared" si="16"/>
        <v>0</v>
      </c>
      <c r="I94" s="311">
        <f t="shared" si="16"/>
        <v>0</v>
      </c>
      <c r="J94" s="311">
        <f t="shared" si="16"/>
        <v>0</v>
      </c>
      <c r="K94" s="311">
        <f t="shared" si="16"/>
        <v>0</v>
      </c>
      <c r="L94" s="311">
        <f t="shared" si="16"/>
        <v>0</v>
      </c>
      <c r="M94" s="312">
        <f t="shared" si="16"/>
        <v>0</v>
      </c>
      <c r="Q94"/>
    </row>
    <row r="95" spans="1:17" s="296" customFormat="1" ht="17.55" customHeight="1">
      <c r="A95" s="308"/>
      <c r="C95" s="429" t="str">
        <f t="shared" si="14"/>
        <v/>
      </c>
      <c r="D95" s="130" t="str">
        <f t="shared" si="17"/>
        <v>B_Host</v>
      </c>
      <c r="E95" s="129" t="str">
        <f t="shared" si="15"/>
        <v>Idemitsu Kosan</v>
      </c>
      <c r="F95" s="311">
        <f t="shared" si="16"/>
        <v>0.2</v>
      </c>
      <c r="G95" s="311">
        <f t="shared" si="16"/>
        <v>0.3</v>
      </c>
      <c r="H95" s="311">
        <f t="shared" si="16"/>
        <v>0.7</v>
      </c>
      <c r="I95" s="311">
        <f t="shared" si="16"/>
        <v>0.7</v>
      </c>
      <c r="J95" s="311">
        <f t="shared" si="16"/>
        <v>0.6</v>
      </c>
      <c r="K95" s="311">
        <f t="shared" si="16"/>
        <v>0.6</v>
      </c>
      <c r="L95" s="311">
        <f t="shared" si="16"/>
        <v>0.6</v>
      </c>
      <c r="M95" s="312">
        <f t="shared" si="16"/>
        <v>0.6</v>
      </c>
      <c r="Q95"/>
    </row>
    <row r="96" spans="1:17" s="296" customFormat="1" ht="17.55" hidden="1" customHeight="1">
      <c r="A96" s="308"/>
      <c r="C96" s="429" t="str">
        <f t="shared" si="14"/>
        <v>H</v>
      </c>
      <c r="D96" s="130" t="str">
        <f t="shared" si="17"/>
        <v>B_Host</v>
      </c>
      <c r="E96" s="129" t="str">
        <f t="shared" si="15"/>
        <v>Jilin OLED</v>
      </c>
      <c r="F96" s="311">
        <f t="shared" ref="F96:M105" si="18">SUMIFS(Share, Y, F$15, Config, $E$4, P, $E$8, LType, $D96, MSup, $E96)</f>
        <v>0</v>
      </c>
      <c r="G96" s="311">
        <f t="shared" si="18"/>
        <v>0</v>
      </c>
      <c r="H96" s="311">
        <f t="shared" si="18"/>
        <v>0</v>
      </c>
      <c r="I96" s="311">
        <f t="shared" si="18"/>
        <v>0</v>
      </c>
      <c r="J96" s="311">
        <f t="shared" si="18"/>
        <v>0</v>
      </c>
      <c r="K96" s="311">
        <f t="shared" si="18"/>
        <v>0</v>
      </c>
      <c r="L96" s="311">
        <f t="shared" si="18"/>
        <v>0</v>
      </c>
      <c r="M96" s="312">
        <f t="shared" si="18"/>
        <v>0</v>
      </c>
      <c r="Q96"/>
    </row>
    <row r="97" spans="1:17" s="296" customFormat="1" ht="17.55" hidden="1" customHeight="1">
      <c r="A97" s="308"/>
      <c r="C97" s="429" t="str">
        <f t="shared" si="14"/>
        <v>H</v>
      </c>
      <c r="D97" s="130" t="str">
        <f t="shared" si="17"/>
        <v>B_Host</v>
      </c>
      <c r="E97" s="129" t="str">
        <f t="shared" si="15"/>
        <v>Jinwoong</v>
      </c>
      <c r="F97" s="311">
        <f t="shared" si="18"/>
        <v>0</v>
      </c>
      <c r="G97" s="311">
        <f t="shared" si="18"/>
        <v>0</v>
      </c>
      <c r="H97" s="311">
        <f t="shared" si="18"/>
        <v>0</v>
      </c>
      <c r="I97" s="311">
        <f t="shared" si="18"/>
        <v>0</v>
      </c>
      <c r="J97" s="311">
        <f t="shared" si="18"/>
        <v>0</v>
      </c>
      <c r="K97" s="311">
        <f t="shared" si="18"/>
        <v>0</v>
      </c>
      <c r="L97" s="311">
        <f t="shared" si="18"/>
        <v>0</v>
      </c>
      <c r="M97" s="312">
        <f t="shared" si="18"/>
        <v>0</v>
      </c>
      <c r="Q97"/>
    </row>
    <row r="98" spans="1:17" s="296" customFormat="1" ht="17.55" customHeight="1">
      <c r="A98" s="308"/>
      <c r="C98" s="429" t="str">
        <f t="shared" si="14"/>
        <v/>
      </c>
      <c r="D98" s="130" t="str">
        <f t="shared" si="17"/>
        <v>B_Host</v>
      </c>
      <c r="E98" s="129" t="str">
        <f t="shared" si="15"/>
        <v>LG Chem</v>
      </c>
      <c r="F98" s="311">
        <f t="shared" si="18"/>
        <v>0.8</v>
      </c>
      <c r="G98" s="311">
        <f t="shared" si="18"/>
        <v>0.7</v>
      </c>
      <c r="H98" s="311">
        <f t="shared" si="18"/>
        <v>0.3</v>
      </c>
      <c r="I98" s="311">
        <f t="shared" si="18"/>
        <v>0.3</v>
      </c>
      <c r="J98" s="311">
        <f t="shared" si="18"/>
        <v>0.4</v>
      </c>
      <c r="K98" s="311">
        <f t="shared" si="18"/>
        <v>0.4</v>
      </c>
      <c r="L98" s="311">
        <f t="shared" si="18"/>
        <v>0.4</v>
      </c>
      <c r="M98" s="312">
        <f t="shared" si="18"/>
        <v>0.4</v>
      </c>
      <c r="Q98"/>
    </row>
    <row r="99" spans="1:17" s="296" customFormat="1" ht="17.55" hidden="1" customHeight="1">
      <c r="A99" s="308"/>
      <c r="C99" s="429" t="str">
        <f t="shared" si="14"/>
        <v>H</v>
      </c>
      <c r="D99" s="130" t="str">
        <f t="shared" si="17"/>
        <v>B_Host</v>
      </c>
      <c r="E99" s="129" t="str">
        <f t="shared" si="15"/>
        <v>LT Materials</v>
      </c>
      <c r="F99" s="311">
        <f t="shared" si="18"/>
        <v>0</v>
      </c>
      <c r="G99" s="311">
        <f t="shared" si="18"/>
        <v>0</v>
      </c>
      <c r="H99" s="311">
        <f t="shared" si="18"/>
        <v>0</v>
      </c>
      <c r="I99" s="311">
        <f t="shared" si="18"/>
        <v>0</v>
      </c>
      <c r="J99" s="311">
        <f t="shared" si="18"/>
        <v>0</v>
      </c>
      <c r="K99" s="311">
        <f t="shared" si="18"/>
        <v>0</v>
      </c>
      <c r="L99" s="311">
        <f t="shared" si="18"/>
        <v>0</v>
      </c>
      <c r="M99" s="312">
        <f t="shared" si="18"/>
        <v>0</v>
      </c>
      <c r="Q99"/>
    </row>
    <row r="100" spans="1:17" s="296" customFormat="1" ht="17.55" hidden="1" customHeight="1">
      <c r="A100" s="308"/>
      <c r="C100" s="429" t="str">
        <f t="shared" si="14"/>
        <v>H</v>
      </c>
      <c r="D100" s="130" t="str">
        <f t="shared" si="17"/>
        <v>B_Host</v>
      </c>
      <c r="E100" s="129" t="str">
        <f t="shared" si="15"/>
        <v>LT Metal</v>
      </c>
      <c r="F100" s="311">
        <f t="shared" si="18"/>
        <v>0</v>
      </c>
      <c r="G100" s="311">
        <f t="shared" si="18"/>
        <v>0</v>
      </c>
      <c r="H100" s="311">
        <f t="shared" si="18"/>
        <v>0</v>
      </c>
      <c r="I100" s="311">
        <f t="shared" si="18"/>
        <v>0</v>
      </c>
      <c r="J100" s="311">
        <f t="shared" si="18"/>
        <v>0</v>
      </c>
      <c r="K100" s="311">
        <f t="shared" si="18"/>
        <v>0</v>
      </c>
      <c r="L100" s="311">
        <f t="shared" si="18"/>
        <v>0</v>
      </c>
      <c r="M100" s="312">
        <f t="shared" si="18"/>
        <v>0</v>
      </c>
      <c r="Q100"/>
    </row>
    <row r="101" spans="1:17" s="296" customFormat="1" ht="17.55" hidden="1" customHeight="1">
      <c r="A101" s="308"/>
      <c r="C101" s="429" t="str">
        <f t="shared" si="14"/>
        <v>H</v>
      </c>
      <c r="D101" s="130" t="str">
        <f t="shared" si="17"/>
        <v>B_Host</v>
      </c>
      <c r="E101" s="129" t="str">
        <f t="shared" si="15"/>
        <v>LTOM</v>
      </c>
      <c r="F101" s="311">
        <f t="shared" si="18"/>
        <v>0</v>
      </c>
      <c r="G101" s="311">
        <f t="shared" si="18"/>
        <v>0</v>
      </c>
      <c r="H101" s="311">
        <f t="shared" si="18"/>
        <v>0</v>
      </c>
      <c r="I101" s="311">
        <f t="shared" si="18"/>
        <v>0</v>
      </c>
      <c r="J101" s="311">
        <f t="shared" si="18"/>
        <v>0</v>
      </c>
      <c r="K101" s="311">
        <f t="shared" si="18"/>
        <v>0</v>
      </c>
      <c r="L101" s="311">
        <f t="shared" si="18"/>
        <v>0</v>
      </c>
      <c r="M101" s="312">
        <f t="shared" si="18"/>
        <v>0</v>
      </c>
      <c r="Q101"/>
    </row>
    <row r="102" spans="1:17" s="296" customFormat="1" ht="17.55" hidden="1" customHeight="1">
      <c r="A102" s="308"/>
      <c r="C102" s="429" t="str">
        <f t="shared" si="14"/>
        <v>H</v>
      </c>
      <c r="D102" s="130" t="str">
        <f t="shared" si="17"/>
        <v>B_Host</v>
      </c>
      <c r="E102" s="129" t="str">
        <f t="shared" si="15"/>
        <v>Lumilan</v>
      </c>
      <c r="F102" s="311">
        <f t="shared" si="18"/>
        <v>0</v>
      </c>
      <c r="G102" s="311">
        <f t="shared" si="18"/>
        <v>0</v>
      </c>
      <c r="H102" s="311">
        <f t="shared" si="18"/>
        <v>0</v>
      </c>
      <c r="I102" s="311">
        <f t="shared" si="18"/>
        <v>0</v>
      </c>
      <c r="J102" s="311">
        <f t="shared" si="18"/>
        <v>0</v>
      </c>
      <c r="K102" s="311">
        <f t="shared" si="18"/>
        <v>0</v>
      </c>
      <c r="L102" s="311">
        <f t="shared" si="18"/>
        <v>0</v>
      </c>
      <c r="M102" s="312">
        <f t="shared" si="18"/>
        <v>0</v>
      </c>
      <c r="Q102"/>
    </row>
    <row r="103" spans="1:17" s="296" customFormat="1" ht="17.55" hidden="1" customHeight="1">
      <c r="A103" s="308"/>
      <c r="C103" s="429" t="str">
        <f t="shared" si="14"/>
        <v>H</v>
      </c>
      <c r="D103" s="130" t="str">
        <f t="shared" si="17"/>
        <v>B_Host</v>
      </c>
      <c r="E103" s="129" t="str">
        <f t="shared" si="15"/>
        <v>Materion</v>
      </c>
      <c r="F103" s="311">
        <f t="shared" si="18"/>
        <v>0</v>
      </c>
      <c r="G103" s="311">
        <f t="shared" si="18"/>
        <v>0</v>
      </c>
      <c r="H103" s="311">
        <f t="shared" si="18"/>
        <v>0</v>
      </c>
      <c r="I103" s="311">
        <f t="shared" si="18"/>
        <v>0</v>
      </c>
      <c r="J103" s="311">
        <f t="shared" si="18"/>
        <v>0</v>
      </c>
      <c r="K103" s="311">
        <f t="shared" si="18"/>
        <v>0</v>
      </c>
      <c r="L103" s="311">
        <f t="shared" si="18"/>
        <v>0</v>
      </c>
      <c r="M103" s="312">
        <f t="shared" si="18"/>
        <v>0</v>
      </c>
      <c r="Q103"/>
    </row>
    <row r="104" spans="1:17" s="296" customFormat="1" ht="17.55" hidden="1" customHeight="1">
      <c r="A104" s="308"/>
      <c r="C104" s="429" t="str">
        <f t="shared" si="14"/>
        <v>H</v>
      </c>
      <c r="D104" s="130" t="str">
        <f t="shared" si="17"/>
        <v>B_Host</v>
      </c>
      <c r="E104" s="129" t="str">
        <f t="shared" si="15"/>
        <v>Merck</v>
      </c>
      <c r="F104" s="311">
        <f t="shared" si="18"/>
        <v>0</v>
      </c>
      <c r="G104" s="311">
        <f t="shared" si="18"/>
        <v>0</v>
      </c>
      <c r="H104" s="311">
        <f t="shared" si="18"/>
        <v>0</v>
      </c>
      <c r="I104" s="311">
        <f t="shared" si="18"/>
        <v>0</v>
      </c>
      <c r="J104" s="311">
        <f t="shared" si="18"/>
        <v>0</v>
      </c>
      <c r="K104" s="311">
        <f t="shared" si="18"/>
        <v>0</v>
      </c>
      <c r="L104" s="311">
        <f t="shared" si="18"/>
        <v>0</v>
      </c>
      <c r="M104" s="312">
        <f t="shared" si="18"/>
        <v>0</v>
      </c>
      <c r="Q104"/>
    </row>
    <row r="105" spans="1:17" s="296" customFormat="1" ht="17.55" hidden="1" customHeight="1">
      <c r="A105" s="308"/>
      <c r="C105" s="429" t="str">
        <f t="shared" si="14"/>
        <v>H</v>
      </c>
      <c r="D105" s="130" t="str">
        <f t="shared" si="17"/>
        <v>B_Host</v>
      </c>
      <c r="E105" s="129" t="str">
        <f t="shared" si="15"/>
        <v>Nisso</v>
      </c>
      <c r="F105" s="311">
        <f t="shared" si="18"/>
        <v>0</v>
      </c>
      <c r="G105" s="311">
        <f t="shared" si="18"/>
        <v>0</v>
      </c>
      <c r="H105" s="311">
        <f t="shared" si="18"/>
        <v>0</v>
      </c>
      <c r="I105" s="311">
        <f t="shared" si="18"/>
        <v>0</v>
      </c>
      <c r="J105" s="311">
        <f t="shared" si="18"/>
        <v>0</v>
      </c>
      <c r="K105" s="311">
        <f t="shared" si="18"/>
        <v>0</v>
      </c>
      <c r="L105" s="311">
        <f t="shared" si="18"/>
        <v>0</v>
      </c>
      <c r="M105" s="312">
        <f t="shared" si="18"/>
        <v>0</v>
      </c>
      <c r="Q105"/>
    </row>
    <row r="106" spans="1:17" s="296" customFormat="1" ht="17.55" hidden="1" customHeight="1">
      <c r="A106" s="308"/>
      <c r="C106" s="429" t="str">
        <f t="shared" si="14"/>
        <v>H</v>
      </c>
      <c r="D106" s="130" t="str">
        <f t="shared" si="17"/>
        <v>B_Host</v>
      </c>
      <c r="E106" s="129" t="str">
        <f t="shared" si="15"/>
        <v>Novaled</v>
      </c>
      <c r="F106" s="311">
        <f t="shared" ref="F106:M115" si="19">SUMIFS(Share, Y, F$15, Config, $E$4, P, $E$8, LType, $D106, MSup, $E106)</f>
        <v>0</v>
      </c>
      <c r="G106" s="311">
        <f t="shared" si="19"/>
        <v>0</v>
      </c>
      <c r="H106" s="311">
        <f t="shared" si="19"/>
        <v>0</v>
      </c>
      <c r="I106" s="311">
        <f t="shared" si="19"/>
        <v>0</v>
      </c>
      <c r="J106" s="311">
        <f t="shared" si="19"/>
        <v>0</v>
      </c>
      <c r="K106" s="311">
        <f t="shared" si="19"/>
        <v>0</v>
      </c>
      <c r="L106" s="311">
        <f t="shared" si="19"/>
        <v>0</v>
      </c>
      <c r="M106" s="312">
        <f t="shared" si="19"/>
        <v>0</v>
      </c>
      <c r="Q106"/>
    </row>
    <row r="107" spans="1:17" s="296" customFormat="1" ht="17.55" hidden="1" customHeight="1">
      <c r="A107" s="308"/>
      <c r="C107" s="429" t="str">
        <f t="shared" si="14"/>
        <v>H</v>
      </c>
      <c r="D107" s="130" t="str">
        <f t="shared" si="17"/>
        <v>B_Host</v>
      </c>
      <c r="E107" s="129" t="str">
        <f t="shared" si="15"/>
        <v>NSCC</v>
      </c>
      <c r="F107" s="311">
        <f t="shared" si="19"/>
        <v>0</v>
      </c>
      <c r="G107" s="311">
        <f t="shared" si="19"/>
        <v>0</v>
      </c>
      <c r="H107" s="311">
        <f t="shared" si="19"/>
        <v>0</v>
      </c>
      <c r="I107" s="311">
        <f t="shared" si="19"/>
        <v>0</v>
      </c>
      <c r="J107" s="311">
        <f t="shared" si="19"/>
        <v>0</v>
      </c>
      <c r="K107" s="311">
        <f t="shared" si="19"/>
        <v>0</v>
      </c>
      <c r="L107" s="311">
        <f t="shared" si="19"/>
        <v>0</v>
      </c>
      <c r="M107" s="312">
        <f t="shared" si="19"/>
        <v>0</v>
      </c>
      <c r="Q107"/>
    </row>
    <row r="108" spans="1:17" s="296" customFormat="1" ht="17.55" hidden="1" customHeight="1">
      <c r="A108" s="308"/>
      <c r="C108" s="429" t="str">
        <f t="shared" si="14"/>
        <v>H</v>
      </c>
      <c r="D108" s="130" t="str">
        <f t="shared" si="17"/>
        <v>B_Host</v>
      </c>
      <c r="E108" s="129" t="str">
        <f t="shared" si="15"/>
        <v>P&amp;H Tech</v>
      </c>
      <c r="F108" s="311">
        <f t="shared" si="19"/>
        <v>0</v>
      </c>
      <c r="G108" s="311">
        <f t="shared" si="19"/>
        <v>0</v>
      </c>
      <c r="H108" s="311">
        <f t="shared" si="19"/>
        <v>0</v>
      </c>
      <c r="I108" s="311">
        <f t="shared" si="19"/>
        <v>0</v>
      </c>
      <c r="J108" s="311">
        <f t="shared" si="19"/>
        <v>0</v>
      </c>
      <c r="K108" s="311">
        <f t="shared" si="19"/>
        <v>0</v>
      </c>
      <c r="L108" s="311">
        <f t="shared" si="19"/>
        <v>0</v>
      </c>
      <c r="M108" s="312">
        <f t="shared" si="19"/>
        <v>0</v>
      </c>
      <c r="Q108"/>
    </row>
    <row r="109" spans="1:17" s="296" customFormat="1" ht="17.55" hidden="1" customHeight="1">
      <c r="A109" s="308"/>
      <c r="C109" s="429" t="str">
        <f t="shared" si="14"/>
        <v>H</v>
      </c>
      <c r="D109" s="130" t="str">
        <f t="shared" si="17"/>
        <v>B_Host</v>
      </c>
      <c r="E109" s="129" t="str">
        <f t="shared" si="15"/>
        <v>Samsung SDI</v>
      </c>
      <c r="F109" s="311">
        <f t="shared" si="19"/>
        <v>0</v>
      </c>
      <c r="G109" s="311">
        <f t="shared" si="19"/>
        <v>0</v>
      </c>
      <c r="H109" s="311">
        <f t="shared" si="19"/>
        <v>0</v>
      </c>
      <c r="I109" s="311">
        <f t="shared" si="19"/>
        <v>0</v>
      </c>
      <c r="J109" s="311">
        <f t="shared" si="19"/>
        <v>0</v>
      </c>
      <c r="K109" s="311">
        <f t="shared" si="19"/>
        <v>0</v>
      </c>
      <c r="L109" s="311">
        <f t="shared" si="19"/>
        <v>0</v>
      </c>
      <c r="M109" s="312">
        <f t="shared" si="19"/>
        <v>0</v>
      </c>
      <c r="Q109"/>
    </row>
    <row r="110" spans="1:17" s="296" customFormat="1" ht="17.55" hidden="1" customHeight="1">
      <c r="A110" s="308"/>
      <c r="C110" s="429" t="str">
        <f t="shared" si="14"/>
        <v>H</v>
      </c>
      <c r="D110" s="130" t="str">
        <f t="shared" si="17"/>
        <v>B_Host</v>
      </c>
      <c r="E110" s="129" t="str">
        <f t="shared" si="15"/>
        <v>SFC</v>
      </c>
      <c r="F110" s="311">
        <f t="shared" si="19"/>
        <v>0</v>
      </c>
      <c r="G110" s="311">
        <f t="shared" si="19"/>
        <v>0</v>
      </c>
      <c r="H110" s="311">
        <f t="shared" si="19"/>
        <v>0</v>
      </c>
      <c r="I110" s="311">
        <f t="shared" si="19"/>
        <v>0</v>
      </c>
      <c r="J110" s="311">
        <f t="shared" si="19"/>
        <v>0</v>
      </c>
      <c r="K110" s="311">
        <f t="shared" si="19"/>
        <v>0</v>
      </c>
      <c r="L110" s="311">
        <f t="shared" si="19"/>
        <v>0</v>
      </c>
      <c r="M110" s="312">
        <f t="shared" si="19"/>
        <v>0</v>
      </c>
      <c r="Q110"/>
    </row>
    <row r="111" spans="1:17" s="296" customFormat="1" ht="17.55" hidden="1" customHeight="1">
      <c r="A111" s="308"/>
      <c r="C111" s="429" t="str">
        <f t="shared" si="14"/>
        <v>H</v>
      </c>
      <c r="D111" s="130" t="str">
        <f t="shared" si="17"/>
        <v>B_Host</v>
      </c>
      <c r="E111" s="129" t="str">
        <f t="shared" si="15"/>
        <v>SK JNC</v>
      </c>
      <c r="F111" s="311">
        <f t="shared" si="19"/>
        <v>0</v>
      </c>
      <c r="G111" s="311">
        <f t="shared" si="19"/>
        <v>0</v>
      </c>
      <c r="H111" s="311">
        <f t="shared" si="19"/>
        <v>0</v>
      </c>
      <c r="I111" s="311">
        <f t="shared" si="19"/>
        <v>0</v>
      </c>
      <c r="J111" s="311">
        <f t="shared" si="19"/>
        <v>0</v>
      </c>
      <c r="K111" s="311">
        <f t="shared" si="19"/>
        <v>0</v>
      </c>
      <c r="L111" s="311">
        <f t="shared" si="19"/>
        <v>0</v>
      </c>
      <c r="M111" s="312">
        <f t="shared" si="19"/>
        <v>0</v>
      </c>
      <c r="Q111"/>
    </row>
    <row r="112" spans="1:17" s="296" customFormat="1" ht="17.55" hidden="1" customHeight="1">
      <c r="A112" s="308"/>
      <c r="C112" s="429" t="str">
        <f t="shared" si="14"/>
        <v>H</v>
      </c>
      <c r="D112" s="130" t="str">
        <f t="shared" si="17"/>
        <v>B_Host</v>
      </c>
      <c r="E112" s="129" t="str">
        <f t="shared" si="15"/>
        <v>Solus AM</v>
      </c>
      <c r="F112" s="311">
        <f t="shared" si="19"/>
        <v>0</v>
      </c>
      <c r="G112" s="311">
        <f t="shared" si="19"/>
        <v>0</v>
      </c>
      <c r="H112" s="311">
        <f t="shared" si="19"/>
        <v>0</v>
      </c>
      <c r="I112" s="311">
        <f t="shared" si="19"/>
        <v>0</v>
      </c>
      <c r="J112" s="311">
        <f t="shared" si="19"/>
        <v>0</v>
      </c>
      <c r="K112" s="311">
        <f t="shared" si="19"/>
        <v>0</v>
      </c>
      <c r="L112" s="311">
        <f t="shared" si="19"/>
        <v>0</v>
      </c>
      <c r="M112" s="312">
        <f t="shared" si="19"/>
        <v>0</v>
      </c>
      <c r="Q112"/>
    </row>
    <row r="113" spans="1:17" s="296" customFormat="1" ht="17.55" hidden="1" customHeight="1">
      <c r="A113" s="308"/>
      <c r="C113" s="429" t="str">
        <f t="shared" si="14"/>
        <v>H</v>
      </c>
      <c r="D113" s="130" t="str">
        <f t="shared" si="17"/>
        <v>B_Host</v>
      </c>
      <c r="E113" s="129">
        <f t="shared" si="15"/>
        <v>0</v>
      </c>
      <c r="F113" s="311">
        <f t="shared" si="19"/>
        <v>0</v>
      </c>
      <c r="G113" s="311">
        <f t="shared" si="19"/>
        <v>0</v>
      </c>
      <c r="H113" s="311">
        <f t="shared" si="19"/>
        <v>0</v>
      </c>
      <c r="I113" s="311">
        <f t="shared" si="19"/>
        <v>0</v>
      </c>
      <c r="J113" s="311">
        <f t="shared" si="19"/>
        <v>0</v>
      </c>
      <c r="K113" s="311">
        <f t="shared" si="19"/>
        <v>0</v>
      </c>
      <c r="L113" s="311">
        <f t="shared" si="19"/>
        <v>0</v>
      </c>
      <c r="M113" s="312">
        <f t="shared" si="19"/>
        <v>0</v>
      </c>
      <c r="Q113"/>
    </row>
    <row r="114" spans="1:17" s="296" customFormat="1" ht="17.55" hidden="1" customHeight="1">
      <c r="A114" s="308"/>
      <c r="C114" s="429" t="str">
        <f t="shared" si="14"/>
        <v>H</v>
      </c>
      <c r="D114" s="130" t="str">
        <f t="shared" si="17"/>
        <v>B_Host</v>
      </c>
      <c r="E114" s="129">
        <f t="shared" si="15"/>
        <v>0</v>
      </c>
      <c r="F114" s="311">
        <f t="shared" si="19"/>
        <v>0</v>
      </c>
      <c r="G114" s="311">
        <f t="shared" si="19"/>
        <v>0</v>
      </c>
      <c r="H114" s="311">
        <f t="shared" si="19"/>
        <v>0</v>
      </c>
      <c r="I114" s="311">
        <f t="shared" si="19"/>
        <v>0</v>
      </c>
      <c r="J114" s="311">
        <f t="shared" si="19"/>
        <v>0</v>
      </c>
      <c r="K114" s="311">
        <f t="shared" si="19"/>
        <v>0</v>
      </c>
      <c r="L114" s="311">
        <f t="shared" si="19"/>
        <v>0</v>
      </c>
      <c r="M114" s="312">
        <f t="shared" si="19"/>
        <v>0</v>
      </c>
      <c r="Q114"/>
    </row>
    <row r="115" spans="1:17" s="296" customFormat="1" ht="17.55" hidden="1" customHeight="1">
      <c r="A115" s="308"/>
      <c r="C115" s="429" t="str">
        <f t="shared" si="14"/>
        <v>H</v>
      </c>
      <c r="D115" s="130" t="str">
        <f t="shared" si="17"/>
        <v>B_Host</v>
      </c>
      <c r="E115" s="129">
        <f t="shared" si="15"/>
        <v>0</v>
      </c>
      <c r="F115" s="311">
        <f t="shared" si="19"/>
        <v>0</v>
      </c>
      <c r="G115" s="311">
        <f t="shared" si="19"/>
        <v>0</v>
      </c>
      <c r="H115" s="311">
        <f t="shared" si="19"/>
        <v>0</v>
      </c>
      <c r="I115" s="311">
        <f t="shared" si="19"/>
        <v>0</v>
      </c>
      <c r="J115" s="311">
        <f t="shared" si="19"/>
        <v>0</v>
      </c>
      <c r="K115" s="311">
        <f t="shared" si="19"/>
        <v>0</v>
      </c>
      <c r="L115" s="311">
        <f t="shared" si="19"/>
        <v>0</v>
      </c>
      <c r="M115" s="312">
        <f t="shared" si="19"/>
        <v>0</v>
      </c>
      <c r="Q115"/>
    </row>
    <row r="116" spans="1:17" s="296" customFormat="1" ht="17.55" hidden="1" customHeight="1">
      <c r="A116" s="308"/>
      <c r="C116" s="429" t="str">
        <f t="shared" si="14"/>
        <v>H</v>
      </c>
      <c r="D116" s="130" t="str">
        <f t="shared" si="17"/>
        <v>B_Host</v>
      </c>
      <c r="E116" s="129">
        <f t="shared" si="15"/>
        <v>0</v>
      </c>
      <c r="F116" s="311">
        <f t="shared" ref="F116:M125" si="20">SUMIFS(Share, Y, F$15, Config, $E$4, P, $E$8, LType, $D116, MSup, $E116)</f>
        <v>0</v>
      </c>
      <c r="G116" s="311">
        <f t="shared" si="20"/>
        <v>0</v>
      </c>
      <c r="H116" s="311">
        <f t="shared" si="20"/>
        <v>0</v>
      </c>
      <c r="I116" s="311">
        <f t="shared" si="20"/>
        <v>0</v>
      </c>
      <c r="J116" s="311">
        <f t="shared" si="20"/>
        <v>0</v>
      </c>
      <c r="K116" s="311">
        <f t="shared" si="20"/>
        <v>0</v>
      </c>
      <c r="L116" s="311">
        <f t="shared" si="20"/>
        <v>0</v>
      </c>
      <c r="M116" s="312">
        <f t="shared" si="20"/>
        <v>0</v>
      </c>
      <c r="Q116"/>
    </row>
    <row r="117" spans="1:17" s="296" customFormat="1" ht="17.55" hidden="1" customHeight="1">
      <c r="A117" s="308"/>
      <c r="C117" s="429" t="str">
        <f t="shared" si="14"/>
        <v>H</v>
      </c>
      <c r="D117" s="130" t="str">
        <f t="shared" si="17"/>
        <v>B_Host</v>
      </c>
      <c r="E117" s="129">
        <f t="shared" si="15"/>
        <v>0</v>
      </c>
      <c r="F117" s="311">
        <f t="shared" si="20"/>
        <v>0</v>
      </c>
      <c r="G117" s="311">
        <f t="shared" si="20"/>
        <v>0</v>
      </c>
      <c r="H117" s="311">
        <f t="shared" si="20"/>
        <v>0</v>
      </c>
      <c r="I117" s="311">
        <f t="shared" si="20"/>
        <v>0</v>
      </c>
      <c r="J117" s="311">
        <f t="shared" si="20"/>
        <v>0</v>
      </c>
      <c r="K117" s="311">
        <f t="shared" si="20"/>
        <v>0</v>
      </c>
      <c r="L117" s="311">
        <f t="shared" si="20"/>
        <v>0</v>
      </c>
      <c r="M117" s="312">
        <f t="shared" si="20"/>
        <v>0</v>
      </c>
      <c r="Q117"/>
    </row>
    <row r="118" spans="1:17" s="296" customFormat="1" ht="17.55" hidden="1" customHeight="1">
      <c r="A118" s="308"/>
      <c r="C118" s="429" t="str">
        <f t="shared" si="14"/>
        <v>H</v>
      </c>
      <c r="D118" s="130" t="str">
        <f t="shared" si="17"/>
        <v>B_Host</v>
      </c>
      <c r="E118" s="129">
        <f t="shared" si="15"/>
        <v>0</v>
      </c>
      <c r="F118" s="311">
        <f t="shared" si="20"/>
        <v>0</v>
      </c>
      <c r="G118" s="311">
        <f t="shared" si="20"/>
        <v>0</v>
      </c>
      <c r="H118" s="311">
        <f t="shared" si="20"/>
        <v>0</v>
      </c>
      <c r="I118" s="311">
        <f t="shared" si="20"/>
        <v>0</v>
      </c>
      <c r="J118" s="311">
        <f t="shared" si="20"/>
        <v>0</v>
      </c>
      <c r="K118" s="311">
        <f t="shared" si="20"/>
        <v>0</v>
      </c>
      <c r="L118" s="311">
        <f t="shared" si="20"/>
        <v>0</v>
      </c>
      <c r="M118" s="312">
        <f t="shared" si="20"/>
        <v>0</v>
      </c>
      <c r="Q118"/>
    </row>
    <row r="119" spans="1:17" s="296" customFormat="1" ht="17.55" hidden="1" customHeight="1">
      <c r="A119" s="308"/>
      <c r="C119" s="429" t="str">
        <f t="shared" si="14"/>
        <v>H</v>
      </c>
      <c r="D119" s="130" t="str">
        <f t="shared" si="17"/>
        <v>B_Host</v>
      </c>
      <c r="E119" s="129">
        <f t="shared" si="15"/>
        <v>0</v>
      </c>
      <c r="F119" s="311">
        <f t="shared" si="20"/>
        <v>0</v>
      </c>
      <c r="G119" s="311">
        <f t="shared" si="20"/>
        <v>0</v>
      </c>
      <c r="H119" s="311">
        <f t="shared" si="20"/>
        <v>0</v>
      </c>
      <c r="I119" s="311">
        <f t="shared" si="20"/>
        <v>0</v>
      </c>
      <c r="J119" s="311">
        <f t="shared" si="20"/>
        <v>0</v>
      </c>
      <c r="K119" s="311">
        <f t="shared" si="20"/>
        <v>0</v>
      </c>
      <c r="L119" s="311">
        <f t="shared" si="20"/>
        <v>0</v>
      </c>
      <c r="M119" s="312">
        <f t="shared" si="20"/>
        <v>0</v>
      </c>
      <c r="Q119"/>
    </row>
    <row r="120" spans="1:17" s="296" customFormat="1" ht="17.55" hidden="1" customHeight="1">
      <c r="A120" s="308"/>
      <c r="C120" s="429" t="str">
        <f t="shared" si="14"/>
        <v>H</v>
      </c>
      <c r="D120" s="130" t="str">
        <f>$D109</f>
        <v>B_Host</v>
      </c>
      <c r="E120" s="129" t="str">
        <f t="shared" ref="E120" si="21">E50</f>
        <v>Unknown</v>
      </c>
      <c r="F120" s="311">
        <f t="shared" si="20"/>
        <v>0</v>
      </c>
      <c r="G120" s="311">
        <f t="shared" si="20"/>
        <v>0</v>
      </c>
      <c r="H120" s="311">
        <f t="shared" si="20"/>
        <v>0</v>
      </c>
      <c r="I120" s="311">
        <f t="shared" si="20"/>
        <v>0</v>
      </c>
      <c r="J120" s="311">
        <f t="shared" si="20"/>
        <v>0</v>
      </c>
      <c r="K120" s="311">
        <f t="shared" si="20"/>
        <v>0</v>
      </c>
      <c r="L120" s="311">
        <f t="shared" si="20"/>
        <v>0</v>
      </c>
      <c r="M120" s="312">
        <f t="shared" si="20"/>
        <v>0</v>
      </c>
      <c r="Q120"/>
    </row>
    <row r="121" spans="1:17" s="296" customFormat="1" ht="17.55" hidden="1" customHeight="1">
      <c r="A121" s="308"/>
      <c r="C121" s="429" t="str">
        <f t="shared" si="14"/>
        <v>H</v>
      </c>
      <c r="D121" s="130" t="str">
        <f>Parameter!G65</f>
        <v>B_Prime</v>
      </c>
      <c r="E121" s="129" t="str">
        <f t="shared" ref="E121:E144" si="22">E16</f>
        <v>Aglaia Tech</v>
      </c>
      <c r="F121" s="311">
        <f t="shared" si="20"/>
        <v>0</v>
      </c>
      <c r="G121" s="311">
        <f t="shared" si="20"/>
        <v>0</v>
      </c>
      <c r="H121" s="311">
        <f t="shared" si="20"/>
        <v>0</v>
      </c>
      <c r="I121" s="311">
        <f t="shared" si="20"/>
        <v>0</v>
      </c>
      <c r="J121" s="311">
        <f t="shared" si="20"/>
        <v>0</v>
      </c>
      <c r="K121" s="311">
        <f t="shared" si="20"/>
        <v>0</v>
      </c>
      <c r="L121" s="311">
        <f t="shared" si="20"/>
        <v>0</v>
      </c>
      <c r="M121" s="312">
        <f t="shared" si="20"/>
        <v>0</v>
      </c>
      <c r="Q121"/>
    </row>
    <row r="122" spans="1:17" s="296" customFormat="1" ht="17.55" hidden="1" customHeight="1">
      <c r="A122" s="308"/>
      <c r="C122" s="429" t="str">
        <f t="shared" si="14"/>
        <v>H</v>
      </c>
      <c r="D122" s="130" t="str">
        <f t="shared" ref="D122:D154" si="23">$D121</f>
        <v>B_Prime</v>
      </c>
      <c r="E122" s="129" t="str">
        <f t="shared" si="22"/>
        <v>Bayer</v>
      </c>
      <c r="F122" s="311">
        <f t="shared" si="20"/>
        <v>0</v>
      </c>
      <c r="G122" s="311">
        <f t="shared" si="20"/>
        <v>0</v>
      </c>
      <c r="H122" s="311">
        <f t="shared" si="20"/>
        <v>0</v>
      </c>
      <c r="I122" s="311">
        <f t="shared" si="20"/>
        <v>0</v>
      </c>
      <c r="J122" s="311">
        <f t="shared" si="20"/>
        <v>0</v>
      </c>
      <c r="K122" s="311">
        <f t="shared" si="20"/>
        <v>0</v>
      </c>
      <c r="L122" s="311">
        <f t="shared" si="20"/>
        <v>0</v>
      </c>
      <c r="M122" s="312">
        <f t="shared" si="20"/>
        <v>0</v>
      </c>
      <c r="Q122"/>
    </row>
    <row r="123" spans="1:17" s="296" customFormat="1" ht="17.55" hidden="1" customHeight="1">
      <c r="A123" s="308"/>
      <c r="C123" s="429" t="str">
        <f t="shared" si="14"/>
        <v>H</v>
      </c>
      <c r="D123" s="130" t="str">
        <f t="shared" si="23"/>
        <v>B_Prime</v>
      </c>
      <c r="E123" s="129" t="str">
        <f t="shared" si="22"/>
        <v>Comet</v>
      </c>
      <c r="F123" s="311">
        <f t="shared" si="20"/>
        <v>0</v>
      </c>
      <c r="G123" s="311">
        <f t="shared" si="20"/>
        <v>0</v>
      </c>
      <c r="H123" s="311">
        <f t="shared" si="20"/>
        <v>0</v>
      </c>
      <c r="I123" s="311">
        <f t="shared" si="20"/>
        <v>0</v>
      </c>
      <c r="J123" s="311">
        <f t="shared" si="20"/>
        <v>0</v>
      </c>
      <c r="K123" s="311">
        <f t="shared" si="20"/>
        <v>0</v>
      </c>
      <c r="L123" s="311">
        <f t="shared" si="20"/>
        <v>0</v>
      </c>
      <c r="M123" s="312">
        <f t="shared" si="20"/>
        <v>0</v>
      </c>
      <c r="Q123"/>
    </row>
    <row r="124" spans="1:17" s="296" customFormat="1" ht="17.55" hidden="1" customHeight="1">
      <c r="A124" s="308"/>
      <c r="C124" s="429" t="str">
        <f t="shared" si="14"/>
        <v>H</v>
      </c>
      <c r="D124" s="130" t="str">
        <f t="shared" si="23"/>
        <v>B_Prime</v>
      </c>
      <c r="E124" s="129" t="str">
        <f t="shared" si="22"/>
        <v>Dongjin Semichem</v>
      </c>
      <c r="F124" s="311">
        <f t="shared" si="20"/>
        <v>0</v>
      </c>
      <c r="G124" s="311">
        <f t="shared" si="20"/>
        <v>0</v>
      </c>
      <c r="H124" s="311">
        <f t="shared" si="20"/>
        <v>0</v>
      </c>
      <c r="I124" s="311">
        <f t="shared" si="20"/>
        <v>0</v>
      </c>
      <c r="J124" s="311">
        <f t="shared" si="20"/>
        <v>0</v>
      </c>
      <c r="K124" s="311">
        <f t="shared" si="20"/>
        <v>0</v>
      </c>
      <c r="L124" s="311">
        <f t="shared" si="20"/>
        <v>0</v>
      </c>
      <c r="M124" s="312">
        <f t="shared" si="20"/>
        <v>0</v>
      </c>
      <c r="Q124"/>
    </row>
    <row r="125" spans="1:17" s="296" customFormat="1" ht="17.55" hidden="1" customHeight="1">
      <c r="A125" s="308"/>
      <c r="C125" s="429" t="str">
        <f t="shared" si="14"/>
        <v>H</v>
      </c>
      <c r="D125" s="130" t="str">
        <f t="shared" si="23"/>
        <v>B_Prime</v>
      </c>
      <c r="E125" s="129" t="str">
        <f t="shared" si="22"/>
        <v>Duksan Neolux</v>
      </c>
      <c r="F125" s="311">
        <f t="shared" si="20"/>
        <v>0</v>
      </c>
      <c r="G125" s="311">
        <f t="shared" si="20"/>
        <v>0</v>
      </c>
      <c r="H125" s="311">
        <f t="shared" si="20"/>
        <v>0</v>
      </c>
      <c r="I125" s="311">
        <f t="shared" si="20"/>
        <v>0</v>
      </c>
      <c r="J125" s="311">
        <f t="shared" si="20"/>
        <v>0</v>
      </c>
      <c r="K125" s="311">
        <f t="shared" si="20"/>
        <v>0</v>
      </c>
      <c r="L125" s="311">
        <f t="shared" si="20"/>
        <v>0</v>
      </c>
      <c r="M125" s="312">
        <f t="shared" si="20"/>
        <v>0</v>
      </c>
      <c r="Q125"/>
    </row>
    <row r="126" spans="1:17" s="296" customFormat="1" ht="17.55" hidden="1" customHeight="1">
      <c r="A126" s="308"/>
      <c r="C126" s="429" t="str">
        <f t="shared" si="14"/>
        <v>H</v>
      </c>
      <c r="D126" s="130" t="str">
        <f t="shared" si="23"/>
        <v>B_Prime</v>
      </c>
      <c r="E126" s="129" t="str">
        <f t="shared" si="22"/>
        <v>DuPont</v>
      </c>
      <c r="F126" s="311">
        <f t="shared" ref="F126:M135" si="24">SUMIFS(Share, Y, F$15, Config, $E$4, P, $E$8, LType, $D126, MSup, $E126)</f>
        <v>0</v>
      </c>
      <c r="G126" s="311">
        <f t="shared" si="24"/>
        <v>0</v>
      </c>
      <c r="H126" s="311">
        <f t="shared" si="24"/>
        <v>0</v>
      </c>
      <c r="I126" s="311">
        <f t="shared" si="24"/>
        <v>0</v>
      </c>
      <c r="J126" s="311">
        <f t="shared" si="24"/>
        <v>0</v>
      </c>
      <c r="K126" s="311">
        <f t="shared" si="24"/>
        <v>0</v>
      </c>
      <c r="L126" s="311">
        <f t="shared" si="24"/>
        <v>0</v>
      </c>
      <c r="M126" s="312">
        <f t="shared" si="24"/>
        <v>0</v>
      </c>
      <c r="Q126"/>
    </row>
    <row r="127" spans="1:17" s="296" customFormat="1" ht="17.55" hidden="1" customHeight="1">
      <c r="A127" s="308"/>
      <c r="C127" s="429" t="str">
        <f t="shared" si="14"/>
        <v>H</v>
      </c>
      <c r="D127" s="130" t="str">
        <f t="shared" si="23"/>
        <v>B_Prime</v>
      </c>
      <c r="E127" s="129" t="str">
        <f t="shared" si="22"/>
        <v>EMT</v>
      </c>
      <c r="F127" s="311">
        <f t="shared" si="24"/>
        <v>0</v>
      </c>
      <c r="G127" s="311">
        <f t="shared" si="24"/>
        <v>0</v>
      </c>
      <c r="H127" s="311">
        <f t="shared" si="24"/>
        <v>0</v>
      </c>
      <c r="I127" s="311">
        <f t="shared" si="24"/>
        <v>0</v>
      </c>
      <c r="J127" s="311">
        <f t="shared" si="24"/>
        <v>0</v>
      </c>
      <c r="K127" s="311">
        <f t="shared" si="24"/>
        <v>0</v>
      </c>
      <c r="L127" s="311">
        <f t="shared" si="24"/>
        <v>0</v>
      </c>
      <c r="M127" s="312">
        <f t="shared" si="24"/>
        <v>0</v>
      </c>
      <c r="Q127"/>
    </row>
    <row r="128" spans="1:17" s="296" customFormat="1" ht="17.55" hidden="1" customHeight="1">
      <c r="A128" s="308"/>
      <c r="C128" s="429" t="str">
        <f t="shared" si="14"/>
        <v>H</v>
      </c>
      <c r="D128" s="130" t="str">
        <f t="shared" si="23"/>
        <v>B_Prime</v>
      </c>
      <c r="E128" s="129" t="str">
        <f t="shared" si="22"/>
        <v>Hodogaya</v>
      </c>
      <c r="F128" s="311">
        <f t="shared" si="24"/>
        <v>0</v>
      </c>
      <c r="G128" s="311">
        <f t="shared" si="24"/>
        <v>0</v>
      </c>
      <c r="H128" s="311">
        <f t="shared" si="24"/>
        <v>0</v>
      </c>
      <c r="I128" s="311">
        <f t="shared" si="24"/>
        <v>0</v>
      </c>
      <c r="J128" s="311">
        <f t="shared" si="24"/>
        <v>0</v>
      </c>
      <c r="K128" s="311">
        <f t="shared" si="24"/>
        <v>0</v>
      </c>
      <c r="L128" s="311">
        <f t="shared" si="24"/>
        <v>0</v>
      </c>
      <c r="M128" s="312">
        <f t="shared" si="24"/>
        <v>0</v>
      </c>
      <c r="Q128"/>
    </row>
    <row r="129" spans="1:17" s="296" customFormat="1" ht="17.55" hidden="1" customHeight="1">
      <c r="A129" s="308"/>
      <c r="C129" s="429" t="str">
        <f t="shared" si="14"/>
        <v>H</v>
      </c>
      <c r="D129" s="130" t="str">
        <f t="shared" si="23"/>
        <v>B_Prime</v>
      </c>
      <c r="E129" s="129" t="str">
        <f t="shared" si="22"/>
        <v>Hyperion</v>
      </c>
      <c r="F129" s="311">
        <f t="shared" si="24"/>
        <v>0</v>
      </c>
      <c r="G129" s="311">
        <f t="shared" si="24"/>
        <v>0</v>
      </c>
      <c r="H129" s="311">
        <f t="shared" si="24"/>
        <v>0</v>
      </c>
      <c r="I129" s="311">
        <f t="shared" si="24"/>
        <v>0</v>
      </c>
      <c r="J129" s="311">
        <f t="shared" si="24"/>
        <v>0</v>
      </c>
      <c r="K129" s="311">
        <f t="shared" si="24"/>
        <v>0</v>
      </c>
      <c r="L129" s="311">
        <f t="shared" si="24"/>
        <v>0</v>
      </c>
      <c r="M129" s="312">
        <f t="shared" si="24"/>
        <v>0</v>
      </c>
      <c r="Q129"/>
    </row>
    <row r="130" spans="1:17" s="296" customFormat="1" ht="17.55" customHeight="1">
      <c r="A130" s="308"/>
      <c r="C130" s="429" t="str">
        <f t="shared" si="14"/>
        <v/>
      </c>
      <c r="D130" s="130" t="str">
        <f t="shared" si="23"/>
        <v>B_Prime</v>
      </c>
      <c r="E130" s="129" t="str">
        <f t="shared" si="22"/>
        <v>Idemitsu Kosan</v>
      </c>
      <c r="F130" s="311">
        <f t="shared" si="24"/>
        <v>0.8</v>
      </c>
      <c r="G130" s="311">
        <f t="shared" si="24"/>
        <v>0.8</v>
      </c>
      <c r="H130" s="311">
        <f t="shared" si="24"/>
        <v>0.95</v>
      </c>
      <c r="I130" s="311">
        <f t="shared" si="24"/>
        <v>0.95</v>
      </c>
      <c r="J130" s="311">
        <f t="shared" si="24"/>
        <v>0.7</v>
      </c>
      <c r="K130" s="311">
        <f t="shared" si="24"/>
        <v>0.6</v>
      </c>
      <c r="L130" s="311">
        <f t="shared" si="24"/>
        <v>0.5</v>
      </c>
      <c r="M130" s="312">
        <f t="shared" si="24"/>
        <v>0.5</v>
      </c>
      <c r="Q130"/>
    </row>
    <row r="131" spans="1:17" s="296" customFormat="1" ht="17.55" hidden="1" customHeight="1">
      <c r="A131" s="308"/>
      <c r="C131" s="429" t="str">
        <f t="shared" si="14"/>
        <v>H</v>
      </c>
      <c r="D131" s="130" t="str">
        <f t="shared" si="23"/>
        <v>B_Prime</v>
      </c>
      <c r="E131" s="129" t="str">
        <f t="shared" si="22"/>
        <v>Jilin OLED</v>
      </c>
      <c r="F131" s="311">
        <f t="shared" si="24"/>
        <v>0</v>
      </c>
      <c r="G131" s="311">
        <f t="shared" si="24"/>
        <v>0</v>
      </c>
      <c r="H131" s="311">
        <f t="shared" si="24"/>
        <v>0</v>
      </c>
      <c r="I131" s="311">
        <f t="shared" si="24"/>
        <v>0</v>
      </c>
      <c r="J131" s="311">
        <f t="shared" si="24"/>
        <v>0</v>
      </c>
      <c r="K131" s="311">
        <f t="shared" si="24"/>
        <v>0</v>
      </c>
      <c r="L131" s="311">
        <f t="shared" si="24"/>
        <v>0</v>
      </c>
      <c r="M131" s="312">
        <f t="shared" si="24"/>
        <v>0</v>
      </c>
      <c r="Q131"/>
    </row>
    <row r="132" spans="1:17" s="296" customFormat="1" ht="17.55" hidden="1" customHeight="1">
      <c r="A132" s="308"/>
      <c r="C132" s="429" t="str">
        <f t="shared" si="14"/>
        <v>H</v>
      </c>
      <c r="D132" s="130" t="str">
        <f t="shared" si="23"/>
        <v>B_Prime</v>
      </c>
      <c r="E132" s="129" t="str">
        <f t="shared" si="22"/>
        <v>Jinwoong</v>
      </c>
      <c r="F132" s="311">
        <f t="shared" si="24"/>
        <v>0</v>
      </c>
      <c r="G132" s="311">
        <f t="shared" si="24"/>
        <v>0</v>
      </c>
      <c r="H132" s="311">
        <f t="shared" si="24"/>
        <v>0</v>
      </c>
      <c r="I132" s="311">
        <f t="shared" si="24"/>
        <v>0</v>
      </c>
      <c r="J132" s="311">
        <f t="shared" si="24"/>
        <v>0</v>
      </c>
      <c r="K132" s="311">
        <f t="shared" si="24"/>
        <v>0</v>
      </c>
      <c r="L132" s="311">
        <f t="shared" si="24"/>
        <v>0</v>
      </c>
      <c r="M132" s="312">
        <f t="shared" si="24"/>
        <v>0</v>
      </c>
      <c r="Q132"/>
    </row>
    <row r="133" spans="1:17" s="296" customFormat="1" ht="17.55" hidden="1" customHeight="1">
      <c r="A133" s="308"/>
      <c r="C133" s="429" t="str">
        <f t="shared" si="14"/>
        <v>H</v>
      </c>
      <c r="D133" s="130" t="str">
        <f t="shared" si="23"/>
        <v>B_Prime</v>
      </c>
      <c r="E133" s="129" t="str">
        <f t="shared" si="22"/>
        <v>LG Chem</v>
      </c>
      <c r="F133" s="311">
        <f t="shared" si="24"/>
        <v>0</v>
      </c>
      <c r="G133" s="311">
        <f t="shared" si="24"/>
        <v>0</v>
      </c>
      <c r="H133" s="311">
        <f t="shared" si="24"/>
        <v>0</v>
      </c>
      <c r="I133" s="311">
        <f t="shared" si="24"/>
        <v>0</v>
      </c>
      <c r="J133" s="311">
        <f t="shared" si="24"/>
        <v>0</v>
      </c>
      <c r="K133" s="311">
        <f t="shared" si="24"/>
        <v>0</v>
      </c>
      <c r="L133" s="311">
        <f t="shared" si="24"/>
        <v>0</v>
      </c>
      <c r="M133" s="312">
        <f t="shared" si="24"/>
        <v>0</v>
      </c>
      <c r="Q133"/>
    </row>
    <row r="134" spans="1:17" s="296" customFormat="1" ht="17.55" hidden="1" customHeight="1">
      <c r="A134" s="308"/>
      <c r="C134" s="429" t="str">
        <f t="shared" si="14"/>
        <v>H</v>
      </c>
      <c r="D134" s="130" t="str">
        <f t="shared" si="23"/>
        <v>B_Prime</v>
      </c>
      <c r="E134" s="129" t="str">
        <f t="shared" si="22"/>
        <v>LT Materials</v>
      </c>
      <c r="F134" s="311">
        <f t="shared" si="24"/>
        <v>0</v>
      </c>
      <c r="G134" s="311">
        <f t="shared" si="24"/>
        <v>0</v>
      </c>
      <c r="H134" s="311">
        <f t="shared" si="24"/>
        <v>0</v>
      </c>
      <c r="I134" s="311">
        <f t="shared" si="24"/>
        <v>0</v>
      </c>
      <c r="J134" s="311">
        <f t="shared" si="24"/>
        <v>0</v>
      </c>
      <c r="K134" s="311">
        <f t="shared" si="24"/>
        <v>0</v>
      </c>
      <c r="L134" s="311">
        <f t="shared" si="24"/>
        <v>0</v>
      </c>
      <c r="M134" s="312">
        <f t="shared" si="24"/>
        <v>0</v>
      </c>
      <c r="Q134"/>
    </row>
    <row r="135" spans="1:17" s="296" customFormat="1" ht="17.55" hidden="1" customHeight="1">
      <c r="A135" s="308"/>
      <c r="C135" s="429" t="str">
        <f t="shared" si="14"/>
        <v>H</v>
      </c>
      <c r="D135" s="130" t="str">
        <f t="shared" si="23"/>
        <v>B_Prime</v>
      </c>
      <c r="E135" s="129" t="str">
        <f t="shared" si="22"/>
        <v>LT Metal</v>
      </c>
      <c r="F135" s="311">
        <f t="shared" si="24"/>
        <v>0</v>
      </c>
      <c r="G135" s="311">
        <f t="shared" si="24"/>
        <v>0</v>
      </c>
      <c r="H135" s="311">
        <f t="shared" si="24"/>
        <v>0</v>
      </c>
      <c r="I135" s="311">
        <f t="shared" si="24"/>
        <v>0</v>
      </c>
      <c r="J135" s="311">
        <f t="shared" si="24"/>
        <v>0</v>
      </c>
      <c r="K135" s="311">
        <f t="shared" si="24"/>
        <v>0</v>
      </c>
      <c r="L135" s="311">
        <f t="shared" si="24"/>
        <v>0</v>
      </c>
      <c r="M135" s="312">
        <f t="shared" si="24"/>
        <v>0</v>
      </c>
      <c r="Q135"/>
    </row>
    <row r="136" spans="1:17" s="296" customFormat="1" ht="17.55" hidden="1" customHeight="1">
      <c r="A136" s="308"/>
      <c r="C136" s="429" t="str">
        <f t="shared" si="14"/>
        <v>H</v>
      </c>
      <c r="D136" s="130" t="str">
        <f t="shared" si="23"/>
        <v>B_Prime</v>
      </c>
      <c r="E136" s="129" t="str">
        <f t="shared" si="22"/>
        <v>LTOM</v>
      </c>
      <c r="F136" s="311">
        <f t="shared" ref="F136:M145" si="25">SUMIFS(Share, Y, F$15, Config, $E$4, P, $E$8, LType, $D136, MSup, $E136)</f>
        <v>0</v>
      </c>
      <c r="G136" s="311">
        <f t="shared" si="25"/>
        <v>0</v>
      </c>
      <c r="H136" s="311">
        <f t="shared" si="25"/>
        <v>0</v>
      </c>
      <c r="I136" s="311">
        <f t="shared" si="25"/>
        <v>0</v>
      </c>
      <c r="J136" s="311">
        <f t="shared" si="25"/>
        <v>0</v>
      </c>
      <c r="K136" s="311">
        <f t="shared" si="25"/>
        <v>0</v>
      </c>
      <c r="L136" s="311">
        <f t="shared" si="25"/>
        <v>0</v>
      </c>
      <c r="M136" s="312">
        <f t="shared" si="25"/>
        <v>0</v>
      </c>
      <c r="Q136"/>
    </row>
    <row r="137" spans="1:17" s="296" customFormat="1" ht="17.55" hidden="1" customHeight="1">
      <c r="A137" s="308"/>
      <c r="C137" s="429" t="str">
        <f t="shared" si="14"/>
        <v>H</v>
      </c>
      <c r="D137" s="130" t="str">
        <f t="shared" si="23"/>
        <v>B_Prime</v>
      </c>
      <c r="E137" s="129" t="str">
        <f t="shared" si="22"/>
        <v>Lumilan</v>
      </c>
      <c r="F137" s="311">
        <f t="shared" si="25"/>
        <v>0</v>
      </c>
      <c r="G137" s="311">
        <f t="shared" si="25"/>
        <v>0</v>
      </c>
      <c r="H137" s="311">
        <f t="shared" si="25"/>
        <v>0</v>
      </c>
      <c r="I137" s="311">
        <f t="shared" si="25"/>
        <v>0</v>
      </c>
      <c r="J137" s="311">
        <f t="shared" si="25"/>
        <v>0</v>
      </c>
      <c r="K137" s="311">
        <f t="shared" si="25"/>
        <v>0</v>
      </c>
      <c r="L137" s="311">
        <f t="shared" si="25"/>
        <v>0</v>
      </c>
      <c r="M137" s="312">
        <f t="shared" si="25"/>
        <v>0</v>
      </c>
      <c r="Q137"/>
    </row>
    <row r="138" spans="1:17" s="296" customFormat="1" ht="17.55" hidden="1" customHeight="1">
      <c r="A138" s="308"/>
      <c r="C138" s="429" t="str">
        <f t="shared" si="14"/>
        <v>H</v>
      </c>
      <c r="D138" s="130" t="str">
        <f t="shared" si="23"/>
        <v>B_Prime</v>
      </c>
      <c r="E138" s="129" t="str">
        <f t="shared" si="22"/>
        <v>Materion</v>
      </c>
      <c r="F138" s="311">
        <f t="shared" si="25"/>
        <v>0</v>
      </c>
      <c r="G138" s="311">
        <f t="shared" si="25"/>
        <v>0</v>
      </c>
      <c r="H138" s="311">
        <f t="shared" si="25"/>
        <v>0</v>
      </c>
      <c r="I138" s="311">
        <f t="shared" si="25"/>
        <v>0</v>
      </c>
      <c r="J138" s="311">
        <f t="shared" si="25"/>
        <v>0</v>
      </c>
      <c r="K138" s="311">
        <f t="shared" si="25"/>
        <v>0</v>
      </c>
      <c r="L138" s="311">
        <f t="shared" si="25"/>
        <v>0</v>
      </c>
      <c r="M138" s="312">
        <f t="shared" si="25"/>
        <v>0</v>
      </c>
      <c r="Q138"/>
    </row>
    <row r="139" spans="1:17" s="296" customFormat="1" ht="17.55" customHeight="1">
      <c r="A139" s="308"/>
      <c r="C139" s="429" t="str">
        <f t="shared" si="14"/>
        <v/>
      </c>
      <c r="D139" s="130" t="str">
        <f t="shared" si="23"/>
        <v>B_Prime</v>
      </c>
      <c r="E139" s="129" t="str">
        <f t="shared" si="22"/>
        <v>Merck</v>
      </c>
      <c r="F139" s="311">
        <f t="shared" si="25"/>
        <v>0</v>
      </c>
      <c r="G139" s="311">
        <f t="shared" si="25"/>
        <v>0</v>
      </c>
      <c r="H139" s="311">
        <f t="shared" si="25"/>
        <v>0</v>
      </c>
      <c r="I139" s="311">
        <f t="shared" si="25"/>
        <v>0</v>
      </c>
      <c r="J139" s="311">
        <f t="shared" si="25"/>
        <v>0.2</v>
      </c>
      <c r="K139" s="311">
        <f t="shared" si="25"/>
        <v>0.3</v>
      </c>
      <c r="L139" s="311">
        <f t="shared" si="25"/>
        <v>0.3</v>
      </c>
      <c r="M139" s="312">
        <f t="shared" si="25"/>
        <v>0.3</v>
      </c>
      <c r="Q139"/>
    </row>
    <row r="140" spans="1:17" s="296" customFormat="1" ht="17.55" hidden="1" customHeight="1">
      <c r="A140" s="308"/>
      <c r="C140" s="429" t="str">
        <f t="shared" si="14"/>
        <v>H</v>
      </c>
      <c r="D140" s="130" t="str">
        <f t="shared" si="23"/>
        <v>B_Prime</v>
      </c>
      <c r="E140" s="129" t="str">
        <f t="shared" si="22"/>
        <v>Nisso</v>
      </c>
      <c r="F140" s="311">
        <f t="shared" si="25"/>
        <v>0</v>
      </c>
      <c r="G140" s="311">
        <f t="shared" si="25"/>
        <v>0</v>
      </c>
      <c r="H140" s="311">
        <f t="shared" si="25"/>
        <v>0</v>
      </c>
      <c r="I140" s="311">
        <f t="shared" si="25"/>
        <v>0</v>
      </c>
      <c r="J140" s="311">
        <f t="shared" si="25"/>
        <v>0</v>
      </c>
      <c r="K140" s="311">
        <f t="shared" si="25"/>
        <v>0</v>
      </c>
      <c r="L140" s="311">
        <f t="shared" si="25"/>
        <v>0</v>
      </c>
      <c r="M140" s="312">
        <f t="shared" si="25"/>
        <v>0</v>
      </c>
      <c r="Q140"/>
    </row>
    <row r="141" spans="1:17" s="296" customFormat="1" ht="17.55" hidden="1" customHeight="1">
      <c r="A141" s="308"/>
      <c r="C141" s="429" t="str">
        <f t="shared" si="14"/>
        <v>H</v>
      </c>
      <c r="D141" s="130" t="str">
        <f t="shared" si="23"/>
        <v>B_Prime</v>
      </c>
      <c r="E141" s="129" t="str">
        <f t="shared" si="22"/>
        <v>Novaled</v>
      </c>
      <c r="F141" s="311">
        <f t="shared" si="25"/>
        <v>0</v>
      </c>
      <c r="G141" s="311">
        <f t="shared" si="25"/>
        <v>0</v>
      </c>
      <c r="H141" s="311">
        <f t="shared" si="25"/>
        <v>0</v>
      </c>
      <c r="I141" s="311">
        <f t="shared" si="25"/>
        <v>0</v>
      </c>
      <c r="J141" s="311">
        <f t="shared" si="25"/>
        <v>0</v>
      </c>
      <c r="K141" s="311">
        <f t="shared" si="25"/>
        <v>0</v>
      </c>
      <c r="L141" s="311">
        <f t="shared" si="25"/>
        <v>0</v>
      </c>
      <c r="M141" s="312">
        <f t="shared" si="25"/>
        <v>0</v>
      </c>
      <c r="Q141"/>
    </row>
    <row r="142" spans="1:17" s="296" customFormat="1" ht="17.55" hidden="1" customHeight="1">
      <c r="A142" s="308"/>
      <c r="C142" s="429" t="str">
        <f t="shared" si="14"/>
        <v>H</v>
      </c>
      <c r="D142" s="130" t="str">
        <f t="shared" si="23"/>
        <v>B_Prime</v>
      </c>
      <c r="E142" s="129" t="str">
        <f t="shared" si="22"/>
        <v>NSCC</v>
      </c>
      <c r="F142" s="311">
        <f t="shared" si="25"/>
        <v>0</v>
      </c>
      <c r="G142" s="311">
        <f t="shared" si="25"/>
        <v>0</v>
      </c>
      <c r="H142" s="311">
        <f t="shared" si="25"/>
        <v>0</v>
      </c>
      <c r="I142" s="311">
        <f t="shared" si="25"/>
        <v>0</v>
      </c>
      <c r="J142" s="311">
        <f t="shared" si="25"/>
        <v>0</v>
      </c>
      <c r="K142" s="311">
        <f t="shared" si="25"/>
        <v>0</v>
      </c>
      <c r="L142" s="311">
        <f t="shared" si="25"/>
        <v>0</v>
      </c>
      <c r="M142" s="312">
        <f t="shared" si="25"/>
        <v>0</v>
      </c>
      <c r="Q142"/>
    </row>
    <row r="143" spans="1:17" s="296" customFormat="1" ht="17.55" hidden="1" customHeight="1">
      <c r="A143" s="308"/>
      <c r="C143" s="429" t="str">
        <f t="shared" ref="C143:C206" si="26">IF(SUM(F143:J143)=0, "H", "")</f>
        <v>H</v>
      </c>
      <c r="D143" s="130" t="str">
        <f t="shared" si="23"/>
        <v>B_Prime</v>
      </c>
      <c r="E143" s="129" t="str">
        <f t="shared" si="22"/>
        <v>P&amp;H Tech</v>
      </c>
      <c r="F143" s="311">
        <f t="shared" si="25"/>
        <v>0</v>
      </c>
      <c r="G143" s="311">
        <f t="shared" si="25"/>
        <v>0</v>
      </c>
      <c r="H143" s="311">
        <f t="shared" si="25"/>
        <v>0</v>
      </c>
      <c r="I143" s="311">
        <f t="shared" si="25"/>
        <v>0</v>
      </c>
      <c r="J143" s="311">
        <f t="shared" si="25"/>
        <v>0</v>
      </c>
      <c r="K143" s="311">
        <f t="shared" si="25"/>
        <v>0</v>
      </c>
      <c r="L143" s="311">
        <f t="shared" si="25"/>
        <v>0</v>
      </c>
      <c r="M143" s="312">
        <f t="shared" si="25"/>
        <v>0</v>
      </c>
      <c r="Q143"/>
    </row>
    <row r="144" spans="1:17" s="296" customFormat="1" ht="17.55" hidden="1" customHeight="1">
      <c r="A144" s="308"/>
      <c r="C144" s="429" t="str">
        <f t="shared" si="26"/>
        <v>H</v>
      </c>
      <c r="D144" s="130" t="str">
        <f t="shared" si="23"/>
        <v>B_Prime</v>
      </c>
      <c r="E144" s="129" t="str">
        <f t="shared" si="22"/>
        <v>Samsung SDI</v>
      </c>
      <c r="F144" s="311">
        <f t="shared" si="25"/>
        <v>0</v>
      </c>
      <c r="G144" s="311">
        <f t="shared" si="25"/>
        <v>0</v>
      </c>
      <c r="H144" s="311">
        <f t="shared" si="25"/>
        <v>0</v>
      </c>
      <c r="I144" s="311">
        <f t="shared" si="25"/>
        <v>0</v>
      </c>
      <c r="J144" s="311">
        <f t="shared" si="25"/>
        <v>0</v>
      </c>
      <c r="K144" s="311">
        <f t="shared" si="25"/>
        <v>0</v>
      </c>
      <c r="L144" s="311">
        <f t="shared" si="25"/>
        <v>0</v>
      </c>
      <c r="M144" s="312">
        <f t="shared" si="25"/>
        <v>0</v>
      </c>
      <c r="Q144"/>
    </row>
    <row r="145" spans="1:17" s="296" customFormat="1" ht="17.55" hidden="1" customHeight="1">
      <c r="A145" s="308"/>
      <c r="C145" s="429" t="str">
        <f t="shared" si="26"/>
        <v>H</v>
      </c>
      <c r="D145" s="130" t="str">
        <f t="shared" si="23"/>
        <v>B_Prime</v>
      </c>
      <c r="E145" s="129" t="str">
        <f t="shared" ref="E145:E154" si="27">E75</f>
        <v>SFC</v>
      </c>
      <c r="F145" s="311">
        <f t="shared" si="25"/>
        <v>0</v>
      </c>
      <c r="G145" s="311">
        <f t="shared" si="25"/>
        <v>0</v>
      </c>
      <c r="H145" s="311">
        <f t="shared" si="25"/>
        <v>0</v>
      </c>
      <c r="I145" s="311">
        <f t="shared" si="25"/>
        <v>0</v>
      </c>
      <c r="J145" s="311">
        <f t="shared" si="25"/>
        <v>0</v>
      </c>
      <c r="K145" s="311">
        <f t="shared" si="25"/>
        <v>0</v>
      </c>
      <c r="L145" s="311">
        <f t="shared" si="25"/>
        <v>0</v>
      </c>
      <c r="M145" s="312">
        <f t="shared" si="25"/>
        <v>0</v>
      </c>
      <c r="Q145"/>
    </row>
    <row r="146" spans="1:17" s="296" customFormat="1" ht="17.55" hidden="1" customHeight="1">
      <c r="A146" s="308"/>
      <c r="C146" s="429" t="str">
        <f t="shared" si="26"/>
        <v>H</v>
      </c>
      <c r="D146" s="130" t="str">
        <f t="shared" si="23"/>
        <v>B_Prime</v>
      </c>
      <c r="E146" s="129" t="str">
        <f t="shared" si="27"/>
        <v>SK JNC</v>
      </c>
      <c r="F146" s="311">
        <f t="shared" ref="F146:M155" si="28">SUMIFS(Share, Y, F$15, Config, $E$4, P, $E$8, LType, $D146, MSup, $E146)</f>
        <v>0</v>
      </c>
      <c r="G146" s="311">
        <f t="shared" si="28"/>
        <v>0</v>
      </c>
      <c r="H146" s="311">
        <f t="shared" si="28"/>
        <v>0</v>
      </c>
      <c r="I146" s="311">
        <f t="shared" si="28"/>
        <v>0</v>
      </c>
      <c r="J146" s="311">
        <f t="shared" si="28"/>
        <v>0</v>
      </c>
      <c r="K146" s="311">
        <f t="shared" si="28"/>
        <v>0</v>
      </c>
      <c r="L146" s="311">
        <f t="shared" si="28"/>
        <v>0</v>
      </c>
      <c r="M146" s="312">
        <f t="shared" si="28"/>
        <v>0</v>
      </c>
      <c r="Q146"/>
    </row>
    <row r="147" spans="1:17" s="296" customFormat="1" ht="17.55" hidden="1" customHeight="1">
      <c r="A147" s="308"/>
      <c r="C147" s="429" t="str">
        <f t="shared" si="26"/>
        <v>H</v>
      </c>
      <c r="D147" s="130" t="str">
        <f t="shared" si="23"/>
        <v>B_Prime</v>
      </c>
      <c r="E147" s="129" t="str">
        <f t="shared" si="27"/>
        <v>Solus AM</v>
      </c>
      <c r="F147" s="311">
        <f t="shared" si="28"/>
        <v>0</v>
      </c>
      <c r="G147" s="311">
        <f t="shared" si="28"/>
        <v>0</v>
      </c>
      <c r="H147" s="311">
        <f t="shared" si="28"/>
        <v>0</v>
      </c>
      <c r="I147" s="311">
        <f t="shared" si="28"/>
        <v>0</v>
      </c>
      <c r="J147" s="311">
        <f t="shared" si="28"/>
        <v>0</v>
      </c>
      <c r="K147" s="311">
        <f t="shared" si="28"/>
        <v>0</v>
      </c>
      <c r="L147" s="311">
        <f t="shared" si="28"/>
        <v>0</v>
      </c>
      <c r="M147" s="312">
        <f t="shared" si="28"/>
        <v>0</v>
      </c>
      <c r="Q147"/>
    </row>
    <row r="148" spans="1:17" s="296" customFormat="1" ht="17.55" hidden="1" customHeight="1">
      <c r="A148" s="308"/>
      <c r="C148" s="429" t="str">
        <f t="shared" si="26"/>
        <v>H</v>
      </c>
      <c r="D148" s="130" t="str">
        <f t="shared" si="23"/>
        <v>B_Prime</v>
      </c>
      <c r="E148" s="129">
        <f t="shared" si="27"/>
        <v>0</v>
      </c>
      <c r="F148" s="311">
        <f t="shared" si="28"/>
        <v>0</v>
      </c>
      <c r="G148" s="311">
        <f t="shared" si="28"/>
        <v>0</v>
      </c>
      <c r="H148" s="311">
        <f t="shared" si="28"/>
        <v>0</v>
      </c>
      <c r="I148" s="311">
        <f t="shared" si="28"/>
        <v>0</v>
      </c>
      <c r="J148" s="311">
        <f t="shared" si="28"/>
        <v>0</v>
      </c>
      <c r="K148" s="311">
        <f t="shared" si="28"/>
        <v>0</v>
      </c>
      <c r="L148" s="311">
        <f t="shared" si="28"/>
        <v>0</v>
      </c>
      <c r="M148" s="312">
        <f t="shared" si="28"/>
        <v>0</v>
      </c>
      <c r="Q148"/>
    </row>
    <row r="149" spans="1:17" s="296" customFormat="1" ht="17.55" hidden="1" customHeight="1">
      <c r="A149" s="308"/>
      <c r="C149" s="429" t="str">
        <f t="shared" si="26"/>
        <v>H</v>
      </c>
      <c r="D149" s="130" t="str">
        <f t="shared" si="23"/>
        <v>B_Prime</v>
      </c>
      <c r="E149" s="129">
        <f t="shared" si="27"/>
        <v>0</v>
      </c>
      <c r="F149" s="311">
        <f t="shared" si="28"/>
        <v>0</v>
      </c>
      <c r="G149" s="311">
        <f t="shared" si="28"/>
        <v>0</v>
      </c>
      <c r="H149" s="311">
        <f t="shared" si="28"/>
        <v>0</v>
      </c>
      <c r="I149" s="311">
        <f t="shared" si="28"/>
        <v>0</v>
      </c>
      <c r="J149" s="311">
        <f t="shared" si="28"/>
        <v>0</v>
      </c>
      <c r="K149" s="311">
        <f t="shared" si="28"/>
        <v>0</v>
      </c>
      <c r="L149" s="311">
        <f t="shared" si="28"/>
        <v>0</v>
      </c>
      <c r="M149" s="312">
        <f t="shared" si="28"/>
        <v>0</v>
      </c>
      <c r="Q149"/>
    </row>
    <row r="150" spans="1:17" s="296" customFormat="1" ht="17.55" hidden="1" customHeight="1">
      <c r="A150" s="308"/>
      <c r="C150" s="429" t="str">
        <f t="shared" si="26"/>
        <v>H</v>
      </c>
      <c r="D150" s="130" t="str">
        <f t="shared" si="23"/>
        <v>B_Prime</v>
      </c>
      <c r="E150" s="129">
        <f t="shared" si="27"/>
        <v>0</v>
      </c>
      <c r="F150" s="311">
        <f t="shared" si="28"/>
        <v>0</v>
      </c>
      <c r="G150" s="311">
        <f t="shared" si="28"/>
        <v>0</v>
      </c>
      <c r="H150" s="311">
        <f t="shared" si="28"/>
        <v>0</v>
      </c>
      <c r="I150" s="311">
        <f t="shared" si="28"/>
        <v>0</v>
      </c>
      <c r="J150" s="311">
        <f t="shared" si="28"/>
        <v>0</v>
      </c>
      <c r="K150" s="311">
        <f t="shared" si="28"/>
        <v>0</v>
      </c>
      <c r="L150" s="311">
        <f t="shared" si="28"/>
        <v>0</v>
      </c>
      <c r="M150" s="312">
        <f t="shared" si="28"/>
        <v>0</v>
      </c>
      <c r="Q150"/>
    </row>
    <row r="151" spans="1:17" s="296" customFormat="1" ht="17.55" hidden="1" customHeight="1">
      <c r="A151" s="308"/>
      <c r="C151" s="429" t="str">
        <f t="shared" si="26"/>
        <v>H</v>
      </c>
      <c r="D151" s="130" t="str">
        <f t="shared" si="23"/>
        <v>B_Prime</v>
      </c>
      <c r="E151" s="129">
        <f t="shared" si="27"/>
        <v>0</v>
      </c>
      <c r="F151" s="311">
        <f t="shared" si="28"/>
        <v>0</v>
      </c>
      <c r="G151" s="311">
        <f t="shared" si="28"/>
        <v>0</v>
      </c>
      <c r="H151" s="311">
        <f t="shared" si="28"/>
        <v>0</v>
      </c>
      <c r="I151" s="311">
        <f t="shared" si="28"/>
        <v>0</v>
      </c>
      <c r="J151" s="311">
        <f t="shared" si="28"/>
        <v>0</v>
      </c>
      <c r="K151" s="311">
        <f t="shared" si="28"/>
        <v>0</v>
      </c>
      <c r="L151" s="311">
        <f t="shared" si="28"/>
        <v>0</v>
      </c>
      <c r="M151" s="312">
        <f t="shared" si="28"/>
        <v>0</v>
      </c>
      <c r="Q151"/>
    </row>
    <row r="152" spans="1:17" s="296" customFormat="1" ht="17.55" hidden="1" customHeight="1">
      <c r="A152" s="308"/>
      <c r="C152" s="429" t="str">
        <f t="shared" si="26"/>
        <v>H</v>
      </c>
      <c r="D152" s="130" t="str">
        <f t="shared" si="23"/>
        <v>B_Prime</v>
      </c>
      <c r="E152" s="129">
        <f t="shared" si="27"/>
        <v>0</v>
      </c>
      <c r="F152" s="311">
        <f t="shared" si="28"/>
        <v>0</v>
      </c>
      <c r="G152" s="311">
        <f t="shared" si="28"/>
        <v>0</v>
      </c>
      <c r="H152" s="311">
        <f t="shared" si="28"/>
        <v>0</v>
      </c>
      <c r="I152" s="311">
        <f t="shared" si="28"/>
        <v>0</v>
      </c>
      <c r="J152" s="311">
        <f t="shared" si="28"/>
        <v>0</v>
      </c>
      <c r="K152" s="311">
        <f t="shared" si="28"/>
        <v>0</v>
      </c>
      <c r="L152" s="311">
        <f t="shared" si="28"/>
        <v>0</v>
      </c>
      <c r="M152" s="312">
        <f t="shared" si="28"/>
        <v>0</v>
      </c>
      <c r="Q152"/>
    </row>
    <row r="153" spans="1:17" s="296" customFormat="1" ht="17.55" hidden="1" customHeight="1">
      <c r="A153" s="308"/>
      <c r="C153" s="429" t="str">
        <f t="shared" si="26"/>
        <v>H</v>
      </c>
      <c r="D153" s="130" t="str">
        <f t="shared" si="23"/>
        <v>B_Prime</v>
      </c>
      <c r="E153" s="129">
        <f t="shared" si="27"/>
        <v>0</v>
      </c>
      <c r="F153" s="311">
        <f t="shared" si="28"/>
        <v>0</v>
      </c>
      <c r="G153" s="311">
        <f t="shared" si="28"/>
        <v>0</v>
      </c>
      <c r="H153" s="311">
        <f t="shared" si="28"/>
        <v>0</v>
      </c>
      <c r="I153" s="311">
        <f t="shared" si="28"/>
        <v>0</v>
      </c>
      <c r="J153" s="311">
        <f t="shared" si="28"/>
        <v>0</v>
      </c>
      <c r="K153" s="311">
        <f t="shared" si="28"/>
        <v>0</v>
      </c>
      <c r="L153" s="311">
        <f t="shared" si="28"/>
        <v>0</v>
      </c>
      <c r="M153" s="312">
        <f t="shared" si="28"/>
        <v>0</v>
      </c>
      <c r="Q153"/>
    </row>
    <row r="154" spans="1:17" s="296" customFormat="1" ht="17.55" hidden="1" customHeight="1">
      <c r="A154" s="308"/>
      <c r="C154" s="429" t="str">
        <f t="shared" si="26"/>
        <v>H</v>
      </c>
      <c r="D154" s="130" t="str">
        <f t="shared" si="23"/>
        <v>B_Prime</v>
      </c>
      <c r="E154" s="129">
        <f t="shared" si="27"/>
        <v>0</v>
      </c>
      <c r="F154" s="311">
        <f t="shared" si="28"/>
        <v>0</v>
      </c>
      <c r="G154" s="311">
        <f t="shared" si="28"/>
        <v>0</v>
      </c>
      <c r="H154" s="311">
        <f t="shared" si="28"/>
        <v>0</v>
      </c>
      <c r="I154" s="311">
        <f t="shared" si="28"/>
        <v>0</v>
      </c>
      <c r="J154" s="311">
        <f t="shared" si="28"/>
        <v>0</v>
      </c>
      <c r="K154" s="311">
        <f t="shared" si="28"/>
        <v>0</v>
      </c>
      <c r="L154" s="311">
        <f t="shared" si="28"/>
        <v>0</v>
      </c>
      <c r="M154" s="312">
        <f t="shared" si="28"/>
        <v>0</v>
      </c>
      <c r="Q154"/>
    </row>
    <row r="155" spans="1:17" s="296" customFormat="1" ht="17.55" customHeight="1">
      <c r="A155" s="308"/>
      <c r="C155" s="429" t="str">
        <f t="shared" si="26"/>
        <v/>
      </c>
      <c r="D155" s="130" t="str">
        <f>$D144</f>
        <v>B_Prime</v>
      </c>
      <c r="E155" s="129" t="str">
        <f t="shared" ref="E155" si="29">E50</f>
        <v>Unknown</v>
      </c>
      <c r="F155" s="311">
        <f t="shared" si="28"/>
        <v>0.2</v>
      </c>
      <c r="G155" s="311">
        <f t="shared" si="28"/>
        <v>0.2</v>
      </c>
      <c r="H155" s="311">
        <f t="shared" si="28"/>
        <v>0.05</v>
      </c>
      <c r="I155" s="311">
        <f t="shared" si="28"/>
        <v>0.05</v>
      </c>
      <c r="J155" s="311">
        <f t="shared" si="28"/>
        <v>0.1</v>
      </c>
      <c r="K155" s="311">
        <f t="shared" si="28"/>
        <v>0.1</v>
      </c>
      <c r="L155" s="311">
        <f t="shared" si="28"/>
        <v>0.2</v>
      </c>
      <c r="M155" s="312">
        <f t="shared" si="28"/>
        <v>0.2</v>
      </c>
      <c r="Q155"/>
    </row>
    <row r="156" spans="1:17" s="296" customFormat="1" ht="17.55" hidden="1" customHeight="1">
      <c r="A156" s="308"/>
      <c r="C156" s="429" t="str">
        <f t="shared" si="26"/>
        <v>H</v>
      </c>
      <c r="D156" s="130" t="str">
        <f>Parameter!G66</f>
        <v>CPL</v>
      </c>
      <c r="E156" s="129" t="str">
        <f t="shared" ref="E156:E179" si="30">E16</f>
        <v>Aglaia Tech</v>
      </c>
      <c r="F156" s="311">
        <f t="shared" ref="F156:M165" si="31">SUMIFS(Share, Y, F$15, Config, $E$4, P, $E$8, LType, $D156, MSup, $E156)</f>
        <v>0</v>
      </c>
      <c r="G156" s="311">
        <f t="shared" si="31"/>
        <v>0</v>
      </c>
      <c r="H156" s="311">
        <f t="shared" si="31"/>
        <v>0</v>
      </c>
      <c r="I156" s="311">
        <f t="shared" si="31"/>
        <v>0</v>
      </c>
      <c r="J156" s="311">
        <f t="shared" si="31"/>
        <v>0</v>
      </c>
      <c r="K156" s="311">
        <f t="shared" si="31"/>
        <v>0</v>
      </c>
      <c r="L156" s="311">
        <f t="shared" si="31"/>
        <v>0</v>
      </c>
      <c r="M156" s="312">
        <f t="shared" si="31"/>
        <v>0</v>
      </c>
      <c r="Q156"/>
    </row>
    <row r="157" spans="1:17" s="296" customFormat="1" ht="17.55" hidden="1" customHeight="1">
      <c r="A157" s="308"/>
      <c r="C157" s="429" t="str">
        <f t="shared" si="26"/>
        <v>H</v>
      </c>
      <c r="D157" s="130" t="str">
        <f t="shared" ref="D157:D189" si="32">$D156</f>
        <v>CPL</v>
      </c>
      <c r="E157" s="129" t="str">
        <f t="shared" si="30"/>
        <v>Bayer</v>
      </c>
      <c r="F157" s="311">
        <f t="shared" si="31"/>
        <v>0</v>
      </c>
      <c r="G157" s="311">
        <f t="shared" si="31"/>
        <v>0</v>
      </c>
      <c r="H157" s="311">
        <f t="shared" si="31"/>
        <v>0</v>
      </c>
      <c r="I157" s="311">
        <f t="shared" si="31"/>
        <v>0</v>
      </c>
      <c r="J157" s="311">
        <f t="shared" si="31"/>
        <v>0</v>
      </c>
      <c r="K157" s="311">
        <f t="shared" si="31"/>
        <v>0</v>
      </c>
      <c r="L157" s="311">
        <f t="shared" si="31"/>
        <v>0</v>
      </c>
      <c r="M157" s="312">
        <f t="shared" si="31"/>
        <v>0</v>
      </c>
      <c r="Q157"/>
    </row>
    <row r="158" spans="1:17" s="296" customFormat="1" ht="17.55" hidden="1" customHeight="1">
      <c r="A158" s="308"/>
      <c r="C158" s="429" t="str">
        <f t="shared" si="26"/>
        <v>H</v>
      </c>
      <c r="D158" s="130" t="str">
        <f t="shared" si="32"/>
        <v>CPL</v>
      </c>
      <c r="E158" s="129" t="str">
        <f t="shared" si="30"/>
        <v>Comet</v>
      </c>
      <c r="F158" s="311">
        <f t="shared" si="31"/>
        <v>0</v>
      </c>
      <c r="G158" s="311">
        <f t="shared" si="31"/>
        <v>0</v>
      </c>
      <c r="H158" s="311">
        <f t="shared" si="31"/>
        <v>0</v>
      </c>
      <c r="I158" s="311">
        <f t="shared" si="31"/>
        <v>0</v>
      </c>
      <c r="J158" s="311">
        <f t="shared" si="31"/>
        <v>0</v>
      </c>
      <c r="K158" s="311">
        <f t="shared" si="31"/>
        <v>0</v>
      </c>
      <c r="L158" s="311">
        <f t="shared" si="31"/>
        <v>0</v>
      </c>
      <c r="M158" s="312">
        <f t="shared" si="31"/>
        <v>0</v>
      </c>
      <c r="Q158"/>
    </row>
    <row r="159" spans="1:17" s="296" customFormat="1" ht="17.55" hidden="1" customHeight="1">
      <c r="A159" s="308"/>
      <c r="C159" s="429" t="str">
        <f t="shared" si="26"/>
        <v>H</v>
      </c>
      <c r="D159" s="130" t="str">
        <f t="shared" si="32"/>
        <v>CPL</v>
      </c>
      <c r="E159" s="129" t="str">
        <f t="shared" si="30"/>
        <v>Dongjin Semichem</v>
      </c>
      <c r="F159" s="311">
        <f t="shared" si="31"/>
        <v>0</v>
      </c>
      <c r="G159" s="311">
        <f t="shared" si="31"/>
        <v>0</v>
      </c>
      <c r="H159" s="311">
        <f t="shared" si="31"/>
        <v>0</v>
      </c>
      <c r="I159" s="311">
        <f t="shared" si="31"/>
        <v>0</v>
      </c>
      <c r="J159" s="311">
        <f t="shared" si="31"/>
        <v>0</v>
      </c>
      <c r="K159" s="311">
        <f t="shared" si="31"/>
        <v>0</v>
      </c>
      <c r="L159" s="311">
        <f t="shared" si="31"/>
        <v>0</v>
      </c>
      <c r="M159" s="312">
        <f t="shared" si="31"/>
        <v>0</v>
      </c>
      <c r="Q159"/>
    </row>
    <row r="160" spans="1:17" s="296" customFormat="1" ht="17.55" hidden="1" customHeight="1">
      <c r="A160" s="308"/>
      <c r="C160" s="429" t="str">
        <f t="shared" si="26"/>
        <v>H</v>
      </c>
      <c r="D160" s="130" t="str">
        <f t="shared" si="32"/>
        <v>CPL</v>
      </c>
      <c r="E160" s="129" t="str">
        <f t="shared" si="30"/>
        <v>Duksan Neolux</v>
      </c>
      <c r="F160" s="311">
        <f t="shared" si="31"/>
        <v>0</v>
      </c>
      <c r="G160" s="311">
        <f t="shared" si="31"/>
        <v>0</v>
      </c>
      <c r="H160" s="311">
        <f t="shared" si="31"/>
        <v>0</v>
      </c>
      <c r="I160" s="311">
        <f t="shared" si="31"/>
        <v>0</v>
      </c>
      <c r="J160" s="311">
        <f t="shared" si="31"/>
        <v>0</v>
      </c>
      <c r="K160" s="311">
        <f t="shared" si="31"/>
        <v>0</v>
      </c>
      <c r="L160" s="311">
        <f t="shared" si="31"/>
        <v>0</v>
      </c>
      <c r="M160" s="312">
        <f t="shared" si="31"/>
        <v>0</v>
      </c>
      <c r="Q160"/>
    </row>
    <row r="161" spans="1:17" s="296" customFormat="1" ht="17.55" hidden="1" customHeight="1">
      <c r="A161" s="308"/>
      <c r="C161" s="429" t="str">
        <f t="shared" si="26"/>
        <v>H</v>
      </c>
      <c r="D161" s="130" t="str">
        <f t="shared" si="32"/>
        <v>CPL</v>
      </c>
      <c r="E161" s="129" t="str">
        <f t="shared" si="30"/>
        <v>DuPont</v>
      </c>
      <c r="F161" s="311">
        <f t="shared" si="31"/>
        <v>0</v>
      </c>
      <c r="G161" s="311">
        <f t="shared" si="31"/>
        <v>0</v>
      </c>
      <c r="H161" s="311">
        <f t="shared" si="31"/>
        <v>0</v>
      </c>
      <c r="I161" s="311">
        <f t="shared" si="31"/>
        <v>0</v>
      </c>
      <c r="J161" s="311">
        <f t="shared" si="31"/>
        <v>0</v>
      </c>
      <c r="K161" s="311">
        <f t="shared" si="31"/>
        <v>0</v>
      </c>
      <c r="L161" s="311">
        <f t="shared" si="31"/>
        <v>0</v>
      </c>
      <c r="M161" s="312">
        <f t="shared" si="31"/>
        <v>0</v>
      </c>
      <c r="Q161"/>
    </row>
    <row r="162" spans="1:17" s="296" customFormat="1" ht="17.55" hidden="1" customHeight="1">
      <c r="A162" s="308"/>
      <c r="C162" s="429" t="str">
        <f t="shared" si="26"/>
        <v>H</v>
      </c>
      <c r="D162" s="130" t="str">
        <f t="shared" si="32"/>
        <v>CPL</v>
      </c>
      <c r="E162" s="129" t="str">
        <f t="shared" si="30"/>
        <v>EMT</v>
      </c>
      <c r="F162" s="311">
        <f t="shared" si="31"/>
        <v>0</v>
      </c>
      <c r="G162" s="311">
        <f t="shared" si="31"/>
        <v>0</v>
      </c>
      <c r="H162" s="311">
        <f t="shared" si="31"/>
        <v>0</v>
      </c>
      <c r="I162" s="311">
        <f t="shared" si="31"/>
        <v>0</v>
      </c>
      <c r="J162" s="311">
        <f t="shared" si="31"/>
        <v>0</v>
      </c>
      <c r="K162" s="311">
        <f t="shared" si="31"/>
        <v>0</v>
      </c>
      <c r="L162" s="311">
        <f t="shared" si="31"/>
        <v>0</v>
      </c>
      <c r="M162" s="312">
        <f t="shared" si="31"/>
        <v>0</v>
      </c>
      <c r="Q162"/>
    </row>
    <row r="163" spans="1:17" s="296" customFormat="1" ht="17.55" hidden="1" customHeight="1">
      <c r="A163" s="308"/>
      <c r="C163" s="429" t="str">
        <f t="shared" si="26"/>
        <v>H</v>
      </c>
      <c r="D163" s="130" t="str">
        <f t="shared" si="32"/>
        <v>CPL</v>
      </c>
      <c r="E163" s="129" t="str">
        <f t="shared" si="30"/>
        <v>Hodogaya</v>
      </c>
      <c r="F163" s="311">
        <f t="shared" si="31"/>
        <v>0</v>
      </c>
      <c r="G163" s="311">
        <f t="shared" si="31"/>
        <v>0</v>
      </c>
      <c r="H163" s="311">
        <f t="shared" si="31"/>
        <v>0</v>
      </c>
      <c r="I163" s="311">
        <f t="shared" si="31"/>
        <v>0</v>
      </c>
      <c r="J163" s="311">
        <f t="shared" si="31"/>
        <v>0</v>
      </c>
      <c r="K163" s="311">
        <f t="shared" si="31"/>
        <v>0</v>
      </c>
      <c r="L163" s="311">
        <f t="shared" si="31"/>
        <v>0</v>
      </c>
      <c r="M163" s="312">
        <f t="shared" si="31"/>
        <v>0</v>
      </c>
      <c r="Q163"/>
    </row>
    <row r="164" spans="1:17" s="296" customFormat="1" ht="17.55" hidden="1" customHeight="1">
      <c r="A164" s="308"/>
      <c r="C164" s="429" t="str">
        <f t="shared" si="26"/>
        <v>H</v>
      </c>
      <c r="D164" s="130" t="str">
        <f t="shared" si="32"/>
        <v>CPL</v>
      </c>
      <c r="E164" s="129" t="str">
        <f t="shared" si="30"/>
        <v>Hyperion</v>
      </c>
      <c r="F164" s="311">
        <f t="shared" si="31"/>
        <v>0</v>
      </c>
      <c r="G164" s="311">
        <f t="shared" si="31"/>
        <v>0</v>
      </c>
      <c r="H164" s="311">
        <f t="shared" si="31"/>
        <v>0</v>
      </c>
      <c r="I164" s="311">
        <f t="shared" si="31"/>
        <v>0</v>
      </c>
      <c r="J164" s="311">
        <f t="shared" si="31"/>
        <v>0</v>
      </c>
      <c r="K164" s="311">
        <f t="shared" si="31"/>
        <v>0</v>
      </c>
      <c r="L164" s="311">
        <f t="shared" si="31"/>
        <v>0</v>
      </c>
      <c r="M164" s="312">
        <f t="shared" si="31"/>
        <v>0</v>
      </c>
      <c r="Q164"/>
    </row>
    <row r="165" spans="1:17" s="296" customFormat="1" ht="17.55" hidden="1" customHeight="1">
      <c r="A165" s="308"/>
      <c r="C165" s="429" t="str">
        <f t="shared" si="26"/>
        <v>H</v>
      </c>
      <c r="D165" s="130" t="str">
        <f t="shared" si="32"/>
        <v>CPL</v>
      </c>
      <c r="E165" s="129" t="str">
        <f t="shared" si="30"/>
        <v>Idemitsu Kosan</v>
      </c>
      <c r="F165" s="311">
        <f t="shared" si="31"/>
        <v>0</v>
      </c>
      <c r="G165" s="311">
        <f t="shared" si="31"/>
        <v>0</v>
      </c>
      <c r="H165" s="311">
        <f t="shared" si="31"/>
        <v>0</v>
      </c>
      <c r="I165" s="311">
        <f t="shared" si="31"/>
        <v>0</v>
      </c>
      <c r="J165" s="311">
        <f t="shared" si="31"/>
        <v>0</v>
      </c>
      <c r="K165" s="311">
        <f t="shared" si="31"/>
        <v>0</v>
      </c>
      <c r="L165" s="311">
        <f t="shared" si="31"/>
        <v>0</v>
      </c>
      <c r="M165" s="312">
        <f t="shared" si="31"/>
        <v>0</v>
      </c>
      <c r="Q165"/>
    </row>
    <row r="166" spans="1:17" s="296" customFormat="1" ht="17.55" hidden="1" customHeight="1">
      <c r="A166" s="308"/>
      <c r="C166" s="429" t="str">
        <f t="shared" si="26"/>
        <v>H</v>
      </c>
      <c r="D166" s="130" t="str">
        <f t="shared" si="32"/>
        <v>CPL</v>
      </c>
      <c r="E166" s="129" t="str">
        <f t="shared" si="30"/>
        <v>Jilin OLED</v>
      </c>
      <c r="F166" s="311">
        <f t="shared" ref="F166:M175" si="33">SUMIFS(Share, Y, F$15, Config, $E$4, P, $E$8, LType, $D166, MSup, $E166)</f>
        <v>0</v>
      </c>
      <c r="G166" s="311">
        <f t="shared" si="33"/>
        <v>0</v>
      </c>
      <c r="H166" s="311">
        <f t="shared" si="33"/>
        <v>0</v>
      </c>
      <c r="I166" s="311">
        <f t="shared" si="33"/>
        <v>0</v>
      </c>
      <c r="J166" s="311">
        <f t="shared" si="33"/>
        <v>0</v>
      </c>
      <c r="K166" s="311">
        <f t="shared" si="33"/>
        <v>0</v>
      </c>
      <c r="L166" s="311">
        <f t="shared" si="33"/>
        <v>0</v>
      </c>
      <c r="M166" s="312">
        <f t="shared" si="33"/>
        <v>0</v>
      </c>
      <c r="Q166"/>
    </row>
    <row r="167" spans="1:17" s="296" customFormat="1" ht="17.55" hidden="1" customHeight="1">
      <c r="A167" s="308"/>
      <c r="C167" s="429" t="str">
        <f t="shared" si="26"/>
        <v>H</v>
      </c>
      <c r="D167" s="130" t="str">
        <f t="shared" si="32"/>
        <v>CPL</v>
      </c>
      <c r="E167" s="129" t="str">
        <f t="shared" si="30"/>
        <v>Jinwoong</v>
      </c>
      <c r="F167" s="311">
        <f t="shared" si="33"/>
        <v>0</v>
      </c>
      <c r="G167" s="311">
        <f t="shared" si="33"/>
        <v>0</v>
      </c>
      <c r="H167" s="311">
        <f t="shared" si="33"/>
        <v>0</v>
      </c>
      <c r="I167" s="311">
        <f t="shared" si="33"/>
        <v>0</v>
      </c>
      <c r="J167" s="311">
        <f t="shared" si="33"/>
        <v>0</v>
      </c>
      <c r="K167" s="311">
        <f t="shared" si="33"/>
        <v>0</v>
      </c>
      <c r="L167" s="311">
        <f t="shared" si="33"/>
        <v>0</v>
      </c>
      <c r="M167" s="312">
        <f t="shared" si="33"/>
        <v>0</v>
      </c>
      <c r="Q167"/>
    </row>
    <row r="168" spans="1:17" s="296" customFormat="1" ht="17.55" hidden="1" customHeight="1">
      <c r="A168" s="308"/>
      <c r="C168" s="429" t="str">
        <f t="shared" si="26"/>
        <v>H</v>
      </c>
      <c r="D168" s="130" t="str">
        <f t="shared" si="32"/>
        <v>CPL</v>
      </c>
      <c r="E168" s="129" t="str">
        <f t="shared" si="30"/>
        <v>LG Chem</v>
      </c>
      <c r="F168" s="311">
        <f t="shared" si="33"/>
        <v>0</v>
      </c>
      <c r="G168" s="311">
        <f t="shared" si="33"/>
        <v>0</v>
      </c>
      <c r="H168" s="311">
        <f t="shared" si="33"/>
        <v>0</v>
      </c>
      <c r="I168" s="311">
        <f t="shared" si="33"/>
        <v>0</v>
      </c>
      <c r="J168" s="311">
        <f t="shared" si="33"/>
        <v>0</v>
      </c>
      <c r="K168" s="311">
        <f t="shared" si="33"/>
        <v>0</v>
      </c>
      <c r="L168" s="311">
        <f t="shared" si="33"/>
        <v>0</v>
      </c>
      <c r="M168" s="312">
        <f t="shared" si="33"/>
        <v>0</v>
      </c>
      <c r="Q168"/>
    </row>
    <row r="169" spans="1:17" s="296" customFormat="1" ht="17.55" hidden="1" customHeight="1">
      <c r="A169" s="308"/>
      <c r="C169" s="429" t="str">
        <f t="shared" si="26"/>
        <v>H</v>
      </c>
      <c r="D169" s="130" t="str">
        <f t="shared" si="32"/>
        <v>CPL</v>
      </c>
      <c r="E169" s="129" t="str">
        <f t="shared" si="30"/>
        <v>LT Materials</v>
      </c>
      <c r="F169" s="311">
        <f t="shared" si="33"/>
        <v>0</v>
      </c>
      <c r="G169" s="311">
        <f t="shared" si="33"/>
        <v>0</v>
      </c>
      <c r="H169" s="311">
        <f t="shared" si="33"/>
        <v>0</v>
      </c>
      <c r="I169" s="311">
        <f t="shared" si="33"/>
        <v>0</v>
      </c>
      <c r="J169" s="311">
        <f t="shared" si="33"/>
        <v>0</v>
      </c>
      <c r="K169" s="311">
        <f t="shared" si="33"/>
        <v>0</v>
      </c>
      <c r="L169" s="311">
        <f t="shared" si="33"/>
        <v>0</v>
      </c>
      <c r="M169" s="312">
        <f t="shared" si="33"/>
        <v>0</v>
      </c>
      <c r="Q169"/>
    </row>
    <row r="170" spans="1:17" s="296" customFormat="1" ht="17.55" hidden="1" customHeight="1">
      <c r="A170" s="308"/>
      <c r="C170" s="429" t="str">
        <f t="shared" si="26"/>
        <v>H</v>
      </c>
      <c r="D170" s="130" t="str">
        <f t="shared" si="32"/>
        <v>CPL</v>
      </c>
      <c r="E170" s="129" t="str">
        <f t="shared" si="30"/>
        <v>LT Metal</v>
      </c>
      <c r="F170" s="311">
        <f t="shared" si="33"/>
        <v>0</v>
      </c>
      <c r="G170" s="311">
        <f t="shared" si="33"/>
        <v>0</v>
      </c>
      <c r="H170" s="311">
        <f t="shared" si="33"/>
        <v>0</v>
      </c>
      <c r="I170" s="311">
        <f t="shared" si="33"/>
        <v>0</v>
      </c>
      <c r="J170" s="311">
        <f t="shared" si="33"/>
        <v>0</v>
      </c>
      <c r="K170" s="311">
        <f t="shared" si="33"/>
        <v>0</v>
      </c>
      <c r="L170" s="311">
        <f t="shared" si="33"/>
        <v>0</v>
      </c>
      <c r="M170" s="312">
        <f t="shared" si="33"/>
        <v>0</v>
      </c>
      <c r="Q170"/>
    </row>
    <row r="171" spans="1:17" s="296" customFormat="1" ht="17.55" hidden="1" customHeight="1">
      <c r="A171" s="308"/>
      <c r="C171" s="429" t="str">
        <f t="shared" si="26"/>
        <v>H</v>
      </c>
      <c r="D171" s="130" t="str">
        <f t="shared" si="32"/>
        <v>CPL</v>
      </c>
      <c r="E171" s="129" t="str">
        <f t="shared" si="30"/>
        <v>LTOM</v>
      </c>
      <c r="F171" s="311">
        <f t="shared" si="33"/>
        <v>0</v>
      </c>
      <c r="G171" s="311">
        <f t="shared" si="33"/>
        <v>0</v>
      </c>
      <c r="H171" s="311">
        <f t="shared" si="33"/>
        <v>0</v>
      </c>
      <c r="I171" s="311">
        <f t="shared" si="33"/>
        <v>0</v>
      </c>
      <c r="J171" s="311">
        <f t="shared" si="33"/>
        <v>0</v>
      </c>
      <c r="K171" s="311">
        <f t="shared" si="33"/>
        <v>0</v>
      </c>
      <c r="L171" s="311">
        <f t="shared" si="33"/>
        <v>0</v>
      </c>
      <c r="M171" s="312">
        <f t="shared" si="33"/>
        <v>0</v>
      </c>
      <c r="Q171"/>
    </row>
    <row r="172" spans="1:17" s="296" customFormat="1" ht="17.55" hidden="1" customHeight="1">
      <c r="A172" s="308"/>
      <c r="C172" s="429" t="str">
        <f t="shared" si="26"/>
        <v>H</v>
      </c>
      <c r="D172" s="130" t="str">
        <f t="shared" si="32"/>
        <v>CPL</v>
      </c>
      <c r="E172" s="129" t="str">
        <f t="shared" si="30"/>
        <v>Lumilan</v>
      </c>
      <c r="F172" s="311">
        <f t="shared" si="33"/>
        <v>0</v>
      </c>
      <c r="G172" s="311">
        <f t="shared" si="33"/>
        <v>0</v>
      </c>
      <c r="H172" s="311">
        <f t="shared" si="33"/>
        <v>0</v>
      </c>
      <c r="I172" s="311">
        <f t="shared" si="33"/>
        <v>0</v>
      </c>
      <c r="J172" s="311">
        <f t="shared" si="33"/>
        <v>0</v>
      </c>
      <c r="K172" s="311">
        <f t="shared" si="33"/>
        <v>0</v>
      </c>
      <c r="L172" s="311">
        <f t="shared" si="33"/>
        <v>0</v>
      </c>
      <c r="M172" s="312">
        <f t="shared" si="33"/>
        <v>0</v>
      </c>
      <c r="Q172"/>
    </row>
    <row r="173" spans="1:17" s="296" customFormat="1" ht="17.55" hidden="1" customHeight="1">
      <c r="A173" s="308"/>
      <c r="C173" s="429" t="str">
        <f t="shared" si="26"/>
        <v>H</v>
      </c>
      <c r="D173" s="130" t="str">
        <f t="shared" si="32"/>
        <v>CPL</v>
      </c>
      <c r="E173" s="129" t="str">
        <f t="shared" si="30"/>
        <v>Materion</v>
      </c>
      <c r="F173" s="311">
        <f t="shared" si="33"/>
        <v>0</v>
      </c>
      <c r="G173" s="311">
        <f t="shared" si="33"/>
        <v>0</v>
      </c>
      <c r="H173" s="311">
        <f t="shared" si="33"/>
        <v>0</v>
      </c>
      <c r="I173" s="311">
        <f t="shared" si="33"/>
        <v>0</v>
      </c>
      <c r="J173" s="311">
        <f t="shared" si="33"/>
        <v>0</v>
      </c>
      <c r="K173" s="311">
        <f t="shared" si="33"/>
        <v>0</v>
      </c>
      <c r="L173" s="311">
        <f t="shared" si="33"/>
        <v>0</v>
      </c>
      <c r="M173" s="312">
        <f t="shared" si="33"/>
        <v>0</v>
      </c>
      <c r="Q173"/>
    </row>
    <row r="174" spans="1:17" s="296" customFormat="1" ht="17.55" hidden="1" customHeight="1">
      <c r="A174" s="308"/>
      <c r="C174" s="429" t="str">
        <f t="shared" si="26"/>
        <v>H</v>
      </c>
      <c r="D174" s="130" t="str">
        <f t="shared" si="32"/>
        <v>CPL</v>
      </c>
      <c r="E174" s="129" t="str">
        <f t="shared" si="30"/>
        <v>Merck</v>
      </c>
      <c r="F174" s="311">
        <f t="shared" si="33"/>
        <v>0</v>
      </c>
      <c r="G174" s="311">
        <f t="shared" si="33"/>
        <v>0</v>
      </c>
      <c r="H174" s="311">
        <f t="shared" si="33"/>
        <v>0</v>
      </c>
      <c r="I174" s="311">
        <f t="shared" si="33"/>
        <v>0</v>
      </c>
      <c r="J174" s="311">
        <f t="shared" si="33"/>
        <v>0</v>
      </c>
      <c r="K174" s="311">
        <f t="shared" si="33"/>
        <v>0</v>
      </c>
      <c r="L174" s="311">
        <f t="shared" si="33"/>
        <v>0</v>
      </c>
      <c r="M174" s="312">
        <f t="shared" si="33"/>
        <v>0</v>
      </c>
      <c r="Q174"/>
    </row>
    <row r="175" spans="1:17" s="296" customFormat="1" ht="17.55" hidden="1" customHeight="1">
      <c r="A175" s="308"/>
      <c r="C175" s="429" t="str">
        <f t="shared" si="26"/>
        <v>H</v>
      </c>
      <c r="D175" s="130" t="str">
        <f t="shared" si="32"/>
        <v>CPL</v>
      </c>
      <c r="E175" s="129" t="str">
        <f t="shared" si="30"/>
        <v>Nisso</v>
      </c>
      <c r="F175" s="311">
        <f t="shared" si="33"/>
        <v>0</v>
      </c>
      <c r="G175" s="311">
        <f t="shared" si="33"/>
        <v>0</v>
      </c>
      <c r="H175" s="311">
        <f t="shared" si="33"/>
        <v>0</v>
      </c>
      <c r="I175" s="311">
        <f t="shared" si="33"/>
        <v>0</v>
      </c>
      <c r="J175" s="311">
        <f t="shared" si="33"/>
        <v>0</v>
      </c>
      <c r="K175" s="311">
        <f t="shared" si="33"/>
        <v>0</v>
      </c>
      <c r="L175" s="311">
        <f t="shared" si="33"/>
        <v>0</v>
      </c>
      <c r="M175" s="312">
        <f t="shared" si="33"/>
        <v>0</v>
      </c>
      <c r="Q175"/>
    </row>
    <row r="176" spans="1:17" s="296" customFormat="1" ht="17.55" hidden="1" customHeight="1">
      <c r="A176" s="308"/>
      <c r="C176" s="429" t="str">
        <f t="shared" si="26"/>
        <v>H</v>
      </c>
      <c r="D176" s="130" t="str">
        <f t="shared" si="32"/>
        <v>CPL</v>
      </c>
      <c r="E176" s="129" t="str">
        <f t="shared" si="30"/>
        <v>Novaled</v>
      </c>
      <c r="F176" s="311">
        <f t="shared" ref="F176:M185" si="34">SUMIFS(Share, Y, F$15, Config, $E$4, P, $E$8, LType, $D176, MSup, $E176)</f>
        <v>0</v>
      </c>
      <c r="G176" s="311">
        <f t="shared" si="34"/>
        <v>0</v>
      </c>
      <c r="H176" s="311">
        <f t="shared" si="34"/>
        <v>0</v>
      </c>
      <c r="I176" s="311">
        <f t="shared" si="34"/>
        <v>0</v>
      </c>
      <c r="J176" s="311">
        <f t="shared" si="34"/>
        <v>0</v>
      </c>
      <c r="K176" s="311">
        <f t="shared" si="34"/>
        <v>0</v>
      </c>
      <c r="L176" s="311">
        <f t="shared" si="34"/>
        <v>0</v>
      </c>
      <c r="M176" s="312">
        <f t="shared" si="34"/>
        <v>0</v>
      </c>
      <c r="Q176"/>
    </row>
    <row r="177" spans="1:17" s="296" customFormat="1" ht="17.55" hidden="1" customHeight="1">
      <c r="A177" s="308"/>
      <c r="C177" s="429" t="str">
        <f t="shared" si="26"/>
        <v>H</v>
      </c>
      <c r="D177" s="130" t="str">
        <f t="shared" si="32"/>
        <v>CPL</v>
      </c>
      <c r="E177" s="129" t="str">
        <f t="shared" si="30"/>
        <v>NSCC</v>
      </c>
      <c r="F177" s="311">
        <f t="shared" si="34"/>
        <v>0</v>
      </c>
      <c r="G177" s="311">
        <f t="shared" si="34"/>
        <v>0</v>
      </c>
      <c r="H177" s="311">
        <f t="shared" si="34"/>
        <v>0</v>
      </c>
      <c r="I177" s="311">
        <f t="shared" si="34"/>
        <v>0</v>
      </c>
      <c r="J177" s="311">
        <f t="shared" si="34"/>
        <v>0</v>
      </c>
      <c r="K177" s="311">
        <f t="shared" si="34"/>
        <v>0</v>
      </c>
      <c r="L177" s="311">
        <f t="shared" si="34"/>
        <v>0</v>
      </c>
      <c r="M177" s="312">
        <f t="shared" si="34"/>
        <v>0</v>
      </c>
      <c r="Q177"/>
    </row>
    <row r="178" spans="1:17" s="296" customFormat="1" ht="17.55" hidden="1" customHeight="1">
      <c r="A178" s="308"/>
      <c r="C178" s="429" t="str">
        <f t="shared" si="26"/>
        <v>H</v>
      </c>
      <c r="D178" s="130" t="str">
        <f t="shared" si="32"/>
        <v>CPL</v>
      </c>
      <c r="E178" s="129" t="str">
        <f t="shared" si="30"/>
        <v>P&amp;H Tech</v>
      </c>
      <c r="F178" s="311">
        <f t="shared" si="34"/>
        <v>0</v>
      </c>
      <c r="G178" s="311">
        <f t="shared" si="34"/>
        <v>0</v>
      </c>
      <c r="H178" s="311">
        <f t="shared" si="34"/>
        <v>0</v>
      </c>
      <c r="I178" s="311">
        <f t="shared" si="34"/>
        <v>0</v>
      </c>
      <c r="J178" s="311">
        <f t="shared" si="34"/>
        <v>0</v>
      </c>
      <c r="K178" s="311">
        <f t="shared" si="34"/>
        <v>0</v>
      </c>
      <c r="L178" s="311">
        <f t="shared" si="34"/>
        <v>0</v>
      </c>
      <c r="M178" s="312">
        <f t="shared" si="34"/>
        <v>0</v>
      </c>
      <c r="Q178"/>
    </row>
    <row r="179" spans="1:17" s="296" customFormat="1" ht="17.55" hidden="1" customHeight="1">
      <c r="A179" s="308"/>
      <c r="C179" s="429" t="str">
        <f t="shared" si="26"/>
        <v>H</v>
      </c>
      <c r="D179" s="130" t="str">
        <f t="shared" si="32"/>
        <v>CPL</v>
      </c>
      <c r="E179" s="129" t="str">
        <f t="shared" si="30"/>
        <v>Samsung SDI</v>
      </c>
      <c r="F179" s="311">
        <f t="shared" si="34"/>
        <v>0</v>
      </c>
      <c r="G179" s="311">
        <f t="shared" si="34"/>
        <v>0</v>
      </c>
      <c r="H179" s="311">
        <f t="shared" si="34"/>
        <v>0</v>
      </c>
      <c r="I179" s="311">
        <f t="shared" si="34"/>
        <v>0</v>
      </c>
      <c r="J179" s="311">
        <f t="shared" si="34"/>
        <v>0</v>
      </c>
      <c r="K179" s="311">
        <f t="shared" si="34"/>
        <v>0</v>
      </c>
      <c r="L179" s="311">
        <f t="shared" si="34"/>
        <v>0</v>
      </c>
      <c r="M179" s="312">
        <f t="shared" si="34"/>
        <v>0</v>
      </c>
      <c r="Q179"/>
    </row>
    <row r="180" spans="1:17" s="296" customFormat="1" ht="17.55" hidden="1" customHeight="1">
      <c r="A180" s="308"/>
      <c r="C180" s="429" t="str">
        <f t="shared" si="26"/>
        <v>H</v>
      </c>
      <c r="D180" s="130" t="str">
        <f t="shared" si="32"/>
        <v>CPL</v>
      </c>
      <c r="E180" s="129" t="str">
        <f t="shared" ref="E180:E189" si="35">E110</f>
        <v>SFC</v>
      </c>
      <c r="F180" s="311">
        <f t="shared" si="34"/>
        <v>0</v>
      </c>
      <c r="G180" s="311">
        <f t="shared" si="34"/>
        <v>0</v>
      </c>
      <c r="H180" s="311">
        <f t="shared" si="34"/>
        <v>0</v>
      </c>
      <c r="I180" s="311">
        <f t="shared" si="34"/>
        <v>0</v>
      </c>
      <c r="J180" s="311">
        <f t="shared" si="34"/>
        <v>0</v>
      </c>
      <c r="K180" s="311">
        <f t="shared" si="34"/>
        <v>0</v>
      </c>
      <c r="L180" s="311">
        <f t="shared" si="34"/>
        <v>0</v>
      </c>
      <c r="M180" s="312">
        <f t="shared" si="34"/>
        <v>0</v>
      </c>
      <c r="Q180"/>
    </row>
    <row r="181" spans="1:17" s="296" customFormat="1" ht="17.55" hidden="1" customHeight="1">
      <c r="A181" s="308"/>
      <c r="C181" s="429" t="str">
        <f t="shared" si="26"/>
        <v>H</v>
      </c>
      <c r="D181" s="130" t="str">
        <f t="shared" si="32"/>
        <v>CPL</v>
      </c>
      <c r="E181" s="129" t="str">
        <f t="shared" si="35"/>
        <v>SK JNC</v>
      </c>
      <c r="F181" s="311">
        <f t="shared" si="34"/>
        <v>0</v>
      </c>
      <c r="G181" s="311">
        <f t="shared" si="34"/>
        <v>0</v>
      </c>
      <c r="H181" s="311">
        <f t="shared" si="34"/>
        <v>0</v>
      </c>
      <c r="I181" s="311">
        <f t="shared" si="34"/>
        <v>0</v>
      </c>
      <c r="J181" s="311">
        <f t="shared" si="34"/>
        <v>0</v>
      </c>
      <c r="K181" s="311">
        <f t="shared" si="34"/>
        <v>0</v>
      </c>
      <c r="L181" s="311">
        <f t="shared" si="34"/>
        <v>0</v>
      </c>
      <c r="M181" s="312">
        <f t="shared" si="34"/>
        <v>0</v>
      </c>
      <c r="Q181"/>
    </row>
    <row r="182" spans="1:17" s="296" customFormat="1" ht="17.55" hidden="1" customHeight="1">
      <c r="A182" s="308"/>
      <c r="C182" s="429" t="str">
        <f t="shared" si="26"/>
        <v>H</v>
      </c>
      <c r="D182" s="130" t="str">
        <f t="shared" si="32"/>
        <v>CPL</v>
      </c>
      <c r="E182" s="129" t="str">
        <f t="shared" si="35"/>
        <v>Solus AM</v>
      </c>
      <c r="F182" s="311">
        <f t="shared" si="34"/>
        <v>0</v>
      </c>
      <c r="G182" s="311">
        <f t="shared" si="34"/>
        <v>0</v>
      </c>
      <c r="H182" s="311">
        <f t="shared" si="34"/>
        <v>0</v>
      </c>
      <c r="I182" s="311">
        <f t="shared" si="34"/>
        <v>0</v>
      </c>
      <c r="J182" s="311">
        <f t="shared" si="34"/>
        <v>0</v>
      </c>
      <c r="K182" s="311">
        <f t="shared" si="34"/>
        <v>0</v>
      </c>
      <c r="L182" s="311">
        <f t="shared" si="34"/>
        <v>0</v>
      </c>
      <c r="M182" s="312">
        <f t="shared" si="34"/>
        <v>0</v>
      </c>
      <c r="Q182"/>
    </row>
    <row r="183" spans="1:17" s="296" customFormat="1" ht="17.55" hidden="1" customHeight="1">
      <c r="A183" s="308"/>
      <c r="C183" s="429" t="str">
        <f t="shared" si="26"/>
        <v>H</v>
      </c>
      <c r="D183" s="130" t="str">
        <f t="shared" si="32"/>
        <v>CPL</v>
      </c>
      <c r="E183" s="129">
        <f t="shared" si="35"/>
        <v>0</v>
      </c>
      <c r="F183" s="311">
        <f t="shared" si="34"/>
        <v>0</v>
      </c>
      <c r="G183" s="311">
        <f t="shared" si="34"/>
        <v>0</v>
      </c>
      <c r="H183" s="311">
        <f t="shared" si="34"/>
        <v>0</v>
      </c>
      <c r="I183" s="311">
        <f t="shared" si="34"/>
        <v>0</v>
      </c>
      <c r="J183" s="311">
        <f t="shared" si="34"/>
        <v>0</v>
      </c>
      <c r="K183" s="311">
        <f t="shared" si="34"/>
        <v>0</v>
      </c>
      <c r="L183" s="311">
        <f t="shared" si="34"/>
        <v>0</v>
      </c>
      <c r="M183" s="312">
        <f t="shared" si="34"/>
        <v>0</v>
      </c>
      <c r="Q183"/>
    </row>
    <row r="184" spans="1:17" s="296" customFormat="1" ht="17.55" hidden="1" customHeight="1">
      <c r="A184" s="308"/>
      <c r="C184" s="429" t="str">
        <f t="shared" si="26"/>
        <v>H</v>
      </c>
      <c r="D184" s="130" t="str">
        <f t="shared" si="32"/>
        <v>CPL</v>
      </c>
      <c r="E184" s="129">
        <f t="shared" si="35"/>
        <v>0</v>
      </c>
      <c r="F184" s="311">
        <f t="shared" si="34"/>
        <v>0</v>
      </c>
      <c r="G184" s="311">
        <f t="shared" si="34"/>
        <v>0</v>
      </c>
      <c r="H184" s="311">
        <f t="shared" si="34"/>
        <v>0</v>
      </c>
      <c r="I184" s="311">
        <f t="shared" si="34"/>
        <v>0</v>
      </c>
      <c r="J184" s="311">
        <f t="shared" si="34"/>
        <v>0</v>
      </c>
      <c r="K184" s="311">
        <f t="shared" si="34"/>
        <v>0</v>
      </c>
      <c r="L184" s="311">
        <f t="shared" si="34"/>
        <v>0</v>
      </c>
      <c r="M184" s="312">
        <f t="shared" si="34"/>
        <v>0</v>
      </c>
      <c r="Q184"/>
    </row>
    <row r="185" spans="1:17" s="296" customFormat="1" ht="17.55" hidden="1" customHeight="1">
      <c r="A185" s="308"/>
      <c r="C185" s="429" t="str">
        <f t="shared" si="26"/>
        <v>H</v>
      </c>
      <c r="D185" s="130" t="str">
        <f t="shared" si="32"/>
        <v>CPL</v>
      </c>
      <c r="E185" s="129">
        <f t="shared" si="35"/>
        <v>0</v>
      </c>
      <c r="F185" s="311">
        <f t="shared" si="34"/>
        <v>0</v>
      </c>
      <c r="G185" s="311">
        <f t="shared" si="34"/>
        <v>0</v>
      </c>
      <c r="H185" s="311">
        <f t="shared" si="34"/>
        <v>0</v>
      </c>
      <c r="I185" s="311">
        <f t="shared" si="34"/>
        <v>0</v>
      </c>
      <c r="J185" s="311">
        <f t="shared" si="34"/>
        <v>0</v>
      </c>
      <c r="K185" s="311">
        <f t="shared" si="34"/>
        <v>0</v>
      </c>
      <c r="L185" s="311">
        <f t="shared" si="34"/>
        <v>0</v>
      </c>
      <c r="M185" s="312">
        <f t="shared" si="34"/>
        <v>0</v>
      </c>
      <c r="Q185"/>
    </row>
    <row r="186" spans="1:17" s="296" customFormat="1" ht="17.55" hidden="1" customHeight="1">
      <c r="A186" s="308"/>
      <c r="C186" s="429" t="str">
        <f t="shared" si="26"/>
        <v>H</v>
      </c>
      <c r="D186" s="130" t="str">
        <f t="shared" si="32"/>
        <v>CPL</v>
      </c>
      <c r="E186" s="129">
        <f t="shared" si="35"/>
        <v>0</v>
      </c>
      <c r="F186" s="311">
        <f t="shared" ref="F186:M195" si="36">SUMIFS(Share, Y, F$15, Config, $E$4, P, $E$8, LType, $D186, MSup, $E186)</f>
        <v>0</v>
      </c>
      <c r="G186" s="311">
        <f t="shared" si="36"/>
        <v>0</v>
      </c>
      <c r="H186" s="311">
        <f t="shared" si="36"/>
        <v>0</v>
      </c>
      <c r="I186" s="311">
        <f t="shared" si="36"/>
        <v>0</v>
      </c>
      <c r="J186" s="311">
        <f t="shared" si="36"/>
        <v>0</v>
      </c>
      <c r="K186" s="311">
        <f t="shared" si="36"/>
        <v>0</v>
      </c>
      <c r="L186" s="311">
        <f t="shared" si="36"/>
        <v>0</v>
      </c>
      <c r="M186" s="312">
        <f t="shared" si="36"/>
        <v>0</v>
      </c>
      <c r="Q186"/>
    </row>
    <row r="187" spans="1:17" s="296" customFormat="1" ht="17.55" hidden="1" customHeight="1">
      <c r="A187" s="308"/>
      <c r="C187" s="429" t="str">
        <f t="shared" si="26"/>
        <v>H</v>
      </c>
      <c r="D187" s="130" t="str">
        <f t="shared" si="32"/>
        <v>CPL</v>
      </c>
      <c r="E187" s="129">
        <f t="shared" si="35"/>
        <v>0</v>
      </c>
      <c r="F187" s="311">
        <f t="shared" si="36"/>
        <v>0</v>
      </c>
      <c r="G187" s="311">
        <f t="shared" si="36"/>
        <v>0</v>
      </c>
      <c r="H187" s="311">
        <f t="shared" si="36"/>
        <v>0</v>
      </c>
      <c r="I187" s="311">
        <f t="shared" si="36"/>
        <v>0</v>
      </c>
      <c r="J187" s="311">
        <f t="shared" si="36"/>
        <v>0</v>
      </c>
      <c r="K187" s="311">
        <f t="shared" si="36"/>
        <v>0</v>
      </c>
      <c r="L187" s="311">
        <f t="shared" si="36"/>
        <v>0</v>
      </c>
      <c r="M187" s="312">
        <f t="shared" si="36"/>
        <v>0</v>
      </c>
      <c r="Q187"/>
    </row>
    <row r="188" spans="1:17" s="296" customFormat="1" ht="17.55" hidden="1" customHeight="1">
      <c r="A188" s="308"/>
      <c r="C188" s="429" t="str">
        <f t="shared" si="26"/>
        <v>H</v>
      </c>
      <c r="D188" s="130" t="str">
        <f t="shared" si="32"/>
        <v>CPL</v>
      </c>
      <c r="E188" s="129">
        <f t="shared" si="35"/>
        <v>0</v>
      </c>
      <c r="F188" s="311">
        <f t="shared" si="36"/>
        <v>0</v>
      </c>
      <c r="G188" s="311">
        <f t="shared" si="36"/>
        <v>0</v>
      </c>
      <c r="H188" s="311">
        <f t="shared" si="36"/>
        <v>0</v>
      </c>
      <c r="I188" s="311">
        <f t="shared" si="36"/>
        <v>0</v>
      </c>
      <c r="J188" s="311">
        <f t="shared" si="36"/>
        <v>0</v>
      </c>
      <c r="K188" s="311">
        <f t="shared" si="36"/>
        <v>0</v>
      </c>
      <c r="L188" s="311">
        <f t="shared" si="36"/>
        <v>0</v>
      </c>
      <c r="M188" s="312">
        <f t="shared" si="36"/>
        <v>0</v>
      </c>
      <c r="Q188"/>
    </row>
    <row r="189" spans="1:17" s="296" customFormat="1" ht="17.55" hidden="1" customHeight="1">
      <c r="A189" s="308"/>
      <c r="C189" s="429" t="str">
        <f t="shared" si="26"/>
        <v>H</v>
      </c>
      <c r="D189" s="130" t="str">
        <f t="shared" si="32"/>
        <v>CPL</v>
      </c>
      <c r="E189" s="129">
        <f t="shared" si="35"/>
        <v>0</v>
      </c>
      <c r="F189" s="311">
        <f t="shared" si="36"/>
        <v>0</v>
      </c>
      <c r="G189" s="311">
        <f t="shared" si="36"/>
        <v>0</v>
      </c>
      <c r="H189" s="311">
        <f t="shared" si="36"/>
        <v>0</v>
      </c>
      <c r="I189" s="311">
        <f t="shared" si="36"/>
        <v>0</v>
      </c>
      <c r="J189" s="311">
        <f t="shared" si="36"/>
        <v>0</v>
      </c>
      <c r="K189" s="311">
        <f t="shared" si="36"/>
        <v>0</v>
      </c>
      <c r="L189" s="311">
        <f t="shared" si="36"/>
        <v>0</v>
      </c>
      <c r="M189" s="312">
        <f t="shared" si="36"/>
        <v>0</v>
      </c>
      <c r="Q189"/>
    </row>
    <row r="190" spans="1:17" s="296" customFormat="1" ht="17.55" customHeight="1">
      <c r="A190" s="308"/>
      <c r="C190" s="429" t="str">
        <f t="shared" si="26"/>
        <v/>
      </c>
      <c r="D190" s="130" t="str">
        <f>$D179</f>
        <v>CPL</v>
      </c>
      <c r="E190" s="129" t="str">
        <f t="shared" ref="E190" si="37">E50</f>
        <v>Unknown</v>
      </c>
      <c r="F190" s="311">
        <f t="shared" si="36"/>
        <v>1</v>
      </c>
      <c r="G190" s="311">
        <f t="shared" si="36"/>
        <v>1</v>
      </c>
      <c r="H190" s="311">
        <f t="shared" si="36"/>
        <v>1</v>
      </c>
      <c r="I190" s="311">
        <f t="shared" si="36"/>
        <v>1</v>
      </c>
      <c r="J190" s="311">
        <f t="shared" si="36"/>
        <v>1</v>
      </c>
      <c r="K190" s="311">
        <f t="shared" si="36"/>
        <v>1</v>
      </c>
      <c r="L190" s="311">
        <f t="shared" si="36"/>
        <v>1</v>
      </c>
      <c r="M190" s="312">
        <f t="shared" si="36"/>
        <v>1</v>
      </c>
      <c r="Q190"/>
    </row>
    <row r="191" spans="1:17" s="296" customFormat="1" ht="17.55" hidden="1" customHeight="1">
      <c r="A191" s="308"/>
      <c r="C191" s="429" t="str">
        <f t="shared" si="26"/>
        <v>H</v>
      </c>
      <c r="D191" s="130" t="str">
        <f>Parameter!G67</f>
        <v>EIL</v>
      </c>
      <c r="E191" s="129" t="str">
        <f t="shared" ref="E191:E214" si="38">E16</f>
        <v>Aglaia Tech</v>
      </c>
      <c r="F191" s="311">
        <f t="shared" si="36"/>
        <v>0</v>
      </c>
      <c r="G191" s="311">
        <f t="shared" si="36"/>
        <v>0</v>
      </c>
      <c r="H191" s="311">
        <f t="shared" si="36"/>
        <v>0</v>
      </c>
      <c r="I191" s="311">
        <f t="shared" si="36"/>
        <v>0</v>
      </c>
      <c r="J191" s="311">
        <f t="shared" si="36"/>
        <v>0</v>
      </c>
      <c r="K191" s="311">
        <f t="shared" si="36"/>
        <v>0</v>
      </c>
      <c r="L191" s="311">
        <f t="shared" si="36"/>
        <v>0</v>
      </c>
      <c r="M191" s="312">
        <f t="shared" si="36"/>
        <v>0</v>
      </c>
      <c r="Q191"/>
    </row>
    <row r="192" spans="1:17" s="296" customFormat="1" ht="17.55" hidden="1" customHeight="1">
      <c r="A192" s="308"/>
      <c r="C192" s="429" t="str">
        <f t="shared" si="26"/>
        <v>H</v>
      </c>
      <c r="D192" s="130" t="str">
        <f t="shared" ref="D192:D224" si="39">$D191</f>
        <v>EIL</v>
      </c>
      <c r="E192" s="129" t="str">
        <f t="shared" si="38"/>
        <v>Bayer</v>
      </c>
      <c r="F192" s="311">
        <f t="shared" si="36"/>
        <v>0</v>
      </c>
      <c r="G192" s="311">
        <f t="shared" si="36"/>
        <v>0</v>
      </c>
      <c r="H192" s="311">
        <f t="shared" si="36"/>
        <v>0</v>
      </c>
      <c r="I192" s="311">
        <f t="shared" si="36"/>
        <v>0</v>
      </c>
      <c r="J192" s="311">
        <f t="shared" si="36"/>
        <v>0</v>
      </c>
      <c r="K192" s="311">
        <f t="shared" si="36"/>
        <v>0</v>
      </c>
      <c r="L192" s="311">
        <f t="shared" si="36"/>
        <v>0</v>
      </c>
      <c r="M192" s="312">
        <f t="shared" si="36"/>
        <v>0</v>
      </c>
      <c r="Q192"/>
    </row>
    <row r="193" spans="1:17" s="296" customFormat="1" ht="17.55" hidden="1" customHeight="1">
      <c r="A193" s="308"/>
      <c r="C193" s="429" t="str">
        <f t="shared" si="26"/>
        <v>H</v>
      </c>
      <c r="D193" s="130" t="str">
        <f t="shared" si="39"/>
        <v>EIL</v>
      </c>
      <c r="E193" s="129" t="str">
        <f t="shared" si="38"/>
        <v>Comet</v>
      </c>
      <c r="F193" s="311">
        <f t="shared" si="36"/>
        <v>0</v>
      </c>
      <c r="G193" s="311">
        <f t="shared" si="36"/>
        <v>0</v>
      </c>
      <c r="H193" s="311">
        <f t="shared" si="36"/>
        <v>0</v>
      </c>
      <c r="I193" s="311">
        <f t="shared" si="36"/>
        <v>0</v>
      </c>
      <c r="J193" s="311">
        <f t="shared" si="36"/>
        <v>0</v>
      </c>
      <c r="K193" s="311">
        <f t="shared" si="36"/>
        <v>0</v>
      </c>
      <c r="L193" s="311">
        <f t="shared" si="36"/>
        <v>0</v>
      </c>
      <c r="M193" s="312">
        <f t="shared" si="36"/>
        <v>0</v>
      </c>
      <c r="Q193"/>
    </row>
    <row r="194" spans="1:17" s="296" customFormat="1" ht="17.55" hidden="1" customHeight="1">
      <c r="A194" s="308"/>
      <c r="C194" s="429" t="str">
        <f t="shared" si="26"/>
        <v>H</v>
      </c>
      <c r="D194" s="130" t="str">
        <f t="shared" si="39"/>
        <v>EIL</v>
      </c>
      <c r="E194" s="129" t="str">
        <f t="shared" si="38"/>
        <v>Dongjin Semichem</v>
      </c>
      <c r="F194" s="311">
        <f t="shared" si="36"/>
        <v>0</v>
      </c>
      <c r="G194" s="311">
        <f t="shared" si="36"/>
        <v>0</v>
      </c>
      <c r="H194" s="311">
        <f t="shared" si="36"/>
        <v>0</v>
      </c>
      <c r="I194" s="311">
        <f t="shared" si="36"/>
        <v>0</v>
      </c>
      <c r="J194" s="311">
        <f t="shared" si="36"/>
        <v>0</v>
      </c>
      <c r="K194" s="311">
        <f t="shared" si="36"/>
        <v>0</v>
      </c>
      <c r="L194" s="311">
        <f t="shared" si="36"/>
        <v>0</v>
      </c>
      <c r="M194" s="312">
        <f t="shared" si="36"/>
        <v>0</v>
      </c>
      <c r="Q194"/>
    </row>
    <row r="195" spans="1:17" s="296" customFormat="1" ht="17.55" hidden="1" customHeight="1">
      <c r="A195" s="308"/>
      <c r="C195" s="429" t="str">
        <f t="shared" si="26"/>
        <v>H</v>
      </c>
      <c r="D195" s="130" t="str">
        <f t="shared" si="39"/>
        <v>EIL</v>
      </c>
      <c r="E195" s="129" t="str">
        <f t="shared" si="38"/>
        <v>Duksan Neolux</v>
      </c>
      <c r="F195" s="311">
        <f t="shared" si="36"/>
        <v>0</v>
      </c>
      <c r="G195" s="311">
        <f t="shared" si="36"/>
        <v>0</v>
      </c>
      <c r="H195" s="311">
        <f t="shared" si="36"/>
        <v>0</v>
      </c>
      <c r="I195" s="311">
        <f t="shared" si="36"/>
        <v>0</v>
      </c>
      <c r="J195" s="311">
        <f t="shared" si="36"/>
        <v>0</v>
      </c>
      <c r="K195" s="311">
        <f t="shared" si="36"/>
        <v>0</v>
      </c>
      <c r="L195" s="311">
        <f t="shared" si="36"/>
        <v>0</v>
      </c>
      <c r="M195" s="312">
        <f t="shared" si="36"/>
        <v>0</v>
      </c>
      <c r="Q195"/>
    </row>
    <row r="196" spans="1:17" s="296" customFormat="1" ht="17.55" hidden="1" customHeight="1">
      <c r="A196" s="308"/>
      <c r="C196" s="429" t="str">
        <f t="shared" si="26"/>
        <v>H</v>
      </c>
      <c r="D196" s="130" t="str">
        <f t="shared" si="39"/>
        <v>EIL</v>
      </c>
      <c r="E196" s="129" t="str">
        <f t="shared" si="38"/>
        <v>DuPont</v>
      </c>
      <c r="F196" s="311">
        <f t="shared" ref="F196:M205" si="40">SUMIFS(Share, Y, F$15, Config, $E$4, P, $E$8, LType, $D196, MSup, $E196)</f>
        <v>0</v>
      </c>
      <c r="G196" s="311">
        <f t="shared" si="40"/>
        <v>0</v>
      </c>
      <c r="H196" s="311">
        <f t="shared" si="40"/>
        <v>0</v>
      </c>
      <c r="I196" s="311">
        <f t="shared" si="40"/>
        <v>0</v>
      </c>
      <c r="J196" s="311">
        <f t="shared" si="40"/>
        <v>0</v>
      </c>
      <c r="K196" s="311">
        <f t="shared" si="40"/>
        <v>0</v>
      </c>
      <c r="L196" s="311">
        <f t="shared" si="40"/>
        <v>0</v>
      </c>
      <c r="M196" s="312">
        <f t="shared" si="40"/>
        <v>0</v>
      </c>
      <c r="Q196"/>
    </row>
    <row r="197" spans="1:17" s="296" customFormat="1" ht="17.55" hidden="1" customHeight="1">
      <c r="A197" s="308"/>
      <c r="C197" s="429" t="str">
        <f t="shared" si="26"/>
        <v>H</v>
      </c>
      <c r="D197" s="130" t="str">
        <f t="shared" si="39"/>
        <v>EIL</v>
      </c>
      <c r="E197" s="129" t="str">
        <f t="shared" si="38"/>
        <v>EMT</v>
      </c>
      <c r="F197" s="311">
        <f t="shared" si="40"/>
        <v>0</v>
      </c>
      <c r="G197" s="311">
        <f t="shared" si="40"/>
        <v>0</v>
      </c>
      <c r="H197" s="311">
        <f t="shared" si="40"/>
        <v>0</v>
      </c>
      <c r="I197" s="311">
        <f t="shared" si="40"/>
        <v>0</v>
      </c>
      <c r="J197" s="311">
        <f t="shared" si="40"/>
        <v>0</v>
      </c>
      <c r="K197" s="311">
        <f t="shared" si="40"/>
        <v>0</v>
      </c>
      <c r="L197" s="311">
        <f t="shared" si="40"/>
        <v>0</v>
      </c>
      <c r="M197" s="312">
        <f t="shared" si="40"/>
        <v>0</v>
      </c>
      <c r="Q197"/>
    </row>
    <row r="198" spans="1:17" s="296" customFormat="1" ht="17.55" hidden="1" customHeight="1">
      <c r="A198" s="308"/>
      <c r="C198" s="429" t="str">
        <f t="shared" si="26"/>
        <v>H</v>
      </c>
      <c r="D198" s="130" t="str">
        <f t="shared" si="39"/>
        <v>EIL</v>
      </c>
      <c r="E198" s="129" t="str">
        <f t="shared" si="38"/>
        <v>Hodogaya</v>
      </c>
      <c r="F198" s="311">
        <f t="shared" si="40"/>
        <v>0</v>
      </c>
      <c r="G198" s="311">
        <f t="shared" si="40"/>
        <v>0</v>
      </c>
      <c r="H198" s="311">
        <f t="shared" si="40"/>
        <v>0</v>
      </c>
      <c r="I198" s="311">
        <f t="shared" si="40"/>
        <v>0</v>
      </c>
      <c r="J198" s="311">
        <f t="shared" si="40"/>
        <v>0</v>
      </c>
      <c r="K198" s="311">
        <f t="shared" si="40"/>
        <v>0</v>
      </c>
      <c r="L198" s="311">
        <f t="shared" si="40"/>
        <v>0</v>
      </c>
      <c r="M198" s="312">
        <f t="shared" si="40"/>
        <v>0</v>
      </c>
      <c r="Q198"/>
    </row>
    <row r="199" spans="1:17" s="296" customFormat="1" ht="17.55" hidden="1" customHeight="1">
      <c r="A199" s="308"/>
      <c r="C199" s="429" t="str">
        <f t="shared" si="26"/>
        <v>H</v>
      </c>
      <c r="D199" s="130" t="str">
        <f t="shared" si="39"/>
        <v>EIL</v>
      </c>
      <c r="E199" s="129" t="str">
        <f t="shared" si="38"/>
        <v>Hyperion</v>
      </c>
      <c r="F199" s="311">
        <f t="shared" si="40"/>
        <v>0</v>
      </c>
      <c r="G199" s="311">
        <f t="shared" si="40"/>
        <v>0</v>
      </c>
      <c r="H199" s="311">
        <f t="shared" si="40"/>
        <v>0</v>
      </c>
      <c r="I199" s="311">
        <f t="shared" si="40"/>
        <v>0</v>
      </c>
      <c r="J199" s="311">
        <f t="shared" si="40"/>
        <v>0</v>
      </c>
      <c r="K199" s="311">
        <f t="shared" si="40"/>
        <v>0</v>
      </c>
      <c r="L199" s="311">
        <f t="shared" si="40"/>
        <v>0</v>
      </c>
      <c r="M199" s="312">
        <f t="shared" si="40"/>
        <v>0</v>
      </c>
      <c r="Q199"/>
    </row>
    <row r="200" spans="1:17" s="296" customFormat="1" ht="17.55" hidden="1" customHeight="1">
      <c r="A200" s="308"/>
      <c r="C200" s="429" t="str">
        <f t="shared" si="26"/>
        <v>H</v>
      </c>
      <c r="D200" s="130" t="str">
        <f t="shared" si="39"/>
        <v>EIL</v>
      </c>
      <c r="E200" s="129" t="str">
        <f t="shared" si="38"/>
        <v>Idemitsu Kosan</v>
      </c>
      <c r="F200" s="311">
        <f t="shared" si="40"/>
        <v>0</v>
      </c>
      <c r="G200" s="311">
        <f t="shared" si="40"/>
        <v>0</v>
      </c>
      <c r="H200" s="311">
        <f t="shared" si="40"/>
        <v>0</v>
      </c>
      <c r="I200" s="311">
        <f t="shared" si="40"/>
        <v>0</v>
      </c>
      <c r="J200" s="311">
        <f t="shared" si="40"/>
        <v>0</v>
      </c>
      <c r="K200" s="311">
        <f t="shared" si="40"/>
        <v>0</v>
      </c>
      <c r="L200" s="311">
        <f t="shared" si="40"/>
        <v>0</v>
      </c>
      <c r="M200" s="312">
        <f t="shared" si="40"/>
        <v>0</v>
      </c>
      <c r="Q200"/>
    </row>
    <row r="201" spans="1:17" s="296" customFormat="1" ht="17.55" customHeight="1">
      <c r="A201" s="308"/>
      <c r="C201" s="429" t="str">
        <f t="shared" si="26"/>
        <v/>
      </c>
      <c r="D201" s="130" t="str">
        <f t="shared" si="39"/>
        <v>EIL</v>
      </c>
      <c r="E201" s="129" t="str">
        <f t="shared" si="38"/>
        <v>Jilin OLED</v>
      </c>
      <c r="F201" s="311">
        <f t="shared" si="40"/>
        <v>0</v>
      </c>
      <c r="G201" s="311">
        <f t="shared" si="40"/>
        <v>0</v>
      </c>
      <c r="H201" s="311">
        <f t="shared" si="40"/>
        <v>1</v>
      </c>
      <c r="I201" s="311">
        <f t="shared" si="40"/>
        <v>1</v>
      </c>
      <c r="J201" s="311">
        <f t="shared" si="40"/>
        <v>1</v>
      </c>
      <c r="K201" s="311">
        <f t="shared" si="40"/>
        <v>1</v>
      </c>
      <c r="L201" s="311">
        <f t="shared" si="40"/>
        <v>1</v>
      </c>
      <c r="M201" s="312">
        <f t="shared" si="40"/>
        <v>1</v>
      </c>
      <c r="Q201"/>
    </row>
    <row r="202" spans="1:17" s="296" customFormat="1" ht="17.55" hidden="1" customHeight="1">
      <c r="A202" s="308"/>
      <c r="C202" s="429" t="str">
        <f t="shared" si="26"/>
        <v>H</v>
      </c>
      <c r="D202" s="130" t="str">
        <f t="shared" si="39"/>
        <v>EIL</v>
      </c>
      <c r="E202" s="129" t="str">
        <f t="shared" si="38"/>
        <v>Jinwoong</v>
      </c>
      <c r="F202" s="311">
        <f t="shared" si="40"/>
        <v>0</v>
      </c>
      <c r="G202" s="311">
        <f t="shared" si="40"/>
        <v>0</v>
      </c>
      <c r="H202" s="311">
        <f t="shared" si="40"/>
        <v>0</v>
      </c>
      <c r="I202" s="311">
        <f t="shared" si="40"/>
        <v>0</v>
      </c>
      <c r="J202" s="311">
        <f t="shared" si="40"/>
        <v>0</v>
      </c>
      <c r="K202" s="311">
        <f t="shared" si="40"/>
        <v>0</v>
      </c>
      <c r="L202" s="311">
        <f t="shared" si="40"/>
        <v>0</v>
      </c>
      <c r="M202" s="312">
        <f t="shared" si="40"/>
        <v>0</v>
      </c>
      <c r="Q202"/>
    </row>
    <row r="203" spans="1:17" s="296" customFormat="1" ht="17.55" hidden="1" customHeight="1">
      <c r="A203" s="308"/>
      <c r="C203" s="429" t="str">
        <f t="shared" si="26"/>
        <v>H</v>
      </c>
      <c r="D203" s="130" t="str">
        <f t="shared" si="39"/>
        <v>EIL</v>
      </c>
      <c r="E203" s="129" t="str">
        <f t="shared" si="38"/>
        <v>LG Chem</v>
      </c>
      <c r="F203" s="311">
        <f t="shared" si="40"/>
        <v>0</v>
      </c>
      <c r="G203" s="311">
        <f t="shared" si="40"/>
        <v>0</v>
      </c>
      <c r="H203" s="311">
        <f t="shared" si="40"/>
        <v>0</v>
      </c>
      <c r="I203" s="311">
        <f t="shared" si="40"/>
        <v>0</v>
      </c>
      <c r="J203" s="311">
        <f t="shared" si="40"/>
        <v>0</v>
      </c>
      <c r="K203" s="311">
        <f t="shared" si="40"/>
        <v>0</v>
      </c>
      <c r="L203" s="311">
        <f t="shared" si="40"/>
        <v>0</v>
      </c>
      <c r="M203" s="312">
        <f t="shared" si="40"/>
        <v>0</v>
      </c>
      <c r="Q203"/>
    </row>
    <row r="204" spans="1:17" s="296" customFormat="1" ht="17.55" hidden="1" customHeight="1">
      <c r="A204" s="308"/>
      <c r="C204" s="429" t="str">
        <f t="shared" si="26"/>
        <v>H</v>
      </c>
      <c r="D204" s="130" t="str">
        <f t="shared" si="39"/>
        <v>EIL</v>
      </c>
      <c r="E204" s="129" t="str">
        <f t="shared" si="38"/>
        <v>LT Materials</v>
      </c>
      <c r="F204" s="311">
        <f t="shared" si="40"/>
        <v>0</v>
      </c>
      <c r="G204" s="311">
        <f t="shared" si="40"/>
        <v>0</v>
      </c>
      <c r="H204" s="311">
        <f t="shared" si="40"/>
        <v>0</v>
      </c>
      <c r="I204" s="311">
        <f t="shared" si="40"/>
        <v>0</v>
      </c>
      <c r="J204" s="311">
        <f t="shared" si="40"/>
        <v>0</v>
      </c>
      <c r="K204" s="311">
        <f t="shared" si="40"/>
        <v>0</v>
      </c>
      <c r="L204" s="311">
        <f t="shared" si="40"/>
        <v>0</v>
      </c>
      <c r="M204" s="312">
        <f t="shared" si="40"/>
        <v>0</v>
      </c>
      <c r="Q204"/>
    </row>
    <row r="205" spans="1:17" s="296" customFormat="1" ht="17.55" hidden="1" customHeight="1">
      <c r="A205" s="308"/>
      <c r="C205" s="429" t="str">
        <f t="shared" si="26"/>
        <v>H</v>
      </c>
      <c r="D205" s="130" t="str">
        <f t="shared" si="39"/>
        <v>EIL</v>
      </c>
      <c r="E205" s="129" t="str">
        <f t="shared" si="38"/>
        <v>LT Metal</v>
      </c>
      <c r="F205" s="311">
        <f t="shared" si="40"/>
        <v>0</v>
      </c>
      <c r="G205" s="311">
        <f t="shared" si="40"/>
        <v>0</v>
      </c>
      <c r="H205" s="311">
        <f t="shared" si="40"/>
        <v>0</v>
      </c>
      <c r="I205" s="311">
        <f t="shared" si="40"/>
        <v>0</v>
      </c>
      <c r="J205" s="311">
        <f t="shared" si="40"/>
        <v>0</v>
      </c>
      <c r="K205" s="311">
        <f t="shared" si="40"/>
        <v>0</v>
      </c>
      <c r="L205" s="311">
        <f t="shared" si="40"/>
        <v>0</v>
      </c>
      <c r="M205" s="312">
        <f t="shared" si="40"/>
        <v>0</v>
      </c>
      <c r="Q205"/>
    </row>
    <row r="206" spans="1:17" s="296" customFormat="1" ht="17.55" hidden="1" customHeight="1">
      <c r="A206" s="308"/>
      <c r="C206" s="429" t="str">
        <f t="shared" si="26"/>
        <v>H</v>
      </c>
      <c r="D206" s="130" t="str">
        <f t="shared" si="39"/>
        <v>EIL</v>
      </c>
      <c r="E206" s="129" t="str">
        <f t="shared" si="38"/>
        <v>LTOM</v>
      </c>
      <c r="F206" s="311">
        <f t="shared" ref="F206:M215" si="41">SUMIFS(Share, Y, F$15, Config, $E$4, P, $E$8, LType, $D206, MSup, $E206)</f>
        <v>0</v>
      </c>
      <c r="G206" s="311">
        <f t="shared" si="41"/>
        <v>0</v>
      </c>
      <c r="H206" s="311">
        <f t="shared" si="41"/>
        <v>0</v>
      </c>
      <c r="I206" s="311">
        <f t="shared" si="41"/>
        <v>0</v>
      </c>
      <c r="J206" s="311">
        <f t="shared" si="41"/>
        <v>0</v>
      </c>
      <c r="K206" s="311">
        <f t="shared" si="41"/>
        <v>0</v>
      </c>
      <c r="L206" s="311">
        <f t="shared" si="41"/>
        <v>0</v>
      </c>
      <c r="M206" s="312">
        <f t="shared" si="41"/>
        <v>0</v>
      </c>
      <c r="Q206"/>
    </row>
    <row r="207" spans="1:17" s="296" customFormat="1" ht="17.55" hidden="1" customHeight="1">
      <c r="A207" s="308"/>
      <c r="C207" s="429" t="str">
        <f t="shared" ref="C207:C270" si="42">IF(SUM(F207:J207)=0, "H", "")</f>
        <v>H</v>
      </c>
      <c r="D207" s="130" t="str">
        <f t="shared" si="39"/>
        <v>EIL</v>
      </c>
      <c r="E207" s="129" t="str">
        <f t="shared" si="38"/>
        <v>Lumilan</v>
      </c>
      <c r="F207" s="311">
        <f t="shared" si="41"/>
        <v>0</v>
      </c>
      <c r="G207" s="311">
        <f t="shared" si="41"/>
        <v>0</v>
      </c>
      <c r="H207" s="311">
        <f t="shared" si="41"/>
        <v>0</v>
      </c>
      <c r="I207" s="311">
        <f t="shared" si="41"/>
        <v>0</v>
      </c>
      <c r="J207" s="311">
        <f t="shared" si="41"/>
        <v>0</v>
      </c>
      <c r="K207" s="311">
        <f t="shared" si="41"/>
        <v>0</v>
      </c>
      <c r="L207" s="311">
        <f t="shared" si="41"/>
        <v>0</v>
      </c>
      <c r="M207" s="312">
        <f t="shared" si="41"/>
        <v>0</v>
      </c>
      <c r="Q207"/>
    </row>
    <row r="208" spans="1:17" s="296" customFormat="1" ht="17.55" hidden="1" customHeight="1">
      <c r="A208" s="308"/>
      <c r="C208" s="429" t="str">
        <f t="shared" si="42"/>
        <v>H</v>
      </c>
      <c r="D208" s="130" t="str">
        <f t="shared" si="39"/>
        <v>EIL</v>
      </c>
      <c r="E208" s="129" t="str">
        <f t="shared" si="38"/>
        <v>Materion</v>
      </c>
      <c r="F208" s="311">
        <f t="shared" si="41"/>
        <v>0</v>
      </c>
      <c r="G208" s="311">
        <f t="shared" si="41"/>
        <v>0</v>
      </c>
      <c r="H208" s="311">
        <f t="shared" si="41"/>
        <v>0</v>
      </c>
      <c r="I208" s="311">
        <f t="shared" si="41"/>
        <v>0</v>
      </c>
      <c r="J208" s="311">
        <f t="shared" si="41"/>
        <v>0</v>
      </c>
      <c r="K208" s="311">
        <f t="shared" si="41"/>
        <v>0</v>
      </c>
      <c r="L208" s="311">
        <f t="shared" si="41"/>
        <v>0</v>
      </c>
      <c r="M208" s="312">
        <f t="shared" si="41"/>
        <v>0</v>
      </c>
      <c r="Q208"/>
    </row>
    <row r="209" spans="1:17" s="296" customFormat="1" ht="17.55" hidden="1" customHeight="1">
      <c r="A209" s="308"/>
      <c r="C209" s="429" t="str">
        <f t="shared" si="42"/>
        <v>H</v>
      </c>
      <c r="D209" s="130" t="str">
        <f t="shared" si="39"/>
        <v>EIL</v>
      </c>
      <c r="E209" s="129" t="str">
        <f t="shared" si="38"/>
        <v>Merck</v>
      </c>
      <c r="F209" s="311">
        <f t="shared" si="41"/>
        <v>0</v>
      </c>
      <c r="G209" s="311">
        <f t="shared" si="41"/>
        <v>0</v>
      </c>
      <c r="H209" s="311">
        <f t="shared" si="41"/>
        <v>0</v>
      </c>
      <c r="I209" s="311">
        <f t="shared" si="41"/>
        <v>0</v>
      </c>
      <c r="J209" s="311">
        <f t="shared" si="41"/>
        <v>0</v>
      </c>
      <c r="K209" s="311">
        <f t="shared" si="41"/>
        <v>0</v>
      </c>
      <c r="L209" s="311">
        <f t="shared" si="41"/>
        <v>0</v>
      </c>
      <c r="M209" s="312">
        <f t="shared" si="41"/>
        <v>0</v>
      </c>
      <c r="Q209"/>
    </row>
    <row r="210" spans="1:17" s="296" customFormat="1" ht="17.55" hidden="1" customHeight="1">
      <c r="A210" s="308"/>
      <c r="C210" s="429" t="str">
        <f t="shared" si="42"/>
        <v>H</v>
      </c>
      <c r="D210" s="130" t="str">
        <f t="shared" si="39"/>
        <v>EIL</v>
      </c>
      <c r="E210" s="129" t="str">
        <f t="shared" si="38"/>
        <v>Nisso</v>
      </c>
      <c r="F210" s="311">
        <f t="shared" si="41"/>
        <v>0</v>
      </c>
      <c r="G210" s="311">
        <f t="shared" si="41"/>
        <v>0</v>
      </c>
      <c r="H210" s="311">
        <f t="shared" si="41"/>
        <v>0</v>
      </c>
      <c r="I210" s="311">
        <f t="shared" si="41"/>
        <v>0</v>
      </c>
      <c r="J210" s="311">
        <f t="shared" si="41"/>
        <v>0</v>
      </c>
      <c r="K210" s="311">
        <f t="shared" si="41"/>
        <v>0</v>
      </c>
      <c r="L210" s="311">
        <f t="shared" si="41"/>
        <v>0</v>
      </c>
      <c r="M210" s="312">
        <f t="shared" si="41"/>
        <v>0</v>
      </c>
      <c r="Q210"/>
    </row>
    <row r="211" spans="1:17" s="296" customFormat="1" ht="17.55" hidden="1" customHeight="1">
      <c r="A211" s="308"/>
      <c r="C211" s="429" t="str">
        <f t="shared" si="42"/>
        <v>H</v>
      </c>
      <c r="D211" s="130" t="str">
        <f t="shared" si="39"/>
        <v>EIL</v>
      </c>
      <c r="E211" s="129" t="str">
        <f t="shared" si="38"/>
        <v>Novaled</v>
      </c>
      <c r="F211" s="311">
        <f t="shared" si="41"/>
        <v>0</v>
      </c>
      <c r="G211" s="311">
        <f t="shared" si="41"/>
        <v>0</v>
      </c>
      <c r="H211" s="311">
        <f t="shared" si="41"/>
        <v>0</v>
      </c>
      <c r="I211" s="311">
        <f t="shared" si="41"/>
        <v>0</v>
      </c>
      <c r="J211" s="311">
        <f t="shared" si="41"/>
        <v>0</v>
      </c>
      <c r="K211" s="311">
        <f t="shared" si="41"/>
        <v>0</v>
      </c>
      <c r="L211" s="311">
        <f t="shared" si="41"/>
        <v>0</v>
      </c>
      <c r="M211" s="312">
        <f t="shared" si="41"/>
        <v>0</v>
      </c>
      <c r="Q211"/>
    </row>
    <row r="212" spans="1:17" s="296" customFormat="1" ht="17.55" hidden="1" customHeight="1">
      <c r="A212" s="308"/>
      <c r="C212" s="429" t="str">
        <f t="shared" si="42"/>
        <v>H</v>
      </c>
      <c r="D212" s="130" t="str">
        <f t="shared" si="39"/>
        <v>EIL</v>
      </c>
      <c r="E212" s="129" t="str">
        <f t="shared" si="38"/>
        <v>NSCC</v>
      </c>
      <c r="F212" s="311">
        <f t="shared" si="41"/>
        <v>0</v>
      </c>
      <c r="G212" s="311">
        <f t="shared" si="41"/>
        <v>0</v>
      </c>
      <c r="H212" s="311">
        <f t="shared" si="41"/>
        <v>0</v>
      </c>
      <c r="I212" s="311">
        <f t="shared" si="41"/>
        <v>0</v>
      </c>
      <c r="J212" s="311">
        <f t="shared" si="41"/>
        <v>0</v>
      </c>
      <c r="K212" s="311">
        <f t="shared" si="41"/>
        <v>0</v>
      </c>
      <c r="L212" s="311">
        <f t="shared" si="41"/>
        <v>0</v>
      </c>
      <c r="M212" s="312">
        <f t="shared" si="41"/>
        <v>0</v>
      </c>
      <c r="Q212"/>
    </row>
    <row r="213" spans="1:17" s="296" customFormat="1" ht="17.55" hidden="1" customHeight="1">
      <c r="A213" s="308"/>
      <c r="C213" s="429" t="str">
        <f t="shared" si="42"/>
        <v>H</v>
      </c>
      <c r="D213" s="130" t="str">
        <f t="shared" si="39"/>
        <v>EIL</v>
      </c>
      <c r="E213" s="129" t="str">
        <f t="shared" si="38"/>
        <v>P&amp;H Tech</v>
      </c>
      <c r="F213" s="311">
        <f t="shared" si="41"/>
        <v>0</v>
      </c>
      <c r="G213" s="311">
        <f t="shared" si="41"/>
        <v>0</v>
      </c>
      <c r="H213" s="311">
        <f t="shared" si="41"/>
        <v>0</v>
      </c>
      <c r="I213" s="311">
        <f t="shared" si="41"/>
        <v>0</v>
      </c>
      <c r="J213" s="311">
        <f t="shared" si="41"/>
        <v>0</v>
      </c>
      <c r="K213" s="311">
        <f t="shared" si="41"/>
        <v>0</v>
      </c>
      <c r="L213" s="311">
        <f t="shared" si="41"/>
        <v>0</v>
      </c>
      <c r="M213" s="312">
        <f t="shared" si="41"/>
        <v>0</v>
      </c>
      <c r="Q213"/>
    </row>
    <row r="214" spans="1:17" s="296" customFormat="1" ht="17.55" hidden="1" customHeight="1">
      <c r="A214" s="308"/>
      <c r="C214" s="429" t="str">
        <f t="shared" si="42"/>
        <v>H</v>
      </c>
      <c r="D214" s="130" t="str">
        <f t="shared" si="39"/>
        <v>EIL</v>
      </c>
      <c r="E214" s="129" t="str">
        <f t="shared" si="38"/>
        <v>Samsung SDI</v>
      </c>
      <c r="F214" s="311">
        <f t="shared" si="41"/>
        <v>0</v>
      </c>
      <c r="G214" s="311">
        <f t="shared" si="41"/>
        <v>0</v>
      </c>
      <c r="H214" s="311">
        <f t="shared" si="41"/>
        <v>0</v>
      </c>
      <c r="I214" s="311">
        <f t="shared" si="41"/>
        <v>0</v>
      </c>
      <c r="J214" s="311">
        <f t="shared" si="41"/>
        <v>0</v>
      </c>
      <c r="K214" s="311">
        <f t="shared" si="41"/>
        <v>0</v>
      </c>
      <c r="L214" s="311">
        <f t="shared" si="41"/>
        <v>0</v>
      </c>
      <c r="M214" s="312">
        <f t="shared" si="41"/>
        <v>0</v>
      </c>
      <c r="Q214"/>
    </row>
    <row r="215" spans="1:17" s="296" customFormat="1" ht="17.55" hidden="1" customHeight="1">
      <c r="A215" s="308"/>
      <c r="C215" s="429" t="str">
        <f t="shared" si="42"/>
        <v>H</v>
      </c>
      <c r="D215" s="130" t="str">
        <f t="shared" si="39"/>
        <v>EIL</v>
      </c>
      <c r="E215" s="129" t="str">
        <f t="shared" ref="E215:E224" si="43">E145</f>
        <v>SFC</v>
      </c>
      <c r="F215" s="311">
        <f t="shared" si="41"/>
        <v>0</v>
      </c>
      <c r="G215" s="311">
        <f t="shared" si="41"/>
        <v>0</v>
      </c>
      <c r="H215" s="311">
        <f t="shared" si="41"/>
        <v>0</v>
      </c>
      <c r="I215" s="311">
        <f t="shared" si="41"/>
        <v>0</v>
      </c>
      <c r="J215" s="311">
        <f t="shared" si="41"/>
        <v>0</v>
      </c>
      <c r="K215" s="311">
        <f t="shared" si="41"/>
        <v>0</v>
      </c>
      <c r="L215" s="311">
        <f t="shared" si="41"/>
        <v>0</v>
      </c>
      <c r="M215" s="312">
        <f t="shared" si="41"/>
        <v>0</v>
      </c>
      <c r="Q215"/>
    </row>
    <row r="216" spans="1:17" s="296" customFormat="1" ht="17.55" hidden="1" customHeight="1">
      <c r="A216" s="308"/>
      <c r="C216" s="429" t="str">
        <f t="shared" si="42"/>
        <v>H</v>
      </c>
      <c r="D216" s="130" t="str">
        <f t="shared" si="39"/>
        <v>EIL</v>
      </c>
      <c r="E216" s="129" t="str">
        <f t="shared" si="43"/>
        <v>SK JNC</v>
      </c>
      <c r="F216" s="311">
        <f t="shared" ref="F216:M225" si="44">SUMIFS(Share, Y, F$15, Config, $E$4, P, $E$8, LType, $D216, MSup, $E216)</f>
        <v>0</v>
      </c>
      <c r="G216" s="311">
        <f t="shared" si="44"/>
        <v>0</v>
      </c>
      <c r="H216" s="311">
        <f t="shared" si="44"/>
        <v>0</v>
      </c>
      <c r="I216" s="311">
        <f t="shared" si="44"/>
        <v>0</v>
      </c>
      <c r="J216" s="311">
        <f t="shared" si="44"/>
        <v>0</v>
      </c>
      <c r="K216" s="311">
        <f t="shared" si="44"/>
        <v>0</v>
      </c>
      <c r="L216" s="311">
        <f t="shared" si="44"/>
        <v>0</v>
      </c>
      <c r="M216" s="312">
        <f t="shared" si="44"/>
        <v>0</v>
      </c>
      <c r="Q216"/>
    </row>
    <row r="217" spans="1:17" s="296" customFormat="1" ht="17.55" hidden="1" customHeight="1">
      <c r="A217" s="308"/>
      <c r="C217" s="429" t="str">
        <f t="shared" si="42"/>
        <v>H</v>
      </c>
      <c r="D217" s="130" t="str">
        <f t="shared" si="39"/>
        <v>EIL</v>
      </c>
      <c r="E217" s="129" t="str">
        <f t="shared" si="43"/>
        <v>Solus AM</v>
      </c>
      <c r="F217" s="311">
        <f t="shared" si="44"/>
        <v>0</v>
      </c>
      <c r="G217" s="311">
        <f t="shared" si="44"/>
        <v>0</v>
      </c>
      <c r="H217" s="311">
        <f t="shared" si="44"/>
        <v>0</v>
      </c>
      <c r="I217" s="311">
        <f t="shared" si="44"/>
        <v>0</v>
      </c>
      <c r="J217" s="311">
        <f t="shared" si="44"/>
        <v>0</v>
      </c>
      <c r="K217" s="311">
        <f t="shared" si="44"/>
        <v>0</v>
      </c>
      <c r="L217" s="311">
        <f t="shared" si="44"/>
        <v>0</v>
      </c>
      <c r="M217" s="312">
        <f t="shared" si="44"/>
        <v>0</v>
      </c>
      <c r="Q217"/>
    </row>
    <row r="218" spans="1:17" s="296" customFormat="1" ht="17.55" hidden="1" customHeight="1">
      <c r="A218" s="308"/>
      <c r="C218" s="429" t="str">
        <f t="shared" si="42"/>
        <v>H</v>
      </c>
      <c r="D218" s="130" t="str">
        <f t="shared" si="39"/>
        <v>EIL</v>
      </c>
      <c r="E218" s="129">
        <f t="shared" si="43"/>
        <v>0</v>
      </c>
      <c r="F218" s="311">
        <f t="shared" si="44"/>
        <v>0</v>
      </c>
      <c r="G218" s="311">
        <f t="shared" si="44"/>
        <v>0</v>
      </c>
      <c r="H218" s="311">
        <f t="shared" si="44"/>
        <v>0</v>
      </c>
      <c r="I218" s="311">
        <f t="shared" si="44"/>
        <v>0</v>
      </c>
      <c r="J218" s="311">
        <f t="shared" si="44"/>
        <v>0</v>
      </c>
      <c r="K218" s="311">
        <f t="shared" si="44"/>
        <v>0</v>
      </c>
      <c r="L218" s="311">
        <f t="shared" si="44"/>
        <v>0</v>
      </c>
      <c r="M218" s="312">
        <f t="shared" si="44"/>
        <v>0</v>
      </c>
      <c r="Q218"/>
    </row>
    <row r="219" spans="1:17" s="296" customFormat="1" ht="17.55" hidden="1" customHeight="1">
      <c r="A219" s="308"/>
      <c r="C219" s="429" t="str">
        <f t="shared" si="42"/>
        <v>H</v>
      </c>
      <c r="D219" s="130" t="str">
        <f t="shared" si="39"/>
        <v>EIL</v>
      </c>
      <c r="E219" s="129">
        <f t="shared" si="43"/>
        <v>0</v>
      </c>
      <c r="F219" s="311">
        <f t="shared" si="44"/>
        <v>0</v>
      </c>
      <c r="G219" s="311">
        <f t="shared" si="44"/>
        <v>0</v>
      </c>
      <c r="H219" s="311">
        <f t="shared" si="44"/>
        <v>0</v>
      </c>
      <c r="I219" s="311">
        <f t="shared" si="44"/>
        <v>0</v>
      </c>
      <c r="J219" s="311">
        <f t="shared" si="44"/>
        <v>0</v>
      </c>
      <c r="K219" s="311">
        <f t="shared" si="44"/>
        <v>0</v>
      </c>
      <c r="L219" s="311">
        <f t="shared" si="44"/>
        <v>0</v>
      </c>
      <c r="M219" s="312">
        <f t="shared" si="44"/>
        <v>0</v>
      </c>
      <c r="Q219"/>
    </row>
    <row r="220" spans="1:17" s="296" customFormat="1" ht="17.55" hidden="1" customHeight="1">
      <c r="A220" s="308"/>
      <c r="C220" s="429" t="str">
        <f t="shared" si="42"/>
        <v>H</v>
      </c>
      <c r="D220" s="130" t="str">
        <f t="shared" si="39"/>
        <v>EIL</v>
      </c>
      <c r="E220" s="129">
        <f t="shared" si="43"/>
        <v>0</v>
      </c>
      <c r="F220" s="311">
        <f t="shared" si="44"/>
        <v>0</v>
      </c>
      <c r="G220" s="311">
        <f t="shared" si="44"/>
        <v>0</v>
      </c>
      <c r="H220" s="311">
        <f t="shared" si="44"/>
        <v>0</v>
      </c>
      <c r="I220" s="311">
        <f t="shared" si="44"/>
        <v>0</v>
      </c>
      <c r="J220" s="311">
        <f t="shared" si="44"/>
        <v>0</v>
      </c>
      <c r="K220" s="311">
        <f t="shared" si="44"/>
        <v>0</v>
      </c>
      <c r="L220" s="311">
        <f t="shared" si="44"/>
        <v>0</v>
      </c>
      <c r="M220" s="312">
        <f t="shared" si="44"/>
        <v>0</v>
      </c>
      <c r="Q220"/>
    </row>
    <row r="221" spans="1:17" s="296" customFormat="1" ht="17.55" hidden="1" customHeight="1">
      <c r="A221" s="308"/>
      <c r="C221" s="429" t="str">
        <f t="shared" si="42"/>
        <v>H</v>
      </c>
      <c r="D221" s="130" t="str">
        <f t="shared" si="39"/>
        <v>EIL</v>
      </c>
      <c r="E221" s="129">
        <f t="shared" si="43"/>
        <v>0</v>
      </c>
      <c r="F221" s="311">
        <f t="shared" si="44"/>
        <v>0</v>
      </c>
      <c r="G221" s="311">
        <f t="shared" si="44"/>
        <v>0</v>
      </c>
      <c r="H221" s="311">
        <f t="shared" si="44"/>
        <v>0</v>
      </c>
      <c r="I221" s="311">
        <f t="shared" si="44"/>
        <v>0</v>
      </c>
      <c r="J221" s="311">
        <f t="shared" si="44"/>
        <v>0</v>
      </c>
      <c r="K221" s="311">
        <f t="shared" si="44"/>
        <v>0</v>
      </c>
      <c r="L221" s="311">
        <f t="shared" si="44"/>
        <v>0</v>
      </c>
      <c r="M221" s="312">
        <f t="shared" si="44"/>
        <v>0</v>
      </c>
      <c r="Q221"/>
    </row>
    <row r="222" spans="1:17" s="296" customFormat="1" ht="17.55" hidden="1" customHeight="1">
      <c r="A222" s="308"/>
      <c r="C222" s="429" t="str">
        <f t="shared" si="42"/>
        <v>H</v>
      </c>
      <c r="D222" s="130" t="str">
        <f t="shared" si="39"/>
        <v>EIL</v>
      </c>
      <c r="E222" s="129">
        <f t="shared" si="43"/>
        <v>0</v>
      </c>
      <c r="F222" s="311">
        <f t="shared" si="44"/>
        <v>0</v>
      </c>
      <c r="G222" s="311">
        <f t="shared" si="44"/>
        <v>0</v>
      </c>
      <c r="H222" s="311">
        <f t="shared" si="44"/>
        <v>0</v>
      </c>
      <c r="I222" s="311">
        <f t="shared" si="44"/>
        <v>0</v>
      </c>
      <c r="J222" s="311">
        <f t="shared" si="44"/>
        <v>0</v>
      </c>
      <c r="K222" s="311">
        <f t="shared" si="44"/>
        <v>0</v>
      </c>
      <c r="L222" s="311">
        <f t="shared" si="44"/>
        <v>0</v>
      </c>
      <c r="M222" s="312">
        <f t="shared" si="44"/>
        <v>0</v>
      </c>
      <c r="Q222"/>
    </row>
    <row r="223" spans="1:17" s="296" customFormat="1" ht="17.55" hidden="1" customHeight="1">
      <c r="A223" s="308"/>
      <c r="C223" s="429" t="str">
        <f t="shared" si="42"/>
        <v>H</v>
      </c>
      <c r="D223" s="130" t="str">
        <f t="shared" si="39"/>
        <v>EIL</v>
      </c>
      <c r="E223" s="129">
        <f t="shared" si="43"/>
        <v>0</v>
      </c>
      <c r="F223" s="311">
        <f t="shared" si="44"/>
        <v>0</v>
      </c>
      <c r="G223" s="311">
        <f t="shared" si="44"/>
        <v>0</v>
      </c>
      <c r="H223" s="311">
        <f t="shared" si="44"/>
        <v>0</v>
      </c>
      <c r="I223" s="311">
        <f t="shared" si="44"/>
        <v>0</v>
      </c>
      <c r="J223" s="311">
        <f t="shared" si="44"/>
        <v>0</v>
      </c>
      <c r="K223" s="311">
        <f t="shared" si="44"/>
        <v>0</v>
      </c>
      <c r="L223" s="311">
        <f t="shared" si="44"/>
        <v>0</v>
      </c>
      <c r="M223" s="312">
        <f t="shared" si="44"/>
        <v>0</v>
      </c>
      <c r="Q223"/>
    </row>
    <row r="224" spans="1:17" s="296" customFormat="1" ht="17.55" hidden="1" customHeight="1">
      <c r="A224" s="308"/>
      <c r="C224" s="429" t="str">
        <f t="shared" si="42"/>
        <v>H</v>
      </c>
      <c r="D224" s="130" t="str">
        <f t="shared" si="39"/>
        <v>EIL</v>
      </c>
      <c r="E224" s="129">
        <f t="shared" si="43"/>
        <v>0</v>
      </c>
      <c r="F224" s="311">
        <f t="shared" si="44"/>
        <v>0</v>
      </c>
      <c r="G224" s="311">
        <f t="shared" si="44"/>
        <v>0</v>
      </c>
      <c r="H224" s="311">
        <f t="shared" si="44"/>
        <v>0</v>
      </c>
      <c r="I224" s="311">
        <f t="shared" si="44"/>
        <v>0</v>
      </c>
      <c r="J224" s="311">
        <f t="shared" si="44"/>
        <v>0</v>
      </c>
      <c r="K224" s="311">
        <f t="shared" si="44"/>
        <v>0</v>
      </c>
      <c r="L224" s="311">
        <f t="shared" si="44"/>
        <v>0</v>
      </c>
      <c r="M224" s="312">
        <f t="shared" si="44"/>
        <v>0</v>
      </c>
      <c r="Q224"/>
    </row>
    <row r="225" spans="1:17" s="296" customFormat="1" ht="17.55" customHeight="1">
      <c r="A225" s="308"/>
      <c r="C225" s="429" t="str">
        <f t="shared" si="42"/>
        <v/>
      </c>
      <c r="D225" s="130" t="str">
        <f>$D214</f>
        <v>EIL</v>
      </c>
      <c r="E225" s="129" t="str">
        <f t="shared" ref="E225" si="45">E50</f>
        <v>Unknown</v>
      </c>
      <c r="F225" s="311">
        <f t="shared" si="44"/>
        <v>1</v>
      </c>
      <c r="G225" s="311">
        <f t="shared" si="44"/>
        <v>1</v>
      </c>
      <c r="H225" s="311">
        <f t="shared" si="44"/>
        <v>0</v>
      </c>
      <c r="I225" s="311">
        <f t="shared" si="44"/>
        <v>0</v>
      </c>
      <c r="J225" s="311">
        <f t="shared" si="44"/>
        <v>0</v>
      </c>
      <c r="K225" s="311">
        <f t="shared" si="44"/>
        <v>0</v>
      </c>
      <c r="L225" s="311">
        <f t="shared" si="44"/>
        <v>0</v>
      </c>
      <c r="M225" s="312">
        <f t="shared" si="44"/>
        <v>0</v>
      </c>
      <c r="Q225"/>
    </row>
    <row r="226" spans="1:17" s="296" customFormat="1" ht="17.55" hidden="1" customHeight="1">
      <c r="A226" s="308"/>
      <c r="C226" s="429" t="str">
        <f t="shared" si="42"/>
        <v>H</v>
      </c>
      <c r="D226" s="130" t="str">
        <f>Parameter!G68</f>
        <v>EML_B</v>
      </c>
      <c r="E226" s="129" t="str">
        <f t="shared" ref="E226:E249" si="46">E16</f>
        <v>Aglaia Tech</v>
      </c>
      <c r="F226" s="311">
        <f t="shared" ref="F226:M235" si="47">SUMIFS(Share, Y, F$15, Config, $E$4, P, $E$8, LType, $D226, MSup, $E226)</f>
        <v>0</v>
      </c>
      <c r="G226" s="311">
        <f t="shared" si="47"/>
        <v>0</v>
      </c>
      <c r="H226" s="311">
        <f t="shared" si="47"/>
        <v>0</v>
      </c>
      <c r="I226" s="311">
        <f t="shared" si="47"/>
        <v>0</v>
      </c>
      <c r="J226" s="311">
        <f t="shared" si="47"/>
        <v>0</v>
      </c>
      <c r="K226" s="311">
        <f t="shared" si="47"/>
        <v>0</v>
      </c>
      <c r="L226" s="311">
        <f t="shared" si="47"/>
        <v>0</v>
      </c>
      <c r="M226" s="312">
        <f t="shared" si="47"/>
        <v>0</v>
      </c>
      <c r="Q226"/>
    </row>
    <row r="227" spans="1:17" s="296" customFormat="1" ht="17.55" hidden="1" customHeight="1">
      <c r="A227" s="308"/>
      <c r="C227" s="429" t="str">
        <f t="shared" si="42"/>
        <v>H</v>
      </c>
      <c r="D227" s="130" t="str">
        <f t="shared" ref="D227:D259" si="48">$D226</f>
        <v>EML_B</v>
      </c>
      <c r="E227" s="129" t="str">
        <f t="shared" si="46"/>
        <v>Bayer</v>
      </c>
      <c r="F227" s="311">
        <f t="shared" si="47"/>
        <v>0</v>
      </c>
      <c r="G227" s="311">
        <f t="shared" si="47"/>
        <v>0</v>
      </c>
      <c r="H227" s="311">
        <f t="shared" si="47"/>
        <v>0</v>
      </c>
      <c r="I227" s="311">
        <f t="shared" si="47"/>
        <v>0</v>
      </c>
      <c r="J227" s="311">
        <f t="shared" si="47"/>
        <v>0</v>
      </c>
      <c r="K227" s="311">
        <f t="shared" si="47"/>
        <v>0</v>
      </c>
      <c r="L227" s="311">
        <f t="shared" si="47"/>
        <v>0</v>
      </c>
      <c r="M227" s="312">
        <f t="shared" si="47"/>
        <v>0</v>
      </c>
      <c r="Q227"/>
    </row>
    <row r="228" spans="1:17" s="296" customFormat="1" ht="17.55" hidden="1" customHeight="1">
      <c r="A228" s="308"/>
      <c r="C228" s="429" t="str">
        <f t="shared" si="42"/>
        <v>H</v>
      </c>
      <c r="D228" s="130" t="str">
        <f t="shared" si="48"/>
        <v>EML_B</v>
      </c>
      <c r="E228" s="129" t="str">
        <f t="shared" si="46"/>
        <v>Comet</v>
      </c>
      <c r="F228" s="311">
        <f t="shared" si="47"/>
        <v>0</v>
      </c>
      <c r="G228" s="311">
        <f t="shared" si="47"/>
        <v>0</v>
      </c>
      <c r="H228" s="311">
        <f t="shared" si="47"/>
        <v>0</v>
      </c>
      <c r="I228" s="311">
        <f t="shared" si="47"/>
        <v>0</v>
      </c>
      <c r="J228" s="311">
        <f t="shared" si="47"/>
        <v>0</v>
      </c>
      <c r="K228" s="311">
        <f t="shared" si="47"/>
        <v>0</v>
      </c>
      <c r="L228" s="311">
        <f t="shared" si="47"/>
        <v>0</v>
      </c>
      <c r="M228" s="312">
        <f t="shared" si="47"/>
        <v>0</v>
      </c>
      <c r="Q228"/>
    </row>
    <row r="229" spans="1:17" s="296" customFormat="1" ht="17.55" hidden="1" customHeight="1">
      <c r="A229" s="308"/>
      <c r="C229" s="429" t="str">
        <f t="shared" si="42"/>
        <v>H</v>
      </c>
      <c r="D229" s="130" t="str">
        <f t="shared" si="48"/>
        <v>EML_B</v>
      </c>
      <c r="E229" s="129" t="str">
        <f t="shared" si="46"/>
        <v>Dongjin Semichem</v>
      </c>
      <c r="F229" s="311">
        <f t="shared" si="47"/>
        <v>0</v>
      </c>
      <c r="G229" s="311">
        <f t="shared" si="47"/>
        <v>0</v>
      </c>
      <c r="H229" s="311">
        <f t="shared" si="47"/>
        <v>0</v>
      </c>
      <c r="I229" s="311">
        <f t="shared" si="47"/>
        <v>0</v>
      </c>
      <c r="J229" s="311">
        <f t="shared" si="47"/>
        <v>0</v>
      </c>
      <c r="K229" s="311">
        <f t="shared" si="47"/>
        <v>0</v>
      </c>
      <c r="L229" s="311">
        <f t="shared" si="47"/>
        <v>0</v>
      </c>
      <c r="M229" s="312">
        <f t="shared" si="47"/>
        <v>0</v>
      </c>
      <c r="Q229"/>
    </row>
    <row r="230" spans="1:17" s="296" customFormat="1" ht="17.55" hidden="1" customHeight="1">
      <c r="A230" s="308"/>
      <c r="C230" s="429" t="str">
        <f t="shared" si="42"/>
        <v>H</v>
      </c>
      <c r="D230" s="130" t="str">
        <f t="shared" si="48"/>
        <v>EML_B</v>
      </c>
      <c r="E230" s="129" t="str">
        <f t="shared" si="46"/>
        <v>Duksan Neolux</v>
      </c>
      <c r="F230" s="311">
        <f t="shared" si="47"/>
        <v>0</v>
      </c>
      <c r="G230" s="311">
        <f t="shared" si="47"/>
        <v>0</v>
      </c>
      <c r="H230" s="311">
        <f t="shared" si="47"/>
        <v>0</v>
      </c>
      <c r="I230" s="311">
        <f t="shared" si="47"/>
        <v>0</v>
      </c>
      <c r="J230" s="311">
        <f t="shared" si="47"/>
        <v>0</v>
      </c>
      <c r="K230" s="311">
        <f t="shared" si="47"/>
        <v>0</v>
      </c>
      <c r="L230" s="311">
        <f t="shared" si="47"/>
        <v>0</v>
      </c>
      <c r="M230" s="312">
        <f t="shared" si="47"/>
        <v>0</v>
      </c>
      <c r="Q230"/>
    </row>
    <row r="231" spans="1:17" s="296" customFormat="1" ht="17.55" hidden="1" customHeight="1">
      <c r="A231" s="308"/>
      <c r="C231" s="429" t="str">
        <f t="shared" si="42"/>
        <v>H</v>
      </c>
      <c r="D231" s="130" t="str">
        <f t="shared" si="48"/>
        <v>EML_B</v>
      </c>
      <c r="E231" s="129" t="str">
        <f t="shared" si="46"/>
        <v>DuPont</v>
      </c>
      <c r="F231" s="311">
        <f t="shared" si="47"/>
        <v>0</v>
      </c>
      <c r="G231" s="311">
        <f t="shared" si="47"/>
        <v>0</v>
      </c>
      <c r="H231" s="311">
        <f t="shared" si="47"/>
        <v>0</v>
      </c>
      <c r="I231" s="311">
        <f t="shared" si="47"/>
        <v>0</v>
      </c>
      <c r="J231" s="311">
        <f t="shared" si="47"/>
        <v>0</v>
      </c>
      <c r="K231" s="311">
        <f t="shared" si="47"/>
        <v>0</v>
      </c>
      <c r="L231" s="311">
        <f t="shared" si="47"/>
        <v>0</v>
      </c>
      <c r="M231" s="312">
        <f t="shared" si="47"/>
        <v>0</v>
      </c>
      <c r="Q231"/>
    </row>
    <row r="232" spans="1:17" s="296" customFormat="1" ht="17.55" hidden="1" customHeight="1">
      <c r="A232" s="308"/>
      <c r="C232" s="429" t="str">
        <f t="shared" si="42"/>
        <v>H</v>
      </c>
      <c r="D232" s="130" t="str">
        <f t="shared" si="48"/>
        <v>EML_B</v>
      </c>
      <c r="E232" s="129" t="str">
        <f t="shared" si="46"/>
        <v>EMT</v>
      </c>
      <c r="F232" s="311">
        <f t="shared" si="47"/>
        <v>0</v>
      </c>
      <c r="G232" s="311">
        <f t="shared" si="47"/>
        <v>0</v>
      </c>
      <c r="H232" s="311">
        <f t="shared" si="47"/>
        <v>0</v>
      </c>
      <c r="I232" s="311">
        <f t="shared" si="47"/>
        <v>0</v>
      </c>
      <c r="J232" s="311">
        <f t="shared" si="47"/>
        <v>0</v>
      </c>
      <c r="K232" s="311">
        <f t="shared" si="47"/>
        <v>0</v>
      </c>
      <c r="L232" s="311">
        <f t="shared" si="47"/>
        <v>0</v>
      </c>
      <c r="M232" s="312">
        <f t="shared" si="47"/>
        <v>0</v>
      </c>
      <c r="Q232"/>
    </row>
    <row r="233" spans="1:17" s="296" customFormat="1" ht="17.55" hidden="1" customHeight="1">
      <c r="A233" s="308"/>
      <c r="C233" s="429" t="str">
        <f t="shared" si="42"/>
        <v>H</v>
      </c>
      <c r="D233" s="130" t="str">
        <f t="shared" si="48"/>
        <v>EML_B</v>
      </c>
      <c r="E233" s="129" t="str">
        <f t="shared" si="46"/>
        <v>Hodogaya</v>
      </c>
      <c r="F233" s="311">
        <f t="shared" si="47"/>
        <v>0</v>
      </c>
      <c r="G233" s="311">
        <f t="shared" si="47"/>
        <v>0</v>
      </c>
      <c r="H233" s="311">
        <f t="shared" si="47"/>
        <v>0</v>
      </c>
      <c r="I233" s="311">
        <f t="shared" si="47"/>
        <v>0</v>
      </c>
      <c r="J233" s="311">
        <f t="shared" si="47"/>
        <v>0</v>
      </c>
      <c r="K233" s="311">
        <f t="shared" si="47"/>
        <v>0</v>
      </c>
      <c r="L233" s="311">
        <f t="shared" si="47"/>
        <v>0</v>
      </c>
      <c r="M233" s="312">
        <f t="shared" si="47"/>
        <v>0</v>
      </c>
      <c r="Q233"/>
    </row>
    <row r="234" spans="1:17" s="296" customFormat="1" ht="17.55" hidden="1" customHeight="1">
      <c r="A234" s="308"/>
      <c r="C234" s="429" t="str">
        <f t="shared" si="42"/>
        <v>H</v>
      </c>
      <c r="D234" s="130" t="str">
        <f t="shared" si="48"/>
        <v>EML_B</v>
      </c>
      <c r="E234" s="129" t="str">
        <f t="shared" si="46"/>
        <v>Hyperion</v>
      </c>
      <c r="F234" s="311">
        <f t="shared" si="47"/>
        <v>0</v>
      </c>
      <c r="G234" s="311">
        <f t="shared" si="47"/>
        <v>0</v>
      </c>
      <c r="H234" s="311">
        <f t="shared" si="47"/>
        <v>0</v>
      </c>
      <c r="I234" s="311">
        <f t="shared" si="47"/>
        <v>0</v>
      </c>
      <c r="J234" s="311">
        <f t="shared" si="47"/>
        <v>0</v>
      </c>
      <c r="K234" s="311">
        <f t="shared" si="47"/>
        <v>0</v>
      </c>
      <c r="L234" s="311">
        <f t="shared" si="47"/>
        <v>0</v>
      </c>
      <c r="M234" s="312">
        <f t="shared" si="47"/>
        <v>0</v>
      </c>
      <c r="Q234"/>
    </row>
    <row r="235" spans="1:17" s="296" customFormat="1" ht="17.55" hidden="1" customHeight="1">
      <c r="A235" s="308"/>
      <c r="C235" s="429" t="str">
        <f t="shared" si="42"/>
        <v>H</v>
      </c>
      <c r="D235" s="130" t="str">
        <f t="shared" si="48"/>
        <v>EML_B</v>
      </c>
      <c r="E235" s="129" t="str">
        <f t="shared" si="46"/>
        <v>Idemitsu Kosan</v>
      </c>
      <c r="F235" s="311">
        <f t="shared" si="47"/>
        <v>0</v>
      </c>
      <c r="G235" s="311">
        <f t="shared" si="47"/>
        <v>0</v>
      </c>
      <c r="H235" s="311">
        <f t="shared" si="47"/>
        <v>0</v>
      </c>
      <c r="I235" s="311">
        <f t="shared" si="47"/>
        <v>0</v>
      </c>
      <c r="J235" s="311">
        <f t="shared" si="47"/>
        <v>0</v>
      </c>
      <c r="K235" s="311">
        <f t="shared" si="47"/>
        <v>0</v>
      </c>
      <c r="L235" s="311">
        <f t="shared" si="47"/>
        <v>0</v>
      </c>
      <c r="M235" s="312">
        <f t="shared" si="47"/>
        <v>0</v>
      </c>
      <c r="Q235"/>
    </row>
    <row r="236" spans="1:17" s="296" customFormat="1" ht="17.55" hidden="1" customHeight="1">
      <c r="A236" s="308"/>
      <c r="C236" s="429" t="str">
        <f t="shared" si="42"/>
        <v>H</v>
      </c>
      <c r="D236" s="130" t="str">
        <f t="shared" si="48"/>
        <v>EML_B</v>
      </c>
      <c r="E236" s="129" t="str">
        <f t="shared" si="46"/>
        <v>Jilin OLED</v>
      </c>
      <c r="F236" s="311">
        <f t="shared" ref="F236:M245" si="49">SUMIFS(Share, Y, F$15, Config, $E$4, P, $E$8, LType, $D236, MSup, $E236)</f>
        <v>0</v>
      </c>
      <c r="G236" s="311">
        <f t="shared" si="49"/>
        <v>0</v>
      </c>
      <c r="H236" s="311">
        <f t="shared" si="49"/>
        <v>0</v>
      </c>
      <c r="I236" s="311">
        <f t="shared" si="49"/>
        <v>0</v>
      </c>
      <c r="J236" s="311">
        <f t="shared" si="49"/>
        <v>0</v>
      </c>
      <c r="K236" s="311">
        <f t="shared" si="49"/>
        <v>0</v>
      </c>
      <c r="L236" s="311">
        <f t="shared" si="49"/>
        <v>0</v>
      </c>
      <c r="M236" s="312">
        <f t="shared" si="49"/>
        <v>0</v>
      </c>
      <c r="Q236"/>
    </row>
    <row r="237" spans="1:17" s="296" customFormat="1" ht="17.55" hidden="1" customHeight="1">
      <c r="A237" s="308"/>
      <c r="C237" s="429" t="str">
        <f t="shared" si="42"/>
        <v>H</v>
      </c>
      <c r="D237" s="130" t="str">
        <f t="shared" si="48"/>
        <v>EML_B</v>
      </c>
      <c r="E237" s="129" t="str">
        <f t="shared" si="46"/>
        <v>Jinwoong</v>
      </c>
      <c r="F237" s="311">
        <f t="shared" si="49"/>
        <v>0</v>
      </c>
      <c r="G237" s="311">
        <f t="shared" si="49"/>
        <v>0</v>
      </c>
      <c r="H237" s="311">
        <f t="shared" si="49"/>
        <v>0</v>
      </c>
      <c r="I237" s="311">
        <f t="shared" si="49"/>
        <v>0</v>
      </c>
      <c r="J237" s="311">
        <f t="shared" si="49"/>
        <v>0</v>
      </c>
      <c r="K237" s="311">
        <f t="shared" si="49"/>
        <v>0</v>
      </c>
      <c r="L237" s="311">
        <f t="shared" si="49"/>
        <v>0</v>
      </c>
      <c r="M237" s="312">
        <f t="shared" si="49"/>
        <v>0</v>
      </c>
      <c r="Q237"/>
    </row>
    <row r="238" spans="1:17" s="296" customFormat="1" ht="17.55" hidden="1" customHeight="1">
      <c r="A238" s="308"/>
      <c r="C238" s="429" t="str">
        <f t="shared" si="42"/>
        <v>H</v>
      </c>
      <c r="D238" s="130" t="str">
        <f t="shared" si="48"/>
        <v>EML_B</v>
      </c>
      <c r="E238" s="129" t="str">
        <f t="shared" si="46"/>
        <v>LG Chem</v>
      </c>
      <c r="F238" s="311">
        <f t="shared" si="49"/>
        <v>0</v>
      </c>
      <c r="G238" s="311">
        <f t="shared" si="49"/>
        <v>0</v>
      </c>
      <c r="H238" s="311">
        <f t="shared" si="49"/>
        <v>0</v>
      </c>
      <c r="I238" s="311">
        <f t="shared" si="49"/>
        <v>0</v>
      </c>
      <c r="J238" s="311">
        <f t="shared" si="49"/>
        <v>0</v>
      </c>
      <c r="K238" s="311">
        <f t="shared" si="49"/>
        <v>0</v>
      </c>
      <c r="L238" s="311">
        <f t="shared" si="49"/>
        <v>0</v>
      </c>
      <c r="M238" s="312">
        <f t="shared" si="49"/>
        <v>0</v>
      </c>
      <c r="Q238"/>
    </row>
    <row r="239" spans="1:17" s="296" customFormat="1" ht="17.55" hidden="1" customHeight="1">
      <c r="A239" s="308"/>
      <c r="C239" s="429" t="str">
        <f t="shared" si="42"/>
        <v>H</v>
      </c>
      <c r="D239" s="130" t="str">
        <f t="shared" si="48"/>
        <v>EML_B</v>
      </c>
      <c r="E239" s="129" t="str">
        <f t="shared" si="46"/>
        <v>LT Materials</v>
      </c>
      <c r="F239" s="311">
        <f t="shared" si="49"/>
        <v>0</v>
      </c>
      <c r="G239" s="311">
        <f t="shared" si="49"/>
        <v>0</v>
      </c>
      <c r="H239" s="311">
        <f t="shared" si="49"/>
        <v>0</v>
      </c>
      <c r="I239" s="311">
        <f t="shared" si="49"/>
        <v>0</v>
      </c>
      <c r="J239" s="311">
        <f t="shared" si="49"/>
        <v>0</v>
      </c>
      <c r="K239" s="311">
        <f t="shared" si="49"/>
        <v>0</v>
      </c>
      <c r="L239" s="311">
        <f t="shared" si="49"/>
        <v>0</v>
      </c>
      <c r="M239" s="312">
        <f t="shared" si="49"/>
        <v>0</v>
      </c>
      <c r="Q239"/>
    </row>
    <row r="240" spans="1:17" s="296" customFormat="1" ht="17.55" hidden="1" customHeight="1">
      <c r="A240" s="308"/>
      <c r="C240" s="429" t="str">
        <f t="shared" si="42"/>
        <v>H</v>
      </c>
      <c r="D240" s="130" t="str">
        <f t="shared" si="48"/>
        <v>EML_B</v>
      </c>
      <c r="E240" s="129" t="str">
        <f t="shared" si="46"/>
        <v>LT Metal</v>
      </c>
      <c r="F240" s="311">
        <f t="shared" si="49"/>
        <v>0</v>
      </c>
      <c r="G240" s="311">
        <f t="shared" si="49"/>
        <v>0</v>
      </c>
      <c r="H240" s="311">
        <f t="shared" si="49"/>
        <v>0</v>
      </c>
      <c r="I240" s="311">
        <f t="shared" si="49"/>
        <v>0</v>
      </c>
      <c r="J240" s="311">
        <f t="shared" si="49"/>
        <v>0</v>
      </c>
      <c r="K240" s="311">
        <f t="shared" si="49"/>
        <v>0</v>
      </c>
      <c r="L240" s="311">
        <f t="shared" si="49"/>
        <v>0</v>
      </c>
      <c r="M240" s="312">
        <f t="shared" si="49"/>
        <v>0</v>
      </c>
      <c r="Q240"/>
    </row>
    <row r="241" spans="1:17" s="296" customFormat="1" ht="17.55" hidden="1" customHeight="1">
      <c r="A241" s="308"/>
      <c r="C241" s="429" t="str">
        <f t="shared" si="42"/>
        <v>H</v>
      </c>
      <c r="D241" s="130" t="str">
        <f t="shared" si="48"/>
        <v>EML_B</v>
      </c>
      <c r="E241" s="129" t="str">
        <f t="shared" si="46"/>
        <v>LTOM</v>
      </c>
      <c r="F241" s="311">
        <f t="shared" si="49"/>
        <v>0</v>
      </c>
      <c r="G241" s="311">
        <f t="shared" si="49"/>
        <v>0</v>
      </c>
      <c r="H241" s="311">
        <f t="shared" si="49"/>
        <v>0</v>
      </c>
      <c r="I241" s="311">
        <f t="shared" si="49"/>
        <v>0</v>
      </c>
      <c r="J241" s="311">
        <f t="shared" si="49"/>
        <v>0</v>
      </c>
      <c r="K241" s="311">
        <f t="shared" si="49"/>
        <v>0</v>
      </c>
      <c r="L241" s="311">
        <f t="shared" si="49"/>
        <v>0</v>
      </c>
      <c r="M241" s="312">
        <f t="shared" si="49"/>
        <v>0</v>
      </c>
      <c r="Q241"/>
    </row>
    <row r="242" spans="1:17" s="296" customFormat="1" ht="17.55" hidden="1" customHeight="1">
      <c r="A242" s="308"/>
      <c r="C242" s="429" t="str">
        <f t="shared" si="42"/>
        <v>H</v>
      </c>
      <c r="D242" s="130" t="str">
        <f t="shared" si="48"/>
        <v>EML_B</v>
      </c>
      <c r="E242" s="129" t="str">
        <f t="shared" si="46"/>
        <v>Lumilan</v>
      </c>
      <c r="F242" s="311">
        <f t="shared" si="49"/>
        <v>0</v>
      </c>
      <c r="G242" s="311">
        <f t="shared" si="49"/>
        <v>0</v>
      </c>
      <c r="H242" s="311">
        <f t="shared" si="49"/>
        <v>0</v>
      </c>
      <c r="I242" s="311">
        <f t="shared" si="49"/>
        <v>0</v>
      </c>
      <c r="J242" s="311">
        <f t="shared" si="49"/>
        <v>0</v>
      </c>
      <c r="K242" s="311">
        <f t="shared" si="49"/>
        <v>0</v>
      </c>
      <c r="L242" s="311">
        <f t="shared" si="49"/>
        <v>0</v>
      </c>
      <c r="M242" s="312">
        <f t="shared" si="49"/>
        <v>0</v>
      </c>
      <c r="Q242"/>
    </row>
    <row r="243" spans="1:17" s="296" customFormat="1" ht="17.55" hidden="1" customHeight="1">
      <c r="A243" s="308"/>
      <c r="C243" s="429" t="str">
        <f t="shared" si="42"/>
        <v>H</v>
      </c>
      <c r="D243" s="130" t="str">
        <f t="shared" si="48"/>
        <v>EML_B</v>
      </c>
      <c r="E243" s="129" t="str">
        <f t="shared" si="46"/>
        <v>Materion</v>
      </c>
      <c r="F243" s="311">
        <f t="shared" si="49"/>
        <v>0</v>
      </c>
      <c r="G243" s="311">
        <f t="shared" si="49"/>
        <v>0</v>
      </c>
      <c r="H243" s="311">
        <f t="shared" si="49"/>
        <v>0</v>
      </c>
      <c r="I243" s="311">
        <f t="shared" si="49"/>
        <v>0</v>
      </c>
      <c r="J243" s="311">
        <f t="shared" si="49"/>
        <v>0</v>
      </c>
      <c r="K243" s="311">
        <f t="shared" si="49"/>
        <v>0</v>
      </c>
      <c r="L243" s="311">
        <f t="shared" si="49"/>
        <v>0</v>
      </c>
      <c r="M243" s="312">
        <f t="shared" si="49"/>
        <v>0</v>
      </c>
      <c r="Q243"/>
    </row>
    <row r="244" spans="1:17" s="296" customFormat="1" ht="17.55" hidden="1" customHeight="1">
      <c r="A244" s="308"/>
      <c r="C244" s="429" t="str">
        <f t="shared" si="42"/>
        <v>H</v>
      </c>
      <c r="D244" s="130" t="str">
        <f t="shared" si="48"/>
        <v>EML_B</v>
      </c>
      <c r="E244" s="129" t="str">
        <f t="shared" si="46"/>
        <v>Merck</v>
      </c>
      <c r="F244" s="311">
        <f t="shared" si="49"/>
        <v>0</v>
      </c>
      <c r="G244" s="311">
        <f t="shared" si="49"/>
        <v>0</v>
      </c>
      <c r="H244" s="311">
        <f t="shared" si="49"/>
        <v>0</v>
      </c>
      <c r="I244" s="311">
        <f t="shared" si="49"/>
        <v>0</v>
      </c>
      <c r="J244" s="311">
        <f t="shared" si="49"/>
        <v>0</v>
      </c>
      <c r="K244" s="311">
        <f t="shared" si="49"/>
        <v>0</v>
      </c>
      <c r="L244" s="311">
        <f t="shared" si="49"/>
        <v>0</v>
      </c>
      <c r="M244" s="312">
        <f t="shared" si="49"/>
        <v>0</v>
      </c>
      <c r="Q244"/>
    </row>
    <row r="245" spans="1:17" s="296" customFormat="1" ht="17.55" hidden="1" customHeight="1">
      <c r="A245" s="308"/>
      <c r="C245" s="429" t="str">
        <f t="shared" si="42"/>
        <v>H</v>
      </c>
      <c r="D245" s="130" t="str">
        <f t="shared" si="48"/>
        <v>EML_B</v>
      </c>
      <c r="E245" s="129" t="str">
        <f t="shared" si="46"/>
        <v>Nisso</v>
      </c>
      <c r="F245" s="311">
        <f t="shared" si="49"/>
        <v>0</v>
      </c>
      <c r="G245" s="311">
        <f t="shared" si="49"/>
        <v>0</v>
      </c>
      <c r="H245" s="311">
        <f t="shared" si="49"/>
        <v>0</v>
      </c>
      <c r="I245" s="311">
        <f t="shared" si="49"/>
        <v>0</v>
      </c>
      <c r="J245" s="311">
        <f t="shared" si="49"/>
        <v>0</v>
      </c>
      <c r="K245" s="311">
        <f t="shared" si="49"/>
        <v>0</v>
      </c>
      <c r="L245" s="311">
        <f t="shared" si="49"/>
        <v>0</v>
      </c>
      <c r="M245" s="312">
        <f t="shared" si="49"/>
        <v>0</v>
      </c>
      <c r="Q245"/>
    </row>
    <row r="246" spans="1:17" s="296" customFormat="1" ht="17.55" hidden="1" customHeight="1">
      <c r="A246" s="308"/>
      <c r="C246" s="429" t="str">
        <f t="shared" si="42"/>
        <v>H</v>
      </c>
      <c r="D246" s="130" t="str">
        <f t="shared" si="48"/>
        <v>EML_B</v>
      </c>
      <c r="E246" s="129" t="str">
        <f t="shared" si="46"/>
        <v>Novaled</v>
      </c>
      <c r="F246" s="311">
        <f t="shared" ref="F246:M255" si="50">SUMIFS(Share, Y, F$15, Config, $E$4, P, $E$8, LType, $D246, MSup, $E246)</f>
        <v>0</v>
      </c>
      <c r="G246" s="311">
        <f t="shared" si="50"/>
        <v>0</v>
      </c>
      <c r="H246" s="311">
        <f t="shared" si="50"/>
        <v>0</v>
      </c>
      <c r="I246" s="311">
        <f t="shared" si="50"/>
        <v>0</v>
      </c>
      <c r="J246" s="311">
        <f t="shared" si="50"/>
        <v>0</v>
      </c>
      <c r="K246" s="311">
        <f t="shared" si="50"/>
        <v>0</v>
      </c>
      <c r="L246" s="311">
        <f t="shared" si="50"/>
        <v>0</v>
      </c>
      <c r="M246" s="312">
        <f t="shared" si="50"/>
        <v>0</v>
      </c>
      <c r="Q246"/>
    </row>
    <row r="247" spans="1:17" s="296" customFormat="1" ht="17.55" hidden="1" customHeight="1">
      <c r="A247" s="308"/>
      <c r="C247" s="429" t="str">
        <f t="shared" si="42"/>
        <v>H</v>
      </c>
      <c r="D247" s="130" t="str">
        <f t="shared" si="48"/>
        <v>EML_B</v>
      </c>
      <c r="E247" s="129" t="str">
        <f t="shared" si="46"/>
        <v>NSCC</v>
      </c>
      <c r="F247" s="311">
        <f t="shared" si="50"/>
        <v>0</v>
      </c>
      <c r="G247" s="311">
        <f t="shared" si="50"/>
        <v>0</v>
      </c>
      <c r="H247" s="311">
        <f t="shared" si="50"/>
        <v>0</v>
      </c>
      <c r="I247" s="311">
        <f t="shared" si="50"/>
        <v>0</v>
      </c>
      <c r="J247" s="311">
        <f t="shared" si="50"/>
        <v>0</v>
      </c>
      <c r="K247" s="311">
        <f t="shared" si="50"/>
        <v>0</v>
      </c>
      <c r="L247" s="311">
        <f t="shared" si="50"/>
        <v>0</v>
      </c>
      <c r="M247" s="312">
        <f t="shared" si="50"/>
        <v>0</v>
      </c>
      <c r="Q247"/>
    </row>
    <row r="248" spans="1:17" s="296" customFormat="1" ht="17.55" hidden="1" customHeight="1">
      <c r="A248" s="308"/>
      <c r="C248" s="429" t="str">
        <f t="shared" si="42"/>
        <v>H</v>
      </c>
      <c r="D248" s="130" t="str">
        <f t="shared" si="48"/>
        <v>EML_B</v>
      </c>
      <c r="E248" s="129" t="str">
        <f t="shared" si="46"/>
        <v>P&amp;H Tech</v>
      </c>
      <c r="F248" s="311">
        <f t="shared" si="50"/>
        <v>0</v>
      </c>
      <c r="G248" s="311">
        <f t="shared" si="50"/>
        <v>0</v>
      </c>
      <c r="H248" s="311">
        <f t="shared" si="50"/>
        <v>0</v>
      </c>
      <c r="I248" s="311">
        <f t="shared" si="50"/>
        <v>0</v>
      </c>
      <c r="J248" s="311">
        <f t="shared" si="50"/>
        <v>0</v>
      </c>
      <c r="K248" s="311">
        <f t="shared" si="50"/>
        <v>0</v>
      </c>
      <c r="L248" s="311">
        <f t="shared" si="50"/>
        <v>0</v>
      </c>
      <c r="M248" s="312">
        <f t="shared" si="50"/>
        <v>0</v>
      </c>
      <c r="Q248"/>
    </row>
    <row r="249" spans="1:17" s="296" customFormat="1" ht="17.55" hidden="1" customHeight="1">
      <c r="A249" s="308"/>
      <c r="C249" s="429" t="str">
        <f t="shared" si="42"/>
        <v>H</v>
      </c>
      <c r="D249" s="130" t="str">
        <f t="shared" si="48"/>
        <v>EML_B</v>
      </c>
      <c r="E249" s="129" t="str">
        <f t="shared" si="46"/>
        <v>Samsung SDI</v>
      </c>
      <c r="F249" s="311">
        <f t="shared" si="50"/>
        <v>0</v>
      </c>
      <c r="G249" s="311">
        <f t="shared" si="50"/>
        <v>0</v>
      </c>
      <c r="H249" s="311">
        <f t="shared" si="50"/>
        <v>0</v>
      </c>
      <c r="I249" s="311">
        <f t="shared" si="50"/>
        <v>0</v>
      </c>
      <c r="J249" s="311">
        <f t="shared" si="50"/>
        <v>0</v>
      </c>
      <c r="K249" s="311">
        <f t="shared" si="50"/>
        <v>0</v>
      </c>
      <c r="L249" s="311">
        <f t="shared" si="50"/>
        <v>0</v>
      </c>
      <c r="M249" s="312">
        <f t="shared" si="50"/>
        <v>0</v>
      </c>
      <c r="Q249"/>
    </row>
    <row r="250" spans="1:17" s="296" customFormat="1" ht="17.55" hidden="1" customHeight="1">
      <c r="A250" s="308"/>
      <c r="C250" s="429" t="str">
        <f t="shared" si="42"/>
        <v>H</v>
      </c>
      <c r="D250" s="130" t="str">
        <f t="shared" si="48"/>
        <v>EML_B</v>
      </c>
      <c r="E250" s="129" t="str">
        <f t="shared" ref="E250:E259" si="51">E180</f>
        <v>SFC</v>
      </c>
      <c r="F250" s="311">
        <f t="shared" si="50"/>
        <v>0</v>
      </c>
      <c r="G250" s="311">
        <f t="shared" si="50"/>
        <v>0</v>
      </c>
      <c r="H250" s="311">
        <f t="shared" si="50"/>
        <v>0</v>
      </c>
      <c r="I250" s="311">
        <f t="shared" si="50"/>
        <v>0</v>
      </c>
      <c r="J250" s="311">
        <f t="shared" si="50"/>
        <v>0</v>
      </c>
      <c r="K250" s="311">
        <f t="shared" si="50"/>
        <v>0</v>
      </c>
      <c r="L250" s="311">
        <f t="shared" si="50"/>
        <v>0</v>
      </c>
      <c r="M250" s="312">
        <f t="shared" si="50"/>
        <v>0</v>
      </c>
      <c r="Q250"/>
    </row>
    <row r="251" spans="1:17" s="296" customFormat="1" ht="17.55" hidden="1" customHeight="1">
      <c r="A251" s="308"/>
      <c r="C251" s="429" t="str">
        <f t="shared" si="42"/>
        <v>H</v>
      </c>
      <c r="D251" s="130" t="str">
        <f t="shared" si="48"/>
        <v>EML_B</v>
      </c>
      <c r="E251" s="129" t="str">
        <f t="shared" si="51"/>
        <v>SK JNC</v>
      </c>
      <c r="F251" s="311">
        <f t="shared" si="50"/>
        <v>0</v>
      </c>
      <c r="G251" s="311">
        <f t="shared" si="50"/>
        <v>0</v>
      </c>
      <c r="H251" s="311">
        <f t="shared" si="50"/>
        <v>0</v>
      </c>
      <c r="I251" s="311">
        <f t="shared" si="50"/>
        <v>0</v>
      </c>
      <c r="J251" s="311">
        <f t="shared" si="50"/>
        <v>0</v>
      </c>
      <c r="K251" s="311">
        <f t="shared" si="50"/>
        <v>0</v>
      </c>
      <c r="L251" s="311">
        <f t="shared" si="50"/>
        <v>0</v>
      </c>
      <c r="M251" s="312">
        <f t="shared" si="50"/>
        <v>0</v>
      </c>
      <c r="Q251"/>
    </row>
    <row r="252" spans="1:17" s="296" customFormat="1" ht="17.55" hidden="1" customHeight="1">
      <c r="A252" s="308"/>
      <c r="C252" s="429" t="str">
        <f t="shared" si="42"/>
        <v>H</v>
      </c>
      <c r="D252" s="130" t="str">
        <f t="shared" si="48"/>
        <v>EML_B</v>
      </c>
      <c r="E252" s="129" t="str">
        <f t="shared" si="51"/>
        <v>Solus AM</v>
      </c>
      <c r="F252" s="311">
        <f t="shared" si="50"/>
        <v>0</v>
      </c>
      <c r="G252" s="311">
        <f t="shared" si="50"/>
        <v>0</v>
      </c>
      <c r="H252" s="311">
        <f t="shared" si="50"/>
        <v>0</v>
      </c>
      <c r="I252" s="311">
        <f t="shared" si="50"/>
        <v>0</v>
      </c>
      <c r="J252" s="311">
        <f t="shared" si="50"/>
        <v>0</v>
      </c>
      <c r="K252" s="311">
        <f t="shared" si="50"/>
        <v>0</v>
      </c>
      <c r="L252" s="311">
        <f t="shared" si="50"/>
        <v>0</v>
      </c>
      <c r="M252" s="312">
        <f t="shared" si="50"/>
        <v>0</v>
      </c>
      <c r="Q252"/>
    </row>
    <row r="253" spans="1:17" s="296" customFormat="1" ht="17.55" hidden="1" customHeight="1">
      <c r="A253" s="308"/>
      <c r="C253" s="429" t="str">
        <f t="shared" si="42"/>
        <v>H</v>
      </c>
      <c r="D253" s="130" t="str">
        <f t="shared" si="48"/>
        <v>EML_B</v>
      </c>
      <c r="E253" s="129">
        <f t="shared" si="51"/>
        <v>0</v>
      </c>
      <c r="F253" s="311">
        <f t="shared" si="50"/>
        <v>0</v>
      </c>
      <c r="G253" s="311">
        <f t="shared" si="50"/>
        <v>0</v>
      </c>
      <c r="H253" s="311">
        <f t="shared" si="50"/>
        <v>0</v>
      </c>
      <c r="I253" s="311">
        <f t="shared" si="50"/>
        <v>0</v>
      </c>
      <c r="J253" s="311">
        <f t="shared" si="50"/>
        <v>0</v>
      </c>
      <c r="K253" s="311">
        <f t="shared" si="50"/>
        <v>0</v>
      </c>
      <c r="L253" s="311">
        <f t="shared" si="50"/>
        <v>0</v>
      </c>
      <c r="M253" s="312">
        <f t="shared" si="50"/>
        <v>0</v>
      </c>
      <c r="Q253"/>
    </row>
    <row r="254" spans="1:17" s="296" customFormat="1" ht="17.55" hidden="1" customHeight="1">
      <c r="A254" s="308"/>
      <c r="C254" s="429" t="str">
        <f t="shared" si="42"/>
        <v>H</v>
      </c>
      <c r="D254" s="130" t="str">
        <f t="shared" si="48"/>
        <v>EML_B</v>
      </c>
      <c r="E254" s="129">
        <f t="shared" si="51"/>
        <v>0</v>
      </c>
      <c r="F254" s="311">
        <f t="shared" si="50"/>
        <v>0</v>
      </c>
      <c r="G254" s="311">
        <f t="shared" si="50"/>
        <v>0</v>
      </c>
      <c r="H254" s="311">
        <f t="shared" si="50"/>
        <v>0</v>
      </c>
      <c r="I254" s="311">
        <f t="shared" si="50"/>
        <v>0</v>
      </c>
      <c r="J254" s="311">
        <f t="shared" si="50"/>
        <v>0</v>
      </c>
      <c r="K254" s="311">
        <f t="shared" si="50"/>
        <v>0</v>
      </c>
      <c r="L254" s="311">
        <f t="shared" si="50"/>
        <v>0</v>
      </c>
      <c r="M254" s="312">
        <f t="shared" si="50"/>
        <v>0</v>
      </c>
      <c r="Q254"/>
    </row>
    <row r="255" spans="1:17" s="296" customFormat="1" ht="17.55" hidden="1" customHeight="1">
      <c r="A255" s="308"/>
      <c r="C255" s="429" t="str">
        <f t="shared" si="42"/>
        <v>H</v>
      </c>
      <c r="D255" s="130" t="str">
        <f t="shared" si="48"/>
        <v>EML_B</v>
      </c>
      <c r="E255" s="129">
        <f t="shared" si="51"/>
        <v>0</v>
      </c>
      <c r="F255" s="311">
        <f t="shared" si="50"/>
        <v>0</v>
      </c>
      <c r="G255" s="311">
        <f t="shared" si="50"/>
        <v>0</v>
      </c>
      <c r="H255" s="311">
        <f t="shared" si="50"/>
        <v>0</v>
      </c>
      <c r="I255" s="311">
        <f t="shared" si="50"/>
        <v>0</v>
      </c>
      <c r="J255" s="311">
        <f t="shared" si="50"/>
        <v>0</v>
      </c>
      <c r="K255" s="311">
        <f t="shared" si="50"/>
        <v>0</v>
      </c>
      <c r="L255" s="311">
        <f t="shared" si="50"/>
        <v>0</v>
      </c>
      <c r="M255" s="312">
        <f t="shared" si="50"/>
        <v>0</v>
      </c>
      <c r="Q255"/>
    </row>
    <row r="256" spans="1:17" s="296" customFormat="1" ht="17.55" hidden="1" customHeight="1">
      <c r="A256" s="308"/>
      <c r="C256" s="429" t="str">
        <f t="shared" si="42"/>
        <v>H</v>
      </c>
      <c r="D256" s="130" t="str">
        <f t="shared" si="48"/>
        <v>EML_B</v>
      </c>
      <c r="E256" s="129">
        <f t="shared" si="51"/>
        <v>0</v>
      </c>
      <c r="F256" s="311">
        <f t="shared" ref="F256:M265" si="52">SUMIFS(Share, Y, F$15, Config, $E$4, P, $E$8, LType, $D256, MSup, $E256)</f>
        <v>0</v>
      </c>
      <c r="G256" s="311">
        <f t="shared" si="52"/>
        <v>0</v>
      </c>
      <c r="H256" s="311">
        <f t="shared" si="52"/>
        <v>0</v>
      </c>
      <c r="I256" s="311">
        <f t="shared" si="52"/>
        <v>0</v>
      </c>
      <c r="J256" s="311">
        <f t="shared" si="52"/>
        <v>0</v>
      </c>
      <c r="K256" s="311">
        <f t="shared" si="52"/>
        <v>0</v>
      </c>
      <c r="L256" s="311">
        <f t="shared" si="52"/>
        <v>0</v>
      </c>
      <c r="M256" s="312">
        <f t="shared" si="52"/>
        <v>0</v>
      </c>
      <c r="Q256"/>
    </row>
    <row r="257" spans="1:17" s="296" customFormat="1" ht="17.55" hidden="1" customHeight="1">
      <c r="A257" s="308"/>
      <c r="C257" s="429" t="str">
        <f t="shared" si="42"/>
        <v>H</v>
      </c>
      <c r="D257" s="130" t="str">
        <f t="shared" si="48"/>
        <v>EML_B</v>
      </c>
      <c r="E257" s="129">
        <f t="shared" si="51"/>
        <v>0</v>
      </c>
      <c r="F257" s="311">
        <f t="shared" si="52"/>
        <v>0</v>
      </c>
      <c r="G257" s="311">
        <f t="shared" si="52"/>
        <v>0</v>
      </c>
      <c r="H257" s="311">
        <f t="shared" si="52"/>
        <v>0</v>
      </c>
      <c r="I257" s="311">
        <f t="shared" si="52"/>
        <v>0</v>
      </c>
      <c r="J257" s="311">
        <f t="shared" si="52"/>
        <v>0</v>
      </c>
      <c r="K257" s="311">
        <f t="shared" si="52"/>
        <v>0</v>
      </c>
      <c r="L257" s="311">
        <f t="shared" si="52"/>
        <v>0</v>
      </c>
      <c r="M257" s="312">
        <f t="shared" si="52"/>
        <v>0</v>
      </c>
      <c r="Q257"/>
    </row>
    <row r="258" spans="1:17" s="296" customFormat="1" ht="17.55" hidden="1" customHeight="1">
      <c r="A258" s="308"/>
      <c r="C258" s="429" t="str">
        <f t="shared" si="42"/>
        <v>H</v>
      </c>
      <c r="D258" s="130" t="str">
        <f t="shared" si="48"/>
        <v>EML_B</v>
      </c>
      <c r="E258" s="129">
        <f t="shared" si="51"/>
        <v>0</v>
      </c>
      <c r="F258" s="311">
        <f t="shared" si="52"/>
        <v>0</v>
      </c>
      <c r="G258" s="311">
        <f t="shared" si="52"/>
        <v>0</v>
      </c>
      <c r="H258" s="311">
        <f t="shared" si="52"/>
        <v>0</v>
      </c>
      <c r="I258" s="311">
        <f t="shared" si="52"/>
        <v>0</v>
      </c>
      <c r="J258" s="311">
        <f t="shared" si="52"/>
        <v>0</v>
      </c>
      <c r="K258" s="311">
        <f t="shared" si="52"/>
        <v>0</v>
      </c>
      <c r="L258" s="311">
        <f t="shared" si="52"/>
        <v>0</v>
      </c>
      <c r="M258" s="312">
        <f t="shared" si="52"/>
        <v>0</v>
      </c>
      <c r="Q258"/>
    </row>
    <row r="259" spans="1:17" s="296" customFormat="1" ht="17.55" hidden="1" customHeight="1">
      <c r="A259" s="308"/>
      <c r="C259" s="429" t="str">
        <f t="shared" si="42"/>
        <v>H</v>
      </c>
      <c r="D259" s="130" t="str">
        <f t="shared" si="48"/>
        <v>EML_B</v>
      </c>
      <c r="E259" s="129">
        <f t="shared" si="51"/>
        <v>0</v>
      </c>
      <c r="F259" s="311">
        <f t="shared" si="52"/>
        <v>0</v>
      </c>
      <c r="G259" s="311">
        <f t="shared" si="52"/>
        <v>0</v>
      </c>
      <c r="H259" s="311">
        <f t="shared" si="52"/>
        <v>0</v>
      </c>
      <c r="I259" s="311">
        <f t="shared" si="52"/>
        <v>0</v>
      </c>
      <c r="J259" s="311">
        <f t="shared" si="52"/>
        <v>0</v>
      </c>
      <c r="K259" s="311">
        <f t="shared" si="52"/>
        <v>0</v>
      </c>
      <c r="L259" s="311">
        <f t="shared" si="52"/>
        <v>0</v>
      </c>
      <c r="M259" s="312">
        <f t="shared" si="52"/>
        <v>0</v>
      </c>
      <c r="Q259"/>
    </row>
    <row r="260" spans="1:17" s="296" customFormat="1" ht="17.55" hidden="1" customHeight="1">
      <c r="A260" s="308"/>
      <c r="C260" s="429" t="str">
        <f t="shared" si="42"/>
        <v>H</v>
      </c>
      <c r="D260" s="130" t="str">
        <f>$D249</f>
        <v>EML_B</v>
      </c>
      <c r="E260" s="129" t="str">
        <f t="shared" ref="E260" si="53">E50</f>
        <v>Unknown</v>
      </c>
      <c r="F260" s="311">
        <f t="shared" si="52"/>
        <v>0</v>
      </c>
      <c r="G260" s="311">
        <f t="shared" si="52"/>
        <v>0</v>
      </c>
      <c r="H260" s="311">
        <f t="shared" si="52"/>
        <v>0</v>
      </c>
      <c r="I260" s="311">
        <f t="shared" si="52"/>
        <v>0</v>
      </c>
      <c r="J260" s="311">
        <f t="shared" si="52"/>
        <v>0</v>
      </c>
      <c r="K260" s="311">
        <f t="shared" si="52"/>
        <v>0</v>
      </c>
      <c r="L260" s="311">
        <f t="shared" si="52"/>
        <v>0</v>
      </c>
      <c r="M260" s="312">
        <f t="shared" si="52"/>
        <v>0</v>
      </c>
      <c r="Q260"/>
    </row>
    <row r="261" spans="1:17" s="296" customFormat="1" ht="17.55" hidden="1" customHeight="1">
      <c r="A261" s="308"/>
      <c r="C261" s="429" t="str">
        <f t="shared" si="42"/>
        <v>H</v>
      </c>
      <c r="D261" s="130" t="str">
        <f>Parameter!G69</f>
        <v>EML_G</v>
      </c>
      <c r="E261" s="129" t="str">
        <f t="shared" ref="E261:E284" si="54">E16</f>
        <v>Aglaia Tech</v>
      </c>
      <c r="F261" s="311">
        <f t="shared" si="52"/>
        <v>0</v>
      </c>
      <c r="G261" s="311">
        <f t="shared" si="52"/>
        <v>0</v>
      </c>
      <c r="H261" s="311">
        <f t="shared" si="52"/>
        <v>0</v>
      </c>
      <c r="I261" s="311">
        <f t="shared" si="52"/>
        <v>0</v>
      </c>
      <c r="J261" s="311">
        <f t="shared" si="52"/>
        <v>0</v>
      </c>
      <c r="K261" s="311">
        <f t="shared" si="52"/>
        <v>0</v>
      </c>
      <c r="L261" s="311">
        <f t="shared" si="52"/>
        <v>0</v>
      </c>
      <c r="M261" s="312">
        <f t="shared" si="52"/>
        <v>0</v>
      </c>
      <c r="Q261"/>
    </row>
    <row r="262" spans="1:17" s="296" customFormat="1" ht="17.55" hidden="1" customHeight="1">
      <c r="A262" s="308"/>
      <c r="C262" s="429" t="str">
        <f t="shared" si="42"/>
        <v>H</v>
      </c>
      <c r="D262" s="130" t="str">
        <f t="shared" ref="D262:D294" si="55">$D261</f>
        <v>EML_G</v>
      </c>
      <c r="E262" s="129" t="str">
        <f t="shared" si="54"/>
        <v>Bayer</v>
      </c>
      <c r="F262" s="311">
        <f t="shared" si="52"/>
        <v>0</v>
      </c>
      <c r="G262" s="311">
        <f t="shared" si="52"/>
        <v>0</v>
      </c>
      <c r="H262" s="311">
        <f t="shared" si="52"/>
        <v>0</v>
      </c>
      <c r="I262" s="311">
        <f t="shared" si="52"/>
        <v>0</v>
      </c>
      <c r="J262" s="311">
        <f t="shared" si="52"/>
        <v>0</v>
      </c>
      <c r="K262" s="311">
        <f t="shared" si="52"/>
        <v>0</v>
      </c>
      <c r="L262" s="311">
        <f t="shared" si="52"/>
        <v>0</v>
      </c>
      <c r="M262" s="312">
        <f t="shared" si="52"/>
        <v>0</v>
      </c>
      <c r="Q262"/>
    </row>
    <row r="263" spans="1:17" s="296" customFormat="1" ht="17.55" hidden="1" customHeight="1">
      <c r="A263" s="308"/>
      <c r="C263" s="429" t="str">
        <f t="shared" si="42"/>
        <v>H</v>
      </c>
      <c r="D263" s="130" t="str">
        <f t="shared" si="55"/>
        <v>EML_G</v>
      </c>
      <c r="E263" s="129" t="str">
        <f t="shared" si="54"/>
        <v>Comet</v>
      </c>
      <c r="F263" s="311">
        <f t="shared" si="52"/>
        <v>0</v>
      </c>
      <c r="G263" s="311">
        <f t="shared" si="52"/>
        <v>0</v>
      </c>
      <c r="H263" s="311">
        <f t="shared" si="52"/>
        <v>0</v>
      </c>
      <c r="I263" s="311">
        <f t="shared" si="52"/>
        <v>0</v>
      </c>
      <c r="J263" s="311">
        <f t="shared" si="52"/>
        <v>0</v>
      </c>
      <c r="K263" s="311">
        <f t="shared" si="52"/>
        <v>0</v>
      </c>
      <c r="L263" s="311">
        <f t="shared" si="52"/>
        <v>0</v>
      </c>
      <c r="M263" s="312">
        <f t="shared" si="52"/>
        <v>0</v>
      </c>
      <c r="Q263"/>
    </row>
    <row r="264" spans="1:17" s="296" customFormat="1" ht="17.55" hidden="1" customHeight="1">
      <c r="A264" s="308"/>
      <c r="C264" s="429" t="str">
        <f t="shared" si="42"/>
        <v>H</v>
      </c>
      <c r="D264" s="130" t="str">
        <f t="shared" si="55"/>
        <v>EML_G</v>
      </c>
      <c r="E264" s="129" t="str">
        <f t="shared" si="54"/>
        <v>Dongjin Semichem</v>
      </c>
      <c r="F264" s="311">
        <f t="shared" si="52"/>
        <v>0</v>
      </c>
      <c r="G264" s="311">
        <f t="shared" si="52"/>
        <v>0</v>
      </c>
      <c r="H264" s="311">
        <f t="shared" si="52"/>
        <v>0</v>
      </c>
      <c r="I264" s="311">
        <f t="shared" si="52"/>
        <v>0</v>
      </c>
      <c r="J264" s="311">
        <f t="shared" si="52"/>
        <v>0</v>
      </c>
      <c r="K264" s="311">
        <f t="shared" si="52"/>
        <v>0</v>
      </c>
      <c r="L264" s="311">
        <f t="shared" si="52"/>
        <v>0</v>
      </c>
      <c r="M264" s="312">
        <f t="shared" si="52"/>
        <v>0</v>
      </c>
      <c r="Q264"/>
    </row>
    <row r="265" spans="1:17" s="296" customFormat="1" ht="17.55" hidden="1" customHeight="1">
      <c r="A265" s="308"/>
      <c r="C265" s="429" t="str">
        <f t="shared" si="42"/>
        <v>H</v>
      </c>
      <c r="D265" s="130" t="str">
        <f t="shared" si="55"/>
        <v>EML_G</v>
      </c>
      <c r="E265" s="129" t="str">
        <f t="shared" si="54"/>
        <v>Duksan Neolux</v>
      </c>
      <c r="F265" s="311">
        <f t="shared" si="52"/>
        <v>0</v>
      </c>
      <c r="G265" s="311">
        <f t="shared" si="52"/>
        <v>0</v>
      </c>
      <c r="H265" s="311">
        <f t="shared" si="52"/>
        <v>0</v>
      </c>
      <c r="I265" s="311">
        <f t="shared" si="52"/>
        <v>0</v>
      </c>
      <c r="J265" s="311">
        <f t="shared" si="52"/>
        <v>0</v>
      </c>
      <c r="K265" s="311">
        <f t="shared" si="52"/>
        <v>0</v>
      </c>
      <c r="L265" s="311">
        <f t="shared" si="52"/>
        <v>0</v>
      </c>
      <c r="M265" s="312">
        <f t="shared" si="52"/>
        <v>0</v>
      </c>
      <c r="Q265"/>
    </row>
    <row r="266" spans="1:17" s="296" customFormat="1" ht="17.55" hidden="1" customHeight="1">
      <c r="A266" s="308"/>
      <c r="C266" s="429" t="str">
        <f t="shared" si="42"/>
        <v>H</v>
      </c>
      <c r="D266" s="130" t="str">
        <f t="shared" si="55"/>
        <v>EML_G</v>
      </c>
      <c r="E266" s="129" t="str">
        <f t="shared" si="54"/>
        <v>DuPont</v>
      </c>
      <c r="F266" s="311">
        <f t="shared" ref="F266:M275" si="56">SUMIFS(Share, Y, F$15, Config, $E$4, P, $E$8, LType, $D266, MSup, $E266)</f>
        <v>0</v>
      </c>
      <c r="G266" s="311">
        <f t="shared" si="56"/>
        <v>0</v>
      </c>
      <c r="H266" s="311">
        <f t="shared" si="56"/>
        <v>0</v>
      </c>
      <c r="I266" s="311">
        <f t="shared" si="56"/>
        <v>0</v>
      </c>
      <c r="J266" s="311">
        <f t="shared" si="56"/>
        <v>0</v>
      </c>
      <c r="K266" s="311">
        <f t="shared" si="56"/>
        <v>0</v>
      </c>
      <c r="L266" s="311">
        <f t="shared" si="56"/>
        <v>0</v>
      </c>
      <c r="M266" s="312">
        <f t="shared" si="56"/>
        <v>0</v>
      </c>
      <c r="Q266"/>
    </row>
    <row r="267" spans="1:17" s="296" customFormat="1" ht="17.55" hidden="1" customHeight="1">
      <c r="A267" s="308"/>
      <c r="C267" s="429" t="str">
        <f t="shared" si="42"/>
        <v>H</v>
      </c>
      <c r="D267" s="130" t="str">
        <f t="shared" si="55"/>
        <v>EML_G</v>
      </c>
      <c r="E267" s="129" t="str">
        <f t="shared" si="54"/>
        <v>EMT</v>
      </c>
      <c r="F267" s="311">
        <f t="shared" si="56"/>
        <v>0</v>
      </c>
      <c r="G267" s="311">
        <f t="shared" si="56"/>
        <v>0</v>
      </c>
      <c r="H267" s="311">
        <f t="shared" si="56"/>
        <v>0</v>
      </c>
      <c r="I267" s="311">
        <f t="shared" si="56"/>
        <v>0</v>
      </c>
      <c r="J267" s="311">
        <f t="shared" si="56"/>
        <v>0</v>
      </c>
      <c r="K267" s="311">
        <f t="shared" si="56"/>
        <v>0</v>
      </c>
      <c r="L267" s="311">
        <f t="shared" si="56"/>
        <v>0</v>
      </c>
      <c r="M267" s="312">
        <f t="shared" si="56"/>
        <v>0</v>
      </c>
      <c r="Q267"/>
    </row>
    <row r="268" spans="1:17" s="296" customFormat="1" ht="17.55" hidden="1" customHeight="1">
      <c r="A268" s="308"/>
      <c r="C268" s="429" t="str">
        <f t="shared" si="42"/>
        <v>H</v>
      </c>
      <c r="D268" s="130" t="str">
        <f t="shared" si="55"/>
        <v>EML_G</v>
      </c>
      <c r="E268" s="129" t="str">
        <f t="shared" si="54"/>
        <v>Hodogaya</v>
      </c>
      <c r="F268" s="311">
        <f t="shared" si="56"/>
        <v>0</v>
      </c>
      <c r="G268" s="311">
        <f t="shared" si="56"/>
        <v>0</v>
      </c>
      <c r="H268" s="311">
        <f t="shared" si="56"/>
        <v>0</v>
      </c>
      <c r="I268" s="311">
        <f t="shared" si="56"/>
        <v>0</v>
      </c>
      <c r="J268" s="311">
        <f t="shared" si="56"/>
        <v>0</v>
      </c>
      <c r="K268" s="311">
        <f t="shared" si="56"/>
        <v>0</v>
      </c>
      <c r="L268" s="311">
        <f t="shared" si="56"/>
        <v>0</v>
      </c>
      <c r="M268" s="312">
        <f t="shared" si="56"/>
        <v>0</v>
      </c>
      <c r="Q268"/>
    </row>
    <row r="269" spans="1:17" s="296" customFormat="1" ht="17.55" hidden="1" customHeight="1">
      <c r="A269" s="308"/>
      <c r="C269" s="429" t="str">
        <f t="shared" si="42"/>
        <v>H</v>
      </c>
      <c r="D269" s="130" t="str">
        <f t="shared" si="55"/>
        <v>EML_G</v>
      </c>
      <c r="E269" s="129" t="str">
        <f t="shared" si="54"/>
        <v>Hyperion</v>
      </c>
      <c r="F269" s="311">
        <f t="shared" si="56"/>
        <v>0</v>
      </c>
      <c r="G269" s="311">
        <f t="shared" si="56"/>
        <v>0</v>
      </c>
      <c r="H269" s="311">
        <f t="shared" si="56"/>
        <v>0</v>
      </c>
      <c r="I269" s="311">
        <f t="shared" si="56"/>
        <v>0</v>
      </c>
      <c r="J269" s="311">
        <f t="shared" si="56"/>
        <v>0</v>
      </c>
      <c r="K269" s="311">
        <f t="shared" si="56"/>
        <v>0</v>
      </c>
      <c r="L269" s="311">
        <f t="shared" si="56"/>
        <v>0</v>
      </c>
      <c r="M269" s="312">
        <f t="shared" si="56"/>
        <v>0</v>
      </c>
      <c r="Q269"/>
    </row>
    <row r="270" spans="1:17" s="296" customFormat="1" ht="17.55" hidden="1" customHeight="1">
      <c r="A270" s="308"/>
      <c r="C270" s="429" t="str">
        <f t="shared" si="42"/>
        <v>H</v>
      </c>
      <c r="D270" s="130" t="str">
        <f t="shared" si="55"/>
        <v>EML_G</v>
      </c>
      <c r="E270" s="129" t="str">
        <f t="shared" si="54"/>
        <v>Idemitsu Kosan</v>
      </c>
      <c r="F270" s="311">
        <f t="shared" si="56"/>
        <v>0</v>
      </c>
      <c r="G270" s="311">
        <f t="shared" si="56"/>
        <v>0</v>
      </c>
      <c r="H270" s="311">
        <f t="shared" si="56"/>
        <v>0</v>
      </c>
      <c r="I270" s="311">
        <f t="shared" si="56"/>
        <v>0</v>
      </c>
      <c r="J270" s="311">
        <f t="shared" si="56"/>
        <v>0</v>
      </c>
      <c r="K270" s="311">
        <f t="shared" si="56"/>
        <v>0</v>
      </c>
      <c r="L270" s="311">
        <f t="shared" si="56"/>
        <v>0</v>
      </c>
      <c r="M270" s="312">
        <f t="shared" si="56"/>
        <v>0</v>
      </c>
      <c r="Q270"/>
    </row>
    <row r="271" spans="1:17" s="296" customFormat="1" ht="17.55" hidden="1" customHeight="1">
      <c r="A271" s="308"/>
      <c r="C271" s="429" t="str">
        <f t="shared" ref="C271:C334" si="57">IF(SUM(F271:J271)=0, "H", "")</f>
        <v>H</v>
      </c>
      <c r="D271" s="130" t="str">
        <f t="shared" si="55"/>
        <v>EML_G</v>
      </c>
      <c r="E271" s="129" t="str">
        <f t="shared" si="54"/>
        <v>Jilin OLED</v>
      </c>
      <c r="F271" s="311">
        <f t="shared" si="56"/>
        <v>0</v>
      </c>
      <c r="G271" s="311">
        <f t="shared" si="56"/>
        <v>0</v>
      </c>
      <c r="H271" s="311">
        <f t="shared" si="56"/>
        <v>0</v>
      </c>
      <c r="I271" s="311">
        <f t="shared" si="56"/>
        <v>0</v>
      </c>
      <c r="J271" s="311">
        <f t="shared" si="56"/>
        <v>0</v>
      </c>
      <c r="K271" s="311">
        <f t="shared" si="56"/>
        <v>0</v>
      </c>
      <c r="L271" s="311">
        <f t="shared" si="56"/>
        <v>0</v>
      </c>
      <c r="M271" s="312">
        <f t="shared" si="56"/>
        <v>0</v>
      </c>
      <c r="Q271"/>
    </row>
    <row r="272" spans="1:17" s="296" customFormat="1" ht="17.55" hidden="1" customHeight="1">
      <c r="A272" s="308"/>
      <c r="C272" s="429" t="str">
        <f t="shared" si="57"/>
        <v>H</v>
      </c>
      <c r="D272" s="130" t="str">
        <f t="shared" si="55"/>
        <v>EML_G</v>
      </c>
      <c r="E272" s="129" t="str">
        <f t="shared" si="54"/>
        <v>Jinwoong</v>
      </c>
      <c r="F272" s="311">
        <f t="shared" si="56"/>
        <v>0</v>
      </c>
      <c r="G272" s="311">
        <f t="shared" si="56"/>
        <v>0</v>
      </c>
      <c r="H272" s="311">
        <f t="shared" si="56"/>
        <v>0</v>
      </c>
      <c r="I272" s="311">
        <f t="shared" si="56"/>
        <v>0</v>
      </c>
      <c r="J272" s="311">
        <f t="shared" si="56"/>
        <v>0</v>
      </c>
      <c r="K272" s="311">
        <f t="shared" si="56"/>
        <v>0</v>
      </c>
      <c r="L272" s="311">
        <f t="shared" si="56"/>
        <v>0</v>
      </c>
      <c r="M272" s="312">
        <f t="shared" si="56"/>
        <v>0</v>
      </c>
      <c r="Q272"/>
    </row>
    <row r="273" spans="1:17" s="296" customFormat="1" ht="17.55" hidden="1" customHeight="1">
      <c r="A273" s="308"/>
      <c r="C273" s="429" t="str">
        <f t="shared" si="57"/>
        <v>H</v>
      </c>
      <c r="D273" s="130" t="str">
        <f t="shared" si="55"/>
        <v>EML_G</v>
      </c>
      <c r="E273" s="129" t="str">
        <f t="shared" si="54"/>
        <v>LG Chem</v>
      </c>
      <c r="F273" s="311">
        <f t="shared" si="56"/>
        <v>0</v>
      </c>
      <c r="G273" s="311">
        <f t="shared" si="56"/>
        <v>0</v>
      </c>
      <c r="H273" s="311">
        <f t="shared" si="56"/>
        <v>0</v>
      </c>
      <c r="I273" s="311">
        <f t="shared" si="56"/>
        <v>0</v>
      </c>
      <c r="J273" s="311">
        <f t="shared" si="56"/>
        <v>0</v>
      </c>
      <c r="K273" s="311">
        <f t="shared" si="56"/>
        <v>0</v>
      </c>
      <c r="L273" s="311">
        <f t="shared" si="56"/>
        <v>0</v>
      </c>
      <c r="M273" s="312">
        <f t="shared" si="56"/>
        <v>0</v>
      </c>
      <c r="Q273"/>
    </row>
    <row r="274" spans="1:17" s="296" customFormat="1" ht="17.55" hidden="1" customHeight="1">
      <c r="A274" s="308"/>
      <c r="C274" s="429" t="str">
        <f t="shared" si="57"/>
        <v>H</v>
      </c>
      <c r="D274" s="130" t="str">
        <f t="shared" si="55"/>
        <v>EML_G</v>
      </c>
      <c r="E274" s="129" t="str">
        <f t="shared" si="54"/>
        <v>LT Materials</v>
      </c>
      <c r="F274" s="311">
        <f t="shared" si="56"/>
        <v>0</v>
      </c>
      <c r="G274" s="311">
        <f t="shared" si="56"/>
        <v>0</v>
      </c>
      <c r="H274" s="311">
        <f t="shared" si="56"/>
        <v>0</v>
      </c>
      <c r="I274" s="311">
        <f t="shared" si="56"/>
        <v>0</v>
      </c>
      <c r="J274" s="311">
        <f t="shared" si="56"/>
        <v>0</v>
      </c>
      <c r="K274" s="311">
        <f t="shared" si="56"/>
        <v>0</v>
      </c>
      <c r="L274" s="311">
        <f t="shared" si="56"/>
        <v>0</v>
      </c>
      <c r="M274" s="312">
        <f t="shared" si="56"/>
        <v>0</v>
      </c>
      <c r="Q274"/>
    </row>
    <row r="275" spans="1:17" s="296" customFormat="1" ht="17.55" hidden="1" customHeight="1">
      <c r="A275" s="308"/>
      <c r="C275" s="429" t="str">
        <f t="shared" si="57"/>
        <v>H</v>
      </c>
      <c r="D275" s="130" t="str">
        <f t="shared" si="55"/>
        <v>EML_G</v>
      </c>
      <c r="E275" s="129" t="str">
        <f t="shared" si="54"/>
        <v>LT Metal</v>
      </c>
      <c r="F275" s="311">
        <f t="shared" si="56"/>
        <v>0</v>
      </c>
      <c r="G275" s="311">
        <f t="shared" si="56"/>
        <v>0</v>
      </c>
      <c r="H275" s="311">
        <f t="shared" si="56"/>
        <v>0</v>
      </c>
      <c r="I275" s="311">
        <f t="shared" si="56"/>
        <v>0</v>
      </c>
      <c r="J275" s="311">
        <f t="shared" si="56"/>
        <v>0</v>
      </c>
      <c r="K275" s="311">
        <f t="shared" si="56"/>
        <v>0</v>
      </c>
      <c r="L275" s="311">
        <f t="shared" si="56"/>
        <v>0</v>
      </c>
      <c r="M275" s="312">
        <f t="shared" si="56"/>
        <v>0</v>
      </c>
      <c r="Q275"/>
    </row>
    <row r="276" spans="1:17" s="296" customFormat="1" ht="17.55" hidden="1" customHeight="1">
      <c r="A276" s="308"/>
      <c r="C276" s="429" t="str">
        <f t="shared" si="57"/>
        <v>H</v>
      </c>
      <c r="D276" s="130" t="str">
        <f t="shared" si="55"/>
        <v>EML_G</v>
      </c>
      <c r="E276" s="129" t="str">
        <f t="shared" si="54"/>
        <v>LTOM</v>
      </c>
      <c r="F276" s="311">
        <f t="shared" ref="F276:M285" si="58">SUMIFS(Share, Y, F$15, Config, $E$4, P, $E$8, LType, $D276, MSup, $E276)</f>
        <v>0</v>
      </c>
      <c r="G276" s="311">
        <f t="shared" si="58"/>
        <v>0</v>
      </c>
      <c r="H276" s="311">
        <f t="shared" si="58"/>
        <v>0</v>
      </c>
      <c r="I276" s="311">
        <f t="shared" si="58"/>
        <v>0</v>
      </c>
      <c r="J276" s="311">
        <f t="shared" si="58"/>
        <v>0</v>
      </c>
      <c r="K276" s="311">
        <f t="shared" si="58"/>
        <v>0</v>
      </c>
      <c r="L276" s="311">
        <f t="shared" si="58"/>
        <v>0</v>
      </c>
      <c r="M276" s="312">
        <f t="shared" si="58"/>
        <v>0</v>
      </c>
      <c r="Q276"/>
    </row>
    <row r="277" spans="1:17" s="296" customFormat="1" ht="17.55" hidden="1" customHeight="1">
      <c r="A277" s="308"/>
      <c r="C277" s="429" t="str">
        <f t="shared" si="57"/>
        <v>H</v>
      </c>
      <c r="D277" s="130" t="str">
        <f t="shared" si="55"/>
        <v>EML_G</v>
      </c>
      <c r="E277" s="129" t="str">
        <f t="shared" si="54"/>
        <v>Lumilan</v>
      </c>
      <c r="F277" s="311">
        <f t="shared" si="58"/>
        <v>0</v>
      </c>
      <c r="G277" s="311">
        <f t="shared" si="58"/>
        <v>0</v>
      </c>
      <c r="H277" s="311">
        <f t="shared" si="58"/>
        <v>0</v>
      </c>
      <c r="I277" s="311">
        <f t="shared" si="58"/>
        <v>0</v>
      </c>
      <c r="J277" s="311">
        <f t="shared" si="58"/>
        <v>0</v>
      </c>
      <c r="K277" s="311">
        <f t="shared" si="58"/>
        <v>0</v>
      </c>
      <c r="L277" s="311">
        <f t="shared" si="58"/>
        <v>0</v>
      </c>
      <c r="M277" s="312">
        <f t="shared" si="58"/>
        <v>0</v>
      </c>
      <c r="Q277"/>
    </row>
    <row r="278" spans="1:17" s="296" customFormat="1" ht="17.55" hidden="1" customHeight="1">
      <c r="A278" s="308"/>
      <c r="C278" s="429" t="str">
        <f t="shared" si="57"/>
        <v>H</v>
      </c>
      <c r="D278" s="130" t="str">
        <f t="shared" si="55"/>
        <v>EML_G</v>
      </c>
      <c r="E278" s="129" t="str">
        <f t="shared" si="54"/>
        <v>Materion</v>
      </c>
      <c r="F278" s="311">
        <f t="shared" si="58"/>
        <v>0</v>
      </c>
      <c r="G278" s="311">
        <f t="shared" si="58"/>
        <v>0</v>
      </c>
      <c r="H278" s="311">
        <f t="shared" si="58"/>
        <v>0</v>
      </c>
      <c r="I278" s="311">
        <f t="shared" si="58"/>
        <v>0</v>
      </c>
      <c r="J278" s="311">
        <f t="shared" si="58"/>
        <v>0</v>
      </c>
      <c r="K278" s="311">
        <f t="shared" si="58"/>
        <v>0</v>
      </c>
      <c r="L278" s="311">
        <f t="shared" si="58"/>
        <v>0</v>
      </c>
      <c r="M278" s="312">
        <f t="shared" si="58"/>
        <v>0</v>
      </c>
      <c r="Q278"/>
    </row>
    <row r="279" spans="1:17" s="296" customFormat="1" ht="17.55" hidden="1" customHeight="1">
      <c r="A279" s="308"/>
      <c r="C279" s="429" t="str">
        <f t="shared" si="57"/>
        <v>H</v>
      </c>
      <c r="D279" s="130" t="str">
        <f t="shared" si="55"/>
        <v>EML_G</v>
      </c>
      <c r="E279" s="129" t="str">
        <f t="shared" si="54"/>
        <v>Merck</v>
      </c>
      <c r="F279" s="311">
        <f t="shared" si="58"/>
        <v>0</v>
      </c>
      <c r="G279" s="311">
        <f t="shared" si="58"/>
        <v>0</v>
      </c>
      <c r="H279" s="311">
        <f t="shared" si="58"/>
        <v>0</v>
      </c>
      <c r="I279" s="311">
        <f t="shared" si="58"/>
        <v>0</v>
      </c>
      <c r="J279" s="311">
        <f t="shared" si="58"/>
        <v>0</v>
      </c>
      <c r="K279" s="311">
        <f t="shared" si="58"/>
        <v>0</v>
      </c>
      <c r="L279" s="311">
        <f t="shared" si="58"/>
        <v>0</v>
      </c>
      <c r="M279" s="312">
        <f t="shared" si="58"/>
        <v>0</v>
      </c>
      <c r="Q279"/>
    </row>
    <row r="280" spans="1:17" s="296" customFormat="1" ht="17.55" hidden="1" customHeight="1">
      <c r="A280" s="308"/>
      <c r="C280" s="429" t="str">
        <f t="shared" si="57"/>
        <v>H</v>
      </c>
      <c r="D280" s="130" t="str">
        <f t="shared" si="55"/>
        <v>EML_G</v>
      </c>
      <c r="E280" s="129" t="str">
        <f t="shared" si="54"/>
        <v>Nisso</v>
      </c>
      <c r="F280" s="311">
        <f t="shared" si="58"/>
        <v>0</v>
      </c>
      <c r="G280" s="311">
        <f t="shared" si="58"/>
        <v>0</v>
      </c>
      <c r="H280" s="311">
        <f t="shared" si="58"/>
        <v>0</v>
      </c>
      <c r="I280" s="311">
        <f t="shared" si="58"/>
        <v>0</v>
      </c>
      <c r="J280" s="311">
        <f t="shared" si="58"/>
        <v>0</v>
      </c>
      <c r="K280" s="311">
        <f t="shared" si="58"/>
        <v>0</v>
      </c>
      <c r="L280" s="311">
        <f t="shared" si="58"/>
        <v>0</v>
      </c>
      <c r="M280" s="312">
        <f t="shared" si="58"/>
        <v>0</v>
      </c>
      <c r="Q280"/>
    </row>
    <row r="281" spans="1:17" s="296" customFormat="1" ht="17.55" hidden="1" customHeight="1">
      <c r="A281" s="308"/>
      <c r="C281" s="429" t="str">
        <f t="shared" si="57"/>
        <v>H</v>
      </c>
      <c r="D281" s="130" t="str">
        <f t="shared" si="55"/>
        <v>EML_G</v>
      </c>
      <c r="E281" s="129" t="str">
        <f t="shared" si="54"/>
        <v>Novaled</v>
      </c>
      <c r="F281" s="311">
        <f t="shared" si="58"/>
        <v>0</v>
      </c>
      <c r="G281" s="311">
        <f t="shared" si="58"/>
        <v>0</v>
      </c>
      <c r="H281" s="311">
        <f t="shared" si="58"/>
        <v>0</v>
      </c>
      <c r="I281" s="311">
        <f t="shared" si="58"/>
        <v>0</v>
      </c>
      <c r="J281" s="311">
        <f t="shared" si="58"/>
        <v>0</v>
      </c>
      <c r="K281" s="311">
        <f t="shared" si="58"/>
        <v>0</v>
      </c>
      <c r="L281" s="311">
        <f t="shared" si="58"/>
        <v>0</v>
      </c>
      <c r="M281" s="312">
        <f t="shared" si="58"/>
        <v>0</v>
      </c>
      <c r="Q281"/>
    </row>
    <row r="282" spans="1:17" s="296" customFormat="1" ht="17.55" hidden="1" customHeight="1">
      <c r="A282" s="308"/>
      <c r="C282" s="429" t="str">
        <f t="shared" si="57"/>
        <v>H</v>
      </c>
      <c r="D282" s="130" t="str">
        <f t="shared" si="55"/>
        <v>EML_G</v>
      </c>
      <c r="E282" s="129" t="str">
        <f t="shared" si="54"/>
        <v>NSCC</v>
      </c>
      <c r="F282" s="311">
        <f t="shared" si="58"/>
        <v>0</v>
      </c>
      <c r="G282" s="311">
        <f t="shared" si="58"/>
        <v>0</v>
      </c>
      <c r="H282" s="311">
        <f t="shared" si="58"/>
        <v>0</v>
      </c>
      <c r="I282" s="311">
        <f t="shared" si="58"/>
        <v>0</v>
      </c>
      <c r="J282" s="311">
        <f t="shared" si="58"/>
        <v>0</v>
      </c>
      <c r="K282" s="311">
        <f t="shared" si="58"/>
        <v>0</v>
      </c>
      <c r="L282" s="311">
        <f t="shared" si="58"/>
        <v>0</v>
      </c>
      <c r="M282" s="312">
        <f t="shared" si="58"/>
        <v>0</v>
      </c>
      <c r="Q282"/>
    </row>
    <row r="283" spans="1:17" s="296" customFormat="1" ht="17.55" hidden="1" customHeight="1">
      <c r="A283" s="308"/>
      <c r="C283" s="429" t="str">
        <f t="shared" si="57"/>
        <v>H</v>
      </c>
      <c r="D283" s="130" t="str">
        <f t="shared" si="55"/>
        <v>EML_G</v>
      </c>
      <c r="E283" s="129" t="str">
        <f t="shared" si="54"/>
        <v>P&amp;H Tech</v>
      </c>
      <c r="F283" s="311">
        <f t="shared" si="58"/>
        <v>0</v>
      </c>
      <c r="G283" s="311">
        <f t="shared" si="58"/>
        <v>0</v>
      </c>
      <c r="H283" s="311">
        <f t="shared" si="58"/>
        <v>0</v>
      </c>
      <c r="I283" s="311">
        <f t="shared" si="58"/>
        <v>0</v>
      </c>
      <c r="J283" s="311">
        <f t="shared" si="58"/>
        <v>0</v>
      </c>
      <c r="K283" s="311">
        <f t="shared" si="58"/>
        <v>0</v>
      </c>
      <c r="L283" s="311">
        <f t="shared" si="58"/>
        <v>0</v>
      </c>
      <c r="M283" s="312">
        <f t="shared" si="58"/>
        <v>0</v>
      </c>
      <c r="Q283"/>
    </row>
    <row r="284" spans="1:17" s="296" customFormat="1" ht="17.55" hidden="1" customHeight="1">
      <c r="A284" s="308"/>
      <c r="C284" s="429" t="str">
        <f t="shared" si="57"/>
        <v>H</v>
      </c>
      <c r="D284" s="130" t="str">
        <f t="shared" si="55"/>
        <v>EML_G</v>
      </c>
      <c r="E284" s="129" t="str">
        <f t="shared" si="54"/>
        <v>Samsung SDI</v>
      </c>
      <c r="F284" s="311">
        <f t="shared" si="58"/>
        <v>0</v>
      </c>
      <c r="G284" s="311">
        <f t="shared" si="58"/>
        <v>0</v>
      </c>
      <c r="H284" s="311">
        <f t="shared" si="58"/>
        <v>0</v>
      </c>
      <c r="I284" s="311">
        <f t="shared" si="58"/>
        <v>0</v>
      </c>
      <c r="J284" s="311">
        <f t="shared" si="58"/>
        <v>0</v>
      </c>
      <c r="K284" s="311">
        <f t="shared" si="58"/>
        <v>0</v>
      </c>
      <c r="L284" s="311">
        <f t="shared" si="58"/>
        <v>0</v>
      </c>
      <c r="M284" s="312">
        <f t="shared" si="58"/>
        <v>0</v>
      </c>
      <c r="Q284"/>
    </row>
    <row r="285" spans="1:17" s="296" customFormat="1" ht="17.55" hidden="1" customHeight="1">
      <c r="A285" s="308"/>
      <c r="C285" s="429" t="str">
        <f t="shared" si="57"/>
        <v>H</v>
      </c>
      <c r="D285" s="130" t="str">
        <f t="shared" si="55"/>
        <v>EML_G</v>
      </c>
      <c r="E285" s="129" t="str">
        <f t="shared" ref="E285:E294" si="59">E215</f>
        <v>SFC</v>
      </c>
      <c r="F285" s="311">
        <f t="shared" si="58"/>
        <v>0</v>
      </c>
      <c r="G285" s="311">
        <f t="shared" si="58"/>
        <v>0</v>
      </c>
      <c r="H285" s="311">
        <f t="shared" si="58"/>
        <v>0</v>
      </c>
      <c r="I285" s="311">
        <f t="shared" si="58"/>
        <v>0</v>
      </c>
      <c r="J285" s="311">
        <f t="shared" si="58"/>
        <v>0</v>
      </c>
      <c r="K285" s="311">
        <f t="shared" si="58"/>
        <v>0</v>
      </c>
      <c r="L285" s="311">
        <f t="shared" si="58"/>
        <v>0</v>
      </c>
      <c r="M285" s="312">
        <f t="shared" si="58"/>
        <v>0</v>
      </c>
      <c r="Q285"/>
    </row>
    <row r="286" spans="1:17" s="296" customFormat="1" ht="17.55" hidden="1" customHeight="1">
      <c r="A286" s="308"/>
      <c r="C286" s="429" t="str">
        <f t="shared" si="57"/>
        <v>H</v>
      </c>
      <c r="D286" s="130" t="str">
        <f t="shared" si="55"/>
        <v>EML_G</v>
      </c>
      <c r="E286" s="129" t="str">
        <f t="shared" si="59"/>
        <v>SK JNC</v>
      </c>
      <c r="F286" s="311">
        <f t="shared" ref="F286:M295" si="60">SUMIFS(Share, Y, F$15, Config, $E$4, P, $E$8, LType, $D286, MSup, $E286)</f>
        <v>0</v>
      </c>
      <c r="G286" s="311">
        <f t="shared" si="60"/>
        <v>0</v>
      </c>
      <c r="H286" s="311">
        <f t="shared" si="60"/>
        <v>0</v>
      </c>
      <c r="I286" s="311">
        <f t="shared" si="60"/>
        <v>0</v>
      </c>
      <c r="J286" s="311">
        <f t="shared" si="60"/>
        <v>0</v>
      </c>
      <c r="K286" s="311">
        <f t="shared" si="60"/>
        <v>0</v>
      </c>
      <c r="L286" s="311">
        <f t="shared" si="60"/>
        <v>0</v>
      </c>
      <c r="M286" s="312">
        <f t="shared" si="60"/>
        <v>0</v>
      </c>
      <c r="Q286"/>
    </row>
    <row r="287" spans="1:17" s="296" customFormat="1" ht="17.55" hidden="1" customHeight="1">
      <c r="A287" s="308"/>
      <c r="C287" s="429" t="str">
        <f t="shared" si="57"/>
        <v>H</v>
      </c>
      <c r="D287" s="130" t="str">
        <f t="shared" si="55"/>
        <v>EML_G</v>
      </c>
      <c r="E287" s="129" t="str">
        <f t="shared" si="59"/>
        <v>Solus AM</v>
      </c>
      <c r="F287" s="311">
        <f t="shared" si="60"/>
        <v>0</v>
      </c>
      <c r="G287" s="311">
        <f t="shared" si="60"/>
        <v>0</v>
      </c>
      <c r="H287" s="311">
        <f t="shared" si="60"/>
        <v>0</v>
      </c>
      <c r="I287" s="311">
        <f t="shared" si="60"/>
        <v>0</v>
      </c>
      <c r="J287" s="311">
        <f t="shared" si="60"/>
        <v>0</v>
      </c>
      <c r="K287" s="311">
        <f t="shared" si="60"/>
        <v>0</v>
      </c>
      <c r="L287" s="311">
        <f t="shared" si="60"/>
        <v>0</v>
      </c>
      <c r="M287" s="312">
        <f t="shared" si="60"/>
        <v>0</v>
      </c>
      <c r="Q287"/>
    </row>
    <row r="288" spans="1:17" s="296" customFormat="1" ht="17.55" hidden="1" customHeight="1">
      <c r="A288" s="308"/>
      <c r="C288" s="429" t="str">
        <f t="shared" si="57"/>
        <v>H</v>
      </c>
      <c r="D288" s="130" t="str">
        <f t="shared" si="55"/>
        <v>EML_G</v>
      </c>
      <c r="E288" s="129">
        <f t="shared" si="59"/>
        <v>0</v>
      </c>
      <c r="F288" s="311">
        <f t="shared" si="60"/>
        <v>0</v>
      </c>
      <c r="G288" s="311">
        <f t="shared" si="60"/>
        <v>0</v>
      </c>
      <c r="H288" s="311">
        <f t="shared" si="60"/>
        <v>0</v>
      </c>
      <c r="I288" s="311">
        <f t="shared" si="60"/>
        <v>0</v>
      </c>
      <c r="J288" s="311">
        <f t="shared" si="60"/>
        <v>0</v>
      </c>
      <c r="K288" s="311">
        <f t="shared" si="60"/>
        <v>0</v>
      </c>
      <c r="L288" s="311">
        <f t="shared" si="60"/>
        <v>0</v>
      </c>
      <c r="M288" s="312">
        <f t="shared" si="60"/>
        <v>0</v>
      </c>
      <c r="Q288"/>
    </row>
    <row r="289" spans="1:17" s="296" customFormat="1" ht="17.55" hidden="1" customHeight="1">
      <c r="A289" s="308"/>
      <c r="C289" s="429" t="str">
        <f t="shared" si="57"/>
        <v>H</v>
      </c>
      <c r="D289" s="130" t="str">
        <f t="shared" si="55"/>
        <v>EML_G</v>
      </c>
      <c r="E289" s="129">
        <f t="shared" si="59"/>
        <v>0</v>
      </c>
      <c r="F289" s="311">
        <f t="shared" si="60"/>
        <v>0</v>
      </c>
      <c r="G289" s="311">
        <f t="shared" si="60"/>
        <v>0</v>
      </c>
      <c r="H289" s="311">
        <f t="shared" si="60"/>
        <v>0</v>
      </c>
      <c r="I289" s="311">
        <f t="shared" si="60"/>
        <v>0</v>
      </c>
      <c r="J289" s="311">
        <f t="shared" si="60"/>
        <v>0</v>
      </c>
      <c r="K289" s="311">
        <f t="shared" si="60"/>
        <v>0</v>
      </c>
      <c r="L289" s="311">
        <f t="shared" si="60"/>
        <v>0</v>
      </c>
      <c r="M289" s="312">
        <f t="shared" si="60"/>
        <v>0</v>
      </c>
      <c r="Q289"/>
    </row>
    <row r="290" spans="1:17" s="296" customFormat="1" ht="17.55" hidden="1" customHeight="1">
      <c r="A290" s="308"/>
      <c r="C290" s="429" t="str">
        <f t="shared" si="57"/>
        <v>H</v>
      </c>
      <c r="D290" s="130" t="str">
        <f t="shared" si="55"/>
        <v>EML_G</v>
      </c>
      <c r="E290" s="129">
        <f t="shared" si="59"/>
        <v>0</v>
      </c>
      <c r="F290" s="311">
        <f t="shared" si="60"/>
        <v>0</v>
      </c>
      <c r="G290" s="311">
        <f t="shared" si="60"/>
        <v>0</v>
      </c>
      <c r="H290" s="311">
        <f t="shared" si="60"/>
        <v>0</v>
      </c>
      <c r="I290" s="311">
        <f t="shared" si="60"/>
        <v>0</v>
      </c>
      <c r="J290" s="311">
        <f t="shared" si="60"/>
        <v>0</v>
      </c>
      <c r="K290" s="311">
        <f t="shared" si="60"/>
        <v>0</v>
      </c>
      <c r="L290" s="311">
        <f t="shared" si="60"/>
        <v>0</v>
      </c>
      <c r="M290" s="312">
        <f t="shared" si="60"/>
        <v>0</v>
      </c>
      <c r="Q290"/>
    </row>
    <row r="291" spans="1:17" s="296" customFormat="1" ht="17.55" hidden="1" customHeight="1">
      <c r="A291" s="308"/>
      <c r="C291" s="429" t="str">
        <f t="shared" si="57"/>
        <v>H</v>
      </c>
      <c r="D291" s="130" t="str">
        <f t="shared" si="55"/>
        <v>EML_G</v>
      </c>
      <c r="E291" s="129">
        <f t="shared" si="59"/>
        <v>0</v>
      </c>
      <c r="F291" s="311">
        <f t="shared" si="60"/>
        <v>0</v>
      </c>
      <c r="G291" s="311">
        <f t="shared" si="60"/>
        <v>0</v>
      </c>
      <c r="H291" s="311">
        <f t="shared" si="60"/>
        <v>0</v>
      </c>
      <c r="I291" s="311">
        <f t="shared" si="60"/>
        <v>0</v>
      </c>
      <c r="J291" s="311">
        <f t="shared" si="60"/>
        <v>0</v>
      </c>
      <c r="K291" s="311">
        <f t="shared" si="60"/>
        <v>0</v>
      </c>
      <c r="L291" s="311">
        <f t="shared" si="60"/>
        <v>0</v>
      </c>
      <c r="M291" s="312">
        <f t="shared" si="60"/>
        <v>0</v>
      </c>
      <c r="Q291"/>
    </row>
    <row r="292" spans="1:17" s="296" customFormat="1" ht="17.55" hidden="1" customHeight="1">
      <c r="A292" s="308"/>
      <c r="C292" s="429" t="str">
        <f t="shared" si="57"/>
        <v>H</v>
      </c>
      <c r="D292" s="130" t="str">
        <f t="shared" si="55"/>
        <v>EML_G</v>
      </c>
      <c r="E292" s="129">
        <f t="shared" si="59"/>
        <v>0</v>
      </c>
      <c r="F292" s="311">
        <f t="shared" si="60"/>
        <v>0</v>
      </c>
      <c r="G292" s="311">
        <f t="shared" si="60"/>
        <v>0</v>
      </c>
      <c r="H292" s="311">
        <f t="shared" si="60"/>
        <v>0</v>
      </c>
      <c r="I292" s="311">
        <f t="shared" si="60"/>
        <v>0</v>
      </c>
      <c r="J292" s="311">
        <f t="shared" si="60"/>
        <v>0</v>
      </c>
      <c r="K292" s="311">
        <f t="shared" si="60"/>
        <v>0</v>
      </c>
      <c r="L292" s="311">
        <f t="shared" si="60"/>
        <v>0</v>
      </c>
      <c r="M292" s="312">
        <f t="shared" si="60"/>
        <v>0</v>
      </c>
      <c r="Q292"/>
    </row>
    <row r="293" spans="1:17" s="296" customFormat="1" ht="17.55" hidden="1" customHeight="1">
      <c r="A293" s="308"/>
      <c r="C293" s="429" t="str">
        <f t="shared" si="57"/>
        <v>H</v>
      </c>
      <c r="D293" s="130" t="str">
        <f t="shared" si="55"/>
        <v>EML_G</v>
      </c>
      <c r="E293" s="129">
        <f t="shared" si="59"/>
        <v>0</v>
      </c>
      <c r="F293" s="311">
        <f t="shared" si="60"/>
        <v>0</v>
      </c>
      <c r="G293" s="311">
        <f t="shared" si="60"/>
        <v>0</v>
      </c>
      <c r="H293" s="311">
        <f t="shared" si="60"/>
        <v>0</v>
      </c>
      <c r="I293" s="311">
        <f t="shared" si="60"/>
        <v>0</v>
      </c>
      <c r="J293" s="311">
        <f t="shared" si="60"/>
        <v>0</v>
      </c>
      <c r="K293" s="311">
        <f t="shared" si="60"/>
        <v>0</v>
      </c>
      <c r="L293" s="311">
        <f t="shared" si="60"/>
        <v>0</v>
      </c>
      <c r="M293" s="312">
        <f t="shared" si="60"/>
        <v>0</v>
      </c>
      <c r="Q293"/>
    </row>
    <row r="294" spans="1:17" s="296" customFormat="1" ht="17.55" hidden="1" customHeight="1">
      <c r="A294" s="308"/>
      <c r="C294" s="429" t="str">
        <f t="shared" si="57"/>
        <v>H</v>
      </c>
      <c r="D294" s="130" t="str">
        <f t="shared" si="55"/>
        <v>EML_G</v>
      </c>
      <c r="E294" s="129">
        <f t="shared" si="59"/>
        <v>0</v>
      </c>
      <c r="F294" s="311">
        <f t="shared" si="60"/>
        <v>0</v>
      </c>
      <c r="G294" s="311">
        <f t="shared" si="60"/>
        <v>0</v>
      </c>
      <c r="H294" s="311">
        <f t="shared" si="60"/>
        <v>0</v>
      </c>
      <c r="I294" s="311">
        <f t="shared" si="60"/>
        <v>0</v>
      </c>
      <c r="J294" s="311">
        <f t="shared" si="60"/>
        <v>0</v>
      </c>
      <c r="K294" s="311">
        <f t="shared" si="60"/>
        <v>0</v>
      </c>
      <c r="L294" s="311">
        <f t="shared" si="60"/>
        <v>0</v>
      </c>
      <c r="M294" s="312">
        <f t="shared" si="60"/>
        <v>0</v>
      </c>
      <c r="Q294"/>
    </row>
    <row r="295" spans="1:17" s="296" customFormat="1" ht="17.55" hidden="1" customHeight="1">
      <c r="A295" s="308"/>
      <c r="C295" s="429" t="str">
        <f t="shared" si="57"/>
        <v>H</v>
      </c>
      <c r="D295" s="130" t="str">
        <f>$D284</f>
        <v>EML_G</v>
      </c>
      <c r="E295" s="129" t="str">
        <f t="shared" ref="E295" si="61">E50</f>
        <v>Unknown</v>
      </c>
      <c r="F295" s="311">
        <f t="shared" si="60"/>
        <v>0</v>
      </c>
      <c r="G295" s="311">
        <f t="shared" si="60"/>
        <v>0</v>
      </c>
      <c r="H295" s="311">
        <f t="shared" si="60"/>
        <v>0</v>
      </c>
      <c r="I295" s="311">
        <f t="shared" si="60"/>
        <v>0</v>
      </c>
      <c r="J295" s="311">
        <f t="shared" si="60"/>
        <v>0</v>
      </c>
      <c r="K295" s="311">
        <f t="shared" si="60"/>
        <v>0</v>
      </c>
      <c r="L295" s="311">
        <f t="shared" si="60"/>
        <v>0</v>
      </c>
      <c r="M295" s="312">
        <f t="shared" si="60"/>
        <v>0</v>
      </c>
      <c r="Q295"/>
    </row>
    <row r="296" spans="1:17" s="296" customFormat="1" ht="17.55" hidden="1" customHeight="1">
      <c r="A296" s="308"/>
      <c r="C296" s="429" t="str">
        <f t="shared" si="57"/>
        <v>H</v>
      </c>
      <c r="D296" s="130" t="str">
        <f>Parameter!G70</f>
        <v>EML_R</v>
      </c>
      <c r="E296" s="129" t="str">
        <f t="shared" ref="E296:E319" si="62">E16</f>
        <v>Aglaia Tech</v>
      </c>
      <c r="F296" s="311">
        <f t="shared" ref="F296:M305" si="63">SUMIFS(Share, Y, F$15, Config, $E$4, P, $E$8, LType, $D296, MSup, $E296)</f>
        <v>0</v>
      </c>
      <c r="G296" s="311">
        <f t="shared" si="63"/>
        <v>0</v>
      </c>
      <c r="H296" s="311">
        <f t="shared" si="63"/>
        <v>0</v>
      </c>
      <c r="I296" s="311">
        <f t="shared" si="63"/>
        <v>0</v>
      </c>
      <c r="J296" s="311">
        <f t="shared" si="63"/>
        <v>0</v>
      </c>
      <c r="K296" s="311">
        <f t="shared" si="63"/>
        <v>0</v>
      </c>
      <c r="L296" s="311">
        <f t="shared" si="63"/>
        <v>0</v>
      </c>
      <c r="M296" s="312">
        <f t="shared" si="63"/>
        <v>0</v>
      </c>
      <c r="Q296"/>
    </row>
    <row r="297" spans="1:17" s="296" customFormat="1" ht="17.55" hidden="1" customHeight="1">
      <c r="A297" s="308"/>
      <c r="C297" s="429" t="str">
        <f t="shared" si="57"/>
        <v>H</v>
      </c>
      <c r="D297" s="130" t="str">
        <f t="shared" ref="D297:D329" si="64">$D296</f>
        <v>EML_R</v>
      </c>
      <c r="E297" s="129" t="str">
        <f t="shared" si="62"/>
        <v>Bayer</v>
      </c>
      <c r="F297" s="311">
        <f t="shared" si="63"/>
        <v>0</v>
      </c>
      <c r="G297" s="311">
        <f t="shared" si="63"/>
        <v>0</v>
      </c>
      <c r="H297" s="311">
        <f t="shared" si="63"/>
        <v>0</v>
      </c>
      <c r="I297" s="311">
        <f t="shared" si="63"/>
        <v>0</v>
      </c>
      <c r="J297" s="311">
        <f t="shared" si="63"/>
        <v>0</v>
      </c>
      <c r="K297" s="311">
        <f t="shared" si="63"/>
        <v>0</v>
      </c>
      <c r="L297" s="311">
        <f t="shared" si="63"/>
        <v>0</v>
      </c>
      <c r="M297" s="312">
        <f t="shared" si="63"/>
        <v>0</v>
      </c>
      <c r="Q297"/>
    </row>
    <row r="298" spans="1:17" s="296" customFormat="1" ht="17.55" hidden="1" customHeight="1">
      <c r="A298" s="308"/>
      <c r="C298" s="429" t="str">
        <f t="shared" si="57"/>
        <v>H</v>
      </c>
      <c r="D298" s="130" t="str">
        <f t="shared" si="64"/>
        <v>EML_R</v>
      </c>
      <c r="E298" s="129" t="str">
        <f t="shared" si="62"/>
        <v>Comet</v>
      </c>
      <c r="F298" s="311">
        <f t="shared" si="63"/>
        <v>0</v>
      </c>
      <c r="G298" s="311">
        <f t="shared" si="63"/>
        <v>0</v>
      </c>
      <c r="H298" s="311">
        <f t="shared" si="63"/>
        <v>0</v>
      </c>
      <c r="I298" s="311">
        <f t="shared" si="63"/>
        <v>0</v>
      </c>
      <c r="J298" s="311">
        <f t="shared" si="63"/>
        <v>0</v>
      </c>
      <c r="K298" s="311">
        <f t="shared" si="63"/>
        <v>0</v>
      </c>
      <c r="L298" s="311">
        <f t="shared" si="63"/>
        <v>0</v>
      </c>
      <c r="M298" s="312">
        <f t="shared" si="63"/>
        <v>0</v>
      </c>
      <c r="Q298"/>
    </row>
    <row r="299" spans="1:17" s="296" customFormat="1" ht="17.55" hidden="1" customHeight="1">
      <c r="A299" s="308"/>
      <c r="C299" s="429" t="str">
        <f t="shared" si="57"/>
        <v>H</v>
      </c>
      <c r="D299" s="130" t="str">
        <f t="shared" si="64"/>
        <v>EML_R</v>
      </c>
      <c r="E299" s="129" t="str">
        <f t="shared" si="62"/>
        <v>Dongjin Semichem</v>
      </c>
      <c r="F299" s="311">
        <f t="shared" si="63"/>
        <v>0</v>
      </c>
      <c r="G299" s="311">
        <f t="shared" si="63"/>
        <v>0</v>
      </c>
      <c r="H299" s="311">
        <f t="shared" si="63"/>
        <v>0</v>
      </c>
      <c r="I299" s="311">
        <f t="shared" si="63"/>
        <v>0</v>
      </c>
      <c r="J299" s="311">
        <f t="shared" si="63"/>
        <v>0</v>
      </c>
      <c r="K299" s="311">
        <f t="shared" si="63"/>
        <v>0</v>
      </c>
      <c r="L299" s="311">
        <f t="shared" si="63"/>
        <v>0</v>
      </c>
      <c r="M299" s="312">
        <f t="shared" si="63"/>
        <v>0</v>
      </c>
      <c r="Q299"/>
    </row>
    <row r="300" spans="1:17" s="296" customFormat="1" ht="17.55" hidden="1" customHeight="1">
      <c r="A300" s="308"/>
      <c r="C300" s="429" t="str">
        <f t="shared" si="57"/>
        <v>H</v>
      </c>
      <c r="D300" s="130" t="str">
        <f t="shared" si="64"/>
        <v>EML_R</v>
      </c>
      <c r="E300" s="129" t="str">
        <f t="shared" si="62"/>
        <v>Duksan Neolux</v>
      </c>
      <c r="F300" s="311">
        <f t="shared" si="63"/>
        <v>0</v>
      </c>
      <c r="G300" s="311">
        <f t="shared" si="63"/>
        <v>0</v>
      </c>
      <c r="H300" s="311">
        <f t="shared" si="63"/>
        <v>0</v>
      </c>
      <c r="I300" s="311">
        <f t="shared" si="63"/>
        <v>0</v>
      </c>
      <c r="J300" s="311">
        <f t="shared" si="63"/>
        <v>0</v>
      </c>
      <c r="K300" s="311">
        <f t="shared" si="63"/>
        <v>0</v>
      </c>
      <c r="L300" s="311">
        <f t="shared" si="63"/>
        <v>0</v>
      </c>
      <c r="M300" s="312">
        <f t="shared" si="63"/>
        <v>0</v>
      </c>
      <c r="Q300"/>
    </row>
    <row r="301" spans="1:17" s="296" customFormat="1" ht="17.55" hidden="1" customHeight="1">
      <c r="A301" s="308"/>
      <c r="C301" s="429" t="str">
        <f t="shared" si="57"/>
        <v>H</v>
      </c>
      <c r="D301" s="130" t="str">
        <f t="shared" si="64"/>
        <v>EML_R</v>
      </c>
      <c r="E301" s="129" t="str">
        <f t="shared" si="62"/>
        <v>DuPont</v>
      </c>
      <c r="F301" s="311">
        <f t="shared" si="63"/>
        <v>0</v>
      </c>
      <c r="G301" s="311">
        <f t="shared" si="63"/>
        <v>0</v>
      </c>
      <c r="H301" s="311">
        <f t="shared" si="63"/>
        <v>0</v>
      </c>
      <c r="I301" s="311">
        <f t="shared" si="63"/>
        <v>0</v>
      </c>
      <c r="J301" s="311">
        <f t="shared" si="63"/>
        <v>0</v>
      </c>
      <c r="K301" s="311">
        <f t="shared" si="63"/>
        <v>0</v>
      </c>
      <c r="L301" s="311">
        <f t="shared" si="63"/>
        <v>0</v>
      </c>
      <c r="M301" s="312">
        <f t="shared" si="63"/>
        <v>0</v>
      </c>
      <c r="Q301"/>
    </row>
    <row r="302" spans="1:17" s="296" customFormat="1" ht="17.55" hidden="1" customHeight="1">
      <c r="A302" s="308"/>
      <c r="C302" s="429" t="str">
        <f t="shared" si="57"/>
        <v>H</v>
      </c>
      <c r="D302" s="130" t="str">
        <f t="shared" si="64"/>
        <v>EML_R</v>
      </c>
      <c r="E302" s="129" t="str">
        <f t="shared" si="62"/>
        <v>EMT</v>
      </c>
      <c r="F302" s="311">
        <f t="shared" si="63"/>
        <v>0</v>
      </c>
      <c r="G302" s="311">
        <f t="shared" si="63"/>
        <v>0</v>
      </c>
      <c r="H302" s="311">
        <f t="shared" si="63"/>
        <v>0</v>
      </c>
      <c r="I302" s="311">
        <f t="shared" si="63"/>
        <v>0</v>
      </c>
      <c r="J302" s="311">
        <f t="shared" si="63"/>
        <v>0</v>
      </c>
      <c r="K302" s="311">
        <f t="shared" si="63"/>
        <v>0</v>
      </c>
      <c r="L302" s="311">
        <f t="shared" si="63"/>
        <v>0</v>
      </c>
      <c r="M302" s="312">
        <f t="shared" si="63"/>
        <v>0</v>
      </c>
      <c r="Q302"/>
    </row>
    <row r="303" spans="1:17" s="296" customFormat="1" ht="17.55" hidden="1" customHeight="1">
      <c r="A303" s="308"/>
      <c r="C303" s="429" t="str">
        <f t="shared" si="57"/>
        <v>H</v>
      </c>
      <c r="D303" s="130" t="str">
        <f t="shared" si="64"/>
        <v>EML_R</v>
      </c>
      <c r="E303" s="129" t="str">
        <f t="shared" si="62"/>
        <v>Hodogaya</v>
      </c>
      <c r="F303" s="311">
        <f t="shared" si="63"/>
        <v>0</v>
      </c>
      <c r="G303" s="311">
        <f t="shared" si="63"/>
        <v>0</v>
      </c>
      <c r="H303" s="311">
        <f t="shared" si="63"/>
        <v>0</v>
      </c>
      <c r="I303" s="311">
        <f t="shared" si="63"/>
        <v>0</v>
      </c>
      <c r="J303" s="311">
        <f t="shared" si="63"/>
        <v>0</v>
      </c>
      <c r="K303" s="311">
        <f t="shared" si="63"/>
        <v>0</v>
      </c>
      <c r="L303" s="311">
        <f t="shared" si="63"/>
        <v>0</v>
      </c>
      <c r="M303" s="312">
        <f t="shared" si="63"/>
        <v>0</v>
      </c>
      <c r="Q303"/>
    </row>
    <row r="304" spans="1:17" s="296" customFormat="1" ht="17.55" hidden="1" customHeight="1">
      <c r="A304" s="308"/>
      <c r="C304" s="429" t="str">
        <f t="shared" si="57"/>
        <v>H</v>
      </c>
      <c r="D304" s="130" t="str">
        <f t="shared" si="64"/>
        <v>EML_R</v>
      </c>
      <c r="E304" s="129" t="str">
        <f t="shared" si="62"/>
        <v>Hyperion</v>
      </c>
      <c r="F304" s="311">
        <f t="shared" si="63"/>
        <v>0</v>
      </c>
      <c r="G304" s="311">
        <f t="shared" si="63"/>
        <v>0</v>
      </c>
      <c r="H304" s="311">
        <f t="shared" si="63"/>
        <v>0</v>
      </c>
      <c r="I304" s="311">
        <f t="shared" si="63"/>
        <v>0</v>
      </c>
      <c r="J304" s="311">
        <f t="shared" si="63"/>
        <v>0</v>
      </c>
      <c r="K304" s="311">
        <f t="shared" si="63"/>
        <v>0</v>
      </c>
      <c r="L304" s="311">
        <f t="shared" si="63"/>
        <v>0</v>
      </c>
      <c r="M304" s="312">
        <f t="shared" si="63"/>
        <v>0</v>
      </c>
      <c r="Q304"/>
    </row>
    <row r="305" spans="1:17" s="296" customFormat="1" ht="17.55" hidden="1" customHeight="1">
      <c r="A305" s="308"/>
      <c r="C305" s="429" t="str">
        <f t="shared" si="57"/>
        <v>H</v>
      </c>
      <c r="D305" s="130" t="str">
        <f t="shared" si="64"/>
        <v>EML_R</v>
      </c>
      <c r="E305" s="129" t="str">
        <f t="shared" si="62"/>
        <v>Idemitsu Kosan</v>
      </c>
      <c r="F305" s="311">
        <f t="shared" si="63"/>
        <v>0</v>
      </c>
      <c r="G305" s="311">
        <f t="shared" si="63"/>
        <v>0</v>
      </c>
      <c r="H305" s="311">
        <f t="shared" si="63"/>
        <v>0</v>
      </c>
      <c r="I305" s="311">
        <f t="shared" si="63"/>
        <v>0</v>
      </c>
      <c r="J305" s="311">
        <f t="shared" si="63"/>
        <v>0</v>
      </c>
      <c r="K305" s="311">
        <f t="shared" si="63"/>
        <v>0</v>
      </c>
      <c r="L305" s="311">
        <f t="shared" si="63"/>
        <v>0</v>
      </c>
      <c r="M305" s="312">
        <f t="shared" si="63"/>
        <v>0</v>
      </c>
      <c r="Q305"/>
    </row>
    <row r="306" spans="1:17" s="296" customFormat="1" ht="17.55" hidden="1" customHeight="1">
      <c r="A306" s="308"/>
      <c r="C306" s="429" t="str">
        <f t="shared" si="57"/>
        <v>H</v>
      </c>
      <c r="D306" s="130" t="str">
        <f t="shared" si="64"/>
        <v>EML_R</v>
      </c>
      <c r="E306" s="129" t="str">
        <f t="shared" si="62"/>
        <v>Jilin OLED</v>
      </c>
      <c r="F306" s="311">
        <f t="shared" ref="F306:M315" si="65">SUMIFS(Share, Y, F$15, Config, $E$4, P, $E$8, LType, $D306, MSup, $E306)</f>
        <v>0</v>
      </c>
      <c r="G306" s="311">
        <f t="shared" si="65"/>
        <v>0</v>
      </c>
      <c r="H306" s="311">
        <f t="shared" si="65"/>
        <v>0</v>
      </c>
      <c r="I306" s="311">
        <f t="shared" si="65"/>
        <v>0</v>
      </c>
      <c r="J306" s="311">
        <f t="shared" si="65"/>
        <v>0</v>
      </c>
      <c r="K306" s="311">
        <f t="shared" si="65"/>
        <v>0</v>
      </c>
      <c r="L306" s="311">
        <f t="shared" si="65"/>
        <v>0</v>
      </c>
      <c r="M306" s="312">
        <f t="shared" si="65"/>
        <v>0</v>
      </c>
      <c r="Q306"/>
    </row>
    <row r="307" spans="1:17" s="296" customFormat="1" ht="17.55" hidden="1" customHeight="1">
      <c r="A307" s="308"/>
      <c r="C307" s="429" t="str">
        <f t="shared" si="57"/>
        <v>H</v>
      </c>
      <c r="D307" s="130" t="str">
        <f t="shared" si="64"/>
        <v>EML_R</v>
      </c>
      <c r="E307" s="129" t="str">
        <f t="shared" si="62"/>
        <v>Jinwoong</v>
      </c>
      <c r="F307" s="311">
        <f t="shared" si="65"/>
        <v>0</v>
      </c>
      <c r="G307" s="311">
        <f t="shared" si="65"/>
        <v>0</v>
      </c>
      <c r="H307" s="311">
        <f t="shared" si="65"/>
        <v>0</v>
      </c>
      <c r="I307" s="311">
        <f t="shared" si="65"/>
        <v>0</v>
      </c>
      <c r="J307" s="311">
        <f t="shared" si="65"/>
        <v>0</v>
      </c>
      <c r="K307" s="311">
        <f t="shared" si="65"/>
        <v>0</v>
      </c>
      <c r="L307" s="311">
        <f t="shared" si="65"/>
        <v>0</v>
      </c>
      <c r="M307" s="312">
        <f t="shared" si="65"/>
        <v>0</v>
      </c>
      <c r="Q307"/>
    </row>
    <row r="308" spans="1:17" s="296" customFormat="1" ht="17.55" hidden="1" customHeight="1">
      <c r="A308" s="308"/>
      <c r="C308" s="429" t="str">
        <f t="shared" si="57"/>
        <v>H</v>
      </c>
      <c r="D308" s="130" t="str">
        <f t="shared" si="64"/>
        <v>EML_R</v>
      </c>
      <c r="E308" s="129" t="str">
        <f t="shared" si="62"/>
        <v>LG Chem</v>
      </c>
      <c r="F308" s="311">
        <f t="shared" si="65"/>
        <v>0</v>
      </c>
      <c r="G308" s="311">
        <f t="shared" si="65"/>
        <v>0</v>
      </c>
      <c r="H308" s="311">
        <f t="shared" si="65"/>
        <v>0</v>
      </c>
      <c r="I308" s="311">
        <f t="shared" si="65"/>
        <v>0</v>
      </c>
      <c r="J308" s="311">
        <f t="shared" si="65"/>
        <v>0</v>
      </c>
      <c r="K308" s="311">
        <f t="shared" si="65"/>
        <v>0</v>
      </c>
      <c r="L308" s="311">
        <f t="shared" si="65"/>
        <v>0</v>
      </c>
      <c r="M308" s="312">
        <f t="shared" si="65"/>
        <v>0</v>
      </c>
      <c r="Q308"/>
    </row>
    <row r="309" spans="1:17" s="296" customFormat="1" ht="17.55" hidden="1" customHeight="1">
      <c r="A309" s="308"/>
      <c r="C309" s="429" t="str">
        <f t="shared" si="57"/>
        <v>H</v>
      </c>
      <c r="D309" s="130" t="str">
        <f t="shared" si="64"/>
        <v>EML_R</v>
      </c>
      <c r="E309" s="129" t="str">
        <f t="shared" si="62"/>
        <v>LT Materials</v>
      </c>
      <c r="F309" s="311">
        <f t="shared" si="65"/>
        <v>0</v>
      </c>
      <c r="G309" s="311">
        <f t="shared" si="65"/>
        <v>0</v>
      </c>
      <c r="H309" s="311">
        <f t="shared" si="65"/>
        <v>0</v>
      </c>
      <c r="I309" s="311">
        <f t="shared" si="65"/>
        <v>0</v>
      </c>
      <c r="J309" s="311">
        <f t="shared" si="65"/>
        <v>0</v>
      </c>
      <c r="K309" s="311">
        <f t="shared" si="65"/>
        <v>0</v>
      </c>
      <c r="L309" s="311">
        <f t="shared" si="65"/>
        <v>0</v>
      </c>
      <c r="M309" s="312">
        <f t="shared" si="65"/>
        <v>0</v>
      </c>
      <c r="Q309"/>
    </row>
    <row r="310" spans="1:17" s="296" customFormat="1" ht="17.55" hidden="1" customHeight="1">
      <c r="A310" s="308"/>
      <c r="C310" s="429" t="str">
        <f t="shared" si="57"/>
        <v>H</v>
      </c>
      <c r="D310" s="130" t="str">
        <f t="shared" si="64"/>
        <v>EML_R</v>
      </c>
      <c r="E310" s="129" t="str">
        <f t="shared" si="62"/>
        <v>LT Metal</v>
      </c>
      <c r="F310" s="311">
        <f t="shared" si="65"/>
        <v>0</v>
      </c>
      <c r="G310" s="311">
        <f t="shared" si="65"/>
        <v>0</v>
      </c>
      <c r="H310" s="311">
        <f t="shared" si="65"/>
        <v>0</v>
      </c>
      <c r="I310" s="311">
        <f t="shared" si="65"/>
        <v>0</v>
      </c>
      <c r="J310" s="311">
        <f t="shared" si="65"/>
        <v>0</v>
      </c>
      <c r="K310" s="311">
        <f t="shared" si="65"/>
        <v>0</v>
      </c>
      <c r="L310" s="311">
        <f t="shared" si="65"/>
        <v>0</v>
      </c>
      <c r="M310" s="312">
        <f t="shared" si="65"/>
        <v>0</v>
      </c>
      <c r="Q310"/>
    </row>
    <row r="311" spans="1:17" s="296" customFormat="1" ht="17.55" hidden="1" customHeight="1">
      <c r="A311" s="308"/>
      <c r="C311" s="429" t="str">
        <f t="shared" si="57"/>
        <v>H</v>
      </c>
      <c r="D311" s="130" t="str">
        <f t="shared" si="64"/>
        <v>EML_R</v>
      </c>
      <c r="E311" s="129" t="str">
        <f t="shared" si="62"/>
        <v>LTOM</v>
      </c>
      <c r="F311" s="311">
        <f t="shared" si="65"/>
        <v>0</v>
      </c>
      <c r="G311" s="311">
        <f t="shared" si="65"/>
        <v>0</v>
      </c>
      <c r="H311" s="311">
        <f t="shared" si="65"/>
        <v>0</v>
      </c>
      <c r="I311" s="311">
        <f t="shared" si="65"/>
        <v>0</v>
      </c>
      <c r="J311" s="311">
        <f t="shared" si="65"/>
        <v>0</v>
      </c>
      <c r="K311" s="311">
        <f t="shared" si="65"/>
        <v>0</v>
      </c>
      <c r="L311" s="311">
        <f t="shared" si="65"/>
        <v>0</v>
      </c>
      <c r="M311" s="312">
        <f t="shared" si="65"/>
        <v>0</v>
      </c>
      <c r="Q311"/>
    </row>
    <row r="312" spans="1:17" s="296" customFormat="1" ht="17.55" hidden="1" customHeight="1">
      <c r="A312" s="308"/>
      <c r="C312" s="429" t="str">
        <f t="shared" si="57"/>
        <v>H</v>
      </c>
      <c r="D312" s="130" t="str">
        <f t="shared" si="64"/>
        <v>EML_R</v>
      </c>
      <c r="E312" s="129" t="str">
        <f t="shared" si="62"/>
        <v>Lumilan</v>
      </c>
      <c r="F312" s="311">
        <f t="shared" si="65"/>
        <v>0</v>
      </c>
      <c r="G312" s="311">
        <f t="shared" si="65"/>
        <v>0</v>
      </c>
      <c r="H312" s="311">
        <f t="shared" si="65"/>
        <v>0</v>
      </c>
      <c r="I312" s="311">
        <f t="shared" si="65"/>
        <v>0</v>
      </c>
      <c r="J312" s="311">
        <f t="shared" si="65"/>
        <v>0</v>
      </c>
      <c r="K312" s="311">
        <f t="shared" si="65"/>
        <v>0</v>
      </c>
      <c r="L312" s="311">
        <f t="shared" si="65"/>
        <v>0</v>
      </c>
      <c r="M312" s="312">
        <f t="shared" si="65"/>
        <v>0</v>
      </c>
      <c r="Q312"/>
    </row>
    <row r="313" spans="1:17" s="296" customFormat="1" ht="17.55" hidden="1" customHeight="1">
      <c r="A313" s="308"/>
      <c r="C313" s="429" t="str">
        <f t="shared" si="57"/>
        <v>H</v>
      </c>
      <c r="D313" s="130" t="str">
        <f t="shared" si="64"/>
        <v>EML_R</v>
      </c>
      <c r="E313" s="129" t="str">
        <f t="shared" si="62"/>
        <v>Materion</v>
      </c>
      <c r="F313" s="311">
        <f t="shared" si="65"/>
        <v>0</v>
      </c>
      <c r="G313" s="311">
        <f t="shared" si="65"/>
        <v>0</v>
      </c>
      <c r="H313" s="311">
        <f t="shared" si="65"/>
        <v>0</v>
      </c>
      <c r="I313" s="311">
        <f t="shared" si="65"/>
        <v>0</v>
      </c>
      <c r="J313" s="311">
        <f t="shared" si="65"/>
        <v>0</v>
      </c>
      <c r="K313" s="311">
        <f t="shared" si="65"/>
        <v>0</v>
      </c>
      <c r="L313" s="311">
        <f t="shared" si="65"/>
        <v>0</v>
      </c>
      <c r="M313" s="312">
        <f t="shared" si="65"/>
        <v>0</v>
      </c>
      <c r="Q313"/>
    </row>
    <row r="314" spans="1:17" s="296" customFormat="1" ht="17.55" hidden="1" customHeight="1">
      <c r="A314" s="308"/>
      <c r="C314" s="429" t="str">
        <f t="shared" si="57"/>
        <v>H</v>
      </c>
      <c r="D314" s="130" t="str">
        <f t="shared" si="64"/>
        <v>EML_R</v>
      </c>
      <c r="E314" s="129" t="str">
        <f t="shared" si="62"/>
        <v>Merck</v>
      </c>
      <c r="F314" s="311">
        <f t="shared" si="65"/>
        <v>0</v>
      </c>
      <c r="G314" s="311">
        <f t="shared" si="65"/>
        <v>0</v>
      </c>
      <c r="H314" s="311">
        <f t="shared" si="65"/>
        <v>0</v>
      </c>
      <c r="I314" s="311">
        <f t="shared" si="65"/>
        <v>0</v>
      </c>
      <c r="J314" s="311">
        <f t="shared" si="65"/>
        <v>0</v>
      </c>
      <c r="K314" s="311">
        <f t="shared" si="65"/>
        <v>0</v>
      </c>
      <c r="L314" s="311">
        <f t="shared" si="65"/>
        <v>0</v>
      </c>
      <c r="M314" s="312">
        <f t="shared" si="65"/>
        <v>0</v>
      </c>
      <c r="Q314"/>
    </row>
    <row r="315" spans="1:17" s="296" customFormat="1" ht="17.55" hidden="1" customHeight="1">
      <c r="A315" s="308"/>
      <c r="C315" s="429" t="str">
        <f t="shared" si="57"/>
        <v>H</v>
      </c>
      <c r="D315" s="130" t="str">
        <f t="shared" si="64"/>
        <v>EML_R</v>
      </c>
      <c r="E315" s="129" t="str">
        <f t="shared" si="62"/>
        <v>Nisso</v>
      </c>
      <c r="F315" s="311">
        <f t="shared" si="65"/>
        <v>0</v>
      </c>
      <c r="G315" s="311">
        <f t="shared" si="65"/>
        <v>0</v>
      </c>
      <c r="H315" s="311">
        <f t="shared" si="65"/>
        <v>0</v>
      </c>
      <c r="I315" s="311">
        <f t="shared" si="65"/>
        <v>0</v>
      </c>
      <c r="J315" s="311">
        <f t="shared" si="65"/>
        <v>0</v>
      </c>
      <c r="K315" s="311">
        <f t="shared" si="65"/>
        <v>0</v>
      </c>
      <c r="L315" s="311">
        <f t="shared" si="65"/>
        <v>0</v>
      </c>
      <c r="M315" s="312">
        <f t="shared" si="65"/>
        <v>0</v>
      </c>
      <c r="Q315"/>
    </row>
    <row r="316" spans="1:17" s="296" customFormat="1" ht="17.55" hidden="1" customHeight="1">
      <c r="A316" s="308"/>
      <c r="C316" s="429" t="str">
        <f t="shared" si="57"/>
        <v>H</v>
      </c>
      <c r="D316" s="130" t="str">
        <f t="shared" si="64"/>
        <v>EML_R</v>
      </c>
      <c r="E316" s="129" t="str">
        <f t="shared" si="62"/>
        <v>Novaled</v>
      </c>
      <c r="F316" s="311">
        <f t="shared" ref="F316:M325" si="66">SUMIFS(Share, Y, F$15, Config, $E$4, P, $E$8, LType, $D316, MSup, $E316)</f>
        <v>0</v>
      </c>
      <c r="G316" s="311">
        <f t="shared" si="66"/>
        <v>0</v>
      </c>
      <c r="H316" s="311">
        <f t="shared" si="66"/>
        <v>0</v>
      </c>
      <c r="I316" s="311">
        <f t="shared" si="66"/>
        <v>0</v>
      </c>
      <c r="J316" s="311">
        <f t="shared" si="66"/>
        <v>0</v>
      </c>
      <c r="K316" s="311">
        <f t="shared" si="66"/>
        <v>0</v>
      </c>
      <c r="L316" s="311">
        <f t="shared" si="66"/>
        <v>0</v>
      </c>
      <c r="M316" s="312">
        <f t="shared" si="66"/>
        <v>0</v>
      </c>
      <c r="Q316"/>
    </row>
    <row r="317" spans="1:17" s="296" customFormat="1" ht="17.55" hidden="1" customHeight="1">
      <c r="A317" s="308"/>
      <c r="C317" s="429" t="str">
        <f t="shared" si="57"/>
        <v>H</v>
      </c>
      <c r="D317" s="130" t="str">
        <f t="shared" si="64"/>
        <v>EML_R</v>
      </c>
      <c r="E317" s="129" t="str">
        <f t="shared" si="62"/>
        <v>NSCC</v>
      </c>
      <c r="F317" s="311">
        <f t="shared" si="66"/>
        <v>0</v>
      </c>
      <c r="G317" s="311">
        <f t="shared" si="66"/>
        <v>0</v>
      </c>
      <c r="H317" s="311">
        <f t="shared" si="66"/>
        <v>0</v>
      </c>
      <c r="I317" s="311">
        <f t="shared" si="66"/>
        <v>0</v>
      </c>
      <c r="J317" s="311">
        <f t="shared" si="66"/>
        <v>0</v>
      </c>
      <c r="K317" s="311">
        <f t="shared" si="66"/>
        <v>0</v>
      </c>
      <c r="L317" s="311">
        <f t="shared" si="66"/>
        <v>0</v>
      </c>
      <c r="M317" s="312">
        <f t="shared" si="66"/>
        <v>0</v>
      </c>
      <c r="Q317"/>
    </row>
    <row r="318" spans="1:17" s="296" customFormat="1" ht="17.55" hidden="1" customHeight="1">
      <c r="A318" s="308"/>
      <c r="C318" s="429" t="str">
        <f t="shared" si="57"/>
        <v>H</v>
      </c>
      <c r="D318" s="130" t="str">
        <f t="shared" si="64"/>
        <v>EML_R</v>
      </c>
      <c r="E318" s="129" t="str">
        <f t="shared" si="62"/>
        <v>P&amp;H Tech</v>
      </c>
      <c r="F318" s="311">
        <f t="shared" si="66"/>
        <v>0</v>
      </c>
      <c r="G318" s="311">
        <f t="shared" si="66"/>
        <v>0</v>
      </c>
      <c r="H318" s="311">
        <f t="shared" si="66"/>
        <v>0</v>
      </c>
      <c r="I318" s="311">
        <f t="shared" si="66"/>
        <v>0</v>
      </c>
      <c r="J318" s="311">
        <f t="shared" si="66"/>
        <v>0</v>
      </c>
      <c r="K318" s="311">
        <f t="shared" si="66"/>
        <v>0</v>
      </c>
      <c r="L318" s="311">
        <f t="shared" si="66"/>
        <v>0</v>
      </c>
      <c r="M318" s="312">
        <f t="shared" si="66"/>
        <v>0</v>
      </c>
      <c r="Q318"/>
    </row>
    <row r="319" spans="1:17" s="296" customFormat="1" ht="17.55" hidden="1" customHeight="1">
      <c r="A319" s="308"/>
      <c r="C319" s="429" t="str">
        <f t="shared" si="57"/>
        <v>H</v>
      </c>
      <c r="D319" s="130" t="str">
        <f t="shared" si="64"/>
        <v>EML_R</v>
      </c>
      <c r="E319" s="129" t="str">
        <f t="shared" si="62"/>
        <v>Samsung SDI</v>
      </c>
      <c r="F319" s="311">
        <f t="shared" si="66"/>
        <v>0</v>
      </c>
      <c r="G319" s="311">
        <f t="shared" si="66"/>
        <v>0</v>
      </c>
      <c r="H319" s="311">
        <f t="shared" si="66"/>
        <v>0</v>
      </c>
      <c r="I319" s="311">
        <f t="shared" si="66"/>
        <v>0</v>
      </c>
      <c r="J319" s="311">
        <f t="shared" si="66"/>
        <v>0</v>
      </c>
      <c r="K319" s="311">
        <f t="shared" si="66"/>
        <v>0</v>
      </c>
      <c r="L319" s="311">
        <f t="shared" si="66"/>
        <v>0</v>
      </c>
      <c r="M319" s="312">
        <f t="shared" si="66"/>
        <v>0</v>
      </c>
      <c r="Q319"/>
    </row>
    <row r="320" spans="1:17" s="296" customFormat="1" ht="17.55" hidden="1" customHeight="1">
      <c r="A320" s="308"/>
      <c r="C320" s="429" t="str">
        <f t="shared" si="57"/>
        <v>H</v>
      </c>
      <c r="D320" s="130" t="str">
        <f t="shared" si="64"/>
        <v>EML_R</v>
      </c>
      <c r="E320" s="129" t="str">
        <f t="shared" ref="E320:E329" si="67">E250</f>
        <v>SFC</v>
      </c>
      <c r="F320" s="311">
        <f t="shared" si="66"/>
        <v>0</v>
      </c>
      <c r="G320" s="311">
        <f t="shared" si="66"/>
        <v>0</v>
      </c>
      <c r="H320" s="311">
        <f t="shared" si="66"/>
        <v>0</v>
      </c>
      <c r="I320" s="311">
        <f t="shared" si="66"/>
        <v>0</v>
      </c>
      <c r="J320" s="311">
        <f t="shared" si="66"/>
        <v>0</v>
      </c>
      <c r="K320" s="311">
        <f t="shared" si="66"/>
        <v>0</v>
      </c>
      <c r="L320" s="311">
        <f t="shared" si="66"/>
        <v>0</v>
      </c>
      <c r="M320" s="312">
        <f t="shared" si="66"/>
        <v>0</v>
      </c>
      <c r="Q320"/>
    </row>
    <row r="321" spans="1:17" s="296" customFormat="1" ht="17.55" hidden="1" customHeight="1">
      <c r="A321" s="308"/>
      <c r="C321" s="429" t="str">
        <f t="shared" si="57"/>
        <v>H</v>
      </c>
      <c r="D321" s="130" t="str">
        <f t="shared" si="64"/>
        <v>EML_R</v>
      </c>
      <c r="E321" s="129" t="str">
        <f t="shared" si="67"/>
        <v>SK JNC</v>
      </c>
      <c r="F321" s="311">
        <f t="shared" si="66"/>
        <v>0</v>
      </c>
      <c r="G321" s="311">
        <f t="shared" si="66"/>
        <v>0</v>
      </c>
      <c r="H321" s="311">
        <f t="shared" si="66"/>
        <v>0</v>
      </c>
      <c r="I321" s="311">
        <f t="shared" si="66"/>
        <v>0</v>
      </c>
      <c r="J321" s="311">
        <f t="shared" si="66"/>
        <v>0</v>
      </c>
      <c r="K321" s="311">
        <f t="shared" si="66"/>
        <v>0</v>
      </c>
      <c r="L321" s="311">
        <f t="shared" si="66"/>
        <v>0</v>
      </c>
      <c r="M321" s="312">
        <f t="shared" si="66"/>
        <v>0</v>
      </c>
      <c r="Q321"/>
    </row>
    <row r="322" spans="1:17" s="296" customFormat="1" ht="17.55" hidden="1" customHeight="1">
      <c r="A322" s="308"/>
      <c r="C322" s="429" t="str">
        <f t="shared" si="57"/>
        <v>H</v>
      </c>
      <c r="D322" s="130" t="str">
        <f t="shared" si="64"/>
        <v>EML_R</v>
      </c>
      <c r="E322" s="129" t="str">
        <f t="shared" si="67"/>
        <v>Solus AM</v>
      </c>
      <c r="F322" s="311">
        <f t="shared" si="66"/>
        <v>0</v>
      </c>
      <c r="G322" s="311">
        <f t="shared" si="66"/>
        <v>0</v>
      </c>
      <c r="H322" s="311">
        <f t="shared" si="66"/>
        <v>0</v>
      </c>
      <c r="I322" s="311">
        <f t="shared" si="66"/>
        <v>0</v>
      </c>
      <c r="J322" s="311">
        <f t="shared" si="66"/>
        <v>0</v>
      </c>
      <c r="K322" s="311">
        <f t="shared" si="66"/>
        <v>0</v>
      </c>
      <c r="L322" s="311">
        <f t="shared" si="66"/>
        <v>0</v>
      </c>
      <c r="M322" s="312">
        <f t="shared" si="66"/>
        <v>0</v>
      </c>
      <c r="Q322"/>
    </row>
    <row r="323" spans="1:17" s="296" customFormat="1" ht="17.55" hidden="1" customHeight="1">
      <c r="A323" s="308"/>
      <c r="C323" s="429" t="str">
        <f t="shared" si="57"/>
        <v>H</v>
      </c>
      <c r="D323" s="130" t="str">
        <f t="shared" si="64"/>
        <v>EML_R</v>
      </c>
      <c r="E323" s="129">
        <f t="shared" si="67"/>
        <v>0</v>
      </c>
      <c r="F323" s="311">
        <f t="shared" si="66"/>
        <v>0</v>
      </c>
      <c r="G323" s="311">
        <f t="shared" si="66"/>
        <v>0</v>
      </c>
      <c r="H323" s="311">
        <f t="shared" si="66"/>
        <v>0</v>
      </c>
      <c r="I323" s="311">
        <f t="shared" si="66"/>
        <v>0</v>
      </c>
      <c r="J323" s="311">
        <f t="shared" si="66"/>
        <v>0</v>
      </c>
      <c r="K323" s="311">
        <f t="shared" si="66"/>
        <v>0</v>
      </c>
      <c r="L323" s="311">
        <f t="shared" si="66"/>
        <v>0</v>
      </c>
      <c r="M323" s="312">
        <f t="shared" si="66"/>
        <v>0</v>
      </c>
      <c r="Q323"/>
    </row>
    <row r="324" spans="1:17" s="296" customFormat="1" ht="17.55" hidden="1" customHeight="1">
      <c r="A324" s="308"/>
      <c r="C324" s="429" t="str">
        <f t="shared" si="57"/>
        <v>H</v>
      </c>
      <c r="D324" s="130" t="str">
        <f t="shared" si="64"/>
        <v>EML_R</v>
      </c>
      <c r="E324" s="129">
        <f t="shared" si="67"/>
        <v>0</v>
      </c>
      <c r="F324" s="311">
        <f t="shared" si="66"/>
        <v>0</v>
      </c>
      <c r="G324" s="311">
        <f t="shared" si="66"/>
        <v>0</v>
      </c>
      <c r="H324" s="311">
        <f t="shared" si="66"/>
        <v>0</v>
      </c>
      <c r="I324" s="311">
        <f t="shared" si="66"/>
        <v>0</v>
      </c>
      <c r="J324" s="311">
        <f t="shared" si="66"/>
        <v>0</v>
      </c>
      <c r="K324" s="311">
        <f t="shared" si="66"/>
        <v>0</v>
      </c>
      <c r="L324" s="311">
        <f t="shared" si="66"/>
        <v>0</v>
      </c>
      <c r="M324" s="312">
        <f t="shared" si="66"/>
        <v>0</v>
      </c>
      <c r="Q324"/>
    </row>
    <row r="325" spans="1:17" s="296" customFormat="1" ht="17.55" hidden="1" customHeight="1">
      <c r="A325" s="308"/>
      <c r="C325" s="429" t="str">
        <f t="shared" si="57"/>
        <v>H</v>
      </c>
      <c r="D325" s="130" t="str">
        <f t="shared" si="64"/>
        <v>EML_R</v>
      </c>
      <c r="E325" s="129">
        <f t="shared" si="67"/>
        <v>0</v>
      </c>
      <c r="F325" s="311">
        <f t="shared" si="66"/>
        <v>0</v>
      </c>
      <c r="G325" s="311">
        <f t="shared" si="66"/>
        <v>0</v>
      </c>
      <c r="H325" s="311">
        <f t="shared" si="66"/>
        <v>0</v>
      </c>
      <c r="I325" s="311">
        <f t="shared" si="66"/>
        <v>0</v>
      </c>
      <c r="J325" s="311">
        <f t="shared" si="66"/>
        <v>0</v>
      </c>
      <c r="K325" s="311">
        <f t="shared" si="66"/>
        <v>0</v>
      </c>
      <c r="L325" s="311">
        <f t="shared" si="66"/>
        <v>0</v>
      </c>
      <c r="M325" s="312">
        <f t="shared" si="66"/>
        <v>0</v>
      </c>
      <c r="Q325"/>
    </row>
    <row r="326" spans="1:17" s="296" customFormat="1" ht="17.55" hidden="1" customHeight="1">
      <c r="A326" s="308"/>
      <c r="C326" s="429" t="str">
        <f t="shared" si="57"/>
        <v>H</v>
      </c>
      <c r="D326" s="130" t="str">
        <f t="shared" si="64"/>
        <v>EML_R</v>
      </c>
      <c r="E326" s="129">
        <f t="shared" si="67"/>
        <v>0</v>
      </c>
      <c r="F326" s="311">
        <f t="shared" ref="F326:M335" si="68">SUMIFS(Share, Y, F$15, Config, $E$4, P, $E$8, LType, $D326, MSup, $E326)</f>
        <v>0</v>
      </c>
      <c r="G326" s="311">
        <f t="shared" si="68"/>
        <v>0</v>
      </c>
      <c r="H326" s="311">
        <f t="shared" si="68"/>
        <v>0</v>
      </c>
      <c r="I326" s="311">
        <f t="shared" si="68"/>
        <v>0</v>
      </c>
      <c r="J326" s="311">
        <f t="shared" si="68"/>
        <v>0</v>
      </c>
      <c r="K326" s="311">
        <f t="shared" si="68"/>
        <v>0</v>
      </c>
      <c r="L326" s="311">
        <f t="shared" si="68"/>
        <v>0</v>
      </c>
      <c r="M326" s="312">
        <f t="shared" si="68"/>
        <v>0</v>
      </c>
      <c r="Q326"/>
    </row>
    <row r="327" spans="1:17" s="296" customFormat="1" ht="17.55" hidden="1" customHeight="1">
      <c r="A327" s="308"/>
      <c r="C327" s="429" t="str">
        <f t="shared" si="57"/>
        <v>H</v>
      </c>
      <c r="D327" s="130" t="str">
        <f t="shared" si="64"/>
        <v>EML_R</v>
      </c>
      <c r="E327" s="129">
        <f t="shared" si="67"/>
        <v>0</v>
      </c>
      <c r="F327" s="311">
        <f t="shared" si="68"/>
        <v>0</v>
      </c>
      <c r="G327" s="311">
        <f t="shared" si="68"/>
        <v>0</v>
      </c>
      <c r="H327" s="311">
        <f t="shared" si="68"/>
        <v>0</v>
      </c>
      <c r="I327" s="311">
        <f t="shared" si="68"/>
        <v>0</v>
      </c>
      <c r="J327" s="311">
        <f t="shared" si="68"/>
        <v>0</v>
      </c>
      <c r="K327" s="311">
        <f t="shared" si="68"/>
        <v>0</v>
      </c>
      <c r="L327" s="311">
        <f t="shared" si="68"/>
        <v>0</v>
      </c>
      <c r="M327" s="312">
        <f t="shared" si="68"/>
        <v>0</v>
      </c>
      <c r="Q327"/>
    </row>
    <row r="328" spans="1:17" s="296" customFormat="1" ht="17.55" hidden="1" customHeight="1">
      <c r="A328" s="308"/>
      <c r="C328" s="429" t="str">
        <f t="shared" si="57"/>
        <v>H</v>
      </c>
      <c r="D328" s="130" t="str">
        <f t="shared" si="64"/>
        <v>EML_R</v>
      </c>
      <c r="E328" s="129">
        <f t="shared" si="67"/>
        <v>0</v>
      </c>
      <c r="F328" s="311">
        <f t="shared" si="68"/>
        <v>0</v>
      </c>
      <c r="G328" s="311">
        <f t="shared" si="68"/>
        <v>0</v>
      </c>
      <c r="H328" s="311">
        <f t="shared" si="68"/>
        <v>0</v>
      </c>
      <c r="I328" s="311">
        <f t="shared" si="68"/>
        <v>0</v>
      </c>
      <c r="J328" s="311">
        <f t="shared" si="68"/>
        <v>0</v>
      </c>
      <c r="K328" s="311">
        <f t="shared" si="68"/>
        <v>0</v>
      </c>
      <c r="L328" s="311">
        <f t="shared" si="68"/>
        <v>0</v>
      </c>
      <c r="M328" s="312">
        <f t="shared" si="68"/>
        <v>0</v>
      </c>
      <c r="Q328"/>
    </row>
    <row r="329" spans="1:17" s="296" customFormat="1" ht="17.55" hidden="1" customHeight="1">
      <c r="A329" s="308"/>
      <c r="C329" s="429" t="str">
        <f t="shared" si="57"/>
        <v>H</v>
      </c>
      <c r="D329" s="130" t="str">
        <f t="shared" si="64"/>
        <v>EML_R</v>
      </c>
      <c r="E329" s="129">
        <f t="shared" si="67"/>
        <v>0</v>
      </c>
      <c r="F329" s="311">
        <f t="shared" si="68"/>
        <v>0</v>
      </c>
      <c r="G329" s="311">
        <f t="shared" si="68"/>
        <v>0</v>
      </c>
      <c r="H329" s="311">
        <f t="shared" si="68"/>
        <v>0</v>
      </c>
      <c r="I329" s="311">
        <f t="shared" si="68"/>
        <v>0</v>
      </c>
      <c r="J329" s="311">
        <f t="shared" si="68"/>
        <v>0</v>
      </c>
      <c r="K329" s="311">
        <f t="shared" si="68"/>
        <v>0</v>
      </c>
      <c r="L329" s="311">
        <f t="shared" si="68"/>
        <v>0</v>
      </c>
      <c r="M329" s="312">
        <f t="shared" si="68"/>
        <v>0</v>
      </c>
      <c r="Q329"/>
    </row>
    <row r="330" spans="1:17" s="296" customFormat="1" ht="17.55" hidden="1" customHeight="1">
      <c r="A330" s="308"/>
      <c r="C330" s="429" t="str">
        <f t="shared" si="57"/>
        <v>H</v>
      </c>
      <c r="D330" s="130" t="str">
        <f>$D319</f>
        <v>EML_R</v>
      </c>
      <c r="E330" s="129" t="str">
        <f t="shared" ref="E330" si="69">E50</f>
        <v>Unknown</v>
      </c>
      <c r="F330" s="311">
        <f t="shared" si="68"/>
        <v>0</v>
      </c>
      <c r="G330" s="311">
        <f t="shared" si="68"/>
        <v>0</v>
      </c>
      <c r="H330" s="311">
        <f t="shared" si="68"/>
        <v>0</v>
      </c>
      <c r="I330" s="311">
        <f t="shared" si="68"/>
        <v>0</v>
      </c>
      <c r="J330" s="311">
        <f t="shared" si="68"/>
        <v>0</v>
      </c>
      <c r="K330" s="311">
        <f t="shared" si="68"/>
        <v>0</v>
      </c>
      <c r="L330" s="311">
        <f t="shared" si="68"/>
        <v>0</v>
      </c>
      <c r="M330" s="312">
        <f t="shared" si="68"/>
        <v>0</v>
      </c>
      <c r="Q330"/>
    </row>
    <row r="331" spans="1:17" s="296" customFormat="1" ht="17.55" hidden="1" customHeight="1">
      <c r="A331" s="308"/>
      <c r="C331" s="429" t="str">
        <f t="shared" si="57"/>
        <v>H</v>
      </c>
      <c r="D331" s="130" t="str">
        <f>Parameter!G71</f>
        <v>ETL</v>
      </c>
      <c r="E331" s="129" t="str">
        <f t="shared" ref="E331:E354" si="70">E16</f>
        <v>Aglaia Tech</v>
      </c>
      <c r="F331" s="311">
        <f t="shared" si="68"/>
        <v>0</v>
      </c>
      <c r="G331" s="311">
        <f t="shared" si="68"/>
        <v>0</v>
      </c>
      <c r="H331" s="311">
        <f t="shared" si="68"/>
        <v>0</v>
      </c>
      <c r="I331" s="311">
        <f t="shared" si="68"/>
        <v>0</v>
      </c>
      <c r="J331" s="311">
        <f t="shared" si="68"/>
        <v>0</v>
      </c>
      <c r="K331" s="311">
        <f t="shared" si="68"/>
        <v>0</v>
      </c>
      <c r="L331" s="311">
        <f t="shared" si="68"/>
        <v>0</v>
      </c>
      <c r="M331" s="312">
        <f t="shared" si="68"/>
        <v>0</v>
      </c>
      <c r="Q331"/>
    </row>
    <row r="332" spans="1:17" s="296" customFormat="1" ht="17.55" hidden="1" customHeight="1">
      <c r="A332" s="308"/>
      <c r="C332" s="429" t="str">
        <f t="shared" si="57"/>
        <v>H</v>
      </c>
      <c r="D332" s="130" t="str">
        <f t="shared" ref="D332:D364" si="71">$D331</f>
        <v>ETL</v>
      </c>
      <c r="E332" s="129" t="str">
        <f t="shared" si="70"/>
        <v>Bayer</v>
      </c>
      <c r="F332" s="311">
        <f t="shared" si="68"/>
        <v>0</v>
      </c>
      <c r="G332" s="311">
        <f t="shared" si="68"/>
        <v>0</v>
      </c>
      <c r="H332" s="311">
        <f t="shared" si="68"/>
        <v>0</v>
      </c>
      <c r="I332" s="311">
        <f t="shared" si="68"/>
        <v>0</v>
      </c>
      <c r="J332" s="311">
        <f t="shared" si="68"/>
        <v>0</v>
      </c>
      <c r="K332" s="311">
        <f t="shared" si="68"/>
        <v>0</v>
      </c>
      <c r="L332" s="311">
        <f t="shared" si="68"/>
        <v>0</v>
      </c>
      <c r="M332" s="312">
        <f t="shared" si="68"/>
        <v>0</v>
      </c>
      <c r="Q332"/>
    </row>
    <row r="333" spans="1:17" s="296" customFormat="1" ht="17.55" hidden="1" customHeight="1">
      <c r="A333" s="308"/>
      <c r="C333" s="429" t="str">
        <f t="shared" si="57"/>
        <v>H</v>
      </c>
      <c r="D333" s="130" t="str">
        <f t="shared" si="71"/>
        <v>ETL</v>
      </c>
      <c r="E333" s="129" t="str">
        <f t="shared" si="70"/>
        <v>Comet</v>
      </c>
      <c r="F333" s="311">
        <f t="shared" si="68"/>
        <v>0</v>
      </c>
      <c r="G333" s="311">
        <f t="shared" si="68"/>
        <v>0</v>
      </c>
      <c r="H333" s="311">
        <f t="shared" si="68"/>
        <v>0</v>
      </c>
      <c r="I333" s="311">
        <f t="shared" si="68"/>
        <v>0</v>
      </c>
      <c r="J333" s="311">
        <f t="shared" si="68"/>
        <v>0</v>
      </c>
      <c r="K333" s="311">
        <f t="shared" si="68"/>
        <v>0</v>
      </c>
      <c r="L333" s="311">
        <f t="shared" si="68"/>
        <v>0</v>
      </c>
      <c r="M333" s="312">
        <f t="shared" si="68"/>
        <v>0</v>
      </c>
      <c r="Q333"/>
    </row>
    <row r="334" spans="1:17" s="296" customFormat="1" ht="17.55" hidden="1" customHeight="1">
      <c r="A334" s="308"/>
      <c r="C334" s="429" t="str">
        <f t="shared" si="57"/>
        <v>H</v>
      </c>
      <c r="D334" s="130" t="str">
        <f t="shared" si="71"/>
        <v>ETL</v>
      </c>
      <c r="E334" s="129" t="str">
        <f t="shared" si="70"/>
        <v>Dongjin Semichem</v>
      </c>
      <c r="F334" s="311">
        <f t="shared" si="68"/>
        <v>0</v>
      </c>
      <c r="G334" s="311">
        <f t="shared" si="68"/>
        <v>0</v>
      </c>
      <c r="H334" s="311">
        <f t="shared" si="68"/>
        <v>0</v>
      </c>
      <c r="I334" s="311">
        <f t="shared" si="68"/>
        <v>0</v>
      </c>
      <c r="J334" s="311">
        <f t="shared" si="68"/>
        <v>0</v>
      </c>
      <c r="K334" s="311">
        <f t="shared" si="68"/>
        <v>0</v>
      </c>
      <c r="L334" s="311">
        <f t="shared" si="68"/>
        <v>0</v>
      </c>
      <c r="M334" s="312">
        <f t="shared" si="68"/>
        <v>0</v>
      </c>
      <c r="Q334"/>
    </row>
    <row r="335" spans="1:17" s="296" customFormat="1" ht="17.55" hidden="1" customHeight="1">
      <c r="A335" s="308"/>
      <c r="C335" s="429" t="str">
        <f t="shared" ref="C335:C398" si="72">IF(SUM(F335:J335)=0, "H", "")</f>
        <v>H</v>
      </c>
      <c r="D335" s="130" t="str">
        <f t="shared" si="71"/>
        <v>ETL</v>
      </c>
      <c r="E335" s="129" t="str">
        <f t="shared" si="70"/>
        <v>Duksan Neolux</v>
      </c>
      <c r="F335" s="311">
        <f t="shared" si="68"/>
        <v>0</v>
      </c>
      <c r="G335" s="311">
        <f t="shared" si="68"/>
        <v>0</v>
      </c>
      <c r="H335" s="311">
        <f t="shared" si="68"/>
        <v>0</v>
      </c>
      <c r="I335" s="311">
        <f t="shared" si="68"/>
        <v>0</v>
      </c>
      <c r="J335" s="311">
        <f t="shared" si="68"/>
        <v>0</v>
      </c>
      <c r="K335" s="311">
        <f t="shared" si="68"/>
        <v>0</v>
      </c>
      <c r="L335" s="311">
        <f t="shared" si="68"/>
        <v>0</v>
      </c>
      <c r="M335" s="312">
        <f t="shared" si="68"/>
        <v>0</v>
      </c>
      <c r="Q335"/>
    </row>
    <row r="336" spans="1:17" s="296" customFormat="1" ht="17.55" hidden="1" customHeight="1">
      <c r="A336" s="308"/>
      <c r="C336" s="429" t="str">
        <f t="shared" si="72"/>
        <v>H</v>
      </c>
      <c r="D336" s="130" t="str">
        <f t="shared" si="71"/>
        <v>ETL</v>
      </c>
      <c r="E336" s="129" t="str">
        <f t="shared" si="70"/>
        <v>DuPont</v>
      </c>
      <c r="F336" s="311">
        <f t="shared" ref="F336:M345" si="73">SUMIFS(Share, Y, F$15, Config, $E$4, P, $E$8, LType, $D336, MSup, $E336)</f>
        <v>0</v>
      </c>
      <c r="G336" s="311">
        <f t="shared" si="73"/>
        <v>0</v>
      </c>
      <c r="H336" s="311">
        <f t="shared" si="73"/>
        <v>0</v>
      </c>
      <c r="I336" s="311">
        <f t="shared" si="73"/>
        <v>0</v>
      </c>
      <c r="J336" s="311">
        <f t="shared" si="73"/>
        <v>0</v>
      </c>
      <c r="K336" s="311">
        <f t="shared" si="73"/>
        <v>0</v>
      </c>
      <c r="L336" s="311">
        <f t="shared" si="73"/>
        <v>0</v>
      </c>
      <c r="M336" s="312">
        <f t="shared" si="73"/>
        <v>0</v>
      </c>
      <c r="Q336"/>
    </row>
    <row r="337" spans="1:17" s="296" customFormat="1" ht="17.55" hidden="1" customHeight="1">
      <c r="A337" s="308"/>
      <c r="C337" s="429" t="str">
        <f t="shared" si="72"/>
        <v>H</v>
      </c>
      <c r="D337" s="130" t="str">
        <f t="shared" si="71"/>
        <v>ETL</v>
      </c>
      <c r="E337" s="129" t="str">
        <f t="shared" si="70"/>
        <v>EMT</v>
      </c>
      <c r="F337" s="311">
        <f t="shared" si="73"/>
        <v>0</v>
      </c>
      <c r="G337" s="311">
        <f t="shared" si="73"/>
        <v>0</v>
      </c>
      <c r="H337" s="311">
        <f t="shared" si="73"/>
        <v>0</v>
      </c>
      <c r="I337" s="311">
        <f t="shared" si="73"/>
        <v>0</v>
      </c>
      <c r="J337" s="311">
        <f t="shared" si="73"/>
        <v>0</v>
      </c>
      <c r="K337" s="311">
        <f t="shared" si="73"/>
        <v>0</v>
      </c>
      <c r="L337" s="311">
        <f t="shared" si="73"/>
        <v>0</v>
      </c>
      <c r="M337" s="312">
        <f t="shared" si="73"/>
        <v>0</v>
      </c>
      <c r="Q337"/>
    </row>
    <row r="338" spans="1:17" s="296" customFormat="1" ht="17.55" hidden="1" customHeight="1">
      <c r="A338" s="308"/>
      <c r="C338" s="429" t="str">
        <f t="shared" si="72"/>
        <v>H</v>
      </c>
      <c r="D338" s="130" t="str">
        <f t="shared" si="71"/>
        <v>ETL</v>
      </c>
      <c r="E338" s="129" t="str">
        <f t="shared" si="70"/>
        <v>Hodogaya</v>
      </c>
      <c r="F338" s="311">
        <f t="shared" si="73"/>
        <v>0</v>
      </c>
      <c r="G338" s="311">
        <f t="shared" si="73"/>
        <v>0</v>
      </c>
      <c r="H338" s="311">
        <f t="shared" si="73"/>
        <v>0</v>
      </c>
      <c r="I338" s="311">
        <f t="shared" si="73"/>
        <v>0</v>
      </c>
      <c r="J338" s="311">
        <f t="shared" si="73"/>
        <v>0</v>
      </c>
      <c r="K338" s="311">
        <f t="shared" si="73"/>
        <v>0</v>
      </c>
      <c r="L338" s="311">
        <f t="shared" si="73"/>
        <v>0</v>
      </c>
      <c r="M338" s="312">
        <f t="shared" si="73"/>
        <v>0</v>
      </c>
      <c r="Q338"/>
    </row>
    <row r="339" spans="1:17" s="296" customFormat="1" ht="17.55" hidden="1" customHeight="1">
      <c r="A339" s="308"/>
      <c r="C339" s="429" t="str">
        <f t="shared" si="72"/>
        <v>H</v>
      </c>
      <c r="D339" s="130" t="str">
        <f t="shared" si="71"/>
        <v>ETL</v>
      </c>
      <c r="E339" s="129" t="str">
        <f t="shared" si="70"/>
        <v>Hyperion</v>
      </c>
      <c r="F339" s="311">
        <f t="shared" si="73"/>
        <v>0</v>
      </c>
      <c r="G339" s="311">
        <f t="shared" si="73"/>
        <v>0</v>
      </c>
      <c r="H339" s="311">
        <f t="shared" si="73"/>
        <v>0</v>
      </c>
      <c r="I339" s="311">
        <f t="shared" si="73"/>
        <v>0</v>
      </c>
      <c r="J339" s="311">
        <f t="shared" si="73"/>
        <v>0</v>
      </c>
      <c r="K339" s="311">
        <f t="shared" si="73"/>
        <v>0</v>
      </c>
      <c r="L339" s="311">
        <f t="shared" si="73"/>
        <v>0</v>
      </c>
      <c r="M339" s="312">
        <f t="shared" si="73"/>
        <v>0</v>
      </c>
      <c r="Q339"/>
    </row>
    <row r="340" spans="1:17" s="296" customFormat="1" ht="17.55" customHeight="1">
      <c r="A340" s="308"/>
      <c r="C340" s="429" t="str">
        <f t="shared" si="72"/>
        <v/>
      </c>
      <c r="D340" s="130" t="str">
        <f t="shared" si="71"/>
        <v>ETL</v>
      </c>
      <c r="E340" s="129" t="str">
        <f t="shared" si="70"/>
        <v>Idemitsu Kosan</v>
      </c>
      <c r="F340" s="311">
        <f t="shared" si="73"/>
        <v>0.8</v>
      </c>
      <c r="G340" s="311">
        <f t="shared" si="73"/>
        <v>0.8</v>
      </c>
      <c r="H340" s="311">
        <f t="shared" si="73"/>
        <v>0.5</v>
      </c>
      <c r="I340" s="311">
        <f t="shared" si="73"/>
        <v>0.4</v>
      </c>
      <c r="J340" s="311">
        <f t="shared" si="73"/>
        <v>0.1</v>
      </c>
      <c r="K340" s="311">
        <f t="shared" si="73"/>
        <v>0.1</v>
      </c>
      <c r="L340" s="311">
        <f t="shared" si="73"/>
        <v>0.1</v>
      </c>
      <c r="M340" s="312">
        <f t="shared" si="73"/>
        <v>0.1</v>
      </c>
      <c r="Q340"/>
    </row>
    <row r="341" spans="1:17" s="296" customFormat="1" ht="17.55" hidden="1" customHeight="1">
      <c r="A341" s="308"/>
      <c r="C341" s="429" t="str">
        <f t="shared" si="72"/>
        <v>H</v>
      </c>
      <c r="D341" s="130" t="str">
        <f t="shared" si="71"/>
        <v>ETL</v>
      </c>
      <c r="E341" s="129" t="str">
        <f t="shared" si="70"/>
        <v>Jilin OLED</v>
      </c>
      <c r="F341" s="311">
        <f t="shared" si="73"/>
        <v>0</v>
      </c>
      <c r="G341" s="311">
        <f t="shared" si="73"/>
        <v>0</v>
      </c>
      <c r="H341" s="311">
        <f t="shared" si="73"/>
        <v>0</v>
      </c>
      <c r="I341" s="311">
        <f t="shared" si="73"/>
        <v>0</v>
      </c>
      <c r="J341" s="311">
        <f t="shared" si="73"/>
        <v>0</v>
      </c>
      <c r="K341" s="311">
        <f t="shared" si="73"/>
        <v>0</v>
      </c>
      <c r="L341" s="311">
        <f t="shared" si="73"/>
        <v>0</v>
      </c>
      <c r="M341" s="312">
        <f t="shared" si="73"/>
        <v>0</v>
      </c>
      <c r="Q341"/>
    </row>
    <row r="342" spans="1:17" s="296" customFormat="1" ht="17.55" hidden="1" customHeight="1">
      <c r="A342" s="308"/>
      <c r="C342" s="429" t="str">
        <f t="shared" si="72"/>
        <v>H</v>
      </c>
      <c r="D342" s="130" t="str">
        <f t="shared" si="71"/>
        <v>ETL</v>
      </c>
      <c r="E342" s="129" t="str">
        <f t="shared" si="70"/>
        <v>Jinwoong</v>
      </c>
      <c r="F342" s="311">
        <f t="shared" si="73"/>
        <v>0</v>
      </c>
      <c r="G342" s="311">
        <f t="shared" si="73"/>
        <v>0</v>
      </c>
      <c r="H342" s="311">
        <f t="shared" si="73"/>
        <v>0</v>
      </c>
      <c r="I342" s="311">
        <f t="shared" si="73"/>
        <v>0</v>
      </c>
      <c r="J342" s="311">
        <f t="shared" si="73"/>
        <v>0</v>
      </c>
      <c r="K342" s="311">
        <f t="shared" si="73"/>
        <v>0</v>
      </c>
      <c r="L342" s="311">
        <f t="shared" si="73"/>
        <v>0</v>
      </c>
      <c r="M342" s="312">
        <f t="shared" si="73"/>
        <v>0</v>
      </c>
      <c r="Q342"/>
    </row>
    <row r="343" spans="1:17" s="296" customFormat="1" ht="17.55" customHeight="1">
      <c r="A343" s="308"/>
      <c r="C343" s="429" t="str">
        <f t="shared" si="72"/>
        <v/>
      </c>
      <c r="D343" s="130" t="str">
        <f t="shared" si="71"/>
        <v>ETL</v>
      </c>
      <c r="E343" s="129" t="str">
        <f t="shared" si="70"/>
        <v>LG Chem</v>
      </c>
      <c r="F343" s="311">
        <f t="shared" si="73"/>
        <v>0</v>
      </c>
      <c r="G343" s="311">
        <f t="shared" si="73"/>
        <v>0</v>
      </c>
      <c r="H343" s="311">
        <f t="shared" si="73"/>
        <v>0.4</v>
      </c>
      <c r="I343" s="311">
        <f t="shared" si="73"/>
        <v>0.4</v>
      </c>
      <c r="J343" s="311">
        <f t="shared" si="73"/>
        <v>0.6</v>
      </c>
      <c r="K343" s="311">
        <f t="shared" si="73"/>
        <v>0.6</v>
      </c>
      <c r="L343" s="311">
        <f t="shared" si="73"/>
        <v>0.6</v>
      </c>
      <c r="M343" s="312">
        <f t="shared" si="73"/>
        <v>0.6</v>
      </c>
      <c r="Q343"/>
    </row>
    <row r="344" spans="1:17" s="296" customFormat="1" ht="17.55" hidden="1" customHeight="1">
      <c r="A344" s="308"/>
      <c r="C344" s="429" t="str">
        <f t="shared" si="72"/>
        <v>H</v>
      </c>
      <c r="D344" s="130" t="str">
        <f t="shared" si="71"/>
        <v>ETL</v>
      </c>
      <c r="E344" s="129" t="str">
        <f t="shared" si="70"/>
        <v>LT Materials</v>
      </c>
      <c r="F344" s="311">
        <f t="shared" si="73"/>
        <v>0</v>
      </c>
      <c r="G344" s="311">
        <f t="shared" si="73"/>
        <v>0</v>
      </c>
      <c r="H344" s="311">
        <f t="shared" si="73"/>
        <v>0</v>
      </c>
      <c r="I344" s="311">
        <f t="shared" si="73"/>
        <v>0</v>
      </c>
      <c r="J344" s="311">
        <f t="shared" si="73"/>
        <v>0</v>
      </c>
      <c r="K344" s="311">
        <f t="shared" si="73"/>
        <v>0</v>
      </c>
      <c r="L344" s="311">
        <f t="shared" si="73"/>
        <v>0</v>
      </c>
      <c r="M344" s="312">
        <f t="shared" si="73"/>
        <v>0</v>
      </c>
      <c r="Q344"/>
    </row>
    <row r="345" spans="1:17" s="296" customFormat="1" ht="17.55" hidden="1" customHeight="1">
      <c r="A345" s="308"/>
      <c r="C345" s="429" t="str">
        <f t="shared" si="72"/>
        <v>H</v>
      </c>
      <c r="D345" s="130" t="str">
        <f t="shared" si="71"/>
        <v>ETL</v>
      </c>
      <c r="E345" s="129" t="str">
        <f t="shared" si="70"/>
        <v>LT Metal</v>
      </c>
      <c r="F345" s="311">
        <f t="shared" si="73"/>
        <v>0</v>
      </c>
      <c r="G345" s="311">
        <f t="shared" si="73"/>
        <v>0</v>
      </c>
      <c r="H345" s="311">
        <f t="shared" si="73"/>
        <v>0</v>
      </c>
      <c r="I345" s="311">
        <f t="shared" si="73"/>
        <v>0</v>
      </c>
      <c r="J345" s="311">
        <f t="shared" si="73"/>
        <v>0</v>
      </c>
      <c r="K345" s="311">
        <f t="shared" si="73"/>
        <v>0</v>
      </c>
      <c r="L345" s="311">
        <f t="shared" si="73"/>
        <v>0</v>
      </c>
      <c r="M345" s="312">
        <f t="shared" si="73"/>
        <v>0</v>
      </c>
      <c r="Q345"/>
    </row>
    <row r="346" spans="1:17" s="296" customFormat="1" ht="17.55" hidden="1" customHeight="1">
      <c r="A346" s="308"/>
      <c r="C346" s="429" t="str">
        <f t="shared" si="72"/>
        <v>H</v>
      </c>
      <c r="D346" s="130" t="str">
        <f t="shared" si="71"/>
        <v>ETL</v>
      </c>
      <c r="E346" s="129" t="str">
        <f t="shared" si="70"/>
        <v>LTOM</v>
      </c>
      <c r="F346" s="311">
        <f t="shared" ref="F346:M355" si="74">SUMIFS(Share, Y, F$15, Config, $E$4, P, $E$8, LType, $D346, MSup, $E346)</f>
        <v>0</v>
      </c>
      <c r="G346" s="311">
        <f t="shared" si="74"/>
        <v>0</v>
      </c>
      <c r="H346" s="311">
        <f t="shared" si="74"/>
        <v>0</v>
      </c>
      <c r="I346" s="311">
        <f t="shared" si="74"/>
        <v>0</v>
      </c>
      <c r="J346" s="311">
        <f t="shared" si="74"/>
        <v>0</v>
      </c>
      <c r="K346" s="311">
        <f t="shared" si="74"/>
        <v>0</v>
      </c>
      <c r="L346" s="311">
        <f t="shared" si="74"/>
        <v>0</v>
      </c>
      <c r="M346" s="312">
        <f t="shared" si="74"/>
        <v>0</v>
      </c>
      <c r="Q346"/>
    </row>
    <row r="347" spans="1:17" s="296" customFormat="1" ht="17.55" hidden="1" customHeight="1">
      <c r="A347" s="308"/>
      <c r="C347" s="429" t="str">
        <f t="shared" si="72"/>
        <v>H</v>
      </c>
      <c r="D347" s="130" t="str">
        <f t="shared" si="71"/>
        <v>ETL</v>
      </c>
      <c r="E347" s="129" t="str">
        <f t="shared" si="70"/>
        <v>Lumilan</v>
      </c>
      <c r="F347" s="311">
        <f t="shared" si="74"/>
        <v>0</v>
      </c>
      <c r="G347" s="311">
        <f t="shared" si="74"/>
        <v>0</v>
      </c>
      <c r="H347" s="311">
        <f t="shared" si="74"/>
        <v>0</v>
      </c>
      <c r="I347" s="311">
        <f t="shared" si="74"/>
        <v>0</v>
      </c>
      <c r="J347" s="311">
        <f t="shared" si="74"/>
        <v>0</v>
      </c>
      <c r="K347" s="311">
        <f t="shared" si="74"/>
        <v>0</v>
      </c>
      <c r="L347" s="311">
        <f t="shared" si="74"/>
        <v>0</v>
      </c>
      <c r="M347" s="312">
        <f t="shared" si="74"/>
        <v>0</v>
      </c>
      <c r="Q347"/>
    </row>
    <row r="348" spans="1:17" s="296" customFormat="1" ht="17.55" hidden="1" customHeight="1">
      <c r="A348" s="308"/>
      <c r="C348" s="429" t="str">
        <f t="shared" si="72"/>
        <v>H</v>
      </c>
      <c r="D348" s="130" t="str">
        <f t="shared" si="71"/>
        <v>ETL</v>
      </c>
      <c r="E348" s="129" t="str">
        <f t="shared" si="70"/>
        <v>Materion</v>
      </c>
      <c r="F348" s="311">
        <f t="shared" si="74"/>
        <v>0</v>
      </c>
      <c r="G348" s="311">
        <f t="shared" si="74"/>
        <v>0</v>
      </c>
      <c r="H348" s="311">
        <f t="shared" si="74"/>
        <v>0</v>
      </c>
      <c r="I348" s="311">
        <f t="shared" si="74"/>
        <v>0</v>
      </c>
      <c r="J348" s="311">
        <f t="shared" si="74"/>
        <v>0</v>
      </c>
      <c r="K348" s="311">
        <f t="shared" si="74"/>
        <v>0</v>
      </c>
      <c r="L348" s="311">
        <f t="shared" si="74"/>
        <v>0</v>
      </c>
      <c r="M348" s="312">
        <f t="shared" si="74"/>
        <v>0</v>
      </c>
      <c r="Q348"/>
    </row>
    <row r="349" spans="1:17" s="296" customFormat="1" ht="17.55" hidden="1" customHeight="1">
      <c r="A349" s="308"/>
      <c r="C349" s="429" t="str">
        <f t="shared" si="72"/>
        <v>H</v>
      </c>
      <c r="D349" s="130" t="str">
        <f t="shared" si="71"/>
        <v>ETL</v>
      </c>
      <c r="E349" s="129" t="str">
        <f t="shared" si="70"/>
        <v>Merck</v>
      </c>
      <c r="F349" s="311">
        <f t="shared" si="74"/>
        <v>0</v>
      </c>
      <c r="G349" s="311">
        <f t="shared" si="74"/>
        <v>0</v>
      </c>
      <c r="H349" s="311">
        <f t="shared" si="74"/>
        <v>0</v>
      </c>
      <c r="I349" s="311">
        <f t="shared" si="74"/>
        <v>0</v>
      </c>
      <c r="J349" s="311">
        <f t="shared" si="74"/>
        <v>0</v>
      </c>
      <c r="K349" s="311">
        <f t="shared" si="74"/>
        <v>0</v>
      </c>
      <c r="L349" s="311">
        <f t="shared" si="74"/>
        <v>0</v>
      </c>
      <c r="M349" s="312">
        <f t="shared" si="74"/>
        <v>0</v>
      </c>
      <c r="Q349"/>
    </row>
    <row r="350" spans="1:17" s="296" customFormat="1" ht="17.55" hidden="1" customHeight="1">
      <c r="A350" s="308"/>
      <c r="C350" s="429" t="str">
        <f t="shared" si="72"/>
        <v>H</v>
      </c>
      <c r="D350" s="130" t="str">
        <f t="shared" si="71"/>
        <v>ETL</v>
      </c>
      <c r="E350" s="129" t="str">
        <f t="shared" si="70"/>
        <v>Nisso</v>
      </c>
      <c r="F350" s="311">
        <f t="shared" si="74"/>
        <v>0</v>
      </c>
      <c r="G350" s="311">
        <f t="shared" si="74"/>
        <v>0</v>
      </c>
      <c r="H350" s="311">
        <f t="shared" si="74"/>
        <v>0</v>
      </c>
      <c r="I350" s="311">
        <f t="shared" si="74"/>
        <v>0</v>
      </c>
      <c r="J350" s="311">
        <f t="shared" si="74"/>
        <v>0</v>
      </c>
      <c r="K350" s="311">
        <f t="shared" si="74"/>
        <v>0</v>
      </c>
      <c r="L350" s="311">
        <f t="shared" si="74"/>
        <v>0</v>
      </c>
      <c r="M350" s="312">
        <f t="shared" si="74"/>
        <v>0</v>
      </c>
      <c r="Q350"/>
    </row>
    <row r="351" spans="1:17" s="296" customFormat="1" ht="17.55" hidden="1" customHeight="1">
      <c r="A351" s="308"/>
      <c r="C351" s="429" t="str">
        <f t="shared" si="72"/>
        <v>H</v>
      </c>
      <c r="D351" s="130" t="str">
        <f t="shared" si="71"/>
        <v>ETL</v>
      </c>
      <c r="E351" s="129" t="str">
        <f t="shared" si="70"/>
        <v>Novaled</v>
      </c>
      <c r="F351" s="311">
        <f t="shared" si="74"/>
        <v>0</v>
      </c>
      <c r="G351" s="311">
        <f t="shared" si="74"/>
        <v>0</v>
      </c>
      <c r="H351" s="311">
        <f t="shared" si="74"/>
        <v>0</v>
      </c>
      <c r="I351" s="311">
        <f t="shared" si="74"/>
        <v>0</v>
      </c>
      <c r="J351" s="311">
        <f t="shared" si="74"/>
        <v>0</v>
      </c>
      <c r="K351" s="311">
        <f t="shared" si="74"/>
        <v>0</v>
      </c>
      <c r="L351" s="311">
        <f t="shared" si="74"/>
        <v>0</v>
      </c>
      <c r="M351" s="312">
        <f t="shared" si="74"/>
        <v>0</v>
      </c>
      <c r="Q351"/>
    </row>
    <row r="352" spans="1:17" s="296" customFormat="1" ht="17.55" hidden="1" customHeight="1">
      <c r="A352" s="308"/>
      <c r="C352" s="429" t="str">
        <f t="shared" si="72"/>
        <v>H</v>
      </c>
      <c r="D352" s="130" t="str">
        <f t="shared" si="71"/>
        <v>ETL</v>
      </c>
      <c r="E352" s="129" t="str">
        <f t="shared" si="70"/>
        <v>NSCC</v>
      </c>
      <c r="F352" s="311">
        <f t="shared" si="74"/>
        <v>0</v>
      </c>
      <c r="G352" s="311">
        <f t="shared" si="74"/>
        <v>0</v>
      </c>
      <c r="H352" s="311">
        <f t="shared" si="74"/>
        <v>0</v>
      </c>
      <c r="I352" s="311">
        <f t="shared" si="74"/>
        <v>0</v>
      </c>
      <c r="J352" s="311">
        <f t="shared" si="74"/>
        <v>0</v>
      </c>
      <c r="K352" s="311">
        <f t="shared" si="74"/>
        <v>0</v>
      </c>
      <c r="L352" s="311">
        <f t="shared" si="74"/>
        <v>0</v>
      </c>
      <c r="M352" s="312">
        <f t="shared" si="74"/>
        <v>0</v>
      </c>
      <c r="Q352"/>
    </row>
    <row r="353" spans="1:17" s="296" customFormat="1" ht="17.55" hidden="1" customHeight="1">
      <c r="A353" s="308"/>
      <c r="C353" s="429" t="str">
        <f t="shared" si="72"/>
        <v>H</v>
      </c>
      <c r="D353" s="130" t="str">
        <f t="shared" si="71"/>
        <v>ETL</v>
      </c>
      <c r="E353" s="129" t="str">
        <f t="shared" si="70"/>
        <v>P&amp;H Tech</v>
      </c>
      <c r="F353" s="311">
        <f t="shared" si="74"/>
        <v>0</v>
      </c>
      <c r="G353" s="311">
        <f t="shared" si="74"/>
        <v>0</v>
      </c>
      <c r="H353" s="311">
        <f t="shared" si="74"/>
        <v>0</v>
      </c>
      <c r="I353" s="311">
        <f t="shared" si="74"/>
        <v>0</v>
      </c>
      <c r="J353" s="311">
        <f t="shared" si="74"/>
        <v>0</v>
      </c>
      <c r="K353" s="311">
        <f t="shared" si="74"/>
        <v>0</v>
      </c>
      <c r="L353" s="311">
        <f t="shared" si="74"/>
        <v>0</v>
      </c>
      <c r="M353" s="312">
        <f t="shared" si="74"/>
        <v>0</v>
      </c>
      <c r="Q353"/>
    </row>
    <row r="354" spans="1:17" s="296" customFormat="1" ht="17.55" hidden="1" customHeight="1">
      <c r="A354" s="308"/>
      <c r="C354" s="429" t="str">
        <f t="shared" si="72"/>
        <v>H</v>
      </c>
      <c r="D354" s="130" t="str">
        <f t="shared" si="71"/>
        <v>ETL</v>
      </c>
      <c r="E354" s="129" t="str">
        <f t="shared" si="70"/>
        <v>Samsung SDI</v>
      </c>
      <c r="F354" s="311">
        <f t="shared" si="74"/>
        <v>0</v>
      </c>
      <c r="G354" s="311">
        <f t="shared" si="74"/>
        <v>0</v>
      </c>
      <c r="H354" s="311">
        <f t="shared" si="74"/>
        <v>0</v>
      </c>
      <c r="I354" s="311">
        <f t="shared" si="74"/>
        <v>0</v>
      </c>
      <c r="J354" s="311">
        <f t="shared" si="74"/>
        <v>0</v>
      </c>
      <c r="K354" s="311">
        <f t="shared" si="74"/>
        <v>0</v>
      </c>
      <c r="L354" s="311">
        <f t="shared" si="74"/>
        <v>0</v>
      </c>
      <c r="M354" s="312">
        <f t="shared" si="74"/>
        <v>0</v>
      </c>
      <c r="Q354"/>
    </row>
    <row r="355" spans="1:17" s="296" customFormat="1" ht="17.55" hidden="1" customHeight="1">
      <c r="A355" s="308"/>
      <c r="C355" s="429" t="str">
        <f t="shared" si="72"/>
        <v>H</v>
      </c>
      <c r="D355" s="130" t="str">
        <f t="shared" si="71"/>
        <v>ETL</v>
      </c>
      <c r="E355" s="129" t="str">
        <f t="shared" ref="E355:E364" si="75">E285</f>
        <v>SFC</v>
      </c>
      <c r="F355" s="311">
        <f t="shared" si="74"/>
        <v>0</v>
      </c>
      <c r="G355" s="311">
        <f t="shared" si="74"/>
        <v>0</v>
      </c>
      <c r="H355" s="311">
        <f t="shared" si="74"/>
        <v>0</v>
      </c>
      <c r="I355" s="311">
        <f t="shared" si="74"/>
        <v>0</v>
      </c>
      <c r="J355" s="311">
        <f t="shared" si="74"/>
        <v>0</v>
      </c>
      <c r="K355" s="311">
        <f t="shared" si="74"/>
        <v>0</v>
      </c>
      <c r="L355" s="311">
        <f t="shared" si="74"/>
        <v>0</v>
      </c>
      <c r="M355" s="312">
        <f t="shared" si="74"/>
        <v>0</v>
      </c>
      <c r="Q355"/>
    </row>
    <row r="356" spans="1:17" s="296" customFormat="1" ht="17.55" hidden="1" customHeight="1">
      <c r="A356" s="308"/>
      <c r="C356" s="429" t="str">
        <f t="shared" si="72"/>
        <v>H</v>
      </c>
      <c r="D356" s="130" t="str">
        <f t="shared" si="71"/>
        <v>ETL</v>
      </c>
      <c r="E356" s="129" t="str">
        <f t="shared" si="75"/>
        <v>SK JNC</v>
      </c>
      <c r="F356" s="311">
        <f t="shared" ref="F356:M365" si="76">SUMIFS(Share, Y, F$15, Config, $E$4, P, $E$8, LType, $D356, MSup, $E356)</f>
        <v>0</v>
      </c>
      <c r="G356" s="311">
        <f t="shared" si="76"/>
        <v>0</v>
      </c>
      <c r="H356" s="311">
        <f t="shared" si="76"/>
        <v>0</v>
      </c>
      <c r="I356" s="311">
        <f t="shared" si="76"/>
        <v>0</v>
      </c>
      <c r="J356" s="311">
        <f t="shared" si="76"/>
        <v>0</v>
      </c>
      <c r="K356" s="311">
        <f t="shared" si="76"/>
        <v>0</v>
      </c>
      <c r="L356" s="311">
        <f t="shared" si="76"/>
        <v>0</v>
      </c>
      <c r="M356" s="312">
        <f t="shared" si="76"/>
        <v>0</v>
      </c>
      <c r="Q356"/>
    </row>
    <row r="357" spans="1:17" s="296" customFormat="1" ht="17.55" hidden="1" customHeight="1">
      <c r="A357" s="308"/>
      <c r="C357" s="429" t="str">
        <f t="shared" si="72"/>
        <v>H</v>
      </c>
      <c r="D357" s="130" t="str">
        <f t="shared" si="71"/>
        <v>ETL</v>
      </c>
      <c r="E357" s="129" t="str">
        <f t="shared" si="75"/>
        <v>Solus AM</v>
      </c>
      <c r="F357" s="311">
        <f t="shared" si="76"/>
        <v>0</v>
      </c>
      <c r="G357" s="311">
        <f t="shared" si="76"/>
        <v>0</v>
      </c>
      <c r="H357" s="311">
        <f t="shared" si="76"/>
        <v>0</v>
      </c>
      <c r="I357" s="311">
        <f t="shared" si="76"/>
        <v>0</v>
      </c>
      <c r="J357" s="311">
        <f t="shared" si="76"/>
        <v>0</v>
      </c>
      <c r="K357" s="311">
        <f t="shared" si="76"/>
        <v>0</v>
      </c>
      <c r="L357" s="311">
        <f t="shared" si="76"/>
        <v>0</v>
      </c>
      <c r="M357" s="312">
        <f t="shared" si="76"/>
        <v>0</v>
      </c>
      <c r="Q357"/>
    </row>
    <row r="358" spans="1:17" s="296" customFormat="1" ht="17.55" hidden="1" customHeight="1">
      <c r="A358" s="308"/>
      <c r="C358" s="429" t="str">
        <f t="shared" si="72"/>
        <v>H</v>
      </c>
      <c r="D358" s="130" t="str">
        <f t="shared" si="71"/>
        <v>ETL</v>
      </c>
      <c r="E358" s="129">
        <f t="shared" si="75"/>
        <v>0</v>
      </c>
      <c r="F358" s="311">
        <f t="shared" si="76"/>
        <v>0</v>
      </c>
      <c r="G358" s="311">
        <f t="shared" si="76"/>
        <v>0</v>
      </c>
      <c r="H358" s="311">
        <f t="shared" si="76"/>
        <v>0</v>
      </c>
      <c r="I358" s="311">
        <f t="shared" si="76"/>
        <v>0</v>
      </c>
      <c r="J358" s="311">
        <f t="shared" si="76"/>
        <v>0</v>
      </c>
      <c r="K358" s="311">
        <f t="shared" si="76"/>
        <v>0</v>
      </c>
      <c r="L358" s="311">
        <f t="shared" si="76"/>
        <v>0</v>
      </c>
      <c r="M358" s="312">
        <f t="shared" si="76"/>
        <v>0</v>
      </c>
      <c r="Q358"/>
    </row>
    <row r="359" spans="1:17" s="296" customFormat="1" ht="17.55" hidden="1" customHeight="1">
      <c r="A359" s="308"/>
      <c r="C359" s="429" t="str">
        <f t="shared" si="72"/>
        <v>H</v>
      </c>
      <c r="D359" s="130" t="str">
        <f t="shared" si="71"/>
        <v>ETL</v>
      </c>
      <c r="E359" s="129">
        <f t="shared" si="75"/>
        <v>0</v>
      </c>
      <c r="F359" s="311">
        <f t="shared" si="76"/>
        <v>0</v>
      </c>
      <c r="G359" s="311">
        <f t="shared" si="76"/>
        <v>0</v>
      </c>
      <c r="H359" s="311">
        <f t="shared" si="76"/>
        <v>0</v>
      </c>
      <c r="I359" s="311">
        <f t="shared" si="76"/>
        <v>0</v>
      </c>
      <c r="J359" s="311">
        <f t="shared" si="76"/>
        <v>0</v>
      </c>
      <c r="K359" s="311">
        <f t="shared" si="76"/>
        <v>0</v>
      </c>
      <c r="L359" s="311">
        <f t="shared" si="76"/>
        <v>0</v>
      </c>
      <c r="M359" s="312">
        <f t="shared" si="76"/>
        <v>0</v>
      </c>
      <c r="Q359"/>
    </row>
    <row r="360" spans="1:17" s="296" customFormat="1" ht="17.55" hidden="1" customHeight="1">
      <c r="A360" s="308"/>
      <c r="C360" s="429" t="str">
        <f t="shared" si="72"/>
        <v>H</v>
      </c>
      <c r="D360" s="130" t="str">
        <f t="shared" si="71"/>
        <v>ETL</v>
      </c>
      <c r="E360" s="129">
        <f t="shared" si="75"/>
        <v>0</v>
      </c>
      <c r="F360" s="311">
        <f t="shared" si="76"/>
        <v>0</v>
      </c>
      <c r="G360" s="311">
        <f t="shared" si="76"/>
        <v>0</v>
      </c>
      <c r="H360" s="311">
        <f t="shared" si="76"/>
        <v>0</v>
      </c>
      <c r="I360" s="311">
        <f t="shared" si="76"/>
        <v>0</v>
      </c>
      <c r="J360" s="311">
        <f t="shared" si="76"/>
        <v>0</v>
      </c>
      <c r="K360" s="311">
        <f t="shared" si="76"/>
        <v>0</v>
      </c>
      <c r="L360" s="311">
        <f t="shared" si="76"/>
        <v>0</v>
      </c>
      <c r="M360" s="312">
        <f t="shared" si="76"/>
        <v>0</v>
      </c>
      <c r="Q360"/>
    </row>
    <row r="361" spans="1:17" s="296" customFormat="1" ht="17.55" hidden="1" customHeight="1">
      <c r="A361" s="308"/>
      <c r="C361" s="429" t="str">
        <f t="shared" si="72"/>
        <v>H</v>
      </c>
      <c r="D361" s="130" t="str">
        <f t="shared" si="71"/>
        <v>ETL</v>
      </c>
      <c r="E361" s="129">
        <f t="shared" si="75"/>
        <v>0</v>
      </c>
      <c r="F361" s="311">
        <f t="shared" si="76"/>
        <v>0</v>
      </c>
      <c r="G361" s="311">
        <f t="shared" si="76"/>
        <v>0</v>
      </c>
      <c r="H361" s="311">
        <f t="shared" si="76"/>
        <v>0</v>
      </c>
      <c r="I361" s="311">
        <f t="shared" si="76"/>
        <v>0</v>
      </c>
      <c r="J361" s="311">
        <f t="shared" si="76"/>
        <v>0</v>
      </c>
      <c r="K361" s="311">
        <f t="shared" si="76"/>
        <v>0</v>
      </c>
      <c r="L361" s="311">
        <f t="shared" si="76"/>
        <v>0</v>
      </c>
      <c r="M361" s="312">
        <f t="shared" si="76"/>
        <v>0</v>
      </c>
      <c r="Q361"/>
    </row>
    <row r="362" spans="1:17" s="296" customFormat="1" ht="17.55" hidden="1" customHeight="1">
      <c r="A362" s="308"/>
      <c r="C362" s="429" t="str">
        <f t="shared" si="72"/>
        <v>H</v>
      </c>
      <c r="D362" s="130" t="str">
        <f t="shared" si="71"/>
        <v>ETL</v>
      </c>
      <c r="E362" s="129">
        <f t="shared" si="75"/>
        <v>0</v>
      </c>
      <c r="F362" s="311">
        <f t="shared" si="76"/>
        <v>0</v>
      </c>
      <c r="G362" s="311">
        <f t="shared" si="76"/>
        <v>0</v>
      </c>
      <c r="H362" s="311">
        <f t="shared" si="76"/>
        <v>0</v>
      </c>
      <c r="I362" s="311">
        <f t="shared" si="76"/>
        <v>0</v>
      </c>
      <c r="J362" s="311">
        <f t="shared" si="76"/>
        <v>0</v>
      </c>
      <c r="K362" s="311">
        <f t="shared" si="76"/>
        <v>0</v>
      </c>
      <c r="L362" s="311">
        <f t="shared" si="76"/>
        <v>0</v>
      </c>
      <c r="M362" s="312">
        <f t="shared" si="76"/>
        <v>0</v>
      </c>
      <c r="Q362"/>
    </row>
    <row r="363" spans="1:17" s="296" customFormat="1" ht="17.55" hidden="1" customHeight="1">
      <c r="A363" s="308"/>
      <c r="C363" s="429" t="str">
        <f t="shared" si="72"/>
        <v>H</v>
      </c>
      <c r="D363" s="130" t="str">
        <f t="shared" si="71"/>
        <v>ETL</v>
      </c>
      <c r="E363" s="129">
        <f t="shared" si="75"/>
        <v>0</v>
      </c>
      <c r="F363" s="311">
        <f t="shared" si="76"/>
        <v>0</v>
      </c>
      <c r="G363" s="311">
        <f t="shared" si="76"/>
        <v>0</v>
      </c>
      <c r="H363" s="311">
        <f t="shared" si="76"/>
        <v>0</v>
      </c>
      <c r="I363" s="311">
        <f t="shared" si="76"/>
        <v>0</v>
      </c>
      <c r="J363" s="311">
        <f t="shared" si="76"/>
        <v>0</v>
      </c>
      <c r="K363" s="311">
        <f t="shared" si="76"/>
        <v>0</v>
      </c>
      <c r="L363" s="311">
        <f t="shared" si="76"/>
        <v>0</v>
      </c>
      <c r="M363" s="312">
        <f t="shared" si="76"/>
        <v>0</v>
      </c>
      <c r="Q363"/>
    </row>
    <row r="364" spans="1:17" s="296" customFormat="1" ht="17.55" hidden="1" customHeight="1">
      <c r="A364" s="308"/>
      <c r="C364" s="429" t="str">
        <f t="shared" si="72"/>
        <v>H</v>
      </c>
      <c r="D364" s="130" t="str">
        <f t="shared" si="71"/>
        <v>ETL</v>
      </c>
      <c r="E364" s="129">
        <f t="shared" si="75"/>
        <v>0</v>
      </c>
      <c r="F364" s="311">
        <f t="shared" si="76"/>
        <v>0</v>
      </c>
      <c r="G364" s="311">
        <f t="shared" si="76"/>
        <v>0</v>
      </c>
      <c r="H364" s="311">
        <f t="shared" si="76"/>
        <v>0</v>
      </c>
      <c r="I364" s="311">
        <f t="shared" si="76"/>
        <v>0</v>
      </c>
      <c r="J364" s="311">
        <f t="shared" si="76"/>
        <v>0</v>
      </c>
      <c r="K364" s="311">
        <f t="shared" si="76"/>
        <v>0</v>
      </c>
      <c r="L364" s="311">
        <f t="shared" si="76"/>
        <v>0</v>
      </c>
      <c r="M364" s="312">
        <f t="shared" si="76"/>
        <v>0</v>
      </c>
      <c r="Q364"/>
    </row>
    <row r="365" spans="1:17" s="296" customFormat="1" ht="17.55" customHeight="1">
      <c r="A365" s="308"/>
      <c r="C365" s="429" t="str">
        <f t="shared" si="72"/>
        <v/>
      </c>
      <c r="D365" s="130" t="str">
        <f>$D354</f>
        <v>ETL</v>
      </c>
      <c r="E365" s="129" t="str">
        <f t="shared" ref="E365" si="77">E50</f>
        <v>Unknown</v>
      </c>
      <c r="F365" s="311">
        <f t="shared" si="76"/>
        <v>0.2</v>
      </c>
      <c r="G365" s="311">
        <f t="shared" si="76"/>
        <v>0.2</v>
      </c>
      <c r="H365" s="311">
        <f t="shared" si="76"/>
        <v>0.1</v>
      </c>
      <c r="I365" s="311">
        <f t="shared" si="76"/>
        <v>0.2</v>
      </c>
      <c r="J365" s="311">
        <f t="shared" si="76"/>
        <v>0.3</v>
      </c>
      <c r="K365" s="311">
        <f t="shared" si="76"/>
        <v>0.3</v>
      </c>
      <c r="L365" s="311">
        <f t="shared" si="76"/>
        <v>0.3</v>
      </c>
      <c r="M365" s="312">
        <f t="shared" si="76"/>
        <v>0.3</v>
      </c>
      <c r="Q365"/>
    </row>
    <row r="366" spans="1:17" s="296" customFormat="1" ht="17.55" hidden="1" customHeight="1">
      <c r="A366" s="308"/>
      <c r="C366" s="429" t="str">
        <f t="shared" si="72"/>
        <v>H</v>
      </c>
      <c r="D366" s="130" t="str">
        <f>Parameter!G72</f>
        <v>G_Dopant</v>
      </c>
      <c r="E366" s="129" t="str">
        <f t="shared" ref="E366:E389" si="78">E16</f>
        <v>Aglaia Tech</v>
      </c>
      <c r="F366" s="311">
        <f t="shared" ref="F366:M375" si="79">SUMIFS(Share, Y, F$15, Config, $E$4, P, $E$8, LType, $D366, MSup, $E366)</f>
        <v>0</v>
      </c>
      <c r="G366" s="311">
        <f t="shared" si="79"/>
        <v>0</v>
      </c>
      <c r="H366" s="311">
        <f t="shared" si="79"/>
        <v>0</v>
      </c>
      <c r="I366" s="311">
        <f t="shared" si="79"/>
        <v>0</v>
      </c>
      <c r="J366" s="311">
        <f t="shared" si="79"/>
        <v>0</v>
      </c>
      <c r="K366" s="311">
        <f t="shared" si="79"/>
        <v>0</v>
      </c>
      <c r="L366" s="311">
        <f t="shared" si="79"/>
        <v>0</v>
      </c>
      <c r="M366" s="312">
        <f t="shared" si="79"/>
        <v>0</v>
      </c>
      <c r="Q366"/>
    </row>
    <row r="367" spans="1:17" s="296" customFormat="1" ht="17.55" hidden="1" customHeight="1">
      <c r="A367" s="308"/>
      <c r="C367" s="429" t="str">
        <f t="shared" si="72"/>
        <v>H</v>
      </c>
      <c r="D367" s="130" t="str">
        <f t="shared" ref="D367:D399" si="80">$D366</f>
        <v>G_Dopant</v>
      </c>
      <c r="E367" s="129" t="str">
        <f t="shared" si="78"/>
        <v>Bayer</v>
      </c>
      <c r="F367" s="311">
        <f t="shared" si="79"/>
        <v>0</v>
      </c>
      <c r="G367" s="311">
        <f t="shared" si="79"/>
        <v>0</v>
      </c>
      <c r="H367" s="311">
        <f t="shared" si="79"/>
        <v>0</v>
      </c>
      <c r="I367" s="311">
        <f t="shared" si="79"/>
        <v>0</v>
      </c>
      <c r="J367" s="311">
        <f t="shared" si="79"/>
        <v>0</v>
      </c>
      <c r="K367" s="311">
        <f t="shared" si="79"/>
        <v>0</v>
      </c>
      <c r="L367" s="311">
        <f t="shared" si="79"/>
        <v>0</v>
      </c>
      <c r="M367" s="312">
        <f t="shared" si="79"/>
        <v>0</v>
      </c>
      <c r="Q367"/>
    </row>
    <row r="368" spans="1:17" s="296" customFormat="1" ht="17.55" hidden="1" customHeight="1">
      <c r="A368" s="308"/>
      <c r="C368" s="429" t="str">
        <f t="shared" si="72"/>
        <v>H</v>
      </c>
      <c r="D368" s="130" t="str">
        <f t="shared" si="80"/>
        <v>G_Dopant</v>
      </c>
      <c r="E368" s="129" t="str">
        <f t="shared" si="78"/>
        <v>Comet</v>
      </c>
      <c r="F368" s="311">
        <f t="shared" si="79"/>
        <v>0</v>
      </c>
      <c r="G368" s="311">
        <f t="shared" si="79"/>
        <v>0</v>
      </c>
      <c r="H368" s="311">
        <f t="shared" si="79"/>
        <v>0</v>
      </c>
      <c r="I368" s="311">
        <f t="shared" si="79"/>
        <v>0</v>
      </c>
      <c r="J368" s="311">
        <f t="shared" si="79"/>
        <v>0</v>
      </c>
      <c r="K368" s="311">
        <f t="shared" si="79"/>
        <v>0</v>
      </c>
      <c r="L368" s="311">
        <f t="shared" si="79"/>
        <v>0</v>
      </c>
      <c r="M368" s="312">
        <f t="shared" si="79"/>
        <v>0</v>
      </c>
      <c r="Q368"/>
    </row>
    <row r="369" spans="1:17" s="296" customFormat="1" ht="17.55" hidden="1" customHeight="1">
      <c r="A369" s="308"/>
      <c r="C369" s="429" t="str">
        <f t="shared" si="72"/>
        <v>H</v>
      </c>
      <c r="D369" s="130" t="str">
        <f t="shared" si="80"/>
        <v>G_Dopant</v>
      </c>
      <c r="E369" s="129" t="str">
        <f t="shared" si="78"/>
        <v>Dongjin Semichem</v>
      </c>
      <c r="F369" s="311">
        <f t="shared" si="79"/>
        <v>0</v>
      </c>
      <c r="G369" s="311">
        <f t="shared" si="79"/>
        <v>0</v>
      </c>
      <c r="H369" s="311">
        <f t="shared" si="79"/>
        <v>0</v>
      </c>
      <c r="I369" s="311">
        <f t="shared" si="79"/>
        <v>0</v>
      </c>
      <c r="J369" s="311">
        <f t="shared" si="79"/>
        <v>0</v>
      </c>
      <c r="K369" s="311">
        <f t="shared" si="79"/>
        <v>0</v>
      </c>
      <c r="L369" s="311">
        <f t="shared" si="79"/>
        <v>0</v>
      </c>
      <c r="M369" s="312">
        <f t="shared" si="79"/>
        <v>0</v>
      </c>
      <c r="Q369"/>
    </row>
    <row r="370" spans="1:17" s="296" customFormat="1" ht="17.55" hidden="1" customHeight="1">
      <c r="A370" s="308"/>
      <c r="C370" s="429" t="str">
        <f t="shared" si="72"/>
        <v>H</v>
      </c>
      <c r="D370" s="130" t="str">
        <f t="shared" si="80"/>
        <v>G_Dopant</v>
      </c>
      <c r="E370" s="129" t="str">
        <f t="shared" si="78"/>
        <v>Duksan Neolux</v>
      </c>
      <c r="F370" s="311">
        <f t="shared" si="79"/>
        <v>0</v>
      </c>
      <c r="G370" s="311">
        <f t="shared" si="79"/>
        <v>0</v>
      </c>
      <c r="H370" s="311">
        <f t="shared" si="79"/>
        <v>0</v>
      </c>
      <c r="I370" s="311">
        <f t="shared" si="79"/>
        <v>0</v>
      </c>
      <c r="J370" s="311">
        <f t="shared" si="79"/>
        <v>0</v>
      </c>
      <c r="K370" s="311">
        <f t="shared" si="79"/>
        <v>0</v>
      </c>
      <c r="L370" s="311">
        <f t="shared" si="79"/>
        <v>0</v>
      </c>
      <c r="M370" s="312">
        <f t="shared" si="79"/>
        <v>0</v>
      </c>
      <c r="Q370"/>
    </row>
    <row r="371" spans="1:17" s="296" customFormat="1" ht="17.55" hidden="1" customHeight="1">
      <c r="A371" s="308"/>
      <c r="C371" s="429" t="str">
        <f t="shared" si="72"/>
        <v>H</v>
      </c>
      <c r="D371" s="130" t="str">
        <f t="shared" si="80"/>
        <v>G_Dopant</v>
      </c>
      <c r="E371" s="129" t="str">
        <f t="shared" si="78"/>
        <v>DuPont</v>
      </c>
      <c r="F371" s="311">
        <f t="shared" si="79"/>
        <v>0</v>
      </c>
      <c r="G371" s="311">
        <f t="shared" si="79"/>
        <v>0</v>
      </c>
      <c r="H371" s="311">
        <f t="shared" si="79"/>
        <v>0</v>
      </c>
      <c r="I371" s="311">
        <f t="shared" si="79"/>
        <v>0</v>
      </c>
      <c r="J371" s="311">
        <f t="shared" si="79"/>
        <v>0</v>
      </c>
      <c r="K371" s="311">
        <f t="shared" si="79"/>
        <v>0</v>
      </c>
      <c r="L371" s="311">
        <f t="shared" si="79"/>
        <v>0</v>
      </c>
      <c r="M371" s="312">
        <f t="shared" si="79"/>
        <v>0</v>
      </c>
      <c r="Q371"/>
    </row>
    <row r="372" spans="1:17" s="296" customFormat="1" ht="17.55" hidden="1" customHeight="1">
      <c r="A372" s="308"/>
      <c r="C372" s="429" t="str">
        <f t="shared" si="72"/>
        <v>H</v>
      </c>
      <c r="D372" s="130" t="str">
        <f t="shared" si="80"/>
        <v>G_Dopant</v>
      </c>
      <c r="E372" s="129" t="str">
        <f t="shared" si="78"/>
        <v>EMT</v>
      </c>
      <c r="F372" s="311">
        <f t="shared" si="79"/>
        <v>0</v>
      </c>
      <c r="G372" s="311">
        <f t="shared" si="79"/>
        <v>0</v>
      </c>
      <c r="H372" s="311">
        <f t="shared" si="79"/>
        <v>0</v>
      </c>
      <c r="I372" s="311">
        <f t="shared" si="79"/>
        <v>0</v>
      </c>
      <c r="J372" s="311">
        <f t="shared" si="79"/>
        <v>0</v>
      </c>
      <c r="K372" s="311">
        <f t="shared" si="79"/>
        <v>0</v>
      </c>
      <c r="L372" s="311">
        <f t="shared" si="79"/>
        <v>0</v>
      </c>
      <c r="M372" s="312">
        <f t="shared" si="79"/>
        <v>0</v>
      </c>
      <c r="Q372"/>
    </row>
    <row r="373" spans="1:17" s="296" customFormat="1" ht="17.55" hidden="1" customHeight="1">
      <c r="A373" s="308"/>
      <c r="C373" s="429" t="str">
        <f t="shared" si="72"/>
        <v>H</v>
      </c>
      <c r="D373" s="130" t="str">
        <f t="shared" si="80"/>
        <v>G_Dopant</v>
      </c>
      <c r="E373" s="129" t="str">
        <f t="shared" si="78"/>
        <v>Hodogaya</v>
      </c>
      <c r="F373" s="311">
        <f t="shared" si="79"/>
        <v>0</v>
      </c>
      <c r="G373" s="311">
        <f t="shared" si="79"/>
        <v>0</v>
      </c>
      <c r="H373" s="311">
        <f t="shared" si="79"/>
        <v>0</v>
      </c>
      <c r="I373" s="311">
        <f t="shared" si="79"/>
        <v>0</v>
      </c>
      <c r="J373" s="311">
        <f t="shared" si="79"/>
        <v>0</v>
      </c>
      <c r="K373" s="311">
        <f t="shared" si="79"/>
        <v>0</v>
      </c>
      <c r="L373" s="311">
        <f t="shared" si="79"/>
        <v>0</v>
      </c>
      <c r="M373" s="312">
        <f t="shared" si="79"/>
        <v>0</v>
      </c>
      <c r="Q373"/>
    </row>
    <row r="374" spans="1:17" s="296" customFormat="1" ht="17.55" hidden="1" customHeight="1">
      <c r="A374" s="308"/>
      <c r="C374" s="429" t="str">
        <f t="shared" si="72"/>
        <v>H</v>
      </c>
      <c r="D374" s="130" t="str">
        <f t="shared" si="80"/>
        <v>G_Dopant</v>
      </c>
      <c r="E374" s="129" t="str">
        <f t="shared" si="78"/>
        <v>Hyperion</v>
      </c>
      <c r="F374" s="311">
        <f t="shared" si="79"/>
        <v>0</v>
      </c>
      <c r="G374" s="311">
        <f t="shared" si="79"/>
        <v>0</v>
      </c>
      <c r="H374" s="311">
        <f t="shared" si="79"/>
        <v>0</v>
      </c>
      <c r="I374" s="311">
        <f t="shared" si="79"/>
        <v>0</v>
      </c>
      <c r="J374" s="311">
        <f t="shared" si="79"/>
        <v>0</v>
      </c>
      <c r="K374" s="311">
        <f t="shared" si="79"/>
        <v>0</v>
      </c>
      <c r="L374" s="311">
        <f t="shared" si="79"/>
        <v>0</v>
      </c>
      <c r="M374" s="312">
        <f t="shared" si="79"/>
        <v>0</v>
      </c>
      <c r="Q374"/>
    </row>
    <row r="375" spans="1:17" s="296" customFormat="1" ht="17.55" hidden="1" customHeight="1">
      <c r="A375" s="308"/>
      <c r="C375" s="429" t="str">
        <f t="shared" si="72"/>
        <v>H</v>
      </c>
      <c r="D375" s="130" t="str">
        <f t="shared" si="80"/>
        <v>G_Dopant</v>
      </c>
      <c r="E375" s="129" t="str">
        <f t="shared" si="78"/>
        <v>Idemitsu Kosan</v>
      </c>
      <c r="F375" s="311">
        <f t="shared" si="79"/>
        <v>0</v>
      </c>
      <c r="G375" s="311">
        <f t="shared" si="79"/>
        <v>0</v>
      </c>
      <c r="H375" s="311">
        <f t="shared" si="79"/>
        <v>0</v>
      </c>
      <c r="I375" s="311">
        <f t="shared" si="79"/>
        <v>0</v>
      </c>
      <c r="J375" s="311">
        <f t="shared" si="79"/>
        <v>0</v>
      </c>
      <c r="K375" s="311">
        <f t="shared" si="79"/>
        <v>0</v>
      </c>
      <c r="L375" s="311">
        <f t="shared" si="79"/>
        <v>0</v>
      </c>
      <c r="M375" s="312">
        <f t="shared" si="79"/>
        <v>0</v>
      </c>
      <c r="Q375"/>
    </row>
    <row r="376" spans="1:17" s="296" customFormat="1" ht="17.55" hidden="1" customHeight="1">
      <c r="A376" s="308"/>
      <c r="C376" s="429" t="str">
        <f t="shared" si="72"/>
        <v>H</v>
      </c>
      <c r="D376" s="130" t="str">
        <f t="shared" si="80"/>
        <v>G_Dopant</v>
      </c>
      <c r="E376" s="129" t="str">
        <f t="shared" si="78"/>
        <v>Jilin OLED</v>
      </c>
      <c r="F376" s="311">
        <f t="shared" ref="F376:M385" si="81">SUMIFS(Share, Y, F$15, Config, $E$4, P, $E$8, LType, $D376, MSup, $E376)</f>
        <v>0</v>
      </c>
      <c r="G376" s="311">
        <f t="shared" si="81"/>
        <v>0</v>
      </c>
      <c r="H376" s="311">
        <f t="shared" si="81"/>
        <v>0</v>
      </c>
      <c r="I376" s="311">
        <f t="shared" si="81"/>
        <v>0</v>
      </c>
      <c r="J376" s="311">
        <f t="shared" si="81"/>
        <v>0</v>
      </c>
      <c r="K376" s="311">
        <f t="shared" si="81"/>
        <v>0</v>
      </c>
      <c r="L376" s="311">
        <f t="shared" si="81"/>
        <v>0</v>
      </c>
      <c r="M376" s="312">
        <f t="shared" si="81"/>
        <v>0</v>
      </c>
      <c r="Q376"/>
    </row>
    <row r="377" spans="1:17" s="296" customFormat="1" ht="17.55" hidden="1" customHeight="1">
      <c r="A377" s="308"/>
      <c r="C377" s="429" t="str">
        <f t="shared" si="72"/>
        <v>H</v>
      </c>
      <c r="D377" s="130" t="str">
        <f t="shared" si="80"/>
        <v>G_Dopant</v>
      </c>
      <c r="E377" s="129" t="str">
        <f t="shared" si="78"/>
        <v>Jinwoong</v>
      </c>
      <c r="F377" s="311">
        <f t="shared" si="81"/>
        <v>0</v>
      </c>
      <c r="G377" s="311">
        <f t="shared" si="81"/>
        <v>0</v>
      </c>
      <c r="H377" s="311">
        <f t="shared" si="81"/>
        <v>0</v>
      </c>
      <c r="I377" s="311">
        <f t="shared" si="81"/>
        <v>0</v>
      </c>
      <c r="J377" s="311">
        <f t="shared" si="81"/>
        <v>0</v>
      </c>
      <c r="K377" s="311">
        <f t="shared" si="81"/>
        <v>0</v>
      </c>
      <c r="L377" s="311">
        <f t="shared" si="81"/>
        <v>0</v>
      </c>
      <c r="M377" s="312">
        <f t="shared" si="81"/>
        <v>0</v>
      </c>
      <c r="Q377"/>
    </row>
    <row r="378" spans="1:17" s="296" customFormat="1" ht="17.55" hidden="1" customHeight="1">
      <c r="A378" s="308"/>
      <c r="C378" s="429" t="str">
        <f t="shared" si="72"/>
        <v>H</v>
      </c>
      <c r="D378" s="130" t="str">
        <f t="shared" si="80"/>
        <v>G_Dopant</v>
      </c>
      <c r="E378" s="129" t="str">
        <f t="shared" si="78"/>
        <v>LG Chem</v>
      </c>
      <c r="F378" s="311">
        <f t="shared" si="81"/>
        <v>0</v>
      </c>
      <c r="G378" s="311">
        <f t="shared" si="81"/>
        <v>0</v>
      </c>
      <c r="H378" s="311">
        <f t="shared" si="81"/>
        <v>0</v>
      </c>
      <c r="I378" s="311">
        <f t="shared" si="81"/>
        <v>0</v>
      </c>
      <c r="J378" s="311">
        <f t="shared" si="81"/>
        <v>0</v>
      </c>
      <c r="K378" s="311">
        <f t="shared" si="81"/>
        <v>0</v>
      </c>
      <c r="L378" s="311">
        <f t="shared" si="81"/>
        <v>0</v>
      </c>
      <c r="M378" s="312">
        <f t="shared" si="81"/>
        <v>0</v>
      </c>
      <c r="Q378"/>
    </row>
    <row r="379" spans="1:17" s="296" customFormat="1" ht="17.55" hidden="1" customHeight="1">
      <c r="A379" s="308"/>
      <c r="C379" s="429" t="str">
        <f t="shared" si="72"/>
        <v>H</v>
      </c>
      <c r="D379" s="130" t="str">
        <f t="shared" si="80"/>
        <v>G_Dopant</v>
      </c>
      <c r="E379" s="129" t="str">
        <f t="shared" si="78"/>
        <v>LT Materials</v>
      </c>
      <c r="F379" s="311">
        <f t="shared" si="81"/>
        <v>0</v>
      </c>
      <c r="G379" s="311">
        <f t="shared" si="81"/>
        <v>0</v>
      </c>
      <c r="H379" s="311">
        <f t="shared" si="81"/>
        <v>0</v>
      </c>
      <c r="I379" s="311">
        <f t="shared" si="81"/>
        <v>0</v>
      </c>
      <c r="J379" s="311">
        <f t="shared" si="81"/>
        <v>0</v>
      </c>
      <c r="K379" s="311">
        <f t="shared" si="81"/>
        <v>0</v>
      </c>
      <c r="L379" s="311">
        <f t="shared" si="81"/>
        <v>0</v>
      </c>
      <c r="M379" s="312">
        <f t="shared" si="81"/>
        <v>0</v>
      </c>
      <c r="Q379"/>
    </row>
    <row r="380" spans="1:17" s="296" customFormat="1" ht="17.55" hidden="1" customHeight="1">
      <c r="A380" s="308"/>
      <c r="C380" s="429" t="str">
        <f t="shared" si="72"/>
        <v>H</v>
      </c>
      <c r="D380" s="130" t="str">
        <f t="shared" si="80"/>
        <v>G_Dopant</v>
      </c>
      <c r="E380" s="129" t="str">
        <f t="shared" si="78"/>
        <v>LT Metal</v>
      </c>
      <c r="F380" s="311">
        <f t="shared" si="81"/>
        <v>0</v>
      </c>
      <c r="G380" s="311">
        <f t="shared" si="81"/>
        <v>0</v>
      </c>
      <c r="H380" s="311">
        <f t="shared" si="81"/>
        <v>0</v>
      </c>
      <c r="I380" s="311">
        <f t="shared" si="81"/>
        <v>0</v>
      </c>
      <c r="J380" s="311">
        <f t="shared" si="81"/>
        <v>0</v>
      </c>
      <c r="K380" s="311">
        <f t="shared" si="81"/>
        <v>0</v>
      </c>
      <c r="L380" s="311">
        <f t="shared" si="81"/>
        <v>0</v>
      </c>
      <c r="M380" s="312">
        <f t="shared" si="81"/>
        <v>0</v>
      </c>
      <c r="Q380"/>
    </row>
    <row r="381" spans="1:17" s="296" customFormat="1" ht="17.55" hidden="1" customHeight="1">
      <c r="A381" s="308"/>
      <c r="C381" s="429" t="str">
        <f t="shared" si="72"/>
        <v>H</v>
      </c>
      <c r="D381" s="130" t="str">
        <f t="shared" si="80"/>
        <v>G_Dopant</v>
      </c>
      <c r="E381" s="129" t="str">
        <f t="shared" si="78"/>
        <v>LTOM</v>
      </c>
      <c r="F381" s="311">
        <f t="shared" si="81"/>
        <v>0</v>
      </c>
      <c r="G381" s="311">
        <f t="shared" si="81"/>
        <v>0</v>
      </c>
      <c r="H381" s="311">
        <f t="shared" si="81"/>
        <v>0</v>
      </c>
      <c r="I381" s="311">
        <f t="shared" si="81"/>
        <v>0</v>
      </c>
      <c r="J381" s="311">
        <f t="shared" si="81"/>
        <v>0</v>
      </c>
      <c r="K381" s="311">
        <f t="shared" si="81"/>
        <v>0</v>
      </c>
      <c r="L381" s="311">
        <f t="shared" si="81"/>
        <v>0</v>
      </c>
      <c r="M381" s="312">
        <f t="shared" si="81"/>
        <v>0</v>
      </c>
      <c r="Q381"/>
    </row>
    <row r="382" spans="1:17" s="296" customFormat="1" ht="17.55" hidden="1" customHeight="1">
      <c r="A382" s="308"/>
      <c r="C382" s="429" t="str">
        <f t="shared" si="72"/>
        <v>H</v>
      </c>
      <c r="D382" s="130" t="str">
        <f t="shared" si="80"/>
        <v>G_Dopant</v>
      </c>
      <c r="E382" s="129" t="str">
        <f t="shared" si="78"/>
        <v>Lumilan</v>
      </c>
      <c r="F382" s="311">
        <f t="shared" si="81"/>
        <v>0</v>
      </c>
      <c r="G382" s="311">
        <f t="shared" si="81"/>
        <v>0</v>
      </c>
      <c r="H382" s="311">
        <f t="shared" si="81"/>
        <v>0</v>
      </c>
      <c r="I382" s="311">
        <f t="shared" si="81"/>
        <v>0</v>
      </c>
      <c r="J382" s="311">
        <f t="shared" si="81"/>
        <v>0</v>
      </c>
      <c r="K382" s="311">
        <f t="shared" si="81"/>
        <v>0</v>
      </c>
      <c r="L382" s="311">
        <f t="shared" si="81"/>
        <v>0</v>
      </c>
      <c r="M382" s="312">
        <f t="shared" si="81"/>
        <v>0</v>
      </c>
      <c r="Q382"/>
    </row>
    <row r="383" spans="1:17" s="296" customFormat="1" ht="17.55" hidden="1" customHeight="1">
      <c r="A383" s="308"/>
      <c r="C383" s="429" t="str">
        <f t="shared" si="72"/>
        <v>H</v>
      </c>
      <c r="D383" s="130" t="str">
        <f t="shared" si="80"/>
        <v>G_Dopant</v>
      </c>
      <c r="E383" s="129" t="str">
        <f t="shared" si="78"/>
        <v>Materion</v>
      </c>
      <c r="F383" s="311">
        <f t="shared" si="81"/>
        <v>0</v>
      </c>
      <c r="G383" s="311">
        <f t="shared" si="81"/>
        <v>0</v>
      </c>
      <c r="H383" s="311">
        <f t="shared" si="81"/>
        <v>0</v>
      </c>
      <c r="I383" s="311">
        <f t="shared" si="81"/>
        <v>0</v>
      </c>
      <c r="J383" s="311">
        <f t="shared" si="81"/>
        <v>0</v>
      </c>
      <c r="K383" s="311">
        <f t="shared" si="81"/>
        <v>0</v>
      </c>
      <c r="L383" s="311">
        <f t="shared" si="81"/>
        <v>0</v>
      </c>
      <c r="M383" s="312">
        <f t="shared" si="81"/>
        <v>0</v>
      </c>
      <c r="Q383"/>
    </row>
    <row r="384" spans="1:17" s="296" customFormat="1" ht="17.55" hidden="1" customHeight="1">
      <c r="A384" s="308"/>
      <c r="C384" s="429" t="str">
        <f t="shared" si="72"/>
        <v>H</v>
      </c>
      <c r="D384" s="130" t="str">
        <f t="shared" si="80"/>
        <v>G_Dopant</v>
      </c>
      <c r="E384" s="129" t="str">
        <f t="shared" si="78"/>
        <v>Merck</v>
      </c>
      <c r="F384" s="311">
        <f t="shared" si="81"/>
        <v>0</v>
      </c>
      <c r="G384" s="311">
        <f t="shared" si="81"/>
        <v>0</v>
      </c>
      <c r="H384" s="311">
        <f t="shared" si="81"/>
        <v>0</v>
      </c>
      <c r="I384" s="311">
        <f t="shared" si="81"/>
        <v>0</v>
      </c>
      <c r="J384" s="311">
        <f t="shared" si="81"/>
        <v>0</v>
      </c>
      <c r="K384" s="311">
        <f t="shared" si="81"/>
        <v>0</v>
      </c>
      <c r="L384" s="311">
        <f t="shared" si="81"/>
        <v>0</v>
      </c>
      <c r="M384" s="312">
        <f t="shared" si="81"/>
        <v>0</v>
      </c>
      <c r="Q384"/>
    </row>
    <row r="385" spans="1:17" s="296" customFormat="1" ht="17.55" hidden="1" customHeight="1">
      <c r="A385" s="308"/>
      <c r="C385" s="429" t="str">
        <f t="shared" si="72"/>
        <v>H</v>
      </c>
      <c r="D385" s="130" t="str">
        <f t="shared" si="80"/>
        <v>G_Dopant</v>
      </c>
      <c r="E385" s="129" t="str">
        <f t="shared" si="78"/>
        <v>Nisso</v>
      </c>
      <c r="F385" s="311">
        <f t="shared" si="81"/>
        <v>0</v>
      </c>
      <c r="G385" s="311">
        <f t="shared" si="81"/>
        <v>0</v>
      </c>
      <c r="H385" s="311">
        <f t="shared" si="81"/>
        <v>0</v>
      </c>
      <c r="I385" s="311">
        <f t="shared" si="81"/>
        <v>0</v>
      </c>
      <c r="J385" s="311">
        <f t="shared" si="81"/>
        <v>0</v>
      </c>
      <c r="K385" s="311">
        <f t="shared" si="81"/>
        <v>0</v>
      </c>
      <c r="L385" s="311">
        <f t="shared" si="81"/>
        <v>0</v>
      </c>
      <c r="M385" s="312">
        <f t="shared" si="81"/>
        <v>0</v>
      </c>
      <c r="Q385"/>
    </row>
    <row r="386" spans="1:17" s="296" customFormat="1" ht="17.55" hidden="1" customHeight="1">
      <c r="A386" s="308"/>
      <c r="C386" s="429" t="str">
        <f t="shared" si="72"/>
        <v>H</v>
      </c>
      <c r="D386" s="130" t="str">
        <f t="shared" si="80"/>
        <v>G_Dopant</v>
      </c>
      <c r="E386" s="129" t="str">
        <f t="shared" si="78"/>
        <v>Novaled</v>
      </c>
      <c r="F386" s="311">
        <f t="shared" ref="F386:M395" si="82">SUMIFS(Share, Y, F$15, Config, $E$4, P, $E$8, LType, $D386, MSup, $E386)</f>
        <v>0</v>
      </c>
      <c r="G386" s="311">
        <f t="shared" si="82"/>
        <v>0</v>
      </c>
      <c r="H386" s="311">
        <f t="shared" si="82"/>
        <v>0</v>
      </c>
      <c r="I386" s="311">
        <f t="shared" si="82"/>
        <v>0</v>
      </c>
      <c r="J386" s="311">
        <f t="shared" si="82"/>
        <v>0</v>
      </c>
      <c r="K386" s="311">
        <f t="shared" si="82"/>
        <v>0</v>
      </c>
      <c r="L386" s="311">
        <f t="shared" si="82"/>
        <v>0</v>
      </c>
      <c r="M386" s="312">
        <f t="shared" si="82"/>
        <v>0</v>
      </c>
      <c r="Q386"/>
    </row>
    <row r="387" spans="1:17" s="296" customFormat="1" ht="17.55" hidden="1" customHeight="1">
      <c r="A387" s="308"/>
      <c r="C387" s="429" t="str">
        <f t="shared" si="72"/>
        <v>H</v>
      </c>
      <c r="D387" s="130" t="str">
        <f t="shared" si="80"/>
        <v>G_Dopant</v>
      </c>
      <c r="E387" s="129" t="str">
        <f t="shared" si="78"/>
        <v>NSCC</v>
      </c>
      <c r="F387" s="311">
        <f t="shared" si="82"/>
        <v>0</v>
      </c>
      <c r="G387" s="311">
        <f t="shared" si="82"/>
        <v>0</v>
      </c>
      <c r="H387" s="311">
        <f t="shared" si="82"/>
        <v>0</v>
      </c>
      <c r="I387" s="311">
        <f t="shared" si="82"/>
        <v>0</v>
      </c>
      <c r="J387" s="311">
        <f t="shared" si="82"/>
        <v>0</v>
      </c>
      <c r="K387" s="311">
        <f t="shared" si="82"/>
        <v>0</v>
      </c>
      <c r="L387" s="311">
        <f t="shared" si="82"/>
        <v>0</v>
      </c>
      <c r="M387" s="312">
        <f t="shared" si="82"/>
        <v>0</v>
      </c>
      <c r="Q387"/>
    </row>
    <row r="388" spans="1:17" s="296" customFormat="1" ht="17.55" hidden="1" customHeight="1">
      <c r="A388" s="308"/>
      <c r="C388" s="429" t="str">
        <f t="shared" si="72"/>
        <v>H</v>
      </c>
      <c r="D388" s="130" t="str">
        <f t="shared" si="80"/>
        <v>G_Dopant</v>
      </c>
      <c r="E388" s="129" t="str">
        <f t="shared" si="78"/>
        <v>P&amp;H Tech</v>
      </c>
      <c r="F388" s="311">
        <f t="shared" si="82"/>
        <v>0</v>
      </c>
      <c r="G388" s="311">
        <f t="shared" si="82"/>
        <v>0</v>
      </c>
      <c r="H388" s="311">
        <f t="shared" si="82"/>
        <v>0</v>
      </c>
      <c r="I388" s="311">
        <f t="shared" si="82"/>
        <v>0</v>
      </c>
      <c r="J388" s="311">
        <f t="shared" si="82"/>
        <v>0</v>
      </c>
      <c r="K388" s="311">
        <f t="shared" si="82"/>
        <v>0</v>
      </c>
      <c r="L388" s="311">
        <f t="shared" si="82"/>
        <v>0</v>
      </c>
      <c r="M388" s="312">
        <f t="shared" si="82"/>
        <v>0</v>
      </c>
      <c r="Q388"/>
    </row>
    <row r="389" spans="1:17" s="296" customFormat="1" ht="17.55" hidden="1" customHeight="1">
      <c r="A389" s="308"/>
      <c r="C389" s="429" t="str">
        <f t="shared" si="72"/>
        <v>H</v>
      </c>
      <c r="D389" s="130" t="str">
        <f t="shared" si="80"/>
        <v>G_Dopant</v>
      </c>
      <c r="E389" s="129" t="str">
        <f t="shared" si="78"/>
        <v>Samsung SDI</v>
      </c>
      <c r="F389" s="311">
        <f t="shared" si="82"/>
        <v>0</v>
      </c>
      <c r="G389" s="311">
        <f t="shared" si="82"/>
        <v>0</v>
      </c>
      <c r="H389" s="311">
        <f t="shared" si="82"/>
        <v>0</v>
      </c>
      <c r="I389" s="311">
        <f t="shared" si="82"/>
        <v>0</v>
      </c>
      <c r="J389" s="311">
        <f t="shared" si="82"/>
        <v>0</v>
      </c>
      <c r="K389" s="311">
        <f t="shared" si="82"/>
        <v>0</v>
      </c>
      <c r="L389" s="311">
        <f t="shared" si="82"/>
        <v>0</v>
      </c>
      <c r="M389" s="312">
        <f t="shared" si="82"/>
        <v>0</v>
      </c>
      <c r="Q389"/>
    </row>
    <row r="390" spans="1:17" s="296" customFormat="1" ht="17.55" hidden="1" customHeight="1">
      <c r="A390" s="308"/>
      <c r="C390" s="429" t="str">
        <f t="shared" si="72"/>
        <v>H</v>
      </c>
      <c r="D390" s="130" t="str">
        <f t="shared" si="80"/>
        <v>G_Dopant</v>
      </c>
      <c r="E390" s="129" t="str">
        <f t="shared" ref="E390:E399" si="83">E320</f>
        <v>SFC</v>
      </c>
      <c r="F390" s="311">
        <f t="shared" si="82"/>
        <v>0</v>
      </c>
      <c r="G390" s="311">
        <f t="shared" si="82"/>
        <v>0</v>
      </c>
      <c r="H390" s="311">
        <f t="shared" si="82"/>
        <v>0</v>
      </c>
      <c r="I390" s="311">
        <f t="shared" si="82"/>
        <v>0</v>
      </c>
      <c r="J390" s="311">
        <f t="shared" si="82"/>
        <v>0</v>
      </c>
      <c r="K390" s="311">
        <f t="shared" si="82"/>
        <v>0</v>
      </c>
      <c r="L390" s="311">
        <f t="shared" si="82"/>
        <v>0</v>
      </c>
      <c r="M390" s="312">
        <f t="shared" si="82"/>
        <v>0</v>
      </c>
      <c r="Q390"/>
    </row>
    <row r="391" spans="1:17" s="296" customFormat="1" ht="17.55" hidden="1" customHeight="1">
      <c r="A391" s="308"/>
      <c r="C391" s="429" t="str">
        <f t="shared" si="72"/>
        <v>H</v>
      </c>
      <c r="D391" s="130" t="str">
        <f t="shared" si="80"/>
        <v>G_Dopant</v>
      </c>
      <c r="E391" s="129" t="str">
        <f t="shared" si="83"/>
        <v>SK JNC</v>
      </c>
      <c r="F391" s="311">
        <f t="shared" si="82"/>
        <v>0</v>
      </c>
      <c r="G391" s="311">
        <f t="shared" si="82"/>
        <v>0</v>
      </c>
      <c r="H391" s="311">
        <f t="shared" si="82"/>
        <v>0</v>
      </c>
      <c r="I391" s="311">
        <f t="shared" si="82"/>
        <v>0</v>
      </c>
      <c r="J391" s="311">
        <f t="shared" si="82"/>
        <v>0</v>
      </c>
      <c r="K391" s="311">
        <f t="shared" si="82"/>
        <v>0</v>
      </c>
      <c r="L391" s="311">
        <f t="shared" si="82"/>
        <v>0</v>
      </c>
      <c r="M391" s="312">
        <f t="shared" si="82"/>
        <v>0</v>
      </c>
      <c r="Q391"/>
    </row>
    <row r="392" spans="1:17" s="296" customFormat="1" ht="17.55" hidden="1" customHeight="1">
      <c r="A392" s="308"/>
      <c r="C392" s="429" t="str">
        <f t="shared" si="72"/>
        <v>H</v>
      </c>
      <c r="D392" s="130" t="str">
        <f t="shared" si="80"/>
        <v>G_Dopant</v>
      </c>
      <c r="E392" s="129" t="str">
        <f t="shared" si="83"/>
        <v>Solus AM</v>
      </c>
      <c r="F392" s="311">
        <f t="shared" si="82"/>
        <v>0</v>
      </c>
      <c r="G392" s="311">
        <f t="shared" si="82"/>
        <v>0</v>
      </c>
      <c r="H392" s="311">
        <f t="shared" si="82"/>
        <v>0</v>
      </c>
      <c r="I392" s="311">
        <f t="shared" si="82"/>
        <v>0</v>
      </c>
      <c r="J392" s="311">
        <f t="shared" si="82"/>
        <v>0</v>
      </c>
      <c r="K392" s="311">
        <f t="shared" si="82"/>
        <v>0</v>
      </c>
      <c r="L392" s="311">
        <f t="shared" si="82"/>
        <v>0</v>
      </c>
      <c r="M392" s="312">
        <f t="shared" si="82"/>
        <v>0</v>
      </c>
      <c r="Q392"/>
    </row>
    <row r="393" spans="1:17" s="296" customFormat="1" ht="17.55" hidden="1" customHeight="1">
      <c r="A393" s="308"/>
      <c r="C393" s="429" t="str">
        <f t="shared" si="72"/>
        <v>H</v>
      </c>
      <c r="D393" s="130" t="str">
        <f t="shared" si="80"/>
        <v>G_Dopant</v>
      </c>
      <c r="E393" s="129">
        <f t="shared" si="83"/>
        <v>0</v>
      </c>
      <c r="F393" s="311">
        <f t="shared" si="82"/>
        <v>0</v>
      </c>
      <c r="G393" s="311">
        <f t="shared" si="82"/>
        <v>0</v>
      </c>
      <c r="H393" s="311">
        <f t="shared" si="82"/>
        <v>0</v>
      </c>
      <c r="I393" s="311">
        <f t="shared" si="82"/>
        <v>0</v>
      </c>
      <c r="J393" s="311">
        <f t="shared" si="82"/>
        <v>0</v>
      </c>
      <c r="K393" s="311">
        <f t="shared" si="82"/>
        <v>0</v>
      </c>
      <c r="L393" s="311">
        <f t="shared" si="82"/>
        <v>0</v>
      </c>
      <c r="M393" s="312">
        <f t="shared" si="82"/>
        <v>0</v>
      </c>
      <c r="Q393"/>
    </row>
    <row r="394" spans="1:17" s="296" customFormat="1" ht="17.55" hidden="1" customHeight="1">
      <c r="A394" s="308"/>
      <c r="C394" s="429" t="str">
        <f t="shared" si="72"/>
        <v>H</v>
      </c>
      <c r="D394" s="130" t="str">
        <f t="shared" si="80"/>
        <v>G_Dopant</v>
      </c>
      <c r="E394" s="129">
        <f t="shared" si="83"/>
        <v>0</v>
      </c>
      <c r="F394" s="311">
        <f t="shared" si="82"/>
        <v>0</v>
      </c>
      <c r="G394" s="311">
        <f t="shared" si="82"/>
        <v>0</v>
      </c>
      <c r="H394" s="311">
        <f t="shared" si="82"/>
        <v>0</v>
      </c>
      <c r="I394" s="311">
        <f t="shared" si="82"/>
        <v>0</v>
      </c>
      <c r="J394" s="311">
        <f t="shared" si="82"/>
        <v>0</v>
      </c>
      <c r="K394" s="311">
        <f t="shared" si="82"/>
        <v>0</v>
      </c>
      <c r="L394" s="311">
        <f t="shared" si="82"/>
        <v>0</v>
      </c>
      <c r="M394" s="312">
        <f t="shared" si="82"/>
        <v>0</v>
      </c>
      <c r="Q394"/>
    </row>
    <row r="395" spans="1:17" s="296" customFormat="1" ht="17.55" hidden="1" customHeight="1">
      <c r="A395" s="308"/>
      <c r="C395" s="429" t="str">
        <f t="shared" si="72"/>
        <v>H</v>
      </c>
      <c r="D395" s="130" t="str">
        <f t="shared" si="80"/>
        <v>G_Dopant</v>
      </c>
      <c r="E395" s="129">
        <f t="shared" si="83"/>
        <v>0</v>
      </c>
      <c r="F395" s="311">
        <f t="shared" si="82"/>
        <v>0</v>
      </c>
      <c r="G395" s="311">
        <f t="shared" si="82"/>
        <v>0</v>
      </c>
      <c r="H395" s="311">
        <f t="shared" si="82"/>
        <v>0</v>
      </c>
      <c r="I395" s="311">
        <f t="shared" si="82"/>
        <v>0</v>
      </c>
      <c r="J395" s="311">
        <f t="shared" si="82"/>
        <v>0</v>
      </c>
      <c r="K395" s="311">
        <f t="shared" si="82"/>
        <v>0</v>
      </c>
      <c r="L395" s="311">
        <f t="shared" si="82"/>
        <v>0</v>
      </c>
      <c r="M395" s="312">
        <f t="shared" si="82"/>
        <v>0</v>
      </c>
      <c r="Q395"/>
    </row>
    <row r="396" spans="1:17" s="296" customFormat="1" ht="17.55" hidden="1" customHeight="1">
      <c r="A396" s="308"/>
      <c r="C396" s="429" t="str">
        <f t="shared" si="72"/>
        <v>H</v>
      </c>
      <c r="D396" s="130" t="str">
        <f t="shared" si="80"/>
        <v>G_Dopant</v>
      </c>
      <c r="E396" s="129">
        <f t="shared" si="83"/>
        <v>0</v>
      </c>
      <c r="F396" s="311">
        <f t="shared" ref="F396:M405" si="84">SUMIFS(Share, Y, F$15, Config, $E$4, P, $E$8, LType, $D396, MSup, $E396)</f>
        <v>0</v>
      </c>
      <c r="G396" s="311">
        <f t="shared" si="84"/>
        <v>0</v>
      </c>
      <c r="H396" s="311">
        <f t="shared" si="84"/>
        <v>0</v>
      </c>
      <c r="I396" s="311">
        <f t="shared" si="84"/>
        <v>0</v>
      </c>
      <c r="J396" s="311">
        <f t="shared" si="84"/>
        <v>0</v>
      </c>
      <c r="K396" s="311">
        <f t="shared" si="84"/>
        <v>0</v>
      </c>
      <c r="L396" s="311">
        <f t="shared" si="84"/>
        <v>0</v>
      </c>
      <c r="M396" s="312">
        <f t="shared" si="84"/>
        <v>0</v>
      </c>
      <c r="Q396"/>
    </row>
    <row r="397" spans="1:17" s="296" customFormat="1" ht="17.55" hidden="1" customHeight="1">
      <c r="A397" s="308"/>
      <c r="C397" s="429" t="str">
        <f t="shared" si="72"/>
        <v>H</v>
      </c>
      <c r="D397" s="130" t="str">
        <f t="shared" si="80"/>
        <v>G_Dopant</v>
      </c>
      <c r="E397" s="129">
        <f t="shared" si="83"/>
        <v>0</v>
      </c>
      <c r="F397" s="311">
        <f t="shared" si="84"/>
        <v>0</v>
      </c>
      <c r="G397" s="311">
        <f t="shared" si="84"/>
        <v>0</v>
      </c>
      <c r="H397" s="311">
        <f t="shared" si="84"/>
        <v>0</v>
      </c>
      <c r="I397" s="311">
        <f t="shared" si="84"/>
        <v>0</v>
      </c>
      <c r="J397" s="311">
        <f t="shared" si="84"/>
        <v>0</v>
      </c>
      <c r="K397" s="311">
        <f t="shared" si="84"/>
        <v>0</v>
      </c>
      <c r="L397" s="311">
        <f t="shared" si="84"/>
        <v>0</v>
      </c>
      <c r="M397" s="312">
        <f t="shared" si="84"/>
        <v>0</v>
      </c>
      <c r="Q397"/>
    </row>
    <row r="398" spans="1:17" s="296" customFormat="1" ht="17.55" hidden="1" customHeight="1">
      <c r="A398" s="308"/>
      <c r="C398" s="429" t="str">
        <f t="shared" si="72"/>
        <v>H</v>
      </c>
      <c r="D398" s="130" t="str">
        <f t="shared" si="80"/>
        <v>G_Dopant</v>
      </c>
      <c r="E398" s="129">
        <f t="shared" si="83"/>
        <v>0</v>
      </c>
      <c r="F398" s="311">
        <f t="shared" si="84"/>
        <v>0</v>
      </c>
      <c r="G398" s="311">
        <f t="shared" si="84"/>
        <v>0</v>
      </c>
      <c r="H398" s="311">
        <f t="shared" si="84"/>
        <v>0</v>
      </c>
      <c r="I398" s="311">
        <f t="shared" si="84"/>
        <v>0</v>
      </c>
      <c r="J398" s="311">
        <f t="shared" si="84"/>
        <v>0</v>
      </c>
      <c r="K398" s="311">
        <f t="shared" si="84"/>
        <v>0</v>
      </c>
      <c r="L398" s="311">
        <f t="shared" si="84"/>
        <v>0</v>
      </c>
      <c r="M398" s="312">
        <f t="shared" si="84"/>
        <v>0</v>
      </c>
      <c r="Q398"/>
    </row>
    <row r="399" spans="1:17" s="296" customFormat="1" ht="17.55" hidden="1" customHeight="1">
      <c r="A399" s="308"/>
      <c r="C399" s="429" t="str">
        <f t="shared" ref="C399:C462" si="85">IF(SUM(F399:J399)=0, "H", "")</f>
        <v>H</v>
      </c>
      <c r="D399" s="130" t="str">
        <f t="shared" si="80"/>
        <v>G_Dopant</v>
      </c>
      <c r="E399" s="129">
        <f t="shared" si="83"/>
        <v>0</v>
      </c>
      <c r="F399" s="311">
        <f t="shared" si="84"/>
        <v>0</v>
      </c>
      <c r="G399" s="311">
        <f t="shared" si="84"/>
        <v>0</v>
      </c>
      <c r="H399" s="311">
        <f t="shared" si="84"/>
        <v>0</v>
      </c>
      <c r="I399" s="311">
        <f t="shared" si="84"/>
        <v>0</v>
      </c>
      <c r="J399" s="311">
        <f t="shared" si="84"/>
        <v>0</v>
      </c>
      <c r="K399" s="311">
        <f t="shared" si="84"/>
        <v>0</v>
      </c>
      <c r="L399" s="311">
        <f t="shared" si="84"/>
        <v>0</v>
      </c>
      <c r="M399" s="312">
        <f t="shared" si="84"/>
        <v>0</v>
      </c>
      <c r="Q399"/>
    </row>
    <row r="400" spans="1:17" s="296" customFormat="1" ht="17.55" hidden="1" customHeight="1">
      <c r="A400" s="308"/>
      <c r="C400" s="429" t="str">
        <f t="shared" si="85"/>
        <v>H</v>
      </c>
      <c r="D400" s="130" t="str">
        <f>$D389</f>
        <v>G_Dopant</v>
      </c>
      <c r="E400" s="129" t="str">
        <f t="shared" ref="E400" si="86">E50</f>
        <v>Unknown</v>
      </c>
      <c r="F400" s="311">
        <f t="shared" si="84"/>
        <v>0</v>
      </c>
      <c r="G400" s="311">
        <f t="shared" si="84"/>
        <v>0</v>
      </c>
      <c r="H400" s="311">
        <f t="shared" si="84"/>
        <v>0</v>
      </c>
      <c r="I400" s="311">
        <f t="shared" si="84"/>
        <v>0</v>
      </c>
      <c r="J400" s="311">
        <f t="shared" si="84"/>
        <v>0</v>
      </c>
      <c r="K400" s="311">
        <f t="shared" si="84"/>
        <v>0</v>
      </c>
      <c r="L400" s="311">
        <f t="shared" si="84"/>
        <v>0</v>
      </c>
      <c r="M400" s="312">
        <f t="shared" si="84"/>
        <v>0</v>
      </c>
      <c r="Q400"/>
    </row>
    <row r="401" spans="1:17" s="296" customFormat="1" ht="17.55" hidden="1" customHeight="1">
      <c r="A401" s="308"/>
      <c r="C401" s="429" t="str">
        <f t="shared" si="85"/>
        <v>H</v>
      </c>
      <c r="D401" s="130" t="str">
        <f>Parameter!G73</f>
        <v>G_Host</v>
      </c>
      <c r="E401" s="129" t="str">
        <f t="shared" ref="E401:E424" si="87">E16</f>
        <v>Aglaia Tech</v>
      </c>
      <c r="F401" s="311">
        <f t="shared" si="84"/>
        <v>0</v>
      </c>
      <c r="G401" s="311">
        <f t="shared" si="84"/>
        <v>0</v>
      </c>
      <c r="H401" s="311">
        <f t="shared" si="84"/>
        <v>0</v>
      </c>
      <c r="I401" s="311">
        <f t="shared" si="84"/>
        <v>0</v>
      </c>
      <c r="J401" s="311">
        <f t="shared" si="84"/>
        <v>0</v>
      </c>
      <c r="K401" s="311">
        <f t="shared" si="84"/>
        <v>0</v>
      </c>
      <c r="L401" s="311">
        <f t="shared" si="84"/>
        <v>0</v>
      </c>
      <c r="M401" s="312">
        <f t="shared" si="84"/>
        <v>0</v>
      </c>
      <c r="Q401"/>
    </row>
    <row r="402" spans="1:17" s="296" customFormat="1" ht="17.55" hidden="1" customHeight="1">
      <c r="A402" s="308"/>
      <c r="C402" s="429" t="str">
        <f t="shared" si="85"/>
        <v>H</v>
      </c>
      <c r="D402" s="130" t="str">
        <f t="shared" ref="D402:D434" si="88">$D401</f>
        <v>G_Host</v>
      </c>
      <c r="E402" s="129" t="str">
        <f t="shared" si="87"/>
        <v>Bayer</v>
      </c>
      <c r="F402" s="311">
        <f t="shared" si="84"/>
        <v>0</v>
      </c>
      <c r="G402" s="311">
        <f t="shared" si="84"/>
        <v>0</v>
      </c>
      <c r="H402" s="311">
        <f t="shared" si="84"/>
        <v>0</v>
      </c>
      <c r="I402" s="311">
        <f t="shared" si="84"/>
        <v>0</v>
      </c>
      <c r="J402" s="311">
        <f t="shared" si="84"/>
        <v>0</v>
      </c>
      <c r="K402" s="311">
        <f t="shared" si="84"/>
        <v>0</v>
      </c>
      <c r="L402" s="311">
        <f t="shared" si="84"/>
        <v>0</v>
      </c>
      <c r="M402" s="312">
        <f t="shared" si="84"/>
        <v>0</v>
      </c>
      <c r="Q402"/>
    </row>
    <row r="403" spans="1:17" s="296" customFormat="1" ht="17.55" hidden="1" customHeight="1">
      <c r="A403" s="308"/>
      <c r="C403" s="429" t="str">
        <f t="shared" si="85"/>
        <v>H</v>
      </c>
      <c r="D403" s="130" t="str">
        <f t="shared" si="88"/>
        <v>G_Host</v>
      </c>
      <c r="E403" s="129" t="str">
        <f t="shared" si="87"/>
        <v>Comet</v>
      </c>
      <c r="F403" s="311">
        <f t="shared" si="84"/>
        <v>0</v>
      </c>
      <c r="G403" s="311">
        <f t="shared" si="84"/>
        <v>0</v>
      </c>
      <c r="H403" s="311">
        <f t="shared" si="84"/>
        <v>0</v>
      </c>
      <c r="I403" s="311">
        <f t="shared" si="84"/>
        <v>0</v>
      </c>
      <c r="J403" s="311">
        <f t="shared" si="84"/>
        <v>0</v>
      </c>
      <c r="K403" s="311">
        <f t="shared" si="84"/>
        <v>0</v>
      </c>
      <c r="L403" s="311">
        <f t="shared" si="84"/>
        <v>0</v>
      </c>
      <c r="M403" s="312">
        <f t="shared" si="84"/>
        <v>0</v>
      </c>
      <c r="Q403"/>
    </row>
    <row r="404" spans="1:17" s="296" customFormat="1" ht="17.55" hidden="1" customHeight="1">
      <c r="A404" s="308"/>
      <c r="C404" s="429" t="str">
        <f t="shared" si="85"/>
        <v>H</v>
      </c>
      <c r="D404" s="130" t="str">
        <f t="shared" si="88"/>
        <v>G_Host</v>
      </c>
      <c r="E404" s="129" t="str">
        <f t="shared" si="87"/>
        <v>Dongjin Semichem</v>
      </c>
      <c r="F404" s="311">
        <f t="shared" si="84"/>
        <v>0</v>
      </c>
      <c r="G404" s="311">
        <f t="shared" si="84"/>
        <v>0</v>
      </c>
      <c r="H404" s="311">
        <f t="shared" si="84"/>
        <v>0</v>
      </c>
      <c r="I404" s="311">
        <f t="shared" si="84"/>
        <v>0</v>
      </c>
      <c r="J404" s="311">
        <f t="shared" si="84"/>
        <v>0</v>
      </c>
      <c r="K404" s="311">
        <f t="shared" si="84"/>
        <v>0</v>
      </c>
      <c r="L404" s="311">
        <f t="shared" si="84"/>
        <v>0</v>
      </c>
      <c r="M404" s="312">
        <f t="shared" si="84"/>
        <v>0</v>
      </c>
      <c r="Q404"/>
    </row>
    <row r="405" spans="1:17" s="296" customFormat="1" ht="17.55" hidden="1" customHeight="1">
      <c r="A405" s="308"/>
      <c r="C405" s="429" t="str">
        <f t="shared" si="85"/>
        <v>H</v>
      </c>
      <c r="D405" s="130" t="str">
        <f t="shared" si="88"/>
        <v>G_Host</v>
      </c>
      <c r="E405" s="129" t="str">
        <f t="shared" si="87"/>
        <v>Duksan Neolux</v>
      </c>
      <c r="F405" s="311">
        <f t="shared" si="84"/>
        <v>0</v>
      </c>
      <c r="G405" s="311">
        <f t="shared" si="84"/>
        <v>0</v>
      </c>
      <c r="H405" s="311">
        <f t="shared" si="84"/>
        <v>0</v>
      </c>
      <c r="I405" s="311">
        <f t="shared" si="84"/>
        <v>0</v>
      </c>
      <c r="J405" s="311">
        <f t="shared" si="84"/>
        <v>0</v>
      </c>
      <c r="K405" s="311">
        <f t="shared" si="84"/>
        <v>0</v>
      </c>
      <c r="L405" s="311">
        <f t="shared" si="84"/>
        <v>0</v>
      </c>
      <c r="M405" s="312">
        <f t="shared" si="84"/>
        <v>0</v>
      </c>
      <c r="Q405"/>
    </row>
    <row r="406" spans="1:17" s="296" customFormat="1" ht="17.55" hidden="1" customHeight="1">
      <c r="A406" s="308"/>
      <c r="C406" s="429" t="str">
        <f t="shared" si="85"/>
        <v>H</v>
      </c>
      <c r="D406" s="130" t="str">
        <f t="shared" si="88"/>
        <v>G_Host</v>
      </c>
      <c r="E406" s="129" t="str">
        <f t="shared" si="87"/>
        <v>DuPont</v>
      </c>
      <c r="F406" s="311">
        <f t="shared" ref="F406:M415" si="89">SUMIFS(Share, Y, F$15, Config, $E$4, P, $E$8, LType, $D406, MSup, $E406)</f>
        <v>0</v>
      </c>
      <c r="G406" s="311">
        <f t="shared" si="89"/>
        <v>0</v>
      </c>
      <c r="H406" s="311">
        <f t="shared" si="89"/>
        <v>0</v>
      </c>
      <c r="I406" s="311">
        <f t="shared" si="89"/>
        <v>0</v>
      </c>
      <c r="J406" s="311">
        <f t="shared" si="89"/>
        <v>0</v>
      </c>
      <c r="K406" s="311">
        <f t="shared" si="89"/>
        <v>0</v>
      </c>
      <c r="L406" s="311">
        <f t="shared" si="89"/>
        <v>0</v>
      </c>
      <c r="M406" s="312">
        <f t="shared" si="89"/>
        <v>0</v>
      </c>
      <c r="Q406"/>
    </row>
    <row r="407" spans="1:17" s="296" customFormat="1" ht="17.55" hidden="1" customHeight="1">
      <c r="A407" s="308"/>
      <c r="C407" s="429" t="str">
        <f t="shared" si="85"/>
        <v>H</v>
      </c>
      <c r="D407" s="130" t="str">
        <f t="shared" si="88"/>
        <v>G_Host</v>
      </c>
      <c r="E407" s="129" t="str">
        <f t="shared" si="87"/>
        <v>EMT</v>
      </c>
      <c r="F407" s="311">
        <f t="shared" si="89"/>
        <v>0</v>
      </c>
      <c r="G407" s="311">
        <f t="shared" si="89"/>
        <v>0</v>
      </c>
      <c r="H407" s="311">
        <f t="shared" si="89"/>
        <v>0</v>
      </c>
      <c r="I407" s="311">
        <f t="shared" si="89"/>
        <v>0</v>
      </c>
      <c r="J407" s="311">
        <f t="shared" si="89"/>
        <v>0</v>
      </c>
      <c r="K407" s="311">
        <f t="shared" si="89"/>
        <v>0</v>
      </c>
      <c r="L407" s="311">
        <f t="shared" si="89"/>
        <v>0</v>
      </c>
      <c r="M407" s="312">
        <f t="shared" si="89"/>
        <v>0</v>
      </c>
      <c r="Q407"/>
    </row>
    <row r="408" spans="1:17" s="296" customFormat="1" ht="17.55" hidden="1" customHeight="1">
      <c r="A408" s="308"/>
      <c r="C408" s="429" t="str">
        <f t="shared" si="85"/>
        <v>H</v>
      </c>
      <c r="D408" s="130" t="str">
        <f t="shared" si="88"/>
        <v>G_Host</v>
      </c>
      <c r="E408" s="129" t="str">
        <f t="shared" si="87"/>
        <v>Hodogaya</v>
      </c>
      <c r="F408" s="311">
        <f t="shared" si="89"/>
        <v>0</v>
      </c>
      <c r="G408" s="311">
        <f t="shared" si="89"/>
        <v>0</v>
      </c>
      <c r="H408" s="311">
        <f t="shared" si="89"/>
        <v>0</v>
      </c>
      <c r="I408" s="311">
        <f t="shared" si="89"/>
        <v>0</v>
      </c>
      <c r="J408" s="311">
        <f t="shared" si="89"/>
        <v>0</v>
      </c>
      <c r="K408" s="311">
        <f t="shared" si="89"/>
        <v>0</v>
      </c>
      <c r="L408" s="311">
        <f t="shared" si="89"/>
        <v>0</v>
      </c>
      <c r="M408" s="312">
        <f t="shared" si="89"/>
        <v>0</v>
      </c>
      <c r="Q408"/>
    </row>
    <row r="409" spans="1:17" s="296" customFormat="1" ht="17.55" hidden="1" customHeight="1">
      <c r="A409" s="308"/>
      <c r="C409" s="429" t="str">
        <f t="shared" si="85"/>
        <v>H</v>
      </c>
      <c r="D409" s="130" t="str">
        <f t="shared" si="88"/>
        <v>G_Host</v>
      </c>
      <c r="E409" s="129" t="str">
        <f t="shared" si="87"/>
        <v>Hyperion</v>
      </c>
      <c r="F409" s="311">
        <f t="shared" si="89"/>
        <v>0</v>
      </c>
      <c r="G409" s="311">
        <f t="shared" si="89"/>
        <v>0</v>
      </c>
      <c r="H409" s="311">
        <f t="shared" si="89"/>
        <v>0</v>
      </c>
      <c r="I409" s="311">
        <f t="shared" si="89"/>
        <v>0</v>
      </c>
      <c r="J409" s="311">
        <f t="shared" si="89"/>
        <v>0</v>
      </c>
      <c r="K409" s="311">
        <f t="shared" si="89"/>
        <v>0</v>
      </c>
      <c r="L409" s="311">
        <f t="shared" si="89"/>
        <v>0</v>
      </c>
      <c r="M409" s="312">
        <f t="shared" si="89"/>
        <v>0</v>
      </c>
      <c r="Q409"/>
    </row>
    <row r="410" spans="1:17" s="296" customFormat="1" ht="17.55" hidden="1" customHeight="1">
      <c r="A410" s="308"/>
      <c r="C410" s="429" t="str">
        <f t="shared" si="85"/>
        <v>H</v>
      </c>
      <c r="D410" s="130" t="str">
        <f t="shared" si="88"/>
        <v>G_Host</v>
      </c>
      <c r="E410" s="129" t="str">
        <f t="shared" si="87"/>
        <v>Idemitsu Kosan</v>
      </c>
      <c r="F410" s="311">
        <f t="shared" si="89"/>
        <v>0</v>
      </c>
      <c r="G410" s="311">
        <f t="shared" si="89"/>
        <v>0</v>
      </c>
      <c r="H410" s="311">
        <f t="shared" si="89"/>
        <v>0</v>
      </c>
      <c r="I410" s="311">
        <f t="shared" si="89"/>
        <v>0</v>
      </c>
      <c r="J410" s="311">
        <f t="shared" si="89"/>
        <v>0</v>
      </c>
      <c r="K410" s="311">
        <f t="shared" si="89"/>
        <v>0</v>
      </c>
      <c r="L410" s="311">
        <f t="shared" si="89"/>
        <v>0</v>
      </c>
      <c r="M410" s="312">
        <f t="shared" si="89"/>
        <v>0</v>
      </c>
      <c r="Q410"/>
    </row>
    <row r="411" spans="1:17" s="296" customFormat="1" ht="17.55" hidden="1" customHeight="1">
      <c r="A411" s="308"/>
      <c r="C411" s="429" t="str">
        <f t="shared" si="85"/>
        <v>H</v>
      </c>
      <c r="D411" s="130" t="str">
        <f t="shared" si="88"/>
        <v>G_Host</v>
      </c>
      <c r="E411" s="129" t="str">
        <f t="shared" si="87"/>
        <v>Jilin OLED</v>
      </c>
      <c r="F411" s="311">
        <f t="shared" si="89"/>
        <v>0</v>
      </c>
      <c r="G411" s="311">
        <f t="shared" si="89"/>
        <v>0</v>
      </c>
      <c r="H411" s="311">
        <f t="shared" si="89"/>
        <v>0</v>
      </c>
      <c r="I411" s="311">
        <f t="shared" si="89"/>
        <v>0</v>
      </c>
      <c r="J411" s="311">
        <f t="shared" si="89"/>
        <v>0</v>
      </c>
      <c r="K411" s="311">
        <f t="shared" si="89"/>
        <v>0</v>
      </c>
      <c r="L411" s="311">
        <f t="shared" si="89"/>
        <v>0</v>
      </c>
      <c r="M411" s="312">
        <f t="shared" si="89"/>
        <v>0</v>
      </c>
      <c r="Q411"/>
    </row>
    <row r="412" spans="1:17" s="296" customFormat="1" ht="17.55" hidden="1" customHeight="1">
      <c r="A412" s="308"/>
      <c r="C412" s="429" t="str">
        <f t="shared" si="85"/>
        <v>H</v>
      </c>
      <c r="D412" s="130" t="str">
        <f t="shared" si="88"/>
        <v>G_Host</v>
      </c>
      <c r="E412" s="129" t="str">
        <f t="shared" si="87"/>
        <v>Jinwoong</v>
      </c>
      <c r="F412" s="311">
        <f t="shared" si="89"/>
        <v>0</v>
      </c>
      <c r="G412" s="311">
        <f t="shared" si="89"/>
        <v>0</v>
      </c>
      <c r="H412" s="311">
        <f t="shared" si="89"/>
        <v>0</v>
      </c>
      <c r="I412" s="311">
        <f t="shared" si="89"/>
        <v>0</v>
      </c>
      <c r="J412" s="311">
        <f t="shared" si="89"/>
        <v>0</v>
      </c>
      <c r="K412" s="311">
        <f t="shared" si="89"/>
        <v>0</v>
      </c>
      <c r="L412" s="311">
        <f t="shared" si="89"/>
        <v>0</v>
      </c>
      <c r="M412" s="312">
        <f t="shared" si="89"/>
        <v>0</v>
      </c>
      <c r="Q412"/>
    </row>
    <row r="413" spans="1:17" s="296" customFormat="1" ht="17.55" customHeight="1">
      <c r="A413" s="308"/>
      <c r="C413" s="429" t="str">
        <f t="shared" si="85"/>
        <v/>
      </c>
      <c r="D413" s="130" t="str">
        <f t="shared" si="88"/>
        <v>G_Host</v>
      </c>
      <c r="E413" s="129" t="str">
        <f t="shared" si="87"/>
        <v>LG Chem</v>
      </c>
      <c r="F413" s="311">
        <f t="shared" si="89"/>
        <v>0.4</v>
      </c>
      <c r="G413" s="311">
        <f t="shared" si="89"/>
        <v>0.4</v>
      </c>
      <c r="H413" s="311">
        <f t="shared" si="89"/>
        <v>0.4</v>
      </c>
      <c r="I413" s="311">
        <f t="shared" si="89"/>
        <v>0.45</v>
      </c>
      <c r="J413" s="311">
        <f t="shared" si="89"/>
        <v>0.45</v>
      </c>
      <c r="K413" s="311">
        <f t="shared" si="89"/>
        <v>0.5</v>
      </c>
      <c r="L413" s="311">
        <f t="shared" si="89"/>
        <v>0.5</v>
      </c>
      <c r="M413" s="312">
        <f t="shared" si="89"/>
        <v>0.6</v>
      </c>
      <c r="Q413"/>
    </row>
    <row r="414" spans="1:17" s="296" customFormat="1" ht="17.55" hidden="1" customHeight="1">
      <c r="A414" s="308"/>
      <c r="C414" s="429" t="str">
        <f t="shared" si="85"/>
        <v>H</v>
      </c>
      <c r="D414" s="130" t="str">
        <f t="shared" si="88"/>
        <v>G_Host</v>
      </c>
      <c r="E414" s="129" t="str">
        <f t="shared" si="87"/>
        <v>LT Materials</v>
      </c>
      <c r="F414" s="311">
        <f t="shared" si="89"/>
        <v>0</v>
      </c>
      <c r="G414" s="311">
        <f t="shared" si="89"/>
        <v>0</v>
      </c>
      <c r="H414" s="311">
        <f t="shared" si="89"/>
        <v>0</v>
      </c>
      <c r="I414" s="311">
        <f t="shared" si="89"/>
        <v>0</v>
      </c>
      <c r="J414" s="311">
        <f t="shared" si="89"/>
        <v>0</v>
      </c>
      <c r="K414" s="311">
        <f t="shared" si="89"/>
        <v>0</v>
      </c>
      <c r="L414" s="311">
        <f t="shared" si="89"/>
        <v>0</v>
      </c>
      <c r="M414" s="312">
        <f t="shared" si="89"/>
        <v>0</v>
      </c>
      <c r="Q414"/>
    </row>
    <row r="415" spans="1:17" s="296" customFormat="1" ht="17.55" hidden="1" customHeight="1">
      <c r="A415" s="308"/>
      <c r="C415" s="429" t="str">
        <f t="shared" si="85"/>
        <v>H</v>
      </c>
      <c r="D415" s="130" t="str">
        <f t="shared" si="88"/>
        <v>G_Host</v>
      </c>
      <c r="E415" s="129" t="str">
        <f t="shared" si="87"/>
        <v>LT Metal</v>
      </c>
      <c r="F415" s="311">
        <f t="shared" si="89"/>
        <v>0</v>
      </c>
      <c r="G415" s="311">
        <f t="shared" si="89"/>
        <v>0</v>
      </c>
      <c r="H415" s="311">
        <f t="shared" si="89"/>
        <v>0</v>
      </c>
      <c r="I415" s="311">
        <f t="shared" si="89"/>
        <v>0</v>
      </c>
      <c r="J415" s="311">
        <f t="shared" si="89"/>
        <v>0</v>
      </c>
      <c r="K415" s="311">
        <f t="shared" si="89"/>
        <v>0</v>
      </c>
      <c r="L415" s="311">
        <f t="shared" si="89"/>
        <v>0</v>
      </c>
      <c r="M415" s="312">
        <f t="shared" si="89"/>
        <v>0</v>
      </c>
      <c r="Q415"/>
    </row>
    <row r="416" spans="1:17" s="296" customFormat="1" ht="17.55" hidden="1" customHeight="1">
      <c r="A416" s="308"/>
      <c r="C416" s="429" t="str">
        <f t="shared" si="85"/>
        <v>H</v>
      </c>
      <c r="D416" s="130" t="str">
        <f t="shared" si="88"/>
        <v>G_Host</v>
      </c>
      <c r="E416" s="129" t="str">
        <f t="shared" si="87"/>
        <v>LTOM</v>
      </c>
      <c r="F416" s="311">
        <f t="shared" ref="F416:M425" si="90">SUMIFS(Share, Y, F$15, Config, $E$4, P, $E$8, LType, $D416, MSup, $E416)</f>
        <v>0</v>
      </c>
      <c r="G416" s="311">
        <f t="shared" si="90"/>
        <v>0</v>
      </c>
      <c r="H416" s="311">
        <f t="shared" si="90"/>
        <v>0</v>
      </c>
      <c r="I416" s="311">
        <f t="shared" si="90"/>
        <v>0</v>
      </c>
      <c r="J416" s="311">
        <f t="shared" si="90"/>
        <v>0</v>
      </c>
      <c r="K416" s="311">
        <f t="shared" si="90"/>
        <v>0</v>
      </c>
      <c r="L416" s="311">
        <f t="shared" si="90"/>
        <v>0</v>
      </c>
      <c r="M416" s="312">
        <f t="shared" si="90"/>
        <v>0</v>
      </c>
      <c r="Q416"/>
    </row>
    <row r="417" spans="1:17" s="296" customFormat="1" ht="17.55" hidden="1" customHeight="1">
      <c r="A417" s="308"/>
      <c r="C417" s="429" t="str">
        <f t="shared" si="85"/>
        <v>H</v>
      </c>
      <c r="D417" s="130" t="str">
        <f t="shared" si="88"/>
        <v>G_Host</v>
      </c>
      <c r="E417" s="129" t="str">
        <f t="shared" si="87"/>
        <v>Lumilan</v>
      </c>
      <c r="F417" s="311">
        <f t="shared" si="90"/>
        <v>0</v>
      </c>
      <c r="G417" s="311">
        <f t="shared" si="90"/>
        <v>0</v>
      </c>
      <c r="H417" s="311">
        <f t="shared" si="90"/>
        <v>0</v>
      </c>
      <c r="I417" s="311">
        <f t="shared" si="90"/>
        <v>0</v>
      </c>
      <c r="J417" s="311">
        <f t="shared" si="90"/>
        <v>0</v>
      </c>
      <c r="K417" s="311">
        <f t="shared" si="90"/>
        <v>0</v>
      </c>
      <c r="L417" s="311">
        <f t="shared" si="90"/>
        <v>0</v>
      </c>
      <c r="M417" s="312">
        <f t="shared" si="90"/>
        <v>0</v>
      </c>
      <c r="Q417"/>
    </row>
    <row r="418" spans="1:17" s="296" customFormat="1" ht="17.55" hidden="1" customHeight="1">
      <c r="A418" s="308"/>
      <c r="C418" s="429" t="str">
        <f t="shared" si="85"/>
        <v>H</v>
      </c>
      <c r="D418" s="130" t="str">
        <f t="shared" si="88"/>
        <v>G_Host</v>
      </c>
      <c r="E418" s="129" t="str">
        <f t="shared" si="87"/>
        <v>Materion</v>
      </c>
      <c r="F418" s="311">
        <f t="shared" si="90"/>
        <v>0</v>
      </c>
      <c r="G418" s="311">
        <f t="shared" si="90"/>
        <v>0</v>
      </c>
      <c r="H418" s="311">
        <f t="shared" si="90"/>
        <v>0</v>
      </c>
      <c r="I418" s="311">
        <f t="shared" si="90"/>
        <v>0</v>
      </c>
      <c r="J418" s="311">
        <f t="shared" si="90"/>
        <v>0</v>
      </c>
      <c r="K418" s="311">
        <f t="shared" si="90"/>
        <v>0</v>
      </c>
      <c r="L418" s="311">
        <f t="shared" si="90"/>
        <v>0</v>
      </c>
      <c r="M418" s="312">
        <f t="shared" si="90"/>
        <v>0</v>
      </c>
      <c r="Q418"/>
    </row>
    <row r="419" spans="1:17" s="296" customFormat="1" ht="17.55" hidden="1" customHeight="1">
      <c r="A419" s="308"/>
      <c r="C419" s="429" t="str">
        <f t="shared" si="85"/>
        <v>H</v>
      </c>
      <c r="D419" s="130" t="str">
        <f t="shared" si="88"/>
        <v>G_Host</v>
      </c>
      <c r="E419" s="129" t="str">
        <f t="shared" si="87"/>
        <v>Merck</v>
      </c>
      <c r="F419" s="311">
        <f t="shared" si="90"/>
        <v>0</v>
      </c>
      <c r="G419" s="311">
        <f t="shared" si="90"/>
        <v>0</v>
      </c>
      <c r="H419" s="311">
        <f t="shared" si="90"/>
        <v>0</v>
      </c>
      <c r="I419" s="311">
        <f t="shared" si="90"/>
        <v>0</v>
      </c>
      <c r="J419" s="311">
        <f t="shared" si="90"/>
        <v>0</v>
      </c>
      <c r="K419" s="311">
        <f t="shared" si="90"/>
        <v>0</v>
      </c>
      <c r="L419" s="311">
        <f t="shared" si="90"/>
        <v>0</v>
      </c>
      <c r="M419" s="312">
        <f t="shared" si="90"/>
        <v>0</v>
      </c>
      <c r="Q419"/>
    </row>
    <row r="420" spans="1:17" s="296" customFormat="1" ht="17.55" hidden="1" customHeight="1">
      <c r="A420" s="308"/>
      <c r="C420" s="429" t="str">
        <f t="shared" si="85"/>
        <v>H</v>
      </c>
      <c r="D420" s="130" t="str">
        <f t="shared" si="88"/>
        <v>G_Host</v>
      </c>
      <c r="E420" s="129" t="str">
        <f t="shared" si="87"/>
        <v>Nisso</v>
      </c>
      <c r="F420" s="311">
        <f t="shared" si="90"/>
        <v>0</v>
      </c>
      <c r="G420" s="311">
        <f t="shared" si="90"/>
        <v>0</v>
      </c>
      <c r="H420" s="311">
        <f t="shared" si="90"/>
        <v>0</v>
      </c>
      <c r="I420" s="311">
        <f t="shared" si="90"/>
        <v>0</v>
      </c>
      <c r="J420" s="311">
        <f t="shared" si="90"/>
        <v>0</v>
      </c>
      <c r="K420" s="311">
        <f t="shared" si="90"/>
        <v>0</v>
      </c>
      <c r="L420" s="311">
        <f t="shared" si="90"/>
        <v>0</v>
      </c>
      <c r="M420" s="312">
        <f t="shared" si="90"/>
        <v>0</v>
      </c>
      <c r="Q420"/>
    </row>
    <row r="421" spans="1:17" s="296" customFormat="1" ht="17.55" hidden="1" customHeight="1">
      <c r="A421" s="308"/>
      <c r="C421" s="429" t="str">
        <f t="shared" si="85"/>
        <v>H</v>
      </c>
      <c r="D421" s="130" t="str">
        <f t="shared" si="88"/>
        <v>G_Host</v>
      </c>
      <c r="E421" s="129" t="str">
        <f t="shared" si="87"/>
        <v>Novaled</v>
      </c>
      <c r="F421" s="311">
        <f t="shared" si="90"/>
        <v>0</v>
      </c>
      <c r="G421" s="311">
        <f t="shared" si="90"/>
        <v>0</v>
      </c>
      <c r="H421" s="311">
        <f t="shared" si="90"/>
        <v>0</v>
      </c>
      <c r="I421" s="311">
        <f t="shared" si="90"/>
        <v>0</v>
      </c>
      <c r="J421" s="311">
        <f t="shared" si="90"/>
        <v>0</v>
      </c>
      <c r="K421" s="311">
        <f t="shared" si="90"/>
        <v>0</v>
      </c>
      <c r="L421" s="311">
        <f t="shared" si="90"/>
        <v>0</v>
      </c>
      <c r="M421" s="312">
        <f t="shared" si="90"/>
        <v>0</v>
      </c>
      <c r="Q421"/>
    </row>
    <row r="422" spans="1:17" s="296" customFormat="1" ht="17.55" hidden="1" customHeight="1">
      <c r="A422" s="308"/>
      <c r="C422" s="429" t="str">
        <f t="shared" si="85"/>
        <v>H</v>
      </c>
      <c r="D422" s="130" t="str">
        <f t="shared" si="88"/>
        <v>G_Host</v>
      </c>
      <c r="E422" s="129" t="str">
        <f t="shared" si="87"/>
        <v>NSCC</v>
      </c>
      <c r="F422" s="311">
        <f t="shared" si="90"/>
        <v>0</v>
      </c>
      <c r="G422" s="311">
        <f t="shared" si="90"/>
        <v>0</v>
      </c>
      <c r="H422" s="311">
        <f t="shared" si="90"/>
        <v>0</v>
      </c>
      <c r="I422" s="311">
        <f t="shared" si="90"/>
        <v>0</v>
      </c>
      <c r="J422" s="311">
        <f t="shared" si="90"/>
        <v>0</v>
      </c>
      <c r="K422" s="311">
        <f t="shared" si="90"/>
        <v>0</v>
      </c>
      <c r="L422" s="311">
        <f t="shared" si="90"/>
        <v>0</v>
      </c>
      <c r="M422" s="312">
        <f t="shared" si="90"/>
        <v>0</v>
      </c>
      <c r="Q422"/>
    </row>
    <row r="423" spans="1:17" s="296" customFormat="1" ht="17.55" hidden="1" customHeight="1">
      <c r="A423" s="308"/>
      <c r="C423" s="429" t="str">
        <f t="shared" si="85"/>
        <v>H</v>
      </c>
      <c r="D423" s="130" t="str">
        <f t="shared" si="88"/>
        <v>G_Host</v>
      </c>
      <c r="E423" s="129" t="str">
        <f t="shared" si="87"/>
        <v>P&amp;H Tech</v>
      </c>
      <c r="F423" s="311">
        <f t="shared" si="90"/>
        <v>0</v>
      </c>
      <c r="G423" s="311">
        <f t="shared" si="90"/>
        <v>0</v>
      </c>
      <c r="H423" s="311">
        <f t="shared" si="90"/>
        <v>0</v>
      </c>
      <c r="I423" s="311">
        <f t="shared" si="90"/>
        <v>0</v>
      </c>
      <c r="J423" s="311">
        <f t="shared" si="90"/>
        <v>0</v>
      </c>
      <c r="K423" s="311">
        <f t="shared" si="90"/>
        <v>0</v>
      </c>
      <c r="L423" s="311">
        <f t="shared" si="90"/>
        <v>0</v>
      </c>
      <c r="M423" s="312">
        <f t="shared" si="90"/>
        <v>0</v>
      </c>
      <c r="Q423"/>
    </row>
    <row r="424" spans="1:17" s="296" customFormat="1" ht="17.55" customHeight="1">
      <c r="A424" s="308"/>
      <c r="C424" s="429" t="str">
        <f t="shared" si="85"/>
        <v/>
      </c>
      <c r="D424" s="130" t="str">
        <f t="shared" si="88"/>
        <v>G_Host</v>
      </c>
      <c r="E424" s="129" t="str">
        <f t="shared" si="87"/>
        <v>Samsung SDI</v>
      </c>
      <c r="F424" s="311">
        <f t="shared" si="90"/>
        <v>0.6</v>
      </c>
      <c r="G424" s="311">
        <f t="shared" si="90"/>
        <v>0.6</v>
      </c>
      <c r="H424" s="311">
        <f t="shared" si="90"/>
        <v>0.6</v>
      </c>
      <c r="I424" s="311">
        <f t="shared" si="90"/>
        <v>0.55000000000000004</v>
      </c>
      <c r="J424" s="311">
        <f t="shared" si="90"/>
        <v>0.55000000000000004</v>
      </c>
      <c r="K424" s="311">
        <f t="shared" si="90"/>
        <v>0.5</v>
      </c>
      <c r="L424" s="311">
        <f t="shared" si="90"/>
        <v>0.5</v>
      </c>
      <c r="M424" s="312">
        <f t="shared" si="90"/>
        <v>0.4</v>
      </c>
      <c r="Q424"/>
    </row>
    <row r="425" spans="1:17" s="296" customFormat="1" ht="17.55" hidden="1" customHeight="1">
      <c r="A425" s="308"/>
      <c r="C425" s="429" t="str">
        <f t="shared" si="85"/>
        <v>H</v>
      </c>
      <c r="D425" s="130" t="str">
        <f t="shared" si="88"/>
        <v>G_Host</v>
      </c>
      <c r="E425" s="129" t="str">
        <f t="shared" ref="E425:E434" si="91">E355</f>
        <v>SFC</v>
      </c>
      <c r="F425" s="311">
        <f t="shared" si="90"/>
        <v>0</v>
      </c>
      <c r="G425" s="311">
        <f t="shared" si="90"/>
        <v>0</v>
      </c>
      <c r="H425" s="311">
        <f t="shared" si="90"/>
        <v>0</v>
      </c>
      <c r="I425" s="311">
        <f t="shared" si="90"/>
        <v>0</v>
      </c>
      <c r="J425" s="311">
        <f t="shared" si="90"/>
        <v>0</v>
      </c>
      <c r="K425" s="311">
        <f t="shared" si="90"/>
        <v>0</v>
      </c>
      <c r="L425" s="311">
        <f t="shared" si="90"/>
        <v>0</v>
      </c>
      <c r="M425" s="312">
        <f t="shared" si="90"/>
        <v>0</v>
      </c>
      <c r="Q425"/>
    </row>
    <row r="426" spans="1:17" s="296" customFormat="1" ht="17.55" hidden="1" customHeight="1">
      <c r="A426" s="308"/>
      <c r="C426" s="429" t="str">
        <f t="shared" si="85"/>
        <v>H</v>
      </c>
      <c r="D426" s="130" t="str">
        <f t="shared" si="88"/>
        <v>G_Host</v>
      </c>
      <c r="E426" s="129" t="str">
        <f t="shared" si="91"/>
        <v>SK JNC</v>
      </c>
      <c r="F426" s="311">
        <f t="shared" ref="F426:M435" si="92">SUMIFS(Share, Y, F$15, Config, $E$4, P, $E$8, LType, $D426, MSup, $E426)</f>
        <v>0</v>
      </c>
      <c r="G426" s="311">
        <f t="shared" si="92"/>
        <v>0</v>
      </c>
      <c r="H426" s="311">
        <f t="shared" si="92"/>
        <v>0</v>
      </c>
      <c r="I426" s="311">
        <f t="shared" si="92"/>
        <v>0</v>
      </c>
      <c r="J426" s="311">
        <f t="shared" si="92"/>
        <v>0</v>
      </c>
      <c r="K426" s="311">
        <f t="shared" si="92"/>
        <v>0</v>
      </c>
      <c r="L426" s="311">
        <f t="shared" si="92"/>
        <v>0</v>
      </c>
      <c r="M426" s="312">
        <f t="shared" si="92"/>
        <v>0</v>
      </c>
      <c r="Q426"/>
    </row>
    <row r="427" spans="1:17" s="296" customFormat="1" ht="17.55" hidden="1" customHeight="1">
      <c r="A427" s="308"/>
      <c r="C427" s="429" t="str">
        <f t="shared" si="85"/>
        <v>H</v>
      </c>
      <c r="D427" s="130" t="str">
        <f t="shared" si="88"/>
        <v>G_Host</v>
      </c>
      <c r="E427" s="129" t="str">
        <f t="shared" si="91"/>
        <v>Solus AM</v>
      </c>
      <c r="F427" s="311">
        <f t="shared" si="92"/>
        <v>0</v>
      </c>
      <c r="G427" s="311">
        <f t="shared" si="92"/>
        <v>0</v>
      </c>
      <c r="H427" s="311">
        <f t="shared" si="92"/>
        <v>0</v>
      </c>
      <c r="I427" s="311">
        <f t="shared" si="92"/>
        <v>0</v>
      </c>
      <c r="J427" s="311">
        <f t="shared" si="92"/>
        <v>0</v>
      </c>
      <c r="K427" s="311">
        <f t="shared" si="92"/>
        <v>0</v>
      </c>
      <c r="L427" s="311">
        <f t="shared" si="92"/>
        <v>0</v>
      </c>
      <c r="M427" s="312">
        <f t="shared" si="92"/>
        <v>0</v>
      </c>
      <c r="Q427"/>
    </row>
    <row r="428" spans="1:17" s="296" customFormat="1" ht="17.55" hidden="1" customHeight="1">
      <c r="A428" s="308"/>
      <c r="C428" s="429" t="str">
        <f t="shared" si="85"/>
        <v>H</v>
      </c>
      <c r="D428" s="130" t="str">
        <f t="shared" si="88"/>
        <v>G_Host</v>
      </c>
      <c r="E428" s="129">
        <f t="shared" si="91"/>
        <v>0</v>
      </c>
      <c r="F428" s="311">
        <f t="shared" si="92"/>
        <v>0</v>
      </c>
      <c r="G428" s="311">
        <f t="shared" si="92"/>
        <v>0</v>
      </c>
      <c r="H428" s="311">
        <f t="shared" si="92"/>
        <v>0</v>
      </c>
      <c r="I428" s="311">
        <f t="shared" si="92"/>
        <v>0</v>
      </c>
      <c r="J428" s="311">
        <f t="shared" si="92"/>
        <v>0</v>
      </c>
      <c r="K428" s="311">
        <f t="shared" si="92"/>
        <v>0</v>
      </c>
      <c r="L428" s="311">
        <f t="shared" si="92"/>
        <v>0</v>
      </c>
      <c r="M428" s="312">
        <f t="shared" si="92"/>
        <v>0</v>
      </c>
      <c r="Q428"/>
    </row>
    <row r="429" spans="1:17" s="296" customFormat="1" ht="17.55" hidden="1" customHeight="1">
      <c r="A429" s="308"/>
      <c r="C429" s="429" t="str">
        <f t="shared" si="85"/>
        <v>H</v>
      </c>
      <c r="D429" s="130" t="str">
        <f t="shared" si="88"/>
        <v>G_Host</v>
      </c>
      <c r="E429" s="129">
        <f t="shared" si="91"/>
        <v>0</v>
      </c>
      <c r="F429" s="311">
        <f t="shared" si="92"/>
        <v>0</v>
      </c>
      <c r="G429" s="311">
        <f t="shared" si="92"/>
        <v>0</v>
      </c>
      <c r="H429" s="311">
        <f t="shared" si="92"/>
        <v>0</v>
      </c>
      <c r="I429" s="311">
        <f t="shared" si="92"/>
        <v>0</v>
      </c>
      <c r="J429" s="311">
        <f t="shared" si="92"/>
        <v>0</v>
      </c>
      <c r="K429" s="311">
        <f t="shared" si="92"/>
        <v>0</v>
      </c>
      <c r="L429" s="311">
        <f t="shared" si="92"/>
        <v>0</v>
      </c>
      <c r="M429" s="312">
        <f t="shared" si="92"/>
        <v>0</v>
      </c>
      <c r="Q429"/>
    </row>
    <row r="430" spans="1:17" s="296" customFormat="1" ht="17.55" hidden="1" customHeight="1">
      <c r="A430" s="308"/>
      <c r="C430" s="429" t="str">
        <f t="shared" si="85"/>
        <v>H</v>
      </c>
      <c r="D430" s="130" t="str">
        <f t="shared" si="88"/>
        <v>G_Host</v>
      </c>
      <c r="E430" s="129">
        <f t="shared" si="91"/>
        <v>0</v>
      </c>
      <c r="F430" s="311">
        <f t="shared" si="92"/>
        <v>0</v>
      </c>
      <c r="G430" s="311">
        <f t="shared" si="92"/>
        <v>0</v>
      </c>
      <c r="H430" s="311">
        <f t="shared" si="92"/>
        <v>0</v>
      </c>
      <c r="I430" s="311">
        <f t="shared" si="92"/>
        <v>0</v>
      </c>
      <c r="J430" s="311">
        <f t="shared" si="92"/>
        <v>0</v>
      </c>
      <c r="K430" s="311">
        <f t="shared" si="92"/>
        <v>0</v>
      </c>
      <c r="L430" s="311">
        <f t="shared" si="92"/>
        <v>0</v>
      </c>
      <c r="M430" s="312">
        <f t="shared" si="92"/>
        <v>0</v>
      </c>
      <c r="Q430"/>
    </row>
    <row r="431" spans="1:17" s="296" customFormat="1" ht="17.55" hidden="1" customHeight="1">
      <c r="A431" s="308"/>
      <c r="C431" s="429" t="str">
        <f t="shared" si="85"/>
        <v>H</v>
      </c>
      <c r="D431" s="130" t="str">
        <f t="shared" si="88"/>
        <v>G_Host</v>
      </c>
      <c r="E431" s="129">
        <f t="shared" si="91"/>
        <v>0</v>
      </c>
      <c r="F431" s="311">
        <f t="shared" si="92"/>
        <v>0</v>
      </c>
      <c r="G431" s="311">
        <f t="shared" si="92"/>
        <v>0</v>
      </c>
      <c r="H431" s="311">
        <f t="shared" si="92"/>
        <v>0</v>
      </c>
      <c r="I431" s="311">
        <f t="shared" si="92"/>
        <v>0</v>
      </c>
      <c r="J431" s="311">
        <f t="shared" si="92"/>
        <v>0</v>
      </c>
      <c r="K431" s="311">
        <f t="shared" si="92"/>
        <v>0</v>
      </c>
      <c r="L431" s="311">
        <f t="shared" si="92"/>
        <v>0</v>
      </c>
      <c r="M431" s="312">
        <f t="shared" si="92"/>
        <v>0</v>
      </c>
      <c r="Q431"/>
    </row>
    <row r="432" spans="1:17" s="296" customFormat="1" ht="17.55" hidden="1" customHeight="1">
      <c r="A432" s="308"/>
      <c r="C432" s="429" t="str">
        <f t="shared" si="85"/>
        <v>H</v>
      </c>
      <c r="D432" s="130" t="str">
        <f t="shared" si="88"/>
        <v>G_Host</v>
      </c>
      <c r="E432" s="129">
        <f t="shared" si="91"/>
        <v>0</v>
      </c>
      <c r="F432" s="311">
        <f t="shared" si="92"/>
        <v>0</v>
      </c>
      <c r="G432" s="311">
        <f t="shared" si="92"/>
        <v>0</v>
      </c>
      <c r="H432" s="311">
        <f t="shared" si="92"/>
        <v>0</v>
      </c>
      <c r="I432" s="311">
        <f t="shared" si="92"/>
        <v>0</v>
      </c>
      <c r="J432" s="311">
        <f t="shared" si="92"/>
        <v>0</v>
      </c>
      <c r="K432" s="311">
        <f t="shared" si="92"/>
        <v>0</v>
      </c>
      <c r="L432" s="311">
        <f t="shared" si="92"/>
        <v>0</v>
      </c>
      <c r="M432" s="312">
        <f t="shared" si="92"/>
        <v>0</v>
      </c>
      <c r="Q432"/>
    </row>
    <row r="433" spans="1:17" s="296" customFormat="1" ht="17.55" hidden="1" customHeight="1">
      <c r="A433" s="308"/>
      <c r="C433" s="429" t="str">
        <f t="shared" si="85"/>
        <v>H</v>
      </c>
      <c r="D433" s="130" t="str">
        <f t="shared" si="88"/>
        <v>G_Host</v>
      </c>
      <c r="E433" s="129">
        <f t="shared" si="91"/>
        <v>0</v>
      </c>
      <c r="F433" s="311">
        <f t="shared" si="92"/>
        <v>0</v>
      </c>
      <c r="G433" s="311">
        <f t="shared" si="92"/>
        <v>0</v>
      </c>
      <c r="H433" s="311">
        <f t="shared" si="92"/>
        <v>0</v>
      </c>
      <c r="I433" s="311">
        <f t="shared" si="92"/>
        <v>0</v>
      </c>
      <c r="J433" s="311">
        <f t="shared" si="92"/>
        <v>0</v>
      </c>
      <c r="K433" s="311">
        <f t="shared" si="92"/>
        <v>0</v>
      </c>
      <c r="L433" s="311">
        <f t="shared" si="92"/>
        <v>0</v>
      </c>
      <c r="M433" s="312">
        <f t="shared" si="92"/>
        <v>0</v>
      </c>
      <c r="Q433"/>
    </row>
    <row r="434" spans="1:17" s="296" customFormat="1" ht="17.55" hidden="1" customHeight="1">
      <c r="A434" s="308"/>
      <c r="C434" s="429" t="str">
        <f t="shared" si="85"/>
        <v>H</v>
      </c>
      <c r="D434" s="130" t="str">
        <f t="shared" si="88"/>
        <v>G_Host</v>
      </c>
      <c r="E434" s="129">
        <f t="shared" si="91"/>
        <v>0</v>
      </c>
      <c r="F434" s="311">
        <f t="shared" si="92"/>
        <v>0</v>
      </c>
      <c r="G434" s="311">
        <f t="shared" si="92"/>
        <v>0</v>
      </c>
      <c r="H434" s="311">
        <f t="shared" si="92"/>
        <v>0</v>
      </c>
      <c r="I434" s="311">
        <f t="shared" si="92"/>
        <v>0</v>
      </c>
      <c r="J434" s="311">
        <f t="shared" si="92"/>
        <v>0</v>
      </c>
      <c r="K434" s="311">
        <f t="shared" si="92"/>
        <v>0</v>
      </c>
      <c r="L434" s="311">
        <f t="shared" si="92"/>
        <v>0</v>
      </c>
      <c r="M434" s="312">
        <f t="shared" si="92"/>
        <v>0</v>
      </c>
      <c r="Q434"/>
    </row>
    <row r="435" spans="1:17" s="296" customFormat="1" ht="17.55" hidden="1" customHeight="1">
      <c r="A435" s="308"/>
      <c r="C435" s="429" t="str">
        <f t="shared" si="85"/>
        <v>H</v>
      </c>
      <c r="D435" s="130" t="str">
        <f>$D424</f>
        <v>G_Host</v>
      </c>
      <c r="E435" s="129" t="str">
        <f t="shared" ref="E435" si="93">E50</f>
        <v>Unknown</v>
      </c>
      <c r="F435" s="311">
        <f t="shared" si="92"/>
        <v>0</v>
      </c>
      <c r="G435" s="311">
        <f t="shared" si="92"/>
        <v>0</v>
      </c>
      <c r="H435" s="311">
        <f t="shared" si="92"/>
        <v>0</v>
      </c>
      <c r="I435" s="311">
        <f t="shared" si="92"/>
        <v>0</v>
      </c>
      <c r="J435" s="311">
        <f t="shared" si="92"/>
        <v>0</v>
      </c>
      <c r="K435" s="311">
        <f t="shared" si="92"/>
        <v>0</v>
      </c>
      <c r="L435" s="311">
        <f t="shared" si="92"/>
        <v>0</v>
      </c>
      <c r="M435" s="312">
        <f t="shared" si="92"/>
        <v>0</v>
      </c>
      <c r="Q435"/>
    </row>
    <row r="436" spans="1:17" s="296" customFormat="1" ht="17.55" hidden="1" customHeight="1">
      <c r="A436" s="308"/>
      <c r="C436" s="429" t="str">
        <f t="shared" si="85"/>
        <v>H</v>
      </c>
      <c r="D436" s="130" t="str">
        <f>Parameter!G74</f>
        <v>G_Prime</v>
      </c>
      <c r="E436" s="129" t="str">
        <f t="shared" ref="E436:E459" si="94">E16</f>
        <v>Aglaia Tech</v>
      </c>
      <c r="F436" s="311">
        <f t="shared" ref="F436:M445" si="95">SUMIFS(Share, Y, F$15, Config, $E$4, P, $E$8, LType, $D436, MSup, $E436)</f>
        <v>0</v>
      </c>
      <c r="G436" s="311">
        <f t="shared" si="95"/>
        <v>0</v>
      </c>
      <c r="H436" s="311">
        <f t="shared" si="95"/>
        <v>0</v>
      </c>
      <c r="I436" s="311">
        <f t="shared" si="95"/>
        <v>0</v>
      </c>
      <c r="J436" s="311">
        <f t="shared" si="95"/>
        <v>0</v>
      </c>
      <c r="K436" s="311">
        <f t="shared" si="95"/>
        <v>0</v>
      </c>
      <c r="L436" s="311">
        <f t="shared" si="95"/>
        <v>0</v>
      </c>
      <c r="M436" s="312">
        <f t="shared" si="95"/>
        <v>0</v>
      </c>
      <c r="Q436"/>
    </row>
    <row r="437" spans="1:17" s="296" customFormat="1" ht="17.55" hidden="1" customHeight="1">
      <c r="A437" s="308"/>
      <c r="C437" s="429" t="str">
        <f t="shared" si="85"/>
        <v>H</v>
      </c>
      <c r="D437" s="130" t="str">
        <f t="shared" ref="D437:D469" si="96">$D436</f>
        <v>G_Prime</v>
      </c>
      <c r="E437" s="129" t="str">
        <f t="shared" si="94"/>
        <v>Bayer</v>
      </c>
      <c r="F437" s="311">
        <f t="shared" si="95"/>
        <v>0</v>
      </c>
      <c r="G437" s="311">
        <f t="shared" si="95"/>
        <v>0</v>
      </c>
      <c r="H437" s="311">
        <f t="shared" si="95"/>
        <v>0</v>
      </c>
      <c r="I437" s="311">
        <f t="shared" si="95"/>
        <v>0</v>
      </c>
      <c r="J437" s="311">
        <f t="shared" si="95"/>
        <v>0</v>
      </c>
      <c r="K437" s="311">
        <f t="shared" si="95"/>
        <v>0</v>
      </c>
      <c r="L437" s="311">
        <f t="shared" si="95"/>
        <v>0</v>
      </c>
      <c r="M437" s="312">
        <f t="shared" si="95"/>
        <v>0</v>
      </c>
      <c r="Q437"/>
    </row>
    <row r="438" spans="1:17" s="296" customFormat="1" ht="17.55" hidden="1" customHeight="1">
      <c r="A438" s="308"/>
      <c r="C438" s="429" t="str">
        <f t="shared" si="85"/>
        <v>H</v>
      </c>
      <c r="D438" s="130" t="str">
        <f t="shared" si="96"/>
        <v>G_Prime</v>
      </c>
      <c r="E438" s="129" t="str">
        <f t="shared" si="94"/>
        <v>Comet</v>
      </c>
      <c r="F438" s="311">
        <f t="shared" si="95"/>
        <v>0</v>
      </c>
      <c r="G438" s="311">
        <f t="shared" si="95"/>
        <v>0</v>
      </c>
      <c r="H438" s="311">
        <f t="shared" si="95"/>
        <v>0</v>
      </c>
      <c r="I438" s="311">
        <f t="shared" si="95"/>
        <v>0</v>
      </c>
      <c r="J438" s="311">
        <f t="shared" si="95"/>
        <v>0</v>
      </c>
      <c r="K438" s="311">
        <f t="shared" si="95"/>
        <v>0</v>
      </c>
      <c r="L438" s="311">
        <f t="shared" si="95"/>
        <v>0</v>
      </c>
      <c r="M438" s="312">
        <f t="shared" si="95"/>
        <v>0</v>
      </c>
      <c r="Q438"/>
    </row>
    <row r="439" spans="1:17" s="296" customFormat="1" ht="17.55" hidden="1" customHeight="1">
      <c r="A439" s="308"/>
      <c r="C439" s="429" t="str">
        <f t="shared" si="85"/>
        <v>H</v>
      </c>
      <c r="D439" s="130" t="str">
        <f t="shared" si="96"/>
        <v>G_Prime</v>
      </c>
      <c r="E439" s="129" t="str">
        <f t="shared" si="94"/>
        <v>Dongjin Semichem</v>
      </c>
      <c r="F439" s="311">
        <f t="shared" si="95"/>
        <v>0</v>
      </c>
      <c r="G439" s="311">
        <f t="shared" si="95"/>
        <v>0</v>
      </c>
      <c r="H439" s="311">
        <f t="shared" si="95"/>
        <v>0</v>
      </c>
      <c r="I439" s="311">
        <f t="shared" si="95"/>
        <v>0</v>
      </c>
      <c r="J439" s="311">
        <f t="shared" si="95"/>
        <v>0</v>
      </c>
      <c r="K439" s="311">
        <f t="shared" si="95"/>
        <v>0</v>
      </c>
      <c r="L439" s="311">
        <f t="shared" si="95"/>
        <v>0</v>
      </c>
      <c r="M439" s="312">
        <f t="shared" si="95"/>
        <v>0</v>
      </c>
      <c r="Q439"/>
    </row>
    <row r="440" spans="1:17" s="296" customFormat="1" ht="17.55" hidden="1" customHeight="1">
      <c r="A440" s="308"/>
      <c r="C440" s="429" t="str">
        <f t="shared" si="85"/>
        <v>H</v>
      </c>
      <c r="D440" s="130" t="str">
        <f t="shared" si="96"/>
        <v>G_Prime</v>
      </c>
      <c r="E440" s="129" t="str">
        <f t="shared" si="94"/>
        <v>Duksan Neolux</v>
      </c>
      <c r="F440" s="311">
        <f t="shared" si="95"/>
        <v>0</v>
      </c>
      <c r="G440" s="311">
        <f t="shared" si="95"/>
        <v>0</v>
      </c>
      <c r="H440" s="311">
        <f t="shared" si="95"/>
        <v>0</v>
      </c>
      <c r="I440" s="311">
        <f t="shared" si="95"/>
        <v>0</v>
      </c>
      <c r="J440" s="311">
        <f t="shared" si="95"/>
        <v>0</v>
      </c>
      <c r="K440" s="311">
        <f t="shared" si="95"/>
        <v>0</v>
      </c>
      <c r="L440" s="311">
        <f t="shared" si="95"/>
        <v>0</v>
      </c>
      <c r="M440" s="312">
        <f t="shared" si="95"/>
        <v>0</v>
      </c>
      <c r="Q440"/>
    </row>
    <row r="441" spans="1:17" s="296" customFormat="1" ht="17.55" hidden="1" customHeight="1">
      <c r="A441" s="308"/>
      <c r="C441" s="429" t="str">
        <f t="shared" si="85"/>
        <v>H</v>
      </c>
      <c r="D441" s="130" t="str">
        <f t="shared" si="96"/>
        <v>G_Prime</v>
      </c>
      <c r="E441" s="129" t="str">
        <f t="shared" si="94"/>
        <v>DuPont</v>
      </c>
      <c r="F441" s="311">
        <f t="shared" si="95"/>
        <v>0</v>
      </c>
      <c r="G441" s="311">
        <f t="shared" si="95"/>
        <v>0</v>
      </c>
      <c r="H441" s="311">
        <f t="shared" si="95"/>
        <v>0</v>
      </c>
      <c r="I441" s="311">
        <f t="shared" si="95"/>
        <v>0</v>
      </c>
      <c r="J441" s="311">
        <f t="shared" si="95"/>
        <v>0</v>
      </c>
      <c r="K441" s="311">
        <f t="shared" si="95"/>
        <v>0</v>
      </c>
      <c r="L441" s="311">
        <f t="shared" si="95"/>
        <v>0</v>
      </c>
      <c r="M441" s="312">
        <f t="shared" si="95"/>
        <v>0</v>
      </c>
      <c r="Q441"/>
    </row>
    <row r="442" spans="1:17" s="296" customFormat="1" ht="17.55" hidden="1" customHeight="1">
      <c r="A442" s="308"/>
      <c r="C442" s="429" t="str">
        <f t="shared" si="85"/>
        <v>H</v>
      </c>
      <c r="D442" s="130" t="str">
        <f t="shared" si="96"/>
        <v>G_Prime</v>
      </c>
      <c r="E442" s="129" t="str">
        <f t="shared" si="94"/>
        <v>EMT</v>
      </c>
      <c r="F442" s="311">
        <f t="shared" si="95"/>
        <v>0</v>
      </c>
      <c r="G442" s="311">
        <f t="shared" si="95"/>
        <v>0</v>
      </c>
      <c r="H442" s="311">
        <f t="shared" si="95"/>
        <v>0</v>
      </c>
      <c r="I442" s="311">
        <f t="shared" si="95"/>
        <v>0</v>
      </c>
      <c r="J442" s="311">
        <f t="shared" si="95"/>
        <v>0</v>
      </c>
      <c r="K442" s="311">
        <f t="shared" si="95"/>
        <v>0</v>
      </c>
      <c r="L442" s="311">
        <f t="shared" si="95"/>
        <v>0</v>
      </c>
      <c r="M442" s="312">
        <f t="shared" si="95"/>
        <v>0</v>
      </c>
      <c r="Q442"/>
    </row>
    <row r="443" spans="1:17" s="296" customFormat="1" ht="17.55" hidden="1" customHeight="1">
      <c r="A443" s="308"/>
      <c r="C443" s="429" t="str">
        <f t="shared" si="85"/>
        <v>H</v>
      </c>
      <c r="D443" s="130" t="str">
        <f t="shared" si="96"/>
        <v>G_Prime</v>
      </c>
      <c r="E443" s="129" t="str">
        <f t="shared" si="94"/>
        <v>Hodogaya</v>
      </c>
      <c r="F443" s="311">
        <f t="shared" si="95"/>
        <v>0</v>
      </c>
      <c r="G443" s="311">
        <f t="shared" si="95"/>
        <v>0</v>
      </c>
      <c r="H443" s="311">
        <f t="shared" si="95"/>
        <v>0</v>
      </c>
      <c r="I443" s="311">
        <f t="shared" si="95"/>
        <v>0</v>
      </c>
      <c r="J443" s="311">
        <f t="shared" si="95"/>
        <v>0</v>
      </c>
      <c r="K443" s="311">
        <f t="shared" si="95"/>
        <v>0</v>
      </c>
      <c r="L443" s="311">
        <f t="shared" si="95"/>
        <v>0</v>
      </c>
      <c r="M443" s="312">
        <f t="shared" si="95"/>
        <v>0</v>
      </c>
      <c r="Q443"/>
    </row>
    <row r="444" spans="1:17" s="296" customFormat="1" ht="17.55" hidden="1" customHeight="1">
      <c r="A444" s="308"/>
      <c r="C444" s="429" t="str">
        <f t="shared" si="85"/>
        <v>H</v>
      </c>
      <c r="D444" s="130" t="str">
        <f t="shared" si="96"/>
        <v>G_Prime</v>
      </c>
      <c r="E444" s="129" t="str">
        <f t="shared" si="94"/>
        <v>Hyperion</v>
      </c>
      <c r="F444" s="311">
        <f t="shared" si="95"/>
        <v>0</v>
      </c>
      <c r="G444" s="311">
        <f t="shared" si="95"/>
        <v>0</v>
      </c>
      <c r="H444" s="311">
        <f t="shared" si="95"/>
        <v>0</v>
      </c>
      <c r="I444" s="311">
        <f t="shared" si="95"/>
        <v>0</v>
      </c>
      <c r="J444" s="311">
        <f t="shared" si="95"/>
        <v>0</v>
      </c>
      <c r="K444" s="311">
        <f t="shared" si="95"/>
        <v>0</v>
      </c>
      <c r="L444" s="311">
        <f t="shared" si="95"/>
        <v>0</v>
      </c>
      <c r="M444" s="312">
        <f t="shared" si="95"/>
        <v>0</v>
      </c>
      <c r="Q444"/>
    </row>
    <row r="445" spans="1:17" s="296" customFormat="1" ht="17.55" hidden="1" customHeight="1">
      <c r="A445" s="308"/>
      <c r="C445" s="429" t="str">
        <f t="shared" si="85"/>
        <v>H</v>
      </c>
      <c r="D445" s="130" t="str">
        <f t="shared" si="96"/>
        <v>G_Prime</v>
      </c>
      <c r="E445" s="129" t="str">
        <f t="shared" si="94"/>
        <v>Idemitsu Kosan</v>
      </c>
      <c r="F445" s="311">
        <f t="shared" si="95"/>
        <v>0</v>
      </c>
      <c r="G445" s="311">
        <f t="shared" si="95"/>
        <v>0</v>
      </c>
      <c r="H445" s="311">
        <f t="shared" si="95"/>
        <v>0</v>
      </c>
      <c r="I445" s="311">
        <f t="shared" si="95"/>
        <v>0</v>
      </c>
      <c r="J445" s="311">
        <f t="shared" si="95"/>
        <v>0</v>
      </c>
      <c r="K445" s="311">
        <f t="shared" si="95"/>
        <v>0</v>
      </c>
      <c r="L445" s="311">
        <f t="shared" si="95"/>
        <v>0</v>
      </c>
      <c r="M445" s="312">
        <f t="shared" si="95"/>
        <v>0</v>
      </c>
      <c r="Q445"/>
    </row>
    <row r="446" spans="1:17" s="296" customFormat="1" ht="17.55" customHeight="1">
      <c r="A446" s="308"/>
      <c r="C446" s="429" t="str">
        <f t="shared" si="85"/>
        <v/>
      </c>
      <c r="D446" s="130" t="str">
        <f t="shared" si="96"/>
        <v>G_Prime</v>
      </c>
      <c r="E446" s="129" t="str">
        <f t="shared" si="94"/>
        <v>Jilin OLED</v>
      </c>
      <c r="F446" s="311">
        <f t="shared" ref="F446:M455" si="97">SUMIFS(Share, Y, F$15, Config, $E$4, P, $E$8, LType, $D446, MSup, $E446)</f>
        <v>0</v>
      </c>
      <c r="G446" s="311">
        <f t="shared" si="97"/>
        <v>0</v>
      </c>
      <c r="H446" s="311">
        <f t="shared" si="97"/>
        <v>0.2</v>
      </c>
      <c r="I446" s="311">
        <f t="shared" si="97"/>
        <v>0.5</v>
      </c>
      <c r="J446" s="311">
        <f t="shared" si="97"/>
        <v>0.6</v>
      </c>
      <c r="K446" s="311">
        <f t="shared" si="97"/>
        <v>0.7</v>
      </c>
      <c r="L446" s="311">
        <f t="shared" si="97"/>
        <v>0.7</v>
      </c>
      <c r="M446" s="312">
        <f t="shared" si="97"/>
        <v>0.8</v>
      </c>
      <c r="Q446"/>
    </row>
    <row r="447" spans="1:17" s="296" customFormat="1" ht="17.55" hidden="1" customHeight="1">
      <c r="A447" s="308"/>
      <c r="C447" s="429" t="str">
        <f t="shared" si="85"/>
        <v>H</v>
      </c>
      <c r="D447" s="130" t="str">
        <f t="shared" si="96"/>
        <v>G_Prime</v>
      </c>
      <c r="E447" s="129" t="str">
        <f t="shared" si="94"/>
        <v>Jinwoong</v>
      </c>
      <c r="F447" s="311">
        <f t="shared" si="97"/>
        <v>0</v>
      </c>
      <c r="G447" s="311">
        <f t="shared" si="97"/>
        <v>0</v>
      </c>
      <c r="H447" s="311">
        <f t="shared" si="97"/>
        <v>0</v>
      </c>
      <c r="I447" s="311">
        <f t="shared" si="97"/>
        <v>0</v>
      </c>
      <c r="J447" s="311">
        <f t="shared" si="97"/>
        <v>0</v>
      </c>
      <c r="K447" s="311">
        <f t="shared" si="97"/>
        <v>0</v>
      </c>
      <c r="L447" s="311">
        <f t="shared" si="97"/>
        <v>0</v>
      </c>
      <c r="M447" s="312">
        <f t="shared" si="97"/>
        <v>0</v>
      </c>
      <c r="Q447"/>
    </row>
    <row r="448" spans="1:17" s="296" customFormat="1" ht="17.55" hidden="1" customHeight="1">
      <c r="A448" s="308"/>
      <c r="C448" s="429" t="str">
        <f t="shared" si="85"/>
        <v>H</v>
      </c>
      <c r="D448" s="130" t="str">
        <f t="shared" si="96"/>
        <v>G_Prime</v>
      </c>
      <c r="E448" s="129" t="str">
        <f t="shared" si="94"/>
        <v>LG Chem</v>
      </c>
      <c r="F448" s="311">
        <f t="shared" si="97"/>
        <v>0</v>
      </c>
      <c r="G448" s="311">
        <f t="shared" si="97"/>
        <v>0</v>
      </c>
      <c r="H448" s="311">
        <f t="shared" si="97"/>
        <v>0</v>
      </c>
      <c r="I448" s="311">
        <f t="shared" si="97"/>
        <v>0</v>
      </c>
      <c r="J448" s="311">
        <f t="shared" si="97"/>
        <v>0</v>
      </c>
      <c r="K448" s="311">
        <f t="shared" si="97"/>
        <v>0</v>
      </c>
      <c r="L448" s="311">
        <f t="shared" si="97"/>
        <v>0</v>
      </c>
      <c r="M448" s="312">
        <f t="shared" si="97"/>
        <v>0</v>
      </c>
      <c r="Q448"/>
    </row>
    <row r="449" spans="1:17" s="296" customFormat="1" ht="17.55" hidden="1" customHeight="1">
      <c r="A449" s="308"/>
      <c r="C449" s="429" t="str">
        <f t="shared" si="85"/>
        <v>H</v>
      </c>
      <c r="D449" s="130" t="str">
        <f t="shared" si="96"/>
        <v>G_Prime</v>
      </c>
      <c r="E449" s="129" t="str">
        <f t="shared" si="94"/>
        <v>LT Materials</v>
      </c>
      <c r="F449" s="311">
        <f t="shared" si="97"/>
        <v>0</v>
      </c>
      <c r="G449" s="311">
        <f t="shared" si="97"/>
        <v>0</v>
      </c>
      <c r="H449" s="311">
        <f t="shared" si="97"/>
        <v>0</v>
      </c>
      <c r="I449" s="311">
        <f t="shared" si="97"/>
        <v>0</v>
      </c>
      <c r="J449" s="311">
        <f t="shared" si="97"/>
        <v>0</v>
      </c>
      <c r="K449" s="311">
        <f t="shared" si="97"/>
        <v>0</v>
      </c>
      <c r="L449" s="311">
        <f t="shared" si="97"/>
        <v>0</v>
      </c>
      <c r="M449" s="312">
        <f t="shared" si="97"/>
        <v>0</v>
      </c>
      <c r="Q449"/>
    </row>
    <row r="450" spans="1:17" s="296" customFormat="1" ht="17.55" hidden="1" customHeight="1">
      <c r="A450" s="308"/>
      <c r="C450" s="429" t="str">
        <f t="shared" si="85"/>
        <v>H</v>
      </c>
      <c r="D450" s="130" t="str">
        <f t="shared" si="96"/>
        <v>G_Prime</v>
      </c>
      <c r="E450" s="129" t="str">
        <f t="shared" si="94"/>
        <v>LT Metal</v>
      </c>
      <c r="F450" s="311">
        <f t="shared" si="97"/>
        <v>0</v>
      </c>
      <c r="G450" s="311">
        <f t="shared" si="97"/>
        <v>0</v>
      </c>
      <c r="H450" s="311">
        <f t="shared" si="97"/>
        <v>0</v>
      </c>
      <c r="I450" s="311">
        <f t="shared" si="97"/>
        <v>0</v>
      </c>
      <c r="J450" s="311">
        <f t="shared" si="97"/>
        <v>0</v>
      </c>
      <c r="K450" s="311">
        <f t="shared" si="97"/>
        <v>0</v>
      </c>
      <c r="L450" s="311">
        <f t="shared" si="97"/>
        <v>0</v>
      </c>
      <c r="M450" s="312">
        <f t="shared" si="97"/>
        <v>0</v>
      </c>
      <c r="Q450"/>
    </row>
    <row r="451" spans="1:17" s="296" customFormat="1" ht="17.55" hidden="1" customHeight="1">
      <c r="A451" s="308"/>
      <c r="C451" s="429" t="str">
        <f t="shared" si="85"/>
        <v>H</v>
      </c>
      <c r="D451" s="130" t="str">
        <f t="shared" si="96"/>
        <v>G_Prime</v>
      </c>
      <c r="E451" s="129" t="str">
        <f t="shared" si="94"/>
        <v>LTOM</v>
      </c>
      <c r="F451" s="311">
        <f t="shared" si="97"/>
        <v>0</v>
      </c>
      <c r="G451" s="311">
        <f t="shared" si="97"/>
        <v>0</v>
      </c>
      <c r="H451" s="311">
        <f t="shared" si="97"/>
        <v>0</v>
      </c>
      <c r="I451" s="311">
        <f t="shared" si="97"/>
        <v>0</v>
      </c>
      <c r="J451" s="311">
        <f t="shared" si="97"/>
        <v>0</v>
      </c>
      <c r="K451" s="311">
        <f t="shared" si="97"/>
        <v>0</v>
      </c>
      <c r="L451" s="311">
        <f t="shared" si="97"/>
        <v>0</v>
      </c>
      <c r="M451" s="312">
        <f t="shared" si="97"/>
        <v>0</v>
      </c>
      <c r="Q451"/>
    </row>
    <row r="452" spans="1:17" s="296" customFormat="1" ht="17.55" hidden="1" customHeight="1">
      <c r="A452" s="308"/>
      <c r="C452" s="429" t="str">
        <f t="shared" si="85"/>
        <v>H</v>
      </c>
      <c r="D452" s="130" t="str">
        <f t="shared" si="96"/>
        <v>G_Prime</v>
      </c>
      <c r="E452" s="129" t="str">
        <f t="shared" si="94"/>
        <v>Lumilan</v>
      </c>
      <c r="F452" s="311">
        <f t="shared" si="97"/>
        <v>0</v>
      </c>
      <c r="G452" s="311">
        <f t="shared" si="97"/>
        <v>0</v>
      </c>
      <c r="H452" s="311">
        <f t="shared" si="97"/>
        <v>0</v>
      </c>
      <c r="I452" s="311">
        <f t="shared" si="97"/>
        <v>0</v>
      </c>
      <c r="J452" s="311">
        <f t="shared" si="97"/>
        <v>0</v>
      </c>
      <c r="K452" s="311">
        <f t="shared" si="97"/>
        <v>0</v>
      </c>
      <c r="L452" s="311">
        <f t="shared" si="97"/>
        <v>0</v>
      </c>
      <c r="M452" s="312">
        <f t="shared" si="97"/>
        <v>0</v>
      </c>
      <c r="Q452"/>
    </row>
    <row r="453" spans="1:17" s="296" customFormat="1" ht="17.55" hidden="1" customHeight="1">
      <c r="A453" s="308"/>
      <c r="C453" s="429" t="str">
        <f t="shared" si="85"/>
        <v>H</v>
      </c>
      <c r="D453" s="130" t="str">
        <f t="shared" si="96"/>
        <v>G_Prime</v>
      </c>
      <c r="E453" s="129" t="str">
        <f t="shared" si="94"/>
        <v>Materion</v>
      </c>
      <c r="F453" s="311">
        <f t="shared" si="97"/>
        <v>0</v>
      </c>
      <c r="G453" s="311">
        <f t="shared" si="97"/>
        <v>0</v>
      </c>
      <c r="H453" s="311">
        <f t="shared" si="97"/>
        <v>0</v>
      </c>
      <c r="I453" s="311">
        <f t="shared" si="97"/>
        <v>0</v>
      </c>
      <c r="J453" s="311">
        <f t="shared" si="97"/>
        <v>0</v>
      </c>
      <c r="K453" s="311">
        <f t="shared" si="97"/>
        <v>0</v>
      </c>
      <c r="L453" s="311">
        <f t="shared" si="97"/>
        <v>0</v>
      </c>
      <c r="M453" s="312">
        <f t="shared" si="97"/>
        <v>0</v>
      </c>
      <c r="Q453"/>
    </row>
    <row r="454" spans="1:17" s="296" customFormat="1" ht="17.55" customHeight="1">
      <c r="A454" s="308"/>
      <c r="C454" s="429" t="str">
        <f t="shared" si="85"/>
        <v/>
      </c>
      <c r="D454" s="130" t="str">
        <f t="shared" si="96"/>
        <v>G_Prime</v>
      </c>
      <c r="E454" s="129" t="str">
        <f t="shared" si="94"/>
        <v>Merck</v>
      </c>
      <c r="F454" s="311">
        <f t="shared" si="97"/>
        <v>0.8</v>
      </c>
      <c r="G454" s="311">
        <f t="shared" si="97"/>
        <v>0.8</v>
      </c>
      <c r="H454" s="311">
        <f t="shared" si="97"/>
        <v>0.8</v>
      </c>
      <c r="I454" s="311">
        <f t="shared" si="97"/>
        <v>0.5</v>
      </c>
      <c r="J454" s="311">
        <f t="shared" si="97"/>
        <v>0.4</v>
      </c>
      <c r="K454" s="311">
        <f t="shared" si="97"/>
        <v>0.3</v>
      </c>
      <c r="L454" s="311">
        <f t="shared" si="97"/>
        <v>0.3</v>
      </c>
      <c r="M454" s="312">
        <f t="shared" si="97"/>
        <v>0.2</v>
      </c>
      <c r="Q454"/>
    </row>
    <row r="455" spans="1:17" s="296" customFormat="1" ht="17.55" hidden="1" customHeight="1">
      <c r="A455" s="308"/>
      <c r="C455" s="429" t="str">
        <f t="shared" si="85"/>
        <v>H</v>
      </c>
      <c r="D455" s="130" t="str">
        <f t="shared" si="96"/>
        <v>G_Prime</v>
      </c>
      <c r="E455" s="129" t="str">
        <f t="shared" si="94"/>
        <v>Nisso</v>
      </c>
      <c r="F455" s="311">
        <f t="shared" si="97"/>
        <v>0</v>
      </c>
      <c r="G455" s="311">
        <f t="shared" si="97"/>
        <v>0</v>
      </c>
      <c r="H455" s="311">
        <f t="shared" si="97"/>
        <v>0</v>
      </c>
      <c r="I455" s="311">
        <f t="shared" si="97"/>
        <v>0</v>
      </c>
      <c r="J455" s="311">
        <f t="shared" si="97"/>
        <v>0</v>
      </c>
      <c r="K455" s="311">
        <f t="shared" si="97"/>
        <v>0</v>
      </c>
      <c r="L455" s="311">
        <f t="shared" si="97"/>
        <v>0</v>
      </c>
      <c r="M455" s="312">
        <f t="shared" si="97"/>
        <v>0</v>
      </c>
      <c r="Q455"/>
    </row>
    <row r="456" spans="1:17" s="296" customFormat="1" ht="17.55" hidden="1" customHeight="1">
      <c r="A456" s="308"/>
      <c r="C456" s="429" t="str">
        <f t="shared" si="85"/>
        <v>H</v>
      </c>
      <c r="D456" s="130" t="str">
        <f t="shared" si="96"/>
        <v>G_Prime</v>
      </c>
      <c r="E456" s="129" t="str">
        <f t="shared" si="94"/>
        <v>Novaled</v>
      </c>
      <c r="F456" s="311">
        <f t="shared" ref="F456:M465" si="98">SUMIFS(Share, Y, F$15, Config, $E$4, P, $E$8, LType, $D456, MSup, $E456)</f>
        <v>0</v>
      </c>
      <c r="G456" s="311">
        <f t="shared" si="98"/>
        <v>0</v>
      </c>
      <c r="H456" s="311">
        <f t="shared" si="98"/>
        <v>0</v>
      </c>
      <c r="I456" s="311">
        <f t="shared" si="98"/>
        <v>0</v>
      </c>
      <c r="J456" s="311">
        <f t="shared" si="98"/>
        <v>0</v>
      </c>
      <c r="K456" s="311">
        <f t="shared" si="98"/>
        <v>0</v>
      </c>
      <c r="L456" s="311">
        <f t="shared" si="98"/>
        <v>0</v>
      </c>
      <c r="M456" s="312">
        <f t="shared" si="98"/>
        <v>0</v>
      </c>
      <c r="Q456"/>
    </row>
    <row r="457" spans="1:17" s="296" customFormat="1" ht="17.55" hidden="1" customHeight="1">
      <c r="A457" s="308"/>
      <c r="C457" s="429" t="str">
        <f t="shared" si="85"/>
        <v>H</v>
      </c>
      <c r="D457" s="130" t="str">
        <f t="shared" si="96"/>
        <v>G_Prime</v>
      </c>
      <c r="E457" s="129" t="str">
        <f t="shared" si="94"/>
        <v>NSCC</v>
      </c>
      <c r="F457" s="311">
        <f t="shared" si="98"/>
        <v>0</v>
      </c>
      <c r="G457" s="311">
        <f t="shared" si="98"/>
        <v>0</v>
      </c>
      <c r="H457" s="311">
        <f t="shared" si="98"/>
        <v>0</v>
      </c>
      <c r="I457" s="311">
        <f t="shared" si="98"/>
        <v>0</v>
      </c>
      <c r="J457" s="311">
        <f t="shared" si="98"/>
        <v>0</v>
      </c>
      <c r="K457" s="311">
        <f t="shared" si="98"/>
        <v>0</v>
      </c>
      <c r="L457" s="311">
        <f t="shared" si="98"/>
        <v>0</v>
      </c>
      <c r="M457" s="312">
        <f t="shared" si="98"/>
        <v>0</v>
      </c>
      <c r="Q457"/>
    </row>
    <row r="458" spans="1:17" s="296" customFormat="1" ht="17.55" hidden="1" customHeight="1">
      <c r="A458" s="308"/>
      <c r="C458" s="429" t="str">
        <f t="shared" si="85"/>
        <v>H</v>
      </c>
      <c r="D458" s="130" t="str">
        <f t="shared" si="96"/>
        <v>G_Prime</v>
      </c>
      <c r="E458" s="129" t="str">
        <f t="shared" si="94"/>
        <v>P&amp;H Tech</v>
      </c>
      <c r="F458" s="311">
        <f t="shared" si="98"/>
        <v>0</v>
      </c>
      <c r="G458" s="311">
        <f t="shared" si="98"/>
        <v>0</v>
      </c>
      <c r="H458" s="311">
        <f t="shared" si="98"/>
        <v>0</v>
      </c>
      <c r="I458" s="311">
        <f t="shared" si="98"/>
        <v>0</v>
      </c>
      <c r="J458" s="311">
        <f t="shared" si="98"/>
        <v>0</v>
      </c>
      <c r="K458" s="311">
        <f t="shared" si="98"/>
        <v>0</v>
      </c>
      <c r="L458" s="311">
        <f t="shared" si="98"/>
        <v>0</v>
      </c>
      <c r="M458" s="312">
        <f t="shared" si="98"/>
        <v>0</v>
      </c>
      <c r="Q458"/>
    </row>
    <row r="459" spans="1:17" s="296" customFormat="1" ht="17.55" hidden="1" customHeight="1">
      <c r="A459" s="308"/>
      <c r="C459" s="429" t="str">
        <f t="shared" si="85"/>
        <v>H</v>
      </c>
      <c r="D459" s="130" t="str">
        <f t="shared" si="96"/>
        <v>G_Prime</v>
      </c>
      <c r="E459" s="129" t="str">
        <f t="shared" si="94"/>
        <v>Samsung SDI</v>
      </c>
      <c r="F459" s="311">
        <f t="shared" si="98"/>
        <v>0</v>
      </c>
      <c r="G459" s="311">
        <f t="shared" si="98"/>
        <v>0</v>
      </c>
      <c r="H459" s="311">
        <f t="shared" si="98"/>
        <v>0</v>
      </c>
      <c r="I459" s="311">
        <f t="shared" si="98"/>
        <v>0</v>
      </c>
      <c r="J459" s="311">
        <f t="shared" si="98"/>
        <v>0</v>
      </c>
      <c r="K459" s="311">
        <f t="shared" si="98"/>
        <v>0</v>
      </c>
      <c r="L459" s="311">
        <f t="shared" si="98"/>
        <v>0</v>
      </c>
      <c r="M459" s="312">
        <f t="shared" si="98"/>
        <v>0</v>
      </c>
      <c r="Q459"/>
    </row>
    <row r="460" spans="1:17" s="296" customFormat="1" ht="17.55" hidden="1" customHeight="1">
      <c r="A460" s="308"/>
      <c r="C460" s="429" t="str">
        <f t="shared" si="85"/>
        <v>H</v>
      </c>
      <c r="D460" s="130" t="str">
        <f t="shared" si="96"/>
        <v>G_Prime</v>
      </c>
      <c r="E460" s="129" t="str">
        <f t="shared" ref="E460:E469" si="99">E390</f>
        <v>SFC</v>
      </c>
      <c r="F460" s="311">
        <f t="shared" si="98"/>
        <v>0</v>
      </c>
      <c r="G460" s="311">
        <f t="shared" si="98"/>
        <v>0</v>
      </c>
      <c r="H460" s="311">
        <f t="shared" si="98"/>
        <v>0</v>
      </c>
      <c r="I460" s="311">
        <f t="shared" si="98"/>
        <v>0</v>
      </c>
      <c r="J460" s="311">
        <f t="shared" si="98"/>
        <v>0</v>
      </c>
      <c r="K460" s="311">
        <f t="shared" si="98"/>
        <v>0</v>
      </c>
      <c r="L460" s="311">
        <f t="shared" si="98"/>
        <v>0</v>
      </c>
      <c r="M460" s="312">
        <f t="shared" si="98"/>
        <v>0</v>
      </c>
      <c r="Q460"/>
    </row>
    <row r="461" spans="1:17" s="296" customFormat="1" ht="17.55" hidden="1" customHeight="1">
      <c r="A461" s="308"/>
      <c r="C461" s="429" t="str">
        <f t="shared" si="85"/>
        <v>H</v>
      </c>
      <c r="D461" s="130" t="str">
        <f t="shared" si="96"/>
        <v>G_Prime</v>
      </c>
      <c r="E461" s="129" t="str">
        <f t="shared" si="99"/>
        <v>SK JNC</v>
      </c>
      <c r="F461" s="311">
        <f t="shared" si="98"/>
        <v>0</v>
      </c>
      <c r="G461" s="311">
        <f t="shared" si="98"/>
        <v>0</v>
      </c>
      <c r="H461" s="311">
        <f t="shared" si="98"/>
        <v>0</v>
      </c>
      <c r="I461" s="311">
        <f t="shared" si="98"/>
        <v>0</v>
      </c>
      <c r="J461" s="311">
        <f t="shared" si="98"/>
        <v>0</v>
      </c>
      <c r="K461" s="311">
        <f t="shared" si="98"/>
        <v>0</v>
      </c>
      <c r="L461" s="311">
        <f t="shared" si="98"/>
        <v>0</v>
      </c>
      <c r="M461" s="312">
        <f t="shared" si="98"/>
        <v>0</v>
      </c>
      <c r="Q461"/>
    </row>
    <row r="462" spans="1:17" s="296" customFormat="1" ht="17.55" hidden="1" customHeight="1">
      <c r="A462" s="308"/>
      <c r="C462" s="429" t="str">
        <f t="shared" si="85"/>
        <v>H</v>
      </c>
      <c r="D462" s="130" t="str">
        <f t="shared" si="96"/>
        <v>G_Prime</v>
      </c>
      <c r="E462" s="129" t="str">
        <f t="shared" si="99"/>
        <v>Solus AM</v>
      </c>
      <c r="F462" s="311">
        <f t="shared" si="98"/>
        <v>0</v>
      </c>
      <c r="G462" s="311">
        <f t="shared" si="98"/>
        <v>0</v>
      </c>
      <c r="H462" s="311">
        <f t="shared" si="98"/>
        <v>0</v>
      </c>
      <c r="I462" s="311">
        <f t="shared" si="98"/>
        <v>0</v>
      </c>
      <c r="J462" s="311">
        <f t="shared" si="98"/>
        <v>0</v>
      </c>
      <c r="K462" s="311">
        <f t="shared" si="98"/>
        <v>0</v>
      </c>
      <c r="L462" s="311">
        <f t="shared" si="98"/>
        <v>0</v>
      </c>
      <c r="M462" s="312">
        <f t="shared" si="98"/>
        <v>0</v>
      </c>
      <c r="Q462"/>
    </row>
    <row r="463" spans="1:17" s="296" customFormat="1" ht="17.55" hidden="1" customHeight="1">
      <c r="A463" s="308"/>
      <c r="C463" s="429" t="str">
        <f t="shared" ref="C463:C526" si="100">IF(SUM(F463:J463)=0, "H", "")</f>
        <v>H</v>
      </c>
      <c r="D463" s="130" t="str">
        <f t="shared" si="96"/>
        <v>G_Prime</v>
      </c>
      <c r="E463" s="129">
        <f t="shared" si="99"/>
        <v>0</v>
      </c>
      <c r="F463" s="311">
        <f t="shared" si="98"/>
        <v>0</v>
      </c>
      <c r="G463" s="311">
        <f t="shared" si="98"/>
        <v>0</v>
      </c>
      <c r="H463" s="311">
        <f t="shared" si="98"/>
        <v>0</v>
      </c>
      <c r="I463" s="311">
        <f t="shared" si="98"/>
        <v>0</v>
      </c>
      <c r="J463" s="311">
        <f t="shared" si="98"/>
        <v>0</v>
      </c>
      <c r="K463" s="311">
        <f t="shared" si="98"/>
        <v>0</v>
      </c>
      <c r="L463" s="311">
        <f t="shared" si="98"/>
        <v>0</v>
      </c>
      <c r="M463" s="312">
        <f t="shared" si="98"/>
        <v>0</v>
      </c>
      <c r="Q463"/>
    </row>
    <row r="464" spans="1:17" s="296" customFormat="1" ht="17.55" hidden="1" customHeight="1">
      <c r="A464" s="308"/>
      <c r="C464" s="429" t="str">
        <f t="shared" si="100"/>
        <v>H</v>
      </c>
      <c r="D464" s="130" t="str">
        <f t="shared" si="96"/>
        <v>G_Prime</v>
      </c>
      <c r="E464" s="129">
        <f t="shared" si="99"/>
        <v>0</v>
      </c>
      <c r="F464" s="311">
        <f t="shared" si="98"/>
        <v>0</v>
      </c>
      <c r="G464" s="311">
        <f t="shared" si="98"/>
        <v>0</v>
      </c>
      <c r="H464" s="311">
        <f t="shared" si="98"/>
        <v>0</v>
      </c>
      <c r="I464" s="311">
        <f t="shared" si="98"/>
        <v>0</v>
      </c>
      <c r="J464" s="311">
        <f t="shared" si="98"/>
        <v>0</v>
      </c>
      <c r="K464" s="311">
        <f t="shared" si="98"/>
        <v>0</v>
      </c>
      <c r="L464" s="311">
        <f t="shared" si="98"/>
        <v>0</v>
      </c>
      <c r="M464" s="312">
        <f t="shared" si="98"/>
        <v>0</v>
      </c>
      <c r="Q464"/>
    </row>
    <row r="465" spans="1:17" s="296" customFormat="1" ht="17.55" hidden="1" customHeight="1">
      <c r="A465" s="308"/>
      <c r="C465" s="429" t="str">
        <f t="shared" si="100"/>
        <v>H</v>
      </c>
      <c r="D465" s="130" t="str">
        <f t="shared" si="96"/>
        <v>G_Prime</v>
      </c>
      <c r="E465" s="129">
        <f t="shared" si="99"/>
        <v>0</v>
      </c>
      <c r="F465" s="311">
        <f t="shared" si="98"/>
        <v>0</v>
      </c>
      <c r="G465" s="311">
        <f t="shared" si="98"/>
        <v>0</v>
      </c>
      <c r="H465" s="311">
        <f t="shared" si="98"/>
        <v>0</v>
      </c>
      <c r="I465" s="311">
        <f t="shared" si="98"/>
        <v>0</v>
      </c>
      <c r="J465" s="311">
        <f t="shared" si="98"/>
        <v>0</v>
      </c>
      <c r="K465" s="311">
        <f t="shared" si="98"/>
        <v>0</v>
      </c>
      <c r="L465" s="311">
        <f t="shared" si="98"/>
        <v>0</v>
      </c>
      <c r="M465" s="312">
        <f t="shared" si="98"/>
        <v>0</v>
      </c>
      <c r="Q465"/>
    </row>
    <row r="466" spans="1:17" s="296" customFormat="1" ht="17.55" hidden="1" customHeight="1">
      <c r="A466" s="308"/>
      <c r="C466" s="429" t="str">
        <f t="shared" si="100"/>
        <v>H</v>
      </c>
      <c r="D466" s="130" t="str">
        <f t="shared" si="96"/>
        <v>G_Prime</v>
      </c>
      <c r="E466" s="129">
        <f t="shared" si="99"/>
        <v>0</v>
      </c>
      <c r="F466" s="311">
        <f t="shared" ref="F466:M475" si="101">SUMIFS(Share, Y, F$15, Config, $E$4, P, $E$8, LType, $D466, MSup, $E466)</f>
        <v>0</v>
      </c>
      <c r="G466" s="311">
        <f t="shared" si="101"/>
        <v>0</v>
      </c>
      <c r="H466" s="311">
        <f t="shared" si="101"/>
        <v>0</v>
      </c>
      <c r="I466" s="311">
        <f t="shared" si="101"/>
        <v>0</v>
      </c>
      <c r="J466" s="311">
        <f t="shared" si="101"/>
        <v>0</v>
      </c>
      <c r="K466" s="311">
        <f t="shared" si="101"/>
        <v>0</v>
      </c>
      <c r="L466" s="311">
        <f t="shared" si="101"/>
        <v>0</v>
      </c>
      <c r="M466" s="312">
        <f t="shared" si="101"/>
        <v>0</v>
      </c>
      <c r="Q466"/>
    </row>
    <row r="467" spans="1:17" s="296" customFormat="1" ht="17.55" hidden="1" customHeight="1">
      <c r="A467" s="308"/>
      <c r="C467" s="429" t="str">
        <f t="shared" si="100"/>
        <v>H</v>
      </c>
      <c r="D467" s="130" t="str">
        <f t="shared" si="96"/>
        <v>G_Prime</v>
      </c>
      <c r="E467" s="129">
        <f t="shared" si="99"/>
        <v>0</v>
      </c>
      <c r="F467" s="311">
        <f t="shared" si="101"/>
        <v>0</v>
      </c>
      <c r="G467" s="311">
        <f t="shared" si="101"/>
        <v>0</v>
      </c>
      <c r="H467" s="311">
        <f t="shared" si="101"/>
        <v>0</v>
      </c>
      <c r="I467" s="311">
        <f t="shared" si="101"/>
        <v>0</v>
      </c>
      <c r="J467" s="311">
        <f t="shared" si="101"/>
        <v>0</v>
      </c>
      <c r="K467" s="311">
        <f t="shared" si="101"/>
        <v>0</v>
      </c>
      <c r="L467" s="311">
        <f t="shared" si="101"/>
        <v>0</v>
      </c>
      <c r="M467" s="312">
        <f t="shared" si="101"/>
        <v>0</v>
      </c>
      <c r="Q467"/>
    </row>
    <row r="468" spans="1:17" s="296" customFormat="1" ht="17.55" hidden="1" customHeight="1">
      <c r="A468" s="308"/>
      <c r="C468" s="429" t="str">
        <f t="shared" si="100"/>
        <v>H</v>
      </c>
      <c r="D468" s="130" t="str">
        <f t="shared" si="96"/>
        <v>G_Prime</v>
      </c>
      <c r="E468" s="129">
        <f t="shared" si="99"/>
        <v>0</v>
      </c>
      <c r="F468" s="311">
        <f t="shared" si="101"/>
        <v>0</v>
      </c>
      <c r="G468" s="311">
        <f t="shared" si="101"/>
        <v>0</v>
      </c>
      <c r="H468" s="311">
        <f t="shared" si="101"/>
        <v>0</v>
      </c>
      <c r="I468" s="311">
        <f t="shared" si="101"/>
        <v>0</v>
      </c>
      <c r="J468" s="311">
        <f t="shared" si="101"/>
        <v>0</v>
      </c>
      <c r="K468" s="311">
        <f t="shared" si="101"/>
        <v>0</v>
      </c>
      <c r="L468" s="311">
        <f t="shared" si="101"/>
        <v>0</v>
      </c>
      <c r="M468" s="312">
        <f t="shared" si="101"/>
        <v>0</v>
      </c>
      <c r="Q468"/>
    </row>
    <row r="469" spans="1:17" s="296" customFormat="1" ht="17.55" hidden="1" customHeight="1">
      <c r="A469" s="308"/>
      <c r="C469" s="429" t="str">
        <f t="shared" si="100"/>
        <v>H</v>
      </c>
      <c r="D469" s="130" t="str">
        <f t="shared" si="96"/>
        <v>G_Prime</v>
      </c>
      <c r="E469" s="129">
        <f t="shared" si="99"/>
        <v>0</v>
      </c>
      <c r="F469" s="311">
        <f t="shared" si="101"/>
        <v>0</v>
      </c>
      <c r="G469" s="311">
        <f t="shared" si="101"/>
        <v>0</v>
      </c>
      <c r="H469" s="311">
        <f t="shared" si="101"/>
        <v>0</v>
      </c>
      <c r="I469" s="311">
        <f t="shared" si="101"/>
        <v>0</v>
      </c>
      <c r="J469" s="311">
        <f t="shared" si="101"/>
        <v>0</v>
      </c>
      <c r="K469" s="311">
        <f t="shared" si="101"/>
        <v>0</v>
      </c>
      <c r="L469" s="311">
        <f t="shared" si="101"/>
        <v>0</v>
      </c>
      <c r="M469" s="312">
        <f t="shared" si="101"/>
        <v>0</v>
      </c>
      <c r="Q469"/>
    </row>
    <row r="470" spans="1:17" s="296" customFormat="1" ht="17.55" customHeight="1">
      <c r="A470" s="308"/>
      <c r="C470" s="429" t="str">
        <f t="shared" si="100"/>
        <v/>
      </c>
      <c r="D470" s="130" t="str">
        <f>$D459</f>
        <v>G_Prime</v>
      </c>
      <c r="E470" s="129" t="str">
        <f>E50</f>
        <v>Unknown</v>
      </c>
      <c r="F470" s="311">
        <f t="shared" si="101"/>
        <v>0.2</v>
      </c>
      <c r="G470" s="311">
        <f t="shared" si="101"/>
        <v>0.2</v>
      </c>
      <c r="H470" s="311">
        <f t="shared" si="101"/>
        <v>0</v>
      </c>
      <c r="I470" s="311">
        <f t="shared" si="101"/>
        <v>0</v>
      </c>
      <c r="J470" s="311">
        <f t="shared" si="101"/>
        <v>0</v>
      </c>
      <c r="K470" s="311">
        <f t="shared" si="101"/>
        <v>0</v>
      </c>
      <c r="L470" s="311">
        <f t="shared" si="101"/>
        <v>0</v>
      </c>
      <c r="M470" s="312">
        <f t="shared" si="101"/>
        <v>0</v>
      </c>
      <c r="Q470"/>
    </row>
    <row r="471" spans="1:17" s="296" customFormat="1" ht="17.55" hidden="1" customHeight="1">
      <c r="A471" s="308"/>
      <c r="C471" s="429" t="str">
        <f t="shared" si="100"/>
        <v>H</v>
      </c>
      <c r="D471" s="130" t="str">
        <f>Parameter!G75</f>
        <v>HIL</v>
      </c>
      <c r="E471" s="129" t="str">
        <f t="shared" ref="E471:E494" si="102">E16</f>
        <v>Aglaia Tech</v>
      </c>
      <c r="F471" s="311">
        <f t="shared" si="101"/>
        <v>0</v>
      </c>
      <c r="G471" s="311">
        <f t="shared" si="101"/>
        <v>0</v>
      </c>
      <c r="H471" s="311">
        <f t="shared" si="101"/>
        <v>0</v>
      </c>
      <c r="I471" s="311">
        <f t="shared" si="101"/>
        <v>0</v>
      </c>
      <c r="J471" s="311">
        <f t="shared" si="101"/>
        <v>0</v>
      </c>
      <c r="K471" s="311">
        <f t="shared" si="101"/>
        <v>0</v>
      </c>
      <c r="L471" s="311">
        <f t="shared" si="101"/>
        <v>0</v>
      </c>
      <c r="M471" s="312">
        <f t="shared" si="101"/>
        <v>0</v>
      </c>
      <c r="Q471"/>
    </row>
    <row r="472" spans="1:17" s="296" customFormat="1" ht="17.55" hidden="1" customHeight="1">
      <c r="A472" s="308"/>
      <c r="C472" s="429" t="str">
        <f t="shared" si="100"/>
        <v>H</v>
      </c>
      <c r="D472" s="130" t="str">
        <f t="shared" ref="D472:D504" si="103">$D471</f>
        <v>HIL</v>
      </c>
      <c r="E472" s="129" t="str">
        <f t="shared" si="102"/>
        <v>Bayer</v>
      </c>
      <c r="F472" s="311">
        <f t="shared" si="101"/>
        <v>0</v>
      </c>
      <c r="G472" s="311">
        <f t="shared" si="101"/>
        <v>0</v>
      </c>
      <c r="H472" s="311">
        <f t="shared" si="101"/>
        <v>0</v>
      </c>
      <c r="I472" s="311">
        <f t="shared" si="101"/>
        <v>0</v>
      </c>
      <c r="J472" s="311">
        <f t="shared" si="101"/>
        <v>0</v>
      </c>
      <c r="K472" s="311">
        <f t="shared" si="101"/>
        <v>0</v>
      </c>
      <c r="L472" s="311">
        <f t="shared" si="101"/>
        <v>0</v>
      </c>
      <c r="M472" s="312">
        <f t="shared" si="101"/>
        <v>0</v>
      </c>
      <c r="Q472"/>
    </row>
    <row r="473" spans="1:17" s="296" customFormat="1" ht="17.55" hidden="1" customHeight="1">
      <c r="A473" s="308"/>
      <c r="C473" s="429" t="str">
        <f t="shared" si="100"/>
        <v>H</v>
      </c>
      <c r="D473" s="130" t="str">
        <f t="shared" si="103"/>
        <v>HIL</v>
      </c>
      <c r="E473" s="129" t="str">
        <f t="shared" si="102"/>
        <v>Comet</v>
      </c>
      <c r="F473" s="311">
        <f t="shared" si="101"/>
        <v>0</v>
      </c>
      <c r="G473" s="311">
        <f t="shared" si="101"/>
        <v>0</v>
      </c>
      <c r="H473" s="311">
        <f t="shared" si="101"/>
        <v>0</v>
      </c>
      <c r="I473" s="311">
        <f t="shared" si="101"/>
        <v>0</v>
      </c>
      <c r="J473" s="311">
        <f t="shared" si="101"/>
        <v>0</v>
      </c>
      <c r="K473" s="311">
        <f t="shared" si="101"/>
        <v>0</v>
      </c>
      <c r="L473" s="311">
        <f t="shared" si="101"/>
        <v>0</v>
      </c>
      <c r="M473" s="312">
        <f t="shared" si="101"/>
        <v>0</v>
      </c>
      <c r="Q473"/>
    </row>
    <row r="474" spans="1:17" s="296" customFormat="1" ht="17.55" hidden="1" customHeight="1">
      <c r="A474" s="308"/>
      <c r="C474" s="429" t="str">
        <f t="shared" si="100"/>
        <v>H</v>
      </c>
      <c r="D474" s="130" t="str">
        <f t="shared" si="103"/>
        <v>HIL</v>
      </c>
      <c r="E474" s="129" t="str">
        <f t="shared" si="102"/>
        <v>Dongjin Semichem</v>
      </c>
      <c r="F474" s="311">
        <f t="shared" si="101"/>
        <v>0</v>
      </c>
      <c r="G474" s="311">
        <f t="shared" si="101"/>
        <v>0</v>
      </c>
      <c r="H474" s="311">
        <f t="shared" si="101"/>
        <v>0</v>
      </c>
      <c r="I474" s="311">
        <f t="shared" si="101"/>
        <v>0</v>
      </c>
      <c r="J474" s="311">
        <f t="shared" si="101"/>
        <v>0</v>
      </c>
      <c r="K474" s="311">
        <f t="shared" si="101"/>
        <v>0</v>
      </c>
      <c r="L474" s="311">
        <f t="shared" si="101"/>
        <v>0</v>
      </c>
      <c r="M474" s="312">
        <f t="shared" si="101"/>
        <v>0</v>
      </c>
      <c r="Q474"/>
    </row>
    <row r="475" spans="1:17" s="296" customFormat="1" ht="17.55" hidden="1" customHeight="1">
      <c r="A475" s="308"/>
      <c r="C475" s="429" t="str">
        <f t="shared" si="100"/>
        <v>H</v>
      </c>
      <c r="D475" s="130" t="str">
        <f t="shared" si="103"/>
        <v>HIL</v>
      </c>
      <c r="E475" s="129" t="str">
        <f t="shared" si="102"/>
        <v>Duksan Neolux</v>
      </c>
      <c r="F475" s="311">
        <f t="shared" si="101"/>
        <v>0</v>
      </c>
      <c r="G475" s="311">
        <f t="shared" si="101"/>
        <v>0</v>
      </c>
      <c r="H475" s="311">
        <f t="shared" si="101"/>
        <v>0</v>
      </c>
      <c r="I475" s="311">
        <f t="shared" si="101"/>
        <v>0</v>
      </c>
      <c r="J475" s="311">
        <f t="shared" si="101"/>
        <v>0</v>
      </c>
      <c r="K475" s="311">
        <f t="shared" si="101"/>
        <v>0</v>
      </c>
      <c r="L475" s="311">
        <f t="shared" si="101"/>
        <v>0</v>
      </c>
      <c r="M475" s="312">
        <f t="shared" si="101"/>
        <v>0</v>
      </c>
      <c r="Q475"/>
    </row>
    <row r="476" spans="1:17" s="296" customFormat="1" ht="17.55" hidden="1" customHeight="1">
      <c r="A476" s="308"/>
      <c r="C476" s="429" t="str">
        <f t="shared" si="100"/>
        <v>H</v>
      </c>
      <c r="D476" s="130" t="str">
        <f t="shared" si="103"/>
        <v>HIL</v>
      </c>
      <c r="E476" s="129" t="str">
        <f t="shared" si="102"/>
        <v>DuPont</v>
      </c>
      <c r="F476" s="311">
        <f t="shared" ref="F476:M485" si="104">SUMIFS(Share, Y, F$15, Config, $E$4, P, $E$8, LType, $D476, MSup, $E476)</f>
        <v>0</v>
      </c>
      <c r="G476" s="311">
        <f t="shared" si="104"/>
        <v>0</v>
      </c>
      <c r="H476" s="311">
        <f t="shared" si="104"/>
        <v>0</v>
      </c>
      <c r="I476" s="311">
        <f t="shared" si="104"/>
        <v>0</v>
      </c>
      <c r="J476" s="311">
        <f t="shared" si="104"/>
        <v>0</v>
      </c>
      <c r="K476" s="311">
        <f t="shared" si="104"/>
        <v>0</v>
      </c>
      <c r="L476" s="311">
        <f t="shared" si="104"/>
        <v>0</v>
      </c>
      <c r="M476" s="312">
        <f t="shared" si="104"/>
        <v>0</v>
      </c>
      <c r="Q476"/>
    </row>
    <row r="477" spans="1:17" s="296" customFormat="1" ht="17.55" hidden="1" customHeight="1">
      <c r="A477" s="308"/>
      <c r="C477" s="429" t="str">
        <f t="shared" si="100"/>
        <v>H</v>
      </c>
      <c r="D477" s="130" t="str">
        <f t="shared" si="103"/>
        <v>HIL</v>
      </c>
      <c r="E477" s="129" t="str">
        <f t="shared" si="102"/>
        <v>EMT</v>
      </c>
      <c r="F477" s="311">
        <f t="shared" si="104"/>
        <v>0</v>
      </c>
      <c r="G477" s="311">
        <f t="shared" si="104"/>
        <v>0</v>
      </c>
      <c r="H477" s="311">
        <f t="shared" si="104"/>
        <v>0</v>
      </c>
      <c r="I477" s="311">
        <f t="shared" si="104"/>
        <v>0</v>
      </c>
      <c r="J477" s="311">
        <f t="shared" si="104"/>
        <v>0</v>
      </c>
      <c r="K477" s="311">
        <f t="shared" si="104"/>
        <v>0</v>
      </c>
      <c r="L477" s="311">
        <f t="shared" si="104"/>
        <v>0</v>
      </c>
      <c r="M477" s="312">
        <f t="shared" si="104"/>
        <v>0</v>
      </c>
      <c r="Q477"/>
    </row>
    <row r="478" spans="1:17" s="296" customFormat="1" ht="17.55" hidden="1" customHeight="1">
      <c r="A478" s="308"/>
      <c r="C478" s="429" t="str">
        <f t="shared" si="100"/>
        <v>H</v>
      </c>
      <c r="D478" s="130" t="str">
        <f t="shared" si="103"/>
        <v>HIL</v>
      </c>
      <c r="E478" s="129" t="str">
        <f t="shared" si="102"/>
        <v>Hodogaya</v>
      </c>
      <c r="F478" s="311">
        <f t="shared" si="104"/>
        <v>0</v>
      </c>
      <c r="G478" s="311">
        <f t="shared" si="104"/>
        <v>0</v>
      </c>
      <c r="H478" s="311">
        <f t="shared" si="104"/>
        <v>0</v>
      </c>
      <c r="I478" s="311">
        <f t="shared" si="104"/>
        <v>0</v>
      </c>
      <c r="J478" s="311">
        <f t="shared" si="104"/>
        <v>0</v>
      </c>
      <c r="K478" s="311">
        <f t="shared" si="104"/>
        <v>0</v>
      </c>
      <c r="L478" s="311">
        <f t="shared" si="104"/>
        <v>0</v>
      </c>
      <c r="M478" s="312">
        <f t="shared" si="104"/>
        <v>0</v>
      </c>
      <c r="Q478"/>
    </row>
    <row r="479" spans="1:17" s="296" customFormat="1" ht="17.55" hidden="1" customHeight="1">
      <c r="A479" s="308"/>
      <c r="C479" s="429" t="str">
        <f t="shared" si="100"/>
        <v>H</v>
      </c>
      <c r="D479" s="130" t="str">
        <f t="shared" si="103"/>
        <v>HIL</v>
      </c>
      <c r="E479" s="129" t="str">
        <f t="shared" si="102"/>
        <v>Hyperion</v>
      </c>
      <c r="F479" s="311">
        <f t="shared" si="104"/>
        <v>0</v>
      </c>
      <c r="G479" s="311">
        <f t="shared" si="104"/>
        <v>0</v>
      </c>
      <c r="H479" s="311">
        <f t="shared" si="104"/>
        <v>0</v>
      </c>
      <c r="I479" s="311">
        <f t="shared" si="104"/>
        <v>0</v>
      </c>
      <c r="J479" s="311">
        <f t="shared" si="104"/>
        <v>0</v>
      </c>
      <c r="K479" s="311">
        <f t="shared" si="104"/>
        <v>0</v>
      </c>
      <c r="L479" s="311">
        <f t="shared" si="104"/>
        <v>0</v>
      </c>
      <c r="M479" s="312">
        <f t="shared" si="104"/>
        <v>0</v>
      </c>
      <c r="Q479"/>
    </row>
    <row r="480" spans="1:17" s="296" customFormat="1" ht="17.55" hidden="1" customHeight="1">
      <c r="A480" s="308"/>
      <c r="C480" s="429" t="str">
        <f t="shared" si="100"/>
        <v>H</v>
      </c>
      <c r="D480" s="130" t="str">
        <f t="shared" si="103"/>
        <v>HIL</v>
      </c>
      <c r="E480" s="129" t="str">
        <f t="shared" si="102"/>
        <v>Idemitsu Kosan</v>
      </c>
      <c r="F480" s="311">
        <f t="shared" si="104"/>
        <v>0</v>
      </c>
      <c r="G480" s="311">
        <f t="shared" si="104"/>
        <v>0</v>
      </c>
      <c r="H480" s="311">
        <f t="shared" si="104"/>
        <v>0</v>
      </c>
      <c r="I480" s="311">
        <f t="shared" si="104"/>
        <v>0</v>
      </c>
      <c r="J480" s="311">
        <f t="shared" si="104"/>
        <v>0</v>
      </c>
      <c r="K480" s="311">
        <f t="shared" si="104"/>
        <v>0</v>
      </c>
      <c r="L480" s="311">
        <f t="shared" si="104"/>
        <v>0</v>
      </c>
      <c r="M480" s="312">
        <f t="shared" si="104"/>
        <v>0</v>
      </c>
      <c r="Q480"/>
    </row>
    <row r="481" spans="1:17" s="296" customFormat="1" ht="17.55" hidden="1" customHeight="1">
      <c r="A481" s="308"/>
      <c r="C481" s="429" t="str">
        <f t="shared" si="100"/>
        <v>H</v>
      </c>
      <c r="D481" s="130" t="str">
        <f t="shared" si="103"/>
        <v>HIL</v>
      </c>
      <c r="E481" s="129" t="str">
        <f t="shared" si="102"/>
        <v>Jilin OLED</v>
      </c>
      <c r="F481" s="311">
        <f t="shared" si="104"/>
        <v>0</v>
      </c>
      <c r="G481" s="311">
        <f t="shared" si="104"/>
        <v>0</v>
      </c>
      <c r="H481" s="311">
        <f t="shared" si="104"/>
        <v>0</v>
      </c>
      <c r="I481" s="311">
        <f t="shared" si="104"/>
        <v>0</v>
      </c>
      <c r="J481" s="311">
        <f t="shared" si="104"/>
        <v>0</v>
      </c>
      <c r="K481" s="311">
        <f t="shared" si="104"/>
        <v>0</v>
      </c>
      <c r="L481" s="311">
        <f t="shared" si="104"/>
        <v>0</v>
      </c>
      <c r="M481" s="312">
        <f t="shared" si="104"/>
        <v>0</v>
      </c>
      <c r="Q481"/>
    </row>
    <row r="482" spans="1:17" s="296" customFormat="1" ht="17.55" hidden="1" customHeight="1">
      <c r="A482" s="308"/>
      <c r="C482" s="429" t="str">
        <f t="shared" si="100"/>
        <v>H</v>
      </c>
      <c r="D482" s="130" t="str">
        <f t="shared" si="103"/>
        <v>HIL</v>
      </c>
      <c r="E482" s="129" t="str">
        <f t="shared" si="102"/>
        <v>Jinwoong</v>
      </c>
      <c r="F482" s="311">
        <f t="shared" si="104"/>
        <v>0</v>
      </c>
      <c r="G482" s="311">
        <f t="shared" si="104"/>
        <v>0</v>
      </c>
      <c r="H482" s="311">
        <f t="shared" si="104"/>
        <v>0</v>
      </c>
      <c r="I482" s="311">
        <f t="shared" si="104"/>
        <v>0</v>
      </c>
      <c r="J482" s="311">
        <f t="shared" si="104"/>
        <v>0</v>
      </c>
      <c r="K482" s="311">
        <f t="shared" si="104"/>
        <v>0</v>
      </c>
      <c r="L482" s="311">
        <f t="shared" si="104"/>
        <v>0</v>
      </c>
      <c r="M482" s="312">
        <f t="shared" si="104"/>
        <v>0</v>
      </c>
      <c r="Q482"/>
    </row>
    <row r="483" spans="1:17" s="296" customFormat="1" ht="17.55" hidden="1" customHeight="1">
      <c r="A483" s="308"/>
      <c r="C483" s="429" t="str">
        <f t="shared" si="100"/>
        <v>H</v>
      </c>
      <c r="D483" s="130" t="str">
        <f t="shared" si="103"/>
        <v>HIL</v>
      </c>
      <c r="E483" s="129" t="str">
        <f t="shared" si="102"/>
        <v>LG Chem</v>
      </c>
      <c r="F483" s="311">
        <f t="shared" si="104"/>
        <v>0</v>
      </c>
      <c r="G483" s="311">
        <f t="shared" si="104"/>
        <v>0</v>
      </c>
      <c r="H483" s="311">
        <f t="shared" si="104"/>
        <v>0</v>
      </c>
      <c r="I483" s="311">
        <f t="shared" si="104"/>
        <v>0</v>
      </c>
      <c r="J483" s="311">
        <f t="shared" si="104"/>
        <v>0</v>
      </c>
      <c r="K483" s="311">
        <f t="shared" si="104"/>
        <v>0</v>
      </c>
      <c r="L483" s="311">
        <f t="shared" si="104"/>
        <v>0</v>
      </c>
      <c r="M483" s="312">
        <f t="shared" si="104"/>
        <v>0</v>
      </c>
      <c r="Q483"/>
    </row>
    <row r="484" spans="1:17" s="296" customFormat="1" ht="17.55" hidden="1" customHeight="1">
      <c r="A484" s="308"/>
      <c r="C484" s="429" t="str">
        <f t="shared" si="100"/>
        <v>H</v>
      </c>
      <c r="D484" s="130" t="str">
        <f t="shared" si="103"/>
        <v>HIL</v>
      </c>
      <c r="E484" s="129" t="str">
        <f t="shared" si="102"/>
        <v>LT Materials</v>
      </c>
      <c r="F484" s="311">
        <f t="shared" si="104"/>
        <v>0</v>
      </c>
      <c r="G484" s="311">
        <f t="shared" si="104"/>
        <v>0</v>
      </c>
      <c r="H484" s="311">
        <f t="shared" si="104"/>
        <v>0</v>
      </c>
      <c r="I484" s="311">
        <f t="shared" si="104"/>
        <v>0</v>
      </c>
      <c r="J484" s="311">
        <f t="shared" si="104"/>
        <v>0</v>
      </c>
      <c r="K484" s="311">
        <f t="shared" si="104"/>
        <v>0</v>
      </c>
      <c r="L484" s="311">
        <f t="shared" si="104"/>
        <v>0</v>
      </c>
      <c r="M484" s="312">
        <f t="shared" si="104"/>
        <v>0</v>
      </c>
      <c r="Q484"/>
    </row>
    <row r="485" spans="1:17" s="296" customFormat="1" ht="17.55" hidden="1" customHeight="1">
      <c r="A485" s="308"/>
      <c r="C485" s="429" t="str">
        <f t="shared" si="100"/>
        <v>H</v>
      </c>
      <c r="D485" s="130" t="str">
        <f t="shared" si="103"/>
        <v>HIL</v>
      </c>
      <c r="E485" s="129" t="str">
        <f t="shared" si="102"/>
        <v>LT Metal</v>
      </c>
      <c r="F485" s="311">
        <f t="shared" si="104"/>
        <v>0</v>
      </c>
      <c r="G485" s="311">
        <f t="shared" si="104"/>
        <v>0</v>
      </c>
      <c r="H485" s="311">
        <f t="shared" si="104"/>
        <v>0</v>
      </c>
      <c r="I485" s="311">
        <f t="shared" si="104"/>
        <v>0</v>
      </c>
      <c r="J485" s="311">
        <f t="shared" si="104"/>
        <v>0</v>
      </c>
      <c r="K485" s="311">
        <f t="shared" si="104"/>
        <v>0</v>
      </c>
      <c r="L485" s="311">
        <f t="shared" si="104"/>
        <v>0</v>
      </c>
      <c r="M485" s="312">
        <f t="shared" si="104"/>
        <v>0</v>
      </c>
      <c r="Q485"/>
    </row>
    <row r="486" spans="1:17" s="296" customFormat="1" ht="17.55" hidden="1" customHeight="1">
      <c r="A486" s="308"/>
      <c r="C486" s="429" t="str">
        <f t="shared" si="100"/>
        <v>H</v>
      </c>
      <c r="D486" s="130" t="str">
        <f t="shared" si="103"/>
        <v>HIL</v>
      </c>
      <c r="E486" s="129" t="str">
        <f t="shared" si="102"/>
        <v>LTOM</v>
      </c>
      <c r="F486" s="311">
        <f t="shared" ref="F486:M495" si="105">SUMIFS(Share, Y, F$15, Config, $E$4, P, $E$8, LType, $D486, MSup, $E486)</f>
        <v>0</v>
      </c>
      <c r="G486" s="311">
        <f t="shared" si="105"/>
        <v>0</v>
      </c>
      <c r="H486" s="311">
        <f t="shared" si="105"/>
        <v>0</v>
      </c>
      <c r="I486" s="311">
        <f t="shared" si="105"/>
        <v>0</v>
      </c>
      <c r="J486" s="311">
        <f t="shared" si="105"/>
        <v>0</v>
      </c>
      <c r="K486" s="311">
        <f t="shared" si="105"/>
        <v>0</v>
      </c>
      <c r="L486" s="311">
        <f t="shared" si="105"/>
        <v>0</v>
      </c>
      <c r="M486" s="312">
        <f t="shared" si="105"/>
        <v>0</v>
      </c>
      <c r="Q486"/>
    </row>
    <row r="487" spans="1:17" s="296" customFormat="1" ht="17.55" hidden="1" customHeight="1">
      <c r="A487" s="308"/>
      <c r="C487" s="429" t="str">
        <f t="shared" si="100"/>
        <v>H</v>
      </c>
      <c r="D487" s="130" t="str">
        <f t="shared" si="103"/>
        <v>HIL</v>
      </c>
      <c r="E487" s="129" t="str">
        <f t="shared" si="102"/>
        <v>Lumilan</v>
      </c>
      <c r="F487" s="311">
        <f t="shared" si="105"/>
        <v>0</v>
      </c>
      <c r="G487" s="311">
        <f t="shared" si="105"/>
        <v>0</v>
      </c>
      <c r="H487" s="311">
        <f t="shared" si="105"/>
        <v>0</v>
      </c>
      <c r="I487" s="311">
        <f t="shared" si="105"/>
        <v>0</v>
      </c>
      <c r="J487" s="311">
        <f t="shared" si="105"/>
        <v>0</v>
      </c>
      <c r="K487" s="311">
        <f t="shared" si="105"/>
        <v>0</v>
      </c>
      <c r="L487" s="311">
        <f t="shared" si="105"/>
        <v>0</v>
      </c>
      <c r="M487" s="312">
        <f t="shared" si="105"/>
        <v>0</v>
      </c>
      <c r="Q487"/>
    </row>
    <row r="488" spans="1:17" s="296" customFormat="1" ht="17.55" hidden="1" customHeight="1">
      <c r="A488" s="308"/>
      <c r="C488" s="429" t="str">
        <f t="shared" si="100"/>
        <v>H</v>
      </c>
      <c r="D488" s="130" t="str">
        <f t="shared" si="103"/>
        <v>HIL</v>
      </c>
      <c r="E488" s="129" t="str">
        <f t="shared" si="102"/>
        <v>Materion</v>
      </c>
      <c r="F488" s="311">
        <f t="shared" si="105"/>
        <v>0</v>
      </c>
      <c r="G488" s="311">
        <f t="shared" si="105"/>
        <v>0</v>
      </c>
      <c r="H488" s="311">
        <f t="shared" si="105"/>
        <v>0</v>
      </c>
      <c r="I488" s="311">
        <f t="shared" si="105"/>
        <v>0</v>
      </c>
      <c r="J488" s="311">
        <f t="shared" si="105"/>
        <v>0</v>
      </c>
      <c r="K488" s="311">
        <f t="shared" si="105"/>
        <v>0</v>
      </c>
      <c r="L488" s="311">
        <f t="shared" si="105"/>
        <v>0</v>
      </c>
      <c r="M488" s="312">
        <f t="shared" si="105"/>
        <v>0</v>
      </c>
      <c r="Q488"/>
    </row>
    <row r="489" spans="1:17" s="296" customFormat="1" ht="17.55" hidden="1" customHeight="1">
      <c r="A489" s="308"/>
      <c r="C489" s="429" t="str">
        <f t="shared" si="100"/>
        <v>H</v>
      </c>
      <c r="D489" s="130" t="str">
        <f t="shared" si="103"/>
        <v>HIL</v>
      </c>
      <c r="E489" s="129" t="str">
        <f t="shared" si="102"/>
        <v>Merck</v>
      </c>
      <c r="F489" s="311">
        <f t="shared" si="105"/>
        <v>0</v>
      </c>
      <c r="G489" s="311">
        <f t="shared" si="105"/>
        <v>0</v>
      </c>
      <c r="H489" s="311">
        <f t="shared" si="105"/>
        <v>0</v>
      </c>
      <c r="I489" s="311">
        <f t="shared" si="105"/>
        <v>0</v>
      </c>
      <c r="J489" s="311">
        <f t="shared" si="105"/>
        <v>0</v>
      </c>
      <c r="K489" s="311">
        <f t="shared" si="105"/>
        <v>0</v>
      </c>
      <c r="L489" s="311">
        <f t="shared" si="105"/>
        <v>0</v>
      </c>
      <c r="M489" s="312">
        <f t="shared" si="105"/>
        <v>0</v>
      </c>
      <c r="Q489"/>
    </row>
    <row r="490" spans="1:17" s="296" customFormat="1" ht="17.55" hidden="1" customHeight="1">
      <c r="A490" s="308"/>
      <c r="C490" s="429" t="str">
        <f t="shared" si="100"/>
        <v>H</v>
      </c>
      <c r="D490" s="130" t="str">
        <f t="shared" si="103"/>
        <v>HIL</v>
      </c>
      <c r="E490" s="129" t="str">
        <f t="shared" si="102"/>
        <v>Nisso</v>
      </c>
      <c r="F490" s="311">
        <f t="shared" si="105"/>
        <v>0</v>
      </c>
      <c r="G490" s="311">
        <f t="shared" si="105"/>
        <v>0</v>
      </c>
      <c r="H490" s="311">
        <f t="shared" si="105"/>
        <v>0</v>
      </c>
      <c r="I490" s="311">
        <f t="shared" si="105"/>
        <v>0</v>
      </c>
      <c r="J490" s="311">
        <f t="shared" si="105"/>
        <v>0</v>
      </c>
      <c r="K490" s="311">
        <f t="shared" si="105"/>
        <v>0</v>
      </c>
      <c r="L490" s="311">
        <f t="shared" si="105"/>
        <v>0</v>
      </c>
      <c r="M490" s="312">
        <f t="shared" si="105"/>
        <v>0</v>
      </c>
      <c r="Q490"/>
    </row>
    <row r="491" spans="1:17" s="296" customFormat="1" ht="17.55" hidden="1" customHeight="1">
      <c r="A491" s="308"/>
      <c r="C491" s="429" t="str">
        <f t="shared" si="100"/>
        <v>H</v>
      </c>
      <c r="D491" s="130" t="str">
        <f t="shared" si="103"/>
        <v>HIL</v>
      </c>
      <c r="E491" s="129" t="str">
        <f t="shared" si="102"/>
        <v>Novaled</v>
      </c>
      <c r="F491" s="311">
        <f t="shared" si="105"/>
        <v>0</v>
      </c>
      <c r="G491" s="311">
        <f t="shared" si="105"/>
        <v>0</v>
      </c>
      <c r="H491" s="311">
        <f t="shared" si="105"/>
        <v>0</v>
      </c>
      <c r="I491" s="311">
        <f t="shared" si="105"/>
        <v>0</v>
      </c>
      <c r="J491" s="311">
        <f t="shared" si="105"/>
        <v>0</v>
      </c>
      <c r="K491" s="311">
        <f t="shared" si="105"/>
        <v>0</v>
      </c>
      <c r="L491" s="311">
        <f t="shared" si="105"/>
        <v>0</v>
      </c>
      <c r="M491" s="312">
        <f t="shared" si="105"/>
        <v>0</v>
      </c>
      <c r="Q491"/>
    </row>
    <row r="492" spans="1:17" s="296" customFormat="1" ht="17.55" hidden="1" customHeight="1">
      <c r="A492" s="308"/>
      <c r="C492" s="429" t="str">
        <f t="shared" si="100"/>
        <v>H</v>
      </c>
      <c r="D492" s="130" t="str">
        <f t="shared" si="103"/>
        <v>HIL</v>
      </c>
      <c r="E492" s="129" t="str">
        <f t="shared" si="102"/>
        <v>NSCC</v>
      </c>
      <c r="F492" s="311">
        <f t="shared" si="105"/>
        <v>0</v>
      </c>
      <c r="G492" s="311">
        <f t="shared" si="105"/>
        <v>0</v>
      </c>
      <c r="H492" s="311">
        <f t="shared" si="105"/>
        <v>0</v>
      </c>
      <c r="I492" s="311">
        <f t="shared" si="105"/>
        <v>0</v>
      </c>
      <c r="J492" s="311">
        <f t="shared" si="105"/>
        <v>0</v>
      </c>
      <c r="K492" s="311">
        <f t="shared" si="105"/>
        <v>0</v>
      </c>
      <c r="L492" s="311">
        <f t="shared" si="105"/>
        <v>0</v>
      </c>
      <c r="M492" s="312">
        <f t="shared" si="105"/>
        <v>0</v>
      </c>
      <c r="Q492"/>
    </row>
    <row r="493" spans="1:17" s="296" customFormat="1" ht="17.55" hidden="1" customHeight="1">
      <c r="A493" s="308"/>
      <c r="C493" s="429" t="str">
        <f t="shared" si="100"/>
        <v>H</v>
      </c>
      <c r="D493" s="130" t="str">
        <f t="shared" si="103"/>
        <v>HIL</v>
      </c>
      <c r="E493" s="129" t="str">
        <f t="shared" si="102"/>
        <v>P&amp;H Tech</v>
      </c>
      <c r="F493" s="311">
        <f t="shared" si="105"/>
        <v>0</v>
      </c>
      <c r="G493" s="311">
        <f t="shared" si="105"/>
        <v>0</v>
      </c>
      <c r="H493" s="311">
        <f t="shared" si="105"/>
        <v>0</v>
      </c>
      <c r="I493" s="311">
        <f t="shared" si="105"/>
        <v>0</v>
      </c>
      <c r="J493" s="311">
        <f t="shared" si="105"/>
        <v>0</v>
      </c>
      <c r="K493" s="311">
        <f t="shared" si="105"/>
        <v>0</v>
      </c>
      <c r="L493" s="311">
        <f t="shared" si="105"/>
        <v>0</v>
      </c>
      <c r="M493" s="312">
        <f t="shared" si="105"/>
        <v>0</v>
      </c>
      <c r="Q493"/>
    </row>
    <row r="494" spans="1:17" s="296" customFormat="1" ht="17.55" hidden="1" customHeight="1">
      <c r="A494" s="308"/>
      <c r="C494" s="429" t="str">
        <f t="shared" si="100"/>
        <v>H</v>
      </c>
      <c r="D494" s="130" t="str">
        <f t="shared" si="103"/>
        <v>HIL</v>
      </c>
      <c r="E494" s="129" t="str">
        <f t="shared" si="102"/>
        <v>Samsung SDI</v>
      </c>
      <c r="F494" s="311">
        <f t="shared" si="105"/>
        <v>0</v>
      </c>
      <c r="G494" s="311">
        <f t="shared" si="105"/>
        <v>0</v>
      </c>
      <c r="H494" s="311">
        <f t="shared" si="105"/>
        <v>0</v>
      </c>
      <c r="I494" s="311">
        <f t="shared" si="105"/>
        <v>0</v>
      </c>
      <c r="J494" s="311">
        <f t="shared" si="105"/>
        <v>0</v>
      </c>
      <c r="K494" s="311">
        <f t="shared" si="105"/>
        <v>0</v>
      </c>
      <c r="L494" s="311">
        <f t="shared" si="105"/>
        <v>0</v>
      </c>
      <c r="M494" s="312">
        <f t="shared" si="105"/>
        <v>0</v>
      </c>
      <c r="Q494"/>
    </row>
    <row r="495" spans="1:17" s="296" customFormat="1" ht="17.55" hidden="1" customHeight="1">
      <c r="A495" s="308"/>
      <c r="C495" s="429" t="str">
        <f t="shared" si="100"/>
        <v>H</v>
      </c>
      <c r="D495" s="130" t="str">
        <f t="shared" si="103"/>
        <v>HIL</v>
      </c>
      <c r="E495" s="129" t="str">
        <f t="shared" ref="E495:E504" si="106">E425</f>
        <v>SFC</v>
      </c>
      <c r="F495" s="311">
        <f t="shared" si="105"/>
        <v>0</v>
      </c>
      <c r="G495" s="311">
        <f t="shared" si="105"/>
        <v>0</v>
      </c>
      <c r="H495" s="311">
        <f t="shared" si="105"/>
        <v>0</v>
      </c>
      <c r="I495" s="311">
        <f t="shared" si="105"/>
        <v>0</v>
      </c>
      <c r="J495" s="311">
        <f t="shared" si="105"/>
        <v>0</v>
      </c>
      <c r="K495" s="311">
        <f t="shared" si="105"/>
        <v>0</v>
      </c>
      <c r="L495" s="311">
        <f t="shared" si="105"/>
        <v>0</v>
      </c>
      <c r="M495" s="312">
        <f t="shared" si="105"/>
        <v>0</v>
      </c>
      <c r="Q495"/>
    </row>
    <row r="496" spans="1:17" s="296" customFormat="1" ht="17.55" hidden="1" customHeight="1">
      <c r="A496" s="308"/>
      <c r="C496" s="429" t="str">
        <f t="shared" si="100"/>
        <v>H</v>
      </c>
      <c r="D496" s="130" t="str">
        <f t="shared" si="103"/>
        <v>HIL</v>
      </c>
      <c r="E496" s="129" t="str">
        <f t="shared" si="106"/>
        <v>SK JNC</v>
      </c>
      <c r="F496" s="311">
        <f t="shared" ref="F496:M505" si="107">SUMIFS(Share, Y, F$15, Config, $E$4, P, $E$8, LType, $D496, MSup, $E496)</f>
        <v>0</v>
      </c>
      <c r="G496" s="311">
        <f t="shared" si="107"/>
        <v>0</v>
      </c>
      <c r="H496" s="311">
        <f t="shared" si="107"/>
        <v>0</v>
      </c>
      <c r="I496" s="311">
        <f t="shared" si="107"/>
        <v>0</v>
      </c>
      <c r="J496" s="311">
        <f t="shared" si="107"/>
        <v>0</v>
      </c>
      <c r="K496" s="311">
        <f t="shared" si="107"/>
        <v>0</v>
      </c>
      <c r="L496" s="311">
        <f t="shared" si="107"/>
        <v>0</v>
      </c>
      <c r="M496" s="312">
        <f t="shared" si="107"/>
        <v>0</v>
      </c>
      <c r="Q496"/>
    </row>
    <row r="497" spans="1:17" s="296" customFormat="1" ht="17.55" hidden="1" customHeight="1">
      <c r="A497" s="308"/>
      <c r="C497" s="429" t="str">
        <f t="shared" si="100"/>
        <v>H</v>
      </c>
      <c r="D497" s="130" t="str">
        <f t="shared" si="103"/>
        <v>HIL</v>
      </c>
      <c r="E497" s="129" t="str">
        <f t="shared" si="106"/>
        <v>Solus AM</v>
      </c>
      <c r="F497" s="311">
        <f t="shared" si="107"/>
        <v>0</v>
      </c>
      <c r="G497" s="311">
        <f t="shared" si="107"/>
        <v>0</v>
      </c>
      <c r="H497" s="311">
        <f t="shared" si="107"/>
        <v>0</v>
      </c>
      <c r="I497" s="311">
        <f t="shared" si="107"/>
        <v>0</v>
      </c>
      <c r="J497" s="311">
        <f t="shared" si="107"/>
        <v>0</v>
      </c>
      <c r="K497" s="311">
        <f t="shared" si="107"/>
        <v>0</v>
      </c>
      <c r="L497" s="311">
        <f t="shared" si="107"/>
        <v>0</v>
      </c>
      <c r="M497" s="312">
        <f t="shared" si="107"/>
        <v>0</v>
      </c>
      <c r="Q497"/>
    </row>
    <row r="498" spans="1:17" s="296" customFormat="1" ht="17.55" hidden="1" customHeight="1">
      <c r="A498" s="308"/>
      <c r="C498" s="429" t="str">
        <f t="shared" si="100"/>
        <v>H</v>
      </c>
      <c r="D498" s="130" t="str">
        <f t="shared" si="103"/>
        <v>HIL</v>
      </c>
      <c r="E498" s="129">
        <f t="shared" si="106"/>
        <v>0</v>
      </c>
      <c r="F498" s="311">
        <f t="shared" si="107"/>
        <v>0</v>
      </c>
      <c r="G498" s="311">
        <f t="shared" si="107"/>
        <v>0</v>
      </c>
      <c r="H498" s="311">
        <f t="shared" si="107"/>
        <v>0</v>
      </c>
      <c r="I498" s="311">
        <f t="shared" si="107"/>
        <v>0</v>
      </c>
      <c r="J498" s="311">
        <f t="shared" si="107"/>
        <v>0</v>
      </c>
      <c r="K498" s="311">
        <f t="shared" si="107"/>
        <v>0</v>
      </c>
      <c r="L498" s="311">
        <f t="shared" si="107"/>
        <v>0</v>
      </c>
      <c r="M498" s="312">
        <f t="shared" si="107"/>
        <v>0</v>
      </c>
      <c r="Q498"/>
    </row>
    <row r="499" spans="1:17" s="296" customFormat="1" ht="17.55" hidden="1" customHeight="1">
      <c r="A499" s="308"/>
      <c r="C499" s="429" t="str">
        <f t="shared" si="100"/>
        <v>H</v>
      </c>
      <c r="D499" s="130" t="str">
        <f t="shared" si="103"/>
        <v>HIL</v>
      </c>
      <c r="E499" s="129">
        <f t="shared" si="106"/>
        <v>0</v>
      </c>
      <c r="F499" s="311">
        <f t="shared" si="107"/>
        <v>0</v>
      </c>
      <c r="G499" s="311">
        <f t="shared" si="107"/>
        <v>0</v>
      </c>
      <c r="H499" s="311">
        <f t="shared" si="107"/>
        <v>0</v>
      </c>
      <c r="I499" s="311">
        <f t="shared" si="107"/>
        <v>0</v>
      </c>
      <c r="J499" s="311">
        <f t="shared" si="107"/>
        <v>0</v>
      </c>
      <c r="K499" s="311">
        <f t="shared" si="107"/>
        <v>0</v>
      </c>
      <c r="L499" s="311">
        <f t="shared" si="107"/>
        <v>0</v>
      </c>
      <c r="M499" s="312">
        <f t="shared" si="107"/>
        <v>0</v>
      </c>
      <c r="Q499"/>
    </row>
    <row r="500" spans="1:17" s="296" customFormat="1" ht="17.55" hidden="1" customHeight="1">
      <c r="A500" s="308"/>
      <c r="C500" s="429" t="str">
        <f t="shared" si="100"/>
        <v>H</v>
      </c>
      <c r="D500" s="130" t="str">
        <f t="shared" si="103"/>
        <v>HIL</v>
      </c>
      <c r="E500" s="129">
        <f t="shared" si="106"/>
        <v>0</v>
      </c>
      <c r="F500" s="311">
        <f t="shared" si="107"/>
        <v>0</v>
      </c>
      <c r="G500" s="311">
        <f t="shared" si="107"/>
        <v>0</v>
      </c>
      <c r="H500" s="311">
        <f t="shared" si="107"/>
        <v>0</v>
      </c>
      <c r="I500" s="311">
        <f t="shared" si="107"/>
        <v>0</v>
      </c>
      <c r="J500" s="311">
        <f t="shared" si="107"/>
        <v>0</v>
      </c>
      <c r="K500" s="311">
        <f t="shared" si="107"/>
        <v>0</v>
      </c>
      <c r="L500" s="311">
        <f t="shared" si="107"/>
        <v>0</v>
      </c>
      <c r="M500" s="312">
        <f t="shared" si="107"/>
        <v>0</v>
      </c>
      <c r="Q500"/>
    </row>
    <row r="501" spans="1:17" s="296" customFormat="1" ht="17.55" hidden="1" customHeight="1">
      <c r="A501" s="308"/>
      <c r="C501" s="429" t="str">
        <f t="shared" si="100"/>
        <v>H</v>
      </c>
      <c r="D501" s="130" t="str">
        <f t="shared" si="103"/>
        <v>HIL</v>
      </c>
      <c r="E501" s="129">
        <f t="shared" si="106"/>
        <v>0</v>
      </c>
      <c r="F501" s="311">
        <f t="shared" si="107"/>
        <v>0</v>
      </c>
      <c r="G501" s="311">
        <f t="shared" si="107"/>
        <v>0</v>
      </c>
      <c r="H501" s="311">
        <f t="shared" si="107"/>
        <v>0</v>
      </c>
      <c r="I501" s="311">
        <f t="shared" si="107"/>
        <v>0</v>
      </c>
      <c r="J501" s="311">
        <f t="shared" si="107"/>
        <v>0</v>
      </c>
      <c r="K501" s="311">
        <f t="shared" si="107"/>
        <v>0</v>
      </c>
      <c r="L501" s="311">
        <f t="shared" si="107"/>
        <v>0</v>
      </c>
      <c r="M501" s="312">
        <f t="shared" si="107"/>
        <v>0</v>
      </c>
      <c r="Q501"/>
    </row>
    <row r="502" spans="1:17" s="296" customFormat="1" ht="17.55" hidden="1" customHeight="1">
      <c r="A502" s="308"/>
      <c r="C502" s="429" t="str">
        <f t="shared" si="100"/>
        <v>H</v>
      </c>
      <c r="D502" s="130" t="str">
        <f t="shared" si="103"/>
        <v>HIL</v>
      </c>
      <c r="E502" s="129">
        <f t="shared" si="106"/>
        <v>0</v>
      </c>
      <c r="F502" s="311">
        <f t="shared" si="107"/>
        <v>0</v>
      </c>
      <c r="G502" s="311">
        <f t="shared" si="107"/>
        <v>0</v>
      </c>
      <c r="H502" s="311">
        <f t="shared" si="107"/>
        <v>0</v>
      </c>
      <c r="I502" s="311">
        <f t="shared" si="107"/>
        <v>0</v>
      </c>
      <c r="J502" s="311">
        <f t="shared" si="107"/>
        <v>0</v>
      </c>
      <c r="K502" s="311">
        <f t="shared" si="107"/>
        <v>0</v>
      </c>
      <c r="L502" s="311">
        <f t="shared" si="107"/>
        <v>0</v>
      </c>
      <c r="M502" s="312">
        <f t="shared" si="107"/>
        <v>0</v>
      </c>
      <c r="Q502"/>
    </row>
    <row r="503" spans="1:17" s="296" customFormat="1" ht="17.55" hidden="1" customHeight="1">
      <c r="A503" s="308"/>
      <c r="C503" s="429" t="str">
        <f t="shared" si="100"/>
        <v>H</v>
      </c>
      <c r="D503" s="130" t="str">
        <f t="shared" si="103"/>
        <v>HIL</v>
      </c>
      <c r="E503" s="129">
        <f t="shared" si="106"/>
        <v>0</v>
      </c>
      <c r="F503" s="311">
        <f t="shared" si="107"/>
        <v>0</v>
      </c>
      <c r="G503" s="311">
        <f t="shared" si="107"/>
        <v>0</v>
      </c>
      <c r="H503" s="311">
        <f t="shared" si="107"/>
        <v>0</v>
      </c>
      <c r="I503" s="311">
        <f t="shared" si="107"/>
        <v>0</v>
      </c>
      <c r="J503" s="311">
        <f t="shared" si="107"/>
        <v>0</v>
      </c>
      <c r="K503" s="311">
        <f t="shared" si="107"/>
        <v>0</v>
      </c>
      <c r="L503" s="311">
        <f t="shared" si="107"/>
        <v>0</v>
      </c>
      <c r="M503" s="312">
        <f t="shared" si="107"/>
        <v>0</v>
      </c>
      <c r="Q503"/>
    </row>
    <row r="504" spans="1:17" s="296" customFormat="1" ht="17.55" hidden="1" customHeight="1">
      <c r="A504" s="308"/>
      <c r="C504" s="429" t="str">
        <f t="shared" si="100"/>
        <v>H</v>
      </c>
      <c r="D504" s="130" t="str">
        <f t="shared" si="103"/>
        <v>HIL</v>
      </c>
      <c r="E504" s="129">
        <f t="shared" si="106"/>
        <v>0</v>
      </c>
      <c r="F504" s="311">
        <f t="shared" si="107"/>
        <v>0</v>
      </c>
      <c r="G504" s="311">
        <f t="shared" si="107"/>
        <v>0</v>
      </c>
      <c r="H504" s="311">
        <f t="shared" si="107"/>
        <v>0</v>
      </c>
      <c r="I504" s="311">
        <f t="shared" si="107"/>
        <v>0</v>
      </c>
      <c r="J504" s="311">
        <f t="shared" si="107"/>
        <v>0</v>
      </c>
      <c r="K504" s="311">
        <f t="shared" si="107"/>
        <v>0</v>
      </c>
      <c r="L504" s="311">
        <f t="shared" si="107"/>
        <v>0</v>
      </c>
      <c r="M504" s="312">
        <f t="shared" si="107"/>
        <v>0</v>
      </c>
      <c r="Q504"/>
    </row>
    <row r="505" spans="1:17" s="296" customFormat="1" ht="17.55" customHeight="1">
      <c r="A505" s="308"/>
      <c r="C505" s="429" t="str">
        <f t="shared" si="100"/>
        <v/>
      </c>
      <c r="D505" s="130" t="str">
        <f>$D494</f>
        <v>HIL</v>
      </c>
      <c r="E505" s="129" t="str">
        <f>E50</f>
        <v>Unknown</v>
      </c>
      <c r="F505" s="311">
        <f t="shared" si="107"/>
        <v>1</v>
      </c>
      <c r="G505" s="311">
        <f t="shared" si="107"/>
        <v>1</v>
      </c>
      <c r="H505" s="311">
        <f t="shared" si="107"/>
        <v>1</v>
      </c>
      <c r="I505" s="311">
        <f t="shared" si="107"/>
        <v>1</v>
      </c>
      <c r="J505" s="311">
        <f t="shared" si="107"/>
        <v>1</v>
      </c>
      <c r="K505" s="311">
        <f t="shared" si="107"/>
        <v>1</v>
      </c>
      <c r="L505" s="311">
        <f t="shared" si="107"/>
        <v>1</v>
      </c>
      <c r="M505" s="312">
        <f t="shared" si="107"/>
        <v>1</v>
      </c>
      <c r="Q505"/>
    </row>
    <row r="506" spans="1:17" s="296" customFormat="1" ht="17.55" hidden="1" customHeight="1">
      <c r="A506" s="308"/>
      <c r="C506" s="429" t="str">
        <f t="shared" si="100"/>
        <v>H</v>
      </c>
      <c r="D506" s="130" t="str">
        <f>Parameter!G76</f>
        <v>HIL_B</v>
      </c>
      <c r="E506" s="129" t="str">
        <f t="shared" ref="E506:E529" si="108">E16</f>
        <v>Aglaia Tech</v>
      </c>
      <c r="F506" s="311">
        <f t="shared" ref="F506:M515" si="109">SUMIFS(Share, Y, F$15, Config, $E$4, P, $E$8, LType, $D506, MSup, $E506)</f>
        <v>0</v>
      </c>
      <c r="G506" s="311">
        <f t="shared" si="109"/>
        <v>0</v>
      </c>
      <c r="H506" s="311">
        <f t="shared" si="109"/>
        <v>0</v>
      </c>
      <c r="I506" s="311">
        <f t="shared" si="109"/>
        <v>0</v>
      </c>
      <c r="J506" s="311">
        <f t="shared" si="109"/>
        <v>0</v>
      </c>
      <c r="K506" s="311">
        <f t="shared" si="109"/>
        <v>0</v>
      </c>
      <c r="L506" s="311">
        <f t="shared" si="109"/>
        <v>0</v>
      </c>
      <c r="M506" s="312">
        <f t="shared" si="109"/>
        <v>0</v>
      </c>
      <c r="Q506"/>
    </row>
    <row r="507" spans="1:17" s="296" customFormat="1" ht="17.55" hidden="1" customHeight="1">
      <c r="A507" s="308"/>
      <c r="C507" s="429" t="str">
        <f t="shared" si="100"/>
        <v>H</v>
      </c>
      <c r="D507" s="130" t="str">
        <f t="shared" ref="D507:D539" si="110">$D506</f>
        <v>HIL_B</v>
      </c>
      <c r="E507" s="129" t="str">
        <f t="shared" si="108"/>
        <v>Bayer</v>
      </c>
      <c r="F507" s="311">
        <f t="shared" si="109"/>
        <v>0</v>
      </c>
      <c r="G507" s="311">
        <f t="shared" si="109"/>
        <v>0</v>
      </c>
      <c r="H507" s="311">
        <f t="shared" si="109"/>
        <v>0</v>
      </c>
      <c r="I507" s="311">
        <f t="shared" si="109"/>
        <v>0</v>
      </c>
      <c r="J507" s="311">
        <f t="shared" si="109"/>
        <v>0</v>
      </c>
      <c r="K507" s="311">
        <f t="shared" si="109"/>
        <v>0</v>
      </c>
      <c r="L507" s="311">
        <f t="shared" si="109"/>
        <v>0</v>
      </c>
      <c r="M507" s="312">
        <f t="shared" si="109"/>
        <v>0</v>
      </c>
      <c r="Q507"/>
    </row>
    <row r="508" spans="1:17" s="296" customFormat="1" ht="17.55" hidden="1" customHeight="1">
      <c r="A508" s="308"/>
      <c r="C508" s="429" t="str">
        <f t="shared" si="100"/>
        <v>H</v>
      </c>
      <c r="D508" s="130" t="str">
        <f t="shared" si="110"/>
        <v>HIL_B</v>
      </c>
      <c r="E508" s="129" t="str">
        <f t="shared" si="108"/>
        <v>Comet</v>
      </c>
      <c r="F508" s="311">
        <f t="shared" si="109"/>
        <v>0</v>
      </c>
      <c r="G508" s="311">
        <f t="shared" si="109"/>
        <v>0</v>
      </c>
      <c r="H508" s="311">
        <f t="shared" si="109"/>
        <v>0</v>
      </c>
      <c r="I508" s="311">
        <f t="shared" si="109"/>
        <v>0</v>
      </c>
      <c r="J508" s="311">
        <f t="shared" si="109"/>
        <v>0</v>
      </c>
      <c r="K508" s="311">
        <f t="shared" si="109"/>
        <v>0</v>
      </c>
      <c r="L508" s="311">
        <f t="shared" si="109"/>
        <v>0</v>
      </c>
      <c r="M508" s="312">
        <f t="shared" si="109"/>
        <v>0</v>
      </c>
      <c r="Q508"/>
    </row>
    <row r="509" spans="1:17" s="296" customFormat="1" ht="17.55" hidden="1" customHeight="1">
      <c r="A509" s="308"/>
      <c r="C509" s="429" t="str">
        <f t="shared" si="100"/>
        <v>H</v>
      </c>
      <c r="D509" s="130" t="str">
        <f t="shared" si="110"/>
        <v>HIL_B</v>
      </c>
      <c r="E509" s="129" t="str">
        <f t="shared" si="108"/>
        <v>Dongjin Semichem</v>
      </c>
      <c r="F509" s="311">
        <f t="shared" si="109"/>
        <v>0</v>
      </c>
      <c r="G509" s="311">
        <f t="shared" si="109"/>
        <v>0</v>
      </c>
      <c r="H509" s="311">
        <f t="shared" si="109"/>
        <v>0</v>
      </c>
      <c r="I509" s="311">
        <f t="shared" si="109"/>
        <v>0</v>
      </c>
      <c r="J509" s="311">
        <f t="shared" si="109"/>
        <v>0</v>
      </c>
      <c r="K509" s="311">
        <f t="shared" si="109"/>
        <v>0</v>
      </c>
      <c r="L509" s="311">
        <f t="shared" si="109"/>
        <v>0</v>
      </c>
      <c r="M509" s="312">
        <f t="shared" si="109"/>
        <v>0</v>
      </c>
      <c r="Q509"/>
    </row>
    <row r="510" spans="1:17" s="296" customFormat="1" ht="17.55" hidden="1" customHeight="1">
      <c r="A510" s="308"/>
      <c r="C510" s="429" t="str">
        <f t="shared" si="100"/>
        <v>H</v>
      </c>
      <c r="D510" s="130" t="str">
        <f t="shared" si="110"/>
        <v>HIL_B</v>
      </c>
      <c r="E510" s="129" t="str">
        <f t="shared" si="108"/>
        <v>Duksan Neolux</v>
      </c>
      <c r="F510" s="311">
        <f t="shared" si="109"/>
        <v>0</v>
      </c>
      <c r="G510" s="311">
        <f t="shared" si="109"/>
        <v>0</v>
      </c>
      <c r="H510" s="311">
        <f t="shared" si="109"/>
        <v>0</v>
      </c>
      <c r="I510" s="311">
        <f t="shared" si="109"/>
        <v>0</v>
      </c>
      <c r="J510" s="311">
        <f t="shared" si="109"/>
        <v>0</v>
      </c>
      <c r="K510" s="311">
        <f t="shared" si="109"/>
        <v>0</v>
      </c>
      <c r="L510" s="311">
        <f t="shared" si="109"/>
        <v>0</v>
      </c>
      <c r="M510" s="312">
        <f t="shared" si="109"/>
        <v>0</v>
      </c>
      <c r="Q510"/>
    </row>
    <row r="511" spans="1:17" s="296" customFormat="1" ht="17.55" hidden="1" customHeight="1">
      <c r="A511" s="308"/>
      <c r="C511" s="429" t="str">
        <f t="shared" si="100"/>
        <v>H</v>
      </c>
      <c r="D511" s="130" t="str">
        <f t="shared" si="110"/>
        <v>HIL_B</v>
      </c>
      <c r="E511" s="129" t="str">
        <f t="shared" si="108"/>
        <v>DuPont</v>
      </c>
      <c r="F511" s="311">
        <f t="shared" si="109"/>
        <v>0</v>
      </c>
      <c r="G511" s="311">
        <f t="shared" si="109"/>
        <v>0</v>
      </c>
      <c r="H511" s="311">
        <f t="shared" si="109"/>
        <v>0</v>
      </c>
      <c r="I511" s="311">
        <f t="shared" si="109"/>
        <v>0</v>
      </c>
      <c r="J511" s="311">
        <f t="shared" si="109"/>
        <v>0</v>
      </c>
      <c r="K511" s="311">
        <f t="shared" si="109"/>
        <v>0</v>
      </c>
      <c r="L511" s="311">
        <f t="shared" si="109"/>
        <v>0</v>
      </c>
      <c r="M511" s="312">
        <f t="shared" si="109"/>
        <v>0</v>
      </c>
      <c r="Q511"/>
    </row>
    <row r="512" spans="1:17" s="296" customFormat="1" ht="17.55" hidden="1" customHeight="1">
      <c r="A512" s="308"/>
      <c r="C512" s="429" t="str">
        <f t="shared" si="100"/>
        <v>H</v>
      </c>
      <c r="D512" s="130" t="str">
        <f t="shared" si="110"/>
        <v>HIL_B</v>
      </c>
      <c r="E512" s="129" t="str">
        <f t="shared" si="108"/>
        <v>EMT</v>
      </c>
      <c r="F512" s="311">
        <f t="shared" si="109"/>
        <v>0</v>
      </c>
      <c r="G512" s="311">
        <f t="shared" si="109"/>
        <v>0</v>
      </c>
      <c r="H512" s="311">
        <f t="shared" si="109"/>
        <v>0</v>
      </c>
      <c r="I512" s="311">
        <f t="shared" si="109"/>
        <v>0</v>
      </c>
      <c r="J512" s="311">
        <f t="shared" si="109"/>
        <v>0</v>
      </c>
      <c r="K512" s="311">
        <f t="shared" si="109"/>
        <v>0</v>
      </c>
      <c r="L512" s="311">
        <f t="shared" si="109"/>
        <v>0</v>
      </c>
      <c r="M512" s="312">
        <f t="shared" si="109"/>
        <v>0</v>
      </c>
      <c r="Q512"/>
    </row>
    <row r="513" spans="1:17" s="296" customFormat="1" ht="17.55" hidden="1" customHeight="1">
      <c r="A513" s="308"/>
      <c r="C513" s="429" t="str">
        <f t="shared" si="100"/>
        <v>H</v>
      </c>
      <c r="D513" s="130" t="str">
        <f t="shared" si="110"/>
        <v>HIL_B</v>
      </c>
      <c r="E513" s="129" t="str">
        <f t="shared" si="108"/>
        <v>Hodogaya</v>
      </c>
      <c r="F513" s="311">
        <f t="shared" si="109"/>
        <v>0</v>
      </c>
      <c r="G513" s="311">
        <f t="shared" si="109"/>
        <v>0</v>
      </c>
      <c r="H513" s="311">
        <f t="shared" si="109"/>
        <v>0</v>
      </c>
      <c r="I513" s="311">
        <f t="shared" si="109"/>
        <v>0</v>
      </c>
      <c r="J513" s="311">
        <f t="shared" si="109"/>
        <v>0</v>
      </c>
      <c r="K513" s="311">
        <f t="shared" si="109"/>
        <v>0</v>
      </c>
      <c r="L513" s="311">
        <f t="shared" si="109"/>
        <v>0</v>
      </c>
      <c r="M513" s="312">
        <f t="shared" si="109"/>
        <v>0</v>
      </c>
      <c r="Q513"/>
    </row>
    <row r="514" spans="1:17" s="296" customFormat="1" ht="17.55" hidden="1" customHeight="1">
      <c r="A514" s="308"/>
      <c r="C514" s="429" t="str">
        <f t="shared" si="100"/>
        <v>H</v>
      </c>
      <c r="D514" s="130" t="str">
        <f t="shared" si="110"/>
        <v>HIL_B</v>
      </c>
      <c r="E514" s="129" t="str">
        <f t="shared" si="108"/>
        <v>Hyperion</v>
      </c>
      <c r="F514" s="311">
        <f t="shared" si="109"/>
        <v>0</v>
      </c>
      <c r="G514" s="311">
        <f t="shared" si="109"/>
        <v>0</v>
      </c>
      <c r="H514" s="311">
        <f t="shared" si="109"/>
        <v>0</v>
      </c>
      <c r="I514" s="311">
        <f t="shared" si="109"/>
        <v>0</v>
      </c>
      <c r="J514" s="311">
        <f t="shared" si="109"/>
        <v>0</v>
      </c>
      <c r="K514" s="311">
        <f t="shared" si="109"/>
        <v>0</v>
      </c>
      <c r="L514" s="311">
        <f t="shared" si="109"/>
        <v>0</v>
      </c>
      <c r="M514" s="312">
        <f t="shared" si="109"/>
        <v>0</v>
      </c>
      <c r="Q514"/>
    </row>
    <row r="515" spans="1:17" s="296" customFormat="1" ht="17.55" hidden="1" customHeight="1">
      <c r="A515" s="308"/>
      <c r="C515" s="429" t="str">
        <f t="shared" si="100"/>
        <v>H</v>
      </c>
      <c r="D515" s="130" t="str">
        <f t="shared" si="110"/>
        <v>HIL_B</v>
      </c>
      <c r="E515" s="129" t="str">
        <f t="shared" si="108"/>
        <v>Idemitsu Kosan</v>
      </c>
      <c r="F515" s="311">
        <f t="shared" si="109"/>
        <v>0</v>
      </c>
      <c r="G515" s="311">
        <f t="shared" si="109"/>
        <v>0</v>
      </c>
      <c r="H515" s="311">
        <f t="shared" si="109"/>
        <v>0</v>
      </c>
      <c r="I515" s="311">
        <f t="shared" si="109"/>
        <v>0</v>
      </c>
      <c r="J515" s="311">
        <f t="shared" si="109"/>
        <v>0</v>
      </c>
      <c r="K515" s="311">
        <f t="shared" si="109"/>
        <v>0</v>
      </c>
      <c r="L515" s="311">
        <f t="shared" si="109"/>
        <v>0</v>
      </c>
      <c r="M515" s="312">
        <f t="shared" si="109"/>
        <v>0</v>
      </c>
      <c r="Q515"/>
    </row>
    <row r="516" spans="1:17" s="296" customFormat="1" ht="17.55" hidden="1" customHeight="1">
      <c r="A516" s="308"/>
      <c r="C516" s="429" t="str">
        <f t="shared" si="100"/>
        <v>H</v>
      </c>
      <c r="D516" s="130" t="str">
        <f t="shared" si="110"/>
        <v>HIL_B</v>
      </c>
      <c r="E516" s="129" t="str">
        <f t="shared" si="108"/>
        <v>Jilin OLED</v>
      </c>
      <c r="F516" s="311">
        <f t="shared" ref="F516:M525" si="111">SUMIFS(Share, Y, F$15, Config, $E$4, P, $E$8, LType, $D516, MSup, $E516)</f>
        <v>0</v>
      </c>
      <c r="G516" s="311">
        <f t="shared" si="111"/>
        <v>0</v>
      </c>
      <c r="H516" s="311">
        <f t="shared" si="111"/>
        <v>0</v>
      </c>
      <c r="I516" s="311">
        <f t="shared" si="111"/>
        <v>0</v>
      </c>
      <c r="J516" s="311">
        <f t="shared" si="111"/>
        <v>0</v>
      </c>
      <c r="K516" s="311">
        <f t="shared" si="111"/>
        <v>0</v>
      </c>
      <c r="L516" s="311">
        <f t="shared" si="111"/>
        <v>0</v>
      </c>
      <c r="M516" s="312">
        <f t="shared" si="111"/>
        <v>0</v>
      </c>
      <c r="Q516"/>
    </row>
    <row r="517" spans="1:17" s="296" customFormat="1" ht="17.55" hidden="1" customHeight="1">
      <c r="A517" s="308"/>
      <c r="C517" s="429" t="str">
        <f t="shared" si="100"/>
        <v>H</v>
      </c>
      <c r="D517" s="130" t="str">
        <f t="shared" si="110"/>
        <v>HIL_B</v>
      </c>
      <c r="E517" s="129" t="str">
        <f t="shared" si="108"/>
        <v>Jinwoong</v>
      </c>
      <c r="F517" s="311">
        <f t="shared" si="111"/>
        <v>0</v>
      </c>
      <c r="G517" s="311">
        <f t="shared" si="111"/>
        <v>0</v>
      </c>
      <c r="H517" s="311">
        <f t="shared" si="111"/>
        <v>0</v>
      </c>
      <c r="I517" s="311">
        <f t="shared" si="111"/>
        <v>0</v>
      </c>
      <c r="J517" s="311">
        <f t="shared" si="111"/>
        <v>0</v>
      </c>
      <c r="K517" s="311">
        <f t="shared" si="111"/>
        <v>0</v>
      </c>
      <c r="L517" s="311">
        <f t="shared" si="111"/>
        <v>0</v>
      </c>
      <c r="M517" s="312">
        <f t="shared" si="111"/>
        <v>0</v>
      </c>
      <c r="Q517"/>
    </row>
    <row r="518" spans="1:17" s="296" customFormat="1" ht="17.55" hidden="1" customHeight="1">
      <c r="A518" s="308"/>
      <c r="C518" s="429" t="str">
        <f t="shared" si="100"/>
        <v>H</v>
      </c>
      <c r="D518" s="130" t="str">
        <f t="shared" si="110"/>
        <v>HIL_B</v>
      </c>
      <c r="E518" s="129" t="str">
        <f t="shared" si="108"/>
        <v>LG Chem</v>
      </c>
      <c r="F518" s="311">
        <f t="shared" si="111"/>
        <v>0</v>
      </c>
      <c r="G518" s="311">
        <f t="shared" si="111"/>
        <v>0</v>
      </c>
      <c r="H518" s="311">
        <f t="shared" si="111"/>
        <v>0</v>
      </c>
      <c r="I518" s="311">
        <f t="shared" si="111"/>
        <v>0</v>
      </c>
      <c r="J518" s="311">
        <f t="shared" si="111"/>
        <v>0</v>
      </c>
      <c r="K518" s="311">
        <f t="shared" si="111"/>
        <v>0</v>
      </c>
      <c r="L518" s="311">
        <f t="shared" si="111"/>
        <v>0</v>
      </c>
      <c r="M518" s="312">
        <f t="shared" si="111"/>
        <v>0</v>
      </c>
      <c r="Q518"/>
    </row>
    <row r="519" spans="1:17" s="296" customFormat="1" ht="17.55" hidden="1" customHeight="1">
      <c r="A519" s="308"/>
      <c r="C519" s="429" t="str">
        <f t="shared" si="100"/>
        <v>H</v>
      </c>
      <c r="D519" s="130" t="str">
        <f t="shared" si="110"/>
        <v>HIL_B</v>
      </c>
      <c r="E519" s="129" t="str">
        <f t="shared" si="108"/>
        <v>LT Materials</v>
      </c>
      <c r="F519" s="311">
        <f t="shared" si="111"/>
        <v>0</v>
      </c>
      <c r="G519" s="311">
        <f t="shared" si="111"/>
        <v>0</v>
      </c>
      <c r="H519" s="311">
        <f t="shared" si="111"/>
        <v>0</v>
      </c>
      <c r="I519" s="311">
        <f t="shared" si="111"/>
        <v>0</v>
      </c>
      <c r="J519" s="311">
        <f t="shared" si="111"/>
        <v>0</v>
      </c>
      <c r="K519" s="311">
        <f t="shared" si="111"/>
        <v>0</v>
      </c>
      <c r="L519" s="311">
        <f t="shared" si="111"/>
        <v>0</v>
      </c>
      <c r="M519" s="312">
        <f t="shared" si="111"/>
        <v>0</v>
      </c>
      <c r="Q519"/>
    </row>
    <row r="520" spans="1:17" s="296" customFormat="1" ht="17.55" hidden="1" customHeight="1">
      <c r="A520" s="308"/>
      <c r="C520" s="429" t="str">
        <f t="shared" si="100"/>
        <v>H</v>
      </c>
      <c r="D520" s="130" t="str">
        <f t="shared" si="110"/>
        <v>HIL_B</v>
      </c>
      <c r="E520" s="129" t="str">
        <f t="shared" si="108"/>
        <v>LT Metal</v>
      </c>
      <c r="F520" s="311">
        <f t="shared" si="111"/>
        <v>0</v>
      </c>
      <c r="G520" s="311">
        <f t="shared" si="111"/>
        <v>0</v>
      </c>
      <c r="H520" s="311">
        <f t="shared" si="111"/>
        <v>0</v>
      </c>
      <c r="I520" s="311">
        <f t="shared" si="111"/>
        <v>0</v>
      </c>
      <c r="J520" s="311">
        <f t="shared" si="111"/>
        <v>0</v>
      </c>
      <c r="K520" s="311">
        <f t="shared" si="111"/>
        <v>0</v>
      </c>
      <c r="L520" s="311">
        <f t="shared" si="111"/>
        <v>0</v>
      </c>
      <c r="M520" s="312">
        <f t="shared" si="111"/>
        <v>0</v>
      </c>
      <c r="Q520"/>
    </row>
    <row r="521" spans="1:17" s="296" customFormat="1" ht="17.55" hidden="1" customHeight="1">
      <c r="A521" s="308"/>
      <c r="C521" s="429" t="str">
        <f t="shared" si="100"/>
        <v>H</v>
      </c>
      <c r="D521" s="130" t="str">
        <f t="shared" si="110"/>
        <v>HIL_B</v>
      </c>
      <c r="E521" s="129" t="str">
        <f t="shared" si="108"/>
        <v>LTOM</v>
      </c>
      <c r="F521" s="311">
        <f t="shared" si="111"/>
        <v>0</v>
      </c>
      <c r="G521" s="311">
        <f t="shared" si="111"/>
        <v>0</v>
      </c>
      <c r="H521" s="311">
        <f t="shared" si="111"/>
        <v>0</v>
      </c>
      <c r="I521" s="311">
        <f t="shared" si="111"/>
        <v>0</v>
      </c>
      <c r="J521" s="311">
        <f t="shared" si="111"/>
        <v>0</v>
      </c>
      <c r="K521" s="311">
        <f t="shared" si="111"/>
        <v>0</v>
      </c>
      <c r="L521" s="311">
        <f t="shared" si="111"/>
        <v>0</v>
      </c>
      <c r="M521" s="312">
        <f t="shared" si="111"/>
        <v>0</v>
      </c>
      <c r="Q521"/>
    </row>
    <row r="522" spans="1:17" s="296" customFormat="1" ht="17.55" hidden="1" customHeight="1">
      <c r="A522" s="308"/>
      <c r="C522" s="429" t="str">
        <f t="shared" si="100"/>
        <v>H</v>
      </c>
      <c r="D522" s="130" t="str">
        <f t="shared" si="110"/>
        <v>HIL_B</v>
      </c>
      <c r="E522" s="129" t="str">
        <f t="shared" si="108"/>
        <v>Lumilan</v>
      </c>
      <c r="F522" s="311">
        <f t="shared" si="111"/>
        <v>0</v>
      </c>
      <c r="G522" s="311">
        <f t="shared" si="111"/>
        <v>0</v>
      </c>
      <c r="H522" s="311">
        <f t="shared" si="111"/>
        <v>0</v>
      </c>
      <c r="I522" s="311">
        <f t="shared" si="111"/>
        <v>0</v>
      </c>
      <c r="J522" s="311">
        <f t="shared" si="111"/>
        <v>0</v>
      </c>
      <c r="K522" s="311">
        <f t="shared" si="111"/>
        <v>0</v>
      </c>
      <c r="L522" s="311">
        <f t="shared" si="111"/>
        <v>0</v>
      </c>
      <c r="M522" s="312">
        <f t="shared" si="111"/>
        <v>0</v>
      </c>
      <c r="Q522"/>
    </row>
    <row r="523" spans="1:17" s="296" customFormat="1" ht="17.55" hidden="1" customHeight="1">
      <c r="A523" s="308"/>
      <c r="C523" s="429" t="str">
        <f t="shared" si="100"/>
        <v>H</v>
      </c>
      <c r="D523" s="130" t="str">
        <f t="shared" si="110"/>
        <v>HIL_B</v>
      </c>
      <c r="E523" s="129" t="str">
        <f t="shared" si="108"/>
        <v>Materion</v>
      </c>
      <c r="F523" s="311">
        <f t="shared" si="111"/>
        <v>0</v>
      </c>
      <c r="G523" s="311">
        <f t="shared" si="111"/>
        <v>0</v>
      </c>
      <c r="H523" s="311">
        <f t="shared" si="111"/>
        <v>0</v>
      </c>
      <c r="I523" s="311">
        <f t="shared" si="111"/>
        <v>0</v>
      </c>
      <c r="J523" s="311">
        <f t="shared" si="111"/>
        <v>0</v>
      </c>
      <c r="K523" s="311">
        <f t="shared" si="111"/>
        <v>0</v>
      </c>
      <c r="L523" s="311">
        <f t="shared" si="111"/>
        <v>0</v>
      </c>
      <c r="M523" s="312">
        <f t="shared" si="111"/>
        <v>0</v>
      </c>
      <c r="Q523"/>
    </row>
    <row r="524" spans="1:17" s="296" customFormat="1" ht="17.55" hidden="1" customHeight="1">
      <c r="A524" s="308"/>
      <c r="C524" s="429" t="str">
        <f t="shared" si="100"/>
        <v>H</v>
      </c>
      <c r="D524" s="130" t="str">
        <f t="shared" si="110"/>
        <v>HIL_B</v>
      </c>
      <c r="E524" s="129" t="str">
        <f t="shared" si="108"/>
        <v>Merck</v>
      </c>
      <c r="F524" s="311">
        <f t="shared" si="111"/>
        <v>0</v>
      </c>
      <c r="G524" s="311">
        <f t="shared" si="111"/>
        <v>0</v>
      </c>
      <c r="H524" s="311">
        <f t="shared" si="111"/>
        <v>0</v>
      </c>
      <c r="I524" s="311">
        <f t="shared" si="111"/>
        <v>0</v>
      </c>
      <c r="J524" s="311">
        <f t="shared" si="111"/>
        <v>0</v>
      </c>
      <c r="K524" s="311">
        <f t="shared" si="111"/>
        <v>0</v>
      </c>
      <c r="L524" s="311">
        <f t="shared" si="111"/>
        <v>0</v>
      </c>
      <c r="M524" s="312">
        <f t="shared" si="111"/>
        <v>0</v>
      </c>
      <c r="Q524"/>
    </row>
    <row r="525" spans="1:17" s="296" customFormat="1" ht="17.55" hidden="1" customHeight="1">
      <c r="A525" s="308"/>
      <c r="C525" s="429" t="str">
        <f t="shared" si="100"/>
        <v>H</v>
      </c>
      <c r="D525" s="130" t="str">
        <f t="shared" si="110"/>
        <v>HIL_B</v>
      </c>
      <c r="E525" s="129" t="str">
        <f t="shared" si="108"/>
        <v>Nisso</v>
      </c>
      <c r="F525" s="311">
        <f t="shared" si="111"/>
        <v>0</v>
      </c>
      <c r="G525" s="311">
        <f t="shared" si="111"/>
        <v>0</v>
      </c>
      <c r="H525" s="311">
        <f t="shared" si="111"/>
        <v>0</v>
      </c>
      <c r="I525" s="311">
        <f t="shared" si="111"/>
        <v>0</v>
      </c>
      <c r="J525" s="311">
        <f t="shared" si="111"/>
        <v>0</v>
      </c>
      <c r="K525" s="311">
        <f t="shared" si="111"/>
        <v>0</v>
      </c>
      <c r="L525" s="311">
        <f t="shared" si="111"/>
        <v>0</v>
      </c>
      <c r="M525" s="312">
        <f t="shared" si="111"/>
        <v>0</v>
      </c>
      <c r="Q525"/>
    </row>
    <row r="526" spans="1:17" s="296" customFormat="1" ht="17.55" hidden="1" customHeight="1">
      <c r="A526" s="308"/>
      <c r="C526" s="429" t="str">
        <f t="shared" si="100"/>
        <v>H</v>
      </c>
      <c r="D526" s="130" t="str">
        <f t="shared" si="110"/>
        <v>HIL_B</v>
      </c>
      <c r="E526" s="129" t="str">
        <f t="shared" si="108"/>
        <v>Novaled</v>
      </c>
      <c r="F526" s="311">
        <f t="shared" ref="F526:M535" si="112">SUMIFS(Share, Y, F$15, Config, $E$4, P, $E$8, LType, $D526, MSup, $E526)</f>
        <v>0</v>
      </c>
      <c r="G526" s="311">
        <f t="shared" si="112"/>
        <v>0</v>
      </c>
      <c r="H526" s="311">
        <f t="shared" si="112"/>
        <v>0</v>
      </c>
      <c r="I526" s="311">
        <f t="shared" si="112"/>
        <v>0</v>
      </c>
      <c r="J526" s="311">
        <f t="shared" si="112"/>
        <v>0</v>
      </c>
      <c r="K526" s="311">
        <f t="shared" si="112"/>
        <v>0</v>
      </c>
      <c r="L526" s="311">
        <f t="shared" si="112"/>
        <v>0</v>
      </c>
      <c r="M526" s="312">
        <f t="shared" si="112"/>
        <v>0</v>
      </c>
      <c r="Q526"/>
    </row>
    <row r="527" spans="1:17" s="296" customFormat="1" ht="17.55" hidden="1" customHeight="1">
      <c r="A527" s="308"/>
      <c r="C527" s="429" t="str">
        <f t="shared" ref="C527:C590" si="113">IF(SUM(F527:J527)=0, "H", "")</f>
        <v>H</v>
      </c>
      <c r="D527" s="130" t="str">
        <f t="shared" si="110"/>
        <v>HIL_B</v>
      </c>
      <c r="E527" s="129" t="str">
        <f t="shared" si="108"/>
        <v>NSCC</v>
      </c>
      <c r="F527" s="311">
        <f t="shared" si="112"/>
        <v>0</v>
      </c>
      <c r="G527" s="311">
        <f t="shared" si="112"/>
        <v>0</v>
      </c>
      <c r="H527" s="311">
        <f t="shared" si="112"/>
        <v>0</v>
      </c>
      <c r="I527" s="311">
        <f t="shared" si="112"/>
        <v>0</v>
      </c>
      <c r="J527" s="311">
        <f t="shared" si="112"/>
        <v>0</v>
      </c>
      <c r="K527" s="311">
        <f t="shared" si="112"/>
        <v>0</v>
      </c>
      <c r="L527" s="311">
        <f t="shared" si="112"/>
        <v>0</v>
      </c>
      <c r="M527" s="312">
        <f t="shared" si="112"/>
        <v>0</v>
      </c>
      <c r="Q527"/>
    </row>
    <row r="528" spans="1:17" s="296" customFormat="1" ht="17.55" hidden="1" customHeight="1">
      <c r="A528" s="308"/>
      <c r="C528" s="429" t="str">
        <f t="shared" si="113"/>
        <v>H</v>
      </c>
      <c r="D528" s="130" t="str">
        <f t="shared" si="110"/>
        <v>HIL_B</v>
      </c>
      <c r="E528" s="129" t="str">
        <f t="shared" si="108"/>
        <v>P&amp;H Tech</v>
      </c>
      <c r="F528" s="311">
        <f t="shared" si="112"/>
        <v>0</v>
      </c>
      <c r="G528" s="311">
        <f t="shared" si="112"/>
        <v>0</v>
      </c>
      <c r="H528" s="311">
        <f t="shared" si="112"/>
        <v>0</v>
      </c>
      <c r="I528" s="311">
        <f t="shared" si="112"/>
        <v>0</v>
      </c>
      <c r="J528" s="311">
        <f t="shared" si="112"/>
        <v>0</v>
      </c>
      <c r="K528" s="311">
        <f t="shared" si="112"/>
        <v>0</v>
      </c>
      <c r="L528" s="311">
        <f t="shared" si="112"/>
        <v>0</v>
      </c>
      <c r="M528" s="312">
        <f t="shared" si="112"/>
        <v>0</v>
      </c>
      <c r="Q528"/>
    </row>
    <row r="529" spans="1:17" s="296" customFormat="1" ht="17.55" hidden="1" customHeight="1">
      <c r="A529" s="308"/>
      <c r="C529" s="429" t="str">
        <f t="shared" si="113"/>
        <v>H</v>
      </c>
      <c r="D529" s="130" t="str">
        <f t="shared" si="110"/>
        <v>HIL_B</v>
      </c>
      <c r="E529" s="129" t="str">
        <f t="shared" si="108"/>
        <v>Samsung SDI</v>
      </c>
      <c r="F529" s="311">
        <f t="shared" si="112"/>
        <v>0</v>
      </c>
      <c r="G529" s="311">
        <f t="shared" si="112"/>
        <v>0</v>
      </c>
      <c r="H529" s="311">
        <f t="shared" si="112"/>
        <v>0</v>
      </c>
      <c r="I529" s="311">
        <f t="shared" si="112"/>
        <v>0</v>
      </c>
      <c r="J529" s="311">
        <f t="shared" si="112"/>
        <v>0</v>
      </c>
      <c r="K529" s="311">
        <f t="shared" si="112"/>
        <v>0</v>
      </c>
      <c r="L529" s="311">
        <f t="shared" si="112"/>
        <v>0</v>
      </c>
      <c r="M529" s="312">
        <f t="shared" si="112"/>
        <v>0</v>
      </c>
      <c r="Q529"/>
    </row>
    <row r="530" spans="1:17" s="296" customFormat="1" ht="17.55" hidden="1" customHeight="1">
      <c r="A530" s="308"/>
      <c r="C530" s="429" t="str">
        <f t="shared" si="113"/>
        <v>H</v>
      </c>
      <c r="D530" s="130" t="str">
        <f t="shared" si="110"/>
        <v>HIL_B</v>
      </c>
      <c r="E530" s="129" t="str">
        <f t="shared" ref="E530:E539" si="114">E460</f>
        <v>SFC</v>
      </c>
      <c r="F530" s="311">
        <f t="shared" si="112"/>
        <v>0</v>
      </c>
      <c r="G530" s="311">
        <f t="shared" si="112"/>
        <v>0</v>
      </c>
      <c r="H530" s="311">
        <f t="shared" si="112"/>
        <v>0</v>
      </c>
      <c r="I530" s="311">
        <f t="shared" si="112"/>
        <v>0</v>
      </c>
      <c r="J530" s="311">
        <f t="shared" si="112"/>
        <v>0</v>
      </c>
      <c r="K530" s="311">
        <f t="shared" si="112"/>
        <v>0</v>
      </c>
      <c r="L530" s="311">
        <f t="shared" si="112"/>
        <v>0</v>
      </c>
      <c r="M530" s="312">
        <f t="shared" si="112"/>
        <v>0</v>
      </c>
      <c r="Q530"/>
    </row>
    <row r="531" spans="1:17" s="296" customFormat="1" ht="17.55" hidden="1" customHeight="1">
      <c r="A531" s="308"/>
      <c r="C531" s="429" t="str">
        <f t="shared" si="113"/>
        <v>H</v>
      </c>
      <c r="D531" s="130" t="str">
        <f t="shared" si="110"/>
        <v>HIL_B</v>
      </c>
      <c r="E531" s="129" t="str">
        <f t="shared" si="114"/>
        <v>SK JNC</v>
      </c>
      <c r="F531" s="311">
        <f t="shared" si="112"/>
        <v>0</v>
      </c>
      <c r="G531" s="311">
        <f t="shared" si="112"/>
        <v>0</v>
      </c>
      <c r="H531" s="311">
        <f t="shared" si="112"/>
        <v>0</v>
      </c>
      <c r="I531" s="311">
        <f t="shared" si="112"/>
        <v>0</v>
      </c>
      <c r="J531" s="311">
        <f t="shared" si="112"/>
        <v>0</v>
      </c>
      <c r="K531" s="311">
        <f t="shared" si="112"/>
        <v>0</v>
      </c>
      <c r="L531" s="311">
        <f t="shared" si="112"/>
        <v>0</v>
      </c>
      <c r="M531" s="312">
        <f t="shared" si="112"/>
        <v>0</v>
      </c>
      <c r="Q531"/>
    </row>
    <row r="532" spans="1:17" s="296" customFormat="1" ht="17.55" hidden="1" customHeight="1">
      <c r="A532" s="308"/>
      <c r="C532" s="429" t="str">
        <f t="shared" si="113"/>
        <v>H</v>
      </c>
      <c r="D532" s="130" t="str">
        <f t="shared" si="110"/>
        <v>HIL_B</v>
      </c>
      <c r="E532" s="129" t="str">
        <f t="shared" si="114"/>
        <v>Solus AM</v>
      </c>
      <c r="F532" s="311">
        <f t="shared" si="112"/>
        <v>0</v>
      </c>
      <c r="G532" s="311">
        <f t="shared" si="112"/>
        <v>0</v>
      </c>
      <c r="H532" s="311">
        <f t="shared" si="112"/>
        <v>0</v>
      </c>
      <c r="I532" s="311">
        <f t="shared" si="112"/>
        <v>0</v>
      </c>
      <c r="J532" s="311">
        <f t="shared" si="112"/>
        <v>0</v>
      </c>
      <c r="K532" s="311">
        <f t="shared" si="112"/>
        <v>0</v>
      </c>
      <c r="L532" s="311">
        <f t="shared" si="112"/>
        <v>0</v>
      </c>
      <c r="M532" s="312">
        <f t="shared" si="112"/>
        <v>0</v>
      </c>
      <c r="Q532"/>
    </row>
    <row r="533" spans="1:17" s="296" customFormat="1" ht="17.55" hidden="1" customHeight="1">
      <c r="A533" s="308"/>
      <c r="C533" s="429" t="str">
        <f t="shared" si="113"/>
        <v>H</v>
      </c>
      <c r="D533" s="130" t="str">
        <f t="shared" si="110"/>
        <v>HIL_B</v>
      </c>
      <c r="E533" s="129">
        <f t="shared" si="114"/>
        <v>0</v>
      </c>
      <c r="F533" s="311">
        <f t="shared" si="112"/>
        <v>0</v>
      </c>
      <c r="G533" s="311">
        <f t="shared" si="112"/>
        <v>0</v>
      </c>
      <c r="H533" s="311">
        <f t="shared" si="112"/>
        <v>0</v>
      </c>
      <c r="I533" s="311">
        <f t="shared" si="112"/>
        <v>0</v>
      </c>
      <c r="J533" s="311">
        <f t="shared" si="112"/>
        <v>0</v>
      </c>
      <c r="K533" s="311">
        <f t="shared" si="112"/>
        <v>0</v>
      </c>
      <c r="L533" s="311">
        <f t="shared" si="112"/>
        <v>0</v>
      </c>
      <c r="M533" s="312">
        <f t="shared" si="112"/>
        <v>0</v>
      </c>
      <c r="Q533"/>
    </row>
    <row r="534" spans="1:17" s="296" customFormat="1" ht="17.55" hidden="1" customHeight="1">
      <c r="A534" s="308"/>
      <c r="C534" s="429" t="str">
        <f t="shared" si="113"/>
        <v>H</v>
      </c>
      <c r="D534" s="130" t="str">
        <f t="shared" si="110"/>
        <v>HIL_B</v>
      </c>
      <c r="E534" s="129">
        <f t="shared" si="114"/>
        <v>0</v>
      </c>
      <c r="F534" s="311">
        <f t="shared" si="112"/>
        <v>0</v>
      </c>
      <c r="G534" s="311">
        <f t="shared" si="112"/>
        <v>0</v>
      </c>
      <c r="H534" s="311">
        <f t="shared" si="112"/>
        <v>0</v>
      </c>
      <c r="I534" s="311">
        <f t="shared" si="112"/>
        <v>0</v>
      </c>
      <c r="J534" s="311">
        <f t="shared" si="112"/>
        <v>0</v>
      </c>
      <c r="K534" s="311">
        <f t="shared" si="112"/>
        <v>0</v>
      </c>
      <c r="L534" s="311">
        <f t="shared" si="112"/>
        <v>0</v>
      </c>
      <c r="M534" s="312">
        <f t="shared" si="112"/>
        <v>0</v>
      </c>
      <c r="Q534"/>
    </row>
    <row r="535" spans="1:17" s="296" customFormat="1" ht="17.55" hidden="1" customHeight="1">
      <c r="A535" s="308"/>
      <c r="C535" s="429" t="str">
        <f t="shared" si="113"/>
        <v>H</v>
      </c>
      <c r="D535" s="130" t="str">
        <f t="shared" si="110"/>
        <v>HIL_B</v>
      </c>
      <c r="E535" s="129">
        <f t="shared" si="114"/>
        <v>0</v>
      </c>
      <c r="F535" s="311">
        <f t="shared" si="112"/>
        <v>0</v>
      </c>
      <c r="G535" s="311">
        <f t="shared" si="112"/>
        <v>0</v>
      </c>
      <c r="H535" s="311">
        <f t="shared" si="112"/>
        <v>0</v>
      </c>
      <c r="I535" s="311">
        <f t="shared" si="112"/>
        <v>0</v>
      </c>
      <c r="J535" s="311">
        <f t="shared" si="112"/>
        <v>0</v>
      </c>
      <c r="K535" s="311">
        <f t="shared" si="112"/>
        <v>0</v>
      </c>
      <c r="L535" s="311">
        <f t="shared" si="112"/>
        <v>0</v>
      </c>
      <c r="M535" s="312">
        <f t="shared" si="112"/>
        <v>0</v>
      </c>
      <c r="Q535"/>
    </row>
    <row r="536" spans="1:17" s="296" customFormat="1" ht="17.55" hidden="1" customHeight="1">
      <c r="A536" s="308"/>
      <c r="C536" s="429" t="str">
        <f t="shared" si="113"/>
        <v>H</v>
      </c>
      <c r="D536" s="130" t="str">
        <f t="shared" si="110"/>
        <v>HIL_B</v>
      </c>
      <c r="E536" s="129">
        <f t="shared" si="114"/>
        <v>0</v>
      </c>
      <c r="F536" s="311">
        <f t="shared" ref="F536:M545" si="115">SUMIFS(Share, Y, F$15, Config, $E$4, P, $E$8, LType, $D536, MSup, $E536)</f>
        <v>0</v>
      </c>
      <c r="G536" s="311">
        <f t="shared" si="115"/>
        <v>0</v>
      </c>
      <c r="H536" s="311">
        <f t="shared" si="115"/>
        <v>0</v>
      </c>
      <c r="I536" s="311">
        <f t="shared" si="115"/>
        <v>0</v>
      </c>
      <c r="J536" s="311">
        <f t="shared" si="115"/>
        <v>0</v>
      </c>
      <c r="K536" s="311">
        <f t="shared" si="115"/>
        <v>0</v>
      </c>
      <c r="L536" s="311">
        <f t="shared" si="115"/>
        <v>0</v>
      </c>
      <c r="M536" s="312">
        <f t="shared" si="115"/>
        <v>0</v>
      </c>
      <c r="Q536"/>
    </row>
    <row r="537" spans="1:17" s="296" customFormat="1" ht="17.55" hidden="1" customHeight="1">
      <c r="A537" s="308"/>
      <c r="C537" s="429" t="str">
        <f t="shared" si="113"/>
        <v>H</v>
      </c>
      <c r="D537" s="130" t="str">
        <f t="shared" si="110"/>
        <v>HIL_B</v>
      </c>
      <c r="E537" s="129">
        <f t="shared" si="114"/>
        <v>0</v>
      </c>
      <c r="F537" s="311">
        <f t="shared" si="115"/>
        <v>0</v>
      </c>
      <c r="G537" s="311">
        <f t="shared" si="115"/>
        <v>0</v>
      </c>
      <c r="H537" s="311">
        <f t="shared" si="115"/>
        <v>0</v>
      </c>
      <c r="I537" s="311">
        <f t="shared" si="115"/>
        <v>0</v>
      </c>
      <c r="J537" s="311">
        <f t="shared" si="115"/>
        <v>0</v>
      </c>
      <c r="K537" s="311">
        <f t="shared" si="115"/>
        <v>0</v>
      </c>
      <c r="L537" s="311">
        <f t="shared" si="115"/>
        <v>0</v>
      </c>
      <c r="M537" s="312">
        <f t="shared" si="115"/>
        <v>0</v>
      </c>
      <c r="Q537"/>
    </row>
    <row r="538" spans="1:17" s="296" customFormat="1" ht="17.55" hidden="1" customHeight="1">
      <c r="A538" s="308"/>
      <c r="C538" s="429" t="str">
        <f t="shared" si="113"/>
        <v>H</v>
      </c>
      <c r="D538" s="130" t="str">
        <f t="shared" si="110"/>
        <v>HIL_B</v>
      </c>
      <c r="E538" s="129">
        <f t="shared" si="114"/>
        <v>0</v>
      </c>
      <c r="F538" s="311">
        <f t="shared" si="115"/>
        <v>0</v>
      </c>
      <c r="G538" s="311">
        <f t="shared" si="115"/>
        <v>0</v>
      </c>
      <c r="H538" s="311">
        <f t="shared" si="115"/>
        <v>0</v>
      </c>
      <c r="I538" s="311">
        <f t="shared" si="115"/>
        <v>0</v>
      </c>
      <c r="J538" s="311">
        <f t="shared" si="115"/>
        <v>0</v>
      </c>
      <c r="K538" s="311">
        <f t="shared" si="115"/>
        <v>0</v>
      </c>
      <c r="L538" s="311">
        <f t="shared" si="115"/>
        <v>0</v>
      </c>
      <c r="M538" s="312">
        <f t="shared" si="115"/>
        <v>0</v>
      </c>
      <c r="Q538"/>
    </row>
    <row r="539" spans="1:17" s="296" customFormat="1" ht="17.55" hidden="1" customHeight="1">
      <c r="A539" s="308"/>
      <c r="C539" s="429" t="str">
        <f t="shared" si="113"/>
        <v>H</v>
      </c>
      <c r="D539" s="130" t="str">
        <f t="shared" si="110"/>
        <v>HIL_B</v>
      </c>
      <c r="E539" s="129">
        <f t="shared" si="114"/>
        <v>0</v>
      </c>
      <c r="F539" s="311">
        <f t="shared" si="115"/>
        <v>0</v>
      </c>
      <c r="G539" s="311">
        <f t="shared" si="115"/>
        <v>0</v>
      </c>
      <c r="H539" s="311">
        <f t="shared" si="115"/>
        <v>0</v>
      </c>
      <c r="I539" s="311">
        <f t="shared" si="115"/>
        <v>0</v>
      </c>
      <c r="J539" s="311">
        <f t="shared" si="115"/>
        <v>0</v>
      </c>
      <c r="K539" s="311">
        <f t="shared" si="115"/>
        <v>0</v>
      </c>
      <c r="L539" s="311">
        <f t="shared" si="115"/>
        <v>0</v>
      </c>
      <c r="M539" s="312">
        <f t="shared" si="115"/>
        <v>0</v>
      </c>
      <c r="Q539"/>
    </row>
    <row r="540" spans="1:17" s="296" customFormat="1" ht="17.55" hidden="1" customHeight="1">
      <c r="A540" s="308"/>
      <c r="C540" s="429" t="str">
        <f t="shared" si="113"/>
        <v>H</v>
      </c>
      <c r="D540" s="130" t="str">
        <f>$D529</f>
        <v>HIL_B</v>
      </c>
      <c r="E540" s="129" t="str">
        <f>E50</f>
        <v>Unknown</v>
      </c>
      <c r="F540" s="311">
        <f t="shared" si="115"/>
        <v>0</v>
      </c>
      <c r="G540" s="311">
        <f t="shared" si="115"/>
        <v>0</v>
      </c>
      <c r="H540" s="311">
        <f t="shared" si="115"/>
        <v>0</v>
      </c>
      <c r="I540" s="311">
        <f t="shared" si="115"/>
        <v>0</v>
      </c>
      <c r="J540" s="311">
        <f t="shared" si="115"/>
        <v>0</v>
      </c>
      <c r="K540" s="311">
        <f t="shared" si="115"/>
        <v>0</v>
      </c>
      <c r="L540" s="311">
        <f t="shared" si="115"/>
        <v>0</v>
      </c>
      <c r="M540" s="312">
        <f t="shared" si="115"/>
        <v>0</v>
      </c>
      <c r="Q540"/>
    </row>
    <row r="541" spans="1:17" s="296" customFormat="1" ht="17.55" hidden="1" customHeight="1">
      <c r="A541" s="308"/>
      <c r="C541" s="429" t="str">
        <f t="shared" si="113"/>
        <v>H</v>
      </c>
      <c r="D541" s="130" t="str">
        <f>Parameter!G77</f>
        <v>HIL_G</v>
      </c>
      <c r="E541" s="129" t="str">
        <f t="shared" ref="E541:E564" si="116">E16</f>
        <v>Aglaia Tech</v>
      </c>
      <c r="F541" s="311">
        <f t="shared" si="115"/>
        <v>0</v>
      </c>
      <c r="G541" s="311">
        <f t="shared" si="115"/>
        <v>0</v>
      </c>
      <c r="H541" s="311">
        <f t="shared" si="115"/>
        <v>0</v>
      </c>
      <c r="I541" s="311">
        <f t="shared" si="115"/>
        <v>0</v>
      </c>
      <c r="J541" s="311">
        <f t="shared" si="115"/>
        <v>0</v>
      </c>
      <c r="K541" s="311">
        <f t="shared" si="115"/>
        <v>0</v>
      </c>
      <c r="L541" s="311">
        <f t="shared" si="115"/>
        <v>0</v>
      </c>
      <c r="M541" s="312">
        <f t="shared" si="115"/>
        <v>0</v>
      </c>
      <c r="Q541"/>
    </row>
    <row r="542" spans="1:17" s="296" customFormat="1" ht="17.55" hidden="1" customHeight="1">
      <c r="A542" s="308"/>
      <c r="C542" s="429" t="str">
        <f t="shared" si="113"/>
        <v>H</v>
      </c>
      <c r="D542" s="130" t="str">
        <f t="shared" ref="D542:D574" si="117">$D541</f>
        <v>HIL_G</v>
      </c>
      <c r="E542" s="129" t="str">
        <f t="shared" si="116"/>
        <v>Bayer</v>
      </c>
      <c r="F542" s="311">
        <f t="shared" si="115"/>
        <v>0</v>
      </c>
      <c r="G542" s="311">
        <f t="shared" si="115"/>
        <v>0</v>
      </c>
      <c r="H542" s="311">
        <f t="shared" si="115"/>
        <v>0</v>
      </c>
      <c r="I542" s="311">
        <f t="shared" si="115"/>
        <v>0</v>
      </c>
      <c r="J542" s="311">
        <f t="shared" si="115"/>
        <v>0</v>
      </c>
      <c r="K542" s="311">
        <f t="shared" si="115"/>
        <v>0</v>
      </c>
      <c r="L542" s="311">
        <f t="shared" si="115"/>
        <v>0</v>
      </c>
      <c r="M542" s="312">
        <f t="shared" si="115"/>
        <v>0</v>
      </c>
      <c r="Q542"/>
    </row>
    <row r="543" spans="1:17" s="296" customFormat="1" ht="17.55" hidden="1" customHeight="1">
      <c r="A543" s="308"/>
      <c r="C543" s="429" t="str">
        <f t="shared" si="113"/>
        <v>H</v>
      </c>
      <c r="D543" s="130" t="str">
        <f t="shared" si="117"/>
        <v>HIL_G</v>
      </c>
      <c r="E543" s="129" t="str">
        <f t="shared" si="116"/>
        <v>Comet</v>
      </c>
      <c r="F543" s="311">
        <f t="shared" si="115"/>
        <v>0</v>
      </c>
      <c r="G543" s="311">
        <f t="shared" si="115"/>
        <v>0</v>
      </c>
      <c r="H543" s="311">
        <f t="shared" si="115"/>
        <v>0</v>
      </c>
      <c r="I543" s="311">
        <f t="shared" si="115"/>
        <v>0</v>
      </c>
      <c r="J543" s="311">
        <f t="shared" si="115"/>
        <v>0</v>
      </c>
      <c r="K543" s="311">
        <f t="shared" si="115"/>
        <v>0</v>
      </c>
      <c r="L543" s="311">
        <f t="shared" si="115"/>
        <v>0</v>
      </c>
      <c r="M543" s="312">
        <f t="shared" si="115"/>
        <v>0</v>
      </c>
      <c r="Q543"/>
    </row>
    <row r="544" spans="1:17" s="296" customFormat="1" ht="17.55" hidden="1" customHeight="1">
      <c r="A544" s="308"/>
      <c r="C544" s="429" t="str">
        <f t="shared" si="113"/>
        <v>H</v>
      </c>
      <c r="D544" s="130" t="str">
        <f t="shared" si="117"/>
        <v>HIL_G</v>
      </c>
      <c r="E544" s="129" t="str">
        <f t="shared" si="116"/>
        <v>Dongjin Semichem</v>
      </c>
      <c r="F544" s="311">
        <f t="shared" si="115"/>
        <v>0</v>
      </c>
      <c r="G544" s="311">
        <f t="shared" si="115"/>
        <v>0</v>
      </c>
      <c r="H544" s="311">
        <f t="shared" si="115"/>
        <v>0</v>
      </c>
      <c r="I544" s="311">
        <f t="shared" si="115"/>
        <v>0</v>
      </c>
      <c r="J544" s="311">
        <f t="shared" si="115"/>
        <v>0</v>
      </c>
      <c r="K544" s="311">
        <f t="shared" si="115"/>
        <v>0</v>
      </c>
      <c r="L544" s="311">
        <f t="shared" si="115"/>
        <v>0</v>
      </c>
      <c r="M544" s="312">
        <f t="shared" si="115"/>
        <v>0</v>
      </c>
      <c r="Q544"/>
    </row>
    <row r="545" spans="1:17" s="296" customFormat="1" ht="17.55" hidden="1" customHeight="1">
      <c r="A545" s="308"/>
      <c r="C545" s="429" t="str">
        <f t="shared" si="113"/>
        <v>H</v>
      </c>
      <c r="D545" s="130" t="str">
        <f t="shared" si="117"/>
        <v>HIL_G</v>
      </c>
      <c r="E545" s="129" t="str">
        <f t="shared" si="116"/>
        <v>Duksan Neolux</v>
      </c>
      <c r="F545" s="311">
        <f t="shared" si="115"/>
        <v>0</v>
      </c>
      <c r="G545" s="311">
        <f t="shared" si="115"/>
        <v>0</v>
      </c>
      <c r="H545" s="311">
        <f t="shared" si="115"/>
        <v>0</v>
      </c>
      <c r="I545" s="311">
        <f t="shared" si="115"/>
        <v>0</v>
      </c>
      <c r="J545" s="311">
        <f t="shared" si="115"/>
        <v>0</v>
      </c>
      <c r="K545" s="311">
        <f t="shared" si="115"/>
        <v>0</v>
      </c>
      <c r="L545" s="311">
        <f t="shared" si="115"/>
        <v>0</v>
      </c>
      <c r="M545" s="312">
        <f t="shared" si="115"/>
        <v>0</v>
      </c>
      <c r="Q545"/>
    </row>
    <row r="546" spans="1:17" s="296" customFormat="1" ht="17.55" hidden="1" customHeight="1">
      <c r="A546" s="308"/>
      <c r="C546" s="429" t="str">
        <f t="shared" si="113"/>
        <v>H</v>
      </c>
      <c r="D546" s="130" t="str">
        <f t="shared" si="117"/>
        <v>HIL_G</v>
      </c>
      <c r="E546" s="129" t="str">
        <f t="shared" si="116"/>
        <v>DuPont</v>
      </c>
      <c r="F546" s="311">
        <f t="shared" ref="F546:M555" si="118">SUMIFS(Share, Y, F$15, Config, $E$4, P, $E$8, LType, $D546, MSup, $E546)</f>
        <v>0</v>
      </c>
      <c r="G546" s="311">
        <f t="shared" si="118"/>
        <v>0</v>
      </c>
      <c r="H546" s="311">
        <f t="shared" si="118"/>
        <v>0</v>
      </c>
      <c r="I546" s="311">
        <f t="shared" si="118"/>
        <v>0</v>
      </c>
      <c r="J546" s="311">
        <f t="shared" si="118"/>
        <v>0</v>
      </c>
      <c r="K546" s="311">
        <f t="shared" si="118"/>
        <v>0</v>
      </c>
      <c r="L546" s="311">
        <f t="shared" si="118"/>
        <v>0</v>
      </c>
      <c r="M546" s="312">
        <f t="shared" si="118"/>
        <v>0</v>
      </c>
      <c r="Q546"/>
    </row>
    <row r="547" spans="1:17" s="296" customFormat="1" ht="17.55" hidden="1" customHeight="1">
      <c r="A547" s="308"/>
      <c r="C547" s="429" t="str">
        <f t="shared" si="113"/>
        <v>H</v>
      </c>
      <c r="D547" s="130" t="str">
        <f t="shared" si="117"/>
        <v>HIL_G</v>
      </c>
      <c r="E547" s="129" t="str">
        <f t="shared" si="116"/>
        <v>EMT</v>
      </c>
      <c r="F547" s="311">
        <f t="shared" si="118"/>
        <v>0</v>
      </c>
      <c r="G547" s="311">
        <f t="shared" si="118"/>
        <v>0</v>
      </c>
      <c r="H547" s="311">
        <f t="shared" si="118"/>
        <v>0</v>
      </c>
      <c r="I547" s="311">
        <f t="shared" si="118"/>
        <v>0</v>
      </c>
      <c r="J547" s="311">
        <f t="shared" si="118"/>
        <v>0</v>
      </c>
      <c r="K547" s="311">
        <f t="shared" si="118"/>
        <v>0</v>
      </c>
      <c r="L547" s="311">
        <f t="shared" si="118"/>
        <v>0</v>
      </c>
      <c r="M547" s="312">
        <f t="shared" si="118"/>
        <v>0</v>
      </c>
      <c r="Q547"/>
    </row>
    <row r="548" spans="1:17" s="296" customFormat="1" ht="17.55" hidden="1" customHeight="1">
      <c r="A548" s="308"/>
      <c r="C548" s="429" t="str">
        <f t="shared" si="113"/>
        <v>H</v>
      </c>
      <c r="D548" s="130" t="str">
        <f t="shared" si="117"/>
        <v>HIL_G</v>
      </c>
      <c r="E548" s="129" t="str">
        <f t="shared" si="116"/>
        <v>Hodogaya</v>
      </c>
      <c r="F548" s="311">
        <f t="shared" si="118"/>
        <v>0</v>
      </c>
      <c r="G548" s="311">
        <f t="shared" si="118"/>
        <v>0</v>
      </c>
      <c r="H548" s="311">
        <f t="shared" si="118"/>
        <v>0</v>
      </c>
      <c r="I548" s="311">
        <f t="shared" si="118"/>
        <v>0</v>
      </c>
      <c r="J548" s="311">
        <f t="shared" si="118"/>
        <v>0</v>
      </c>
      <c r="K548" s="311">
        <f t="shared" si="118"/>
        <v>0</v>
      </c>
      <c r="L548" s="311">
        <f t="shared" si="118"/>
        <v>0</v>
      </c>
      <c r="M548" s="312">
        <f t="shared" si="118"/>
        <v>0</v>
      </c>
      <c r="Q548"/>
    </row>
    <row r="549" spans="1:17" s="296" customFormat="1" ht="17.55" hidden="1" customHeight="1">
      <c r="A549" s="308"/>
      <c r="C549" s="429" t="str">
        <f t="shared" si="113"/>
        <v>H</v>
      </c>
      <c r="D549" s="130" t="str">
        <f t="shared" si="117"/>
        <v>HIL_G</v>
      </c>
      <c r="E549" s="129" t="str">
        <f t="shared" si="116"/>
        <v>Hyperion</v>
      </c>
      <c r="F549" s="311">
        <f t="shared" si="118"/>
        <v>0</v>
      </c>
      <c r="G549" s="311">
        <f t="shared" si="118"/>
        <v>0</v>
      </c>
      <c r="H549" s="311">
        <f t="shared" si="118"/>
        <v>0</v>
      </c>
      <c r="I549" s="311">
        <f t="shared" si="118"/>
        <v>0</v>
      </c>
      <c r="J549" s="311">
        <f t="shared" si="118"/>
        <v>0</v>
      </c>
      <c r="K549" s="311">
        <f t="shared" si="118"/>
        <v>0</v>
      </c>
      <c r="L549" s="311">
        <f t="shared" si="118"/>
        <v>0</v>
      </c>
      <c r="M549" s="312">
        <f t="shared" si="118"/>
        <v>0</v>
      </c>
      <c r="Q549"/>
    </row>
    <row r="550" spans="1:17" s="296" customFormat="1" ht="17.55" hidden="1" customHeight="1">
      <c r="A550" s="308"/>
      <c r="C550" s="429" t="str">
        <f t="shared" si="113"/>
        <v>H</v>
      </c>
      <c r="D550" s="130" t="str">
        <f t="shared" si="117"/>
        <v>HIL_G</v>
      </c>
      <c r="E550" s="129" t="str">
        <f t="shared" si="116"/>
        <v>Idemitsu Kosan</v>
      </c>
      <c r="F550" s="311">
        <f t="shared" si="118"/>
        <v>0</v>
      </c>
      <c r="G550" s="311">
        <f t="shared" si="118"/>
        <v>0</v>
      </c>
      <c r="H550" s="311">
        <f t="shared" si="118"/>
        <v>0</v>
      </c>
      <c r="I550" s="311">
        <f t="shared" si="118"/>
        <v>0</v>
      </c>
      <c r="J550" s="311">
        <f t="shared" si="118"/>
        <v>0</v>
      </c>
      <c r="K550" s="311">
        <f t="shared" si="118"/>
        <v>0</v>
      </c>
      <c r="L550" s="311">
        <f t="shared" si="118"/>
        <v>0</v>
      </c>
      <c r="M550" s="312">
        <f t="shared" si="118"/>
        <v>0</v>
      </c>
      <c r="Q550"/>
    </row>
    <row r="551" spans="1:17" s="296" customFormat="1" ht="17.55" hidden="1" customHeight="1">
      <c r="A551" s="308"/>
      <c r="C551" s="429" t="str">
        <f t="shared" si="113"/>
        <v>H</v>
      </c>
      <c r="D551" s="130" t="str">
        <f t="shared" si="117"/>
        <v>HIL_G</v>
      </c>
      <c r="E551" s="129" t="str">
        <f t="shared" si="116"/>
        <v>Jilin OLED</v>
      </c>
      <c r="F551" s="311">
        <f t="shared" si="118"/>
        <v>0</v>
      </c>
      <c r="G551" s="311">
        <f t="shared" si="118"/>
        <v>0</v>
      </c>
      <c r="H551" s="311">
        <f t="shared" si="118"/>
        <v>0</v>
      </c>
      <c r="I551" s="311">
        <f t="shared" si="118"/>
        <v>0</v>
      </c>
      <c r="J551" s="311">
        <f t="shared" si="118"/>
        <v>0</v>
      </c>
      <c r="K551" s="311">
        <f t="shared" si="118"/>
        <v>0</v>
      </c>
      <c r="L551" s="311">
        <f t="shared" si="118"/>
        <v>0</v>
      </c>
      <c r="M551" s="312">
        <f t="shared" si="118"/>
        <v>0</v>
      </c>
      <c r="Q551"/>
    </row>
    <row r="552" spans="1:17" s="296" customFormat="1" ht="17.55" hidden="1" customHeight="1">
      <c r="A552" s="308"/>
      <c r="C552" s="429" t="str">
        <f t="shared" si="113"/>
        <v>H</v>
      </c>
      <c r="D552" s="130" t="str">
        <f t="shared" si="117"/>
        <v>HIL_G</v>
      </c>
      <c r="E552" s="129" t="str">
        <f t="shared" si="116"/>
        <v>Jinwoong</v>
      </c>
      <c r="F552" s="311">
        <f t="shared" si="118"/>
        <v>0</v>
      </c>
      <c r="G552" s="311">
        <f t="shared" si="118"/>
        <v>0</v>
      </c>
      <c r="H552" s="311">
        <f t="shared" si="118"/>
        <v>0</v>
      </c>
      <c r="I552" s="311">
        <f t="shared" si="118"/>
        <v>0</v>
      </c>
      <c r="J552" s="311">
        <f t="shared" si="118"/>
        <v>0</v>
      </c>
      <c r="K552" s="311">
        <f t="shared" si="118"/>
        <v>0</v>
      </c>
      <c r="L552" s="311">
        <f t="shared" si="118"/>
        <v>0</v>
      </c>
      <c r="M552" s="312">
        <f t="shared" si="118"/>
        <v>0</v>
      </c>
      <c r="Q552"/>
    </row>
    <row r="553" spans="1:17" s="296" customFormat="1" ht="17.55" hidden="1" customHeight="1">
      <c r="A553" s="308"/>
      <c r="C553" s="429" t="str">
        <f t="shared" si="113"/>
        <v>H</v>
      </c>
      <c r="D553" s="130" t="str">
        <f t="shared" si="117"/>
        <v>HIL_G</v>
      </c>
      <c r="E553" s="129" t="str">
        <f t="shared" si="116"/>
        <v>LG Chem</v>
      </c>
      <c r="F553" s="311">
        <f t="shared" si="118"/>
        <v>0</v>
      </c>
      <c r="G553" s="311">
        <f t="shared" si="118"/>
        <v>0</v>
      </c>
      <c r="H553" s="311">
        <f t="shared" si="118"/>
        <v>0</v>
      </c>
      <c r="I553" s="311">
        <f t="shared" si="118"/>
        <v>0</v>
      </c>
      <c r="J553" s="311">
        <f t="shared" si="118"/>
        <v>0</v>
      </c>
      <c r="K553" s="311">
        <f t="shared" si="118"/>
        <v>0</v>
      </c>
      <c r="L553" s="311">
        <f t="shared" si="118"/>
        <v>0</v>
      </c>
      <c r="M553" s="312">
        <f t="shared" si="118"/>
        <v>0</v>
      </c>
      <c r="Q553"/>
    </row>
    <row r="554" spans="1:17" s="296" customFormat="1" ht="17.55" hidden="1" customHeight="1">
      <c r="A554" s="308"/>
      <c r="C554" s="429" t="str">
        <f t="shared" si="113"/>
        <v>H</v>
      </c>
      <c r="D554" s="130" t="str">
        <f t="shared" si="117"/>
        <v>HIL_G</v>
      </c>
      <c r="E554" s="129" t="str">
        <f t="shared" si="116"/>
        <v>LT Materials</v>
      </c>
      <c r="F554" s="311">
        <f t="shared" si="118"/>
        <v>0</v>
      </c>
      <c r="G554" s="311">
        <f t="shared" si="118"/>
        <v>0</v>
      </c>
      <c r="H554" s="311">
        <f t="shared" si="118"/>
        <v>0</v>
      </c>
      <c r="I554" s="311">
        <f t="shared" si="118"/>
        <v>0</v>
      </c>
      <c r="J554" s="311">
        <f t="shared" si="118"/>
        <v>0</v>
      </c>
      <c r="K554" s="311">
        <f t="shared" si="118"/>
        <v>0</v>
      </c>
      <c r="L554" s="311">
        <f t="shared" si="118"/>
        <v>0</v>
      </c>
      <c r="M554" s="312">
        <f t="shared" si="118"/>
        <v>0</v>
      </c>
      <c r="Q554"/>
    </row>
    <row r="555" spans="1:17" s="296" customFormat="1" ht="17.55" hidden="1" customHeight="1">
      <c r="A555" s="308"/>
      <c r="C555" s="429" t="str">
        <f t="shared" si="113"/>
        <v>H</v>
      </c>
      <c r="D555" s="130" t="str">
        <f t="shared" si="117"/>
        <v>HIL_G</v>
      </c>
      <c r="E555" s="129" t="str">
        <f t="shared" si="116"/>
        <v>LT Metal</v>
      </c>
      <c r="F555" s="311">
        <f t="shared" si="118"/>
        <v>0</v>
      </c>
      <c r="G555" s="311">
        <f t="shared" si="118"/>
        <v>0</v>
      </c>
      <c r="H555" s="311">
        <f t="shared" si="118"/>
        <v>0</v>
      </c>
      <c r="I555" s="311">
        <f t="shared" si="118"/>
        <v>0</v>
      </c>
      <c r="J555" s="311">
        <f t="shared" si="118"/>
        <v>0</v>
      </c>
      <c r="K555" s="311">
        <f t="shared" si="118"/>
        <v>0</v>
      </c>
      <c r="L555" s="311">
        <f t="shared" si="118"/>
        <v>0</v>
      </c>
      <c r="M555" s="312">
        <f t="shared" si="118"/>
        <v>0</v>
      </c>
      <c r="Q555"/>
    </row>
    <row r="556" spans="1:17" s="296" customFormat="1" ht="17.55" hidden="1" customHeight="1">
      <c r="A556" s="308"/>
      <c r="C556" s="429" t="str">
        <f t="shared" si="113"/>
        <v>H</v>
      </c>
      <c r="D556" s="130" t="str">
        <f t="shared" si="117"/>
        <v>HIL_G</v>
      </c>
      <c r="E556" s="129" t="str">
        <f t="shared" si="116"/>
        <v>LTOM</v>
      </c>
      <c r="F556" s="311">
        <f t="shared" ref="F556:M565" si="119">SUMIFS(Share, Y, F$15, Config, $E$4, P, $E$8, LType, $D556, MSup, $E556)</f>
        <v>0</v>
      </c>
      <c r="G556" s="311">
        <f t="shared" si="119"/>
        <v>0</v>
      </c>
      <c r="H556" s="311">
        <f t="shared" si="119"/>
        <v>0</v>
      </c>
      <c r="I556" s="311">
        <f t="shared" si="119"/>
        <v>0</v>
      </c>
      <c r="J556" s="311">
        <f t="shared" si="119"/>
        <v>0</v>
      </c>
      <c r="K556" s="311">
        <f t="shared" si="119"/>
        <v>0</v>
      </c>
      <c r="L556" s="311">
        <f t="shared" si="119"/>
        <v>0</v>
      </c>
      <c r="M556" s="312">
        <f t="shared" si="119"/>
        <v>0</v>
      </c>
      <c r="Q556"/>
    </row>
    <row r="557" spans="1:17" s="296" customFormat="1" ht="17.55" hidden="1" customHeight="1">
      <c r="A557" s="308"/>
      <c r="C557" s="429" t="str">
        <f t="shared" si="113"/>
        <v>H</v>
      </c>
      <c r="D557" s="130" t="str">
        <f t="shared" si="117"/>
        <v>HIL_G</v>
      </c>
      <c r="E557" s="129" t="str">
        <f t="shared" si="116"/>
        <v>Lumilan</v>
      </c>
      <c r="F557" s="311">
        <f t="shared" si="119"/>
        <v>0</v>
      </c>
      <c r="G557" s="311">
        <f t="shared" si="119"/>
        <v>0</v>
      </c>
      <c r="H557" s="311">
        <f t="shared" si="119"/>
        <v>0</v>
      </c>
      <c r="I557" s="311">
        <f t="shared" si="119"/>
        <v>0</v>
      </c>
      <c r="J557" s="311">
        <f t="shared" si="119"/>
        <v>0</v>
      </c>
      <c r="K557" s="311">
        <f t="shared" si="119"/>
        <v>0</v>
      </c>
      <c r="L557" s="311">
        <f t="shared" si="119"/>
        <v>0</v>
      </c>
      <c r="M557" s="312">
        <f t="shared" si="119"/>
        <v>0</v>
      </c>
      <c r="Q557"/>
    </row>
    <row r="558" spans="1:17" s="296" customFormat="1" ht="17.55" hidden="1" customHeight="1">
      <c r="A558" s="308"/>
      <c r="C558" s="429" t="str">
        <f t="shared" si="113"/>
        <v>H</v>
      </c>
      <c r="D558" s="130" t="str">
        <f t="shared" si="117"/>
        <v>HIL_G</v>
      </c>
      <c r="E558" s="129" t="str">
        <f t="shared" si="116"/>
        <v>Materion</v>
      </c>
      <c r="F558" s="311">
        <f t="shared" si="119"/>
        <v>0</v>
      </c>
      <c r="G558" s="311">
        <f t="shared" si="119"/>
        <v>0</v>
      </c>
      <c r="H558" s="311">
        <f t="shared" si="119"/>
        <v>0</v>
      </c>
      <c r="I558" s="311">
        <f t="shared" si="119"/>
        <v>0</v>
      </c>
      <c r="J558" s="311">
        <f t="shared" si="119"/>
        <v>0</v>
      </c>
      <c r="K558" s="311">
        <f t="shared" si="119"/>
        <v>0</v>
      </c>
      <c r="L558" s="311">
        <f t="shared" si="119"/>
        <v>0</v>
      </c>
      <c r="M558" s="312">
        <f t="shared" si="119"/>
        <v>0</v>
      </c>
      <c r="Q558"/>
    </row>
    <row r="559" spans="1:17" s="296" customFormat="1" ht="17.55" hidden="1" customHeight="1">
      <c r="A559" s="308"/>
      <c r="C559" s="429" t="str">
        <f t="shared" si="113"/>
        <v>H</v>
      </c>
      <c r="D559" s="130" t="str">
        <f t="shared" si="117"/>
        <v>HIL_G</v>
      </c>
      <c r="E559" s="129" t="str">
        <f t="shared" si="116"/>
        <v>Merck</v>
      </c>
      <c r="F559" s="311">
        <f t="shared" si="119"/>
        <v>0</v>
      </c>
      <c r="G559" s="311">
        <f t="shared" si="119"/>
        <v>0</v>
      </c>
      <c r="H559" s="311">
        <f t="shared" si="119"/>
        <v>0</v>
      </c>
      <c r="I559" s="311">
        <f t="shared" si="119"/>
        <v>0</v>
      </c>
      <c r="J559" s="311">
        <f t="shared" si="119"/>
        <v>0</v>
      </c>
      <c r="K559" s="311">
        <f t="shared" si="119"/>
        <v>0</v>
      </c>
      <c r="L559" s="311">
        <f t="shared" si="119"/>
        <v>0</v>
      </c>
      <c r="M559" s="312">
        <f t="shared" si="119"/>
        <v>0</v>
      </c>
      <c r="Q559"/>
    </row>
    <row r="560" spans="1:17" s="296" customFormat="1" ht="17.55" hidden="1" customHeight="1">
      <c r="A560" s="308"/>
      <c r="C560" s="429" t="str">
        <f t="shared" si="113"/>
        <v>H</v>
      </c>
      <c r="D560" s="130" t="str">
        <f t="shared" si="117"/>
        <v>HIL_G</v>
      </c>
      <c r="E560" s="129" t="str">
        <f t="shared" si="116"/>
        <v>Nisso</v>
      </c>
      <c r="F560" s="311">
        <f t="shared" si="119"/>
        <v>0</v>
      </c>
      <c r="G560" s="311">
        <f t="shared" si="119"/>
        <v>0</v>
      </c>
      <c r="H560" s="311">
        <f t="shared" si="119"/>
        <v>0</v>
      </c>
      <c r="I560" s="311">
        <f t="shared" si="119"/>
        <v>0</v>
      </c>
      <c r="J560" s="311">
        <f t="shared" si="119"/>
        <v>0</v>
      </c>
      <c r="K560" s="311">
        <f t="shared" si="119"/>
        <v>0</v>
      </c>
      <c r="L560" s="311">
        <f t="shared" si="119"/>
        <v>0</v>
      </c>
      <c r="M560" s="312">
        <f t="shared" si="119"/>
        <v>0</v>
      </c>
      <c r="Q560"/>
    </row>
    <row r="561" spans="1:17" s="296" customFormat="1" ht="17.55" hidden="1" customHeight="1">
      <c r="A561" s="308"/>
      <c r="C561" s="429" t="str">
        <f t="shared" si="113"/>
        <v>H</v>
      </c>
      <c r="D561" s="130" t="str">
        <f t="shared" si="117"/>
        <v>HIL_G</v>
      </c>
      <c r="E561" s="129" t="str">
        <f t="shared" si="116"/>
        <v>Novaled</v>
      </c>
      <c r="F561" s="311">
        <f t="shared" si="119"/>
        <v>0</v>
      </c>
      <c r="G561" s="311">
        <f t="shared" si="119"/>
        <v>0</v>
      </c>
      <c r="H561" s="311">
        <f t="shared" si="119"/>
        <v>0</v>
      </c>
      <c r="I561" s="311">
        <f t="shared" si="119"/>
        <v>0</v>
      </c>
      <c r="J561" s="311">
        <f t="shared" si="119"/>
        <v>0</v>
      </c>
      <c r="K561" s="311">
        <f t="shared" si="119"/>
        <v>0</v>
      </c>
      <c r="L561" s="311">
        <f t="shared" si="119"/>
        <v>0</v>
      </c>
      <c r="M561" s="312">
        <f t="shared" si="119"/>
        <v>0</v>
      </c>
      <c r="Q561"/>
    </row>
    <row r="562" spans="1:17" s="296" customFormat="1" ht="17.55" hidden="1" customHeight="1">
      <c r="A562" s="308"/>
      <c r="C562" s="429" t="str">
        <f t="shared" si="113"/>
        <v>H</v>
      </c>
      <c r="D562" s="130" t="str">
        <f t="shared" si="117"/>
        <v>HIL_G</v>
      </c>
      <c r="E562" s="129" t="str">
        <f t="shared" si="116"/>
        <v>NSCC</v>
      </c>
      <c r="F562" s="311">
        <f t="shared" si="119"/>
        <v>0</v>
      </c>
      <c r="G562" s="311">
        <f t="shared" si="119"/>
        <v>0</v>
      </c>
      <c r="H562" s="311">
        <f t="shared" si="119"/>
        <v>0</v>
      </c>
      <c r="I562" s="311">
        <f t="shared" si="119"/>
        <v>0</v>
      </c>
      <c r="J562" s="311">
        <f t="shared" si="119"/>
        <v>0</v>
      </c>
      <c r="K562" s="311">
        <f t="shared" si="119"/>
        <v>0</v>
      </c>
      <c r="L562" s="311">
        <f t="shared" si="119"/>
        <v>0</v>
      </c>
      <c r="M562" s="312">
        <f t="shared" si="119"/>
        <v>0</v>
      </c>
      <c r="Q562"/>
    </row>
    <row r="563" spans="1:17" s="296" customFormat="1" ht="17.55" hidden="1" customHeight="1">
      <c r="A563" s="308"/>
      <c r="C563" s="429" t="str">
        <f t="shared" si="113"/>
        <v>H</v>
      </c>
      <c r="D563" s="130" t="str">
        <f t="shared" si="117"/>
        <v>HIL_G</v>
      </c>
      <c r="E563" s="129" t="str">
        <f t="shared" si="116"/>
        <v>P&amp;H Tech</v>
      </c>
      <c r="F563" s="311">
        <f t="shared" si="119"/>
        <v>0</v>
      </c>
      <c r="G563" s="311">
        <f t="shared" si="119"/>
        <v>0</v>
      </c>
      <c r="H563" s="311">
        <f t="shared" si="119"/>
        <v>0</v>
      </c>
      <c r="I563" s="311">
        <f t="shared" si="119"/>
        <v>0</v>
      </c>
      <c r="J563" s="311">
        <f t="shared" si="119"/>
        <v>0</v>
      </c>
      <c r="K563" s="311">
        <f t="shared" si="119"/>
        <v>0</v>
      </c>
      <c r="L563" s="311">
        <f t="shared" si="119"/>
        <v>0</v>
      </c>
      <c r="M563" s="312">
        <f t="shared" si="119"/>
        <v>0</v>
      </c>
      <c r="Q563"/>
    </row>
    <row r="564" spans="1:17" s="296" customFormat="1" ht="17.55" hidden="1" customHeight="1">
      <c r="A564" s="308"/>
      <c r="C564" s="429" t="str">
        <f t="shared" si="113"/>
        <v>H</v>
      </c>
      <c r="D564" s="130" t="str">
        <f t="shared" si="117"/>
        <v>HIL_G</v>
      </c>
      <c r="E564" s="129" t="str">
        <f t="shared" si="116"/>
        <v>Samsung SDI</v>
      </c>
      <c r="F564" s="311">
        <f t="shared" si="119"/>
        <v>0</v>
      </c>
      <c r="G564" s="311">
        <f t="shared" si="119"/>
        <v>0</v>
      </c>
      <c r="H564" s="311">
        <f t="shared" si="119"/>
        <v>0</v>
      </c>
      <c r="I564" s="311">
        <f t="shared" si="119"/>
        <v>0</v>
      </c>
      <c r="J564" s="311">
        <f t="shared" si="119"/>
        <v>0</v>
      </c>
      <c r="K564" s="311">
        <f t="shared" si="119"/>
        <v>0</v>
      </c>
      <c r="L564" s="311">
        <f t="shared" si="119"/>
        <v>0</v>
      </c>
      <c r="M564" s="312">
        <f t="shared" si="119"/>
        <v>0</v>
      </c>
      <c r="Q564"/>
    </row>
    <row r="565" spans="1:17" s="296" customFormat="1" ht="17.55" hidden="1" customHeight="1">
      <c r="A565" s="308"/>
      <c r="C565" s="429" t="str">
        <f t="shared" si="113"/>
        <v>H</v>
      </c>
      <c r="D565" s="130" t="str">
        <f t="shared" si="117"/>
        <v>HIL_G</v>
      </c>
      <c r="E565" s="129" t="str">
        <f t="shared" ref="E565:E574" si="120">E495</f>
        <v>SFC</v>
      </c>
      <c r="F565" s="311">
        <f t="shared" si="119"/>
        <v>0</v>
      </c>
      <c r="G565" s="311">
        <f t="shared" si="119"/>
        <v>0</v>
      </c>
      <c r="H565" s="311">
        <f t="shared" si="119"/>
        <v>0</v>
      </c>
      <c r="I565" s="311">
        <f t="shared" si="119"/>
        <v>0</v>
      </c>
      <c r="J565" s="311">
        <f t="shared" si="119"/>
        <v>0</v>
      </c>
      <c r="K565" s="311">
        <f t="shared" si="119"/>
        <v>0</v>
      </c>
      <c r="L565" s="311">
        <f t="shared" si="119"/>
        <v>0</v>
      </c>
      <c r="M565" s="312">
        <f t="shared" si="119"/>
        <v>0</v>
      </c>
      <c r="Q565"/>
    </row>
    <row r="566" spans="1:17" s="296" customFormat="1" ht="17.55" hidden="1" customHeight="1">
      <c r="A566" s="308"/>
      <c r="C566" s="429" t="str">
        <f t="shared" si="113"/>
        <v>H</v>
      </c>
      <c r="D566" s="130" t="str">
        <f t="shared" si="117"/>
        <v>HIL_G</v>
      </c>
      <c r="E566" s="129" t="str">
        <f t="shared" si="120"/>
        <v>SK JNC</v>
      </c>
      <c r="F566" s="311">
        <f t="shared" ref="F566:M575" si="121">SUMIFS(Share, Y, F$15, Config, $E$4, P, $E$8, LType, $D566, MSup, $E566)</f>
        <v>0</v>
      </c>
      <c r="G566" s="311">
        <f t="shared" si="121"/>
        <v>0</v>
      </c>
      <c r="H566" s="311">
        <f t="shared" si="121"/>
        <v>0</v>
      </c>
      <c r="I566" s="311">
        <f t="shared" si="121"/>
        <v>0</v>
      </c>
      <c r="J566" s="311">
        <f t="shared" si="121"/>
        <v>0</v>
      </c>
      <c r="K566" s="311">
        <f t="shared" si="121"/>
        <v>0</v>
      </c>
      <c r="L566" s="311">
        <f t="shared" si="121"/>
        <v>0</v>
      </c>
      <c r="M566" s="312">
        <f t="shared" si="121"/>
        <v>0</v>
      </c>
      <c r="Q566"/>
    </row>
    <row r="567" spans="1:17" s="296" customFormat="1" ht="17.55" hidden="1" customHeight="1">
      <c r="A567" s="308"/>
      <c r="C567" s="429" t="str">
        <f t="shared" si="113"/>
        <v>H</v>
      </c>
      <c r="D567" s="130" t="str">
        <f t="shared" si="117"/>
        <v>HIL_G</v>
      </c>
      <c r="E567" s="129" t="str">
        <f t="shared" si="120"/>
        <v>Solus AM</v>
      </c>
      <c r="F567" s="311">
        <f t="shared" si="121"/>
        <v>0</v>
      </c>
      <c r="G567" s="311">
        <f t="shared" si="121"/>
        <v>0</v>
      </c>
      <c r="H567" s="311">
        <f t="shared" si="121"/>
        <v>0</v>
      </c>
      <c r="I567" s="311">
        <f t="shared" si="121"/>
        <v>0</v>
      </c>
      <c r="J567" s="311">
        <f t="shared" si="121"/>
        <v>0</v>
      </c>
      <c r="K567" s="311">
        <f t="shared" si="121"/>
        <v>0</v>
      </c>
      <c r="L567" s="311">
        <f t="shared" si="121"/>
        <v>0</v>
      </c>
      <c r="M567" s="312">
        <f t="shared" si="121"/>
        <v>0</v>
      </c>
      <c r="Q567"/>
    </row>
    <row r="568" spans="1:17" s="296" customFormat="1" ht="17.55" hidden="1" customHeight="1">
      <c r="A568" s="308"/>
      <c r="C568" s="429" t="str">
        <f t="shared" si="113"/>
        <v>H</v>
      </c>
      <c r="D568" s="130" t="str">
        <f t="shared" si="117"/>
        <v>HIL_G</v>
      </c>
      <c r="E568" s="129">
        <f t="shared" si="120"/>
        <v>0</v>
      </c>
      <c r="F568" s="311">
        <f t="shared" si="121"/>
        <v>0</v>
      </c>
      <c r="G568" s="311">
        <f t="shared" si="121"/>
        <v>0</v>
      </c>
      <c r="H568" s="311">
        <f t="shared" si="121"/>
        <v>0</v>
      </c>
      <c r="I568" s="311">
        <f t="shared" si="121"/>
        <v>0</v>
      </c>
      <c r="J568" s="311">
        <f t="shared" si="121"/>
        <v>0</v>
      </c>
      <c r="K568" s="311">
        <f t="shared" si="121"/>
        <v>0</v>
      </c>
      <c r="L568" s="311">
        <f t="shared" si="121"/>
        <v>0</v>
      </c>
      <c r="M568" s="312">
        <f t="shared" si="121"/>
        <v>0</v>
      </c>
      <c r="Q568"/>
    </row>
    <row r="569" spans="1:17" s="296" customFormat="1" ht="17.55" hidden="1" customHeight="1">
      <c r="A569" s="308"/>
      <c r="C569" s="429" t="str">
        <f t="shared" si="113"/>
        <v>H</v>
      </c>
      <c r="D569" s="130" t="str">
        <f t="shared" si="117"/>
        <v>HIL_G</v>
      </c>
      <c r="E569" s="129">
        <f t="shared" si="120"/>
        <v>0</v>
      </c>
      <c r="F569" s="311">
        <f t="shared" si="121"/>
        <v>0</v>
      </c>
      <c r="G569" s="311">
        <f t="shared" si="121"/>
        <v>0</v>
      </c>
      <c r="H569" s="311">
        <f t="shared" si="121"/>
        <v>0</v>
      </c>
      <c r="I569" s="311">
        <f t="shared" si="121"/>
        <v>0</v>
      </c>
      <c r="J569" s="311">
        <f t="shared" si="121"/>
        <v>0</v>
      </c>
      <c r="K569" s="311">
        <f t="shared" si="121"/>
        <v>0</v>
      </c>
      <c r="L569" s="311">
        <f t="shared" si="121"/>
        <v>0</v>
      </c>
      <c r="M569" s="312">
        <f t="shared" si="121"/>
        <v>0</v>
      </c>
      <c r="Q569"/>
    </row>
    <row r="570" spans="1:17" s="296" customFormat="1" ht="17.55" hidden="1" customHeight="1">
      <c r="A570" s="308"/>
      <c r="C570" s="429" t="str">
        <f t="shared" si="113"/>
        <v>H</v>
      </c>
      <c r="D570" s="130" t="str">
        <f t="shared" si="117"/>
        <v>HIL_G</v>
      </c>
      <c r="E570" s="129">
        <f t="shared" si="120"/>
        <v>0</v>
      </c>
      <c r="F570" s="311">
        <f t="shared" si="121"/>
        <v>0</v>
      </c>
      <c r="G570" s="311">
        <f t="shared" si="121"/>
        <v>0</v>
      </c>
      <c r="H570" s="311">
        <f t="shared" si="121"/>
        <v>0</v>
      </c>
      <c r="I570" s="311">
        <f t="shared" si="121"/>
        <v>0</v>
      </c>
      <c r="J570" s="311">
        <f t="shared" si="121"/>
        <v>0</v>
      </c>
      <c r="K570" s="311">
        <f t="shared" si="121"/>
        <v>0</v>
      </c>
      <c r="L570" s="311">
        <f t="shared" si="121"/>
        <v>0</v>
      </c>
      <c r="M570" s="312">
        <f t="shared" si="121"/>
        <v>0</v>
      </c>
      <c r="Q570"/>
    </row>
    <row r="571" spans="1:17" s="296" customFormat="1" ht="17.55" hidden="1" customHeight="1">
      <c r="A571" s="308"/>
      <c r="C571" s="429" t="str">
        <f t="shared" si="113"/>
        <v>H</v>
      </c>
      <c r="D571" s="130" t="str">
        <f t="shared" si="117"/>
        <v>HIL_G</v>
      </c>
      <c r="E571" s="129">
        <f t="shared" si="120"/>
        <v>0</v>
      </c>
      <c r="F571" s="311">
        <f t="shared" si="121"/>
        <v>0</v>
      </c>
      <c r="G571" s="311">
        <f t="shared" si="121"/>
        <v>0</v>
      </c>
      <c r="H571" s="311">
        <f t="shared" si="121"/>
        <v>0</v>
      </c>
      <c r="I571" s="311">
        <f t="shared" si="121"/>
        <v>0</v>
      </c>
      <c r="J571" s="311">
        <f t="shared" si="121"/>
        <v>0</v>
      </c>
      <c r="K571" s="311">
        <f t="shared" si="121"/>
        <v>0</v>
      </c>
      <c r="L571" s="311">
        <f t="shared" si="121"/>
        <v>0</v>
      </c>
      <c r="M571" s="312">
        <f t="shared" si="121"/>
        <v>0</v>
      </c>
      <c r="Q571"/>
    </row>
    <row r="572" spans="1:17" s="296" customFormat="1" ht="17.55" hidden="1" customHeight="1">
      <c r="A572" s="308"/>
      <c r="C572" s="429" t="str">
        <f t="shared" si="113"/>
        <v>H</v>
      </c>
      <c r="D572" s="130" t="str">
        <f t="shared" si="117"/>
        <v>HIL_G</v>
      </c>
      <c r="E572" s="129">
        <f t="shared" si="120"/>
        <v>0</v>
      </c>
      <c r="F572" s="311">
        <f t="shared" si="121"/>
        <v>0</v>
      </c>
      <c r="G572" s="311">
        <f t="shared" si="121"/>
        <v>0</v>
      </c>
      <c r="H572" s="311">
        <f t="shared" si="121"/>
        <v>0</v>
      </c>
      <c r="I572" s="311">
        <f t="shared" si="121"/>
        <v>0</v>
      </c>
      <c r="J572" s="311">
        <f t="shared" si="121"/>
        <v>0</v>
      </c>
      <c r="K572" s="311">
        <f t="shared" si="121"/>
        <v>0</v>
      </c>
      <c r="L572" s="311">
        <f t="shared" si="121"/>
        <v>0</v>
      </c>
      <c r="M572" s="312">
        <f t="shared" si="121"/>
        <v>0</v>
      </c>
      <c r="Q572"/>
    </row>
    <row r="573" spans="1:17" s="296" customFormat="1" ht="17.55" hidden="1" customHeight="1">
      <c r="A573" s="308"/>
      <c r="C573" s="429" t="str">
        <f t="shared" si="113"/>
        <v>H</v>
      </c>
      <c r="D573" s="130" t="str">
        <f t="shared" si="117"/>
        <v>HIL_G</v>
      </c>
      <c r="E573" s="129">
        <f t="shared" si="120"/>
        <v>0</v>
      </c>
      <c r="F573" s="311">
        <f t="shared" si="121"/>
        <v>0</v>
      </c>
      <c r="G573" s="311">
        <f t="shared" si="121"/>
        <v>0</v>
      </c>
      <c r="H573" s="311">
        <f t="shared" si="121"/>
        <v>0</v>
      </c>
      <c r="I573" s="311">
        <f t="shared" si="121"/>
        <v>0</v>
      </c>
      <c r="J573" s="311">
        <f t="shared" si="121"/>
        <v>0</v>
      </c>
      <c r="K573" s="311">
        <f t="shared" si="121"/>
        <v>0</v>
      </c>
      <c r="L573" s="311">
        <f t="shared" si="121"/>
        <v>0</v>
      </c>
      <c r="M573" s="312">
        <f t="shared" si="121"/>
        <v>0</v>
      </c>
      <c r="Q573"/>
    </row>
    <row r="574" spans="1:17" s="296" customFormat="1" ht="17.55" hidden="1" customHeight="1">
      <c r="A574" s="308"/>
      <c r="C574" s="429" t="str">
        <f t="shared" si="113"/>
        <v>H</v>
      </c>
      <c r="D574" s="130" t="str">
        <f t="shared" si="117"/>
        <v>HIL_G</v>
      </c>
      <c r="E574" s="129">
        <f t="shared" si="120"/>
        <v>0</v>
      </c>
      <c r="F574" s="311">
        <f t="shared" si="121"/>
        <v>0</v>
      </c>
      <c r="G574" s="311">
        <f t="shared" si="121"/>
        <v>0</v>
      </c>
      <c r="H574" s="311">
        <f t="shared" si="121"/>
        <v>0</v>
      </c>
      <c r="I574" s="311">
        <f t="shared" si="121"/>
        <v>0</v>
      </c>
      <c r="J574" s="311">
        <f t="shared" si="121"/>
        <v>0</v>
      </c>
      <c r="K574" s="311">
        <f t="shared" si="121"/>
        <v>0</v>
      </c>
      <c r="L574" s="311">
        <f t="shared" si="121"/>
        <v>0</v>
      </c>
      <c r="M574" s="312">
        <f t="shared" si="121"/>
        <v>0</v>
      </c>
      <c r="Q574"/>
    </row>
    <row r="575" spans="1:17" s="296" customFormat="1" ht="17.55" hidden="1" customHeight="1">
      <c r="A575" s="308"/>
      <c r="C575" s="429" t="str">
        <f t="shared" si="113"/>
        <v>H</v>
      </c>
      <c r="D575" s="130" t="str">
        <f>$D564</f>
        <v>HIL_G</v>
      </c>
      <c r="E575" s="129" t="str">
        <f>E50</f>
        <v>Unknown</v>
      </c>
      <c r="F575" s="311">
        <f t="shared" si="121"/>
        <v>0</v>
      </c>
      <c r="G575" s="311">
        <f t="shared" si="121"/>
        <v>0</v>
      </c>
      <c r="H575" s="311">
        <f t="shared" si="121"/>
        <v>0</v>
      </c>
      <c r="I575" s="311">
        <f t="shared" si="121"/>
        <v>0</v>
      </c>
      <c r="J575" s="311">
        <f t="shared" si="121"/>
        <v>0</v>
      </c>
      <c r="K575" s="311">
        <f t="shared" si="121"/>
        <v>0</v>
      </c>
      <c r="L575" s="311">
        <f t="shared" si="121"/>
        <v>0</v>
      </c>
      <c r="M575" s="312">
        <f t="shared" si="121"/>
        <v>0</v>
      </c>
      <c r="Q575"/>
    </row>
    <row r="576" spans="1:17" ht="17.55" hidden="1" customHeight="1">
      <c r="A576" s="313"/>
      <c r="C576" s="429" t="str">
        <f t="shared" si="113"/>
        <v>H</v>
      </c>
      <c r="D576" s="130" t="str">
        <f>Parameter!G78</f>
        <v>HIL_R</v>
      </c>
      <c r="E576" s="129" t="str">
        <f t="shared" ref="E576:E599" si="122">E156</f>
        <v>Aglaia Tech</v>
      </c>
      <c r="F576" s="311">
        <f t="shared" ref="F576:M585" si="123">SUMIFS(Share, Y, F$15, Config, $E$4, P, $E$8, LType, $D576, MSup, $E576)</f>
        <v>0</v>
      </c>
      <c r="G576" s="311">
        <f t="shared" si="123"/>
        <v>0</v>
      </c>
      <c r="H576" s="311">
        <f t="shared" si="123"/>
        <v>0</v>
      </c>
      <c r="I576" s="311">
        <f t="shared" si="123"/>
        <v>0</v>
      </c>
      <c r="J576" s="311">
        <f t="shared" si="123"/>
        <v>0</v>
      </c>
      <c r="K576" s="311">
        <f t="shared" si="123"/>
        <v>0</v>
      </c>
      <c r="L576" s="311">
        <f t="shared" si="123"/>
        <v>0</v>
      </c>
      <c r="M576" s="312">
        <f t="shared" si="123"/>
        <v>0</v>
      </c>
      <c r="Q576"/>
    </row>
    <row r="577" spans="1:17" ht="17.55" hidden="1" customHeight="1">
      <c r="A577" s="313"/>
      <c r="C577" s="429" t="str">
        <f t="shared" si="113"/>
        <v>H</v>
      </c>
      <c r="D577" s="130" t="str">
        <f t="shared" ref="D577:D609" si="124">$D576</f>
        <v>HIL_R</v>
      </c>
      <c r="E577" s="129" t="str">
        <f t="shared" si="122"/>
        <v>Bayer</v>
      </c>
      <c r="F577" s="311">
        <f t="shared" si="123"/>
        <v>0</v>
      </c>
      <c r="G577" s="311">
        <f t="shared" si="123"/>
        <v>0</v>
      </c>
      <c r="H577" s="311">
        <f t="shared" si="123"/>
        <v>0</v>
      </c>
      <c r="I577" s="311">
        <f t="shared" si="123"/>
        <v>0</v>
      </c>
      <c r="J577" s="311">
        <f t="shared" si="123"/>
        <v>0</v>
      </c>
      <c r="K577" s="311">
        <f t="shared" si="123"/>
        <v>0</v>
      </c>
      <c r="L577" s="311">
        <f t="shared" si="123"/>
        <v>0</v>
      </c>
      <c r="M577" s="312">
        <f t="shared" si="123"/>
        <v>0</v>
      </c>
      <c r="Q577"/>
    </row>
    <row r="578" spans="1:17" ht="17.55" hidden="1" customHeight="1">
      <c r="A578" s="313"/>
      <c r="C578" s="429" t="str">
        <f t="shared" si="113"/>
        <v>H</v>
      </c>
      <c r="D578" s="130" t="str">
        <f t="shared" si="124"/>
        <v>HIL_R</v>
      </c>
      <c r="E578" s="129" t="str">
        <f t="shared" si="122"/>
        <v>Comet</v>
      </c>
      <c r="F578" s="311">
        <f t="shared" si="123"/>
        <v>0</v>
      </c>
      <c r="G578" s="311">
        <f t="shared" si="123"/>
        <v>0</v>
      </c>
      <c r="H578" s="311">
        <f t="shared" si="123"/>
        <v>0</v>
      </c>
      <c r="I578" s="311">
        <f t="shared" si="123"/>
        <v>0</v>
      </c>
      <c r="J578" s="311">
        <f t="shared" si="123"/>
        <v>0</v>
      </c>
      <c r="K578" s="311">
        <f t="shared" si="123"/>
        <v>0</v>
      </c>
      <c r="L578" s="311">
        <f t="shared" si="123"/>
        <v>0</v>
      </c>
      <c r="M578" s="312">
        <f t="shared" si="123"/>
        <v>0</v>
      </c>
      <c r="Q578"/>
    </row>
    <row r="579" spans="1:17" ht="17.55" hidden="1" customHeight="1">
      <c r="A579" s="313"/>
      <c r="C579" s="429" t="str">
        <f t="shared" si="113"/>
        <v>H</v>
      </c>
      <c r="D579" s="130" t="str">
        <f t="shared" si="124"/>
        <v>HIL_R</v>
      </c>
      <c r="E579" s="129" t="str">
        <f t="shared" si="122"/>
        <v>Dongjin Semichem</v>
      </c>
      <c r="F579" s="311">
        <f t="shared" si="123"/>
        <v>0</v>
      </c>
      <c r="G579" s="311">
        <f t="shared" si="123"/>
        <v>0</v>
      </c>
      <c r="H579" s="311">
        <f t="shared" si="123"/>
        <v>0</v>
      </c>
      <c r="I579" s="311">
        <f t="shared" si="123"/>
        <v>0</v>
      </c>
      <c r="J579" s="311">
        <f t="shared" si="123"/>
        <v>0</v>
      </c>
      <c r="K579" s="311">
        <f t="shared" si="123"/>
        <v>0</v>
      </c>
      <c r="L579" s="311">
        <f t="shared" si="123"/>
        <v>0</v>
      </c>
      <c r="M579" s="312">
        <f t="shared" si="123"/>
        <v>0</v>
      </c>
      <c r="Q579"/>
    </row>
    <row r="580" spans="1:17" ht="17.55" hidden="1" customHeight="1">
      <c r="A580" s="313"/>
      <c r="C580" s="429" t="str">
        <f t="shared" si="113"/>
        <v>H</v>
      </c>
      <c r="D580" s="130" t="str">
        <f t="shared" si="124"/>
        <v>HIL_R</v>
      </c>
      <c r="E580" s="129" t="str">
        <f t="shared" si="122"/>
        <v>Duksan Neolux</v>
      </c>
      <c r="F580" s="311">
        <f t="shared" si="123"/>
        <v>0</v>
      </c>
      <c r="G580" s="311">
        <f t="shared" si="123"/>
        <v>0</v>
      </c>
      <c r="H580" s="311">
        <f t="shared" si="123"/>
        <v>0</v>
      </c>
      <c r="I580" s="311">
        <f t="shared" si="123"/>
        <v>0</v>
      </c>
      <c r="J580" s="311">
        <f t="shared" si="123"/>
        <v>0</v>
      </c>
      <c r="K580" s="311">
        <f t="shared" si="123"/>
        <v>0</v>
      </c>
      <c r="L580" s="311">
        <f t="shared" si="123"/>
        <v>0</v>
      </c>
      <c r="M580" s="312">
        <f t="shared" si="123"/>
        <v>0</v>
      </c>
      <c r="Q580"/>
    </row>
    <row r="581" spans="1:17" ht="17.55" hidden="1" customHeight="1">
      <c r="A581" s="313"/>
      <c r="C581" s="429" t="str">
        <f t="shared" si="113"/>
        <v>H</v>
      </c>
      <c r="D581" s="130" t="str">
        <f t="shared" si="124"/>
        <v>HIL_R</v>
      </c>
      <c r="E581" s="129" t="str">
        <f t="shared" si="122"/>
        <v>DuPont</v>
      </c>
      <c r="F581" s="311">
        <f t="shared" si="123"/>
        <v>0</v>
      </c>
      <c r="G581" s="311">
        <f t="shared" si="123"/>
        <v>0</v>
      </c>
      <c r="H581" s="311">
        <f t="shared" si="123"/>
        <v>0</v>
      </c>
      <c r="I581" s="311">
        <f t="shared" si="123"/>
        <v>0</v>
      </c>
      <c r="J581" s="311">
        <f t="shared" si="123"/>
        <v>0</v>
      </c>
      <c r="K581" s="311">
        <f t="shared" si="123"/>
        <v>0</v>
      </c>
      <c r="L581" s="311">
        <f t="shared" si="123"/>
        <v>0</v>
      </c>
      <c r="M581" s="312">
        <f t="shared" si="123"/>
        <v>0</v>
      </c>
      <c r="Q581"/>
    </row>
    <row r="582" spans="1:17" ht="17.55" hidden="1" customHeight="1">
      <c r="A582" s="313"/>
      <c r="C582" s="429" t="str">
        <f t="shared" si="113"/>
        <v>H</v>
      </c>
      <c r="D582" s="130" t="str">
        <f t="shared" si="124"/>
        <v>HIL_R</v>
      </c>
      <c r="E582" s="129" t="str">
        <f t="shared" si="122"/>
        <v>EMT</v>
      </c>
      <c r="F582" s="311">
        <f t="shared" si="123"/>
        <v>0</v>
      </c>
      <c r="G582" s="311">
        <f t="shared" si="123"/>
        <v>0</v>
      </c>
      <c r="H582" s="311">
        <f t="shared" si="123"/>
        <v>0</v>
      </c>
      <c r="I582" s="311">
        <f t="shared" si="123"/>
        <v>0</v>
      </c>
      <c r="J582" s="311">
        <f t="shared" si="123"/>
        <v>0</v>
      </c>
      <c r="K582" s="311">
        <f t="shared" si="123"/>
        <v>0</v>
      </c>
      <c r="L582" s="311">
        <f t="shared" si="123"/>
        <v>0</v>
      </c>
      <c r="M582" s="312">
        <f t="shared" si="123"/>
        <v>0</v>
      </c>
      <c r="Q582"/>
    </row>
    <row r="583" spans="1:17" ht="17.55" hidden="1" customHeight="1">
      <c r="A583" s="313"/>
      <c r="C583" s="429" t="str">
        <f t="shared" si="113"/>
        <v>H</v>
      </c>
      <c r="D583" s="130" t="str">
        <f t="shared" si="124"/>
        <v>HIL_R</v>
      </c>
      <c r="E583" s="129" t="str">
        <f t="shared" si="122"/>
        <v>Hodogaya</v>
      </c>
      <c r="F583" s="311">
        <f t="shared" si="123"/>
        <v>0</v>
      </c>
      <c r="G583" s="311">
        <f t="shared" si="123"/>
        <v>0</v>
      </c>
      <c r="H583" s="311">
        <f t="shared" si="123"/>
        <v>0</v>
      </c>
      <c r="I583" s="311">
        <f t="shared" si="123"/>
        <v>0</v>
      </c>
      <c r="J583" s="311">
        <f t="shared" si="123"/>
        <v>0</v>
      </c>
      <c r="K583" s="311">
        <f t="shared" si="123"/>
        <v>0</v>
      </c>
      <c r="L583" s="311">
        <f t="shared" si="123"/>
        <v>0</v>
      </c>
      <c r="M583" s="312">
        <f t="shared" si="123"/>
        <v>0</v>
      </c>
      <c r="Q583"/>
    </row>
    <row r="584" spans="1:17" ht="17.55" hidden="1" customHeight="1">
      <c r="A584" s="313"/>
      <c r="C584" s="429" t="str">
        <f t="shared" si="113"/>
        <v>H</v>
      </c>
      <c r="D584" s="130" t="str">
        <f t="shared" si="124"/>
        <v>HIL_R</v>
      </c>
      <c r="E584" s="129" t="str">
        <f t="shared" si="122"/>
        <v>Hyperion</v>
      </c>
      <c r="F584" s="311">
        <f t="shared" si="123"/>
        <v>0</v>
      </c>
      <c r="G584" s="311">
        <f t="shared" si="123"/>
        <v>0</v>
      </c>
      <c r="H584" s="311">
        <f t="shared" si="123"/>
        <v>0</v>
      </c>
      <c r="I584" s="311">
        <f t="shared" si="123"/>
        <v>0</v>
      </c>
      <c r="J584" s="311">
        <f t="shared" si="123"/>
        <v>0</v>
      </c>
      <c r="K584" s="311">
        <f t="shared" si="123"/>
        <v>0</v>
      </c>
      <c r="L584" s="311">
        <f t="shared" si="123"/>
        <v>0</v>
      </c>
      <c r="M584" s="312">
        <f t="shared" si="123"/>
        <v>0</v>
      </c>
      <c r="Q584"/>
    </row>
    <row r="585" spans="1:17" ht="17.55" hidden="1" customHeight="1">
      <c r="A585" s="313"/>
      <c r="C585" s="429" t="str">
        <f t="shared" si="113"/>
        <v>H</v>
      </c>
      <c r="D585" s="130" t="str">
        <f t="shared" si="124"/>
        <v>HIL_R</v>
      </c>
      <c r="E585" s="129" t="str">
        <f t="shared" si="122"/>
        <v>Idemitsu Kosan</v>
      </c>
      <c r="F585" s="311">
        <f t="shared" si="123"/>
        <v>0</v>
      </c>
      <c r="G585" s="311">
        <f t="shared" si="123"/>
        <v>0</v>
      </c>
      <c r="H585" s="311">
        <f t="shared" si="123"/>
        <v>0</v>
      </c>
      <c r="I585" s="311">
        <f t="shared" si="123"/>
        <v>0</v>
      </c>
      <c r="J585" s="311">
        <f t="shared" si="123"/>
        <v>0</v>
      </c>
      <c r="K585" s="311">
        <f t="shared" si="123"/>
        <v>0</v>
      </c>
      <c r="L585" s="311">
        <f t="shared" si="123"/>
        <v>0</v>
      </c>
      <c r="M585" s="312">
        <f t="shared" si="123"/>
        <v>0</v>
      </c>
      <c r="Q585"/>
    </row>
    <row r="586" spans="1:17" ht="17.55" hidden="1" customHeight="1">
      <c r="A586" s="313"/>
      <c r="C586" s="429" t="str">
        <f t="shared" si="113"/>
        <v>H</v>
      </c>
      <c r="D586" s="130" t="str">
        <f t="shared" si="124"/>
        <v>HIL_R</v>
      </c>
      <c r="E586" s="129" t="str">
        <f t="shared" si="122"/>
        <v>Jilin OLED</v>
      </c>
      <c r="F586" s="311">
        <f t="shared" ref="F586:M595" si="125">SUMIFS(Share, Y, F$15, Config, $E$4, P, $E$8, LType, $D586, MSup, $E586)</f>
        <v>0</v>
      </c>
      <c r="G586" s="311">
        <f t="shared" si="125"/>
        <v>0</v>
      </c>
      <c r="H586" s="311">
        <f t="shared" si="125"/>
        <v>0</v>
      </c>
      <c r="I586" s="311">
        <f t="shared" si="125"/>
        <v>0</v>
      </c>
      <c r="J586" s="311">
        <f t="shared" si="125"/>
        <v>0</v>
      </c>
      <c r="K586" s="311">
        <f t="shared" si="125"/>
        <v>0</v>
      </c>
      <c r="L586" s="311">
        <f t="shared" si="125"/>
        <v>0</v>
      </c>
      <c r="M586" s="312">
        <f t="shared" si="125"/>
        <v>0</v>
      </c>
      <c r="Q586"/>
    </row>
    <row r="587" spans="1:17" ht="17.55" hidden="1" customHeight="1">
      <c r="A587" s="313"/>
      <c r="C587" s="429" t="str">
        <f t="shared" si="113"/>
        <v>H</v>
      </c>
      <c r="D587" s="130" t="str">
        <f t="shared" si="124"/>
        <v>HIL_R</v>
      </c>
      <c r="E587" s="129" t="str">
        <f t="shared" si="122"/>
        <v>Jinwoong</v>
      </c>
      <c r="F587" s="311">
        <f t="shared" si="125"/>
        <v>0</v>
      </c>
      <c r="G587" s="311">
        <f t="shared" si="125"/>
        <v>0</v>
      </c>
      <c r="H587" s="311">
        <f t="shared" si="125"/>
        <v>0</v>
      </c>
      <c r="I587" s="311">
        <f t="shared" si="125"/>
        <v>0</v>
      </c>
      <c r="J587" s="311">
        <f t="shared" si="125"/>
        <v>0</v>
      </c>
      <c r="K587" s="311">
        <f t="shared" si="125"/>
        <v>0</v>
      </c>
      <c r="L587" s="311">
        <f t="shared" si="125"/>
        <v>0</v>
      </c>
      <c r="M587" s="312">
        <f t="shared" si="125"/>
        <v>0</v>
      </c>
      <c r="Q587"/>
    </row>
    <row r="588" spans="1:17" ht="17.55" hidden="1" customHeight="1">
      <c r="A588" s="313"/>
      <c r="C588" s="429" t="str">
        <f t="shared" si="113"/>
        <v>H</v>
      </c>
      <c r="D588" s="130" t="str">
        <f t="shared" si="124"/>
        <v>HIL_R</v>
      </c>
      <c r="E588" s="129" t="str">
        <f t="shared" si="122"/>
        <v>LG Chem</v>
      </c>
      <c r="F588" s="311">
        <f t="shared" si="125"/>
        <v>0</v>
      </c>
      <c r="G588" s="311">
        <f t="shared" si="125"/>
        <v>0</v>
      </c>
      <c r="H588" s="311">
        <f t="shared" si="125"/>
        <v>0</v>
      </c>
      <c r="I588" s="311">
        <f t="shared" si="125"/>
        <v>0</v>
      </c>
      <c r="J588" s="311">
        <f t="shared" si="125"/>
        <v>0</v>
      </c>
      <c r="K588" s="311">
        <f t="shared" si="125"/>
        <v>0</v>
      </c>
      <c r="L588" s="311">
        <f t="shared" si="125"/>
        <v>0</v>
      </c>
      <c r="M588" s="312">
        <f t="shared" si="125"/>
        <v>0</v>
      </c>
      <c r="Q588"/>
    </row>
    <row r="589" spans="1:17" ht="17.55" hidden="1" customHeight="1">
      <c r="A589" s="313"/>
      <c r="C589" s="429" t="str">
        <f t="shared" si="113"/>
        <v>H</v>
      </c>
      <c r="D589" s="130" t="str">
        <f t="shared" si="124"/>
        <v>HIL_R</v>
      </c>
      <c r="E589" s="129" t="str">
        <f t="shared" si="122"/>
        <v>LT Materials</v>
      </c>
      <c r="F589" s="311">
        <f t="shared" si="125"/>
        <v>0</v>
      </c>
      <c r="G589" s="311">
        <f t="shared" si="125"/>
        <v>0</v>
      </c>
      <c r="H589" s="311">
        <f t="shared" si="125"/>
        <v>0</v>
      </c>
      <c r="I589" s="311">
        <f t="shared" si="125"/>
        <v>0</v>
      </c>
      <c r="J589" s="311">
        <f t="shared" si="125"/>
        <v>0</v>
      </c>
      <c r="K589" s="311">
        <f t="shared" si="125"/>
        <v>0</v>
      </c>
      <c r="L589" s="311">
        <f t="shared" si="125"/>
        <v>0</v>
      </c>
      <c r="M589" s="312">
        <f t="shared" si="125"/>
        <v>0</v>
      </c>
      <c r="Q589"/>
    </row>
    <row r="590" spans="1:17" ht="17.55" hidden="1" customHeight="1">
      <c r="A590" s="313"/>
      <c r="C590" s="429" t="str">
        <f t="shared" si="113"/>
        <v>H</v>
      </c>
      <c r="D590" s="130" t="str">
        <f t="shared" si="124"/>
        <v>HIL_R</v>
      </c>
      <c r="E590" s="129" t="str">
        <f t="shared" si="122"/>
        <v>LT Metal</v>
      </c>
      <c r="F590" s="311">
        <f t="shared" si="125"/>
        <v>0</v>
      </c>
      <c r="G590" s="311">
        <f t="shared" si="125"/>
        <v>0</v>
      </c>
      <c r="H590" s="311">
        <f t="shared" si="125"/>
        <v>0</v>
      </c>
      <c r="I590" s="311">
        <f t="shared" si="125"/>
        <v>0</v>
      </c>
      <c r="J590" s="311">
        <f t="shared" si="125"/>
        <v>0</v>
      </c>
      <c r="K590" s="311">
        <f t="shared" si="125"/>
        <v>0</v>
      </c>
      <c r="L590" s="311">
        <f t="shared" si="125"/>
        <v>0</v>
      </c>
      <c r="M590" s="312">
        <f t="shared" si="125"/>
        <v>0</v>
      </c>
      <c r="Q590"/>
    </row>
    <row r="591" spans="1:17" ht="17.55" hidden="1" customHeight="1">
      <c r="A591" s="313"/>
      <c r="C591" s="429" t="str">
        <f t="shared" ref="C591:C654" si="126">IF(SUM(F591:J591)=0, "H", "")</f>
        <v>H</v>
      </c>
      <c r="D591" s="130" t="str">
        <f t="shared" si="124"/>
        <v>HIL_R</v>
      </c>
      <c r="E591" s="129" t="str">
        <f t="shared" si="122"/>
        <v>LTOM</v>
      </c>
      <c r="F591" s="311">
        <f t="shared" si="125"/>
        <v>0</v>
      </c>
      <c r="G591" s="311">
        <f t="shared" si="125"/>
        <v>0</v>
      </c>
      <c r="H591" s="311">
        <f t="shared" si="125"/>
        <v>0</v>
      </c>
      <c r="I591" s="311">
        <f t="shared" si="125"/>
        <v>0</v>
      </c>
      <c r="J591" s="311">
        <f t="shared" si="125"/>
        <v>0</v>
      </c>
      <c r="K591" s="311">
        <f t="shared" si="125"/>
        <v>0</v>
      </c>
      <c r="L591" s="311">
        <f t="shared" si="125"/>
        <v>0</v>
      </c>
      <c r="M591" s="312">
        <f t="shared" si="125"/>
        <v>0</v>
      </c>
      <c r="Q591"/>
    </row>
    <row r="592" spans="1:17" ht="17.55" hidden="1" customHeight="1">
      <c r="A592" s="313"/>
      <c r="C592" s="429" t="str">
        <f t="shared" si="126"/>
        <v>H</v>
      </c>
      <c r="D592" s="130" t="str">
        <f t="shared" si="124"/>
        <v>HIL_R</v>
      </c>
      <c r="E592" s="129" t="str">
        <f t="shared" si="122"/>
        <v>Lumilan</v>
      </c>
      <c r="F592" s="311">
        <f t="shared" si="125"/>
        <v>0</v>
      </c>
      <c r="G592" s="311">
        <f t="shared" si="125"/>
        <v>0</v>
      </c>
      <c r="H592" s="311">
        <f t="shared" si="125"/>
        <v>0</v>
      </c>
      <c r="I592" s="311">
        <f t="shared" si="125"/>
        <v>0</v>
      </c>
      <c r="J592" s="311">
        <f t="shared" si="125"/>
        <v>0</v>
      </c>
      <c r="K592" s="311">
        <f t="shared" si="125"/>
        <v>0</v>
      </c>
      <c r="L592" s="311">
        <f t="shared" si="125"/>
        <v>0</v>
      </c>
      <c r="M592" s="312">
        <f t="shared" si="125"/>
        <v>0</v>
      </c>
      <c r="Q592"/>
    </row>
    <row r="593" spans="1:17" ht="17.55" hidden="1" customHeight="1">
      <c r="A593" s="313"/>
      <c r="C593" s="429" t="str">
        <f t="shared" si="126"/>
        <v>H</v>
      </c>
      <c r="D593" s="130" t="str">
        <f t="shared" si="124"/>
        <v>HIL_R</v>
      </c>
      <c r="E593" s="129" t="str">
        <f t="shared" si="122"/>
        <v>Materion</v>
      </c>
      <c r="F593" s="311">
        <f t="shared" si="125"/>
        <v>0</v>
      </c>
      <c r="G593" s="311">
        <f t="shared" si="125"/>
        <v>0</v>
      </c>
      <c r="H593" s="311">
        <f t="shared" si="125"/>
        <v>0</v>
      </c>
      <c r="I593" s="311">
        <f t="shared" si="125"/>
        <v>0</v>
      </c>
      <c r="J593" s="311">
        <f t="shared" si="125"/>
        <v>0</v>
      </c>
      <c r="K593" s="311">
        <f t="shared" si="125"/>
        <v>0</v>
      </c>
      <c r="L593" s="311">
        <f t="shared" si="125"/>
        <v>0</v>
      </c>
      <c r="M593" s="312">
        <f t="shared" si="125"/>
        <v>0</v>
      </c>
      <c r="Q593"/>
    </row>
    <row r="594" spans="1:17" ht="17.55" hidden="1" customHeight="1">
      <c r="A594" s="313"/>
      <c r="C594" s="429" t="str">
        <f t="shared" si="126"/>
        <v>H</v>
      </c>
      <c r="D594" s="130" t="str">
        <f t="shared" si="124"/>
        <v>HIL_R</v>
      </c>
      <c r="E594" s="129" t="str">
        <f t="shared" si="122"/>
        <v>Merck</v>
      </c>
      <c r="F594" s="311">
        <f t="shared" si="125"/>
        <v>0</v>
      </c>
      <c r="G594" s="311">
        <f t="shared" si="125"/>
        <v>0</v>
      </c>
      <c r="H594" s="311">
        <f t="shared" si="125"/>
        <v>0</v>
      </c>
      <c r="I594" s="311">
        <f t="shared" si="125"/>
        <v>0</v>
      </c>
      <c r="J594" s="311">
        <f t="shared" si="125"/>
        <v>0</v>
      </c>
      <c r="K594" s="311">
        <f t="shared" si="125"/>
        <v>0</v>
      </c>
      <c r="L594" s="311">
        <f t="shared" si="125"/>
        <v>0</v>
      </c>
      <c r="M594" s="312">
        <f t="shared" si="125"/>
        <v>0</v>
      </c>
      <c r="Q594"/>
    </row>
    <row r="595" spans="1:17" ht="17.55" hidden="1" customHeight="1">
      <c r="A595" s="313"/>
      <c r="C595" s="429" t="str">
        <f t="shared" si="126"/>
        <v>H</v>
      </c>
      <c r="D595" s="130" t="str">
        <f t="shared" si="124"/>
        <v>HIL_R</v>
      </c>
      <c r="E595" s="129" t="str">
        <f t="shared" si="122"/>
        <v>Nisso</v>
      </c>
      <c r="F595" s="311">
        <f t="shared" si="125"/>
        <v>0</v>
      </c>
      <c r="G595" s="311">
        <f t="shared" si="125"/>
        <v>0</v>
      </c>
      <c r="H595" s="311">
        <f t="shared" si="125"/>
        <v>0</v>
      </c>
      <c r="I595" s="311">
        <f t="shared" si="125"/>
        <v>0</v>
      </c>
      <c r="J595" s="311">
        <f t="shared" si="125"/>
        <v>0</v>
      </c>
      <c r="K595" s="311">
        <f t="shared" si="125"/>
        <v>0</v>
      </c>
      <c r="L595" s="311">
        <f t="shared" si="125"/>
        <v>0</v>
      </c>
      <c r="M595" s="312">
        <f t="shared" si="125"/>
        <v>0</v>
      </c>
      <c r="Q595"/>
    </row>
    <row r="596" spans="1:17" ht="17.55" hidden="1" customHeight="1">
      <c r="A596" s="313"/>
      <c r="C596" s="429" t="str">
        <f t="shared" si="126"/>
        <v>H</v>
      </c>
      <c r="D596" s="130" t="str">
        <f t="shared" si="124"/>
        <v>HIL_R</v>
      </c>
      <c r="E596" s="129" t="str">
        <f t="shared" si="122"/>
        <v>Novaled</v>
      </c>
      <c r="F596" s="311">
        <f t="shared" ref="F596:M605" si="127">SUMIFS(Share, Y, F$15, Config, $E$4, P, $E$8, LType, $D596, MSup, $E596)</f>
        <v>0</v>
      </c>
      <c r="G596" s="311">
        <f t="shared" si="127"/>
        <v>0</v>
      </c>
      <c r="H596" s="311">
        <f t="shared" si="127"/>
        <v>0</v>
      </c>
      <c r="I596" s="311">
        <f t="shared" si="127"/>
        <v>0</v>
      </c>
      <c r="J596" s="311">
        <f t="shared" si="127"/>
        <v>0</v>
      </c>
      <c r="K596" s="311">
        <f t="shared" si="127"/>
        <v>0</v>
      </c>
      <c r="L596" s="311">
        <f t="shared" si="127"/>
        <v>0</v>
      </c>
      <c r="M596" s="312">
        <f t="shared" si="127"/>
        <v>0</v>
      </c>
      <c r="Q596"/>
    </row>
    <row r="597" spans="1:17" ht="17.55" hidden="1" customHeight="1">
      <c r="A597" s="313"/>
      <c r="C597" s="429" t="str">
        <f t="shared" si="126"/>
        <v>H</v>
      </c>
      <c r="D597" s="130" t="str">
        <f t="shared" si="124"/>
        <v>HIL_R</v>
      </c>
      <c r="E597" s="129" t="str">
        <f t="shared" si="122"/>
        <v>NSCC</v>
      </c>
      <c r="F597" s="311">
        <f t="shared" si="127"/>
        <v>0</v>
      </c>
      <c r="G597" s="311">
        <f t="shared" si="127"/>
        <v>0</v>
      </c>
      <c r="H597" s="311">
        <f t="shared" si="127"/>
        <v>0</v>
      </c>
      <c r="I597" s="311">
        <f t="shared" si="127"/>
        <v>0</v>
      </c>
      <c r="J597" s="311">
        <f t="shared" si="127"/>
        <v>0</v>
      </c>
      <c r="K597" s="311">
        <f t="shared" si="127"/>
        <v>0</v>
      </c>
      <c r="L597" s="311">
        <f t="shared" si="127"/>
        <v>0</v>
      </c>
      <c r="M597" s="312">
        <f t="shared" si="127"/>
        <v>0</v>
      </c>
      <c r="Q597"/>
    </row>
    <row r="598" spans="1:17" ht="17.55" hidden="1" customHeight="1">
      <c r="A598" s="313"/>
      <c r="C598" s="429" t="str">
        <f t="shared" si="126"/>
        <v>H</v>
      </c>
      <c r="D598" s="130" t="str">
        <f t="shared" si="124"/>
        <v>HIL_R</v>
      </c>
      <c r="E598" s="129" t="str">
        <f t="shared" si="122"/>
        <v>P&amp;H Tech</v>
      </c>
      <c r="F598" s="311">
        <f t="shared" si="127"/>
        <v>0</v>
      </c>
      <c r="G598" s="311">
        <f t="shared" si="127"/>
        <v>0</v>
      </c>
      <c r="H598" s="311">
        <f t="shared" si="127"/>
        <v>0</v>
      </c>
      <c r="I598" s="311">
        <f t="shared" si="127"/>
        <v>0</v>
      </c>
      <c r="J598" s="311">
        <f t="shared" si="127"/>
        <v>0</v>
      </c>
      <c r="K598" s="311">
        <f t="shared" si="127"/>
        <v>0</v>
      </c>
      <c r="L598" s="311">
        <f t="shared" si="127"/>
        <v>0</v>
      </c>
      <c r="M598" s="312">
        <f t="shared" si="127"/>
        <v>0</v>
      </c>
      <c r="Q598"/>
    </row>
    <row r="599" spans="1:17" ht="17.55" hidden="1" customHeight="1">
      <c r="A599" s="313"/>
      <c r="C599" s="429" t="str">
        <f t="shared" si="126"/>
        <v>H</v>
      </c>
      <c r="D599" s="130" t="str">
        <f t="shared" si="124"/>
        <v>HIL_R</v>
      </c>
      <c r="E599" s="129" t="str">
        <f t="shared" si="122"/>
        <v>Samsung SDI</v>
      </c>
      <c r="F599" s="311">
        <f t="shared" si="127"/>
        <v>0</v>
      </c>
      <c r="G599" s="311">
        <f t="shared" si="127"/>
        <v>0</v>
      </c>
      <c r="H599" s="311">
        <f t="shared" si="127"/>
        <v>0</v>
      </c>
      <c r="I599" s="311">
        <f t="shared" si="127"/>
        <v>0</v>
      </c>
      <c r="J599" s="311">
        <f t="shared" si="127"/>
        <v>0</v>
      </c>
      <c r="K599" s="311">
        <f t="shared" si="127"/>
        <v>0</v>
      </c>
      <c r="L599" s="311">
        <f t="shared" si="127"/>
        <v>0</v>
      </c>
      <c r="M599" s="312">
        <f t="shared" si="127"/>
        <v>0</v>
      </c>
      <c r="Q599"/>
    </row>
    <row r="600" spans="1:17" s="296" customFormat="1" ht="17.55" hidden="1" customHeight="1">
      <c r="A600" s="308"/>
      <c r="C600" s="429" t="str">
        <f t="shared" si="126"/>
        <v>H</v>
      </c>
      <c r="D600" s="130" t="str">
        <f t="shared" si="124"/>
        <v>HIL_R</v>
      </c>
      <c r="E600" s="129" t="str">
        <f t="shared" ref="E600:E609" si="128">E530</f>
        <v>SFC</v>
      </c>
      <c r="F600" s="311">
        <f t="shared" si="127"/>
        <v>0</v>
      </c>
      <c r="G600" s="311">
        <f t="shared" si="127"/>
        <v>0</v>
      </c>
      <c r="H600" s="311">
        <f t="shared" si="127"/>
        <v>0</v>
      </c>
      <c r="I600" s="311">
        <f t="shared" si="127"/>
        <v>0</v>
      </c>
      <c r="J600" s="311">
        <f t="shared" si="127"/>
        <v>0</v>
      </c>
      <c r="K600" s="311">
        <f t="shared" si="127"/>
        <v>0</v>
      </c>
      <c r="L600" s="311">
        <f t="shared" si="127"/>
        <v>0</v>
      </c>
      <c r="M600" s="312">
        <f t="shared" si="127"/>
        <v>0</v>
      </c>
      <c r="Q600"/>
    </row>
    <row r="601" spans="1:17" s="296" customFormat="1" ht="17.55" hidden="1" customHeight="1">
      <c r="A601" s="308"/>
      <c r="C601" s="429" t="str">
        <f t="shared" si="126"/>
        <v>H</v>
      </c>
      <c r="D601" s="130" t="str">
        <f t="shared" si="124"/>
        <v>HIL_R</v>
      </c>
      <c r="E601" s="129" t="str">
        <f t="shared" si="128"/>
        <v>SK JNC</v>
      </c>
      <c r="F601" s="311">
        <f t="shared" si="127"/>
        <v>0</v>
      </c>
      <c r="G601" s="311">
        <f t="shared" si="127"/>
        <v>0</v>
      </c>
      <c r="H601" s="311">
        <f t="shared" si="127"/>
        <v>0</v>
      </c>
      <c r="I601" s="311">
        <f t="shared" si="127"/>
        <v>0</v>
      </c>
      <c r="J601" s="311">
        <f t="shared" si="127"/>
        <v>0</v>
      </c>
      <c r="K601" s="311">
        <f t="shared" si="127"/>
        <v>0</v>
      </c>
      <c r="L601" s="311">
        <f t="shared" si="127"/>
        <v>0</v>
      </c>
      <c r="M601" s="312">
        <f t="shared" si="127"/>
        <v>0</v>
      </c>
      <c r="Q601"/>
    </row>
    <row r="602" spans="1:17" s="296" customFormat="1" ht="17.55" hidden="1" customHeight="1">
      <c r="A602" s="308"/>
      <c r="C602" s="429" t="str">
        <f t="shared" si="126"/>
        <v>H</v>
      </c>
      <c r="D602" s="130" t="str">
        <f t="shared" si="124"/>
        <v>HIL_R</v>
      </c>
      <c r="E602" s="129" t="str">
        <f t="shared" si="128"/>
        <v>Solus AM</v>
      </c>
      <c r="F602" s="311">
        <f t="shared" si="127"/>
        <v>0</v>
      </c>
      <c r="G602" s="311">
        <f t="shared" si="127"/>
        <v>0</v>
      </c>
      <c r="H602" s="311">
        <f t="shared" si="127"/>
        <v>0</v>
      </c>
      <c r="I602" s="311">
        <f t="shared" si="127"/>
        <v>0</v>
      </c>
      <c r="J602" s="311">
        <f t="shared" si="127"/>
        <v>0</v>
      </c>
      <c r="K602" s="311">
        <f t="shared" si="127"/>
        <v>0</v>
      </c>
      <c r="L602" s="311">
        <f t="shared" si="127"/>
        <v>0</v>
      </c>
      <c r="M602" s="312">
        <f t="shared" si="127"/>
        <v>0</v>
      </c>
      <c r="Q602"/>
    </row>
    <row r="603" spans="1:17" s="296" customFormat="1" ht="17.55" hidden="1" customHeight="1">
      <c r="A603" s="308"/>
      <c r="C603" s="429" t="str">
        <f t="shared" si="126"/>
        <v>H</v>
      </c>
      <c r="D603" s="130" t="str">
        <f t="shared" si="124"/>
        <v>HIL_R</v>
      </c>
      <c r="E603" s="129">
        <f t="shared" si="128"/>
        <v>0</v>
      </c>
      <c r="F603" s="311">
        <f t="shared" si="127"/>
        <v>0</v>
      </c>
      <c r="G603" s="311">
        <f t="shared" si="127"/>
        <v>0</v>
      </c>
      <c r="H603" s="311">
        <f t="shared" si="127"/>
        <v>0</v>
      </c>
      <c r="I603" s="311">
        <f t="shared" si="127"/>
        <v>0</v>
      </c>
      <c r="J603" s="311">
        <f t="shared" si="127"/>
        <v>0</v>
      </c>
      <c r="K603" s="311">
        <f t="shared" si="127"/>
        <v>0</v>
      </c>
      <c r="L603" s="311">
        <f t="shared" si="127"/>
        <v>0</v>
      </c>
      <c r="M603" s="312">
        <f t="shared" si="127"/>
        <v>0</v>
      </c>
      <c r="Q603"/>
    </row>
    <row r="604" spans="1:17" s="296" customFormat="1" ht="17.55" hidden="1" customHeight="1">
      <c r="A604" s="308"/>
      <c r="C604" s="429" t="str">
        <f t="shared" si="126"/>
        <v>H</v>
      </c>
      <c r="D604" s="130" t="str">
        <f t="shared" si="124"/>
        <v>HIL_R</v>
      </c>
      <c r="E604" s="129">
        <f t="shared" si="128"/>
        <v>0</v>
      </c>
      <c r="F604" s="311">
        <f t="shared" si="127"/>
        <v>0</v>
      </c>
      <c r="G604" s="311">
        <f t="shared" si="127"/>
        <v>0</v>
      </c>
      <c r="H604" s="311">
        <f t="shared" si="127"/>
        <v>0</v>
      </c>
      <c r="I604" s="311">
        <f t="shared" si="127"/>
        <v>0</v>
      </c>
      <c r="J604" s="311">
        <f t="shared" si="127"/>
        <v>0</v>
      </c>
      <c r="K604" s="311">
        <f t="shared" si="127"/>
        <v>0</v>
      </c>
      <c r="L604" s="311">
        <f t="shared" si="127"/>
        <v>0</v>
      </c>
      <c r="M604" s="312">
        <f t="shared" si="127"/>
        <v>0</v>
      </c>
      <c r="Q604"/>
    </row>
    <row r="605" spans="1:17" s="296" customFormat="1" ht="17.55" hidden="1" customHeight="1">
      <c r="A605" s="308"/>
      <c r="C605" s="429" t="str">
        <f t="shared" si="126"/>
        <v>H</v>
      </c>
      <c r="D605" s="130" t="str">
        <f t="shared" si="124"/>
        <v>HIL_R</v>
      </c>
      <c r="E605" s="129">
        <f t="shared" si="128"/>
        <v>0</v>
      </c>
      <c r="F605" s="311">
        <f t="shared" si="127"/>
        <v>0</v>
      </c>
      <c r="G605" s="311">
        <f t="shared" si="127"/>
        <v>0</v>
      </c>
      <c r="H605" s="311">
        <f t="shared" si="127"/>
        <v>0</v>
      </c>
      <c r="I605" s="311">
        <f t="shared" si="127"/>
        <v>0</v>
      </c>
      <c r="J605" s="311">
        <f t="shared" si="127"/>
        <v>0</v>
      </c>
      <c r="K605" s="311">
        <f t="shared" si="127"/>
        <v>0</v>
      </c>
      <c r="L605" s="311">
        <f t="shared" si="127"/>
        <v>0</v>
      </c>
      <c r="M605" s="312">
        <f t="shared" si="127"/>
        <v>0</v>
      </c>
      <c r="Q605"/>
    </row>
    <row r="606" spans="1:17" s="296" customFormat="1" ht="17.55" hidden="1" customHeight="1">
      <c r="A606" s="308"/>
      <c r="C606" s="429" t="str">
        <f t="shared" si="126"/>
        <v>H</v>
      </c>
      <c r="D606" s="130" t="str">
        <f t="shared" si="124"/>
        <v>HIL_R</v>
      </c>
      <c r="E606" s="129">
        <f t="shared" si="128"/>
        <v>0</v>
      </c>
      <c r="F606" s="311">
        <f t="shared" ref="F606:M615" si="129">SUMIFS(Share, Y, F$15, Config, $E$4, P, $E$8, LType, $D606, MSup, $E606)</f>
        <v>0</v>
      </c>
      <c r="G606" s="311">
        <f t="shared" si="129"/>
        <v>0</v>
      </c>
      <c r="H606" s="311">
        <f t="shared" si="129"/>
        <v>0</v>
      </c>
      <c r="I606" s="311">
        <f t="shared" si="129"/>
        <v>0</v>
      </c>
      <c r="J606" s="311">
        <f t="shared" si="129"/>
        <v>0</v>
      </c>
      <c r="K606" s="311">
        <f t="shared" si="129"/>
        <v>0</v>
      </c>
      <c r="L606" s="311">
        <f t="shared" si="129"/>
        <v>0</v>
      </c>
      <c r="M606" s="312">
        <f t="shared" si="129"/>
        <v>0</v>
      </c>
      <c r="Q606"/>
    </row>
    <row r="607" spans="1:17" s="296" customFormat="1" ht="17.55" hidden="1" customHeight="1">
      <c r="A607" s="308"/>
      <c r="C607" s="429" t="str">
        <f t="shared" si="126"/>
        <v>H</v>
      </c>
      <c r="D607" s="130" t="str">
        <f t="shared" si="124"/>
        <v>HIL_R</v>
      </c>
      <c r="E607" s="129">
        <f t="shared" si="128"/>
        <v>0</v>
      </c>
      <c r="F607" s="311">
        <f t="shared" si="129"/>
        <v>0</v>
      </c>
      <c r="G607" s="311">
        <f t="shared" si="129"/>
        <v>0</v>
      </c>
      <c r="H607" s="311">
        <f t="shared" si="129"/>
        <v>0</v>
      </c>
      <c r="I607" s="311">
        <f t="shared" si="129"/>
        <v>0</v>
      </c>
      <c r="J607" s="311">
        <f t="shared" si="129"/>
        <v>0</v>
      </c>
      <c r="K607" s="311">
        <f t="shared" si="129"/>
        <v>0</v>
      </c>
      <c r="L607" s="311">
        <f t="shared" si="129"/>
        <v>0</v>
      </c>
      <c r="M607" s="312">
        <f t="shared" si="129"/>
        <v>0</v>
      </c>
      <c r="Q607"/>
    </row>
    <row r="608" spans="1:17" s="296" customFormat="1" ht="17.55" hidden="1" customHeight="1">
      <c r="A608" s="308"/>
      <c r="C608" s="429" t="str">
        <f t="shared" si="126"/>
        <v>H</v>
      </c>
      <c r="D608" s="130" t="str">
        <f t="shared" si="124"/>
        <v>HIL_R</v>
      </c>
      <c r="E608" s="129">
        <f t="shared" si="128"/>
        <v>0</v>
      </c>
      <c r="F608" s="311">
        <f t="shared" si="129"/>
        <v>0</v>
      </c>
      <c r="G608" s="311">
        <f t="shared" si="129"/>
        <v>0</v>
      </c>
      <c r="H608" s="311">
        <f t="shared" si="129"/>
        <v>0</v>
      </c>
      <c r="I608" s="311">
        <f t="shared" si="129"/>
        <v>0</v>
      </c>
      <c r="J608" s="311">
        <f t="shared" si="129"/>
        <v>0</v>
      </c>
      <c r="K608" s="311">
        <f t="shared" si="129"/>
        <v>0</v>
      </c>
      <c r="L608" s="311">
        <f t="shared" si="129"/>
        <v>0</v>
      </c>
      <c r="M608" s="312">
        <f t="shared" si="129"/>
        <v>0</v>
      </c>
      <c r="Q608"/>
    </row>
    <row r="609" spans="1:17" s="296" customFormat="1" ht="17.55" hidden="1" customHeight="1">
      <c r="A609" s="308"/>
      <c r="C609" s="429" t="str">
        <f t="shared" si="126"/>
        <v>H</v>
      </c>
      <c r="D609" s="130" t="str">
        <f t="shared" si="124"/>
        <v>HIL_R</v>
      </c>
      <c r="E609" s="129">
        <f t="shared" si="128"/>
        <v>0</v>
      </c>
      <c r="F609" s="311">
        <f t="shared" si="129"/>
        <v>0</v>
      </c>
      <c r="G609" s="311">
        <f t="shared" si="129"/>
        <v>0</v>
      </c>
      <c r="H609" s="311">
        <f t="shared" si="129"/>
        <v>0</v>
      </c>
      <c r="I609" s="311">
        <f t="shared" si="129"/>
        <v>0</v>
      </c>
      <c r="J609" s="311">
        <f t="shared" si="129"/>
        <v>0</v>
      </c>
      <c r="K609" s="311">
        <f t="shared" si="129"/>
        <v>0</v>
      </c>
      <c r="L609" s="311">
        <f t="shared" si="129"/>
        <v>0</v>
      </c>
      <c r="M609" s="312">
        <f t="shared" si="129"/>
        <v>0</v>
      </c>
      <c r="Q609"/>
    </row>
    <row r="610" spans="1:17" ht="17.55" hidden="1" customHeight="1">
      <c r="A610" s="313"/>
      <c r="C610" s="429" t="str">
        <f t="shared" si="126"/>
        <v>H</v>
      </c>
      <c r="D610" s="130" t="str">
        <f>$D599</f>
        <v>HIL_R</v>
      </c>
      <c r="E610" s="129" t="str">
        <f>E190</f>
        <v>Unknown</v>
      </c>
      <c r="F610" s="311">
        <f t="shared" si="129"/>
        <v>0</v>
      </c>
      <c r="G610" s="311">
        <f t="shared" si="129"/>
        <v>0</v>
      </c>
      <c r="H610" s="311">
        <f t="shared" si="129"/>
        <v>0</v>
      </c>
      <c r="I610" s="311">
        <f t="shared" si="129"/>
        <v>0</v>
      </c>
      <c r="J610" s="311">
        <f t="shared" si="129"/>
        <v>0</v>
      </c>
      <c r="K610" s="311">
        <f t="shared" si="129"/>
        <v>0</v>
      </c>
      <c r="L610" s="311">
        <f t="shared" si="129"/>
        <v>0</v>
      </c>
      <c r="M610" s="312">
        <f t="shared" si="129"/>
        <v>0</v>
      </c>
      <c r="Q610"/>
    </row>
    <row r="611" spans="1:17" ht="17.55" hidden="1" customHeight="1">
      <c r="A611" s="313"/>
      <c r="C611" s="429" t="str">
        <f t="shared" si="126"/>
        <v>H</v>
      </c>
      <c r="D611" s="130" t="str">
        <f>Parameter!G79</f>
        <v>HTL</v>
      </c>
      <c r="E611" s="129" t="str">
        <f t="shared" ref="E611:E634" si="130">E156</f>
        <v>Aglaia Tech</v>
      </c>
      <c r="F611" s="311">
        <f t="shared" si="129"/>
        <v>0</v>
      </c>
      <c r="G611" s="311">
        <f t="shared" si="129"/>
        <v>0</v>
      </c>
      <c r="H611" s="311">
        <f t="shared" si="129"/>
        <v>0</v>
      </c>
      <c r="I611" s="311">
        <f t="shared" si="129"/>
        <v>0</v>
      </c>
      <c r="J611" s="311">
        <f t="shared" si="129"/>
        <v>0</v>
      </c>
      <c r="K611" s="311">
        <f t="shared" si="129"/>
        <v>0</v>
      </c>
      <c r="L611" s="311">
        <f t="shared" si="129"/>
        <v>0</v>
      </c>
      <c r="M611" s="312">
        <f t="shared" si="129"/>
        <v>0</v>
      </c>
      <c r="Q611"/>
    </row>
    <row r="612" spans="1:17" ht="17.55" hidden="1" customHeight="1">
      <c r="A612" s="313"/>
      <c r="C612" s="429" t="str">
        <f t="shared" si="126"/>
        <v>H</v>
      </c>
      <c r="D612" s="130" t="str">
        <f t="shared" ref="D612:D644" si="131">$D611</f>
        <v>HTL</v>
      </c>
      <c r="E612" s="129" t="str">
        <f t="shared" si="130"/>
        <v>Bayer</v>
      </c>
      <c r="F612" s="311">
        <f t="shared" si="129"/>
        <v>0</v>
      </c>
      <c r="G612" s="311">
        <f t="shared" si="129"/>
        <v>0</v>
      </c>
      <c r="H612" s="311">
        <f t="shared" si="129"/>
        <v>0</v>
      </c>
      <c r="I612" s="311">
        <f t="shared" si="129"/>
        <v>0</v>
      </c>
      <c r="J612" s="311">
        <f t="shared" si="129"/>
        <v>0</v>
      </c>
      <c r="K612" s="311">
        <f t="shared" si="129"/>
        <v>0</v>
      </c>
      <c r="L612" s="311">
        <f t="shared" si="129"/>
        <v>0</v>
      </c>
      <c r="M612" s="312">
        <f t="shared" si="129"/>
        <v>0</v>
      </c>
      <c r="Q612"/>
    </row>
    <row r="613" spans="1:17" ht="17.55" hidden="1" customHeight="1">
      <c r="A613" s="313"/>
      <c r="C613" s="429" t="str">
        <f t="shared" si="126"/>
        <v>H</v>
      </c>
      <c r="D613" s="130" t="str">
        <f t="shared" si="131"/>
        <v>HTL</v>
      </c>
      <c r="E613" s="129" t="str">
        <f t="shared" si="130"/>
        <v>Comet</v>
      </c>
      <c r="F613" s="311">
        <f t="shared" si="129"/>
        <v>0</v>
      </c>
      <c r="G613" s="311">
        <f t="shared" si="129"/>
        <v>0</v>
      </c>
      <c r="H613" s="311">
        <f t="shared" si="129"/>
        <v>0</v>
      </c>
      <c r="I613" s="311">
        <f t="shared" si="129"/>
        <v>0</v>
      </c>
      <c r="J613" s="311">
        <f t="shared" si="129"/>
        <v>0</v>
      </c>
      <c r="K613" s="311">
        <f t="shared" si="129"/>
        <v>0</v>
      </c>
      <c r="L613" s="311">
        <f t="shared" si="129"/>
        <v>0</v>
      </c>
      <c r="M613" s="312">
        <f t="shared" si="129"/>
        <v>0</v>
      </c>
      <c r="Q613"/>
    </row>
    <row r="614" spans="1:17" ht="17.55" hidden="1" customHeight="1">
      <c r="A614" s="313"/>
      <c r="C614" s="429" t="str">
        <f t="shared" si="126"/>
        <v>H</v>
      </c>
      <c r="D614" s="130" t="str">
        <f t="shared" si="131"/>
        <v>HTL</v>
      </c>
      <c r="E614" s="129" t="str">
        <f t="shared" si="130"/>
        <v>Dongjin Semichem</v>
      </c>
      <c r="F614" s="311">
        <f t="shared" si="129"/>
        <v>0</v>
      </c>
      <c r="G614" s="311">
        <f t="shared" si="129"/>
        <v>0</v>
      </c>
      <c r="H614" s="311">
        <f t="shared" si="129"/>
        <v>0</v>
      </c>
      <c r="I614" s="311">
        <f t="shared" si="129"/>
        <v>0</v>
      </c>
      <c r="J614" s="311">
        <f t="shared" si="129"/>
        <v>0</v>
      </c>
      <c r="K614" s="311">
        <f t="shared" si="129"/>
        <v>0</v>
      </c>
      <c r="L614" s="311">
        <f t="shared" si="129"/>
        <v>0</v>
      </c>
      <c r="M614" s="312">
        <f t="shared" si="129"/>
        <v>0</v>
      </c>
      <c r="Q614"/>
    </row>
    <row r="615" spans="1:17" ht="17.55" hidden="1" customHeight="1">
      <c r="A615" s="313"/>
      <c r="C615" s="429" t="str">
        <f t="shared" si="126"/>
        <v>H</v>
      </c>
      <c r="D615" s="130" t="str">
        <f t="shared" si="131"/>
        <v>HTL</v>
      </c>
      <c r="E615" s="129" t="str">
        <f t="shared" si="130"/>
        <v>Duksan Neolux</v>
      </c>
      <c r="F615" s="311">
        <f t="shared" si="129"/>
        <v>0</v>
      </c>
      <c r="G615" s="311">
        <f t="shared" si="129"/>
        <v>0</v>
      </c>
      <c r="H615" s="311">
        <f t="shared" si="129"/>
        <v>0</v>
      </c>
      <c r="I615" s="311">
        <f t="shared" si="129"/>
        <v>0</v>
      </c>
      <c r="J615" s="311">
        <f t="shared" si="129"/>
        <v>0</v>
      </c>
      <c r="K615" s="311">
        <f t="shared" si="129"/>
        <v>0</v>
      </c>
      <c r="L615" s="311">
        <f t="shared" si="129"/>
        <v>0</v>
      </c>
      <c r="M615" s="312">
        <f t="shared" si="129"/>
        <v>0</v>
      </c>
      <c r="Q615"/>
    </row>
    <row r="616" spans="1:17" ht="17.55" hidden="1" customHeight="1">
      <c r="A616" s="313"/>
      <c r="C616" s="429" t="str">
        <f t="shared" si="126"/>
        <v>H</v>
      </c>
      <c r="D616" s="130" t="str">
        <f t="shared" si="131"/>
        <v>HTL</v>
      </c>
      <c r="E616" s="129" t="str">
        <f t="shared" si="130"/>
        <v>DuPont</v>
      </c>
      <c r="F616" s="311">
        <f t="shared" ref="F616:M625" si="132">SUMIFS(Share, Y, F$15, Config, $E$4, P, $E$8, LType, $D616, MSup, $E616)</f>
        <v>0</v>
      </c>
      <c r="G616" s="311">
        <f t="shared" si="132"/>
        <v>0</v>
      </c>
      <c r="H616" s="311">
        <f t="shared" si="132"/>
        <v>0</v>
      </c>
      <c r="I616" s="311">
        <f t="shared" si="132"/>
        <v>0</v>
      </c>
      <c r="J616" s="311">
        <f t="shared" si="132"/>
        <v>0</v>
      </c>
      <c r="K616" s="311">
        <f t="shared" si="132"/>
        <v>0</v>
      </c>
      <c r="L616" s="311">
        <f t="shared" si="132"/>
        <v>0</v>
      </c>
      <c r="M616" s="312">
        <f t="shared" si="132"/>
        <v>0</v>
      </c>
      <c r="Q616"/>
    </row>
    <row r="617" spans="1:17" ht="17.55" hidden="1" customHeight="1">
      <c r="A617" s="313"/>
      <c r="C617" s="429" t="str">
        <f t="shared" si="126"/>
        <v>H</v>
      </c>
      <c r="D617" s="130" t="str">
        <f t="shared" si="131"/>
        <v>HTL</v>
      </c>
      <c r="E617" s="129" t="str">
        <f t="shared" si="130"/>
        <v>EMT</v>
      </c>
      <c r="F617" s="311">
        <f t="shared" si="132"/>
        <v>0</v>
      </c>
      <c r="G617" s="311">
        <f t="shared" si="132"/>
        <v>0</v>
      </c>
      <c r="H617" s="311">
        <f t="shared" si="132"/>
        <v>0</v>
      </c>
      <c r="I617" s="311">
        <f t="shared" si="132"/>
        <v>0</v>
      </c>
      <c r="J617" s="311">
        <f t="shared" si="132"/>
        <v>0</v>
      </c>
      <c r="K617" s="311">
        <f t="shared" si="132"/>
        <v>0</v>
      </c>
      <c r="L617" s="311">
        <f t="shared" si="132"/>
        <v>0</v>
      </c>
      <c r="M617" s="312">
        <f t="shared" si="132"/>
        <v>0</v>
      </c>
      <c r="Q617"/>
    </row>
    <row r="618" spans="1:17" ht="17.55" hidden="1" customHeight="1">
      <c r="A618" s="313"/>
      <c r="C618" s="429" t="str">
        <f t="shared" si="126"/>
        <v>H</v>
      </c>
      <c r="D618" s="130" t="str">
        <f t="shared" si="131"/>
        <v>HTL</v>
      </c>
      <c r="E618" s="129" t="str">
        <f t="shared" si="130"/>
        <v>Hodogaya</v>
      </c>
      <c r="F618" s="311">
        <f t="shared" si="132"/>
        <v>0</v>
      </c>
      <c r="G618" s="311">
        <f t="shared" si="132"/>
        <v>0</v>
      </c>
      <c r="H618" s="311">
        <f t="shared" si="132"/>
        <v>0</v>
      </c>
      <c r="I618" s="311">
        <f t="shared" si="132"/>
        <v>0</v>
      </c>
      <c r="J618" s="311">
        <f t="shared" si="132"/>
        <v>0</v>
      </c>
      <c r="K618" s="311">
        <f t="shared" si="132"/>
        <v>0</v>
      </c>
      <c r="L618" s="311">
        <f t="shared" si="132"/>
        <v>0</v>
      </c>
      <c r="M618" s="312">
        <f t="shared" si="132"/>
        <v>0</v>
      </c>
      <c r="Q618"/>
    </row>
    <row r="619" spans="1:17" ht="17.55" hidden="1" customHeight="1">
      <c r="A619" s="313"/>
      <c r="C619" s="429" t="str">
        <f t="shared" si="126"/>
        <v>H</v>
      </c>
      <c r="D619" s="130" t="str">
        <f t="shared" si="131"/>
        <v>HTL</v>
      </c>
      <c r="E619" s="129" t="str">
        <f t="shared" si="130"/>
        <v>Hyperion</v>
      </c>
      <c r="F619" s="311">
        <f t="shared" si="132"/>
        <v>0</v>
      </c>
      <c r="G619" s="311">
        <f t="shared" si="132"/>
        <v>0</v>
      </c>
      <c r="H619" s="311">
        <f t="shared" si="132"/>
        <v>0</v>
      </c>
      <c r="I619" s="311">
        <f t="shared" si="132"/>
        <v>0</v>
      </c>
      <c r="J619" s="311">
        <f t="shared" si="132"/>
        <v>0</v>
      </c>
      <c r="K619" s="311">
        <f t="shared" si="132"/>
        <v>0</v>
      </c>
      <c r="L619" s="311">
        <f t="shared" si="132"/>
        <v>0</v>
      </c>
      <c r="M619" s="312">
        <f t="shared" si="132"/>
        <v>0</v>
      </c>
      <c r="Q619"/>
    </row>
    <row r="620" spans="1:17" ht="17.55" hidden="1" customHeight="1">
      <c r="A620" s="313"/>
      <c r="C620" s="429" t="str">
        <f t="shared" si="126"/>
        <v>H</v>
      </c>
      <c r="D620" s="130" t="str">
        <f t="shared" si="131"/>
        <v>HTL</v>
      </c>
      <c r="E620" s="129" t="str">
        <f t="shared" si="130"/>
        <v>Idemitsu Kosan</v>
      </c>
      <c r="F620" s="311">
        <f t="shared" si="132"/>
        <v>0</v>
      </c>
      <c r="G620" s="311">
        <f t="shared" si="132"/>
        <v>0</v>
      </c>
      <c r="H620" s="311">
        <f t="shared" si="132"/>
        <v>0</v>
      </c>
      <c r="I620" s="311">
        <f t="shared" si="132"/>
        <v>0</v>
      </c>
      <c r="J620" s="311">
        <f t="shared" si="132"/>
        <v>0</v>
      </c>
      <c r="K620" s="311">
        <f t="shared" si="132"/>
        <v>0</v>
      </c>
      <c r="L620" s="311">
        <f t="shared" si="132"/>
        <v>0</v>
      </c>
      <c r="M620" s="312">
        <f t="shared" si="132"/>
        <v>0</v>
      </c>
      <c r="Q620"/>
    </row>
    <row r="621" spans="1:17" ht="17.55" hidden="1" customHeight="1">
      <c r="A621" s="313"/>
      <c r="C621" s="429" t="str">
        <f t="shared" si="126"/>
        <v>H</v>
      </c>
      <c r="D621" s="130" t="str">
        <f t="shared" si="131"/>
        <v>HTL</v>
      </c>
      <c r="E621" s="129" t="str">
        <f t="shared" si="130"/>
        <v>Jilin OLED</v>
      </c>
      <c r="F621" s="311">
        <f t="shared" si="132"/>
        <v>0</v>
      </c>
      <c r="G621" s="311">
        <f t="shared" si="132"/>
        <v>0</v>
      </c>
      <c r="H621" s="311">
        <f t="shared" si="132"/>
        <v>0</v>
      </c>
      <c r="I621" s="311">
        <f t="shared" si="132"/>
        <v>0</v>
      </c>
      <c r="J621" s="311">
        <f t="shared" si="132"/>
        <v>0</v>
      </c>
      <c r="K621" s="311">
        <f t="shared" si="132"/>
        <v>0</v>
      </c>
      <c r="L621" s="311">
        <f t="shared" si="132"/>
        <v>0</v>
      </c>
      <c r="M621" s="312">
        <f t="shared" si="132"/>
        <v>0</v>
      </c>
      <c r="Q621"/>
    </row>
    <row r="622" spans="1:17" ht="17.55" hidden="1" customHeight="1">
      <c r="A622" s="313"/>
      <c r="C622" s="429" t="str">
        <f t="shared" si="126"/>
        <v>H</v>
      </c>
      <c r="D622" s="130" t="str">
        <f t="shared" si="131"/>
        <v>HTL</v>
      </c>
      <c r="E622" s="129" t="str">
        <f t="shared" si="130"/>
        <v>Jinwoong</v>
      </c>
      <c r="F622" s="311">
        <f t="shared" si="132"/>
        <v>0</v>
      </c>
      <c r="G622" s="311">
        <f t="shared" si="132"/>
        <v>0</v>
      </c>
      <c r="H622" s="311">
        <f t="shared" si="132"/>
        <v>0</v>
      </c>
      <c r="I622" s="311">
        <f t="shared" si="132"/>
        <v>0</v>
      </c>
      <c r="J622" s="311">
        <f t="shared" si="132"/>
        <v>0</v>
      </c>
      <c r="K622" s="311">
        <f t="shared" si="132"/>
        <v>0</v>
      </c>
      <c r="L622" s="311">
        <f t="shared" si="132"/>
        <v>0</v>
      </c>
      <c r="M622" s="312">
        <f t="shared" si="132"/>
        <v>0</v>
      </c>
      <c r="Q622"/>
    </row>
    <row r="623" spans="1:17" ht="17.55" hidden="1" customHeight="1">
      <c r="A623" s="313"/>
      <c r="C623" s="429" t="str">
        <f t="shared" si="126"/>
        <v>H</v>
      </c>
      <c r="D623" s="130" t="str">
        <f t="shared" si="131"/>
        <v>HTL</v>
      </c>
      <c r="E623" s="129" t="str">
        <f t="shared" si="130"/>
        <v>LG Chem</v>
      </c>
      <c r="F623" s="311">
        <f t="shared" si="132"/>
        <v>0</v>
      </c>
      <c r="G623" s="311">
        <f t="shared" si="132"/>
        <v>0</v>
      </c>
      <c r="H623" s="311">
        <f t="shared" si="132"/>
        <v>0</v>
      </c>
      <c r="I623" s="311">
        <f t="shared" si="132"/>
        <v>0</v>
      </c>
      <c r="J623" s="311">
        <f t="shared" si="132"/>
        <v>0</v>
      </c>
      <c r="K623" s="311">
        <f t="shared" si="132"/>
        <v>0</v>
      </c>
      <c r="L623" s="311">
        <f t="shared" si="132"/>
        <v>0</v>
      </c>
      <c r="M623" s="312">
        <f t="shared" si="132"/>
        <v>0</v>
      </c>
      <c r="Q623"/>
    </row>
    <row r="624" spans="1:17" ht="17.55" hidden="1" customHeight="1">
      <c r="A624" s="313"/>
      <c r="C624" s="429" t="str">
        <f t="shared" si="126"/>
        <v>H</v>
      </c>
      <c r="D624" s="130" t="str">
        <f t="shared" si="131"/>
        <v>HTL</v>
      </c>
      <c r="E624" s="129" t="str">
        <f t="shared" si="130"/>
        <v>LT Materials</v>
      </c>
      <c r="F624" s="311">
        <f t="shared" si="132"/>
        <v>0</v>
      </c>
      <c r="G624" s="311">
        <f t="shared" si="132"/>
        <v>0</v>
      </c>
      <c r="H624" s="311">
        <f t="shared" si="132"/>
        <v>0</v>
      </c>
      <c r="I624" s="311">
        <f t="shared" si="132"/>
        <v>0</v>
      </c>
      <c r="J624" s="311">
        <f t="shared" si="132"/>
        <v>0</v>
      </c>
      <c r="K624" s="311">
        <f t="shared" si="132"/>
        <v>0</v>
      </c>
      <c r="L624" s="311">
        <f t="shared" si="132"/>
        <v>0</v>
      </c>
      <c r="M624" s="312">
        <f t="shared" si="132"/>
        <v>0</v>
      </c>
      <c r="Q624"/>
    </row>
    <row r="625" spans="1:17" ht="17.55" hidden="1" customHeight="1">
      <c r="A625" s="313"/>
      <c r="C625" s="429" t="str">
        <f t="shared" si="126"/>
        <v>H</v>
      </c>
      <c r="D625" s="130" t="str">
        <f t="shared" si="131"/>
        <v>HTL</v>
      </c>
      <c r="E625" s="129" t="str">
        <f t="shared" si="130"/>
        <v>LT Metal</v>
      </c>
      <c r="F625" s="311">
        <f t="shared" si="132"/>
        <v>0</v>
      </c>
      <c r="G625" s="311">
        <f t="shared" si="132"/>
        <v>0</v>
      </c>
      <c r="H625" s="311">
        <f t="shared" si="132"/>
        <v>0</v>
      </c>
      <c r="I625" s="311">
        <f t="shared" si="132"/>
        <v>0</v>
      </c>
      <c r="J625" s="311">
        <f t="shared" si="132"/>
        <v>0</v>
      </c>
      <c r="K625" s="311">
        <f t="shared" si="132"/>
        <v>0</v>
      </c>
      <c r="L625" s="311">
        <f t="shared" si="132"/>
        <v>0</v>
      </c>
      <c r="M625" s="312">
        <f t="shared" si="132"/>
        <v>0</v>
      </c>
      <c r="Q625"/>
    </row>
    <row r="626" spans="1:17" ht="17.55" hidden="1" customHeight="1">
      <c r="A626" s="313"/>
      <c r="C626" s="429" t="str">
        <f t="shared" si="126"/>
        <v>H</v>
      </c>
      <c r="D626" s="130" t="str">
        <f t="shared" si="131"/>
        <v>HTL</v>
      </c>
      <c r="E626" s="129" t="str">
        <f t="shared" si="130"/>
        <v>LTOM</v>
      </c>
      <c r="F626" s="311">
        <f t="shared" ref="F626:M635" si="133">SUMIFS(Share, Y, F$15, Config, $E$4, P, $E$8, LType, $D626, MSup, $E626)</f>
        <v>0</v>
      </c>
      <c r="G626" s="311">
        <f t="shared" si="133"/>
        <v>0</v>
      </c>
      <c r="H626" s="311">
        <f t="shared" si="133"/>
        <v>0</v>
      </c>
      <c r="I626" s="311">
        <f t="shared" si="133"/>
        <v>0</v>
      </c>
      <c r="J626" s="311">
        <f t="shared" si="133"/>
        <v>0</v>
      </c>
      <c r="K626" s="311">
        <f t="shared" si="133"/>
        <v>0</v>
      </c>
      <c r="L626" s="311">
        <f t="shared" si="133"/>
        <v>0</v>
      </c>
      <c r="M626" s="312">
        <f t="shared" si="133"/>
        <v>0</v>
      </c>
      <c r="Q626"/>
    </row>
    <row r="627" spans="1:17" ht="17.55" hidden="1" customHeight="1">
      <c r="A627" s="313"/>
      <c r="C627" s="429" t="str">
        <f t="shared" si="126"/>
        <v>H</v>
      </c>
      <c r="D627" s="130" t="str">
        <f t="shared" si="131"/>
        <v>HTL</v>
      </c>
      <c r="E627" s="129" t="str">
        <f t="shared" si="130"/>
        <v>Lumilan</v>
      </c>
      <c r="F627" s="311">
        <f t="shared" si="133"/>
        <v>0</v>
      </c>
      <c r="G627" s="311">
        <f t="shared" si="133"/>
        <v>0</v>
      </c>
      <c r="H627" s="311">
        <f t="shared" si="133"/>
        <v>0</v>
      </c>
      <c r="I627" s="311">
        <f t="shared" si="133"/>
        <v>0</v>
      </c>
      <c r="J627" s="311">
        <f t="shared" si="133"/>
        <v>0</v>
      </c>
      <c r="K627" s="311">
        <f t="shared" si="133"/>
        <v>0</v>
      </c>
      <c r="L627" s="311">
        <f t="shared" si="133"/>
        <v>0</v>
      </c>
      <c r="M627" s="312">
        <f t="shared" si="133"/>
        <v>0</v>
      </c>
      <c r="Q627"/>
    </row>
    <row r="628" spans="1:17" ht="17.55" hidden="1" customHeight="1">
      <c r="A628" s="313"/>
      <c r="C628" s="429" t="str">
        <f t="shared" si="126"/>
        <v>H</v>
      </c>
      <c r="D628" s="130" t="str">
        <f t="shared" si="131"/>
        <v>HTL</v>
      </c>
      <c r="E628" s="129" t="str">
        <f t="shared" si="130"/>
        <v>Materion</v>
      </c>
      <c r="F628" s="311">
        <f t="shared" si="133"/>
        <v>0</v>
      </c>
      <c r="G628" s="311">
        <f t="shared" si="133"/>
        <v>0</v>
      </c>
      <c r="H628" s="311">
        <f t="shared" si="133"/>
        <v>0</v>
      </c>
      <c r="I628" s="311">
        <f t="shared" si="133"/>
        <v>0</v>
      </c>
      <c r="J628" s="311">
        <f t="shared" si="133"/>
        <v>0</v>
      </c>
      <c r="K628" s="311">
        <f t="shared" si="133"/>
        <v>0</v>
      </c>
      <c r="L628" s="311">
        <f t="shared" si="133"/>
        <v>0</v>
      </c>
      <c r="M628" s="312">
        <f t="shared" si="133"/>
        <v>0</v>
      </c>
      <c r="Q628"/>
    </row>
    <row r="629" spans="1:17" ht="17.55" customHeight="1">
      <c r="A629" s="313"/>
      <c r="C629" s="429" t="str">
        <f t="shared" si="126"/>
        <v/>
      </c>
      <c r="D629" s="130" t="str">
        <f t="shared" si="131"/>
        <v>HTL</v>
      </c>
      <c r="E629" s="129" t="str">
        <f t="shared" si="130"/>
        <v>Merck</v>
      </c>
      <c r="F629" s="311">
        <f t="shared" si="133"/>
        <v>0.8</v>
      </c>
      <c r="G629" s="311">
        <f t="shared" si="133"/>
        <v>0.8</v>
      </c>
      <c r="H629" s="311">
        <f t="shared" si="133"/>
        <v>0.8</v>
      </c>
      <c r="I629" s="311">
        <f t="shared" si="133"/>
        <v>0.75</v>
      </c>
      <c r="J629" s="311">
        <f t="shared" si="133"/>
        <v>0.7</v>
      </c>
      <c r="K629" s="311">
        <f t="shared" si="133"/>
        <v>0.65</v>
      </c>
      <c r="L629" s="311">
        <f t="shared" si="133"/>
        <v>0.6</v>
      </c>
      <c r="M629" s="312">
        <f t="shared" si="133"/>
        <v>0.6</v>
      </c>
      <c r="Q629"/>
    </row>
    <row r="630" spans="1:17" ht="17.55" hidden="1" customHeight="1">
      <c r="A630" s="313"/>
      <c r="C630" s="429" t="str">
        <f t="shared" si="126"/>
        <v>H</v>
      </c>
      <c r="D630" s="130" t="str">
        <f t="shared" si="131"/>
        <v>HTL</v>
      </c>
      <c r="E630" s="129" t="str">
        <f t="shared" si="130"/>
        <v>Nisso</v>
      </c>
      <c r="F630" s="311">
        <f t="shared" si="133"/>
        <v>0</v>
      </c>
      <c r="G630" s="311">
        <f t="shared" si="133"/>
        <v>0</v>
      </c>
      <c r="H630" s="311">
        <f t="shared" si="133"/>
        <v>0</v>
      </c>
      <c r="I630" s="311">
        <f t="shared" si="133"/>
        <v>0</v>
      </c>
      <c r="J630" s="311">
        <f t="shared" si="133"/>
        <v>0</v>
      </c>
      <c r="K630" s="311">
        <f t="shared" si="133"/>
        <v>0</v>
      </c>
      <c r="L630" s="311">
        <f t="shared" si="133"/>
        <v>0</v>
      </c>
      <c r="M630" s="312">
        <f t="shared" si="133"/>
        <v>0</v>
      </c>
      <c r="Q630"/>
    </row>
    <row r="631" spans="1:17" ht="17.55" hidden="1" customHeight="1">
      <c r="A631" s="313"/>
      <c r="C631" s="429" t="str">
        <f t="shared" si="126"/>
        <v>H</v>
      </c>
      <c r="D631" s="130" t="str">
        <f t="shared" si="131"/>
        <v>HTL</v>
      </c>
      <c r="E631" s="129" t="str">
        <f t="shared" si="130"/>
        <v>Novaled</v>
      </c>
      <c r="F631" s="311">
        <f t="shared" si="133"/>
        <v>0</v>
      </c>
      <c r="G631" s="311">
        <f t="shared" si="133"/>
        <v>0</v>
      </c>
      <c r="H631" s="311">
        <f t="shared" si="133"/>
        <v>0</v>
      </c>
      <c r="I631" s="311">
        <f t="shared" si="133"/>
        <v>0</v>
      </c>
      <c r="J631" s="311">
        <f t="shared" si="133"/>
        <v>0</v>
      </c>
      <c r="K631" s="311">
        <f t="shared" si="133"/>
        <v>0</v>
      </c>
      <c r="L631" s="311">
        <f t="shared" si="133"/>
        <v>0</v>
      </c>
      <c r="M631" s="312">
        <f t="shared" si="133"/>
        <v>0</v>
      </c>
      <c r="Q631"/>
    </row>
    <row r="632" spans="1:17" ht="17.55" hidden="1" customHeight="1">
      <c r="A632" s="313"/>
      <c r="C632" s="429" t="str">
        <f t="shared" si="126"/>
        <v>H</v>
      </c>
      <c r="D632" s="130" t="str">
        <f t="shared" si="131"/>
        <v>HTL</v>
      </c>
      <c r="E632" s="129" t="str">
        <f t="shared" si="130"/>
        <v>NSCC</v>
      </c>
      <c r="F632" s="311">
        <f t="shared" si="133"/>
        <v>0</v>
      </c>
      <c r="G632" s="311">
        <f t="shared" si="133"/>
        <v>0</v>
      </c>
      <c r="H632" s="311">
        <f t="shared" si="133"/>
        <v>0</v>
      </c>
      <c r="I632" s="311">
        <f t="shared" si="133"/>
        <v>0</v>
      </c>
      <c r="J632" s="311">
        <f t="shared" si="133"/>
        <v>0</v>
      </c>
      <c r="K632" s="311">
        <f t="shared" si="133"/>
        <v>0</v>
      </c>
      <c r="L632" s="311">
        <f t="shared" si="133"/>
        <v>0</v>
      </c>
      <c r="M632" s="312">
        <f t="shared" si="133"/>
        <v>0</v>
      </c>
      <c r="Q632"/>
    </row>
    <row r="633" spans="1:17" ht="17.55" hidden="1" customHeight="1">
      <c r="A633" s="313"/>
      <c r="C633" s="429" t="str">
        <f t="shared" si="126"/>
        <v>H</v>
      </c>
      <c r="D633" s="130" t="str">
        <f t="shared" si="131"/>
        <v>HTL</v>
      </c>
      <c r="E633" s="129" t="str">
        <f t="shared" si="130"/>
        <v>P&amp;H Tech</v>
      </c>
      <c r="F633" s="311">
        <f t="shared" si="133"/>
        <v>0</v>
      </c>
      <c r="G633" s="311">
        <f t="shared" si="133"/>
        <v>0</v>
      </c>
      <c r="H633" s="311">
        <f t="shared" si="133"/>
        <v>0</v>
      </c>
      <c r="I633" s="311">
        <f t="shared" si="133"/>
        <v>0</v>
      </c>
      <c r="J633" s="311">
        <f t="shared" si="133"/>
        <v>0</v>
      </c>
      <c r="K633" s="311">
        <f t="shared" si="133"/>
        <v>0</v>
      </c>
      <c r="L633" s="311">
        <f t="shared" si="133"/>
        <v>0</v>
      </c>
      <c r="M633" s="312">
        <f t="shared" si="133"/>
        <v>0</v>
      </c>
      <c r="Q633"/>
    </row>
    <row r="634" spans="1:17" ht="17.55" hidden="1" customHeight="1">
      <c r="A634" s="313"/>
      <c r="C634" s="429" t="str">
        <f t="shared" si="126"/>
        <v>H</v>
      </c>
      <c r="D634" s="130" t="str">
        <f t="shared" si="131"/>
        <v>HTL</v>
      </c>
      <c r="E634" s="129" t="str">
        <f t="shared" si="130"/>
        <v>Samsung SDI</v>
      </c>
      <c r="F634" s="311">
        <f t="shared" si="133"/>
        <v>0</v>
      </c>
      <c r="G634" s="311">
        <f t="shared" si="133"/>
        <v>0</v>
      </c>
      <c r="H634" s="311">
        <f t="shared" si="133"/>
        <v>0</v>
      </c>
      <c r="I634" s="311">
        <f t="shared" si="133"/>
        <v>0</v>
      </c>
      <c r="J634" s="311">
        <f t="shared" si="133"/>
        <v>0</v>
      </c>
      <c r="K634" s="311">
        <f t="shared" si="133"/>
        <v>0</v>
      </c>
      <c r="L634" s="311">
        <f t="shared" si="133"/>
        <v>0</v>
      </c>
      <c r="M634" s="312">
        <f t="shared" si="133"/>
        <v>0</v>
      </c>
      <c r="Q634"/>
    </row>
    <row r="635" spans="1:17" s="296" customFormat="1" ht="17.55" hidden="1" customHeight="1">
      <c r="A635" s="308"/>
      <c r="C635" s="429" t="str">
        <f t="shared" si="126"/>
        <v>H</v>
      </c>
      <c r="D635" s="130" t="str">
        <f t="shared" si="131"/>
        <v>HTL</v>
      </c>
      <c r="E635" s="129" t="str">
        <f t="shared" ref="E635:E644" si="134">E565</f>
        <v>SFC</v>
      </c>
      <c r="F635" s="311">
        <f t="shared" si="133"/>
        <v>0</v>
      </c>
      <c r="G635" s="311">
        <f t="shared" si="133"/>
        <v>0</v>
      </c>
      <c r="H635" s="311">
        <f t="shared" si="133"/>
        <v>0</v>
      </c>
      <c r="I635" s="311">
        <f t="shared" si="133"/>
        <v>0</v>
      </c>
      <c r="J635" s="311">
        <f t="shared" si="133"/>
        <v>0</v>
      </c>
      <c r="K635" s="311">
        <f t="shared" si="133"/>
        <v>0</v>
      </c>
      <c r="L635" s="311">
        <f t="shared" si="133"/>
        <v>0</v>
      </c>
      <c r="M635" s="312">
        <f t="shared" si="133"/>
        <v>0</v>
      </c>
      <c r="Q635"/>
    </row>
    <row r="636" spans="1:17" s="296" customFormat="1" ht="17.55" hidden="1" customHeight="1">
      <c r="A636" s="308"/>
      <c r="C636" s="429" t="str">
        <f t="shared" si="126"/>
        <v>H</v>
      </c>
      <c r="D636" s="130" t="str">
        <f t="shared" si="131"/>
        <v>HTL</v>
      </c>
      <c r="E636" s="129" t="str">
        <f t="shared" si="134"/>
        <v>SK JNC</v>
      </c>
      <c r="F636" s="311">
        <f t="shared" ref="F636:M645" si="135">SUMIFS(Share, Y, F$15, Config, $E$4, P, $E$8, LType, $D636, MSup, $E636)</f>
        <v>0</v>
      </c>
      <c r="G636" s="311">
        <f t="shared" si="135"/>
        <v>0</v>
      </c>
      <c r="H636" s="311">
        <f t="shared" si="135"/>
        <v>0</v>
      </c>
      <c r="I636" s="311">
        <f t="shared" si="135"/>
        <v>0</v>
      </c>
      <c r="J636" s="311">
        <f t="shared" si="135"/>
        <v>0</v>
      </c>
      <c r="K636" s="311">
        <f t="shared" si="135"/>
        <v>0</v>
      </c>
      <c r="L636" s="311">
        <f t="shared" si="135"/>
        <v>0</v>
      </c>
      <c r="M636" s="312">
        <f t="shared" si="135"/>
        <v>0</v>
      </c>
      <c r="Q636"/>
    </row>
    <row r="637" spans="1:17" s="296" customFormat="1" ht="17.55" hidden="1" customHeight="1">
      <c r="A637" s="308"/>
      <c r="C637" s="429" t="str">
        <f t="shared" si="126"/>
        <v>H</v>
      </c>
      <c r="D637" s="130" t="str">
        <f t="shared" si="131"/>
        <v>HTL</v>
      </c>
      <c r="E637" s="129" t="str">
        <f t="shared" si="134"/>
        <v>Solus AM</v>
      </c>
      <c r="F637" s="311">
        <f t="shared" si="135"/>
        <v>0</v>
      </c>
      <c r="G637" s="311">
        <f t="shared" si="135"/>
        <v>0</v>
      </c>
      <c r="H637" s="311">
        <f t="shared" si="135"/>
        <v>0</v>
      </c>
      <c r="I637" s="311">
        <f t="shared" si="135"/>
        <v>0</v>
      </c>
      <c r="J637" s="311">
        <f t="shared" si="135"/>
        <v>0</v>
      </c>
      <c r="K637" s="311">
        <f t="shared" si="135"/>
        <v>0</v>
      </c>
      <c r="L637" s="311">
        <f t="shared" si="135"/>
        <v>0</v>
      </c>
      <c r="M637" s="312">
        <f t="shared" si="135"/>
        <v>0</v>
      </c>
      <c r="Q637"/>
    </row>
    <row r="638" spans="1:17" s="296" customFormat="1" ht="17.55" hidden="1" customHeight="1">
      <c r="A638" s="308"/>
      <c r="C638" s="429" t="str">
        <f t="shared" si="126"/>
        <v>H</v>
      </c>
      <c r="D638" s="130" t="str">
        <f t="shared" si="131"/>
        <v>HTL</v>
      </c>
      <c r="E638" s="129">
        <f t="shared" si="134"/>
        <v>0</v>
      </c>
      <c r="F638" s="311">
        <f t="shared" si="135"/>
        <v>0</v>
      </c>
      <c r="G638" s="311">
        <f t="shared" si="135"/>
        <v>0</v>
      </c>
      <c r="H638" s="311">
        <f t="shared" si="135"/>
        <v>0</v>
      </c>
      <c r="I638" s="311">
        <f t="shared" si="135"/>
        <v>0</v>
      </c>
      <c r="J638" s="311">
        <f t="shared" si="135"/>
        <v>0</v>
      </c>
      <c r="K638" s="311">
        <f t="shared" si="135"/>
        <v>0</v>
      </c>
      <c r="L638" s="311">
        <f t="shared" si="135"/>
        <v>0</v>
      </c>
      <c r="M638" s="312">
        <f t="shared" si="135"/>
        <v>0</v>
      </c>
      <c r="Q638"/>
    </row>
    <row r="639" spans="1:17" s="296" customFormat="1" ht="17.55" hidden="1" customHeight="1">
      <c r="A639" s="308"/>
      <c r="C639" s="429" t="str">
        <f t="shared" si="126"/>
        <v>H</v>
      </c>
      <c r="D639" s="130" t="str">
        <f t="shared" si="131"/>
        <v>HTL</v>
      </c>
      <c r="E639" s="129">
        <f t="shared" si="134"/>
        <v>0</v>
      </c>
      <c r="F639" s="311">
        <f t="shared" si="135"/>
        <v>0</v>
      </c>
      <c r="G639" s="311">
        <f t="shared" si="135"/>
        <v>0</v>
      </c>
      <c r="H639" s="311">
        <f t="shared" si="135"/>
        <v>0</v>
      </c>
      <c r="I639" s="311">
        <f t="shared" si="135"/>
        <v>0</v>
      </c>
      <c r="J639" s="311">
        <f t="shared" si="135"/>
        <v>0</v>
      </c>
      <c r="K639" s="311">
        <f t="shared" si="135"/>
        <v>0</v>
      </c>
      <c r="L639" s="311">
        <f t="shared" si="135"/>
        <v>0</v>
      </c>
      <c r="M639" s="312">
        <f t="shared" si="135"/>
        <v>0</v>
      </c>
      <c r="Q639"/>
    </row>
    <row r="640" spans="1:17" s="296" customFormat="1" ht="17.55" hidden="1" customHeight="1">
      <c r="A640" s="308"/>
      <c r="C640" s="429" t="str">
        <f t="shared" si="126"/>
        <v>H</v>
      </c>
      <c r="D640" s="130" t="str">
        <f t="shared" si="131"/>
        <v>HTL</v>
      </c>
      <c r="E640" s="129">
        <f t="shared" si="134"/>
        <v>0</v>
      </c>
      <c r="F640" s="311">
        <f t="shared" si="135"/>
        <v>0</v>
      </c>
      <c r="G640" s="311">
        <f t="shared" si="135"/>
        <v>0</v>
      </c>
      <c r="H640" s="311">
        <f t="shared" si="135"/>
        <v>0</v>
      </c>
      <c r="I640" s="311">
        <f t="shared" si="135"/>
        <v>0</v>
      </c>
      <c r="J640" s="311">
        <f t="shared" si="135"/>
        <v>0</v>
      </c>
      <c r="K640" s="311">
        <f t="shared" si="135"/>
        <v>0</v>
      </c>
      <c r="L640" s="311">
        <f t="shared" si="135"/>
        <v>0</v>
      </c>
      <c r="M640" s="312">
        <f t="shared" si="135"/>
        <v>0</v>
      </c>
      <c r="Q640"/>
    </row>
    <row r="641" spans="1:17" s="296" customFormat="1" ht="17.55" hidden="1" customHeight="1">
      <c r="A641" s="308"/>
      <c r="C641" s="429" t="str">
        <f t="shared" si="126"/>
        <v>H</v>
      </c>
      <c r="D641" s="130" t="str">
        <f t="shared" si="131"/>
        <v>HTL</v>
      </c>
      <c r="E641" s="129">
        <f t="shared" si="134"/>
        <v>0</v>
      </c>
      <c r="F641" s="311">
        <f t="shared" si="135"/>
        <v>0</v>
      </c>
      <c r="G641" s="311">
        <f t="shared" si="135"/>
        <v>0</v>
      </c>
      <c r="H641" s="311">
        <f t="shared" si="135"/>
        <v>0</v>
      </c>
      <c r="I641" s="311">
        <f t="shared" si="135"/>
        <v>0</v>
      </c>
      <c r="J641" s="311">
        <f t="shared" si="135"/>
        <v>0</v>
      </c>
      <c r="K641" s="311">
        <f t="shared" si="135"/>
        <v>0</v>
      </c>
      <c r="L641" s="311">
        <f t="shared" si="135"/>
        <v>0</v>
      </c>
      <c r="M641" s="312">
        <f t="shared" si="135"/>
        <v>0</v>
      </c>
      <c r="Q641"/>
    </row>
    <row r="642" spans="1:17" s="296" customFormat="1" ht="17.55" hidden="1" customHeight="1">
      <c r="A642" s="308"/>
      <c r="C642" s="429" t="str">
        <f t="shared" si="126"/>
        <v>H</v>
      </c>
      <c r="D642" s="130" t="str">
        <f t="shared" si="131"/>
        <v>HTL</v>
      </c>
      <c r="E642" s="129">
        <f t="shared" si="134"/>
        <v>0</v>
      </c>
      <c r="F642" s="311">
        <f t="shared" si="135"/>
        <v>0</v>
      </c>
      <c r="G642" s="311">
        <f t="shared" si="135"/>
        <v>0</v>
      </c>
      <c r="H642" s="311">
        <f t="shared" si="135"/>
        <v>0</v>
      </c>
      <c r="I642" s="311">
        <f t="shared" si="135"/>
        <v>0</v>
      </c>
      <c r="J642" s="311">
        <f t="shared" si="135"/>
        <v>0</v>
      </c>
      <c r="K642" s="311">
        <f t="shared" si="135"/>
        <v>0</v>
      </c>
      <c r="L642" s="311">
        <f t="shared" si="135"/>
        <v>0</v>
      </c>
      <c r="M642" s="312">
        <f t="shared" si="135"/>
        <v>0</v>
      </c>
      <c r="Q642"/>
    </row>
    <row r="643" spans="1:17" s="296" customFormat="1" ht="17.55" hidden="1" customHeight="1">
      <c r="A643" s="308"/>
      <c r="C643" s="429" t="str">
        <f t="shared" si="126"/>
        <v>H</v>
      </c>
      <c r="D643" s="130" t="str">
        <f t="shared" si="131"/>
        <v>HTL</v>
      </c>
      <c r="E643" s="129">
        <f t="shared" si="134"/>
        <v>0</v>
      </c>
      <c r="F643" s="311">
        <f t="shared" si="135"/>
        <v>0</v>
      </c>
      <c r="G643" s="311">
        <f t="shared" si="135"/>
        <v>0</v>
      </c>
      <c r="H643" s="311">
        <f t="shared" si="135"/>
        <v>0</v>
      </c>
      <c r="I643" s="311">
        <f t="shared" si="135"/>
        <v>0</v>
      </c>
      <c r="J643" s="311">
        <f t="shared" si="135"/>
        <v>0</v>
      </c>
      <c r="K643" s="311">
        <f t="shared" si="135"/>
        <v>0</v>
      </c>
      <c r="L643" s="311">
        <f t="shared" si="135"/>
        <v>0</v>
      </c>
      <c r="M643" s="312">
        <f t="shared" si="135"/>
        <v>0</v>
      </c>
      <c r="Q643"/>
    </row>
    <row r="644" spans="1:17" s="296" customFormat="1" ht="17.55" hidden="1" customHeight="1">
      <c r="A644" s="308"/>
      <c r="C644" s="429" t="str">
        <f t="shared" si="126"/>
        <v>H</v>
      </c>
      <c r="D644" s="130" t="str">
        <f t="shared" si="131"/>
        <v>HTL</v>
      </c>
      <c r="E644" s="129">
        <f t="shared" si="134"/>
        <v>0</v>
      </c>
      <c r="F644" s="311">
        <f t="shared" si="135"/>
        <v>0</v>
      </c>
      <c r="G644" s="311">
        <f t="shared" si="135"/>
        <v>0</v>
      </c>
      <c r="H644" s="311">
        <f t="shared" si="135"/>
        <v>0</v>
      </c>
      <c r="I644" s="311">
        <f t="shared" si="135"/>
        <v>0</v>
      </c>
      <c r="J644" s="311">
        <f t="shared" si="135"/>
        <v>0</v>
      </c>
      <c r="K644" s="311">
        <f t="shared" si="135"/>
        <v>0</v>
      </c>
      <c r="L644" s="311">
        <f t="shared" si="135"/>
        <v>0</v>
      </c>
      <c r="M644" s="312">
        <f t="shared" si="135"/>
        <v>0</v>
      </c>
      <c r="Q644"/>
    </row>
    <row r="645" spans="1:17" ht="17.55" customHeight="1">
      <c r="A645" s="313"/>
      <c r="C645" s="429" t="str">
        <f t="shared" si="126"/>
        <v/>
      </c>
      <c r="D645" s="130" t="str">
        <f>$D634</f>
        <v>HTL</v>
      </c>
      <c r="E645" s="129" t="str">
        <f>E190</f>
        <v>Unknown</v>
      </c>
      <c r="F645" s="311">
        <f t="shared" si="135"/>
        <v>0.2</v>
      </c>
      <c r="G645" s="311">
        <f t="shared" si="135"/>
        <v>0.2</v>
      </c>
      <c r="H645" s="311">
        <f t="shared" si="135"/>
        <v>0.2</v>
      </c>
      <c r="I645" s="311">
        <f t="shared" si="135"/>
        <v>0.25</v>
      </c>
      <c r="J645" s="311">
        <f t="shared" si="135"/>
        <v>0.3</v>
      </c>
      <c r="K645" s="311">
        <f t="shared" si="135"/>
        <v>0.35</v>
      </c>
      <c r="L645" s="311">
        <f t="shared" si="135"/>
        <v>0.4</v>
      </c>
      <c r="M645" s="312">
        <f t="shared" si="135"/>
        <v>0.4</v>
      </c>
      <c r="Q645"/>
    </row>
    <row r="646" spans="1:17" ht="17.55" hidden="1" customHeight="1">
      <c r="A646" s="313"/>
      <c r="C646" s="429" t="str">
        <f t="shared" si="126"/>
        <v>H</v>
      </c>
      <c r="D646" s="130" t="str">
        <f>Parameter!G80</f>
        <v>IL_B</v>
      </c>
      <c r="E646" s="129" t="str">
        <f t="shared" ref="E646:E669" si="136">E156</f>
        <v>Aglaia Tech</v>
      </c>
      <c r="F646" s="311">
        <f t="shared" ref="F646:M655" si="137">SUMIFS(Share, Y, F$15, Config, $E$4, P, $E$8, LType, $D646, MSup, $E646)</f>
        <v>0</v>
      </c>
      <c r="G646" s="311">
        <f t="shared" si="137"/>
        <v>0</v>
      </c>
      <c r="H646" s="311">
        <f t="shared" si="137"/>
        <v>0</v>
      </c>
      <c r="I646" s="311">
        <f t="shared" si="137"/>
        <v>0</v>
      </c>
      <c r="J646" s="311">
        <f t="shared" si="137"/>
        <v>0</v>
      </c>
      <c r="K646" s="311">
        <f t="shared" si="137"/>
        <v>0</v>
      </c>
      <c r="L646" s="311">
        <f t="shared" si="137"/>
        <v>0</v>
      </c>
      <c r="M646" s="312">
        <f t="shared" si="137"/>
        <v>0</v>
      </c>
      <c r="Q646"/>
    </row>
    <row r="647" spans="1:17" ht="17.55" hidden="1" customHeight="1">
      <c r="A647" s="313"/>
      <c r="C647" s="429" t="str">
        <f t="shared" si="126"/>
        <v>H</v>
      </c>
      <c r="D647" s="130" t="str">
        <f t="shared" ref="D647:D679" si="138">$D646</f>
        <v>IL_B</v>
      </c>
      <c r="E647" s="129" t="str">
        <f t="shared" si="136"/>
        <v>Bayer</v>
      </c>
      <c r="F647" s="311">
        <f t="shared" si="137"/>
        <v>0</v>
      </c>
      <c r="G647" s="311">
        <f t="shared" si="137"/>
        <v>0</v>
      </c>
      <c r="H647" s="311">
        <f t="shared" si="137"/>
        <v>0</v>
      </c>
      <c r="I647" s="311">
        <f t="shared" si="137"/>
        <v>0</v>
      </c>
      <c r="J647" s="311">
        <f t="shared" si="137"/>
        <v>0</v>
      </c>
      <c r="K647" s="311">
        <f t="shared" si="137"/>
        <v>0</v>
      </c>
      <c r="L647" s="311">
        <f t="shared" si="137"/>
        <v>0</v>
      </c>
      <c r="M647" s="312">
        <f t="shared" si="137"/>
        <v>0</v>
      </c>
      <c r="Q647"/>
    </row>
    <row r="648" spans="1:17" ht="17.55" hidden="1" customHeight="1">
      <c r="A648" s="313"/>
      <c r="C648" s="429" t="str">
        <f t="shared" si="126"/>
        <v>H</v>
      </c>
      <c r="D648" s="130" t="str">
        <f t="shared" si="138"/>
        <v>IL_B</v>
      </c>
      <c r="E648" s="129" t="str">
        <f t="shared" si="136"/>
        <v>Comet</v>
      </c>
      <c r="F648" s="311">
        <f t="shared" si="137"/>
        <v>0</v>
      </c>
      <c r="G648" s="311">
        <f t="shared" si="137"/>
        <v>0</v>
      </c>
      <c r="H648" s="311">
        <f t="shared" si="137"/>
        <v>0</v>
      </c>
      <c r="I648" s="311">
        <f t="shared" si="137"/>
        <v>0</v>
      </c>
      <c r="J648" s="311">
        <f t="shared" si="137"/>
        <v>0</v>
      </c>
      <c r="K648" s="311">
        <f t="shared" si="137"/>
        <v>0</v>
      </c>
      <c r="L648" s="311">
        <f t="shared" si="137"/>
        <v>0</v>
      </c>
      <c r="M648" s="312">
        <f t="shared" si="137"/>
        <v>0</v>
      </c>
      <c r="Q648"/>
    </row>
    <row r="649" spans="1:17" ht="17.55" hidden="1" customHeight="1">
      <c r="A649" s="313"/>
      <c r="C649" s="429" t="str">
        <f t="shared" si="126"/>
        <v>H</v>
      </c>
      <c r="D649" s="130" t="str">
        <f t="shared" si="138"/>
        <v>IL_B</v>
      </c>
      <c r="E649" s="129" t="str">
        <f t="shared" si="136"/>
        <v>Dongjin Semichem</v>
      </c>
      <c r="F649" s="311">
        <f t="shared" si="137"/>
        <v>0</v>
      </c>
      <c r="G649" s="311">
        <f t="shared" si="137"/>
        <v>0</v>
      </c>
      <c r="H649" s="311">
        <f t="shared" si="137"/>
        <v>0</v>
      </c>
      <c r="I649" s="311">
        <f t="shared" si="137"/>
        <v>0</v>
      </c>
      <c r="J649" s="311">
        <f t="shared" si="137"/>
        <v>0</v>
      </c>
      <c r="K649" s="311">
        <f t="shared" si="137"/>
        <v>0</v>
      </c>
      <c r="L649" s="311">
        <f t="shared" si="137"/>
        <v>0</v>
      </c>
      <c r="M649" s="312">
        <f t="shared" si="137"/>
        <v>0</v>
      </c>
      <c r="Q649"/>
    </row>
    <row r="650" spans="1:17" ht="17.55" hidden="1" customHeight="1">
      <c r="A650" s="313"/>
      <c r="C650" s="429" t="str">
        <f t="shared" si="126"/>
        <v>H</v>
      </c>
      <c r="D650" s="130" t="str">
        <f t="shared" si="138"/>
        <v>IL_B</v>
      </c>
      <c r="E650" s="129" t="str">
        <f t="shared" si="136"/>
        <v>Duksan Neolux</v>
      </c>
      <c r="F650" s="311">
        <f t="shared" si="137"/>
        <v>0</v>
      </c>
      <c r="G650" s="311">
        <f t="shared" si="137"/>
        <v>0</v>
      </c>
      <c r="H650" s="311">
        <f t="shared" si="137"/>
        <v>0</v>
      </c>
      <c r="I650" s="311">
        <f t="shared" si="137"/>
        <v>0</v>
      </c>
      <c r="J650" s="311">
        <f t="shared" si="137"/>
        <v>0</v>
      </c>
      <c r="K650" s="311">
        <f t="shared" si="137"/>
        <v>0</v>
      </c>
      <c r="L650" s="311">
        <f t="shared" si="137"/>
        <v>0</v>
      </c>
      <c r="M650" s="312">
        <f t="shared" si="137"/>
        <v>0</v>
      </c>
      <c r="Q650"/>
    </row>
    <row r="651" spans="1:17" ht="17.55" hidden="1" customHeight="1">
      <c r="A651" s="313"/>
      <c r="C651" s="429" t="str">
        <f t="shared" si="126"/>
        <v>H</v>
      </c>
      <c r="D651" s="130" t="str">
        <f t="shared" si="138"/>
        <v>IL_B</v>
      </c>
      <c r="E651" s="129" t="str">
        <f t="shared" si="136"/>
        <v>DuPont</v>
      </c>
      <c r="F651" s="311">
        <f t="shared" si="137"/>
        <v>0</v>
      </c>
      <c r="G651" s="311">
        <f t="shared" si="137"/>
        <v>0</v>
      </c>
      <c r="H651" s="311">
        <f t="shared" si="137"/>
        <v>0</v>
      </c>
      <c r="I651" s="311">
        <f t="shared" si="137"/>
        <v>0</v>
      </c>
      <c r="J651" s="311">
        <f t="shared" si="137"/>
        <v>0</v>
      </c>
      <c r="K651" s="311">
        <f t="shared" si="137"/>
        <v>0</v>
      </c>
      <c r="L651" s="311">
        <f t="shared" si="137"/>
        <v>0</v>
      </c>
      <c r="M651" s="312">
        <f t="shared" si="137"/>
        <v>0</v>
      </c>
      <c r="Q651"/>
    </row>
    <row r="652" spans="1:17" ht="17.55" hidden="1" customHeight="1">
      <c r="A652" s="313"/>
      <c r="C652" s="429" t="str">
        <f t="shared" si="126"/>
        <v>H</v>
      </c>
      <c r="D652" s="130" t="str">
        <f t="shared" si="138"/>
        <v>IL_B</v>
      </c>
      <c r="E652" s="129" t="str">
        <f t="shared" si="136"/>
        <v>EMT</v>
      </c>
      <c r="F652" s="311">
        <f t="shared" si="137"/>
        <v>0</v>
      </c>
      <c r="G652" s="311">
        <f t="shared" si="137"/>
        <v>0</v>
      </c>
      <c r="H652" s="311">
        <f t="shared" si="137"/>
        <v>0</v>
      </c>
      <c r="I652" s="311">
        <f t="shared" si="137"/>
        <v>0</v>
      </c>
      <c r="J652" s="311">
        <f t="shared" si="137"/>
        <v>0</v>
      </c>
      <c r="K652" s="311">
        <f t="shared" si="137"/>
        <v>0</v>
      </c>
      <c r="L652" s="311">
        <f t="shared" si="137"/>
        <v>0</v>
      </c>
      <c r="M652" s="312">
        <f t="shared" si="137"/>
        <v>0</v>
      </c>
      <c r="Q652"/>
    </row>
    <row r="653" spans="1:17" ht="17.55" hidden="1" customHeight="1">
      <c r="A653" s="313"/>
      <c r="C653" s="429" t="str">
        <f t="shared" si="126"/>
        <v>H</v>
      </c>
      <c r="D653" s="130" t="str">
        <f t="shared" si="138"/>
        <v>IL_B</v>
      </c>
      <c r="E653" s="129" t="str">
        <f t="shared" si="136"/>
        <v>Hodogaya</v>
      </c>
      <c r="F653" s="311">
        <f t="shared" si="137"/>
        <v>0</v>
      </c>
      <c r="G653" s="311">
        <f t="shared" si="137"/>
        <v>0</v>
      </c>
      <c r="H653" s="311">
        <f t="shared" si="137"/>
        <v>0</v>
      </c>
      <c r="I653" s="311">
        <f t="shared" si="137"/>
        <v>0</v>
      </c>
      <c r="J653" s="311">
        <f t="shared" si="137"/>
        <v>0</v>
      </c>
      <c r="K653" s="311">
        <f t="shared" si="137"/>
        <v>0</v>
      </c>
      <c r="L653" s="311">
        <f t="shared" si="137"/>
        <v>0</v>
      </c>
      <c r="M653" s="312">
        <f t="shared" si="137"/>
        <v>0</v>
      </c>
      <c r="Q653"/>
    </row>
    <row r="654" spans="1:17" ht="17.55" hidden="1" customHeight="1">
      <c r="A654" s="313"/>
      <c r="C654" s="429" t="str">
        <f t="shared" si="126"/>
        <v>H</v>
      </c>
      <c r="D654" s="130" t="str">
        <f t="shared" si="138"/>
        <v>IL_B</v>
      </c>
      <c r="E654" s="129" t="str">
        <f t="shared" si="136"/>
        <v>Hyperion</v>
      </c>
      <c r="F654" s="311">
        <f t="shared" si="137"/>
        <v>0</v>
      </c>
      <c r="G654" s="311">
        <f t="shared" si="137"/>
        <v>0</v>
      </c>
      <c r="H654" s="311">
        <f t="shared" si="137"/>
        <v>0</v>
      </c>
      <c r="I654" s="311">
        <f t="shared" si="137"/>
        <v>0</v>
      </c>
      <c r="J654" s="311">
        <f t="shared" si="137"/>
        <v>0</v>
      </c>
      <c r="K654" s="311">
        <f t="shared" si="137"/>
        <v>0</v>
      </c>
      <c r="L654" s="311">
        <f t="shared" si="137"/>
        <v>0</v>
      </c>
      <c r="M654" s="312">
        <f t="shared" si="137"/>
        <v>0</v>
      </c>
      <c r="Q654"/>
    </row>
    <row r="655" spans="1:17" ht="17.55" hidden="1" customHeight="1">
      <c r="A655" s="313"/>
      <c r="C655" s="429" t="str">
        <f t="shared" ref="C655:C718" si="139">IF(SUM(F655:J655)=0, "H", "")</f>
        <v>H</v>
      </c>
      <c r="D655" s="130" t="str">
        <f t="shared" si="138"/>
        <v>IL_B</v>
      </c>
      <c r="E655" s="129" t="str">
        <f t="shared" si="136"/>
        <v>Idemitsu Kosan</v>
      </c>
      <c r="F655" s="311">
        <f t="shared" si="137"/>
        <v>0</v>
      </c>
      <c r="G655" s="311">
        <f t="shared" si="137"/>
        <v>0</v>
      </c>
      <c r="H655" s="311">
        <f t="shared" si="137"/>
        <v>0</v>
      </c>
      <c r="I655" s="311">
        <f t="shared" si="137"/>
        <v>0</v>
      </c>
      <c r="J655" s="311">
        <f t="shared" si="137"/>
        <v>0</v>
      </c>
      <c r="K655" s="311">
        <f t="shared" si="137"/>
        <v>0</v>
      </c>
      <c r="L655" s="311">
        <f t="shared" si="137"/>
        <v>0</v>
      </c>
      <c r="M655" s="312">
        <f t="shared" si="137"/>
        <v>0</v>
      </c>
      <c r="Q655"/>
    </row>
    <row r="656" spans="1:17" ht="17.55" hidden="1" customHeight="1">
      <c r="A656" s="313"/>
      <c r="C656" s="429" t="str">
        <f t="shared" si="139"/>
        <v>H</v>
      </c>
      <c r="D656" s="130" t="str">
        <f t="shared" si="138"/>
        <v>IL_B</v>
      </c>
      <c r="E656" s="129" t="str">
        <f t="shared" si="136"/>
        <v>Jilin OLED</v>
      </c>
      <c r="F656" s="311">
        <f t="shared" ref="F656:M665" si="140">SUMIFS(Share, Y, F$15, Config, $E$4, P, $E$8, LType, $D656, MSup, $E656)</f>
        <v>0</v>
      </c>
      <c r="G656" s="311">
        <f t="shared" si="140"/>
        <v>0</v>
      </c>
      <c r="H656" s="311">
        <f t="shared" si="140"/>
        <v>0</v>
      </c>
      <c r="I656" s="311">
        <f t="shared" si="140"/>
        <v>0</v>
      </c>
      <c r="J656" s="311">
        <f t="shared" si="140"/>
        <v>0</v>
      </c>
      <c r="K656" s="311">
        <f t="shared" si="140"/>
        <v>0</v>
      </c>
      <c r="L656" s="311">
        <f t="shared" si="140"/>
        <v>0</v>
      </c>
      <c r="M656" s="312">
        <f t="shared" si="140"/>
        <v>0</v>
      </c>
      <c r="Q656"/>
    </row>
    <row r="657" spans="1:17" ht="17.55" hidden="1" customHeight="1">
      <c r="A657" s="313"/>
      <c r="C657" s="429" t="str">
        <f t="shared" si="139"/>
        <v>H</v>
      </c>
      <c r="D657" s="130" t="str">
        <f t="shared" si="138"/>
        <v>IL_B</v>
      </c>
      <c r="E657" s="129" t="str">
        <f t="shared" si="136"/>
        <v>Jinwoong</v>
      </c>
      <c r="F657" s="311">
        <f t="shared" si="140"/>
        <v>0</v>
      </c>
      <c r="G657" s="311">
        <f t="shared" si="140"/>
        <v>0</v>
      </c>
      <c r="H657" s="311">
        <f t="shared" si="140"/>
        <v>0</v>
      </c>
      <c r="I657" s="311">
        <f t="shared" si="140"/>
        <v>0</v>
      </c>
      <c r="J657" s="311">
        <f t="shared" si="140"/>
        <v>0</v>
      </c>
      <c r="K657" s="311">
        <f t="shared" si="140"/>
        <v>0</v>
      </c>
      <c r="L657" s="311">
        <f t="shared" si="140"/>
        <v>0</v>
      </c>
      <c r="M657" s="312">
        <f t="shared" si="140"/>
        <v>0</v>
      </c>
      <c r="Q657"/>
    </row>
    <row r="658" spans="1:17" ht="17.55" hidden="1" customHeight="1">
      <c r="A658" s="313"/>
      <c r="C658" s="429" t="str">
        <f t="shared" si="139"/>
        <v>H</v>
      </c>
      <c r="D658" s="130" t="str">
        <f t="shared" si="138"/>
        <v>IL_B</v>
      </c>
      <c r="E658" s="129" t="str">
        <f t="shared" si="136"/>
        <v>LG Chem</v>
      </c>
      <c r="F658" s="311">
        <f t="shared" si="140"/>
        <v>0</v>
      </c>
      <c r="G658" s="311">
        <f t="shared" si="140"/>
        <v>0</v>
      </c>
      <c r="H658" s="311">
        <f t="shared" si="140"/>
        <v>0</v>
      </c>
      <c r="I658" s="311">
        <f t="shared" si="140"/>
        <v>0</v>
      </c>
      <c r="J658" s="311">
        <f t="shared" si="140"/>
        <v>0</v>
      </c>
      <c r="K658" s="311">
        <f t="shared" si="140"/>
        <v>0</v>
      </c>
      <c r="L658" s="311">
        <f t="shared" si="140"/>
        <v>0</v>
      </c>
      <c r="M658" s="312">
        <f t="shared" si="140"/>
        <v>0</v>
      </c>
      <c r="Q658"/>
    </row>
    <row r="659" spans="1:17" ht="17.55" hidden="1" customHeight="1">
      <c r="A659" s="313"/>
      <c r="C659" s="429" t="str">
        <f t="shared" si="139"/>
        <v>H</v>
      </c>
      <c r="D659" s="130" t="str">
        <f t="shared" si="138"/>
        <v>IL_B</v>
      </c>
      <c r="E659" s="129" t="str">
        <f t="shared" si="136"/>
        <v>LT Materials</v>
      </c>
      <c r="F659" s="311">
        <f t="shared" si="140"/>
        <v>0</v>
      </c>
      <c r="G659" s="311">
        <f t="shared" si="140"/>
        <v>0</v>
      </c>
      <c r="H659" s="311">
        <f t="shared" si="140"/>
        <v>0</v>
      </c>
      <c r="I659" s="311">
        <f t="shared" si="140"/>
        <v>0</v>
      </c>
      <c r="J659" s="311">
        <f t="shared" si="140"/>
        <v>0</v>
      </c>
      <c r="K659" s="311">
        <f t="shared" si="140"/>
        <v>0</v>
      </c>
      <c r="L659" s="311">
        <f t="shared" si="140"/>
        <v>0</v>
      </c>
      <c r="M659" s="312">
        <f t="shared" si="140"/>
        <v>0</v>
      </c>
      <c r="Q659"/>
    </row>
    <row r="660" spans="1:17" ht="17.55" hidden="1" customHeight="1">
      <c r="A660" s="313"/>
      <c r="C660" s="429" t="str">
        <f t="shared" si="139"/>
        <v>H</v>
      </c>
      <c r="D660" s="130" t="str">
        <f t="shared" si="138"/>
        <v>IL_B</v>
      </c>
      <c r="E660" s="129" t="str">
        <f t="shared" si="136"/>
        <v>LT Metal</v>
      </c>
      <c r="F660" s="311">
        <f t="shared" si="140"/>
        <v>0</v>
      </c>
      <c r="G660" s="311">
        <f t="shared" si="140"/>
        <v>0</v>
      </c>
      <c r="H660" s="311">
        <f t="shared" si="140"/>
        <v>0</v>
      </c>
      <c r="I660" s="311">
        <f t="shared" si="140"/>
        <v>0</v>
      </c>
      <c r="J660" s="311">
        <f t="shared" si="140"/>
        <v>0</v>
      </c>
      <c r="K660" s="311">
        <f t="shared" si="140"/>
        <v>0</v>
      </c>
      <c r="L660" s="311">
        <f t="shared" si="140"/>
        <v>0</v>
      </c>
      <c r="M660" s="312">
        <f t="shared" si="140"/>
        <v>0</v>
      </c>
      <c r="Q660"/>
    </row>
    <row r="661" spans="1:17" ht="17.55" hidden="1" customHeight="1">
      <c r="A661" s="313"/>
      <c r="C661" s="429" t="str">
        <f t="shared" si="139"/>
        <v>H</v>
      </c>
      <c r="D661" s="130" t="str">
        <f t="shared" si="138"/>
        <v>IL_B</v>
      </c>
      <c r="E661" s="129" t="str">
        <f t="shared" si="136"/>
        <v>LTOM</v>
      </c>
      <c r="F661" s="311">
        <f t="shared" si="140"/>
        <v>0</v>
      </c>
      <c r="G661" s="311">
        <f t="shared" si="140"/>
        <v>0</v>
      </c>
      <c r="H661" s="311">
        <f t="shared" si="140"/>
        <v>0</v>
      </c>
      <c r="I661" s="311">
        <f t="shared" si="140"/>
        <v>0</v>
      </c>
      <c r="J661" s="311">
        <f t="shared" si="140"/>
        <v>0</v>
      </c>
      <c r="K661" s="311">
        <f t="shared" si="140"/>
        <v>0</v>
      </c>
      <c r="L661" s="311">
        <f t="shared" si="140"/>
        <v>0</v>
      </c>
      <c r="M661" s="312">
        <f t="shared" si="140"/>
        <v>0</v>
      </c>
      <c r="Q661"/>
    </row>
    <row r="662" spans="1:17" ht="17.55" hidden="1" customHeight="1">
      <c r="A662" s="313"/>
      <c r="C662" s="429" t="str">
        <f t="shared" si="139"/>
        <v>H</v>
      </c>
      <c r="D662" s="130" t="str">
        <f t="shared" si="138"/>
        <v>IL_B</v>
      </c>
      <c r="E662" s="129" t="str">
        <f t="shared" si="136"/>
        <v>Lumilan</v>
      </c>
      <c r="F662" s="311">
        <f t="shared" si="140"/>
        <v>0</v>
      </c>
      <c r="G662" s="311">
        <f t="shared" si="140"/>
        <v>0</v>
      </c>
      <c r="H662" s="311">
        <f t="shared" si="140"/>
        <v>0</v>
      </c>
      <c r="I662" s="311">
        <f t="shared" si="140"/>
        <v>0</v>
      </c>
      <c r="J662" s="311">
        <f t="shared" si="140"/>
        <v>0</v>
      </c>
      <c r="K662" s="311">
        <f t="shared" si="140"/>
        <v>0</v>
      </c>
      <c r="L662" s="311">
        <f t="shared" si="140"/>
        <v>0</v>
      </c>
      <c r="M662" s="312">
        <f t="shared" si="140"/>
        <v>0</v>
      </c>
      <c r="Q662"/>
    </row>
    <row r="663" spans="1:17" ht="17.55" hidden="1" customHeight="1">
      <c r="A663" s="313"/>
      <c r="C663" s="429" t="str">
        <f t="shared" si="139"/>
        <v>H</v>
      </c>
      <c r="D663" s="130" t="str">
        <f t="shared" si="138"/>
        <v>IL_B</v>
      </c>
      <c r="E663" s="129" t="str">
        <f t="shared" si="136"/>
        <v>Materion</v>
      </c>
      <c r="F663" s="311">
        <f t="shared" si="140"/>
        <v>0</v>
      </c>
      <c r="G663" s="311">
        <f t="shared" si="140"/>
        <v>0</v>
      </c>
      <c r="H663" s="311">
        <f t="shared" si="140"/>
        <v>0</v>
      </c>
      <c r="I663" s="311">
        <f t="shared" si="140"/>
        <v>0</v>
      </c>
      <c r="J663" s="311">
        <f t="shared" si="140"/>
        <v>0</v>
      </c>
      <c r="K663" s="311">
        <f t="shared" si="140"/>
        <v>0</v>
      </c>
      <c r="L663" s="311">
        <f t="shared" si="140"/>
        <v>0</v>
      </c>
      <c r="M663" s="312">
        <f t="shared" si="140"/>
        <v>0</v>
      </c>
      <c r="Q663"/>
    </row>
    <row r="664" spans="1:17" ht="17.55" hidden="1" customHeight="1">
      <c r="A664" s="313"/>
      <c r="C664" s="429" t="str">
        <f t="shared" si="139"/>
        <v>H</v>
      </c>
      <c r="D664" s="130" t="str">
        <f t="shared" si="138"/>
        <v>IL_B</v>
      </c>
      <c r="E664" s="129" t="str">
        <f t="shared" si="136"/>
        <v>Merck</v>
      </c>
      <c r="F664" s="311">
        <f t="shared" si="140"/>
        <v>0</v>
      </c>
      <c r="G664" s="311">
        <f t="shared" si="140"/>
        <v>0</v>
      </c>
      <c r="H664" s="311">
        <f t="shared" si="140"/>
        <v>0</v>
      </c>
      <c r="I664" s="311">
        <f t="shared" si="140"/>
        <v>0</v>
      </c>
      <c r="J664" s="311">
        <f t="shared" si="140"/>
        <v>0</v>
      </c>
      <c r="K664" s="311">
        <f t="shared" si="140"/>
        <v>0</v>
      </c>
      <c r="L664" s="311">
        <f t="shared" si="140"/>
        <v>0</v>
      </c>
      <c r="M664" s="312">
        <f t="shared" si="140"/>
        <v>0</v>
      </c>
      <c r="Q664"/>
    </row>
    <row r="665" spans="1:17" ht="17.55" hidden="1" customHeight="1">
      <c r="A665" s="313"/>
      <c r="C665" s="429" t="str">
        <f t="shared" si="139"/>
        <v>H</v>
      </c>
      <c r="D665" s="130" t="str">
        <f t="shared" si="138"/>
        <v>IL_B</v>
      </c>
      <c r="E665" s="129" t="str">
        <f t="shared" si="136"/>
        <v>Nisso</v>
      </c>
      <c r="F665" s="311">
        <f t="shared" si="140"/>
        <v>0</v>
      </c>
      <c r="G665" s="311">
        <f t="shared" si="140"/>
        <v>0</v>
      </c>
      <c r="H665" s="311">
        <f t="shared" si="140"/>
        <v>0</v>
      </c>
      <c r="I665" s="311">
        <f t="shared" si="140"/>
        <v>0</v>
      </c>
      <c r="J665" s="311">
        <f t="shared" si="140"/>
        <v>0</v>
      </c>
      <c r="K665" s="311">
        <f t="shared" si="140"/>
        <v>0</v>
      </c>
      <c r="L665" s="311">
        <f t="shared" si="140"/>
        <v>0</v>
      </c>
      <c r="M665" s="312">
        <f t="shared" si="140"/>
        <v>0</v>
      </c>
      <c r="Q665"/>
    </row>
    <row r="666" spans="1:17" ht="17.55" hidden="1" customHeight="1">
      <c r="A666" s="313"/>
      <c r="C666" s="429" t="str">
        <f t="shared" si="139"/>
        <v>H</v>
      </c>
      <c r="D666" s="130" t="str">
        <f t="shared" si="138"/>
        <v>IL_B</v>
      </c>
      <c r="E666" s="129" t="str">
        <f t="shared" si="136"/>
        <v>Novaled</v>
      </c>
      <c r="F666" s="311">
        <f t="shared" ref="F666:M675" si="141">SUMIFS(Share, Y, F$15, Config, $E$4, P, $E$8, LType, $D666, MSup, $E666)</f>
        <v>0</v>
      </c>
      <c r="G666" s="311">
        <f t="shared" si="141"/>
        <v>0</v>
      </c>
      <c r="H666" s="311">
        <f t="shared" si="141"/>
        <v>0</v>
      </c>
      <c r="I666" s="311">
        <f t="shared" si="141"/>
        <v>0</v>
      </c>
      <c r="J666" s="311">
        <f t="shared" si="141"/>
        <v>0</v>
      </c>
      <c r="K666" s="311">
        <f t="shared" si="141"/>
        <v>0</v>
      </c>
      <c r="L666" s="311">
        <f t="shared" si="141"/>
        <v>0</v>
      </c>
      <c r="M666" s="312">
        <f t="shared" si="141"/>
        <v>0</v>
      </c>
      <c r="Q666"/>
    </row>
    <row r="667" spans="1:17" ht="17.55" hidden="1" customHeight="1">
      <c r="A667" s="313"/>
      <c r="C667" s="429" t="str">
        <f t="shared" si="139"/>
        <v>H</v>
      </c>
      <c r="D667" s="130" t="str">
        <f t="shared" si="138"/>
        <v>IL_B</v>
      </c>
      <c r="E667" s="129" t="str">
        <f t="shared" si="136"/>
        <v>NSCC</v>
      </c>
      <c r="F667" s="311">
        <f t="shared" si="141"/>
        <v>0</v>
      </c>
      <c r="G667" s="311">
        <f t="shared" si="141"/>
        <v>0</v>
      </c>
      <c r="H667" s="311">
        <f t="shared" si="141"/>
        <v>0</v>
      </c>
      <c r="I667" s="311">
        <f t="shared" si="141"/>
        <v>0</v>
      </c>
      <c r="J667" s="311">
        <f t="shared" si="141"/>
        <v>0</v>
      </c>
      <c r="K667" s="311">
        <f t="shared" si="141"/>
        <v>0</v>
      </c>
      <c r="L667" s="311">
        <f t="shared" si="141"/>
        <v>0</v>
      </c>
      <c r="M667" s="312">
        <f t="shared" si="141"/>
        <v>0</v>
      </c>
      <c r="Q667"/>
    </row>
    <row r="668" spans="1:17" ht="17.55" hidden="1" customHeight="1">
      <c r="A668" s="313"/>
      <c r="C668" s="429" t="str">
        <f t="shared" si="139"/>
        <v>H</v>
      </c>
      <c r="D668" s="130" t="str">
        <f t="shared" si="138"/>
        <v>IL_B</v>
      </c>
      <c r="E668" s="129" t="str">
        <f t="shared" si="136"/>
        <v>P&amp;H Tech</v>
      </c>
      <c r="F668" s="311">
        <f t="shared" si="141"/>
        <v>0</v>
      </c>
      <c r="G668" s="311">
        <f t="shared" si="141"/>
        <v>0</v>
      </c>
      <c r="H668" s="311">
        <f t="shared" si="141"/>
        <v>0</v>
      </c>
      <c r="I668" s="311">
        <f t="shared" si="141"/>
        <v>0</v>
      </c>
      <c r="J668" s="311">
        <f t="shared" si="141"/>
        <v>0</v>
      </c>
      <c r="K668" s="311">
        <f t="shared" si="141"/>
        <v>0</v>
      </c>
      <c r="L668" s="311">
        <f t="shared" si="141"/>
        <v>0</v>
      </c>
      <c r="M668" s="312">
        <f t="shared" si="141"/>
        <v>0</v>
      </c>
      <c r="Q668"/>
    </row>
    <row r="669" spans="1:17" ht="17.55" hidden="1" customHeight="1">
      <c r="A669" s="313"/>
      <c r="C669" s="429" t="str">
        <f t="shared" si="139"/>
        <v>H</v>
      </c>
      <c r="D669" s="130" t="str">
        <f t="shared" si="138"/>
        <v>IL_B</v>
      </c>
      <c r="E669" s="129" t="str">
        <f t="shared" si="136"/>
        <v>Samsung SDI</v>
      </c>
      <c r="F669" s="311">
        <f t="shared" si="141"/>
        <v>0</v>
      </c>
      <c r="G669" s="311">
        <f t="shared" si="141"/>
        <v>0</v>
      </c>
      <c r="H669" s="311">
        <f t="shared" si="141"/>
        <v>0</v>
      </c>
      <c r="I669" s="311">
        <f t="shared" si="141"/>
        <v>0</v>
      </c>
      <c r="J669" s="311">
        <f t="shared" si="141"/>
        <v>0</v>
      </c>
      <c r="K669" s="311">
        <f t="shared" si="141"/>
        <v>0</v>
      </c>
      <c r="L669" s="311">
        <f t="shared" si="141"/>
        <v>0</v>
      </c>
      <c r="M669" s="312">
        <f t="shared" si="141"/>
        <v>0</v>
      </c>
      <c r="Q669"/>
    </row>
    <row r="670" spans="1:17" s="296" customFormat="1" ht="17.55" hidden="1" customHeight="1">
      <c r="A670" s="308"/>
      <c r="C670" s="429" t="str">
        <f t="shared" si="139"/>
        <v>H</v>
      </c>
      <c r="D670" s="130" t="str">
        <f t="shared" si="138"/>
        <v>IL_B</v>
      </c>
      <c r="E670" s="129" t="str">
        <f t="shared" ref="E670:E679" si="142">E600</f>
        <v>SFC</v>
      </c>
      <c r="F670" s="311">
        <f t="shared" si="141"/>
        <v>0</v>
      </c>
      <c r="G670" s="311">
        <f t="shared" si="141"/>
        <v>0</v>
      </c>
      <c r="H670" s="311">
        <f t="shared" si="141"/>
        <v>0</v>
      </c>
      <c r="I670" s="311">
        <f t="shared" si="141"/>
        <v>0</v>
      </c>
      <c r="J670" s="311">
        <f t="shared" si="141"/>
        <v>0</v>
      </c>
      <c r="K670" s="311">
        <f t="shared" si="141"/>
        <v>0</v>
      </c>
      <c r="L670" s="311">
        <f t="shared" si="141"/>
        <v>0</v>
      </c>
      <c r="M670" s="312">
        <f t="shared" si="141"/>
        <v>0</v>
      </c>
      <c r="Q670"/>
    </row>
    <row r="671" spans="1:17" s="296" customFormat="1" ht="17.55" hidden="1" customHeight="1">
      <c r="A671" s="308"/>
      <c r="C671" s="429" t="str">
        <f t="shared" si="139"/>
        <v>H</v>
      </c>
      <c r="D671" s="130" t="str">
        <f t="shared" si="138"/>
        <v>IL_B</v>
      </c>
      <c r="E671" s="129" t="str">
        <f t="shared" si="142"/>
        <v>SK JNC</v>
      </c>
      <c r="F671" s="311">
        <f t="shared" si="141"/>
        <v>0</v>
      </c>
      <c r="G671" s="311">
        <f t="shared" si="141"/>
        <v>0</v>
      </c>
      <c r="H671" s="311">
        <f t="shared" si="141"/>
        <v>0</v>
      </c>
      <c r="I671" s="311">
        <f t="shared" si="141"/>
        <v>0</v>
      </c>
      <c r="J671" s="311">
        <f t="shared" si="141"/>
        <v>0</v>
      </c>
      <c r="K671" s="311">
        <f t="shared" si="141"/>
        <v>0</v>
      </c>
      <c r="L671" s="311">
        <f t="shared" si="141"/>
        <v>0</v>
      </c>
      <c r="M671" s="312">
        <f t="shared" si="141"/>
        <v>0</v>
      </c>
      <c r="Q671"/>
    </row>
    <row r="672" spans="1:17" s="296" customFormat="1" ht="17.55" hidden="1" customHeight="1">
      <c r="A672" s="308"/>
      <c r="C672" s="429" t="str">
        <f t="shared" si="139"/>
        <v>H</v>
      </c>
      <c r="D672" s="130" t="str">
        <f t="shared" si="138"/>
        <v>IL_B</v>
      </c>
      <c r="E672" s="129" t="str">
        <f t="shared" si="142"/>
        <v>Solus AM</v>
      </c>
      <c r="F672" s="311">
        <f t="shared" si="141"/>
        <v>0</v>
      </c>
      <c r="G672" s="311">
        <f t="shared" si="141"/>
        <v>0</v>
      </c>
      <c r="H672" s="311">
        <f t="shared" si="141"/>
        <v>0</v>
      </c>
      <c r="I672" s="311">
        <f t="shared" si="141"/>
        <v>0</v>
      </c>
      <c r="J672" s="311">
        <f t="shared" si="141"/>
        <v>0</v>
      </c>
      <c r="K672" s="311">
        <f t="shared" si="141"/>
        <v>0</v>
      </c>
      <c r="L672" s="311">
        <f t="shared" si="141"/>
        <v>0</v>
      </c>
      <c r="M672" s="312">
        <f t="shared" si="141"/>
        <v>0</v>
      </c>
      <c r="Q672"/>
    </row>
    <row r="673" spans="1:17" s="296" customFormat="1" ht="17.55" hidden="1" customHeight="1">
      <c r="A673" s="308"/>
      <c r="C673" s="429" t="str">
        <f t="shared" si="139"/>
        <v>H</v>
      </c>
      <c r="D673" s="130" t="str">
        <f t="shared" si="138"/>
        <v>IL_B</v>
      </c>
      <c r="E673" s="129">
        <f t="shared" si="142"/>
        <v>0</v>
      </c>
      <c r="F673" s="311">
        <f t="shared" si="141"/>
        <v>0</v>
      </c>
      <c r="G673" s="311">
        <f t="shared" si="141"/>
        <v>0</v>
      </c>
      <c r="H673" s="311">
        <f t="shared" si="141"/>
        <v>0</v>
      </c>
      <c r="I673" s="311">
        <f t="shared" si="141"/>
        <v>0</v>
      </c>
      <c r="J673" s="311">
        <f t="shared" si="141"/>
        <v>0</v>
      </c>
      <c r="K673" s="311">
        <f t="shared" si="141"/>
        <v>0</v>
      </c>
      <c r="L673" s="311">
        <f t="shared" si="141"/>
        <v>0</v>
      </c>
      <c r="M673" s="312">
        <f t="shared" si="141"/>
        <v>0</v>
      </c>
      <c r="Q673"/>
    </row>
    <row r="674" spans="1:17" s="296" customFormat="1" ht="17.55" hidden="1" customHeight="1">
      <c r="A674" s="308"/>
      <c r="C674" s="429" t="str">
        <f t="shared" si="139"/>
        <v>H</v>
      </c>
      <c r="D674" s="130" t="str">
        <f t="shared" si="138"/>
        <v>IL_B</v>
      </c>
      <c r="E674" s="129">
        <f t="shared" si="142"/>
        <v>0</v>
      </c>
      <c r="F674" s="311">
        <f t="shared" si="141"/>
        <v>0</v>
      </c>
      <c r="G674" s="311">
        <f t="shared" si="141"/>
        <v>0</v>
      </c>
      <c r="H674" s="311">
        <f t="shared" si="141"/>
        <v>0</v>
      </c>
      <c r="I674" s="311">
        <f t="shared" si="141"/>
        <v>0</v>
      </c>
      <c r="J674" s="311">
        <f t="shared" si="141"/>
        <v>0</v>
      </c>
      <c r="K674" s="311">
        <f t="shared" si="141"/>
        <v>0</v>
      </c>
      <c r="L674" s="311">
        <f t="shared" si="141"/>
        <v>0</v>
      </c>
      <c r="M674" s="312">
        <f t="shared" si="141"/>
        <v>0</v>
      </c>
      <c r="Q674"/>
    </row>
    <row r="675" spans="1:17" s="296" customFormat="1" ht="17.55" hidden="1" customHeight="1">
      <c r="A675" s="308"/>
      <c r="C675" s="429" t="str">
        <f t="shared" si="139"/>
        <v>H</v>
      </c>
      <c r="D675" s="130" t="str">
        <f t="shared" si="138"/>
        <v>IL_B</v>
      </c>
      <c r="E675" s="129">
        <f t="shared" si="142"/>
        <v>0</v>
      </c>
      <c r="F675" s="311">
        <f t="shared" si="141"/>
        <v>0</v>
      </c>
      <c r="G675" s="311">
        <f t="shared" si="141"/>
        <v>0</v>
      </c>
      <c r="H675" s="311">
        <f t="shared" si="141"/>
        <v>0</v>
      </c>
      <c r="I675" s="311">
        <f t="shared" si="141"/>
        <v>0</v>
      </c>
      <c r="J675" s="311">
        <f t="shared" si="141"/>
        <v>0</v>
      </c>
      <c r="K675" s="311">
        <f t="shared" si="141"/>
        <v>0</v>
      </c>
      <c r="L675" s="311">
        <f t="shared" si="141"/>
        <v>0</v>
      </c>
      <c r="M675" s="312">
        <f t="shared" si="141"/>
        <v>0</v>
      </c>
      <c r="Q675"/>
    </row>
    <row r="676" spans="1:17" s="296" customFormat="1" ht="17.55" hidden="1" customHeight="1">
      <c r="A676" s="308"/>
      <c r="C676" s="429" t="str">
        <f t="shared" si="139"/>
        <v>H</v>
      </c>
      <c r="D676" s="130" t="str">
        <f t="shared" si="138"/>
        <v>IL_B</v>
      </c>
      <c r="E676" s="129">
        <f t="shared" si="142"/>
        <v>0</v>
      </c>
      <c r="F676" s="311">
        <f t="shared" ref="F676:M685" si="143">SUMIFS(Share, Y, F$15, Config, $E$4, P, $E$8, LType, $D676, MSup, $E676)</f>
        <v>0</v>
      </c>
      <c r="G676" s="311">
        <f t="shared" si="143"/>
        <v>0</v>
      </c>
      <c r="H676" s="311">
        <f t="shared" si="143"/>
        <v>0</v>
      </c>
      <c r="I676" s="311">
        <f t="shared" si="143"/>
        <v>0</v>
      </c>
      <c r="J676" s="311">
        <f t="shared" si="143"/>
        <v>0</v>
      </c>
      <c r="K676" s="311">
        <f t="shared" si="143"/>
        <v>0</v>
      </c>
      <c r="L676" s="311">
        <f t="shared" si="143"/>
        <v>0</v>
      </c>
      <c r="M676" s="312">
        <f t="shared" si="143"/>
        <v>0</v>
      </c>
      <c r="Q676"/>
    </row>
    <row r="677" spans="1:17" s="296" customFormat="1" ht="17.55" hidden="1" customHeight="1">
      <c r="A677" s="308"/>
      <c r="C677" s="429" t="str">
        <f t="shared" si="139"/>
        <v>H</v>
      </c>
      <c r="D677" s="130" t="str">
        <f t="shared" si="138"/>
        <v>IL_B</v>
      </c>
      <c r="E677" s="129">
        <f t="shared" si="142"/>
        <v>0</v>
      </c>
      <c r="F677" s="311">
        <f t="shared" si="143"/>
        <v>0</v>
      </c>
      <c r="G677" s="311">
        <f t="shared" si="143"/>
        <v>0</v>
      </c>
      <c r="H677" s="311">
        <f t="shared" si="143"/>
        <v>0</v>
      </c>
      <c r="I677" s="311">
        <f t="shared" si="143"/>
        <v>0</v>
      </c>
      <c r="J677" s="311">
        <f t="shared" si="143"/>
        <v>0</v>
      </c>
      <c r="K677" s="311">
        <f t="shared" si="143"/>
        <v>0</v>
      </c>
      <c r="L677" s="311">
        <f t="shared" si="143"/>
        <v>0</v>
      </c>
      <c r="M677" s="312">
        <f t="shared" si="143"/>
        <v>0</v>
      </c>
      <c r="Q677"/>
    </row>
    <row r="678" spans="1:17" s="296" customFormat="1" ht="17.55" hidden="1" customHeight="1">
      <c r="A678" s="308"/>
      <c r="C678" s="429" t="str">
        <f t="shared" si="139"/>
        <v>H</v>
      </c>
      <c r="D678" s="130" t="str">
        <f t="shared" si="138"/>
        <v>IL_B</v>
      </c>
      <c r="E678" s="129">
        <f t="shared" si="142"/>
        <v>0</v>
      </c>
      <c r="F678" s="311">
        <f t="shared" si="143"/>
        <v>0</v>
      </c>
      <c r="G678" s="311">
        <f t="shared" si="143"/>
        <v>0</v>
      </c>
      <c r="H678" s="311">
        <f t="shared" si="143"/>
        <v>0</v>
      </c>
      <c r="I678" s="311">
        <f t="shared" si="143"/>
        <v>0</v>
      </c>
      <c r="J678" s="311">
        <f t="shared" si="143"/>
        <v>0</v>
      </c>
      <c r="K678" s="311">
        <f t="shared" si="143"/>
        <v>0</v>
      </c>
      <c r="L678" s="311">
        <f t="shared" si="143"/>
        <v>0</v>
      </c>
      <c r="M678" s="312">
        <f t="shared" si="143"/>
        <v>0</v>
      </c>
      <c r="Q678"/>
    </row>
    <row r="679" spans="1:17" s="296" customFormat="1" ht="17.55" hidden="1" customHeight="1">
      <c r="A679" s="308"/>
      <c r="C679" s="429" t="str">
        <f t="shared" si="139"/>
        <v>H</v>
      </c>
      <c r="D679" s="130" t="str">
        <f t="shared" si="138"/>
        <v>IL_B</v>
      </c>
      <c r="E679" s="129">
        <f t="shared" si="142"/>
        <v>0</v>
      </c>
      <c r="F679" s="311">
        <f t="shared" si="143"/>
        <v>0</v>
      </c>
      <c r="G679" s="311">
        <f t="shared" si="143"/>
        <v>0</v>
      </c>
      <c r="H679" s="311">
        <f t="shared" si="143"/>
        <v>0</v>
      </c>
      <c r="I679" s="311">
        <f t="shared" si="143"/>
        <v>0</v>
      </c>
      <c r="J679" s="311">
        <f t="shared" si="143"/>
        <v>0</v>
      </c>
      <c r="K679" s="311">
        <f t="shared" si="143"/>
        <v>0</v>
      </c>
      <c r="L679" s="311">
        <f t="shared" si="143"/>
        <v>0</v>
      </c>
      <c r="M679" s="312">
        <f t="shared" si="143"/>
        <v>0</v>
      </c>
      <c r="Q679"/>
    </row>
    <row r="680" spans="1:17" ht="17.55" hidden="1" customHeight="1">
      <c r="A680" s="313"/>
      <c r="C680" s="429" t="str">
        <f t="shared" si="139"/>
        <v>H</v>
      </c>
      <c r="D680" s="130" t="str">
        <f>$D669</f>
        <v>IL_B</v>
      </c>
      <c r="E680" s="129" t="str">
        <f>E190</f>
        <v>Unknown</v>
      </c>
      <c r="F680" s="311">
        <f t="shared" si="143"/>
        <v>0</v>
      </c>
      <c r="G680" s="311">
        <f t="shared" si="143"/>
        <v>0</v>
      </c>
      <c r="H680" s="311">
        <f t="shared" si="143"/>
        <v>0</v>
      </c>
      <c r="I680" s="311">
        <f t="shared" si="143"/>
        <v>0</v>
      </c>
      <c r="J680" s="311">
        <f t="shared" si="143"/>
        <v>0</v>
      </c>
      <c r="K680" s="311">
        <f t="shared" si="143"/>
        <v>0</v>
      </c>
      <c r="L680" s="311">
        <f t="shared" si="143"/>
        <v>0</v>
      </c>
      <c r="M680" s="312">
        <f t="shared" si="143"/>
        <v>0</v>
      </c>
      <c r="Q680"/>
    </row>
    <row r="681" spans="1:17" ht="17.55" hidden="1" customHeight="1">
      <c r="A681" s="313"/>
      <c r="C681" s="429" t="str">
        <f t="shared" si="139"/>
        <v>H</v>
      </c>
      <c r="D681" s="130" t="str">
        <f>Parameter!G81</f>
        <v>IL_G</v>
      </c>
      <c r="E681" s="129" t="str">
        <f t="shared" ref="E681:E704" si="144">E156</f>
        <v>Aglaia Tech</v>
      </c>
      <c r="F681" s="311">
        <f t="shared" si="143"/>
        <v>0</v>
      </c>
      <c r="G681" s="311">
        <f t="shared" si="143"/>
        <v>0</v>
      </c>
      <c r="H681" s="311">
        <f t="shared" si="143"/>
        <v>0</v>
      </c>
      <c r="I681" s="311">
        <f t="shared" si="143"/>
        <v>0</v>
      </c>
      <c r="J681" s="311">
        <f t="shared" si="143"/>
        <v>0</v>
      </c>
      <c r="K681" s="311">
        <f t="shared" si="143"/>
        <v>0</v>
      </c>
      <c r="L681" s="311">
        <f t="shared" si="143"/>
        <v>0</v>
      </c>
      <c r="M681" s="312">
        <f t="shared" si="143"/>
        <v>0</v>
      </c>
      <c r="Q681"/>
    </row>
    <row r="682" spans="1:17" ht="17.55" hidden="1" customHeight="1">
      <c r="A682" s="313"/>
      <c r="C682" s="429" t="str">
        <f t="shared" si="139"/>
        <v>H</v>
      </c>
      <c r="D682" s="130" t="str">
        <f t="shared" ref="D682:D714" si="145">$D681</f>
        <v>IL_G</v>
      </c>
      <c r="E682" s="129" t="str">
        <f t="shared" si="144"/>
        <v>Bayer</v>
      </c>
      <c r="F682" s="311">
        <f t="shared" si="143"/>
        <v>0</v>
      </c>
      <c r="G682" s="311">
        <f t="shared" si="143"/>
        <v>0</v>
      </c>
      <c r="H682" s="311">
        <f t="shared" si="143"/>
        <v>0</v>
      </c>
      <c r="I682" s="311">
        <f t="shared" si="143"/>
        <v>0</v>
      </c>
      <c r="J682" s="311">
        <f t="shared" si="143"/>
        <v>0</v>
      </c>
      <c r="K682" s="311">
        <f t="shared" si="143"/>
        <v>0</v>
      </c>
      <c r="L682" s="311">
        <f t="shared" si="143"/>
        <v>0</v>
      </c>
      <c r="M682" s="312">
        <f t="shared" si="143"/>
        <v>0</v>
      </c>
      <c r="Q682"/>
    </row>
    <row r="683" spans="1:17" ht="17.55" hidden="1" customHeight="1">
      <c r="A683" s="313"/>
      <c r="C683" s="429" t="str">
        <f t="shared" si="139"/>
        <v>H</v>
      </c>
      <c r="D683" s="130" t="str">
        <f t="shared" si="145"/>
        <v>IL_G</v>
      </c>
      <c r="E683" s="129" t="str">
        <f t="shared" si="144"/>
        <v>Comet</v>
      </c>
      <c r="F683" s="311">
        <f t="shared" si="143"/>
        <v>0</v>
      </c>
      <c r="G683" s="311">
        <f t="shared" si="143"/>
        <v>0</v>
      </c>
      <c r="H683" s="311">
        <f t="shared" si="143"/>
        <v>0</v>
      </c>
      <c r="I683" s="311">
        <f t="shared" si="143"/>
        <v>0</v>
      </c>
      <c r="J683" s="311">
        <f t="shared" si="143"/>
        <v>0</v>
      </c>
      <c r="K683" s="311">
        <f t="shared" si="143"/>
        <v>0</v>
      </c>
      <c r="L683" s="311">
        <f t="shared" si="143"/>
        <v>0</v>
      </c>
      <c r="M683" s="312">
        <f t="shared" si="143"/>
        <v>0</v>
      </c>
      <c r="Q683"/>
    </row>
    <row r="684" spans="1:17" ht="17.55" hidden="1" customHeight="1">
      <c r="A684" s="313"/>
      <c r="C684" s="429" t="str">
        <f t="shared" si="139"/>
        <v>H</v>
      </c>
      <c r="D684" s="130" t="str">
        <f t="shared" si="145"/>
        <v>IL_G</v>
      </c>
      <c r="E684" s="129" t="str">
        <f t="shared" si="144"/>
        <v>Dongjin Semichem</v>
      </c>
      <c r="F684" s="311">
        <f t="shared" si="143"/>
        <v>0</v>
      </c>
      <c r="G684" s="311">
        <f t="shared" si="143"/>
        <v>0</v>
      </c>
      <c r="H684" s="311">
        <f t="shared" si="143"/>
        <v>0</v>
      </c>
      <c r="I684" s="311">
        <f t="shared" si="143"/>
        <v>0</v>
      </c>
      <c r="J684" s="311">
        <f t="shared" si="143"/>
        <v>0</v>
      </c>
      <c r="K684" s="311">
        <f t="shared" si="143"/>
        <v>0</v>
      </c>
      <c r="L684" s="311">
        <f t="shared" si="143"/>
        <v>0</v>
      </c>
      <c r="M684" s="312">
        <f t="shared" si="143"/>
        <v>0</v>
      </c>
      <c r="Q684"/>
    </row>
    <row r="685" spans="1:17" ht="17.55" hidden="1" customHeight="1">
      <c r="A685" s="313"/>
      <c r="C685" s="429" t="str">
        <f t="shared" si="139"/>
        <v>H</v>
      </c>
      <c r="D685" s="130" t="str">
        <f t="shared" si="145"/>
        <v>IL_G</v>
      </c>
      <c r="E685" s="129" t="str">
        <f t="shared" si="144"/>
        <v>Duksan Neolux</v>
      </c>
      <c r="F685" s="311">
        <f t="shared" si="143"/>
        <v>0</v>
      </c>
      <c r="G685" s="311">
        <f t="shared" si="143"/>
        <v>0</v>
      </c>
      <c r="H685" s="311">
        <f t="shared" si="143"/>
        <v>0</v>
      </c>
      <c r="I685" s="311">
        <f t="shared" si="143"/>
        <v>0</v>
      </c>
      <c r="J685" s="311">
        <f t="shared" si="143"/>
        <v>0</v>
      </c>
      <c r="K685" s="311">
        <f t="shared" si="143"/>
        <v>0</v>
      </c>
      <c r="L685" s="311">
        <f t="shared" si="143"/>
        <v>0</v>
      </c>
      <c r="M685" s="312">
        <f t="shared" si="143"/>
        <v>0</v>
      </c>
      <c r="Q685"/>
    </row>
    <row r="686" spans="1:17" ht="17.55" hidden="1" customHeight="1">
      <c r="A686" s="313"/>
      <c r="C686" s="429" t="str">
        <f t="shared" si="139"/>
        <v>H</v>
      </c>
      <c r="D686" s="130" t="str">
        <f t="shared" si="145"/>
        <v>IL_G</v>
      </c>
      <c r="E686" s="129" t="str">
        <f t="shared" si="144"/>
        <v>DuPont</v>
      </c>
      <c r="F686" s="311">
        <f t="shared" ref="F686:M695" si="146">SUMIFS(Share, Y, F$15, Config, $E$4, P, $E$8, LType, $D686, MSup, $E686)</f>
        <v>0</v>
      </c>
      <c r="G686" s="311">
        <f t="shared" si="146"/>
        <v>0</v>
      </c>
      <c r="H686" s="311">
        <f t="shared" si="146"/>
        <v>0</v>
      </c>
      <c r="I686" s="311">
        <f t="shared" si="146"/>
        <v>0</v>
      </c>
      <c r="J686" s="311">
        <f t="shared" si="146"/>
        <v>0</v>
      </c>
      <c r="K686" s="311">
        <f t="shared" si="146"/>
        <v>0</v>
      </c>
      <c r="L686" s="311">
        <f t="shared" si="146"/>
        <v>0</v>
      </c>
      <c r="M686" s="312">
        <f t="shared" si="146"/>
        <v>0</v>
      </c>
      <c r="Q686"/>
    </row>
    <row r="687" spans="1:17" ht="17.55" hidden="1" customHeight="1">
      <c r="A687" s="313"/>
      <c r="C687" s="429" t="str">
        <f t="shared" si="139"/>
        <v>H</v>
      </c>
      <c r="D687" s="130" t="str">
        <f t="shared" si="145"/>
        <v>IL_G</v>
      </c>
      <c r="E687" s="129" t="str">
        <f t="shared" si="144"/>
        <v>EMT</v>
      </c>
      <c r="F687" s="311">
        <f t="shared" si="146"/>
        <v>0</v>
      </c>
      <c r="G687" s="311">
        <f t="shared" si="146"/>
        <v>0</v>
      </c>
      <c r="H687" s="311">
        <f t="shared" si="146"/>
        <v>0</v>
      </c>
      <c r="I687" s="311">
        <f t="shared" si="146"/>
        <v>0</v>
      </c>
      <c r="J687" s="311">
        <f t="shared" si="146"/>
        <v>0</v>
      </c>
      <c r="K687" s="311">
        <f t="shared" si="146"/>
        <v>0</v>
      </c>
      <c r="L687" s="311">
        <f t="shared" si="146"/>
        <v>0</v>
      </c>
      <c r="M687" s="312">
        <f t="shared" si="146"/>
        <v>0</v>
      </c>
      <c r="Q687"/>
    </row>
    <row r="688" spans="1:17" ht="17.55" hidden="1" customHeight="1">
      <c r="A688" s="313"/>
      <c r="C688" s="429" t="str">
        <f t="shared" si="139"/>
        <v>H</v>
      </c>
      <c r="D688" s="130" t="str">
        <f t="shared" si="145"/>
        <v>IL_G</v>
      </c>
      <c r="E688" s="129" t="str">
        <f t="shared" si="144"/>
        <v>Hodogaya</v>
      </c>
      <c r="F688" s="311">
        <f t="shared" si="146"/>
        <v>0</v>
      </c>
      <c r="G688" s="311">
        <f t="shared" si="146"/>
        <v>0</v>
      </c>
      <c r="H688" s="311">
        <f t="shared" si="146"/>
        <v>0</v>
      </c>
      <c r="I688" s="311">
        <f t="shared" si="146"/>
        <v>0</v>
      </c>
      <c r="J688" s="311">
        <f t="shared" si="146"/>
        <v>0</v>
      </c>
      <c r="K688" s="311">
        <f t="shared" si="146"/>
        <v>0</v>
      </c>
      <c r="L688" s="311">
        <f t="shared" si="146"/>
        <v>0</v>
      </c>
      <c r="M688" s="312">
        <f t="shared" si="146"/>
        <v>0</v>
      </c>
      <c r="Q688"/>
    </row>
    <row r="689" spans="1:17" ht="17.55" hidden="1" customHeight="1">
      <c r="A689" s="313"/>
      <c r="C689" s="429" t="str">
        <f t="shared" si="139"/>
        <v>H</v>
      </c>
      <c r="D689" s="130" t="str">
        <f t="shared" si="145"/>
        <v>IL_G</v>
      </c>
      <c r="E689" s="129" t="str">
        <f t="shared" si="144"/>
        <v>Hyperion</v>
      </c>
      <c r="F689" s="311">
        <f t="shared" si="146"/>
        <v>0</v>
      </c>
      <c r="G689" s="311">
        <f t="shared" si="146"/>
        <v>0</v>
      </c>
      <c r="H689" s="311">
        <f t="shared" si="146"/>
        <v>0</v>
      </c>
      <c r="I689" s="311">
        <f t="shared" si="146"/>
        <v>0</v>
      </c>
      <c r="J689" s="311">
        <f t="shared" si="146"/>
        <v>0</v>
      </c>
      <c r="K689" s="311">
        <f t="shared" si="146"/>
        <v>0</v>
      </c>
      <c r="L689" s="311">
        <f t="shared" si="146"/>
        <v>0</v>
      </c>
      <c r="M689" s="312">
        <f t="shared" si="146"/>
        <v>0</v>
      </c>
      <c r="Q689"/>
    </row>
    <row r="690" spans="1:17" ht="17.55" hidden="1" customHeight="1">
      <c r="A690" s="313"/>
      <c r="C690" s="429" t="str">
        <f t="shared" si="139"/>
        <v>H</v>
      </c>
      <c r="D690" s="130" t="str">
        <f t="shared" si="145"/>
        <v>IL_G</v>
      </c>
      <c r="E690" s="129" t="str">
        <f t="shared" si="144"/>
        <v>Idemitsu Kosan</v>
      </c>
      <c r="F690" s="311">
        <f t="shared" si="146"/>
        <v>0</v>
      </c>
      <c r="G690" s="311">
        <f t="shared" si="146"/>
        <v>0</v>
      </c>
      <c r="H690" s="311">
        <f t="shared" si="146"/>
        <v>0</v>
      </c>
      <c r="I690" s="311">
        <f t="shared" si="146"/>
        <v>0</v>
      </c>
      <c r="J690" s="311">
        <f t="shared" si="146"/>
        <v>0</v>
      </c>
      <c r="K690" s="311">
        <f t="shared" si="146"/>
        <v>0</v>
      </c>
      <c r="L690" s="311">
        <f t="shared" si="146"/>
        <v>0</v>
      </c>
      <c r="M690" s="312">
        <f t="shared" si="146"/>
        <v>0</v>
      </c>
      <c r="Q690"/>
    </row>
    <row r="691" spans="1:17" ht="17.55" hidden="1" customHeight="1">
      <c r="A691" s="313"/>
      <c r="C691" s="429" t="str">
        <f t="shared" si="139"/>
        <v>H</v>
      </c>
      <c r="D691" s="130" t="str">
        <f t="shared" si="145"/>
        <v>IL_G</v>
      </c>
      <c r="E691" s="129" t="str">
        <f t="shared" si="144"/>
        <v>Jilin OLED</v>
      </c>
      <c r="F691" s="311">
        <f t="shared" si="146"/>
        <v>0</v>
      </c>
      <c r="G691" s="311">
        <f t="shared" si="146"/>
        <v>0</v>
      </c>
      <c r="H691" s="311">
        <f t="shared" si="146"/>
        <v>0</v>
      </c>
      <c r="I691" s="311">
        <f t="shared" si="146"/>
        <v>0</v>
      </c>
      <c r="J691" s="311">
        <f t="shared" si="146"/>
        <v>0</v>
      </c>
      <c r="K691" s="311">
        <f t="shared" si="146"/>
        <v>0</v>
      </c>
      <c r="L691" s="311">
        <f t="shared" si="146"/>
        <v>0</v>
      </c>
      <c r="M691" s="312">
        <f t="shared" si="146"/>
        <v>0</v>
      </c>
      <c r="Q691"/>
    </row>
    <row r="692" spans="1:17" ht="17.55" hidden="1" customHeight="1">
      <c r="A692" s="313"/>
      <c r="C692" s="429" t="str">
        <f t="shared" si="139"/>
        <v>H</v>
      </c>
      <c r="D692" s="130" t="str">
        <f t="shared" si="145"/>
        <v>IL_G</v>
      </c>
      <c r="E692" s="129" t="str">
        <f t="shared" si="144"/>
        <v>Jinwoong</v>
      </c>
      <c r="F692" s="311">
        <f t="shared" si="146"/>
        <v>0</v>
      </c>
      <c r="G692" s="311">
        <f t="shared" si="146"/>
        <v>0</v>
      </c>
      <c r="H692" s="311">
        <f t="shared" si="146"/>
        <v>0</v>
      </c>
      <c r="I692" s="311">
        <f t="shared" si="146"/>
        <v>0</v>
      </c>
      <c r="J692" s="311">
        <f t="shared" si="146"/>
        <v>0</v>
      </c>
      <c r="K692" s="311">
        <f t="shared" si="146"/>
        <v>0</v>
      </c>
      <c r="L692" s="311">
        <f t="shared" si="146"/>
        <v>0</v>
      </c>
      <c r="M692" s="312">
        <f t="shared" si="146"/>
        <v>0</v>
      </c>
      <c r="Q692"/>
    </row>
    <row r="693" spans="1:17" ht="17.55" hidden="1" customHeight="1">
      <c r="A693" s="313"/>
      <c r="C693" s="429" t="str">
        <f t="shared" si="139"/>
        <v>H</v>
      </c>
      <c r="D693" s="130" t="str">
        <f t="shared" si="145"/>
        <v>IL_G</v>
      </c>
      <c r="E693" s="129" t="str">
        <f t="shared" si="144"/>
        <v>LG Chem</v>
      </c>
      <c r="F693" s="311">
        <f t="shared" si="146"/>
        <v>0</v>
      </c>
      <c r="G693" s="311">
        <f t="shared" si="146"/>
        <v>0</v>
      </c>
      <c r="H693" s="311">
        <f t="shared" si="146"/>
        <v>0</v>
      </c>
      <c r="I693" s="311">
        <f t="shared" si="146"/>
        <v>0</v>
      </c>
      <c r="J693" s="311">
        <f t="shared" si="146"/>
        <v>0</v>
      </c>
      <c r="K693" s="311">
        <f t="shared" si="146"/>
        <v>0</v>
      </c>
      <c r="L693" s="311">
        <f t="shared" si="146"/>
        <v>0</v>
      </c>
      <c r="M693" s="312">
        <f t="shared" si="146"/>
        <v>0</v>
      </c>
      <c r="Q693"/>
    </row>
    <row r="694" spans="1:17" ht="17.55" hidden="1" customHeight="1">
      <c r="A694" s="313"/>
      <c r="C694" s="429" t="str">
        <f t="shared" si="139"/>
        <v>H</v>
      </c>
      <c r="D694" s="130" t="str">
        <f t="shared" si="145"/>
        <v>IL_G</v>
      </c>
      <c r="E694" s="129" t="str">
        <f t="shared" si="144"/>
        <v>LT Materials</v>
      </c>
      <c r="F694" s="311">
        <f t="shared" si="146"/>
        <v>0</v>
      </c>
      <c r="G694" s="311">
        <f t="shared" si="146"/>
        <v>0</v>
      </c>
      <c r="H694" s="311">
        <f t="shared" si="146"/>
        <v>0</v>
      </c>
      <c r="I694" s="311">
        <f t="shared" si="146"/>
        <v>0</v>
      </c>
      <c r="J694" s="311">
        <f t="shared" si="146"/>
        <v>0</v>
      </c>
      <c r="K694" s="311">
        <f t="shared" si="146"/>
        <v>0</v>
      </c>
      <c r="L694" s="311">
        <f t="shared" si="146"/>
        <v>0</v>
      </c>
      <c r="M694" s="312">
        <f t="shared" si="146"/>
        <v>0</v>
      </c>
      <c r="Q694"/>
    </row>
    <row r="695" spans="1:17" ht="17.55" hidden="1" customHeight="1">
      <c r="A695" s="313"/>
      <c r="C695" s="429" t="str">
        <f t="shared" si="139"/>
        <v>H</v>
      </c>
      <c r="D695" s="130" t="str">
        <f t="shared" si="145"/>
        <v>IL_G</v>
      </c>
      <c r="E695" s="129" t="str">
        <f t="shared" si="144"/>
        <v>LT Metal</v>
      </c>
      <c r="F695" s="311">
        <f t="shared" si="146"/>
        <v>0</v>
      </c>
      <c r="G695" s="311">
        <f t="shared" si="146"/>
        <v>0</v>
      </c>
      <c r="H695" s="311">
        <f t="shared" si="146"/>
        <v>0</v>
      </c>
      <c r="I695" s="311">
        <f t="shared" si="146"/>
        <v>0</v>
      </c>
      <c r="J695" s="311">
        <f t="shared" si="146"/>
        <v>0</v>
      </c>
      <c r="K695" s="311">
        <f t="shared" si="146"/>
        <v>0</v>
      </c>
      <c r="L695" s="311">
        <f t="shared" si="146"/>
        <v>0</v>
      </c>
      <c r="M695" s="312">
        <f t="shared" si="146"/>
        <v>0</v>
      </c>
      <c r="Q695"/>
    </row>
    <row r="696" spans="1:17" ht="17.55" hidden="1" customHeight="1">
      <c r="A696" s="313"/>
      <c r="C696" s="429" t="str">
        <f t="shared" si="139"/>
        <v>H</v>
      </c>
      <c r="D696" s="130" t="str">
        <f t="shared" si="145"/>
        <v>IL_G</v>
      </c>
      <c r="E696" s="129" t="str">
        <f t="shared" si="144"/>
        <v>LTOM</v>
      </c>
      <c r="F696" s="311">
        <f t="shared" ref="F696:M705" si="147">SUMIFS(Share, Y, F$15, Config, $E$4, P, $E$8, LType, $D696, MSup, $E696)</f>
        <v>0</v>
      </c>
      <c r="G696" s="311">
        <f t="shared" si="147"/>
        <v>0</v>
      </c>
      <c r="H696" s="311">
        <f t="shared" si="147"/>
        <v>0</v>
      </c>
      <c r="I696" s="311">
        <f t="shared" si="147"/>
        <v>0</v>
      </c>
      <c r="J696" s="311">
        <f t="shared" si="147"/>
        <v>0</v>
      </c>
      <c r="K696" s="311">
        <f t="shared" si="147"/>
        <v>0</v>
      </c>
      <c r="L696" s="311">
        <f t="shared" si="147"/>
        <v>0</v>
      </c>
      <c r="M696" s="312">
        <f t="shared" si="147"/>
        <v>0</v>
      </c>
      <c r="Q696"/>
    </row>
    <row r="697" spans="1:17" ht="17.55" hidden="1" customHeight="1">
      <c r="A697" s="313"/>
      <c r="C697" s="429" t="str">
        <f t="shared" si="139"/>
        <v>H</v>
      </c>
      <c r="D697" s="130" t="str">
        <f t="shared" si="145"/>
        <v>IL_G</v>
      </c>
      <c r="E697" s="129" t="str">
        <f t="shared" si="144"/>
        <v>Lumilan</v>
      </c>
      <c r="F697" s="311">
        <f t="shared" si="147"/>
        <v>0</v>
      </c>
      <c r="G697" s="311">
        <f t="shared" si="147"/>
        <v>0</v>
      </c>
      <c r="H697" s="311">
        <f t="shared" si="147"/>
        <v>0</v>
      </c>
      <c r="I697" s="311">
        <f t="shared" si="147"/>
        <v>0</v>
      </c>
      <c r="J697" s="311">
        <f t="shared" si="147"/>
        <v>0</v>
      </c>
      <c r="K697" s="311">
        <f t="shared" si="147"/>
        <v>0</v>
      </c>
      <c r="L697" s="311">
        <f t="shared" si="147"/>
        <v>0</v>
      </c>
      <c r="M697" s="312">
        <f t="shared" si="147"/>
        <v>0</v>
      </c>
      <c r="Q697"/>
    </row>
    <row r="698" spans="1:17" ht="17.55" hidden="1" customHeight="1">
      <c r="A698" s="313"/>
      <c r="C698" s="429" t="str">
        <f t="shared" si="139"/>
        <v>H</v>
      </c>
      <c r="D698" s="130" t="str">
        <f t="shared" si="145"/>
        <v>IL_G</v>
      </c>
      <c r="E698" s="129" t="str">
        <f t="shared" si="144"/>
        <v>Materion</v>
      </c>
      <c r="F698" s="311">
        <f t="shared" si="147"/>
        <v>0</v>
      </c>
      <c r="G698" s="311">
        <f t="shared" si="147"/>
        <v>0</v>
      </c>
      <c r="H698" s="311">
        <f t="shared" si="147"/>
        <v>0</v>
      </c>
      <c r="I698" s="311">
        <f t="shared" si="147"/>
        <v>0</v>
      </c>
      <c r="J698" s="311">
        <f t="shared" si="147"/>
        <v>0</v>
      </c>
      <c r="K698" s="311">
        <f t="shared" si="147"/>
        <v>0</v>
      </c>
      <c r="L698" s="311">
        <f t="shared" si="147"/>
        <v>0</v>
      </c>
      <c r="M698" s="312">
        <f t="shared" si="147"/>
        <v>0</v>
      </c>
      <c r="Q698"/>
    </row>
    <row r="699" spans="1:17" ht="17.55" hidden="1" customHeight="1">
      <c r="A699" s="313"/>
      <c r="C699" s="429" t="str">
        <f t="shared" si="139"/>
        <v>H</v>
      </c>
      <c r="D699" s="130" t="str">
        <f t="shared" si="145"/>
        <v>IL_G</v>
      </c>
      <c r="E699" s="129" t="str">
        <f t="shared" si="144"/>
        <v>Merck</v>
      </c>
      <c r="F699" s="311">
        <f t="shared" si="147"/>
        <v>0</v>
      </c>
      <c r="G699" s="311">
        <f t="shared" si="147"/>
        <v>0</v>
      </c>
      <c r="H699" s="311">
        <f t="shared" si="147"/>
        <v>0</v>
      </c>
      <c r="I699" s="311">
        <f t="shared" si="147"/>
        <v>0</v>
      </c>
      <c r="J699" s="311">
        <f t="shared" si="147"/>
        <v>0</v>
      </c>
      <c r="K699" s="311">
        <f t="shared" si="147"/>
        <v>0</v>
      </c>
      <c r="L699" s="311">
        <f t="shared" si="147"/>
        <v>0</v>
      </c>
      <c r="M699" s="312">
        <f t="shared" si="147"/>
        <v>0</v>
      </c>
      <c r="Q699"/>
    </row>
    <row r="700" spans="1:17" ht="17.55" hidden="1" customHeight="1">
      <c r="A700" s="313"/>
      <c r="C700" s="429" t="str">
        <f t="shared" si="139"/>
        <v>H</v>
      </c>
      <c r="D700" s="130" t="str">
        <f t="shared" si="145"/>
        <v>IL_G</v>
      </c>
      <c r="E700" s="129" t="str">
        <f t="shared" si="144"/>
        <v>Nisso</v>
      </c>
      <c r="F700" s="311">
        <f t="shared" si="147"/>
        <v>0</v>
      </c>
      <c r="G700" s="311">
        <f t="shared" si="147"/>
        <v>0</v>
      </c>
      <c r="H700" s="311">
        <f t="shared" si="147"/>
        <v>0</v>
      </c>
      <c r="I700" s="311">
        <f t="shared" si="147"/>
        <v>0</v>
      </c>
      <c r="J700" s="311">
        <f t="shared" si="147"/>
        <v>0</v>
      </c>
      <c r="K700" s="311">
        <f t="shared" si="147"/>
        <v>0</v>
      </c>
      <c r="L700" s="311">
        <f t="shared" si="147"/>
        <v>0</v>
      </c>
      <c r="M700" s="312">
        <f t="shared" si="147"/>
        <v>0</v>
      </c>
      <c r="Q700"/>
    </row>
    <row r="701" spans="1:17" ht="17.55" hidden="1" customHeight="1">
      <c r="A701" s="313"/>
      <c r="C701" s="429" t="str">
        <f t="shared" si="139"/>
        <v>H</v>
      </c>
      <c r="D701" s="130" t="str">
        <f t="shared" si="145"/>
        <v>IL_G</v>
      </c>
      <c r="E701" s="129" t="str">
        <f t="shared" si="144"/>
        <v>Novaled</v>
      </c>
      <c r="F701" s="311">
        <f t="shared" si="147"/>
        <v>0</v>
      </c>
      <c r="G701" s="311">
        <f t="shared" si="147"/>
        <v>0</v>
      </c>
      <c r="H701" s="311">
        <f t="shared" si="147"/>
        <v>0</v>
      </c>
      <c r="I701" s="311">
        <f t="shared" si="147"/>
        <v>0</v>
      </c>
      <c r="J701" s="311">
        <f t="shared" si="147"/>
        <v>0</v>
      </c>
      <c r="K701" s="311">
        <f t="shared" si="147"/>
        <v>0</v>
      </c>
      <c r="L701" s="311">
        <f t="shared" si="147"/>
        <v>0</v>
      </c>
      <c r="M701" s="312">
        <f t="shared" si="147"/>
        <v>0</v>
      </c>
      <c r="Q701"/>
    </row>
    <row r="702" spans="1:17" ht="17.55" hidden="1" customHeight="1">
      <c r="A702" s="313"/>
      <c r="C702" s="429" t="str">
        <f t="shared" si="139"/>
        <v>H</v>
      </c>
      <c r="D702" s="130" t="str">
        <f t="shared" si="145"/>
        <v>IL_G</v>
      </c>
      <c r="E702" s="129" t="str">
        <f t="shared" si="144"/>
        <v>NSCC</v>
      </c>
      <c r="F702" s="311">
        <f t="shared" si="147"/>
        <v>0</v>
      </c>
      <c r="G702" s="311">
        <f t="shared" si="147"/>
        <v>0</v>
      </c>
      <c r="H702" s="311">
        <f t="shared" si="147"/>
        <v>0</v>
      </c>
      <c r="I702" s="311">
        <f t="shared" si="147"/>
        <v>0</v>
      </c>
      <c r="J702" s="311">
        <f t="shared" si="147"/>
        <v>0</v>
      </c>
      <c r="K702" s="311">
        <f t="shared" si="147"/>
        <v>0</v>
      </c>
      <c r="L702" s="311">
        <f t="shared" si="147"/>
        <v>0</v>
      </c>
      <c r="M702" s="312">
        <f t="shared" si="147"/>
        <v>0</v>
      </c>
      <c r="Q702"/>
    </row>
    <row r="703" spans="1:17" ht="17.55" hidden="1" customHeight="1">
      <c r="A703" s="313"/>
      <c r="C703" s="429" t="str">
        <f t="shared" si="139"/>
        <v>H</v>
      </c>
      <c r="D703" s="130" t="str">
        <f t="shared" si="145"/>
        <v>IL_G</v>
      </c>
      <c r="E703" s="129" t="str">
        <f t="shared" si="144"/>
        <v>P&amp;H Tech</v>
      </c>
      <c r="F703" s="311">
        <f t="shared" si="147"/>
        <v>0</v>
      </c>
      <c r="G703" s="311">
        <f t="shared" si="147"/>
        <v>0</v>
      </c>
      <c r="H703" s="311">
        <f t="shared" si="147"/>
        <v>0</v>
      </c>
      <c r="I703" s="311">
        <f t="shared" si="147"/>
        <v>0</v>
      </c>
      <c r="J703" s="311">
        <f t="shared" si="147"/>
        <v>0</v>
      </c>
      <c r="K703" s="311">
        <f t="shared" si="147"/>
        <v>0</v>
      </c>
      <c r="L703" s="311">
        <f t="shared" si="147"/>
        <v>0</v>
      </c>
      <c r="M703" s="312">
        <f t="shared" si="147"/>
        <v>0</v>
      </c>
      <c r="Q703"/>
    </row>
    <row r="704" spans="1:17" ht="17.55" hidden="1" customHeight="1">
      <c r="A704" s="313"/>
      <c r="C704" s="429" t="str">
        <f t="shared" si="139"/>
        <v>H</v>
      </c>
      <c r="D704" s="130" t="str">
        <f t="shared" si="145"/>
        <v>IL_G</v>
      </c>
      <c r="E704" s="129" t="str">
        <f t="shared" si="144"/>
        <v>Samsung SDI</v>
      </c>
      <c r="F704" s="311">
        <f t="shared" si="147"/>
        <v>0</v>
      </c>
      <c r="G704" s="311">
        <f t="shared" si="147"/>
        <v>0</v>
      </c>
      <c r="H704" s="311">
        <f t="shared" si="147"/>
        <v>0</v>
      </c>
      <c r="I704" s="311">
        <f t="shared" si="147"/>
        <v>0</v>
      </c>
      <c r="J704" s="311">
        <f t="shared" si="147"/>
        <v>0</v>
      </c>
      <c r="K704" s="311">
        <f t="shared" si="147"/>
        <v>0</v>
      </c>
      <c r="L704" s="311">
        <f t="shared" si="147"/>
        <v>0</v>
      </c>
      <c r="M704" s="312">
        <f t="shared" si="147"/>
        <v>0</v>
      </c>
      <c r="Q704"/>
    </row>
    <row r="705" spans="1:17" s="296" customFormat="1" ht="17.55" hidden="1" customHeight="1">
      <c r="A705" s="308"/>
      <c r="C705" s="429" t="str">
        <f t="shared" si="139"/>
        <v>H</v>
      </c>
      <c r="D705" s="130" t="str">
        <f t="shared" si="145"/>
        <v>IL_G</v>
      </c>
      <c r="E705" s="129" t="str">
        <f t="shared" ref="E705:E714" si="148">E635</f>
        <v>SFC</v>
      </c>
      <c r="F705" s="311">
        <f t="shared" si="147"/>
        <v>0</v>
      </c>
      <c r="G705" s="311">
        <f t="shared" si="147"/>
        <v>0</v>
      </c>
      <c r="H705" s="311">
        <f t="shared" si="147"/>
        <v>0</v>
      </c>
      <c r="I705" s="311">
        <f t="shared" si="147"/>
        <v>0</v>
      </c>
      <c r="J705" s="311">
        <f t="shared" si="147"/>
        <v>0</v>
      </c>
      <c r="K705" s="311">
        <f t="shared" si="147"/>
        <v>0</v>
      </c>
      <c r="L705" s="311">
        <f t="shared" si="147"/>
        <v>0</v>
      </c>
      <c r="M705" s="312">
        <f t="shared" si="147"/>
        <v>0</v>
      </c>
      <c r="Q705"/>
    </row>
    <row r="706" spans="1:17" s="296" customFormat="1" ht="17.55" hidden="1" customHeight="1">
      <c r="A706" s="308"/>
      <c r="C706" s="429" t="str">
        <f t="shared" si="139"/>
        <v>H</v>
      </c>
      <c r="D706" s="130" t="str">
        <f t="shared" si="145"/>
        <v>IL_G</v>
      </c>
      <c r="E706" s="129" t="str">
        <f t="shared" si="148"/>
        <v>SK JNC</v>
      </c>
      <c r="F706" s="311">
        <f t="shared" ref="F706:M715" si="149">SUMIFS(Share, Y, F$15, Config, $E$4, P, $E$8, LType, $D706, MSup, $E706)</f>
        <v>0</v>
      </c>
      <c r="G706" s="311">
        <f t="shared" si="149"/>
        <v>0</v>
      </c>
      <c r="H706" s="311">
        <f t="shared" si="149"/>
        <v>0</v>
      </c>
      <c r="I706" s="311">
        <f t="shared" si="149"/>
        <v>0</v>
      </c>
      <c r="J706" s="311">
        <f t="shared" si="149"/>
        <v>0</v>
      </c>
      <c r="K706" s="311">
        <f t="shared" si="149"/>
        <v>0</v>
      </c>
      <c r="L706" s="311">
        <f t="shared" si="149"/>
        <v>0</v>
      </c>
      <c r="M706" s="312">
        <f t="shared" si="149"/>
        <v>0</v>
      </c>
      <c r="Q706"/>
    </row>
    <row r="707" spans="1:17" s="296" customFormat="1" ht="17.55" hidden="1" customHeight="1">
      <c r="A707" s="308"/>
      <c r="C707" s="429" t="str">
        <f t="shared" si="139"/>
        <v>H</v>
      </c>
      <c r="D707" s="130" t="str">
        <f t="shared" si="145"/>
        <v>IL_G</v>
      </c>
      <c r="E707" s="129" t="str">
        <f t="shared" si="148"/>
        <v>Solus AM</v>
      </c>
      <c r="F707" s="311">
        <f t="shared" si="149"/>
        <v>0</v>
      </c>
      <c r="G707" s="311">
        <f t="shared" si="149"/>
        <v>0</v>
      </c>
      <c r="H707" s="311">
        <f t="shared" si="149"/>
        <v>0</v>
      </c>
      <c r="I707" s="311">
        <f t="shared" si="149"/>
        <v>0</v>
      </c>
      <c r="J707" s="311">
        <f t="shared" si="149"/>
        <v>0</v>
      </c>
      <c r="K707" s="311">
        <f t="shared" si="149"/>
        <v>0</v>
      </c>
      <c r="L707" s="311">
        <f t="shared" si="149"/>
        <v>0</v>
      </c>
      <c r="M707" s="312">
        <f t="shared" si="149"/>
        <v>0</v>
      </c>
      <c r="Q707"/>
    </row>
    <row r="708" spans="1:17" s="296" customFormat="1" ht="17.55" hidden="1" customHeight="1">
      <c r="A708" s="308"/>
      <c r="C708" s="429" t="str">
        <f t="shared" si="139"/>
        <v>H</v>
      </c>
      <c r="D708" s="130" t="str">
        <f t="shared" si="145"/>
        <v>IL_G</v>
      </c>
      <c r="E708" s="129">
        <f t="shared" si="148"/>
        <v>0</v>
      </c>
      <c r="F708" s="311">
        <f t="shared" si="149"/>
        <v>0</v>
      </c>
      <c r="G708" s="311">
        <f t="shared" si="149"/>
        <v>0</v>
      </c>
      <c r="H708" s="311">
        <f t="shared" si="149"/>
        <v>0</v>
      </c>
      <c r="I708" s="311">
        <f t="shared" si="149"/>
        <v>0</v>
      </c>
      <c r="J708" s="311">
        <f t="shared" si="149"/>
        <v>0</v>
      </c>
      <c r="K708" s="311">
        <f t="shared" si="149"/>
        <v>0</v>
      </c>
      <c r="L708" s="311">
        <f t="shared" si="149"/>
        <v>0</v>
      </c>
      <c r="M708" s="312">
        <f t="shared" si="149"/>
        <v>0</v>
      </c>
      <c r="Q708"/>
    </row>
    <row r="709" spans="1:17" s="296" customFormat="1" ht="17.55" hidden="1" customHeight="1">
      <c r="A709" s="308"/>
      <c r="C709" s="429" t="str">
        <f t="shared" si="139"/>
        <v>H</v>
      </c>
      <c r="D709" s="130" t="str">
        <f t="shared" si="145"/>
        <v>IL_G</v>
      </c>
      <c r="E709" s="129">
        <f t="shared" si="148"/>
        <v>0</v>
      </c>
      <c r="F709" s="311">
        <f t="shared" si="149"/>
        <v>0</v>
      </c>
      <c r="G709" s="311">
        <f t="shared" si="149"/>
        <v>0</v>
      </c>
      <c r="H709" s="311">
        <f t="shared" si="149"/>
        <v>0</v>
      </c>
      <c r="I709" s="311">
        <f t="shared" si="149"/>
        <v>0</v>
      </c>
      <c r="J709" s="311">
        <f t="shared" si="149"/>
        <v>0</v>
      </c>
      <c r="K709" s="311">
        <f t="shared" si="149"/>
        <v>0</v>
      </c>
      <c r="L709" s="311">
        <f t="shared" si="149"/>
        <v>0</v>
      </c>
      <c r="M709" s="312">
        <f t="shared" si="149"/>
        <v>0</v>
      </c>
      <c r="Q709"/>
    </row>
    <row r="710" spans="1:17" s="296" customFormat="1" ht="17.55" hidden="1" customHeight="1">
      <c r="A710" s="308"/>
      <c r="C710" s="429" t="str">
        <f t="shared" si="139"/>
        <v>H</v>
      </c>
      <c r="D710" s="130" t="str">
        <f t="shared" si="145"/>
        <v>IL_G</v>
      </c>
      <c r="E710" s="129">
        <f t="shared" si="148"/>
        <v>0</v>
      </c>
      <c r="F710" s="311">
        <f t="shared" si="149"/>
        <v>0</v>
      </c>
      <c r="G710" s="311">
        <f t="shared" si="149"/>
        <v>0</v>
      </c>
      <c r="H710" s="311">
        <f t="shared" si="149"/>
        <v>0</v>
      </c>
      <c r="I710" s="311">
        <f t="shared" si="149"/>
        <v>0</v>
      </c>
      <c r="J710" s="311">
        <f t="shared" si="149"/>
        <v>0</v>
      </c>
      <c r="K710" s="311">
        <f t="shared" si="149"/>
        <v>0</v>
      </c>
      <c r="L710" s="311">
        <f t="shared" si="149"/>
        <v>0</v>
      </c>
      <c r="M710" s="312">
        <f t="shared" si="149"/>
        <v>0</v>
      </c>
      <c r="Q710"/>
    </row>
    <row r="711" spans="1:17" s="296" customFormat="1" ht="17.55" hidden="1" customHeight="1">
      <c r="A711" s="308"/>
      <c r="C711" s="429" t="str">
        <f t="shared" si="139"/>
        <v>H</v>
      </c>
      <c r="D711" s="130" t="str">
        <f t="shared" si="145"/>
        <v>IL_G</v>
      </c>
      <c r="E711" s="129">
        <f t="shared" si="148"/>
        <v>0</v>
      </c>
      <c r="F711" s="311">
        <f t="shared" si="149"/>
        <v>0</v>
      </c>
      <c r="G711" s="311">
        <f t="shared" si="149"/>
        <v>0</v>
      </c>
      <c r="H711" s="311">
        <f t="shared" si="149"/>
        <v>0</v>
      </c>
      <c r="I711" s="311">
        <f t="shared" si="149"/>
        <v>0</v>
      </c>
      <c r="J711" s="311">
        <f t="shared" si="149"/>
        <v>0</v>
      </c>
      <c r="K711" s="311">
        <f t="shared" si="149"/>
        <v>0</v>
      </c>
      <c r="L711" s="311">
        <f t="shared" si="149"/>
        <v>0</v>
      </c>
      <c r="M711" s="312">
        <f t="shared" si="149"/>
        <v>0</v>
      </c>
      <c r="Q711"/>
    </row>
    <row r="712" spans="1:17" s="296" customFormat="1" ht="17.55" hidden="1" customHeight="1">
      <c r="A712" s="308"/>
      <c r="C712" s="429" t="str">
        <f t="shared" si="139"/>
        <v>H</v>
      </c>
      <c r="D712" s="130" t="str">
        <f t="shared" si="145"/>
        <v>IL_G</v>
      </c>
      <c r="E712" s="129">
        <f t="shared" si="148"/>
        <v>0</v>
      </c>
      <c r="F712" s="311">
        <f t="shared" si="149"/>
        <v>0</v>
      </c>
      <c r="G712" s="311">
        <f t="shared" si="149"/>
        <v>0</v>
      </c>
      <c r="H712" s="311">
        <f t="shared" si="149"/>
        <v>0</v>
      </c>
      <c r="I712" s="311">
        <f t="shared" si="149"/>
        <v>0</v>
      </c>
      <c r="J712" s="311">
        <f t="shared" si="149"/>
        <v>0</v>
      </c>
      <c r="K712" s="311">
        <f t="shared" si="149"/>
        <v>0</v>
      </c>
      <c r="L712" s="311">
        <f t="shared" si="149"/>
        <v>0</v>
      </c>
      <c r="M712" s="312">
        <f t="shared" si="149"/>
        <v>0</v>
      </c>
      <c r="Q712"/>
    </row>
    <row r="713" spans="1:17" s="296" customFormat="1" ht="17.55" hidden="1" customHeight="1">
      <c r="A713" s="308"/>
      <c r="C713" s="429" t="str">
        <f t="shared" si="139"/>
        <v>H</v>
      </c>
      <c r="D713" s="130" t="str">
        <f t="shared" si="145"/>
        <v>IL_G</v>
      </c>
      <c r="E713" s="129">
        <f t="shared" si="148"/>
        <v>0</v>
      </c>
      <c r="F713" s="311">
        <f t="shared" si="149"/>
        <v>0</v>
      </c>
      <c r="G713" s="311">
        <f t="shared" si="149"/>
        <v>0</v>
      </c>
      <c r="H713" s="311">
        <f t="shared" si="149"/>
        <v>0</v>
      </c>
      <c r="I713" s="311">
        <f t="shared" si="149"/>
        <v>0</v>
      </c>
      <c r="J713" s="311">
        <f t="shared" si="149"/>
        <v>0</v>
      </c>
      <c r="K713" s="311">
        <f t="shared" si="149"/>
        <v>0</v>
      </c>
      <c r="L713" s="311">
        <f t="shared" si="149"/>
        <v>0</v>
      </c>
      <c r="M713" s="312">
        <f t="shared" si="149"/>
        <v>0</v>
      </c>
      <c r="Q713"/>
    </row>
    <row r="714" spans="1:17" s="296" customFormat="1" ht="17.55" hidden="1" customHeight="1">
      <c r="A714" s="308"/>
      <c r="C714" s="429" t="str">
        <f t="shared" si="139"/>
        <v>H</v>
      </c>
      <c r="D714" s="130" t="str">
        <f t="shared" si="145"/>
        <v>IL_G</v>
      </c>
      <c r="E714" s="129">
        <f t="shared" si="148"/>
        <v>0</v>
      </c>
      <c r="F714" s="311">
        <f t="shared" si="149"/>
        <v>0</v>
      </c>
      <c r="G714" s="311">
        <f t="shared" si="149"/>
        <v>0</v>
      </c>
      <c r="H714" s="311">
        <f t="shared" si="149"/>
        <v>0</v>
      </c>
      <c r="I714" s="311">
        <f t="shared" si="149"/>
        <v>0</v>
      </c>
      <c r="J714" s="311">
        <f t="shared" si="149"/>
        <v>0</v>
      </c>
      <c r="K714" s="311">
        <f t="shared" si="149"/>
        <v>0</v>
      </c>
      <c r="L714" s="311">
        <f t="shared" si="149"/>
        <v>0</v>
      </c>
      <c r="M714" s="312">
        <f t="shared" si="149"/>
        <v>0</v>
      </c>
      <c r="Q714"/>
    </row>
    <row r="715" spans="1:17" ht="17.55" hidden="1" customHeight="1">
      <c r="A715" s="313"/>
      <c r="C715" s="429" t="str">
        <f t="shared" si="139"/>
        <v>H</v>
      </c>
      <c r="D715" s="130" t="str">
        <f>$D704</f>
        <v>IL_G</v>
      </c>
      <c r="E715" s="129" t="str">
        <f>E190</f>
        <v>Unknown</v>
      </c>
      <c r="F715" s="311">
        <f t="shared" si="149"/>
        <v>0</v>
      </c>
      <c r="G715" s="311">
        <f t="shared" si="149"/>
        <v>0</v>
      </c>
      <c r="H715" s="311">
        <f t="shared" si="149"/>
        <v>0</v>
      </c>
      <c r="I715" s="311">
        <f t="shared" si="149"/>
        <v>0</v>
      </c>
      <c r="J715" s="311">
        <f t="shared" si="149"/>
        <v>0</v>
      </c>
      <c r="K715" s="311">
        <f t="shared" si="149"/>
        <v>0</v>
      </c>
      <c r="L715" s="311">
        <f t="shared" si="149"/>
        <v>0</v>
      </c>
      <c r="M715" s="312">
        <f t="shared" si="149"/>
        <v>0</v>
      </c>
      <c r="Q715"/>
    </row>
    <row r="716" spans="1:17" ht="17.55" hidden="1" customHeight="1">
      <c r="A716" s="313"/>
      <c r="C716" s="429" t="str">
        <f t="shared" si="139"/>
        <v>H</v>
      </c>
      <c r="D716" s="130" t="str">
        <f>Parameter!G82</f>
        <v>IL_R</v>
      </c>
      <c r="E716" s="129" t="str">
        <f t="shared" ref="E716:E739" si="150">E156</f>
        <v>Aglaia Tech</v>
      </c>
      <c r="F716" s="311">
        <f t="shared" ref="F716:M725" si="151">SUMIFS(Share, Y, F$15, Config, $E$4, P, $E$8, LType, $D716, MSup, $E716)</f>
        <v>0</v>
      </c>
      <c r="G716" s="311">
        <f t="shared" si="151"/>
        <v>0</v>
      </c>
      <c r="H716" s="311">
        <f t="shared" si="151"/>
        <v>0</v>
      </c>
      <c r="I716" s="311">
        <f t="shared" si="151"/>
        <v>0</v>
      </c>
      <c r="J716" s="311">
        <f t="shared" si="151"/>
        <v>0</v>
      </c>
      <c r="K716" s="311">
        <f t="shared" si="151"/>
        <v>0</v>
      </c>
      <c r="L716" s="311">
        <f t="shared" si="151"/>
        <v>0</v>
      </c>
      <c r="M716" s="312">
        <f t="shared" si="151"/>
        <v>0</v>
      </c>
      <c r="Q716"/>
    </row>
    <row r="717" spans="1:17" ht="17.55" hidden="1" customHeight="1">
      <c r="A717" s="313"/>
      <c r="C717" s="429" t="str">
        <f t="shared" si="139"/>
        <v>H</v>
      </c>
      <c r="D717" s="130" t="str">
        <f t="shared" ref="D717:D749" si="152">$D716</f>
        <v>IL_R</v>
      </c>
      <c r="E717" s="129" t="str">
        <f t="shared" si="150"/>
        <v>Bayer</v>
      </c>
      <c r="F717" s="311">
        <f t="shared" si="151"/>
        <v>0</v>
      </c>
      <c r="G717" s="311">
        <f t="shared" si="151"/>
        <v>0</v>
      </c>
      <c r="H717" s="311">
        <f t="shared" si="151"/>
        <v>0</v>
      </c>
      <c r="I717" s="311">
        <f t="shared" si="151"/>
        <v>0</v>
      </c>
      <c r="J717" s="311">
        <f t="shared" si="151"/>
        <v>0</v>
      </c>
      <c r="K717" s="311">
        <f t="shared" si="151"/>
        <v>0</v>
      </c>
      <c r="L717" s="311">
        <f t="shared" si="151"/>
        <v>0</v>
      </c>
      <c r="M717" s="312">
        <f t="shared" si="151"/>
        <v>0</v>
      </c>
      <c r="Q717"/>
    </row>
    <row r="718" spans="1:17" ht="17.55" hidden="1" customHeight="1">
      <c r="A718" s="313"/>
      <c r="C718" s="429" t="str">
        <f t="shared" si="139"/>
        <v>H</v>
      </c>
      <c r="D718" s="130" t="str">
        <f t="shared" si="152"/>
        <v>IL_R</v>
      </c>
      <c r="E718" s="129" t="str">
        <f t="shared" si="150"/>
        <v>Comet</v>
      </c>
      <c r="F718" s="311">
        <f t="shared" si="151"/>
        <v>0</v>
      </c>
      <c r="G718" s="311">
        <f t="shared" si="151"/>
        <v>0</v>
      </c>
      <c r="H718" s="311">
        <f t="shared" si="151"/>
        <v>0</v>
      </c>
      <c r="I718" s="311">
        <f t="shared" si="151"/>
        <v>0</v>
      </c>
      <c r="J718" s="311">
        <f t="shared" si="151"/>
        <v>0</v>
      </c>
      <c r="K718" s="311">
        <f t="shared" si="151"/>
        <v>0</v>
      </c>
      <c r="L718" s="311">
        <f t="shared" si="151"/>
        <v>0</v>
      </c>
      <c r="M718" s="312">
        <f t="shared" si="151"/>
        <v>0</v>
      </c>
      <c r="Q718"/>
    </row>
    <row r="719" spans="1:17" ht="17.55" hidden="1" customHeight="1">
      <c r="A719" s="313"/>
      <c r="C719" s="429" t="str">
        <f t="shared" ref="C719:C782" si="153">IF(SUM(F719:J719)=0, "H", "")</f>
        <v>H</v>
      </c>
      <c r="D719" s="130" t="str">
        <f t="shared" si="152"/>
        <v>IL_R</v>
      </c>
      <c r="E719" s="129" t="str">
        <f t="shared" si="150"/>
        <v>Dongjin Semichem</v>
      </c>
      <c r="F719" s="311">
        <f t="shared" si="151"/>
        <v>0</v>
      </c>
      <c r="G719" s="311">
        <f t="shared" si="151"/>
        <v>0</v>
      </c>
      <c r="H719" s="311">
        <f t="shared" si="151"/>
        <v>0</v>
      </c>
      <c r="I719" s="311">
        <f t="shared" si="151"/>
        <v>0</v>
      </c>
      <c r="J719" s="311">
        <f t="shared" si="151"/>
        <v>0</v>
      </c>
      <c r="K719" s="311">
        <f t="shared" si="151"/>
        <v>0</v>
      </c>
      <c r="L719" s="311">
        <f t="shared" si="151"/>
        <v>0</v>
      </c>
      <c r="M719" s="312">
        <f t="shared" si="151"/>
        <v>0</v>
      </c>
      <c r="Q719"/>
    </row>
    <row r="720" spans="1:17" ht="17.55" hidden="1" customHeight="1">
      <c r="A720" s="313"/>
      <c r="C720" s="429" t="str">
        <f t="shared" si="153"/>
        <v>H</v>
      </c>
      <c r="D720" s="130" t="str">
        <f t="shared" si="152"/>
        <v>IL_R</v>
      </c>
      <c r="E720" s="129" t="str">
        <f t="shared" si="150"/>
        <v>Duksan Neolux</v>
      </c>
      <c r="F720" s="311">
        <f t="shared" si="151"/>
        <v>0</v>
      </c>
      <c r="G720" s="311">
        <f t="shared" si="151"/>
        <v>0</v>
      </c>
      <c r="H720" s="311">
        <f t="shared" si="151"/>
        <v>0</v>
      </c>
      <c r="I720" s="311">
        <f t="shared" si="151"/>
        <v>0</v>
      </c>
      <c r="J720" s="311">
        <f t="shared" si="151"/>
        <v>0</v>
      </c>
      <c r="K720" s="311">
        <f t="shared" si="151"/>
        <v>0</v>
      </c>
      <c r="L720" s="311">
        <f t="shared" si="151"/>
        <v>0</v>
      </c>
      <c r="M720" s="312">
        <f t="shared" si="151"/>
        <v>0</v>
      </c>
      <c r="Q720"/>
    </row>
    <row r="721" spans="1:17" ht="17.55" hidden="1" customHeight="1">
      <c r="A721" s="313"/>
      <c r="C721" s="429" t="str">
        <f t="shared" si="153"/>
        <v>H</v>
      </c>
      <c r="D721" s="130" t="str">
        <f t="shared" si="152"/>
        <v>IL_R</v>
      </c>
      <c r="E721" s="129" t="str">
        <f t="shared" si="150"/>
        <v>DuPont</v>
      </c>
      <c r="F721" s="311">
        <f t="shared" si="151"/>
        <v>0</v>
      </c>
      <c r="G721" s="311">
        <f t="shared" si="151"/>
        <v>0</v>
      </c>
      <c r="H721" s="311">
        <f t="shared" si="151"/>
        <v>0</v>
      </c>
      <c r="I721" s="311">
        <f t="shared" si="151"/>
        <v>0</v>
      </c>
      <c r="J721" s="311">
        <f t="shared" si="151"/>
        <v>0</v>
      </c>
      <c r="K721" s="311">
        <f t="shared" si="151"/>
        <v>0</v>
      </c>
      <c r="L721" s="311">
        <f t="shared" si="151"/>
        <v>0</v>
      </c>
      <c r="M721" s="312">
        <f t="shared" si="151"/>
        <v>0</v>
      </c>
      <c r="Q721"/>
    </row>
    <row r="722" spans="1:17" ht="17.55" hidden="1" customHeight="1">
      <c r="A722" s="313"/>
      <c r="C722" s="429" t="str">
        <f t="shared" si="153"/>
        <v>H</v>
      </c>
      <c r="D722" s="130" t="str">
        <f t="shared" si="152"/>
        <v>IL_R</v>
      </c>
      <c r="E722" s="129" t="str">
        <f t="shared" si="150"/>
        <v>EMT</v>
      </c>
      <c r="F722" s="311">
        <f t="shared" si="151"/>
        <v>0</v>
      </c>
      <c r="G722" s="311">
        <f t="shared" si="151"/>
        <v>0</v>
      </c>
      <c r="H722" s="311">
        <f t="shared" si="151"/>
        <v>0</v>
      </c>
      <c r="I722" s="311">
        <f t="shared" si="151"/>
        <v>0</v>
      </c>
      <c r="J722" s="311">
        <f t="shared" si="151"/>
        <v>0</v>
      </c>
      <c r="K722" s="311">
        <f t="shared" si="151"/>
        <v>0</v>
      </c>
      <c r="L722" s="311">
        <f t="shared" si="151"/>
        <v>0</v>
      </c>
      <c r="M722" s="312">
        <f t="shared" si="151"/>
        <v>0</v>
      </c>
      <c r="Q722"/>
    </row>
    <row r="723" spans="1:17" ht="17.55" hidden="1" customHeight="1">
      <c r="A723" s="313"/>
      <c r="C723" s="429" t="str">
        <f t="shared" si="153"/>
        <v>H</v>
      </c>
      <c r="D723" s="130" t="str">
        <f t="shared" si="152"/>
        <v>IL_R</v>
      </c>
      <c r="E723" s="129" t="str">
        <f t="shared" si="150"/>
        <v>Hodogaya</v>
      </c>
      <c r="F723" s="311">
        <f t="shared" si="151"/>
        <v>0</v>
      </c>
      <c r="G723" s="311">
        <f t="shared" si="151"/>
        <v>0</v>
      </c>
      <c r="H723" s="311">
        <f t="shared" si="151"/>
        <v>0</v>
      </c>
      <c r="I723" s="311">
        <f t="shared" si="151"/>
        <v>0</v>
      </c>
      <c r="J723" s="311">
        <f t="shared" si="151"/>
        <v>0</v>
      </c>
      <c r="K723" s="311">
        <f t="shared" si="151"/>
        <v>0</v>
      </c>
      <c r="L723" s="311">
        <f t="shared" si="151"/>
        <v>0</v>
      </c>
      <c r="M723" s="312">
        <f t="shared" si="151"/>
        <v>0</v>
      </c>
      <c r="Q723"/>
    </row>
    <row r="724" spans="1:17" ht="17.55" hidden="1" customHeight="1">
      <c r="A724" s="313"/>
      <c r="C724" s="429" t="str">
        <f t="shared" si="153"/>
        <v>H</v>
      </c>
      <c r="D724" s="130" t="str">
        <f t="shared" si="152"/>
        <v>IL_R</v>
      </c>
      <c r="E724" s="129" t="str">
        <f t="shared" si="150"/>
        <v>Hyperion</v>
      </c>
      <c r="F724" s="311">
        <f t="shared" si="151"/>
        <v>0</v>
      </c>
      <c r="G724" s="311">
        <f t="shared" si="151"/>
        <v>0</v>
      </c>
      <c r="H724" s="311">
        <f t="shared" si="151"/>
        <v>0</v>
      </c>
      <c r="I724" s="311">
        <f t="shared" si="151"/>
        <v>0</v>
      </c>
      <c r="J724" s="311">
        <f t="shared" si="151"/>
        <v>0</v>
      </c>
      <c r="K724" s="311">
        <f t="shared" si="151"/>
        <v>0</v>
      </c>
      <c r="L724" s="311">
        <f t="shared" si="151"/>
        <v>0</v>
      </c>
      <c r="M724" s="312">
        <f t="shared" si="151"/>
        <v>0</v>
      </c>
      <c r="Q724"/>
    </row>
    <row r="725" spans="1:17" ht="17.55" hidden="1" customHeight="1">
      <c r="A725" s="313"/>
      <c r="C725" s="429" t="str">
        <f t="shared" si="153"/>
        <v>H</v>
      </c>
      <c r="D725" s="130" t="str">
        <f t="shared" si="152"/>
        <v>IL_R</v>
      </c>
      <c r="E725" s="129" t="str">
        <f t="shared" si="150"/>
        <v>Idemitsu Kosan</v>
      </c>
      <c r="F725" s="311">
        <f t="shared" si="151"/>
        <v>0</v>
      </c>
      <c r="G725" s="311">
        <f t="shared" si="151"/>
        <v>0</v>
      </c>
      <c r="H725" s="311">
        <f t="shared" si="151"/>
        <v>0</v>
      </c>
      <c r="I725" s="311">
        <f t="shared" si="151"/>
        <v>0</v>
      </c>
      <c r="J725" s="311">
        <f t="shared" si="151"/>
        <v>0</v>
      </c>
      <c r="K725" s="311">
        <f t="shared" si="151"/>
        <v>0</v>
      </c>
      <c r="L725" s="311">
        <f t="shared" si="151"/>
        <v>0</v>
      </c>
      <c r="M725" s="312">
        <f t="shared" si="151"/>
        <v>0</v>
      </c>
      <c r="Q725"/>
    </row>
    <row r="726" spans="1:17" ht="17.55" hidden="1" customHeight="1">
      <c r="A726" s="313"/>
      <c r="C726" s="429" t="str">
        <f t="shared" si="153"/>
        <v>H</v>
      </c>
      <c r="D726" s="130" t="str">
        <f t="shared" si="152"/>
        <v>IL_R</v>
      </c>
      <c r="E726" s="129" t="str">
        <f t="shared" si="150"/>
        <v>Jilin OLED</v>
      </c>
      <c r="F726" s="311">
        <f t="shared" ref="F726:M735" si="154">SUMIFS(Share, Y, F$15, Config, $E$4, P, $E$8, LType, $D726, MSup, $E726)</f>
        <v>0</v>
      </c>
      <c r="G726" s="311">
        <f t="shared" si="154"/>
        <v>0</v>
      </c>
      <c r="H726" s="311">
        <f t="shared" si="154"/>
        <v>0</v>
      </c>
      <c r="I726" s="311">
        <f t="shared" si="154"/>
        <v>0</v>
      </c>
      <c r="J726" s="311">
        <f t="shared" si="154"/>
        <v>0</v>
      </c>
      <c r="K726" s="311">
        <f t="shared" si="154"/>
        <v>0</v>
      </c>
      <c r="L726" s="311">
        <f t="shared" si="154"/>
        <v>0</v>
      </c>
      <c r="M726" s="312">
        <f t="shared" si="154"/>
        <v>0</v>
      </c>
      <c r="Q726"/>
    </row>
    <row r="727" spans="1:17" ht="17.55" hidden="1" customHeight="1">
      <c r="A727" s="313"/>
      <c r="C727" s="429" t="str">
        <f t="shared" si="153"/>
        <v>H</v>
      </c>
      <c r="D727" s="130" t="str">
        <f t="shared" si="152"/>
        <v>IL_R</v>
      </c>
      <c r="E727" s="129" t="str">
        <f t="shared" si="150"/>
        <v>Jinwoong</v>
      </c>
      <c r="F727" s="311">
        <f t="shared" si="154"/>
        <v>0</v>
      </c>
      <c r="G727" s="311">
        <f t="shared" si="154"/>
        <v>0</v>
      </c>
      <c r="H727" s="311">
        <f t="shared" si="154"/>
        <v>0</v>
      </c>
      <c r="I727" s="311">
        <f t="shared" si="154"/>
        <v>0</v>
      </c>
      <c r="J727" s="311">
        <f t="shared" si="154"/>
        <v>0</v>
      </c>
      <c r="K727" s="311">
        <f t="shared" si="154"/>
        <v>0</v>
      </c>
      <c r="L727" s="311">
        <f t="shared" si="154"/>
        <v>0</v>
      </c>
      <c r="M727" s="312">
        <f t="shared" si="154"/>
        <v>0</v>
      </c>
      <c r="Q727"/>
    </row>
    <row r="728" spans="1:17" ht="17.55" hidden="1" customHeight="1">
      <c r="A728" s="313"/>
      <c r="C728" s="429" t="str">
        <f t="shared" si="153"/>
        <v>H</v>
      </c>
      <c r="D728" s="130" t="str">
        <f t="shared" si="152"/>
        <v>IL_R</v>
      </c>
      <c r="E728" s="129" t="str">
        <f t="shared" si="150"/>
        <v>LG Chem</v>
      </c>
      <c r="F728" s="311">
        <f t="shared" si="154"/>
        <v>0</v>
      </c>
      <c r="G728" s="311">
        <f t="shared" si="154"/>
        <v>0</v>
      </c>
      <c r="H728" s="311">
        <f t="shared" si="154"/>
        <v>0</v>
      </c>
      <c r="I728" s="311">
        <f t="shared" si="154"/>
        <v>0</v>
      </c>
      <c r="J728" s="311">
        <f t="shared" si="154"/>
        <v>0</v>
      </c>
      <c r="K728" s="311">
        <f t="shared" si="154"/>
        <v>0</v>
      </c>
      <c r="L728" s="311">
        <f t="shared" si="154"/>
        <v>0</v>
      </c>
      <c r="M728" s="312">
        <f t="shared" si="154"/>
        <v>0</v>
      </c>
      <c r="Q728"/>
    </row>
    <row r="729" spans="1:17" ht="17.55" hidden="1" customHeight="1">
      <c r="A729" s="313"/>
      <c r="C729" s="429" t="str">
        <f t="shared" si="153"/>
        <v>H</v>
      </c>
      <c r="D729" s="130" t="str">
        <f t="shared" si="152"/>
        <v>IL_R</v>
      </c>
      <c r="E729" s="129" t="str">
        <f t="shared" si="150"/>
        <v>LT Materials</v>
      </c>
      <c r="F729" s="311">
        <f t="shared" si="154"/>
        <v>0</v>
      </c>
      <c r="G729" s="311">
        <f t="shared" si="154"/>
        <v>0</v>
      </c>
      <c r="H729" s="311">
        <f t="shared" si="154"/>
        <v>0</v>
      </c>
      <c r="I729" s="311">
        <f t="shared" si="154"/>
        <v>0</v>
      </c>
      <c r="J729" s="311">
        <f t="shared" si="154"/>
        <v>0</v>
      </c>
      <c r="K729" s="311">
        <f t="shared" si="154"/>
        <v>0</v>
      </c>
      <c r="L729" s="311">
        <f t="shared" si="154"/>
        <v>0</v>
      </c>
      <c r="M729" s="312">
        <f t="shared" si="154"/>
        <v>0</v>
      </c>
      <c r="Q729"/>
    </row>
    <row r="730" spans="1:17" ht="17.55" hidden="1" customHeight="1">
      <c r="A730" s="313"/>
      <c r="C730" s="429" t="str">
        <f t="shared" si="153"/>
        <v>H</v>
      </c>
      <c r="D730" s="130" t="str">
        <f t="shared" si="152"/>
        <v>IL_R</v>
      </c>
      <c r="E730" s="129" t="str">
        <f t="shared" si="150"/>
        <v>LT Metal</v>
      </c>
      <c r="F730" s="311">
        <f t="shared" si="154"/>
        <v>0</v>
      </c>
      <c r="G730" s="311">
        <f t="shared" si="154"/>
        <v>0</v>
      </c>
      <c r="H730" s="311">
        <f t="shared" si="154"/>
        <v>0</v>
      </c>
      <c r="I730" s="311">
        <f t="shared" si="154"/>
        <v>0</v>
      </c>
      <c r="J730" s="311">
        <f t="shared" si="154"/>
        <v>0</v>
      </c>
      <c r="K730" s="311">
        <f t="shared" si="154"/>
        <v>0</v>
      </c>
      <c r="L730" s="311">
        <f t="shared" si="154"/>
        <v>0</v>
      </c>
      <c r="M730" s="312">
        <f t="shared" si="154"/>
        <v>0</v>
      </c>
      <c r="Q730"/>
    </row>
    <row r="731" spans="1:17" ht="17.55" hidden="1" customHeight="1">
      <c r="A731" s="313"/>
      <c r="C731" s="429" t="str">
        <f t="shared" si="153"/>
        <v>H</v>
      </c>
      <c r="D731" s="130" t="str">
        <f t="shared" si="152"/>
        <v>IL_R</v>
      </c>
      <c r="E731" s="129" t="str">
        <f t="shared" si="150"/>
        <v>LTOM</v>
      </c>
      <c r="F731" s="311">
        <f t="shared" si="154"/>
        <v>0</v>
      </c>
      <c r="G731" s="311">
        <f t="shared" si="154"/>
        <v>0</v>
      </c>
      <c r="H731" s="311">
        <f t="shared" si="154"/>
        <v>0</v>
      </c>
      <c r="I731" s="311">
        <f t="shared" si="154"/>
        <v>0</v>
      </c>
      <c r="J731" s="311">
        <f t="shared" si="154"/>
        <v>0</v>
      </c>
      <c r="K731" s="311">
        <f t="shared" si="154"/>
        <v>0</v>
      </c>
      <c r="L731" s="311">
        <f t="shared" si="154"/>
        <v>0</v>
      </c>
      <c r="M731" s="312">
        <f t="shared" si="154"/>
        <v>0</v>
      </c>
      <c r="Q731"/>
    </row>
    <row r="732" spans="1:17" ht="17.55" hidden="1" customHeight="1">
      <c r="A732" s="313"/>
      <c r="C732" s="429" t="str">
        <f t="shared" si="153"/>
        <v>H</v>
      </c>
      <c r="D732" s="130" t="str">
        <f t="shared" si="152"/>
        <v>IL_R</v>
      </c>
      <c r="E732" s="129" t="str">
        <f t="shared" si="150"/>
        <v>Lumilan</v>
      </c>
      <c r="F732" s="311">
        <f t="shared" si="154"/>
        <v>0</v>
      </c>
      <c r="G732" s="311">
        <f t="shared" si="154"/>
        <v>0</v>
      </c>
      <c r="H732" s="311">
        <f t="shared" si="154"/>
        <v>0</v>
      </c>
      <c r="I732" s="311">
        <f t="shared" si="154"/>
        <v>0</v>
      </c>
      <c r="J732" s="311">
        <f t="shared" si="154"/>
        <v>0</v>
      </c>
      <c r="K732" s="311">
        <f t="shared" si="154"/>
        <v>0</v>
      </c>
      <c r="L732" s="311">
        <f t="shared" si="154"/>
        <v>0</v>
      </c>
      <c r="M732" s="312">
        <f t="shared" si="154"/>
        <v>0</v>
      </c>
      <c r="Q732"/>
    </row>
    <row r="733" spans="1:17" ht="17.55" hidden="1" customHeight="1">
      <c r="A733" s="313"/>
      <c r="C733" s="429" t="str">
        <f t="shared" si="153"/>
        <v>H</v>
      </c>
      <c r="D733" s="130" t="str">
        <f t="shared" si="152"/>
        <v>IL_R</v>
      </c>
      <c r="E733" s="129" t="str">
        <f t="shared" si="150"/>
        <v>Materion</v>
      </c>
      <c r="F733" s="311">
        <f t="shared" si="154"/>
        <v>0</v>
      </c>
      <c r="G733" s="311">
        <f t="shared" si="154"/>
        <v>0</v>
      </c>
      <c r="H733" s="311">
        <f t="shared" si="154"/>
        <v>0</v>
      </c>
      <c r="I733" s="311">
        <f t="shared" si="154"/>
        <v>0</v>
      </c>
      <c r="J733" s="311">
        <f t="shared" si="154"/>
        <v>0</v>
      </c>
      <c r="K733" s="311">
        <f t="shared" si="154"/>
        <v>0</v>
      </c>
      <c r="L733" s="311">
        <f t="shared" si="154"/>
        <v>0</v>
      </c>
      <c r="M733" s="312">
        <f t="shared" si="154"/>
        <v>0</v>
      </c>
      <c r="Q733"/>
    </row>
    <row r="734" spans="1:17" ht="17.55" hidden="1" customHeight="1">
      <c r="A734" s="313"/>
      <c r="C734" s="429" t="str">
        <f t="shared" si="153"/>
        <v>H</v>
      </c>
      <c r="D734" s="130" t="str">
        <f t="shared" si="152"/>
        <v>IL_R</v>
      </c>
      <c r="E734" s="129" t="str">
        <f t="shared" si="150"/>
        <v>Merck</v>
      </c>
      <c r="F734" s="311">
        <f t="shared" si="154"/>
        <v>0</v>
      </c>
      <c r="G734" s="311">
        <f t="shared" si="154"/>
        <v>0</v>
      </c>
      <c r="H734" s="311">
        <f t="shared" si="154"/>
        <v>0</v>
      </c>
      <c r="I734" s="311">
        <f t="shared" si="154"/>
        <v>0</v>
      </c>
      <c r="J734" s="311">
        <f t="shared" si="154"/>
        <v>0</v>
      </c>
      <c r="K734" s="311">
        <f t="shared" si="154"/>
        <v>0</v>
      </c>
      <c r="L734" s="311">
        <f t="shared" si="154"/>
        <v>0</v>
      </c>
      <c r="M734" s="312">
        <f t="shared" si="154"/>
        <v>0</v>
      </c>
      <c r="Q734"/>
    </row>
    <row r="735" spans="1:17" ht="17.55" hidden="1" customHeight="1">
      <c r="A735" s="240"/>
      <c r="B735" s="240"/>
      <c r="C735" s="429" t="str">
        <f t="shared" si="153"/>
        <v>H</v>
      </c>
      <c r="D735" s="130" t="str">
        <f t="shared" si="152"/>
        <v>IL_R</v>
      </c>
      <c r="E735" s="129" t="str">
        <f t="shared" si="150"/>
        <v>Nisso</v>
      </c>
      <c r="F735" s="311">
        <f t="shared" si="154"/>
        <v>0</v>
      </c>
      <c r="G735" s="311">
        <f t="shared" si="154"/>
        <v>0</v>
      </c>
      <c r="H735" s="311">
        <f t="shared" si="154"/>
        <v>0</v>
      </c>
      <c r="I735" s="311">
        <f t="shared" si="154"/>
        <v>0</v>
      </c>
      <c r="J735" s="311">
        <f t="shared" si="154"/>
        <v>0</v>
      </c>
      <c r="K735" s="311">
        <f t="shared" si="154"/>
        <v>0</v>
      </c>
      <c r="L735" s="311">
        <f t="shared" si="154"/>
        <v>0</v>
      </c>
      <c r="M735" s="312">
        <f t="shared" si="154"/>
        <v>0</v>
      </c>
      <c r="Q735"/>
    </row>
    <row r="736" spans="1:17" ht="17.55" hidden="1" customHeight="1">
      <c r="A736" s="240"/>
      <c r="B736" s="240"/>
      <c r="C736" s="429" t="str">
        <f t="shared" si="153"/>
        <v>H</v>
      </c>
      <c r="D736" s="130" t="str">
        <f t="shared" si="152"/>
        <v>IL_R</v>
      </c>
      <c r="E736" s="129" t="str">
        <f t="shared" si="150"/>
        <v>Novaled</v>
      </c>
      <c r="F736" s="311">
        <f t="shared" ref="F736:M745" si="155">SUMIFS(Share, Y, F$15, Config, $E$4, P, $E$8, LType, $D736, MSup, $E736)</f>
        <v>0</v>
      </c>
      <c r="G736" s="311">
        <f t="shared" si="155"/>
        <v>0</v>
      </c>
      <c r="H736" s="311">
        <f t="shared" si="155"/>
        <v>0</v>
      </c>
      <c r="I736" s="311">
        <f t="shared" si="155"/>
        <v>0</v>
      </c>
      <c r="J736" s="311">
        <f t="shared" si="155"/>
        <v>0</v>
      </c>
      <c r="K736" s="311">
        <f t="shared" si="155"/>
        <v>0</v>
      </c>
      <c r="L736" s="311">
        <f t="shared" si="155"/>
        <v>0</v>
      </c>
      <c r="M736" s="312">
        <f t="shared" si="155"/>
        <v>0</v>
      </c>
      <c r="Q736"/>
    </row>
    <row r="737" spans="1:17" ht="17.55" hidden="1" customHeight="1">
      <c r="A737" s="240"/>
      <c r="B737" s="240"/>
      <c r="C737" s="429" t="str">
        <f t="shared" si="153"/>
        <v>H</v>
      </c>
      <c r="D737" s="130" t="str">
        <f t="shared" si="152"/>
        <v>IL_R</v>
      </c>
      <c r="E737" s="129" t="str">
        <f t="shared" si="150"/>
        <v>NSCC</v>
      </c>
      <c r="F737" s="311">
        <f t="shared" si="155"/>
        <v>0</v>
      </c>
      <c r="G737" s="311">
        <f t="shared" si="155"/>
        <v>0</v>
      </c>
      <c r="H737" s="311">
        <f t="shared" si="155"/>
        <v>0</v>
      </c>
      <c r="I737" s="311">
        <f t="shared" si="155"/>
        <v>0</v>
      </c>
      <c r="J737" s="311">
        <f t="shared" si="155"/>
        <v>0</v>
      </c>
      <c r="K737" s="311">
        <f t="shared" si="155"/>
        <v>0</v>
      </c>
      <c r="L737" s="311">
        <f t="shared" si="155"/>
        <v>0</v>
      </c>
      <c r="M737" s="312">
        <f t="shared" si="155"/>
        <v>0</v>
      </c>
      <c r="Q737"/>
    </row>
    <row r="738" spans="1:17" ht="17.55" hidden="1" customHeight="1">
      <c r="A738" s="240"/>
      <c r="B738" s="240"/>
      <c r="C738" s="429" t="str">
        <f t="shared" si="153"/>
        <v>H</v>
      </c>
      <c r="D738" s="130" t="str">
        <f t="shared" si="152"/>
        <v>IL_R</v>
      </c>
      <c r="E738" s="129" t="str">
        <f t="shared" si="150"/>
        <v>P&amp;H Tech</v>
      </c>
      <c r="F738" s="311">
        <f t="shared" si="155"/>
        <v>0</v>
      </c>
      <c r="G738" s="311">
        <f t="shared" si="155"/>
        <v>0</v>
      </c>
      <c r="H738" s="311">
        <f t="shared" si="155"/>
        <v>0</v>
      </c>
      <c r="I738" s="311">
        <f t="shared" si="155"/>
        <v>0</v>
      </c>
      <c r="J738" s="311">
        <f t="shared" si="155"/>
        <v>0</v>
      </c>
      <c r="K738" s="311">
        <f t="shared" si="155"/>
        <v>0</v>
      </c>
      <c r="L738" s="311">
        <f t="shared" si="155"/>
        <v>0</v>
      </c>
      <c r="M738" s="312">
        <f t="shared" si="155"/>
        <v>0</v>
      </c>
      <c r="Q738"/>
    </row>
    <row r="739" spans="1:17" ht="17.55" hidden="1" customHeight="1">
      <c r="A739" s="240"/>
      <c r="B739" s="240"/>
      <c r="C739" s="429" t="str">
        <f t="shared" si="153"/>
        <v>H</v>
      </c>
      <c r="D739" s="130" t="str">
        <f t="shared" si="152"/>
        <v>IL_R</v>
      </c>
      <c r="E739" s="129" t="str">
        <f t="shared" si="150"/>
        <v>Samsung SDI</v>
      </c>
      <c r="F739" s="311">
        <f t="shared" si="155"/>
        <v>0</v>
      </c>
      <c r="G739" s="311">
        <f t="shared" si="155"/>
        <v>0</v>
      </c>
      <c r="H739" s="311">
        <f t="shared" si="155"/>
        <v>0</v>
      </c>
      <c r="I739" s="311">
        <f t="shared" si="155"/>
        <v>0</v>
      </c>
      <c r="J739" s="311">
        <f t="shared" si="155"/>
        <v>0</v>
      </c>
      <c r="K739" s="311">
        <f t="shared" si="155"/>
        <v>0</v>
      </c>
      <c r="L739" s="311">
        <f t="shared" si="155"/>
        <v>0</v>
      </c>
      <c r="M739" s="312">
        <f t="shared" si="155"/>
        <v>0</v>
      </c>
      <c r="Q739"/>
    </row>
    <row r="740" spans="1:17" s="296" customFormat="1" ht="17.55" hidden="1" customHeight="1">
      <c r="A740" s="308"/>
      <c r="C740" s="429" t="str">
        <f t="shared" si="153"/>
        <v>H</v>
      </c>
      <c r="D740" s="130" t="str">
        <f t="shared" si="152"/>
        <v>IL_R</v>
      </c>
      <c r="E740" s="129" t="str">
        <f t="shared" ref="E740:E749" si="156">E670</f>
        <v>SFC</v>
      </c>
      <c r="F740" s="311">
        <f t="shared" si="155"/>
        <v>0</v>
      </c>
      <c r="G740" s="311">
        <f t="shared" si="155"/>
        <v>0</v>
      </c>
      <c r="H740" s="311">
        <f t="shared" si="155"/>
        <v>0</v>
      </c>
      <c r="I740" s="311">
        <f t="shared" si="155"/>
        <v>0</v>
      </c>
      <c r="J740" s="311">
        <f t="shared" si="155"/>
        <v>0</v>
      </c>
      <c r="K740" s="311">
        <f t="shared" si="155"/>
        <v>0</v>
      </c>
      <c r="L740" s="311">
        <f t="shared" si="155"/>
        <v>0</v>
      </c>
      <c r="M740" s="312">
        <f t="shared" si="155"/>
        <v>0</v>
      </c>
      <c r="Q740"/>
    </row>
    <row r="741" spans="1:17" s="296" customFormat="1" ht="17.55" hidden="1" customHeight="1">
      <c r="A741" s="308"/>
      <c r="C741" s="429" t="str">
        <f t="shared" si="153"/>
        <v>H</v>
      </c>
      <c r="D741" s="130" t="str">
        <f t="shared" si="152"/>
        <v>IL_R</v>
      </c>
      <c r="E741" s="129" t="str">
        <f t="shared" si="156"/>
        <v>SK JNC</v>
      </c>
      <c r="F741" s="311">
        <f t="shared" si="155"/>
        <v>0</v>
      </c>
      <c r="G741" s="311">
        <f t="shared" si="155"/>
        <v>0</v>
      </c>
      <c r="H741" s="311">
        <f t="shared" si="155"/>
        <v>0</v>
      </c>
      <c r="I741" s="311">
        <f t="shared" si="155"/>
        <v>0</v>
      </c>
      <c r="J741" s="311">
        <f t="shared" si="155"/>
        <v>0</v>
      </c>
      <c r="K741" s="311">
        <f t="shared" si="155"/>
        <v>0</v>
      </c>
      <c r="L741" s="311">
        <f t="shared" si="155"/>
        <v>0</v>
      </c>
      <c r="M741" s="312">
        <f t="shared" si="155"/>
        <v>0</v>
      </c>
      <c r="Q741"/>
    </row>
    <row r="742" spans="1:17" s="296" customFormat="1" ht="17.55" hidden="1" customHeight="1">
      <c r="A742" s="308"/>
      <c r="C742" s="429" t="str">
        <f t="shared" si="153"/>
        <v>H</v>
      </c>
      <c r="D742" s="130" t="str">
        <f t="shared" si="152"/>
        <v>IL_R</v>
      </c>
      <c r="E742" s="129" t="str">
        <f t="shared" si="156"/>
        <v>Solus AM</v>
      </c>
      <c r="F742" s="311">
        <f t="shared" si="155"/>
        <v>0</v>
      </c>
      <c r="G742" s="311">
        <f t="shared" si="155"/>
        <v>0</v>
      </c>
      <c r="H742" s="311">
        <f t="shared" si="155"/>
        <v>0</v>
      </c>
      <c r="I742" s="311">
        <f t="shared" si="155"/>
        <v>0</v>
      </c>
      <c r="J742" s="311">
        <f t="shared" si="155"/>
        <v>0</v>
      </c>
      <c r="K742" s="311">
        <f t="shared" si="155"/>
        <v>0</v>
      </c>
      <c r="L742" s="311">
        <f t="shared" si="155"/>
        <v>0</v>
      </c>
      <c r="M742" s="312">
        <f t="shared" si="155"/>
        <v>0</v>
      </c>
      <c r="Q742"/>
    </row>
    <row r="743" spans="1:17" s="296" customFormat="1" ht="17.55" hidden="1" customHeight="1">
      <c r="A743" s="308"/>
      <c r="C743" s="429" t="str">
        <f t="shared" si="153"/>
        <v>H</v>
      </c>
      <c r="D743" s="130" t="str">
        <f t="shared" si="152"/>
        <v>IL_R</v>
      </c>
      <c r="E743" s="129">
        <f t="shared" si="156"/>
        <v>0</v>
      </c>
      <c r="F743" s="311">
        <f t="shared" si="155"/>
        <v>0</v>
      </c>
      <c r="G743" s="311">
        <f t="shared" si="155"/>
        <v>0</v>
      </c>
      <c r="H743" s="311">
        <f t="shared" si="155"/>
        <v>0</v>
      </c>
      <c r="I743" s="311">
        <f t="shared" si="155"/>
        <v>0</v>
      </c>
      <c r="J743" s="311">
        <f t="shared" si="155"/>
        <v>0</v>
      </c>
      <c r="K743" s="311">
        <f t="shared" si="155"/>
        <v>0</v>
      </c>
      <c r="L743" s="311">
        <f t="shared" si="155"/>
        <v>0</v>
      </c>
      <c r="M743" s="312">
        <f t="shared" si="155"/>
        <v>0</v>
      </c>
      <c r="Q743"/>
    </row>
    <row r="744" spans="1:17" s="296" customFormat="1" ht="17.55" hidden="1" customHeight="1">
      <c r="A744" s="308"/>
      <c r="C744" s="429" t="str">
        <f t="shared" si="153"/>
        <v>H</v>
      </c>
      <c r="D744" s="130" t="str">
        <f t="shared" si="152"/>
        <v>IL_R</v>
      </c>
      <c r="E744" s="129">
        <f t="shared" si="156"/>
        <v>0</v>
      </c>
      <c r="F744" s="311">
        <f t="shared" si="155"/>
        <v>0</v>
      </c>
      <c r="G744" s="311">
        <f t="shared" si="155"/>
        <v>0</v>
      </c>
      <c r="H744" s="311">
        <f t="shared" si="155"/>
        <v>0</v>
      </c>
      <c r="I744" s="311">
        <f t="shared" si="155"/>
        <v>0</v>
      </c>
      <c r="J744" s="311">
        <f t="shared" si="155"/>
        <v>0</v>
      </c>
      <c r="K744" s="311">
        <f t="shared" si="155"/>
        <v>0</v>
      </c>
      <c r="L744" s="311">
        <f t="shared" si="155"/>
        <v>0</v>
      </c>
      <c r="M744" s="312">
        <f t="shared" si="155"/>
        <v>0</v>
      </c>
      <c r="Q744"/>
    </row>
    <row r="745" spans="1:17" s="296" customFormat="1" ht="17.55" hidden="1" customHeight="1">
      <c r="A745" s="308"/>
      <c r="C745" s="429" t="str">
        <f t="shared" si="153"/>
        <v>H</v>
      </c>
      <c r="D745" s="130" t="str">
        <f t="shared" si="152"/>
        <v>IL_R</v>
      </c>
      <c r="E745" s="129">
        <f t="shared" si="156"/>
        <v>0</v>
      </c>
      <c r="F745" s="311">
        <f t="shared" si="155"/>
        <v>0</v>
      </c>
      <c r="G745" s="311">
        <f t="shared" si="155"/>
        <v>0</v>
      </c>
      <c r="H745" s="311">
        <f t="shared" si="155"/>
        <v>0</v>
      </c>
      <c r="I745" s="311">
        <f t="shared" si="155"/>
        <v>0</v>
      </c>
      <c r="J745" s="311">
        <f t="shared" si="155"/>
        <v>0</v>
      </c>
      <c r="K745" s="311">
        <f t="shared" si="155"/>
        <v>0</v>
      </c>
      <c r="L745" s="311">
        <f t="shared" si="155"/>
        <v>0</v>
      </c>
      <c r="M745" s="312">
        <f t="shared" si="155"/>
        <v>0</v>
      </c>
      <c r="Q745"/>
    </row>
    <row r="746" spans="1:17" s="296" customFormat="1" ht="17.55" hidden="1" customHeight="1">
      <c r="A746" s="308"/>
      <c r="C746" s="429" t="str">
        <f t="shared" si="153"/>
        <v>H</v>
      </c>
      <c r="D746" s="130" t="str">
        <f t="shared" si="152"/>
        <v>IL_R</v>
      </c>
      <c r="E746" s="129">
        <f t="shared" si="156"/>
        <v>0</v>
      </c>
      <c r="F746" s="311">
        <f t="shared" ref="F746:M755" si="157">SUMIFS(Share, Y, F$15, Config, $E$4, P, $E$8, LType, $D746, MSup, $E746)</f>
        <v>0</v>
      </c>
      <c r="G746" s="311">
        <f t="shared" si="157"/>
        <v>0</v>
      </c>
      <c r="H746" s="311">
        <f t="shared" si="157"/>
        <v>0</v>
      </c>
      <c r="I746" s="311">
        <f t="shared" si="157"/>
        <v>0</v>
      </c>
      <c r="J746" s="311">
        <f t="shared" si="157"/>
        <v>0</v>
      </c>
      <c r="K746" s="311">
        <f t="shared" si="157"/>
        <v>0</v>
      </c>
      <c r="L746" s="311">
        <f t="shared" si="157"/>
        <v>0</v>
      </c>
      <c r="M746" s="312">
        <f t="shared" si="157"/>
        <v>0</v>
      </c>
      <c r="Q746"/>
    </row>
    <row r="747" spans="1:17" s="296" customFormat="1" ht="17.55" hidden="1" customHeight="1">
      <c r="A747" s="308"/>
      <c r="C747" s="429" t="str">
        <f t="shared" si="153"/>
        <v>H</v>
      </c>
      <c r="D747" s="130" t="str">
        <f t="shared" si="152"/>
        <v>IL_R</v>
      </c>
      <c r="E747" s="129">
        <f t="shared" si="156"/>
        <v>0</v>
      </c>
      <c r="F747" s="311">
        <f t="shared" si="157"/>
        <v>0</v>
      </c>
      <c r="G747" s="311">
        <f t="shared" si="157"/>
        <v>0</v>
      </c>
      <c r="H747" s="311">
        <f t="shared" si="157"/>
        <v>0</v>
      </c>
      <c r="I747" s="311">
        <f t="shared" si="157"/>
        <v>0</v>
      </c>
      <c r="J747" s="311">
        <f t="shared" si="157"/>
        <v>0</v>
      </c>
      <c r="K747" s="311">
        <f t="shared" si="157"/>
        <v>0</v>
      </c>
      <c r="L747" s="311">
        <f t="shared" si="157"/>
        <v>0</v>
      </c>
      <c r="M747" s="312">
        <f t="shared" si="157"/>
        <v>0</v>
      </c>
      <c r="Q747"/>
    </row>
    <row r="748" spans="1:17" s="296" customFormat="1" ht="17.55" hidden="1" customHeight="1">
      <c r="A748" s="308"/>
      <c r="C748" s="429" t="str">
        <f t="shared" si="153"/>
        <v>H</v>
      </c>
      <c r="D748" s="130" t="str">
        <f t="shared" si="152"/>
        <v>IL_R</v>
      </c>
      <c r="E748" s="129">
        <f t="shared" si="156"/>
        <v>0</v>
      </c>
      <c r="F748" s="311">
        <f t="shared" si="157"/>
        <v>0</v>
      </c>
      <c r="G748" s="311">
        <f t="shared" si="157"/>
        <v>0</v>
      </c>
      <c r="H748" s="311">
        <f t="shared" si="157"/>
        <v>0</v>
      </c>
      <c r="I748" s="311">
        <f t="shared" si="157"/>
        <v>0</v>
      </c>
      <c r="J748" s="311">
        <f t="shared" si="157"/>
        <v>0</v>
      </c>
      <c r="K748" s="311">
        <f t="shared" si="157"/>
        <v>0</v>
      </c>
      <c r="L748" s="311">
        <f t="shared" si="157"/>
        <v>0</v>
      </c>
      <c r="M748" s="312">
        <f t="shared" si="157"/>
        <v>0</v>
      </c>
      <c r="Q748"/>
    </row>
    <row r="749" spans="1:17" s="296" customFormat="1" ht="17.55" hidden="1" customHeight="1">
      <c r="A749" s="308"/>
      <c r="C749" s="429" t="str">
        <f t="shared" si="153"/>
        <v>H</v>
      </c>
      <c r="D749" s="130" t="str">
        <f t="shared" si="152"/>
        <v>IL_R</v>
      </c>
      <c r="E749" s="129">
        <f t="shared" si="156"/>
        <v>0</v>
      </c>
      <c r="F749" s="311">
        <f t="shared" si="157"/>
        <v>0</v>
      </c>
      <c r="G749" s="311">
        <f t="shared" si="157"/>
        <v>0</v>
      </c>
      <c r="H749" s="311">
        <f t="shared" si="157"/>
        <v>0</v>
      </c>
      <c r="I749" s="311">
        <f t="shared" si="157"/>
        <v>0</v>
      </c>
      <c r="J749" s="311">
        <f t="shared" si="157"/>
        <v>0</v>
      </c>
      <c r="K749" s="311">
        <f t="shared" si="157"/>
        <v>0</v>
      </c>
      <c r="L749" s="311">
        <f t="shared" si="157"/>
        <v>0</v>
      </c>
      <c r="M749" s="312">
        <f t="shared" si="157"/>
        <v>0</v>
      </c>
      <c r="Q749"/>
    </row>
    <row r="750" spans="1:17" ht="17.55" hidden="1" customHeight="1">
      <c r="A750" s="240"/>
      <c r="B750" s="240"/>
      <c r="C750" s="429" t="str">
        <f t="shared" si="153"/>
        <v>H</v>
      </c>
      <c r="D750" s="130" t="str">
        <f>$D739</f>
        <v>IL_R</v>
      </c>
      <c r="E750" s="129" t="str">
        <f>E190</f>
        <v>Unknown</v>
      </c>
      <c r="F750" s="311">
        <f t="shared" si="157"/>
        <v>0</v>
      </c>
      <c r="G750" s="311">
        <f t="shared" si="157"/>
        <v>0</v>
      </c>
      <c r="H750" s="311">
        <f t="shared" si="157"/>
        <v>0</v>
      </c>
      <c r="I750" s="311">
        <f t="shared" si="157"/>
        <v>0</v>
      </c>
      <c r="J750" s="311">
        <f t="shared" si="157"/>
        <v>0</v>
      </c>
      <c r="K750" s="311">
        <f t="shared" si="157"/>
        <v>0</v>
      </c>
      <c r="L750" s="311">
        <f t="shared" si="157"/>
        <v>0</v>
      </c>
      <c r="M750" s="312">
        <f t="shared" si="157"/>
        <v>0</v>
      </c>
      <c r="Q750"/>
    </row>
    <row r="751" spans="1:17" ht="17.55" hidden="1" customHeight="1">
      <c r="A751" s="240"/>
      <c r="B751" s="240"/>
      <c r="C751" s="429" t="str">
        <f t="shared" si="153"/>
        <v>H</v>
      </c>
      <c r="D751" s="130" t="str">
        <f>Parameter!G83</f>
        <v>n/p_CGL</v>
      </c>
      <c r="E751" s="129" t="str">
        <f t="shared" ref="E751:E774" si="158">E156</f>
        <v>Aglaia Tech</v>
      </c>
      <c r="F751" s="311">
        <f t="shared" si="157"/>
        <v>0</v>
      </c>
      <c r="G751" s="311">
        <f t="shared" si="157"/>
        <v>0</v>
      </c>
      <c r="H751" s="311">
        <f t="shared" si="157"/>
        <v>0</v>
      </c>
      <c r="I751" s="311">
        <f t="shared" si="157"/>
        <v>0</v>
      </c>
      <c r="J751" s="311">
        <f t="shared" si="157"/>
        <v>0</v>
      </c>
      <c r="K751" s="311">
        <f t="shared" si="157"/>
        <v>0</v>
      </c>
      <c r="L751" s="311">
        <f t="shared" si="157"/>
        <v>0</v>
      </c>
      <c r="M751" s="312">
        <f t="shared" si="157"/>
        <v>0</v>
      </c>
      <c r="Q751"/>
    </row>
    <row r="752" spans="1:17" ht="17.55" hidden="1" customHeight="1">
      <c r="A752" s="240"/>
      <c r="B752" s="240"/>
      <c r="C752" s="429" t="str">
        <f t="shared" si="153"/>
        <v>H</v>
      </c>
      <c r="D752" s="130" t="str">
        <f t="shared" ref="D752:D784" si="159">$D751</f>
        <v>n/p_CGL</v>
      </c>
      <c r="E752" s="129" t="str">
        <f t="shared" si="158"/>
        <v>Bayer</v>
      </c>
      <c r="F752" s="311">
        <f t="shared" si="157"/>
        <v>0</v>
      </c>
      <c r="G752" s="311">
        <f t="shared" si="157"/>
        <v>0</v>
      </c>
      <c r="H752" s="311">
        <f t="shared" si="157"/>
        <v>0</v>
      </c>
      <c r="I752" s="311">
        <f t="shared" si="157"/>
        <v>0</v>
      </c>
      <c r="J752" s="311">
        <f t="shared" si="157"/>
        <v>0</v>
      </c>
      <c r="K752" s="311">
        <f t="shared" si="157"/>
        <v>0</v>
      </c>
      <c r="L752" s="311">
        <f t="shared" si="157"/>
        <v>0</v>
      </c>
      <c r="M752" s="312">
        <f t="shared" si="157"/>
        <v>0</v>
      </c>
      <c r="Q752"/>
    </row>
    <row r="753" spans="1:17" ht="17.55" hidden="1" customHeight="1">
      <c r="A753" s="240"/>
      <c r="B753" s="240"/>
      <c r="C753" s="429" t="str">
        <f t="shared" si="153"/>
        <v>H</v>
      </c>
      <c r="D753" s="130" t="str">
        <f t="shared" si="159"/>
        <v>n/p_CGL</v>
      </c>
      <c r="E753" s="129" t="str">
        <f t="shared" si="158"/>
        <v>Comet</v>
      </c>
      <c r="F753" s="311">
        <f t="shared" si="157"/>
        <v>0</v>
      </c>
      <c r="G753" s="311">
        <f t="shared" si="157"/>
        <v>0</v>
      </c>
      <c r="H753" s="311">
        <f t="shared" si="157"/>
        <v>0</v>
      </c>
      <c r="I753" s="311">
        <f t="shared" si="157"/>
        <v>0</v>
      </c>
      <c r="J753" s="311">
        <f t="shared" si="157"/>
        <v>0</v>
      </c>
      <c r="K753" s="311">
        <f t="shared" si="157"/>
        <v>0</v>
      </c>
      <c r="L753" s="311">
        <f t="shared" si="157"/>
        <v>0</v>
      </c>
      <c r="M753" s="312">
        <f t="shared" si="157"/>
        <v>0</v>
      </c>
      <c r="Q753"/>
    </row>
    <row r="754" spans="1:17" ht="17.55" hidden="1" customHeight="1">
      <c r="A754" s="240"/>
      <c r="B754" s="240"/>
      <c r="C754" s="429" t="str">
        <f t="shared" si="153"/>
        <v>H</v>
      </c>
      <c r="D754" s="130" t="str">
        <f t="shared" si="159"/>
        <v>n/p_CGL</v>
      </c>
      <c r="E754" s="129" t="str">
        <f t="shared" si="158"/>
        <v>Dongjin Semichem</v>
      </c>
      <c r="F754" s="311">
        <f t="shared" si="157"/>
        <v>0</v>
      </c>
      <c r="G754" s="311">
        <f t="shared" si="157"/>
        <v>0</v>
      </c>
      <c r="H754" s="311">
        <f t="shared" si="157"/>
        <v>0</v>
      </c>
      <c r="I754" s="311">
        <f t="shared" si="157"/>
        <v>0</v>
      </c>
      <c r="J754" s="311">
        <f t="shared" si="157"/>
        <v>0</v>
      </c>
      <c r="K754" s="311">
        <f t="shared" si="157"/>
        <v>0</v>
      </c>
      <c r="L754" s="311">
        <f t="shared" si="157"/>
        <v>0</v>
      </c>
      <c r="M754" s="312">
        <f t="shared" si="157"/>
        <v>0</v>
      </c>
      <c r="Q754"/>
    </row>
    <row r="755" spans="1:17" ht="17.55" hidden="1" customHeight="1">
      <c r="A755" s="240"/>
      <c r="B755" s="240"/>
      <c r="C755" s="429" t="str">
        <f t="shared" si="153"/>
        <v>H</v>
      </c>
      <c r="D755" s="130" t="str">
        <f t="shared" si="159"/>
        <v>n/p_CGL</v>
      </c>
      <c r="E755" s="129" t="str">
        <f t="shared" si="158"/>
        <v>Duksan Neolux</v>
      </c>
      <c r="F755" s="311">
        <f t="shared" si="157"/>
        <v>0</v>
      </c>
      <c r="G755" s="311">
        <f t="shared" si="157"/>
        <v>0</v>
      </c>
      <c r="H755" s="311">
        <f t="shared" si="157"/>
        <v>0</v>
      </c>
      <c r="I755" s="311">
        <f t="shared" si="157"/>
        <v>0</v>
      </c>
      <c r="J755" s="311">
        <f t="shared" si="157"/>
        <v>0</v>
      </c>
      <c r="K755" s="311">
        <f t="shared" si="157"/>
        <v>0</v>
      </c>
      <c r="L755" s="311">
        <f t="shared" si="157"/>
        <v>0</v>
      </c>
      <c r="M755" s="312">
        <f t="shared" si="157"/>
        <v>0</v>
      </c>
      <c r="Q755"/>
    </row>
    <row r="756" spans="1:17" ht="17.55" hidden="1" customHeight="1">
      <c r="A756" s="240"/>
      <c r="B756" s="240"/>
      <c r="C756" s="429" t="str">
        <f t="shared" si="153"/>
        <v>H</v>
      </c>
      <c r="D756" s="130" t="str">
        <f t="shared" si="159"/>
        <v>n/p_CGL</v>
      </c>
      <c r="E756" s="129" t="str">
        <f t="shared" si="158"/>
        <v>DuPont</v>
      </c>
      <c r="F756" s="311">
        <f t="shared" ref="F756:M765" si="160">SUMIFS(Share, Y, F$15, Config, $E$4, P, $E$8, LType, $D756, MSup, $E756)</f>
        <v>0</v>
      </c>
      <c r="G756" s="311">
        <f t="shared" si="160"/>
        <v>0</v>
      </c>
      <c r="H756" s="311">
        <f t="shared" si="160"/>
        <v>0</v>
      </c>
      <c r="I756" s="311">
        <f t="shared" si="160"/>
        <v>0</v>
      </c>
      <c r="J756" s="311">
        <f t="shared" si="160"/>
        <v>0</v>
      </c>
      <c r="K756" s="311">
        <f t="shared" si="160"/>
        <v>0</v>
      </c>
      <c r="L756" s="311">
        <f t="shared" si="160"/>
        <v>0</v>
      </c>
      <c r="M756" s="312">
        <f t="shared" si="160"/>
        <v>0</v>
      </c>
      <c r="Q756"/>
    </row>
    <row r="757" spans="1:17" ht="17.55" hidden="1" customHeight="1">
      <c r="A757" s="240"/>
      <c r="B757" s="240"/>
      <c r="C757" s="429" t="str">
        <f t="shared" si="153"/>
        <v>H</v>
      </c>
      <c r="D757" s="130" t="str">
        <f t="shared" si="159"/>
        <v>n/p_CGL</v>
      </c>
      <c r="E757" s="129" t="str">
        <f t="shared" si="158"/>
        <v>EMT</v>
      </c>
      <c r="F757" s="311">
        <f t="shared" si="160"/>
        <v>0</v>
      </c>
      <c r="G757" s="311">
        <f t="shared" si="160"/>
        <v>0</v>
      </c>
      <c r="H757" s="311">
        <f t="shared" si="160"/>
        <v>0</v>
      </c>
      <c r="I757" s="311">
        <f t="shared" si="160"/>
        <v>0</v>
      </c>
      <c r="J757" s="311">
        <f t="shared" si="160"/>
        <v>0</v>
      </c>
      <c r="K757" s="311">
        <f t="shared" si="160"/>
        <v>0</v>
      </c>
      <c r="L757" s="311">
        <f t="shared" si="160"/>
        <v>0</v>
      </c>
      <c r="M757" s="312">
        <f t="shared" si="160"/>
        <v>0</v>
      </c>
      <c r="Q757"/>
    </row>
    <row r="758" spans="1:17" ht="17.55" hidden="1" customHeight="1">
      <c r="A758" s="240"/>
      <c r="B758" s="240"/>
      <c r="C758" s="429" t="str">
        <f t="shared" si="153"/>
        <v>H</v>
      </c>
      <c r="D758" s="130" t="str">
        <f t="shared" si="159"/>
        <v>n/p_CGL</v>
      </c>
      <c r="E758" s="129" t="str">
        <f t="shared" si="158"/>
        <v>Hodogaya</v>
      </c>
      <c r="F758" s="311">
        <f t="shared" si="160"/>
        <v>0</v>
      </c>
      <c r="G758" s="311">
        <f t="shared" si="160"/>
        <v>0</v>
      </c>
      <c r="H758" s="311">
        <f t="shared" si="160"/>
        <v>0</v>
      </c>
      <c r="I758" s="311">
        <f t="shared" si="160"/>
        <v>0</v>
      </c>
      <c r="J758" s="311">
        <f t="shared" si="160"/>
        <v>0</v>
      </c>
      <c r="K758" s="311">
        <f t="shared" si="160"/>
        <v>0</v>
      </c>
      <c r="L758" s="311">
        <f t="shared" si="160"/>
        <v>0</v>
      </c>
      <c r="M758" s="312">
        <f t="shared" si="160"/>
        <v>0</v>
      </c>
      <c r="Q758"/>
    </row>
    <row r="759" spans="1:17" ht="17.55" hidden="1" customHeight="1">
      <c r="A759" s="240"/>
      <c r="B759" s="240"/>
      <c r="C759" s="429" t="str">
        <f t="shared" si="153"/>
        <v>H</v>
      </c>
      <c r="D759" s="130" t="str">
        <f t="shared" si="159"/>
        <v>n/p_CGL</v>
      </c>
      <c r="E759" s="129" t="str">
        <f t="shared" si="158"/>
        <v>Hyperion</v>
      </c>
      <c r="F759" s="311">
        <f t="shared" si="160"/>
        <v>0</v>
      </c>
      <c r="G759" s="311">
        <f t="shared" si="160"/>
        <v>0</v>
      </c>
      <c r="H759" s="311">
        <f t="shared" si="160"/>
        <v>0</v>
      </c>
      <c r="I759" s="311">
        <f t="shared" si="160"/>
        <v>0</v>
      </c>
      <c r="J759" s="311">
        <f t="shared" si="160"/>
        <v>0</v>
      </c>
      <c r="K759" s="311">
        <f t="shared" si="160"/>
        <v>0</v>
      </c>
      <c r="L759" s="311">
        <f t="shared" si="160"/>
        <v>0</v>
      </c>
      <c r="M759" s="312">
        <f t="shared" si="160"/>
        <v>0</v>
      </c>
      <c r="Q759"/>
    </row>
    <row r="760" spans="1:17" ht="17.55" hidden="1" customHeight="1">
      <c r="A760" s="240"/>
      <c r="B760" s="240"/>
      <c r="C760" s="429" t="str">
        <f t="shared" si="153"/>
        <v>H</v>
      </c>
      <c r="D760" s="130" t="str">
        <f t="shared" si="159"/>
        <v>n/p_CGL</v>
      </c>
      <c r="E760" s="129" t="str">
        <f t="shared" si="158"/>
        <v>Idemitsu Kosan</v>
      </c>
      <c r="F760" s="311">
        <f t="shared" si="160"/>
        <v>0</v>
      </c>
      <c r="G760" s="311">
        <f t="shared" si="160"/>
        <v>0</v>
      </c>
      <c r="H760" s="311">
        <f t="shared" si="160"/>
        <v>0</v>
      </c>
      <c r="I760" s="311">
        <f t="shared" si="160"/>
        <v>0</v>
      </c>
      <c r="J760" s="311">
        <f t="shared" si="160"/>
        <v>0</v>
      </c>
      <c r="K760" s="311">
        <f t="shared" si="160"/>
        <v>0</v>
      </c>
      <c r="L760" s="311">
        <f t="shared" si="160"/>
        <v>0</v>
      </c>
      <c r="M760" s="312">
        <f t="shared" si="160"/>
        <v>0</v>
      </c>
      <c r="Q760"/>
    </row>
    <row r="761" spans="1:17" ht="17.55" hidden="1" customHeight="1">
      <c r="A761" s="240"/>
      <c r="B761" s="240"/>
      <c r="C761" s="429" t="str">
        <f t="shared" si="153"/>
        <v>H</v>
      </c>
      <c r="D761" s="130" t="str">
        <f t="shared" si="159"/>
        <v>n/p_CGL</v>
      </c>
      <c r="E761" s="129" t="str">
        <f t="shared" si="158"/>
        <v>Jilin OLED</v>
      </c>
      <c r="F761" s="311">
        <f t="shared" si="160"/>
        <v>0</v>
      </c>
      <c r="G761" s="311">
        <f t="shared" si="160"/>
        <v>0</v>
      </c>
      <c r="H761" s="311">
        <f t="shared" si="160"/>
        <v>0</v>
      </c>
      <c r="I761" s="311">
        <f t="shared" si="160"/>
        <v>0</v>
      </c>
      <c r="J761" s="311">
        <f t="shared" si="160"/>
        <v>0</v>
      </c>
      <c r="K761" s="311">
        <f t="shared" si="160"/>
        <v>0</v>
      </c>
      <c r="L761" s="311">
        <f t="shared" si="160"/>
        <v>0</v>
      </c>
      <c r="M761" s="312">
        <f t="shared" si="160"/>
        <v>0</v>
      </c>
      <c r="Q761"/>
    </row>
    <row r="762" spans="1:17" ht="17.55" hidden="1" customHeight="1">
      <c r="A762" s="240"/>
      <c r="B762" s="240"/>
      <c r="C762" s="429" t="str">
        <f t="shared" si="153"/>
        <v>H</v>
      </c>
      <c r="D762" s="130" t="str">
        <f t="shared" si="159"/>
        <v>n/p_CGL</v>
      </c>
      <c r="E762" s="129" t="str">
        <f t="shared" si="158"/>
        <v>Jinwoong</v>
      </c>
      <c r="F762" s="311">
        <f t="shared" si="160"/>
        <v>0</v>
      </c>
      <c r="G762" s="311">
        <f t="shared" si="160"/>
        <v>0</v>
      </c>
      <c r="H762" s="311">
        <f t="shared" si="160"/>
        <v>0</v>
      </c>
      <c r="I762" s="311">
        <f t="shared" si="160"/>
        <v>0</v>
      </c>
      <c r="J762" s="311">
        <f t="shared" si="160"/>
        <v>0</v>
      </c>
      <c r="K762" s="311">
        <f t="shared" si="160"/>
        <v>0</v>
      </c>
      <c r="L762" s="311">
        <f t="shared" si="160"/>
        <v>0</v>
      </c>
      <c r="M762" s="312">
        <f t="shared" si="160"/>
        <v>0</v>
      </c>
      <c r="Q762"/>
    </row>
    <row r="763" spans="1:17" ht="17.55" hidden="1" customHeight="1">
      <c r="A763" s="240"/>
      <c r="B763" s="240"/>
      <c r="C763" s="429" t="str">
        <f t="shared" si="153"/>
        <v>H</v>
      </c>
      <c r="D763" s="130" t="str">
        <f t="shared" si="159"/>
        <v>n/p_CGL</v>
      </c>
      <c r="E763" s="129" t="str">
        <f t="shared" si="158"/>
        <v>LG Chem</v>
      </c>
      <c r="F763" s="311">
        <f t="shared" si="160"/>
        <v>0</v>
      </c>
      <c r="G763" s="311">
        <f t="shared" si="160"/>
        <v>0</v>
      </c>
      <c r="H763" s="311">
        <f t="shared" si="160"/>
        <v>0</v>
      </c>
      <c r="I763" s="311">
        <f t="shared" si="160"/>
        <v>0</v>
      </c>
      <c r="J763" s="311">
        <f t="shared" si="160"/>
        <v>0</v>
      </c>
      <c r="K763" s="311">
        <f t="shared" si="160"/>
        <v>0</v>
      </c>
      <c r="L763" s="311">
        <f t="shared" si="160"/>
        <v>0</v>
      </c>
      <c r="M763" s="312">
        <f t="shared" si="160"/>
        <v>0</v>
      </c>
      <c r="Q763"/>
    </row>
    <row r="764" spans="1:17" ht="17.55" hidden="1" customHeight="1">
      <c r="A764" s="240"/>
      <c r="B764" s="240"/>
      <c r="C764" s="429" t="str">
        <f t="shared" si="153"/>
        <v>H</v>
      </c>
      <c r="D764" s="130" t="str">
        <f t="shared" si="159"/>
        <v>n/p_CGL</v>
      </c>
      <c r="E764" s="129" t="str">
        <f t="shared" si="158"/>
        <v>LT Materials</v>
      </c>
      <c r="F764" s="311">
        <f t="shared" si="160"/>
        <v>0</v>
      </c>
      <c r="G764" s="311">
        <f t="shared" si="160"/>
        <v>0</v>
      </c>
      <c r="H764" s="311">
        <f t="shared" si="160"/>
        <v>0</v>
      </c>
      <c r="I764" s="311">
        <f t="shared" si="160"/>
        <v>0</v>
      </c>
      <c r="J764" s="311">
        <f t="shared" si="160"/>
        <v>0</v>
      </c>
      <c r="K764" s="311">
        <f t="shared" si="160"/>
        <v>0</v>
      </c>
      <c r="L764" s="311">
        <f t="shared" si="160"/>
        <v>0</v>
      </c>
      <c r="M764" s="312">
        <f t="shared" si="160"/>
        <v>0</v>
      </c>
      <c r="Q764"/>
    </row>
    <row r="765" spans="1:17" ht="17.55" hidden="1" customHeight="1">
      <c r="A765" s="240"/>
      <c r="B765" s="240"/>
      <c r="C765" s="429" t="str">
        <f t="shared" si="153"/>
        <v>H</v>
      </c>
      <c r="D765" s="130" t="str">
        <f t="shared" si="159"/>
        <v>n/p_CGL</v>
      </c>
      <c r="E765" s="129" t="str">
        <f t="shared" si="158"/>
        <v>LT Metal</v>
      </c>
      <c r="F765" s="311">
        <f t="shared" si="160"/>
        <v>0</v>
      </c>
      <c r="G765" s="311">
        <f t="shared" si="160"/>
        <v>0</v>
      </c>
      <c r="H765" s="311">
        <f t="shared" si="160"/>
        <v>0</v>
      </c>
      <c r="I765" s="311">
        <f t="shared" si="160"/>
        <v>0</v>
      </c>
      <c r="J765" s="311">
        <f t="shared" si="160"/>
        <v>0</v>
      </c>
      <c r="K765" s="311">
        <f t="shared" si="160"/>
        <v>0</v>
      </c>
      <c r="L765" s="311">
        <f t="shared" si="160"/>
        <v>0</v>
      </c>
      <c r="M765" s="312">
        <f t="shared" si="160"/>
        <v>0</v>
      </c>
      <c r="Q765"/>
    </row>
    <row r="766" spans="1:17" ht="17.55" hidden="1" customHeight="1">
      <c r="A766" s="240"/>
      <c r="B766" s="240"/>
      <c r="C766" s="429" t="str">
        <f t="shared" si="153"/>
        <v>H</v>
      </c>
      <c r="D766" s="130" t="str">
        <f t="shared" si="159"/>
        <v>n/p_CGL</v>
      </c>
      <c r="E766" s="129" t="str">
        <f t="shared" si="158"/>
        <v>LTOM</v>
      </c>
      <c r="F766" s="311">
        <f t="shared" ref="F766:M775" si="161">SUMIFS(Share, Y, F$15, Config, $E$4, P, $E$8, LType, $D766, MSup, $E766)</f>
        <v>0</v>
      </c>
      <c r="G766" s="311">
        <f t="shared" si="161"/>
        <v>0</v>
      </c>
      <c r="H766" s="311">
        <f t="shared" si="161"/>
        <v>0</v>
      </c>
      <c r="I766" s="311">
        <f t="shared" si="161"/>
        <v>0</v>
      </c>
      <c r="J766" s="311">
        <f t="shared" si="161"/>
        <v>0</v>
      </c>
      <c r="K766" s="311">
        <f t="shared" si="161"/>
        <v>0</v>
      </c>
      <c r="L766" s="311">
        <f t="shared" si="161"/>
        <v>0</v>
      </c>
      <c r="M766" s="312">
        <f t="shared" si="161"/>
        <v>0</v>
      </c>
      <c r="Q766"/>
    </row>
    <row r="767" spans="1:17" ht="17.55" hidden="1" customHeight="1">
      <c r="A767" s="240"/>
      <c r="B767" s="240"/>
      <c r="C767" s="429" t="str">
        <f t="shared" si="153"/>
        <v>H</v>
      </c>
      <c r="D767" s="130" t="str">
        <f t="shared" si="159"/>
        <v>n/p_CGL</v>
      </c>
      <c r="E767" s="129" t="str">
        <f t="shared" si="158"/>
        <v>Lumilan</v>
      </c>
      <c r="F767" s="311">
        <f t="shared" si="161"/>
        <v>0</v>
      </c>
      <c r="G767" s="311">
        <f t="shared" si="161"/>
        <v>0</v>
      </c>
      <c r="H767" s="311">
        <f t="shared" si="161"/>
        <v>0</v>
      </c>
      <c r="I767" s="311">
        <f t="shared" si="161"/>
        <v>0</v>
      </c>
      <c r="J767" s="311">
        <f t="shared" si="161"/>
        <v>0</v>
      </c>
      <c r="K767" s="311">
        <f t="shared" si="161"/>
        <v>0</v>
      </c>
      <c r="L767" s="311">
        <f t="shared" si="161"/>
        <v>0</v>
      </c>
      <c r="M767" s="312">
        <f t="shared" si="161"/>
        <v>0</v>
      </c>
      <c r="Q767"/>
    </row>
    <row r="768" spans="1:17" ht="17.55" hidden="1" customHeight="1">
      <c r="A768" s="240"/>
      <c r="B768" s="240"/>
      <c r="C768" s="429" t="str">
        <f t="shared" si="153"/>
        <v>H</v>
      </c>
      <c r="D768" s="130" t="str">
        <f t="shared" si="159"/>
        <v>n/p_CGL</v>
      </c>
      <c r="E768" s="129" t="str">
        <f t="shared" si="158"/>
        <v>Materion</v>
      </c>
      <c r="F768" s="311">
        <f t="shared" si="161"/>
        <v>0</v>
      </c>
      <c r="G768" s="311">
        <f t="shared" si="161"/>
        <v>0</v>
      </c>
      <c r="H768" s="311">
        <f t="shared" si="161"/>
        <v>0</v>
      </c>
      <c r="I768" s="311">
        <f t="shared" si="161"/>
        <v>0</v>
      </c>
      <c r="J768" s="311">
        <f t="shared" si="161"/>
        <v>0</v>
      </c>
      <c r="K768" s="311">
        <f t="shared" si="161"/>
        <v>0</v>
      </c>
      <c r="L768" s="311">
        <f t="shared" si="161"/>
        <v>0</v>
      </c>
      <c r="M768" s="312">
        <f t="shared" si="161"/>
        <v>0</v>
      </c>
      <c r="Q768"/>
    </row>
    <row r="769" spans="1:17" ht="17.55" hidden="1" customHeight="1">
      <c r="A769" s="240"/>
      <c r="B769" s="240"/>
      <c r="C769" s="429" t="str">
        <f t="shared" si="153"/>
        <v>H</v>
      </c>
      <c r="D769" s="130" t="str">
        <f t="shared" si="159"/>
        <v>n/p_CGL</v>
      </c>
      <c r="E769" s="129" t="str">
        <f t="shared" si="158"/>
        <v>Merck</v>
      </c>
      <c r="F769" s="311">
        <f t="shared" si="161"/>
        <v>0</v>
      </c>
      <c r="G769" s="311">
        <f t="shared" si="161"/>
        <v>0</v>
      </c>
      <c r="H769" s="311">
        <f t="shared" si="161"/>
        <v>0</v>
      </c>
      <c r="I769" s="311">
        <f t="shared" si="161"/>
        <v>0</v>
      </c>
      <c r="J769" s="311">
        <f t="shared" si="161"/>
        <v>0</v>
      </c>
      <c r="K769" s="311">
        <f t="shared" si="161"/>
        <v>0</v>
      </c>
      <c r="L769" s="311">
        <f t="shared" si="161"/>
        <v>0</v>
      </c>
      <c r="M769" s="312">
        <f t="shared" si="161"/>
        <v>0</v>
      </c>
      <c r="Q769"/>
    </row>
    <row r="770" spans="1:17" ht="17.55" hidden="1" customHeight="1">
      <c r="A770" s="240"/>
      <c r="B770" s="240"/>
      <c r="C770" s="429" t="str">
        <f t="shared" si="153"/>
        <v>H</v>
      </c>
      <c r="D770" s="130" t="str">
        <f t="shared" si="159"/>
        <v>n/p_CGL</v>
      </c>
      <c r="E770" s="129" t="str">
        <f t="shared" si="158"/>
        <v>Nisso</v>
      </c>
      <c r="F770" s="311">
        <f t="shared" si="161"/>
        <v>0</v>
      </c>
      <c r="G770" s="311">
        <f t="shared" si="161"/>
        <v>0</v>
      </c>
      <c r="H770" s="311">
        <f t="shared" si="161"/>
        <v>0</v>
      </c>
      <c r="I770" s="311">
        <f t="shared" si="161"/>
        <v>0</v>
      </c>
      <c r="J770" s="311">
        <f t="shared" si="161"/>
        <v>0</v>
      </c>
      <c r="K770" s="311">
        <f t="shared" si="161"/>
        <v>0</v>
      </c>
      <c r="L770" s="311">
        <f t="shared" si="161"/>
        <v>0</v>
      </c>
      <c r="M770" s="312">
        <f t="shared" si="161"/>
        <v>0</v>
      </c>
      <c r="Q770"/>
    </row>
    <row r="771" spans="1:17" ht="17.55" hidden="1" customHeight="1">
      <c r="A771" s="240"/>
      <c r="B771" s="240"/>
      <c r="C771" s="429" t="str">
        <f t="shared" si="153"/>
        <v>H</v>
      </c>
      <c r="D771" s="130" t="str">
        <f t="shared" si="159"/>
        <v>n/p_CGL</v>
      </c>
      <c r="E771" s="129" t="str">
        <f t="shared" si="158"/>
        <v>Novaled</v>
      </c>
      <c r="F771" s="311">
        <f t="shared" si="161"/>
        <v>0</v>
      </c>
      <c r="G771" s="311">
        <f t="shared" si="161"/>
        <v>0</v>
      </c>
      <c r="H771" s="311">
        <f t="shared" si="161"/>
        <v>0</v>
      </c>
      <c r="I771" s="311">
        <f t="shared" si="161"/>
        <v>0</v>
      </c>
      <c r="J771" s="311">
        <f t="shared" si="161"/>
        <v>0</v>
      </c>
      <c r="K771" s="311">
        <f t="shared" si="161"/>
        <v>0</v>
      </c>
      <c r="L771" s="311">
        <f t="shared" si="161"/>
        <v>0</v>
      </c>
      <c r="M771" s="312">
        <f t="shared" si="161"/>
        <v>0</v>
      </c>
      <c r="Q771"/>
    </row>
    <row r="772" spans="1:17" ht="17.55" hidden="1" customHeight="1">
      <c r="A772" s="240"/>
      <c r="B772" s="240"/>
      <c r="C772" s="429" t="str">
        <f t="shared" si="153"/>
        <v>H</v>
      </c>
      <c r="D772" s="130" t="str">
        <f t="shared" si="159"/>
        <v>n/p_CGL</v>
      </c>
      <c r="E772" s="129" t="str">
        <f t="shared" si="158"/>
        <v>NSCC</v>
      </c>
      <c r="F772" s="311">
        <f t="shared" si="161"/>
        <v>0</v>
      </c>
      <c r="G772" s="311">
        <f t="shared" si="161"/>
        <v>0</v>
      </c>
      <c r="H772" s="311">
        <f t="shared" si="161"/>
        <v>0</v>
      </c>
      <c r="I772" s="311">
        <f t="shared" si="161"/>
        <v>0</v>
      </c>
      <c r="J772" s="311">
        <f t="shared" si="161"/>
        <v>0</v>
      </c>
      <c r="K772" s="311">
        <f t="shared" si="161"/>
        <v>0</v>
      </c>
      <c r="L772" s="311">
        <f t="shared" si="161"/>
        <v>0</v>
      </c>
      <c r="M772" s="312">
        <f t="shared" si="161"/>
        <v>0</v>
      </c>
      <c r="Q772"/>
    </row>
    <row r="773" spans="1:17" ht="17.55" hidden="1" customHeight="1">
      <c r="A773" s="240"/>
      <c r="B773" s="240"/>
      <c r="C773" s="429" t="str">
        <f t="shared" si="153"/>
        <v>H</v>
      </c>
      <c r="D773" s="130" t="str">
        <f t="shared" si="159"/>
        <v>n/p_CGL</v>
      </c>
      <c r="E773" s="129" t="str">
        <f t="shared" si="158"/>
        <v>P&amp;H Tech</v>
      </c>
      <c r="F773" s="311">
        <f t="shared" si="161"/>
        <v>0</v>
      </c>
      <c r="G773" s="311">
        <f t="shared" si="161"/>
        <v>0</v>
      </c>
      <c r="H773" s="311">
        <f t="shared" si="161"/>
        <v>0</v>
      </c>
      <c r="I773" s="311">
        <f t="shared" si="161"/>
        <v>0</v>
      </c>
      <c r="J773" s="311">
        <f t="shared" si="161"/>
        <v>0</v>
      </c>
      <c r="K773" s="311">
        <f t="shared" si="161"/>
        <v>0</v>
      </c>
      <c r="L773" s="311">
        <f t="shared" si="161"/>
        <v>0</v>
      </c>
      <c r="M773" s="312">
        <f t="shared" si="161"/>
        <v>0</v>
      </c>
      <c r="Q773"/>
    </row>
    <row r="774" spans="1:17" ht="17.55" hidden="1" customHeight="1">
      <c r="A774" s="240"/>
      <c r="B774" s="240"/>
      <c r="C774" s="429" t="str">
        <f t="shared" si="153"/>
        <v>H</v>
      </c>
      <c r="D774" s="130" t="str">
        <f t="shared" si="159"/>
        <v>n/p_CGL</v>
      </c>
      <c r="E774" s="129" t="str">
        <f t="shared" si="158"/>
        <v>Samsung SDI</v>
      </c>
      <c r="F774" s="311">
        <f t="shared" si="161"/>
        <v>0</v>
      </c>
      <c r="G774" s="311">
        <f t="shared" si="161"/>
        <v>0</v>
      </c>
      <c r="H774" s="311">
        <f t="shared" si="161"/>
        <v>0</v>
      </c>
      <c r="I774" s="311">
        <f t="shared" si="161"/>
        <v>0</v>
      </c>
      <c r="J774" s="311">
        <f t="shared" si="161"/>
        <v>0</v>
      </c>
      <c r="K774" s="311">
        <f t="shared" si="161"/>
        <v>0</v>
      </c>
      <c r="L774" s="311">
        <f t="shared" si="161"/>
        <v>0</v>
      </c>
      <c r="M774" s="312">
        <f t="shared" si="161"/>
        <v>0</v>
      </c>
      <c r="Q774"/>
    </row>
    <row r="775" spans="1:17" s="296" customFormat="1" ht="17.55" hidden="1" customHeight="1">
      <c r="A775" s="308"/>
      <c r="C775" s="429" t="str">
        <f t="shared" si="153"/>
        <v>H</v>
      </c>
      <c r="D775" s="130" t="str">
        <f t="shared" si="159"/>
        <v>n/p_CGL</v>
      </c>
      <c r="E775" s="129" t="str">
        <f t="shared" ref="E775:E784" si="162">E705</f>
        <v>SFC</v>
      </c>
      <c r="F775" s="311">
        <f t="shared" si="161"/>
        <v>0</v>
      </c>
      <c r="G775" s="311">
        <f t="shared" si="161"/>
        <v>0</v>
      </c>
      <c r="H775" s="311">
        <f t="shared" si="161"/>
        <v>0</v>
      </c>
      <c r="I775" s="311">
        <f t="shared" si="161"/>
        <v>0</v>
      </c>
      <c r="J775" s="311">
        <f t="shared" si="161"/>
        <v>0</v>
      </c>
      <c r="K775" s="311">
        <f t="shared" si="161"/>
        <v>0</v>
      </c>
      <c r="L775" s="311">
        <f t="shared" si="161"/>
        <v>0</v>
      </c>
      <c r="M775" s="312">
        <f t="shared" si="161"/>
        <v>0</v>
      </c>
      <c r="Q775"/>
    </row>
    <row r="776" spans="1:17" s="296" customFormat="1" ht="17.55" hidden="1" customHeight="1">
      <c r="A776" s="308"/>
      <c r="C776" s="429" t="str">
        <f t="shared" si="153"/>
        <v>H</v>
      </c>
      <c r="D776" s="130" t="str">
        <f t="shared" si="159"/>
        <v>n/p_CGL</v>
      </c>
      <c r="E776" s="129" t="str">
        <f t="shared" si="162"/>
        <v>SK JNC</v>
      </c>
      <c r="F776" s="311">
        <f t="shared" ref="F776:M785" si="163">SUMIFS(Share, Y, F$15, Config, $E$4, P, $E$8, LType, $D776, MSup, $E776)</f>
        <v>0</v>
      </c>
      <c r="G776" s="311">
        <f t="shared" si="163"/>
        <v>0</v>
      </c>
      <c r="H776" s="311">
        <f t="shared" si="163"/>
        <v>0</v>
      </c>
      <c r="I776" s="311">
        <f t="shared" si="163"/>
        <v>0</v>
      </c>
      <c r="J776" s="311">
        <f t="shared" si="163"/>
        <v>0</v>
      </c>
      <c r="K776" s="311">
        <f t="shared" si="163"/>
        <v>0</v>
      </c>
      <c r="L776" s="311">
        <f t="shared" si="163"/>
        <v>0</v>
      </c>
      <c r="M776" s="312">
        <f t="shared" si="163"/>
        <v>0</v>
      </c>
      <c r="Q776"/>
    </row>
    <row r="777" spans="1:17" s="296" customFormat="1" ht="17.55" hidden="1" customHeight="1">
      <c r="A777" s="308"/>
      <c r="C777" s="429" t="str">
        <f t="shared" si="153"/>
        <v>H</v>
      </c>
      <c r="D777" s="130" t="str">
        <f t="shared" si="159"/>
        <v>n/p_CGL</v>
      </c>
      <c r="E777" s="129" t="str">
        <f t="shared" si="162"/>
        <v>Solus AM</v>
      </c>
      <c r="F777" s="311">
        <f t="shared" si="163"/>
        <v>0</v>
      </c>
      <c r="G777" s="311">
        <f t="shared" si="163"/>
        <v>0</v>
      </c>
      <c r="H777" s="311">
        <f t="shared" si="163"/>
        <v>0</v>
      </c>
      <c r="I777" s="311">
        <f t="shared" si="163"/>
        <v>0</v>
      </c>
      <c r="J777" s="311">
        <f t="shared" si="163"/>
        <v>0</v>
      </c>
      <c r="K777" s="311">
        <f t="shared" si="163"/>
        <v>0</v>
      </c>
      <c r="L777" s="311">
        <f t="shared" si="163"/>
        <v>0</v>
      </c>
      <c r="M777" s="312">
        <f t="shared" si="163"/>
        <v>0</v>
      </c>
      <c r="Q777"/>
    </row>
    <row r="778" spans="1:17" s="296" customFormat="1" ht="17.55" hidden="1" customHeight="1">
      <c r="A778" s="308"/>
      <c r="C778" s="429" t="str">
        <f t="shared" si="153"/>
        <v>H</v>
      </c>
      <c r="D778" s="130" t="str">
        <f t="shared" si="159"/>
        <v>n/p_CGL</v>
      </c>
      <c r="E778" s="129">
        <f t="shared" si="162"/>
        <v>0</v>
      </c>
      <c r="F778" s="311">
        <f t="shared" si="163"/>
        <v>0</v>
      </c>
      <c r="G778" s="311">
        <f t="shared" si="163"/>
        <v>0</v>
      </c>
      <c r="H778" s="311">
        <f t="shared" si="163"/>
        <v>0</v>
      </c>
      <c r="I778" s="311">
        <f t="shared" si="163"/>
        <v>0</v>
      </c>
      <c r="J778" s="311">
        <f t="shared" si="163"/>
        <v>0</v>
      </c>
      <c r="K778" s="311">
        <f t="shared" si="163"/>
        <v>0</v>
      </c>
      <c r="L778" s="311">
        <f t="shared" si="163"/>
        <v>0</v>
      </c>
      <c r="M778" s="312">
        <f t="shared" si="163"/>
        <v>0</v>
      </c>
      <c r="Q778"/>
    </row>
    <row r="779" spans="1:17" s="296" customFormat="1" ht="17.55" hidden="1" customHeight="1">
      <c r="A779" s="308"/>
      <c r="C779" s="429" t="str">
        <f t="shared" si="153"/>
        <v>H</v>
      </c>
      <c r="D779" s="130" t="str">
        <f t="shared" si="159"/>
        <v>n/p_CGL</v>
      </c>
      <c r="E779" s="129">
        <f t="shared" si="162"/>
        <v>0</v>
      </c>
      <c r="F779" s="311">
        <f t="shared" si="163"/>
        <v>0</v>
      </c>
      <c r="G779" s="311">
        <f t="shared" si="163"/>
        <v>0</v>
      </c>
      <c r="H779" s="311">
        <f t="shared" si="163"/>
        <v>0</v>
      </c>
      <c r="I779" s="311">
        <f t="shared" si="163"/>
        <v>0</v>
      </c>
      <c r="J779" s="311">
        <f t="shared" si="163"/>
        <v>0</v>
      </c>
      <c r="K779" s="311">
        <f t="shared" si="163"/>
        <v>0</v>
      </c>
      <c r="L779" s="311">
        <f t="shared" si="163"/>
        <v>0</v>
      </c>
      <c r="M779" s="312">
        <f t="shared" si="163"/>
        <v>0</v>
      </c>
      <c r="Q779"/>
    </row>
    <row r="780" spans="1:17" s="296" customFormat="1" ht="17.55" hidden="1" customHeight="1">
      <c r="A780" s="308"/>
      <c r="C780" s="429" t="str">
        <f t="shared" si="153"/>
        <v>H</v>
      </c>
      <c r="D780" s="130" t="str">
        <f t="shared" si="159"/>
        <v>n/p_CGL</v>
      </c>
      <c r="E780" s="129">
        <f t="shared" si="162"/>
        <v>0</v>
      </c>
      <c r="F780" s="311">
        <f t="shared" si="163"/>
        <v>0</v>
      </c>
      <c r="G780" s="311">
        <f t="shared" si="163"/>
        <v>0</v>
      </c>
      <c r="H780" s="311">
        <f t="shared" si="163"/>
        <v>0</v>
      </c>
      <c r="I780" s="311">
        <f t="shared" si="163"/>
        <v>0</v>
      </c>
      <c r="J780" s="311">
        <f t="shared" si="163"/>
        <v>0</v>
      </c>
      <c r="K780" s="311">
        <f t="shared" si="163"/>
        <v>0</v>
      </c>
      <c r="L780" s="311">
        <f t="shared" si="163"/>
        <v>0</v>
      </c>
      <c r="M780" s="312">
        <f t="shared" si="163"/>
        <v>0</v>
      </c>
      <c r="Q780"/>
    </row>
    <row r="781" spans="1:17" s="296" customFormat="1" ht="17.55" hidden="1" customHeight="1">
      <c r="A781" s="308"/>
      <c r="C781" s="429" t="str">
        <f t="shared" si="153"/>
        <v>H</v>
      </c>
      <c r="D781" s="130" t="str">
        <f t="shared" si="159"/>
        <v>n/p_CGL</v>
      </c>
      <c r="E781" s="129">
        <f t="shared" si="162"/>
        <v>0</v>
      </c>
      <c r="F781" s="311">
        <f t="shared" si="163"/>
        <v>0</v>
      </c>
      <c r="G781" s="311">
        <f t="shared" si="163"/>
        <v>0</v>
      </c>
      <c r="H781" s="311">
        <f t="shared" si="163"/>
        <v>0</v>
      </c>
      <c r="I781" s="311">
        <f t="shared" si="163"/>
        <v>0</v>
      </c>
      <c r="J781" s="311">
        <f t="shared" si="163"/>
        <v>0</v>
      </c>
      <c r="K781" s="311">
        <f t="shared" si="163"/>
        <v>0</v>
      </c>
      <c r="L781" s="311">
        <f t="shared" si="163"/>
        <v>0</v>
      </c>
      <c r="M781" s="312">
        <f t="shared" si="163"/>
        <v>0</v>
      </c>
      <c r="Q781"/>
    </row>
    <row r="782" spans="1:17" s="296" customFormat="1" ht="17.55" hidden="1" customHeight="1">
      <c r="A782" s="308"/>
      <c r="C782" s="429" t="str">
        <f t="shared" si="153"/>
        <v>H</v>
      </c>
      <c r="D782" s="130" t="str">
        <f t="shared" si="159"/>
        <v>n/p_CGL</v>
      </c>
      <c r="E782" s="129">
        <f t="shared" si="162"/>
        <v>0</v>
      </c>
      <c r="F782" s="311">
        <f t="shared" si="163"/>
        <v>0</v>
      </c>
      <c r="G782" s="311">
        <f t="shared" si="163"/>
        <v>0</v>
      </c>
      <c r="H782" s="311">
        <f t="shared" si="163"/>
        <v>0</v>
      </c>
      <c r="I782" s="311">
        <f t="shared" si="163"/>
        <v>0</v>
      </c>
      <c r="J782" s="311">
        <f t="shared" si="163"/>
        <v>0</v>
      </c>
      <c r="K782" s="311">
        <f t="shared" si="163"/>
        <v>0</v>
      </c>
      <c r="L782" s="311">
        <f t="shared" si="163"/>
        <v>0</v>
      </c>
      <c r="M782" s="312">
        <f t="shared" si="163"/>
        <v>0</v>
      </c>
      <c r="Q782"/>
    </row>
    <row r="783" spans="1:17" s="296" customFormat="1" ht="17.55" hidden="1" customHeight="1">
      <c r="A783" s="308"/>
      <c r="C783" s="429" t="str">
        <f t="shared" ref="C783:C846" si="164">IF(SUM(F783:J783)=0, "H", "")</f>
        <v>H</v>
      </c>
      <c r="D783" s="130" t="str">
        <f t="shared" si="159"/>
        <v>n/p_CGL</v>
      </c>
      <c r="E783" s="129">
        <f t="shared" si="162"/>
        <v>0</v>
      </c>
      <c r="F783" s="311">
        <f t="shared" si="163"/>
        <v>0</v>
      </c>
      <c r="G783" s="311">
        <f t="shared" si="163"/>
        <v>0</v>
      </c>
      <c r="H783" s="311">
        <f t="shared" si="163"/>
        <v>0</v>
      </c>
      <c r="I783" s="311">
        <f t="shared" si="163"/>
        <v>0</v>
      </c>
      <c r="J783" s="311">
        <f t="shared" si="163"/>
        <v>0</v>
      </c>
      <c r="K783" s="311">
        <f t="shared" si="163"/>
        <v>0</v>
      </c>
      <c r="L783" s="311">
        <f t="shared" si="163"/>
        <v>0</v>
      </c>
      <c r="M783" s="312">
        <f t="shared" si="163"/>
        <v>0</v>
      </c>
      <c r="Q783"/>
    </row>
    <row r="784" spans="1:17" s="296" customFormat="1" ht="17.55" hidden="1" customHeight="1">
      <c r="A784" s="308"/>
      <c r="C784" s="429" t="str">
        <f t="shared" si="164"/>
        <v>H</v>
      </c>
      <c r="D784" s="130" t="str">
        <f t="shared" si="159"/>
        <v>n/p_CGL</v>
      </c>
      <c r="E784" s="129">
        <f t="shared" si="162"/>
        <v>0</v>
      </c>
      <c r="F784" s="311">
        <f t="shared" si="163"/>
        <v>0</v>
      </c>
      <c r="G784" s="311">
        <f t="shared" si="163"/>
        <v>0</v>
      </c>
      <c r="H784" s="311">
        <f t="shared" si="163"/>
        <v>0</v>
      </c>
      <c r="I784" s="311">
        <f t="shared" si="163"/>
        <v>0</v>
      </c>
      <c r="J784" s="311">
        <f t="shared" si="163"/>
        <v>0</v>
      </c>
      <c r="K784" s="311">
        <f t="shared" si="163"/>
        <v>0</v>
      </c>
      <c r="L784" s="311">
        <f t="shared" si="163"/>
        <v>0</v>
      </c>
      <c r="M784" s="312">
        <f t="shared" si="163"/>
        <v>0</v>
      </c>
      <c r="Q784"/>
    </row>
    <row r="785" spans="1:17" ht="17.55" hidden="1" customHeight="1">
      <c r="A785" s="240"/>
      <c r="B785" s="240"/>
      <c r="C785" s="429" t="str">
        <f t="shared" si="164"/>
        <v>H</v>
      </c>
      <c r="D785" s="130" t="str">
        <f>$D774</f>
        <v>n/p_CGL</v>
      </c>
      <c r="E785" s="129" t="str">
        <f t="shared" ref="E785:E809" si="165">E190</f>
        <v>Unknown</v>
      </c>
      <c r="F785" s="311">
        <f t="shared" si="163"/>
        <v>0</v>
      </c>
      <c r="G785" s="311">
        <f t="shared" si="163"/>
        <v>0</v>
      </c>
      <c r="H785" s="311">
        <f t="shared" si="163"/>
        <v>0</v>
      </c>
      <c r="I785" s="311">
        <f t="shared" si="163"/>
        <v>0</v>
      </c>
      <c r="J785" s="311">
        <f t="shared" si="163"/>
        <v>0</v>
      </c>
      <c r="K785" s="311">
        <f t="shared" si="163"/>
        <v>0</v>
      </c>
      <c r="L785" s="311">
        <f t="shared" si="163"/>
        <v>0</v>
      </c>
      <c r="M785" s="312">
        <f t="shared" si="163"/>
        <v>0</v>
      </c>
      <c r="Q785"/>
    </row>
    <row r="786" spans="1:17" ht="17.55" hidden="1" customHeight="1">
      <c r="A786" s="240"/>
      <c r="B786" s="240"/>
      <c r="C786" s="429" t="str">
        <f t="shared" si="164"/>
        <v>H</v>
      </c>
      <c r="D786" s="130" t="str">
        <f>Parameter!G84</f>
        <v>P_Dopant</v>
      </c>
      <c r="E786" s="129" t="str">
        <f t="shared" si="165"/>
        <v>Aglaia Tech</v>
      </c>
      <c r="F786" s="311">
        <f t="shared" ref="F786:M795" si="166">SUMIFS(Share, Y, F$15, Config, $E$4, P, $E$8, LType, $D786, MSup, $E786)</f>
        <v>0</v>
      </c>
      <c r="G786" s="311">
        <f t="shared" si="166"/>
        <v>0</v>
      </c>
      <c r="H786" s="311">
        <f t="shared" si="166"/>
        <v>0</v>
      </c>
      <c r="I786" s="311">
        <f t="shared" si="166"/>
        <v>0</v>
      </c>
      <c r="J786" s="311">
        <f t="shared" si="166"/>
        <v>0</v>
      </c>
      <c r="K786" s="311">
        <f t="shared" si="166"/>
        <v>0</v>
      </c>
      <c r="L786" s="311">
        <f t="shared" si="166"/>
        <v>0</v>
      </c>
      <c r="M786" s="312">
        <f t="shared" si="166"/>
        <v>0</v>
      </c>
      <c r="Q786"/>
    </row>
    <row r="787" spans="1:17" ht="17.55" hidden="1" customHeight="1">
      <c r="A787" s="240"/>
      <c r="B787" s="240"/>
      <c r="C787" s="429" t="str">
        <f t="shared" si="164"/>
        <v>H</v>
      </c>
      <c r="D787" s="130" t="str">
        <f t="shared" ref="D787:D819" si="167">$D786</f>
        <v>P_Dopant</v>
      </c>
      <c r="E787" s="129" t="str">
        <f t="shared" si="165"/>
        <v>Bayer</v>
      </c>
      <c r="F787" s="311">
        <f t="shared" si="166"/>
        <v>0</v>
      </c>
      <c r="G787" s="311">
        <f t="shared" si="166"/>
        <v>0</v>
      </c>
      <c r="H787" s="311">
        <f t="shared" si="166"/>
        <v>0</v>
      </c>
      <c r="I787" s="311">
        <f t="shared" si="166"/>
        <v>0</v>
      </c>
      <c r="J787" s="311">
        <f t="shared" si="166"/>
        <v>0</v>
      </c>
      <c r="K787" s="311">
        <f t="shared" si="166"/>
        <v>0</v>
      </c>
      <c r="L787" s="311">
        <f t="shared" si="166"/>
        <v>0</v>
      </c>
      <c r="M787" s="312">
        <f t="shared" si="166"/>
        <v>0</v>
      </c>
      <c r="Q787"/>
    </row>
    <row r="788" spans="1:17" ht="17.55" hidden="1" customHeight="1">
      <c r="A788" s="240"/>
      <c r="B788" s="240"/>
      <c r="C788" s="429" t="str">
        <f t="shared" si="164"/>
        <v>H</v>
      </c>
      <c r="D788" s="130" t="str">
        <f t="shared" si="167"/>
        <v>P_Dopant</v>
      </c>
      <c r="E788" s="129" t="str">
        <f t="shared" si="165"/>
        <v>Comet</v>
      </c>
      <c r="F788" s="311">
        <f t="shared" si="166"/>
        <v>0</v>
      </c>
      <c r="G788" s="311">
        <f t="shared" si="166"/>
        <v>0</v>
      </c>
      <c r="H788" s="311">
        <f t="shared" si="166"/>
        <v>0</v>
      </c>
      <c r="I788" s="311">
        <f t="shared" si="166"/>
        <v>0</v>
      </c>
      <c r="J788" s="311">
        <f t="shared" si="166"/>
        <v>0</v>
      </c>
      <c r="K788" s="311">
        <f t="shared" si="166"/>
        <v>0</v>
      </c>
      <c r="L788" s="311">
        <f t="shared" si="166"/>
        <v>0</v>
      </c>
      <c r="M788" s="312">
        <f t="shared" si="166"/>
        <v>0</v>
      </c>
      <c r="Q788"/>
    </row>
    <row r="789" spans="1:17" ht="17.55" hidden="1" customHeight="1">
      <c r="A789" s="240"/>
      <c r="B789" s="240"/>
      <c r="C789" s="429" t="str">
        <f t="shared" si="164"/>
        <v>H</v>
      </c>
      <c r="D789" s="130" t="str">
        <f t="shared" si="167"/>
        <v>P_Dopant</v>
      </c>
      <c r="E789" s="129" t="str">
        <f t="shared" si="165"/>
        <v>Dongjin Semichem</v>
      </c>
      <c r="F789" s="311">
        <f t="shared" si="166"/>
        <v>0</v>
      </c>
      <c r="G789" s="311">
        <f t="shared" si="166"/>
        <v>0</v>
      </c>
      <c r="H789" s="311">
        <f t="shared" si="166"/>
        <v>0</v>
      </c>
      <c r="I789" s="311">
        <f t="shared" si="166"/>
        <v>0</v>
      </c>
      <c r="J789" s="311">
        <f t="shared" si="166"/>
        <v>0</v>
      </c>
      <c r="K789" s="311">
        <f t="shared" si="166"/>
        <v>0</v>
      </c>
      <c r="L789" s="311">
        <f t="shared" si="166"/>
        <v>0</v>
      </c>
      <c r="M789" s="312">
        <f t="shared" si="166"/>
        <v>0</v>
      </c>
      <c r="Q789"/>
    </row>
    <row r="790" spans="1:17" ht="17.55" hidden="1" customHeight="1">
      <c r="A790" s="240"/>
      <c r="B790" s="240"/>
      <c r="C790" s="429" t="str">
        <f t="shared" si="164"/>
        <v>H</v>
      </c>
      <c r="D790" s="130" t="str">
        <f t="shared" si="167"/>
        <v>P_Dopant</v>
      </c>
      <c r="E790" s="129" t="str">
        <f t="shared" si="165"/>
        <v>Duksan Neolux</v>
      </c>
      <c r="F790" s="311">
        <f t="shared" si="166"/>
        <v>0</v>
      </c>
      <c r="G790" s="311">
        <f t="shared" si="166"/>
        <v>0</v>
      </c>
      <c r="H790" s="311">
        <f t="shared" si="166"/>
        <v>0</v>
      </c>
      <c r="I790" s="311">
        <f t="shared" si="166"/>
        <v>0</v>
      </c>
      <c r="J790" s="311">
        <f t="shared" si="166"/>
        <v>0</v>
      </c>
      <c r="K790" s="311">
        <f t="shared" si="166"/>
        <v>0</v>
      </c>
      <c r="L790" s="311">
        <f t="shared" si="166"/>
        <v>0</v>
      </c>
      <c r="M790" s="312">
        <f t="shared" si="166"/>
        <v>0</v>
      </c>
      <c r="Q790"/>
    </row>
    <row r="791" spans="1:17" ht="17.55" hidden="1" customHeight="1">
      <c r="A791" s="240"/>
      <c r="B791" s="240"/>
      <c r="C791" s="429" t="str">
        <f t="shared" si="164"/>
        <v>H</v>
      </c>
      <c r="D791" s="130" t="str">
        <f t="shared" si="167"/>
        <v>P_Dopant</v>
      </c>
      <c r="E791" s="129" t="str">
        <f t="shared" si="165"/>
        <v>DuPont</v>
      </c>
      <c r="F791" s="311">
        <f t="shared" si="166"/>
        <v>0</v>
      </c>
      <c r="G791" s="311">
        <f t="shared" si="166"/>
        <v>0</v>
      </c>
      <c r="H791" s="311">
        <f t="shared" si="166"/>
        <v>0</v>
      </c>
      <c r="I791" s="311">
        <f t="shared" si="166"/>
        <v>0</v>
      </c>
      <c r="J791" s="311">
        <f t="shared" si="166"/>
        <v>0</v>
      </c>
      <c r="K791" s="311">
        <f t="shared" si="166"/>
        <v>0</v>
      </c>
      <c r="L791" s="311">
        <f t="shared" si="166"/>
        <v>0</v>
      </c>
      <c r="M791" s="312">
        <f t="shared" si="166"/>
        <v>0</v>
      </c>
      <c r="Q791"/>
    </row>
    <row r="792" spans="1:17" ht="17.55" hidden="1" customHeight="1">
      <c r="A792" s="240"/>
      <c r="B792" s="240"/>
      <c r="C792" s="429" t="str">
        <f t="shared" si="164"/>
        <v>H</v>
      </c>
      <c r="D792" s="130" t="str">
        <f t="shared" si="167"/>
        <v>P_Dopant</v>
      </c>
      <c r="E792" s="129" t="str">
        <f t="shared" si="165"/>
        <v>EMT</v>
      </c>
      <c r="F792" s="311">
        <f t="shared" si="166"/>
        <v>0</v>
      </c>
      <c r="G792" s="311">
        <f t="shared" si="166"/>
        <v>0</v>
      </c>
      <c r="H792" s="311">
        <f t="shared" si="166"/>
        <v>0</v>
      </c>
      <c r="I792" s="311">
        <f t="shared" si="166"/>
        <v>0</v>
      </c>
      <c r="J792" s="311">
        <f t="shared" si="166"/>
        <v>0</v>
      </c>
      <c r="K792" s="311">
        <f t="shared" si="166"/>
        <v>0</v>
      </c>
      <c r="L792" s="311">
        <f t="shared" si="166"/>
        <v>0</v>
      </c>
      <c r="M792" s="312">
        <f t="shared" si="166"/>
        <v>0</v>
      </c>
      <c r="Q792"/>
    </row>
    <row r="793" spans="1:17" ht="17.55" hidden="1" customHeight="1">
      <c r="A793" s="240"/>
      <c r="B793" s="240"/>
      <c r="C793" s="429" t="str">
        <f t="shared" si="164"/>
        <v>H</v>
      </c>
      <c r="D793" s="130" t="str">
        <f t="shared" si="167"/>
        <v>P_Dopant</v>
      </c>
      <c r="E793" s="129" t="str">
        <f t="shared" si="165"/>
        <v>Hodogaya</v>
      </c>
      <c r="F793" s="311">
        <f t="shared" si="166"/>
        <v>0</v>
      </c>
      <c r="G793" s="311">
        <f t="shared" si="166"/>
        <v>0</v>
      </c>
      <c r="H793" s="311">
        <f t="shared" si="166"/>
        <v>0</v>
      </c>
      <c r="I793" s="311">
        <f t="shared" si="166"/>
        <v>0</v>
      </c>
      <c r="J793" s="311">
        <f t="shared" si="166"/>
        <v>0</v>
      </c>
      <c r="K793" s="311">
        <f t="shared" si="166"/>
        <v>0</v>
      </c>
      <c r="L793" s="311">
        <f t="shared" si="166"/>
        <v>0</v>
      </c>
      <c r="M793" s="312">
        <f t="shared" si="166"/>
        <v>0</v>
      </c>
      <c r="Q793"/>
    </row>
    <row r="794" spans="1:17" ht="17.55" hidden="1" customHeight="1">
      <c r="A794" s="240"/>
      <c r="B794" s="240"/>
      <c r="C794" s="429" t="str">
        <f t="shared" si="164"/>
        <v>H</v>
      </c>
      <c r="D794" s="130" t="str">
        <f t="shared" si="167"/>
        <v>P_Dopant</v>
      </c>
      <c r="E794" s="129" t="str">
        <f t="shared" si="165"/>
        <v>Hyperion</v>
      </c>
      <c r="F794" s="311">
        <f t="shared" si="166"/>
        <v>0</v>
      </c>
      <c r="G794" s="311">
        <f t="shared" si="166"/>
        <v>0</v>
      </c>
      <c r="H794" s="311">
        <f t="shared" si="166"/>
        <v>0</v>
      </c>
      <c r="I794" s="311">
        <f t="shared" si="166"/>
        <v>0</v>
      </c>
      <c r="J794" s="311">
        <f t="shared" si="166"/>
        <v>0</v>
      </c>
      <c r="K794" s="311">
        <f t="shared" si="166"/>
        <v>0</v>
      </c>
      <c r="L794" s="311">
        <f t="shared" si="166"/>
        <v>0</v>
      </c>
      <c r="M794" s="312">
        <f t="shared" si="166"/>
        <v>0</v>
      </c>
      <c r="Q794"/>
    </row>
    <row r="795" spans="1:17" ht="17.55" hidden="1" customHeight="1">
      <c r="A795" s="240"/>
      <c r="B795" s="240"/>
      <c r="C795" s="429" t="str">
        <f t="shared" si="164"/>
        <v>H</v>
      </c>
      <c r="D795" s="130" t="str">
        <f t="shared" si="167"/>
        <v>P_Dopant</v>
      </c>
      <c r="E795" s="129" t="str">
        <f t="shared" si="165"/>
        <v>Idemitsu Kosan</v>
      </c>
      <c r="F795" s="311">
        <f t="shared" si="166"/>
        <v>0</v>
      </c>
      <c r="G795" s="311">
        <f t="shared" si="166"/>
        <v>0</v>
      </c>
      <c r="H795" s="311">
        <f t="shared" si="166"/>
        <v>0</v>
      </c>
      <c r="I795" s="311">
        <f t="shared" si="166"/>
        <v>0</v>
      </c>
      <c r="J795" s="311">
        <f t="shared" si="166"/>
        <v>0</v>
      </c>
      <c r="K795" s="311">
        <f t="shared" si="166"/>
        <v>0</v>
      </c>
      <c r="L795" s="311">
        <f t="shared" si="166"/>
        <v>0</v>
      </c>
      <c r="M795" s="312">
        <f t="shared" si="166"/>
        <v>0</v>
      </c>
      <c r="Q795"/>
    </row>
    <row r="796" spans="1:17" ht="17.55" hidden="1" customHeight="1">
      <c r="A796" s="240"/>
      <c r="B796" s="240"/>
      <c r="C796" s="429" t="str">
        <f t="shared" si="164"/>
        <v>H</v>
      </c>
      <c r="D796" s="130" t="str">
        <f t="shared" si="167"/>
        <v>P_Dopant</v>
      </c>
      <c r="E796" s="129" t="str">
        <f t="shared" si="165"/>
        <v>Jilin OLED</v>
      </c>
      <c r="F796" s="311">
        <f t="shared" ref="F796:M805" si="168">SUMIFS(Share, Y, F$15, Config, $E$4, P, $E$8, LType, $D796, MSup, $E796)</f>
        <v>0</v>
      </c>
      <c r="G796" s="311">
        <f t="shared" si="168"/>
        <v>0</v>
      </c>
      <c r="H796" s="311">
        <f t="shared" si="168"/>
        <v>0</v>
      </c>
      <c r="I796" s="311">
        <f t="shared" si="168"/>
        <v>0</v>
      </c>
      <c r="J796" s="311">
        <f t="shared" si="168"/>
        <v>0</v>
      </c>
      <c r="K796" s="311">
        <f t="shared" si="168"/>
        <v>0</v>
      </c>
      <c r="L796" s="311">
        <f t="shared" si="168"/>
        <v>0</v>
      </c>
      <c r="M796" s="312">
        <f t="shared" si="168"/>
        <v>0</v>
      </c>
      <c r="Q796"/>
    </row>
    <row r="797" spans="1:17" ht="17.55" hidden="1" customHeight="1">
      <c r="A797" s="240"/>
      <c r="B797" s="240"/>
      <c r="C797" s="429" t="str">
        <f t="shared" si="164"/>
        <v>H</v>
      </c>
      <c r="D797" s="130" t="str">
        <f t="shared" si="167"/>
        <v>P_Dopant</v>
      </c>
      <c r="E797" s="129" t="str">
        <f t="shared" si="165"/>
        <v>Jinwoong</v>
      </c>
      <c r="F797" s="311">
        <f t="shared" si="168"/>
        <v>0</v>
      </c>
      <c r="G797" s="311">
        <f t="shared" si="168"/>
        <v>0</v>
      </c>
      <c r="H797" s="311">
        <f t="shared" si="168"/>
        <v>0</v>
      </c>
      <c r="I797" s="311">
        <f t="shared" si="168"/>
        <v>0</v>
      </c>
      <c r="J797" s="311">
        <f t="shared" si="168"/>
        <v>0</v>
      </c>
      <c r="K797" s="311">
        <f t="shared" si="168"/>
        <v>0</v>
      </c>
      <c r="L797" s="311">
        <f t="shared" si="168"/>
        <v>0</v>
      </c>
      <c r="M797" s="312">
        <f t="shared" si="168"/>
        <v>0</v>
      </c>
      <c r="Q797"/>
    </row>
    <row r="798" spans="1:17" ht="17.55" hidden="1" customHeight="1">
      <c r="A798" s="240"/>
      <c r="B798" s="240"/>
      <c r="C798" s="429" t="str">
        <f t="shared" si="164"/>
        <v>H</v>
      </c>
      <c r="D798" s="130" t="str">
        <f t="shared" si="167"/>
        <v>P_Dopant</v>
      </c>
      <c r="E798" s="129" t="str">
        <f t="shared" si="165"/>
        <v>LG Chem</v>
      </c>
      <c r="F798" s="311">
        <f t="shared" si="168"/>
        <v>0</v>
      </c>
      <c r="G798" s="311">
        <f t="shared" si="168"/>
        <v>0</v>
      </c>
      <c r="H798" s="311">
        <f t="shared" si="168"/>
        <v>0</v>
      </c>
      <c r="I798" s="311">
        <f t="shared" si="168"/>
        <v>0</v>
      </c>
      <c r="J798" s="311">
        <f t="shared" si="168"/>
        <v>0</v>
      </c>
      <c r="K798" s="311">
        <f t="shared" si="168"/>
        <v>0</v>
      </c>
      <c r="L798" s="311">
        <f t="shared" si="168"/>
        <v>0</v>
      </c>
      <c r="M798" s="312">
        <f t="shared" si="168"/>
        <v>0</v>
      </c>
      <c r="Q798"/>
    </row>
    <row r="799" spans="1:17" ht="17.55" hidden="1" customHeight="1">
      <c r="A799" s="240"/>
      <c r="B799" s="240"/>
      <c r="C799" s="429" t="str">
        <f t="shared" si="164"/>
        <v>H</v>
      </c>
      <c r="D799" s="130" t="str">
        <f t="shared" si="167"/>
        <v>P_Dopant</v>
      </c>
      <c r="E799" s="129" t="str">
        <f t="shared" si="165"/>
        <v>LT Materials</v>
      </c>
      <c r="F799" s="311">
        <f t="shared" si="168"/>
        <v>0</v>
      </c>
      <c r="G799" s="311">
        <f t="shared" si="168"/>
        <v>0</v>
      </c>
      <c r="H799" s="311">
        <f t="shared" si="168"/>
        <v>0</v>
      </c>
      <c r="I799" s="311">
        <f t="shared" si="168"/>
        <v>0</v>
      </c>
      <c r="J799" s="311">
        <f t="shared" si="168"/>
        <v>0</v>
      </c>
      <c r="K799" s="311">
        <f t="shared" si="168"/>
        <v>0</v>
      </c>
      <c r="L799" s="311">
        <f t="shared" si="168"/>
        <v>0</v>
      </c>
      <c r="M799" s="312">
        <f t="shared" si="168"/>
        <v>0</v>
      </c>
      <c r="Q799"/>
    </row>
    <row r="800" spans="1:17" ht="17.55" hidden="1" customHeight="1">
      <c r="A800" s="240"/>
      <c r="B800" s="240"/>
      <c r="C800" s="429" t="str">
        <f t="shared" si="164"/>
        <v>H</v>
      </c>
      <c r="D800" s="130" t="str">
        <f t="shared" si="167"/>
        <v>P_Dopant</v>
      </c>
      <c r="E800" s="129" t="str">
        <f t="shared" si="165"/>
        <v>LT Metal</v>
      </c>
      <c r="F800" s="311">
        <f t="shared" si="168"/>
        <v>0</v>
      </c>
      <c r="G800" s="311">
        <f t="shared" si="168"/>
        <v>0</v>
      </c>
      <c r="H800" s="311">
        <f t="shared" si="168"/>
        <v>0</v>
      </c>
      <c r="I800" s="311">
        <f t="shared" si="168"/>
        <v>0</v>
      </c>
      <c r="J800" s="311">
        <f t="shared" si="168"/>
        <v>0</v>
      </c>
      <c r="K800" s="311">
        <f t="shared" si="168"/>
        <v>0</v>
      </c>
      <c r="L800" s="311">
        <f t="shared" si="168"/>
        <v>0</v>
      </c>
      <c r="M800" s="312">
        <f t="shared" si="168"/>
        <v>0</v>
      </c>
      <c r="Q800"/>
    </row>
    <row r="801" spans="1:17" ht="17.55" hidden="1" customHeight="1">
      <c r="A801" s="240"/>
      <c r="B801" s="240"/>
      <c r="C801" s="429" t="str">
        <f t="shared" si="164"/>
        <v>H</v>
      </c>
      <c r="D801" s="130" t="str">
        <f t="shared" si="167"/>
        <v>P_Dopant</v>
      </c>
      <c r="E801" s="129" t="str">
        <f t="shared" si="165"/>
        <v>LTOM</v>
      </c>
      <c r="F801" s="311">
        <f t="shared" si="168"/>
        <v>0</v>
      </c>
      <c r="G801" s="311">
        <f t="shared" si="168"/>
        <v>0</v>
      </c>
      <c r="H801" s="311">
        <f t="shared" si="168"/>
        <v>0</v>
      </c>
      <c r="I801" s="311">
        <f t="shared" si="168"/>
        <v>0</v>
      </c>
      <c r="J801" s="311">
        <f t="shared" si="168"/>
        <v>0</v>
      </c>
      <c r="K801" s="311">
        <f t="shared" si="168"/>
        <v>0</v>
      </c>
      <c r="L801" s="311">
        <f t="shared" si="168"/>
        <v>0</v>
      </c>
      <c r="M801" s="312">
        <f t="shared" si="168"/>
        <v>0</v>
      </c>
      <c r="Q801"/>
    </row>
    <row r="802" spans="1:17" ht="17.55" hidden="1" customHeight="1">
      <c r="A802" s="240"/>
      <c r="B802" s="240"/>
      <c r="C802" s="429" t="str">
        <f t="shared" si="164"/>
        <v>H</v>
      </c>
      <c r="D802" s="130" t="str">
        <f t="shared" si="167"/>
        <v>P_Dopant</v>
      </c>
      <c r="E802" s="129" t="str">
        <f t="shared" si="165"/>
        <v>Lumilan</v>
      </c>
      <c r="F802" s="311">
        <f t="shared" si="168"/>
        <v>0</v>
      </c>
      <c r="G802" s="311">
        <f t="shared" si="168"/>
        <v>0</v>
      </c>
      <c r="H802" s="311">
        <f t="shared" si="168"/>
        <v>0</v>
      </c>
      <c r="I802" s="311">
        <f t="shared" si="168"/>
        <v>0</v>
      </c>
      <c r="J802" s="311">
        <f t="shared" si="168"/>
        <v>0</v>
      </c>
      <c r="K802" s="311">
        <f t="shared" si="168"/>
        <v>0</v>
      </c>
      <c r="L802" s="311">
        <f t="shared" si="168"/>
        <v>0</v>
      </c>
      <c r="M802" s="312">
        <f t="shared" si="168"/>
        <v>0</v>
      </c>
      <c r="Q802"/>
    </row>
    <row r="803" spans="1:17" ht="17.55" hidden="1" customHeight="1">
      <c r="A803" s="240"/>
      <c r="B803" s="240"/>
      <c r="C803" s="429" t="str">
        <f t="shared" si="164"/>
        <v>H</v>
      </c>
      <c r="D803" s="130" t="str">
        <f t="shared" si="167"/>
        <v>P_Dopant</v>
      </c>
      <c r="E803" s="129" t="str">
        <f t="shared" si="165"/>
        <v>Materion</v>
      </c>
      <c r="F803" s="311">
        <f t="shared" si="168"/>
        <v>0</v>
      </c>
      <c r="G803" s="311">
        <f t="shared" si="168"/>
        <v>0</v>
      </c>
      <c r="H803" s="311">
        <f t="shared" si="168"/>
        <v>0</v>
      </c>
      <c r="I803" s="311">
        <f t="shared" si="168"/>
        <v>0</v>
      </c>
      <c r="J803" s="311">
        <f t="shared" si="168"/>
        <v>0</v>
      </c>
      <c r="K803" s="311">
        <f t="shared" si="168"/>
        <v>0</v>
      </c>
      <c r="L803" s="311">
        <f t="shared" si="168"/>
        <v>0</v>
      </c>
      <c r="M803" s="312">
        <f t="shared" si="168"/>
        <v>0</v>
      </c>
      <c r="Q803"/>
    </row>
    <row r="804" spans="1:17" ht="17.55" hidden="1" customHeight="1">
      <c r="A804" s="240"/>
      <c r="B804" s="240"/>
      <c r="C804" s="429" t="str">
        <f t="shared" si="164"/>
        <v>H</v>
      </c>
      <c r="D804" s="130" t="str">
        <f t="shared" si="167"/>
        <v>P_Dopant</v>
      </c>
      <c r="E804" s="129" t="str">
        <f t="shared" si="165"/>
        <v>Merck</v>
      </c>
      <c r="F804" s="311">
        <f t="shared" si="168"/>
        <v>0</v>
      </c>
      <c r="G804" s="311">
        <f t="shared" si="168"/>
        <v>0</v>
      </c>
      <c r="H804" s="311">
        <f t="shared" si="168"/>
        <v>0</v>
      </c>
      <c r="I804" s="311">
        <f t="shared" si="168"/>
        <v>0</v>
      </c>
      <c r="J804" s="311">
        <f t="shared" si="168"/>
        <v>0</v>
      </c>
      <c r="K804" s="311">
        <f t="shared" si="168"/>
        <v>0</v>
      </c>
      <c r="L804" s="311">
        <f t="shared" si="168"/>
        <v>0</v>
      </c>
      <c r="M804" s="312">
        <f t="shared" si="168"/>
        <v>0</v>
      </c>
      <c r="Q804"/>
    </row>
    <row r="805" spans="1:17" ht="17.55" hidden="1" customHeight="1">
      <c r="A805" s="240"/>
      <c r="B805" s="240"/>
      <c r="C805" s="429" t="str">
        <f t="shared" si="164"/>
        <v>H</v>
      </c>
      <c r="D805" s="130" t="str">
        <f t="shared" si="167"/>
        <v>P_Dopant</v>
      </c>
      <c r="E805" s="129" t="str">
        <f t="shared" si="165"/>
        <v>Nisso</v>
      </c>
      <c r="F805" s="311">
        <f t="shared" si="168"/>
        <v>0</v>
      </c>
      <c r="G805" s="311">
        <f t="shared" si="168"/>
        <v>0</v>
      </c>
      <c r="H805" s="311">
        <f t="shared" si="168"/>
        <v>0</v>
      </c>
      <c r="I805" s="311">
        <f t="shared" si="168"/>
        <v>0</v>
      </c>
      <c r="J805" s="311">
        <f t="shared" si="168"/>
        <v>0</v>
      </c>
      <c r="K805" s="311">
        <f t="shared" si="168"/>
        <v>0</v>
      </c>
      <c r="L805" s="311">
        <f t="shared" si="168"/>
        <v>0</v>
      </c>
      <c r="M805" s="312">
        <f t="shared" si="168"/>
        <v>0</v>
      </c>
      <c r="Q805"/>
    </row>
    <row r="806" spans="1:17" ht="17.55" customHeight="1">
      <c r="A806" s="240"/>
      <c r="B806" s="240"/>
      <c r="C806" s="429" t="str">
        <f t="shared" si="164"/>
        <v/>
      </c>
      <c r="D806" s="130" t="str">
        <f t="shared" si="167"/>
        <v>P_Dopant</v>
      </c>
      <c r="E806" s="129" t="str">
        <f t="shared" si="165"/>
        <v>Novaled</v>
      </c>
      <c r="F806" s="311">
        <f t="shared" ref="F806:M815" si="169">SUMIFS(Share, Y, F$15, Config, $E$4, P, $E$8, LType, $D806, MSup, $E806)</f>
        <v>1</v>
      </c>
      <c r="G806" s="311">
        <f t="shared" si="169"/>
        <v>1</v>
      </c>
      <c r="H806" s="311">
        <f t="shared" si="169"/>
        <v>1</v>
      </c>
      <c r="I806" s="311">
        <f t="shared" si="169"/>
        <v>0.7</v>
      </c>
      <c r="J806" s="311">
        <f t="shared" si="169"/>
        <v>0.65</v>
      </c>
      <c r="K806" s="311">
        <f t="shared" si="169"/>
        <v>0.6</v>
      </c>
      <c r="L806" s="311">
        <f t="shared" si="169"/>
        <v>0.5</v>
      </c>
      <c r="M806" s="312">
        <f t="shared" si="169"/>
        <v>0.4</v>
      </c>
      <c r="Q806"/>
    </row>
    <row r="807" spans="1:17" ht="17.55" hidden="1" customHeight="1">
      <c r="A807" s="240"/>
      <c r="B807" s="240"/>
      <c r="C807" s="429" t="str">
        <f t="shared" si="164"/>
        <v>H</v>
      </c>
      <c r="D807" s="130" t="str">
        <f t="shared" si="167"/>
        <v>P_Dopant</v>
      </c>
      <c r="E807" s="129" t="str">
        <f t="shared" si="165"/>
        <v>NSCC</v>
      </c>
      <c r="F807" s="311">
        <f t="shared" si="169"/>
        <v>0</v>
      </c>
      <c r="G807" s="311">
        <f t="shared" si="169"/>
        <v>0</v>
      </c>
      <c r="H807" s="311">
        <f t="shared" si="169"/>
        <v>0</v>
      </c>
      <c r="I807" s="311">
        <f t="shared" si="169"/>
        <v>0</v>
      </c>
      <c r="J807" s="311">
        <f t="shared" si="169"/>
        <v>0</v>
      </c>
      <c r="K807" s="311">
        <f t="shared" si="169"/>
        <v>0</v>
      </c>
      <c r="L807" s="311">
        <f t="shared" si="169"/>
        <v>0</v>
      </c>
      <c r="M807" s="312">
        <f t="shared" si="169"/>
        <v>0</v>
      </c>
      <c r="Q807"/>
    </row>
    <row r="808" spans="1:17" ht="17.55" hidden="1" customHeight="1">
      <c r="A808" s="240"/>
      <c r="B808" s="240"/>
      <c r="C808" s="429" t="str">
        <f t="shared" si="164"/>
        <v>H</v>
      </c>
      <c r="D808" s="130" t="str">
        <f t="shared" si="167"/>
        <v>P_Dopant</v>
      </c>
      <c r="E808" s="129" t="str">
        <f t="shared" si="165"/>
        <v>P&amp;H Tech</v>
      </c>
      <c r="F808" s="311">
        <f t="shared" si="169"/>
        <v>0</v>
      </c>
      <c r="G808" s="311">
        <f t="shared" si="169"/>
        <v>0</v>
      </c>
      <c r="H808" s="311">
        <f t="shared" si="169"/>
        <v>0</v>
      </c>
      <c r="I808" s="311">
        <f t="shared" si="169"/>
        <v>0</v>
      </c>
      <c r="J808" s="311">
        <f t="shared" si="169"/>
        <v>0</v>
      </c>
      <c r="K808" s="311">
        <f t="shared" si="169"/>
        <v>0</v>
      </c>
      <c r="L808" s="311">
        <f t="shared" si="169"/>
        <v>0</v>
      </c>
      <c r="M808" s="312">
        <f t="shared" si="169"/>
        <v>0</v>
      </c>
      <c r="Q808"/>
    </row>
    <row r="809" spans="1:17" ht="17.55" hidden="1" customHeight="1">
      <c r="A809" s="240"/>
      <c r="B809" s="240"/>
      <c r="C809" s="429" t="str">
        <f t="shared" si="164"/>
        <v>H</v>
      </c>
      <c r="D809" s="130" t="str">
        <f t="shared" si="167"/>
        <v>P_Dopant</v>
      </c>
      <c r="E809" s="129" t="str">
        <f t="shared" si="165"/>
        <v>Samsung SDI</v>
      </c>
      <c r="F809" s="311">
        <f t="shared" si="169"/>
        <v>0</v>
      </c>
      <c r="G809" s="311">
        <f t="shared" si="169"/>
        <v>0</v>
      </c>
      <c r="H809" s="311">
        <f t="shared" si="169"/>
        <v>0</v>
      </c>
      <c r="I809" s="311">
        <f t="shared" si="169"/>
        <v>0</v>
      </c>
      <c r="J809" s="311">
        <f t="shared" si="169"/>
        <v>0</v>
      </c>
      <c r="K809" s="311">
        <f t="shared" si="169"/>
        <v>0</v>
      </c>
      <c r="L809" s="311">
        <f t="shared" si="169"/>
        <v>0</v>
      </c>
      <c r="M809" s="312">
        <f t="shared" si="169"/>
        <v>0</v>
      </c>
      <c r="Q809"/>
    </row>
    <row r="810" spans="1:17" s="296" customFormat="1" ht="17.55" hidden="1" customHeight="1">
      <c r="A810" s="308"/>
      <c r="C810" s="429" t="str">
        <f t="shared" si="164"/>
        <v>H</v>
      </c>
      <c r="D810" s="130" t="str">
        <f t="shared" si="167"/>
        <v>P_Dopant</v>
      </c>
      <c r="E810" s="129" t="str">
        <f t="shared" ref="E810:E819" si="170">E740</f>
        <v>SFC</v>
      </c>
      <c r="F810" s="311">
        <f t="shared" si="169"/>
        <v>0</v>
      </c>
      <c r="G810" s="311">
        <f t="shared" si="169"/>
        <v>0</v>
      </c>
      <c r="H810" s="311">
        <f t="shared" si="169"/>
        <v>0</v>
      </c>
      <c r="I810" s="311">
        <f t="shared" si="169"/>
        <v>0</v>
      </c>
      <c r="J810" s="311">
        <f t="shared" si="169"/>
        <v>0</v>
      </c>
      <c r="K810" s="311">
        <f t="shared" si="169"/>
        <v>0</v>
      </c>
      <c r="L810" s="311">
        <f t="shared" si="169"/>
        <v>0</v>
      </c>
      <c r="M810" s="312">
        <f t="shared" si="169"/>
        <v>0</v>
      </c>
      <c r="Q810"/>
    </row>
    <row r="811" spans="1:17" s="296" customFormat="1" ht="17.55" hidden="1" customHeight="1">
      <c r="A811" s="308"/>
      <c r="C811" s="429" t="str">
        <f t="shared" si="164"/>
        <v>H</v>
      </c>
      <c r="D811" s="130" t="str">
        <f t="shared" si="167"/>
        <v>P_Dopant</v>
      </c>
      <c r="E811" s="129" t="str">
        <f t="shared" si="170"/>
        <v>SK JNC</v>
      </c>
      <c r="F811" s="311">
        <f t="shared" si="169"/>
        <v>0</v>
      </c>
      <c r="G811" s="311">
        <f t="shared" si="169"/>
        <v>0</v>
      </c>
      <c r="H811" s="311">
        <f t="shared" si="169"/>
        <v>0</v>
      </c>
      <c r="I811" s="311">
        <f t="shared" si="169"/>
        <v>0</v>
      </c>
      <c r="J811" s="311">
        <f t="shared" si="169"/>
        <v>0</v>
      </c>
      <c r="K811" s="311">
        <f t="shared" si="169"/>
        <v>0</v>
      </c>
      <c r="L811" s="311">
        <f t="shared" si="169"/>
        <v>0</v>
      </c>
      <c r="M811" s="312">
        <f t="shared" si="169"/>
        <v>0</v>
      </c>
      <c r="Q811"/>
    </row>
    <row r="812" spans="1:17" s="296" customFormat="1" ht="17.55" hidden="1" customHeight="1">
      <c r="A812" s="308"/>
      <c r="C812" s="429" t="str">
        <f t="shared" si="164"/>
        <v>H</v>
      </c>
      <c r="D812" s="130" t="str">
        <f t="shared" si="167"/>
        <v>P_Dopant</v>
      </c>
      <c r="E812" s="129" t="str">
        <f t="shared" si="170"/>
        <v>Solus AM</v>
      </c>
      <c r="F812" s="311">
        <f t="shared" si="169"/>
        <v>0</v>
      </c>
      <c r="G812" s="311">
        <f t="shared" si="169"/>
        <v>0</v>
      </c>
      <c r="H812" s="311">
        <f t="shared" si="169"/>
        <v>0</v>
      </c>
      <c r="I812" s="311">
        <f t="shared" si="169"/>
        <v>0</v>
      </c>
      <c r="J812" s="311">
        <f t="shared" si="169"/>
        <v>0</v>
      </c>
      <c r="K812" s="311">
        <f t="shared" si="169"/>
        <v>0</v>
      </c>
      <c r="L812" s="311">
        <f t="shared" si="169"/>
        <v>0</v>
      </c>
      <c r="M812" s="312">
        <f t="shared" si="169"/>
        <v>0</v>
      </c>
      <c r="Q812"/>
    </row>
    <row r="813" spans="1:17" s="296" customFormat="1" ht="17.55" hidden="1" customHeight="1">
      <c r="A813" s="308"/>
      <c r="C813" s="429" t="str">
        <f t="shared" si="164"/>
        <v>H</v>
      </c>
      <c r="D813" s="130" t="str">
        <f t="shared" si="167"/>
        <v>P_Dopant</v>
      </c>
      <c r="E813" s="129">
        <f t="shared" si="170"/>
        <v>0</v>
      </c>
      <c r="F813" s="311">
        <f t="shared" si="169"/>
        <v>0</v>
      </c>
      <c r="G813" s="311">
        <f t="shared" si="169"/>
        <v>0</v>
      </c>
      <c r="H813" s="311">
        <f t="shared" si="169"/>
        <v>0</v>
      </c>
      <c r="I813" s="311">
        <f t="shared" si="169"/>
        <v>0</v>
      </c>
      <c r="J813" s="311">
        <f t="shared" si="169"/>
        <v>0</v>
      </c>
      <c r="K813" s="311">
        <f t="shared" si="169"/>
        <v>0</v>
      </c>
      <c r="L813" s="311">
        <f t="shared" si="169"/>
        <v>0</v>
      </c>
      <c r="M813" s="312">
        <f t="shared" si="169"/>
        <v>0</v>
      </c>
      <c r="Q813"/>
    </row>
    <row r="814" spans="1:17" s="296" customFormat="1" ht="17.55" hidden="1" customHeight="1">
      <c r="A814" s="308"/>
      <c r="C814" s="429" t="str">
        <f t="shared" si="164"/>
        <v>H</v>
      </c>
      <c r="D814" s="130" t="str">
        <f t="shared" si="167"/>
        <v>P_Dopant</v>
      </c>
      <c r="E814" s="129">
        <f t="shared" si="170"/>
        <v>0</v>
      </c>
      <c r="F814" s="311">
        <f t="shared" si="169"/>
        <v>0</v>
      </c>
      <c r="G814" s="311">
        <f t="shared" si="169"/>
        <v>0</v>
      </c>
      <c r="H814" s="311">
        <f t="shared" si="169"/>
        <v>0</v>
      </c>
      <c r="I814" s="311">
        <f t="shared" si="169"/>
        <v>0</v>
      </c>
      <c r="J814" s="311">
        <f t="shared" si="169"/>
        <v>0</v>
      </c>
      <c r="K814" s="311">
        <f t="shared" si="169"/>
        <v>0</v>
      </c>
      <c r="L814" s="311">
        <f t="shared" si="169"/>
        <v>0</v>
      </c>
      <c r="M814" s="312">
        <f t="shared" si="169"/>
        <v>0</v>
      </c>
      <c r="Q814"/>
    </row>
    <row r="815" spans="1:17" s="296" customFormat="1" ht="17.55" hidden="1" customHeight="1">
      <c r="A815" s="308"/>
      <c r="C815" s="429" t="str">
        <f t="shared" si="164"/>
        <v>H</v>
      </c>
      <c r="D815" s="130" t="str">
        <f t="shared" si="167"/>
        <v>P_Dopant</v>
      </c>
      <c r="E815" s="129">
        <f t="shared" si="170"/>
        <v>0</v>
      </c>
      <c r="F815" s="311">
        <f t="shared" si="169"/>
        <v>0</v>
      </c>
      <c r="G815" s="311">
        <f t="shared" si="169"/>
        <v>0</v>
      </c>
      <c r="H815" s="311">
        <f t="shared" si="169"/>
        <v>0</v>
      </c>
      <c r="I815" s="311">
        <f t="shared" si="169"/>
        <v>0</v>
      </c>
      <c r="J815" s="311">
        <f t="shared" si="169"/>
        <v>0</v>
      </c>
      <c r="K815" s="311">
        <f t="shared" si="169"/>
        <v>0</v>
      </c>
      <c r="L815" s="311">
        <f t="shared" si="169"/>
        <v>0</v>
      </c>
      <c r="M815" s="312">
        <f t="shared" si="169"/>
        <v>0</v>
      </c>
      <c r="Q815"/>
    </row>
    <row r="816" spans="1:17" s="296" customFormat="1" ht="17.55" hidden="1" customHeight="1">
      <c r="A816" s="308"/>
      <c r="C816" s="429" t="str">
        <f t="shared" si="164"/>
        <v>H</v>
      </c>
      <c r="D816" s="130" t="str">
        <f t="shared" si="167"/>
        <v>P_Dopant</v>
      </c>
      <c r="E816" s="129">
        <f t="shared" si="170"/>
        <v>0</v>
      </c>
      <c r="F816" s="311">
        <f t="shared" ref="F816:M825" si="171">SUMIFS(Share, Y, F$15, Config, $E$4, P, $E$8, LType, $D816, MSup, $E816)</f>
        <v>0</v>
      </c>
      <c r="G816" s="311">
        <f t="shared" si="171"/>
        <v>0</v>
      </c>
      <c r="H816" s="311">
        <f t="shared" si="171"/>
        <v>0</v>
      </c>
      <c r="I816" s="311">
        <f t="shared" si="171"/>
        <v>0</v>
      </c>
      <c r="J816" s="311">
        <f t="shared" si="171"/>
        <v>0</v>
      </c>
      <c r="K816" s="311">
        <f t="shared" si="171"/>
        <v>0</v>
      </c>
      <c r="L816" s="311">
        <f t="shared" si="171"/>
        <v>0</v>
      </c>
      <c r="M816" s="312">
        <f t="shared" si="171"/>
        <v>0</v>
      </c>
      <c r="Q816"/>
    </row>
    <row r="817" spans="1:17" s="296" customFormat="1" ht="17.55" hidden="1" customHeight="1">
      <c r="A817" s="308"/>
      <c r="C817" s="429" t="str">
        <f t="shared" si="164"/>
        <v>H</v>
      </c>
      <c r="D817" s="130" t="str">
        <f t="shared" si="167"/>
        <v>P_Dopant</v>
      </c>
      <c r="E817" s="129">
        <f t="shared" si="170"/>
        <v>0</v>
      </c>
      <c r="F817" s="311">
        <f t="shared" si="171"/>
        <v>0</v>
      </c>
      <c r="G817" s="311">
        <f t="shared" si="171"/>
        <v>0</v>
      </c>
      <c r="H817" s="311">
        <f t="shared" si="171"/>
        <v>0</v>
      </c>
      <c r="I817" s="311">
        <f t="shared" si="171"/>
        <v>0</v>
      </c>
      <c r="J817" s="311">
        <f t="shared" si="171"/>
        <v>0</v>
      </c>
      <c r="K817" s="311">
        <f t="shared" si="171"/>
        <v>0</v>
      </c>
      <c r="L817" s="311">
        <f t="shared" si="171"/>
        <v>0</v>
      </c>
      <c r="M817" s="312">
        <f t="shared" si="171"/>
        <v>0</v>
      </c>
      <c r="Q817"/>
    </row>
    <row r="818" spans="1:17" s="296" customFormat="1" ht="17.55" hidden="1" customHeight="1">
      <c r="A818" s="308"/>
      <c r="C818" s="429" t="str">
        <f t="shared" si="164"/>
        <v>H</v>
      </c>
      <c r="D818" s="130" t="str">
        <f t="shared" si="167"/>
        <v>P_Dopant</v>
      </c>
      <c r="E818" s="129">
        <f t="shared" si="170"/>
        <v>0</v>
      </c>
      <c r="F818" s="311">
        <f t="shared" si="171"/>
        <v>0</v>
      </c>
      <c r="G818" s="311">
        <f t="shared" si="171"/>
        <v>0</v>
      </c>
      <c r="H818" s="311">
        <f t="shared" si="171"/>
        <v>0</v>
      </c>
      <c r="I818" s="311">
        <f t="shared" si="171"/>
        <v>0</v>
      </c>
      <c r="J818" s="311">
        <f t="shared" si="171"/>
        <v>0</v>
      </c>
      <c r="K818" s="311">
        <f t="shared" si="171"/>
        <v>0</v>
      </c>
      <c r="L818" s="311">
        <f t="shared" si="171"/>
        <v>0</v>
      </c>
      <c r="M818" s="312">
        <f t="shared" si="171"/>
        <v>0</v>
      </c>
      <c r="Q818"/>
    </row>
    <row r="819" spans="1:17" s="296" customFormat="1" ht="17.55" hidden="1" customHeight="1">
      <c r="A819" s="308"/>
      <c r="C819" s="429" t="str">
        <f t="shared" si="164"/>
        <v>H</v>
      </c>
      <c r="D819" s="130" t="str">
        <f t="shared" si="167"/>
        <v>P_Dopant</v>
      </c>
      <c r="E819" s="129">
        <f t="shared" si="170"/>
        <v>0</v>
      </c>
      <c r="F819" s="311">
        <f t="shared" si="171"/>
        <v>0</v>
      </c>
      <c r="G819" s="311">
        <f t="shared" si="171"/>
        <v>0</v>
      </c>
      <c r="H819" s="311">
        <f t="shared" si="171"/>
        <v>0</v>
      </c>
      <c r="I819" s="311">
        <f t="shared" si="171"/>
        <v>0</v>
      </c>
      <c r="J819" s="311">
        <f t="shared" si="171"/>
        <v>0</v>
      </c>
      <c r="K819" s="311">
        <f t="shared" si="171"/>
        <v>0</v>
      </c>
      <c r="L819" s="311">
        <f t="shared" si="171"/>
        <v>0</v>
      </c>
      <c r="M819" s="312">
        <f t="shared" si="171"/>
        <v>0</v>
      </c>
      <c r="Q819"/>
    </row>
    <row r="820" spans="1:17" ht="17.55" customHeight="1">
      <c r="A820" s="240"/>
      <c r="B820" s="240"/>
      <c r="C820" s="429" t="str">
        <f t="shared" si="164"/>
        <v/>
      </c>
      <c r="D820" s="130" t="str">
        <f>$D809</f>
        <v>P_Dopant</v>
      </c>
      <c r="E820" s="129" t="str">
        <f t="shared" ref="E820:E844" si="172">E225</f>
        <v>Unknown</v>
      </c>
      <c r="F820" s="311">
        <f t="shared" si="171"/>
        <v>0</v>
      </c>
      <c r="G820" s="311">
        <f t="shared" si="171"/>
        <v>0</v>
      </c>
      <c r="H820" s="311">
        <f t="shared" si="171"/>
        <v>0</v>
      </c>
      <c r="I820" s="311">
        <f t="shared" si="171"/>
        <v>0.3</v>
      </c>
      <c r="J820" s="311">
        <f t="shared" si="171"/>
        <v>0.35</v>
      </c>
      <c r="K820" s="311">
        <f t="shared" si="171"/>
        <v>0.4</v>
      </c>
      <c r="L820" s="311">
        <f t="shared" si="171"/>
        <v>0.5</v>
      </c>
      <c r="M820" s="312">
        <f t="shared" si="171"/>
        <v>0.6</v>
      </c>
      <c r="Q820"/>
    </row>
    <row r="821" spans="1:17" ht="17.55" hidden="1" customHeight="1">
      <c r="A821" s="240"/>
      <c r="B821" s="240"/>
      <c r="C821" s="429" t="str">
        <f t="shared" si="164"/>
        <v>H</v>
      </c>
      <c r="D821" s="130" t="str">
        <f>Parameter!G85</f>
        <v>R_Dopant</v>
      </c>
      <c r="E821" s="129" t="str">
        <f t="shared" si="172"/>
        <v>Aglaia Tech</v>
      </c>
      <c r="F821" s="311">
        <f t="shared" si="171"/>
        <v>0</v>
      </c>
      <c r="G821" s="311">
        <f t="shared" si="171"/>
        <v>0</v>
      </c>
      <c r="H821" s="311">
        <f t="shared" si="171"/>
        <v>0</v>
      </c>
      <c r="I821" s="311">
        <f t="shared" si="171"/>
        <v>0</v>
      </c>
      <c r="J821" s="311">
        <f t="shared" si="171"/>
        <v>0</v>
      </c>
      <c r="K821" s="311">
        <f t="shared" si="171"/>
        <v>0</v>
      </c>
      <c r="L821" s="311">
        <f t="shared" si="171"/>
        <v>0</v>
      </c>
      <c r="M821" s="312">
        <f t="shared" si="171"/>
        <v>0</v>
      </c>
      <c r="Q821"/>
    </row>
    <row r="822" spans="1:17" ht="17.55" hidden="1" customHeight="1">
      <c r="A822" s="240"/>
      <c r="B822" s="240"/>
      <c r="C822" s="429" t="str">
        <f t="shared" si="164"/>
        <v>H</v>
      </c>
      <c r="D822" s="130" t="str">
        <f t="shared" ref="D822:D854" si="173">$D821</f>
        <v>R_Dopant</v>
      </c>
      <c r="E822" s="129" t="str">
        <f t="shared" si="172"/>
        <v>Bayer</v>
      </c>
      <c r="F822" s="311">
        <f t="shared" si="171"/>
        <v>0</v>
      </c>
      <c r="G822" s="311">
        <f t="shared" si="171"/>
        <v>0</v>
      </c>
      <c r="H822" s="311">
        <f t="shared" si="171"/>
        <v>0</v>
      </c>
      <c r="I822" s="311">
        <f t="shared" si="171"/>
        <v>0</v>
      </c>
      <c r="J822" s="311">
        <f t="shared" si="171"/>
        <v>0</v>
      </c>
      <c r="K822" s="311">
        <f t="shared" si="171"/>
        <v>0</v>
      </c>
      <c r="L822" s="311">
        <f t="shared" si="171"/>
        <v>0</v>
      </c>
      <c r="M822" s="312">
        <f t="shared" si="171"/>
        <v>0</v>
      </c>
      <c r="Q822"/>
    </row>
    <row r="823" spans="1:17" ht="17.55" hidden="1" customHeight="1">
      <c r="A823" s="240"/>
      <c r="B823" s="240"/>
      <c r="C823" s="429" t="str">
        <f t="shared" si="164"/>
        <v>H</v>
      </c>
      <c r="D823" s="130" t="str">
        <f t="shared" si="173"/>
        <v>R_Dopant</v>
      </c>
      <c r="E823" s="129" t="str">
        <f t="shared" si="172"/>
        <v>Comet</v>
      </c>
      <c r="F823" s="311">
        <f t="shared" si="171"/>
        <v>0</v>
      </c>
      <c r="G823" s="311">
        <f t="shared" si="171"/>
        <v>0</v>
      </c>
      <c r="H823" s="311">
        <f t="shared" si="171"/>
        <v>0</v>
      </c>
      <c r="I823" s="311">
        <f t="shared" si="171"/>
        <v>0</v>
      </c>
      <c r="J823" s="311">
        <f t="shared" si="171"/>
        <v>0</v>
      </c>
      <c r="K823" s="311">
        <f t="shared" si="171"/>
        <v>0</v>
      </c>
      <c r="L823" s="311">
        <f t="shared" si="171"/>
        <v>0</v>
      </c>
      <c r="M823" s="312">
        <f t="shared" si="171"/>
        <v>0</v>
      </c>
      <c r="Q823"/>
    </row>
    <row r="824" spans="1:17" ht="17.55" hidden="1" customHeight="1">
      <c r="A824" s="240"/>
      <c r="B824" s="240"/>
      <c r="C824" s="429" t="str">
        <f t="shared" si="164"/>
        <v>H</v>
      </c>
      <c r="D824" s="130" t="str">
        <f t="shared" si="173"/>
        <v>R_Dopant</v>
      </c>
      <c r="E824" s="129" t="str">
        <f t="shared" si="172"/>
        <v>Dongjin Semichem</v>
      </c>
      <c r="F824" s="311">
        <f t="shared" si="171"/>
        <v>0</v>
      </c>
      <c r="G824" s="311">
        <f t="shared" si="171"/>
        <v>0</v>
      </c>
      <c r="H824" s="311">
        <f t="shared" si="171"/>
        <v>0</v>
      </c>
      <c r="I824" s="311">
        <f t="shared" si="171"/>
        <v>0</v>
      </c>
      <c r="J824" s="311">
        <f t="shared" si="171"/>
        <v>0</v>
      </c>
      <c r="K824" s="311">
        <f t="shared" si="171"/>
        <v>0</v>
      </c>
      <c r="L824" s="311">
        <f t="shared" si="171"/>
        <v>0</v>
      </c>
      <c r="M824" s="312">
        <f t="shared" si="171"/>
        <v>0</v>
      </c>
      <c r="Q824"/>
    </row>
    <row r="825" spans="1:17" ht="17.55" hidden="1" customHeight="1">
      <c r="A825" s="240"/>
      <c r="B825" s="240"/>
      <c r="C825" s="429" t="str">
        <f t="shared" si="164"/>
        <v>H</v>
      </c>
      <c r="D825" s="130" t="str">
        <f t="shared" si="173"/>
        <v>R_Dopant</v>
      </c>
      <c r="E825" s="129" t="str">
        <f t="shared" si="172"/>
        <v>Duksan Neolux</v>
      </c>
      <c r="F825" s="311">
        <f t="shared" si="171"/>
        <v>0</v>
      </c>
      <c r="G825" s="311">
        <f t="shared" si="171"/>
        <v>0</v>
      </c>
      <c r="H825" s="311">
        <f t="shared" si="171"/>
        <v>0</v>
      </c>
      <c r="I825" s="311">
        <f t="shared" si="171"/>
        <v>0</v>
      </c>
      <c r="J825" s="311">
        <f t="shared" si="171"/>
        <v>0</v>
      </c>
      <c r="K825" s="311">
        <f t="shared" si="171"/>
        <v>0</v>
      </c>
      <c r="L825" s="311">
        <f t="shared" si="171"/>
        <v>0</v>
      </c>
      <c r="M825" s="312">
        <f t="shared" si="171"/>
        <v>0</v>
      </c>
      <c r="Q825"/>
    </row>
    <row r="826" spans="1:17" ht="17.55" hidden="1" customHeight="1">
      <c r="A826" s="240"/>
      <c r="B826" s="240"/>
      <c r="C826" s="429" t="str">
        <f t="shared" si="164"/>
        <v>H</v>
      </c>
      <c r="D826" s="130" t="str">
        <f t="shared" si="173"/>
        <v>R_Dopant</v>
      </c>
      <c r="E826" s="129" t="str">
        <f t="shared" si="172"/>
        <v>DuPont</v>
      </c>
      <c r="F826" s="311">
        <f t="shared" ref="F826:M835" si="174">SUMIFS(Share, Y, F$15, Config, $E$4, P, $E$8, LType, $D826, MSup, $E826)</f>
        <v>0</v>
      </c>
      <c r="G826" s="311">
        <f t="shared" si="174"/>
        <v>0</v>
      </c>
      <c r="H826" s="311">
        <f t="shared" si="174"/>
        <v>0</v>
      </c>
      <c r="I826" s="311">
        <f t="shared" si="174"/>
        <v>0</v>
      </c>
      <c r="J826" s="311">
        <f t="shared" si="174"/>
        <v>0</v>
      </c>
      <c r="K826" s="311">
        <f t="shared" si="174"/>
        <v>0</v>
      </c>
      <c r="L826" s="311">
        <f t="shared" si="174"/>
        <v>0</v>
      </c>
      <c r="M826" s="312">
        <f t="shared" si="174"/>
        <v>0</v>
      </c>
      <c r="Q826"/>
    </row>
    <row r="827" spans="1:17" ht="17.55" hidden="1" customHeight="1">
      <c r="A827" s="240"/>
      <c r="B827" s="240"/>
      <c r="C827" s="429" t="str">
        <f t="shared" si="164"/>
        <v>H</v>
      </c>
      <c r="D827" s="130" t="str">
        <f t="shared" si="173"/>
        <v>R_Dopant</v>
      </c>
      <c r="E827" s="129" t="str">
        <f t="shared" si="172"/>
        <v>EMT</v>
      </c>
      <c r="F827" s="311">
        <f t="shared" si="174"/>
        <v>0</v>
      </c>
      <c r="G827" s="311">
        <f t="shared" si="174"/>
        <v>0</v>
      </c>
      <c r="H827" s="311">
        <f t="shared" si="174"/>
        <v>0</v>
      </c>
      <c r="I827" s="311">
        <f t="shared" si="174"/>
        <v>0</v>
      </c>
      <c r="J827" s="311">
        <f t="shared" si="174"/>
        <v>0</v>
      </c>
      <c r="K827" s="311">
        <f t="shared" si="174"/>
        <v>0</v>
      </c>
      <c r="L827" s="311">
        <f t="shared" si="174"/>
        <v>0</v>
      </c>
      <c r="M827" s="312">
        <f t="shared" si="174"/>
        <v>0</v>
      </c>
      <c r="Q827"/>
    </row>
    <row r="828" spans="1:17" ht="17.55" hidden="1" customHeight="1">
      <c r="A828" s="240"/>
      <c r="B828" s="240"/>
      <c r="C828" s="429" t="str">
        <f t="shared" si="164"/>
        <v>H</v>
      </c>
      <c r="D828" s="130" t="str">
        <f t="shared" si="173"/>
        <v>R_Dopant</v>
      </c>
      <c r="E828" s="129" t="str">
        <f t="shared" si="172"/>
        <v>Hodogaya</v>
      </c>
      <c r="F828" s="311">
        <f t="shared" si="174"/>
        <v>0</v>
      </c>
      <c r="G828" s="311">
        <f t="shared" si="174"/>
        <v>0</v>
      </c>
      <c r="H828" s="311">
        <f t="shared" si="174"/>
        <v>0</v>
      </c>
      <c r="I828" s="311">
        <f t="shared" si="174"/>
        <v>0</v>
      </c>
      <c r="J828" s="311">
        <f t="shared" si="174"/>
        <v>0</v>
      </c>
      <c r="K828" s="311">
        <f t="shared" si="174"/>
        <v>0</v>
      </c>
      <c r="L828" s="311">
        <f t="shared" si="174"/>
        <v>0</v>
      </c>
      <c r="M828" s="312">
        <f t="shared" si="174"/>
        <v>0</v>
      </c>
      <c r="Q828"/>
    </row>
    <row r="829" spans="1:17" ht="17.55" hidden="1" customHeight="1">
      <c r="A829" s="240"/>
      <c r="B829" s="240"/>
      <c r="C829" s="429" t="str">
        <f t="shared" si="164"/>
        <v>H</v>
      </c>
      <c r="D829" s="130" t="str">
        <f t="shared" si="173"/>
        <v>R_Dopant</v>
      </c>
      <c r="E829" s="129" t="str">
        <f t="shared" si="172"/>
        <v>Hyperion</v>
      </c>
      <c r="F829" s="311">
        <f t="shared" si="174"/>
        <v>0</v>
      </c>
      <c r="G829" s="311">
        <f t="shared" si="174"/>
        <v>0</v>
      </c>
      <c r="H829" s="311">
        <f t="shared" si="174"/>
        <v>0</v>
      </c>
      <c r="I829" s="311">
        <f t="shared" si="174"/>
        <v>0</v>
      </c>
      <c r="J829" s="311">
        <f t="shared" si="174"/>
        <v>0</v>
      </c>
      <c r="K829" s="311">
        <f t="shared" si="174"/>
        <v>0</v>
      </c>
      <c r="L829" s="311">
        <f t="shared" si="174"/>
        <v>0</v>
      </c>
      <c r="M829" s="312">
        <f t="shared" si="174"/>
        <v>0</v>
      </c>
      <c r="Q829"/>
    </row>
    <row r="830" spans="1:17" ht="17.55" hidden="1" customHeight="1">
      <c r="A830" s="240"/>
      <c r="B830" s="240"/>
      <c r="C830" s="429" t="str">
        <f t="shared" si="164"/>
        <v>H</v>
      </c>
      <c r="D830" s="130" t="str">
        <f t="shared" si="173"/>
        <v>R_Dopant</v>
      </c>
      <c r="E830" s="129" t="str">
        <f t="shared" si="172"/>
        <v>Idemitsu Kosan</v>
      </c>
      <c r="F830" s="311">
        <f t="shared" si="174"/>
        <v>0</v>
      </c>
      <c r="G830" s="311">
        <f t="shared" si="174"/>
        <v>0</v>
      </c>
      <c r="H830" s="311">
        <f t="shared" si="174"/>
        <v>0</v>
      </c>
      <c r="I830" s="311">
        <f t="shared" si="174"/>
        <v>0</v>
      </c>
      <c r="J830" s="311">
        <f t="shared" si="174"/>
        <v>0</v>
      </c>
      <c r="K830" s="311">
        <f t="shared" si="174"/>
        <v>0</v>
      </c>
      <c r="L830" s="311">
        <f t="shared" si="174"/>
        <v>0</v>
      </c>
      <c r="M830" s="312">
        <f t="shared" si="174"/>
        <v>0</v>
      </c>
      <c r="Q830"/>
    </row>
    <row r="831" spans="1:17" ht="17.55" hidden="1" customHeight="1">
      <c r="A831" s="240"/>
      <c r="B831" s="240"/>
      <c r="C831" s="429" t="str">
        <f t="shared" si="164"/>
        <v>H</v>
      </c>
      <c r="D831" s="130" t="str">
        <f t="shared" si="173"/>
        <v>R_Dopant</v>
      </c>
      <c r="E831" s="129" t="str">
        <f t="shared" si="172"/>
        <v>Jilin OLED</v>
      </c>
      <c r="F831" s="311">
        <f t="shared" si="174"/>
        <v>0</v>
      </c>
      <c r="G831" s="311">
        <f t="shared" si="174"/>
        <v>0</v>
      </c>
      <c r="H831" s="311">
        <f t="shared" si="174"/>
        <v>0</v>
      </c>
      <c r="I831" s="311">
        <f t="shared" si="174"/>
        <v>0</v>
      </c>
      <c r="J831" s="311">
        <f t="shared" si="174"/>
        <v>0</v>
      </c>
      <c r="K831" s="311">
        <f t="shared" si="174"/>
        <v>0</v>
      </c>
      <c r="L831" s="311">
        <f t="shared" si="174"/>
        <v>0</v>
      </c>
      <c r="M831" s="312">
        <f t="shared" si="174"/>
        <v>0</v>
      </c>
      <c r="Q831"/>
    </row>
    <row r="832" spans="1:17" ht="17.55" hidden="1" customHeight="1">
      <c r="A832" s="240"/>
      <c r="B832" s="240"/>
      <c r="C832" s="429" t="str">
        <f t="shared" si="164"/>
        <v>H</v>
      </c>
      <c r="D832" s="130" t="str">
        <f t="shared" si="173"/>
        <v>R_Dopant</v>
      </c>
      <c r="E832" s="129" t="str">
        <f t="shared" si="172"/>
        <v>Jinwoong</v>
      </c>
      <c r="F832" s="311">
        <f t="shared" si="174"/>
        <v>0</v>
      </c>
      <c r="G832" s="311">
        <f t="shared" si="174"/>
        <v>0</v>
      </c>
      <c r="H832" s="311">
        <f t="shared" si="174"/>
        <v>0</v>
      </c>
      <c r="I832" s="311">
        <f t="shared" si="174"/>
        <v>0</v>
      </c>
      <c r="J832" s="311">
        <f t="shared" si="174"/>
        <v>0</v>
      </c>
      <c r="K832" s="311">
        <f t="shared" si="174"/>
        <v>0</v>
      </c>
      <c r="L832" s="311">
        <f t="shared" si="174"/>
        <v>0</v>
      </c>
      <c r="M832" s="312">
        <f t="shared" si="174"/>
        <v>0</v>
      </c>
      <c r="Q832"/>
    </row>
    <row r="833" spans="1:17" ht="17.55" hidden="1" customHeight="1">
      <c r="A833" s="240"/>
      <c r="B833" s="240"/>
      <c r="C833" s="429" t="str">
        <f t="shared" si="164"/>
        <v>H</v>
      </c>
      <c r="D833" s="130" t="str">
        <f t="shared" si="173"/>
        <v>R_Dopant</v>
      </c>
      <c r="E833" s="129" t="str">
        <f t="shared" si="172"/>
        <v>LG Chem</v>
      </c>
      <c r="F833" s="311">
        <f t="shared" si="174"/>
        <v>0</v>
      </c>
      <c r="G833" s="311">
        <f t="shared" si="174"/>
        <v>0</v>
      </c>
      <c r="H833" s="311">
        <f t="shared" si="174"/>
        <v>0</v>
      </c>
      <c r="I833" s="311">
        <f t="shared" si="174"/>
        <v>0</v>
      </c>
      <c r="J833" s="311">
        <f t="shared" si="174"/>
        <v>0</v>
      </c>
      <c r="K833" s="311">
        <f t="shared" si="174"/>
        <v>0</v>
      </c>
      <c r="L833" s="311">
        <f t="shared" si="174"/>
        <v>0</v>
      </c>
      <c r="M833" s="312">
        <f t="shared" si="174"/>
        <v>0</v>
      </c>
      <c r="Q833"/>
    </row>
    <row r="834" spans="1:17" ht="17.55" hidden="1" customHeight="1">
      <c r="A834" s="240"/>
      <c r="B834" s="240"/>
      <c r="C834" s="429" t="str">
        <f t="shared" si="164"/>
        <v>H</v>
      </c>
      <c r="D834" s="130" t="str">
        <f t="shared" si="173"/>
        <v>R_Dopant</v>
      </c>
      <c r="E834" s="129" t="str">
        <f t="shared" si="172"/>
        <v>LT Materials</v>
      </c>
      <c r="F834" s="311">
        <f t="shared" si="174"/>
        <v>0</v>
      </c>
      <c r="G834" s="311">
        <f t="shared" si="174"/>
        <v>0</v>
      </c>
      <c r="H834" s="311">
        <f t="shared" si="174"/>
        <v>0</v>
      </c>
      <c r="I834" s="311">
        <f t="shared" si="174"/>
        <v>0</v>
      </c>
      <c r="J834" s="311">
        <f t="shared" si="174"/>
        <v>0</v>
      </c>
      <c r="K834" s="311">
        <f t="shared" si="174"/>
        <v>0</v>
      </c>
      <c r="L834" s="311">
        <f t="shared" si="174"/>
        <v>0</v>
      </c>
      <c r="M834" s="312">
        <f t="shared" si="174"/>
        <v>0</v>
      </c>
      <c r="Q834"/>
    </row>
    <row r="835" spans="1:17" ht="17.55" hidden="1" customHeight="1">
      <c r="A835" s="240"/>
      <c r="B835" s="240"/>
      <c r="C835" s="429" t="str">
        <f t="shared" si="164"/>
        <v>H</v>
      </c>
      <c r="D835" s="130" t="str">
        <f t="shared" si="173"/>
        <v>R_Dopant</v>
      </c>
      <c r="E835" s="129" t="str">
        <f t="shared" si="172"/>
        <v>LT Metal</v>
      </c>
      <c r="F835" s="311">
        <f t="shared" si="174"/>
        <v>0</v>
      </c>
      <c r="G835" s="311">
        <f t="shared" si="174"/>
        <v>0</v>
      </c>
      <c r="H835" s="311">
        <f t="shared" si="174"/>
        <v>0</v>
      </c>
      <c r="I835" s="311">
        <f t="shared" si="174"/>
        <v>0</v>
      </c>
      <c r="J835" s="311">
        <f t="shared" si="174"/>
        <v>0</v>
      </c>
      <c r="K835" s="311">
        <f t="shared" si="174"/>
        <v>0</v>
      </c>
      <c r="L835" s="311">
        <f t="shared" si="174"/>
        <v>0</v>
      </c>
      <c r="M835" s="312">
        <f t="shared" si="174"/>
        <v>0</v>
      </c>
      <c r="Q835"/>
    </row>
    <row r="836" spans="1:17" ht="17.55" hidden="1" customHeight="1">
      <c r="A836" s="240"/>
      <c r="B836" s="240"/>
      <c r="C836" s="429" t="str">
        <f t="shared" si="164"/>
        <v>H</v>
      </c>
      <c r="D836" s="130" t="str">
        <f t="shared" si="173"/>
        <v>R_Dopant</v>
      </c>
      <c r="E836" s="129" t="str">
        <f t="shared" si="172"/>
        <v>LTOM</v>
      </c>
      <c r="F836" s="311">
        <f t="shared" ref="F836:M845" si="175">SUMIFS(Share, Y, F$15, Config, $E$4, P, $E$8, LType, $D836, MSup, $E836)</f>
        <v>0</v>
      </c>
      <c r="G836" s="311">
        <f t="shared" si="175"/>
        <v>0</v>
      </c>
      <c r="H836" s="311">
        <f t="shared" si="175"/>
        <v>0</v>
      </c>
      <c r="I836" s="311">
        <f t="shared" si="175"/>
        <v>0</v>
      </c>
      <c r="J836" s="311">
        <f t="shared" si="175"/>
        <v>0</v>
      </c>
      <c r="K836" s="311">
        <f t="shared" si="175"/>
        <v>0</v>
      </c>
      <c r="L836" s="311">
        <f t="shared" si="175"/>
        <v>0</v>
      </c>
      <c r="M836" s="312">
        <f t="shared" si="175"/>
        <v>0</v>
      </c>
      <c r="Q836"/>
    </row>
    <row r="837" spans="1:17" ht="17.55" hidden="1" customHeight="1">
      <c r="A837" s="240"/>
      <c r="B837" s="240"/>
      <c r="C837" s="429" t="str">
        <f t="shared" si="164"/>
        <v>H</v>
      </c>
      <c r="D837" s="130" t="str">
        <f t="shared" si="173"/>
        <v>R_Dopant</v>
      </c>
      <c r="E837" s="129" t="str">
        <f t="shared" si="172"/>
        <v>Lumilan</v>
      </c>
      <c r="F837" s="311">
        <f t="shared" si="175"/>
        <v>0</v>
      </c>
      <c r="G837" s="311">
        <f t="shared" si="175"/>
        <v>0</v>
      </c>
      <c r="H837" s="311">
        <f t="shared" si="175"/>
        <v>0</v>
      </c>
      <c r="I837" s="311">
        <f t="shared" si="175"/>
        <v>0</v>
      </c>
      <c r="J837" s="311">
        <f t="shared" si="175"/>
        <v>0</v>
      </c>
      <c r="K837" s="311">
        <f t="shared" si="175"/>
        <v>0</v>
      </c>
      <c r="L837" s="311">
        <f t="shared" si="175"/>
        <v>0</v>
      </c>
      <c r="M837" s="312">
        <f t="shared" si="175"/>
        <v>0</v>
      </c>
      <c r="Q837"/>
    </row>
    <row r="838" spans="1:17" ht="17.55" hidden="1" customHeight="1">
      <c r="A838" s="240"/>
      <c r="B838" s="240"/>
      <c r="C838" s="429" t="str">
        <f t="shared" si="164"/>
        <v>H</v>
      </c>
      <c r="D838" s="130" t="str">
        <f t="shared" si="173"/>
        <v>R_Dopant</v>
      </c>
      <c r="E838" s="129" t="str">
        <f t="shared" si="172"/>
        <v>Materion</v>
      </c>
      <c r="F838" s="311">
        <f t="shared" si="175"/>
        <v>0</v>
      </c>
      <c r="G838" s="311">
        <f t="shared" si="175"/>
        <v>0</v>
      </c>
      <c r="H838" s="311">
        <f t="shared" si="175"/>
        <v>0</v>
      </c>
      <c r="I838" s="311">
        <f t="shared" si="175"/>
        <v>0</v>
      </c>
      <c r="J838" s="311">
        <f t="shared" si="175"/>
        <v>0</v>
      </c>
      <c r="K838" s="311">
        <f t="shared" si="175"/>
        <v>0</v>
      </c>
      <c r="L838" s="311">
        <f t="shared" si="175"/>
        <v>0</v>
      </c>
      <c r="M838" s="312">
        <f t="shared" si="175"/>
        <v>0</v>
      </c>
      <c r="Q838"/>
    </row>
    <row r="839" spans="1:17" ht="17.55" hidden="1" customHeight="1">
      <c r="A839" s="240"/>
      <c r="B839" s="240"/>
      <c r="C839" s="429" t="str">
        <f t="shared" si="164"/>
        <v>H</v>
      </c>
      <c r="D839" s="130" t="str">
        <f t="shared" si="173"/>
        <v>R_Dopant</v>
      </c>
      <c r="E839" s="129" t="str">
        <f t="shared" si="172"/>
        <v>Merck</v>
      </c>
      <c r="F839" s="311">
        <f t="shared" si="175"/>
        <v>0</v>
      </c>
      <c r="G839" s="311">
        <f t="shared" si="175"/>
        <v>0</v>
      </c>
      <c r="H839" s="311">
        <f t="shared" si="175"/>
        <v>0</v>
      </c>
      <c r="I839" s="311">
        <f t="shared" si="175"/>
        <v>0</v>
      </c>
      <c r="J839" s="311">
        <f t="shared" si="175"/>
        <v>0</v>
      </c>
      <c r="K839" s="311">
        <f t="shared" si="175"/>
        <v>0</v>
      </c>
      <c r="L839" s="311">
        <f t="shared" si="175"/>
        <v>0</v>
      </c>
      <c r="M839" s="312">
        <f t="shared" si="175"/>
        <v>0</v>
      </c>
      <c r="Q839"/>
    </row>
    <row r="840" spans="1:17" ht="17.55" hidden="1" customHeight="1">
      <c r="A840" s="240"/>
      <c r="B840" s="240"/>
      <c r="C840" s="429" t="str">
        <f t="shared" si="164"/>
        <v>H</v>
      </c>
      <c r="D840" s="130" t="str">
        <f t="shared" si="173"/>
        <v>R_Dopant</v>
      </c>
      <c r="E840" s="129" t="str">
        <f t="shared" si="172"/>
        <v>Nisso</v>
      </c>
      <c r="F840" s="311">
        <f t="shared" si="175"/>
        <v>0</v>
      </c>
      <c r="G840" s="311">
        <f t="shared" si="175"/>
        <v>0</v>
      </c>
      <c r="H840" s="311">
        <f t="shared" si="175"/>
        <v>0</v>
      </c>
      <c r="I840" s="311">
        <f t="shared" si="175"/>
        <v>0</v>
      </c>
      <c r="J840" s="311">
        <f t="shared" si="175"/>
        <v>0</v>
      </c>
      <c r="K840" s="311">
        <f t="shared" si="175"/>
        <v>0</v>
      </c>
      <c r="L840" s="311">
        <f t="shared" si="175"/>
        <v>0</v>
      </c>
      <c r="M840" s="312">
        <f t="shared" si="175"/>
        <v>0</v>
      </c>
      <c r="Q840"/>
    </row>
    <row r="841" spans="1:17" ht="17.55" hidden="1" customHeight="1">
      <c r="A841" s="240"/>
      <c r="B841" s="240"/>
      <c r="C841" s="429" t="str">
        <f t="shared" si="164"/>
        <v>H</v>
      </c>
      <c r="D841" s="130" t="str">
        <f t="shared" si="173"/>
        <v>R_Dopant</v>
      </c>
      <c r="E841" s="129" t="str">
        <f t="shared" si="172"/>
        <v>Novaled</v>
      </c>
      <c r="F841" s="311">
        <f t="shared" si="175"/>
        <v>0</v>
      </c>
      <c r="G841" s="311">
        <f t="shared" si="175"/>
        <v>0</v>
      </c>
      <c r="H841" s="311">
        <f t="shared" si="175"/>
        <v>0</v>
      </c>
      <c r="I841" s="311">
        <f t="shared" si="175"/>
        <v>0</v>
      </c>
      <c r="J841" s="311">
        <f t="shared" si="175"/>
        <v>0</v>
      </c>
      <c r="K841" s="311">
        <f t="shared" si="175"/>
        <v>0</v>
      </c>
      <c r="L841" s="311">
        <f t="shared" si="175"/>
        <v>0</v>
      </c>
      <c r="M841" s="312">
        <f t="shared" si="175"/>
        <v>0</v>
      </c>
      <c r="Q841"/>
    </row>
    <row r="842" spans="1:17" ht="17.55" hidden="1" customHeight="1">
      <c r="A842" s="240"/>
      <c r="B842" s="240"/>
      <c r="C842" s="429" t="str">
        <f t="shared" si="164"/>
        <v>H</v>
      </c>
      <c r="D842" s="130" t="str">
        <f t="shared" si="173"/>
        <v>R_Dopant</v>
      </c>
      <c r="E842" s="129" t="str">
        <f t="shared" si="172"/>
        <v>NSCC</v>
      </c>
      <c r="F842" s="311">
        <f t="shared" si="175"/>
        <v>0</v>
      </c>
      <c r="G842" s="311">
        <f t="shared" si="175"/>
        <v>0</v>
      </c>
      <c r="H842" s="311">
        <f t="shared" si="175"/>
        <v>0</v>
      </c>
      <c r="I842" s="311">
        <f t="shared" si="175"/>
        <v>0</v>
      </c>
      <c r="J842" s="311">
        <f t="shared" si="175"/>
        <v>0</v>
      </c>
      <c r="K842" s="311">
        <f t="shared" si="175"/>
        <v>0</v>
      </c>
      <c r="L842" s="311">
        <f t="shared" si="175"/>
        <v>0</v>
      </c>
      <c r="M842" s="312">
        <f t="shared" si="175"/>
        <v>0</v>
      </c>
      <c r="Q842"/>
    </row>
    <row r="843" spans="1:17" ht="17.55" hidden="1" customHeight="1">
      <c r="A843" s="240"/>
      <c r="B843" s="240"/>
      <c r="C843" s="429" t="str">
        <f t="shared" si="164"/>
        <v>H</v>
      </c>
      <c r="D843" s="130" t="str">
        <f t="shared" si="173"/>
        <v>R_Dopant</v>
      </c>
      <c r="E843" s="129" t="str">
        <f t="shared" si="172"/>
        <v>P&amp;H Tech</v>
      </c>
      <c r="F843" s="311">
        <f t="shared" si="175"/>
        <v>0</v>
      </c>
      <c r="G843" s="311">
        <f t="shared" si="175"/>
        <v>0</v>
      </c>
      <c r="H843" s="311">
        <f t="shared" si="175"/>
        <v>0</v>
      </c>
      <c r="I843" s="311">
        <f t="shared" si="175"/>
        <v>0</v>
      </c>
      <c r="J843" s="311">
        <f t="shared" si="175"/>
        <v>0</v>
      </c>
      <c r="K843" s="311">
        <f t="shared" si="175"/>
        <v>0</v>
      </c>
      <c r="L843" s="311">
        <f t="shared" si="175"/>
        <v>0</v>
      </c>
      <c r="M843" s="312">
        <f t="shared" si="175"/>
        <v>0</v>
      </c>
      <c r="Q843"/>
    </row>
    <row r="844" spans="1:17" ht="17.55" hidden="1" customHeight="1">
      <c r="A844" s="240"/>
      <c r="B844" s="240"/>
      <c r="C844" s="429" t="str">
        <f t="shared" si="164"/>
        <v>H</v>
      </c>
      <c r="D844" s="130" t="str">
        <f t="shared" si="173"/>
        <v>R_Dopant</v>
      </c>
      <c r="E844" s="129" t="str">
        <f t="shared" si="172"/>
        <v>Samsung SDI</v>
      </c>
      <c r="F844" s="311">
        <f t="shared" si="175"/>
        <v>0</v>
      </c>
      <c r="G844" s="311">
        <f t="shared" si="175"/>
        <v>0</v>
      </c>
      <c r="H844" s="311">
        <f t="shared" si="175"/>
        <v>0</v>
      </c>
      <c r="I844" s="311">
        <f t="shared" si="175"/>
        <v>0</v>
      </c>
      <c r="J844" s="311">
        <f t="shared" si="175"/>
        <v>0</v>
      </c>
      <c r="K844" s="311">
        <f t="shared" si="175"/>
        <v>0</v>
      </c>
      <c r="L844" s="311">
        <f t="shared" si="175"/>
        <v>0</v>
      </c>
      <c r="M844" s="312">
        <f t="shared" si="175"/>
        <v>0</v>
      </c>
      <c r="Q844"/>
    </row>
    <row r="845" spans="1:17" s="296" customFormat="1" ht="17.55" hidden="1" customHeight="1">
      <c r="A845" s="308"/>
      <c r="C845" s="429" t="str">
        <f t="shared" si="164"/>
        <v>H</v>
      </c>
      <c r="D845" s="130" t="str">
        <f t="shared" si="173"/>
        <v>R_Dopant</v>
      </c>
      <c r="E845" s="129" t="str">
        <f t="shared" ref="E845:E854" si="176">E775</f>
        <v>SFC</v>
      </c>
      <c r="F845" s="311">
        <f t="shared" si="175"/>
        <v>0</v>
      </c>
      <c r="G845" s="311">
        <f t="shared" si="175"/>
        <v>0</v>
      </c>
      <c r="H845" s="311">
        <f t="shared" si="175"/>
        <v>0</v>
      </c>
      <c r="I845" s="311">
        <f t="shared" si="175"/>
        <v>0</v>
      </c>
      <c r="J845" s="311">
        <f t="shared" si="175"/>
        <v>0</v>
      </c>
      <c r="K845" s="311">
        <f t="shared" si="175"/>
        <v>0</v>
      </c>
      <c r="L845" s="311">
        <f t="shared" si="175"/>
        <v>0</v>
      </c>
      <c r="M845" s="312">
        <f t="shared" si="175"/>
        <v>0</v>
      </c>
      <c r="Q845"/>
    </row>
    <row r="846" spans="1:17" s="296" customFormat="1" ht="17.55" hidden="1" customHeight="1">
      <c r="A846" s="308"/>
      <c r="C846" s="429" t="str">
        <f t="shared" si="164"/>
        <v>H</v>
      </c>
      <c r="D846" s="130" t="str">
        <f t="shared" si="173"/>
        <v>R_Dopant</v>
      </c>
      <c r="E846" s="129" t="str">
        <f t="shared" si="176"/>
        <v>SK JNC</v>
      </c>
      <c r="F846" s="311">
        <f t="shared" ref="F846:M855" si="177">SUMIFS(Share, Y, F$15, Config, $E$4, P, $E$8, LType, $D846, MSup, $E846)</f>
        <v>0</v>
      </c>
      <c r="G846" s="311">
        <f t="shared" si="177"/>
        <v>0</v>
      </c>
      <c r="H846" s="311">
        <f t="shared" si="177"/>
        <v>0</v>
      </c>
      <c r="I846" s="311">
        <f t="shared" si="177"/>
        <v>0</v>
      </c>
      <c r="J846" s="311">
        <f t="shared" si="177"/>
        <v>0</v>
      </c>
      <c r="K846" s="311">
        <f t="shared" si="177"/>
        <v>0</v>
      </c>
      <c r="L846" s="311">
        <f t="shared" si="177"/>
        <v>0</v>
      </c>
      <c r="M846" s="312">
        <f t="shared" si="177"/>
        <v>0</v>
      </c>
      <c r="Q846"/>
    </row>
    <row r="847" spans="1:17" s="296" customFormat="1" ht="17.55" hidden="1" customHeight="1">
      <c r="A847" s="308"/>
      <c r="C847" s="429" t="str">
        <f t="shared" ref="C847:C910" si="178">IF(SUM(F847:J847)=0, "H", "")</f>
        <v>H</v>
      </c>
      <c r="D847" s="130" t="str">
        <f t="shared" si="173"/>
        <v>R_Dopant</v>
      </c>
      <c r="E847" s="129" t="str">
        <f t="shared" si="176"/>
        <v>Solus AM</v>
      </c>
      <c r="F847" s="311">
        <f t="shared" si="177"/>
        <v>0</v>
      </c>
      <c r="G847" s="311">
        <f t="shared" si="177"/>
        <v>0</v>
      </c>
      <c r="H847" s="311">
        <f t="shared" si="177"/>
        <v>0</v>
      </c>
      <c r="I847" s="311">
        <f t="shared" si="177"/>
        <v>0</v>
      </c>
      <c r="J847" s="311">
        <f t="shared" si="177"/>
        <v>0</v>
      </c>
      <c r="K847" s="311">
        <f t="shared" si="177"/>
        <v>0</v>
      </c>
      <c r="L847" s="311">
        <f t="shared" si="177"/>
        <v>0</v>
      </c>
      <c r="M847" s="312">
        <f t="shared" si="177"/>
        <v>0</v>
      </c>
      <c r="Q847"/>
    </row>
    <row r="848" spans="1:17" s="296" customFormat="1" ht="17.55" hidden="1" customHeight="1">
      <c r="A848" s="308"/>
      <c r="C848" s="429" t="str">
        <f t="shared" si="178"/>
        <v>H</v>
      </c>
      <c r="D848" s="130" t="str">
        <f t="shared" si="173"/>
        <v>R_Dopant</v>
      </c>
      <c r="E848" s="129">
        <f t="shared" si="176"/>
        <v>0</v>
      </c>
      <c r="F848" s="311">
        <f t="shared" si="177"/>
        <v>0</v>
      </c>
      <c r="G848" s="311">
        <f t="shared" si="177"/>
        <v>0</v>
      </c>
      <c r="H848" s="311">
        <f t="shared" si="177"/>
        <v>0</v>
      </c>
      <c r="I848" s="311">
        <f t="shared" si="177"/>
        <v>0</v>
      </c>
      <c r="J848" s="311">
        <f t="shared" si="177"/>
        <v>0</v>
      </c>
      <c r="K848" s="311">
        <f t="shared" si="177"/>
        <v>0</v>
      </c>
      <c r="L848" s="311">
        <f t="shared" si="177"/>
        <v>0</v>
      </c>
      <c r="M848" s="312">
        <f t="shared" si="177"/>
        <v>0</v>
      </c>
      <c r="Q848"/>
    </row>
    <row r="849" spans="1:17" s="296" customFormat="1" ht="17.55" hidden="1" customHeight="1">
      <c r="A849" s="308"/>
      <c r="C849" s="429" t="str">
        <f t="shared" si="178"/>
        <v>H</v>
      </c>
      <c r="D849" s="130" t="str">
        <f t="shared" si="173"/>
        <v>R_Dopant</v>
      </c>
      <c r="E849" s="129">
        <f t="shared" si="176"/>
        <v>0</v>
      </c>
      <c r="F849" s="311">
        <f t="shared" si="177"/>
        <v>0</v>
      </c>
      <c r="G849" s="311">
        <f t="shared" si="177"/>
        <v>0</v>
      </c>
      <c r="H849" s="311">
        <f t="shared" si="177"/>
        <v>0</v>
      </c>
      <c r="I849" s="311">
        <f t="shared" si="177"/>
        <v>0</v>
      </c>
      <c r="J849" s="311">
        <f t="shared" si="177"/>
        <v>0</v>
      </c>
      <c r="K849" s="311">
        <f t="shared" si="177"/>
        <v>0</v>
      </c>
      <c r="L849" s="311">
        <f t="shared" si="177"/>
        <v>0</v>
      </c>
      <c r="M849" s="312">
        <f t="shared" si="177"/>
        <v>0</v>
      </c>
      <c r="Q849"/>
    </row>
    <row r="850" spans="1:17" s="296" customFormat="1" ht="17.55" hidden="1" customHeight="1">
      <c r="A850" s="308"/>
      <c r="C850" s="429" t="str">
        <f t="shared" si="178"/>
        <v>H</v>
      </c>
      <c r="D850" s="130" t="str">
        <f t="shared" si="173"/>
        <v>R_Dopant</v>
      </c>
      <c r="E850" s="129">
        <f t="shared" si="176"/>
        <v>0</v>
      </c>
      <c r="F850" s="311">
        <f t="shared" si="177"/>
        <v>0</v>
      </c>
      <c r="G850" s="311">
        <f t="shared" si="177"/>
        <v>0</v>
      </c>
      <c r="H850" s="311">
        <f t="shared" si="177"/>
        <v>0</v>
      </c>
      <c r="I850" s="311">
        <f t="shared" si="177"/>
        <v>0</v>
      </c>
      <c r="J850" s="311">
        <f t="shared" si="177"/>
        <v>0</v>
      </c>
      <c r="K850" s="311">
        <f t="shared" si="177"/>
        <v>0</v>
      </c>
      <c r="L850" s="311">
        <f t="shared" si="177"/>
        <v>0</v>
      </c>
      <c r="M850" s="312">
        <f t="shared" si="177"/>
        <v>0</v>
      </c>
      <c r="Q850"/>
    </row>
    <row r="851" spans="1:17" s="296" customFormat="1" ht="17.55" hidden="1" customHeight="1">
      <c r="A851" s="308"/>
      <c r="C851" s="429" t="str">
        <f t="shared" si="178"/>
        <v>H</v>
      </c>
      <c r="D851" s="130" t="str">
        <f t="shared" si="173"/>
        <v>R_Dopant</v>
      </c>
      <c r="E851" s="129">
        <f t="shared" si="176"/>
        <v>0</v>
      </c>
      <c r="F851" s="311">
        <f t="shared" si="177"/>
        <v>0</v>
      </c>
      <c r="G851" s="311">
        <f t="shared" si="177"/>
        <v>0</v>
      </c>
      <c r="H851" s="311">
        <f t="shared" si="177"/>
        <v>0</v>
      </c>
      <c r="I851" s="311">
        <f t="shared" si="177"/>
        <v>0</v>
      </c>
      <c r="J851" s="311">
        <f t="shared" si="177"/>
        <v>0</v>
      </c>
      <c r="K851" s="311">
        <f t="shared" si="177"/>
        <v>0</v>
      </c>
      <c r="L851" s="311">
        <f t="shared" si="177"/>
        <v>0</v>
      </c>
      <c r="M851" s="312">
        <f t="shared" si="177"/>
        <v>0</v>
      </c>
      <c r="Q851"/>
    </row>
    <row r="852" spans="1:17" s="296" customFormat="1" ht="17.55" hidden="1" customHeight="1">
      <c r="A852" s="308"/>
      <c r="C852" s="429" t="str">
        <f t="shared" si="178"/>
        <v>H</v>
      </c>
      <c r="D852" s="130" t="str">
        <f t="shared" si="173"/>
        <v>R_Dopant</v>
      </c>
      <c r="E852" s="129">
        <f t="shared" si="176"/>
        <v>0</v>
      </c>
      <c r="F852" s="311">
        <f t="shared" si="177"/>
        <v>0</v>
      </c>
      <c r="G852" s="311">
        <f t="shared" si="177"/>
        <v>0</v>
      </c>
      <c r="H852" s="311">
        <f t="shared" si="177"/>
        <v>0</v>
      </c>
      <c r="I852" s="311">
        <f t="shared" si="177"/>
        <v>0</v>
      </c>
      <c r="J852" s="311">
        <f t="shared" si="177"/>
        <v>0</v>
      </c>
      <c r="K852" s="311">
        <f t="shared" si="177"/>
        <v>0</v>
      </c>
      <c r="L852" s="311">
        <f t="shared" si="177"/>
        <v>0</v>
      </c>
      <c r="M852" s="312">
        <f t="shared" si="177"/>
        <v>0</v>
      </c>
      <c r="Q852"/>
    </row>
    <row r="853" spans="1:17" s="296" customFormat="1" ht="17.55" hidden="1" customHeight="1">
      <c r="A853" s="308"/>
      <c r="C853" s="429" t="str">
        <f t="shared" si="178"/>
        <v>H</v>
      </c>
      <c r="D853" s="130" t="str">
        <f t="shared" si="173"/>
        <v>R_Dopant</v>
      </c>
      <c r="E853" s="129">
        <f t="shared" si="176"/>
        <v>0</v>
      </c>
      <c r="F853" s="311">
        <f t="shared" si="177"/>
        <v>0</v>
      </c>
      <c r="G853" s="311">
        <f t="shared" si="177"/>
        <v>0</v>
      </c>
      <c r="H853" s="311">
        <f t="shared" si="177"/>
        <v>0</v>
      </c>
      <c r="I853" s="311">
        <f t="shared" si="177"/>
        <v>0</v>
      </c>
      <c r="J853" s="311">
        <f t="shared" si="177"/>
        <v>0</v>
      </c>
      <c r="K853" s="311">
        <f t="shared" si="177"/>
        <v>0</v>
      </c>
      <c r="L853" s="311">
        <f t="shared" si="177"/>
        <v>0</v>
      </c>
      <c r="M853" s="312">
        <f t="shared" si="177"/>
        <v>0</v>
      </c>
      <c r="Q853"/>
    </row>
    <row r="854" spans="1:17" s="296" customFormat="1" ht="17.55" hidden="1" customHeight="1">
      <c r="A854" s="308"/>
      <c r="C854" s="429" t="str">
        <f t="shared" si="178"/>
        <v>H</v>
      </c>
      <c r="D854" s="130" t="str">
        <f t="shared" si="173"/>
        <v>R_Dopant</v>
      </c>
      <c r="E854" s="129">
        <f t="shared" si="176"/>
        <v>0</v>
      </c>
      <c r="F854" s="311">
        <f t="shared" si="177"/>
        <v>0</v>
      </c>
      <c r="G854" s="311">
        <f t="shared" si="177"/>
        <v>0</v>
      </c>
      <c r="H854" s="311">
        <f t="shared" si="177"/>
        <v>0</v>
      </c>
      <c r="I854" s="311">
        <f t="shared" si="177"/>
        <v>0</v>
      </c>
      <c r="J854" s="311">
        <f t="shared" si="177"/>
        <v>0</v>
      </c>
      <c r="K854" s="311">
        <f t="shared" si="177"/>
        <v>0</v>
      </c>
      <c r="L854" s="311">
        <f t="shared" si="177"/>
        <v>0</v>
      </c>
      <c r="M854" s="312">
        <f t="shared" si="177"/>
        <v>0</v>
      </c>
      <c r="Q854"/>
    </row>
    <row r="855" spans="1:17" ht="17.55" hidden="1" customHeight="1">
      <c r="A855" s="240"/>
      <c r="B855" s="240"/>
      <c r="C855" s="429" t="str">
        <f t="shared" si="178"/>
        <v>H</v>
      </c>
      <c r="D855" s="130" t="str">
        <f>$D844</f>
        <v>R_Dopant</v>
      </c>
      <c r="E855" s="129" t="str">
        <f t="shared" ref="E855:E879" si="179">E260</f>
        <v>Unknown</v>
      </c>
      <c r="F855" s="311">
        <f t="shared" si="177"/>
        <v>0</v>
      </c>
      <c r="G855" s="311">
        <f t="shared" si="177"/>
        <v>0</v>
      </c>
      <c r="H855" s="311">
        <f t="shared" si="177"/>
        <v>0</v>
      </c>
      <c r="I855" s="311">
        <f t="shared" si="177"/>
        <v>0</v>
      </c>
      <c r="J855" s="311">
        <f t="shared" si="177"/>
        <v>0</v>
      </c>
      <c r="K855" s="311">
        <f t="shared" si="177"/>
        <v>0</v>
      </c>
      <c r="L855" s="311">
        <f t="shared" si="177"/>
        <v>0</v>
      </c>
      <c r="M855" s="312">
        <f t="shared" si="177"/>
        <v>0</v>
      </c>
      <c r="Q855"/>
    </row>
    <row r="856" spans="1:17" ht="17.55" hidden="1" customHeight="1">
      <c r="A856" s="240"/>
      <c r="B856" s="240"/>
      <c r="C856" s="429" t="str">
        <f t="shared" si="178"/>
        <v>H</v>
      </c>
      <c r="D856" s="130" t="str">
        <f>Parameter!G86</f>
        <v>R_Host</v>
      </c>
      <c r="E856" s="129" t="str">
        <f t="shared" si="179"/>
        <v>Aglaia Tech</v>
      </c>
      <c r="F856" s="311">
        <f t="shared" ref="F856:M865" si="180">SUMIFS(Share, Y, F$15, Config, $E$4, P, $E$8, LType, $D856, MSup, $E856)</f>
        <v>0</v>
      </c>
      <c r="G856" s="311">
        <f t="shared" si="180"/>
        <v>0</v>
      </c>
      <c r="H856" s="311">
        <f t="shared" si="180"/>
        <v>0</v>
      </c>
      <c r="I856" s="311">
        <f t="shared" si="180"/>
        <v>0</v>
      </c>
      <c r="J856" s="311">
        <f t="shared" si="180"/>
        <v>0</v>
      </c>
      <c r="K856" s="311">
        <f t="shared" si="180"/>
        <v>0</v>
      </c>
      <c r="L856" s="311">
        <f t="shared" si="180"/>
        <v>0</v>
      </c>
      <c r="M856" s="312">
        <f t="shared" si="180"/>
        <v>0</v>
      </c>
      <c r="Q856"/>
    </row>
    <row r="857" spans="1:17" ht="17.55" hidden="1" customHeight="1">
      <c r="A857" s="240"/>
      <c r="B857" s="240"/>
      <c r="C857" s="429" t="str">
        <f t="shared" si="178"/>
        <v>H</v>
      </c>
      <c r="D857" s="130" t="str">
        <f t="shared" ref="D857:D889" si="181">$D856</f>
        <v>R_Host</v>
      </c>
      <c r="E857" s="129" t="str">
        <f t="shared" si="179"/>
        <v>Bayer</v>
      </c>
      <c r="F857" s="311">
        <f t="shared" si="180"/>
        <v>0</v>
      </c>
      <c r="G857" s="311">
        <f t="shared" si="180"/>
        <v>0</v>
      </c>
      <c r="H857" s="311">
        <f t="shared" si="180"/>
        <v>0</v>
      </c>
      <c r="I857" s="311">
        <f t="shared" si="180"/>
        <v>0</v>
      </c>
      <c r="J857" s="311">
        <f t="shared" si="180"/>
        <v>0</v>
      </c>
      <c r="K857" s="311">
        <f t="shared" si="180"/>
        <v>0</v>
      </c>
      <c r="L857" s="311">
        <f t="shared" si="180"/>
        <v>0</v>
      </c>
      <c r="M857" s="312">
        <f t="shared" si="180"/>
        <v>0</v>
      </c>
      <c r="Q857"/>
    </row>
    <row r="858" spans="1:17" ht="17.55" hidden="1" customHeight="1">
      <c r="A858" s="240"/>
      <c r="B858" s="240"/>
      <c r="C858" s="429" t="str">
        <f t="shared" si="178"/>
        <v>H</v>
      </c>
      <c r="D858" s="130" t="str">
        <f t="shared" si="181"/>
        <v>R_Host</v>
      </c>
      <c r="E858" s="129" t="str">
        <f t="shared" si="179"/>
        <v>Comet</v>
      </c>
      <c r="F858" s="311">
        <f t="shared" si="180"/>
        <v>0</v>
      </c>
      <c r="G858" s="311">
        <f t="shared" si="180"/>
        <v>0</v>
      </c>
      <c r="H858" s="311">
        <f t="shared" si="180"/>
        <v>0</v>
      </c>
      <c r="I858" s="311">
        <f t="shared" si="180"/>
        <v>0</v>
      </c>
      <c r="J858" s="311">
        <f t="shared" si="180"/>
        <v>0</v>
      </c>
      <c r="K858" s="311">
        <f t="shared" si="180"/>
        <v>0</v>
      </c>
      <c r="L858" s="311">
        <f t="shared" si="180"/>
        <v>0</v>
      </c>
      <c r="M858" s="312">
        <f t="shared" si="180"/>
        <v>0</v>
      </c>
      <c r="Q858"/>
    </row>
    <row r="859" spans="1:17" ht="17.55" hidden="1" customHeight="1">
      <c r="A859" s="240"/>
      <c r="B859" s="240"/>
      <c r="C859" s="429" t="str">
        <f t="shared" si="178"/>
        <v>H</v>
      </c>
      <c r="D859" s="130" t="str">
        <f t="shared" si="181"/>
        <v>R_Host</v>
      </c>
      <c r="E859" s="129" t="str">
        <f t="shared" si="179"/>
        <v>Dongjin Semichem</v>
      </c>
      <c r="F859" s="311">
        <f t="shared" si="180"/>
        <v>0</v>
      </c>
      <c r="G859" s="311">
        <f t="shared" si="180"/>
        <v>0</v>
      </c>
      <c r="H859" s="311">
        <f t="shared" si="180"/>
        <v>0</v>
      </c>
      <c r="I859" s="311">
        <f t="shared" si="180"/>
        <v>0</v>
      </c>
      <c r="J859" s="311">
        <f t="shared" si="180"/>
        <v>0</v>
      </c>
      <c r="K859" s="311">
        <f t="shared" si="180"/>
        <v>0</v>
      </c>
      <c r="L859" s="311">
        <f t="shared" si="180"/>
        <v>0</v>
      </c>
      <c r="M859" s="312">
        <f t="shared" si="180"/>
        <v>0</v>
      </c>
      <c r="Q859"/>
    </row>
    <row r="860" spans="1:17" ht="17.55" hidden="1" customHeight="1">
      <c r="A860" s="240"/>
      <c r="B860" s="240"/>
      <c r="C860" s="429" t="str">
        <f t="shared" si="178"/>
        <v>H</v>
      </c>
      <c r="D860" s="130" t="str">
        <f t="shared" si="181"/>
        <v>R_Host</v>
      </c>
      <c r="E860" s="129" t="str">
        <f t="shared" si="179"/>
        <v>Duksan Neolux</v>
      </c>
      <c r="F860" s="311">
        <f t="shared" si="180"/>
        <v>0</v>
      </c>
      <c r="G860" s="311">
        <f t="shared" si="180"/>
        <v>0</v>
      </c>
      <c r="H860" s="311">
        <f t="shared" si="180"/>
        <v>0</v>
      </c>
      <c r="I860" s="311">
        <f t="shared" si="180"/>
        <v>0</v>
      </c>
      <c r="J860" s="311">
        <f t="shared" si="180"/>
        <v>0</v>
      </c>
      <c r="K860" s="311">
        <f t="shared" si="180"/>
        <v>0</v>
      </c>
      <c r="L860" s="311">
        <f t="shared" si="180"/>
        <v>0</v>
      </c>
      <c r="M860" s="312">
        <f t="shared" si="180"/>
        <v>0</v>
      </c>
      <c r="Q860"/>
    </row>
    <row r="861" spans="1:17" ht="17.55" customHeight="1">
      <c r="A861" s="240"/>
      <c r="B861" s="240"/>
      <c r="C861" s="429" t="str">
        <f t="shared" si="178"/>
        <v/>
      </c>
      <c r="D861" s="130" t="str">
        <f t="shared" si="181"/>
        <v>R_Host</v>
      </c>
      <c r="E861" s="129" t="str">
        <f t="shared" si="179"/>
        <v>DuPont</v>
      </c>
      <c r="F861" s="311">
        <f t="shared" si="180"/>
        <v>1</v>
      </c>
      <c r="G861" s="311">
        <f t="shared" si="180"/>
        <v>0.7</v>
      </c>
      <c r="H861" s="311">
        <f t="shared" si="180"/>
        <v>0.8</v>
      </c>
      <c r="I861" s="311">
        <f t="shared" si="180"/>
        <v>0.8</v>
      </c>
      <c r="J861" s="311">
        <f t="shared" si="180"/>
        <v>0.8</v>
      </c>
      <c r="K861" s="311">
        <f t="shared" si="180"/>
        <v>0.8</v>
      </c>
      <c r="L861" s="311">
        <f t="shared" si="180"/>
        <v>0.8</v>
      </c>
      <c r="M861" s="312">
        <f t="shared" si="180"/>
        <v>0.8</v>
      </c>
      <c r="Q861"/>
    </row>
    <row r="862" spans="1:17" ht="17.55" hidden="1" customHeight="1">
      <c r="A862" s="240"/>
      <c r="B862" s="240"/>
      <c r="C862" s="429" t="str">
        <f t="shared" si="178"/>
        <v>H</v>
      </c>
      <c r="D862" s="130" t="str">
        <f t="shared" si="181"/>
        <v>R_Host</v>
      </c>
      <c r="E862" s="129" t="str">
        <f t="shared" si="179"/>
        <v>EMT</v>
      </c>
      <c r="F862" s="311">
        <f t="shared" si="180"/>
        <v>0</v>
      </c>
      <c r="G862" s="311">
        <f t="shared" si="180"/>
        <v>0</v>
      </c>
      <c r="H862" s="311">
        <f t="shared" si="180"/>
        <v>0</v>
      </c>
      <c r="I862" s="311">
        <f t="shared" si="180"/>
        <v>0</v>
      </c>
      <c r="J862" s="311">
        <f t="shared" si="180"/>
        <v>0</v>
      </c>
      <c r="K862" s="311">
        <f t="shared" si="180"/>
        <v>0</v>
      </c>
      <c r="L862" s="311">
        <f t="shared" si="180"/>
        <v>0</v>
      </c>
      <c r="M862" s="312">
        <f t="shared" si="180"/>
        <v>0</v>
      </c>
      <c r="Q862"/>
    </row>
    <row r="863" spans="1:17" ht="17.55" hidden="1" customHeight="1">
      <c r="A863" s="240"/>
      <c r="B863" s="240"/>
      <c r="C863" s="429" t="str">
        <f t="shared" si="178"/>
        <v>H</v>
      </c>
      <c r="D863" s="130" t="str">
        <f t="shared" si="181"/>
        <v>R_Host</v>
      </c>
      <c r="E863" s="129" t="str">
        <f t="shared" si="179"/>
        <v>Hodogaya</v>
      </c>
      <c r="F863" s="311">
        <f t="shared" si="180"/>
        <v>0</v>
      </c>
      <c r="G863" s="311">
        <f t="shared" si="180"/>
        <v>0</v>
      </c>
      <c r="H863" s="311">
        <f t="shared" si="180"/>
        <v>0</v>
      </c>
      <c r="I863" s="311">
        <f t="shared" si="180"/>
        <v>0</v>
      </c>
      <c r="J863" s="311">
        <f t="shared" si="180"/>
        <v>0</v>
      </c>
      <c r="K863" s="311">
        <f t="shared" si="180"/>
        <v>0</v>
      </c>
      <c r="L863" s="311">
        <f t="shared" si="180"/>
        <v>0</v>
      </c>
      <c r="M863" s="312">
        <f t="shared" si="180"/>
        <v>0</v>
      </c>
      <c r="Q863"/>
    </row>
    <row r="864" spans="1:17" ht="17.55" hidden="1" customHeight="1">
      <c r="A864" s="240"/>
      <c r="B864" s="240"/>
      <c r="C864" s="429" t="str">
        <f t="shared" si="178"/>
        <v>H</v>
      </c>
      <c r="D864" s="130" t="str">
        <f t="shared" si="181"/>
        <v>R_Host</v>
      </c>
      <c r="E864" s="129" t="str">
        <f t="shared" si="179"/>
        <v>Hyperion</v>
      </c>
      <c r="F864" s="311">
        <f t="shared" si="180"/>
        <v>0</v>
      </c>
      <c r="G864" s="311">
        <f t="shared" si="180"/>
        <v>0</v>
      </c>
      <c r="H864" s="311">
        <f t="shared" si="180"/>
        <v>0</v>
      </c>
      <c r="I864" s="311">
        <f t="shared" si="180"/>
        <v>0</v>
      </c>
      <c r="J864" s="311">
        <f t="shared" si="180"/>
        <v>0</v>
      </c>
      <c r="K864" s="311">
        <f t="shared" si="180"/>
        <v>0</v>
      </c>
      <c r="L864" s="311">
        <f t="shared" si="180"/>
        <v>0</v>
      </c>
      <c r="M864" s="312">
        <f t="shared" si="180"/>
        <v>0</v>
      </c>
      <c r="Q864"/>
    </row>
    <row r="865" spans="1:17" ht="17.55" hidden="1" customHeight="1">
      <c r="A865" s="240"/>
      <c r="B865" s="240"/>
      <c r="C865" s="429" t="str">
        <f t="shared" si="178"/>
        <v>H</v>
      </c>
      <c r="D865" s="130" t="str">
        <f t="shared" si="181"/>
        <v>R_Host</v>
      </c>
      <c r="E865" s="129" t="str">
        <f t="shared" si="179"/>
        <v>Idemitsu Kosan</v>
      </c>
      <c r="F865" s="311">
        <f t="shared" si="180"/>
        <v>0</v>
      </c>
      <c r="G865" s="311">
        <f t="shared" si="180"/>
        <v>0</v>
      </c>
      <c r="H865" s="311">
        <f t="shared" si="180"/>
        <v>0</v>
      </c>
      <c r="I865" s="311">
        <f t="shared" si="180"/>
        <v>0</v>
      </c>
      <c r="J865" s="311">
        <f t="shared" si="180"/>
        <v>0</v>
      </c>
      <c r="K865" s="311">
        <f t="shared" si="180"/>
        <v>0</v>
      </c>
      <c r="L865" s="311">
        <f t="shared" si="180"/>
        <v>0</v>
      </c>
      <c r="M865" s="312">
        <f t="shared" si="180"/>
        <v>0</v>
      </c>
      <c r="Q865"/>
    </row>
    <row r="866" spans="1:17" ht="17.55" hidden="1" customHeight="1">
      <c r="A866" s="240"/>
      <c r="B866" s="240"/>
      <c r="C866" s="429" t="str">
        <f t="shared" si="178"/>
        <v>H</v>
      </c>
      <c r="D866" s="130" t="str">
        <f t="shared" si="181"/>
        <v>R_Host</v>
      </c>
      <c r="E866" s="129" t="str">
        <f t="shared" si="179"/>
        <v>Jilin OLED</v>
      </c>
      <c r="F866" s="311">
        <f t="shared" ref="F866:M875" si="182">SUMIFS(Share, Y, F$15, Config, $E$4, P, $E$8, LType, $D866, MSup, $E866)</f>
        <v>0</v>
      </c>
      <c r="G866" s="311">
        <f t="shared" si="182"/>
        <v>0</v>
      </c>
      <c r="H866" s="311">
        <f t="shared" si="182"/>
        <v>0</v>
      </c>
      <c r="I866" s="311">
        <f t="shared" si="182"/>
        <v>0</v>
      </c>
      <c r="J866" s="311">
        <f t="shared" si="182"/>
        <v>0</v>
      </c>
      <c r="K866" s="311">
        <f t="shared" si="182"/>
        <v>0</v>
      </c>
      <c r="L866" s="311">
        <f t="shared" si="182"/>
        <v>0</v>
      </c>
      <c r="M866" s="312">
        <f t="shared" si="182"/>
        <v>0</v>
      </c>
      <c r="Q866"/>
    </row>
    <row r="867" spans="1:17" ht="17.55" hidden="1" customHeight="1">
      <c r="A867" s="240"/>
      <c r="B867" s="240"/>
      <c r="C867" s="429" t="str">
        <f t="shared" si="178"/>
        <v>H</v>
      </c>
      <c r="D867" s="130" t="str">
        <f t="shared" si="181"/>
        <v>R_Host</v>
      </c>
      <c r="E867" s="129" t="str">
        <f t="shared" si="179"/>
        <v>Jinwoong</v>
      </c>
      <c r="F867" s="311">
        <f t="shared" si="182"/>
        <v>0</v>
      </c>
      <c r="G867" s="311">
        <f t="shared" si="182"/>
        <v>0</v>
      </c>
      <c r="H867" s="311">
        <f t="shared" si="182"/>
        <v>0</v>
      </c>
      <c r="I867" s="311">
        <f t="shared" si="182"/>
        <v>0</v>
      </c>
      <c r="J867" s="311">
        <f t="shared" si="182"/>
        <v>0</v>
      </c>
      <c r="K867" s="311">
        <f t="shared" si="182"/>
        <v>0</v>
      </c>
      <c r="L867" s="311">
        <f t="shared" si="182"/>
        <v>0</v>
      </c>
      <c r="M867" s="312">
        <f t="shared" si="182"/>
        <v>0</v>
      </c>
      <c r="Q867"/>
    </row>
    <row r="868" spans="1:17" ht="17.55" hidden="1" customHeight="1">
      <c r="A868" s="240"/>
      <c r="B868" s="240"/>
      <c r="C868" s="429" t="str">
        <f t="shared" si="178"/>
        <v>H</v>
      </c>
      <c r="D868" s="130" t="str">
        <f t="shared" si="181"/>
        <v>R_Host</v>
      </c>
      <c r="E868" s="129" t="str">
        <f t="shared" si="179"/>
        <v>LG Chem</v>
      </c>
      <c r="F868" s="311">
        <f t="shared" si="182"/>
        <v>0</v>
      </c>
      <c r="G868" s="311">
        <f t="shared" si="182"/>
        <v>0</v>
      </c>
      <c r="H868" s="311">
        <f t="shared" si="182"/>
        <v>0</v>
      </c>
      <c r="I868" s="311">
        <f t="shared" si="182"/>
        <v>0</v>
      </c>
      <c r="J868" s="311">
        <f t="shared" si="182"/>
        <v>0</v>
      </c>
      <c r="K868" s="311">
        <f t="shared" si="182"/>
        <v>0</v>
      </c>
      <c r="L868" s="311">
        <f t="shared" si="182"/>
        <v>0</v>
      </c>
      <c r="M868" s="312">
        <f t="shared" si="182"/>
        <v>0</v>
      </c>
      <c r="Q868"/>
    </row>
    <row r="869" spans="1:17" ht="17.55" hidden="1" customHeight="1">
      <c r="A869" s="240"/>
      <c r="B869" s="240"/>
      <c r="C869" s="429" t="str">
        <f t="shared" si="178"/>
        <v>H</v>
      </c>
      <c r="D869" s="130" t="str">
        <f t="shared" si="181"/>
        <v>R_Host</v>
      </c>
      <c r="E869" s="129" t="str">
        <f t="shared" si="179"/>
        <v>LT Materials</v>
      </c>
      <c r="F869" s="311">
        <f t="shared" si="182"/>
        <v>0</v>
      </c>
      <c r="G869" s="311">
        <f t="shared" si="182"/>
        <v>0</v>
      </c>
      <c r="H869" s="311">
        <f t="shared" si="182"/>
        <v>0</v>
      </c>
      <c r="I869" s="311">
        <f t="shared" si="182"/>
        <v>0</v>
      </c>
      <c r="J869" s="311">
        <f t="shared" si="182"/>
        <v>0</v>
      </c>
      <c r="K869" s="311">
        <f t="shared" si="182"/>
        <v>0</v>
      </c>
      <c r="L869" s="311">
        <f t="shared" si="182"/>
        <v>0</v>
      </c>
      <c r="M869" s="312">
        <f t="shared" si="182"/>
        <v>0</v>
      </c>
      <c r="Q869"/>
    </row>
    <row r="870" spans="1:17" ht="17.55" hidden="1" customHeight="1">
      <c r="A870" s="240"/>
      <c r="B870" s="240"/>
      <c r="C870" s="429" t="str">
        <f t="shared" si="178"/>
        <v>H</v>
      </c>
      <c r="D870" s="130" t="str">
        <f t="shared" si="181"/>
        <v>R_Host</v>
      </c>
      <c r="E870" s="129" t="str">
        <f t="shared" si="179"/>
        <v>LT Metal</v>
      </c>
      <c r="F870" s="311">
        <f t="shared" si="182"/>
        <v>0</v>
      </c>
      <c r="G870" s="311">
        <f t="shared" si="182"/>
        <v>0</v>
      </c>
      <c r="H870" s="311">
        <f t="shared" si="182"/>
        <v>0</v>
      </c>
      <c r="I870" s="311">
        <f t="shared" si="182"/>
        <v>0</v>
      </c>
      <c r="J870" s="311">
        <f t="shared" si="182"/>
        <v>0</v>
      </c>
      <c r="K870" s="311">
        <f t="shared" si="182"/>
        <v>0</v>
      </c>
      <c r="L870" s="311">
        <f t="shared" si="182"/>
        <v>0</v>
      </c>
      <c r="M870" s="312">
        <f t="shared" si="182"/>
        <v>0</v>
      </c>
      <c r="Q870"/>
    </row>
    <row r="871" spans="1:17" ht="17.55" hidden="1" customHeight="1">
      <c r="A871" s="240"/>
      <c r="B871" s="240"/>
      <c r="C871" s="429" t="str">
        <f t="shared" si="178"/>
        <v>H</v>
      </c>
      <c r="D871" s="130" t="str">
        <f t="shared" si="181"/>
        <v>R_Host</v>
      </c>
      <c r="E871" s="129" t="str">
        <f t="shared" si="179"/>
        <v>LTOM</v>
      </c>
      <c r="F871" s="311">
        <f t="shared" si="182"/>
        <v>0</v>
      </c>
      <c r="G871" s="311">
        <f t="shared" si="182"/>
        <v>0</v>
      </c>
      <c r="H871" s="311">
        <f t="shared" si="182"/>
        <v>0</v>
      </c>
      <c r="I871" s="311">
        <f t="shared" si="182"/>
        <v>0</v>
      </c>
      <c r="J871" s="311">
        <f t="shared" si="182"/>
        <v>0</v>
      </c>
      <c r="K871" s="311">
        <f t="shared" si="182"/>
        <v>0</v>
      </c>
      <c r="L871" s="311">
        <f t="shared" si="182"/>
        <v>0</v>
      </c>
      <c r="M871" s="312">
        <f t="shared" si="182"/>
        <v>0</v>
      </c>
      <c r="Q871"/>
    </row>
    <row r="872" spans="1:17" ht="17.55" hidden="1" customHeight="1">
      <c r="A872" s="240"/>
      <c r="B872" s="240"/>
      <c r="C872" s="429" t="str">
        <f t="shared" si="178"/>
        <v>H</v>
      </c>
      <c r="D872" s="130" t="str">
        <f t="shared" si="181"/>
        <v>R_Host</v>
      </c>
      <c r="E872" s="129" t="str">
        <f t="shared" si="179"/>
        <v>Lumilan</v>
      </c>
      <c r="F872" s="311">
        <f t="shared" si="182"/>
        <v>0</v>
      </c>
      <c r="G872" s="311">
        <f t="shared" si="182"/>
        <v>0</v>
      </c>
      <c r="H872" s="311">
        <f t="shared" si="182"/>
        <v>0</v>
      </c>
      <c r="I872" s="311">
        <f t="shared" si="182"/>
        <v>0</v>
      </c>
      <c r="J872" s="311">
        <f t="shared" si="182"/>
        <v>0</v>
      </c>
      <c r="K872" s="311">
        <f t="shared" si="182"/>
        <v>0</v>
      </c>
      <c r="L872" s="311">
        <f t="shared" si="182"/>
        <v>0</v>
      </c>
      <c r="M872" s="312">
        <f t="shared" si="182"/>
        <v>0</v>
      </c>
      <c r="Q872"/>
    </row>
    <row r="873" spans="1:17" ht="17.55" hidden="1" customHeight="1">
      <c r="A873" s="240"/>
      <c r="B873" s="240"/>
      <c r="C873" s="429" t="str">
        <f t="shared" si="178"/>
        <v>H</v>
      </c>
      <c r="D873" s="130" t="str">
        <f t="shared" si="181"/>
        <v>R_Host</v>
      </c>
      <c r="E873" s="129" t="str">
        <f t="shared" si="179"/>
        <v>Materion</v>
      </c>
      <c r="F873" s="311">
        <f t="shared" si="182"/>
        <v>0</v>
      </c>
      <c r="G873" s="311">
        <f t="shared" si="182"/>
        <v>0</v>
      </c>
      <c r="H873" s="311">
        <f t="shared" si="182"/>
        <v>0</v>
      </c>
      <c r="I873" s="311">
        <f t="shared" si="182"/>
        <v>0</v>
      </c>
      <c r="J873" s="311">
        <f t="shared" si="182"/>
        <v>0</v>
      </c>
      <c r="K873" s="311">
        <f t="shared" si="182"/>
        <v>0</v>
      </c>
      <c r="L873" s="311">
        <f t="shared" si="182"/>
        <v>0</v>
      </c>
      <c r="M873" s="312">
        <f t="shared" si="182"/>
        <v>0</v>
      </c>
      <c r="Q873"/>
    </row>
    <row r="874" spans="1:17" ht="17.55" hidden="1" customHeight="1">
      <c r="A874" s="240"/>
      <c r="B874" s="240"/>
      <c r="C874" s="429" t="str">
        <f t="shared" si="178"/>
        <v>H</v>
      </c>
      <c r="D874" s="130" t="str">
        <f t="shared" si="181"/>
        <v>R_Host</v>
      </c>
      <c r="E874" s="129" t="str">
        <f t="shared" si="179"/>
        <v>Merck</v>
      </c>
      <c r="F874" s="311">
        <f t="shared" si="182"/>
        <v>0</v>
      </c>
      <c r="G874" s="311">
        <f t="shared" si="182"/>
        <v>0</v>
      </c>
      <c r="H874" s="311">
        <f t="shared" si="182"/>
        <v>0</v>
      </c>
      <c r="I874" s="311">
        <f t="shared" si="182"/>
        <v>0</v>
      </c>
      <c r="J874" s="311">
        <f t="shared" si="182"/>
        <v>0</v>
      </c>
      <c r="K874" s="311">
        <f t="shared" si="182"/>
        <v>0</v>
      </c>
      <c r="L874" s="311">
        <f t="shared" si="182"/>
        <v>0</v>
      </c>
      <c r="M874" s="312">
        <f t="shared" si="182"/>
        <v>0</v>
      </c>
      <c r="Q874"/>
    </row>
    <row r="875" spans="1:17" ht="17.55" hidden="1" customHeight="1">
      <c r="A875" s="240"/>
      <c r="B875" s="240"/>
      <c r="C875" s="429" t="str">
        <f t="shared" si="178"/>
        <v>H</v>
      </c>
      <c r="D875" s="130" t="str">
        <f t="shared" si="181"/>
        <v>R_Host</v>
      </c>
      <c r="E875" s="129" t="str">
        <f t="shared" si="179"/>
        <v>Nisso</v>
      </c>
      <c r="F875" s="311">
        <f t="shared" si="182"/>
        <v>0</v>
      </c>
      <c r="G875" s="311">
        <f t="shared" si="182"/>
        <v>0</v>
      </c>
      <c r="H875" s="311">
        <f t="shared" si="182"/>
        <v>0</v>
      </c>
      <c r="I875" s="311">
        <f t="shared" si="182"/>
        <v>0</v>
      </c>
      <c r="J875" s="311">
        <f t="shared" si="182"/>
        <v>0</v>
      </c>
      <c r="K875" s="311">
        <f t="shared" si="182"/>
        <v>0</v>
      </c>
      <c r="L875" s="311">
        <f t="shared" si="182"/>
        <v>0</v>
      </c>
      <c r="M875" s="312">
        <f t="shared" si="182"/>
        <v>0</v>
      </c>
      <c r="Q875"/>
    </row>
    <row r="876" spans="1:17" ht="17.55" hidden="1" customHeight="1">
      <c r="A876" s="240"/>
      <c r="B876" s="240"/>
      <c r="C876" s="429" t="str">
        <f t="shared" si="178"/>
        <v>H</v>
      </c>
      <c r="D876" s="130" t="str">
        <f t="shared" si="181"/>
        <v>R_Host</v>
      </c>
      <c r="E876" s="129" t="str">
        <f t="shared" si="179"/>
        <v>Novaled</v>
      </c>
      <c r="F876" s="311">
        <f t="shared" ref="F876:M885" si="183">SUMIFS(Share, Y, F$15, Config, $E$4, P, $E$8, LType, $D876, MSup, $E876)</f>
        <v>0</v>
      </c>
      <c r="G876" s="311">
        <f t="shared" si="183"/>
        <v>0</v>
      </c>
      <c r="H876" s="311">
        <f t="shared" si="183"/>
        <v>0</v>
      </c>
      <c r="I876" s="311">
        <f t="shared" si="183"/>
        <v>0</v>
      </c>
      <c r="J876" s="311">
        <f t="shared" si="183"/>
        <v>0</v>
      </c>
      <c r="K876" s="311">
        <f t="shared" si="183"/>
        <v>0</v>
      </c>
      <c r="L876" s="311">
        <f t="shared" si="183"/>
        <v>0</v>
      </c>
      <c r="M876" s="312">
        <f t="shared" si="183"/>
        <v>0</v>
      </c>
      <c r="Q876"/>
    </row>
    <row r="877" spans="1:17" ht="17.55" hidden="1" customHeight="1">
      <c r="A877" s="240"/>
      <c r="B877" s="240"/>
      <c r="C877" s="429" t="str">
        <f t="shared" si="178"/>
        <v>H</v>
      </c>
      <c r="D877" s="130" t="str">
        <f t="shared" si="181"/>
        <v>R_Host</v>
      </c>
      <c r="E877" s="129" t="str">
        <f t="shared" si="179"/>
        <v>NSCC</v>
      </c>
      <c r="F877" s="311">
        <f t="shared" si="183"/>
        <v>0</v>
      </c>
      <c r="G877" s="311">
        <f t="shared" si="183"/>
        <v>0</v>
      </c>
      <c r="H877" s="311">
        <f t="shared" si="183"/>
        <v>0</v>
      </c>
      <c r="I877" s="311">
        <f t="shared" si="183"/>
        <v>0</v>
      </c>
      <c r="J877" s="311">
        <f t="shared" si="183"/>
        <v>0</v>
      </c>
      <c r="K877" s="311">
        <f t="shared" si="183"/>
        <v>0</v>
      </c>
      <c r="L877" s="311">
        <f t="shared" si="183"/>
        <v>0</v>
      </c>
      <c r="M877" s="312">
        <f t="shared" si="183"/>
        <v>0</v>
      </c>
      <c r="Q877"/>
    </row>
    <row r="878" spans="1:17" ht="17.55" hidden="1" customHeight="1">
      <c r="A878" s="240"/>
      <c r="B878" s="240"/>
      <c r="C878" s="429" t="str">
        <f t="shared" si="178"/>
        <v>H</v>
      </c>
      <c r="D878" s="130" t="str">
        <f t="shared" si="181"/>
        <v>R_Host</v>
      </c>
      <c r="E878" s="129" t="str">
        <f t="shared" si="179"/>
        <v>P&amp;H Tech</v>
      </c>
      <c r="F878" s="311">
        <f t="shared" si="183"/>
        <v>0</v>
      </c>
      <c r="G878" s="311">
        <f t="shared" si="183"/>
        <v>0</v>
      </c>
      <c r="H878" s="311">
        <f t="shared" si="183"/>
        <v>0</v>
      </c>
      <c r="I878" s="311">
        <f t="shared" si="183"/>
        <v>0</v>
      </c>
      <c r="J878" s="311">
        <f t="shared" si="183"/>
        <v>0</v>
      </c>
      <c r="K878" s="311">
        <f t="shared" si="183"/>
        <v>0</v>
      </c>
      <c r="L878" s="311">
        <f t="shared" si="183"/>
        <v>0</v>
      </c>
      <c r="M878" s="312">
        <f t="shared" si="183"/>
        <v>0</v>
      </c>
      <c r="Q878"/>
    </row>
    <row r="879" spans="1:17" ht="17.55" hidden="1" customHeight="1">
      <c r="A879" s="240"/>
      <c r="B879" s="240"/>
      <c r="C879" s="429" t="str">
        <f t="shared" si="178"/>
        <v>H</v>
      </c>
      <c r="D879" s="130" t="str">
        <f t="shared" si="181"/>
        <v>R_Host</v>
      </c>
      <c r="E879" s="129" t="str">
        <f t="shared" si="179"/>
        <v>Samsung SDI</v>
      </c>
      <c r="F879" s="311">
        <f t="shared" si="183"/>
        <v>0</v>
      </c>
      <c r="G879" s="311">
        <f t="shared" si="183"/>
        <v>0</v>
      </c>
      <c r="H879" s="311">
        <f t="shared" si="183"/>
        <v>0</v>
      </c>
      <c r="I879" s="311">
        <f t="shared" si="183"/>
        <v>0</v>
      </c>
      <c r="J879" s="311">
        <f t="shared" si="183"/>
        <v>0</v>
      </c>
      <c r="K879" s="311">
        <f t="shared" si="183"/>
        <v>0</v>
      </c>
      <c r="L879" s="311">
        <f t="shared" si="183"/>
        <v>0</v>
      </c>
      <c r="M879" s="312">
        <f t="shared" si="183"/>
        <v>0</v>
      </c>
      <c r="Q879"/>
    </row>
    <row r="880" spans="1:17" s="296" customFormat="1" ht="17.55" hidden="1" customHeight="1">
      <c r="A880" s="308"/>
      <c r="C880" s="429" t="str">
        <f t="shared" si="178"/>
        <v>H</v>
      </c>
      <c r="D880" s="130" t="str">
        <f t="shared" si="181"/>
        <v>R_Host</v>
      </c>
      <c r="E880" s="129" t="str">
        <f t="shared" ref="E880:E889" si="184">E810</f>
        <v>SFC</v>
      </c>
      <c r="F880" s="311">
        <f t="shared" si="183"/>
        <v>0</v>
      </c>
      <c r="G880" s="311">
        <f t="shared" si="183"/>
        <v>0</v>
      </c>
      <c r="H880" s="311">
        <f t="shared" si="183"/>
        <v>0</v>
      </c>
      <c r="I880" s="311">
        <f t="shared" si="183"/>
        <v>0</v>
      </c>
      <c r="J880" s="311">
        <f t="shared" si="183"/>
        <v>0</v>
      </c>
      <c r="K880" s="311">
        <f t="shared" si="183"/>
        <v>0</v>
      </c>
      <c r="L880" s="311">
        <f t="shared" si="183"/>
        <v>0</v>
      </c>
      <c r="M880" s="312">
        <f t="shared" si="183"/>
        <v>0</v>
      </c>
      <c r="Q880"/>
    </row>
    <row r="881" spans="1:17" s="296" customFormat="1" ht="17.55" hidden="1" customHeight="1">
      <c r="A881" s="308"/>
      <c r="C881" s="429" t="str">
        <f t="shared" si="178"/>
        <v>H</v>
      </c>
      <c r="D881" s="130" t="str">
        <f t="shared" si="181"/>
        <v>R_Host</v>
      </c>
      <c r="E881" s="129" t="str">
        <f t="shared" si="184"/>
        <v>SK JNC</v>
      </c>
      <c r="F881" s="311">
        <f t="shared" si="183"/>
        <v>0</v>
      </c>
      <c r="G881" s="311">
        <f t="shared" si="183"/>
        <v>0</v>
      </c>
      <c r="H881" s="311">
        <f t="shared" si="183"/>
        <v>0</v>
      </c>
      <c r="I881" s="311">
        <f t="shared" si="183"/>
        <v>0</v>
      </c>
      <c r="J881" s="311">
        <f t="shared" si="183"/>
        <v>0</v>
      </c>
      <c r="K881" s="311">
        <f t="shared" si="183"/>
        <v>0</v>
      </c>
      <c r="L881" s="311">
        <f t="shared" si="183"/>
        <v>0</v>
      </c>
      <c r="M881" s="312">
        <f t="shared" si="183"/>
        <v>0</v>
      </c>
      <c r="Q881"/>
    </row>
    <row r="882" spans="1:17" s="296" customFormat="1" ht="17.55" hidden="1" customHeight="1">
      <c r="A882" s="308"/>
      <c r="C882" s="429" t="str">
        <f t="shared" si="178"/>
        <v>H</v>
      </c>
      <c r="D882" s="130" t="str">
        <f t="shared" si="181"/>
        <v>R_Host</v>
      </c>
      <c r="E882" s="129" t="str">
        <f t="shared" si="184"/>
        <v>Solus AM</v>
      </c>
      <c r="F882" s="311">
        <f t="shared" si="183"/>
        <v>0</v>
      </c>
      <c r="G882" s="311">
        <f t="shared" si="183"/>
        <v>0</v>
      </c>
      <c r="H882" s="311">
        <f t="shared" si="183"/>
        <v>0</v>
      </c>
      <c r="I882" s="311">
        <f t="shared" si="183"/>
        <v>0</v>
      </c>
      <c r="J882" s="311">
        <f t="shared" si="183"/>
        <v>0</v>
      </c>
      <c r="K882" s="311">
        <f t="shared" si="183"/>
        <v>0</v>
      </c>
      <c r="L882" s="311">
        <f t="shared" si="183"/>
        <v>0</v>
      </c>
      <c r="M882" s="312">
        <f t="shared" si="183"/>
        <v>0</v>
      </c>
      <c r="Q882"/>
    </row>
    <row r="883" spans="1:17" s="296" customFormat="1" ht="17.55" hidden="1" customHeight="1">
      <c r="A883" s="308"/>
      <c r="C883" s="429" t="str">
        <f t="shared" si="178"/>
        <v>H</v>
      </c>
      <c r="D883" s="130" t="str">
        <f t="shared" si="181"/>
        <v>R_Host</v>
      </c>
      <c r="E883" s="129">
        <f t="shared" si="184"/>
        <v>0</v>
      </c>
      <c r="F883" s="311">
        <f t="shared" si="183"/>
        <v>0</v>
      </c>
      <c r="G883" s="311">
        <f t="shared" si="183"/>
        <v>0</v>
      </c>
      <c r="H883" s="311">
        <f t="shared" si="183"/>
        <v>0</v>
      </c>
      <c r="I883" s="311">
        <f t="shared" si="183"/>
        <v>0</v>
      </c>
      <c r="J883" s="311">
        <f t="shared" si="183"/>
        <v>0</v>
      </c>
      <c r="K883" s="311">
        <f t="shared" si="183"/>
        <v>0</v>
      </c>
      <c r="L883" s="311">
        <f t="shared" si="183"/>
        <v>0</v>
      </c>
      <c r="M883" s="312">
        <f t="shared" si="183"/>
        <v>0</v>
      </c>
      <c r="Q883"/>
    </row>
    <row r="884" spans="1:17" s="296" customFormat="1" ht="17.55" hidden="1" customHeight="1">
      <c r="A884" s="308"/>
      <c r="C884" s="429" t="str">
        <f t="shared" si="178"/>
        <v>H</v>
      </c>
      <c r="D884" s="130" t="str">
        <f t="shared" si="181"/>
        <v>R_Host</v>
      </c>
      <c r="E884" s="129">
        <f t="shared" si="184"/>
        <v>0</v>
      </c>
      <c r="F884" s="311">
        <f t="shared" si="183"/>
        <v>0</v>
      </c>
      <c r="G884" s="311">
        <f t="shared" si="183"/>
        <v>0</v>
      </c>
      <c r="H884" s="311">
        <f t="shared" si="183"/>
        <v>0</v>
      </c>
      <c r="I884" s="311">
        <f t="shared" si="183"/>
        <v>0</v>
      </c>
      <c r="J884" s="311">
        <f t="shared" si="183"/>
        <v>0</v>
      </c>
      <c r="K884" s="311">
        <f t="shared" si="183"/>
        <v>0</v>
      </c>
      <c r="L884" s="311">
        <f t="shared" si="183"/>
        <v>0</v>
      </c>
      <c r="M884" s="312">
        <f t="shared" si="183"/>
        <v>0</v>
      </c>
      <c r="Q884"/>
    </row>
    <row r="885" spans="1:17" s="296" customFormat="1" ht="17.55" hidden="1" customHeight="1">
      <c r="A885" s="308"/>
      <c r="C885" s="429" t="str">
        <f t="shared" si="178"/>
        <v>H</v>
      </c>
      <c r="D885" s="130" t="str">
        <f t="shared" si="181"/>
        <v>R_Host</v>
      </c>
      <c r="E885" s="129">
        <f t="shared" si="184"/>
        <v>0</v>
      </c>
      <c r="F885" s="311">
        <f t="shared" si="183"/>
        <v>0</v>
      </c>
      <c r="G885" s="311">
        <f t="shared" si="183"/>
        <v>0</v>
      </c>
      <c r="H885" s="311">
        <f t="shared" si="183"/>
        <v>0</v>
      </c>
      <c r="I885" s="311">
        <f t="shared" si="183"/>
        <v>0</v>
      </c>
      <c r="J885" s="311">
        <f t="shared" si="183"/>
        <v>0</v>
      </c>
      <c r="K885" s="311">
        <f t="shared" si="183"/>
        <v>0</v>
      </c>
      <c r="L885" s="311">
        <f t="shared" si="183"/>
        <v>0</v>
      </c>
      <c r="M885" s="312">
        <f t="shared" si="183"/>
        <v>0</v>
      </c>
      <c r="Q885"/>
    </row>
    <row r="886" spans="1:17" s="296" customFormat="1" ht="17.55" hidden="1" customHeight="1">
      <c r="A886" s="308"/>
      <c r="C886" s="429" t="str">
        <f t="shared" si="178"/>
        <v>H</v>
      </c>
      <c r="D886" s="130" t="str">
        <f t="shared" si="181"/>
        <v>R_Host</v>
      </c>
      <c r="E886" s="129">
        <f t="shared" si="184"/>
        <v>0</v>
      </c>
      <c r="F886" s="311">
        <f t="shared" ref="F886:M895" si="185">SUMIFS(Share, Y, F$15, Config, $E$4, P, $E$8, LType, $D886, MSup, $E886)</f>
        <v>0</v>
      </c>
      <c r="G886" s="311">
        <f t="shared" si="185"/>
        <v>0</v>
      </c>
      <c r="H886" s="311">
        <f t="shared" si="185"/>
        <v>0</v>
      </c>
      <c r="I886" s="311">
        <f t="shared" si="185"/>
        <v>0</v>
      </c>
      <c r="J886" s="311">
        <f t="shared" si="185"/>
        <v>0</v>
      </c>
      <c r="K886" s="311">
        <f t="shared" si="185"/>
        <v>0</v>
      </c>
      <c r="L886" s="311">
        <f t="shared" si="185"/>
        <v>0</v>
      </c>
      <c r="M886" s="312">
        <f t="shared" si="185"/>
        <v>0</v>
      </c>
      <c r="Q886"/>
    </row>
    <row r="887" spans="1:17" s="296" customFormat="1" ht="17.55" hidden="1" customHeight="1">
      <c r="A887" s="308"/>
      <c r="C887" s="429" t="str">
        <f t="shared" si="178"/>
        <v>H</v>
      </c>
      <c r="D887" s="130" t="str">
        <f t="shared" si="181"/>
        <v>R_Host</v>
      </c>
      <c r="E887" s="129">
        <f t="shared" si="184"/>
        <v>0</v>
      </c>
      <c r="F887" s="311">
        <f t="shared" si="185"/>
        <v>0</v>
      </c>
      <c r="G887" s="311">
        <f t="shared" si="185"/>
        <v>0</v>
      </c>
      <c r="H887" s="311">
        <f t="shared" si="185"/>
        <v>0</v>
      </c>
      <c r="I887" s="311">
        <f t="shared" si="185"/>
        <v>0</v>
      </c>
      <c r="J887" s="311">
        <f t="shared" si="185"/>
        <v>0</v>
      </c>
      <c r="K887" s="311">
        <f t="shared" si="185"/>
        <v>0</v>
      </c>
      <c r="L887" s="311">
        <f t="shared" si="185"/>
        <v>0</v>
      </c>
      <c r="M887" s="312">
        <f t="shared" si="185"/>
        <v>0</v>
      </c>
      <c r="Q887"/>
    </row>
    <row r="888" spans="1:17" s="296" customFormat="1" ht="17.55" hidden="1" customHeight="1">
      <c r="A888" s="308"/>
      <c r="C888" s="429" t="str">
        <f t="shared" si="178"/>
        <v>H</v>
      </c>
      <c r="D888" s="130" t="str">
        <f t="shared" si="181"/>
        <v>R_Host</v>
      </c>
      <c r="E888" s="129">
        <f t="shared" si="184"/>
        <v>0</v>
      </c>
      <c r="F888" s="311">
        <f t="shared" si="185"/>
        <v>0</v>
      </c>
      <c r="G888" s="311">
        <f t="shared" si="185"/>
        <v>0</v>
      </c>
      <c r="H888" s="311">
        <f t="shared" si="185"/>
        <v>0</v>
      </c>
      <c r="I888" s="311">
        <f t="shared" si="185"/>
        <v>0</v>
      </c>
      <c r="J888" s="311">
        <f t="shared" si="185"/>
        <v>0</v>
      </c>
      <c r="K888" s="311">
        <f t="shared" si="185"/>
        <v>0</v>
      </c>
      <c r="L888" s="311">
        <f t="shared" si="185"/>
        <v>0</v>
      </c>
      <c r="M888" s="312">
        <f t="shared" si="185"/>
        <v>0</v>
      </c>
      <c r="Q888"/>
    </row>
    <row r="889" spans="1:17" s="296" customFormat="1" ht="17.55" hidden="1" customHeight="1">
      <c r="A889" s="308"/>
      <c r="C889" s="429" t="str">
        <f t="shared" si="178"/>
        <v>H</v>
      </c>
      <c r="D889" s="130" t="str">
        <f t="shared" si="181"/>
        <v>R_Host</v>
      </c>
      <c r="E889" s="129">
        <f t="shared" si="184"/>
        <v>0</v>
      </c>
      <c r="F889" s="311">
        <f t="shared" si="185"/>
        <v>0</v>
      </c>
      <c r="G889" s="311">
        <f t="shared" si="185"/>
        <v>0</v>
      </c>
      <c r="H889" s="311">
        <f t="shared" si="185"/>
        <v>0</v>
      </c>
      <c r="I889" s="311">
        <f t="shared" si="185"/>
        <v>0</v>
      </c>
      <c r="J889" s="311">
        <f t="shared" si="185"/>
        <v>0</v>
      </c>
      <c r="K889" s="311">
        <f t="shared" si="185"/>
        <v>0</v>
      </c>
      <c r="L889" s="311">
        <f t="shared" si="185"/>
        <v>0</v>
      </c>
      <c r="M889" s="312">
        <f t="shared" si="185"/>
        <v>0</v>
      </c>
      <c r="Q889"/>
    </row>
    <row r="890" spans="1:17" ht="17.55" customHeight="1">
      <c r="A890" s="240"/>
      <c r="B890" s="240"/>
      <c r="C890" s="429" t="str">
        <f t="shared" si="178"/>
        <v/>
      </c>
      <c r="D890" s="130" t="str">
        <f>$D879</f>
        <v>R_Host</v>
      </c>
      <c r="E890" s="129" t="str">
        <f t="shared" ref="E890:E914" si="186">E295</f>
        <v>Unknown</v>
      </c>
      <c r="F890" s="311">
        <f t="shared" si="185"/>
        <v>0</v>
      </c>
      <c r="G890" s="311">
        <f t="shared" si="185"/>
        <v>0.3</v>
      </c>
      <c r="H890" s="311">
        <f t="shared" si="185"/>
        <v>0.2</v>
      </c>
      <c r="I890" s="311">
        <f t="shared" si="185"/>
        <v>0.2</v>
      </c>
      <c r="J890" s="311">
        <f t="shared" si="185"/>
        <v>0.2</v>
      </c>
      <c r="K890" s="311">
        <f t="shared" si="185"/>
        <v>0.2</v>
      </c>
      <c r="L890" s="311">
        <f t="shared" si="185"/>
        <v>0.2</v>
      </c>
      <c r="M890" s="312">
        <f t="shared" si="185"/>
        <v>0.2</v>
      </c>
      <c r="Q890"/>
    </row>
    <row r="891" spans="1:17" ht="17.55" hidden="1" customHeight="1">
      <c r="A891" s="240"/>
      <c r="B891" s="240"/>
      <c r="C891" s="429" t="str">
        <f t="shared" si="178"/>
        <v>H</v>
      </c>
      <c r="D891" s="130" t="str">
        <f>Parameter!G87</f>
        <v>R_Prime</v>
      </c>
      <c r="E891" s="129" t="str">
        <f t="shared" si="186"/>
        <v>Aglaia Tech</v>
      </c>
      <c r="F891" s="311">
        <f t="shared" si="185"/>
        <v>0</v>
      </c>
      <c r="G891" s="311">
        <f t="shared" si="185"/>
        <v>0</v>
      </c>
      <c r="H891" s="311">
        <f t="shared" si="185"/>
        <v>0</v>
      </c>
      <c r="I891" s="311">
        <f t="shared" si="185"/>
        <v>0</v>
      </c>
      <c r="J891" s="311">
        <f t="shared" si="185"/>
        <v>0</v>
      </c>
      <c r="K891" s="311">
        <f t="shared" si="185"/>
        <v>0</v>
      </c>
      <c r="L891" s="311">
        <f t="shared" si="185"/>
        <v>0</v>
      </c>
      <c r="M891" s="312">
        <f t="shared" si="185"/>
        <v>0</v>
      </c>
      <c r="Q891"/>
    </row>
    <row r="892" spans="1:17" ht="17.55" hidden="1" customHeight="1">
      <c r="A892" s="240"/>
      <c r="B892" s="240"/>
      <c r="C892" s="429" t="str">
        <f t="shared" si="178"/>
        <v>H</v>
      </c>
      <c r="D892" s="130" t="str">
        <f t="shared" ref="D892:D924" si="187">$D891</f>
        <v>R_Prime</v>
      </c>
      <c r="E892" s="129" t="str">
        <f t="shared" si="186"/>
        <v>Bayer</v>
      </c>
      <c r="F892" s="311">
        <f t="shared" si="185"/>
        <v>0</v>
      </c>
      <c r="G892" s="311">
        <f t="shared" si="185"/>
        <v>0</v>
      </c>
      <c r="H892" s="311">
        <f t="shared" si="185"/>
        <v>0</v>
      </c>
      <c r="I892" s="311">
        <f t="shared" si="185"/>
        <v>0</v>
      </c>
      <c r="J892" s="311">
        <f t="shared" si="185"/>
        <v>0</v>
      </c>
      <c r="K892" s="311">
        <f t="shared" si="185"/>
        <v>0</v>
      </c>
      <c r="L892" s="311">
        <f t="shared" si="185"/>
        <v>0</v>
      </c>
      <c r="M892" s="312">
        <f t="shared" si="185"/>
        <v>0</v>
      </c>
      <c r="Q892"/>
    </row>
    <row r="893" spans="1:17" ht="17.55" hidden="1" customHeight="1">
      <c r="A893" s="240"/>
      <c r="B893" s="240"/>
      <c r="C893" s="429" t="str">
        <f t="shared" si="178"/>
        <v>H</v>
      </c>
      <c r="D893" s="130" t="str">
        <f t="shared" si="187"/>
        <v>R_Prime</v>
      </c>
      <c r="E893" s="129" t="str">
        <f t="shared" si="186"/>
        <v>Comet</v>
      </c>
      <c r="F893" s="311">
        <f t="shared" si="185"/>
        <v>0</v>
      </c>
      <c r="G893" s="311">
        <f t="shared" si="185"/>
        <v>0</v>
      </c>
      <c r="H893" s="311">
        <f t="shared" si="185"/>
        <v>0</v>
      </c>
      <c r="I893" s="311">
        <f t="shared" si="185"/>
        <v>0</v>
      </c>
      <c r="J893" s="311">
        <f t="shared" si="185"/>
        <v>0</v>
      </c>
      <c r="K893" s="311">
        <f t="shared" si="185"/>
        <v>0</v>
      </c>
      <c r="L893" s="311">
        <f t="shared" si="185"/>
        <v>0</v>
      </c>
      <c r="M893" s="312">
        <f t="shared" si="185"/>
        <v>0</v>
      </c>
      <c r="Q893"/>
    </row>
    <row r="894" spans="1:17" ht="17.55" hidden="1" customHeight="1">
      <c r="A894" s="240"/>
      <c r="B894" s="240"/>
      <c r="C894" s="429" t="str">
        <f t="shared" si="178"/>
        <v>H</v>
      </c>
      <c r="D894" s="130" t="str">
        <f t="shared" si="187"/>
        <v>R_Prime</v>
      </c>
      <c r="E894" s="129" t="str">
        <f t="shared" si="186"/>
        <v>Dongjin Semichem</v>
      </c>
      <c r="F894" s="311">
        <f t="shared" si="185"/>
        <v>0</v>
      </c>
      <c r="G894" s="311">
        <f t="shared" si="185"/>
        <v>0</v>
      </c>
      <c r="H894" s="311">
        <f t="shared" si="185"/>
        <v>0</v>
      </c>
      <c r="I894" s="311">
        <f t="shared" si="185"/>
        <v>0</v>
      </c>
      <c r="J894" s="311">
        <f t="shared" si="185"/>
        <v>0</v>
      </c>
      <c r="K894" s="311">
        <f t="shared" si="185"/>
        <v>0</v>
      </c>
      <c r="L894" s="311">
        <f t="shared" si="185"/>
        <v>0</v>
      </c>
      <c r="M894" s="312">
        <f t="shared" si="185"/>
        <v>0</v>
      </c>
      <c r="Q894"/>
    </row>
    <row r="895" spans="1:17" ht="17.55" hidden="1" customHeight="1">
      <c r="A895" s="240"/>
      <c r="B895" s="240"/>
      <c r="C895" s="429" t="str">
        <f t="shared" si="178"/>
        <v>H</v>
      </c>
      <c r="D895" s="130" t="str">
        <f t="shared" si="187"/>
        <v>R_Prime</v>
      </c>
      <c r="E895" s="129" t="str">
        <f t="shared" si="186"/>
        <v>Duksan Neolux</v>
      </c>
      <c r="F895" s="311">
        <f t="shared" si="185"/>
        <v>0</v>
      </c>
      <c r="G895" s="311">
        <f t="shared" si="185"/>
        <v>0</v>
      </c>
      <c r="H895" s="311">
        <f t="shared" si="185"/>
        <v>0</v>
      </c>
      <c r="I895" s="311">
        <f t="shared" si="185"/>
        <v>0</v>
      </c>
      <c r="J895" s="311">
        <f t="shared" si="185"/>
        <v>0</v>
      </c>
      <c r="K895" s="311">
        <f t="shared" si="185"/>
        <v>0</v>
      </c>
      <c r="L895" s="311">
        <f t="shared" si="185"/>
        <v>0</v>
      </c>
      <c r="M895" s="312">
        <f t="shared" si="185"/>
        <v>0</v>
      </c>
      <c r="Q895"/>
    </row>
    <row r="896" spans="1:17" ht="17.55" hidden="1" customHeight="1">
      <c r="A896" s="240"/>
      <c r="B896" s="240"/>
      <c r="C896" s="429" t="str">
        <f t="shared" si="178"/>
        <v>H</v>
      </c>
      <c r="D896" s="130" t="str">
        <f t="shared" si="187"/>
        <v>R_Prime</v>
      </c>
      <c r="E896" s="129" t="str">
        <f t="shared" si="186"/>
        <v>DuPont</v>
      </c>
      <c r="F896" s="311">
        <f t="shared" ref="F896:M905" si="188">SUMIFS(Share, Y, F$15, Config, $E$4, P, $E$8, LType, $D896, MSup, $E896)</f>
        <v>0</v>
      </c>
      <c r="G896" s="311">
        <f t="shared" si="188"/>
        <v>0</v>
      </c>
      <c r="H896" s="311">
        <f t="shared" si="188"/>
        <v>0</v>
      </c>
      <c r="I896" s="311">
        <f t="shared" si="188"/>
        <v>0</v>
      </c>
      <c r="J896" s="311">
        <f t="shared" si="188"/>
        <v>0</v>
      </c>
      <c r="K896" s="311">
        <f t="shared" si="188"/>
        <v>0</v>
      </c>
      <c r="L896" s="311">
        <f t="shared" si="188"/>
        <v>0</v>
      </c>
      <c r="M896" s="312">
        <f t="shared" si="188"/>
        <v>0</v>
      </c>
      <c r="Q896"/>
    </row>
    <row r="897" spans="1:17" ht="17.55" hidden="1" customHeight="1">
      <c r="A897" s="240"/>
      <c r="B897" s="240"/>
      <c r="C897" s="429" t="str">
        <f t="shared" si="178"/>
        <v>H</v>
      </c>
      <c r="D897" s="130" t="str">
        <f t="shared" si="187"/>
        <v>R_Prime</v>
      </c>
      <c r="E897" s="129" t="str">
        <f t="shared" si="186"/>
        <v>EMT</v>
      </c>
      <c r="F897" s="311">
        <f t="shared" si="188"/>
        <v>0</v>
      </c>
      <c r="G897" s="311">
        <f t="shared" si="188"/>
        <v>0</v>
      </c>
      <c r="H897" s="311">
        <f t="shared" si="188"/>
        <v>0</v>
      </c>
      <c r="I897" s="311">
        <f t="shared" si="188"/>
        <v>0</v>
      </c>
      <c r="J897" s="311">
        <f t="shared" si="188"/>
        <v>0</v>
      </c>
      <c r="K897" s="311">
        <f t="shared" si="188"/>
        <v>0</v>
      </c>
      <c r="L897" s="311">
        <f t="shared" si="188"/>
        <v>0</v>
      </c>
      <c r="M897" s="312">
        <f t="shared" si="188"/>
        <v>0</v>
      </c>
      <c r="Q897"/>
    </row>
    <row r="898" spans="1:17" ht="17.55" hidden="1" customHeight="1">
      <c r="A898" s="240"/>
      <c r="B898" s="240"/>
      <c r="C898" s="429" t="str">
        <f t="shared" si="178"/>
        <v>H</v>
      </c>
      <c r="D898" s="130" t="str">
        <f t="shared" si="187"/>
        <v>R_Prime</v>
      </c>
      <c r="E898" s="129" t="str">
        <f t="shared" si="186"/>
        <v>Hodogaya</v>
      </c>
      <c r="F898" s="311">
        <f t="shared" si="188"/>
        <v>0</v>
      </c>
      <c r="G898" s="311">
        <f t="shared" si="188"/>
        <v>0</v>
      </c>
      <c r="H898" s="311">
        <f t="shared" si="188"/>
        <v>0</v>
      </c>
      <c r="I898" s="311">
        <f t="shared" si="188"/>
        <v>0</v>
      </c>
      <c r="J898" s="311">
        <f t="shared" si="188"/>
        <v>0</v>
      </c>
      <c r="K898" s="311">
        <f t="shared" si="188"/>
        <v>0</v>
      </c>
      <c r="L898" s="311">
        <f t="shared" si="188"/>
        <v>0</v>
      </c>
      <c r="M898" s="312">
        <f t="shared" si="188"/>
        <v>0</v>
      </c>
      <c r="Q898"/>
    </row>
    <row r="899" spans="1:17" ht="17.55" hidden="1" customHeight="1">
      <c r="A899" s="240"/>
      <c r="B899" s="240"/>
      <c r="C899" s="429" t="str">
        <f t="shared" si="178"/>
        <v>H</v>
      </c>
      <c r="D899" s="130" t="str">
        <f t="shared" si="187"/>
        <v>R_Prime</v>
      </c>
      <c r="E899" s="129" t="str">
        <f t="shared" si="186"/>
        <v>Hyperion</v>
      </c>
      <c r="F899" s="311">
        <f t="shared" si="188"/>
        <v>0</v>
      </c>
      <c r="G899" s="311">
        <f t="shared" si="188"/>
        <v>0</v>
      </c>
      <c r="H899" s="311">
        <f t="shared" si="188"/>
        <v>0</v>
      </c>
      <c r="I899" s="311">
        <f t="shared" si="188"/>
        <v>0</v>
      </c>
      <c r="J899" s="311">
        <f t="shared" si="188"/>
        <v>0</v>
      </c>
      <c r="K899" s="311">
        <f t="shared" si="188"/>
        <v>0</v>
      </c>
      <c r="L899" s="311">
        <f t="shared" si="188"/>
        <v>0</v>
      </c>
      <c r="M899" s="312">
        <f t="shared" si="188"/>
        <v>0</v>
      </c>
      <c r="Q899"/>
    </row>
    <row r="900" spans="1:17" ht="17.55" hidden="1" customHeight="1">
      <c r="A900" s="240"/>
      <c r="B900" s="240"/>
      <c r="C900" s="429" t="str">
        <f t="shared" si="178"/>
        <v>H</v>
      </c>
      <c r="D900" s="130" t="str">
        <f t="shared" si="187"/>
        <v>R_Prime</v>
      </c>
      <c r="E900" s="129" t="str">
        <f t="shared" si="186"/>
        <v>Idemitsu Kosan</v>
      </c>
      <c r="F900" s="311">
        <f t="shared" si="188"/>
        <v>0</v>
      </c>
      <c r="G900" s="311">
        <f t="shared" si="188"/>
        <v>0</v>
      </c>
      <c r="H900" s="311">
        <f t="shared" si="188"/>
        <v>0</v>
      </c>
      <c r="I900" s="311">
        <f t="shared" si="188"/>
        <v>0</v>
      </c>
      <c r="J900" s="311">
        <f t="shared" si="188"/>
        <v>0</v>
      </c>
      <c r="K900" s="311">
        <f t="shared" si="188"/>
        <v>0</v>
      </c>
      <c r="L900" s="311">
        <f t="shared" si="188"/>
        <v>0</v>
      </c>
      <c r="M900" s="312">
        <f t="shared" si="188"/>
        <v>0</v>
      </c>
      <c r="Q900"/>
    </row>
    <row r="901" spans="1:17" ht="17.55" customHeight="1">
      <c r="A901" s="240"/>
      <c r="B901" s="240"/>
      <c r="C901" s="429" t="str">
        <f t="shared" si="178"/>
        <v/>
      </c>
      <c r="D901" s="130" t="str">
        <f t="shared" si="187"/>
        <v>R_Prime</v>
      </c>
      <c r="E901" s="129" t="str">
        <f t="shared" si="186"/>
        <v>Jilin OLED</v>
      </c>
      <c r="F901" s="311">
        <f t="shared" si="188"/>
        <v>0</v>
      </c>
      <c r="G901" s="311">
        <f t="shared" si="188"/>
        <v>0</v>
      </c>
      <c r="H901" s="311">
        <f t="shared" si="188"/>
        <v>0.4</v>
      </c>
      <c r="I901" s="311">
        <f t="shared" si="188"/>
        <v>0.6</v>
      </c>
      <c r="J901" s="311">
        <f t="shared" si="188"/>
        <v>0.5</v>
      </c>
      <c r="K901" s="311">
        <f t="shared" si="188"/>
        <v>0.5</v>
      </c>
      <c r="L901" s="311">
        <f t="shared" si="188"/>
        <v>0.5</v>
      </c>
      <c r="M901" s="312">
        <f t="shared" si="188"/>
        <v>0.5</v>
      </c>
      <c r="Q901"/>
    </row>
    <row r="902" spans="1:17" ht="17.55" hidden="1" customHeight="1">
      <c r="A902" s="240"/>
      <c r="B902" s="240"/>
      <c r="C902" s="429" t="str">
        <f t="shared" si="178"/>
        <v>H</v>
      </c>
      <c r="D902" s="130" t="str">
        <f t="shared" si="187"/>
        <v>R_Prime</v>
      </c>
      <c r="E902" s="129" t="str">
        <f t="shared" si="186"/>
        <v>Jinwoong</v>
      </c>
      <c r="F902" s="311">
        <f t="shared" si="188"/>
        <v>0</v>
      </c>
      <c r="G902" s="311">
        <f t="shared" si="188"/>
        <v>0</v>
      </c>
      <c r="H902" s="311">
        <f t="shared" si="188"/>
        <v>0</v>
      </c>
      <c r="I902" s="311">
        <f t="shared" si="188"/>
        <v>0</v>
      </c>
      <c r="J902" s="311">
        <f t="shared" si="188"/>
        <v>0</v>
      </c>
      <c r="K902" s="311">
        <f t="shared" si="188"/>
        <v>0</v>
      </c>
      <c r="L902" s="311">
        <f t="shared" si="188"/>
        <v>0</v>
      </c>
      <c r="M902" s="312">
        <f t="shared" si="188"/>
        <v>0</v>
      </c>
      <c r="Q902"/>
    </row>
    <row r="903" spans="1:17" ht="17.55" hidden="1" customHeight="1">
      <c r="A903" s="240"/>
      <c r="B903" s="240"/>
      <c r="C903" s="429" t="str">
        <f t="shared" si="178"/>
        <v>H</v>
      </c>
      <c r="D903" s="130" t="str">
        <f t="shared" si="187"/>
        <v>R_Prime</v>
      </c>
      <c r="E903" s="129" t="str">
        <f t="shared" si="186"/>
        <v>LG Chem</v>
      </c>
      <c r="F903" s="311">
        <f t="shared" si="188"/>
        <v>0</v>
      </c>
      <c r="G903" s="311">
        <f t="shared" si="188"/>
        <v>0</v>
      </c>
      <c r="H903" s="311">
        <f t="shared" si="188"/>
        <v>0</v>
      </c>
      <c r="I903" s="311">
        <f t="shared" si="188"/>
        <v>0</v>
      </c>
      <c r="J903" s="311">
        <f t="shared" si="188"/>
        <v>0</v>
      </c>
      <c r="K903" s="311">
        <f t="shared" si="188"/>
        <v>0</v>
      </c>
      <c r="L903" s="311">
        <f t="shared" si="188"/>
        <v>0</v>
      </c>
      <c r="M903" s="312">
        <f t="shared" si="188"/>
        <v>0</v>
      </c>
      <c r="Q903"/>
    </row>
    <row r="904" spans="1:17" ht="17.55" hidden="1" customHeight="1">
      <c r="A904" s="240"/>
      <c r="B904" s="240"/>
      <c r="C904" s="429" t="str">
        <f t="shared" si="178"/>
        <v>H</v>
      </c>
      <c r="D904" s="130" t="str">
        <f t="shared" si="187"/>
        <v>R_Prime</v>
      </c>
      <c r="E904" s="129" t="str">
        <f t="shared" si="186"/>
        <v>LT Materials</v>
      </c>
      <c r="F904" s="311">
        <f t="shared" si="188"/>
        <v>0</v>
      </c>
      <c r="G904" s="311">
        <f t="shared" si="188"/>
        <v>0</v>
      </c>
      <c r="H904" s="311">
        <f t="shared" si="188"/>
        <v>0</v>
      </c>
      <c r="I904" s="311">
        <f t="shared" si="188"/>
        <v>0</v>
      </c>
      <c r="J904" s="311">
        <f t="shared" si="188"/>
        <v>0</v>
      </c>
      <c r="K904" s="311">
        <f t="shared" si="188"/>
        <v>0</v>
      </c>
      <c r="L904" s="311">
        <f t="shared" si="188"/>
        <v>0</v>
      </c>
      <c r="M904" s="312">
        <f t="shared" si="188"/>
        <v>0</v>
      </c>
      <c r="Q904"/>
    </row>
    <row r="905" spans="1:17" ht="17.55" hidden="1" customHeight="1">
      <c r="A905" s="240"/>
      <c r="B905" s="240"/>
      <c r="C905" s="429" t="str">
        <f t="shared" si="178"/>
        <v>H</v>
      </c>
      <c r="D905" s="130" t="str">
        <f t="shared" si="187"/>
        <v>R_Prime</v>
      </c>
      <c r="E905" s="129" t="str">
        <f t="shared" si="186"/>
        <v>LT Metal</v>
      </c>
      <c r="F905" s="311">
        <f t="shared" si="188"/>
        <v>0</v>
      </c>
      <c r="G905" s="311">
        <f t="shared" si="188"/>
        <v>0</v>
      </c>
      <c r="H905" s="311">
        <f t="shared" si="188"/>
        <v>0</v>
      </c>
      <c r="I905" s="311">
        <f t="shared" si="188"/>
        <v>0</v>
      </c>
      <c r="J905" s="311">
        <f t="shared" si="188"/>
        <v>0</v>
      </c>
      <c r="K905" s="311">
        <f t="shared" si="188"/>
        <v>0</v>
      </c>
      <c r="L905" s="311">
        <f t="shared" si="188"/>
        <v>0</v>
      </c>
      <c r="M905" s="312">
        <f t="shared" si="188"/>
        <v>0</v>
      </c>
      <c r="Q905"/>
    </row>
    <row r="906" spans="1:17" ht="17.55" customHeight="1">
      <c r="A906" s="240"/>
      <c r="B906" s="240"/>
      <c r="C906" s="429" t="str">
        <f t="shared" si="178"/>
        <v/>
      </c>
      <c r="D906" s="130" t="str">
        <f t="shared" si="187"/>
        <v>R_Prime</v>
      </c>
      <c r="E906" s="129" t="str">
        <f t="shared" si="186"/>
        <v>LTOM</v>
      </c>
      <c r="F906" s="311">
        <f t="shared" ref="F906:M915" si="189">SUMIFS(Share, Y, F$15, Config, $E$4, P, $E$8, LType, $D906, MSup, $E906)</f>
        <v>0</v>
      </c>
      <c r="G906" s="311">
        <f t="shared" si="189"/>
        <v>0</v>
      </c>
      <c r="H906" s="311">
        <f t="shared" si="189"/>
        <v>0.3</v>
      </c>
      <c r="I906" s="311">
        <f t="shared" si="189"/>
        <v>0.4</v>
      </c>
      <c r="J906" s="311">
        <f t="shared" si="189"/>
        <v>0.5</v>
      </c>
      <c r="K906" s="311">
        <f t="shared" si="189"/>
        <v>0.5</v>
      </c>
      <c r="L906" s="311">
        <f t="shared" si="189"/>
        <v>0.5</v>
      </c>
      <c r="M906" s="312">
        <f t="shared" si="189"/>
        <v>0.5</v>
      </c>
      <c r="Q906"/>
    </row>
    <row r="907" spans="1:17" ht="17.55" hidden="1" customHeight="1">
      <c r="A907" s="240"/>
      <c r="B907" s="240"/>
      <c r="C907" s="429" t="str">
        <f t="shared" si="178"/>
        <v>H</v>
      </c>
      <c r="D907" s="130" t="str">
        <f t="shared" si="187"/>
        <v>R_Prime</v>
      </c>
      <c r="E907" s="129" t="str">
        <f t="shared" si="186"/>
        <v>Lumilan</v>
      </c>
      <c r="F907" s="311">
        <f t="shared" si="189"/>
        <v>0</v>
      </c>
      <c r="G907" s="311">
        <f t="shared" si="189"/>
        <v>0</v>
      </c>
      <c r="H907" s="311">
        <f t="shared" si="189"/>
        <v>0</v>
      </c>
      <c r="I907" s="311">
        <f t="shared" si="189"/>
        <v>0</v>
      </c>
      <c r="J907" s="311">
        <f t="shared" si="189"/>
        <v>0</v>
      </c>
      <c r="K907" s="311">
        <f t="shared" si="189"/>
        <v>0</v>
      </c>
      <c r="L907" s="311">
        <f t="shared" si="189"/>
        <v>0</v>
      </c>
      <c r="M907" s="312">
        <f t="shared" si="189"/>
        <v>0</v>
      </c>
      <c r="Q907"/>
    </row>
    <row r="908" spans="1:17" ht="17.55" hidden="1" customHeight="1">
      <c r="A908" s="240"/>
      <c r="B908" s="240"/>
      <c r="C908" s="429" t="str">
        <f t="shared" si="178"/>
        <v>H</v>
      </c>
      <c r="D908" s="130" t="str">
        <f t="shared" si="187"/>
        <v>R_Prime</v>
      </c>
      <c r="E908" s="129" t="str">
        <f t="shared" si="186"/>
        <v>Materion</v>
      </c>
      <c r="F908" s="311">
        <f t="shared" si="189"/>
        <v>0</v>
      </c>
      <c r="G908" s="311">
        <f t="shared" si="189"/>
        <v>0</v>
      </c>
      <c r="H908" s="311">
        <f t="shared" si="189"/>
        <v>0</v>
      </c>
      <c r="I908" s="311">
        <f t="shared" si="189"/>
        <v>0</v>
      </c>
      <c r="J908" s="311">
        <f t="shared" si="189"/>
        <v>0</v>
      </c>
      <c r="K908" s="311">
        <f t="shared" si="189"/>
        <v>0</v>
      </c>
      <c r="L908" s="311">
        <f t="shared" si="189"/>
        <v>0</v>
      </c>
      <c r="M908" s="312">
        <f t="shared" si="189"/>
        <v>0</v>
      </c>
      <c r="Q908"/>
    </row>
    <row r="909" spans="1:17" ht="17.55" hidden="1" customHeight="1">
      <c r="A909" s="240"/>
      <c r="B909" s="240"/>
      <c r="C909" s="429" t="str">
        <f t="shared" si="178"/>
        <v>H</v>
      </c>
      <c r="D909" s="130" t="str">
        <f t="shared" si="187"/>
        <v>R_Prime</v>
      </c>
      <c r="E909" s="129" t="str">
        <f t="shared" si="186"/>
        <v>Merck</v>
      </c>
      <c r="F909" s="311">
        <f t="shared" si="189"/>
        <v>0</v>
      </c>
      <c r="G909" s="311">
        <f t="shared" si="189"/>
        <v>0</v>
      </c>
      <c r="H909" s="311">
        <f t="shared" si="189"/>
        <v>0</v>
      </c>
      <c r="I909" s="311">
        <f t="shared" si="189"/>
        <v>0</v>
      </c>
      <c r="J909" s="311">
        <f t="shared" si="189"/>
        <v>0</v>
      </c>
      <c r="K909" s="311">
        <f t="shared" si="189"/>
        <v>0</v>
      </c>
      <c r="L909" s="311">
        <f t="shared" si="189"/>
        <v>0</v>
      </c>
      <c r="M909" s="312">
        <f t="shared" si="189"/>
        <v>0</v>
      </c>
      <c r="Q909"/>
    </row>
    <row r="910" spans="1:17" ht="17.55" hidden="1" customHeight="1">
      <c r="A910" s="240"/>
      <c r="B910" s="240"/>
      <c r="C910" s="429" t="str">
        <f t="shared" si="178"/>
        <v>H</v>
      </c>
      <c r="D910" s="130" t="str">
        <f t="shared" si="187"/>
        <v>R_Prime</v>
      </c>
      <c r="E910" s="129" t="str">
        <f t="shared" si="186"/>
        <v>Nisso</v>
      </c>
      <c r="F910" s="311">
        <f t="shared" si="189"/>
        <v>0</v>
      </c>
      <c r="G910" s="311">
        <f t="shared" si="189"/>
        <v>0</v>
      </c>
      <c r="H910" s="311">
        <f t="shared" si="189"/>
        <v>0</v>
      </c>
      <c r="I910" s="311">
        <f t="shared" si="189"/>
        <v>0</v>
      </c>
      <c r="J910" s="311">
        <f t="shared" si="189"/>
        <v>0</v>
      </c>
      <c r="K910" s="311">
        <f t="shared" si="189"/>
        <v>0</v>
      </c>
      <c r="L910" s="311">
        <f t="shared" si="189"/>
        <v>0</v>
      </c>
      <c r="M910" s="312">
        <f t="shared" si="189"/>
        <v>0</v>
      </c>
      <c r="Q910"/>
    </row>
    <row r="911" spans="1:17" ht="17.55" hidden="1" customHeight="1">
      <c r="A911" s="240"/>
      <c r="B911" s="240"/>
      <c r="C911" s="429" t="str">
        <f t="shared" ref="C911:C974" si="190">IF(SUM(F911:J911)=0, "H", "")</f>
        <v>H</v>
      </c>
      <c r="D911" s="130" t="str">
        <f t="shared" si="187"/>
        <v>R_Prime</v>
      </c>
      <c r="E911" s="129" t="str">
        <f t="shared" si="186"/>
        <v>Novaled</v>
      </c>
      <c r="F911" s="311">
        <f t="shared" si="189"/>
        <v>0</v>
      </c>
      <c r="G911" s="311">
        <f t="shared" si="189"/>
        <v>0</v>
      </c>
      <c r="H911" s="311">
        <f t="shared" si="189"/>
        <v>0</v>
      </c>
      <c r="I911" s="311">
        <f t="shared" si="189"/>
        <v>0</v>
      </c>
      <c r="J911" s="311">
        <f t="shared" si="189"/>
        <v>0</v>
      </c>
      <c r="K911" s="311">
        <f t="shared" si="189"/>
        <v>0</v>
      </c>
      <c r="L911" s="311">
        <f t="shared" si="189"/>
        <v>0</v>
      </c>
      <c r="M911" s="312">
        <f t="shared" si="189"/>
        <v>0</v>
      </c>
      <c r="Q911"/>
    </row>
    <row r="912" spans="1:17" ht="17.55" hidden="1" customHeight="1">
      <c r="A912" s="240"/>
      <c r="B912" s="240"/>
      <c r="C912" s="429" t="str">
        <f t="shared" si="190"/>
        <v>H</v>
      </c>
      <c r="D912" s="130" t="str">
        <f t="shared" si="187"/>
        <v>R_Prime</v>
      </c>
      <c r="E912" s="129" t="str">
        <f t="shared" si="186"/>
        <v>NSCC</v>
      </c>
      <c r="F912" s="311">
        <f t="shared" si="189"/>
        <v>0</v>
      </c>
      <c r="G912" s="311">
        <f t="shared" si="189"/>
        <v>0</v>
      </c>
      <c r="H912" s="311">
        <f t="shared" si="189"/>
        <v>0</v>
      </c>
      <c r="I912" s="311">
        <f t="shared" si="189"/>
        <v>0</v>
      </c>
      <c r="J912" s="311">
        <f t="shared" si="189"/>
        <v>0</v>
      </c>
      <c r="K912" s="311">
        <f t="shared" si="189"/>
        <v>0</v>
      </c>
      <c r="L912" s="311">
        <f t="shared" si="189"/>
        <v>0</v>
      </c>
      <c r="M912" s="312">
        <f t="shared" si="189"/>
        <v>0</v>
      </c>
      <c r="Q912"/>
    </row>
    <row r="913" spans="1:17" ht="17.55" hidden="1" customHeight="1">
      <c r="A913" s="240"/>
      <c r="B913" s="240"/>
      <c r="C913" s="429" t="str">
        <f t="shared" si="190"/>
        <v>H</v>
      </c>
      <c r="D913" s="130" t="str">
        <f t="shared" si="187"/>
        <v>R_Prime</v>
      </c>
      <c r="E913" s="129" t="str">
        <f t="shared" si="186"/>
        <v>P&amp;H Tech</v>
      </c>
      <c r="F913" s="311">
        <f t="shared" si="189"/>
        <v>0</v>
      </c>
      <c r="G913" s="311">
        <f t="shared" si="189"/>
        <v>0</v>
      </c>
      <c r="H913" s="311">
        <f t="shared" si="189"/>
        <v>0</v>
      </c>
      <c r="I913" s="311">
        <f t="shared" si="189"/>
        <v>0</v>
      </c>
      <c r="J913" s="311">
        <f t="shared" si="189"/>
        <v>0</v>
      </c>
      <c r="K913" s="311">
        <f t="shared" si="189"/>
        <v>0</v>
      </c>
      <c r="L913" s="311">
        <f t="shared" si="189"/>
        <v>0</v>
      </c>
      <c r="M913" s="312">
        <f t="shared" si="189"/>
        <v>0</v>
      </c>
      <c r="Q913"/>
    </row>
    <row r="914" spans="1:17" ht="17.55" hidden="1" customHeight="1">
      <c r="A914" s="240"/>
      <c r="B914" s="240"/>
      <c r="C914" s="429" t="str">
        <f t="shared" si="190"/>
        <v>H</v>
      </c>
      <c r="D914" s="130" t="str">
        <f t="shared" si="187"/>
        <v>R_Prime</v>
      </c>
      <c r="E914" s="129" t="str">
        <f t="shared" si="186"/>
        <v>Samsung SDI</v>
      </c>
      <c r="F914" s="311">
        <f t="shared" si="189"/>
        <v>0</v>
      </c>
      <c r="G914" s="311">
        <f t="shared" si="189"/>
        <v>0</v>
      </c>
      <c r="H914" s="311">
        <f t="shared" si="189"/>
        <v>0</v>
      </c>
      <c r="I914" s="311">
        <f t="shared" si="189"/>
        <v>0</v>
      </c>
      <c r="J914" s="311">
        <f t="shared" si="189"/>
        <v>0</v>
      </c>
      <c r="K914" s="311">
        <f t="shared" si="189"/>
        <v>0</v>
      </c>
      <c r="L914" s="311">
        <f t="shared" si="189"/>
        <v>0</v>
      </c>
      <c r="M914" s="312">
        <f t="shared" si="189"/>
        <v>0</v>
      </c>
      <c r="Q914"/>
    </row>
    <row r="915" spans="1:17" s="296" customFormat="1" ht="17.55" hidden="1" customHeight="1">
      <c r="A915" s="308"/>
      <c r="C915" s="429" t="str">
        <f t="shared" si="190"/>
        <v>H</v>
      </c>
      <c r="D915" s="130" t="str">
        <f t="shared" si="187"/>
        <v>R_Prime</v>
      </c>
      <c r="E915" s="129" t="str">
        <f t="shared" ref="E915:E924" si="191">E845</f>
        <v>SFC</v>
      </c>
      <c r="F915" s="311">
        <f t="shared" si="189"/>
        <v>0</v>
      </c>
      <c r="G915" s="311">
        <f t="shared" si="189"/>
        <v>0</v>
      </c>
      <c r="H915" s="311">
        <f t="shared" si="189"/>
        <v>0</v>
      </c>
      <c r="I915" s="311">
        <f t="shared" si="189"/>
        <v>0</v>
      </c>
      <c r="J915" s="311">
        <f t="shared" si="189"/>
        <v>0</v>
      </c>
      <c r="K915" s="311">
        <f t="shared" si="189"/>
        <v>0</v>
      </c>
      <c r="L915" s="311">
        <f t="shared" si="189"/>
        <v>0</v>
      </c>
      <c r="M915" s="312">
        <f t="shared" si="189"/>
        <v>0</v>
      </c>
      <c r="Q915"/>
    </row>
    <row r="916" spans="1:17" s="296" customFormat="1" ht="17.55" hidden="1" customHeight="1">
      <c r="A916" s="308"/>
      <c r="C916" s="429" t="str">
        <f t="shared" si="190"/>
        <v>H</v>
      </c>
      <c r="D916" s="130" t="str">
        <f t="shared" si="187"/>
        <v>R_Prime</v>
      </c>
      <c r="E916" s="129" t="str">
        <f t="shared" si="191"/>
        <v>SK JNC</v>
      </c>
      <c r="F916" s="311">
        <f t="shared" ref="F916:M925" si="192">SUMIFS(Share, Y, F$15, Config, $E$4, P, $E$8, LType, $D916, MSup, $E916)</f>
        <v>0</v>
      </c>
      <c r="G916" s="311">
        <f t="shared" si="192"/>
        <v>0</v>
      </c>
      <c r="H916" s="311">
        <f t="shared" si="192"/>
        <v>0</v>
      </c>
      <c r="I916" s="311">
        <f t="shared" si="192"/>
        <v>0</v>
      </c>
      <c r="J916" s="311">
        <f t="shared" si="192"/>
        <v>0</v>
      </c>
      <c r="K916" s="311">
        <f t="shared" si="192"/>
        <v>0</v>
      </c>
      <c r="L916" s="311">
        <f t="shared" si="192"/>
        <v>0</v>
      </c>
      <c r="M916" s="312">
        <f t="shared" si="192"/>
        <v>0</v>
      </c>
      <c r="Q916"/>
    </row>
    <row r="917" spans="1:17" s="296" customFormat="1" ht="17.55" hidden="1" customHeight="1">
      <c r="A917" s="308"/>
      <c r="C917" s="429" t="str">
        <f t="shared" si="190"/>
        <v>H</v>
      </c>
      <c r="D917" s="130" t="str">
        <f t="shared" si="187"/>
        <v>R_Prime</v>
      </c>
      <c r="E917" s="129" t="str">
        <f t="shared" si="191"/>
        <v>Solus AM</v>
      </c>
      <c r="F917" s="311">
        <f t="shared" si="192"/>
        <v>0</v>
      </c>
      <c r="G917" s="311">
        <f t="shared" si="192"/>
        <v>0</v>
      </c>
      <c r="H917" s="311">
        <f t="shared" si="192"/>
        <v>0</v>
      </c>
      <c r="I917" s="311">
        <f t="shared" si="192"/>
        <v>0</v>
      </c>
      <c r="J917" s="311">
        <f t="shared" si="192"/>
        <v>0</v>
      </c>
      <c r="K917" s="311">
        <f t="shared" si="192"/>
        <v>0</v>
      </c>
      <c r="L917" s="311">
        <f t="shared" si="192"/>
        <v>0</v>
      </c>
      <c r="M917" s="312">
        <f t="shared" si="192"/>
        <v>0</v>
      </c>
      <c r="Q917"/>
    </row>
    <row r="918" spans="1:17" s="296" customFormat="1" ht="17.55" hidden="1" customHeight="1">
      <c r="A918" s="308"/>
      <c r="C918" s="429" t="str">
        <f t="shared" si="190"/>
        <v>H</v>
      </c>
      <c r="D918" s="130" t="str">
        <f t="shared" si="187"/>
        <v>R_Prime</v>
      </c>
      <c r="E918" s="129">
        <f t="shared" si="191"/>
        <v>0</v>
      </c>
      <c r="F918" s="311">
        <f t="shared" si="192"/>
        <v>0</v>
      </c>
      <c r="G918" s="311">
        <f t="shared" si="192"/>
        <v>0</v>
      </c>
      <c r="H918" s="311">
        <f t="shared" si="192"/>
        <v>0</v>
      </c>
      <c r="I918" s="311">
        <f t="shared" si="192"/>
        <v>0</v>
      </c>
      <c r="J918" s="311">
        <f t="shared" si="192"/>
        <v>0</v>
      </c>
      <c r="K918" s="311">
        <f t="shared" si="192"/>
        <v>0</v>
      </c>
      <c r="L918" s="311">
        <f t="shared" si="192"/>
        <v>0</v>
      </c>
      <c r="M918" s="312">
        <f t="shared" si="192"/>
        <v>0</v>
      </c>
      <c r="Q918"/>
    </row>
    <row r="919" spans="1:17" s="296" customFormat="1" ht="17.55" hidden="1" customHeight="1">
      <c r="A919" s="308"/>
      <c r="C919" s="429" t="str">
        <f t="shared" si="190"/>
        <v>H</v>
      </c>
      <c r="D919" s="130" t="str">
        <f t="shared" si="187"/>
        <v>R_Prime</v>
      </c>
      <c r="E919" s="129">
        <f t="shared" si="191"/>
        <v>0</v>
      </c>
      <c r="F919" s="311">
        <f t="shared" si="192"/>
        <v>0</v>
      </c>
      <c r="G919" s="311">
        <f t="shared" si="192"/>
        <v>0</v>
      </c>
      <c r="H919" s="311">
        <f t="shared" si="192"/>
        <v>0</v>
      </c>
      <c r="I919" s="311">
        <f t="shared" si="192"/>
        <v>0</v>
      </c>
      <c r="J919" s="311">
        <f t="shared" si="192"/>
        <v>0</v>
      </c>
      <c r="K919" s="311">
        <f t="shared" si="192"/>
        <v>0</v>
      </c>
      <c r="L919" s="311">
        <f t="shared" si="192"/>
        <v>0</v>
      </c>
      <c r="M919" s="312">
        <f t="shared" si="192"/>
        <v>0</v>
      </c>
      <c r="Q919"/>
    </row>
    <row r="920" spans="1:17" s="296" customFormat="1" ht="17.55" hidden="1" customHeight="1">
      <c r="A920" s="308"/>
      <c r="C920" s="429" t="str">
        <f t="shared" si="190"/>
        <v>H</v>
      </c>
      <c r="D920" s="130" t="str">
        <f t="shared" si="187"/>
        <v>R_Prime</v>
      </c>
      <c r="E920" s="129">
        <f t="shared" si="191"/>
        <v>0</v>
      </c>
      <c r="F920" s="311">
        <f t="shared" si="192"/>
        <v>0</v>
      </c>
      <c r="G920" s="311">
        <f t="shared" si="192"/>
        <v>0</v>
      </c>
      <c r="H920" s="311">
        <f t="shared" si="192"/>
        <v>0</v>
      </c>
      <c r="I920" s="311">
        <f t="shared" si="192"/>
        <v>0</v>
      </c>
      <c r="J920" s="311">
        <f t="shared" si="192"/>
        <v>0</v>
      </c>
      <c r="K920" s="311">
        <f t="shared" si="192"/>
        <v>0</v>
      </c>
      <c r="L920" s="311">
        <f t="shared" si="192"/>
        <v>0</v>
      </c>
      <c r="M920" s="312">
        <f t="shared" si="192"/>
        <v>0</v>
      </c>
      <c r="Q920"/>
    </row>
    <row r="921" spans="1:17" s="296" customFormat="1" ht="17.55" hidden="1" customHeight="1">
      <c r="A921" s="308"/>
      <c r="C921" s="429" t="str">
        <f t="shared" si="190"/>
        <v>H</v>
      </c>
      <c r="D921" s="130" t="str">
        <f t="shared" si="187"/>
        <v>R_Prime</v>
      </c>
      <c r="E921" s="129">
        <f t="shared" si="191"/>
        <v>0</v>
      </c>
      <c r="F921" s="311">
        <f t="shared" si="192"/>
        <v>0</v>
      </c>
      <c r="G921" s="311">
        <f t="shared" si="192"/>
        <v>0</v>
      </c>
      <c r="H921" s="311">
        <f t="shared" si="192"/>
        <v>0</v>
      </c>
      <c r="I921" s="311">
        <f t="shared" si="192"/>
        <v>0</v>
      </c>
      <c r="J921" s="311">
        <f t="shared" si="192"/>
        <v>0</v>
      </c>
      <c r="K921" s="311">
        <f t="shared" si="192"/>
        <v>0</v>
      </c>
      <c r="L921" s="311">
        <f t="shared" si="192"/>
        <v>0</v>
      </c>
      <c r="M921" s="312">
        <f t="shared" si="192"/>
        <v>0</v>
      </c>
      <c r="Q921"/>
    </row>
    <row r="922" spans="1:17" s="296" customFormat="1" ht="17.55" hidden="1" customHeight="1">
      <c r="A922" s="308"/>
      <c r="C922" s="429" t="str">
        <f t="shared" si="190"/>
        <v>H</v>
      </c>
      <c r="D922" s="130" t="str">
        <f t="shared" si="187"/>
        <v>R_Prime</v>
      </c>
      <c r="E922" s="129">
        <f t="shared" si="191"/>
        <v>0</v>
      </c>
      <c r="F922" s="311">
        <f t="shared" si="192"/>
        <v>0</v>
      </c>
      <c r="G922" s="311">
        <f t="shared" si="192"/>
        <v>0</v>
      </c>
      <c r="H922" s="311">
        <f t="shared" si="192"/>
        <v>0</v>
      </c>
      <c r="I922" s="311">
        <f t="shared" si="192"/>
        <v>0</v>
      </c>
      <c r="J922" s="311">
        <f t="shared" si="192"/>
        <v>0</v>
      </c>
      <c r="K922" s="311">
        <f t="shared" si="192"/>
        <v>0</v>
      </c>
      <c r="L922" s="311">
        <f t="shared" si="192"/>
        <v>0</v>
      </c>
      <c r="M922" s="312">
        <f t="shared" si="192"/>
        <v>0</v>
      </c>
      <c r="Q922"/>
    </row>
    <row r="923" spans="1:17" s="296" customFormat="1" ht="17.55" hidden="1" customHeight="1">
      <c r="A923" s="308"/>
      <c r="C923" s="429" t="str">
        <f t="shared" si="190"/>
        <v>H</v>
      </c>
      <c r="D923" s="130" t="str">
        <f t="shared" si="187"/>
        <v>R_Prime</v>
      </c>
      <c r="E923" s="129">
        <f t="shared" si="191"/>
        <v>0</v>
      </c>
      <c r="F923" s="311">
        <f t="shared" si="192"/>
        <v>0</v>
      </c>
      <c r="G923" s="311">
        <f t="shared" si="192"/>
        <v>0</v>
      </c>
      <c r="H923" s="311">
        <f t="shared" si="192"/>
        <v>0</v>
      </c>
      <c r="I923" s="311">
        <f t="shared" si="192"/>
        <v>0</v>
      </c>
      <c r="J923" s="311">
        <f t="shared" si="192"/>
        <v>0</v>
      </c>
      <c r="K923" s="311">
        <f t="shared" si="192"/>
        <v>0</v>
      </c>
      <c r="L923" s="311">
        <f t="shared" si="192"/>
        <v>0</v>
      </c>
      <c r="M923" s="312">
        <f t="shared" si="192"/>
        <v>0</v>
      </c>
      <c r="Q923"/>
    </row>
    <row r="924" spans="1:17" s="296" customFormat="1" ht="17.55" hidden="1" customHeight="1">
      <c r="A924" s="308"/>
      <c r="C924" s="429" t="str">
        <f t="shared" si="190"/>
        <v>H</v>
      </c>
      <c r="D924" s="130" t="str">
        <f t="shared" si="187"/>
        <v>R_Prime</v>
      </c>
      <c r="E924" s="129">
        <f t="shared" si="191"/>
        <v>0</v>
      </c>
      <c r="F924" s="311">
        <f t="shared" si="192"/>
        <v>0</v>
      </c>
      <c r="G924" s="311">
        <f t="shared" si="192"/>
        <v>0</v>
      </c>
      <c r="H924" s="311">
        <f t="shared" si="192"/>
        <v>0</v>
      </c>
      <c r="I924" s="311">
        <f t="shared" si="192"/>
        <v>0</v>
      </c>
      <c r="J924" s="311">
        <f t="shared" si="192"/>
        <v>0</v>
      </c>
      <c r="K924" s="311">
        <f t="shared" si="192"/>
        <v>0</v>
      </c>
      <c r="L924" s="311">
        <f t="shared" si="192"/>
        <v>0</v>
      </c>
      <c r="M924" s="312">
        <f t="shared" si="192"/>
        <v>0</v>
      </c>
      <c r="Q924"/>
    </row>
    <row r="925" spans="1:17" ht="17.55" customHeight="1" thickBot="1">
      <c r="A925" s="240"/>
      <c r="B925" s="240"/>
      <c r="C925" s="429" t="str">
        <f t="shared" si="190"/>
        <v/>
      </c>
      <c r="D925" s="130" t="str">
        <f>$D914</f>
        <v>R_Prime</v>
      </c>
      <c r="E925" s="129" t="str">
        <f t="shared" ref="E925:E949" si="193">E330</f>
        <v>Unknown</v>
      </c>
      <c r="F925" s="311">
        <f t="shared" si="192"/>
        <v>1</v>
      </c>
      <c r="G925" s="311">
        <f t="shared" si="192"/>
        <v>1</v>
      </c>
      <c r="H925" s="311">
        <f t="shared" si="192"/>
        <v>0.3</v>
      </c>
      <c r="I925" s="311">
        <f t="shared" si="192"/>
        <v>0</v>
      </c>
      <c r="J925" s="311">
        <f t="shared" si="192"/>
        <v>0</v>
      </c>
      <c r="K925" s="311">
        <f t="shared" si="192"/>
        <v>0</v>
      </c>
      <c r="L925" s="311">
        <f t="shared" si="192"/>
        <v>0</v>
      </c>
      <c r="M925" s="312">
        <f t="shared" si="192"/>
        <v>0</v>
      </c>
      <c r="Q925"/>
    </row>
    <row r="926" spans="1:17" ht="17.55" hidden="1" customHeight="1">
      <c r="A926" s="240"/>
      <c r="B926" s="240"/>
      <c r="C926" s="429" t="str">
        <f t="shared" si="190"/>
        <v>H</v>
      </c>
      <c r="D926" s="130" t="str">
        <f>Parameter!G88</f>
        <v>Y/G_Dopant</v>
      </c>
      <c r="E926" s="129" t="str">
        <f t="shared" si="193"/>
        <v>Aglaia Tech</v>
      </c>
      <c r="F926" s="311">
        <f t="shared" ref="F926:M935" si="194">SUMIFS(Share, Y, F$15, Config, $E$4, P, $E$8, LType, $D926, MSup, $E926)</f>
        <v>0</v>
      </c>
      <c r="G926" s="311">
        <f t="shared" si="194"/>
        <v>0</v>
      </c>
      <c r="H926" s="311">
        <f t="shared" si="194"/>
        <v>0</v>
      </c>
      <c r="I926" s="311">
        <f t="shared" si="194"/>
        <v>0</v>
      </c>
      <c r="J926" s="311">
        <f t="shared" si="194"/>
        <v>0</v>
      </c>
      <c r="K926" s="311">
        <f t="shared" si="194"/>
        <v>0</v>
      </c>
      <c r="L926" s="311">
        <f t="shared" si="194"/>
        <v>0</v>
      </c>
      <c r="M926" s="312">
        <f t="shared" si="194"/>
        <v>0</v>
      </c>
      <c r="Q926"/>
    </row>
    <row r="927" spans="1:17" ht="17.55" hidden="1" customHeight="1">
      <c r="A927" s="240"/>
      <c r="B927" s="240"/>
      <c r="C927" s="429" t="str">
        <f t="shared" si="190"/>
        <v>H</v>
      </c>
      <c r="D927" s="130" t="str">
        <f t="shared" ref="D927:D959" si="195">$D926</f>
        <v>Y/G_Dopant</v>
      </c>
      <c r="E927" s="129" t="str">
        <f t="shared" si="193"/>
        <v>Bayer</v>
      </c>
      <c r="F927" s="311">
        <f t="shared" si="194"/>
        <v>0</v>
      </c>
      <c r="G927" s="311">
        <f t="shared" si="194"/>
        <v>0</v>
      </c>
      <c r="H927" s="311">
        <f t="shared" si="194"/>
        <v>0</v>
      </c>
      <c r="I927" s="311">
        <f t="shared" si="194"/>
        <v>0</v>
      </c>
      <c r="J927" s="311">
        <f t="shared" si="194"/>
        <v>0</v>
      </c>
      <c r="K927" s="311">
        <f t="shared" si="194"/>
        <v>0</v>
      </c>
      <c r="L927" s="311">
        <f t="shared" si="194"/>
        <v>0</v>
      </c>
      <c r="M927" s="312">
        <f t="shared" si="194"/>
        <v>0</v>
      </c>
      <c r="Q927"/>
    </row>
    <row r="928" spans="1:17" ht="17.55" hidden="1" customHeight="1">
      <c r="A928" s="240"/>
      <c r="B928" s="240"/>
      <c r="C928" s="429" t="str">
        <f t="shared" si="190"/>
        <v>H</v>
      </c>
      <c r="D928" s="130" t="str">
        <f t="shared" si="195"/>
        <v>Y/G_Dopant</v>
      </c>
      <c r="E928" s="129" t="str">
        <f t="shared" si="193"/>
        <v>Comet</v>
      </c>
      <c r="F928" s="311">
        <f t="shared" si="194"/>
        <v>0</v>
      </c>
      <c r="G928" s="311">
        <f t="shared" si="194"/>
        <v>0</v>
      </c>
      <c r="H928" s="311">
        <f t="shared" si="194"/>
        <v>0</v>
      </c>
      <c r="I928" s="311">
        <f t="shared" si="194"/>
        <v>0</v>
      </c>
      <c r="J928" s="311">
        <f t="shared" si="194"/>
        <v>0</v>
      </c>
      <c r="K928" s="311">
        <f t="shared" si="194"/>
        <v>0</v>
      </c>
      <c r="L928" s="311">
        <f t="shared" si="194"/>
        <v>0</v>
      </c>
      <c r="M928" s="312">
        <f t="shared" si="194"/>
        <v>0</v>
      </c>
      <c r="Q928"/>
    </row>
    <row r="929" spans="1:17" ht="17.55" hidden="1" customHeight="1">
      <c r="A929" s="240"/>
      <c r="B929" s="240"/>
      <c r="C929" s="429" t="str">
        <f t="shared" si="190"/>
        <v>H</v>
      </c>
      <c r="D929" s="130" t="str">
        <f t="shared" si="195"/>
        <v>Y/G_Dopant</v>
      </c>
      <c r="E929" s="129" t="str">
        <f t="shared" si="193"/>
        <v>Dongjin Semichem</v>
      </c>
      <c r="F929" s="311">
        <f t="shared" si="194"/>
        <v>0</v>
      </c>
      <c r="G929" s="311">
        <f t="shared" si="194"/>
        <v>0</v>
      </c>
      <c r="H929" s="311">
        <f t="shared" si="194"/>
        <v>0</v>
      </c>
      <c r="I929" s="311">
        <f t="shared" si="194"/>
        <v>0</v>
      </c>
      <c r="J929" s="311">
        <f t="shared" si="194"/>
        <v>0</v>
      </c>
      <c r="K929" s="311">
        <f t="shared" si="194"/>
        <v>0</v>
      </c>
      <c r="L929" s="311">
        <f t="shared" si="194"/>
        <v>0</v>
      </c>
      <c r="M929" s="312">
        <f t="shared" si="194"/>
        <v>0</v>
      </c>
      <c r="Q929"/>
    </row>
    <row r="930" spans="1:17" ht="17.55" hidden="1" customHeight="1">
      <c r="A930" s="240"/>
      <c r="B930" s="240"/>
      <c r="C930" s="429" t="str">
        <f t="shared" si="190"/>
        <v>H</v>
      </c>
      <c r="D930" s="130" t="str">
        <f t="shared" si="195"/>
        <v>Y/G_Dopant</v>
      </c>
      <c r="E930" s="129" t="str">
        <f t="shared" si="193"/>
        <v>Duksan Neolux</v>
      </c>
      <c r="F930" s="311">
        <f t="shared" si="194"/>
        <v>0</v>
      </c>
      <c r="G930" s="311">
        <f t="shared" si="194"/>
        <v>0</v>
      </c>
      <c r="H930" s="311">
        <f t="shared" si="194"/>
        <v>0</v>
      </c>
      <c r="I930" s="311">
        <f t="shared" si="194"/>
        <v>0</v>
      </c>
      <c r="J930" s="311">
        <f t="shared" si="194"/>
        <v>0</v>
      </c>
      <c r="K930" s="311">
        <f t="shared" si="194"/>
        <v>0</v>
      </c>
      <c r="L930" s="311">
        <f t="shared" si="194"/>
        <v>0</v>
      </c>
      <c r="M930" s="312">
        <f t="shared" si="194"/>
        <v>0</v>
      </c>
      <c r="Q930"/>
    </row>
    <row r="931" spans="1:17" ht="17.55" hidden="1" customHeight="1">
      <c r="A931" s="240"/>
      <c r="B931" s="240"/>
      <c r="C931" s="429" t="str">
        <f t="shared" si="190"/>
        <v>H</v>
      </c>
      <c r="D931" s="130" t="str">
        <f t="shared" si="195"/>
        <v>Y/G_Dopant</v>
      </c>
      <c r="E931" s="129" t="str">
        <f t="shared" si="193"/>
        <v>DuPont</v>
      </c>
      <c r="F931" s="311">
        <f t="shared" si="194"/>
        <v>0</v>
      </c>
      <c r="G931" s="311">
        <f t="shared" si="194"/>
        <v>0</v>
      </c>
      <c r="H931" s="311">
        <f t="shared" si="194"/>
        <v>0</v>
      </c>
      <c r="I931" s="311">
        <f t="shared" si="194"/>
        <v>0</v>
      </c>
      <c r="J931" s="311">
        <f t="shared" si="194"/>
        <v>0</v>
      </c>
      <c r="K931" s="311">
        <f t="shared" si="194"/>
        <v>0</v>
      </c>
      <c r="L931" s="311">
        <f t="shared" si="194"/>
        <v>0</v>
      </c>
      <c r="M931" s="312">
        <f t="shared" si="194"/>
        <v>0</v>
      </c>
      <c r="Q931"/>
    </row>
    <row r="932" spans="1:17" ht="17.55" hidden="1" customHeight="1">
      <c r="A932" s="240"/>
      <c r="B932" s="240"/>
      <c r="C932" s="429" t="str">
        <f t="shared" si="190"/>
        <v>H</v>
      </c>
      <c r="D932" s="130" t="str">
        <f t="shared" si="195"/>
        <v>Y/G_Dopant</v>
      </c>
      <c r="E932" s="129" t="str">
        <f t="shared" si="193"/>
        <v>EMT</v>
      </c>
      <c r="F932" s="311">
        <f t="shared" si="194"/>
        <v>0</v>
      </c>
      <c r="G932" s="311">
        <f t="shared" si="194"/>
        <v>0</v>
      </c>
      <c r="H932" s="311">
        <f t="shared" si="194"/>
        <v>0</v>
      </c>
      <c r="I932" s="311">
        <f t="shared" si="194"/>
        <v>0</v>
      </c>
      <c r="J932" s="311">
        <f t="shared" si="194"/>
        <v>0</v>
      </c>
      <c r="K932" s="311">
        <f t="shared" si="194"/>
        <v>0</v>
      </c>
      <c r="L932" s="311">
        <f t="shared" si="194"/>
        <v>0</v>
      </c>
      <c r="M932" s="312">
        <f t="shared" si="194"/>
        <v>0</v>
      </c>
      <c r="Q932"/>
    </row>
    <row r="933" spans="1:17" ht="17.55" hidden="1" customHeight="1">
      <c r="A933" s="240"/>
      <c r="B933" s="240"/>
      <c r="C933" s="429" t="str">
        <f t="shared" si="190"/>
        <v>H</v>
      </c>
      <c r="D933" s="130" t="str">
        <f t="shared" si="195"/>
        <v>Y/G_Dopant</v>
      </c>
      <c r="E933" s="129" t="str">
        <f t="shared" si="193"/>
        <v>Hodogaya</v>
      </c>
      <c r="F933" s="311">
        <f t="shared" si="194"/>
        <v>0</v>
      </c>
      <c r="G933" s="311">
        <f t="shared" si="194"/>
        <v>0</v>
      </c>
      <c r="H933" s="311">
        <f t="shared" si="194"/>
        <v>0</v>
      </c>
      <c r="I933" s="311">
        <f t="shared" si="194"/>
        <v>0</v>
      </c>
      <c r="J933" s="311">
        <f t="shared" si="194"/>
        <v>0</v>
      </c>
      <c r="K933" s="311">
        <f t="shared" si="194"/>
        <v>0</v>
      </c>
      <c r="L933" s="311">
        <f t="shared" si="194"/>
        <v>0</v>
      </c>
      <c r="M933" s="312">
        <f t="shared" si="194"/>
        <v>0</v>
      </c>
      <c r="Q933"/>
    </row>
    <row r="934" spans="1:17" ht="17.55" hidden="1" customHeight="1">
      <c r="A934" s="240"/>
      <c r="B934" s="240"/>
      <c r="C934" s="429" t="str">
        <f t="shared" si="190"/>
        <v>H</v>
      </c>
      <c r="D934" s="130" t="str">
        <f t="shared" si="195"/>
        <v>Y/G_Dopant</v>
      </c>
      <c r="E934" s="129" t="str">
        <f t="shared" si="193"/>
        <v>Hyperion</v>
      </c>
      <c r="F934" s="311">
        <f t="shared" si="194"/>
        <v>0</v>
      </c>
      <c r="G934" s="311">
        <f t="shared" si="194"/>
        <v>0</v>
      </c>
      <c r="H934" s="311">
        <f t="shared" si="194"/>
        <v>0</v>
      </c>
      <c r="I934" s="311">
        <f t="shared" si="194"/>
        <v>0</v>
      </c>
      <c r="J934" s="311">
        <f t="shared" si="194"/>
        <v>0</v>
      </c>
      <c r="K934" s="311">
        <f t="shared" si="194"/>
        <v>0</v>
      </c>
      <c r="L934" s="311">
        <f t="shared" si="194"/>
        <v>0</v>
      </c>
      <c r="M934" s="312">
        <f t="shared" si="194"/>
        <v>0</v>
      </c>
      <c r="Q934"/>
    </row>
    <row r="935" spans="1:17" ht="17.55" hidden="1" customHeight="1">
      <c r="A935" s="240"/>
      <c r="B935" s="240"/>
      <c r="C935" s="429" t="str">
        <f t="shared" si="190"/>
        <v>H</v>
      </c>
      <c r="D935" s="130" t="str">
        <f t="shared" si="195"/>
        <v>Y/G_Dopant</v>
      </c>
      <c r="E935" s="129" t="str">
        <f t="shared" si="193"/>
        <v>Idemitsu Kosan</v>
      </c>
      <c r="F935" s="311">
        <f t="shared" si="194"/>
        <v>0</v>
      </c>
      <c r="G935" s="311">
        <f t="shared" si="194"/>
        <v>0</v>
      </c>
      <c r="H935" s="311">
        <f t="shared" si="194"/>
        <v>0</v>
      </c>
      <c r="I935" s="311">
        <f t="shared" si="194"/>
        <v>0</v>
      </c>
      <c r="J935" s="311">
        <f t="shared" si="194"/>
        <v>0</v>
      </c>
      <c r="K935" s="311">
        <f t="shared" si="194"/>
        <v>0</v>
      </c>
      <c r="L935" s="311">
        <f t="shared" si="194"/>
        <v>0</v>
      </c>
      <c r="M935" s="312">
        <f t="shared" si="194"/>
        <v>0</v>
      </c>
      <c r="Q935"/>
    </row>
    <row r="936" spans="1:17" ht="17.55" hidden="1" customHeight="1">
      <c r="A936" s="240"/>
      <c r="B936" s="240"/>
      <c r="C936" s="429" t="str">
        <f t="shared" si="190"/>
        <v>H</v>
      </c>
      <c r="D936" s="130" t="str">
        <f t="shared" si="195"/>
        <v>Y/G_Dopant</v>
      </c>
      <c r="E936" s="129" t="str">
        <f t="shared" si="193"/>
        <v>Jilin OLED</v>
      </c>
      <c r="F936" s="311">
        <f t="shared" ref="F936:M945" si="196">SUMIFS(Share, Y, F$15, Config, $E$4, P, $E$8, LType, $D936, MSup, $E936)</f>
        <v>0</v>
      </c>
      <c r="G936" s="311">
        <f t="shared" si="196"/>
        <v>0</v>
      </c>
      <c r="H936" s="311">
        <f t="shared" si="196"/>
        <v>0</v>
      </c>
      <c r="I936" s="311">
        <f t="shared" si="196"/>
        <v>0</v>
      </c>
      <c r="J936" s="311">
        <f t="shared" si="196"/>
        <v>0</v>
      </c>
      <c r="K936" s="311">
        <f t="shared" si="196"/>
        <v>0</v>
      </c>
      <c r="L936" s="311">
        <f t="shared" si="196"/>
        <v>0</v>
      </c>
      <c r="M936" s="312">
        <f t="shared" si="196"/>
        <v>0</v>
      </c>
      <c r="Q936"/>
    </row>
    <row r="937" spans="1:17" ht="17.55" hidden="1" customHeight="1">
      <c r="A937" s="240"/>
      <c r="B937" s="240"/>
      <c r="C937" s="429" t="str">
        <f t="shared" si="190"/>
        <v>H</v>
      </c>
      <c r="D937" s="130" t="str">
        <f t="shared" si="195"/>
        <v>Y/G_Dopant</v>
      </c>
      <c r="E937" s="129" t="str">
        <f t="shared" si="193"/>
        <v>Jinwoong</v>
      </c>
      <c r="F937" s="311">
        <f t="shared" si="196"/>
        <v>0</v>
      </c>
      <c r="G937" s="311">
        <f t="shared" si="196"/>
        <v>0</v>
      </c>
      <c r="H937" s="311">
        <f t="shared" si="196"/>
        <v>0</v>
      </c>
      <c r="I937" s="311">
        <f t="shared" si="196"/>
        <v>0</v>
      </c>
      <c r="J937" s="311">
        <f t="shared" si="196"/>
        <v>0</v>
      </c>
      <c r="K937" s="311">
        <f t="shared" si="196"/>
        <v>0</v>
      </c>
      <c r="L937" s="311">
        <f t="shared" si="196"/>
        <v>0</v>
      </c>
      <c r="M937" s="312">
        <f t="shared" si="196"/>
        <v>0</v>
      </c>
      <c r="Q937"/>
    </row>
    <row r="938" spans="1:17" ht="17.55" hidden="1" customHeight="1">
      <c r="A938" s="240"/>
      <c r="B938" s="240"/>
      <c r="C938" s="429" t="str">
        <f t="shared" si="190"/>
        <v>H</v>
      </c>
      <c r="D938" s="130" t="str">
        <f t="shared" si="195"/>
        <v>Y/G_Dopant</v>
      </c>
      <c r="E938" s="129" t="str">
        <f t="shared" si="193"/>
        <v>LG Chem</v>
      </c>
      <c r="F938" s="311">
        <f t="shared" si="196"/>
        <v>0</v>
      </c>
      <c r="G938" s="311">
        <f t="shared" si="196"/>
        <v>0</v>
      </c>
      <c r="H938" s="311">
        <f t="shared" si="196"/>
        <v>0</v>
      </c>
      <c r="I938" s="311">
        <f t="shared" si="196"/>
        <v>0</v>
      </c>
      <c r="J938" s="311">
        <f t="shared" si="196"/>
        <v>0</v>
      </c>
      <c r="K938" s="311">
        <f t="shared" si="196"/>
        <v>0</v>
      </c>
      <c r="L938" s="311">
        <f t="shared" si="196"/>
        <v>0</v>
      </c>
      <c r="M938" s="312">
        <f t="shared" si="196"/>
        <v>0</v>
      </c>
      <c r="Q938"/>
    </row>
    <row r="939" spans="1:17" ht="17.55" hidden="1" customHeight="1">
      <c r="A939" s="240"/>
      <c r="B939" s="240"/>
      <c r="C939" s="429" t="str">
        <f t="shared" si="190"/>
        <v>H</v>
      </c>
      <c r="D939" s="130" t="str">
        <f t="shared" si="195"/>
        <v>Y/G_Dopant</v>
      </c>
      <c r="E939" s="129" t="str">
        <f t="shared" si="193"/>
        <v>LT Materials</v>
      </c>
      <c r="F939" s="311">
        <f t="shared" si="196"/>
        <v>0</v>
      </c>
      <c r="G939" s="311">
        <f t="shared" si="196"/>
        <v>0</v>
      </c>
      <c r="H939" s="311">
        <f t="shared" si="196"/>
        <v>0</v>
      </c>
      <c r="I939" s="311">
        <f t="shared" si="196"/>
        <v>0</v>
      </c>
      <c r="J939" s="311">
        <f t="shared" si="196"/>
        <v>0</v>
      </c>
      <c r="K939" s="311">
        <f t="shared" si="196"/>
        <v>0</v>
      </c>
      <c r="L939" s="311">
        <f t="shared" si="196"/>
        <v>0</v>
      </c>
      <c r="M939" s="312">
        <f t="shared" si="196"/>
        <v>0</v>
      </c>
      <c r="Q939"/>
    </row>
    <row r="940" spans="1:17" ht="17.55" hidden="1" customHeight="1">
      <c r="A940" s="240"/>
      <c r="B940" s="240"/>
      <c r="C940" s="429" t="str">
        <f t="shared" si="190"/>
        <v>H</v>
      </c>
      <c r="D940" s="130" t="str">
        <f t="shared" si="195"/>
        <v>Y/G_Dopant</v>
      </c>
      <c r="E940" s="129" t="str">
        <f t="shared" si="193"/>
        <v>LT Metal</v>
      </c>
      <c r="F940" s="311">
        <f t="shared" si="196"/>
        <v>0</v>
      </c>
      <c r="G940" s="311">
        <f t="shared" si="196"/>
        <v>0</v>
      </c>
      <c r="H940" s="311">
        <f t="shared" si="196"/>
        <v>0</v>
      </c>
      <c r="I940" s="311">
        <f t="shared" si="196"/>
        <v>0</v>
      </c>
      <c r="J940" s="311">
        <f t="shared" si="196"/>
        <v>0</v>
      </c>
      <c r="K940" s="311">
        <f t="shared" si="196"/>
        <v>0</v>
      </c>
      <c r="L940" s="311">
        <f t="shared" si="196"/>
        <v>0</v>
      </c>
      <c r="M940" s="312">
        <f t="shared" si="196"/>
        <v>0</v>
      </c>
      <c r="Q940"/>
    </row>
    <row r="941" spans="1:17" ht="17.55" hidden="1" customHeight="1">
      <c r="A941" s="240"/>
      <c r="B941" s="240"/>
      <c r="C941" s="429" t="str">
        <f t="shared" si="190"/>
        <v>H</v>
      </c>
      <c r="D941" s="130" t="str">
        <f t="shared" si="195"/>
        <v>Y/G_Dopant</v>
      </c>
      <c r="E941" s="129" t="str">
        <f t="shared" si="193"/>
        <v>LTOM</v>
      </c>
      <c r="F941" s="311">
        <f t="shared" si="196"/>
        <v>0</v>
      </c>
      <c r="G941" s="311">
        <f t="shared" si="196"/>
        <v>0</v>
      </c>
      <c r="H941" s="311">
        <f t="shared" si="196"/>
        <v>0</v>
      </c>
      <c r="I941" s="311">
        <f t="shared" si="196"/>
        <v>0</v>
      </c>
      <c r="J941" s="311">
        <f t="shared" si="196"/>
        <v>0</v>
      </c>
      <c r="K941" s="311">
        <f t="shared" si="196"/>
        <v>0</v>
      </c>
      <c r="L941" s="311">
        <f t="shared" si="196"/>
        <v>0</v>
      </c>
      <c r="M941" s="312">
        <f t="shared" si="196"/>
        <v>0</v>
      </c>
      <c r="Q941"/>
    </row>
    <row r="942" spans="1:17" ht="17.55" hidden="1" customHeight="1">
      <c r="A942" s="240"/>
      <c r="B942" s="240"/>
      <c r="C942" s="429" t="str">
        <f t="shared" si="190"/>
        <v>H</v>
      </c>
      <c r="D942" s="130" t="str">
        <f t="shared" si="195"/>
        <v>Y/G_Dopant</v>
      </c>
      <c r="E942" s="129" t="str">
        <f t="shared" si="193"/>
        <v>Lumilan</v>
      </c>
      <c r="F942" s="311">
        <f t="shared" si="196"/>
        <v>0</v>
      </c>
      <c r="G942" s="311">
        <f t="shared" si="196"/>
        <v>0</v>
      </c>
      <c r="H942" s="311">
        <f t="shared" si="196"/>
        <v>0</v>
      </c>
      <c r="I942" s="311">
        <f t="shared" si="196"/>
        <v>0</v>
      </c>
      <c r="J942" s="311">
        <f t="shared" si="196"/>
        <v>0</v>
      </c>
      <c r="K942" s="311">
        <f t="shared" si="196"/>
        <v>0</v>
      </c>
      <c r="L942" s="311">
        <f t="shared" si="196"/>
        <v>0</v>
      </c>
      <c r="M942" s="312">
        <f t="shared" si="196"/>
        <v>0</v>
      </c>
      <c r="Q942"/>
    </row>
    <row r="943" spans="1:17" ht="17.55" hidden="1" customHeight="1">
      <c r="A943" s="240"/>
      <c r="B943" s="240"/>
      <c r="C943" s="429" t="str">
        <f t="shared" si="190"/>
        <v>H</v>
      </c>
      <c r="D943" s="130" t="str">
        <f t="shared" si="195"/>
        <v>Y/G_Dopant</v>
      </c>
      <c r="E943" s="129" t="str">
        <f t="shared" si="193"/>
        <v>Materion</v>
      </c>
      <c r="F943" s="311">
        <f t="shared" si="196"/>
        <v>0</v>
      </c>
      <c r="G943" s="311">
        <f t="shared" si="196"/>
        <v>0</v>
      </c>
      <c r="H943" s="311">
        <f t="shared" si="196"/>
        <v>0</v>
      </c>
      <c r="I943" s="311">
        <f t="shared" si="196"/>
        <v>0</v>
      </c>
      <c r="J943" s="311">
        <f t="shared" si="196"/>
        <v>0</v>
      </c>
      <c r="K943" s="311">
        <f t="shared" si="196"/>
        <v>0</v>
      </c>
      <c r="L943" s="311">
        <f t="shared" si="196"/>
        <v>0</v>
      </c>
      <c r="M943" s="312">
        <f t="shared" si="196"/>
        <v>0</v>
      </c>
      <c r="Q943"/>
    </row>
    <row r="944" spans="1:17" ht="17.55" hidden="1" customHeight="1">
      <c r="A944" s="240"/>
      <c r="B944" s="240"/>
      <c r="C944" s="429" t="str">
        <f t="shared" si="190"/>
        <v>H</v>
      </c>
      <c r="D944" s="130" t="str">
        <f t="shared" si="195"/>
        <v>Y/G_Dopant</v>
      </c>
      <c r="E944" s="129" t="str">
        <f t="shared" si="193"/>
        <v>Merck</v>
      </c>
      <c r="F944" s="311">
        <f t="shared" si="196"/>
        <v>0</v>
      </c>
      <c r="G944" s="311">
        <f t="shared" si="196"/>
        <v>0</v>
      </c>
      <c r="H944" s="311">
        <f t="shared" si="196"/>
        <v>0</v>
      </c>
      <c r="I944" s="311">
        <f t="shared" si="196"/>
        <v>0</v>
      </c>
      <c r="J944" s="311">
        <f t="shared" si="196"/>
        <v>0</v>
      </c>
      <c r="K944" s="311">
        <f t="shared" si="196"/>
        <v>0</v>
      </c>
      <c r="L944" s="311">
        <f t="shared" si="196"/>
        <v>0</v>
      </c>
      <c r="M944" s="312">
        <f t="shared" si="196"/>
        <v>0</v>
      </c>
      <c r="Q944"/>
    </row>
    <row r="945" spans="1:17" ht="17.55" hidden="1" customHeight="1">
      <c r="A945" s="240"/>
      <c r="B945" s="240"/>
      <c r="C945" s="429" t="str">
        <f t="shared" si="190"/>
        <v>H</v>
      </c>
      <c r="D945" s="130" t="str">
        <f t="shared" si="195"/>
        <v>Y/G_Dopant</v>
      </c>
      <c r="E945" s="129" t="str">
        <f t="shared" si="193"/>
        <v>Nisso</v>
      </c>
      <c r="F945" s="311">
        <f t="shared" si="196"/>
        <v>0</v>
      </c>
      <c r="G945" s="311">
        <f t="shared" si="196"/>
        <v>0</v>
      </c>
      <c r="H945" s="311">
        <f t="shared" si="196"/>
        <v>0</v>
      </c>
      <c r="I945" s="311">
        <f t="shared" si="196"/>
        <v>0</v>
      </c>
      <c r="J945" s="311">
        <f t="shared" si="196"/>
        <v>0</v>
      </c>
      <c r="K945" s="311">
        <f t="shared" si="196"/>
        <v>0</v>
      </c>
      <c r="L945" s="311">
        <f t="shared" si="196"/>
        <v>0</v>
      </c>
      <c r="M945" s="312">
        <f t="shared" si="196"/>
        <v>0</v>
      </c>
      <c r="Q945"/>
    </row>
    <row r="946" spans="1:17" ht="17.55" hidden="1" customHeight="1">
      <c r="A946" s="240"/>
      <c r="B946" s="240"/>
      <c r="C946" s="429" t="str">
        <f t="shared" si="190"/>
        <v>H</v>
      </c>
      <c r="D946" s="130" t="str">
        <f t="shared" si="195"/>
        <v>Y/G_Dopant</v>
      </c>
      <c r="E946" s="129" t="str">
        <f t="shared" si="193"/>
        <v>Novaled</v>
      </c>
      <c r="F946" s="311">
        <f t="shared" ref="F946:M955" si="197">SUMIFS(Share, Y, F$15, Config, $E$4, P, $E$8, LType, $D946, MSup, $E946)</f>
        <v>0</v>
      </c>
      <c r="G946" s="311">
        <f t="shared" si="197"/>
        <v>0</v>
      </c>
      <c r="H946" s="311">
        <f t="shared" si="197"/>
        <v>0</v>
      </c>
      <c r="I946" s="311">
        <f t="shared" si="197"/>
        <v>0</v>
      </c>
      <c r="J946" s="311">
        <f t="shared" si="197"/>
        <v>0</v>
      </c>
      <c r="K946" s="311">
        <f t="shared" si="197"/>
        <v>0</v>
      </c>
      <c r="L946" s="311">
        <f t="shared" si="197"/>
        <v>0</v>
      </c>
      <c r="M946" s="312">
        <f t="shared" si="197"/>
        <v>0</v>
      </c>
      <c r="Q946"/>
    </row>
    <row r="947" spans="1:17" ht="17.55" hidden="1" customHeight="1">
      <c r="A947" s="240"/>
      <c r="B947" s="240"/>
      <c r="C947" s="429" t="str">
        <f t="shared" si="190"/>
        <v>H</v>
      </c>
      <c r="D947" s="130" t="str">
        <f t="shared" si="195"/>
        <v>Y/G_Dopant</v>
      </c>
      <c r="E947" s="129" t="str">
        <f t="shared" si="193"/>
        <v>NSCC</v>
      </c>
      <c r="F947" s="311">
        <f t="shared" si="197"/>
        <v>0</v>
      </c>
      <c r="G947" s="311">
        <f t="shared" si="197"/>
        <v>0</v>
      </c>
      <c r="H947" s="311">
        <f t="shared" si="197"/>
        <v>0</v>
      </c>
      <c r="I947" s="311">
        <f t="shared" si="197"/>
        <v>0</v>
      </c>
      <c r="J947" s="311">
        <f t="shared" si="197"/>
        <v>0</v>
      </c>
      <c r="K947" s="311">
        <f t="shared" si="197"/>
        <v>0</v>
      </c>
      <c r="L947" s="311">
        <f t="shared" si="197"/>
        <v>0</v>
      </c>
      <c r="M947" s="312">
        <f t="shared" si="197"/>
        <v>0</v>
      </c>
      <c r="Q947"/>
    </row>
    <row r="948" spans="1:17" ht="17.55" hidden="1" customHeight="1">
      <c r="A948" s="240"/>
      <c r="B948" s="240"/>
      <c r="C948" s="429" t="str">
        <f t="shared" si="190"/>
        <v>H</v>
      </c>
      <c r="D948" s="130" t="str">
        <f t="shared" si="195"/>
        <v>Y/G_Dopant</v>
      </c>
      <c r="E948" s="129" t="str">
        <f t="shared" si="193"/>
        <v>P&amp;H Tech</v>
      </c>
      <c r="F948" s="311">
        <f t="shared" si="197"/>
        <v>0</v>
      </c>
      <c r="G948" s="311">
        <f t="shared" si="197"/>
        <v>0</v>
      </c>
      <c r="H948" s="311">
        <f t="shared" si="197"/>
        <v>0</v>
      </c>
      <c r="I948" s="311">
        <f t="shared" si="197"/>
        <v>0</v>
      </c>
      <c r="J948" s="311">
        <f t="shared" si="197"/>
        <v>0</v>
      </c>
      <c r="K948" s="311">
        <f t="shared" si="197"/>
        <v>0</v>
      </c>
      <c r="L948" s="311">
        <f t="shared" si="197"/>
        <v>0</v>
      </c>
      <c r="M948" s="312">
        <f t="shared" si="197"/>
        <v>0</v>
      </c>
      <c r="Q948"/>
    </row>
    <row r="949" spans="1:17" ht="17.55" hidden="1" customHeight="1">
      <c r="A949" s="240"/>
      <c r="B949" s="240"/>
      <c r="C949" s="429" t="str">
        <f t="shared" si="190"/>
        <v>H</v>
      </c>
      <c r="D949" s="130" t="str">
        <f t="shared" si="195"/>
        <v>Y/G_Dopant</v>
      </c>
      <c r="E949" s="129" t="str">
        <f t="shared" si="193"/>
        <v>Samsung SDI</v>
      </c>
      <c r="F949" s="311">
        <f t="shared" si="197"/>
        <v>0</v>
      </c>
      <c r="G949" s="311">
        <f t="shared" si="197"/>
        <v>0</v>
      </c>
      <c r="H949" s="311">
        <f t="shared" si="197"/>
        <v>0</v>
      </c>
      <c r="I949" s="311">
        <f t="shared" si="197"/>
        <v>0</v>
      </c>
      <c r="J949" s="311">
        <f t="shared" si="197"/>
        <v>0</v>
      </c>
      <c r="K949" s="311">
        <f t="shared" si="197"/>
        <v>0</v>
      </c>
      <c r="L949" s="311">
        <f t="shared" si="197"/>
        <v>0</v>
      </c>
      <c r="M949" s="312">
        <f t="shared" si="197"/>
        <v>0</v>
      </c>
      <c r="Q949"/>
    </row>
    <row r="950" spans="1:17" s="296" customFormat="1" ht="17.55" hidden="1" customHeight="1">
      <c r="A950" s="308"/>
      <c r="C950" s="429" t="str">
        <f t="shared" si="190"/>
        <v>H</v>
      </c>
      <c r="D950" s="130" t="str">
        <f t="shared" si="195"/>
        <v>Y/G_Dopant</v>
      </c>
      <c r="E950" s="129" t="str">
        <f t="shared" ref="E950:E959" si="198">E880</f>
        <v>SFC</v>
      </c>
      <c r="F950" s="311">
        <f t="shared" si="197"/>
        <v>0</v>
      </c>
      <c r="G950" s="311">
        <f t="shared" si="197"/>
        <v>0</v>
      </c>
      <c r="H950" s="311">
        <f t="shared" si="197"/>
        <v>0</v>
      </c>
      <c r="I950" s="311">
        <f t="shared" si="197"/>
        <v>0</v>
      </c>
      <c r="J950" s="311">
        <f t="shared" si="197"/>
        <v>0</v>
      </c>
      <c r="K950" s="311">
        <f t="shared" si="197"/>
        <v>0</v>
      </c>
      <c r="L950" s="311">
        <f t="shared" si="197"/>
        <v>0</v>
      </c>
      <c r="M950" s="312">
        <f t="shared" si="197"/>
        <v>0</v>
      </c>
      <c r="Q950"/>
    </row>
    <row r="951" spans="1:17" s="296" customFormat="1" ht="17.55" hidden="1" customHeight="1">
      <c r="A951" s="308"/>
      <c r="C951" s="429" t="str">
        <f t="shared" si="190"/>
        <v>H</v>
      </c>
      <c r="D951" s="130" t="str">
        <f t="shared" si="195"/>
        <v>Y/G_Dopant</v>
      </c>
      <c r="E951" s="129" t="str">
        <f t="shared" si="198"/>
        <v>SK JNC</v>
      </c>
      <c r="F951" s="311">
        <f t="shared" si="197"/>
        <v>0</v>
      </c>
      <c r="G951" s="311">
        <f t="shared" si="197"/>
        <v>0</v>
      </c>
      <c r="H951" s="311">
        <f t="shared" si="197"/>
        <v>0</v>
      </c>
      <c r="I951" s="311">
        <f t="shared" si="197"/>
        <v>0</v>
      </c>
      <c r="J951" s="311">
        <f t="shared" si="197"/>
        <v>0</v>
      </c>
      <c r="K951" s="311">
        <f t="shared" si="197"/>
        <v>0</v>
      </c>
      <c r="L951" s="311">
        <f t="shared" si="197"/>
        <v>0</v>
      </c>
      <c r="M951" s="312">
        <f t="shared" si="197"/>
        <v>0</v>
      </c>
      <c r="Q951"/>
    </row>
    <row r="952" spans="1:17" s="296" customFormat="1" ht="17.55" hidden="1" customHeight="1">
      <c r="A952" s="308"/>
      <c r="C952" s="429" t="str">
        <f t="shared" si="190"/>
        <v>H</v>
      </c>
      <c r="D952" s="130" t="str">
        <f t="shared" si="195"/>
        <v>Y/G_Dopant</v>
      </c>
      <c r="E952" s="129" t="str">
        <f t="shared" si="198"/>
        <v>Solus AM</v>
      </c>
      <c r="F952" s="311">
        <f t="shared" si="197"/>
        <v>0</v>
      </c>
      <c r="G952" s="311">
        <f t="shared" si="197"/>
        <v>0</v>
      </c>
      <c r="H952" s="311">
        <f t="shared" si="197"/>
        <v>0</v>
      </c>
      <c r="I952" s="311">
        <f t="shared" si="197"/>
        <v>0</v>
      </c>
      <c r="J952" s="311">
        <f t="shared" si="197"/>
        <v>0</v>
      </c>
      <c r="K952" s="311">
        <f t="shared" si="197"/>
        <v>0</v>
      </c>
      <c r="L952" s="311">
        <f t="shared" si="197"/>
        <v>0</v>
      </c>
      <c r="M952" s="312">
        <f t="shared" si="197"/>
        <v>0</v>
      </c>
      <c r="Q952"/>
    </row>
    <row r="953" spans="1:17" s="296" customFormat="1" ht="17.55" hidden="1" customHeight="1">
      <c r="A953" s="308"/>
      <c r="C953" s="429" t="str">
        <f t="shared" si="190"/>
        <v>H</v>
      </c>
      <c r="D953" s="130" t="str">
        <f t="shared" si="195"/>
        <v>Y/G_Dopant</v>
      </c>
      <c r="E953" s="129">
        <f t="shared" si="198"/>
        <v>0</v>
      </c>
      <c r="F953" s="311">
        <f t="shared" si="197"/>
        <v>0</v>
      </c>
      <c r="G953" s="311">
        <f t="shared" si="197"/>
        <v>0</v>
      </c>
      <c r="H953" s="311">
        <f t="shared" si="197"/>
        <v>0</v>
      </c>
      <c r="I953" s="311">
        <f t="shared" si="197"/>
        <v>0</v>
      </c>
      <c r="J953" s="311">
        <f t="shared" si="197"/>
        <v>0</v>
      </c>
      <c r="K953" s="311">
        <f t="shared" si="197"/>
        <v>0</v>
      </c>
      <c r="L953" s="311">
        <f t="shared" si="197"/>
        <v>0</v>
      </c>
      <c r="M953" s="312">
        <f t="shared" si="197"/>
        <v>0</v>
      </c>
      <c r="Q953"/>
    </row>
    <row r="954" spans="1:17" s="296" customFormat="1" ht="17.55" hidden="1" customHeight="1">
      <c r="A954" s="308"/>
      <c r="C954" s="429" t="str">
        <f t="shared" si="190"/>
        <v>H</v>
      </c>
      <c r="D954" s="130" t="str">
        <f t="shared" si="195"/>
        <v>Y/G_Dopant</v>
      </c>
      <c r="E954" s="129">
        <f t="shared" si="198"/>
        <v>0</v>
      </c>
      <c r="F954" s="311">
        <f t="shared" si="197"/>
        <v>0</v>
      </c>
      <c r="G954" s="311">
        <f t="shared" si="197"/>
        <v>0</v>
      </c>
      <c r="H954" s="311">
        <f t="shared" si="197"/>
        <v>0</v>
      </c>
      <c r="I954" s="311">
        <f t="shared" si="197"/>
        <v>0</v>
      </c>
      <c r="J954" s="311">
        <f t="shared" si="197"/>
        <v>0</v>
      </c>
      <c r="K954" s="311">
        <f t="shared" si="197"/>
        <v>0</v>
      </c>
      <c r="L954" s="311">
        <f t="shared" si="197"/>
        <v>0</v>
      </c>
      <c r="M954" s="312">
        <f t="shared" si="197"/>
        <v>0</v>
      </c>
      <c r="Q954"/>
    </row>
    <row r="955" spans="1:17" s="296" customFormat="1" ht="17.55" hidden="1" customHeight="1">
      <c r="A955" s="308"/>
      <c r="C955" s="429" t="str">
        <f t="shared" si="190"/>
        <v>H</v>
      </c>
      <c r="D955" s="130" t="str">
        <f t="shared" si="195"/>
        <v>Y/G_Dopant</v>
      </c>
      <c r="E955" s="129">
        <f t="shared" si="198"/>
        <v>0</v>
      </c>
      <c r="F955" s="311">
        <f t="shared" si="197"/>
        <v>0</v>
      </c>
      <c r="G955" s="311">
        <f t="shared" si="197"/>
        <v>0</v>
      </c>
      <c r="H955" s="311">
        <f t="shared" si="197"/>
        <v>0</v>
      </c>
      <c r="I955" s="311">
        <f t="shared" si="197"/>
        <v>0</v>
      </c>
      <c r="J955" s="311">
        <f t="shared" si="197"/>
        <v>0</v>
      </c>
      <c r="K955" s="311">
        <f t="shared" si="197"/>
        <v>0</v>
      </c>
      <c r="L955" s="311">
        <f t="shared" si="197"/>
        <v>0</v>
      </c>
      <c r="M955" s="312">
        <f t="shared" si="197"/>
        <v>0</v>
      </c>
      <c r="Q955"/>
    </row>
    <row r="956" spans="1:17" s="296" customFormat="1" ht="17.55" hidden="1" customHeight="1">
      <c r="A956" s="308"/>
      <c r="C956" s="429" t="str">
        <f t="shared" si="190"/>
        <v>H</v>
      </c>
      <c r="D956" s="130" t="str">
        <f t="shared" si="195"/>
        <v>Y/G_Dopant</v>
      </c>
      <c r="E956" s="129">
        <f t="shared" si="198"/>
        <v>0</v>
      </c>
      <c r="F956" s="311">
        <f t="shared" ref="F956:M965" si="199">SUMIFS(Share, Y, F$15, Config, $E$4, P, $E$8, LType, $D956, MSup, $E956)</f>
        <v>0</v>
      </c>
      <c r="G956" s="311">
        <f t="shared" si="199"/>
        <v>0</v>
      </c>
      <c r="H956" s="311">
        <f t="shared" si="199"/>
        <v>0</v>
      </c>
      <c r="I956" s="311">
        <f t="shared" si="199"/>
        <v>0</v>
      </c>
      <c r="J956" s="311">
        <f t="shared" si="199"/>
        <v>0</v>
      </c>
      <c r="K956" s="311">
        <f t="shared" si="199"/>
        <v>0</v>
      </c>
      <c r="L956" s="311">
        <f t="shared" si="199"/>
        <v>0</v>
      </c>
      <c r="M956" s="312">
        <f t="shared" si="199"/>
        <v>0</v>
      </c>
      <c r="Q956"/>
    </row>
    <row r="957" spans="1:17" s="296" customFormat="1" ht="17.55" hidden="1" customHeight="1">
      <c r="A957" s="308"/>
      <c r="C957" s="429" t="str">
        <f t="shared" si="190"/>
        <v>H</v>
      </c>
      <c r="D957" s="130" t="str">
        <f t="shared" si="195"/>
        <v>Y/G_Dopant</v>
      </c>
      <c r="E957" s="129">
        <f t="shared" si="198"/>
        <v>0</v>
      </c>
      <c r="F957" s="311">
        <f t="shared" si="199"/>
        <v>0</v>
      </c>
      <c r="G957" s="311">
        <f t="shared" si="199"/>
        <v>0</v>
      </c>
      <c r="H957" s="311">
        <f t="shared" si="199"/>
        <v>0</v>
      </c>
      <c r="I957" s="311">
        <f t="shared" si="199"/>
        <v>0</v>
      </c>
      <c r="J957" s="311">
        <f t="shared" si="199"/>
        <v>0</v>
      </c>
      <c r="K957" s="311">
        <f t="shared" si="199"/>
        <v>0</v>
      </c>
      <c r="L957" s="311">
        <f t="shared" si="199"/>
        <v>0</v>
      </c>
      <c r="M957" s="312">
        <f t="shared" si="199"/>
        <v>0</v>
      </c>
      <c r="Q957"/>
    </row>
    <row r="958" spans="1:17" s="296" customFormat="1" ht="17.55" hidden="1" customHeight="1">
      <c r="A958" s="308"/>
      <c r="C958" s="429" t="str">
        <f t="shared" si="190"/>
        <v>H</v>
      </c>
      <c r="D958" s="130" t="str">
        <f t="shared" si="195"/>
        <v>Y/G_Dopant</v>
      </c>
      <c r="E958" s="129">
        <f t="shared" si="198"/>
        <v>0</v>
      </c>
      <c r="F958" s="311">
        <f t="shared" si="199"/>
        <v>0</v>
      </c>
      <c r="G958" s="311">
        <f t="shared" si="199"/>
        <v>0</v>
      </c>
      <c r="H958" s="311">
        <f t="shared" si="199"/>
        <v>0</v>
      </c>
      <c r="I958" s="311">
        <f t="shared" si="199"/>
        <v>0</v>
      </c>
      <c r="J958" s="311">
        <f t="shared" si="199"/>
        <v>0</v>
      </c>
      <c r="K958" s="311">
        <f t="shared" si="199"/>
        <v>0</v>
      </c>
      <c r="L958" s="311">
        <f t="shared" si="199"/>
        <v>0</v>
      </c>
      <c r="M958" s="312">
        <f t="shared" si="199"/>
        <v>0</v>
      </c>
      <c r="Q958"/>
    </row>
    <row r="959" spans="1:17" s="296" customFormat="1" ht="17.55" hidden="1" customHeight="1">
      <c r="A959" s="308"/>
      <c r="C959" s="429" t="str">
        <f t="shared" si="190"/>
        <v>H</v>
      </c>
      <c r="D959" s="130" t="str">
        <f t="shared" si="195"/>
        <v>Y/G_Dopant</v>
      </c>
      <c r="E959" s="129">
        <f t="shared" si="198"/>
        <v>0</v>
      </c>
      <c r="F959" s="311">
        <f t="shared" si="199"/>
        <v>0</v>
      </c>
      <c r="G959" s="311">
        <f t="shared" si="199"/>
        <v>0</v>
      </c>
      <c r="H959" s="311">
        <f t="shared" si="199"/>
        <v>0</v>
      </c>
      <c r="I959" s="311">
        <f t="shared" si="199"/>
        <v>0</v>
      </c>
      <c r="J959" s="311">
        <f t="shared" si="199"/>
        <v>0</v>
      </c>
      <c r="K959" s="311">
        <f t="shared" si="199"/>
        <v>0</v>
      </c>
      <c r="L959" s="311">
        <f t="shared" si="199"/>
        <v>0</v>
      </c>
      <c r="M959" s="312">
        <f t="shared" si="199"/>
        <v>0</v>
      </c>
      <c r="Q959"/>
    </row>
    <row r="960" spans="1:17" ht="17.55" hidden="1" customHeight="1">
      <c r="A960" s="240"/>
      <c r="B960" s="240"/>
      <c r="C960" s="429" t="str">
        <f t="shared" si="190"/>
        <v>H</v>
      </c>
      <c r="D960" s="130" t="str">
        <f>$D949</f>
        <v>Y/G_Dopant</v>
      </c>
      <c r="E960" s="129" t="str">
        <f t="shared" ref="E960:E984" si="200">E365</f>
        <v>Unknown</v>
      </c>
      <c r="F960" s="311">
        <f t="shared" si="199"/>
        <v>0</v>
      </c>
      <c r="G960" s="311">
        <f t="shared" si="199"/>
        <v>0</v>
      </c>
      <c r="H960" s="311">
        <f t="shared" si="199"/>
        <v>0</v>
      </c>
      <c r="I960" s="311">
        <f t="shared" si="199"/>
        <v>0</v>
      </c>
      <c r="J960" s="311">
        <f t="shared" si="199"/>
        <v>0</v>
      </c>
      <c r="K960" s="311">
        <f t="shared" si="199"/>
        <v>0</v>
      </c>
      <c r="L960" s="311">
        <f t="shared" si="199"/>
        <v>0</v>
      </c>
      <c r="M960" s="312">
        <f t="shared" si="199"/>
        <v>0</v>
      </c>
      <c r="Q960"/>
    </row>
    <row r="961" spans="1:17" ht="17.55" hidden="1" customHeight="1">
      <c r="A961" s="240"/>
      <c r="B961" s="240"/>
      <c r="C961" s="429" t="str">
        <f t="shared" si="190"/>
        <v>H</v>
      </c>
      <c r="D961" s="130" t="str">
        <f>Parameter!G89</f>
        <v>Y/G_Host</v>
      </c>
      <c r="E961" s="129" t="str">
        <f t="shared" si="200"/>
        <v>Aglaia Tech</v>
      </c>
      <c r="F961" s="311">
        <f t="shared" si="199"/>
        <v>0</v>
      </c>
      <c r="G961" s="311">
        <f t="shared" si="199"/>
        <v>0</v>
      </c>
      <c r="H961" s="311">
        <f t="shared" si="199"/>
        <v>0</v>
      </c>
      <c r="I961" s="311">
        <f t="shared" si="199"/>
        <v>0</v>
      </c>
      <c r="J961" s="311">
        <f t="shared" si="199"/>
        <v>0</v>
      </c>
      <c r="K961" s="311">
        <f t="shared" si="199"/>
        <v>0</v>
      </c>
      <c r="L961" s="311">
        <f t="shared" si="199"/>
        <v>0</v>
      </c>
      <c r="M961" s="312">
        <f t="shared" si="199"/>
        <v>0</v>
      </c>
      <c r="Q961"/>
    </row>
    <row r="962" spans="1:17" ht="17.55" hidden="1" customHeight="1">
      <c r="A962" s="240"/>
      <c r="B962" s="240"/>
      <c r="C962" s="429" t="str">
        <f t="shared" si="190"/>
        <v>H</v>
      </c>
      <c r="D962" s="130" t="str">
        <f t="shared" ref="D962:D994" si="201">$D961</f>
        <v>Y/G_Host</v>
      </c>
      <c r="E962" s="129" t="str">
        <f t="shared" si="200"/>
        <v>Bayer</v>
      </c>
      <c r="F962" s="311">
        <f t="shared" si="199"/>
        <v>0</v>
      </c>
      <c r="G962" s="311">
        <f t="shared" si="199"/>
        <v>0</v>
      </c>
      <c r="H962" s="311">
        <f t="shared" si="199"/>
        <v>0</v>
      </c>
      <c r="I962" s="311">
        <f t="shared" si="199"/>
        <v>0</v>
      </c>
      <c r="J962" s="311">
        <f t="shared" si="199"/>
        <v>0</v>
      </c>
      <c r="K962" s="311">
        <f t="shared" si="199"/>
        <v>0</v>
      </c>
      <c r="L962" s="311">
        <f t="shared" si="199"/>
        <v>0</v>
      </c>
      <c r="M962" s="312">
        <f t="shared" si="199"/>
        <v>0</v>
      </c>
      <c r="Q962"/>
    </row>
    <row r="963" spans="1:17" ht="17.55" hidden="1" customHeight="1">
      <c r="A963" s="240"/>
      <c r="B963" s="240"/>
      <c r="C963" s="429" t="str">
        <f t="shared" si="190"/>
        <v>H</v>
      </c>
      <c r="D963" s="130" t="str">
        <f t="shared" si="201"/>
        <v>Y/G_Host</v>
      </c>
      <c r="E963" s="129" t="str">
        <f t="shared" si="200"/>
        <v>Comet</v>
      </c>
      <c r="F963" s="311">
        <f t="shared" si="199"/>
        <v>0</v>
      </c>
      <c r="G963" s="311">
        <f t="shared" si="199"/>
        <v>0</v>
      </c>
      <c r="H963" s="311">
        <f t="shared" si="199"/>
        <v>0</v>
      </c>
      <c r="I963" s="311">
        <f t="shared" si="199"/>
        <v>0</v>
      </c>
      <c r="J963" s="311">
        <f t="shared" si="199"/>
        <v>0</v>
      </c>
      <c r="K963" s="311">
        <f t="shared" si="199"/>
        <v>0</v>
      </c>
      <c r="L963" s="311">
        <f t="shared" si="199"/>
        <v>0</v>
      </c>
      <c r="M963" s="312">
        <f t="shared" si="199"/>
        <v>0</v>
      </c>
      <c r="Q963"/>
    </row>
    <row r="964" spans="1:17" ht="17.55" hidden="1" customHeight="1">
      <c r="A964" s="240"/>
      <c r="B964" s="240"/>
      <c r="C964" s="429" t="str">
        <f t="shared" si="190"/>
        <v>H</v>
      </c>
      <c r="D964" s="130" t="str">
        <f t="shared" si="201"/>
        <v>Y/G_Host</v>
      </c>
      <c r="E964" s="129" t="str">
        <f t="shared" si="200"/>
        <v>Dongjin Semichem</v>
      </c>
      <c r="F964" s="311">
        <f t="shared" si="199"/>
        <v>0</v>
      </c>
      <c r="G964" s="311">
        <f t="shared" si="199"/>
        <v>0</v>
      </c>
      <c r="H964" s="311">
        <f t="shared" si="199"/>
        <v>0</v>
      </c>
      <c r="I964" s="311">
        <f t="shared" si="199"/>
        <v>0</v>
      </c>
      <c r="J964" s="311">
        <f t="shared" si="199"/>
        <v>0</v>
      </c>
      <c r="K964" s="311">
        <f t="shared" si="199"/>
        <v>0</v>
      </c>
      <c r="L964" s="311">
        <f t="shared" si="199"/>
        <v>0</v>
      </c>
      <c r="M964" s="312">
        <f t="shared" si="199"/>
        <v>0</v>
      </c>
      <c r="Q964"/>
    </row>
    <row r="965" spans="1:17" ht="17.55" hidden="1" customHeight="1">
      <c r="A965" s="240"/>
      <c r="B965" s="240"/>
      <c r="C965" s="429" t="str">
        <f t="shared" si="190"/>
        <v>H</v>
      </c>
      <c r="D965" s="130" t="str">
        <f t="shared" si="201"/>
        <v>Y/G_Host</v>
      </c>
      <c r="E965" s="129" t="str">
        <f t="shared" si="200"/>
        <v>Duksan Neolux</v>
      </c>
      <c r="F965" s="311">
        <f t="shared" si="199"/>
        <v>0</v>
      </c>
      <c r="G965" s="311">
        <f t="shared" si="199"/>
        <v>0</v>
      </c>
      <c r="H965" s="311">
        <f t="shared" si="199"/>
        <v>0</v>
      </c>
      <c r="I965" s="311">
        <f t="shared" si="199"/>
        <v>0</v>
      </c>
      <c r="J965" s="311">
        <f t="shared" si="199"/>
        <v>0</v>
      </c>
      <c r="K965" s="311">
        <f t="shared" si="199"/>
        <v>0</v>
      </c>
      <c r="L965" s="311">
        <f t="shared" si="199"/>
        <v>0</v>
      </c>
      <c r="M965" s="312">
        <f t="shared" si="199"/>
        <v>0</v>
      </c>
      <c r="Q965"/>
    </row>
    <row r="966" spans="1:17" ht="17.55" hidden="1" customHeight="1">
      <c r="A966" s="240"/>
      <c r="B966" s="240"/>
      <c r="C966" s="429" t="str">
        <f t="shared" si="190"/>
        <v>H</v>
      </c>
      <c r="D966" s="130" t="str">
        <f t="shared" si="201"/>
        <v>Y/G_Host</v>
      </c>
      <c r="E966" s="129" t="str">
        <f t="shared" si="200"/>
        <v>DuPont</v>
      </c>
      <c r="F966" s="311">
        <f t="shared" ref="F966:M975" si="202">SUMIFS(Share, Y, F$15, Config, $E$4, P, $E$8, LType, $D966, MSup, $E966)</f>
        <v>0</v>
      </c>
      <c r="G966" s="311">
        <f t="shared" si="202"/>
        <v>0</v>
      </c>
      <c r="H966" s="311">
        <f t="shared" si="202"/>
        <v>0</v>
      </c>
      <c r="I966" s="311">
        <f t="shared" si="202"/>
        <v>0</v>
      </c>
      <c r="J966" s="311">
        <f t="shared" si="202"/>
        <v>0</v>
      </c>
      <c r="K966" s="311">
        <f t="shared" si="202"/>
        <v>0</v>
      </c>
      <c r="L966" s="311">
        <f t="shared" si="202"/>
        <v>0</v>
      </c>
      <c r="M966" s="312">
        <f t="shared" si="202"/>
        <v>0</v>
      </c>
      <c r="Q966"/>
    </row>
    <row r="967" spans="1:17" ht="17.55" hidden="1" customHeight="1">
      <c r="A967" s="240"/>
      <c r="B967" s="240"/>
      <c r="C967" s="429" t="str">
        <f t="shared" si="190"/>
        <v>H</v>
      </c>
      <c r="D967" s="130" t="str">
        <f t="shared" si="201"/>
        <v>Y/G_Host</v>
      </c>
      <c r="E967" s="129" t="str">
        <f t="shared" si="200"/>
        <v>EMT</v>
      </c>
      <c r="F967" s="311">
        <f t="shared" si="202"/>
        <v>0</v>
      </c>
      <c r="G967" s="311">
        <f t="shared" si="202"/>
        <v>0</v>
      </c>
      <c r="H967" s="311">
        <f t="shared" si="202"/>
        <v>0</v>
      </c>
      <c r="I967" s="311">
        <f t="shared" si="202"/>
        <v>0</v>
      </c>
      <c r="J967" s="311">
        <f t="shared" si="202"/>
        <v>0</v>
      </c>
      <c r="K967" s="311">
        <f t="shared" si="202"/>
        <v>0</v>
      </c>
      <c r="L967" s="311">
        <f t="shared" si="202"/>
        <v>0</v>
      </c>
      <c r="M967" s="312">
        <f t="shared" si="202"/>
        <v>0</v>
      </c>
      <c r="Q967"/>
    </row>
    <row r="968" spans="1:17" ht="17.55" hidden="1" customHeight="1">
      <c r="A968" s="240"/>
      <c r="B968" s="240"/>
      <c r="C968" s="429" t="str">
        <f t="shared" si="190"/>
        <v>H</v>
      </c>
      <c r="D968" s="130" t="str">
        <f t="shared" si="201"/>
        <v>Y/G_Host</v>
      </c>
      <c r="E968" s="129" t="str">
        <f t="shared" si="200"/>
        <v>Hodogaya</v>
      </c>
      <c r="F968" s="311">
        <f t="shared" si="202"/>
        <v>0</v>
      </c>
      <c r="G968" s="311">
        <f t="shared" si="202"/>
        <v>0</v>
      </c>
      <c r="H968" s="311">
        <f t="shared" si="202"/>
        <v>0</v>
      </c>
      <c r="I968" s="311">
        <f t="shared" si="202"/>
        <v>0</v>
      </c>
      <c r="J968" s="311">
        <f t="shared" si="202"/>
        <v>0</v>
      </c>
      <c r="K968" s="311">
        <f t="shared" si="202"/>
        <v>0</v>
      </c>
      <c r="L968" s="311">
        <f t="shared" si="202"/>
        <v>0</v>
      </c>
      <c r="M968" s="312">
        <f t="shared" si="202"/>
        <v>0</v>
      </c>
      <c r="Q968"/>
    </row>
    <row r="969" spans="1:17" ht="17.55" hidden="1" customHeight="1">
      <c r="A969" s="240"/>
      <c r="B969" s="240"/>
      <c r="C969" s="429" t="str">
        <f t="shared" si="190"/>
        <v>H</v>
      </c>
      <c r="D969" s="130" t="str">
        <f t="shared" si="201"/>
        <v>Y/G_Host</v>
      </c>
      <c r="E969" s="129" t="str">
        <f t="shared" si="200"/>
        <v>Hyperion</v>
      </c>
      <c r="F969" s="311">
        <f t="shared" si="202"/>
        <v>0</v>
      </c>
      <c r="G969" s="311">
        <f t="shared" si="202"/>
        <v>0</v>
      </c>
      <c r="H969" s="311">
        <f t="shared" si="202"/>
        <v>0</v>
      </c>
      <c r="I969" s="311">
        <f t="shared" si="202"/>
        <v>0</v>
      </c>
      <c r="J969" s="311">
        <f t="shared" si="202"/>
        <v>0</v>
      </c>
      <c r="K969" s="311">
        <f t="shared" si="202"/>
        <v>0</v>
      </c>
      <c r="L969" s="311">
        <f t="shared" si="202"/>
        <v>0</v>
      </c>
      <c r="M969" s="312">
        <f t="shared" si="202"/>
        <v>0</v>
      </c>
      <c r="Q969"/>
    </row>
    <row r="970" spans="1:17" ht="17.55" hidden="1" customHeight="1">
      <c r="A970" s="240"/>
      <c r="B970" s="240"/>
      <c r="C970" s="429" t="str">
        <f t="shared" si="190"/>
        <v>H</v>
      </c>
      <c r="D970" s="130" t="str">
        <f t="shared" si="201"/>
        <v>Y/G_Host</v>
      </c>
      <c r="E970" s="129" t="str">
        <f t="shared" si="200"/>
        <v>Idemitsu Kosan</v>
      </c>
      <c r="F970" s="311">
        <f t="shared" si="202"/>
        <v>0</v>
      </c>
      <c r="G970" s="311">
        <f t="shared" si="202"/>
        <v>0</v>
      </c>
      <c r="H970" s="311">
        <f t="shared" si="202"/>
        <v>0</v>
      </c>
      <c r="I970" s="311">
        <f t="shared" si="202"/>
        <v>0</v>
      </c>
      <c r="J970" s="311">
        <f t="shared" si="202"/>
        <v>0</v>
      </c>
      <c r="K970" s="311">
        <f t="shared" si="202"/>
        <v>0</v>
      </c>
      <c r="L970" s="311">
        <f t="shared" si="202"/>
        <v>0</v>
      </c>
      <c r="M970" s="312">
        <f t="shared" si="202"/>
        <v>0</v>
      </c>
      <c r="Q970"/>
    </row>
    <row r="971" spans="1:17" ht="17.55" hidden="1" customHeight="1">
      <c r="A971" s="240"/>
      <c r="B971" s="240"/>
      <c r="C971" s="429" t="str">
        <f t="shared" si="190"/>
        <v>H</v>
      </c>
      <c r="D971" s="130" t="str">
        <f t="shared" si="201"/>
        <v>Y/G_Host</v>
      </c>
      <c r="E971" s="129" t="str">
        <f t="shared" si="200"/>
        <v>Jilin OLED</v>
      </c>
      <c r="F971" s="311">
        <f t="shared" si="202"/>
        <v>0</v>
      </c>
      <c r="G971" s="311">
        <f t="shared" si="202"/>
        <v>0</v>
      </c>
      <c r="H971" s="311">
        <f t="shared" si="202"/>
        <v>0</v>
      </c>
      <c r="I971" s="311">
        <f t="shared" si="202"/>
        <v>0</v>
      </c>
      <c r="J971" s="311">
        <f t="shared" si="202"/>
        <v>0</v>
      </c>
      <c r="K971" s="311">
        <f t="shared" si="202"/>
        <v>0</v>
      </c>
      <c r="L971" s="311">
        <f t="shared" si="202"/>
        <v>0</v>
      </c>
      <c r="M971" s="312">
        <f t="shared" si="202"/>
        <v>0</v>
      </c>
      <c r="Q971"/>
    </row>
    <row r="972" spans="1:17" ht="17.55" hidden="1" customHeight="1">
      <c r="A972" s="240"/>
      <c r="B972" s="240"/>
      <c r="C972" s="429" t="str">
        <f t="shared" si="190"/>
        <v>H</v>
      </c>
      <c r="D972" s="130" t="str">
        <f t="shared" si="201"/>
        <v>Y/G_Host</v>
      </c>
      <c r="E972" s="129" t="str">
        <f t="shared" si="200"/>
        <v>Jinwoong</v>
      </c>
      <c r="F972" s="311">
        <f t="shared" si="202"/>
        <v>0</v>
      </c>
      <c r="G972" s="311">
        <f t="shared" si="202"/>
        <v>0</v>
      </c>
      <c r="H972" s="311">
        <f t="shared" si="202"/>
        <v>0</v>
      </c>
      <c r="I972" s="311">
        <f t="shared" si="202"/>
        <v>0</v>
      </c>
      <c r="J972" s="311">
        <f t="shared" si="202"/>
        <v>0</v>
      </c>
      <c r="K972" s="311">
        <f t="shared" si="202"/>
        <v>0</v>
      </c>
      <c r="L972" s="311">
        <f t="shared" si="202"/>
        <v>0</v>
      </c>
      <c r="M972" s="312">
        <f t="shared" si="202"/>
        <v>0</v>
      </c>
      <c r="Q972"/>
    </row>
    <row r="973" spans="1:17" ht="17.55" hidden="1" customHeight="1">
      <c r="A973" s="240"/>
      <c r="B973" s="240"/>
      <c r="C973" s="429" t="str">
        <f t="shared" si="190"/>
        <v>H</v>
      </c>
      <c r="D973" s="130" t="str">
        <f t="shared" si="201"/>
        <v>Y/G_Host</v>
      </c>
      <c r="E973" s="129" t="str">
        <f t="shared" si="200"/>
        <v>LG Chem</v>
      </c>
      <c r="F973" s="311">
        <f t="shared" si="202"/>
        <v>0</v>
      </c>
      <c r="G973" s="311">
        <f t="shared" si="202"/>
        <v>0</v>
      </c>
      <c r="H973" s="311">
        <f t="shared" si="202"/>
        <v>0</v>
      </c>
      <c r="I973" s="311">
        <f t="shared" si="202"/>
        <v>0</v>
      </c>
      <c r="J973" s="311">
        <f t="shared" si="202"/>
        <v>0</v>
      </c>
      <c r="K973" s="311">
        <f t="shared" si="202"/>
        <v>0</v>
      </c>
      <c r="L973" s="311">
        <f t="shared" si="202"/>
        <v>0</v>
      </c>
      <c r="M973" s="312">
        <f t="shared" si="202"/>
        <v>0</v>
      </c>
      <c r="Q973"/>
    </row>
    <row r="974" spans="1:17" ht="17.55" hidden="1" customHeight="1">
      <c r="A974" s="240"/>
      <c r="B974" s="240"/>
      <c r="C974" s="429" t="str">
        <f t="shared" si="190"/>
        <v>H</v>
      </c>
      <c r="D974" s="130" t="str">
        <f t="shared" si="201"/>
        <v>Y/G_Host</v>
      </c>
      <c r="E974" s="129" t="str">
        <f t="shared" si="200"/>
        <v>LT Materials</v>
      </c>
      <c r="F974" s="311">
        <f t="shared" si="202"/>
        <v>0</v>
      </c>
      <c r="G974" s="311">
        <f t="shared" si="202"/>
        <v>0</v>
      </c>
      <c r="H974" s="311">
        <f t="shared" si="202"/>
        <v>0</v>
      </c>
      <c r="I974" s="311">
        <f t="shared" si="202"/>
        <v>0</v>
      </c>
      <c r="J974" s="311">
        <f t="shared" si="202"/>
        <v>0</v>
      </c>
      <c r="K974" s="311">
        <f t="shared" si="202"/>
        <v>0</v>
      </c>
      <c r="L974" s="311">
        <f t="shared" si="202"/>
        <v>0</v>
      </c>
      <c r="M974" s="312">
        <f t="shared" si="202"/>
        <v>0</v>
      </c>
      <c r="Q974"/>
    </row>
    <row r="975" spans="1:17" ht="17.55" hidden="1" customHeight="1">
      <c r="A975" s="240"/>
      <c r="B975" s="240"/>
      <c r="C975" s="429" t="str">
        <f t="shared" ref="C975:C1038" si="203">IF(SUM(F975:J975)=0, "H", "")</f>
        <v>H</v>
      </c>
      <c r="D975" s="130" t="str">
        <f t="shared" si="201"/>
        <v>Y/G_Host</v>
      </c>
      <c r="E975" s="129" t="str">
        <f t="shared" si="200"/>
        <v>LT Metal</v>
      </c>
      <c r="F975" s="311">
        <f t="shared" si="202"/>
        <v>0</v>
      </c>
      <c r="G975" s="311">
        <f t="shared" si="202"/>
        <v>0</v>
      </c>
      <c r="H975" s="311">
        <f t="shared" si="202"/>
        <v>0</v>
      </c>
      <c r="I975" s="311">
        <f t="shared" si="202"/>
        <v>0</v>
      </c>
      <c r="J975" s="311">
        <f t="shared" si="202"/>
        <v>0</v>
      </c>
      <c r="K975" s="311">
        <f t="shared" si="202"/>
        <v>0</v>
      </c>
      <c r="L975" s="311">
        <f t="shared" si="202"/>
        <v>0</v>
      </c>
      <c r="M975" s="312">
        <f t="shared" si="202"/>
        <v>0</v>
      </c>
      <c r="Q975"/>
    </row>
    <row r="976" spans="1:17" ht="17.55" hidden="1" customHeight="1">
      <c r="A976" s="240"/>
      <c r="B976" s="240"/>
      <c r="C976" s="429" t="str">
        <f t="shared" si="203"/>
        <v>H</v>
      </c>
      <c r="D976" s="130" t="str">
        <f t="shared" si="201"/>
        <v>Y/G_Host</v>
      </c>
      <c r="E976" s="129" t="str">
        <f t="shared" si="200"/>
        <v>LTOM</v>
      </c>
      <c r="F976" s="311">
        <f t="shared" ref="F976:M985" si="204">SUMIFS(Share, Y, F$15, Config, $E$4, P, $E$8, LType, $D976, MSup, $E976)</f>
        <v>0</v>
      </c>
      <c r="G976" s="311">
        <f t="shared" si="204"/>
        <v>0</v>
      </c>
      <c r="H976" s="311">
        <f t="shared" si="204"/>
        <v>0</v>
      </c>
      <c r="I976" s="311">
        <f t="shared" si="204"/>
        <v>0</v>
      </c>
      <c r="J976" s="311">
        <f t="shared" si="204"/>
        <v>0</v>
      </c>
      <c r="K976" s="311">
        <f t="shared" si="204"/>
        <v>0</v>
      </c>
      <c r="L976" s="311">
        <f t="shared" si="204"/>
        <v>0</v>
      </c>
      <c r="M976" s="312">
        <f t="shared" si="204"/>
        <v>0</v>
      </c>
      <c r="Q976"/>
    </row>
    <row r="977" spans="1:17" ht="17.55" hidden="1" customHeight="1">
      <c r="A977" s="240"/>
      <c r="B977" s="240"/>
      <c r="C977" s="429" t="str">
        <f t="shared" si="203"/>
        <v>H</v>
      </c>
      <c r="D977" s="130" t="str">
        <f t="shared" si="201"/>
        <v>Y/G_Host</v>
      </c>
      <c r="E977" s="129" t="str">
        <f t="shared" si="200"/>
        <v>Lumilan</v>
      </c>
      <c r="F977" s="311">
        <f t="shared" si="204"/>
        <v>0</v>
      </c>
      <c r="G977" s="311">
        <f t="shared" si="204"/>
        <v>0</v>
      </c>
      <c r="H977" s="311">
        <f t="shared" si="204"/>
        <v>0</v>
      </c>
      <c r="I977" s="311">
        <f t="shared" si="204"/>
        <v>0</v>
      </c>
      <c r="J977" s="311">
        <f t="shared" si="204"/>
        <v>0</v>
      </c>
      <c r="K977" s="311">
        <f t="shared" si="204"/>
        <v>0</v>
      </c>
      <c r="L977" s="311">
        <f t="shared" si="204"/>
        <v>0</v>
      </c>
      <c r="M977" s="312">
        <f t="shared" si="204"/>
        <v>0</v>
      </c>
      <c r="Q977"/>
    </row>
    <row r="978" spans="1:17" ht="17.55" hidden="1" customHeight="1">
      <c r="A978" s="240"/>
      <c r="B978" s="240"/>
      <c r="C978" s="429" t="str">
        <f t="shared" si="203"/>
        <v>H</v>
      </c>
      <c r="D978" s="130" t="str">
        <f t="shared" si="201"/>
        <v>Y/G_Host</v>
      </c>
      <c r="E978" s="129" t="str">
        <f t="shared" si="200"/>
        <v>Materion</v>
      </c>
      <c r="F978" s="311">
        <f t="shared" si="204"/>
        <v>0</v>
      </c>
      <c r="G978" s="311">
        <f t="shared" si="204"/>
        <v>0</v>
      </c>
      <c r="H978" s="311">
        <f t="shared" si="204"/>
        <v>0</v>
      </c>
      <c r="I978" s="311">
        <f t="shared" si="204"/>
        <v>0</v>
      </c>
      <c r="J978" s="311">
        <f t="shared" si="204"/>
        <v>0</v>
      </c>
      <c r="K978" s="311">
        <f t="shared" si="204"/>
        <v>0</v>
      </c>
      <c r="L978" s="311">
        <f t="shared" si="204"/>
        <v>0</v>
      </c>
      <c r="M978" s="312">
        <f t="shared" si="204"/>
        <v>0</v>
      </c>
      <c r="Q978"/>
    </row>
    <row r="979" spans="1:17" ht="17.55" hidden="1" customHeight="1">
      <c r="A979" s="240"/>
      <c r="B979" s="240"/>
      <c r="C979" s="429" t="str">
        <f t="shared" si="203"/>
        <v>H</v>
      </c>
      <c r="D979" s="130" t="str">
        <f t="shared" si="201"/>
        <v>Y/G_Host</v>
      </c>
      <c r="E979" s="129" t="str">
        <f t="shared" si="200"/>
        <v>Merck</v>
      </c>
      <c r="F979" s="311">
        <f t="shared" si="204"/>
        <v>0</v>
      </c>
      <c r="G979" s="311">
        <f t="shared" si="204"/>
        <v>0</v>
      </c>
      <c r="H979" s="311">
        <f t="shared" si="204"/>
        <v>0</v>
      </c>
      <c r="I979" s="311">
        <f t="shared" si="204"/>
        <v>0</v>
      </c>
      <c r="J979" s="311">
        <f t="shared" si="204"/>
        <v>0</v>
      </c>
      <c r="K979" s="311">
        <f t="shared" si="204"/>
        <v>0</v>
      </c>
      <c r="L979" s="311">
        <f t="shared" si="204"/>
        <v>0</v>
      </c>
      <c r="M979" s="312">
        <f t="shared" si="204"/>
        <v>0</v>
      </c>
      <c r="Q979"/>
    </row>
    <row r="980" spans="1:17" ht="17.55" hidden="1" customHeight="1">
      <c r="A980" s="240"/>
      <c r="B980" s="240"/>
      <c r="C980" s="429" t="str">
        <f t="shared" si="203"/>
        <v>H</v>
      </c>
      <c r="D980" s="130" t="str">
        <f t="shared" si="201"/>
        <v>Y/G_Host</v>
      </c>
      <c r="E980" s="129" t="str">
        <f t="shared" si="200"/>
        <v>Nisso</v>
      </c>
      <c r="F980" s="311">
        <f t="shared" si="204"/>
        <v>0</v>
      </c>
      <c r="G980" s="311">
        <f t="shared" si="204"/>
        <v>0</v>
      </c>
      <c r="H980" s="311">
        <f t="shared" si="204"/>
        <v>0</v>
      </c>
      <c r="I980" s="311">
        <f t="shared" si="204"/>
        <v>0</v>
      </c>
      <c r="J980" s="311">
        <f t="shared" si="204"/>
        <v>0</v>
      </c>
      <c r="K980" s="311">
        <f t="shared" si="204"/>
        <v>0</v>
      </c>
      <c r="L980" s="311">
        <f t="shared" si="204"/>
        <v>0</v>
      </c>
      <c r="M980" s="312">
        <f t="shared" si="204"/>
        <v>0</v>
      </c>
      <c r="Q980"/>
    </row>
    <row r="981" spans="1:17" ht="17.55" hidden="1" customHeight="1">
      <c r="A981" s="240"/>
      <c r="B981" s="240"/>
      <c r="C981" s="429" t="str">
        <f t="shared" si="203"/>
        <v>H</v>
      </c>
      <c r="D981" s="130" t="str">
        <f t="shared" si="201"/>
        <v>Y/G_Host</v>
      </c>
      <c r="E981" s="129" t="str">
        <f t="shared" si="200"/>
        <v>Novaled</v>
      </c>
      <c r="F981" s="311">
        <f t="shared" si="204"/>
        <v>0</v>
      </c>
      <c r="G981" s="311">
        <f t="shared" si="204"/>
        <v>0</v>
      </c>
      <c r="H981" s="311">
        <f t="shared" si="204"/>
        <v>0</v>
      </c>
      <c r="I981" s="311">
        <f t="shared" si="204"/>
        <v>0</v>
      </c>
      <c r="J981" s="311">
        <f t="shared" si="204"/>
        <v>0</v>
      </c>
      <c r="K981" s="311">
        <f t="shared" si="204"/>
        <v>0</v>
      </c>
      <c r="L981" s="311">
        <f t="shared" si="204"/>
        <v>0</v>
      </c>
      <c r="M981" s="312">
        <f t="shared" si="204"/>
        <v>0</v>
      </c>
      <c r="Q981"/>
    </row>
    <row r="982" spans="1:17" ht="17.55" hidden="1" customHeight="1">
      <c r="A982" s="240"/>
      <c r="B982" s="240"/>
      <c r="C982" s="429" t="str">
        <f t="shared" si="203"/>
        <v>H</v>
      </c>
      <c r="D982" s="130" t="str">
        <f t="shared" si="201"/>
        <v>Y/G_Host</v>
      </c>
      <c r="E982" s="129" t="str">
        <f t="shared" si="200"/>
        <v>NSCC</v>
      </c>
      <c r="F982" s="311">
        <f t="shared" si="204"/>
        <v>0</v>
      </c>
      <c r="G982" s="311">
        <f t="shared" si="204"/>
        <v>0</v>
      </c>
      <c r="H982" s="311">
        <f t="shared" si="204"/>
        <v>0</v>
      </c>
      <c r="I982" s="311">
        <f t="shared" si="204"/>
        <v>0</v>
      </c>
      <c r="J982" s="311">
        <f t="shared" si="204"/>
        <v>0</v>
      </c>
      <c r="K982" s="311">
        <f t="shared" si="204"/>
        <v>0</v>
      </c>
      <c r="L982" s="311">
        <f t="shared" si="204"/>
        <v>0</v>
      </c>
      <c r="M982" s="312">
        <f t="shared" si="204"/>
        <v>0</v>
      </c>
      <c r="Q982"/>
    </row>
    <row r="983" spans="1:17" ht="17.55" hidden="1" customHeight="1">
      <c r="A983" s="240"/>
      <c r="B983" s="240"/>
      <c r="C983" s="429" t="str">
        <f t="shared" si="203"/>
        <v>H</v>
      </c>
      <c r="D983" s="130" t="str">
        <f t="shared" si="201"/>
        <v>Y/G_Host</v>
      </c>
      <c r="E983" s="129" t="str">
        <f t="shared" si="200"/>
        <v>P&amp;H Tech</v>
      </c>
      <c r="F983" s="311">
        <f t="shared" si="204"/>
        <v>0</v>
      </c>
      <c r="G983" s="311">
        <f t="shared" si="204"/>
        <v>0</v>
      </c>
      <c r="H983" s="311">
        <f t="shared" si="204"/>
        <v>0</v>
      </c>
      <c r="I983" s="311">
        <f t="shared" si="204"/>
        <v>0</v>
      </c>
      <c r="J983" s="311">
        <f t="shared" si="204"/>
        <v>0</v>
      </c>
      <c r="K983" s="311">
        <f t="shared" si="204"/>
        <v>0</v>
      </c>
      <c r="L983" s="311">
        <f t="shared" si="204"/>
        <v>0</v>
      </c>
      <c r="M983" s="312">
        <f t="shared" si="204"/>
        <v>0</v>
      </c>
      <c r="Q983"/>
    </row>
    <row r="984" spans="1:17" ht="17.55" hidden="1" customHeight="1">
      <c r="A984" s="240"/>
      <c r="B984" s="240"/>
      <c r="C984" s="429" t="str">
        <f t="shared" si="203"/>
        <v>H</v>
      </c>
      <c r="D984" s="130" t="str">
        <f t="shared" si="201"/>
        <v>Y/G_Host</v>
      </c>
      <c r="E984" s="129" t="str">
        <f t="shared" si="200"/>
        <v>Samsung SDI</v>
      </c>
      <c r="F984" s="311">
        <f t="shared" si="204"/>
        <v>0</v>
      </c>
      <c r="G984" s="311">
        <f t="shared" si="204"/>
        <v>0</v>
      </c>
      <c r="H984" s="311">
        <f t="shared" si="204"/>
        <v>0</v>
      </c>
      <c r="I984" s="311">
        <f t="shared" si="204"/>
        <v>0</v>
      </c>
      <c r="J984" s="311">
        <f t="shared" si="204"/>
        <v>0</v>
      </c>
      <c r="K984" s="311">
        <f t="shared" si="204"/>
        <v>0</v>
      </c>
      <c r="L984" s="311">
        <f t="shared" si="204"/>
        <v>0</v>
      </c>
      <c r="M984" s="312">
        <f t="shared" si="204"/>
        <v>0</v>
      </c>
      <c r="Q984"/>
    </row>
    <row r="985" spans="1:17" s="296" customFormat="1" ht="17.55" hidden="1" customHeight="1">
      <c r="A985" s="308"/>
      <c r="C985" s="429" t="str">
        <f t="shared" si="203"/>
        <v>H</v>
      </c>
      <c r="D985" s="130" t="str">
        <f t="shared" si="201"/>
        <v>Y/G_Host</v>
      </c>
      <c r="E985" s="129" t="str">
        <f t="shared" ref="E985:E994" si="205">E915</f>
        <v>SFC</v>
      </c>
      <c r="F985" s="311">
        <f t="shared" si="204"/>
        <v>0</v>
      </c>
      <c r="G985" s="311">
        <f t="shared" si="204"/>
        <v>0</v>
      </c>
      <c r="H985" s="311">
        <f t="shared" si="204"/>
        <v>0</v>
      </c>
      <c r="I985" s="311">
        <f t="shared" si="204"/>
        <v>0</v>
      </c>
      <c r="J985" s="311">
        <f t="shared" si="204"/>
        <v>0</v>
      </c>
      <c r="K985" s="311">
        <f t="shared" si="204"/>
        <v>0</v>
      </c>
      <c r="L985" s="311">
        <f t="shared" si="204"/>
        <v>0</v>
      </c>
      <c r="M985" s="312">
        <f t="shared" si="204"/>
        <v>0</v>
      </c>
      <c r="Q985"/>
    </row>
    <row r="986" spans="1:17" s="296" customFormat="1" ht="17.55" hidden="1" customHeight="1">
      <c r="A986" s="308"/>
      <c r="C986" s="429" t="str">
        <f t="shared" si="203"/>
        <v>H</v>
      </c>
      <c r="D986" s="130" t="str">
        <f t="shared" si="201"/>
        <v>Y/G_Host</v>
      </c>
      <c r="E986" s="129" t="str">
        <f t="shared" si="205"/>
        <v>SK JNC</v>
      </c>
      <c r="F986" s="311">
        <f t="shared" ref="F986:M995" si="206">SUMIFS(Share, Y, F$15, Config, $E$4, P, $E$8, LType, $D986, MSup, $E986)</f>
        <v>0</v>
      </c>
      <c r="G986" s="311">
        <f t="shared" si="206"/>
        <v>0</v>
      </c>
      <c r="H986" s="311">
        <f t="shared" si="206"/>
        <v>0</v>
      </c>
      <c r="I986" s="311">
        <f t="shared" si="206"/>
        <v>0</v>
      </c>
      <c r="J986" s="311">
        <f t="shared" si="206"/>
        <v>0</v>
      </c>
      <c r="K986" s="311">
        <f t="shared" si="206"/>
        <v>0</v>
      </c>
      <c r="L986" s="311">
        <f t="shared" si="206"/>
        <v>0</v>
      </c>
      <c r="M986" s="312">
        <f t="shared" si="206"/>
        <v>0</v>
      </c>
      <c r="Q986"/>
    </row>
    <row r="987" spans="1:17" s="296" customFormat="1" ht="17.55" hidden="1" customHeight="1">
      <c r="A987" s="308"/>
      <c r="C987" s="429" t="str">
        <f t="shared" si="203"/>
        <v>H</v>
      </c>
      <c r="D987" s="130" t="str">
        <f t="shared" si="201"/>
        <v>Y/G_Host</v>
      </c>
      <c r="E987" s="129" t="str">
        <f t="shared" si="205"/>
        <v>Solus AM</v>
      </c>
      <c r="F987" s="311">
        <f t="shared" si="206"/>
        <v>0</v>
      </c>
      <c r="G987" s="311">
        <f t="shared" si="206"/>
        <v>0</v>
      </c>
      <c r="H987" s="311">
        <f t="shared" si="206"/>
        <v>0</v>
      </c>
      <c r="I987" s="311">
        <f t="shared" si="206"/>
        <v>0</v>
      </c>
      <c r="J987" s="311">
        <f t="shared" si="206"/>
        <v>0</v>
      </c>
      <c r="K987" s="311">
        <f t="shared" si="206"/>
        <v>0</v>
      </c>
      <c r="L987" s="311">
        <f t="shared" si="206"/>
        <v>0</v>
      </c>
      <c r="M987" s="312">
        <f t="shared" si="206"/>
        <v>0</v>
      </c>
      <c r="Q987"/>
    </row>
    <row r="988" spans="1:17" s="296" customFormat="1" ht="17.55" hidden="1" customHeight="1">
      <c r="A988" s="308"/>
      <c r="C988" s="429" t="str">
        <f t="shared" si="203"/>
        <v>H</v>
      </c>
      <c r="D988" s="130" t="str">
        <f t="shared" si="201"/>
        <v>Y/G_Host</v>
      </c>
      <c r="E988" s="129">
        <f t="shared" si="205"/>
        <v>0</v>
      </c>
      <c r="F988" s="311">
        <f t="shared" si="206"/>
        <v>0</v>
      </c>
      <c r="G988" s="311">
        <f t="shared" si="206"/>
        <v>0</v>
      </c>
      <c r="H988" s="311">
        <f t="shared" si="206"/>
        <v>0</v>
      </c>
      <c r="I988" s="311">
        <f t="shared" si="206"/>
        <v>0</v>
      </c>
      <c r="J988" s="311">
        <f t="shared" si="206"/>
        <v>0</v>
      </c>
      <c r="K988" s="311">
        <f t="shared" si="206"/>
        <v>0</v>
      </c>
      <c r="L988" s="311">
        <f t="shared" si="206"/>
        <v>0</v>
      </c>
      <c r="M988" s="312">
        <f t="shared" si="206"/>
        <v>0</v>
      </c>
      <c r="Q988"/>
    </row>
    <row r="989" spans="1:17" s="296" customFormat="1" ht="17.55" hidden="1" customHeight="1">
      <c r="A989" s="308"/>
      <c r="C989" s="429" t="str">
        <f t="shared" si="203"/>
        <v>H</v>
      </c>
      <c r="D989" s="130" t="str">
        <f t="shared" si="201"/>
        <v>Y/G_Host</v>
      </c>
      <c r="E989" s="129">
        <f t="shared" si="205"/>
        <v>0</v>
      </c>
      <c r="F989" s="311">
        <f t="shared" si="206"/>
        <v>0</v>
      </c>
      <c r="G989" s="311">
        <f t="shared" si="206"/>
        <v>0</v>
      </c>
      <c r="H989" s="311">
        <f t="shared" si="206"/>
        <v>0</v>
      </c>
      <c r="I989" s="311">
        <f t="shared" si="206"/>
        <v>0</v>
      </c>
      <c r="J989" s="311">
        <f t="shared" si="206"/>
        <v>0</v>
      </c>
      <c r="K989" s="311">
        <f t="shared" si="206"/>
        <v>0</v>
      </c>
      <c r="L989" s="311">
        <f t="shared" si="206"/>
        <v>0</v>
      </c>
      <c r="M989" s="312">
        <f t="shared" si="206"/>
        <v>0</v>
      </c>
      <c r="Q989"/>
    </row>
    <row r="990" spans="1:17" s="296" customFormat="1" ht="17.55" hidden="1" customHeight="1">
      <c r="A990" s="308"/>
      <c r="C990" s="429" t="str">
        <f t="shared" si="203"/>
        <v>H</v>
      </c>
      <c r="D990" s="130" t="str">
        <f t="shared" si="201"/>
        <v>Y/G_Host</v>
      </c>
      <c r="E990" s="129">
        <f t="shared" si="205"/>
        <v>0</v>
      </c>
      <c r="F990" s="311">
        <f t="shared" si="206"/>
        <v>0</v>
      </c>
      <c r="G990" s="311">
        <f t="shared" si="206"/>
        <v>0</v>
      </c>
      <c r="H990" s="311">
        <f t="shared" si="206"/>
        <v>0</v>
      </c>
      <c r="I990" s="311">
        <f t="shared" si="206"/>
        <v>0</v>
      </c>
      <c r="J990" s="311">
        <f t="shared" si="206"/>
        <v>0</v>
      </c>
      <c r="K990" s="311">
        <f t="shared" si="206"/>
        <v>0</v>
      </c>
      <c r="L990" s="311">
        <f t="shared" si="206"/>
        <v>0</v>
      </c>
      <c r="M990" s="312">
        <f t="shared" si="206"/>
        <v>0</v>
      </c>
      <c r="Q990"/>
    </row>
    <row r="991" spans="1:17" s="296" customFormat="1" ht="17.55" hidden="1" customHeight="1">
      <c r="A991" s="308"/>
      <c r="C991" s="429" t="str">
        <f t="shared" si="203"/>
        <v>H</v>
      </c>
      <c r="D991" s="130" t="str">
        <f t="shared" si="201"/>
        <v>Y/G_Host</v>
      </c>
      <c r="E991" s="129">
        <f t="shared" si="205"/>
        <v>0</v>
      </c>
      <c r="F991" s="311">
        <f t="shared" si="206"/>
        <v>0</v>
      </c>
      <c r="G991" s="311">
        <f t="shared" si="206"/>
        <v>0</v>
      </c>
      <c r="H991" s="311">
        <f t="shared" si="206"/>
        <v>0</v>
      </c>
      <c r="I991" s="311">
        <f t="shared" si="206"/>
        <v>0</v>
      </c>
      <c r="J991" s="311">
        <f t="shared" si="206"/>
        <v>0</v>
      </c>
      <c r="K991" s="311">
        <f t="shared" si="206"/>
        <v>0</v>
      </c>
      <c r="L991" s="311">
        <f t="shared" si="206"/>
        <v>0</v>
      </c>
      <c r="M991" s="312">
        <f t="shared" si="206"/>
        <v>0</v>
      </c>
      <c r="Q991"/>
    </row>
    <row r="992" spans="1:17" s="296" customFormat="1" ht="17.55" hidden="1" customHeight="1">
      <c r="A992" s="308"/>
      <c r="C992" s="429" t="str">
        <f t="shared" si="203"/>
        <v>H</v>
      </c>
      <c r="D992" s="130" t="str">
        <f t="shared" si="201"/>
        <v>Y/G_Host</v>
      </c>
      <c r="E992" s="129">
        <f t="shared" si="205"/>
        <v>0</v>
      </c>
      <c r="F992" s="311">
        <f t="shared" si="206"/>
        <v>0</v>
      </c>
      <c r="G992" s="311">
        <f t="shared" si="206"/>
        <v>0</v>
      </c>
      <c r="H992" s="311">
        <f t="shared" si="206"/>
        <v>0</v>
      </c>
      <c r="I992" s="311">
        <f t="shared" si="206"/>
        <v>0</v>
      </c>
      <c r="J992" s="311">
        <f t="shared" si="206"/>
        <v>0</v>
      </c>
      <c r="K992" s="311">
        <f t="shared" si="206"/>
        <v>0</v>
      </c>
      <c r="L992" s="311">
        <f t="shared" si="206"/>
        <v>0</v>
      </c>
      <c r="M992" s="312">
        <f t="shared" si="206"/>
        <v>0</v>
      </c>
      <c r="Q992"/>
    </row>
    <row r="993" spans="1:17" s="296" customFormat="1" ht="17.55" hidden="1" customHeight="1">
      <c r="A993" s="308"/>
      <c r="C993" s="429" t="str">
        <f t="shared" si="203"/>
        <v>H</v>
      </c>
      <c r="D993" s="130" t="str">
        <f t="shared" si="201"/>
        <v>Y/G_Host</v>
      </c>
      <c r="E993" s="129">
        <f t="shared" si="205"/>
        <v>0</v>
      </c>
      <c r="F993" s="311">
        <f t="shared" si="206"/>
        <v>0</v>
      </c>
      <c r="G993" s="311">
        <f t="shared" si="206"/>
        <v>0</v>
      </c>
      <c r="H993" s="311">
        <f t="shared" si="206"/>
        <v>0</v>
      </c>
      <c r="I993" s="311">
        <f t="shared" si="206"/>
        <v>0</v>
      </c>
      <c r="J993" s="311">
        <f t="shared" si="206"/>
        <v>0</v>
      </c>
      <c r="K993" s="311">
        <f t="shared" si="206"/>
        <v>0</v>
      </c>
      <c r="L993" s="311">
        <f t="shared" si="206"/>
        <v>0</v>
      </c>
      <c r="M993" s="312">
        <f t="shared" si="206"/>
        <v>0</v>
      </c>
      <c r="Q993"/>
    </row>
    <row r="994" spans="1:17" s="296" customFormat="1" ht="17.55" hidden="1" customHeight="1">
      <c r="A994" s="308"/>
      <c r="C994" s="429" t="str">
        <f t="shared" si="203"/>
        <v>H</v>
      </c>
      <c r="D994" s="130" t="str">
        <f t="shared" si="201"/>
        <v>Y/G_Host</v>
      </c>
      <c r="E994" s="129">
        <f t="shared" si="205"/>
        <v>0</v>
      </c>
      <c r="F994" s="311">
        <f t="shared" si="206"/>
        <v>0</v>
      </c>
      <c r="G994" s="311">
        <f t="shared" si="206"/>
        <v>0</v>
      </c>
      <c r="H994" s="311">
        <f t="shared" si="206"/>
        <v>0</v>
      </c>
      <c r="I994" s="311">
        <f t="shared" si="206"/>
        <v>0</v>
      </c>
      <c r="J994" s="311">
        <f t="shared" si="206"/>
        <v>0</v>
      </c>
      <c r="K994" s="311">
        <f t="shared" si="206"/>
        <v>0</v>
      </c>
      <c r="L994" s="311">
        <f t="shared" si="206"/>
        <v>0</v>
      </c>
      <c r="M994" s="312">
        <f t="shared" si="206"/>
        <v>0</v>
      </c>
      <c r="Q994"/>
    </row>
    <row r="995" spans="1:17" ht="17.55" hidden="1" customHeight="1">
      <c r="A995" s="240"/>
      <c r="B995" s="240"/>
      <c r="C995" s="429" t="str">
        <f t="shared" si="203"/>
        <v>H</v>
      </c>
      <c r="D995" s="130" t="str">
        <f>$D984</f>
        <v>Y/G_Host</v>
      </c>
      <c r="E995" s="129" t="str">
        <f t="shared" ref="E995:E1019" si="207">E400</f>
        <v>Unknown</v>
      </c>
      <c r="F995" s="311">
        <f t="shared" si="206"/>
        <v>0</v>
      </c>
      <c r="G995" s="311">
        <f t="shared" si="206"/>
        <v>0</v>
      </c>
      <c r="H995" s="311">
        <f t="shared" si="206"/>
        <v>0</v>
      </c>
      <c r="I995" s="311">
        <f t="shared" si="206"/>
        <v>0</v>
      </c>
      <c r="J995" s="311">
        <f t="shared" si="206"/>
        <v>0</v>
      </c>
      <c r="K995" s="311">
        <f t="shared" si="206"/>
        <v>0</v>
      </c>
      <c r="L995" s="311">
        <f t="shared" si="206"/>
        <v>0</v>
      </c>
      <c r="M995" s="312">
        <f t="shared" si="206"/>
        <v>0</v>
      </c>
      <c r="Q995"/>
    </row>
    <row r="996" spans="1:17" ht="17.55" hidden="1" customHeight="1">
      <c r="A996" s="240"/>
      <c r="B996" s="240"/>
      <c r="C996" s="429" t="str">
        <f t="shared" si="203"/>
        <v>H</v>
      </c>
      <c r="D996" s="130">
        <f>Parameter!G90</f>
        <v>0</v>
      </c>
      <c r="E996" s="129" t="str">
        <f t="shared" si="207"/>
        <v>Aglaia Tech</v>
      </c>
      <c r="F996" s="311">
        <f t="shared" ref="F996:M1005" si="208">SUMIFS(Share, Y, F$15, Config, $E$4, P, $E$8, LType, $D996, MSup, $E996)</f>
        <v>0</v>
      </c>
      <c r="G996" s="311">
        <f t="shared" si="208"/>
        <v>0</v>
      </c>
      <c r="H996" s="311">
        <f t="shared" si="208"/>
        <v>0</v>
      </c>
      <c r="I996" s="311">
        <f t="shared" si="208"/>
        <v>0</v>
      </c>
      <c r="J996" s="311">
        <f t="shared" si="208"/>
        <v>0</v>
      </c>
      <c r="K996" s="311">
        <f t="shared" si="208"/>
        <v>0</v>
      </c>
      <c r="L996" s="311">
        <f t="shared" si="208"/>
        <v>0</v>
      </c>
      <c r="M996" s="312">
        <f t="shared" si="208"/>
        <v>0</v>
      </c>
      <c r="Q996"/>
    </row>
    <row r="997" spans="1:17" ht="17.55" hidden="1" customHeight="1">
      <c r="A997" s="240"/>
      <c r="B997" s="240"/>
      <c r="C997" s="429" t="str">
        <f t="shared" si="203"/>
        <v>H</v>
      </c>
      <c r="D997" s="130">
        <f t="shared" ref="D997:D1029" si="209">$D996</f>
        <v>0</v>
      </c>
      <c r="E997" s="129" t="str">
        <f t="shared" si="207"/>
        <v>Bayer</v>
      </c>
      <c r="F997" s="311">
        <f t="shared" si="208"/>
        <v>0</v>
      </c>
      <c r="G997" s="311">
        <f t="shared" si="208"/>
        <v>0</v>
      </c>
      <c r="H997" s="311">
        <f t="shared" si="208"/>
        <v>0</v>
      </c>
      <c r="I997" s="311">
        <f t="shared" si="208"/>
        <v>0</v>
      </c>
      <c r="J997" s="311">
        <f t="shared" si="208"/>
        <v>0</v>
      </c>
      <c r="K997" s="311">
        <f t="shared" si="208"/>
        <v>0</v>
      </c>
      <c r="L997" s="311">
        <f t="shared" si="208"/>
        <v>0</v>
      </c>
      <c r="M997" s="312">
        <f t="shared" si="208"/>
        <v>0</v>
      </c>
      <c r="Q997"/>
    </row>
    <row r="998" spans="1:17" ht="17.55" hidden="1" customHeight="1">
      <c r="A998" s="240"/>
      <c r="B998" s="240"/>
      <c r="C998" s="429" t="str">
        <f t="shared" si="203"/>
        <v>H</v>
      </c>
      <c r="D998" s="130">
        <f t="shared" si="209"/>
        <v>0</v>
      </c>
      <c r="E998" s="129" t="str">
        <f t="shared" si="207"/>
        <v>Comet</v>
      </c>
      <c r="F998" s="311">
        <f t="shared" si="208"/>
        <v>0</v>
      </c>
      <c r="G998" s="311">
        <f t="shared" si="208"/>
        <v>0</v>
      </c>
      <c r="H998" s="311">
        <f t="shared" si="208"/>
        <v>0</v>
      </c>
      <c r="I998" s="311">
        <f t="shared" si="208"/>
        <v>0</v>
      </c>
      <c r="J998" s="311">
        <f t="shared" si="208"/>
        <v>0</v>
      </c>
      <c r="K998" s="311">
        <f t="shared" si="208"/>
        <v>0</v>
      </c>
      <c r="L998" s="311">
        <f t="shared" si="208"/>
        <v>0</v>
      </c>
      <c r="M998" s="312">
        <f t="shared" si="208"/>
        <v>0</v>
      </c>
      <c r="Q998"/>
    </row>
    <row r="999" spans="1:17" ht="17.55" hidden="1" customHeight="1">
      <c r="A999" s="240"/>
      <c r="B999" s="240"/>
      <c r="C999" s="429" t="str">
        <f t="shared" si="203"/>
        <v>H</v>
      </c>
      <c r="D999" s="130">
        <f t="shared" si="209"/>
        <v>0</v>
      </c>
      <c r="E999" s="129" t="str">
        <f t="shared" si="207"/>
        <v>Dongjin Semichem</v>
      </c>
      <c r="F999" s="311">
        <f t="shared" si="208"/>
        <v>0</v>
      </c>
      <c r="G999" s="311">
        <f t="shared" si="208"/>
        <v>0</v>
      </c>
      <c r="H999" s="311">
        <f t="shared" si="208"/>
        <v>0</v>
      </c>
      <c r="I999" s="311">
        <f t="shared" si="208"/>
        <v>0</v>
      </c>
      <c r="J999" s="311">
        <f t="shared" si="208"/>
        <v>0</v>
      </c>
      <c r="K999" s="311">
        <f t="shared" si="208"/>
        <v>0</v>
      </c>
      <c r="L999" s="311">
        <f t="shared" si="208"/>
        <v>0</v>
      </c>
      <c r="M999" s="312">
        <f t="shared" si="208"/>
        <v>0</v>
      </c>
      <c r="Q999"/>
    </row>
    <row r="1000" spans="1:17" ht="17.55" hidden="1" customHeight="1">
      <c r="A1000" s="240"/>
      <c r="B1000" s="240"/>
      <c r="C1000" s="429" t="str">
        <f t="shared" si="203"/>
        <v>H</v>
      </c>
      <c r="D1000" s="130">
        <f t="shared" si="209"/>
        <v>0</v>
      </c>
      <c r="E1000" s="129" t="str">
        <f t="shared" si="207"/>
        <v>Duksan Neolux</v>
      </c>
      <c r="F1000" s="311">
        <f t="shared" si="208"/>
        <v>0</v>
      </c>
      <c r="G1000" s="311">
        <f t="shared" si="208"/>
        <v>0</v>
      </c>
      <c r="H1000" s="311">
        <f t="shared" si="208"/>
        <v>0</v>
      </c>
      <c r="I1000" s="311">
        <f t="shared" si="208"/>
        <v>0</v>
      </c>
      <c r="J1000" s="311">
        <f t="shared" si="208"/>
        <v>0</v>
      </c>
      <c r="K1000" s="311">
        <f t="shared" si="208"/>
        <v>0</v>
      </c>
      <c r="L1000" s="311">
        <f t="shared" si="208"/>
        <v>0</v>
      </c>
      <c r="M1000" s="312">
        <f t="shared" si="208"/>
        <v>0</v>
      </c>
      <c r="Q1000"/>
    </row>
    <row r="1001" spans="1:17" ht="17.55" hidden="1" customHeight="1">
      <c r="A1001" s="240"/>
      <c r="B1001" s="240"/>
      <c r="C1001" s="429" t="str">
        <f t="shared" si="203"/>
        <v>H</v>
      </c>
      <c r="D1001" s="130">
        <f t="shared" si="209"/>
        <v>0</v>
      </c>
      <c r="E1001" s="129" t="str">
        <f t="shared" si="207"/>
        <v>DuPont</v>
      </c>
      <c r="F1001" s="311">
        <f t="shared" si="208"/>
        <v>0</v>
      </c>
      <c r="G1001" s="311">
        <f t="shared" si="208"/>
        <v>0</v>
      </c>
      <c r="H1001" s="311">
        <f t="shared" si="208"/>
        <v>0</v>
      </c>
      <c r="I1001" s="311">
        <f t="shared" si="208"/>
        <v>0</v>
      </c>
      <c r="J1001" s="311">
        <f t="shared" si="208"/>
        <v>0</v>
      </c>
      <c r="K1001" s="311">
        <f t="shared" si="208"/>
        <v>0</v>
      </c>
      <c r="L1001" s="311">
        <f t="shared" si="208"/>
        <v>0</v>
      </c>
      <c r="M1001" s="312">
        <f t="shared" si="208"/>
        <v>0</v>
      </c>
      <c r="Q1001"/>
    </row>
    <row r="1002" spans="1:17" ht="17.55" hidden="1" customHeight="1">
      <c r="A1002" s="240"/>
      <c r="B1002" s="240"/>
      <c r="C1002" s="429" t="str">
        <f t="shared" si="203"/>
        <v>H</v>
      </c>
      <c r="D1002" s="130">
        <f t="shared" si="209"/>
        <v>0</v>
      </c>
      <c r="E1002" s="129" t="str">
        <f t="shared" si="207"/>
        <v>EMT</v>
      </c>
      <c r="F1002" s="311">
        <f t="shared" si="208"/>
        <v>0</v>
      </c>
      <c r="G1002" s="311">
        <f t="shared" si="208"/>
        <v>0</v>
      </c>
      <c r="H1002" s="311">
        <f t="shared" si="208"/>
        <v>0</v>
      </c>
      <c r="I1002" s="311">
        <f t="shared" si="208"/>
        <v>0</v>
      </c>
      <c r="J1002" s="311">
        <f t="shared" si="208"/>
        <v>0</v>
      </c>
      <c r="K1002" s="311">
        <f t="shared" si="208"/>
        <v>0</v>
      </c>
      <c r="L1002" s="311">
        <f t="shared" si="208"/>
        <v>0</v>
      </c>
      <c r="M1002" s="312">
        <f t="shared" si="208"/>
        <v>0</v>
      </c>
      <c r="Q1002"/>
    </row>
    <row r="1003" spans="1:17" ht="17.55" hidden="1" customHeight="1">
      <c r="A1003" s="240"/>
      <c r="B1003" s="240"/>
      <c r="C1003" s="429" t="str">
        <f t="shared" si="203"/>
        <v>H</v>
      </c>
      <c r="D1003" s="130">
        <f t="shared" si="209"/>
        <v>0</v>
      </c>
      <c r="E1003" s="129" t="str">
        <f t="shared" si="207"/>
        <v>Hodogaya</v>
      </c>
      <c r="F1003" s="311">
        <f t="shared" si="208"/>
        <v>0</v>
      </c>
      <c r="G1003" s="311">
        <f t="shared" si="208"/>
        <v>0</v>
      </c>
      <c r="H1003" s="311">
        <f t="shared" si="208"/>
        <v>0</v>
      </c>
      <c r="I1003" s="311">
        <f t="shared" si="208"/>
        <v>0</v>
      </c>
      <c r="J1003" s="311">
        <f t="shared" si="208"/>
        <v>0</v>
      </c>
      <c r="K1003" s="311">
        <f t="shared" si="208"/>
        <v>0</v>
      </c>
      <c r="L1003" s="311">
        <f t="shared" si="208"/>
        <v>0</v>
      </c>
      <c r="M1003" s="312">
        <f t="shared" si="208"/>
        <v>0</v>
      </c>
      <c r="Q1003"/>
    </row>
    <row r="1004" spans="1:17" ht="17.55" hidden="1" customHeight="1">
      <c r="A1004" s="240"/>
      <c r="B1004" s="240"/>
      <c r="C1004" s="429" t="str">
        <f t="shared" si="203"/>
        <v>H</v>
      </c>
      <c r="D1004" s="130">
        <f t="shared" si="209"/>
        <v>0</v>
      </c>
      <c r="E1004" s="129" t="str">
        <f t="shared" si="207"/>
        <v>Hyperion</v>
      </c>
      <c r="F1004" s="311">
        <f t="shared" si="208"/>
        <v>0</v>
      </c>
      <c r="G1004" s="311">
        <f t="shared" si="208"/>
        <v>0</v>
      </c>
      <c r="H1004" s="311">
        <f t="shared" si="208"/>
        <v>0</v>
      </c>
      <c r="I1004" s="311">
        <f t="shared" si="208"/>
        <v>0</v>
      </c>
      <c r="J1004" s="311">
        <f t="shared" si="208"/>
        <v>0</v>
      </c>
      <c r="K1004" s="311">
        <f t="shared" si="208"/>
        <v>0</v>
      </c>
      <c r="L1004" s="311">
        <f t="shared" si="208"/>
        <v>0</v>
      </c>
      <c r="M1004" s="312">
        <f t="shared" si="208"/>
        <v>0</v>
      </c>
      <c r="Q1004"/>
    </row>
    <row r="1005" spans="1:17" ht="17.55" hidden="1" customHeight="1">
      <c r="A1005" s="240"/>
      <c r="B1005" s="240"/>
      <c r="C1005" s="429" t="str">
        <f t="shared" si="203"/>
        <v>H</v>
      </c>
      <c r="D1005" s="130">
        <f t="shared" si="209"/>
        <v>0</v>
      </c>
      <c r="E1005" s="129" t="str">
        <f t="shared" si="207"/>
        <v>Idemitsu Kosan</v>
      </c>
      <c r="F1005" s="311">
        <f t="shared" si="208"/>
        <v>0</v>
      </c>
      <c r="G1005" s="311">
        <f t="shared" si="208"/>
        <v>0</v>
      </c>
      <c r="H1005" s="311">
        <f t="shared" si="208"/>
        <v>0</v>
      </c>
      <c r="I1005" s="311">
        <f t="shared" si="208"/>
        <v>0</v>
      </c>
      <c r="J1005" s="311">
        <f t="shared" si="208"/>
        <v>0</v>
      </c>
      <c r="K1005" s="311">
        <f t="shared" si="208"/>
        <v>0</v>
      </c>
      <c r="L1005" s="311">
        <f t="shared" si="208"/>
        <v>0</v>
      </c>
      <c r="M1005" s="312">
        <f t="shared" si="208"/>
        <v>0</v>
      </c>
      <c r="Q1005"/>
    </row>
    <row r="1006" spans="1:17" ht="17.55" hidden="1" customHeight="1">
      <c r="A1006" s="240"/>
      <c r="B1006" s="240"/>
      <c r="C1006" s="429" t="str">
        <f t="shared" si="203"/>
        <v>H</v>
      </c>
      <c r="D1006" s="130">
        <f t="shared" si="209"/>
        <v>0</v>
      </c>
      <c r="E1006" s="129" t="str">
        <f t="shared" si="207"/>
        <v>Jilin OLED</v>
      </c>
      <c r="F1006" s="311">
        <f t="shared" ref="F1006:M1015" si="210">SUMIFS(Share, Y, F$15, Config, $E$4, P, $E$8, LType, $D1006, MSup, $E1006)</f>
        <v>0</v>
      </c>
      <c r="G1006" s="311">
        <f t="shared" si="210"/>
        <v>0</v>
      </c>
      <c r="H1006" s="311">
        <f t="shared" si="210"/>
        <v>0</v>
      </c>
      <c r="I1006" s="311">
        <f t="shared" si="210"/>
        <v>0</v>
      </c>
      <c r="J1006" s="311">
        <f t="shared" si="210"/>
        <v>0</v>
      </c>
      <c r="K1006" s="311">
        <f t="shared" si="210"/>
        <v>0</v>
      </c>
      <c r="L1006" s="311">
        <f t="shared" si="210"/>
        <v>0</v>
      </c>
      <c r="M1006" s="312">
        <f t="shared" si="210"/>
        <v>0</v>
      </c>
      <c r="Q1006"/>
    </row>
    <row r="1007" spans="1:17" ht="17.55" hidden="1" customHeight="1">
      <c r="A1007" s="240"/>
      <c r="B1007" s="240"/>
      <c r="C1007" s="429" t="str">
        <f t="shared" si="203"/>
        <v>H</v>
      </c>
      <c r="D1007" s="130">
        <f t="shared" si="209"/>
        <v>0</v>
      </c>
      <c r="E1007" s="129" t="str">
        <f t="shared" si="207"/>
        <v>Jinwoong</v>
      </c>
      <c r="F1007" s="311">
        <f t="shared" si="210"/>
        <v>0</v>
      </c>
      <c r="G1007" s="311">
        <f t="shared" si="210"/>
        <v>0</v>
      </c>
      <c r="H1007" s="311">
        <f t="shared" si="210"/>
        <v>0</v>
      </c>
      <c r="I1007" s="311">
        <f t="shared" si="210"/>
        <v>0</v>
      </c>
      <c r="J1007" s="311">
        <f t="shared" si="210"/>
        <v>0</v>
      </c>
      <c r="K1007" s="311">
        <f t="shared" si="210"/>
        <v>0</v>
      </c>
      <c r="L1007" s="311">
        <f t="shared" si="210"/>
        <v>0</v>
      </c>
      <c r="M1007" s="312">
        <f t="shared" si="210"/>
        <v>0</v>
      </c>
      <c r="Q1007"/>
    </row>
    <row r="1008" spans="1:17" ht="17.55" hidden="1" customHeight="1">
      <c r="A1008" s="240"/>
      <c r="B1008" s="240"/>
      <c r="C1008" s="429" t="str">
        <f t="shared" si="203"/>
        <v>H</v>
      </c>
      <c r="D1008" s="130">
        <f t="shared" si="209"/>
        <v>0</v>
      </c>
      <c r="E1008" s="129" t="str">
        <f t="shared" si="207"/>
        <v>LG Chem</v>
      </c>
      <c r="F1008" s="311">
        <f t="shared" si="210"/>
        <v>0</v>
      </c>
      <c r="G1008" s="311">
        <f t="shared" si="210"/>
        <v>0</v>
      </c>
      <c r="H1008" s="311">
        <f t="shared" si="210"/>
        <v>0</v>
      </c>
      <c r="I1008" s="311">
        <f t="shared" si="210"/>
        <v>0</v>
      </c>
      <c r="J1008" s="311">
        <f t="shared" si="210"/>
        <v>0</v>
      </c>
      <c r="K1008" s="311">
        <f t="shared" si="210"/>
        <v>0</v>
      </c>
      <c r="L1008" s="311">
        <f t="shared" si="210"/>
        <v>0</v>
      </c>
      <c r="M1008" s="312">
        <f t="shared" si="210"/>
        <v>0</v>
      </c>
      <c r="Q1008"/>
    </row>
    <row r="1009" spans="1:17" ht="17.55" hidden="1" customHeight="1">
      <c r="A1009" s="240"/>
      <c r="B1009" s="240"/>
      <c r="C1009" s="429" t="str">
        <f t="shared" si="203"/>
        <v>H</v>
      </c>
      <c r="D1009" s="130">
        <f t="shared" si="209"/>
        <v>0</v>
      </c>
      <c r="E1009" s="129" t="str">
        <f t="shared" si="207"/>
        <v>LT Materials</v>
      </c>
      <c r="F1009" s="311">
        <f t="shared" si="210"/>
        <v>0</v>
      </c>
      <c r="G1009" s="311">
        <f t="shared" si="210"/>
        <v>0</v>
      </c>
      <c r="H1009" s="311">
        <f t="shared" si="210"/>
        <v>0</v>
      </c>
      <c r="I1009" s="311">
        <f t="shared" si="210"/>
        <v>0</v>
      </c>
      <c r="J1009" s="311">
        <f t="shared" si="210"/>
        <v>0</v>
      </c>
      <c r="K1009" s="311">
        <f t="shared" si="210"/>
        <v>0</v>
      </c>
      <c r="L1009" s="311">
        <f t="shared" si="210"/>
        <v>0</v>
      </c>
      <c r="M1009" s="312">
        <f t="shared" si="210"/>
        <v>0</v>
      </c>
      <c r="Q1009"/>
    </row>
    <row r="1010" spans="1:17" ht="17.55" hidden="1" customHeight="1">
      <c r="A1010" s="240"/>
      <c r="B1010" s="240"/>
      <c r="C1010" s="429" t="str">
        <f t="shared" si="203"/>
        <v>H</v>
      </c>
      <c r="D1010" s="130">
        <f t="shared" si="209"/>
        <v>0</v>
      </c>
      <c r="E1010" s="129" t="str">
        <f t="shared" si="207"/>
        <v>LT Metal</v>
      </c>
      <c r="F1010" s="311">
        <f t="shared" si="210"/>
        <v>0</v>
      </c>
      <c r="G1010" s="311">
        <f t="shared" si="210"/>
        <v>0</v>
      </c>
      <c r="H1010" s="311">
        <f t="shared" si="210"/>
        <v>0</v>
      </c>
      <c r="I1010" s="311">
        <f t="shared" si="210"/>
        <v>0</v>
      </c>
      <c r="J1010" s="311">
        <f t="shared" si="210"/>
        <v>0</v>
      </c>
      <c r="K1010" s="311">
        <f t="shared" si="210"/>
        <v>0</v>
      </c>
      <c r="L1010" s="311">
        <f t="shared" si="210"/>
        <v>0</v>
      </c>
      <c r="M1010" s="312">
        <f t="shared" si="210"/>
        <v>0</v>
      </c>
      <c r="Q1010"/>
    </row>
    <row r="1011" spans="1:17" ht="17.55" hidden="1" customHeight="1">
      <c r="A1011" s="240"/>
      <c r="B1011" s="240"/>
      <c r="C1011" s="429" t="str">
        <f t="shared" si="203"/>
        <v>H</v>
      </c>
      <c r="D1011" s="130">
        <f t="shared" si="209"/>
        <v>0</v>
      </c>
      <c r="E1011" s="129" t="str">
        <f t="shared" si="207"/>
        <v>LTOM</v>
      </c>
      <c r="F1011" s="311">
        <f t="shared" si="210"/>
        <v>0</v>
      </c>
      <c r="G1011" s="311">
        <f t="shared" si="210"/>
        <v>0</v>
      </c>
      <c r="H1011" s="311">
        <f t="shared" si="210"/>
        <v>0</v>
      </c>
      <c r="I1011" s="311">
        <f t="shared" si="210"/>
        <v>0</v>
      </c>
      <c r="J1011" s="311">
        <f t="shared" si="210"/>
        <v>0</v>
      </c>
      <c r="K1011" s="311">
        <f t="shared" si="210"/>
        <v>0</v>
      </c>
      <c r="L1011" s="311">
        <f t="shared" si="210"/>
        <v>0</v>
      </c>
      <c r="M1011" s="312">
        <f t="shared" si="210"/>
        <v>0</v>
      </c>
      <c r="Q1011"/>
    </row>
    <row r="1012" spans="1:17" ht="17.55" hidden="1" customHeight="1">
      <c r="A1012" s="240"/>
      <c r="B1012" s="240"/>
      <c r="C1012" s="429" t="str">
        <f t="shared" si="203"/>
        <v>H</v>
      </c>
      <c r="D1012" s="130">
        <f t="shared" si="209"/>
        <v>0</v>
      </c>
      <c r="E1012" s="129" t="str">
        <f t="shared" si="207"/>
        <v>Lumilan</v>
      </c>
      <c r="F1012" s="311">
        <f t="shared" si="210"/>
        <v>0</v>
      </c>
      <c r="G1012" s="311">
        <f t="shared" si="210"/>
        <v>0</v>
      </c>
      <c r="H1012" s="311">
        <f t="shared" si="210"/>
        <v>0</v>
      </c>
      <c r="I1012" s="311">
        <f t="shared" si="210"/>
        <v>0</v>
      </c>
      <c r="J1012" s="311">
        <f t="shared" si="210"/>
        <v>0</v>
      </c>
      <c r="K1012" s="311">
        <f t="shared" si="210"/>
        <v>0</v>
      </c>
      <c r="L1012" s="311">
        <f t="shared" si="210"/>
        <v>0</v>
      </c>
      <c r="M1012" s="312">
        <f t="shared" si="210"/>
        <v>0</v>
      </c>
      <c r="Q1012"/>
    </row>
    <row r="1013" spans="1:17" ht="17.55" hidden="1" customHeight="1">
      <c r="A1013" s="240"/>
      <c r="B1013" s="240"/>
      <c r="C1013" s="429" t="str">
        <f t="shared" si="203"/>
        <v>H</v>
      </c>
      <c r="D1013" s="130">
        <f t="shared" si="209"/>
        <v>0</v>
      </c>
      <c r="E1013" s="129" t="str">
        <f t="shared" si="207"/>
        <v>Materion</v>
      </c>
      <c r="F1013" s="311">
        <f t="shared" si="210"/>
        <v>0</v>
      </c>
      <c r="G1013" s="311">
        <f t="shared" si="210"/>
        <v>0</v>
      </c>
      <c r="H1013" s="311">
        <f t="shared" si="210"/>
        <v>0</v>
      </c>
      <c r="I1013" s="311">
        <f t="shared" si="210"/>
        <v>0</v>
      </c>
      <c r="J1013" s="311">
        <f t="shared" si="210"/>
        <v>0</v>
      </c>
      <c r="K1013" s="311">
        <f t="shared" si="210"/>
        <v>0</v>
      </c>
      <c r="L1013" s="311">
        <f t="shared" si="210"/>
        <v>0</v>
      </c>
      <c r="M1013" s="312">
        <f t="shared" si="210"/>
        <v>0</v>
      </c>
      <c r="Q1013"/>
    </row>
    <row r="1014" spans="1:17" ht="17.55" hidden="1" customHeight="1">
      <c r="A1014" s="240"/>
      <c r="B1014" s="240"/>
      <c r="C1014" s="429" t="str">
        <f t="shared" si="203"/>
        <v>H</v>
      </c>
      <c r="D1014" s="130">
        <f t="shared" si="209"/>
        <v>0</v>
      </c>
      <c r="E1014" s="129" t="str">
        <f t="shared" si="207"/>
        <v>Merck</v>
      </c>
      <c r="F1014" s="311">
        <f t="shared" si="210"/>
        <v>0</v>
      </c>
      <c r="G1014" s="311">
        <f t="shared" si="210"/>
        <v>0</v>
      </c>
      <c r="H1014" s="311">
        <f t="shared" si="210"/>
        <v>0</v>
      </c>
      <c r="I1014" s="311">
        <f t="shared" si="210"/>
        <v>0</v>
      </c>
      <c r="J1014" s="311">
        <f t="shared" si="210"/>
        <v>0</v>
      </c>
      <c r="K1014" s="311">
        <f t="shared" si="210"/>
        <v>0</v>
      </c>
      <c r="L1014" s="311">
        <f t="shared" si="210"/>
        <v>0</v>
      </c>
      <c r="M1014" s="312">
        <f t="shared" si="210"/>
        <v>0</v>
      </c>
      <c r="Q1014"/>
    </row>
    <row r="1015" spans="1:17" ht="17.55" hidden="1" customHeight="1">
      <c r="A1015" s="240"/>
      <c r="B1015" s="240"/>
      <c r="C1015" s="429" t="str">
        <f t="shared" si="203"/>
        <v>H</v>
      </c>
      <c r="D1015" s="130">
        <f t="shared" si="209"/>
        <v>0</v>
      </c>
      <c r="E1015" s="129" t="str">
        <f t="shared" si="207"/>
        <v>Nisso</v>
      </c>
      <c r="F1015" s="311">
        <f t="shared" si="210"/>
        <v>0</v>
      </c>
      <c r="G1015" s="311">
        <f t="shared" si="210"/>
        <v>0</v>
      </c>
      <c r="H1015" s="311">
        <f t="shared" si="210"/>
        <v>0</v>
      </c>
      <c r="I1015" s="311">
        <f t="shared" si="210"/>
        <v>0</v>
      </c>
      <c r="J1015" s="311">
        <f t="shared" si="210"/>
        <v>0</v>
      </c>
      <c r="K1015" s="311">
        <f t="shared" si="210"/>
        <v>0</v>
      </c>
      <c r="L1015" s="311">
        <f t="shared" si="210"/>
        <v>0</v>
      </c>
      <c r="M1015" s="312">
        <f t="shared" si="210"/>
        <v>0</v>
      </c>
      <c r="Q1015"/>
    </row>
    <row r="1016" spans="1:17" ht="17.55" hidden="1" customHeight="1">
      <c r="A1016" s="240"/>
      <c r="B1016" s="240"/>
      <c r="C1016" s="429" t="str">
        <f t="shared" si="203"/>
        <v>H</v>
      </c>
      <c r="D1016" s="130">
        <f t="shared" si="209"/>
        <v>0</v>
      </c>
      <c r="E1016" s="129" t="str">
        <f t="shared" si="207"/>
        <v>Novaled</v>
      </c>
      <c r="F1016" s="311">
        <f t="shared" ref="F1016:M1025" si="211">SUMIFS(Share, Y, F$15, Config, $E$4, P, $E$8, LType, $D1016, MSup, $E1016)</f>
        <v>0</v>
      </c>
      <c r="G1016" s="311">
        <f t="shared" si="211"/>
        <v>0</v>
      </c>
      <c r="H1016" s="311">
        <f t="shared" si="211"/>
        <v>0</v>
      </c>
      <c r="I1016" s="311">
        <f t="shared" si="211"/>
        <v>0</v>
      </c>
      <c r="J1016" s="311">
        <f t="shared" si="211"/>
        <v>0</v>
      </c>
      <c r="K1016" s="311">
        <f t="shared" si="211"/>
        <v>0</v>
      </c>
      <c r="L1016" s="311">
        <f t="shared" si="211"/>
        <v>0</v>
      </c>
      <c r="M1016" s="312">
        <f t="shared" si="211"/>
        <v>0</v>
      </c>
      <c r="Q1016"/>
    </row>
    <row r="1017" spans="1:17" ht="17.55" hidden="1" customHeight="1">
      <c r="A1017" s="240"/>
      <c r="B1017" s="240"/>
      <c r="C1017" s="429" t="str">
        <f t="shared" si="203"/>
        <v>H</v>
      </c>
      <c r="D1017" s="130">
        <f t="shared" si="209"/>
        <v>0</v>
      </c>
      <c r="E1017" s="129" t="str">
        <f t="shared" si="207"/>
        <v>NSCC</v>
      </c>
      <c r="F1017" s="311">
        <f t="shared" si="211"/>
        <v>0</v>
      </c>
      <c r="G1017" s="311">
        <f t="shared" si="211"/>
        <v>0</v>
      </c>
      <c r="H1017" s="311">
        <f t="shared" si="211"/>
        <v>0</v>
      </c>
      <c r="I1017" s="311">
        <f t="shared" si="211"/>
        <v>0</v>
      </c>
      <c r="J1017" s="311">
        <f t="shared" si="211"/>
        <v>0</v>
      </c>
      <c r="K1017" s="311">
        <f t="shared" si="211"/>
        <v>0</v>
      </c>
      <c r="L1017" s="311">
        <f t="shared" si="211"/>
        <v>0</v>
      </c>
      <c r="M1017" s="312">
        <f t="shared" si="211"/>
        <v>0</v>
      </c>
      <c r="Q1017"/>
    </row>
    <row r="1018" spans="1:17" ht="17.55" hidden="1" customHeight="1">
      <c r="A1018" s="240"/>
      <c r="B1018" s="240"/>
      <c r="C1018" s="429" t="str">
        <f t="shared" si="203"/>
        <v>H</v>
      </c>
      <c r="D1018" s="130">
        <f t="shared" si="209"/>
        <v>0</v>
      </c>
      <c r="E1018" s="129" t="str">
        <f t="shared" si="207"/>
        <v>P&amp;H Tech</v>
      </c>
      <c r="F1018" s="311">
        <f t="shared" si="211"/>
        <v>0</v>
      </c>
      <c r="G1018" s="311">
        <f t="shared" si="211"/>
        <v>0</v>
      </c>
      <c r="H1018" s="311">
        <f t="shared" si="211"/>
        <v>0</v>
      </c>
      <c r="I1018" s="311">
        <f t="shared" si="211"/>
        <v>0</v>
      </c>
      <c r="J1018" s="311">
        <f t="shared" si="211"/>
        <v>0</v>
      </c>
      <c r="K1018" s="311">
        <f t="shared" si="211"/>
        <v>0</v>
      </c>
      <c r="L1018" s="311">
        <f t="shared" si="211"/>
        <v>0</v>
      </c>
      <c r="M1018" s="312">
        <f t="shared" si="211"/>
        <v>0</v>
      </c>
      <c r="Q1018"/>
    </row>
    <row r="1019" spans="1:17" ht="17.55" hidden="1" customHeight="1">
      <c r="A1019" s="240"/>
      <c r="B1019" s="240"/>
      <c r="C1019" s="429" t="str">
        <f t="shared" si="203"/>
        <v>H</v>
      </c>
      <c r="D1019" s="130">
        <f t="shared" si="209"/>
        <v>0</v>
      </c>
      <c r="E1019" s="129" t="str">
        <f t="shared" si="207"/>
        <v>Samsung SDI</v>
      </c>
      <c r="F1019" s="311">
        <f t="shared" si="211"/>
        <v>0</v>
      </c>
      <c r="G1019" s="311">
        <f t="shared" si="211"/>
        <v>0</v>
      </c>
      <c r="H1019" s="311">
        <f t="shared" si="211"/>
        <v>0</v>
      </c>
      <c r="I1019" s="311">
        <f t="shared" si="211"/>
        <v>0</v>
      </c>
      <c r="J1019" s="311">
        <f t="shared" si="211"/>
        <v>0</v>
      </c>
      <c r="K1019" s="311">
        <f t="shared" si="211"/>
        <v>0</v>
      </c>
      <c r="L1019" s="311">
        <f t="shared" si="211"/>
        <v>0</v>
      </c>
      <c r="M1019" s="312">
        <f t="shared" si="211"/>
        <v>0</v>
      </c>
      <c r="Q1019"/>
    </row>
    <row r="1020" spans="1:17" s="296" customFormat="1" ht="17.55" hidden="1" customHeight="1">
      <c r="A1020" s="308"/>
      <c r="C1020" s="429" t="str">
        <f t="shared" si="203"/>
        <v>H</v>
      </c>
      <c r="D1020" s="130">
        <f t="shared" si="209"/>
        <v>0</v>
      </c>
      <c r="E1020" s="129" t="str">
        <f t="shared" ref="E1020:E1029" si="212">E950</f>
        <v>SFC</v>
      </c>
      <c r="F1020" s="311">
        <f t="shared" si="211"/>
        <v>0</v>
      </c>
      <c r="G1020" s="311">
        <f t="shared" si="211"/>
        <v>0</v>
      </c>
      <c r="H1020" s="311">
        <f t="shared" si="211"/>
        <v>0</v>
      </c>
      <c r="I1020" s="311">
        <f t="shared" si="211"/>
        <v>0</v>
      </c>
      <c r="J1020" s="311">
        <f t="shared" si="211"/>
        <v>0</v>
      </c>
      <c r="K1020" s="311">
        <f t="shared" si="211"/>
        <v>0</v>
      </c>
      <c r="L1020" s="311">
        <f t="shared" si="211"/>
        <v>0</v>
      </c>
      <c r="M1020" s="312">
        <f t="shared" si="211"/>
        <v>0</v>
      </c>
      <c r="Q1020"/>
    </row>
    <row r="1021" spans="1:17" s="296" customFormat="1" ht="17.55" hidden="1" customHeight="1">
      <c r="A1021" s="308"/>
      <c r="C1021" s="429" t="str">
        <f t="shared" si="203"/>
        <v>H</v>
      </c>
      <c r="D1021" s="130">
        <f t="shared" si="209"/>
        <v>0</v>
      </c>
      <c r="E1021" s="129" t="str">
        <f t="shared" si="212"/>
        <v>SK JNC</v>
      </c>
      <c r="F1021" s="311">
        <f t="shared" si="211"/>
        <v>0</v>
      </c>
      <c r="G1021" s="311">
        <f t="shared" si="211"/>
        <v>0</v>
      </c>
      <c r="H1021" s="311">
        <f t="shared" si="211"/>
        <v>0</v>
      </c>
      <c r="I1021" s="311">
        <f t="shared" si="211"/>
        <v>0</v>
      </c>
      <c r="J1021" s="311">
        <f t="shared" si="211"/>
        <v>0</v>
      </c>
      <c r="K1021" s="311">
        <f t="shared" si="211"/>
        <v>0</v>
      </c>
      <c r="L1021" s="311">
        <f t="shared" si="211"/>
        <v>0</v>
      </c>
      <c r="M1021" s="312">
        <f t="shared" si="211"/>
        <v>0</v>
      </c>
      <c r="Q1021"/>
    </row>
    <row r="1022" spans="1:17" s="296" customFormat="1" ht="17.55" hidden="1" customHeight="1">
      <c r="A1022" s="308"/>
      <c r="C1022" s="429" t="str">
        <f t="shared" si="203"/>
        <v>H</v>
      </c>
      <c r="D1022" s="130">
        <f t="shared" si="209"/>
        <v>0</v>
      </c>
      <c r="E1022" s="129" t="str">
        <f t="shared" si="212"/>
        <v>Solus AM</v>
      </c>
      <c r="F1022" s="311">
        <f t="shared" si="211"/>
        <v>0</v>
      </c>
      <c r="G1022" s="311">
        <f t="shared" si="211"/>
        <v>0</v>
      </c>
      <c r="H1022" s="311">
        <f t="shared" si="211"/>
        <v>0</v>
      </c>
      <c r="I1022" s="311">
        <f t="shared" si="211"/>
        <v>0</v>
      </c>
      <c r="J1022" s="311">
        <f t="shared" si="211"/>
        <v>0</v>
      </c>
      <c r="K1022" s="311">
        <f t="shared" si="211"/>
        <v>0</v>
      </c>
      <c r="L1022" s="311">
        <f t="shared" si="211"/>
        <v>0</v>
      </c>
      <c r="M1022" s="312">
        <f t="shared" si="211"/>
        <v>0</v>
      </c>
      <c r="Q1022"/>
    </row>
    <row r="1023" spans="1:17" s="296" customFormat="1" ht="17.55" hidden="1" customHeight="1">
      <c r="A1023" s="308"/>
      <c r="C1023" s="429" t="str">
        <f t="shared" si="203"/>
        <v>H</v>
      </c>
      <c r="D1023" s="130">
        <f t="shared" si="209"/>
        <v>0</v>
      </c>
      <c r="E1023" s="129">
        <f t="shared" si="212"/>
        <v>0</v>
      </c>
      <c r="F1023" s="311">
        <f t="shared" si="211"/>
        <v>0</v>
      </c>
      <c r="G1023" s="311">
        <f t="shared" si="211"/>
        <v>0</v>
      </c>
      <c r="H1023" s="311">
        <f t="shared" si="211"/>
        <v>0</v>
      </c>
      <c r="I1023" s="311">
        <f t="shared" si="211"/>
        <v>0</v>
      </c>
      <c r="J1023" s="311">
        <f t="shared" si="211"/>
        <v>0</v>
      </c>
      <c r="K1023" s="311">
        <f t="shared" si="211"/>
        <v>0</v>
      </c>
      <c r="L1023" s="311">
        <f t="shared" si="211"/>
        <v>0</v>
      </c>
      <c r="M1023" s="312">
        <f t="shared" si="211"/>
        <v>0</v>
      </c>
      <c r="Q1023"/>
    </row>
    <row r="1024" spans="1:17" s="296" customFormat="1" ht="17.55" hidden="1" customHeight="1">
      <c r="A1024" s="308"/>
      <c r="C1024" s="429" t="str">
        <f t="shared" si="203"/>
        <v>H</v>
      </c>
      <c r="D1024" s="130">
        <f t="shared" si="209"/>
        <v>0</v>
      </c>
      <c r="E1024" s="129">
        <f t="shared" si="212"/>
        <v>0</v>
      </c>
      <c r="F1024" s="311">
        <f t="shared" si="211"/>
        <v>0</v>
      </c>
      <c r="G1024" s="311">
        <f t="shared" si="211"/>
        <v>0</v>
      </c>
      <c r="H1024" s="311">
        <f t="shared" si="211"/>
        <v>0</v>
      </c>
      <c r="I1024" s="311">
        <f t="shared" si="211"/>
        <v>0</v>
      </c>
      <c r="J1024" s="311">
        <f t="shared" si="211"/>
        <v>0</v>
      </c>
      <c r="K1024" s="311">
        <f t="shared" si="211"/>
        <v>0</v>
      </c>
      <c r="L1024" s="311">
        <f t="shared" si="211"/>
        <v>0</v>
      </c>
      <c r="M1024" s="312">
        <f t="shared" si="211"/>
        <v>0</v>
      </c>
      <c r="Q1024"/>
    </row>
    <row r="1025" spans="1:17" s="296" customFormat="1" ht="17.55" hidden="1" customHeight="1">
      <c r="A1025" s="308"/>
      <c r="C1025" s="429" t="str">
        <f t="shared" si="203"/>
        <v>H</v>
      </c>
      <c r="D1025" s="130">
        <f t="shared" si="209"/>
        <v>0</v>
      </c>
      <c r="E1025" s="129">
        <f t="shared" si="212"/>
        <v>0</v>
      </c>
      <c r="F1025" s="311">
        <f t="shared" si="211"/>
        <v>0</v>
      </c>
      <c r="G1025" s="311">
        <f t="shared" si="211"/>
        <v>0</v>
      </c>
      <c r="H1025" s="311">
        <f t="shared" si="211"/>
        <v>0</v>
      </c>
      <c r="I1025" s="311">
        <f t="shared" si="211"/>
        <v>0</v>
      </c>
      <c r="J1025" s="311">
        <f t="shared" si="211"/>
        <v>0</v>
      </c>
      <c r="K1025" s="311">
        <f t="shared" si="211"/>
        <v>0</v>
      </c>
      <c r="L1025" s="311">
        <f t="shared" si="211"/>
        <v>0</v>
      </c>
      <c r="M1025" s="312">
        <f t="shared" si="211"/>
        <v>0</v>
      </c>
      <c r="Q1025"/>
    </row>
    <row r="1026" spans="1:17" s="296" customFormat="1" ht="17.55" hidden="1" customHeight="1">
      <c r="A1026" s="308"/>
      <c r="C1026" s="429" t="str">
        <f t="shared" si="203"/>
        <v>H</v>
      </c>
      <c r="D1026" s="130">
        <f t="shared" si="209"/>
        <v>0</v>
      </c>
      <c r="E1026" s="129">
        <f t="shared" si="212"/>
        <v>0</v>
      </c>
      <c r="F1026" s="311">
        <f t="shared" ref="F1026:M1035" si="213">SUMIFS(Share, Y, F$15, Config, $E$4, P, $E$8, LType, $D1026, MSup, $E1026)</f>
        <v>0</v>
      </c>
      <c r="G1026" s="311">
        <f t="shared" si="213"/>
        <v>0</v>
      </c>
      <c r="H1026" s="311">
        <f t="shared" si="213"/>
        <v>0</v>
      </c>
      <c r="I1026" s="311">
        <f t="shared" si="213"/>
        <v>0</v>
      </c>
      <c r="J1026" s="311">
        <f t="shared" si="213"/>
        <v>0</v>
      </c>
      <c r="K1026" s="311">
        <f t="shared" si="213"/>
        <v>0</v>
      </c>
      <c r="L1026" s="311">
        <f t="shared" si="213"/>
        <v>0</v>
      </c>
      <c r="M1026" s="312">
        <f t="shared" si="213"/>
        <v>0</v>
      </c>
      <c r="Q1026"/>
    </row>
    <row r="1027" spans="1:17" s="296" customFormat="1" ht="17.55" hidden="1" customHeight="1">
      <c r="A1027" s="308"/>
      <c r="C1027" s="429" t="str">
        <f t="shared" si="203"/>
        <v>H</v>
      </c>
      <c r="D1027" s="130">
        <f t="shared" si="209"/>
        <v>0</v>
      </c>
      <c r="E1027" s="129">
        <f t="shared" si="212"/>
        <v>0</v>
      </c>
      <c r="F1027" s="311">
        <f t="shared" si="213"/>
        <v>0</v>
      </c>
      <c r="G1027" s="311">
        <f t="shared" si="213"/>
        <v>0</v>
      </c>
      <c r="H1027" s="311">
        <f t="shared" si="213"/>
        <v>0</v>
      </c>
      <c r="I1027" s="311">
        <f t="shared" si="213"/>
        <v>0</v>
      </c>
      <c r="J1027" s="311">
        <f t="shared" si="213"/>
        <v>0</v>
      </c>
      <c r="K1027" s="311">
        <f t="shared" si="213"/>
        <v>0</v>
      </c>
      <c r="L1027" s="311">
        <f t="shared" si="213"/>
        <v>0</v>
      </c>
      <c r="M1027" s="312">
        <f t="shared" si="213"/>
        <v>0</v>
      </c>
      <c r="Q1027"/>
    </row>
    <row r="1028" spans="1:17" s="296" customFormat="1" ht="17.55" hidden="1" customHeight="1">
      <c r="A1028" s="308"/>
      <c r="C1028" s="429" t="str">
        <f t="shared" si="203"/>
        <v>H</v>
      </c>
      <c r="D1028" s="130">
        <f t="shared" si="209"/>
        <v>0</v>
      </c>
      <c r="E1028" s="129">
        <f t="shared" si="212"/>
        <v>0</v>
      </c>
      <c r="F1028" s="311">
        <f t="shared" si="213"/>
        <v>0</v>
      </c>
      <c r="G1028" s="311">
        <f t="shared" si="213"/>
        <v>0</v>
      </c>
      <c r="H1028" s="311">
        <f t="shared" si="213"/>
        <v>0</v>
      </c>
      <c r="I1028" s="311">
        <f t="shared" si="213"/>
        <v>0</v>
      </c>
      <c r="J1028" s="311">
        <f t="shared" si="213"/>
        <v>0</v>
      </c>
      <c r="K1028" s="311">
        <f t="shared" si="213"/>
        <v>0</v>
      </c>
      <c r="L1028" s="311">
        <f t="shared" si="213"/>
        <v>0</v>
      </c>
      <c r="M1028" s="312">
        <f t="shared" si="213"/>
        <v>0</v>
      </c>
      <c r="Q1028"/>
    </row>
    <row r="1029" spans="1:17" s="296" customFormat="1" ht="17.55" hidden="1" customHeight="1">
      <c r="A1029" s="308"/>
      <c r="C1029" s="429" t="str">
        <f t="shared" si="203"/>
        <v>H</v>
      </c>
      <c r="D1029" s="130">
        <f t="shared" si="209"/>
        <v>0</v>
      </c>
      <c r="E1029" s="129">
        <f t="shared" si="212"/>
        <v>0</v>
      </c>
      <c r="F1029" s="311">
        <f t="shared" si="213"/>
        <v>0</v>
      </c>
      <c r="G1029" s="311">
        <f t="shared" si="213"/>
        <v>0</v>
      </c>
      <c r="H1029" s="311">
        <f t="shared" si="213"/>
        <v>0</v>
      </c>
      <c r="I1029" s="311">
        <f t="shared" si="213"/>
        <v>0</v>
      </c>
      <c r="J1029" s="311">
        <f t="shared" si="213"/>
        <v>0</v>
      </c>
      <c r="K1029" s="311">
        <f t="shared" si="213"/>
        <v>0</v>
      </c>
      <c r="L1029" s="311">
        <f t="shared" si="213"/>
        <v>0</v>
      </c>
      <c r="M1029" s="312">
        <f t="shared" si="213"/>
        <v>0</v>
      </c>
      <c r="Q1029"/>
    </row>
    <row r="1030" spans="1:17" ht="17.55" hidden="1" customHeight="1">
      <c r="A1030" s="240"/>
      <c r="B1030" s="240"/>
      <c r="C1030" s="429" t="str">
        <f t="shared" si="203"/>
        <v>H</v>
      </c>
      <c r="D1030" s="130">
        <f>$D1019</f>
        <v>0</v>
      </c>
      <c r="E1030" s="129" t="str">
        <f t="shared" ref="E1030:E1054" si="214">E435</f>
        <v>Unknown</v>
      </c>
      <c r="F1030" s="311">
        <f t="shared" si="213"/>
        <v>0</v>
      </c>
      <c r="G1030" s="311">
        <f t="shared" si="213"/>
        <v>0</v>
      </c>
      <c r="H1030" s="311">
        <f t="shared" si="213"/>
        <v>0</v>
      </c>
      <c r="I1030" s="311">
        <f t="shared" si="213"/>
        <v>0</v>
      </c>
      <c r="J1030" s="311">
        <f t="shared" si="213"/>
        <v>0</v>
      </c>
      <c r="K1030" s="311">
        <f t="shared" si="213"/>
        <v>0</v>
      </c>
      <c r="L1030" s="311">
        <f t="shared" si="213"/>
        <v>0</v>
      </c>
      <c r="M1030" s="312">
        <f t="shared" si="213"/>
        <v>0</v>
      </c>
      <c r="Q1030"/>
    </row>
    <row r="1031" spans="1:17" ht="17.55" hidden="1" customHeight="1">
      <c r="A1031" s="240"/>
      <c r="B1031" s="240"/>
      <c r="C1031" s="429" t="str">
        <f t="shared" si="203"/>
        <v>H</v>
      </c>
      <c r="D1031" s="130">
        <f>Parameter!G91</f>
        <v>0</v>
      </c>
      <c r="E1031" s="129" t="str">
        <f t="shared" si="214"/>
        <v>Aglaia Tech</v>
      </c>
      <c r="F1031" s="311">
        <f t="shared" si="213"/>
        <v>0</v>
      </c>
      <c r="G1031" s="311">
        <f t="shared" si="213"/>
        <v>0</v>
      </c>
      <c r="H1031" s="311">
        <f t="shared" si="213"/>
        <v>0</v>
      </c>
      <c r="I1031" s="311">
        <f t="shared" si="213"/>
        <v>0</v>
      </c>
      <c r="J1031" s="311">
        <f t="shared" si="213"/>
        <v>0</v>
      </c>
      <c r="K1031" s="311">
        <f t="shared" si="213"/>
        <v>0</v>
      </c>
      <c r="L1031" s="311">
        <f t="shared" si="213"/>
        <v>0</v>
      </c>
      <c r="M1031" s="312">
        <f t="shared" si="213"/>
        <v>0</v>
      </c>
      <c r="Q1031"/>
    </row>
    <row r="1032" spans="1:17" ht="17.55" hidden="1" customHeight="1">
      <c r="A1032" s="240"/>
      <c r="B1032" s="240"/>
      <c r="C1032" s="429" t="str">
        <f t="shared" si="203"/>
        <v>H</v>
      </c>
      <c r="D1032" s="130">
        <f t="shared" ref="D1032:D1064" si="215">$D1031</f>
        <v>0</v>
      </c>
      <c r="E1032" s="129" t="str">
        <f t="shared" si="214"/>
        <v>Bayer</v>
      </c>
      <c r="F1032" s="311">
        <f t="shared" si="213"/>
        <v>0</v>
      </c>
      <c r="G1032" s="311">
        <f t="shared" si="213"/>
        <v>0</v>
      </c>
      <c r="H1032" s="311">
        <f t="shared" si="213"/>
        <v>0</v>
      </c>
      <c r="I1032" s="311">
        <f t="shared" si="213"/>
        <v>0</v>
      </c>
      <c r="J1032" s="311">
        <f t="shared" si="213"/>
        <v>0</v>
      </c>
      <c r="K1032" s="311">
        <f t="shared" si="213"/>
        <v>0</v>
      </c>
      <c r="L1032" s="311">
        <f t="shared" si="213"/>
        <v>0</v>
      </c>
      <c r="M1032" s="312">
        <f t="shared" si="213"/>
        <v>0</v>
      </c>
      <c r="Q1032"/>
    </row>
    <row r="1033" spans="1:17" ht="17.55" hidden="1" customHeight="1">
      <c r="A1033" s="240"/>
      <c r="B1033" s="240"/>
      <c r="C1033" s="429" t="str">
        <f t="shared" si="203"/>
        <v>H</v>
      </c>
      <c r="D1033" s="130">
        <f t="shared" si="215"/>
        <v>0</v>
      </c>
      <c r="E1033" s="129" t="str">
        <f t="shared" si="214"/>
        <v>Comet</v>
      </c>
      <c r="F1033" s="311">
        <f t="shared" si="213"/>
        <v>0</v>
      </c>
      <c r="G1033" s="311">
        <f t="shared" si="213"/>
        <v>0</v>
      </c>
      <c r="H1033" s="311">
        <f t="shared" si="213"/>
        <v>0</v>
      </c>
      <c r="I1033" s="311">
        <f t="shared" si="213"/>
        <v>0</v>
      </c>
      <c r="J1033" s="311">
        <f t="shared" si="213"/>
        <v>0</v>
      </c>
      <c r="K1033" s="311">
        <f t="shared" si="213"/>
        <v>0</v>
      </c>
      <c r="L1033" s="311">
        <f t="shared" si="213"/>
        <v>0</v>
      </c>
      <c r="M1033" s="312">
        <f t="shared" si="213"/>
        <v>0</v>
      </c>
      <c r="Q1033"/>
    </row>
    <row r="1034" spans="1:17" ht="17.55" hidden="1" customHeight="1">
      <c r="A1034" s="240"/>
      <c r="B1034" s="240"/>
      <c r="C1034" s="429" t="str">
        <f t="shared" si="203"/>
        <v>H</v>
      </c>
      <c r="D1034" s="130">
        <f t="shared" si="215"/>
        <v>0</v>
      </c>
      <c r="E1034" s="129" t="str">
        <f t="shared" si="214"/>
        <v>Dongjin Semichem</v>
      </c>
      <c r="F1034" s="311">
        <f t="shared" si="213"/>
        <v>0</v>
      </c>
      <c r="G1034" s="311">
        <f t="shared" si="213"/>
        <v>0</v>
      </c>
      <c r="H1034" s="311">
        <f t="shared" si="213"/>
        <v>0</v>
      </c>
      <c r="I1034" s="311">
        <f t="shared" si="213"/>
        <v>0</v>
      </c>
      <c r="J1034" s="311">
        <f t="shared" si="213"/>
        <v>0</v>
      </c>
      <c r="K1034" s="311">
        <f t="shared" si="213"/>
        <v>0</v>
      </c>
      <c r="L1034" s="311">
        <f t="shared" si="213"/>
        <v>0</v>
      </c>
      <c r="M1034" s="312">
        <f t="shared" si="213"/>
        <v>0</v>
      </c>
      <c r="Q1034"/>
    </row>
    <row r="1035" spans="1:17" ht="17.55" hidden="1" customHeight="1">
      <c r="A1035" s="240"/>
      <c r="B1035" s="240"/>
      <c r="C1035" s="429" t="str">
        <f t="shared" si="203"/>
        <v>H</v>
      </c>
      <c r="D1035" s="130">
        <f t="shared" si="215"/>
        <v>0</v>
      </c>
      <c r="E1035" s="129" t="str">
        <f t="shared" si="214"/>
        <v>Duksan Neolux</v>
      </c>
      <c r="F1035" s="311">
        <f t="shared" si="213"/>
        <v>0</v>
      </c>
      <c r="G1035" s="311">
        <f t="shared" si="213"/>
        <v>0</v>
      </c>
      <c r="H1035" s="311">
        <f t="shared" si="213"/>
        <v>0</v>
      </c>
      <c r="I1035" s="311">
        <f t="shared" si="213"/>
        <v>0</v>
      </c>
      <c r="J1035" s="311">
        <f t="shared" si="213"/>
        <v>0</v>
      </c>
      <c r="K1035" s="311">
        <f t="shared" si="213"/>
        <v>0</v>
      </c>
      <c r="L1035" s="311">
        <f t="shared" si="213"/>
        <v>0</v>
      </c>
      <c r="M1035" s="312">
        <f t="shared" si="213"/>
        <v>0</v>
      </c>
      <c r="Q1035"/>
    </row>
    <row r="1036" spans="1:17" ht="17.55" hidden="1" customHeight="1">
      <c r="A1036" s="240"/>
      <c r="B1036" s="240"/>
      <c r="C1036" s="429" t="str">
        <f t="shared" si="203"/>
        <v>H</v>
      </c>
      <c r="D1036" s="130">
        <f t="shared" si="215"/>
        <v>0</v>
      </c>
      <c r="E1036" s="129" t="str">
        <f t="shared" si="214"/>
        <v>DuPont</v>
      </c>
      <c r="F1036" s="311">
        <f t="shared" ref="F1036:M1045" si="216">SUMIFS(Share, Y, F$15, Config, $E$4, P, $E$8, LType, $D1036, MSup, $E1036)</f>
        <v>0</v>
      </c>
      <c r="G1036" s="311">
        <f t="shared" si="216"/>
        <v>0</v>
      </c>
      <c r="H1036" s="311">
        <f t="shared" si="216"/>
        <v>0</v>
      </c>
      <c r="I1036" s="311">
        <f t="shared" si="216"/>
        <v>0</v>
      </c>
      <c r="J1036" s="311">
        <f t="shared" si="216"/>
        <v>0</v>
      </c>
      <c r="K1036" s="311">
        <f t="shared" si="216"/>
        <v>0</v>
      </c>
      <c r="L1036" s="311">
        <f t="shared" si="216"/>
        <v>0</v>
      </c>
      <c r="M1036" s="312">
        <f t="shared" si="216"/>
        <v>0</v>
      </c>
      <c r="Q1036"/>
    </row>
    <row r="1037" spans="1:17" ht="17.55" hidden="1" customHeight="1">
      <c r="A1037" s="240"/>
      <c r="B1037" s="240"/>
      <c r="C1037" s="429" t="str">
        <f t="shared" si="203"/>
        <v>H</v>
      </c>
      <c r="D1037" s="130">
        <f t="shared" si="215"/>
        <v>0</v>
      </c>
      <c r="E1037" s="129" t="str">
        <f t="shared" si="214"/>
        <v>EMT</v>
      </c>
      <c r="F1037" s="311">
        <f t="shared" si="216"/>
        <v>0</v>
      </c>
      <c r="G1037" s="311">
        <f t="shared" si="216"/>
        <v>0</v>
      </c>
      <c r="H1037" s="311">
        <f t="shared" si="216"/>
        <v>0</v>
      </c>
      <c r="I1037" s="311">
        <f t="shared" si="216"/>
        <v>0</v>
      </c>
      <c r="J1037" s="311">
        <f t="shared" si="216"/>
        <v>0</v>
      </c>
      <c r="K1037" s="311">
        <f t="shared" si="216"/>
        <v>0</v>
      </c>
      <c r="L1037" s="311">
        <f t="shared" si="216"/>
        <v>0</v>
      </c>
      <c r="M1037" s="312">
        <f t="shared" si="216"/>
        <v>0</v>
      </c>
      <c r="Q1037"/>
    </row>
    <row r="1038" spans="1:17" ht="17.55" hidden="1" customHeight="1">
      <c r="A1038" s="240"/>
      <c r="B1038" s="240"/>
      <c r="C1038" s="429" t="str">
        <f t="shared" si="203"/>
        <v>H</v>
      </c>
      <c r="D1038" s="130">
        <f t="shared" si="215"/>
        <v>0</v>
      </c>
      <c r="E1038" s="129" t="str">
        <f t="shared" si="214"/>
        <v>Hodogaya</v>
      </c>
      <c r="F1038" s="311">
        <f t="shared" si="216"/>
        <v>0</v>
      </c>
      <c r="G1038" s="311">
        <f t="shared" si="216"/>
        <v>0</v>
      </c>
      <c r="H1038" s="311">
        <f t="shared" si="216"/>
        <v>0</v>
      </c>
      <c r="I1038" s="311">
        <f t="shared" si="216"/>
        <v>0</v>
      </c>
      <c r="J1038" s="311">
        <f t="shared" si="216"/>
        <v>0</v>
      </c>
      <c r="K1038" s="311">
        <f t="shared" si="216"/>
        <v>0</v>
      </c>
      <c r="L1038" s="311">
        <f t="shared" si="216"/>
        <v>0</v>
      </c>
      <c r="M1038" s="312">
        <f t="shared" si="216"/>
        <v>0</v>
      </c>
      <c r="Q1038"/>
    </row>
    <row r="1039" spans="1:17" ht="17.55" hidden="1" customHeight="1">
      <c r="A1039" s="240"/>
      <c r="B1039" s="240"/>
      <c r="C1039" s="429" t="str">
        <f t="shared" ref="C1039:C1102" si="217">IF(SUM(F1039:J1039)=0, "H", "")</f>
        <v>H</v>
      </c>
      <c r="D1039" s="130">
        <f t="shared" si="215"/>
        <v>0</v>
      </c>
      <c r="E1039" s="129" t="str">
        <f t="shared" si="214"/>
        <v>Hyperion</v>
      </c>
      <c r="F1039" s="311">
        <f t="shared" si="216"/>
        <v>0</v>
      </c>
      <c r="G1039" s="311">
        <f t="shared" si="216"/>
        <v>0</v>
      </c>
      <c r="H1039" s="311">
        <f t="shared" si="216"/>
        <v>0</v>
      </c>
      <c r="I1039" s="311">
        <f t="shared" si="216"/>
        <v>0</v>
      </c>
      <c r="J1039" s="311">
        <f t="shared" si="216"/>
        <v>0</v>
      </c>
      <c r="K1039" s="311">
        <f t="shared" si="216"/>
        <v>0</v>
      </c>
      <c r="L1039" s="311">
        <f t="shared" si="216"/>
        <v>0</v>
      </c>
      <c r="M1039" s="312">
        <f t="shared" si="216"/>
        <v>0</v>
      </c>
      <c r="Q1039"/>
    </row>
    <row r="1040" spans="1:17" ht="17.55" hidden="1" customHeight="1">
      <c r="A1040" s="240"/>
      <c r="B1040" s="240"/>
      <c r="C1040" s="429" t="str">
        <f t="shared" si="217"/>
        <v>H</v>
      </c>
      <c r="D1040" s="130">
        <f t="shared" si="215"/>
        <v>0</v>
      </c>
      <c r="E1040" s="129" t="str">
        <f t="shared" si="214"/>
        <v>Idemitsu Kosan</v>
      </c>
      <c r="F1040" s="311">
        <f t="shared" si="216"/>
        <v>0</v>
      </c>
      <c r="G1040" s="311">
        <f t="shared" si="216"/>
        <v>0</v>
      </c>
      <c r="H1040" s="311">
        <f t="shared" si="216"/>
        <v>0</v>
      </c>
      <c r="I1040" s="311">
        <f t="shared" si="216"/>
        <v>0</v>
      </c>
      <c r="J1040" s="311">
        <f t="shared" si="216"/>
        <v>0</v>
      </c>
      <c r="K1040" s="311">
        <f t="shared" si="216"/>
        <v>0</v>
      </c>
      <c r="L1040" s="311">
        <f t="shared" si="216"/>
        <v>0</v>
      </c>
      <c r="M1040" s="312">
        <f t="shared" si="216"/>
        <v>0</v>
      </c>
      <c r="Q1040"/>
    </row>
    <row r="1041" spans="1:17" ht="17.55" hidden="1" customHeight="1">
      <c r="A1041" s="240"/>
      <c r="B1041" s="240"/>
      <c r="C1041" s="429" t="str">
        <f t="shared" si="217"/>
        <v>H</v>
      </c>
      <c r="D1041" s="130">
        <f t="shared" si="215"/>
        <v>0</v>
      </c>
      <c r="E1041" s="129" t="str">
        <f t="shared" si="214"/>
        <v>Jilin OLED</v>
      </c>
      <c r="F1041" s="311">
        <f t="shared" si="216"/>
        <v>0</v>
      </c>
      <c r="G1041" s="311">
        <f t="shared" si="216"/>
        <v>0</v>
      </c>
      <c r="H1041" s="311">
        <f t="shared" si="216"/>
        <v>0</v>
      </c>
      <c r="I1041" s="311">
        <f t="shared" si="216"/>
        <v>0</v>
      </c>
      <c r="J1041" s="311">
        <f t="shared" si="216"/>
        <v>0</v>
      </c>
      <c r="K1041" s="311">
        <f t="shared" si="216"/>
        <v>0</v>
      </c>
      <c r="L1041" s="311">
        <f t="shared" si="216"/>
        <v>0</v>
      </c>
      <c r="M1041" s="312">
        <f t="shared" si="216"/>
        <v>0</v>
      </c>
      <c r="Q1041"/>
    </row>
    <row r="1042" spans="1:17" ht="17.55" hidden="1" customHeight="1">
      <c r="A1042" s="240"/>
      <c r="B1042" s="240"/>
      <c r="C1042" s="429" t="str">
        <f t="shared" si="217"/>
        <v>H</v>
      </c>
      <c r="D1042" s="130">
        <f t="shared" si="215"/>
        <v>0</v>
      </c>
      <c r="E1042" s="129" t="str">
        <f t="shared" si="214"/>
        <v>Jinwoong</v>
      </c>
      <c r="F1042" s="311">
        <f t="shared" si="216"/>
        <v>0</v>
      </c>
      <c r="G1042" s="311">
        <f t="shared" si="216"/>
        <v>0</v>
      </c>
      <c r="H1042" s="311">
        <f t="shared" si="216"/>
        <v>0</v>
      </c>
      <c r="I1042" s="311">
        <f t="shared" si="216"/>
        <v>0</v>
      </c>
      <c r="J1042" s="311">
        <f t="shared" si="216"/>
        <v>0</v>
      </c>
      <c r="K1042" s="311">
        <f t="shared" si="216"/>
        <v>0</v>
      </c>
      <c r="L1042" s="311">
        <f t="shared" si="216"/>
        <v>0</v>
      </c>
      <c r="M1042" s="312">
        <f t="shared" si="216"/>
        <v>0</v>
      </c>
      <c r="Q1042"/>
    </row>
    <row r="1043" spans="1:17" ht="17.55" hidden="1" customHeight="1">
      <c r="A1043" s="240"/>
      <c r="B1043" s="240"/>
      <c r="C1043" s="429" t="str">
        <f t="shared" si="217"/>
        <v>H</v>
      </c>
      <c r="D1043" s="130">
        <f t="shared" si="215"/>
        <v>0</v>
      </c>
      <c r="E1043" s="129" t="str">
        <f t="shared" si="214"/>
        <v>LG Chem</v>
      </c>
      <c r="F1043" s="311">
        <f t="shared" si="216"/>
        <v>0</v>
      </c>
      <c r="G1043" s="311">
        <f t="shared" si="216"/>
        <v>0</v>
      </c>
      <c r="H1043" s="311">
        <f t="shared" si="216"/>
        <v>0</v>
      </c>
      <c r="I1043" s="311">
        <f t="shared" si="216"/>
        <v>0</v>
      </c>
      <c r="J1043" s="311">
        <f t="shared" si="216"/>
        <v>0</v>
      </c>
      <c r="K1043" s="311">
        <f t="shared" si="216"/>
        <v>0</v>
      </c>
      <c r="L1043" s="311">
        <f t="shared" si="216"/>
        <v>0</v>
      </c>
      <c r="M1043" s="312">
        <f t="shared" si="216"/>
        <v>0</v>
      </c>
      <c r="Q1043"/>
    </row>
    <row r="1044" spans="1:17" ht="17.55" hidden="1" customHeight="1">
      <c r="A1044" s="240"/>
      <c r="B1044" s="240"/>
      <c r="C1044" s="429" t="str">
        <f t="shared" si="217"/>
        <v>H</v>
      </c>
      <c r="D1044" s="130">
        <f t="shared" si="215"/>
        <v>0</v>
      </c>
      <c r="E1044" s="129" t="str">
        <f t="shared" si="214"/>
        <v>LT Materials</v>
      </c>
      <c r="F1044" s="311">
        <f t="shared" si="216"/>
        <v>0</v>
      </c>
      <c r="G1044" s="311">
        <f t="shared" si="216"/>
        <v>0</v>
      </c>
      <c r="H1044" s="311">
        <f t="shared" si="216"/>
        <v>0</v>
      </c>
      <c r="I1044" s="311">
        <f t="shared" si="216"/>
        <v>0</v>
      </c>
      <c r="J1044" s="311">
        <f t="shared" si="216"/>
        <v>0</v>
      </c>
      <c r="K1044" s="311">
        <f t="shared" si="216"/>
        <v>0</v>
      </c>
      <c r="L1044" s="311">
        <f t="shared" si="216"/>
        <v>0</v>
      </c>
      <c r="M1044" s="312">
        <f t="shared" si="216"/>
        <v>0</v>
      </c>
      <c r="Q1044"/>
    </row>
    <row r="1045" spans="1:17" ht="17.55" hidden="1" customHeight="1">
      <c r="A1045" s="240"/>
      <c r="B1045" s="240"/>
      <c r="C1045" s="429" t="str">
        <f t="shared" si="217"/>
        <v>H</v>
      </c>
      <c r="D1045" s="130">
        <f t="shared" si="215"/>
        <v>0</v>
      </c>
      <c r="E1045" s="129" t="str">
        <f t="shared" si="214"/>
        <v>LT Metal</v>
      </c>
      <c r="F1045" s="311">
        <f t="shared" si="216"/>
        <v>0</v>
      </c>
      <c r="G1045" s="311">
        <f t="shared" si="216"/>
        <v>0</v>
      </c>
      <c r="H1045" s="311">
        <f t="shared" si="216"/>
        <v>0</v>
      </c>
      <c r="I1045" s="311">
        <f t="shared" si="216"/>
        <v>0</v>
      </c>
      <c r="J1045" s="311">
        <f t="shared" si="216"/>
        <v>0</v>
      </c>
      <c r="K1045" s="311">
        <f t="shared" si="216"/>
        <v>0</v>
      </c>
      <c r="L1045" s="311">
        <f t="shared" si="216"/>
        <v>0</v>
      </c>
      <c r="M1045" s="312">
        <f t="shared" si="216"/>
        <v>0</v>
      </c>
      <c r="Q1045"/>
    </row>
    <row r="1046" spans="1:17" ht="17.55" hidden="1" customHeight="1">
      <c r="A1046" s="240"/>
      <c r="B1046" s="240"/>
      <c r="C1046" s="429" t="str">
        <f t="shared" si="217"/>
        <v>H</v>
      </c>
      <c r="D1046" s="130">
        <f t="shared" si="215"/>
        <v>0</v>
      </c>
      <c r="E1046" s="129" t="str">
        <f t="shared" si="214"/>
        <v>LTOM</v>
      </c>
      <c r="F1046" s="311">
        <f t="shared" ref="F1046:M1055" si="218">SUMIFS(Share, Y, F$15, Config, $E$4, P, $E$8, LType, $D1046, MSup, $E1046)</f>
        <v>0</v>
      </c>
      <c r="G1046" s="311">
        <f t="shared" si="218"/>
        <v>0</v>
      </c>
      <c r="H1046" s="311">
        <f t="shared" si="218"/>
        <v>0</v>
      </c>
      <c r="I1046" s="311">
        <f t="shared" si="218"/>
        <v>0</v>
      </c>
      <c r="J1046" s="311">
        <f t="shared" si="218"/>
        <v>0</v>
      </c>
      <c r="K1046" s="311">
        <f t="shared" si="218"/>
        <v>0</v>
      </c>
      <c r="L1046" s="311">
        <f t="shared" si="218"/>
        <v>0</v>
      </c>
      <c r="M1046" s="312">
        <f t="shared" si="218"/>
        <v>0</v>
      </c>
      <c r="Q1046"/>
    </row>
    <row r="1047" spans="1:17" ht="17.55" hidden="1" customHeight="1">
      <c r="A1047" s="240"/>
      <c r="B1047" s="240"/>
      <c r="C1047" s="429" t="str">
        <f t="shared" si="217"/>
        <v>H</v>
      </c>
      <c r="D1047" s="130">
        <f t="shared" si="215"/>
        <v>0</v>
      </c>
      <c r="E1047" s="129" t="str">
        <f t="shared" si="214"/>
        <v>Lumilan</v>
      </c>
      <c r="F1047" s="311">
        <f t="shared" si="218"/>
        <v>0</v>
      </c>
      <c r="G1047" s="311">
        <f t="shared" si="218"/>
        <v>0</v>
      </c>
      <c r="H1047" s="311">
        <f t="shared" si="218"/>
        <v>0</v>
      </c>
      <c r="I1047" s="311">
        <f t="shared" si="218"/>
        <v>0</v>
      </c>
      <c r="J1047" s="311">
        <f t="shared" si="218"/>
        <v>0</v>
      </c>
      <c r="K1047" s="311">
        <f t="shared" si="218"/>
        <v>0</v>
      </c>
      <c r="L1047" s="311">
        <f t="shared" si="218"/>
        <v>0</v>
      </c>
      <c r="M1047" s="312">
        <f t="shared" si="218"/>
        <v>0</v>
      </c>
      <c r="Q1047"/>
    </row>
    <row r="1048" spans="1:17" ht="17.55" hidden="1" customHeight="1">
      <c r="A1048" s="240"/>
      <c r="B1048" s="240"/>
      <c r="C1048" s="429" t="str">
        <f t="shared" si="217"/>
        <v>H</v>
      </c>
      <c r="D1048" s="130">
        <f t="shared" si="215"/>
        <v>0</v>
      </c>
      <c r="E1048" s="129" t="str">
        <f t="shared" si="214"/>
        <v>Materion</v>
      </c>
      <c r="F1048" s="311">
        <f t="shared" si="218"/>
        <v>0</v>
      </c>
      <c r="G1048" s="311">
        <f t="shared" si="218"/>
        <v>0</v>
      </c>
      <c r="H1048" s="311">
        <f t="shared" si="218"/>
        <v>0</v>
      </c>
      <c r="I1048" s="311">
        <f t="shared" si="218"/>
        <v>0</v>
      </c>
      <c r="J1048" s="311">
        <f t="shared" si="218"/>
        <v>0</v>
      </c>
      <c r="K1048" s="311">
        <f t="shared" si="218"/>
        <v>0</v>
      </c>
      <c r="L1048" s="311">
        <f t="shared" si="218"/>
        <v>0</v>
      </c>
      <c r="M1048" s="312">
        <f t="shared" si="218"/>
        <v>0</v>
      </c>
      <c r="Q1048"/>
    </row>
    <row r="1049" spans="1:17" ht="17.55" hidden="1" customHeight="1">
      <c r="A1049" s="240"/>
      <c r="B1049" s="240"/>
      <c r="C1049" s="429" t="str">
        <f t="shared" si="217"/>
        <v>H</v>
      </c>
      <c r="D1049" s="130">
        <f t="shared" si="215"/>
        <v>0</v>
      </c>
      <c r="E1049" s="129" t="str">
        <f t="shared" si="214"/>
        <v>Merck</v>
      </c>
      <c r="F1049" s="311">
        <f t="shared" si="218"/>
        <v>0</v>
      </c>
      <c r="G1049" s="311">
        <f t="shared" si="218"/>
        <v>0</v>
      </c>
      <c r="H1049" s="311">
        <f t="shared" si="218"/>
        <v>0</v>
      </c>
      <c r="I1049" s="311">
        <f t="shared" si="218"/>
        <v>0</v>
      </c>
      <c r="J1049" s="311">
        <f t="shared" si="218"/>
        <v>0</v>
      </c>
      <c r="K1049" s="311">
        <f t="shared" si="218"/>
        <v>0</v>
      </c>
      <c r="L1049" s="311">
        <f t="shared" si="218"/>
        <v>0</v>
      </c>
      <c r="M1049" s="312">
        <f t="shared" si="218"/>
        <v>0</v>
      </c>
      <c r="Q1049"/>
    </row>
    <row r="1050" spans="1:17" ht="17.55" hidden="1" customHeight="1">
      <c r="A1050" s="240"/>
      <c r="B1050" s="240"/>
      <c r="C1050" s="429" t="str">
        <f t="shared" si="217"/>
        <v>H</v>
      </c>
      <c r="D1050" s="130">
        <f t="shared" si="215"/>
        <v>0</v>
      </c>
      <c r="E1050" s="129" t="str">
        <f t="shared" si="214"/>
        <v>Nisso</v>
      </c>
      <c r="F1050" s="311">
        <f t="shared" si="218"/>
        <v>0</v>
      </c>
      <c r="G1050" s="311">
        <f t="shared" si="218"/>
        <v>0</v>
      </c>
      <c r="H1050" s="311">
        <f t="shared" si="218"/>
        <v>0</v>
      </c>
      <c r="I1050" s="311">
        <f t="shared" si="218"/>
        <v>0</v>
      </c>
      <c r="J1050" s="311">
        <f t="shared" si="218"/>
        <v>0</v>
      </c>
      <c r="K1050" s="311">
        <f t="shared" si="218"/>
        <v>0</v>
      </c>
      <c r="L1050" s="311">
        <f t="shared" si="218"/>
        <v>0</v>
      </c>
      <c r="M1050" s="312">
        <f t="shared" si="218"/>
        <v>0</v>
      </c>
      <c r="Q1050"/>
    </row>
    <row r="1051" spans="1:17" ht="17.55" hidden="1" customHeight="1">
      <c r="A1051" s="240"/>
      <c r="B1051" s="240"/>
      <c r="C1051" s="429" t="str">
        <f t="shared" si="217"/>
        <v>H</v>
      </c>
      <c r="D1051" s="130">
        <f t="shared" si="215"/>
        <v>0</v>
      </c>
      <c r="E1051" s="129" t="str">
        <f t="shared" si="214"/>
        <v>Novaled</v>
      </c>
      <c r="F1051" s="311">
        <f t="shared" si="218"/>
        <v>0</v>
      </c>
      <c r="G1051" s="311">
        <f t="shared" si="218"/>
        <v>0</v>
      </c>
      <c r="H1051" s="311">
        <f t="shared" si="218"/>
        <v>0</v>
      </c>
      <c r="I1051" s="311">
        <f t="shared" si="218"/>
        <v>0</v>
      </c>
      <c r="J1051" s="311">
        <f t="shared" si="218"/>
        <v>0</v>
      </c>
      <c r="K1051" s="311">
        <f t="shared" si="218"/>
        <v>0</v>
      </c>
      <c r="L1051" s="311">
        <f t="shared" si="218"/>
        <v>0</v>
      </c>
      <c r="M1051" s="312">
        <f t="shared" si="218"/>
        <v>0</v>
      </c>
      <c r="Q1051"/>
    </row>
    <row r="1052" spans="1:17" ht="17.55" hidden="1" customHeight="1">
      <c r="A1052" s="240"/>
      <c r="B1052" s="240"/>
      <c r="C1052" s="429" t="str">
        <f t="shared" si="217"/>
        <v>H</v>
      </c>
      <c r="D1052" s="130">
        <f t="shared" si="215"/>
        <v>0</v>
      </c>
      <c r="E1052" s="129" t="str">
        <f t="shared" si="214"/>
        <v>NSCC</v>
      </c>
      <c r="F1052" s="311">
        <f t="shared" si="218"/>
        <v>0</v>
      </c>
      <c r="G1052" s="311">
        <f t="shared" si="218"/>
        <v>0</v>
      </c>
      <c r="H1052" s="311">
        <f t="shared" si="218"/>
        <v>0</v>
      </c>
      <c r="I1052" s="311">
        <f t="shared" si="218"/>
        <v>0</v>
      </c>
      <c r="J1052" s="311">
        <f t="shared" si="218"/>
        <v>0</v>
      </c>
      <c r="K1052" s="311">
        <f t="shared" si="218"/>
        <v>0</v>
      </c>
      <c r="L1052" s="311">
        <f t="shared" si="218"/>
        <v>0</v>
      </c>
      <c r="M1052" s="312">
        <f t="shared" si="218"/>
        <v>0</v>
      </c>
      <c r="Q1052"/>
    </row>
    <row r="1053" spans="1:17" ht="17.55" hidden="1" customHeight="1">
      <c r="A1053" s="240"/>
      <c r="B1053" s="240"/>
      <c r="C1053" s="429" t="str">
        <f t="shared" si="217"/>
        <v>H</v>
      </c>
      <c r="D1053" s="130">
        <f t="shared" si="215"/>
        <v>0</v>
      </c>
      <c r="E1053" s="129" t="str">
        <f t="shared" si="214"/>
        <v>P&amp;H Tech</v>
      </c>
      <c r="F1053" s="311">
        <f t="shared" si="218"/>
        <v>0</v>
      </c>
      <c r="G1053" s="311">
        <f t="shared" si="218"/>
        <v>0</v>
      </c>
      <c r="H1053" s="311">
        <f t="shared" si="218"/>
        <v>0</v>
      </c>
      <c r="I1053" s="311">
        <f t="shared" si="218"/>
        <v>0</v>
      </c>
      <c r="J1053" s="311">
        <f t="shared" si="218"/>
        <v>0</v>
      </c>
      <c r="K1053" s="311">
        <f t="shared" si="218"/>
        <v>0</v>
      </c>
      <c r="L1053" s="311">
        <f t="shared" si="218"/>
        <v>0</v>
      </c>
      <c r="M1053" s="312">
        <f t="shared" si="218"/>
        <v>0</v>
      </c>
      <c r="Q1053"/>
    </row>
    <row r="1054" spans="1:17" ht="17.55" hidden="1" customHeight="1">
      <c r="A1054" s="240"/>
      <c r="B1054" s="240"/>
      <c r="C1054" s="429" t="str">
        <f t="shared" si="217"/>
        <v>H</v>
      </c>
      <c r="D1054" s="130">
        <f t="shared" si="215"/>
        <v>0</v>
      </c>
      <c r="E1054" s="129" t="str">
        <f t="shared" si="214"/>
        <v>Samsung SDI</v>
      </c>
      <c r="F1054" s="311">
        <f t="shared" si="218"/>
        <v>0</v>
      </c>
      <c r="G1054" s="311">
        <f t="shared" si="218"/>
        <v>0</v>
      </c>
      <c r="H1054" s="311">
        <f t="shared" si="218"/>
        <v>0</v>
      </c>
      <c r="I1054" s="311">
        <f t="shared" si="218"/>
        <v>0</v>
      </c>
      <c r="J1054" s="311">
        <f t="shared" si="218"/>
        <v>0</v>
      </c>
      <c r="K1054" s="311">
        <f t="shared" si="218"/>
        <v>0</v>
      </c>
      <c r="L1054" s="311">
        <f t="shared" si="218"/>
        <v>0</v>
      </c>
      <c r="M1054" s="312">
        <f t="shared" si="218"/>
        <v>0</v>
      </c>
      <c r="Q1054"/>
    </row>
    <row r="1055" spans="1:17" s="296" customFormat="1" ht="17.55" hidden="1" customHeight="1">
      <c r="A1055" s="308"/>
      <c r="C1055" s="429" t="str">
        <f t="shared" si="217"/>
        <v>H</v>
      </c>
      <c r="D1055" s="130">
        <f t="shared" si="215"/>
        <v>0</v>
      </c>
      <c r="E1055" s="129" t="str">
        <f t="shared" ref="E1055:E1064" si="219">E985</f>
        <v>SFC</v>
      </c>
      <c r="F1055" s="311">
        <f t="shared" si="218"/>
        <v>0</v>
      </c>
      <c r="G1055" s="311">
        <f t="shared" si="218"/>
        <v>0</v>
      </c>
      <c r="H1055" s="311">
        <f t="shared" si="218"/>
        <v>0</v>
      </c>
      <c r="I1055" s="311">
        <f t="shared" si="218"/>
        <v>0</v>
      </c>
      <c r="J1055" s="311">
        <f t="shared" si="218"/>
        <v>0</v>
      </c>
      <c r="K1055" s="311">
        <f t="shared" si="218"/>
        <v>0</v>
      </c>
      <c r="L1055" s="311">
        <f t="shared" si="218"/>
        <v>0</v>
      </c>
      <c r="M1055" s="312">
        <f t="shared" si="218"/>
        <v>0</v>
      </c>
      <c r="Q1055"/>
    </row>
    <row r="1056" spans="1:17" s="296" customFormat="1" ht="17.55" hidden="1" customHeight="1">
      <c r="A1056" s="308"/>
      <c r="C1056" s="429" t="str">
        <f t="shared" si="217"/>
        <v>H</v>
      </c>
      <c r="D1056" s="130">
        <f t="shared" si="215"/>
        <v>0</v>
      </c>
      <c r="E1056" s="129" t="str">
        <f t="shared" si="219"/>
        <v>SK JNC</v>
      </c>
      <c r="F1056" s="311">
        <f t="shared" ref="F1056:M1065" si="220">SUMIFS(Share, Y, F$15, Config, $E$4, P, $E$8, LType, $D1056, MSup, $E1056)</f>
        <v>0</v>
      </c>
      <c r="G1056" s="311">
        <f t="shared" si="220"/>
        <v>0</v>
      </c>
      <c r="H1056" s="311">
        <f t="shared" si="220"/>
        <v>0</v>
      </c>
      <c r="I1056" s="311">
        <f t="shared" si="220"/>
        <v>0</v>
      </c>
      <c r="J1056" s="311">
        <f t="shared" si="220"/>
        <v>0</v>
      </c>
      <c r="K1056" s="311">
        <f t="shared" si="220"/>
        <v>0</v>
      </c>
      <c r="L1056" s="311">
        <f t="shared" si="220"/>
        <v>0</v>
      </c>
      <c r="M1056" s="312">
        <f t="shared" si="220"/>
        <v>0</v>
      </c>
      <c r="Q1056"/>
    </row>
    <row r="1057" spans="1:17" s="296" customFormat="1" ht="17.55" hidden="1" customHeight="1">
      <c r="A1057" s="308"/>
      <c r="C1057" s="429" t="str">
        <f t="shared" si="217"/>
        <v>H</v>
      </c>
      <c r="D1057" s="130">
        <f t="shared" si="215"/>
        <v>0</v>
      </c>
      <c r="E1057" s="129" t="str">
        <f t="shared" si="219"/>
        <v>Solus AM</v>
      </c>
      <c r="F1057" s="311">
        <f t="shared" si="220"/>
        <v>0</v>
      </c>
      <c r="G1057" s="311">
        <f t="shared" si="220"/>
        <v>0</v>
      </c>
      <c r="H1057" s="311">
        <f t="shared" si="220"/>
        <v>0</v>
      </c>
      <c r="I1057" s="311">
        <f t="shared" si="220"/>
        <v>0</v>
      </c>
      <c r="J1057" s="311">
        <f t="shared" si="220"/>
        <v>0</v>
      </c>
      <c r="K1057" s="311">
        <f t="shared" si="220"/>
        <v>0</v>
      </c>
      <c r="L1057" s="311">
        <f t="shared" si="220"/>
        <v>0</v>
      </c>
      <c r="M1057" s="312">
        <f t="shared" si="220"/>
        <v>0</v>
      </c>
      <c r="Q1057"/>
    </row>
    <row r="1058" spans="1:17" s="296" customFormat="1" ht="17.55" hidden="1" customHeight="1">
      <c r="A1058" s="308"/>
      <c r="C1058" s="429" t="str">
        <f t="shared" si="217"/>
        <v>H</v>
      </c>
      <c r="D1058" s="130">
        <f t="shared" si="215"/>
        <v>0</v>
      </c>
      <c r="E1058" s="129">
        <f t="shared" si="219"/>
        <v>0</v>
      </c>
      <c r="F1058" s="311">
        <f t="shared" si="220"/>
        <v>0</v>
      </c>
      <c r="G1058" s="311">
        <f t="shared" si="220"/>
        <v>0</v>
      </c>
      <c r="H1058" s="311">
        <f t="shared" si="220"/>
        <v>0</v>
      </c>
      <c r="I1058" s="311">
        <f t="shared" si="220"/>
        <v>0</v>
      </c>
      <c r="J1058" s="311">
        <f t="shared" si="220"/>
        <v>0</v>
      </c>
      <c r="K1058" s="311">
        <f t="shared" si="220"/>
        <v>0</v>
      </c>
      <c r="L1058" s="311">
        <f t="shared" si="220"/>
        <v>0</v>
      </c>
      <c r="M1058" s="312">
        <f t="shared" si="220"/>
        <v>0</v>
      </c>
      <c r="Q1058"/>
    </row>
    <row r="1059" spans="1:17" s="296" customFormat="1" ht="17.55" hidden="1" customHeight="1">
      <c r="A1059" s="308"/>
      <c r="C1059" s="429" t="str">
        <f t="shared" si="217"/>
        <v>H</v>
      </c>
      <c r="D1059" s="130">
        <f t="shared" si="215"/>
        <v>0</v>
      </c>
      <c r="E1059" s="129">
        <f t="shared" si="219"/>
        <v>0</v>
      </c>
      <c r="F1059" s="311">
        <f t="shared" si="220"/>
        <v>0</v>
      </c>
      <c r="G1059" s="311">
        <f t="shared" si="220"/>
        <v>0</v>
      </c>
      <c r="H1059" s="311">
        <f t="shared" si="220"/>
        <v>0</v>
      </c>
      <c r="I1059" s="311">
        <f t="shared" si="220"/>
        <v>0</v>
      </c>
      <c r="J1059" s="311">
        <f t="shared" si="220"/>
        <v>0</v>
      </c>
      <c r="K1059" s="311">
        <f t="shared" si="220"/>
        <v>0</v>
      </c>
      <c r="L1059" s="311">
        <f t="shared" si="220"/>
        <v>0</v>
      </c>
      <c r="M1059" s="312">
        <f t="shared" si="220"/>
        <v>0</v>
      </c>
      <c r="Q1059"/>
    </row>
    <row r="1060" spans="1:17" s="296" customFormat="1" ht="17.55" hidden="1" customHeight="1">
      <c r="A1060" s="308"/>
      <c r="C1060" s="429" t="str">
        <f t="shared" si="217"/>
        <v>H</v>
      </c>
      <c r="D1060" s="130">
        <f t="shared" si="215"/>
        <v>0</v>
      </c>
      <c r="E1060" s="129">
        <f t="shared" si="219"/>
        <v>0</v>
      </c>
      <c r="F1060" s="311">
        <f t="shared" si="220"/>
        <v>0</v>
      </c>
      <c r="G1060" s="311">
        <f t="shared" si="220"/>
        <v>0</v>
      </c>
      <c r="H1060" s="311">
        <f t="shared" si="220"/>
        <v>0</v>
      </c>
      <c r="I1060" s="311">
        <f t="shared" si="220"/>
        <v>0</v>
      </c>
      <c r="J1060" s="311">
        <f t="shared" si="220"/>
        <v>0</v>
      </c>
      <c r="K1060" s="311">
        <f t="shared" si="220"/>
        <v>0</v>
      </c>
      <c r="L1060" s="311">
        <f t="shared" si="220"/>
        <v>0</v>
      </c>
      <c r="M1060" s="312">
        <f t="shared" si="220"/>
        <v>0</v>
      </c>
      <c r="Q1060"/>
    </row>
    <row r="1061" spans="1:17" s="296" customFormat="1" ht="17.55" hidden="1" customHeight="1">
      <c r="A1061" s="308"/>
      <c r="C1061" s="429" t="str">
        <f t="shared" si="217"/>
        <v>H</v>
      </c>
      <c r="D1061" s="130">
        <f t="shared" si="215"/>
        <v>0</v>
      </c>
      <c r="E1061" s="129">
        <f t="shared" si="219"/>
        <v>0</v>
      </c>
      <c r="F1061" s="311">
        <f t="shared" si="220"/>
        <v>0</v>
      </c>
      <c r="G1061" s="311">
        <f t="shared" si="220"/>
        <v>0</v>
      </c>
      <c r="H1061" s="311">
        <f t="shared" si="220"/>
        <v>0</v>
      </c>
      <c r="I1061" s="311">
        <f t="shared" si="220"/>
        <v>0</v>
      </c>
      <c r="J1061" s="311">
        <f t="shared" si="220"/>
        <v>0</v>
      </c>
      <c r="K1061" s="311">
        <f t="shared" si="220"/>
        <v>0</v>
      </c>
      <c r="L1061" s="311">
        <f t="shared" si="220"/>
        <v>0</v>
      </c>
      <c r="M1061" s="312">
        <f t="shared" si="220"/>
        <v>0</v>
      </c>
      <c r="Q1061"/>
    </row>
    <row r="1062" spans="1:17" s="296" customFormat="1" ht="17.55" hidden="1" customHeight="1">
      <c r="A1062" s="308"/>
      <c r="C1062" s="429" t="str">
        <f t="shared" si="217"/>
        <v>H</v>
      </c>
      <c r="D1062" s="130">
        <f t="shared" si="215"/>
        <v>0</v>
      </c>
      <c r="E1062" s="129">
        <f t="shared" si="219"/>
        <v>0</v>
      </c>
      <c r="F1062" s="311">
        <f t="shared" si="220"/>
        <v>0</v>
      </c>
      <c r="G1062" s="311">
        <f t="shared" si="220"/>
        <v>0</v>
      </c>
      <c r="H1062" s="311">
        <f t="shared" si="220"/>
        <v>0</v>
      </c>
      <c r="I1062" s="311">
        <f t="shared" si="220"/>
        <v>0</v>
      </c>
      <c r="J1062" s="311">
        <f t="shared" si="220"/>
        <v>0</v>
      </c>
      <c r="K1062" s="311">
        <f t="shared" si="220"/>
        <v>0</v>
      </c>
      <c r="L1062" s="311">
        <f t="shared" si="220"/>
        <v>0</v>
      </c>
      <c r="M1062" s="312">
        <f t="shared" si="220"/>
        <v>0</v>
      </c>
      <c r="Q1062"/>
    </row>
    <row r="1063" spans="1:17" s="296" customFormat="1" ht="17.55" hidden="1" customHeight="1">
      <c r="A1063" s="308"/>
      <c r="C1063" s="429" t="str">
        <f t="shared" si="217"/>
        <v>H</v>
      </c>
      <c r="D1063" s="130">
        <f t="shared" si="215"/>
        <v>0</v>
      </c>
      <c r="E1063" s="129">
        <f t="shared" si="219"/>
        <v>0</v>
      </c>
      <c r="F1063" s="311">
        <f t="shared" si="220"/>
        <v>0</v>
      </c>
      <c r="G1063" s="311">
        <f t="shared" si="220"/>
        <v>0</v>
      </c>
      <c r="H1063" s="311">
        <f t="shared" si="220"/>
        <v>0</v>
      </c>
      <c r="I1063" s="311">
        <f t="shared" si="220"/>
        <v>0</v>
      </c>
      <c r="J1063" s="311">
        <f t="shared" si="220"/>
        <v>0</v>
      </c>
      <c r="K1063" s="311">
        <f t="shared" si="220"/>
        <v>0</v>
      </c>
      <c r="L1063" s="311">
        <f t="shared" si="220"/>
        <v>0</v>
      </c>
      <c r="M1063" s="312">
        <f t="shared" si="220"/>
        <v>0</v>
      </c>
      <c r="Q1063"/>
    </row>
    <row r="1064" spans="1:17" s="296" customFormat="1" ht="17.55" hidden="1" customHeight="1">
      <c r="A1064" s="308"/>
      <c r="C1064" s="429" t="str">
        <f t="shared" si="217"/>
        <v>H</v>
      </c>
      <c r="D1064" s="130">
        <f t="shared" si="215"/>
        <v>0</v>
      </c>
      <c r="E1064" s="129">
        <f t="shared" si="219"/>
        <v>0</v>
      </c>
      <c r="F1064" s="311">
        <f t="shared" si="220"/>
        <v>0</v>
      </c>
      <c r="G1064" s="311">
        <f t="shared" si="220"/>
        <v>0</v>
      </c>
      <c r="H1064" s="311">
        <f t="shared" si="220"/>
        <v>0</v>
      </c>
      <c r="I1064" s="311">
        <f t="shared" si="220"/>
        <v>0</v>
      </c>
      <c r="J1064" s="311">
        <f t="shared" si="220"/>
        <v>0</v>
      </c>
      <c r="K1064" s="311">
        <f t="shared" si="220"/>
        <v>0</v>
      </c>
      <c r="L1064" s="311">
        <f t="shared" si="220"/>
        <v>0</v>
      </c>
      <c r="M1064" s="312">
        <f t="shared" si="220"/>
        <v>0</v>
      </c>
      <c r="Q1064"/>
    </row>
    <row r="1065" spans="1:17" ht="17.55" hidden="1" customHeight="1">
      <c r="A1065" s="240"/>
      <c r="B1065" s="240"/>
      <c r="C1065" s="429" t="str">
        <f t="shared" si="217"/>
        <v>H</v>
      </c>
      <c r="D1065" s="130">
        <f>$D1054</f>
        <v>0</v>
      </c>
      <c r="E1065" s="129" t="str">
        <f t="shared" ref="E1065:E1089" si="221">E470</f>
        <v>Unknown</v>
      </c>
      <c r="F1065" s="311">
        <f t="shared" si="220"/>
        <v>0</v>
      </c>
      <c r="G1065" s="311">
        <f t="shared" si="220"/>
        <v>0</v>
      </c>
      <c r="H1065" s="311">
        <f t="shared" si="220"/>
        <v>0</v>
      </c>
      <c r="I1065" s="311">
        <f t="shared" si="220"/>
        <v>0</v>
      </c>
      <c r="J1065" s="311">
        <f t="shared" si="220"/>
        <v>0</v>
      </c>
      <c r="K1065" s="311">
        <f t="shared" si="220"/>
        <v>0</v>
      </c>
      <c r="L1065" s="311">
        <f t="shared" si="220"/>
        <v>0</v>
      </c>
      <c r="M1065" s="312">
        <f t="shared" si="220"/>
        <v>0</v>
      </c>
      <c r="Q1065"/>
    </row>
    <row r="1066" spans="1:17" ht="17.55" hidden="1" customHeight="1">
      <c r="A1066" s="240"/>
      <c r="B1066" s="240"/>
      <c r="C1066" s="429" t="str">
        <f t="shared" si="217"/>
        <v>H</v>
      </c>
      <c r="D1066" s="130">
        <f>Parameter!G92</f>
        <v>0</v>
      </c>
      <c r="E1066" s="129" t="str">
        <f t="shared" si="221"/>
        <v>Aglaia Tech</v>
      </c>
      <c r="F1066" s="311">
        <f t="shared" ref="F1066:M1075" si="222">SUMIFS(Share, Y, F$15, Config, $E$4, P, $E$8, LType, $D1066, MSup, $E1066)</f>
        <v>0</v>
      </c>
      <c r="G1066" s="311">
        <f t="shared" si="222"/>
        <v>0</v>
      </c>
      <c r="H1066" s="311">
        <f t="shared" si="222"/>
        <v>0</v>
      </c>
      <c r="I1066" s="311">
        <f t="shared" si="222"/>
        <v>0</v>
      </c>
      <c r="J1066" s="311">
        <f t="shared" si="222"/>
        <v>0</v>
      </c>
      <c r="K1066" s="311">
        <f t="shared" si="222"/>
        <v>0</v>
      </c>
      <c r="L1066" s="311">
        <f t="shared" si="222"/>
        <v>0</v>
      </c>
      <c r="M1066" s="312">
        <f t="shared" si="222"/>
        <v>0</v>
      </c>
      <c r="Q1066"/>
    </row>
    <row r="1067" spans="1:17" ht="17.55" hidden="1" customHeight="1">
      <c r="A1067" s="240"/>
      <c r="B1067" s="240"/>
      <c r="C1067" s="429" t="str">
        <f t="shared" si="217"/>
        <v>H</v>
      </c>
      <c r="D1067" s="130">
        <f t="shared" ref="D1067:D1099" si="223">$D1066</f>
        <v>0</v>
      </c>
      <c r="E1067" s="129" t="str">
        <f t="shared" si="221"/>
        <v>Bayer</v>
      </c>
      <c r="F1067" s="311">
        <f t="shared" si="222"/>
        <v>0</v>
      </c>
      <c r="G1067" s="311">
        <f t="shared" si="222"/>
        <v>0</v>
      </c>
      <c r="H1067" s="311">
        <f t="shared" si="222"/>
        <v>0</v>
      </c>
      <c r="I1067" s="311">
        <f t="shared" si="222"/>
        <v>0</v>
      </c>
      <c r="J1067" s="311">
        <f t="shared" si="222"/>
        <v>0</v>
      </c>
      <c r="K1067" s="311">
        <f t="shared" si="222"/>
        <v>0</v>
      </c>
      <c r="L1067" s="311">
        <f t="shared" si="222"/>
        <v>0</v>
      </c>
      <c r="M1067" s="312">
        <f t="shared" si="222"/>
        <v>0</v>
      </c>
      <c r="Q1067"/>
    </row>
    <row r="1068" spans="1:17" ht="17.55" hidden="1" customHeight="1">
      <c r="A1068" s="240"/>
      <c r="B1068" s="240"/>
      <c r="C1068" s="429" t="str">
        <f t="shared" si="217"/>
        <v>H</v>
      </c>
      <c r="D1068" s="130">
        <f t="shared" si="223"/>
        <v>0</v>
      </c>
      <c r="E1068" s="129" t="str">
        <f t="shared" si="221"/>
        <v>Comet</v>
      </c>
      <c r="F1068" s="311">
        <f t="shared" si="222"/>
        <v>0</v>
      </c>
      <c r="G1068" s="311">
        <f t="shared" si="222"/>
        <v>0</v>
      </c>
      <c r="H1068" s="311">
        <f t="shared" si="222"/>
        <v>0</v>
      </c>
      <c r="I1068" s="311">
        <f t="shared" si="222"/>
        <v>0</v>
      </c>
      <c r="J1068" s="311">
        <f t="shared" si="222"/>
        <v>0</v>
      </c>
      <c r="K1068" s="311">
        <f t="shared" si="222"/>
        <v>0</v>
      </c>
      <c r="L1068" s="311">
        <f t="shared" si="222"/>
        <v>0</v>
      </c>
      <c r="M1068" s="312">
        <f t="shared" si="222"/>
        <v>0</v>
      </c>
      <c r="Q1068"/>
    </row>
    <row r="1069" spans="1:17" ht="17.55" hidden="1" customHeight="1">
      <c r="A1069" s="240"/>
      <c r="B1069" s="240"/>
      <c r="C1069" s="429" t="str">
        <f t="shared" si="217"/>
        <v>H</v>
      </c>
      <c r="D1069" s="130">
        <f t="shared" si="223"/>
        <v>0</v>
      </c>
      <c r="E1069" s="129" t="str">
        <f t="shared" si="221"/>
        <v>Dongjin Semichem</v>
      </c>
      <c r="F1069" s="311">
        <f t="shared" si="222"/>
        <v>0</v>
      </c>
      <c r="G1069" s="311">
        <f t="shared" si="222"/>
        <v>0</v>
      </c>
      <c r="H1069" s="311">
        <f t="shared" si="222"/>
        <v>0</v>
      </c>
      <c r="I1069" s="311">
        <f t="shared" si="222"/>
        <v>0</v>
      </c>
      <c r="J1069" s="311">
        <f t="shared" si="222"/>
        <v>0</v>
      </c>
      <c r="K1069" s="311">
        <f t="shared" si="222"/>
        <v>0</v>
      </c>
      <c r="L1069" s="311">
        <f t="shared" si="222"/>
        <v>0</v>
      </c>
      <c r="M1069" s="312">
        <f t="shared" si="222"/>
        <v>0</v>
      </c>
      <c r="Q1069"/>
    </row>
    <row r="1070" spans="1:17" ht="17.55" hidden="1" customHeight="1">
      <c r="A1070" s="240"/>
      <c r="B1070" s="240"/>
      <c r="C1070" s="429" t="str">
        <f t="shared" si="217"/>
        <v>H</v>
      </c>
      <c r="D1070" s="130">
        <f t="shared" si="223"/>
        <v>0</v>
      </c>
      <c r="E1070" s="129" t="str">
        <f t="shared" si="221"/>
        <v>Duksan Neolux</v>
      </c>
      <c r="F1070" s="311">
        <f t="shared" si="222"/>
        <v>0</v>
      </c>
      <c r="G1070" s="311">
        <f t="shared" si="222"/>
        <v>0</v>
      </c>
      <c r="H1070" s="311">
        <f t="shared" si="222"/>
        <v>0</v>
      </c>
      <c r="I1070" s="311">
        <f t="shared" si="222"/>
        <v>0</v>
      </c>
      <c r="J1070" s="311">
        <f t="shared" si="222"/>
        <v>0</v>
      </c>
      <c r="K1070" s="311">
        <f t="shared" si="222"/>
        <v>0</v>
      </c>
      <c r="L1070" s="311">
        <f t="shared" si="222"/>
        <v>0</v>
      </c>
      <c r="M1070" s="312">
        <f t="shared" si="222"/>
        <v>0</v>
      </c>
      <c r="Q1070"/>
    </row>
    <row r="1071" spans="1:17" ht="17.55" hidden="1" customHeight="1">
      <c r="A1071" s="240"/>
      <c r="B1071" s="240"/>
      <c r="C1071" s="429" t="str">
        <f t="shared" si="217"/>
        <v>H</v>
      </c>
      <c r="D1071" s="130">
        <f t="shared" si="223"/>
        <v>0</v>
      </c>
      <c r="E1071" s="129" t="str">
        <f t="shared" si="221"/>
        <v>DuPont</v>
      </c>
      <c r="F1071" s="311">
        <f t="shared" si="222"/>
        <v>0</v>
      </c>
      <c r="G1071" s="311">
        <f t="shared" si="222"/>
        <v>0</v>
      </c>
      <c r="H1071" s="311">
        <f t="shared" si="222"/>
        <v>0</v>
      </c>
      <c r="I1071" s="311">
        <f t="shared" si="222"/>
        <v>0</v>
      </c>
      <c r="J1071" s="311">
        <f t="shared" si="222"/>
        <v>0</v>
      </c>
      <c r="K1071" s="311">
        <f t="shared" si="222"/>
        <v>0</v>
      </c>
      <c r="L1071" s="311">
        <f t="shared" si="222"/>
        <v>0</v>
      </c>
      <c r="M1071" s="312">
        <f t="shared" si="222"/>
        <v>0</v>
      </c>
      <c r="Q1071"/>
    </row>
    <row r="1072" spans="1:17" ht="17.55" hidden="1" customHeight="1">
      <c r="A1072" s="240"/>
      <c r="B1072" s="240"/>
      <c r="C1072" s="429" t="str">
        <f t="shared" si="217"/>
        <v>H</v>
      </c>
      <c r="D1072" s="130">
        <f t="shared" si="223"/>
        <v>0</v>
      </c>
      <c r="E1072" s="129" t="str">
        <f t="shared" si="221"/>
        <v>EMT</v>
      </c>
      <c r="F1072" s="311">
        <f t="shared" si="222"/>
        <v>0</v>
      </c>
      <c r="G1072" s="311">
        <f t="shared" si="222"/>
        <v>0</v>
      </c>
      <c r="H1072" s="311">
        <f t="shared" si="222"/>
        <v>0</v>
      </c>
      <c r="I1072" s="311">
        <f t="shared" si="222"/>
        <v>0</v>
      </c>
      <c r="J1072" s="311">
        <f t="shared" si="222"/>
        <v>0</v>
      </c>
      <c r="K1072" s="311">
        <f t="shared" si="222"/>
        <v>0</v>
      </c>
      <c r="L1072" s="311">
        <f t="shared" si="222"/>
        <v>0</v>
      </c>
      <c r="M1072" s="312">
        <f t="shared" si="222"/>
        <v>0</v>
      </c>
      <c r="Q1072"/>
    </row>
    <row r="1073" spans="1:17" ht="17.55" hidden="1" customHeight="1">
      <c r="A1073" s="240"/>
      <c r="B1073" s="240"/>
      <c r="C1073" s="429" t="str">
        <f t="shared" si="217"/>
        <v>H</v>
      </c>
      <c r="D1073" s="130">
        <f t="shared" si="223"/>
        <v>0</v>
      </c>
      <c r="E1073" s="129" t="str">
        <f t="shared" si="221"/>
        <v>Hodogaya</v>
      </c>
      <c r="F1073" s="311">
        <f t="shared" si="222"/>
        <v>0</v>
      </c>
      <c r="G1073" s="311">
        <f t="shared" si="222"/>
        <v>0</v>
      </c>
      <c r="H1073" s="311">
        <f t="shared" si="222"/>
        <v>0</v>
      </c>
      <c r="I1073" s="311">
        <f t="shared" si="222"/>
        <v>0</v>
      </c>
      <c r="J1073" s="311">
        <f t="shared" si="222"/>
        <v>0</v>
      </c>
      <c r="K1073" s="311">
        <f t="shared" si="222"/>
        <v>0</v>
      </c>
      <c r="L1073" s="311">
        <f t="shared" si="222"/>
        <v>0</v>
      </c>
      <c r="M1073" s="312">
        <f t="shared" si="222"/>
        <v>0</v>
      </c>
      <c r="Q1073"/>
    </row>
    <row r="1074" spans="1:17" ht="17.55" hidden="1" customHeight="1">
      <c r="A1074" s="240"/>
      <c r="B1074" s="240"/>
      <c r="C1074" s="429" t="str">
        <f t="shared" si="217"/>
        <v>H</v>
      </c>
      <c r="D1074" s="130">
        <f t="shared" si="223"/>
        <v>0</v>
      </c>
      <c r="E1074" s="129" t="str">
        <f t="shared" si="221"/>
        <v>Hyperion</v>
      </c>
      <c r="F1074" s="311">
        <f t="shared" si="222"/>
        <v>0</v>
      </c>
      <c r="G1074" s="311">
        <f t="shared" si="222"/>
        <v>0</v>
      </c>
      <c r="H1074" s="311">
        <f t="shared" si="222"/>
        <v>0</v>
      </c>
      <c r="I1074" s="311">
        <f t="shared" si="222"/>
        <v>0</v>
      </c>
      <c r="J1074" s="311">
        <f t="shared" si="222"/>
        <v>0</v>
      </c>
      <c r="K1074" s="311">
        <f t="shared" si="222"/>
        <v>0</v>
      </c>
      <c r="L1074" s="311">
        <f t="shared" si="222"/>
        <v>0</v>
      </c>
      <c r="M1074" s="312">
        <f t="shared" si="222"/>
        <v>0</v>
      </c>
      <c r="Q1074"/>
    </row>
    <row r="1075" spans="1:17" ht="17.55" hidden="1" customHeight="1">
      <c r="A1075" s="240"/>
      <c r="B1075" s="240"/>
      <c r="C1075" s="429" t="str">
        <f t="shared" si="217"/>
        <v>H</v>
      </c>
      <c r="D1075" s="130">
        <f t="shared" si="223"/>
        <v>0</v>
      </c>
      <c r="E1075" s="129" t="str">
        <f t="shared" si="221"/>
        <v>Idemitsu Kosan</v>
      </c>
      <c r="F1075" s="311">
        <f t="shared" si="222"/>
        <v>0</v>
      </c>
      <c r="G1075" s="311">
        <f t="shared" si="222"/>
        <v>0</v>
      </c>
      <c r="H1075" s="311">
        <f t="shared" si="222"/>
        <v>0</v>
      </c>
      <c r="I1075" s="311">
        <f t="shared" si="222"/>
        <v>0</v>
      </c>
      <c r="J1075" s="311">
        <f t="shared" si="222"/>
        <v>0</v>
      </c>
      <c r="K1075" s="311">
        <f t="shared" si="222"/>
        <v>0</v>
      </c>
      <c r="L1075" s="311">
        <f t="shared" si="222"/>
        <v>0</v>
      </c>
      <c r="M1075" s="312">
        <f t="shared" si="222"/>
        <v>0</v>
      </c>
      <c r="Q1075"/>
    </row>
    <row r="1076" spans="1:17" ht="17.55" hidden="1" customHeight="1">
      <c r="A1076" s="240"/>
      <c r="B1076" s="240"/>
      <c r="C1076" s="429" t="str">
        <f t="shared" si="217"/>
        <v>H</v>
      </c>
      <c r="D1076" s="130">
        <f t="shared" si="223"/>
        <v>0</v>
      </c>
      <c r="E1076" s="129" t="str">
        <f t="shared" si="221"/>
        <v>Jilin OLED</v>
      </c>
      <c r="F1076" s="311">
        <f t="shared" ref="F1076:M1085" si="224">SUMIFS(Share, Y, F$15, Config, $E$4, P, $E$8, LType, $D1076, MSup, $E1076)</f>
        <v>0</v>
      </c>
      <c r="G1076" s="311">
        <f t="shared" si="224"/>
        <v>0</v>
      </c>
      <c r="H1076" s="311">
        <f t="shared" si="224"/>
        <v>0</v>
      </c>
      <c r="I1076" s="311">
        <f t="shared" si="224"/>
        <v>0</v>
      </c>
      <c r="J1076" s="311">
        <f t="shared" si="224"/>
        <v>0</v>
      </c>
      <c r="K1076" s="311">
        <f t="shared" si="224"/>
        <v>0</v>
      </c>
      <c r="L1076" s="311">
        <f t="shared" si="224"/>
        <v>0</v>
      </c>
      <c r="M1076" s="312">
        <f t="shared" si="224"/>
        <v>0</v>
      </c>
      <c r="Q1076"/>
    </row>
    <row r="1077" spans="1:17" ht="17.55" hidden="1" customHeight="1">
      <c r="A1077" s="240"/>
      <c r="B1077" s="240"/>
      <c r="C1077" s="429" t="str">
        <f t="shared" si="217"/>
        <v>H</v>
      </c>
      <c r="D1077" s="130">
        <f t="shared" si="223"/>
        <v>0</v>
      </c>
      <c r="E1077" s="129" t="str">
        <f t="shared" si="221"/>
        <v>Jinwoong</v>
      </c>
      <c r="F1077" s="311">
        <f t="shared" si="224"/>
        <v>0</v>
      </c>
      <c r="G1077" s="311">
        <f t="shared" si="224"/>
        <v>0</v>
      </c>
      <c r="H1077" s="311">
        <f t="shared" si="224"/>
        <v>0</v>
      </c>
      <c r="I1077" s="311">
        <f t="shared" si="224"/>
        <v>0</v>
      </c>
      <c r="J1077" s="311">
        <f t="shared" si="224"/>
        <v>0</v>
      </c>
      <c r="K1077" s="311">
        <f t="shared" si="224"/>
        <v>0</v>
      </c>
      <c r="L1077" s="311">
        <f t="shared" si="224"/>
        <v>0</v>
      </c>
      <c r="M1077" s="312">
        <f t="shared" si="224"/>
        <v>0</v>
      </c>
      <c r="Q1077"/>
    </row>
    <row r="1078" spans="1:17" ht="17.55" hidden="1" customHeight="1">
      <c r="A1078" s="240"/>
      <c r="B1078" s="240"/>
      <c r="C1078" s="429" t="str">
        <f t="shared" si="217"/>
        <v>H</v>
      </c>
      <c r="D1078" s="130">
        <f t="shared" si="223"/>
        <v>0</v>
      </c>
      <c r="E1078" s="129" t="str">
        <f t="shared" si="221"/>
        <v>LG Chem</v>
      </c>
      <c r="F1078" s="311">
        <f t="shared" si="224"/>
        <v>0</v>
      </c>
      <c r="G1078" s="311">
        <f t="shared" si="224"/>
        <v>0</v>
      </c>
      <c r="H1078" s="311">
        <f t="shared" si="224"/>
        <v>0</v>
      </c>
      <c r="I1078" s="311">
        <f t="shared" si="224"/>
        <v>0</v>
      </c>
      <c r="J1078" s="311">
        <f t="shared" si="224"/>
        <v>0</v>
      </c>
      <c r="K1078" s="311">
        <f t="shared" si="224"/>
        <v>0</v>
      </c>
      <c r="L1078" s="311">
        <f t="shared" si="224"/>
        <v>0</v>
      </c>
      <c r="M1078" s="312">
        <f t="shared" si="224"/>
        <v>0</v>
      </c>
      <c r="Q1078"/>
    </row>
    <row r="1079" spans="1:17" ht="17.55" hidden="1" customHeight="1">
      <c r="A1079" s="240"/>
      <c r="B1079" s="240"/>
      <c r="C1079" s="429" t="str">
        <f t="shared" si="217"/>
        <v>H</v>
      </c>
      <c r="D1079" s="130">
        <f t="shared" si="223"/>
        <v>0</v>
      </c>
      <c r="E1079" s="129" t="str">
        <f t="shared" si="221"/>
        <v>LT Materials</v>
      </c>
      <c r="F1079" s="311">
        <f t="shared" si="224"/>
        <v>0</v>
      </c>
      <c r="G1079" s="311">
        <f t="shared" si="224"/>
        <v>0</v>
      </c>
      <c r="H1079" s="311">
        <f t="shared" si="224"/>
        <v>0</v>
      </c>
      <c r="I1079" s="311">
        <f t="shared" si="224"/>
        <v>0</v>
      </c>
      <c r="J1079" s="311">
        <f t="shared" si="224"/>
        <v>0</v>
      </c>
      <c r="K1079" s="311">
        <f t="shared" si="224"/>
        <v>0</v>
      </c>
      <c r="L1079" s="311">
        <f t="shared" si="224"/>
        <v>0</v>
      </c>
      <c r="M1079" s="312">
        <f t="shared" si="224"/>
        <v>0</v>
      </c>
      <c r="Q1079"/>
    </row>
    <row r="1080" spans="1:17" ht="17.55" hidden="1" customHeight="1">
      <c r="A1080" s="240"/>
      <c r="B1080" s="240"/>
      <c r="C1080" s="429" t="str">
        <f t="shared" si="217"/>
        <v>H</v>
      </c>
      <c r="D1080" s="130">
        <f t="shared" si="223"/>
        <v>0</v>
      </c>
      <c r="E1080" s="129" t="str">
        <f t="shared" si="221"/>
        <v>LT Metal</v>
      </c>
      <c r="F1080" s="311">
        <f t="shared" si="224"/>
        <v>0</v>
      </c>
      <c r="G1080" s="311">
        <f t="shared" si="224"/>
        <v>0</v>
      </c>
      <c r="H1080" s="311">
        <f t="shared" si="224"/>
        <v>0</v>
      </c>
      <c r="I1080" s="311">
        <f t="shared" si="224"/>
        <v>0</v>
      </c>
      <c r="J1080" s="311">
        <f t="shared" si="224"/>
        <v>0</v>
      </c>
      <c r="K1080" s="311">
        <f t="shared" si="224"/>
        <v>0</v>
      </c>
      <c r="L1080" s="311">
        <f t="shared" si="224"/>
        <v>0</v>
      </c>
      <c r="M1080" s="312">
        <f t="shared" si="224"/>
        <v>0</v>
      </c>
      <c r="Q1080"/>
    </row>
    <row r="1081" spans="1:17" ht="17.55" hidden="1" customHeight="1">
      <c r="A1081" s="240"/>
      <c r="B1081" s="240"/>
      <c r="C1081" s="429" t="str">
        <f t="shared" si="217"/>
        <v>H</v>
      </c>
      <c r="D1081" s="130">
        <f t="shared" si="223"/>
        <v>0</v>
      </c>
      <c r="E1081" s="129" t="str">
        <f t="shared" si="221"/>
        <v>LTOM</v>
      </c>
      <c r="F1081" s="311">
        <f t="shared" si="224"/>
        <v>0</v>
      </c>
      <c r="G1081" s="311">
        <f t="shared" si="224"/>
        <v>0</v>
      </c>
      <c r="H1081" s="311">
        <f t="shared" si="224"/>
        <v>0</v>
      </c>
      <c r="I1081" s="311">
        <f t="shared" si="224"/>
        <v>0</v>
      </c>
      <c r="J1081" s="311">
        <f t="shared" si="224"/>
        <v>0</v>
      </c>
      <c r="K1081" s="311">
        <f t="shared" si="224"/>
        <v>0</v>
      </c>
      <c r="L1081" s="311">
        <f t="shared" si="224"/>
        <v>0</v>
      </c>
      <c r="M1081" s="312">
        <f t="shared" si="224"/>
        <v>0</v>
      </c>
      <c r="Q1081"/>
    </row>
    <row r="1082" spans="1:17" ht="17.55" hidden="1" customHeight="1">
      <c r="A1082" s="240"/>
      <c r="B1082" s="240"/>
      <c r="C1082" s="429" t="str">
        <f t="shared" si="217"/>
        <v>H</v>
      </c>
      <c r="D1082" s="130">
        <f t="shared" si="223"/>
        <v>0</v>
      </c>
      <c r="E1082" s="129" t="str">
        <f t="shared" si="221"/>
        <v>Lumilan</v>
      </c>
      <c r="F1082" s="311">
        <f t="shared" si="224"/>
        <v>0</v>
      </c>
      <c r="G1082" s="311">
        <f t="shared" si="224"/>
        <v>0</v>
      </c>
      <c r="H1082" s="311">
        <f t="shared" si="224"/>
        <v>0</v>
      </c>
      <c r="I1082" s="311">
        <f t="shared" si="224"/>
        <v>0</v>
      </c>
      <c r="J1082" s="311">
        <f t="shared" si="224"/>
        <v>0</v>
      </c>
      <c r="K1082" s="311">
        <f t="shared" si="224"/>
        <v>0</v>
      </c>
      <c r="L1082" s="311">
        <f t="shared" si="224"/>
        <v>0</v>
      </c>
      <c r="M1082" s="312">
        <f t="shared" si="224"/>
        <v>0</v>
      </c>
      <c r="Q1082"/>
    </row>
    <row r="1083" spans="1:17" ht="17.55" hidden="1" customHeight="1">
      <c r="A1083" s="240"/>
      <c r="B1083" s="240"/>
      <c r="C1083" s="429" t="str">
        <f t="shared" si="217"/>
        <v>H</v>
      </c>
      <c r="D1083" s="130">
        <f t="shared" si="223"/>
        <v>0</v>
      </c>
      <c r="E1083" s="129" t="str">
        <f t="shared" si="221"/>
        <v>Materion</v>
      </c>
      <c r="F1083" s="311">
        <f t="shared" si="224"/>
        <v>0</v>
      </c>
      <c r="G1083" s="311">
        <f t="shared" si="224"/>
        <v>0</v>
      </c>
      <c r="H1083" s="311">
        <f t="shared" si="224"/>
        <v>0</v>
      </c>
      <c r="I1083" s="311">
        <f t="shared" si="224"/>
        <v>0</v>
      </c>
      <c r="J1083" s="311">
        <f t="shared" si="224"/>
        <v>0</v>
      </c>
      <c r="K1083" s="311">
        <f t="shared" si="224"/>
        <v>0</v>
      </c>
      <c r="L1083" s="311">
        <f t="shared" si="224"/>
        <v>0</v>
      </c>
      <c r="M1083" s="312">
        <f t="shared" si="224"/>
        <v>0</v>
      </c>
      <c r="Q1083"/>
    </row>
    <row r="1084" spans="1:17" ht="17.55" hidden="1" customHeight="1">
      <c r="A1084" s="240"/>
      <c r="B1084" s="240"/>
      <c r="C1084" s="429" t="str">
        <f t="shared" si="217"/>
        <v>H</v>
      </c>
      <c r="D1084" s="130">
        <f t="shared" si="223"/>
        <v>0</v>
      </c>
      <c r="E1084" s="129" t="str">
        <f t="shared" si="221"/>
        <v>Merck</v>
      </c>
      <c r="F1084" s="311">
        <f t="shared" si="224"/>
        <v>0</v>
      </c>
      <c r="G1084" s="311">
        <f t="shared" si="224"/>
        <v>0</v>
      </c>
      <c r="H1084" s="311">
        <f t="shared" si="224"/>
        <v>0</v>
      </c>
      <c r="I1084" s="311">
        <f t="shared" si="224"/>
        <v>0</v>
      </c>
      <c r="J1084" s="311">
        <f t="shared" si="224"/>
        <v>0</v>
      </c>
      <c r="K1084" s="311">
        <f t="shared" si="224"/>
        <v>0</v>
      </c>
      <c r="L1084" s="311">
        <f t="shared" si="224"/>
        <v>0</v>
      </c>
      <c r="M1084" s="312">
        <f t="shared" si="224"/>
        <v>0</v>
      </c>
      <c r="Q1084"/>
    </row>
    <row r="1085" spans="1:17" ht="17.55" hidden="1" customHeight="1">
      <c r="A1085" s="240"/>
      <c r="B1085" s="240"/>
      <c r="C1085" s="429" t="str">
        <f t="shared" si="217"/>
        <v>H</v>
      </c>
      <c r="D1085" s="130">
        <f t="shared" si="223"/>
        <v>0</v>
      </c>
      <c r="E1085" s="129" t="str">
        <f t="shared" si="221"/>
        <v>Nisso</v>
      </c>
      <c r="F1085" s="311">
        <f t="shared" si="224"/>
        <v>0</v>
      </c>
      <c r="G1085" s="311">
        <f t="shared" si="224"/>
        <v>0</v>
      </c>
      <c r="H1085" s="311">
        <f t="shared" si="224"/>
        <v>0</v>
      </c>
      <c r="I1085" s="311">
        <f t="shared" si="224"/>
        <v>0</v>
      </c>
      <c r="J1085" s="311">
        <f t="shared" si="224"/>
        <v>0</v>
      </c>
      <c r="K1085" s="311">
        <f t="shared" si="224"/>
        <v>0</v>
      </c>
      <c r="L1085" s="311">
        <f t="shared" si="224"/>
        <v>0</v>
      </c>
      <c r="M1085" s="312">
        <f t="shared" si="224"/>
        <v>0</v>
      </c>
      <c r="Q1085"/>
    </row>
    <row r="1086" spans="1:17" ht="17.55" hidden="1" customHeight="1">
      <c r="A1086" s="240"/>
      <c r="B1086" s="240"/>
      <c r="C1086" s="429" t="str">
        <f t="shared" si="217"/>
        <v>H</v>
      </c>
      <c r="D1086" s="130">
        <f t="shared" si="223"/>
        <v>0</v>
      </c>
      <c r="E1086" s="129" t="str">
        <f t="shared" si="221"/>
        <v>Novaled</v>
      </c>
      <c r="F1086" s="311">
        <f t="shared" ref="F1086:M1095" si="225">SUMIFS(Share, Y, F$15, Config, $E$4, P, $E$8, LType, $D1086, MSup, $E1086)</f>
        <v>0</v>
      </c>
      <c r="G1086" s="311">
        <f t="shared" si="225"/>
        <v>0</v>
      </c>
      <c r="H1086" s="311">
        <f t="shared" si="225"/>
        <v>0</v>
      </c>
      <c r="I1086" s="311">
        <f t="shared" si="225"/>
        <v>0</v>
      </c>
      <c r="J1086" s="311">
        <f t="shared" si="225"/>
        <v>0</v>
      </c>
      <c r="K1086" s="311">
        <f t="shared" si="225"/>
        <v>0</v>
      </c>
      <c r="L1086" s="311">
        <f t="shared" si="225"/>
        <v>0</v>
      </c>
      <c r="M1086" s="312">
        <f t="shared" si="225"/>
        <v>0</v>
      </c>
      <c r="Q1086"/>
    </row>
    <row r="1087" spans="1:17" ht="17.55" hidden="1" customHeight="1">
      <c r="A1087" s="240"/>
      <c r="B1087" s="240"/>
      <c r="C1087" s="429" t="str">
        <f t="shared" si="217"/>
        <v>H</v>
      </c>
      <c r="D1087" s="130">
        <f t="shared" si="223"/>
        <v>0</v>
      </c>
      <c r="E1087" s="129" t="str">
        <f t="shared" si="221"/>
        <v>NSCC</v>
      </c>
      <c r="F1087" s="311">
        <f t="shared" si="225"/>
        <v>0</v>
      </c>
      <c r="G1087" s="311">
        <f t="shared" si="225"/>
        <v>0</v>
      </c>
      <c r="H1087" s="311">
        <f t="shared" si="225"/>
        <v>0</v>
      </c>
      <c r="I1087" s="311">
        <f t="shared" si="225"/>
        <v>0</v>
      </c>
      <c r="J1087" s="311">
        <f t="shared" si="225"/>
        <v>0</v>
      </c>
      <c r="K1087" s="311">
        <f t="shared" si="225"/>
        <v>0</v>
      </c>
      <c r="L1087" s="311">
        <f t="shared" si="225"/>
        <v>0</v>
      </c>
      <c r="M1087" s="312">
        <f t="shared" si="225"/>
        <v>0</v>
      </c>
      <c r="Q1087"/>
    </row>
    <row r="1088" spans="1:17" ht="17.55" hidden="1" customHeight="1">
      <c r="A1088" s="240"/>
      <c r="B1088" s="240"/>
      <c r="C1088" s="429" t="str">
        <f t="shared" si="217"/>
        <v>H</v>
      </c>
      <c r="D1088" s="130">
        <f t="shared" si="223"/>
        <v>0</v>
      </c>
      <c r="E1088" s="129" t="str">
        <f t="shared" si="221"/>
        <v>P&amp;H Tech</v>
      </c>
      <c r="F1088" s="311">
        <f t="shared" si="225"/>
        <v>0</v>
      </c>
      <c r="G1088" s="311">
        <f t="shared" si="225"/>
        <v>0</v>
      </c>
      <c r="H1088" s="311">
        <f t="shared" si="225"/>
        <v>0</v>
      </c>
      <c r="I1088" s="311">
        <f t="shared" si="225"/>
        <v>0</v>
      </c>
      <c r="J1088" s="311">
        <f t="shared" si="225"/>
        <v>0</v>
      </c>
      <c r="K1088" s="311">
        <f t="shared" si="225"/>
        <v>0</v>
      </c>
      <c r="L1088" s="311">
        <f t="shared" si="225"/>
        <v>0</v>
      </c>
      <c r="M1088" s="312">
        <f t="shared" si="225"/>
        <v>0</v>
      </c>
      <c r="Q1088"/>
    </row>
    <row r="1089" spans="1:17" ht="17.55" hidden="1" customHeight="1">
      <c r="A1089" s="240"/>
      <c r="B1089" s="240"/>
      <c r="C1089" s="429" t="str">
        <f t="shared" si="217"/>
        <v>H</v>
      </c>
      <c r="D1089" s="130">
        <f t="shared" si="223"/>
        <v>0</v>
      </c>
      <c r="E1089" s="129" t="str">
        <f t="shared" si="221"/>
        <v>Samsung SDI</v>
      </c>
      <c r="F1089" s="311">
        <f t="shared" si="225"/>
        <v>0</v>
      </c>
      <c r="G1089" s="311">
        <f t="shared" si="225"/>
        <v>0</v>
      </c>
      <c r="H1089" s="311">
        <f t="shared" si="225"/>
        <v>0</v>
      </c>
      <c r="I1089" s="311">
        <f t="shared" si="225"/>
        <v>0</v>
      </c>
      <c r="J1089" s="311">
        <f t="shared" si="225"/>
        <v>0</v>
      </c>
      <c r="K1089" s="311">
        <f t="shared" si="225"/>
        <v>0</v>
      </c>
      <c r="L1089" s="311">
        <f t="shared" si="225"/>
        <v>0</v>
      </c>
      <c r="M1089" s="312">
        <f t="shared" si="225"/>
        <v>0</v>
      </c>
      <c r="Q1089"/>
    </row>
    <row r="1090" spans="1:17" s="296" customFormat="1" ht="17.55" hidden="1" customHeight="1">
      <c r="A1090" s="308"/>
      <c r="C1090" s="429" t="str">
        <f t="shared" si="217"/>
        <v>H</v>
      </c>
      <c r="D1090" s="130">
        <f t="shared" si="223"/>
        <v>0</v>
      </c>
      <c r="E1090" s="129" t="str">
        <f t="shared" ref="E1090:E1099" si="226">E1020</f>
        <v>SFC</v>
      </c>
      <c r="F1090" s="311">
        <f t="shared" si="225"/>
        <v>0</v>
      </c>
      <c r="G1090" s="311">
        <f t="shared" si="225"/>
        <v>0</v>
      </c>
      <c r="H1090" s="311">
        <f t="shared" si="225"/>
        <v>0</v>
      </c>
      <c r="I1090" s="311">
        <f t="shared" si="225"/>
        <v>0</v>
      </c>
      <c r="J1090" s="311">
        <f t="shared" si="225"/>
        <v>0</v>
      </c>
      <c r="K1090" s="311">
        <f t="shared" si="225"/>
        <v>0</v>
      </c>
      <c r="L1090" s="311">
        <f t="shared" si="225"/>
        <v>0</v>
      </c>
      <c r="M1090" s="312">
        <f t="shared" si="225"/>
        <v>0</v>
      </c>
      <c r="Q1090"/>
    </row>
    <row r="1091" spans="1:17" s="296" customFormat="1" ht="17.55" hidden="1" customHeight="1">
      <c r="A1091" s="308"/>
      <c r="C1091" s="429" t="str">
        <f t="shared" si="217"/>
        <v>H</v>
      </c>
      <c r="D1091" s="130">
        <f t="shared" si="223"/>
        <v>0</v>
      </c>
      <c r="E1091" s="129" t="str">
        <f t="shared" si="226"/>
        <v>SK JNC</v>
      </c>
      <c r="F1091" s="311">
        <f t="shared" si="225"/>
        <v>0</v>
      </c>
      <c r="G1091" s="311">
        <f t="shared" si="225"/>
        <v>0</v>
      </c>
      <c r="H1091" s="311">
        <f t="shared" si="225"/>
        <v>0</v>
      </c>
      <c r="I1091" s="311">
        <f t="shared" si="225"/>
        <v>0</v>
      </c>
      <c r="J1091" s="311">
        <f t="shared" si="225"/>
        <v>0</v>
      </c>
      <c r="K1091" s="311">
        <f t="shared" si="225"/>
        <v>0</v>
      </c>
      <c r="L1091" s="311">
        <f t="shared" si="225"/>
        <v>0</v>
      </c>
      <c r="M1091" s="312">
        <f t="shared" si="225"/>
        <v>0</v>
      </c>
      <c r="Q1091"/>
    </row>
    <row r="1092" spans="1:17" s="296" customFormat="1" ht="17.55" hidden="1" customHeight="1">
      <c r="A1092" s="308"/>
      <c r="C1092" s="429" t="str">
        <f t="shared" si="217"/>
        <v>H</v>
      </c>
      <c r="D1092" s="130">
        <f t="shared" si="223"/>
        <v>0</v>
      </c>
      <c r="E1092" s="129" t="str">
        <f t="shared" si="226"/>
        <v>Solus AM</v>
      </c>
      <c r="F1092" s="311">
        <f t="shared" si="225"/>
        <v>0</v>
      </c>
      <c r="G1092" s="311">
        <f t="shared" si="225"/>
        <v>0</v>
      </c>
      <c r="H1092" s="311">
        <f t="shared" si="225"/>
        <v>0</v>
      </c>
      <c r="I1092" s="311">
        <f t="shared" si="225"/>
        <v>0</v>
      </c>
      <c r="J1092" s="311">
        <f t="shared" si="225"/>
        <v>0</v>
      </c>
      <c r="K1092" s="311">
        <f t="shared" si="225"/>
        <v>0</v>
      </c>
      <c r="L1092" s="311">
        <f t="shared" si="225"/>
        <v>0</v>
      </c>
      <c r="M1092" s="312">
        <f t="shared" si="225"/>
        <v>0</v>
      </c>
      <c r="Q1092"/>
    </row>
    <row r="1093" spans="1:17" s="296" customFormat="1" ht="17.55" hidden="1" customHeight="1">
      <c r="A1093" s="308"/>
      <c r="C1093" s="429" t="str">
        <f t="shared" si="217"/>
        <v>H</v>
      </c>
      <c r="D1093" s="130">
        <f t="shared" si="223"/>
        <v>0</v>
      </c>
      <c r="E1093" s="129">
        <f t="shared" si="226"/>
        <v>0</v>
      </c>
      <c r="F1093" s="311">
        <f t="shared" si="225"/>
        <v>0</v>
      </c>
      <c r="G1093" s="311">
        <f t="shared" si="225"/>
        <v>0</v>
      </c>
      <c r="H1093" s="311">
        <f t="shared" si="225"/>
        <v>0</v>
      </c>
      <c r="I1093" s="311">
        <f t="shared" si="225"/>
        <v>0</v>
      </c>
      <c r="J1093" s="311">
        <f t="shared" si="225"/>
        <v>0</v>
      </c>
      <c r="K1093" s="311">
        <f t="shared" si="225"/>
        <v>0</v>
      </c>
      <c r="L1093" s="311">
        <f t="shared" si="225"/>
        <v>0</v>
      </c>
      <c r="M1093" s="312">
        <f t="shared" si="225"/>
        <v>0</v>
      </c>
      <c r="Q1093"/>
    </row>
    <row r="1094" spans="1:17" s="296" customFormat="1" ht="17.55" hidden="1" customHeight="1">
      <c r="A1094" s="308"/>
      <c r="C1094" s="429" t="str">
        <f t="shared" si="217"/>
        <v>H</v>
      </c>
      <c r="D1094" s="130">
        <f t="shared" si="223"/>
        <v>0</v>
      </c>
      <c r="E1094" s="129">
        <f t="shared" si="226"/>
        <v>0</v>
      </c>
      <c r="F1094" s="311">
        <f t="shared" si="225"/>
        <v>0</v>
      </c>
      <c r="G1094" s="311">
        <f t="shared" si="225"/>
        <v>0</v>
      </c>
      <c r="H1094" s="311">
        <f t="shared" si="225"/>
        <v>0</v>
      </c>
      <c r="I1094" s="311">
        <f t="shared" si="225"/>
        <v>0</v>
      </c>
      <c r="J1094" s="311">
        <f t="shared" si="225"/>
        <v>0</v>
      </c>
      <c r="K1094" s="311">
        <f t="shared" si="225"/>
        <v>0</v>
      </c>
      <c r="L1094" s="311">
        <f t="shared" si="225"/>
        <v>0</v>
      </c>
      <c r="M1094" s="312">
        <f t="shared" si="225"/>
        <v>0</v>
      </c>
      <c r="Q1094"/>
    </row>
    <row r="1095" spans="1:17" s="296" customFormat="1" ht="17.55" hidden="1" customHeight="1">
      <c r="A1095" s="308"/>
      <c r="C1095" s="429" t="str">
        <f t="shared" si="217"/>
        <v>H</v>
      </c>
      <c r="D1095" s="130">
        <f t="shared" si="223"/>
        <v>0</v>
      </c>
      <c r="E1095" s="129">
        <f t="shared" si="226"/>
        <v>0</v>
      </c>
      <c r="F1095" s="311">
        <f t="shared" si="225"/>
        <v>0</v>
      </c>
      <c r="G1095" s="311">
        <f t="shared" si="225"/>
        <v>0</v>
      </c>
      <c r="H1095" s="311">
        <f t="shared" si="225"/>
        <v>0</v>
      </c>
      <c r="I1095" s="311">
        <f t="shared" si="225"/>
        <v>0</v>
      </c>
      <c r="J1095" s="311">
        <f t="shared" si="225"/>
        <v>0</v>
      </c>
      <c r="K1095" s="311">
        <f t="shared" si="225"/>
        <v>0</v>
      </c>
      <c r="L1095" s="311">
        <f t="shared" si="225"/>
        <v>0</v>
      </c>
      <c r="M1095" s="312">
        <f t="shared" si="225"/>
        <v>0</v>
      </c>
      <c r="Q1095"/>
    </row>
    <row r="1096" spans="1:17" s="296" customFormat="1" ht="17.55" hidden="1" customHeight="1">
      <c r="A1096" s="308"/>
      <c r="C1096" s="429" t="str">
        <f t="shared" si="217"/>
        <v>H</v>
      </c>
      <c r="D1096" s="130">
        <f t="shared" si="223"/>
        <v>0</v>
      </c>
      <c r="E1096" s="129">
        <f t="shared" si="226"/>
        <v>0</v>
      </c>
      <c r="F1096" s="311">
        <f t="shared" ref="F1096:M1105" si="227">SUMIFS(Share, Y, F$15, Config, $E$4, P, $E$8, LType, $D1096, MSup, $E1096)</f>
        <v>0</v>
      </c>
      <c r="G1096" s="311">
        <f t="shared" si="227"/>
        <v>0</v>
      </c>
      <c r="H1096" s="311">
        <f t="shared" si="227"/>
        <v>0</v>
      </c>
      <c r="I1096" s="311">
        <f t="shared" si="227"/>
        <v>0</v>
      </c>
      <c r="J1096" s="311">
        <f t="shared" si="227"/>
        <v>0</v>
      </c>
      <c r="K1096" s="311">
        <f t="shared" si="227"/>
        <v>0</v>
      </c>
      <c r="L1096" s="311">
        <f t="shared" si="227"/>
        <v>0</v>
      </c>
      <c r="M1096" s="312">
        <f t="shared" si="227"/>
        <v>0</v>
      </c>
      <c r="Q1096"/>
    </row>
    <row r="1097" spans="1:17" s="296" customFormat="1" ht="17.55" hidden="1" customHeight="1">
      <c r="A1097" s="308"/>
      <c r="C1097" s="429" t="str">
        <f t="shared" si="217"/>
        <v>H</v>
      </c>
      <c r="D1097" s="130">
        <f t="shared" si="223"/>
        <v>0</v>
      </c>
      <c r="E1097" s="129">
        <f t="shared" si="226"/>
        <v>0</v>
      </c>
      <c r="F1097" s="311">
        <f t="shared" si="227"/>
        <v>0</v>
      </c>
      <c r="G1097" s="311">
        <f t="shared" si="227"/>
        <v>0</v>
      </c>
      <c r="H1097" s="311">
        <f t="shared" si="227"/>
        <v>0</v>
      </c>
      <c r="I1097" s="311">
        <f t="shared" si="227"/>
        <v>0</v>
      </c>
      <c r="J1097" s="311">
        <f t="shared" si="227"/>
        <v>0</v>
      </c>
      <c r="K1097" s="311">
        <f t="shared" si="227"/>
        <v>0</v>
      </c>
      <c r="L1097" s="311">
        <f t="shared" si="227"/>
        <v>0</v>
      </c>
      <c r="M1097" s="312">
        <f t="shared" si="227"/>
        <v>0</v>
      </c>
      <c r="Q1097"/>
    </row>
    <row r="1098" spans="1:17" s="296" customFormat="1" ht="17.55" hidden="1" customHeight="1">
      <c r="A1098" s="308"/>
      <c r="C1098" s="429" t="str">
        <f t="shared" si="217"/>
        <v>H</v>
      </c>
      <c r="D1098" s="130">
        <f t="shared" si="223"/>
        <v>0</v>
      </c>
      <c r="E1098" s="129">
        <f t="shared" si="226"/>
        <v>0</v>
      </c>
      <c r="F1098" s="311">
        <f t="shared" si="227"/>
        <v>0</v>
      </c>
      <c r="G1098" s="311">
        <f t="shared" si="227"/>
        <v>0</v>
      </c>
      <c r="H1098" s="311">
        <f t="shared" si="227"/>
        <v>0</v>
      </c>
      <c r="I1098" s="311">
        <f t="shared" si="227"/>
        <v>0</v>
      </c>
      <c r="J1098" s="311">
        <f t="shared" si="227"/>
        <v>0</v>
      </c>
      <c r="K1098" s="311">
        <f t="shared" si="227"/>
        <v>0</v>
      </c>
      <c r="L1098" s="311">
        <f t="shared" si="227"/>
        <v>0</v>
      </c>
      <c r="M1098" s="312">
        <f t="shared" si="227"/>
        <v>0</v>
      </c>
      <c r="Q1098"/>
    </row>
    <row r="1099" spans="1:17" s="296" customFormat="1" ht="17.55" hidden="1" customHeight="1">
      <c r="A1099" s="308"/>
      <c r="C1099" s="429" t="str">
        <f t="shared" si="217"/>
        <v>H</v>
      </c>
      <c r="D1099" s="130">
        <f t="shared" si="223"/>
        <v>0</v>
      </c>
      <c r="E1099" s="129">
        <f t="shared" si="226"/>
        <v>0</v>
      </c>
      <c r="F1099" s="311">
        <f t="shared" si="227"/>
        <v>0</v>
      </c>
      <c r="G1099" s="311">
        <f t="shared" si="227"/>
        <v>0</v>
      </c>
      <c r="H1099" s="311">
        <f t="shared" si="227"/>
        <v>0</v>
      </c>
      <c r="I1099" s="311">
        <f t="shared" si="227"/>
        <v>0</v>
      </c>
      <c r="J1099" s="311">
        <f t="shared" si="227"/>
        <v>0</v>
      </c>
      <c r="K1099" s="311">
        <f t="shared" si="227"/>
        <v>0</v>
      </c>
      <c r="L1099" s="311">
        <f t="shared" si="227"/>
        <v>0</v>
      </c>
      <c r="M1099" s="312">
        <f t="shared" si="227"/>
        <v>0</v>
      </c>
      <c r="Q1099"/>
    </row>
    <row r="1100" spans="1:17" ht="17.55" hidden="1" customHeight="1">
      <c r="A1100" s="240"/>
      <c r="B1100" s="240"/>
      <c r="C1100" s="429" t="str">
        <f t="shared" si="217"/>
        <v>H</v>
      </c>
      <c r="D1100" s="130">
        <f>$D1089</f>
        <v>0</v>
      </c>
      <c r="E1100" s="129" t="str">
        <f t="shared" ref="E1100:E1124" si="228">E505</f>
        <v>Unknown</v>
      </c>
      <c r="F1100" s="311">
        <f t="shared" si="227"/>
        <v>0</v>
      </c>
      <c r="G1100" s="311">
        <f t="shared" si="227"/>
        <v>0</v>
      </c>
      <c r="H1100" s="311">
        <f t="shared" si="227"/>
        <v>0</v>
      </c>
      <c r="I1100" s="311">
        <f t="shared" si="227"/>
        <v>0</v>
      </c>
      <c r="J1100" s="311">
        <f t="shared" si="227"/>
        <v>0</v>
      </c>
      <c r="K1100" s="311">
        <f t="shared" si="227"/>
        <v>0</v>
      </c>
      <c r="L1100" s="311">
        <f t="shared" si="227"/>
        <v>0</v>
      </c>
      <c r="M1100" s="312">
        <f t="shared" si="227"/>
        <v>0</v>
      </c>
      <c r="Q1100"/>
    </row>
    <row r="1101" spans="1:17" ht="17.55" hidden="1" customHeight="1">
      <c r="A1101" s="240"/>
      <c r="B1101" s="240"/>
      <c r="C1101" s="429" t="str">
        <f t="shared" si="217"/>
        <v>H</v>
      </c>
      <c r="D1101" s="130">
        <f>Parameter!G93</f>
        <v>0</v>
      </c>
      <c r="E1101" s="129" t="str">
        <f t="shared" si="228"/>
        <v>Aglaia Tech</v>
      </c>
      <c r="F1101" s="311">
        <f t="shared" si="227"/>
        <v>0</v>
      </c>
      <c r="G1101" s="311">
        <f t="shared" si="227"/>
        <v>0</v>
      </c>
      <c r="H1101" s="311">
        <f t="shared" si="227"/>
        <v>0</v>
      </c>
      <c r="I1101" s="311">
        <f t="shared" si="227"/>
        <v>0</v>
      </c>
      <c r="J1101" s="311">
        <f t="shared" si="227"/>
        <v>0</v>
      </c>
      <c r="K1101" s="311">
        <f t="shared" si="227"/>
        <v>0</v>
      </c>
      <c r="L1101" s="311">
        <f t="shared" si="227"/>
        <v>0</v>
      </c>
      <c r="M1101" s="312">
        <f t="shared" si="227"/>
        <v>0</v>
      </c>
      <c r="Q1101"/>
    </row>
    <row r="1102" spans="1:17" ht="17.55" hidden="1" customHeight="1">
      <c r="A1102" s="240"/>
      <c r="B1102" s="240"/>
      <c r="C1102" s="429" t="str">
        <f t="shared" si="217"/>
        <v>H</v>
      </c>
      <c r="D1102" s="130">
        <f t="shared" ref="D1102:D1134" si="229">$D1101</f>
        <v>0</v>
      </c>
      <c r="E1102" s="129" t="str">
        <f t="shared" si="228"/>
        <v>Bayer</v>
      </c>
      <c r="F1102" s="311">
        <f t="shared" si="227"/>
        <v>0</v>
      </c>
      <c r="G1102" s="311">
        <f t="shared" si="227"/>
        <v>0</v>
      </c>
      <c r="H1102" s="311">
        <f t="shared" si="227"/>
        <v>0</v>
      </c>
      <c r="I1102" s="311">
        <f t="shared" si="227"/>
        <v>0</v>
      </c>
      <c r="J1102" s="311">
        <f t="shared" si="227"/>
        <v>0</v>
      </c>
      <c r="K1102" s="311">
        <f t="shared" si="227"/>
        <v>0</v>
      </c>
      <c r="L1102" s="311">
        <f t="shared" si="227"/>
        <v>0</v>
      </c>
      <c r="M1102" s="312">
        <f t="shared" si="227"/>
        <v>0</v>
      </c>
      <c r="Q1102"/>
    </row>
    <row r="1103" spans="1:17" ht="17.55" hidden="1" customHeight="1">
      <c r="A1103" s="240"/>
      <c r="B1103" s="240"/>
      <c r="C1103" s="429" t="str">
        <f t="shared" ref="C1103:C1166" si="230">IF(SUM(F1103:J1103)=0, "H", "")</f>
        <v>H</v>
      </c>
      <c r="D1103" s="130">
        <f t="shared" si="229"/>
        <v>0</v>
      </c>
      <c r="E1103" s="129" t="str">
        <f t="shared" si="228"/>
        <v>Comet</v>
      </c>
      <c r="F1103" s="311">
        <f t="shared" si="227"/>
        <v>0</v>
      </c>
      <c r="G1103" s="311">
        <f t="shared" si="227"/>
        <v>0</v>
      </c>
      <c r="H1103" s="311">
        <f t="shared" si="227"/>
        <v>0</v>
      </c>
      <c r="I1103" s="311">
        <f t="shared" si="227"/>
        <v>0</v>
      </c>
      <c r="J1103" s="311">
        <f t="shared" si="227"/>
        <v>0</v>
      </c>
      <c r="K1103" s="311">
        <f t="shared" si="227"/>
        <v>0</v>
      </c>
      <c r="L1103" s="311">
        <f t="shared" si="227"/>
        <v>0</v>
      </c>
      <c r="M1103" s="312">
        <f t="shared" si="227"/>
        <v>0</v>
      </c>
      <c r="Q1103"/>
    </row>
    <row r="1104" spans="1:17" ht="17.55" hidden="1" customHeight="1">
      <c r="A1104" s="240"/>
      <c r="B1104" s="240"/>
      <c r="C1104" s="429" t="str">
        <f t="shared" si="230"/>
        <v>H</v>
      </c>
      <c r="D1104" s="130">
        <f t="shared" si="229"/>
        <v>0</v>
      </c>
      <c r="E1104" s="129" t="str">
        <f t="shared" si="228"/>
        <v>Dongjin Semichem</v>
      </c>
      <c r="F1104" s="311">
        <f t="shared" si="227"/>
        <v>0</v>
      </c>
      <c r="G1104" s="311">
        <f t="shared" si="227"/>
        <v>0</v>
      </c>
      <c r="H1104" s="311">
        <f t="shared" si="227"/>
        <v>0</v>
      </c>
      <c r="I1104" s="311">
        <f t="shared" si="227"/>
        <v>0</v>
      </c>
      <c r="J1104" s="311">
        <f t="shared" si="227"/>
        <v>0</v>
      </c>
      <c r="K1104" s="311">
        <f t="shared" si="227"/>
        <v>0</v>
      </c>
      <c r="L1104" s="311">
        <f t="shared" si="227"/>
        <v>0</v>
      </c>
      <c r="M1104" s="312">
        <f t="shared" si="227"/>
        <v>0</v>
      </c>
      <c r="Q1104"/>
    </row>
    <row r="1105" spans="1:17" ht="17.55" hidden="1" customHeight="1">
      <c r="A1105" s="240"/>
      <c r="B1105" s="240"/>
      <c r="C1105" s="429" t="str">
        <f t="shared" si="230"/>
        <v>H</v>
      </c>
      <c r="D1105" s="130">
        <f t="shared" si="229"/>
        <v>0</v>
      </c>
      <c r="E1105" s="129" t="str">
        <f t="shared" si="228"/>
        <v>Duksan Neolux</v>
      </c>
      <c r="F1105" s="311">
        <f t="shared" si="227"/>
        <v>0</v>
      </c>
      <c r="G1105" s="311">
        <f t="shared" si="227"/>
        <v>0</v>
      </c>
      <c r="H1105" s="311">
        <f t="shared" si="227"/>
        <v>0</v>
      </c>
      <c r="I1105" s="311">
        <f t="shared" si="227"/>
        <v>0</v>
      </c>
      <c r="J1105" s="311">
        <f t="shared" si="227"/>
        <v>0</v>
      </c>
      <c r="K1105" s="311">
        <f t="shared" si="227"/>
        <v>0</v>
      </c>
      <c r="L1105" s="311">
        <f t="shared" si="227"/>
        <v>0</v>
      </c>
      <c r="M1105" s="312">
        <f t="shared" si="227"/>
        <v>0</v>
      </c>
      <c r="Q1105"/>
    </row>
    <row r="1106" spans="1:17" ht="17.55" hidden="1" customHeight="1">
      <c r="A1106" s="240"/>
      <c r="B1106" s="240"/>
      <c r="C1106" s="429" t="str">
        <f t="shared" si="230"/>
        <v>H</v>
      </c>
      <c r="D1106" s="130">
        <f t="shared" si="229"/>
        <v>0</v>
      </c>
      <c r="E1106" s="129" t="str">
        <f t="shared" si="228"/>
        <v>DuPont</v>
      </c>
      <c r="F1106" s="311">
        <f t="shared" ref="F1106:M1115" si="231">SUMIFS(Share, Y, F$15, Config, $E$4, P, $E$8, LType, $D1106, MSup, $E1106)</f>
        <v>0</v>
      </c>
      <c r="G1106" s="311">
        <f t="shared" si="231"/>
        <v>0</v>
      </c>
      <c r="H1106" s="311">
        <f t="shared" si="231"/>
        <v>0</v>
      </c>
      <c r="I1106" s="311">
        <f t="shared" si="231"/>
        <v>0</v>
      </c>
      <c r="J1106" s="311">
        <f t="shared" si="231"/>
        <v>0</v>
      </c>
      <c r="K1106" s="311">
        <f t="shared" si="231"/>
        <v>0</v>
      </c>
      <c r="L1106" s="311">
        <f t="shared" si="231"/>
        <v>0</v>
      </c>
      <c r="M1106" s="312">
        <f t="shared" si="231"/>
        <v>0</v>
      </c>
      <c r="Q1106"/>
    </row>
    <row r="1107" spans="1:17" ht="17.55" hidden="1" customHeight="1">
      <c r="A1107" s="240"/>
      <c r="B1107" s="240"/>
      <c r="C1107" s="429" t="str">
        <f t="shared" si="230"/>
        <v>H</v>
      </c>
      <c r="D1107" s="130">
        <f t="shared" si="229"/>
        <v>0</v>
      </c>
      <c r="E1107" s="129" t="str">
        <f t="shared" si="228"/>
        <v>EMT</v>
      </c>
      <c r="F1107" s="311">
        <f t="shared" si="231"/>
        <v>0</v>
      </c>
      <c r="G1107" s="311">
        <f t="shared" si="231"/>
        <v>0</v>
      </c>
      <c r="H1107" s="311">
        <f t="shared" si="231"/>
        <v>0</v>
      </c>
      <c r="I1107" s="311">
        <f t="shared" si="231"/>
        <v>0</v>
      </c>
      <c r="J1107" s="311">
        <f t="shared" si="231"/>
        <v>0</v>
      </c>
      <c r="K1107" s="311">
        <f t="shared" si="231"/>
        <v>0</v>
      </c>
      <c r="L1107" s="311">
        <f t="shared" si="231"/>
        <v>0</v>
      </c>
      <c r="M1107" s="312">
        <f t="shared" si="231"/>
        <v>0</v>
      </c>
      <c r="Q1107"/>
    </row>
    <row r="1108" spans="1:17" ht="17.55" hidden="1" customHeight="1">
      <c r="A1108" s="240"/>
      <c r="B1108" s="240"/>
      <c r="C1108" s="429" t="str">
        <f t="shared" si="230"/>
        <v>H</v>
      </c>
      <c r="D1108" s="130">
        <f t="shared" si="229"/>
        <v>0</v>
      </c>
      <c r="E1108" s="129" t="str">
        <f t="shared" si="228"/>
        <v>Hodogaya</v>
      </c>
      <c r="F1108" s="311">
        <f t="shared" si="231"/>
        <v>0</v>
      </c>
      <c r="G1108" s="311">
        <f t="shared" si="231"/>
        <v>0</v>
      </c>
      <c r="H1108" s="311">
        <f t="shared" si="231"/>
        <v>0</v>
      </c>
      <c r="I1108" s="311">
        <f t="shared" si="231"/>
        <v>0</v>
      </c>
      <c r="J1108" s="311">
        <f t="shared" si="231"/>
        <v>0</v>
      </c>
      <c r="K1108" s="311">
        <f t="shared" si="231"/>
        <v>0</v>
      </c>
      <c r="L1108" s="311">
        <f t="shared" si="231"/>
        <v>0</v>
      </c>
      <c r="M1108" s="312">
        <f t="shared" si="231"/>
        <v>0</v>
      </c>
      <c r="Q1108"/>
    </row>
    <row r="1109" spans="1:17" ht="17.55" hidden="1" customHeight="1">
      <c r="A1109" s="240"/>
      <c r="B1109" s="240"/>
      <c r="C1109" s="429" t="str">
        <f t="shared" si="230"/>
        <v>H</v>
      </c>
      <c r="D1109" s="130">
        <f t="shared" si="229"/>
        <v>0</v>
      </c>
      <c r="E1109" s="129" t="str">
        <f t="shared" si="228"/>
        <v>Hyperion</v>
      </c>
      <c r="F1109" s="311">
        <f t="shared" si="231"/>
        <v>0</v>
      </c>
      <c r="G1109" s="311">
        <f t="shared" si="231"/>
        <v>0</v>
      </c>
      <c r="H1109" s="311">
        <f t="shared" si="231"/>
        <v>0</v>
      </c>
      <c r="I1109" s="311">
        <f t="shared" si="231"/>
        <v>0</v>
      </c>
      <c r="J1109" s="311">
        <f t="shared" si="231"/>
        <v>0</v>
      </c>
      <c r="K1109" s="311">
        <f t="shared" si="231"/>
        <v>0</v>
      </c>
      <c r="L1109" s="311">
        <f t="shared" si="231"/>
        <v>0</v>
      </c>
      <c r="M1109" s="312">
        <f t="shared" si="231"/>
        <v>0</v>
      </c>
      <c r="Q1109"/>
    </row>
    <row r="1110" spans="1:17" ht="17.55" hidden="1" customHeight="1">
      <c r="A1110" s="240"/>
      <c r="B1110" s="240"/>
      <c r="C1110" s="429" t="str">
        <f t="shared" si="230"/>
        <v>H</v>
      </c>
      <c r="D1110" s="130">
        <f t="shared" si="229"/>
        <v>0</v>
      </c>
      <c r="E1110" s="129" t="str">
        <f t="shared" si="228"/>
        <v>Idemitsu Kosan</v>
      </c>
      <c r="F1110" s="311">
        <f t="shared" si="231"/>
        <v>0</v>
      </c>
      <c r="G1110" s="311">
        <f t="shared" si="231"/>
        <v>0</v>
      </c>
      <c r="H1110" s="311">
        <f t="shared" si="231"/>
        <v>0</v>
      </c>
      <c r="I1110" s="311">
        <f t="shared" si="231"/>
        <v>0</v>
      </c>
      <c r="J1110" s="311">
        <f t="shared" si="231"/>
        <v>0</v>
      </c>
      <c r="K1110" s="311">
        <f t="shared" si="231"/>
        <v>0</v>
      </c>
      <c r="L1110" s="311">
        <f t="shared" si="231"/>
        <v>0</v>
      </c>
      <c r="M1110" s="312">
        <f t="shared" si="231"/>
        <v>0</v>
      </c>
      <c r="Q1110"/>
    </row>
    <row r="1111" spans="1:17" ht="17.55" hidden="1" customHeight="1">
      <c r="A1111" s="240"/>
      <c r="B1111" s="240"/>
      <c r="C1111" s="429" t="str">
        <f t="shared" si="230"/>
        <v>H</v>
      </c>
      <c r="D1111" s="130">
        <f t="shared" si="229"/>
        <v>0</v>
      </c>
      <c r="E1111" s="129" t="str">
        <f t="shared" si="228"/>
        <v>Jilin OLED</v>
      </c>
      <c r="F1111" s="311">
        <f t="shared" si="231"/>
        <v>0</v>
      </c>
      <c r="G1111" s="311">
        <f t="shared" si="231"/>
        <v>0</v>
      </c>
      <c r="H1111" s="311">
        <f t="shared" si="231"/>
        <v>0</v>
      </c>
      <c r="I1111" s="311">
        <f t="shared" si="231"/>
        <v>0</v>
      </c>
      <c r="J1111" s="311">
        <f t="shared" si="231"/>
        <v>0</v>
      </c>
      <c r="K1111" s="311">
        <f t="shared" si="231"/>
        <v>0</v>
      </c>
      <c r="L1111" s="311">
        <f t="shared" si="231"/>
        <v>0</v>
      </c>
      <c r="M1111" s="312">
        <f t="shared" si="231"/>
        <v>0</v>
      </c>
      <c r="Q1111"/>
    </row>
    <row r="1112" spans="1:17" ht="17.55" hidden="1" customHeight="1">
      <c r="A1112" s="240"/>
      <c r="B1112" s="240"/>
      <c r="C1112" s="429" t="str">
        <f t="shared" si="230"/>
        <v>H</v>
      </c>
      <c r="D1112" s="130">
        <f t="shared" si="229"/>
        <v>0</v>
      </c>
      <c r="E1112" s="129" t="str">
        <f t="shared" si="228"/>
        <v>Jinwoong</v>
      </c>
      <c r="F1112" s="311">
        <f t="shared" si="231"/>
        <v>0</v>
      </c>
      <c r="G1112" s="311">
        <f t="shared" si="231"/>
        <v>0</v>
      </c>
      <c r="H1112" s="311">
        <f t="shared" si="231"/>
        <v>0</v>
      </c>
      <c r="I1112" s="311">
        <f t="shared" si="231"/>
        <v>0</v>
      </c>
      <c r="J1112" s="311">
        <f t="shared" si="231"/>
        <v>0</v>
      </c>
      <c r="K1112" s="311">
        <f t="shared" si="231"/>
        <v>0</v>
      </c>
      <c r="L1112" s="311">
        <f t="shared" si="231"/>
        <v>0</v>
      </c>
      <c r="M1112" s="312">
        <f t="shared" si="231"/>
        <v>0</v>
      </c>
      <c r="Q1112"/>
    </row>
    <row r="1113" spans="1:17" ht="17.55" hidden="1" customHeight="1">
      <c r="A1113" s="240"/>
      <c r="B1113" s="240"/>
      <c r="C1113" s="429" t="str">
        <f t="shared" si="230"/>
        <v>H</v>
      </c>
      <c r="D1113" s="130">
        <f t="shared" si="229"/>
        <v>0</v>
      </c>
      <c r="E1113" s="129" t="str">
        <f t="shared" si="228"/>
        <v>LG Chem</v>
      </c>
      <c r="F1113" s="311">
        <f t="shared" si="231"/>
        <v>0</v>
      </c>
      <c r="G1113" s="311">
        <f t="shared" si="231"/>
        <v>0</v>
      </c>
      <c r="H1113" s="311">
        <f t="shared" si="231"/>
        <v>0</v>
      </c>
      <c r="I1113" s="311">
        <f t="shared" si="231"/>
        <v>0</v>
      </c>
      <c r="J1113" s="311">
        <f t="shared" si="231"/>
        <v>0</v>
      </c>
      <c r="K1113" s="311">
        <f t="shared" si="231"/>
        <v>0</v>
      </c>
      <c r="L1113" s="311">
        <f t="shared" si="231"/>
        <v>0</v>
      </c>
      <c r="M1113" s="312">
        <f t="shared" si="231"/>
        <v>0</v>
      </c>
      <c r="Q1113"/>
    </row>
    <row r="1114" spans="1:17" ht="17.55" hidden="1" customHeight="1">
      <c r="A1114" s="240"/>
      <c r="B1114" s="240"/>
      <c r="C1114" s="429" t="str">
        <f t="shared" si="230"/>
        <v>H</v>
      </c>
      <c r="D1114" s="130">
        <f t="shared" si="229"/>
        <v>0</v>
      </c>
      <c r="E1114" s="129" t="str">
        <f t="shared" si="228"/>
        <v>LT Materials</v>
      </c>
      <c r="F1114" s="311">
        <f t="shared" si="231"/>
        <v>0</v>
      </c>
      <c r="G1114" s="311">
        <f t="shared" si="231"/>
        <v>0</v>
      </c>
      <c r="H1114" s="311">
        <f t="shared" si="231"/>
        <v>0</v>
      </c>
      <c r="I1114" s="311">
        <f t="shared" si="231"/>
        <v>0</v>
      </c>
      <c r="J1114" s="311">
        <f t="shared" si="231"/>
        <v>0</v>
      </c>
      <c r="K1114" s="311">
        <f t="shared" si="231"/>
        <v>0</v>
      </c>
      <c r="L1114" s="311">
        <f t="shared" si="231"/>
        <v>0</v>
      </c>
      <c r="M1114" s="312">
        <f t="shared" si="231"/>
        <v>0</v>
      </c>
      <c r="Q1114"/>
    </row>
    <row r="1115" spans="1:17" ht="17.55" hidden="1" customHeight="1">
      <c r="A1115" s="240"/>
      <c r="B1115" s="240"/>
      <c r="C1115" s="429" t="str">
        <f t="shared" si="230"/>
        <v>H</v>
      </c>
      <c r="D1115" s="130">
        <f t="shared" si="229"/>
        <v>0</v>
      </c>
      <c r="E1115" s="129" t="str">
        <f t="shared" si="228"/>
        <v>LT Metal</v>
      </c>
      <c r="F1115" s="311">
        <f t="shared" si="231"/>
        <v>0</v>
      </c>
      <c r="G1115" s="311">
        <f t="shared" si="231"/>
        <v>0</v>
      </c>
      <c r="H1115" s="311">
        <f t="shared" si="231"/>
        <v>0</v>
      </c>
      <c r="I1115" s="311">
        <f t="shared" si="231"/>
        <v>0</v>
      </c>
      <c r="J1115" s="311">
        <f t="shared" si="231"/>
        <v>0</v>
      </c>
      <c r="K1115" s="311">
        <f t="shared" si="231"/>
        <v>0</v>
      </c>
      <c r="L1115" s="311">
        <f t="shared" si="231"/>
        <v>0</v>
      </c>
      <c r="M1115" s="312">
        <f t="shared" si="231"/>
        <v>0</v>
      </c>
      <c r="Q1115"/>
    </row>
    <row r="1116" spans="1:17" ht="17.55" hidden="1" customHeight="1">
      <c r="A1116" s="240"/>
      <c r="B1116" s="240"/>
      <c r="C1116" s="429" t="str">
        <f t="shared" si="230"/>
        <v>H</v>
      </c>
      <c r="D1116" s="130">
        <f t="shared" si="229"/>
        <v>0</v>
      </c>
      <c r="E1116" s="129" t="str">
        <f t="shared" si="228"/>
        <v>LTOM</v>
      </c>
      <c r="F1116" s="311">
        <f t="shared" ref="F1116:M1125" si="232">SUMIFS(Share, Y, F$15, Config, $E$4, P, $E$8, LType, $D1116, MSup, $E1116)</f>
        <v>0</v>
      </c>
      <c r="G1116" s="311">
        <f t="shared" si="232"/>
        <v>0</v>
      </c>
      <c r="H1116" s="311">
        <f t="shared" si="232"/>
        <v>0</v>
      </c>
      <c r="I1116" s="311">
        <f t="shared" si="232"/>
        <v>0</v>
      </c>
      <c r="J1116" s="311">
        <f t="shared" si="232"/>
        <v>0</v>
      </c>
      <c r="K1116" s="311">
        <f t="shared" si="232"/>
        <v>0</v>
      </c>
      <c r="L1116" s="311">
        <f t="shared" si="232"/>
        <v>0</v>
      </c>
      <c r="M1116" s="312">
        <f t="shared" si="232"/>
        <v>0</v>
      </c>
      <c r="Q1116"/>
    </row>
    <row r="1117" spans="1:17" ht="17.55" hidden="1" customHeight="1">
      <c r="A1117" s="240"/>
      <c r="B1117" s="240"/>
      <c r="C1117" s="429" t="str">
        <f t="shared" si="230"/>
        <v>H</v>
      </c>
      <c r="D1117" s="130">
        <f t="shared" si="229"/>
        <v>0</v>
      </c>
      <c r="E1117" s="129" t="str">
        <f t="shared" si="228"/>
        <v>Lumilan</v>
      </c>
      <c r="F1117" s="311">
        <f t="shared" si="232"/>
        <v>0</v>
      </c>
      <c r="G1117" s="311">
        <f t="shared" si="232"/>
        <v>0</v>
      </c>
      <c r="H1117" s="311">
        <f t="shared" si="232"/>
        <v>0</v>
      </c>
      <c r="I1117" s="311">
        <f t="shared" si="232"/>
        <v>0</v>
      </c>
      <c r="J1117" s="311">
        <f t="shared" si="232"/>
        <v>0</v>
      </c>
      <c r="K1117" s="311">
        <f t="shared" si="232"/>
        <v>0</v>
      </c>
      <c r="L1117" s="311">
        <f t="shared" si="232"/>
        <v>0</v>
      </c>
      <c r="M1117" s="312">
        <f t="shared" si="232"/>
        <v>0</v>
      </c>
      <c r="Q1117"/>
    </row>
    <row r="1118" spans="1:17" ht="17.55" hidden="1" customHeight="1">
      <c r="A1118" s="240"/>
      <c r="B1118" s="240"/>
      <c r="C1118" s="429" t="str">
        <f t="shared" si="230"/>
        <v>H</v>
      </c>
      <c r="D1118" s="130">
        <f t="shared" si="229"/>
        <v>0</v>
      </c>
      <c r="E1118" s="129" t="str">
        <f t="shared" si="228"/>
        <v>Materion</v>
      </c>
      <c r="F1118" s="311">
        <f t="shared" si="232"/>
        <v>0</v>
      </c>
      <c r="G1118" s="311">
        <f t="shared" si="232"/>
        <v>0</v>
      </c>
      <c r="H1118" s="311">
        <f t="shared" si="232"/>
        <v>0</v>
      </c>
      <c r="I1118" s="311">
        <f t="shared" si="232"/>
        <v>0</v>
      </c>
      <c r="J1118" s="311">
        <f t="shared" si="232"/>
        <v>0</v>
      </c>
      <c r="K1118" s="311">
        <f t="shared" si="232"/>
        <v>0</v>
      </c>
      <c r="L1118" s="311">
        <f t="shared" si="232"/>
        <v>0</v>
      </c>
      <c r="M1118" s="312">
        <f t="shared" si="232"/>
        <v>0</v>
      </c>
      <c r="Q1118"/>
    </row>
    <row r="1119" spans="1:17" ht="17.55" hidden="1" customHeight="1">
      <c r="A1119" s="240"/>
      <c r="B1119" s="240"/>
      <c r="C1119" s="429" t="str">
        <f t="shared" si="230"/>
        <v>H</v>
      </c>
      <c r="D1119" s="130">
        <f t="shared" si="229"/>
        <v>0</v>
      </c>
      <c r="E1119" s="129" t="str">
        <f t="shared" si="228"/>
        <v>Merck</v>
      </c>
      <c r="F1119" s="311">
        <f t="shared" si="232"/>
        <v>0</v>
      </c>
      <c r="G1119" s="311">
        <f t="shared" si="232"/>
        <v>0</v>
      </c>
      <c r="H1119" s="311">
        <f t="shared" si="232"/>
        <v>0</v>
      </c>
      <c r="I1119" s="311">
        <f t="shared" si="232"/>
        <v>0</v>
      </c>
      <c r="J1119" s="311">
        <f t="shared" si="232"/>
        <v>0</v>
      </c>
      <c r="K1119" s="311">
        <f t="shared" si="232"/>
        <v>0</v>
      </c>
      <c r="L1119" s="311">
        <f t="shared" si="232"/>
        <v>0</v>
      </c>
      <c r="M1119" s="312">
        <f t="shared" si="232"/>
        <v>0</v>
      </c>
      <c r="Q1119"/>
    </row>
    <row r="1120" spans="1:17" ht="17.55" hidden="1" customHeight="1">
      <c r="A1120" s="240"/>
      <c r="B1120" s="240"/>
      <c r="C1120" s="429" t="str">
        <f t="shared" si="230"/>
        <v>H</v>
      </c>
      <c r="D1120" s="130">
        <f t="shared" si="229"/>
        <v>0</v>
      </c>
      <c r="E1120" s="129" t="str">
        <f t="shared" si="228"/>
        <v>Nisso</v>
      </c>
      <c r="F1120" s="311">
        <f t="shared" si="232"/>
        <v>0</v>
      </c>
      <c r="G1120" s="311">
        <f t="shared" si="232"/>
        <v>0</v>
      </c>
      <c r="H1120" s="311">
        <f t="shared" si="232"/>
        <v>0</v>
      </c>
      <c r="I1120" s="311">
        <f t="shared" si="232"/>
        <v>0</v>
      </c>
      <c r="J1120" s="311">
        <f t="shared" si="232"/>
        <v>0</v>
      </c>
      <c r="K1120" s="311">
        <f t="shared" si="232"/>
        <v>0</v>
      </c>
      <c r="L1120" s="311">
        <f t="shared" si="232"/>
        <v>0</v>
      </c>
      <c r="M1120" s="312">
        <f t="shared" si="232"/>
        <v>0</v>
      </c>
      <c r="Q1120"/>
    </row>
    <row r="1121" spans="1:17" ht="17.55" hidden="1" customHeight="1">
      <c r="A1121" s="240"/>
      <c r="B1121" s="240"/>
      <c r="C1121" s="429" t="str">
        <f t="shared" si="230"/>
        <v>H</v>
      </c>
      <c r="D1121" s="130">
        <f t="shared" si="229"/>
        <v>0</v>
      </c>
      <c r="E1121" s="129" t="str">
        <f t="shared" si="228"/>
        <v>Novaled</v>
      </c>
      <c r="F1121" s="311">
        <f t="shared" si="232"/>
        <v>0</v>
      </c>
      <c r="G1121" s="311">
        <f t="shared" si="232"/>
        <v>0</v>
      </c>
      <c r="H1121" s="311">
        <f t="shared" si="232"/>
        <v>0</v>
      </c>
      <c r="I1121" s="311">
        <f t="shared" si="232"/>
        <v>0</v>
      </c>
      <c r="J1121" s="311">
        <f t="shared" si="232"/>
        <v>0</v>
      </c>
      <c r="K1121" s="311">
        <f t="shared" si="232"/>
        <v>0</v>
      </c>
      <c r="L1121" s="311">
        <f t="shared" si="232"/>
        <v>0</v>
      </c>
      <c r="M1121" s="312">
        <f t="shared" si="232"/>
        <v>0</v>
      </c>
      <c r="Q1121"/>
    </row>
    <row r="1122" spans="1:17" ht="17.55" hidden="1" customHeight="1">
      <c r="A1122" s="240"/>
      <c r="B1122" s="240"/>
      <c r="C1122" s="429" t="str">
        <f t="shared" si="230"/>
        <v>H</v>
      </c>
      <c r="D1122" s="130">
        <f t="shared" si="229"/>
        <v>0</v>
      </c>
      <c r="E1122" s="129" t="str">
        <f t="shared" si="228"/>
        <v>NSCC</v>
      </c>
      <c r="F1122" s="311">
        <f t="shared" si="232"/>
        <v>0</v>
      </c>
      <c r="G1122" s="311">
        <f t="shared" si="232"/>
        <v>0</v>
      </c>
      <c r="H1122" s="311">
        <f t="shared" si="232"/>
        <v>0</v>
      </c>
      <c r="I1122" s="311">
        <f t="shared" si="232"/>
        <v>0</v>
      </c>
      <c r="J1122" s="311">
        <f t="shared" si="232"/>
        <v>0</v>
      </c>
      <c r="K1122" s="311">
        <f t="shared" si="232"/>
        <v>0</v>
      </c>
      <c r="L1122" s="311">
        <f t="shared" si="232"/>
        <v>0</v>
      </c>
      <c r="M1122" s="312">
        <f t="shared" si="232"/>
        <v>0</v>
      </c>
      <c r="Q1122"/>
    </row>
    <row r="1123" spans="1:17" ht="17.55" hidden="1" customHeight="1">
      <c r="A1123" s="240"/>
      <c r="B1123" s="240"/>
      <c r="C1123" s="429" t="str">
        <f t="shared" si="230"/>
        <v>H</v>
      </c>
      <c r="D1123" s="130">
        <f t="shared" si="229"/>
        <v>0</v>
      </c>
      <c r="E1123" s="129" t="str">
        <f t="shared" si="228"/>
        <v>P&amp;H Tech</v>
      </c>
      <c r="F1123" s="311">
        <f t="shared" si="232"/>
        <v>0</v>
      </c>
      <c r="G1123" s="311">
        <f t="shared" si="232"/>
        <v>0</v>
      </c>
      <c r="H1123" s="311">
        <f t="shared" si="232"/>
        <v>0</v>
      </c>
      <c r="I1123" s="311">
        <f t="shared" si="232"/>
        <v>0</v>
      </c>
      <c r="J1123" s="311">
        <f t="shared" si="232"/>
        <v>0</v>
      </c>
      <c r="K1123" s="311">
        <f t="shared" si="232"/>
        <v>0</v>
      </c>
      <c r="L1123" s="311">
        <f t="shared" si="232"/>
        <v>0</v>
      </c>
      <c r="M1123" s="312">
        <f t="shared" si="232"/>
        <v>0</v>
      </c>
      <c r="Q1123"/>
    </row>
    <row r="1124" spans="1:17" ht="17.55" hidden="1" customHeight="1">
      <c r="A1124" s="240"/>
      <c r="B1124" s="240"/>
      <c r="C1124" s="429" t="str">
        <f t="shared" si="230"/>
        <v>H</v>
      </c>
      <c r="D1124" s="130">
        <f t="shared" si="229"/>
        <v>0</v>
      </c>
      <c r="E1124" s="129" t="str">
        <f t="shared" si="228"/>
        <v>Samsung SDI</v>
      </c>
      <c r="F1124" s="311">
        <f t="shared" si="232"/>
        <v>0</v>
      </c>
      <c r="G1124" s="311">
        <f t="shared" si="232"/>
        <v>0</v>
      </c>
      <c r="H1124" s="311">
        <f t="shared" si="232"/>
        <v>0</v>
      </c>
      <c r="I1124" s="311">
        <f t="shared" si="232"/>
        <v>0</v>
      </c>
      <c r="J1124" s="311">
        <f t="shared" si="232"/>
        <v>0</v>
      </c>
      <c r="K1124" s="311">
        <f t="shared" si="232"/>
        <v>0</v>
      </c>
      <c r="L1124" s="311">
        <f t="shared" si="232"/>
        <v>0</v>
      </c>
      <c r="M1124" s="312">
        <f t="shared" si="232"/>
        <v>0</v>
      </c>
      <c r="Q1124"/>
    </row>
    <row r="1125" spans="1:17" s="296" customFormat="1" ht="17.55" hidden="1" customHeight="1">
      <c r="A1125" s="308"/>
      <c r="C1125" s="429" t="str">
        <f t="shared" si="230"/>
        <v>H</v>
      </c>
      <c r="D1125" s="130">
        <f t="shared" si="229"/>
        <v>0</v>
      </c>
      <c r="E1125" s="129" t="str">
        <f t="shared" ref="E1125:E1134" si="233">E1055</f>
        <v>SFC</v>
      </c>
      <c r="F1125" s="311">
        <f t="shared" si="232"/>
        <v>0</v>
      </c>
      <c r="G1125" s="311">
        <f t="shared" si="232"/>
        <v>0</v>
      </c>
      <c r="H1125" s="311">
        <f t="shared" si="232"/>
        <v>0</v>
      </c>
      <c r="I1125" s="311">
        <f t="shared" si="232"/>
        <v>0</v>
      </c>
      <c r="J1125" s="311">
        <f t="shared" si="232"/>
        <v>0</v>
      </c>
      <c r="K1125" s="311">
        <f t="shared" si="232"/>
        <v>0</v>
      </c>
      <c r="L1125" s="311">
        <f t="shared" si="232"/>
        <v>0</v>
      </c>
      <c r="M1125" s="312">
        <f t="shared" si="232"/>
        <v>0</v>
      </c>
      <c r="Q1125"/>
    </row>
    <row r="1126" spans="1:17" s="296" customFormat="1" ht="17.55" hidden="1" customHeight="1">
      <c r="A1126" s="308"/>
      <c r="C1126" s="429" t="str">
        <f t="shared" si="230"/>
        <v>H</v>
      </c>
      <c r="D1126" s="130">
        <f t="shared" si="229"/>
        <v>0</v>
      </c>
      <c r="E1126" s="129" t="str">
        <f t="shared" si="233"/>
        <v>SK JNC</v>
      </c>
      <c r="F1126" s="311">
        <f t="shared" ref="F1126:M1135" si="234">SUMIFS(Share, Y, F$15, Config, $E$4, P, $E$8, LType, $D1126, MSup, $E1126)</f>
        <v>0</v>
      </c>
      <c r="G1126" s="311">
        <f t="shared" si="234"/>
        <v>0</v>
      </c>
      <c r="H1126" s="311">
        <f t="shared" si="234"/>
        <v>0</v>
      </c>
      <c r="I1126" s="311">
        <f t="shared" si="234"/>
        <v>0</v>
      </c>
      <c r="J1126" s="311">
        <f t="shared" si="234"/>
        <v>0</v>
      </c>
      <c r="K1126" s="311">
        <f t="shared" si="234"/>
        <v>0</v>
      </c>
      <c r="L1126" s="311">
        <f t="shared" si="234"/>
        <v>0</v>
      </c>
      <c r="M1126" s="312">
        <f t="shared" si="234"/>
        <v>0</v>
      </c>
      <c r="Q1126"/>
    </row>
    <row r="1127" spans="1:17" s="296" customFormat="1" ht="17.55" hidden="1" customHeight="1">
      <c r="A1127" s="308"/>
      <c r="C1127" s="429" t="str">
        <f t="shared" si="230"/>
        <v>H</v>
      </c>
      <c r="D1127" s="130">
        <f t="shared" si="229"/>
        <v>0</v>
      </c>
      <c r="E1127" s="129" t="str">
        <f t="shared" si="233"/>
        <v>Solus AM</v>
      </c>
      <c r="F1127" s="311">
        <f t="shared" si="234"/>
        <v>0</v>
      </c>
      <c r="G1127" s="311">
        <f t="shared" si="234"/>
        <v>0</v>
      </c>
      <c r="H1127" s="311">
        <f t="shared" si="234"/>
        <v>0</v>
      </c>
      <c r="I1127" s="311">
        <f t="shared" si="234"/>
        <v>0</v>
      </c>
      <c r="J1127" s="311">
        <f t="shared" si="234"/>
        <v>0</v>
      </c>
      <c r="K1127" s="311">
        <f t="shared" si="234"/>
        <v>0</v>
      </c>
      <c r="L1127" s="311">
        <f t="shared" si="234"/>
        <v>0</v>
      </c>
      <c r="M1127" s="312">
        <f t="shared" si="234"/>
        <v>0</v>
      </c>
      <c r="Q1127"/>
    </row>
    <row r="1128" spans="1:17" s="296" customFormat="1" ht="17.55" hidden="1" customHeight="1">
      <c r="A1128" s="308"/>
      <c r="C1128" s="429" t="str">
        <f t="shared" si="230"/>
        <v>H</v>
      </c>
      <c r="D1128" s="130">
        <f t="shared" si="229"/>
        <v>0</v>
      </c>
      <c r="E1128" s="129">
        <f t="shared" si="233"/>
        <v>0</v>
      </c>
      <c r="F1128" s="311">
        <f t="shared" si="234"/>
        <v>0</v>
      </c>
      <c r="G1128" s="311">
        <f t="shared" si="234"/>
        <v>0</v>
      </c>
      <c r="H1128" s="311">
        <f t="shared" si="234"/>
        <v>0</v>
      </c>
      <c r="I1128" s="311">
        <f t="shared" si="234"/>
        <v>0</v>
      </c>
      <c r="J1128" s="311">
        <f t="shared" si="234"/>
        <v>0</v>
      </c>
      <c r="K1128" s="311">
        <f t="shared" si="234"/>
        <v>0</v>
      </c>
      <c r="L1128" s="311">
        <f t="shared" si="234"/>
        <v>0</v>
      </c>
      <c r="M1128" s="312">
        <f t="shared" si="234"/>
        <v>0</v>
      </c>
      <c r="Q1128"/>
    </row>
    <row r="1129" spans="1:17" s="296" customFormat="1" ht="17.55" hidden="1" customHeight="1">
      <c r="A1129" s="308"/>
      <c r="C1129" s="429" t="str">
        <f t="shared" si="230"/>
        <v>H</v>
      </c>
      <c r="D1129" s="130">
        <f t="shared" si="229"/>
        <v>0</v>
      </c>
      <c r="E1129" s="129">
        <f t="shared" si="233"/>
        <v>0</v>
      </c>
      <c r="F1129" s="311">
        <f t="shared" si="234"/>
        <v>0</v>
      </c>
      <c r="G1129" s="311">
        <f t="shared" si="234"/>
        <v>0</v>
      </c>
      <c r="H1129" s="311">
        <f t="shared" si="234"/>
        <v>0</v>
      </c>
      <c r="I1129" s="311">
        <f t="shared" si="234"/>
        <v>0</v>
      </c>
      <c r="J1129" s="311">
        <f t="shared" si="234"/>
        <v>0</v>
      </c>
      <c r="K1129" s="311">
        <f t="shared" si="234"/>
        <v>0</v>
      </c>
      <c r="L1129" s="311">
        <f t="shared" si="234"/>
        <v>0</v>
      </c>
      <c r="M1129" s="312">
        <f t="shared" si="234"/>
        <v>0</v>
      </c>
      <c r="Q1129"/>
    </row>
    <row r="1130" spans="1:17" s="296" customFormat="1" ht="17.55" hidden="1" customHeight="1">
      <c r="A1130" s="308"/>
      <c r="C1130" s="429" t="str">
        <f t="shared" si="230"/>
        <v>H</v>
      </c>
      <c r="D1130" s="130">
        <f t="shared" si="229"/>
        <v>0</v>
      </c>
      <c r="E1130" s="129">
        <f t="shared" si="233"/>
        <v>0</v>
      </c>
      <c r="F1130" s="311">
        <f t="shared" si="234"/>
        <v>0</v>
      </c>
      <c r="G1130" s="311">
        <f t="shared" si="234"/>
        <v>0</v>
      </c>
      <c r="H1130" s="311">
        <f t="shared" si="234"/>
        <v>0</v>
      </c>
      <c r="I1130" s="311">
        <f t="shared" si="234"/>
        <v>0</v>
      </c>
      <c r="J1130" s="311">
        <f t="shared" si="234"/>
        <v>0</v>
      </c>
      <c r="K1130" s="311">
        <f t="shared" si="234"/>
        <v>0</v>
      </c>
      <c r="L1130" s="311">
        <f t="shared" si="234"/>
        <v>0</v>
      </c>
      <c r="M1130" s="312">
        <f t="shared" si="234"/>
        <v>0</v>
      </c>
      <c r="Q1130"/>
    </row>
    <row r="1131" spans="1:17" s="296" customFormat="1" ht="17.55" hidden="1" customHeight="1">
      <c r="A1131" s="308"/>
      <c r="C1131" s="429" t="str">
        <f t="shared" si="230"/>
        <v>H</v>
      </c>
      <c r="D1131" s="130">
        <f t="shared" si="229"/>
        <v>0</v>
      </c>
      <c r="E1131" s="129">
        <f t="shared" si="233"/>
        <v>0</v>
      </c>
      <c r="F1131" s="311">
        <f t="shared" si="234"/>
        <v>0</v>
      </c>
      <c r="G1131" s="311">
        <f t="shared" si="234"/>
        <v>0</v>
      </c>
      <c r="H1131" s="311">
        <f t="shared" si="234"/>
        <v>0</v>
      </c>
      <c r="I1131" s="311">
        <f t="shared" si="234"/>
        <v>0</v>
      </c>
      <c r="J1131" s="311">
        <f t="shared" si="234"/>
        <v>0</v>
      </c>
      <c r="K1131" s="311">
        <f t="shared" si="234"/>
        <v>0</v>
      </c>
      <c r="L1131" s="311">
        <f t="shared" si="234"/>
        <v>0</v>
      </c>
      <c r="M1131" s="312">
        <f t="shared" si="234"/>
        <v>0</v>
      </c>
      <c r="Q1131"/>
    </row>
    <row r="1132" spans="1:17" s="296" customFormat="1" ht="17.55" hidden="1" customHeight="1">
      <c r="A1132" s="308"/>
      <c r="C1132" s="429" t="str">
        <f t="shared" si="230"/>
        <v>H</v>
      </c>
      <c r="D1132" s="130">
        <f t="shared" si="229"/>
        <v>0</v>
      </c>
      <c r="E1132" s="129">
        <f t="shared" si="233"/>
        <v>0</v>
      </c>
      <c r="F1132" s="311">
        <f t="shared" si="234"/>
        <v>0</v>
      </c>
      <c r="G1132" s="311">
        <f t="shared" si="234"/>
        <v>0</v>
      </c>
      <c r="H1132" s="311">
        <f t="shared" si="234"/>
        <v>0</v>
      </c>
      <c r="I1132" s="311">
        <f t="shared" si="234"/>
        <v>0</v>
      </c>
      <c r="J1132" s="311">
        <f t="shared" si="234"/>
        <v>0</v>
      </c>
      <c r="K1132" s="311">
        <f t="shared" si="234"/>
        <v>0</v>
      </c>
      <c r="L1132" s="311">
        <f t="shared" si="234"/>
        <v>0</v>
      </c>
      <c r="M1132" s="312">
        <f t="shared" si="234"/>
        <v>0</v>
      </c>
      <c r="Q1132"/>
    </row>
    <row r="1133" spans="1:17" s="296" customFormat="1" ht="17.55" hidden="1" customHeight="1">
      <c r="A1133" s="308"/>
      <c r="C1133" s="429" t="str">
        <f t="shared" si="230"/>
        <v>H</v>
      </c>
      <c r="D1133" s="130">
        <f t="shared" si="229"/>
        <v>0</v>
      </c>
      <c r="E1133" s="129">
        <f t="shared" si="233"/>
        <v>0</v>
      </c>
      <c r="F1133" s="311">
        <f t="shared" si="234"/>
        <v>0</v>
      </c>
      <c r="G1133" s="311">
        <f t="shared" si="234"/>
        <v>0</v>
      </c>
      <c r="H1133" s="311">
        <f t="shared" si="234"/>
        <v>0</v>
      </c>
      <c r="I1133" s="311">
        <f t="shared" si="234"/>
        <v>0</v>
      </c>
      <c r="J1133" s="311">
        <f t="shared" si="234"/>
        <v>0</v>
      </c>
      <c r="K1133" s="311">
        <f t="shared" si="234"/>
        <v>0</v>
      </c>
      <c r="L1133" s="311">
        <f t="shared" si="234"/>
        <v>0</v>
      </c>
      <c r="M1133" s="312">
        <f t="shared" si="234"/>
        <v>0</v>
      </c>
      <c r="Q1133"/>
    </row>
    <row r="1134" spans="1:17" s="296" customFormat="1" ht="17.55" hidden="1" customHeight="1">
      <c r="A1134" s="308"/>
      <c r="C1134" s="429" t="str">
        <f t="shared" si="230"/>
        <v>H</v>
      </c>
      <c r="D1134" s="130">
        <f t="shared" si="229"/>
        <v>0</v>
      </c>
      <c r="E1134" s="129">
        <f t="shared" si="233"/>
        <v>0</v>
      </c>
      <c r="F1134" s="311">
        <f t="shared" si="234"/>
        <v>0</v>
      </c>
      <c r="G1134" s="311">
        <f t="shared" si="234"/>
        <v>0</v>
      </c>
      <c r="H1134" s="311">
        <f t="shared" si="234"/>
        <v>0</v>
      </c>
      <c r="I1134" s="311">
        <f t="shared" si="234"/>
        <v>0</v>
      </c>
      <c r="J1134" s="311">
        <f t="shared" si="234"/>
        <v>0</v>
      </c>
      <c r="K1134" s="311">
        <f t="shared" si="234"/>
        <v>0</v>
      </c>
      <c r="L1134" s="311">
        <f t="shared" si="234"/>
        <v>0</v>
      </c>
      <c r="M1134" s="312">
        <f t="shared" si="234"/>
        <v>0</v>
      </c>
      <c r="Q1134"/>
    </row>
    <row r="1135" spans="1:17" ht="17.55" hidden="1" customHeight="1">
      <c r="A1135" s="240"/>
      <c r="B1135" s="240"/>
      <c r="C1135" s="429" t="str">
        <f t="shared" si="230"/>
        <v>H</v>
      </c>
      <c r="D1135" s="130">
        <f>$D1124</f>
        <v>0</v>
      </c>
      <c r="E1135" s="129" t="str">
        <f t="shared" ref="E1135:E1159" si="235">E540</f>
        <v>Unknown</v>
      </c>
      <c r="F1135" s="311">
        <f t="shared" si="234"/>
        <v>0</v>
      </c>
      <c r="G1135" s="311">
        <f t="shared" si="234"/>
        <v>0</v>
      </c>
      <c r="H1135" s="311">
        <f t="shared" si="234"/>
        <v>0</v>
      </c>
      <c r="I1135" s="311">
        <f t="shared" si="234"/>
        <v>0</v>
      </c>
      <c r="J1135" s="311">
        <f t="shared" si="234"/>
        <v>0</v>
      </c>
      <c r="K1135" s="311">
        <f t="shared" si="234"/>
        <v>0</v>
      </c>
      <c r="L1135" s="311">
        <f t="shared" si="234"/>
        <v>0</v>
      </c>
      <c r="M1135" s="312">
        <f t="shared" si="234"/>
        <v>0</v>
      </c>
      <c r="Q1135"/>
    </row>
    <row r="1136" spans="1:17" ht="17.55" hidden="1" customHeight="1">
      <c r="A1136" s="240"/>
      <c r="B1136" s="240"/>
      <c r="C1136" s="429" t="str">
        <f t="shared" si="230"/>
        <v>H</v>
      </c>
      <c r="D1136" s="130">
        <f>Parameter!G94</f>
        <v>0</v>
      </c>
      <c r="E1136" s="129" t="str">
        <f t="shared" si="235"/>
        <v>Aglaia Tech</v>
      </c>
      <c r="F1136" s="311">
        <f t="shared" ref="F1136:M1145" si="236">SUMIFS(Share, Y, F$15, Config, $E$4, P, $E$8, LType, $D1136, MSup, $E1136)</f>
        <v>0</v>
      </c>
      <c r="G1136" s="311">
        <f t="shared" si="236"/>
        <v>0</v>
      </c>
      <c r="H1136" s="311">
        <f t="shared" si="236"/>
        <v>0</v>
      </c>
      <c r="I1136" s="311">
        <f t="shared" si="236"/>
        <v>0</v>
      </c>
      <c r="J1136" s="311">
        <f t="shared" si="236"/>
        <v>0</v>
      </c>
      <c r="K1136" s="311">
        <f t="shared" si="236"/>
        <v>0</v>
      </c>
      <c r="L1136" s="311">
        <f t="shared" si="236"/>
        <v>0</v>
      </c>
      <c r="M1136" s="312">
        <f t="shared" si="236"/>
        <v>0</v>
      </c>
      <c r="Q1136"/>
    </row>
    <row r="1137" spans="1:17" ht="17.55" hidden="1" customHeight="1">
      <c r="A1137" s="240"/>
      <c r="B1137" s="240"/>
      <c r="C1137" s="429" t="str">
        <f t="shared" si="230"/>
        <v>H</v>
      </c>
      <c r="D1137" s="130">
        <f t="shared" ref="D1137:D1169" si="237">$D1136</f>
        <v>0</v>
      </c>
      <c r="E1137" s="129" t="str">
        <f t="shared" si="235"/>
        <v>Bayer</v>
      </c>
      <c r="F1137" s="311">
        <f t="shared" si="236"/>
        <v>0</v>
      </c>
      <c r="G1137" s="311">
        <f t="shared" si="236"/>
        <v>0</v>
      </c>
      <c r="H1137" s="311">
        <f t="shared" si="236"/>
        <v>0</v>
      </c>
      <c r="I1137" s="311">
        <f t="shared" si="236"/>
        <v>0</v>
      </c>
      <c r="J1137" s="311">
        <f t="shared" si="236"/>
        <v>0</v>
      </c>
      <c r="K1137" s="311">
        <f t="shared" si="236"/>
        <v>0</v>
      </c>
      <c r="L1137" s="311">
        <f t="shared" si="236"/>
        <v>0</v>
      </c>
      <c r="M1137" s="312">
        <f t="shared" si="236"/>
        <v>0</v>
      </c>
      <c r="Q1137"/>
    </row>
    <row r="1138" spans="1:17" ht="17.55" hidden="1" customHeight="1">
      <c r="A1138" s="240"/>
      <c r="B1138" s="240"/>
      <c r="C1138" s="429" t="str">
        <f t="shared" si="230"/>
        <v>H</v>
      </c>
      <c r="D1138" s="130">
        <f t="shared" si="237"/>
        <v>0</v>
      </c>
      <c r="E1138" s="129" t="str">
        <f t="shared" si="235"/>
        <v>Comet</v>
      </c>
      <c r="F1138" s="311">
        <f t="shared" si="236"/>
        <v>0</v>
      </c>
      <c r="G1138" s="311">
        <f t="shared" si="236"/>
        <v>0</v>
      </c>
      <c r="H1138" s="311">
        <f t="shared" si="236"/>
        <v>0</v>
      </c>
      <c r="I1138" s="311">
        <f t="shared" si="236"/>
        <v>0</v>
      </c>
      <c r="J1138" s="311">
        <f t="shared" si="236"/>
        <v>0</v>
      </c>
      <c r="K1138" s="311">
        <f t="shared" si="236"/>
        <v>0</v>
      </c>
      <c r="L1138" s="311">
        <f t="shared" si="236"/>
        <v>0</v>
      </c>
      <c r="M1138" s="312">
        <f t="shared" si="236"/>
        <v>0</v>
      </c>
      <c r="Q1138"/>
    </row>
    <row r="1139" spans="1:17" ht="17.55" hidden="1" customHeight="1">
      <c r="A1139" s="240"/>
      <c r="B1139" s="240"/>
      <c r="C1139" s="429" t="str">
        <f t="shared" si="230"/>
        <v>H</v>
      </c>
      <c r="D1139" s="130">
        <f t="shared" si="237"/>
        <v>0</v>
      </c>
      <c r="E1139" s="129" t="str">
        <f t="shared" si="235"/>
        <v>Dongjin Semichem</v>
      </c>
      <c r="F1139" s="311">
        <f t="shared" si="236"/>
        <v>0</v>
      </c>
      <c r="G1139" s="311">
        <f t="shared" si="236"/>
        <v>0</v>
      </c>
      <c r="H1139" s="311">
        <f t="shared" si="236"/>
        <v>0</v>
      </c>
      <c r="I1139" s="311">
        <f t="shared" si="236"/>
        <v>0</v>
      </c>
      <c r="J1139" s="311">
        <f t="shared" si="236"/>
        <v>0</v>
      </c>
      <c r="K1139" s="311">
        <f t="shared" si="236"/>
        <v>0</v>
      </c>
      <c r="L1139" s="311">
        <f t="shared" si="236"/>
        <v>0</v>
      </c>
      <c r="M1139" s="312">
        <f t="shared" si="236"/>
        <v>0</v>
      </c>
      <c r="Q1139"/>
    </row>
    <row r="1140" spans="1:17" ht="17.55" hidden="1" customHeight="1">
      <c r="A1140" s="240"/>
      <c r="B1140" s="240"/>
      <c r="C1140" s="429" t="str">
        <f t="shared" si="230"/>
        <v>H</v>
      </c>
      <c r="D1140" s="130">
        <f t="shared" si="237"/>
        <v>0</v>
      </c>
      <c r="E1140" s="129" t="str">
        <f t="shared" si="235"/>
        <v>Duksan Neolux</v>
      </c>
      <c r="F1140" s="311">
        <f t="shared" si="236"/>
        <v>0</v>
      </c>
      <c r="G1140" s="311">
        <f t="shared" si="236"/>
        <v>0</v>
      </c>
      <c r="H1140" s="311">
        <f t="shared" si="236"/>
        <v>0</v>
      </c>
      <c r="I1140" s="311">
        <f t="shared" si="236"/>
        <v>0</v>
      </c>
      <c r="J1140" s="311">
        <f t="shared" si="236"/>
        <v>0</v>
      </c>
      <c r="K1140" s="311">
        <f t="shared" si="236"/>
        <v>0</v>
      </c>
      <c r="L1140" s="311">
        <f t="shared" si="236"/>
        <v>0</v>
      </c>
      <c r="M1140" s="312">
        <f t="shared" si="236"/>
        <v>0</v>
      </c>
      <c r="Q1140"/>
    </row>
    <row r="1141" spans="1:17" ht="17.55" hidden="1" customHeight="1">
      <c r="A1141" s="240"/>
      <c r="B1141" s="240"/>
      <c r="C1141" s="429" t="str">
        <f t="shared" si="230"/>
        <v>H</v>
      </c>
      <c r="D1141" s="130">
        <f t="shared" si="237"/>
        <v>0</v>
      </c>
      <c r="E1141" s="129" t="str">
        <f t="shared" si="235"/>
        <v>DuPont</v>
      </c>
      <c r="F1141" s="311">
        <f t="shared" si="236"/>
        <v>0</v>
      </c>
      <c r="G1141" s="311">
        <f t="shared" si="236"/>
        <v>0</v>
      </c>
      <c r="H1141" s="311">
        <f t="shared" si="236"/>
        <v>0</v>
      </c>
      <c r="I1141" s="311">
        <f t="shared" si="236"/>
        <v>0</v>
      </c>
      <c r="J1141" s="311">
        <f t="shared" si="236"/>
        <v>0</v>
      </c>
      <c r="K1141" s="311">
        <f t="shared" si="236"/>
        <v>0</v>
      </c>
      <c r="L1141" s="311">
        <f t="shared" si="236"/>
        <v>0</v>
      </c>
      <c r="M1141" s="312">
        <f t="shared" si="236"/>
        <v>0</v>
      </c>
      <c r="Q1141"/>
    </row>
    <row r="1142" spans="1:17" ht="17.55" hidden="1" customHeight="1">
      <c r="A1142" s="240"/>
      <c r="B1142" s="240"/>
      <c r="C1142" s="429" t="str">
        <f t="shared" si="230"/>
        <v>H</v>
      </c>
      <c r="D1142" s="130">
        <f t="shared" si="237"/>
        <v>0</v>
      </c>
      <c r="E1142" s="129" t="str">
        <f t="shared" si="235"/>
        <v>EMT</v>
      </c>
      <c r="F1142" s="311">
        <f t="shared" si="236"/>
        <v>0</v>
      </c>
      <c r="G1142" s="311">
        <f t="shared" si="236"/>
        <v>0</v>
      </c>
      <c r="H1142" s="311">
        <f t="shared" si="236"/>
        <v>0</v>
      </c>
      <c r="I1142" s="311">
        <f t="shared" si="236"/>
        <v>0</v>
      </c>
      <c r="J1142" s="311">
        <f t="shared" si="236"/>
        <v>0</v>
      </c>
      <c r="K1142" s="311">
        <f t="shared" si="236"/>
        <v>0</v>
      </c>
      <c r="L1142" s="311">
        <f t="shared" si="236"/>
        <v>0</v>
      </c>
      <c r="M1142" s="312">
        <f t="shared" si="236"/>
        <v>0</v>
      </c>
      <c r="Q1142"/>
    </row>
    <row r="1143" spans="1:17" ht="17.55" hidden="1" customHeight="1">
      <c r="A1143" s="240"/>
      <c r="B1143" s="240"/>
      <c r="C1143" s="429" t="str">
        <f t="shared" si="230"/>
        <v>H</v>
      </c>
      <c r="D1143" s="130">
        <f t="shared" si="237"/>
        <v>0</v>
      </c>
      <c r="E1143" s="129" t="str">
        <f t="shared" si="235"/>
        <v>Hodogaya</v>
      </c>
      <c r="F1143" s="311">
        <f t="shared" si="236"/>
        <v>0</v>
      </c>
      <c r="G1143" s="311">
        <f t="shared" si="236"/>
        <v>0</v>
      </c>
      <c r="H1143" s="311">
        <f t="shared" si="236"/>
        <v>0</v>
      </c>
      <c r="I1143" s="311">
        <f t="shared" si="236"/>
        <v>0</v>
      </c>
      <c r="J1143" s="311">
        <f t="shared" si="236"/>
        <v>0</v>
      </c>
      <c r="K1143" s="311">
        <f t="shared" si="236"/>
        <v>0</v>
      </c>
      <c r="L1143" s="311">
        <f t="shared" si="236"/>
        <v>0</v>
      </c>
      <c r="M1143" s="312">
        <f t="shared" si="236"/>
        <v>0</v>
      </c>
      <c r="Q1143"/>
    </row>
    <row r="1144" spans="1:17" ht="17.55" hidden="1" customHeight="1">
      <c r="A1144" s="240"/>
      <c r="B1144" s="240"/>
      <c r="C1144" s="429" t="str">
        <f t="shared" si="230"/>
        <v>H</v>
      </c>
      <c r="D1144" s="130">
        <f t="shared" si="237"/>
        <v>0</v>
      </c>
      <c r="E1144" s="129" t="str">
        <f t="shared" si="235"/>
        <v>Hyperion</v>
      </c>
      <c r="F1144" s="311">
        <f t="shared" si="236"/>
        <v>0</v>
      </c>
      <c r="G1144" s="311">
        <f t="shared" si="236"/>
        <v>0</v>
      </c>
      <c r="H1144" s="311">
        <f t="shared" si="236"/>
        <v>0</v>
      </c>
      <c r="I1144" s="311">
        <f t="shared" si="236"/>
        <v>0</v>
      </c>
      <c r="J1144" s="311">
        <f t="shared" si="236"/>
        <v>0</v>
      </c>
      <c r="K1144" s="311">
        <f t="shared" si="236"/>
        <v>0</v>
      </c>
      <c r="L1144" s="311">
        <f t="shared" si="236"/>
        <v>0</v>
      </c>
      <c r="M1144" s="312">
        <f t="shared" si="236"/>
        <v>0</v>
      </c>
      <c r="Q1144"/>
    </row>
    <row r="1145" spans="1:17" ht="17.55" hidden="1" customHeight="1">
      <c r="A1145" s="240"/>
      <c r="B1145" s="240"/>
      <c r="C1145" s="429" t="str">
        <f t="shared" si="230"/>
        <v>H</v>
      </c>
      <c r="D1145" s="130">
        <f t="shared" si="237"/>
        <v>0</v>
      </c>
      <c r="E1145" s="129" t="str">
        <f t="shared" si="235"/>
        <v>Idemitsu Kosan</v>
      </c>
      <c r="F1145" s="311">
        <f t="shared" si="236"/>
        <v>0</v>
      </c>
      <c r="G1145" s="311">
        <f t="shared" si="236"/>
        <v>0</v>
      </c>
      <c r="H1145" s="311">
        <f t="shared" si="236"/>
        <v>0</v>
      </c>
      <c r="I1145" s="311">
        <f t="shared" si="236"/>
        <v>0</v>
      </c>
      <c r="J1145" s="311">
        <f t="shared" si="236"/>
        <v>0</v>
      </c>
      <c r="K1145" s="311">
        <f t="shared" si="236"/>
        <v>0</v>
      </c>
      <c r="L1145" s="311">
        <f t="shared" si="236"/>
        <v>0</v>
      </c>
      <c r="M1145" s="312">
        <f t="shared" si="236"/>
        <v>0</v>
      </c>
      <c r="Q1145"/>
    </row>
    <row r="1146" spans="1:17" ht="17.55" hidden="1" customHeight="1">
      <c r="A1146" s="240"/>
      <c r="B1146" s="240"/>
      <c r="C1146" s="429" t="str">
        <f t="shared" si="230"/>
        <v>H</v>
      </c>
      <c r="D1146" s="130">
        <f t="shared" si="237"/>
        <v>0</v>
      </c>
      <c r="E1146" s="129" t="str">
        <f t="shared" si="235"/>
        <v>Jilin OLED</v>
      </c>
      <c r="F1146" s="311">
        <f t="shared" ref="F1146:M1155" si="238">SUMIFS(Share, Y, F$15, Config, $E$4, P, $E$8, LType, $D1146, MSup, $E1146)</f>
        <v>0</v>
      </c>
      <c r="G1146" s="311">
        <f t="shared" si="238"/>
        <v>0</v>
      </c>
      <c r="H1146" s="311">
        <f t="shared" si="238"/>
        <v>0</v>
      </c>
      <c r="I1146" s="311">
        <f t="shared" si="238"/>
        <v>0</v>
      </c>
      <c r="J1146" s="311">
        <f t="shared" si="238"/>
        <v>0</v>
      </c>
      <c r="K1146" s="311">
        <f t="shared" si="238"/>
        <v>0</v>
      </c>
      <c r="L1146" s="311">
        <f t="shared" si="238"/>
        <v>0</v>
      </c>
      <c r="M1146" s="312">
        <f t="shared" si="238"/>
        <v>0</v>
      </c>
      <c r="Q1146"/>
    </row>
    <row r="1147" spans="1:17" ht="17.55" hidden="1" customHeight="1">
      <c r="A1147" s="240"/>
      <c r="B1147" s="240"/>
      <c r="C1147" s="429" t="str">
        <f t="shared" si="230"/>
        <v>H</v>
      </c>
      <c r="D1147" s="130">
        <f t="shared" si="237"/>
        <v>0</v>
      </c>
      <c r="E1147" s="129" t="str">
        <f t="shared" si="235"/>
        <v>Jinwoong</v>
      </c>
      <c r="F1147" s="311">
        <f t="shared" si="238"/>
        <v>0</v>
      </c>
      <c r="G1147" s="311">
        <f t="shared" si="238"/>
        <v>0</v>
      </c>
      <c r="H1147" s="311">
        <f t="shared" si="238"/>
        <v>0</v>
      </c>
      <c r="I1147" s="311">
        <f t="shared" si="238"/>
        <v>0</v>
      </c>
      <c r="J1147" s="311">
        <f t="shared" si="238"/>
        <v>0</v>
      </c>
      <c r="K1147" s="311">
        <f t="shared" si="238"/>
        <v>0</v>
      </c>
      <c r="L1147" s="311">
        <f t="shared" si="238"/>
        <v>0</v>
      </c>
      <c r="M1147" s="312">
        <f t="shared" si="238"/>
        <v>0</v>
      </c>
      <c r="Q1147"/>
    </row>
    <row r="1148" spans="1:17" ht="17.55" hidden="1" customHeight="1">
      <c r="A1148" s="240"/>
      <c r="B1148" s="240"/>
      <c r="C1148" s="429" t="str">
        <f t="shared" si="230"/>
        <v>H</v>
      </c>
      <c r="D1148" s="130">
        <f t="shared" si="237"/>
        <v>0</v>
      </c>
      <c r="E1148" s="129" t="str">
        <f t="shared" si="235"/>
        <v>LG Chem</v>
      </c>
      <c r="F1148" s="311">
        <f t="shared" si="238"/>
        <v>0</v>
      </c>
      <c r="G1148" s="311">
        <f t="shared" si="238"/>
        <v>0</v>
      </c>
      <c r="H1148" s="311">
        <f t="shared" si="238"/>
        <v>0</v>
      </c>
      <c r="I1148" s="311">
        <f t="shared" si="238"/>
        <v>0</v>
      </c>
      <c r="J1148" s="311">
        <f t="shared" si="238"/>
        <v>0</v>
      </c>
      <c r="K1148" s="311">
        <f t="shared" si="238"/>
        <v>0</v>
      </c>
      <c r="L1148" s="311">
        <f t="shared" si="238"/>
        <v>0</v>
      </c>
      <c r="M1148" s="312">
        <f t="shared" si="238"/>
        <v>0</v>
      </c>
      <c r="Q1148"/>
    </row>
    <row r="1149" spans="1:17" ht="17.55" hidden="1" customHeight="1">
      <c r="A1149" s="240"/>
      <c r="B1149" s="240"/>
      <c r="C1149" s="429" t="str">
        <f t="shared" si="230"/>
        <v>H</v>
      </c>
      <c r="D1149" s="130">
        <f t="shared" si="237"/>
        <v>0</v>
      </c>
      <c r="E1149" s="129" t="str">
        <f t="shared" si="235"/>
        <v>LT Materials</v>
      </c>
      <c r="F1149" s="311">
        <f t="shared" si="238"/>
        <v>0</v>
      </c>
      <c r="G1149" s="311">
        <f t="shared" si="238"/>
        <v>0</v>
      </c>
      <c r="H1149" s="311">
        <f t="shared" si="238"/>
        <v>0</v>
      </c>
      <c r="I1149" s="311">
        <f t="shared" si="238"/>
        <v>0</v>
      </c>
      <c r="J1149" s="311">
        <f t="shared" si="238"/>
        <v>0</v>
      </c>
      <c r="K1149" s="311">
        <f t="shared" si="238"/>
        <v>0</v>
      </c>
      <c r="L1149" s="311">
        <f t="shared" si="238"/>
        <v>0</v>
      </c>
      <c r="M1149" s="312">
        <f t="shared" si="238"/>
        <v>0</v>
      </c>
      <c r="Q1149"/>
    </row>
    <row r="1150" spans="1:17" ht="17.55" hidden="1" customHeight="1">
      <c r="A1150" s="240"/>
      <c r="B1150" s="240"/>
      <c r="C1150" s="429" t="str">
        <f t="shared" si="230"/>
        <v>H</v>
      </c>
      <c r="D1150" s="130">
        <f t="shared" si="237"/>
        <v>0</v>
      </c>
      <c r="E1150" s="129" t="str">
        <f t="shared" si="235"/>
        <v>LT Metal</v>
      </c>
      <c r="F1150" s="311">
        <f t="shared" si="238"/>
        <v>0</v>
      </c>
      <c r="G1150" s="311">
        <f t="shared" si="238"/>
        <v>0</v>
      </c>
      <c r="H1150" s="311">
        <f t="shared" si="238"/>
        <v>0</v>
      </c>
      <c r="I1150" s="311">
        <f t="shared" si="238"/>
        <v>0</v>
      </c>
      <c r="J1150" s="311">
        <f t="shared" si="238"/>
        <v>0</v>
      </c>
      <c r="K1150" s="311">
        <f t="shared" si="238"/>
        <v>0</v>
      </c>
      <c r="L1150" s="311">
        <f t="shared" si="238"/>
        <v>0</v>
      </c>
      <c r="M1150" s="312">
        <f t="shared" si="238"/>
        <v>0</v>
      </c>
      <c r="Q1150"/>
    </row>
    <row r="1151" spans="1:17" ht="17.55" hidden="1" customHeight="1">
      <c r="A1151" s="240"/>
      <c r="B1151" s="240"/>
      <c r="C1151" s="429" t="str">
        <f t="shared" si="230"/>
        <v>H</v>
      </c>
      <c r="D1151" s="130">
        <f t="shared" si="237"/>
        <v>0</v>
      </c>
      <c r="E1151" s="129" t="str">
        <f t="shared" si="235"/>
        <v>LTOM</v>
      </c>
      <c r="F1151" s="311">
        <f t="shared" si="238"/>
        <v>0</v>
      </c>
      <c r="G1151" s="311">
        <f t="shared" si="238"/>
        <v>0</v>
      </c>
      <c r="H1151" s="311">
        <f t="shared" si="238"/>
        <v>0</v>
      </c>
      <c r="I1151" s="311">
        <f t="shared" si="238"/>
        <v>0</v>
      </c>
      <c r="J1151" s="311">
        <f t="shared" si="238"/>
        <v>0</v>
      </c>
      <c r="K1151" s="311">
        <f t="shared" si="238"/>
        <v>0</v>
      </c>
      <c r="L1151" s="311">
        <f t="shared" si="238"/>
        <v>0</v>
      </c>
      <c r="M1151" s="312">
        <f t="shared" si="238"/>
        <v>0</v>
      </c>
      <c r="Q1151"/>
    </row>
    <row r="1152" spans="1:17" ht="17.55" hidden="1" customHeight="1">
      <c r="A1152" s="240"/>
      <c r="B1152" s="240"/>
      <c r="C1152" s="429" t="str">
        <f t="shared" si="230"/>
        <v>H</v>
      </c>
      <c r="D1152" s="130">
        <f t="shared" si="237"/>
        <v>0</v>
      </c>
      <c r="E1152" s="129" t="str">
        <f t="shared" si="235"/>
        <v>Lumilan</v>
      </c>
      <c r="F1152" s="311">
        <f t="shared" si="238"/>
        <v>0</v>
      </c>
      <c r="G1152" s="311">
        <f t="shared" si="238"/>
        <v>0</v>
      </c>
      <c r="H1152" s="311">
        <f t="shared" si="238"/>
        <v>0</v>
      </c>
      <c r="I1152" s="311">
        <f t="shared" si="238"/>
        <v>0</v>
      </c>
      <c r="J1152" s="311">
        <f t="shared" si="238"/>
        <v>0</v>
      </c>
      <c r="K1152" s="311">
        <f t="shared" si="238"/>
        <v>0</v>
      </c>
      <c r="L1152" s="311">
        <f t="shared" si="238"/>
        <v>0</v>
      </c>
      <c r="M1152" s="312">
        <f t="shared" si="238"/>
        <v>0</v>
      </c>
      <c r="Q1152"/>
    </row>
    <row r="1153" spans="1:17" ht="17.55" hidden="1" customHeight="1">
      <c r="A1153" s="240"/>
      <c r="B1153" s="240"/>
      <c r="C1153" s="429" t="str">
        <f t="shared" si="230"/>
        <v>H</v>
      </c>
      <c r="D1153" s="130">
        <f t="shared" si="237"/>
        <v>0</v>
      </c>
      <c r="E1153" s="129" t="str">
        <f t="shared" si="235"/>
        <v>Materion</v>
      </c>
      <c r="F1153" s="311">
        <f t="shared" si="238"/>
        <v>0</v>
      </c>
      <c r="G1153" s="311">
        <f t="shared" si="238"/>
        <v>0</v>
      </c>
      <c r="H1153" s="311">
        <f t="shared" si="238"/>
        <v>0</v>
      </c>
      <c r="I1153" s="311">
        <f t="shared" si="238"/>
        <v>0</v>
      </c>
      <c r="J1153" s="311">
        <f t="shared" si="238"/>
        <v>0</v>
      </c>
      <c r="K1153" s="311">
        <f t="shared" si="238"/>
        <v>0</v>
      </c>
      <c r="L1153" s="311">
        <f t="shared" si="238"/>
        <v>0</v>
      </c>
      <c r="M1153" s="312">
        <f t="shared" si="238"/>
        <v>0</v>
      </c>
      <c r="Q1153"/>
    </row>
    <row r="1154" spans="1:17" ht="17.55" hidden="1" customHeight="1">
      <c r="A1154" s="240"/>
      <c r="B1154" s="240"/>
      <c r="C1154" s="429" t="str">
        <f t="shared" si="230"/>
        <v>H</v>
      </c>
      <c r="D1154" s="130">
        <f t="shared" si="237"/>
        <v>0</v>
      </c>
      <c r="E1154" s="129" t="str">
        <f t="shared" si="235"/>
        <v>Merck</v>
      </c>
      <c r="F1154" s="311">
        <f t="shared" si="238"/>
        <v>0</v>
      </c>
      <c r="G1154" s="311">
        <f t="shared" si="238"/>
        <v>0</v>
      </c>
      <c r="H1154" s="311">
        <f t="shared" si="238"/>
        <v>0</v>
      </c>
      <c r="I1154" s="311">
        <f t="shared" si="238"/>
        <v>0</v>
      </c>
      <c r="J1154" s="311">
        <f t="shared" si="238"/>
        <v>0</v>
      </c>
      <c r="K1154" s="311">
        <f t="shared" si="238"/>
        <v>0</v>
      </c>
      <c r="L1154" s="311">
        <f t="shared" si="238"/>
        <v>0</v>
      </c>
      <c r="M1154" s="312">
        <f t="shared" si="238"/>
        <v>0</v>
      </c>
      <c r="Q1154"/>
    </row>
    <row r="1155" spans="1:17" ht="17.55" hidden="1" customHeight="1">
      <c r="A1155" s="240"/>
      <c r="B1155" s="240"/>
      <c r="C1155" s="429" t="str">
        <f t="shared" si="230"/>
        <v>H</v>
      </c>
      <c r="D1155" s="130">
        <f t="shared" si="237"/>
        <v>0</v>
      </c>
      <c r="E1155" s="129" t="str">
        <f t="shared" si="235"/>
        <v>Nisso</v>
      </c>
      <c r="F1155" s="311">
        <f t="shared" si="238"/>
        <v>0</v>
      </c>
      <c r="G1155" s="311">
        <f t="shared" si="238"/>
        <v>0</v>
      </c>
      <c r="H1155" s="311">
        <f t="shared" si="238"/>
        <v>0</v>
      </c>
      <c r="I1155" s="311">
        <f t="shared" si="238"/>
        <v>0</v>
      </c>
      <c r="J1155" s="311">
        <f t="shared" si="238"/>
        <v>0</v>
      </c>
      <c r="K1155" s="311">
        <f t="shared" si="238"/>
        <v>0</v>
      </c>
      <c r="L1155" s="311">
        <f t="shared" si="238"/>
        <v>0</v>
      </c>
      <c r="M1155" s="312">
        <f t="shared" si="238"/>
        <v>0</v>
      </c>
      <c r="Q1155"/>
    </row>
    <row r="1156" spans="1:17" ht="17.55" hidden="1" customHeight="1">
      <c r="A1156" s="240"/>
      <c r="B1156" s="240"/>
      <c r="C1156" s="429" t="str">
        <f t="shared" si="230"/>
        <v>H</v>
      </c>
      <c r="D1156" s="130">
        <f t="shared" si="237"/>
        <v>0</v>
      </c>
      <c r="E1156" s="129" t="str">
        <f t="shared" si="235"/>
        <v>Novaled</v>
      </c>
      <c r="F1156" s="311">
        <f t="shared" ref="F1156:M1165" si="239">SUMIFS(Share, Y, F$15, Config, $E$4, P, $E$8, LType, $D1156, MSup, $E1156)</f>
        <v>0</v>
      </c>
      <c r="G1156" s="311">
        <f t="shared" si="239"/>
        <v>0</v>
      </c>
      <c r="H1156" s="311">
        <f t="shared" si="239"/>
        <v>0</v>
      </c>
      <c r="I1156" s="311">
        <f t="shared" si="239"/>
        <v>0</v>
      </c>
      <c r="J1156" s="311">
        <f t="shared" si="239"/>
        <v>0</v>
      </c>
      <c r="K1156" s="311">
        <f t="shared" si="239"/>
        <v>0</v>
      </c>
      <c r="L1156" s="311">
        <f t="shared" si="239"/>
        <v>0</v>
      </c>
      <c r="M1156" s="312">
        <f t="shared" si="239"/>
        <v>0</v>
      </c>
      <c r="Q1156"/>
    </row>
    <row r="1157" spans="1:17" ht="17.55" hidden="1" customHeight="1">
      <c r="A1157" s="240"/>
      <c r="B1157" s="240"/>
      <c r="C1157" s="429" t="str">
        <f t="shared" si="230"/>
        <v>H</v>
      </c>
      <c r="D1157" s="130">
        <f t="shared" si="237"/>
        <v>0</v>
      </c>
      <c r="E1157" s="129" t="str">
        <f t="shared" si="235"/>
        <v>NSCC</v>
      </c>
      <c r="F1157" s="311">
        <f t="shared" si="239"/>
        <v>0</v>
      </c>
      <c r="G1157" s="311">
        <f t="shared" si="239"/>
        <v>0</v>
      </c>
      <c r="H1157" s="311">
        <f t="shared" si="239"/>
        <v>0</v>
      </c>
      <c r="I1157" s="311">
        <f t="shared" si="239"/>
        <v>0</v>
      </c>
      <c r="J1157" s="311">
        <f t="shared" si="239"/>
        <v>0</v>
      </c>
      <c r="K1157" s="311">
        <f t="shared" si="239"/>
        <v>0</v>
      </c>
      <c r="L1157" s="311">
        <f t="shared" si="239"/>
        <v>0</v>
      </c>
      <c r="M1157" s="312">
        <f t="shared" si="239"/>
        <v>0</v>
      </c>
      <c r="Q1157"/>
    </row>
    <row r="1158" spans="1:17" ht="17.55" hidden="1" customHeight="1">
      <c r="A1158" s="240"/>
      <c r="B1158" s="240"/>
      <c r="C1158" s="429" t="str">
        <f t="shared" si="230"/>
        <v>H</v>
      </c>
      <c r="D1158" s="130">
        <f t="shared" si="237"/>
        <v>0</v>
      </c>
      <c r="E1158" s="129" t="str">
        <f t="shared" si="235"/>
        <v>P&amp;H Tech</v>
      </c>
      <c r="F1158" s="311">
        <f t="shared" si="239"/>
        <v>0</v>
      </c>
      <c r="G1158" s="311">
        <f t="shared" si="239"/>
        <v>0</v>
      </c>
      <c r="H1158" s="311">
        <f t="shared" si="239"/>
        <v>0</v>
      </c>
      <c r="I1158" s="311">
        <f t="shared" si="239"/>
        <v>0</v>
      </c>
      <c r="J1158" s="311">
        <f t="shared" si="239"/>
        <v>0</v>
      </c>
      <c r="K1158" s="311">
        <f t="shared" si="239"/>
        <v>0</v>
      </c>
      <c r="L1158" s="311">
        <f t="shared" si="239"/>
        <v>0</v>
      </c>
      <c r="M1158" s="312">
        <f t="shared" si="239"/>
        <v>0</v>
      </c>
      <c r="Q1158"/>
    </row>
    <row r="1159" spans="1:17" ht="17.55" hidden="1" customHeight="1">
      <c r="A1159" s="240"/>
      <c r="B1159" s="240"/>
      <c r="C1159" s="429" t="str">
        <f t="shared" si="230"/>
        <v>H</v>
      </c>
      <c r="D1159" s="130">
        <f t="shared" si="237"/>
        <v>0</v>
      </c>
      <c r="E1159" s="129" t="str">
        <f t="shared" si="235"/>
        <v>Samsung SDI</v>
      </c>
      <c r="F1159" s="311">
        <f t="shared" si="239"/>
        <v>0</v>
      </c>
      <c r="G1159" s="311">
        <f t="shared" si="239"/>
        <v>0</v>
      </c>
      <c r="H1159" s="311">
        <f t="shared" si="239"/>
        <v>0</v>
      </c>
      <c r="I1159" s="311">
        <f t="shared" si="239"/>
        <v>0</v>
      </c>
      <c r="J1159" s="311">
        <f t="shared" si="239"/>
        <v>0</v>
      </c>
      <c r="K1159" s="311">
        <f t="shared" si="239"/>
        <v>0</v>
      </c>
      <c r="L1159" s="311">
        <f t="shared" si="239"/>
        <v>0</v>
      </c>
      <c r="M1159" s="312">
        <f t="shared" si="239"/>
        <v>0</v>
      </c>
      <c r="Q1159"/>
    </row>
    <row r="1160" spans="1:17" s="296" customFormat="1" ht="17.55" hidden="1" customHeight="1">
      <c r="A1160" s="308"/>
      <c r="C1160" s="429" t="str">
        <f t="shared" si="230"/>
        <v>H</v>
      </c>
      <c r="D1160" s="130">
        <f t="shared" si="237"/>
        <v>0</v>
      </c>
      <c r="E1160" s="129" t="str">
        <f t="shared" ref="E1160:E1169" si="240">E1090</f>
        <v>SFC</v>
      </c>
      <c r="F1160" s="311">
        <f t="shared" si="239"/>
        <v>0</v>
      </c>
      <c r="G1160" s="311">
        <f t="shared" si="239"/>
        <v>0</v>
      </c>
      <c r="H1160" s="311">
        <f t="shared" si="239"/>
        <v>0</v>
      </c>
      <c r="I1160" s="311">
        <f t="shared" si="239"/>
        <v>0</v>
      </c>
      <c r="J1160" s="311">
        <f t="shared" si="239"/>
        <v>0</v>
      </c>
      <c r="K1160" s="311">
        <f t="shared" si="239"/>
        <v>0</v>
      </c>
      <c r="L1160" s="311">
        <f t="shared" si="239"/>
        <v>0</v>
      </c>
      <c r="M1160" s="312">
        <f t="shared" si="239"/>
        <v>0</v>
      </c>
      <c r="Q1160"/>
    </row>
    <row r="1161" spans="1:17" s="296" customFormat="1" ht="17.55" hidden="1" customHeight="1">
      <c r="A1161" s="308"/>
      <c r="C1161" s="429" t="str">
        <f t="shared" si="230"/>
        <v>H</v>
      </c>
      <c r="D1161" s="130">
        <f t="shared" si="237"/>
        <v>0</v>
      </c>
      <c r="E1161" s="129" t="str">
        <f t="shared" si="240"/>
        <v>SK JNC</v>
      </c>
      <c r="F1161" s="311">
        <f t="shared" si="239"/>
        <v>0</v>
      </c>
      <c r="G1161" s="311">
        <f t="shared" si="239"/>
        <v>0</v>
      </c>
      <c r="H1161" s="311">
        <f t="shared" si="239"/>
        <v>0</v>
      </c>
      <c r="I1161" s="311">
        <f t="shared" si="239"/>
        <v>0</v>
      </c>
      <c r="J1161" s="311">
        <f t="shared" si="239"/>
        <v>0</v>
      </c>
      <c r="K1161" s="311">
        <f t="shared" si="239"/>
        <v>0</v>
      </c>
      <c r="L1161" s="311">
        <f t="shared" si="239"/>
        <v>0</v>
      </c>
      <c r="M1161" s="312">
        <f t="shared" si="239"/>
        <v>0</v>
      </c>
      <c r="Q1161"/>
    </row>
    <row r="1162" spans="1:17" s="296" customFormat="1" ht="17.55" hidden="1" customHeight="1">
      <c r="A1162" s="308"/>
      <c r="C1162" s="429" t="str">
        <f t="shared" si="230"/>
        <v>H</v>
      </c>
      <c r="D1162" s="130">
        <f t="shared" si="237"/>
        <v>0</v>
      </c>
      <c r="E1162" s="129" t="str">
        <f t="shared" si="240"/>
        <v>Solus AM</v>
      </c>
      <c r="F1162" s="311">
        <f t="shared" si="239"/>
        <v>0</v>
      </c>
      <c r="G1162" s="311">
        <f t="shared" si="239"/>
        <v>0</v>
      </c>
      <c r="H1162" s="311">
        <f t="shared" si="239"/>
        <v>0</v>
      </c>
      <c r="I1162" s="311">
        <f t="shared" si="239"/>
        <v>0</v>
      </c>
      <c r="J1162" s="311">
        <f t="shared" si="239"/>
        <v>0</v>
      </c>
      <c r="K1162" s="311">
        <f t="shared" si="239"/>
        <v>0</v>
      </c>
      <c r="L1162" s="311">
        <f t="shared" si="239"/>
        <v>0</v>
      </c>
      <c r="M1162" s="312">
        <f t="shared" si="239"/>
        <v>0</v>
      </c>
      <c r="Q1162"/>
    </row>
    <row r="1163" spans="1:17" s="296" customFormat="1" ht="17.55" hidden="1" customHeight="1">
      <c r="A1163" s="308"/>
      <c r="C1163" s="429" t="str">
        <f t="shared" si="230"/>
        <v>H</v>
      </c>
      <c r="D1163" s="130">
        <f t="shared" si="237"/>
        <v>0</v>
      </c>
      <c r="E1163" s="129">
        <f t="shared" si="240"/>
        <v>0</v>
      </c>
      <c r="F1163" s="311">
        <f t="shared" si="239"/>
        <v>0</v>
      </c>
      <c r="G1163" s="311">
        <f t="shared" si="239"/>
        <v>0</v>
      </c>
      <c r="H1163" s="311">
        <f t="shared" si="239"/>
        <v>0</v>
      </c>
      <c r="I1163" s="311">
        <f t="shared" si="239"/>
        <v>0</v>
      </c>
      <c r="J1163" s="311">
        <f t="shared" si="239"/>
        <v>0</v>
      </c>
      <c r="K1163" s="311">
        <f t="shared" si="239"/>
        <v>0</v>
      </c>
      <c r="L1163" s="311">
        <f t="shared" si="239"/>
        <v>0</v>
      </c>
      <c r="M1163" s="312">
        <f t="shared" si="239"/>
        <v>0</v>
      </c>
      <c r="Q1163"/>
    </row>
    <row r="1164" spans="1:17" s="296" customFormat="1" ht="17.55" hidden="1" customHeight="1">
      <c r="A1164" s="308"/>
      <c r="C1164" s="429" t="str">
        <f t="shared" si="230"/>
        <v>H</v>
      </c>
      <c r="D1164" s="130">
        <f t="shared" si="237"/>
        <v>0</v>
      </c>
      <c r="E1164" s="129">
        <f t="shared" si="240"/>
        <v>0</v>
      </c>
      <c r="F1164" s="311">
        <f t="shared" si="239"/>
        <v>0</v>
      </c>
      <c r="G1164" s="311">
        <f t="shared" si="239"/>
        <v>0</v>
      </c>
      <c r="H1164" s="311">
        <f t="shared" si="239"/>
        <v>0</v>
      </c>
      <c r="I1164" s="311">
        <f t="shared" si="239"/>
        <v>0</v>
      </c>
      <c r="J1164" s="311">
        <f t="shared" si="239"/>
        <v>0</v>
      </c>
      <c r="K1164" s="311">
        <f t="shared" si="239"/>
        <v>0</v>
      </c>
      <c r="L1164" s="311">
        <f t="shared" si="239"/>
        <v>0</v>
      </c>
      <c r="M1164" s="312">
        <f t="shared" si="239"/>
        <v>0</v>
      </c>
      <c r="Q1164"/>
    </row>
    <row r="1165" spans="1:17" s="296" customFormat="1" ht="17.55" hidden="1" customHeight="1">
      <c r="A1165" s="308"/>
      <c r="C1165" s="429" t="str">
        <f t="shared" si="230"/>
        <v>H</v>
      </c>
      <c r="D1165" s="130">
        <f t="shared" si="237"/>
        <v>0</v>
      </c>
      <c r="E1165" s="129">
        <f t="shared" si="240"/>
        <v>0</v>
      </c>
      <c r="F1165" s="311">
        <f t="shared" si="239"/>
        <v>0</v>
      </c>
      <c r="G1165" s="311">
        <f t="shared" si="239"/>
        <v>0</v>
      </c>
      <c r="H1165" s="311">
        <f t="shared" si="239"/>
        <v>0</v>
      </c>
      <c r="I1165" s="311">
        <f t="shared" si="239"/>
        <v>0</v>
      </c>
      <c r="J1165" s="311">
        <f t="shared" si="239"/>
        <v>0</v>
      </c>
      <c r="K1165" s="311">
        <f t="shared" si="239"/>
        <v>0</v>
      </c>
      <c r="L1165" s="311">
        <f t="shared" si="239"/>
        <v>0</v>
      </c>
      <c r="M1165" s="312">
        <f t="shared" si="239"/>
        <v>0</v>
      </c>
      <c r="Q1165"/>
    </row>
    <row r="1166" spans="1:17" s="296" customFormat="1" ht="17.55" hidden="1" customHeight="1">
      <c r="A1166" s="308"/>
      <c r="C1166" s="429" t="str">
        <f t="shared" si="230"/>
        <v>H</v>
      </c>
      <c r="D1166" s="130">
        <f t="shared" si="237"/>
        <v>0</v>
      </c>
      <c r="E1166" s="129">
        <f t="shared" si="240"/>
        <v>0</v>
      </c>
      <c r="F1166" s="311">
        <f t="shared" ref="F1166:M1175" si="241">SUMIFS(Share, Y, F$15, Config, $E$4, P, $E$8, LType, $D1166, MSup, $E1166)</f>
        <v>0</v>
      </c>
      <c r="G1166" s="311">
        <f t="shared" si="241"/>
        <v>0</v>
      </c>
      <c r="H1166" s="311">
        <f t="shared" si="241"/>
        <v>0</v>
      </c>
      <c r="I1166" s="311">
        <f t="shared" si="241"/>
        <v>0</v>
      </c>
      <c r="J1166" s="311">
        <f t="shared" si="241"/>
        <v>0</v>
      </c>
      <c r="K1166" s="311">
        <f t="shared" si="241"/>
        <v>0</v>
      </c>
      <c r="L1166" s="311">
        <f t="shared" si="241"/>
        <v>0</v>
      </c>
      <c r="M1166" s="312">
        <f t="shared" si="241"/>
        <v>0</v>
      </c>
      <c r="Q1166"/>
    </row>
    <row r="1167" spans="1:17" s="296" customFormat="1" ht="17.55" hidden="1" customHeight="1">
      <c r="A1167" s="308"/>
      <c r="C1167" s="429" t="str">
        <f t="shared" ref="C1167:C1230" si="242">IF(SUM(F1167:J1167)=0, "H", "")</f>
        <v>H</v>
      </c>
      <c r="D1167" s="130">
        <f t="shared" si="237"/>
        <v>0</v>
      </c>
      <c r="E1167" s="129">
        <f t="shared" si="240"/>
        <v>0</v>
      </c>
      <c r="F1167" s="311">
        <f t="shared" si="241"/>
        <v>0</v>
      </c>
      <c r="G1167" s="311">
        <f t="shared" si="241"/>
        <v>0</v>
      </c>
      <c r="H1167" s="311">
        <f t="shared" si="241"/>
        <v>0</v>
      </c>
      <c r="I1167" s="311">
        <f t="shared" si="241"/>
        <v>0</v>
      </c>
      <c r="J1167" s="311">
        <f t="shared" si="241"/>
        <v>0</v>
      </c>
      <c r="K1167" s="311">
        <f t="shared" si="241"/>
        <v>0</v>
      </c>
      <c r="L1167" s="311">
        <f t="shared" si="241"/>
        <v>0</v>
      </c>
      <c r="M1167" s="312">
        <f t="shared" si="241"/>
        <v>0</v>
      </c>
      <c r="Q1167"/>
    </row>
    <row r="1168" spans="1:17" s="296" customFormat="1" ht="17.55" hidden="1" customHeight="1">
      <c r="A1168" s="308"/>
      <c r="C1168" s="429" t="str">
        <f t="shared" si="242"/>
        <v>H</v>
      </c>
      <c r="D1168" s="130">
        <f t="shared" si="237"/>
        <v>0</v>
      </c>
      <c r="E1168" s="129">
        <f t="shared" si="240"/>
        <v>0</v>
      </c>
      <c r="F1168" s="311">
        <f t="shared" si="241"/>
        <v>0</v>
      </c>
      <c r="G1168" s="311">
        <f t="shared" si="241"/>
        <v>0</v>
      </c>
      <c r="H1168" s="311">
        <f t="shared" si="241"/>
        <v>0</v>
      </c>
      <c r="I1168" s="311">
        <f t="shared" si="241"/>
        <v>0</v>
      </c>
      <c r="J1168" s="311">
        <f t="shared" si="241"/>
        <v>0</v>
      </c>
      <c r="K1168" s="311">
        <f t="shared" si="241"/>
        <v>0</v>
      </c>
      <c r="L1168" s="311">
        <f t="shared" si="241"/>
        <v>0</v>
      </c>
      <c r="M1168" s="312">
        <f t="shared" si="241"/>
        <v>0</v>
      </c>
      <c r="Q1168"/>
    </row>
    <row r="1169" spans="1:17" s="296" customFormat="1" ht="17.55" hidden="1" customHeight="1">
      <c r="A1169" s="308"/>
      <c r="C1169" s="429" t="str">
        <f t="shared" si="242"/>
        <v>H</v>
      </c>
      <c r="D1169" s="130">
        <f t="shared" si="237"/>
        <v>0</v>
      </c>
      <c r="E1169" s="129">
        <f t="shared" si="240"/>
        <v>0</v>
      </c>
      <c r="F1169" s="311">
        <f t="shared" si="241"/>
        <v>0</v>
      </c>
      <c r="G1169" s="311">
        <f t="shared" si="241"/>
        <v>0</v>
      </c>
      <c r="H1169" s="311">
        <f t="shared" si="241"/>
        <v>0</v>
      </c>
      <c r="I1169" s="311">
        <f t="shared" si="241"/>
        <v>0</v>
      </c>
      <c r="J1169" s="311">
        <f t="shared" si="241"/>
        <v>0</v>
      </c>
      <c r="K1169" s="311">
        <f t="shared" si="241"/>
        <v>0</v>
      </c>
      <c r="L1169" s="311">
        <f t="shared" si="241"/>
        <v>0</v>
      </c>
      <c r="M1169" s="312">
        <f t="shared" si="241"/>
        <v>0</v>
      </c>
      <c r="Q1169"/>
    </row>
    <row r="1170" spans="1:17" ht="17.55" hidden="1" customHeight="1">
      <c r="A1170" s="240"/>
      <c r="B1170" s="240"/>
      <c r="C1170" s="429" t="str">
        <f t="shared" si="242"/>
        <v>H</v>
      </c>
      <c r="D1170" s="130">
        <f>$D1159</f>
        <v>0</v>
      </c>
      <c r="E1170" s="129" t="str">
        <f t="shared" ref="E1170:E1194" si="243">E575</f>
        <v>Unknown</v>
      </c>
      <c r="F1170" s="311">
        <f t="shared" si="241"/>
        <v>0</v>
      </c>
      <c r="G1170" s="311">
        <f t="shared" si="241"/>
        <v>0</v>
      </c>
      <c r="H1170" s="311">
        <f t="shared" si="241"/>
        <v>0</v>
      </c>
      <c r="I1170" s="311">
        <f t="shared" si="241"/>
        <v>0</v>
      </c>
      <c r="J1170" s="311">
        <f t="shared" si="241"/>
        <v>0</v>
      </c>
      <c r="K1170" s="311">
        <f t="shared" si="241"/>
        <v>0</v>
      </c>
      <c r="L1170" s="311">
        <f t="shared" si="241"/>
        <v>0</v>
      </c>
      <c r="M1170" s="312">
        <f t="shared" si="241"/>
        <v>0</v>
      </c>
      <c r="Q1170"/>
    </row>
    <row r="1171" spans="1:17" ht="17.55" hidden="1" customHeight="1">
      <c r="A1171" s="240"/>
      <c r="B1171" s="240"/>
      <c r="C1171" s="429" t="str">
        <f t="shared" si="242"/>
        <v>H</v>
      </c>
      <c r="D1171" s="130">
        <f>Parameter!G95</f>
        <v>0</v>
      </c>
      <c r="E1171" s="129" t="str">
        <f t="shared" si="243"/>
        <v>Aglaia Tech</v>
      </c>
      <c r="F1171" s="311">
        <f t="shared" si="241"/>
        <v>0</v>
      </c>
      <c r="G1171" s="311">
        <f t="shared" si="241"/>
        <v>0</v>
      </c>
      <c r="H1171" s="311">
        <f t="shared" si="241"/>
        <v>0</v>
      </c>
      <c r="I1171" s="311">
        <f t="shared" si="241"/>
        <v>0</v>
      </c>
      <c r="J1171" s="311">
        <f t="shared" si="241"/>
        <v>0</v>
      </c>
      <c r="K1171" s="311">
        <f t="shared" si="241"/>
        <v>0</v>
      </c>
      <c r="L1171" s="311">
        <f t="shared" si="241"/>
        <v>0</v>
      </c>
      <c r="M1171" s="312">
        <f t="shared" si="241"/>
        <v>0</v>
      </c>
      <c r="Q1171"/>
    </row>
    <row r="1172" spans="1:17" ht="17.55" hidden="1" customHeight="1">
      <c r="A1172" s="240"/>
      <c r="B1172" s="240"/>
      <c r="C1172" s="429" t="str">
        <f t="shared" si="242"/>
        <v>H</v>
      </c>
      <c r="D1172" s="130">
        <f t="shared" ref="D1172:D1204" si="244">$D1171</f>
        <v>0</v>
      </c>
      <c r="E1172" s="129" t="str">
        <f t="shared" si="243"/>
        <v>Bayer</v>
      </c>
      <c r="F1172" s="311">
        <f t="shared" si="241"/>
        <v>0</v>
      </c>
      <c r="G1172" s="311">
        <f t="shared" si="241"/>
        <v>0</v>
      </c>
      <c r="H1172" s="311">
        <f t="shared" si="241"/>
        <v>0</v>
      </c>
      <c r="I1172" s="311">
        <f t="shared" si="241"/>
        <v>0</v>
      </c>
      <c r="J1172" s="311">
        <f t="shared" si="241"/>
        <v>0</v>
      </c>
      <c r="K1172" s="311">
        <f t="shared" si="241"/>
        <v>0</v>
      </c>
      <c r="L1172" s="311">
        <f t="shared" si="241"/>
        <v>0</v>
      </c>
      <c r="M1172" s="312">
        <f t="shared" si="241"/>
        <v>0</v>
      </c>
      <c r="Q1172"/>
    </row>
    <row r="1173" spans="1:17" ht="17.55" hidden="1" customHeight="1">
      <c r="A1173" s="240"/>
      <c r="B1173" s="240"/>
      <c r="C1173" s="429" t="str">
        <f t="shared" si="242"/>
        <v>H</v>
      </c>
      <c r="D1173" s="130">
        <f t="shared" si="244"/>
        <v>0</v>
      </c>
      <c r="E1173" s="129" t="str">
        <f t="shared" si="243"/>
        <v>Comet</v>
      </c>
      <c r="F1173" s="311">
        <f t="shared" si="241"/>
        <v>0</v>
      </c>
      <c r="G1173" s="311">
        <f t="shared" si="241"/>
        <v>0</v>
      </c>
      <c r="H1173" s="311">
        <f t="shared" si="241"/>
        <v>0</v>
      </c>
      <c r="I1173" s="311">
        <f t="shared" si="241"/>
        <v>0</v>
      </c>
      <c r="J1173" s="311">
        <f t="shared" si="241"/>
        <v>0</v>
      </c>
      <c r="K1173" s="311">
        <f t="shared" si="241"/>
        <v>0</v>
      </c>
      <c r="L1173" s="311">
        <f t="shared" si="241"/>
        <v>0</v>
      </c>
      <c r="M1173" s="312">
        <f t="shared" si="241"/>
        <v>0</v>
      </c>
      <c r="Q1173"/>
    </row>
    <row r="1174" spans="1:17" ht="17.55" hidden="1" customHeight="1">
      <c r="A1174" s="240"/>
      <c r="B1174" s="240"/>
      <c r="C1174" s="429" t="str">
        <f t="shared" si="242"/>
        <v>H</v>
      </c>
      <c r="D1174" s="130">
        <f t="shared" si="244"/>
        <v>0</v>
      </c>
      <c r="E1174" s="129" t="str">
        <f t="shared" si="243"/>
        <v>Dongjin Semichem</v>
      </c>
      <c r="F1174" s="311">
        <f t="shared" si="241"/>
        <v>0</v>
      </c>
      <c r="G1174" s="311">
        <f t="shared" si="241"/>
        <v>0</v>
      </c>
      <c r="H1174" s="311">
        <f t="shared" si="241"/>
        <v>0</v>
      </c>
      <c r="I1174" s="311">
        <f t="shared" si="241"/>
        <v>0</v>
      </c>
      <c r="J1174" s="311">
        <f t="shared" si="241"/>
        <v>0</v>
      </c>
      <c r="K1174" s="311">
        <f t="shared" si="241"/>
        <v>0</v>
      </c>
      <c r="L1174" s="311">
        <f t="shared" si="241"/>
        <v>0</v>
      </c>
      <c r="M1174" s="312">
        <f t="shared" si="241"/>
        <v>0</v>
      </c>
      <c r="Q1174"/>
    </row>
    <row r="1175" spans="1:17" ht="17.55" hidden="1" customHeight="1">
      <c r="A1175" s="240"/>
      <c r="B1175" s="240"/>
      <c r="C1175" s="429" t="str">
        <f t="shared" si="242"/>
        <v>H</v>
      </c>
      <c r="D1175" s="130">
        <f t="shared" si="244"/>
        <v>0</v>
      </c>
      <c r="E1175" s="129" t="str">
        <f t="shared" si="243"/>
        <v>Duksan Neolux</v>
      </c>
      <c r="F1175" s="311">
        <f t="shared" si="241"/>
        <v>0</v>
      </c>
      <c r="G1175" s="311">
        <f t="shared" si="241"/>
        <v>0</v>
      </c>
      <c r="H1175" s="311">
        <f t="shared" si="241"/>
        <v>0</v>
      </c>
      <c r="I1175" s="311">
        <f t="shared" si="241"/>
        <v>0</v>
      </c>
      <c r="J1175" s="311">
        <f t="shared" si="241"/>
        <v>0</v>
      </c>
      <c r="K1175" s="311">
        <f t="shared" si="241"/>
        <v>0</v>
      </c>
      <c r="L1175" s="311">
        <f t="shared" si="241"/>
        <v>0</v>
      </c>
      <c r="M1175" s="312">
        <f t="shared" si="241"/>
        <v>0</v>
      </c>
      <c r="Q1175"/>
    </row>
    <row r="1176" spans="1:17" ht="17.55" hidden="1" customHeight="1">
      <c r="A1176" s="240"/>
      <c r="B1176" s="240"/>
      <c r="C1176" s="429" t="str">
        <f t="shared" si="242"/>
        <v>H</v>
      </c>
      <c r="D1176" s="130">
        <f t="shared" si="244"/>
        <v>0</v>
      </c>
      <c r="E1176" s="129" t="str">
        <f t="shared" si="243"/>
        <v>DuPont</v>
      </c>
      <c r="F1176" s="311">
        <f t="shared" ref="F1176:M1185" si="245">SUMIFS(Share, Y, F$15, Config, $E$4, P, $E$8, LType, $D1176, MSup, $E1176)</f>
        <v>0</v>
      </c>
      <c r="G1176" s="311">
        <f t="shared" si="245"/>
        <v>0</v>
      </c>
      <c r="H1176" s="311">
        <f t="shared" si="245"/>
        <v>0</v>
      </c>
      <c r="I1176" s="311">
        <f t="shared" si="245"/>
        <v>0</v>
      </c>
      <c r="J1176" s="311">
        <f t="shared" si="245"/>
        <v>0</v>
      </c>
      <c r="K1176" s="311">
        <f t="shared" si="245"/>
        <v>0</v>
      </c>
      <c r="L1176" s="311">
        <f t="shared" si="245"/>
        <v>0</v>
      </c>
      <c r="M1176" s="312">
        <f t="shared" si="245"/>
        <v>0</v>
      </c>
      <c r="Q1176"/>
    </row>
    <row r="1177" spans="1:17" ht="17.55" hidden="1" customHeight="1">
      <c r="A1177" s="240"/>
      <c r="B1177" s="240"/>
      <c r="C1177" s="429" t="str">
        <f t="shared" si="242"/>
        <v>H</v>
      </c>
      <c r="D1177" s="130">
        <f t="shared" si="244"/>
        <v>0</v>
      </c>
      <c r="E1177" s="129" t="str">
        <f t="shared" si="243"/>
        <v>EMT</v>
      </c>
      <c r="F1177" s="311">
        <f t="shared" si="245"/>
        <v>0</v>
      </c>
      <c r="G1177" s="311">
        <f t="shared" si="245"/>
        <v>0</v>
      </c>
      <c r="H1177" s="311">
        <f t="shared" si="245"/>
        <v>0</v>
      </c>
      <c r="I1177" s="311">
        <f t="shared" si="245"/>
        <v>0</v>
      </c>
      <c r="J1177" s="311">
        <f t="shared" si="245"/>
        <v>0</v>
      </c>
      <c r="K1177" s="311">
        <f t="shared" si="245"/>
        <v>0</v>
      </c>
      <c r="L1177" s="311">
        <f t="shared" si="245"/>
        <v>0</v>
      </c>
      <c r="M1177" s="312">
        <f t="shared" si="245"/>
        <v>0</v>
      </c>
      <c r="Q1177"/>
    </row>
    <row r="1178" spans="1:17" ht="17.55" hidden="1" customHeight="1">
      <c r="A1178" s="240"/>
      <c r="B1178" s="240"/>
      <c r="C1178" s="429" t="str">
        <f t="shared" si="242"/>
        <v>H</v>
      </c>
      <c r="D1178" s="130">
        <f t="shared" si="244"/>
        <v>0</v>
      </c>
      <c r="E1178" s="129" t="str">
        <f t="shared" si="243"/>
        <v>Hodogaya</v>
      </c>
      <c r="F1178" s="311">
        <f t="shared" si="245"/>
        <v>0</v>
      </c>
      <c r="G1178" s="311">
        <f t="shared" si="245"/>
        <v>0</v>
      </c>
      <c r="H1178" s="311">
        <f t="shared" si="245"/>
        <v>0</v>
      </c>
      <c r="I1178" s="311">
        <f t="shared" si="245"/>
        <v>0</v>
      </c>
      <c r="J1178" s="311">
        <f t="shared" si="245"/>
        <v>0</v>
      </c>
      <c r="K1178" s="311">
        <f t="shared" si="245"/>
        <v>0</v>
      </c>
      <c r="L1178" s="311">
        <f t="shared" si="245"/>
        <v>0</v>
      </c>
      <c r="M1178" s="312">
        <f t="shared" si="245"/>
        <v>0</v>
      </c>
      <c r="Q1178"/>
    </row>
    <row r="1179" spans="1:17" ht="17.55" hidden="1" customHeight="1">
      <c r="A1179" s="240"/>
      <c r="B1179" s="240"/>
      <c r="C1179" s="429" t="str">
        <f t="shared" si="242"/>
        <v>H</v>
      </c>
      <c r="D1179" s="130">
        <f t="shared" si="244"/>
        <v>0</v>
      </c>
      <c r="E1179" s="129" t="str">
        <f t="shared" si="243"/>
        <v>Hyperion</v>
      </c>
      <c r="F1179" s="311">
        <f t="shared" si="245"/>
        <v>0</v>
      </c>
      <c r="G1179" s="311">
        <f t="shared" si="245"/>
        <v>0</v>
      </c>
      <c r="H1179" s="311">
        <f t="shared" si="245"/>
        <v>0</v>
      </c>
      <c r="I1179" s="311">
        <f t="shared" si="245"/>
        <v>0</v>
      </c>
      <c r="J1179" s="311">
        <f t="shared" si="245"/>
        <v>0</v>
      </c>
      <c r="K1179" s="311">
        <f t="shared" si="245"/>
        <v>0</v>
      </c>
      <c r="L1179" s="311">
        <f t="shared" si="245"/>
        <v>0</v>
      </c>
      <c r="M1179" s="312">
        <f t="shared" si="245"/>
        <v>0</v>
      </c>
      <c r="Q1179"/>
    </row>
    <row r="1180" spans="1:17" ht="17.55" hidden="1" customHeight="1">
      <c r="A1180" s="240"/>
      <c r="B1180" s="240"/>
      <c r="C1180" s="429" t="str">
        <f t="shared" si="242"/>
        <v>H</v>
      </c>
      <c r="D1180" s="130">
        <f t="shared" si="244"/>
        <v>0</v>
      </c>
      <c r="E1180" s="129" t="str">
        <f t="shared" si="243"/>
        <v>Idemitsu Kosan</v>
      </c>
      <c r="F1180" s="311">
        <f t="shared" si="245"/>
        <v>0</v>
      </c>
      <c r="G1180" s="311">
        <f t="shared" si="245"/>
        <v>0</v>
      </c>
      <c r="H1180" s="311">
        <f t="shared" si="245"/>
        <v>0</v>
      </c>
      <c r="I1180" s="311">
        <f t="shared" si="245"/>
        <v>0</v>
      </c>
      <c r="J1180" s="311">
        <f t="shared" si="245"/>
        <v>0</v>
      </c>
      <c r="K1180" s="311">
        <f t="shared" si="245"/>
        <v>0</v>
      </c>
      <c r="L1180" s="311">
        <f t="shared" si="245"/>
        <v>0</v>
      </c>
      <c r="M1180" s="312">
        <f t="shared" si="245"/>
        <v>0</v>
      </c>
      <c r="Q1180"/>
    </row>
    <row r="1181" spans="1:17" ht="17.55" hidden="1" customHeight="1">
      <c r="A1181" s="240"/>
      <c r="B1181" s="240"/>
      <c r="C1181" s="429" t="str">
        <f t="shared" si="242"/>
        <v>H</v>
      </c>
      <c r="D1181" s="130">
        <f t="shared" si="244"/>
        <v>0</v>
      </c>
      <c r="E1181" s="129" t="str">
        <f t="shared" si="243"/>
        <v>Jilin OLED</v>
      </c>
      <c r="F1181" s="311">
        <f t="shared" si="245"/>
        <v>0</v>
      </c>
      <c r="G1181" s="311">
        <f t="shared" si="245"/>
        <v>0</v>
      </c>
      <c r="H1181" s="311">
        <f t="shared" si="245"/>
        <v>0</v>
      </c>
      <c r="I1181" s="311">
        <f t="shared" si="245"/>
        <v>0</v>
      </c>
      <c r="J1181" s="311">
        <f t="shared" si="245"/>
        <v>0</v>
      </c>
      <c r="K1181" s="311">
        <f t="shared" si="245"/>
        <v>0</v>
      </c>
      <c r="L1181" s="311">
        <f t="shared" si="245"/>
        <v>0</v>
      </c>
      <c r="M1181" s="312">
        <f t="shared" si="245"/>
        <v>0</v>
      </c>
      <c r="Q1181"/>
    </row>
    <row r="1182" spans="1:17" ht="17.55" hidden="1" customHeight="1">
      <c r="A1182" s="240"/>
      <c r="B1182" s="240"/>
      <c r="C1182" s="429" t="str">
        <f t="shared" si="242"/>
        <v>H</v>
      </c>
      <c r="D1182" s="130">
        <f t="shared" si="244"/>
        <v>0</v>
      </c>
      <c r="E1182" s="129" t="str">
        <f t="shared" si="243"/>
        <v>Jinwoong</v>
      </c>
      <c r="F1182" s="311">
        <f t="shared" si="245"/>
        <v>0</v>
      </c>
      <c r="G1182" s="311">
        <f t="shared" si="245"/>
        <v>0</v>
      </c>
      <c r="H1182" s="311">
        <f t="shared" si="245"/>
        <v>0</v>
      </c>
      <c r="I1182" s="311">
        <f t="shared" si="245"/>
        <v>0</v>
      </c>
      <c r="J1182" s="311">
        <f t="shared" si="245"/>
        <v>0</v>
      </c>
      <c r="K1182" s="311">
        <f t="shared" si="245"/>
        <v>0</v>
      </c>
      <c r="L1182" s="311">
        <f t="shared" si="245"/>
        <v>0</v>
      </c>
      <c r="M1182" s="312">
        <f t="shared" si="245"/>
        <v>0</v>
      </c>
      <c r="Q1182"/>
    </row>
    <row r="1183" spans="1:17" ht="17.55" hidden="1" customHeight="1">
      <c r="A1183" s="240"/>
      <c r="B1183" s="240"/>
      <c r="C1183" s="429" t="str">
        <f t="shared" si="242"/>
        <v>H</v>
      </c>
      <c r="D1183" s="130">
        <f t="shared" si="244"/>
        <v>0</v>
      </c>
      <c r="E1183" s="129" t="str">
        <f t="shared" si="243"/>
        <v>LG Chem</v>
      </c>
      <c r="F1183" s="311">
        <f t="shared" si="245"/>
        <v>0</v>
      </c>
      <c r="G1183" s="311">
        <f t="shared" si="245"/>
        <v>0</v>
      </c>
      <c r="H1183" s="311">
        <f t="shared" si="245"/>
        <v>0</v>
      </c>
      <c r="I1183" s="311">
        <f t="shared" si="245"/>
        <v>0</v>
      </c>
      <c r="J1183" s="311">
        <f t="shared" si="245"/>
        <v>0</v>
      </c>
      <c r="K1183" s="311">
        <f t="shared" si="245"/>
        <v>0</v>
      </c>
      <c r="L1183" s="311">
        <f t="shared" si="245"/>
        <v>0</v>
      </c>
      <c r="M1183" s="312">
        <f t="shared" si="245"/>
        <v>0</v>
      </c>
      <c r="Q1183"/>
    </row>
    <row r="1184" spans="1:17" ht="17.55" hidden="1" customHeight="1">
      <c r="A1184" s="240"/>
      <c r="B1184" s="240"/>
      <c r="C1184" s="429" t="str">
        <f t="shared" si="242"/>
        <v>H</v>
      </c>
      <c r="D1184" s="130">
        <f t="shared" si="244"/>
        <v>0</v>
      </c>
      <c r="E1184" s="129" t="str">
        <f t="shared" si="243"/>
        <v>LT Materials</v>
      </c>
      <c r="F1184" s="311">
        <f t="shared" si="245"/>
        <v>0</v>
      </c>
      <c r="G1184" s="311">
        <f t="shared" si="245"/>
        <v>0</v>
      </c>
      <c r="H1184" s="311">
        <f t="shared" si="245"/>
        <v>0</v>
      </c>
      <c r="I1184" s="311">
        <f t="shared" si="245"/>
        <v>0</v>
      </c>
      <c r="J1184" s="311">
        <f t="shared" si="245"/>
        <v>0</v>
      </c>
      <c r="K1184" s="311">
        <f t="shared" si="245"/>
        <v>0</v>
      </c>
      <c r="L1184" s="311">
        <f t="shared" si="245"/>
        <v>0</v>
      </c>
      <c r="M1184" s="312">
        <f t="shared" si="245"/>
        <v>0</v>
      </c>
      <c r="Q1184"/>
    </row>
    <row r="1185" spans="1:17" ht="17.55" hidden="1" customHeight="1">
      <c r="A1185" s="240"/>
      <c r="B1185" s="240"/>
      <c r="C1185" s="429" t="str">
        <f t="shared" si="242"/>
        <v>H</v>
      </c>
      <c r="D1185" s="130">
        <f t="shared" si="244"/>
        <v>0</v>
      </c>
      <c r="E1185" s="129" t="str">
        <f t="shared" si="243"/>
        <v>LT Metal</v>
      </c>
      <c r="F1185" s="311">
        <f t="shared" si="245"/>
        <v>0</v>
      </c>
      <c r="G1185" s="311">
        <f t="shared" si="245"/>
        <v>0</v>
      </c>
      <c r="H1185" s="311">
        <f t="shared" si="245"/>
        <v>0</v>
      </c>
      <c r="I1185" s="311">
        <f t="shared" si="245"/>
        <v>0</v>
      </c>
      <c r="J1185" s="311">
        <f t="shared" si="245"/>
        <v>0</v>
      </c>
      <c r="K1185" s="311">
        <f t="shared" si="245"/>
        <v>0</v>
      </c>
      <c r="L1185" s="311">
        <f t="shared" si="245"/>
        <v>0</v>
      </c>
      <c r="M1185" s="312">
        <f t="shared" si="245"/>
        <v>0</v>
      </c>
      <c r="Q1185"/>
    </row>
    <row r="1186" spans="1:17" ht="17.55" hidden="1" customHeight="1">
      <c r="A1186" s="240"/>
      <c r="B1186" s="240"/>
      <c r="C1186" s="429" t="str">
        <f t="shared" si="242"/>
        <v>H</v>
      </c>
      <c r="D1186" s="130">
        <f t="shared" si="244"/>
        <v>0</v>
      </c>
      <c r="E1186" s="129" t="str">
        <f t="shared" si="243"/>
        <v>LTOM</v>
      </c>
      <c r="F1186" s="311">
        <f t="shared" ref="F1186:M1195" si="246">SUMIFS(Share, Y, F$15, Config, $E$4, P, $E$8, LType, $D1186, MSup, $E1186)</f>
        <v>0</v>
      </c>
      <c r="G1186" s="311">
        <f t="shared" si="246"/>
        <v>0</v>
      </c>
      <c r="H1186" s="311">
        <f t="shared" si="246"/>
        <v>0</v>
      </c>
      <c r="I1186" s="311">
        <f t="shared" si="246"/>
        <v>0</v>
      </c>
      <c r="J1186" s="311">
        <f t="shared" si="246"/>
        <v>0</v>
      </c>
      <c r="K1186" s="311">
        <f t="shared" si="246"/>
        <v>0</v>
      </c>
      <c r="L1186" s="311">
        <f t="shared" si="246"/>
        <v>0</v>
      </c>
      <c r="M1186" s="312">
        <f t="shared" si="246"/>
        <v>0</v>
      </c>
      <c r="Q1186"/>
    </row>
    <row r="1187" spans="1:17" ht="17.55" hidden="1" customHeight="1">
      <c r="A1187" s="240"/>
      <c r="B1187" s="240"/>
      <c r="C1187" s="429" t="str">
        <f t="shared" si="242"/>
        <v>H</v>
      </c>
      <c r="D1187" s="130">
        <f t="shared" si="244"/>
        <v>0</v>
      </c>
      <c r="E1187" s="129" t="str">
        <f t="shared" si="243"/>
        <v>Lumilan</v>
      </c>
      <c r="F1187" s="311">
        <f t="shared" si="246"/>
        <v>0</v>
      </c>
      <c r="G1187" s="311">
        <f t="shared" si="246"/>
        <v>0</v>
      </c>
      <c r="H1187" s="311">
        <f t="shared" si="246"/>
        <v>0</v>
      </c>
      <c r="I1187" s="311">
        <f t="shared" si="246"/>
        <v>0</v>
      </c>
      <c r="J1187" s="311">
        <f t="shared" si="246"/>
        <v>0</v>
      </c>
      <c r="K1187" s="311">
        <f t="shared" si="246"/>
        <v>0</v>
      </c>
      <c r="L1187" s="311">
        <f t="shared" si="246"/>
        <v>0</v>
      </c>
      <c r="M1187" s="312">
        <f t="shared" si="246"/>
        <v>0</v>
      </c>
      <c r="Q1187"/>
    </row>
    <row r="1188" spans="1:17" ht="17.55" hidden="1" customHeight="1">
      <c r="A1188" s="240"/>
      <c r="B1188" s="240"/>
      <c r="C1188" s="429" t="str">
        <f t="shared" si="242"/>
        <v>H</v>
      </c>
      <c r="D1188" s="130">
        <f t="shared" si="244"/>
        <v>0</v>
      </c>
      <c r="E1188" s="129" t="str">
        <f t="shared" si="243"/>
        <v>Materion</v>
      </c>
      <c r="F1188" s="311">
        <f t="shared" si="246"/>
        <v>0</v>
      </c>
      <c r="G1188" s="311">
        <f t="shared" si="246"/>
        <v>0</v>
      </c>
      <c r="H1188" s="311">
        <f t="shared" si="246"/>
        <v>0</v>
      </c>
      <c r="I1188" s="311">
        <f t="shared" si="246"/>
        <v>0</v>
      </c>
      <c r="J1188" s="311">
        <f t="shared" si="246"/>
        <v>0</v>
      </c>
      <c r="K1188" s="311">
        <f t="shared" si="246"/>
        <v>0</v>
      </c>
      <c r="L1188" s="311">
        <f t="shared" si="246"/>
        <v>0</v>
      </c>
      <c r="M1188" s="312">
        <f t="shared" si="246"/>
        <v>0</v>
      </c>
      <c r="Q1188"/>
    </row>
    <row r="1189" spans="1:17" ht="17.55" hidden="1" customHeight="1">
      <c r="A1189" s="240"/>
      <c r="B1189" s="240"/>
      <c r="C1189" s="429" t="str">
        <f t="shared" si="242"/>
        <v>H</v>
      </c>
      <c r="D1189" s="130">
        <f t="shared" si="244"/>
        <v>0</v>
      </c>
      <c r="E1189" s="129" t="str">
        <f t="shared" si="243"/>
        <v>Merck</v>
      </c>
      <c r="F1189" s="311">
        <f t="shared" si="246"/>
        <v>0</v>
      </c>
      <c r="G1189" s="311">
        <f t="shared" si="246"/>
        <v>0</v>
      </c>
      <c r="H1189" s="311">
        <f t="shared" si="246"/>
        <v>0</v>
      </c>
      <c r="I1189" s="311">
        <f t="shared" si="246"/>
        <v>0</v>
      </c>
      <c r="J1189" s="311">
        <f t="shared" si="246"/>
        <v>0</v>
      </c>
      <c r="K1189" s="311">
        <f t="shared" si="246"/>
        <v>0</v>
      </c>
      <c r="L1189" s="311">
        <f t="shared" si="246"/>
        <v>0</v>
      </c>
      <c r="M1189" s="312">
        <f t="shared" si="246"/>
        <v>0</v>
      </c>
      <c r="Q1189"/>
    </row>
    <row r="1190" spans="1:17" ht="17.55" hidden="1" customHeight="1">
      <c r="A1190" s="240"/>
      <c r="B1190" s="240"/>
      <c r="C1190" s="429" t="str">
        <f t="shared" si="242"/>
        <v>H</v>
      </c>
      <c r="D1190" s="130">
        <f t="shared" si="244"/>
        <v>0</v>
      </c>
      <c r="E1190" s="129" t="str">
        <f t="shared" si="243"/>
        <v>Nisso</v>
      </c>
      <c r="F1190" s="311">
        <f t="shared" si="246"/>
        <v>0</v>
      </c>
      <c r="G1190" s="311">
        <f t="shared" si="246"/>
        <v>0</v>
      </c>
      <c r="H1190" s="311">
        <f t="shared" si="246"/>
        <v>0</v>
      </c>
      <c r="I1190" s="311">
        <f t="shared" si="246"/>
        <v>0</v>
      </c>
      <c r="J1190" s="311">
        <f t="shared" si="246"/>
        <v>0</v>
      </c>
      <c r="K1190" s="311">
        <f t="shared" si="246"/>
        <v>0</v>
      </c>
      <c r="L1190" s="311">
        <f t="shared" si="246"/>
        <v>0</v>
      </c>
      <c r="M1190" s="312">
        <f t="shared" si="246"/>
        <v>0</v>
      </c>
      <c r="Q1190"/>
    </row>
    <row r="1191" spans="1:17" ht="17.55" hidden="1" customHeight="1">
      <c r="A1191" s="240"/>
      <c r="B1191" s="240"/>
      <c r="C1191" s="429" t="str">
        <f t="shared" si="242"/>
        <v>H</v>
      </c>
      <c r="D1191" s="130">
        <f t="shared" si="244"/>
        <v>0</v>
      </c>
      <c r="E1191" s="129" t="str">
        <f t="shared" si="243"/>
        <v>Novaled</v>
      </c>
      <c r="F1191" s="311">
        <f t="shared" si="246"/>
        <v>0</v>
      </c>
      <c r="G1191" s="311">
        <f t="shared" si="246"/>
        <v>0</v>
      </c>
      <c r="H1191" s="311">
        <f t="shared" si="246"/>
        <v>0</v>
      </c>
      <c r="I1191" s="311">
        <f t="shared" si="246"/>
        <v>0</v>
      </c>
      <c r="J1191" s="311">
        <f t="shared" si="246"/>
        <v>0</v>
      </c>
      <c r="K1191" s="311">
        <f t="shared" si="246"/>
        <v>0</v>
      </c>
      <c r="L1191" s="311">
        <f t="shared" si="246"/>
        <v>0</v>
      </c>
      <c r="M1191" s="312">
        <f t="shared" si="246"/>
        <v>0</v>
      </c>
      <c r="Q1191"/>
    </row>
    <row r="1192" spans="1:17" ht="17.55" hidden="1" customHeight="1">
      <c r="A1192" s="240"/>
      <c r="B1192" s="240"/>
      <c r="C1192" s="429" t="str">
        <f t="shared" si="242"/>
        <v>H</v>
      </c>
      <c r="D1192" s="130">
        <f t="shared" si="244"/>
        <v>0</v>
      </c>
      <c r="E1192" s="129" t="str">
        <f t="shared" si="243"/>
        <v>NSCC</v>
      </c>
      <c r="F1192" s="311">
        <f t="shared" si="246"/>
        <v>0</v>
      </c>
      <c r="G1192" s="311">
        <f t="shared" si="246"/>
        <v>0</v>
      </c>
      <c r="H1192" s="311">
        <f t="shared" si="246"/>
        <v>0</v>
      </c>
      <c r="I1192" s="311">
        <f t="shared" si="246"/>
        <v>0</v>
      </c>
      <c r="J1192" s="311">
        <f t="shared" si="246"/>
        <v>0</v>
      </c>
      <c r="K1192" s="311">
        <f t="shared" si="246"/>
        <v>0</v>
      </c>
      <c r="L1192" s="311">
        <f t="shared" si="246"/>
        <v>0</v>
      </c>
      <c r="M1192" s="312">
        <f t="shared" si="246"/>
        <v>0</v>
      </c>
      <c r="Q1192"/>
    </row>
    <row r="1193" spans="1:17" ht="17.55" hidden="1" customHeight="1">
      <c r="A1193" s="240"/>
      <c r="B1193" s="240"/>
      <c r="C1193" s="429" t="str">
        <f t="shared" si="242"/>
        <v>H</v>
      </c>
      <c r="D1193" s="130">
        <f t="shared" si="244"/>
        <v>0</v>
      </c>
      <c r="E1193" s="129" t="str">
        <f t="shared" si="243"/>
        <v>P&amp;H Tech</v>
      </c>
      <c r="F1193" s="311">
        <f t="shared" si="246"/>
        <v>0</v>
      </c>
      <c r="G1193" s="311">
        <f t="shared" si="246"/>
        <v>0</v>
      </c>
      <c r="H1193" s="311">
        <f t="shared" si="246"/>
        <v>0</v>
      </c>
      <c r="I1193" s="311">
        <f t="shared" si="246"/>
        <v>0</v>
      </c>
      <c r="J1193" s="311">
        <f t="shared" si="246"/>
        <v>0</v>
      </c>
      <c r="K1193" s="311">
        <f t="shared" si="246"/>
        <v>0</v>
      </c>
      <c r="L1193" s="311">
        <f t="shared" si="246"/>
        <v>0</v>
      </c>
      <c r="M1193" s="312">
        <f t="shared" si="246"/>
        <v>0</v>
      </c>
      <c r="Q1193"/>
    </row>
    <row r="1194" spans="1:17" ht="17.55" hidden="1" customHeight="1">
      <c r="A1194" s="240"/>
      <c r="B1194" s="240"/>
      <c r="C1194" s="429" t="str">
        <f t="shared" si="242"/>
        <v>H</v>
      </c>
      <c r="D1194" s="130">
        <f t="shared" si="244"/>
        <v>0</v>
      </c>
      <c r="E1194" s="129" t="str">
        <f t="shared" si="243"/>
        <v>Samsung SDI</v>
      </c>
      <c r="F1194" s="311">
        <f t="shared" si="246"/>
        <v>0</v>
      </c>
      <c r="G1194" s="311">
        <f t="shared" si="246"/>
        <v>0</v>
      </c>
      <c r="H1194" s="311">
        <f t="shared" si="246"/>
        <v>0</v>
      </c>
      <c r="I1194" s="311">
        <f t="shared" si="246"/>
        <v>0</v>
      </c>
      <c r="J1194" s="311">
        <f t="shared" si="246"/>
        <v>0</v>
      </c>
      <c r="K1194" s="311">
        <f t="shared" si="246"/>
        <v>0</v>
      </c>
      <c r="L1194" s="311">
        <f t="shared" si="246"/>
        <v>0</v>
      </c>
      <c r="M1194" s="312">
        <f t="shared" si="246"/>
        <v>0</v>
      </c>
      <c r="Q1194"/>
    </row>
    <row r="1195" spans="1:17" s="296" customFormat="1" ht="17.55" hidden="1" customHeight="1">
      <c r="A1195" s="308"/>
      <c r="C1195" s="429" t="str">
        <f t="shared" si="242"/>
        <v>H</v>
      </c>
      <c r="D1195" s="130">
        <f t="shared" si="244"/>
        <v>0</v>
      </c>
      <c r="E1195" s="129" t="str">
        <f t="shared" ref="E1195:E1204" si="247">E1125</f>
        <v>SFC</v>
      </c>
      <c r="F1195" s="311">
        <f t="shared" si="246"/>
        <v>0</v>
      </c>
      <c r="G1195" s="311">
        <f t="shared" si="246"/>
        <v>0</v>
      </c>
      <c r="H1195" s="311">
        <f t="shared" si="246"/>
        <v>0</v>
      </c>
      <c r="I1195" s="311">
        <f t="shared" si="246"/>
        <v>0</v>
      </c>
      <c r="J1195" s="311">
        <f t="shared" si="246"/>
        <v>0</v>
      </c>
      <c r="K1195" s="311">
        <f t="shared" si="246"/>
        <v>0</v>
      </c>
      <c r="L1195" s="311">
        <f t="shared" si="246"/>
        <v>0</v>
      </c>
      <c r="M1195" s="312">
        <f t="shared" si="246"/>
        <v>0</v>
      </c>
      <c r="Q1195"/>
    </row>
    <row r="1196" spans="1:17" s="296" customFormat="1" ht="17.55" hidden="1" customHeight="1">
      <c r="A1196" s="308"/>
      <c r="C1196" s="429" t="str">
        <f t="shared" si="242"/>
        <v>H</v>
      </c>
      <c r="D1196" s="130">
        <f t="shared" si="244"/>
        <v>0</v>
      </c>
      <c r="E1196" s="129" t="str">
        <f t="shared" si="247"/>
        <v>SK JNC</v>
      </c>
      <c r="F1196" s="311">
        <f t="shared" ref="F1196:M1205" si="248">SUMIFS(Share, Y, F$15, Config, $E$4, P, $E$8, LType, $D1196, MSup, $E1196)</f>
        <v>0</v>
      </c>
      <c r="G1196" s="311">
        <f t="shared" si="248"/>
        <v>0</v>
      </c>
      <c r="H1196" s="311">
        <f t="shared" si="248"/>
        <v>0</v>
      </c>
      <c r="I1196" s="311">
        <f t="shared" si="248"/>
        <v>0</v>
      </c>
      <c r="J1196" s="311">
        <f t="shared" si="248"/>
        <v>0</v>
      </c>
      <c r="K1196" s="311">
        <f t="shared" si="248"/>
        <v>0</v>
      </c>
      <c r="L1196" s="311">
        <f t="shared" si="248"/>
        <v>0</v>
      </c>
      <c r="M1196" s="312">
        <f t="shared" si="248"/>
        <v>0</v>
      </c>
      <c r="Q1196"/>
    </row>
    <row r="1197" spans="1:17" s="296" customFormat="1" ht="17.55" hidden="1" customHeight="1">
      <c r="A1197" s="308"/>
      <c r="C1197" s="429" t="str">
        <f t="shared" si="242"/>
        <v>H</v>
      </c>
      <c r="D1197" s="130">
        <f t="shared" si="244"/>
        <v>0</v>
      </c>
      <c r="E1197" s="129" t="str">
        <f t="shared" si="247"/>
        <v>Solus AM</v>
      </c>
      <c r="F1197" s="311">
        <f t="shared" si="248"/>
        <v>0</v>
      </c>
      <c r="G1197" s="311">
        <f t="shared" si="248"/>
        <v>0</v>
      </c>
      <c r="H1197" s="311">
        <f t="shared" si="248"/>
        <v>0</v>
      </c>
      <c r="I1197" s="311">
        <f t="shared" si="248"/>
        <v>0</v>
      </c>
      <c r="J1197" s="311">
        <f t="shared" si="248"/>
        <v>0</v>
      </c>
      <c r="K1197" s="311">
        <f t="shared" si="248"/>
        <v>0</v>
      </c>
      <c r="L1197" s="311">
        <f t="shared" si="248"/>
        <v>0</v>
      </c>
      <c r="M1197" s="312">
        <f t="shared" si="248"/>
        <v>0</v>
      </c>
      <c r="Q1197"/>
    </row>
    <row r="1198" spans="1:17" s="296" customFormat="1" ht="17.55" hidden="1" customHeight="1">
      <c r="A1198" s="308"/>
      <c r="C1198" s="429" t="str">
        <f t="shared" si="242"/>
        <v>H</v>
      </c>
      <c r="D1198" s="130">
        <f t="shared" si="244"/>
        <v>0</v>
      </c>
      <c r="E1198" s="129">
        <f t="shared" si="247"/>
        <v>0</v>
      </c>
      <c r="F1198" s="311">
        <f t="shared" si="248"/>
        <v>0</v>
      </c>
      <c r="G1198" s="311">
        <f t="shared" si="248"/>
        <v>0</v>
      </c>
      <c r="H1198" s="311">
        <f t="shared" si="248"/>
        <v>0</v>
      </c>
      <c r="I1198" s="311">
        <f t="shared" si="248"/>
        <v>0</v>
      </c>
      <c r="J1198" s="311">
        <f t="shared" si="248"/>
        <v>0</v>
      </c>
      <c r="K1198" s="311">
        <f t="shared" si="248"/>
        <v>0</v>
      </c>
      <c r="L1198" s="311">
        <f t="shared" si="248"/>
        <v>0</v>
      </c>
      <c r="M1198" s="312">
        <f t="shared" si="248"/>
        <v>0</v>
      </c>
      <c r="Q1198"/>
    </row>
    <row r="1199" spans="1:17" s="296" customFormat="1" ht="17.55" hidden="1" customHeight="1">
      <c r="A1199" s="308"/>
      <c r="C1199" s="429" t="str">
        <f t="shared" si="242"/>
        <v>H</v>
      </c>
      <c r="D1199" s="130">
        <f t="shared" si="244"/>
        <v>0</v>
      </c>
      <c r="E1199" s="129">
        <f t="shared" si="247"/>
        <v>0</v>
      </c>
      <c r="F1199" s="311">
        <f t="shared" si="248"/>
        <v>0</v>
      </c>
      <c r="G1199" s="311">
        <f t="shared" si="248"/>
        <v>0</v>
      </c>
      <c r="H1199" s="311">
        <f t="shared" si="248"/>
        <v>0</v>
      </c>
      <c r="I1199" s="311">
        <f t="shared" si="248"/>
        <v>0</v>
      </c>
      <c r="J1199" s="311">
        <f t="shared" si="248"/>
        <v>0</v>
      </c>
      <c r="K1199" s="311">
        <f t="shared" si="248"/>
        <v>0</v>
      </c>
      <c r="L1199" s="311">
        <f t="shared" si="248"/>
        <v>0</v>
      </c>
      <c r="M1199" s="312">
        <f t="shared" si="248"/>
        <v>0</v>
      </c>
      <c r="Q1199"/>
    </row>
    <row r="1200" spans="1:17" s="296" customFormat="1" ht="17.55" hidden="1" customHeight="1">
      <c r="A1200" s="308"/>
      <c r="C1200" s="429" t="str">
        <f t="shared" si="242"/>
        <v>H</v>
      </c>
      <c r="D1200" s="130">
        <f t="shared" si="244"/>
        <v>0</v>
      </c>
      <c r="E1200" s="129">
        <f t="shared" si="247"/>
        <v>0</v>
      </c>
      <c r="F1200" s="311">
        <f t="shared" si="248"/>
        <v>0</v>
      </c>
      <c r="G1200" s="311">
        <f t="shared" si="248"/>
        <v>0</v>
      </c>
      <c r="H1200" s="311">
        <f t="shared" si="248"/>
        <v>0</v>
      </c>
      <c r="I1200" s="311">
        <f t="shared" si="248"/>
        <v>0</v>
      </c>
      <c r="J1200" s="311">
        <f t="shared" si="248"/>
        <v>0</v>
      </c>
      <c r="K1200" s="311">
        <f t="shared" si="248"/>
        <v>0</v>
      </c>
      <c r="L1200" s="311">
        <f t="shared" si="248"/>
        <v>0</v>
      </c>
      <c r="M1200" s="312">
        <f t="shared" si="248"/>
        <v>0</v>
      </c>
      <c r="Q1200"/>
    </row>
    <row r="1201" spans="1:17" s="296" customFormat="1" ht="17.55" hidden="1" customHeight="1">
      <c r="A1201" s="308"/>
      <c r="C1201" s="429" t="str">
        <f t="shared" si="242"/>
        <v>H</v>
      </c>
      <c r="D1201" s="130">
        <f t="shared" si="244"/>
        <v>0</v>
      </c>
      <c r="E1201" s="129">
        <f t="shared" si="247"/>
        <v>0</v>
      </c>
      <c r="F1201" s="311">
        <f t="shared" si="248"/>
        <v>0</v>
      </c>
      <c r="G1201" s="311">
        <f t="shared" si="248"/>
        <v>0</v>
      </c>
      <c r="H1201" s="311">
        <f t="shared" si="248"/>
        <v>0</v>
      </c>
      <c r="I1201" s="311">
        <f t="shared" si="248"/>
        <v>0</v>
      </c>
      <c r="J1201" s="311">
        <f t="shared" si="248"/>
        <v>0</v>
      </c>
      <c r="K1201" s="311">
        <f t="shared" si="248"/>
        <v>0</v>
      </c>
      <c r="L1201" s="311">
        <f t="shared" si="248"/>
        <v>0</v>
      </c>
      <c r="M1201" s="312">
        <f t="shared" si="248"/>
        <v>0</v>
      </c>
      <c r="Q1201"/>
    </row>
    <row r="1202" spans="1:17" s="296" customFormat="1" ht="17.55" hidden="1" customHeight="1">
      <c r="A1202" s="308"/>
      <c r="C1202" s="429" t="str">
        <f t="shared" si="242"/>
        <v>H</v>
      </c>
      <c r="D1202" s="130">
        <f t="shared" si="244"/>
        <v>0</v>
      </c>
      <c r="E1202" s="129">
        <f t="shared" si="247"/>
        <v>0</v>
      </c>
      <c r="F1202" s="311">
        <f t="shared" si="248"/>
        <v>0</v>
      </c>
      <c r="G1202" s="311">
        <f t="shared" si="248"/>
        <v>0</v>
      </c>
      <c r="H1202" s="311">
        <f t="shared" si="248"/>
        <v>0</v>
      </c>
      <c r="I1202" s="311">
        <f t="shared" si="248"/>
        <v>0</v>
      </c>
      <c r="J1202" s="311">
        <f t="shared" si="248"/>
        <v>0</v>
      </c>
      <c r="K1202" s="311">
        <f t="shared" si="248"/>
        <v>0</v>
      </c>
      <c r="L1202" s="311">
        <f t="shared" si="248"/>
        <v>0</v>
      </c>
      <c r="M1202" s="312">
        <f t="shared" si="248"/>
        <v>0</v>
      </c>
      <c r="Q1202"/>
    </row>
    <row r="1203" spans="1:17" s="296" customFormat="1" ht="17.55" hidden="1" customHeight="1">
      <c r="A1203" s="308"/>
      <c r="C1203" s="429" t="str">
        <f t="shared" si="242"/>
        <v>H</v>
      </c>
      <c r="D1203" s="130">
        <f t="shared" si="244"/>
        <v>0</v>
      </c>
      <c r="E1203" s="129">
        <f t="shared" si="247"/>
        <v>0</v>
      </c>
      <c r="F1203" s="311">
        <f t="shared" si="248"/>
        <v>0</v>
      </c>
      <c r="G1203" s="311">
        <f t="shared" si="248"/>
        <v>0</v>
      </c>
      <c r="H1203" s="311">
        <f t="shared" si="248"/>
        <v>0</v>
      </c>
      <c r="I1203" s="311">
        <f t="shared" si="248"/>
        <v>0</v>
      </c>
      <c r="J1203" s="311">
        <f t="shared" si="248"/>
        <v>0</v>
      </c>
      <c r="K1203" s="311">
        <f t="shared" si="248"/>
        <v>0</v>
      </c>
      <c r="L1203" s="311">
        <f t="shared" si="248"/>
        <v>0</v>
      </c>
      <c r="M1203" s="312">
        <f t="shared" si="248"/>
        <v>0</v>
      </c>
      <c r="Q1203"/>
    </row>
    <row r="1204" spans="1:17" s="296" customFormat="1" ht="17.55" hidden="1" customHeight="1">
      <c r="A1204" s="308"/>
      <c r="C1204" s="429" t="str">
        <f t="shared" si="242"/>
        <v>H</v>
      </c>
      <c r="D1204" s="130">
        <f t="shared" si="244"/>
        <v>0</v>
      </c>
      <c r="E1204" s="129">
        <f t="shared" si="247"/>
        <v>0</v>
      </c>
      <c r="F1204" s="311">
        <f t="shared" si="248"/>
        <v>0</v>
      </c>
      <c r="G1204" s="311">
        <f t="shared" si="248"/>
        <v>0</v>
      </c>
      <c r="H1204" s="311">
        <f t="shared" si="248"/>
        <v>0</v>
      </c>
      <c r="I1204" s="311">
        <f t="shared" si="248"/>
        <v>0</v>
      </c>
      <c r="J1204" s="311">
        <f t="shared" si="248"/>
        <v>0</v>
      </c>
      <c r="K1204" s="311">
        <f t="shared" si="248"/>
        <v>0</v>
      </c>
      <c r="L1204" s="311">
        <f t="shared" si="248"/>
        <v>0</v>
      </c>
      <c r="M1204" s="312">
        <f t="shared" si="248"/>
        <v>0</v>
      </c>
      <c r="Q1204"/>
    </row>
    <row r="1205" spans="1:17" ht="17.55" hidden="1" customHeight="1">
      <c r="A1205" s="240"/>
      <c r="B1205" s="240"/>
      <c r="C1205" s="429" t="str">
        <f t="shared" si="242"/>
        <v>H</v>
      </c>
      <c r="D1205" s="130">
        <f>$D1194</f>
        <v>0</v>
      </c>
      <c r="E1205" s="129" t="str">
        <f t="shared" ref="E1205:E1229" si="249">E610</f>
        <v>Unknown</v>
      </c>
      <c r="F1205" s="311">
        <f t="shared" si="248"/>
        <v>0</v>
      </c>
      <c r="G1205" s="311">
        <f t="shared" si="248"/>
        <v>0</v>
      </c>
      <c r="H1205" s="311">
        <f t="shared" si="248"/>
        <v>0</v>
      </c>
      <c r="I1205" s="311">
        <f t="shared" si="248"/>
        <v>0</v>
      </c>
      <c r="J1205" s="311">
        <f t="shared" si="248"/>
        <v>0</v>
      </c>
      <c r="K1205" s="311">
        <f t="shared" si="248"/>
        <v>0</v>
      </c>
      <c r="L1205" s="311">
        <f t="shared" si="248"/>
        <v>0</v>
      </c>
      <c r="M1205" s="312">
        <f t="shared" si="248"/>
        <v>0</v>
      </c>
      <c r="Q1205"/>
    </row>
    <row r="1206" spans="1:17" ht="17.55" hidden="1" customHeight="1">
      <c r="A1206" s="240"/>
      <c r="B1206" s="240"/>
      <c r="C1206" s="429" t="str">
        <f t="shared" si="242"/>
        <v>H</v>
      </c>
      <c r="D1206" s="130">
        <f>Parameter!G96</f>
        <v>0</v>
      </c>
      <c r="E1206" s="129" t="str">
        <f t="shared" si="249"/>
        <v>Aglaia Tech</v>
      </c>
      <c r="F1206" s="311">
        <f t="shared" ref="F1206:M1215" si="250">SUMIFS(Share, Y, F$15, Config, $E$4, P, $E$8, LType, $D1206, MSup, $E1206)</f>
        <v>0</v>
      </c>
      <c r="G1206" s="311">
        <f t="shared" si="250"/>
        <v>0</v>
      </c>
      <c r="H1206" s="311">
        <f t="shared" si="250"/>
        <v>0</v>
      </c>
      <c r="I1206" s="311">
        <f t="shared" si="250"/>
        <v>0</v>
      </c>
      <c r="J1206" s="311">
        <f t="shared" si="250"/>
        <v>0</v>
      </c>
      <c r="K1206" s="311">
        <f t="shared" si="250"/>
        <v>0</v>
      </c>
      <c r="L1206" s="311">
        <f t="shared" si="250"/>
        <v>0</v>
      </c>
      <c r="M1206" s="312">
        <f t="shared" si="250"/>
        <v>0</v>
      </c>
      <c r="Q1206"/>
    </row>
    <row r="1207" spans="1:17" ht="17.55" hidden="1" customHeight="1">
      <c r="A1207" s="240"/>
      <c r="B1207" s="240"/>
      <c r="C1207" s="429" t="str">
        <f t="shared" si="242"/>
        <v>H</v>
      </c>
      <c r="D1207" s="130">
        <f t="shared" ref="D1207:D1239" si="251">$D1206</f>
        <v>0</v>
      </c>
      <c r="E1207" s="129" t="str">
        <f t="shared" si="249"/>
        <v>Bayer</v>
      </c>
      <c r="F1207" s="311">
        <f t="shared" si="250"/>
        <v>0</v>
      </c>
      <c r="G1207" s="311">
        <f t="shared" si="250"/>
        <v>0</v>
      </c>
      <c r="H1207" s="311">
        <f t="shared" si="250"/>
        <v>0</v>
      </c>
      <c r="I1207" s="311">
        <f t="shared" si="250"/>
        <v>0</v>
      </c>
      <c r="J1207" s="311">
        <f t="shared" si="250"/>
        <v>0</v>
      </c>
      <c r="K1207" s="311">
        <f t="shared" si="250"/>
        <v>0</v>
      </c>
      <c r="L1207" s="311">
        <f t="shared" si="250"/>
        <v>0</v>
      </c>
      <c r="M1207" s="312">
        <f t="shared" si="250"/>
        <v>0</v>
      </c>
      <c r="Q1207"/>
    </row>
    <row r="1208" spans="1:17" ht="17.55" hidden="1" customHeight="1">
      <c r="A1208" s="240"/>
      <c r="B1208" s="240"/>
      <c r="C1208" s="429" t="str">
        <f t="shared" si="242"/>
        <v>H</v>
      </c>
      <c r="D1208" s="130">
        <f t="shared" si="251"/>
        <v>0</v>
      </c>
      <c r="E1208" s="129" t="str">
        <f t="shared" si="249"/>
        <v>Comet</v>
      </c>
      <c r="F1208" s="311">
        <f t="shared" si="250"/>
        <v>0</v>
      </c>
      <c r="G1208" s="311">
        <f t="shared" si="250"/>
        <v>0</v>
      </c>
      <c r="H1208" s="311">
        <f t="shared" si="250"/>
        <v>0</v>
      </c>
      <c r="I1208" s="311">
        <f t="shared" si="250"/>
        <v>0</v>
      </c>
      <c r="J1208" s="311">
        <f t="shared" si="250"/>
        <v>0</v>
      </c>
      <c r="K1208" s="311">
        <f t="shared" si="250"/>
        <v>0</v>
      </c>
      <c r="L1208" s="311">
        <f t="shared" si="250"/>
        <v>0</v>
      </c>
      <c r="M1208" s="312">
        <f t="shared" si="250"/>
        <v>0</v>
      </c>
      <c r="Q1208"/>
    </row>
    <row r="1209" spans="1:17" ht="17.55" hidden="1" customHeight="1">
      <c r="A1209" s="240"/>
      <c r="B1209" s="240"/>
      <c r="C1209" s="429" t="str">
        <f t="shared" si="242"/>
        <v>H</v>
      </c>
      <c r="D1209" s="130">
        <f t="shared" si="251"/>
        <v>0</v>
      </c>
      <c r="E1209" s="129" t="str">
        <f t="shared" si="249"/>
        <v>Dongjin Semichem</v>
      </c>
      <c r="F1209" s="311">
        <f t="shared" si="250"/>
        <v>0</v>
      </c>
      <c r="G1209" s="311">
        <f t="shared" si="250"/>
        <v>0</v>
      </c>
      <c r="H1209" s="311">
        <f t="shared" si="250"/>
        <v>0</v>
      </c>
      <c r="I1209" s="311">
        <f t="shared" si="250"/>
        <v>0</v>
      </c>
      <c r="J1209" s="311">
        <f t="shared" si="250"/>
        <v>0</v>
      </c>
      <c r="K1209" s="311">
        <f t="shared" si="250"/>
        <v>0</v>
      </c>
      <c r="L1209" s="311">
        <f t="shared" si="250"/>
        <v>0</v>
      </c>
      <c r="M1209" s="312">
        <f t="shared" si="250"/>
        <v>0</v>
      </c>
      <c r="Q1209"/>
    </row>
    <row r="1210" spans="1:17" ht="17.55" hidden="1" customHeight="1">
      <c r="A1210" s="240"/>
      <c r="B1210" s="240"/>
      <c r="C1210" s="429" t="str">
        <f t="shared" si="242"/>
        <v>H</v>
      </c>
      <c r="D1210" s="130">
        <f t="shared" si="251"/>
        <v>0</v>
      </c>
      <c r="E1210" s="129" t="str">
        <f t="shared" si="249"/>
        <v>Duksan Neolux</v>
      </c>
      <c r="F1210" s="311">
        <f t="shared" si="250"/>
        <v>0</v>
      </c>
      <c r="G1210" s="311">
        <f t="shared" si="250"/>
        <v>0</v>
      </c>
      <c r="H1210" s="311">
        <f t="shared" si="250"/>
        <v>0</v>
      </c>
      <c r="I1210" s="311">
        <f t="shared" si="250"/>
        <v>0</v>
      </c>
      <c r="J1210" s="311">
        <f t="shared" si="250"/>
        <v>0</v>
      </c>
      <c r="K1210" s="311">
        <f t="shared" si="250"/>
        <v>0</v>
      </c>
      <c r="L1210" s="311">
        <f t="shared" si="250"/>
        <v>0</v>
      </c>
      <c r="M1210" s="312">
        <f t="shared" si="250"/>
        <v>0</v>
      </c>
      <c r="Q1210"/>
    </row>
    <row r="1211" spans="1:17" ht="17.55" hidden="1" customHeight="1">
      <c r="A1211" s="240"/>
      <c r="B1211" s="240"/>
      <c r="C1211" s="429" t="str">
        <f t="shared" si="242"/>
        <v>H</v>
      </c>
      <c r="D1211" s="130">
        <f t="shared" si="251"/>
        <v>0</v>
      </c>
      <c r="E1211" s="129" t="str">
        <f t="shared" si="249"/>
        <v>DuPont</v>
      </c>
      <c r="F1211" s="311">
        <f t="shared" si="250"/>
        <v>0</v>
      </c>
      <c r="G1211" s="311">
        <f t="shared" si="250"/>
        <v>0</v>
      </c>
      <c r="H1211" s="311">
        <f t="shared" si="250"/>
        <v>0</v>
      </c>
      <c r="I1211" s="311">
        <f t="shared" si="250"/>
        <v>0</v>
      </c>
      <c r="J1211" s="311">
        <f t="shared" si="250"/>
        <v>0</v>
      </c>
      <c r="K1211" s="311">
        <f t="shared" si="250"/>
        <v>0</v>
      </c>
      <c r="L1211" s="311">
        <f t="shared" si="250"/>
        <v>0</v>
      </c>
      <c r="M1211" s="312">
        <f t="shared" si="250"/>
        <v>0</v>
      </c>
      <c r="Q1211"/>
    </row>
    <row r="1212" spans="1:17" ht="17.55" hidden="1" customHeight="1">
      <c r="A1212" s="240"/>
      <c r="B1212" s="240"/>
      <c r="C1212" s="429" t="str">
        <f t="shared" si="242"/>
        <v>H</v>
      </c>
      <c r="D1212" s="130">
        <f t="shared" si="251"/>
        <v>0</v>
      </c>
      <c r="E1212" s="129" t="str">
        <f t="shared" si="249"/>
        <v>EMT</v>
      </c>
      <c r="F1212" s="311">
        <f t="shared" si="250"/>
        <v>0</v>
      </c>
      <c r="G1212" s="311">
        <f t="shared" si="250"/>
        <v>0</v>
      </c>
      <c r="H1212" s="311">
        <f t="shared" si="250"/>
        <v>0</v>
      </c>
      <c r="I1212" s="311">
        <f t="shared" si="250"/>
        <v>0</v>
      </c>
      <c r="J1212" s="311">
        <f t="shared" si="250"/>
        <v>0</v>
      </c>
      <c r="K1212" s="311">
        <f t="shared" si="250"/>
        <v>0</v>
      </c>
      <c r="L1212" s="311">
        <f t="shared" si="250"/>
        <v>0</v>
      </c>
      <c r="M1212" s="312">
        <f t="shared" si="250"/>
        <v>0</v>
      </c>
      <c r="Q1212"/>
    </row>
    <row r="1213" spans="1:17" ht="17.55" hidden="1" customHeight="1">
      <c r="A1213" s="240"/>
      <c r="B1213" s="240"/>
      <c r="C1213" s="429" t="str">
        <f t="shared" si="242"/>
        <v>H</v>
      </c>
      <c r="D1213" s="130">
        <f t="shared" si="251"/>
        <v>0</v>
      </c>
      <c r="E1213" s="129" t="str">
        <f t="shared" si="249"/>
        <v>Hodogaya</v>
      </c>
      <c r="F1213" s="311">
        <f t="shared" si="250"/>
        <v>0</v>
      </c>
      <c r="G1213" s="311">
        <f t="shared" si="250"/>
        <v>0</v>
      </c>
      <c r="H1213" s="311">
        <f t="shared" si="250"/>
        <v>0</v>
      </c>
      <c r="I1213" s="311">
        <f t="shared" si="250"/>
        <v>0</v>
      </c>
      <c r="J1213" s="311">
        <f t="shared" si="250"/>
        <v>0</v>
      </c>
      <c r="K1213" s="311">
        <f t="shared" si="250"/>
        <v>0</v>
      </c>
      <c r="L1213" s="311">
        <f t="shared" si="250"/>
        <v>0</v>
      </c>
      <c r="M1213" s="312">
        <f t="shared" si="250"/>
        <v>0</v>
      </c>
      <c r="Q1213"/>
    </row>
    <row r="1214" spans="1:17" ht="17.55" hidden="1" customHeight="1">
      <c r="A1214" s="240"/>
      <c r="B1214" s="240"/>
      <c r="C1214" s="429" t="str">
        <f t="shared" si="242"/>
        <v>H</v>
      </c>
      <c r="D1214" s="130">
        <f t="shared" si="251"/>
        <v>0</v>
      </c>
      <c r="E1214" s="129" t="str">
        <f t="shared" si="249"/>
        <v>Hyperion</v>
      </c>
      <c r="F1214" s="311">
        <f t="shared" si="250"/>
        <v>0</v>
      </c>
      <c r="G1214" s="311">
        <f t="shared" si="250"/>
        <v>0</v>
      </c>
      <c r="H1214" s="311">
        <f t="shared" si="250"/>
        <v>0</v>
      </c>
      <c r="I1214" s="311">
        <f t="shared" si="250"/>
        <v>0</v>
      </c>
      <c r="J1214" s="311">
        <f t="shared" si="250"/>
        <v>0</v>
      </c>
      <c r="K1214" s="311">
        <f t="shared" si="250"/>
        <v>0</v>
      </c>
      <c r="L1214" s="311">
        <f t="shared" si="250"/>
        <v>0</v>
      </c>
      <c r="M1214" s="312">
        <f t="shared" si="250"/>
        <v>0</v>
      </c>
      <c r="Q1214"/>
    </row>
    <row r="1215" spans="1:17" ht="17.55" hidden="1" customHeight="1">
      <c r="A1215" s="240"/>
      <c r="B1215" s="240"/>
      <c r="C1215" s="429" t="str">
        <f t="shared" si="242"/>
        <v>H</v>
      </c>
      <c r="D1215" s="130">
        <f t="shared" si="251"/>
        <v>0</v>
      </c>
      <c r="E1215" s="129" t="str">
        <f t="shared" si="249"/>
        <v>Idemitsu Kosan</v>
      </c>
      <c r="F1215" s="311">
        <f t="shared" si="250"/>
        <v>0</v>
      </c>
      <c r="G1215" s="311">
        <f t="shared" si="250"/>
        <v>0</v>
      </c>
      <c r="H1215" s="311">
        <f t="shared" si="250"/>
        <v>0</v>
      </c>
      <c r="I1215" s="311">
        <f t="shared" si="250"/>
        <v>0</v>
      </c>
      <c r="J1215" s="311">
        <f t="shared" si="250"/>
        <v>0</v>
      </c>
      <c r="K1215" s="311">
        <f t="shared" si="250"/>
        <v>0</v>
      </c>
      <c r="L1215" s="311">
        <f t="shared" si="250"/>
        <v>0</v>
      </c>
      <c r="M1215" s="312">
        <f t="shared" si="250"/>
        <v>0</v>
      </c>
      <c r="Q1215"/>
    </row>
    <row r="1216" spans="1:17" ht="17.55" hidden="1" customHeight="1">
      <c r="A1216" s="240"/>
      <c r="B1216" s="240"/>
      <c r="C1216" s="429" t="str">
        <f t="shared" si="242"/>
        <v>H</v>
      </c>
      <c r="D1216" s="130">
        <f t="shared" si="251"/>
        <v>0</v>
      </c>
      <c r="E1216" s="129" t="str">
        <f t="shared" si="249"/>
        <v>Jilin OLED</v>
      </c>
      <c r="F1216" s="311">
        <f t="shared" ref="F1216:M1225" si="252">SUMIFS(Share, Y, F$15, Config, $E$4, P, $E$8, LType, $D1216, MSup, $E1216)</f>
        <v>0</v>
      </c>
      <c r="G1216" s="311">
        <f t="shared" si="252"/>
        <v>0</v>
      </c>
      <c r="H1216" s="311">
        <f t="shared" si="252"/>
        <v>0</v>
      </c>
      <c r="I1216" s="311">
        <f t="shared" si="252"/>
        <v>0</v>
      </c>
      <c r="J1216" s="311">
        <f t="shared" si="252"/>
        <v>0</v>
      </c>
      <c r="K1216" s="311">
        <f t="shared" si="252"/>
        <v>0</v>
      </c>
      <c r="L1216" s="311">
        <f t="shared" si="252"/>
        <v>0</v>
      </c>
      <c r="M1216" s="312">
        <f t="shared" si="252"/>
        <v>0</v>
      </c>
      <c r="Q1216"/>
    </row>
    <row r="1217" spans="1:17" ht="17.55" hidden="1" customHeight="1">
      <c r="A1217" s="240"/>
      <c r="B1217" s="240"/>
      <c r="C1217" s="429" t="str">
        <f t="shared" si="242"/>
        <v>H</v>
      </c>
      <c r="D1217" s="130">
        <f t="shared" si="251"/>
        <v>0</v>
      </c>
      <c r="E1217" s="129" t="str">
        <f t="shared" si="249"/>
        <v>Jinwoong</v>
      </c>
      <c r="F1217" s="311">
        <f t="shared" si="252"/>
        <v>0</v>
      </c>
      <c r="G1217" s="311">
        <f t="shared" si="252"/>
        <v>0</v>
      </c>
      <c r="H1217" s="311">
        <f t="shared" si="252"/>
        <v>0</v>
      </c>
      <c r="I1217" s="311">
        <f t="shared" si="252"/>
        <v>0</v>
      </c>
      <c r="J1217" s="311">
        <f t="shared" si="252"/>
        <v>0</v>
      </c>
      <c r="K1217" s="311">
        <f t="shared" si="252"/>
        <v>0</v>
      </c>
      <c r="L1217" s="311">
        <f t="shared" si="252"/>
        <v>0</v>
      </c>
      <c r="M1217" s="312">
        <f t="shared" si="252"/>
        <v>0</v>
      </c>
      <c r="Q1217"/>
    </row>
    <row r="1218" spans="1:17" ht="17.55" hidden="1" customHeight="1">
      <c r="A1218" s="240"/>
      <c r="B1218" s="240"/>
      <c r="C1218" s="429" t="str">
        <f t="shared" si="242"/>
        <v>H</v>
      </c>
      <c r="D1218" s="130">
        <f t="shared" si="251"/>
        <v>0</v>
      </c>
      <c r="E1218" s="129" t="str">
        <f t="shared" si="249"/>
        <v>LG Chem</v>
      </c>
      <c r="F1218" s="311">
        <f t="shared" si="252"/>
        <v>0</v>
      </c>
      <c r="G1218" s="311">
        <f t="shared" si="252"/>
        <v>0</v>
      </c>
      <c r="H1218" s="311">
        <f t="shared" si="252"/>
        <v>0</v>
      </c>
      <c r="I1218" s="311">
        <f t="shared" si="252"/>
        <v>0</v>
      </c>
      <c r="J1218" s="311">
        <f t="shared" si="252"/>
        <v>0</v>
      </c>
      <c r="K1218" s="311">
        <f t="shared" si="252"/>
        <v>0</v>
      </c>
      <c r="L1218" s="311">
        <f t="shared" si="252"/>
        <v>0</v>
      </c>
      <c r="M1218" s="312">
        <f t="shared" si="252"/>
        <v>0</v>
      </c>
      <c r="Q1218"/>
    </row>
    <row r="1219" spans="1:17" ht="17.55" hidden="1" customHeight="1">
      <c r="A1219" s="240"/>
      <c r="B1219" s="240"/>
      <c r="C1219" s="429" t="str">
        <f t="shared" si="242"/>
        <v>H</v>
      </c>
      <c r="D1219" s="130">
        <f t="shared" si="251"/>
        <v>0</v>
      </c>
      <c r="E1219" s="129" t="str">
        <f t="shared" si="249"/>
        <v>LT Materials</v>
      </c>
      <c r="F1219" s="311">
        <f t="shared" si="252"/>
        <v>0</v>
      </c>
      <c r="G1219" s="311">
        <f t="shared" si="252"/>
        <v>0</v>
      </c>
      <c r="H1219" s="311">
        <f t="shared" si="252"/>
        <v>0</v>
      </c>
      <c r="I1219" s="311">
        <f t="shared" si="252"/>
        <v>0</v>
      </c>
      <c r="J1219" s="311">
        <f t="shared" si="252"/>
        <v>0</v>
      </c>
      <c r="K1219" s="311">
        <f t="shared" si="252"/>
        <v>0</v>
      </c>
      <c r="L1219" s="311">
        <f t="shared" si="252"/>
        <v>0</v>
      </c>
      <c r="M1219" s="312">
        <f t="shared" si="252"/>
        <v>0</v>
      </c>
      <c r="Q1219"/>
    </row>
    <row r="1220" spans="1:17" ht="17.55" hidden="1" customHeight="1">
      <c r="A1220" s="240"/>
      <c r="B1220" s="240"/>
      <c r="C1220" s="429" t="str">
        <f t="shared" si="242"/>
        <v>H</v>
      </c>
      <c r="D1220" s="130">
        <f t="shared" si="251"/>
        <v>0</v>
      </c>
      <c r="E1220" s="129" t="str">
        <f t="shared" si="249"/>
        <v>LT Metal</v>
      </c>
      <c r="F1220" s="311">
        <f t="shared" si="252"/>
        <v>0</v>
      </c>
      <c r="G1220" s="311">
        <f t="shared" si="252"/>
        <v>0</v>
      </c>
      <c r="H1220" s="311">
        <f t="shared" si="252"/>
        <v>0</v>
      </c>
      <c r="I1220" s="311">
        <f t="shared" si="252"/>
        <v>0</v>
      </c>
      <c r="J1220" s="311">
        <f t="shared" si="252"/>
        <v>0</v>
      </c>
      <c r="K1220" s="311">
        <f t="shared" si="252"/>
        <v>0</v>
      </c>
      <c r="L1220" s="311">
        <f t="shared" si="252"/>
        <v>0</v>
      </c>
      <c r="M1220" s="312">
        <f t="shared" si="252"/>
        <v>0</v>
      </c>
      <c r="Q1220"/>
    </row>
    <row r="1221" spans="1:17" ht="17.55" hidden="1" customHeight="1">
      <c r="A1221" s="240"/>
      <c r="B1221" s="240"/>
      <c r="C1221" s="429" t="str">
        <f t="shared" si="242"/>
        <v>H</v>
      </c>
      <c r="D1221" s="130">
        <f t="shared" si="251"/>
        <v>0</v>
      </c>
      <c r="E1221" s="129" t="str">
        <f t="shared" si="249"/>
        <v>LTOM</v>
      </c>
      <c r="F1221" s="311">
        <f t="shared" si="252"/>
        <v>0</v>
      </c>
      <c r="G1221" s="311">
        <f t="shared" si="252"/>
        <v>0</v>
      </c>
      <c r="H1221" s="311">
        <f t="shared" si="252"/>
        <v>0</v>
      </c>
      <c r="I1221" s="311">
        <f t="shared" si="252"/>
        <v>0</v>
      </c>
      <c r="J1221" s="311">
        <f t="shared" si="252"/>
        <v>0</v>
      </c>
      <c r="K1221" s="311">
        <f t="shared" si="252"/>
        <v>0</v>
      </c>
      <c r="L1221" s="311">
        <f t="shared" si="252"/>
        <v>0</v>
      </c>
      <c r="M1221" s="312">
        <f t="shared" si="252"/>
        <v>0</v>
      </c>
      <c r="Q1221"/>
    </row>
    <row r="1222" spans="1:17" ht="17.55" hidden="1" customHeight="1">
      <c r="A1222" s="240"/>
      <c r="B1222" s="240"/>
      <c r="C1222" s="429" t="str">
        <f t="shared" si="242"/>
        <v>H</v>
      </c>
      <c r="D1222" s="130">
        <f t="shared" si="251"/>
        <v>0</v>
      </c>
      <c r="E1222" s="129" t="str">
        <f t="shared" si="249"/>
        <v>Lumilan</v>
      </c>
      <c r="F1222" s="311">
        <f t="shared" si="252"/>
        <v>0</v>
      </c>
      <c r="G1222" s="311">
        <f t="shared" si="252"/>
        <v>0</v>
      </c>
      <c r="H1222" s="311">
        <f t="shared" si="252"/>
        <v>0</v>
      </c>
      <c r="I1222" s="311">
        <f t="shared" si="252"/>
        <v>0</v>
      </c>
      <c r="J1222" s="311">
        <f t="shared" si="252"/>
        <v>0</v>
      </c>
      <c r="K1222" s="311">
        <f t="shared" si="252"/>
        <v>0</v>
      </c>
      <c r="L1222" s="311">
        <f t="shared" si="252"/>
        <v>0</v>
      </c>
      <c r="M1222" s="312">
        <f t="shared" si="252"/>
        <v>0</v>
      </c>
      <c r="Q1222"/>
    </row>
    <row r="1223" spans="1:17" ht="17.55" hidden="1" customHeight="1">
      <c r="A1223" s="240"/>
      <c r="B1223" s="240"/>
      <c r="C1223" s="429" t="str">
        <f t="shared" si="242"/>
        <v>H</v>
      </c>
      <c r="D1223" s="130">
        <f t="shared" si="251"/>
        <v>0</v>
      </c>
      <c r="E1223" s="129" t="str">
        <f t="shared" si="249"/>
        <v>Materion</v>
      </c>
      <c r="F1223" s="311">
        <f t="shared" si="252"/>
        <v>0</v>
      </c>
      <c r="G1223" s="311">
        <f t="shared" si="252"/>
        <v>0</v>
      </c>
      <c r="H1223" s="311">
        <f t="shared" si="252"/>
        <v>0</v>
      </c>
      <c r="I1223" s="311">
        <f t="shared" si="252"/>
        <v>0</v>
      </c>
      <c r="J1223" s="311">
        <f t="shared" si="252"/>
        <v>0</v>
      </c>
      <c r="K1223" s="311">
        <f t="shared" si="252"/>
        <v>0</v>
      </c>
      <c r="L1223" s="311">
        <f t="shared" si="252"/>
        <v>0</v>
      </c>
      <c r="M1223" s="312">
        <f t="shared" si="252"/>
        <v>0</v>
      </c>
      <c r="Q1223"/>
    </row>
    <row r="1224" spans="1:17" ht="17.55" hidden="1" customHeight="1">
      <c r="A1224" s="240"/>
      <c r="B1224" s="240"/>
      <c r="C1224" s="429" t="str">
        <f t="shared" si="242"/>
        <v>H</v>
      </c>
      <c r="D1224" s="130">
        <f t="shared" si="251"/>
        <v>0</v>
      </c>
      <c r="E1224" s="129" t="str">
        <f t="shared" si="249"/>
        <v>Merck</v>
      </c>
      <c r="F1224" s="311">
        <f t="shared" si="252"/>
        <v>0</v>
      </c>
      <c r="G1224" s="311">
        <f t="shared" si="252"/>
        <v>0</v>
      </c>
      <c r="H1224" s="311">
        <f t="shared" si="252"/>
        <v>0</v>
      </c>
      <c r="I1224" s="311">
        <f t="shared" si="252"/>
        <v>0</v>
      </c>
      <c r="J1224" s="311">
        <f t="shared" si="252"/>
        <v>0</v>
      </c>
      <c r="K1224" s="311">
        <f t="shared" si="252"/>
        <v>0</v>
      </c>
      <c r="L1224" s="311">
        <f t="shared" si="252"/>
        <v>0</v>
      </c>
      <c r="M1224" s="312">
        <f t="shared" si="252"/>
        <v>0</v>
      </c>
      <c r="Q1224"/>
    </row>
    <row r="1225" spans="1:17" ht="17.55" hidden="1" customHeight="1">
      <c r="A1225" s="240"/>
      <c r="B1225" s="240"/>
      <c r="C1225" s="429" t="str">
        <f t="shared" si="242"/>
        <v>H</v>
      </c>
      <c r="D1225" s="130">
        <f t="shared" si="251"/>
        <v>0</v>
      </c>
      <c r="E1225" s="129" t="str">
        <f t="shared" si="249"/>
        <v>Nisso</v>
      </c>
      <c r="F1225" s="311">
        <f t="shared" si="252"/>
        <v>0</v>
      </c>
      <c r="G1225" s="311">
        <f t="shared" si="252"/>
        <v>0</v>
      </c>
      <c r="H1225" s="311">
        <f t="shared" si="252"/>
        <v>0</v>
      </c>
      <c r="I1225" s="311">
        <f t="shared" si="252"/>
        <v>0</v>
      </c>
      <c r="J1225" s="311">
        <f t="shared" si="252"/>
        <v>0</v>
      </c>
      <c r="K1225" s="311">
        <f t="shared" si="252"/>
        <v>0</v>
      </c>
      <c r="L1225" s="311">
        <f t="shared" si="252"/>
        <v>0</v>
      </c>
      <c r="M1225" s="312">
        <f t="shared" si="252"/>
        <v>0</v>
      </c>
      <c r="Q1225"/>
    </row>
    <row r="1226" spans="1:17" ht="17.55" hidden="1" customHeight="1">
      <c r="A1226" s="240"/>
      <c r="B1226" s="240"/>
      <c r="C1226" s="429" t="str">
        <f t="shared" si="242"/>
        <v>H</v>
      </c>
      <c r="D1226" s="130">
        <f t="shared" si="251"/>
        <v>0</v>
      </c>
      <c r="E1226" s="129" t="str">
        <f t="shared" si="249"/>
        <v>Novaled</v>
      </c>
      <c r="F1226" s="311">
        <f t="shared" ref="F1226:M1235" si="253">SUMIFS(Share, Y, F$15, Config, $E$4, P, $E$8, LType, $D1226, MSup, $E1226)</f>
        <v>0</v>
      </c>
      <c r="G1226" s="311">
        <f t="shared" si="253"/>
        <v>0</v>
      </c>
      <c r="H1226" s="311">
        <f t="shared" si="253"/>
        <v>0</v>
      </c>
      <c r="I1226" s="311">
        <f t="shared" si="253"/>
        <v>0</v>
      </c>
      <c r="J1226" s="311">
        <f t="shared" si="253"/>
        <v>0</v>
      </c>
      <c r="K1226" s="311">
        <f t="shared" si="253"/>
        <v>0</v>
      </c>
      <c r="L1226" s="311">
        <f t="shared" si="253"/>
        <v>0</v>
      </c>
      <c r="M1226" s="312">
        <f t="shared" si="253"/>
        <v>0</v>
      </c>
      <c r="Q1226"/>
    </row>
    <row r="1227" spans="1:17" ht="17.55" hidden="1" customHeight="1">
      <c r="A1227" s="240"/>
      <c r="B1227" s="240"/>
      <c r="C1227" s="429" t="str">
        <f t="shared" si="242"/>
        <v>H</v>
      </c>
      <c r="D1227" s="130">
        <f t="shared" si="251"/>
        <v>0</v>
      </c>
      <c r="E1227" s="129" t="str">
        <f t="shared" si="249"/>
        <v>NSCC</v>
      </c>
      <c r="F1227" s="311">
        <f t="shared" si="253"/>
        <v>0</v>
      </c>
      <c r="G1227" s="311">
        <f t="shared" si="253"/>
        <v>0</v>
      </c>
      <c r="H1227" s="311">
        <f t="shared" si="253"/>
        <v>0</v>
      </c>
      <c r="I1227" s="311">
        <f t="shared" si="253"/>
        <v>0</v>
      </c>
      <c r="J1227" s="311">
        <f t="shared" si="253"/>
        <v>0</v>
      </c>
      <c r="K1227" s="311">
        <f t="shared" si="253"/>
        <v>0</v>
      </c>
      <c r="L1227" s="311">
        <f t="shared" si="253"/>
        <v>0</v>
      </c>
      <c r="M1227" s="312">
        <f t="shared" si="253"/>
        <v>0</v>
      </c>
      <c r="Q1227"/>
    </row>
    <row r="1228" spans="1:17" ht="17.55" hidden="1" customHeight="1">
      <c r="A1228" s="240"/>
      <c r="B1228" s="240"/>
      <c r="C1228" s="429" t="str">
        <f t="shared" si="242"/>
        <v>H</v>
      </c>
      <c r="D1228" s="130">
        <f t="shared" si="251"/>
        <v>0</v>
      </c>
      <c r="E1228" s="129" t="str">
        <f t="shared" si="249"/>
        <v>P&amp;H Tech</v>
      </c>
      <c r="F1228" s="311">
        <f t="shared" si="253"/>
        <v>0</v>
      </c>
      <c r="G1228" s="311">
        <f t="shared" si="253"/>
        <v>0</v>
      </c>
      <c r="H1228" s="311">
        <f t="shared" si="253"/>
        <v>0</v>
      </c>
      <c r="I1228" s="311">
        <f t="shared" si="253"/>
        <v>0</v>
      </c>
      <c r="J1228" s="311">
        <f t="shared" si="253"/>
        <v>0</v>
      </c>
      <c r="K1228" s="311">
        <f t="shared" si="253"/>
        <v>0</v>
      </c>
      <c r="L1228" s="311">
        <f t="shared" si="253"/>
        <v>0</v>
      </c>
      <c r="M1228" s="312">
        <f t="shared" si="253"/>
        <v>0</v>
      </c>
      <c r="Q1228"/>
    </row>
    <row r="1229" spans="1:17" ht="17.55" hidden="1" customHeight="1">
      <c r="A1229" s="240"/>
      <c r="B1229" s="240"/>
      <c r="C1229" s="429" t="str">
        <f t="shared" si="242"/>
        <v>H</v>
      </c>
      <c r="D1229" s="130">
        <f t="shared" si="251"/>
        <v>0</v>
      </c>
      <c r="E1229" s="129" t="str">
        <f t="shared" si="249"/>
        <v>Samsung SDI</v>
      </c>
      <c r="F1229" s="311">
        <f t="shared" si="253"/>
        <v>0</v>
      </c>
      <c r="G1229" s="311">
        <f t="shared" si="253"/>
        <v>0</v>
      </c>
      <c r="H1229" s="311">
        <f t="shared" si="253"/>
        <v>0</v>
      </c>
      <c r="I1229" s="311">
        <f t="shared" si="253"/>
        <v>0</v>
      </c>
      <c r="J1229" s="311">
        <f t="shared" si="253"/>
        <v>0</v>
      </c>
      <c r="K1229" s="311">
        <f t="shared" si="253"/>
        <v>0</v>
      </c>
      <c r="L1229" s="311">
        <f t="shared" si="253"/>
        <v>0</v>
      </c>
      <c r="M1229" s="312">
        <f t="shared" si="253"/>
        <v>0</v>
      </c>
      <c r="Q1229"/>
    </row>
    <row r="1230" spans="1:17" s="296" customFormat="1" ht="17.55" hidden="1" customHeight="1">
      <c r="A1230" s="308"/>
      <c r="C1230" s="429" t="str">
        <f t="shared" si="242"/>
        <v>H</v>
      </c>
      <c r="D1230" s="130">
        <f t="shared" si="251"/>
        <v>0</v>
      </c>
      <c r="E1230" s="129" t="str">
        <f t="shared" ref="E1230:E1239" si="254">E1160</f>
        <v>SFC</v>
      </c>
      <c r="F1230" s="311">
        <f t="shared" si="253"/>
        <v>0</v>
      </c>
      <c r="G1230" s="311">
        <f t="shared" si="253"/>
        <v>0</v>
      </c>
      <c r="H1230" s="311">
        <f t="shared" si="253"/>
        <v>0</v>
      </c>
      <c r="I1230" s="311">
        <f t="shared" si="253"/>
        <v>0</v>
      </c>
      <c r="J1230" s="311">
        <f t="shared" si="253"/>
        <v>0</v>
      </c>
      <c r="K1230" s="311">
        <f t="shared" si="253"/>
        <v>0</v>
      </c>
      <c r="L1230" s="311">
        <f t="shared" si="253"/>
        <v>0</v>
      </c>
      <c r="M1230" s="312">
        <f t="shared" si="253"/>
        <v>0</v>
      </c>
      <c r="Q1230"/>
    </row>
    <row r="1231" spans="1:17" s="296" customFormat="1" ht="17.55" hidden="1" customHeight="1">
      <c r="A1231" s="308"/>
      <c r="C1231" s="429" t="str">
        <f t="shared" ref="C1231:C1275" si="255">IF(SUM(F1231:J1231)=0, "H", "")</f>
        <v>H</v>
      </c>
      <c r="D1231" s="130">
        <f t="shared" si="251"/>
        <v>0</v>
      </c>
      <c r="E1231" s="129" t="str">
        <f t="shared" si="254"/>
        <v>SK JNC</v>
      </c>
      <c r="F1231" s="311">
        <f t="shared" si="253"/>
        <v>0</v>
      </c>
      <c r="G1231" s="311">
        <f t="shared" si="253"/>
        <v>0</v>
      </c>
      <c r="H1231" s="311">
        <f t="shared" si="253"/>
        <v>0</v>
      </c>
      <c r="I1231" s="311">
        <f t="shared" si="253"/>
        <v>0</v>
      </c>
      <c r="J1231" s="311">
        <f t="shared" si="253"/>
        <v>0</v>
      </c>
      <c r="K1231" s="311">
        <f t="shared" si="253"/>
        <v>0</v>
      </c>
      <c r="L1231" s="311">
        <f t="shared" si="253"/>
        <v>0</v>
      </c>
      <c r="M1231" s="312">
        <f t="shared" si="253"/>
        <v>0</v>
      </c>
      <c r="Q1231"/>
    </row>
    <row r="1232" spans="1:17" s="296" customFormat="1" ht="17.55" hidden="1" customHeight="1">
      <c r="A1232" s="308"/>
      <c r="C1232" s="429" t="str">
        <f t="shared" si="255"/>
        <v>H</v>
      </c>
      <c r="D1232" s="130">
        <f t="shared" si="251"/>
        <v>0</v>
      </c>
      <c r="E1232" s="129" t="str">
        <f t="shared" si="254"/>
        <v>Solus AM</v>
      </c>
      <c r="F1232" s="311">
        <f t="shared" si="253"/>
        <v>0</v>
      </c>
      <c r="G1232" s="311">
        <f t="shared" si="253"/>
        <v>0</v>
      </c>
      <c r="H1232" s="311">
        <f t="shared" si="253"/>
        <v>0</v>
      </c>
      <c r="I1232" s="311">
        <f t="shared" si="253"/>
        <v>0</v>
      </c>
      <c r="J1232" s="311">
        <f t="shared" si="253"/>
        <v>0</v>
      </c>
      <c r="K1232" s="311">
        <f t="shared" si="253"/>
        <v>0</v>
      </c>
      <c r="L1232" s="311">
        <f t="shared" si="253"/>
        <v>0</v>
      </c>
      <c r="M1232" s="312">
        <f t="shared" si="253"/>
        <v>0</v>
      </c>
      <c r="Q1232"/>
    </row>
    <row r="1233" spans="1:17" s="296" customFormat="1" ht="17.55" hidden="1" customHeight="1">
      <c r="A1233" s="308"/>
      <c r="C1233" s="429" t="str">
        <f t="shared" si="255"/>
        <v>H</v>
      </c>
      <c r="D1233" s="130">
        <f t="shared" si="251"/>
        <v>0</v>
      </c>
      <c r="E1233" s="129">
        <f t="shared" si="254"/>
        <v>0</v>
      </c>
      <c r="F1233" s="311">
        <f t="shared" si="253"/>
        <v>0</v>
      </c>
      <c r="G1233" s="311">
        <f t="shared" si="253"/>
        <v>0</v>
      </c>
      <c r="H1233" s="311">
        <f t="shared" si="253"/>
        <v>0</v>
      </c>
      <c r="I1233" s="311">
        <f t="shared" si="253"/>
        <v>0</v>
      </c>
      <c r="J1233" s="311">
        <f t="shared" si="253"/>
        <v>0</v>
      </c>
      <c r="K1233" s="311">
        <f t="shared" si="253"/>
        <v>0</v>
      </c>
      <c r="L1233" s="311">
        <f t="shared" si="253"/>
        <v>0</v>
      </c>
      <c r="M1233" s="312">
        <f t="shared" si="253"/>
        <v>0</v>
      </c>
      <c r="Q1233"/>
    </row>
    <row r="1234" spans="1:17" s="296" customFormat="1" ht="17.55" hidden="1" customHeight="1">
      <c r="A1234" s="308"/>
      <c r="C1234" s="429" t="str">
        <f t="shared" si="255"/>
        <v>H</v>
      </c>
      <c r="D1234" s="130">
        <f t="shared" si="251"/>
        <v>0</v>
      </c>
      <c r="E1234" s="129">
        <f t="shared" si="254"/>
        <v>0</v>
      </c>
      <c r="F1234" s="311">
        <f t="shared" si="253"/>
        <v>0</v>
      </c>
      <c r="G1234" s="311">
        <f t="shared" si="253"/>
        <v>0</v>
      </c>
      <c r="H1234" s="311">
        <f t="shared" si="253"/>
        <v>0</v>
      </c>
      <c r="I1234" s="311">
        <f t="shared" si="253"/>
        <v>0</v>
      </c>
      <c r="J1234" s="311">
        <f t="shared" si="253"/>
        <v>0</v>
      </c>
      <c r="K1234" s="311">
        <f t="shared" si="253"/>
        <v>0</v>
      </c>
      <c r="L1234" s="311">
        <f t="shared" si="253"/>
        <v>0</v>
      </c>
      <c r="M1234" s="312">
        <f t="shared" si="253"/>
        <v>0</v>
      </c>
      <c r="Q1234"/>
    </row>
    <row r="1235" spans="1:17" s="296" customFormat="1" ht="17.55" hidden="1" customHeight="1">
      <c r="A1235" s="308"/>
      <c r="C1235" s="429" t="str">
        <f t="shared" si="255"/>
        <v>H</v>
      </c>
      <c r="D1235" s="130">
        <f t="shared" si="251"/>
        <v>0</v>
      </c>
      <c r="E1235" s="129">
        <f t="shared" si="254"/>
        <v>0</v>
      </c>
      <c r="F1235" s="311">
        <f t="shared" si="253"/>
        <v>0</v>
      </c>
      <c r="G1235" s="311">
        <f t="shared" si="253"/>
        <v>0</v>
      </c>
      <c r="H1235" s="311">
        <f t="shared" si="253"/>
        <v>0</v>
      </c>
      <c r="I1235" s="311">
        <f t="shared" si="253"/>
        <v>0</v>
      </c>
      <c r="J1235" s="311">
        <f t="shared" si="253"/>
        <v>0</v>
      </c>
      <c r="K1235" s="311">
        <f t="shared" si="253"/>
        <v>0</v>
      </c>
      <c r="L1235" s="311">
        <f t="shared" si="253"/>
        <v>0</v>
      </c>
      <c r="M1235" s="312">
        <f t="shared" si="253"/>
        <v>0</v>
      </c>
      <c r="Q1235"/>
    </row>
    <row r="1236" spans="1:17" s="296" customFormat="1" ht="17.55" hidden="1" customHeight="1">
      <c r="A1236" s="308"/>
      <c r="C1236" s="429" t="str">
        <f t="shared" si="255"/>
        <v>H</v>
      </c>
      <c r="D1236" s="130">
        <f t="shared" si="251"/>
        <v>0</v>
      </c>
      <c r="E1236" s="129">
        <f t="shared" si="254"/>
        <v>0</v>
      </c>
      <c r="F1236" s="311">
        <f t="shared" ref="F1236:M1245" si="256">SUMIFS(Share, Y, F$15, Config, $E$4, P, $E$8, LType, $D1236, MSup, $E1236)</f>
        <v>0</v>
      </c>
      <c r="G1236" s="311">
        <f t="shared" si="256"/>
        <v>0</v>
      </c>
      <c r="H1236" s="311">
        <f t="shared" si="256"/>
        <v>0</v>
      </c>
      <c r="I1236" s="311">
        <f t="shared" si="256"/>
        <v>0</v>
      </c>
      <c r="J1236" s="311">
        <f t="shared" si="256"/>
        <v>0</v>
      </c>
      <c r="K1236" s="311">
        <f t="shared" si="256"/>
        <v>0</v>
      </c>
      <c r="L1236" s="311">
        <f t="shared" si="256"/>
        <v>0</v>
      </c>
      <c r="M1236" s="312">
        <f t="shared" si="256"/>
        <v>0</v>
      </c>
      <c r="Q1236"/>
    </row>
    <row r="1237" spans="1:17" s="296" customFormat="1" ht="17.55" hidden="1" customHeight="1">
      <c r="A1237" s="308"/>
      <c r="C1237" s="429" t="str">
        <f t="shared" si="255"/>
        <v>H</v>
      </c>
      <c r="D1237" s="130">
        <f t="shared" si="251"/>
        <v>0</v>
      </c>
      <c r="E1237" s="129">
        <f t="shared" si="254"/>
        <v>0</v>
      </c>
      <c r="F1237" s="311">
        <f t="shared" si="256"/>
        <v>0</v>
      </c>
      <c r="G1237" s="311">
        <f t="shared" si="256"/>
        <v>0</v>
      </c>
      <c r="H1237" s="311">
        <f t="shared" si="256"/>
        <v>0</v>
      </c>
      <c r="I1237" s="311">
        <f t="shared" si="256"/>
        <v>0</v>
      </c>
      <c r="J1237" s="311">
        <f t="shared" si="256"/>
        <v>0</v>
      </c>
      <c r="K1237" s="311">
        <f t="shared" si="256"/>
        <v>0</v>
      </c>
      <c r="L1237" s="311">
        <f t="shared" si="256"/>
        <v>0</v>
      </c>
      <c r="M1237" s="312">
        <f t="shared" si="256"/>
        <v>0</v>
      </c>
      <c r="Q1237"/>
    </row>
    <row r="1238" spans="1:17" s="296" customFormat="1" ht="17.55" hidden="1" customHeight="1">
      <c r="A1238" s="308"/>
      <c r="C1238" s="429" t="str">
        <f t="shared" si="255"/>
        <v>H</v>
      </c>
      <c r="D1238" s="130">
        <f t="shared" si="251"/>
        <v>0</v>
      </c>
      <c r="E1238" s="129">
        <f t="shared" si="254"/>
        <v>0</v>
      </c>
      <c r="F1238" s="311">
        <f t="shared" si="256"/>
        <v>0</v>
      </c>
      <c r="G1238" s="311">
        <f t="shared" si="256"/>
        <v>0</v>
      </c>
      <c r="H1238" s="311">
        <f t="shared" si="256"/>
        <v>0</v>
      </c>
      <c r="I1238" s="311">
        <f t="shared" si="256"/>
        <v>0</v>
      </c>
      <c r="J1238" s="311">
        <f t="shared" si="256"/>
        <v>0</v>
      </c>
      <c r="K1238" s="311">
        <f t="shared" si="256"/>
        <v>0</v>
      </c>
      <c r="L1238" s="311">
        <f t="shared" si="256"/>
        <v>0</v>
      </c>
      <c r="M1238" s="312">
        <f t="shared" si="256"/>
        <v>0</v>
      </c>
      <c r="Q1238"/>
    </row>
    <row r="1239" spans="1:17" s="296" customFormat="1" ht="17.55" hidden="1" customHeight="1">
      <c r="A1239" s="308"/>
      <c r="C1239" s="429" t="str">
        <f t="shared" si="255"/>
        <v>H</v>
      </c>
      <c r="D1239" s="130">
        <f t="shared" si="251"/>
        <v>0</v>
      </c>
      <c r="E1239" s="129">
        <f t="shared" si="254"/>
        <v>0</v>
      </c>
      <c r="F1239" s="311">
        <f t="shared" si="256"/>
        <v>0</v>
      </c>
      <c r="G1239" s="311">
        <f t="shared" si="256"/>
        <v>0</v>
      </c>
      <c r="H1239" s="311">
        <f t="shared" si="256"/>
        <v>0</v>
      </c>
      <c r="I1239" s="311">
        <f t="shared" si="256"/>
        <v>0</v>
      </c>
      <c r="J1239" s="311">
        <f t="shared" si="256"/>
        <v>0</v>
      </c>
      <c r="K1239" s="311">
        <f t="shared" si="256"/>
        <v>0</v>
      </c>
      <c r="L1239" s="311">
        <f t="shared" si="256"/>
        <v>0</v>
      </c>
      <c r="M1239" s="312">
        <f t="shared" si="256"/>
        <v>0</v>
      </c>
      <c r="Q1239"/>
    </row>
    <row r="1240" spans="1:17" ht="17.55" hidden="1" customHeight="1">
      <c r="A1240" s="240"/>
      <c r="B1240" s="240"/>
      <c r="C1240" s="429" t="str">
        <f t="shared" si="255"/>
        <v>H</v>
      </c>
      <c r="D1240" s="130">
        <f>$D1229</f>
        <v>0</v>
      </c>
      <c r="E1240" s="129" t="str">
        <f t="shared" ref="E1240:E1264" si="257">E645</f>
        <v>Unknown</v>
      </c>
      <c r="F1240" s="311">
        <f t="shared" si="256"/>
        <v>0</v>
      </c>
      <c r="G1240" s="311">
        <f t="shared" si="256"/>
        <v>0</v>
      </c>
      <c r="H1240" s="311">
        <f t="shared" si="256"/>
        <v>0</v>
      </c>
      <c r="I1240" s="311">
        <f t="shared" si="256"/>
        <v>0</v>
      </c>
      <c r="J1240" s="311">
        <f t="shared" si="256"/>
        <v>0</v>
      </c>
      <c r="K1240" s="311">
        <f t="shared" si="256"/>
        <v>0</v>
      </c>
      <c r="L1240" s="311">
        <f t="shared" si="256"/>
        <v>0</v>
      </c>
      <c r="M1240" s="312">
        <f t="shared" si="256"/>
        <v>0</v>
      </c>
      <c r="Q1240"/>
    </row>
    <row r="1241" spans="1:17" ht="17.55" hidden="1" customHeight="1">
      <c r="A1241" s="240"/>
      <c r="B1241" s="240"/>
      <c r="C1241" s="429" t="str">
        <f t="shared" si="255"/>
        <v>H</v>
      </c>
      <c r="D1241" s="130">
        <f>Parameter!G97</f>
        <v>0</v>
      </c>
      <c r="E1241" s="129" t="str">
        <f t="shared" si="257"/>
        <v>Aglaia Tech</v>
      </c>
      <c r="F1241" s="311">
        <f t="shared" si="256"/>
        <v>0</v>
      </c>
      <c r="G1241" s="311">
        <f t="shared" si="256"/>
        <v>0</v>
      </c>
      <c r="H1241" s="311">
        <f t="shared" si="256"/>
        <v>0</v>
      </c>
      <c r="I1241" s="311">
        <f t="shared" si="256"/>
        <v>0</v>
      </c>
      <c r="J1241" s="311">
        <f t="shared" si="256"/>
        <v>0</v>
      </c>
      <c r="K1241" s="311">
        <f t="shared" si="256"/>
        <v>0</v>
      </c>
      <c r="L1241" s="311">
        <f t="shared" si="256"/>
        <v>0</v>
      </c>
      <c r="M1241" s="312">
        <f t="shared" si="256"/>
        <v>0</v>
      </c>
      <c r="Q1241"/>
    </row>
    <row r="1242" spans="1:17" ht="17.55" hidden="1" customHeight="1">
      <c r="A1242" s="240"/>
      <c r="B1242" s="240"/>
      <c r="C1242" s="429" t="str">
        <f t="shared" si="255"/>
        <v>H</v>
      </c>
      <c r="D1242" s="130">
        <f t="shared" ref="D1242:D1274" si="258">$D1241</f>
        <v>0</v>
      </c>
      <c r="E1242" s="129" t="str">
        <f t="shared" si="257"/>
        <v>Bayer</v>
      </c>
      <c r="F1242" s="311">
        <f t="shared" si="256"/>
        <v>0</v>
      </c>
      <c r="G1242" s="311">
        <f t="shared" si="256"/>
        <v>0</v>
      </c>
      <c r="H1242" s="311">
        <f t="shared" si="256"/>
        <v>0</v>
      </c>
      <c r="I1242" s="311">
        <f t="shared" si="256"/>
        <v>0</v>
      </c>
      <c r="J1242" s="311">
        <f t="shared" si="256"/>
        <v>0</v>
      </c>
      <c r="K1242" s="311">
        <f t="shared" si="256"/>
        <v>0</v>
      </c>
      <c r="L1242" s="311">
        <f t="shared" si="256"/>
        <v>0</v>
      </c>
      <c r="M1242" s="312">
        <f t="shared" si="256"/>
        <v>0</v>
      </c>
      <c r="Q1242"/>
    </row>
    <row r="1243" spans="1:17" ht="17.55" hidden="1" customHeight="1">
      <c r="A1243" s="240"/>
      <c r="B1243" s="240"/>
      <c r="C1243" s="429" t="str">
        <f t="shared" si="255"/>
        <v>H</v>
      </c>
      <c r="D1243" s="130">
        <f t="shared" si="258"/>
        <v>0</v>
      </c>
      <c r="E1243" s="129" t="str">
        <f t="shared" si="257"/>
        <v>Comet</v>
      </c>
      <c r="F1243" s="311">
        <f t="shared" si="256"/>
        <v>0</v>
      </c>
      <c r="G1243" s="311">
        <f t="shared" si="256"/>
        <v>0</v>
      </c>
      <c r="H1243" s="311">
        <f t="shared" si="256"/>
        <v>0</v>
      </c>
      <c r="I1243" s="311">
        <f t="shared" si="256"/>
        <v>0</v>
      </c>
      <c r="J1243" s="311">
        <f t="shared" si="256"/>
        <v>0</v>
      </c>
      <c r="K1243" s="311">
        <f t="shared" si="256"/>
        <v>0</v>
      </c>
      <c r="L1243" s="311">
        <f t="shared" si="256"/>
        <v>0</v>
      </c>
      <c r="M1243" s="312">
        <f t="shared" si="256"/>
        <v>0</v>
      </c>
      <c r="Q1243"/>
    </row>
    <row r="1244" spans="1:17" ht="17.55" hidden="1" customHeight="1">
      <c r="A1244" s="240"/>
      <c r="B1244" s="240"/>
      <c r="C1244" s="429" t="str">
        <f t="shared" si="255"/>
        <v>H</v>
      </c>
      <c r="D1244" s="130">
        <f t="shared" si="258"/>
        <v>0</v>
      </c>
      <c r="E1244" s="129" t="str">
        <f t="shared" si="257"/>
        <v>Dongjin Semichem</v>
      </c>
      <c r="F1244" s="311">
        <f t="shared" si="256"/>
        <v>0</v>
      </c>
      <c r="G1244" s="311">
        <f t="shared" si="256"/>
        <v>0</v>
      </c>
      <c r="H1244" s="311">
        <f t="shared" si="256"/>
        <v>0</v>
      </c>
      <c r="I1244" s="311">
        <f t="shared" si="256"/>
        <v>0</v>
      </c>
      <c r="J1244" s="311">
        <f t="shared" si="256"/>
        <v>0</v>
      </c>
      <c r="K1244" s="311">
        <f t="shared" si="256"/>
        <v>0</v>
      </c>
      <c r="L1244" s="311">
        <f t="shared" si="256"/>
        <v>0</v>
      </c>
      <c r="M1244" s="312">
        <f t="shared" si="256"/>
        <v>0</v>
      </c>
      <c r="Q1244"/>
    </row>
    <row r="1245" spans="1:17" ht="17.55" hidden="1" customHeight="1">
      <c r="A1245" s="240"/>
      <c r="B1245" s="240"/>
      <c r="C1245" s="429" t="str">
        <f t="shared" si="255"/>
        <v>H</v>
      </c>
      <c r="D1245" s="130">
        <f t="shared" si="258"/>
        <v>0</v>
      </c>
      <c r="E1245" s="129" t="str">
        <f t="shared" si="257"/>
        <v>Duksan Neolux</v>
      </c>
      <c r="F1245" s="311">
        <f t="shared" si="256"/>
        <v>0</v>
      </c>
      <c r="G1245" s="311">
        <f t="shared" si="256"/>
        <v>0</v>
      </c>
      <c r="H1245" s="311">
        <f t="shared" si="256"/>
        <v>0</v>
      </c>
      <c r="I1245" s="311">
        <f t="shared" si="256"/>
        <v>0</v>
      </c>
      <c r="J1245" s="311">
        <f t="shared" si="256"/>
        <v>0</v>
      </c>
      <c r="K1245" s="311">
        <f t="shared" si="256"/>
        <v>0</v>
      </c>
      <c r="L1245" s="311">
        <f t="shared" si="256"/>
        <v>0</v>
      </c>
      <c r="M1245" s="312">
        <f t="shared" si="256"/>
        <v>0</v>
      </c>
      <c r="Q1245"/>
    </row>
    <row r="1246" spans="1:17" ht="17.55" hidden="1" customHeight="1">
      <c r="A1246" s="240"/>
      <c r="B1246" s="240"/>
      <c r="C1246" s="429" t="str">
        <f t="shared" si="255"/>
        <v>H</v>
      </c>
      <c r="D1246" s="130">
        <f t="shared" si="258"/>
        <v>0</v>
      </c>
      <c r="E1246" s="129" t="str">
        <f t="shared" si="257"/>
        <v>DuPont</v>
      </c>
      <c r="F1246" s="311">
        <f t="shared" ref="F1246:M1255" si="259">SUMIFS(Share, Y, F$15, Config, $E$4, P, $E$8, LType, $D1246, MSup, $E1246)</f>
        <v>0</v>
      </c>
      <c r="G1246" s="311">
        <f t="shared" si="259"/>
        <v>0</v>
      </c>
      <c r="H1246" s="311">
        <f t="shared" si="259"/>
        <v>0</v>
      </c>
      <c r="I1246" s="311">
        <f t="shared" si="259"/>
        <v>0</v>
      </c>
      <c r="J1246" s="311">
        <f t="shared" si="259"/>
        <v>0</v>
      </c>
      <c r="K1246" s="311">
        <f t="shared" si="259"/>
        <v>0</v>
      </c>
      <c r="L1246" s="311">
        <f t="shared" si="259"/>
        <v>0</v>
      </c>
      <c r="M1246" s="312">
        <f t="shared" si="259"/>
        <v>0</v>
      </c>
      <c r="Q1246"/>
    </row>
    <row r="1247" spans="1:17" ht="17.55" hidden="1" customHeight="1">
      <c r="A1247" s="240"/>
      <c r="B1247" s="240"/>
      <c r="C1247" s="429" t="str">
        <f t="shared" si="255"/>
        <v>H</v>
      </c>
      <c r="D1247" s="130">
        <f t="shared" si="258"/>
        <v>0</v>
      </c>
      <c r="E1247" s="129" t="str">
        <f t="shared" si="257"/>
        <v>EMT</v>
      </c>
      <c r="F1247" s="311">
        <f t="shared" si="259"/>
        <v>0</v>
      </c>
      <c r="G1247" s="311">
        <f t="shared" si="259"/>
        <v>0</v>
      </c>
      <c r="H1247" s="311">
        <f t="shared" si="259"/>
        <v>0</v>
      </c>
      <c r="I1247" s="311">
        <f t="shared" si="259"/>
        <v>0</v>
      </c>
      <c r="J1247" s="311">
        <f t="shared" si="259"/>
        <v>0</v>
      </c>
      <c r="K1247" s="311">
        <f t="shared" si="259"/>
        <v>0</v>
      </c>
      <c r="L1247" s="311">
        <f t="shared" si="259"/>
        <v>0</v>
      </c>
      <c r="M1247" s="312">
        <f t="shared" si="259"/>
        <v>0</v>
      </c>
      <c r="Q1247"/>
    </row>
    <row r="1248" spans="1:17" ht="17.55" hidden="1" customHeight="1">
      <c r="A1248" s="240"/>
      <c r="B1248" s="240"/>
      <c r="C1248" s="429" t="str">
        <f t="shared" si="255"/>
        <v>H</v>
      </c>
      <c r="D1248" s="130">
        <f t="shared" si="258"/>
        <v>0</v>
      </c>
      <c r="E1248" s="129" t="str">
        <f t="shared" si="257"/>
        <v>Hodogaya</v>
      </c>
      <c r="F1248" s="311">
        <f t="shared" si="259"/>
        <v>0</v>
      </c>
      <c r="G1248" s="311">
        <f t="shared" si="259"/>
        <v>0</v>
      </c>
      <c r="H1248" s="311">
        <f t="shared" si="259"/>
        <v>0</v>
      </c>
      <c r="I1248" s="311">
        <f t="shared" si="259"/>
        <v>0</v>
      </c>
      <c r="J1248" s="311">
        <f t="shared" si="259"/>
        <v>0</v>
      </c>
      <c r="K1248" s="311">
        <f t="shared" si="259"/>
        <v>0</v>
      </c>
      <c r="L1248" s="311">
        <f t="shared" si="259"/>
        <v>0</v>
      </c>
      <c r="M1248" s="312">
        <f t="shared" si="259"/>
        <v>0</v>
      </c>
      <c r="Q1248"/>
    </row>
    <row r="1249" spans="1:17" ht="17.55" hidden="1" customHeight="1">
      <c r="A1249" s="240"/>
      <c r="B1249" s="240"/>
      <c r="C1249" s="429" t="str">
        <f t="shared" si="255"/>
        <v>H</v>
      </c>
      <c r="D1249" s="130">
        <f t="shared" si="258"/>
        <v>0</v>
      </c>
      <c r="E1249" s="129" t="str">
        <f t="shared" si="257"/>
        <v>Hyperion</v>
      </c>
      <c r="F1249" s="311">
        <f t="shared" si="259"/>
        <v>0</v>
      </c>
      <c r="G1249" s="311">
        <f t="shared" si="259"/>
        <v>0</v>
      </c>
      <c r="H1249" s="311">
        <f t="shared" si="259"/>
        <v>0</v>
      </c>
      <c r="I1249" s="311">
        <f t="shared" si="259"/>
        <v>0</v>
      </c>
      <c r="J1249" s="311">
        <f t="shared" si="259"/>
        <v>0</v>
      </c>
      <c r="K1249" s="311">
        <f t="shared" si="259"/>
        <v>0</v>
      </c>
      <c r="L1249" s="311">
        <f t="shared" si="259"/>
        <v>0</v>
      </c>
      <c r="M1249" s="312">
        <f t="shared" si="259"/>
        <v>0</v>
      </c>
      <c r="Q1249"/>
    </row>
    <row r="1250" spans="1:17" ht="17.55" hidden="1" customHeight="1">
      <c r="A1250" s="240"/>
      <c r="B1250" s="240"/>
      <c r="C1250" s="429" t="str">
        <f t="shared" si="255"/>
        <v>H</v>
      </c>
      <c r="D1250" s="130">
        <f t="shared" si="258"/>
        <v>0</v>
      </c>
      <c r="E1250" s="129" t="str">
        <f t="shared" si="257"/>
        <v>Idemitsu Kosan</v>
      </c>
      <c r="F1250" s="311">
        <f t="shared" si="259"/>
        <v>0</v>
      </c>
      <c r="G1250" s="311">
        <f t="shared" si="259"/>
        <v>0</v>
      </c>
      <c r="H1250" s="311">
        <f t="shared" si="259"/>
        <v>0</v>
      </c>
      <c r="I1250" s="311">
        <f t="shared" si="259"/>
        <v>0</v>
      </c>
      <c r="J1250" s="311">
        <f t="shared" si="259"/>
        <v>0</v>
      </c>
      <c r="K1250" s="311">
        <f t="shared" si="259"/>
        <v>0</v>
      </c>
      <c r="L1250" s="311">
        <f t="shared" si="259"/>
        <v>0</v>
      </c>
      <c r="M1250" s="312">
        <f t="shared" si="259"/>
        <v>0</v>
      </c>
      <c r="Q1250"/>
    </row>
    <row r="1251" spans="1:17" ht="17.55" hidden="1" customHeight="1">
      <c r="A1251" s="240"/>
      <c r="B1251" s="240"/>
      <c r="C1251" s="429" t="str">
        <f t="shared" si="255"/>
        <v>H</v>
      </c>
      <c r="D1251" s="130">
        <f t="shared" si="258"/>
        <v>0</v>
      </c>
      <c r="E1251" s="129" t="str">
        <f t="shared" si="257"/>
        <v>Jilin OLED</v>
      </c>
      <c r="F1251" s="311">
        <f t="shared" si="259"/>
        <v>0</v>
      </c>
      <c r="G1251" s="311">
        <f t="shared" si="259"/>
        <v>0</v>
      </c>
      <c r="H1251" s="311">
        <f t="shared" si="259"/>
        <v>0</v>
      </c>
      <c r="I1251" s="311">
        <f t="shared" si="259"/>
        <v>0</v>
      </c>
      <c r="J1251" s="311">
        <f t="shared" si="259"/>
        <v>0</v>
      </c>
      <c r="K1251" s="311">
        <f t="shared" si="259"/>
        <v>0</v>
      </c>
      <c r="L1251" s="311">
        <f t="shared" si="259"/>
        <v>0</v>
      </c>
      <c r="M1251" s="312">
        <f t="shared" si="259"/>
        <v>0</v>
      </c>
      <c r="Q1251"/>
    </row>
    <row r="1252" spans="1:17" ht="17.55" hidden="1" customHeight="1">
      <c r="A1252" s="240"/>
      <c r="B1252" s="240"/>
      <c r="C1252" s="429" t="str">
        <f t="shared" si="255"/>
        <v>H</v>
      </c>
      <c r="D1252" s="130">
        <f t="shared" si="258"/>
        <v>0</v>
      </c>
      <c r="E1252" s="129" t="str">
        <f t="shared" si="257"/>
        <v>Jinwoong</v>
      </c>
      <c r="F1252" s="311">
        <f t="shared" si="259"/>
        <v>0</v>
      </c>
      <c r="G1252" s="311">
        <f t="shared" si="259"/>
        <v>0</v>
      </c>
      <c r="H1252" s="311">
        <f t="shared" si="259"/>
        <v>0</v>
      </c>
      <c r="I1252" s="311">
        <f t="shared" si="259"/>
        <v>0</v>
      </c>
      <c r="J1252" s="311">
        <f t="shared" si="259"/>
        <v>0</v>
      </c>
      <c r="K1252" s="311">
        <f t="shared" si="259"/>
        <v>0</v>
      </c>
      <c r="L1252" s="311">
        <f t="shared" si="259"/>
        <v>0</v>
      </c>
      <c r="M1252" s="312">
        <f t="shared" si="259"/>
        <v>0</v>
      </c>
      <c r="Q1252"/>
    </row>
    <row r="1253" spans="1:17" ht="17.55" hidden="1" customHeight="1">
      <c r="A1253" s="240"/>
      <c r="B1253" s="240"/>
      <c r="C1253" s="429" t="str">
        <f t="shared" si="255"/>
        <v>H</v>
      </c>
      <c r="D1253" s="130">
        <f t="shared" si="258"/>
        <v>0</v>
      </c>
      <c r="E1253" s="129" t="str">
        <f t="shared" si="257"/>
        <v>LG Chem</v>
      </c>
      <c r="F1253" s="311">
        <f t="shared" si="259"/>
        <v>0</v>
      </c>
      <c r="G1253" s="311">
        <f t="shared" si="259"/>
        <v>0</v>
      </c>
      <c r="H1253" s="311">
        <f t="shared" si="259"/>
        <v>0</v>
      </c>
      <c r="I1253" s="311">
        <f t="shared" si="259"/>
        <v>0</v>
      </c>
      <c r="J1253" s="311">
        <f t="shared" si="259"/>
        <v>0</v>
      </c>
      <c r="K1253" s="311">
        <f t="shared" si="259"/>
        <v>0</v>
      </c>
      <c r="L1253" s="311">
        <f t="shared" si="259"/>
        <v>0</v>
      </c>
      <c r="M1253" s="312">
        <f t="shared" si="259"/>
        <v>0</v>
      </c>
      <c r="Q1253"/>
    </row>
    <row r="1254" spans="1:17" ht="17.55" hidden="1" customHeight="1">
      <c r="A1254" s="240"/>
      <c r="B1254" s="240"/>
      <c r="C1254" s="429" t="str">
        <f t="shared" si="255"/>
        <v>H</v>
      </c>
      <c r="D1254" s="130">
        <f t="shared" si="258"/>
        <v>0</v>
      </c>
      <c r="E1254" s="129" t="str">
        <f t="shared" si="257"/>
        <v>LT Materials</v>
      </c>
      <c r="F1254" s="311">
        <f t="shared" si="259"/>
        <v>0</v>
      </c>
      <c r="G1254" s="311">
        <f t="shared" si="259"/>
        <v>0</v>
      </c>
      <c r="H1254" s="311">
        <f t="shared" si="259"/>
        <v>0</v>
      </c>
      <c r="I1254" s="311">
        <f t="shared" si="259"/>
        <v>0</v>
      </c>
      <c r="J1254" s="311">
        <f t="shared" si="259"/>
        <v>0</v>
      </c>
      <c r="K1254" s="311">
        <f t="shared" si="259"/>
        <v>0</v>
      </c>
      <c r="L1254" s="311">
        <f t="shared" si="259"/>
        <v>0</v>
      </c>
      <c r="M1254" s="312">
        <f t="shared" si="259"/>
        <v>0</v>
      </c>
      <c r="Q1254"/>
    </row>
    <row r="1255" spans="1:17" ht="17.55" hidden="1" customHeight="1">
      <c r="A1255" s="240"/>
      <c r="B1255" s="240"/>
      <c r="C1255" s="429" t="str">
        <f t="shared" si="255"/>
        <v>H</v>
      </c>
      <c r="D1255" s="130">
        <f t="shared" si="258"/>
        <v>0</v>
      </c>
      <c r="E1255" s="129" t="str">
        <f t="shared" si="257"/>
        <v>LT Metal</v>
      </c>
      <c r="F1255" s="311">
        <f t="shared" si="259"/>
        <v>0</v>
      </c>
      <c r="G1255" s="311">
        <f t="shared" si="259"/>
        <v>0</v>
      </c>
      <c r="H1255" s="311">
        <f t="shared" si="259"/>
        <v>0</v>
      </c>
      <c r="I1255" s="311">
        <f t="shared" si="259"/>
        <v>0</v>
      </c>
      <c r="J1255" s="311">
        <f t="shared" si="259"/>
        <v>0</v>
      </c>
      <c r="K1255" s="311">
        <f t="shared" si="259"/>
        <v>0</v>
      </c>
      <c r="L1255" s="311">
        <f t="shared" si="259"/>
        <v>0</v>
      </c>
      <c r="M1255" s="312">
        <f t="shared" si="259"/>
        <v>0</v>
      </c>
      <c r="Q1255"/>
    </row>
    <row r="1256" spans="1:17" ht="17.55" hidden="1" customHeight="1">
      <c r="A1256" s="240"/>
      <c r="B1256" s="240"/>
      <c r="C1256" s="429" t="str">
        <f t="shared" si="255"/>
        <v>H</v>
      </c>
      <c r="D1256" s="130">
        <f t="shared" si="258"/>
        <v>0</v>
      </c>
      <c r="E1256" s="129" t="str">
        <f t="shared" si="257"/>
        <v>LTOM</v>
      </c>
      <c r="F1256" s="311">
        <f t="shared" ref="F1256:M1265" si="260">SUMIFS(Share, Y, F$15, Config, $E$4, P, $E$8, LType, $D1256, MSup, $E1256)</f>
        <v>0</v>
      </c>
      <c r="G1256" s="311">
        <f t="shared" si="260"/>
        <v>0</v>
      </c>
      <c r="H1256" s="311">
        <f t="shared" si="260"/>
        <v>0</v>
      </c>
      <c r="I1256" s="311">
        <f t="shared" si="260"/>
        <v>0</v>
      </c>
      <c r="J1256" s="311">
        <f t="shared" si="260"/>
        <v>0</v>
      </c>
      <c r="K1256" s="311">
        <f t="shared" si="260"/>
        <v>0</v>
      </c>
      <c r="L1256" s="311">
        <f t="shared" si="260"/>
        <v>0</v>
      </c>
      <c r="M1256" s="312">
        <f t="shared" si="260"/>
        <v>0</v>
      </c>
      <c r="Q1256"/>
    </row>
    <row r="1257" spans="1:17" ht="17.55" hidden="1" customHeight="1">
      <c r="A1257" s="240"/>
      <c r="B1257" s="240"/>
      <c r="C1257" s="429" t="str">
        <f t="shared" si="255"/>
        <v>H</v>
      </c>
      <c r="D1257" s="130">
        <f t="shared" si="258"/>
        <v>0</v>
      </c>
      <c r="E1257" s="129" t="str">
        <f t="shared" si="257"/>
        <v>Lumilan</v>
      </c>
      <c r="F1257" s="311">
        <f t="shared" si="260"/>
        <v>0</v>
      </c>
      <c r="G1257" s="311">
        <f t="shared" si="260"/>
        <v>0</v>
      </c>
      <c r="H1257" s="311">
        <f t="shared" si="260"/>
        <v>0</v>
      </c>
      <c r="I1257" s="311">
        <f t="shared" si="260"/>
        <v>0</v>
      </c>
      <c r="J1257" s="311">
        <f t="shared" si="260"/>
        <v>0</v>
      </c>
      <c r="K1257" s="311">
        <f t="shared" si="260"/>
        <v>0</v>
      </c>
      <c r="L1257" s="311">
        <f t="shared" si="260"/>
        <v>0</v>
      </c>
      <c r="M1257" s="312">
        <f t="shared" si="260"/>
        <v>0</v>
      </c>
      <c r="Q1257"/>
    </row>
    <row r="1258" spans="1:17" ht="17.55" hidden="1" customHeight="1">
      <c r="A1258" s="240"/>
      <c r="B1258" s="240"/>
      <c r="C1258" s="429" t="str">
        <f t="shared" si="255"/>
        <v>H</v>
      </c>
      <c r="D1258" s="130">
        <f t="shared" si="258"/>
        <v>0</v>
      </c>
      <c r="E1258" s="129" t="str">
        <f t="shared" si="257"/>
        <v>Materion</v>
      </c>
      <c r="F1258" s="311">
        <f t="shared" si="260"/>
        <v>0</v>
      </c>
      <c r="G1258" s="311">
        <f t="shared" si="260"/>
        <v>0</v>
      </c>
      <c r="H1258" s="311">
        <f t="shared" si="260"/>
        <v>0</v>
      </c>
      <c r="I1258" s="311">
        <f t="shared" si="260"/>
        <v>0</v>
      </c>
      <c r="J1258" s="311">
        <f t="shared" si="260"/>
        <v>0</v>
      </c>
      <c r="K1258" s="311">
        <f t="shared" si="260"/>
        <v>0</v>
      </c>
      <c r="L1258" s="311">
        <f t="shared" si="260"/>
        <v>0</v>
      </c>
      <c r="M1258" s="312">
        <f t="shared" si="260"/>
        <v>0</v>
      </c>
      <c r="Q1258"/>
    </row>
    <row r="1259" spans="1:17" ht="17.55" hidden="1" customHeight="1">
      <c r="A1259" s="240"/>
      <c r="B1259" s="240"/>
      <c r="C1259" s="429" t="str">
        <f t="shared" si="255"/>
        <v>H</v>
      </c>
      <c r="D1259" s="130">
        <f t="shared" si="258"/>
        <v>0</v>
      </c>
      <c r="E1259" s="129" t="str">
        <f t="shared" si="257"/>
        <v>Merck</v>
      </c>
      <c r="F1259" s="311">
        <f t="shared" si="260"/>
        <v>0</v>
      </c>
      <c r="G1259" s="311">
        <f t="shared" si="260"/>
        <v>0</v>
      </c>
      <c r="H1259" s="311">
        <f t="shared" si="260"/>
        <v>0</v>
      </c>
      <c r="I1259" s="311">
        <f t="shared" si="260"/>
        <v>0</v>
      </c>
      <c r="J1259" s="311">
        <f t="shared" si="260"/>
        <v>0</v>
      </c>
      <c r="K1259" s="311">
        <f t="shared" si="260"/>
        <v>0</v>
      </c>
      <c r="L1259" s="311">
        <f t="shared" si="260"/>
        <v>0</v>
      </c>
      <c r="M1259" s="312">
        <f t="shared" si="260"/>
        <v>0</v>
      </c>
      <c r="Q1259"/>
    </row>
    <row r="1260" spans="1:17" ht="17.55" hidden="1" customHeight="1">
      <c r="A1260" s="240"/>
      <c r="B1260" s="240"/>
      <c r="C1260" s="429" t="str">
        <f t="shared" si="255"/>
        <v>H</v>
      </c>
      <c r="D1260" s="130">
        <f t="shared" si="258"/>
        <v>0</v>
      </c>
      <c r="E1260" s="129" t="str">
        <f t="shared" si="257"/>
        <v>Nisso</v>
      </c>
      <c r="F1260" s="311">
        <f t="shared" si="260"/>
        <v>0</v>
      </c>
      <c r="G1260" s="311">
        <f t="shared" si="260"/>
        <v>0</v>
      </c>
      <c r="H1260" s="311">
        <f t="shared" si="260"/>
        <v>0</v>
      </c>
      <c r="I1260" s="311">
        <f t="shared" si="260"/>
        <v>0</v>
      </c>
      <c r="J1260" s="311">
        <f t="shared" si="260"/>
        <v>0</v>
      </c>
      <c r="K1260" s="311">
        <f t="shared" si="260"/>
        <v>0</v>
      </c>
      <c r="L1260" s="311">
        <f t="shared" si="260"/>
        <v>0</v>
      </c>
      <c r="M1260" s="312">
        <f t="shared" si="260"/>
        <v>0</v>
      </c>
      <c r="Q1260"/>
    </row>
    <row r="1261" spans="1:17" ht="17.55" hidden="1" customHeight="1">
      <c r="A1261" s="240"/>
      <c r="B1261" s="240"/>
      <c r="C1261" s="429" t="str">
        <f t="shared" si="255"/>
        <v>H</v>
      </c>
      <c r="D1261" s="130">
        <f t="shared" si="258"/>
        <v>0</v>
      </c>
      <c r="E1261" s="129" t="str">
        <f t="shared" si="257"/>
        <v>Novaled</v>
      </c>
      <c r="F1261" s="311">
        <f t="shared" si="260"/>
        <v>0</v>
      </c>
      <c r="G1261" s="311">
        <f t="shared" si="260"/>
        <v>0</v>
      </c>
      <c r="H1261" s="311">
        <f t="shared" si="260"/>
        <v>0</v>
      </c>
      <c r="I1261" s="311">
        <f t="shared" si="260"/>
        <v>0</v>
      </c>
      <c r="J1261" s="311">
        <f t="shared" si="260"/>
        <v>0</v>
      </c>
      <c r="K1261" s="311">
        <f t="shared" si="260"/>
        <v>0</v>
      </c>
      <c r="L1261" s="311">
        <f t="shared" si="260"/>
        <v>0</v>
      </c>
      <c r="M1261" s="312">
        <f t="shared" si="260"/>
        <v>0</v>
      </c>
      <c r="Q1261"/>
    </row>
    <row r="1262" spans="1:17" ht="17.55" hidden="1" customHeight="1">
      <c r="A1262" s="240"/>
      <c r="B1262" s="240"/>
      <c r="C1262" s="429" t="str">
        <f t="shared" si="255"/>
        <v>H</v>
      </c>
      <c r="D1262" s="130">
        <f t="shared" si="258"/>
        <v>0</v>
      </c>
      <c r="E1262" s="129" t="str">
        <f t="shared" si="257"/>
        <v>NSCC</v>
      </c>
      <c r="F1262" s="311">
        <f t="shared" si="260"/>
        <v>0</v>
      </c>
      <c r="G1262" s="311">
        <f t="shared" si="260"/>
        <v>0</v>
      </c>
      <c r="H1262" s="311">
        <f t="shared" si="260"/>
        <v>0</v>
      </c>
      <c r="I1262" s="311">
        <f t="shared" si="260"/>
        <v>0</v>
      </c>
      <c r="J1262" s="311">
        <f t="shared" si="260"/>
        <v>0</v>
      </c>
      <c r="K1262" s="311">
        <f t="shared" si="260"/>
        <v>0</v>
      </c>
      <c r="L1262" s="311">
        <f t="shared" si="260"/>
        <v>0</v>
      </c>
      <c r="M1262" s="312">
        <f t="shared" si="260"/>
        <v>0</v>
      </c>
      <c r="Q1262"/>
    </row>
    <row r="1263" spans="1:17" ht="17.55" hidden="1" customHeight="1">
      <c r="A1263" s="240"/>
      <c r="B1263" s="240"/>
      <c r="C1263" s="429" t="str">
        <f t="shared" si="255"/>
        <v>H</v>
      </c>
      <c r="D1263" s="130">
        <f t="shared" si="258"/>
        <v>0</v>
      </c>
      <c r="E1263" s="129" t="str">
        <f t="shared" si="257"/>
        <v>P&amp;H Tech</v>
      </c>
      <c r="F1263" s="311">
        <f t="shared" si="260"/>
        <v>0</v>
      </c>
      <c r="G1263" s="311">
        <f t="shared" si="260"/>
        <v>0</v>
      </c>
      <c r="H1263" s="311">
        <f t="shared" si="260"/>
        <v>0</v>
      </c>
      <c r="I1263" s="311">
        <f t="shared" si="260"/>
        <v>0</v>
      </c>
      <c r="J1263" s="311">
        <f t="shared" si="260"/>
        <v>0</v>
      </c>
      <c r="K1263" s="311">
        <f t="shared" si="260"/>
        <v>0</v>
      </c>
      <c r="L1263" s="311">
        <f t="shared" si="260"/>
        <v>0</v>
      </c>
      <c r="M1263" s="312">
        <f t="shared" si="260"/>
        <v>0</v>
      </c>
      <c r="Q1263"/>
    </row>
    <row r="1264" spans="1:17" ht="17.55" hidden="1" customHeight="1">
      <c r="A1264" s="240"/>
      <c r="B1264" s="240"/>
      <c r="C1264" s="429" t="str">
        <f t="shared" si="255"/>
        <v>H</v>
      </c>
      <c r="D1264" s="130">
        <f t="shared" si="258"/>
        <v>0</v>
      </c>
      <c r="E1264" s="129" t="str">
        <f t="shared" si="257"/>
        <v>Samsung SDI</v>
      </c>
      <c r="F1264" s="311">
        <f t="shared" si="260"/>
        <v>0</v>
      </c>
      <c r="G1264" s="311">
        <f t="shared" si="260"/>
        <v>0</v>
      </c>
      <c r="H1264" s="311">
        <f t="shared" si="260"/>
        <v>0</v>
      </c>
      <c r="I1264" s="311">
        <f t="shared" si="260"/>
        <v>0</v>
      </c>
      <c r="J1264" s="311">
        <f t="shared" si="260"/>
        <v>0</v>
      </c>
      <c r="K1264" s="311">
        <f t="shared" si="260"/>
        <v>0</v>
      </c>
      <c r="L1264" s="311">
        <f t="shared" si="260"/>
        <v>0</v>
      </c>
      <c r="M1264" s="312">
        <f t="shared" si="260"/>
        <v>0</v>
      </c>
      <c r="Q1264"/>
    </row>
    <row r="1265" spans="1:17" s="296" customFormat="1" ht="17.55" hidden="1" customHeight="1">
      <c r="A1265" s="308"/>
      <c r="C1265" s="429" t="str">
        <f t="shared" si="255"/>
        <v>H</v>
      </c>
      <c r="D1265" s="130">
        <f t="shared" si="258"/>
        <v>0</v>
      </c>
      <c r="E1265" s="129" t="str">
        <f t="shared" ref="E1265:E1274" si="261">E1195</f>
        <v>SFC</v>
      </c>
      <c r="F1265" s="311">
        <f t="shared" si="260"/>
        <v>0</v>
      </c>
      <c r="G1265" s="311">
        <f t="shared" si="260"/>
        <v>0</v>
      </c>
      <c r="H1265" s="311">
        <f t="shared" si="260"/>
        <v>0</v>
      </c>
      <c r="I1265" s="311">
        <f t="shared" si="260"/>
        <v>0</v>
      </c>
      <c r="J1265" s="311">
        <f t="shared" si="260"/>
        <v>0</v>
      </c>
      <c r="K1265" s="311">
        <f t="shared" si="260"/>
        <v>0</v>
      </c>
      <c r="L1265" s="311">
        <f t="shared" si="260"/>
        <v>0</v>
      </c>
      <c r="M1265" s="312">
        <f t="shared" si="260"/>
        <v>0</v>
      </c>
      <c r="Q1265"/>
    </row>
    <row r="1266" spans="1:17" s="296" customFormat="1" ht="17.55" hidden="1" customHeight="1">
      <c r="A1266" s="308"/>
      <c r="C1266" s="429" t="str">
        <f t="shared" si="255"/>
        <v>H</v>
      </c>
      <c r="D1266" s="130">
        <f t="shared" si="258"/>
        <v>0</v>
      </c>
      <c r="E1266" s="129" t="str">
        <f t="shared" si="261"/>
        <v>SK JNC</v>
      </c>
      <c r="F1266" s="311">
        <f t="shared" ref="F1266:M1275" si="262">SUMIFS(Share, Y, F$15, Config, $E$4, P, $E$8, LType, $D1266, MSup, $E1266)</f>
        <v>0</v>
      </c>
      <c r="G1266" s="311">
        <f t="shared" si="262"/>
        <v>0</v>
      </c>
      <c r="H1266" s="311">
        <f t="shared" si="262"/>
        <v>0</v>
      </c>
      <c r="I1266" s="311">
        <f t="shared" si="262"/>
        <v>0</v>
      </c>
      <c r="J1266" s="311">
        <f t="shared" si="262"/>
        <v>0</v>
      </c>
      <c r="K1266" s="311">
        <f t="shared" si="262"/>
        <v>0</v>
      </c>
      <c r="L1266" s="311">
        <f t="shared" si="262"/>
        <v>0</v>
      </c>
      <c r="M1266" s="312">
        <f t="shared" si="262"/>
        <v>0</v>
      </c>
      <c r="Q1266"/>
    </row>
    <row r="1267" spans="1:17" s="296" customFormat="1" ht="17.55" hidden="1" customHeight="1">
      <c r="A1267" s="308"/>
      <c r="C1267" s="429" t="str">
        <f t="shared" si="255"/>
        <v>H</v>
      </c>
      <c r="D1267" s="130">
        <f t="shared" si="258"/>
        <v>0</v>
      </c>
      <c r="E1267" s="129" t="str">
        <f t="shared" si="261"/>
        <v>Solus AM</v>
      </c>
      <c r="F1267" s="311">
        <f t="shared" si="262"/>
        <v>0</v>
      </c>
      <c r="G1267" s="311">
        <f t="shared" si="262"/>
        <v>0</v>
      </c>
      <c r="H1267" s="311">
        <f t="shared" si="262"/>
        <v>0</v>
      </c>
      <c r="I1267" s="311">
        <f t="shared" si="262"/>
        <v>0</v>
      </c>
      <c r="J1267" s="311">
        <f t="shared" si="262"/>
        <v>0</v>
      </c>
      <c r="K1267" s="311">
        <f t="shared" si="262"/>
        <v>0</v>
      </c>
      <c r="L1267" s="311">
        <f t="shared" si="262"/>
        <v>0</v>
      </c>
      <c r="M1267" s="312">
        <f t="shared" si="262"/>
        <v>0</v>
      </c>
      <c r="Q1267"/>
    </row>
    <row r="1268" spans="1:17" s="296" customFormat="1" ht="17.55" hidden="1" customHeight="1">
      <c r="A1268" s="308"/>
      <c r="C1268" s="429" t="str">
        <f t="shared" si="255"/>
        <v>H</v>
      </c>
      <c r="D1268" s="130">
        <f t="shared" si="258"/>
        <v>0</v>
      </c>
      <c r="E1268" s="129">
        <f t="shared" si="261"/>
        <v>0</v>
      </c>
      <c r="F1268" s="311">
        <f t="shared" si="262"/>
        <v>0</v>
      </c>
      <c r="G1268" s="311">
        <f t="shared" si="262"/>
        <v>0</v>
      </c>
      <c r="H1268" s="311">
        <f t="shared" si="262"/>
        <v>0</v>
      </c>
      <c r="I1268" s="311">
        <f t="shared" si="262"/>
        <v>0</v>
      </c>
      <c r="J1268" s="311">
        <f t="shared" si="262"/>
        <v>0</v>
      </c>
      <c r="K1268" s="311">
        <f t="shared" si="262"/>
        <v>0</v>
      </c>
      <c r="L1268" s="311">
        <f t="shared" si="262"/>
        <v>0</v>
      </c>
      <c r="M1268" s="312">
        <f t="shared" si="262"/>
        <v>0</v>
      </c>
      <c r="Q1268"/>
    </row>
    <row r="1269" spans="1:17" s="296" customFormat="1" ht="17.55" hidden="1" customHeight="1">
      <c r="A1269" s="308"/>
      <c r="C1269" s="429" t="str">
        <f t="shared" si="255"/>
        <v>H</v>
      </c>
      <c r="D1269" s="130">
        <f t="shared" si="258"/>
        <v>0</v>
      </c>
      <c r="E1269" s="129">
        <f t="shared" si="261"/>
        <v>0</v>
      </c>
      <c r="F1269" s="311">
        <f t="shared" si="262"/>
        <v>0</v>
      </c>
      <c r="G1269" s="311">
        <f t="shared" si="262"/>
        <v>0</v>
      </c>
      <c r="H1269" s="311">
        <f t="shared" si="262"/>
        <v>0</v>
      </c>
      <c r="I1269" s="311">
        <f t="shared" si="262"/>
        <v>0</v>
      </c>
      <c r="J1269" s="311">
        <f t="shared" si="262"/>
        <v>0</v>
      </c>
      <c r="K1269" s="311">
        <f t="shared" si="262"/>
        <v>0</v>
      </c>
      <c r="L1269" s="311">
        <f t="shared" si="262"/>
        <v>0</v>
      </c>
      <c r="M1269" s="312">
        <f t="shared" si="262"/>
        <v>0</v>
      </c>
      <c r="Q1269"/>
    </row>
    <row r="1270" spans="1:17" s="296" customFormat="1" ht="17.55" hidden="1" customHeight="1">
      <c r="A1270" s="308"/>
      <c r="C1270" s="429" t="str">
        <f t="shared" si="255"/>
        <v>H</v>
      </c>
      <c r="D1270" s="130">
        <f t="shared" si="258"/>
        <v>0</v>
      </c>
      <c r="E1270" s="129">
        <f t="shared" si="261"/>
        <v>0</v>
      </c>
      <c r="F1270" s="311">
        <f t="shared" si="262"/>
        <v>0</v>
      </c>
      <c r="G1270" s="311">
        <f t="shared" si="262"/>
        <v>0</v>
      </c>
      <c r="H1270" s="311">
        <f t="shared" si="262"/>
        <v>0</v>
      </c>
      <c r="I1270" s="311">
        <f t="shared" si="262"/>
        <v>0</v>
      </c>
      <c r="J1270" s="311">
        <f t="shared" si="262"/>
        <v>0</v>
      </c>
      <c r="K1270" s="311">
        <f t="shared" si="262"/>
        <v>0</v>
      </c>
      <c r="L1270" s="311">
        <f t="shared" si="262"/>
        <v>0</v>
      </c>
      <c r="M1270" s="312">
        <f t="shared" si="262"/>
        <v>0</v>
      </c>
      <c r="Q1270"/>
    </row>
    <row r="1271" spans="1:17" s="296" customFormat="1" ht="17.55" hidden="1" customHeight="1">
      <c r="A1271" s="308"/>
      <c r="C1271" s="429" t="str">
        <f t="shared" si="255"/>
        <v>H</v>
      </c>
      <c r="D1271" s="130">
        <f t="shared" si="258"/>
        <v>0</v>
      </c>
      <c r="E1271" s="129">
        <f t="shared" si="261"/>
        <v>0</v>
      </c>
      <c r="F1271" s="311">
        <f t="shared" si="262"/>
        <v>0</v>
      </c>
      <c r="G1271" s="311">
        <f t="shared" si="262"/>
        <v>0</v>
      </c>
      <c r="H1271" s="311">
        <f t="shared" si="262"/>
        <v>0</v>
      </c>
      <c r="I1271" s="311">
        <f t="shared" si="262"/>
        <v>0</v>
      </c>
      <c r="J1271" s="311">
        <f t="shared" si="262"/>
        <v>0</v>
      </c>
      <c r="K1271" s="311">
        <f t="shared" si="262"/>
        <v>0</v>
      </c>
      <c r="L1271" s="311">
        <f t="shared" si="262"/>
        <v>0</v>
      </c>
      <c r="M1271" s="312">
        <f t="shared" si="262"/>
        <v>0</v>
      </c>
      <c r="Q1271"/>
    </row>
    <row r="1272" spans="1:17" s="296" customFormat="1" ht="17.55" hidden="1" customHeight="1">
      <c r="A1272" s="308"/>
      <c r="C1272" s="429" t="str">
        <f t="shared" si="255"/>
        <v>H</v>
      </c>
      <c r="D1272" s="130">
        <f t="shared" si="258"/>
        <v>0</v>
      </c>
      <c r="E1272" s="129">
        <f t="shared" si="261"/>
        <v>0</v>
      </c>
      <c r="F1272" s="311">
        <f t="shared" si="262"/>
        <v>0</v>
      </c>
      <c r="G1272" s="311">
        <f t="shared" si="262"/>
        <v>0</v>
      </c>
      <c r="H1272" s="311">
        <f t="shared" si="262"/>
        <v>0</v>
      </c>
      <c r="I1272" s="311">
        <f t="shared" si="262"/>
        <v>0</v>
      </c>
      <c r="J1272" s="311">
        <f t="shared" si="262"/>
        <v>0</v>
      </c>
      <c r="K1272" s="311">
        <f t="shared" si="262"/>
        <v>0</v>
      </c>
      <c r="L1272" s="311">
        <f t="shared" si="262"/>
        <v>0</v>
      </c>
      <c r="M1272" s="312">
        <f t="shared" si="262"/>
        <v>0</v>
      </c>
      <c r="Q1272"/>
    </row>
    <row r="1273" spans="1:17" s="296" customFormat="1" ht="17.55" hidden="1" customHeight="1">
      <c r="A1273" s="308"/>
      <c r="C1273" s="429" t="str">
        <f t="shared" si="255"/>
        <v>H</v>
      </c>
      <c r="D1273" s="130">
        <f t="shared" si="258"/>
        <v>0</v>
      </c>
      <c r="E1273" s="129">
        <f t="shared" si="261"/>
        <v>0</v>
      </c>
      <c r="F1273" s="311">
        <f t="shared" si="262"/>
        <v>0</v>
      </c>
      <c r="G1273" s="311">
        <f t="shared" si="262"/>
        <v>0</v>
      </c>
      <c r="H1273" s="311">
        <f t="shared" si="262"/>
        <v>0</v>
      </c>
      <c r="I1273" s="311">
        <f t="shared" si="262"/>
        <v>0</v>
      </c>
      <c r="J1273" s="311">
        <f t="shared" si="262"/>
        <v>0</v>
      </c>
      <c r="K1273" s="311">
        <f t="shared" si="262"/>
        <v>0</v>
      </c>
      <c r="L1273" s="311">
        <f t="shared" si="262"/>
        <v>0</v>
      </c>
      <c r="M1273" s="312">
        <f t="shared" si="262"/>
        <v>0</v>
      </c>
      <c r="Q1273"/>
    </row>
    <row r="1274" spans="1:17" s="296" customFormat="1" ht="17.55" hidden="1" customHeight="1">
      <c r="A1274" s="308"/>
      <c r="C1274" s="429" t="str">
        <f t="shared" si="255"/>
        <v>H</v>
      </c>
      <c r="D1274" s="130">
        <f t="shared" si="258"/>
        <v>0</v>
      </c>
      <c r="E1274" s="129">
        <f t="shared" si="261"/>
        <v>0</v>
      </c>
      <c r="F1274" s="311">
        <f t="shared" si="262"/>
        <v>0</v>
      </c>
      <c r="G1274" s="311">
        <f t="shared" si="262"/>
        <v>0</v>
      </c>
      <c r="H1274" s="311">
        <f t="shared" si="262"/>
        <v>0</v>
      </c>
      <c r="I1274" s="311">
        <f t="shared" si="262"/>
        <v>0</v>
      </c>
      <c r="J1274" s="311">
        <f t="shared" si="262"/>
        <v>0</v>
      </c>
      <c r="K1274" s="311">
        <f t="shared" si="262"/>
        <v>0</v>
      </c>
      <c r="L1274" s="311">
        <f t="shared" si="262"/>
        <v>0</v>
      </c>
      <c r="M1274" s="312">
        <f t="shared" si="262"/>
        <v>0</v>
      </c>
      <c r="Q1274"/>
    </row>
    <row r="1275" spans="1:17" ht="17.55" hidden="1" customHeight="1" thickBot="1">
      <c r="A1275" s="240"/>
      <c r="B1275" s="240"/>
      <c r="C1275" s="429" t="str">
        <f t="shared" si="255"/>
        <v>H</v>
      </c>
      <c r="D1275" s="425">
        <f>$D1264</f>
        <v>0</v>
      </c>
      <c r="E1275" s="426" t="str">
        <f>E680</f>
        <v>Unknown</v>
      </c>
      <c r="F1275" s="427">
        <f t="shared" si="262"/>
        <v>0</v>
      </c>
      <c r="G1275" s="427">
        <f t="shared" si="262"/>
        <v>0</v>
      </c>
      <c r="H1275" s="427">
        <f t="shared" si="262"/>
        <v>0</v>
      </c>
      <c r="I1275" s="427">
        <f t="shared" si="262"/>
        <v>0</v>
      </c>
      <c r="J1275" s="427">
        <f t="shared" si="262"/>
        <v>0</v>
      </c>
      <c r="K1275" s="427">
        <f t="shared" si="262"/>
        <v>0</v>
      </c>
      <c r="L1275" s="427">
        <f t="shared" si="262"/>
        <v>0</v>
      </c>
      <c r="M1275" s="428">
        <f t="shared" si="262"/>
        <v>0</v>
      </c>
      <c r="Q1275"/>
    </row>
    <row r="1276" spans="1:17">
      <c r="D1276" s="430"/>
      <c r="E1276" s="430"/>
      <c r="F1276" s="430"/>
      <c r="G1276" s="430"/>
      <c r="H1276" s="430"/>
      <c r="I1276" s="430"/>
      <c r="J1276" s="430"/>
      <c r="K1276" s="430"/>
      <c r="L1276" s="430"/>
      <c r="M1276" s="430"/>
    </row>
  </sheetData>
  <sheetProtection algorithmName="SHA-512" hashValue="12zclTeATbuCIX/GEK0S1ok54mS1zED3E5lDV1TU54hEmM8JhRnMeXIasMIm2zOMuuUxvT2mtG40X9zLzVLN4A==" saltValue="WZDvT8ROD2IJlnZV+HzSuw==" spinCount="100000" sheet="1" objects="1" scenarios="1"/>
  <dataConsolidate/>
  <phoneticPr fontId="2"/>
  <dataValidations count="2">
    <dataValidation type="list" allowBlank="1" showInputMessage="1" showErrorMessage="1" sqref="E8" xr:uid="{00000000-0002-0000-1600-000000000000}">
      <formula1>NamaPanelMaker</formula1>
    </dataValidation>
    <dataValidation type="list" allowBlank="1" showInputMessage="1" showErrorMessage="1" sqref="E4" xr:uid="{00000000-0002-0000-1600-000001000000}">
      <formula1>NameApplication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4">
    <tabColor rgb="FFFFFF00"/>
    <pageSetUpPr autoPageBreaks="0"/>
  </sheetPr>
  <dimension ref="A1:AN342"/>
  <sheetViews>
    <sheetView showGridLines="0" showZeros="0" zoomScale="80" zoomScaleNormal="80" workbookViewId="0"/>
  </sheetViews>
  <sheetFormatPr defaultColWidth="9" defaultRowHeight="14.25" customHeight="1"/>
  <cols>
    <col min="1" max="2" width="4.625" style="280" customWidth="1"/>
    <col min="3" max="3" width="4.625" hidden="1" customWidth="1"/>
    <col min="4" max="4" width="16.125" style="280" customWidth="1"/>
    <col min="5" max="5" width="9" style="280" customWidth="1"/>
    <col min="6" max="6" width="9" style="280"/>
    <col min="7" max="12" width="9" style="280" customWidth="1"/>
    <col min="13" max="13" width="4.625" style="280" customWidth="1"/>
    <col min="14" max="14" width="4.625" style="287" hidden="1" customWidth="1"/>
    <col min="15" max="15" width="16.8125" style="287" hidden="1" customWidth="1"/>
    <col min="16" max="17" width="12.8125" style="280" hidden="1" customWidth="1"/>
    <col min="18" max="18" width="6" style="280" hidden="1" customWidth="1"/>
    <col min="19" max="19" width="14.125" style="280" hidden="1" customWidth="1"/>
    <col min="20" max="20" width="4.625" style="280" customWidth="1"/>
    <col min="21" max="21" width="14.3125" style="280" customWidth="1"/>
    <col min="22" max="29" width="9" style="280" customWidth="1"/>
    <col min="30" max="31" width="9" style="280"/>
    <col min="32" max="32" width="12.375" style="280" customWidth="1"/>
    <col min="33" max="33" width="9" style="280"/>
    <col min="34" max="34" width="13.5" style="280" customWidth="1"/>
    <col min="35" max="16384" width="9" style="280"/>
  </cols>
  <sheetData>
    <row r="1" spans="1:40" ht="14.25" customHeight="1">
      <c r="A1"/>
      <c r="G1"/>
      <c r="H1"/>
      <c r="I1"/>
      <c r="J1"/>
      <c r="K1"/>
      <c r="L1"/>
      <c r="M1"/>
      <c r="N1" s="368" t="s">
        <v>345</v>
      </c>
      <c r="O1" s="368"/>
      <c r="P1" s="368"/>
      <c r="Q1" s="337"/>
      <c r="R1" s="337"/>
      <c r="S1" s="337"/>
      <c r="X1"/>
      <c r="Y1"/>
      <c r="Z1"/>
      <c r="AA1"/>
      <c r="AB1"/>
      <c r="AC1"/>
    </row>
    <row r="2" spans="1:40" ht="14.25" customHeight="1">
      <c r="D2" s="485" t="str">
        <f>"Sort Key = "&amp;CurrentYear</f>
        <v>Sort Key = 2025</v>
      </c>
      <c r="G2" s="287"/>
      <c r="I2" s="287"/>
    </row>
    <row r="3" spans="1:40" ht="14.25" customHeight="1">
      <c r="K3"/>
      <c r="L3"/>
      <c r="M3"/>
      <c r="P3"/>
      <c r="Q3"/>
      <c r="R3"/>
    </row>
    <row r="5" spans="1:40" ht="14.25" customHeight="1">
      <c r="C5" s="280"/>
      <c r="D5" s="854" t="s">
        <v>304</v>
      </c>
      <c r="E5" s="855"/>
      <c r="F5" s="855"/>
      <c r="G5" s="855"/>
      <c r="H5" s="855"/>
      <c r="I5" s="855"/>
      <c r="J5" s="855"/>
      <c r="K5" s="856"/>
      <c r="L5" s="856"/>
      <c r="M5" s="855"/>
      <c r="N5" s="857"/>
      <c r="O5" s="857"/>
      <c r="P5" s="855"/>
      <c r="Q5" s="855"/>
      <c r="R5" s="855"/>
      <c r="S5" s="855"/>
      <c r="T5" s="855"/>
      <c r="U5" s="854" t="s">
        <v>304</v>
      </c>
      <c r="AE5"/>
      <c r="AF5"/>
      <c r="AG5"/>
      <c r="AH5"/>
      <c r="AI5"/>
      <c r="AJ5"/>
      <c r="AK5"/>
      <c r="AL5"/>
      <c r="AM5"/>
      <c r="AN5"/>
    </row>
    <row r="6" spans="1:40" ht="14.25" customHeight="1" thickBot="1">
      <c r="D6" s="505" t="s">
        <v>196</v>
      </c>
      <c r="E6" s="855"/>
      <c r="F6" s="855"/>
      <c r="G6" s="855"/>
      <c r="H6" s="855"/>
      <c r="I6" s="855"/>
      <c r="J6" s="855"/>
      <c r="K6" s="855"/>
      <c r="L6" s="854"/>
      <c r="M6" s="854"/>
      <c r="N6" s="857"/>
      <c r="O6" s="857"/>
      <c r="P6" s="854"/>
      <c r="Q6" s="854"/>
      <c r="R6" s="854"/>
      <c r="S6" s="855"/>
      <c r="T6" s="855"/>
      <c r="U6" s="505" t="s">
        <v>318</v>
      </c>
      <c r="AA6" s="362"/>
      <c r="AC6" s="57"/>
      <c r="AE6"/>
      <c r="AF6"/>
      <c r="AG6"/>
      <c r="AH6"/>
      <c r="AI6"/>
      <c r="AJ6"/>
      <c r="AK6"/>
      <c r="AL6"/>
      <c r="AM6"/>
      <c r="AN6"/>
    </row>
    <row r="7" spans="1:40" ht="14.25" customHeight="1" thickBot="1">
      <c r="D7" s="858" t="s">
        <v>145</v>
      </c>
      <c r="E7" s="859" t="s">
        <v>110</v>
      </c>
      <c r="F7" s="859" t="s">
        <v>107</v>
      </c>
      <c r="G7" s="860" t="s">
        <v>284</v>
      </c>
      <c r="H7" s="860" t="s">
        <v>285</v>
      </c>
      <c r="I7" s="860" t="s">
        <v>286</v>
      </c>
      <c r="J7" s="860" t="s">
        <v>287</v>
      </c>
      <c r="K7" s="860" t="s">
        <v>288</v>
      </c>
      <c r="L7" s="861" t="s">
        <v>289</v>
      </c>
      <c r="M7" s="862"/>
      <c r="N7" s="857"/>
      <c r="O7" s="857"/>
      <c r="P7" s="856"/>
      <c r="Q7" s="856"/>
      <c r="R7" s="856"/>
      <c r="S7" s="856"/>
      <c r="T7" s="855"/>
      <c r="U7" s="863"/>
      <c r="V7" s="285" t="s">
        <v>110</v>
      </c>
      <c r="W7" s="285" t="s">
        <v>107</v>
      </c>
      <c r="X7" s="285" t="s">
        <v>284</v>
      </c>
      <c r="Y7" s="285" t="s">
        <v>285</v>
      </c>
      <c r="Z7" s="285" t="s">
        <v>286</v>
      </c>
      <c r="AA7" s="285" t="s">
        <v>287</v>
      </c>
      <c r="AB7" s="285" t="s">
        <v>288</v>
      </c>
      <c r="AC7" s="281" t="s">
        <v>289</v>
      </c>
      <c r="AE7"/>
      <c r="AF7"/>
      <c r="AG7"/>
      <c r="AH7"/>
      <c r="AI7"/>
      <c r="AJ7"/>
      <c r="AK7"/>
      <c r="AL7"/>
      <c r="AM7"/>
      <c r="AN7"/>
    </row>
    <row r="8" spans="1:40" ht="14.25" customHeight="1">
      <c r="C8" s="139" t="str">
        <f>IF(SUM(E8:L8)=0, "H", "")</f>
        <v/>
      </c>
      <c r="D8" s="864" t="str">
        <f t="shared" ref="D8" si="0">S8</f>
        <v>UDC</v>
      </c>
      <c r="E8" s="865">
        <f t="shared" ref="E8:L17" si="1">SUMIFS(Rev, MSup, $D8, Y, E$7)</f>
        <v>318.93915878987559</v>
      </c>
      <c r="F8" s="865">
        <f t="shared" si="1"/>
        <v>317.39006072002758</v>
      </c>
      <c r="G8" s="865">
        <f t="shared" si="1"/>
        <v>359.04095460307633</v>
      </c>
      <c r="H8" s="865">
        <f t="shared" si="1"/>
        <v>368.18017616326631</v>
      </c>
      <c r="I8" s="865">
        <f t="shared" si="1"/>
        <v>406.49641178215489</v>
      </c>
      <c r="J8" s="865">
        <f t="shared" si="1"/>
        <v>446.7092361898122</v>
      </c>
      <c r="K8" s="865">
        <f t="shared" si="1"/>
        <v>474.61964632396416</v>
      </c>
      <c r="L8" s="866">
        <f t="shared" si="1"/>
        <v>504.2121156390711</v>
      </c>
      <c r="M8" s="867"/>
      <c r="N8" s="868">
        <v>1</v>
      </c>
      <c r="O8" s="869" t="str">
        <f>Parameter!K7</f>
        <v>Aglaia Tech</v>
      </c>
      <c r="P8" s="870">
        <f t="shared" ref="P8:P39" si="2">SUMIFS(Rev, MSup, $O8, Y, CurrentYear) * 10^6 + SUMIFS(Rev, MSup, $O8, Y, CurrentYear-1) - N8/10^3</f>
        <v>5388706.506191358</v>
      </c>
      <c r="Q8" s="870">
        <f>LARGE($P$8:$P$56, $N8)</f>
        <v>368180535.17222089</v>
      </c>
      <c r="R8" s="871">
        <f>MATCH($Q8, $P$8:$P$57, 0)</f>
        <v>32</v>
      </c>
      <c r="S8" s="872" t="str">
        <f>VLOOKUP($R8, $N$8:$O$57, 2, FALSE)</f>
        <v>UDC</v>
      </c>
      <c r="T8" s="855"/>
      <c r="U8" s="864" t="str">
        <f t="shared" ref="U8:U17" si="3">D8</f>
        <v>UDC</v>
      </c>
      <c r="V8" s="244">
        <f t="shared" ref="V8:V17" si="4">E8</f>
        <v>318.93915878987559</v>
      </c>
      <c r="W8" s="244">
        <f t="shared" ref="W8:W17" si="5">F8</f>
        <v>317.39006072002758</v>
      </c>
      <c r="X8" s="244">
        <f t="shared" ref="X8:X17" si="6">G8</f>
        <v>359.04095460307633</v>
      </c>
      <c r="Y8" s="244">
        <f t="shared" ref="Y8:Y17" si="7">H8</f>
        <v>368.18017616326631</v>
      </c>
      <c r="Z8" s="244">
        <f t="shared" ref="Z8:Z17" si="8">I8</f>
        <v>406.49641178215489</v>
      </c>
      <c r="AA8" s="244">
        <f t="shared" ref="AA8:AA17" si="9">J8</f>
        <v>446.7092361898122</v>
      </c>
      <c r="AB8" s="244">
        <f t="shared" ref="AB8:AB17" si="10">K8</f>
        <v>474.61964632396416</v>
      </c>
      <c r="AC8" s="245">
        <f t="shared" ref="AC8:AC17" si="11">L8</f>
        <v>504.2121156390711</v>
      </c>
      <c r="AE8"/>
      <c r="AF8"/>
      <c r="AG8"/>
      <c r="AH8"/>
      <c r="AI8"/>
      <c r="AJ8"/>
      <c r="AK8"/>
      <c r="AL8"/>
      <c r="AM8"/>
      <c r="AN8"/>
    </row>
    <row r="9" spans="1:40" ht="14.25" customHeight="1">
      <c r="C9" s="139" t="str">
        <f t="shared" ref="C9:C57" si="12">IF(SUM(E9:L9)=0, "H", "")</f>
        <v/>
      </c>
      <c r="D9" s="864" t="str">
        <f t="shared" ref="D9:D57" si="13">S9</f>
        <v>DuPont</v>
      </c>
      <c r="E9" s="865">
        <f t="shared" si="1"/>
        <v>183.52198242148137</v>
      </c>
      <c r="F9" s="865">
        <f t="shared" si="1"/>
        <v>202.75633161711588</v>
      </c>
      <c r="G9" s="865">
        <f t="shared" si="1"/>
        <v>248.86882218053444</v>
      </c>
      <c r="H9" s="865">
        <f t="shared" si="1"/>
        <v>260.46128408796164</v>
      </c>
      <c r="I9" s="865">
        <f t="shared" si="1"/>
        <v>266.88893478612044</v>
      </c>
      <c r="J9" s="865">
        <f t="shared" si="1"/>
        <v>275.35104377151958</v>
      </c>
      <c r="K9" s="865">
        <f t="shared" si="1"/>
        <v>285.70702639644657</v>
      </c>
      <c r="L9" s="866">
        <f t="shared" si="1"/>
        <v>299.09415452483466</v>
      </c>
      <c r="M9" s="867"/>
      <c r="N9" s="873">
        <v>2</v>
      </c>
      <c r="O9" s="874" t="str">
        <f>Parameter!K8</f>
        <v>Bayer</v>
      </c>
      <c r="P9" s="875">
        <f t="shared" si="2"/>
        <v>-2E-3</v>
      </c>
      <c r="Q9" s="875">
        <f t="shared" ref="Q9:Q56" si="14">LARGE($P$8:$P$56, $N9)</f>
        <v>260461532.95078382</v>
      </c>
      <c r="R9" s="876">
        <f t="shared" ref="R9:R56" si="15">MATCH($Q9, $P$8:$P$57, 0)</f>
        <v>6</v>
      </c>
      <c r="S9" s="877" t="str">
        <f t="shared" ref="S9:S56" si="16">VLOOKUP($R9, $N$8:$O$57, 2, FALSE)</f>
        <v>DuPont</v>
      </c>
      <c r="T9" s="855"/>
      <c r="U9" s="864" t="str">
        <f t="shared" si="3"/>
        <v>DuPont</v>
      </c>
      <c r="V9" s="244">
        <f t="shared" si="4"/>
        <v>183.52198242148137</v>
      </c>
      <c r="W9" s="244">
        <f t="shared" si="5"/>
        <v>202.75633161711588</v>
      </c>
      <c r="X9" s="244">
        <f t="shared" si="6"/>
        <v>248.86882218053444</v>
      </c>
      <c r="Y9" s="244">
        <f t="shared" si="7"/>
        <v>260.46128408796164</v>
      </c>
      <c r="Z9" s="244">
        <f t="shared" si="8"/>
        <v>266.88893478612044</v>
      </c>
      <c r="AA9" s="244">
        <f t="shared" si="9"/>
        <v>275.35104377151958</v>
      </c>
      <c r="AB9" s="244">
        <f t="shared" si="10"/>
        <v>285.70702639644657</v>
      </c>
      <c r="AC9" s="245">
        <f t="shared" si="11"/>
        <v>299.09415452483466</v>
      </c>
      <c r="AE9"/>
      <c r="AF9"/>
      <c r="AG9"/>
      <c r="AH9"/>
      <c r="AI9"/>
      <c r="AJ9"/>
      <c r="AK9"/>
      <c r="AL9"/>
      <c r="AM9"/>
      <c r="AN9"/>
    </row>
    <row r="10" spans="1:40" ht="14.25" customHeight="1">
      <c r="C10" s="139" t="str">
        <f t="shared" si="12"/>
        <v/>
      </c>
      <c r="D10" s="864" t="str">
        <f t="shared" si="13"/>
        <v>LG Chem</v>
      </c>
      <c r="E10" s="865">
        <f t="shared" si="1"/>
        <v>135.47632544343406</v>
      </c>
      <c r="F10" s="865">
        <f t="shared" si="1"/>
        <v>181.15876858938657</v>
      </c>
      <c r="G10" s="865">
        <f t="shared" si="1"/>
        <v>224.53311288395045</v>
      </c>
      <c r="H10" s="865">
        <f t="shared" si="1"/>
        <v>258.09693779498929</v>
      </c>
      <c r="I10" s="865">
        <f t="shared" si="1"/>
        <v>296.93479727200634</v>
      </c>
      <c r="J10" s="865">
        <f t="shared" si="1"/>
        <v>325.04556051214723</v>
      </c>
      <c r="K10" s="865">
        <f t="shared" si="1"/>
        <v>341.70372580524185</v>
      </c>
      <c r="L10" s="866">
        <f t="shared" si="1"/>
        <v>361.7762309384126</v>
      </c>
      <c r="M10" s="867"/>
      <c r="N10" s="873">
        <v>3</v>
      </c>
      <c r="O10" s="874" t="str">
        <f>Parameter!K9</f>
        <v>Comet</v>
      </c>
      <c r="P10" s="875">
        <f t="shared" si="2"/>
        <v>110252.07657574657</v>
      </c>
      <c r="Q10" s="875">
        <f t="shared" si="14"/>
        <v>258097162.31510216</v>
      </c>
      <c r="R10" s="876">
        <f t="shared" si="15"/>
        <v>13</v>
      </c>
      <c r="S10" s="877" t="str">
        <f t="shared" si="16"/>
        <v>LG Chem</v>
      </c>
      <c r="T10" s="855"/>
      <c r="U10" s="864" t="str">
        <f t="shared" si="3"/>
        <v>LG Chem</v>
      </c>
      <c r="V10" s="244">
        <f t="shared" si="4"/>
        <v>135.47632544343406</v>
      </c>
      <c r="W10" s="244">
        <f t="shared" si="5"/>
        <v>181.15876858938657</v>
      </c>
      <c r="X10" s="244">
        <f t="shared" si="6"/>
        <v>224.53311288395045</v>
      </c>
      <c r="Y10" s="244">
        <f t="shared" si="7"/>
        <v>258.09693779498929</v>
      </c>
      <c r="Z10" s="244">
        <f t="shared" si="8"/>
        <v>296.93479727200634</v>
      </c>
      <c r="AA10" s="244">
        <f t="shared" si="9"/>
        <v>325.04556051214723</v>
      </c>
      <c r="AB10" s="244">
        <f t="shared" si="10"/>
        <v>341.70372580524185</v>
      </c>
      <c r="AC10" s="245">
        <f t="shared" si="11"/>
        <v>361.7762309384126</v>
      </c>
      <c r="AE10"/>
      <c r="AF10"/>
      <c r="AG10"/>
      <c r="AH10"/>
      <c r="AI10"/>
      <c r="AJ10"/>
      <c r="AK10"/>
      <c r="AL10"/>
      <c r="AM10"/>
      <c r="AN10"/>
    </row>
    <row r="11" spans="1:40" ht="14.25" customHeight="1">
      <c r="C11" s="139" t="str">
        <f t="shared" si="12"/>
        <v/>
      </c>
      <c r="D11" s="864" t="str">
        <f t="shared" si="13"/>
        <v>Samsung SDI</v>
      </c>
      <c r="E11" s="865">
        <f t="shared" si="1"/>
        <v>152.04203598503969</v>
      </c>
      <c r="F11" s="865">
        <f t="shared" si="1"/>
        <v>170.19156716454927</v>
      </c>
      <c r="G11" s="865">
        <f t="shared" si="1"/>
        <v>213.13977709346076</v>
      </c>
      <c r="H11" s="865">
        <f t="shared" si="1"/>
        <v>218.26904613708257</v>
      </c>
      <c r="I11" s="865">
        <f t="shared" si="1"/>
        <v>249.1482828830562</v>
      </c>
      <c r="J11" s="865">
        <f t="shared" si="1"/>
        <v>259.48708943050411</v>
      </c>
      <c r="K11" s="865">
        <f t="shared" si="1"/>
        <v>271.11930870060451</v>
      </c>
      <c r="L11" s="866">
        <f t="shared" si="1"/>
        <v>275.57838825447396</v>
      </c>
      <c r="M11" s="867"/>
      <c r="N11" s="873">
        <v>4</v>
      </c>
      <c r="O11" s="874" t="str">
        <f>Parameter!K10</f>
        <v>Dongjin Semichem</v>
      </c>
      <c r="P11" s="875">
        <f t="shared" si="2"/>
        <v>1901696.5167753987</v>
      </c>
      <c r="Q11" s="875">
        <f t="shared" si="14"/>
        <v>218269259.25285968</v>
      </c>
      <c r="R11" s="876">
        <f t="shared" si="15"/>
        <v>24</v>
      </c>
      <c r="S11" s="877" t="str">
        <f t="shared" si="16"/>
        <v>Samsung SDI</v>
      </c>
      <c r="T11" s="855"/>
      <c r="U11" s="864" t="str">
        <f t="shared" si="3"/>
        <v>Samsung SDI</v>
      </c>
      <c r="V11" s="244">
        <f t="shared" si="4"/>
        <v>152.04203598503969</v>
      </c>
      <c r="W11" s="244">
        <f t="shared" si="5"/>
        <v>170.19156716454927</v>
      </c>
      <c r="X11" s="244">
        <f t="shared" si="6"/>
        <v>213.13977709346076</v>
      </c>
      <c r="Y11" s="244">
        <f t="shared" si="7"/>
        <v>218.26904613708257</v>
      </c>
      <c r="Z11" s="244">
        <f t="shared" si="8"/>
        <v>249.1482828830562</v>
      </c>
      <c r="AA11" s="244">
        <f t="shared" si="9"/>
        <v>259.48708943050411</v>
      </c>
      <c r="AB11" s="244">
        <f t="shared" si="10"/>
        <v>271.11930870060451</v>
      </c>
      <c r="AC11" s="245">
        <f t="shared" si="11"/>
        <v>275.57838825447396</v>
      </c>
      <c r="AE11"/>
      <c r="AF11"/>
      <c r="AG11"/>
      <c r="AH11"/>
      <c r="AI11"/>
      <c r="AJ11"/>
      <c r="AK11"/>
      <c r="AL11"/>
      <c r="AM11"/>
      <c r="AN11"/>
    </row>
    <row r="12" spans="1:40" ht="14.25" customHeight="1">
      <c r="C12" s="139" t="str">
        <f t="shared" si="12"/>
        <v/>
      </c>
      <c r="D12" s="864" t="str">
        <f t="shared" si="13"/>
        <v>Duksan Neolux</v>
      </c>
      <c r="E12" s="865">
        <f t="shared" si="1"/>
        <v>127.43416367708173</v>
      </c>
      <c r="F12" s="865">
        <f t="shared" si="1"/>
        <v>106.74964125967394</v>
      </c>
      <c r="G12" s="865">
        <f t="shared" si="1"/>
        <v>134.53950054593793</v>
      </c>
      <c r="H12" s="865">
        <f t="shared" si="1"/>
        <v>152.13326792844066</v>
      </c>
      <c r="I12" s="865">
        <f t="shared" si="1"/>
        <v>170.12231873893396</v>
      </c>
      <c r="J12" s="865">
        <f t="shared" si="1"/>
        <v>179.33099424998071</v>
      </c>
      <c r="K12" s="865">
        <f t="shared" si="1"/>
        <v>183.84203624529988</v>
      </c>
      <c r="L12" s="866">
        <f t="shared" si="1"/>
        <v>186.15255455826727</v>
      </c>
      <c r="M12" s="867"/>
      <c r="N12" s="873">
        <v>5</v>
      </c>
      <c r="O12" s="874" t="str">
        <f>Parameter!K11</f>
        <v>Duksan Neolux</v>
      </c>
      <c r="P12" s="875">
        <f t="shared" si="2"/>
        <v>152133402.4629412</v>
      </c>
      <c r="Q12" s="875">
        <f t="shared" si="14"/>
        <v>152133402.4629412</v>
      </c>
      <c r="R12" s="876">
        <f t="shared" si="15"/>
        <v>5</v>
      </c>
      <c r="S12" s="877" t="str">
        <f t="shared" si="16"/>
        <v>Duksan Neolux</v>
      </c>
      <c r="T12" s="855"/>
      <c r="U12" s="864" t="str">
        <f t="shared" si="3"/>
        <v>Duksan Neolux</v>
      </c>
      <c r="V12" s="244">
        <f t="shared" si="4"/>
        <v>127.43416367708173</v>
      </c>
      <c r="W12" s="244">
        <f t="shared" si="5"/>
        <v>106.74964125967394</v>
      </c>
      <c r="X12" s="244">
        <f t="shared" si="6"/>
        <v>134.53950054593793</v>
      </c>
      <c r="Y12" s="244">
        <f t="shared" si="7"/>
        <v>152.13326792844066</v>
      </c>
      <c r="Z12" s="244">
        <f t="shared" si="8"/>
        <v>170.12231873893396</v>
      </c>
      <c r="AA12" s="244">
        <f t="shared" si="9"/>
        <v>179.33099424998071</v>
      </c>
      <c r="AB12" s="244">
        <f t="shared" si="10"/>
        <v>183.84203624529988</v>
      </c>
      <c r="AC12" s="245">
        <f t="shared" si="11"/>
        <v>186.15255455826727</v>
      </c>
      <c r="AE12"/>
      <c r="AF12"/>
      <c r="AG12"/>
      <c r="AH12"/>
      <c r="AI12"/>
      <c r="AJ12"/>
      <c r="AK12"/>
      <c r="AL12"/>
      <c r="AM12"/>
      <c r="AN12"/>
    </row>
    <row r="13" spans="1:40" ht="14.25" customHeight="1">
      <c r="C13" s="139" t="str">
        <f t="shared" si="12"/>
        <v/>
      </c>
      <c r="D13" s="864" t="str">
        <f t="shared" si="13"/>
        <v>Idemitsu Kosan</v>
      </c>
      <c r="E13" s="865">
        <f t="shared" si="1"/>
        <v>120.88378160833177</v>
      </c>
      <c r="F13" s="865">
        <f t="shared" si="1"/>
        <v>115.52195394060841</v>
      </c>
      <c r="G13" s="865">
        <f t="shared" si="1"/>
        <v>133.41536046568527</v>
      </c>
      <c r="H13" s="865">
        <f t="shared" si="1"/>
        <v>143.00117857062054</v>
      </c>
      <c r="I13" s="865">
        <f t="shared" si="1"/>
        <v>148.94517642688751</v>
      </c>
      <c r="J13" s="865">
        <f t="shared" si="1"/>
        <v>156.18557713456468</v>
      </c>
      <c r="K13" s="865">
        <f t="shared" si="1"/>
        <v>158.94730832020613</v>
      </c>
      <c r="L13" s="866">
        <f t="shared" si="1"/>
        <v>161.37562407091121</v>
      </c>
      <c r="M13" s="867"/>
      <c r="N13" s="873">
        <v>6</v>
      </c>
      <c r="O13" s="874" t="str">
        <f>Parameter!K12</f>
        <v>DuPont</v>
      </c>
      <c r="P13" s="875">
        <f t="shared" si="2"/>
        <v>260461532.95078382</v>
      </c>
      <c r="Q13" s="875">
        <f t="shared" si="14"/>
        <v>143001311.97598103</v>
      </c>
      <c r="R13" s="876">
        <f t="shared" si="15"/>
        <v>10</v>
      </c>
      <c r="S13" s="877" t="str">
        <f t="shared" si="16"/>
        <v>Idemitsu Kosan</v>
      </c>
      <c r="T13" s="855"/>
      <c r="U13" s="864" t="str">
        <f t="shared" si="3"/>
        <v>Idemitsu Kosan</v>
      </c>
      <c r="V13" s="244">
        <f t="shared" si="4"/>
        <v>120.88378160833177</v>
      </c>
      <c r="W13" s="244">
        <f t="shared" si="5"/>
        <v>115.52195394060841</v>
      </c>
      <c r="X13" s="244">
        <f t="shared" si="6"/>
        <v>133.41536046568527</v>
      </c>
      <c r="Y13" s="244">
        <f t="shared" si="7"/>
        <v>143.00117857062054</v>
      </c>
      <c r="Z13" s="244">
        <f t="shared" si="8"/>
        <v>148.94517642688751</v>
      </c>
      <c r="AA13" s="244">
        <f t="shared" si="9"/>
        <v>156.18557713456468</v>
      </c>
      <c r="AB13" s="244">
        <f t="shared" si="10"/>
        <v>158.94730832020613</v>
      </c>
      <c r="AC13" s="245">
        <f t="shared" si="11"/>
        <v>161.37562407091121</v>
      </c>
      <c r="AE13"/>
      <c r="AF13"/>
      <c r="AG13"/>
      <c r="AH13"/>
      <c r="AI13"/>
      <c r="AJ13"/>
      <c r="AK13"/>
      <c r="AL13"/>
      <c r="AM13"/>
      <c r="AN13"/>
    </row>
    <row r="14" spans="1:40" ht="14.25" customHeight="1">
      <c r="C14" s="139" t="str">
        <f t="shared" si="12"/>
        <v/>
      </c>
      <c r="D14" s="864" t="str">
        <f t="shared" si="13"/>
        <v>Merck</v>
      </c>
      <c r="E14" s="865">
        <f t="shared" si="1"/>
        <v>92.679906902272592</v>
      </c>
      <c r="F14" s="865">
        <f t="shared" si="1"/>
        <v>103.87875252617215</v>
      </c>
      <c r="G14" s="865">
        <f t="shared" si="1"/>
        <v>121.09410243898505</v>
      </c>
      <c r="H14" s="865">
        <f t="shared" si="1"/>
        <v>122.47699021779479</v>
      </c>
      <c r="I14" s="865">
        <f t="shared" si="1"/>
        <v>128.35538174458267</v>
      </c>
      <c r="J14" s="865">
        <f t="shared" si="1"/>
        <v>135.67829045808338</v>
      </c>
      <c r="K14" s="865">
        <f t="shared" si="1"/>
        <v>138.40672451961657</v>
      </c>
      <c r="L14" s="866">
        <f t="shared" si="1"/>
        <v>139.79520125305427</v>
      </c>
      <c r="M14" s="867"/>
      <c r="N14" s="873">
        <v>7</v>
      </c>
      <c r="O14" s="874" t="str">
        <f>Parameter!K13</f>
        <v>EMT</v>
      </c>
      <c r="P14" s="875">
        <f t="shared" si="2"/>
        <v>16551592.126296347</v>
      </c>
      <c r="Q14" s="875">
        <f t="shared" si="14"/>
        <v>122477111.29289724</v>
      </c>
      <c r="R14" s="876">
        <f t="shared" si="15"/>
        <v>19</v>
      </c>
      <c r="S14" s="877" t="str">
        <f t="shared" si="16"/>
        <v>Merck</v>
      </c>
      <c r="T14" s="855"/>
      <c r="U14" s="864" t="str">
        <f t="shared" si="3"/>
        <v>Merck</v>
      </c>
      <c r="V14" s="244">
        <f t="shared" si="4"/>
        <v>92.679906902272592</v>
      </c>
      <c r="W14" s="244">
        <f t="shared" si="5"/>
        <v>103.87875252617215</v>
      </c>
      <c r="X14" s="244">
        <f t="shared" si="6"/>
        <v>121.09410243898505</v>
      </c>
      <c r="Y14" s="244">
        <f t="shared" si="7"/>
        <v>122.47699021779479</v>
      </c>
      <c r="Z14" s="244">
        <f t="shared" si="8"/>
        <v>128.35538174458267</v>
      </c>
      <c r="AA14" s="244">
        <f t="shared" si="9"/>
        <v>135.67829045808338</v>
      </c>
      <c r="AB14" s="244">
        <f t="shared" si="10"/>
        <v>138.40672451961657</v>
      </c>
      <c r="AC14" s="245">
        <f t="shared" si="11"/>
        <v>139.79520125305427</v>
      </c>
      <c r="AE14"/>
      <c r="AF14"/>
      <c r="AG14"/>
      <c r="AH14"/>
      <c r="AI14"/>
      <c r="AJ14"/>
      <c r="AK14"/>
      <c r="AL14"/>
      <c r="AM14"/>
      <c r="AN14"/>
    </row>
    <row r="15" spans="1:40" ht="14.25" customHeight="1">
      <c r="C15" s="139" t="str">
        <f t="shared" si="12"/>
        <v/>
      </c>
      <c r="D15" s="864" t="str">
        <f t="shared" si="13"/>
        <v>Novaled</v>
      </c>
      <c r="E15" s="865">
        <f t="shared" si="1"/>
        <v>136.06295853763817</v>
      </c>
      <c r="F15" s="865">
        <f t="shared" si="1"/>
        <v>120.63402966689873</v>
      </c>
      <c r="G15" s="865">
        <f t="shared" si="1"/>
        <v>106.93132910853467</v>
      </c>
      <c r="H15" s="865">
        <f t="shared" si="1"/>
        <v>85.134549245891066</v>
      </c>
      <c r="I15" s="865">
        <f t="shared" si="1"/>
        <v>88.670312792388614</v>
      </c>
      <c r="J15" s="865">
        <f t="shared" si="1"/>
        <v>90.544558774536753</v>
      </c>
      <c r="K15" s="865">
        <f t="shared" si="1"/>
        <v>90.141592048757474</v>
      </c>
      <c r="L15" s="866">
        <f t="shared" si="1"/>
        <v>89.876671378196633</v>
      </c>
      <c r="M15" s="867"/>
      <c r="N15" s="873">
        <v>8</v>
      </c>
      <c r="O15" s="874" t="str">
        <f>Parameter!K14</f>
        <v>Hodogaya</v>
      </c>
      <c r="P15" s="875">
        <f t="shared" si="2"/>
        <v>9455684.5201169755</v>
      </c>
      <c r="Q15" s="875">
        <f t="shared" si="14"/>
        <v>85134656.156220168</v>
      </c>
      <c r="R15" s="876">
        <f t="shared" si="15"/>
        <v>21</v>
      </c>
      <c r="S15" s="877" t="str">
        <f t="shared" si="16"/>
        <v>Novaled</v>
      </c>
      <c r="T15" s="855"/>
      <c r="U15" s="864" t="str">
        <f t="shared" si="3"/>
        <v>Novaled</v>
      </c>
      <c r="V15" s="244">
        <f t="shared" si="4"/>
        <v>136.06295853763817</v>
      </c>
      <c r="W15" s="244">
        <f t="shared" si="5"/>
        <v>120.63402966689873</v>
      </c>
      <c r="X15" s="244">
        <f t="shared" si="6"/>
        <v>106.93132910853467</v>
      </c>
      <c r="Y15" s="244">
        <f t="shared" si="7"/>
        <v>85.134549245891066</v>
      </c>
      <c r="Z15" s="244">
        <f t="shared" si="8"/>
        <v>88.670312792388614</v>
      </c>
      <c r="AA15" s="244">
        <f t="shared" si="9"/>
        <v>90.544558774536753</v>
      </c>
      <c r="AB15" s="244">
        <f t="shared" si="10"/>
        <v>90.141592048757474</v>
      </c>
      <c r="AC15" s="245">
        <f t="shared" si="11"/>
        <v>89.876671378196633</v>
      </c>
      <c r="AE15"/>
      <c r="AF15"/>
      <c r="AG15"/>
      <c r="AH15"/>
      <c r="AI15"/>
      <c r="AJ15"/>
      <c r="AK15"/>
      <c r="AL15"/>
      <c r="AM15"/>
      <c r="AN15"/>
    </row>
    <row r="16" spans="1:40" ht="14.25" customHeight="1">
      <c r="C16" s="139" t="str">
        <f t="shared" si="12"/>
        <v/>
      </c>
      <c r="D16" s="864" t="str">
        <f t="shared" si="13"/>
        <v>Solus AM</v>
      </c>
      <c r="E16" s="865">
        <f t="shared" si="1"/>
        <v>65.9940632295299</v>
      </c>
      <c r="F16" s="865">
        <f t="shared" si="1"/>
        <v>64.869595294052317</v>
      </c>
      <c r="G16" s="865">
        <f t="shared" si="1"/>
        <v>79.680980995717064</v>
      </c>
      <c r="H16" s="865">
        <f t="shared" si="1"/>
        <v>84.932402008279652</v>
      </c>
      <c r="I16" s="865">
        <f t="shared" si="1"/>
        <v>86.853293996327309</v>
      </c>
      <c r="J16" s="865">
        <f t="shared" si="1"/>
        <v>89.295787324876528</v>
      </c>
      <c r="K16" s="865">
        <f t="shared" si="1"/>
        <v>90.09513455211345</v>
      </c>
      <c r="L16" s="866">
        <f t="shared" si="1"/>
        <v>91.821633515814511</v>
      </c>
      <c r="M16" s="867"/>
      <c r="N16" s="873">
        <v>9</v>
      </c>
      <c r="O16" s="874" t="str">
        <f>Parameter!K15</f>
        <v>Hyperion</v>
      </c>
      <c r="P16" s="875">
        <f t="shared" si="2"/>
        <v>21178172.539916616</v>
      </c>
      <c r="Q16" s="875">
        <f t="shared" si="14"/>
        <v>84932481.662260652</v>
      </c>
      <c r="R16" s="876">
        <f t="shared" si="15"/>
        <v>27</v>
      </c>
      <c r="S16" s="877" t="str">
        <f t="shared" si="16"/>
        <v>Solus AM</v>
      </c>
      <c r="T16" s="855"/>
      <c r="U16" s="864" t="str">
        <f t="shared" si="3"/>
        <v>Solus AM</v>
      </c>
      <c r="V16" s="244">
        <f t="shared" si="4"/>
        <v>65.9940632295299</v>
      </c>
      <c r="W16" s="244">
        <f t="shared" si="5"/>
        <v>64.869595294052317</v>
      </c>
      <c r="X16" s="244">
        <f t="shared" si="6"/>
        <v>79.680980995717064</v>
      </c>
      <c r="Y16" s="244">
        <f t="shared" si="7"/>
        <v>84.932402008279652</v>
      </c>
      <c r="Z16" s="244">
        <f t="shared" si="8"/>
        <v>86.853293996327309</v>
      </c>
      <c r="AA16" s="244">
        <f t="shared" si="9"/>
        <v>89.295787324876528</v>
      </c>
      <c r="AB16" s="244">
        <f t="shared" si="10"/>
        <v>90.09513455211345</v>
      </c>
      <c r="AC16" s="245">
        <f t="shared" si="11"/>
        <v>91.821633515814511</v>
      </c>
      <c r="AE16"/>
      <c r="AF16"/>
      <c r="AG16"/>
      <c r="AH16"/>
      <c r="AI16"/>
      <c r="AJ16"/>
      <c r="AK16"/>
      <c r="AL16"/>
      <c r="AM16"/>
      <c r="AN16"/>
    </row>
    <row r="17" spans="3:40" ht="14.25" customHeight="1">
      <c r="C17" s="139" t="str">
        <f t="shared" si="12"/>
        <v/>
      </c>
      <c r="D17" s="864" t="str">
        <f t="shared" si="13"/>
        <v>LTOM</v>
      </c>
      <c r="E17" s="865">
        <f t="shared" si="1"/>
        <v>0</v>
      </c>
      <c r="F17" s="865">
        <f t="shared" si="1"/>
        <v>0</v>
      </c>
      <c r="G17" s="865">
        <f t="shared" si="1"/>
        <v>61.5575488821612</v>
      </c>
      <c r="H17" s="865">
        <f t="shared" si="1"/>
        <v>77.980237574755023</v>
      </c>
      <c r="I17" s="865">
        <f t="shared" si="1"/>
        <v>88.067567154595963</v>
      </c>
      <c r="J17" s="865">
        <f t="shared" si="1"/>
        <v>106.75390734927949</v>
      </c>
      <c r="K17" s="865">
        <f t="shared" si="1"/>
        <v>116.38646630650786</v>
      </c>
      <c r="L17" s="866">
        <f t="shared" si="1"/>
        <v>126.92983802075989</v>
      </c>
      <c r="M17" s="867"/>
      <c r="N17" s="873">
        <v>10</v>
      </c>
      <c r="O17" s="874" t="str">
        <f>Parameter!K16</f>
        <v>Idemitsu Kosan</v>
      </c>
      <c r="P17" s="875">
        <f t="shared" si="2"/>
        <v>143001311.97598103</v>
      </c>
      <c r="Q17" s="875">
        <f t="shared" si="14"/>
        <v>77980299.116303906</v>
      </c>
      <c r="R17" s="876">
        <f t="shared" si="15"/>
        <v>16</v>
      </c>
      <c r="S17" s="877" t="str">
        <f t="shared" si="16"/>
        <v>LTOM</v>
      </c>
      <c r="T17" s="855"/>
      <c r="U17" s="864" t="str">
        <f t="shared" si="3"/>
        <v>LTOM</v>
      </c>
      <c r="V17" s="244">
        <f t="shared" si="4"/>
        <v>0</v>
      </c>
      <c r="W17" s="244">
        <f t="shared" si="5"/>
        <v>0</v>
      </c>
      <c r="X17" s="244">
        <f t="shared" si="6"/>
        <v>61.5575488821612</v>
      </c>
      <c r="Y17" s="244">
        <f t="shared" si="7"/>
        <v>77.980237574755023</v>
      </c>
      <c r="Z17" s="244">
        <f t="shared" si="8"/>
        <v>88.067567154595963</v>
      </c>
      <c r="AA17" s="244">
        <f t="shared" si="9"/>
        <v>106.75390734927949</v>
      </c>
      <c r="AB17" s="244">
        <f t="shared" si="10"/>
        <v>116.38646630650786</v>
      </c>
      <c r="AC17" s="245">
        <f t="shared" si="11"/>
        <v>126.92983802075989</v>
      </c>
      <c r="AE17"/>
      <c r="AF17"/>
      <c r="AG17"/>
      <c r="AH17"/>
      <c r="AI17"/>
      <c r="AJ17"/>
      <c r="AK17"/>
      <c r="AL17"/>
      <c r="AM17"/>
      <c r="AN17"/>
    </row>
    <row r="18" spans="3:40" ht="14.25" customHeight="1" thickBot="1">
      <c r="C18" s="139" t="str">
        <f t="shared" si="12"/>
        <v/>
      </c>
      <c r="D18" s="864" t="str">
        <f t="shared" si="13"/>
        <v>SFC</v>
      </c>
      <c r="E18" s="865">
        <f t="shared" ref="E18:L27" si="17">SUMIFS(Rev, MSup, $D18, Y, E$7)</f>
        <v>63.57958599645513</v>
      </c>
      <c r="F18" s="865">
        <f t="shared" si="17"/>
        <v>74.382800492396754</v>
      </c>
      <c r="G18" s="865">
        <f t="shared" si="17"/>
        <v>72.802233347976355</v>
      </c>
      <c r="H18" s="865">
        <f t="shared" si="17"/>
        <v>67.873510754582711</v>
      </c>
      <c r="I18" s="865">
        <f t="shared" si="17"/>
        <v>74.176021748823473</v>
      </c>
      <c r="J18" s="865">
        <f t="shared" si="17"/>
        <v>79.371355643415285</v>
      </c>
      <c r="K18" s="865">
        <f t="shared" si="17"/>
        <v>82.62020261678235</v>
      </c>
      <c r="L18" s="866">
        <f t="shared" si="17"/>
        <v>84.058557591208668</v>
      </c>
      <c r="M18" s="867"/>
      <c r="N18" s="873">
        <v>11</v>
      </c>
      <c r="O18" s="874" t="str">
        <f>Parameter!K17</f>
        <v>Jilin OLED</v>
      </c>
      <c r="P18" s="875">
        <f t="shared" si="2"/>
        <v>51713848.866797164</v>
      </c>
      <c r="Q18" s="875">
        <f t="shared" si="14"/>
        <v>67873583.53181605</v>
      </c>
      <c r="R18" s="876">
        <f t="shared" si="15"/>
        <v>25</v>
      </c>
      <c r="S18" s="877" t="str">
        <f t="shared" si="16"/>
        <v>SFC</v>
      </c>
      <c r="T18" s="855"/>
      <c r="U18" s="878" t="s">
        <v>165</v>
      </c>
      <c r="V18" s="244">
        <f t="shared" ref="V18:AC18" si="18">V19-SUM(V8:V17)</f>
        <v>301.00161574352956</v>
      </c>
      <c r="W18" s="244">
        <f t="shared" si="18"/>
        <v>343.94620284141274</v>
      </c>
      <c r="X18" s="244">
        <f t="shared" si="18"/>
        <v>396.90845296079056</v>
      </c>
      <c r="Y18" s="244">
        <f t="shared" si="18"/>
        <v>433.76439926264197</v>
      </c>
      <c r="Z18" s="244">
        <f t="shared" si="18"/>
        <v>501.55874586941468</v>
      </c>
      <c r="AA18" s="244">
        <f t="shared" si="18"/>
        <v>552.34152262532189</v>
      </c>
      <c r="AB18" s="244">
        <f t="shared" si="18"/>
        <v>613.24667306170522</v>
      </c>
      <c r="AC18" s="245">
        <f t="shared" si="18"/>
        <v>670.54841114979627</v>
      </c>
      <c r="AE18"/>
      <c r="AF18"/>
      <c r="AG18"/>
      <c r="AH18"/>
      <c r="AI18"/>
      <c r="AJ18"/>
      <c r="AK18"/>
      <c r="AL18"/>
      <c r="AM18"/>
      <c r="AN18"/>
    </row>
    <row r="19" spans="3:40" ht="14.25" customHeight="1" thickBot="1">
      <c r="C19" s="139" t="str">
        <f t="shared" si="12"/>
        <v/>
      </c>
      <c r="D19" s="864" t="str">
        <f t="shared" si="13"/>
        <v>LT Materials</v>
      </c>
      <c r="E19" s="865">
        <f t="shared" si="17"/>
        <v>62.969210535451708</v>
      </c>
      <c r="F19" s="865">
        <f t="shared" si="17"/>
        <v>60.162541342558811</v>
      </c>
      <c r="G19" s="865">
        <f t="shared" si="17"/>
        <v>63.537024488947175</v>
      </c>
      <c r="H19" s="865">
        <f t="shared" si="17"/>
        <v>65.936777989489087</v>
      </c>
      <c r="I19" s="865">
        <f t="shared" si="17"/>
        <v>71.084639091453127</v>
      </c>
      <c r="J19" s="865">
        <f t="shared" si="17"/>
        <v>73.318068834566546</v>
      </c>
      <c r="K19" s="865">
        <f t="shared" si="17"/>
        <v>75.407754898720327</v>
      </c>
      <c r="L19" s="866">
        <f t="shared" si="17"/>
        <v>78.207889778681718</v>
      </c>
      <c r="M19" s="867"/>
      <c r="N19" s="873">
        <v>12</v>
      </c>
      <c r="O19" s="874" t="str">
        <f>Parameter!K18</f>
        <v>Jinwoong</v>
      </c>
      <c r="P19" s="875">
        <f t="shared" si="2"/>
        <v>283840.17267904687</v>
      </c>
      <c r="Q19" s="875">
        <f t="shared" si="14"/>
        <v>65936841.512513578</v>
      </c>
      <c r="R19" s="876">
        <f t="shared" si="15"/>
        <v>14</v>
      </c>
      <c r="S19" s="877" t="str">
        <f t="shared" si="16"/>
        <v>LT Materials</v>
      </c>
      <c r="T19" s="855"/>
      <c r="U19" s="858" t="s">
        <v>195</v>
      </c>
      <c r="V19" s="451">
        <f t="shared" ref="V19:AC19" si="19">E58</f>
        <v>1634.0359923382143</v>
      </c>
      <c r="W19" s="451">
        <f t="shared" si="19"/>
        <v>1727.0969036198974</v>
      </c>
      <c r="X19" s="451">
        <f t="shared" si="19"/>
        <v>2079.7099421588341</v>
      </c>
      <c r="Y19" s="451">
        <f t="shared" si="19"/>
        <v>2204.4304689917235</v>
      </c>
      <c r="Z19" s="451">
        <f t="shared" si="19"/>
        <v>2432.0412234464684</v>
      </c>
      <c r="AA19" s="451">
        <f t="shared" si="19"/>
        <v>2616.7235678206266</v>
      </c>
      <c r="AB19" s="451">
        <f t="shared" si="19"/>
        <v>2764.2156422804637</v>
      </c>
      <c r="AC19" s="452">
        <f t="shared" si="19"/>
        <v>2907.1608233035922</v>
      </c>
      <c r="AE19"/>
      <c r="AF19"/>
      <c r="AG19"/>
      <c r="AH19"/>
      <c r="AI19"/>
      <c r="AJ19"/>
      <c r="AK19"/>
      <c r="AL19"/>
      <c r="AM19"/>
      <c r="AN19"/>
    </row>
    <row r="20" spans="3:40" ht="14.25" customHeight="1">
      <c r="C20" s="139" t="str">
        <f t="shared" si="12"/>
        <v/>
      </c>
      <c r="D20" s="864" t="str">
        <f t="shared" si="13"/>
        <v>Jilin OLED</v>
      </c>
      <c r="E20" s="865">
        <f t="shared" si="17"/>
        <v>0</v>
      </c>
      <c r="F20" s="865">
        <f t="shared" si="17"/>
        <v>0</v>
      </c>
      <c r="G20" s="865">
        <f t="shared" si="17"/>
        <v>42.844886726655723</v>
      </c>
      <c r="H20" s="865">
        <f t="shared" si="17"/>
        <v>51.713806032910433</v>
      </c>
      <c r="I20" s="865">
        <f t="shared" si="17"/>
        <v>52.656316291613443</v>
      </c>
      <c r="J20" s="865">
        <f t="shared" si="17"/>
        <v>57.464287406425711</v>
      </c>
      <c r="K20" s="865">
        <f t="shared" si="17"/>
        <v>61.084446236200648</v>
      </c>
      <c r="L20" s="866">
        <f t="shared" si="17"/>
        <v>63.288333260034278</v>
      </c>
      <c r="M20" s="867"/>
      <c r="N20" s="873">
        <v>13</v>
      </c>
      <c r="O20" s="874" t="str">
        <f>Parameter!K19</f>
        <v>LG Chem</v>
      </c>
      <c r="P20" s="875">
        <f t="shared" si="2"/>
        <v>258097162.31510216</v>
      </c>
      <c r="Q20" s="875">
        <f t="shared" si="14"/>
        <v>51713848.866797164</v>
      </c>
      <c r="R20" s="876">
        <f t="shared" si="15"/>
        <v>11</v>
      </c>
      <c r="S20" s="877" t="str">
        <f t="shared" si="16"/>
        <v>Jilin OLED</v>
      </c>
      <c r="T20" s="855"/>
      <c r="U20" s="879"/>
      <c r="V20" s="238"/>
      <c r="W20" s="238"/>
      <c r="X20" s="238"/>
      <c r="Y20" s="238"/>
      <c r="Z20" s="238"/>
      <c r="AA20" s="238"/>
      <c r="AB20" s="238"/>
      <c r="AC20" s="238"/>
      <c r="AE20"/>
      <c r="AF20"/>
      <c r="AG20"/>
      <c r="AH20"/>
      <c r="AI20"/>
      <c r="AJ20"/>
      <c r="AK20"/>
      <c r="AL20"/>
      <c r="AM20"/>
      <c r="AN20"/>
    </row>
    <row r="21" spans="3:40" ht="14.25" customHeight="1">
      <c r="C21" s="139" t="str">
        <f t="shared" si="12"/>
        <v/>
      </c>
      <c r="D21" s="864" t="str">
        <f t="shared" si="13"/>
        <v>Summer Sprout</v>
      </c>
      <c r="E21" s="865">
        <f t="shared" si="17"/>
        <v>0</v>
      </c>
      <c r="F21" s="865">
        <f t="shared" si="17"/>
        <v>0</v>
      </c>
      <c r="G21" s="865">
        <f t="shared" si="17"/>
        <v>28.776344562129118</v>
      </c>
      <c r="H21" s="865">
        <f t="shared" si="17"/>
        <v>34.772046890127484</v>
      </c>
      <c r="I21" s="865">
        <f t="shared" si="17"/>
        <v>52.326879073703793</v>
      </c>
      <c r="J21" s="865">
        <f t="shared" si="17"/>
        <v>59.34992046027098</v>
      </c>
      <c r="K21" s="865">
        <f t="shared" si="17"/>
        <v>64.272213653359202</v>
      </c>
      <c r="L21" s="866">
        <f t="shared" si="17"/>
        <v>67.151066342645976</v>
      </c>
      <c r="M21" s="867"/>
      <c r="N21" s="873">
        <v>14</v>
      </c>
      <c r="O21" s="874" t="str">
        <f>Parameter!K20</f>
        <v>LT Materials</v>
      </c>
      <c r="P21" s="875">
        <f t="shared" si="2"/>
        <v>65936841.512513578</v>
      </c>
      <c r="Q21" s="875">
        <f t="shared" si="14"/>
        <v>34772075.637472048</v>
      </c>
      <c r="R21" s="876">
        <f t="shared" si="15"/>
        <v>29</v>
      </c>
      <c r="S21" s="877" t="str">
        <f t="shared" si="16"/>
        <v>Summer Sprout</v>
      </c>
      <c r="T21" s="855"/>
      <c r="U21" s="879"/>
      <c r="V21"/>
      <c r="W21"/>
      <c r="X21"/>
      <c r="Y21"/>
      <c r="Z21"/>
      <c r="AA21"/>
      <c r="AB21"/>
      <c r="AC21"/>
      <c r="AE21"/>
      <c r="AF21"/>
      <c r="AG21"/>
      <c r="AH21"/>
      <c r="AI21"/>
      <c r="AJ21"/>
      <c r="AK21"/>
      <c r="AL21"/>
      <c r="AM21"/>
      <c r="AN21"/>
    </row>
    <row r="22" spans="3:40" ht="14.25" customHeight="1">
      <c r="C22" s="139" t="str">
        <f t="shared" si="12"/>
        <v/>
      </c>
      <c r="D22" s="864" t="str">
        <f t="shared" si="13"/>
        <v>Sunera</v>
      </c>
      <c r="E22" s="865">
        <f t="shared" si="17"/>
        <v>0</v>
      </c>
      <c r="F22" s="865">
        <f t="shared" si="17"/>
        <v>0</v>
      </c>
      <c r="G22" s="865">
        <f t="shared" si="17"/>
        <v>21.815198179320259</v>
      </c>
      <c r="H22" s="865">
        <f t="shared" si="17"/>
        <v>26.295487802079233</v>
      </c>
      <c r="I22" s="865">
        <f t="shared" si="17"/>
        <v>32.057433000596781</v>
      </c>
      <c r="J22" s="865">
        <f t="shared" si="17"/>
        <v>38.876600419242777</v>
      </c>
      <c r="K22" s="865">
        <f t="shared" si="17"/>
        <v>43.792583974529407</v>
      </c>
      <c r="L22" s="866">
        <f t="shared" si="17"/>
        <v>47.743826384459304</v>
      </c>
      <c r="M22" s="867"/>
      <c r="N22" s="873">
        <v>15</v>
      </c>
      <c r="O22" s="874" t="str">
        <f>Parameter!K21</f>
        <v>LT Metal</v>
      </c>
      <c r="P22" s="875">
        <f t="shared" si="2"/>
        <v>-1.4999999999999999E-2</v>
      </c>
      <c r="Q22" s="875">
        <f t="shared" si="14"/>
        <v>26295509.587277412</v>
      </c>
      <c r="R22" s="876">
        <f t="shared" si="15"/>
        <v>30</v>
      </c>
      <c r="S22" s="877" t="str">
        <f t="shared" si="16"/>
        <v>Sunera</v>
      </c>
      <c r="T22" s="855"/>
      <c r="U22" s="879"/>
      <c r="V22"/>
      <c r="W22"/>
      <c r="X22"/>
      <c r="Y22"/>
      <c r="Z22" s="238"/>
      <c r="AA22" s="238"/>
      <c r="AB22" s="238"/>
      <c r="AC22" s="238"/>
      <c r="AE22"/>
      <c r="AF22"/>
      <c r="AG22"/>
      <c r="AH22"/>
      <c r="AI22"/>
      <c r="AJ22"/>
      <c r="AK22"/>
      <c r="AL22"/>
      <c r="AM22"/>
      <c r="AN22"/>
    </row>
    <row r="23" spans="3:40" ht="14.25" customHeight="1">
      <c r="C23" s="139" t="str">
        <f t="shared" si="12"/>
        <v/>
      </c>
      <c r="D23" s="864" t="str">
        <f t="shared" si="13"/>
        <v>SK JNC</v>
      </c>
      <c r="E23" s="865">
        <f t="shared" si="17"/>
        <v>20.179337019296661</v>
      </c>
      <c r="F23" s="865">
        <f t="shared" si="17"/>
        <v>21.407643434156444</v>
      </c>
      <c r="G23" s="865">
        <f t="shared" si="17"/>
        <v>24.982630711871387</v>
      </c>
      <c r="H23" s="865">
        <f t="shared" si="17"/>
        <v>24.719069355603846</v>
      </c>
      <c r="I23" s="865">
        <f t="shared" si="17"/>
        <v>29.071498892752587</v>
      </c>
      <c r="J23" s="865">
        <f t="shared" si="17"/>
        <v>30.970224868373148</v>
      </c>
      <c r="K23" s="865">
        <f t="shared" si="17"/>
        <v>31.976260582920386</v>
      </c>
      <c r="L23" s="866">
        <f t="shared" si="17"/>
        <v>33.064966128800933</v>
      </c>
      <c r="M23" s="867"/>
      <c r="N23" s="873">
        <v>16</v>
      </c>
      <c r="O23" s="874" t="str">
        <f>Parameter!K22</f>
        <v>LTOM</v>
      </c>
      <c r="P23" s="875">
        <f t="shared" si="2"/>
        <v>77980299.116303906</v>
      </c>
      <c r="Q23" s="875">
        <f t="shared" si="14"/>
        <v>24719094.312234558</v>
      </c>
      <c r="R23" s="876">
        <f t="shared" si="15"/>
        <v>26</v>
      </c>
      <c r="S23" s="877" t="str">
        <f t="shared" si="16"/>
        <v>SK JNC</v>
      </c>
      <c r="T23" s="855"/>
      <c r="U23" s="879"/>
      <c r="V23" s="238"/>
      <c r="W23" s="238"/>
      <c r="X23" s="238"/>
      <c r="Y23"/>
      <c r="Z23" s="238"/>
      <c r="AA23" s="238"/>
      <c r="AB23" s="238"/>
      <c r="AC23" s="238"/>
      <c r="AE23"/>
      <c r="AF23"/>
      <c r="AG23"/>
      <c r="AH23"/>
      <c r="AI23"/>
      <c r="AJ23"/>
      <c r="AK23"/>
      <c r="AL23"/>
      <c r="AM23"/>
      <c r="AN23"/>
    </row>
    <row r="24" spans="3:40" ht="14.25" customHeight="1">
      <c r="C24" s="139" t="str">
        <f t="shared" si="12"/>
        <v/>
      </c>
      <c r="D24" s="864" t="str">
        <f t="shared" si="13"/>
        <v>Hyperion</v>
      </c>
      <c r="E24" s="865">
        <f t="shared" si="17"/>
        <v>0</v>
      </c>
      <c r="F24" s="865">
        <f t="shared" si="17"/>
        <v>0</v>
      </c>
      <c r="G24" s="865">
        <f t="shared" si="17"/>
        <v>17.670279129885106</v>
      </c>
      <c r="H24" s="865">
        <f t="shared" si="17"/>
        <v>21.178154878637486</v>
      </c>
      <c r="I24" s="865">
        <f t="shared" si="17"/>
        <v>24.154369842793965</v>
      </c>
      <c r="J24" s="865">
        <f t="shared" si="17"/>
        <v>29.554098960934045</v>
      </c>
      <c r="K24" s="865">
        <f t="shared" si="17"/>
        <v>35.182250181984436</v>
      </c>
      <c r="L24" s="866">
        <f t="shared" si="17"/>
        <v>41.037636746371781</v>
      </c>
      <c r="M24" s="867"/>
      <c r="N24" s="873">
        <v>17</v>
      </c>
      <c r="O24" s="874" t="str">
        <f>Parameter!K23</f>
        <v>Lumilan</v>
      </c>
      <c r="P24" s="875">
        <f t="shared" si="2"/>
        <v>3540127.8795485278</v>
      </c>
      <c r="Q24" s="875">
        <f t="shared" si="14"/>
        <v>21178172.539916616</v>
      </c>
      <c r="R24" s="876">
        <f t="shared" si="15"/>
        <v>9</v>
      </c>
      <c r="S24" s="877" t="str">
        <f t="shared" si="16"/>
        <v>Hyperion</v>
      </c>
      <c r="T24" s="855"/>
      <c r="U24" s="879"/>
      <c r="V24" s="238"/>
      <c r="W24" s="238"/>
      <c r="X24" s="238"/>
      <c r="Y24" s="238"/>
      <c r="Z24" s="238"/>
      <c r="AA24" s="238"/>
      <c r="AB24" s="238"/>
      <c r="AC24" s="238"/>
      <c r="AE24"/>
      <c r="AF24"/>
      <c r="AG24"/>
      <c r="AH24"/>
      <c r="AI24"/>
      <c r="AJ24"/>
      <c r="AK24"/>
      <c r="AL24"/>
      <c r="AM24"/>
      <c r="AN24"/>
    </row>
    <row r="25" spans="3:40" ht="14.25" customHeight="1">
      <c r="C25" s="139" t="str">
        <f t="shared" si="12"/>
        <v/>
      </c>
      <c r="D25" s="864" t="str">
        <f t="shared" si="13"/>
        <v>EMT</v>
      </c>
      <c r="E25" s="865">
        <f t="shared" si="17"/>
        <v>0</v>
      </c>
      <c r="F25" s="865">
        <f t="shared" si="17"/>
        <v>0</v>
      </c>
      <c r="G25" s="865">
        <f t="shared" si="17"/>
        <v>15.738055957124008</v>
      </c>
      <c r="H25" s="865">
        <f t="shared" si="17"/>
        <v>16.551576395240389</v>
      </c>
      <c r="I25" s="865">
        <f t="shared" si="17"/>
        <v>17.692500769919086</v>
      </c>
      <c r="J25" s="865">
        <f t="shared" si="17"/>
        <v>21.029194651194608</v>
      </c>
      <c r="K25" s="865">
        <f t="shared" si="17"/>
        <v>24.523119207797322</v>
      </c>
      <c r="L25" s="866">
        <f t="shared" si="17"/>
        <v>28.027403540620824</v>
      </c>
      <c r="M25" s="867"/>
      <c r="N25" s="873">
        <v>18</v>
      </c>
      <c r="O25" s="874" t="str">
        <f>Parameter!K24</f>
        <v>Materion</v>
      </c>
      <c r="P25" s="875">
        <f t="shared" si="2"/>
        <v>-1.7999999999999999E-2</v>
      </c>
      <c r="Q25" s="875">
        <f t="shared" si="14"/>
        <v>16551592.126296347</v>
      </c>
      <c r="R25" s="876">
        <f t="shared" si="15"/>
        <v>7</v>
      </c>
      <c r="S25" s="877" t="str">
        <f t="shared" si="16"/>
        <v>EMT</v>
      </c>
      <c r="T25" s="855"/>
      <c r="U25" s="856"/>
      <c r="V25"/>
      <c r="W25"/>
      <c r="X25"/>
      <c r="Y25"/>
      <c r="Z25" s="238"/>
      <c r="AA25" s="238"/>
      <c r="AB25" s="238"/>
      <c r="AC25" s="238"/>
      <c r="AE25"/>
      <c r="AF25"/>
      <c r="AG25"/>
      <c r="AH25"/>
      <c r="AI25"/>
      <c r="AJ25"/>
      <c r="AK25"/>
      <c r="AL25"/>
      <c r="AM25"/>
      <c r="AN25"/>
    </row>
    <row r="26" spans="3:40" ht="14.25" customHeight="1">
      <c r="C26" s="139" t="str">
        <f t="shared" si="12"/>
        <v/>
      </c>
      <c r="D26" s="864" t="str">
        <f t="shared" si="13"/>
        <v>Toray</v>
      </c>
      <c r="E26" s="865">
        <f t="shared" si="17"/>
        <v>10.974897927583333</v>
      </c>
      <c r="F26" s="865">
        <f t="shared" si="17"/>
        <v>10.027475579000001</v>
      </c>
      <c r="G26" s="865">
        <f t="shared" si="17"/>
        <v>13.84562368454395</v>
      </c>
      <c r="H26" s="865">
        <f t="shared" si="17"/>
        <v>14.960128627186677</v>
      </c>
      <c r="I26" s="865">
        <f t="shared" si="17"/>
        <v>16.745542164144748</v>
      </c>
      <c r="J26" s="865">
        <f t="shared" si="17"/>
        <v>17.512705105678901</v>
      </c>
      <c r="K26" s="865">
        <f t="shared" si="17"/>
        <v>17.837603986012457</v>
      </c>
      <c r="L26" s="866">
        <f t="shared" si="17"/>
        <v>18.133589406467713</v>
      </c>
      <c r="M26" s="867"/>
      <c r="N26" s="873">
        <v>19</v>
      </c>
      <c r="O26" s="874" t="str">
        <f>Parameter!K25</f>
        <v>Merck</v>
      </c>
      <c r="P26" s="875">
        <f t="shared" si="2"/>
        <v>122477111.29289724</v>
      </c>
      <c r="Q26" s="875">
        <f t="shared" si="14"/>
        <v>14960142.441810362</v>
      </c>
      <c r="R26" s="876">
        <f t="shared" si="15"/>
        <v>31</v>
      </c>
      <c r="S26" s="877" t="str">
        <f t="shared" si="16"/>
        <v>Toray</v>
      </c>
      <c r="T26" s="855"/>
      <c r="U26" s="879"/>
      <c r="V26" s="238"/>
      <c r="W26" s="238"/>
      <c r="X26" s="238"/>
      <c r="Y26" s="238"/>
      <c r="Z26" s="238"/>
      <c r="AA26" s="238"/>
      <c r="AB26" s="238"/>
      <c r="AC26" s="238"/>
      <c r="AE26"/>
      <c r="AF26"/>
      <c r="AG26"/>
      <c r="AH26"/>
      <c r="AI26"/>
      <c r="AJ26"/>
      <c r="AK26"/>
      <c r="AL26"/>
      <c r="AM26"/>
      <c r="AN26"/>
    </row>
    <row r="27" spans="3:40" ht="14.25" customHeight="1">
      <c r="C27" s="139" t="str">
        <f t="shared" si="12"/>
        <v/>
      </c>
      <c r="D27" s="864" t="str">
        <f t="shared" si="13"/>
        <v>Hodogaya</v>
      </c>
      <c r="E27" s="865">
        <f t="shared" si="17"/>
        <v>7.3753752462286721</v>
      </c>
      <c r="F27" s="865">
        <f t="shared" si="17"/>
        <v>3.1570210078980789</v>
      </c>
      <c r="G27" s="865">
        <f t="shared" si="17"/>
        <v>8.2736219533585516</v>
      </c>
      <c r="H27" s="865">
        <f t="shared" si="17"/>
        <v>9.455676254495021</v>
      </c>
      <c r="I27" s="865">
        <f t="shared" si="17"/>
        <v>7.9967649078092595</v>
      </c>
      <c r="J27" s="865">
        <f t="shared" si="17"/>
        <v>7.8726250810561051</v>
      </c>
      <c r="K27" s="865">
        <f t="shared" si="17"/>
        <v>7.6820772093947038</v>
      </c>
      <c r="L27" s="866">
        <f t="shared" si="17"/>
        <v>7.5096905515249128</v>
      </c>
      <c r="M27" s="867"/>
      <c r="N27" s="873">
        <v>20</v>
      </c>
      <c r="O27" s="874" t="str">
        <f>Parameter!K26</f>
        <v>Nisso</v>
      </c>
      <c r="P27" s="875">
        <f t="shared" si="2"/>
        <v>-0.02</v>
      </c>
      <c r="Q27" s="875">
        <f t="shared" si="14"/>
        <v>9455684.5201169755</v>
      </c>
      <c r="R27" s="876">
        <f t="shared" si="15"/>
        <v>8</v>
      </c>
      <c r="S27" s="877" t="str">
        <f t="shared" si="16"/>
        <v>Hodogaya</v>
      </c>
      <c r="T27" s="855"/>
      <c r="U27" s="879"/>
      <c r="V27" s="238"/>
      <c r="W27" s="238"/>
      <c r="X27" s="238"/>
      <c r="Y27" s="238"/>
      <c r="Z27" s="238"/>
      <c r="AA27" s="238"/>
      <c r="AB27" s="238"/>
      <c r="AC27" s="238"/>
      <c r="AE27"/>
      <c r="AF27"/>
      <c r="AG27"/>
      <c r="AH27"/>
      <c r="AI27"/>
      <c r="AJ27"/>
      <c r="AK27"/>
      <c r="AL27"/>
      <c r="AM27"/>
      <c r="AN27"/>
    </row>
    <row r="28" spans="3:40" ht="14.25" customHeight="1">
      <c r="C28" s="139" t="str">
        <f t="shared" si="12"/>
        <v/>
      </c>
      <c r="D28" s="864" t="str">
        <f t="shared" si="13"/>
        <v>NSCC</v>
      </c>
      <c r="E28" s="865">
        <f t="shared" ref="E28:L37" si="20">SUMIFS(Rev, MSup, $D28, Y, E$7)</f>
        <v>27.066287773077267</v>
      </c>
      <c r="F28" s="865">
        <f t="shared" si="20"/>
        <v>11.267987625767047</v>
      </c>
      <c r="G28" s="865">
        <f t="shared" si="20"/>
        <v>10.421056316899644</v>
      </c>
      <c r="H28" s="865">
        <f t="shared" si="20"/>
        <v>7.2880724519051743</v>
      </c>
      <c r="I28" s="865">
        <f t="shared" si="20"/>
        <v>1.1479210182305619</v>
      </c>
      <c r="J28" s="865">
        <f t="shared" si="20"/>
        <v>0</v>
      </c>
      <c r="K28" s="865">
        <f t="shared" si="20"/>
        <v>0</v>
      </c>
      <c r="L28" s="866">
        <f t="shared" si="20"/>
        <v>0</v>
      </c>
      <c r="M28" s="867"/>
      <c r="N28" s="873">
        <v>21</v>
      </c>
      <c r="O28" s="874" t="str">
        <f>Parameter!K27</f>
        <v>Novaled</v>
      </c>
      <c r="P28" s="875">
        <f t="shared" si="2"/>
        <v>85134656.156220168</v>
      </c>
      <c r="Q28" s="875">
        <f t="shared" si="14"/>
        <v>7288082.8509614915</v>
      </c>
      <c r="R28" s="876">
        <f t="shared" si="15"/>
        <v>22</v>
      </c>
      <c r="S28" s="877" t="str">
        <f t="shared" si="16"/>
        <v>NSCC</v>
      </c>
      <c r="T28" s="855"/>
      <c r="U28" s="879"/>
      <c r="V28" s="238"/>
      <c r="W28" s="238"/>
      <c r="X28" s="238"/>
      <c r="Y28" s="238"/>
      <c r="Z28" s="238"/>
      <c r="AA28" s="238"/>
      <c r="AB28" s="238"/>
      <c r="AC28" s="238"/>
      <c r="AE28"/>
      <c r="AF28"/>
      <c r="AG28"/>
      <c r="AH28"/>
      <c r="AI28"/>
      <c r="AJ28"/>
      <c r="AK28"/>
      <c r="AL28"/>
      <c r="AM28"/>
      <c r="AN28"/>
    </row>
    <row r="29" spans="3:40" ht="14.25" customHeight="1">
      <c r="C29" s="139" t="str">
        <f t="shared" si="12"/>
        <v/>
      </c>
      <c r="D29" s="864" t="str">
        <f t="shared" si="13"/>
        <v>Aglaia Tech</v>
      </c>
      <c r="E29" s="865">
        <f t="shared" si="20"/>
        <v>0</v>
      </c>
      <c r="F29" s="865">
        <f t="shared" si="20"/>
        <v>0</v>
      </c>
      <c r="G29" s="865">
        <f t="shared" si="20"/>
        <v>4.8609791497944981</v>
      </c>
      <c r="H29" s="865">
        <f t="shared" si="20"/>
        <v>5.3887016462122084</v>
      </c>
      <c r="I29" s="865">
        <f t="shared" si="20"/>
        <v>6.8761626518201915</v>
      </c>
      <c r="J29" s="865">
        <f t="shared" si="20"/>
        <v>8.7433629935092192</v>
      </c>
      <c r="K29" s="865">
        <f t="shared" si="20"/>
        <v>10.190267914949731</v>
      </c>
      <c r="L29" s="866">
        <f t="shared" si="20"/>
        <v>11.702247795344427</v>
      </c>
      <c r="M29" s="867"/>
      <c r="N29" s="873">
        <v>22</v>
      </c>
      <c r="O29" s="874" t="str">
        <f>Parameter!K28</f>
        <v>NSCC</v>
      </c>
      <c r="P29" s="875">
        <f t="shared" si="2"/>
        <v>7288082.8509614915</v>
      </c>
      <c r="Q29" s="875">
        <f t="shared" si="14"/>
        <v>5388706.506191358</v>
      </c>
      <c r="R29" s="876">
        <f t="shared" si="15"/>
        <v>1</v>
      </c>
      <c r="S29" s="877" t="str">
        <f t="shared" si="16"/>
        <v>Aglaia Tech</v>
      </c>
      <c r="T29" s="855"/>
      <c r="U29" s="879"/>
      <c r="V29" s="238"/>
      <c r="W29" s="238"/>
      <c r="X29" s="238"/>
      <c r="Y29" s="238"/>
      <c r="Z29" s="238"/>
      <c r="AA29" s="238"/>
      <c r="AB29" s="238"/>
      <c r="AC29" s="238"/>
      <c r="AE29"/>
      <c r="AF29"/>
      <c r="AG29"/>
      <c r="AH29"/>
      <c r="AI29"/>
      <c r="AJ29"/>
      <c r="AK29"/>
      <c r="AL29"/>
      <c r="AM29"/>
      <c r="AN29"/>
    </row>
    <row r="30" spans="3:40" ht="14.25" customHeight="1">
      <c r="C30" s="139" t="str">
        <f t="shared" si="12"/>
        <v/>
      </c>
      <c r="D30" s="864" t="str">
        <f t="shared" si="13"/>
        <v>UIV</v>
      </c>
      <c r="E30" s="865">
        <f t="shared" si="20"/>
        <v>0</v>
      </c>
      <c r="F30" s="865">
        <f t="shared" si="20"/>
        <v>0</v>
      </c>
      <c r="G30" s="865">
        <f t="shared" si="20"/>
        <v>2.3525888638205439</v>
      </c>
      <c r="H30" s="865">
        <f t="shared" si="20"/>
        <v>4.041859821759604</v>
      </c>
      <c r="I30" s="865">
        <f t="shared" si="20"/>
        <v>5.1359945442381205</v>
      </c>
      <c r="J30" s="865">
        <f t="shared" si="20"/>
        <v>5.8862773634563696</v>
      </c>
      <c r="K30" s="865">
        <f t="shared" si="20"/>
        <v>6.5044332316500153</v>
      </c>
      <c r="L30" s="866">
        <f t="shared" si="20"/>
        <v>7.2645151320680785</v>
      </c>
      <c r="M30" s="867"/>
      <c r="N30" s="873">
        <v>23</v>
      </c>
      <c r="O30" s="874" t="str">
        <f>Parameter!K29</f>
        <v>P&amp;H Tech</v>
      </c>
      <c r="P30" s="875">
        <f t="shared" si="2"/>
        <v>2375022.0798333674</v>
      </c>
      <c r="Q30" s="875">
        <f t="shared" si="14"/>
        <v>4041862.1413484681</v>
      </c>
      <c r="R30" s="876">
        <f t="shared" si="15"/>
        <v>33</v>
      </c>
      <c r="S30" s="877" t="str">
        <f t="shared" si="16"/>
        <v>UIV</v>
      </c>
      <c r="T30" s="855"/>
      <c r="U30" s="879"/>
      <c r="V30" s="238"/>
      <c r="W30" s="238"/>
      <c r="X30" s="238"/>
      <c r="Y30" s="238"/>
      <c r="Z30" s="238"/>
      <c r="AA30" s="238"/>
      <c r="AB30" s="238"/>
      <c r="AC30" s="238"/>
      <c r="AE30"/>
      <c r="AF30"/>
      <c r="AG30"/>
      <c r="AH30"/>
      <c r="AI30"/>
      <c r="AJ30"/>
      <c r="AK30"/>
      <c r="AL30"/>
      <c r="AM30"/>
      <c r="AN30"/>
    </row>
    <row r="31" spans="3:40" ht="14.25" customHeight="1">
      <c r="C31" s="139" t="str">
        <f t="shared" si="12"/>
        <v/>
      </c>
      <c r="D31" s="864" t="str">
        <f t="shared" si="13"/>
        <v>Lumilan</v>
      </c>
      <c r="E31" s="865">
        <f t="shared" si="20"/>
        <v>0</v>
      </c>
      <c r="F31" s="865">
        <f t="shared" si="20"/>
        <v>0</v>
      </c>
      <c r="G31" s="865">
        <f t="shared" si="20"/>
        <v>3.3794710802494636</v>
      </c>
      <c r="H31" s="865">
        <f t="shared" si="20"/>
        <v>3.5401245170774476</v>
      </c>
      <c r="I31" s="865">
        <f t="shared" si="20"/>
        <v>5.3168308968436344</v>
      </c>
      <c r="J31" s="865">
        <f t="shared" si="20"/>
        <v>6.1409245470370735</v>
      </c>
      <c r="K31" s="865">
        <f t="shared" si="20"/>
        <v>6.4877928711495851</v>
      </c>
      <c r="L31" s="866">
        <f t="shared" si="20"/>
        <v>7.0821119039808078</v>
      </c>
      <c r="M31" s="867"/>
      <c r="N31" s="873">
        <v>24</v>
      </c>
      <c r="O31" s="874" t="str">
        <f>Parameter!K30</f>
        <v>Samsung SDI</v>
      </c>
      <c r="P31" s="875">
        <f t="shared" si="2"/>
        <v>218269259.25285968</v>
      </c>
      <c r="Q31" s="875">
        <f t="shared" si="14"/>
        <v>3540127.8795485278</v>
      </c>
      <c r="R31" s="876">
        <f t="shared" si="15"/>
        <v>17</v>
      </c>
      <c r="S31" s="877" t="str">
        <f t="shared" si="16"/>
        <v>Lumilan</v>
      </c>
      <c r="T31" s="855"/>
      <c r="U31" s="879"/>
      <c r="V31" s="238"/>
      <c r="W31" s="238"/>
      <c r="X31" s="238"/>
      <c r="Y31" s="238"/>
      <c r="Z31" s="238"/>
      <c r="AA31" s="238"/>
      <c r="AB31" s="238"/>
      <c r="AC31" s="238"/>
      <c r="AE31"/>
      <c r="AF31"/>
      <c r="AG31"/>
      <c r="AH31"/>
      <c r="AI31"/>
      <c r="AJ31"/>
      <c r="AK31"/>
      <c r="AL31"/>
      <c r="AM31"/>
      <c r="AN31"/>
    </row>
    <row r="32" spans="3:40" ht="14.25" customHeight="1">
      <c r="C32" s="139" t="str">
        <f t="shared" si="12"/>
        <v/>
      </c>
      <c r="D32" s="864" t="str">
        <f t="shared" si="13"/>
        <v>P&amp;H Tech</v>
      </c>
      <c r="E32" s="865">
        <f t="shared" si="20"/>
        <v>1.2181747370675671</v>
      </c>
      <c r="F32" s="865">
        <f t="shared" si="20"/>
        <v>1.5630652865624999</v>
      </c>
      <c r="G32" s="865">
        <f t="shared" si="20"/>
        <v>2.350841065363622</v>
      </c>
      <c r="H32" s="865">
        <f t="shared" si="20"/>
        <v>2.3750197519923022</v>
      </c>
      <c r="I32" s="865">
        <f t="shared" si="20"/>
        <v>2.5137078026549169</v>
      </c>
      <c r="J32" s="865">
        <f t="shared" si="20"/>
        <v>2.4907161742296777</v>
      </c>
      <c r="K32" s="865">
        <f t="shared" si="20"/>
        <v>2.4159946890027877</v>
      </c>
      <c r="L32" s="866">
        <f t="shared" si="20"/>
        <v>2.3987725954713781</v>
      </c>
      <c r="M32" s="867"/>
      <c r="N32" s="873">
        <v>25</v>
      </c>
      <c r="O32" s="874" t="str">
        <f>Parameter!K31</f>
        <v>SFC</v>
      </c>
      <c r="P32" s="875">
        <f t="shared" si="2"/>
        <v>67873583.53181605</v>
      </c>
      <c r="Q32" s="875">
        <f t="shared" si="14"/>
        <v>2375022.0798333674</v>
      </c>
      <c r="R32" s="876">
        <f t="shared" si="15"/>
        <v>23</v>
      </c>
      <c r="S32" s="877" t="str">
        <f t="shared" si="16"/>
        <v>P&amp;H Tech</v>
      </c>
      <c r="T32" s="855"/>
      <c r="U32" s="879"/>
      <c r="V32" s="238"/>
      <c r="W32" s="238"/>
      <c r="X32" s="238"/>
      <c r="Y32" s="238"/>
      <c r="Z32" s="238"/>
      <c r="AA32" s="238"/>
      <c r="AB32" s="238"/>
      <c r="AC32" s="238"/>
      <c r="AE32"/>
      <c r="AF32"/>
      <c r="AG32"/>
      <c r="AH32"/>
      <c r="AI32"/>
      <c r="AJ32"/>
      <c r="AK32"/>
      <c r="AL32"/>
      <c r="AM32"/>
      <c r="AN32"/>
    </row>
    <row r="33" spans="3:40" ht="14.25" customHeight="1">
      <c r="C33" s="139" t="str">
        <f t="shared" si="12"/>
        <v/>
      </c>
      <c r="D33" s="864" t="str">
        <f t="shared" si="13"/>
        <v>Dongjin Semichem</v>
      </c>
      <c r="E33" s="865">
        <f t="shared" si="20"/>
        <v>0</v>
      </c>
      <c r="F33" s="865">
        <f t="shared" si="20"/>
        <v>0</v>
      </c>
      <c r="G33" s="865">
        <f t="shared" si="20"/>
        <v>1.3410151819813108</v>
      </c>
      <c r="H33" s="865">
        <f t="shared" si="20"/>
        <v>1.9016951797602168</v>
      </c>
      <c r="I33" s="865">
        <f t="shared" si="20"/>
        <v>2.0662443244015924</v>
      </c>
      <c r="J33" s="865">
        <f t="shared" si="20"/>
        <v>2.2601099821734612</v>
      </c>
      <c r="K33" s="865">
        <f t="shared" si="20"/>
        <v>2.480193147838754</v>
      </c>
      <c r="L33" s="866">
        <f t="shared" si="20"/>
        <v>2.6244952946220996</v>
      </c>
      <c r="M33" s="867"/>
      <c r="N33" s="873">
        <v>26</v>
      </c>
      <c r="O33" s="874" t="str">
        <f>Parameter!K32</f>
        <v>SK JNC</v>
      </c>
      <c r="P33" s="875">
        <f t="shared" si="2"/>
        <v>24719094.312234558</v>
      </c>
      <c r="Q33" s="875">
        <f t="shared" si="14"/>
        <v>1901696.5167753987</v>
      </c>
      <c r="R33" s="876">
        <f t="shared" si="15"/>
        <v>4</v>
      </c>
      <c r="S33" s="877" t="str">
        <f t="shared" si="16"/>
        <v>Dongjin Semichem</v>
      </c>
      <c r="T33" s="855"/>
      <c r="U33" s="879"/>
      <c r="V33" s="238"/>
      <c r="W33" s="238"/>
      <c r="X33" s="238"/>
      <c r="Y33" s="238"/>
      <c r="Z33" s="238"/>
      <c r="AA33" s="238"/>
      <c r="AB33" s="238"/>
      <c r="AC33" s="238"/>
      <c r="AE33"/>
      <c r="AF33"/>
      <c r="AG33"/>
      <c r="AH33"/>
      <c r="AI33"/>
      <c r="AJ33"/>
      <c r="AK33"/>
      <c r="AL33"/>
      <c r="AM33"/>
      <c r="AN33"/>
    </row>
    <row r="34" spans="3:40" ht="14.25" customHeight="1">
      <c r="C34" s="139" t="str">
        <f t="shared" si="12"/>
        <v/>
      </c>
      <c r="D34" s="864" t="str">
        <f t="shared" si="13"/>
        <v>Jinwoong</v>
      </c>
      <c r="E34" s="865">
        <f t="shared" si="20"/>
        <v>0</v>
      </c>
      <c r="F34" s="865">
        <f t="shared" si="20"/>
        <v>0</v>
      </c>
      <c r="G34" s="865">
        <f t="shared" si="20"/>
        <v>0</v>
      </c>
      <c r="H34" s="865">
        <f t="shared" si="20"/>
        <v>0.28384018467904687</v>
      </c>
      <c r="I34" s="865">
        <f t="shared" si="20"/>
        <v>0.30712453722091593</v>
      </c>
      <c r="J34" s="865">
        <f t="shared" si="20"/>
        <v>0.31009193929087114</v>
      </c>
      <c r="K34" s="865">
        <f t="shared" si="20"/>
        <v>0.30078918111214498</v>
      </c>
      <c r="L34" s="866">
        <f t="shared" si="20"/>
        <v>0.30460616415708092</v>
      </c>
      <c r="M34" s="867"/>
      <c r="N34" s="873">
        <v>27</v>
      </c>
      <c r="O34" s="874" t="str">
        <f>Parameter!K33</f>
        <v>Solus AM</v>
      </c>
      <c r="P34" s="875">
        <f t="shared" si="2"/>
        <v>84932481.662260652</v>
      </c>
      <c r="Q34" s="875">
        <f t="shared" si="14"/>
        <v>283840.17267904687</v>
      </c>
      <c r="R34" s="876">
        <f t="shared" si="15"/>
        <v>12</v>
      </c>
      <c r="S34" s="877" t="str">
        <f t="shared" si="16"/>
        <v>Jinwoong</v>
      </c>
      <c r="T34" s="855"/>
      <c r="U34" s="879"/>
      <c r="V34" s="238"/>
      <c r="W34" s="238"/>
      <c r="X34" s="238"/>
      <c r="Y34" s="238"/>
      <c r="Z34" s="238"/>
      <c r="AA34" s="238"/>
      <c r="AB34" s="238"/>
      <c r="AC34" s="238"/>
      <c r="AE34"/>
      <c r="AF34"/>
      <c r="AG34"/>
      <c r="AH34"/>
      <c r="AI34"/>
      <c r="AJ34"/>
      <c r="AK34"/>
      <c r="AL34"/>
      <c r="AM34"/>
      <c r="AN34"/>
    </row>
    <row r="35" spans="3:40" ht="14.25" customHeight="1">
      <c r="C35" s="139" t="str">
        <f t="shared" si="12"/>
        <v/>
      </c>
      <c r="D35" s="864" t="str">
        <f t="shared" si="13"/>
        <v>Comet</v>
      </c>
      <c r="E35" s="865">
        <f t="shared" si="20"/>
        <v>0.11022519802517361</v>
      </c>
      <c r="F35" s="865">
        <f t="shared" si="20"/>
        <v>7.7902544270833346E-2</v>
      </c>
      <c r="G35" s="865">
        <f t="shared" si="20"/>
        <v>0.10564451135407001</v>
      </c>
      <c r="H35" s="865">
        <f t="shared" si="20"/>
        <v>0.11025197393123522</v>
      </c>
      <c r="I35" s="865">
        <f t="shared" si="20"/>
        <v>0.12319703787331304</v>
      </c>
      <c r="J35" s="865">
        <f t="shared" si="20"/>
        <v>0.13018192814350371</v>
      </c>
      <c r="K35" s="865">
        <f t="shared" si="20"/>
        <v>0.13534800073949266</v>
      </c>
      <c r="L35" s="866">
        <f t="shared" si="20"/>
        <v>0.14041133185538202</v>
      </c>
      <c r="M35" s="867"/>
      <c r="N35" s="873">
        <v>28</v>
      </c>
      <c r="O35" s="874" t="str">
        <f>Parameter!K34</f>
        <v>Sumitomo</v>
      </c>
      <c r="P35" s="875">
        <f t="shared" si="2"/>
        <v>-2.8000000000000001E-2</v>
      </c>
      <c r="Q35" s="875">
        <f t="shared" si="14"/>
        <v>110252.07657574657</v>
      </c>
      <c r="R35" s="876">
        <f t="shared" si="15"/>
        <v>3</v>
      </c>
      <c r="S35" s="877" t="str">
        <f t="shared" si="16"/>
        <v>Comet</v>
      </c>
      <c r="T35" s="855"/>
      <c r="U35" s="879"/>
      <c r="V35" s="238"/>
      <c r="W35" s="238"/>
      <c r="X35" s="238"/>
      <c r="Y35" s="238"/>
      <c r="Z35" s="238"/>
      <c r="AA35" s="238"/>
      <c r="AB35" s="238"/>
      <c r="AC35" s="238"/>
      <c r="AE35"/>
      <c r="AF35"/>
      <c r="AG35"/>
      <c r="AH35"/>
      <c r="AI35"/>
      <c r="AJ35"/>
      <c r="AK35"/>
      <c r="AL35"/>
      <c r="AM35"/>
      <c r="AN35"/>
    </row>
    <row r="36" spans="3:40" ht="14.25" customHeight="1">
      <c r="C36" s="139" t="str">
        <f t="shared" si="12"/>
        <v/>
      </c>
      <c r="D36" s="864" t="str">
        <f t="shared" si="13"/>
        <v>Bayer</v>
      </c>
      <c r="E36" s="865">
        <f t="shared" si="20"/>
        <v>5.25668633272059E-2</v>
      </c>
      <c r="F36" s="865">
        <f t="shared" si="20"/>
        <v>4.487507578125001E-3</v>
      </c>
      <c r="G36" s="865">
        <f t="shared" si="20"/>
        <v>0</v>
      </c>
      <c r="H36" s="865">
        <f t="shared" si="20"/>
        <v>0</v>
      </c>
      <c r="I36" s="865">
        <f t="shared" si="20"/>
        <v>0</v>
      </c>
      <c r="J36" s="865">
        <f t="shared" si="20"/>
        <v>0</v>
      </c>
      <c r="K36" s="865">
        <f t="shared" si="20"/>
        <v>0</v>
      </c>
      <c r="L36" s="866">
        <f t="shared" si="20"/>
        <v>0</v>
      </c>
      <c r="M36" s="867"/>
      <c r="N36" s="873">
        <v>29</v>
      </c>
      <c r="O36" s="874" t="str">
        <f>Parameter!K35</f>
        <v>Summer Sprout</v>
      </c>
      <c r="P36" s="875">
        <f t="shared" si="2"/>
        <v>34772075.637472048</v>
      </c>
      <c r="Q36" s="875">
        <f t="shared" si="14"/>
        <v>-2E-3</v>
      </c>
      <c r="R36" s="876">
        <f t="shared" si="15"/>
        <v>2</v>
      </c>
      <c r="S36" s="877" t="str">
        <f t="shared" si="16"/>
        <v>Bayer</v>
      </c>
      <c r="T36" s="855"/>
      <c r="U36" s="879"/>
      <c r="V36" s="238"/>
      <c r="W36" s="238"/>
      <c r="X36" s="238"/>
      <c r="Y36" s="238"/>
      <c r="Z36" s="238"/>
      <c r="AA36" s="238"/>
      <c r="AB36" s="238"/>
      <c r="AC36" s="238"/>
      <c r="AE36"/>
      <c r="AF36"/>
      <c r="AG36"/>
      <c r="AH36"/>
      <c r="AI36"/>
      <c r="AJ36"/>
      <c r="AK36"/>
      <c r="AL36"/>
      <c r="AM36"/>
      <c r="AN36"/>
    </row>
    <row r="37" spans="3:40" ht="14.25" customHeight="1">
      <c r="C37" s="139" t="str">
        <f t="shared" si="12"/>
        <v/>
      </c>
      <c r="D37" s="864" t="str">
        <f t="shared" si="13"/>
        <v>LT Metal</v>
      </c>
      <c r="E37" s="865">
        <f t="shared" si="20"/>
        <v>0.11761714453125</v>
      </c>
      <c r="F37" s="865">
        <f t="shared" si="20"/>
        <v>1.0040694726562499E-2</v>
      </c>
      <c r="G37" s="865">
        <f t="shared" si="20"/>
        <v>0</v>
      </c>
      <c r="H37" s="865">
        <f t="shared" si="20"/>
        <v>0</v>
      </c>
      <c r="I37" s="865">
        <f t="shared" si="20"/>
        <v>0</v>
      </c>
      <c r="J37" s="865">
        <f t="shared" si="20"/>
        <v>0</v>
      </c>
      <c r="K37" s="865">
        <f t="shared" si="20"/>
        <v>0</v>
      </c>
      <c r="L37" s="866">
        <f t="shared" si="20"/>
        <v>0</v>
      </c>
      <c r="M37" s="867"/>
      <c r="N37" s="873">
        <v>30</v>
      </c>
      <c r="O37" s="874" t="str">
        <f>Parameter!K36</f>
        <v>Sunera</v>
      </c>
      <c r="P37" s="875">
        <f t="shared" si="2"/>
        <v>26295509.587277412</v>
      </c>
      <c r="Q37" s="875">
        <f t="shared" si="14"/>
        <v>-1.4999999999999999E-2</v>
      </c>
      <c r="R37" s="876">
        <f t="shared" si="15"/>
        <v>15</v>
      </c>
      <c r="S37" s="877" t="str">
        <f t="shared" si="16"/>
        <v>LT Metal</v>
      </c>
      <c r="T37" s="855"/>
      <c r="U37" s="879"/>
      <c r="V37" s="238"/>
      <c r="W37" s="238"/>
      <c r="X37" s="238"/>
      <c r="Y37" s="238"/>
      <c r="Z37" s="238"/>
      <c r="AA37" s="238"/>
      <c r="AB37" s="238"/>
      <c r="AC37" s="238"/>
      <c r="AE37"/>
      <c r="AF37"/>
      <c r="AG37"/>
      <c r="AH37"/>
      <c r="AI37"/>
      <c r="AJ37"/>
      <c r="AK37"/>
      <c r="AL37"/>
      <c r="AM37"/>
      <c r="AN37"/>
    </row>
    <row r="38" spans="3:40" ht="14.25" customHeight="1">
      <c r="C38" s="139" t="str">
        <f t="shared" si="12"/>
        <v/>
      </c>
      <c r="D38" s="864" t="str">
        <f t="shared" si="13"/>
        <v>Materion</v>
      </c>
      <c r="E38" s="865">
        <f t="shared" ref="E38:L47" si="21">SUMIFS(Rev, MSup, $D38, Y, E$7)</f>
        <v>0</v>
      </c>
      <c r="F38" s="865">
        <f t="shared" si="21"/>
        <v>0</v>
      </c>
      <c r="G38" s="865">
        <f t="shared" si="21"/>
        <v>0</v>
      </c>
      <c r="H38" s="865">
        <f t="shared" si="21"/>
        <v>0</v>
      </c>
      <c r="I38" s="865">
        <f t="shared" si="21"/>
        <v>2.5464872989094493E-2</v>
      </c>
      <c r="J38" s="865">
        <f t="shared" si="21"/>
        <v>7.520611913408147E-2</v>
      </c>
      <c r="K38" s="865">
        <f t="shared" si="21"/>
        <v>7.5026799911632969E-2</v>
      </c>
      <c r="L38" s="866">
        <f t="shared" si="21"/>
        <v>7.2775995914283978E-2</v>
      </c>
      <c r="M38" s="867"/>
      <c r="N38" s="873">
        <v>31</v>
      </c>
      <c r="O38" s="874" t="str">
        <f>Parameter!K37</f>
        <v>Toray</v>
      </c>
      <c r="P38" s="875">
        <f t="shared" si="2"/>
        <v>14960142.441810362</v>
      </c>
      <c r="Q38" s="875">
        <f t="shared" si="14"/>
        <v>-1.7999999999999999E-2</v>
      </c>
      <c r="R38" s="876">
        <f t="shared" si="15"/>
        <v>18</v>
      </c>
      <c r="S38" s="877" t="str">
        <f t="shared" si="16"/>
        <v>Materion</v>
      </c>
      <c r="T38" s="855"/>
      <c r="U38" s="879"/>
      <c r="V38" s="238"/>
      <c r="W38" s="238"/>
      <c r="X38" s="238"/>
      <c r="Y38" s="238"/>
      <c r="Z38" s="238"/>
      <c r="AA38" s="238"/>
      <c r="AB38" s="238"/>
      <c r="AC38" s="238"/>
      <c r="AE38"/>
      <c r="AF38"/>
      <c r="AG38"/>
      <c r="AH38"/>
      <c r="AI38"/>
      <c r="AJ38"/>
      <c r="AK38"/>
      <c r="AL38"/>
      <c r="AM38"/>
      <c r="AN38"/>
    </row>
    <row r="39" spans="3:40" ht="14.25" customHeight="1">
      <c r="C39" s="139" t="str">
        <f t="shared" si="12"/>
        <v/>
      </c>
      <c r="D39" s="864" t="str">
        <f t="shared" si="13"/>
        <v>Nisso</v>
      </c>
      <c r="E39" s="865">
        <f t="shared" si="21"/>
        <v>5.25668633272059E-2</v>
      </c>
      <c r="F39" s="865">
        <f t="shared" si="21"/>
        <v>4.487507578125001E-3</v>
      </c>
      <c r="G39" s="865">
        <f t="shared" si="21"/>
        <v>0</v>
      </c>
      <c r="H39" s="865">
        <f t="shared" si="21"/>
        <v>0</v>
      </c>
      <c r="I39" s="865">
        <f t="shared" si="21"/>
        <v>0</v>
      </c>
      <c r="J39" s="865">
        <f t="shared" si="21"/>
        <v>0</v>
      </c>
      <c r="K39" s="865">
        <f t="shared" si="21"/>
        <v>0</v>
      </c>
      <c r="L39" s="866">
        <f t="shared" si="21"/>
        <v>0</v>
      </c>
      <c r="M39" s="867"/>
      <c r="N39" s="873">
        <v>32</v>
      </c>
      <c r="O39" s="874" t="str">
        <f>Parameter!K38</f>
        <v>UDC</v>
      </c>
      <c r="P39" s="875">
        <f t="shared" si="2"/>
        <v>368180535.17222089</v>
      </c>
      <c r="Q39" s="875">
        <f t="shared" si="14"/>
        <v>-0.02</v>
      </c>
      <c r="R39" s="876">
        <f t="shared" si="15"/>
        <v>20</v>
      </c>
      <c r="S39" s="877" t="str">
        <f t="shared" si="16"/>
        <v>Nisso</v>
      </c>
      <c r="T39" s="855"/>
      <c r="U39" s="879"/>
      <c r="V39" s="238"/>
      <c r="W39" s="238"/>
      <c r="X39" s="238"/>
      <c r="Y39" s="238"/>
      <c r="Z39" s="238"/>
      <c r="AA39" s="238"/>
      <c r="AB39" s="238"/>
      <c r="AC39" s="238"/>
      <c r="AE39"/>
      <c r="AF39"/>
      <c r="AG39"/>
      <c r="AH39"/>
      <c r="AI39"/>
      <c r="AJ39"/>
      <c r="AK39"/>
      <c r="AL39"/>
      <c r="AM39"/>
      <c r="AN39"/>
    </row>
    <row r="40" spans="3:40" ht="14.25" customHeight="1">
      <c r="C40" s="139" t="str">
        <f t="shared" si="12"/>
        <v/>
      </c>
      <c r="D40" s="864" t="str">
        <f t="shared" si="13"/>
        <v>Sumitomo</v>
      </c>
      <c r="E40" s="865">
        <f t="shared" si="21"/>
        <v>6.8874272483823553</v>
      </c>
      <c r="F40" s="865">
        <f t="shared" si="21"/>
        <v>0.58796321512500016</v>
      </c>
      <c r="G40" s="865">
        <f t="shared" si="21"/>
        <v>0</v>
      </c>
      <c r="H40" s="865">
        <f t="shared" si="21"/>
        <v>0</v>
      </c>
      <c r="I40" s="865">
        <f t="shared" si="21"/>
        <v>0</v>
      </c>
      <c r="J40" s="865">
        <f t="shared" si="21"/>
        <v>0</v>
      </c>
      <c r="K40" s="865">
        <f t="shared" si="21"/>
        <v>0</v>
      </c>
      <c r="L40" s="866">
        <f t="shared" si="21"/>
        <v>0</v>
      </c>
      <c r="M40" s="867"/>
      <c r="N40" s="873">
        <v>33</v>
      </c>
      <c r="O40" s="874" t="str">
        <f>Parameter!K39</f>
        <v>UIV</v>
      </c>
      <c r="P40" s="875">
        <f t="shared" ref="P40:P57" si="22">SUMIFS(Rev, MSup, $O40, Y, CurrentYear) * 10^6 + SUMIFS(Rev, MSup, $O40, Y, CurrentYear-1) - N40/10^3</f>
        <v>4041862.1413484681</v>
      </c>
      <c r="Q40" s="875">
        <f t="shared" si="14"/>
        <v>-2.8000000000000001E-2</v>
      </c>
      <c r="R40" s="876">
        <f t="shared" si="15"/>
        <v>28</v>
      </c>
      <c r="S40" s="877" t="str">
        <f t="shared" si="16"/>
        <v>Sumitomo</v>
      </c>
      <c r="T40" s="855"/>
      <c r="U40" s="879"/>
      <c r="V40" s="238"/>
      <c r="W40" s="238"/>
      <c r="X40" s="238"/>
      <c r="Y40" s="238"/>
      <c r="Z40" s="238"/>
      <c r="AA40" s="238"/>
      <c r="AB40" s="238"/>
      <c r="AC40" s="238"/>
      <c r="AE40"/>
      <c r="AF40"/>
      <c r="AG40"/>
      <c r="AH40"/>
      <c r="AI40"/>
      <c r="AJ40"/>
      <c r="AK40"/>
      <c r="AL40"/>
      <c r="AM40"/>
      <c r="AN40"/>
    </row>
    <row r="41" spans="3:40" ht="14.25" hidden="1" customHeight="1">
      <c r="C41" s="139" t="str">
        <f t="shared" si="12"/>
        <v>H</v>
      </c>
      <c r="D41" s="864">
        <f t="shared" si="13"/>
        <v>0</v>
      </c>
      <c r="E41" s="865">
        <f t="shared" si="21"/>
        <v>0</v>
      </c>
      <c r="F41" s="865">
        <f t="shared" si="21"/>
        <v>0</v>
      </c>
      <c r="G41" s="865">
        <f t="shared" si="21"/>
        <v>0</v>
      </c>
      <c r="H41" s="865">
        <f t="shared" si="21"/>
        <v>0</v>
      </c>
      <c r="I41" s="865">
        <f t="shared" si="21"/>
        <v>0</v>
      </c>
      <c r="J41" s="865">
        <f t="shared" si="21"/>
        <v>0</v>
      </c>
      <c r="K41" s="865">
        <f t="shared" si="21"/>
        <v>0</v>
      </c>
      <c r="L41" s="866">
        <f t="shared" si="21"/>
        <v>0</v>
      </c>
      <c r="M41" s="867"/>
      <c r="N41" s="873">
        <v>34</v>
      </c>
      <c r="O41" s="874">
        <f>Parameter!K40</f>
        <v>0</v>
      </c>
      <c r="P41" s="875">
        <f t="shared" si="22"/>
        <v>-3.4000000000000002E-2</v>
      </c>
      <c r="Q41" s="875">
        <f t="shared" si="14"/>
        <v>-3.4000000000000002E-2</v>
      </c>
      <c r="R41" s="876">
        <f t="shared" si="15"/>
        <v>34</v>
      </c>
      <c r="S41" s="877">
        <f t="shared" si="16"/>
        <v>0</v>
      </c>
      <c r="T41" s="855"/>
      <c r="U41" s="879"/>
      <c r="V41" s="238"/>
      <c r="W41" s="238"/>
      <c r="X41" s="238"/>
      <c r="Y41" s="238"/>
      <c r="Z41" s="238"/>
      <c r="AA41" s="238"/>
      <c r="AB41" s="238"/>
      <c r="AC41" s="238"/>
      <c r="AE41"/>
      <c r="AF41"/>
      <c r="AG41"/>
      <c r="AH41"/>
      <c r="AI41"/>
      <c r="AJ41"/>
      <c r="AK41"/>
      <c r="AL41"/>
      <c r="AM41"/>
      <c r="AN41"/>
    </row>
    <row r="42" spans="3:40" ht="14.25" hidden="1" customHeight="1">
      <c r="C42" s="139" t="str">
        <f t="shared" si="12"/>
        <v>H</v>
      </c>
      <c r="D42" s="864">
        <f t="shared" si="13"/>
        <v>0</v>
      </c>
      <c r="E42" s="865">
        <f t="shared" si="21"/>
        <v>0</v>
      </c>
      <c r="F42" s="865">
        <f t="shared" si="21"/>
        <v>0</v>
      </c>
      <c r="G42" s="865">
        <f t="shared" si="21"/>
        <v>0</v>
      </c>
      <c r="H42" s="865">
        <f t="shared" si="21"/>
        <v>0</v>
      </c>
      <c r="I42" s="865">
        <f t="shared" si="21"/>
        <v>0</v>
      </c>
      <c r="J42" s="865">
        <f t="shared" si="21"/>
        <v>0</v>
      </c>
      <c r="K42" s="865">
        <f t="shared" si="21"/>
        <v>0</v>
      </c>
      <c r="L42" s="866">
        <f t="shared" si="21"/>
        <v>0</v>
      </c>
      <c r="M42" s="867"/>
      <c r="N42" s="873">
        <v>35</v>
      </c>
      <c r="O42" s="874">
        <f>Parameter!K41</f>
        <v>0</v>
      </c>
      <c r="P42" s="875">
        <f t="shared" si="22"/>
        <v>-3.5000000000000003E-2</v>
      </c>
      <c r="Q42" s="875">
        <f t="shared" si="14"/>
        <v>-3.5000000000000003E-2</v>
      </c>
      <c r="R42" s="876">
        <f t="shared" si="15"/>
        <v>35</v>
      </c>
      <c r="S42" s="877">
        <f t="shared" si="16"/>
        <v>0</v>
      </c>
      <c r="T42" s="855"/>
      <c r="U42" s="879"/>
      <c r="V42" s="238"/>
      <c r="W42" s="238"/>
      <c r="X42" s="238"/>
      <c r="Y42" s="238"/>
      <c r="Z42" s="238"/>
      <c r="AA42" s="238"/>
      <c r="AB42" s="238"/>
      <c r="AC42" s="238"/>
      <c r="AE42"/>
      <c r="AF42"/>
      <c r="AG42"/>
      <c r="AH42"/>
      <c r="AI42"/>
      <c r="AJ42"/>
      <c r="AK42"/>
      <c r="AL42"/>
      <c r="AM42"/>
      <c r="AN42"/>
    </row>
    <row r="43" spans="3:40" ht="14.25" hidden="1" customHeight="1">
      <c r="C43" s="139" t="str">
        <f t="shared" si="12"/>
        <v>H</v>
      </c>
      <c r="D43" s="864">
        <f t="shared" si="13"/>
        <v>0</v>
      </c>
      <c r="E43" s="865">
        <f t="shared" si="21"/>
        <v>0</v>
      </c>
      <c r="F43" s="865">
        <f t="shared" si="21"/>
        <v>0</v>
      </c>
      <c r="G43" s="865">
        <f t="shared" si="21"/>
        <v>0</v>
      </c>
      <c r="H43" s="865">
        <f t="shared" si="21"/>
        <v>0</v>
      </c>
      <c r="I43" s="865">
        <f t="shared" si="21"/>
        <v>0</v>
      </c>
      <c r="J43" s="865">
        <f t="shared" si="21"/>
        <v>0</v>
      </c>
      <c r="K43" s="865">
        <f t="shared" si="21"/>
        <v>0</v>
      </c>
      <c r="L43" s="866">
        <f t="shared" si="21"/>
        <v>0</v>
      </c>
      <c r="M43" s="867"/>
      <c r="N43" s="873">
        <v>36</v>
      </c>
      <c r="O43" s="874">
        <f>Parameter!K42</f>
        <v>0</v>
      </c>
      <c r="P43" s="875">
        <f t="shared" si="22"/>
        <v>-3.5999999999999997E-2</v>
      </c>
      <c r="Q43" s="875">
        <f t="shared" si="14"/>
        <v>-3.5999999999999997E-2</v>
      </c>
      <c r="R43" s="876">
        <f t="shared" si="15"/>
        <v>36</v>
      </c>
      <c r="S43" s="877">
        <f t="shared" si="16"/>
        <v>0</v>
      </c>
      <c r="T43" s="855"/>
      <c r="U43" s="879"/>
      <c r="V43" s="238"/>
      <c r="W43" s="238"/>
      <c r="X43" s="238"/>
      <c r="Y43" s="238"/>
      <c r="Z43" s="238"/>
      <c r="AA43" s="238"/>
      <c r="AB43" s="238"/>
      <c r="AC43" s="238"/>
      <c r="AE43"/>
      <c r="AF43"/>
      <c r="AG43"/>
      <c r="AH43"/>
      <c r="AI43"/>
      <c r="AJ43"/>
      <c r="AK43"/>
      <c r="AL43"/>
      <c r="AM43"/>
      <c r="AN43"/>
    </row>
    <row r="44" spans="3:40" ht="14.25" hidden="1" customHeight="1">
      <c r="C44" s="139" t="str">
        <f t="shared" si="12"/>
        <v>H</v>
      </c>
      <c r="D44" s="864">
        <f t="shared" si="13"/>
        <v>0</v>
      </c>
      <c r="E44" s="865">
        <f t="shared" si="21"/>
        <v>0</v>
      </c>
      <c r="F44" s="865">
        <f t="shared" si="21"/>
        <v>0</v>
      </c>
      <c r="G44" s="865">
        <f t="shared" si="21"/>
        <v>0</v>
      </c>
      <c r="H44" s="865">
        <f t="shared" si="21"/>
        <v>0</v>
      </c>
      <c r="I44" s="865">
        <f t="shared" si="21"/>
        <v>0</v>
      </c>
      <c r="J44" s="865">
        <f t="shared" si="21"/>
        <v>0</v>
      </c>
      <c r="K44" s="865">
        <f t="shared" si="21"/>
        <v>0</v>
      </c>
      <c r="L44" s="866">
        <f t="shared" si="21"/>
        <v>0</v>
      </c>
      <c r="M44" s="867"/>
      <c r="N44" s="873">
        <v>37</v>
      </c>
      <c r="O44" s="874">
        <f>Parameter!K43</f>
        <v>0</v>
      </c>
      <c r="P44" s="875">
        <f t="shared" si="22"/>
        <v>-3.6999999999999998E-2</v>
      </c>
      <c r="Q44" s="875">
        <f t="shared" si="14"/>
        <v>-3.6999999999999998E-2</v>
      </c>
      <c r="R44" s="876">
        <f t="shared" si="15"/>
        <v>37</v>
      </c>
      <c r="S44" s="877">
        <f t="shared" si="16"/>
        <v>0</v>
      </c>
      <c r="T44" s="855"/>
      <c r="U44" s="879"/>
      <c r="V44" s="238"/>
      <c r="W44" s="238"/>
      <c r="X44" s="238"/>
      <c r="Y44" s="238"/>
      <c r="Z44" s="238"/>
      <c r="AA44" s="238"/>
      <c r="AB44" s="238"/>
      <c r="AC44" s="238"/>
      <c r="AE44"/>
      <c r="AF44"/>
      <c r="AG44"/>
      <c r="AH44"/>
      <c r="AI44"/>
      <c r="AJ44"/>
      <c r="AK44"/>
      <c r="AL44"/>
      <c r="AM44"/>
      <c r="AN44"/>
    </row>
    <row r="45" spans="3:40" ht="14.25" hidden="1" customHeight="1">
      <c r="C45" s="139" t="str">
        <f t="shared" si="12"/>
        <v>H</v>
      </c>
      <c r="D45" s="864">
        <f t="shared" si="13"/>
        <v>0</v>
      </c>
      <c r="E45" s="865">
        <f t="shared" si="21"/>
        <v>0</v>
      </c>
      <c r="F45" s="865">
        <f t="shared" si="21"/>
        <v>0</v>
      </c>
      <c r="G45" s="865">
        <f t="shared" si="21"/>
        <v>0</v>
      </c>
      <c r="H45" s="865">
        <f t="shared" si="21"/>
        <v>0</v>
      </c>
      <c r="I45" s="865">
        <f t="shared" si="21"/>
        <v>0</v>
      </c>
      <c r="J45" s="865">
        <f t="shared" si="21"/>
        <v>0</v>
      </c>
      <c r="K45" s="865">
        <f t="shared" si="21"/>
        <v>0</v>
      </c>
      <c r="L45" s="866">
        <f t="shared" si="21"/>
        <v>0</v>
      </c>
      <c r="M45" s="867"/>
      <c r="N45" s="873">
        <v>38</v>
      </c>
      <c r="O45" s="874">
        <f>Parameter!K44</f>
        <v>0</v>
      </c>
      <c r="P45" s="875">
        <f t="shared" si="22"/>
        <v>-3.7999999999999999E-2</v>
      </c>
      <c r="Q45" s="875">
        <f t="shared" si="14"/>
        <v>-3.7999999999999999E-2</v>
      </c>
      <c r="R45" s="876">
        <f t="shared" si="15"/>
        <v>38</v>
      </c>
      <c r="S45" s="877">
        <f t="shared" si="16"/>
        <v>0</v>
      </c>
      <c r="T45" s="855"/>
      <c r="U45" s="879"/>
      <c r="V45" s="238"/>
      <c r="W45" s="238"/>
      <c r="X45" s="238"/>
      <c r="Y45" s="238"/>
      <c r="Z45" s="238"/>
      <c r="AA45" s="238"/>
      <c r="AB45" s="238"/>
      <c r="AC45" s="238"/>
      <c r="AE45"/>
      <c r="AF45"/>
      <c r="AG45"/>
      <c r="AH45"/>
      <c r="AI45"/>
      <c r="AJ45"/>
      <c r="AK45"/>
      <c r="AL45"/>
      <c r="AM45"/>
      <c r="AN45"/>
    </row>
    <row r="46" spans="3:40" ht="14.25" hidden="1" customHeight="1">
      <c r="C46" s="139" t="str">
        <f t="shared" si="12"/>
        <v>H</v>
      </c>
      <c r="D46" s="864">
        <f t="shared" si="13"/>
        <v>0</v>
      </c>
      <c r="E46" s="865">
        <f t="shared" si="21"/>
        <v>0</v>
      </c>
      <c r="F46" s="865">
        <f t="shared" si="21"/>
        <v>0</v>
      </c>
      <c r="G46" s="865">
        <f t="shared" si="21"/>
        <v>0</v>
      </c>
      <c r="H46" s="865">
        <f t="shared" si="21"/>
        <v>0</v>
      </c>
      <c r="I46" s="865">
        <f t="shared" si="21"/>
        <v>0</v>
      </c>
      <c r="J46" s="865">
        <f t="shared" si="21"/>
        <v>0</v>
      </c>
      <c r="K46" s="865">
        <f t="shared" si="21"/>
        <v>0</v>
      </c>
      <c r="L46" s="866">
        <f t="shared" si="21"/>
        <v>0</v>
      </c>
      <c r="M46" s="867"/>
      <c r="N46" s="873">
        <v>39</v>
      </c>
      <c r="O46" s="874">
        <f>Parameter!K45</f>
        <v>0</v>
      </c>
      <c r="P46" s="875">
        <f t="shared" si="22"/>
        <v>-3.9E-2</v>
      </c>
      <c r="Q46" s="875">
        <f t="shared" si="14"/>
        <v>-3.9E-2</v>
      </c>
      <c r="R46" s="876">
        <f t="shared" si="15"/>
        <v>39</v>
      </c>
      <c r="S46" s="877">
        <f t="shared" si="16"/>
        <v>0</v>
      </c>
      <c r="T46" s="855"/>
      <c r="U46" s="879"/>
      <c r="V46" s="238"/>
      <c r="W46" s="238"/>
      <c r="X46" s="238"/>
      <c r="Y46" s="238"/>
      <c r="Z46" s="238"/>
      <c r="AA46" s="238"/>
      <c r="AB46" s="238"/>
      <c r="AC46" s="238"/>
      <c r="AE46"/>
      <c r="AF46"/>
      <c r="AG46"/>
      <c r="AH46"/>
      <c r="AI46"/>
      <c r="AJ46"/>
      <c r="AK46"/>
      <c r="AL46"/>
      <c r="AM46"/>
      <c r="AN46"/>
    </row>
    <row r="47" spans="3:40" ht="14.25" hidden="1" customHeight="1">
      <c r="C47" s="139" t="str">
        <f t="shared" si="12"/>
        <v>H</v>
      </c>
      <c r="D47" s="864">
        <f t="shared" si="13"/>
        <v>0</v>
      </c>
      <c r="E47" s="865">
        <f t="shared" si="21"/>
        <v>0</v>
      </c>
      <c r="F47" s="865">
        <f t="shared" si="21"/>
        <v>0</v>
      </c>
      <c r="G47" s="865">
        <f t="shared" si="21"/>
        <v>0</v>
      </c>
      <c r="H47" s="865">
        <f t="shared" si="21"/>
        <v>0</v>
      </c>
      <c r="I47" s="865">
        <f t="shared" si="21"/>
        <v>0</v>
      </c>
      <c r="J47" s="865">
        <f t="shared" si="21"/>
        <v>0</v>
      </c>
      <c r="K47" s="865">
        <f t="shared" si="21"/>
        <v>0</v>
      </c>
      <c r="L47" s="866">
        <f t="shared" si="21"/>
        <v>0</v>
      </c>
      <c r="M47" s="867"/>
      <c r="N47" s="873">
        <v>40</v>
      </c>
      <c r="O47" s="874">
        <f>Parameter!K46</f>
        <v>0</v>
      </c>
      <c r="P47" s="875">
        <f t="shared" si="22"/>
        <v>-0.04</v>
      </c>
      <c r="Q47" s="875">
        <f t="shared" si="14"/>
        <v>-0.04</v>
      </c>
      <c r="R47" s="876">
        <f t="shared" si="15"/>
        <v>40</v>
      </c>
      <c r="S47" s="877">
        <f t="shared" si="16"/>
        <v>0</v>
      </c>
      <c r="T47" s="855"/>
      <c r="U47" s="879"/>
      <c r="V47" s="238"/>
      <c r="W47" s="238"/>
      <c r="X47" s="238"/>
      <c r="Y47" s="238"/>
      <c r="Z47" s="238"/>
      <c r="AA47" s="238"/>
      <c r="AB47" s="238"/>
      <c r="AC47" s="238"/>
      <c r="AE47"/>
      <c r="AF47"/>
      <c r="AG47"/>
      <c r="AH47"/>
      <c r="AI47"/>
      <c r="AJ47"/>
      <c r="AK47"/>
      <c r="AL47"/>
      <c r="AM47"/>
      <c r="AN47"/>
    </row>
    <row r="48" spans="3:40" ht="14.25" hidden="1" customHeight="1">
      <c r="C48" s="139" t="str">
        <f t="shared" si="12"/>
        <v>H</v>
      </c>
      <c r="D48" s="864">
        <f t="shared" si="13"/>
        <v>0</v>
      </c>
      <c r="E48" s="865">
        <f t="shared" ref="E48:L57" si="23">SUMIFS(Rev, MSup, $D48, Y, E$7)</f>
        <v>0</v>
      </c>
      <c r="F48" s="865">
        <f t="shared" si="23"/>
        <v>0</v>
      </c>
      <c r="G48" s="865">
        <f t="shared" si="23"/>
        <v>0</v>
      </c>
      <c r="H48" s="865">
        <f t="shared" si="23"/>
        <v>0</v>
      </c>
      <c r="I48" s="865">
        <f t="shared" si="23"/>
        <v>0</v>
      </c>
      <c r="J48" s="865">
        <f t="shared" si="23"/>
        <v>0</v>
      </c>
      <c r="K48" s="865">
        <f t="shared" si="23"/>
        <v>0</v>
      </c>
      <c r="L48" s="866">
        <f t="shared" si="23"/>
        <v>0</v>
      </c>
      <c r="M48" s="867"/>
      <c r="N48" s="873">
        <v>41</v>
      </c>
      <c r="O48" s="874">
        <f>Parameter!K47</f>
        <v>0</v>
      </c>
      <c r="P48" s="875">
        <f t="shared" si="22"/>
        <v>-4.1000000000000002E-2</v>
      </c>
      <c r="Q48" s="875">
        <f t="shared" si="14"/>
        <v>-4.1000000000000002E-2</v>
      </c>
      <c r="R48" s="876">
        <f t="shared" si="15"/>
        <v>41</v>
      </c>
      <c r="S48" s="877">
        <f t="shared" si="16"/>
        <v>0</v>
      </c>
      <c r="T48" s="855"/>
      <c r="U48" s="879"/>
      <c r="V48" s="238"/>
      <c r="W48" s="238"/>
      <c r="X48" s="238"/>
      <c r="Y48" s="238"/>
      <c r="Z48" s="238"/>
      <c r="AA48" s="238"/>
      <c r="AB48" s="238"/>
      <c r="AC48" s="238"/>
      <c r="AE48"/>
      <c r="AF48"/>
      <c r="AG48"/>
      <c r="AH48"/>
      <c r="AI48"/>
      <c r="AJ48"/>
      <c r="AK48"/>
      <c r="AL48"/>
      <c r="AM48"/>
      <c r="AN48"/>
    </row>
    <row r="49" spans="3:40" ht="14.25" hidden="1" customHeight="1">
      <c r="C49" s="139" t="str">
        <f t="shared" si="12"/>
        <v>H</v>
      </c>
      <c r="D49" s="864">
        <f t="shared" si="13"/>
        <v>0</v>
      </c>
      <c r="E49" s="865">
        <f t="shared" si="23"/>
        <v>0</v>
      </c>
      <c r="F49" s="865">
        <f t="shared" si="23"/>
        <v>0</v>
      </c>
      <c r="G49" s="865">
        <f t="shared" si="23"/>
        <v>0</v>
      </c>
      <c r="H49" s="865">
        <f t="shared" si="23"/>
        <v>0</v>
      </c>
      <c r="I49" s="865">
        <f t="shared" si="23"/>
        <v>0</v>
      </c>
      <c r="J49" s="865">
        <f t="shared" si="23"/>
        <v>0</v>
      </c>
      <c r="K49" s="865">
        <f t="shared" si="23"/>
        <v>0</v>
      </c>
      <c r="L49" s="866">
        <f t="shared" si="23"/>
        <v>0</v>
      </c>
      <c r="M49" s="867"/>
      <c r="N49" s="873">
        <v>42</v>
      </c>
      <c r="O49" s="874">
        <f>Parameter!K48</f>
        <v>0</v>
      </c>
      <c r="P49" s="875">
        <f t="shared" si="22"/>
        <v>-4.2000000000000003E-2</v>
      </c>
      <c r="Q49" s="875">
        <f t="shared" si="14"/>
        <v>-4.2000000000000003E-2</v>
      </c>
      <c r="R49" s="876">
        <f t="shared" si="15"/>
        <v>42</v>
      </c>
      <c r="S49" s="877">
        <f t="shared" si="16"/>
        <v>0</v>
      </c>
      <c r="T49" s="855"/>
      <c r="U49" s="879"/>
      <c r="V49" s="238"/>
      <c r="W49" s="238"/>
      <c r="X49" s="238"/>
      <c r="Y49" s="238"/>
      <c r="Z49" s="238"/>
      <c r="AA49" s="238"/>
      <c r="AB49" s="238"/>
      <c r="AC49" s="238"/>
      <c r="AE49"/>
      <c r="AF49"/>
      <c r="AG49"/>
      <c r="AH49"/>
      <c r="AI49"/>
      <c r="AJ49"/>
      <c r="AK49"/>
      <c r="AL49"/>
      <c r="AM49"/>
      <c r="AN49"/>
    </row>
    <row r="50" spans="3:40" ht="14.25" hidden="1" customHeight="1">
      <c r="C50" s="139" t="str">
        <f t="shared" si="12"/>
        <v>H</v>
      </c>
      <c r="D50" s="864">
        <f t="shared" si="13"/>
        <v>0</v>
      </c>
      <c r="E50" s="865">
        <f t="shared" si="23"/>
        <v>0</v>
      </c>
      <c r="F50" s="865">
        <f t="shared" si="23"/>
        <v>0</v>
      </c>
      <c r="G50" s="865">
        <f t="shared" si="23"/>
        <v>0</v>
      </c>
      <c r="H50" s="865">
        <f t="shared" si="23"/>
        <v>0</v>
      </c>
      <c r="I50" s="865">
        <f t="shared" si="23"/>
        <v>0</v>
      </c>
      <c r="J50" s="865">
        <f t="shared" si="23"/>
        <v>0</v>
      </c>
      <c r="K50" s="865">
        <f t="shared" si="23"/>
        <v>0</v>
      </c>
      <c r="L50" s="866">
        <f t="shared" si="23"/>
        <v>0</v>
      </c>
      <c r="M50" s="867"/>
      <c r="N50" s="873">
        <v>43</v>
      </c>
      <c r="O50" s="874">
        <f>Parameter!K49</f>
        <v>0</v>
      </c>
      <c r="P50" s="875">
        <f t="shared" si="22"/>
        <v>-4.2999999999999997E-2</v>
      </c>
      <c r="Q50" s="875">
        <f t="shared" si="14"/>
        <v>-4.2999999999999997E-2</v>
      </c>
      <c r="R50" s="876">
        <f t="shared" si="15"/>
        <v>43</v>
      </c>
      <c r="S50" s="877">
        <f t="shared" si="16"/>
        <v>0</v>
      </c>
      <c r="T50" s="855"/>
      <c r="U50" s="879"/>
      <c r="V50" s="238"/>
      <c r="W50" s="238"/>
      <c r="X50" s="238"/>
      <c r="Y50" s="238"/>
      <c r="Z50" s="238"/>
      <c r="AA50" s="238"/>
      <c r="AB50" s="238"/>
      <c r="AC50" s="238"/>
      <c r="AE50"/>
      <c r="AF50"/>
      <c r="AG50"/>
      <c r="AH50"/>
      <c r="AI50"/>
      <c r="AJ50"/>
      <c r="AK50"/>
      <c r="AL50"/>
      <c r="AM50"/>
      <c r="AN50"/>
    </row>
    <row r="51" spans="3:40" ht="14.25" hidden="1" customHeight="1">
      <c r="C51" s="139" t="str">
        <f t="shared" si="12"/>
        <v>H</v>
      </c>
      <c r="D51" s="864">
        <f t="shared" si="13"/>
        <v>0</v>
      </c>
      <c r="E51" s="865">
        <f t="shared" si="23"/>
        <v>0</v>
      </c>
      <c r="F51" s="865">
        <f t="shared" si="23"/>
        <v>0</v>
      </c>
      <c r="G51" s="865">
        <f t="shared" si="23"/>
        <v>0</v>
      </c>
      <c r="H51" s="865">
        <f t="shared" si="23"/>
        <v>0</v>
      </c>
      <c r="I51" s="865">
        <f t="shared" si="23"/>
        <v>0</v>
      </c>
      <c r="J51" s="865">
        <f t="shared" si="23"/>
        <v>0</v>
      </c>
      <c r="K51" s="865">
        <f t="shared" si="23"/>
        <v>0</v>
      </c>
      <c r="L51" s="866">
        <f t="shared" si="23"/>
        <v>0</v>
      </c>
      <c r="M51" s="867"/>
      <c r="N51" s="873">
        <v>44</v>
      </c>
      <c r="O51" s="874">
        <f>Parameter!K50</f>
        <v>0</v>
      </c>
      <c r="P51" s="875">
        <f t="shared" si="22"/>
        <v>-4.3999999999999997E-2</v>
      </c>
      <c r="Q51" s="875">
        <f t="shared" si="14"/>
        <v>-4.3999999999999997E-2</v>
      </c>
      <c r="R51" s="876">
        <f t="shared" si="15"/>
        <v>44</v>
      </c>
      <c r="S51" s="877">
        <f t="shared" si="16"/>
        <v>0</v>
      </c>
      <c r="T51" s="855"/>
      <c r="U51" s="879"/>
      <c r="V51" s="238"/>
      <c r="W51" s="238"/>
      <c r="X51" s="238"/>
      <c r="Y51" s="238"/>
      <c r="Z51" s="238"/>
      <c r="AA51" s="238"/>
      <c r="AB51" s="238"/>
      <c r="AC51" s="238"/>
      <c r="AE51"/>
      <c r="AF51"/>
      <c r="AG51"/>
      <c r="AH51"/>
      <c r="AI51"/>
      <c r="AJ51"/>
      <c r="AK51"/>
      <c r="AL51"/>
      <c r="AM51"/>
      <c r="AN51"/>
    </row>
    <row r="52" spans="3:40" ht="14.25" hidden="1" customHeight="1">
      <c r="C52" s="139" t="str">
        <f t="shared" si="12"/>
        <v>H</v>
      </c>
      <c r="D52" s="864">
        <f t="shared" si="13"/>
        <v>0</v>
      </c>
      <c r="E52" s="865">
        <f t="shared" si="23"/>
        <v>0</v>
      </c>
      <c r="F52" s="865">
        <f t="shared" si="23"/>
        <v>0</v>
      </c>
      <c r="G52" s="865">
        <f t="shared" si="23"/>
        <v>0</v>
      </c>
      <c r="H52" s="865">
        <f t="shared" si="23"/>
        <v>0</v>
      </c>
      <c r="I52" s="865">
        <f t="shared" si="23"/>
        <v>0</v>
      </c>
      <c r="J52" s="865">
        <f t="shared" si="23"/>
        <v>0</v>
      </c>
      <c r="K52" s="865">
        <f t="shared" si="23"/>
        <v>0</v>
      </c>
      <c r="L52" s="866">
        <f t="shared" si="23"/>
        <v>0</v>
      </c>
      <c r="M52" s="867"/>
      <c r="N52" s="873">
        <v>45</v>
      </c>
      <c r="O52" s="874">
        <f>Parameter!K51</f>
        <v>0</v>
      </c>
      <c r="P52" s="875">
        <f t="shared" si="22"/>
        <v>-4.4999999999999998E-2</v>
      </c>
      <c r="Q52" s="875">
        <f t="shared" si="14"/>
        <v>-4.4999999999999998E-2</v>
      </c>
      <c r="R52" s="876">
        <f t="shared" si="15"/>
        <v>45</v>
      </c>
      <c r="S52" s="877">
        <f t="shared" si="16"/>
        <v>0</v>
      </c>
      <c r="T52" s="855"/>
      <c r="U52" s="879"/>
      <c r="V52" s="238"/>
      <c r="W52" s="238"/>
      <c r="X52" s="238"/>
      <c r="Y52" s="238"/>
      <c r="Z52" s="238"/>
      <c r="AA52" s="238"/>
      <c r="AB52" s="238"/>
      <c r="AC52" s="238"/>
      <c r="AE52"/>
      <c r="AF52"/>
      <c r="AG52"/>
      <c r="AH52"/>
      <c r="AI52"/>
      <c r="AJ52"/>
      <c r="AK52"/>
      <c r="AL52"/>
      <c r="AM52"/>
      <c r="AN52"/>
    </row>
    <row r="53" spans="3:40" ht="14.25" hidden="1" customHeight="1">
      <c r="C53" s="139" t="str">
        <f t="shared" si="12"/>
        <v>H</v>
      </c>
      <c r="D53" s="864">
        <f t="shared" si="13"/>
        <v>0</v>
      </c>
      <c r="E53" s="865">
        <f t="shared" si="23"/>
        <v>0</v>
      </c>
      <c r="F53" s="865">
        <f t="shared" si="23"/>
        <v>0</v>
      </c>
      <c r="G53" s="865">
        <f t="shared" si="23"/>
        <v>0</v>
      </c>
      <c r="H53" s="865">
        <f t="shared" si="23"/>
        <v>0</v>
      </c>
      <c r="I53" s="865">
        <f t="shared" si="23"/>
        <v>0</v>
      </c>
      <c r="J53" s="865">
        <f t="shared" si="23"/>
        <v>0</v>
      </c>
      <c r="K53" s="865">
        <f t="shared" si="23"/>
        <v>0</v>
      </c>
      <c r="L53" s="866">
        <f t="shared" si="23"/>
        <v>0</v>
      </c>
      <c r="M53" s="867"/>
      <c r="N53" s="873">
        <v>46</v>
      </c>
      <c r="O53" s="874">
        <f>Parameter!K52</f>
        <v>0</v>
      </c>
      <c r="P53" s="875">
        <f t="shared" si="22"/>
        <v>-4.5999999999999999E-2</v>
      </c>
      <c r="Q53" s="875">
        <f t="shared" si="14"/>
        <v>-4.5999999999999999E-2</v>
      </c>
      <c r="R53" s="876">
        <f t="shared" si="15"/>
        <v>46</v>
      </c>
      <c r="S53" s="877">
        <f t="shared" si="16"/>
        <v>0</v>
      </c>
      <c r="T53" s="855"/>
      <c r="U53" s="879"/>
      <c r="V53" s="238"/>
      <c r="W53" s="238"/>
      <c r="X53" s="238"/>
      <c r="Y53" s="238"/>
      <c r="Z53" s="238"/>
      <c r="AA53" s="238"/>
      <c r="AB53" s="238"/>
      <c r="AC53" s="238"/>
      <c r="AE53"/>
      <c r="AF53"/>
      <c r="AG53"/>
      <c r="AH53"/>
      <c r="AI53"/>
      <c r="AJ53"/>
      <c r="AK53"/>
      <c r="AL53"/>
      <c r="AM53"/>
      <c r="AN53"/>
    </row>
    <row r="54" spans="3:40" ht="14.25" hidden="1" customHeight="1">
      <c r="C54" s="139" t="str">
        <f t="shared" si="12"/>
        <v>H</v>
      </c>
      <c r="D54" s="864">
        <f t="shared" si="13"/>
        <v>0</v>
      </c>
      <c r="E54" s="865">
        <f t="shared" si="23"/>
        <v>0</v>
      </c>
      <c r="F54" s="865">
        <f t="shared" si="23"/>
        <v>0</v>
      </c>
      <c r="G54" s="865">
        <f t="shared" si="23"/>
        <v>0</v>
      </c>
      <c r="H54" s="865">
        <f t="shared" si="23"/>
        <v>0</v>
      </c>
      <c r="I54" s="865">
        <f t="shared" si="23"/>
        <v>0</v>
      </c>
      <c r="J54" s="865">
        <f t="shared" si="23"/>
        <v>0</v>
      </c>
      <c r="K54" s="865">
        <f t="shared" si="23"/>
        <v>0</v>
      </c>
      <c r="L54" s="866">
        <f t="shared" si="23"/>
        <v>0</v>
      </c>
      <c r="M54" s="867"/>
      <c r="N54" s="873">
        <v>47</v>
      </c>
      <c r="O54" s="874">
        <f>Parameter!K53</f>
        <v>0</v>
      </c>
      <c r="P54" s="875">
        <f t="shared" si="22"/>
        <v>-4.7E-2</v>
      </c>
      <c r="Q54" s="875">
        <f t="shared" si="14"/>
        <v>-4.7E-2</v>
      </c>
      <c r="R54" s="876">
        <f t="shared" si="15"/>
        <v>47</v>
      </c>
      <c r="S54" s="877">
        <f t="shared" si="16"/>
        <v>0</v>
      </c>
      <c r="T54" s="855"/>
      <c r="U54" s="879"/>
      <c r="V54" s="238"/>
      <c r="W54" s="238"/>
      <c r="X54" s="238"/>
      <c r="Y54" s="238"/>
      <c r="Z54" s="238"/>
      <c r="AA54" s="238"/>
      <c r="AB54" s="238"/>
      <c r="AC54" s="238"/>
      <c r="AE54"/>
      <c r="AF54"/>
      <c r="AG54"/>
      <c r="AH54"/>
      <c r="AI54"/>
      <c r="AJ54"/>
      <c r="AK54"/>
      <c r="AL54"/>
      <c r="AM54"/>
      <c r="AN54"/>
    </row>
    <row r="55" spans="3:40" ht="14.25" hidden="1" customHeight="1">
      <c r="C55" s="139" t="str">
        <f t="shared" si="12"/>
        <v>H</v>
      </c>
      <c r="D55" s="864">
        <f t="shared" si="13"/>
        <v>0</v>
      </c>
      <c r="E55" s="865">
        <f t="shared" si="23"/>
        <v>0</v>
      </c>
      <c r="F55" s="865">
        <f t="shared" si="23"/>
        <v>0</v>
      </c>
      <c r="G55" s="865">
        <f t="shared" si="23"/>
        <v>0</v>
      </c>
      <c r="H55" s="865">
        <f t="shared" si="23"/>
        <v>0</v>
      </c>
      <c r="I55" s="865">
        <f t="shared" si="23"/>
        <v>0</v>
      </c>
      <c r="J55" s="865">
        <f t="shared" si="23"/>
        <v>0</v>
      </c>
      <c r="K55" s="865">
        <f t="shared" si="23"/>
        <v>0</v>
      </c>
      <c r="L55" s="866">
        <f t="shared" si="23"/>
        <v>0</v>
      </c>
      <c r="M55" s="867"/>
      <c r="N55" s="873">
        <v>48</v>
      </c>
      <c r="O55" s="874">
        <f>Parameter!K54</f>
        <v>0</v>
      </c>
      <c r="P55" s="875">
        <f t="shared" si="22"/>
        <v>-4.8000000000000001E-2</v>
      </c>
      <c r="Q55" s="875">
        <f t="shared" si="14"/>
        <v>-4.8000000000000001E-2</v>
      </c>
      <c r="R55" s="876">
        <f t="shared" si="15"/>
        <v>48</v>
      </c>
      <c r="S55" s="877">
        <f t="shared" si="16"/>
        <v>0</v>
      </c>
      <c r="T55" s="855"/>
      <c r="U55" s="879"/>
      <c r="V55" s="238"/>
      <c r="W55" s="238"/>
      <c r="X55" s="238"/>
      <c r="Y55" s="238"/>
      <c r="Z55" s="238"/>
      <c r="AA55" s="238"/>
      <c r="AB55" s="238"/>
      <c r="AC55" s="238"/>
      <c r="AE55"/>
      <c r="AF55"/>
      <c r="AG55"/>
      <c r="AH55"/>
      <c r="AI55"/>
      <c r="AJ55"/>
      <c r="AK55"/>
      <c r="AL55"/>
      <c r="AM55"/>
      <c r="AN55"/>
    </row>
    <row r="56" spans="3:40" ht="14.25" hidden="1" customHeight="1">
      <c r="C56" s="139" t="str">
        <f t="shared" si="12"/>
        <v>H</v>
      </c>
      <c r="D56" s="864">
        <f t="shared" si="13"/>
        <v>0</v>
      </c>
      <c r="E56" s="865">
        <f t="shared" si="23"/>
        <v>0</v>
      </c>
      <c r="F56" s="865">
        <f t="shared" si="23"/>
        <v>0</v>
      </c>
      <c r="G56" s="865">
        <f t="shared" si="23"/>
        <v>0</v>
      </c>
      <c r="H56" s="865">
        <f t="shared" si="23"/>
        <v>0</v>
      </c>
      <c r="I56" s="865">
        <f t="shared" si="23"/>
        <v>0</v>
      </c>
      <c r="J56" s="865">
        <f t="shared" si="23"/>
        <v>0</v>
      </c>
      <c r="K56" s="865">
        <f t="shared" si="23"/>
        <v>0</v>
      </c>
      <c r="L56" s="866">
        <f t="shared" si="23"/>
        <v>0</v>
      </c>
      <c r="M56" s="867"/>
      <c r="N56" s="873">
        <v>49</v>
      </c>
      <c r="O56" s="874">
        <f>Parameter!K55</f>
        <v>0</v>
      </c>
      <c r="P56" s="875">
        <f t="shared" si="22"/>
        <v>-4.9000000000000002E-2</v>
      </c>
      <c r="Q56" s="875">
        <f t="shared" si="14"/>
        <v>-4.9000000000000002E-2</v>
      </c>
      <c r="R56" s="876">
        <f t="shared" si="15"/>
        <v>49</v>
      </c>
      <c r="S56" s="877">
        <f t="shared" si="16"/>
        <v>0</v>
      </c>
      <c r="T56" s="855"/>
      <c r="U56" s="879"/>
      <c r="V56" s="238"/>
      <c r="W56" s="238"/>
      <c r="X56" s="238"/>
      <c r="Y56" s="238"/>
      <c r="Z56" s="238"/>
      <c r="AA56" s="238"/>
      <c r="AB56" s="238"/>
      <c r="AC56" s="238"/>
      <c r="AE56"/>
      <c r="AF56"/>
      <c r="AG56"/>
      <c r="AH56"/>
      <c r="AI56"/>
      <c r="AJ56"/>
      <c r="AK56"/>
      <c r="AL56"/>
      <c r="AM56"/>
      <c r="AN56"/>
    </row>
    <row r="57" spans="3:40" ht="14.25" customHeight="1" thickBot="1">
      <c r="C57" s="139" t="str">
        <f t="shared" si="12"/>
        <v/>
      </c>
      <c r="D57" s="864" t="str">
        <f t="shared" si="13"/>
        <v>Unknown</v>
      </c>
      <c r="E57" s="865">
        <f t="shared" si="23"/>
        <v>100.41834319077604</v>
      </c>
      <c r="F57" s="865">
        <f t="shared" si="23"/>
        <v>161.29278660379444</v>
      </c>
      <c r="G57" s="865">
        <f t="shared" si="23"/>
        <v>61.810958049515513</v>
      </c>
      <c r="H57" s="865">
        <f t="shared" si="23"/>
        <v>75.37859875497314</v>
      </c>
      <c r="I57" s="865">
        <f t="shared" si="23"/>
        <v>100.08413239953148</v>
      </c>
      <c r="J57" s="865">
        <f t="shared" si="23"/>
        <v>110.98557014718905</v>
      </c>
      <c r="K57" s="865">
        <f t="shared" si="23"/>
        <v>140.27831467764986</v>
      </c>
      <c r="L57" s="866">
        <f t="shared" si="23"/>
        <v>170.73551520556691</v>
      </c>
      <c r="M57" s="867"/>
      <c r="N57" s="880">
        <v>50</v>
      </c>
      <c r="O57" s="881" t="str">
        <f>Parameter!K56</f>
        <v>Unknown</v>
      </c>
      <c r="P57" s="882">
        <f t="shared" si="22"/>
        <v>75378660.515931189</v>
      </c>
      <c r="Q57" s="883" t="s">
        <v>342</v>
      </c>
      <c r="R57" s="884" t="s">
        <v>342</v>
      </c>
      <c r="S57" s="885" t="s">
        <v>79</v>
      </c>
      <c r="T57" s="855"/>
      <c r="U57" s="879"/>
      <c r="V57" s="238"/>
      <c r="W57" s="238"/>
      <c r="X57" s="238"/>
      <c r="Y57" s="238"/>
      <c r="Z57" s="238"/>
      <c r="AA57" s="238"/>
      <c r="AB57" s="238"/>
      <c r="AC57" s="238"/>
      <c r="AE57"/>
      <c r="AF57"/>
      <c r="AG57"/>
      <c r="AH57"/>
      <c r="AI57"/>
      <c r="AJ57"/>
      <c r="AK57"/>
      <c r="AL57"/>
      <c r="AM57"/>
      <c r="AN57"/>
    </row>
    <row r="58" spans="3:40" ht="14.25" customHeight="1" thickBot="1">
      <c r="D58" s="858" t="s">
        <v>132</v>
      </c>
      <c r="E58" s="886">
        <f t="shared" ref="E58:J58" si="24">SUM( E8:E57)</f>
        <v>1634.0359923382143</v>
      </c>
      <c r="F58" s="886">
        <f t="shared" si="24"/>
        <v>1727.0969036198974</v>
      </c>
      <c r="G58" s="886">
        <f t="shared" si="24"/>
        <v>2079.7099421588341</v>
      </c>
      <c r="H58" s="886">
        <f t="shared" si="24"/>
        <v>2204.4304689917235</v>
      </c>
      <c r="I58" s="886">
        <f t="shared" si="24"/>
        <v>2432.0412234464684</v>
      </c>
      <c r="J58" s="886">
        <f t="shared" si="24"/>
        <v>2616.7235678206266</v>
      </c>
      <c r="K58" s="886">
        <f t="shared" ref="K58:L58" si="25">SUM( K8:K57)</f>
        <v>2764.2156422804637</v>
      </c>
      <c r="L58" s="887">
        <f t="shared" si="25"/>
        <v>2907.1608233035922</v>
      </c>
      <c r="M58" s="867"/>
      <c r="N58" s="856"/>
      <c r="O58" s="856"/>
      <c r="P58" s="856"/>
      <c r="Q58" s="856"/>
      <c r="R58" s="856"/>
      <c r="S58" s="856"/>
      <c r="T58" s="855"/>
      <c r="U58" s="879"/>
      <c r="V58" s="238"/>
      <c r="W58" s="238"/>
      <c r="X58" s="238"/>
      <c r="Y58" s="238"/>
      <c r="Z58" s="238"/>
      <c r="AA58" s="238"/>
      <c r="AB58" s="238"/>
      <c r="AC58" s="238"/>
      <c r="AE58"/>
      <c r="AF58"/>
      <c r="AG58"/>
      <c r="AH58"/>
      <c r="AI58"/>
      <c r="AJ58"/>
      <c r="AK58"/>
      <c r="AL58"/>
      <c r="AM58"/>
      <c r="AN58"/>
    </row>
    <row r="59" spans="3:40" ht="14.25" customHeight="1">
      <c r="D59" s="855"/>
      <c r="E59" s="856"/>
      <c r="F59" s="856"/>
      <c r="G59" s="856"/>
      <c r="H59" s="856"/>
      <c r="I59" s="856"/>
      <c r="J59" s="856"/>
      <c r="K59" s="856"/>
      <c r="L59" s="856"/>
      <c r="M59" s="856"/>
      <c r="N59" s="857"/>
      <c r="O59" s="857"/>
      <c r="P59" s="856"/>
      <c r="Q59" s="856"/>
      <c r="R59" s="856"/>
      <c r="S59" s="856"/>
      <c r="T59" s="856"/>
      <c r="U59" s="879"/>
      <c r="V59" s="238"/>
      <c r="W59" s="238"/>
      <c r="X59" s="238"/>
      <c r="Y59" s="238"/>
      <c r="Z59" s="238"/>
      <c r="AA59" s="238"/>
      <c r="AB59" s="238"/>
      <c r="AC59" s="238"/>
    </row>
    <row r="60" spans="3:40" ht="14.25" customHeight="1">
      <c r="D60" s="855"/>
      <c r="E60" s="856"/>
      <c r="F60" s="856"/>
      <c r="G60" s="856"/>
      <c r="H60" s="856"/>
      <c r="I60" s="856"/>
      <c r="J60" s="856"/>
      <c r="K60" s="856"/>
      <c r="L60" s="855"/>
      <c r="M60" s="855"/>
      <c r="N60" s="857"/>
      <c r="O60" s="857"/>
      <c r="P60" s="856"/>
      <c r="Q60" s="856"/>
      <c r="R60" s="856"/>
      <c r="S60" s="856"/>
      <c r="T60" s="856"/>
      <c r="U60" s="879"/>
      <c r="V60" s="238"/>
      <c r="W60" s="238"/>
      <c r="X60" s="238"/>
      <c r="Y60" s="238"/>
      <c r="Z60" s="238"/>
      <c r="AA60" s="238"/>
      <c r="AB60" s="238"/>
      <c r="AC60" s="238"/>
    </row>
    <row r="61" spans="3:40" ht="14.25" customHeight="1">
      <c r="D61" s="854" t="s">
        <v>329</v>
      </c>
      <c r="E61" s="856"/>
      <c r="F61" s="856"/>
      <c r="G61" s="856"/>
      <c r="H61" s="856"/>
      <c r="I61" s="856"/>
      <c r="J61" s="856"/>
      <c r="K61" s="856"/>
      <c r="L61" s="855"/>
      <c r="M61" s="855"/>
      <c r="N61" s="857"/>
      <c r="O61" s="857"/>
      <c r="P61" s="856"/>
      <c r="Q61" s="856"/>
      <c r="R61" s="856"/>
      <c r="S61" s="856"/>
      <c r="T61" s="856"/>
      <c r="U61" s="854" t="s">
        <v>329</v>
      </c>
      <c r="V61"/>
      <c r="W61"/>
      <c r="X61"/>
      <c r="Y61"/>
      <c r="Z61"/>
      <c r="AA61"/>
      <c r="AB61"/>
      <c r="AC61"/>
      <c r="AD61"/>
      <c r="AE61"/>
      <c r="AF61"/>
      <c r="AG61"/>
    </row>
    <row r="62" spans="3:40" ht="14.25" customHeight="1" thickBot="1">
      <c r="D62" s="505" t="s">
        <v>196</v>
      </c>
      <c r="E62" s="855"/>
      <c r="F62" s="855"/>
      <c r="G62" s="855"/>
      <c r="H62" s="855"/>
      <c r="I62" s="855"/>
      <c r="J62" s="855"/>
      <c r="K62" s="855"/>
      <c r="L62" s="854"/>
      <c r="M62" s="854"/>
      <c r="N62" s="856"/>
      <c r="O62" s="856"/>
      <c r="P62" s="856"/>
      <c r="Q62" s="856"/>
      <c r="R62" s="856"/>
      <c r="S62" s="856"/>
      <c r="T62" s="855"/>
      <c r="U62" s="505" t="s">
        <v>318</v>
      </c>
      <c r="AA62" s="362"/>
      <c r="AC62" s="57"/>
    </row>
    <row r="63" spans="3:40" ht="14.25" customHeight="1" thickBot="1">
      <c r="D63" s="858" t="s">
        <v>145</v>
      </c>
      <c r="E63" s="859" t="s">
        <v>110</v>
      </c>
      <c r="F63" s="859" t="s">
        <v>107</v>
      </c>
      <c r="G63" s="860" t="s">
        <v>284</v>
      </c>
      <c r="H63" s="860" t="s">
        <v>285</v>
      </c>
      <c r="I63" s="860" t="s">
        <v>286</v>
      </c>
      <c r="J63" s="860" t="s">
        <v>287</v>
      </c>
      <c r="K63" s="860" t="s">
        <v>288</v>
      </c>
      <c r="L63" s="861" t="s">
        <v>289</v>
      </c>
      <c r="M63" s="862"/>
      <c r="N63" s="855"/>
      <c r="O63" s="855"/>
      <c r="P63" s="855"/>
      <c r="Q63" s="855"/>
      <c r="R63" s="855"/>
      <c r="S63" s="855"/>
      <c r="T63" s="855"/>
      <c r="U63" s="863"/>
      <c r="V63" s="285" t="s">
        <v>110</v>
      </c>
      <c r="W63" s="285" t="s">
        <v>107</v>
      </c>
      <c r="X63" s="285" t="s">
        <v>284</v>
      </c>
      <c r="Y63" s="285" t="s">
        <v>285</v>
      </c>
      <c r="Z63" s="285" t="s">
        <v>286</v>
      </c>
      <c r="AA63" s="285" t="s">
        <v>287</v>
      </c>
      <c r="AB63" s="285" t="s">
        <v>288</v>
      </c>
      <c r="AC63" s="281" t="s">
        <v>289</v>
      </c>
    </row>
    <row r="64" spans="3:40" ht="14.25" customHeight="1">
      <c r="C64" s="139" t="str">
        <f t="shared" ref="C64:C113" si="26">IF(SUM(E64:L64)=0, "H", "")</f>
        <v/>
      </c>
      <c r="D64" s="864" t="str">
        <f t="shared" ref="D64" si="27">S64</f>
        <v>UDC</v>
      </c>
      <c r="E64" s="865">
        <f t="shared" ref="E64:L73" si="28">SUMIFS(Rev, MSup, $D64, Y, E$63, App, "Mobile")</f>
        <v>271.24759626044323</v>
      </c>
      <c r="F64" s="865">
        <f t="shared" si="28"/>
        <v>260.3105792032319</v>
      </c>
      <c r="G64" s="865">
        <f t="shared" si="28"/>
        <v>274.33317082134442</v>
      </c>
      <c r="H64" s="865">
        <f t="shared" si="28"/>
        <v>286.50481499625118</v>
      </c>
      <c r="I64" s="865">
        <f t="shared" si="28"/>
        <v>287.01738599661348</v>
      </c>
      <c r="J64" s="865">
        <f t="shared" si="28"/>
        <v>298.68264097571512</v>
      </c>
      <c r="K64" s="865">
        <f t="shared" si="28"/>
        <v>304.09875636977631</v>
      </c>
      <c r="L64" s="866">
        <f t="shared" si="28"/>
        <v>303.88893760795582</v>
      </c>
      <c r="M64" s="867"/>
      <c r="N64" s="868">
        <v>1</v>
      </c>
      <c r="O64" s="869" t="str">
        <f>Parameter!K7</f>
        <v>Aglaia Tech</v>
      </c>
      <c r="P64" s="870">
        <f t="shared" ref="P64:P95" si="29">SUMIFS(Rev, MSup, $O64, Y, CurrentYear, App, "Mobile") * 10^6 + SUMIFS(Rev, MSup, $O64, Y, CurrentYear-1, App, "Mobile") - N64/10^3</f>
        <v>4991500.8179012276</v>
      </c>
      <c r="Q64" s="870">
        <f>LARGE($P$64:$P$112, $N64)</f>
        <v>286505089.29742199</v>
      </c>
      <c r="R64" s="871">
        <f t="shared" ref="R64:R85" si="30">MATCH($Q64, $P$64:$P$113, 0)</f>
        <v>32</v>
      </c>
      <c r="S64" s="872" t="str">
        <f t="shared" ref="S64:S112" si="31">VLOOKUP($R64, $N$64:$O$113, 2, FALSE)</f>
        <v>UDC</v>
      </c>
      <c r="T64" s="855"/>
      <c r="U64" s="864" t="str">
        <f t="shared" ref="U64:U73" si="32">D64</f>
        <v>UDC</v>
      </c>
      <c r="V64" s="244">
        <f t="shared" ref="V64:V73" si="33">E64</f>
        <v>271.24759626044323</v>
      </c>
      <c r="W64" s="244">
        <f t="shared" ref="W64:W73" si="34">F64</f>
        <v>260.3105792032319</v>
      </c>
      <c r="X64" s="244">
        <f t="shared" ref="X64:X73" si="35">G64</f>
        <v>274.33317082134442</v>
      </c>
      <c r="Y64" s="244">
        <f t="shared" ref="Y64:Y73" si="36">H64</f>
        <v>286.50481499625118</v>
      </c>
      <c r="Z64" s="244">
        <f t="shared" ref="Z64:Z73" si="37">I64</f>
        <v>287.01738599661348</v>
      </c>
      <c r="AA64" s="244">
        <f t="shared" ref="AA64:AA73" si="38">J64</f>
        <v>298.68264097571512</v>
      </c>
      <c r="AB64" s="244">
        <f t="shared" ref="AB64:AB73" si="39">K64</f>
        <v>304.09875636977631</v>
      </c>
      <c r="AC64" s="245">
        <f t="shared" ref="AC64:AC73" si="40">L64</f>
        <v>303.88893760795582</v>
      </c>
    </row>
    <row r="65" spans="3:29" ht="14.25" customHeight="1">
      <c r="C65" s="139" t="str">
        <f t="shared" si="26"/>
        <v/>
      </c>
      <c r="D65" s="864" t="str">
        <f t="shared" ref="D65:D113" si="41">S65</f>
        <v>DuPont</v>
      </c>
      <c r="E65" s="865">
        <f t="shared" si="28"/>
        <v>160.18016055131022</v>
      </c>
      <c r="F65" s="865">
        <f t="shared" si="28"/>
        <v>180.40162892959808</v>
      </c>
      <c r="G65" s="865">
        <f t="shared" si="28"/>
        <v>200.69656715395757</v>
      </c>
      <c r="H65" s="865">
        <f t="shared" si="28"/>
        <v>208.62831462237875</v>
      </c>
      <c r="I65" s="865">
        <f t="shared" si="28"/>
        <v>195.98080073850082</v>
      </c>
      <c r="J65" s="865">
        <f t="shared" si="28"/>
        <v>190.69603219253597</v>
      </c>
      <c r="K65" s="865">
        <f t="shared" si="28"/>
        <v>188.58895574271889</v>
      </c>
      <c r="L65" s="866">
        <f t="shared" si="28"/>
        <v>182.80620832167506</v>
      </c>
      <c r="M65" s="867"/>
      <c r="N65" s="873">
        <v>2</v>
      </c>
      <c r="O65" s="874" t="str">
        <f>Parameter!K8</f>
        <v>Bayer</v>
      </c>
      <c r="P65" s="875">
        <f t="shared" si="29"/>
        <v>-2E-3</v>
      </c>
      <c r="Q65" s="875">
        <f t="shared" ref="Q65:Q112" si="42">LARGE($P$64:$P$112, $N65)</f>
        <v>208628515.3129459</v>
      </c>
      <c r="R65" s="876">
        <f t="shared" si="30"/>
        <v>6</v>
      </c>
      <c r="S65" s="877" t="str">
        <f t="shared" si="31"/>
        <v>DuPont</v>
      </c>
      <c r="T65" s="855"/>
      <c r="U65" s="864" t="str">
        <f t="shared" si="32"/>
        <v>DuPont</v>
      </c>
      <c r="V65" s="244">
        <f t="shared" si="33"/>
        <v>160.18016055131022</v>
      </c>
      <c r="W65" s="244">
        <f t="shared" si="34"/>
        <v>180.40162892959808</v>
      </c>
      <c r="X65" s="244">
        <f t="shared" si="35"/>
        <v>200.69656715395757</v>
      </c>
      <c r="Y65" s="244">
        <f t="shared" si="36"/>
        <v>208.62831462237875</v>
      </c>
      <c r="Z65" s="244">
        <f t="shared" si="37"/>
        <v>195.98080073850082</v>
      </c>
      <c r="AA65" s="244">
        <f t="shared" si="38"/>
        <v>190.69603219253597</v>
      </c>
      <c r="AB65" s="244">
        <f t="shared" si="39"/>
        <v>188.58895574271889</v>
      </c>
      <c r="AC65" s="245">
        <f t="shared" si="40"/>
        <v>182.80620832167506</v>
      </c>
    </row>
    <row r="66" spans="3:29" ht="14.25" customHeight="1">
      <c r="C66" s="139" t="str">
        <f t="shared" si="26"/>
        <v/>
      </c>
      <c r="D66" s="864" t="str">
        <f t="shared" si="41"/>
        <v>Samsung SDI</v>
      </c>
      <c r="E66" s="865">
        <f t="shared" si="28"/>
        <v>147.8889567590397</v>
      </c>
      <c r="F66" s="865">
        <f t="shared" si="28"/>
        <v>161.45421576616593</v>
      </c>
      <c r="G66" s="865">
        <f t="shared" si="28"/>
        <v>188.51907133568889</v>
      </c>
      <c r="H66" s="865">
        <f t="shared" si="28"/>
        <v>196.68702003415945</v>
      </c>
      <c r="I66" s="865">
        <f t="shared" si="28"/>
        <v>196.39487051263848</v>
      </c>
      <c r="J66" s="865">
        <f t="shared" si="28"/>
        <v>191.16186411193772</v>
      </c>
      <c r="K66" s="865">
        <f t="shared" si="28"/>
        <v>191.6191097920842</v>
      </c>
      <c r="L66" s="866">
        <f t="shared" si="28"/>
        <v>184.29739432020594</v>
      </c>
      <c r="M66" s="867"/>
      <c r="N66" s="873">
        <v>3</v>
      </c>
      <c r="O66" s="874" t="str">
        <f>Parameter!K9</f>
        <v>Comet</v>
      </c>
      <c r="P66" s="875">
        <f t="shared" si="29"/>
        <v>95704.651715927059</v>
      </c>
      <c r="Q66" s="875">
        <f t="shared" si="42"/>
        <v>196687208.5292308</v>
      </c>
      <c r="R66" s="876">
        <f t="shared" si="30"/>
        <v>24</v>
      </c>
      <c r="S66" s="877" t="str">
        <f t="shared" si="31"/>
        <v>Samsung SDI</v>
      </c>
      <c r="T66" s="855"/>
      <c r="U66" s="864" t="str">
        <f t="shared" si="32"/>
        <v>Samsung SDI</v>
      </c>
      <c r="V66" s="244">
        <f t="shared" si="33"/>
        <v>147.8889567590397</v>
      </c>
      <c r="W66" s="244">
        <f t="shared" si="34"/>
        <v>161.45421576616593</v>
      </c>
      <c r="X66" s="244">
        <f t="shared" si="35"/>
        <v>188.51907133568889</v>
      </c>
      <c r="Y66" s="244">
        <f t="shared" si="36"/>
        <v>196.68702003415945</v>
      </c>
      <c r="Z66" s="244">
        <f t="shared" si="37"/>
        <v>196.39487051263848</v>
      </c>
      <c r="AA66" s="244">
        <f t="shared" si="38"/>
        <v>191.16186411193772</v>
      </c>
      <c r="AB66" s="244">
        <f t="shared" si="39"/>
        <v>191.6191097920842</v>
      </c>
      <c r="AC66" s="245">
        <f t="shared" si="40"/>
        <v>184.29739432020594</v>
      </c>
    </row>
    <row r="67" spans="3:29" ht="14.25" customHeight="1">
      <c r="C67" s="139" t="str">
        <f t="shared" si="26"/>
        <v/>
      </c>
      <c r="D67" s="864" t="str">
        <f t="shared" si="41"/>
        <v>LG Chem</v>
      </c>
      <c r="E67" s="865">
        <f t="shared" si="28"/>
        <v>90.046402357682027</v>
      </c>
      <c r="F67" s="865">
        <f t="shared" si="28"/>
        <v>108.09723883876569</v>
      </c>
      <c r="G67" s="865">
        <f t="shared" si="28"/>
        <v>124.9080464999911</v>
      </c>
      <c r="H67" s="865">
        <f t="shared" si="28"/>
        <v>135.80622492065027</v>
      </c>
      <c r="I67" s="865">
        <f t="shared" si="28"/>
        <v>148.53443151923571</v>
      </c>
      <c r="J67" s="865">
        <f t="shared" si="28"/>
        <v>151.15357300497664</v>
      </c>
      <c r="K67" s="865">
        <f t="shared" si="28"/>
        <v>152.10840201030612</v>
      </c>
      <c r="L67" s="866">
        <f t="shared" si="28"/>
        <v>150.71659662955702</v>
      </c>
      <c r="M67" s="867"/>
      <c r="N67" s="873">
        <v>4</v>
      </c>
      <c r="O67" s="874" t="str">
        <f>Parameter!K10</f>
        <v>Dongjin Semichem</v>
      </c>
      <c r="P67" s="875">
        <f t="shared" si="29"/>
        <v>1901696.5167753987</v>
      </c>
      <c r="Q67" s="875">
        <f t="shared" si="42"/>
        <v>135806349.81569678</v>
      </c>
      <c r="R67" s="876">
        <f t="shared" si="30"/>
        <v>13</v>
      </c>
      <c r="S67" s="877" t="str">
        <f t="shared" si="31"/>
        <v>LG Chem</v>
      </c>
      <c r="T67" s="855"/>
      <c r="U67" s="864" t="str">
        <f t="shared" si="32"/>
        <v>LG Chem</v>
      </c>
      <c r="V67" s="244">
        <f t="shared" si="33"/>
        <v>90.046402357682027</v>
      </c>
      <c r="W67" s="244">
        <f t="shared" si="34"/>
        <v>108.09723883876569</v>
      </c>
      <c r="X67" s="244">
        <f t="shared" si="35"/>
        <v>124.9080464999911</v>
      </c>
      <c r="Y67" s="244">
        <f t="shared" si="36"/>
        <v>135.80622492065027</v>
      </c>
      <c r="Z67" s="244">
        <f t="shared" si="37"/>
        <v>148.53443151923571</v>
      </c>
      <c r="AA67" s="244">
        <f t="shared" si="38"/>
        <v>151.15357300497664</v>
      </c>
      <c r="AB67" s="244">
        <f t="shared" si="39"/>
        <v>152.10840201030612</v>
      </c>
      <c r="AC67" s="245">
        <f t="shared" si="40"/>
        <v>150.71659662955702</v>
      </c>
    </row>
    <row r="68" spans="3:29" ht="14.25" customHeight="1">
      <c r="C68" s="139" t="str">
        <f t="shared" si="26"/>
        <v/>
      </c>
      <c r="D68" s="864" t="str">
        <f t="shared" si="41"/>
        <v>Duksan Neolux</v>
      </c>
      <c r="E68" s="865">
        <f t="shared" si="28"/>
        <v>124.71772605805599</v>
      </c>
      <c r="F68" s="865">
        <f t="shared" si="28"/>
        <v>89.547310125061458</v>
      </c>
      <c r="G68" s="865">
        <f t="shared" si="28"/>
        <v>104.18706002055401</v>
      </c>
      <c r="H68" s="865">
        <f t="shared" si="28"/>
        <v>114.4440269162539</v>
      </c>
      <c r="I68" s="865">
        <f t="shared" si="28"/>
        <v>122.88719828624797</v>
      </c>
      <c r="J68" s="865">
        <f t="shared" si="28"/>
        <v>129.03788130882074</v>
      </c>
      <c r="K68" s="865">
        <f t="shared" si="28"/>
        <v>132.77391665142147</v>
      </c>
      <c r="L68" s="866">
        <f t="shared" si="28"/>
        <v>131.78904760176067</v>
      </c>
      <c r="M68" s="867"/>
      <c r="N68" s="873">
        <v>5</v>
      </c>
      <c r="O68" s="874" t="str">
        <f>Parameter!K11</f>
        <v>Duksan Neolux</v>
      </c>
      <c r="P68" s="875">
        <f t="shared" si="29"/>
        <v>114444131.09831393</v>
      </c>
      <c r="Q68" s="875">
        <f t="shared" si="42"/>
        <v>114444131.09831393</v>
      </c>
      <c r="R68" s="876">
        <f t="shared" si="30"/>
        <v>5</v>
      </c>
      <c r="S68" s="877" t="str">
        <f t="shared" si="31"/>
        <v>Duksan Neolux</v>
      </c>
      <c r="T68" s="855"/>
      <c r="U68" s="864" t="str">
        <f t="shared" si="32"/>
        <v>Duksan Neolux</v>
      </c>
      <c r="V68" s="244">
        <f t="shared" si="33"/>
        <v>124.71772605805599</v>
      </c>
      <c r="W68" s="244">
        <f t="shared" si="34"/>
        <v>89.547310125061458</v>
      </c>
      <c r="X68" s="244">
        <f t="shared" si="35"/>
        <v>104.18706002055401</v>
      </c>
      <c r="Y68" s="244">
        <f t="shared" si="36"/>
        <v>114.4440269162539</v>
      </c>
      <c r="Z68" s="244">
        <f t="shared" si="37"/>
        <v>122.88719828624797</v>
      </c>
      <c r="AA68" s="244">
        <f t="shared" si="38"/>
        <v>129.03788130882074</v>
      </c>
      <c r="AB68" s="244">
        <f t="shared" si="39"/>
        <v>132.77391665142147</v>
      </c>
      <c r="AC68" s="245">
        <f t="shared" si="40"/>
        <v>131.78904760176067</v>
      </c>
    </row>
    <row r="69" spans="3:29" ht="14.25" customHeight="1">
      <c r="C69" s="139" t="str">
        <f t="shared" si="26"/>
        <v/>
      </c>
      <c r="D69" s="864" t="str">
        <f t="shared" si="41"/>
        <v>Idemitsu Kosan</v>
      </c>
      <c r="E69" s="865">
        <f t="shared" si="28"/>
        <v>56.435790076417419</v>
      </c>
      <c r="F69" s="865">
        <f t="shared" si="28"/>
        <v>69.569466011821163</v>
      </c>
      <c r="G69" s="865">
        <f t="shared" si="28"/>
        <v>77.915405065127075</v>
      </c>
      <c r="H69" s="865">
        <f t="shared" si="28"/>
        <v>81.763600277008464</v>
      </c>
      <c r="I69" s="865">
        <f t="shared" si="28"/>
        <v>77.578897208451636</v>
      </c>
      <c r="J69" s="865">
        <f t="shared" si="28"/>
        <v>77.260861679309158</v>
      </c>
      <c r="K69" s="865">
        <f t="shared" si="28"/>
        <v>74.179718289153357</v>
      </c>
      <c r="L69" s="866">
        <f t="shared" si="28"/>
        <v>71.807492221730755</v>
      </c>
      <c r="M69" s="867"/>
      <c r="N69" s="873">
        <v>6</v>
      </c>
      <c r="O69" s="874" t="str">
        <f>Parameter!K12</f>
        <v>DuPont</v>
      </c>
      <c r="P69" s="875">
        <f t="shared" si="29"/>
        <v>208628515.3129459</v>
      </c>
      <c r="Q69" s="875">
        <f t="shared" si="42"/>
        <v>81763678.182413518</v>
      </c>
      <c r="R69" s="876">
        <f t="shared" si="30"/>
        <v>10</v>
      </c>
      <c r="S69" s="877" t="str">
        <f t="shared" si="31"/>
        <v>Idemitsu Kosan</v>
      </c>
      <c r="T69" s="855"/>
      <c r="U69" s="864" t="str">
        <f t="shared" si="32"/>
        <v>Idemitsu Kosan</v>
      </c>
      <c r="V69" s="244">
        <f t="shared" si="33"/>
        <v>56.435790076417419</v>
      </c>
      <c r="W69" s="244">
        <f t="shared" si="34"/>
        <v>69.569466011821163</v>
      </c>
      <c r="X69" s="244">
        <f t="shared" si="35"/>
        <v>77.915405065127075</v>
      </c>
      <c r="Y69" s="244">
        <f t="shared" si="36"/>
        <v>81.763600277008464</v>
      </c>
      <c r="Z69" s="244">
        <f t="shared" si="37"/>
        <v>77.578897208451636</v>
      </c>
      <c r="AA69" s="244">
        <f t="shared" si="38"/>
        <v>77.260861679309158</v>
      </c>
      <c r="AB69" s="244">
        <f t="shared" si="39"/>
        <v>74.179718289153357</v>
      </c>
      <c r="AC69" s="245">
        <f t="shared" si="40"/>
        <v>71.807492221730755</v>
      </c>
    </row>
    <row r="70" spans="3:29" ht="14.25" customHeight="1">
      <c r="C70" s="139" t="str">
        <f t="shared" si="26"/>
        <v/>
      </c>
      <c r="D70" s="864" t="str">
        <f t="shared" si="41"/>
        <v>LTOM</v>
      </c>
      <c r="E70" s="865">
        <f t="shared" si="28"/>
        <v>0</v>
      </c>
      <c r="F70" s="865">
        <f t="shared" si="28"/>
        <v>0</v>
      </c>
      <c r="G70" s="865">
        <f t="shared" si="28"/>
        <v>59.867879530113342</v>
      </c>
      <c r="H70" s="865">
        <f t="shared" si="28"/>
        <v>75.915940539565426</v>
      </c>
      <c r="I70" s="865">
        <f t="shared" si="28"/>
        <v>84.11300992753587</v>
      </c>
      <c r="J70" s="865">
        <f t="shared" si="28"/>
        <v>94.184071601117196</v>
      </c>
      <c r="K70" s="865">
        <f t="shared" si="28"/>
        <v>97.584202290647312</v>
      </c>
      <c r="L70" s="866">
        <f t="shared" si="28"/>
        <v>98.613726709330066</v>
      </c>
      <c r="M70" s="867"/>
      <c r="N70" s="873">
        <v>7</v>
      </c>
      <c r="O70" s="874" t="str">
        <f>Parameter!K13</f>
        <v>EMT</v>
      </c>
      <c r="P70" s="875">
        <f t="shared" si="29"/>
        <v>15794639.350784535</v>
      </c>
      <c r="Q70" s="875">
        <f t="shared" si="42"/>
        <v>75916000.391444951</v>
      </c>
      <c r="R70" s="876">
        <f t="shared" si="30"/>
        <v>16</v>
      </c>
      <c r="S70" s="877" t="str">
        <f t="shared" si="31"/>
        <v>LTOM</v>
      </c>
      <c r="T70" s="855"/>
      <c r="U70" s="864" t="str">
        <f t="shared" si="32"/>
        <v>LTOM</v>
      </c>
      <c r="V70" s="244">
        <f t="shared" si="33"/>
        <v>0</v>
      </c>
      <c r="W70" s="244">
        <f t="shared" si="34"/>
        <v>0</v>
      </c>
      <c r="X70" s="244">
        <f t="shared" si="35"/>
        <v>59.867879530113342</v>
      </c>
      <c r="Y70" s="244">
        <f t="shared" si="36"/>
        <v>75.915940539565426</v>
      </c>
      <c r="Z70" s="244">
        <f t="shared" si="37"/>
        <v>84.11300992753587</v>
      </c>
      <c r="AA70" s="244">
        <f t="shared" si="38"/>
        <v>94.184071601117196</v>
      </c>
      <c r="AB70" s="244">
        <f t="shared" si="39"/>
        <v>97.584202290647312</v>
      </c>
      <c r="AC70" s="245">
        <f t="shared" si="40"/>
        <v>98.613726709330066</v>
      </c>
    </row>
    <row r="71" spans="3:29" ht="14.25" customHeight="1">
      <c r="C71" s="139" t="str">
        <f t="shared" si="26"/>
        <v/>
      </c>
      <c r="D71" s="864" t="str">
        <f t="shared" si="41"/>
        <v>Merck</v>
      </c>
      <c r="E71" s="865">
        <f t="shared" si="28"/>
        <v>55.052965132047035</v>
      </c>
      <c r="F71" s="865">
        <f t="shared" si="28"/>
        <v>70.447441324372278</v>
      </c>
      <c r="G71" s="865">
        <f t="shared" si="28"/>
        <v>65.647149429871661</v>
      </c>
      <c r="H71" s="865">
        <f t="shared" si="28"/>
        <v>63.949916332282747</v>
      </c>
      <c r="I71" s="865">
        <f t="shared" si="28"/>
        <v>61.902964972656768</v>
      </c>
      <c r="J71" s="865">
        <f t="shared" si="28"/>
        <v>64.274189021566144</v>
      </c>
      <c r="K71" s="865">
        <f t="shared" si="28"/>
        <v>64.91361891689435</v>
      </c>
      <c r="L71" s="866">
        <f t="shared" si="28"/>
        <v>62.352121456699834</v>
      </c>
      <c r="M71" s="867"/>
      <c r="N71" s="873">
        <v>8</v>
      </c>
      <c r="O71" s="874" t="str">
        <f>Parameter!K14</f>
        <v>Hodogaya</v>
      </c>
      <c r="P71" s="875">
        <f t="shared" si="29"/>
        <v>8144217.2782767871</v>
      </c>
      <c r="Q71" s="875">
        <f t="shared" si="42"/>
        <v>63949981.960432172</v>
      </c>
      <c r="R71" s="876">
        <f t="shared" si="30"/>
        <v>19</v>
      </c>
      <c r="S71" s="877" t="str">
        <f t="shared" si="31"/>
        <v>Merck</v>
      </c>
      <c r="T71" s="855"/>
      <c r="U71" s="864" t="str">
        <f t="shared" si="32"/>
        <v>Merck</v>
      </c>
      <c r="V71" s="244">
        <f t="shared" si="33"/>
        <v>55.052965132047035</v>
      </c>
      <c r="W71" s="244">
        <f t="shared" si="34"/>
        <v>70.447441324372278</v>
      </c>
      <c r="X71" s="244">
        <f t="shared" si="35"/>
        <v>65.647149429871661</v>
      </c>
      <c r="Y71" s="244">
        <f t="shared" si="36"/>
        <v>63.949916332282747</v>
      </c>
      <c r="Z71" s="244">
        <f t="shared" si="37"/>
        <v>61.902964972656768</v>
      </c>
      <c r="AA71" s="244">
        <f t="shared" si="38"/>
        <v>64.274189021566144</v>
      </c>
      <c r="AB71" s="244">
        <f t="shared" si="39"/>
        <v>64.91361891689435</v>
      </c>
      <c r="AC71" s="245">
        <f t="shared" si="40"/>
        <v>62.352121456699834</v>
      </c>
    </row>
    <row r="72" spans="3:29" ht="14.25" customHeight="1">
      <c r="C72" s="139" t="str">
        <f t="shared" si="26"/>
        <v/>
      </c>
      <c r="D72" s="864" t="str">
        <f t="shared" si="41"/>
        <v>SFC</v>
      </c>
      <c r="E72" s="865">
        <f t="shared" si="28"/>
        <v>59.638161891923879</v>
      </c>
      <c r="F72" s="865">
        <f t="shared" si="28"/>
        <v>66.359892467492486</v>
      </c>
      <c r="G72" s="865">
        <f t="shared" si="28"/>
        <v>60.182675727015919</v>
      </c>
      <c r="H72" s="865">
        <f t="shared" si="28"/>
        <v>58.129748829651191</v>
      </c>
      <c r="I72" s="865">
        <f t="shared" si="28"/>
        <v>53.714779310694311</v>
      </c>
      <c r="J72" s="865">
        <f t="shared" si="28"/>
        <v>55.456932807659591</v>
      </c>
      <c r="K72" s="865">
        <f t="shared" si="28"/>
        <v>56.763014109851028</v>
      </c>
      <c r="L72" s="866">
        <f t="shared" si="28"/>
        <v>56.185322872372275</v>
      </c>
      <c r="M72" s="867"/>
      <c r="N72" s="873">
        <v>9</v>
      </c>
      <c r="O72" s="874" t="str">
        <f>Parameter!K15</f>
        <v>Hyperion</v>
      </c>
      <c r="P72" s="875">
        <f t="shared" si="29"/>
        <v>21032197.314001061</v>
      </c>
      <c r="Q72" s="875">
        <f t="shared" si="42"/>
        <v>58129808.98732692</v>
      </c>
      <c r="R72" s="876">
        <f t="shared" si="30"/>
        <v>25</v>
      </c>
      <c r="S72" s="877" t="str">
        <f t="shared" si="31"/>
        <v>SFC</v>
      </c>
      <c r="T72" s="855"/>
      <c r="U72" s="864" t="str">
        <f t="shared" si="32"/>
        <v>SFC</v>
      </c>
      <c r="V72" s="244">
        <f t="shared" si="33"/>
        <v>59.638161891923879</v>
      </c>
      <c r="W72" s="244">
        <f t="shared" si="34"/>
        <v>66.359892467492486</v>
      </c>
      <c r="X72" s="244">
        <f t="shared" si="35"/>
        <v>60.182675727015919</v>
      </c>
      <c r="Y72" s="244">
        <f t="shared" si="36"/>
        <v>58.129748829651191</v>
      </c>
      <c r="Z72" s="244">
        <f t="shared" si="37"/>
        <v>53.714779310694311</v>
      </c>
      <c r="AA72" s="244">
        <f t="shared" si="38"/>
        <v>55.456932807659591</v>
      </c>
      <c r="AB72" s="244">
        <f t="shared" si="39"/>
        <v>56.763014109851028</v>
      </c>
      <c r="AC72" s="245">
        <f t="shared" si="40"/>
        <v>56.185322872372275</v>
      </c>
    </row>
    <row r="73" spans="3:29" ht="14.25" customHeight="1">
      <c r="C73" s="139" t="str">
        <f t="shared" si="26"/>
        <v/>
      </c>
      <c r="D73" s="864" t="str">
        <f t="shared" si="41"/>
        <v>Solus AM</v>
      </c>
      <c r="E73" s="865">
        <f t="shared" si="28"/>
        <v>62.663574228994179</v>
      </c>
      <c r="F73" s="865">
        <f t="shared" si="28"/>
        <v>55.065852292119416</v>
      </c>
      <c r="G73" s="865">
        <f t="shared" si="28"/>
        <v>57.004003442015375</v>
      </c>
      <c r="H73" s="865">
        <f t="shared" si="28"/>
        <v>56.463359439653217</v>
      </c>
      <c r="I73" s="865">
        <f t="shared" si="28"/>
        <v>52.134193101349261</v>
      </c>
      <c r="J73" s="865">
        <f t="shared" si="28"/>
        <v>52.132858474087868</v>
      </c>
      <c r="K73" s="865">
        <f t="shared" si="28"/>
        <v>50.439870726942054</v>
      </c>
      <c r="L73" s="866">
        <f t="shared" si="28"/>
        <v>49.269160843554481</v>
      </c>
      <c r="M73" s="867"/>
      <c r="N73" s="873">
        <v>10</v>
      </c>
      <c r="O73" s="874" t="str">
        <f>Parameter!K16</f>
        <v>Idemitsu Kosan</v>
      </c>
      <c r="P73" s="875">
        <f t="shared" si="29"/>
        <v>81763678.182413518</v>
      </c>
      <c r="Q73" s="875">
        <f t="shared" si="42"/>
        <v>56463416.416656658</v>
      </c>
      <c r="R73" s="876">
        <f t="shared" si="30"/>
        <v>27</v>
      </c>
      <c r="S73" s="877" t="str">
        <f t="shared" si="31"/>
        <v>Solus AM</v>
      </c>
      <c r="T73" s="855"/>
      <c r="U73" s="864" t="str">
        <f t="shared" si="32"/>
        <v>Solus AM</v>
      </c>
      <c r="V73" s="244">
        <f t="shared" si="33"/>
        <v>62.663574228994179</v>
      </c>
      <c r="W73" s="244">
        <f t="shared" si="34"/>
        <v>55.065852292119416</v>
      </c>
      <c r="X73" s="244">
        <f t="shared" si="35"/>
        <v>57.004003442015375</v>
      </c>
      <c r="Y73" s="244">
        <f t="shared" si="36"/>
        <v>56.463359439653217</v>
      </c>
      <c r="Z73" s="244">
        <f t="shared" si="37"/>
        <v>52.134193101349261</v>
      </c>
      <c r="AA73" s="244">
        <f t="shared" si="38"/>
        <v>52.132858474087868</v>
      </c>
      <c r="AB73" s="244">
        <f t="shared" si="39"/>
        <v>50.439870726942054</v>
      </c>
      <c r="AC73" s="245">
        <f t="shared" si="40"/>
        <v>49.269160843554481</v>
      </c>
    </row>
    <row r="74" spans="3:29" ht="14.25" customHeight="1" thickBot="1">
      <c r="C74" s="139" t="str">
        <f t="shared" si="26"/>
        <v/>
      </c>
      <c r="D74" s="864" t="str">
        <f t="shared" si="41"/>
        <v>Jilin OLED</v>
      </c>
      <c r="E74" s="865">
        <f t="shared" ref="E74:L83" si="43">SUMIFS(Rev, MSup, $D74, Y, E$63, App, "Mobile")</f>
        <v>0</v>
      </c>
      <c r="F74" s="865">
        <f t="shared" si="43"/>
        <v>0</v>
      </c>
      <c r="G74" s="865">
        <f t="shared" si="43"/>
        <v>41.299749364256222</v>
      </c>
      <c r="H74" s="865">
        <f t="shared" si="43"/>
        <v>50.101838302789439</v>
      </c>
      <c r="I74" s="865">
        <f t="shared" si="43"/>
        <v>51.018547248075528</v>
      </c>
      <c r="J74" s="865">
        <f t="shared" si="43"/>
        <v>55.629505076704746</v>
      </c>
      <c r="K74" s="865">
        <f t="shared" si="43"/>
        <v>56.680802356359543</v>
      </c>
      <c r="L74" s="866">
        <f t="shared" si="43"/>
        <v>56.868593957230644</v>
      </c>
      <c r="M74" s="867"/>
      <c r="N74" s="873">
        <v>11</v>
      </c>
      <c r="O74" s="874" t="str">
        <f>Parameter!K17</f>
        <v>Jilin OLED</v>
      </c>
      <c r="P74" s="875">
        <f t="shared" si="29"/>
        <v>50101879.591538809</v>
      </c>
      <c r="Q74" s="875">
        <f t="shared" si="42"/>
        <v>50101879.591538809</v>
      </c>
      <c r="R74" s="876">
        <f t="shared" si="30"/>
        <v>11</v>
      </c>
      <c r="S74" s="877" t="str">
        <f t="shared" si="31"/>
        <v>Jilin OLED</v>
      </c>
      <c r="T74" s="855"/>
      <c r="U74" s="878" t="s">
        <v>156</v>
      </c>
      <c r="V74" s="244">
        <f t="shared" ref="V74:AC74" si="44">V75-SUM(V64:V73)</f>
        <v>234.61888538057019</v>
      </c>
      <c r="W74" s="244">
        <f t="shared" si="44"/>
        <v>253.32273750020772</v>
      </c>
      <c r="X74" s="244">
        <f t="shared" si="44"/>
        <v>263.20764089376712</v>
      </c>
      <c r="Y74" s="244">
        <f t="shared" si="44"/>
        <v>284.15066407517179</v>
      </c>
      <c r="Z74" s="244">
        <f t="shared" si="44"/>
        <v>319.89264846199535</v>
      </c>
      <c r="AA74" s="244">
        <f t="shared" si="44"/>
        <v>348.62257837196989</v>
      </c>
      <c r="AB74" s="244">
        <f t="shared" si="44"/>
        <v>361.00351592945526</v>
      </c>
      <c r="AC74" s="245">
        <f t="shared" si="44"/>
        <v>364.395580874507</v>
      </c>
    </row>
    <row r="75" spans="3:29" ht="14.25" customHeight="1" thickBot="1">
      <c r="C75" s="139" t="str">
        <f t="shared" si="26"/>
        <v/>
      </c>
      <c r="D75" s="864" t="str">
        <f t="shared" si="41"/>
        <v>Novaled</v>
      </c>
      <c r="E75" s="865">
        <f t="shared" si="43"/>
        <v>73.608198335807046</v>
      </c>
      <c r="F75" s="865">
        <f t="shared" si="43"/>
        <v>54.139269960180727</v>
      </c>
      <c r="G75" s="865">
        <f t="shared" si="43"/>
        <v>40.766406017144448</v>
      </c>
      <c r="H75" s="865">
        <f t="shared" si="43"/>
        <v>39.650886406710626</v>
      </c>
      <c r="I75" s="865">
        <f t="shared" si="43"/>
        <v>37.991243430686559</v>
      </c>
      <c r="J75" s="865">
        <f t="shared" si="43"/>
        <v>37.155060743152923</v>
      </c>
      <c r="K75" s="865">
        <f t="shared" si="43"/>
        <v>35.604722077135271</v>
      </c>
      <c r="L75" s="866">
        <f t="shared" si="43"/>
        <v>33.805939233468493</v>
      </c>
      <c r="M75" s="867"/>
      <c r="N75" s="873">
        <v>12</v>
      </c>
      <c r="O75" s="874" t="str">
        <f>Parameter!K18</f>
        <v>Jinwoong</v>
      </c>
      <c r="P75" s="875">
        <f t="shared" si="29"/>
        <v>-1.2E-2</v>
      </c>
      <c r="Q75" s="875">
        <f t="shared" si="42"/>
        <v>39650927.152116641</v>
      </c>
      <c r="R75" s="876">
        <f t="shared" si="30"/>
        <v>21</v>
      </c>
      <c r="S75" s="877" t="str">
        <f t="shared" si="31"/>
        <v>Novaled</v>
      </c>
      <c r="T75" s="855"/>
      <c r="U75" s="858" t="s">
        <v>144</v>
      </c>
      <c r="V75" s="451">
        <f t="shared" ref="V75:AC75" si="45">E114</f>
        <v>1262.4902186964839</v>
      </c>
      <c r="W75" s="451">
        <f t="shared" si="45"/>
        <v>1314.576362458836</v>
      </c>
      <c r="X75" s="451">
        <f t="shared" si="45"/>
        <v>1476.4686699194465</v>
      </c>
      <c r="Y75" s="451">
        <f t="shared" si="45"/>
        <v>1562.4436309830262</v>
      </c>
      <c r="Z75" s="451">
        <f t="shared" si="45"/>
        <v>1600.1511800359194</v>
      </c>
      <c r="AA75" s="451">
        <f t="shared" si="45"/>
        <v>1652.6634835496959</v>
      </c>
      <c r="AB75" s="451">
        <f t="shared" si="45"/>
        <v>1674.0730808292503</v>
      </c>
      <c r="AC75" s="452">
        <f t="shared" si="45"/>
        <v>1656.121589459349</v>
      </c>
    </row>
    <row r="76" spans="3:29" ht="14.25" customHeight="1">
      <c r="C76" s="139" t="str">
        <f t="shared" si="26"/>
        <v/>
      </c>
      <c r="D76" s="864" t="str">
        <f t="shared" si="41"/>
        <v>Summer Sprout</v>
      </c>
      <c r="E76" s="865">
        <f t="shared" si="43"/>
        <v>0</v>
      </c>
      <c r="F76" s="865">
        <f t="shared" si="43"/>
        <v>0</v>
      </c>
      <c r="G76" s="865">
        <f t="shared" si="43"/>
        <v>24.469492637042958</v>
      </c>
      <c r="H76" s="865">
        <f t="shared" si="43"/>
        <v>29.496213622922919</v>
      </c>
      <c r="I76" s="865">
        <f t="shared" si="43"/>
        <v>46.539412639870321</v>
      </c>
      <c r="J76" s="865">
        <f t="shared" si="43"/>
        <v>51.652582405375597</v>
      </c>
      <c r="K76" s="865">
        <f t="shared" si="43"/>
        <v>55.212596746083783</v>
      </c>
      <c r="L76" s="866">
        <f t="shared" si="43"/>
        <v>55.65186218480919</v>
      </c>
      <c r="M76" s="867"/>
      <c r="N76" s="873">
        <v>13</v>
      </c>
      <c r="O76" s="874" t="str">
        <f>Parameter!K19</f>
        <v>LG Chem</v>
      </c>
      <c r="P76" s="875">
        <f t="shared" si="29"/>
        <v>135806349.81569678</v>
      </c>
      <c r="Q76" s="875">
        <f t="shared" si="42"/>
        <v>29496238.063415557</v>
      </c>
      <c r="R76" s="876">
        <f t="shared" si="30"/>
        <v>29</v>
      </c>
      <c r="S76" s="877" t="str">
        <f t="shared" si="31"/>
        <v>Summer Sprout</v>
      </c>
      <c r="T76" s="855"/>
      <c r="U76" s="879"/>
      <c r="V76" s="238"/>
      <c r="W76" s="238"/>
      <c r="X76" s="238"/>
      <c r="Y76" s="238"/>
      <c r="Z76" s="238"/>
      <c r="AA76" s="238"/>
      <c r="AB76" s="238"/>
      <c r="AC76" s="238"/>
    </row>
    <row r="77" spans="3:29" ht="14.25" customHeight="1">
      <c r="C77" s="139" t="str">
        <f t="shared" si="26"/>
        <v/>
      </c>
      <c r="D77" s="864" t="str">
        <f t="shared" si="41"/>
        <v>Sunera</v>
      </c>
      <c r="E77" s="865">
        <f t="shared" si="43"/>
        <v>0</v>
      </c>
      <c r="F77" s="865">
        <f t="shared" si="43"/>
        <v>0</v>
      </c>
      <c r="G77" s="865">
        <f t="shared" si="43"/>
        <v>21.488041034317408</v>
      </c>
      <c r="H77" s="865">
        <f t="shared" si="43"/>
        <v>25.890658694346939</v>
      </c>
      <c r="I77" s="865">
        <f t="shared" si="43"/>
        <v>31.346191653831518</v>
      </c>
      <c r="J77" s="865">
        <f t="shared" si="43"/>
        <v>36.915680410145868</v>
      </c>
      <c r="K77" s="865">
        <f t="shared" si="43"/>
        <v>38.951588126748426</v>
      </c>
      <c r="L77" s="866">
        <f t="shared" si="43"/>
        <v>40.031613241345994</v>
      </c>
      <c r="M77" s="867"/>
      <c r="N77" s="873">
        <v>14</v>
      </c>
      <c r="O77" s="874" t="str">
        <f>Parameter!K20</f>
        <v>LT Materials</v>
      </c>
      <c r="P77" s="875">
        <f t="shared" si="29"/>
        <v>16492633.346210217</v>
      </c>
      <c r="Q77" s="875">
        <f t="shared" si="42"/>
        <v>25890680.152387973</v>
      </c>
      <c r="R77" s="876">
        <f t="shared" si="30"/>
        <v>30</v>
      </c>
      <c r="S77" s="877" t="str">
        <f t="shared" si="31"/>
        <v>Sunera</v>
      </c>
      <c r="T77" s="855"/>
      <c r="U77" s="879"/>
      <c r="V77"/>
      <c r="W77"/>
      <c r="X77"/>
      <c r="Y77"/>
      <c r="Z77"/>
      <c r="AA77"/>
      <c r="AB77"/>
      <c r="AC77"/>
    </row>
    <row r="78" spans="3:29" ht="14.25" customHeight="1">
      <c r="C78" s="139" t="str">
        <f t="shared" si="26"/>
        <v/>
      </c>
      <c r="D78" s="864" t="str">
        <f t="shared" si="41"/>
        <v>Hyperion</v>
      </c>
      <c r="E78" s="865">
        <f t="shared" si="43"/>
        <v>0</v>
      </c>
      <c r="F78" s="865">
        <f t="shared" si="43"/>
        <v>0</v>
      </c>
      <c r="G78" s="865">
        <f t="shared" si="43"/>
        <v>17.537336908318434</v>
      </c>
      <c r="H78" s="865">
        <f t="shared" si="43"/>
        <v>21.032179785664152</v>
      </c>
      <c r="I78" s="865">
        <f t="shared" si="43"/>
        <v>23.386111281760698</v>
      </c>
      <c r="J78" s="865">
        <f t="shared" si="43"/>
        <v>25.036541315334016</v>
      </c>
      <c r="K78" s="865">
        <f t="shared" si="43"/>
        <v>28.044726927249219</v>
      </c>
      <c r="L78" s="866">
        <f t="shared" si="43"/>
        <v>29.821416385533531</v>
      </c>
      <c r="M78" s="867"/>
      <c r="N78" s="873">
        <v>15</v>
      </c>
      <c r="O78" s="874" t="str">
        <f>Parameter!K21</f>
        <v>LT Metal</v>
      </c>
      <c r="P78" s="875">
        <f t="shared" si="29"/>
        <v>-1.4999999999999999E-2</v>
      </c>
      <c r="Q78" s="875">
        <f t="shared" si="42"/>
        <v>21032197.314001061</v>
      </c>
      <c r="R78" s="876">
        <f t="shared" si="30"/>
        <v>9</v>
      </c>
      <c r="S78" s="877" t="str">
        <f t="shared" si="31"/>
        <v>Hyperion</v>
      </c>
      <c r="T78" s="855"/>
      <c r="U78" s="879"/>
      <c r="V78" s="238"/>
      <c r="W78" s="238"/>
      <c r="X78" s="238"/>
      <c r="Y78" s="238"/>
      <c r="Z78" s="238"/>
      <c r="AA78" s="238"/>
      <c r="AB78" s="238"/>
      <c r="AC78" s="238"/>
    </row>
    <row r="79" spans="3:29" ht="14.25" customHeight="1">
      <c r="C79" s="139" t="str">
        <f t="shared" si="26"/>
        <v/>
      </c>
      <c r="D79" s="864" t="str">
        <f t="shared" si="41"/>
        <v>LT Materials</v>
      </c>
      <c r="E79" s="865">
        <f t="shared" si="43"/>
        <v>19.581777927607476</v>
      </c>
      <c r="F79" s="865">
        <f t="shared" si="43"/>
        <v>24.030122342058817</v>
      </c>
      <c r="G79" s="865">
        <f t="shared" si="43"/>
        <v>16.787974648270563</v>
      </c>
      <c r="H79" s="865">
        <f t="shared" si="43"/>
        <v>16.492616572235569</v>
      </c>
      <c r="I79" s="865">
        <f t="shared" si="43"/>
        <v>16.575896274558065</v>
      </c>
      <c r="J79" s="865">
        <f t="shared" si="43"/>
        <v>16.201765623647315</v>
      </c>
      <c r="K79" s="865">
        <f t="shared" si="43"/>
        <v>16.036922088258791</v>
      </c>
      <c r="L79" s="866">
        <f t="shared" si="43"/>
        <v>15.682644510924437</v>
      </c>
      <c r="M79" s="867"/>
      <c r="N79" s="873">
        <v>16</v>
      </c>
      <c r="O79" s="874" t="str">
        <f>Parameter!K22</f>
        <v>LTOM</v>
      </c>
      <c r="P79" s="875">
        <f t="shared" si="29"/>
        <v>75916000.391444951</v>
      </c>
      <c r="Q79" s="875">
        <f t="shared" si="42"/>
        <v>16492633.346210217</v>
      </c>
      <c r="R79" s="876">
        <f t="shared" si="30"/>
        <v>14</v>
      </c>
      <c r="S79" s="877" t="str">
        <f t="shared" si="31"/>
        <v>LT Materials</v>
      </c>
      <c r="T79" s="855"/>
      <c r="U79" s="879"/>
      <c r="V79" s="238"/>
      <c r="W79" s="238"/>
      <c r="X79" s="238"/>
      <c r="Y79"/>
      <c r="Z79" s="238"/>
      <c r="AA79" s="238"/>
      <c r="AB79" s="238"/>
      <c r="AC79" s="238"/>
    </row>
    <row r="80" spans="3:29" ht="14.25" customHeight="1">
      <c r="C80" s="139" t="str">
        <f t="shared" si="26"/>
        <v/>
      </c>
      <c r="D80" s="864" t="str">
        <f t="shared" si="41"/>
        <v>EMT</v>
      </c>
      <c r="E80" s="865">
        <f t="shared" si="43"/>
        <v>0</v>
      </c>
      <c r="F80" s="865">
        <f t="shared" si="43"/>
        <v>0</v>
      </c>
      <c r="G80" s="865">
        <f t="shared" si="43"/>
        <v>15.076644697124008</v>
      </c>
      <c r="H80" s="865">
        <f t="shared" si="43"/>
        <v>15.794624281139837</v>
      </c>
      <c r="I80" s="865">
        <f t="shared" si="43"/>
        <v>16.889421886365536</v>
      </c>
      <c r="J80" s="865">
        <f t="shared" si="43"/>
        <v>19.993071853651788</v>
      </c>
      <c r="K80" s="865">
        <f t="shared" si="43"/>
        <v>20.416035361891247</v>
      </c>
      <c r="L80" s="866">
        <f t="shared" si="43"/>
        <v>21.580825124368864</v>
      </c>
      <c r="M80" s="867"/>
      <c r="N80" s="873">
        <v>17</v>
      </c>
      <c r="O80" s="874" t="str">
        <f>Parameter!K23</f>
        <v>Lumilan</v>
      </c>
      <c r="P80" s="875">
        <f t="shared" si="29"/>
        <v>3068660.2763994872</v>
      </c>
      <c r="Q80" s="875">
        <f t="shared" si="42"/>
        <v>15794639.350784535</v>
      </c>
      <c r="R80" s="876">
        <f t="shared" si="30"/>
        <v>7</v>
      </c>
      <c r="S80" s="877" t="str">
        <f t="shared" si="31"/>
        <v>EMT</v>
      </c>
      <c r="T80" s="855"/>
      <c r="U80" s="879"/>
      <c r="V80" s="238"/>
      <c r="W80" s="238"/>
      <c r="X80" s="238"/>
      <c r="Y80" s="238"/>
      <c r="Z80" s="238"/>
      <c r="AA80" s="238"/>
      <c r="AB80" s="238"/>
      <c r="AC80" s="238"/>
    </row>
    <row r="81" spans="3:29" ht="14.25" customHeight="1">
      <c r="C81" s="139" t="str">
        <f t="shared" si="26"/>
        <v/>
      </c>
      <c r="D81" s="864" t="str">
        <f t="shared" si="41"/>
        <v>Hodogaya</v>
      </c>
      <c r="E81" s="865">
        <f t="shared" si="43"/>
        <v>3.232917706228672</v>
      </c>
      <c r="F81" s="865">
        <f t="shared" si="43"/>
        <v>1.9155111543266501</v>
      </c>
      <c r="G81" s="865">
        <f t="shared" si="43"/>
        <v>6.6603754038405105</v>
      </c>
      <c r="H81" s="865">
        <f t="shared" si="43"/>
        <v>8.1442106259013833</v>
      </c>
      <c r="I81" s="865">
        <f t="shared" si="43"/>
        <v>5.8992731543238861</v>
      </c>
      <c r="J81" s="865">
        <f t="shared" si="43"/>
        <v>5.5814849438538081</v>
      </c>
      <c r="K81" s="865">
        <f t="shared" si="43"/>
        <v>5.3427045136430005</v>
      </c>
      <c r="L81" s="866">
        <f t="shared" si="43"/>
        <v>5.182423378233711</v>
      </c>
      <c r="M81" s="867"/>
      <c r="N81" s="873">
        <v>18</v>
      </c>
      <c r="O81" s="874" t="str">
        <f>Parameter!K24</f>
        <v>Materion</v>
      </c>
      <c r="P81" s="875">
        <f t="shared" si="29"/>
        <v>-1.7999999999999999E-2</v>
      </c>
      <c r="Q81" s="875">
        <f t="shared" si="42"/>
        <v>8144217.2782767871</v>
      </c>
      <c r="R81" s="876">
        <f t="shared" si="30"/>
        <v>8</v>
      </c>
      <c r="S81" s="877" t="str">
        <f t="shared" si="31"/>
        <v>Hodogaya</v>
      </c>
      <c r="T81" s="855"/>
      <c r="U81" s="879"/>
      <c r="V81" s="238"/>
      <c r="W81" s="238"/>
      <c r="X81" s="238"/>
      <c r="Y81" s="238"/>
      <c r="Z81" s="238"/>
      <c r="AA81" s="238"/>
      <c r="AB81" s="238"/>
      <c r="AC81" s="238"/>
    </row>
    <row r="82" spans="3:29" ht="14.25" customHeight="1">
      <c r="C82" s="139" t="str">
        <f t="shared" si="26"/>
        <v/>
      </c>
      <c r="D82" s="864" t="str">
        <f t="shared" si="41"/>
        <v>Aglaia Tech</v>
      </c>
      <c r="E82" s="865">
        <f t="shared" si="43"/>
        <v>0</v>
      </c>
      <c r="F82" s="865">
        <f t="shared" si="43"/>
        <v>0</v>
      </c>
      <c r="G82" s="865">
        <f t="shared" si="43"/>
        <v>4.4555082234900469</v>
      </c>
      <c r="H82" s="865">
        <f t="shared" si="43"/>
        <v>4.9914963633930043</v>
      </c>
      <c r="I82" s="865">
        <f t="shared" si="43"/>
        <v>6.2523323834785405</v>
      </c>
      <c r="J82" s="865">
        <f t="shared" si="43"/>
        <v>7.0223026165397773</v>
      </c>
      <c r="K82" s="865">
        <f t="shared" si="43"/>
        <v>7.6815382741352511</v>
      </c>
      <c r="L82" s="866">
        <f t="shared" si="43"/>
        <v>7.999338550827586</v>
      </c>
      <c r="M82" s="867"/>
      <c r="N82" s="873">
        <v>19</v>
      </c>
      <c r="O82" s="874" t="str">
        <f>Parameter!K25</f>
        <v>Merck</v>
      </c>
      <c r="P82" s="875">
        <f t="shared" si="29"/>
        <v>63949981.960432172</v>
      </c>
      <c r="Q82" s="875">
        <f t="shared" si="42"/>
        <v>4991500.8179012276</v>
      </c>
      <c r="R82" s="876">
        <f t="shared" si="30"/>
        <v>1</v>
      </c>
      <c r="S82" s="877" t="str">
        <f t="shared" si="31"/>
        <v>Aglaia Tech</v>
      </c>
      <c r="T82" s="855"/>
      <c r="U82" s="879"/>
      <c r="V82" s="238"/>
      <c r="W82" s="238"/>
      <c r="X82" s="238"/>
      <c r="Y82" s="238"/>
      <c r="Z82" s="238"/>
      <c r="AA82" s="238"/>
      <c r="AB82" s="238"/>
      <c r="AC82" s="238"/>
    </row>
    <row r="83" spans="3:29" ht="14.25" customHeight="1">
      <c r="C83" s="139" t="str">
        <f t="shared" si="26"/>
        <v/>
      </c>
      <c r="D83" s="864" t="str">
        <f t="shared" si="41"/>
        <v>SK JNC</v>
      </c>
      <c r="E83" s="865">
        <f t="shared" si="43"/>
        <v>10.00575858234491</v>
      </c>
      <c r="F83" s="865">
        <f t="shared" si="43"/>
        <v>10.44375446341083</v>
      </c>
      <c r="G83" s="865">
        <f t="shared" si="43"/>
        <v>6.1950200401736977</v>
      </c>
      <c r="H83" s="865">
        <f t="shared" si="43"/>
        <v>4.5722473616904526</v>
      </c>
      <c r="I83" s="865">
        <f t="shared" si="43"/>
        <v>4.5014446906564896</v>
      </c>
      <c r="J83" s="865">
        <f t="shared" si="43"/>
        <v>4.048312400198153</v>
      </c>
      <c r="K83" s="865">
        <f t="shared" si="43"/>
        <v>3.4642319373199846</v>
      </c>
      <c r="L83" s="866">
        <f t="shared" si="43"/>
        <v>2.9169604164114484</v>
      </c>
      <c r="M83" s="867"/>
      <c r="N83" s="873">
        <v>20</v>
      </c>
      <c r="O83" s="874" t="str">
        <f>Parameter!K26</f>
        <v>Nisso</v>
      </c>
      <c r="P83" s="875">
        <f t="shared" si="29"/>
        <v>-0.02</v>
      </c>
      <c r="Q83" s="875">
        <f t="shared" si="42"/>
        <v>4572253.5307104932</v>
      </c>
      <c r="R83" s="876">
        <f t="shared" si="30"/>
        <v>26</v>
      </c>
      <c r="S83" s="877" t="str">
        <f t="shared" si="31"/>
        <v>SK JNC</v>
      </c>
      <c r="T83" s="855"/>
      <c r="U83" s="879"/>
      <c r="V83" s="238"/>
      <c r="W83" s="238"/>
      <c r="X83" s="238"/>
      <c r="Y83" s="238"/>
      <c r="Z83" s="238"/>
      <c r="AA83" s="238"/>
      <c r="AB83" s="238"/>
      <c r="AC83" s="238"/>
    </row>
    <row r="84" spans="3:29" ht="14.25" customHeight="1">
      <c r="C84" s="139" t="str">
        <f t="shared" si="26"/>
        <v/>
      </c>
      <c r="D84" s="864" t="str">
        <f t="shared" si="41"/>
        <v>NSCC</v>
      </c>
      <c r="E84" s="865">
        <f t="shared" ref="E84:L93" si="46">SUMIFS(Rev, MSup, $D84, Y, E$63, App, "Mobile")</f>
        <v>27.066287773077267</v>
      </c>
      <c r="F84" s="865">
        <f t="shared" si="46"/>
        <v>6.8694193120679889</v>
      </c>
      <c r="G84" s="865">
        <f t="shared" si="46"/>
        <v>6.2061965802481964</v>
      </c>
      <c r="H84" s="865">
        <f t="shared" si="46"/>
        <v>3.8682419811407707</v>
      </c>
      <c r="I84" s="865">
        <f t="shared" si="46"/>
        <v>0</v>
      </c>
      <c r="J84" s="865">
        <f t="shared" si="46"/>
        <v>0</v>
      </c>
      <c r="K84" s="865">
        <f t="shared" si="46"/>
        <v>0</v>
      </c>
      <c r="L84" s="866">
        <f t="shared" si="46"/>
        <v>0</v>
      </c>
      <c r="M84" s="867"/>
      <c r="N84" s="873">
        <v>21</v>
      </c>
      <c r="O84" s="874" t="str">
        <f>Parameter!K27</f>
        <v>Novaled</v>
      </c>
      <c r="P84" s="875">
        <f t="shared" si="29"/>
        <v>39650927.152116641</v>
      </c>
      <c r="Q84" s="875">
        <f t="shared" si="42"/>
        <v>3868248.1653373507</v>
      </c>
      <c r="R84" s="876">
        <f t="shared" si="30"/>
        <v>22</v>
      </c>
      <c r="S84" s="877" t="str">
        <f t="shared" si="31"/>
        <v>NSCC</v>
      </c>
      <c r="T84" s="855"/>
      <c r="U84" s="879"/>
      <c r="V84" s="238"/>
      <c r="W84" s="238"/>
      <c r="X84" s="238"/>
      <c r="Y84" s="238"/>
      <c r="Z84" s="238"/>
      <c r="AA84" s="238"/>
      <c r="AB84" s="238"/>
      <c r="AC84" s="238"/>
    </row>
    <row r="85" spans="3:29" ht="14.25" customHeight="1">
      <c r="C85" s="139" t="str">
        <f t="shared" si="26"/>
        <v/>
      </c>
      <c r="D85" s="864" t="str">
        <f t="shared" si="41"/>
        <v>UIV</v>
      </c>
      <c r="E85" s="865">
        <f t="shared" si="46"/>
        <v>0</v>
      </c>
      <c r="F85" s="865">
        <f t="shared" si="46"/>
        <v>0</v>
      </c>
      <c r="G85" s="865">
        <f t="shared" si="46"/>
        <v>2.3378091145932003</v>
      </c>
      <c r="H85" s="865">
        <f t="shared" si="46"/>
        <v>3.5924759573283431</v>
      </c>
      <c r="I85" s="865">
        <f t="shared" si="46"/>
        <v>4.3234317543537166</v>
      </c>
      <c r="J85" s="865">
        <f t="shared" si="46"/>
        <v>5.0355263962472696</v>
      </c>
      <c r="K85" s="865">
        <f t="shared" si="46"/>
        <v>4.9851711322847976</v>
      </c>
      <c r="L85" s="866">
        <f t="shared" si="46"/>
        <v>4.9353194209619495</v>
      </c>
      <c r="M85" s="867"/>
      <c r="N85" s="873">
        <v>22</v>
      </c>
      <c r="O85" s="874" t="str">
        <f>Parameter!K28</f>
        <v>NSCC</v>
      </c>
      <c r="P85" s="875">
        <f t="shared" si="29"/>
        <v>3868248.1653373507</v>
      </c>
      <c r="Q85" s="875">
        <f t="shared" si="42"/>
        <v>3592478.2621374582</v>
      </c>
      <c r="R85" s="876">
        <f t="shared" si="30"/>
        <v>33</v>
      </c>
      <c r="S85" s="877" t="str">
        <f t="shared" si="31"/>
        <v>UIV</v>
      </c>
      <c r="T85" s="855"/>
      <c r="U85" s="879"/>
      <c r="V85" s="238"/>
      <c r="W85" s="238"/>
      <c r="X85" s="238"/>
      <c r="Y85" s="238"/>
      <c r="Z85" s="238"/>
      <c r="AA85" s="238"/>
      <c r="AB85" s="238"/>
      <c r="AC85" s="238"/>
    </row>
    <row r="86" spans="3:29" ht="14.25" customHeight="1">
      <c r="C86" s="139" t="str">
        <f t="shared" si="26"/>
        <v/>
      </c>
      <c r="D86" s="864" t="str">
        <f t="shared" si="41"/>
        <v>Lumilan</v>
      </c>
      <c r="E86" s="865">
        <f t="shared" si="46"/>
        <v>0</v>
      </c>
      <c r="F86" s="865">
        <f t="shared" si="46"/>
        <v>0</v>
      </c>
      <c r="G86" s="865">
        <f t="shared" si="46"/>
        <v>2.9447577545334278</v>
      </c>
      <c r="H86" s="865">
        <f t="shared" si="46"/>
        <v>3.0686573486417328</v>
      </c>
      <c r="I86" s="865">
        <f t="shared" si="46"/>
        <v>4.8013597595641713</v>
      </c>
      <c r="J86" s="865">
        <f t="shared" si="46"/>
        <v>5.5725944749670573</v>
      </c>
      <c r="K86" s="865">
        <f t="shared" si="46"/>
        <v>5.8655355792655826</v>
      </c>
      <c r="L86" s="866">
        <f t="shared" si="46"/>
        <v>6.3152840486165296</v>
      </c>
      <c r="M86" s="867"/>
      <c r="N86" s="873">
        <v>23</v>
      </c>
      <c r="O86" s="874" t="str">
        <f>Parameter!K29</f>
        <v>P&amp;H Tech</v>
      </c>
      <c r="P86" s="875">
        <f t="shared" si="29"/>
        <v>1153559.3959699345</v>
      </c>
      <c r="Q86" s="875">
        <f t="shared" si="42"/>
        <v>3068660.2763994872</v>
      </c>
      <c r="R86" s="876">
        <f t="shared" ref="R86:R112" si="47">MATCH($Q86, $P$64:$P$113, 0)</f>
        <v>17</v>
      </c>
      <c r="S86" s="877" t="str">
        <f t="shared" si="31"/>
        <v>Lumilan</v>
      </c>
      <c r="T86" s="855"/>
      <c r="U86" s="879"/>
      <c r="V86" s="238"/>
      <c r="W86" s="238"/>
      <c r="X86" s="238"/>
      <c r="Y86" s="238"/>
      <c r="Z86" s="238"/>
      <c r="AA86" s="238"/>
      <c r="AB86" s="238"/>
      <c r="AC86" s="238"/>
    </row>
    <row r="87" spans="3:29" ht="14.25" customHeight="1">
      <c r="C87" s="139" t="str">
        <f t="shared" si="26"/>
        <v/>
      </c>
      <c r="D87" s="864" t="str">
        <f t="shared" si="41"/>
        <v>Dongjin Semichem</v>
      </c>
      <c r="E87" s="865">
        <f t="shared" si="46"/>
        <v>0</v>
      </c>
      <c r="F87" s="865">
        <f t="shared" si="46"/>
        <v>0</v>
      </c>
      <c r="G87" s="865">
        <f t="shared" si="46"/>
        <v>1.3410151819813108</v>
      </c>
      <c r="H87" s="865">
        <f t="shared" si="46"/>
        <v>1.9016951797602168</v>
      </c>
      <c r="I87" s="865">
        <f t="shared" si="46"/>
        <v>2.0662443244015924</v>
      </c>
      <c r="J87" s="865">
        <f t="shared" si="46"/>
        <v>2.2601099821734612</v>
      </c>
      <c r="K87" s="865">
        <f t="shared" si="46"/>
        <v>2.480193147838754</v>
      </c>
      <c r="L87" s="866">
        <f t="shared" si="46"/>
        <v>2.6244952946220996</v>
      </c>
      <c r="M87" s="867"/>
      <c r="N87" s="873">
        <v>24</v>
      </c>
      <c r="O87" s="874" t="str">
        <f>Parameter!K30</f>
        <v>Samsung SDI</v>
      </c>
      <c r="P87" s="875">
        <f t="shared" si="29"/>
        <v>196687208.5292308</v>
      </c>
      <c r="Q87" s="875">
        <f t="shared" si="42"/>
        <v>1901696.5167753987</v>
      </c>
      <c r="R87" s="876">
        <f t="shared" si="47"/>
        <v>4</v>
      </c>
      <c r="S87" s="877" t="str">
        <f t="shared" si="31"/>
        <v>Dongjin Semichem</v>
      </c>
      <c r="T87" s="855"/>
      <c r="U87" s="879"/>
      <c r="V87" s="238"/>
      <c r="W87" s="238"/>
      <c r="X87" s="238"/>
      <c r="Y87" s="238"/>
      <c r="Z87" s="238"/>
      <c r="AA87" s="238"/>
      <c r="AB87" s="238"/>
      <c r="AC87" s="238"/>
    </row>
    <row r="88" spans="3:29" ht="14.25" customHeight="1">
      <c r="C88" s="139" t="str">
        <f t="shared" si="26"/>
        <v/>
      </c>
      <c r="D88" s="864" t="str">
        <f t="shared" si="41"/>
        <v>P&amp;H Tech</v>
      </c>
      <c r="E88" s="865">
        <f t="shared" si="46"/>
        <v>1.131733487067567</v>
      </c>
      <c r="F88" s="865">
        <f t="shared" si="46"/>
        <v>1.0515052865624999</v>
      </c>
      <c r="G88" s="865">
        <f t="shared" si="46"/>
        <v>1.1036551042962692</v>
      </c>
      <c r="H88" s="865">
        <f t="shared" si="46"/>
        <v>1.1535583153148303</v>
      </c>
      <c r="I88" s="865">
        <f t="shared" si="46"/>
        <v>1.1920458297494405</v>
      </c>
      <c r="J88" s="865">
        <f t="shared" si="46"/>
        <v>1.1562844548569575</v>
      </c>
      <c r="K88" s="865">
        <f t="shared" si="46"/>
        <v>1.1215959212112487</v>
      </c>
      <c r="L88" s="866">
        <f t="shared" si="46"/>
        <v>1.0879480435749111</v>
      </c>
      <c r="M88" s="867"/>
      <c r="N88" s="873">
        <v>25</v>
      </c>
      <c r="O88" s="874" t="str">
        <f>Parameter!K31</f>
        <v>SFC</v>
      </c>
      <c r="P88" s="875">
        <f t="shared" si="29"/>
        <v>58129808.98732692</v>
      </c>
      <c r="Q88" s="875">
        <f t="shared" si="42"/>
        <v>1153559.3959699345</v>
      </c>
      <c r="R88" s="876">
        <f t="shared" si="47"/>
        <v>23</v>
      </c>
      <c r="S88" s="877" t="str">
        <f t="shared" si="31"/>
        <v>P&amp;H Tech</v>
      </c>
      <c r="T88" s="855"/>
      <c r="U88" s="879"/>
      <c r="V88" s="238"/>
      <c r="W88" s="238"/>
      <c r="X88" s="238"/>
      <c r="Y88" s="238"/>
      <c r="Z88" s="238"/>
      <c r="AA88" s="238"/>
      <c r="AB88" s="238"/>
      <c r="AC88" s="238"/>
    </row>
    <row r="89" spans="3:29" ht="14.25" customHeight="1">
      <c r="C89" s="139" t="str">
        <f t="shared" si="26"/>
        <v/>
      </c>
      <c r="D89" s="864" t="str">
        <f t="shared" si="41"/>
        <v>Comet</v>
      </c>
      <c r="E89" s="865">
        <f t="shared" si="46"/>
        <v>0</v>
      </c>
      <c r="F89" s="865">
        <f t="shared" si="46"/>
        <v>0</v>
      </c>
      <c r="G89" s="865">
        <f t="shared" si="46"/>
        <v>0</v>
      </c>
      <c r="H89" s="865">
        <f t="shared" si="46"/>
        <v>9.5704654715927054E-2</v>
      </c>
      <c r="I89" s="865">
        <f t="shared" si="46"/>
        <v>1.1996728356153158E-3</v>
      </c>
      <c r="J89" s="865">
        <f t="shared" si="46"/>
        <v>0</v>
      </c>
      <c r="K89" s="865">
        <f t="shared" si="46"/>
        <v>0</v>
      </c>
      <c r="L89" s="866">
        <f t="shared" si="46"/>
        <v>0</v>
      </c>
      <c r="M89" s="867"/>
      <c r="N89" s="873">
        <v>26</v>
      </c>
      <c r="O89" s="874" t="str">
        <f>Parameter!K32</f>
        <v>SK JNC</v>
      </c>
      <c r="P89" s="875">
        <f t="shared" si="29"/>
        <v>4572253.5307104932</v>
      </c>
      <c r="Q89" s="875">
        <f t="shared" si="42"/>
        <v>95704.651715927059</v>
      </c>
      <c r="R89" s="876">
        <f t="shared" si="47"/>
        <v>3</v>
      </c>
      <c r="S89" s="877" t="str">
        <f t="shared" si="31"/>
        <v>Comet</v>
      </c>
      <c r="T89" s="855"/>
      <c r="U89" s="879"/>
      <c r="V89" s="238"/>
      <c r="W89" s="238"/>
      <c r="X89" s="238"/>
      <c r="Y89" s="238"/>
      <c r="Z89" s="238"/>
      <c r="AA89" s="238"/>
      <c r="AB89" s="238"/>
      <c r="AC89" s="238"/>
    </row>
    <row r="90" spans="3:29" ht="14.25" hidden="1" customHeight="1">
      <c r="C90" s="139" t="str">
        <f t="shared" si="26"/>
        <v>H</v>
      </c>
      <c r="D90" s="864" t="str">
        <f t="shared" si="41"/>
        <v>Bayer</v>
      </c>
      <c r="E90" s="865">
        <f t="shared" si="46"/>
        <v>0</v>
      </c>
      <c r="F90" s="865">
        <f t="shared" si="46"/>
        <v>0</v>
      </c>
      <c r="G90" s="865">
        <f t="shared" si="46"/>
        <v>0</v>
      </c>
      <c r="H90" s="865">
        <f t="shared" si="46"/>
        <v>0</v>
      </c>
      <c r="I90" s="865">
        <f t="shared" si="46"/>
        <v>0</v>
      </c>
      <c r="J90" s="865">
        <f t="shared" si="46"/>
        <v>0</v>
      </c>
      <c r="K90" s="865">
        <f t="shared" si="46"/>
        <v>0</v>
      </c>
      <c r="L90" s="866">
        <f t="shared" si="46"/>
        <v>0</v>
      </c>
      <c r="M90" s="867"/>
      <c r="N90" s="873">
        <v>27</v>
      </c>
      <c r="O90" s="874" t="str">
        <f>Parameter!K33</f>
        <v>Solus AM</v>
      </c>
      <c r="P90" s="875">
        <f t="shared" si="29"/>
        <v>56463416.416656658</v>
      </c>
      <c r="Q90" s="875">
        <f t="shared" si="42"/>
        <v>-2E-3</v>
      </c>
      <c r="R90" s="876">
        <f t="shared" si="47"/>
        <v>2</v>
      </c>
      <c r="S90" s="877" t="str">
        <f t="shared" si="31"/>
        <v>Bayer</v>
      </c>
      <c r="T90" s="855"/>
      <c r="U90" s="879"/>
      <c r="V90" s="238"/>
      <c r="W90" s="238"/>
      <c r="X90" s="238"/>
      <c r="Y90" s="238"/>
      <c r="Z90" s="238"/>
      <c r="AA90" s="238"/>
      <c r="AB90" s="238"/>
      <c r="AC90" s="238"/>
    </row>
    <row r="91" spans="3:29" ht="14.25" hidden="1" customHeight="1">
      <c r="C91" s="139" t="str">
        <f t="shared" si="26"/>
        <v>H</v>
      </c>
      <c r="D91" s="864" t="str">
        <f t="shared" si="41"/>
        <v>Jinwoong</v>
      </c>
      <c r="E91" s="865">
        <f t="shared" si="46"/>
        <v>0</v>
      </c>
      <c r="F91" s="865">
        <f t="shared" si="46"/>
        <v>0</v>
      </c>
      <c r="G91" s="865">
        <f t="shared" si="46"/>
        <v>0</v>
      </c>
      <c r="H91" s="865">
        <f t="shared" si="46"/>
        <v>0</v>
      </c>
      <c r="I91" s="865">
        <f t="shared" si="46"/>
        <v>0</v>
      </c>
      <c r="J91" s="865">
        <f t="shared" si="46"/>
        <v>0</v>
      </c>
      <c r="K91" s="865">
        <f t="shared" si="46"/>
        <v>0</v>
      </c>
      <c r="L91" s="866">
        <f t="shared" si="46"/>
        <v>0</v>
      </c>
      <c r="M91" s="867"/>
      <c r="N91" s="873">
        <v>28</v>
      </c>
      <c r="O91" s="874" t="str">
        <f>Parameter!K34</f>
        <v>Sumitomo</v>
      </c>
      <c r="P91" s="875">
        <f t="shared" si="29"/>
        <v>-2.8000000000000001E-2</v>
      </c>
      <c r="Q91" s="875">
        <f t="shared" si="42"/>
        <v>-1.2E-2</v>
      </c>
      <c r="R91" s="876">
        <f t="shared" si="47"/>
        <v>12</v>
      </c>
      <c r="S91" s="877" t="str">
        <f t="shared" si="31"/>
        <v>Jinwoong</v>
      </c>
      <c r="T91" s="855"/>
      <c r="U91" s="879"/>
      <c r="V91" s="238"/>
      <c r="W91" s="238"/>
      <c r="X91" s="238"/>
      <c r="Y91" s="238"/>
      <c r="Z91" s="238"/>
      <c r="AA91" s="238"/>
      <c r="AB91" s="238"/>
      <c r="AC91" s="238"/>
    </row>
    <row r="92" spans="3:29" ht="14.25" hidden="1" customHeight="1">
      <c r="C92" s="139" t="str">
        <f t="shared" si="26"/>
        <v>H</v>
      </c>
      <c r="D92" s="864" t="str">
        <f t="shared" si="41"/>
        <v>LT Metal</v>
      </c>
      <c r="E92" s="865">
        <f t="shared" si="46"/>
        <v>0</v>
      </c>
      <c r="F92" s="865">
        <f t="shared" si="46"/>
        <v>0</v>
      </c>
      <c r="G92" s="865">
        <f t="shared" si="46"/>
        <v>0</v>
      </c>
      <c r="H92" s="865">
        <f t="shared" si="46"/>
        <v>0</v>
      </c>
      <c r="I92" s="865">
        <f t="shared" si="46"/>
        <v>0</v>
      </c>
      <c r="J92" s="865">
        <f t="shared" si="46"/>
        <v>0</v>
      </c>
      <c r="K92" s="865">
        <f t="shared" si="46"/>
        <v>0</v>
      </c>
      <c r="L92" s="866">
        <f t="shared" si="46"/>
        <v>0</v>
      </c>
      <c r="M92" s="867"/>
      <c r="N92" s="873">
        <v>29</v>
      </c>
      <c r="O92" s="874" t="str">
        <f>Parameter!K35</f>
        <v>Summer Sprout</v>
      </c>
      <c r="P92" s="875">
        <f t="shared" si="29"/>
        <v>29496238.063415557</v>
      </c>
      <c r="Q92" s="875">
        <f t="shared" si="42"/>
        <v>-1.4999999999999999E-2</v>
      </c>
      <c r="R92" s="876">
        <f t="shared" si="47"/>
        <v>15</v>
      </c>
      <c r="S92" s="877" t="str">
        <f t="shared" si="31"/>
        <v>LT Metal</v>
      </c>
      <c r="T92" s="855"/>
      <c r="U92" s="879"/>
      <c r="V92" s="238"/>
      <c r="W92" s="238"/>
      <c r="X92" s="238"/>
      <c r="Y92" s="238"/>
      <c r="Z92" s="238"/>
      <c r="AA92" s="238"/>
      <c r="AB92" s="238"/>
      <c r="AC92" s="238"/>
    </row>
    <row r="93" spans="3:29" ht="14.25" customHeight="1">
      <c r="C93" s="139" t="str">
        <f t="shared" si="26"/>
        <v/>
      </c>
      <c r="D93" s="864" t="str">
        <f t="shared" si="41"/>
        <v>Materion</v>
      </c>
      <c r="E93" s="865">
        <f t="shared" si="46"/>
        <v>0</v>
      </c>
      <c r="F93" s="865">
        <f t="shared" si="46"/>
        <v>0</v>
      </c>
      <c r="G93" s="865">
        <f t="shared" si="46"/>
        <v>0</v>
      </c>
      <c r="H93" s="865">
        <f t="shared" si="46"/>
        <v>0</v>
      </c>
      <c r="I93" s="865">
        <f t="shared" si="46"/>
        <v>2.5464872989094493E-2</v>
      </c>
      <c r="J93" s="865">
        <f t="shared" si="46"/>
        <v>7.520611913408147E-2</v>
      </c>
      <c r="K93" s="865">
        <f t="shared" si="46"/>
        <v>7.5026799911632969E-2</v>
      </c>
      <c r="L93" s="866">
        <f t="shared" si="46"/>
        <v>7.2775995914283978E-2</v>
      </c>
      <c r="M93" s="867"/>
      <c r="N93" s="873">
        <v>30</v>
      </c>
      <c r="O93" s="874" t="str">
        <f>Parameter!K36</f>
        <v>Sunera</v>
      </c>
      <c r="P93" s="875">
        <f t="shared" si="29"/>
        <v>25890680.152387973</v>
      </c>
      <c r="Q93" s="875">
        <f t="shared" si="42"/>
        <v>-1.7999999999999999E-2</v>
      </c>
      <c r="R93" s="876">
        <f t="shared" si="47"/>
        <v>18</v>
      </c>
      <c r="S93" s="877" t="str">
        <f t="shared" si="31"/>
        <v>Materion</v>
      </c>
      <c r="T93" s="855"/>
      <c r="U93" s="879"/>
      <c r="V93" s="238"/>
      <c r="W93" s="238"/>
      <c r="X93" s="238"/>
      <c r="Y93" s="238"/>
      <c r="Z93" s="238"/>
      <c r="AA93" s="238"/>
      <c r="AB93" s="238"/>
      <c r="AC93" s="238"/>
    </row>
    <row r="94" spans="3:29" ht="14.25" hidden="1" customHeight="1">
      <c r="C94" s="139" t="str">
        <f t="shared" si="26"/>
        <v>H</v>
      </c>
      <c r="D94" s="864" t="str">
        <f t="shared" si="41"/>
        <v>Nisso</v>
      </c>
      <c r="E94" s="865">
        <f t="shared" ref="E94:L103" si="48">SUMIFS(Rev, MSup, $D94, Y, E$63, App, "Mobile")</f>
        <v>0</v>
      </c>
      <c r="F94" s="865">
        <f t="shared" si="48"/>
        <v>0</v>
      </c>
      <c r="G94" s="865">
        <f t="shared" si="48"/>
        <v>0</v>
      </c>
      <c r="H94" s="865">
        <f t="shared" si="48"/>
        <v>0</v>
      </c>
      <c r="I94" s="865">
        <f t="shared" si="48"/>
        <v>0</v>
      </c>
      <c r="J94" s="865">
        <f t="shared" si="48"/>
        <v>0</v>
      </c>
      <c r="K94" s="865">
        <f t="shared" si="48"/>
        <v>0</v>
      </c>
      <c r="L94" s="866">
        <f t="shared" si="48"/>
        <v>0</v>
      </c>
      <c r="M94" s="867"/>
      <c r="N94" s="873">
        <v>31</v>
      </c>
      <c r="O94" s="874" t="str">
        <f>Parameter!K37</f>
        <v>Toray</v>
      </c>
      <c r="P94" s="875">
        <f t="shared" si="29"/>
        <v>-3.1E-2</v>
      </c>
      <c r="Q94" s="875">
        <f t="shared" si="42"/>
        <v>-0.02</v>
      </c>
      <c r="R94" s="876">
        <f t="shared" si="47"/>
        <v>20</v>
      </c>
      <c r="S94" s="877" t="str">
        <f t="shared" si="31"/>
        <v>Nisso</v>
      </c>
      <c r="T94" s="855"/>
      <c r="U94" s="879"/>
      <c r="V94" s="238"/>
      <c r="W94" s="238"/>
      <c r="X94" s="238"/>
      <c r="Y94" s="238"/>
      <c r="Z94" s="238"/>
      <c r="AA94" s="238"/>
      <c r="AB94" s="238"/>
      <c r="AC94" s="238"/>
    </row>
    <row r="95" spans="3:29" ht="14.25" hidden="1" customHeight="1">
      <c r="C95" s="139" t="str">
        <f t="shared" si="26"/>
        <v>H</v>
      </c>
      <c r="D95" s="864" t="str">
        <f t="shared" si="41"/>
        <v>Sumitomo</v>
      </c>
      <c r="E95" s="865">
        <f t="shared" si="48"/>
        <v>0</v>
      </c>
      <c r="F95" s="865">
        <f t="shared" si="48"/>
        <v>0</v>
      </c>
      <c r="G95" s="865">
        <f t="shared" si="48"/>
        <v>0</v>
      </c>
      <c r="H95" s="865">
        <f t="shared" si="48"/>
        <v>0</v>
      </c>
      <c r="I95" s="865">
        <f t="shared" si="48"/>
        <v>0</v>
      </c>
      <c r="J95" s="865">
        <f t="shared" si="48"/>
        <v>0</v>
      </c>
      <c r="K95" s="865">
        <f t="shared" si="48"/>
        <v>0</v>
      </c>
      <c r="L95" s="866">
        <f t="shared" si="48"/>
        <v>0</v>
      </c>
      <c r="M95" s="867"/>
      <c r="N95" s="873">
        <v>32</v>
      </c>
      <c r="O95" s="874" t="str">
        <f>Parameter!K38</f>
        <v>UDC</v>
      </c>
      <c r="P95" s="875">
        <f t="shared" si="29"/>
        <v>286505089.29742199</v>
      </c>
      <c r="Q95" s="875">
        <f t="shared" si="42"/>
        <v>-2.8000000000000001E-2</v>
      </c>
      <c r="R95" s="876">
        <f t="shared" si="47"/>
        <v>28</v>
      </c>
      <c r="S95" s="877" t="str">
        <f t="shared" si="31"/>
        <v>Sumitomo</v>
      </c>
      <c r="T95" s="855"/>
      <c r="U95" s="879"/>
      <c r="V95" s="238"/>
      <c r="W95" s="238"/>
      <c r="X95" s="238"/>
      <c r="Y95" s="238"/>
      <c r="Z95" s="238"/>
      <c r="AA95" s="238"/>
      <c r="AB95" s="238"/>
      <c r="AC95" s="238"/>
    </row>
    <row r="96" spans="3:29" ht="14.25" hidden="1" customHeight="1">
      <c r="C96" s="139" t="str">
        <f t="shared" si="26"/>
        <v>H</v>
      </c>
      <c r="D96" s="864" t="str">
        <f t="shared" si="41"/>
        <v>Toray</v>
      </c>
      <c r="E96" s="865">
        <f t="shared" si="48"/>
        <v>0</v>
      </c>
      <c r="F96" s="865">
        <f t="shared" si="48"/>
        <v>0</v>
      </c>
      <c r="G96" s="865">
        <f t="shared" si="48"/>
        <v>0</v>
      </c>
      <c r="H96" s="865">
        <f t="shared" si="48"/>
        <v>0</v>
      </c>
      <c r="I96" s="865">
        <f t="shared" si="48"/>
        <v>0</v>
      </c>
      <c r="J96" s="865">
        <f t="shared" si="48"/>
        <v>0</v>
      </c>
      <c r="K96" s="865">
        <f t="shared" si="48"/>
        <v>0</v>
      </c>
      <c r="L96" s="866">
        <f t="shared" si="48"/>
        <v>0</v>
      </c>
      <c r="M96" s="867"/>
      <c r="N96" s="873">
        <v>33</v>
      </c>
      <c r="O96" s="874" t="str">
        <f>Parameter!K39</f>
        <v>UIV</v>
      </c>
      <c r="P96" s="875">
        <f t="shared" ref="P96:P113" si="49">SUMIFS(Rev, MSup, $O96, Y, CurrentYear, App, "Mobile") * 10^6 + SUMIFS(Rev, MSup, $O96, Y, CurrentYear-1, App, "Mobile") - N96/10^3</f>
        <v>3592478.2621374582</v>
      </c>
      <c r="Q96" s="875">
        <f t="shared" si="42"/>
        <v>-3.1E-2</v>
      </c>
      <c r="R96" s="876">
        <f t="shared" si="47"/>
        <v>31</v>
      </c>
      <c r="S96" s="877" t="str">
        <f t="shared" si="31"/>
        <v>Toray</v>
      </c>
      <c r="T96" s="855"/>
      <c r="U96" s="879"/>
      <c r="V96" s="238"/>
      <c r="W96" s="238"/>
      <c r="X96" s="238"/>
      <c r="Y96" s="238"/>
      <c r="Z96" s="238"/>
      <c r="AA96" s="238"/>
      <c r="AB96" s="238"/>
      <c r="AC96" s="238"/>
    </row>
    <row r="97" spans="3:29" ht="14.25" hidden="1" customHeight="1">
      <c r="C97" s="139" t="str">
        <f t="shared" si="26"/>
        <v>H</v>
      </c>
      <c r="D97" s="864">
        <f t="shared" si="41"/>
        <v>0</v>
      </c>
      <c r="E97" s="865">
        <f t="shared" si="48"/>
        <v>0</v>
      </c>
      <c r="F97" s="865">
        <f t="shared" si="48"/>
        <v>0</v>
      </c>
      <c r="G97" s="865">
        <f t="shared" si="48"/>
        <v>0</v>
      </c>
      <c r="H97" s="865">
        <f t="shared" si="48"/>
        <v>0</v>
      </c>
      <c r="I97" s="865">
        <f t="shared" si="48"/>
        <v>0</v>
      </c>
      <c r="J97" s="865">
        <f t="shared" si="48"/>
        <v>0</v>
      </c>
      <c r="K97" s="865">
        <f t="shared" si="48"/>
        <v>0</v>
      </c>
      <c r="L97" s="866">
        <f t="shared" si="48"/>
        <v>0</v>
      </c>
      <c r="M97" s="867"/>
      <c r="N97" s="873">
        <v>34</v>
      </c>
      <c r="O97" s="874">
        <f>Parameter!K40</f>
        <v>0</v>
      </c>
      <c r="P97" s="875">
        <f t="shared" si="49"/>
        <v>-3.4000000000000002E-2</v>
      </c>
      <c r="Q97" s="875">
        <f t="shared" si="42"/>
        <v>-3.4000000000000002E-2</v>
      </c>
      <c r="R97" s="876">
        <f t="shared" si="47"/>
        <v>34</v>
      </c>
      <c r="S97" s="877">
        <f t="shared" si="31"/>
        <v>0</v>
      </c>
      <c r="T97" s="855"/>
      <c r="U97" s="879"/>
      <c r="V97" s="238"/>
      <c r="W97" s="238"/>
      <c r="X97" s="238"/>
      <c r="Y97" s="238"/>
      <c r="Z97" s="238"/>
      <c r="AA97" s="238"/>
      <c r="AB97" s="238"/>
      <c r="AC97" s="238"/>
    </row>
    <row r="98" spans="3:29" ht="14.25" hidden="1" customHeight="1">
      <c r="C98" s="139" t="str">
        <f t="shared" si="26"/>
        <v>H</v>
      </c>
      <c r="D98" s="864">
        <f t="shared" si="41"/>
        <v>0</v>
      </c>
      <c r="E98" s="865">
        <f t="shared" si="48"/>
        <v>0</v>
      </c>
      <c r="F98" s="865">
        <f t="shared" si="48"/>
        <v>0</v>
      </c>
      <c r="G98" s="865">
        <f t="shared" si="48"/>
        <v>0</v>
      </c>
      <c r="H98" s="865">
        <f t="shared" si="48"/>
        <v>0</v>
      </c>
      <c r="I98" s="865">
        <f t="shared" si="48"/>
        <v>0</v>
      </c>
      <c r="J98" s="865">
        <f t="shared" si="48"/>
        <v>0</v>
      </c>
      <c r="K98" s="865">
        <f t="shared" si="48"/>
        <v>0</v>
      </c>
      <c r="L98" s="866">
        <f t="shared" si="48"/>
        <v>0</v>
      </c>
      <c r="M98" s="867"/>
      <c r="N98" s="873">
        <v>35</v>
      </c>
      <c r="O98" s="874">
        <f>Parameter!K41</f>
        <v>0</v>
      </c>
      <c r="P98" s="875">
        <f t="shared" si="49"/>
        <v>-3.5000000000000003E-2</v>
      </c>
      <c r="Q98" s="875">
        <f t="shared" si="42"/>
        <v>-3.5000000000000003E-2</v>
      </c>
      <c r="R98" s="876">
        <f t="shared" si="47"/>
        <v>35</v>
      </c>
      <c r="S98" s="877">
        <f t="shared" si="31"/>
        <v>0</v>
      </c>
      <c r="T98" s="855"/>
      <c r="U98" s="879"/>
      <c r="V98" s="238"/>
      <c r="W98" s="238"/>
      <c r="X98" s="238"/>
      <c r="Y98" s="238"/>
      <c r="Z98" s="238"/>
      <c r="AA98" s="238"/>
      <c r="AB98" s="238"/>
      <c r="AC98" s="238"/>
    </row>
    <row r="99" spans="3:29" ht="14.25" hidden="1" customHeight="1">
      <c r="C99" s="139" t="str">
        <f t="shared" si="26"/>
        <v>H</v>
      </c>
      <c r="D99" s="864">
        <f t="shared" si="41"/>
        <v>0</v>
      </c>
      <c r="E99" s="865">
        <f t="shared" si="48"/>
        <v>0</v>
      </c>
      <c r="F99" s="865">
        <f t="shared" si="48"/>
        <v>0</v>
      </c>
      <c r="G99" s="865">
        <f t="shared" si="48"/>
        <v>0</v>
      </c>
      <c r="H99" s="865">
        <f t="shared" si="48"/>
        <v>0</v>
      </c>
      <c r="I99" s="865">
        <f t="shared" si="48"/>
        <v>0</v>
      </c>
      <c r="J99" s="865">
        <f t="shared" si="48"/>
        <v>0</v>
      </c>
      <c r="K99" s="865">
        <f t="shared" si="48"/>
        <v>0</v>
      </c>
      <c r="L99" s="866">
        <f t="shared" si="48"/>
        <v>0</v>
      </c>
      <c r="M99" s="867"/>
      <c r="N99" s="873">
        <v>36</v>
      </c>
      <c r="O99" s="874">
        <f>Parameter!K42</f>
        <v>0</v>
      </c>
      <c r="P99" s="875">
        <f t="shared" si="49"/>
        <v>-3.5999999999999997E-2</v>
      </c>
      <c r="Q99" s="875">
        <f t="shared" si="42"/>
        <v>-3.5999999999999997E-2</v>
      </c>
      <c r="R99" s="876">
        <f t="shared" si="47"/>
        <v>36</v>
      </c>
      <c r="S99" s="877">
        <f t="shared" si="31"/>
        <v>0</v>
      </c>
      <c r="T99" s="855"/>
      <c r="U99" s="879"/>
      <c r="V99" s="238"/>
      <c r="W99" s="238"/>
      <c r="X99" s="238"/>
      <c r="Y99" s="238"/>
      <c r="Z99" s="238"/>
      <c r="AA99" s="238"/>
      <c r="AB99" s="238"/>
      <c r="AC99" s="238"/>
    </row>
    <row r="100" spans="3:29" ht="14.25" hidden="1" customHeight="1">
      <c r="C100" s="139" t="str">
        <f t="shared" si="26"/>
        <v>H</v>
      </c>
      <c r="D100" s="864">
        <f t="shared" si="41"/>
        <v>0</v>
      </c>
      <c r="E100" s="865">
        <f t="shared" si="48"/>
        <v>0</v>
      </c>
      <c r="F100" s="865">
        <f t="shared" si="48"/>
        <v>0</v>
      </c>
      <c r="G100" s="865">
        <f t="shared" si="48"/>
        <v>0</v>
      </c>
      <c r="H100" s="865">
        <f t="shared" si="48"/>
        <v>0</v>
      </c>
      <c r="I100" s="865">
        <f t="shared" si="48"/>
        <v>0</v>
      </c>
      <c r="J100" s="865">
        <f t="shared" si="48"/>
        <v>0</v>
      </c>
      <c r="K100" s="865">
        <f t="shared" si="48"/>
        <v>0</v>
      </c>
      <c r="L100" s="866">
        <f t="shared" si="48"/>
        <v>0</v>
      </c>
      <c r="M100" s="867"/>
      <c r="N100" s="873">
        <v>37</v>
      </c>
      <c r="O100" s="874">
        <f>Parameter!K43</f>
        <v>0</v>
      </c>
      <c r="P100" s="875">
        <f t="shared" si="49"/>
        <v>-3.6999999999999998E-2</v>
      </c>
      <c r="Q100" s="875">
        <f t="shared" si="42"/>
        <v>-3.6999999999999998E-2</v>
      </c>
      <c r="R100" s="876">
        <f t="shared" si="47"/>
        <v>37</v>
      </c>
      <c r="S100" s="877">
        <f t="shared" si="31"/>
        <v>0</v>
      </c>
      <c r="T100" s="855"/>
      <c r="U100" s="879"/>
      <c r="V100" s="238"/>
      <c r="W100" s="238"/>
      <c r="X100" s="238"/>
      <c r="Y100" s="238"/>
      <c r="Z100" s="238"/>
      <c r="AA100" s="238"/>
      <c r="AB100" s="238"/>
      <c r="AC100" s="238"/>
    </row>
    <row r="101" spans="3:29" ht="14.25" hidden="1" customHeight="1">
      <c r="C101" s="139" t="str">
        <f t="shared" si="26"/>
        <v>H</v>
      </c>
      <c r="D101" s="864">
        <f t="shared" si="41"/>
        <v>0</v>
      </c>
      <c r="E101" s="865">
        <f t="shared" si="48"/>
        <v>0</v>
      </c>
      <c r="F101" s="865">
        <f t="shared" si="48"/>
        <v>0</v>
      </c>
      <c r="G101" s="865">
        <f t="shared" si="48"/>
        <v>0</v>
      </c>
      <c r="H101" s="865">
        <f t="shared" si="48"/>
        <v>0</v>
      </c>
      <c r="I101" s="865">
        <f t="shared" si="48"/>
        <v>0</v>
      </c>
      <c r="J101" s="865">
        <f t="shared" si="48"/>
        <v>0</v>
      </c>
      <c r="K101" s="865">
        <f t="shared" si="48"/>
        <v>0</v>
      </c>
      <c r="L101" s="866">
        <f t="shared" si="48"/>
        <v>0</v>
      </c>
      <c r="M101" s="867"/>
      <c r="N101" s="873">
        <v>38</v>
      </c>
      <c r="O101" s="874">
        <f>Parameter!K44</f>
        <v>0</v>
      </c>
      <c r="P101" s="875">
        <f t="shared" si="49"/>
        <v>-3.7999999999999999E-2</v>
      </c>
      <c r="Q101" s="875">
        <f t="shared" si="42"/>
        <v>-3.7999999999999999E-2</v>
      </c>
      <c r="R101" s="876">
        <f t="shared" si="47"/>
        <v>38</v>
      </c>
      <c r="S101" s="877">
        <f t="shared" si="31"/>
        <v>0</v>
      </c>
      <c r="T101" s="855"/>
      <c r="U101" s="879"/>
      <c r="V101" s="238"/>
      <c r="W101" s="238"/>
      <c r="X101" s="238"/>
      <c r="Y101" s="238"/>
      <c r="Z101" s="238"/>
      <c r="AA101" s="238"/>
      <c r="AB101" s="238"/>
      <c r="AC101" s="238"/>
    </row>
    <row r="102" spans="3:29" ht="14.25" hidden="1" customHeight="1">
      <c r="C102" s="139" t="str">
        <f t="shared" si="26"/>
        <v>H</v>
      </c>
      <c r="D102" s="864">
        <f t="shared" si="41"/>
        <v>0</v>
      </c>
      <c r="E102" s="865">
        <f t="shared" si="48"/>
        <v>0</v>
      </c>
      <c r="F102" s="865">
        <f t="shared" si="48"/>
        <v>0</v>
      </c>
      <c r="G102" s="865">
        <f t="shared" si="48"/>
        <v>0</v>
      </c>
      <c r="H102" s="865">
        <f t="shared" si="48"/>
        <v>0</v>
      </c>
      <c r="I102" s="865">
        <f t="shared" si="48"/>
        <v>0</v>
      </c>
      <c r="J102" s="865">
        <f t="shared" si="48"/>
        <v>0</v>
      </c>
      <c r="K102" s="865">
        <f t="shared" si="48"/>
        <v>0</v>
      </c>
      <c r="L102" s="866">
        <f t="shared" si="48"/>
        <v>0</v>
      </c>
      <c r="M102" s="867"/>
      <c r="N102" s="873">
        <v>39</v>
      </c>
      <c r="O102" s="874">
        <f>Parameter!K45</f>
        <v>0</v>
      </c>
      <c r="P102" s="875">
        <f t="shared" si="49"/>
        <v>-3.9E-2</v>
      </c>
      <c r="Q102" s="875">
        <f t="shared" si="42"/>
        <v>-3.9E-2</v>
      </c>
      <c r="R102" s="876">
        <f t="shared" si="47"/>
        <v>39</v>
      </c>
      <c r="S102" s="877">
        <f t="shared" si="31"/>
        <v>0</v>
      </c>
      <c r="T102" s="855"/>
      <c r="U102" s="879"/>
      <c r="V102" s="238"/>
      <c r="W102" s="238"/>
      <c r="X102" s="238"/>
      <c r="Y102" s="238"/>
      <c r="Z102" s="238"/>
      <c r="AA102" s="238"/>
      <c r="AB102" s="238"/>
      <c r="AC102" s="238"/>
    </row>
    <row r="103" spans="3:29" ht="14.25" hidden="1" customHeight="1">
      <c r="C103" s="139" t="str">
        <f t="shared" si="26"/>
        <v>H</v>
      </c>
      <c r="D103" s="864">
        <f t="shared" si="41"/>
        <v>0</v>
      </c>
      <c r="E103" s="865">
        <f t="shared" si="48"/>
        <v>0</v>
      </c>
      <c r="F103" s="865">
        <f t="shared" si="48"/>
        <v>0</v>
      </c>
      <c r="G103" s="865">
        <f t="shared" si="48"/>
        <v>0</v>
      </c>
      <c r="H103" s="865">
        <f t="shared" si="48"/>
        <v>0</v>
      </c>
      <c r="I103" s="865">
        <f t="shared" si="48"/>
        <v>0</v>
      </c>
      <c r="J103" s="865">
        <f t="shared" si="48"/>
        <v>0</v>
      </c>
      <c r="K103" s="865">
        <f t="shared" si="48"/>
        <v>0</v>
      </c>
      <c r="L103" s="866">
        <f t="shared" si="48"/>
        <v>0</v>
      </c>
      <c r="M103" s="867"/>
      <c r="N103" s="873">
        <v>40</v>
      </c>
      <c r="O103" s="874">
        <f>Parameter!K46</f>
        <v>0</v>
      </c>
      <c r="P103" s="875">
        <f t="shared" si="49"/>
        <v>-0.04</v>
      </c>
      <c r="Q103" s="875">
        <f t="shared" si="42"/>
        <v>-0.04</v>
      </c>
      <c r="R103" s="876">
        <f t="shared" si="47"/>
        <v>40</v>
      </c>
      <c r="S103" s="877">
        <f t="shared" si="31"/>
        <v>0</v>
      </c>
      <c r="T103" s="855"/>
      <c r="U103" s="879"/>
      <c r="V103" s="238"/>
      <c r="W103" s="238"/>
      <c r="X103" s="238"/>
      <c r="Y103" s="238"/>
      <c r="Z103" s="238"/>
      <c r="AA103" s="238"/>
      <c r="AB103" s="238"/>
      <c r="AC103" s="238"/>
    </row>
    <row r="104" spans="3:29" ht="14.25" hidden="1" customHeight="1">
      <c r="C104" s="139" t="str">
        <f t="shared" si="26"/>
        <v>H</v>
      </c>
      <c r="D104" s="864">
        <f t="shared" si="41"/>
        <v>0</v>
      </c>
      <c r="E104" s="865">
        <f t="shared" ref="E104:L113" si="50">SUMIFS(Rev, MSup, $D104, Y, E$63, App, "Mobile")</f>
        <v>0</v>
      </c>
      <c r="F104" s="865">
        <f t="shared" si="50"/>
        <v>0</v>
      </c>
      <c r="G104" s="865">
        <f t="shared" si="50"/>
        <v>0</v>
      </c>
      <c r="H104" s="865">
        <f t="shared" si="50"/>
        <v>0</v>
      </c>
      <c r="I104" s="865">
        <f t="shared" si="50"/>
        <v>0</v>
      </c>
      <c r="J104" s="865">
        <f t="shared" si="50"/>
        <v>0</v>
      </c>
      <c r="K104" s="865">
        <f t="shared" si="50"/>
        <v>0</v>
      </c>
      <c r="L104" s="866">
        <f t="shared" si="50"/>
        <v>0</v>
      </c>
      <c r="M104" s="867"/>
      <c r="N104" s="873">
        <v>41</v>
      </c>
      <c r="O104" s="874">
        <f>Parameter!K47</f>
        <v>0</v>
      </c>
      <c r="P104" s="875">
        <f t="shared" si="49"/>
        <v>-4.1000000000000002E-2</v>
      </c>
      <c r="Q104" s="875">
        <f t="shared" si="42"/>
        <v>-4.1000000000000002E-2</v>
      </c>
      <c r="R104" s="876">
        <f t="shared" si="47"/>
        <v>41</v>
      </c>
      <c r="S104" s="877">
        <f t="shared" si="31"/>
        <v>0</v>
      </c>
      <c r="T104" s="855"/>
      <c r="U104" s="879"/>
      <c r="V104" s="238"/>
      <c r="W104" s="238"/>
      <c r="X104" s="238"/>
      <c r="Y104" s="238"/>
      <c r="Z104" s="238"/>
      <c r="AA104" s="238"/>
      <c r="AB104" s="238"/>
      <c r="AC104" s="238"/>
    </row>
    <row r="105" spans="3:29" ht="14.25" hidden="1" customHeight="1">
      <c r="C105" s="139" t="str">
        <f t="shared" si="26"/>
        <v>H</v>
      </c>
      <c r="D105" s="864">
        <f t="shared" si="41"/>
        <v>0</v>
      </c>
      <c r="E105" s="865">
        <f t="shared" si="50"/>
        <v>0</v>
      </c>
      <c r="F105" s="865">
        <f t="shared" si="50"/>
        <v>0</v>
      </c>
      <c r="G105" s="865">
        <f t="shared" si="50"/>
        <v>0</v>
      </c>
      <c r="H105" s="865">
        <f t="shared" si="50"/>
        <v>0</v>
      </c>
      <c r="I105" s="865">
        <f t="shared" si="50"/>
        <v>0</v>
      </c>
      <c r="J105" s="865">
        <f t="shared" si="50"/>
        <v>0</v>
      </c>
      <c r="K105" s="865">
        <f t="shared" si="50"/>
        <v>0</v>
      </c>
      <c r="L105" s="866">
        <f t="shared" si="50"/>
        <v>0</v>
      </c>
      <c r="M105" s="867"/>
      <c r="N105" s="873">
        <v>42</v>
      </c>
      <c r="O105" s="874">
        <f>Parameter!K48</f>
        <v>0</v>
      </c>
      <c r="P105" s="875">
        <f t="shared" si="49"/>
        <v>-4.2000000000000003E-2</v>
      </c>
      <c r="Q105" s="875">
        <f t="shared" si="42"/>
        <v>-4.2000000000000003E-2</v>
      </c>
      <c r="R105" s="876">
        <f t="shared" si="47"/>
        <v>42</v>
      </c>
      <c r="S105" s="877">
        <f t="shared" si="31"/>
        <v>0</v>
      </c>
      <c r="T105" s="855"/>
      <c r="U105" s="879"/>
      <c r="V105" s="238"/>
      <c r="W105" s="238"/>
      <c r="X105" s="238"/>
      <c r="Y105" s="238"/>
      <c r="Z105" s="238"/>
      <c r="AA105" s="238"/>
      <c r="AB105" s="238"/>
      <c r="AC105" s="238"/>
    </row>
    <row r="106" spans="3:29" ht="14.25" hidden="1" customHeight="1">
      <c r="C106" s="139" t="str">
        <f t="shared" si="26"/>
        <v>H</v>
      </c>
      <c r="D106" s="864">
        <f t="shared" si="41"/>
        <v>0</v>
      </c>
      <c r="E106" s="865">
        <f t="shared" si="50"/>
        <v>0</v>
      </c>
      <c r="F106" s="865">
        <f t="shared" si="50"/>
        <v>0</v>
      </c>
      <c r="G106" s="865">
        <f t="shared" si="50"/>
        <v>0</v>
      </c>
      <c r="H106" s="865">
        <f t="shared" si="50"/>
        <v>0</v>
      </c>
      <c r="I106" s="865">
        <f t="shared" si="50"/>
        <v>0</v>
      </c>
      <c r="J106" s="865">
        <f t="shared" si="50"/>
        <v>0</v>
      </c>
      <c r="K106" s="865">
        <f t="shared" si="50"/>
        <v>0</v>
      </c>
      <c r="L106" s="866">
        <f t="shared" si="50"/>
        <v>0</v>
      </c>
      <c r="M106" s="867"/>
      <c r="N106" s="873">
        <v>43</v>
      </c>
      <c r="O106" s="874">
        <f>Parameter!K49</f>
        <v>0</v>
      </c>
      <c r="P106" s="875">
        <f t="shared" si="49"/>
        <v>-4.2999999999999997E-2</v>
      </c>
      <c r="Q106" s="875">
        <f t="shared" si="42"/>
        <v>-4.2999999999999997E-2</v>
      </c>
      <c r="R106" s="876">
        <f t="shared" si="47"/>
        <v>43</v>
      </c>
      <c r="S106" s="877">
        <f t="shared" si="31"/>
        <v>0</v>
      </c>
      <c r="T106" s="855"/>
      <c r="U106" s="879"/>
      <c r="V106" s="238"/>
      <c r="W106" s="238"/>
      <c r="X106" s="238"/>
      <c r="Y106" s="238"/>
      <c r="Z106" s="238"/>
      <c r="AA106" s="238"/>
      <c r="AB106" s="238"/>
      <c r="AC106" s="238"/>
    </row>
    <row r="107" spans="3:29" ht="14.25" hidden="1" customHeight="1">
      <c r="C107" s="139" t="str">
        <f t="shared" si="26"/>
        <v>H</v>
      </c>
      <c r="D107" s="864">
        <f t="shared" si="41"/>
        <v>0</v>
      </c>
      <c r="E107" s="865">
        <f t="shared" si="50"/>
        <v>0</v>
      </c>
      <c r="F107" s="865">
        <f t="shared" si="50"/>
        <v>0</v>
      </c>
      <c r="G107" s="865">
        <f t="shared" si="50"/>
        <v>0</v>
      </c>
      <c r="H107" s="865">
        <f t="shared" si="50"/>
        <v>0</v>
      </c>
      <c r="I107" s="865">
        <f t="shared" si="50"/>
        <v>0</v>
      </c>
      <c r="J107" s="865">
        <f t="shared" si="50"/>
        <v>0</v>
      </c>
      <c r="K107" s="865">
        <f t="shared" si="50"/>
        <v>0</v>
      </c>
      <c r="L107" s="866">
        <f t="shared" si="50"/>
        <v>0</v>
      </c>
      <c r="M107" s="867"/>
      <c r="N107" s="873">
        <v>44</v>
      </c>
      <c r="O107" s="874">
        <f>Parameter!K50</f>
        <v>0</v>
      </c>
      <c r="P107" s="875">
        <f t="shared" si="49"/>
        <v>-4.3999999999999997E-2</v>
      </c>
      <c r="Q107" s="875">
        <f t="shared" si="42"/>
        <v>-4.3999999999999997E-2</v>
      </c>
      <c r="R107" s="876">
        <f t="shared" si="47"/>
        <v>44</v>
      </c>
      <c r="S107" s="877">
        <f t="shared" si="31"/>
        <v>0</v>
      </c>
      <c r="T107" s="855"/>
      <c r="U107" s="879"/>
      <c r="V107" s="238"/>
      <c r="W107" s="238"/>
      <c r="X107" s="238"/>
      <c r="Y107" s="238"/>
      <c r="Z107" s="238"/>
      <c r="AA107" s="238"/>
      <c r="AB107" s="238"/>
      <c r="AC107" s="238"/>
    </row>
    <row r="108" spans="3:29" ht="14.25" hidden="1" customHeight="1">
      <c r="C108" s="139" t="str">
        <f t="shared" si="26"/>
        <v>H</v>
      </c>
      <c r="D108" s="864">
        <f t="shared" si="41"/>
        <v>0</v>
      </c>
      <c r="E108" s="865">
        <f t="shared" si="50"/>
        <v>0</v>
      </c>
      <c r="F108" s="865">
        <f t="shared" si="50"/>
        <v>0</v>
      </c>
      <c r="G108" s="865">
        <f t="shared" si="50"/>
        <v>0</v>
      </c>
      <c r="H108" s="865">
        <f t="shared" si="50"/>
        <v>0</v>
      </c>
      <c r="I108" s="865">
        <f t="shared" si="50"/>
        <v>0</v>
      </c>
      <c r="J108" s="865">
        <f t="shared" si="50"/>
        <v>0</v>
      </c>
      <c r="K108" s="865">
        <f t="shared" si="50"/>
        <v>0</v>
      </c>
      <c r="L108" s="866">
        <f t="shared" si="50"/>
        <v>0</v>
      </c>
      <c r="M108" s="867"/>
      <c r="N108" s="873">
        <v>45</v>
      </c>
      <c r="O108" s="874">
        <f>Parameter!K51</f>
        <v>0</v>
      </c>
      <c r="P108" s="875">
        <f t="shared" si="49"/>
        <v>-4.4999999999999998E-2</v>
      </c>
      <c r="Q108" s="875">
        <f t="shared" si="42"/>
        <v>-4.4999999999999998E-2</v>
      </c>
      <c r="R108" s="876">
        <f t="shared" si="47"/>
        <v>45</v>
      </c>
      <c r="S108" s="877">
        <f t="shared" si="31"/>
        <v>0</v>
      </c>
      <c r="T108" s="855"/>
      <c r="U108" s="879"/>
      <c r="V108" s="238"/>
      <c r="W108" s="238"/>
      <c r="X108" s="238"/>
      <c r="Y108" s="238"/>
      <c r="Z108" s="238"/>
      <c r="AA108" s="238"/>
      <c r="AB108" s="238"/>
      <c r="AC108" s="238"/>
    </row>
    <row r="109" spans="3:29" ht="14.25" hidden="1" customHeight="1">
      <c r="C109" s="139" t="str">
        <f t="shared" si="26"/>
        <v>H</v>
      </c>
      <c r="D109" s="864">
        <f t="shared" si="41"/>
        <v>0</v>
      </c>
      <c r="E109" s="865">
        <f t="shared" si="50"/>
        <v>0</v>
      </c>
      <c r="F109" s="865">
        <f t="shared" si="50"/>
        <v>0</v>
      </c>
      <c r="G109" s="865">
        <f t="shared" si="50"/>
        <v>0</v>
      </c>
      <c r="H109" s="865">
        <f t="shared" si="50"/>
        <v>0</v>
      </c>
      <c r="I109" s="865">
        <f t="shared" si="50"/>
        <v>0</v>
      </c>
      <c r="J109" s="865">
        <f t="shared" si="50"/>
        <v>0</v>
      </c>
      <c r="K109" s="865">
        <f t="shared" si="50"/>
        <v>0</v>
      </c>
      <c r="L109" s="866">
        <f t="shared" si="50"/>
        <v>0</v>
      </c>
      <c r="M109" s="867"/>
      <c r="N109" s="873">
        <v>46</v>
      </c>
      <c r="O109" s="874">
        <f>Parameter!K52</f>
        <v>0</v>
      </c>
      <c r="P109" s="875">
        <f t="shared" si="49"/>
        <v>-4.5999999999999999E-2</v>
      </c>
      <c r="Q109" s="875">
        <f t="shared" si="42"/>
        <v>-4.5999999999999999E-2</v>
      </c>
      <c r="R109" s="876">
        <f t="shared" si="47"/>
        <v>46</v>
      </c>
      <c r="S109" s="877">
        <f t="shared" si="31"/>
        <v>0</v>
      </c>
      <c r="T109" s="855"/>
      <c r="U109" s="879"/>
      <c r="V109" s="238"/>
      <c r="W109" s="238"/>
      <c r="X109" s="238"/>
      <c r="Y109" s="238"/>
      <c r="Z109" s="238"/>
      <c r="AA109" s="238"/>
      <c r="AB109" s="238"/>
      <c r="AC109" s="238"/>
    </row>
    <row r="110" spans="3:29" ht="14.25" hidden="1" customHeight="1">
      <c r="C110" s="139" t="str">
        <f t="shared" si="26"/>
        <v>H</v>
      </c>
      <c r="D110" s="864">
        <f t="shared" si="41"/>
        <v>0</v>
      </c>
      <c r="E110" s="865">
        <f t="shared" si="50"/>
        <v>0</v>
      </c>
      <c r="F110" s="865">
        <f t="shared" si="50"/>
        <v>0</v>
      </c>
      <c r="G110" s="865">
        <f t="shared" si="50"/>
        <v>0</v>
      </c>
      <c r="H110" s="865">
        <f t="shared" si="50"/>
        <v>0</v>
      </c>
      <c r="I110" s="865">
        <f t="shared" si="50"/>
        <v>0</v>
      </c>
      <c r="J110" s="865">
        <f t="shared" si="50"/>
        <v>0</v>
      </c>
      <c r="K110" s="865">
        <f t="shared" si="50"/>
        <v>0</v>
      </c>
      <c r="L110" s="866">
        <f t="shared" si="50"/>
        <v>0</v>
      </c>
      <c r="M110" s="867"/>
      <c r="N110" s="873">
        <v>47</v>
      </c>
      <c r="O110" s="874">
        <f>Parameter!K53</f>
        <v>0</v>
      </c>
      <c r="P110" s="875">
        <f t="shared" si="49"/>
        <v>-4.7E-2</v>
      </c>
      <c r="Q110" s="875">
        <f t="shared" si="42"/>
        <v>-4.7E-2</v>
      </c>
      <c r="R110" s="876">
        <f t="shared" si="47"/>
        <v>47</v>
      </c>
      <c r="S110" s="877">
        <f t="shared" si="31"/>
        <v>0</v>
      </c>
      <c r="T110" s="855"/>
      <c r="U110" s="879"/>
      <c r="V110" s="238"/>
      <c r="W110" s="238"/>
      <c r="X110" s="238"/>
      <c r="Y110" s="238"/>
      <c r="Z110" s="238"/>
      <c r="AA110" s="238"/>
      <c r="AB110" s="238"/>
      <c r="AC110" s="238"/>
    </row>
    <row r="111" spans="3:29" ht="14.25" hidden="1" customHeight="1">
      <c r="C111" s="139" t="str">
        <f t="shared" si="26"/>
        <v>H</v>
      </c>
      <c r="D111" s="864">
        <f t="shared" si="41"/>
        <v>0</v>
      </c>
      <c r="E111" s="865">
        <f t="shared" si="50"/>
        <v>0</v>
      </c>
      <c r="F111" s="865">
        <f t="shared" si="50"/>
        <v>0</v>
      </c>
      <c r="G111" s="865">
        <f t="shared" si="50"/>
        <v>0</v>
      </c>
      <c r="H111" s="865">
        <f t="shared" si="50"/>
        <v>0</v>
      </c>
      <c r="I111" s="865">
        <f t="shared" si="50"/>
        <v>0</v>
      </c>
      <c r="J111" s="865">
        <f t="shared" si="50"/>
        <v>0</v>
      </c>
      <c r="K111" s="865">
        <f t="shared" si="50"/>
        <v>0</v>
      </c>
      <c r="L111" s="866">
        <f t="shared" si="50"/>
        <v>0</v>
      </c>
      <c r="M111" s="867"/>
      <c r="N111" s="873">
        <v>48</v>
      </c>
      <c r="O111" s="874">
        <f>Parameter!K54</f>
        <v>0</v>
      </c>
      <c r="P111" s="875">
        <f t="shared" si="49"/>
        <v>-4.8000000000000001E-2</v>
      </c>
      <c r="Q111" s="875">
        <f t="shared" si="42"/>
        <v>-4.8000000000000001E-2</v>
      </c>
      <c r="R111" s="876">
        <f t="shared" si="47"/>
        <v>48</v>
      </c>
      <c r="S111" s="877">
        <f t="shared" si="31"/>
        <v>0</v>
      </c>
      <c r="T111" s="855"/>
      <c r="U111" s="879"/>
      <c r="V111" s="238"/>
      <c r="W111" s="238"/>
      <c r="X111" s="238"/>
      <c r="Y111" s="238"/>
      <c r="Z111" s="238"/>
      <c r="AA111" s="238"/>
      <c r="AB111" s="238"/>
      <c r="AC111" s="238"/>
    </row>
    <row r="112" spans="3:29" ht="14.25" hidden="1" customHeight="1">
      <c r="C112" s="139" t="str">
        <f t="shared" si="26"/>
        <v>H</v>
      </c>
      <c r="D112" s="864">
        <f t="shared" si="41"/>
        <v>0</v>
      </c>
      <c r="E112" s="865">
        <f t="shared" si="50"/>
        <v>0</v>
      </c>
      <c r="F112" s="865">
        <f t="shared" si="50"/>
        <v>0</v>
      </c>
      <c r="G112" s="865">
        <f t="shared" si="50"/>
        <v>0</v>
      </c>
      <c r="H112" s="865">
        <f t="shared" si="50"/>
        <v>0</v>
      </c>
      <c r="I112" s="865">
        <f t="shared" si="50"/>
        <v>0</v>
      </c>
      <c r="J112" s="865">
        <f t="shared" si="50"/>
        <v>0</v>
      </c>
      <c r="K112" s="865">
        <f t="shared" si="50"/>
        <v>0</v>
      </c>
      <c r="L112" s="866">
        <f t="shared" si="50"/>
        <v>0</v>
      </c>
      <c r="M112" s="867"/>
      <c r="N112" s="873">
        <v>49</v>
      </c>
      <c r="O112" s="874">
        <f>Parameter!K55</f>
        <v>0</v>
      </c>
      <c r="P112" s="875">
        <f t="shared" si="49"/>
        <v>-4.9000000000000002E-2</v>
      </c>
      <c r="Q112" s="875">
        <f t="shared" si="42"/>
        <v>-4.9000000000000002E-2</v>
      </c>
      <c r="R112" s="876">
        <f t="shared" si="47"/>
        <v>49</v>
      </c>
      <c r="S112" s="877">
        <f t="shared" si="31"/>
        <v>0</v>
      </c>
      <c r="T112" s="855"/>
      <c r="U112" s="879"/>
      <c r="V112" s="238"/>
      <c r="W112" s="238"/>
      <c r="X112" s="238"/>
      <c r="Y112" s="238"/>
      <c r="Z112" s="238"/>
      <c r="AA112" s="238"/>
      <c r="AB112" s="238"/>
      <c r="AC112" s="238"/>
    </row>
    <row r="113" spans="3:33" ht="14.25" customHeight="1" thickBot="1">
      <c r="C113" s="139" t="str">
        <f t="shared" si="26"/>
        <v/>
      </c>
      <c r="D113" s="864" t="str">
        <f t="shared" si="41"/>
        <v>Unknown</v>
      </c>
      <c r="E113" s="865">
        <f t="shared" si="50"/>
        <v>99.99221156843754</v>
      </c>
      <c r="F113" s="865">
        <f t="shared" si="50"/>
        <v>154.87315498160029</v>
      </c>
      <c r="G113" s="865">
        <f t="shared" si="50"/>
        <v>54.537658184136419</v>
      </c>
      <c r="H113" s="865">
        <f t="shared" si="50"/>
        <v>54.303358621475695</v>
      </c>
      <c r="I113" s="865">
        <f t="shared" si="50"/>
        <v>67.083027604494532</v>
      </c>
      <c r="J113" s="865">
        <f t="shared" si="50"/>
        <v>75.286549555987236</v>
      </c>
      <c r="K113" s="865">
        <f t="shared" si="50"/>
        <v>79.040124940118929</v>
      </c>
      <c r="L113" s="866">
        <f t="shared" si="50"/>
        <v>79.818141087663051</v>
      </c>
      <c r="M113" s="867"/>
      <c r="N113" s="880">
        <v>50</v>
      </c>
      <c r="O113" s="881" t="str">
        <f>Parameter!K56</f>
        <v>Unknown</v>
      </c>
      <c r="P113" s="882">
        <f t="shared" si="49"/>
        <v>54303413.109133884</v>
      </c>
      <c r="Q113" s="888" t="s">
        <v>342</v>
      </c>
      <c r="R113" s="889" t="s">
        <v>342</v>
      </c>
      <c r="S113" s="885" t="str">
        <f>O113</f>
        <v>Unknown</v>
      </c>
      <c r="T113" s="855"/>
      <c r="U113" s="879"/>
      <c r="V113" s="238"/>
      <c r="W113" s="238"/>
      <c r="X113" s="238"/>
      <c r="Y113" s="238"/>
      <c r="Z113" s="238"/>
      <c r="AA113" s="238"/>
      <c r="AB113" s="238"/>
      <c r="AC113" s="238"/>
    </row>
    <row r="114" spans="3:33" ht="14.25" customHeight="1" thickBot="1">
      <c r="D114" s="858" t="s">
        <v>132</v>
      </c>
      <c r="E114" s="886">
        <f t="shared" ref="E114:L114" si="51">SUM( E64:E113)</f>
        <v>1262.4902186964839</v>
      </c>
      <c r="F114" s="886">
        <f t="shared" si="51"/>
        <v>1314.576362458836</v>
      </c>
      <c r="G114" s="886">
        <f t="shared" si="51"/>
        <v>1476.4686699194465</v>
      </c>
      <c r="H114" s="886">
        <f t="shared" si="51"/>
        <v>1562.4436309830262</v>
      </c>
      <c r="I114" s="886">
        <f t="shared" si="51"/>
        <v>1600.1511800359194</v>
      </c>
      <c r="J114" s="886">
        <f t="shared" si="51"/>
        <v>1652.6634835496959</v>
      </c>
      <c r="K114" s="886">
        <f t="shared" si="51"/>
        <v>1674.0730808292503</v>
      </c>
      <c r="L114" s="887">
        <f t="shared" si="51"/>
        <v>1656.121589459349</v>
      </c>
      <c r="M114" s="867"/>
      <c r="N114" s="856"/>
      <c r="O114" s="856"/>
      <c r="P114" s="856"/>
      <c r="Q114" s="856"/>
      <c r="R114" s="856"/>
      <c r="S114" s="856"/>
      <c r="T114" s="855"/>
      <c r="U114" s="879"/>
      <c r="V114" s="238"/>
      <c r="W114" s="238"/>
      <c r="X114" s="238"/>
      <c r="Y114" s="238"/>
      <c r="Z114" s="238"/>
      <c r="AA114" s="238"/>
      <c r="AB114" s="238"/>
      <c r="AC114" s="238"/>
    </row>
    <row r="115" spans="3:33" ht="14.25" customHeight="1">
      <c r="D115" s="855"/>
      <c r="E115" s="855"/>
      <c r="F115" s="855"/>
      <c r="G115" s="855"/>
      <c r="H115" s="855"/>
      <c r="I115" s="855"/>
      <c r="J115" s="855"/>
      <c r="K115" s="855"/>
      <c r="L115" s="855"/>
      <c r="M115" s="855"/>
      <c r="N115" s="856"/>
      <c r="O115" s="856"/>
      <c r="P115" s="856"/>
      <c r="Q115" s="856"/>
      <c r="R115" s="856"/>
      <c r="S115" s="856"/>
      <c r="T115" s="856"/>
      <c r="U115" s="879"/>
      <c r="V115" s="238"/>
      <c r="W115" s="238"/>
      <c r="X115" s="238"/>
      <c r="Y115" s="238"/>
      <c r="Z115" s="238"/>
      <c r="AA115" s="238"/>
      <c r="AB115" s="238"/>
      <c r="AC115" s="238"/>
    </row>
    <row r="116" spans="3:33" ht="14.25" customHeight="1">
      <c r="D116" s="855"/>
      <c r="E116" s="856"/>
      <c r="F116" s="855"/>
      <c r="G116" s="855"/>
      <c r="H116" s="855"/>
      <c r="I116" s="855"/>
      <c r="J116" s="855"/>
      <c r="K116" s="855"/>
      <c r="L116" s="855"/>
      <c r="M116" s="855"/>
      <c r="N116" s="856"/>
      <c r="O116" s="856"/>
      <c r="P116" s="856"/>
      <c r="Q116" s="856"/>
      <c r="R116" s="856"/>
      <c r="S116" s="856"/>
      <c r="T116" s="856"/>
      <c r="U116" s="879"/>
      <c r="V116" s="238"/>
      <c r="W116" s="238"/>
      <c r="X116" s="238"/>
      <c r="Y116" s="238"/>
      <c r="Z116" s="238"/>
      <c r="AA116" s="238"/>
      <c r="AB116" s="238"/>
      <c r="AC116" s="238"/>
    </row>
    <row r="117" spans="3:33" ht="14.25" customHeight="1">
      <c r="D117" s="854"/>
      <c r="E117" s="855"/>
      <c r="F117" s="855"/>
      <c r="G117" s="855"/>
      <c r="H117" s="855"/>
      <c r="I117" s="855"/>
      <c r="J117" s="855"/>
      <c r="K117" s="855"/>
      <c r="L117" s="855"/>
      <c r="M117" s="855"/>
      <c r="N117" s="856"/>
      <c r="O117" s="856"/>
      <c r="P117" s="856"/>
      <c r="Q117" s="856"/>
      <c r="R117" s="856"/>
      <c r="S117" s="856"/>
      <c r="T117" s="856"/>
      <c r="U117" s="856"/>
      <c r="V117"/>
      <c r="W117"/>
      <c r="X117"/>
      <c r="Y117"/>
      <c r="Z117"/>
      <c r="AA117"/>
      <c r="AB117"/>
      <c r="AC117"/>
      <c r="AD117"/>
      <c r="AE117"/>
      <c r="AF117"/>
      <c r="AG117"/>
    </row>
    <row r="118" spans="3:33" ht="14.25" customHeight="1">
      <c r="D118" s="854" t="s">
        <v>305</v>
      </c>
      <c r="E118" s="855"/>
      <c r="F118" s="855"/>
      <c r="G118" s="855"/>
      <c r="H118" s="855"/>
      <c r="I118" s="855"/>
      <c r="J118" s="855"/>
      <c r="K118" s="855"/>
      <c r="L118" s="855"/>
      <c r="M118" s="855"/>
      <c r="N118" s="856"/>
      <c r="O118" s="856"/>
      <c r="P118" s="856"/>
      <c r="Q118" s="856"/>
      <c r="R118" s="856"/>
      <c r="S118" s="856"/>
      <c r="T118" s="856"/>
      <c r="U118" s="854" t="s">
        <v>305</v>
      </c>
      <c r="V118"/>
      <c r="W118"/>
      <c r="X118"/>
      <c r="Y118"/>
      <c r="Z118"/>
      <c r="AA118"/>
      <c r="AB118"/>
      <c r="AC118"/>
      <c r="AD118"/>
      <c r="AE118"/>
      <c r="AF118"/>
      <c r="AG118"/>
    </row>
    <row r="119" spans="3:33" ht="14.25" customHeight="1" thickBot="1">
      <c r="D119" s="505" t="s">
        <v>196</v>
      </c>
      <c r="E119" s="855"/>
      <c r="F119" s="855"/>
      <c r="G119" s="855"/>
      <c r="H119" s="855"/>
      <c r="I119" s="855"/>
      <c r="J119" s="855"/>
      <c r="K119" s="855"/>
      <c r="L119" s="854"/>
      <c r="M119" s="854"/>
      <c r="N119" s="856"/>
      <c r="O119" s="856"/>
      <c r="P119" s="856"/>
      <c r="Q119" s="856"/>
      <c r="R119" s="856"/>
      <c r="S119" s="856"/>
      <c r="T119" s="855"/>
      <c r="U119" s="505" t="s">
        <v>318</v>
      </c>
      <c r="AA119" s="362" t="s">
        <v>256</v>
      </c>
      <c r="AC119" s="57"/>
    </row>
    <row r="120" spans="3:33" ht="14.25" customHeight="1" thickBot="1">
      <c r="D120" s="858" t="s">
        <v>145</v>
      </c>
      <c r="E120" s="859" t="s">
        <v>110</v>
      </c>
      <c r="F120" s="859" t="s">
        <v>107</v>
      </c>
      <c r="G120" s="860" t="s">
        <v>284</v>
      </c>
      <c r="H120" s="860" t="s">
        <v>285</v>
      </c>
      <c r="I120" s="860" t="s">
        <v>286</v>
      </c>
      <c r="J120" s="860" t="s">
        <v>287</v>
      </c>
      <c r="K120" s="860" t="s">
        <v>288</v>
      </c>
      <c r="L120" s="861" t="s">
        <v>289</v>
      </c>
      <c r="M120" s="862"/>
      <c r="N120" s="856"/>
      <c r="O120" s="856"/>
      <c r="P120" s="856"/>
      <c r="Q120" s="856"/>
      <c r="R120" s="856"/>
      <c r="S120" s="856"/>
      <c r="T120" s="855"/>
      <c r="U120" s="863"/>
      <c r="V120" s="285" t="s">
        <v>110</v>
      </c>
      <c r="W120" s="285" t="s">
        <v>107</v>
      </c>
      <c r="X120" s="285" t="s">
        <v>284</v>
      </c>
      <c r="Y120" s="285" t="s">
        <v>285</v>
      </c>
      <c r="Z120" s="285" t="s">
        <v>286</v>
      </c>
      <c r="AA120" s="285" t="s">
        <v>287</v>
      </c>
      <c r="AB120" s="285" t="s">
        <v>288</v>
      </c>
      <c r="AC120" s="281" t="s">
        <v>289</v>
      </c>
    </row>
    <row r="121" spans="3:33" ht="14.25" customHeight="1">
      <c r="C121" s="139" t="str">
        <f t="shared" ref="C121:C170" si="52">IF(SUM(E121:L121)=0, "H", "")</f>
        <v/>
      </c>
      <c r="D121" s="864" t="str">
        <f t="shared" ref="D121:D170" si="53">S121</f>
        <v>LG Chem</v>
      </c>
      <c r="E121" s="865">
        <f t="shared" ref="E121:L130" si="54">SUMIFS(Rev, MSup, $D121, Y, E$120, App, "TV")</f>
        <v>43.487631761614978</v>
      </c>
      <c r="F121" s="865">
        <f t="shared" si="54"/>
        <v>62.450219010503176</v>
      </c>
      <c r="G121" s="865">
        <f t="shared" si="54"/>
        <v>72.926142695912489</v>
      </c>
      <c r="H121" s="865">
        <f t="shared" si="54"/>
        <v>92.053022909605644</v>
      </c>
      <c r="I121" s="865">
        <f t="shared" si="54"/>
        <v>108.85840392551731</v>
      </c>
      <c r="J121" s="865">
        <f t="shared" si="54"/>
        <v>118.90148542518226</v>
      </c>
      <c r="K121" s="865">
        <f t="shared" si="54"/>
        <v>124.40112315704143</v>
      </c>
      <c r="L121" s="866">
        <f t="shared" si="54"/>
        <v>130.08951750866419</v>
      </c>
      <c r="M121" s="867"/>
      <c r="N121" s="868">
        <v>1</v>
      </c>
      <c r="O121" s="869" t="str">
        <f>Parameter!K7</f>
        <v>Aglaia Tech</v>
      </c>
      <c r="P121" s="870">
        <f t="shared" ref="P121:P152" si="55">SUMIFS(Rev, MSup, $O121, Y, CurrentYear, App, "TV") * 10^6 + SUMIFS(Rev, MSup, $O121, Y, CurrentYear-1, App, "TV") - N121/10^3</f>
        <v>-1E-3</v>
      </c>
      <c r="Q121" s="870">
        <f>LARGE($P$121:$P$169, $N121)</f>
        <v>92053095.822748333</v>
      </c>
      <c r="R121" s="871">
        <f>MATCH($Q121, $P$121:$P$169, 0)</f>
        <v>13</v>
      </c>
      <c r="S121" s="872" t="str">
        <f>VLOOKUP($R121, $N$121:$O$170, 2, FALSE)</f>
        <v>LG Chem</v>
      </c>
      <c r="T121" s="855"/>
      <c r="U121" s="864" t="str">
        <f t="shared" ref="U121:U130" si="56">D121</f>
        <v>LG Chem</v>
      </c>
      <c r="V121" s="244">
        <f t="shared" ref="V121:V130" si="57">E121</f>
        <v>43.487631761614978</v>
      </c>
      <c r="W121" s="244">
        <f t="shared" ref="W121:W130" si="58">F121</f>
        <v>62.450219010503176</v>
      </c>
      <c r="X121" s="244">
        <f t="shared" ref="X121:X130" si="59">G121</f>
        <v>72.926142695912489</v>
      </c>
      <c r="Y121" s="244">
        <f t="shared" ref="Y121:Y130" si="60">H121</f>
        <v>92.053022909605644</v>
      </c>
      <c r="Z121" s="244">
        <f t="shared" ref="Z121:Z130" si="61">I121</f>
        <v>108.85840392551731</v>
      </c>
      <c r="AA121" s="244">
        <f t="shared" ref="AA121:AA130" si="62">J121</f>
        <v>118.90148542518226</v>
      </c>
      <c r="AB121" s="244">
        <f t="shared" ref="AB121:AB130" si="63">K121</f>
        <v>124.40112315704143</v>
      </c>
      <c r="AC121" s="245">
        <f t="shared" ref="AC121:AC130" si="64">L121</f>
        <v>130.08951750866419</v>
      </c>
    </row>
    <row r="122" spans="3:33" ht="14.25" customHeight="1">
      <c r="C122" s="139" t="str">
        <f t="shared" si="52"/>
        <v/>
      </c>
      <c r="D122" s="864" t="str">
        <f t="shared" si="53"/>
        <v>Idemitsu Kosan</v>
      </c>
      <c r="E122" s="865">
        <f t="shared" si="54"/>
        <v>63.059082124019604</v>
      </c>
      <c r="F122" s="865">
        <f t="shared" si="54"/>
        <v>41.14149831171617</v>
      </c>
      <c r="G122" s="865">
        <f t="shared" si="54"/>
        <v>45.000954780521141</v>
      </c>
      <c r="H122" s="865">
        <f t="shared" si="54"/>
        <v>51.672750892428027</v>
      </c>
      <c r="I122" s="865">
        <f t="shared" si="54"/>
        <v>55.573088776508129</v>
      </c>
      <c r="J122" s="865">
        <f t="shared" si="54"/>
        <v>60.855288575534153</v>
      </c>
      <c r="K122" s="865">
        <f t="shared" si="54"/>
        <v>63.502314213547045</v>
      </c>
      <c r="L122" s="866">
        <f t="shared" si="54"/>
        <v>66.356152314556169</v>
      </c>
      <c r="M122" s="867"/>
      <c r="N122" s="873">
        <v>2</v>
      </c>
      <c r="O122" s="874" t="str">
        <f>Parameter!K8</f>
        <v>Bayer</v>
      </c>
      <c r="P122" s="875">
        <f t="shared" si="55"/>
        <v>-2E-3</v>
      </c>
      <c r="Q122" s="875">
        <f t="shared" ref="Q122:Q169" si="65">LARGE($P$121:$P$169, $N122)</f>
        <v>51672795.883382805</v>
      </c>
      <c r="R122" s="876">
        <f t="shared" ref="R122:R169" si="66">MATCH($Q122, $P$121:$P$169, 0)</f>
        <v>10</v>
      </c>
      <c r="S122" s="877" t="str">
        <f t="shared" ref="S122:S169" si="67">VLOOKUP($R122, $N$121:$O$170, 2, FALSE)</f>
        <v>Idemitsu Kosan</v>
      </c>
      <c r="T122" s="855"/>
      <c r="U122" s="864" t="str">
        <f t="shared" si="56"/>
        <v>Idemitsu Kosan</v>
      </c>
      <c r="V122" s="244">
        <f t="shared" si="57"/>
        <v>63.059082124019604</v>
      </c>
      <c r="W122" s="244">
        <f t="shared" si="58"/>
        <v>41.14149831171617</v>
      </c>
      <c r="X122" s="244">
        <f t="shared" si="59"/>
        <v>45.000954780521141</v>
      </c>
      <c r="Y122" s="244">
        <f t="shared" si="60"/>
        <v>51.672750892428027</v>
      </c>
      <c r="Z122" s="244">
        <f t="shared" si="61"/>
        <v>55.573088776508129</v>
      </c>
      <c r="AA122" s="244">
        <f t="shared" si="62"/>
        <v>60.855288575534153</v>
      </c>
      <c r="AB122" s="244">
        <f t="shared" si="63"/>
        <v>63.502314213547045</v>
      </c>
      <c r="AC122" s="245">
        <f t="shared" si="64"/>
        <v>66.356152314556169</v>
      </c>
    </row>
    <row r="123" spans="3:33" ht="14.25" customHeight="1">
      <c r="C123" s="139" t="str">
        <f t="shared" si="52"/>
        <v/>
      </c>
      <c r="D123" s="864" t="str">
        <f t="shared" si="53"/>
        <v>Merck</v>
      </c>
      <c r="E123" s="865">
        <f t="shared" si="54"/>
        <v>36.790673282613916</v>
      </c>
      <c r="F123" s="865">
        <f t="shared" si="54"/>
        <v>29.974693314851571</v>
      </c>
      <c r="G123" s="865">
        <f t="shared" si="54"/>
        <v>44.666551584793389</v>
      </c>
      <c r="H123" s="865">
        <f t="shared" si="54"/>
        <v>48.278998627100968</v>
      </c>
      <c r="I123" s="865">
        <f t="shared" si="54"/>
        <v>52.455655917950153</v>
      </c>
      <c r="J123" s="865">
        <f t="shared" si="54"/>
        <v>54.369008493878738</v>
      </c>
      <c r="K123" s="865">
        <f t="shared" si="54"/>
        <v>55.525018238048673</v>
      </c>
      <c r="L123" s="866">
        <f t="shared" si="54"/>
        <v>56.618733766522126</v>
      </c>
      <c r="M123" s="867"/>
      <c r="N123" s="873">
        <v>3</v>
      </c>
      <c r="O123" s="874" t="str">
        <f>Parameter!K9</f>
        <v>Comet</v>
      </c>
      <c r="P123" s="875">
        <f t="shared" si="55"/>
        <v>14547.421859819509</v>
      </c>
      <c r="Q123" s="875">
        <f t="shared" si="65"/>
        <v>48279043.274652548</v>
      </c>
      <c r="R123" s="876">
        <f t="shared" si="66"/>
        <v>19</v>
      </c>
      <c r="S123" s="877" t="str">
        <f t="shared" si="67"/>
        <v>Merck</v>
      </c>
      <c r="T123" s="855"/>
      <c r="U123" s="864" t="str">
        <f t="shared" si="56"/>
        <v>Merck</v>
      </c>
      <c r="V123" s="244">
        <f t="shared" si="57"/>
        <v>36.790673282613916</v>
      </c>
      <c r="W123" s="244">
        <f t="shared" si="58"/>
        <v>29.974693314851571</v>
      </c>
      <c r="X123" s="244">
        <f t="shared" si="59"/>
        <v>44.666551584793389</v>
      </c>
      <c r="Y123" s="244">
        <f t="shared" si="60"/>
        <v>48.278998627100968</v>
      </c>
      <c r="Z123" s="244">
        <f t="shared" si="61"/>
        <v>52.455655917950153</v>
      </c>
      <c r="AA123" s="244">
        <f t="shared" si="62"/>
        <v>54.369008493878738</v>
      </c>
      <c r="AB123" s="244">
        <f t="shared" si="63"/>
        <v>55.525018238048673</v>
      </c>
      <c r="AC123" s="245">
        <f t="shared" si="64"/>
        <v>56.618733766522126</v>
      </c>
    </row>
    <row r="124" spans="3:33" ht="14.25" customHeight="1">
      <c r="C124" s="139" t="str">
        <f t="shared" si="52"/>
        <v/>
      </c>
      <c r="D124" s="864" t="str">
        <f t="shared" si="53"/>
        <v>Novaled</v>
      </c>
      <c r="E124" s="865">
        <f t="shared" si="54"/>
        <v>61.121095201831125</v>
      </c>
      <c r="F124" s="865">
        <f t="shared" si="54"/>
        <v>63.749824490120602</v>
      </c>
      <c r="G124" s="865">
        <f t="shared" si="54"/>
        <v>59.519476798426638</v>
      </c>
      <c r="H124" s="865">
        <f t="shared" si="54"/>
        <v>39.364518127857139</v>
      </c>
      <c r="I124" s="865">
        <f t="shared" si="54"/>
        <v>37.555272586280481</v>
      </c>
      <c r="J124" s="865">
        <f t="shared" si="54"/>
        <v>36.819309302033744</v>
      </c>
      <c r="K124" s="865">
        <f t="shared" si="54"/>
        <v>35.714730022972731</v>
      </c>
      <c r="L124" s="866">
        <f t="shared" si="54"/>
        <v>34.64328812228355</v>
      </c>
      <c r="M124" s="867"/>
      <c r="N124" s="873">
        <v>4</v>
      </c>
      <c r="O124" s="874" t="str">
        <f>Parameter!K10</f>
        <v>Dongjin Semichem</v>
      </c>
      <c r="P124" s="875">
        <f t="shared" si="55"/>
        <v>-4.0000000000000001E-3</v>
      </c>
      <c r="Q124" s="875">
        <f t="shared" si="65"/>
        <v>39364577.626333944</v>
      </c>
      <c r="R124" s="876">
        <f t="shared" si="66"/>
        <v>21</v>
      </c>
      <c r="S124" s="877" t="str">
        <f t="shared" si="67"/>
        <v>Novaled</v>
      </c>
      <c r="T124" s="855"/>
      <c r="U124" s="864" t="str">
        <f t="shared" si="56"/>
        <v>Novaled</v>
      </c>
      <c r="V124" s="244">
        <f t="shared" si="57"/>
        <v>61.121095201831125</v>
      </c>
      <c r="W124" s="244">
        <f t="shared" si="58"/>
        <v>63.749824490120602</v>
      </c>
      <c r="X124" s="244">
        <f t="shared" si="59"/>
        <v>59.519476798426638</v>
      </c>
      <c r="Y124" s="244">
        <f t="shared" si="60"/>
        <v>39.364518127857139</v>
      </c>
      <c r="Z124" s="244">
        <f t="shared" si="61"/>
        <v>37.555272586280481</v>
      </c>
      <c r="AA124" s="244">
        <f t="shared" si="62"/>
        <v>36.819309302033744</v>
      </c>
      <c r="AB124" s="244">
        <f t="shared" si="63"/>
        <v>35.714730022972731</v>
      </c>
      <c r="AC124" s="245">
        <f t="shared" si="64"/>
        <v>34.64328812228355</v>
      </c>
    </row>
    <row r="125" spans="3:33" ht="14.25" customHeight="1">
      <c r="C125" s="139" t="str">
        <f t="shared" si="52"/>
        <v/>
      </c>
      <c r="D125" s="864" t="str">
        <f t="shared" si="53"/>
        <v>LT Materials</v>
      </c>
      <c r="E125" s="865">
        <f t="shared" si="54"/>
        <v>41.409995201884925</v>
      </c>
      <c r="F125" s="865">
        <f t="shared" si="54"/>
        <v>27.167840650500004</v>
      </c>
      <c r="G125" s="865">
        <f t="shared" si="54"/>
        <v>31.780209667394619</v>
      </c>
      <c r="H125" s="865">
        <f t="shared" si="54"/>
        <v>36.202405706716412</v>
      </c>
      <c r="I125" s="865">
        <f t="shared" si="54"/>
        <v>41.408157062277517</v>
      </c>
      <c r="J125" s="865">
        <f t="shared" si="54"/>
        <v>45.446497940783317</v>
      </c>
      <c r="K125" s="865">
        <f t="shared" si="54"/>
        <v>48.14319583263471</v>
      </c>
      <c r="L125" s="866">
        <f t="shared" si="54"/>
        <v>51.044170277957569</v>
      </c>
      <c r="M125" s="867"/>
      <c r="N125" s="873">
        <v>5</v>
      </c>
      <c r="O125" s="874" t="str">
        <f>Parameter!K11</f>
        <v>Duksan Neolux</v>
      </c>
      <c r="P125" s="875">
        <f t="shared" si="55"/>
        <v>9079685.4950110968</v>
      </c>
      <c r="Q125" s="875">
        <f t="shared" si="65"/>
        <v>36202437.47292608</v>
      </c>
      <c r="R125" s="876">
        <f t="shared" si="66"/>
        <v>14</v>
      </c>
      <c r="S125" s="877" t="str">
        <f t="shared" si="67"/>
        <v>LT Materials</v>
      </c>
      <c r="T125" s="855"/>
      <c r="U125" s="864" t="str">
        <f t="shared" si="56"/>
        <v>LT Materials</v>
      </c>
      <c r="V125" s="244">
        <f t="shared" si="57"/>
        <v>41.409995201884925</v>
      </c>
      <c r="W125" s="244">
        <f t="shared" si="58"/>
        <v>27.167840650500004</v>
      </c>
      <c r="X125" s="244">
        <f t="shared" si="59"/>
        <v>31.780209667394619</v>
      </c>
      <c r="Y125" s="244">
        <f t="shared" si="60"/>
        <v>36.202405706716412</v>
      </c>
      <c r="Z125" s="244">
        <f t="shared" si="61"/>
        <v>41.408157062277517</v>
      </c>
      <c r="AA125" s="244">
        <f t="shared" si="62"/>
        <v>45.446497940783317</v>
      </c>
      <c r="AB125" s="244">
        <f t="shared" si="63"/>
        <v>48.14319583263471</v>
      </c>
      <c r="AC125" s="245">
        <f t="shared" si="64"/>
        <v>51.044170277957569</v>
      </c>
    </row>
    <row r="126" spans="3:33" ht="14.25" customHeight="1">
      <c r="C126" s="139" t="str">
        <f t="shared" si="52"/>
        <v/>
      </c>
      <c r="D126" s="864" t="str">
        <f t="shared" si="53"/>
        <v>DuPont</v>
      </c>
      <c r="E126" s="865">
        <f t="shared" si="54"/>
        <v>22.50877003524467</v>
      </c>
      <c r="F126" s="865">
        <f t="shared" si="54"/>
        <v>14.876553840789324</v>
      </c>
      <c r="G126" s="865">
        <f t="shared" si="54"/>
        <v>27.312372380779045</v>
      </c>
      <c r="H126" s="865">
        <f t="shared" si="54"/>
        <v>32.304384699739089</v>
      </c>
      <c r="I126" s="865">
        <f t="shared" si="54"/>
        <v>31.042034195328249</v>
      </c>
      <c r="J126" s="865">
        <f t="shared" si="54"/>
        <v>29.15246571908617</v>
      </c>
      <c r="K126" s="865">
        <f t="shared" si="54"/>
        <v>30.000658249103697</v>
      </c>
      <c r="L126" s="866">
        <f t="shared" si="54"/>
        <v>30.679081191200385</v>
      </c>
      <c r="M126" s="867"/>
      <c r="N126" s="873">
        <v>6</v>
      </c>
      <c r="O126" s="874" t="str">
        <f>Parameter!K12</f>
        <v>DuPont</v>
      </c>
      <c r="P126" s="875">
        <f t="shared" si="55"/>
        <v>32304412.006111465</v>
      </c>
      <c r="Q126" s="875">
        <f t="shared" si="65"/>
        <v>32304412.006111465</v>
      </c>
      <c r="R126" s="876">
        <f t="shared" si="66"/>
        <v>6</v>
      </c>
      <c r="S126" s="877" t="str">
        <f t="shared" si="67"/>
        <v>DuPont</v>
      </c>
      <c r="T126" s="855"/>
      <c r="U126" s="864" t="str">
        <f t="shared" si="56"/>
        <v>DuPont</v>
      </c>
      <c r="V126" s="244">
        <f t="shared" si="57"/>
        <v>22.50877003524467</v>
      </c>
      <c r="W126" s="244">
        <f t="shared" si="58"/>
        <v>14.876553840789324</v>
      </c>
      <c r="X126" s="244">
        <f t="shared" si="59"/>
        <v>27.312372380779045</v>
      </c>
      <c r="Y126" s="244">
        <f t="shared" si="60"/>
        <v>32.304384699739089</v>
      </c>
      <c r="Z126" s="244">
        <f t="shared" si="61"/>
        <v>31.042034195328249</v>
      </c>
      <c r="AA126" s="244">
        <f t="shared" si="62"/>
        <v>29.15246571908617</v>
      </c>
      <c r="AB126" s="244">
        <f t="shared" si="63"/>
        <v>30.000658249103697</v>
      </c>
      <c r="AC126" s="245">
        <f t="shared" si="64"/>
        <v>30.679081191200385</v>
      </c>
    </row>
    <row r="127" spans="3:33" ht="14.25" customHeight="1">
      <c r="C127" s="139" t="str">
        <f t="shared" si="52"/>
        <v/>
      </c>
      <c r="D127" s="864" t="str">
        <f t="shared" si="53"/>
        <v>Solus AM</v>
      </c>
      <c r="E127" s="865">
        <f t="shared" si="54"/>
        <v>3.3304890005357142</v>
      </c>
      <c r="F127" s="865">
        <f t="shared" si="54"/>
        <v>5.9652657995699991</v>
      </c>
      <c r="G127" s="865">
        <f t="shared" si="54"/>
        <v>16.963872792429125</v>
      </c>
      <c r="H127" s="865">
        <f t="shared" si="54"/>
        <v>22.352276880191145</v>
      </c>
      <c r="I127" s="865">
        <f t="shared" si="54"/>
        <v>26.560891776253388</v>
      </c>
      <c r="J127" s="865">
        <f t="shared" si="54"/>
        <v>27.015067142510887</v>
      </c>
      <c r="K127" s="865">
        <f t="shared" si="54"/>
        <v>27.389339856227114</v>
      </c>
      <c r="L127" s="866">
        <f t="shared" si="54"/>
        <v>27.55469334761823</v>
      </c>
      <c r="M127" s="867"/>
      <c r="N127" s="873">
        <v>7</v>
      </c>
      <c r="O127" s="874" t="str">
        <f>Parameter!K13</f>
        <v>EMT</v>
      </c>
      <c r="P127" s="875">
        <f t="shared" si="55"/>
        <v>-7.0000000000000001E-3</v>
      </c>
      <c r="Q127" s="875">
        <f t="shared" si="65"/>
        <v>22352293.802063938</v>
      </c>
      <c r="R127" s="876">
        <f t="shared" si="66"/>
        <v>42</v>
      </c>
      <c r="S127" s="877" t="str">
        <f t="shared" si="67"/>
        <v>Solus AM</v>
      </c>
      <c r="T127" s="855"/>
      <c r="U127" s="864" t="str">
        <f t="shared" si="56"/>
        <v>Solus AM</v>
      </c>
      <c r="V127" s="244">
        <f t="shared" si="57"/>
        <v>3.3304890005357142</v>
      </c>
      <c r="W127" s="244">
        <f t="shared" si="58"/>
        <v>5.9652657995699991</v>
      </c>
      <c r="X127" s="244">
        <f t="shared" si="59"/>
        <v>16.963872792429125</v>
      </c>
      <c r="Y127" s="244">
        <f t="shared" si="60"/>
        <v>22.352276880191145</v>
      </c>
      <c r="Z127" s="244">
        <f t="shared" si="61"/>
        <v>26.560891776253388</v>
      </c>
      <c r="AA127" s="244">
        <f t="shared" si="62"/>
        <v>27.015067142510887</v>
      </c>
      <c r="AB127" s="244">
        <f t="shared" si="63"/>
        <v>27.389339856227114</v>
      </c>
      <c r="AC127" s="245">
        <f t="shared" si="64"/>
        <v>27.55469334761823</v>
      </c>
    </row>
    <row r="128" spans="3:33" ht="14.25" customHeight="1">
      <c r="C128" s="139" t="str">
        <f t="shared" si="52"/>
        <v/>
      </c>
      <c r="D128" s="864" t="str">
        <f t="shared" si="53"/>
        <v>SK JNC</v>
      </c>
      <c r="E128" s="865">
        <f t="shared" si="54"/>
        <v>9.7350894895833324</v>
      </c>
      <c r="F128" s="865">
        <f t="shared" si="54"/>
        <v>9.7471663391666663</v>
      </c>
      <c r="G128" s="865">
        <f t="shared" si="54"/>
        <v>15.727300652587394</v>
      </c>
      <c r="H128" s="865">
        <f t="shared" si="54"/>
        <v>16.550491041062386</v>
      </c>
      <c r="I128" s="865">
        <f t="shared" si="54"/>
        <v>19.162972976410867</v>
      </c>
      <c r="J128" s="865">
        <f t="shared" si="54"/>
        <v>20.978972752019637</v>
      </c>
      <c r="K128" s="865">
        <f t="shared" si="54"/>
        <v>22.375459192767</v>
      </c>
      <c r="L128" s="866">
        <f t="shared" si="54"/>
        <v>23.813073443223505</v>
      </c>
      <c r="M128" s="867"/>
      <c r="N128" s="873">
        <v>8</v>
      </c>
      <c r="O128" s="874" t="str">
        <f>Parameter!K14</f>
        <v>Hodogaya</v>
      </c>
      <c r="P128" s="875">
        <f t="shared" si="55"/>
        <v>803838.80253881577</v>
      </c>
      <c r="Q128" s="875">
        <f t="shared" si="65"/>
        <v>16550506.727363041</v>
      </c>
      <c r="R128" s="876">
        <f t="shared" si="66"/>
        <v>41</v>
      </c>
      <c r="S128" s="877" t="str">
        <f t="shared" si="67"/>
        <v>SK JNC</v>
      </c>
      <c r="T128" s="855"/>
      <c r="U128" s="864" t="str">
        <f t="shared" si="56"/>
        <v>SK JNC</v>
      </c>
      <c r="V128" s="244">
        <f t="shared" si="57"/>
        <v>9.7350894895833324</v>
      </c>
      <c r="W128" s="244">
        <f t="shared" si="58"/>
        <v>9.7471663391666663</v>
      </c>
      <c r="X128" s="244">
        <f t="shared" si="59"/>
        <v>15.727300652587394</v>
      </c>
      <c r="Y128" s="244">
        <f t="shared" si="60"/>
        <v>16.550491041062386</v>
      </c>
      <c r="Z128" s="244">
        <f t="shared" si="61"/>
        <v>19.162972976410867</v>
      </c>
      <c r="AA128" s="244">
        <f t="shared" si="62"/>
        <v>20.978972752019637</v>
      </c>
      <c r="AB128" s="244">
        <f t="shared" si="63"/>
        <v>22.375459192767</v>
      </c>
      <c r="AC128" s="245">
        <f t="shared" si="64"/>
        <v>23.813073443223505</v>
      </c>
    </row>
    <row r="129" spans="3:29" ht="14.25" customHeight="1">
      <c r="C129" s="139" t="str">
        <f t="shared" si="52"/>
        <v/>
      </c>
      <c r="D129" s="864" t="str">
        <f t="shared" si="53"/>
        <v>Duksan Neolux</v>
      </c>
      <c r="E129" s="865">
        <f t="shared" si="54"/>
        <v>2.7164376190257351</v>
      </c>
      <c r="F129" s="865">
        <f t="shared" si="54"/>
        <v>3.7368335266544106</v>
      </c>
      <c r="G129" s="865">
        <f t="shared" si="54"/>
        <v>5.7743110952765377</v>
      </c>
      <c r="H129" s="865">
        <f t="shared" si="54"/>
        <v>9.0796797257000019</v>
      </c>
      <c r="I129" s="865">
        <f t="shared" si="54"/>
        <v>9.1394710861365649</v>
      </c>
      <c r="J129" s="865">
        <f t="shared" si="54"/>
        <v>9.0607141208652475</v>
      </c>
      <c r="K129" s="865">
        <f t="shared" si="54"/>
        <v>8.7888926972392891</v>
      </c>
      <c r="L129" s="866">
        <f t="shared" si="54"/>
        <v>8.5252259163221105</v>
      </c>
      <c r="M129" s="867"/>
      <c r="N129" s="873">
        <v>9</v>
      </c>
      <c r="O129" s="874" t="str">
        <f>Parameter!K15</f>
        <v>Hyperion</v>
      </c>
      <c r="P129" s="875">
        <f t="shared" si="55"/>
        <v>-8.9999999999999993E-3</v>
      </c>
      <c r="Q129" s="875">
        <f t="shared" si="65"/>
        <v>9079685.4950110968</v>
      </c>
      <c r="R129" s="876">
        <f t="shared" si="66"/>
        <v>5</v>
      </c>
      <c r="S129" s="877" t="str">
        <f t="shared" si="67"/>
        <v>Duksan Neolux</v>
      </c>
      <c r="T129" s="855"/>
      <c r="U129" s="864" t="str">
        <f t="shared" si="56"/>
        <v>Duksan Neolux</v>
      </c>
      <c r="V129" s="244">
        <f t="shared" si="57"/>
        <v>2.7164376190257351</v>
      </c>
      <c r="W129" s="244">
        <f t="shared" si="58"/>
        <v>3.7368335266544106</v>
      </c>
      <c r="X129" s="244">
        <f t="shared" si="59"/>
        <v>5.7743110952765377</v>
      </c>
      <c r="Y129" s="244">
        <f t="shared" si="60"/>
        <v>9.0796797257000019</v>
      </c>
      <c r="Z129" s="244">
        <f t="shared" si="61"/>
        <v>9.1394710861365649</v>
      </c>
      <c r="AA129" s="244">
        <f t="shared" si="62"/>
        <v>9.0607141208652475</v>
      </c>
      <c r="AB129" s="244">
        <f t="shared" si="63"/>
        <v>8.7888926972392891</v>
      </c>
      <c r="AC129" s="245">
        <f t="shared" si="64"/>
        <v>8.5252259163221105</v>
      </c>
    </row>
    <row r="130" spans="3:29" ht="14.25" customHeight="1">
      <c r="C130" s="139" t="str">
        <f t="shared" si="52"/>
        <v/>
      </c>
      <c r="D130" s="864" t="str">
        <f t="shared" si="53"/>
        <v>Samsung SDI</v>
      </c>
      <c r="E130" s="865">
        <f t="shared" si="54"/>
        <v>4.153079226</v>
      </c>
      <c r="F130" s="865">
        <f t="shared" si="54"/>
        <v>5.6281780028571422</v>
      </c>
      <c r="G130" s="865">
        <f t="shared" si="54"/>
        <v>5.4726776007619042</v>
      </c>
      <c r="H130" s="865">
        <f t="shared" si="54"/>
        <v>6.1364280853042148</v>
      </c>
      <c r="I130" s="865">
        <f t="shared" si="54"/>
        <v>6.1768375925253718</v>
      </c>
      <c r="J130" s="865">
        <f t="shared" si="54"/>
        <v>6.1236103347140318</v>
      </c>
      <c r="K130" s="865">
        <f t="shared" si="54"/>
        <v>5.9399020246726115</v>
      </c>
      <c r="L130" s="866">
        <f t="shared" si="54"/>
        <v>5.7617049639324334</v>
      </c>
      <c r="M130" s="867"/>
      <c r="N130" s="873">
        <v>10</v>
      </c>
      <c r="O130" s="874" t="str">
        <f>Parameter!K16</f>
        <v>Idemitsu Kosan</v>
      </c>
      <c r="P130" s="875">
        <f t="shared" si="55"/>
        <v>51672795.883382805</v>
      </c>
      <c r="Q130" s="875">
        <f t="shared" si="65"/>
        <v>6136433.5189818153</v>
      </c>
      <c r="R130" s="876">
        <f t="shared" si="66"/>
        <v>39</v>
      </c>
      <c r="S130" s="877" t="str">
        <f t="shared" si="67"/>
        <v>Samsung SDI</v>
      </c>
      <c r="T130" s="855"/>
      <c r="U130" s="864" t="str">
        <f t="shared" si="56"/>
        <v>Samsung SDI</v>
      </c>
      <c r="V130" s="244">
        <f t="shared" si="57"/>
        <v>4.153079226</v>
      </c>
      <c r="W130" s="244">
        <f t="shared" si="58"/>
        <v>5.6281780028571422</v>
      </c>
      <c r="X130" s="244">
        <f t="shared" si="59"/>
        <v>5.4726776007619042</v>
      </c>
      <c r="Y130" s="244">
        <f t="shared" si="60"/>
        <v>6.1364280853042148</v>
      </c>
      <c r="Z130" s="244">
        <f t="shared" si="61"/>
        <v>6.1768375925253718</v>
      </c>
      <c r="AA130" s="244">
        <f t="shared" si="62"/>
        <v>6.1236103347140318</v>
      </c>
      <c r="AB130" s="244">
        <f t="shared" si="63"/>
        <v>5.9399020246726115</v>
      </c>
      <c r="AC130" s="245">
        <f t="shared" si="64"/>
        <v>5.7617049639324334</v>
      </c>
    </row>
    <row r="131" spans="3:29" ht="14.25" customHeight="1" thickBot="1">
      <c r="C131" s="139" t="str">
        <f t="shared" si="52"/>
        <v/>
      </c>
      <c r="D131" s="864" t="str">
        <f t="shared" si="53"/>
        <v>SFC</v>
      </c>
      <c r="E131" s="865">
        <f t="shared" ref="E131:L140" si="68">SUMIFS(Rev, MSup, $D131, Y, E$120, App, "TV")</f>
        <v>3.8238069600000006</v>
      </c>
      <c r="F131" s="865">
        <f t="shared" si="68"/>
        <v>5.1819541714285711</v>
      </c>
      <c r="G131" s="865">
        <f t="shared" si="68"/>
        <v>3.0232694674285718</v>
      </c>
      <c r="H131" s="865">
        <f t="shared" si="68"/>
        <v>1.3710378000000003</v>
      </c>
      <c r="I131" s="865">
        <f t="shared" si="68"/>
        <v>2.802815136</v>
      </c>
      <c r="J131" s="865">
        <f t="shared" si="68"/>
        <v>2.8216316304000006</v>
      </c>
      <c r="K131" s="865">
        <f t="shared" si="68"/>
        <v>2.7793071559440001</v>
      </c>
      <c r="L131" s="866">
        <f t="shared" si="68"/>
        <v>2.7376175486048404</v>
      </c>
      <c r="M131" s="867"/>
      <c r="N131" s="873">
        <v>11</v>
      </c>
      <c r="O131" s="874" t="str">
        <f>Parameter!K17</f>
        <v>Jilin OLED</v>
      </c>
      <c r="P131" s="875">
        <f t="shared" si="55"/>
        <v>-1.0999999999999999E-2</v>
      </c>
      <c r="Q131" s="875">
        <f t="shared" si="65"/>
        <v>1371040.7832694678</v>
      </c>
      <c r="R131" s="876">
        <f t="shared" si="66"/>
        <v>40</v>
      </c>
      <c r="S131" s="877" t="str">
        <f t="shared" si="67"/>
        <v>SFC</v>
      </c>
      <c r="T131" s="855"/>
      <c r="U131" s="878" t="s">
        <v>156</v>
      </c>
      <c r="V131" s="244">
        <f t="shared" ref="V131:AC131" si="69">V132-SUM(V121:V130)</f>
        <v>8.0820864137460262</v>
      </c>
      <c r="W131" s="244">
        <f t="shared" si="69"/>
        <v>6.508951137393467</v>
      </c>
      <c r="X131" s="244">
        <f t="shared" si="69"/>
        <v>3.8556489866090828</v>
      </c>
      <c r="Y131" s="244">
        <f t="shared" si="69"/>
        <v>2.1975099304196419</v>
      </c>
      <c r="Z131" s="244">
        <f t="shared" si="69"/>
        <v>3.7420839864090567</v>
      </c>
      <c r="AA131" s="244">
        <f t="shared" si="69"/>
        <v>3.7620424239007093</v>
      </c>
      <c r="AB131" s="244">
        <f t="shared" si="69"/>
        <v>3.7005771560799872</v>
      </c>
      <c r="AC131" s="245">
        <f t="shared" si="69"/>
        <v>3.6403732198747321</v>
      </c>
    </row>
    <row r="132" spans="3:29" ht="14.25" customHeight="1" thickBot="1">
      <c r="C132" s="139" t="str">
        <f t="shared" si="52"/>
        <v/>
      </c>
      <c r="D132" s="864" t="str">
        <f t="shared" si="53"/>
        <v>Hodogaya</v>
      </c>
      <c r="E132" s="865">
        <f t="shared" si="68"/>
        <v>4.1424575399999997</v>
      </c>
      <c r="F132" s="865">
        <f t="shared" si="68"/>
        <v>1.2415098535714286</v>
      </c>
      <c r="G132" s="865">
        <f t="shared" si="68"/>
        <v>0.71951363916666689</v>
      </c>
      <c r="H132" s="865">
        <f t="shared" si="68"/>
        <v>0.80383809102517667</v>
      </c>
      <c r="I132" s="865">
        <f t="shared" si="68"/>
        <v>0.80913151265293337</v>
      </c>
      <c r="J132" s="865">
        <f t="shared" si="68"/>
        <v>0.80215903669219679</v>
      </c>
      <c r="K132" s="865">
        <f t="shared" si="68"/>
        <v>0.7780942655914308</v>
      </c>
      <c r="L132" s="866">
        <f t="shared" si="68"/>
        <v>0.75475143762368779</v>
      </c>
      <c r="M132" s="867"/>
      <c r="N132" s="873">
        <v>12</v>
      </c>
      <c r="O132" s="874" t="str">
        <f>Parameter!K18</f>
        <v>Jinwoong</v>
      </c>
      <c r="P132" s="875">
        <f t="shared" si="55"/>
        <v>-1.2E-2</v>
      </c>
      <c r="Q132" s="875">
        <f t="shared" si="65"/>
        <v>803838.80253881577</v>
      </c>
      <c r="R132" s="876">
        <f t="shared" si="66"/>
        <v>8</v>
      </c>
      <c r="S132" s="877" t="str">
        <f t="shared" si="67"/>
        <v>Hodogaya</v>
      </c>
      <c r="T132" s="855"/>
      <c r="U132" s="858" t="s">
        <v>144</v>
      </c>
      <c r="V132" s="451">
        <f t="shared" ref="V132" si="70">E171</f>
        <v>296.39442935609998</v>
      </c>
      <c r="W132" s="451">
        <f t="shared" ref="W132" si="71">F171</f>
        <v>270.94702442412256</v>
      </c>
      <c r="X132" s="451">
        <f t="shared" ref="X132" si="72">G171</f>
        <v>328.9995190354914</v>
      </c>
      <c r="Y132" s="451">
        <f t="shared" ref="Y132" si="73">H171</f>
        <v>356.19246662612466</v>
      </c>
      <c r="Z132" s="451">
        <f t="shared" ref="Z132" si="74">I171</f>
        <v>391.67486988159703</v>
      </c>
      <c r="AA132" s="451">
        <f t="shared" ref="AA132" si="75">J171</f>
        <v>412.48446223050894</v>
      </c>
      <c r="AB132" s="451">
        <f t="shared" ref="AB132" si="76">K171</f>
        <v>425.48121064033433</v>
      </c>
      <c r="AC132" s="452">
        <f t="shared" ref="AC132" si="77">L171</f>
        <v>438.72601407215501</v>
      </c>
    </row>
    <row r="133" spans="3:29" ht="14.25" customHeight="1">
      <c r="C133" s="139" t="str">
        <f t="shared" si="52"/>
        <v/>
      </c>
      <c r="D133" s="864" t="str">
        <f t="shared" si="53"/>
        <v>Comet</v>
      </c>
      <c r="E133" s="865">
        <f t="shared" si="68"/>
        <v>0.11022519802517361</v>
      </c>
      <c r="F133" s="865">
        <f t="shared" si="68"/>
        <v>7.7902544270833346E-2</v>
      </c>
      <c r="G133" s="865">
        <f t="shared" si="68"/>
        <v>0.10564451135407001</v>
      </c>
      <c r="H133" s="865">
        <f t="shared" si="68"/>
        <v>1.4547319215308156E-2</v>
      </c>
      <c r="I133" s="865">
        <f t="shared" si="68"/>
        <v>0.12199736503769773</v>
      </c>
      <c r="J133" s="865">
        <f t="shared" si="68"/>
        <v>0.13018192814350371</v>
      </c>
      <c r="K133" s="865">
        <f t="shared" si="68"/>
        <v>0.13534800073949266</v>
      </c>
      <c r="L133" s="866">
        <f t="shared" si="68"/>
        <v>0.14041133185538202</v>
      </c>
      <c r="M133" s="867"/>
      <c r="N133" s="873">
        <v>13</v>
      </c>
      <c r="O133" s="874" t="str">
        <f>Parameter!K19</f>
        <v>LG Chem</v>
      </c>
      <c r="P133" s="875">
        <f t="shared" si="55"/>
        <v>92053095.822748333</v>
      </c>
      <c r="Q133" s="875">
        <f t="shared" si="65"/>
        <v>14547.421859819509</v>
      </c>
      <c r="R133" s="876">
        <f t="shared" si="66"/>
        <v>3</v>
      </c>
      <c r="S133" s="877" t="str">
        <f t="shared" si="67"/>
        <v>Comet</v>
      </c>
      <c r="T133" s="855"/>
      <c r="U133" s="879"/>
      <c r="V133" s="238"/>
      <c r="W133" s="238"/>
      <c r="X133" s="238"/>
      <c r="Y133" s="238"/>
      <c r="Z133" s="238"/>
      <c r="AA133" s="238"/>
      <c r="AB133" s="238"/>
      <c r="AC133" s="238"/>
    </row>
    <row r="134" spans="3:29" ht="14.25" hidden="1" customHeight="1">
      <c r="C134" s="139" t="str">
        <f t="shared" si="52"/>
        <v>H</v>
      </c>
      <c r="D134" s="864" t="str">
        <f t="shared" si="53"/>
        <v>Aglaia Tech</v>
      </c>
      <c r="E134" s="865">
        <f t="shared" si="68"/>
        <v>0</v>
      </c>
      <c r="F134" s="865">
        <f t="shared" si="68"/>
        <v>0</v>
      </c>
      <c r="G134" s="865">
        <f t="shared" si="68"/>
        <v>0</v>
      </c>
      <c r="H134" s="865">
        <f t="shared" si="68"/>
        <v>0</v>
      </c>
      <c r="I134" s="865">
        <f t="shared" si="68"/>
        <v>0</v>
      </c>
      <c r="J134" s="865">
        <f t="shared" si="68"/>
        <v>0</v>
      </c>
      <c r="K134" s="865">
        <f t="shared" si="68"/>
        <v>0</v>
      </c>
      <c r="L134" s="866">
        <f t="shared" si="68"/>
        <v>0</v>
      </c>
      <c r="M134" s="867"/>
      <c r="N134" s="873">
        <v>14</v>
      </c>
      <c r="O134" s="874" t="str">
        <f>Parameter!K20</f>
        <v>LT Materials</v>
      </c>
      <c r="P134" s="875">
        <f t="shared" si="55"/>
        <v>36202437.47292608</v>
      </c>
      <c r="Q134" s="875">
        <f t="shared" si="65"/>
        <v>-1E-3</v>
      </c>
      <c r="R134" s="876">
        <f t="shared" si="66"/>
        <v>1</v>
      </c>
      <c r="S134" s="877" t="str">
        <f t="shared" si="67"/>
        <v>Aglaia Tech</v>
      </c>
      <c r="T134" s="855"/>
      <c r="U134" s="879"/>
      <c r="V134"/>
      <c r="W134"/>
      <c r="X134"/>
      <c r="Y134"/>
      <c r="Z134"/>
      <c r="AA134"/>
      <c r="AB134"/>
      <c r="AC134"/>
    </row>
    <row r="135" spans="3:29" ht="14.25" hidden="1" customHeight="1">
      <c r="C135" s="139" t="str">
        <f t="shared" si="52"/>
        <v>H</v>
      </c>
      <c r="D135" s="864" t="str">
        <f t="shared" si="53"/>
        <v>Bayer</v>
      </c>
      <c r="E135" s="865">
        <f t="shared" si="68"/>
        <v>0</v>
      </c>
      <c r="F135" s="865">
        <f t="shared" si="68"/>
        <v>0</v>
      </c>
      <c r="G135" s="865">
        <f t="shared" si="68"/>
        <v>0</v>
      </c>
      <c r="H135" s="865">
        <f t="shared" si="68"/>
        <v>0</v>
      </c>
      <c r="I135" s="865">
        <f t="shared" si="68"/>
        <v>0</v>
      </c>
      <c r="J135" s="865">
        <f t="shared" si="68"/>
        <v>0</v>
      </c>
      <c r="K135" s="865">
        <f t="shared" si="68"/>
        <v>0</v>
      </c>
      <c r="L135" s="866">
        <f t="shared" si="68"/>
        <v>0</v>
      </c>
      <c r="M135" s="867"/>
      <c r="N135" s="873">
        <v>15</v>
      </c>
      <c r="O135" s="874" t="str">
        <f>Parameter!K21</f>
        <v>LT Metal</v>
      </c>
      <c r="P135" s="875">
        <f t="shared" si="55"/>
        <v>-1.4999999999999999E-2</v>
      </c>
      <c r="Q135" s="875">
        <f t="shared" si="65"/>
        <v>-2E-3</v>
      </c>
      <c r="R135" s="876">
        <f t="shared" si="66"/>
        <v>2</v>
      </c>
      <c r="S135" s="877" t="str">
        <f t="shared" si="67"/>
        <v>Bayer</v>
      </c>
      <c r="T135" s="855"/>
      <c r="U135" s="879"/>
      <c r="V135" s="238"/>
      <c r="W135" s="238"/>
      <c r="X135" s="238"/>
      <c r="Y135" s="238"/>
      <c r="Z135" s="238"/>
      <c r="AA135" s="238"/>
      <c r="AB135" s="238"/>
      <c r="AC135" s="238"/>
    </row>
    <row r="136" spans="3:29" ht="14.25" hidden="1" customHeight="1">
      <c r="C136" s="139" t="str">
        <f t="shared" si="52"/>
        <v>H</v>
      </c>
      <c r="D136" s="864" t="str">
        <f t="shared" si="53"/>
        <v>Dongjin Semichem</v>
      </c>
      <c r="E136" s="865">
        <f t="shared" si="68"/>
        <v>0</v>
      </c>
      <c r="F136" s="865">
        <f t="shared" si="68"/>
        <v>0</v>
      </c>
      <c r="G136" s="865">
        <f t="shared" si="68"/>
        <v>0</v>
      </c>
      <c r="H136" s="865">
        <f t="shared" si="68"/>
        <v>0</v>
      </c>
      <c r="I136" s="865">
        <f t="shared" si="68"/>
        <v>0</v>
      </c>
      <c r="J136" s="865">
        <f t="shared" si="68"/>
        <v>0</v>
      </c>
      <c r="K136" s="865">
        <f t="shared" si="68"/>
        <v>0</v>
      </c>
      <c r="L136" s="866">
        <f t="shared" si="68"/>
        <v>0</v>
      </c>
      <c r="M136" s="867"/>
      <c r="N136" s="873">
        <v>16</v>
      </c>
      <c r="O136" s="874" t="str">
        <f>Parameter!K22</f>
        <v>LTOM</v>
      </c>
      <c r="P136" s="875">
        <f t="shared" si="55"/>
        <v>-1.6E-2</v>
      </c>
      <c r="Q136" s="875">
        <f t="shared" si="65"/>
        <v>-4.0000000000000001E-3</v>
      </c>
      <c r="R136" s="876">
        <f t="shared" si="66"/>
        <v>4</v>
      </c>
      <c r="S136" s="877" t="str">
        <f t="shared" si="67"/>
        <v>Dongjin Semichem</v>
      </c>
      <c r="T136" s="855"/>
      <c r="U136" s="879"/>
      <c r="V136" s="238"/>
      <c r="W136" s="238"/>
      <c r="X136" s="238"/>
      <c r="Y136" s="238"/>
      <c r="Z136" s="238"/>
      <c r="AA136" s="238"/>
      <c r="AB136" s="238"/>
      <c r="AC136" s="238"/>
    </row>
    <row r="137" spans="3:29" ht="14.25" hidden="1" customHeight="1">
      <c r="C137" s="139" t="str">
        <f t="shared" si="52"/>
        <v>H</v>
      </c>
      <c r="D137" s="864" t="str">
        <f t="shared" si="53"/>
        <v>EMT</v>
      </c>
      <c r="E137" s="865">
        <f t="shared" si="68"/>
        <v>0</v>
      </c>
      <c r="F137" s="865">
        <f t="shared" si="68"/>
        <v>0</v>
      </c>
      <c r="G137" s="865">
        <f t="shared" si="68"/>
        <v>0</v>
      </c>
      <c r="H137" s="865">
        <f t="shared" si="68"/>
        <v>0</v>
      </c>
      <c r="I137" s="865">
        <f t="shared" si="68"/>
        <v>0</v>
      </c>
      <c r="J137" s="865">
        <f t="shared" si="68"/>
        <v>0</v>
      </c>
      <c r="K137" s="865">
        <f t="shared" si="68"/>
        <v>0</v>
      </c>
      <c r="L137" s="866">
        <f t="shared" si="68"/>
        <v>0</v>
      </c>
      <c r="M137" s="867"/>
      <c r="N137" s="873">
        <v>17</v>
      </c>
      <c r="O137" s="874" t="str">
        <f>Parameter!K23</f>
        <v>Lumilan</v>
      </c>
      <c r="P137" s="875">
        <f t="shared" si="55"/>
        <v>-1.7000000000000001E-2</v>
      </c>
      <c r="Q137" s="875">
        <f t="shared" si="65"/>
        <v>-7.0000000000000001E-3</v>
      </c>
      <c r="R137" s="876">
        <f t="shared" si="66"/>
        <v>7</v>
      </c>
      <c r="S137" s="877" t="str">
        <f t="shared" si="67"/>
        <v>EMT</v>
      </c>
      <c r="T137" s="855"/>
      <c r="U137" s="879"/>
      <c r="V137" s="238"/>
      <c r="W137" s="238"/>
      <c r="X137" s="238"/>
      <c r="Y137" s="238"/>
      <c r="Z137" s="238"/>
      <c r="AA137" s="238"/>
      <c r="AB137" s="238"/>
      <c r="AC137" s="238"/>
    </row>
    <row r="138" spans="3:29" ht="14.25" hidden="1" customHeight="1">
      <c r="C138" s="139" t="str">
        <f t="shared" si="52"/>
        <v>H</v>
      </c>
      <c r="D138" s="864" t="str">
        <f t="shared" si="53"/>
        <v>Hyperion</v>
      </c>
      <c r="E138" s="865">
        <f t="shared" si="68"/>
        <v>0</v>
      </c>
      <c r="F138" s="865">
        <f t="shared" si="68"/>
        <v>0</v>
      </c>
      <c r="G138" s="865">
        <f t="shared" si="68"/>
        <v>0</v>
      </c>
      <c r="H138" s="865">
        <f t="shared" si="68"/>
        <v>0</v>
      </c>
      <c r="I138" s="865">
        <f t="shared" si="68"/>
        <v>0</v>
      </c>
      <c r="J138" s="865">
        <f t="shared" si="68"/>
        <v>0</v>
      </c>
      <c r="K138" s="865">
        <f t="shared" si="68"/>
        <v>0</v>
      </c>
      <c r="L138" s="866">
        <f t="shared" si="68"/>
        <v>0</v>
      </c>
      <c r="M138" s="867"/>
      <c r="N138" s="873">
        <v>18</v>
      </c>
      <c r="O138" s="874" t="str">
        <f>Parameter!K24</f>
        <v>Materion</v>
      </c>
      <c r="P138" s="875">
        <f t="shared" si="55"/>
        <v>-1.7999999999999999E-2</v>
      </c>
      <c r="Q138" s="875">
        <f t="shared" si="65"/>
        <v>-8.9999999999999993E-3</v>
      </c>
      <c r="R138" s="876">
        <f t="shared" si="66"/>
        <v>9</v>
      </c>
      <c r="S138" s="877" t="str">
        <f t="shared" si="67"/>
        <v>Hyperion</v>
      </c>
      <c r="T138" s="855"/>
      <c r="U138" s="879"/>
      <c r="V138" s="238"/>
      <c r="W138" s="238"/>
      <c r="X138" s="238"/>
      <c r="Y138" s="238"/>
      <c r="Z138" s="238"/>
      <c r="AA138" s="238"/>
      <c r="AB138" s="238"/>
      <c r="AC138" s="238"/>
    </row>
    <row r="139" spans="3:29" ht="14.25" hidden="1" customHeight="1">
      <c r="C139" s="139" t="str">
        <f t="shared" si="52"/>
        <v>H</v>
      </c>
      <c r="D139" s="864" t="str">
        <f t="shared" si="53"/>
        <v>Jilin OLED</v>
      </c>
      <c r="E139" s="865">
        <f t="shared" si="68"/>
        <v>0</v>
      </c>
      <c r="F139" s="865">
        <f t="shared" si="68"/>
        <v>0</v>
      </c>
      <c r="G139" s="865">
        <f t="shared" si="68"/>
        <v>0</v>
      </c>
      <c r="H139" s="865">
        <f t="shared" si="68"/>
        <v>0</v>
      </c>
      <c r="I139" s="865">
        <f t="shared" si="68"/>
        <v>0</v>
      </c>
      <c r="J139" s="865">
        <f t="shared" si="68"/>
        <v>0</v>
      </c>
      <c r="K139" s="865">
        <f t="shared" si="68"/>
        <v>0</v>
      </c>
      <c r="L139" s="866">
        <f t="shared" si="68"/>
        <v>0</v>
      </c>
      <c r="M139" s="867"/>
      <c r="N139" s="873">
        <v>19</v>
      </c>
      <c r="O139" s="874" t="str">
        <f>Parameter!K25</f>
        <v>Merck</v>
      </c>
      <c r="P139" s="875">
        <f t="shared" si="55"/>
        <v>48279043.274652548</v>
      </c>
      <c r="Q139" s="875">
        <f t="shared" si="65"/>
        <v>-1.0999999999999999E-2</v>
      </c>
      <c r="R139" s="876">
        <f t="shared" si="66"/>
        <v>11</v>
      </c>
      <c r="S139" s="877" t="str">
        <f t="shared" si="67"/>
        <v>Jilin OLED</v>
      </c>
      <c r="T139" s="855"/>
      <c r="U139" s="879"/>
      <c r="V139" s="238"/>
      <c r="W139" s="238"/>
      <c r="X139" s="238"/>
      <c r="Y139" s="238"/>
      <c r="Z139" s="238"/>
      <c r="AA139" s="238"/>
      <c r="AB139" s="238"/>
      <c r="AC139" s="238"/>
    </row>
    <row r="140" spans="3:29" ht="14.25" hidden="1" customHeight="1">
      <c r="C140" s="139" t="str">
        <f t="shared" si="52"/>
        <v>H</v>
      </c>
      <c r="D140" s="864" t="str">
        <f t="shared" si="53"/>
        <v>Jinwoong</v>
      </c>
      <c r="E140" s="865">
        <f t="shared" si="68"/>
        <v>0</v>
      </c>
      <c r="F140" s="865">
        <f t="shared" si="68"/>
        <v>0</v>
      </c>
      <c r="G140" s="865">
        <f t="shared" si="68"/>
        <v>0</v>
      </c>
      <c r="H140" s="865">
        <f t="shared" si="68"/>
        <v>0</v>
      </c>
      <c r="I140" s="865">
        <f t="shared" si="68"/>
        <v>0</v>
      </c>
      <c r="J140" s="865">
        <f t="shared" si="68"/>
        <v>0</v>
      </c>
      <c r="K140" s="865">
        <f t="shared" si="68"/>
        <v>0</v>
      </c>
      <c r="L140" s="866">
        <f t="shared" si="68"/>
        <v>0</v>
      </c>
      <c r="M140" s="867"/>
      <c r="N140" s="873">
        <v>20</v>
      </c>
      <c r="O140" s="874" t="str">
        <f>Parameter!K26</f>
        <v>Nisso</v>
      </c>
      <c r="P140" s="875">
        <f t="shared" si="55"/>
        <v>-0.02</v>
      </c>
      <c r="Q140" s="875">
        <f t="shared" si="65"/>
        <v>-1.2E-2</v>
      </c>
      <c r="R140" s="876">
        <f t="shared" si="66"/>
        <v>12</v>
      </c>
      <c r="S140" s="877" t="str">
        <f t="shared" si="67"/>
        <v>Jinwoong</v>
      </c>
      <c r="T140" s="855"/>
      <c r="U140" s="879"/>
      <c r="V140" s="238"/>
      <c r="W140" s="238"/>
      <c r="X140" s="238"/>
      <c r="Y140" s="238"/>
      <c r="Z140" s="238"/>
      <c r="AA140" s="238"/>
      <c r="AB140" s="238"/>
      <c r="AC140" s="238"/>
    </row>
    <row r="141" spans="3:29" ht="14.25" hidden="1" customHeight="1">
      <c r="C141" s="139" t="str">
        <f t="shared" si="52"/>
        <v>H</v>
      </c>
      <c r="D141" s="864" t="str">
        <f t="shared" si="53"/>
        <v>LT Metal</v>
      </c>
      <c r="E141" s="865">
        <f t="shared" ref="E141:L150" si="78">SUMIFS(Rev, MSup, $D141, Y, E$120, App, "TV")</f>
        <v>0</v>
      </c>
      <c r="F141" s="865">
        <f t="shared" si="78"/>
        <v>0</v>
      </c>
      <c r="G141" s="865">
        <f t="shared" si="78"/>
        <v>0</v>
      </c>
      <c r="H141" s="865">
        <f t="shared" si="78"/>
        <v>0</v>
      </c>
      <c r="I141" s="865">
        <f t="shared" si="78"/>
        <v>0</v>
      </c>
      <c r="J141" s="865">
        <f t="shared" si="78"/>
        <v>0</v>
      </c>
      <c r="K141" s="865">
        <f t="shared" si="78"/>
        <v>0</v>
      </c>
      <c r="L141" s="866">
        <f t="shared" si="78"/>
        <v>0</v>
      </c>
      <c r="M141" s="867"/>
      <c r="N141" s="873">
        <v>21</v>
      </c>
      <c r="O141" s="874" t="str">
        <f>Parameter!K27</f>
        <v>Novaled</v>
      </c>
      <c r="P141" s="875">
        <f t="shared" si="55"/>
        <v>39364577.626333944</v>
      </c>
      <c r="Q141" s="875">
        <f t="shared" si="65"/>
        <v>-1.4999999999999999E-2</v>
      </c>
      <c r="R141" s="876">
        <f t="shared" si="66"/>
        <v>15</v>
      </c>
      <c r="S141" s="877" t="str">
        <f t="shared" si="67"/>
        <v>LT Metal</v>
      </c>
      <c r="T141" s="855"/>
      <c r="U141" s="879"/>
      <c r="V141" s="238"/>
      <c r="W141" s="238"/>
      <c r="X141" s="238"/>
      <c r="Y141" s="238"/>
      <c r="Z141" s="238"/>
      <c r="AA141" s="238"/>
      <c r="AB141" s="238"/>
      <c r="AC141" s="238"/>
    </row>
    <row r="142" spans="3:29" ht="14.25" hidden="1" customHeight="1">
      <c r="C142" s="139" t="str">
        <f t="shared" si="52"/>
        <v>H</v>
      </c>
      <c r="D142" s="864" t="str">
        <f t="shared" si="53"/>
        <v>LTOM</v>
      </c>
      <c r="E142" s="865">
        <f t="shared" si="78"/>
        <v>0</v>
      </c>
      <c r="F142" s="865">
        <f t="shared" si="78"/>
        <v>0</v>
      </c>
      <c r="G142" s="865">
        <f t="shared" si="78"/>
        <v>0</v>
      </c>
      <c r="H142" s="865">
        <f t="shared" si="78"/>
        <v>0</v>
      </c>
      <c r="I142" s="865">
        <f t="shared" si="78"/>
        <v>0</v>
      </c>
      <c r="J142" s="865">
        <f t="shared" si="78"/>
        <v>0</v>
      </c>
      <c r="K142" s="865">
        <f t="shared" si="78"/>
        <v>0</v>
      </c>
      <c r="L142" s="866">
        <f t="shared" si="78"/>
        <v>0</v>
      </c>
      <c r="M142" s="867"/>
      <c r="N142" s="873">
        <v>22</v>
      </c>
      <c r="O142" s="874" t="str">
        <f>Parameter!K28</f>
        <v>NSCC</v>
      </c>
      <c r="P142" s="875">
        <f t="shared" si="55"/>
        <v>-2.1999999999999999E-2</v>
      </c>
      <c r="Q142" s="875">
        <f t="shared" si="65"/>
        <v>-1.6E-2</v>
      </c>
      <c r="R142" s="876">
        <f t="shared" si="66"/>
        <v>16</v>
      </c>
      <c r="S142" s="877" t="str">
        <f t="shared" si="67"/>
        <v>LTOM</v>
      </c>
      <c r="T142" s="855"/>
      <c r="U142" s="879"/>
      <c r="V142" s="238"/>
      <c r="W142" s="238"/>
      <c r="X142" s="238"/>
      <c r="Y142" s="238"/>
      <c r="Z142" s="238"/>
      <c r="AA142" s="238"/>
      <c r="AB142" s="238"/>
      <c r="AC142" s="238"/>
    </row>
    <row r="143" spans="3:29" ht="14.25" hidden="1" customHeight="1">
      <c r="C143" s="139" t="str">
        <f t="shared" si="52"/>
        <v>H</v>
      </c>
      <c r="D143" s="864" t="str">
        <f t="shared" si="53"/>
        <v>Lumilan</v>
      </c>
      <c r="E143" s="865">
        <f t="shared" si="78"/>
        <v>0</v>
      </c>
      <c r="F143" s="865">
        <f t="shared" si="78"/>
        <v>0</v>
      </c>
      <c r="G143" s="865">
        <f t="shared" si="78"/>
        <v>0</v>
      </c>
      <c r="H143" s="865">
        <f t="shared" si="78"/>
        <v>0</v>
      </c>
      <c r="I143" s="865">
        <f t="shared" si="78"/>
        <v>0</v>
      </c>
      <c r="J143" s="865">
        <f t="shared" si="78"/>
        <v>0</v>
      </c>
      <c r="K143" s="865">
        <f t="shared" si="78"/>
        <v>0</v>
      </c>
      <c r="L143" s="866">
        <f t="shared" si="78"/>
        <v>0</v>
      </c>
      <c r="M143" s="867"/>
      <c r="N143" s="873">
        <v>23</v>
      </c>
      <c r="O143" s="874"/>
      <c r="P143" s="875">
        <f t="shared" si="55"/>
        <v>-2.3E-2</v>
      </c>
      <c r="Q143" s="875">
        <f t="shared" si="65"/>
        <v>-1.7000000000000001E-2</v>
      </c>
      <c r="R143" s="876">
        <f t="shared" si="66"/>
        <v>17</v>
      </c>
      <c r="S143" s="877" t="str">
        <f t="shared" si="67"/>
        <v>Lumilan</v>
      </c>
      <c r="T143" s="855"/>
      <c r="U143" s="879"/>
      <c r="V143" s="238"/>
      <c r="W143" s="238"/>
      <c r="X143" s="238"/>
      <c r="Y143" s="238"/>
      <c r="Z143" s="238"/>
      <c r="AA143" s="238"/>
      <c r="AB143" s="238"/>
      <c r="AC143" s="238"/>
    </row>
    <row r="144" spans="3:29" ht="14.25" hidden="1" customHeight="1">
      <c r="C144" s="139" t="str">
        <f t="shared" si="52"/>
        <v>H</v>
      </c>
      <c r="D144" s="864" t="str">
        <f t="shared" si="53"/>
        <v>Materion</v>
      </c>
      <c r="E144" s="865">
        <f t="shared" si="78"/>
        <v>0</v>
      </c>
      <c r="F144" s="865">
        <f t="shared" si="78"/>
        <v>0</v>
      </c>
      <c r="G144" s="865">
        <f t="shared" si="78"/>
        <v>0</v>
      </c>
      <c r="H144" s="865">
        <f t="shared" si="78"/>
        <v>0</v>
      </c>
      <c r="I144" s="865">
        <f t="shared" si="78"/>
        <v>0</v>
      </c>
      <c r="J144" s="865">
        <f t="shared" si="78"/>
        <v>0</v>
      </c>
      <c r="K144" s="865">
        <f t="shared" si="78"/>
        <v>0</v>
      </c>
      <c r="L144" s="866">
        <f t="shared" si="78"/>
        <v>0</v>
      </c>
      <c r="M144" s="867"/>
      <c r="N144" s="873">
        <v>24</v>
      </c>
      <c r="O144" s="874"/>
      <c r="P144" s="875">
        <f t="shared" si="55"/>
        <v>-2.4E-2</v>
      </c>
      <c r="Q144" s="875">
        <f t="shared" si="65"/>
        <v>-1.7999999999999999E-2</v>
      </c>
      <c r="R144" s="876">
        <f t="shared" si="66"/>
        <v>18</v>
      </c>
      <c r="S144" s="877" t="str">
        <f t="shared" si="67"/>
        <v>Materion</v>
      </c>
      <c r="T144" s="855"/>
      <c r="U144" s="879"/>
      <c r="V144" s="238"/>
      <c r="W144" s="238"/>
      <c r="X144" s="238"/>
      <c r="Y144" s="238"/>
      <c r="Z144" s="238"/>
      <c r="AA144" s="238"/>
      <c r="AB144" s="238"/>
      <c r="AC144" s="238"/>
    </row>
    <row r="145" spans="3:29" ht="14.25" hidden="1" customHeight="1">
      <c r="C145" s="139" t="str">
        <f t="shared" si="52"/>
        <v>H</v>
      </c>
      <c r="D145" s="864" t="str">
        <f t="shared" si="53"/>
        <v>Nisso</v>
      </c>
      <c r="E145" s="865">
        <f t="shared" si="78"/>
        <v>0</v>
      </c>
      <c r="F145" s="865">
        <f t="shared" si="78"/>
        <v>0</v>
      </c>
      <c r="G145" s="865">
        <f t="shared" si="78"/>
        <v>0</v>
      </c>
      <c r="H145" s="865">
        <f t="shared" si="78"/>
        <v>0</v>
      </c>
      <c r="I145" s="865">
        <f t="shared" si="78"/>
        <v>0</v>
      </c>
      <c r="J145" s="865">
        <f t="shared" si="78"/>
        <v>0</v>
      </c>
      <c r="K145" s="865">
        <f t="shared" si="78"/>
        <v>0</v>
      </c>
      <c r="L145" s="866">
        <f t="shared" si="78"/>
        <v>0</v>
      </c>
      <c r="M145" s="867"/>
      <c r="N145" s="873">
        <v>25</v>
      </c>
      <c r="O145" s="874"/>
      <c r="P145" s="875">
        <f t="shared" si="55"/>
        <v>-2.5000000000000001E-2</v>
      </c>
      <c r="Q145" s="875">
        <f t="shared" si="65"/>
        <v>-0.02</v>
      </c>
      <c r="R145" s="876">
        <f t="shared" si="66"/>
        <v>20</v>
      </c>
      <c r="S145" s="877" t="str">
        <f t="shared" si="67"/>
        <v>Nisso</v>
      </c>
      <c r="T145" s="855"/>
      <c r="U145" s="879"/>
      <c r="V145" s="238"/>
      <c r="W145" s="238"/>
      <c r="X145" s="238"/>
      <c r="Y145" s="238"/>
      <c r="Z145" s="238"/>
      <c r="AA145" s="238"/>
      <c r="AB145" s="238"/>
      <c r="AC145" s="238"/>
    </row>
    <row r="146" spans="3:29" ht="14.25" hidden="1" customHeight="1">
      <c r="C146" s="139" t="str">
        <f t="shared" si="52"/>
        <v>H</v>
      </c>
      <c r="D146" s="864" t="str">
        <f t="shared" si="53"/>
        <v>NSCC</v>
      </c>
      <c r="E146" s="865">
        <f t="shared" si="78"/>
        <v>0</v>
      </c>
      <c r="F146" s="865">
        <f t="shared" si="78"/>
        <v>0</v>
      </c>
      <c r="G146" s="865">
        <f t="shared" si="78"/>
        <v>0</v>
      </c>
      <c r="H146" s="865">
        <f t="shared" si="78"/>
        <v>0</v>
      </c>
      <c r="I146" s="865">
        <f t="shared" si="78"/>
        <v>0</v>
      </c>
      <c r="J146" s="865">
        <f t="shared" si="78"/>
        <v>0</v>
      </c>
      <c r="K146" s="865">
        <f t="shared" si="78"/>
        <v>0</v>
      </c>
      <c r="L146" s="866">
        <f t="shared" si="78"/>
        <v>0</v>
      </c>
      <c r="M146" s="867"/>
      <c r="N146" s="873">
        <v>26</v>
      </c>
      <c r="O146" s="874"/>
      <c r="P146" s="875">
        <f t="shared" si="55"/>
        <v>-2.5999999999999999E-2</v>
      </c>
      <c r="Q146" s="875">
        <f t="shared" si="65"/>
        <v>-2.1999999999999999E-2</v>
      </c>
      <c r="R146" s="876">
        <f t="shared" si="66"/>
        <v>22</v>
      </c>
      <c r="S146" s="877" t="str">
        <f t="shared" si="67"/>
        <v>NSCC</v>
      </c>
      <c r="T146" s="855"/>
      <c r="U146" s="879"/>
      <c r="V146" s="238"/>
      <c r="W146" s="238"/>
      <c r="X146" s="238"/>
      <c r="Y146" s="238"/>
      <c r="Z146" s="238"/>
      <c r="AA146" s="238"/>
      <c r="AB146" s="238"/>
      <c r="AC146" s="238"/>
    </row>
    <row r="147" spans="3:29" ht="14.25" hidden="1" customHeight="1">
      <c r="C147" s="139" t="str">
        <f t="shared" si="52"/>
        <v>H</v>
      </c>
      <c r="D147" s="864">
        <f t="shared" si="53"/>
        <v>0</v>
      </c>
      <c r="E147" s="865">
        <f t="shared" si="78"/>
        <v>0</v>
      </c>
      <c r="F147" s="865">
        <f t="shared" si="78"/>
        <v>0</v>
      </c>
      <c r="G147" s="865">
        <f t="shared" si="78"/>
        <v>0</v>
      </c>
      <c r="H147" s="865">
        <f t="shared" si="78"/>
        <v>0</v>
      </c>
      <c r="I147" s="865">
        <f t="shared" si="78"/>
        <v>0</v>
      </c>
      <c r="J147" s="865">
        <f t="shared" si="78"/>
        <v>0</v>
      </c>
      <c r="K147" s="865">
        <f t="shared" si="78"/>
        <v>0</v>
      </c>
      <c r="L147" s="866">
        <f t="shared" si="78"/>
        <v>0</v>
      </c>
      <c r="M147" s="867"/>
      <c r="N147" s="873">
        <v>27</v>
      </c>
      <c r="O147" s="874"/>
      <c r="P147" s="875">
        <f t="shared" si="55"/>
        <v>-2.7E-2</v>
      </c>
      <c r="Q147" s="875">
        <f t="shared" si="65"/>
        <v>-2.3E-2</v>
      </c>
      <c r="R147" s="876">
        <f t="shared" si="66"/>
        <v>23</v>
      </c>
      <c r="S147" s="877">
        <f t="shared" si="67"/>
        <v>0</v>
      </c>
      <c r="T147" s="855"/>
      <c r="U147" s="879"/>
      <c r="V147" s="238"/>
      <c r="W147" s="238"/>
      <c r="X147" s="238"/>
      <c r="Y147" s="238"/>
      <c r="Z147" s="238"/>
      <c r="AA147" s="238"/>
      <c r="AB147" s="238"/>
      <c r="AC147" s="238"/>
    </row>
    <row r="148" spans="3:29" ht="14.25" hidden="1" customHeight="1">
      <c r="C148" s="139" t="str">
        <f t="shared" si="52"/>
        <v>H</v>
      </c>
      <c r="D148" s="864">
        <f t="shared" si="53"/>
        <v>0</v>
      </c>
      <c r="E148" s="865">
        <f t="shared" si="78"/>
        <v>0</v>
      </c>
      <c r="F148" s="865">
        <f t="shared" si="78"/>
        <v>0</v>
      </c>
      <c r="G148" s="865">
        <f t="shared" si="78"/>
        <v>0</v>
      </c>
      <c r="H148" s="865">
        <f t="shared" si="78"/>
        <v>0</v>
      </c>
      <c r="I148" s="865">
        <f t="shared" si="78"/>
        <v>0</v>
      </c>
      <c r="J148" s="865">
        <f t="shared" si="78"/>
        <v>0</v>
      </c>
      <c r="K148" s="865">
        <f t="shared" si="78"/>
        <v>0</v>
      </c>
      <c r="L148" s="866">
        <f t="shared" si="78"/>
        <v>0</v>
      </c>
      <c r="M148" s="867"/>
      <c r="N148" s="873">
        <v>28</v>
      </c>
      <c r="O148" s="874"/>
      <c r="P148" s="875">
        <f t="shared" si="55"/>
        <v>-2.8000000000000001E-2</v>
      </c>
      <c r="Q148" s="875">
        <f t="shared" si="65"/>
        <v>-2.4E-2</v>
      </c>
      <c r="R148" s="876">
        <f t="shared" si="66"/>
        <v>24</v>
      </c>
      <c r="S148" s="877">
        <f t="shared" si="67"/>
        <v>0</v>
      </c>
      <c r="T148" s="855"/>
      <c r="U148" s="879"/>
      <c r="V148" s="238"/>
      <c r="W148" s="238"/>
      <c r="X148" s="238"/>
      <c r="Y148" s="238"/>
      <c r="Z148" s="238"/>
      <c r="AA148" s="238"/>
      <c r="AB148" s="238"/>
      <c r="AC148" s="238"/>
    </row>
    <row r="149" spans="3:29" ht="14.25" hidden="1" customHeight="1">
      <c r="C149" s="139" t="str">
        <f t="shared" si="52"/>
        <v>H</v>
      </c>
      <c r="D149" s="864">
        <f t="shared" si="53"/>
        <v>0</v>
      </c>
      <c r="E149" s="865">
        <f t="shared" si="78"/>
        <v>0</v>
      </c>
      <c r="F149" s="865">
        <f t="shared" si="78"/>
        <v>0</v>
      </c>
      <c r="G149" s="865">
        <f t="shared" si="78"/>
        <v>0</v>
      </c>
      <c r="H149" s="865">
        <f t="shared" si="78"/>
        <v>0</v>
      </c>
      <c r="I149" s="865">
        <f t="shared" si="78"/>
        <v>0</v>
      </c>
      <c r="J149" s="865">
        <f t="shared" si="78"/>
        <v>0</v>
      </c>
      <c r="K149" s="865">
        <f t="shared" si="78"/>
        <v>0</v>
      </c>
      <c r="L149" s="866">
        <f t="shared" si="78"/>
        <v>0</v>
      </c>
      <c r="M149" s="867"/>
      <c r="N149" s="873">
        <v>29</v>
      </c>
      <c r="O149" s="874"/>
      <c r="P149" s="875">
        <f t="shared" si="55"/>
        <v>-2.9000000000000001E-2</v>
      </c>
      <c r="Q149" s="875">
        <f t="shared" si="65"/>
        <v>-2.5000000000000001E-2</v>
      </c>
      <c r="R149" s="876">
        <f t="shared" si="66"/>
        <v>25</v>
      </c>
      <c r="S149" s="877">
        <f t="shared" si="67"/>
        <v>0</v>
      </c>
      <c r="T149" s="855"/>
      <c r="U149" s="879"/>
      <c r="V149" s="238"/>
      <c r="W149" s="238"/>
      <c r="X149" s="238"/>
      <c r="Y149" s="238"/>
      <c r="Z149" s="238"/>
      <c r="AA149" s="238"/>
      <c r="AB149" s="238"/>
      <c r="AC149" s="238"/>
    </row>
    <row r="150" spans="3:29" ht="14.25" hidden="1" customHeight="1">
      <c r="C150" s="139" t="str">
        <f t="shared" si="52"/>
        <v>H</v>
      </c>
      <c r="D150" s="864">
        <f t="shared" si="53"/>
        <v>0</v>
      </c>
      <c r="E150" s="865">
        <f t="shared" si="78"/>
        <v>0</v>
      </c>
      <c r="F150" s="865">
        <f t="shared" si="78"/>
        <v>0</v>
      </c>
      <c r="G150" s="865">
        <f t="shared" si="78"/>
        <v>0</v>
      </c>
      <c r="H150" s="865">
        <f t="shared" si="78"/>
        <v>0</v>
      </c>
      <c r="I150" s="865">
        <f t="shared" si="78"/>
        <v>0</v>
      </c>
      <c r="J150" s="865">
        <f t="shared" si="78"/>
        <v>0</v>
      </c>
      <c r="K150" s="865">
        <f t="shared" si="78"/>
        <v>0</v>
      </c>
      <c r="L150" s="866">
        <f t="shared" si="78"/>
        <v>0</v>
      </c>
      <c r="M150" s="867"/>
      <c r="N150" s="873">
        <v>30</v>
      </c>
      <c r="O150" s="874"/>
      <c r="P150" s="875">
        <f t="shared" si="55"/>
        <v>-0.03</v>
      </c>
      <c r="Q150" s="875">
        <f t="shared" si="65"/>
        <v>-2.5999999999999999E-2</v>
      </c>
      <c r="R150" s="876">
        <f t="shared" si="66"/>
        <v>26</v>
      </c>
      <c r="S150" s="877">
        <f t="shared" si="67"/>
        <v>0</v>
      </c>
      <c r="T150" s="855"/>
      <c r="U150" s="879"/>
      <c r="V150" s="238"/>
      <c r="W150" s="238"/>
      <c r="X150" s="238"/>
      <c r="Y150" s="238"/>
      <c r="Z150" s="238"/>
      <c r="AA150" s="238"/>
      <c r="AB150" s="238"/>
      <c r="AC150" s="238"/>
    </row>
    <row r="151" spans="3:29" ht="14.25" hidden="1" customHeight="1">
      <c r="C151" s="139" t="str">
        <f t="shared" si="52"/>
        <v>H</v>
      </c>
      <c r="D151" s="864">
        <f t="shared" si="53"/>
        <v>0</v>
      </c>
      <c r="E151" s="865">
        <f t="shared" ref="E151:L160" si="79">SUMIFS(Rev, MSup, $D151, Y, E$120, App, "TV")</f>
        <v>0</v>
      </c>
      <c r="F151" s="865">
        <f t="shared" si="79"/>
        <v>0</v>
      </c>
      <c r="G151" s="865">
        <f t="shared" si="79"/>
        <v>0</v>
      </c>
      <c r="H151" s="865">
        <f t="shared" si="79"/>
        <v>0</v>
      </c>
      <c r="I151" s="865">
        <f t="shared" si="79"/>
        <v>0</v>
      </c>
      <c r="J151" s="865">
        <f t="shared" si="79"/>
        <v>0</v>
      </c>
      <c r="K151" s="865">
        <f t="shared" si="79"/>
        <v>0</v>
      </c>
      <c r="L151" s="866">
        <f t="shared" si="79"/>
        <v>0</v>
      </c>
      <c r="M151" s="867"/>
      <c r="N151" s="873">
        <v>31</v>
      </c>
      <c r="O151" s="874"/>
      <c r="P151" s="875">
        <f t="shared" si="55"/>
        <v>-3.1E-2</v>
      </c>
      <c r="Q151" s="875">
        <f t="shared" si="65"/>
        <v>-2.7E-2</v>
      </c>
      <c r="R151" s="876">
        <f t="shared" si="66"/>
        <v>27</v>
      </c>
      <c r="S151" s="877">
        <f t="shared" si="67"/>
        <v>0</v>
      </c>
      <c r="T151" s="855"/>
      <c r="U151" s="879"/>
      <c r="V151" s="238"/>
      <c r="W151" s="238"/>
      <c r="X151" s="238"/>
      <c r="Y151" s="238"/>
      <c r="Z151" s="238"/>
      <c r="AA151" s="238"/>
      <c r="AB151" s="238"/>
      <c r="AC151" s="238"/>
    </row>
    <row r="152" spans="3:29" ht="14.25" hidden="1" customHeight="1">
      <c r="C152" s="139" t="str">
        <f t="shared" si="52"/>
        <v>H</v>
      </c>
      <c r="D152" s="864">
        <f t="shared" si="53"/>
        <v>0</v>
      </c>
      <c r="E152" s="865">
        <f t="shared" si="79"/>
        <v>0</v>
      </c>
      <c r="F152" s="865">
        <f t="shared" si="79"/>
        <v>0</v>
      </c>
      <c r="G152" s="865">
        <f t="shared" si="79"/>
        <v>0</v>
      </c>
      <c r="H152" s="865">
        <f t="shared" si="79"/>
        <v>0</v>
      </c>
      <c r="I152" s="865">
        <f t="shared" si="79"/>
        <v>0</v>
      </c>
      <c r="J152" s="865">
        <f t="shared" si="79"/>
        <v>0</v>
      </c>
      <c r="K152" s="865">
        <f t="shared" si="79"/>
        <v>0</v>
      </c>
      <c r="L152" s="866">
        <f t="shared" si="79"/>
        <v>0</v>
      </c>
      <c r="M152" s="867"/>
      <c r="N152" s="873">
        <v>32</v>
      </c>
      <c r="O152" s="874"/>
      <c r="P152" s="875">
        <f t="shared" si="55"/>
        <v>-3.2000000000000001E-2</v>
      </c>
      <c r="Q152" s="875">
        <f t="shared" si="65"/>
        <v>-2.8000000000000001E-2</v>
      </c>
      <c r="R152" s="876">
        <f t="shared" si="66"/>
        <v>28</v>
      </c>
      <c r="S152" s="877">
        <f t="shared" si="67"/>
        <v>0</v>
      </c>
      <c r="T152" s="855"/>
      <c r="U152" s="879"/>
      <c r="V152" s="238"/>
      <c r="W152" s="238"/>
      <c r="X152" s="238"/>
      <c r="Y152" s="238"/>
      <c r="Z152" s="238"/>
      <c r="AA152" s="238"/>
      <c r="AB152" s="238"/>
      <c r="AC152" s="238"/>
    </row>
    <row r="153" spans="3:29" ht="14.25" hidden="1" customHeight="1">
      <c r="C153" s="139" t="str">
        <f t="shared" si="52"/>
        <v>H</v>
      </c>
      <c r="D153" s="864">
        <f t="shared" si="53"/>
        <v>0</v>
      </c>
      <c r="E153" s="865">
        <f t="shared" si="79"/>
        <v>0</v>
      </c>
      <c r="F153" s="865">
        <f t="shared" si="79"/>
        <v>0</v>
      </c>
      <c r="G153" s="865">
        <f t="shared" si="79"/>
        <v>0</v>
      </c>
      <c r="H153" s="865">
        <f t="shared" si="79"/>
        <v>0</v>
      </c>
      <c r="I153" s="865">
        <f t="shared" si="79"/>
        <v>0</v>
      </c>
      <c r="J153" s="865">
        <f t="shared" si="79"/>
        <v>0</v>
      </c>
      <c r="K153" s="865">
        <f t="shared" si="79"/>
        <v>0</v>
      </c>
      <c r="L153" s="866">
        <f t="shared" si="79"/>
        <v>0</v>
      </c>
      <c r="M153" s="867"/>
      <c r="N153" s="873">
        <v>33</v>
      </c>
      <c r="O153" s="874"/>
      <c r="P153" s="875">
        <f t="shared" ref="P153:P170" si="80">SUMIFS(Rev, MSup, $O153, Y, CurrentYear, App, "TV") * 10^6 + SUMIFS(Rev, MSup, $O153, Y, CurrentYear-1, App, "TV") - N153/10^3</f>
        <v>-3.3000000000000002E-2</v>
      </c>
      <c r="Q153" s="875">
        <f t="shared" si="65"/>
        <v>-2.9000000000000001E-2</v>
      </c>
      <c r="R153" s="876">
        <f t="shared" si="66"/>
        <v>29</v>
      </c>
      <c r="S153" s="877">
        <f t="shared" si="67"/>
        <v>0</v>
      </c>
      <c r="T153" s="855"/>
      <c r="U153" s="879"/>
      <c r="V153" s="238"/>
      <c r="W153" s="238"/>
      <c r="X153" s="238"/>
      <c r="Y153" s="238"/>
      <c r="Z153" s="238"/>
      <c r="AA153" s="238"/>
      <c r="AB153" s="238"/>
      <c r="AC153" s="238"/>
    </row>
    <row r="154" spans="3:29" ht="14.25" hidden="1" customHeight="1">
      <c r="C154" s="139" t="str">
        <f t="shared" si="52"/>
        <v>H</v>
      </c>
      <c r="D154" s="864">
        <f t="shared" si="53"/>
        <v>0</v>
      </c>
      <c r="E154" s="865">
        <f t="shared" si="79"/>
        <v>0</v>
      </c>
      <c r="F154" s="865">
        <f t="shared" si="79"/>
        <v>0</v>
      </c>
      <c r="G154" s="865">
        <f t="shared" si="79"/>
        <v>0</v>
      </c>
      <c r="H154" s="865">
        <f t="shared" si="79"/>
        <v>0</v>
      </c>
      <c r="I154" s="865">
        <f t="shared" si="79"/>
        <v>0</v>
      </c>
      <c r="J154" s="865">
        <f t="shared" si="79"/>
        <v>0</v>
      </c>
      <c r="K154" s="865">
        <f t="shared" si="79"/>
        <v>0</v>
      </c>
      <c r="L154" s="866">
        <f t="shared" si="79"/>
        <v>0</v>
      </c>
      <c r="M154" s="867"/>
      <c r="N154" s="873">
        <v>34</v>
      </c>
      <c r="O154" s="874"/>
      <c r="P154" s="875">
        <f t="shared" si="80"/>
        <v>-3.4000000000000002E-2</v>
      </c>
      <c r="Q154" s="875">
        <f t="shared" si="65"/>
        <v>-0.03</v>
      </c>
      <c r="R154" s="876">
        <f t="shared" si="66"/>
        <v>30</v>
      </c>
      <c r="S154" s="877">
        <f t="shared" si="67"/>
        <v>0</v>
      </c>
      <c r="T154" s="855"/>
      <c r="U154" s="879"/>
      <c r="V154" s="238"/>
      <c r="W154" s="238"/>
      <c r="X154" s="238"/>
      <c r="Y154" s="238"/>
      <c r="Z154" s="238"/>
      <c r="AA154" s="238"/>
      <c r="AB154" s="238"/>
      <c r="AC154" s="238"/>
    </row>
    <row r="155" spans="3:29" ht="14.25" hidden="1" customHeight="1">
      <c r="C155" s="139" t="str">
        <f t="shared" si="52"/>
        <v>H</v>
      </c>
      <c r="D155" s="864">
        <f t="shared" si="53"/>
        <v>0</v>
      </c>
      <c r="E155" s="865">
        <f t="shared" si="79"/>
        <v>0</v>
      </c>
      <c r="F155" s="865">
        <f t="shared" si="79"/>
        <v>0</v>
      </c>
      <c r="G155" s="865">
        <f t="shared" si="79"/>
        <v>0</v>
      </c>
      <c r="H155" s="865">
        <f t="shared" si="79"/>
        <v>0</v>
      </c>
      <c r="I155" s="865">
        <f t="shared" si="79"/>
        <v>0</v>
      </c>
      <c r="J155" s="865">
        <f t="shared" si="79"/>
        <v>0</v>
      </c>
      <c r="K155" s="865">
        <f t="shared" si="79"/>
        <v>0</v>
      </c>
      <c r="L155" s="866">
        <f t="shared" si="79"/>
        <v>0</v>
      </c>
      <c r="M155" s="867"/>
      <c r="N155" s="873">
        <v>35</v>
      </c>
      <c r="O155" s="874"/>
      <c r="P155" s="875">
        <f t="shared" si="80"/>
        <v>-3.5000000000000003E-2</v>
      </c>
      <c r="Q155" s="875">
        <f t="shared" si="65"/>
        <v>-3.1E-2</v>
      </c>
      <c r="R155" s="876">
        <f t="shared" si="66"/>
        <v>31</v>
      </c>
      <c r="S155" s="877">
        <f t="shared" si="67"/>
        <v>0</v>
      </c>
      <c r="T155" s="855"/>
      <c r="U155" s="879"/>
      <c r="V155" s="238"/>
      <c r="W155" s="238"/>
      <c r="X155" s="238"/>
      <c r="Y155" s="238"/>
      <c r="Z155" s="238"/>
      <c r="AA155" s="238"/>
      <c r="AB155" s="238"/>
      <c r="AC155" s="238"/>
    </row>
    <row r="156" spans="3:29" ht="14.25" hidden="1" customHeight="1">
      <c r="C156" s="139" t="str">
        <f t="shared" si="52"/>
        <v>H</v>
      </c>
      <c r="D156" s="864">
        <f t="shared" si="53"/>
        <v>0</v>
      </c>
      <c r="E156" s="865">
        <f t="shared" si="79"/>
        <v>0</v>
      </c>
      <c r="F156" s="865">
        <f t="shared" si="79"/>
        <v>0</v>
      </c>
      <c r="G156" s="865">
        <f t="shared" si="79"/>
        <v>0</v>
      </c>
      <c r="H156" s="865">
        <f t="shared" si="79"/>
        <v>0</v>
      </c>
      <c r="I156" s="865">
        <f t="shared" si="79"/>
        <v>0</v>
      </c>
      <c r="J156" s="865">
        <f t="shared" si="79"/>
        <v>0</v>
      </c>
      <c r="K156" s="865">
        <f t="shared" si="79"/>
        <v>0</v>
      </c>
      <c r="L156" s="866">
        <f t="shared" si="79"/>
        <v>0</v>
      </c>
      <c r="M156" s="867"/>
      <c r="N156" s="873">
        <v>36</v>
      </c>
      <c r="O156" s="874"/>
      <c r="P156" s="875">
        <f t="shared" si="80"/>
        <v>-3.5999999999999997E-2</v>
      </c>
      <c r="Q156" s="875">
        <f t="shared" si="65"/>
        <v>-3.2000000000000001E-2</v>
      </c>
      <c r="R156" s="876">
        <f t="shared" si="66"/>
        <v>32</v>
      </c>
      <c r="S156" s="877">
        <f t="shared" si="67"/>
        <v>0</v>
      </c>
      <c r="T156" s="855"/>
      <c r="U156" s="879"/>
      <c r="V156" s="238"/>
      <c r="W156" s="238"/>
      <c r="X156" s="238"/>
      <c r="Y156" s="238"/>
      <c r="Z156" s="238"/>
      <c r="AA156" s="238"/>
      <c r="AB156" s="238"/>
      <c r="AC156" s="238"/>
    </row>
    <row r="157" spans="3:29" ht="14.25" hidden="1" customHeight="1">
      <c r="C157" s="139" t="str">
        <f t="shared" si="52"/>
        <v>H</v>
      </c>
      <c r="D157" s="864">
        <f t="shared" si="53"/>
        <v>0</v>
      </c>
      <c r="E157" s="865">
        <f t="shared" si="79"/>
        <v>0</v>
      </c>
      <c r="F157" s="865">
        <f t="shared" si="79"/>
        <v>0</v>
      </c>
      <c r="G157" s="865">
        <f t="shared" si="79"/>
        <v>0</v>
      </c>
      <c r="H157" s="865">
        <f t="shared" si="79"/>
        <v>0</v>
      </c>
      <c r="I157" s="865">
        <f t="shared" si="79"/>
        <v>0</v>
      </c>
      <c r="J157" s="865">
        <f t="shared" si="79"/>
        <v>0</v>
      </c>
      <c r="K157" s="865">
        <f t="shared" si="79"/>
        <v>0</v>
      </c>
      <c r="L157" s="866">
        <f t="shared" si="79"/>
        <v>0</v>
      </c>
      <c r="M157" s="867"/>
      <c r="N157" s="873">
        <v>37</v>
      </c>
      <c r="O157" s="874"/>
      <c r="P157" s="875">
        <f t="shared" si="80"/>
        <v>-3.6999999999999998E-2</v>
      </c>
      <c r="Q157" s="875">
        <f t="shared" si="65"/>
        <v>-3.3000000000000002E-2</v>
      </c>
      <c r="R157" s="876">
        <f t="shared" si="66"/>
        <v>33</v>
      </c>
      <c r="S157" s="877">
        <f t="shared" si="67"/>
        <v>0</v>
      </c>
      <c r="T157" s="855"/>
      <c r="U157" s="879"/>
      <c r="V157" s="238"/>
      <c r="W157" s="238"/>
      <c r="X157" s="238"/>
      <c r="Y157" s="238"/>
      <c r="Z157" s="238"/>
      <c r="AA157" s="238"/>
      <c r="AB157" s="238"/>
      <c r="AC157" s="238"/>
    </row>
    <row r="158" spans="3:29" ht="14.25" hidden="1" customHeight="1">
      <c r="C158" s="139" t="str">
        <f t="shared" si="52"/>
        <v>H</v>
      </c>
      <c r="D158" s="864">
        <f t="shared" si="53"/>
        <v>0</v>
      </c>
      <c r="E158" s="865">
        <f t="shared" si="79"/>
        <v>0</v>
      </c>
      <c r="F158" s="865">
        <f t="shared" si="79"/>
        <v>0</v>
      </c>
      <c r="G158" s="865">
        <f t="shared" si="79"/>
        <v>0</v>
      </c>
      <c r="H158" s="865">
        <f t="shared" si="79"/>
        <v>0</v>
      </c>
      <c r="I158" s="865">
        <f t="shared" si="79"/>
        <v>0</v>
      </c>
      <c r="J158" s="865">
        <f t="shared" si="79"/>
        <v>0</v>
      </c>
      <c r="K158" s="865">
        <f t="shared" si="79"/>
        <v>0</v>
      </c>
      <c r="L158" s="866">
        <f t="shared" si="79"/>
        <v>0</v>
      </c>
      <c r="M158" s="867"/>
      <c r="N158" s="873">
        <v>38</v>
      </c>
      <c r="O158" s="874" t="str">
        <f>Parameter!K29</f>
        <v>P&amp;H Tech</v>
      </c>
      <c r="P158" s="875">
        <f t="shared" si="80"/>
        <v>-3.7999999999999999E-2</v>
      </c>
      <c r="Q158" s="875">
        <f t="shared" si="65"/>
        <v>-3.4000000000000002E-2</v>
      </c>
      <c r="R158" s="876">
        <f t="shared" si="66"/>
        <v>34</v>
      </c>
      <c r="S158" s="877">
        <f t="shared" si="67"/>
        <v>0</v>
      </c>
      <c r="T158" s="855"/>
      <c r="U158" s="879"/>
      <c r="V158" s="238"/>
      <c r="W158" s="238"/>
      <c r="X158" s="238"/>
      <c r="Y158" s="238"/>
      <c r="Z158" s="238"/>
      <c r="AA158" s="238"/>
      <c r="AB158" s="238"/>
      <c r="AC158" s="238"/>
    </row>
    <row r="159" spans="3:29" ht="14.25" hidden="1" customHeight="1">
      <c r="C159" s="139" t="str">
        <f t="shared" si="52"/>
        <v>H</v>
      </c>
      <c r="D159" s="864">
        <f t="shared" si="53"/>
        <v>0</v>
      </c>
      <c r="E159" s="865">
        <f t="shared" si="79"/>
        <v>0</v>
      </c>
      <c r="F159" s="865">
        <f t="shared" si="79"/>
        <v>0</v>
      </c>
      <c r="G159" s="865">
        <f t="shared" si="79"/>
        <v>0</v>
      </c>
      <c r="H159" s="865">
        <f t="shared" si="79"/>
        <v>0</v>
      </c>
      <c r="I159" s="865">
        <f t="shared" si="79"/>
        <v>0</v>
      </c>
      <c r="J159" s="865">
        <f t="shared" si="79"/>
        <v>0</v>
      </c>
      <c r="K159" s="865">
        <f t="shared" si="79"/>
        <v>0</v>
      </c>
      <c r="L159" s="866">
        <f t="shared" si="79"/>
        <v>0</v>
      </c>
      <c r="M159" s="867"/>
      <c r="N159" s="873">
        <v>39</v>
      </c>
      <c r="O159" s="874" t="str">
        <f>Parameter!K30</f>
        <v>Samsung SDI</v>
      </c>
      <c r="P159" s="875">
        <f t="shared" si="80"/>
        <v>6136433.5189818153</v>
      </c>
      <c r="Q159" s="875">
        <f t="shared" si="65"/>
        <v>-3.5000000000000003E-2</v>
      </c>
      <c r="R159" s="876">
        <f t="shared" si="66"/>
        <v>35</v>
      </c>
      <c r="S159" s="877">
        <f t="shared" si="67"/>
        <v>0</v>
      </c>
      <c r="T159" s="855"/>
      <c r="U159" s="879"/>
      <c r="V159" s="238"/>
      <c r="W159" s="238"/>
      <c r="X159" s="238"/>
      <c r="Y159" s="238"/>
      <c r="Z159" s="238"/>
      <c r="AA159" s="238"/>
      <c r="AB159" s="238"/>
      <c r="AC159" s="238"/>
    </row>
    <row r="160" spans="3:29" ht="14.25" hidden="1" customHeight="1">
      <c r="C160" s="139" t="str">
        <f t="shared" si="52"/>
        <v>H</v>
      </c>
      <c r="D160" s="864">
        <f t="shared" si="53"/>
        <v>0</v>
      </c>
      <c r="E160" s="865">
        <f t="shared" si="79"/>
        <v>0</v>
      </c>
      <c r="F160" s="865">
        <f t="shared" si="79"/>
        <v>0</v>
      </c>
      <c r="G160" s="865">
        <f t="shared" si="79"/>
        <v>0</v>
      </c>
      <c r="H160" s="865">
        <f t="shared" si="79"/>
        <v>0</v>
      </c>
      <c r="I160" s="865">
        <f t="shared" si="79"/>
        <v>0</v>
      </c>
      <c r="J160" s="865">
        <f t="shared" si="79"/>
        <v>0</v>
      </c>
      <c r="K160" s="865">
        <f t="shared" si="79"/>
        <v>0</v>
      </c>
      <c r="L160" s="866">
        <f t="shared" si="79"/>
        <v>0</v>
      </c>
      <c r="M160" s="867"/>
      <c r="N160" s="873">
        <v>40</v>
      </c>
      <c r="O160" s="874" t="str">
        <f>Parameter!K31</f>
        <v>SFC</v>
      </c>
      <c r="P160" s="875">
        <f t="shared" si="80"/>
        <v>1371040.7832694678</v>
      </c>
      <c r="Q160" s="875">
        <f t="shared" si="65"/>
        <v>-3.5999999999999997E-2</v>
      </c>
      <c r="R160" s="876">
        <f t="shared" si="66"/>
        <v>36</v>
      </c>
      <c r="S160" s="877">
        <f t="shared" si="67"/>
        <v>0</v>
      </c>
      <c r="T160" s="855"/>
      <c r="U160" s="879"/>
      <c r="V160" s="238"/>
      <c r="W160" s="238"/>
      <c r="X160" s="238"/>
      <c r="Y160" s="238"/>
      <c r="Z160" s="238"/>
      <c r="AA160" s="238"/>
      <c r="AB160" s="238"/>
      <c r="AC160" s="238"/>
    </row>
    <row r="161" spans="3:33" ht="14.25" hidden="1" customHeight="1">
      <c r="C161" s="139" t="str">
        <f t="shared" si="52"/>
        <v>H</v>
      </c>
      <c r="D161" s="864">
        <f t="shared" si="53"/>
        <v>0</v>
      </c>
      <c r="E161" s="865">
        <f t="shared" ref="E161:L170" si="81">SUMIFS(Rev, MSup, $D161, Y, E$120, App, "TV")</f>
        <v>0</v>
      </c>
      <c r="F161" s="865">
        <f t="shared" si="81"/>
        <v>0</v>
      </c>
      <c r="G161" s="865">
        <f t="shared" si="81"/>
        <v>0</v>
      </c>
      <c r="H161" s="865">
        <f t="shared" si="81"/>
        <v>0</v>
      </c>
      <c r="I161" s="865">
        <f t="shared" si="81"/>
        <v>0</v>
      </c>
      <c r="J161" s="865">
        <f t="shared" si="81"/>
        <v>0</v>
      </c>
      <c r="K161" s="865">
        <f t="shared" si="81"/>
        <v>0</v>
      </c>
      <c r="L161" s="866">
        <f t="shared" si="81"/>
        <v>0</v>
      </c>
      <c r="M161" s="867"/>
      <c r="N161" s="873">
        <v>41</v>
      </c>
      <c r="O161" s="874" t="str">
        <f>Parameter!K32</f>
        <v>SK JNC</v>
      </c>
      <c r="P161" s="875">
        <f t="shared" si="80"/>
        <v>16550506.727363041</v>
      </c>
      <c r="Q161" s="875">
        <f t="shared" si="65"/>
        <v>-3.6999999999999998E-2</v>
      </c>
      <c r="R161" s="876">
        <f t="shared" si="66"/>
        <v>37</v>
      </c>
      <c r="S161" s="877">
        <f t="shared" si="67"/>
        <v>0</v>
      </c>
      <c r="T161" s="855"/>
      <c r="U161" s="879"/>
      <c r="V161" s="238"/>
      <c r="W161" s="238"/>
      <c r="X161" s="238"/>
      <c r="Y161" s="238"/>
      <c r="Z161" s="238"/>
      <c r="AA161" s="238"/>
      <c r="AB161" s="238"/>
      <c r="AC161" s="238"/>
    </row>
    <row r="162" spans="3:33" ht="14.25" hidden="1" customHeight="1">
      <c r="C162" s="139" t="str">
        <f t="shared" si="52"/>
        <v>H</v>
      </c>
      <c r="D162" s="864" t="str">
        <f t="shared" si="53"/>
        <v>P&amp;H Tech</v>
      </c>
      <c r="E162" s="865">
        <f t="shared" si="81"/>
        <v>0</v>
      </c>
      <c r="F162" s="865">
        <f t="shared" si="81"/>
        <v>0</v>
      </c>
      <c r="G162" s="865">
        <f t="shared" si="81"/>
        <v>0</v>
      </c>
      <c r="H162" s="865">
        <f t="shared" si="81"/>
        <v>0</v>
      </c>
      <c r="I162" s="865">
        <f t="shared" si="81"/>
        <v>0</v>
      </c>
      <c r="J162" s="865">
        <f t="shared" si="81"/>
        <v>0</v>
      </c>
      <c r="K162" s="865">
        <f t="shared" si="81"/>
        <v>0</v>
      </c>
      <c r="L162" s="866">
        <f t="shared" si="81"/>
        <v>0</v>
      </c>
      <c r="M162" s="867"/>
      <c r="N162" s="873">
        <v>42</v>
      </c>
      <c r="O162" s="874" t="str">
        <f>Parameter!K33</f>
        <v>Solus AM</v>
      </c>
      <c r="P162" s="875">
        <f t="shared" si="80"/>
        <v>22352293.802063938</v>
      </c>
      <c r="Q162" s="875">
        <f t="shared" si="65"/>
        <v>-3.7999999999999999E-2</v>
      </c>
      <c r="R162" s="876">
        <f t="shared" si="66"/>
        <v>38</v>
      </c>
      <c r="S162" s="877" t="str">
        <f t="shared" si="67"/>
        <v>P&amp;H Tech</v>
      </c>
      <c r="T162" s="855"/>
      <c r="U162" s="879"/>
      <c r="V162" s="238"/>
      <c r="W162" s="238"/>
      <c r="X162" s="238"/>
      <c r="Y162" s="238"/>
      <c r="Z162" s="238"/>
      <c r="AA162" s="238"/>
      <c r="AB162" s="238"/>
      <c r="AC162" s="238"/>
    </row>
    <row r="163" spans="3:33" ht="14.25" hidden="1" customHeight="1">
      <c r="C163" s="139" t="str">
        <f t="shared" si="52"/>
        <v>H</v>
      </c>
      <c r="D163" s="864">
        <f t="shared" si="53"/>
        <v>0</v>
      </c>
      <c r="E163" s="865">
        <f t="shared" si="81"/>
        <v>0</v>
      </c>
      <c r="F163" s="865">
        <f t="shared" si="81"/>
        <v>0</v>
      </c>
      <c r="G163" s="865">
        <f t="shared" si="81"/>
        <v>0</v>
      </c>
      <c r="H163" s="865">
        <f t="shared" si="81"/>
        <v>0</v>
      </c>
      <c r="I163" s="865">
        <f t="shared" si="81"/>
        <v>0</v>
      </c>
      <c r="J163" s="865">
        <f t="shared" si="81"/>
        <v>0</v>
      </c>
      <c r="K163" s="865">
        <f t="shared" si="81"/>
        <v>0</v>
      </c>
      <c r="L163" s="866">
        <f t="shared" si="81"/>
        <v>0</v>
      </c>
      <c r="M163" s="867"/>
      <c r="N163" s="873">
        <v>43</v>
      </c>
      <c r="O163" s="874">
        <f>Parameter!K49</f>
        <v>0</v>
      </c>
      <c r="P163" s="875">
        <f t="shared" si="80"/>
        <v>-4.2999999999999997E-2</v>
      </c>
      <c r="Q163" s="875">
        <f t="shared" si="65"/>
        <v>-4.2999999999999997E-2</v>
      </c>
      <c r="R163" s="876">
        <f t="shared" si="66"/>
        <v>43</v>
      </c>
      <c r="S163" s="877">
        <f t="shared" si="67"/>
        <v>0</v>
      </c>
      <c r="T163" s="855"/>
      <c r="U163" s="879"/>
      <c r="V163" s="238"/>
      <c r="W163" s="238"/>
      <c r="X163" s="238"/>
      <c r="Y163" s="238"/>
      <c r="Z163" s="238"/>
      <c r="AA163" s="238"/>
      <c r="AB163" s="238"/>
      <c r="AC163" s="238"/>
    </row>
    <row r="164" spans="3:33" ht="14.25" hidden="1" customHeight="1">
      <c r="C164" s="139" t="str">
        <f t="shared" si="52"/>
        <v>H</v>
      </c>
      <c r="D164" s="864">
        <f t="shared" si="53"/>
        <v>0</v>
      </c>
      <c r="E164" s="865">
        <f t="shared" si="81"/>
        <v>0</v>
      </c>
      <c r="F164" s="865">
        <f t="shared" si="81"/>
        <v>0</v>
      </c>
      <c r="G164" s="865">
        <f t="shared" si="81"/>
        <v>0</v>
      </c>
      <c r="H164" s="865">
        <f t="shared" si="81"/>
        <v>0</v>
      </c>
      <c r="I164" s="865">
        <f t="shared" si="81"/>
        <v>0</v>
      </c>
      <c r="J164" s="865">
        <f t="shared" si="81"/>
        <v>0</v>
      </c>
      <c r="K164" s="865">
        <f t="shared" si="81"/>
        <v>0</v>
      </c>
      <c r="L164" s="866">
        <f t="shared" si="81"/>
        <v>0</v>
      </c>
      <c r="M164" s="867"/>
      <c r="N164" s="873">
        <v>44</v>
      </c>
      <c r="O164" s="874">
        <f>Parameter!K50</f>
        <v>0</v>
      </c>
      <c r="P164" s="875">
        <f t="shared" si="80"/>
        <v>-4.3999999999999997E-2</v>
      </c>
      <c r="Q164" s="875">
        <f t="shared" si="65"/>
        <v>-4.3999999999999997E-2</v>
      </c>
      <c r="R164" s="876">
        <f t="shared" si="66"/>
        <v>44</v>
      </c>
      <c r="S164" s="877">
        <f t="shared" si="67"/>
        <v>0</v>
      </c>
      <c r="T164" s="855"/>
      <c r="U164" s="879"/>
      <c r="V164" s="238"/>
      <c r="W164" s="238"/>
      <c r="X164" s="238"/>
      <c r="Y164" s="238"/>
      <c r="Z164" s="238"/>
      <c r="AA164" s="238"/>
      <c r="AB164" s="238"/>
      <c r="AC164" s="238"/>
    </row>
    <row r="165" spans="3:33" ht="14.25" hidden="1" customHeight="1">
      <c r="C165" s="139" t="str">
        <f t="shared" si="52"/>
        <v>H</v>
      </c>
      <c r="D165" s="864">
        <f t="shared" si="53"/>
        <v>0</v>
      </c>
      <c r="E165" s="865">
        <f t="shared" si="81"/>
        <v>0</v>
      </c>
      <c r="F165" s="865">
        <f t="shared" si="81"/>
        <v>0</v>
      </c>
      <c r="G165" s="865">
        <f t="shared" si="81"/>
        <v>0</v>
      </c>
      <c r="H165" s="865">
        <f t="shared" si="81"/>
        <v>0</v>
      </c>
      <c r="I165" s="865">
        <f t="shared" si="81"/>
        <v>0</v>
      </c>
      <c r="J165" s="865">
        <f t="shared" si="81"/>
        <v>0</v>
      </c>
      <c r="K165" s="865">
        <f t="shared" si="81"/>
        <v>0</v>
      </c>
      <c r="L165" s="866">
        <f t="shared" si="81"/>
        <v>0</v>
      </c>
      <c r="M165" s="867"/>
      <c r="N165" s="873">
        <v>45</v>
      </c>
      <c r="O165" s="874">
        <f>Parameter!K51</f>
        <v>0</v>
      </c>
      <c r="P165" s="875">
        <f t="shared" si="80"/>
        <v>-4.4999999999999998E-2</v>
      </c>
      <c r="Q165" s="875">
        <f t="shared" si="65"/>
        <v>-4.4999999999999998E-2</v>
      </c>
      <c r="R165" s="876">
        <f t="shared" si="66"/>
        <v>45</v>
      </c>
      <c r="S165" s="877">
        <f t="shared" si="67"/>
        <v>0</v>
      </c>
      <c r="T165" s="855"/>
      <c r="U165" s="879"/>
      <c r="V165" s="238"/>
      <c r="W165" s="238"/>
      <c r="X165" s="238"/>
      <c r="Y165" s="238"/>
      <c r="Z165" s="238"/>
      <c r="AA165" s="238"/>
      <c r="AB165" s="238"/>
      <c r="AC165" s="238"/>
    </row>
    <row r="166" spans="3:33" ht="14.25" hidden="1" customHeight="1">
      <c r="C166" s="139" t="str">
        <f t="shared" si="52"/>
        <v>H</v>
      </c>
      <c r="D166" s="864">
        <f t="shared" si="53"/>
        <v>0</v>
      </c>
      <c r="E166" s="865">
        <f t="shared" si="81"/>
        <v>0</v>
      </c>
      <c r="F166" s="865">
        <f t="shared" si="81"/>
        <v>0</v>
      </c>
      <c r="G166" s="865">
        <f t="shared" si="81"/>
        <v>0</v>
      </c>
      <c r="H166" s="865">
        <f t="shared" si="81"/>
        <v>0</v>
      </c>
      <c r="I166" s="865">
        <f t="shared" si="81"/>
        <v>0</v>
      </c>
      <c r="J166" s="865">
        <f t="shared" si="81"/>
        <v>0</v>
      </c>
      <c r="K166" s="865">
        <f t="shared" si="81"/>
        <v>0</v>
      </c>
      <c r="L166" s="866">
        <f t="shared" si="81"/>
        <v>0</v>
      </c>
      <c r="M166" s="867"/>
      <c r="N166" s="873">
        <v>46</v>
      </c>
      <c r="O166" s="874">
        <f>Parameter!K52</f>
        <v>0</v>
      </c>
      <c r="P166" s="875">
        <f t="shared" si="80"/>
        <v>-4.5999999999999999E-2</v>
      </c>
      <c r="Q166" s="875">
        <f t="shared" si="65"/>
        <v>-4.5999999999999999E-2</v>
      </c>
      <c r="R166" s="876">
        <f t="shared" si="66"/>
        <v>46</v>
      </c>
      <c r="S166" s="877">
        <f t="shared" si="67"/>
        <v>0</v>
      </c>
      <c r="T166" s="855"/>
      <c r="U166" s="879"/>
      <c r="V166" s="238"/>
      <c r="W166" s="238"/>
      <c r="X166" s="238"/>
      <c r="Y166" s="238"/>
      <c r="Z166" s="238"/>
      <c r="AA166" s="238"/>
      <c r="AB166" s="238"/>
      <c r="AC166" s="238"/>
    </row>
    <row r="167" spans="3:33" ht="14.25" hidden="1" customHeight="1">
      <c r="C167" s="139" t="str">
        <f t="shared" si="52"/>
        <v>H</v>
      </c>
      <c r="D167" s="864">
        <f t="shared" si="53"/>
        <v>0</v>
      </c>
      <c r="E167" s="865">
        <f t="shared" si="81"/>
        <v>0</v>
      </c>
      <c r="F167" s="865">
        <f t="shared" si="81"/>
        <v>0</v>
      </c>
      <c r="G167" s="865">
        <f t="shared" si="81"/>
        <v>0</v>
      </c>
      <c r="H167" s="865">
        <f t="shared" si="81"/>
        <v>0</v>
      </c>
      <c r="I167" s="865">
        <f t="shared" si="81"/>
        <v>0</v>
      </c>
      <c r="J167" s="865">
        <f t="shared" si="81"/>
        <v>0</v>
      </c>
      <c r="K167" s="865">
        <f t="shared" si="81"/>
        <v>0</v>
      </c>
      <c r="L167" s="866">
        <f t="shared" si="81"/>
        <v>0</v>
      </c>
      <c r="M167" s="867"/>
      <c r="N167" s="873">
        <v>47</v>
      </c>
      <c r="O167" s="874">
        <f>Parameter!K53</f>
        <v>0</v>
      </c>
      <c r="P167" s="875">
        <f t="shared" si="80"/>
        <v>-4.7E-2</v>
      </c>
      <c r="Q167" s="875">
        <f t="shared" si="65"/>
        <v>-4.7E-2</v>
      </c>
      <c r="R167" s="876">
        <f t="shared" si="66"/>
        <v>47</v>
      </c>
      <c r="S167" s="877">
        <f t="shared" si="67"/>
        <v>0</v>
      </c>
      <c r="T167" s="855"/>
      <c r="U167" s="879"/>
      <c r="V167" s="238"/>
      <c r="W167" s="238"/>
      <c r="X167" s="238"/>
      <c r="Y167" s="238"/>
      <c r="Z167" s="238"/>
      <c r="AA167" s="238"/>
      <c r="AB167" s="238"/>
      <c r="AC167" s="238"/>
    </row>
    <row r="168" spans="3:33" ht="14.25" hidden="1" customHeight="1">
      <c r="C168" s="139" t="str">
        <f t="shared" si="52"/>
        <v>H</v>
      </c>
      <c r="D168" s="864">
        <f t="shared" si="53"/>
        <v>0</v>
      </c>
      <c r="E168" s="865">
        <f t="shared" si="81"/>
        <v>0</v>
      </c>
      <c r="F168" s="865">
        <f t="shared" si="81"/>
        <v>0</v>
      </c>
      <c r="G168" s="865">
        <f t="shared" si="81"/>
        <v>0</v>
      </c>
      <c r="H168" s="865">
        <f t="shared" si="81"/>
        <v>0</v>
      </c>
      <c r="I168" s="865">
        <f t="shared" si="81"/>
        <v>0</v>
      </c>
      <c r="J168" s="865">
        <f t="shared" si="81"/>
        <v>0</v>
      </c>
      <c r="K168" s="865">
        <f t="shared" si="81"/>
        <v>0</v>
      </c>
      <c r="L168" s="866">
        <f t="shared" si="81"/>
        <v>0</v>
      </c>
      <c r="M168" s="867"/>
      <c r="N168" s="873">
        <v>48</v>
      </c>
      <c r="O168" s="874">
        <f>Parameter!K54</f>
        <v>0</v>
      </c>
      <c r="P168" s="875">
        <f t="shared" si="80"/>
        <v>-4.8000000000000001E-2</v>
      </c>
      <c r="Q168" s="875">
        <f t="shared" si="65"/>
        <v>-4.8000000000000001E-2</v>
      </c>
      <c r="R168" s="876">
        <f t="shared" si="66"/>
        <v>48</v>
      </c>
      <c r="S168" s="877">
        <f t="shared" si="67"/>
        <v>0</v>
      </c>
      <c r="T168" s="855"/>
      <c r="U168" s="879"/>
      <c r="V168" s="238"/>
      <c r="W168" s="238"/>
      <c r="X168" s="238"/>
      <c r="Y168" s="238"/>
      <c r="Z168" s="238"/>
      <c r="AA168" s="238"/>
      <c r="AB168" s="238"/>
      <c r="AC168" s="238"/>
    </row>
    <row r="169" spans="3:33" ht="14.25" hidden="1" customHeight="1">
      <c r="C169" s="139" t="str">
        <f t="shared" si="52"/>
        <v>H</v>
      </c>
      <c r="D169" s="864">
        <f t="shared" si="53"/>
        <v>0</v>
      </c>
      <c r="E169" s="865">
        <f t="shared" si="81"/>
        <v>0</v>
      </c>
      <c r="F169" s="865">
        <f t="shared" si="81"/>
        <v>0</v>
      </c>
      <c r="G169" s="865">
        <f t="shared" si="81"/>
        <v>0</v>
      </c>
      <c r="H169" s="865">
        <f t="shared" si="81"/>
        <v>0</v>
      </c>
      <c r="I169" s="865">
        <f t="shared" si="81"/>
        <v>0</v>
      </c>
      <c r="J169" s="865">
        <f t="shared" si="81"/>
        <v>0</v>
      </c>
      <c r="K169" s="865">
        <f t="shared" si="81"/>
        <v>0</v>
      </c>
      <c r="L169" s="866">
        <f t="shared" si="81"/>
        <v>0</v>
      </c>
      <c r="M169" s="867"/>
      <c r="N169" s="873">
        <v>49</v>
      </c>
      <c r="O169" s="874">
        <f>Parameter!K55</f>
        <v>0</v>
      </c>
      <c r="P169" s="875">
        <f t="shared" si="80"/>
        <v>-4.9000000000000002E-2</v>
      </c>
      <c r="Q169" s="875">
        <f t="shared" si="65"/>
        <v>-4.9000000000000002E-2</v>
      </c>
      <c r="R169" s="876">
        <f t="shared" si="66"/>
        <v>49</v>
      </c>
      <c r="S169" s="877">
        <f t="shared" si="67"/>
        <v>0</v>
      </c>
      <c r="T169" s="855"/>
      <c r="U169" s="879"/>
      <c r="V169" s="238"/>
      <c r="W169" s="238"/>
      <c r="X169" s="238"/>
      <c r="Y169" s="238"/>
      <c r="Z169" s="238"/>
      <c r="AA169" s="238"/>
      <c r="AB169" s="238"/>
      <c r="AC169" s="238"/>
    </row>
    <row r="170" spans="3:33" ht="14.25" customHeight="1" thickBot="1">
      <c r="C170" s="139" t="str">
        <f t="shared" si="52"/>
        <v/>
      </c>
      <c r="D170" s="864" t="str">
        <f t="shared" si="53"/>
        <v>Unknown</v>
      </c>
      <c r="E170" s="865">
        <f t="shared" si="81"/>
        <v>5.5967157208593743E-3</v>
      </c>
      <c r="F170" s="865">
        <f t="shared" si="81"/>
        <v>7.5845681226562487E-3</v>
      </c>
      <c r="G170" s="865">
        <f t="shared" si="81"/>
        <v>7.2213686597612835E-3</v>
      </c>
      <c r="H170" s="865">
        <f t="shared" si="81"/>
        <v>8.0867201791920314E-3</v>
      </c>
      <c r="I170" s="865">
        <f t="shared" si="81"/>
        <v>8.1399727184435118E-3</v>
      </c>
      <c r="J170" s="865">
        <f t="shared" si="81"/>
        <v>8.0698286649579266E-3</v>
      </c>
      <c r="K170" s="865">
        <f t="shared" si="81"/>
        <v>7.8277338050091877E-3</v>
      </c>
      <c r="L170" s="866">
        <f t="shared" si="81"/>
        <v>7.5929017908589122E-3</v>
      </c>
      <c r="M170" s="867"/>
      <c r="N170" s="880">
        <v>50</v>
      </c>
      <c r="O170" s="881" t="str">
        <f>Parameter!K56</f>
        <v>Unknown</v>
      </c>
      <c r="P170" s="882">
        <f t="shared" si="80"/>
        <v>8086.6774005606912</v>
      </c>
      <c r="Q170" s="889" t="s">
        <v>342</v>
      </c>
      <c r="R170" s="889" t="s">
        <v>342</v>
      </c>
      <c r="S170" s="885" t="str">
        <f>O170</f>
        <v>Unknown</v>
      </c>
      <c r="T170" s="855"/>
      <c r="U170" s="879"/>
      <c r="V170" s="238"/>
      <c r="W170" s="238"/>
      <c r="X170" s="238"/>
      <c r="Y170" s="238"/>
      <c r="Z170" s="238"/>
      <c r="AA170" s="238"/>
      <c r="AB170" s="238"/>
      <c r="AC170" s="238"/>
    </row>
    <row r="171" spans="3:33" ht="14.25" customHeight="1" thickBot="1">
      <c r="D171" s="858" t="s">
        <v>132</v>
      </c>
      <c r="E171" s="886">
        <f t="shared" ref="E171:L171" si="82">SUM( E121:E170)</f>
        <v>296.39442935609998</v>
      </c>
      <c r="F171" s="886">
        <f t="shared" si="82"/>
        <v>270.94702442412256</v>
      </c>
      <c r="G171" s="886">
        <f t="shared" si="82"/>
        <v>328.9995190354914</v>
      </c>
      <c r="H171" s="886">
        <f t="shared" si="82"/>
        <v>356.19246662612466</v>
      </c>
      <c r="I171" s="886">
        <f t="shared" si="82"/>
        <v>391.67486988159703</v>
      </c>
      <c r="J171" s="886">
        <f t="shared" si="82"/>
        <v>412.48446223050894</v>
      </c>
      <c r="K171" s="886">
        <f t="shared" si="82"/>
        <v>425.48121064033433</v>
      </c>
      <c r="L171" s="887">
        <f t="shared" si="82"/>
        <v>438.72601407215501</v>
      </c>
      <c r="M171" s="867"/>
      <c r="N171" s="857"/>
      <c r="O171" s="857"/>
      <c r="P171" s="890"/>
      <c r="Q171" s="890"/>
      <c r="R171" s="890"/>
      <c r="S171" s="855"/>
      <c r="T171" s="855"/>
      <c r="U171" s="879"/>
      <c r="V171" s="238"/>
      <c r="W171" s="238"/>
      <c r="X171" s="238"/>
      <c r="Y171" s="238"/>
      <c r="Z171" s="238"/>
      <c r="AA171" s="238"/>
      <c r="AB171" s="238"/>
      <c r="AC171" s="238"/>
    </row>
    <row r="172" spans="3:33" ht="14.25" customHeight="1">
      <c r="D172" s="855"/>
      <c r="E172" s="855"/>
      <c r="F172" s="855"/>
      <c r="G172" s="855"/>
      <c r="H172" s="855"/>
      <c r="I172" s="855"/>
      <c r="J172" s="855"/>
      <c r="K172" s="855"/>
      <c r="L172" s="855"/>
      <c r="M172" s="855"/>
      <c r="N172" s="857"/>
      <c r="O172" s="857"/>
      <c r="P172" s="890"/>
      <c r="Q172" s="890"/>
      <c r="R172" s="890"/>
      <c r="S172" s="855"/>
      <c r="T172" s="856"/>
      <c r="U172" s="879"/>
      <c r="V172" s="238"/>
      <c r="W172" s="238"/>
      <c r="X172" s="238"/>
      <c r="Y172" s="238"/>
      <c r="Z172" s="238"/>
      <c r="AA172" s="238"/>
      <c r="AB172" s="238"/>
      <c r="AC172" s="238"/>
    </row>
    <row r="173" spans="3:33" ht="14.25" customHeight="1">
      <c r="D173" s="855"/>
      <c r="E173" s="856"/>
      <c r="F173" s="855"/>
      <c r="G173" s="855"/>
      <c r="H173" s="855"/>
      <c r="I173" s="855"/>
      <c r="J173" s="855"/>
      <c r="K173" s="855"/>
      <c r="L173" s="855"/>
      <c r="M173" s="855"/>
      <c r="N173" s="857"/>
      <c r="O173" s="857"/>
      <c r="P173" s="890"/>
      <c r="Q173" s="890"/>
      <c r="R173" s="890"/>
      <c r="S173" s="855"/>
      <c r="T173" s="856"/>
      <c r="U173" s="879"/>
      <c r="V173" s="238"/>
      <c r="W173" s="238"/>
      <c r="X173" s="238"/>
      <c r="Y173" s="238"/>
      <c r="Z173" s="238"/>
      <c r="AA173" s="238"/>
      <c r="AB173" s="238"/>
      <c r="AC173" s="238"/>
    </row>
    <row r="174" spans="3:33" ht="14.25" customHeight="1">
      <c r="D174" s="854"/>
      <c r="E174" s="855"/>
      <c r="F174" s="855"/>
      <c r="G174" s="855"/>
      <c r="H174" s="855"/>
      <c r="I174" s="855"/>
      <c r="J174" s="855"/>
      <c r="K174" s="855"/>
      <c r="L174" s="855"/>
      <c r="M174" s="855"/>
      <c r="N174" s="857"/>
      <c r="O174" s="857"/>
      <c r="P174" s="890"/>
      <c r="Q174" s="890"/>
      <c r="R174" s="890"/>
      <c r="S174" s="855"/>
      <c r="T174" s="856"/>
      <c r="U174" s="856"/>
      <c r="V174"/>
      <c r="W174"/>
      <c r="X174"/>
      <c r="Y174"/>
      <c r="Z174"/>
      <c r="AA174"/>
      <c r="AB174"/>
      <c r="AC174"/>
      <c r="AD174"/>
      <c r="AE174"/>
      <c r="AF174"/>
      <c r="AG174"/>
    </row>
    <row r="175" spans="3:33" ht="14.25" customHeight="1">
      <c r="D175" s="854" t="s">
        <v>388</v>
      </c>
      <c r="E175" s="855"/>
      <c r="F175" s="855"/>
      <c r="G175" s="855"/>
      <c r="H175" s="855"/>
      <c r="I175" s="855"/>
      <c r="J175" s="855"/>
      <c r="K175" s="855"/>
      <c r="L175" s="855"/>
      <c r="M175" s="855"/>
      <c r="N175" s="856"/>
      <c r="O175" s="856"/>
      <c r="P175" s="856"/>
      <c r="Q175" s="856"/>
      <c r="R175" s="856"/>
      <c r="S175" s="856"/>
      <c r="T175" s="856"/>
      <c r="U175" s="854" t="s">
        <v>388</v>
      </c>
      <c r="V175"/>
      <c r="W175"/>
      <c r="X175"/>
      <c r="Y175"/>
      <c r="Z175"/>
      <c r="AA175"/>
      <c r="AB175"/>
      <c r="AC175"/>
      <c r="AD175"/>
      <c r="AE175"/>
      <c r="AF175"/>
      <c r="AG175"/>
    </row>
    <row r="176" spans="3:33" ht="14.25" customHeight="1" thickBot="1">
      <c r="D176" s="56" t="s">
        <v>196</v>
      </c>
      <c r="L176" s="146"/>
      <c r="M176" s="146"/>
      <c r="N176"/>
      <c r="O176"/>
      <c r="P176"/>
      <c r="Q176"/>
      <c r="R176"/>
      <c r="S176"/>
      <c r="U176" s="56" t="s">
        <v>318</v>
      </c>
      <c r="AA176" s="362"/>
      <c r="AC176" s="57"/>
    </row>
    <row r="177" spans="3:29" ht="14.25" customHeight="1" thickBot="1">
      <c r="D177" s="241" t="s">
        <v>145</v>
      </c>
      <c r="E177" s="144" t="s">
        <v>110</v>
      </c>
      <c r="F177" s="144" t="s">
        <v>107</v>
      </c>
      <c r="G177" s="143" t="s">
        <v>284</v>
      </c>
      <c r="H177" s="143" t="s">
        <v>285</v>
      </c>
      <c r="I177" s="143" t="s">
        <v>286</v>
      </c>
      <c r="J177" s="143" t="s">
        <v>287</v>
      </c>
      <c r="K177" s="143" t="s">
        <v>288</v>
      </c>
      <c r="L177" s="142" t="s">
        <v>289</v>
      </c>
      <c r="M177" s="210"/>
      <c r="N177"/>
      <c r="O177"/>
      <c r="P177"/>
      <c r="Q177"/>
      <c r="R177"/>
      <c r="S177"/>
      <c r="U177" s="363"/>
      <c r="V177" s="285" t="s">
        <v>110</v>
      </c>
      <c r="W177" s="285" t="s">
        <v>107</v>
      </c>
      <c r="X177" s="285" t="s">
        <v>284</v>
      </c>
      <c r="Y177" s="285" t="s">
        <v>285</v>
      </c>
      <c r="Z177" s="285" t="s">
        <v>286</v>
      </c>
      <c r="AA177" s="285" t="s">
        <v>287</v>
      </c>
      <c r="AB177" s="285" t="s">
        <v>288</v>
      </c>
      <c r="AC177" s="281" t="s">
        <v>289</v>
      </c>
    </row>
    <row r="178" spans="3:29" ht="14.25" customHeight="1">
      <c r="C178" s="139" t="str">
        <f t="shared" ref="C178:C227" si="83">IF(SUM(E178:L178)=0, "H", "")</f>
        <v/>
      </c>
      <c r="D178" s="282" t="str">
        <f t="shared" ref="D178:D227" si="84">S178</f>
        <v>UDC</v>
      </c>
      <c r="E178" s="441">
        <f t="shared" ref="E178:L187" si="85">SUMIFS(Rev, MSup, $D178, Y, E$177, App, "IT")</f>
        <v>4.019369129138167</v>
      </c>
      <c r="F178" s="441">
        <f t="shared" si="85"/>
        <v>16.275520154516517</v>
      </c>
      <c r="G178" s="441">
        <f t="shared" si="85"/>
        <v>44.860378803446636</v>
      </c>
      <c r="H178" s="441">
        <f t="shared" si="85"/>
        <v>41.557533763988559</v>
      </c>
      <c r="I178" s="441">
        <f t="shared" si="85"/>
        <v>75.282021619648873</v>
      </c>
      <c r="J178" s="441">
        <f t="shared" si="85"/>
        <v>102.27299953545909</v>
      </c>
      <c r="K178" s="441">
        <f t="shared" si="85"/>
        <v>123.30834258871657</v>
      </c>
      <c r="L178" s="442">
        <f t="shared" si="85"/>
        <v>151.85981926047054</v>
      </c>
      <c r="M178" s="283"/>
      <c r="N178" s="416">
        <v>1</v>
      </c>
      <c r="O178" s="413" t="str">
        <f>Parameter!K7</f>
        <v>Aglaia Tech</v>
      </c>
      <c r="P178" s="338">
        <f t="shared" ref="P178:P209" si="86">SUMIFS(Rev, MSup, $O178, Y, CurrentYear, App, "IT") * 10^6 + SUMIFS(Rev, MSup, $O178, Y, CurrentYear-1, App, "IT") - N178/10^3</f>
        <v>397205.6872901296</v>
      </c>
      <c r="Q178" s="338">
        <f>LARGE($P$178:$P$226, $N178)</f>
        <v>41557578.592367366</v>
      </c>
      <c r="R178" s="339">
        <f>MATCH($Q178, $P$178:$P$226, 0)</f>
        <v>32</v>
      </c>
      <c r="S178" s="340" t="str">
        <f>VLOOKUP($R178, $N$178:$O$227, 2, FALSE)</f>
        <v>UDC</v>
      </c>
      <c r="U178" s="282" t="str">
        <f t="shared" ref="U178:U187" si="87">D178</f>
        <v>UDC</v>
      </c>
      <c r="V178" s="244">
        <f t="shared" ref="V178:V187" si="88">E178</f>
        <v>4.019369129138167</v>
      </c>
      <c r="W178" s="244">
        <f t="shared" ref="W178:W187" si="89">F178</f>
        <v>16.275520154516517</v>
      </c>
      <c r="X178" s="244">
        <f t="shared" ref="X178:X187" si="90">G178</f>
        <v>44.860378803446636</v>
      </c>
      <c r="Y178" s="244">
        <f t="shared" ref="Y178:Y187" si="91">H178</f>
        <v>41.557533763988559</v>
      </c>
      <c r="Z178" s="244">
        <f t="shared" ref="Z178:Z187" si="92">I178</f>
        <v>75.282021619648873</v>
      </c>
      <c r="AA178" s="244">
        <f t="shared" ref="AA178:AA187" si="93">J178</f>
        <v>102.27299953545909</v>
      </c>
      <c r="AB178" s="244">
        <f t="shared" ref="AB178:AB187" si="94">K178</f>
        <v>123.30834258871657</v>
      </c>
      <c r="AC178" s="245">
        <f t="shared" ref="AC178:AC187" si="95">L178</f>
        <v>151.85981926047054</v>
      </c>
    </row>
    <row r="179" spans="3:29" ht="14.25" customHeight="1">
      <c r="C179" s="139" t="str">
        <f t="shared" si="83"/>
        <v/>
      </c>
      <c r="D179" s="282" t="str">
        <f t="shared" si="84"/>
        <v>LG Chem</v>
      </c>
      <c r="E179" s="441">
        <f t="shared" si="85"/>
        <v>1.942291324137051</v>
      </c>
      <c r="F179" s="441">
        <f t="shared" si="85"/>
        <v>10.61131074011772</v>
      </c>
      <c r="G179" s="441">
        <f t="shared" si="85"/>
        <v>26.698923688046865</v>
      </c>
      <c r="H179" s="441">
        <f t="shared" si="85"/>
        <v>30.23768996473342</v>
      </c>
      <c r="I179" s="441">
        <f t="shared" si="85"/>
        <v>39.541961827253409</v>
      </c>
      <c r="J179" s="441">
        <f t="shared" si="85"/>
        <v>54.990502081988225</v>
      </c>
      <c r="K179" s="441">
        <f t="shared" si="85"/>
        <v>65.194200637894241</v>
      </c>
      <c r="L179" s="442">
        <f t="shared" si="85"/>
        <v>80.970116800191391</v>
      </c>
      <c r="M179" s="283"/>
      <c r="N179" s="417">
        <v>2</v>
      </c>
      <c r="O179" s="414" t="str">
        <f>Parameter!K8</f>
        <v>Bayer</v>
      </c>
      <c r="P179" s="341">
        <f t="shared" si="86"/>
        <v>-2E-3</v>
      </c>
      <c r="Q179" s="341">
        <f t="shared" ref="Q179:Q226" si="96">LARGE($P$178:$P$226, $N179)</f>
        <v>30237716.650657106</v>
      </c>
      <c r="R179" s="342">
        <f t="shared" ref="R179:R226" si="97">MATCH($Q179, $P$178:$P$226, 0)</f>
        <v>13</v>
      </c>
      <c r="S179" s="343" t="str">
        <f t="shared" ref="S179:S226" si="98">VLOOKUP($R179, $N$178:$O$227, 2, FALSE)</f>
        <v>LG Chem</v>
      </c>
      <c r="U179" s="282" t="str">
        <f t="shared" si="87"/>
        <v>LG Chem</v>
      </c>
      <c r="V179" s="244">
        <f t="shared" si="88"/>
        <v>1.942291324137051</v>
      </c>
      <c r="W179" s="244">
        <f t="shared" si="89"/>
        <v>10.61131074011772</v>
      </c>
      <c r="X179" s="244">
        <f t="shared" si="90"/>
        <v>26.698923688046865</v>
      </c>
      <c r="Y179" s="244">
        <f t="shared" si="91"/>
        <v>30.23768996473342</v>
      </c>
      <c r="Z179" s="244">
        <f t="shared" si="92"/>
        <v>39.541961827253409</v>
      </c>
      <c r="AA179" s="244">
        <f t="shared" si="93"/>
        <v>54.990502081988225</v>
      </c>
      <c r="AB179" s="244">
        <f t="shared" si="94"/>
        <v>65.194200637894241</v>
      </c>
      <c r="AC179" s="245">
        <f t="shared" si="95"/>
        <v>80.970116800191391</v>
      </c>
    </row>
    <row r="180" spans="3:29" ht="14.25" customHeight="1">
      <c r="C180" s="139" t="str">
        <f t="shared" si="83"/>
        <v/>
      </c>
      <c r="D180" s="282" t="str">
        <f t="shared" si="84"/>
        <v>Duksan Neolux</v>
      </c>
      <c r="E180" s="441">
        <f t="shared" si="85"/>
        <v>0</v>
      </c>
      <c r="F180" s="441">
        <f t="shared" si="85"/>
        <v>13.465497607958065</v>
      </c>
      <c r="G180" s="441">
        <f t="shared" si="85"/>
        <v>24.57812943010736</v>
      </c>
      <c r="H180" s="441">
        <f t="shared" si="85"/>
        <v>28.609561286486752</v>
      </c>
      <c r="I180" s="441">
        <f t="shared" si="85"/>
        <v>38.095649366549438</v>
      </c>
      <c r="J180" s="441">
        <f t="shared" si="85"/>
        <v>41.232398820294726</v>
      </c>
      <c r="K180" s="441">
        <f t="shared" si="85"/>
        <v>42.279226896639123</v>
      </c>
      <c r="L180" s="442">
        <f t="shared" si="85"/>
        <v>45.838281040184491</v>
      </c>
      <c r="M180" s="283"/>
      <c r="N180" s="417">
        <v>3</v>
      </c>
      <c r="O180" s="414" t="str">
        <f>Parameter!K9</f>
        <v>Comet</v>
      </c>
      <c r="P180" s="341">
        <f t="shared" si="86"/>
        <v>-3.0000000000000001E-3</v>
      </c>
      <c r="Q180" s="341">
        <f t="shared" si="96"/>
        <v>28609585.859616183</v>
      </c>
      <c r="R180" s="342">
        <f t="shared" si="97"/>
        <v>5</v>
      </c>
      <c r="S180" s="343" t="str">
        <f t="shared" si="98"/>
        <v>Duksan Neolux</v>
      </c>
      <c r="U180" s="282" t="str">
        <f t="shared" si="87"/>
        <v>Duksan Neolux</v>
      </c>
      <c r="V180" s="244">
        <f t="shared" si="88"/>
        <v>0</v>
      </c>
      <c r="W180" s="244">
        <f t="shared" si="89"/>
        <v>13.465497607958065</v>
      </c>
      <c r="X180" s="244">
        <f t="shared" si="90"/>
        <v>24.57812943010736</v>
      </c>
      <c r="Y180" s="244">
        <f t="shared" si="91"/>
        <v>28.609561286486752</v>
      </c>
      <c r="Z180" s="244">
        <f t="shared" si="92"/>
        <v>38.095649366549438</v>
      </c>
      <c r="AA180" s="244">
        <f t="shared" si="93"/>
        <v>41.232398820294726</v>
      </c>
      <c r="AB180" s="244">
        <f t="shared" si="94"/>
        <v>42.279226896639123</v>
      </c>
      <c r="AC180" s="245">
        <f t="shared" si="95"/>
        <v>45.838281040184491</v>
      </c>
    </row>
    <row r="181" spans="3:29" ht="14.25" customHeight="1">
      <c r="C181" s="139" t="str">
        <f t="shared" si="83"/>
        <v/>
      </c>
      <c r="D181" s="282" t="str">
        <f t="shared" si="84"/>
        <v>DuPont</v>
      </c>
      <c r="E181" s="441">
        <f t="shared" si="85"/>
        <v>0.83305183492647072</v>
      </c>
      <c r="F181" s="441">
        <f t="shared" si="85"/>
        <v>7.4781488467284642</v>
      </c>
      <c r="G181" s="441">
        <f t="shared" si="85"/>
        <v>20.859882645797786</v>
      </c>
      <c r="H181" s="441">
        <f t="shared" si="85"/>
        <v>19.528584765843849</v>
      </c>
      <c r="I181" s="441">
        <f t="shared" si="85"/>
        <v>39.866099852291413</v>
      </c>
      <c r="J181" s="441">
        <f t="shared" si="85"/>
        <v>55.502545859897445</v>
      </c>
      <c r="K181" s="441">
        <f t="shared" si="85"/>
        <v>67.117412404623849</v>
      </c>
      <c r="L181" s="442">
        <f t="shared" si="85"/>
        <v>85.608865011959267</v>
      </c>
      <c r="M181" s="283"/>
      <c r="N181" s="417">
        <v>4</v>
      </c>
      <c r="O181" s="414" t="str">
        <f>Parameter!K10</f>
        <v>Dongjin Semichem</v>
      </c>
      <c r="P181" s="341">
        <f t="shared" si="86"/>
        <v>-4.0000000000000001E-3</v>
      </c>
      <c r="Q181" s="341">
        <f t="shared" si="96"/>
        <v>19528605.619726494</v>
      </c>
      <c r="R181" s="342">
        <f t="shared" si="97"/>
        <v>6</v>
      </c>
      <c r="S181" s="343" t="str">
        <f t="shared" si="98"/>
        <v>DuPont</v>
      </c>
      <c r="U181" s="282" t="str">
        <f t="shared" si="87"/>
        <v>DuPont</v>
      </c>
      <c r="V181" s="244">
        <f t="shared" si="88"/>
        <v>0.83305183492647072</v>
      </c>
      <c r="W181" s="244">
        <f t="shared" si="89"/>
        <v>7.4781488467284642</v>
      </c>
      <c r="X181" s="244">
        <f t="shared" si="90"/>
        <v>20.859882645797786</v>
      </c>
      <c r="Y181" s="244">
        <f t="shared" si="91"/>
        <v>19.528584765843849</v>
      </c>
      <c r="Z181" s="244">
        <f t="shared" si="92"/>
        <v>39.866099852291413</v>
      </c>
      <c r="AA181" s="244">
        <f t="shared" si="93"/>
        <v>55.502545859897445</v>
      </c>
      <c r="AB181" s="244">
        <f t="shared" si="94"/>
        <v>67.117412404623849</v>
      </c>
      <c r="AC181" s="245">
        <f t="shared" si="95"/>
        <v>85.608865011959267</v>
      </c>
    </row>
    <row r="182" spans="3:29" ht="14.25" customHeight="1">
      <c r="C182" s="139" t="str">
        <f t="shared" si="83"/>
        <v/>
      </c>
      <c r="D182" s="282" t="str">
        <f t="shared" si="84"/>
        <v>Samsung SDI</v>
      </c>
      <c r="E182" s="441">
        <f t="shared" si="85"/>
        <v>0</v>
      </c>
      <c r="F182" s="441">
        <f t="shared" si="85"/>
        <v>3.1091733955261978</v>
      </c>
      <c r="G182" s="441">
        <f t="shared" si="85"/>
        <v>19.148028157010003</v>
      </c>
      <c r="H182" s="441">
        <f t="shared" si="85"/>
        <v>15.445598017618918</v>
      </c>
      <c r="I182" s="441">
        <f t="shared" si="85"/>
        <v>46.576574777892361</v>
      </c>
      <c r="J182" s="441">
        <f t="shared" si="85"/>
        <v>62.20161498385238</v>
      </c>
      <c r="K182" s="441">
        <f t="shared" si="85"/>
        <v>73.560296883847712</v>
      </c>
      <c r="L182" s="442">
        <f t="shared" si="85"/>
        <v>85.51928897033568</v>
      </c>
      <c r="M182" s="283"/>
      <c r="N182" s="417">
        <v>5</v>
      </c>
      <c r="O182" s="414" t="str">
        <f>Parameter!K11</f>
        <v>Duksan Neolux</v>
      </c>
      <c r="P182" s="341">
        <f t="shared" si="86"/>
        <v>28609585.859616183</v>
      </c>
      <c r="Q182" s="341">
        <f t="shared" si="96"/>
        <v>15445617.141647076</v>
      </c>
      <c r="R182" s="342">
        <f t="shared" si="97"/>
        <v>24</v>
      </c>
      <c r="S182" s="343" t="str">
        <f t="shared" si="98"/>
        <v>Samsung SDI</v>
      </c>
      <c r="U182" s="282" t="str">
        <f t="shared" si="87"/>
        <v>Samsung SDI</v>
      </c>
      <c r="V182" s="244">
        <f t="shared" si="88"/>
        <v>0</v>
      </c>
      <c r="W182" s="244">
        <f t="shared" si="89"/>
        <v>3.1091733955261978</v>
      </c>
      <c r="X182" s="244">
        <f t="shared" si="90"/>
        <v>19.148028157010003</v>
      </c>
      <c r="Y182" s="244">
        <f t="shared" si="91"/>
        <v>15.445598017618918</v>
      </c>
      <c r="Z182" s="244">
        <f t="shared" si="92"/>
        <v>46.576574777892361</v>
      </c>
      <c r="AA182" s="244">
        <f t="shared" si="93"/>
        <v>62.20161498385238</v>
      </c>
      <c r="AB182" s="244">
        <f t="shared" si="94"/>
        <v>73.560296883847712</v>
      </c>
      <c r="AC182" s="245">
        <f t="shared" si="95"/>
        <v>85.51928897033568</v>
      </c>
    </row>
    <row r="183" spans="3:29" ht="14.25" customHeight="1">
      <c r="C183" s="139" t="str">
        <f t="shared" si="83"/>
        <v/>
      </c>
      <c r="D183" s="282" t="str">
        <f t="shared" si="84"/>
        <v>LT Materials</v>
      </c>
      <c r="E183" s="441">
        <f t="shared" si="85"/>
        <v>1.9774374059593025</v>
      </c>
      <c r="F183" s="441">
        <f t="shared" si="85"/>
        <v>8.96457835</v>
      </c>
      <c r="G183" s="441">
        <f t="shared" si="85"/>
        <v>14.968840173281995</v>
      </c>
      <c r="H183" s="441">
        <f t="shared" si="85"/>
        <v>13.241755710537108</v>
      </c>
      <c r="I183" s="441">
        <f t="shared" si="85"/>
        <v>13.100585754617555</v>
      </c>
      <c r="J183" s="441">
        <f t="shared" si="85"/>
        <v>11.6698052701359</v>
      </c>
      <c r="K183" s="441">
        <f t="shared" si="85"/>
        <v>11.227636977826835</v>
      </c>
      <c r="L183" s="442">
        <f t="shared" si="85"/>
        <v>11.481074989799705</v>
      </c>
      <c r="M183" s="283"/>
      <c r="N183" s="417">
        <v>6</v>
      </c>
      <c r="O183" s="414" t="str">
        <f>Parameter!K12</f>
        <v>DuPont</v>
      </c>
      <c r="P183" s="341">
        <f t="shared" si="86"/>
        <v>19528605.619726494</v>
      </c>
      <c r="Q183" s="341">
        <f t="shared" si="96"/>
        <v>13241770.66537728</v>
      </c>
      <c r="R183" s="342">
        <f t="shared" si="97"/>
        <v>14</v>
      </c>
      <c r="S183" s="343" t="str">
        <f t="shared" si="98"/>
        <v>LT Materials</v>
      </c>
      <c r="U183" s="282" t="str">
        <f t="shared" si="87"/>
        <v>LT Materials</v>
      </c>
      <c r="V183" s="244">
        <f t="shared" si="88"/>
        <v>1.9774374059593025</v>
      </c>
      <c r="W183" s="244">
        <f t="shared" si="89"/>
        <v>8.96457835</v>
      </c>
      <c r="X183" s="244">
        <f t="shared" si="90"/>
        <v>14.968840173281995</v>
      </c>
      <c r="Y183" s="244">
        <f t="shared" si="91"/>
        <v>13.241755710537108</v>
      </c>
      <c r="Z183" s="244">
        <f t="shared" si="92"/>
        <v>13.100585754617555</v>
      </c>
      <c r="AA183" s="244">
        <f t="shared" si="93"/>
        <v>11.6698052701359</v>
      </c>
      <c r="AB183" s="244">
        <f t="shared" si="94"/>
        <v>11.227636977826835</v>
      </c>
      <c r="AC183" s="245">
        <f t="shared" si="95"/>
        <v>11.481074989799705</v>
      </c>
    </row>
    <row r="184" spans="3:29" ht="14.25" customHeight="1">
      <c r="C184" s="139" t="str">
        <f t="shared" si="83"/>
        <v/>
      </c>
      <c r="D184" s="282" t="str">
        <f t="shared" si="84"/>
        <v>Merck</v>
      </c>
      <c r="E184" s="441">
        <f t="shared" si="85"/>
        <v>0.83626848761160721</v>
      </c>
      <c r="F184" s="441">
        <f t="shared" si="85"/>
        <v>3.4566178869483153</v>
      </c>
      <c r="G184" s="441">
        <f t="shared" si="85"/>
        <v>10.780401424319992</v>
      </c>
      <c r="H184" s="441">
        <f t="shared" si="85"/>
        <v>10.248075258411054</v>
      </c>
      <c r="I184" s="441">
        <f t="shared" si="85"/>
        <v>13.996760853975754</v>
      </c>
      <c r="J184" s="441">
        <f t="shared" si="85"/>
        <v>17.035092942638499</v>
      </c>
      <c r="K184" s="441">
        <f t="shared" si="85"/>
        <v>17.968087364673586</v>
      </c>
      <c r="L184" s="442">
        <f t="shared" si="85"/>
        <v>20.824346029832355</v>
      </c>
      <c r="M184" s="283"/>
      <c r="N184" s="417">
        <v>7</v>
      </c>
      <c r="O184" s="414" t="str">
        <f>Parameter!K13</f>
        <v>EMT</v>
      </c>
      <c r="P184" s="341">
        <f t="shared" si="86"/>
        <v>756952.76851181046</v>
      </c>
      <c r="Q184" s="341">
        <f t="shared" si="96"/>
        <v>10248086.019812478</v>
      </c>
      <c r="R184" s="342">
        <f t="shared" si="97"/>
        <v>19</v>
      </c>
      <c r="S184" s="343" t="str">
        <f t="shared" si="98"/>
        <v>Merck</v>
      </c>
      <c r="U184" s="282" t="str">
        <f t="shared" si="87"/>
        <v>Merck</v>
      </c>
      <c r="V184" s="244">
        <f t="shared" si="88"/>
        <v>0.83626848761160721</v>
      </c>
      <c r="W184" s="244">
        <f t="shared" si="89"/>
        <v>3.4566178869483153</v>
      </c>
      <c r="X184" s="244">
        <f t="shared" si="90"/>
        <v>10.780401424319992</v>
      </c>
      <c r="Y184" s="244">
        <f t="shared" si="91"/>
        <v>10.248075258411054</v>
      </c>
      <c r="Z184" s="244">
        <f t="shared" si="92"/>
        <v>13.996760853975754</v>
      </c>
      <c r="AA184" s="244">
        <f t="shared" si="93"/>
        <v>17.035092942638499</v>
      </c>
      <c r="AB184" s="244">
        <f t="shared" si="94"/>
        <v>17.968087364673586</v>
      </c>
      <c r="AC184" s="245">
        <f t="shared" si="95"/>
        <v>20.824346029832355</v>
      </c>
    </row>
    <row r="185" spans="3:29" ht="14.25" customHeight="1">
      <c r="C185" s="139" t="str">
        <f t="shared" si="83"/>
        <v/>
      </c>
      <c r="D185" s="282" t="str">
        <f t="shared" si="84"/>
        <v>Idemitsu Kosan</v>
      </c>
      <c r="E185" s="441">
        <f t="shared" si="85"/>
        <v>1.3889094078947368</v>
      </c>
      <c r="F185" s="441">
        <f t="shared" si="85"/>
        <v>4.8109896170710869</v>
      </c>
      <c r="G185" s="441">
        <f t="shared" si="85"/>
        <v>10.499000620037039</v>
      </c>
      <c r="H185" s="441">
        <f t="shared" si="85"/>
        <v>9.56482740118404</v>
      </c>
      <c r="I185" s="441">
        <f t="shared" si="85"/>
        <v>15.793190441927713</v>
      </c>
      <c r="J185" s="441">
        <f t="shared" si="85"/>
        <v>18.069426879721338</v>
      </c>
      <c r="K185" s="441">
        <f t="shared" si="85"/>
        <v>21.265275817505803</v>
      </c>
      <c r="L185" s="442">
        <f t="shared" si="85"/>
        <v>23.211979534624263</v>
      </c>
      <c r="M185" s="283"/>
      <c r="N185" s="417">
        <v>8</v>
      </c>
      <c r="O185" s="414" t="str">
        <f>Parameter!K14</f>
        <v>Hodogaya</v>
      </c>
      <c r="P185" s="341">
        <f t="shared" si="86"/>
        <v>507628.42330137081</v>
      </c>
      <c r="Q185" s="341">
        <f t="shared" si="96"/>
        <v>9564837.8901846595</v>
      </c>
      <c r="R185" s="342">
        <f t="shared" si="97"/>
        <v>10</v>
      </c>
      <c r="S185" s="343" t="str">
        <f t="shared" si="98"/>
        <v>Idemitsu Kosan</v>
      </c>
      <c r="U185" s="282" t="str">
        <f t="shared" si="87"/>
        <v>Idemitsu Kosan</v>
      </c>
      <c r="V185" s="244">
        <f t="shared" si="88"/>
        <v>1.3889094078947368</v>
      </c>
      <c r="W185" s="244">
        <f t="shared" si="89"/>
        <v>4.8109896170710869</v>
      </c>
      <c r="X185" s="244">
        <f t="shared" si="90"/>
        <v>10.499000620037039</v>
      </c>
      <c r="Y185" s="244">
        <f t="shared" si="91"/>
        <v>9.56482740118404</v>
      </c>
      <c r="Z185" s="244">
        <f t="shared" si="92"/>
        <v>15.793190441927713</v>
      </c>
      <c r="AA185" s="244">
        <f t="shared" si="93"/>
        <v>18.069426879721338</v>
      </c>
      <c r="AB185" s="244">
        <f t="shared" si="94"/>
        <v>21.265275817505803</v>
      </c>
      <c r="AC185" s="245">
        <f t="shared" si="95"/>
        <v>23.211979534624263</v>
      </c>
    </row>
    <row r="186" spans="3:29" ht="14.25" customHeight="1">
      <c r="C186" s="139" t="str">
        <f t="shared" si="83"/>
        <v/>
      </c>
      <c r="D186" s="282" t="str">
        <f t="shared" si="84"/>
        <v>SFC</v>
      </c>
      <c r="E186" s="441">
        <f t="shared" si="85"/>
        <v>0.11761714453125</v>
      </c>
      <c r="F186" s="441">
        <f t="shared" si="85"/>
        <v>2.8409538534757073</v>
      </c>
      <c r="G186" s="441">
        <f t="shared" si="85"/>
        <v>9.5962881535318942</v>
      </c>
      <c r="H186" s="441">
        <f t="shared" si="85"/>
        <v>8.3727241249315174</v>
      </c>
      <c r="I186" s="441">
        <f t="shared" si="85"/>
        <v>17.658427302129159</v>
      </c>
      <c r="J186" s="441">
        <f t="shared" si="85"/>
        <v>21.092791205355692</v>
      </c>
      <c r="K186" s="441">
        <f t="shared" si="85"/>
        <v>23.077881350987319</v>
      </c>
      <c r="L186" s="442">
        <f t="shared" si="85"/>
        <v>25.135617170231562</v>
      </c>
      <c r="M186" s="283"/>
      <c r="N186" s="417">
        <v>9</v>
      </c>
      <c r="O186" s="414" t="str">
        <f>Parameter!K15</f>
        <v>Hyperion</v>
      </c>
      <c r="P186" s="341">
        <f t="shared" si="86"/>
        <v>145975.21691555483</v>
      </c>
      <c r="Q186" s="341">
        <f t="shared" si="96"/>
        <v>8372733.6962196706</v>
      </c>
      <c r="R186" s="342">
        <f t="shared" si="97"/>
        <v>25</v>
      </c>
      <c r="S186" s="343" t="str">
        <f t="shared" si="98"/>
        <v>SFC</v>
      </c>
      <c r="U186" s="282" t="str">
        <f t="shared" si="87"/>
        <v>SFC</v>
      </c>
      <c r="V186" s="244">
        <f t="shared" si="88"/>
        <v>0.11761714453125</v>
      </c>
      <c r="W186" s="244">
        <f t="shared" si="89"/>
        <v>2.8409538534757073</v>
      </c>
      <c r="X186" s="244">
        <f t="shared" si="90"/>
        <v>9.5962881535318942</v>
      </c>
      <c r="Y186" s="244">
        <f t="shared" si="91"/>
        <v>8.3727241249315174</v>
      </c>
      <c r="Z186" s="244">
        <f t="shared" si="92"/>
        <v>17.658427302129159</v>
      </c>
      <c r="AA186" s="244">
        <f t="shared" si="93"/>
        <v>21.092791205355692</v>
      </c>
      <c r="AB186" s="244">
        <f t="shared" si="94"/>
        <v>23.077881350987319</v>
      </c>
      <c r="AC186" s="245">
        <f t="shared" si="95"/>
        <v>25.135617170231562</v>
      </c>
    </row>
    <row r="187" spans="3:29" ht="14.25" customHeight="1">
      <c r="C187" s="139" t="str">
        <f t="shared" si="83"/>
        <v/>
      </c>
      <c r="D187" s="282" t="str">
        <f t="shared" si="84"/>
        <v>Novaled</v>
      </c>
      <c r="E187" s="441">
        <f t="shared" si="85"/>
        <v>1.3336650000000001</v>
      </c>
      <c r="F187" s="441">
        <f t="shared" si="85"/>
        <v>2.7449352165974021</v>
      </c>
      <c r="G187" s="441">
        <f t="shared" si="85"/>
        <v>6.6454462929635758</v>
      </c>
      <c r="H187" s="441">
        <f t="shared" si="85"/>
        <v>6.1191447113232948</v>
      </c>
      <c r="I187" s="441">
        <f t="shared" si="85"/>
        <v>13.123796775421566</v>
      </c>
      <c r="J187" s="441">
        <f t="shared" si="85"/>
        <v>16.570188729350093</v>
      </c>
      <c r="K187" s="441">
        <f t="shared" si="85"/>
        <v>18.822139948649479</v>
      </c>
      <c r="L187" s="442">
        <f t="shared" si="85"/>
        <v>21.427444022444597</v>
      </c>
      <c r="M187" s="283"/>
      <c r="N187" s="417">
        <v>10</v>
      </c>
      <c r="O187" s="414" t="str">
        <f>Parameter!K16</f>
        <v>Idemitsu Kosan</v>
      </c>
      <c r="P187" s="341">
        <f t="shared" si="86"/>
        <v>9564837.8901846595</v>
      </c>
      <c r="Q187" s="341">
        <f t="shared" si="96"/>
        <v>6119151.3357695881</v>
      </c>
      <c r="R187" s="342">
        <f t="shared" si="97"/>
        <v>21</v>
      </c>
      <c r="S187" s="343" t="str">
        <f t="shared" si="98"/>
        <v>Novaled</v>
      </c>
      <c r="U187" s="282" t="str">
        <f t="shared" si="87"/>
        <v>Novaled</v>
      </c>
      <c r="V187" s="244">
        <f t="shared" si="88"/>
        <v>1.3336650000000001</v>
      </c>
      <c r="W187" s="244">
        <f t="shared" si="89"/>
        <v>2.7449352165974021</v>
      </c>
      <c r="X187" s="244">
        <f t="shared" si="90"/>
        <v>6.6454462929635758</v>
      </c>
      <c r="Y187" s="244">
        <f t="shared" si="91"/>
        <v>6.1191447113232948</v>
      </c>
      <c r="Z187" s="244">
        <f t="shared" si="92"/>
        <v>13.123796775421566</v>
      </c>
      <c r="AA187" s="244">
        <f t="shared" si="93"/>
        <v>16.570188729350093</v>
      </c>
      <c r="AB187" s="244">
        <f t="shared" si="94"/>
        <v>18.822139948649479</v>
      </c>
      <c r="AC187" s="245">
        <f t="shared" si="95"/>
        <v>21.427444022444597</v>
      </c>
    </row>
    <row r="188" spans="3:29" ht="14.25" customHeight="1" thickBot="1">
      <c r="C188" s="139" t="str">
        <f t="shared" si="83"/>
        <v/>
      </c>
      <c r="D188" s="282" t="str">
        <f t="shared" si="84"/>
        <v>Solus AM</v>
      </c>
      <c r="E188" s="441">
        <f t="shared" ref="E188:L197" si="99">SUMIFS(Rev, MSup, $D188, Y, E$177, App, "IT")</f>
        <v>0</v>
      </c>
      <c r="F188" s="441">
        <f t="shared" si="99"/>
        <v>3.8384772023628928</v>
      </c>
      <c r="G188" s="441">
        <f t="shared" si="99"/>
        <v>5.7131047612725627</v>
      </c>
      <c r="H188" s="441">
        <f t="shared" si="99"/>
        <v>6.1167656884353097</v>
      </c>
      <c r="I188" s="441">
        <f t="shared" si="99"/>
        <v>8.1582091187246739</v>
      </c>
      <c r="J188" s="441">
        <f t="shared" si="99"/>
        <v>10.147861708277752</v>
      </c>
      <c r="K188" s="441">
        <f t="shared" si="99"/>
        <v>12.265923968944266</v>
      </c>
      <c r="L188" s="442">
        <f t="shared" si="99"/>
        <v>14.997779324641805</v>
      </c>
      <c r="M188" s="283"/>
      <c r="N188" s="417">
        <v>11</v>
      </c>
      <c r="O188" s="414" t="str">
        <f>Parameter!K17</f>
        <v>Jilin OLED</v>
      </c>
      <c r="P188" s="341">
        <f t="shared" si="86"/>
        <v>1611969.2642583533</v>
      </c>
      <c r="Q188" s="341">
        <f t="shared" si="96"/>
        <v>6116771.374540071</v>
      </c>
      <c r="R188" s="342">
        <f t="shared" si="97"/>
        <v>27</v>
      </c>
      <c r="S188" s="343" t="str">
        <f t="shared" si="98"/>
        <v>Solus AM</v>
      </c>
      <c r="U188" s="242" t="s">
        <v>156</v>
      </c>
      <c r="V188" s="244">
        <f t="shared" ref="V188:AC188" si="100">V189-SUM(V178:V187)</f>
        <v>8.0556432235540854</v>
      </c>
      <c r="W188" s="244">
        <f t="shared" si="100"/>
        <v>16.984354126720177</v>
      </c>
      <c r="X188" s="244">
        <f t="shared" si="100"/>
        <v>32.246035681522073</v>
      </c>
      <c r="Y188" s="244">
        <f t="shared" si="100"/>
        <v>48.003236397187834</v>
      </c>
      <c r="Z188" s="244">
        <f t="shared" si="100"/>
        <v>67.139864702439297</v>
      </c>
      <c r="AA188" s="244">
        <f t="shared" si="100"/>
        <v>88.729530077459401</v>
      </c>
      <c r="AB188" s="244">
        <f t="shared" si="100"/>
        <v>136.90495476814885</v>
      </c>
      <c r="AC188" s="245">
        <f t="shared" si="100"/>
        <v>194.96525218536306</v>
      </c>
    </row>
    <row r="189" spans="3:29" ht="14.25" customHeight="1" thickBot="1">
      <c r="C189" s="139" t="str">
        <f t="shared" si="83"/>
        <v/>
      </c>
      <c r="D189" s="282" t="str">
        <f t="shared" si="84"/>
        <v>Summer Sprout</v>
      </c>
      <c r="E189" s="441">
        <f t="shared" si="99"/>
        <v>0</v>
      </c>
      <c r="F189" s="441">
        <f t="shared" si="99"/>
        <v>0</v>
      </c>
      <c r="G189" s="441">
        <f t="shared" si="99"/>
        <v>4.3068519250861614</v>
      </c>
      <c r="H189" s="441">
        <f t="shared" si="99"/>
        <v>5.2758332672045647</v>
      </c>
      <c r="I189" s="441">
        <f t="shared" si="99"/>
        <v>5.7874664338334805</v>
      </c>
      <c r="J189" s="441">
        <f t="shared" si="99"/>
        <v>7.6973380548953738</v>
      </c>
      <c r="K189" s="441">
        <f t="shared" si="99"/>
        <v>9.059616907275414</v>
      </c>
      <c r="L189" s="442">
        <f t="shared" si="99"/>
        <v>11.499204157836779</v>
      </c>
      <c r="M189" s="283"/>
      <c r="N189" s="417">
        <v>12</v>
      </c>
      <c r="O189" s="414" t="str">
        <f>Parameter!K18</f>
        <v>Jinwoong</v>
      </c>
      <c r="P189" s="341">
        <f t="shared" si="86"/>
        <v>283840.17267904687</v>
      </c>
      <c r="Q189" s="341">
        <f t="shared" si="96"/>
        <v>5275837.5450564902</v>
      </c>
      <c r="R189" s="342">
        <f t="shared" si="97"/>
        <v>29</v>
      </c>
      <c r="S189" s="343" t="str">
        <f t="shared" si="98"/>
        <v>Summer Sprout</v>
      </c>
      <c r="U189" s="241" t="s">
        <v>144</v>
      </c>
      <c r="V189" s="451">
        <f t="shared" ref="V189" si="101">E228</f>
        <v>20.504252957752669</v>
      </c>
      <c r="W189" s="451">
        <f t="shared" ref="W189" si="102">F228</f>
        <v>90.742079795659663</v>
      </c>
      <c r="X189" s="451">
        <f t="shared" ref="X189" si="103">G228</f>
        <v>220.88135507006521</v>
      </c>
      <c r="Y189" s="451">
        <f t="shared" ref="Y189" si="104">H228</f>
        <v>230.92873140224634</v>
      </c>
      <c r="Z189" s="451">
        <f t="shared" ref="Z189" si="105">I228</f>
        <v>380.1749332741465</v>
      </c>
      <c r="AA189" s="451">
        <f t="shared" ref="AA189" si="106">J228</f>
        <v>489.36689638615286</v>
      </c>
      <c r="AB189" s="451">
        <f t="shared" ref="AB189" si="107">K228</f>
        <v>600.72545563951337</v>
      </c>
      <c r="AC189" s="452">
        <f t="shared" ref="AC189" si="108">L228</f>
        <v>746.84208501543685</v>
      </c>
    </row>
    <row r="190" spans="3:29" ht="14.25" customHeight="1">
      <c r="C190" s="139" t="str">
        <f t="shared" si="83"/>
        <v/>
      </c>
      <c r="D190" s="282" t="str">
        <f t="shared" si="84"/>
        <v>SK JNC</v>
      </c>
      <c r="E190" s="441">
        <f t="shared" si="99"/>
        <v>0.43848894736842098</v>
      </c>
      <c r="F190" s="441">
        <f t="shared" si="99"/>
        <v>1.2167226315789474</v>
      </c>
      <c r="G190" s="441">
        <f t="shared" si="99"/>
        <v>3.0603100191102937</v>
      </c>
      <c r="H190" s="441">
        <f t="shared" si="99"/>
        <v>3.5963309528510066</v>
      </c>
      <c r="I190" s="441">
        <f t="shared" si="99"/>
        <v>5.4070812256852321</v>
      </c>
      <c r="J190" s="441">
        <f t="shared" si="99"/>
        <v>5.9429397161553554</v>
      </c>
      <c r="K190" s="441">
        <f t="shared" si="99"/>
        <v>6.1365694528334007</v>
      </c>
      <c r="L190" s="442">
        <f t="shared" si="99"/>
        <v>6.3349322691659768</v>
      </c>
      <c r="M190" s="283"/>
      <c r="N190" s="417">
        <v>13</v>
      </c>
      <c r="O190" s="414" t="str">
        <f>Parameter!K19</f>
        <v>LG Chem</v>
      </c>
      <c r="P190" s="341">
        <f t="shared" si="86"/>
        <v>30237716.650657106</v>
      </c>
      <c r="Q190" s="341">
        <f t="shared" si="96"/>
        <v>3596333.9871610259</v>
      </c>
      <c r="R190" s="342">
        <f t="shared" si="97"/>
        <v>26</v>
      </c>
      <c r="S190" s="343" t="str">
        <f t="shared" si="98"/>
        <v>SK JNC</v>
      </c>
      <c r="U190" s="238"/>
      <c r="V190" s="238"/>
      <c r="W190" s="238"/>
      <c r="X190" s="238"/>
      <c r="Y190" s="238"/>
      <c r="Z190" s="238"/>
      <c r="AA190" s="238"/>
      <c r="AB190" s="238"/>
      <c r="AC190" s="238"/>
    </row>
    <row r="191" spans="3:29" ht="14.25" customHeight="1">
      <c r="C191" s="139" t="str">
        <f t="shared" si="83"/>
        <v/>
      </c>
      <c r="D191" s="282" t="str">
        <f t="shared" si="84"/>
        <v>NSCC</v>
      </c>
      <c r="E191" s="441">
        <f t="shared" si="99"/>
        <v>0</v>
      </c>
      <c r="F191" s="441">
        <f t="shared" si="99"/>
        <v>4.3985683136990579</v>
      </c>
      <c r="G191" s="441">
        <f t="shared" si="99"/>
        <v>4.214859736651448</v>
      </c>
      <c r="H191" s="441">
        <f t="shared" si="99"/>
        <v>3.4198304707644036</v>
      </c>
      <c r="I191" s="441">
        <f t="shared" si="99"/>
        <v>1.1479210182305619</v>
      </c>
      <c r="J191" s="441">
        <f t="shared" si="99"/>
        <v>0</v>
      </c>
      <c r="K191" s="441">
        <f t="shared" si="99"/>
        <v>0</v>
      </c>
      <c r="L191" s="442">
        <f t="shared" si="99"/>
        <v>0</v>
      </c>
      <c r="M191" s="283"/>
      <c r="N191" s="417">
        <v>14</v>
      </c>
      <c r="O191" s="414" t="str">
        <f>Parameter!K20</f>
        <v>LT Materials</v>
      </c>
      <c r="P191" s="341">
        <f t="shared" si="86"/>
        <v>13241770.66537728</v>
      </c>
      <c r="Q191" s="341">
        <f t="shared" si="96"/>
        <v>3419834.6636241404</v>
      </c>
      <c r="R191" s="342">
        <f t="shared" si="97"/>
        <v>22</v>
      </c>
      <c r="S191" s="343" t="str">
        <f t="shared" si="98"/>
        <v>NSCC</v>
      </c>
      <c r="U191" s="238"/>
      <c r="V191"/>
      <c r="W191"/>
      <c r="X191"/>
      <c r="Y191"/>
      <c r="Z191"/>
      <c r="AA191"/>
      <c r="AB191"/>
      <c r="AC191"/>
    </row>
    <row r="192" spans="3:29" ht="14.25" customHeight="1">
      <c r="C192" s="139" t="str">
        <f t="shared" si="83"/>
        <v/>
      </c>
      <c r="D192" s="282" t="str">
        <f t="shared" si="84"/>
        <v>LTOM</v>
      </c>
      <c r="E192" s="441">
        <f t="shared" si="99"/>
        <v>0</v>
      </c>
      <c r="F192" s="441">
        <f t="shared" si="99"/>
        <v>0</v>
      </c>
      <c r="G192" s="441">
        <f t="shared" si="99"/>
        <v>1.6896693520478547</v>
      </c>
      <c r="H192" s="441">
        <f t="shared" si="99"/>
        <v>2.0642970351895853</v>
      </c>
      <c r="I192" s="441">
        <f t="shared" si="99"/>
        <v>3.9545572270600955</v>
      </c>
      <c r="J192" s="441">
        <f t="shared" si="99"/>
        <v>12.569835748162282</v>
      </c>
      <c r="K192" s="441">
        <f t="shared" si="99"/>
        <v>18.802264015860537</v>
      </c>
      <c r="L192" s="442">
        <f t="shared" si="99"/>
        <v>28.316111311429818</v>
      </c>
      <c r="M192" s="283"/>
      <c r="N192" s="417">
        <v>15</v>
      </c>
      <c r="O192" s="414" t="str">
        <f>Parameter!K21</f>
        <v>LT Metal</v>
      </c>
      <c r="P192" s="341">
        <f t="shared" si="86"/>
        <v>-1.4999999999999999E-2</v>
      </c>
      <c r="Q192" s="341">
        <f t="shared" si="96"/>
        <v>2064298.7088589373</v>
      </c>
      <c r="R192" s="342">
        <f t="shared" si="97"/>
        <v>16</v>
      </c>
      <c r="S192" s="343" t="str">
        <f t="shared" si="98"/>
        <v>LTOM</v>
      </c>
      <c r="U192" s="238"/>
      <c r="V192" s="238"/>
      <c r="W192" s="238"/>
      <c r="X192" s="238"/>
      <c r="Y192" s="238"/>
      <c r="Z192" s="238"/>
      <c r="AA192" s="238"/>
      <c r="AB192" s="238"/>
      <c r="AC192" s="238"/>
    </row>
    <row r="193" spans="3:29" ht="14.25" customHeight="1">
      <c r="C193" s="139" t="str">
        <f t="shared" si="83"/>
        <v/>
      </c>
      <c r="D193" s="282" t="str">
        <f t="shared" si="84"/>
        <v>Jilin OLED</v>
      </c>
      <c r="E193" s="441">
        <f t="shared" si="99"/>
        <v>0</v>
      </c>
      <c r="F193" s="441">
        <f t="shared" si="99"/>
        <v>0</v>
      </c>
      <c r="G193" s="441">
        <f t="shared" si="99"/>
        <v>1.5451373623995017</v>
      </c>
      <c r="H193" s="441">
        <f t="shared" si="99"/>
        <v>1.6119677301209909</v>
      </c>
      <c r="I193" s="441">
        <f t="shared" si="99"/>
        <v>1.6377690435379209</v>
      </c>
      <c r="J193" s="441">
        <f t="shared" si="99"/>
        <v>1.8347823297209613</v>
      </c>
      <c r="K193" s="441">
        <f t="shared" si="99"/>
        <v>4.4036438798411011</v>
      </c>
      <c r="L193" s="442">
        <f t="shared" si="99"/>
        <v>6.4197393028036354</v>
      </c>
      <c r="M193" s="283"/>
      <c r="N193" s="417">
        <v>16</v>
      </c>
      <c r="O193" s="414" t="str">
        <f>Parameter!K22</f>
        <v>LTOM</v>
      </c>
      <c r="P193" s="341">
        <f t="shared" si="86"/>
        <v>2064298.7088589373</v>
      </c>
      <c r="Q193" s="341">
        <f t="shared" si="96"/>
        <v>1611969.2642583533</v>
      </c>
      <c r="R193" s="342">
        <f t="shared" si="97"/>
        <v>11</v>
      </c>
      <c r="S193" s="343" t="str">
        <f t="shared" si="98"/>
        <v>Jilin OLED</v>
      </c>
      <c r="U193" s="238"/>
      <c r="V193" s="238"/>
      <c r="W193" s="238"/>
      <c r="X193" s="238"/>
      <c r="Y193" s="238"/>
      <c r="Z193" s="238"/>
      <c r="AA193" s="238"/>
      <c r="AB193" s="238"/>
      <c r="AC193" s="238"/>
    </row>
    <row r="194" spans="3:29" ht="14.25" customHeight="1">
      <c r="C194" s="139" t="str">
        <f t="shared" si="83"/>
        <v/>
      </c>
      <c r="D194" s="282" t="str">
        <f t="shared" si="84"/>
        <v>P&amp;H Tech</v>
      </c>
      <c r="E194" s="441">
        <f t="shared" si="99"/>
        <v>8.6441249999999997E-2</v>
      </c>
      <c r="F194" s="441">
        <f t="shared" si="99"/>
        <v>0.5115599999999999</v>
      </c>
      <c r="G194" s="441">
        <f t="shared" si="99"/>
        <v>1.2471859610673528</v>
      </c>
      <c r="H194" s="441">
        <f t="shared" si="99"/>
        <v>1.2214614366774721</v>
      </c>
      <c r="I194" s="441">
        <f t="shared" si="99"/>
        <v>1.3216619729054764</v>
      </c>
      <c r="J194" s="441">
        <f t="shared" si="99"/>
        <v>1.3344317193727202</v>
      </c>
      <c r="K194" s="441">
        <f t="shared" si="99"/>
        <v>1.2943987677915387</v>
      </c>
      <c r="L194" s="442">
        <f t="shared" si="99"/>
        <v>1.3108245518964667</v>
      </c>
      <c r="M194" s="283"/>
      <c r="N194" s="417">
        <v>17</v>
      </c>
      <c r="O194" s="414" t="str">
        <f>Parameter!K23</f>
        <v>Lumilan</v>
      </c>
      <c r="P194" s="341">
        <f t="shared" si="86"/>
        <v>471467.58614904067</v>
      </c>
      <c r="Q194" s="341">
        <f t="shared" si="96"/>
        <v>1221462.6608634333</v>
      </c>
      <c r="R194" s="342">
        <f t="shared" si="97"/>
        <v>23</v>
      </c>
      <c r="S194" s="343" t="str">
        <f t="shared" si="98"/>
        <v>P&amp;H Tech</v>
      </c>
      <c r="U194" s="238"/>
      <c r="V194" s="238"/>
      <c r="W194" s="238"/>
      <c r="X194" s="238"/>
      <c r="Y194" s="238"/>
      <c r="Z194" s="238"/>
      <c r="AA194" s="238"/>
      <c r="AB194" s="238"/>
      <c r="AC194" s="238"/>
    </row>
    <row r="195" spans="3:29" ht="14.25" customHeight="1">
      <c r="C195" s="139" t="str">
        <f t="shared" si="83"/>
        <v/>
      </c>
      <c r="D195" s="282" t="str">
        <f t="shared" si="84"/>
        <v>EMT</v>
      </c>
      <c r="E195" s="441">
        <f t="shared" si="99"/>
        <v>0</v>
      </c>
      <c r="F195" s="441">
        <f t="shared" si="99"/>
        <v>0</v>
      </c>
      <c r="G195" s="441">
        <f t="shared" si="99"/>
        <v>0.66141125999999995</v>
      </c>
      <c r="H195" s="441">
        <f t="shared" si="99"/>
        <v>0.75695211410055041</v>
      </c>
      <c r="I195" s="441">
        <f t="shared" si="99"/>
        <v>0.80307888355355272</v>
      </c>
      <c r="J195" s="441">
        <f t="shared" si="99"/>
        <v>1.0361227975428171</v>
      </c>
      <c r="K195" s="441">
        <f t="shared" si="99"/>
        <v>4.1070838459060779</v>
      </c>
      <c r="L195" s="442">
        <f t="shared" si="99"/>
        <v>6.4465784162519624</v>
      </c>
      <c r="M195" s="283"/>
      <c r="N195" s="417">
        <v>18</v>
      </c>
      <c r="O195" s="414" t="str">
        <f>Parameter!K24</f>
        <v>Materion</v>
      </c>
      <c r="P195" s="341">
        <f t="shared" si="86"/>
        <v>-1.7999999999999999E-2</v>
      </c>
      <c r="Q195" s="341">
        <f t="shared" si="96"/>
        <v>756952.76851181046</v>
      </c>
      <c r="R195" s="342">
        <f t="shared" si="97"/>
        <v>7</v>
      </c>
      <c r="S195" s="343" t="str">
        <f t="shared" si="98"/>
        <v>EMT</v>
      </c>
      <c r="U195" s="238"/>
      <c r="V195" s="238"/>
      <c r="W195" s="238"/>
      <c r="X195" s="238"/>
      <c r="Y195" s="238"/>
      <c r="Z195" s="238"/>
      <c r="AA195" s="238"/>
      <c r="AB195" s="238"/>
      <c r="AC195" s="238"/>
    </row>
    <row r="196" spans="3:29" ht="14.25" customHeight="1">
      <c r="C196" s="139" t="str">
        <f t="shared" si="83"/>
        <v/>
      </c>
      <c r="D196" s="282" t="str">
        <f t="shared" si="84"/>
        <v>Hodogaya</v>
      </c>
      <c r="E196" s="441">
        <f t="shared" si="99"/>
        <v>0</v>
      </c>
      <c r="F196" s="441">
        <f t="shared" si="99"/>
        <v>0</v>
      </c>
      <c r="G196" s="441">
        <f t="shared" si="99"/>
        <v>0.89373291035137492</v>
      </c>
      <c r="H196" s="441">
        <f t="shared" si="99"/>
        <v>0.50762753756846046</v>
      </c>
      <c r="I196" s="441">
        <f t="shared" si="99"/>
        <v>1.2883602408324406</v>
      </c>
      <c r="J196" s="441">
        <f t="shared" si="99"/>
        <v>1.4889811005101006</v>
      </c>
      <c r="K196" s="441">
        <f t="shared" si="99"/>
        <v>1.5612784301602727</v>
      </c>
      <c r="L196" s="442">
        <f t="shared" si="99"/>
        <v>1.5725157356675135</v>
      </c>
      <c r="M196" s="283"/>
      <c r="N196" s="417">
        <v>19</v>
      </c>
      <c r="O196" s="414" t="str">
        <f>Parameter!K25</f>
        <v>Merck</v>
      </c>
      <c r="P196" s="341">
        <f t="shared" si="86"/>
        <v>10248086.019812478</v>
      </c>
      <c r="Q196" s="341">
        <f t="shared" si="96"/>
        <v>507628.42330137081</v>
      </c>
      <c r="R196" s="342">
        <f t="shared" si="97"/>
        <v>8</v>
      </c>
      <c r="S196" s="343" t="str">
        <f t="shared" si="98"/>
        <v>Hodogaya</v>
      </c>
      <c r="U196" s="238"/>
      <c r="V196" s="238"/>
      <c r="W196" s="238" t="s">
        <v>431</v>
      </c>
      <c r="X196" s="238"/>
      <c r="Y196" s="238"/>
      <c r="Z196" s="238"/>
      <c r="AA196" s="238"/>
      <c r="AB196" s="238"/>
      <c r="AC196" s="238"/>
    </row>
    <row r="197" spans="3:29" ht="14.25" customHeight="1">
      <c r="C197" s="139" t="str">
        <f t="shared" si="83"/>
        <v/>
      </c>
      <c r="D197" s="282" t="str">
        <f t="shared" si="84"/>
        <v>Lumilan</v>
      </c>
      <c r="E197" s="441">
        <f t="shared" si="99"/>
        <v>0</v>
      </c>
      <c r="F197" s="441">
        <f t="shared" si="99"/>
        <v>0</v>
      </c>
      <c r="G197" s="441">
        <f t="shared" si="99"/>
        <v>0.43471332571603577</v>
      </c>
      <c r="H197" s="441">
        <f t="shared" si="99"/>
        <v>0.47146716843571496</v>
      </c>
      <c r="I197" s="441">
        <f t="shared" si="99"/>
        <v>0.51547113727946337</v>
      </c>
      <c r="J197" s="441">
        <f t="shared" si="99"/>
        <v>0.56833007207001607</v>
      </c>
      <c r="K197" s="441">
        <f t="shared" si="99"/>
        <v>0.62225729188400281</v>
      </c>
      <c r="L197" s="442">
        <f t="shared" si="99"/>
        <v>0.76682785536427789</v>
      </c>
      <c r="M197" s="283"/>
      <c r="N197" s="417">
        <v>20</v>
      </c>
      <c r="O197" s="414" t="str">
        <f>Parameter!K26</f>
        <v>Nisso</v>
      </c>
      <c r="P197" s="341">
        <f t="shared" si="86"/>
        <v>-0.02</v>
      </c>
      <c r="Q197" s="341">
        <f t="shared" si="96"/>
        <v>471467.58614904067</v>
      </c>
      <c r="R197" s="342">
        <f t="shared" si="97"/>
        <v>17</v>
      </c>
      <c r="S197" s="343" t="str">
        <f t="shared" si="98"/>
        <v>Lumilan</v>
      </c>
      <c r="U197" s="238"/>
      <c r="V197" s="238"/>
      <c r="W197" s="238"/>
      <c r="X197" s="238"/>
      <c r="Y197" s="238"/>
      <c r="Z197" s="238"/>
      <c r="AA197" s="238"/>
      <c r="AB197" s="238"/>
      <c r="AC197" s="238"/>
    </row>
    <row r="198" spans="3:29" ht="14.25" customHeight="1">
      <c r="C198" s="139" t="str">
        <f t="shared" si="83"/>
        <v/>
      </c>
      <c r="D198" s="282" t="str">
        <f t="shared" si="84"/>
        <v>UIV</v>
      </c>
      <c r="E198" s="441">
        <f t="shared" ref="E198:L207" si="109">SUMIFS(Rev, MSup, $D198, Y, E$177, App, "IT")</f>
        <v>0</v>
      </c>
      <c r="F198" s="441">
        <f t="shared" si="109"/>
        <v>0</v>
      </c>
      <c r="G198" s="441">
        <f t="shared" si="109"/>
        <v>1.4779749227343748E-2</v>
      </c>
      <c r="H198" s="441">
        <f t="shared" si="109"/>
        <v>0.44938386443126116</v>
      </c>
      <c r="I198" s="441">
        <f t="shared" si="109"/>
        <v>0.81256278988440422</v>
      </c>
      <c r="J198" s="441">
        <f t="shared" si="109"/>
        <v>0.85075096720910015</v>
      </c>
      <c r="K198" s="441">
        <f t="shared" si="109"/>
        <v>1.5192620993652175</v>
      </c>
      <c r="L198" s="442">
        <f t="shared" si="109"/>
        <v>2.3291957111061294</v>
      </c>
      <c r="M198" s="283"/>
      <c r="N198" s="417">
        <v>21</v>
      </c>
      <c r="O198" s="414" t="str">
        <f>Parameter!K27</f>
        <v>Novaled</v>
      </c>
      <c r="P198" s="341">
        <f t="shared" si="86"/>
        <v>6119151.3357695881</v>
      </c>
      <c r="Q198" s="341">
        <f t="shared" si="96"/>
        <v>449383.84621101036</v>
      </c>
      <c r="R198" s="342">
        <f t="shared" si="97"/>
        <v>33</v>
      </c>
      <c r="S198" s="343" t="str">
        <f t="shared" si="98"/>
        <v>UIV</v>
      </c>
      <c r="U198" s="238"/>
      <c r="V198" s="238"/>
      <c r="W198" s="238"/>
      <c r="X198" s="238"/>
      <c r="Y198" s="238"/>
      <c r="Z198" s="238"/>
      <c r="AA198" s="238"/>
      <c r="AB198" s="238"/>
      <c r="AC198" s="238"/>
    </row>
    <row r="199" spans="3:29" ht="14.25" customHeight="1">
      <c r="C199" s="139" t="str">
        <f t="shared" si="83"/>
        <v/>
      </c>
      <c r="D199" s="282" t="str">
        <f t="shared" si="84"/>
        <v>Sunera</v>
      </c>
      <c r="E199" s="441">
        <f t="shared" si="109"/>
        <v>0</v>
      </c>
      <c r="F199" s="441">
        <f t="shared" si="109"/>
        <v>0</v>
      </c>
      <c r="G199" s="441">
        <f t="shared" si="109"/>
        <v>0.32715714500284826</v>
      </c>
      <c r="H199" s="441">
        <f t="shared" si="109"/>
        <v>0.40482910773229386</v>
      </c>
      <c r="I199" s="441">
        <f t="shared" si="109"/>
        <v>0.71124134676526185</v>
      </c>
      <c r="J199" s="441">
        <f t="shared" si="109"/>
        <v>1.9609200090969088</v>
      </c>
      <c r="K199" s="441">
        <f t="shared" si="109"/>
        <v>4.8409958477809836</v>
      </c>
      <c r="L199" s="442">
        <f t="shared" si="109"/>
        <v>7.7122131431133152</v>
      </c>
      <c r="M199" s="283"/>
      <c r="N199" s="417">
        <v>22</v>
      </c>
      <c r="O199" s="414" t="str">
        <f>Parameter!K28</f>
        <v>NSCC</v>
      </c>
      <c r="P199" s="341">
        <f t="shared" si="86"/>
        <v>3419834.6636241404</v>
      </c>
      <c r="Q199" s="341">
        <f t="shared" si="96"/>
        <v>404829.40488943883</v>
      </c>
      <c r="R199" s="342">
        <f t="shared" si="97"/>
        <v>30</v>
      </c>
      <c r="S199" s="343" t="str">
        <f t="shared" si="98"/>
        <v>Sunera</v>
      </c>
      <c r="U199" s="238"/>
      <c r="V199" s="238"/>
      <c r="W199" s="238"/>
      <c r="X199" s="238"/>
      <c r="Y199" s="238"/>
      <c r="Z199" s="238"/>
      <c r="AA199" s="238"/>
      <c r="AB199" s="238"/>
      <c r="AC199" s="238"/>
    </row>
    <row r="200" spans="3:29" ht="14.25" customHeight="1">
      <c r="C200" s="139" t="str">
        <f t="shared" si="83"/>
        <v/>
      </c>
      <c r="D200" s="282" t="str">
        <f t="shared" si="84"/>
        <v>Aglaia Tech</v>
      </c>
      <c r="E200" s="441">
        <f t="shared" si="109"/>
        <v>0</v>
      </c>
      <c r="F200" s="441">
        <f t="shared" si="109"/>
        <v>0</v>
      </c>
      <c r="G200" s="441">
        <f t="shared" si="109"/>
        <v>0.40547092630445136</v>
      </c>
      <c r="H200" s="441">
        <f t="shared" si="109"/>
        <v>0.39720528281920325</v>
      </c>
      <c r="I200" s="441">
        <f t="shared" si="109"/>
        <v>0.62383026834165078</v>
      </c>
      <c r="J200" s="441">
        <f t="shared" si="109"/>
        <v>1.7210603769694428</v>
      </c>
      <c r="K200" s="441">
        <f t="shared" si="109"/>
        <v>2.5087296408144786</v>
      </c>
      <c r="L200" s="442">
        <f t="shared" si="109"/>
        <v>3.7029092445168419</v>
      </c>
      <c r="M200" s="283"/>
      <c r="N200" s="417">
        <v>23</v>
      </c>
      <c r="O200" s="414" t="str">
        <f>Parameter!K29</f>
        <v>P&amp;H Tech</v>
      </c>
      <c r="P200" s="341">
        <f t="shared" si="86"/>
        <v>1221462.6608634333</v>
      </c>
      <c r="Q200" s="341">
        <f t="shared" si="96"/>
        <v>397205.6872901296</v>
      </c>
      <c r="R200" s="342">
        <f t="shared" si="97"/>
        <v>1</v>
      </c>
      <c r="S200" s="343" t="str">
        <f t="shared" si="98"/>
        <v>Aglaia Tech</v>
      </c>
      <c r="U200" s="238"/>
      <c r="V200" s="238"/>
      <c r="W200" s="238"/>
      <c r="X200" s="238"/>
      <c r="Y200" s="238"/>
      <c r="Z200" s="238"/>
      <c r="AA200" s="238"/>
      <c r="AB200" s="238"/>
      <c r="AC200" s="238"/>
    </row>
    <row r="201" spans="3:29" ht="14.25" customHeight="1">
      <c r="C201" s="139" t="str">
        <f t="shared" si="83"/>
        <v/>
      </c>
      <c r="D201" s="282" t="str">
        <f t="shared" si="84"/>
        <v>Jinwoong</v>
      </c>
      <c r="E201" s="441">
        <f t="shared" si="109"/>
        <v>0</v>
      </c>
      <c r="F201" s="441">
        <f t="shared" si="109"/>
        <v>0</v>
      </c>
      <c r="G201" s="441">
        <f t="shared" si="109"/>
        <v>0</v>
      </c>
      <c r="H201" s="441">
        <f t="shared" si="109"/>
        <v>0.28384018467904687</v>
      </c>
      <c r="I201" s="441">
        <f t="shared" si="109"/>
        <v>0.30712453722091593</v>
      </c>
      <c r="J201" s="441">
        <f t="shared" si="109"/>
        <v>0.31009193929087114</v>
      </c>
      <c r="K201" s="441">
        <f t="shared" si="109"/>
        <v>0.30078918111214498</v>
      </c>
      <c r="L201" s="442">
        <f t="shared" si="109"/>
        <v>0.30460616415708092</v>
      </c>
      <c r="M201" s="283"/>
      <c r="N201" s="417">
        <v>24</v>
      </c>
      <c r="O201" s="414" t="str">
        <f>Parameter!K30</f>
        <v>Samsung SDI</v>
      </c>
      <c r="P201" s="341">
        <f t="shared" si="86"/>
        <v>15445617.141647076</v>
      </c>
      <c r="Q201" s="341">
        <f t="shared" si="96"/>
        <v>283840.17267904687</v>
      </c>
      <c r="R201" s="342">
        <f t="shared" si="97"/>
        <v>12</v>
      </c>
      <c r="S201" s="343" t="str">
        <f t="shared" si="98"/>
        <v>Jinwoong</v>
      </c>
      <c r="U201" s="238"/>
      <c r="V201" s="238"/>
      <c r="W201" s="238"/>
      <c r="X201" s="238"/>
      <c r="Y201" s="238"/>
      <c r="Z201" s="238"/>
      <c r="AA201" s="238"/>
      <c r="AB201" s="238"/>
      <c r="AC201" s="238"/>
    </row>
    <row r="202" spans="3:29" ht="14.25" customHeight="1">
      <c r="C202" s="139" t="str">
        <f t="shared" si="83"/>
        <v/>
      </c>
      <c r="D202" s="282" t="str">
        <f t="shared" si="84"/>
        <v>Toray</v>
      </c>
      <c r="E202" s="441">
        <f t="shared" si="109"/>
        <v>0</v>
      </c>
      <c r="F202" s="441">
        <f t="shared" si="109"/>
        <v>0</v>
      </c>
      <c r="G202" s="441">
        <f t="shared" si="109"/>
        <v>0.33263052899882806</v>
      </c>
      <c r="H202" s="441">
        <f t="shared" si="109"/>
        <v>0.21231604988633709</v>
      </c>
      <c r="I202" s="441">
        <f t="shared" si="109"/>
        <v>0.90230607523237127</v>
      </c>
      <c r="J202" s="441">
        <f t="shared" si="109"/>
        <v>1.0575751300487197</v>
      </c>
      <c r="K202" s="441">
        <f t="shared" si="109"/>
        <v>1.1142561801181956</v>
      </c>
      <c r="L202" s="442">
        <f t="shared" si="109"/>
        <v>1.1258134204602994</v>
      </c>
      <c r="M202" s="283"/>
      <c r="N202" s="417">
        <v>25</v>
      </c>
      <c r="O202" s="414" t="str">
        <f>Parameter!K31</f>
        <v>SFC</v>
      </c>
      <c r="P202" s="341">
        <f t="shared" si="86"/>
        <v>8372733.6962196706</v>
      </c>
      <c r="Q202" s="341">
        <f t="shared" si="96"/>
        <v>212316.35151686613</v>
      </c>
      <c r="R202" s="342">
        <f t="shared" si="97"/>
        <v>31</v>
      </c>
      <c r="S202" s="343" t="str">
        <f t="shared" si="98"/>
        <v>Toray</v>
      </c>
      <c r="U202" s="238"/>
      <c r="V202" s="238"/>
      <c r="W202" s="238"/>
      <c r="X202" s="238"/>
      <c r="Y202" s="238"/>
      <c r="Z202" s="238"/>
      <c r="AA202" s="238"/>
      <c r="AB202" s="238"/>
      <c r="AC202" s="238"/>
    </row>
    <row r="203" spans="3:29" ht="14.25" customHeight="1">
      <c r="C203" s="139" t="str">
        <f t="shared" si="83"/>
        <v/>
      </c>
      <c r="D203" s="282" t="str">
        <f t="shared" si="84"/>
        <v>Hyperion</v>
      </c>
      <c r="E203" s="441">
        <f t="shared" si="109"/>
        <v>0</v>
      </c>
      <c r="F203" s="441">
        <f t="shared" si="109"/>
        <v>0</v>
      </c>
      <c r="G203" s="441">
        <f t="shared" si="109"/>
        <v>0.13294222156666805</v>
      </c>
      <c r="H203" s="441">
        <f t="shared" si="109"/>
        <v>0.14597509297333325</v>
      </c>
      <c r="I203" s="441">
        <f t="shared" si="109"/>
        <v>0.76825856103326673</v>
      </c>
      <c r="J203" s="441">
        <f t="shared" si="109"/>
        <v>4.5175576456000295</v>
      </c>
      <c r="K203" s="441">
        <f t="shared" si="109"/>
        <v>7.1375232547352008</v>
      </c>
      <c r="L203" s="442">
        <f t="shared" si="109"/>
        <v>11.216220360838244</v>
      </c>
      <c r="M203" s="283"/>
      <c r="N203" s="417">
        <v>26</v>
      </c>
      <c r="O203" s="414" t="str">
        <f>Parameter!K32</f>
        <v>SK JNC</v>
      </c>
      <c r="P203" s="341">
        <f t="shared" si="86"/>
        <v>3596333.9871610259</v>
      </c>
      <c r="Q203" s="341">
        <f t="shared" si="96"/>
        <v>145975.21691555483</v>
      </c>
      <c r="R203" s="342">
        <f t="shared" si="97"/>
        <v>9</v>
      </c>
      <c r="S203" s="343" t="str">
        <f t="shared" si="98"/>
        <v>Hyperion</v>
      </c>
      <c r="U203" s="238"/>
      <c r="V203" s="238"/>
      <c r="W203" s="238"/>
      <c r="X203" s="238"/>
      <c r="Y203" s="238"/>
      <c r="Z203" s="238"/>
      <c r="AA203" s="238"/>
      <c r="AB203" s="238"/>
      <c r="AC203" s="238"/>
    </row>
    <row r="204" spans="3:29" ht="14.25" customHeight="1">
      <c r="C204" s="139" t="str">
        <f t="shared" si="83"/>
        <v/>
      </c>
      <c r="D204" s="282" t="str">
        <f t="shared" si="84"/>
        <v>Bayer</v>
      </c>
      <c r="E204" s="441">
        <f t="shared" si="109"/>
        <v>5.25668633272059E-2</v>
      </c>
      <c r="F204" s="441">
        <f t="shared" si="109"/>
        <v>4.487507578125001E-3</v>
      </c>
      <c r="G204" s="441">
        <f t="shared" si="109"/>
        <v>0</v>
      </c>
      <c r="H204" s="441">
        <f t="shared" si="109"/>
        <v>0</v>
      </c>
      <c r="I204" s="441">
        <f t="shared" si="109"/>
        <v>0</v>
      </c>
      <c r="J204" s="441">
        <f t="shared" si="109"/>
        <v>0</v>
      </c>
      <c r="K204" s="441">
        <f t="shared" si="109"/>
        <v>0</v>
      </c>
      <c r="L204" s="442">
        <f t="shared" si="109"/>
        <v>0</v>
      </c>
      <c r="M204" s="283"/>
      <c r="N204" s="417">
        <v>27</v>
      </c>
      <c r="O204" s="414" t="str">
        <f>Parameter!K33</f>
        <v>Solus AM</v>
      </c>
      <c r="P204" s="341">
        <f t="shared" si="86"/>
        <v>6116771.374540071</v>
      </c>
      <c r="Q204" s="341">
        <f t="shared" si="96"/>
        <v>-2E-3</v>
      </c>
      <c r="R204" s="342">
        <f t="shared" si="97"/>
        <v>2</v>
      </c>
      <c r="S204" s="343" t="str">
        <f t="shared" si="98"/>
        <v>Bayer</v>
      </c>
      <c r="U204" s="238"/>
      <c r="V204" s="238"/>
      <c r="W204" s="238"/>
      <c r="X204" s="238"/>
      <c r="Y204" s="238"/>
      <c r="Z204" s="238"/>
      <c r="AA204" s="238"/>
      <c r="AB204" s="238"/>
      <c r="AC204" s="238"/>
    </row>
    <row r="205" spans="3:29" ht="14.25" hidden="1" customHeight="1">
      <c r="C205" s="139" t="str">
        <f t="shared" si="83"/>
        <v>H</v>
      </c>
      <c r="D205" s="282" t="str">
        <f t="shared" si="84"/>
        <v>Comet</v>
      </c>
      <c r="E205" s="441">
        <f t="shared" si="109"/>
        <v>0</v>
      </c>
      <c r="F205" s="441">
        <f t="shared" si="109"/>
        <v>0</v>
      </c>
      <c r="G205" s="441">
        <f t="shared" si="109"/>
        <v>0</v>
      </c>
      <c r="H205" s="441">
        <f t="shared" si="109"/>
        <v>0</v>
      </c>
      <c r="I205" s="441">
        <f t="shared" si="109"/>
        <v>0</v>
      </c>
      <c r="J205" s="441">
        <f t="shared" si="109"/>
        <v>0</v>
      </c>
      <c r="K205" s="441">
        <f t="shared" si="109"/>
        <v>0</v>
      </c>
      <c r="L205" s="442">
        <f t="shared" si="109"/>
        <v>0</v>
      </c>
      <c r="M205" s="283"/>
      <c r="N205" s="417">
        <v>28</v>
      </c>
      <c r="O205" s="414" t="str">
        <f>Parameter!K34</f>
        <v>Sumitomo</v>
      </c>
      <c r="P205" s="341">
        <f t="shared" si="86"/>
        <v>-2.8000000000000001E-2</v>
      </c>
      <c r="Q205" s="341">
        <f t="shared" si="96"/>
        <v>-3.0000000000000001E-3</v>
      </c>
      <c r="R205" s="342">
        <f t="shared" si="97"/>
        <v>3</v>
      </c>
      <c r="S205" s="343" t="str">
        <f t="shared" si="98"/>
        <v>Comet</v>
      </c>
      <c r="U205" s="238"/>
      <c r="V205" s="238"/>
      <c r="W205" s="238"/>
      <c r="X205" s="238"/>
      <c r="Y205" s="238"/>
      <c r="Z205" s="238"/>
      <c r="AA205" s="238"/>
      <c r="AB205" s="238"/>
      <c r="AC205" s="238"/>
    </row>
    <row r="206" spans="3:29" ht="14.25" hidden="1" customHeight="1">
      <c r="C206" s="139" t="str">
        <f t="shared" si="83"/>
        <v>H</v>
      </c>
      <c r="D206" s="282" t="str">
        <f t="shared" si="84"/>
        <v>Dongjin Semichem</v>
      </c>
      <c r="E206" s="441">
        <f t="shared" si="109"/>
        <v>0</v>
      </c>
      <c r="F206" s="441">
        <f t="shared" si="109"/>
        <v>0</v>
      </c>
      <c r="G206" s="441">
        <f t="shared" si="109"/>
        <v>0</v>
      </c>
      <c r="H206" s="441">
        <f t="shared" si="109"/>
        <v>0</v>
      </c>
      <c r="I206" s="441">
        <f t="shared" si="109"/>
        <v>0</v>
      </c>
      <c r="J206" s="441">
        <f t="shared" si="109"/>
        <v>0</v>
      </c>
      <c r="K206" s="441">
        <f t="shared" si="109"/>
        <v>0</v>
      </c>
      <c r="L206" s="442">
        <f t="shared" si="109"/>
        <v>0</v>
      </c>
      <c r="M206" s="283"/>
      <c r="N206" s="417">
        <v>29</v>
      </c>
      <c r="O206" s="414" t="str">
        <f>Parameter!K35</f>
        <v>Summer Sprout</v>
      </c>
      <c r="P206" s="341">
        <f t="shared" si="86"/>
        <v>5275837.5450564902</v>
      </c>
      <c r="Q206" s="341">
        <f t="shared" si="96"/>
        <v>-4.0000000000000001E-3</v>
      </c>
      <c r="R206" s="342">
        <f t="shared" si="97"/>
        <v>4</v>
      </c>
      <c r="S206" s="343" t="str">
        <f t="shared" si="98"/>
        <v>Dongjin Semichem</v>
      </c>
      <c r="U206" s="238"/>
      <c r="V206" s="238"/>
      <c r="W206" s="238"/>
      <c r="X206" s="238"/>
      <c r="Y206" s="238"/>
      <c r="Z206" s="238"/>
      <c r="AA206" s="238"/>
      <c r="AB206" s="238"/>
      <c r="AC206" s="238"/>
    </row>
    <row r="207" spans="3:29" ht="14.25" customHeight="1">
      <c r="C207" s="139" t="str">
        <f t="shared" si="83"/>
        <v/>
      </c>
      <c r="D207" s="282" t="str">
        <f t="shared" si="84"/>
        <v>LT Metal</v>
      </c>
      <c r="E207" s="441">
        <f t="shared" si="109"/>
        <v>0.11761714453125</v>
      </c>
      <c r="F207" s="441">
        <f t="shared" si="109"/>
        <v>1.0040694726562499E-2</v>
      </c>
      <c r="G207" s="441">
        <f t="shared" si="109"/>
        <v>0</v>
      </c>
      <c r="H207" s="441">
        <f t="shared" si="109"/>
        <v>0</v>
      </c>
      <c r="I207" s="441">
        <f t="shared" si="109"/>
        <v>0</v>
      </c>
      <c r="J207" s="441">
        <f t="shared" si="109"/>
        <v>0</v>
      </c>
      <c r="K207" s="441">
        <f t="shared" si="109"/>
        <v>0</v>
      </c>
      <c r="L207" s="442">
        <f t="shared" si="109"/>
        <v>0</v>
      </c>
      <c r="M207" s="283"/>
      <c r="N207" s="417">
        <v>30</v>
      </c>
      <c r="O207" s="414" t="str">
        <f>Parameter!K36</f>
        <v>Sunera</v>
      </c>
      <c r="P207" s="341">
        <f t="shared" si="86"/>
        <v>404829.40488943883</v>
      </c>
      <c r="Q207" s="341">
        <f t="shared" si="96"/>
        <v>-1.4999999999999999E-2</v>
      </c>
      <c r="R207" s="342">
        <f t="shared" si="97"/>
        <v>15</v>
      </c>
      <c r="S207" s="343" t="str">
        <f t="shared" si="98"/>
        <v>LT Metal</v>
      </c>
      <c r="U207" s="238"/>
      <c r="V207" s="238"/>
      <c r="W207" s="238"/>
      <c r="X207" s="238"/>
      <c r="Y207" s="238"/>
      <c r="Z207" s="238"/>
      <c r="AA207" s="238"/>
      <c r="AB207" s="238"/>
      <c r="AC207" s="238"/>
    </row>
    <row r="208" spans="3:29" ht="14.25" hidden="1" customHeight="1">
      <c r="C208" s="139" t="str">
        <f t="shared" si="83"/>
        <v>H</v>
      </c>
      <c r="D208" s="282" t="str">
        <f t="shared" si="84"/>
        <v>Materion</v>
      </c>
      <c r="E208" s="441">
        <f t="shared" ref="E208:L217" si="110">SUMIFS(Rev, MSup, $D208, Y, E$177, App, "IT")</f>
        <v>0</v>
      </c>
      <c r="F208" s="441">
        <f t="shared" si="110"/>
        <v>0</v>
      </c>
      <c r="G208" s="441">
        <f t="shared" si="110"/>
        <v>0</v>
      </c>
      <c r="H208" s="441">
        <f t="shared" si="110"/>
        <v>0</v>
      </c>
      <c r="I208" s="441">
        <f t="shared" si="110"/>
        <v>0</v>
      </c>
      <c r="J208" s="441">
        <f t="shared" si="110"/>
        <v>0</v>
      </c>
      <c r="K208" s="441">
        <f t="shared" si="110"/>
        <v>0</v>
      </c>
      <c r="L208" s="442">
        <f t="shared" si="110"/>
        <v>0</v>
      </c>
      <c r="M208" s="283"/>
      <c r="N208" s="417">
        <v>31</v>
      </c>
      <c r="O208" s="414" t="str">
        <f>Parameter!K37</f>
        <v>Toray</v>
      </c>
      <c r="P208" s="341">
        <f t="shared" si="86"/>
        <v>212316.35151686613</v>
      </c>
      <c r="Q208" s="341">
        <f t="shared" si="96"/>
        <v>-1.7999999999999999E-2</v>
      </c>
      <c r="R208" s="342">
        <f t="shared" si="97"/>
        <v>18</v>
      </c>
      <c r="S208" s="343" t="str">
        <f t="shared" si="98"/>
        <v>Materion</v>
      </c>
      <c r="U208" s="238"/>
      <c r="V208" s="238"/>
      <c r="W208" s="238"/>
      <c r="X208" s="238"/>
      <c r="Y208" s="238"/>
      <c r="Z208" s="238"/>
      <c r="AA208" s="238"/>
      <c r="AB208" s="238"/>
      <c r="AC208" s="238"/>
    </row>
    <row r="209" spans="3:29" ht="14.25" customHeight="1">
      <c r="C209" s="139" t="str">
        <f t="shared" si="83"/>
        <v/>
      </c>
      <c r="D209" s="282" t="str">
        <f t="shared" si="84"/>
        <v>Nisso</v>
      </c>
      <c r="E209" s="441">
        <f t="shared" si="110"/>
        <v>5.25668633272059E-2</v>
      </c>
      <c r="F209" s="441">
        <f t="shared" si="110"/>
        <v>4.487507578125001E-3</v>
      </c>
      <c r="G209" s="441">
        <f t="shared" si="110"/>
        <v>0</v>
      </c>
      <c r="H209" s="441">
        <f t="shared" si="110"/>
        <v>0</v>
      </c>
      <c r="I209" s="441">
        <f t="shared" si="110"/>
        <v>0</v>
      </c>
      <c r="J209" s="441">
        <f t="shared" si="110"/>
        <v>0</v>
      </c>
      <c r="K209" s="441">
        <f t="shared" si="110"/>
        <v>0</v>
      </c>
      <c r="L209" s="442">
        <f t="shared" si="110"/>
        <v>0</v>
      </c>
      <c r="M209" s="283"/>
      <c r="N209" s="417">
        <v>32</v>
      </c>
      <c r="O209" s="414" t="str">
        <f>Parameter!K38</f>
        <v>UDC</v>
      </c>
      <c r="P209" s="341">
        <f t="shared" si="86"/>
        <v>41557578.592367366</v>
      </c>
      <c r="Q209" s="341">
        <f t="shared" si="96"/>
        <v>-0.02</v>
      </c>
      <c r="R209" s="342">
        <f t="shared" si="97"/>
        <v>20</v>
      </c>
      <c r="S209" s="343" t="str">
        <f t="shared" si="98"/>
        <v>Nisso</v>
      </c>
      <c r="U209" s="238"/>
      <c r="V209" s="238"/>
      <c r="W209" s="238"/>
      <c r="X209" s="238"/>
      <c r="Y209" s="238"/>
      <c r="Z209" s="238"/>
      <c r="AA209" s="238"/>
      <c r="AB209" s="238"/>
      <c r="AC209" s="238"/>
    </row>
    <row r="210" spans="3:29" ht="14.25" customHeight="1">
      <c r="C210" s="139" t="str">
        <f t="shared" si="83"/>
        <v/>
      </c>
      <c r="D210" s="282" t="str">
        <f t="shared" si="84"/>
        <v>Sumitomo</v>
      </c>
      <c r="E210" s="441">
        <f t="shared" si="110"/>
        <v>6.8874272483823553</v>
      </c>
      <c r="F210" s="441">
        <f t="shared" si="110"/>
        <v>0.58796321512500016</v>
      </c>
      <c r="G210" s="441">
        <f t="shared" si="110"/>
        <v>0</v>
      </c>
      <c r="H210" s="441">
        <f t="shared" si="110"/>
        <v>0</v>
      </c>
      <c r="I210" s="441">
        <f t="shared" si="110"/>
        <v>0</v>
      </c>
      <c r="J210" s="441">
        <f t="shared" si="110"/>
        <v>0</v>
      </c>
      <c r="K210" s="441">
        <f t="shared" si="110"/>
        <v>0</v>
      </c>
      <c r="L210" s="442">
        <f t="shared" si="110"/>
        <v>0</v>
      </c>
      <c r="M210" s="283"/>
      <c r="N210" s="417">
        <v>33</v>
      </c>
      <c r="O210" s="414" t="str">
        <f>Parameter!K39</f>
        <v>UIV</v>
      </c>
      <c r="P210" s="341">
        <f t="shared" ref="P210:P227" si="111">SUMIFS(Rev, MSup, $O210, Y, CurrentYear, App, "IT") * 10^6 + SUMIFS(Rev, MSup, $O210, Y, CurrentYear-1, App, "IT") - N210/10^3</f>
        <v>449383.84621101036</v>
      </c>
      <c r="Q210" s="341">
        <f t="shared" si="96"/>
        <v>-2.8000000000000001E-2</v>
      </c>
      <c r="R210" s="342">
        <f t="shared" si="97"/>
        <v>28</v>
      </c>
      <c r="S210" s="343" t="str">
        <f t="shared" si="98"/>
        <v>Sumitomo</v>
      </c>
      <c r="U210" s="238"/>
      <c r="V210" s="238"/>
      <c r="W210" s="238"/>
      <c r="X210" s="238"/>
      <c r="Y210" s="238"/>
      <c r="Z210" s="238"/>
      <c r="AA210" s="238"/>
      <c r="AB210" s="238"/>
      <c r="AC210" s="238"/>
    </row>
    <row r="211" spans="3:29" ht="14.25" hidden="1" customHeight="1">
      <c r="C211" s="139" t="str">
        <f t="shared" si="83"/>
        <v>H</v>
      </c>
      <c r="D211" s="282">
        <f t="shared" si="84"/>
        <v>0</v>
      </c>
      <c r="E211" s="441">
        <f t="shared" si="110"/>
        <v>0</v>
      </c>
      <c r="F211" s="441">
        <f t="shared" si="110"/>
        <v>0</v>
      </c>
      <c r="G211" s="441">
        <f t="shared" si="110"/>
        <v>0</v>
      </c>
      <c r="H211" s="441">
        <f t="shared" si="110"/>
        <v>0</v>
      </c>
      <c r="I211" s="441">
        <f t="shared" si="110"/>
        <v>0</v>
      </c>
      <c r="J211" s="441">
        <f t="shared" si="110"/>
        <v>0</v>
      </c>
      <c r="K211" s="441">
        <f t="shared" si="110"/>
        <v>0</v>
      </c>
      <c r="L211" s="442">
        <f t="shared" si="110"/>
        <v>0</v>
      </c>
      <c r="M211" s="283"/>
      <c r="N211" s="417">
        <v>34</v>
      </c>
      <c r="O211" s="414">
        <f>Parameter!K40</f>
        <v>0</v>
      </c>
      <c r="P211" s="341">
        <f t="shared" si="111"/>
        <v>-3.4000000000000002E-2</v>
      </c>
      <c r="Q211" s="341">
        <f t="shared" si="96"/>
        <v>-3.4000000000000002E-2</v>
      </c>
      <c r="R211" s="342">
        <f t="shared" si="97"/>
        <v>34</v>
      </c>
      <c r="S211" s="343">
        <f t="shared" si="98"/>
        <v>0</v>
      </c>
      <c r="U211" s="238"/>
      <c r="V211" s="238"/>
      <c r="W211" s="238"/>
      <c r="X211" s="238"/>
      <c r="Y211" s="238"/>
      <c r="Z211" s="238"/>
      <c r="AA211" s="238"/>
      <c r="AB211" s="238"/>
      <c r="AC211" s="238"/>
    </row>
    <row r="212" spans="3:29" ht="14.25" hidden="1" customHeight="1">
      <c r="C212" s="139" t="str">
        <f t="shared" si="83"/>
        <v>H</v>
      </c>
      <c r="D212" s="282">
        <f t="shared" si="84"/>
        <v>0</v>
      </c>
      <c r="E212" s="441">
        <f t="shared" si="110"/>
        <v>0</v>
      </c>
      <c r="F212" s="441">
        <f t="shared" si="110"/>
        <v>0</v>
      </c>
      <c r="G212" s="441">
        <f t="shared" si="110"/>
        <v>0</v>
      </c>
      <c r="H212" s="441">
        <f t="shared" si="110"/>
        <v>0</v>
      </c>
      <c r="I212" s="441">
        <f t="shared" si="110"/>
        <v>0</v>
      </c>
      <c r="J212" s="441">
        <f t="shared" si="110"/>
        <v>0</v>
      </c>
      <c r="K212" s="441">
        <f t="shared" si="110"/>
        <v>0</v>
      </c>
      <c r="L212" s="442">
        <f t="shared" si="110"/>
        <v>0</v>
      </c>
      <c r="M212" s="283"/>
      <c r="N212" s="417">
        <v>35</v>
      </c>
      <c r="O212" s="414">
        <f>Parameter!K41</f>
        <v>0</v>
      </c>
      <c r="P212" s="341">
        <f t="shared" si="111"/>
        <v>-3.5000000000000003E-2</v>
      </c>
      <c r="Q212" s="341">
        <f t="shared" si="96"/>
        <v>-3.5000000000000003E-2</v>
      </c>
      <c r="R212" s="342">
        <f t="shared" si="97"/>
        <v>35</v>
      </c>
      <c r="S212" s="343">
        <f t="shared" si="98"/>
        <v>0</v>
      </c>
      <c r="U212" s="238"/>
      <c r="V212" s="238"/>
      <c r="W212" s="238"/>
      <c r="X212" s="238"/>
      <c r="Y212" s="238"/>
      <c r="Z212" s="238"/>
      <c r="AA212" s="238"/>
      <c r="AB212" s="238"/>
      <c r="AC212" s="238"/>
    </row>
    <row r="213" spans="3:29" ht="14.25" hidden="1" customHeight="1">
      <c r="C213" s="139" t="str">
        <f t="shared" si="83"/>
        <v>H</v>
      </c>
      <c r="D213" s="282">
        <f t="shared" si="84"/>
        <v>0</v>
      </c>
      <c r="E213" s="441">
        <f t="shared" si="110"/>
        <v>0</v>
      </c>
      <c r="F213" s="441">
        <f t="shared" si="110"/>
        <v>0</v>
      </c>
      <c r="G213" s="441">
        <f t="shared" si="110"/>
        <v>0</v>
      </c>
      <c r="H213" s="441">
        <f t="shared" si="110"/>
        <v>0</v>
      </c>
      <c r="I213" s="441">
        <f t="shared" si="110"/>
        <v>0</v>
      </c>
      <c r="J213" s="441">
        <f t="shared" si="110"/>
        <v>0</v>
      </c>
      <c r="K213" s="441">
        <f t="shared" si="110"/>
        <v>0</v>
      </c>
      <c r="L213" s="442">
        <f t="shared" si="110"/>
        <v>0</v>
      </c>
      <c r="M213" s="283"/>
      <c r="N213" s="417">
        <v>36</v>
      </c>
      <c r="O213" s="414">
        <f>Parameter!K42</f>
        <v>0</v>
      </c>
      <c r="P213" s="341">
        <f t="shared" si="111"/>
        <v>-3.5999999999999997E-2</v>
      </c>
      <c r="Q213" s="341">
        <f t="shared" si="96"/>
        <v>-3.5999999999999997E-2</v>
      </c>
      <c r="R213" s="342">
        <f t="shared" si="97"/>
        <v>36</v>
      </c>
      <c r="S213" s="343">
        <f t="shared" si="98"/>
        <v>0</v>
      </c>
      <c r="U213" s="238"/>
      <c r="V213" s="238"/>
      <c r="W213" s="238"/>
      <c r="X213" s="238"/>
      <c r="Y213" s="238"/>
      <c r="Z213" s="238"/>
      <c r="AA213" s="238"/>
      <c r="AB213" s="238"/>
      <c r="AC213" s="238"/>
    </row>
    <row r="214" spans="3:29" ht="14.25" hidden="1" customHeight="1">
      <c r="C214" s="139" t="str">
        <f t="shared" si="83"/>
        <v>H</v>
      </c>
      <c r="D214" s="282">
        <f t="shared" si="84"/>
        <v>0</v>
      </c>
      <c r="E214" s="441">
        <f t="shared" si="110"/>
        <v>0</v>
      </c>
      <c r="F214" s="441">
        <f t="shared" si="110"/>
        <v>0</v>
      </c>
      <c r="G214" s="441">
        <f t="shared" si="110"/>
        <v>0</v>
      </c>
      <c r="H214" s="441">
        <f t="shared" si="110"/>
        <v>0</v>
      </c>
      <c r="I214" s="441">
        <f t="shared" si="110"/>
        <v>0</v>
      </c>
      <c r="J214" s="441">
        <f t="shared" si="110"/>
        <v>0</v>
      </c>
      <c r="K214" s="441">
        <f t="shared" si="110"/>
        <v>0</v>
      </c>
      <c r="L214" s="442">
        <f t="shared" si="110"/>
        <v>0</v>
      </c>
      <c r="M214" s="283"/>
      <c r="N214" s="417">
        <v>37</v>
      </c>
      <c r="O214" s="414">
        <f>Parameter!K43</f>
        <v>0</v>
      </c>
      <c r="P214" s="341">
        <f t="shared" si="111"/>
        <v>-3.6999999999999998E-2</v>
      </c>
      <c r="Q214" s="341">
        <f t="shared" si="96"/>
        <v>-3.6999999999999998E-2</v>
      </c>
      <c r="R214" s="342">
        <f t="shared" si="97"/>
        <v>37</v>
      </c>
      <c r="S214" s="343">
        <f t="shared" si="98"/>
        <v>0</v>
      </c>
      <c r="U214" s="238"/>
      <c r="V214" s="238"/>
      <c r="W214" s="238"/>
      <c r="X214" s="238"/>
      <c r="Y214" s="238"/>
      <c r="Z214" s="238"/>
      <c r="AA214" s="238"/>
      <c r="AB214" s="238"/>
      <c r="AC214" s="238"/>
    </row>
    <row r="215" spans="3:29" ht="14.25" hidden="1" customHeight="1">
      <c r="C215" s="139" t="str">
        <f t="shared" si="83"/>
        <v>H</v>
      </c>
      <c r="D215" s="282">
        <f t="shared" si="84"/>
        <v>0</v>
      </c>
      <c r="E215" s="441">
        <f t="shared" si="110"/>
        <v>0</v>
      </c>
      <c r="F215" s="441">
        <f t="shared" si="110"/>
        <v>0</v>
      </c>
      <c r="G215" s="441">
        <f t="shared" si="110"/>
        <v>0</v>
      </c>
      <c r="H215" s="441">
        <f t="shared" si="110"/>
        <v>0</v>
      </c>
      <c r="I215" s="441">
        <f t="shared" si="110"/>
        <v>0</v>
      </c>
      <c r="J215" s="441">
        <f t="shared" si="110"/>
        <v>0</v>
      </c>
      <c r="K215" s="441">
        <f t="shared" si="110"/>
        <v>0</v>
      </c>
      <c r="L215" s="442">
        <f t="shared" si="110"/>
        <v>0</v>
      </c>
      <c r="M215" s="283"/>
      <c r="N215" s="417">
        <v>38</v>
      </c>
      <c r="O215" s="414">
        <f>Parameter!K44</f>
        <v>0</v>
      </c>
      <c r="P215" s="341">
        <f t="shared" si="111"/>
        <v>-3.7999999999999999E-2</v>
      </c>
      <c r="Q215" s="341">
        <f t="shared" si="96"/>
        <v>-3.7999999999999999E-2</v>
      </c>
      <c r="R215" s="342">
        <f t="shared" si="97"/>
        <v>38</v>
      </c>
      <c r="S215" s="343">
        <f t="shared" si="98"/>
        <v>0</v>
      </c>
      <c r="U215" s="238"/>
      <c r="V215" s="238"/>
      <c r="W215" s="238"/>
      <c r="X215" s="238"/>
      <c r="Y215" s="238"/>
      <c r="Z215" s="238"/>
      <c r="AA215" s="238"/>
      <c r="AB215" s="238"/>
      <c r="AC215" s="238"/>
    </row>
    <row r="216" spans="3:29" ht="14.25" hidden="1" customHeight="1">
      <c r="C216" s="139" t="str">
        <f t="shared" si="83"/>
        <v>H</v>
      </c>
      <c r="D216" s="282">
        <f t="shared" si="84"/>
        <v>0</v>
      </c>
      <c r="E216" s="441">
        <f t="shared" si="110"/>
        <v>0</v>
      </c>
      <c r="F216" s="441">
        <f t="shared" si="110"/>
        <v>0</v>
      </c>
      <c r="G216" s="441">
        <f t="shared" si="110"/>
        <v>0</v>
      </c>
      <c r="H216" s="441">
        <f t="shared" si="110"/>
        <v>0</v>
      </c>
      <c r="I216" s="441">
        <f t="shared" si="110"/>
        <v>0</v>
      </c>
      <c r="J216" s="441">
        <f t="shared" si="110"/>
        <v>0</v>
      </c>
      <c r="K216" s="441">
        <f t="shared" si="110"/>
        <v>0</v>
      </c>
      <c r="L216" s="442">
        <f t="shared" si="110"/>
        <v>0</v>
      </c>
      <c r="M216" s="283"/>
      <c r="N216" s="417">
        <v>39</v>
      </c>
      <c r="O216" s="414">
        <f>Parameter!K45</f>
        <v>0</v>
      </c>
      <c r="P216" s="341">
        <f t="shared" si="111"/>
        <v>-3.9E-2</v>
      </c>
      <c r="Q216" s="341">
        <f t="shared" si="96"/>
        <v>-3.9E-2</v>
      </c>
      <c r="R216" s="342">
        <f t="shared" si="97"/>
        <v>39</v>
      </c>
      <c r="S216" s="343">
        <f t="shared" si="98"/>
        <v>0</v>
      </c>
      <c r="U216" s="238"/>
      <c r="V216" s="238"/>
      <c r="W216" s="238"/>
      <c r="X216" s="238"/>
      <c r="Y216" s="238"/>
      <c r="Z216" s="238"/>
      <c r="AA216" s="238"/>
      <c r="AB216" s="238"/>
      <c r="AC216" s="238"/>
    </row>
    <row r="217" spans="3:29" ht="14.25" hidden="1" customHeight="1">
      <c r="C217" s="139" t="str">
        <f t="shared" si="83"/>
        <v>H</v>
      </c>
      <c r="D217" s="282">
        <f t="shared" si="84"/>
        <v>0</v>
      </c>
      <c r="E217" s="441">
        <f t="shared" si="110"/>
        <v>0</v>
      </c>
      <c r="F217" s="441">
        <f t="shared" si="110"/>
        <v>0</v>
      </c>
      <c r="G217" s="441">
        <f t="shared" si="110"/>
        <v>0</v>
      </c>
      <c r="H217" s="441">
        <f t="shared" si="110"/>
        <v>0</v>
      </c>
      <c r="I217" s="441">
        <f t="shared" si="110"/>
        <v>0</v>
      </c>
      <c r="J217" s="441">
        <f t="shared" si="110"/>
        <v>0</v>
      </c>
      <c r="K217" s="441">
        <f t="shared" si="110"/>
        <v>0</v>
      </c>
      <c r="L217" s="442">
        <f t="shared" si="110"/>
        <v>0</v>
      </c>
      <c r="M217" s="283"/>
      <c r="N217" s="417">
        <v>40</v>
      </c>
      <c r="O217" s="414">
        <f>Parameter!K46</f>
        <v>0</v>
      </c>
      <c r="P217" s="341">
        <f t="shared" si="111"/>
        <v>-0.04</v>
      </c>
      <c r="Q217" s="341">
        <f t="shared" si="96"/>
        <v>-0.04</v>
      </c>
      <c r="R217" s="342">
        <f t="shared" si="97"/>
        <v>40</v>
      </c>
      <c r="S217" s="343">
        <f t="shared" si="98"/>
        <v>0</v>
      </c>
      <c r="U217" s="238"/>
      <c r="V217" s="238"/>
      <c r="W217" s="238"/>
      <c r="X217" s="238"/>
      <c r="Y217" s="238"/>
      <c r="Z217" s="238"/>
      <c r="AA217" s="238"/>
      <c r="AB217" s="238"/>
      <c r="AC217" s="238"/>
    </row>
    <row r="218" spans="3:29" ht="14.25" hidden="1" customHeight="1">
      <c r="C218" s="139" t="str">
        <f t="shared" si="83"/>
        <v>H</v>
      </c>
      <c r="D218" s="282">
        <f t="shared" si="84"/>
        <v>0</v>
      </c>
      <c r="E218" s="441">
        <f t="shared" ref="E218:L227" si="112">SUMIFS(Rev, MSup, $D218, Y, E$177, App, "IT")</f>
        <v>0</v>
      </c>
      <c r="F218" s="441">
        <f t="shared" si="112"/>
        <v>0</v>
      </c>
      <c r="G218" s="441">
        <f t="shared" si="112"/>
        <v>0</v>
      </c>
      <c r="H218" s="441">
        <f t="shared" si="112"/>
        <v>0</v>
      </c>
      <c r="I218" s="441">
        <f t="shared" si="112"/>
        <v>0</v>
      </c>
      <c r="J218" s="441">
        <f t="shared" si="112"/>
        <v>0</v>
      </c>
      <c r="K218" s="441">
        <f t="shared" si="112"/>
        <v>0</v>
      </c>
      <c r="L218" s="442">
        <f t="shared" si="112"/>
        <v>0</v>
      </c>
      <c r="M218" s="283"/>
      <c r="N218" s="417">
        <v>41</v>
      </c>
      <c r="O218" s="414">
        <f>Parameter!K47</f>
        <v>0</v>
      </c>
      <c r="P218" s="341">
        <f t="shared" si="111"/>
        <v>-4.1000000000000002E-2</v>
      </c>
      <c r="Q218" s="341">
        <f t="shared" si="96"/>
        <v>-4.1000000000000002E-2</v>
      </c>
      <c r="R218" s="342">
        <f t="shared" si="97"/>
        <v>41</v>
      </c>
      <c r="S218" s="343">
        <f t="shared" si="98"/>
        <v>0</v>
      </c>
      <c r="U218" s="238"/>
      <c r="V218" s="238"/>
      <c r="W218" s="238"/>
      <c r="X218" s="238"/>
      <c r="Y218" s="238"/>
      <c r="Z218" s="238"/>
      <c r="AA218" s="238"/>
      <c r="AB218" s="238"/>
      <c r="AC218" s="238"/>
    </row>
    <row r="219" spans="3:29" ht="14.25" hidden="1" customHeight="1">
      <c r="C219" s="139" t="str">
        <f t="shared" si="83"/>
        <v>H</v>
      </c>
      <c r="D219" s="282">
        <f t="shared" si="84"/>
        <v>0</v>
      </c>
      <c r="E219" s="441">
        <f t="shared" si="112"/>
        <v>0</v>
      </c>
      <c r="F219" s="441">
        <f t="shared" si="112"/>
        <v>0</v>
      </c>
      <c r="G219" s="441">
        <f t="shared" si="112"/>
        <v>0</v>
      </c>
      <c r="H219" s="441">
        <f t="shared" si="112"/>
        <v>0</v>
      </c>
      <c r="I219" s="441">
        <f t="shared" si="112"/>
        <v>0</v>
      </c>
      <c r="J219" s="441">
        <f t="shared" si="112"/>
        <v>0</v>
      </c>
      <c r="K219" s="441">
        <f t="shared" si="112"/>
        <v>0</v>
      </c>
      <c r="L219" s="442">
        <f t="shared" si="112"/>
        <v>0</v>
      </c>
      <c r="M219" s="283"/>
      <c r="N219" s="417">
        <v>42</v>
      </c>
      <c r="O219" s="414">
        <f>Parameter!K48</f>
        <v>0</v>
      </c>
      <c r="P219" s="341">
        <f t="shared" si="111"/>
        <v>-4.2000000000000003E-2</v>
      </c>
      <c r="Q219" s="341">
        <f t="shared" si="96"/>
        <v>-4.2000000000000003E-2</v>
      </c>
      <c r="R219" s="342">
        <f t="shared" si="97"/>
        <v>42</v>
      </c>
      <c r="S219" s="343">
        <f t="shared" si="98"/>
        <v>0</v>
      </c>
      <c r="U219" s="238"/>
      <c r="V219" s="238"/>
      <c r="W219" s="238"/>
      <c r="X219" s="238"/>
      <c r="Y219" s="238"/>
      <c r="Z219" s="238"/>
      <c r="AA219" s="238"/>
      <c r="AB219" s="238"/>
      <c r="AC219" s="238"/>
    </row>
    <row r="220" spans="3:29" ht="14.25" hidden="1" customHeight="1">
      <c r="C220" s="139" t="str">
        <f t="shared" si="83"/>
        <v>H</v>
      </c>
      <c r="D220" s="282">
        <f t="shared" si="84"/>
        <v>0</v>
      </c>
      <c r="E220" s="441">
        <f t="shared" si="112"/>
        <v>0</v>
      </c>
      <c r="F220" s="441">
        <f t="shared" si="112"/>
        <v>0</v>
      </c>
      <c r="G220" s="441">
        <f t="shared" si="112"/>
        <v>0</v>
      </c>
      <c r="H220" s="441">
        <f t="shared" si="112"/>
        <v>0</v>
      </c>
      <c r="I220" s="441">
        <f t="shared" si="112"/>
        <v>0</v>
      </c>
      <c r="J220" s="441">
        <f t="shared" si="112"/>
        <v>0</v>
      </c>
      <c r="K220" s="441">
        <f t="shared" si="112"/>
        <v>0</v>
      </c>
      <c r="L220" s="442">
        <f t="shared" si="112"/>
        <v>0</v>
      </c>
      <c r="M220" s="283"/>
      <c r="N220" s="417">
        <v>43</v>
      </c>
      <c r="O220" s="414">
        <f>Parameter!K49</f>
        <v>0</v>
      </c>
      <c r="P220" s="341">
        <f t="shared" si="111"/>
        <v>-4.2999999999999997E-2</v>
      </c>
      <c r="Q220" s="341">
        <f t="shared" si="96"/>
        <v>-4.2999999999999997E-2</v>
      </c>
      <c r="R220" s="342">
        <f t="shared" si="97"/>
        <v>43</v>
      </c>
      <c r="S220" s="343">
        <f t="shared" si="98"/>
        <v>0</v>
      </c>
      <c r="U220" s="238"/>
      <c r="V220" s="238"/>
      <c r="W220" s="238"/>
      <c r="X220" s="238"/>
      <c r="Y220" s="238"/>
      <c r="Z220" s="238"/>
      <c r="AA220" s="238"/>
      <c r="AB220" s="238"/>
      <c r="AC220" s="238"/>
    </row>
    <row r="221" spans="3:29" ht="14.25" hidden="1" customHeight="1">
      <c r="C221" s="139" t="str">
        <f t="shared" si="83"/>
        <v>H</v>
      </c>
      <c r="D221" s="282">
        <f t="shared" si="84"/>
        <v>0</v>
      </c>
      <c r="E221" s="441">
        <f t="shared" si="112"/>
        <v>0</v>
      </c>
      <c r="F221" s="441">
        <f t="shared" si="112"/>
        <v>0</v>
      </c>
      <c r="G221" s="441">
        <f t="shared" si="112"/>
        <v>0</v>
      </c>
      <c r="H221" s="441">
        <f t="shared" si="112"/>
        <v>0</v>
      </c>
      <c r="I221" s="441">
        <f t="shared" si="112"/>
        <v>0</v>
      </c>
      <c r="J221" s="441">
        <f t="shared" si="112"/>
        <v>0</v>
      </c>
      <c r="K221" s="441">
        <f t="shared" si="112"/>
        <v>0</v>
      </c>
      <c r="L221" s="442">
        <f t="shared" si="112"/>
        <v>0</v>
      </c>
      <c r="M221" s="283"/>
      <c r="N221" s="417">
        <v>44</v>
      </c>
      <c r="O221" s="414">
        <f>Parameter!K50</f>
        <v>0</v>
      </c>
      <c r="P221" s="341">
        <f t="shared" si="111"/>
        <v>-4.3999999999999997E-2</v>
      </c>
      <c r="Q221" s="341">
        <f t="shared" si="96"/>
        <v>-4.3999999999999997E-2</v>
      </c>
      <c r="R221" s="342">
        <f t="shared" si="97"/>
        <v>44</v>
      </c>
      <c r="S221" s="343">
        <f t="shared" si="98"/>
        <v>0</v>
      </c>
      <c r="U221" s="238"/>
      <c r="V221" s="238"/>
      <c r="W221" s="238"/>
      <c r="X221" s="238"/>
      <c r="Y221" s="238"/>
      <c r="Z221" s="238"/>
      <c r="AA221" s="238"/>
      <c r="AB221" s="238"/>
      <c r="AC221" s="238"/>
    </row>
    <row r="222" spans="3:29" ht="14.25" hidden="1" customHeight="1">
      <c r="C222" s="139" t="str">
        <f t="shared" si="83"/>
        <v>H</v>
      </c>
      <c r="D222" s="282">
        <f t="shared" si="84"/>
        <v>0</v>
      </c>
      <c r="E222" s="441">
        <f t="shared" si="112"/>
        <v>0</v>
      </c>
      <c r="F222" s="441">
        <f t="shared" si="112"/>
        <v>0</v>
      </c>
      <c r="G222" s="441">
        <f t="shared" si="112"/>
        <v>0</v>
      </c>
      <c r="H222" s="441">
        <f t="shared" si="112"/>
        <v>0</v>
      </c>
      <c r="I222" s="441">
        <f t="shared" si="112"/>
        <v>0</v>
      </c>
      <c r="J222" s="441">
        <f t="shared" si="112"/>
        <v>0</v>
      </c>
      <c r="K222" s="441">
        <f t="shared" si="112"/>
        <v>0</v>
      </c>
      <c r="L222" s="442">
        <f t="shared" si="112"/>
        <v>0</v>
      </c>
      <c r="M222" s="283"/>
      <c r="N222" s="417">
        <v>45</v>
      </c>
      <c r="O222" s="414">
        <f>Parameter!K51</f>
        <v>0</v>
      </c>
      <c r="P222" s="341">
        <f t="shared" si="111"/>
        <v>-4.4999999999999998E-2</v>
      </c>
      <c r="Q222" s="341">
        <f t="shared" si="96"/>
        <v>-4.4999999999999998E-2</v>
      </c>
      <c r="R222" s="342">
        <f t="shared" si="97"/>
        <v>45</v>
      </c>
      <c r="S222" s="343">
        <f t="shared" si="98"/>
        <v>0</v>
      </c>
      <c r="U222" s="238"/>
      <c r="V222" s="238"/>
      <c r="W222" s="238"/>
      <c r="X222" s="238"/>
      <c r="Y222" s="238"/>
      <c r="Z222" s="238"/>
      <c r="AA222" s="238"/>
      <c r="AB222" s="238"/>
      <c r="AC222" s="238"/>
    </row>
    <row r="223" spans="3:29" ht="14.25" hidden="1" customHeight="1">
      <c r="C223" s="139" t="str">
        <f t="shared" si="83"/>
        <v>H</v>
      </c>
      <c r="D223" s="282">
        <f t="shared" si="84"/>
        <v>0</v>
      </c>
      <c r="E223" s="441">
        <f t="shared" si="112"/>
        <v>0</v>
      </c>
      <c r="F223" s="441">
        <f t="shared" si="112"/>
        <v>0</v>
      </c>
      <c r="G223" s="441">
        <f t="shared" si="112"/>
        <v>0</v>
      </c>
      <c r="H223" s="441">
        <f t="shared" si="112"/>
        <v>0</v>
      </c>
      <c r="I223" s="441">
        <f t="shared" si="112"/>
        <v>0</v>
      </c>
      <c r="J223" s="441">
        <f t="shared" si="112"/>
        <v>0</v>
      </c>
      <c r="K223" s="441">
        <f t="shared" si="112"/>
        <v>0</v>
      </c>
      <c r="L223" s="442">
        <f t="shared" si="112"/>
        <v>0</v>
      </c>
      <c r="M223" s="283"/>
      <c r="N223" s="417">
        <v>46</v>
      </c>
      <c r="O223" s="414">
        <f>Parameter!K52</f>
        <v>0</v>
      </c>
      <c r="P223" s="341">
        <f t="shared" si="111"/>
        <v>-4.5999999999999999E-2</v>
      </c>
      <c r="Q223" s="341">
        <f t="shared" si="96"/>
        <v>-4.5999999999999999E-2</v>
      </c>
      <c r="R223" s="342">
        <f t="shared" si="97"/>
        <v>46</v>
      </c>
      <c r="S223" s="343">
        <f t="shared" si="98"/>
        <v>0</v>
      </c>
      <c r="U223" s="238"/>
      <c r="V223" s="238"/>
      <c r="W223" s="238"/>
      <c r="X223" s="238"/>
      <c r="Y223" s="238"/>
      <c r="Z223" s="238"/>
      <c r="AA223" s="238"/>
      <c r="AB223" s="238"/>
      <c r="AC223" s="238"/>
    </row>
    <row r="224" spans="3:29" ht="14.25" hidden="1" customHeight="1">
      <c r="C224" s="139" t="str">
        <f t="shared" si="83"/>
        <v>H</v>
      </c>
      <c r="D224" s="282">
        <f t="shared" si="84"/>
        <v>0</v>
      </c>
      <c r="E224" s="441">
        <f t="shared" si="112"/>
        <v>0</v>
      </c>
      <c r="F224" s="441">
        <f t="shared" si="112"/>
        <v>0</v>
      </c>
      <c r="G224" s="441">
        <f t="shared" si="112"/>
        <v>0</v>
      </c>
      <c r="H224" s="441">
        <f t="shared" si="112"/>
        <v>0</v>
      </c>
      <c r="I224" s="441">
        <f t="shared" si="112"/>
        <v>0</v>
      </c>
      <c r="J224" s="441">
        <f t="shared" si="112"/>
        <v>0</v>
      </c>
      <c r="K224" s="441">
        <f t="shared" si="112"/>
        <v>0</v>
      </c>
      <c r="L224" s="442">
        <f t="shared" si="112"/>
        <v>0</v>
      </c>
      <c r="M224" s="283"/>
      <c r="N224" s="417">
        <v>47</v>
      </c>
      <c r="O224" s="414">
        <f>Parameter!K53</f>
        <v>0</v>
      </c>
      <c r="P224" s="341">
        <f t="shared" si="111"/>
        <v>-4.7E-2</v>
      </c>
      <c r="Q224" s="341">
        <f t="shared" si="96"/>
        <v>-4.7E-2</v>
      </c>
      <c r="R224" s="342">
        <f t="shared" si="97"/>
        <v>47</v>
      </c>
      <c r="S224" s="343">
        <f t="shared" si="98"/>
        <v>0</v>
      </c>
      <c r="U224" s="238"/>
      <c r="V224" s="238"/>
      <c r="W224" s="238"/>
      <c r="X224" s="238"/>
      <c r="Y224" s="238"/>
      <c r="Z224" s="238"/>
      <c r="AA224" s="238"/>
      <c r="AB224" s="238"/>
      <c r="AC224" s="238"/>
    </row>
    <row r="225" spans="3:33" ht="14.25" hidden="1" customHeight="1">
      <c r="C225" s="139" t="str">
        <f t="shared" si="83"/>
        <v>H</v>
      </c>
      <c r="D225" s="282">
        <f t="shared" si="84"/>
        <v>0</v>
      </c>
      <c r="E225" s="441">
        <f t="shared" si="112"/>
        <v>0</v>
      </c>
      <c r="F225" s="441">
        <f t="shared" si="112"/>
        <v>0</v>
      </c>
      <c r="G225" s="441">
        <f t="shared" si="112"/>
        <v>0</v>
      </c>
      <c r="H225" s="441">
        <f t="shared" si="112"/>
        <v>0</v>
      </c>
      <c r="I225" s="441">
        <f t="shared" si="112"/>
        <v>0</v>
      </c>
      <c r="J225" s="441">
        <f t="shared" si="112"/>
        <v>0</v>
      </c>
      <c r="K225" s="441">
        <f t="shared" si="112"/>
        <v>0</v>
      </c>
      <c r="L225" s="442">
        <f t="shared" si="112"/>
        <v>0</v>
      </c>
      <c r="M225" s="283"/>
      <c r="N225" s="417">
        <v>48</v>
      </c>
      <c r="O225" s="414">
        <f>Parameter!K54</f>
        <v>0</v>
      </c>
      <c r="P225" s="341">
        <f t="shared" si="111"/>
        <v>-4.8000000000000001E-2</v>
      </c>
      <c r="Q225" s="341">
        <f t="shared" si="96"/>
        <v>-4.8000000000000001E-2</v>
      </c>
      <c r="R225" s="342">
        <f t="shared" si="97"/>
        <v>48</v>
      </c>
      <c r="S225" s="343">
        <f t="shared" si="98"/>
        <v>0</v>
      </c>
      <c r="U225" s="238"/>
      <c r="V225" s="238"/>
      <c r="W225" s="238"/>
      <c r="X225" s="238"/>
      <c r="Y225" s="238"/>
      <c r="Z225" s="238"/>
      <c r="AA225" s="238"/>
      <c r="AB225" s="238"/>
      <c r="AC225" s="238"/>
    </row>
    <row r="226" spans="3:33" ht="14.25" hidden="1" customHeight="1">
      <c r="C226" s="139" t="str">
        <f t="shared" si="83"/>
        <v>H</v>
      </c>
      <c r="D226" s="282">
        <f t="shared" si="84"/>
        <v>0</v>
      </c>
      <c r="E226" s="441">
        <f t="shared" si="112"/>
        <v>0</v>
      </c>
      <c r="F226" s="441">
        <f t="shared" si="112"/>
        <v>0</v>
      </c>
      <c r="G226" s="441">
        <f t="shared" si="112"/>
        <v>0</v>
      </c>
      <c r="H226" s="441">
        <f t="shared" si="112"/>
        <v>0</v>
      </c>
      <c r="I226" s="441">
        <f t="shared" si="112"/>
        <v>0</v>
      </c>
      <c r="J226" s="441">
        <f t="shared" si="112"/>
        <v>0</v>
      </c>
      <c r="K226" s="441">
        <f t="shared" si="112"/>
        <v>0</v>
      </c>
      <c r="L226" s="442">
        <f t="shared" si="112"/>
        <v>0</v>
      </c>
      <c r="M226" s="283"/>
      <c r="N226" s="417">
        <v>49</v>
      </c>
      <c r="O226" s="414">
        <f>Parameter!K55</f>
        <v>0</v>
      </c>
      <c r="P226" s="341">
        <f t="shared" si="111"/>
        <v>-4.9000000000000002E-2</v>
      </c>
      <c r="Q226" s="341">
        <f t="shared" si="96"/>
        <v>-4.9000000000000002E-2</v>
      </c>
      <c r="R226" s="342">
        <f t="shared" si="97"/>
        <v>49</v>
      </c>
      <c r="S226" s="343">
        <f t="shared" si="98"/>
        <v>0</v>
      </c>
      <c r="U226" s="238"/>
      <c r="V226" s="238"/>
      <c r="W226" s="238"/>
      <c r="X226" s="238"/>
      <c r="Y226" s="238"/>
      <c r="Z226" s="238"/>
      <c r="AA226" s="238"/>
      <c r="AB226" s="238"/>
      <c r="AC226" s="238"/>
    </row>
    <row r="227" spans="3:33" ht="14.25" customHeight="1" thickBot="1">
      <c r="C227" s="139" t="str">
        <f t="shared" si="83"/>
        <v/>
      </c>
      <c r="D227" s="282" t="str">
        <f t="shared" si="84"/>
        <v>Unknown</v>
      </c>
      <c r="E227" s="441">
        <f t="shared" si="112"/>
        <v>0.42053490661764714</v>
      </c>
      <c r="F227" s="441">
        <f t="shared" si="112"/>
        <v>6.41204705407148</v>
      </c>
      <c r="G227" s="441">
        <f t="shared" si="112"/>
        <v>7.2660784967193202</v>
      </c>
      <c r="H227" s="441">
        <f t="shared" si="112"/>
        <v>21.067153413318255</v>
      </c>
      <c r="I227" s="441">
        <f t="shared" si="112"/>
        <v>32.992964822318505</v>
      </c>
      <c r="J227" s="441">
        <f t="shared" si="112"/>
        <v>35.690950762536879</v>
      </c>
      <c r="K227" s="441">
        <f t="shared" si="112"/>
        <v>61.230362003725922</v>
      </c>
      <c r="L227" s="442">
        <f t="shared" si="112"/>
        <v>90.909781216112933</v>
      </c>
      <c r="M227" s="283"/>
      <c r="N227" s="420">
        <v>50</v>
      </c>
      <c r="O227" s="415" t="str">
        <f>Parameter!K56</f>
        <v>Unknown</v>
      </c>
      <c r="P227" s="421">
        <f t="shared" si="111"/>
        <v>21067160.629396752</v>
      </c>
      <c r="Q227" s="423" t="s">
        <v>342</v>
      </c>
      <c r="R227" s="423" t="s">
        <v>342</v>
      </c>
      <c r="S227" s="424" t="s">
        <v>79</v>
      </c>
      <c r="U227" s="238"/>
      <c r="V227" s="238"/>
      <c r="W227" s="238"/>
      <c r="X227" s="238"/>
      <c r="Y227" s="238"/>
      <c r="Z227" s="238"/>
      <c r="AA227" s="238"/>
      <c r="AB227" s="238"/>
      <c r="AC227" s="238"/>
    </row>
    <row r="228" spans="3:33" ht="14.25" customHeight="1" thickBot="1">
      <c r="D228" s="241" t="s">
        <v>132</v>
      </c>
      <c r="E228" s="443">
        <f t="shared" ref="E228:L228" si="113">SUM( E178:E227)</f>
        <v>20.504252957752669</v>
      </c>
      <c r="F228" s="443">
        <f t="shared" si="113"/>
        <v>90.742079795659663</v>
      </c>
      <c r="G228" s="443">
        <f t="shared" si="113"/>
        <v>220.88135507006521</v>
      </c>
      <c r="H228" s="443">
        <f t="shared" si="113"/>
        <v>230.92873140224634</v>
      </c>
      <c r="I228" s="443">
        <f t="shared" si="113"/>
        <v>380.1749332741465</v>
      </c>
      <c r="J228" s="443">
        <f t="shared" si="113"/>
        <v>489.36689638615286</v>
      </c>
      <c r="K228" s="443">
        <f t="shared" si="113"/>
        <v>600.72545563951337</v>
      </c>
      <c r="L228" s="444">
        <f t="shared" si="113"/>
        <v>746.84208501543685</v>
      </c>
      <c r="M228" s="283"/>
      <c r="P228" s="284"/>
      <c r="Q228" s="284"/>
      <c r="R228" s="284"/>
      <c r="U228" s="238"/>
      <c r="V228" s="238"/>
      <c r="W228" s="238"/>
      <c r="X228" s="238"/>
      <c r="Y228" s="238"/>
      <c r="Z228" s="238"/>
      <c r="AA228" s="238"/>
      <c r="AB228" s="238"/>
      <c r="AC228" s="238"/>
    </row>
    <row r="229" spans="3:33" ht="14.25" customHeight="1">
      <c r="P229" s="284"/>
      <c r="Q229" s="284"/>
      <c r="R229" s="284"/>
      <c r="T229"/>
      <c r="U229" s="238"/>
      <c r="V229" s="238"/>
      <c r="W229" s="238"/>
      <c r="X229" s="238"/>
      <c r="Y229" s="238"/>
      <c r="Z229" s="238"/>
      <c r="AA229" s="238"/>
      <c r="AB229" s="238"/>
      <c r="AC229" s="238"/>
    </row>
    <row r="230" spans="3:33" ht="14.25" customHeight="1">
      <c r="E230"/>
      <c r="P230" s="284"/>
      <c r="Q230" s="284"/>
      <c r="R230" s="284"/>
      <c r="T230"/>
      <c r="U230" s="238"/>
      <c r="V230" s="238"/>
      <c r="W230" s="238"/>
      <c r="X230" s="238"/>
      <c r="Y230" s="238"/>
      <c r="Z230" s="238"/>
      <c r="AA230" s="238"/>
      <c r="AB230" s="238"/>
      <c r="AC230" s="238"/>
    </row>
    <row r="231" spans="3:33" ht="14.25" customHeight="1" thickBot="1">
      <c r="D231" s="146"/>
      <c r="P231" s="284"/>
      <c r="Q231" s="284"/>
      <c r="R231" s="284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</row>
    <row r="232" spans="3:33" ht="14.25" customHeight="1" thickTop="1">
      <c r="D232" s="145" t="s">
        <v>194</v>
      </c>
      <c r="P232" s="284"/>
      <c r="Q232" s="284"/>
      <c r="R232" s="284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</row>
    <row r="233" spans="3:33" ht="14.25" customHeight="1" thickBot="1">
      <c r="D233" s="195" t="s">
        <v>100</v>
      </c>
      <c r="P233" s="284"/>
      <c r="Q233" s="284"/>
      <c r="R233" s="284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</row>
    <row r="234" spans="3:33" ht="14.25" customHeight="1" thickTop="1">
      <c r="P234" s="284"/>
      <c r="Q234" s="284"/>
      <c r="R234" s="28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</row>
    <row r="235" spans="3:33" ht="14.25" customHeight="1" thickBot="1">
      <c r="D235" s="140" t="str">
        <f>D233&amp;" Revenue by Layer ($ Millions)"</f>
        <v>Novaled Revenue by Layer ($ Millions)</v>
      </c>
      <c r="P235" s="284"/>
      <c r="Q235" s="284"/>
      <c r="R235" s="284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</row>
    <row r="236" spans="3:33" ht="14.25" customHeight="1" thickBot="1">
      <c r="D236" s="243" t="str">
        <f>D233</f>
        <v>Novaled</v>
      </c>
      <c r="E236" s="144" t="s">
        <v>110</v>
      </c>
      <c r="F236" s="144" t="s">
        <v>107</v>
      </c>
      <c r="G236" s="143" t="s">
        <v>284</v>
      </c>
      <c r="H236" s="143" t="s">
        <v>285</v>
      </c>
      <c r="I236" s="143" t="s">
        <v>286</v>
      </c>
      <c r="J236" s="143" t="s">
        <v>287</v>
      </c>
      <c r="K236" s="143" t="s">
        <v>288</v>
      </c>
      <c r="L236" s="142" t="s">
        <v>289</v>
      </c>
      <c r="M236" s="210"/>
      <c r="P236" s="284"/>
      <c r="Q236" s="284"/>
      <c r="R236" s="284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</row>
    <row r="237" spans="3:33" ht="14.25" customHeight="1">
      <c r="C237" s="139" t="str">
        <f t="shared" ref="C237:C286" si="114">IF(SUM(E237:L237)=0, "H", "")</f>
        <v/>
      </c>
      <c r="D237" s="282" t="str">
        <f t="shared" ref="D237:D286" si="115">S237</f>
        <v>P_Dopant</v>
      </c>
      <c r="E237" s="445">
        <f t="shared" ref="E237:L246" si="116">SUMIFS(Rev, LType, $D237, Y, E$177, MSup, $D$233)</f>
        <v>125.57137815941371</v>
      </c>
      <c r="F237" s="445">
        <f t="shared" si="116"/>
        <v>108.6348383060498</v>
      </c>
      <c r="G237" s="446">
        <f t="shared" si="116"/>
        <v>95.899967879532525</v>
      </c>
      <c r="H237" s="446">
        <f t="shared" si="116"/>
        <v>73.079865337210407</v>
      </c>
      <c r="I237" s="446">
        <f t="shared" si="116"/>
        <v>75.659712015831559</v>
      </c>
      <c r="J237" s="446">
        <f t="shared" si="116"/>
        <v>77.440673770154405</v>
      </c>
      <c r="K237" s="446">
        <f t="shared" si="116"/>
        <v>77.343770103195851</v>
      </c>
      <c r="L237" s="447">
        <f t="shared" si="116"/>
        <v>77.442322605018461</v>
      </c>
      <c r="M237" s="284"/>
      <c r="N237" s="416">
        <v>1</v>
      </c>
      <c r="O237" s="413" t="str">
        <f>Parameter!G62</f>
        <v>aETL</v>
      </c>
      <c r="P237" s="338">
        <f t="shared" ref="P237:P268" si="117">SUMIFS(Rev, LType, $O237, Y, CurrentYear, MSup, $D$233) * 10^6 + SUMIFS(Rev, LType, $O237, Y, CurrentYear-1, MSup, $D$233) - N237/10^3</f>
        <v>5144614.4130343515</v>
      </c>
      <c r="Q237" s="338">
        <f>LARGE($P$237:$P$286, $N237)</f>
        <v>73079961.214178279</v>
      </c>
      <c r="R237" s="339">
        <f>MATCH($Q237, $P$237:$P$286, 0)</f>
        <v>23</v>
      </c>
      <c r="S237" s="340" t="str">
        <f t="shared" ref="S237:S285" si="118">VLOOKUP($R237, $N$237:$O$286, 2, FALSE)</f>
        <v>P_Dopant</v>
      </c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</row>
    <row r="238" spans="3:33" ht="14.25" customHeight="1">
      <c r="C238" s="139" t="str">
        <f t="shared" si="114"/>
        <v/>
      </c>
      <c r="D238" s="282" t="str">
        <f t="shared" si="115"/>
        <v>ETL</v>
      </c>
      <c r="E238" s="445">
        <f t="shared" si="116"/>
        <v>5.0627707282894736</v>
      </c>
      <c r="F238" s="445">
        <f t="shared" si="116"/>
        <v>6.8609755065789466</v>
      </c>
      <c r="G238" s="446">
        <f t="shared" si="116"/>
        <v>6.2675939247852934</v>
      </c>
      <c r="H238" s="446">
        <f t="shared" si="116"/>
        <v>6.8377377894498785</v>
      </c>
      <c r="I238" s="446">
        <f t="shared" si="116"/>
        <v>7.690515942559049</v>
      </c>
      <c r="J238" s="446">
        <f t="shared" si="116"/>
        <v>7.8155036923646328</v>
      </c>
      <c r="K238" s="446">
        <f t="shared" si="116"/>
        <v>7.6847456449202225</v>
      </c>
      <c r="L238" s="447">
        <f t="shared" si="116"/>
        <v>7.5069726912666095</v>
      </c>
      <c r="M238" s="284"/>
      <c r="N238" s="417">
        <v>2</v>
      </c>
      <c r="O238" s="414" t="str">
        <f>Parameter!G63</f>
        <v>B_Dopant</v>
      </c>
      <c r="P238" s="341">
        <f t="shared" si="117"/>
        <v>-2E-3</v>
      </c>
      <c r="Q238" s="341">
        <f t="shared" ref="Q238:Q286" si="119">LARGE($P$237:$P$286, $N238)</f>
        <v>6837744.0470438041</v>
      </c>
      <c r="R238" s="342">
        <f t="shared" ref="R238:R286" si="120">MATCH($Q238, $P$237:$P$286, 0)</f>
        <v>10</v>
      </c>
      <c r="S238" s="343" t="str">
        <f t="shared" si="118"/>
        <v>ETL</v>
      </c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</row>
    <row r="239" spans="3:33" ht="14.25" customHeight="1">
      <c r="C239" s="139" t="str">
        <f t="shared" si="114"/>
        <v/>
      </c>
      <c r="D239" s="282" t="str">
        <f t="shared" si="115"/>
        <v>aETL</v>
      </c>
      <c r="E239" s="445">
        <f t="shared" si="116"/>
        <v>5.3672707068749999</v>
      </c>
      <c r="F239" s="445">
        <f t="shared" si="116"/>
        <v>5.0915398668749994</v>
      </c>
      <c r="G239" s="446">
        <f t="shared" si="116"/>
        <v>4.7369180434537492</v>
      </c>
      <c r="H239" s="446">
        <f t="shared" si="116"/>
        <v>5.1446096771163088</v>
      </c>
      <c r="I239" s="446">
        <f t="shared" si="116"/>
        <v>5.1784878777580365</v>
      </c>
      <c r="J239" s="446">
        <f t="shared" si="116"/>
        <v>5.1338636335208427</v>
      </c>
      <c r="K239" s="446">
        <f t="shared" si="116"/>
        <v>4.9798477245152171</v>
      </c>
      <c r="L239" s="447">
        <f t="shared" si="116"/>
        <v>4.8304522927797606</v>
      </c>
      <c r="M239" s="284"/>
      <c r="N239" s="417">
        <v>3</v>
      </c>
      <c r="O239" s="414" t="str">
        <f>Parameter!G64</f>
        <v>B_Host</v>
      </c>
      <c r="P239" s="341">
        <f t="shared" si="117"/>
        <v>-3.0000000000000001E-3</v>
      </c>
      <c r="Q239" s="341">
        <f t="shared" si="119"/>
        <v>5144614.4130343515</v>
      </c>
      <c r="R239" s="342">
        <f t="shared" si="120"/>
        <v>1</v>
      </c>
      <c r="S239" s="343" t="str">
        <f t="shared" si="118"/>
        <v>aETL</v>
      </c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</row>
    <row r="240" spans="3:33" ht="14.25" hidden="1" customHeight="1">
      <c r="C240" s="139" t="str">
        <f t="shared" si="114"/>
        <v>H</v>
      </c>
      <c r="D240" s="282" t="str">
        <f t="shared" si="115"/>
        <v>B_Dopant</v>
      </c>
      <c r="E240" s="445">
        <f t="shared" si="116"/>
        <v>0</v>
      </c>
      <c r="F240" s="445">
        <f t="shared" si="116"/>
        <v>0</v>
      </c>
      <c r="G240" s="446">
        <f t="shared" si="116"/>
        <v>0</v>
      </c>
      <c r="H240" s="446">
        <f t="shared" si="116"/>
        <v>0</v>
      </c>
      <c r="I240" s="446">
        <f t="shared" si="116"/>
        <v>0</v>
      </c>
      <c r="J240" s="446">
        <f t="shared" si="116"/>
        <v>0</v>
      </c>
      <c r="K240" s="446">
        <f t="shared" si="116"/>
        <v>0</v>
      </c>
      <c r="L240" s="447">
        <f t="shared" si="116"/>
        <v>0</v>
      </c>
      <c r="M240" s="284"/>
      <c r="N240" s="417">
        <v>4</v>
      </c>
      <c r="O240" s="414" t="str">
        <f>Parameter!G65</f>
        <v>B_Prime</v>
      </c>
      <c r="P240" s="341">
        <f t="shared" si="117"/>
        <v>-4.0000000000000001E-3</v>
      </c>
      <c r="Q240" s="341">
        <f t="shared" si="119"/>
        <v>-2E-3</v>
      </c>
      <c r="R240" s="342">
        <f t="shared" si="120"/>
        <v>2</v>
      </c>
      <c r="S240" s="343" t="str">
        <f t="shared" si="118"/>
        <v>B_Dopant</v>
      </c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</row>
    <row r="241" spans="3:33" ht="14.25" hidden="1" customHeight="1">
      <c r="C241" s="139" t="str">
        <f t="shared" si="114"/>
        <v>H</v>
      </c>
      <c r="D241" s="282" t="str">
        <f t="shared" si="115"/>
        <v>B_Host</v>
      </c>
      <c r="E241" s="445">
        <f t="shared" si="116"/>
        <v>0</v>
      </c>
      <c r="F241" s="445">
        <f t="shared" si="116"/>
        <v>0</v>
      </c>
      <c r="G241" s="446">
        <f t="shared" si="116"/>
        <v>0</v>
      </c>
      <c r="H241" s="446">
        <f t="shared" si="116"/>
        <v>0</v>
      </c>
      <c r="I241" s="446">
        <f t="shared" si="116"/>
        <v>0</v>
      </c>
      <c r="J241" s="446">
        <f t="shared" si="116"/>
        <v>0</v>
      </c>
      <c r="K241" s="446">
        <f t="shared" si="116"/>
        <v>0</v>
      </c>
      <c r="L241" s="447">
        <f t="shared" si="116"/>
        <v>0</v>
      </c>
      <c r="M241" s="284"/>
      <c r="N241" s="417">
        <v>5</v>
      </c>
      <c r="O241" s="414" t="str">
        <f>Parameter!G66</f>
        <v>CPL</v>
      </c>
      <c r="P241" s="341">
        <f t="shared" si="117"/>
        <v>-3.5836142369000002E-3</v>
      </c>
      <c r="Q241" s="341">
        <f t="shared" si="119"/>
        <v>-3.0000000000000001E-3</v>
      </c>
      <c r="R241" s="342">
        <f t="shared" si="120"/>
        <v>3</v>
      </c>
      <c r="S241" s="343" t="str">
        <f t="shared" si="118"/>
        <v>B_Host</v>
      </c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</row>
    <row r="242" spans="3:33" ht="14.25" customHeight="1" thickBot="1">
      <c r="C242" s="139" t="str">
        <f t="shared" si="114"/>
        <v/>
      </c>
      <c r="D242" s="282" t="str">
        <f t="shared" si="115"/>
        <v>CPL</v>
      </c>
      <c r="E242" s="445">
        <f t="shared" si="116"/>
        <v>6.1538943059999976E-2</v>
      </c>
      <c r="F242" s="445">
        <f t="shared" si="116"/>
        <v>4.6675987394999993E-2</v>
      </c>
      <c r="G242" s="446">
        <f t="shared" si="116"/>
        <v>1.4163857630999999E-3</v>
      </c>
      <c r="H242" s="446">
        <f t="shared" si="116"/>
        <v>0</v>
      </c>
      <c r="I242" s="446">
        <f t="shared" si="116"/>
        <v>0</v>
      </c>
      <c r="J242" s="446">
        <f t="shared" si="116"/>
        <v>0</v>
      </c>
      <c r="K242" s="446">
        <f t="shared" si="116"/>
        <v>0</v>
      </c>
      <c r="L242" s="447">
        <f t="shared" si="116"/>
        <v>0</v>
      </c>
      <c r="M242" s="284"/>
      <c r="N242" s="417">
        <v>6</v>
      </c>
      <c r="O242" s="414" t="str">
        <f>Parameter!G67</f>
        <v>EIL</v>
      </c>
      <c r="P242" s="341">
        <f t="shared" si="117"/>
        <v>-6.0000000000000001E-3</v>
      </c>
      <c r="Q242" s="341">
        <f t="shared" si="119"/>
        <v>-3.5836142369000002E-3</v>
      </c>
      <c r="R242" s="342">
        <f t="shared" si="120"/>
        <v>5</v>
      </c>
      <c r="S242" s="343" t="str">
        <f t="shared" si="118"/>
        <v>CPL</v>
      </c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</row>
    <row r="243" spans="3:33" ht="14.25" hidden="1" customHeight="1">
      <c r="C243" s="139" t="str">
        <f t="shared" si="114"/>
        <v>H</v>
      </c>
      <c r="D243" s="282" t="str">
        <f t="shared" si="115"/>
        <v>B_Prime</v>
      </c>
      <c r="E243" s="445">
        <f t="shared" si="116"/>
        <v>0</v>
      </c>
      <c r="F243" s="445">
        <f t="shared" si="116"/>
        <v>0</v>
      </c>
      <c r="G243" s="446">
        <f t="shared" si="116"/>
        <v>0</v>
      </c>
      <c r="H243" s="446">
        <f t="shared" si="116"/>
        <v>0</v>
      </c>
      <c r="I243" s="446">
        <f t="shared" si="116"/>
        <v>0</v>
      </c>
      <c r="J243" s="446">
        <f t="shared" si="116"/>
        <v>0</v>
      </c>
      <c r="K243" s="446">
        <f t="shared" si="116"/>
        <v>0</v>
      </c>
      <c r="L243" s="447">
        <f t="shared" si="116"/>
        <v>0</v>
      </c>
      <c r="M243" s="284"/>
      <c r="N243" s="417">
        <v>7</v>
      </c>
      <c r="O243" s="414" t="str">
        <f>Parameter!G68</f>
        <v>EML_B</v>
      </c>
      <c r="P243" s="341">
        <f t="shared" si="117"/>
        <v>-7.0000000000000001E-3</v>
      </c>
      <c r="Q243" s="341">
        <f t="shared" si="119"/>
        <v>-4.0000000000000001E-3</v>
      </c>
      <c r="R243" s="342">
        <f t="shared" si="120"/>
        <v>4</v>
      </c>
      <c r="S243" s="343" t="str">
        <f t="shared" si="118"/>
        <v>B_Prime</v>
      </c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</row>
    <row r="244" spans="3:33" ht="14.25" hidden="1" customHeight="1">
      <c r="C244" s="139" t="str">
        <f t="shared" si="114"/>
        <v>H</v>
      </c>
      <c r="D244" s="282" t="str">
        <f t="shared" si="115"/>
        <v>EIL</v>
      </c>
      <c r="E244" s="445">
        <f t="shared" si="116"/>
        <v>0</v>
      </c>
      <c r="F244" s="445">
        <f t="shared" si="116"/>
        <v>0</v>
      </c>
      <c r="G244" s="446">
        <f t="shared" si="116"/>
        <v>0</v>
      </c>
      <c r="H244" s="446">
        <f t="shared" si="116"/>
        <v>0</v>
      </c>
      <c r="I244" s="446">
        <f t="shared" si="116"/>
        <v>0</v>
      </c>
      <c r="J244" s="446">
        <f t="shared" si="116"/>
        <v>0</v>
      </c>
      <c r="K244" s="446">
        <f t="shared" si="116"/>
        <v>0</v>
      </c>
      <c r="L244" s="447">
        <f t="shared" si="116"/>
        <v>0</v>
      </c>
      <c r="M244" s="284"/>
      <c r="N244" s="417">
        <v>8</v>
      </c>
      <c r="O244" s="414" t="str">
        <f>Parameter!G69</f>
        <v>EML_G</v>
      </c>
      <c r="P244" s="341">
        <f t="shared" si="117"/>
        <v>-8.0000000000000002E-3</v>
      </c>
      <c r="Q244" s="341">
        <f t="shared" si="119"/>
        <v>-6.0000000000000001E-3</v>
      </c>
      <c r="R244" s="342">
        <f t="shared" si="120"/>
        <v>6</v>
      </c>
      <c r="S244" s="343" t="str">
        <f t="shared" si="118"/>
        <v>EIL</v>
      </c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</row>
    <row r="245" spans="3:33" ht="14.25" hidden="1" customHeight="1">
      <c r="C245" s="139" t="str">
        <f t="shared" si="114"/>
        <v>H</v>
      </c>
      <c r="D245" s="282" t="str">
        <f t="shared" si="115"/>
        <v>EML_B</v>
      </c>
      <c r="E245" s="445">
        <f t="shared" si="116"/>
        <v>0</v>
      </c>
      <c r="F245" s="445">
        <f t="shared" si="116"/>
        <v>0</v>
      </c>
      <c r="G245" s="446">
        <f t="shared" si="116"/>
        <v>0</v>
      </c>
      <c r="H245" s="446">
        <f t="shared" si="116"/>
        <v>0</v>
      </c>
      <c r="I245" s="446">
        <f t="shared" si="116"/>
        <v>0</v>
      </c>
      <c r="J245" s="446">
        <f t="shared" si="116"/>
        <v>0</v>
      </c>
      <c r="K245" s="446">
        <f t="shared" si="116"/>
        <v>0</v>
      </c>
      <c r="L245" s="447">
        <f t="shared" si="116"/>
        <v>0</v>
      </c>
      <c r="M245" s="284"/>
      <c r="N245" s="417">
        <v>9</v>
      </c>
      <c r="O245" s="414" t="str">
        <f>Parameter!G70</f>
        <v>EML_R</v>
      </c>
      <c r="P245" s="341">
        <f t="shared" si="117"/>
        <v>-8.9999999999999993E-3</v>
      </c>
      <c r="Q245" s="341">
        <f t="shared" si="119"/>
        <v>-7.0000000000000001E-3</v>
      </c>
      <c r="R245" s="342">
        <f t="shared" si="120"/>
        <v>7</v>
      </c>
      <c r="S245" s="343" t="str">
        <f t="shared" si="118"/>
        <v>EML_B</v>
      </c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</row>
    <row r="246" spans="3:33" ht="14.25" hidden="1" customHeight="1">
      <c r="C246" s="139" t="str">
        <f t="shared" si="114"/>
        <v>H</v>
      </c>
      <c r="D246" s="282" t="str">
        <f t="shared" si="115"/>
        <v>EML_G</v>
      </c>
      <c r="E246" s="445">
        <f t="shared" si="116"/>
        <v>0</v>
      </c>
      <c r="F246" s="445">
        <f t="shared" si="116"/>
        <v>0</v>
      </c>
      <c r="G246" s="446">
        <f t="shared" si="116"/>
        <v>0</v>
      </c>
      <c r="H246" s="446">
        <f t="shared" si="116"/>
        <v>0</v>
      </c>
      <c r="I246" s="446">
        <f t="shared" si="116"/>
        <v>0</v>
      </c>
      <c r="J246" s="446">
        <f t="shared" si="116"/>
        <v>0</v>
      </c>
      <c r="K246" s="446">
        <f t="shared" si="116"/>
        <v>0</v>
      </c>
      <c r="L246" s="447">
        <f t="shared" si="116"/>
        <v>0</v>
      </c>
      <c r="M246" s="284"/>
      <c r="N246" s="417">
        <v>10</v>
      </c>
      <c r="O246" s="414" t="str">
        <f>Parameter!G71</f>
        <v>ETL</v>
      </c>
      <c r="P246" s="341">
        <f t="shared" si="117"/>
        <v>6837744.0470438041</v>
      </c>
      <c r="Q246" s="341">
        <f t="shared" si="119"/>
        <v>-8.0000000000000002E-3</v>
      </c>
      <c r="R246" s="342">
        <f t="shared" si="120"/>
        <v>8</v>
      </c>
      <c r="S246" s="343" t="str">
        <f t="shared" si="118"/>
        <v>EML_G</v>
      </c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</row>
    <row r="247" spans="3:33" ht="14.25" hidden="1" customHeight="1">
      <c r="C247" s="139" t="str">
        <f t="shared" si="114"/>
        <v>H</v>
      </c>
      <c r="D247" s="282" t="str">
        <f t="shared" si="115"/>
        <v>EML_R</v>
      </c>
      <c r="E247" s="445">
        <f t="shared" ref="E247:L256" si="121">SUMIFS(Rev, LType, $D247, Y, E$177, MSup, $D$233)</f>
        <v>0</v>
      </c>
      <c r="F247" s="445">
        <f t="shared" si="121"/>
        <v>0</v>
      </c>
      <c r="G247" s="446">
        <f t="shared" si="121"/>
        <v>0</v>
      </c>
      <c r="H247" s="446">
        <f t="shared" si="121"/>
        <v>0</v>
      </c>
      <c r="I247" s="446">
        <f t="shared" si="121"/>
        <v>0</v>
      </c>
      <c r="J247" s="446">
        <f t="shared" si="121"/>
        <v>0</v>
      </c>
      <c r="K247" s="446">
        <f t="shared" si="121"/>
        <v>0</v>
      </c>
      <c r="L247" s="447">
        <f t="shared" si="121"/>
        <v>0</v>
      </c>
      <c r="M247" s="284"/>
      <c r="N247" s="417">
        <v>11</v>
      </c>
      <c r="O247" s="414" t="str">
        <f>Parameter!G72</f>
        <v>G_Dopant</v>
      </c>
      <c r="P247" s="341">
        <f t="shared" si="117"/>
        <v>-1.0999999999999999E-2</v>
      </c>
      <c r="Q247" s="341">
        <f t="shared" si="119"/>
        <v>-8.9999999999999993E-3</v>
      </c>
      <c r="R247" s="342">
        <f t="shared" si="120"/>
        <v>9</v>
      </c>
      <c r="S247" s="343" t="str">
        <f t="shared" si="118"/>
        <v>EML_R</v>
      </c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</row>
    <row r="248" spans="3:33" ht="14.25" hidden="1" customHeight="1">
      <c r="C248" s="139" t="str">
        <f t="shared" si="114"/>
        <v>H</v>
      </c>
      <c r="D248" s="282" t="str">
        <f t="shared" si="115"/>
        <v>G_Dopant</v>
      </c>
      <c r="E248" s="445">
        <f t="shared" si="121"/>
        <v>0</v>
      </c>
      <c r="F248" s="445">
        <f t="shared" si="121"/>
        <v>0</v>
      </c>
      <c r="G248" s="446">
        <f t="shared" si="121"/>
        <v>0</v>
      </c>
      <c r="H248" s="446">
        <f t="shared" si="121"/>
        <v>0</v>
      </c>
      <c r="I248" s="446">
        <f t="shared" si="121"/>
        <v>0</v>
      </c>
      <c r="J248" s="446">
        <f t="shared" si="121"/>
        <v>0</v>
      </c>
      <c r="K248" s="446">
        <f t="shared" si="121"/>
        <v>0</v>
      </c>
      <c r="L248" s="447">
        <f t="shared" si="121"/>
        <v>0</v>
      </c>
      <c r="M248" s="284"/>
      <c r="N248" s="417">
        <v>12</v>
      </c>
      <c r="O248" s="414" t="str">
        <f>Parameter!G73</f>
        <v>G_Host</v>
      </c>
      <c r="P248" s="341">
        <f t="shared" si="117"/>
        <v>-1.2E-2</v>
      </c>
      <c r="Q248" s="341">
        <f t="shared" si="119"/>
        <v>-1.0999999999999999E-2</v>
      </c>
      <c r="R248" s="342">
        <f t="shared" si="120"/>
        <v>11</v>
      </c>
      <c r="S248" s="343" t="str">
        <f t="shared" si="118"/>
        <v>G_Dopant</v>
      </c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</row>
    <row r="249" spans="3:33" ht="14.25" hidden="1" customHeight="1">
      <c r="C249" s="139" t="str">
        <f t="shared" si="114"/>
        <v>H</v>
      </c>
      <c r="D249" s="282" t="str">
        <f t="shared" si="115"/>
        <v>G_Host</v>
      </c>
      <c r="E249" s="445">
        <f t="shared" si="121"/>
        <v>0</v>
      </c>
      <c r="F249" s="445">
        <f t="shared" si="121"/>
        <v>0</v>
      </c>
      <c r="G249" s="446">
        <f t="shared" si="121"/>
        <v>0</v>
      </c>
      <c r="H249" s="446">
        <f t="shared" si="121"/>
        <v>0</v>
      </c>
      <c r="I249" s="446">
        <f t="shared" si="121"/>
        <v>0</v>
      </c>
      <c r="J249" s="446">
        <f t="shared" si="121"/>
        <v>0</v>
      </c>
      <c r="K249" s="446">
        <f t="shared" si="121"/>
        <v>0</v>
      </c>
      <c r="L249" s="447">
        <f t="shared" si="121"/>
        <v>0</v>
      </c>
      <c r="M249" s="284"/>
      <c r="N249" s="417">
        <v>13</v>
      </c>
      <c r="O249" s="414" t="str">
        <f>Parameter!G74</f>
        <v>G_Prime</v>
      </c>
      <c r="P249" s="341">
        <f t="shared" si="117"/>
        <v>-1.2999999999999999E-2</v>
      </c>
      <c r="Q249" s="341">
        <f t="shared" si="119"/>
        <v>-1.2E-2</v>
      </c>
      <c r="R249" s="342">
        <f t="shared" si="120"/>
        <v>12</v>
      </c>
      <c r="S249" s="343" t="str">
        <f t="shared" si="118"/>
        <v>G_Host</v>
      </c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</row>
    <row r="250" spans="3:33" ht="14.25" hidden="1" customHeight="1">
      <c r="C250" s="139" t="str">
        <f t="shared" si="114"/>
        <v>H</v>
      </c>
      <c r="D250" s="282" t="str">
        <f t="shared" si="115"/>
        <v>G_Prime</v>
      </c>
      <c r="E250" s="445">
        <f t="shared" si="121"/>
        <v>0</v>
      </c>
      <c r="F250" s="445">
        <f t="shared" si="121"/>
        <v>0</v>
      </c>
      <c r="G250" s="446">
        <f t="shared" si="121"/>
        <v>0</v>
      </c>
      <c r="H250" s="446">
        <f t="shared" si="121"/>
        <v>0</v>
      </c>
      <c r="I250" s="446">
        <f t="shared" si="121"/>
        <v>0</v>
      </c>
      <c r="J250" s="446">
        <f t="shared" si="121"/>
        <v>0</v>
      </c>
      <c r="K250" s="446">
        <f t="shared" si="121"/>
        <v>0</v>
      </c>
      <c r="L250" s="447">
        <f t="shared" si="121"/>
        <v>0</v>
      </c>
      <c r="M250" s="284"/>
      <c r="N250" s="417">
        <v>14</v>
      </c>
      <c r="O250" s="414" t="str">
        <f>Parameter!G75</f>
        <v>HIL</v>
      </c>
      <c r="P250" s="341">
        <f t="shared" si="117"/>
        <v>-1.4E-2</v>
      </c>
      <c r="Q250" s="341">
        <f t="shared" si="119"/>
        <v>-1.2999999999999999E-2</v>
      </c>
      <c r="R250" s="342">
        <f t="shared" si="120"/>
        <v>13</v>
      </c>
      <c r="S250" s="343" t="str">
        <f t="shared" si="118"/>
        <v>G_Prime</v>
      </c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</row>
    <row r="251" spans="3:33" ht="14.25" hidden="1" customHeight="1">
      <c r="C251" s="139" t="str">
        <f t="shared" si="114"/>
        <v>H</v>
      </c>
      <c r="D251" s="282" t="str">
        <f t="shared" si="115"/>
        <v>HIL</v>
      </c>
      <c r="E251" s="445">
        <f t="shared" si="121"/>
        <v>0</v>
      </c>
      <c r="F251" s="445">
        <f t="shared" si="121"/>
        <v>0</v>
      </c>
      <c r="G251" s="446">
        <f t="shared" si="121"/>
        <v>0</v>
      </c>
      <c r="H251" s="446">
        <f t="shared" si="121"/>
        <v>0</v>
      </c>
      <c r="I251" s="446">
        <f t="shared" si="121"/>
        <v>0</v>
      </c>
      <c r="J251" s="446">
        <f t="shared" si="121"/>
        <v>0</v>
      </c>
      <c r="K251" s="446">
        <f t="shared" si="121"/>
        <v>0</v>
      </c>
      <c r="L251" s="447">
        <f t="shared" si="121"/>
        <v>0</v>
      </c>
      <c r="M251" s="284"/>
      <c r="N251" s="417">
        <v>15</v>
      </c>
      <c r="O251" s="414" t="str">
        <f>Parameter!G76</f>
        <v>HIL_B</v>
      </c>
      <c r="P251" s="341">
        <f t="shared" si="117"/>
        <v>-1.4999999999999999E-2</v>
      </c>
      <c r="Q251" s="341">
        <f t="shared" si="119"/>
        <v>-1.4E-2</v>
      </c>
      <c r="R251" s="342">
        <f t="shared" si="120"/>
        <v>14</v>
      </c>
      <c r="S251" s="343" t="str">
        <f t="shared" si="118"/>
        <v>HIL</v>
      </c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</row>
    <row r="252" spans="3:33" ht="14.25" hidden="1" customHeight="1">
      <c r="C252" s="139" t="str">
        <f t="shared" si="114"/>
        <v>H</v>
      </c>
      <c r="D252" s="282" t="str">
        <f t="shared" si="115"/>
        <v>HIL_B</v>
      </c>
      <c r="E252" s="445">
        <f t="shared" si="121"/>
        <v>0</v>
      </c>
      <c r="F252" s="445">
        <f t="shared" si="121"/>
        <v>0</v>
      </c>
      <c r="G252" s="446">
        <f t="shared" si="121"/>
        <v>0</v>
      </c>
      <c r="H252" s="446">
        <f t="shared" si="121"/>
        <v>0</v>
      </c>
      <c r="I252" s="446">
        <f t="shared" si="121"/>
        <v>0</v>
      </c>
      <c r="J252" s="446">
        <f t="shared" si="121"/>
        <v>0</v>
      </c>
      <c r="K252" s="446">
        <f t="shared" si="121"/>
        <v>0</v>
      </c>
      <c r="L252" s="447">
        <f t="shared" si="121"/>
        <v>0</v>
      </c>
      <c r="M252" s="284"/>
      <c r="N252" s="417">
        <v>16</v>
      </c>
      <c r="O252" s="414" t="str">
        <f>Parameter!G77</f>
        <v>HIL_G</v>
      </c>
      <c r="P252" s="341">
        <f t="shared" si="117"/>
        <v>-1.6E-2</v>
      </c>
      <c r="Q252" s="341">
        <f t="shared" si="119"/>
        <v>-1.4999999999999999E-2</v>
      </c>
      <c r="R252" s="342">
        <f t="shared" si="120"/>
        <v>15</v>
      </c>
      <c r="S252" s="343" t="str">
        <f t="shared" si="118"/>
        <v>HIL_B</v>
      </c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</row>
    <row r="253" spans="3:33" ht="14.25" hidden="1" customHeight="1">
      <c r="C253" s="139" t="str">
        <f t="shared" si="114"/>
        <v>H</v>
      </c>
      <c r="D253" s="282" t="str">
        <f t="shared" si="115"/>
        <v>HIL_G</v>
      </c>
      <c r="E253" s="445">
        <f t="shared" si="121"/>
        <v>0</v>
      </c>
      <c r="F253" s="445">
        <f t="shared" si="121"/>
        <v>0</v>
      </c>
      <c r="G253" s="446">
        <f t="shared" si="121"/>
        <v>0</v>
      </c>
      <c r="H253" s="446">
        <f t="shared" si="121"/>
        <v>0</v>
      </c>
      <c r="I253" s="446">
        <f t="shared" si="121"/>
        <v>0</v>
      </c>
      <c r="J253" s="446">
        <f t="shared" si="121"/>
        <v>0</v>
      </c>
      <c r="K253" s="446">
        <f t="shared" si="121"/>
        <v>0</v>
      </c>
      <c r="L253" s="447">
        <f t="shared" si="121"/>
        <v>0</v>
      </c>
      <c r="M253" s="284"/>
      <c r="N253" s="417">
        <v>17</v>
      </c>
      <c r="O253" s="414" t="str">
        <f>Parameter!G78</f>
        <v>HIL_R</v>
      </c>
      <c r="P253" s="341">
        <f t="shared" si="117"/>
        <v>-1.7000000000000001E-2</v>
      </c>
      <c r="Q253" s="341">
        <f t="shared" si="119"/>
        <v>-1.6E-2</v>
      </c>
      <c r="R253" s="342">
        <f t="shared" si="120"/>
        <v>16</v>
      </c>
      <c r="S253" s="343" t="str">
        <f t="shared" si="118"/>
        <v>HIL_G</v>
      </c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</row>
    <row r="254" spans="3:33" ht="14.25" hidden="1" customHeight="1">
      <c r="C254" s="139" t="str">
        <f t="shared" si="114"/>
        <v>H</v>
      </c>
      <c r="D254" s="282" t="str">
        <f t="shared" si="115"/>
        <v>HIL_R</v>
      </c>
      <c r="E254" s="445">
        <f t="shared" si="121"/>
        <v>0</v>
      </c>
      <c r="F254" s="445">
        <f t="shared" si="121"/>
        <v>0</v>
      </c>
      <c r="G254" s="446">
        <f t="shared" si="121"/>
        <v>0</v>
      </c>
      <c r="H254" s="446">
        <f t="shared" si="121"/>
        <v>0</v>
      </c>
      <c r="I254" s="446">
        <f t="shared" si="121"/>
        <v>0</v>
      </c>
      <c r="J254" s="446">
        <f t="shared" si="121"/>
        <v>0</v>
      </c>
      <c r="K254" s="446">
        <f t="shared" si="121"/>
        <v>0</v>
      </c>
      <c r="L254" s="447">
        <f t="shared" si="121"/>
        <v>0</v>
      </c>
      <c r="M254" s="284"/>
      <c r="N254" s="417">
        <v>18</v>
      </c>
      <c r="O254" s="414" t="str">
        <f>Parameter!G79</f>
        <v>HTL</v>
      </c>
      <c r="P254" s="341">
        <f t="shared" si="117"/>
        <v>-1.7999999999999999E-2</v>
      </c>
      <c r="Q254" s="341">
        <f t="shared" si="119"/>
        <v>-1.7000000000000001E-2</v>
      </c>
      <c r="R254" s="342">
        <f t="shared" si="120"/>
        <v>17</v>
      </c>
      <c r="S254" s="343" t="str">
        <f t="shared" si="118"/>
        <v>HIL_R</v>
      </c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</row>
    <row r="255" spans="3:33" ht="14.25" hidden="1" customHeight="1">
      <c r="C255" s="139" t="str">
        <f t="shared" si="114"/>
        <v>H</v>
      </c>
      <c r="D255" s="282" t="str">
        <f t="shared" si="115"/>
        <v>HTL</v>
      </c>
      <c r="E255" s="445">
        <f t="shared" si="121"/>
        <v>0</v>
      </c>
      <c r="F255" s="445">
        <f t="shared" si="121"/>
        <v>0</v>
      </c>
      <c r="G255" s="446">
        <f t="shared" si="121"/>
        <v>0</v>
      </c>
      <c r="H255" s="446">
        <f t="shared" si="121"/>
        <v>0</v>
      </c>
      <c r="I255" s="446">
        <f t="shared" si="121"/>
        <v>0</v>
      </c>
      <c r="J255" s="446">
        <f t="shared" si="121"/>
        <v>0</v>
      </c>
      <c r="K255" s="446">
        <f t="shared" si="121"/>
        <v>0</v>
      </c>
      <c r="L255" s="447">
        <f t="shared" si="121"/>
        <v>0</v>
      </c>
      <c r="M255" s="284"/>
      <c r="N255" s="417">
        <v>19</v>
      </c>
      <c r="O255" s="414" t="str">
        <f>Parameter!G80</f>
        <v>IL_B</v>
      </c>
      <c r="P255" s="341">
        <f t="shared" si="117"/>
        <v>-1.9E-2</v>
      </c>
      <c r="Q255" s="341">
        <f t="shared" si="119"/>
        <v>-1.7999999999999999E-2</v>
      </c>
      <c r="R255" s="342">
        <f t="shared" si="120"/>
        <v>18</v>
      </c>
      <c r="S255" s="343" t="str">
        <f t="shared" si="118"/>
        <v>HTL</v>
      </c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</row>
    <row r="256" spans="3:33" ht="14.25" hidden="1" customHeight="1">
      <c r="C256" s="139" t="str">
        <f t="shared" si="114"/>
        <v>H</v>
      </c>
      <c r="D256" s="282" t="str">
        <f t="shared" si="115"/>
        <v>IL_B</v>
      </c>
      <c r="E256" s="445">
        <f t="shared" si="121"/>
        <v>0</v>
      </c>
      <c r="F256" s="445">
        <f t="shared" si="121"/>
        <v>0</v>
      </c>
      <c r="G256" s="446">
        <f t="shared" si="121"/>
        <v>0</v>
      </c>
      <c r="H256" s="446">
        <f t="shared" si="121"/>
        <v>0</v>
      </c>
      <c r="I256" s="446">
        <f t="shared" si="121"/>
        <v>0</v>
      </c>
      <c r="J256" s="446">
        <f t="shared" si="121"/>
        <v>0</v>
      </c>
      <c r="K256" s="446">
        <f t="shared" si="121"/>
        <v>0</v>
      </c>
      <c r="L256" s="447">
        <f t="shared" si="121"/>
        <v>0</v>
      </c>
      <c r="M256" s="284"/>
      <c r="N256" s="417">
        <v>20</v>
      </c>
      <c r="O256" s="414" t="str">
        <f>Parameter!G81</f>
        <v>IL_G</v>
      </c>
      <c r="P256" s="341">
        <f t="shared" si="117"/>
        <v>-0.02</v>
      </c>
      <c r="Q256" s="341">
        <f t="shared" si="119"/>
        <v>-1.9E-2</v>
      </c>
      <c r="R256" s="342">
        <f t="shared" si="120"/>
        <v>19</v>
      </c>
      <c r="S256" s="343" t="str">
        <f t="shared" si="118"/>
        <v>IL_B</v>
      </c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</row>
    <row r="257" spans="3:33" ht="14.25" hidden="1" customHeight="1">
      <c r="C257" s="139" t="str">
        <f t="shared" si="114"/>
        <v>H</v>
      </c>
      <c r="D257" s="282" t="str">
        <f t="shared" si="115"/>
        <v>IL_G</v>
      </c>
      <c r="E257" s="445">
        <f t="shared" ref="E257:L266" si="122">SUMIFS(Rev, LType, $D257, Y, E$177, MSup, $D$233)</f>
        <v>0</v>
      </c>
      <c r="F257" s="445">
        <f t="shared" si="122"/>
        <v>0</v>
      </c>
      <c r="G257" s="446">
        <f t="shared" si="122"/>
        <v>0</v>
      </c>
      <c r="H257" s="446">
        <f t="shared" si="122"/>
        <v>0</v>
      </c>
      <c r="I257" s="446">
        <f t="shared" si="122"/>
        <v>0</v>
      </c>
      <c r="J257" s="446">
        <f t="shared" si="122"/>
        <v>0</v>
      </c>
      <c r="K257" s="446">
        <f t="shared" si="122"/>
        <v>0</v>
      </c>
      <c r="L257" s="447">
        <f t="shared" si="122"/>
        <v>0</v>
      </c>
      <c r="M257" s="284"/>
      <c r="N257" s="417">
        <v>21</v>
      </c>
      <c r="O257" s="414" t="str">
        <f>Parameter!G82</f>
        <v>IL_R</v>
      </c>
      <c r="P257" s="341">
        <f t="shared" si="117"/>
        <v>-2.1000000000000001E-2</v>
      </c>
      <c r="Q257" s="341">
        <f t="shared" si="119"/>
        <v>-0.02</v>
      </c>
      <c r="R257" s="342">
        <f t="shared" si="120"/>
        <v>20</v>
      </c>
      <c r="S257" s="343" t="str">
        <f t="shared" si="118"/>
        <v>IL_G</v>
      </c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</row>
    <row r="258" spans="3:33" ht="14.25" hidden="1" customHeight="1">
      <c r="C258" s="139" t="str">
        <f t="shared" si="114"/>
        <v>H</v>
      </c>
      <c r="D258" s="282" t="str">
        <f t="shared" si="115"/>
        <v>IL_R</v>
      </c>
      <c r="E258" s="445">
        <f t="shared" si="122"/>
        <v>0</v>
      </c>
      <c r="F258" s="445">
        <f t="shared" si="122"/>
        <v>0</v>
      </c>
      <c r="G258" s="446">
        <f t="shared" si="122"/>
        <v>0</v>
      </c>
      <c r="H258" s="446">
        <f t="shared" si="122"/>
        <v>0</v>
      </c>
      <c r="I258" s="446">
        <f t="shared" si="122"/>
        <v>0</v>
      </c>
      <c r="J258" s="446">
        <f t="shared" si="122"/>
        <v>0</v>
      </c>
      <c r="K258" s="446">
        <f t="shared" si="122"/>
        <v>0</v>
      </c>
      <c r="L258" s="447">
        <f t="shared" si="122"/>
        <v>0</v>
      </c>
      <c r="M258" s="284"/>
      <c r="N258" s="417">
        <v>22</v>
      </c>
      <c r="O258" s="414" t="str">
        <f>Parameter!G83</f>
        <v>n/p_CGL</v>
      </c>
      <c r="P258" s="341">
        <f t="shared" si="117"/>
        <v>-2.1999999999999999E-2</v>
      </c>
      <c r="Q258" s="341">
        <f t="shared" si="119"/>
        <v>-2.1000000000000001E-2</v>
      </c>
      <c r="R258" s="342">
        <f t="shared" si="120"/>
        <v>21</v>
      </c>
      <c r="S258" s="343" t="str">
        <f t="shared" si="118"/>
        <v>IL_R</v>
      </c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</row>
    <row r="259" spans="3:33" ht="14.25" hidden="1" customHeight="1">
      <c r="C259" s="139" t="str">
        <f t="shared" si="114"/>
        <v>H</v>
      </c>
      <c r="D259" s="282" t="str">
        <f t="shared" si="115"/>
        <v>n/p_CGL</v>
      </c>
      <c r="E259" s="445">
        <f t="shared" si="122"/>
        <v>0</v>
      </c>
      <c r="F259" s="445">
        <f t="shared" si="122"/>
        <v>0</v>
      </c>
      <c r="G259" s="446">
        <f t="shared" si="122"/>
        <v>0</v>
      </c>
      <c r="H259" s="446">
        <f t="shared" si="122"/>
        <v>0</v>
      </c>
      <c r="I259" s="446">
        <f t="shared" si="122"/>
        <v>0</v>
      </c>
      <c r="J259" s="446">
        <f t="shared" si="122"/>
        <v>0</v>
      </c>
      <c r="K259" s="446">
        <f t="shared" si="122"/>
        <v>0</v>
      </c>
      <c r="L259" s="447">
        <f t="shared" si="122"/>
        <v>0</v>
      </c>
      <c r="M259" s="284"/>
      <c r="N259" s="417">
        <v>23</v>
      </c>
      <c r="O259" s="414" t="str">
        <f>Parameter!G84</f>
        <v>P_Dopant</v>
      </c>
      <c r="P259" s="341">
        <f t="shared" si="117"/>
        <v>73079961.214178279</v>
      </c>
      <c r="Q259" s="341">
        <f t="shared" si="119"/>
        <v>-2.1999999999999999E-2</v>
      </c>
      <c r="R259" s="342">
        <f t="shared" si="120"/>
        <v>22</v>
      </c>
      <c r="S259" s="343" t="str">
        <f t="shared" si="118"/>
        <v>n/p_CGL</v>
      </c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</row>
    <row r="260" spans="3:33" ht="14.25" hidden="1" customHeight="1">
      <c r="C260" s="139" t="str">
        <f t="shared" si="114"/>
        <v>H</v>
      </c>
      <c r="D260" s="282" t="str">
        <f t="shared" si="115"/>
        <v>R_Dopant</v>
      </c>
      <c r="E260" s="445">
        <f t="shared" si="122"/>
        <v>0</v>
      </c>
      <c r="F260" s="445">
        <f t="shared" si="122"/>
        <v>0</v>
      </c>
      <c r="G260" s="446">
        <f t="shared" si="122"/>
        <v>0</v>
      </c>
      <c r="H260" s="446">
        <f t="shared" si="122"/>
        <v>0</v>
      </c>
      <c r="I260" s="446">
        <f t="shared" si="122"/>
        <v>0</v>
      </c>
      <c r="J260" s="446">
        <f t="shared" si="122"/>
        <v>0</v>
      </c>
      <c r="K260" s="446">
        <f t="shared" si="122"/>
        <v>0</v>
      </c>
      <c r="L260" s="447">
        <f t="shared" si="122"/>
        <v>0</v>
      </c>
      <c r="M260"/>
      <c r="N260" s="417">
        <v>24</v>
      </c>
      <c r="O260" s="414" t="str">
        <f>Parameter!G85</f>
        <v>R_Dopant</v>
      </c>
      <c r="P260" s="341">
        <f t="shared" si="117"/>
        <v>-2.4E-2</v>
      </c>
      <c r="Q260" s="341">
        <f t="shared" si="119"/>
        <v>-2.4E-2</v>
      </c>
      <c r="R260" s="342">
        <f t="shared" si="120"/>
        <v>24</v>
      </c>
      <c r="S260" s="343" t="str">
        <f t="shared" si="118"/>
        <v>R_Dopant</v>
      </c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</row>
    <row r="261" spans="3:33" ht="14.25" hidden="1" customHeight="1">
      <c r="C261" s="139" t="str">
        <f t="shared" si="114"/>
        <v>H</v>
      </c>
      <c r="D261" s="282" t="str">
        <f t="shared" si="115"/>
        <v>R_Host</v>
      </c>
      <c r="E261" s="445">
        <f t="shared" si="122"/>
        <v>0</v>
      </c>
      <c r="F261" s="445">
        <f t="shared" si="122"/>
        <v>0</v>
      </c>
      <c r="G261" s="446">
        <f t="shared" si="122"/>
        <v>0</v>
      </c>
      <c r="H261" s="446">
        <f t="shared" si="122"/>
        <v>0</v>
      </c>
      <c r="I261" s="446">
        <f t="shared" si="122"/>
        <v>0</v>
      </c>
      <c r="J261" s="446">
        <f t="shared" si="122"/>
        <v>0</v>
      </c>
      <c r="K261" s="446">
        <f t="shared" si="122"/>
        <v>0</v>
      </c>
      <c r="L261" s="447">
        <f t="shared" si="122"/>
        <v>0</v>
      </c>
      <c r="M261"/>
      <c r="N261" s="417">
        <v>25</v>
      </c>
      <c r="O261" s="414" t="str">
        <f>Parameter!G86</f>
        <v>R_Host</v>
      </c>
      <c r="P261" s="341">
        <f t="shared" si="117"/>
        <v>-2.5000000000000001E-2</v>
      </c>
      <c r="Q261" s="341">
        <f t="shared" si="119"/>
        <v>-2.5000000000000001E-2</v>
      </c>
      <c r="R261" s="342">
        <f t="shared" si="120"/>
        <v>25</v>
      </c>
      <c r="S261" s="343" t="str">
        <f t="shared" si="118"/>
        <v>R_Host</v>
      </c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</row>
    <row r="262" spans="3:33" ht="14.25" hidden="1" customHeight="1">
      <c r="C262" s="139" t="str">
        <f t="shared" si="114"/>
        <v>H</v>
      </c>
      <c r="D262" s="282" t="str">
        <f t="shared" si="115"/>
        <v>R_Prime</v>
      </c>
      <c r="E262" s="445">
        <f t="shared" si="122"/>
        <v>0</v>
      </c>
      <c r="F262" s="445">
        <f t="shared" si="122"/>
        <v>0</v>
      </c>
      <c r="G262" s="446">
        <f t="shared" si="122"/>
        <v>0</v>
      </c>
      <c r="H262" s="446">
        <f t="shared" si="122"/>
        <v>0</v>
      </c>
      <c r="I262" s="446">
        <f t="shared" si="122"/>
        <v>0</v>
      </c>
      <c r="J262" s="446">
        <f t="shared" si="122"/>
        <v>0</v>
      </c>
      <c r="K262" s="446">
        <f t="shared" si="122"/>
        <v>0</v>
      </c>
      <c r="L262" s="447">
        <f t="shared" si="122"/>
        <v>0</v>
      </c>
      <c r="M262"/>
      <c r="N262" s="417">
        <v>26</v>
      </c>
      <c r="O262" s="414" t="str">
        <f>Parameter!G87</f>
        <v>R_Prime</v>
      </c>
      <c r="P262" s="341">
        <f t="shared" si="117"/>
        <v>-2.5999999999999999E-2</v>
      </c>
      <c r="Q262" s="341">
        <f t="shared" si="119"/>
        <v>-2.5999999999999999E-2</v>
      </c>
      <c r="R262" s="342">
        <f t="shared" si="120"/>
        <v>26</v>
      </c>
      <c r="S262" s="343" t="str">
        <f t="shared" si="118"/>
        <v>R_Prime</v>
      </c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</row>
    <row r="263" spans="3:33" ht="14.25" hidden="1" customHeight="1">
      <c r="C263" s="139" t="str">
        <f t="shared" si="114"/>
        <v>H</v>
      </c>
      <c r="D263" s="282" t="str">
        <f t="shared" si="115"/>
        <v>Y/G_Dopant</v>
      </c>
      <c r="E263" s="445">
        <f t="shared" si="122"/>
        <v>0</v>
      </c>
      <c r="F263" s="445">
        <f t="shared" si="122"/>
        <v>0</v>
      </c>
      <c r="G263" s="446">
        <f t="shared" si="122"/>
        <v>0</v>
      </c>
      <c r="H263" s="446">
        <f t="shared" si="122"/>
        <v>0</v>
      </c>
      <c r="I263" s="446">
        <f t="shared" si="122"/>
        <v>0</v>
      </c>
      <c r="J263" s="446">
        <f t="shared" si="122"/>
        <v>0</v>
      </c>
      <c r="K263" s="446">
        <f t="shared" si="122"/>
        <v>0</v>
      </c>
      <c r="L263" s="447">
        <f t="shared" si="122"/>
        <v>0</v>
      </c>
      <c r="M263"/>
      <c r="N263" s="417">
        <v>27</v>
      </c>
      <c r="O263" s="414" t="str">
        <f>Parameter!G88</f>
        <v>Y/G_Dopant</v>
      </c>
      <c r="P263" s="341">
        <f t="shared" si="117"/>
        <v>-2.7E-2</v>
      </c>
      <c r="Q263" s="341">
        <f t="shared" si="119"/>
        <v>-2.7E-2</v>
      </c>
      <c r="R263" s="342">
        <f t="shared" si="120"/>
        <v>27</v>
      </c>
      <c r="S263" s="343" t="str">
        <f t="shared" si="118"/>
        <v>Y/G_Dopant</v>
      </c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</row>
    <row r="264" spans="3:33" ht="14.25" hidden="1" customHeight="1">
      <c r="C264" s="139" t="str">
        <f t="shared" si="114"/>
        <v>H</v>
      </c>
      <c r="D264" s="282" t="str">
        <f t="shared" si="115"/>
        <v>Y/G_Host</v>
      </c>
      <c r="E264" s="445">
        <f t="shared" si="122"/>
        <v>0</v>
      </c>
      <c r="F264" s="445">
        <f t="shared" si="122"/>
        <v>0</v>
      </c>
      <c r="G264" s="446">
        <f t="shared" si="122"/>
        <v>0</v>
      </c>
      <c r="H264" s="446">
        <f t="shared" si="122"/>
        <v>0</v>
      </c>
      <c r="I264" s="446">
        <f t="shared" si="122"/>
        <v>0</v>
      </c>
      <c r="J264" s="446">
        <f t="shared" si="122"/>
        <v>0</v>
      </c>
      <c r="K264" s="446">
        <f t="shared" si="122"/>
        <v>0</v>
      </c>
      <c r="L264" s="447">
        <f t="shared" si="122"/>
        <v>0</v>
      </c>
      <c r="M264"/>
      <c r="N264" s="417">
        <v>28</v>
      </c>
      <c r="O264" s="414" t="str">
        <f>Parameter!G89</f>
        <v>Y/G_Host</v>
      </c>
      <c r="P264" s="341">
        <f t="shared" si="117"/>
        <v>-2.8000000000000001E-2</v>
      </c>
      <c r="Q264" s="341">
        <f t="shared" si="119"/>
        <v>-2.8000000000000001E-2</v>
      </c>
      <c r="R264" s="342">
        <f t="shared" si="120"/>
        <v>28</v>
      </c>
      <c r="S264" s="343" t="str">
        <f t="shared" si="118"/>
        <v>Y/G_Host</v>
      </c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</row>
    <row r="265" spans="3:33" ht="14.25" hidden="1" customHeight="1">
      <c r="C265" s="139" t="str">
        <f t="shared" si="114"/>
        <v>H</v>
      </c>
      <c r="D265" s="282">
        <f t="shared" si="115"/>
        <v>0</v>
      </c>
      <c r="E265" s="445">
        <f t="shared" si="122"/>
        <v>0</v>
      </c>
      <c r="F265" s="445">
        <f t="shared" si="122"/>
        <v>0</v>
      </c>
      <c r="G265" s="446">
        <f t="shared" si="122"/>
        <v>0</v>
      </c>
      <c r="H265" s="446">
        <f t="shared" si="122"/>
        <v>0</v>
      </c>
      <c r="I265" s="446">
        <f t="shared" si="122"/>
        <v>0</v>
      </c>
      <c r="J265" s="446">
        <f t="shared" si="122"/>
        <v>0</v>
      </c>
      <c r="K265" s="446">
        <f t="shared" si="122"/>
        <v>0</v>
      </c>
      <c r="L265" s="447">
        <f t="shared" si="122"/>
        <v>0</v>
      </c>
      <c r="M265"/>
      <c r="N265" s="417">
        <v>29</v>
      </c>
      <c r="O265" s="414">
        <f>Parameter!G90</f>
        <v>0</v>
      </c>
      <c r="P265" s="341">
        <f t="shared" si="117"/>
        <v>-2.9000000000000001E-2</v>
      </c>
      <c r="Q265" s="341">
        <f t="shared" si="119"/>
        <v>-2.9000000000000001E-2</v>
      </c>
      <c r="R265" s="342">
        <f t="shared" si="120"/>
        <v>29</v>
      </c>
      <c r="S265" s="343">
        <f t="shared" si="118"/>
        <v>0</v>
      </c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</row>
    <row r="266" spans="3:33" ht="14.25" hidden="1" customHeight="1">
      <c r="C266" s="139" t="str">
        <f t="shared" si="114"/>
        <v>H</v>
      </c>
      <c r="D266" s="282">
        <f t="shared" si="115"/>
        <v>0</v>
      </c>
      <c r="E266" s="445">
        <f t="shared" si="122"/>
        <v>0</v>
      </c>
      <c r="F266" s="445">
        <f t="shared" si="122"/>
        <v>0</v>
      </c>
      <c r="G266" s="446">
        <f t="shared" si="122"/>
        <v>0</v>
      </c>
      <c r="H266" s="446">
        <f t="shared" si="122"/>
        <v>0</v>
      </c>
      <c r="I266" s="446">
        <f t="shared" si="122"/>
        <v>0</v>
      </c>
      <c r="J266" s="446">
        <f t="shared" si="122"/>
        <v>0</v>
      </c>
      <c r="K266" s="446">
        <f t="shared" si="122"/>
        <v>0</v>
      </c>
      <c r="L266" s="447">
        <f t="shared" si="122"/>
        <v>0</v>
      </c>
      <c r="M266"/>
      <c r="N266" s="417">
        <v>30</v>
      </c>
      <c r="O266" s="414">
        <f>Parameter!G91</f>
        <v>0</v>
      </c>
      <c r="P266" s="341">
        <f t="shared" si="117"/>
        <v>-0.03</v>
      </c>
      <c r="Q266" s="341">
        <f t="shared" si="119"/>
        <v>-0.03</v>
      </c>
      <c r="R266" s="342">
        <f t="shared" si="120"/>
        <v>30</v>
      </c>
      <c r="S266" s="343">
        <f t="shared" si="118"/>
        <v>0</v>
      </c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</row>
    <row r="267" spans="3:33" ht="14.25" hidden="1" customHeight="1">
      <c r="C267" s="139" t="str">
        <f t="shared" si="114"/>
        <v>H</v>
      </c>
      <c r="D267" s="282">
        <f t="shared" si="115"/>
        <v>0</v>
      </c>
      <c r="E267" s="445">
        <f t="shared" ref="E267:L276" si="123">SUMIFS(Rev, LType, $D267, Y, E$177, MSup, $D$233)</f>
        <v>0</v>
      </c>
      <c r="F267" s="445">
        <f t="shared" si="123"/>
        <v>0</v>
      </c>
      <c r="G267" s="446">
        <f t="shared" si="123"/>
        <v>0</v>
      </c>
      <c r="H267" s="446">
        <f t="shared" si="123"/>
        <v>0</v>
      </c>
      <c r="I267" s="446">
        <f t="shared" si="123"/>
        <v>0</v>
      </c>
      <c r="J267" s="446">
        <f t="shared" si="123"/>
        <v>0</v>
      </c>
      <c r="K267" s="446">
        <f t="shared" si="123"/>
        <v>0</v>
      </c>
      <c r="L267" s="447">
        <f t="shared" si="123"/>
        <v>0</v>
      </c>
      <c r="M267"/>
      <c r="N267" s="417">
        <v>31</v>
      </c>
      <c r="O267" s="414">
        <f>Parameter!G92</f>
        <v>0</v>
      </c>
      <c r="P267" s="341">
        <f t="shared" si="117"/>
        <v>-3.1E-2</v>
      </c>
      <c r="Q267" s="341">
        <f t="shared" si="119"/>
        <v>-3.1E-2</v>
      </c>
      <c r="R267" s="342">
        <f t="shared" si="120"/>
        <v>31</v>
      </c>
      <c r="S267" s="343">
        <f t="shared" si="118"/>
        <v>0</v>
      </c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</row>
    <row r="268" spans="3:33" ht="14.25" hidden="1" customHeight="1">
      <c r="C268" s="139" t="str">
        <f t="shared" si="114"/>
        <v>H</v>
      </c>
      <c r="D268" s="282">
        <f t="shared" si="115"/>
        <v>0</v>
      </c>
      <c r="E268" s="445">
        <f t="shared" si="123"/>
        <v>0</v>
      </c>
      <c r="F268" s="445">
        <f t="shared" si="123"/>
        <v>0</v>
      </c>
      <c r="G268" s="446">
        <f t="shared" si="123"/>
        <v>0</v>
      </c>
      <c r="H268" s="446">
        <f t="shared" si="123"/>
        <v>0</v>
      </c>
      <c r="I268" s="446">
        <f t="shared" si="123"/>
        <v>0</v>
      </c>
      <c r="J268" s="446">
        <f t="shared" si="123"/>
        <v>0</v>
      </c>
      <c r="K268" s="446">
        <f t="shared" si="123"/>
        <v>0</v>
      </c>
      <c r="L268" s="447">
        <f t="shared" si="123"/>
        <v>0</v>
      </c>
      <c r="M268"/>
      <c r="N268" s="417">
        <v>32</v>
      </c>
      <c r="O268" s="414">
        <f>Parameter!G93</f>
        <v>0</v>
      </c>
      <c r="P268" s="341">
        <f t="shared" si="117"/>
        <v>-3.2000000000000001E-2</v>
      </c>
      <c r="Q268" s="341">
        <f t="shared" si="119"/>
        <v>-3.2000000000000001E-2</v>
      </c>
      <c r="R268" s="342">
        <f t="shared" si="120"/>
        <v>32</v>
      </c>
      <c r="S268" s="343">
        <f t="shared" si="118"/>
        <v>0</v>
      </c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</row>
    <row r="269" spans="3:33" ht="14.25" hidden="1" customHeight="1">
      <c r="C269" s="139" t="str">
        <f t="shared" si="114"/>
        <v>H</v>
      </c>
      <c r="D269" s="282">
        <f t="shared" si="115"/>
        <v>0</v>
      </c>
      <c r="E269" s="445">
        <f t="shared" si="123"/>
        <v>0</v>
      </c>
      <c r="F269" s="445">
        <f t="shared" si="123"/>
        <v>0</v>
      </c>
      <c r="G269" s="446">
        <f t="shared" si="123"/>
        <v>0</v>
      </c>
      <c r="H269" s="446">
        <f t="shared" si="123"/>
        <v>0</v>
      </c>
      <c r="I269" s="446">
        <f t="shared" si="123"/>
        <v>0</v>
      </c>
      <c r="J269" s="446">
        <f t="shared" si="123"/>
        <v>0</v>
      </c>
      <c r="K269" s="446">
        <f t="shared" si="123"/>
        <v>0</v>
      </c>
      <c r="L269" s="447">
        <f t="shared" si="123"/>
        <v>0</v>
      </c>
      <c r="M269"/>
      <c r="N269" s="417">
        <v>33</v>
      </c>
      <c r="O269" s="414">
        <f>Parameter!G94</f>
        <v>0</v>
      </c>
      <c r="P269" s="341">
        <f t="shared" ref="P269:P286" si="124">SUMIFS(Rev, LType, $O269, Y, CurrentYear, MSup, $D$233) * 10^6 + SUMIFS(Rev, LType, $O269, Y, CurrentYear-1, MSup, $D$233) - N269/10^3</f>
        <v>-3.3000000000000002E-2</v>
      </c>
      <c r="Q269" s="341">
        <f t="shared" si="119"/>
        <v>-3.3000000000000002E-2</v>
      </c>
      <c r="R269" s="342">
        <f t="shared" si="120"/>
        <v>33</v>
      </c>
      <c r="S269" s="343">
        <f t="shared" si="118"/>
        <v>0</v>
      </c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</row>
    <row r="270" spans="3:33" ht="14.25" hidden="1" customHeight="1">
      <c r="C270" s="139" t="str">
        <f t="shared" si="114"/>
        <v>H</v>
      </c>
      <c r="D270" s="282">
        <f t="shared" si="115"/>
        <v>0</v>
      </c>
      <c r="E270" s="445">
        <f t="shared" si="123"/>
        <v>0</v>
      </c>
      <c r="F270" s="445">
        <f t="shared" si="123"/>
        <v>0</v>
      </c>
      <c r="G270" s="446">
        <f t="shared" si="123"/>
        <v>0</v>
      </c>
      <c r="H270" s="446">
        <f t="shared" si="123"/>
        <v>0</v>
      </c>
      <c r="I270" s="446">
        <f t="shared" si="123"/>
        <v>0</v>
      </c>
      <c r="J270" s="446">
        <f t="shared" si="123"/>
        <v>0</v>
      </c>
      <c r="K270" s="446">
        <f t="shared" si="123"/>
        <v>0</v>
      </c>
      <c r="L270" s="447">
        <f t="shared" si="123"/>
        <v>0</v>
      </c>
      <c r="M270"/>
      <c r="N270" s="417">
        <v>34</v>
      </c>
      <c r="O270" s="414">
        <f>Parameter!G95</f>
        <v>0</v>
      </c>
      <c r="P270" s="341">
        <f t="shared" si="124"/>
        <v>-3.4000000000000002E-2</v>
      </c>
      <c r="Q270" s="341">
        <f t="shared" si="119"/>
        <v>-3.4000000000000002E-2</v>
      </c>
      <c r="R270" s="342">
        <f t="shared" si="120"/>
        <v>34</v>
      </c>
      <c r="S270" s="343">
        <f t="shared" si="118"/>
        <v>0</v>
      </c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</row>
    <row r="271" spans="3:33" ht="14.25" hidden="1" customHeight="1">
      <c r="C271" s="139" t="str">
        <f t="shared" si="114"/>
        <v>H</v>
      </c>
      <c r="D271" s="282">
        <f t="shared" si="115"/>
        <v>0</v>
      </c>
      <c r="E271" s="445">
        <f t="shared" si="123"/>
        <v>0</v>
      </c>
      <c r="F271" s="445">
        <f t="shared" si="123"/>
        <v>0</v>
      </c>
      <c r="G271" s="446">
        <f t="shared" si="123"/>
        <v>0</v>
      </c>
      <c r="H271" s="446">
        <f t="shared" si="123"/>
        <v>0</v>
      </c>
      <c r="I271" s="446">
        <f t="shared" si="123"/>
        <v>0</v>
      </c>
      <c r="J271" s="446">
        <f t="shared" si="123"/>
        <v>0</v>
      </c>
      <c r="K271" s="446">
        <f t="shared" si="123"/>
        <v>0</v>
      </c>
      <c r="L271" s="447">
        <f t="shared" si="123"/>
        <v>0</v>
      </c>
      <c r="M271"/>
      <c r="N271" s="417">
        <v>35</v>
      </c>
      <c r="O271" s="414">
        <f>Parameter!G96</f>
        <v>0</v>
      </c>
      <c r="P271" s="341">
        <f t="shared" si="124"/>
        <v>-3.5000000000000003E-2</v>
      </c>
      <c r="Q271" s="341">
        <f t="shared" si="119"/>
        <v>-3.5000000000000003E-2</v>
      </c>
      <c r="R271" s="342">
        <f t="shared" si="120"/>
        <v>35</v>
      </c>
      <c r="S271" s="343">
        <f t="shared" si="118"/>
        <v>0</v>
      </c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</row>
    <row r="272" spans="3:33" ht="14.25" hidden="1" customHeight="1">
      <c r="C272" s="139" t="str">
        <f t="shared" si="114"/>
        <v>H</v>
      </c>
      <c r="D272" s="282">
        <f t="shared" si="115"/>
        <v>0</v>
      </c>
      <c r="E272" s="445">
        <f t="shared" si="123"/>
        <v>0</v>
      </c>
      <c r="F272" s="445">
        <f t="shared" si="123"/>
        <v>0</v>
      </c>
      <c r="G272" s="446">
        <f t="shared" si="123"/>
        <v>0</v>
      </c>
      <c r="H272" s="446">
        <f t="shared" si="123"/>
        <v>0</v>
      </c>
      <c r="I272" s="446">
        <f t="shared" si="123"/>
        <v>0</v>
      </c>
      <c r="J272" s="446">
        <f t="shared" si="123"/>
        <v>0</v>
      </c>
      <c r="K272" s="446">
        <f t="shared" si="123"/>
        <v>0</v>
      </c>
      <c r="L272" s="447">
        <f t="shared" si="123"/>
        <v>0</v>
      </c>
      <c r="M272"/>
      <c r="N272" s="417">
        <v>36</v>
      </c>
      <c r="O272" s="414">
        <f>Parameter!G97</f>
        <v>0</v>
      </c>
      <c r="P272" s="341">
        <f t="shared" si="124"/>
        <v>-3.5999999999999997E-2</v>
      </c>
      <c r="Q272" s="341">
        <f t="shared" si="119"/>
        <v>-3.5999999999999997E-2</v>
      </c>
      <c r="R272" s="342">
        <f t="shared" si="120"/>
        <v>36</v>
      </c>
      <c r="S272" s="343">
        <f t="shared" si="118"/>
        <v>0</v>
      </c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</row>
    <row r="273" spans="3:33" ht="14.25" hidden="1" customHeight="1">
      <c r="C273" s="139" t="str">
        <f t="shared" si="114"/>
        <v>H</v>
      </c>
      <c r="D273" s="282">
        <f t="shared" si="115"/>
        <v>0</v>
      </c>
      <c r="E273" s="445">
        <f t="shared" si="123"/>
        <v>0</v>
      </c>
      <c r="F273" s="445">
        <f t="shared" si="123"/>
        <v>0</v>
      </c>
      <c r="G273" s="446">
        <f t="shared" si="123"/>
        <v>0</v>
      </c>
      <c r="H273" s="446">
        <f t="shared" si="123"/>
        <v>0</v>
      </c>
      <c r="I273" s="446">
        <f t="shared" si="123"/>
        <v>0</v>
      </c>
      <c r="J273" s="446">
        <f t="shared" si="123"/>
        <v>0</v>
      </c>
      <c r="K273" s="446">
        <f t="shared" si="123"/>
        <v>0</v>
      </c>
      <c r="L273" s="447">
        <f t="shared" si="123"/>
        <v>0</v>
      </c>
      <c r="M273"/>
      <c r="N273" s="417">
        <v>37</v>
      </c>
      <c r="O273" s="414">
        <f>Parameter!G98</f>
        <v>0</v>
      </c>
      <c r="P273" s="341">
        <f t="shared" si="124"/>
        <v>-3.6999999999999998E-2</v>
      </c>
      <c r="Q273" s="341">
        <f t="shared" si="119"/>
        <v>-3.6999999999999998E-2</v>
      </c>
      <c r="R273" s="342">
        <f t="shared" si="120"/>
        <v>37</v>
      </c>
      <c r="S273" s="343">
        <f t="shared" si="118"/>
        <v>0</v>
      </c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</row>
    <row r="274" spans="3:33" ht="14.25" hidden="1" customHeight="1">
      <c r="C274" s="139" t="str">
        <f t="shared" si="114"/>
        <v>H</v>
      </c>
      <c r="D274" s="282">
        <f t="shared" si="115"/>
        <v>0</v>
      </c>
      <c r="E274" s="445">
        <f t="shared" si="123"/>
        <v>0</v>
      </c>
      <c r="F274" s="445">
        <f t="shared" si="123"/>
        <v>0</v>
      </c>
      <c r="G274" s="446">
        <f t="shared" si="123"/>
        <v>0</v>
      </c>
      <c r="H274" s="446">
        <f t="shared" si="123"/>
        <v>0</v>
      </c>
      <c r="I274" s="446">
        <f t="shared" si="123"/>
        <v>0</v>
      </c>
      <c r="J274" s="446">
        <f t="shared" si="123"/>
        <v>0</v>
      </c>
      <c r="K274" s="446">
        <f t="shared" si="123"/>
        <v>0</v>
      </c>
      <c r="L274" s="447">
        <f t="shared" si="123"/>
        <v>0</v>
      </c>
      <c r="M274"/>
      <c r="N274" s="417">
        <v>38</v>
      </c>
      <c r="O274" s="414">
        <f>Parameter!G99</f>
        <v>0</v>
      </c>
      <c r="P274" s="341">
        <f t="shared" si="124"/>
        <v>-3.7999999999999999E-2</v>
      </c>
      <c r="Q274" s="341">
        <f t="shared" si="119"/>
        <v>-3.7999999999999999E-2</v>
      </c>
      <c r="R274" s="342">
        <f t="shared" si="120"/>
        <v>38</v>
      </c>
      <c r="S274" s="343">
        <f t="shared" si="118"/>
        <v>0</v>
      </c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</row>
    <row r="275" spans="3:33" ht="14.25" hidden="1" customHeight="1">
      <c r="C275" s="139" t="str">
        <f t="shared" si="114"/>
        <v>H</v>
      </c>
      <c r="D275" s="282">
        <f t="shared" si="115"/>
        <v>0</v>
      </c>
      <c r="E275" s="445">
        <f t="shared" si="123"/>
        <v>0</v>
      </c>
      <c r="F275" s="445">
        <f t="shared" si="123"/>
        <v>0</v>
      </c>
      <c r="G275" s="446">
        <f t="shared" si="123"/>
        <v>0</v>
      </c>
      <c r="H275" s="446">
        <f t="shared" si="123"/>
        <v>0</v>
      </c>
      <c r="I275" s="446">
        <f t="shared" si="123"/>
        <v>0</v>
      </c>
      <c r="J275" s="446">
        <f t="shared" si="123"/>
        <v>0</v>
      </c>
      <c r="K275" s="446">
        <f t="shared" si="123"/>
        <v>0</v>
      </c>
      <c r="L275" s="447">
        <f t="shared" si="123"/>
        <v>0</v>
      </c>
      <c r="M275"/>
      <c r="N275" s="417">
        <v>39</v>
      </c>
      <c r="O275" s="414">
        <f>Parameter!G100</f>
        <v>0</v>
      </c>
      <c r="P275" s="341">
        <f t="shared" si="124"/>
        <v>-3.9E-2</v>
      </c>
      <c r="Q275" s="341">
        <f t="shared" si="119"/>
        <v>-3.9E-2</v>
      </c>
      <c r="R275" s="342">
        <f t="shared" si="120"/>
        <v>39</v>
      </c>
      <c r="S275" s="343">
        <f t="shared" si="118"/>
        <v>0</v>
      </c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</row>
    <row r="276" spans="3:33" ht="14.25" hidden="1" customHeight="1">
      <c r="C276" s="139" t="str">
        <f t="shared" si="114"/>
        <v>H</v>
      </c>
      <c r="D276" s="282">
        <f t="shared" si="115"/>
        <v>0</v>
      </c>
      <c r="E276" s="445">
        <f t="shared" si="123"/>
        <v>0</v>
      </c>
      <c r="F276" s="445">
        <f t="shared" si="123"/>
        <v>0</v>
      </c>
      <c r="G276" s="446">
        <f t="shared" si="123"/>
        <v>0</v>
      </c>
      <c r="H276" s="446">
        <f t="shared" si="123"/>
        <v>0</v>
      </c>
      <c r="I276" s="446">
        <f t="shared" si="123"/>
        <v>0</v>
      </c>
      <c r="J276" s="446">
        <f t="shared" si="123"/>
        <v>0</v>
      </c>
      <c r="K276" s="446">
        <f t="shared" si="123"/>
        <v>0</v>
      </c>
      <c r="L276" s="447">
        <f t="shared" si="123"/>
        <v>0</v>
      </c>
      <c r="M276"/>
      <c r="N276" s="417">
        <v>40</v>
      </c>
      <c r="O276" s="414">
        <f>Parameter!G101</f>
        <v>0</v>
      </c>
      <c r="P276" s="341">
        <f t="shared" si="124"/>
        <v>-0.04</v>
      </c>
      <c r="Q276" s="341">
        <f t="shared" si="119"/>
        <v>-0.04</v>
      </c>
      <c r="R276" s="342">
        <f t="shared" si="120"/>
        <v>40</v>
      </c>
      <c r="S276" s="343">
        <f t="shared" si="118"/>
        <v>0</v>
      </c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</row>
    <row r="277" spans="3:33" ht="14.25" hidden="1" customHeight="1">
      <c r="C277" s="139" t="str">
        <f t="shared" si="114"/>
        <v>H</v>
      </c>
      <c r="D277" s="282">
        <f t="shared" si="115"/>
        <v>0</v>
      </c>
      <c r="E277" s="445">
        <f t="shared" ref="E277:L286" si="125">SUMIFS(Rev, LType, $D277, Y, E$177, MSup, $D$233)</f>
        <v>0</v>
      </c>
      <c r="F277" s="445">
        <f t="shared" si="125"/>
        <v>0</v>
      </c>
      <c r="G277" s="446">
        <f t="shared" si="125"/>
        <v>0</v>
      </c>
      <c r="H277" s="446">
        <f t="shared" si="125"/>
        <v>0</v>
      </c>
      <c r="I277" s="446">
        <f t="shared" si="125"/>
        <v>0</v>
      </c>
      <c r="J277" s="446">
        <f t="shared" si="125"/>
        <v>0</v>
      </c>
      <c r="K277" s="446">
        <f t="shared" si="125"/>
        <v>0</v>
      </c>
      <c r="L277" s="447">
        <f t="shared" si="125"/>
        <v>0</v>
      </c>
      <c r="M277"/>
      <c r="N277" s="417">
        <v>41</v>
      </c>
      <c r="O277" s="414">
        <f>Parameter!G102</f>
        <v>0</v>
      </c>
      <c r="P277" s="341">
        <f t="shared" si="124"/>
        <v>-4.1000000000000002E-2</v>
      </c>
      <c r="Q277" s="341">
        <f t="shared" si="119"/>
        <v>-4.1000000000000002E-2</v>
      </c>
      <c r="R277" s="342">
        <f t="shared" si="120"/>
        <v>41</v>
      </c>
      <c r="S277" s="343">
        <f t="shared" si="118"/>
        <v>0</v>
      </c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</row>
    <row r="278" spans="3:33" ht="14.25" hidden="1" customHeight="1">
      <c r="C278" s="139" t="str">
        <f t="shared" si="114"/>
        <v>H</v>
      </c>
      <c r="D278" s="282">
        <f t="shared" si="115"/>
        <v>0</v>
      </c>
      <c r="E278" s="445">
        <f t="shared" si="125"/>
        <v>0</v>
      </c>
      <c r="F278" s="445">
        <f t="shared" si="125"/>
        <v>0</v>
      </c>
      <c r="G278" s="446">
        <f t="shared" si="125"/>
        <v>0</v>
      </c>
      <c r="H278" s="446">
        <f t="shared" si="125"/>
        <v>0</v>
      </c>
      <c r="I278" s="446">
        <f t="shared" si="125"/>
        <v>0</v>
      </c>
      <c r="J278" s="446">
        <f t="shared" si="125"/>
        <v>0</v>
      </c>
      <c r="K278" s="446">
        <f t="shared" si="125"/>
        <v>0</v>
      </c>
      <c r="L278" s="447">
        <f t="shared" si="125"/>
        <v>0</v>
      </c>
      <c r="M278"/>
      <c r="N278" s="417">
        <v>42</v>
      </c>
      <c r="O278" s="414">
        <f>Parameter!G103</f>
        <v>0</v>
      </c>
      <c r="P278" s="341">
        <f t="shared" si="124"/>
        <v>-4.2000000000000003E-2</v>
      </c>
      <c r="Q278" s="341">
        <f t="shared" si="119"/>
        <v>-4.2000000000000003E-2</v>
      </c>
      <c r="R278" s="342">
        <f t="shared" si="120"/>
        <v>42</v>
      </c>
      <c r="S278" s="343">
        <f t="shared" si="118"/>
        <v>0</v>
      </c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</row>
    <row r="279" spans="3:33" ht="14.25" hidden="1" customHeight="1">
      <c r="C279" s="139" t="str">
        <f t="shared" si="114"/>
        <v>H</v>
      </c>
      <c r="D279" s="282">
        <f t="shared" si="115"/>
        <v>0</v>
      </c>
      <c r="E279" s="445">
        <f t="shared" si="125"/>
        <v>0</v>
      </c>
      <c r="F279" s="445">
        <f t="shared" si="125"/>
        <v>0</v>
      </c>
      <c r="G279" s="446">
        <f t="shared" si="125"/>
        <v>0</v>
      </c>
      <c r="H279" s="446">
        <f t="shared" si="125"/>
        <v>0</v>
      </c>
      <c r="I279" s="446">
        <f t="shared" si="125"/>
        <v>0</v>
      </c>
      <c r="J279" s="446">
        <f t="shared" si="125"/>
        <v>0</v>
      </c>
      <c r="K279" s="446">
        <f t="shared" si="125"/>
        <v>0</v>
      </c>
      <c r="L279" s="447">
        <f t="shared" si="125"/>
        <v>0</v>
      </c>
      <c r="M279"/>
      <c r="N279" s="417">
        <v>43</v>
      </c>
      <c r="O279" s="414">
        <f>Parameter!G104</f>
        <v>0</v>
      </c>
      <c r="P279" s="341">
        <f t="shared" si="124"/>
        <v>-4.2999999999999997E-2</v>
      </c>
      <c r="Q279" s="341">
        <f t="shared" si="119"/>
        <v>-4.2999999999999997E-2</v>
      </c>
      <c r="R279" s="342">
        <f t="shared" si="120"/>
        <v>43</v>
      </c>
      <c r="S279" s="343">
        <f t="shared" si="118"/>
        <v>0</v>
      </c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</row>
    <row r="280" spans="3:33" ht="14.25" hidden="1" customHeight="1">
      <c r="C280" s="139" t="str">
        <f t="shared" si="114"/>
        <v>H</v>
      </c>
      <c r="D280" s="282">
        <f t="shared" si="115"/>
        <v>0</v>
      </c>
      <c r="E280" s="445">
        <f t="shared" si="125"/>
        <v>0</v>
      </c>
      <c r="F280" s="445">
        <f t="shared" si="125"/>
        <v>0</v>
      </c>
      <c r="G280" s="446">
        <f t="shared" si="125"/>
        <v>0</v>
      </c>
      <c r="H280" s="446">
        <f t="shared" si="125"/>
        <v>0</v>
      </c>
      <c r="I280" s="446">
        <f t="shared" si="125"/>
        <v>0</v>
      </c>
      <c r="J280" s="446">
        <f t="shared" si="125"/>
        <v>0</v>
      </c>
      <c r="K280" s="446">
        <f t="shared" si="125"/>
        <v>0</v>
      </c>
      <c r="L280" s="447">
        <f t="shared" si="125"/>
        <v>0</v>
      </c>
      <c r="M280"/>
      <c r="N280" s="417">
        <v>44</v>
      </c>
      <c r="O280" s="414">
        <f>Parameter!G105</f>
        <v>0</v>
      </c>
      <c r="P280" s="341">
        <f t="shared" si="124"/>
        <v>-4.3999999999999997E-2</v>
      </c>
      <c r="Q280" s="341">
        <f t="shared" si="119"/>
        <v>-4.3999999999999997E-2</v>
      </c>
      <c r="R280" s="342">
        <f t="shared" si="120"/>
        <v>44</v>
      </c>
      <c r="S280" s="343">
        <f t="shared" si="118"/>
        <v>0</v>
      </c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</row>
    <row r="281" spans="3:33" ht="14.25" hidden="1" customHeight="1">
      <c r="C281" s="139" t="str">
        <f t="shared" si="114"/>
        <v>H</v>
      </c>
      <c r="D281" s="282">
        <f t="shared" si="115"/>
        <v>0</v>
      </c>
      <c r="E281" s="445">
        <f t="shared" si="125"/>
        <v>0</v>
      </c>
      <c r="F281" s="445">
        <f t="shared" si="125"/>
        <v>0</v>
      </c>
      <c r="G281" s="446">
        <f t="shared" si="125"/>
        <v>0</v>
      </c>
      <c r="H281" s="446">
        <f t="shared" si="125"/>
        <v>0</v>
      </c>
      <c r="I281" s="446">
        <f t="shared" si="125"/>
        <v>0</v>
      </c>
      <c r="J281" s="446">
        <f t="shared" si="125"/>
        <v>0</v>
      </c>
      <c r="K281" s="446">
        <f t="shared" si="125"/>
        <v>0</v>
      </c>
      <c r="L281" s="447">
        <f t="shared" si="125"/>
        <v>0</v>
      </c>
      <c r="M281"/>
      <c r="N281" s="417">
        <v>45</v>
      </c>
      <c r="O281" s="414">
        <f>Parameter!G106</f>
        <v>0</v>
      </c>
      <c r="P281" s="341">
        <f t="shared" si="124"/>
        <v>-4.4999999999999998E-2</v>
      </c>
      <c r="Q281" s="341">
        <f t="shared" si="119"/>
        <v>-4.4999999999999998E-2</v>
      </c>
      <c r="R281" s="342">
        <f t="shared" si="120"/>
        <v>45</v>
      </c>
      <c r="S281" s="343">
        <f t="shared" si="118"/>
        <v>0</v>
      </c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</row>
    <row r="282" spans="3:33" ht="14.25" hidden="1" customHeight="1">
      <c r="C282" s="139" t="str">
        <f t="shared" si="114"/>
        <v>H</v>
      </c>
      <c r="D282" s="282">
        <f t="shared" si="115"/>
        <v>0</v>
      </c>
      <c r="E282" s="445">
        <f t="shared" si="125"/>
        <v>0</v>
      </c>
      <c r="F282" s="445">
        <f t="shared" si="125"/>
        <v>0</v>
      </c>
      <c r="G282" s="446">
        <f t="shared" si="125"/>
        <v>0</v>
      </c>
      <c r="H282" s="446">
        <f t="shared" si="125"/>
        <v>0</v>
      </c>
      <c r="I282" s="446">
        <f t="shared" si="125"/>
        <v>0</v>
      </c>
      <c r="J282" s="446">
        <f t="shared" si="125"/>
        <v>0</v>
      </c>
      <c r="K282" s="446">
        <f t="shared" si="125"/>
        <v>0</v>
      </c>
      <c r="L282" s="447">
        <f t="shared" si="125"/>
        <v>0</v>
      </c>
      <c r="M282"/>
      <c r="N282" s="417">
        <v>46</v>
      </c>
      <c r="O282" s="414">
        <f>Parameter!G107</f>
        <v>0</v>
      </c>
      <c r="P282" s="341">
        <f t="shared" si="124"/>
        <v>-4.5999999999999999E-2</v>
      </c>
      <c r="Q282" s="341">
        <f t="shared" si="119"/>
        <v>-4.5999999999999999E-2</v>
      </c>
      <c r="R282" s="342">
        <f t="shared" si="120"/>
        <v>46</v>
      </c>
      <c r="S282" s="343">
        <f t="shared" si="118"/>
        <v>0</v>
      </c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</row>
    <row r="283" spans="3:33" ht="14.25" hidden="1" customHeight="1">
      <c r="C283" s="139" t="str">
        <f t="shared" si="114"/>
        <v>H</v>
      </c>
      <c r="D283" s="282">
        <f t="shared" si="115"/>
        <v>0</v>
      </c>
      <c r="E283" s="445">
        <f t="shared" si="125"/>
        <v>0</v>
      </c>
      <c r="F283" s="445">
        <f t="shared" si="125"/>
        <v>0</v>
      </c>
      <c r="G283" s="446">
        <f t="shared" si="125"/>
        <v>0</v>
      </c>
      <c r="H283" s="446">
        <f t="shared" si="125"/>
        <v>0</v>
      </c>
      <c r="I283" s="446">
        <f t="shared" si="125"/>
        <v>0</v>
      </c>
      <c r="J283" s="446">
        <f t="shared" si="125"/>
        <v>0</v>
      </c>
      <c r="K283" s="446">
        <f t="shared" si="125"/>
        <v>0</v>
      </c>
      <c r="L283" s="447">
        <f t="shared" si="125"/>
        <v>0</v>
      </c>
      <c r="M283"/>
      <c r="N283" s="417">
        <v>47</v>
      </c>
      <c r="O283" s="414">
        <f>Parameter!G108</f>
        <v>0</v>
      </c>
      <c r="P283" s="341">
        <f t="shared" si="124"/>
        <v>-4.7E-2</v>
      </c>
      <c r="Q283" s="341">
        <f t="shared" si="119"/>
        <v>-4.7E-2</v>
      </c>
      <c r="R283" s="342">
        <f t="shared" si="120"/>
        <v>47</v>
      </c>
      <c r="S283" s="343">
        <f t="shared" si="118"/>
        <v>0</v>
      </c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</row>
    <row r="284" spans="3:33" ht="14.25" hidden="1" customHeight="1">
      <c r="C284" s="139" t="str">
        <f t="shared" si="114"/>
        <v>H</v>
      </c>
      <c r="D284" s="282">
        <f t="shared" si="115"/>
        <v>0</v>
      </c>
      <c r="E284" s="445">
        <f t="shared" si="125"/>
        <v>0</v>
      </c>
      <c r="F284" s="445">
        <f t="shared" si="125"/>
        <v>0</v>
      </c>
      <c r="G284" s="446">
        <f t="shared" si="125"/>
        <v>0</v>
      </c>
      <c r="H284" s="446">
        <f t="shared" si="125"/>
        <v>0</v>
      </c>
      <c r="I284" s="446">
        <f t="shared" si="125"/>
        <v>0</v>
      </c>
      <c r="J284" s="446">
        <f t="shared" si="125"/>
        <v>0</v>
      </c>
      <c r="K284" s="446">
        <f t="shared" si="125"/>
        <v>0</v>
      </c>
      <c r="L284" s="447">
        <f t="shared" si="125"/>
        <v>0</v>
      </c>
      <c r="M284"/>
      <c r="N284" s="417">
        <v>48</v>
      </c>
      <c r="O284" s="414">
        <f>Parameter!G109</f>
        <v>0</v>
      </c>
      <c r="P284" s="341">
        <f t="shared" si="124"/>
        <v>-4.8000000000000001E-2</v>
      </c>
      <c r="Q284" s="341">
        <f t="shared" si="119"/>
        <v>-4.8000000000000001E-2</v>
      </c>
      <c r="R284" s="342">
        <f t="shared" si="120"/>
        <v>48</v>
      </c>
      <c r="S284" s="343">
        <f t="shared" si="118"/>
        <v>0</v>
      </c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</row>
    <row r="285" spans="3:33" ht="14.25" hidden="1" customHeight="1">
      <c r="C285" s="139" t="str">
        <f t="shared" si="114"/>
        <v>H</v>
      </c>
      <c r="D285" s="282">
        <f t="shared" si="115"/>
        <v>0</v>
      </c>
      <c r="E285" s="445">
        <f t="shared" si="125"/>
        <v>0</v>
      </c>
      <c r="F285" s="445">
        <f t="shared" si="125"/>
        <v>0</v>
      </c>
      <c r="G285" s="446">
        <f t="shared" si="125"/>
        <v>0</v>
      </c>
      <c r="H285" s="446">
        <f t="shared" si="125"/>
        <v>0</v>
      </c>
      <c r="I285" s="446">
        <f t="shared" si="125"/>
        <v>0</v>
      </c>
      <c r="J285" s="446">
        <f t="shared" si="125"/>
        <v>0</v>
      </c>
      <c r="K285" s="446">
        <f t="shared" si="125"/>
        <v>0</v>
      </c>
      <c r="L285" s="447">
        <f t="shared" si="125"/>
        <v>0</v>
      </c>
      <c r="M285"/>
      <c r="N285" s="417">
        <v>49</v>
      </c>
      <c r="O285" s="414">
        <f>Parameter!G110</f>
        <v>0</v>
      </c>
      <c r="P285" s="341">
        <f t="shared" si="124"/>
        <v>-4.9000000000000002E-2</v>
      </c>
      <c r="Q285" s="341">
        <f t="shared" si="119"/>
        <v>-4.9000000000000002E-2</v>
      </c>
      <c r="R285" s="342">
        <f t="shared" si="120"/>
        <v>49</v>
      </c>
      <c r="S285" s="343">
        <f t="shared" si="118"/>
        <v>0</v>
      </c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</row>
    <row r="286" spans="3:33" ht="14.25" hidden="1" customHeight="1" thickBot="1">
      <c r="C286" s="139" t="str">
        <f t="shared" si="114"/>
        <v>H</v>
      </c>
      <c r="D286" s="282">
        <f t="shared" si="115"/>
        <v>0</v>
      </c>
      <c r="E286" s="445">
        <f t="shared" si="125"/>
        <v>0</v>
      </c>
      <c r="F286" s="445">
        <f t="shared" si="125"/>
        <v>0</v>
      </c>
      <c r="G286" s="446">
        <f t="shared" si="125"/>
        <v>0</v>
      </c>
      <c r="H286" s="446">
        <f t="shared" si="125"/>
        <v>0</v>
      </c>
      <c r="I286" s="446">
        <f t="shared" si="125"/>
        <v>0</v>
      </c>
      <c r="J286" s="446">
        <f t="shared" si="125"/>
        <v>0</v>
      </c>
      <c r="K286" s="446">
        <f t="shared" si="125"/>
        <v>0</v>
      </c>
      <c r="L286" s="447">
        <f t="shared" si="125"/>
        <v>0</v>
      </c>
      <c r="M286"/>
      <c r="N286" s="420">
        <v>50</v>
      </c>
      <c r="O286" s="415">
        <f>Parameter!G111</f>
        <v>0</v>
      </c>
      <c r="P286" s="344">
        <f t="shared" si="124"/>
        <v>-0.05</v>
      </c>
      <c r="Q286" s="344">
        <f t="shared" si="119"/>
        <v>-0.05</v>
      </c>
      <c r="R286" s="345">
        <f t="shared" si="120"/>
        <v>50</v>
      </c>
      <c r="S286" s="346">
        <f>VLOOKUP($R286, $N$237:$O$286, 2, FALSE)</f>
        <v>0</v>
      </c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</row>
    <row r="287" spans="3:33" ht="14.25" customHeight="1" thickBot="1">
      <c r="D287" s="241" t="s">
        <v>132</v>
      </c>
      <c r="E287" s="448">
        <f t="shared" ref="E287:L287" si="126">SUM( E237:E286)</f>
        <v>136.06295853763817</v>
      </c>
      <c r="F287" s="448">
        <f t="shared" si="126"/>
        <v>120.63402966689875</v>
      </c>
      <c r="G287" s="449">
        <f t="shared" si="126"/>
        <v>106.90589623353466</v>
      </c>
      <c r="H287" s="449">
        <f t="shared" si="126"/>
        <v>85.062212803776589</v>
      </c>
      <c r="I287" s="449">
        <f t="shared" si="126"/>
        <v>88.528715836148635</v>
      </c>
      <c r="J287" s="449">
        <f t="shared" si="126"/>
        <v>90.39004109603988</v>
      </c>
      <c r="K287" s="449">
        <f t="shared" si="126"/>
        <v>90.008363472631288</v>
      </c>
      <c r="L287" s="450">
        <f t="shared" si="126"/>
        <v>89.77974758906484</v>
      </c>
      <c r="M287"/>
      <c r="P287" s="284"/>
      <c r="Q287" s="284"/>
      <c r="R287" s="284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</row>
    <row r="288" spans="3:33" ht="14.25" customHeight="1">
      <c r="P288" s="284"/>
      <c r="Q288" s="284"/>
      <c r="R288" s="284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</row>
    <row r="289" spans="3:33" ht="14.25" customHeight="1">
      <c r="P289" s="284"/>
      <c r="Q289" s="284"/>
      <c r="R289" s="284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</row>
    <row r="290" spans="3:33" ht="14.25" customHeight="1" thickBot="1">
      <c r="D290" s="140" t="str">
        <f>D233&amp;" Revenue by Panel Maker ($ Millions)"</f>
        <v>Novaled Revenue by Panel Maker ($ Millions)</v>
      </c>
      <c r="P290" s="284"/>
      <c r="Q290" s="284"/>
      <c r="R290" s="284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</row>
    <row r="291" spans="3:33" ht="14.25" customHeight="1" thickBot="1">
      <c r="D291" s="243" t="str">
        <f>D233</f>
        <v>Novaled</v>
      </c>
      <c r="E291" s="285" t="s">
        <v>110</v>
      </c>
      <c r="F291" s="285" t="s">
        <v>107</v>
      </c>
      <c r="G291" s="143" t="s">
        <v>284</v>
      </c>
      <c r="H291" s="143" t="s">
        <v>285</v>
      </c>
      <c r="I291" s="143" t="s">
        <v>286</v>
      </c>
      <c r="J291" s="143" t="s">
        <v>287</v>
      </c>
      <c r="K291" s="143" t="s">
        <v>288</v>
      </c>
      <c r="L291" s="142" t="s">
        <v>289</v>
      </c>
      <c r="M291" s="210"/>
      <c r="P291" s="284"/>
      <c r="Q291" s="284"/>
      <c r="R291" s="284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</row>
    <row r="292" spans="3:33" ht="14.25" customHeight="1">
      <c r="C292" s="139" t="str">
        <f t="shared" ref="C292:C341" si="127">IF(SUM(E292:L292)=0, "H", "")</f>
        <v/>
      </c>
      <c r="D292" s="286" t="str">
        <f t="shared" ref="D292:D341" si="128">S292</f>
        <v>SDC</v>
      </c>
      <c r="E292" s="445">
        <f t="shared" ref="E292:L301" si="129">SUMIFS(Rev, P, $D292, Y, E$177, MSup, $D$233)</f>
        <v>56.097515770495306</v>
      </c>
      <c r="F292" s="445">
        <f t="shared" si="129"/>
        <v>58.147383336779171</v>
      </c>
      <c r="G292" s="446">
        <f t="shared" si="129"/>
        <v>60.073841379128808</v>
      </c>
      <c r="H292" s="446">
        <f t="shared" si="129"/>
        <v>64.674001570509461</v>
      </c>
      <c r="I292" s="446">
        <f t="shared" si="129"/>
        <v>70.816048109836871</v>
      </c>
      <c r="J292" s="446">
        <f t="shared" si="129"/>
        <v>71.668758834317543</v>
      </c>
      <c r="K292" s="446">
        <f t="shared" si="129"/>
        <v>71.036294017624826</v>
      </c>
      <c r="L292" s="447">
        <f t="shared" si="129"/>
        <v>69.339923137368885</v>
      </c>
      <c r="M292" s="284"/>
      <c r="N292" s="416">
        <v>1</v>
      </c>
      <c r="O292" s="413" t="str">
        <f>Parameter!B7</f>
        <v>AUO</v>
      </c>
      <c r="P292" s="338">
        <f t="shared" ref="P292:P323" si="130">SUMIFS(Rev, P, $O292, Y, CurrentYear, MSup, $D$233) * 10^6 + SUMIFS(Rev, P, $O292, Y, CurrentYear-1, MSup, $D$233) - N292/10^3</f>
        <v>-1E-3</v>
      </c>
      <c r="Q292" s="338">
        <f>LARGE($P$292:$P$341, $N292)</f>
        <v>64674061.62135084</v>
      </c>
      <c r="R292" s="339">
        <f>MATCH($Q292, $P$292:$P$341, 0)</f>
        <v>23</v>
      </c>
      <c r="S292" s="340" t="str">
        <f>VLOOKUP($R292, $N$292:$O$341, 2, FALSE)</f>
        <v>SDC</v>
      </c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</row>
    <row r="293" spans="3:33" ht="14.25" customHeight="1">
      <c r="C293" s="139" t="str">
        <f t="shared" si="127"/>
        <v/>
      </c>
      <c r="D293" s="286" t="str">
        <f t="shared" si="128"/>
        <v>BOE</v>
      </c>
      <c r="E293" s="445">
        <f t="shared" si="129"/>
        <v>11.039588264872807</v>
      </c>
      <c r="F293" s="445">
        <f t="shared" si="129"/>
        <v>10.248612740646427</v>
      </c>
      <c r="G293" s="446">
        <f t="shared" si="129"/>
        <v>8.7702882487002771</v>
      </c>
      <c r="H293" s="446">
        <f t="shared" si="129"/>
        <v>8.6942333575273434</v>
      </c>
      <c r="I293" s="446">
        <f t="shared" si="129"/>
        <v>8.793670577772124</v>
      </c>
      <c r="J293" s="446">
        <f t="shared" si="129"/>
        <v>10.384829119283864</v>
      </c>
      <c r="K293" s="446">
        <f t="shared" si="129"/>
        <v>11.273462823422266</v>
      </c>
      <c r="L293" s="447">
        <f t="shared" si="129"/>
        <v>12.54980822589242</v>
      </c>
      <c r="M293" s="284"/>
      <c r="N293" s="417">
        <v>2</v>
      </c>
      <c r="O293" s="414" t="str">
        <f>Parameter!B8</f>
        <v>BOE</v>
      </c>
      <c r="P293" s="341">
        <f t="shared" si="130"/>
        <v>8694242.1258155927</v>
      </c>
      <c r="Q293" s="341">
        <f t="shared" ref="Q293:Q341" si="131">LARGE($P$292:$P$341, $N293)</f>
        <v>8694242.1258155927</v>
      </c>
      <c r="R293" s="672">
        <f t="shared" ref="R293:R341" si="132">MATCH($Q293, $P$292:$P$341, 0)</f>
        <v>2</v>
      </c>
      <c r="S293" s="343" t="str">
        <f t="shared" ref="S293:S341" si="133">VLOOKUP($R293, $N$292:$O$341, 2, FALSE)</f>
        <v>BOE</v>
      </c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</row>
    <row r="294" spans="3:33" ht="14.25" customHeight="1">
      <c r="C294" s="139" t="str">
        <f t="shared" si="127"/>
        <v/>
      </c>
      <c r="D294" s="286" t="str">
        <f t="shared" si="128"/>
        <v>Visionox</v>
      </c>
      <c r="E294" s="445">
        <f t="shared" si="129"/>
        <v>5.6324212650000005</v>
      </c>
      <c r="F294" s="445">
        <f t="shared" si="129"/>
        <v>5.8956513957000025</v>
      </c>
      <c r="G294" s="446">
        <f t="shared" si="129"/>
        <v>4.8531669230388381</v>
      </c>
      <c r="H294" s="446">
        <f t="shared" si="129"/>
        <v>4.0964879950074353</v>
      </c>
      <c r="I294" s="446">
        <f t="shared" si="129"/>
        <v>3.8312411842223515</v>
      </c>
      <c r="J294" s="446">
        <f t="shared" si="129"/>
        <v>3.9063174440919419</v>
      </c>
      <c r="K294" s="446">
        <f t="shared" si="129"/>
        <v>3.7353638190566718</v>
      </c>
      <c r="L294" s="447">
        <f t="shared" si="129"/>
        <v>4.0213631639575809</v>
      </c>
      <c r="M294" s="284"/>
      <c r="N294" s="417">
        <v>3</v>
      </c>
      <c r="O294" s="414" t="str">
        <f>Parameter!B9</f>
        <v>China Star</v>
      </c>
      <c r="P294" s="341">
        <f t="shared" si="130"/>
        <v>3557590.6832590415</v>
      </c>
      <c r="Q294" s="341">
        <f t="shared" si="131"/>
        <v>4096492.8191743582</v>
      </c>
      <c r="R294" s="672">
        <f t="shared" si="132"/>
        <v>29</v>
      </c>
      <c r="S294" s="343" t="str">
        <f t="shared" si="133"/>
        <v>Visionox</v>
      </c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</row>
    <row r="295" spans="3:33" ht="14.25" customHeight="1">
      <c r="C295" s="139" t="str">
        <f t="shared" si="127"/>
        <v/>
      </c>
      <c r="D295" s="286" t="str">
        <f t="shared" si="128"/>
        <v>China Star</v>
      </c>
      <c r="E295" s="445">
        <f t="shared" si="129"/>
        <v>3.2026404332123413</v>
      </c>
      <c r="F295" s="445">
        <f t="shared" si="129"/>
        <v>4.4614686154500003</v>
      </c>
      <c r="G295" s="446">
        <f t="shared" si="129"/>
        <v>4.6537533259470143</v>
      </c>
      <c r="H295" s="446">
        <f t="shared" si="129"/>
        <v>3.5575860325057156</v>
      </c>
      <c r="I295" s="446">
        <f t="shared" si="129"/>
        <v>3.2079022019831358</v>
      </c>
      <c r="J295" s="446">
        <f t="shared" si="129"/>
        <v>2.8723062793141301</v>
      </c>
      <c r="K295" s="446">
        <f t="shared" si="129"/>
        <v>2.3217809091122552</v>
      </c>
      <c r="L295" s="447">
        <f t="shared" si="129"/>
        <v>1.8017019854711103</v>
      </c>
      <c r="M295" s="284"/>
      <c r="N295" s="417">
        <v>4</v>
      </c>
      <c r="O295" s="414" t="str">
        <f>Parameter!B10</f>
        <v>CPT</v>
      </c>
      <c r="P295" s="341">
        <f t="shared" si="130"/>
        <v>-4.0000000000000001E-3</v>
      </c>
      <c r="Q295" s="341">
        <f t="shared" si="131"/>
        <v>3557590.6832590415</v>
      </c>
      <c r="R295" s="672">
        <f t="shared" si="132"/>
        <v>3</v>
      </c>
      <c r="S295" s="343" t="str">
        <f t="shared" si="133"/>
        <v>China Star</v>
      </c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</row>
    <row r="296" spans="3:33" ht="14.25" customHeight="1">
      <c r="C296" s="139" t="str">
        <f t="shared" si="127"/>
        <v/>
      </c>
      <c r="D296" s="286" t="str">
        <f t="shared" si="128"/>
        <v>LGD</v>
      </c>
      <c r="E296" s="445">
        <f t="shared" si="129"/>
        <v>50.935570601386729</v>
      </c>
      <c r="F296" s="445">
        <f t="shared" si="129"/>
        <v>33.08638496304166</v>
      </c>
      <c r="G296" s="446">
        <f t="shared" si="129"/>
        <v>26.826218393326165</v>
      </c>
      <c r="H296" s="446">
        <f t="shared" si="129"/>
        <v>2.4681397933833509</v>
      </c>
      <c r="I296" s="446">
        <f t="shared" si="129"/>
        <v>0.41592481649104379</v>
      </c>
      <c r="J296" s="446">
        <f t="shared" si="129"/>
        <v>0</v>
      </c>
      <c r="K296" s="446">
        <f t="shared" si="129"/>
        <v>0</v>
      </c>
      <c r="L296" s="447">
        <f t="shared" si="129"/>
        <v>0</v>
      </c>
      <c r="M296" s="284"/>
      <c r="N296" s="417">
        <v>5</v>
      </c>
      <c r="O296" s="414" t="str">
        <f>Parameter!B11</f>
        <v>EDO</v>
      </c>
      <c r="P296" s="341">
        <f t="shared" si="130"/>
        <v>254167.42285653946</v>
      </c>
      <c r="Q296" s="341">
        <f t="shared" si="131"/>
        <v>2468166.6046017441</v>
      </c>
      <c r="R296" s="672">
        <f t="shared" si="132"/>
        <v>15</v>
      </c>
      <c r="S296" s="343" t="str">
        <f t="shared" si="133"/>
        <v>LGD</v>
      </c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</row>
    <row r="297" spans="3:33" ht="14.25" customHeight="1">
      <c r="C297" s="139" t="str">
        <f t="shared" si="127"/>
        <v/>
      </c>
      <c r="D297" s="286" t="str">
        <f t="shared" si="128"/>
        <v>Tianma</v>
      </c>
      <c r="E297" s="445">
        <f t="shared" si="129"/>
        <v>4.0481810329113097</v>
      </c>
      <c r="F297" s="445">
        <f t="shared" si="129"/>
        <v>5.7349103402249995</v>
      </c>
      <c r="G297" s="446">
        <f t="shared" si="129"/>
        <v>1.111767101855742</v>
      </c>
      <c r="H297" s="446">
        <f t="shared" si="129"/>
        <v>1.1909809547772543</v>
      </c>
      <c r="I297" s="446">
        <f t="shared" si="129"/>
        <v>1.1833563588436753</v>
      </c>
      <c r="J297" s="446">
        <f t="shared" si="129"/>
        <v>1.2857043516484667</v>
      </c>
      <c r="K297" s="446">
        <f t="shared" si="129"/>
        <v>1.3593118987076995</v>
      </c>
      <c r="L297" s="447">
        <f t="shared" si="129"/>
        <v>1.328133716800624</v>
      </c>
      <c r="M297" s="284"/>
      <c r="N297" s="417">
        <v>6</v>
      </c>
      <c r="O297" s="414" t="str">
        <f>Parameter!B12</f>
        <v>First-O-Light</v>
      </c>
      <c r="P297" s="341">
        <f t="shared" si="130"/>
        <v>-6.0000000000000001E-3</v>
      </c>
      <c r="Q297" s="341">
        <f t="shared" si="131"/>
        <v>1190982.040544356</v>
      </c>
      <c r="R297" s="672">
        <f t="shared" si="132"/>
        <v>26</v>
      </c>
      <c r="S297" s="343" t="str">
        <f t="shared" si="133"/>
        <v>Tianma</v>
      </c>
    </row>
    <row r="298" spans="3:33" ht="14.25" customHeight="1">
      <c r="C298" s="139" t="str">
        <f t="shared" si="127"/>
        <v/>
      </c>
      <c r="D298" s="286" t="str">
        <f t="shared" si="128"/>
        <v>EDO</v>
      </c>
      <c r="E298" s="445">
        <f t="shared" si="129"/>
        <v>3.8195193276000028</v>
      </c>
      <c r="F298" s="445">
        <f t="shared" si="129"/>
        <v>2.5009714501379996</v>
      </c>
      <c r="G298" s="446">
        <f t="shared" si="129"/>
        <v>0.26717432194659868</v>
      </c>
      <c r="H298" s="446">
        <f t="shared" si="129"/>
        <v>0.25416716068221751</v>
      </c>
      <c r="I298" s="446">
        <f t="shared" si="129"/>
        <v>0.35515605555549179</v>
      </c>
      <c r="J298" s="446">
        <f t="shared" si="129"/>
        <v>0.37542117630161964</v>
      </c>
      <c r="K298" s="446">
        <f t="shared" si="129"/>
        <v>0.36569365834195272</v>
      </c>
      <c r="L298" s="447">
        <f t="shared" si="129"/>
        <v>0.35575038710336981</v>
      </c>
      <c r="M298" s="284"/>
      <c r="N298" s="417">
        <v>7</v>
      </c>
      <c r="O298" s="414" t="str">
        <f>Parameter!B13</f>
        <v>Foxconn</v>
      </c>
      <c r="P298" s="341">
        <f t="shared" si="130"/>
        <v>-7.0000000000000001E-3</v>
      </c>
      <c r="Q298" s="341">
        <f t="shared" si="131"/>
        <v>254167.42285653946</v>
      </c>
      <c r="R298" s="672">
        <f t="shared" si="132"/>
        <v>5</v>
      </c>
      <c r="S298" s="343" t="str">
        <f t="shared" si="133"/>
        <v>EDO</v>
      </c>
    </row>
    <row r="299" spans="3:33" ht="14.25" customHeight="1">
      <c r="C299" s="139" t="str">
        <f t="shared" si="127"/>
        <v/>
      </c>
      <c r="D299" s="286" t="str">
        <f t="shared" si="128"/>
        <v>JDI</v>
      </c>
      <c r="E299" s="445">
        <f t="shared" si="129"/>
        <v>0.15603131250000002</v>
      </c>
      <c r="F299" s="445">
        <f t="shared" si="129"/>
        <v>0</v>
      </c>
      <c r="G299" s="446">
        <f t="shared" si="129"/>
        <v>0.24354061800594345</v>
      </c>
      <c r="H299" s="446">
        <f t="shared" si="129"/>
        <v>0.15310101227742443</v>
      </c>
      <c r="I299" s="446">
        <f t="shared" si="129"/>
        <v>1.9048272184515245E-2</v>
      </c>
      <c r="J299" s="446">
        <f t="shared" si="129"/>
        <v>0</v>
      </c>
      <c r="K299" s="446">
        <f t="shared" si="129"/>
        <v>0</v>
      </c>
      <c r="L299" s="447">
        <f t="shared" si="129"/>
        <v>0.43179638678559629</v>
      </c>
      <c r="M299" s="284"/>
      <c r="N299" s="417">
        <v>8</v>
      </c>
      <c r="O299" s="414" t="str">
        <f>Parameter!B14</f>
        <v>Futuba</v>
      </c>
      <c r="P299" s="341">
        <f t="shared" si="130"/>
        <v>-8.0000000000000002E-3</v>
      </c>
      <c r="Q299" s="341">
        <f t="shared" si="131"/>
        <v>153101.24481804244</v>
      </c>
      <c r="R299" s="672">
        <f t="shared" si="132"/>
        <v>11</v>
      </c>
      <c r="S299" s="343" t="str">
        <f t="shared" si="133"/>
        <v>JDI</v>
      </c>
    </row>
    <row r="300" spans="3:33" ht="14.25" customHeight="1">
      <c r="C300" s="139" t="str">
        <f t="shared" si="127"/>
        <v/>
      </c>
      <c r="D300" s="286" t="str">
        <f t="shared" si="128"/>
        <v>Truly</v>
      </c>
      <c r="E300" s="445">
        <f t="shared" si="129"/>
        <v>0.86302685797714263</v>
      </c>
      <c r="F300" s="445">
        <f t="shared" si="129"/>
        <v>0.34876919070180001</v>
      </c>
      <c r="G300" s="446">
        <f t="shared" si="129"/>
        <v>0.12466572921621868</v>
      </c>
      <c r="H300" s="446">
        <f t="shared" si="129"/>
        <v>4.5851369220865357E-2</v>
      </c>
      <c r="I300" s="446">
        <f t="shared" si="129"/>
        <v>4.7965215499404905E-2</v>
      </c>
      <c r="J300" s="446">
        <f t="shared" si="129"/>
        <v>5.1221569579181003E-2</v>
      </c>
      <c r="K300" s="446">
        <f t="shared" si="129"/>
        <v>4.9684922491805575E-2</v>
      </c>
      <c r="L300" s="447">
        <f t="shared" si="129"/>
        <v>4.8194374817051397E-2</v>
      </c>
      <c r="M300" s="284"/>
      <c r="N300" s="417">
        <v>9</v>
      </c>
      <c r="O300" s="414" t="str">
        <f>Parameter!B15</f>
        <v>HMD Global</v>
      </c>
      <c r="P300" s="341">
        <f t="shared" si="130"/>
        <v>-8.9999999999999993E-3</v>
      </c>
      <c r="Q300" s="341">
        <f t="shared" si="131"/>
        <v>45851.466886594571</v>
      </c>
      <c r="R300" s="672">
        <f t="shared" si="132"/>
        <v>27</v>
      </c>
      <c r="S300" s="343" t="str">
        <f t="shared" si="133"/>
        <v>Truly</v>
      </c>
    </row>
    <row r="301" spans="3:33" ht="14.25" customHeight="1">
      <c r="C301" s="139" t="str">
        <f t="shared" si="127"/>
        <v/>
      </c>
      <c r="D301" s="286" t="str">
        <f t="shared" si="128"/>
        <v>AUO</v>
      </c>
      <c r="E301" s="445">
        <f t="shared" si="129"/>
        <v>4.8681732182512608E-2</v>
      </c>
      <c r="F301" s="445">
        <f t="shared" si="129"/>
        <v>2.1634873238879998E-2</v>
      </c>
      <c r="G301" s="446">
        <f t="shared" si="129"/>
        <v>0</v>
      </c>
      <c r="H301" s="446">
        <f t="shared" si="129"/>
        <v>0</v>
      </c>
      <c r="I301" s="446">
        <f t="shared" si="129"/>
        <v>0</v>
      </c>
      <c r="J301" s="446">
        <f t="shared" si="129"/>
        <v>0</v>
      </c>
      <c r="K301" s="446">
        <f t="shared" si="129"/>
        <v>0</v>
      </c>
      <c r="L301" s="447">
        <f t="shared" si="129"/>
        <v>0</v>
      </c>
      <c r="M301" s="284"/>
      <c r="N301" s="417">
        <v>10</v>
      </c>
      <c r="O301" s="414" t="str">
        <f>Parameter!B16</f>
        <v>Inco-Flex</v>
      </c>
      <c r="P301" s="341">
        <f t="shared" si="130"/>
        <v>-0.01</v>
      </c>
      <c r="Q301" s="341">
        <f t="shared" si="131"/>
        <v>-1E-3</v>
      </c>
      <c r="R301" s="672">
        <f t="shared" si="132"/>
        <v>1</v>
      </c>
      <c r="S301" s="343" t="str">
        <f t="shared" si="133"/>
        <v>AUO</v>
      </c>
    </row>
    <row r="302" spans="3:33" ht="14.25" hidden="1" customHeight="1">
      <c r="C302" s="139" t="str">
        <f t="shared" si="127"/>
        <v>H</v>
      </c>
      <c r="D302" s="286" t="str">
        <f t="shared" si="128"/>
        <v>CPT</v>
      </c>
      <c r="E302" s="445">
        <f t="shared" ref="E302:L311" si="134">SUMIFS(Rev, P, $D302, Y, E$177, MSup, $D$233)</f>
        <v>0</v>
      </c>
      <c r="F302" s="445">
        <f t="shared" si="134"/>
        <v>0</v>
      </c>
      <c r="G302" s="446">
        <f t="shared" si="134"/>
        <v>0</v>
      </c>
      <c r="H302" s="446">
        <f t="shared" si="134"/>
        <v>0</v>
      </c>
      <c r="I302" s="446">
        <f t="shared" si="134"/>
        <v>0</v>
      </c>
      <c r="J302" s="446">
        <f t="shared" si="134"/>
        <v>0</v>
      </c>
      <c r="K302" s="446">
        <f t="shared" si="134"/>
        <v>0</v>
      </c>
      <c r="L302" s="447">
        <f t="shared" si="134"/>
        <v>0</v>
      </c>
      <c r="M302" s="284"/>
      <c r="N302" s="417">
        <v>11</v>
      </c>
      <c r="O302" s="414" t="str">
        <f>Parameter!B17</f>
        <v>JDI</v>
      </c>
      <c r="P302" s="341">
        <f t="shared" si="130"/>
        <v>153101.24481804244</v>
      </c>
      <c r="Q302" s="341">
        <f t="shared" si="131"/>
        <v>-4.0000000000000001E-3</v>
      </c>
      <c r="R302" s="672">
        <f t="shared" si="132"/>
        <v>4</v>
      </c>
      <c r="S302" s="343" t="str">
        <f t="shared" si="133"/>
        <v>CPT</v>
      </c>
    </row>
    <row r="303" spans="3:33" ht="14.25" hidden="1" customHeight="1">
      <c r="C303" s="139" t="str">
        <f t="shared" si="127"/>
        <v>H</v>
      </c>
      <c r="D303" s="286" t="str">
        <f t="shared" si="128"/>
        <v>First-O-Light</v>
      </c>
      <c r="E303" s="445">
        <f t="shared" si="134"/>
        <v>0</v>
      </c>
      <c r="F303" s="445">
        <f t="shared" si="134"/>
        <v>0</v>
      </c>
      <c r="G303" s="446">
        <f t="shared" si="134"/>
        <v>0</v>
      </c>
      <c r="H303" s="446">
        <f t="shared" si="134"/>
        <v>0</v>
      </c>
      <c r="I303" s="446">
        <f t="shared" si="134"/>
        <v>0</v>
      </c>
      <c r="J303" s="446">
        <f t="shared" si="134"/>
        <v>0</v>
      </c>
      <c r="K303" s="446">
        <f t="shared" si="134"/>
        <v>0</v>
      </c>
      <c r="L303" s="447">
        <f t="shared" si="134"/>
        <v>0</v>
      </c>
      <c r="M303" s="284"/>
      <c r="N303" s="417">
        <v>12</v>
      </c>
      <c r="O303" s="414" t="str">
        <f>Parameter!B18</f>
        <v>JOLED</v>
      </c>
      <c r="P303" s="341">
        <f t="shared" si="130"/>
        <v>-1.2E-2</v>
      </c>
      <c r="Q303" s="341">
        <f t="shared" si="131"/>
        <v>-6.0000000000000001E-3</v>
      </c>
      <c r="R303" s="672">
        <f t="shared" si="132"/>
        <v>6</v>
      </c>
      <c r="S303" s="343" t="str">
        <f t="shared" si="133"/>
        <v>First-O-Light</v>
      </c>
    </row>
    <row r="304" spans="3:33" ht="14.25" hidden="1" customHeight="1">
      <c r="C304" s="139" t="str">
        <f t="shared" si="127"/>
        <v>H</v>
      </c>
      <c r="D304" s="286" t="str">
        <f t="shared" si="128"/>
        <v>Foxconn</v>
      </c>
      <c r="E304" s="445">
        <f t="shared" si="134"/>
        <v>0</v>
      </c>
      <c r="F304" s="445">
        <f t="shared" si="134"/>
        <v>0</v>
      </c>
      <c r="G304" s="446">
        <f t="shared" si="134"/>
        <v>0</v>
      </c>
      <c r="H304" s="446">
        <f t="shared" si="134"/>
        <v>0</v>
      </c>
      <c r="I304" s="446">
        <f t="shared" si="134"/>
        <v>0</v>
      </c>
      <c r="J304" s="446">
        <f t="shared" si="134"/>
        <v>0</v>
      </c>
      <c r="K304" s="446">
        <f t="shared" si="134"/>
        <v>0</v>
      </c>
      <c r="L304" s="447">
        <f t="shared" si="134"/>
        <v>0</v>
      </c>
      <c r="M304" s="284"/>
      <c r="N304" s="417">
        <v>13</v>
      </c>
      <c r="O304" s="414" t="str">
        <f>Parameter!B19</f>
        <v>Kaneka</v>
      </c>
      <c r="P304" s="341">
        <f t="shared" si="130"/>
        <v>-1.2999999999999999E-2</v>
      </c>
      <c r="Q304" s="341">
        <f t="shared" si="131"/>
        <v>-7.0000000000000001E-3</v>
      </c>
      <c r="R304" s="672">
        <f t="shared" si="132"/>
        <v>7</v>
      </c>
      <c r="S304" s="343" t="str">
        <f t="shared" si="133"/>
        <v>Foxconn</v>
      </c>
    </row>
    <row r="305" spans="3:19" ht="14.25" hidden="1" customHeight="1">
      <c r="C305" s="139" t="str">
        <f t="shared" si="127"/>
        <v>H</v>
      </c>
      <c r="D305" s="286" t="str">
        <f t="shared" si="128"/>
        <v>Futuba</v>
      </c>
      <c r="E305" s="445">
        <f t="shared" si="134"/>
        <v>0</v>
      </c>
      <c r="F305" s="445">
        <f t="shared" si="134"/>
        <v>0</v>
      </c>
      <c r="G305" s="446">
        <f t="shared" si="134"/>
        <v>0</v>
      </c>
      <c r="H305" s="446">
        <f t="shared" si="134"/>
        <v>0</v>
      </c>
      <c r="I305" s="446">
        <f t="shared" si="134"/>
        <v>0</v>
      </c>
      <c r="J305" s="446">
        <f t="shared" si="134"/>
        <v>0</v>
      </c>
      <c r="K305" s="446">
        <f t="shared" si="134"/>
        <v>0</v>
      </c>
      <c r="L305" s="447">
        <f t="shared" si="134"/>
        <v>0</v>
      </c>
      <c r="M305" s="284"/>
      <c r="N305" s="417">
        <v>14</v>
      </c>
      <c r="O305" s="414" t="str">
        <f>Parameter!B20</f>
        <v>Konica Minolta</v>
      </c>
      <c r="P305" s="341">
        <f t="shared" si="130"/>
        <v>-1.4E-2</v>
      </c>
      <c r="Q305" s="341">
        <f t="shared" si="131"/>
        <v>-8.0000000000000002E-3</v>
      </c>
      <c r="R305" s="672">
        <f t="shared" si="132"/>
        <v>8</v>
      </c>
      <c r="S305" s="343" t="str">
        <f t="shared" si="133"/>
        <v>Futuba</v>
      </c>
    </row>
    <row r="306" spans="3:19" ht="14.25" hidden="1" customHeight="1">
      <c r="C306" s="139" t="str">
        <f t="shared" si="127"/>
        <v>H</v>
      </c>
      <c r="D306" s="286" t="str">
        <f t="shared" si="128"/>
        <v>HMD Global</v>
      </c>
      <c r="E306" s="445">
        <f t="shared" si="134"/>
        <v>0</v>
      </c>
      <c r="F306" s="445">
        <f t="shared" si="134"/>
        <v>0</v>
      </c>
      <c r="G306" s="446">
        <f t="shared" si="134"/>
        <v>0</v>
      </c>
      <c r="H306" s="446">
        <f t="shared" si="134"/>
        <v>0</v>
      </c>
      <c r="I306" s="446">
        <f t="shared" si="134"/>
        <v>0</v>
      </c>
      <c r="J306" s="446">
        <f t="shared" si="134"/>
        <v>0</v>
      </c>
      <c r="K306" s="446">
        <f t="shared" si="134"/>
        <v>0</v>
      </c>
      <c r="L306" s="447">
        <f t="shared" si="134"/>
        <v>0</v>
      </c>
      <c r="M306" s="284"/>
      <c r="N306" s="417">
        <v>15</v>
      </c>
      <c r="O306" s="414" t="str">
        <f>Parameter!B21</f>
        <v>LGD</v>
      </c>
      <c r="P306" s="341">
        <f t="shared" si="130"/>
        <v>2468166.6046017441</v>
      </c>
      <c r="Q306" s="341">
        <f t="shared" si="131"/>
        <v>-8.9999999999999993E-3</v>
      </c>
      <c r="R306" s="672">
        <f t="shared" si="132"/>
        <v>9</v>
      </c>
      <c r="S306" s="343" t="str">
        <f t="shared" si="133"/>
        <v>HMD Global</v>
      </c>
    </row>
    <row r="307" spans="3:19" ht="14.25" hidden="1" customHeight="1">
      <c r="C307" s="139" t="str">
        <f t="shared" si="127"/>
        <v>H</v>
      </c>
      <c r="D307" s="286" t="str">
        <f t="shared" si="128"/>
        <v>Inco-Flex</v>
      </c>
      <c r="E307" s="445">
        <f t="shared" si="134"/>
        <v>0</v>
      </c>
      <c r="F307" s="445">
        <f t="shared" si="134"/>
        <v>0</v>
      </c>
      <c r="G307" s="446">
        <f t="shared" si="134"/>
        <v>0</v>
      </c>
      <c r="H307" s="446">
        <f t="shared" si="134"/>
        <v>0</v>
      </c>
      <c r="I307" s="446">
        <f t="shared" si="134"/>
        <v>0</v>
      </c>
      <c r="J307" s="446">
        <f t="shared" si="134"/>
        <v>0</v>
      </c>
      <c r="K307" s="446">
        <f t="shared" si="134"/>
        <v>0</v>
      </c>
      <c r="L307" s="447">
        <f t="shared" si="134"/>
        <v>0</v>
      </c>
      <c r="M307" s="284"/>
      <c r="N307" s="417">
        <v>16</v>
      </c>
      <c r="O307" s="414" t="str">
        <f>Parameter!B22</f>
        <v>Nippon Seiki</v>
      </c>
      <c r="P307" s="341">
        <f t="shared" si="130"/>
        <v>-1.6E-2</v>
      </c>
      <c r="Q307" s="341">
        <f t="shared" si="131"/>
        <v>-0.01</v>
      </c>
      <c r="R307" s="672">
        <f t="shared" si="132"/>
        <v>10</v>
      </c>
      <c r="S307" s="343" t="str">
        <f t="shared" si="133"/>
        <v>Inco-Flex</v>
      </c>
    </row>
    <row r="308" spans="3:19" ht="14.25" hidden="1" customHeight="1">
      <c r="C308" s="139" t="str">
        <f t="shared" si="127"/>
        <v>H</v>
      </c>
      <c r="D308" s="286" t="str">
        <f t="shared" si="128"/>
        <v>JOLED</v>
      </c>
      <c r="E308" s="445">
        <f t="shared" si="134"/>
        <v>0</v>
      </c>
      <c r="F308" s="445">
        <f t="shared" si="134"/>
        <v>0</v>
      </c>
      <c r="G308" s="446">
        <f t="shared" si="134"/>
        <v>0</v>
      </c>
      <c r="H308" s="446">
        <f t="shared" si="134"/>
        <v>0</v>
      </c>
      <c r="I308" s="446">
        <f t="shared" si="134"/>
        <v>0</v>
      </c>
      <c r="J308" s="446">
        <f t="shared" si="134"/>
        <v>0</v>
      </c>
      <c r="K308" s="446">
        <f t="shared" si="134"/>
        <v>0</v>
      </c>
      <c r="L308" s="447">
        <f t="shared" si="134"/>
        <v>0</v>
      </c>
      <c r="M308" s="284"/>
      <c r="N308" s="417">
        <v>17</v>
      </c>
      <c r="O308" s="414" t="str">
        <f>Parameter!B23</f>
        <v>OLEDWorks</v>
      </c>
      <c r="P308" s="341">
        <f t="shared" si="130"/>
        <v>-1.7000000000000001E-2</v>
      </c>
      <c r="Q308" s="341">
        <f t="shared" si="131"/>
        <v>-1.2E-2</v>
      </c>
      <c r="R308" s="672">
        <f t="shared" si="132"/>
        <v>12</v>
      </c>
      <c r="S308" s="343" t="str">
        <f t="shared" si="133"/>
        <v>JOLED</v>
      </c>
    </row>
    <row r="309" spans="3:19" ht="14.25" hidden="1" customHeight="1">
      <c r="C309" s="139" t="str">
        <f t="shared" si="127"/>
        <v>H</v>
      </c>
      <c r="D309" s="286" t="str">
        <f t="shared" si="128"/>
        <v>Kaneka</v>
      </c>
      <c r="E309" s="445">
        <f t="shared" si="134"/>
        <v>0</v>
      </c>
      <c r="F309" s="445">
        <f t="shared" si="134"/>
        <v>0</v>
      </c>
      <c r="G309" s="446">
        <f t="shared" si="134"/>
        <v>0</v>
      </c>
      <c r="H309" s="446">
        <f t="shared" si="134"/>
        <v>0</v>
      </c>
      <c r="I309" s="446">
        <f t="shared" si="134"/>
        <v>0</v>
      </c>
      <c r="J309" s="446">
        <f t="shared" si="134"/>
        <v>0</v>
      </c>
      <c r="K309" s="446">
        <f t="shared" si="134"/>
        <v>0</v>
      </c>
      <c r="L309" s="447">
        <f t="shared" si="134"/>
        <v>0</v>
      </c>
      <c r="M309" s="284"/>
      <c r="N309" s="417">
        <v>18</v>
      </c>
      <c r="O309" s="414" t="str">
        <f>Parameter!B24</f>
        <v>Osram</v>
      </c>
      <c r="P309" s="341">
        <f t="shared" si="130"/>
        <v>-1.7999999999999999E-2</v>
      </c>
      <c r="Q309" s="341">
        <f t="shared" si="131"/>
        <v>-1.2999999999999999E-2</v>
      </c>
      <c r="R309" s="672">
        <f t="shared" si="132"/>
        <v>13</v>
      </c>
      <c r="S309" s="343" t="str">
        <f t="shared" si="133"/>
        <v>Kaneka</v>
      </c>
    </row>
    <row r="310" spans="3:19" ht="14.25" hidden="1" customHeight="1">
      <c r="C310" s="139" t="str">
        <f t="shared" si="127"/>
        <v>H</v>
      </c>
      <c r="D310" s="286" t="str">
        <f t="shared" si="128"/>
        <v>Konica Minolta</v>
      </c>
      <c r="E310" s="445">
        <f t="shared" si="134"/>
        <v>0</v>
      </c>
      <c r="F310" s="445">
        <f t="shared" si="134"/>
        <v>0</v>
      </c>
      <c r="G310" s="446">
        <f t="shared" si="134"/>
        <v>0</v>
      </c>
      <c r="H310" s="446">
        <f t="shared" si="134"/>
        <v>0</v>
      </c>
      <c r="I310" s="446">
        <f t="shared" si="134"/>
        <v>0</v>
      </c>
      <c r="J310" s="446">
        <f t="shared" si="134"/>
        <v>0</v>
      </c>
      <c r="K310" s="446">
        <f t="shared" si="134"/>
        <v>0</v>
      </c>
      <c r="L310" s="447">
        <f t="shared" si="134"/>
        <v>0</v>
      </c>
      <c r="M310" s="284"/>
      <c r="N310" s="417">
        <v>19</v>
      </c>
      <c r="O310" s="414" t="str">
        <f>Parameter!B25</f>
        <v>Pioneer</v>
      </c>
      <c r="P310" s="341">
        <f t="shared" si="130"/>
        <v>-1.9E-2</v>
      </c>
      <c r="Q310" s="341">
        <f t="shared" si="131"/>
        <v>-1.4E-2</v>
      </c>
      <c r="R310" s="672">
        <f t="shared" si="132"/>
        <v>14</v>
      </c>
      <c r="S310" s="343" t="str">
        <f t="shared" si="133"/>
        <v>Konica Minolta</v>
      </c>
    </row>
    <row r="311" spans="3:19" ht="14.25" hidden="1" customHeight="1">
      <c r="C311" s="139" t="str">
        <f t="shared" si="127"/>
        <v>H</v>
      </c>
      <c r="D311" s="286" t="str">
        <f t="shared" si="128"/>
        <v>Nippon Seiki</v>
      </c>
      <c r="E311" s="445">
        <f t="shared" si="134"/>
        <v>0</v>
      </c>
      <c r="F311" s="445">
        <f t="shared" si="134"/>
        <v>0</v>
      </c>
      <c r="G311" s="446">
        <f t="shared" si="134"/>
        <v>0</v>
      </c>
      <c r="H311" s="446">
        <f t="shared" si="134"/>
        <v>0</v>
      </c>
      <c r="I311" s="446">
        <f t="shared" si="134"/>
        <v>0</v>
      </c>
      <c r="J311" s="446">
        <f t="shared" si="134"/>
        <v>0</v>
      </c>
      <c r="K311" s="446">
        <f t="shared" si="134"/>
        <v>0</v>
      </c>
      <c r="L311" s="447">
        <f t="shared" si="134"/>
        <v>0</v>
      </c>
      <c r="M311" s="284"/>
      <c r="N311" s="417">
        <v>20</v>
      </c>
      <c r="O311" s="414" t="str">
        <f>Parameter!B26</f>
        <v>RiT display</v>
      </c>
      <c r="P311" s="341">
        <f t="shared" si="130"/>
        <v>-0.02</v>
      </c>
      <c r="Q311" s="341">
        <f t="shared" si="131"/>
        <v>-1.6E-2</v>
      </c>
      <c r="R311" s="672">
        <f t="shared" si="132"/>
        <v>16</v>
      </c>
      <c r="S311" s="343" t="str">
        <f t="shared" si="133"/>
        <v>Nippon Seiki</v>
      </c>
    </row>
    <row r="312" spans="3:19" ht="14.25" hidden="1" customHeight="1">
      <c r="C312" s="139" t="str">
        <f t="shared" si="127"/>
        <v>H</v>
      </c>
      <c r="D312" s="286" t="str">
        <f t="shared" si="128"/>
        <v>OLEDWorks</v>
      </c>
      <c r="E312" s="445">
        <f t="shared" ref="E312:L321" si="135">SUMIFS(Rev, P, $D312, Y, E$177, MSup, $D$233)</f>
        <v>0</v>
      </c>
      <c r="F312" s="445">
        <f t="shared" si="135"/>
        <v>0</v>
      </c>
      <c r="G312" s="446">
        <f t="shared" si="135"/>
        <v>0</v>
      </c>
      <c r="H312" s="446">
        <f t="shared" si="135"/>
        <v>0</v>
      </c>
      <c r="I312" s="446">
        <f t="shared" si="135"/>
        <v>0</v>
      </c>
      <c r="J312" s="446">
        <f t="shared" si="135"/>
        <v>0</v>
      </c>
      <c r="K312" s="446">
        <f t="shared" si="135"/>
        <v>0</v>
      </c>
      <c r="L312" s="447">
        <f t="shared" si="135"/>
        <v>0</v>
      </c>
      <c r="M312" s="284"/>
      <c r="N312" s="417">
        <v>21</v>
      </c>
      <c r="O312" s="414" t="str">
        <f>Parameter!B27</f>
        <v>RiTdisplay</v>
      </c>
      <c r="P312" s="341">
        <f t="shared" si="130"/>
        <v>-2.1000000000000001E-2</v>
      </c>
      <c r="Q312" s="341">
        <f t="shared" si="131"/>
        <v>-1.7000000000000001E-2</v>
      </c>
      <c r="R312" s="672">
        <f t="shared" si="132"/>
        <v>17</v>
      </c>
      <c r="S312" s="343" t="str">
        <f t="shared" si="133"/>
        <v>OLEDWorks</v>
      </c>
    </row>
    <row r="313" spans="3:19" ht="14.25" customHeight="1" thickBot="1">
      <c r="C313" s="139" t="str">
        <f t="shared" si="127"/>
        <v/>
      </c>
      <c r="D313" s="286" t="str">
        <f t="shared" si="128"/>
        <v>Sharp</v>
      </c>
      <c r="E313" s="445">
        <f t="shared" si="135"/>
        <v>0.21978193949999997</v>
      </c>
      <c r="F313" s="445">
        <f t="shared" si="135"/>
        <v>0.18824276097779996</v>
      </c>
      <c r="G313" s="446">
        <f t="shared" si="135"/>
        <v>6.9130673690584012E-3</v>
      </c>
      <c r="H313" s="446">
        <f t="shared" si="135"/>
        <v>0</v>
      </c>
      <c r="I313" s="446">
        <f t="shared" si="135"/>
        <v>0</v>
      </c>
      <c r="J313" s="446">
        <f t="shared" si="135"/>
        <v>0</v>
      </c>
      <c r="K313" s="446">
        <f t="shared" si="135"/>
        <v>0</v>
      </c>
      <c r="L313" s="447">
        <f t="shared" si="135"/>
        <v>0</v>
      </c>
      <c r="M313" s="284"/>
      <c r="N313" s="417">
        <v>22</v>
      </c>
      <c r="O313" s="414" t="str">
        <f>Parameter!B28</f>
        <v>Royole</v>
      </c>
      <c r="P313" s="341">
        <f t="shared" si="130"/>
        <v>-2.1999999999999999E-2</v>
      </c>
      <c r="Q313" s="341">
        <f t="shared" si="131"/>
        <v>-1.70869326309416E-2</v>
      </c>
      <c r="R313" s="672">
        <f t="shared" si="132"/>
        <v>24</v>
      </c>
      <c r="S313" s="343" t="str">
        <f t="shared" si="133"/>
        <v>Sharp</v>
      </c>
    </row>
    <row r="314" spans="3:19" ht="14.25" hidden="1" customHeight="1">
      <c r="C314" s="139" t="str">
        <f t="shared" si="127"/>
        <v>H</v>
      </c>
      <c r="D314" s="286" t="str">
        <f t="shared" si="128"/>
        <v>Osram</v>
      </c>
      <c r="E314" s="445">
        <f t="shared" si="135"/>
        <v>0</v>
      </c>
      <c r="F314" s="445">
        <f t="shared" si="135"/>
        <v>0</v>
      </c>
      <c r="G314" s="446">
        <f t="shared" si="135"/>
        <v>0</v>
      </c>
      <c r="H314" s="446">
        <f t="shared" si="135"/>
        <v>0</v>
      </c>
      <c r="I314" s="446">
        <f t="shared" si="135"/>
        <v>0</v>
      </c>
      <c r="J314" s="446">
        <f t="shared" si="135"/>
        <v>0</v>
      </c>
      <c r="K314" s="446">
        <f t="shared" si="135"/>
        <v>0</v>
      </c>
      <c r="L314" s="447">
        <f t="shared" si="135"/>
        <v>0</v>
      </c>
      <c r="M314" s="284"/>
      <c r="N314" s="417">
        <v>23</v>
      </c>
      <c r="O314" s="414" t="str">
        <f>Parameter!B29</f>
        <v>SDC</v>
      </c>
      <c r="P314" s="341">
        <f t="shared" si="130"/>
        <v>64674061.62135084</v>
      </c>
      <c r="Q314" s="341">
        <f t="shared" si="131"/>
        <v>-1.7999999999999999E-2</v>
      </c>
      <c r="R314" s="672">
        <f t="shared" si="132"/>
        <v>18</v>
      </c>
      <c r="S314" s="343" t="str">
        <f t="shared" si="133"/>
        <v>Osram</v>
      </c>
    </row>
    <row r="315" spans="3:19" ht="14.25" hidden="1" customHeight="1">
      <c r="C315" s="139" t="str">
        <f t="shared" si="127"/>
        <v>H</v>
      </c>
      <c r="D315" s="286" t="str">
        <f t="shared" si="128"/>
        <v>Pioneer</v>
      </c>
      <c r="E315" s="445">
        <f t="shared" si="135"/>
        <v>0</v>
      </c>
      <c r="F315" s="445">
        <f t="shared" si="135"/>
        <v>0</v>
      </c>
      <c r="G315" s="446">
        <f t="shared" si="135"/>
        <v>0</v>
      </c>
      <c r="H315" s="446">
        <f t="shared" si="135"/>
        <v>0</v>
      </c>
      <c r="I315" s="446">
        <f t="shared" si="135"/>
        <v>0</v>
      </c>
      <c r="J315" s="446">
        <f t="shared" si="135"/>
        <v>0</v>
      </c>
      <c r="K315" s="446">
        <f t="shared" si="135"/>
        <v>0</v>
      </c>
      <c r="L315" s="447">
        <f t="shared" si="135"/>
        <v>0</v>
      </c>
      <c r="M315" s="284"/>
      <c r="N315" s="417">
        <v>24</v>
      </c>
      <c r="O315" s="414" t="str">
        <f>Parameter!B30</f>
        <v>Sharp</v>
      </c>
      <c r="P315" s="341">
        <f t="shared" si="130"/>
        <v>-1.70869326309416E-2</v>
      </c>
      <c r="Q315" s="341">
        <f t="shared" si="131"/>
        <v>-1.9E-2</v>
      </c>
      <c r="R315" s="672">
        <f t="shared" si="132"/>
        <v>19</v>
      </c>
      <c r="S315" s="343" t="str">
        <f t="shared" si="133"/>
        <v>Pioneer</v>
      </c>
    </row>
    <row r="316" spans="3:19" ht="14.25" hidden="1" customHeight="1">
      <c r="C316" s="139" t="str">
        <f t="shared" si="127"/>
        <v>H</v>
      </c>
      <c r="D316" s="286" t="str">
        <f t="shared" si="128"/>
        <v>RiT display</v>
      </c>
      <c r="E316" s="445">
        <f t="shared" si="135"/>
        <v>0</v>
      </c>
      <c r="F316" s="445">
        <f t="shared" si="135"/>
        <v>0</v>
      </c>
      <c r="G316" s="446">
        <f t="shared" si="135"/>
        <v>0</v>
      </c>
      <c r="H316" s="446">
        <f t="shared" si="135"/>
        <v>0</v>
      </c>
      <c r="I316" s="446">
        <f t="shared" si="135"/>
        <v>0</v>
      </c>
      <c r="J316" s="446">
        <f t="shared" si="135"/>
        <v>0</v>
      </c>
      <c r="K316" s="446">
        <f t="shared" si="135"/>
        <v>0</v>
      </c>
      <c r="L316" s="447">
        <f t="shared" si="135"/>
        <v>0</v>
      </c>
      <c r="M316" s="284"/>
      <c r="N316" s="417">
        <v>25</v>
      </c>
      <c r="O316" s="414" t="str">
        <f>Parameter!B31</f>
        <v>Sony</v>
      </c>
      <c r="P316" s="341">
        <f t="shared" si="130"/>
        <v>-2.5000000000000001E-2</v>
      </c>
      <c r="Q316" s="341">
        <f t="shared" si="131"/>
        <v>-0.02</v>
      </c>
      <c r="R316" s="672">
        <f t="shared" si="132"/>
        <v>20</v>
      </c>
      <c r="S316" s="343" t="str">
        <f t="shared" si="133"/>
        <v>RiT display</v>
      </c>
    </row>
    <row r="317" spans="3:19" ht="14.25" hidden="1" customHeight="1">
      <c r="C317" s="139" t="str">
        <f t="shared" si="127"/>
        <v>H</v>
      </c>
      <c r="D317" s="286" t="str">
        <f t="shared" si="128"/>
        <v>RiTdisplay</v>
      </c>
      <c r="E317" s="445">
        <f t="shared" si="135"/>
        <v>0</v>
      </c>
      <c r="F317" s="445">
        <f t="shared" si="135"/>
        <v>0</v>
      </c>
      <c r="G317" s="446">
        <f t="shared" si="135"/>
        <v>0</v>
      </c>
      <c r="H317" s="446">
        <f t="shared" si="135"/>
        <v>0</v>
      </c>
      <c r="I317" s="446">
        <f t="shared" si="135"/>
        <v>0</v>
      </c>
      <c r="J317" s="446">
        <f t="shared" si="135"/>
        <v>0</v>
      </c>
      <c r="K317" s="446">
        <f t="shared" si="135"/>
        <v>0</v>
      </c>
      <c r="L317" s="447">
        <f t="shared" si="135"/>
        <v>0</v>
      </c>
      <c r="M317" s="284"/>
      <c r="N317" s="417">
        <v>26</v>
      </c>
      <c r="O317" s="414" t="str">
        <f>Parameter!B32</f>
        <v>Tianma</v>
      </c>
      <c r="P317" s="341">
        <f t="shared" si="130"/>
        <v>1190982.040544356</v>
      </c>
      <c r="Q317" s="341">
        <f t="shared" si="131"/>
        <v>-2.1000000000000001E-2</v>
      </c>
      <c r="R317" s="672">
        <f t="shared" si="132"/>
        <v>21</v>
      </c>
      <c r="S317" s="343" t="str">
        <f t="shared" si="133"/>
        <v>RiTdisplay</v>
      </c>
    </row>
    <row r="318" spans="3:19" ht="14.25" hidden="1" customHeight="1">
      <c r="C318" s="139" t="str">
        <f t="shared" si="127"/>
        <v>H</v>
      </c>
      <c r="D318" s="286" t="str">
        <f t="shared" si="128"/>
        <v>Royole</v>
      </c>
      <c r="E318" s="445">
        <f t="shared" si="135"/>
        <v>0</v>
      </c>
      <c r="F318" s="445">
        <f t="shared" si="135"/>
        <v>0</v>
      </c>
      <c r="G318" s="446">
        <f t="shared" si="135"/>
        <v>0</v>
      </c>
      <c r="H318" s="446">
        <f t="shared" si="135"/>
        <v>0</v>
      </c>
      <c r="I318" s="446">
        <f t="shared" si="135"/>
        <v>0</v>
      </c>
      <c r="J318" s="446">
        <f t="shared" si="135"/>
        <v>0</v>
      </c>
      <c r="K318" s="446">
        <f t="shared" si="135"/>
        <v>0</v>
      </c>
      <c r="L318" s="447">
        <f t="shared" si="135"/>
        <v>0</v>
      </c>
      <c r="M318" s="284"/>
      <c r="N318" s="417">
        <v>27</v>
      </c>
      <c r="O318" s="414" t="str">
        <f>Parameter!B33</f>
        <v>Truly</v>
      </c>
      <c r="P318" s="341">
        <f t="shared" si="130"/>
        <v>45851.466886594571</v>
      </c>
      <c r="Q318" s="341">
        <f t="shared" si="131"/>
        <v>-2.1999999999999999E-2</v>
      </c>
      <c r="R318" s="672">
        <f t="shared" si="132"/>
        <v>22</v>
      </c>
      <c r="S318" s="343" t="str">
        <f t="shared" si="133"/>
        <v>Royole</v>
      </c>
    </row>
    <row r="319" spans="3:19" ht="14.25" hidden="1" customHeight="1">
      <c r="C319" s="139" t="str">
        <f t="shared" si="127"/>
        <v>H</v>
      </c>
      <c r="D319" s="286" t="str">
        <f t="shared" si="128"/>
        <v>Sony</v>
      </c>
      <c r="E319" s="445">
        <f t="shared" si="135"/>
        <v>0</v>
      </c>
      <c r="F319" s="445">
        <f t="shared" si="135"/>
        <v>0</v>
      </c>
      <c r="G319" s="446">
        <f t="shared" si="135"/>
        <v>0</v>
      </c>
      <c r="H319" s="446">
        <f t="shared" si="135"/>
        <v>0</v>
      </c>
      <c r="I319" s="446">
        <f t="shared" si="135"/>
        <v>0</v>
      </c>
      <c r="J319" s="446">
        <f t="shared" si="135"/>
        <v>0</v>
      </c>
      <c r="K319" s="446">
        <f t="shared" si="135"/>
        <v>0</v>
      </c>
      <c r="L319" s="447">
        <f t="shared" si="135"/>
        <v>0</v>
      </c>
      <c r="M319" s="284"/>
      <c r="N319" s="417">
        <v>28</v>
      </c>
      <c r="O319" s="414" t="str">
        <f>Parameter!B34</f>
        <v>V Technology</v>
      </c>
      <c r="P319" s="341">
        <f t="shared" si="130"/>
        <v>-2.8000000000000001E-2</v>
      </c>
      <c r="Q319" s="341">
        <f t="shared" si="131"/>
        <v>-2.5000000000000001E-2</v>
      </c>
      <c r="R319" s="672">
        <f t="shared" si="132"/>
        <v>25</v>
      </c>
      <c r="S319" s="343" t="str">
        <f t="shared" si="133"/>
        <v>Sony</v>
      </c>
    </row>
    <row r="320" spans="3:19" ht="14.25" hidden="1" customHeight="1">
      <c r="C320" s="139" t="str">
        <f t="shared" si="127"/>
        <v>H</v>
      </c>
      <c r="D320" s="286" t="str">
        <f t="shared" si="128"/>
        <v>V Technology</v>
      </c>
      <c r="E320" s="445">
        <f t="shared" si="135"/>
        <v>0</v>
      </c>
      <c r="F320" s="445">
        <f t="shared" si="135"/>
        <v>0</v>
      </c>
      <c r="G320" s="446">
        <f t="shared" si="135"/>
        <v>0</v>
      </c>
      <c r="H320" s="446">
        <f t="shared" si="135"/>
        <v>0</v>
      </c>
      <c r="I320" s="446">
        <f t="shared" si="135"/>
        <v>0</v>
      </c>
      <c r="J320" s="446">
        <f t="shared" si="135"/>
        <v>0</v>
      </c>
      <c r="K320" s="446">
        <f t="shared" si="135"/>
        <v>0</v>
      </c>
      <c r="L320" s="447">
        <f t="shared" si="135"/>
        <v>0</v>
      </c>
      <c r="M320" s="284"/>
      <c r="N320" s="417">
        <v>29</v>
      </c>
      <c r="O320" s="414" t="str">
        <f>Parameter!B35</f>
        <v>Visionox</v>
      </c>
      <c r="P320" s="341">
        <f t="shared" si="130"/>
        <v>4096492.8191743582</v>
      </c>
      <c r="Q320" s="341">
        <f t="shared" si="131"/>
        <v>-2.8000000000000001E-2</v>
      </c>
      <c r="R320" s="672">
        <f t="shared" si="132"/>
        <v>28</v>
      </c>
      <c r="S320" s="343" t="str">
        <f t="shared" si="133"/>
        <v>V Technology</v>
      </c>
    </row>
    <row r="321" spans="3:19" ht="14.25" hidden="1" customHeight="1">
      <c r="C321" s="139" t="str">
        <f t="shared" si="127"/>
        <v>H</v>
      </c>
      <c r="D321" s="286" t="str">
        <f t="shared" si="128"/>
        <v>Wise Chip</v>
      </c>
      <c r="E321" s="445">
        <f t="shared" si="135"/>
        <v>0</v>
      </c>
      <c r="F321" s="445">
        <f t="shared" si="135"/>
        <v>0</v>
      </c>
      <c r="G321" s="446">
        <f t="shared" si="135"/>
        <v>0</v>
      </c>
      <c r="H321" s="446">
        <f t="shared" si="135"/>
        <v>0</v>
      </c>
      <c r="I321" s="446">
        <f t="shared" si="135"/>
        <v>0</v>
      </c>
      <c r="J321" s="446">
        <f t="shared" si="135"/>
        <v>0</v>
      </c>
      <c r="K321" s="446">
        <f t="shared" si="135"/>
        <v>0</v>
      </c>
      <c r="L321" s="447">
        <f t="shared" si="135"/>
        <v>0</v>
      </c>
      <c r="M321" s="284"/>
      <c r="N321" s="417">
        <v>30</v>
      </c>
      <c r="O321" s="414" t="str">
        <f>Parameter!B36</f>
        <v>Wise Chip</v>
      </c>
      <c r="P321" s="341">
        <f t="shared" si="130"/>
        <v>-0.03</v>
      </c>
      <c r="Q321" s="341">
        <f t="shared" si="131"/>
        <v>-0.03</v>
      </c>
      <c r="R321" s="672">
        <f t="shared" si="132"/>
        <v>30</v>
      </c>
      <c r="S321" s="343" t="str">
        <f t="shared" si="133"/>
        <v>Wise Chip</v>
      </c>
    </row>
    <row r="322" spans="3:19" ht="14.25" hidden="1" customHeight="1">
      <c r="C322" s="139" t="str">
        <f t="shared" si="127"/>
        <v>H</v>
      </c>
      <c r="D322" s="286" t="str">
        <f t="shared" si="128"/>
        <v>Yeolight</v>
      </c>
      <c r="E322" s="445">
        <f t="shared" ref="E322:L331" si="136">SUMIFS(Rev, P, $D322, Y, E$177, MSup, $D$233)</f>
        <v>0</v>
      </c>
      <c r="F322" s="445">
        <f t="shared" si="136"/>
        <v>0</v>
      </c>
      <c r="G322" s="446">
        <f t="shared" si="136"/>
        <v>0</v>
      </c>
      <c r="H322" s="446">
        <f t="shared" si="136"/>
        <v>0</v>
      </c>
      <c r="I322" s="446">
        <f t="shared" si="136"/>
        <v>0</v>
      </c>
      <c r="J322" s="446">
        <f t="shared" si="136"/>
        <v>0</v>
      </c>
      <c r="K322" s="446">
        <f t="shared" si="136"/>
        <v>0</v>
      </c>
      <c r="L322" s="447">
        <f t="shared" si="136"/>
        <v>0</v>
      </c>
      <c r="M322" s="284"/>
      <c r="N322" s="417">
        <v>31</v>
      </c>
      <c r="O322" s="414" t="str">
        <f>Parameter!B37</f>
        <v>Yeolight</v>
      </c>
      <c r="P322" s="341">
        <f t="shared" si="130"/>
        <v>-3.1E-2</v>
      </c>
      <c r="Q322" s="341">
        <f t="shared" si="131"/>
        <v>-3.1E-2</v>
      </c>
      <c r="R322" s="672">
        <f t="shared" si="132"/>
        <v>31</v>
      </c>
      <c r="S322" s="343" t="str">
        <f t="shared" si="133"/>
        <v>Yeolight</v>
      </c>
    </row>
    <row r="323" spans="3:19" ht="14.25" hidden="1" customHeight="1">
      <c r="C323" s="139" t="str">
        <f t="shared" si="127"/>
        <v>H</v>
      </c>
      <c r="D323" s="286">
        <f t="shared" si="128"/>
        <v>0</v>
      </c>
      <c r="E323" s="445">
        <f t="shared" si="136"/>
        <v>0</v>
      </c>
      <c r="F323" s="445">
        <f t="shared" si="136"/>
        <v>0</v>
      </c>
      <c r="G323" s="446">
        <f t="shared" si="136"/>
        <v>0</v>
      </c>
      <c r="H323" s="446">
        <f t="shared" si="136"/>
        <v>0</v>
      </c>
      <c r="I323" s="446">
        <f t="shared" si="136"/>
        <v>0</v>
      </c>
      <c r="J323" s="446">
        <f t="shared" si="136"/>
        <v>0</v>
      </c>
      <c r="K323" s="446">
        <f t="shared" si="136"/>
        <v>0</v>
      </c>
      <c r="L323" s="447">
        <f t="shared" si="136"/>
        <v>0</v>
      </c>
      <c r="M323" s="284"/>
      <c r="N323" s="417">
        <v>32</v>
      </c>
      <c r="O323" s="414">
        <f>Parameter!B38</f>
        <v>0</v>
      </c>
      <c r="P323" s="341">
        <f t="shared" si="130"/>
        <v>-3.2000000000000001E-2</v>
      </c>
      <c r="Q323" s="341">
        <f t="shared" si="131"/>
        <v>-3.2000000000000001E-2</v>
      </c>
      <c r="R323" s="672">
        <f t="shared" si="132"/>
        <v>32</v>
      </c>
      <c r="S323" s="343">
        <f t="shared" si="133"/>
        <v>0</v>
      </c>
    </row>
    <row r="324" spans="3:19" ht="14.25" hidden="1" customHeight="1">
      <c r="C324" s="139" t="str">
        <f t="shared" si="127"/>
        <v>H</v>
      </c>
      <c r="D324" s="286">
        <f t="shared" si="128"/>
        <v>0</v>
      </c>
      <c r="E324" s="445">
        <f t="shared" si="136"/>
        <v>0</v>
      </c>
      <c r="F324" s="445">
        <f t="shared" si="136"/>
        <v>0</v>
      </c>
      <c r="G324" s="446">
        <f t="shared" si="136"/>
        <v>0</v>
      </c>
      <c r="H324" s="446">
        <f t="shared" si="136"/>
        <v>0</v>
      </c>
      <c r="I324" s="446">
        <f t="shared" si="136"/>
        <v>0</v>
      </c>
      <c r="J324" s="446">
        <f t="shared" si="136"/>
        <v>0</v>
      </c>
      <c r="K324" s="446">
        <f t="shared" si="136"/>
        <v>0</v>
      </c>
      <c r="L324" s="447">
        <f t="shared" si="136"/>
        <v>0</v>
      </c>
      <c r="M324" s="284"/>
      <c r="N324" s="417">
        <v>33</v>
      </c>
      <c r="O324" s="414">
        <f>Parameter!B39</f>
        <v>0</v>
      </c>
      <c r="P324" s="341">
        <f t="shared" ref="P324:P341" si="137">SUMIFS(Rev, P, $O324, Y, CurrentYear, MSup, $D$233) * 10^6 + SUMIFS(Rev, P, $O324, Y, CurrentYear-1, MSup, $D$233) - N324/10^3</f>
        <v>-3.3000000000000002E-2</v>
      </c>
      <c r="Q324" s="341">
        <f t="shared" si="131"/>
        <v>-3.3000000000000002E-2</v>
      </c>
      <c r="R324" s="672">
        <f t="shared" si="132"/>
        <v>33</v>
      </c>
      <c r="S324" s="343">
        <f t="shared" si="133"/>
        <v>0</v>
      </c>
    </row>
    <row r="325" spans="3:19" ht="14.25" hidden="1" customHeight="1">
      <c r="C325" s="139" t="str">
        <f t="shared" si="127"/>
        <v>H</v>
      </c>
      <c r="D325" s="286">
        <f t="shared" si="128"/>
        <v>0</v>
      </c>
      <c r="E325" s="445">
        <f t="shared" si="136"/>
        <v>0</v>
      </c>
      <c r="F325" s="445">
        <f t="shared" si="136"/>
        <v>0</v>
      </c>
      <c r="G325" s="446">
        <f t="shared" si="136"/>
        <v>0</v>
      </c>
      <c r="H325" s="446">
        <f t="shared" si="136"/>
        <v>0</v>
      </c>
      <c r="I325" s="446">
        <f t="shared" si="136"/>
        <v>0</v>
      </c>
      <c r="J325" s="446">
        <f t="shared" si="136"/>
        <v>0</v>
      </c>
      <c r="K325" s="446">
        <f t="shared" si="136"/>
        <v>0</v>
      </c>
      <c r="L325" s="447">
        <f t="shared" si="136"/>
        <v>0</v>
      </c>
      <c r="M325" s="284"/>
      <c r="N325" s="417">
        <v>34</v>
      </c>
      <c r="O325" s="414">
        <f>Parameter!B40</f>
        <v>0</v>
      </c>
      <c r="P325" s="341">
        <f t="shared" si="137"/>
        <v>-3.4000000000000002E-2</v>
      </c>
      <c r="Q325" s="341">
        <f t="shared" si="131"/>
        <v>-3.4000000000000002E-2</v>
      </c>
      <c r="R325" s="672">
        <f t="shared" si="132"/>
        <v>34</v>
      </c>
      <c r="S325" s="343">
        <f t="shared" si="133"/>
        <v>0</v>
      </c>
    </row>
    <row r="326" spans="3:19" ht="14.25" hidden="1" customHeight="1">
      <c r="C326" s="139" t="str">
        <f t="shared" si="127"/>
        <v>H</v>
      </c>
      <c r="D326" s="286">
        <f t="shared" si="128"/>
        <v>0</v>
      </c>
      <c r="E326" s="445">
        <f t="shared" si="136"/>
        <v>0</v>
      </c>
      <c r="F326" s="445">
        <f t="shared" si="136"/>
        <v>0</v>
      </c>
      <c r="G326" s="446">
        <f t="shared" si="136"/>
        <v>0</v>
      </c>
      <c r="H326" s="446">
        <f t="shared" si="136"/>
        <v>0</v>
      </c>
      <c r="I326" s="446">
        <f t="shared" si="136"/>
        <v>0</v>
      </c>
      <c r="J326" s="446">
        <f t="shared" si="136"/>
        <v>0</v>
      </c>
      <c r="K326" s="446">
        <f t="shared" si="136"/>
        <v>0</v>
      </c>
      <c r="L326" s="447">
        <f t="shared" si="136"/>
        <v>0</v>
      </c>
      <c r="M326" s="284"/>
      <c r="N326" s="417">
        <v>35</v>
      </c>
      <c r="O326" s="414">
        <f>Parameter!B41</f>
        <v>0</v>
      </c>
      <c r="P326" s="341">
        <f t="shared" si="137"/>
        <v>-3.5000000000000003E-2</v>
      </c>
      <c r="Q326" s="341">
        <f t="shared" si="131"/>
        <v>-3.5000000000000003E-2</v>
      </c>
      <c r="R326" s="672">
        <f t="shared" si="132"/>
        <v>35</v>
      </c>
      <c r="S326" s="343">
        <f t="shared" si="133"/>
        <v>0</v>
      </c>
    </row>
    <row r="327" spans="3:19" ht="14.25" hidden="1" customHeight="1">
      <c r="C327" s="139" t="str">
        <f t="shared" si="127"/>
        <v>H</v>
      </c>
      <c r="D327" s="286">
        <f t="shared" si="128"/>
        <v>0</v>
      </c>
      <c r="E327" s="445">
        <f t="shared" si="136"/>
        <v>0</v>
      </c>
      <c r="F327" s="445">
        <f t="shared" si="136"/>
        <v>0</v>
      </c>
      <c r="G327" s="446">
        <f t="shared" si="136"/>
        <v>0</v>
      </c>
      <c r="H327" s="446">
        <f t="shared" si="136"/>
        <v>0</v>
      </c>
      <c r="I327" s="446">
        <f t="shared" si="136"/>
        <v>0</v>
      </c>
      <c r="J327" s="446">
        <f t="shared" si="136"/>
        <v>0</v>
      </c>
      <c r="K327" s="446">
        <f t="shared" si="136"/>
        <v>0</v>
      </c>
      <c r="L327" s="447">
        <f t="shared" si="136"/>
        <v>0</v>
      </c>
      <c r="M327" s="284"/>
      <c r="N327" s="417">
        <v>36</v>
      </c>
      <c r="O327" s="414">
        <f>Parameter!B42</f>
        <v>0</v>
      </c>
      <c r="P327" s="341">
        <f t="shared" si="137"/>
        <v>-3.5999999999999997E-2</v>
      </c>
      <c r="Q327" s="341">
        <f t="shared" si="131"/>
        <v>-3.5999999999999997E-2</v>
      </c>
      <c r="R327" s="672">
        <f t="shared" si="132"/>
        <v>36</v>
      </c>
      <c r="S327" s="343">
        <f t="shared" si="133"/>
        <v>0</v>
      </c>
    </row>
    <row r="328" spans="3:19" ht="14.25" hidden="1" customHeight="1">
      <c r="C328" s="139" t="str">
        <f t="shared" si="127"/>
        <v>H</v>
      </c>
      <c r="D328" s="286">
        <f t="shared" si="128"/>
        <v>0</v>
      </c>
      <c r="E328" s="445">
        <f t="shared" si="136"/>
        <v>0</v>
      </c>
      <c r="F328" s="445">
        <f t="shared" si="136"/>
        <v>0</v>
      </c>
      <c r="G328" s="446">
        <f t="shared" si="136"/>
        <v>0</v>
      </c>
      <c r="H328" s="446">
        <f t="shared" si="136"/>
        <v>0</v>
      </c>
      <c r="I328" s="446">
        <f t="shared" si="136"/>
        <v>0</v>
      </c>
      <c r="J328" s="446">
        <f t="shared" si="136"/>
        <v>0</v>
      </c>
      <c r="K328" s="446">
        <f t="shared" si="136"/>
        <v>0</v>
      </c>
      <c r="L328" s="447">
        <f t="shared" si="136"/>
        <v>0</v>
      </c>
      <c r="M328" s="284"/>
      <c r="N328" s="417">
        <v>37</v>
      </c>
      <c r="O328" s="414">
        <f>Parameter!B43</f>
        <v>0</v>
      </c>
      <c r="P328" s="341">
        <f t="shared" si="137"/>
        <v>-3.6999999999999998E-2</v>
      </c>
      <c r="Q328" s="341">
        <f t="shared" si="131"/>
        <v>-3.6999999999999998E-2</v>
      </c>
      <c r="R328" s="672">
        <f t="shared" si="132"/>
        <v>37</v>
      </c>
      <c r="S328" s="343">
        <f t="shared" si="133"/>
        <v>0</v>
      </c>
    </row>
    <row r="329" spans="3:19" ht="14.25" hidden="1" customHeight="1">
      <c r="C329" s="139" t="str">
        <f t="shared" si="127"/>
        <v>H</v>
      </c>
      <c r="D329" s="286">
        <f t="shared" si="128"/>
        <v>0</v>
      </c>
      <c r="E329" s="445">
        <f t="shared" si="136"/>
        <v>0</v>
      </c>
      <c r="F329" s="445">
        <f t="shared" si="136"/>
        <v>0</v>
      </c>
      <c r="G329" s="446">
        <f t="shared" si="136"/>
        <v>0</v>
      </c>
      <c r="H329" s="446">
        <f t="shared" si="136"/>
        <v>0</v>
      </c>
      <c r="I329" s="446">
        <f t="shared" si="136"/>
        <v>0</v>
      </c>
      <c r="J329" s="446">
        <f t="shared" si="136"/>
        <v>0</v>
      </c>
      <c r="K329" s="446">
        <f t="shared" si="136"/>
        <v>0</v>
      </c>
      <c r="L329" s="447">
        <f t="shared" si="136"/>
        <v>0</v>
      </c>
      <c r="M329" s="284"/>
      <c r="N329" s="417">
        <v>38</v>
      </c>
      <c r="O329" s="414">
        <f>Parameter!B44</f>
        <v>0</v>
      </c>
      <c r="P329" s="341">
        <f t="shared" si="137"/>
        <v>-3.7999999999999999E-2</v>
      </c>
      <c r="Q329" s="341">
        <f t="shared" si="131"/>
        <v>-3.7999999999999999E-2</v>
      </c>
      <c r="R329" s="672">
        <f t="shared" si="132"/>
        <v>38</v>
      </c>
      <c r="S329" s="343">
        <f t="shared" si="133"/>
        <v>0</v>
      </c>
    </row>
    <row r="330" spans="3:19" ht="14.25" hidden="1" customHeight="1">
      <c r="C330" s="139" t="str">
        <f t="shared" si="127"/>
        <v>H</v>
      </c>
      <c r="D330" s="286">
        <f t="shared" si="128"/>
        <v>0</v>
      </c>
      <c r="E330" s="445">
        <f t="shared" si="136"/>
        <v>0</v>
      </c>
      <c r="F330" s="445">
        <f t="shared" si="136"/>
        <v>0</v>
      </c>
      <c r="G330" s="446">
        <f t="shared" si="136"/>
        <v>0</v>
      </c>
      <c r="H330" s="446">
        <f t="shared" si="136"/>
        <v>0</v>
      </c>
      <c r="I330" s="446">
        <f t="shared" si="136"/>
        <v>0</v>
      </c>
      <c r="J330" s="446">
        <f t="shared" si="136"/>
        <v>0</v>
      </c>
      <c r="K330" s="446">
        <f t="shared" si="136"/>
        <v>0</v>
      </c>
      <c r="L330" s="447">
        <f t="shared" si="136"/>
        <v>0</v>
      </c>
      <c r="M330" s="284"/>
      <c r="N330" s="417">
        <v>39</v>
      </c>
      <c r="O330" s="414">
        <f>Parameter!B45</f>
        <v>0</v>
      </c>
      <c r="P330" s="341">
        <f t="shared" si="137"/>
        <v>-3.9E-2</v>
      </c>
      <c r="Q330" s="341">
        <f t="shared" si="131"/>
        <v>-3.9E-2</v>
      </c>
      <c r="R330" s="672">
        <f t="shared" si="132"/>
        <v>39</v>
      </c>
      <c r="S330" s="343">
        <f t="shared" si="133"/>
        <v>0</v>
      </c>
    </row>
    <row r="331" spans="3:19" ht="14.25" hidden="1" customHeight="1">
      <c r="C331" s="139" t="str">
        <f t="shared" si="127"/>
        <v>H</v>
      </c>
      <c r="D331" s="286">
        <f t="shared" si="128"/>
        <v>0</v>
      </c>
      <c r="E331" s="445">
        <f t="shared" si="136"/>
        <v>0</v>
      </c>
      <c r="F331" s="445">
        <f t="shared" si="136"/>
        <v>0</v>
      </c>
      <c r="G331" s="446">
        <f t="shared" si="136"/>
        <v>0</v>
      </c>
      <c r="H331" s="446">
        <f t="shared" si="136"/>
        <v>0</v>
      </c>
      <c r="I331" s="446">
        <f t="shared" si="136"/>
        <v>0</v>
      </c>
      <c r="J331" s="446">
        <f t="shared" si="136"/>
        <v>0</v>
      </c>
      <c r="K331" s="446">
        <f t="shared" si="136"/>
        <v>0</v>
      </c>
      <c r="L331" s="447">
        <f t="shared" si="136"/>
        <v>0</v>
      </c>
      <c r="M331" s="284"/>
      <c r="N331" s="417">
        <v>40</v>
      </c>
      <c r="O331" s="414">
        <f>Parameter!B46</f>
        <v>0</v>
      </c>
      <c r="P331" s="341">
        <f t="shared" si="137"/>
        <v>-0.04</v>
      </c>
      <c r="Q331" s="341">
        <f t="shared" si="131"/>
        <v>-0.04</v>
      </c>
      <c r="R331" s="672">
        <f t="shared" si="132"/>
        <v>40</v>
      </c>
      <c r="S331" s="343">
        <f t="shared" si="133"/>
        <v>0</v>
      </c>
    </row>
    <row r="332" spans="3:19" ht="14.25" hidden="1" customHeight="1">
      <c r="C332" s="139" t="str">
        <f t="shared" si="127"/>
        <v>H</v>
      </c>
      <c r="D332" s="286">
        <f t="shared" si="128"/>
        <v>0</v>
      </c>
      <c r="E332" s="445">
        <f t="shared" ref="E332:L341" si="138">SUMIFS(Rev, P, $D332, Y, E$177, MSup, $D$233)</f>
        <v>0</v>
      </c>
      <c r="F332" s="445">
        <f t="shared" si="138"/>
        <v>0</v>
      </c>
      <c r="G332" s="446">
        <f t="shared" si="138"/>
        <v>0</v>
      </c>
      <c r="H332" s="446">
        <f t="shared" si="138"/>
        <v>0</v>
      </c>
      <c r="I332" s="446">
        <f t="shared" si="138"/>
        <v>0</v>
      </c>
      <c r="J332" s="446">
        <f t="shared" si="138"/>
        <v>0</v>
      </c>
      <c r="K332" s="446">
        <f t="shared" si="138"/>
        <v>0</v>
      </c>
      <c r="L332" s="447">
        <f t="shared" si="138"/>
        <v>0</v>
      </c>
      <c r="M332" s="284"/>
      <c r="N332" s="417">
        <v>41</v>
      </c>
      <c r="O332" s="414">
        <f>Parameter!B47</f>
        <v>0</v>
      </c>
      <c r="P332" s="341">
        <f t="shared" si="137"/>
        <v>-4.1000000000000002E-2</v>
      </c>
      <c r="Q332" s="341">
        <f t="shared" si="131"/>
        <v>-4.1000000000000002E-2</v>
      </c>
      <c r="R332" s="672">
        <f t="shared" si="132"/>
        <v>41</v>
      </c>
      <c r="S332" s="343">
        <f t="shared" si="133"/>
        <v>0</v>
      </c>
    </row>
    <row r="333" spans="3:19" ht="14.25" hidden="1" customHeight="1">
      <c r="C333" s="139" t="str">
        <f t="shared" si="127"/>
        <v>H</v>
      </c>
      <c r="D333" s="286">
        <f t="shared" si="128"/>
        <v>0</v>
      </c>
      <c r="E333" s="445">
        <f t="shared" si="138"/>
        <v>0</v>
      </c>
      <c r="F333" s="445">
        <f t="shared" si="138"/>
        <v>0</v>
      </c>
      <c r="G333" s="446">
        <f t="shared" si="138"/>
        <v>0</v>
      </c>
      <c r="H333" s="446">
        <f t="shared" si="138"/>
        <v>0</v>
      </c>
      <c r="I333" s="446">
        <f t="shared" si="138"/>
        <v>0</v>
      </c>
      <c r="J333" s="446">
        <f t="shared" si="138"/>
        <v>0</v>
      </c>
      <c r="K333" s="446">
        <f t="shared" si="138"/>
        <v>0</v>
      </c>
      <c r="L333" s="447">
        <f t="shared" si="138"/>
        <v>0</v>
      </c>
      <c r="M333" s="284"/>
      <c r="N333" s="417">
        <v>42</v>
      </c>
      <c r="O333" s="414">
        <f>Parameter!B48</f>
        <v>0</v>
      </c>
      <c r="P333" s="341">
        <f t="shared" si="137"/>
        <v>-4.2000000000000003E-2</v>
      </c>
      <c r="Q333" s="341">
        <f t="shared" si="131"/>
        <v>-4.2000000000000003E-2</v>
      </c>
      <c r="R333" s="672">
        <f t="shared" si="132"/>
        <v>42</v>
      </c>
      <c r="S333" s="343">
        <f t="shared" si="133"/>
        <v>0</v>
      </c>
    </row>
    <row r="334" spans="3:19" ht="14.25" hidden="1" customHeight="1">
      <c r="C334" s="139" t="str">
        <f t="shared" si="127"/>
        <v>H</v>
      </c>
      <c r="D334" s="286">
        <f t="shared" si="128"/>
        <v>0</v>
      </c>
      <c r="E334" s="445">
        <f t="shared" si="138"/>
        <v>0</v>
      </c>
      <c r="F334" s="445">
        <f t="shared" si="138"/>
        <v>0</v>
      </c>
      <c r="G334" s="446">
        <f t="shared" si="138"/>
        <v>0</v>
      </c>
      <c r="H334" s="446">
        <f t="shared" si="138"/>
        <v>0</v>
      </c>
      <c r="I334" s="446">
        <f t="shared" si="138"/>
        <v>0</v>
      </c>
      <c r="J334" s="446">
        <f t="shared" si="138"/>
        <v>0</v>
      </c>
      <c r="K334" s="446">
        <f t="shared" si="138"/>
        <v>0</v>
      </c>
      <c r="L334" s="447">
        <f t="shared" si="138"/>
        <v>0</v>
      </c>
      <c r="M334" s="284"/>
      <c r="N334" s="417">
        <v>43</v>
      </c>
      <c r="O334" s="414">
        <f>Parameter!B49</f>
        <v>0</v>
      </c>
      <c r="P334" s="341">
        <f t="shared" si="137"/>
        <v>-4.2999999999999997E-2</v>
      </c>
      <c r="Q334" s="341">
        <f t="shared" si="131"/>
        <v>-4.2999999999999997E-2</v>
      </c>
      <c r="R334" s="672">
        <f t="shared" si="132"/>
        <v>43</v>
      </c>
      <c r="S334" s="343">
        <f t="shared" si="133"/>
        <v>0</v>
      </c>
    </row>
    <row r="335" spans="3:19" ht="14.25" hidden="1" customHeight="1">
      <c r="C335" s="139" t="str">
        <f t="shared" si="127"/>
        <v>H</v>
      </c>
      <c r="D335" s="286">
        <f t="shared" si="128"/>
        <v>0</v>
      </c>
      <c r="E335" s="445">
        <f t="shared" si="138"/>
        <v>0</v>
      </c>
      <c r="F335" s="445">
        <f t="shared" si="138"/>
        <v>0</v>
      </c>
      <c r="G335" s="446">
        <f t="shared" si="138"/>
        <v>0</v>
      </c>
      <c r="H335" s="446">
        <f t="shared" si="138"/>
        <v>0</v>
      </c>
      <c r="I335" s="446">
        <f t="shared" si="138"/>
        <v>0</v>
      </c>
      <c r="J335" s="446">
        <f t="shared" si="138"/>
        <v>0</v>
      </c>
      <c r="K335" s="446">
        <f t="shared" si="138"/>
        <v>0</v>
      </c>
      <c r="L335" s="447">
        <f t="shared" si="138"/>
        <v>0</v>
      </c>
      <c r="M335" s="284"/>
      <c r="N335" s="417">
        <v>44</v>
      </c>
      <c r="O335" s="414">
        <f>Parameter!B50</f>
        <v>0</v>
      </c>
      <c r="P335" s="341">
        <f t="shared" si="137"/>
        <v>-4.3999999999999997E-2</v>
      </c>
      <c r="Q335" s="341">
        <f t="shared" si="131"/>
        <v>-4.3999999999999997E-2</v>
      </c>
      <c r="R335" s="672">
        <f t="shared" si="132"/>
        <v>44</v>
      </c>
      <c r="S335" s="343">
        <f t="shared" si="133"/>
        <v>0</v>
      </c>
    </row>
    <row r="336" spans="3:19" ht="14.25" hidden="1" customHeight="1">
      <c r="C336" s="139" t="str">
        <f t="shared" si="127"/>
        <v>H</v>
      </c>
      <c r="D336" s="286">
        <f t="shared" si="128"/>
        <v>0</v>
      </c>
      <c r="E336" s="445">
        <f t="shared" si="138"/>
        <v>0</v>
      </c>
      <c r="F336" s="445">
        <f t="shared" si="138"/>
        <v>0</v>
      </c>
      <c r="G336" s="446">
        <f t="shared" si="138"/>
        <v>0</v>
      </c>
      <c r="H336" s="446">
        <f t="shared" si="138"/>
        <v>0</v>
      </c>
      <c r="I336" s="446">
        <f t="shared" si="138"/>
        <v>0</v>
      </c>
      <c r="J336" s="446">
        <f t="shared" si="138"/>
        <v>0</v>
      </c>
      <c r="K336" s="446">
        <f t="shared" si="138"/>
        <v>0</v>
      </c>
      <c r="L336" s="447">
        <f t="shared" si="138"/>
        <v>0</v>
      </c>
      <c r="M336" s="284"/>
      <c r="N336" s="417">
        <v>45</v>
      </c>
      <c r="O336" s="414">
        <f>Parameter!B51</f>
        <v>0</v>
      </c>
      <c r="P336" s="341">
        <f t="shared" si="137"/>
        <v>-4.4999999999999998E-2</v>
      </c>
      <c r="Q336" s="341">
        <f t="shared" si="131"/>
        <v>-4.4999999999999998E-2</v>
      </c>
      <c r="R336" s="672">
        <f t="shared" si="132"/>
        <v>45</v>
      </c>
      <c r="S336" s="343">
        <f t="shared" si="133"/>
        <v>0</v>
      </c>
    </row>
    <row r="337" spans="3:19" ht="14.25" hidden="1" customHeight="1">
      <c r="C337" s="139" t="str">
        <f t="shared" si="127"/>
        <v>H</v>
      </c>
      <c r="D337" s="286">
        <f t="shared" si="128"/>
        <v>0</v>
      </c>
      <c r="E337" s="445">
        <f t="shared" si="138"/>
        <v>0</v>
      </c>
      <c r="F337" s="445">
        <f t="shared" si="138"/>
        <v>0</v>
      </c>
      <c r="G337" s="446">
        <f t="shared" si="138"/>
        <v>0</v>
      </c>
      <c r="H337" s="446">
        <f t="shared" si="138"/>
        <v>0</v>
      </c>
      <c r="I337" s="446">
        <f t="shared" si="138"/>
        <v>0</v>
      </c>
      <c r="J337" s="446">
        <f t="shared" si="138"/>
        <v>0</v>
      </c>
      <c r="K337" s="446">
        <f t="shared" si="138"/>
        <v>0</v>
      </c>
      <c r="L337" s="447">
        <f t="shared" si="138"/>
        <v>0</v>
      </c>
      <c r="M337" s="284"/>
      <c r="N337" s="417">
        <v>46</v>
      </c>
      <c r="O337" s="414">
        <f>Parameter!B52</f>
        <v>0</v>
      </c>
      <c r="P337" s="341">
        <f t="shared" si="137"/>
        <v>-4.5999999999999999E-2</v>
      </c>
      <c r="Q337" s="341">
        <f t="shared" si="131"/>
        <v>-4.5999999999999999E-2</v>
      </c>
      <c r="R337" s="672">
        <f t="shared" si="132"/>
        <v>46</v>
      </c>
      <c r="S337" s="343">
        <f t="shared" si="133"/>
        <v>0</v>
      </c>
    </row>
    <row r="338" spans="3:19" ht="14.25" hidden="1" customHeight="1">
      <c r="C338" s="139" t="str">
        <f t="shared" si="127"/>
        <v>H</v>
      </c>
      <c r="D338" s="286">
        <f t="shared" si="128"/>
        <v>0</v>
      </c>
      <c r="E338" s="445">
        <f t="shared" si="138"/>
        <v>0</v>
      </c>
      <c r="F338" s="445">
        <f t="shared" si="138"/>
        <v>0</v>
      </c>
      <c r="G338" s="446">
        <f t="shared" si="138"/>
        <v>0</v>
      </c>
      <c r="H338" s="446">
        <f t="shared" si="138"/>
        <v>0</v>
      </c>
      <c r="I338" s="446">
        <f t="shared" si="138"/>
        <v>0</v>
      </c>
      <c r="J338" s="446">
        <f t="shared" si="138"/>
        <v>0</v>
      </c>
      <c r="K338" s="446">
        <f t="shared" si="138"/>
        <v>0</v>
      </c>
      <c r="L338" s="447">
        <f t="shared" si="138"/>
        <v>0</v>
      </c>
      <c r="M338" s="284"/>
      <c r="N338" s="417">
        <v>47</v>
      </c>
      <c r="O338" s="414">
        <f>Parameter!B53</f>
        <v>0</v>
      </c>
      <c r="P338" s="341">
        <f t="shared" si="137"/>
        <v>-4.7E-2</v>
      </c>
      <c r="Q338" s="341">
        <f t="shared" si="131"/>
        <v>-4.7E-2</v>
      </c>
      <c r="R338" s="672">
        <f t="shared" si="132"/>
        <v>47</v>
      </c>
      <c r="S338" s="343">
        <f t="shared" si="133"/>
        <v>0</v>
      </c>
    </row>
    <row r="339" spans="3:19" ht="14.25" hidden="1" customHeight="1">
      <c r="C339" s="139" t="str">
        <f t="shared" si="127"/>
        <v>H</v>
      </c>
      <c r="D339" s="286">
        <f t="shared" si="128"/>
        <v>0</v>
      </c>
      <c r="E339" s="445">
        <f t="shared" si="138"/>
        <v>0</v>
      </c>
      <c r="F339" s="445">
        <f t="shared" si="138"/>
        <v>0</v>
      </c>
      <c r="G339" s="446">
        <f t="shared" si="138"/>
        <v>0</v>
      </c>
      <c r="H339" s="446">
        <f t="shared" si="138"/>
        <v>0</v>
      </c>
      <c r="I339" s="446">
        <f t="shared" si="138"/>
        <v>0</v>
      </c>
      <c r="J339" s="446">
        <f t="shared" si="138"/>
        <v>0</v>
      </c>
      <c r="K339" s="446">
        <f t="shared" si="138"/>
        <v>0</v>
      </c>
      <c r="L339" s="447">
        <f t="shared" si="138"/>
        <v>0</v>
      </c>
      <c r="M339" s="284"/>
      <c r="N339" s="417">
        <v>48</v>
      </c>
      <c r="O339" s="414">
        <f>Parameter!B54</f>
        <v>0</v>
      </c>
      <c r="P339" s="341">
        <f t="shared" si="137"/>
        <v>-4.8000000000000001E-2</v>
      </c>
      <c r="Q339" s="341">
        <f t="shared" si="131"/>
        <v>-4.8000000000000001E-2</v>
      </c>
      <c r="R339" s="672">
        <f t="shared" si="132"/>
        <v>48</v>
      </c>
      <c r="S339" s="343">
        <f t="shared" si="133"/>
        <v>0</v>
      </c>
    </row>
    <row r="340" spans="3:19" ht="14.25" hidden="1" customHeight="1">
      <c r="C340" s="139" t="str">
        <f t="shared" si="127"/>
        <v>H</v>
      </c>
      <c r="D340" s="286">
        <f t="shared" si="128"/>
        <v>0</v>
      </c>
      <c r="E340" s="445">
        <f t="shared" si="138"/>
        <v>0</v>
      </c>
      <c r="F340" s="445">
        <f t="shared" si="138"/>
        <v>0</v>
      </c>
      <c r="G340" s="446">
        <f t="shared" si="138"/>
        <v>0</v>
      </c>
      <c r="H340" s="446">
        <f t="shared" si="138"/>
        <v>0</v>
      </c>
      <c r="I340" s="446">
        <f t="shared" si="138"/>
        <v>0</v>
      </c>
      <c r="J340" s="446">
        <f t="shared" si="138"/>
        <v>0</v>
      </c>
      <c r="K340" s="446">
        <f t="shared" si="138"/>
        <v>0</v>
      </c>
      <c r="L340" s="447">
        <f t="shared" si="138"/>
        <v>0</v>
      </c>
      <c r="M340" s="284"/>
      <c r="N340" s="417">
        <v>49</v>
      </c>
      <c r="O340" s="414">
        <f>Parameter!B55</f>
        <v>0</v>
      </c>
      <c r="P340" s="341">
        <f t="shared" si="137"/>
        <v>-4.9000000000000002E-2</v>
      </c>
      <c r="Q340" s="341">
        <f t="shared" si="131"/>
        <v>-4.9000000000000002E-2</v>
      </c>
      <c r="R340" s="672">
        <f t="shared" si="132"/>
        <v>49</v>
      </c>
      <c r="S340" s="343">
        <f t="shared" si="133"/>
        <v>0</v>
      </c>
    </row>
    <row r="341" spans="3:19" ht="14.25" hidden="1" customHeight="1" thickBot="1">
      <c r="C341" s="139" t="str">
        <f t="shared" si="127"/>
        <v>H</v>
      </c>
      <c r="D341" s="286">
        <f t="shared" si="128"/>
        <v>0</v>
      </c>
      <c r="E341" s="445">
        <f t="shared" si="138"/>
        <v>0</v>
      </c>
      <c r="F341" s="445">
        <f t="shared" si="138"/>
        <v>0</v>
      </c>
      <c r="G341" s="446">
        <f t="shared" si="138"/>
        <v>0</v>
      </c>
      <c r="H341" s="446">
        <f t="shared" si="138"/>
        <v>0</v>
      </c>
      <c r="I341" s="446">
        <f t="shared" si="138"/>
        <v>0</v>
      </c>
      <c r="J341" s="446">
        <f t="shared" si="138"/>
        <v>0</v>
      </c>
      <c r="K341" s="446">
        <f t="shared" si="138"/>
        <v>0</v>
      </c>
      <c r="L341" s="447">
        <f t="shared" si="138"/>
        <v>0</v>
      </c>
      <c r="M341" s="284"/>
      <c r="N341" s="420">
        <v>50</v>
      </c>
      <c r="O341" s="415">
        <f>Parameter!B56</f>
        <v>0</v>
      </c>
      <c r="P341" s="423">
        <f t="shared" si="137"/>
        <v>-0.05</v>
      </c>
      <c r="Q341" s="423">
        <f t="shared" si="131"/>
        <v>-0.05</v>
      </c>
      <c r="R341" s="671">
        <f t="shared" si="132"/>
        <v>50</v>
      </c>
      <c r="S341" s="424">
        <f t="shared" si="133"/>
        <v>0</v>
      </c>
    </row>
    <row r="342" spans="3:19" ht="14.25" customHeight="1" thickBot="1">
      <c r="D342" s="241" t="s">
        <v>132</v>
      </c>
      <c r="E342" s="448">
        <f t="shared" ref="E342:L342" si="139">SUM(E292:E341)</f>
        <v>136.06295853763814</v>
      </c>
      <c r="F342" s="448">
        <f t="shared" si="139"/>
        <v>120.63402966689873</v>
      </c>
      <c r="G342" s="449">
        <f t="shared" si="139"/>
        <v>106.93132910853465</v>
      </c>
      <c r="H342" s="449">
        <f t="shared" si="139"/>
        <v>85.134549245891051</v>
      </c>
      <c r="I342" s="449">
        <f t="shared" si="139"/>
        <v>88.670312792388614</v>
      </c>
      <c r="J342" s="449">
        <f t="shared" si="139"/>
        <v>90.544558774536739</v>
      </c>
      <c r="K342" s="449">
        <f t="shared" si="139"/>
        <v>90.141592048757474</v>
      </c>
      <c r="L342" s="450">
        <f t="shared" si="139"/>
        <v>89.876671378196647</v>
      </c>
      <c r="M342" s="284"/>
    </row>
  </sheetData>
  <sheetProtection algorithmName="SHA-512" hashValue="9THKXoZBONxBzV2Us7c7fbenKrmTRaiNyqmSSuJQfeowG3sVLq/Lcd/Rb7LddqPg38ZVJ1V7usJZkxmQpeXcHA==" saltValue="wI36i+ZgXD9QLZhvaUmheQ==" spinCount="100000" sheet="1" objects="1" scenarios="1"/>
  <sortState xmlns:xlrd2="http://schemas.microsoft.com/office/spreadsheetml/2017/richdata2" ref="AH8:AH56">
    <sortCondition descending="1" ref="AH8:AH56"/>
  </sortState>
  <phoneticPr fontId="13"/>
  <dataValidations disablePrompts="1" count="1">
    <dataValidation type="list" allowBlank="1" showInputMessage="1" showErrorMessage="1" sqref="D233" xr:uid="{00000000-0002-0000-1700-000000000000}">
      <formula1>ListSupplier</formula1>
    </dataValidation>
  </dataValidations>
  <pageMargins left="0.7" right="0.7" top="0.75" bottom="0.75" header="0.3" footer="0.3"/>
  <pageSetup paperSize="9" orientation="portrait" horizontalDpi="4294967292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65">
    <tabColor rgb="FFFFFF00"/>
    <pageSetUpPr autoPageBreaks="0"/>
  </sheetPr>
  <dimension ref="A1:AC176"/>
  <sheetViews>
    <sheetView showGridLines="0" showZeros="0" zoomScale="80" zoomScaleNormal="80" workbookViewId="0">
      <selection activeCell="G14" sqref="G14"/>
    </sheetView>
  </sheetViews>
  <sheetFormatPr defaultColWidth="9" defaultRowHeight="14.25" customHeight="1"/>
  <cols>
    <col min="1" max="2" width="4.625" style="287" customWidth="1"/>
    <col min="3" max="3" width="4.625" style="287" hidden="1" customWidth="1"/>
    <col min="4" max="4" width="16.125" style="287" customWidth="1"/>
    <col min="5" max="10" width="9" style="287"/>
    <col min="11" max="12" width="9" style="287" customWidth="1"/>
    <col min="13" max="13" width="4.625" style="287" customWidth="1"/>
    <col min="14" max="14" width="4.625" style="287" hidden="1" customWidth="1"/>
    <col min="15" max="15" width="16.8125" style="287" hidden="1" customWidth="1"/>
    <col min="16" max="17" width="12.8125" style="280" hidden="1" customWidth="1"/>
    <col min="18" max="18" width="6" style="280" hidden="1" customWidth="1"/>
    <col min="19" max="19" width="14.125" style="280" hidden="1" customWidth="1"/>
    <col min="20" max="16384" width="9" style="287"/>
  </cols>
  <sheetData>
    <row r="1" spans="1:23" ht="14.25" customHeight="1">
      <c r="A1"/>
      <c r="K1"/>
      <c r="L1"/>
      <c r="N1" s="368" t="s">
        <v>345</v>
      </c>
      <c r="O1" s="368"/>
      <c r="P1" s="368"/>
      <c r="Q1" s="337"/>
      <c r="R1" s="337"/>
      <c r="S1" s="337"/>
    </row>
    <row r="2" spans="1:23" ht="14.25" customHeight="1">
      <c r="D2" s="485" t="str">
        <f>"Sort Key = "&amp;CurrentYear</f>
        <v>Sort Key = 2025</v>
      </c>
    </row>
    <row r="3" spans="1:23" ht="14.25" customHeight="1">
      <c r="P3"/>
      <c r="Q3"/>
      <c r="R3"/>
    </row>
    <row r="6" spans="1:23" ht="14.25" customHeight="1" thickBot="1">
      <c r="D6" s="16" t="s">
        <v>199</v>
      </c>
      <c r="L6" s="150"/>
      <c r="P6" s="146"/>
      <c r="Q6" s="146"/>
      <c r="R6" s="146"/>
    </row>
    <row r="7" spans="1:23" ht="14.25" customHeight="1" thickBot="1">
      <c r="C7"/>
      <c r="D7" s="288" t="s">
        <v>198</v>
      </c>
      <c r="E7" s="289" t="s">
        <v>110</v>
      </c>
      <c r="F7" s="289" t="s">
        <v>107</v>
      </c>
      <c r="G7" s="289" t="s">
        <v>284</v>
      </c>
      <c r="H7" s="289" t="s">
        <v>285</v>
      </c>
      <c r="I7" s="289" t="s">
        <v>286</v>
      </c>
      <c r="J7" s="289" t="s">
        <v>287</v>
      </c>
      <c r="K7" s="289" t="s">
        <v>288</v>
      </c>
      <c r="L7" s="290" t="s">
        <v>289</v>
      </c>
      <c r="P7" s="210"/>
      <c r="Q7" s="210"/>
      <c r="R7" s="210"/>
      <c r="T7"/>
      <c r="U7"/>
      <c r="V7"/>
      <c r="W7"/>
    </row>
    <row r="8" spans="1:23" ht="14.25" customHeight="1">
      <c r="C8" s="294" t="str">
        <f t="shared" ref="C8:C43" si="0">IF(SUM(E8:L8)=0, "H", "")</f>
        <v/>
      </c>
      <c r="D8" s="291" t="str">
        <f t="shared" ref="D8:D43" si="1">S8</f>
        <v>G_Host</v>
      </c>
      <c r="E8" s="453">
        <f t="shared" ref="E8:L21" si="2">SUMIF(T_Y, $D8&amp;"_"&amp;E$7, Rev)</f>
        <v>217.63124323309225</v>
      </c>
      <c r="F8" s="453">
        <f t="shared" si="2"/>
        <v>262.87451350577777</v>
      </c>
      <c r="G8" s="453">
        <f t="shared" si="2"/>
        <v>324.23890150563136</v>
      </c>
      <c r="H8" s="453">
        <f t="shared" si="2"/>
        <v>334.35940726303016</v>
      </c>
      <c r="I8" s="453">
        <f t="shared" si="2"/>
        <v>374.17958601486924</v>
      </c>
      <c r="J8" s="453">
        <f t="shared" si="2"/>
        <v>407.7812686755247</v>
      </c>
      <c r="K8" s="453">
        <f t="shared" si="2"/>
        <v>430.30843637069029</v>
      </c>
      <c r="L8" s="454">
        <f t="shared" si="2"/>
        <v>452.93815238469614</v>
      </c>
      <c r="N8" s="416">
        <v>1</v>
      </c>
      <c r="O8" s="413" t="str">
        <f>Parameter!G62</f>
        <v>aETL</v>
      </c>
      <c r="P8" s="338">
        <f t="shared" ref="P8:P43" si="3">SUMIFS(Rev, LType, $O8, Y, CurrentYear)+SUMIFS(Rev, LType, $O8, Y, CurrentYear-3)-N8/10^6</f>
        <v>154.88438784844766</v>
      </c>
      <c r="Q8" s="338">
        <f>LARGE($P$8:$P$43, $N8)</f>
        <v>551.99063849612241</v>
      </c>
      <c r="R8" s="339">
        <f>MATCH($Q8, $P$8:$P$43, 0)</f>
        <v>12</v>
      </c>
      <c r="S8" s="340" t="str">
        <f>VLOOKUP($R8, $N$8:$O$43, 2, FALSE)</f>
        <v>G_Host</v>
      </c>
      <c r="T8"/>
      <c r="U8"/>
      <c r="V8"/>
      <c r="W8"/>
    </row>
    <row r="9" spans="1:23" ht="14.25" customHeight="1">
      <c r="C9" s="294" t="str">
        <f t="shared" si="0"/>
        <v/>
      </c>
      <c r="D9" s="291" t="str">
        <f t="shared" si="1"/>
        <v>G_Dopant</v>
      </c>
      <c r="E9" s="453">
        <f t="shared" si="2"/>
        <v>210.63508005152548</v>
      </c>
      <c r="F9" s="453">
        <f t="shared" si="2"/>
        <v>219.72351790588914</v>
      </c>
      <c r="G9" s="453">
        <f t="shared" si="2"/>
        <v>263.96478943583952</v>
      </c>
      <c r="H9" s="453">
        <f t="shared" si="2"/>
        <v>274.10385928053108</v>
      </c>
      <c r="I9" s="453">
        <f t="shared" si="2"/>
        <v>310.37205722116977</v>
      </c>
      <c r="J9" s="453">
        <f t="shared" si="2"/>
        <v>343.27341418080914</v>
      </c>
      <c r="K9" s="453">
        <f t="shared" si="2"/>
        <v>365.93737801827416</v>
      </c>
      <c r="L9" s="454">
        <f t="shared" si="2"/>
        <v>388.47172331770025</v>
      </c>
      <c r="N9" s="417">
        <v>2</v>
      </c>
      <c r="O9" s="414" t="str">
        <f>Parameter!G63</f>
        <v>B_Dopant</v>
      </c>
      <c r="P9" s="341">
        <f t="shared" si="3"/>
        <v>113.65895078152738</v>
      </c>
      <c r="Q9" s="341">
        <f t="shared" ref="Q9:Q43" si="4">LARGE($P$8:$P$43, $N9)</f>
        <v>484.73892833205662</v>
      </c>
      <c r="R9" s="342">
        <f t="shared" ref="R9:R43" si="5">MATCH($Q9, $P$8:$P$43, 0)</f>
        <v>11</v>
      </c>
      <c r="S9" s="343" t="str">
        <f t="shared" ref="S9:S43" si="6">VLOOKUP($R9, $N$8:$O$43, 2, FALSE)</f>
        <v>G_Dopant</v>
      </c>
      <c r="T9"/>
      <c r="U9"/>
      <c r="V9"/>
      <c r="W9"/>
    </row>
    <row r="10" spans="1:23" ht="14.25" customHeight="1">
      <c r="C10" s="294" t="str">
        <f t="shared" si="0"/>
        <v/>
      </c>
      <c r="D10" s="291" t="str">
        <f t="shared" si="1"/>
        <v>R_Host</v>
      </c>
      <c r="E10" s="453">
        <f t="shared" si="2"/>
        <v>190.55465184672849</v>
      </c>
      <c r="F10" s="453">
        <f t="shared" si="2"/>
        <v>213.36839833164399</v>
      </c>
      <c r="G10" s="453">
        <f t="shared" si="2"/>
        <v>264.13961367326766</v>
      </c>
      <c r="H10" s="453">
        <f t="shared" si="2"/>
        <v>282.56649896859784</v>
      </c>
      <c r="I10" s="453">
        <f t="shared" si="2"/>
        <v>311.49942605223021</v>
      </c>
      <c r="J10" s="453">
        <f t="shared" si="2"/>
        <v>337.31130552838272</v>
      </c>
      <c r="K10" s="453">
        <f t="shared" si="2"/>
        <v>355.35471204107006</v>
      </c>
      <c r="L10" s="454">
        <f t="shared" si="2"/>
        <v>372.258144270233</v>
      </c>
      <c r="N10" s="417">
        <v>3</v>
      </c>
      <c r="O10" s="414" t="str">
        <f>Parameter!G64</f>
        <v>B_Host</v>
      </c>
      <c r="P10" s="341">
        <f t="shared" si="3"/>
        <v>320.14367355980767</v>
      </c>
      <c r="Q10" s="341">
        <f t="shared" si="4"/>
        <v>473.12112581532637</v>
      </c>
      <c r="R10" s="342">
        <f t="shared" si="5"/>
        <v>25</v>
      </c>
      <c r="S10" s="343" t="str">
        <f t="shared" si="6"/>
        <v>R_Host</v>
      </c>
      <c r="T10"/>
      <c r="U10"/>
      <c r="V10"/>
      <c r="W10"/>
    </row>
    <row r="11" spans="1:23" ht="14.25" customHeight="1">
      <c r="C11" s="294" t="str">
        <f t="shared" si="0"/>
        <v/>
      </c>
      <c r="D11" s="291" t="str">
        <f t="shared" si="1"/>
        <v>R_Prime</v>
      </c>
      <c r="E11" s="453">
        <f t="shared" si="2"/>
        <v>126.33123711818008</v>
      </c>
      <c r="F11" s="453">
        <f t="shared" si="2"/>
        <v>150.37312614876166</v>
      </c>
      <c r="G11" s="453">
        <f t="shared" si="2"/>
        <v>190.18047028139625</v>
      </c>
      <c r="H11" s="453">
        <f t="shared" si="2"/>
        <v>198.67633661496373</v>
      </c>
      <c r="I11" s="453">
        <f t="shared" si="2"/>
        <v>210.19928604164915</v>
      </c>
      <c r="J11" s="453">
        <f t="shared" si="2"/>
        <v>221.72570078817145</v>
      </c>
      <c r="K11" s="453">
        <f t="shared" si="2"/>
        <v>229.76651476008053</v>
      </c>
      <c r="L11" s="454">
        <f t="shared" si="2"/>
        <v>235.44748676350943</v>
      </c>
      <c r="N11" s="417">
        <v>4</v>
      </c>
      <c r="O11" s="414" t="str">
        <f>Parameter!G65</f>
        <v>B_Prime</v>
      </c>
      <c r="P11" s="341">
        <f t="shared" si="3"/>
        <v>157.24274943997409</v>
      </c>
      <c r="Q11" s="341">
        <f t="shared" si="4"/>
        <v>325.00754773314384</v>
      </c>
      <c r="R11" s="342">
        <f t="shared" si="5"/>
        <v>26</v>
      </c>
      <c r="S11" s="343" t="str">
        <f t="shared" si="6"/>
        <v>R_Prime</v>
      </c>
      <c r="T11"/>
      <c r="U11"/>
      <c r="V11"/>
      <c r="W11"/>
    </row>
    <row r="12" spans="1:23" ht="14.25" customHeight="1">
      <c r="C12" s="294" t="str">
        <f t="shared" si="0"/>
        <v/>
      </c>
      <c r="D12" s="291" t="str">
        <f t="shared" si="1"/>
        <v>B_Host</v>
      </c>
      <c r="E12" s="453">
        <f t="shared" si="2"/>
        <v>137.53477302790836</v>
      </c>
      <c r="F12" s="453">
        <f t="shared" si="2"/>
        <v>151.47373879443717</v>
      </c>
      <c r="G12" s="453">
        <f t="shared" si="2"/>
        <v>171.408591383839</v>
      </c>
      <c r="H12" s="453">
        <f t="shared" si="2"/>
        <v>182.60890353189933</v>
      </c>
      <c r="I12" s="453">
        <f t="shared" si="2"/>
        <v>202.89403665026421</v>
      </c>
      <c r="J12" s="453">
        <f t="shared" si="2"/>
        <v>219.53338853507725</v>
      </c>
      <c r="K12" s="453">
        <f t="shared" si="2"/>
        <v>230.55924362187966</v>
      </c>
      <c r="L12" s="454">
        <f t="shared" si="2"/>
        <v>240.81685041912255</v>
      </c>
      <c r="N12" s="417">
        <v>5</v>
      </c>
      <c r="O12" s="414" t="str">
        <f>Parameter!G66</f>
        <v>CPL</v>
      </c>
      <c r="P12" s="341">
        <f t="shared" si="3"/>
        <v>41.878378437587017</v>
      </c>
      <c r="Q12" s="341">
        <f t="shared" si="4"/>
        <v>320.14367355980767</v>
      </c>
      <c r="R12" s="342">
        <f t="shared" si="5"/>
        <v>3</v>
      </c>
      <c r="S12" s="343" t="str">
        <f t="shared" si="6"/>
        <v>B_Host</v>
      </c>
      <c r="T12"/>
      <c r="U12"/>
      <c r="V12"/>
      <c r="W12"/>
    </row>
    <row r="13" spans="1:23" ht="14.25" customHeight="1">
      <c r="C13" s="294" t="str">
        <f t="shared" si="0"/>
        <v/>
      </c>
      <c r="D13" s="291" t="str">
        <f t="shared" si="1"/>
        <v>P_Dopant</v>
      </c>
      <c r="E13" s="453">
        <f t="shared" si="2"/>
        <v>125.93433420053623</v>
      </c>
      <c r="F13" s="453">
        <f t="shared" si="2"/>
        <v>113.24929767123498</v>
      </c>
      <c r="G13" s="453">
        <f t="shared" si="2"/>
        <v>122.75354597436241</v>
      </c>
      <c r="H13" s="453">
        <f t="shared" si="2"/>
        <v>133.44910876434091</v>
      </c>
      <c r="I13" s="453">
        <f t="shared" si="2"/>
        <v>147.96893866987344</v>
      </c>
      <c r="J13" s="453">
        <f t="shared" si="2"/>
        <v>159.81182578010728</v>
      </c>
      <c r="K13" s="453">
        <f t="shared" si="2"/>
        <v>166.98558881424779</v>
      </c>
      <c r="L13" s="454">
        <f t="shared" si="2"/>
        <v>174.52189784219047</v>
      </c>
      <c r="N13" s="417">
        <v>6</v>
      </c>
      <c r="O13" s="414" t="str">
        <f>Parameter!G67</f>
        <v>EIL</v>
      </c>
      <c r="P13" s="341">
        <f t="shared" si="3"/>
        <v>2.2560898429215994</v>
      </c>
      <c r="Q13" s="341">
        <f t="shared" si="4"/>
        <v>259.38341996487713</v>
      </c>
      <c r="R13" s="342">
        <f t="shared" si="5"/>
        <v>23</v>
      </c>
      <c r="S13" s="343" t="str">
        <f t="shared" si="6"/>
        <v>P_Dopant</v>
      </c>
      <c r="T13"/>
      <c r="U13"/>
      <c r="V13"/>
      <c r="W13"/>
    </row>
    <row r="14" spans="1:23" ht="14.25" customHeight="1">
      <c r="C14" s="294" t="str">
        <f t="shared" si="0"/>
        <v/>
      </c>
      <c r="D14" s="291" t="str">
        <f t="shared" si="1"/>
        <v>ETL</v>
      </c>
      <c r="E14" s="453">
        <f t="shared" si="2"/>
        <v>115.83256284704659</v>
      </c>
      <c r="F14" s="453">
        <f t="shared" si="2"/>
        <v>111.59585360394583</v>
      </c>
      <c r="G14" s="453">
        <f t="shared" si="2"/>
        <v>125.59509048849245</v>
      </c>
      <c r="H14" s="453">
        <f t="shared" si="2"/>
        <v>133.28942525583409</v>
      </c>
      <c r="I14" s="453">
        <f t="shared" si="2"/>
        <v>141.97500381394997</v>
      </c>
      <c r="J14" s="453">
        <f t="shared" si="2"/>
        <v>148.34006221327806</v>
      </c>
      <c r="K14" s="453">
        <f t="shared" si="2"/>
        <v>153.45398192322156</v>
      </c>
      <c r="L14" s="454">
        <f t="shared" si="2"/>
        <v>157.47734086410821</v>
      </c>
      <c r="N14" s="417">
        <v>7</v>
      </c>
      <c r="O14" s="414" t="str">
        <f>Parameter!G68</f>
        <v>EML_B</v>
      </c>
      <c r="P14" s="341">
        <f t="shared" si="3"/>
        <v>6.6654436415079727</v>
      </c>
      <c r="Q14" s="341">
        <f t="shared" si="4"/>
        <v>249.12197810288066</v>
      </c>
      <c r="R14" s="342">
        <f t="shared" si="5"/>
        <v>10</v>
      </c>
      <c r="S14" s="343" t="str">
        <f t="shared" si="6"/>
        <v>ETL</v>
      </c>
      <c r="T14"/>
      <c r="U14"/>
      <c r="V14"/>
      <c r="W14"/>
    </row>
    <row r="15" spans="1:23" ht="14.25" customHeight="1">
      <c r="C15" s="294" t="str">
        <f t="shared" si="0"/>
        <v/>
      </c>
      <c r="D15" s="291" t="str">
        <f t="shared" si="1"/>
        <v>R_Dopant</v>
      </c>
      <c r="E15" s="453">
        <f t="shared" si="2"/>
        <v>76.700309960572284</v>
      </c>
      <c r="F15" s="453">
        <f t="shared" si="2"/>
        <v>72.70449022858287</v>
      </c>
      <c r="G15" s="453">
        <f t="shared" si="2"/>
        <v>88.406831137096447</v>
      </c>
      <c r="H15" s="453">
        <f t="shared" si="2"/>
        <v>92.086348400210071</v>
      </c>
      <c r="I15" s="453">
        <f t="shared" si="2"/>
        <v>103.21584601513393</v>
      </c>
      <c r="J15" s="453">
        <f t="shared" si="2"/>
        <v>113.4852235668742</v>
      </c>
      <c r="K15" s="453">
        <f t="shared" si="2"/>
        <v>121.19527156513792</v>
      </c>
      <c r="L15" s="454">
        <f t="shared" si="2"/>
        <v>128.77466922321622</v>
      </c>
      <c r="N15" s="417">
        <v>8</v>
      </c>
      <c r="O15" s="414" t="str">
        <f>Parameter!G69</f>
        <v>EML_G</v>
      </c>
      <c r="P15" s="341">
        <f t="shared" si="3"/>
        <v>6.6698109569477628</v>
      </c>
      <c r="Q15" s="341">
        <f t="shared" si="4"/>
        <v>168.78663436078236</v>
      </c>
      <c r="R15" s="342">
        <f t="shared" si="5"/>
        <v>24</v>
      </c>
      <c r="S15" s="343" t="str">
        <f t="shared" si="6"/>
        <v>R_Dopant</v>
      </c>
      <c r="T15"/>
      <c r="U15"/>
      <c r="V15"/>
      <c r="W15"/>
    </row>
    <row r="16" spans="1:23" ht="14.25" customHeight="1">
      <c r="C16" s="294" t="str">
        <f t="shared" si="0"/>
        <v/>
      </c>
      <c r="D16" s="291" t="str">
        <f t="shared" si="1"/>
        <v>B_Prime</v>
      </c>
      <c r="E16" s="453">
        <f t="shared" si="2"/>
        <v>61.024767291042906</v>
      </c>
      <c r="F16" s="453">
        <f t="shared" si="2"/>
        <v>72.828915884713268</v>
      </c>
      <c r="G16" s="453">
        <f t="shared" si="2"/>
        <v>85.967911813426397</v>
      </c>
      <c r="H16" s="453">
        <f t="shared" si="2"/>
        <v>96.217986148931175</v>
      </c>
      <c r="I16" s="453">
        <f t="shared" si="2"/>
        <v>103.3562069255257</v>
      </c>
      <c r="J16" s="453">
        <f t="shared" si="2"/>
        <v>109.88286191067472</v>
      </c>
      <c r="K16" s="453">
        <f t="shared" si="2"/>
        <v>113.59997326575434</v>
      </c>
      <c r="L16" s="454">
        <f t="shared" si="2"/>
        <v>116.45504227476739</v>
      </c>
      <c r="N16" s="417">
        <v>9</v>
      </c>
      <c r="O16" s="414" t="str">
        <f>Parameter!G70</f>
        <v>EML_R</v>
      </c>
      <c r="P16" s="341">
        <f t="shared" si="3"/>
        <v>6.6832710889592777</v>
      </c>
      <c r="Q16" s="341">
        <f t="shared" si="4"/>
        <v>157.24274943997409</v>
      </c>
      <c r="R16" s="342">
        <f t="shared" si="5"/>
        <v>4</v>
      </c>
      <c r="S16" s="343" t="str">
        <f t="shared" si="6"/>
        <v>B_Prime</v>
      </c>
      <c r="T16"/>
      <c r="U16"/>
      <c r="V16"/>
      <c r="W16"/>
    </row>
    <row r="17" spans="3:23" ht="14.25" customHeight="1">
      <c r="C17" s="294" t="str">
        <f t="shared" si="0"/>
        <v/>
      </c>
      <c r="D17" s="291" t="str">
        <f t="shared" si="1"/>
        <v>G_Prime</v>
      </c>
      <c r="E17" s="453">
        <f t="shared" si="2"/>
        <v>62.393475103237037</v>
      </c>
      <c r="F17" s="453">
        <f t="shared" si="2"/>
        <v>65.520516165596334</v>
      </c>
      <c r="G17" s="453">
        <f t="shared" si="2"/>
        <v>87.446887024188058</v>
      </c>
      <c r="H17" s="453">
        <f t="shared" si="2"/>
        <v>92.562186462418524</v>
      </c>
      <c r="I17" s="453">
        <f t="shared" si="2"/>
        <v>98.084501925684307</v>
      </c>
      <c r="J17" s="453">
        <f t="shared" si="2"/>
        <v>103.42732040334134</v>
      </c>
      <c r="K17" s="453">
        <f t="shared" si="2"/>
        <v>107.68552634039057</v>
      </c>
      <c r="L17" s="454">
        <f t="shared" si="2"/>
        <v>111.10133792633785</v>
      </c>
      <c r="N17" s="417">
        <v>10</v>
      </c>
      <c r="O17" s="414" t="str">
        <f>Parameter!G71</f>
        <v>ETL</v>
      </c>
      <c r="P17" s="341">
        <f t="shared" si="3"/>
        <v>249.12197810288066</v>
      </c>
      <c r="Q17" s="341">
        <f t="shared" si="4"/>
        <v>154.95564856565557</v>
      </c>
      <c r="R17" s="342">
        <f t="shared" si="5"/>
        <v>13</v>
      </c>
      <c r="S17" s="343" t="str">
        <f t="shared" si="6"/>
        <v>G_Prime</v>
      </c>
      <c r="T17"/>
      <c r="U17"/>
      <c r="V17"/>
      <c r="W17"/>
    </row>
    <row r="18" spans="3:23" ht="14.25" customHeight="1">
      <c r="C18" s="294" t="str">
        <f t="shared" si="0"/>
        <v/>
      </c>
      <c r="D18" s="291" t="str">
        <f t="shared" si="1"/>
        <v>aETL</v>
      </c>
      <c r="E18" s="453">
        <f t="shared" si="2"/>
        <v>65.978137833639337</v>
      </c>
      <c r="F18" s="453">
        <f t="shared" si="2"/>
        <v>68.858965301411317</v>
      </c>
      <c r="G18" s="453">
        <f t="shared" si="2"/>
        <v>84.029606250620247</v>
      </c>
      <c r="H18" s="453">
        <f t="shared" si="2"/>
        <v>88.906251014808319</v>
      </c>
      <c r="I18" s="453">
        <f t="shared" si="2"/>
        <v>92.834628978808468</v>
      </c>
      <c r="J18" s="453">
        <f t="shared" si="2"/>
        <v>97.003554782030349</v>
      </c>
      <c r="K18" s="453">
        <f t="shared" si="2"/>
        <v>99.81203000680091</v>
      </c>
      <c r="L18" s="454">
        <f t="shared" si="2"/>
        <v>101.44883393091399</v>
      </c>
      <c r="N18" s="417">
        <v>11</v>
      </c>
      <c r="O18" s="414" t="str">
        <f>Parameter!G72</f>
        <v>G_Dopant</v>
      </c>
      <c r="P18" s="341">
        <f t="shared" si="3"/>
        <v>484.73892833205662</v>
      </c>
      <c r="Q18" s="341">
        <f t="shared" si="4"/>
        <v>154.88438784844766</v>
      </c>
      <c r="R18" s="342">
        <f t="shared" si="5"/>
        <v>1</v>
      </c>
      <c r="S18" s="343" t="str">
        <f t="shared" si="6"/>
        <v>aETL</v>
      </c>
      <c r="T18"/>
      <c r="U18"/>
      <c r="V18"/>
      <c r="W18"/>
    </row>
    <row r="19" spans="3:23" ht="14.25" customHeight="1">
      <c r="C19" s="294" t="str">
        <f t="shared" si="0"/>
        <v/>
      </c>
      <c r="D19" s="291" t="str">
        <f t="shared" si="1"/>
        <v>HTL</v>
      </c>
      <c r="E19" s="453">
        <f t="shared" si="2"/>
        <v>49.241899959790814</v>
      </c>
      <c r="F19" s="453">
        <f t="shared" si="2"/>
        <v>48.425312849039457</v>
      </c>
      <c r="G19" s="453">
        <f t="shared" si="2"/>
        <v>61.773939472284376</v>
      </c>
      <c r="H19" s="453">
        <f t="shared" si="2"/>
        <v>65.302541797102378</v>
      </c>
      <c r="I19" s="453">
        <f t="shared" si="2"/>
        <v>68.781011949175252</v>
      </c>
      <c r="J19" s="453">
        <f t="shared" si="2"/>
        <v>71.722542557060436</v>
      </c>
      <c r="K19" s="453">
        <f t="shared" si="2"/>
        <v>73.487838980504577</v>
      </c>
      <c r="L19" s="454">
        <f t="shared" si="2"/>
        <v>74.496618375824653</v>
      </c>
      <c r="N19" s="417">
        <v>12</v>
      </c>
      <c r="O19" s="414" t="str">
        <f>Parameter!G73</f>
        <v>G_Host</v>
      </c>
      <c r="P19" s="341">
        <f t="shared" si="3"/>
        <v>551.99063849612241</v>
      </c>
      <c r="Q19" s="341">
        <f t="shared" si="4"/>
        <v>114.5444237568932</v>
      </c>
      <c r="R19" s="342">
        <f t="shared" si="5"/>
        <v>18</v>
      </c>
      <c r="S19" s="343" t="str">
        <f t="shared" si="6"/>
        <v>HTL</v>
      </c>
      <c r="T19"/>
      <c r="U19"/>
      <c r="V19"/>
      <c r="W19"/>
    </row>
    <row r="20" spans="3:23" ht="14.25" customHeight="1">
      <c r="C20" s="294" t="str">
        <f t="shared" si="0"/>
        <v/>
      </c>
      <c r="D20" s="291" t="str">
        <f t="shared" si="1"/>
        <v>B_Dopant</v>
      </c>
      <c r="E20" s="453">
        <f t="shared" si="2"/>
        <v>44.989325565554516</v>
      </c>
      <c r="F20" s="453">
        <f t="shared" si="2"/>
        <v>56.828972978455909</v>
      </c>
      <c r="G20" s="453">
        <f t="shared" si="2"/>
        <v>65.500656711878861</v>
      </c>
      <c r="H20" s="453">
        <f t="shared" si="2"/>
        <v>68.669627215972866</v>
      </c>
      <c r="I20" s="453">
        <f t="shared" si="2"/>
        <v>77.262919892744094</v>
      </c>
      <c r="J20" s="453">
        <f t="shared" si="2"/>
        <v>84.802064573314624</v>
      </c>
      <c r="K20" s="453">
        <f t="shared" si="2"/>
        <v>90.323470286447531</v>
      </c>
      <c r="L20" s="454">
        <f t="shared" si="2"/>
        <v>95.674352314380783</v>
      </c>
      <c r="N20" s="417">
        <v>13</v>
      </c>
      <c r="O20" s="414" t="str">
        <f>Parameter!G74</f>
        <v>G_Prime</v>
      </c>
      <c r="P20" s="341">
        <f t="shared" si="3"/>
        <v>154.95564856565557</v>
      </c>
      <c r="Q20" s="341">
        <f t="shared" si="4"/>
        <v>113.65895078152738</v>
      </c>
      <c r="R20" s="342">
        <f t="shared" si="5"/>
        <v>2</v>
      </c>
      <c r="S20" s="343" t="str">
        <f t="shared" si="6"/>
        <v>B_Dopant</v>
      </c>
      <c r="T20"/>
      <c r="U20"/>
      <c r="V20"/>
      <c r="W20"/>
    </row>
    <row r="21" spans="3:23" ht="14.25" customHeight="1">
      <c r="C21" s="294" t="str">
        <f t="shared" si="0"/>
        <v/>
      </c>
      <c r="D21" s="291" t="str">
        <f t="shared" si="1"/>
        <v>Y/G_Dopant</v>
      </c>
      <c r="E21" s="453">
        <f t="shared" si="2"/>
        <v>31.603768777777788</v>
      </c>
      <c r="F21" s="453">
        <f t="shared" si="2"/>
        <v>24.962052585555558</v>
      </c>
      <c r="G21" s="453">
        <f t="shared" si="2"/>
        <v>22.414459480371082</v>
      </c>
      <c r="H21" s="453">
        <f t="shared" si="2"/>
        <v>21.179275004760392</v>
      </c>
      <c r="I21" s="453">
        <f t="shared" si="2"/>
        <v>23.233763653657284</v>
      </c>
      <c r="J21" s="453">
        <f t="shared" si="2"/>
        <v>23.413495650571285</v>
      </c>
      <c r="K21" s="453">
        <f t="shared" si="2"/>
        <v>23.972649742632992</v>
      </c>
      <c r="L21" s="454">
        <f t="shared" si="2"/>
        <v>24.286419880349754</v>
      </c>
      <c r="N21" s="417">
        <v>14</v>
      </c>
      <c r="O21" s="414" t="str">
        <f>Parameter!G75</f>
        <v>HIL</v>
      </c>
      <c r="P21" s="341">
        <f t="shared" si="3"/>
        <v>9.4034135485954433</v>
      </c>
      <c r="Q21" s="341">
        <f t="shared" si="4"/>
        <v>52.783016782538176</v>
      </c>
      <c r="R21" s="342">
        <f t="shared" si="5"/>
        <v>27</v>
      </c>
      <c r="S21" s="343" t="str">
        <f t="shared" si="6"/>
        <v>Y/G_Dopant</v>
      </c>
      <c r="T21"/>
      <c r="U21"/>
      <c r="V21"/>
      <c r="W21"/>
    </row>
    <row r="22" spans="3:23" ht="14.25" customHeight="1">
      <c r="C22" s="294" t="str">
        <f t="shared" si="0"/>
        <v/>
      </c>
      <c r="D22" s="291" t="str">
        <f t="shared" si="1"/>
        <v>Y/G_Host</v>
      </c>
      <c r="E22" s="453">
        <f t="shared" ref="E22:L43" si="7">SUMIF(T_Y, $D22&amp;"_"&amp;E$7, Rev)</f>
        <v>27.08894466666667</v>
      </c>
      <c r="F22" s="453">
        <f t="shared" si="7"/>
        <v>23.974396710000004</v>
      </c>
      <c r="G22" s="453">
        <f t="shared" si="7"/>
        <v>26.395315947973586</v>
      </c>
      <c r="H22" s="453">
        <f t="shared" si="7"/>
        <v>24.788265491003852</v>
      </c>
      <c r="I22" s="453">
        <f t="shared" si="7"/>
        <v>26.722765133594709</v>
      </c>
      <c r="J22" s="453">
        <f t="shared" si="7"/>
        <v>26.46912802273544</v>
      </c>
      <c r="K22" s="453">
        <f t="shared" si="7"/>
        <v>26.553755694697447</v>
      </c>
      <c r="L22" s="454">
        <f t="shared" si="7"/>
        <v>26.357848290852374</v>
      </c>
      <c r="N22" s="417">
        <v>15</v>
      </c>
      <c r="O22" s="414" t="str">
        <f>Parameter!G76</f>
        <v>HIL_B</v>
      </c>
      <c r="P22" s="341">
        <f t="shared" si="3"/>
        <v>-1.5E-5</v>
      </c>
      <c r="Q22" s="341">
        <f t="shared" si="4"/>
        <v>51.877182157670518</v>
      </c>
      <c r="R22" s="342">
        <f t="shared" si="5"/>
        <v>28</v>
      </c>
      <c r="S22" s="343" t="str">
        <f t="shared" si="6"/>
        <v>Y/G_Host</v>
      </c>
      <c r="T22"/>
      <c r="U22"/>
      <c r="V22"/>
      <c r="W22"/>
    </row>
    <row r="23" spans="3:23" ht="14.25" customHeight="1">
      <c r="C23" s="294" t="str">
        <f t="shared" si="0"/>
        <v/>
      </c>
      <c r="D23" s="291" t="str">
        <f t="shared" si="1"/>
        <v>CPL</v>
      </c>
      <c r="E23" s="453">
        <f t="shared" si="7"/>
        <v>19.017646141207393</v>
      </c>
      <c r="F23" s="453">
        <f t="shared" si="7"/>
        <v>16.381275666978361</v>
      </c>
      <c r="G23" s="453">
        <f t="shared" si="7"/>
        <v>21.73976949098094</v>
      </c>
      <c r="H23" s="453">
        <f t="shared" si="7"/>
        <v>22.860737296379622</v>
      </c>
      <c r="I23" s="453">
        <f t="shared" si="7"/>
        <v>26.183862724132908</v>
      </c>
      <c r="J23" s="453">
        <f t="shared" si="7"/>
        <v>28.479625585237979</v>
      </c>
      <c r="K23" s="453">
        <f t="shared" si="7"/>
        <v>30.494901751556249</v>
      </c>
      <c r="L23" s="454">
        <f t="shared" si="7"/>
        <v>32.72446433119319</v>
      </c>
      <c r="N23" s="417">
        <v>16</v>
      </c>
      <c r="O23" s="414" t="str">
        <f>Parameter!G77</f>
        <v>HIL_G</v>
      </c>
      <c r="P23" s="341">
        <f t="shared" si="3"/>
        <v>-1.5999999999999999E-5</v>
      </c>
      <c r="Q23" s="341">
        <f t="shared" si="4"/>
        <v>41.878378437587017</v>
      </c>
      <c r="R23" s="342">
        <f t="shared" si="5"/>
        <v>5</v>
      </c>
      <c r="S23" s="343" t="str">
        <f t="shared" si="6"/>
        <v>CPL</v>
      </c>
      <c r="T23"/>
      <c r="U23"/>
      <c r="V23"/>
      <c r="W23"/>
    </row>
    <row r="24" spans="3:23" ht="14.25" customHeight="1">
      <c r="C24" s="294" t="str">
        <f t="shared" si="0"/>
        <v/>
      </c>
      <c r="D24" s="291" t="str">
        <f t="shared" si="1"/>
        <v>HIL</v>
      </c>
      <c r="E24" s="453">
        <f t="shared" si="7"/>
        <v>3.5318160132236889</v>
      </c>
      <c r="F24" s="453">
        <f t="shared" si="7"/>
        <v>3.5119423117727018</v>
      </c>
      <c r="G24" s="453">
        <f t="shared" si="7"/>
        <v>4.4224604727357653</v>
      </c>
      <c r="H24" s="453">
        <f t="shared" si="7"/>
        <v>4.6482859923924513</v>
      </c>
      <c r="I24" s="453">
        <f t="shared" si="7"/>
        <v>4.8431231675152082</v>
      </c>
      <c r="J24" s="453">
        <f t="shared" si="7"/>
        <v>5.039692653683332</v>
      </c>
      <c r="K24" s="453">
        <f t="shared" si="7"/>
        <v>5.157487019010091</v>
      </c>
      <c r="L24" s="454">
        <f t="shared" si="7"/>
        <v>5.2021339705171981</v>
      </c>
      <c r="N24" s="417">
        <v>17</v>
      </c>
      <c r="O24" s="414" t="str">
        <f>Parameter!G78</f>
        <v>HIL_R</v>
      </c>
      <c r="P24" s="341">
        <f t="shared" si="3"/>
        <v>-1.7E-5</v>
      </c>
      <c r="Q24" s="341">
        <f t="shared" si="4"/>
        <v>9.4034135485954433</v>
      </c>
      <c r="R24" s="342">
        <f t="shared" si="5"/>
        <v>14</v>
      </c>
      <c r="S24" s="343" t="str">
        <f t="shared" si="6"/>
        <v>HIL</v>
      </c>
      <c r="T24"/>
      <c r="U24"/>
      <c r="V24"/>
      <c r="W24"/>
    </row>
    <row r="25" spans="3:23" ht="14.25" customHeight="1">
      <c r="C25" s="294" t="str">
        <f t="shared" si="0"/>
        <v/>
      </c>
      <c r="D25" s="291" t="str">
        <f t="shared" si="1"/>
        <v>EML_R</v>
      </c>
      <c r="E25" s="453">
        <f t="shared" si="7"/>
        <v>2.2958090827941184</v>
      </c>
      <c r="F25" s="453">
        <f t="shared" si="7"/>
        <v>0.19598773837500005</v>
      </c>
      <c r="G25" s="453">
        <f t="shared" si="7"/>
        <v>0.14424547821146849</v>
      </c>
      <c r="H25" s="453">
        <f t="shared" si="7"/>
        <v>4.3874710061651596</v>
      </c>
      <c r="I25" s="453">
        <f t="shared" si="7"/>
        <v>7.933297039533163</v>
      </c>
      <c r="J25" s="453">
        <f t="shared" si="7"/>
        <v>8.3061398005932343</v>
      </c>
      <c r="K25" s="453">
        <f t="shared" si="7"/>
        <v>14.833016802164487</v>
      </c>
      <c r="L25" s="454">
        <f t="shared" si="7"/>
        <v>22.740644377821333</v>
      </c>
      <c r="N25" s="417">
        <v>18</v>
      </c>
      <c r="O25" s="414" t="str">
        <f>Parameter!G79</f>
        <v>HTL</v>
      </c>
      <c r="P25" s="341">
        <f t="shared" si="3"/>
        <v>114.5444237568932</v>
      </c>
      <c r="Q25" s="341">
        <f t="shared" si="4"/>
        <v>6.6832710889592777</v>
      </c>
      <c r="R25" s="342">
        <f t="shared" si="5"/>
        <v>9</v>
      </c>
      <c r="S25" s="343" t="str">
        <f t="shared" si="6"/>
        <v>EML_R</v>
      </c>
      <c r="T25"/>
      <c r="U25"/>
      <c r="V25"/>
      <c r="W25"/>
    </row>
    <row r="26" spans="3:23" ht="14.25" customHeight="1">
      <c r="C26" s="294" t="str">
        <f t="shared" si="0"/>
        <v/>
      </c>
      <c r="D26" s="291" t="str">
        <f t="shared" si="1"/>
        <v>EML_G</v>
      </c>
      <c r="E26" s="453">
        <f t="shared" si="7"/>
        <v>2.2958090827941184</v>
      </c>
      <c r="F26" s="453">
        <f t="shared" si="7"/>
        <v>0.19598773837500005</v>
      </c>
      <c r="G26" s="453">
        <f t="shared" si="7"/>
        <v>0.14424547821146849</v>
      </c>
      <c r="H26" s="453">
        <f t="shared" si="7"/>
        <v>4.3740098741536446</v>
      </c>
      <c r="I26" s="453">
        <f t="shared" si="7"/>
        <v>7.9089570134485117</v>
      </c>
      <c r="J26" s="453">
        <f t="shared" si="7"/>
        <v>8.2806558613934644</v>
      </c>
      <c r="K26" s="453">
        <f t="shared" si="7"/>
        <v>14.787507852470601</v>
      </c>
      <c r="L26" s="454">
        <f t="shared" si="7"/>
        <v>22.670874158128353</v>
      </c>
      <c r="N26" s="417">
        <v>19</v>
      </c>
      <c r="O26" s="414" t="str">
        <f>Parameter!G80</f>
        <v>IL_B</v>
      </c>
      <c r="P26" s="341">
        <f t="shared" si="3"/>
        <v>-1.9000000000000001E-5</v>
      </c>
      <c r="Q26" s="341">
        <f t="shared" si="4"/>
        <v>6.6698109569477628</v>
      </c>
      <c r="R26" s="342">
        <f t="shared" si="5"/>
        <v>8</v>
      </c>
      <c r="S26" s="343" t="str">
        <f t="shared" si="6"/>
        <v>EML_G</v>
      </c>
      <c r="T26"/>
      <c r="U26"/>
      <c r="V26"/>
      <c r="W26"/>
    </row>
    <row r="27" spans="3:23" ht="14.25" customHeight="1">
      <c r="C27" s="294" t="str">
        <f t="shared" si="0"/>
        <v/>
      </c>
      <c r="D27" s="291" t="str">
        <f t="shared" si="1"/>
        <v>EML_B</v>
      </c>
      <c r="E27" s="453">
        <f t="shared" si="7"/>
        <v>2.2958090827941184</v>
      </c>
      <c r="F27" s="453">
        <f t="shared" si="7"/>
        <v>0.19598773837500005</v>
      </c>
      <c r="G27" s="453">
        <f t="shared" si="7"/>
        <v>0.14424547821146849</v>
      </c>
      <c r="H27" s="453">
        <f t="shared" si="7"/>
        <v>4.3696415587138544</v>
      </c>
      <c r="I27" s="453">
        <f t="shared" si="7"/>
        <v>7.9010583529451068</v>
      </c>
      <c r="J27" s="453">
        <f t="shared" si="7"/>
        <v>8.2723859859492705</v>
      </c>
      <c r="K27" s="453">
        <f t="shared" si="7"/>
        <v>14.772739596173407</v>
      </c>
      <c r="L27" s="454">
        <f t="shared" si="7"/>
        <v>22.648232798719516</v>
      </c>
      <c r="N27" s="417">
        <v>20</v>
      </c>
      <c r="O27" s="414" t="str">
        <f>Parameter!G81</f>
        <v>IL_G</v>
      </c>
      <c r="P27" s="341">
        <f t="shared" si="3"/>
        <v>-2.0000000000000002E-5</v>
      </c>
      <c r="Q27" s="341">
        <f t="shared" si="4"/>
        <v>6.6654436415079727</v>
      </c>
      <c r="R27" s="342">
        <f t="shared" si="5"/>
        <v>7</v>
      </c>
      <c r="S27" s="343" t="str">
        <f t="shared" si="6"/>
        <v>EML_B</v>
      </c>
      <c r="T27"/>
      <c r="U27"/>
      <c r="V27"/>
      <c r="W27"/>
    </row>
    <row r="28" spans="3:23" ht="14.25" customHeight="1">
      <c r="C28" s="294" t="str">
        <f t="shared" si="0"/>
        <v/>
      </c>
      <c r="D28" s="291" t="str">
        <f t="shared" si="1"/>
        <v>EIL</v>
      </c>
      <c r="E28" s="453">
        <f t="shared" si="7"/>
        <v>0.87886908494114102</v>
      </c>
      <c r="F28" s="453">
        <f t="shared" si="7"/>
        <v>1.0357984918617731</v>
      </c>
      <c r="G28" s="453">
        <f t="shared" si="7"/>
        <v>1.306590994249186</v>
      </c>
      <c r="H28" s="453">
        <f t="shared" si="7"/>
        <v>1.3772267579804585</v>
      </c>
      <c r="I28" s="453">
        <f t="shared" si="7"/>
        <v>1.4636841311762581</v>
      </c>
      <c r="J28" s="453">
        <f t="shared" si="7"/>
        <v>1.5431771371631267</v>
      </c>
      <c r="K28" s="453">
        <f t="shared" si="7"/>
        <v>1.5993754190862304</v>
      </c>
      <c r="L28" s="454">
        <f t="shared" si="7"/>
        <v>1.6387312515207784</v>
      </c>
      <c r="N28" s="417">
        <v>21</v>
      </c>
      <c r="O28" s="414" t="str">
        <f>Parameter!G82</f>
        <v>IL_R</v>
      </c>
      <c r="P28" s="341">
        <f t="shared" si="3"/>
        <v>-2.0999999999999999E-5</v>
      </c>
      <c r="Q28" s="341">
        <f t="shared" si="4"/>
        <v>2.2560898429215994</v>
      </c>
      <c r="R28" s="342">
        <f t="shared" si="5"/>
        <v>6</v>
      </c>
      <c r="S28" s="343" t="str">
        <f t="shared" si="6"/>
        <v>EIL</v>
      </c>
      <c r="T28"/>
      <c r="U28"/>
      <c r="V28"/>
      <c r="W28"/>
    </row>
    <row r="29" spans="3:23" ht="14.25" customHeight="1">
      <c r="C29" s="294" t="str">
        <f t="shared" si="0"/>
        <v/>
      </c>
      <c r="D29" s="291" t="str">
        <f t="shared" si="1"/>
        <v>HIL_B</v>
      </c>
      <c r="E29" s="453">
        <f t="shared" si="7"/>
        <v>9.3452201470588261E-2</v>
      </c>
      <c r="F29" s="453">
        <f t="shared" si="7"/>
        <v>7.9777912500000013E-3</v>
      </c>
      <c r="G29" s="453">
        <f t="shared" si="7"/>
        <v>5.8715934143067222E-3</v>
      </c>
      <c r="H29" s="453">
        <f t="shared" si="7"/>
        <v>0.17773609411177821</v>
      </c>
      <c r="I29" s="453">
        <f t="shared" si="7"/>
        <v>0.32137721873348363</v>
      </c>
      <c r="J29" s="453">
        <f t="shared" si="7"/>
        <v>0.33648104870194395</v>
      </c>
      <c r="K29" s="453">
        <f t="shared" si="7"/>
        <v>0.60088430592624931</v>
      </c>
      <c r="L29" s="454">
        <f t="shared" si="7"/>
        <v>0.92122165676296297</v>
      </c>
      <c r="N29" s="417">
        <v>22</v>
      </c>
      <c r="O29" s="414" t="str">
        <f>Parameter!G83</f>
        <v>n/p_CGL</v>
      </c>
      <c r="P29" s="341">
        <f t="shared" si="3"/>
        <v>-2.1999999999999999E-5</v>
      </c>
      <c r="Q29" s="341">
        <f t="shared" si="4"/>
        <v>-1.5E-5</v>
      </c>
      <c r="R29" s="342">
        <f t="shared" si="5"/>
        <v>15</v>
      </c>
      <c r="S29" s="343" t="str">
        <f t="shared" si="6"/>
        <v>HIL_B</v>
      </c>
      <c r="T29"/>
      <c r="U29"/>
      <c r="V29"/>
      <c r="W29"/>
    </row>
    <row r="30" spans="3:23" ht="14.25" customHeight="1">
      <c r="C30" s="294" t="str">
        <f t="shared" si="0"/>
        <v/>
      </c>
      <c r="D30" s="291" t="str">
        <f t="shared" si="1"/>
        <v>HIL_G</v>
      </c>
      <c r="E30" s="453">
        <f t="shared" si="7"/>
        <v>0.1401783022058824</v>
      </c>
      <c r="F30" s="453">
        <f t="shared" si="7"/>
        <v>1.1966686875000002E-2</v>
      </c>
      <c r="G30" s="453">
        <f t="shared" si="7"/>
        <v>8.8073901214600833E-3</v>
      </c>
      <c r="H30" s="453">
        <f t="shared" si="7"/>
        <v>0.26810997653170604</v>
      </c>
      <c r="I30" s="453">
        <f t="shared" si="7"/>
        <v>0.48478863566266084</v>
      </c>
      <c r="J30" s="453">
        <f t="shared" si="7"/>
        <v>0.50757234495153525</v>
      </c>
      <c r="K30" s="453">
        <f t="shared" si="7"/>
        <v>0.90641733726206142</v>
      </c>
      <c r="L30" s="454">
        <f t="shared" si="7"/>
        <v>1.3896373609959392</v>
      </c>
      <c r="N30" s="417">
        <v>23</v>
      </c>
      <c r="O30" s="414" t="str">
        <f>Parameter!G84</f>
        <v>P_Dopant</v>
      </c>
      <c r="P30" s="341">
        <f t="shared" si="3"/>
        <v>259.38341996487713</v>
      </c>
      <c r="Q30" s="341">
        <f t="shared" si="4"/>
        <v>-1.5999999999999999E-5</v>
      </c>
      <c r="R30" s="342">
        <f t="shared" si="5"/>
        <v>16</v>
      </c>
      <c r="S30" s="343" t="str">
        <f t="shared" si="6"/>
        <v>HIL_G</v>
      </c>
      <c r="T30"/>
      <c r="U30"/>
      <c r="V30"/>
      <c r="W30"/>
    </row>
    <row r="31" spans="3:23" ht="14.25" customHeight="1">
      <c r="C31" s="294" t="str">
        <f t="shared" si="0"/>
        <v/>
      </c>
      <c r="D31" s="291" t="str">
        <f t="shared" si="1"/>
        <v>HIL_R</v>
      </c>
      <c r="E31" s="453">
        <f t="shared" si="7"/>
        <v>0.18690440294117652</v>
      </c>
      <c r="F31" s="453">
        <f t="shared" si="7"/>
        <v>1.5955582500000003E-2</v>
      </c>
      <c r="G31" s="453">
        <f t="shared" si="7"/>
        <v>1.1743186828613444E-2</v>
      </c>
      <c r="H31" s="453">
        <f t="shared" si="7"/>
        <v>0.3569445657181709</v>
      </c>
      <c r="I31" s="453">
        <f t="shared" si="7"/>
        <v>0.64541674748626687</v>
      </c>
      <c r="J31" s="453">
        <f t="shared" si="7"/>
        <v>0.67574952854413495</v>
      </c>
      <c r="K31" s="453">
        <f t="shared" si="7"/>
        <v>1.2067463769673126</v>
      </c>
      <c r="L31" s="454">
        <f t="shared" si="7"/>
        <v>1.8500747743259833</v>
      </c>
      <c r="N31" s="417">
        <v>24</v>
      </c>
      <c r="O31" s="414" t="str">
        <f>Parameter!G85</f>
        <v>R_Dopant</v>
      </c>
      <c r="P31" s="341">
        <f t="shared" si="3"/>
        <v>168.78663436078236</v>
      </c>
      <c r="Q31" s="341">
        <f t="shared" si="4"/>
        <v>-1.7E-5</v>
      </c>
      <c r="R31" s="342">
        <f t="shared" si="5"/>
        <v>17</v>
      </c>
      <c r="S31" s="343" t="str">
        <f t="shared" si="6"/>
        <v>HIL_R</v>
      </c>
      <c r="T31"/>
      <c r="U31"/>
      <c r="V31"/>
      <c r="W31"/>
    </row>
    <row r="32" spans="3:23" ht="14.25" customHeight="1">
      <c r="C32" s="294" t="str">
        <f t="shared" si="0"/>
        <v/>
      </c>
      <c r="D32" s="291" t="str">
        <f t="shared" si="1"/>
        <v>IL_B</v>
      </c>
      <c r="E32" s="453">
        <f t="shared" si="7"/>
        <v>3.50445755514706E-2</v>
      </c>
      <c r="F32" s="453">
        <f t="shared" si="7"/>
        <v>2.9916717187500005E-3</v>
      </c>
      <c r="G32" s="453">
        <f t="shared" si="7"/>
        <v>2.2018475303650208E-3</v>
      </c>
      <c r="H32" s="453">
        <f t="shared" si="7"/>
        <v>6.6721370121827286E-2</v>
      </c>
      <c r="I32" s="453">
        <f t="shared" si="7"/>
        <v>0.12064363441201133</v>
      </c>
      <c r="J32" s="453">
        <f t="shared" si="7"/>
        <v>0.1263135476314895</v>
      </c>
      <c r="K32" s="453">
        <f t="shared" si="7"/>
        <v>0.22556940038802042</v>
      </c>
      <c r="L32" s="454">
        <f t="shared" si="7"/>
        <v>0.34582267283576718</v>
      </c>
      <c r="N32" s="417">
        <v>25</v>
      </c>
      <c r="O32" s="414" t="str">
        <f>Parameter!G86</f>
        <v>R_Host</v>
      </c>
      <c r="P32" s="341">
        <f t="shared" si="3"/>
        <v>473.12112581532637</v>
      </c>
      <c r="Q32" s="341">
        <f t="shared" si="4"/>
        <v>-1.9000000000000001E-5</v>
      </c>
      <c r="R32" s="342">
        <f t="shared" si="5"/>
        <v>19</v>
      </c>
      <c r="S32" s="343" t="str">
        <f t="shared" si="6"/>
        <v>IL_B</v>
      </c>
      <c r="T32"/>
      <c r="U32"/>
      <c r="V32"/>
      <c r="W32"/>
    </row>
    <row r="33" spans="3:23" ht="14.25" customHeight="1">
      <c r="C33" s="294" t="str">
        <f t="shared" si="0"/>
        <v/>
      </c>
      <c r="D33" s="291" t="str">
        <f t="shared" si="1"/>
        <v>IL_G</v>
      </c>
      <c r="E33" s="453">
        <f t="shared" si="7"/>
        <v>3.50445755514706E-2</v>
      </c>
      <c r="F33" s="453">
        <f t="shared" si="7"/>
        <v>2.9916717187500005E-3</v>
      </c>
      <c r="G33" s="453">
        <f t="shared" si="7"/>
        <v>2.2018475303650208E-3</v>
      </c>
      <c r="H33" s="453">
        <f t="shared" si="7"/>
        <v>6.6883638242221682E-2</v>
      </c>
      <c r="I33" s="453">
        <f t="shared" si="7"/>
        <v>0.12093704289205059</v>
      </c>
      <c r="J33" s="453">
        <f t="shared" si="7"/>
        <v>0.1266207454890437</v>
      </c>
      <c r="K33" s="453">
        <f t="shared" si="7"/>
        <v>0.22611799108021718</v>
      </c>
      <c r="L33" s="454">
        <f t="shared" si="7"/>
        <v>0.34666372263747774</v>
      </c>
      <c r="N33" s="418">
        <f t="shared" ref="N33:N43" si="8">N32+1</f>
        <v>26</v>
      </c>
      <c r="O33" s="414" t="str">
        <f>Parameter!G87</f>
        <v>R_Prime</v>
      </c>
      <c r="P33" s="341">
        <f t="shared" si="3"/>
        <v>325.00754773314384</v>
      </c>
      <c r="Q33" s="341">
        <f t="shared" si="4"/>
        <v>-2.0000000000000002E-5</v>
      </c>
      <c r="R33" s="342">
        <f t="shared" si="5"/>
        <v>20</v>
      </c>
      <c r="S33" s="343" t="str">
        <f t="shared" si="6"/>
        <v>IL_G</v>
      </c>
      <c r="T33"/>
      <c r="U33"/>
      <c r="V33"/>
      <c r="W33"/>
    </row>
    <row r="34" spans="3:23" ht="14.25" customHeight="1">
      <c r="C34" s="294" t="str">
        <f t="shared" si="0"/>
        <v/>
      </c>
      <c r="D34" s="291" t="str">
        <f t="shared" si="1"/>
        <v>IL_R</v>
      </c>
      <c r="E34" s="453">
        <f t="shared" si="7"/>
        <v>3.50445755514706E-2</v>
      </c>
      <c r="F34" s="453">
        <f t="shared" si="7"/>
        <v>2.9916717187500005E-3</v>
      </c>
      <c r="G34" s="453">
        <f t="shared" si="7"/>
        <v>2.2018475303650208E-3</v>
      </c>
      <c r="H34" s="453">
        <f t="shared" si="7"/>
        <v>6.6617227331283113E-2</v>
      </c>
      <c r="I34" s="453">
        <f t="shared" si="7"/>
        <v>0.12045532645721188</v>
      </c>
      <c r="J34" s="453">
        <f t="shared" si="7"/>
        <v>0.12611638972975792</v>
      </c>
      <c r="K34" s="453">
        <f t="shared" si="7"/>
        <v>0.2252173178876927</v>
      </c>
      <c r="L34" s="454">
        <f t="shared" si="7"/>
        <v>0.34528289168144133</v>
      </c>
      <c r="N34" s="418">
        <f t="shared" si="8"/>
        <v>27</v>
      </c>
      <c r="O34" s="414" t="str">
        <f>Parameter!G88</f>
        <v>Y/G_Dopant</v>
      </c>
      <c r="P34" s="341">
        <f t="shared" si="3"/>
        <v>52.783016782538176</v>
      </c>
      <c r="Q34" s="341">
        <f t="shared" si="4"/>
        <v>-2.0999999999999999E-5</v>
      </c>
      <c r="R34" s="342">
        <f t="shared" si="5"/>
        <v>21</v>
      </c>
      <c r="S34" s="343" t="str">
        <f t="shared" si="6"/>
        <v>IL_R</v>
      </c>
      <c r="T34"/>
      <c r="U34"/>
      <c r="V34"/>
      <c r="W34"/>
    </row>
    <row r="35" spans="3:23" ht="14.25" customHeight="1" thickBot="1">
      <c r="C35" s="294" t="str">
        <f t="shared" si="0"/>
        <v/>
      </c>
      <c r="D35" s="291" t="str">
        <f t="shared" si="1"/>
        <v>n/p_CGL</v>
      </c>
      <c r="E35" s="453">
        <f t="shared" si="7"/>
        <v>59.720053733888896</v>
      </c>
      <c r="F35" s="453">
        <f t="shared" si="7"/>
        <v>48.772980193333339</v>
      </c>
      <c r="G35" s="453">
        <f t="shared" si="7"/>
        <v>67.558746472609826</v>
      </c>
      <c r="H35" s="453">
        <f t="shared" si="7"/>
        <v>72.644062419477606</v>
      </c>
      <c r="I35" s="453">
        <f t="shared" si="7"/>
        <v>81.413643473743434</v>
      </c>
      <c r="J35" s="453">
        <f t="shared" si="7"/>
        <v>86.919880023604776</v>
      </c>
      <c r="K35" s="453">
        <f t="shared" si="7"/>
        <v>90.183289678660614</v>
      </c>
      <c r="L35" s="454">
        <f t="shared" si="7"/>
        <v>93.8103212582498</v>
      </c>
      <c r="N35" s="418">
        <f t="shared" si="8"/>
        <v>28</v>
      </c>
      <c r="O35" s="414" t="str">
        <f>Parameter!G89</f>
        <v>Y/G_Host</v>
      </c>
      <c r="P35" s="341">
        <f t="shared" si="3"/>
        <v>51.877182157670518</v>
      </c>
      <c r="Q35" s="341">
        <f t="shared" si="4"/>
        <v>-2.1999999999999999E-5</v>
      </c>
      <c r="R35" s="342">
        <f t="shared" si="5"/>
        <v>22</v>
      </c>
      <c r="S35" s="343" t="str">
        <f t="shared" si="6"/>
        <v>n/p_CGL</v>
      </c>
      <c r="T35"/>
      <c r="U35"/>
      <c r="V35"/>
      <c r="W35"/>
    </row>
    <row r="36" spans="3:23" ht="14.25" hidden="1" customHeight="1">
      <c r="C36" s="294" t="str">
        <f t="shared" si="0"/>
        <v>H</v>
      </c>
      <c r="D36" s="291">
        <f t="shared" si="1"/>
        <v>0</v>
      </c>
      <c r="E36" s="453">
        <f t="shared" si="7"/>
        <v>0</v>
      </c>
      <c r="F36" s="453">
        <f t="shared" si="7"/>
        <v>0</v>
      </c>
      <c r="G36" s="453">
        <f t="shared" si="7"/>
        <v>0</v>
      </c>
      <c r="H36" s="453">
        <f t="shared" si="7"/>
        <v>0</v>
      </c>
      <c r="I36" s="453">
        <f t="shared" si="7"/>
        <v>0</v>
      </c>
      <c r="J36" s="453">
        <f t="shared" si="7"/>
        <v>0</v>
      </c>
      <c r="K36" s="453">
        <f t="shared" si="7"/>
        <v>0</v>
      </c>
      <c r="L36" s="454">
        <f t="shared" si="7"/>
        <v>0</v>
      </c>
      <c r="N36" s="418">
        <f t="shared" si="8"/>
        <v>29</v>
      </c>
      <c r="O36" s="414">
        <f>Parameter!G90</f>
        <v>0</v>
      </c>
      <c r="P36" s="341">
        <f t="shared" si="3"/>
        <v>-2.9E-5</v>
      </c>
      <c r="Q36" s="341">
        <f t="shared" si="4"/>
        <v>-2.9E-5</v>
      </c>
      <c r="R36" s="342">
        <f t="shared" si="5"/>
        <v>29</v>
      </c>
      <c r="S36" s="343">
        <f t="shared" si="6"/>
        <v>0</v>
      </c>
      <c r="T36"/>
      <c r="U36"/>
      <c r="V36"/>
      <c r="W36"/>
    </row>
    <row r="37" spans="3:23" ht="14.25" hidden="1" customHeight="1">
      <c r="C37" s="294" t="str">
        <f t="shared" si="0"/>
        <v>H</v>
      </c>
      <c r="D37" s="291">
        <f t="shared" si="1"/>
        <v>0</v>
      </c>
      <c r="E37" s="453">
        <f t="shared" si="7"/>
        <v>0</v>
      </c>
      <c r="F37" s="453">
        <f t="shared" si="7"/>
        <v>0</v>
      </c>
      <c r="G37" s="453">
        <f t="shared" si="7"/>
        <v>0</v>
      </c>
      <c r="H37" s="453">
        <f t="shared" si="7"/>
        <v>0</v>
      </c>
      <c r="I37" s="453">
        <f t="shared" si="7"/>
        <v>0</v>
      </c>
      <c r="J37" s="453">
        <f t="shared" si="7"/>
        <v>0</v>
      </c>
      <c r="K37" s="453">
        <f t="shared" si="7"/>
        <v>0</v>
      </c>
      <c r="L37" s="454">
        <f t="shared" si="7"/>
        <v>0</v>
      </c>
      <c r="N37" s="418">
        <f t="shared" si="8"/>
        <v>30</v>
      </c>
      <c r="O37" s="414">
        <f>Parameter!G91</f>
        <v>0</v>
      </c>
      <c r="P37" s="341">
        <f t="shared" si="3"/>
        <v>-3.0000000000000001E-5</v>
      </c>
      <c r="Q37" s="341">
        <f t="shared" si="4"/>
        <v>-3.0000000000000001E-5</v>
      </c>
      <c r="R37" s="342">
        <f t="shared" si="5"/>
        <v>30</v>
      </c>
      <c r="S37" s="343">
        <f t="shared" si="6"/>
        <v>0</v>
      </c>
      <c r="T37"/>
      <c r="U37"/>
      <c r="V37"/>
      <c r="W37"/>
    </row>
    <row r="38" spans="3:23" ht="14.25" hidden="1" customHeight="1">
      <c r="C38" s="294" t="str">
        <f t="shared" si="0"/>
        <v>H</v>
      </c>
      <c r="D38" s="291">
        <f t="shared" si="1"/>
        <v>0</v>
      </c>
      <c r="E38" s="453">
        <f t="shared" si="7"/>
        <v>0</v>
      </c>
      <c r="F38" s="453">
        <f t="shared" si="7"/>
        <v>0</v>
      </c>
      <c r="G38" s="453">
        <f t="shared" si="7"/>
        <v>0</v>
      </c>
      <c r="H38" s="453">
        <f t="shared" si="7"/>
        <v>0</v>
      </c>
      <c r="I38" s="453">
        <f t="shared" si="7"/>
        <v>0</v>
      </c>
      <c r="J38" s="453">
        <f t="shared" si="7"/>
        <v>0</v>
      </c>
      <c r="K38" s="453">
        <f t="shared" si="7"/>
        <v>0</v>
      </c>
      <c r="L38" s="454">
        <f t="shared" si="7"/>
        <v>0</v>
      </c>
      <c r="N38" s="418">
        <f t="shared" si="8"/>
        <v>31</v>
      </c>
      <c r="O38" s="414">
        <f>Parameter!G92</f>
        <v>0</v>
      </c>
      <c r="P38" s="341">
        <f t="shared" si="3"/>
        <v>-3.1000000000000001E-5</v>
      </c>
      <c r="Q38" s="341">
        <f t="shared" si="4"/>
        <v>-3.1000000000000001E-5</v>
      </c>
      <c r="R38" s="342">
        <f t="shared" si="5"/>
        <v>31</v>
      </c>
      <c r="S38" s="343">
        <f t="shared" si="6"/>
        <v>0</v>
      </c>
    </row>
    <row r="39" spans="3:23" ht="14.25" hidden="1" customHeight="1">
      <c r="C39" s="294" t="str">
        <f t="shared" si="0"/>
        <v>H</v>
      </c>
      <c r="D39" s="291">
        <f t="shared" si="1"/>
        <v>0</v>
      </c>
      <c r="E39" s="453">
        <f t="shared" si="7"/>
        <v>0</v>
      </c>
      <c r="F39" s="453">
        <f t="shared" si="7"/>
        <v>0</v>
      </c>
      <c r="G39" s="453">
        <f t="shared" si="7"/>
        <v>0</v>
      </c>
      <c r="H39" s="453">
        <f t="shared" si="7"/>
        <v>0</v>
      </c>
      <c r="I39" s="453">
        <f t="shared" si="7"/>
        <v>0</v>
      </c>
      <c r="J39" s="453">
        <f t="shared" si="7"/>
        <v>0</v>
      </c>
      <c r="K39" s="453">
        <f t="shared" si="7"/>
        <v>0</v>
      </c>
      <c r="L39" s="454">
        <f t="shared" si="7"/>
        <v>0</v>
      </c>
      <c r="N39" s="418">
        <f t="shared" si="8"/>
        <v>32</v>
      </c>
      <c r="O39" s="414">
        <f>Parameter!G93</f>
        <v>0</v>
      </c>
      <c r="P39" s="341">
        <f t="shared" si="3"/>
        <v>-3.1999999999999999E-5</v>
      </c>
      <c r="Q39" s="341">
        <f t="shared" si="4"/>
        <v>-3.1999999999999999E-5</v>
      </c>
      <c r="R39" s="342">
        <f t="shared" si="5"/>
        <v>32</v>
      </c>
      <c r="S39" s="343">
        <f t="shared" si="6"/>
        <v>0</v>
      </c>
    </row>
    <row r="40" spans="3:23" ht="14.25" hidden="1" customHeight="1">
      <c r="C40" s="294" t="str">
        <f t="shared" si="0"/>
        <v>H</v>
      </c>
      <c r="D40" s="291">
        <f t="shared" si="1"/>
        <v>0</v>
      </c>
      <c r="E40" s="453">
        <f t="shared" si="7"/>
        <v>0</v>
      </c>
      <c r="F40" s="453">
        <f t="shared" si="7"/>
        <v>0</v>
      </c>
      <c r="G40" s="453">
        <f t="shared" si="7"/>
        <v>0</v>
      </c>
      <c r="H40" s="453">
        <f t="shared" si="7"/>
        <v>0</v>
      </c>
      <c r="I40" s="453">
        <f t="shared" si="7"/>
        <v>0</v>
      </c>
      <c r="J40" s="453">
        <f t="shared" si="7"/>
        <v>0</v>
      </c>
      <c r="K40" s="453">
        <f t="shared" si="7"/>
        <v>0</v>
      </c>
      <c r="L40" s="454">
        <f t="shared" si="7"/>
        <v>0</v>
      </c>
      <c r="N40" s="418">
        <f t="shared" si="8"/>
        <v>33</v>
      </c>
      <c r="O40" s="414">
        <f>Parameter!G94</f>
        <v>0</v>
      </c>
      <c r="P40" s="341">
        <f t="shared" si="3"/>
        <v>-3.3000000000000003E-5</v>
      </c>
      <c r="Q40" s="341">
        <f t="shared" si="4"/>
        <v>-3.3000000000000003E-5</v>
      </c>
      <c r="R40" s="342">
        <f t="shared" si="5"/>
        <v>33</v>
      </c>
      <c r="S40" s="343">
        <f t="shared" si="6"/>
        <v>0</v>
      </c>
    </row>
    <row r="41" spans="3:23" ht="14.25" hidden="1" customHeight="1">
      <c r="C41" s="294" t="str">
        <f t="shared" si="0"/>
        <v>H</v>
      </c>
      <c r="D41" s="291">
        <f t="shared" si="1"/>
        <v>0</v>
      </c>
      <c r="E41" s="453">
        <f t="shared" si="7"/>
        <v>0</v>
      </c>
      <c r="F41" s="453">
        <f t="shared" si="7"/>
        <v>0</v>
      </c>
      <c r="G41" s="453">
        <f t="shared" si="7"/>
        <v>0</v>
      </c>
      <c r="H41" s="453">
        <f t="shared" si="7"/>
        <v>0</v>
      </c>
      <c r="I41" s="453">
        <f t="shared" si="7"/>
        <v>0</v>
      </c>
      <c r="J41" s="453">
        <f t="shared" si="7"/>
        <v>0</v>
      </c>
      <c r="K41" s="453">
        <f t="shared" si="7"/>
        <v>0</v>
      </c>
      <c r="L41" s="454">
        <f t="shared" si="7"/>
        <v>0</v>
      </c>
      <c r="N41" s="418">
        <f t="shared" si="8"/>
        <v>34</v>
      </c>
      <c r="O41" s="414">
        <f>Parameter!G95</f>
        <v>0</v>
      </c>
      <c r="P41" s="341">
        <f t="shared" si="3"/>
        <v>-3.4E-5</v>
      </c>
      <c r="Q41" s="341">
        <f t="shared" si="4"/>
        <v>-3.4E-5</v>
      </c>
      <c r="R41" s="342">
        <f t="shared" si="5"/>
        <v>34</v>
      </c>
      <c r="S41" s="343">
        <f t="shared" si="6"/>
        <v>0</v>
      </c>
    </row>
    <row r="42" spans="3:23" ht="14.25" hidden="1" customHeight="1">
      <c r="C42" s="294" t="str">
        <f t="shared" si="0"/>
        <v>H</v>
      </c>
      <c r="D42" s="291">
        <f t="shared" si="1"/>
        <v>0</v>
      </c>
      <c r="E42" s="453">
        <f t="shared" si="7"/>
        <v>0</v>
      </c>
      <c r="F42" s="453">
        <f t="shared" si="7"/>
        <v>0</v>
      </c>
      <c r="G42" s="453">
        <f t="shared" si="7"/>
        <v>0</v>
      </c>
      <c r="H42" s="453">
        <f t="shared" si="7"/>
        <v>0</v>
      </c>
      <c r="I42" s="453">
        <f t="shared" si="7"/>
        <v>0</v>
      </c>
      <c r="J42" s="453">
        <f t="shared" si="7"/>
        <v>0</v>
      </c>
      <c r="K42" s="453">
        <f t="shared" si="7"/>
        <v>0</v>
      </c>
      <c r="L42" s="454">
        <f t="shared" si="7"/>
        <v>0</v>
      </c>
      <c r="N42" s="418">
        <f t="shared" si="8"/>
        <v>35</v>
      </c>
      <c r="O42" s="414">
        <f>Parameter!G96</f>
        <v>0</v>
      </c>
      <c r="P42" s="341">
        <f t="shared" si="3"/>
        <v>-3.4999999999999997E-5</v>
      </c>
      <c r="Q42" s="341">
        <f t="shared" si="4"/>
        <v>-3.4999999999999997E-5</v>
      </c>
      <c r="R42" s="342">
        <f t="shared" si="5"/>
        <v>35</v>
      </c>
      <c r="S42" s="343">
        <f t="shared" si="6"/>
        <v>0</v>
      </c>
    </row>
    <row r="43" spans="3:23" ht="14.25" hidden="1" customHeight="1" thickBot="1">
      <c r="C43" s="294" t="str">
        <f t="shared" si="0"/>
        <v>H</v>
      </c>
      <c r="D43" s="291">
        <f t="shared" si="1"/>
        <v>0</v>
      </c>
      <c r="E43" s="453">
        <f t="shared" si="7"/>
        <v>0</v>
      </c>
      <c r="F43" s="453">
        <f t="shared" si="7"/>
        <v>0</v>
      </c>
      <c r="G43" s="453">
        <f t="shared" si="7"/>
        <v>0</v>
      </c>
      <c r="H43" s="453">
        <f t="shared" si="7"/>
        <v>0</v>
      </c>
      <c r="I43" s="453">
        <f t="shared" si="7"/>
        <v>0</v>
      </c>
      <c r="J43" s="453">
        <f t="shared" si="7"/>
        <v>0</v>
      </c>
      <c r="K43" s="453">
        <f t="shared" si="7"/>
        <v>0</v>
      </c>
      <c r="L43" s="454">
        <f t="shared" si="7"/>
        <v>0</v>
      </c>
      <c r="N43" s="419">
        <f t="shared" si="8"/>
        <v>36</v>
      </c>
      <c r="O43" s="415">
        <f>Parameter!G97</f>
        <v>0</v>
      </c>
      <c r="P43" s="344">
        <f t="shared" si="3"/>
        <v>-3.6000000000000001E-5</v>
      </c>
      <c r="Q43" s="344">
        <f t="shared" si="4"/>
        <v>-3.6000000000000001E-5</v>
      </c>
      <c r="R43" s="345">
        <f t="shared" si="5"/>
        <v>36</v>
      </c>
      <c r="S43" s="346">
        <f t="shared" si="6"/>
        <v>0</v>
      </c>
    </row>
    <row r="44" spans="3:23" ht="14.25" customHeight="1" thickBot="1">
      <c r="C44"/>
      <c r="D44" s="288" t="s">
        <v>132</v>
      </c>
      <c r="E44" s="455">
        <f t="shared" ref="E44:L44" si="9">SUM( E8:E43)</f>
        <v>1634.0359923382146</v>
      </c>
      <c r="F44" s="455">
        <f t="shared" si="9"/>
        <v>1727.0969036198971</v>
      </c>
      <c r="G44" s="455">
        <f t="shared" si="9"/>
        <v>2079.7099421588332</v>
      </c>
      <c r="H44" s="455">
        <f t="shared" si="9"/>
        <v>2204.4304689917253</v>
      </c>
      <c r="I44" s="455">
        <f t="shared" si="9"/>
        <v>2432.0412234464675</v>
      </c>
      <c r="J44" s="455">
        <f t="shared" si="9"/>
        <v>2616.7235678206257</v>
      </c>
      <c r="K44" s="455">
        <f t="shared" si="9"/>
        <v>2764.2156422804633</v>
      </c>
      <c r="L44" s="456">
        <f t="shared" si="9"/>
        <v>2907.1608233035936</v>
      </c>
      <c r="P44"/>
      <c r="Q44"/>
      <c r="R44"/>
      <c r="S44"/>
    </row>
    <row r="45" spans="3:23" ht="14.25" customHeight="1">
      <c r="E45" s="292"/>
      <c r="F45" s="292"/>
      <c r="G45" s="292"/>
      <c r="H45" s="292"/>
      <c r="I45" s="292"/>
      <c r="J45" s="292"/>
      <c r="K45" s="292"/>
      <c r="L45" s="292"/>
      <c r="P45"/>
      <c r="Q45"/>
      <c r="R45"/>
      <c r="S45"/>
    </row>
    <row r="46" spans="3:23" ht="14.25" customHeight="1">
      <c r="P46"/>
      <c r="Q46"/>
      <c r="R46"/>
      <c r="S46"/>
    </row>
    <row r="47" spans="3:23" ht="14.25" customHeight="1" thickBot="1">
      <c r="P47"/>
      <c r="Q47"/>
      <c r="R47"/>
      <c r="S47"/>
    </row>
    <row r="48" spans="3:23" ht="14.25" customHeight="1" thickTop="1">
      <c r="D48" s="149" t="s">
        <v>380</v>
      </c>
      <c r="P48"/>
      <c r="Q48"/>
      <c r="R48"/>
      <c r="S48"/>
    </row>
    <row r="49" spans="3:29" ht="14.25" customHeight="1" thickBot="1">
      <c r="D49" s="148" t="s">
        <v>151</v>
      </c>
      <c r="P49"/>
      <c r="Q49"/>
      <c r="R49"/>
      <c r="S49"/>
    </row>
    <row r="50" spans="3:29" ht="14.25" customHeight="1" thickTop="1">
      <c r="D50" s="149" t="s">
        <v>197</v>
      </c>
      <c r="P50"/>
      <c r="Q50"/>
      <c r="R50"/>
      <c r="S50"/>
    </row>
    <row r="51" spans="3:29" ht="14.25" customHeight="1" thickBot="1">
      <c r="D51" s="148" t="s">
        <v>74</v>
      </c>
      <c r="P51"/>
      <c r="Q51"/>
      <c r="R51"/>
      <c r="S51"/>
    </row>
    <row r="52" spans="3:29" ht="14.25" customHeight="1" thickTop="1">
      <c r="P52"/>
      <c r="Q52"/>
      <c r="R52"/>
      <c r="S52"/>
    </row>
    <row r="53" spans="3:29" ht="14.25" customHeight="1" thickBot="1">
      <c r="D53" s="147" t="str">
        <f>D51&amp;" Revenue by Material Supplier ($ Millions)"</f>
        <v>HTL Revenue by Material Supplier ($ Millions)</v>
      </c>
      <c r="P53"/>
      <c r="Q53"/>
      <c r="R53"/>
      <c r="S53"/>
    </row>
    <row r="54" spans="3:29" ht="14.25" customHeight="1" thickBot="1">
      <c r="D54" s="293" t="str">
        <f>D51</f>
        <v>HTL</v>
      </c>
      <c r="E54" s="289" t="s">
        <v>110</v>
      </c>
      <c r="F54" s="289" t="s">
        <v>107</v>
      </c>
      <c r="G54" s="289" t="s">
        <v>284</v>
      </c>
      <c r="H54" s="289" t="s">
        <v>285</v>
      </c>
      <c r="I54" s="289" t="s">
        <v>286</v>
      </c>
      <c r="J54" s="289" t="s">
        <v>287</v>
      </c>
      <c r="K54" s="289" t="s">
        <v>288</v>
      </c>
      <c r="L54" s="290" t="s">
        <v>289</v>
      </c>
      <c r="P54"/>
      <c r="Q54"/>
      <c r="R54"/>
      <c r="S54"/>
      <c r="T54"/>
      <c r="U54"/>
      <c r="V54"/>
      <c r="W54"/>
      <c r="X54"/>
      <c r="Y54"/>
      <c r="Z54"/>
      <c r="AA54"/>
      <c r="AB54"/>
      <c r="AC54"/>
    </row>
    <row r="55" spans="3:29" ht="14.25" customHeight="1">
      <c r="C55" s="294" t="str">
        <f t="shared" ref="C55:C89" si="10">IF(SUM(E55:L55)=0, "H", "")</f>
        <v/>
      </c>
      <c r="D55" s="291" t="str">
        <f t="shared" ref="D55:D89" si="11">S55</f>
        <v>Merck</v>
      </c>
      <c r="E55" s="453">
        <f t="shared" ref="E55:L64" si="12">SUMIF(S_Y_T, $D55&amp;"_"&amp;E$54&amp;"_"&amp;$D$54, Rev)</f>
        <v>18.14765555451261</v>
      </c>
      <c r="F55" s="453">
        <f t="shared" si="12"/>
        <v>17.515298752928945</v>
      </c>
      <c r="G55" s="453">
        <f t="shared" si="12"/>
        <v>17.528003896490382</v>
      </c>
      <c r="H55" s="453">
        <f t="shared" si="12"/>
        <v>19.257490360924095</v>
      </c>
      <c r="I55" s="453">
        <f t="shared" si="12"/>
        <v>20.134871851535333</v>
      </c>
      <c r="J55" s="453">
        <f t="shared" si="12"/>
        <v>21.043196220420512</v>
      </c>
      <c r="K55" s="453">
        <f t="shared" si="12"/>
        <v>21.455041440054405</v>
      </c>
      <c r="L55" s="454">
        <f t="shared" si="12"/>
        <v>21.986111260505133</v>
      </c>
      <c r="N55" s="416">
        <v>1</v>
      </c>
      <c r="O55" s="413" t="str">
        <f>Parameter!K7</f>
        <v>Aglaia Tech</v>
      </c>
      <c r="P55" s="719">
        <f t="shared" ref="P55:P89" si="13">SUMIFS(Rev, MSup, $O55, LCat, $D$49,LType, $D$51, Y, CurrentYear)+SUMIFS(Rev, MSup, $O55, LCat, $D$49, LType, $D$51, Y, CurrentYear-3)-N55/10^3</f>
        <v>1.4517909709557806</v>
      </c>
      <c r="Q55" s="338">
        <f>LARGE($P$55:$P$88, $N55)</f>
        <v>37.386145915436707</v>
      </c>
      <c r="R55" s="339">
        <f>MATCH($Q55, $P$55:$P$88, 0)</f>
        <v>19</v>
      </c>
      <c r="S55" s="340" t="str">
        <f>VLOOKUP($R55, $N$55:$O$88, 2, FALSE)</f>
        <v>Merck</v>
      </c>
      <c r="T55"/>
      <c r="U55"/>
      <c r="V55"/>
      <c r="W55"/>
      <c r="X55"/>
      <c r="Y55"/>
      <c r="Z55"/>
      <c r="AA55"/>
      <c r="AB55"/>
      <c r="AC55"/>
    </row>
    <row r="56" spans="3:29" ht="14.25" customHeight="1">
      <c r="C56" s="294" t="str">
        <f t="shared" si="10"/>
        <v/>
      </c>
      <c r="D56" s="291" t="str">
        <f t="shared" si="11"/>
        <v>Duksan Neolux</v>
      </c>
      <c r="E56" s="453">
        <f t="shared" si="12"/>
        <v>12.973069857055943</v>
      </c>
      <c r="F56" s="453">
        <f t="shared" si="12"/>
        <v>9.8286588127006773</v>
      </c>
      <c r="G56" s="453">
        <f t="shared" si="12"/>
        <v>13.753547336174787</v>
      </c>
      <c r="H56" s="453">
        <f t="shared" si="12"/>
        <v>14.469624643726659</v>
      </c>
      <c r="I56" s="453">
        <f t="shared" si="12"/>
        <v>15.130121715557561</v>
      </c>
      <c r="J56" s="453">
        <f t="shared" si="12"/>
        <v>15.18744695137452</v>
      </c>
      <c r="K56" s="453">
        <f t="shared" si="12"/>
        <v>15.159260069535947</v>
      </c>
      <c r="L56" s="454">
        <f t="shared" si="12"/>
        <v>14.935860680895571</v>
      </c>
      <c r="N56" s="417">
        <v>2</v>
      </c>
      <c r="O56" s="414" t="str">
        <f>Parameter!K8</f>
        <v>Bayer</v>
      </c>
      <c r="P56" s="720">
        <f t="shared" si="13"/>
        <v>-2E-3</v>
      </c>
      <c r="Q56" s="341">
        <f t="shared" ref="Q56:Q88" si="14">LARGE($P$55:$P$88, $N56)</f>
        <v>27.437694500782602</v>
      </c>
      <c r="R56" s="342">
        <f t="shared" ref="R56:R88" si="15">MATCH($Q56, $P$55:$P$88, 0)</f>
        <v>5</v>
      </c>
      <c r="S56" s="343" t="str">
        <f t="shared" ref="S56:S88" si="16">VLOOKUP($R56, $N$55:$O$88, 2, FALSE)</f>
        <v>Duksan Neolux</v>
      </c>
      <c r="T56"/>
      <c r="U56"/>
      <c r="V56"/>
      <c r="W56"/>
      <c r="X56"/>
      <c r="Y56"/>
      <c r="Z56"/>
      <c r="AA56"/>
      <c r="AB56"/>
      <c r="AC56"/>
    </row>
    <row r="57" spans="3:29" ht="14.25" customHeight="1">
      <c r="C57" s="294" t="str">
        <f t="shared" si="10"/>
        <v/>
      </c>
      <c r="D57" s="291" t="str">
        <f t="shared" si="11"/>
        <v>Solus AM</v>
      </c>
      <c r="E57" s="453">
        <f t="shared" si="12"/>
        <v>9.5476384355908532</v>
      </c>
      <c r="F57" s="453">
        <f t="shared" si="12"/>
        <v>11.737759783453193</v>
      </c>
      <c r="G57" s="453">
        <f t="shared" si="12"/>
        <v>16.195249594346315</v>
      </c>
      <c r="H57" s="453">
        <f t="shared" si="12"/>
        <v>17.028213410776061</v>
      </c>
      <c r="I57" s="453">
        <f t="shared" si="12"/>
        <v>17.867205610247193</v>
      </c>
      <c r="J57" s="453">
        <f t="shared" si="12"/>
        <v>18.250554345041156</v>
      </c>
      <c r="K57" s="453">
        <f t="shared" si="12"/>
        <v>18.553409610404902</v>
      </c>
      <c r="L57" s="454">
        <f t="shared" si="12"/>
        <v>18.619057376571675</v>
      </c>
      <c r="N57" s="417">
        <v>3</v>
      </c>
      <c r="O57" s="414" t="str">
        <f>Parameter!K9</f>
        <v>Comet</v>
      </c>
      <c r="P57" s="720">
        <f t="shared" si="13"/>
        <v>-3.0000000000000001E-3</v>
      </c>
      <c r="Q57" s="341">
        <f t="shared" si="14"/>
        <v>26.548851846366915</v>
      </c>
      <c r="R57" s="342">
        <f t="shared" si="15"/>
        <v>27</v>
      </c>
      <c r="S57" s="343" t="str">
        <f t="shared" si="16"/>
        <v>Solus AM</v>
      </c>
      <c r="T57"/>
      <c r="U57"/>
      <c r="V57"/>
      <c r="W57"/>
      <c r="X57"/>
      <c r="Y57"/>
      <c r="Z57"/>
      <c r="AA57"/>
      <c r="AB57"/>
      <c r="AC57"/>
    </row>
    <row r="58" spans="3:29" ht="14.25" customHeight="1">
      <c r="C58" s="294" t="str">
        <f t="shared" si="10"/>
        <v/>
      </c>
      <c r="D58" s="291" t="str">
        <f t="shared" si="11"/>
        <v>Idemitsu Kosan</v>
      </c>
      <c r="E58" s="453">
        <f t="shared" si="12"/>
        <v>4.2055574342372593</v>
      </c>
      <c r="F58" s="453">
        <f t="shared" si="12"/>
        <v>5.3697944236224489</v>
      </c>
      <c r="G58" s="453">
        <f t="shared" si="12"/>
        <v>5.3611973679258753</v>
      </c>
      <c r="H58" s="453">
        <f t="shared" si="12"/>
        <v>4.6728174569742915</v>
      </c>
      <c r="I58" s="453">
        <f t="shared" si="12"/>
        <v>4.366979457830392</v>
      </c>
      <c r="J58" s="453">
        <f t="shared" si="12"/>
        <v>4.6350718508962974</v>
      </c>
      <c r="K58" s="453">
        <f t="shared" si="12"/>
        <v>4.6875456906633932</v>
      </c>
      <c r="L58" s="454">
        <f t="shared" si="12"/>
        <v>4.3678532556262883</v>
      </c>
      <c r="N58" s="417">
        <v>4</v>
      </c>
      <c r="O58" s="414" t="str">
        <f>Parameter!K10</f>
        <v>Dongjin Semichem</v>
      </c>
      <c r="P58" s="720">
        <f t="shared" si="13"/>
        <v>-4.0000000000000001E-3</v>
      </c>
      <c r="Q58" s="341">
        <f t="shared" si="14"/>
        <v>8.8683748912115501</v>
      </c>
      <c r="R58" s="342">
        <f t="shared" si="15"/>
        <v>10</v>
      </c>
      <c r="S58" s="343" t="str">
        <f t="shared" si="16"/>
        <v>Idemitsu Kosan</v>
      </c>
      <c r="T58"/>
      <c r="U58"/>
      <c r="V58"/>
      <c r="W58"/>
      <c r="X58"/>
      <c r="Y58"/>
      <c r="Z58"/>
      <c r="AA58"/>
      <c r="AB58"/>
      <c r="AC58"/>
    </row>
    <row r="59" spans="3:29" ht="14.25" hidden="1" customHeight="1">
      <c r="C59" s="294" t="str">
        <f t="shared" si="10"/>
        <v/>
      </c>
      <c r="D59" s="291" t="str">
        <f t="shared" si="11"/>
        <v>Hyperion</v>
      </c>
      <c r="E59" s="453">
        <f t="shared" si="12"/>
        <v>0</v>
      </c>
      <c r="F59" s="453">
        <f t="shared" si="12"/>
        <v>0</v>
      </c>
      <c r="G59" s="453">
        <f t="shared" si="12"/>
        <v>2.5062743821021005</v>
      </c>
      <c r="H59" s="453">
        <f t="shared" si="12"/>
        <v>3.4100066894645402</v>
      </c>
      <c r="I59" s="453">
        <f t="shared" si="12"/>
        <v>3.9492147055777576</v>
      </c>
      <c r="J59" s="453">
        <f t="shared" si="12"/>
        <v>4.4743860805058331</v>
      </c>
      <c r="K59" s="453">
        <f t="shared" si="12"/>
        <v>4.9930944878467951</v>
      </c>
      <c r="L59" s="454">
        <f t="shared" si="12"/>
        <v>5.832602072185173</v>
      </c>
      <c r="N59" s="417">
        <v>5</v>
      </c>
      <c r="O59" s="414" t="str">
        <f>Parameter!K11</f>
        <v>Duksan Neolux</v>
      </c>
      <c r="P59" s="720">
        <f t="shared" si="13"/>
        <v>27.437694500782602</v>
      </c>
      <c r="Q59" s="341">
        <f t="shared" si="14"/>
        <v>3.4010066894645403</v>
      </c>
      <c r="R59" s="342">
        <f t="shared" si="15"/>
        <v>9</v>
      </c>
      <c r="S59" s="343" t="str">
        <f t="shared" si="16"/>
        <v>Hyperion</v>
      </c>
      <c r="T59"/>
      <c r="U59"/>
      <c r="V59"/>
      <c r="W59"/>
      <c r="X59"/>
      <c r="Y59"/>
      <c r="Z59"/>
      <c r="AA59"/>
      <c r="AB59"/>
      <c r="AC59"/>
    </row>
    <row r="60" spans="3:29" ht="14.25" hidden="1" customHeight="1">
      <c r="C60" s="294" t="str">
        <f t="shared" si="10"/>
        <v/>
      </c>
      <c r="D60" s="291" t="str">
        <f t="shared" si="11"/>
        <v>Aglaia Tech</v>
      </c>
      <c r="E60" s="453">
        <f t="shared" si="12"/>
        <v>0</v>
      </c>
      <c r="F60" s="453">
        <f t="shared" si="12"/>
        <v>0</v>
      </c>
      <c r="G60" s="453">
        <f t="shared" si="12"/>
        <v>1.5337811003962183</v>
      </c>
      <c r="H60" s="453">
        <f t="shared" si="12"/>
        <v>1.4527909709557805</v>
      </c>
      <c r="I60" s="453">
        <f t="shared" si="12"/>
        <v>2.1413439053333185</v>
      </c>
      <c r="J60" s="453">
        <f t="shared" si="12"/>
        <v>2.2782055015128519</v>
      </c>
      <c r="K60" s="453">
        <f t="shared" si="12"/>
        <v>2.2119013797044489</v>
      </c>
      <c r="L60" s="454">
        <f t="shared" si="12"/>
        <v>2.1278352030035457</v>
      </c>
      <c r="N60" s="417">
        <v>6</v>
      </c>
      <c r="O60" s="414" t="str">
        <f>Parameter!K12</f>
        <v>DuPont</v>
      </c>
      <c r="P60" s="720">
        <f t="shared" si="13"/>
        <v>-6.0000000000000001E-3</v>
      </c>
      <c r="Q60" s="341">
        <f t="shared" si="14"/>
        <v>1.4517909709557806</v>
      </c>
      <c r="R60" s="342">
        <f t="shared" si="15"/>
        <v>1</v>
      </c>
      <c r="S60" s="343" t="str">
        <f t="shared" si="16"/>
        <v>Aglaia Tech</v>
      </c>
      <c r="T60"/>
      <c r="U60"/>
      <c r="V60"/>
      <c r="W60"/>
      <c r="X60"/>
      <c r="Y60"/>
      <c r="Z60"/>
      <c r="AA60"/>
      <c r="AB60"/>
      <c r="AC60"/>
    </row>
    <row r="61" spans="3:29" ht="14.25" hidden="1" customHeight="1">
      <c r="C61" s="294" t="str">
        <f t="shared" si="10"/>
        <v>H</v>
      </c>
      <c r="D61" s="291" t="str">
        <f t="shared" si="11"/>
        <v>Bayer</v>
      </c>
      <c r="E61" s="453">
        <f t="shared" si="12"/>
        <v>0</v>
      </c>
      <c r="F61" s="453">
        <f t="shared" si="12"/>
        <v>0</v>
      </c>
      <c r="G61" s="453">
        <f t="shared" si="12"/>
        <v>0</v>
      </c>
      <c r="H61" s="453">
        <f t="shared" si="12"/>
        <v>0</v>
      </c>
      <c r="I61" s="453">
        <f t="shared" si="12"/>
        <v>0</v>
      </c>
      <c r="J61" s="453">
        <f t="shared" si="12"/>
        <v>0</v>
      </c>
      <c r="K61" s="453">
        <f t="shared" si="12"/>
        <v>0</v>
      </c>
      <c r="L61" s="454">
        <f t="shared" si="12"/>
        <v>0</v>
      </c>
      <c r="N61" s="417">
        <v>7</v>
      </c>
      <c r="O61" s="414" t="str">
        <f>Parameter!K13</f>
        <v>EMT</v>
      </c>
      <c r="P61" s="720">
        <f t="shared" si="13"/>
        <v>-7.0000000000000001E-3</v>
      </c>
      <c r="Q61" s="341">
        <f t="shared" si="14"/>
        <v>-2E-3</v>
      </c>
      <c r="R61" s="342">
        <f t="shared" si="15"/>
        <v>2</v>
      </c>
      <c r="S61" s="343" t="str">
        <f t="shared" si="16"/>
        <v>Bayer</v>
      </c>
      <c r="T61"/>
      <c r="U61"/>
      <c r="V61"/>
      <c r="W61"/>
      <c r="X61"/>
      <c r="Y61"/>
      <c r="Z61"/>
      <c r="AA61"/>
      <c r="AB61"/>
      <c r="AC61"/>
    </row>
    <row r="62" spans="3:29" ht="14.25" hidden="1" customHeight="1">
      <c r="C62" s="294" t="str">
        <f t="shared" si="10"/>
        <v>H</v>
      </c>
      <c r="D62" s="291" t="str">
        <f t="shared" si="11"/>
        <v>Comet</v>
      </c>
      <c r="E62" s="453">
        <f t="shared" si="12"/>
        <v>0</v>
      </c>
      <c r="F62" s="453">
        <f t="shared" si="12"/>
        <v>0</v>
      </c>
      <c r="G62" s="453">
        <f t="shared" si="12"/>
        <v>0</v>
      </c>
      <c r="H62" s="453">
        <f t="shared" si="12"/>
        <v>0</v>
      </c>
      <c r="I62" s="453">
        <f t="shared" si="12"/>
        <v>0</v>
      </c>
      <c r="J62" s="453">
        <f t="shared" si="12"/>
        <v>0</v>
      </c>
      <c r="K62" s="453">
        <f t="shared" si="12"/>
        <v>0</v>
      </c>
      <c r="L62" s="454">
        <f t="shared" si="12"/>
        <v>0</v>
      </c>
      <c r="N62" s="417">
        <v>8</v>
      </c>
      <c r="O62" s="414" t="str">
        <f>Parameter!K14</f>
        <v>Hodogaya</v>
      </c>
      <c r="P62" s="720">
        <f t="shared" si="13"/>
        <v>-8.0000000000000002E-3</v>
      </c>
      <c r="Q62" s="341">
        <f t="shared" si="14"/>
        <v>-3.0000000000000001E-3</v>
      </c>
      <c r="R62" s="342">
        <f t="shared" si="15"/>
        <v>3</v>
      </c>
      <c r="S62" s="343" t="str">
        <f t="shared" si="16"/>
        <v>Comet</v>
      </c>
      <c r="T62"/>
      <c r="U62"/>
      <c r="V62"/>
      <c r="W62"/>
      <c r="X62"/>
      <c r="Y62"/>
      <c r="Z62"/>
      <c r="AA62"/>
      <c r="AB62"/>
      <c r="AC62"/>
    </row>
    <row r="63" spans="3:29" ht="14.25" hidden="1" customHeight="1">
      <c r="C63" s="294" t="str">
        <f t="shared" si="10"/>
        <v>H</v>
      </c>
      <c r="D63" s="291" t="str">
        <f t="shared" si="11"/>
        <v>Dongjin Semichem</v>
      </c>
      <c r="E63" s="453">
        <f t="shared" si="12"/>
        <v>0</v>
      </c>
      <c r="F63" s="453">
        <f t="shared" si="12"/>
        <v>0</v>
      </c>
      <c r="G63" s="453">
        <f t="shared" si="12"/>
        <v>0</v>
      </c>
      <c r="H63" s="453">
        <f t="shared" si="12"/>
        <v>0</v>
      </c>
      <c r="I63" s="453">
        <f t="shared" si="12"/>
        <v>0</v>
      </c>
      <c r="J63" s="453">
        <f t="shared" si="12"/>
        <v>0</v>
      </c>
      <c r="K63" s="453">
        <f t="shared" si="12"/>
        <v>0</v>
      </c>
      <c r="L63" s="454">
        <f t="shared" si="12"/>
        <v>0</v>
      </c>
      <c r="N63" s="417">
        <v>9</v>
      </c>
      <c r="O63" s="414" t="str">
        <f>Parameter!K15</f>
        <v>Hyperion</v>
      </c>
      <c r="P63" s="720">
        <f t="shared" si="13"/>
        <v>3.4010066894645403</v>
      </c>
      <c r="Q63" s="341">
        <f t="shared" si="14"/>
        <v>-4.0000000000000001E-3</v>
      </c>
      <c r="R63" s="342">
        <f t="shared" si="15"/>
        <v>4</v>
      </c>
      <c r="S63" s="343" t="str">
        <f t="shared" si="16"/>
        <v>Dongjin Semichem</v>
      </c>
      <c r="T63"/>
      <c r="U63"/>
      <c r="V63"/>
      <c r="W63"/>
      <c r="X63"/>
      <c r="Y63"/>
      <c r="Z63"/>
      <c r="AA63"/>
      <c r="AB63"/>
      <c r="AC63"/>
    </row>
    <row r="64" spans="3:29" ht="14.25" hidden="1" customHeight="1">
      <c r="C64" s="294" t="str">
        <f t="shared" si="10"/>
        <v>H</v>
      </c>
      <c r="D64" s="291" t="str">
        <f t="shared" si="11"/>
        <v>DuPont</v>
      </c>
      <c r="E64" s="453">
        <f t="shared" si="12"/>
        <v>0</v>
      </c>
      <c r="F64" s="453">
        <f t="shared" si="12"/>
        <v>0</v>
      </c>
      <c r="G64" s="453">
        <f t="shared" si="12"/>
        <v>0</v>
      </c>
      <c r="H64" s="453">
        <f t="shared" si="12"/>
        <v>0</v>
      </c>
      <c r="I64" s="453">
        <f t="shared" si="12"/>
        <v>0</v>
      </c>
      <c r="J64" s="453">
        <f t="shared" si="12"/>
        <v>0</v>
      </c>
      <c r="K64" s="453">
        <f t="shared" si="12"/>
        <v>0</v>
      </c>
      <c r="L64" s="454">
        <f t="shared" si="12"/>
        <v>0</v>
      </c>
      <c r="N64" s="417">
        <v>10</v>
      </c>
      <c r="O64" s="414" t="str">
        <f>Parameter!K16</f>
        <v>Idemitsu Kosan</v>
      </c>
      <c r="P64" s="720">
        <f t="shared" si="13"/>
        <v>8.8683748912115501</v>
      </c>
      <c r="Q64" s="341">
        <f t="shared" si="14"/>
        <v>-6.0000000000000001E-3</v>
      </c>
      <c r="R64" s="342">
        <f t="shared" si="15"/>
        <v>6</v>
      </c>
      <c r="S64" s="343" t="str">
        <f t="shared" si="16"/>
        <v>DuPont</v>
      </c>
      <c r="T64"/>
      <c r="U64"/>
      <c r="V64"/>
      <c r="W64"/>
      <c r="X64"/>
      <c r="Y64"/>
      <c r="Z64"/>
      <c r="AA64"/>
      <c r="AB64"/>
      <c r="AC64"/>
    </row>
    <row r="65" spans="3:29" ht="14.25" hidden="1" customHeight="1">
      <c r="C65" s="294" t="str">
        <f t="shared" si="10"/>
        <v>H</v>
      </c>
      <c r="D65" s="291" t="str">
        <f t="shared" si="11"/>
        <v>EMT</v>
      </c>
      <c r="E65" s="453">
        <f t="shared" ref="E65:L89" si="17">SUMIF(S_Y_T, $D65&amp;"_"&amp;E$54&amp;"_"&amp;$D$54, Rev)</f>
        <v>0</v>
      </c>
      <c r="F65" s="453">
        <f t="shared" si="17"/>
        <v>0</v>
      </c>
      <c r="G65" s="453">
        <f t="shared" si="17"/>
        <v>0</v>
      </c>
      <c r="H65" s="453">
        <f t="shared" si="17"/>
        <v>0</v>
      </c>
      <c r="I65" s="453">
        <f t="shared" si="17"/>
        <v>0</v>
      </c>
      <c r="J65" s="453">
        <f t="shared" si="17"/>
        <v>0</v>
      </c>
      <c r="K65" s="453">
        <f t="shared" si="17"/>
        <v>0</v>
      </c>
      <c r="L65" s="454">
        <f t="shared" si="17"/>
        <v>0</v>
      </c>
      <c r="N65" s="417">
        <v>11</v>
      </c>
      <c r="O65" s="414" t="str">
        <f>Parameter!K17</f>
        <v>Jilin OLED</v>
      </c>
      <c r="P65" s="720">
        <f t="shared" si="13"/>
        <v>-1.0999999999999999E-2</v>
      </c>
      <c r="Q65" s="341">
        <f t="shared" si="14"/>
        <v>-7.0000000000000001E-3</v>
      </c>
      <c r="R65" s="342">
        <f t="shared" si="15"/>
        <v>7</v>
      </c>
      <c r="S65" s="343" t="str">
        <f t="shared" si="16"/>
        <v>EMT</v>
      </c>
      <c r="T65"/>
      <c r="U65"/>
      <c r="V65"/>
      <c r="W65"/>
      <c r="X65"/>
      <c r="Y65"/>
      <c r="Z65"/>
      <c r="AA65"/>
      <c r="AB65"/>
      <c r="AC65"/>
    </row>
    <row r="66" spans="3:29" ht="14.25" hidden="1" customHeight="1">
      <c r="C66" s="294" t="str">
        <f t="shared" si="10"/>
        <v>H</v>
      </c>
      <c r="D66" s="291" t="str">
        <f t="shared" si="11"/>
        <v>Hodogaya</v>
      </c>
      <c r="E66" s="453">
        <f t="shared" si="17"/>
        <v>0</v>
      </c>
      <c r="F66" s="453">
        <f t="shared" si="17"/>
        <v>0</v>
      </c>
      <c r="G66" s="453">
        <f t="shared" si="17"/>
        <v>0</v>
      </c>
      <c r="H66" s="453">
        <f t="shared" si="17"/>
        <v>0</v>
      </c>
      <c r="I66" s="453">
        <f t="shared" si="17"/>
        <v>0</v>
      </c>
      <c r="J66" s="453">
        <f t="shared" si="17"/>
        <v>0</v>
      </c>
      <c r="K66" s="453">
        <f t="shared" si="17"/>
        <v>0</v>
      </c>
      <c r="L66" s="454">
        <f t="shared" si="17"/>
        <v>0</v>
      </c>
      <c r="N66" s="417">
        <v>12</v>
      </c>
      <c r="O66" s="414" t="str">
        <f>Parameter!K18</f>
        <v>Jinwoong</v>
      </c>
      <c r="P66" s="720">
        <f t="shared" si="13"/>
        <v>-1.2E-2</v>
      </c>
      <c r="Q66" s="341">
        <f t="shared" si="14"/>
        <v>-8.0000000000000002E-3</v>
      </c>
      <c r="R66" s="342">
        <f t="shared" si="15"/>
        <v>8</v>
      </c>
      <c r="S66" s="343" t="str">
        <f t="shared" si="16"/>
        <v>Hodogaya</v>
      </c>
      <c r="T66"/>
      <c r="U66"/>
      <c r="V66"/>
      <c r="W66"/>
      <c r="X66"/>
      <c r="Y66"/>
      <c r="Z66"/>
      <c r="AA66"/>
      <c r="AB66"/>
      <c r="AC66"/>
    </row>
    <row r="67" spans="3:29" ht="14.25" hidden="1" customHeight="1">
      <c r="C67" s="294" t="str">
        <f t="shared" si="10"/>
        <v>H</v>
      </c>
      <c r="D67" s="291" t="str">
        <f t="shared" si="11"/>
        <v>Jilin OLED</v>
      </c>
      <c r="E67" s="453">
        <f t="shared" si="17"/>
        <v>0</v>
      </c>
      <c r="F67" s="453">
        <f t="shared" si="17"/>
        <v>0</v>
      </c>
      <c r="G67" s="453">
        <f t="shared" si="17"/>
        <v>0</v>
      </c>
      <c r="H67" s="453">
        <f t="shared" si="17"/>
        <v>0</v>
      </c>
      <c r="I67" s="453">
        <f t="shared" si="17"/>
        <v>0</v>
      </c>
      <c r="J67" s="453">
        <f t="shared" si="17"/>
        <v>0</v>
      </c>
      <c r="K67" s="453">
        <f t="shared" si="17"/>
        <v>0</v>
      </c>
      <c r="L67" s="454">
        <f t="shared" si="17"/>
        <v>0</v>
      </c>
      <c r="N67" s="417">
        <v>13</v>
      </c>
      <c r="O67" s="414" t="str">
        <f>Parameter!K19</f>
        <v>LG Chem</v>
      </c>
      <c r="P67" s="720">
        <f t="shared" si="13"/>
        <v>-1.2999999999999999E-2</v>
      </c>
      <c r="Q67" s="341">
        <f t="shared" si="14"/>
        <v>-1.0999999999999999E-2</v>
      </c>
      <c r="R67" s="342">
        <f t="shared" si="15"/>
        <v>11</v>
      </c>
      <c r="S67" s="343" t="str">
        <f t="shared" si="16"/>
        <v>Jilin OLED</v>
      </c>
      <c r="T67"/>
      <c r="U67"/>
      <c r="V67"/>
      <c r="W67"/>
      <c r="X67"/>
      <c r="Y67"/>
      <c r="Z67"/>
      <c r="AA67"/>
      <c r="AB67"/>
      <c r="AC67"/>
    </row>
    <row r="68" spans="3:29" ht="14.25" hidden="1" customHeight="1">
      <c r="C68" s="294" t="str">
        <f t="shared" si="10"/>
        <v>H</v>
      </c>
      <c r="D68" s="291" t="str">
        <f t="shared" si="11"/>
        <v>Jinwoong</v>
      </c>
      <c r="E68" s="453">
        <f t="shared" si="17"/>
        <v>0</v>
      </c>
      <c r="F68" s="453">
        <f t="shared" si="17"/>
        <v>0</v>
      </c>
      <c r="G68" s="453">
        <f t="shared" si="17"/>
        <v>0</v>
      </c>
      <c r="H68" s="453">
        <f t="shared" si="17"/>
        <v>0</v>
      </c>
      <c r="I68" s="453">
        <f t="shared" si="17"/>
        <v>0</v>
      </c>
      <c r="J68" s="453">
        <f t="shared" si="17"/>
        <v>0</v>
      </c>
      <c r="K68" s="453">
        <f t="shared" si="17"/>
        <v>0</v>
      </c>
      <c r="L68" s="454">
        <f t="shared" si="17"/>
        <v>0</v>
      </c>
      <c r="N68" s="417">
        <v>14</v>
      </c>
      <c r="O68" s="414" t="str">
        <f>Parameter!K20</f>
        <v>LT Materials</v>
      </c>
      <c r="P68" s="720">
        <f t="shared" si="13"/>
        <v>-1.4E-2</v>
      </c>
      <c r="Q68" s="341">
        <f t="shared" si="14"/>
        <v>-1.2E-2</v>
      </c>
      <c r="R68" s="342">
        <f t="shared" si="15"/>
        <v>12</v>
      </c>
      <c r="S68" s="343" t="str">
        <f t="shared" si="16"/>
        <v>Jinwoong</v>
      </c>
      <c r="T68"/>
      <c r="U68"/>
      <c r="V68"/>
      <c r="W68"/>
      <c r="X68"/>
      <c r="Y68"/>
      <c r="Z68"/>
      <c r="AA68"/>
      <c r="AB68"/>
      <c r="AC68"/>
    </row>
    <row r="69" spans="3:29" ht="14.25" hidden="1" customHeight="1">
      <c r="C69" s="294" t="str">
        <f t="shared" si="10"/>
        <v>H</v>
      </c>
      <c r="D69" s="291" t="str">
        <f t="shared" si="11"/>
        <v>LG Chem</v>
      </c>
      <c r="E69" s="453">
        <f t="shared" si="17"/>
        <v>0</v>
      </c>
      <c r="F69" s="453">
        <f t="shared" si="17"/>
        <v>0</v>
      </c>
      <c r="G69" s="453">
        <f t="shared" si="17"/>
        <v>0</v>
      </c>
      <c r="H69" s="453">
        <f t="shared" si="17"/>
        <v>0</v>
      </c>
      <c r="I69" s="453">
        <f t="shared" si="17"/>
        <v>0</v>
      </c>
      <c r="J69" s="453">
        <f t="shared" si="17"/>
        <v>0</v>
      </c>
      <c r="K69" s="453">
        <f t="shared" si="17"/>
        <v>0</v>
      </c>
      <c r="L69" s="454">
        <f t="shared" si="17"/>
        <v>0</v>
      </c>
      <c r="N69" s="417">
        <v>15</v>
      </c>
      <c r="O69" s="414" t="str">
        <f>Parameter!K21</f>
        <v>LT Metal</v>
      </c>
      <c r="P69" s="720">
        <f t="shared" si="13"/>
        <v>-1.4999999999999999E-2</v>
      </c>
      <c r="Q69" s="341">
        <f t="shared" si="14"/>
        <v>-1.2999999999999999E-2</v>
      </c>
      <c r="R69" s="342">
        <f t="shared" si="15"/>
        <v>13</v>
      </c>
      <c r="S69" s="343" t="str">
        <f t="shared" si="16"/>
        <v>LG Chem</v>
      </c>
      <c r="T69"/>
      <c r="U69"/>
      <c r="V69"/>
      <c r="W69"/>
      <c r="X69"/>
      <c r="Y69"/>
      <c r="Z69"/>
      <c r="AA69"/>
      <c r="AB69"/>
      <c r="AC69"/>
    </row>
    <row r="70" spans="3:29" ht="14.25" hidden="1" customHeight="1">
      <c r="C70" s="294" t="str">
        <f t="shared" si="10"/>
        <v>H</v>
      </c>
      <c r="D70" s="291" t="str">
        <f t="shared" si="11"/>
        <v>LT Materials</v>
      </c>
      <c r="E70" s="453">
        <f t="shared" si="17"/>
        <v>0</v>
      </c>
      <c r="F70" s="453">
        <f t="shared" si="17"/>
        <v>0</v>
      </c>
      <c r="G70" s="453">
        <f t="shared" si="17"/>
        <v>0</v>
      </c>
      <c r="H70" s="453">
        <f t="shared" si="17"/>
        <v>0</v>
      </c>
      <c r="I70" s="453">
        <f t="shared" si="17"/>
        <v>0</v>
      </c>
      <c r="J70" s="453">
        <f t="shared" si="17"/>
        <v>0</v>
      </c>
      <c r="K70" s="453">
        <f t="shared" si="17"/>
        <v>0</v>
      </c>
      <c r="L70" s="454">
        <f t="shared" si="17"/>
        <v>0</v>
      </c>
      <c r="N70" s="417">
        <v>16</v>
      </c>
      <c r="O70" s="414" t="str">
        <f>Parameter!K22</f>
        <v>LTOM</v>
      </c>
      <c r="P70" s="720">
        <f t="shared" si="13"/>
        <v>-1.6E-2</v>
      </c>
      <c r="Q70" s="341">
        <f t="shared" si="14"/>
        <v>-1.4E-2</v>
      </c>
      <c r="R70" s="342">
        <f t="shared" si="15"/>
        <v>14</v>
      </c>
      <c r="S70" s="343" t="str">
        <f t="shared" si="16"/>
        <v>LT Materials</v>
      </c>
      <c r="T70"/>
      <c r="U70"/>
      <c r="V70"/>
      <c r="W70"/>
      <c r="X70"/>
      <c r="Y70"/>
      <c r="Z70"/>
      <c r="AA70"/>
      <c r="AB70"/>
      <c r="AC70"/>
    </row>
    <row r="71" spans="3:29" ht="14.25" hidden="1" customHeight="1">
      <c r="C71" s="294" t="str">
        <f t="shared" si="10"/>
        <v>H</v>
      </c>
      <c r="D71" s="291" t="str">
        <f t="shared" si="11"/>
        <v>LT Metal</v>
      </c>
      <c r="E71" s="453">
        <f t="shared" si="17"/>
        <v>0</v>
      </c>
      <c r="F71" s="453">
        <f t="shared" si="17"/>
        <v>0</v>
      </c>
      <c r="G71" s="453">
        <f t="shared" si="17"/>
        <v>0</v>
      </c>
      <c r="H71" s="453">
        <f t="shared" si="17"/>
        <v>0</v>
      </c>
      <c r="I71" s="453">
        <f t="shared" si="17"/>
        <v>0</v>
      </c>
      <c r="J71" s="453">
        <f t="shared" si="17"/>
        <v>0</v>
      </c>
      <c r="K71" s="453">
        <f t="shared" si="17"/>
        <v>0</v>
      </c>
      <c r="L71" s="454">
        <f t="shared" si="17"/>
        <v>0</v>
      </c>
      <c r="N71" s="417">
        <v>17</v>
      </c>
      <c r="O71" s="414" t="str">
        <f>Parameter!K23</f>
        <v>Lumilan</v>
      </c>
      <c r="P71" s="720">
        <f t="shared" si="13"/>
        <v>-1.7000000000000001E-2</v>
      </c>
      <c r="Q71" s="341">
        <f t="shared" si="14"/>
        <v>-1.4999999999999999E-2</v>
      </c>
      <c r="R71" s="342">
        <f t="shared" si="15"/>
        <v>15</v>
      </c>
      <c r="S71" s="343" t="str">
        <f t="shared" si="16"/>
        <v>LT Metal</v>
      </c>
      <c r="T71"/>
      <c r="U71"/>
      <c r="V71"/>
      <c r="W71"/>
      <c r="X71"/>
      <c r="Y71"/>
      <c r="Z71"/>
      <c r="AA71"/>
      <c r="AB71"/>
      <c r="AC71"/>
    </row>
    <row r="72" spans="3:29" ht="14.25" hidden="1" customHeight="1">
      <c r="C72" s="294" t="str">
        <f t="shared" si="10"/>
        <v>H</v>
      </c>
      <c r="D72" s="291" t="str">
        <f t="shared" si="11"/>
        <v>LTOM</v>
      </c>
      <c r="E72" s="453">
        <f t="shared" si="17"/>
        <v>0</v>
      </c>
      <c r="F72" s="453">
        <f t="shared" si="17"/>
        <v>0</v>
      </c>
      <c r="G72" s="453">
        <f t="shared" si="17"/>
        <v>0</v>
      </c>
      <c r="H72" s="453">
        <f t="shared" si="17"/>
        <v>0</v>
      </c>
      <c r="I72" s="453">
        <f t="shared" si="17"/>
        <v>0</v>
      </c>
      <c r="J72" s="453">
        <f t="shared" si="17"/>
        <v>0</v>
      </c>
      <c r="K72" s="453">
        <f t="shared" si="17"/>
        <v>0</v>
      </c>
      <c r="L72" s="454">
        <f t="shared" si="17"/>
        <v>0</v>
      </c>
      <c r="N72" s="417">
        <v>18</v>
      </c>
      <c r="O72" s="414" t="str">
        <f>Parameter!K24</f>
        <v>Materion</v>
      </c>
      <c r="P72" s="720">
        <f t="shared" si="13"/>
        <v>-1.7999999999999999E-2</v>
      </c>
      <c r="Q72" s="341">
        <f t="shared" si="14"/>
        <v>-1.6E-2</v>
      </c>
      <c r="R72" s="342">
        <f t="shared" si="15"/>
        <v>16</v>
      </c>
      <c r="S72" s="343" t="str">
        <f t="shared" si="16"/>
        <v>LTOM</v>
      </c>
      <c r="T72"/>
      <c r="U72"/>
      <c r="V72"/>
      <c r="W72"/>
      <c r="X72"/>
      <c r="Y72"/>
      <c r="Z72"/>
      <c r="AA72"/>
      <c r="AB72"/>
      <c r="AC72"/>
    </row>
    <row r="73" spans="3:29" ht="14.25" hidden="1" customHeight="1">
      <c r="C73" s="294" t="str">
        <f t="shared" si="10"/>
        <v>H</v>
      </c>
      <c r="D73" s="291" t="str">
        <f t="shared" si="11"/>
        <v>Lumilan</v>
      </c>
      <c r="E73" s="453">
        <f t="shared" si="17"/>
        <v>0</v>
      </c>
      <c r="F73" s="453">
        <f t="shared" si="17"/>
        <v>0</v>
      </c>
      <c r="G73" s="453">
        <f t="shared" si="17"/>
        <v>0</v>
      </c>
      <c r="H73" s="453">
        <f t="shared" si="17"/>
        <v>0</v>
      </c>
      <c r="I73" s="453">
        <f t="shared" si="17"/>
        <v>0</v>
      </c>
      <c r="J73" s="453">
        <f t="shared" si="17"/>
        <v>0</v>
      </c>
      <c r="K73" s="453">
        <f t="shared" si="17"/>
        <v>0</v>
      </c>
      <c r="L73" s="454">
        <f t="shared" si="17"/>
        <v>0</v>
      </c>
      <c r="N73" s="417">
        <v>19</v>
      </c>
      <c r="O73" s="414" t="str">
        <f>Parameter!K25</f>
        <v>Merck</v>
      </c>
      <c r="P73" s="720">
        <f t="shared" si="13"/>
        <v>37.386145915436707</v>
      </c>
      <c r="Q73" s="341">
        <f t="shared" si="14"/>
        <v>-1.7000000000000001E-2</v>
      </c>
      <c r="R73" s="342">
        <f t="shared" si="15"/>
        <v>17</v>
      </c>
      <c r="S73" s="343" t="str">
        <f t="shared" si="16"/>
        <v>Lumilan</v>
      </c>
      <c r="T73"/>
      <c r="U73"/>
      <c r="V73"/>
      <c r="W73"/>
      <c r="X73"/>
      <c r="Y73"/>
      <c r="Z73"/>
      <c r="AA73"/>
      <c r="AB73"/>
      <c r="AC73"/>
    </row>
    <row r="74" spans="3:29" ht="14.25" hidden="1" customHeight="1">
      <c r="C74" s="294" t="str">
        <f t="shared" si="10"/>
        <v>H</v>
      </c>
      <c r="D74" s="291" t="str">
        <f t="shared" si="11"/>
        <v>Materion</v>
      </c>
      <c r="E74" s="453">
        <f t="shared" si="17"/>
        <v>0</v>
      </c>
      <c r="F74" s="453">
        <f t="shared" si="17"/>
        <v>0</v>
      </c>
      <c r="G74" s="453">
        <f t="shared" si="17"/>
        <v>0</v>
      </c>
      <c r="H74" s="453">
        <f t="shared" si="17"/>
        <v>0</v>
      </c>
      <c r="I74" s="453">
        <f t="shared" si="17"/>
        <v>0</v>
      </c>
      <c r="J74" s="453">
        <f t="shared" si="17"/>
        <v>0</v>
      </c>
      <c r="K74" s="453">
        <f t="shared" si="17"/>
        <v>0</v>
      </c>
      <c r="L74" s="454">
        <f t="shared" si="17"/>
        <v>0</v>
      </c>
      <c r="N74" s="417">
        <v>20</v>
      </c>
      <c r="O74" s="414" t="str">
        <f>Parameter!K26</f>
        <v>Nisso</v>
      </c>
      <c r="P74" s="720">
        <f t="shared" si="13"/>
        <v>-0.02</v>
      </c>
      <c r="Q74" s="341">
        <f t="shared" si="14"/>
        <v>-1.7999999999999999E-2</v>
      </c>
      <c r="R74" s="342">
        <f t="shared" si="15"/>
        <v>18</v>
      </c>
      <c r="S74" s="343" t="str">
        <f t="shared" si="16"/>
        <v>Materion</v>
      </c>
      <c r="T74"/>
      <c r="U74"/>
      <c r="V74"/>
      <c r="W74"/>
      <c r="X74"/>
      <c r="Y74"/>
      <c r="Z74"/>
      <c r="AA74"/>
      <c r="AB74"/>
      <c r="AC74"/>
    </row>
    <row r="75" spans="3:29" ht="14.25" hidden="1" customHeight="1">
      <c r="C75" s="294" t="str">
        <f t="shared" si="10"/>
        <v>H</v>
      </c>
      <c r="D75" s="291" t="str">
        <f t="shared" si="11"/>
        <v>Nisso</v>
      </c>
      <c r="E75" s="453">
        <f t="shared" si="17"/>
        <v>0</v>
      </c>
      <c r="F75" s="453">
        <f t="shared" si="17"/>
        <v>0</v>
      </c>
      <c r="G75" s="453">
        <f t="shared" si="17"/>
        <v>0</v>
      </c>
      <c r="H75" s="453">
        <f t="shared" si="17"/>
        <v>0</v>
      </c>
      <c r="I75" s="453">
        <f t="shared" si="17"/>
        <v>0</v>
      </c>
      <c r="J75" s="453">
        <f t="shared" si="17"/>
        <v>0</v>
      </c>
      <c r="K75" s="453">
        <f t="shared" si="17"/>
        <v>0</v>
      </c>
      <c r="L75" s="454">
        <f t="shared" si="17"/>
        <v>0</v>
      </c>
      <c r="N75" s="417">
        <v>21</v>
      </c>
      <c r="O75" s="414" t="str">
        <f>Parameter!K27</f>
        <v>Novaled</v>
      </c>
      <c r="P75" s="720">
        <f t="shared" si="13"/>
        <v>-2.1000000000000001E-2</v>
      </c>
      <c r="Q75" s="341">
        <f t="shared" si="14"/>
        <v>-0.02</v>
      </c>
      <c r="R75" s="342">
        <f t="shared" si="15"/>
        <v>20</v>
      </c>
      <c r="S75" s="343" t="str">
        <f t="shared" si="16"/>
        <v>Nisso</v>
      </c>
      <c r="T75"/>
      <c r="U75"/>
      <c r="V75"/>
      <c r="W75"/>
      <c r="X75"/>
      <c r="Y75"/>
      <c r="Z75"/>
      <c r="AA75"/>
      <c r="AB75"/>
      <c r="AC75"/>
    </row>
    <row r="76" spans="3:29" ht="14.25" hidden="1" customHeight="1">
      <c r="C76" s="294" t="str">
        <f t="shared" si="10"/>
        <v>H</v>
      </c>
      <c r="D76" s="291" t="str">
        <f t="shared" si="11"/>
        <v>Novaled</v>
      </c>
      <c r="E76" s="453">
        <f t="shared" si="17"/>
        <v>0</v>
      </c>
      <c r="F76" s="453">
        <f t="shared" si="17"/>
        <v>0</v>
      </c>
      <c r="G76" s="453">
        <f t="shared" si="17"/>
        <v>0</v>
      </c>
      <c r="H76" s="453">
        <f t="shared" si="17"/>
        <v>0</v>
      </c>
      <c r="I76" s="453">
        <f t="shared" si="17"/>
        <v>0</v>
      </c>
      <c r="J76" s="453">
        <f t="shared" si="17"/>
        <v>0</v>
      </c>
      <c r="K76" s="453">
        <f t="shared" si="17"/>
        <v>0</v>
      </c>
      <c r="L76" s="454">
        <f t="shared" si="17"/>
        <v>0</v>
      </c>
      <c r="N76" s="417">
        <v>22</v>
      </c>
      <c r="O76" s="414" t="str">
        <f>Parameter!K28</f>
        <v>NSCC</v>
      </c>
      <c r="P76" s="720">
        <f t="shared" si="13"/>
        <v>-2.1999999999999999E-2</v>
      </c>
      <c r="Q76" s="341">
        <f t="shared" si="14"/>
        <v>-2.1000000000000001E-2</v>
      </c>
      <c r="R76" s="342">
        <f t="shared" si="15"/>
        <v>21</v>
      </c>
      <c r="S76" s="343" t="str">
        <f t="shared" si="16"/>
        <v>Novaled</v>
      </c>
      <c r="T76"/>
      <c r="U76"/>
      <c r="V76"/>
      <c r="W76"/>
      <c r="X76"/>
      <c r="Y76"/>
      <c r="Z76"/>
      <c r="AA76"/>
      <c r="AB76"/>
      <c r="AC76"/>
    </row>
    <row r="77" spans="3:29" ht="14.25" hidden="1" customHeight="1">
      <c r="C77" s="294" t="str">
        <f t="shared" si="10"/>
        <v>H</v>
      </c>
      <c r="D77" s="291" t="str">
        <f t="shared" si="11"/>
        <v>NSCC</v>
      </c>
      <c r="E77" s="453"/>
      <c r="F77" s="453"/>
      <c r="G77" s="453"/>
      <c r="H77" s="453"/>
      <c r="I77" s="453"/>
      <c r="J77" s="453"/>
      <c r="K77" s="453"/>
      <c r="L77" s="454"/>
      <c r="N77" s="417">
        <v>23</v>
      </c>
      <c r="O77" s="414" t="str">
        <f>Parameter!K29</f>
        <v>P&amp;H Tech</v>
      </c>
      <c r="P77" s="720">
        <f t="shared" si="13"/>
        <v>-2.3E-2</v>
      </c>
      <c r="Q77" s="341">
        <f t="shared" si="14"/>
        <v>-2.1999999999999999E-2</v>
      </c>
      <c r="R77" s="342">
        <f t="shared" si="15"/>
        <v>22</v>
      </c>
      <c r="S77" s="343" t="str">
        <f t="shared" si="16"/>
        <v>NSCC</v>
      </c>
      <c r="T77"/>
      <c r="U77"/>
      <c r="V77"/>
      <c r="W77"/>
      <c r="X77"/>
      <c r="Y77"/>
      <c r="Z77"/>
      <c r="AA77"/>
      <c r="AB77"/>
      <c r="AC77"/>
    </row>
    <row r="78" spans="3:29" ht="14.25" hidden="1" customHeight="1">
      <c r="C78" s="294" t="str">
        <f t="shared" si="10"/>
        <v>H</v>
      </c>
      <c r="D78" s="291" t="str">
        <f t="shared" si="11"/>
        <v>P&amp;H Tech</v>
      </c>
      <c r="E78" s="453"/>
      <c r="F78" s="453"/>
      <c r="G78" s="453"/>
      <c r="H78" s="453"/>
      <c r="I78" s="453"/>
      <c r="J78" s="453"/>
      <c r="K78" s="453"/>
      <c r="L78" s="454"/>
      <c r="N78" s="417">
        <v>24</v>
      </c>
      <c r="O78" s="414" t="str">
        <f>Parameter!K30</f>
        <v>Samsung SDI</v>
      </c>
      <c r="P78" s="720">
        <f t="shared" si="13"/>
        <v>-2.4E-2</v>
      </c>
      <c r="Q78" s="341">
        <f t="shared" si="14"/>
        <v>-2.3E-2</v>
      </c>
      <c r="R78" s="342">
        <f t="shared" si="15"/>
        <v>23</v>
      </c>
      <c r="S78" s="343" t="str">
        <f t="shared" si="16"/>
        <v>P&amp;H Tech</v>
      </c>
      <c r="T78"/>
      <c r="U78"/>
      <c r="V78"/>
      <c r="W78"/>
      <c r="X78"/>
      <c r="Y78"/>
      <c r="Z78"/>
      <c r="AA78"/>
      <c r="AB78"/>
      <c r="AC78"/>
    </row>
    <row r="79" spans="3:29" ht="14.25" hidden="1" customHeight="1">
      <c r="C79" s="294" t="str">
        <f t="shared" si="10"/>
        <v>H</v>
      </c>
      <c r="D79" s="291" t="str">
        <f t="shared" si="11"/>
        <v>Samsung SDI</v>
      </c>
      <c r="E79" s="453"/>
      <c r="F79" s="453"/>
      <c r="G79" s="453"/>
      <c r="H79" s="453"/>
      <c r="I79" s="453"/>
      <c r="J79" s="453"/>
      <c r="K79" s="453"/>
      <c r="L79" s="454"/>
      <c r="N79" s="417">
        <v>25</v>
      </c>
      <c r="O79" s="414" t="str">
        <f>Parameter!K31</f>
        <v>SFC</v>
      </c>
      <c r="P79" s="720">
        <f t="shared" si="13"/>
        <v>-2.5000000000000001E-2</v>
      </c>
      <c r="Q79" s="341">
        <f t="shared" si="14"/>
        <v>-2.4E-2</v>
      </c>
      <c r="R79" s="342">
        <f t="shared" si="15"/>
        <v>24</v>
      </c>
      <c r="S79" s="343" t="str">
        <f t="shared" si="16"/>
        <v>Samsung SDI</v>
      </c>
      <c r="T79"/>
      <c r="U79"/>
      <c r="V79"/>
      <c r="W79"/>
      <c r="X79"/>
      <c r="Y79"/>
      <c r="Z79"/>
      <c r="AA79"/>
      <c r="AB79"/>
      <c r="AC79"/>
    </row>
    <row r="80" spans="3:29" ht="14.25" hidden="1" customHeight="1">
      <c r="C80" s="294" t="str">
        <f t="shared" si="10"/>
        <v>H</v>
      </c>
      <c r="D80" s="291" t="str">
        <f t="shared" si="11"/>
        <v>SFC</v>
      </c>
      <c r="E80" s="453"/>
      <c r="F80" s="453"/>
      <c r="G80" s="453"/>
      <c r="H80" s="453"/>
      <c r="I80" s="453"/>
      <c r="J80" s="453"/>
      <c r="K80" s="453"/>
      <c r="L80" s="454"/>
      <c r="N80" s="417">
        <v>26</v>
      </c>
      <c r="O80" s="414" t="str">
        <f>Parameter!K32</f>
        <v>SK JNC</v>
      </c>
      <c r="P80" s="720">
        <f t="shared" si="13"/>
        <v>-2.5999999999999999E-2</v>
      </c>
      <c r="Q80" s="341">
        <f t="shared" si="14"/>
        <v>-2.5000000000000001E-2</v>
      </c>
      <c r="R80" s="342">
        <f t="shared" si="15"/>
        <v>25</v>
      </c>
      <c r="S80" s="343" t="str">
        <f t="shared" si="16"/>
        <v>SFC</v>
      </c>
    </row>
    <row r="81" spans="3:20" ht="14.25" hidden="1" customHeight="1">
      <c r="C81" s="294" t="str">
        <f t="shared" si="10"/>
        <v>H</v>
      </c>
      <c r="D81" s="291" t="str">
        <f t="shared" si="11"/>
        <v>SK JNC</v>
      </c>
      <c r="E81" s="453"/>
      <c r="F81" s="453"/>
      <c r="G81" s="453"/>
      <c r="H81" s="453"/>
      <c r="I81" s="453"/>
      <c r="J81" s="453"/>
      <c r="K81" s="453"/>
      <c r="L81" s="454"/>
      <c r="N81" s="417">
        <v>27</v>
      </c>
      <c r="O81" s="414" t="str">
        <f>Parameter!K33</f>
        <v>Solus AM</v>
      </c>
      <c r="P81" s="720">
        <f t="shared" si="13"/>
        <v>26.548851846366915</v>
      </c>
      <c r="Q81" s="341">
        <f t="shared" si="14"/>
        <v>-2.5999999999999999E-2</v>
      </c>
      <c r="R81" s="342">
        <f t="shared" si="15"/>
        <v>26</v>
      </c>
      <c r="S81" s="343" t="str">
        <f t="shared" si="16"/>
        <v>SK JNC</v>
      </c>
    </row>
    <row r="82" spans="3:20" ht="14.25" hidden="1" customHeight="1">
      <c r="C82" s="294" t="str">
        <f t="shared" si="10"/>
        <v>H</v>
      </c>
      <c r="D82" s="291">
        <f t="shared" si="11"/>
        <v>0</v>
      </c>
      <c r="E82" s="453"/>
      <c r="F82" s="453"/>
      <c r="G82" s="453"/>
      <c r="H82" s="453"/>
      <c r="I82" s="453"/>
      <c r="J82" s="453"/>
      <c r="K82" s="453"/>
      <c r="L82" s="454"/>
      <c r="N82" s="417">
        <v>28</v>
      </c>
      <c r="O82" s="414">
        <f>Parameter!K49</f>
        <v>0</v>
      </c>
      <c r="P82" s="720">
        <f t="shared" si="13"/>
        <v>-2.8000000000000001E-2</v>
      </c>
      <c r="Q82" s="341">
        <f t="shared" si="14"/>
        <v>-2.8000000000000001E-2</v>
      </c>
      <c r="R82" s="342">
        <f t="shared" si="15"/>
        <v>28</v>
      </c>
      <c r="S82" s="343">
        <f t="shared" si="16"/>
        <v>0</v>
      </c>
    </row>
    <row r="83" spans="3:20" ht="14.25" hidden="1" customHeight="1">
      <c r="C83" s="294" t="str">
        <f t="shared" si="10"/>
        <v>H</v>
      </c>
      <c r="D83" s="291">
        <f t="shared" si="11"/>
        <v>0</v>
      </c>
      <c r="E83" s="453"/>
      <c r="F83" s="453"/>
      <c r="G83" s="453"/>
      <c r="H83" s="453"/>
      <c r="I83" s="453"/>
      <c r="J83" s="453"/>
      <c r="K83" s="453"/>
      <c r="L83" s="454"/>
      <c r="N83" s="417">
        <v>29</v>
      </c>
      <c r="O83" s="414">
        <f>Parameter!K50</f>
        <v>0</v>
      </c>
      <c r="P83" s="720">
        <f t="shared" si="13"/>
        <v>-2.9000000000000001E-2</v>
      </c>
      <c r="Q83" s="341">
        <f t="shared" si="14"/>
        <v>-2.9000000000000001E-2</v>
      </c>
      <c r="R83" s="342">
        <f t="shared" si="15"/>
        <v>29</v>
      </c>
      <c r="S83" s="343">
        <f t="shared" si="16"/>
        <v>0</v>
      </c>
    </row>
    <row r="84" spans="3:20" ht="14.25" hidden="1" customHeight="1">
      <c r="C84" s="294" t="str">
        <f t="shared" si="10"/>
        <v>H</v>
      </c>
      <c r="D84" s="291">
        <f t="shared" si="11"/>
        <v>0</v>
      </c>
      <c r="E84" s="453"/>
      <c r="F84" s="453"/>
      <c r="G84" s="453"/>
      <c r="H84" s="453"/>
      <c r="I84" s="453"/>
      <c r="J84" s="453"/>
      <c r="K84" s="453"/>
      <c r="L84" s="454"/>
      <c r="N84" s="417">
        <v>30</v>
      </c>
      <c r="O84" s="414">
        <f>Parameter!K51</f>
        <v>0</v>
      </c>
      <c r="P84" s="720">
        <f t="shared" si="13"/>
        <v>-0.03</v>
      </c>
      <c r="Q84" s="341">
        <f t="shared" si="14"/>
        <v>-0.03</v>
      </c>
      <c r="R84" s="342">
        <f t="shared" si="15"/>
        <v>30</v>
      </c>
      <c r="S84" s="343">
        <f t="shared" si="16"/>
        <v>0</v>
      </c>
    </row>
    <row r="85" spans="3:20" ht="14.25" hidden="1" customHeight="1">
      <c r="C85" s="294" t="str">
        <f t="shared" si="10"/>
        <v>H</v>
      </c>
      <c r="D85" s="291">
        <f t="shared" si="11"/>
        <v>0</v>
      </c>
      <c r="E85" s="453"/>
      <c r="F85" s="453"/>
      <c r="G85" s="453"/>
      <c r="H85" s="453"/>
      <c r="I85" s="453"/>
      <c r="J85" s="453"/>
      <c r="K85" s="453"/>
      <c r="L85" s="454"/>
      <c r="N85" s="417">
        <v>31</v>
      </c>
      <c r="O85" s="414">
        <f>Parameter!K52</f>
        <v>0</v>
      </c>
      <c r="P85" s="720">
        <f t="shared" si="13"/>
        <v>-3.1E-2</v>
      </c>
      <c r="Q85" s="341">
        <f t="shared" si="14"/>
        <v>-3.1E-2</v>
      </c>
      <c r="R85" s="342">
        <f t="shared" si="15"/>
        <v>31</v>
      </c>
      <c r="S85" s="343">
        <f t="shared" si="16"/>
        <v>0</v>
      </c>
    </row>
    <row r="86" spans="3:20" ht="14.25" hidden="1" customHeight="1">
      <c r="C86" s="294" t="str">
        <f t="shared" si="10"/>
        <v>H</v>
      </c>
      <c r="D86" s="291">
        <f t="shared" si="11"/>
        <v>0</v>
      </c>
      <c r="E86" s="453"/>
      <c r="F86" s="453"/>
      <c r="G86" s="453"/>
      <c r="H86" s="453"/>
      <c r="I86" s="453"/>
      <c r="J86" s="453"/>
      <c r="K86" s="453"/>
      <c r="L86" s="454"/>
      <c r="N86" s="417">
        <v>32</v>
      </c>
      <c r="O86" s="414">
        <f>Parameter!K53</f>
        <v>0</v>
      </c>
      <c r="P86" s="720">
        <f t="shared" si="13"/>
        <v>-3.2000000000000001E-2</v>
      </c>
      <c r="Q86" s="341">
        <f t="shared" si="14"/>
        <v>-3.2000000000000001E-2</v>
      </c>
      <c r="R86" s="342">
        <f t="shared" si="15"/>
        <v>32</v>
      </c>
      <c r="S86" s="343">
        <f t="shared" si="16"/>
        <v>0</v>
      </c>
    </row>
    <row r="87" spans="3:20" ht="14.25" hidden="1" customHeight="1">
      <c r="C87" s="294" t="str">
        <f t="shared" si="10"/>
        <v>H</v>
      </c>
      <c r="D87" s="291">
        <f t="shared" si="11"/>
        <v>0</v>
      </c>
      <c r="E87" s="453">
        <f t="shared" si="17"/>
        <v>0</v>
      </c>
      <c r="F87" s="453">
        <f t="shared" si="17"/>
        <v>0</v>
      </c>
      <c r="G87" s="453">
        <f t="shared" si="17"/>
        <v>0</v>
      </c>
      <c r="H87" s="453">
        <f t="shared" si="17"/>
        <v>0</v>
      </c>
      <c r="I87" s="453">
        <f t="shared" si="17"/>
        <v>0</v>
      </c>
      <c r="J87" s="453">
        <f t="shared" si="17"/>
        <v>0</v>
      </c>
      <c r="K87" s="453">
        <f t="shared" si="17"/>
        <v>0</v>
      </c>
      <c r="L87" s="454">
        <f t="shared" si="17"/>
        <v>0</v>
      </c>
      <c r="N87" s="417">
        <v>33</v>
      </c>
      <c r="O87" s="414">
        <f>Parameter!K54</f>
        <v>0</v>
      </c>
      <c r="P87" s="720">
        <f t="shared" si="13"/>
        <v>-3.3000000000000002E-2</v>
      </c>
      <c r="Q87" s="341">
        <f t="shared" si="14"/>
        <v>-3.3000000000000002E-2</v>
      </c>
      <c r="R87" s="342">
        <f t="shared" si="15"/>
        <v>33</v>
      </c>
      <c r="S87" s="343">
        <f t="shared" si="16"/>
        <v>0</v>
      </c>
    </row>
    <row r="88" spans="3:20" ht="14.25" hidden="1" customHeight="1">
      <c r="C88" s="294" t="str">
        <f t="shared" si="10"/>
        <v>H</v>
      </c>
      <c r="D88" s="291">
        <f t="shared" si="11"/>
        <v>0</v>
      </c>
      <c r="E88" s="453">
        <f t="shared" si="17"/>
        <v>0</v>
      </c>
      <c r="F88" s="453">
        <f t="shared" si="17"/>
        <v>0</v>
      </c>
      <c r="G88" s="453">
        <f t="shared" si="17"/>
        <v>0</v>
      </c>
      <c r="H88" s="453">
        <f t="shared" si="17"/>
        <v>0</v>
      </c>
      <c r="I88" s="453">
        <f t="shared" si="17"/>
        <v>0</v>
      </c>
      <c r="J88" s="453">
        <f t="shared" si="17"/>
        <v>0</v>
      </c>
      <c r="K88" s="453">
        <f t="shared" si="17"/>
        <v>0</v>
      </c>
      <c r="L88" s="454">
        <f t="shared" si="17"/>
        <v>0</v>
      </c>
      <c r="N88" s="417">
        <v>34</v>
      </c>
      <c r="O88" s="414">
        <f>Parameter!K55</f>
        <v>0</v>
      </c>
      <c r="P88" s="720">
        <f t="shared" si="13"/>
        <v>-3.4000000000000002E-2</v>
      </c>
      <c r="Q88" s="341">
        <f t="shared" si="14"/>
        <v>-3.4000000000000002E-2</v>
      </c>
      <c r="R88" s="342">
        <f t="shared" si="15"/>
        <v>34</v>
      </c>
      <c r="S88" s="343">
        <f t="shared" si="16"/>
        <v>0</v>
      </c>
    </row>
    <row r="89" spans="3:20" ht="14.25" customHeight="1" thickBot="1">
      <c r="C89" s="294" t="str">
        <f t="shared" si="10"/>
        <v/>
      </c>
      <c r="D89" s="291" t="str">
        <f t="shared" si="11"/>
        <v>Unknown</v>
      </c>
      <c r="E89" s="453">
        <f t="shared" si="17"/>
        <v>4.3679786783941479</v>
      </c>
      <c r="F89" s="453">
        <f t="shared" si="17"/>
        <v>3.9738010763341833</v>
      </c>
      <c r="G89" s="453">
        <f t="shared" si="17"/>
        <v>4.8958857948487093</v>
      </c>
      <c r="H89" s="453">
        <f t="shared" si="17"/>
        <v>5.0115982642809627</v>
      </c>
      <c r="I89" s="453">
        <f t="shared" si="17"/>
        <v>5.1912747030937165</v>
      </c>
      <c r="J89" s="453">
        <f t="shared" si="17"/>
        <v>5.8536816073092686</v>
      </c>
      <c r="K89" s="453">
        <f t="shared" ref="K89:L89" si="18">SUMIF(S_Y_T, $D89&amp;"_"&amp;K$54&amp;"_"&amp;$D$54, Rev)</f>
        <v>6.4275863022946753</v>
      </c>
      <c r="L89" s="454">
        <f t="shared" si="18"/>
        <v>6.6272985270372491</v>
      </c>
      <c r="N89" s="420">
        <v>35</v>
      </c>
      <c r="O89" s="415" t="str">
        <f>Parameter!K56</f>
        <v>Unknown</v>
      </c>
      <c r="P89" s="721">
        <f t="shared" si="13"/>
        <v>9.3445769426751113</v>
      </c>
      <c r="Q89" s="422" t="s">
        <v>342</v>
      </c>
      <c r="R89" s="423" t="s">
        <v>342</v>
      </c>
      <c r="S89" s="424" t="str">
        <f>O89</f>
        <v>Unknown</v>
      </c>
    </row>
    <row r="90" spans="3:20" ht="14.25" customHeight="1" thickBot="1">
      <c r="D90" s="288" t="s">
        <v>132</v>
      </c>
      <c r="E90" s="455">
        <f t="shared" ref="E90:L90" si="19">SUM(E55:E89)</f>
        <v>49.241899959790807</v>
      </c>
      <c r="F90" s="455">
        <f t="shared" si="19"/>
        <v>48.42531284903945</v>
      </c>
      <c r="G90" s="455">
        <f t="shared" si="19"/>
        <v>61.77393947228439</v>
      </c>
      <c r="H90" s="455">
        <f t="shared" si="19"/>
        <v>65.302541797102393</v>
      </c>
      <c r="I90" s="455">
        <f t="shared" si="19"/>
        <v>68.781011949175266</v>
      </c>
      <c r="J90" s="455">
        <f t="shared" si="19"/>
        <v>71.722542557060436</v>
      </c>
      <c r="K90" s="455">
        <f t="shared" si="19"/>
        <v>73.487838980504549</v>
      </c>
      <c r="L90" s="456">
        <f t="shared" si="19"/>
        <v>74.496618375824639</v>
      </c>
      <c r="P90"/>
      <c r="Q90"/>
      <c r="R90"/>
      <c r="S90"/>
    </row>
    <row r="91" spans="3:20" ht="14.25" customHeight="1">
      <c r="O91"/>
      <c r="P91"/>
      <c r="Q91"/>
      <c r="R91"/>
      <c r="S91"/>
      <c r="T91"/>
    </row>
    <row r="92" spans="3:20" ht="14.25" customHeight="1">
      <c r="O92"/>
      <c r="P92"/>
      <c r="Q92"/>
      <c r="R92"/>
      <c r="S92"/>
      <c r="T92"/>
    </row>
    <row r="93" spans="3:20" ht="14.25" customHeight="1" thickBot="1">
      <c r="D93" s="147" t="str">
        <f>D51&amp;" Revenue by Customer (Panel Maker) ($ Millions)"</f>
        <v>HTL Revenue by Customer (Panel Maker) ($ Millions)</v>
      </c>
      <c r="O93"/>
      <c r="P93"/>
      <c r="Q93"/>
      <c r="R93"/>
      <c r="S93"/>
      <c r="T93"/>
    </row>
    <row r="94" spans="3:20" ht="14.25" customHeight="1" thickBot="1">
      <c r="D94" s="293" t="str">
        <f>D51</f>
        <v>HTL</v>
      </c>
      <c r="E94" s="289" t="s">
        <v>110</v>
      </c>
      <c r="F94" s="289" t="s">
        <v>107</v>
      </c>
      <c r="G94" s="289" t="s">
        <v>284</v>
      </c>
      <c r="H94" s="289" t="s">
        <v>285</v>
      </c>
      <c r="I94" s="289" t="s">
        <v>286</v>
      </c>
      <c r="J94" s="289" t="s">
        <v>287</v>
      </c>
      <c r="K94" s="289" t="s">
        <v>288</v>
      </c>
      <c r="L94" s="290" t="s">
        <v>289</v>
      </c>
      <c r="P94" s="287"/>
      <c r="Q94" s="287"/>
      <c r="R94" s="287"/>
      <c r="S94" s="287"/>
      <c r="T94"/>
    </row>
    <row r="95" spans="3:20" ht="14.25" customHeight="1">
      <c r="C95" s="294" t="str">
        <f t="shared" ref="C95:C114" si="20">IF(SUM(E95:L95)=0, "H", "")</f>
        <v/>
      </c>
      <c r="D95" s="295" t="str">
        <f t="shared" ref="D95:D114" si="21">S95</f>
        <v>SDC</v>
      </c>
      <c r="E95" s="457">
        <f t="shared" ref="E95:L99" si="22">SUMIF(T_Y_P, $D$94&amp;"_"&amp;E$94&amp;"_"&amp;$D95, Rev)</f>
        <v>20.496806232510483</v>
      </c>
      <c r="F95" s="457">
        <f t="shared" si="22"/>
        <v>18.208117518064963</v>
      </c>
      <c r="G95" s="457">
        <f t="shared" si="22"/>
        <v>22.834320927792504</v>
      </c>
      <c r="H95" s="457">
        <f t="shared" si="22"/>
        <v>24.454901273842921</v>
      </c>
      <c r="I95" s="457">
        <f t="shared" si="22"/>
        <v>24.878996625819376</v>
      </c>
      <c r="J95" s="457">
        <f t="shared" si="22"/>
        <v>24.796331941512488</v>
      </c>
      <c r="K95" s="457">
        <f t="shared" si="22"/>
        <v>24.679125010616591</v>
      </c>
      <c r="L95" s="458">
        <f t="shared" si="22"/>
        <v>24.004170079570802</v>
      </c>
      <c r="N95" s="416">
        <v>1</v>
      </c>
      <c r="O95" s="413" t="str">
        <f>Parameter!T8</f>
        <v>AUO</v>
      </c>
      <c r="P95" s="722">
        <f t="shared" ref="P95:P114" si="23">SUMIFS(Rev, P, $O95, LType, $D$94, Y, CurrentYear)+SUMIFS(Rev, P, $O95, LType, $D$94, Y, CurrentYear-3)-N95/10^3</f>
        <v>4.5363554459535806E-2</v>
      </c>
      <c r="Q95" s="338">
        <f t="shared" ref="Q95:Q113" si="24">LARGE($P$95:$P$114, $N95)</f>
        <v>44.942707506353401</v>
      </c>
      <c r="R95" s="339">
        <f>MATCH($Q95, $P$95:$P$114, 0)</f>
        <v>9</v>
      </c>
      <c r="S95" s="340" t="str">
        <f>VLOOKUP($R95, $N$95:$O$114, 2, FALSE)</f>
        <v>SDC</v>
      </c>
      <c r="T95"/>
    </row>
    <row r="96" spans="3:20" ht="14.25" customHeight="1">
      <c r="C96" s="294" t="str">
        <f t="shared" si="20"/>
        <v/>
      </c>
      <c r="D96" s="295" t="str">
        <f t="shared" si="21"/>
        <v>LGD</v>
      </c>
      <c r="E96" s="457">
        <f t="shared" si="22"/>
        <v>14.77781312546194</v>
      </c>
      <c r="F96" s="457">
        <f t="shared" si="22"/>
        <v>13.204726948874999</v>
      </c>
      <c r="G96" s="457">
        <f t="shared" si="22"/>
        <v>17.617519270444454</v>
      </c>
      <c r="H96" s="457">
        <f t="shared" si="22"/>
        <v>18.606504967605744</v>
      </c>
      <c r="I96" s="457">
        <f t="shared" si="22"/>
        <v>20.603248459282735</v>
      </c>
      <c r="J96" s="457">
        <f t="shared" si="22"/>
        <v>21.626388965563649</v>
      </c>
      <c r="K96" s="457">
        <f t="shared" si="22"/>
        <v>22.273402271737417</v>
      </c>
      <c r="L96" s="458">
        <f t="shared" si="22"/>
        <v>22.964977211348089</v>
      </c>
      <c r="N96" s="417">
        <v>2</v>
      </c>
      <c r="O96" s="414" t="str">
        <f>Parameter!T9</f>
        <v>BOE</v>
      </c>
      <c r="P96" s="723">
        <f t="shared" si="23"/>
        <v>13.519184938580228</v>
      </c>
      <c r="Q96" s="341">
        <f t="shared" si="24"/>
        <v>33.377318093067686</v>
      </c>
      <c r="R96" s="342">
        <f t="shared" ref="R96:R113" si="25">MATCH($Q96, $P$95:$P$114, 0)</f>
        <v>7</v>
      </c>
      <c r="S96" s="343" t="str">
        <f t="shared" ref="S96:S113" si="26">VLOOKUP($R96, $N$95:$O$114, 2, FALSE)</f>
        <v>LGD</v>
      </c>
      <c r="T96"/>
    </row>
    <row r="97" spans="3:20" ht="14.25" customHeight="1">
      <c r="C97" s="294" t="str">
        <f t="shared" si="20"/>
        <v/>
      </c>
      <c r="D97" s="295" t="str">
        <f t="shared" si="21"/>
        <v>BOE</v>
      </c>
      <c r="E97" s="457">
        <f t="shared" si="22"/>
        <v>5.2569467927965743</v>
      </c>
      <c r="F97" s="457">
        <f t="shared" si="22"/>
        <v>6.7122430295280608</v>
      </c>
      <c r="G97" s="457">
        <f t="shared" si="22"/>
        <v>8.0149875772551482</v>
      </c>
      <c r="H97" s="457">
        <f t="shared" si="22"/>
        <v>8.2642381457836542</v>
      </c>
      <c r="I97" s="457">
        <f t="shared" si="22"/>
        <v>8.5299737384825001</v>
      </c>
      <c r="J97" s="457">
        <f t="shared" si="22"/>
        <v>9.3569154235910545</v>
      </c>
      <c r="K97" s="457">
        <f t="shared" si="22"/>
        <v>9.9692328471070919</v>
      </c>
      <c r="L97" s="458">
        <f t="shared" si="22"/>
        <v>10.515880133386666</v>
      </c>
      <c r="N97" s="417">
        <v>3</v>
      </c>
      <c r="O97" s="414" t="str">
        <f>Parameter!T10</f>
        <v>China Star</v>
      </c>
      <c r="P97" s="723">
        <f t="shared" si="23"/>
        <v>5.352448086080039</v>
      </c>
      <c r="Q97" s="341">
        <f t="shared" si="24"/>
        <v>13.519184938580228</v>
      </c>
      <c r="R97" s="342">
        <f t="shared" si="25"/>
        <v>2</v>
      </c>
      <c r="S97" s="343" t="str">
        <f t="shared" si="26"/>
        <v>BOE</v>
      </c>
      <c r="T97"/>
    </row>
    <row r="98" spans="3:20" ht="14.25" customHeight="1">
      <c r="C98" s="294" t="str">
        <f t="shared" si="20"/>
        <v/>
      </c>
      <c r="D98" s="295" t="str">
        <f t="shared" si="21"/>
        <v>Visionox</v>
      </c>
      <c r="E98" s="457">
        <f t="shared" si="22"/>
        <v>2.682105364285714</v>
      </c>
      <c r="F98" s="457">
        <f t="shared" si="22"/>
        <v>3.2225126785714293</v>
      </c>
      <c r="G98" s="457">
        <f t="shared" si="22"/>
        <v>3.5562597368798916</v>
      </c>
      <c r="H98" s="457">
        <f t="shared" si="22"/>
        <v>3.7560618990239152</v>
      </c>
      <c r="I98" s="457">
        <f t="shared" si="22"/>
        <v>4.0155118901839071</v>
      </c>
      <c r="J98" s="457">
        <f t="shared" si="22"/>
        <v>4.765542530483085</v>
      </c>
      <c r="K98" s="457">
        <f t="shared" si="22"/>
        <v>5.2990353009401856</v>
      </c>
      <c r="L98" s="458">
        <f t="shared" si="22"/>
        <v>5.9000950595835517</v>
      </c>
      <c r="N98" s="417">
        <v>4</v>
      </c>
      <c r="O98" s="414" t="str">
        <f>Parameter!T11</f>
        <v>EDO</v>
      </c>
      <c r="P98" s="723">
        <f t="shared" si="23"/>
        <v>3.4290309173794395</v>
      </c>
      <c r="Q98" s="341">
        <f t="shared" si="24"/>
        <v>6.4251672633096293</v>
      </c>
      <c r="R98" s="342">
        <f t="shared" si="25"/>
        <v>13</v>
      </c>
      <c r="S98" s="343" t="str">
        <f t="shared" si="26"/>
        <v>Visionox</v>
      </c>
      <c r="T98"/>
    </row>
    <row r="99" spans="3:20" ht="14.25" customHeight="1">
      <c r="C99" s="294" t="str">
        <f t="shared" si="20"/>
        <v/>
      </c>
      <c r="D99" s="295" t="str">
        <f t="shared" si="21"/>
        <v>Tianma</v>
      </c>
      <c r="E99" s="457">
        <f t="shared" si="22"/>
        <v>1.9277052537672901</v>
      </c>
      <c r="F99" s="457">
        <f t="shared" si="22"/>
        <v>3.1346529910714276</v>
      </c>
      <c r="G99" s="457">
        <f t="shared" si="22"/>
        <v>4.176097931439247</v>
      </c>
      <c r="H99" s="457">
        <f t="shared" si="22"/>
        <v>4.4880682053472096</v>
      </c>
      <c r="I99" s="457">
        <f t="shared" si="22"/>
        <v>4.4593358343963105</v>
      </c>
      <c r="J99" s="457">
        <f t="shared" si="22"/>
        <v>4.8450219115294262</v>
      </c>
      <c r="K99" s="457">
        <f t="shared" si="22"/>
        <v>5.1224030823239888</v>
      </c>
      <c r="L99" s="458">
        <f t="shared" si="22"/>
        <v>5.0049118610274661</v>
      </c>
      <c r="N99" s="417">
        <v>5</v>
      </c>
      <c r="O99" s="414" t="str">
        <f>Parameter!T12</f>
        <v>JDI</v>
      </c>
      <c r="P99" s="723">
        <f t="shared" si="23"/>
        <v>0.25898979297418934</v>
      </c>
      <c r="Q99" s="341">
        <f t="shared" si="24"/>
        <v>6.4047734591144998</v>
      </c>
      <c r="R99" s="342">
        <f t="shared" si="25"/>
        <v>11</v>
      </c>
      <c r="S99" s="343" t="str">
        <f t="shared" si="26"/>
        <v>Tianma</v>
      </c>
      <c r="T99"/>
    </row>
    <row r="100" spans="3:20" ht="14.25" customHeight="1">
      <c r="C100" s="294" t="str">
        <f t="shared" si="20"/>
        <v/>
      </c>
      <c r="D100" s="295" t="str">
        <f t="shared" si="21"/>
        <v>China Star</v>
      </c>
      <c r="E100" s="457">
        <f t="shared" ref="E100:L112" si="27">SUMIF(T_Y_P, $D$94&amp;"_"&amp;E$94&amp;"_"&amp;$D100, Rev)</f>
        <v>1.5250668729582575</v>
      </c>
      <c r="F100" s="457">
        <f t="shared" si="27"/>
        <v>2.4386006249999999</v>
      </c>
      <c r="G100" s="457">
        <f t="shared" si="27"/>
        <v>3.4961512362573184</v>
      </c>
      <c r="H100" s="457">
        <f t="shared" si="27"/>
        <v>3.8303812131217816</v>
      </c>
      <c r="I100" s="457">
        <f t="shared" si="27"/>
        <v>3.7195670370154912</v>
      </c>
      <c r="J100" s="457">
        <f t="shared" si="27"/>
        <v>3.6079800259050261</v>
      </c>
      <c r="K100" s="457">
        <f t="shared" si="27"/>
        <v>3.4997406251278758</v>
      </c>
      <c r="L100" s="458">
        <f t="shared" si="27"/>
        <v>3.3947484063740392</v>
      </c>
      <c r="N100" s="417">
        <v>6</v>
      </c>
      <c r="O100" s="414" t="str">
        <f>Parameter!T13</f>
        <v>JOLED</v>
      </c>
      <c r="P100" s="723">
        <f t="shared" si="23"/>
        <v>-6.0000000000000001E-3</v>
      </c>
      <c r="Q100" s="341">
        <f t="shared" si="24"/>
        <v>5.352448086080039</v>
      </c>
      <c r="R100" s="342">
        <f t="shared" si="25"/>
        <v>3</v>
      </c>
      <c r="S100" s="343" t="str">
        <f t="shared" si="26"/>
        <v>China Star</v>
      </c>
      <c r="T100"/>
    </row>
    <row r="101" spans="3:20" ht="14.25" customHeight="1">
      <c r="C101" s="294" t="str">
        <f t="shared" si="20"/>
        <v/>
      </c>
      <c r="D101" s="295" t="str">
        <f t="shared" si="21"/>
        <v>EDO</v>
      </c>
      <c r="E101" s="457">
        <f t="shared" si="27"/>
        <v>1.8188187274285723</v>
      </c>
      <c r="F101" s="457">
        <f t="shared" si="27"/>
        <v>1.2153521678571424</v>
      </c>
      <c r="G101" s="457">
        <f t="shared" si="27"/>
        <v>1.7042012226624648</v>
      </c>
      <c r="H101" s="457">
        <f t="shared" si="27"/>
        <v>1.6142121899508675</v>
      </c>
      <c r="I101" s="457">
        <f t="shared" si="27"/>
        <v>2.3792710059259097</v>
      </c>
      <c r="J101" s="457">
        <f t="shared" si="27"/>
        <v>2.5313394461253909</v>
      </c>
      <c r="K101" s="457">
        <f t="shared" si="27"/>
        <v>2.4576681996716099</v>
      </c>
      <c r="L101" s="458">
        <f t="shared" si="27"/>
        <v>2.3642613366706065</v>
      </c>
      <c r="N101" s="417">
        <v>7</v>
      </c>
      <c r="O101" s="414" t="str">
        <f>Parameter!T14</f>
        <v>LGD</v>
      </c>
      <c r="P101" s="723">
        <f t="shared" si="23"/>
        <v>33.377318093067686</v>
      </c>
      <c r="Q101" s="341">
        <f t="shared" si="24"/>
        <v>3.4290309173794395</v>
      </c>
      <c r="R101" s="342">
        <f t="shared" si="25"/>
        <v>4</v>
      </c>
      <c r="S101" s="343" t="str">
        <f t="shared" si="26"/>
        <v>EDO</v>
      </c>
      <c r="T101"/>
    </row>
    <row r="102" spans="3:20" ht="14.25" customHeight="1">
      <c r="C102" s="294" t="str">
        <f t="shared" si="20"/>
        <v/>
      </c>
      <c r="D102" s="295" t="str">
        <f t="shared" si="21"/>
        <v>Truly</v>
      </c>
      <c r="E102" s="457">
        <f t="shared" si="27"/>
        <v>0.4109651704653059</v>
      </c>
      <c r="F102" s="457">
        <f t="shared" si="27"/>
        <v>0.19063425964285713</v>
      </c>
      <c r="G102" s="457">
        <f t="shared" si="27"/>
        <v>0.18731127878571421</v>
      </c>
      <c r="H102" s="457">
        <f t="shared" si="27"/>
        <v>0.17278535945210699</v>
      </c>
      <c r="I102" s="457">
        <f t="shared" si="27"/>
        <v>0.18075113441739954</v>
      </c>
      <c r="J102" s="457">
        <f t="shared" si="27"/>
        <v>0.19302231235032385</v>
      </c>
      <c r="K102" s="457">
        <f t="shared" si="27"/>
        <v>0.18723164297981415</v>
      </c>
      <c r="L102" s="458">
        <f t="shared" si="27"/>
        <v>0.18161469369041972</v>
      </c>
      <c r="N102" s="417">
        <v>8</v>
      </c>
      <c r="O102" s="414" t="str">
        <f>Parameter!T15</f>
        <v>Royole</v>
      </c>
      <c r="P102" s="723">
        <f t="shared" si="23"/>
        <v>-8.0000000000000002E-3</v>
      </c>
      <c r="Q102" s="341">
        <f t="shared" si="24"/>
        <v>0.57175052991741282</v>
      </c>
      <c r="R102" s="342">
        <f t="shared" si="25"/>
        <v>12</v>
      </c>
      <c r="S102" s="343" t="str">
        <f t="shared" si="26"/>
        <v>Truly</v>
      </c>
      <c r="T102"/>
    </row>
    <row r="103" spans="3:20" ht="14.25" customHeight="1">
      <c r="C103" s="294" t="str">
        <f t="shared" si="20"/>
        <v/>
      </c>
      <c r="D103" s="295" t="str">
        <f t="shared" si="21"/>
        <v>JDI</v>
      </c>
      <c r="E103" s="457">
        <f t="shared" si="27"/>
        <v>0.14860124999999999</v>
      </c>
      <c r="F103" s="457">
        <f t="shared" si="27"/>
        <v>0</v>
      </c>
      <c r="G103" s="457">
        <f t="shared" si="27"/>
        <v>0.18296088621050494</v>
      </c>
      <c r="H103" s="457">
        <f t="shared" si="27"/>
        <v>0.11538854297418934</v>
      </c>
      <c r="I103" s="457">
        <f t="shared" si="27"/>
        <v>1.4356223651638736E-2</v>
      </c>
      <c r="J103" s="457">
        <f t="shared" si="27"/>
        <v>0</v>
      </c>
      <c r="K103" s="457">
        <f t="shared" si="27"/>
        <v>0</v>
      </c>
      <c r="L103" s="458">
        <f t="shared" si="27"/>
        <v>0.16595959417299611</v>
      </c>
      <c r="N103" s="417">
        <v>9</v>
      </c>
      <c r="O103" s="414" t="str">
        <f>Parameter!T16</f>
        <v>SDC</v>
      </c>
      <c r="P103" s="723">
        <f t="shared" si="23"/>
        <v>44.942707506353401</v>
      </c>
      <c r="Q103" s="341">
        <f t="shared" si="24"/>
        <v>0.25898979297418934</v>
      </c>
      <c r="R103" s="342">
        <f t="shared" si="25"/>
        <v>5</v>
      </c>
      <c r="S103" s="343" t="str">
        <f t="shared" si="26"/>
        <v>JDI</v>
      </c>
      <c r="T103"/>
    </row>
    <row r="104" spans="3:20" ht="14.25" customHeight="1">
      <c r="C104" s="294" t="str">
        <f t="shared" si="20"/>
        <v/>
      </c>
      <c r="D104" s="295" t="str">
        <f t="shared" si="21"/>
        <v>Sharp</v>
      </c>
      <c r="E104" s="457">
        <f t="shared" si="27"/>
        <v>0.1507076156571428</v>
      </c>
      <c r="F104" s="457">
        <f t="shared" si="27"/>
        <v>8.6647193571428541E-2</v>
      </c>
      <c r="G104" s="457">
        <f t="shared" si="27"/>
        <v>4.1294045571428567E-3</v>
      </c>
      <c r="H104" s="457">
        <f t="shared" si="27"/>
        <v>0</v>
      </c>
      <c r="I104" s="457">
        <f t="shared" si="27"/>
        <v>0</v>
      </c>
      <c r="J104" s="457">
        <f t="shared" si="27"/>
        <v>0</v>
      </c>
      <c r="K104" s="457">
        <f t="shared" si="27"/>
        <v>0</v>
      </c>
      <c r="L104" s="458">
        <f t="shared" si="27"/>
        <v>0</v>
      </c>
      <c r="N104" s="417">
        <v>10</v>
      </c>
      <c r="O104" s="414" t="str">
        <f>Parameter!T17</f>
        <v>Sharp</v>
      </c>
      <c r="P104" s="723">
        <f t="shared" si="23"/>
        <v>0.14070761565714279</v>
      </c>
      <c r="Q104" s="341">
        <f t="shared" si="24"/>
        <v>0.14070761565714279</v>
      </c>
      <c r="R104" s="342">
        <f t="shared" si="25"/>
        <v>10</v>
      </c>
      <c r="S104" s="343" t="str">
        <f t="shared" si="26"/>
        <v>Sharp</v>
      </c>
      <c r="T104"/>
    </row>
    <row r="105" spans="3:20" ht="14.25" customHeight="1" thickBot="1">
      <c r="C105" s="294" t="str">
        <f t="shared" si="20"/>
        <v/>
      </c>
      <c r="D105" s="295" t="str">
        <f t="shared" si="21"/>
        <v>AUO</v>
      </c>
      <c r="E105" s="457">
        <f t="shared" si="27"/>
        <v>4.6363554459535807E-2</v>
      </c>
      <c r="F105" s="457">
        <f t="shared" si="27"/>
        <v>1.1825436857142853E-2</v>
      </c>
      <c r="G105" s="457">
        <f t="shared" si="27"/>
        <v>0</v>
      </c>
      <c r="H105" s="457">
        <f t="shared" si="27"/>
        <v>0</v>
      </c>
      <c r="I105" s="457">
        <f t="shared" si="27"/>
        <v>0</v>
      </c>
      <c r="J105" s="457">
        <f t="shared" si="27"/>
        <v>0</v>
      </c>
      <c r="K105" s="457">
        <f t="shared" si="27"/>
        <v>0</v>
      </c>
      <c r="L105" s="458">
        <f t="shared" si="27"/>
        <v>0</v>
      </c>
      <c r="N105" s="417">
        <v>11</v>
      </c>
      <c r="O105" s="414" t="str">
        <f>Parameter!T18</f>
        <v>Tianma</v>
      </c>
      <c r="P105" s="723">
        <f t="shared" si="23"/>
        <v>6.4047734591144998</v>
      </c>
      <c r="Q105" s="341">
        <f t="shared" si="24"/>
        <v>4.5363554459535806E-2</v>
      </c>
      <c r="R105" s="342">
        <f t="shared" si="25"/>
        <v>1</v>
      </c>
      <c r="S105" s="343" t="str">
        <f t="shared" si="26"/>
        <v>AUO</v>
      </c>
      <c r="T105"/>
    </row>
    <row r="106" spans="3:20" ht="14.25" hidden="1" customHeight="1">
      <c r="C106" s="294" t="str">
        <f t="shared" si="20"/>
        <v>H</v>
      </c>
      <c r="D106" s="295" t="str">
        <f t="shared" si="21"/>
        <v>JOLED</v>
      </c>
      <c r="E106" s="457">
        <f t="shared" si="27"/>
        <v>0</v>
      </c>
      <c r="F106" s="457">
        <f t="shared" si="27"/>
        <v>0</v>
      </c>
      <c r="G106" s="457">
        <f t="shared" si="27"/>
        <v>0</v>
      </c>
      <c r="H106" s="457">
        <f t="shared" si="27"/>
        <v>0</v>
      </c>
      <c r="I106" s="457">
        <f t="shared" si="27"/>
        <v>0</v>
      </c>
      <c r="J106" s="457">
        <f t="shared" si="27"/>
        <v>0</v>
      </c>
      <c r="K106" s="457">
        <f t="shared" si="27"/>
        <v>0</v>
      </c>
      <c r="L106" s="458">
        <f t="shared" si="27"/>
        <v>0</v>
      </c>
      <c r="N106" s="417">
        <v>12</v>
      </c>
      <c r="O106" s="414" t="str">
        <f>Parameter!T19</f>
        <v>Truly</v>
      </c>
      <c r="P106" s="723">
        <f t="shared" si="23"/>
        <v>0.57175052991741282</v>
      </c>
      <c r="Q106" s="341">
        <f t="shared" si="24"/>
        <v>-6.0000000000000001E-3</v>
      </c>
      <c r="R106" s="342">
        <f t="shared" si="25"/>
        <v>6</v>
      </c>
      <c r="S106" s="343" t="str">
        <f t="shared" si="26"/>
        <v>JOLED</v>
      </c>
      <c r="T106"/>
    </row>
    <row r="107" spans="3:20" ht="14.25" hidden="1" customHeight="1">
      <c r="C107" s="294" t="str">
        <f t="shared" si="20"/>
        <v>H</v>
      </c>
      <c r="D107" s="295" t="str">
        <f t="shared" si="21"/>
        <v>Royole</v>
      </c>
      <c r="E107" s="457">
        <f t="shared" si="27"/>
        <v>0</v>
      </c>
      <c r="F107" s="457">
        <f t="shared" si="27"/>
        <v>0</v>
      </c>
      <c r="G107" s="457">
        <f t="shared" si="27"/>
        <v>0</v>
      </c>
      <c r="H107" s="457">
        <f t="shared" si="27"/>
        <v>0</v>
      </c>
      <c r="I107" s="457">
        <f t="shared" si="27"/>
        <v>0</v>
      </c>
      <c r="J107" s="457">
        <f t="shared" si="27"/>
        <v>0</v>
      </c>
      <c r="K107" s="457">
        <f t="shared" si="27"/>
        <v>0</v>
      </c>
      <c r="L107" s="458">
        <f t="shared" si="27"/>
        <v>0</v>
      </c>
      <c r="N107" s="417">
        <v>13</v>
      </c>
      <c r="O107" s="414" t="str">
        <f>Parameter!T20</f>
        <v>Visionox</v>
      </c>
      <c r="P107" s="723">
        <f t="shared" si="23"/>
        <v>6.4251672633096293</v>
      </c>
      <c r="Q107" s="341">
        <f t="shared" si="24"/>
        <v>-8.0000000000000002E-3</v>
      </c>
      <c r="R107" s="342">
        <f t="shared" si="25"/>
        <v>8</v>
      </c>
      <c r="S107" s="343" t="str">
        <f t="shared" si="26"/>
        <v>Royole</v>
      </c>
      <c r="T107"/>
    </row>
    <row r="108" spans="3:20" ht="14.25" hidden="1" customHeight="1">
      <c r="C108" s="294" t="str">
        <f t="shared" si="20"/>
        <v>H</v>
      </c>
      <c r="D108" s="295">
        <f t="shared" si="21"/>
        <v>0</v>
      </c>
      <c r="E108" s="457">
        <f t="shared" si="27"/>
        <v>0</v>
      </c>
      <c r="F108" s="457">
        <f t="shared" si="27"/>
        <v>0</v>
      </c>
      <c r="G108" s="457">
        <f t="shared" si="27"/>
        <v>0</v>
      </c>
      <c r="H108" s="457">
        <f t="shared" si="27"/>
        <v>0</v>
      </c>
      <c r="I108" s="457">
        <f t="shared" si="27"/>
        <v>0</v>
      </c>
      <c r="J108" s="457">
        <f t="shared" si="27"/>
        <v>0</v>
      </c>
      <c r="K108" s="457">
        <f t="shared" si="27"/>
        <v>0</v>
      </c>
      <c r="L108" s="458">
        <f t="shared" si="27"/>
        <v>0</v>
      </c>
      <c r="N108" s="417">
        <v>14</v>
      </c>
      <c r="O108" s="414">
        <f>Parameter!T21</f>
        <v>0</v>
      </c>
      <c r="P108" s="723">
        <f t="shared" si="23"/>
        <v>-1.4E-2</v>
      </c>
      <c r="Q108" s="341">
        <f t="shared" si="24"/>
        <v>-1.4E-2</v>
      </c>
      <c r="R108" s="342">
        <f t="shared" si="25"/>
        <v>14</v>
      </c>
      <c r="S108" s="343">
        <f t="shared" si="26"/>
        <v>0</v>
      </c>
      <c r="T108"/>
    </row>
    <row r="109" spans="3:20" ht="14.25" hidden="1" customHeight="1">
      <c r="C109" s="294" t="str">
        <f t="shared" si="20"/>
        <v>H</v>
      </c>
      <c r="D109" s="295">
        <f t="shared" si="21"/>
        <v>0</v>
      </c>
      <c r="E109" s="457">
        <f t="shared" si="27"/>
        <v>0</v>
      </c>
      <c r="F109" s="457">
        <f t="shared" si="27"/>
        <v>0</v>
      </c>
      <c r="G109" s="457">
        <f t="shared" si="27"/>
        <v>0</v>
      </c>
      <c r="H109" s="457">
        <f t="shared" si="27"/>
        <v>0</v>
      </c>
      <c r="I109" s="457">
        <f t="shared" si="27"/>
        <v>0</v>
      </c>
      <c r="J109" s="457">
        <f t="shared" si="27"/>
        <v>0</v>
      </c>
      <c r="K109" s="457">
        <f t="shared" si="27"/>
        <v>0</v>
      </c>
      <c r="L109" s="458">
        <f t="shared" si="27"/>
        <v>0</v>
      </c>
      <c r="N109" s="417">
        <v>15</v>
      </c>
      <c r="O109" s="414">
        <f>Parameter!T22</f>
        <v>0</v>
      </c>
      <c r="P109" s="723">
        <f t="shared" si="23"/>
        <v>-1.4999999999999999E-2</v>
      </c>
      <c r="Q109" s="341">
        <f t="shared" si="24"/>
        <v>-1.4999999999999999E-2</v>
      </c>
      <c r="R109" s="342">
        <f t="shared" si="25"/>
        <v>15</v>
      </c>
      <c r="S109" s="343">
        <f t="shared" si="26"/>
        <v>0</v>
      </c>
      <c r="T109"/>
    </row>
    <row r="110" spans="3:20" ht="14.25" hidden="1" customHeight="1">
      <c r="C110" s="294" t="str">
        <f t="shared" si="20"/>
        <v>H</v>
      </c>
      <c r="D110" s="295">
        <f t="shared" si="21"/>
        <v>0</v>
      </c>
      <c r="E110" s="457">
        <f t="shared" si="27"/>
        <v>0</v>
      </c>
      <c r="F110" s="457">
        <f t="shared" si="27"/>
        <v>0</v>
      </c>
      <c r="G110" s="457">
        <f t="shared" si="27"/>
        <v>0</v>
      </c>
      <c r="H110" s="457">
        <f t="shared" si="27"/>
        <v>0</v>
      </c>
      <c r="I110" s="457">
        <f t="shared" si="27"/>
        <v>0</v>
      </c>
      <c r="J110" s="457">
        <f t="shared" si="27"/>
        <v>0</v>
      </c>
      <c r="K110" s="457">
        <f t="shared" si="27"/>
        <v>0</v>
      </c>
      <c r="L110" s="458">
        <f t="shared" si="27"/>
        <v>0</v>
      </c>
      <c r="N110" s="417">
        <v>16</v>
      </c>
      <c r="O110" s="414">
        <f>Parameter!T23</f>
        <v>0</v>
      </c>
      <c r="P110" s="723">
        <f t="shared" si="23"/>
        <v>-1.6E-2</v>
      </c>
      <c r="Q110" s="341">
        <f t="shared" si="24"/>
        <v>-1.6E-2</v>
      </c>
      <c r="R110" s="342">
        <f t="shared" si="25"/>
        <v>16</v>
      </c>
      <c r="S110" s="343">
        <f t="shared" si="26"/>
        <v>0</v>
      </c>
      <c r="T110"/>
    </row>
    <row r="111" spans="3:20" ht="14.25" hidden="1" customHeight="1">
      <c r="C111" s="294" t="str">
        <f t="shared" si="20"/>
        <v>H</v>
      </c>
      <c r="D111" s="295">
        <f t="shared" si="21"/>
        <v>0</v>
      </c>
      <c r="E111" s="457">
        <f t="shared" si="27"/>
        <v>0</v>
      </c>
      <c r="F111" s="457">
        <f t="shared" si="27"/>
        <v>0</v>
      </c>
      <c r="G111" s="457">
        <f t="shared" si="27"/>
        <v>0</v>
      </c>
      <c r="H111" s="457">
        <f t="shared" si="27"/>
        <v>0</v>
      </c>
      <c r="I111" s="457">
        <f t="shared" si="27"/>
        <v>0</v>
      </c>
      <c r="J111" s="457">
        <f t="shared" si="27"/>
        <v>0</v>
      </c>
      <c r="K111" s="457">
        <f t="shared" si="27"/>
        <v>0</v>
      </c>
      <c r="L111" s="458">
        <f t="shared" si="27"/>
        <v>0</v>
      </c>
      <c r="N111" s="417">
        <v>17</v>
      </c>
      <c r="O111" s="414">
        <f>Parameter!T24</f>
        <v>0</v>
      </c>
      <c r="P111" s="723">
        <f t="shared" si="23"/>
        <v>-1.7000000000000001E-2</v>
      </c>
      <c r="Q111" s="341">
        <f t="shared" si="24"/>
        <v>-1.7000000000000001E-2</v>
      </c>
      <c r="R111" s="342">
        <f t="shared" si="25"/>
        <v>17</v>
      </c>
      <c r="S111" s="343">
        <f t="shared" si="26"/>
        <v>0</v>
      </c>
      <c r="T111"/>
    </row>
    <row r="112" spans="3:20" ht="14.25" hidden="1" customHeight="1">
      <c r="C112" s="294" t="str">
        <f t="shared" si="20"/>
        <v>H</v>
      </c>
      <c r="D112" s="295">
        <f t="shared" si="21"/>
        <v>0</v>
      </c>
      <c r="E112" s="457">
        <f t="shared" si="27"/>
        <v>0</v>
      </c>
      <c r="F112" s="457">
        <f t="shared" si="27"/>
        <v>0</v>
      </c>
      <c r="G112" s="457">
        <f t="shared" si="27"/>
        <v>0</v>
      </c>
      <c r="H112" s="457">
        <f t="shared" si="27"/>
        <v>0</v>
      </c>
      <c r="I112" s="457">
        <f t="shared" si="27"/>
        <v>0</v>
      </c>
      <c r="J112" s="457">
        <f t="shared" si="27"/>
        <v>0</v>
      </c>
      <c r="K112" s="457">
        <f t="shared" si="27"/>
        <v>0</v>
      </c>
      <c r="L112" s="458">
        <f t="shared" si="27"/>
        <v>0</v>
      </c>
      <c r="N112" s="417">
        <v>18</v>
      </c>
      <c r="O112" s="414">
        <f>Parameter!T25</f>
        <v>0</v>
      </c>
      <c r="P112" s="723">
        <f t="shared" si="23"/>
        <v>-1.7999999999999999E-2</v>
      </c>
      <c r="Q112" s="341">
        <f t="shared" si="24"/>
        <v>-1.7999999999999999E-2</v>
      </c>
      <c r="R112" s="342">
        <f t="shared" si="25"/>
        <v>18</v>
      </c>
      <c r="S112" s="343">
        <f t="shared" si="26"/>
        <v>0</v>
      </c>
      <c r="T112"/>
    </row>
    <row r="113" spans="3:20" ht="14.25" hidden="1" customHeight="1">
      <c r="C113" s="294" t="str">
        <f t="shared" si="20"/>
        <v>H</v>
      </c>
      <c r="D113" s="295">
        <f t="shared" si="21"/>
        <v>0</v>
      </c>
      <c r="E113" s="457">
        <f t="shared" ref="E113:L114" si="28">SUMIF(T_Y_P, $D$94&amp;"_"&amp;E$94&amp;"_"&amp;$D113, Rev)</f>
        <v>0</v>
      </c>
      <c r="F113" s="457">
        <f t="shared" si="28"/>
        <v>0</v>
      </c>
      <c r="G113" s="457">
        <f t="shared" si="28"/>
        <v>0</v>
      </c>
      <c r="H113" s="457">
        <f t="shared" si="28"/>
        <v>0</v>
      </c>
      <c r="I113" s="457">
        <f t="shared" si="28"/>
        <v>0</v>
      </c>
      <c r="J113" s="457">
        <f t="shared" si="28"/>
        <v>0</v>
      </c>
      <c r="K113" s="457">
        <f t="shared" si="28"/>
        <v>0</v>
      </c>
      <c r="L113" s="458">
        <f t="shared" si="28"/>
        <v>0</v>
      </c>
      <c r="N113" s="417">
        <v>19</v>
      </c>
      <c r="O113" s="414">
        <f>Parameter!T26</f>
        <v>0</v>
      </c>
      <c r="P113" s="723">
        <f t="shared" si="23"/>
        <v>-1.9E-2</v>
      </c>
      <c r="Q113" s="341">
        <f t="shared" si="24"/>
        <v>-1.9E-2</v>
      </c>
      <c r="R113" s="342">
        <f t="shared" si="25"/>
        <v>19</v>
      </c>
      <c r="S113" s="343">
        <f t="shared" si="26"/>
        <v>0</v>
      </c>
      <c r="T113"/>
    </row>
    <row r="114" spans="3:20" ht="14.25" hidden="1" customHeight="1" thickBot="1">
      <c r="C114" s="294" t="str">
        <f t="shared" si="20"/>
        <v>H</v>
      </c>
      <c r="D114" s="295">
        <f t="shared" si="21"/>
        <v>0</v>
      </c>
      <c r="E114" s="457">
        <f t="shared" si="28"/>
        <v>0</v>
      </c>
      <c r="F114" s="457">
        <f t="shared" si="28"/>
        <v>0</v>
      </c>
      <c r="G114" s="457">
        <f t="shared" si="28"/>
        <v>0</v>
      </c>
      <c r="H114" s="457">
        <f t="shared" si="28"/>
        <v>0</v>
      </c>
      <c r="I114" s="457">
        <f t="shared" si="28"/>
        <v>0</v>
      </c>
      <c r="J114" s="457">
        <f t="shared" si="28"/>
        <v>0</v>
      </c>
      <c r="K114" s="457">
        <f t="shared" si="28"/>
        <v>0</v>
      </c>
      <c r="L114" s="458">
        <f t="shared" si="28"/>
        <v>0</v>
      </c>
      <c r="N114" s="420">
        <v>20</v>
      </c>
      <c r="O114" s="415">
        <f>Parameter!T27</f>
        <v>0</v>
      </c>
      <c r="P114" s="724">
        <f t="shared" si="23"/>
        <v>-0.02</v>
      </c>
      <c r="Q114" s="423" t="s">
        <v>342</v>
      </c>
      <c r="R114" s="423" t="s">
        <v>342</v>
      </c>
      <c r="S114" s="424">
        <f>O114</f>
        <v>0</v>
      </c>
      <c r="T114"/>
    </row>
    <row r="115" spans="3:20" ht="14.25" customHeight="1" thickBot="1">
      <c r="C115"/>
      <c r="D115" s="288" t="s">
        <v>132</v>
      </c>
      <c r="E115" s="459">
        <f t="shared" ref="E115:L115" si="29">SUM(E95:E114)</f>
        <v>49.241899959790814</v>
      </c>
      <c r="F115" s="459">
        <f t="shared" si="29"/>
        <v>48.42531284903945</v>
      </c>
      <c r="G115" s="459">
        <f t="shared" si="29"/>
        <v>61.773939472284383</v>
      </c>
      <c r="H115" s="459">
        <f t="shared" si="29"/>
        <v>65.302541797102378</v>
      </c>
      <c r="I115" s="459">
        <f t="shared" si="29"/>
        <v>68.781011949175266</v>
      </c>
      <c r="J115" s="459">
        <f t="shared" si="29"/>
        <v>71.722542557060436</v>
      </c>
      <c r="K115" s="459">
        <f t="shared" si="29"/>
        <v>73.487838980504577</v>
      </c>
      <c r="L115" s="460">
        <f t="shared" si="29"/>
        <v>74.496618375824625</v>
      </c>
      <c r="O115"/>
      <c r="P115"/>
      <c r="Q115"/>
      <c r="R115"/>
      <c r="S115"/>
      <c r="T115"/>
    </row>
    <row r="116" spans="3:20" ht="14.25" customHeight="1">
      <c r="O116"/>
      <c r="P116"/>
      <c r="Q116"/>
      <c r="R116"/>
      <c r="S116"/>
      <c r="T116"/>
    </row>
    <row r="117" spans="3:20" ht="14.25" customHeight="1">
      <c r="O117"/>
      <c r="P117"/>
      <c r="Q117"/>
      <c r="R117"/>
      <c r="S117"/>
      <c r="T117"/>
    </row>
    <row r="118" spans="3:20" ht="14.25" customHeight="1">
      <c r="C118"/>
      <c r="O118"/>
      <c r="P118"/>
      <c r="Q118"/>
      <c r="R118"/>
      <c r="S118"/>
      <c r="T118"/>
    </row>
    <row r="119" spans="3:20" ht="14.25" customHeight="1">
      <c r="C119"/>
      <c r="O119"/>
      <c r="P119"/>
      <c r="Q119"/>
      <c r="R119"/>
      <c r="S119"/>
      <c r="T119"/>
    </row>
    <row r="120" spans="3:20" ht="14.25" customHeight="1">
      <c r="O120"/>
      <c r="P120"/>
      <c r="Q120"/>
      <c r="R120"/>
      <c r="S120"/>
      <c r="T120"/>
    </row>
    <row r="121" spans="3:20" ht="14.25" customHeight="1">
      <c r="O121"/>
      <c r="P121"/>
      <c r="Q121"/>
      <c r="R121"/>
      <c r="S121"/>
      <c r="T121"/>
    </row>
    <row r="122" spans="3:20" ht="14.25" customHeight="1">
      <c r="O122"/>
      <c r="P122"/>
      <c r="Q122"/>
      <c r="R122"/>
      <c r="S122"/>
      <c r="T122"/>
    </row>
    <row r="123" spans="3:20" ht="14.25" customHeight="1">
      <c r="P123"/>
      <c r="Q123"/>
      <c r="R123"/>
      <c r="S123"/>
    </row>
    <row r="124" spans="3:20" ht="14.25" customHeight="1">
      <c r="P124"/>
      <c r="Q124"/>
      <c r="R124"/>
      <c r="S124"/>
    </row>
    <row r="125" spans="3:20" ht="14.25" customHeight="1">
      <c r="P125"/>
      <c r="Q125"/>
      <c r="R125"/>
      <c r="S125"/>
    </row>
    <row r="126" spans="3:20" ht="14.25" customHeight="1">
      <c r="P126" s="284"/>
      <c r="Q126" s="284"/>
      <c r="R126" s="284"/>
    </row>
    <row r="127" spans="3:20" ht="14.25" customHeight="1">
      <c r="P127" s="284"/>
      <c r="Q127" s="284"/>
      <c r="R127" s="284"/>
    </row>
    <row r="128" spans="3:20" ht="14.25" customHeight="1">
      <c r="P128" s="284"/>
      <c r="Q128" s="284"/>
      <c r="R128" s="284"/>
    </row>
    <row r="129" spans="16:18" ht="14.25" customHeight="1">
      <c r="P129" s="284"/>
      <c r="Q129" s="284"/>
      <c r="R129" s="284"/>
    </row>
    <row r="130" spans="16:18" ht="14.25" customHeight="1">
      <c r="P130" s="284"/>
      <c r="Q130" s="284"/>
      <c r="R130" s="284"/>
    </row>
    <row r="131" spans="16:18" ht="14.25" customHeight="1">
      <c r="P131" s="284"/>
      <c r="Q131" s="284"/>
      <c r="R131" s="284"/>
    </row>
    <row r="132" spans="16:18" ht="14.25" customHeight="1">
      <c r="P132" s="284"/>
      <c r="Q132" s="284"/>
      <c r="R132" s="284"/>
    </row>
    <row r="133" spans="16:18" ht="14.25" customHeight="1">
      <c r="P133" s="284"/>
      <c r="Q133" s="284"/>
      <c r="R133" s="284"/>
    </row>
    <row r="134" spans="16:18" ht="14.25" customHeight="1">
      <c r="P134" s="284"/>
      <c r="Q134" s="284"/>
      <c r="R134" s="284"/>
    </row>
    <row r="135" spans="16:18" ht="14.25" customHeight="1">
      <c r="P135" s="284"/>
      <c r="Q135" s="284"/>
      <c r="R135" s="284"/>
    </row>
    <row r="136" spans="16:18" ht="14.25" customHeight="1">
      <c r="P136" s="284"/>
      <c r="Q136" s="284"/>
      <c r="R136" s="284"/>
    </row>
    <row r="137" spans="16:18" ht="14.25" customHeight="1">
      <c r="P137" s="284"/>
      <c r="Q137" s="284"/>
      <c r="R137" s="284"/>
    </row>
    <row r="138" spans="16:18" ht="14.25" customHeight="1">
      <c r="P138"/>
      <c r="Q138"/>
      <c r="R138"/>
    </row>
    <row r="139" spans="16:18" ht="14.25" customHeight="1">
      <c r="P139"/>
      <c r="Q139"/>
      <c r="R139"/>
    </row>
    <row r="140" spans="16:18" ht="14.25" customHeight="1">
      <c r="P140"/>
      <c r="Q140"/>
      <c r="R140"/>
    </row>
    <row r="141" spans="16:18" ht="14.25" customHeight="1">
      <c r="P141"/>
      <c r="Q141"/>
      <c r="R141"/>
    </row>
    <row r="142" spans="16:18" ht="14.25" customHeight="1">
      <c r="P142"/>
      <c r="Q142"/>
      <c r="R142"/>
    </row>
    <row r="143" spans="16:18" ht="14.25" customHeight="1">
      <c r="P143"/>
      <c r="Q143"/>
      <c r="R143"/>
    </row>
    <row r="144" spans="16:18" ht="14.25" customHeight="1">
      <c r="P144"/>
      <c r="Q144"/>
      <c r="R144"/>
    </row>
    <row r="145" spans="16:18" ht="14.25" customHeight="1">
      <c r="P145"/>
      <c r="Q145"/>
      <c r="R145"/>
    </row>
    <row r="146" spans="16:18" ht="14.25" customHeight="1">
      <c r="P146"/>
      <c r="Q146"/>
      <c r="R146"/>
    </row>
    <row r="147" spans="16:18" ht="14.25" customHeight="1">
      <c r="P147"/>
      <c r="Q147"/>
      <c r="R147"/>
    </row>
    <row r="148" spans="16:18" ht="14.25" customHeight="1">
      <c r="P148"/>
      <c r="Q148"/>
      <c r="R148"/>
    </row>
    <row r="149" spans="16:18" ht="14.25" customHeight="1">
      <c r="P149"/>
      <c r="Q149"/>
      <c r="R149"/>
    </row>
    <row r="150" spans="16:18" ht="14.25" customHeight="1">
      <c r="P150"/>
      <c r="Q150"/>
      <c r="R150"/>
    </row>
    <row r="151" spans="16:18" ht="14.25" customHeight="1">
      <c r="P151"/>
      <c r="Q151"/>
      <c r="R151"/>
    </row>
    <row r="152" spans="16:18" ht="14.25" customHeight="1">
      <c r="P152"/>
      <c r="Q152"/>
      <c r="R152"/>
    </row>
    <row r="153" spans="16:18" ht="14.25" customHeight="1">
      <c r="P153"/>
      <c r="Q153"/>
      <c r="R153"/>
    </row>
    <row r="155" spans="16:18" ht="14.25" customHeight="1">
      <c r="P155" s="210"/>
      <c r="Q155" s="210"/>
      <c r="R155" s="210"/>
    </row>
    <row r="156" spans="16:18" ht="14.25" customHeight="1">
      <c r="P156" s="284"/>
      <c r="Q156" s="284"/>
      <c r="R156" s="284"/>
    </row>
    <row r="157" spans="16:18" ht="14.25" customHeight="1">
      <c r="P157" s="284"/>
      <c r="Q157" s="284"/>
      <c r="R157" s="284"/>
    </row>
    <row r="158" spans="16:18" ht="14.25" customHeight="1">
      <c r="P158" s="284"/>
      <c r="Q158" s="284"/>
      <c r="R158" s="284"/>
    </row>
    <row r="159" spans="16:18" ht="14.25" customHeight="1">
      <c r="P159" s="284"/>
      <c r="Q159" s="284"/>
      <c r="R159" s="284"/>
    </row>
    <row r="160" spans="16:18" ht="14.25" customHeight="1">
      <c r="P160" s="284"/>
      <c r="Q160" s="284"/>
      <c r="R160" s="284"/>
    </row>
    <row r="161" spans="16:18" ht="14.25" customHeight="1">
      <c r="P161" s="284"/>
      <c r="Q161" s="284"/>
      <c r="R161" s="284"/>
    </row>
    <row r="162" spans="16:18" ht="14.25" customHeight="1">
      <c r="P162" s="284"/>
      <c r="Q162" s="284"/>
      <c r="R162" s="284"/>
    </row>
    <row r="163" spans="16:18" ht="14.25" customHeight="1">
      <c r="P163" s="284"/>
      <c r="Q163" s="284"/>
      <c r="R163" s="284"/>
    </row>
    <row r="164" spans="16:18" ht="14.25" customHeight="1">
      <c r="P164" s="284"/>
      <c r="Q164" s="284"/>
      <c r="R164" s="284"/>
    </row>
    <row r="165" spans="16:18" ht="14.25" customHeight="1">
      <c r="P165" s="284"/>
      <c r="Q165" s="284"/>
      <c r="R165" s="284"/>
    </row>
    <row r="166" spans="16:18" ht="14.25" customHeight="1">
      <c r="P166" s="284"/>
      <c r="Q166" s="284"/>
      <c r="R166" s="284"/>
    </row>
    <row r="167" spans="16:18" ht="14.25" customHeight="1">
      <c r="P167" s="284"/>
      <c r="Q167" s="284"/>
      <c r="R167" s="284"/>
    </row>
    <row r="168" spans="16:18" ht="14.25" customHeight="1">
      <c r="P168" s="284"/>
      <c r="Q168" s="284"/>
      <c r="R168" s="284"/>
    </row>
    <row r="169" spans="16:18" ht="14.25" customHeight="1">
      <c r="P169" s="284"/>
      <c r="Q169" s="284"/>
      <c r="R169" s="284"/>
    </row>
    <row r="170" spans="16:18" ht="14.25" customHeight="1">
      <c r="P170" s="284"/>
      <c r="Q170" s="284"/>
      <c r="R170" s="284"/>
    </row>
    <row r="171" spans="16:18" ht="14.25" customHeight="1">
      <c r="P171" s="284"/>
      <c r="Q171" s="284"/>
      <c r="R171" s="284"/>
    </row>
    <row r="172" spans="16:18" ht="14.25" customHeight="1">
      <c r="P172" s="284"/>
      <c r="Q172" s="284"/>
      <c r="R172" s="284"/>
    </row>
    <row r="173" spans="16:18" ht="14.25" customHeight="1">
      <c r="P173" s="284"/>
      <c r="Q173" s="284"/>
      <c r="R173" s="284"/>
    </row>
    <row r="174" spans="16:18" ht="14.25" customHeight="1">
      <c r="P174" s="284"/>
      <c r="Q174" s="284"/>
      <c r="R174" s="284"/>
    </row>
    <row r="175" spans="16:18" ht="14.25" customHeight="1">
      <c r="P175" s="284"/>
      <c r="Q175" s="284"/>
      <c r="R175" s="284"/>
    </row>
    <row r="176" spans="16:18" ht="14.25" customHeight="1">
      <c r="P176" s="284"/>
      <c r="Q176" s="284"/>
      <c r="R176" s="284"/>
    </row>
  </sheetData>
  <sheetProtection algorithmName="SHA-512" hashValue="Fhq5wJlEu7E+mzioM3U6UZJ3Fkd6kia37aaZlqT8HyBeR6hPhkCSSIfWdeaf6E6z4k9iUgjtfD5hp/9DezIYcw==" saltValue="OISiJRudkeUHKM4czp1hew==" spinCount="100000" sheet="1" objects="1" scenarios="1"/>
  <phoneticPr fontId="2"/>
  <dataValidations disablePrompts="1" count="2">
    <dataValidation type="list" allowBlank="1" showInputMessage="1" showErrorMessage="1" sqref="D51" xr:uid="{00000000-0002-0000-1800-000000000000}">
      <formula1>INDIRECT(D49)</formula1>
    </dataValidation>
    <dataValidation type="list" allowBlank="1" showInputMessage="1" showErrorMessage="1" sqref="D49" xr:uid="{00000000-0002-0000-1800-000001000000}">
      <formula1>LayerGroup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16">
    <tabColor rgb="FFFF0000"/>
  </sheetPr>
  <dimension ref="A1:AE5293"/>
  <sheetViews>
    <sheetView showGridLines="0" zoomScale="80" zoomScaleNormal="80" workbookViewId="0">
      <selection sqref="A1:XFD1048576"/>
    </sheetView>
  </sheetViews>
  <sheetFormatPr defaultColWidth="8.625" defaultRowHeight="13.5"/>
  <cols>
    <col min="1" max="1" width="4.625" customWidth="1"/>
    <col min="2" max="2" width="7.8125" customWidth="1"/>
    <col min="3" max="3" width="10.6875" customWidth="1"/>
    <col min="4" max="4" width="11.625" bestFit="1" customWidth="1"/>
    <col min="5" max="5" width="24.5" bestFit="1" customWidth="1"/>
    <col min="6" max="6" width="12.125" customWidth="1"/>
    <col min="7" max="7" width="12.8125" bestFit="1" customWidth="1"/>
    <col min="8" max="10" width="11.625" customWidth="1"/>
    <col min="11" max="11" width="15.8125" customWidth="1"/>
    <col min="12" max="12" width="13.125" customWidth="1"/>
    <col min="13" max="13" width="16.8125" customWidth="1"/>
    <col min="14" max="14" width="15.6875" bestFit="1" customWidth="1"/>
    <col min="15" max="16" width="12.125" customWidth="1"/>
    <col min="17" max="22" width="23.6875" customWidth="1"/>
    <col min="23" max="24" width="25.1875" customWidth="1"/>
    <col min="25" max="25" width="20.3125" customWidth="1"/>
    <col min="26" max="26" width="38.1875" bestFit="1" customWidth="1"/>
    <col min="27" max="27" width="55.8125" bestFit="1" customWidth="1"/>
    <col min="31" max="31" width="10.625" customWidth="1"/>
  </cols>
  <sheetData>
    <row r="1" spans="1:31" s="563" customFormat="1">
      <c r="A1"/>
      <c r="F1" s="565"/>
      <c r="L1" s="564"/>
      <c r="O1" s="565"/>
      <c r="P1" s="565"/>
    </row>
    <row r="2" spans="1:31" s="563" customFormat="1">
      <c r="F2" s="565"/>
      <c r="L2"/>
      <c r="M2" s="296"/>
      <c r="N2" s="296"/>
      <c r="O2" s="565"/>
      <c r="P2" s="565"/>
    </row>
    <row r="3" spans="1:31" s="563" customFormat="1" ht="13.9">
      <c r="C3" s="566" t="s">
        <v>213</v>
      </c>
      <c r="F3" s="565"/>
      <c r="L3"/>
      <c r="M3"/>
      <c r="N3"/>
      <c r="O3" s="565"/>
      <c r="P3" s="565"/>
    </row>
    <row r="4" spans="1:31" s="563" customFormat="1">
      <c r="F4" s="565"/>
      <c r="L4" s="296"/>
      <c r="M4" s="296"/>
      <c r="N4"/>
      <c r="O4" s="565"/>
      <c r="P4" s="565"/>
    </row>
    <row r="5" spans="1:31" s="563" customFormat="1">
      <c r="F5" s="565"/>
      <c r="L5" s="296"/>
      <c r="M5" s="296"/>
      <c r="N5" s="296"/>
      <c r="O5" s="565"/>
      <c r="P5" s="565"/>
    </row>
    <row r="6" spans="1:31" s="563" customFormat="1" ht="14.25" thickBot="1">
      <c r="B6" s="296"/>
      <c r="C6" s="666" t="s">
        <v>368</v>
      </c>
      <c r="D6" s="666" t="s">
        <v>373</v>
      </c>
      <c r="E6" s="666" t="s">
        <v>370</v>
      </c>
      <c r="F6" s="666" t="s">
        <v>369</v>
      </c>
      <c r="H6" s="666" t="s">
        <v>387</v>
      </c>
      <c r="I6" s="666"/>
      <c r="J6" s="666" t="s">
        <v>147</v>
      </c>
      <c r="K6" s="666" t="s">
        <v>371</v>
      </c>
      <c r="L6" s="666" t="s">
        <v>409</v>
      </c>
      <c r="M6" s="666" t="s">
        <v>374</v>
      </c>
      <c r="N6" s="666" t="s">
        <v>375</v>
      </c>
      <c r="O6" s="666" t="s">
        <v>378</v>
      </c>
      <c r="P6" s="666" t="s">
        <v>386</v>
      </c>
      <c r="Q6" s="296"/>
      <c r="R6" s="296"/>
      <c r="S6" s="296"/>
      <c r="T6" s="296"/>
      <c r="U6" s="296"/>
      <c r="V6" s="296"/>
      <c r="W6" s="567"/>
      <c r="X6" s="567"/>
      <c r="Y6" s="567"/>
      <c r="Z6" s="567"/>
      <c r="AA6" s="567"/>
    </row>
    <row r="7" spans="1:31" s="563" customFormat="1" ht="32.1" customHeight="1" thickTop="1" thickBot="1">
      <c r="B7"/>
      <c r="C7" s="364" t="s">
        <v>212</v>
      </c>
      <c r="D7" s="369" t="s">
        <v>129</v>
      </c>
      <c r="E7" s="369" t="s">
        <v>410</v>
      </c>
      <c r="F7" s="329" t="s">
        <v>61</v>
      </c>
      <c r="G7" s="369" t="s">
        <v>190</v>
      </c>
      <c r="H7" s="369" t="s">
        <v>137</v>
      </c>
      <c r="I7" s="794" t="s">
        <v>187</v>
      </c>
      <c r="J7" s="663" t="s">
        <v>147</v>
      </c>
      <c r="K7" s="663" t="s">
        <v>372</v>
      </c>
      <c r="L7" s="365" t="s">
        <v>201</v>
      </c>
      <c r="M7" s="366" t="s">
        <v>211</v>
      </c>
      <c r="N7" s="367" t="s">
        <v>210</v>
      </c>
      <c r="O7" s="667" t="s">
        <v>380</v>
      </c>
      <c r="P7" s="667" t="s">
        <v>197</v>
      </c>
      <c r="Q7" s="330" t="s">
        <v>209</v>
      </c>
      <c r="R7" s="330" t="s">
        <v>303</v>
      </c>
      <c r="S7" s="330" t="s">
        <v>208</v>
      </c>
      <c r="T7" s="330" t="s">
        <v>207</v>
      </c>
      <c r="U7" s="330" t="s">
        <v>206</v>
      </c>
      <c r="V7" s="330" t="s">
        <v>308</v>
      </c>
      <c r="W7" s="331" t="s">
        <v>205</v>
      </c>
      <c r="X7" s="331" t="s">
        <v>309</v>
      </c>
      <c r="Y7" s="331" t="s">
        <v>204</v>
      </c>
      <c r="Z7" s="332" t="s">
        <v>203</v>
      </c>
      <c r="AA7" s="333" t="s">
        <v>202</v>
      </c>
      <c r="AE7"/>
    </row>
    <row r="8" spans="1:31" s="563" customFormat="1">
      <c r="A8"/>
      <c r="B8"/>
      <c r="C8" s="568">
        <v>2022</v>
      </c>
      <c r="D8" s="569" t="s">
        <v>112</v>
      </c>
      <c r="E8" s="569" t="s">
        <v>337</v>
      </c>
      <c r="F8" s="573" t="s">
        <v>141</v>
      </c>
      <c r="G8" s="569" t="s">
        <v>42</v>
      </c>
      <c r="H8" s="569" t="s">
        <v>41</v>
      </c>
      <c r="I8" s="575" t="s">
        <v>54</v>
      </c>
      <c r="J8" s="569" t="s">
        <v>352</v>
      </c>
      <c r="K8" s="569" t="s">
        <v>346</v>
      </c>
      <c r="L8" s="570">
        <v>1</v>
      </c>
      <c r="M8" s="571">
        <v>7.2722093754123765E-2</v>
      </c>
      <c r="N8" s="572">
        <v>3.0050451964513947</v>
      </c>
      <c r="O8" s="668" t="s">
        <v>151</v>
      </c>
      <c r="P8" s="668" t="s">
        <v>352</v>
      </c>
      <c r="Q8" s="574" t="s">
        <v>480</v>
      </c>
      <c r="R8" s="574" t="s">
        <v>481</v>
      </c>
      <c r="S8" s="574" t="s">
        <v>482</v>
      </c>
      <c r="T8" s="574" t="s">
        <v>483</v>
      </c>
      <c r="U8" s="574" t="s">
        <v>484</v>
      </c>
      <c r="V8" s="574" t="s">
        <v>485</v>
      </c>
      <c r="W8" s="575" t="s">
        <v>486</v>
      </c>
      <c r="X8" s="575" t="s">
        <v>487</v>
      </c>
      <c r="Y8" s="576" t="s">
        <v>488</v>
      </c>
      <c r="Z8" s="577" t="s">
        <v>489</v>
      </c>
      <c r="AA8" s="578" t="s">
        <v>490</v>
      </c>
      <c r="AE8"/>
    </row>
    <row r="9" spans="1:31" s="563" customFormat="1">
      <c r="A9"/>
      <c r="B9"/>
      <c r="C9" s="568">
        <v>2022</v>
      </c>
      <c r="D9" s="569" t="s">
        <v>112</v>
      </c>
      <c r="E9" s="569" t="s">
        <v>337</v>
      </c>
      <c r="F9" s="573" t="s">
        <v>141</v>
      </c>
      <c r="G9" s="569" t="s">
        <v>42</v>
      </c>
      <c r="H9" s="569" t="s">
        <v>41</v>
      </c>
      <c r="I9" s="575" t="s">
        <v>54</v>
      </c>
      <c r="J9" s="569" t="s">
        <v>116</v>
      </c>
      <c r="K9" s="569" t="s">
        <v>111</v>
      </c>
      <c r="L9" s="570">
        <v>0.5</v>
      </c>
      <c r="M9" s="571">
        <v>2.6833285930665977E-2</v>
      </c>
      <c r="N9" s="572">
        <v>0.1060604186982845</v>
      </c>
      <c r="O9" s="668" t="s">
        <v>382</v>
      </c>
      <c r="P9" s="668" t="s">
        <v>116</v>
      </c>
      <c r="Q9" s="574" t="s">
        <v>491</v>
      </c>
      <c r="R9" s="574" t="s">
        <v>492</v>
      </c>
      <c r="S9" s="574" t="s">
        <v>493</v>
      </c>
      <c r="T9" s="574" t="s">
        <v>483</v>
      </c>
      <c r="U9" s="574" t="s">
        <v>494</v>
      </c>
      <c r="V9" s="574" t="s">
        <v>495</v>
      </c>
      <c r="W9" s="575" t="s">
        <v>496</v>
      </c>
      <c r="X9" s="575" t="s">
        <v>497</v>
      </c>
      <c r="Y9" s="576" t="s">
        <v>498</v>
      </c>
      <c r="Z9" s="577" t="s">
        <v>499</v>
      </c>
      <c r="AA9" s="578" t="s">
        <v>500</v>
      </c>
      <c r="AE9"/>
    </row>
    <row r="10" spans="1:31" s="563" customFormat="1">
      <c r="A10"/>
      <c r="B10"/>
      <c r="C10" s="568">
        <v>2022</v>
      </c>
      <c r="D10" s="569" t="s">
        <v>112</v>
      </c>
      <c r="E10" s="569" t="s">
        <v>337</v>
      </c>
      <c r="F10" s="573" t="s">
        <v>141</v>
      </c>
      <c r="G10" s="569" t="s">
        <v>42</v>
      </c>
      <c r="H10" s="569" t="s">
        <v>41</v>
      </c>
      <c r="I10" s="575" t="s">
        <v>54</v>
      </c>
      <c r="J10" s="569" t="s">
        <v>116</v>
      </c>
      <c r="K10" s="569" t="s">
        <v>90</v>
      </c>
      <c r="L10" s="570">
        <v>0.5</v>
      </c>
      <c r="M10" s="571">
        <v>2.6833285930665977E-2</v>
      </c>
      <c r="N10" s="572">
        <v>0.1060604186982845</v>
      </c>
      <c r="O10" s="668" t="s">
        <v>382</v>
      </c>
      <c r="P10" s="668" t="s">
        <v>116</v>
      </c>
      <c r="Q10" s="574" t="s">
        <v>501</v>
      </c>
      <c r="R10" s="574" t="s">
        <v>502</v>
      </c>
      <c r="S10" s="574" t="s">
        <v>493</v>
      </c>
      <c r="T10" s="574" t="s">
        <v>483</v>
      </c>
      <c r="U10" s="574" t="s">
        <v>503</v>
      </c>
      <c r="V10" s="574" t="s">
        <v>504</v>
      </c>
      <c r="W10" s="575" t="s">
        <v>505</v>
      </c>
      <c r="X10" s="575" t="s">
        <v>506</v>
      </c>
      <c r="Y10" s="576" t="s">
        <v>498</v>
      </c>
      <c r="Z10" s="577" t="s">
        <v>507</v>
      </c>
      <c r="AA10" s="578" t="s">
        <v>508</v>
      </c>
      <c r="AE10"/>
    </row>
    <row r="11" spans="1:31" s="563" customFormat="1">
      <c r="A11"/>
      <c r="B11"/>
      <c r="C11" s="568">
        <v>2022</v>
      </c>
      <c r="D11" s="569" t="s">
        <v>112</v>
      </c>
      <c r="E11" s="569" t="s">
        <v>337</v>
      </c>
      <c r="F11" s="573" t="s">
        <v>141</v>
      </c>
      <c r="G11" s="569" t="s">
        <v>42</v>
      </c>
      <c r="H11" s="569" t="s">
        <v>41</v>
      </c>
      <c r="I11" s="575" t="s">
        <v>54</v>
      </c>
      <c r="J11" s="569" t="s">
        <v>109</v>
      </c>
      <c r="K11" s="569" t="s">
        <v>111</v>
      </c>
      <c r="L11" s="570">
        <v>0.5</v>
      </c>
      <c r="M11" s="571">
        <v>7.1590782621342053E-2</v>
      </c>
      <c r="N11" s="572">
        <v>2.6515104674571131</v>
      </c>
      <c r="O11" s="668" t="s">
        <v>381</v>
      </c>
      <c r="P11" s="668" t="s">
        <v>109</v>
      </c>
      <c r="Q11" s="574" t="s">
        <v>491</v>
      </c>
      <c r="R11" s="574" t="s">
        <v>492</v>
      </c>
      <c r="S11" s="574" t="s">
        <v>509</v>
      </c>
      <c r="T11" s="574" t="s">
        <v>483</v>
      </c>
      <c r="U11" s="574" t="s">
        <v>510</v>
      </c>
      <c r="V11" s="574" t="s">
        <v>511</v>
      </c>
      <c r="W11" s="575" t="s">
        <v>496</v>
      </c>
      <c r="X11" s="575" t="s">
        <v>497</v>
      </c>
      <c r="Y11" s="576" t="s">
        <v>512</v>
      </c>
      <c r="Z11" s="577" t="s">
        <v>513</v>
      </c>
      <c r="AA11" s="578" t="s">
        <v>500</v>
      </c>
      <c r="AE11"/>
    </row>
    <row r="12" spans="1:31" s="563" customFormat="1">
      <c r="A12"/>
      <c r="B12"/>
      <c r="C12" s="568">
        <v>2022</v>
      </c>
      <c r="D12" s="569" t="s">
        <v>112</v>
      </c>
      <c r="E12" s="569" t="s">
        <v>337</v>
      </c>
      <c r="F12" s="573" t="s">
        <v>141</v>
      </c>
      <c r="G12" s="569" t="s">
        <v>42</v>
      </c>
      <c r="H12" s="569" t="s">
        <v>41</v>
      </c>
      <c r="I12" s="575" t="s">
        <v>54</v>
      </c>
      <c r="J12" s="569" t="s">
        <v>109</v>
      </c>
      <c r="K12" s="569" t="s">
        <v>90</v>
      </c>
      <c r="L12" s="570">
        <v>0.5</v>
      </c>
      <c r="M12" s="571">
        <v>7.1590782621342053E-2</v>
      </c>
      <c r="N12" s="572">
        <v>2.6515104674571131</v>
      </c>
      <c r="O12" s="668" t="s">
        <v>381</v>
      </c>
      <c r="P12" s="668" t="s">
        <v>109</v>
      </c>
      <c r="Q12" s="574" t="s">
        <v>501</v>
      </c>
      <c r="R12" s="574" t="s">
        <v>502</v>
      </c>
      <c r="S12" s="574" t="s">
        <v>509</v>
      </c>
      <c r="T12" s="574" t="s">
        <v>483</v>
      </c>
      <c r="U12" s="574" t="s">
        <v>514</v>
      </c>
      <c r="V12" s="574" t="s">
        <v>515</v>
      </c>
      <c r="W12" s="575" t="s">
        <v>505</v>
      </c>
      <c r="X12" s="575" t="s">
        <v>506</v>
      </c>
      <c r="Y12" s="576" t="s">
        <v>512</v>
      </c>
      <c r="Z12" s="577" t="s">
        <v>516</v>
      </c>
      <c r="AA12" s="578" t="s">
        <v>508</v>
      </c>
      <c r="AE12"/>
    </row>
    <row r="13" spans="1:31" s="563" customFormat="1">
      <c r="A13"/>
      <c r="B13"/>
      <c r="C13" s="568">
        <v>2022</v>
      </c>
      <c r="D13" s="569" t="s">
        <v>112</v>
      </c>
      <c r="E13" s="569" t="s">
        <v>337</v>
      </c>
      <c r="F13" s="573" t="s">
        <v>141</v>
      </c>
      <c r="G13" s="569" t="s">
        <v>42</v>
      </c>
      <c r="H13" s="569" t="s">
        <v>41</v>
      </c>
      <c r="I13" s="575" t="s">
        <v>54</v>
      </c>
      <c r="J13" s="569" t="s">
        <v>350</v>
      </c>
      <c r="K13" s="569" t="s">
        <v>310</v>
      </c>
      <c r="L13" s="570">
        <v>1</v>
      </c>
      <c r="M13" s="571">
        <v>9.5921042670728526E-2</v>
      </c>
      <c r="N13" s="572">
        <v>8.4141265500639051</v>
      </c>
      <c r="O13" s="668" t="s">
        <v>151</v>
      </c>
      <c r="P13" s="668" t="s">
        <v>350</v>
      </c>
      <c r="Q13" s="574" t="s">
        <v>517</v>
      </c>
      <c r="R13" s="574" t="s">
        <v>518</v>
      </c>
      <c r="S13" s="574" t="s">
        <v>519</v>
      </c>
      <c r="T13" s="574" t="s">
        <v>483</v>
      </c>
      <c r="U13" s="574" t="s">
        <v>520</v>
      </c>
      <c r="V13" s="574" t="s">
        <v>521</v>
      </c>
      <c r="W13" s="575" t="s">
        <v>522</v>
      </c>
      <c r="X13" s="575" t="s">
        <v>523</v>
      </c>
      <c r="Y13" s="576" t="s">
        <v>524</v>
      </c>
      <c r="Z13" s="577" t="s">
        <v>525</v>
      </c>
      <c r="AA13" s="578" t="s">
        <v>526</v>
      </c>
      <c r="AE13"/>
    </row>
    <row r="14" spans="1:31" s="563" customFormat="1">
      <c r="A14"/>
      <c r="B14"/>
      <c r="C14" s="568">
        <v>2022</v>
      </c>
      <c r="D14" s="569" t="s">
        <v>112</v>
      </c>
      <c r="E14" s="569" t="s">
        <v>337</v>
      </c>
      <c r="F14" s="573" t="s">
        <v>141</v>
      </c>
      <c r="G14" s="569" t="s">
        <v>42</v>
      </c>
      <c r="H14" s="569" t="s">
        <v>41</v>
      </c>
      <c r="I14" s="575" t="s">
        <v>54</v>
      </c>
      <c r="J14" s="569" t="s">
        <v>99</v>
      </c>
      <c r="K14" s="569" t="s">
        <v>79</v>
      </c>
      <c r="L14" s="570">
        <v>1</v>
      </c>
      <c r="M14" s="571">
        <v>1.8931784737643783E-2</v>
      </c>
      <c r="N14" s="572">
        <v>6.3105949125479288</v>
      </c>
      <c r="O14" s="668" t="s">
        <v>151</v>
      </c>
      <c r="P14" s="668" t="s">
        <v>99</v>
      </c>
      <c r="Q14" s="574" t="s">
        <v>527</v>
      </c>
      <c r="R14" s="574" t="s">
        <v>528</v>
      </c>
      <c r="S14" s="574" t="s">
        <v>529</v>
      </c>
      <c r="T14" s="574" t="s">
        <v>483</v>
      </c>
      <c r="U14" s="574" t="s">
        <v>530</v>
      </c>
      <c r="V14" s="574" t="s">
        <v>531</v>
      </c>
      <c r="W14" s="575" t="s">
        <v>532</v>
      </c>
      <c r="X14" s="575" t="s">
        <v>533</v>
      </c>
      <c r="Y14" s="576" t="s">
        <v>534</v>
      </c>
      <c r="Z14" s="577" t="s">
        <v>535</v>
      </c>
      <c r="AA14" s="578" t="s">
        <v>536</v>
      </c>
      <c r="AE14"/>
    </row>
    <row r="15" spans="1:31" s="563" customFormat="1">
      <c r="A15"/>
      <c r="B15"/>
      <c r="C15" s="568">
        <v>2022</v>
      </c>
      <c r="D15" s="569" t="s">
        <v>112</v>
      </c>
      <c r="E15" s="569" t="s">
        <v>337</v>
      </c>
      <c r="F15" s="573" t="s">
        <v>141</v>
      </c>
      <c r="G15" s="569" t="s">
        <v>42</v>
      </c>
      <c r="H15" s="569" t="s">
        <v>41</v>
      </c>
      <c r="I15" s="575" t="s">
        <v>54</v>
      </c>
      <c r="J15" s="569" t="s">
        <v>96</v>
      </c>
      <c r="K15" s="569" t="s">
        <v>79</v>
      </c>
      <c r="L15" s="570">
        <v>1</v>
      </c>
      <c r="M15" s="571">
        <v>1.2621189825095861E-3</v>
      </c>
      <c r="N15" s="572">
        <v>2.4040361571611162</v>
      </c>
      <c r="O15" s="668" t="s">
        <v>151</v>
      </c>
      <c r="P15" s="668" t="s">
        <v>96</v>
      </c>
      <c r="Q15" s="574" t="s">
        <v>527</v>
      </c>
      <c r="R15" s="574" t="s">
        <v>528</v>
      </c>
      <c r="S15" s="574" t="s">
        <v>537</v>
      </c>
      <c r="T15" s="574" t="s">
        <v>483</v>
      </c>
      <c r="U15" s="574" t="s">
        <v>538</v>
      </c>
      <c r="V15" s="574" t="s">
        <v>539</v>
      </c>
      <c r="W15" s="575" t="s">
        <v>532</v>
      </c>
      <c r="X15" s="575" t="s">
        <v>533</v>
      </c>
      <c r="Y15" s="576" t="s">
        <v>540</v>
      </c>
      <c r="Z15" s="577" t="s">
        <v>541</v>
      </c>
      <c r="AA15" s="578" t="s">
        <v>536</v>
      </c>
      <c r="AE15"/>
    </row>
    <row r="16" spans="1:31" s="563" customFormat="1">
      <c r="A16"/>
      <c r="B16"/>
      <c r="C16" s="568">
        <v>2022</v>
      </c>
      <c r="D16" s="569" t="s">
        <v>112</v>
      </c>
      <c r="E16" s="569" t="s">
        <v>337</v>
      </c>
      <c r="F16" s="573" t="s">
        <v>141</v>
      </c>
      <c r="G16" s="569" t="s">
        <v>42</v>
      </c>
      <c r="H16" s="569" t="s">
        <v>41</v>
      </c>
      <c r="I16" s="575" t="s">
        <v>54</v>
      </c>
      <c r="J16" s="569" t="s">
        <v>87</v>
      </c>
      <c r="K16" s="569" t="s">
        <v>310</v>
      </c>
      <c r="L16" s="570">
        <v>0.33333333333333331</v>
      </c>
      <c r="M16" s="571">
        <v>2.7345911287707688E-2</v>
      </c>
      <c r="N16" s="572">
        <v>1.0517658187579881</v>
      </c>
      <c r="O16" s="668" t="s">
        <v>151</v>
      </c>
      <c r="P16" s="668" t="s">
        <v>87</v>
      </c>
      <c r="Q16" s="574" t="s">
        <v>517</v>
      </c>
      <c r="R16" s="574" t="s">
        <v>518</v>
      </c>
      <c r="S16" s="574" t="s">
        <v>542</v>
      </c>
      <c r="T16" s="574" t="s">
        <v>483</v>
      </c>
      <c r="U16" s="574" t="s">
        <v>543</v>
      </c>
      <c r="V16" s="574" t="s">
        <v>544</v>
      </c>
      <c r="W16" s="575" t="s">
        <v>522</v>
      </c>
      <c r="X16" s="575" t="s">
        <v>523</v>
      </c>
      <c r="Y16" s="576" t="s">
        <v>545</v>
      </c>
      <c r="Z16" s="577" t="s">
        <v>546</v>
      </c>
      <c r="AA16" s="578" t="s">
        <v>526</v>
      </c>
      <c r="AE16"/>
    </row>
    <row r="17" spans="1:31" s="563" customFormat="1">
      <c r="A17"/>
      <c r="B17"/>
      <c r="C17" s="568">
        <v>2022</v>
      </c>
      <c r="D17" s="569" t="s">
        <v>112</v>
      </c>
      <c r="E17" s="569" t="s">
        <v>337</v>
      </c>
      <c r="F17" s="573" t="s">
        <v>141</v>
      </c>
      <c r="G17" s="569" t="s">
        <v>42</v>
      </c>
      <c r="H17" s="569" t="s">
        <v>41</v>
      </c>
      <c r="I17" s="575" t="s">
        <v>54</v>
      </c>
      <c r="J17" s="569" t="s">
        <v>87</v>
      </c>
      <c r="K17" s="569" t="s">
        <v>106</v>
      </c>
      <c r="L17" s="570">
        <v>0.33333333333333331</v>
      </c>
      <c r="M17" s="571">
        <v>2.7345911287707688E-2</v>
      </c>
      <c r="N17" s="572">
        <v>1.0517658187579881</v>
      </c>
      <c r="O17" s="668" t="s">
        <v>151</v>
      </c>
      <c r="P17" s="668" t="s">
        <v>87</v>
      </c>
      <c r="Q17" s="574" t="s">
        <v>547</v>
      </c>
      <c r="R17" s="574" t="s">
        <v>548</v>
      </c>
      <c r="S17" s="574" t="s">
        <v>542</v>
      </c>
      <c r="T17" s="574" t="s">
        <v>483</v>
      </c>
      <c r="U17" s="574" t="s">
        <v>549</v>
      </c>
      <c r="V17" s="574" t="s">
        <v>550</v>
      </c>
      <c r="W17" s="575" t="s">
        <v>551</v>
      </c>
      <c r="X17" s="575" t="s">
        <v>552</v>
      </c>
      <c r="Y17" s="576" t="s">
        <v>545</v>
      </c>
      <c r="Z17" s="577" t="s">
        <v>553</v>
      </c>
      <c r="AA17" s="578" t="s">
        <v>554</v>
      </c>
      <c r="AE17"/>
    </row>
    <row r="18" spans="1:31" s="563" customFormat="1">
      <c r="A18"/>
      <c r="B18"/>
      <c r="C18" s="568">
        <v>2022</v>
      </c>
      <c r="D18" s="569" t="s">
        <v>112</v>
      </c>
      <c r="E18" s="569" t="s">
        <v>337</v>
      </c>
      <c r="F18" s="573" t="s">
        <v>141</v>
      </c>
      <c r="G18" s="569" t="s">
        <v>42</v>
      </c>
      <c r="H18" s="569" t="s">
        <v>41</v>
      </c>
      <c r="I18" s="575" t="s">
        <v>54</v>
      </c>
      <c r="J18" s="569" t="s">
        <v>87</v>
      </c>
      <c r="K18" s="569" t="s">
        <v>104</v>
      </c>
      <c r="L18" s="570">
        <v>0.33333333333333331</v>
      </c>
      <c r="M18" s="571">
        <v>2.7345911287707688E-2</v>
      </c>
      <c r="N18" s="572">
        <v>1.0517658187579881</v>
      </c>
      <c r="O18" s="668" t="s">
        <v>151</v>
      </c>
      <c r="P18" s="668" t="s">
        <v>87</v>
      </c>
      <c r="Q18" s="574" t="s">
        <v>555</v>
      </c>
      <c r="R18" s="574" t="s">
        <v>556</v>
      </c>
      <c r="S18" s="574" t="s">
        <v>542</v>
      </c>
      <c r="T18" s="574" t="s">
        <v>483</v>
      </c>
      <c r="U18" s="574" t="s">
        <v>557</v>
      </c>
      <c r="V18" s="574" t="s">
        <v>558</v>
      </c>
      <c r="W18" s="575" t="s">
        <v>559</v>
      </c>
      <c r="X18" s="575" t="s">
        <v>560</v>
      </c>
      <c r="Y18" s="576" t="s">
        <v>545</v>
      </c>
      <c r="Z18" s="577" t="s">
        <v>561</v>
      </c>
      <c r="AA18" s="578" t="s">
        <v>562</v>
      </c>
      <c r="AE18"/>
    </row>
    <row r="19" spans="1:31" s="563" customFormat="1">
      <c r="A19"/>
      <c r="B19"/>
      <c r="C19" s="568">
        <v>2022</v>
      </c>
      <c r="D19" s="569" t="s">
        <v>112</v>
      </c>
      <c r="E19" s="569" t="s">
        <v>337</v>
      </c>
      <c r="F19" s="573" t="s">
        <v>141</v>
      </c>
      <c r="G19" s="569" t="s">
        <v>42</v>
      </c>
      <c r="H19" s="569" t="s">
        <v>41</v>
      </c>
      <c r="I19" s="575" t="s">
        <v>54</v>
      </c>
      <c r="J19" s="569" t="s">
        <v>83</v>
      </c>
      <c r="K19" s="569" t="s">
        <v>81</v>
      </c>
      <c r="L19" s="570">
        <v>1</v>
      </c>
      <c r="M19" s="571">
        <v>0.33591149961471406</v>
      </c>
      <c r="N19" s="572">
        <v>0.42769480470424504</v>
      </c>
      <c r="O19" s="668" t="s">
        <v>382</v>
      </c>
      <c r="P19" s="668" t="s">
        <v>83</v>
      </c>
      <c r="Q19" s="574" t="s">
        <v>563</v>
      </c>
      <c r="R19" s="574" t="s">
        <v>564</v>
      </c>
      <c r="S19" s="574" t="s">
        <v>565</v>
      </c>
      <c r="T19" s="574" t="s">
        <v>483</v>
      </c>
      <c r="U19" s="574" t="s">
        <v>566</v>
      </c>
      <c r="V19" s="574" t="s">
        <v>567</v>
      </c>
      <c r="W19" s="575" t="s">
        <v>568</v>
      </c>
      <c r="X19" s="575" t="s">
        <v>569</v>
      </c>
      <c r="Y19" s="576" t="s">
        <v>570</v>
      </c>
      <c r="Z19" s="577" t="s">
        <v>571</v>
      </c>
      <c r="AA19" s="578" t="s">
        <v>572</v>
      </c>
      <c r="AE19"/>
    </row>
    <row r="20" spans="1:31" s="563" customFormat="1">
      <c r="A20"/>
      <c r="B20"/>
      <c r="C20" s="568">
        <v>2022</v>
      </c>
      <c r="D20" s="569" t="s">
        <v>112</v>
      </c>
      <c r="E20" s="569" t="s">
        <v>337</v>
      </c>
      <c r="F20" s="573" t="s">
        <v>141</v>
      </c>
      <c r="G20" s="569" t="s">
        <v>42</v>
      </c>
      <c r="H20" s="569" t="s">
        <v>41</v>
      </c>
      <c r="I20" s="575" t="s">
        <v>54</v>
      </c>
      <c r="J20" s="569" t="s">
        <v>77</v>
      </c>
      <c r="K20" s="569" t="s">
        <v>310</v>
      </c>
      <c r="L20" s="570">
        <v>0.1</v>
      </c>
      <c r="M20" s="571">
        <v>1.8533441537183955E-2</v>
      </c>
      <c r="N20" s="572">
        <v>0.71282467450707521</v>
      </c>
      <c r="O20" s="668" t="s">
        <v>381</v>
      </c>
      <c r="P20" s="668" t="s">
        <v>77</v>
      </c>
      <c r="Q20" s="574" t="s">
        <v>517</v>
      </c>
      <c r="R20" s="574" t="s">
        <v>518</v>
      </c>
      <c r="S20" s="574" t="s">
        <v>573</v>
      </c>
      <c r="T20" s="574" t="s">
        <v>483</v>
      </c>
      <c r="U20" s="574" t="s">
        <v>574</v>
      </c>
      <c r="V20" s="574" t="s">
        <v>575</v>
      </c>
      <c r="W20" s="575" t="s">
        <v>522</v>
      </c>
      <c r="X20" s="575" t="s">
        <v>523</v>
      </c>
      <c r="Y20" s="576" t="s">
        <v>576</v>
      </c>
      <c r="Z20" s="577" t="s">
        <v>577</v>
      </c>
      <c r="AA20" s="578" t="s">
        <v>526</v>
      </c>
      <c r="AE20"/>
    </row>
    <row r="21" spans="1:31" s="563" customFormat="1">
      <c r="A21"/>
      <c r="B21"/>
      <c r="C21" s="568">
        <v>2022</v>
      </c>
      <c r="D21" s="569" t="s">
        <v>112</v>
      </c>
      <c r="E21" s="569" t="s">
        <v>337</v>
      </c>
      <c r="F21" s="573" t="s">
        <v>141</v>
      </c>
      <c r="G21" s="569" t="s">
        <v>42</v>
      </c>
      <c r="H21" s="569" t="s">
        <v>41</v>
      </c>
      <c r="I21" s="575" t="s">
        <v>54</v>
      </c>
      <c r="J21" s="569" t="s">
        <v>77</v>
      </c>
      <c r="K21" s="569" t="s">
        <v>104</v>
      </c>
      <c r="L21" s="570">
        <v>0.3</v>
      </c>
      <c r="M21" s="571">
        <v>5.560032461155185E-2</v>
      </c>
      <c r="N21" s="572">
        <v>2.138474023521225</v>
      </c>
      <c r="O21" s="668" t="s">
        <v>381</v>
      </c>
      <c r="P21" s="668" t="s">
        <v>77</v>
      </c>
      <c r="Q21" s="574" t="s">
        <v>555</v>
      </c>
      <c r="R21" s="574" t="s">
        <v>556</v>
      </c>
      <c r="S21" s="574" t="s">
        <v>573</v>
      </c>
      <c r="T21" s="574" t="s">
        <v>483</v>
      </c>
      <c r="U21" s="574" t="s">
        <v>578</v>
      </c>
      <c r="V21" s="574" t="s">
        <v>579</v>
      </c>
      <c r="W21" s="575" t="s">
        <v>559</v>
      </c>
      <c r="X21" s="575" t="s">
        <v>560</v>
      </c>
      <c r="Y21" s="576" t="s">
        <v>576</v>
      </c>
      <c r="Z21" s="577" t="s">
        <v>580</v>
      </c>
      <c r="AA21" s="578" t="s">
        <v>562</v>
      </c>
      <c r="AE21"/>
    </row>
    <row r="22" spans="1:31" s="563" customFormat="1">
      <c r="A22"/>
      <c r="B22"/>
      <c r="C22" s="568">
        <v>2022</v>
      </c>
      <c r="D22" s="569" t="s">
        <v>112</v>
      </c>
      <c r="E22" s="569" t="s">
        <v>337</v>
      </c>
      <c r="F22" s="573" t="s">
        <v>141</v>
      </c>
      <c r="G22" s="569" t="s">
        <v>42</v>
      </c>
      <c r="H22" s="569" t="s">
        <v>41</v>
      </c>
      <c r="I22" s="575" t="s">
        <v>54</v>
      </c>
      <c r="J22" s="569" t="s">
        <v>77</v>
      </c>
      <c r="K22" s="569" t="s">
        <v>93</v>
      </c>
      <c r="L22" s="570">
        <v>0.6</v>
      </c>
      <c r="M22" s="571">
        <v>0.1112006492231037</v>
      </c>
      <c r="N22" s="572">
        <v>4.2769480470424499</v>
      </c>
      <c r="O22" s="668" t="s">
        <v>381</v>
      </c>
      <c r="P22" s="668" t="s">
        <v>77</v>
      </c>
      <c r="Q22" s="574" t="s">
        <v>581</v>
      </c>
      <c r="R22" s="574" t="s">
        <v>582</v>
      </c>
      <c r="S22" s="574" t="s">
        <v>573</v>
      </c>
      <c r="T22" s="574" t="s">
        <v>483</v>
      </c>
      <c r="U22" s="574" t="s">
        <v>583</v>
      </c>
      <c r="V22" s="574" t="s">
        <v>584</v>
      </c>
      <c r="W22" s="575" t="s">
        <v>585</v>
      </c>
      <c r="X22" s="575" t="s">
        <v>586</v>
      </c>
      <c r="Y22" s="575" t="s">
        <v>576</v>
      </c>
      <c r="Z22" s="579" t="s">
        <v>587</v>
      </c>
      <c r="AA22" s="580" t="s">
        <v>588</v>
      </c>
      <c r="AE22"/>
    </row>
    <row r="23" spans="1:31" s="563" customFormat="1">
      <c r="A23"/>
      <c r="B23"/>
      <c r="C23" s="568">
        <v>2022</v>
      </c>
      <c r="D23" s="569" t="s">
        <v>112</v>
      </c>
      <c r="E23" s="569" t="s">
        <v>337</v>
      </c>
      <c r="F23" s="573" t="s">
        <v>141</v>
      </c>
      <c r="G23" s="569" t="s">
        <v>42</v>
      </c>
      <c r="H23" s="569" t="s">
        <v>41</v>
      </c>
      <c r="I23" s="575" t="s">
        <v>54</v>
      </c>
      <c r="J23" s="569" t="s">
        <v>349</v>
      </c>
      <c r="K23" s="569" t="s">
        <v>310</v>
      </c>
      <c r="L23" s="570">
        <v>0.5</v>
      </c>
      <c r="M23" s="571">
        <v>3.7728342441447259E-2</v>
      </c>
      <c r="N23" s="572">
        <v>3.380675846007819</v>
      </c>
      <c r="O23" s="668" t="s">
        <v>151</v>
      </c>
      <c r="P23" s="668" t="s">
        <v>349</v>
      </c>
      <c r="Q23" s="574" t="s">
        <v>517</v>
      </c>
      <c r="R23" s="574" t="s">
        <v>518</v>
      </c>
      <c r="S23" s="574" t="s">
        <v>589</v>
      </c>
      <c r="T23" s="574" t="s">
        <v>483</v>
      </c>
      <c r="U23" s="574" t="s">
        <v>590</v>
      </c>
      <c r="V23" s="574" t="s">
        <v>591</v>
      </c>
      <c r="W23" s="575" t="s">
        <v>522</v>
      </c>
      <c r="X23" s="575" t="s">
        <v>523</v>
      </c>
      <c r="Y23" s="576" t="s">
        <v>592</v>
      </c>
      <c r="Z23" s="577" t="s">
        <v>593</v>
      </c>
      <c r="AA23" s="578" t="s">
        <v>526</v>
      </c>
      <c r="AE23"/>
    </row>
    <row r="24" spans="1:31" s="563" customFormat="1">
      <c r="A24"/>
      <c r="B24"/>
      <c r="C24" s="568">
        <v>2022</v>
      </c>
      <c r="D24" s="569" t="s">
        <v>112</v>
      </c>
      <c r="E24" s="569" t="s">
        <v>337</v>
      </c>
      <c r="F24" s="573" t="s">
        <v>141</v>
      </c>
      <c r="G24" s="569" t="s">
        <v>42</v>
      </c>
      <c r="H24" s="569" t="s">
        <v>41</v>
      </c>
      <c r="I24" s="575" t="s">
        <v>54</v>
      </c>
      <c r="J24" s="569" t="s">
        <v>349</v>
      </c>
      <c r="K24" s="569" t="s">
        <v>79</v>
      </c>
      <c r="L24" s="570">
        <v>0.5</v>
      </c>
      <c r="M24" s="571">
        <v>3.7728342441447259E-2</v>
      </c>
      <c r="N24" s="572">
        <v>3.380675846007819</v>
      </c>
      <c r="O24" s="668" t="s">
        <v>151</v>
      </c>
      <c r="P24" s="668" t="s">
        <v>349</v>
      </c>
      <c r="Q24" s="574" t="s">
        <v>527</v>
      </c>
      <c r="R24" s="574" t="s">
        <v>528</v>
      </c>
      <c r="S24" s="574" t="s">
        <v>589</v>
      </c>
      <c r="T24" s="574" t="s">
        <v>483</v>
      </c>
      <c r="U24" s="574" t="s">
        <v>594</v>
      </c>
      <c r="V24" s="574" t="s">
        <v>595</v>
      </c>
      <c r="W24" s="575" t="s">
        <v>532</v>
      </c>
      <c r="X24" s="575" t="s">
        <v>533</v>
      </c>
      <c r="Y24" s="576" t="s">
        <v>592</v>
      </c>
      <c r="Z24" s="577" t="s">
        <v>596</v>
      </c>
      <c r="AA24" s="578" t="s">
        <v>536</v>
      </c>
      <c r="AE24"/>
    </row>
    <row r="25" spans="1:31" s="563" customFormat="1">
      <c r="A25"/>
      <c r="B25"/>
      <c r="C25" s="568">
        <v>2022</v>
      </c>
      <c r="D25" s="569" t="s">
        <v>112</v>
      </c>
      <c r="E25" s="569" t="s">
        <v>337</v>
      </c>
      <c r="F25" s="573" t="s">
        <v>141</v>
      </c>
      <c r="G25" s="569" t="s">
        <v>42</v>
      </c>
      <c r="H25" s="569" t="s">
        <v>41</v>
      </c>
      <c r="I25" s="575" t="s">
        <v>54</v>
      </c>
      <c r="J25" s="569" t="s">
        <v>76</v>
      </c>
      <c r="K25" s="569" t="s">
        <v>79</v>
      </c>
      <c r="L25" s="570">
        <v>1</v>
      </c>
      <c r="M25" s="571">
        <v>3.9666596593158415E-3</v>
      </c>
      <c r="N25" s="572">
        <v>1.4424216942966697</v>
      </c>
      <c r="O25" s="668" t="s">
        <v>151</v>
      </c>
      <c r="P25" s="668" t="s">
        <v>76</v>
      </c>
      <c r="Q25" s="574" t="s">
        <v>527</v>
      </c>
      <c r="R25" s="574" t="s">
        <v>528</v>
      </c>
      <c r="S25" s="574" t="s">
        <v>597</v>
      </c>
      <c r="T25" s="574" t="s">
        <v>483</v>
      </c>
      <c r="U25" s="574" t="s">
        <v>598</v>
      </c>
      <c r="V25" s="574" t="s">
        <v>599</v>
      </c>
      <c r="W25" s="575" t="s">
        <v>532</v>
      </c>
      <c r="X25" s="575" t="s">
        <v>533</v>
      </c>
      <c r="Y25" s="576" t="s">
        <v>600</v>
      </c>
      <c r="Z25" s="577" t="s">
        <v>601</v>
      </c>
      <c r="AA25" s="578" t="s">
        <v>536</v>
      </c>
      <c r="AE25"/>
    </row>
    <row r="26" spans="1:31" s="563" customFormat="1">
      <c r="A26"/>
      <c r="B26"/>
      <c r="C26" s="568">
        <v>2022</v>
      </c>
      <c r="D26" s="569" t="s">
        <v>112</v>
      </c>
      <c r="E26" s="569" t="s">
        <v>337</v>
      </c>
      <c r="F26" s="573" t="s">
        <v>141</v>
      </c>
      <c r="G26" s="569" t="s">
        <v>42</v>
      </c>
      <c r="H26" s="569" t="s">
        <v>41</v>
      </c>
      <c r="I26" s="575" t="s">
        <v>54</v>
      </c>
      <c r="J26" s="569" t="s">
        <v>74</v>
      </c>
      <c r="K26" s="569" t="s">
        <v>79</v>
      </c>
      <c r="L26" s="570">
        <v>1</v>
      </c>
      <c r="M26" s="571">
        <v>4.6363554459535807E-2</v>
      </c>
      <c r="N26" s="572">
        <v>15.454518153178601</v>
      </c>
      <c r="O26" s="668" t="s">
        <v>151</v>
      </c>
      <c r="P26" s="668" t="s">
        <v>74</v>
      </c>
      <c r="Q26" s="574" t="s">
        <v>527</v>
      </c>
      <c r="R26" s="574" t="s">
        <v>528</v>
      </c>
      <c r="S26" s="574" t="s">
        <v>602</v>
      </c>
      <c r="T26" s="574" t="s">
        <v>483</v>
      </c>
      <c r="U26" s="574" t="s">
        <v>603</v>
      </c>
      <c r="V26" s="574" t="s">
        <v>604</v>
      </c>
      <c r="W26" s="575" t="s">
        <v>532</v>
      </c>
      <c r="X26" s="575" t="s">
        <v>533</v>
      </c>
      <c r="Y26" s="576" t="s">
        <v>605</v>
      </c>
      <c r="Z26" s="577" t="s">
        <v>606</v>
      </c>
      <c r="AA26" s="578" t="s">
        <v>536</v>
      </c>
      <c r="AE26"/>
    </row>
    <row r="27" spans="1:31" s="563" customFormat="1">
      <c r="A27"/>
      <c r="B27"/>
      <c r="C27" s="568">
        <v>2022</v>
      </c>
      <c r="D27" s="569" t="s">
        <v>112</v>
      </c>
      <c r="E27" s="569" t="s">
        <v>337</v>
      </c>
      <c r="F27" s="573" t="s">
        <v>141</v>
      </c>
      <c r="G27" s="569" t="s">
        <v>42</v>
      </c>
      <c r="H27" s="569" t="s">
        <v>41</v>
      </c>
      <c r="I27" s="575" t="s">
        <v>54</v>
      </c>
      <c r="J27" s="569" t="s">
        <v>351</v>
      </c>
      <c r="K27" s="569" t="s">
        <v>104</v>
      </c>
      <c r="L27" s="570">
        <v>0.25</v>
      </c>
      <c r="M27" s="571">
        <v>2.4340866091256304E-2</v>
      </c>
      <c r="N27" s="572">
        <v>7.5126129911284881E-2</v>
      </c>
      <c r="O27" s="668" t="s">
        <v>151</v>
      </c>
      <c r="P27" s="668" t="s">
        <v>351</v>
      </c>
      <c r="Q27" s="574" t="s">
        <v>555</v>
      </c>
      <c r="R27" s="574" t="s">
        <v>556</v>
      </c>
      <c r="S27" s="574" t="s">
        <v>607</v>
      </c>
      <c r="T27" s="574" t="s">
        <v>483</v>
      </c>
      <c r="U27" s="574" t="s">
        <v>608</v>
      </c>
      <c r="V27" s="574" t="s">
        <v>609</v>
      </c>
      <c r="W27" s="575" t="s">
        <v>559</v>
      </c>
      <c r="X27" s="575" t="s">
        <v>560</v>
      </c>
      <c r="Y27" s="576" t="s">
        <v>610</v>
      </c>
      <c r="Z27" s="577" t="s">
        <v>611</v>
      </c>
      <c r="AA27" s="578" t="s">
        <v>562</v>
      </c>
      <c r="AE27"/>
    </row>
    <row r="28" spans="1:31" s="563" customFormat="1">
      <c r="A28"/>
      <c r="B28"/>
      <c r="C28" s="568">
        <v>2022</v>
      </c>
      <c r="D28" s="569" t="s">
        <v>112</v>
      </c>
      <c r="E28" s="569" t="s">
        <v>337</v>
      </c>
      <c r="F28" s="573" t="s">
        <v>141</v>
      </c>
      <c r="G28" s="569" t="s">
        <v>42</v>
      </c>
      <c r="H28" s="569" t="s">
        <v>41</v>
      </c>
      <c r="I28" s="575" t="s">
        <v>54</v>
      </c>
      <c r="J28" s="569" t="s">
        <v>351</v>
      </c>
      <c r="K28" s="569" t="s">
        <v>100</v>
      </c>
      <c r="L28" s="570">
        <v>0.5</v>
      </c>
      <c r="M28" s="571">
        <v>4.8681732182512608E-2</v>
      </c>
      <c r="N28" s="572">
        <v>0.15025225982256976</v>
      </c>
      <c r="O28" s="668" t="s">
        <v>151</v>
      </c>
      <c r="P28" s="668" t="s">
        <v>351</v>
      </c>
      <c r="Q28" s="574" t="s">
        <v>612</v>
      </c>
      <c r="R28" s="574" t="s">
        <v>613</v>
      </c>
      <c r="S28" s="574" t="s">
        <v>607</v>
      </c>
      <c r="T28" s="574" t="s">
        <v>483</v>
      </c>
      <c r="U28" s="574" t="s">
        <v>614</v>
      </c>
      <c r="V28" s="574" t="s">
        <v>615</v>
      </c>
      <c r="W28" s="575" t="s">
        <v>616</v>
      </c>
      <c r="X28" s="575" t="s">
        <v>617</v>
      </c>
      <c r="Y28" s="576" t="s">
        <v>610</v>
      </c>
      <c r="Z28" s="577" t="s">
        <v>618</v>
      </c>
      <c r="AA28" s="578" t="s">
        <v>619</v>
      </c>
      <c r="AE28"/>
    </row>
    <row r="29" spans="1:31" s="563" customFormat="1">
      <c r="A29"/>
      <c r="B29"/>
      <c r="C29" s="568">
        <v>2022</v>
      </c>
      <c r="D29" s="569" t="s">
        <v>112</v>
      </c>
      <c r="E29" s="569" t="s">
        <v>337</v>
      </c>
      <c r="F29" s="573" t="s">
        <v>141</v>
      </c>
      <c r="G29" s="569" t="s">
        <v>42</v>
      </c>
      <c r="H29" s="569" t="s">
        <v>41</v>
      </c>
      <c r="I29" s="575" t="s">
        <v>54</v>
      </c>
      <c r="J29" s="569" t="s">
        <v>351</v>
      </c>
      <c r="K29" s="569" t="s">
        <v>79</v>
      </c>
      <c r="L29" s="570">
        <v>0.25</v>
      </c>
      <c r="M29" s="571">
        <v>2.4340866091256304E-2</v>
      </c>
      <c r="N29" s="572">
        <v>7.5126129911284881E-2</v>
      </c>
      <c r="O29" s="668" t="s">
        <v>151</v>
      </c>
      <c r="P29" s="668" t="s">
        <v>351</v>
      </c>
      <c r="Q29" s="574" t="s">
        <v>527</v>
      </c>
      <c r="R29" s="574" t="s">
        <v>528</v>
      </c>
      <c r="S29" s="574" t="s">
        <v>607</v>
      </c>
      <c r="T29" s="574" t="s">
        <v>483</v>
      </c>
      <c r="U29" s="574" t="s">
        <v>620</v>
      </c>
      <c r="V29" s="574" t="s">
        <v>621</v>
      </c>
      <c r="W29" s="575" t="s">
        <v>532</v>
      </c>
      <c r="X29" s="575" t="s">
        <v>533</v>
      </c>
      <c r="Y29" s="576" t="s">
        <v>610</v>
      </c>
      <c r="Z29" s="577" t="s">
        <v>622</v>
      </c>
      <c r="AA29" s="578" t="s">
        <v>536</v>
      </c>
      <c r="AE29"/>
    </row>
    <row r="30" spans="1:31" s="563" customFormat="1">
      <c r="A30"/>
      <c r="B30"/>
      <c r="C30" s="568">
        <v>2022</v>
      </c>
      <c r="D30" s="569" t="s">
        <v>112</v>
      </c>
      <c r="E30" s="569" t="s">
        <v>337</v>
      </c>
      <c r="F30" s="573" t="s">
        <v>141</v>
      </c>
      <c r="G30" s="569" t="s">
        <v>42</v>
      </c>
      <c r="H30" s="569" t="s">
        <v>41</v>
      </c>
      <c r="I30" s="575" t="s">
        <v>54</v>
      </c>
      <c r="J30" s="569" t="s">
        <v>67</v>
      </c>
      <c r="K30" s="569" t="s">
        <v>81</v>
      </c>
      <c r="L30" s="570">
        <v>1</v>
      </c>
      <c r="M30" s="571">
        <v>0.10423617949667406</v>
      </c>
      <c r="N30" s="572">
        <v>0.25454500487588289</v>
      </c>
      <c r="O30" s="668" t="s">
        <v>382</v>
      </c>
      <c r="P30" s="668" t="s">
        <v>67</v>
      </c>
      <c r="Q30" s="574" t="s">
        <v>563</v>
      </c>
      <c r="R30" s="574" t="s">
        <v>564</v>
      </c>
      <c r="S30" s="574" t="s">
        <v>623</v>
      </c>
      <c r="T30" s="574" t="s">
        <v>483</v>
      </c>
      <c r="U30" s="574" t="s">
        <v>624</v>
      </c>
      <c r="V30" s="574" t="s">
        <v>625</v>
      </c>
      <c r="W30" s="575" t="s">
        <v>568</v>
      </c>
      <c r="X30" s="575" t="s">
        <v>569</v>
      </c>
      <c r="Y30" s="576" t="s">
        <v>626</v>
      </c>
      <c r="Z30" s="577" t="s">
        <v>627</v>
      </c>
      <c r="AA30" s="578" t="s">
        <v>572</v>
      </c>
      <c r="AE30"/>
    </row>
    <row r="31" spans="1:31" s="563" customFormat="1">
      <c r="A31"/>
      <c r="B31"/>
      <c r="C31" s="568">
        <v>2022</v>
      </c>
      <c r="D31" s="569" t="s">
        <v>112</v>
      </c>
      <c r="E31" s="569" t="s">
        <v>337</v>
      </c>
      <c r="F31" s="573" t="s">
        <v>141</v>
      </c>
      <c r="G31" s="569" t="s">
        <v>42</v>
      </c>
      <c r="H31" s="569" t="s">
        <v>41</v>
      </c>
      <c r="I31" s="575" t="s">
        <v>54</v>
      </c>
      <c r="J31" s="569" t="s">
        <v>66</v>
      </c>
      <c r="K31" s="569" t="s">
        <v>310</v>
      </c>
      <c r="L31" s="570">
        <v>1</v>
      </c>
      <c r="M31" s="571">
        <v>0.22272687926639753</v>
      </c>
      <c r="N31" s="572">
        <v>8.4848334958627625</v>
      </c>
      <c r="O31" s="668" t="s">
        <v>381</v>
      </c>
      <c r="P31" s="668" t="s">
        <v>66</v>
      </c>
      <c r="Q31" s="574" t="s">
        <v>517</v>
      </c>
      <c r="R31" s="574" t="s">
        <v>518</v>
      </c>
      <c r="S31" s="574" t="s">
        <v>628</v>
      </c>
      <c r="T31" s="574" t="s">
        <v>483</v>
      </c>
      <c r="U31" s="574" t="s">
        <v>629</v>
      </c>
      <c r="V31" s="574" t="s">
        <v>630</v>
      </c>
      <c r="W31" s="575" t="s">
        <v>522</v>
      </c>
      <c r="X31" s="575" t="s">
        <v>523</v>
      </c>
      <c r="Y31" s="576" t="s">
        <v>631</v>
      </c>
      <c r="Z31" s="577" t="s">
        <v>632</v>
      </c>
      <c r="AA31" s="578" t="s">
        <v>526</v>
      </c>
      <c r="AE31"/>
    </row>
    <row r="32" spans="1:31" s="563" customFormat="1">
      <c r="A32"/>
      <c r="B32"/>
      <c r="C32" s="568">
        <v>2022</v>
      </c>
      <c r="D32" s="569" t="s">
        <v>112</v>
      </c>
      <c r="E32" s="569" t="s">
        <v>337</v>
      </c>
      <c r="F32" s="573" t="s">
        <v>141</v>
      </c>
      <c r="G32" s="569" t="s">
        <v>42</v>
      </c>
      <c r="H32" s="569" t="s">
        <v>41</v>
      </c>
      <c r="I32" s="575" t="s">
        <v>54</v>
      </c>
      <c r="J32" s="569" t="s">
        <v>348</v>
      </c>
      <c r="K32" s="569" t="s">
        <v>310</v>
      </c>
      <c r="L32" s="570">
        <v>0.5</v>
      </c>
      <c r="M32" s="571">
        <v>8.8348328775671003E-2</v>
      </c>
      <c r="N32" s="572">
        <v>9.015135589354184</v>
      </c>
      <c r="O32" s="668" t="s">
        <v>151</v>
      </c>
      <c r="P32" s="668" t="s">
        <v>348</v>
      </c>
      <c r="Q32" s="574" t="s">
        <v>517</v>
      </c>
      <c r="R32" s="574" t="s">
        <v>518</v>
      </c>
      <c r="S32" s="574" t="s">
        <v>633</v>
      </c>
      <c r="T32" s="574" t="s">
        <v>483</v>
      </c>
      <c r="U32" s="574" t="s">
        <v>634</v>
      </c>
      <c r="V32" s="574" t="s">
        <v>635</v>
      </c>
      <c r="W32" s="575" t="s">
        <v>522</v>
      </c>
      <c r="X32" s="575" t="s">
        <v>523</v>
      </c>
      <c r="Y32" s="576" t="s">
        <v>636</v>
      </c>
      <c r="Z32" s="577" t="s">
        <v>637</v>
      </c>
      <c r="AA32" s="578" t="s">
        <v>526</v>
      </c>
      <c r="AE32"/>
    </row>
    <row r="33" spans="1:31" s="563" customFormat="1">
      <c r="A33"/>
      <c r="B33"/>
      <c r="C33" s="568">
        <v>2022</v>
      </c>
      <c r="D33" s="569" t="s">
        <v>112</v>
      </c>
      <c r="E33" s="569" t="s">
        <v>337</v>
      </c>
      <c r="F33" s="573" t="s">
        <v>141</v>
      </c>
      <c r="G33" s="569" t="s">
        <v>42</v>
      </c>
      <c r="H33" s="569" t="s">
        <v>41</v>
      </c>
      <c r="I33" s="575" t="s">
        <v>54</v>
      </c>
      <c r="J33" s="569" t="s">
        <v>348</v>
      </c>
      <c r="K33" s="569" t="s">
        <v>79</v>
      </c>
      <c r="L33" s="570">
        <v>0.5</v>
      </c>
      <c r="M33" s="571">
        <v>8.8348328775671003E-2</v>
      </c>
      <c r="N33" s="572">
        <v>9.015135589354184</v>
      </c>
      <c r="O33" s="668" t="s">
        <v>151</v>
      </c>
      <c r="P33" s="668" t="s">
        <v>348</v>
      </c>
      <c r="Q33" s="574" t="s">
        <v>527</v>
      </c>
      <c r="R33" s="574" t="s">
        <v>528</v>
      </c>
      <c r="S33" s="574" t="s">
        <v>633</v>
      </c>
      <c r="T33" s="574" t="s">
        <v>483</v>
      </c>
      <c r="U33" s="574" t="s">
        <v>638</v>
      </c>
      <c r="V33" s="574" t="s">
        <v>639</v>
      </c>
      <c r="W33" s="575" t="s">
        <v>532</v>
      </c>
      <c r="X33" s="575" t="s">
        <v>533</v>
      </c>
      <c r="Y33" s="576" t="s">
        <v>636</v>
      </c>
      <c r="Z33" s="577" t="s">
        <v>640</v>
      </c>
      <c r="AA33" s="578" t="s">
        <v>536</v>
      </c>
      <c r="AE33"/>
    </row>
    <row r="34" spans="1:31" s="563" customFormat="1">
      <c r="A34"/>
      <c r="B34"/>
      <c r="C34" s="568">
        <v>2022</v>
      </c>
      <c r="D34" s="569" t="s">
        <v>101</v>
      </c>
      <c r="E34" s="569" t="s">
        <v>361</v>
      </c>
      <c r="F34" s="573" t="s">
        <v>141</v>
      </c>
      <c r="G34" s="569" t="s">
        <v>42</v>
      </c>
      <c r="H34" s="569" t="s">
        <v>41</v>
      </c>
      <c r="I34" s="575" t="s">
        <v>54</v>
      </c>
      <c r="J34" s="569" t="s">
        <v>352</v>
      </c>
      <c r="K34" s="569" t="s">
        <v>346</v>
      </c>
      <c r="L34" s="570">
        <v>1</v>
      </c>
      <c r="M34" s="571">
        <v>8.2456183953679592</v>
      </c>
      <c r="N34" s="572">
        <v>340.72803286644461</v>
      </c>
      <c r="O34" s="668" t="s">
        <v>151</v>
      </c>
      <c r="P34" s="668" t="s">
        <v>352</v>
      </c>
      <c r="Q34" s="574" t="s">
        <v>480</v>
      </c>
      <c r="R34" s="574" t="s">
        <v>481</v>
      </c>
      <c r="S34" s="574" t="s">
        <v>482</v>
      </c>
      <c r="T34" s="574" t="s">
        <v>641</v>
      </c>
      <c r="U34" s="574" t="s">
        <v>484</v>
      </c>
      <c r="V34" s="574" t="s">
        <v>485</v>
      </c>
      <c r="W34" s="575" t="s">
        <v>642</v>
      </c>
      <c r="X34" s="575" t="s">
        <v>643</v>
      </c>
      <c r="Y34" s="576" t="s">
        <v>644</v>
      </c>
      <c r="Z34" s="577" t="s">
        <v>645</v>
      </c>
      <c r="AA34" s="578" t="s">
        <v>646</v>
      </c>
      <c r="AE34"/>
    </row>
    <row r="35" spans="1:31" s="563" customFormat="1">
      <c r="A35"/>
      <c r="B35"/>
      <c r="C35" s="568">
        <v>2022</v>
      </c>
      <c r="D35" s="569" t="s">
        <v>101</v>
      </c>
      <c r="E35" s="569" t="s">
        <v>361</v>
      </c>
      <c r="F35" s="573" t="s">
        <v>141</v>
      </c>
      <c r="G35" s="569" t="s">
        <v>42</v>
      </c>
      <c r="H35" s="569" t="s">
        <v>41</v>
      </c>
      <c r="I35" s="575" t="s">
        <v>54</v>
      </c>
      <c r="J35" s="569" t="s">
        <v>116</v>
      </c>
      <c r="K35" s="569" t="s">
        <v>90</v>
      </c>
      <c r="L35" s="570">
        <v>1</v>
      </c>
      <c r="M35" s="571">
        <v>6.0850018104854442</v>
      </c>
      <c r="N35" s="572">
        <v>24.051390555278438</v>
      </c>
      <c r="O35" s="668" t="s">
        <v>382</v>
      </c>
      <c r="P35" s="668" t="s">
        <v>116</v>
      </c>
      <c r="Q35" s="574" t="s">
        <v>501</v>
      </c>
      <c r="R35" s="574" t="s">
        <v>502</v>
      </c>
      <c r="S35" s="574" t="s">
        <v>493</v>
      </c>
      <c r="T35" s="574" t="s">
        <v>641</v>
      </c>
      <c r="U35" s="574" t="s">
        <v>503</v>
      </c>
      <c r="V35" s="574" t="s">
        <v>504</v>
      </c>
      <c r="W35" s="575" t="s">
        <v>647</v>
      </c>
      <c r="X35" s="575" t="s">
        <v>648</v>
      </c>
      <c r="Y35" s="576" t="s">
        <v>649</v>
      </c>
      <c r="Z35" s="577" t="s">
        <v>650</v>
      </c>
      <c r="AA35" s="578" t="s">
        <v>651</v>
      </c>
      <c r="AE35"/>
    </row>
    <row r="36" spans="1:31" s="563" customFormat="1">
      <c r="A36"/>
      <c r="B36"/>
      <c r="C36" s="568">
        <v>2022</v>
      </c>
      <c r="D36" s="569" t="s">
        <v>101</v>
      </c>
      <c r="E36" s="569" t="s">
        <v>361</v>
      </c>
      <c r="F36" s="573" t="s">
        <v>141</v>
      </c>
      <c r="G36" s="569" t="s">
        <v>42</v>
      </c>
      <c r="H36" s="569" t="s">
        <v>41</v>
      </c>
      <c r="I36" s="575" t="s">
        <v>54</v>
      </c>
      <c r="J36" s="569" t="s">
        <v>109</v>
      </c>
      <c r="K36" s="569" t="s">
        <v>106</v>
      </c>
      <c r="L36" s="570">
        <v>1</v>
      </c>
      <c r="M36" s="571">
        <v>16.23468862481295</v>
      </c>
      <c r="N36" s="572">
        <v>601.284763881961</v>
      </c>
      <c r="O36" s="668" t="s">
        <v>381</v>
      </c>
      <c r="P36" s="668" t="s">
        <v>109</v>
      </c>
      <c r="Q36" s="574" t="s">
        <v>547</v>
      </c>
      <c r="R36" s="574" t="s">
        <v>548</v>
      </c>
      <c r="S36" s="574" t="s">
        <v>509</v>
      </c>
      <c r="T36" s="574" t="s">
        <v>641</v>
      </c>
      <c r="U36" s="574" t="s">
        <v>652</v>
      </c>
      <c r="V36" s="574" t="s">
        <v>653</v>
      </c>
      <c r="W36" s="575" t="s">
        <v>654</v>
      </c>
      <c r="X36" s="575" t="s">
        <v>655</v>
      </c>
      <c r="Y36" s="576" t="s">
        <v>656</v>
      </c>
      <c r="Z36" s="577" t="s">
        <v>657</v>
      </c>
      <c r="AA36" s="578" t="s">
        <v>658</v>
      </c>
      <c r="AE36"/>
    </row>
    <row r="37" spans="1:31" s="563" customFormat="1">
      <c r="A37"/>
      <c r="B37"/>
      <c r="C37" s="568">
        <v>2022</v>
      </c>
      <c r="D37" s="569" t="s">
        <v>101</v>
      </c>
      <c r="E37" s="569" t="s">
        <v>361</v>
      </c>
      <c r="F37" s="573" t="s">
        <v>141</v>
      </c>
      <c r="G37" s="569" t="s">
        <v>42</v>
      </c>
      <c r="H37" s="569" t="s">
        <v>41</v>
      </c>
      <c r="I37" s="575" t="s">
        <v>54</v>
      </c>
      <c r="J37" s="569" t="s">
        <v>350</v>
      </c>
      <c r="K37" s="569" t="s">
        <v>106</v>
      </c>
      <c r="L37" s="570">
        <v>0.75</v>
      </c>
      <c r="M37" s="571">
        <v>8.1570291068226837</v>
      </c>
      <c r="N37" s="572">
        <v>715.52886901953354</v>
      </c>
      <c r="O37" s="668" t="s">
        <v>151</v>
      </c>
      <c r="P37" s="668" t="s">
        <v>350</v>
      </c>
      <c r="Q37" s="574" t="s">
        <v>547</v>
      </c>
      <c r="R37" s="574" t="s">
        <v>548</v>
      </c>
      <c r="S37" s="574" t="s">
        <v>519</v>
      </c>
      <c r="T37" s="574" t="s">
        <v>641</v>
      </c>
      <c r="U37" s="574" t="s">
        <v>659</v>
      </c>
      <c r="V37" s="574" t="s">
        <v>660</v>
      </c>
      <c r="W37" s="575" t="s">
        <v>654</v>
      </c>
      <c r="X37" s="575" t="s">
        <v>655</v>
      </c>
      <c r="Y37" s="576" t="s">
        <v>661</v>
      </c>
      <c r="Z37" s="577" t="s">
        <v>662</v>
      </c>
      <c r="AA37" s="578" t="s">
        <v>658</v>
      </c>
      <c r="AE37"/>
    </row>
    <row r="38" spans="1:31" s="563" customFormat="1">
      <c r="A38"/>
      <c r="B38"/>
      <c r="C38" s="568">
        <v>2022</v>
      </c>
      <c r="D38" s="569" t="s">
        <v>101</v>
      </c>
      <c r="E38" s="569" t="s">
        <v>361</v>
      </c>
      <c r="F38" s="573" t="s">
        <v>141</v>
      </c>
      <c r="G38" s="569" t="s">
        <v>42</v>
      </c>
      <c r="H38" s="569" t="s">
        <v>41</v>
      </c>
      <c r="I38" s="575" t="s">
        <v>54</v>
      </c>
      <c r="J38" s="569" t="s">
        <v>350</v>
      </c>
      <c r="K38" s="569" t="s">
        <v>104</v>
      </c>
      <c r="L38" s="570">
        <v>0.25</v>
      </c>
      <c r="M38" s="571">
        <v>2.7190097022742279</v>
      </c>
      <c r="N38" s="572">
        <v>238.50962300651122</v>
      </c>
      <c r="O38" s="668" t="s">
        <v>151</v>
      </c>
      <c r="P38" s="668" t="s">
        <v>350</v>
      </c>
      <c r="Q38" s="574" t="s">
        <v>555</v>
      </c>
      <c r="R38" s="574" t="s">
        <v>556</v>
      </c>
      <c r="S38" s="574" t="s">
        <v>519</v>
      </c>
      <c r="T38" s="574" t="s">
        <v>641</v>
      </c>
      <c r="U38" s="574" t="s">
        <v>663</v>
      </c>
      <c r="V38" s="574" t="s">
        <v>664</v>
      </c>
      <c r="W38" s="575" t="s">
        <v>665</v>
      </c>
      <c r="X38" s="575" t="s">
        <v>666</v>
      </c>
      <c r="Y38" s="576" t="s">
        <v>661</v>
      </c>
      <c r="Z38" s="577" t="s">
        <v>667</v>
      </c>
      <c r="AA38" s="578" t="s">
        <v>668</v>
      </c>
      <c r="AE38"/>
    </row>
    <row r="39" spans="1:31" s="563" customFormat="1">
      <c r="A39"/>
      <c r="B39"/>
      <c r="C39" s="568">
        <v>2022</v>
      </c>
      <c r="D39" s="569" t="s">
        <v>101</v>
      </c>
      <c r="E39" s="569" t="s">
        <v>361</v>
      </c>
      <c r="F39" s="573" t="s">
        <v>141</v>
      </c>
      <c r="G39" s="569" t="s">
        <v>42</v>
      </c>
      <c r="H39" s="569" t="s">
        <v>41</v>
      </c>
      <c r="I39" s="575" t="s">
        <v>54</v>
      </c>
      <c r="J39" s="569" t="s">
        <v>99</v>
      </c>
      <c r="K39" s="569" t="s">
        <v>79</v>
      </c>
      <c r="L39" s="570">
        <v>1</v>
      </c>
      <c r="M39" s="571">
        <v>2.1465866070586008</v>
      </c>
      <c r="N39" s="572">
        <v>715.52886901953354</v>
      </c>
      <c r="O39" s="668" t="s">
        <v>151</v>
      </c>
      <c r="P39" s="668" t="s">
        <v>99</v>
      </c>
      <c r="Q39" s="574" t="s">
        <v>527</v>
      </c>
      <c r="R39" s="574" t="s">
        <v>528</v>
      </c>
      <c r="S39" s="574" t="s">
        <v>529</v>
      </c>
      <c r="T39" s="574" t="s">
        <v>641</v>
      </c>
      <c r="U39" s="574" t="s">
        <v>530</v>
      </c>
      <c r="V39" s="574" t="s">
        <v>531</v>
      </c>
      <c r="W39" s="575" t="s">
        <v>669</v>
      </c>
      <c r="X39" s="575" t="s">
        <v>670</v>
      </c>
      <c r="Y39" s="576" t="s">
        <v>671</v>
      </c>
      <c r="Z39" s="577" t="s">
        <v>672</v>
      </c>
      <c r="AA39" s="578" t="s">
        <v>673</v>
      </c>
      <c r="AE39"/>
    </row>
    <row r="40" spans="1:31" s="563" customFormat="1">
      <c r="A40"/>
      <c r="B40"/>
      <c r="C40" s="568">
        <v>2022</v>
      </c>
      <c r="D40" s="569" t="s">
        <v>101</v>
      </c>
      <c r="E40" s="569" t="s">
        <v>361</v>
      </c>
      <c r="F40" s="573" t="s">
        <v>141</v>
      </c>
      <c r="G40" s="569" t="s">
        <v>42</v>
      </c>
      <c r="H40" s="569" t="s">
        <v>41</v>
      </c>
      <c r="I40" s="575" t="s">
        <v>54</v>
      </c>
      <c r="J40" s="569" t="s">
        <v>96</v>
      </c>
      <c r="K40" s="569" t="s">
        <v>79</v>
      </c>
      <c r="L40" s="570">
        <v>1</v>
      </c>
      <c r="M40" s="571">
        <v>0.14310577380390674</v>
      </c>
      <c r="N40" s="572">
        <v>272.58242629315572</v>
      </c>
      <c r="O40" s="668" t="s">
        <v>151</v>
      </c>
      <c r="P40" s="668" t="s">
        <v>96</v>
      </c>
      <c r="Q40" s="574" t="s">
        <v>527</v>
      </c>
      <c r="R40" s="574" t="s">
        <v>528</v>
      </c>
      <c r="S40" s="574" t="s">
        <v>537</v>
      </c>
      <c r="T40" s="574" t="s">
        <v>641</v>
      </c>
      <c r="U40" s="574" t="s">
        <v>538</v>
      </c>
      <c r="V40" s="574" t="s">
        <v>539</v>
      </c>
      <c r="W40" s="575" t="s">
        <v>669</v>
      </c>
      <c r="X40" s="575" t="s">
        <v>670</v>
      </c>
      <c r="Y40" s="576" t="s">
        <v>674</v>
      </c>
      <c r="Z40" s="577" t="s">
        <v>675</v>
      </c>
      <c r="AA40" s="578" t="s">
        <v>673</v>
      </c>
      <c r="AE40"/>
    </row>
    <row r="41" spans="1:31" s="563" customFormat="1">
      <c r="A41"/>
      <c r="B41"/>
      <c r="C41" s="568">
        <v>2022</v>
      </c>
      <c r="D41" s="569" t="s">
        <v>101</v>
      </c>
      <c r="E41" s="569" t="s">
        <v>361</v>
      </c>
      <c r="F41" s="573" t="s">
        <v>141</v>
      </c>
      <c r="G41" s="569" t="s">
        <v>42</v>
      </c>
      <c r="H41" s="569" t="s">
        <v>41</v>
      </c>
      <c r="I41" s="575" t="s">
        <v>54</v>
      </c>
      <c r="J41" s="569" t="s">
        <v>87</v>
      </c>
      <c r="K41" s="569" t="s">
        <v>106</v>
      </c>
      <c r="L41" s="570">
        <v>0.2</v>
      </c>
      <c r="M41" s="571">
        <v>1.8603750594507875</v>
      </c>
      <c r="N41" s="572">
        <v>71.552886901953372</v>
      </c>
      <c r="O41" s="668" t="s">
        <v>151</v>
      </c>
      <c r="P41" s="668" t="s">
        <v>87</v>
      </c>
      <c r="Q41" s="574" t="s">
        <v>547</v>
      </c>
      <c r="R41" s="574" t="s">
        <v>548</v>
      </c>
      <c r="S41" s="574" t="s">
        <v>542</v>
      </c>
      <c r="T41" s="574" t="s">
        <v>641</v>
      </c>
      <c r="U41" s="574" t="s">
        <v>549</v>
      </c>
      <c r="V41" s="574" t="s">
        <v>550</v>
      </c>
      <c r="W41" s="575" t="s">
        <v>654</v>
      </c>
      <c r="X41" s="575" t="s">
        <v>655</v>
      </c>
      <c r="Y41" s="576" t="s">
        <v>676</v>
      </c>
      <c r="Z41" s="577" t="s">
        <v>677</v>
      </c>
      <c r="AA41" s="578" t="s">
        <v>658</v>
      </c>
      <c r="AE41"/>
    </row>
    <row r="42" spans="1:31" s="563" customFormat="1">
      <c r="A42"/>
      <c r="B42"/>
      <c r="C42" s="568">
        <v>2022</v>
      </c>
      <c r="D42" s="569" t="s">
        <v>101</v>
      </c>
      <c r="E42" s="569" t="s">
        <v>361</v>
      </c>
      <c r="F42" s="573" t="s">
        <v>141</v>
      </c>
      <c r="G42" s="569" t="s">
        <v>42</v>
      </c>
      <c r="H42" s="569" t="s">
        <v>41</v>
      </c>
      <c r="I42" s="575" t="s">
        <v>54</v>
      </c>
      <c r="J42" s="569" t="s">
        <v>87</v>
      </c>
      <c r="K42" s="569" t="s">
        <v>104</v>
      </c>
      <c r="L42" s="570">
        <v>0.8</v>
      </c>
      <c r="M42" s="571">
        <v>7.4415002378031501</v>
      </c>
      <c r="N42" s="572">
        <v>286.21154760781349</v>
      </c>
      <c r="O42" s="668" t="s">
        <v>151</v>
      </c>
      <c r="P42" s="668" t="s">
        <v>87</v>
      </c>
      <c r="Q42" s="574" t="s">
        <v>555</v>
      </c>
      <c r="R42" s="574" t="s">
        <v>556</v>
      </c>
      <c r="S42" s="574" t="s">
        <v>542</v>
      </c>
      <c r="T42" s="574" t="s">
        <v>641</v>
      </c>
      <c r="U42" s="574" t="s">
        <v>557</v>
      </c>
      <c r="V42" s="574" t="s">
        <v>558</v>
      </c>
      <c r="W42" s="575" t="s">
        <v>665</v>
      </c>
      <c r="X42" s="575" t="s">
        <v>666</v>
      </c>
      <c r="Y42" s="576" t="s">
        <v>676</v>
      </c>
      <c r="Z42" s="577" t="s">
        <v>678</v>
      </c>
      <c r="AA42" s="578" t="s">
        <v>668</v>
      </c>
      <c r="AE42"/>
    </row>
    <row r="43" spans="1:31" s="563" customFormat="1">
      <c r="A43"/>
      <c r="B43"/>
      <c r="C43" s="568">
        <v>2022</v>
      </c>
      <c r="D43" s="569" t="s">
        <v>101</v>
      </c>
      <c r="E43" s="569" t="s">
        <v>361</v>
      </c>
      <c r="F43" s="573" t="s">
        <v>141</v>
      </c>
      <c r="G43" s="569" t="s">
        <v>42</v>
      </c>
      <c r="H43" s="569" t="s">
        <v>41</v>
      </c>
      <c r="I43" s="575" t="s">
        <v>54</v>
      </c>
      <c r="J43" s="569" t="s">
        <v>83</v>
      </c>
      <c r="K43" s="569" t="s">
        <v>81</v>
      </c>
      <c r="L43" s="570">
        <v>1</v>
      </c>
      <c r="M43" s="571">
        <v>38.087435295847207</v>
      </c>
      <c r="N43" s="572">
        <v>48.494315375410252</v>
      </c>
      <c r="O43" s="668" t="s">
        <v>382</v>
      </c>
      <c r="P43" s="668" t="s">
        <v>83</v>
      </c>
      <c r="Q43" s="574" t="s">
        <v>563</v>
      </c>
      <c r="R43" s="574" t="s">
        <v>564</v>
      </c>
      <c r="S43" s="574" t="s">
        <v>565</v>
      </c>
      <c r="T43" s="574" t="s">
        <v>641</v>
      </c>
      <c r="U43" s="574" t="s">
        <v>566</v>
      </c>
      <c r="V43" s="574" t="s">
        <v>567</v>
      </c>
      <c r="W43" s="575" t="s">
        <v>679</v>
      </c>
      <c r="X43" s="575" t="s">
        <v>680</v>
      </c>
      <c r="Y43" s="575" t="s">
        <v>681</v>
      </c>
      <c r="Z43" s="579" t="s">
        <v>682</v>
      </c>
      <c r="AA43" s="578" t="s">
        <v>683</v>
      </c>
      <c r="AE43"/>
    </row>
    <row r="44" spans="1:31" s="563" customFormat="1">
      <c r="A44"/>
      <c r="B44"/>
      <c r="C44" s="568">
        <v>2022</v>
      </c>
      <c r="D44" s="569" t="s">
        <v>101</v>
      </c>
      <c r="E44" s="569" t="s">
        <v>361</v>
      </c>
      <c r="F44" s="573" t="s">
        <v>141</v>
      </c>
      <c r="G44" s="569" t="s">
        <v>42</v>
      </c>
      <c r="H44" s="569" t="s">
        <v>41</v>
      </c>
      <c r="I44" s="575" t="s">
        <v>54</v>
      </c>
      <c r="J44" s="569" t="s">
        <v>77</v>
      </c>
      <c r="K44" s="569" t="s">
        <v>104</v>
      </c>
      <c r="L44" s="570">
        <v>0.25</v>
      </c>
      <c r="M44" s="571">
        <v>5.2535508323361109</v>
      </c>
      <c r="N44" s="572">
        <v>202.05964739754276</v>
      </c>
      <c r="O44" s="668" t="s">
        <v>381</v>
      </c>
      <c r="P44" s="668" t="s">
        <v>77</v>
      </c>
      <c r="Q44" s="574" t="s">
        <v>555</v>
      </c>
      <c r="R44" s="574" t="s">
        <v>556</v>
      </c>
      <c r="S44" s="574" t="s">
        <v>573</v>
      </c>
      <c r="T44" s="574" t="s">
        <v>641</v>
      </c>
      <c r="U44" s="574" t="s">
        <v>578</v>
      </c>
      <c r="V44" s="574" t="s">
        <v>579</v>
      </c>
      <c r="W44" s="575" t="s">
        <v>665</v>
      </c>
      <c r="X44" s="575" t="s">
        <v>666</v>
      </c>
      <c r="Y44" s="576" t="s">
        <v>684</v>
      </c>
      <c r="Z44" s="577" t="s">
        <v>685</v>
      </c>
      <c r="AA44" s="578" t="s">
        <v>668</v>
      </c>
      <c r="AE44"/>
    </row>
    <row r="45" spans="1:31" s="563" customFormat="1">
      <c r="A45"/>
      <c r="B45"/>
      <c r="C45" s="568">
        <v>2022</v>
      </c>
      <c r="D45" s="569" t="s">
        <v>101</v>
      </c>
      <c r="E45" s="569" t="s">
        <v>361</v>
      </c>
      <c r="F45" s="573" t="s">
        <v>141</v>
      </c>
      <c r="G45" s="569" t="s">
        <v>42</v>
      </c>
      <c r="H45" s="569" t="s">
        <v>41</v>
      </c>
      <c r="I45" s="575" t="s">
        <v>54</v>
      </c>
      <c r="J45" s="569" t="s">
        <v>77</v>
      </c>
      <c r="K45" s="569" t="s">
        <v>93</v>
      </c>
      <c r="L45" s="570">
        <v>0.75</v>
      </c>
      <c r="M45" s="571">
        <v>15.760652497008332</v>
      </c>
      <c r="N45" s="572">
        <v>606.17894219262826</v>
      </c>
      <c r="O45" s="668" t="s">
        <v>381</v>
      </c>
      <c r="P45" s="668" t="s">
        <v>77</v>
      </c>
      <c r="Q45" s="574" t="s">
        <v>581</v>
      </c>
      <c r="R45" s="574" t="s">
        <v>582</v>
      </c>
      <c r="S45" s="574" t="s">
        <v>573</v>
      </c>
      <c r="T45" s="574" t="s">
        <v>641</v>
      </c>
      <c r="U45" s="574" t="s">
        <v>583</v>
      </c>
      <c r="V45" s="574" t="s">
        <v>584</v>
      </c>
      <c r="W45" s="575" t="s">
        <v>686</v>
      </c>
      <c r="X45" s="575" t="s">
        <v>687</v>
      </c>
      <c r="Y45" s="576" t="s">
        <v>684</v>
      </c>
      <c r="Z45" s="577" t="s">
        <v>688</v>
      </c>
      <c r="AA45" s="578" t="s">
        <v>689</v>
      </c>
      <c r="AE45"/>
    </row>
    <row r="46" spans="1:31" s="563" customFormat="1">
      <c r="A46"/>
      <c r="B46"/>
      <c r="C46" s="568">
        <v>2022</v>
      </c>
      <c r="D46" s="569" t="s">
        <v>101</v>
      </c>
      <c r="E46" s="569" t="s">
        <v>361</v>
      </c>
      <c r="F46" s="573" t="s">
        <v>141</v>
      </c>
      <c r="G46" s="569" t="s">
        <v>42</v>
      </c>
      <c r="H46" s="569" t="s">
        <v>41</v>
      </c>
      <c r="I46" s="575" t="s">
        <v>54</v>
      </c>
      <c r="J46" s="569" t="s">
        <v>349</v>
      </c>
      <c r="K46" s="569" t="s">
        <v>104</v>
      </c>
      <c r="L46" s="570">
        <v>0.8</v>
      </c>
      <c r="M46" s="571">
        <v>6.844544724221139</v>
      </c>
      <c r="N46" s="572">
        <v>613.31045915960033</v>
      </c>
      <c r="O46" s="668" t="s">
        <v>151</v>
      </c>
      <c r="P46" s="668" t="s">
        <v>349</v>
      </c>
      <c r="Q46" s="574" t="s">
        <v>555</v>
      </c>
      <c r="R46" s="574" t="s">
        <v>556</v>
      </c>
      <c r="S46" s="574" t="s">
        <v>589</v>
      </c>
      <c r="T46" s="574" t="s">
        <v>641</v>
      </c>
      <c r="U46" s="574" t="s">
        <v>690</v>
      </c>
      <c r="V46" s="574" t="s">
        <v>691</v>
      </c>
      <c r="W46" s="575" t="s">
        <v>665</v>
      </c>
      <c r="X46" s="575" t="s">
        <v>666</v>
      </c>
      <c r="Y46" s="576" t="s">
        <v>692</v>
      </c>
      <c r="Z46" s="577" t="s">
        <v>693</v>
      </c>
      <c r="AA46" s="578" t="s">
        <v>668</v>
      </c>
      <c r="AE46"/>
    </row>
    <row r="47" spans="1:31" s="563" customFormat="1">
      <c r="A47"/>
      <c r="B47"/>
      <c r="C47" s="568">
        <v>2022</v>
      </c>
      <c r="D47" s="569" t="s">
        <v>101</v>
      </c>
      <c r="E47" s="569" t="s">
        <v>361</v>
      </c>
      <c r="F47" s="573" t="s">
        <v>141</v>
      </c>
      <c r="G47" s="569" t="s">
        <v>42</v>
      </c>
      <c r="H47" s="569" t="s">
        <v>41</v>
      </c>
      <c r="I47" s="575" t="s">
        <v>54</v>
      </c>
      <c r="J47" s="569" t="s">
        <v>349</v>
      </c>
      <c r="K47" s="569" t="s">
        <v>79</v>
      </c>
      <c r="L47" s="570">
        <v>0.2</v>
      </c>
      <c r="M47" s="571">
        <v>1.7111361810552848</v>
      </c>
      <c r="N47" s="572">
        <v>153.32761478990008</v>
      </c>
      <c r="O47" s="668" t="s">
        <v>151</v>
      </c>
      <c r="P47" s="668" t="s">
        <v>349</v>
      </c>
      <c r="Q47" s="574" t="s">
        <v>527</v>
      </c>
      <c r="R47" s="574" t="s">
        <v>528</v>
      </c>
      <c r="S47" s="574" t="s">
        <v>589</v>
      </c>
      <c r="T47" s="574" t="s">
        <v>641</v>
      </c>
      <c r="U47" s="574" t="s">
        <v>594</v>
      </c>
      <c r="V47" s="574" t="s">
        <v>595</v>
      </c>
      <c r="W47" s="575" t="s">
        <v>669</v>
      </c>
      <c r="X47" s="575" t="s">
        <v>670</v>
      </c>
      <c r="Y47" s="576" t="s">
        <v>692</v>
      </c>
      <c r="Z47" s="577" t="s">
        <v>694</v>
      </c>
      <c r="AA47" s="578" t="s">
        <v>673</v>
      </c>
      <c r="AE47"/>
    </row>
    <row r="48" spans="1:31" s="563" customFormat="1">
      <c r="A48"/>
      <c r="B48"/>
      <c r="C48" s="568">
        <v>2022</v>
      </c>
      <c r="D48" s="569" t="s">
        <v>101</v>
      </c>
      <c r="E48" s="569" t="s">
        <v>361</v>
      </c>
      <c r="F48" s="573" t="s">
        <v>141</v>
      </c>
      <c r="G48" s="569" t="s">
        <v>42</v>
      </c>
      <c r="H48" s="569" t="s">
        <v>41</v>
      </c>
      <c r="I48" s="575" t="s">
        <v>54</v>
      </c>
      <c r="J48" s="569" t="s">
        <v>76</v>
      </c>
      <c r="K48" s="569" t="s">
        <v>79</v>
      </c>
      <c r="L48" s="570">
        <v>1</v>
      </c>
      <c r="M48" s="571">
        <v>0.44976100338370689</v>
      </c>
      <c r="N48" s="572">
        <v>163.54945577589342</v>
      </c>
      <c r="O48" s="668" t="s">
        <v>151</v>
      </c>
      <c r="P48" s="668" t="s">
        <v>76</v>
      </c>
      <c r="Q48" s="574" t="s">
        <v>527</v>
      </c>
      <c r="R48" s="574" t="s">
        <v>528</v>
      </c>
      <c r="S48" s="574" t="s">
        <v>597</v>
      </c>
      <c r="T48" s="574" t="s">
        <v>641</v>
      </c>
      <c r="U48" s="574" t="s">
        <v>598</v>
      </c>
      <c r="V48" s="574" t="s">
        <v>599</v>
      </c>
      <c r="W48" s="575" t="s">
        <v>669</v>
      </c>
      <c r="X48" s="575" t="s">
        <v>670</v>
      </c>
      <c r="Y48" s="576" t="s">
        <v>695</v>
      </c>
      <c r="Z48" s="577" t="s">
        <v>696</v>
      </c>
      <c r="AA48" s="580" t="s">
        <v>673</v>
      </c>
      <c r="AE48"/>
    </row>
    <row r="49" spans="1:31" s="563" customFormat="1">
      <c r="A49"/>
      <c r="B49"/>
      <c r="C49" s="568">
        <v>2022</v>
      </c>
      <c r="D49" s="569" t="s">
        <v>101</v>
      </c>
      <c r="E49" s="569" t="s">
        <v>361</v>
      </c>
      <c r="F49" s="573" t="s">
        <v>141</v>
      </c>
      <c r="G49" s="569" t="s">
        <v>42</v>
      </c>
      <c r="H49" s="569" t="s">
        <v>41</v>
      </c>
      <c r="I49" s="575" t="s">
        <v>54</v>
      </c>
      <c r="J49" s="569" t="s">
        <v>74</v>
      </c>
      <c r="K49" s="569" t="s">
        <v>111</v>
      </c>
      <c r="L49" s="570">
        <v>0.8</v>
      </c>
      <c r="M49" s="571">
        <v>4.2055574342372593</v>
      </c>
      <c r="N49" s="572">
        <v>1401.8524780790865</v>
      </c>
      <c r="O49" s="668" t="s">
        <v>151</v>
      </c>
      <c r="P49" s="668" t="s">
        <v>74</v>
      </c>
      <c r="Q49" s="574" t="s">
        <v>491</v>
      </c>
      <c r="R49" s="574" t="s">
        <v>492</v>
      </c>
      <c r="S49" s="574" t="s">
        <v>602</v>
      </c>
      <c r="T49" s="574" t="s">
        <v>641</v>
      </c>
      <c r="U49" s="574" t="s">
        <v>697</v>
      </c>
      <c r="V49" s="574" t="s">
        <v>698</v>
      </c>
      <c r="W49" s="575" t="s">
        <v>699</v>
      </c>
      <c r="X49" s="575" t="s">
        <v>700</v>
      </c>
      <c r="Y49" s="576" t="s">
        <v>701</v>
      </c>
      <c r="Z49" s="577" t="s">
        <v>702</v>
      </c>
      <c r="AA49" s="578" t="s">
        <v>703</v>
      </c>
      <c r="AE49"/>
    </row>
    <row r="50" spans="1:31" s="563" customFormat="1">
      <c r="A50"/>
      <c r="B50"/>
      <c r="C50" s="568">
        <v>2022</v>
      </c>
      <c r="D50" s="569" t="s">
        <v>101</v>
      </c>
      <c r="E50" s="569" t="s">
        <v>361</v>
      </c>
      <c r="F50" s="573" t="s">
        <v>141</v>
      </c>
      <c r="G50" s="569" t="s">
        <v>42</v>
      </c>
      <c r="H50" s="569" t="s">
        <v>41</v>
      </c>
      <c r="I50" s="575" t="s">
        <v>54</v>
      </c>
      <c r="J50" s="569" t="s">
        <v>74</v>
      </c>
      <c r="K50" s="569" t="s">
        <v>79</v>
      </c>
      <c r="L50" s="570">
        <v>0.2</v>
      </c>
      <c r="M50" s="571">
        <v>1.0513893585593148</v>
      </c>
      <c r="N50" s="572">
        <v>350.46311951977162</v>
      </c>
      <c r="O50" s="668" t="s">
        <v>151</v>
      </c>
      <c r="P50" s="668" t="s">
        <v>74</v>
      </c>
      <c r="Q50" s="574" t="s">
        <v>527</v>
      </c>
      <c r="R50" s="574" t="s">
        <v>528</v>
      </c>
      <c r="S50" s="574" t="s">
        <v>602</v>
      </c>
      <c r="T50" s="574" t="s">
        <v>641</v>
      </c>
      <c r="U50" s="574" t="s">
        <v>603</v>
      </c>
      <c r="V50" s="574" t="s">
        <v>604</v>
      </c>
      <c r="W50" s="575" t="s">
        <v>669</v>
      </c>
      <c r="X50" s="575" t="s">
        <v>670</v>
      </c>
      <c r="Y50" s="576" t="s">
        <v>701</v>
      </c>
      <c r="Z50" s="577" t="s">
        <v>704</v>
      </c>
      <c r="AA50" s="578" t="s">
        <v>673</v>
      </c>
      <c r="AE50"/>
    </row>
    <row r="51" spans="1:31" s="563" customFormat="1">
      <c r="A51"/>
      <c r="B51"/>
      <c r="C51" s="568">
        <v>2022</v>
      </c>
      <c r="D51" s="569" t="s">
        <v>101</v>
      </c>
      <c r="E51" s="569" t="s">
        <v>361</v>
      </c>
      <c r="F51" s="573" t="s">
        <v>141</v>
      </c>
      <c r="G51" s="569" t="s">
        <v>42</v>
      </c>
      <c r="H51" s="569" t="s">
        <v>41</v>
      </c>
      <c r="I51" s="575" t="s">
        <v>54</v>
      </c>
      <c r="J51" s="569" t="s">
        <v>351</v>
      </c>
      <c r="K51" s="569" t="s">
        <v>100</v>
      </c>
      <c r="L51" s="570">
        <v>1</v>
      </c>
      <c r="M51" s="571">
        <v>11.039588264872807</v>
      </c>
      <c r="N51" s="572">
        <v>34.072803286644465</v>
      </c>
      <c r="O51" s="668" t="s">
        <v>151</v>
      </c>
      <c r="P51" s="668" t="s">
        <v>351</v>
      </c>
      <c r="Q51" s="574" t="s">
        <v>612</v>
      </c>
      <c r="R51" s="574" t="s">
        <v>613</v>
      </c>
      <c r="S51" s="574" t="s">
        <v>607</v>
      </c>
      <c r="T51" s="574" t="s">
        <v>641</v>
      </c>
      <c r="U51" s="574" t="s">
        <v>614</v>
      </c>
      <c r="V51" s="574" t="s">
        <v>615</v>
      </c>
      <c r="W51" s="575" t="s">
        <v>705</v>
      </c>
      <c r="X51" s="575" t="s">
        <v>706</v>
      </c>
      <c r="Y51" s="576" t="s">
        <v>707</v>
      </c>
      <c r="Z51" s="577" t="s">
        <v>708</v>
      </c>
      <c r="AA51" s="578" t="s">
        <v>709</v>
      </c>
      <c r="AE51"/>
    </row>
    <row r="52" spans="1:31" s="563" customFormat="1">
      <c r="A52"/>
      <c r="B52"/>
      <c r="C52" s="568">
        <v>2022</v>
      </c>
      <c r="D52" s="569" t="s">
        <v>101</v>
      </c>
      <c r="E52" s="569" t="s">
        <v>361</v>
      </c>
      <c r="F52" s="573" t="s">
        <v>141</v>
      </c>
      <c r="G52" s="569" t="s">
        <v>42</v>
      </c>
      <c r="H52" s="569" t="s">
        <v>41</v>
      </c>
      <c r="I52" s="575" t="s">
        <v>54</v>
      </c>
      <c r="J52" s="569" t="s">
        <v>67</v>
      </c>
      <c r="K52" s="569" t="s">
        <v>81</v>
      </c>
      <c r="L52" s="570">
        <v>1</v>
      </c>
      <c r="M52" s="571">
        <v>11.818853318863829</v>
      </c>
      <c r="N52" s="572">
        <v>28.861668666334136</v>
      </c>
      <c r="O52" s="668" t="s">
        <v>382</v>
      </c>
      <c r="P52" s="668" t="s">
        <v>67</v>
      </c>
      <c r="Q52" s="574" t="s">
        <v>563</v>
      </c>
      <c r="R52" s="574" t="s">
        <v>564</v>
      </c>
      <c r="S52" s="574" t="s">
        <v>623</v>
      </c>
      <c r="T52" s="574" t="s">
        <v>641</v>
      </c>
      <c r="U52" s="574" t="s">
        <v>624</v>
      </c>
      <c r="V52" s="574" t="s">
        <v>625</v>
      </c>
      <c r="W52" s="575" t="s">
        <v>679</v>
      </c>
      <c r="X52" s="575" t="s">
        <v>680</v>
      </c>
      <c r="Y52" s="576" t="s">
        <v>710</v>
      </c>
      <c r="Z52" s="577" t="s">
        <v>711</v>
      </c>
      <c r="AA52" s="578" t="s">
        <v>683</v>
      </c>
      <c r="AE52"/>
    </row>
    <row r="53" spans="1:31" s="563" customFormat="1">
      <c r="A53"/>
      <c r="B53"/>
      <c r="C53" s="568">
        <v>2022</v>
      </c>
      <c r="D53" s="569" t="s">
        <v>101</v>
      </c>
      <c r="E53" s="569" t="s">
        <v>361</v>
      </c>
      <c r="F53" s="573" t="s">
        <v>141</v>
      </c>
      <c r="G53" s="569" t="s">
        <v>42</v>
      </c>
      <c r="H53" s="569" t="s">
        <v>41</v>
      </c>
      <c r="I53" s="575" t="s">
        <v>54</v>
      </c>
      <c r="J53" s="569" t="s">
        <v>66</v>
      </c>
      <c r="K53" s="569" t="s">
        <v>310</v>
      </c>
      <c r="L53" s="570">
        <v>0.8</v>
      </c>
      <c r="M53" s="571">
        <v>20.203168066433896</v>
      </c>
      <c r="N53" s="572">
        <v>769.64449776891024</v>
      </c>
      <c r="O53" s="668" t="s">
        <v>381</v>
      </c>
      <c r="P53" s="668" t="s">
        <v>66</v>
      </c>
      <c r="Q53" s="574" t="s">
        <v>517</v>
      </c>
      <c r="R53" s="574" t="s">
        <v>518</v>
      </c>
      <c r="S53" s="574" t="s">
        <v>628</v>
      </c>
      <c r="T53" s="574" t="s">
        <v>641</v>
      </c>
      <c r="U53" s="574" t="s">
        <v>629</v>
      </c>
      <c r="V53" s="574" t="s">
        <v>630</v>
      </c>
      <c r="W53" s="575" t="s">
        <v>712</v>
      </c>
      <c r="X53" s="575" t="s">
        <v>713</v>
      </c>
      <c r="Y53" s="576" t="s">
        <v>714</v>
      </c>
      <c r="Z53" s="577" t="s">
        <v>715</v>
      </c>
      <c r="AA53" s="578" t="s">
        <v>716</v>
      </c>
      <c r="AE53"/>
    </row>
    <row r="54" spans="1:31" s="563" customFormat="1">
      <c r="A54"/>
      <c r="B54"/>
      <c r="C54" s="568">
        <v>2022</v>
      </c>
      <c r="D54" s="569" t="s">
        <v>101</v>
      </c>
      <c r="E54" s="569" t="s">
        <v>361</v>
      </c>
      <c r="F54" s="573" t="s">
        <v>141</v>
      </c>
      <c r="G54" s="569" t="s">
        <v>42</v>
      </c>
      <c r="H54" s="569" t="s">
        <v>41</v>
      </c>
      <c r="I54" s="575" t="s">
        <v>54</v>
      </c>
      <c r="J54" s="569" t="s">
        <v>66</v>
      </c>
      <c r="K54" s="569" t="s">
        <v>79</v>
      </c>
      <c r="L54" s="570">
        <v>0.2</v>
      </c>
      <c r="M54" s="571">
        <v>5.0507920166084741</v>
      </c>
      <c r="N54" s="572">
        <v>192.41112444222756</v>
      </c>
      <c r="O54" s="668" t="s">
        <v>381</v>
      </c>
      <c r="P54" s="668" t="s">
        <v>66</v>
      </c>
      <c r="Q54" s="574" t="s">
        <v>527</v>
      </c>
      <c r="R54" s="574" t="s">
        <v>528</v>
      </c>
      <c r="S54" s="574" t="s">
        <v>628</v>
      </c>
      <c r="T54" s="574" t="s">
        <v>641</v>
      </c>
      <c r="U54" s="574" t="s">
        <v>717</v>
      </c>
      <c r="V54" s="574" t="s">
        <v>718</v>
      </c>
      <c r="W54" s="575" t="s">
        <v>669</v>
      </c>
      <c r="X54" s="575" t="s">
        <v>670</v>
      </c>
      <c r="Y54" s="576" t="s">
        <v>714</v>
      </c>
      <c r="Z54" s="577" t="s">
        <v>719</v>
      </c>
      <c r="AA54" s="578" t="s">
        <v>673</v>
      </c>
      <c r="AE54"/>
    </row>
    <row r="55" spans="1:31" s="563" customFormat="1">
      <c r="A55"/>
      <c r="B55"/>
      <c r="C55" s="568">
        <v>2022</v>
      </c>
      <c r="D55" s="569" t="s">
        <v>101</v>
      </c>
      <c r="E55" s="569" t="s">
        <v>361</v>
      </c>
      <c r="F55" s="573" t="s">
        <v>141</v>
      </c>
      <c r="G55" s="569" t="s">
        <v>42</v>
      </c>
      <c r="H55" s="569" t="s">
        <v>41</v>
      </c>
      <c r="I55" s="575" t="s">
        <v>54</v>
      </c>
      <c r="J55" s="569" t="s">
        <v>348</v>
      </c>
      <c r="K55" s="569" t="s">
        <v>79</v>
      </c>
      <c r="L55" s="570">
        <v>1</v>
      </c>
      <c r="M55" s="571">
        <v>20.034808332546941</v>
      </c>
      <c r="N55" s="572">
        <v>2044.3681971986675</v>
      </c>
      <c r="O55" s="668" t="s">
        <v>151</v>
      </c>
      <c r="P55" s="668" t="s">
        <v>348</v>
      </c>
      <c r="Q55" s="574" t="s">
        <v>527</v>
      </c>
      <c r="R55" s="574" t="s">
        <v>528</v>
      </c>
      <c r="S55" s="574" t="s">
        <v>633</v>
      </c>
      <c r="T55" s="574" t="s">
        <v>641</v>
      </c>
      <c r="U55" s="574" t="s">
        <v>638</v>
      </c>
      <c r="V55" s="574" t="s">
        <v>639</v>
      </c>
      <c r="W55" s="575" t="s">
        <v>669</v>
      </c>
      <c r="X55" s="575" t="s">
        <v>670</v>
      </c>
      <c r="Y55" s="576" t="s">
        <v>720</v>
      </c>
      <c r="Z55" s="577" t="s">
        <v>721</v>
      </c>
      <c r="AA55" s="578" t="s">
        <v>673</v>
      </c>
      <c r="AE55"/>
    </row>
    <row r="56" spans="1:31" s="563" customFormat="1">
      <c r="A56"/>
      <c r="B56"/>
      <c r="C56" s="568">
        <v>2022</v>
      </c>
      <c r="D56" s="569" t="s">
        <v>98</v>
      </c>
      <c r="E56" s="569" t="s">
        <v>337</v>
      </c>
      <c r="F56" s="573" t="s">
        <v>141</v>
      </c>
      <c r="G56" s="569" t="s">
        <v>42</v>
      </c>
      <c r="H56" s="569" t="s">
        <v>41</v>
      </c>
      <c r="I56" s="575" t="s">
        <v>54</v>
      </c>
      <c r="J56" s="569" t="s">
        <v>352</v>
      </c>
      <c r="K56" s="569" t="s">
        <v>106</v>
      </c>
      <c r="L56" s="570">
        <v>1</v>
      </c>
      <c r="M56" s="571">
        <v>2.3920956322141556</v>
      </c>
      <c r="N56" s="572">
        <v>98.846926950998167</v>
      </c>
      <c r="O56" s="668" t="s">
        <v>151</v>
      </c>
      <c r="P56" s="668" t="s">
        <v>352</v>
      </c>
      <c r="Q56" s="574" t="s">
        <v>547</v>
      </c>
      <c r="R56" s="574" t="s">
        <v>548</v>
      </c>
      <c r="S56" s="574" t="s">
        <v>482</v>
      </c>
      <c r="T56" s="574" t="s">
        <v>722</v>
      </c>
      <c r="U56" s="574" t="s">
        <v>723</v>
      </c>
      <c r="V56" s="574" t="s">
        <v>724</v>
      </c>
      <c r="W56" s="575" t="s">
        <v>725</v>
      </c>
      <c r="X56" s="575" t="s">
        <v>726</v>
      </c>
      <c r="Y56" s="576" t="s">
        <v>727</v>
      </c>
      <c r="Z56" s="577" t="s">
        <v>728</v>
      </c>
      <c r="AA56" s="578" t="s">
        <v>729</v>
      </c>
      <c r="AE56"/>
    </row>
    <row r="57" spans="1:31" s="563" customFormat="1">
      <c r="A57"/>
      <c r="B57"/>
      <c r="C57" s="568">
        <v>2022</v>
      </c>
      <c r="D57" s="569" t="s">
        <v>98</v>
      </c>
      <c r="E57" s="569" t="s">
        <v>337</v>
      </c>
      <c r="F57" s="573" t="s">
        <v>141</v>
      </c>
      <c r="G57" s="569" t="s">
        <v>42</v>
      </c>
      <c r="H57" s="569" t="s">
        <v>41</v>
      </c>
      <c r="I57" s="575" t="s">
        <v>54</v>
      </c>
      <c r="J57" s="569" t="s">
        <v>116</v>
      </c>
      <c r="K57" s="569" t="s">
        <v>111</v>
      </c>
      <c r="L57" s="570">
        <v>1</v>
      </c>
      <c r="M57" s="571">
        <v>1.7652898248425313</v>
      </c>
      <c r="N57" s="572">
        <v>6.9774301377175165</v>
      </c>
      <c r="O57" s="668" t="s">
        <v>382</v>
      </c>
      <c r="P57" s="668" t="s">
        <v>116</v>
      </c>
      <c r="Q57" s="574" t="s">
        <v>491</v>
      </c>
      <c r="R57" s="574" t="s">
        <v>492</v>
      </c>
      <c r="S57" s="574" t="s">
        <v>493</v>
      </c>
      <c r="T57" s="574" t="s">
        <v>722</v>
      </c>
      <c r="U57" s="574" t="s">
        <v>494</v>
      </c>
      <c r="V57" s="574" t="s">
        <v>495</v>
      </c>
      <c r="W57" s="575" t="s">
        <v>730</v>
      </c>
      <c r="X57" s="575" t="s">
        <v>731</v>
      </c>
      <c r="Y57" s="576" t="s">
        <v>732</v>
      </c>
      <c r="Z57" s="577" t="s">
        <v>733</v>
      </c>
      <c r="AA57" s="578" t="s">
        <v>734</v>
      </c>
      <c r="AE57"/>
    </row>
    <row r="58" spans="1:31" s="563" customFormat="1">
      <c r="A58"/>
      <c r="B58"/>
      <c r="C58" s="568">
        <v>2022</v>
      </c>
      <c r="D58" s="569" t="s">
        <v>98</v>
      </c>
      <c r="E58" s="569" t="s">
        <v>337</v>
      </c>
      <c r="F58" s="573" t="s">
        <v>141</v>
      </c>
      <c r="G58" s="569" t="s">
        <v>42</v>
      </c>
      <c r="H58" s="569" t="s">
        <v>41</v>
      </c>
      <c r="I58" s="575" t="s">
        <v>54</v>
      </c>
      <c r="J58" s="569" t="s">
        <v>109</v>
      </c>
      <c r="K58" s="569" t="s">
        <v>111</v>
      </c>
      <c r="L58" s="570">
        <v>0.2</v>
      </c>
      <c r="M58" s="571">
        <v>0.94195306859186501</v>
      </c>
      <c r="N58" s="572">
        <v>34.887150688587589</v>
      </c>
      <c r="O58" s="668" t="s">
        <v>381</v>
      </c>
      <c r="P58" s="668" t="s">
        <v>109</v>
      </c>
      <c r="Q58" s="574" t="s">
        <v>491</v>
      </c>
      <c r="R58" s="574" t="s">
        <v>492</v>
      </c>
      <c r="S58" s="574" t="s">
        <v>509</v>
      </c>
      <c r="T58" s="574" t="s">
        <v>722</v>
      </c>
      <c r="U58" s="574" t="s">
        <v>510</v>
      </c>
      <c r="V58" s="574" t="s">
        <v>511</v>
      </c>
      <c r="W58" s="575" t="s">
        <v>730</v>
      </c>
      <c r="X58" s="575" t="s">
        <v>731</v>
      </c>
      <c r="Y58" s="576" t="s">
        <v>735</v>
      </c>
      <c r="Z58" s="577" t="s">
        <v>736</v>
      </c>
      <c r="AA58" s="578" t="s">
        <v>734</v>
      </c>
      <c r="AE58"/>
    </row>
    <row r="59" spans="1:31" s="563" customFormat="1">
      <c r="A59"/>
      <c r="B59"/>
      <c r="C59" s="568">
        <v>2022</v>
      </c>
      <c r="D59" s="569" t="s">
        <v>98</v>
      </c>
      <c r="E59" s="569" t="s">
        <v>337</v>
      </c>
      <c r="F59" s="573" t="s">
        <v>141</v>
      </c>
      <c r="G59" s="569" t="s">
        <v>42</v>
      </c>
      <c r="H59" s="569" t="s">
        <v>41</v>
      </c>
      <c r="I59" s="575" t="s">
        <v>54</v>
      </c>
      <c r="J59" s="569" t="s">
        <v>109</v>
      </c>
      <c r="K59" s="569" t="s">
        <v>106</v>
      </c>
      <c r="L59" s="570">
        <v>0.8</v>
      </c>
      <c r="M59" s="571">
        <v>3.76781227436746</v>
      </c>
      <c r="N59" s="572">
        <v>139.54860275435036</v>
      </c>
      <c r="O59" s="668" t="s">
        <v>381</v>
      </c>
      <c r="P59" s="668" t="s">
        <v>109</v>
      </c>
      <c r="Q59" s="574" t="s">
        <v>547</v>
      </c>
      <c r="R59" s="574" t="s">
        <v>548</v>
      </c>
      <c r="S59" s="574" t="s">
        <v>509</v>
      </c>
      <c r="T59" s="574" t="s">
        <v>722</v>
      </c>
      <c r="U59" s="574" t="s">
        <v>652</v>
      </c>
      <c r="V59" s="574" t="s">
        <v>653</v>
      </c>
      <c r="W59" s="575" t="s">
        <v>725</v>
      </c>
      <c r="X59" s="575" t="s">
        <v>726</v>
      </c>
      <c r="Y59" s="576" t="s">
        <v>735</v>
      </c>
      <c r="Z59" s="577" t="s">
        <v>737</v>
      </c>
      <c r="AA59" s="578" t="s">
        <v>729</v>
      </c>
      <c r="AE59"/>
    </row>
    <row r="60" spans="1:31" s="563" customFormat="1">
      <c r="A60"/>
      <c r="B60"/>
      <c r="C60" s="568">
        <v>2022</v>
      </c>
      <c r="D60" s="569" t="s">
        <v>98</v>
      </c>
      <c r="E60" s="569" t="s">
        <v>337</v>
      </c>
      <c r="F60" s="573" t="s">
        <v>141</v>
      </c>
      <c r="G60" s="569" t="s">
        <v>42</v>
      </c>
      <c r="H60" s="569" t="s">
        <v>41</v>
      </c>
      <c r="I60" s="575" t="s">
        <v>54</v>
      </c>
      <c r="J60" s="569" t="s">
        <v>350</v>
      </c>
      <c r="K60" s="569" t="s">
        <v>111</v>
      </c>
      <c r="L60" s="570">
        <v>0.8</v>
      </c>
      <c r="M60" s="571">
        <v>2.5241551266206894</v>
      </c>
      <c r="N60" s="572">
        <v>221.4171163702359</v>
      </c>
      <c r="O60" s="668" t="s">
        <v>151</v>
      </c>
      <c r="P60" s="668" t="s">
        <v>350</v>
      </c>
      <c r="Q60" s="574" t="s">
        <v>491</v>
      </c>
      <c r="R60" s="574" t="s">
        <v>492</v>
      </c>
      <c r="S60" s="574" t="s">
        <v>519</v>
      </c>
      <c r="T60" s="574" t="s">
        <v>722</v>
      </c>
      <c r="U60" s="574" t="s">
        <v>738</v>
      </c>
      <c r="V60" s="574" t="s">
        <v>739</v>
      </c>
      <c r="W60" s="575" t="s">
        <v>730</v>
      </c>
      <c r="X60" s="575" t="s">
        <v>731</v>
      </c>
      <c r="Y60" s="576" t="s">
        <v>740</v>
      </c>
      <c r="Z60" s="577" t="s">
        <v>741</v>
      </c>
      <c r="AA60" s="578" t="s">
        <v>734</v>
      </c>
      <c r="AE60"/>
    </row>
    <row r="61" spans="1:31" s="563" customFormat="1">
      <c r="A61"/>
      <c r="B61"/>
      <c r="C61" s="568">
        <v>2022</v>
      </c>
      <c r="D61" s="569" t="s">
        <v>98</v>
      </c>
      <c r="E61" s="569" t="s">
        <v>337</v>
      </c>
      <c r="F61" s="573" t="s">
        <v>141</v>
      </c>
      <c r="G61" s="569" t="s">
        <v>42</v>
      </c>
      <c r="H61" s="569" t="s">
        <v>41</v>
      </c>
      <c r="I61" s="575" t="s">
        <v>54</v>
      </c>
      <c r="J61" s="569" t="s">
        <v>350</v>
      </c>
      <c r="K61" s="569" t="s">
        <v>79</v>
      </c>
      <c r="L61" s="570">
        <v>0.2</v>
      </c>
      <c r="M61" s="571">
        <v>0.63103878165517235</v>
      </c>
      <c r="N61" s="572">
        <v>55.354279092558976</v>
      </c>
      <c r="O61" s="668" t="s">
        <v>151</v>
      </c>
      <c r="P61" s="668" t="s">
        <v>350</v>
      </c>
      <c r="Q61" s="574" t="s">
        <v>527</v>
      </c>
      <c r="R61" s="574" t="s">
        <v>528</v>
      </c>
      <c r="S61" s="574" t="s">
        <v>519</v>
      </c>
      <c r="T61" s="574" t="s">
        <v>722</v>
      </c>
      <c r="U61" s="574" t="s">
        <v>742</v>
      </c>
      <c r="V61" s="574" t="s">
        <v>743</v>
      </c>
      <c r="W61" s="575" t="s">
        <v>744</v>
      </c>
      <c r="X61" s="575" t="s">
        <v>745</v>
      </c>
      <c r="Y61" s="575" t="s">
        <v>740</v>
      </c>
      <c r="Z61" s="579" t="s">
        <v>746</v>
      </c>
      <c r="AA61" s="578" t="s">
        <v>747</v>
      </c>
      <c r="AE61"/>
    </row>
    <row r="62" spans="1:31" s="563" customFormat="1">
      <c r="A62"/>
      <c r="B62"/>
      <c r="C62" s="568">
        <v>2022</v>
      </c>
      <c r="D62" s="569" t="s">
        <v>98</v>
      </c>
      <c r="E62" s="569" t="s">
        <v>337</v>
      </c>
      <c r="F62" s="573" t="s">
        <v>141</v>
      </c>
      <c r="G62" s="569" t="s">
        <v>42</v>
      </c>
      <c r="H62" s="569" t="s">
        <v>41</v>
      </c>
      <c r="I62" s="575" t="s">
        <v>54</v>
      </c>
      <c r="J62" s="569" t="s">
        <v>99</v>
      </c>
      <c r="K62" s="569" t="s">
        <v>79</v>
      </c>
      <c r="L62" s="570">
        <v>1</v>
      </c>
      <c r="M62" s="571">
        <v>0.62273563979128832</v>
      </c>
      <c r="N62" s="572">
        <v>207.57854659709614</v>
      </c>
      <c r="O62" s="668" t="s">
        <v>151</v>
      </c>
      <c r="P62" s="668" t="s">
        <v>99</v>
      </c>
      <c r="Q62" s="574" t="s">
        <v>527</v>
      </c>
      <c r="R62" s="574" t="s">
        <v>528</v>
      </c>
      <c r="S62" s="574" t="s">
        <v>529</v>
      </c>
      <c r="T62" s="574" t="s">
        <v>722</v>
      </c>
      <c r="U62" s="574" t="s">
        <v>530</v>
      </c>
      <c r="V62" s="574" t="s">
        <v>531</v>
      </c>
      <c r="W62" s="575" t="s">
        <v>744</v>
      </c>
      <c r="X62" s="575" t="s">
        <v>745</v>
      </c>
      <c r="Y62" s="576" t="s">
        <v>748</v>
      </c>
      <c r="Z62" s="577" t="s">
        <v>749</v>
      </c>
      <c r="AA62" s="578" t="s">
        <v>747</v>
      </c>
      <c r="AE62"/>
    </row>
    <row r="63" spans="1:31" s="563" customFormat="1">
      <c r="A63"/>
      <c r="B63"/>
      <c r="C63" s="568">
        <v>2022</v>
      </c>
      <c r="D63" s="569" t="s">
        <v>98</v>
      </c>
      <c r="E63" s="569" t="s">
        <v>337</v>
      </c>
      <c r="F63" s="573" t="s">
        <v>141</v>
      </c>
      <c r="G63" s="569" t="s">
        <v>42</v>
      </c>
      <c r="H63" s="569" t="s">
        <v>41</v>
      </c>
      <c r="I63" s="575" t="s">
        <v>54</v>
      </c>
      <c r="J63" s="569" t="s">
        <v>96</v>
      </c>
      <c r="K63" s="569" t="s">
        <v>79</v>
      </c>
      <c r="L63" s="570">
        <v>1</v>
      </c>
      <c r="M63" s="571">
        <v>4.1515709319419239E-2</v>
      </c>
      <c r="N63" s="572">
        <v>79.077541560798537</v>
      </c>
      <c r="O63" s="668" t="s">
        <v>151</v>
      </c>
      <c r="P63" s="668" t="s">
        <v>96</v>
      </c>
      <c r="Q63" s="574" t="s">
        <v>527</v>
      </c>
      <c r="R63" s="574" t="s">
        <v>528</v>
      </c>
      <c r="S63" s="574" t="s">
        <v>537</v>
      </c>
      <c r="T63" s="574" t="s">
        <v>722</v>
      </c>
      <c r="U63" s="574" t="s">
        <v>538</v>
      </c>
      <c r="V63" s="574" t="s">
        <v>539</v>
      </c>
      <c r="W63" s="575" t="s">
        <v>744</v>
      </c>
      <c r="X63" s="575" t="s">
        <v>745</v>
      </c>
      <c r="Y63" s="576" t="s">
        <v>750</v>
      </c>
      <c r="Z63" s="577" t="s">
        <v>751</v>
      </c>
      <c r="AA63" s="578" t="s">
        <v>747</v>
      </c>
      <c r="AE63"/>
    </row>
    <row r="64" spans="1:31" s="563" customFormat="1">
      <c r="A64"/>
      <c r="B64"/>
      <c r="C64" s="568">
        <v>2022</v>
      </c>
      <c r="D64" s="569" t="s">
        <v>98</v>
      </c>
      <c r="E64" s="569" t="s">
        <v>337</v>
      </c>
      <c r="F64" s="573" t="s">
        <v>141</v>
      </c>
      <c r="G64" s="569" t="s">
        <v>42</v>
      </c>
      <c r="H64" s="569" t="s">
        <v>41</v>
      </c>
      <c r="I64" s="575" t="s">
        <v>54</v>
      </c>
      <c r="J64" s="569" t="s">
        <v>87</v>
      </c>
      <c r="K64" s="569" t="s">
        <v>111</v>
      </c>
      <c r="L64" s="570">
        <v>0.8</v>
      </c>
      <c r="M64" s="571">
        <v>2.1588168846097999</v>
      </c>
      <c r="N64" s="572">
        <v>83.03141863883846</v>
      </c>
      <c r="O64" s="668" t="s">
        <v>151</v>
      </c>
      <c r="P64" s="668" t="s">
        <v>87</v>
      </c>
      <c r="Q64" s="574" t="s">
        <v>491</v>
      </c>
      <c r="R64" s="574" t="s">
        <v>492</v>
      </c>
      <c r="S64" s="574" t="s">
        <v>542</v>
      </c>
      <c r="T64" s="574" t="s">
        <v>722</v>
      </c>
      <c r="U64" s="574" t="s">
        <v>752</v>
      </c>
      <c r="V64" s="574" t="s">
        <v>753</v>
      </c>
      <c r="W64" s="575" t="s">
        <v>730</v>
      </c>
      <c r="X64" s="575" t="s">
        <v>731</v>
      </c>
      <c r="Y64" s="576" t="s">
        <v>754</v>
      </c>
      <c r="Z64" s="577" t="s">
        <v>755</v>
      </c>
      <c r="AA64" s="578" t="s">
        <v>734</v>
      </c>
      <c r="AE64"/>
    </row>
    <row r="65" spans="1:31" s="563" customFormat="1">
      <c r="A65"/>
      <c r="B65"/>
      <c r="C65" s="568">
        <v>2022</v>
      </c>
      <c r="D65" s="569" t="s">
        <v>98</v>
      </c>
      <c r="E65" s="569" t="s">
        <v>337</v>
      </c>
      <c r="F65" s="573" t="s">
        <v>141</v>
      </c>
      <c r="G65" s="569" t="s">
        <v>42</v>
      </c>
      <c r="H65" s="569" t="s">
        <v>41</v>
      </c>
      <c r="I65" s="575" t="s">
        <v>54</v>
      </c>
      <c r="J65" s="569" t="s">
        <v>87</v>
      </c>
      <c r="K65" s="569" t="s">
        <v>79</v>
      </c>
      <c r="L65" s="570">
        <v>0.2</v>
      </c>
      <c r="M65" s="571">
        <v>0.53970422115244998</v>
      </c>
      <c r="N65" s="572">
        <v>20.757854659709615</v>
      </c>
      <c r="O65" s="668" t="s">
        <v>151</v>
      </c>
      <c r="P65" s="668" t="s">
        <v>87</v>
      </c>
      <c r="Q65" s="574" t="s">
        <v>527</v>
      </c>
      <c r="R65" s="574" t="s">
        <v>528</v>
      </c>
      <c r="S65" s="574" t="s">
        <v>542</v>
      </c>
      <c r="T65" s="574" t="s">
        <v>722</v>
      </c>
      <c r="U65" s="574" t="s">
        <v>756</v>
      </c>
      <c r="V65" s="574" t="s">
        <v>757</v>
      </c>
      <c r="W65" s="575" t="s">
        <v>744</v>
      </c>
      <c r="X65" s="575" t="s">
        <v>745</v>
      </c>
      <c r="Y65" s="576" t="s">
        <v>754</v>
      </c>
      <c r="Z65" s="577" t="s">
        <v>758</v>
      </c>
      <c r="AA65" s="578" t="s">
        <v>747</v>
      </c>
      <c r="AE65"/>
    </row>
    <row r="66" spans="1:31" s="563" customFormat="1">
      <c r="A66"/>
      <c r="B66"/>
      <c r="C66" s="568">
        <v>2022</v>
      </c>
      <c r="D66" s="569" t="s">
        <v>98</v>
      </c>
      <c r="E66" s="569" t="s">
        <v>337</v>
      </c>
      <c r="F66" s="573" t="s">
        <v>141</v>
      </c>
      <c r="G66" s="569" t="s">
        <v>42</v>
      </c>
      <c r="H66" s="569" t="s">
        <v>41</v>
      </c>
      <c r="I66" s="575" t="s">
        <v>54</v>
      </c>
      <c r="J66" s="569" t="s">
        <v>83</v>
      </c>
      <c r="K66" s="569" t="s">
        <v>81</v>
      </c>
      <c r="L66" s="570">
        <v>1</v>
      </c>
      <c r="M66" s="571">
        <v>11.049357761282822</v>
      </c>
      <c r="N66" s="572">
        <v>14.068446347444389</v>
      </c>
      <c r="O66" s="668" t="s">
        <v>382</v>
      </c>
      <c r="P66" s="668" t="s">
        <v>83</v>
      </c>
      <c r="Q66" s="574" t="s">
        <v>563</v>
      </c>
      <c r="R66" s="574" t="s">
        <v>564</v>
      </c>
      <c r="S66" s="574" t="s">
        <v>565</v>
      </c>
      <c r="T66" s="574" t="s">
        <v>722</v>
      </c>
      <c r="U66" s="574" t="s">
        <v>566</v>
      </c>
      <c r="V66" s="574" t="s">
        <v>567</v>
      </c>
      <c r="W66" s="575" t="s">
        <v>759</v>
      </c>
      <c r="X66" s="575" t="s">
        <v>760</v>
      </c>
      <c r="Y66" s="576" t="s">
        <v>761</v>
      </c>
      <c r="Z66" s="577" t="s">
        <v>762</v>
      </c>
      <c r="AA66" s="578" t="s">
        <v>763</v>
      </c>
      <c r="AE66"/>
    </row>
    <row r="67" spans="1:31" s="563" customFormat="1">
      <c r="A67"/>
      <c r="B67"/>
      <c r="C67" s="568">
        <v>2022</v>
      </c>
      <c r="D67" s="569" t="s">
        <v>98</v>
      </c>
      <c r="E67" s="569" t="s">
        <v>337</v>
      </c>
      <c r="F67" s="573" t="s">
        <v>141</v>
      </c>
      <c r="G67" s="569" t="s">
        <v>42</v>
      </c>
      <c r="H67" s="569" t="s">
        <v>41</v>
      </c>
      <c r="I67" s="575" t="s">
        <v>54</v>
      </c>
      <c r="J67" s="569" t="s">
        <v>77</v>
      </c>
      <c r="K67" s="569" t="s">
        <v>106</v>
      </c>
      <c r="L67" s="570">
        <v>0.4</v>
      </c>
      <c r="M67" s="571">
        <v>2.4385307002236947</v>
      </c>
      <c r="N67" s="572">
        <v>93.789642316295954</v>
      </c>
      <c r="O67" s="668" t="s">
        <v>381</v>
      </c>
      <c r="P67" s="668" t="s">
        <v>77</v>
      </c>
      <c r="Q67" s="574" t="s">
        <v>547</v>
      </c>
      <c r="R67" s="574" t="s">
        <v>548</v>
      </c>
      <c r="S67" s="574" t="s">
        <v>573</v>
      </c>
      <c r="T67" s="574" t="s">
        <v>722</v>
      </c>
      <c r="U67" s="574" t="s">
        <v>764</v>
      </c>
      <c r="V67" s="574" t="s">
        <v>765</v>
      </c>
      <c r="W67" s="575" t="s">
        <v>725</v>
      </c>
      <c r="X67" s="575" t="s">
        <v>726</v>
      </c>
      <c r="Y67" s="576" t="s">
        <v>766</v>
      </c>
      <c r="Z67" s="577" t="s">
        <v>767</v>
      </c>
      <c r="AA67" s="578" t="s">
        <v>729</v>
      </c>
      <c r="AE67"/>
    </row>
    <row r="68" spans="1:31" s="563" customFormat="1">
      <c r="A68"/>
      <c r="B68"/>
      <c r="C68" s="568">
        <v>2022</v>
      </c>
      <c r="D68" s="569" t="s">
        <v>98</v>
      </c>
      <c r="E68" s="569" t="s">
        <v>337</v>
      </c>
      <c r="F68" s="573" t="s">
        <v>141</v>
      </c>
      <c r="G68" s="569" t="s">
        <v>42</v>
      </c>
      <c r="H68" s="569" t="s">
        <v>41</v>
      </c>
      <c r="I68" s="575" t="s">
        <v>54</v>
      </c>
      <c r="J68" s="569" t="s">
        <v>77</v>
      </c>
      <c r="K68" s="569" t="s">
        <v>93</v>
      </c>
      <c r="L68" s="570">
        <v>0.6</v>
      </c>
      <c r="M68" s="571">
        <v>3.6577960503355413</v>
      </c>
      <c r="N68" s="572">
        <v>140.6844634744439</v>
      </c>
      <c r="O68" s="668" t="s">
        <v>381</v>
      </c>
      <c r="P68" s="668" t="s">
        <v>77</v>
      </c>
      <c r="Q68" s="574" t="s">
        <v>581</v>
      </c>
      <c r="R68" s="574" t="s">
        <v>582</v>
      </c>
      <c r="S68" s="574" t="s">
        <v>573</v>
      </c>
      <c r="T68" s="574" t="s">
        <v>722</v>
      </c>
      <c r="U68" s="574" t="s">
        <v>583</v>
      </c>
      <c r="V68" s="574" t="s">
        <v>584</v>
      </c>
      <c r="W68" s="575" t="s">
        <v>768</v>
      </c>
      <c r="X68" s="575" t="s">
        <v>769</v>
      </c>
      <c r="Y68" s="576" t="s">
        <v>766</v>
      </c>
      <c r="Z68" s="577" t="s">
        <v>770</v>
      </c>
      <c r="AA68" s="578" t="s">
        <v>771</v>
      </c>
      <c r="AE68"/>
    </row>
    <row r="69" spans="1:31" s="563" customFormat="1">
      <c r="A69"/>
      <c r="B69"/>
      <c r="C69" s="568">
        <v>2022</v>
      </c>
      <c r="D69" s="569" t="s">
        <v>98</v>
      </c>
      <c r="E69" s="569" t="s">
        <v>337</v>
      </c>
      <c r="F69" s="573" t="s">
        <v>141</v>
      </c>
      <c r="G69" s="569" t="s">
        <v>42</v>
      </c>
      <c r="H69" s="569" t="s">
        <v>41</v>
      </c>
      <c r="I69" s="575" t="s">
        <v>54</v>
      </c>
      <c r="J69" s="569" t="s">
        <v>349</v>
      </c>
      <c r="K69" s="569" t="s">
        <v>104</v>
      </c>
      <c r="L69" s="570">
        <v>0.8</v>
      </c>
      <c r="M69" s="571">
        <v>1.9856370685916513</v>
      </c>
      <c r="N69" s="572">
        <v>177.9244685117967</v>
      </c>
      <c r="O69" s="668" t="s">
        <v>151</v>
      </c>
      <c r="P69" s="668" t="s">
        <v>349</v>
      </c>
      <c r="Q69" s="574" t="s">
        <v>555</v>
      </c>
      <c r="R69" s="574" t="s">
        <v>556</v>
      </c>
      <c r="S69" s="574" t="s">
        <v>589</v>
      </c>
      <c r="T69" s="574" t="s">
        <v>722</v>
      </c>
      <c r="U69" s="574" t="s">
        <v>690</v>
      </c>
      <c r="V69" s="574" t="s">
        <v>691</v>
      </c>
      <c r="W69" s="575" t="s">
        <v>772</v>
      </c>
      <c r="X69" s="575" t="s">
        <v>773</v>
      </c>
      <c r="Y69" s="576" t="s">
        <v>774</v>
      </c>
      <c r="Z69" s="577" t="s">
        <v>775</v>
      </c>
      <c r="AA69" s="578" t="s">
        <v>776</v>
      </c>
      <c r="AE69"/>
    </row>
    <row r="70" spans="1:31" s="563" customFormat="1">
      <c r="A70"/>
      <c r="B70"/>
      <c r="C70" s="568">
        <v>2022</v>
      </c>
      <c r="D70" s="569" t="s">
        <v>98</v>
      </c>
      <c r="E70" s="569" t="s">
        <v>337</v>
      </c>
      <c r="F70" s="573" t="s">
        <v>141</v>
      </c>
      <c r="G70" s="569" t="s">
        <v>42</v>
      </c>
      <c r="H70" s="569" t="s">
        <v>41</v>
      </c>
      <c r="I70" s="575" t="s">
        <v>54</v>
      </c>
      <c r="J70" s="569" t="s">
        <v>349</v>
      </c>
      <c r="K70" s="569" t="s">
        <v>79</v>
      </c>
      <c r="L70" s="570">
        <v>0.2</v>
      </c>
      <c r="M70" s="571">
        <v>0.49640926714791284</v>
      </c>
      <c r="N70" s="572">
        <v>44.481117127949176</v>
      </c>
      <c r="O70" s="668" t="s">
        <v>151</v>
      </c>
      <c r="P70" s="668" t="s">
        <v>349</v>
      </c>
      <c r="Q70" s="574" t="s">
        <v>527</v>
      </c>
      <c r="R70" s="574" t="s">
        <v>528</v>
      </c>
      <c r="S70" s="574" t="s">
        <v>589</v>
      </c>
      <c r="T70" s="574" t="s">
        <v>722</v>
      </c>
      <c r="U70" s="574" t="s">
        <v>594</v>
      </c>
      <c r="V70" s="574" t="s">
        <v>595</v>
      </c>
      <c r="W70" s="575" t="s">
        <v>744</v>
      </c>
      <c r="X70" s="575" t="s">
        <v>745</v>
      </c>
      <c r="Y70" s="576" t="s">
        <v>774</v>
      </c>
      <c r="Z70" s="577" t="s">
        <v>777</v>
      </c>
      <c r="AA70" s="578" t="s">
        <v>747</v>
      </c>
      <c r="AE70"/>
    </row>
    <row r="71" spans="1:31" s="563" customFormat="1">
      <c r="A71"/>
      <c r="B71"/>
      <c r="C71" s="568">
        <v>2022</v>
      </c>
      <c r="D71" s="569" t="s">
        <v>98</v>
      </c>
      <c r="E71" s="569" t="s">
        <v>337</v>
      </c>
      <c r="F71" s="573" t="s">
        <v>141</v>
      </c>
      <c r="G71" s="569" t="s">
        <v>42</v>
      </c>
      <c r="H71" s="569" t="s">
        <v>41</v>
      </c>
      <c r="I71" s="575" t="s">
        <v>54</v>
      </c>
      <c r="J71" s="569" t="s">
        <v>76</v>
      </c>
      <c r="K71" s="569" t="s">
        <v>79</v>
      </c>
      <c r="L71" s="570">
        <v>1</v>
      </c>
      <c r="M71" s="571">
        <v>0.13047794357531758</v>
      </c>
      <c r="N71" s="572">
        <v>47.446524936479122</v>
      </c>
      <c r="O71" s="668" t="s">
        <v>151</v>
      </c>
      <c r="P71" s="668" t="s">
        <v>76</v>
      </c>
      <c r="Q71" s="574" t="s">
        <v>527</v>
      </c>
      <c r="R71" s="574" t="s">
        <v>528</v>
      </c>
      <c r="S71" s="574" t="s">
        <v>597</v>
      </c>
      <c r="T71" s="574" t="s">
        <v>722</v>
      </c>
      <c r="U71" s="574" t="s">
        <v>598</v>
      </c>
      <c r="V71" s="574" t="s">
        <v>599</v>
      </c>
      <c r="W71" s="575" t="s">
        <v>744</v>
      </c>
      <c r="X71" s="575" t="s">
        <v>745</v>
      </c>
      <c r="Y71" s="576" t="s">
        <v>778</v>
      </c>
      <c r="Z71" s="577" t="s">
        <v>779</v>
      </c>
      <c r="AA71" s="578" t="s">
        <v>747</v>
      </c>
      <c r="AE71"/>
    </row>
    <row r="72" spans="1:31" s="563" customFormat="1">
      <c r="A72"/>
      <c r="B72"/>
      <c r="C72" s="568">
        <v>2022</v>
      </c>
      <c r="D72" s="569" t="s">
        <v>98</v>
      </c>
      <c r="E72" s="569" t="s">
        <v>337</v>
      </c>
      <c r="F72" s="573" t="s">
        <v>141</v>
      </c>
      <c r="G72" s="569" t="s">
        <v>42</v>
      </c>
      <c r="H72" s="569" t="s">
        <v>41</v>
      </c>
      <c r="I72" s="575" t="s">
        <v>54</v>
      </c>
      <c r="J72" s="569" t="s">
        <v>74</v>
      </c>
      <c r="K72" s="569" t="s">
        <v>104</v>
      </c>
      <c r="L72" s="570">
        <v>0.8</v>
      </c>
      <c r="M72" s="571">
        <v>1.220053498366606</v>
      </c>
      <c r="N72" s="572">
        <v>406.68449945553533</v>
      </c>
      <c r="O72" s="668" t="s">
        <v>151</v>
      </c>
      <c r="P72" s="668" t="s">
        <v>74</v>
      </c>
      <c r="Q72" s="574" t="s">
        <v>555</v>
      </c>
      <c r="R72" s="574" t="s">
        <v>556</v>
      </c>
      <c r="S72" s="574" t="s">
        <v>602</v>
      </c>
      <c r="T72" s="574" t="s">
        <v>722</v>
      </c>
      <c r="U72" s="574" t="s">
        <v>780</v>
      </c>
      <c r="V72" s="574" t="s">
        <v>781</v>
      </c>
      <c r="W72" s="575" t="s">
        <v>772</v>
      </c>
      <c r="X72" s="575" t="s">
        <v>773</v>
      </c>
      <c r="Y72" s="576" t="s">
        <v>782</v>
      </c>
      <c r="Z72" s="577" t="s">
        <v>783</v>
      </c>
      <c r="AA72" s="578" t="s">
        <v>776</v>
      </c>
      <c r="AE72"/>
    </row>
    <row r="73" spans="1:31" s="563" customFormat="1">
      <c r="A73"/>
      <c r="B73"/>
      <c r="C73" s="568">
        <v>2022</v>
      </c>
      <c r="D73" s="569" t="s">
        <v>98</v>
      </c>
      <c r="E73" s="569" t="s">
        <v>337</v>
      </c>
      <c r="F73" s="573" t="s">
        <v>141</v>
      </c>
      <c r="G73" s="569" t="s">
        <v>42</v>
      </c>
      <c r="H73" s="569" t="s">
        <v>41</v>
      </c>
      <c r="I73" s="575" t="s">
        <v>54</v>
      </c>
      <c r="J73" s="569" t="s">
        <v>74</v>
      </c>
      <c r="K73" s="569" t="s">
        <v>79</v>
      </c>
      <c r="L73" s="570">
        <v>0.2</v>
      </c>
      <c r="M73" s="571">
        <v>0.30501337459165151</v>
      </c>
      <c r="N73" s="572">
        <v>101.67112486388383</v>
      </c>
      <c r="O73" s="668" t="s">
        <v>151</v>
      </c>
      <c r="P73" s="668" t="s">
        <v>74</v>
      </c>
      <c r="Q73" s="574" t="s">
        <v>527</v>
      </c>
      <c r="R73" s="574" t="s">
        <v>528</v>
      </c>
      <c r="S73" s="574" t="s">
        <v>602</v>
      </c>
      <c r="T73" s="574" t="s">
        <v>722</v>
      </c>
      <c r="U73" s="574" t="s">
        <v>603</v>
      </c>
      <c r="V73" s="574" t="s">
        <v>604</v>
      </c>
      <c r="W73" s="575" t="s">
        <v>744</v>
      </c>
      <c r="X73" s="575" t="s">
        <v>745</v>
      </c>
      <c r="Y73" s="576" t="s">
        <v>782</v>
      </c>
      <c r="Z73" s="577" t="s">
        <v>784</v>
      </c>
      <c r="AA73" s="578" t="s">
        <v>747</v>
      </c>
      <c r="AE73"/>
    </row>
    <row r="74" spans="1:31" s="563" customFormat="1">
      <c r="A74"/>
      <c r="B74"/>
      <c r="C74" s="568">
        <v>2022</v>
      </c>
      <c r="D74" s="569" t="s">
        <v>98</v>
      </c>
      <c r="E74" s="569" t="s">
        <v>337</v>
      </c>
      <c r="F74" s="573" t="s">
        <v>141</v>
      </c>
      <c r="G74" s="569" t="s">
        <v>42</v>
      </c>
      <c r="H74" s="569" t="s">
        <v>41</v>
      </c>
      <c r="I74" s="575" t="s">
        <v>54</v>
      </c>
      <c r="J74" s="569" t="s">
        <v>351</v>
      </c>
      <c r="K74" s="569" t="s">
        <v>100</v>
      </c>
      <c r="L74" s="570">
        <v>1</v>
      </c>
      <c r="M74" s="571">
        <v>3.2026404332123413</v>
      </c>
      <c r="N74" s="572">
        <v>9.8846926950998171</v>
      </c>
      <c r="O74" s="668" t="s">
        <v>151</v>
      </c>
      <c r="P74" s="668" t="s">
        <v>351</v>
      </c>
      <c r="Q74" s="574" t="s">
        <v>612</v>
      </c>
      <c r="R74" s="574" t="s">
        <v>613</v>
      </c>
      <c r="S74" s="574" t="s">
        <v>607</v>
      </c>
      <c r="T74" s="574" t="s">
        <v>722</v>
      </c>
      <c r="U74" s="574" t="s">
        <v>614</v>
      </c>
      <c r="V74" s="574" t="s">
        <v>615</v>
      </c>
      <c r="W74" s="575" t="s">
        <v>785</v>
      </c>
      <c r="X74" s="575" t="s">
        <v>786</v>
      </c>
      <c r="Y74" s="576" t="s">
        <v>787</v>
      </c>
      <c r="Z74" s="577" t="s">
        <v>788</v>
      </c>
      <c r="AA74" s="578" t="s">
        <v>789</v>
      </c>
      <c r="AE74"/>
    </row>
    <row r="75" spans="1:31" s="563" customFormat="1">
      <c r="A75"/>
      <c r="B75"/>
      <c r="C75" s="568">
        <v>2022</v>
      </c>
      <c r="D75" s="569" t="s">
        <v>98</v>
      </c>
      <c r="E75" s="569" t="s">
        <v>337</v>
      </c>
      <c r="F75" s="573" t="s">
        <v>141</v>
      </c>
      <c r="G75" s="569" t="s">
        <v>42</v>
      </c>
      <c r="H75" s="569" t="s">
        <v>41</v>
      </c>
      <c r="I75" s="575" t="s">
        <v>54</v>
      </c>
      <c r="J75" s="569" t="s">
        <v>67</v>
      </c>
      <c r="K75" s="569" t="s">
        <v>81</v>
      </c>
      <c r="L75" s="570">
        <v>1</v>
      </c>
      <c r="M75" s="571">
        <v>3.4287091696743888</v>
      </c>
      <c r="N75" s="572">
        <v>8.3729161652610227</v>
      </c>
      <c r="O75" s="668" t="s">
        <v>382</v>
      </c>
      <c r="P75" s="668" t="s">
        <v>67</v>
      </c>
      <c r="Q75" s="574" t="s">
        <v>563</v>
      </c>
      <c r="R75" s="574" t="s">
        <v>564</v>
      </c>
      <c r="S75" s="574" t="s">
        <v>623</v>
      </c>
      <c r="T75" s="574" t="s">
        <v>722</v>
      </c>
      <c r="U75" s="574" t="s">
        <v>624</v>
      </c>
      <c r="V75" s="574" t="s">
        <v>625</v>
      </c>
      <c r="W75" s="575" t="s">
        <v>759</v>
      </c>
      <c r="X75" s="575" t="s">
        <v>760</v>
      </c>
      <c r="Y75" s="576" t="s">
        <v>790</v>
      </c>
      <c r="Z75" s="577" t="s">
        <v>791</v>
      </c>
      <c r="AA75" s="578" t="s">
        <v>763</v>
      </c>
      <c r="AE75"/>
    </row>
    <row r="76" spans="1:31" s="563" customFormat="1">
      <c r="A76"/>
      <c r="B76"/>
      <c r="C76" s="568">
        <v>2022</v>
      </c>
      <c r="D76" s="569" t="s">
        <v>98</v>
      </c>
      <c r="E76" s="569" t="s">
        <v>337</v>
      </c>
      <c r="F76" s="573" t="s">
        <v>141</v>
      </c>
      <c r="G76" s="569" t="s">
        <v>42</v>
      </c>
      <c r="H76" s="569" t="s">
        <v>41</v>
      </c>
      <c r="I76" s="575" t="s">
        <v>54</v>
      </c>
      <c r="J76" s="569" t="s">
        <v>66</v>
      </c>
      <c r="K76" s="569" t="s">
        <v>310</v>
      </c>
      <c r="L76" s="570">
        <v>1</v>
      </c>
      <c r="M76" s="571">
        <v>7.3263016446033946</v>
      </c>
      <c r="N76" s="572">
        <v>279.09720550870071</v>
      </c>
      <c r="O76" s="668" t="s">
        <v>381</v>
      </c>
      <c r="P76" s="668" t="s">
        <v>66</v>
      </c>
      <c r="Q76" s="574" t="s">
        <v>517</v>
      </c>
      <c r="R76" s="574" t="s">
        <v>518</v>
      </c>
      <c r="S76" s="574" t="s">
        <v>628</v>
      </c>
      <c r="T76" s="574" t="s">
        <v>722</v>
      </c>
      <c r="U76" s="574" t="s">
        <v>629</v>
      </c>
      <c r="V76" s="574" t="s">
        <v>630</v>
      </c>
      <c r="W76" s="575" t="s">
        <v>792</v>
      </c>
      <c r="X76" s="575" t="s">
        <v>793</v>
      </c>
      <c r="Y76" s="576" t="s">
        <v>794</v>
      </c>
      <c r="Z76" s="577" t="s">
        <v>795</v>
      </c>
      <c r="AA76" s="578" t="s">
        <v>796</v>
      </c>
      <c r="AE76"/>
    </row>
    <row r="77" spans="1:31" s="563" customFormat="1">
      <c r="A77"/>
      <c r="B77"/>
      <c r="C77" s="568">
        <v>2022</v>
      </c>
      <c r="D77" s="569" t="s">
        <v>98</v>
      </c>
      <c r="E77" s="569" t="s">
        <v>337</v>
      </c>
      <c r="F77" s="573" t="s">
        <v>141</v>
      </c>
      <c r="G77" s="569" t="s">
        <v>42</v>
      </c>
      <c r="H77" s="569" t="s">
        <v>41</v>
      </c>
      <c r="I77" s="575" t="s">
        <v>54</v>
      </c>
      <c r="J77" s="569" t="s">
        <v>348</v>
      </c>
      <c r="K77" s="569" t="s">
        <v>79</v>
      </c>
      <c r="L77" s="570">
        <v>1</v>
      </c>
      <c r="M77" s="571">
        <v>5.8121993047186926</v>
      </c>
      <c r="N77" s="572">
        <v>593.08156170598897</v>
      </c>
      <c r="O77" s="668" t="s">
        <v>151</v>
      </c>
      <c r="P77" s="668" t="s">
        <v>348</v>
      </c>
      <c r="Q77" s="574" t="s">
        <v>527</v>
      </c>
      <c r="R77" s="574" t="s">
        <v>528</v>
      </c>
      <c r="S77" s="574" t="s">
        <v>633</v>
      </c>
      <c r="T77" s="574" t="s">
        <v>722</v>
      </c>
      <c r="U77" s="574" t="s">
        <v>638</v>
      </c>
      <c r="V77" s="574" t="s">
        <v>639</v>
      </c>
      <c r="W77" s="575" t="s">
        <v>744</v>
      </c>
      <c r="X77" s="575" t="s">
        <v>745</v>
      </c>
      <c r="Y77" s="576" t="s">
        <v>797</v>
      </c>
      <c r="Z77" s="577" t="s">
        <v>798</v>
      </c>
      <c r="AA77" s="578" t="s">
        <v>747</v>
      </c>
      <c r="AE77"/>
    </row>
    <row r="78" spans="1:31" s="563" customFormat="1">
      <c r="A78"/>
      <c r="B78"/>
      <c r="C78" s="568">
        <v>2022</v>
      </c>
      <c r="D78" s="569" t="s">
        <v>102</v>
      </c>
      <c r="E78" s="569" t="s">
        <v>337</v>
      </c>
      <c r="F78" s="573" t="s">
        <v>141</v>
      </c>
      <c r="G78" s="569" t="s">
        <v>42</v>
      </c>
      <c r="H78" s="569" t="s">
        <v>41</v>
      </c>
      <c r="I78" s="575" t="s">
        <v>54</v>
      </c>
      <c r="J78" s="569" t="s">
        <v>352</v>
      </c>
      <c r="K78" s="569" t="s">
        <v>346</v>
      </c>
      <c r="L78" s="570">
        <v>1</v>
      </c>
      <c r="M78" s="571">
        <v>2.8528508558000016</v>
      </c>
      <c r="N78" s="572">
        <v>117.88639900000007</v>
      </c>
      <c r="O78" s="668" t="s">
        <v>151</v>
      </c>
      <c r="P78" s="668" t="s">
        <v>352</v>
      </c>
      <c r="Q78" s="574" t="s">
        <v>480</v>
      </c>
      <c r="R78" s="574" t="s">
        <v>481</v>
      </c>
      <c r="S78" s="574" t="s">
        <v>482</v>
      </c>
      <c r="T78" s="574" t="s">
        <v>799</v>
      </c>
      <c r="U78" s="574" t="s">
        <v>484</v>
      </c>
      <c r="V78" s="574" t="s">
        <v>485</v>
      </c>
      <c r="W78" s="575" t="s">
        <v>800</v>
      </c>
      <c r="X78" s="575" t="s">
        <v>801</v>
      </c>
      <c r="Y78" s="576" t="s">
        <v>802</v>
      </c>
      <c r="Z78" s="577" t="s">
        <v>803</v>
      </c>
      <c r="AA78" s="578" t="s">
        <v>804</v>
      </c>
      <c r="AE78"/>
    </row>
    <row r="79" spans="1:31" s="563" customFormat="1">
      <c r="A79"/>
      <c r="B79"/>
      <c r="C79" s="568">
        <v>2022</v>
      </c>
      <c r="D79" s="569" t="s">
        <v>102</v>
      </c>
      <c r="E79" s="569" t="s">
        <v>337</v>
      </c>
      <c r="F79" s="573" t="s">
        <v>141</v>
      </c>
      <c r="G79" s="569" t="s">
        <v>42</v>
      </c>
      <c r="H79" s="569" t="s">
        <v>41</v>
      </c>
      <c r="I79" s="575" t="s">
        <v>54</v>
      </c>
      <c r="J79" s="569" t="s">
        <v>116</v>
      </c>
      <c r="K79" s="569" t="s">
        <v>111</v>
      </c>
      <c r="L79" s="570">
        <v>0.3</v>
      </c>
      <c r="M79" s="571">
        <v>0.63159371887764726</v>
      </c>
      <c r="N79" s="572">
        <v>2.4964178611764716</v>
      </c>
      <c r="O79" s="668" t="s">
        <v>382</v>
      </c>
      <c r="P79" s="668" t="s">
        <v>116</v>
      </c>
      <c r="Q79" s="574" t="s">
        <v>491</v>
      </c>
      <c r="R79" s="574" t="s">
        <v>492</v>
      </c>
      <c r="S79" s="574" t="s">
        <v>493</v>
      </c>
      <c r="T79" s="574" t="s">
        <v>799</v>
      </c>
      <c r="U79" s="574" t="s">
        <v>494</v>
      </c>
      <c r="V79" s="574" t="s">
        <v>495</v>
      </c>
      <c r="W79" s="575" t="s">
        <v>805</v>
      </c>
      <c r="X79" s="575" t="s">
        <v>806</v>
      </c>
      <c r="Y79" s="576" t="s">
        <v>807</v>
      </c>
      <c r="Z79" s="577" t="s">
        <v>808</v>
      </c>
      <c r="AA79" s="578" t="s">
        <v>809</v>
      </c>
      <c r="AE79"/>
    </row>
    <row r="80" spans="1:31" s="563" customFormat="1">
      <c r="A80"/>
      <c r="B80"/>
      <c r="C80" s="568">
        <v>2022</v>
      </c>
      <c r="D80" s="569" t="s">
        <v>102</v>
      </c>
      <c r="E80" s="569" t="s">
        <v>337</v>
      </c>
      <c r="F80" s="573" t="s">
        <v>141</v>
      </c>
      <c r="G80" s="569" t="s">
        <v>42</v>
      </c>
      <c r="H80" s="569" t="s">
        <v>41</v>
      </c>
      <c r="I80" s="575" t="s">
        <v>54</v>
      </c>
      <c r="J80" s="569" t="s">
        <v>116</v>
      </c>
      <c r="K80" s="569" t="s">
        <v>330</v>
      </c>
      <c r="L80" s="570">
        <v>0.7</v>
      </c>
      <c r="M80" s="571">
        <v>1.4737186773811768</v>
      </c>
      <c r="N80" s="572">
        <v>5.8249750094117667</v>
      </c>
      <c r="O80" s="668" t="s">
        <v>382</v>
      </c>
      <c r="P80" s="668" t="s">
        <v>116</v>
      </c>
      <c r="Q80" s="574" t="s">
        <v>810</v>
      </c>
      <c r="R80" s="574" t="s">
        <v>811</v>
      </c>
      <c r="S80" s="574" t="s">
        <v>493</v>
      </c>
      <c r="T80" s="574" t="s">
        <v>799</v>
      </c>
      <c r="U80" s="574" t="s">
        <v>812</v>
      </c>
      <c r="V80" s="574" t="s">
        <v>813</v>
      </c>
      <c r="W80" s="575" t="s">
        <v>814</v>
      </c>
      <c r="X80" s="575" t="s">
        <v>815</v>
      </c>
      <c r="Y80" s="576" t="s">
        <v>807</v>
      </c>
      <c r="Z80" s="577" t="s">
        <v>816</v>
      </c>
      <c r="AA80" s="578" t="s">
        <v>817</v>
      </c>
      <c r="AE80"/>
    </row>
    <row r="81" spans="1:31" s="563" customFormat="1">
      <c r="A81"/>
      <c r="B81"/>
      <c r="C81" s="568">
        <v>2022</v>
      </c>
      <c r="D81" s="569" t="s">
        <v>102</v>
      </c>
      <c r="E81" s="569" t="s">
        <v>337</v>
      </c>
      <c r="F81" s="573" t="s">
        <v>141</v>
      </c>
      <c r="G81" s="569" t="s">
        <v>42</v>
      </c>
      <c r="H81" s="569" t="s">
        <v>41</v>
      </c>
      <c r="I81" s="575" t="s">
        <v>54</v>
      </c>
      <c r="J81" s="569" t="s">
        <v>109</v>
      </c>
      <c r="K81" s="569" t="s">
        <v>111</v>
      </c>
      <c r="L81" s="570">
        <v>0.3</v>
      </c>
      <c r="M81" s="571">
        <v>1.6850820562941187</v>
      </c>
      <c r="N81" s="572">
        <v>62.4104465294118</v>
      </c>
      <c r="O81" s="668" t="s">
        <v>381</v>
      </c>
      <c r="P81" s="668" t="s">
        <v>109</v>
      </c>
      <c r="Q81" s="574" t="s">
        <v>491</v>
      </c>
      <c r="R81" s="574" t="s">
        <v>492</v>
      </c>
      <c r="S81" s="574" t="s">
        <v>509</v>
      </c>
      <c r="T81" s="574" t="s">
        <v>799</v>
      </c>
      <c r="U81" s="574" t="s">
        <v>510</v>
      </c>
      <c r="V81" s="574" t="s">
        <v>511</v>
      </c>
      <c r="W81" s="575" t="s">
        <v>805</v>
      </c>
      <c r="X81" s="575" t="s">
        <v>806</v>
      </c>
      <c r="Y81" s="576" t="s">
        <v>818</v>
      </c>
      <c r="Z81" s="577" t="s">
        <v>819</v>
      </c>
      <c r="AA81" s="578" t="s">
        <v>809</v>
      </c>
      <c r="AE81"/>
    </row>
    <row r="82" spans="1:31" s="563" customFormat="1">
      <c r="A82"/>
      <c r="B82"/>
      <c r="C82" s="568">
        <v>2022</v>
      </c>
      <c r="D82" s="569" t="s">
        <v>102</v>
      </c>
      <c r="E82" s="569" t="s">
        <v>337</v>
      </c>
      <c r="F82" s="573" t="s">
        <v>141</v>
      </c>
      <c r="G82" s="569" t="s">
        <v>42</v>
      </c>
      <c r="H82" s="569" t="s">
        <v>41</v>
      </c>
      <c r="I82" s="575" t="s">
        <v>54</v>
      </c>
      <c r="J82" s="569" t="s">
        <v>109</v>
      </c>
      <c r="K82" s="569" t="s">
        <v>79</v>
      </c>
      <c r="L82" s="570">
        <v>0.7</v>
      </c>
      <c r="M82" s="571">
        <v>3.9318581313529433</v>
      </c>
      <c r="N82" s="572">
        <v>145.6243752352942</v>
      </c>
      <c r="O82" s="668" t="s">
        <v>381</v>
      </c>
      <c r="P82" s="668" t="s">
        <v>109</v>
      </c>
      <c r="Q82" s="574" t="s">
        <v>527</v>
      </c>
      <c r="R82" s="574" t="s">
        <v>528</v>
      </c>
      <c r="S82" s="574" t="s">
        <v>509</v>
      </c>
      <c r="T82" s="574" t="s">
        <v>799</v>
      </c>
      <c r="U82" s="574" t="s">
        <v>820</v>
      </c>
      <c r="V82" s="574" t="s">
        <v>821</v>
      </c>
      <c r="W82" s="575" t="s">
        <v>822</v>
      </c>
      <c r="X82" s="575" t="s">
        <v>823</v>
      </c>
      <c r="Y82" s="576" t="s">
        <v>818</v>
      </c>
      <c r="Z82" s="577" t="s">
        <v>824</v>
      </c>
      <c r="AA82" s="578" t="s">
        <v>825</v>
      </c>
      <c r="AE82"/>
    </row>
    <row r="83" spans="1:31" s="563" customFormat="1">
      <c r="A83"/>
      <c r="B83"/>
      <c r="C83" s="568">
        <v>2022</v>
      </c>
      <c r="D83" s="569" t="s">
        <v>102</v>
      </c>
      <c r="E83" s="569" t="s">
        <v>337</v>
      </c>
      <c r="F83" s="573" t="s">
        <v>141</v>
      </c>
      <c r="G83" s="569" t="s">
        <v>42</v>
      </c>
      <c r="H83" s="569" t="s">
        <v>41</v>
      </c>
      <c r="I83" s="575" t="s">
        <v>54</v>
      </c>
      <c r="J83" s="569" t="s">
        <v>350</v>
      </c>
      <c r="K83" s="569" t="s">
        <v>79</v>
      </c>
      <c r="L83" s="570">
        <v>1</v>
      </c>
      <c r="M83" s="571">
        <v>3.7629338560800019</v>
      </c>
      <c r="N83" s="572">
        <v>330.08191720000019</v>
      </c>
      <c r="O83" s="668" t="s">
        <v>151</v>
      </c>
      <c r="P83" s="668" t="s">
        <v>350</v>
      </c>
      <c r="Q83" s="574" t="s">
        <v>527</v>
      </c>
      <c r="R83" s="574" t="s">
        <v>528</v>
      </c>
      <c r="S83" s="574" t="s">
        <v>519</v>
      </c>
      <c r="T83" s="574" t="s">
        <v>799</v>
      </c>
      <c r="U83" s="574" t="s">
        <v>742</v>
      </c>
      <c r="V83" s="574" t="s">
        <v>743</v>
      </c>
      <c r="W83" s="575" t="s">
        <v>822</v>
      </c>
      <c r="X83" s="575" t="s">
        <v>823</v>
      </c>
      <c r="Y83" s="576" t="s">
        <v>826</v>
      </c>
      <c r="Z83" s="577" t="s">
        <v>827</v>
      </c>
      <c r="AA83" s="578" t="s">
        <v>825</v>
      </c>
      <c r="AE83"/>
    </row>
    <row r="84" spans="1:31" s="563" customFormat="1">
      <c r="A84"/>
      <c r="B84"/>
      <c r="C84" s="568">
        <v>2022</v>
      </c>
      <c r="D84" s="569" t="s">
        <v>102</v>
      </c>
      <c r="E84" s="569" t="s">
        <v>337</v>
      </c>
      <c r="F84" s="573" t="s">
        <v>141</v>
      </c>
      <c r="G84" s="569" t="s">
        <v>42</v>
      </c>
      <c r="H84" s="569" t="s">
        <v>41</v>
      </c>
      <c r="I84" s="575" t="s">
        <v>54</v>
      </c>
      <c r="J84" s="569" t="s">
        <v>99</v>
      </c>
      <c r="K84" s="569" t="s">
        <v>79</v>
      </c>
      <c r="L84" s="570">
        <v>1</v>
      </c>
      <c r="M84" s="571">
        <v>0.74268431370000032</v>
      </c>
      <c r="N84" s="572">
        <v>247.5614379000001</v>
      </c>
      <c r="O84" s="668" t="s">
        <v>151</v>
      </c>
      <c r="P84" s="668" t="s">
        <v>99</v>
      </c>
      <c r="Q84" s="574" t="s">
        <v>527</v>
      </c>
      <c r="R84" s="574" t="s">
        <v>528</v>
      </c>
      <c r="S84" s="574" t="s">
        <v>529</v>
      </c>
      <c r="T84" s="574" t="s">
        <v>799</v>
      </c>
      <c r="U84" s="574" t="s">
        <v>530</v>
      </c>
      <c r="V84" s="574" t="s">
        <v>531</v>
      </c>
      <c r="W84" s="575" t="s">
        <v>822</v>
      </c>
      <c r="X84" s="575" t="s">
        <v>823</v>
      </c>
      <c r="Y84" s="576" t="s">
        <v>828</v>
      </c>
      <c r="Z84" s="577" t="s">
        <v>829</v>
      </c>
      <c r="AA84" s="578" t="s">
        <v>825</v>
      </c>
      <c r="AE84"/>
    </row>
    <row r="85" spans="1:31" s="563" customFormat="1">
      <c r="A85"/>
      <c r="B85"/>
      <c r="C85" s="568">
        <v>2022</v>
      </c>
      <c r="D85" s="569" t="s">
        <v>102</v>
      </c>
      <c r="E85" s="569" t="s">
        <v>337</v>
      </c>
      <c r="F85" s="573" t="s">
        <v>141</v>
      </c>
      <c r="G85" s="569" t="s">
        <v>42</v>
      </c>
      <c r="H85" s="569" t="s">
        <v>41</v>
      </c>
      <c r="I85" s="575" t="s">
        <v>54</v>
      </c>
      <c r="J85" s="569" t="s">
        <v>96</v>
      </c>
      <c r="K85" s="569" t="s">
        <v>79</v>
      </c>
      <c r="L85" s="570">
        <v>1</v>
      </c>
      <c r="M85" s="571">
        <v>4.9512287580000036E-2</v>
      </c>
      <c r="N85" s="572">
        <v>94.309119200000055</v>
      </c>
      <c r="O85" s="668" t="s">
        <v>151</v>
      </c>
      <c r="P85" s="668" t="s">
        <v>96</v>
      </c>
      <c r="Q85" s="574" t="s">
        <v>527</v>
      </c>
      <c r="R85" s="574" t="s">
        <v>528</v>
      </c>
      <c r="S85" s="574" t="s">
        <v>537</v>
      </c>
      <c r="T85" s="574" t="s">
        <v>799</v>
      </c>
      <c r="U85" s="574" t="s">
        <v>538</v>
      </c>
      <c r="V85" s="574" t="s">
        <v>539</v>
      </c>
      <c r="W85" s="575" t="s">
        <v>822</v>
      </c>
      <c r="X85" s="575" t="s">
        <v>823</v>
      </c>
      <c r="Y85" s="576" t="s">
        <v>830</v>
      </c>
      <c r="Z85" s="577" t="s">
        <v>831</v>
      </c>
      <c r="AA85" s="578" t="s">
        <v>825</v>
      </c>
      <c r="AE85"/>
    </row>
    <row r="86" spans="1:31" s="563" customFormat="1">
      <c r="A86"/>
      <c r="B86"/>
      <c r="C86" s="568">
        <v>2022</v>
      </c>
      <c r="D86" s="569" t="s">
        <v>102</v>
      </c>
      <c r="E86" s="569" t="s">
        <v>337</v>
      </c>
      <c r="F86" s="573" t="s">
        <v>141</v>
      </c>
      <c r="G86" s="569" t="s">
        <v>42</v>
      </c>
      <c r="H86" s="569" t="s">
        <v>41</v>
      </c>
      <c r="I86" s="575" t="s">
        <v>54</v>
      </c>
      <c r="J86" s="569" t="s">
        <v>87</v>
      </c>
      <c r="K86" s="569" t="s">
        <v>106</v>
      </c>
      <c r="L86" s="570">
        <v>0.15</v>
      </c>
      <c r="M86" s="571">
        <v>0.48274480390500024</v>
      </c>
      <c r="N86" s="572">
        <v>18.567107842500008</v>
      </c>
      <c r="O86" s="668" t="s">
        <v>151</v>
      </c>
      <c r="P86" s="668" t="s">
        <v>87</v>
      </c>
      <c r="Q86" s="574" t="s">
        <v>547</v>
      </c>
      <c r="R86" s="574" t="s">
        <v>548</v>
      </c>
      <c r="S86" s="574" t="s">
        <v>542</v>
      </c>
      <c r="T86" s="574" t="s">
        <v>799</v>
      </c>
      <c r="U86" s="574" t="s">
        <v>549</v>
      </c>
      <c r="V86" s="574" t="s">
        <v>550</v>
      </c>
      <c r="W86" s="575" t="s">
        <v>832</v>
      </c>
      <c r="X86" s="575" t="s">
        <v>833</v>
      </c>
      <c r="Y86" s="576" t="s">
        <v>834</v>
      </c>
      <c r="Z86" s="577" t="s">
        <v>835</v>
      </c>
      <c r="AA86" s="578" t="s">
        <v>836</v>
      </c>
      <c r="AE86"/>
    </row>
    <row r="87" spans="1:31" s="563" customFormat="1">
      <c r="A87"/>
      <c r="B87"/>
      <c r="C87" s="568">
        <v>2022</v>
      </c>
      <c r="D87" s="569" t="s">
        <v>102</v>
      </c>
      <c r="E87" s="569" t="s">
        <v>337</v>
      </c>
      <c r="F87" s="573" t="s">
        <v>141</v>
      </c>
      <c r="G87" s="569" t="s">
        <v>42</v>
      </c>
      <c r="H87" s="569" t="s">
        <v>41</v>
      </c>
      <c r="I87" s="575" t="s">
        <v>54</v>
      </c>
      <c r="J87" s="569" t="s">
        <v>87</v>
      </c>
      <c r="K87" s="569" t="s">
        <v>104</v>
      </c>
      <c r="L87" s="570">
        <v>0.15</v>
      </c>
      <c r="M87" s="571">
        <v>0.48274480390500024</v>
      </c>
      <c r="N87" s="572">
        <v>18.567107842500008</v>
      </c>
      <c r="O87" s="668" t="s">
        <v>151</v>
      </c>
      <c r="P87" s="668" t="s">
        <v>87</v>
      </c>
      <c r="Q87" s="574" t="s">
        <v>555</v>
      </c>
      <c r="R87" s="574" t="s">
        <v>556</v>
      </c>
      <c r="S87" s="574" t="s">
        <v>542</v>
      </c>
      <c r="T87" s="574" t="s">
        <v>799</v>
      </c>
      <c r="U87" s="574" t="s">
        <v>557</v>
      </c>
      <c r="V87" s="574" t="s">
        <v>558</v>
      </c>
      <c r="W87" s="575" t="s">
        <v>837</v>
      </c>
      <c r="X87" s="575" t="s">
        <v>838</v>
      </c>
      <c r="Y87" s="576" t="s">
        <v>834</v>
      </c>
      <c r="Z87" s="577" t="s">
        <v>839</v>
      </c>
      <c r="AA87" s="578" t="s">
        <v>840</v>
      </c>
      <c r="AE87"/>
    </row>
    <row r="88" spans="1:31" s="563" customFormat="1">
      <c r="A88"/>
      <c r="B88"/>
      <c r="C88" s="568">
        <v>2022</v>
      </c>
      <c r="D88" s="569" t="s">
        <v>102</v>
      </c>
      <c r="E88" s="569" t="s">
        <v>337</v>
      </c>
      <c r="F88" s="573" t="s">
        <v>141</v>
      </c>
      <c r="G88" s="569" t="s">
        <v>42</v>
      </c>
      <c r="H88" s="569" t="s">
        <v>41</v>
      </c>
      <c r="I88" s="575" t="s">
        <v>54</v>
      </c>
      <c r="J88" s="569" t="s">
        <v>87</v>
      </c>
      <c r="K88" s="569" t="s">
        <v>79</v>
      </c>
      <c r="L88" s="570">
        <v>0.7</v>
      </c>
      <c r="M88" s="571">
        <v>2.2528090848900009</v>
      </c>
      <c r="N88" s="572">
        <v>86.646503265000035</v>
      </c>
      <c r="O88" s="668" t="s">
        <v>151</v>
      </c>
      <c r="P88" s="668" t="s">
        <v>87</v>
      </c>
      <c r="Q88" s="574" t="s">
        <v>527</v>
      </c>
      <c r="R88" s="574" t="s">
        <v>528</v>
      </c>
      <c r="S88" s="574" t="s">
        <v>542</v>
      </c>
      <c r="T88" s="574" t="s">
        <v>799</v>
      </c>
      <c r="U88" s="574" t="s">
        <v>756</v>
      </c>
      <c r="V88" s="574" t="s">
        <v>757</v>
      </c>
      <c r="W88" s="575" t="s">
        <v>822</v>
      </c>
      <c r="X88" s="575" t="s">
        <v>823</v>
      </c>
      <c r="Y88" s="576" t="s">
        <v>834</v>
      </c>
      <c r="Z88" s="577" t="s">
        <v>841</v>
      </c>
      <c r="AA88" s="578" t="s">
        <v>825</v>
      </c>
      <c r="AE88"/>
    </row>
    <row r="89" spans="1:31" s="563" customFormat="1">
      <c r="A89"/>
      <c r="B89"/>
      <c r="C89" s="568">
        <v>2022</v>
      </c>
      <c r="D89" s="569" t="s">
        <v>102</v>
      </c>
      <c r="E89" s="569" t="s">
        <v>337</v>
      </c>
      <c r="F89" s="573" t="s">
        <v>141</v>
      </c>
      <c r="G89" s="569" t="s">
        <v>42</v>
      </c>
      <c r="H89" s="569" t="s">
        <v>41</v>
      </c>
      <c r="I89" s="575" t="s">
        <v>54</v>
      </c>
      <c r="J89" s="569" t="s">
        <v>83</v>
      </c>
      <c r="K89" s="569" t="s">
        <v>81</v>
      </c>
      <c r="L89" s="570">
        <v>1</v>
      </c>
      <c r="M89" s="571">
        <v>13.177637766989589</v>
      </c>
      <c r="N89" s="572">
        <v>16.778250276279078</v>
      </c>
      <c r="O89" s="668" t="s">
        <v>382</v>
      </c>
      <c r="P89" s="668" t="s">
        <v>83</v>
      </c>
      <c r="Q89" s="574" t="s">
        <v>563</v>
      </c>
      <c r="R89" s="574" t="s">
        <v>564</v>
      </c>
      <c r="S89" s="574" t="s">
        <v>565</v>
      </c>
      <c r="T89" s="574" t="s">
        <v>799</v>
      </c>
      <c r="U89" s="574" t="s">
        <v>566</v>
      </c>
      <c r="V89" s="574" t="s">
        <v>567</v>
      </c>
      <c r="W89" s="575" t="s">
        <v>842</v>
      </c>
      <c r="X89" s="575" t="s">
        <v>843</v>
      </c>
      <c r="Y89" s="576" t="s">
        <v>844</v>
      </c>
      <c r="Z89" s="577" t="s">
        <v>845</v>
      </c>
      <c r="AA89" s="578" t="s">
        <v>846</v>
      </c>
      <c r="AE89"/>
    </row>
    <row r="90" spans="1:31" s="563" customFormat="1">
      <c r="A90"/>
      <c r="B90"/>
      <c r="C90" s="568">
        <v>2022</v>
      </c>
      <c r="D90" s="569" t="s">
        <v>102</v>
      </c>
      <c r="E90" s="569" t="s">
        <v>337</v>
      </c>
      <c r="F90" s="573" t="s">
        <v>141</v>
      </c>
      <c r="G90" s="569" t="s">
        <v>42</v>
      </c>
      <c r="H90" s="569" t="s">
        <v>41</v>
      </c>
      <c r="I90" s="575" t="s">
        <v>54</v>
      </c>
      <c r="J90" s="569" t="s">
        <v>77</v>
      </c>
      <c r="K90" s="569" t="s">
        <v>104</v>
      </c>
      <c r="L90" s="570">
        <v>0.3</v>
      </c>
      <c r="M90" s="571">
        <v>2.1811725359162808</v>
      </c>
      <c r="N90" s="572">
        <v>83.891251381395406</v>
      </c>
      <c r="O90" s="668" t="s">
        <v>381</v>
      </c>
      <c r="P90" s="668" t="s">
        <v>77</v>
      </c>
      <c r="Q90" s="574" t="s">
        <v>555</v>
      </c>
      <c r="R90" s="574" t="s">
        <v>556</v>
      </c>
      <c r="S90" s="574" t="s">
        <v>573</v>
      </c>
      <c r="T90" s="574" t="s">
        <v>799</v>
      </c>
      <c r="U90" s="574" t="s">
        <v>578</v>
      </c>
      <c r="V90" s="574" t="s">
        <v>579</v>
      </c>
      <c r="W90" s="575" t="s">
        <v>837</v>
      </c>
      <c r="X90" s="575" t="s">
        <v>838</v>
      </c>
      <c r="Y90" s="576" t="s">
        <v>847</v>
      </c>
      <c r="Z90" s="577" t="s">
        <v>848</v>
      </c>
      <c r="AA90" s="578" t="s">
        <v>840</v>
      </c>
      <c r="AE90"/>
    </row>
    <row r="91" spans="1:31" s="563" customFormat="1">
      <c r="A91"/>
      <c r="B91"/>
      <c r="C91" s="568">
        <v>2022</v>
      </c>
      <c r="D91" s="569" t="s">
        <v>102</v>
      </c>
      <c r="E91" s="569" t="s">
        <v>337</v>
      </c>
      <c r="F91" s="573" t="s">
        <v>141</v>
      </c>
      <c r="G91" s="569" t="s">
        <v>42</v>
      </c>
      <c r="H91" s="569" t="s">
        <v>41</v>
      </c>
      <c r="I91" s="575" t="s">
        <v>54</v>
      </c>
      <c r="J91" s="569" t="s">
        <v>77</v>
      </c>
      <c r="K91" s="569" t="s">
        <v>93</v>
      </c>
      <c r="L91" s="570">
        <v>0.5</v>
      </c>
      <c r="M91" s="571">
        <v>3.6352875598604673</v>
      </c>
      <c r="N91" s="572">
        <v>139.81875230232566</v>
      </c>
      <c r="O91" s="668" t="s">
        <v>381</v>
      </c>
      <c r="P91" s="668" t="s">
        <v>77</v>
      </c>
      <c r="Q91" s="574" t="s">
        <v>581</v>
      </c>
      <c r="R91" s="574" t="s">
        <v>582</v>
      </c>
      <c r="S91" s="574" t="s">
        <v>573</v>
      </c>
      <c r="T91" s="574" t="s">
        <v>799</v>
      </c>
      <c r="U91" s="574" t="s">
        <v>583</v>
      </c>
      <c r="V91" s="574" t="s">
        <v>584</v>
      </c>
      <c r="W91" s="575" t="s">
        <v>849</v>
      </c>
      <c r="X91" s="575" t="s">
        <v>850</v>
      </c>
      <c r="Y91" s="576" t="s">
        <v>847</v>
      </c>
      <c r="Z91" s="577" t="s">
        <v>851</v>
      </c>
      <c r="AA91" s="578" t="s">
        <v>852</v>
      </c>
      <c r="AE91"/>
    </row>
    <row r="92" spans="1:31" s="563" customFormat="1">
      <c r="A92"/>
      <c r="B92"/>
      <c r="C92" s="568">
        <v>2022</v>
      </c>
      <c r="D92" s="569" t="s">
        <v>102</v>
      </c>
      <c r="E92" s="569" t="s">
        <v>337</v>
      </c>
      <c r="F92" s="573" t="s">
        <v>141</v>
      </c>
      <c r="G92" s="569" t="s">
        <v>42</v>
      </c>
      <c r="H92" s="569" t="s">
        <v>41</v>
      </c>
      <c r="I92" s="575" t="s">
        <v>54</v>
      </c>
      <c r="J92" s="569" t="s">
        <v>77</v>
      </c>
      <c r="K92" s="569" t="s">
        <v>79</v>
      </c>
      <c r="L92" s="570">
        <v>0.2</v>
      </c>
      <c r="M92" s="571">
        <v>1.4541150239441869</v>
      </c>
      <c r="N92" s="572">
        <v>55.927500920930271</v>
      </c>
      <c r="O92" s="668" t="s">
        <v>381</v>
      </c>
      <c r="P92" s="668" t="s">
        <v>77</v>
      </c>
      <c r="Q92" s="574" t="s">
        <v>527</v>
      </c>
      <c r="R92" s="574" t="s">
        <v>528</v>
      </c>
      <c r="S92" s="574" t="s">
        <v>573</v>
      </c>
      <c r="T92" s="574" t="s">
        <v>799</v>
      </c>
      <c r="U92" s="574" t="s">
        <v>853</v>
      </c>
      <c r="V92" s="574" t="s">
        <v>854</v>
      </c>
      <c r="W92" s="575" t="s">
        <v>822</v>
      </c>
      <c r="X92" s="575" t="s">
        <v>823</v>
      </c>
      <c r="Y92" s="576" t="s">
        <v>847</v>
      </c>
      <c r="Z92" s="577" t="s">
        <v>855</v>
      </c>
      <c r="AA92" s="578" t="s">
        <v>825</v>
      </c>
      <c r="AE92"/>
    </row>
    <row r="93" spans="1:31" s="563" customFormat="1">
      <c r="A93"/>
      <c r="B93"/>
      <c r="C93" s="568">
        <v>2022</v>
      </c>
      <c r="D93" s="569" t="s">
        <v>102</v>
      </c>
      <c r="E93" s="569" t="s">
        <v>337</v>
      </c>
      <c r="F93" s="573" t="s">
        <v>141</v>
      </c>
      <c r="G93" s="569" t="s">
        <v>42</v>
      </c>
      <c r="H93" s="569" t="s">
        <v>41</v>
      </c>
      <c r="I93" s="575" t="s">
        <v>54</v>
      </c>
      <c r="J93" s="569" t="s">
        <v>349</v>
      </c>
      <c r="K93" s="569" t="s">
        <v>310</v>
      </c>
      <c r="L93" s="570">
        <v>0.3</v>
      </c>
      <c r="M93" s="571">
        <v>0.88803824366700046</v>
      </c>
      <c r="N93" s="572">
        <v>79.573319325000043</v>
      </c>
      <c r="O93" s="668" t="s">
        <v>151</v>
      </c>
      <c r="P93" s="668" t="s">
        <v>349</v>
      </c>
      <c r="Q93" s="574" t="s">
        <v>517</v>
      </c>
      <c r="R93" s="574" t="s">
        <v>518</v>
      </c>
      <c r="S93" s="574" t="s">
        <v>589</v>
      </c>
      <c r="T93" s="574" t="s">
        <v>799</v>
      </c>
      <c r="U93" s="574" t="s">
        <v>590</v>
      </c>
      <c r="V93" s="574" t="s">
        <v>591</v>
      </c>
      <c r="W93" s="575" t="s">
        <v>856</v>
      </c>
      <c r="X93" s="575" t="s">
        <v>857</v>
      </c>
      <c r="Y93" s="576" t="s">
        <v>858</v>
      </c>
      <c r="Z93" s="577" t="s">
        <v>859</v>
      </c>
      <c r="AA93" s="578" t="s">
        <v>860</v>
      </c>
      <c r="AE93"/>
    </row>
    <row r="94" spans="1:31" s="563" customFormat="1">
      <c r="A94"/>
      <c r="B94"/>
      <c r="C94" s="568">
        <v>2022</v>
      </c>
      <c r="D94" s="569" t="s">
        <v>102</v>
      </c>
      <c r="E94" s="569" t="s">
        <v>337</v>
      </c>
      <c r="F94" s="573" t="s">
        <v>141</v>
      </c>
      <c r="G94" s="569" t="s">
        <v>42</v>
      </c>
      <c r="H94" s="569" t="s">
        <v>41</v>
      </c>
      <c r="I94" s="575" t="s">
        <v>54</v>
      </c>
      <c r="J94" s="569" t="s">
        <v>349</v>
      </c>
      <c r="K94" s="569" t="s">
        <v>79</v>
      </c>
      <c r="L94" s="570">
        <v>0.7</v>
      </c>
      <c r="M94" s="571">
        <v>2.0720892352230007</v>
      </c>
      <c r="N94" s="572">
        <v>185.67107842500008</v>
      </c>
      <c r="O94" s="668" t="s">
        <v>151</v>
      </c>
      <c r="P94" s="668" t="s">
        <v>349</v>
      </c>
      <c r="Q94" s="574" t="s">
        <v>527</v>
      </c>
      <c r="R94" s="574" t="s">
        <v>528</v>
      </c>
      <c r="S94" s="574" t="s">
        <v>589</v>
      </c>
      <c r="T94" s="574" t="s">
        <v>799</v>
      </c>
      <c r="U94" s="574" t="s">
        <v>594</v>
      </c>
      <c r="V94" s="574" t="s">
        <v>595</v>
      </c>
      <c r="W94" s="575" t="s">
        <v>822</v>
      </c>
      <c r="X94" s="575" t="s">
        <v>823</v>
      </c>
      <c r="Y94" s="576" t="s">
        <v>858</v>
      </c>
      <c r="Z94" s="577" t="s">
        <v>861</v>
      </c>
      <c r="AA94" s="578" t="s">
        <v>825</v>
      </c>
      <c r="AE94"/>
    </row>
    <row r="95" spans="1:31" s="563" customFormat="1">
      <c r="A95"/>
      <c r="B95"/>
      <c r="C95" s="568">
        <v>2022</v>
      </c>
      <c r="D95" s="569" t="s">
        <v>102</v>
      </c>
      <c r="E95" s="569" t="s">
        <v>337</v>
      </c>
      <c r="F95" s="573" t="s">
        <v>141</v>
      </c>
      <c r="G95" s="569" t="s">
        <v>42</v>
      </c>
      <c r="H95" s="569" t="s">
        <v>41</v>
      </c>
      <c r="I95" s="575" t="s">
        <v>54</v>
      </c>
      <c r="J95" s="569" t="s">
        <v>76</v>
      </c>
      <c r="K95" s="569" t="s">
        <v>79</v>
      </c>
      <c r="L95" s="570">
        <v>1</v>
      </c>
      <c r="M95" s="571">
        <v>0.15561004668000009</v>
      </c>
      <c r="N95" s="572">
        <v>56.585471520000034</v>
      </c>
      <c r="O95" s="668" t="s">
        <v>151</v>
      </c>
      <c r="P95" s="668" t="s">
        <v>76</v>
      </c>
      <c r="Q95" s="574" t="s">
        <v>527</v>
      </c>
      <c r="R95" s="574" t="s">
        <v>528</v>
      </c>
      <c r="S95" s="574" t="s">
        <v>597</v>
      </c>
      <c r="T95" s="574" t="s">
        <v>799</v>
      </c>
      <c r="U95" s="574" t="s">
        <v>598</v>
      </c>
      <c r="V95" s="574" t="s">
        <v>599</v>
      </c>
      <c r="W95" s="575" t="s">
        <v>822</v>
      </c>
      <c r="X95" s="575" t="s">
        <v>823</v>
      </c>
      <c r="Y95" s="576" t="s">
        <v>862</v>
      </c>
      <c r="Z95" s="577" t="s">
        <v>863</v>
      </c>
      <c r="AA95" s="578" t="s">
        <v>825</v>
      </c>
      <c r="AE95"/>
    </row>
    <row r="96" spans="1:31" s="563" customFormat="1">
      <c r="A96"/>
      <c r="B96"/>
      <c r="C96" s="568">
        <v>2022</v>
      </c>
      <c r="D96" s="569" t="s">
        <v>102</v>
      </c>
      <c r="E96" s="569" t="s">
        <v>337</v>
      </c>
      <c r="F96" s="573" t="s">
        <v>141</v>
      </c>
      <c r="G96" s="569" t="s">
        <v>42</v>
      </c>
      <c r="H96" s="569" t="s">
        <v>41</v>
      </c>
      <c r="I96" s="575" t="s">
        <v>54</v>
      </c>
      <c r="J96" s="569" t="s">
        <v>74</v>
      </c>
      <c r="K96" s="569" t="s">
        <v>115</v>
      </c>
      <c r="L96" s="570">
        <v>0.1</v>
      </c>
      <c r="M96" s="571">
        <v>0.18188187274285725</v>
      </c>
      <c r="N96" s="572">
        <v>60.627290914285751</v>
      </c>
      <c r="O96" s="668" t="s">
        <v>151</v>
      </c>
      <c r="P96" s="668" t="s">
        <v>74</v>
      </c>
      <c r="Q96" s="574" t="s">
        <v>864</v>
      </c>
      <c r="R96" s="574" t="s">
        <v>865</v>
      </c>
      <c r="S96" s="574" t="s">
        <v>602</v>
      </c>
      <c r="T96" s="574" t="s">
        <v>799</v>
      </c>
      <c r="U96" s="574" t="s">
        <v>866</v>
      </c>
      <c r="V96" s="574" t="s">
        <v>867</v>
      </c>
      <c r="W96" s="575" t="s">
        <v>868</v>
      </c>
      <c r="X96" s="575" t="s">
        <v>869</v>
      </c>
      <c r="Y96" s="575" t="s">
        <v>870</v>
      </c>
      <c r="Z96" s="579" t="s">
        <v>871</v>
      </c>
      <c r="AA96" s="578" t="s">
        <v>872</v>
      </c>
      <c r="AE96"/>
    </row>
    <row r="97" spans="1:31" s="563" customFormat="1">
      <c r="A97"/>
      <c r="B97"/>
      <c r="C97" s="568">
        <v>2022</v>
      </c>
      <c r="D97" s="569" t="s">
        <v>102</v>
      </c>
      <c r="E97" s="569" t="s">
        <v>337</v>
      </c>
      <c r="F97" s="573" t="s">
        <v>141</v>
      </c>
      <c r="G97" s="569" t="s">
        <v>42</v>
      </c>
      <c r="H97" s="569" t="s">
        <v>41</v>
      </c>
      <c r="I97" s="575" t="s">
        <v>54</v>
      </c>
      <c r="J97" s="569" t="s">
        <v>74</v>
      </c>
      <c r="K97" s="569" t="s">
        <v>104</v>
      </c>
      <c r="L97" s="570">
        <v>0.25</v>
      </c>
      <c r="M97" s="571">
        <v>0.45470468185714308</v>
      </c>
      <c r="N97" s="572">
        <v>151.56822728571436</v>
      </c>
      <c r="O97" s="668" t="s">
        <v>151</v>
      </c>
      <c r="P97" s="668" t="s">
        <v>74</v>
      </c>
      <c r="Q97" s="574" t="s">
        <v>555</v>
      </c>
      <c r="R97" s="574" t="s">
        <v>556</v>
      </c>
      <c r="S97" s="574" t="s">
        <v>602</v>
      </c>
      <c r="T97" s="574" t="s">
        <v>799</v>
      </c>
      <c r="U97" s="574" t="s">
        <v>780</v>
      </c>
      <c r="V97" s="574" t="s">
        <v>781</v>
      </c>
      <c r="W97" s="575" t="s">
        <v>837</v>
      </c>
      <c r="X97" s="575" t="s">
        <v>838</v>
      </c>
      <c r="Y97" s="576" t="s">
        <v>870</v>
      </c>
      <c r="Z97" s="577" t="s">
        <v>873</v>
      </c>
      <c r="AA97" s="578" t="s">
        <v>840</v>
      </c>
      <c r="AE97"/>
    </row>
    <row r="98" spans="1:31" s="563" customFormat="1">
      <c r="A98"/>
      <c r="B98"/>
      <c r="C98" s="568">
        <v>2022</v>
      </c>
      <c r="D98" s="569" t="s">
        <v>102</v>
      </c>
      <c r="E98" s="569" t="s">
        <v>337</v>
      </c>
      <c r="F98" s="573" t="s">
        <v>141</v>
      </c>
      <c r="G98" s="569" t="s">
        <v>42</v>
      </c>
      <c r="H98" s="569" t="s">
        <v>41</v>
      </c>
      <c r="I98" s="575" t="s">
        <v>54</v>
      </c>
      <c r="J98" s="569" t="s">
        <v>74</v>
      </c>
      <c r="K98" s="569" t="s">
        <v>79</v>
      </c>
      <c r="L98" s="570">
        <v>0.65</v>
      </c>
      <c r="M98" s="571">
        <v>1.1822321728285718</v>
      </c>
      <c r="N98" s="572">
        <v>394.07739094285733</v>
      </c>
      <c r="O98" s="668" t="s">
        <v>151</v>
      </c>
      <c r="P98" s="668" t="s">
        <v>74</v>
      </c>
      <c r="Q98" s="574" t="s">
        <v>527</v>
      </c>
      <c r="R98" s="574" t="s">
        <v>528</v>
      </c>
      <c r="S98" s="574" t="s">
        <v>602</v>
      </c>
      <c r="T98" s="574" t="s">
        <v>799</v>
      </c>
      <c r="U98" s="574" t="s">
        <v>603</v>
      </c>
      <c r="V98" s="574" t="s">
        <v>604</v>
      </c>
      <c r="W98" s="575" t="s">
        <v>822</v>
      </c>
      <c r="X98" s="575" t="s">
        <v>823</v>
      </c>
      <c r="Y98" s="576" t="s">
        <v>870</v>
      </c>
      <c r="Z98" s="577" t="s">
        <v>874</v>
      </c>
      <c r="AA98" s="578" t="s">
        <v>825</v>
      </c>
      <c r="AE98"/>
    </row>
    <row r="99" spans="1:31" s="563" customFormat="1">
      <c r="A99"/>
      <c r="B99"/>
      <c r="C99" s="568">
        <v>2022</v>
      </c>
      <c r="D99" s="569" t="s">
        <v>102</v>
      </c>
      <c r="E99" s="569" t="s">
        <v>337</v>
      </c>
      <c r="F99" s="573" t="s">
        <v>141</v>
      </c>
      <c r="G99" s="569" t="s">
        <v>42</v>
      </c>
      <c r="H99" s="569" t="s">
        <v>41</v>
      </c>
      <c r="I99" s="575" t="s">
        <v>54</v>
      </c>
      <c r="J99" s="569" t="s">
        <v>351</v>
      </c>
      <c r="K99" s="569" t="s">
        <v>100</v>
      </c>
      <c r="L99" s="570">
        <v>1</v>
      </c>
      <c r="M99" s="571">
        <v>3.8195193276000028</v>
      </c>
      <c r="N99" s="572">
        <v>11.788639900000007</v>
      </c>
      <c r="O99" s="668" t="s">
        <v>151</v>
      </c>
      <c r="P99" s="668" t="s">
        <v>351</v>
      </c>
      <c r="Q99" s="574" t="s">
        <v>612</v>
      </c>
      <c r="R99" s="574" t="s">
        <v>613</v>
      </c>
      <c r="S99" s="574" t="s">
        <v>607</v>
      </c>
      <c r="T99" s="574" t="s">
        <v>799</v>
      </c>
      <c r="U99" s="574" t="s">
        <v>614</v>
      </c>
      <c r="V99" s="574" t="s">
        <v>615</v>
      </c>
      <c r="W99" s="575" t="s">
        <v>875</v>
      </c>
      <c r="X99" s="575" t="s">
        <v>876</v>
      </c>
      <c r="Y99" s="576" t="s">
        <v>877</v>
      </c>
      <c r="Z99" s="577" t="s">
        <v>878</v>
      </c>
      <c r="AA99" s="578" t="s">
        <v>879</v>
      </c>
      <c r="AE99"/>
    </row>
    <row r="100" spans="1:31" s="563" customFormat="1">
      <c r="A100"/>
      <c r="B100"/>
      <c r="C100" s="568">
        <v>2022</v>
      </c>
      <c r="D100" s="569" t="s">
        <v>102</v>
      </c>
      <c r="E100" s="569" t="s">
        <v>337</v>
      </c>
      <c r="F100" s="573" t="s">
        <v>141</v>
      </c>
      <c r="G100" s="569" t="s">
        <v>42</v>
      </c>
      <c r="H100" s="569" t="s">
        <v>41</v>
      </c>
      <c r="I100" s="575" t="s">
        <v>54</v>
      </c>
      <c r="J100" s="569" t="s">
        <v>67</v>
      </c>
      <c r="K100" s="569" t="s">
        <v>81</v>
      </c>
      <c r="L100" s="570">
        <v>1</v>
      </c>
      <c r="M100" s="571">
        <v>4.0891324566070617</v>
      </c>
      <c r="N100" s="572">
        <v>9.9856714447058899</v>
      </c>
      <c r="O100" s="668" t="s">
        <v>382</v>
      </c>
      <c r="P100" s="668" t="s">
        <v>67</v>
      </c>
      <c r="Q100" s="574" t="s">
        <v>563</v>
      </c>
      <c r="R100" s="574" t="s">
        <v>564</v>
      </c>
      <c r="S100" s="574" t="s">
        <v>623</v>
      </c>
      <c r="T100" s="574" t="s">
        <v>799</v>
      </c>
      <c r="U100" s="574" t="s">
        <v>624</v>
      </c>
      <c r="V100" s="574" t="s">
        <v>625</v>
      </c>
      <c r="W100" s="575" t="s">
        <v>842</v>
      </c>
      <c r="X100" s="575" t="s">
        <v>843</v>
      </c>
      <c r="Y100" s="576" t="s">
        <v>880</v>
      </c>
      <c r="Z100" s="577" t="s">
        <v>881</v>
      </c>
      <c r="AA100" s="578" t="s">
        <v>846</v>
      </c>
      <c r="AE100"/>
    </row>
    <row r="101" spans="1:31" s="563" customFormat="1">
      <c r="A101"/>
      <c r="B101"/>
      <c r="C101" s="568">
        <v>2022</v>
      </c>
      <c r="D101" s="569" t="s">
        <v>102</v>
      </c>
      <c r="E101" s="569" t="s">
        <v>337</v>
      </c>
      <c r="F101" s="573" t="s">
        <v>141</v>
      </c>
      <c r="G101" s="569" t="s">
        <v>42</v>
      </c>
      <c r="H101" s="569" t="s">
        <v>41</v>
      </c>
      <c r="I101" s="575" t="s">
        <v>54</v>
      </c>
      <c r="J101" s="569" t="s">
        <v>66</v>
      </c>
      <c r="K101" s="569" t="s">
        <v>310</v>
      </c>
      <c r="L101" s="570">
        <v>0.3</v>
      </c>
      <c r="M101" s="571">
        <v>2.621238754235296</v>
      </c>
      <c r="N101" s="572">
        <v>99.856714447058891</v>
      </c>
      <c r="O101" s="668" t="s">
        <v>381</v>
      </c>
      <c r="P101" s="668" t="s">
        <v>66</v>
      </c>
      <c r="Q101" s="574" t="s">
        <v>517</v>
      </c>
      <c r="R101" s="574" t="s">
        <v>518</v>
      </c>
      <c r="S101" s="574" t="s">
        <v>628</v>
      </c>
      <c r="T101" s="574" t="s">
        <v>799</v>
      </c>
      <c r="U101" s="574" t="s">
        <v>629</v>
      </c>
      <c r="V101" s="574" t="s">
        <v>630</v>
      </c>
      <c r="W101" s="575" t="s">
        <v>856</v>
      </c>
      <c r="X101" s="575" t="s">
        <v>857</v>
      </c>
      <c r="Y101" s="576" t="s">
        <v>882</v>
      </c>
      <c r="Z101" s="577" t="s">
        <v>883</v>
      </c>
      <c r="AA101" s="578" t="s">
        <v>860</v>
      </c>
      <c r="AE101"/>
    </row>
    <row r="102" spans="1:31" s="563" customFormat="1">
      <c r="A102"/>
      <c r="B102"/>
      <c r="C102" s="568">
        <v>2022</v>
      </c>
      <c r="D102" s="569" t="s">
        <v>102</v>
      </c>
      <c r="E102" s="569" t="s">
        <v>337</v>
      </c>
      <c r="F102" s="573" t="s">
        <v>141</v>
      </c>
      <c r="G102" s="569" t="s">
        <v>42</v>
      </c>
      <c r="H102" s="569" t="s">
        <v>41</v>
      </c>
      <c r="I102" s="575" t="s">
        <v>54</v>
      </c>
      <c r="J102" s="569" t="s">
        <v>66</v>
      </c>
      <c r="K102" s="569" t="s">
        <v>79</v>
      </c>
      <c r="L102" s="570">
        <v>0.7</v>
      </c>
      <c r="M102" s="571">
        <v>6.1162237598823568</v>
      </c>
      <c r="N102" s="572">
        <v>232.99900037647072</v>
      </c>
      <c r="O102" s="668" t="s">
        <v>381</v>
      </c>
      <c r="P102" s="668" t="s">
        <v>66</v>
      </c>
      <c r="Q102" s="574" t="s">
        <v>527</v>
      </c>
      <c r="R102" s="574" t="s">
        <v>528</v>
      </c>
      <c r="S102" s="574" t="s">
        <v>628</v>
      </c>
      <c r="T102" s="574" t="s">
        <v>799</v>
      </c>
      <c r="U102" s="574" t="s">
        <v>717</v>
      </c>
      <c r="V102" s="574" t="s">
        <v>718</v>
      </c>
      <c r="W102" s="575" t="s">
        <v>822</v>
      </c>
      <c r="X102" s="575" t="s">
        <v>823</v>
      </c>
      <c r="Y102" s="576" t="s">
        <v>882</v>
      </c>
      <c r="Z102" s="577" t="s">
        <v>884</v>
      </c>
      <c r="AA102" s="578" t="s">
        <v>825</v>
      </c>
      <c r="AE102"/>
    </row>
    <row r="103" spans="1:31" s="563" customFormat="1">
      <c r="A103"/>
      <c r="B103"/>
      <c r="C103" s="568">
        <v>2022</v>
      </c>
      <c r="D103" s="569" t="s">
        <v>102</v>
      </c>
      <c r="E103" s="569" t="s">
        <v>337</v>
      </c>
      <c r="F103" s="573" t="s">
        <v>141</v>
      </c>
      <c r="G103" s="569" t="s">
        <v>42</v>
      </c>
      <c r="H103" s="569" t="s">
        <v>41</v>
      </c>
      <c r="I103" s="575" t="s">
        <v>54</v>
      </c>
      <c r="J103" s="569" t="s">
        <v>348</v>
      </c>
      <c r="K103" s="569" t="s">
        <v>310</v>
      </c>
      <c r="L103" s="570">
        <v>0.2</v>
      </c>
      <c r="M103" s="571">
        <v>1.386344052240001</v>
      </c>
      <c r="N103" s="572">
        <v>141.46367880000008</v>
      </c>
      <c r="O103" s="668" t="s">
        <v>151</v>
      </c>
      <c r="P103" s="668" t="s">
        <v>348</v>
      </c>
      <c r="Q103" s="574" t="s">
        <v>517</v>
      </c>
      <c r="R103" s="574" t="s">
        <v>518</v>
      </c>
      <c r="S103" s="574" t="s">
        <v>633</v>
      </c>
      <c r="T103" s="574" t="s">
        <v>799</v>
      </c>
      <c r="U103" s="574" t="s">
        <v>634</v>
      </c>
      <c r="V103" s="574" t="s">
        <v>635</v>
      </c>
      <c r="W103" s="575" t="s">
        <v>856</v>
      </c>
      <c r="X103" s="575" t="s">
        <v>857</v>
      </c>
      <c r="Y103" s="576" t="s">
        <v>885</v>
      </c>
      <c r="Z103" s="577" t="s">
        <v>886</v>
      </c>
      <c r="AA103" s="578" t="s">
        <v>860</v>
      </c>
      <c r="AE103"/>
    </row>
    <row r="104" spans="1:31" s="563" customFormat="1">
      <c r="A104"/>
      <c r="B104"/>
      <c r="C104" s="568">
        <v>2022</v>
      </c>
      <c r="D104" s="569" t="s">
        <v>102</v>
      </c>
      <c r="E104" s="569" t="s">
        <v>337</v>
      </c>
      <c r="F104" s="573" t="s">
        <v>141</v>
      </c>
      <c r="G104" s="569" t="s">
        <v>42</v>
      </c>
      <c r="H104" s="569" t="s">
        <v>41</v>
      </c>
      <c r="I104" s="575" t="s">
        <v>54</v>
      </c>
      <c r="J104" s="569" t="s">
        <v>348</v>
      </c>
      <c r="K104" s="569" t="s">
        <v>79</v>
      </c>
      <c r="L104" s="570">
        <v>0.8</v>
      </c>
      <c r="M104" s="571">
        <v>5.545376208960004</v>
      </c>
      <c r="N104" s="572">
        <v>565.85471520000033</v>
      </c>
      <c r="O104" s="668" t="s">
        <v>151</v>
      </c>
      <c r="P104" s="668" t="s">
        <v>348</v>
      </c>
      <c r="Q104" s="574" t="s">
        <v>527</v>
      </c>
      <c r="R104" s="574" t="s">
        <v>528</v>
      </c>
      <c r="S104" s="574" t="s">
        <v>633</v>
      </c>
      <c r="T104" s="574" t="s">
        <v>799</v>
      </c>
      <c r="U104" s="574" t="s">
        <v>638</v>
      </c>
      <c r="V104" s="574" t="s">
        <v>639</v>
      </c>
      <c r="W104" s="575" t="s">
        <v>822</v>
      </c>
      <c r="X104" s="575" t="s">
        <v>823</v>
      </c>
      <c r="Y104" s="575" t="s">
        <v>885</v>
      </c>
      <c r="Z104" s="579" t="s">
        <v>887</v>
      </c>
      <c r="AA104" s="580" t="s">
        <v>825</v>
      </c>
      <c r="AE104"/>
    </row>
    <row r="105" spans="1:31" s="563" customFormat="1">
      <c r="A105"/>
      <c r="B105"/>
      <c r="C105" s="568">
        <v>2022</v>
      </c>
      <c r="D105" s="569" t="s">
        <v>105</v>
      </c>
      <c r="E105" s="569" t="s">
        <v>337</v>
      </c>
      <c r="F105" s="573" t="s">
        <v>141</v>
      </c>
      <c r="G105" s="569" t="s">
        <v>42</v>
      </c>
      <c r="H105" s="569" t="s">
        <v>41</v>
      </c>
      <c r="I105" s="575" t="s">
        <v>54</v>
      </c>
      <c r="J105" s="569" t="s">
        <v>352</v>
      </c>
      <c r="K105" s="569" t="s">
        <v>346</v>
      </c>
      <c r="L105" s="570">
        <v>1</v>
      </c>
      <c r="M105" s="571">
        <v>0.23308381249999999</v>
      </c>
      <c r="N105" s="572">
        <v>9.6315624999999994</v>
      </c>
      <c r="O105" s="668" t="s">
        <v>151</v>
      </c>
      <c r="P105" s="668" t="s">
        <v>352</v>
      </c>
      <c r="Q105" s="574" t="s">
        <v>480</v>
      </c>
      <c r="R105" s="574" t="s">
        <v>481</v>
      </c>
      <c r="S105" s="574" t="s">
        <v>482</v>
      </c>
      <c r="T105" s="574" t="s">
        <v>888</v>
      </c>
      <c r="U105" s="574" t="s">
        <v>484</v>
      </c>
      <c r="V105" s="574" t="s">
        <v>485</v>
      </c>
      <c r="W105" s="575" t="s">
        <v>889</v>
      </c>
      <c r="X105" s="575" t="s">
        <v>890</v>
      </c>
      <c r="Y105" s="576" t="s">
        <v>891</v>
      </c>
      <c r="Z105" s="577" t="s">
        <v>892</v>
      </c>
      <c r="AA105" s="578" t="s">
        <v>893</v>
      </c>
      <c r="AE105"/>
    </row>
    <row r="106" spans="1:31" s="563" customFormat="1">
      <c r="A106"/>
      <c r="B106"/>
      <c r="C106" s="568">
        <v>2022</v>
      </c>
      <c r="D106" s="569" t="s">
        <v>105</v>
      </c>
      <c r="E106" s="569" t="s">
        <v>337</v>
      </c>
      <c r="F106" s="573" t="s">
        <v>141</v>
      </c>
      <c r="G106" s="569" t="s">
        <v>42</v>
      </c>
      <c r="H106" s="569" t="s">
        <v>41</v>
      </c>
      <c r="I106" s="575" t="s">
        <v>54</v>
      </c>
      <c r="J106" s="569" t="s">
        <v>116</v>
      </c>
      <c r="K106" s="569" t="s">
        <v>111</v>
      </c>
      <c r="L106" s="570">
        <v>0.5</v>
      </c>
      <c r="M106" s="571">
        <v>8.6004187499999968E-2</v>
      </c>
      <c r="N106" s="572">
        <v>0.33993749999999989</v>
      </c>
      <c r="O106" s="668" t="s">
        <v>382</v>
      </c>
      <c r="P106" s="668" t="s">
        <v>116</v>
      </c>
      <c r="Q106" s="574" t="s">
        <v>491</v>
      </c>
      <c r="R106" s="574" t="s">
        <v>492</v>
      </c>
      <c r="S106" s="574" t="s">
        <v>493</v>
      </c>
      <c r="T106" s="574" t="s">
        <v>888</v>
      </c>
      <c r="U106" s="574" t="s">
        <v>494</v>
      </c>
      <c r="V106" s="574" t="s">
        <v>495</v>
      </c>
      <c r="W106" s="575" t="s">
        <v>894</v>
      </c>
      <c r="X106" s="575" t="s">
        <v>895</v>
      </c>
      <c r="Y106" s="576" t="s">
        <v>896</v>
      </c>
      <c r="Z106" s="577" t="s">
        <v>897</v>
      </c>
      <c r="AA106" s="578" t="s">
        <v>898</v>
      </c>
      <c r="AE106"/>
    </row>
    <row r="107" spans="1:31" s="563" customFormat="1">
      <c r="A107"/>
      <c r="B107"/>
      <c r="C107" s="568">
        <v>2022</v>
      </c>
      <c r="D107" s="569" t="s">
        <v>105</v>
      </c>
      <c r="E107" s="569" t="s">
        <v>337</v>
      </c>
      <c r="F107" s="573" t="s">
        <v>141</v>
      </c>
      <c r="G107" s="569" t="s">
        <v>42</v>
      </c>
      <c r="H107" s="569" t="s">
        <v>41</v>
      </c>
      <c r="I107" s="575" t="s">
        <v>54</v>
      </c>
      <c r="J107" s="569" t="s">
        <v>116</v>
      </c>
      <c r="K107" s="569" t="s">
        <v>90</v>
      </c>
      <c r="L107" s="570">
        <v>0.5</v>
      </c>
      <c r="M107" s="571">
        <v>8.6004187499999968E-2</v>
      </c>
      <c r="N107" s="572">
        <v>0.33993749999999989</v>
      </c>
      <c r="O107" s="668" t="s">
        <v>382</v>
      </c>
      <c r="P107" s="668" t="s">
        <v>116</v>
      </c>
      <c r="Q107" s="574" t="s">
        <v>501</v>
      </c>
      <c r="R107" s="574" t="s">
        <v>502</v>
      </c>
      <c r="S107" s="574" t="s">
        <v>493</v>
      </c>
      <c r="T107" s="574" t="s">
        <v>888</v>
      </c>
      <c r="U107" s="574" t="s">
        <v>503</v>
      </c>
      <c r="V107" s="574" t="s">
        <v>504</v>
      </c>
      <c r="W107" s="575" t="s">
        <v>899</v>
      </c>
      <c r="X107" s="575" t="s">
        <v>900</v>
      </c>
      <c r="Y107" s="576" t="s">
        <v>896</v>
      </c>
      <c r="Z107" s="577" t="s">
        <v>901</v>
      </c>
      <c r="AA107" s="578" t="s">
        <v>902</v>
      </c>
      <c r="AE107"/>
    </row>
    <row r="108" spans="1:31" s="563" customFormat="1">
      <c r="A108"/>
      <c r="B108"/>
      <c r="C108" s="568">
        <v>2022</v>
      </c>
      <c r="D108" s="569" t="s">
        <v>105</v>
      </c>
      <c r="E108" s="569" t="s">
        <v>337</v>
      </c>
      <c r="F108" s="573" t="s">
        <v>141</v>
      </c>
      <c r="G108" s="569" t="s">
        <v>42</v>
      </c>
      <c r="H108" s="569" t="s">
        <v>41</v>
      </c>
      <c r="I108" s="575" t="s">
        <v>54</v>
      </c>
      <c r="J108" s="569" t="s">
        <v>109</v>
      </c>
      <c r="K108" s="569" t="s">
        <v>111</v>
      </c>
      <c r="L108" s="570">
        <v>0.5</v>
      </c>
      <c r="M108" s="571">
        <v>0.2294578125</v>
      </c>
      <c r="N108" s="572">
        <v>8.4984374999999996</v>
      </c>
      <c r="O108" s="668" t="s">
        <v>381</v>
      </c>
      <c r="P108" s="668" t="s">
        <v>109</v>
      </c>
      <c r="Q108" s="574" t="s">
        <v>491</v>
      </c>
      <c r="R108" s="574" t="s">
        <v>492</v>
      </c>
      <c r="S108" s="574" t="s">
        <v>509</v>
      </c>
      <c r="T108" s="574" t="s">
        <v>888</v>
      </c>
      <c r="U108" s="574" t="s">
        <v>510</v>
      </c>
      <c r="V108" s="574" t="s">
        <v>511</v>
      </c>
      <c r="W108" s="575" t="s">
        <v>894</v>
      </c>
      <c r="X108" s="575" t="s">
        <v>895</v>
      </c>
      <c r="Y108" s="576" t="s">
        <v>903</v>
      </c>
      <c r="Z108" s="577" t="s">
        <v>904</v>
      </c>
      <c r="AA108" s="578" t="s">
        <v>898</v>
      </c>
      <c r="AE108"/>
    </row>
    <row r="109" spans="1:31" s="563" customFormat="1">
      <c r="A109"/>
      <c r="B109"/>
      <c r="C109" s="568">
        <v>2022</v>
      </c>
      <c r="D109" s="569" t="s">
        <v>105</v>
      </c>
      <c r="E109" s="569" t="s">
        <v>337</v>
      </c>
      <c r="F109" s="573" t="s">
        <v>141</v>
      </c>
      <c r="G109" s="569" t="s">
        <v>42</v>
      </c>
      <c r="H109" s="569" t="s">
        <v>41</v>
      </c>
      <c r="I109" s="575" t="s">
        <v>54</v>
      </c>
      <c r="J109" s="569" t="s">
        <v>109</v>
      </c>
      <c r="K109" s="569" t="s">
        <v>90</v>
      </c>
      <c r="L109" s="570">
        <v>0.5</v>
      </c>
      <c r="M109" s="571">
        <v>0.2294578125</v>
      </c>
      <c r="N109" s="572">
        <v>8.4984374999999996</v>
      </c>
      <c r="O109" s="668" t="s">
        <v>381</v>
      </c>
      <c r="P109" s="668" t="s">
        <v>109</v>
      </c>
      <c r="Q109" s="574" t="s">
        <v>501</v>
      </c>
      <c r="R109" s="574" t="s">
        <v>502</v>
      </c>
      <c r="S109" s="574" t="s">
        <v>509</v>
      </c>
      <c r="T109" s="574" t="s">
        <v>888</v>
      </c>
      <c r="U109" s="574" t="s">
        <v>514</v>
      </c>
      <c r="V109" s="574" t="s">
        <v>515</v>
      </c>
      <c r="W109" s="575" t="s">
        <v>899</v>
      </c>
      <c r="X109" s="575" t="s">
        <v>900</v>
      </c>
      <c r="Y109" s="576" t="s">
        <v>903</v>
      </c>
      <c r="Z109" s="577" t="s">
        <v>905</v>
      </c>
      <c r="AA109" s="578" t="s">
        <v>902</v>
      </c>
      <c r="AE109"/>
    </row>
    <row r="110" spans="1:31" s="563" customFormat="1">
      <c r="A110"/>
      <c r="B110"/>
      <c r="C110" s="568">
        <v>2022</v>
      </c>
      <c r="D110" s="569" t="s">
        <v>105</v>
      </c>
      <c r="E110" s="569" t="s">
        <v>337</v>
      </c>
      <c r="F110" s="573" t="s">
        <v>141</v>
      </c>
      <c r="G110" s="569" t="s">
        <v>42</v>
      </c>
      <c r="H110" s="569" t="s">
        <v>41</v>
      </c>
      <c r="I110" s="575" t="s">
        <v>54</v>
      </c>
      <c r="J110" s="569" t="s">
        <v>350</v>
      </c>
      <c r="K110" s="569" t="s">
        <v>310</v>
      </c>
      <c r="L110" s="570">
        <v>1</v>
      </c>
      <c r="M110" s="571">
        <v>0.30743947499999996</v>
      </c>
      <c r="N110" s="572">
        <v>26.968374999999995</v>
      </c>
      <c r="O110" s="668" t="s">
        <v>151</v>
      </c>
      <c r="P110" s="668" t="s">
        <v>350</v>
      </c>
      <c r="Q110" s="574" t="s">
        <v>517</v>
      </c>
      <c r="R110" s="574" t="s">
        <v>518</v>
      </c>
      <c r="S110" s="574" t="s">
        <v>519</v>
      </c>
      <c r="T110" s="574" t="s">
        <v>888</v>
      </c>
      <c r="U110" s="574" t="s">
        <v>520</v>
      </c>
      <c r="V110" s="574" t="s">
        <v>521</v>
      </c>
      <c r="W110" s="575" t="s">
        <v>906</v>
      </c>
      <c r="X110" s="575" t="s">
        <v>907</v>
      </c>
      <c r="Y110" s="576" t="s">
        <v>908</v>
      </c>
      <c r="Z110" s="577" t="s">
        <v>909</v>
      </c>
      <c r="AA110" s="578" t="s">
        <v>910</v>
      </c>
      <c r="AE110"/>
    </row>
    <row r="111" spans="1:31" s="563" customFormat="1">
      <c r="A111"/>
      <c r="B111"/>
      <c r="C111" s="568">
        <v>2022</v>
      </c>
      <c r="D111" s="569" t="s">
        <v>105</v>
      </c>
      <c r="E111" s="569" t="s">
        <v>337</v>
      </c>
      <c r="F111" s="573" t="s">
        <v>141</v>
      </c>
      <c r="G111" s="569" t="s">
        <v>42</v>
      </c>
      <c r="H111" s="569" t="s">
        <v>41</v>
      </c>
      <c r="I111" s="575" t="s">
        <v>54</v>
      </c>
      <c r="J111" s="569" t="s">
        <v>99</v>
      </c>
      <c r="K111" s="569" t="s">
        <v>79</v>
      </c>
      <c r="L111" s="570">
        <v>1</v>
      </c>
      <c r="M111" s="571">
        <v>6.0678843749999982E-2</v>
      </c>
      <c r="N111" s="572">
        <v>20.226281249999996</v>
      </c>
      <c r="O111" s="668" t="s">
        <v>151</v>
      </c>
      <c r="P111" s="668" t="s">
        <v>99</v>
      </c>
      <c r="Q111" s="574" t="s">
        <v>527</v>
      </c>
      <c r="R111" s="574" t="s">
        <v>528</v>
      </c>
      <c r="S111" s="574" t="s">
        <v>529</v>
      </c>
      <c r="T111" s="574" t="s">
        <v>888</v>
      </c>
      <c r="U111" s="574" t="s">
        <v>530</v>
      </c>
      <c r="V111" s="574" t="s">
        <v>531</v>
      </c>
      <c r="W111" s="575" t="s">
        <v>911</v>
      </c>
      <c r="X111" s="575" t="s">
        <v>912</v>
      </c>
      <c r="Y111" s="576" t="s">
        <v>913</v>
      </c>
      <c r="Z111" s="577" t="s">
        <v>914</v>
      </c>
      <c r="AA111" s="578" t="s">
        <v>915</v>
      </c>
      <c r="AE111"/>
    </row>
    <row r="112" spans="1:31" s="563" customFormat="1">
      <c r="A112"/>
      <c r="B112"/>
      <c r="C112" s="568">
        <v>2022</v>
      </c>
      <c r="D112" s="569" t="s">
        <v>105</v>
      </c>
      <c r="E112" s="569" t="s">
        <v>337</v>
      </c>
      <c r="F112" s="573" t="s">
        <v>141</v>
      </c>
      <c r="G112" s="569" t="s">
        <v>42</v>
      </c>
      <c r="H112" s="569" t="s">
        <v>41</v>
      </c>
      <c r="I112" s="575" t="s">
        <v>54</v>
      </c>
      <c r="J112" s="569" t="s">
        <v>96</v>
      </c>
      <c r="K112" s="569" t="s">
        <v>79</v>
      </c>
      <c r="L112" s="570">
        <v>1</v>
      </c>
      <c r="M112" s="571">
        <v>4.0452562500000004E-3</v>
      </c>
      <c r="N112" s="572">
        <v>7.7052500000000004</v>
      </c>
      <c r="O112" s="668" t="s">
        <v>151</v>
      </c>
      <c r="P112" s="668" t="s">
        <v>96</v>
      </c>
      <c r="Q112" s="574" t="s">
        <v>527</v>
      </c>
      <c r="R112" s="574" t="s">
        <v>528</v>
      </c>
      <c r="S112" s="574" t="s">
        <v>537</v>
      </c>
      <c r="T112" s="574" t="s">
        <v>888</v>
      </c>
      <c r="U112" s="574" t="s">
        <v>538</v>
      </c>
      <c r="V112" s="574" t="s">
        <v>539</v>
      </c>
      <c r="W112" s="575" t="s">
        <v>911</v>
      </c>
      <c r="X112" s="575" t="s">
        <v>912</v>
      </c>
      <c r="Y112" s="576" t="s">
        <v>916</v>
      </c>
      <c r="Z112" s="577" t="s">
        <v>917</v>
      </c>
      <c r="AA112" s="578" t="s">
        <v>915</v>
      </c>
      <c r="AE112"/>
    </row>
    <row r="113" spans="1:31" s="563" customFormat="1">
      <c r="A113"/>
      <c r="B113"/>
      <c r="C113" s="568">
        <v>2022</v>
      </c>
      <c r="D113" s="569" t="s">
        <v>105</v>
      </c>
      <c r="E113" s="569" t="s">
        <v>337</v>
      </c>
      <c r="F113" s="573" t="s">
        <v>141</v>
      </c>
      <c r="G113" s="569" t="s">
        <v>42</v>
      </c>
      <c r="H113" s="569" t="s">
        <v>41</v>
      </c>
      <c r="I113" s="575" t="s">
        <v>54</v>
      </c>
      <c r="J113" s="569" t="s">
        <v>87</v>
      </c>
      <c r="K113" s="569" t="s">
        <v>310</v>
      </c>
      <c r="L113" s="570">
        <v>0.33333333333333331</v>
      </c>
      <c r="M113" s="571">
        <v>8.7647218749999978E-2</v>
      </c>
      <c r="N113" s="572">
        <v>3.3710468749999989</v>
      </c>
      <c r="O113" s="668" t="s">
        <v>151</v>
      </c>
      <c r="P113" s="668" t="s">
        <v>87</v>
      </c>
      <c r="Q113" s="574" t="s">
        <v>517</v>
      </c>
      <c r="R113" s="574" t="s">
        <v>518</v>
      </c>
      <c r="S113" s="574" t="s">
        <v>542</v>
      </c>
      <c r="T113" s="574" t="s">
        <v>888</v>
      </c>
      <c r="U113" s="574" t="s">
        <v>543</v>
      </c>
      <c r="V113" s="574" t="s">
        <v>544</v>
      </c>
      <c r="W113" s="575" t="s">
        <v>906</v>
      </c>
      <c r="X113" s="575" t="s">
        <v>907</v>
      </c>
      <c r="Y113" s="576" t="s">
        <v>918</v>
      </c>
      <c r="Z113" s="577" t="s">
        <v>919</v>
      </c>
      <c r="AA113" s="578" t="s">
        <v>910</v>
      </c>
      <c r="AE113"/>
    </row>
    <row r="114" spans="1:31" s="563" customFormat="1">
      <c r="A114"/>
      <c r="B114"/>
      <c r="C114" s="568">
        <v>2022</v>
      </c>
      <c r="D114" s="569" t="s">
        <v>105</v>
      </c>
      <c r="E114" s="569" t="s">
        <v>337</v>
      </c>
      <c r="F114" s="573" t="s">
        <v>141</v>
      </c>
      <c r="G114" s="569" t="s">
        <v>42</v>
      </c>
      <c r="H114" s="569" t="s">
        <v>41</v>
      </c>
      <c r="I114" s="575" t="s">
        <v>54</v>
      </c>
      <c r="J114" s="569" t="s">
        <v>87</v>
      </c>
      <c r="K114" s="569" t="s">
        <v>106</v>
      </c>
      <c r="L114" s="570">
        <v>0.33333333333333331</v>
      </c>
      <c r="M114" s="571">
        <v>8.7647218749999978E-2</v>
      </c>
      <c r="N114" s="572">
        <v>3.3710468749999989</v>
      </c>
      <c r="O114" s="668" t="s">
        <v>151</v>
      </c>
      <c r="P114" s="668" t="s">
        <v>87</v>
      </c>
      <c r="Q114" s="574" t="s">
        <v>547</v>
      </c>
      <c r="R114" s="574" t="s">
        <v>548</v>
      </c>
      <c r="S114" s="574" t="s">
        <v>542</v>
      </c>
      <c r="T114" s="574" t="s">
        <v>888</v>
      </c>
      <c r="U114" s="574" t="s">
        <v>549</v>
      </c>
      <c r="V114" s="574" t="s">
        <v>550</v>
      </c>
      <c r="W114" s="575" t="s">
        <v>920</v>
      </c>
      <c r="X114" s="575" t="s">
        <v>921</v>
      </c>
      <c r="Y114" s="576" t="s">
        <v>918</v>
      </c>
      <c r="Z114" s="577" t="s">
        <v>922</v>
      </c>
      <c r="AA114" s="578" t="s">
        <v>923</v>
      </c>
      <c r="AE114"/>
    </row>
    <row r="115" spans="1:31" s="563" customFormat="1">
      <c r="A115"/>
      <c r="B115"/>
      <c r="C115" s="568">
        <v>2022</v>
      </c>
      <c r="D115" s="569" t="s">
        <v>105</v>
      </c>
      <c r="E115" s="569" t="s">
        <v>337</v>
      </c>
      <c r="F115" s="573" t="s">
        <v>141</v>
      </c>
      <c r="G115" s="569" t="s">
        <v>42</v>
      </c>
      <c r="H115" s="569" t="s">
        <v>41</v>
      </c>
      <c r="I115" s="575" t="s">
        <v>54</v>
      </c>
      <c r="J115" s="569" t="s">
        <v>87</v>
      </c>
      <c r="K115" s="569" t="s">
        <v>104</v>
      </c>
      <c r="L115" s="570">
        <v>0.33333333333333331</v>
      </c>
      <c r="M115" s="571">
        <v>8.7647218749999978E-2</v>
      </c>
      <c r="N115" s="572">
        <v>3.3710468749999989</v>
      </c>
      <c r="O115" s="668" t="s">
        <v>151</v>
      </c>
      <c r="P115" s="668" t="s">
        <v>87</v>
      </c>
      <c r="Q115" s="574" t="s">
        <v>555</v>
      </c>
      <c r="R115" s="574" t="s">
        <v>556</v>
      </c>
      <c r="S115" s="574" t="s">
        <v>542</v>
      </c>
      <c r="T115" s="574" t="s">
        <v>888</v>
      </c>
      <c r="U115" s="574" t="s">
        <v>557</v>
      </c>
      <c r="V115" s="574" t="s">
        <v>558</v>
      </c>
      <c r="W115" s="575" t="s">
        <v>924</v>
      </c>
      <c r="X115" s="575" t="s">
        <v>925</v>
      </c>
      <c r="Y115" s="576" t="s">
        <v>918</v>
      </c>
      <c r="Z115" s="577" t="s">
        <v>926</v>
      </c>
      <c r="AA115" s="578" t="s">
        <v>927</v>
      </c>
      <c r="AE115"/>
    </row>
    <row r="116" spans="1:31" s="563" customFormat="1">
      <c r="A116"/>
      <c r="B116"/>
      <c r="C116" s="568">
        <v>2022</v>
      </c>
      <c r="D116" s="569" t="s">
        <v>105</v>
      </c>
      <c r="E116" s="569" t="s">
        <v>337</v>
      </c>
      <c r="F116" s="573" t="s">
        <v>141</v>
      </c>
      <c r="G116" s="569" t="s">
        <v>42</v>
      </c>
      <c r="H116" s="569" t="s">
        <v>41</v>
      </c>
      <c r="I116" s="575" t="s">
        <v>54</v>
      </c>
      <c r="J116" s="569" t="s">
        <v>83</v>
      </c>
      <c r="K116" s="569" t="s">
        <v>81</v>
      </c>
      <c r="L116" s="570">
        <v>1</v>
      </c>
      <c r="M116" s="571">
        <v>1.0766402471511627</v>
      </c>
      <c r="N116" s="572">
        <v>1.3708177325581394</v>
      </c>
      <c r="O116" s="668" t="s">
        <v>382</v>
      </c>
      <c r="P116" s="668" t="s">
        <v>83</v>
      </c>
      <c r="Q116" s="574" t="s">
        <v>563</v>
      </c>
      <c r="R116" s="574" t="s">
        <v>564</v>
      </c>
      <c r="S116" s="574" t="s">
        <v>565</v>
      </c>
      <c r="T116" s="574" t="s">
        <v>888</v>
      </c>
      <c r="U116" s="574" t="s">
        <v>566</v>
      </c>
      <c r="V116" s="574" t="s">
        <v>567</v>
      </c>
      <c r="W116" s="575" t="s">
        <v>928</v>
      </c>
      <c r="X116" s="575" t="s">
        <v>929</v>
      </c>
      <c r="Y116" s="576" t="s">
        <v>930</v>
      </c>
      <c r="Z116" s="577" t="s">
        <v>931</v>
      </c>
      <c r="AA116" s="578" t="s">
        <v>932</v>
      </c>
      <c r="AE116"/>
    </row>
    <row r="117" spans="1:31" s="563" customFormat="1">
      <c r="A117"/>
      <c r="B117"/>
      <c r="C117" s="568">
        <v>2022</v>
      </c>
      <c r="D117" s="569" t="s">
        <v>105</v>
      </c>
      <c r="E117" s="569" t="s">
        <v>337</v>
      </c>
      <c r="F117" s="573" t="s">
        <v>141</v>
      </c>
      <c r="G117" s="569" t="s">
        <v>42</v>
      </c>
      <c r="H117" s="569" t="s">
        <v>41</v>
      </c>
      <c r="I117" s="575" t="s">
        <v>54</v>
      </c>
      <c r="J117" s="569" t="s">
        <v>77</v>
      </c>
      <c r="K117" s="569" t="s">
        <v>310</v>
      </c>
      <c r="L117" s="570">
        <v>0.33333333333333331</v>
      </c>
      <c r="M117" s="571">
        <v>0.19800700581395347</v>
      </c>
      <c r="N117" s="572">
        <v>7.6156540697674417</v>
      </c>
      <c r="O117" s="668" t="s">
        <v>381</v>
      </c>
      <c r="P117" s="668" t="s">
        <v>77</v>
      </c>
      <c r="Q117" s="574" t="s">
        <v>517</v>
      </c>
      <c r="R117" s="574" t="s">
        <v>518</v>
      </c>
      <c r="S117" s="574" t="s">
        <v>573</v>
      </c>
      <c r="T117" s="574" t="s">
        <v>888</v>
      </c>
      <c r="U117" s="574" t="s">
        <v>574</v>
      </c>
      <c r="V117" s="574" t="s">
        <v>575</v>
      </c>
      <c r="W117" s="575" t="s">
        <v>906</v>
      </c>
      <c r="X117" s="575" t="s">
        <v>907</v>
      </c>
      <c r="Y117" s="576" t="s">
        <v>933</v>
      </c>
      <c r="Z117" s="577" t="s">
        <v>934</v>
      </c>
      <c r="AA117" s="578" t="s">
        <v>910</v>
      </c>
      <c r="AE117"/>
    </row>
    <row r="118" spans="1:31" s="563" customFormat="1">
      <c r="A118"/>
      <c r="B118"/>
      <c r="C118" s="568">
        <v>2022</v>
      </c>
      <c r="D118" s="569" t="s">
        <v>105</v>
      </c>
      <c r="E118" s="569" t="s">
        <v>337</v>
      </c>
      <c r="F118" s="573" t="s">
        <v>141</v>
      </c>
      <c r="G118" s="569" t="s">
        <v>42</v>
      </c>
      <c r="H118" s="569" t="s">
        <v>41</v>
      </c>
      <c r="I118" s="575" t="s">
        <v>54</v>
      </c>
      <c r="J118" s="569" t="s">
        <v>77</v>
      </c>
      <c r="K118" s="569" t="s">
        <v>104</v>
      </c>
      <c r="L118" s="570">
        <v>0.33333333333333331</v>
      </c>
      <c r="M118" s="571">
        <v>0.19800700581395347</v>
      </c>
      <c r="N118" s="572">
        <v>7.6156540697674417</v>
      </c>
      <c r="O118" s="668" t="s">
        <v>381</v>
      </c>
      <c r="P118" s="668" t="s">
        <v>77</v>
      </c>
      <c r="Q118" s="574" t="s">
        <v>555</v>
      </c>
      <c r="R118" s="574" t="s">
        <v>556</v>
      </c>
      <c r="S118" s="574" t="s">
        <v>573</v>
      </c>
      <c r="T118" s="574" t="s">
        <v>888</v>
      </c>
      <c r="U118" s="574" t="s">
        <v>578</v>
      </c>
      <c r="V118" s="574" t="s">
        <v>579</v>
      </c>
      <c r="W118" s="575" t="s">
        <v>924</v>
      </c>
      <c r="X118" s="575" t="s">
        <v>925</v>
      </c>
      <c r="Y118" s="576" t="s">
        <v>933</v>
      </c>
      <c r="Z118" s="577" t="s">
        <v>935</v>
      </c>
      <c r="AA118" s="578" t="s">
        <v>927</v>
      </c>
      <c r="AE118"/>
    </row>
    <row r="119" spans="1:31" s="563" customFormat="1">
      <c r="A119"/>
      <c r="B119"/>
      <c r="C119" s="568">
        <v>2022</v>
      </c>
      <c r="D119" s="569" t="s">
        <v>105</v>
      </c>
      <c r="E119" s="569" t="s">
        <v>337</v>
      </c>
      <c r="F119" s="573" t="s">
        <v>141</v>
      </c>
      <c r="G119" s="569" t="s">
        <v>42</v>
      </c>
      <c r="H119" s="569" t="s">
        <v>41</v>
      </c>
      <c r="I119" s="575" t="s">
        <v>54</v>
      </c>
      <c r="J119" s="569" t="s">
        <v>77</v>
      </c>
      <c r="K119" s="569" t="s">
        <v>93</v>
      </c>
      <c r="L119" s="570">
        <v>0.33333333333333331</v>
      </c>
      <c r="M119" s="571">
        <v>0.19800700581395347</v>
      </c>
      <c r="N119" s="572">
        <v>7.6156540697674417</v>
      </c>
      <c r="O119" s="668" t="s">
        <v>381</v>
      </c>
      <c r="P119" s="668" t="s">
        <v>77</v>
      </c>
      <c r="Q119" s="574" t="s">
        <v>581</v>
      </c>
      <c r="R119" s="574" t="s">
        <v>582</v>
      </c>
      <c r="S119" s="574" t="s">
        <v>573</v>
      </c>
      <c r="T119" s="574" t="s">
        <v>888</v>
      </c>
      <c r="U119" s="574" t="s">
        <v>583</v>
      </c>
      <c r="V119" s="574" t="s">
        <v>584</v>
      </c>
      <c r="W119" s="575" t="s">
        <v>936</v>
      </c>
      <c r="X119" s="575" t="s">
        <v>937</v>
      </c>
      <c r="Y119" s="576" t="s">
        <v>933</v>
      </c>
      <c r="Z119" s="577" t="s">
        <v>938</v>
      </c>
      <c r="AA119" s="578" t="s">
        <v>939</v>
      </c>
      <c r="AE119"/>
    </row>
    <row r="120" spans="1:31" s="563" customFormat="1">
      <c r="A120"/>
      <c r="B120"/>
      <c r="C120" s="568">
        <v>2022</v>
      </c>
      <c r="D120" s="569" t="s">
        <v>105</v>
      </c>
      <c r="E120" s="569" t="s">
        <v>337</v>
      </c>
      <c r="F120" s="573" t="s">
        <v>141</v>
      </c>
      <c r="G120" s="569" t="s">
        <v>42</v>
      </c>
      <c r="H120" s="569" t="s">
        <v>41</v>
      </c>
      <c r="I120" s="575" t="s">
        <v>54</v>
      </c>
      <c r="J120" s="569" t="s">
        <v>349</v>
      </c>
      <c r="K120" s="569" t="s">
        <v>310</v>
      </c>
      <c r="L120" s="570">
        <v>1</v>
      </c>
      <c r="M120" s="571">
        <v>0.24184853437499995</v>
      </c>
      <c r="N120" s="572">
        <v>21.671015624999995</v>
      </c>
      <c r="O120" s="668" t="s">
        <v>151</v>
      </c>
      <c r="P120" s="668" t="s">
        <v>349</v>
      </c>
      <c r="Q120" s="574" t="s">
        <v>517</v>
      </c>
      <c r="R120" s="574" t="s">
        <v>518</v>
      </c>
      <c r="S120" s="574" t="s">
        <v>589</v>
      </c>
      <c r="T120" s="574" t="s">
        <v>888</v>
      </c>
      <c r="U120" s="574" t="s">
        <v>590</v>
      </c>
      <c r="V120" s="574" t="s">
        <v>591</v>
      </c>
      <c r="W120" s="575" t="s">
        <v>906</v>
      </c>
      <c r="X120" s="575" t="s">
        <v>907</v>
      </c>
      <c r="Y120" s="576" t="s">
        <v>940</v>
      </c>
      <c r="Z120" s="577" t="s">
        <v>941</v>
      </c>
      <c r="AA120" s="578" t="s">
        <v>910</v>
      </c>
      <c r="AE120"/>
    </row>
    <row r="121" spans="1:31" s="563" customFormat="1">
      <c r="A121"/>
      <c r="B121"/>
      <c r="C121" s="568">
        <v>2022</v>
      </c>
      <c r="D121" s="569" t="s">
        <v>105</v>
      </c>
      <c r="E121" s="569" t="s">
        <v>337</v>
      </c>
      <c r="F121" s="573" t="s">
        <v>141</v>
      </c>
      <c r="G121" s="569" t="s">
        <v>42</v>
      </c>
      <c r="H121" s="569" t="s">
        <v>41</v>
      </c>
      <c r="I121" s="575" t="s">
        <v>54</v>
      </c>
      <c r="J121" s="569" t="s">
        <v>76</v>
      </c>
      <c r="K121" s="569" t="s">
        <v>79</v>
      </c>
      <c r="L121" s="570">
        <v>1</v>
      </c>
      <c r="M121" s="571">
        <v>1.27136625E-2</v>
      </c>
      <c r="N121" s="572">
        <v>4.6231499999999999</v>
      </c>
      <c r="O121" s="668" t="s">
        <v>151</v>
      </c>
      <c r="P121" s="668" t="s">
        <v>76</v>
      </c>
      <c r="Q121" s="574" t="s">
        <v>527</v>
      </c>
      <c r="R121" s="574" t="s">
        <v>528</v>
      </c>
      <c r="S121" s="574" t="s">
        <v>597</v>
      </c>
      <c r="T121" s="574" t="s">
        <v>888</v>
      </c>
      <c r="U121" s="574" t="s">
        <v>598</v>
      </c>
      <c r="V121" s="574" t="s">
        <v>599</v>
      </c>
      <c r="W121" s="575" t="s">
        <v>911</v>
      </c>
      <c r="X121" s="575" t="s">
        <v>912</v>
      </c>
      <c r="Y121" s="576" t="s">
        <v>942</v>
      </c>
      <c r="Z121" s="577" t="s">
        <v>943</v>
      </c>
      <c r="AA121" s="578" t="s">
        <v>915</v>
      </c>
      <c r="AE121"/>
    </row>
    <row r="122" spans="1:31" s="563" customFormat="1">
      <c r="A122"/>
      <c r="B122"/>
      <c r="C122" s="568">
        <v>2022</v>
      </c>
      <c r="D122" s="569" t="s">
        <v>105</v>
      </c>
      <c r="E122" s="569" t="s">
        <v>337</v>
      </c>
      <c r="F122" s="573" t="s">
        <v>141</v>
      </c>
      <c r="G122" s="569" t="s">
        <v>42</v>
      </c>
      <c r="H122" s="569" t="s">
        <v>41</v>
      </c>
      <c r="I122" s="575" t="s">
        <v>54</v>
      </c>
      <c r="J122" s="569" t="s">
        <v>74</v>
      </c>
      <c r="K122" s="569" t="s">
        <v>79</v>
      </c>
      <c r="L122" s="570">
        <v>1</v>
      </c>
      <c r="M122" s="571">
        <v>0.14860124999999999</v>
      </c>
      <c r="N122" s="572">
        <v>49.533749999999991</v>
      </c>
      <c r="O122" s="668" t="s">
        <v>151</v>
      </c>
      <c r="P122" s="668" t="s">
        <v>74</v>
      </c>
      <c r="Q122" s="574" t="s">
        <v>527</v>
      </c>
      <c r="R122" s="574" t="s">
        <v>528</v>
      </c>
      <c r="S122" s="574" t="s">
        <v>602</v>
      </c>
      <c r="T122" s="574" t="s">
        <v>888</v>
      </c>
      <c r="U122" s="574" t="s">
        <v>603</v>
      </c>
      <c r="V122" s="574" t="s">
        <v>604</v>
      </c>
      <c r="W122" s="575" t="s">
        <v>911</v>
      </c>
      <c r="X122" s="575" t="s">
        <v>912</v>
      </c>
      <c r="Y122" s="576" t="s">
        <v>944</v>
      </c>
      <c r="Z122" s="577" t="s">
        <v>945</v>
      </c>
      <c r="AA122" s="578" t="s">
        <v>915</v>
      </c>
      <c r="AE122"/>
    </row>
    <row r="123" spans="1:31" s="563" customFormat="1">
      <c r="A123"/>
      <c r="B123"/>
      <c r="C123" s="568">
        <v>2022</v>
      </c>
      <c r="D123" s="569" t="s">
        <v>105</v>
      </c>
      <c r="E123" s="569" t="s">
        <v>337</v>
      </c>
      <c r="F123" s="573" t="s">
        <v>141</v>
      </c>
      <c r="G123" s="569" t="s">
        <v>42</v>
      </c>
      <c r="H123" s="569" t="s">
        <v>41</v>
      </c>
      <c r="I123" s="575" t="s">
        <v>54</v>
      </c>
      <c r="J123" s="569" t="s">
        <v>351</v>
      </c>
      <c r="K123" s="569" t="s">
        <v>100</v>
      </c>
      <c r="L123" s="570">
        <v>0.5</v>
      </c>
      <c r="M123" s="571">
        <v>0.15603131250000002</v>
      </c>
      <c r="N123" s="572">
        <v>0.48157812500000002</v>
      </c>
      <c r="O123" s="668" t="s">
        <v>151</v>
      </c>
      <c r="P123" s="668" t="s">
        <v>351</v>
      </c>
      <c r="Q123" s="574" t="s">
        <v>612</v>
      </c>
      <c r="R123" s="574" t="s">
        <v>613</v>
      </c>
      <c r="S123" s="574" t="s">
        <v>607</v>
      </c>
      <c r="T123" s="574" t="s">
        <v>888</v>
      </c>
      <c r="U123" s="574" t="s">
        <v>614</v>
      </c>
      <c r="V123" s="574" t="s">
        <v>615</v>
      </c>
      <c r="W123" s="575" t="s">
        <v>946</v>
      </c>
      <c r="X123" s="575" t="s">
        <v>947</v>
      </c>
      <c r="Y123" s="576" t="s">
        <v>948</v>
      </c>
      <c r="Z123" s="577" t="s">
        <v>949</v>
      </c>
      <c r="AA123" s="578" t="s">
        <v>950</v>
      </c>
      <c r="AE123"/>
    </row>
    <row r="124" spans="1:31" s="563" customFormat="1">
      <c r="A124"/>
      <c r="B124"/>
      <c r="C124" s="568">
        <v>2022</v>
      </c>
      <c r="D124" s="569" t="s">
        <v>105</v>
      </c>
      <c r="E124" s="569" t="s">
        <v>337</v>
      </c>
      <c r="F124" s="573" t="s">
        <v>141</v>
      </c>
      <c r="G124" s="569" t="s">
        <v>42</v>
      </c>
      <c r="H124" s="569" t="s">
        <v>41</v>
      </c>
      <c r="I124" s="575" t="s">
        <v>54</v>
      </c>
      <c r="J124" s="569" t="s">
        <v>351</v>
      </c>
      <c r="K124" s="569" t="s">
        <v>79</v>
      </c>
      <c r="L124" s="570">
        <v>0.5</v>
      </c>
      <c r="M124" s="571">
        <v>0.15603131250000002</v>
      </c>
      <c r="N124" s="572">
        <v>0.48157812500000002</v>
      </c>
      <c r="O124" s="668" t="s">
        <v>151</v>
      </c>
      <c r="P124" s="668" t="s">
        <v>351</v>
      </c>
      <c r="Q124" s="574" t="s">
        <v>527</v>
      </c>
      <c r="R124" s="574" t="s">
        <v>528</v>
      </c>
      <c r="S124" s="574" t="s">
        <v>607</v>
      </c>
      <c r="T124" s="574" t="s">
        <v>888</v>
      </c>
      <c r="U124" s="574" t="s">
        <v>620</v>
      </c>
      <c r="V124" s="574" t="s">
        <v>621</v>
      </c>
      <c r="W124" s="575" t="s">
        <v>911</v>
      </c>
      <c r="X124" s="575" t="s">
        <v>912</v>
      </c>
      <c r="Y124" s="576" t="s">
        <v>948</v>
      </c>
      <c r="Z124" s="577" t="s">
        <v>951</v>
      </c>
      <c r="AA124" s="578" t="s">
        <v>915</v>
      </c>
      <c r="AE124"/>
    </row>
    <row r="125" spans="1:31" s="563" customFormat="1">
      <c r="A125"/>
      <c r="B125"/>
      <c r="C125" s="568">
        <v>2022</v>
      </c>
      <c r="D125" s="569" t="s">
        <v>105</v>
      </c>
      <c r="E125" s="569" t="s">
        <v>337</v>
      </c>
      <c r="F125" s="573" t="s">
        <v>141</v>
      </c>
      <c r="G125" s="569" t="s">
        <v>42</v>
      </c>
      <c r="H125" s="569" t="s">
        <v>41</v>
      </c>
      <c r="I125" s="575" t="s">
        <v>54</v>
      </c>
      <c r="J125" s="569" t="s">
        <v>67</v>
      </c>
      <c r="K125" s="569" t="s">
        <v>81</v>
      </c>
      <c r="L125" s="570">
        <v>1</v>
      </c>
      <c r="M125" s="571">
        <v>0.33409057500000006</v>
      </c>
      <c r="N125" s="572">
        <v>0.81585000000000008</v>
      </c>
      <c r="O125" s="668" t="s">
        <v>382</v>
      </c>
      <c r="P125" s="668" t="s">
        <v>67</v>
      </c>
      <c r="Q125" s="574" t="s">
        <v>563</v>
      </c>
      <c r="R125" s="574" t="s">
        <v>564</v>
      </c>
      <c r="S125" s="574" t="s">
        <v>623</v>
      </c>
      <c r="T125" s="574" t="s">
        <v>888</v>
      </c>
      <c r="U125" s="574" t="s">
        <v>624</v>
      </c>
      <c r="V125" s="574" t="s">
        <v>625</v>
      </c>
      <c r="W125" s="575" t="s">
        <v>928</v>
      </c>
      <c r="X125" s="575" t="s">
        <v>929</v>
      </c>
      <c r="Y125" s="576" t="s">
        <v>952</v>
      </c>
      <c r="Z125" s="577" t="s">
        <v>953</v>
      </c>
      <c r="AA125" s="578" t="s">
        <v>932</v>
      </c>
      <c r="AE125"/>
    </row>
    <row r="126" spans="1:31" s="563" customFormat="1">
      <c r="A126"/>
      <c r="B126"/>
      <c r="C126" s="568">
        <v>2022</v>
      </c>
      <c r="D126" s="569" t="s">
        <v>105</v>
      </c>
      <c r="E126" s="569" t="s">
        <v>337</v>
      </c>
      <c r="F126" s="573" t="s">
        <v>141</v>
      </c>
      <c r="G126" s="569" t="s">
        <v>42</v>
      </c>
      <c r="H126" s="569" t="s">
        <v>41</v>
      </c>
      <c r="I126" s="575" t="s">
        <v>54</v>
      </c>
      <c r="J126" s="569" t="s">
        <v>66</v>
      </c>
      <c r="K126" s="569" t="s">
        <v>115</v>
      </c>
      <c r="L126" s="570">
        <v>0.5</v>
      </c>
      <c r="M126" s="571">
        <v>0.35693437499999997</v>
      </c>
      <c r="N126" s="572">
        <v>13.5975</v>
      </c>
      <c r="O126" s="668" t="s">
        <v>381</v>
      </c>
      <c r="P126" s="668" t="s">
        <v>66</v>
      </c>
      <c r="Q126" s="574" t="s">
        <v>864</v>
      </c>
      <c r="R126" s="574" t="s">
        <v>865</v>
      </c>
      <c r="S126" s="574" t="s">
        <v>628</v>
      </c>
      <c r="T126" s="574" t="s">
        <v>888</v>
      </c>
      <c r="U126" s="574" t="s">
        <v>954</v>
      </c>
      <c r="V126" s="574" t="s">
        <v>955</v>
      </c>
      <c r="W126" s="575" t="s">
        <v>956</v>
      </c>
      <c r="X126" s="575" t="s">
        <v>957</v>
      </c>
      <c r="Y126" s="576" t="s">
        <v>958</v>
      </c>
      <c r="Z126" s="577" t="s">
        <v>959</v>
      </c>
      <c r="AA126" s="578" t="s">
        <v>960</v>
      </c>
      <c r="AE126"/>
    </row>
    <row r="127" spans="1:31" s="563" customFormat="1">
      <c r="A127"/>
      <c r="B127"/>
      <c r="C127" s="568">
        <v>2022</v>
      </c>
      <c r="D127" s="569" t="s">
        <v>105</v>
      </c>
      <c r="E127" s="569" t="s">
        <v>337</v>
      </c>
      <c r="F127" s="573" t="s">
        <v>141</v>
      </c>
      <c r="G127" s="569" t="s">
        <v>42</v>
      </c>
      <c r="H127" s="569" t="s">
        <v>41</v>
      </c>
      <c r="I127" s="575" t="s">
        <v>54</v>
      </c>
      <c r="J127" s="569" t="s">
        <v>66</v>
      </c>
      <c r="K127" s="569" t="s">
        <v>310</v>
      </c>
      <c r="L127" s="570">
        <v>0.5</v>
      </c>
      <c r="M127" s="571">
        <v>0.35693437499999997</v>
      </c>
      <c r="N127" s="572">
        <v>13.5975</v>
      </c>
      <c r="O127" s="668" t="s">
        <v>381</v>
      </c>
      <c r="P127" s="668" t="s">
        <v>66</v>
      </c>
      <c r="Q127" s="574" t="s">
        <v>517</v>
      </c>
      <c r="R127" s="574" t="s">
        <v>518</v>
      </c>
      <c r="S127" s="574" t="s">
        <v>628</v>
      </c>
      <c r="T127" s="574" t="s">
        <v>888</v>
      </c>
      <c r="U127" s="574" t="s">
        <v>629</v>
      </c>
      <c r="V127" s="574" t="s">
        <v>630</v>
      </c>
      <c r="W127" s="575" t="s">
        <v>906</v>
      </c>
      <c r="X127" s="575" t="s">
        <v>907</v>
      </c>
      <c r="Y127" s="576" t="s">
        <v>958</v>
      </c>
      <c r="Z127" s="577" t="s">
        <v>961</v>
      </c>
      <c r="AA127" s="578" t="s">
        <v>910</v>
      </c>
      <c r="AE127"/>
    </row>
    <row r="128" spans="1:31" s="563" customFormat="1">
      <c r="A128"/>
      <c r="B128"/>
      <c r="C128" s="568">
        <v>2022</v>
      </c>
      <c r="D128" s="569" t="s">
        <v>105</v>
      </c>
      <c r="E128" s="569" t="s">
        <v>337</v>
      </c>
      <c r="F128" s="573" t="s">
        <v>141</v>
      </c>
      <c r="G128" s="569" t="s">
        <v>42</v>
      </c>
      <c r="H128" s="569" t="s">
        <v>41</v>
      </c>
      <c r="I128" s="575" t="s">
        <v>54</v>
      </c>
      <c r="J128" s="569" t="s">
        <v>348</v>
      </c>
      <c r="K128" s="569" t="s">
        <v>310</v>
      </c>
      <c r="L128" s="570">
        <v>1</v>
      </c>
      <c r="M128" s="571">
        <v>0.56633587499999993</v>
      </c>
      <c r="N128" s="572">
        <v>57.789374999999993</v>
      </c>
      <c r="O128" s="668" t="s">
        <v>151</v>
      </c>
      <c r="P128" s="668" t="s">
        <v>348</v>
      </c>
      <c r="Q128" s="574" t="s">
        <v>517</v>
      </c>
      <c r="R128" s="574" t="s">
        <v>518</v>
      </c>
      <c r="S128" s="574" t="s">
        <v>633</v>
      </c>
      <c r="T128" s="574" t="s">
        <v>888</v>
      </c>
      <c r="U128" s="574" t="s">
        <v>634</v>
      </c>
      <c r="V128" s="574" t="s">
        <v>635</v>
      </c>
      <c r="W128" s="575" t="s">
        <v>906</v>
      </c>
      <c r="X128" s="575" t="s">
        <v>907</v>
      </c>
      <c r="Y128" s="576" t="s">
        <v>962</v>
      </c>
      <c r="Z128" s="577" t="s">
        <v>963</v>
      </c>
      <c r="AA128" s="578" t="s">
        <v>910</v>
      </c>
      <c r="AE128"/>
    </row>
    <row r="129" spans="1:31" s="563" customFormat="1">
      <c r="A129"/>
      <c r="B129"/>
      <c r="C129" s="568">
        <v>2022</v>
      </c>
      <c r="D129" s="569" t="s">
        <v>56</v>
      </c>
      <c r="E129" s="569" t="s">
        <v>459</v>
      </c>
      <c r="F129" s="573" t="s">
        <v>462</v>
      </c>
      <c r="G129" s="569" t="s">
        <v>42</v>
      </c>
      <c r="H129" s="569" t="s">
        <v>41</v>
      </c>
      <c r="I129" s="575" t="s">
        <v>54</v>
      </c>
      <c r="J129" s="569" t="s">
        <v>99</v>
      </c>
      <c r="K129" s="569" t="s">
        <v>347</v>
      </c>
      <c r="L129" s="570">
        <v>0.5</v>
      </c>
      <c r="M129" s="571">
        <v>0.11761714453125</v>
      </c>
      <c r="N129" s="572">
        <v>14.794609375</v>
      </c>
      <c r="O129" s="668" t="s">
        <v>151</v>
      </c>
      <c r="P129" s="668" t="s">
        <v>99</v>
      </c>
      <c r="Q129" s="574" t="s">
        <v>964</v>
      </c>
      <c r="R129" s="574" t="s">
        <v>965</v>
      </c>
      <c r="S129" s="574" t="s">
        <v>529</v>
      </c>
      <c r="T129" s="574" t="s">
        <v>966</v>
      </c>
      <c r="U129" s="574" t="s">
        <v>967</v>
      </c>
      <c r="V129" s="574" t="s">
        <v>968</v>
      </c>
      <c r="W129" s="575" t="s">
        <v>969</v>
      </c>
      <c r="X129" s="575" t="s">
        <v>970</v>
      </c>
      <c r="Y129" s="576" t="s">
        <v>971</v>
      </c>
      <c r="Z129" s="577" t="s">
        <v>972</v>
      </c>
      <c r="AA129" s="578" t="s">
        <v>973</v>
      </c>
      <c r="AE129"/>
    </row>
    <row r="130" spans="1:31" s="563" customFormat="1">
      <c r="A130"/>
      <c r="B130"/>
      <c r="C130" s="568">
        <v>2022</v>
      </c>
      <c r="D130" s="569" t="s">
        <v>56</v>
      </c>
      <c r="E130" s="569" t="s">
        <v>459</v>
      </c>
      <c r="F130" s="573" t="s">
        <v>462</v>
      </c>
      <c r="G130" s="569" t="s">
        <v>42</v>
      </c>
      <c r="H130" s="569" t="s">
        <v>41</v>
      </c>
      <c r="I130" s="575" t="s">
        <v>54</v>
      </c>
      <c r="J130" s="569" t="s">
        <v>99</v>
      </c>
      <c r="K130" s="569" t="s">
        <v>90</v>
      </c>
      <c r="L130" s="570">
        <v>0.5</v>
      </c>
      <c r="M130" s="571">
        <v>0.11761714453125</v>
      </c>
      <c r="N130" s="572">
        <v>14.794609375</v>
      </c>
      <c r="O130" s="668" t="s">
        <v>151</v>
      </c>
      <c r="P130" s="668" t="s">
        <v>99</v>
      </c>
      <c r="Q130" s="574" t="s">
        <v>501</v>
      </c>
      <c r="R130" s="574" t="s">
        <v>974</v>
      </c>
      <c r="S130" s="574" t="s">
        <v>529</v>
      </c>
      <c r="T130" s="574" t="s">
        <v>966</v>
      </c>
      <c r="U130" s="574" t="s">
        <v>975</v>
      </c>
      <c r="V130" s="574" t="s">
        <v>976</v>
      </c>
      <c r="W130" s="575" t="s">
        <v>977</v>
      </c>
      <c r="X130" s="575" t="s">
        <v>978</v>
      </c>
      <c r="Y130" s="575" t="s">
        <v>971</v>
      </c>
      <c r="Z130" s="579" t="s">
        <v>979</v>
      </c>
      <c r="AA130" s="580" t="s">
        <v>980</v>
      </c>
      <c r="AE130"/>
    </row>
    <row r="131" spans="1:31" s="563" customFormat="1">
      <c r="A131"/>
      <c r="B131"/>
      <c r="C131" s="568">
        <v>2022</v>
      </c>
      <c r="D131" s="569" t="s">
        <v>56</v>
      </c>
      <c r="E131" s="569" t="s">
        <v>459</v>
      </c>
      <c r="F131" s="573" t="s">
        <v>462</v>
      </c>
      <c r="G131" s="569" t="s">
        <v>42</v>
      </c>
      <c r="H131" s="569" t="s">
        <v>41</v>
      </c>
      <c r="I131" s="575" t="s">
        <v>54</v>
      </c>
      <c r="J131" s="569" t="s">
        <v>96</v>
      </c>
      <c r="K131" s="569" t="s">
        <v>310</v>
      </c>
      <c r="L131" s="570">
        <v>0.5</v>
      </c>
      <c r="M131" s="571">
        <v>1.8598937500000001E-3</v>
      </c>
      <c r="N131" s="572">
        <v>2.1135156249999998</v>
      </c>
      <c r="O131" s="668" t="s">
        <v>151</v>
      </c>
      <c r="P131" s="668" t="s">
        <v>96</v>
      </c>
      <c r="Q131" s="574" t="s">
        <v>517</v>
      </c>
      <c r="R131" s="574" t="s">
        <v>981</v>
      </c>
      <c r="S131" s="574" t="s">
        <v>537</v>
      </c>
      <c r="T131" s="574" t="s">
        <v>966</v>
      </c>
      <c r="U131" s="574" t="s">
        <v>982</v>
      </c>
      <c r="V131" s="574" t="s">
        <v>983</v>
      </c>
      <c r="W131" s="575" t="s">
        <v>984</v>
      </c>
      <c r="X131" s="575" t="s">
        <v>985</v>
      </c>
      <c r="Y131" s="576" t="s">
        <v>986</v>
      </c>
      <c r="Z131" s="577" t="s">
        <v>987</v>
      </c>
      <c r="AA131" s="578" t="s">
        <v>988</v>
      </c>
      <c r="AE131"/>
    </row>
    <row r="132" spans="1:31" s="563" customFormat="1">
      <c r="A132"/>
      <c r="B132"/>
      <c r="C132" s="568">
        <v>2022</v>
      </c>
      <c r="D132" s="569" t="s">
        <v>56</v>
      </c>
      <c r="E132" s="569" t="s">
        <v>459</v>
      </c>
      <c r="F132" s="573" t="s">
        <v>462</v>
      </c>
      <c r="G132" s="569" t="s">
        <v>42</v>
      </c>
      <c r="H132" s="569" t="s">
        <v>41</v>
      </c>
      <c r="I132" s="575" t="s">
        <v>54</v>
      </c>
      <c r="J132" s="569" t="s">
        <v>96</v>
      </c>
      <c r="K132" s="569" t="s">
        <v>104</v>
      </c>
      <c r="L132" s="570">
        <v>0.5</v>
      </c>
      <c r="M132" s="571">
        <v>1.8598937500000001E-3</v>
      </c>
      <c r="N132" s="572">
        <v>2.1135156249999998</v>
      </c>
      <c r="O132" s="668" t="s">
        <v>151</v>
      </c>
      <c r="P132" s="668" t="s">
        <v>96</v>
      </c>
      <c r="Q132" s="574" t="s">
        <v>555</v>
      </c>
      <c r="R132" s="574" t="s">
        <v>989</v>
      </c>
      <c r="S132" s="574" t="s">
        <v>537</v>
      </c>
      <c r="T132" s="574" t="s">
        <v>966</v>
      </c>
      <c r="U132" s="574" t="s">
        <v>990</v>
      </c>
      <c r="V132" s="574" t="s">
        <v>991</v>
      </c>
      <c r="W132" s="575" t="s">
        <v>992</v>
      </c>
      <c r="X132" s="575" t="s">
        <v>993</v>
      </c>
      <c r="Y132" s="576" t="s">
        <v>986</v>
      </c>
      <c r="Z132" s="577" t="s">
        <v>994</v>
      </c>
      <c r="AA132" s="578" t="s">
        <v>995</v>
      </c>
      <c r="AE132"/>
    </row>
    <row r="133" spans="1:31" s="563" customFormat="1">
      <c r="A133"/>
      <c r="B133"/>
      <c r="C133" s="568">
        <v>2022</v>
      </c>
      <c r="D133" s="569" t="s">
        <v>56</v>
      </c>
      <c r="E133" s="569" t="s">
        <v>459</v>
      </c>
      <c r="F133" s="573" t="s">
        <v>462</v>
      </c>
      <c r="G133" s="569" t="s">
        <v>42</v>
      </c>
      <c r="H133" s="569" t="s">
        <v>49</v>
      </c>
      <c r="I133" s="575" t="s">
        <v>54</v>
      </c>
      <c r="J133" s="569" t="s">
        <v>94</v>
      </c>
      <c r="K133" s="569" t="s">
        <v>88</v>
      </c>
      <c r="L133" s="570">
        <v>1</v>
      </c>
      <c r="M133" s="571">
        <v>2.2958090827941184</v>
      </c>
      <c r="N133" s="572">
        <v>51.917889705882367</v>
      </c>
      <c r="O133" s="668" t="s">
        <v>151</v>
      </c>
      <c r="P133" s="668" t="s">
        <v>94</v>
      </c>
      <c r="Q133" s="574" t="s">
        <v>996</v>
      </c>
      <c r="R133" s="574" t="s">
        <v>997</v>
      </c>
      <c r="S133" s="574" t="s">
        <v>998</v>
      </c>
      <c r="T133" s="574" t="s">
        <v>966</v>
      </c>
      <c r="U133" s="574" t="s">
        <v>999</v>
      </c>
      <c r="V133" s="574" t="s">
        <v>1000</v>
      </c>
      <c r="W133" s="575" t="s">
        <v>1001</v>
      </c>
      <c r="X133" s="575" t="s">
        <v>1002</v>
      </c>
      <c r="Y133" s="576" t="s">
        <v>1003</v>
      </c>
      <c r="Z133" s="577" t="s">
        <v>1004</v>
      </c>
      <c r="AA133" s="578" t="s">
        <v>1005</v>
      </c>
      <c r="AE133"/>
    </row>
    <row r="134" spans="1:31" s="563" customFormat="1">
      <c r="A134"/>
      <c r="B134"/>
      <c r="C134" s="568">
        <v>2022</v>
      </c>
      <c r="D134" s="569" t="s">
        <v>56</v>
      </c>
      <c r="E134" s="569" t="s">
        <v>459</v>
      </c>
      <c r="F134" s="573" t="s">
        <v>462</v>
      </c>
      <c r="G134" s="569" t="s">
        <v>42</v>
      </c>
      <c r="H134" s="569" t="s">
        <v>49</v>
      </c>
      <c r="I134" s="575" t="s">
        <v>54</v>
      </c>
      <c r="J134" s="569" t="s">
        <v>92</v>
      </c>
      <c r="K134" s="569" t="s">
        <v>88</v>
      </c>
      <c r="L134" s="570">
        <v>1</v>
      </c>
      <c r="M134" s="571">
        <v>2.2958090827941184</v>
      </c>
      <c r="N134" s="572">
        <v>51.917889705882367</v>
      </c>
      <c r="O134" s="668" t="s">
        <v>151</v>
      </c>
      <c r="P134" s="668" t="s">
        <v>92</v>
      </c>
      <c r="Q134" s="574" t="s">
        <v>996</v>
      </c>
      <c r="R134" s="574" t="s">
        <v>997</v>
      </c>
      <c r="S134" s="574" t="s">
        <v>1006</v>
      </c>
      <c r="T134" s="574" t="s">
        <v>966</v>
      </c>
      <c r="U134" s="574" t="s">
        <v>1007</v>
      </c>
      <c r="V134" s="574" t="s">
        <v>1008</v>
      </c>
      <c r="W134" s="575" t="s">
        <v>1001</v>
      </c>
      <c r="X134" s="575" t="s">
        <v>1002</v>
      </c>
      <c r="Y134" s="576" t="s">
        <v>1009</v>
      </c>
      <c r="Z134" s="577" t="s">
        <v>1010</v>
      </c>
      <c r="AA134" s="578" t="s">
        <v>1005</v>
      </c>
      <c r="AE134"/>
    </row>
    <row r="135" spans="1:31" s="563" customFormat="1">
      <c r="A135"/>
      <c r="B135"/>
      <c r="C135" s="568">
        <v>2022</v>
      </c>
      <c r="D135" s="569" t="s">
        <v>56</v>
      </c>
      <c r="E135" s="569" t="s">
        <v>459</v>
      </c>
      <c r="F135" s="573" t="s">
        <v>462</v>
      </c>
      <c r="G135" s="569" t="s">
        <v>42</v>
      </c>
      <c r="H135" s="569" t="s">
        <v>49</v>
      </c>
      <c r="I135" s="575" t="s">
        <v>54</v>
      </c>
      <c r="J135" s="569" t="s">
        <v>89</v>
      </c>
      <c r="K135" s="569" t="s">
        <v>88</v>
      </c>
      <c r="L135" s="570">
        <v>1</v>
      </c>
      <c r="M135" s="571">
        <v>2.2958090827941184</v>
      </c>
      <c r="N135" s="572">
        <v>51.917889705882367</v>
      </c>
      <c r="O135" s="668" t="s">
        <v>151</v>
      </c>
      <c r="P135" s="668" t="s">
        <v>89</v>
      </c>
      <c r="Q135" s="574" t="s">
        <v>996</v>
      </c>
      <c r="R135" s="574" t="s">
        <v>997</v>
      </c>
      <c r="S135" s="574" t="s">
        <v>1011</v>
      </c>
      <c r="T135" s="574" t="s">
        <v>966</v>
      </c>
      <c r="U135" s="574" t="s">
        <v>1012</v>
      </c>
      <c r="V135" s="574" t="s">
        <v>1013</v>
      </c>
      <c r="W135" s="575" t="s">
        <v>1001</v>
      </c>
      <c r="X135" s="575" t="s">
        <v>1002</v>
      </c>
      <c r="Y135" s="576" t="s">
        <v>1014</v>
      </c>
      <c r="Z135" s="577" t="s">
        <v>1015</v>
      </c>
      <c r="AA135" s="578" t="s">
        <v>1005</v>
      </c>
      <c r="AE135"/>
    </row>
    <row r="136" spans="1:31" s="563" customFormat="1">
      <c r="A136"/>
      <c r="B136"/>
      <c r="C136" s="568">
        <v>2022</v>
      </c>
      <c r="D136" s="569" t="s">
        <v>56</v>
      </c>
      <c r="E136" s="569" t="s">
        <v>459</v>
      </c>
      <c r="F136" s="573" t="s">
        <v>462</v>
      </c>
      <c r="G136" s="569" t="s">
        <v>42</v>
      </c>
      <c r="H136" s="569" t="s">
        <v>41</v>
      </c>
      <c r="I136" s="575" t="s">
        <v>54</v>
      </c>
      <c r="J136" s="569" t="s">
        <v>87</v>
      </c>
      <c r="K136" s="569" t="s">
        <v>106</v>
      </c>
      <c r="L136" s="570">
        <v>0.5</v>
      </c>
      <c r="M136" s="571">
        <v>0.14564236171874997</v>
      </c>
      <c r="N136" s="572">
        <v>6.3405468750000002</v>
      </c>
      <c r="O136" s="668" t="s">
        <v>151</v>
      </c>
      <c r="P136" s="668" t="s">
        <v>87</v>
      </c>
      <c r="Q136" s="574" t="s">
        <v>547</v>
      </c>
      <c r="R136" s="574" t="s">
        <v>1016</v>
      </c>
      <c r="S136" s="574" t="s">
        <v>542</v>
      </c>
      <c r="T136" s="574" t="s">
        <v>966</v>
      </c>
      <c r="U136" s="574" t="s">
        <v>549</v>
      </c>
      <c r="V136" s="574" t="s">
        <v>1017</v>
      </c>
      <c r="W136" s="575" t="s">
        <v>1018</v>
      </c>
      <c r="X136" s="575" t="s">
        <v>1019</v>
      </c>
      <c r="Y136" s="576" t="s">
        <v>1020</v>
      </c>
      <c r="Z136" s="577" t="s">
        <v>1021</v>
      </c>
      <c r="AA136" s="578" t="s">
        <v>1022</v>
      </c>
      <c r="AE136"/>
    </row>
    <row r="137" spans="1:31" s="563" customFormat="1">
      <c r="A137"/>
      <c r="B137"/>
      <c r="C137" s="568">
        <v>2022</v>
      </c>
      <c r="D137" s="569" t="s">
        <v>56</v>
      </c>
      <c r="E137" s="569" t="s">
        <v>459</v>
      </c>
      <c r="F137" s="573" t="s">
        <v>462</v>
      </c>
      <c r="G137" s="569" t="s">
        <v>42</v>
      </c>
      <c r="H137" s="569" t="s">
        <v>41</v>
      </c>
      <c r="I137" s="575" t="s">
        <v>54</v>
      </c>
      <c r="J137" s="569" t="s">
        <v>87</v>
      </c>
      <c r="K137" s="569" t="s">
        <v>104</v>
      </c>
      <c r="L137" s="570">
        <v>0.5</v>
      </c>
      <c r="M137" s="571">
        <v>0.14564236171874997</v>
      </c>
      <c r="N137" s="572">
        <v>6.3405468750000002</v>
      </c>
      <c r="O137" s="668" t="s">
        <v>151</v>
      </c>
      <c r="P137" s="668" t="s">
        <v>87</v>
      </c>
      <c r="Q137" s="574" t="s">
        <v>555</v>
      </c>
      <c r="R137" s="574" t="s">
        <v>989</v>
      </c>
      <c r="S137" s="574" t="s">
        <v>542</v>
      </c>
      <c r="T137" s="574" t="s">
        <v>966</v>
      </c>
      <c r="U137" s="574" t="s">
        <v>557</v>
      </c>
      <c r="V137" s="574" t="s">
        <v>1023</v>
      </c>
      <c r="W137" s="575" t="s">
        <v>992</v>
      </c>
      <c r="X137" s="575" t="s">
        <v>993</v>
      </c>
      <c r="Y137" s="576" t="s">
        <v>1020</v>
      </c>
      <c r="Z137" s="577" t="s">
        <v>1024</v>
      </c>
      <c r="AA137" s="578" t="s">
        <v>995</v>
      </c>
      <c r="AE137"/>
    </row>
    <row r="138" spans="1:31" s="563" customFormat="1">
      <c r="A138"/>
      <c r="B138"/>
      <c r="C138" s="568">
        <v>2022</v>
      </c>
      <c r="D138" s="569" t="s">
        <v>56</v>
      </c>
      <c r="E138" s="569" t="s">
        <v>459</v>
      </c>
      <c r="F138" s="573" t="s">
        <v>462</v>
      </c>
      <c r="G138" s="569" t="s">
        <v>42</v>
      </c>
      <c r="H138" s="569" t="s">
        <v>49</v>
      </c>
      <c r="I138" s="575" t="s">
        <v>54</v>
      </c>
      <c r="J138" s="569" t="s">
        <v>315</v>
      </c>
      <c r="K138" s="569" t="s">
        <v>79</v>
      </c>
      <c r="L138" s="570">
        <v>1</v>
      </c>
      <c r="M138" s="571">
        <v>9.3452201470588261E-2</v>
      </c>
      <c r="N138" s="572">
        <v>103.83577941176473</v>
      </c>
      <c r="O138" s="668" t="s">
        <v>151</v>
      </c>
      <c r="P138" s="668" t="s">
        <v>76</v>
      </c>
      <c r="Q138" s="574" t="s">
        <v>527</v>
      </c>
      <c r="R138" s="574" t="s">
        <v>1025</v>
      </c>
      <c r="S138" s="574" t="s">
        <v>1026</v>
      </c>
      <c r="T138" s="574" t="s">
        <v>966</v>
      </c>
      <c r="U138" s="574" t="s">
        <v>1027</v>
      </c>
      <c r="V138" s="574" t="s">
        <v>1028</v>
      </c>
      <c r="W138" s="575" t="s">
        <v>1029</v>
      </c>
      <c r="X138" s="575" t="s">
        <v>1030</v>
      </c>
      <c r="Y138" s="576" t="s">
        <v>1031</v>
      </c>
      <c r="Z138" s="577" t="s">
        <v>1032</v>
      </c>
      <c r="AA138" s="578" t="s">
        <v>1033</v>
      </c>
      <c r="AE138"/>
    </row>
    <row r="139" spans="1:31" s="563" customFormat="1">
      <c r="A139"/>
      <c r="B139"/>
      <c r="C139" s="568">
        <v>2022</v>
      </c>
      <c r="D139" s="569" t="s">
        <v>56</v>
      </c>
      <c r="E139" s="569" t="s">
        <v>459</v>
      </c>
      <c r="F139" s="573" t="s">
        <v>462</v>
      </c>
      <c r="G139" s="569" t="s">
        <v>42</v>
      </c>
      <c r="H139" s="569" t="s">
        <v>49</v>
      </c>
      <c r="I139" s="575" t="s">
        <v>54</v>
      </c>
      <c r="J139" s="569" t="s">
        <v>316</v>
      </c>
      <c r="K139" s="569" t="s">
        <v>79</v>
      </c>
      <c r="L139" s="570">
        <v>1</v>
      </c>
      <c r="M139" s="571">
        <v>0.1401783022058824</v>
      </c>
      <c r="N139" s="572">
        <v>155.75366911764709</v>
      </c>
      <c r="O139" s="668" t="s">
        <v>151</v>
      </c>
      <c r="P139" s="668" t="s">
        <v>76</v>
      </c>
      <c r="Q139" s="574" t="s">
        <v>527</v>
      </c>
      <c r="R139" s="574" t="s">
        <v>1025</v>
      </c>
      <c r="S139" s="574" t="s">
        <v>1034</v>
      </c>
      <c r="T139" s="574" t="s">
        <v>966</v>
      </c>
      <c r="U139" s="574" t="s">
        <v>1035</v>
      </c>
      <c r="V139" s="574" t="s">
        <v>1036</v>
      </c>
      <c r="W139" s="575" t="s">
        <v>1029</v>
      </c>
      <c r="X139" s="575" t="s">
        <v>1030</v>
      </c>
      <c r="Y139" s="575" t="s">
        <v>1037</v>
      </c>
      <c r="Z139" s="579" t="s">
        <v>1038</v>
      </c>
      <c r="AA139" s="580" t="s">
        <v>1033</v>
      </c>
      <c r="AE139"/>
    </row>
    <row r="140" spans="1:31" s="563" customFormat="1">
      <c r="A140"/>
      <c r="B140"/>
      <c r="C140" s="568">
        <v>2022</v>
      </c>
      <c r="D140" s="569" t="s">
        <v>56</v>
      </c>
      <c r="E140" s="569" t="s">
        <v>459</v>
      </c>
      <c r="F140" s="573" t="s">
        <v>462</v>
      </c>
      <c r="G140" s="569" t="s">
        <v>42</v>
      </c>
      <c r="H140" s="569" t="s">
        <v>49</v>
      </c>
      <c r="I140" s="575" t="s">
        <v>54</v>
      </c>
      <c r="J140" s="569" t="s">
        <v>317</v>
      </c>
      <c r="K140" s="569" t="s">
        <v>79</v>
      </c>
      <c r="L140" s="570">
        <v>1</v>
      </c>
      <c r="M140" s="571">
        <v>0.18690440294117652</v>
      </c>
      <c r="N140" s="572">
        <v>207.67155882352947</v>
      </c>
      <c r="O140" s="668" t="s">
        <v>151</v>
      </c>
      <c r="P140" s="668" t="s">
        <v>76</v>
      </c>
      <c r="Q140" s="574" t="s">
        <v>527</v>
      </c>
      <c r="R140" s="574" t="s">
        <v>1025</v>
      </c>
      <c r="S140" s="574" t="s">
        <v>1039</v>
      </c>
      <c r="T140" s="574" t="s">
        <v>966</v>
      </c>
      <c r="U140" s="574" t="s">
        <v>1040</v>
      </c>
      <c r="V140" s="574" t="s">
        <v>1041</v>
      </c>
      <c r="W140" s="575" t="s">
        <v>1029</v>
      </c>
      <c r="X140" s="575" t="s">
        <v>1030</v>
      </c>
      <c r="Y140" s="576" t="s">
        <v>1042</v>
      </c>
      <c r="Z140" s="577" t="s">
        <v>1043</v>
      </c>
      <c r="AA140" s="578" t="s">
        <v>1033</v>
      </c>
      <c r="AE140"/>
    </row>
    <row r="141" spans="1:31" s="563" customFormat="1">
      <c r="A141"/>
      <c r="B141"/>
      <c r="C141" s="568">
        <v>2022</v>
      </c>
      <c r="D141" s="569" t="s">
        <v>56</v>
      </c>
      <c r="E141" s="569" t="s">
        <v>459</v>
      </c>
      <c r="F141" s="573" t="s">
        <v>462</v>
      </c>
      <c r="G141" s="569" t="s">
        <v>42</v>
      </c>
      <c r="H141" s="569" t="s">
        <v>49</v>
      </c>
      <c r="I141" s="575" t="s">
        <v>54</v>
      </c>
      <c r="J141" s="569" t="s">
        <v>314</v>
      </c>
      <c r="K141" s="569" t="s">
        <v>121</v>
      </c>
      <c r="L141" s="570">
        <v>0.5</v>
      </c>
      <c r="M141" s="571">
        <v>1.75222877757353E-2</v>
      </c>
      <c r="N141" s="572">
        <v>38.938417279411773</v>
      </c>
      <c r="O141" s="668" t="s">
        <v>151</v>
      </c>
      <c r="P141" s="668" t="s">
        <v>73</v>
      </c>
      <c r="Q141" s="574" t="s">
        <v>1044</v>
      </c>
      <c r="R141" s="574" t="s">
        <v>1045</v>
      </c>
      <c r="S141" s="574" t="s">
        <v>1046</v>
      </c>
      <c r="T141" s="574" t="s">
        <v>966</v>
      </c>
      <c r="U141" s="574" t="s">
        <v>1047</v>
      </c>
      <c r="V141" s="574" t="s">
        <v>1048</v>
      </c>
      <c r="W141" s="575" t="s">
        <v>1049</v>
      </c>
      <c r="X141" s="575" t="s">
        <v>1050</v>
      </c>
      <c r="Y141" s="576" t="s">
        <v>1051</v>
      </c>
      <c r="Z141" s="577" t="s">
        <v>1052</v>
      </c>
      <c r="AA141" s="578" t="s">
        <v>1053</v>
      </c>
      <c r="AE141"/>
    </row>
    <row r="142" spans="1:31" s="563" customFormat="1">
      <c r="A142"/>
      <c r="B142"/>
      <c r="C142" s="568">
        <v>2022</v>
      </c>
      <c r="D142" s="569" t="s">
        <v>56</v>
      </c>
      <c r="E142" s="569" t="s">
        <v>459</v>
      </c>
      <c r="F142" s="573" t="s">
        <v>462</v>
      </c>
      <c r="G142" s="569" t="s">
        <v>42</v>
      </c>
      <c r="H142" s="569" t="s">
        <v>49</v>
      </c>
      <c r="I142" s="575" t="s">
        <v>54</v>
      </c>
      <c r="J142" s="569" t="s">
        <v>314</v>
      </c>
      <c r="K142" s="569" t="s">
        <v>103</v>
      </c>
      <c r="L142" s="570">
        <v>0.5</v>
      </c>
      <c r="M142" s="571">
        <v>1.75222877757353E-2</v>
      </c>
      <c r="N142" s="572">
        <v>38.938417279411773</v>
      </c>
      <c r="O142" s="668" t="s">
        <v>151</v>
      </c>
      <c r="P142" s="668" t="s">
        <v>73</v>
      </c>
      <c r="Q142" s="574" t="s">
        <v>1054</v>
      </c>
      <c r="R142" s="574" t="s">
        <v>1055</v>
      </c>
      <c r="S142" s="574" t="s">
        <v>1046</v>
      </c>
      <c r="T142" s="574" t="s">
        <v>966</v>
      </c>
      <c r="U142" s="574" t="s">
        <v>1056</v>
      </c>
      <c r="V142" s="574" t="s">
        <v>1057</v>
      </c>
      <c r="W142" s="575" t="s">
        <v>1058</v>
      </c>
      <c r="X142" s="575" t="s">
        <v>1059</v>
      </c>
      <c r="Y142" s="576" t="s">
        <v>1051</v>
      </c>
      <c r="Z142" s="577" t="s">
        <v>1060</v>
      </c>
      <c r="AA142" s="578" t="s">
        <v>1061</v>
      </c>
      <c r="AE142"/>
    </row>
    <row r="143" spans="1:31" s="563" customFormat="1">
      <c r="A143"/>
      <c r="B143"/>
      <c r="C143" s="568">
        <v>2022</v>
      </c>
      <c r="D143" s="569" t="s">
        <v>56</v>
      </c>
      <c r="E143" s="569" t="s">
        <v>459</v>
      </c>
      <c r="F143" s="573" t="s">
        <v>462</v>
      </c>
      <c r="G143" s="569" t="s">
        <v>42</v>
      </c>
      <c r="H143" s="569" t="s">
        <v>49</v>
      </c>
      <c r="I143" s="575" t="s">
        <v>54</v>
      </c>
      <c r="J143" s="569" t="s">
        <v>312</v>
      </c>
      <c r="K143" s="569" t="s">
        <v>121</v>
      </c>
      <c r="L143" s="570">
        <v>0.5</v>
      </c>
      <c r="M143" s="571">
        <v>1.75222877757353E-2</v>
      </c>
      <c r="N143" s="572">
        <v>38.938417279411773</v>
      </c>
      <c r="O143" s="668" t="s">
        <v>151</v>
      </c>
      <c r="P143" s="668" t="s">
        <v>73</v>
      </c>
      <c r="Q143" s="574" t="s">
        <v>1044</v>
      </c>
      <c r="R143" s="574" t="s">
        <v>1045</v>
      </c>
      <c r="S143" s="574" t="s">
        <v>1062</v>
      </c>
      <c r="T143" s="574" t="s">
        <v>966</v>
      </c>
      <c r="U143" s="574" t="s">
        <v>1063</v>
      </c>
      <c r="V143" s="574" t="s">
        <v>1064</v>
      </c>
      <c r="W143" s="575" t="s">
        <v>1049</v>
      </c>
      <c r="X143" s="575" t="s">
        <v>1050</v>
      </c>
      <c r="Y143" s="576" t="s">
        <v>1065</v>
      </c>
      <c r="Z143" s="577" t="s">
        <v>1066</v>
      </c>
      <c r="AA143" s="578" t="s">
        <v>1053</v>
      </c>
      <c r="AE143"/>
    </row>
    <row r="144" spans="1:31" s="563" customFormat="1">
      <c r="A144"/>
      <c r="B144"/>
      <c r="C144" s="568">
        <v>2022</v>
      </c>
      <c r="D144" s="569" t="s">
        <v>56</v>
      </c>
      <c r="E144" s="569" t="s">
        <v>459</v>
      </c>
      <c r="F144" s="573" t="s">
        <v>462</v>
      </c>
      <c r="G144" s="569" t="s">
        <v>42</v>
      </c>
      <c r="H144" s="569" t="s">
        <v>49</v>
      </c>
      <c r="I144" s="575" t="s">
        <v>54</v>
      </c>
      <c r="J144" s="569" t="s">
        <v>312</v>
      </c>
      <c r="K144" s="569" t="s">
        <v>103</v>
      </c>
      <c r="L144" s="570">
        <v>0.5</v>
      </c>
      <c r="M144" s="571">
        <v>1.75222877757353E-2</v>
      </c>
      <c r="N144" s="572">
        <v>38.938417279411773</v>
      </c>
      <c r="O144" s="668" t="s">
        <v>151</v>
      </c>
      <c r="P144" s="668" t="s">
        <v>73</v>
      </c>
      <c r="Q144" s="574" t="s">
        <v>1054</v>
      </c>
      <c r="R144" s="574" t="s">
        <v>1055</v>
      </c>
      <c r="S144" s="574" t="s">
        <v>1062</v>
      </c>
      <c r="T144" s="574" t="s">
        <v>966</v>
      </c>
      <c r="U144" s="574" t="s">
        <v>1067</v>
      </c>
      <c r="V144" s="574" t="s">
        <v>1068</v>
      </c>
      <c r="W144" s="575" t="s">
        <v>1058</v>
      </c>
      <c r="X144" s="575" t="s">
        <v>1059</v>
      </c>
      <c r="Y144" s="576" t="s">
        <v>1065</v>
      </c>
      <c r="Z144" s="577" t="s">
        <v>1069</v>
      </c>
      <c r="AA144" s="578" t="s">
        <v>1061</v>
      </c>
      <c r="AE144"/>
    </row>
    <row r="145" spans="1:31" s="563" customFormat="1">
      <c r="A145"/>
      <c r="B145"/>
      <c r="C145" s="568">
        <v>2022</v>
      </c>
      <c r="D145" s="569" t="s">
        <v>56</v>
      </c>
      <c r="E145" s="569" t="s">
        <v>459</v>
      </c>
      <c r="F145" s="573" t="s">
        <v>462</v>
      </c>
      <c r="G145" s="569" t="s">
        <v>42</v>
      </c>
      <c r="H145" s="569" t="s">
        <v>49</v>
      </c>
      <c r="I145" s="575" t="s">
        <v>54</v>
      </c>
      <c r="J145" s="569" t="s">
        <v>313</v>
      </c>
      <c r="K145" s="569" t="s">
        <v>121</v>
      </c>
      <c r="L145" s="570">
        <v>0.5</v>
      </c>
      <c r="M145" s="571">
        <v>1.75222877757353E-2</v>
      </c>
      <c r="N145" s="572">
        <v>38.938417279411773</v>
      </c>
      <c r="O145" s="668" t="s">
        <v>151</v>
      </c>
      <c r="P145" s="668" t="s">
        <v>73</v>
      </c>
      <c r="Q145" s="574" t="s">
        <v>1044</v>
      </c>
      <c r="R145" s="574" t="s">
        <v>1045</v>
      </c>
      <c r="S145" s="574" t="s">
        <v>1070</v>
      </c>
      <c r="T145" s="574" t="s">
        <v>966</v>
      </c>
      <c r="U145" s="574" t="s">
        <v>1071</v>
      </c>
      <c r="V145" s="574" t="s">
        <v>1072</v>
      </c>
      <c r="W145" s="575" t="s">
        <v>1049</v>
      </c>
      <c r="X145" s="575" t="s">
        <v>1050</v>
      </c>
      <c r="Y145" s="576" t="s">
        <v>1073</v>
      </c>
      <c r="Z145" s="577" t="s">
        <v>1074</v>
      </c>
      <c r="AA145" s="578" t="s">
        <v>1053</v>
      </c>
      <c r="AE145"/>
    </row>
    <row r="146" spans="1:31" s="563" customFormat="1">
      <c r="A146"/>
      <c r="B146"/>
      <c r="C146" s="568">
        <v>2022</v>
      </c>
      <c r="D146" s="569" t="s">
        <v>56</v>
      </c>
      <c r="E146" s="569" t="s">
        <v>459</v>
      </c>
      <c r="F146" s="573" t="s">
        <v>462</v>
      </c>
      <c r="G146" s="569" t="s">
        <v>42</v>
      </c>
      <c r="H146" s="569" t="s">
        <v>49</v>
      </c>
      <c r="I146" s="575" t="s">
        <v>54</v>
      </c>
      <c r="J146" s="569" t="s">
        <v>313</v>
      </c>
      <c r="K146" s="569" t="s">
        <v>103</v>
      </c>
      <c r="L146" s="570">
        <v>0.5</v>
      </c>
      <c r="M146" s="571">
        <v>1.75222877757353E-2</v>
      </c>
      <c r="N146" s="572">
        <v>38.938417279411773</v>
      </c>
      <c r="O146" s="668" t="s">
        <v>151</v>
      </c>
      <c r="P146" s="668" t="s">
        <v>73</v>
      </c>
      <c r="Q146" s="574" t="s">
        <v>1054</v>
      </c>
      <c r="R146" s="574" t="s">
        <v>1055</v>
      </c>
      <c r="S146" s="574" t="s">
        <v>1070</v>
      </c>
      <c r="T146" s="574" t="s">
        <v>966</v>
      </c>
      <c r="U146" s="574" t="s">
        <v>1075</v>
      </c>
      <c r="V146" s="574" t="s">
        <v>1076</v>
      </c>
      <c r="W146" s="575" t="s">
        <v>1058</v>
      </c>
      <c r="X146" s="575" t="s">
        <v>1059</v>
      </c>
      <c r="Y146" s="576" t="s">
        <v>1073</v>
      </c>
      <c r="Z146" s="577" t="s">
        <v>1077</v>
      </c>
      <c r="AA146" s="578" t="s">
        <v>1061</v>
      </c>
      <c r="AE146"/>
    </row>
    <row r="147" spans="1:31" s="563" customFormat="1">
      <c r="A147"/>
      <c r="B147"/>
      <c r="C147" s="568">
        <v>2022</v>
      </c>
      <c r="D147" s="569" t="s">
        <v>16</v>
      </c>
      <c r="E147" s="569" t="s">
        <v>357</v>
      </c>
      <c r="F147" s="573" t="s">
        <v>462</v>
      </c>
      <c r="G147" s="569" t="s">
        <v>42</v>
      </c>
      <c r="H147" s="569" t="s">
        <v>41</v>
      </c>
      <c r="I147" s="575" t="s">
        <v>54</v>
      </c>
      <c r="J147" s="569" t="s">
        <v>352</v>
      </c>
      <c r="K147" s="569" t="s">
        <v>106</v>
      </c>
      <c r="L147" s="570">
        <v>1</v>
      </c>
      <c r="M147" s="571">
        <v>0.1106813888888889</v>
      </c>
      <c r="N147" s="572">
        <v>4.5736111111111111</v>
      </c>
      <c r="O147" s="668" t="s">
        <v>151</v>
      </c>
      <c r="P147" s="668" t="s">
        <v>352</v>
      </c>
      <c r="Q147" s="574" t="s">
        <v>547</v>
      </c>
      <c r="R147" s="574" t="s">
        <v>1016</v>
      </c>
      <c r="S147" s="574" t="s">
        <v>482</v>
      </c>
      <c r="T147" s="574" t="s">
        <v>1078</v>
      </c>
      <c r="U147" s="574" t="s">
        <v>723</v>
      </c>
      <c r="V147" s="574" t="s">
        <v>1079</v>
      </c>
      <c r="W147" s="575" t="s">
        <v>1080</v>
      </c>
      <c r="X147" s="575" t="s">
        <v>1081</v>
      </c>
      <c r="Y147" s="576" t="s">
        <v>1082</v>
      </c>
      <c r="Z147" s="577" t="s">
        <v>1083</v>
      </c>
      <c r="AA147" s="578" t="s">
        <v>1084</v>
      </c>
      <c r="AE147"/>
    </row>
    <row r="148" spans="1:31" s="563" customFormat="1">
      <c r="A148"/>
      <c r="B148"/>
      <c r="C148" s="568">
        <v>2022</v>
      </c>
      <c r="D148" s="569" t="s">
        <v>16</v>
      </c>
      <c r="E148" s="569" t="s">
        <v>357</v>
      </c>
      <c r="F148" s="573" t="s">
        <v>462</v>
      </c>
      <c r="G148" s="569" t="s">
        <v>42</v>
      </c>
      <c r="H148" s="569" t="s">
        <v>41</v>
      </c>
      <c r="I148" s="575" t="s">
        <v>54</v>
      </c>
      <c r="J148" s="569" t="s">
        <v>116</v>
      </c>
      <c r="K148" s="569" t="s">
        <v>330</v>
      </c>
      <c r="L148" s="570">
        <v>1</v>
      </c>
      <c r="M148" s="571">
        <v>0.43848894736842098</v>
      </c>
      <c r="N148" s="572">
        <v>1.733157894736842</v>
      </c>
      <c r="O148" s="668" t="s">
        <v>382</v>
      </c>
      <c r="P148" s="668" t="s">
        <v>116</v>
      </c>
      <c r="Q148" s="574" t="s">
        <v>810</v>
      </c>
      <c r="R148" s="574" t="s">
        <v>1085</v>
      </c>
      <c r="S148" s="574" t="s">
        <v>493</v>
      </c>
      <c r="T148" s="574" t="s">
        <v>1078</v>
      </c>
      <c r="U148" s="574" t="s">
        <v>812</v>
      </c>
      <c r="V148" s="574" t="s">
        <v>1086</v>
      </c>
      <c r="W148" s="575" t="s">
        <v>1087</v>
      </c>
      <c r="X148" s="575" t="s">
        <v>1088</v>
      </c>
      <c r="Y148" s="576" t="s">
        <v>1089</v>
      </c>
      <c r="Z148" s="577" t="s">
        <v>1090</v>
      </c>
      <c r="AA148" s="578" t="s">
        <v>1091</v>
      </c>
      <c r="AE148"/>
    </row>
    <row r="149" spans="1:31" s="563" customFormat="1">
      <c r="A149"/>
      <c r="B149"/>
      <c r="C149" s="568">
        <v>2022</v>
      </c>
      <c r="D149" s="569" t="s">
        <v>16</v>
      </c>
      <c r="E149" s="569" t="s">
        <v>357</v>
      </c>
      <c r="F149" s="573" t="s">
        <v>462</v>
      </c>
      <c r="G149" s="569" t="s">
        <v>42</v>
      </c>
      <c r="H149" s="569" t="s">
        <v>41</v>
      </c>
      <c r="I149" s="575" t="s">
        <v>54</v>
      </c>
      <c r="J149" s="569" t="s">
        <v>109</v>
      </c>
      <c r="K149" s="569" t="s">
        <v>111</v>
      </c>
      <c r="L149" s="570">
        <v>1</v>
      </c>
      <c r="M149" s="571">
        <v>1.2283756578947369</v>
      </c>
      <c r="N149" s="572">
        <v>43.328947368421055</v>
      </c>
      <c r="O149" s="668" t="s">
        <v>381</v>
      </c>
      <c r="P149" s="668" t="s">
        <v>109</v>
      </c>
      <c r="Q149" s="574" t="s">
        <v>491</v>
      </c>
      <c r="R149" s="574" t="s">
        <v>1092</v>
      </c>
      <c r="S149" s="574" t="s">
        <v>509</v>
      </c>
      <c r="T149" s="574" t="s">
        <v>1078</v>
      </c>
      <c r="U149" s="574" t="s">
        <v>510</v>
      </c>
      <c r="V149" s="574" t="s">
        <v>1093</v>
      </c>
      <c r="W149" s="575" t="s">
        <v>1094</v>
      </c>
      <c r="X149" s="575" t="s">
        <v>1095</v>
      </c>
      <c r="Y149" s="576" t="s">
        <v>1096</v>
      </c>
      <c r="Z149" s="577" t="s">
        <v>1097</v>
      </c>
      <c r="AA149" s="578" t="s">
        <v>1098</v>
      </c>
      <c r="AE149"/>
    </row>
    <row r="150" spans="1:31" s="563" customFormat="1">
      <c r="A150"/>
      <c r="B150"/>
      <c r="C150" s="568">
        <v>2022</v>
      </c>
      <c r="D150" s="569" t="s">
        <v>16</v>
      </c>
      <c r="E150" s="569" t="s">
        <v>357</v>
      </c>
      <c r="F150" s="573" t="s">
        <v>462</v>
      </c>
      <c r="G150" s="569" t="s">
        <v>42</v>
      </c>
      <c r="H150" s="569" t="s">
        <v>41</v>
      </c>
      <c r="I150" s="575" t="s">
        <v>54</v>
      </c>
      <c r="J150" s="569" t="s">
        <v>350</v>
      </c>
      <c r="K150" s="569" t="s">
        <v>104</v>
      </c>
      <c r="L150" s="570">
        <v>1</v>
      </c>
      <c r="M150" s="571">
        <v>0.37540200000000007</v>
      </c>
      <c r="N150" s="572">
        <v>32.930000000000007</v>
      </c>
      <c r="O150" s="668" t="s">
        <v>151</v>
      </c>
      <c r="P150" s="668" t="s">
        <v>350</v>
      </c>
      <c r="Q150" s="574" t="s">
        <v>555</v>
      </c>
      <c r="R150" s="574" t="s">
        <v>989</v>
      </c>
      <c r="S150" s="574" t="s">
        <v>519</v>
      </c>
      <c r="T150" s="574" t="s">
        <v>1078</v>
      </c>
      <c r="U150" s="574" t="s">
        <v>663</v>
      </c>
      <c r="V150" s="574" t="s">
        <v>1099</v>
      </c>
      <c r="W150" s="575" t="s">
        <v>1100</v>
      </c>
      <c r="X150" s="575" t="s">
        <v>1101</v>
      </c>
      <c r="Y150" s="576" t="s">
        <v>1102</v>
      </c>
      <c r="Z150" s="577" t="s">
        <v>1103</v>
      </c>
      <c r="AA150" s="578" t="s">
        <v>1104</v>
      </c>
      <c r="AE150"/>
    </row>
    <row r="151" spans="1:31" s="563" customFormat="1">
      <c r="A151"/>
      <c r="B151"/>
      <c r="C151" s="568">
        <v>2022</v>
      </c>
      <c r="D151" s="569" t="s">
        <v>16</v>
      </c>
      <c r="E151" s="569" t="s">
        <v>357</v>
      </c>
      <c r="F151" s="573" t="s">
        <v>462</v>
      </c>
      <c r="G151" s="569" t="s">
        <v>42</v>
      </c>
      <c r="H151" s="569" t="s">
        <v>41</v>
      </c>
      <c r="I151" s="575" t="s">
        <v>54</v>
      </c>
      <c r="J151" s="569" t="s">
        <v>99</v>
      </c>
      <c r="K151" s="569" t="s">
        <v>331</v>
      </c>
      <c r="L151" s="570">
        <v>1</v>
      </c>
      <c r="M151" s="571">
        <v>8.6441249999999997E-2</v>
      </c>
      <c r="N151" s="572">
        <v>28.813749999999999</v>
      </c>
      <c r="O151" s="668" t="s">
        <v>151</v>
      </c>
      <c r="P151" s="668" t="s">
        <v>99</v>
      </c>
      <c r="Q151" s="574" t="s">
        <v>1105</v>
      </c>
      <c r="R151" s="574" t="s">
        <v>1106</v>
      </c>
      <c r="S151" s="574" t="s">
        <v>529</v>
      </c>
      <c r="T151" s="574" t="s">
        <v>1078</v>
      </c>
      <c r="U151" s="574" t="s">
        <v>1107</v>
      </c>
      <c r="V151" s="574" t="s">
        <v>1108</v>
      </c>
      <c r="W151" s="575" t="s">
        <v>1109</v>
      </c>
      <c r="X151" s="575" t="s">
        <v>1110</v>
      </c>
      <c r="Y151" s="576" t="s">
        <v>1111</v>
      </c>
      <c r="Z151" s="577" t="s">
        <v>1112</v>
      </c>
      <c r="AA151" s="578" t="s">
        <v>1113</v>
      </c>
      <c r="AE151"/>
    </row>
    <row r="152" spans="1:31" s="563" customFormat="1">
      <c r="A152"/>
      <c r="B152"/>
      <c r="C152" s="568">
        <v>2022</v>
      </c>
      <c r="D152" s="569" t="s">
        <v>16</v>
      </c>
      <c r="E152" s="569" t="s">
        <v>357</v>
      </c>
      <c r="F152" s="573" t="s">
        <v>462</v>
      </c>
      <c r="G152" s="569" t="s">
        <v>42</v>
      </c>
      <c r="H152" s="569" t="s">
        <v>41</v>
      </c>
      <c r="I152" s="575" t="s">
        <v>54</v>
      </c>
      <c r="J152" s="569" t="s">
        <v>96</v>
      </c>
      <c r="K152" s="569" t="s">
        <v>311</v>
      </c>
      <c r="L152" s="570">
        <v>1</v>
      </c>
      <c r="M152" s="571">
        <v>2.8813750000000003E-3</v>
      </c>
      <c r="N152" s="572">
        <v>5.4883333333333342</v>
      </c>
      <c r="O152" s="668" t="s">
        <v>151</v>
      </c>
      <c r="P152" s="668" t="s">
        <v>96</v>
      </c>
      <c r="Q152" s="574" t="s">
        <v>1114</v>
      </c>
      <c r="R152" s="574" t="s">
        <v>1115</v>
      </c>
      <c r="S152" s="574" t="s">
        <v>537</v>
      </c>
      <c r="T152" s="574" t="s">
        <v>1078</v>
      </c>
      <c r="U152" s="574" t="s">
        <v>1116</v>
      </c>
      <c r="V152" s="574" t="s">
        <v>1117</v>
      </c>
      <c r="W152" s="575" t="s">
        <v>1118</v>
      </c>
      <c r="X152" s="575" t="s">
        <v>1119</v>
      </c>
      <c r="Y152" s="576" t="s">
        <v>1120</v>
      </c>
      <c r="Z152" s="577" t="s">
        <v>1121</v>
      </c>
      <c r="AA152" s="578" t="s">
        <v>1122</v>
      </c>
      <c r="AE152"/>
    </row>
    <row r="153" spans="1:31" s="563" customFormat="1">
      <c r="A153"/>
      <c r="B153"/>
      <c r="C153" s="568">
        <v>2022</v>
      </c>
      <c r="D153" s="569" t="s">
        <v>16</v>
      </c>
      <c r="E153" s="569" t="s">
        <v>357</v>
      </c>
      <c r="F153" s="573" t="s">
        <v>462</v>
      </c>
      <c r="G153" s="569" t="s">
        <v>42</v>
      </c>
      <c r="H153" s="569" t="s">
        <v>41</v>
      </c>
      <c r="I153" s="575" t="s">
        <v>54</v>
      </c>
      <c r="J153" s="569" t="s">
        <v>87</v>
      </c>
      <c r="K153" s="569" t="s">
        <v>111</v>
      </c>
      <c r="L153" s="570">
        <v>0.5</v>
      </c>
      <c r="M153" s="571">
        <v>0.16053374999999998</v>
      </c>
      <c r="N153" s="572">
        <v>6.1743749999999995</v>
      </c>
      <c r="O153" s="668" t="s">
        <v>151</v>
      </c>
      <c r="P153" s="668" t="s">
        <v>87</v>
      </c>
      <c r="Q153" s="574" t="s">
        <v>491</v>
      </c>
      <c r="R153" s="574" t="s">
        <v>1092</v>
      </c>
      <c r="S153" s="574" t="s">
        <v>542</v>
      </c>
      <c r="T153" s="574" t="s">
        <v>1078</v>
      </c>
      <c r="U153" s="574" t="s">
        <v>752</v>
      </c>
      <c r="V153" s="574" t="s">
        <v>1123</v>
      </c>
      <c r="W153" s="575" t="s">
        <v>1094</v>
      </c>
      <c r="X153" s="575" t="s">
        <v>1095</v>
      </c>
      <c r="Y153" s="576" t="s">
        <v>1124</v>
      </c>
      <c r="Z153" s="577" t="s">
        <v>1125</v>
      </c>
      <c r="AA153" s="578" t="s">
        <v>1098</v>
      </c>
      <c r="AE153"/>
    </row>
    <row r="154" spans="1:31" s="563" customFormat="1">
      <c r="A154"/>
      <c r="B154"/>
      <c r="C154" s="568">
        <v>2022</v>
      </c>
      <c r="D154" s="569" t="s">
        <v>16</v>
      </c>
      <c r="E154" s="569" t="s">
        <v>357</v>
      </c>
      <c r="F154" s="573" t="s">
        <v>462</v>
      </c>
      <c r="G154" s="569" t="s">
        <v>42</v>
      </c>
      <c r="H154" s="569" t="s">
        <v>41</v>
      </c>
      <c r="I154" s="575" t="s">
        <v>54</v>
      </c>
      <c r="J154" s="569" t="s">
        <v>87</v>
      </c>
      <c r="K154" s="569" t="s">
        <v>106</v>
      </c>
      <c r="L154" s="570">
        <v>0.5</v>
      </c>
      <c r="M154" s="571">
        <v>0.16053374999999998</v>
      </c>
      <c r="N154" s="572">
        <v>6.1743749999999995</v>
      </c>
      <c r="O154" s="668" t="s">
        <v>151</v>
      </c>
      <c r="P154" s="668" t="s">
        <v>87</v>
      </c>
      <c r="Q154" s="574" t="s">
        <v>547</v>
      </c>
      <c r="R154" s="574" t="s">
        <v>1016</v>
      </c>
      <c r="S154" s="574" t="s">
        <v>542</v>
      </c>
      <c r="T154" s="574" t="s">
        <v>1078</v>
      </c>
      <c r="U154" s="574" t="s">
        <v>549</v>
      </c>
      <c r="V154" s="574" t="s">
        <v>1017</v>
      </c>
      <c r="W154" s="575" t="s">
        <v>1080</v>
      </c>
      <c r="X154" s="575" t="s">
        <v>1081</v>
      </c>
      <c r="Y154" s="576" t="s">
        <v>1124</v>
      </c>
      <c r="Z154" s="577" t="s">
        <v>1126</v>
      </c>
      <c r="AA154" s="578" t="s">
        <v>1084</v>
      </c>
      <c r="AE154"/>
    </row>
    <row r="155" spans="1:31" s="563" customFormat="1">
      <c r="A155"/>
      <c r="B155"/>
      <c r="C155" s="568">
        <v>2022</v>
      </c>
      <c r="D155" s="569" t="s">
        <v>16</v>
      </c>
      <c r="E155" s="569" t="s">
        <v>357</v>
      </c>
      <c r="F155" s="573" t="s">
        <v>462</v>
      </c>
      <c r="G155" s="569" t="s">
        <v>42</v>
      </c>
      <c r="H155" s="569" t="s">
        <v>41</v>
      </c>
      <c r="I155" s="575" t="s">
        <v>54</v>
      </c>
      <c r="J155" s="569" t="s">
        <v>83</v>
      </c>
      <c r="K155" s="569" t="s">
        <v>81</v>
      </c>
      <c r="L155" s="570">
        <v>1</v>
      </c>
      <c r="M155" s="571">
        <v>3.0674984232558136</v>
      </c>
      <c r="N155" s="572">
        <v>3.9056511627906976</v>
      </c>
      <c r="O155" s="668" t="s">
        <v>382</v>
      </c>
      <c r="P155" s="668" t="s">
        <v>83</v>
      </c>
      <c r="Q155" s="574" t="s">
        <v>563</v>
      </c>
      <c r="R155" s="574" t="s">
        <v>1127</v>
      </c>
      <c r="S155" s="574" t="s">
        <v>565</v>
      </c>
      <c r="T155" s="574" t="s">
        <v>1078</v>
      </c>
      <c r="U155" s="574" t="s">
        <v>566</v>
      </c>
      <c r="V155" s="574" t="s">
        <v>1128</v>
      </c>
      <c r="W155" s="575" t="s">
        <v>1129</v>
      </c>
      <c r="X155" s="575" t="s">
        <v>1130</v>
      </c>
      <c r="Y155" s="576" t="s">
        <v>1131</v>
      </c>
      <c r="Z155" s="577" t="s">
        <v>1132</v>
      </c>
      <c r="AA155" s="578" t="s">
        <v>1133</v>
      </c>
      <c r="AE155"/>
    </row>
    <row r="156" spans="1:31" s="563" customFormat="1">
      <c r="A156"/>
      <c r="B156"/>
      <c r="C156" s="568">
        <v>2022</v>
      </c>
      <c r="D156" s="569" t="s">
        <v>16</v>
      </c>
      <c r="E156" s="569" t="s">
        <v>357</v>
      </c>
      <c r="F156" s="573" t="s">
        <v>462</v>
      </c>
      <c r="G156" s="569" t="s">
        <v>42</v>
      </c>
      <c r="H156" s="569" t="s">
        <v>41</v>
      </c>
      <c r="I156" s="575" t="s">
        <v>54</v>
      </c>
      <c r="J156" s="569" t="s">
        <v>77</v>
      </c>
      <c r="K156" s="569" t="s">
        <v>311</v>
      </c>
      <c r="L156" s="570">
        <v>1</v>
      </c>
      <c r="M156" s="571">
        <v>1.6924488372093023</v>
      </c>
      <c r="N156" s="572">
        <v>65.094186046511638</v>
      </c>
      <c r="O156" s="668" t="s">
        <v>381</v>
      </c>
      <c r="P156" s="668" t="s">
        <v>77</v>
      </c>
      <c r="Q156" s="574" t="s">
        <v>1114</v>
      </c>
      <c r="R156" s="574" t="s">
        <v>1115</v>
      </c>
      <c r="S156" s="574" t="s">
        <v>573</v>
      </c>
      <c r="T156" s="574" t="s">
        <v>1078</v>
      </c>
      <c r="U156" s="574" t="s">
        <v>1134</v>
      </c>
      <c r="V156" s="574" t="s">
        <v>1135</v>
      </c>
      <c r="W156" s="575" t="s">
        <v>1118</v>
      </c>
      <c r="X156" s="575" t="s">
        <v>1119</v>
      </c>
      <c r="Y156" s="576" t="s">
        <v>1136</v>
      </c>
      <c r="Z156" s="577" t="s">
        <v>1137</v>
      </c>
      <c r="AA156" s="578" t="s">
        <v>1122</v>
      </c>
      <c r="AE156"/>
    </row>
    <row r="157" spans="1:31" s="563" customFormat="1">
      <c r="A157"/>
      <c r="B157"/>
      <c r="C157" s="568">
        <v>2022</v>
      </c>
      <c r="D157" s="569" t="s">
        <v>16</v>
      </c>
      <c r="E157" s="569" t="s">
        <v>357</v>
      </c>
      <c r="F157" s="573" t="s">
        <v>462</v>
      </c>
      <c r="G157" s="569" t="s">
        <v>42</v>
      </c>
      <c r="H157" s="569" t="s">
        <v>41</v>
      </c>
      <c r="I157" s="575" t="s">
        <v>54</v>
      </c>
      <c r="J157" s="569" t="s">
        <v>349</v>
      </c>
      <c r="K157" s="569" t="s">
        <v>311</v>
      </c>
      <c r="L157" s="570">
        <v>1</v>
      </c>
      <c r="M157" s="571">
        <v>0.18949156875000003</v>
      </c>
      <c r="N157" s="572">
        <v>16.979531250000004</v>
      </c>
      <c r="O157" s="668" t="s">
        <v>151</v>
      </c>
      <c r="P157" s="668" t="s">
        <v>349</v>
      </c>
      <c r="Q157" s="574" t="s">
        <v>1114</v>
      </c>
      <c r="R157" s="574" t="s">
        <v>1115</v>
      </c>
      <c r="S157" s="574" t="s">
        <v>589</v>
      </c>
      <c r="T157" s="574" t="s">
        <v>1078</v>
      </c>
      <c r="U157" s="574" t="s">
        <v>1138</v>
      </c>
      <c r="V157" s="574" t="s">
        <v>1139</v>
      </c>
      <c r="W157" s="575" t="s">
        <v>1118</v>
      </c>
      <c r="X157" s="575" t="s">
        <v>1119</v>
      </c>
      <c r="Y157" s="576" t="s">
        <v>1140</v>
      </c>
      <c r="Z157" s="577" t="s">
        <v>1141</v>
      </c>
      <c r="AA157" s="578" t="s">
        <v>1122</v>
      </c>
      <c r="AE157"/>
    </row>
    <row r="158" spans="1:31" s="563" customFormat="1">
      <c r="A158"/>
      <c r="B158"/>
      <c r="C158" s="568">
        <v>2022</v>
      </c>
      <c r="D158" s="569" t="s">
        <v>16</v>
      </c>
      <c r="E158" s="569" t="s">
        <v>357</v>
      </c>
      <c r="F158" s="573" t="s">
        <v>462</v>
      </c>
      <c r="G158" s="569" t="s">
        <v>42</v>
      </c>
      <c r="H158" s="569" t="s">
        <v>41</v>
      </c>
      <c r="I158" s="575" t="s">
        <v>54</v>
      </c>
      <c r="J158" s="569" t="s">
        <v>76</v>
      </c>
      <c r="K158" s="569" t="s">
        <v>104</v>
      </c>
      <c r="L158" s="570">
        <v>1</v>
      </c>
      <c r="M158" s="571">
        <v>9.0557500000000013E-3</v>
      </c>
      <c r="N158" s="572">
        <v>3.2930000000000001</v>
      </c>
      <c r="O158" s="668" t="s">
        <v>151</v>
      </c>
      <c r="P158" s="668" t="s">
        <v>76</v>
      </c>
      <c r="Q158" s="574" t="s">
        <v>555</v>
      </c>
      <c r="R158" s="574" t="s">
        <v>989</v>
      </c>
      <c r="S158" s="574" t="s">
        <v>597</v>
      </c>
      <c r="T158" s="574" t="s">
        <v>1078</v>
      </c>
      <c r="U158" s="574" t="s">
        <v>1142</v>
      </c>
      <c r="V158" s="574" t="s">
        <v>1143</v>
      </c>
      <c r="W158" s="575" t="s">
        <v>1100</v>
      </c>
      <c r="X158" s="575" t="s">
        <v>1101</v>
      </c>
      <c r="Y158" s="576" t="s">
        <v>1144</v>
      </c>
      <c r="Z158" s="577" t="s">
        <v>1145</v>
      </c>
      <c r="AA158" s="578" t="s">
        <v>1104</v>
      </c>
      <c r="AE158"/>
    </row>
    <row r="159" spans="1:31" s="563" customFormat="1">
      <c r="A159"/>
      <c r="B159"/>
      <c r="C159" s="568">
        <v>2022</v>
      </c>
      <c r="D159" s="569" t="s">
        <v>16</v>
      </c>
      <c r="E159" s="569" t="s">
        <v>357</v>
      </c>
      <c r="F159" s="573" t="s">
        <v>462</v>
      </c>
      <c r="G159" s="569" t="s">
        <v>42</v>
      </c>
      <c r="H159" s="569" t="s">
        <v>41</v>
      </c>
      <c r="I159" s="575" t="s">
        <v>54</v>
      </c>
      <c r="J159" s="569" t="s">
        <v>74</v>
      </c>
      <c r="K159" s="569" t="s">
        <v>104</v>
      </c>
      <c r="L159" s="570">
        <v>1</v>
      </c>
      <c r="M159" s="571">
        <v>0.21169285714285715</v>
      </c>
      <c r="N159" s="572">
        <v>70.564285714285717</v>
      </c>
      <c r="O159" s="668" t="s">
        <v>151</v>
      </c>
      <c r="P159" s="668" t="s">
        <v>74</v>
      </c>
      <c r="Q159" s="574" t="s">
        <v>555</v>
      </c>
      <c r="R159" s="574" t="s">
        <v>989</v>
      </c>
      <c r="S159" s="574" t="s">
        <v>602</v>
      </c>
      <c r="T159" s="574" t="s">
        <v>1078</v>
      </c>
      <c r="U159" s="574" t="s">
        <v>780</v>
      </c>
      <c r="V159" s="574" t="s">
        <v>1146</v>
      </c>
      <c r="W159" s="575" t="s">
        <v>1100</v>
      </c>
      <c r="X159" s="575" t="s">
        <v>1101</v>
      </c>
      <c r="Y159" s="576" t="s">
        <v>1147</v>
      </c>
      <c r="Z159" s="577" t="s">
        <v>1148</v>
      </c>
      <c r="AA159" s="578" t="s">
        <v>1104</v>
      </c>
      <c r="AE159"/>
    </row>
    <row r="160" spans="1:31" s="563" customFormat="1">
      <c r="A160"/>
      <c r="B160"/>
      <c r="C160" s="568">
        <v>2022</v>
      </c>
      <c r="D160" s="569" t="s">
        <v>16</v>
      </c>
      <c r="E160" s="569" t="s">
        <v>357</v>
      </c>
      <c r="F160" s="573" t="s">
        <v>462</v>
      </c>
      <c r="G160" s="569" t="s">
        <v>42</v>
      </c>
      <c r="H160" s="569" t="s">
        <v>41</v>
      </c>
      <c r="I160" s="575" t="s">
        <v>54</v>
      </c>
      <c r="J160" s="569" t="s">
        <v>71</v>
      </c>
      <c r="K160" s="569" t="s">
        <v>311</v>
      </c>
      <c r="L160" s="570">
        <v>0.5</v>
      </c>
      <c r="M160" s="571">
        <v>9.2615624999999993E-2</v>
      </c>
      <c r="N160" s="572">
        <v>5.1453125000000002</v>
      </c>
      <c r="O160" s="668" t="s">
        <v>151</v>
      </c>
      <c r="P160" s="668" t="s">
        <v>70</v>
      </c>
      <c r="Q160" s="574" t="s">
        <v>1114</v>
      </c>
      <c r="R160" s="574" t="s">
        <v>1115</v>
      </c>
      <c r="S160" s="574" t="s">
        <v>1149</v>
      </c>
      <c r="T160" s="574" t="s">
        <v>1078</v>
      </c>
      <c r="U160" s="574" t="s">
        <v>1150</v>
      </c>
      <c r="V160" s="574" t="s">
        <v>1151</v>
      </c>
      <c r="W160" s="575" t="s">
        <v>1118</v>
      </c>
      <c r="X160" s="575" t="s">
        <v>1119</v>
      </c>
      <c r="Y160" s="576" t="s">
        <v>1152</v>
      </c>
      <c r="Z160" s="577" t="s">
        <v>1153</v>
      </c>
      <c r="AA160" s="578" t="s">
        <v>1122</v>
      </c>
      <c r="AE160"/>
    </row>
    <row r="161" spans="1:31" s="563" customFormat="1">
      <c r="A161"/>
      <c r="B161"/>
      <c r="C161" s="568">
        <v>2022</v>
      </c>
      <c r="D161" s="569" t="s">
        <v>16</v>
      </c>
      <c r="E161" s="569" t="s">
        <v>357</v>
      </c>
      <c r="F161" s="573" t="s">
        <v>462</v>
      </c>
      <c r="G161" s="569" t="s">
        <v>42</v>
      </c>
      <c r="H161" s="569" t="s">
        <v>41</v>
      </c>
      <c r="I161" s="575" t="s">
        <v>54</v>
      </c>
      <c r="J161" s="569" t="s">
        <v>71</v>
      </c>
      <c r="K161" s="569" t="s">
        <v>104</v>
      </c>
      <c r="L161" s="570">
        <v>0.5</v>
      </c>
      <c r="M161" s="571">
        <v>9.2615624999999993E-2</v>
      </c>
      <c r="N161" s="572">
        <v>5.1453125000000002</v>
      </c>
      <c r="O161" s="668" t="s">
        <v>151</v>
      </c>
      <c r="P161" s="668" t="s">
        <v>70</v>
      </c>
      <c r="Q161" s="574" t="s">
        <v>555</v>
      </c>
      <c r="R161" s="574" t="s">
        <v>989</v>
      </c>
      <c r="S161" s="574" t="s">
        <v>1149</v>
      </c>
      <c r="T161" s="574" t="s">
        <v>1078</v>
      </c>
      <c r="U161" s="574" t="s">
        <v>1154</v>
      </c>
      <c r="V161" s="574" t="s">
        <v>1155</v>
      </c>
      <c r="W161" s="575" t="s">
        <v>1100</v>
      </c>
      <c r="X161" s="575" t="s">
        <v>1101</v>
      </c>
      <c r="Y161" s="576" t="s">
        <v>1152</v>
      </c>
      <c r="Z161" s="577" t="s">
        <v>1156</v>
      </c>
      <c r="AA161" s="578" t="s">
        <v>1104</v>
      </c>
      <c r="AE161"/>
    </row>
    <row r="162" spans="1:31" s="563" customFormat="1">
      <c r="A162"/>
      <c r="B162"/>
      <c r="C162" s="568">
        <v>2022</v>
      </c>
      <c r="D162" s="569" t="s">
        <v>16</v>
      </c>
      <c r="E162" s="569" t="s">
        <v>357</v>
      </c>
      <c r="F162" s="573" t="s">
        <v>462</v>
      </c>
      <c r="G162" s="569" t="s">
        <v>42</v>
      </c>
      <c r="H162" s="569" t="s">
        <v>41</v>
      </c>
      <c r="I162" s="575" t="s">
        <v>54</v>
      </c>
      <c r="J162" s="569" t="s">
        <v>351</v>
      </c>
      <c r="K162" s="569" t="s">
        <v>100</v>
      </c>
      <c r="L162" s="570">
        <v>1</v>
      </c>
      <c r="M162" s="571">
        <v>1.3336650000000001</v>
      </c>
      <c r="N162" s="572">
        <v>4.1162500000000009</v>
      </c>
      <c r="O162" s="668" t="s">
        <v>151</v>
      </c>
      <c r="P162" s="668" t="s">
        <v>351</v>
      </c>
      <c r="Q162" s="574" t="s">
        <v>612</v>
      </c>
      <c r="R162" s="574" t="s">
        <v>1157</v>
      </c>
      <c r="S162" s="574" t="s">
        <v>607</v>
      </c>
      <c r="T162" s="574" t="s">
        <v>1078</v>
      </c>
      <c r="U162" s="574" t="s">
        <v>614</v>
      </c>
      <c r="V162" s="574" t="s">
        <v>1158</v>
      </c>
      <c r="W162" s="575" t="s">
        <v>1159</v>
      </c>
      <c r="X162" s="575" t="s">
        <v>1160</v>
      </c>
      <c r="Y162" s="576" t="s">
        <v>1161</v>
      </c>
      <c r="Z162" s="577" t="s">
        <v>1162</v>
      </c>
      <c r="AA162" s="578" t="s">
        <v>1163</v>
      </c>
      <c r="AE162"/>
    </row>
    <row r="163" spans="1:31" s="563" customFormat="1">
      <c r="A163"/>
      <c r="B163"/>
      <c r="C163" s="568">
        <v>2022</v>
      </c>
      <c r="D163" s="569" t="s">
        <v>16</v>
      </c>
      <c r="E163" s="569" t="s">
        <v>357</v>
      </c>
      <c r="F163" s="573" t="s">
        <v>462</v>
      </c>
      <c r="G163" s="569" t="s">
        <v>42</v>
      </c>
      <c r="H163" s="569" t="s">
        <v>41</v>
      </c>
      <c r="I163" s="575" t="s">
        <v>54</v>
      </c>
      <c r="J163" s="569" t="s">
        <v>67</v>
      </c>
      <c r="K163" s="569" t="s">
        <v>81</v>
      </c>
      <c r="L163" s="570">
        <v>1</v>
      </c>
      <c r="M163" s="571">
        <v>0.95187070588235312</v>
      </c>
      <c r="N163" s="572">
        <v>2.3244705882352945</v>
      </c>
      <c r="O163" s="668" t="s">
        <v>382</v>
      </c>
      <c r="P163" s="668" t="s">
        <v>67</v>
      </c>
      <c r="Q163" s="574" t="s">
        <v>563</v>
      </c>
      <c r="R163" s="574" t="s">
        <v>1127</v>
      </c>
      <c r="S163" s="574" t="s">
        <v>623</v>
      </c>
      <c r="T163" s="574" t="s">
        <v>1078</v>
      </c>
      <c r="U163" s="574" t="s">
        <v>624</v>
      </c>
      <c r="V163" s="574" t="s">
        <v>1164</v>
      </c>
      <c r="W163" s="575" t="s">
        <v>1129</v>
      </c>
      <c r="X163" s="575" t="s">
        <v>1130</v>
      </c>
      <c r="Y163" s="576" t="s">
        <v>1165</v>
      </c>
      <c r="Z163" s="577" t="s">
        <v>1166</v>
      </c>
      <c r="AA163" s="578" t="s">
        <v>1133</v>
      </c>
      <c r="AE163"/>
    </row>
    <row r="164" spans="1:31" s="563" customFormat="1">
      <c r="A164"/>
      <c r="B164"/>
      <c r="C164" s="568">
        <v>2022</v>
      </c>
      <c r="D164" s="569" t="s">
        <v>16</v>
      </c>
      <c r="E164" s="569" t="s">
        <v>357</v>
      </c>
      <c r="F164" s="573" t="s">
        <v>462</v>
      </c>
      <c r="G164" s="569" t="s">
        <v>42</v>
      </c>
      <c r="H164" s="569" t="s">
        <v>41</v>
      </c>
      <c r="I164" s="575" t="s">
        <v>54</v>
      </c>
      <c r="J164" s="569" t="s">
        <v>66</v>
      </c>
      <c r="K164" s="569" t="s">
        <v>310</v>
      </c>
      <c r="L164" s="570">
        <v>0.25</v>
      </c>
      <c r="M164" s="571">
        <v>0.50847794117647072</v>
      </c>
      <c r="N164" s="572">
        <v>19.370588235294118</v>
      </c>
      <c r="O164" s="668" t="s">
        <v>381</v>
      </c>
      <c r="P164" s="668" t="s">
        <v>66</v>
      </c>
      <c r="Q164" s="574" t="s">
        <v>517</v>
      </c>
      <c r="R164" s="574" t="s">
        <v>981</v>
      </c>
      <c r="S164" s="574" t="s">
        <v>628</v>
      </c>
      <c r="T164" s="574" t="s">
        <v>1078</v>
      </c>
      <c r="U164" s="574" t="s">
        <v>629</v>
      </c>
      <c r="V164" s="574" t="s">
        <v>1167</v>
      </c>
      <c r="W164" s="575" t="s">
        <v>1168</v>
      </c>
      <c r="X164" s="575" t="s">
        <v>1169</v>
      </c>
      <c r="Y164" s="576" t="s">
        <v>1170</v>
      </c>
      <c r="Z164" s="577" t="s">
        <v>1171</v>
      </c>
      <c r="AA164" s="578" t="s">
        <v>1172</v>
      </c>
      <c r="AE164"/>
    </row>
    <row r="165" spans="1:31" s="563" customFormat="1">
      <c r="A165"/>
      <c r="B165"/>
      <c r="C165" s="568">
        <v>2022</v>
      </c>
      <c r="D165" s="569" t="s">
        <v>16</v>
      </c>
      <c r="E165" s="569" t="s">
        <v>357</v>
      </c>
      <c r="F165" s="573" t="s">
        <v>462</v>
      </c>
      <c r="G165" s="569" t="s">
        <v>42</v>
      </c>
      <c r="H165" s="569" t="s">
        <v>41</v>
      </c>
      <c r="I165" s="575" t="s">
        <v>54</v>
      </c>
      <c r="J165" s="569" t="s">
        <v>66</v>
      </c>
      <c r="K165" s="569" t="s">
        <v>106</v>
      </c>
      <c r="L165" s="570">
        <v>0.75</v>
      </c>
      <c r="M165" s="571">
        <v>1.525433823529412</v>
      </c>
      <c r="N165" s="572">
        <v>58.111764705882351</v>
      </c>
      <c r="O165" s="668" t="s">
        <v>381</v>
      </c>
      <c r="P165" s="668" t="s">
        <v>66</v>
      </c>
      <c r="Q165" s="574" t="s">
        <v>547</v>
      </c>
      <c r="R165" s="574" t="s">
        <v>1016</v>
      </c>
      <c r="S165" s="574" t="s">
        <v>628</v>
      </c>
      <c r="T165" s="574" t="s">
        <v>1078</v>
      </c>
      <c r="U165" s="574" t="s">
        <v>1173</v>
      </c>
      <c r="V165" s="574" t="s">
        <v>1174</v>
      </c>
      <c r="W165" s="575" t="s">
        <v>1080</v>
      </c>
      <c r="X165" s="575" t="s">
        <v>1081</v>
      </c>
      <c r="Y165" s="576" t="s">
        <v>1170</v>
      </c>
      <c r="Z165" s="577" t="s">
        <v>1175</v>
      </c>
      <c r="AA165" s="578" t="s">
        <v>1084</v>
      </c>
      <c r="AE165"/>
    </row>
    <row r="166" spans="1:31" s="563" customFormat="1">
      <c r="A166"/>
      <c r="B166"/>
      <c r="C166" s="568">
        <v>2022</v>
      </c>
      <c r="D166" s="569" t="s">
        <v>16</v>
      </c>
      <c r="E166" s="569" t="s">
        <v>357</v>
      </c>
      <c r="F166" s="573" t="s">
        <v>462</v>
      </c>
      <c r="G166" s="569" t="s">
        <v>42</v>
      </c>
      <c r="H166" s="569" t="s">
        <v>41</v>
      </c>
      <c r="I166" s="575" t="s">
        <v>54</v>
      </c>
      <c r="J166" s="569" t="s">
        <v>348</v>
      </c>
      <c r="K166" s="569" t="s">
        <v>310</v>
      </c>
      <c r="L166" s="570">
        <v>1</v>
      </c>
      <c r="M166" s="571">
        <v>0.32271400000000006</v>
      </c>
      <c r="N166" s="572">
        <v>32.930000000000007</v>
      </c>
      <c r="O166" s="668" t="s">
        <v>151</v>
      </c>
      <c r="P166" s="668" t="s">
        <v>348</v>
      </c>
      <c r="Q166" s="574" t="s">
        <v>517</v>
      </c>
      <c r="R166" s="574" t="s">
        <v>981</v>
      </c>
      <c r="S166" s="574" t="s">
        <v>633</v>
      </c>
      <c r="T166" s="574" t="s">
        <v>1078</v>
      </c>
      <c r="U166" s="574" t="s">
        <v>634</v>
      </c>
      <c r="V166" s="574" t="s">
        <v>1176</v>
      </c>
      <c r="W166" s="575" t="s">
        <v>1168</v>
      </c>
      <c r="X166" s="575" t="s">
        <v>1169</v>
      </c>
      <c r="Y166" s="576" t="s">
        <v>1177</v>
      </c>
      <c r="Z166" s="577" t="s">
        <v>1178</v>
      </c>
      <c r="AA166" s="578" t="s">
        <v>1172</v>
      </c>
      <c r="AE166"/>
    </row>
    <row r="167" spans="1:31" s="563" customFormat="1">
      <c r="A167"/>
      <c r="B167"/>
      <c r="C167" s="568">
        <v>2022</v>
      </c>
      <c r="D167" s="569" t="s">
        <v>16</v>
      </c>
      <c r="E167" s="569" t="s">
        <v>361</v>
      </c>
      <c r="F167" s="573" t="s">
        <v>141</v>
      </c>
      <c r="G167" s="569" t="s">
        <v>42</v>
      </c>
      <c r="H167" s="569" t="s">
        <v>41</v>
      </c>
      <c r="I167" s="575" t="s">
        <v>54</v>
      </c>
      <c r="J167" s="569" t="s">
        <v>352</v>
      </c>
      <c r="K167" s="569" t="s">
        <v>106</v>
      </c>
      <c r="L167" s="570">
        <v>1</v>
      </c>
      <c r="M167" s="571">
        <v>5.434117140284747</v>
      </c>
      <c r="N167" s="572">
        <v>224.55029505308869</v>
      </c>
      <c r="O167" s="668" t="s">
        <v>151</v>
      </c>
      <c r="P167" s="668" t="s">
        <v>352</v>
      </c>
      <c r="Q167" s="574" t="s">
        <v>547</v>
      </c>
      <c r="R167" s="574" t="s">
        <v>548</v>
      </c>
      <c r="S167" s="574" t="s">
        <v>482</v>
      </c>
      <c r="T167" s="574" t="s">
        <v>1078</v>
      </c>
      <c r="U167" s="574" t="s">
        <v>723</v>
      </c>
      <c r="V167" s="574" t="s">
        <v>724</v>
      </c>
      <c r="W167" s="575" t="s">
        <v>1080</v>
      </c>
      <c r="X167" s="575" t="s">
        <v>1179</v>
      </c>
      <c r="Y167" s="576" t="s">
        <v>1082</v>
      </c>
      <c r="Z167" s="577" t="s">
        <v>1180</v>
      </c>
      <c r="AA167" s="578" t="s">
        <v>1181</v>
      </c>
      <c r="AE167"/>
    </row>
    <row r="168" spans="1:31" s="563" customFormat="1">
      <c r="A168"/>
      <c r="B168"/>
      <c r="C168" s="568">
        <v>2022</v>
      </c>
      <c r="D168" s="569" t="s">
        <v>16</v>
      </c>
      <c r="E168" s="569" t="s">
        <v>361</v>
      </c>
      <c r="F168" s="573" t="s">
        <v>141</v>
      </c>
      <c r="G168" s="569" t="s">
        <v>42</v>
      </c>
      <c r="H168" s="569" t="s">
        <v>41</v>
      </c>
      <c r="I168" s="575" t="s">
        <v>54</v>
      </c>
      <c r="J168" s="569" t="s">
        <v>116</v>
      </c>
      <c r="K168" s="569" t="s">
        <v>330</v>
      </c>
      <c r="L168" s="570">
        <v>1</v>
      </c>
      <c r="M168" s="571">
        <v>4.0102040928304534</v>
      </c>
      <c r="N168" s="572">
        <v>15.850609062570964</v>
      </c>
      <c r="O168" s="668" t="s">
        <v>382</v>
      </c>
      <c r="P168" s="668" t="s">
        <v>116</v>
      </c>
      <c r="Q168" s="574" t="s">
        <v>810</v>
      </c>
      <c r="R168" s="574" t="s">
        <v>811</v>
      </c>
      <c r="S168" s="574" t="s">
        <v>493</v>
      </c>
      <c r="T168" s="574" t="s">
        <v>1078</v>
      </c>
      <c r="U168" s="574" t="s">
        <v>812</v>
      </c>
      <c r="V168" s="574" t="s">
        <v>813</v>
      </c>
      <c r="W168" s="575" t="s">
        <v>1087</v>
      </c>
      <c r="X168" s="575" t="s">
        <v>1182</v>
      </c>
      <c r="Y168" s="576" t="s">
        <v>1089</v>
      </c>
      <c r="Z168" s="577" t="s">
        <v>1183</v>
      </c>
      <c r="AA168" s="578" t="s">
        <v>1184</v>
      </c>
      <c r="AE168"/>
    </row>
    <row r="169" spans="1:31" s="563" customFormat="1">
      <c r="A169"/>
      <c r="B169"/>
      <c r="C169" s="568">
        <v>2022</v>
      </c>
      <c r="D169" s="569" t="s">
        <v>16</v>
      </c>
      <c r="E169" s="569" t="s">
        <v>361</v>
      </c>
      <c r="F169" s="573" t="s">
        <v>141</v>
      </c>
      <c r="G169" s="569" t="s">
        <v>42</v>
      </c>
      <c r="H169" s="569" t="s">
        <v>41</v>
      </c>
      <c r="I169" s="575" t="s">
        <v>54</v>
      </c>
      <c r="J169" s="569" t="s">
        <v>109</v>
      </c>
      <c r="K169" s="569" t="s">
        <v>310</v>
      </c>
      <c r="L169" s="570">
        <v>0.1</v>
      </c>
      <c r="M169" s="571">
        <v>1.0699161117235403</v>
      </c>
      <c r="N169" s="572">
        <v>39.626522656427419</v>
      </c>
      <c r="O169" s="668" t="s">
        <v>381</v>
      </c>
      <c r="P169" s="668" t="s">
        <v>109</v>
      </c>
      <c r="Q169" s="574" t="s">
        <v>517</v>
      </c>
      <c r="R169" s="574" t="s">
        <v>518</v>
      </c>
      <c r="S169" s="574" t="s">
        <v>509</v>
      </c>
      <c r="T169" s="574" t="s">
        <v>1078</v>
      </c>
      <c r="U169" s="574" t="s">
        <v>1185</v>
      </c>
      <c r="V169" s="574" t="s">
        <v>1186</v>
      </c>
      <c r="W169" s="575" t="s">
        <v>1168</v>
      </c>
      <c r="X169" s="575" t="s">
        <v>1187</v>
      </c>
      <c r="Y169" s="576" t="s">
        <v>1096</v>
      </c>
      <c r="Z169" s="577" t="s">
        <v>1188</v>
      </c>
      <c r="AA169" s="578" t="s">
        <v>1189</v>
      </c>
      <c r="AE169"/>
    </row>
    <row r="170" spans="1:31" s="563" customFormat="1">
      <c r="A170"/>
      <c r="B170"/>
      <c r="C170" s="568">
        <v>2022</v>
      </c>
      <c r="D170" s="569" t="s">
        <v>16</v>
      </c>
      <c r="E170" s="569" t="s">
        <v>361</v>
      </c>
      <c r="F170" s="573" t="s">
        <v>141</v>
      </c>
      <c r="G170" s="569" t="s">
        <v>42</v>
      </c>
      <c r="H170" s="569" t="s">
        <v>41</v>
      </c>
      <c r="I170" s="575" t="s">
        <v>54</v>
      </c>
      <c r="J170" s="569" t="s">
        <v>109</v>
      </c>
      <c r="K170" s="569" t="s">
        <v>111</v>
      </c>
      <c r="L170" s="570">
        <v>0.9</v>
      </c>
      <c r="M170" s="571">
        <v>9.6292450055118639</v>
      </c>
      <c r="N170" s="572">
        <v>356.63870390784678</v>
      </c>
      <c r="O170" s="668" t="s">
        <v>381</v>
      </c>
      <c r="P170" s="668" t="s">
        <v>109</v>
      </c>
      <c r="Q170" s="574" t="s">
        <v>491</v>
      </c>
      <c r="R170" s="574" t="s">
        <v>492</v>
      </c>
      <c r="S170" s="574" t="s">
        <v>509</v>
      </c>
      <c r="T170" s="574" t="s">
        <v>1078</v>
      </c>
      <c r="U170" s="574" t="s">
        <v>510</v>
      </c>
      <c r="V170" s="574" t="s">
        <v>511</v>
      </c>
      <c r="W170" s="575" t="s">
        <v>1094</v>
      </c>
      <c r="X170" s="575" t="s">
        <v>1190</v>
      </c>
      <c r="Y170" s="576" t="s">
        <v>1096</v>
      </c>
      <c r="Z170" s="577" t="s">
        <v>1191</v>
      </c>
      <c r="AA170" s="578" t="s">
        <v>1192</v>
      </c>
      <c r="AE170"/>
    </row>
    <row r="171" spans="1:31" s="563" customFormat="1">
      <c r="A171"/>
      <c r="B171"/>
      <c r="C171" s="568">
        <v>2022</v>
      </c>
      <c r="D171" s="569" t="s">
        <v>16</v>
      </c>
      <c r="E171" s="569" t="s">
        <v>361</v>
      </c>
      <c r="F171" s="573" t="s">
        <v>141</v>
      </c>
      <c r="G171" s="569" t="s">
        <v>42</v>
      </c>
      <c r="H171" s="569" t="s">
        <v>41</v>
      </c>
      <c r="I171" s="575" t="s">
        <v>54</v>
      </c>
      <c r="J171" s="569" t="s">
        <v>350</v>
      </c>
      <c r="K171" s="569" t="s">
        <v>104</v>
      </c>
      <c r="L171" s="570">
        <v>1</v>
      </c>
      <c r="M171" s="571">
        <v>7.1676454180945912</v>
      </c>
      <c r="N171" s="572">
        <v>628.74082614864835</v>
      </c>
      <c r="O171" s="668" t="s">
        <v>151</v>
      </c>
      <c r="P171" s="668" t="s">
        <v>350</v>
      </c>
      <c r="Q171" s="574" t="s">
        <v>555</v>
      </c>
      <c r="R171" s="574" t="s">
        <v>556</v>
      </c>
      <c r="S171" s="574" t="s">
        <v>519</v>
      </c>
      <c r="T171" s="574" t="s">
        <v>1078</v>
      </c>
      <c r="U171" s="574" t="s">
        <v>663</v>
      </c>
      <c r="V171" s="574" t="s">
        <v>664</v>
      </c>
      <c r="W171" s="575" t="s">
        <v>1100</v>
      </c>
      <c r="X171" s="575" t="s">
        <v>1193</v>
      </c>
      <c r="Y171" s="576" t="s">
        <v>1102</v>
      </c>
      <c r="Z171" s="577" t="s">
        <v>1194</v>
      </c>
      <c r="AA171" s="578" t="s">
        <v>1195</v>
      </c>
      <c r="AE171"/>
    </row>
    <row r="172" spans="1:31" s="563" customFormat="1">
      <c r="A172"/>
      <c r="B172"/>
      <c r="C172" s="568">
        <v>2022</v>
      </c>
      <c r="D172" s="569" t="s">
        <v>16</v>
      </c>
      <c r="E172" s="569" t="s">
        <v>361</v>
      </c>
      <c r="F172" s="573" t="s">
        <v>141</v>
      </c>
      <c r="G172" s="569" t="s">
        <v>42</v>
      </c>
      <c r="H172" s="569" t="s">
        <v>41</v>
      </c>
      <c r="I172" s="575" t="s">
        <v>54</v>
      </c>
      <c r="J172" s="569" t="s">
        <v>99</v>
      </c>
      <c r="K172" s="569" t="s">
        <v>106</v>
      </c>
      <c r="L172" s="570">
        <v>0.2</v>
      </c>
      <c r="M172" s="571">
        <v>0.28293337176689176</v>
      </c>
      <c r="N172" s="572">
        <v>94.311123922297242</v>
      </c>
      <c r="O172" s="668" t="s">
        <v>151</v>
      </c>
      <c r="P172" s="668" t="s">
        <v>99</v>
      </c>
      <c r="Q172" s="574" t="s">
        <v>547</v>
      </c>
      <c r="R172" s="574" t="s">
        <v>548</v>
      </c>
      <c r="S172" s="574" t="s">
        <v>529</v>
      </c>
      <c r="T172" s="574" t="s">
        <v>1078</v>
      </c>
      <c r="U172" s="574" t="s">
        <v>1196</v>
      </c>
      <c r="V172" s="574" t="s">
        <v>1197</v>
      </c>
      <c r="W172" s="575" t="s">
        <v>1080</v>
      </c>
      <c r="X172" s="575" t="s">
        <v>1179</v>
      </c>
      <c r="Y172" s="576" t="s">
        <v>1111</v>
      </c>
      <c r="Z172" s="577" t="s">
        <v>1198</v>
      </c>
      <c r="AA172" s="578" t="s">
        <v>1181</v>
      </c>
      <c r="AE172"/>
    </row>
    <row r="173" spans="1:31" s="563" customFormat="1">
      <c r="A173"/>
      <c r="B173"/>
      <c r="C173" s="568">
        <v>2022</v>
      </c>
      <c r="D173" s="569" t="s">
        <v>16</v>
      </c>
      <c r="E173" s="569" t="s">
        <v>361</v>
      </c>
      <c r="F173" s="573" t="s">
        <v>141</v>
      </c>
      <c r="G173" s="569" t="s">
        <v>42</v>
      </c>
      <c r="H173" s="569" t="s">
        <v>41</v>
      </c>
      <c r="I173" s="575" t="s">
        <v>54</v>
      </c>
      <c r="J173" s="569" t="s">
        <v>99</v>
      </c>
      <c r="K173" s="569" t="s">
        <v>331</v>
      </c>
      <c r="L173" s="570">
        <v>0.8</v>
      </c>
      <c r="M173" s="571">
        <v>1.131733487067567</v>
      </c>
      <c r="N173" s="572">
        <v>377.24449568918897</v>
      </c>
      <c r="O173" s="668" t="s">
        <v>151</v>
      </c>
      <c r="P173" s="668" t="s">
        <v>99</v>
      </c>
      <c r="Q173" s="574" t="s">
        <v>1105</v>
      </c>
      <c r="R173" s="574" t="s">
        <v>1199</v>
      </c>
      <c r="S173" s="574" t="s">
        <v>529</v>
      </c>
      <c r="T173" s="574" t="s">
        <v>1078</v>
      </c>
      <c r="U173" s="574" t="s">
        <v>1107</v>
      </c>
      <c r="V173" s="574" t="s">
        <v>1200</v>
      </c>
      <c r="W173" s="575" t="s">
        <v>1109</v>
      </c>
      <c r="X173" s="575" t="s">
        <v>1201</v>
      </c>
      <c r="Y173" s="576" t="s">
        <v>1111</v>
      </c>
      <c r="Z173" s="577" t="s">
        <v>1202</v>
      </c>
      <c r="AA173" s="578" t="s">
        <v>1203</v>
      </c>
      <c r="AE173"/>
    </row>
    <row r="174" spans="1:31" s="563" customFormat="1">
      <c r="A174"/>
      <c r="B174"/>
      <c r="C174" s="568">
        <v>2022</v>
      </c>
      <c r="D174" s="569" t="s">
        <v>16</v>
      </c>
      <c r="E174" s="569" t="s">
        <v>361</v>
      </c>
      <c r="F174" s="573" t="s">
        <v>141</v>
      </c>
      <c r="G174" s="569" t="s">
        <v>42</v>
      </c>
      <c r="H174" s="569" t="s">
        <v>41</v>
      </c>
      <c r="I174" s="575" t="s">
        <v>54</v>
      </c>
      <c r="J174" s="569" t="s">
        <v>96</v>
      </c>
      <c r="K174" s="569" t="s">
        <v>311</v>
      </c>
      <c r="L174" s="570">
        <v>1</v>
      </c>
      <c r="M174" s="571">
        <v>9.4311123922297263E-2</v>
      </c>
      <c r="N174" s="572">
        <v>179.64023604247097</v>
      </c>
      <c r="O174" s="668" t="s">
        <v>151</v>
      </c>
      <c r="P174" s="668" t="s">
        <v>96</v>
      </c>
      <c r="Q174" s="574" t="s">
        <v>1114</v>
      </c>
      <c r="R174" s="574" t="s">
        <v>1204</v>
      </c>
      <c r="S174" s="574" t="s">
        <v>537</v>
      </c>
      <c r="T174" s="574" t="s">
        <v>1078</v>
      </c>
      <c r="U174" s="574" t="s">
        <v>1116</v>
      </c>
      <c r="V174" s="574" t="s">
        <v>1205</v>
      </c>
      <c r="W174" s="575" t="s">
        <v>1118</v>
      </c>
      <c r="X174" s="575" t="s">
        <v>1206</v>
      </c>
      <c r="Y174" s="576" t="s">
        <v>1120</v>
      </c>
      <c r="Z174" s="577" t="s">
        <v>1207</v>
      </c>
      <c r="AA174" s="578" t="s">
        <v>1208</v>
      </c>
      <c r="AE174"/>
    </row>
    <row r="175" spans="1:31" s="563" customFormat="1">
      <c r="A175"/>
      <c r="B175"/>
      <c r="C175" s="568">
        <v>2022</v>
      </c>
      <c r="D175" s="569" t="s">
        <v>16</v>
      </c>
      <c r="E175" s="569" t="s">
        <v>361</v>
      </c>
      <c r="F175" s="573" t="s">
        <v>141</v>
      </c>
      <c r="G175" s="569" t="s">
        <v>42</v>
      </c>
      <c r="H175" s="569" t="s">
        <v>41</v>
      </c>
      <c r="I175" s="575" t="s">
        <v>54</v>
      </c>
      <c r="J175" s="569" t="s">
        <v>87</v>
      </c>
      <c r="K175" s="569" t="s">
        <v>111</v>
      </c>
      <c r="L175" s="570">
        <v>0.8</v>
      </c>
      <c r="M175" s="571">
        <v>4.9041784439594567</v>
      </c>
      <c r="N175" s="572">
        <v>188.62224784459448</v>
      </c>
      <c r="O175" s="668" t="s">
        <v>151</v>
      </c>
      <c r="P175" s="668" t="s">
        <v>87</v>
      </c>
      <c r="Q175" s="574" t="s">
        <v>491</v>
      </c>
      <c r="R175" s="574" t="s">
        <v>492</v>
      </c>
      <c r="S175" s="574" t="s">
        <v>542</v>
      </c>
      <c r="T175" s="574" t="s">
        <v>1078</v>
      </c>
      <c r="U175" s="574" t="s">
        <v>752</v>
      </c>
      <c r="V175" s="574" t="s">
        <v>753</v>
      </c>
      <c r="W175" s="575" t="s">
        <v>1094</v>
      </c>
      <c r="X175" s="575" t="s">
        <v>1190</v>
      </c>
      <c r="Y175" s="576" t="s">
        <v>1124</v>
      </c>
      <c r="Z175" s="577" t="s">
        <v>1209</v>
      </c>
      <c r="AA175" s="578" t="s">
        <v>1192</v>
      </c>
      <c r="AE175"/>
    </row>
    <row r="176" spans="1:31" s="563" customFormat="1">
      <c r="A176"/>
      <c r="B176"/>
      <c r="C176" s="568">
        <v>2022</v>
      </c>
      <c r="D176" s="569" t="s">
        <v>16</v>
      </c>
      <c r="E176" s="569" t="s">
        <v>361</v>
      </c>
      <c r="F176" s="573" t="s">
        <v>141</v>
      </c>
      <c r="G176" s="569" t="s">
        <v>42</v>
      </c>
      <c r="H176" s="569" t="s">
        <v>41</v>
      </c>
      <c r="I176" s="575" t="s">
        <v>54</v>
      </c>
      <c r="J176" s="569" t="s">
        <v>87</v>
      </c>
      <c r="K176" s="569" t="s">
        <v>106</v>
      </c>
      <c r="L176" s="570">
        <v>0.2</v>
      </c>
      <c r="M176" s="571">
        <v>1.2260446109898642</v>
      </c>
      <c r="N176" s="572">
        <v>47.155561961148621</v>
      </c>
      <c r="O176" s="668" t="s">
        <v>151</v>
      </c>
      <c r="P176" s="668" t="s">
        <v>87</v>
      </c>
      <c r="Q176" s="574" t="s">
        <v>547</v>
      </c>
      <c r="R176" s="574" t="s">
        <v>548</v>
      </c>
      <c r="S176" s="574" t="s">
        <v>542</v>
      </c>
      <c r="T176" s="574" t="s">
        <v>1078</v>
      </c>
      <c r="U176" s="574" t="s">
        <v>549</v>
      </c>
      <c r="V176" s="574" t="s">
        <v>550</v>
      </c>
      <c r="W176" s="575" t="s">
        <v>1080</v>
      </c>
      <c r="X176" s="575" t="s">
        <v>1179</v>
      </c>
      <c r="Y176" s="576" t="s">
        <v>1124</v>
      </c>
      <c r="Z176" s="577" t="s">
        <v>1210</v>
      </c>
      <c r="AA176" s="578" t="s">
        <v>1181</v>
      </c>
      <c r="AE176"/>
    </row>
    <row r="177" spans="1:31" s="563" customFormat="1">
      <c r="A177"/>
      <c r="B177"/>
      <c r="C177" s="568">
        <v>2022</v>
      </c>
      <c r="D177" s="569" t="s">
        <v>16</v>
      </c>
      <c r="E177" s="569" t="s">
        <v>361</v>
      </c>
      <c r="F177" s="573" t="s">
        <v>141</v>
      </c>
      <c r="G177" s="569" t="s">
        <v>42</v>
      </c>
      <c r="H177" s="569" t="s">
        <v>41</v>
      </c>
      <c r="I177" s="575" t="s">
        <v>54</v>
      </c>
      <c r="J177" s="569" t="s">
        <v>83</v>
      </c>
      <c r="K177" s="569" t="s">
        <v>81</v>
      </c>
      <c r="L177" s="570">
        <v>1</v>
      </c>
      <c r="M177" s="571">
        <v>25.100795967821828</v>
      </c>
      <c r="N177" s="572">
        <v>31.959251295927974</v>
      </c>
      <c r="O177" s="668" t="s">
        <v>382</v>
      </c>
      <c r="P177" s="668" t="s">
        <v>83</v>
      </c>
      <c r="Q177" s="574" t="s">
        <v>563</v>
      </c>
      <c r="R177" s="574" t="s">
        <v>564</v>
      </c>
      <c r="S177" s="574" t="s">
        <v>565</v>
      </c>
      <c r="T177" s="574" t="s">
        <v>1078</v>
      </c>
      <c r="U177" s="574" t="s">
        <v>566</v>
      </c>
      <c r="V177" s="574" t="s">
        <v>567</v>
      </c>
      <c r="W177" s="575" t="s">
        <v>1129</v>
      </c>
      <c r="X177" s="575" t="s">
        <v>1211</v>
      </c>
      <c r="Y177" s="576" t="s">
        <v>1131</v>
      </c>
      <c r="Z177" s="577" t="s">
        <v>1212</v>
      </c>
      <c r="AA177" s="578" t="s">
        <v>1213</v>
      </c>
      <c r="AE177"/>
    </row>
    <row r="178" spans="1:31" s="563" customFormat="1">
      <c r="A178"/>
      <c r="B178"/>
      <c r="C178" s="568">
        <v>2022</v>
      </c>
      <c r="D178" s="569" t="s">
        <v>16</v>
      </c>
      <c r="E178" s="569" t="s">
        <v>361</v>
      </c>
      <c r="F178" s="573" t="s">
        <v>141</v>
      </c>
      <c r="G178" s="569" t="s">
        <v>42</v>
      </c>
      <c r="H178" s="569" t="s">
        <v>41</v>
      </c>
      <c r="I178" s="575" t="s">
        <v>54</v>
      </c>
      <c r="J178" s="569" t="s">
        <v>77</v>
      </c>
      <c r="K178" s="569" t="s">
        <v>311</v>
      </c>
      <c r="L178" s="570">
        <v>1</v>
      </c>
      <c r="M178" s="571">
        <v>13.849008894902124</v>
      </c>
      <c r="N178" s="572">
        <v>532.65418826546625</v>
      </c>
      <c r="O178" s="668" t="s">
        <v>381</v>
      </c>
      <c r="P178" s="668" t="s">
        <v>77</v>
      </c>
      <c r="Q178" s="574" t="s">
        <v>1114</v>
      </c>
      <c r="R178" s="574" t="s">
        <v>1204</v>
      </c>
      <c r="S178" s="574" t="s">
        <v>573</v>
      </c>
      <c r="T178" s="574" t="s">
        <v>1078</v>
      </c>
      <c r="U178" s="574" t="s">
        <v>1134</v>
      </c>
      <c r="V178" s="574" t="s">
        <v>1214</v>
      </c>
      <c r="W178" s="575" t="s">
        <v>1118</v>
      </c>
      <c r="X178" s="575" t="s">
        <v>1206</v>
      </c>
      <c r="Y178" s="576" t="s">
        <v>1136</v>
      </c>
      <c r="Z178" s="577" t="s">
        <v>1215</v>
      </c>
      <c r="AA178" s="578" t="s">
        <v>1208</v>
      </c>
      <c r="AE178"/>
    </row>
    <row r="179" spans="1:31" s="563" customFormat="1">
      <c r="A179"/>
      <c r="B179"/>
      <c r="C179" s="568">
        <v>2022</v>
      </c>
      <c r="D179" s="569" t="s">
        <v>16</v>
      </c>
      <c r="E179" s="569" t="s">
        <v>361</v>
      </c>
      <c r="F179" s="573" t="s">
        <v>141</v>
      </c>
      <c r="G179" s="569" t="s">
        <v>42</v>
      </c>
      <c r="H179" s="569" t="s">
        <v>41</v>
      </c>
      <c r="I179" s="575" t="s">
        <v>54</v>
      </c>
      <c r="J179" s="569" t="s">
        <v>349</v>
      </c>
      <c r="K179" s="569" t="s">
        <v>311</v>
      </c>
      <c r="L179" s="570">
        <v>1</v>
      </c>
      <c r="M179" s="571">
        <v>5.6384579087830566</v>
      </c>
      <c r="N179" s="572">
        <v>505.23816386944958</v>
      </c>
      <c r="O179" s="668" t="s">
        <v>151</v>
      </c>
      <c r="P179" s="668" t="s">
        <v>349</v>
      </c>
      <c r="Q179" s="574" t="s">
        <v>1114</v>
      </c>
      <c r="R179" s="574" t="s">
        <v>1204</v>
      </c>
      <c r="S179" s="574" t="s">
        <v>589</v>
      </c>
      <c r="T179" s="574" t="s">
        <v>1078</v>
      </c>
      <c r="U179" s="574" t="s">
        <v>1138</v>
      </c>
      <c r="V179" s="574" t="s">
        <v>1216</v>
      </c>
      <c r="W179" s="575" t="s">
        <v>1118</v>
      </c>
      <c r="X179" s="575" t="s">
        <v>1206</v>
      </c>
      <c r="Y179" s="576" t="s">
        <v>1140</v>
      </c>
      <c r="Z179" s="577" t="s">
        <v>1217</v>
      </c>
      <c r="AA179" s="578" t="s">
        <v>1208</v>
      </c>
      <c r="AE179"/>
    </row>
    <row r="180" spans="1:31" s="563" customFormat="1">
      <c r="A180"/>
      <c r="B180"/>
      <c r="C180" s="568">
        <v>2022</v>
      </c>
      <c r="D180" s="569" t="s">
        <v>16</v>
      </c>
      <c r="E180" s="569" t="s">
        <v>361</v>
      </c>
      <c r="F180" s="573" t="s">
        <v>141</v>
      </c>
      <c r="G180" s="569" t="s">
        <v>42</v>
      </c>
      <c r="H180" s="569" t="s">
        <v>41</v>
      </c>
      <c r="I180" s="575" t="s">
        <v>54</v>
      </c>
      <c r="J180" s="569" t="s">
        <v>76</v>
      </c>
      <c r="K180" s="569" t="s">
        <v>104</v>
      </c>
      <c r="L180" s="570">
        <v>1</v>
      </c>
      <c r="M180" s="571">
        <v>0.29640638947007708</v>
      </c>
      <c r="N180" s="572">
        <v>107.78414162548259</v>
      </c>
      <c r="O180" s="668" t="s">
        <v>151</v>
      </c>
      <c r="P180" s="668" t="s">
        <v>76</v>
      </c>
      <c r="Q180" s="574" t="s">
        <v>555</v>
      </c>
      <c r="R180" s="574" t="s">
        <v>556</v>
      </c>
      <c r="S180" s="574" t="s">
        <v>597</v>
      </c>
      <c r="T180" s="574" t="s">
        <v>1078</v>
      </c>
      <c r="U180" s="574" t="s">
        <v>1142</v>
      </c>
      <c r="V180" s="574" t="s">
        <v>1218</v>
      </c>
      <c r="W180" s="575" t="s">
        <v>1100</v>
      </c>
      <c r="X180" s="575" t="s">
        <v>1193</v>
      </c>
      <c r="Y180" s="576" t="s">
        <v>1144</v>
      </c>
      <c r="Z180" s="577" t="s">
        <v>1219</v>
      </c>
      <c r="AA180" s="578" t="s">
        <v>1195</v>
      </c>
      <c r="AE180"/>
    </row>
    <row r="181" spans="1:31" s="563" customFormat="1">
      <c r="A181"/>
      <c r="B181"/>
      <c r="C181" s="568">
        <v>2022</v>
      </c>
      <c r="D181" s="569" t="s">
        <v>16</v>
      </c>
      <c r="E181" s="569" t="s">
        <v>361</v>
      </c>
      <c r="F181" s="573" t="s">
        <v>141</v>
      </c>
      <c r="G181" s="569" t="s">
        <v>42</v>
      </c>
      <c r="H181" s="569" t="s">
        <v>41</v>
      </c>
      <c r="I181" s="575" t="s">
        <v>54</v>
      </c>
      <c r="J181" s="569" t="s">
        <v>74</v>
      </c>
      <c r="K181" s="569" t="s">
        <v>104</v>
      </c>
      <c r="L181" s="570">
        <v>1</v>
      </c>
      <c r="M181" s="571">
        <v>3.4644902665333683</v>
      </c>
      <c r="N181" s="572">
        <v>1154.8300888444562</v>
      </c>
      <c r="O181" s="668" t="s">
        <v>151</v>
      </c>
      <c r="P181" s="668" t="s">
        <v>74</v>
      </c>
      <c r="Q181" s="574" t="s">
        <v>555</v>
      </c>
      <c r="R181" s="574" t="s">
        <v>556</v>
      </c>
      <c r="S181" s="574" t="s">
        <v>602</v>
      </c>
      <c r="T181" s="574" t="s">
        <v>1078</v>
      </c>
      <c r="U181" s="574" t="s">
        <v>780</v>
      </c>
      <c r="V181" s="574" t="s">
        <v>781</v>
      </c>
      <c r="W181" s="575" t="s">
        <v>1100</v>
      </c>
      <c r="X181" s="575" t="s">
        <v>1193</v>
      </c>
      <c r="Y181" s="576" t="s">
        <v>1147</v>
      </c>
      <c r="Z181" s="577" t="s">
        <v>1220</v>
      </c>
      <c r="AA181" s="578" t="s">
        <v>1195</v>
      </c>
      <c r="AE181"/>
    </row>
    <row r="182" spans="1:31" s="563" customFormat="1">
      <c r="A182"/>
      <c r="B182"/>
      <c r="C182" s="568">
        <v>2022</v>
      </c>
      <c r="D182" s="569" t="s">
        <v>16</v>
      </c>
      <c r="E182" s="569" t="s">
        <v>361</v>
      </c>
      <c r="F182" s="573" t="s">
        <v>141</v>
      </c>
      <c r="G182" s="569" t="s">
        <v>42</v>
      </c>
      <c r="H182" s="569" t="s">
        <v>41</v>
      </c>
      <c r="I182" s="575" t="s">
        <v>54</v>
      </c>
      <c r="J182" s="569" t="s">
        <v>351</v>
      </c>
      <c r="K182" s="569" t="s">
        <v>100</v>
      </c>
      <c r="L182" s="570">
        <v>1</v>
      </c>
      <c r="M182" s="571">
        <v>7.2754295597200747</v>
      </c>
      <c r="N182" s="572">
        <v>22.455029505308872</v>
      </c>
      <c r="O182" s="668" t="s">
        <v>151</v>
      </c>
      <c r="P182" s="668" t="s">
        <v>351</v>
      </c>
      <c r="Q182" s="574" t="s">
        <v>612</v>
      </c>
      <c r="R182" s="574" t="s">
        <v>613</v>
      </c>
      <c r="S182" s="574" t="s">
        <v>607</v>
      </c>
      <c r="T182" s="574" t="s">
        <v>1078</v>
      </c>
      <c r="U182" s="574" t="s">
        <v>614</v>
      </c>
      <c r="V182" s="574" t="s">
        <v>615</v>
      </c>
      <c r="W182" s="575" t="s">
        <v>1159</v>
      </c>
      <c r="X182" s="575" t="s">
        <v>1221</v>
      </c>
      <c r="Y182" s="576" t="s">
        <v>1161</v>
      </c>
      <c r="Z182" s="577" t="s">
        <v>1222</v>
      </c>
      <c r="AA182" s="578" t="s">
        <v>1223</v>
      </c>
      <c r="AE182"/>
    </row>
    <row r="183" spans="1:31" s="563" customFormat="1">
      <c r="A183"/>
      <c r="B183"/>
      <c r="C183" s="568">
        <v>2022</v>
      </c>
      <c r="D183" s="569" t="s">
        <v>16</v>
      </c>
      <c r="E183" s="569" t="s">
        <v>361</v>
      </c>
      <c r="F183" s="573" t="s">
        <v>141</v>
      </c>
      <c r="G183" s="569" t="s">
        <v>42</v>
      </c>
      <c r="H183" s="569" t="s">
        <v>41</v>
      </c>
      <c r="I183" s="575" t="s">
        <v>54</v>
      </c>
      <c r="J183" s="569" t="s">
        <v>67</v>
      </c>
      <c r="K183" s="569" t="s">
        <v>81</v>
      </c>
      <c r="L183" s="570">
        <v>1</v>
      </c>
      <c r="M183" s="571">
        <v>7.7889892933473748</v>
      </c>
      <c r="N183" s="572">
        <v>19.020730875085164</v>
      </c>
      <c r="O183" s="668" t="s">
        <v>382</v>
      </c>
      <c r="P183" s="668" t="s">
        <v>67</v>
      </c>
      <c r="Q183" s="574" t="s">
        <v>563</v>
      </c>
      <c r="R183" s="574" t="s">
        <v>564</v>
      </c>
      <c r="S183" s="574" t="s">
        <v>623</v>
      </c>
      <c r="T183" s="574" t="s">
        <v>1078</v>
      </c>
      <c r="U183" s="574" t="s">
        <v>624</v>
      </c>
      <c r="V183" s="574" t="s">
        <v>625</v>
      </c>
      <c r="W183" s="575" t="s">
        <v>1129</v>
      </c>
      <c r="X183" s="575" t="s">
        <v>1211</v>
      </c>
      <c r="Y183" s="576" t="s">
        <v>1165</v>
      </c>
      <c r="Z183" s="577" t="s">
        <v>1224</v>
      </c>
      <c r="AA183" s="578" t="s">
        <v>1213</v>
      </c>
      <c r="AE183"/>
    </row>
    <row r="184" spans="1:31" s="563" customFormat="1">
      <c r="A184"/>
      <c r="B184"/>
      <c r="C184" s="568">
        <v>2022</v>
      </c>
      <c r="D184" s="569" t="s">
        <v>16</v>
      </c>
      <c r="E184" s="569" t="s">
        <v>361</v>
      </c>
      <c r="F184" s="573" t="s">
        <v>141</v>
      </c>
      <c r="G184" s="569" t="s">
        <v>42</v>
      </c>
      <c r="H184" s="569" t="s">
        <v>41</v>
      </c>
      <c r="I184" s="575" t="s">
        <v>54</v>
      </c>
      <c r="J184" s="569" t="s">
        <v>66</v>
      </c>
      <c r="K184" s="569" t="s">
        <v>310</v>
      </c>
      <c r="L184" s="570">
        <v>0.6</v>
      </c>
      <c r="M184" s="571">
        <v>9.9858837094197099</v>
      </c>
      <c r="N184" s="572">
        <v>380.41461750170316</v>
      </c>
      <c r="O184" s="668" t="s">
        <v>381</v>
      </c>
      <c r="P184" s="668" t="s">
        <v>66</v>
      </c>
      <c r="Q184" s="574" t="s">
        <v>517</v>
      </c>
      <c r="R184" s="574" t="s">
        <v>518</v>
      </c>
      <c r="S184" s="574" t="s">
        <v>628</v>
      </c>
      <c r="T184" s="574" t="s">
        <v>1078</v>
      </c>
      <c r="U184" s="574" t="s">
        <v>629</v>
      </c>
      <c r="V184" s="574" t="s">
        <v>630</v>
      </c>
      <c r="W184" s="575" t="s">
        <v>1168</v>
      </c>
      <c r="X184" s="575" t="s">
        <v>1187</v>
      </c>
      <c r="Y184" s="576" t="s">
        <v>1170</v>
      </c>
      <c r="Z184" s="577" t="s">
        <v>1225</v>
      </c>
      <c r="AA184" s="578" t="s">
        <v>1189</v>
      </c>
      <c r="AE184"/>
    </row>
    <row r="185" spans="1:31" s="563" customFormat="1">
      <c r="A185"/>
      <c r="B185"/>
      <c r="C185" s="568">
        <v>2022</v>
      </c>
      <c r="D185" s="569" t="s">
        <v>16</v>
      </c>
      <c r="E185" s="569" t="s">
        <v>361</v>
      </c>
      <c r="F185" s="573" t="s">
        <v>141</v>
      </c>
      <c r="G185" s="569" t="s">
        <v>42</v>
      </c>
      <c r="H185" s="569" t="s">
        <v>41</v>
      </c>
      <c r="I185" s="575" t="s">
        <v>54</v>
      </c>
      <c r="J185" s="569" t="s">
        <v>66</v>
      </c>
      <c r="K185" s="569" t="s">
        <v>106</v>
      </c>
      <c r="L185" s="570">
        <v>0.4</v>
      </c>
      <c r="M185" s="571">
        <v>6.6572558062798075</v>
      </c>
      <c r="N185" s="572">
        <v>253.60974500113548</v>
      </c>
      <c r="O185" s="668" t="s">
        <v>381</v>
      </c>
      <c r="P185" s="668" t="s">
        <v>66</v>
      </c>
      <c r="Q185" s="574" t="s">
        <v>547</v>
      </c>
      <c r="R185" s="574" t="s">
        <v>548</v>
      </c>
      <c r="S185" s="574" t="s">
        <v>628</v>
      </c>
      <c r="T185" s="574" t="s">
        <v>1078</v>
      </c>
      <c r="U185" s="574" t="s">
        <v>1173</v>
      </c>
      <c r="V185" s="574" t="s">
        <v>1226</v>
      </c>
      <c r="W185" s="575" t="s">
        <v>1080</v>
      </c>
      <c r="X185" s="575" t="s">
        <v>1179</v>
      </c>
      <c r="Y185" s="576" t="s">
        <v>1170</v>
      </c>
      <c r="Z185" s="577" t="s">
        <v>1227</v>
      </c>
      <c r="AA185" s="578" t="s">
        <v>1181</v>
      </c>
      <c r="AE185"/>
    </row>
    <row r="186" spans="1:31" s="563" customFormat="1">
      <c r="A186"/>
      <c r="B186"/>
      <c r="C186" s="568">
        <v>2022</v>
      </c>
      <c r="D186" s="569" t="s">
        <v>16</v>
      </c>
      <c r="E186" s="569" t="s">
        <v>361</v>
      </c>
      <c r="F186" s="573" t="s">
        <v>141</v>
      </c>
      <c r="G186" s="569" t="s">
        <v>42</v>
      </c>
      <c r="H186" s="569" t="s">
        <v>41</v>
      </c>
      <c r="I186" s="575" t="s">
        <v>54</v>
      </c>
      <c r="J186" s="569" t="s">
        <v>348</v>
      </c>
      <c r="K186" s="569" t="s">
        <v>310</v>
      </c>
      <c r="L186" s="570">
        <v>1</v>
      </c>
      <c r="M186" s="571">
        <v>13.203557349121617</v>
      </c>
      <c r="N186" s="572">
        <v>1347.3017703185321</v>
      </c>
      <c r="O186" s="668" t="s">
        <v>151</v>
      </c>
      <c r="P186" s="668" t="s">
        <v>348</v>
      </c>
      <c r="Q186" s="574" t="s">
        <v>517</v>
      </c>
      <c r="R186" s="574" t="s">
        <v>518</v>
      </c>
      <c r="S186" s="574" t="s">
        <v>633</v>
      </c>
      <c r="T186" s="574" t="s">
        <v>1078</v>
      </c>
      <c r="U186" s="574" t="s">
        <v>634</v>
      </c>
      <c r="V186" s="574" t="s">
        <v>635</v>
      </c>
      <c r="W186" s="575" t="s">
        <v>1168</v>
      </c>
      <c r="X186" s="575" t="s">
        <v>1187</v>
      </c>
      <c r="Y186" s="576" t="s">
        <v>1177</v>
      </c>
      <c r="Z186" s="577" t="s">
        <v>1228</v>
      </c>
      <c r="AA186" s="578" t="s">
        <v>1189</v>
      </c>
      <c r="AE186"/>
    </row>
    <row r="187" spans="1:31" s="563" customFormat="1">
      <c r="A187"/>
      <c r="B187"/>
      <c r="C187" s="568">
        <v>2022</v>
      </c>
      <c r="D187" s="569" t="s">
        <v>16</v>
      </c>
      <c r="E187" s="569" t="s">
        <v>354</v>
      </c>
      <c r="F187" s="573" t="s">
        <v>247</v>
      </c>
      <c r="G187" s="569" t="s">
        <v>42</v>
      </c>
      <c r="H187" s="569" t="s">
        <v>41</v>
      </c>
      <c r="I187" s="575" t="s">
        <v>54</v>
      </c>
      <c r="J187" s="569" t="s">
        <v>116</v>
      </c>
      <c r="K187" s="569" t="s">
        <v>111</v>
      </c>
      <c r="L187" s="570">
        <v>1</v>
      </c>
      <c r="M187" s="571">
        <v>4.3267064398148154</v>
      </c>
      <c r="N187" s="572">
        <v>21.633532199074075</v>
      </c>
      <c r="O187" s="668" t="s">
        <v>382</v>
      </c>
      <c r="P187" s="668" t="s">
        <v>116</v>
      </c>
      <c r="Q187" s="574" t="s">
        <v>491</v>
      </c>
      <c r="R187" s="574" t="s">
        <v>1229</v>
      </c>
      <c r="S187" s="574" t="s">
        <v>493</v>
      </c>
      <c r="T187" s="574" t="s">
        <v>1078</v>
      </c>
      <c r="U187" s="574" t="s">
        <v>494</v>
      </c>
      <c r="V187" s="574" t="s">
        <v>1230</v>
      </c>
      <c r="W187" s="575" t="s">
        <v>1094</v>
      </c>
      <c r="X187" s="575" t="s">
        <v>1231</v>
      </c>
      <c r="Y187" s="576" t="s">
        <v>1089</v>
      </c>
      <c r="Z187" s="577" t="s">
        <v>1232</v>
      </c>
      <c r="AA187" s="578" t="s">
        <v>1233</v>
      </c>
      <c r="AE187"/>
    </row>
    <row r="188" spans="1:31" s="563" customFormat="1">
      <c r="A188"/>
      <c r="B188"/>
      <c r="C188" s="568">
        <v>2022</v>
      </c>
      <c r="D188" s="569" t="s">
        <v>16</v>
      </c>
      <c r="E188" s="569" t="s">
        <v>354</v>
      </c>
      <c r="F188" s="573" t="s">
        <v>247</v>
      </c>
      <c r="G188" s="569" t="s">
        <v>42</v>
      </c>
      <c r="H188" s="569" t="s">
        <v>41</v>
      </c>
      <c r="I188" s="575" t="s">
        <v>54</v>
      </c>
      <c r="J188" s="569" t="s">
        <v>109</v>
      </c>
      <c r="K188" s="569" t="s">
        <v>111</v>
      </c>
      <c r="L188" s="570">
        <v>1</v>
      </c>
      <c r="M188" s="571">
        <v>11.867537663492067</v>
      </c>
      <c r="N188" s="572">
        <v>741.72110396825417</v>
      </c>
      <c r="O188" s="668" t="s">
        <v>381</v>
      </c>
      <c r="P188" s="668" t="s">
        <v>109</v>
      </c>
      <c r="Q188" s="574" t="s">
        <v>491</v>
      </c>
      <c r="R188" s="574" t="s">
        <v>1229</v>
      </c>
      <c r="S188" s="574" t="s">
        <v>509</v>
      </c>
      <c r="T188" s="574" t="s">
        <v>1078</v>
      </c>
      <c r="U188" s="574" t="s">
        <v>510</v>
      </c>
      <c r="V188" s="574" t="s">
        <v>1234</v>
      </c>
      <c r="W188" s="575" t="s">
        <v>1094</v>
      </c>
      <c r="X188" s="575" t="s">
        <v>1231</v>
      </c>
      <c r="Y188" s="576" t="s">
        <v>1096</v>
      </c>
      <c r="Z188" s="577" t="s">
        <v>1235</v>
      </c>
      <c r="AA188" s="578" t="s">
        <v>1233</v>
      </c>
      <c r="AE188"/>
    </row>
    <row r="189" spans="1:31" s="563" customFormat="1">
      <c r="A189"/>
      <c r="B189"/>
      <c r="C189" s="568">
        <v>2022</v>
      </c>
      <c r="D189" s="569" t="s">
        <v>16</v>
      </c>
      <c r="E189" s="569" t="s">
        <v>354</v>
      </c>
      <c r="F189" s="573" t="s">
        <v>247</v>
      </c>
      <c r="G189" s="569" t="s">
        <v>42</v>
      </c>
      <c r="H189" s="569" t="s">
        <v>41</v>
      </c>
      <c r="I189" s="575" t="s">
        <v>54</v>
      </c>
      <c r="J189" s="569" t="s">
        <v>99</v>
      </c>
      <c r="K189" s="569" t="s">
        <v>311</v>
      </c>
      <c r="L189" s="570">
        <v>1</v>
      </c>
      <c r="M189" s="571">
        <v>2.4186557738095247</v>
      </c>
      <c r="N189" s="572">
        <v>1612.4371825396831</v>
      </c>
      <c r="O189" s="668" t="s">
        <v>151</v>
      </c>
      <c r="P189" s="668" t="s">
        <v>99</v>
      </c>
      <c r="Q189" s="574" t="s">
        <v>1114</v>
      </c>
      <c r="R189" s="574" t="s">
        <v>1236</v>
      </c>
      <c r="S189" s="574" t="s">
        <v>529</v>
      </c>
      <c r="T189" s="574" t="s">
        <v>1078</v>
      </c>
      <c r="U189" s="574" t="s">
        <v>1237</v>
      </c>
      <c r="V189" s="574" t="s">
        <v>1238</v>
      </c>
      <c r="W189" s="575" t="s">
        <v>1118</v>
      </c>
      <c r="X189" s="575" t="s">
        <v>1239</v>
      </c>
      <c r="Y189" s="576" t="s">
        <v>1111</v>
      </c>
      <c r="Z189" s="577" t="s">
        <v>1240</v>
      </c>
      <c r="AA189" s="578" t="s">
        <v>1241</v>
      </c>
      <c r="AE189"/>
    </row>
    <row r="190" spans="1:31" s="563" customFormat="1">
      <c r="A190"/>
      <c r="B190"/>
      <c r="C190" s="568">
        <v>2022</v>
      </c>
      <c r="D190" s="569" t="s">
        <v>16</v>
      </c>
      <c r="E190" s="569" t="s">
        <v>354</v>
      </c>
      <c r="F190" s="573" t="s">
        <v>247</v>
      </c>
      <c r="G190" s="569" t="s">
        <v>42</v>
      </c>
      <c r="H190" s="569" t="s">
        <v>41</v>
      </c>
      <c r="I190" s="575" t="s">
        <v>54</v>
      </c>
      <c r="J190" s="569" t="s">
        <v>96</v>
      </c>
      <c r="K190" s="569" t="s">
        <v>119</v>
      </c>
      <c r="L190" s="570">
        <v>1</v>
      </c>
      <c r="M190" s="571">
        <v>4.4090079210069452E-2</v>
      </c>
      <c r="N190" s="572">
        <v>88.180158420138909</v>
      </c>
      <c r="O190" s="668" t="s">
        <v>151</v>
      </c>
      <c r="P190" s="668" t="s">
        <v>96</v>
      </c>
      <c r="Q190" s="574" t="s">
        <v>1242</v>
      </c>
      <c r="R190" s="574" t="s">
        <v>1243</v>
      </c>
      <c r="S190" s="574" t="s">
        <v>537</v>
      </c>
      <c r="T190" s="574" t="s">
        <v>1078</v>
      </c>
      <c r="U190" s="574" t="s">
        <v>1244</v>
      </c>
      <c r="V190" s="574" t="s">
        <v>1245</v>
      </c>
      <c r="W190" s="575" t="s">
        <v>1246</v>
      </c>
      <c r="X190" s="575" t="s">
        <v>1247</v>
      </c>
      <c r="Y190" s="576" t="s">
        <v>1120</v>
      </c>
      <c r="Z190" s="577" t="s">
        <v>1248</v>
      </c>
      <c r="AA190" s="578" t="s">
        <v>1249</v>
      </c>
      <c r="AE190"/>
    </row>
    <row r="191" spans="1:31" s="563" customFormat="1">
      <c r="A191"/>
      <c r="B191"/>
      <c r="C191" s="568">
        <v>2022</v>
      </c>
      <c r="D191" s="569" t="s">
        <v>16</v>
      </c>
      <c r="E191" s="569" t="s">
        <v>354</v>
      </c>
      <c r="F191" s="573" t="s">
        <v>247</v>
      </c>
      <c r="G191" s="569" t="s">
        <v>42</v>
      </c>
      <c r="H191" s="569" t="s">
        <v>41</v>
      </c>
      <c r="I191" s="575" t="s">
        <v>54</v>
      </c>
      <c r="J191" s="569" t="s">
        <v>87</v>
      </c>
      <c r="K191" s="569" t="s">
        <v>111</v>
      </c>
      <c r="L191" s="570">
        <v>0.6</v>
      </c>
      <c r="M191" s="571">
        <v>11.361317253289476</v>
      </c>
      <c r="N191" s="572">
        <v>668.31277960526324</v>
      </c>
      <c r="O191" s="668" t="s">
        <v>151</v>
      </c>
      <c r="P191" s="668" t="s">
        <v>87</v>
      </c>
      <c r="Q191" s="574" t="s">
        <v>491</v>
      </c>
      <c r="R191" s="574" t="s">
        <v>1229</v>
      </c>
      <c r="S191" s="574" t="s">
        <v>542</v>
      </c>
      <c r="T191" s="574" t="s">
        <v>1078</v>
      </c>
      <c r="U191" s="574" t="s">
        <v>752</v>
      </c>
      <c r="V191" s="574" t="s">
        <v>1250</v>
      </c>
      <c r="W191" s="575" t="s">
        <v>1094</v>
      </c>
      <c r="X191" s="575" t="s">
        <v>1231</v>
      </c>
      <c r="Y191" s="576" t="s">
        <v>1124</v>
      </c>
      <c r="Z191" s="577" t="s">
        <v>1251</v>
      </c>
      <c r="AA191" s="578" t="s">
        <v>1233</v>
      </c>
      <c r="AE191"/>
    </row>
    <row r="192" spans="1:31" s="563" customFormat="1">
      <c r="A192"/>
      <c r="B192"/>
      <c r="C192" s="568">
        <v>2022</v>
      </c>
      <c r="D192" s="569" t="s">
        <v>16</v>
      </c>
      <c r="E192" s="569" t="s">
        <v>354</v>
      </c>
      <c r="F192" s="573" t="s">
        <v>247</v>
      </c>
      <c r="G192" s="569" t="s">
        <v>42</v>
      </c>
      <c r="H192" s="569" t="s">
        <v>41</v>
      </c>
      <c r="I192" s="575" t="s">
        <v>54</v>
      </c>
      <c r="J192" s="569" t="s">
        <v>87</v>
      </c>
      <c r="K192" s="569" t="s">
        <v>106</v>
      </c>
      <c r="L192" s="570">
        <v>0.4</v>
      </c>
      <c r="M192" s="571">
        <v>7.574211502192985</v>
      </c>
      <c r="N192" s="572">
        <v>445.54185307017559</v>
      </c>
      <c r="O192" s="668" t="s">
        <v>151</v>
      </c>
      <c r="P192" s="668" t="s">
        <v>87</v>
      </c>
      <c r="Q192" s="574" t="s">
        <v>547</v>
      </c>
      <c r="R192" s="574" t="s">
        <v>1252</v>
      </c>
      <c r="S192" s="574" t="s">
        <v>542</v>
      </c>
      <c r="T192" s="574" t="s">
        <v>1078</v>
      </c>
      <c r="U192" s="574" t="s">
        <v>549</v>
      </c>
      <c r="V192" s="574" t="s">
        <v>1253</v>
      </c>
      <c r="W192" s="575" t="s">
        <v>1080</v>
      </c>
      <c r="X192" s="575" t="s">
        <v>1254</v>
      </c>
      <c r="Y192" s="576" t="s">
        <v>1124</v>
      </c>
      <c r="Z192" s="577" t="s">
        <v>1255</v>
      </c>
      <c r="AA192" s="578" t="s">
        <v>1256</v>
      </c>
      <c r="AE192"/>
    </row>
    <row r="193" spans="1:31" s="563" customFormat="1">
      <c r="A193"/>
      <c r="B193"/>
      <c r="C193" s="568">
        <v>2022</v>
      </c>
      <c r="D193" s="569" t="s">
        <v>16</v>
      </c>
      <c r="E193" s="569" t="s">
        <v>354</v>
      </c>
      <c r="F193" s="573" t="s">
        <v>247</v>
      </c>
      <c r="G193" s="569" t="s">
        <v>42</v>
      </c>
      <c r="H193" s="569" t="s">
        <v>41</v>
      </c>
      <c r="I193" s="575" t="s">
        <v>54</v>
      </c>
      <c r="J193" s="569" t="s">
        <v>76</v>
      </c>
      <c r="K193" s="569" t="s">
        <v>311</v>
      </c>
      <c r="L193" s="570">
        <v>1</v>
      </c>
      <c r="M193" s="571">
        <v>0.14938756250000004</v>
      </c>
      <c r="N193" s="572">
        <v>82.993090277777796</v>
      </c>
      <c r="O193" s="668" t="s">
        <v>151</v>
      </c>
      <c r="P193" s="668" t="s">
        <v>76</v>
      </c>
      <c r="Q193" s="574" t="s">
        <v>1114</v>
      </c>
      <c r="R193" s="574" t="s">
        <v>1236</v>
      </c>
      <c r="S193" s="574" t="s">
        <v>597</v>
      </c>
      <c r="T193" s="574" t="s">
        <v>1078</v>
      </c>
      <c r="U193" s="574" t="s">
        <v>1257</v>
      </c>
      <c r="V193" s="574" t="s">
        <v>1258</v>
      </c>
      <c r="W193" s="575" t="s">
        <v>1118</v>
      </c>
      <c r="X193" s="575" t="s">
        <v>1239</v>
      </c>
      <c r="Y193" s="576" t="s">
        <v>1144</v>
      </c>
      <c r="Z193" s="577" t="s">
        <v>1259</v>
      </c>
      <c r="AA193" s="578" t="s">
        <v>1241</v>
      </c>
      <c r="AE193"/>
    </row>
    <row r="194" spans="1:31" s="563" customFormat="1">
      <c r="A194"/>
      <c r="B194"/>
      <c r="C194" s="568">
        <v>2022</v>
      </c>
      <c r="D194" s="569" t="s">
        <v>16</v>
      </c>
      <c r="E194" s="569" t="s">
        <v>354</v>
      </c>
      <c r="F194" s="573" t="s">
        <v>247</v>
      </c>
      <c r="G194" s="569" t="s">
        <v>42</v>
      </c>
      <c r="H194" s="569" t="s">
        <v>41</v>
      </c>
      <c r="I194" s="575" t="s">
        <v>54</v>
      </c>
      <c r="J194" s="569" t="s">
        <v>74</v>
      </c>
      <c r="K194" s="569" t="s">
        <v>104</v>
      </c>
      <c r="L194" s="570">
        <v>1</v>
      </c>
      <c r="M194" s="571">
        <v>4.4406520007142865</v>
      </c>
      <c r="N194" s="572">
        <v>2467.0288892857147</v>
      </c>
      <c r="O194" s="668" t="s">
        <v>151</v>
      </c>
      <c r="P194" s="668" t="s">
        <v>74</v>
      </c>
      <c r="Q194" s="574" t="s">
        <v>555</v>
      </c>
      <c r="R194" s="574" t="s">
        <v>1260</v>
      </c>
      <c r="S194" s="574" t="s">
        <v>602</v>
      </c>
      <c r="T194" s="574" t="s">
        <v>1078</v>
      </c>
      <c r="U194" s="574" t="s">
        <v>780</v>
      </c>
      <c r="V194" s="574" t="s">
        <v>1261</v>
      </c>
      <c r="W194" s="575" t="s">
        <v>1100</v>
      </c>
      <c r="X194" s="575" t="s">
        <v>1262</v>
      </c>
      <c r="Y194" s="575" t="s">
        <v>1147</v>
      </c>
      <c r="Z194" s="579" t="s">
        <v>1263</v>
      </c>
      <c r="AA194" s="580" t="s">
        <v>1264</v>
      </c>
      <c r="AE194"/>
    </row>
    <row r="195" spans="1:31" s="563" customFormat="1">
      <c r="A195"/>
      <c r="B195"/>
      <c r="C195" s="568">
        <v>2022</v>
      </c>
      <c r="D195" s="569" t="s">
        <v>16</v>
      </c>
      <c r="E195" s="569" t="s">
        <v>354</v>
      </c>
      <c r="F195" s="573" t="s">
        <v>247</v>
      </c>
      <c r="G195" s="569" t="s">
        <v>42</v>
      </c>
      <c r="H195" s="569" t="s">
        <v>41</v>
      </c>
      <c r="I195" s="575" t="s">
        <v>54</v>
      </c>
      <c r="J195" s="569" t="s">
        <v>71</v>
      </c>
      <c r="K195" s="569" t="s">
        <v>311</v>
      </c>
      <c r="L195" s="570">
        <v>0.65</v>
      </c>
      <c r="M195" s="571">
        <v>12.472201606944449</v>
      </c>
      <c r="N195" s="572">
        <v>733.65891805555577</v>
      </c>
      <c r="O195" s="668" t="s">
        <v>151</v>
      </c>
      <c r="P195" s="668" t="s">
        <v>70</v>
      </c>
      <c r="Q195" s="574" t="s">
        <v>1114</v>
      </c>
      <c r="R195" s="574" t="s">
        <v>1236</v>
      </c>
      <c r="S195" s="574" t="s">
        <v>1149</v>
      </c>
      <c r="T195" s="574" t="s">
        <v>1078</v>
      </c>
      <c r="U195" s="574" t="s">
        <v>1150</v>
      </c>
      <c r="V195" s="574" t="s">
        <v>1265</v>
      </c>
      <c r="W195" s="575" t="s">
        <v>1118</v>
      </c>
      <c r="X195" s="575" t="s">
        <v>1239</v>
      </c>
      <c r="Y195" s="576" t="s">
        <v>1152</v>
      </c>
      <c r="Z195" s="577" t="s">
        <v>1266</v>
      </c>
      <c r="AA195" s="578" t="s">
        <v>1241</v>
      </c>
      <c r="AE195"/>
    </row>
    <row r="196" spans="1:31" s="563" customFormat="1">
      <c r="A196"/>
      <c r="B196"/>
      <c r="C196" s="568">
        <v>2022</v>
      </c>
      <c r="D196" s="569" t="s">
        <v>16</v>
      </c>
      <c r="E196" s="569" t="s">
        <v>354</v>
      </c>
      <c r="F196" s="573" t="s">
        <v>247</v>
      </c>
      <c r="G196" s="569" t="s">
        <v>42</v>
      </c>
      <c r="H196" s="569" t="s">
        <v>41</v>
      </c>
      <c r="I196" s="575" t="s">
        <v>54</v>
      </c>
      <c r="J196" s="569" t="s">
        <v>71</v>
      </c>
      <c r="K196" s="569" t="s">
        <v>104</v>
      </c>
      <c r="L196" s="570">
        <v>0.2</v>
      </c>
      <c r="M196" s="571">
        <v>3.837600494444446</v>
      </c>
      <c r="N196" s="572">
        <v>225.74120555555564</v>
      </c>
      <c r="O196" s="668" t="s">
        <v>151</v>
      </c>
      <c r="P196" s="668" t="s">
        <v>70</v>
      </c>
      <c r="Q196" s="574" t="s">
        <v>555</v>
      </c>
      <c r="R196" s="574" t="s">
        <v>1260</v>
      </c>
      <c r="S196" s="574" t="s">
        <v>1149</v>
      </c>
      <c r="T196" s="574" t="s">
        <v>1078</v>
      </c>
      <c r="U196" s="574" t="s">
        <v>1154</v>
      </c>
      <c r="V196" s="574" t="s">
        <v>1267</v>
      </c>
      <c r="W196" s="575" t="s">
        <v>1100</v>
      </c>
      <c r="X196" s="575" t="s">
        <v>1262</v>
      </c>
      <c r="Y196" s="576" t="s">
        <v>1152</v>
      </c>
      <c r="Z196" s="577" t="s">
        <v>1268</v>
      </c>
      <c r="AA196" s="578" t="s">
        <v>1264</v>
      </c>
      <c r="AE196"/>
    </row>
    <row r="197" spans="1:31" s="563" customFormat="1">
      <c r="A197"/>
      <c r="B197"/>
      <c r="C197" s="568">
        <v>2022</v>
      </c>
      <c r="D197" s="569" t="s">
        <v>16</v>
      </c>
      <c r="E197" s="569" t="s">
        <v>354</v>
      </c>
      <c r="F197" s="573" t="s">
        <v>247</v>
      </c>
      <c r="G197" s="569" t="s">
        <v>42</v>
      </c>
      <c r="H197" s="569" t="s">
        <v>41</v>
      </c>
      <c r="I197" s="575" t="s">
        <v>54</v>
      </c>
      <c r="J197" s="569" t="s">
        <v>71</v>
      </c>
      <c r="K197" s="569" t="s">
        <v>86</v>
      </c>
      <c r="L197" s="570">
        <v>0.15</v>
      </c>
      <c r="M197" s="571">
        <v>2.8782003708333339</v>
      </c>
      <c r="N197" s="572">
        <v>169.30590416666669</v>
      </c>
      <c r="O197" s="668" t="s">
        <v>151</v>
      </c>
      <c r="P197" s="668" t="s">
        <v>70</v>
      </c>
      <c r="Q197" s="574" t="s">
        <v>1269</v>
      </c>
      <c r="R197" s="574" t="s">
        <v>1270</v>
      </c>
      <c r="S197" s="574" t="s">
        <v>1149</v>
      </c>
      <c r="T197" s="574" t="s">
        <v>1078</v>
      </c>
      <c r="U197" s="574" t="s">
        <v>1271</v>
      </c>
      <c r="V197" s="574" t="s">
        <v>1272</v>
      </c>
      <c r="W197" s="575" t="s">
        <v>1273</v>
      </c>
      <c r="X197" s="575" t="s">
        <v>1274</v>
      </c>
      <c r="Y197" s="576" t="s">
        <v>1152</v>
      </c>
      <c r="Z197" s="577" t="s">
        <v>1275</v>
      </c>
      <c r="AA197" s="578" t="s">
        <v>1276</v>
      </c>
      <c r="AE197"/>
    </row>
    <row r="198" spans="1:31" s="563" customFormat="1">
      <c r="A198"/>
      <c r="B198"/>
      <c r="C198" s="568">
        <v>2022</v>
      </c>
      <c r="D198" s="569" t="s">
        <v>16</v>
      </c>
      <c r="E198" s="569" t="s">
        <v>354</v>
      </c>
      <c r="F198" s="573" t="s">
        <v>247</v>
      </c>
      <c r="G198" s="569" t="s">
        <v>42</v>
      </c>
      <c r="H198" s="569" t="s">
        <v>41</v>
      </c>
      <c r="I198" s="575" t="s">
        <v>54</v>
      </c>
      <c r="J198" s="569" t="s">
        <v>351</v>
      </c>
      <c r="K198" s="569" t="s">
        <v>100</v>
      </c>
      <c r="L198" s="570">
        <v>1</v>
      </c>
      <c r="M198" s="571">
        <v>16.930590416666664</v>
      </c>
      <c r="N198" s="572">
        <v>62.705890432098769</v>
      </c>
      <c r="O198" s="668" t="s">
        <v>151</v>
      </c>
      <c r="P198" s="668" t="s">
        <v>351</v>
      </c>
      <c r="Q198" s="574" t="s">
        <v>612</v>
      </c>
      <c r="R198" s="574" t="s">
        <v>1277</v>
      </c>
      <c r="S198" s="574" t="s">
        <v>607</v>
      </c>
      <c r="T198" s="574" t="s">
        <v>1078</v>
      </c>
      <c r="U198" s="574" t="s">
        <v>614</v>
      </c>
      <c r="V198" s="574" t="s">
        <v>1278</v>
      </c>
      <c r="W198" s="575" t="s">
        <v>1159</v>
      </c>
      <c r="X198" s="575" t="s">
        <v>1279</v>
      </c>
      <c r="Y198" s="576" t="s">
        <v>1161</v>
      </c>
      <c r="Z198" s="577" t="s">
        <v>1280</v>
      </c>
      <c r="AA198" s="578" t="s">
        <v>1281</v>
      </c>
      <c r="AE198"/>
    </row>
    <row r="199" spans="1:31" s="563" customFormat="1">
      <c r="A199"/>
      <c r="B199"/>
      <c r="C199" s="568">
        <v>2022</v>
      </c>
      <c r="D199" s="569" t="s">
        <v>16</v>
      </c>
      <c r="E199" s="569" t="s">
        <v>354</v>
      </c>
      <c r="F199" s="573" t="s">
        <v>247</v>
      </c>
      <c r="G199" s="569" t="s">
        <v>42</v>
      </c>
      <c r="H199" s="569" t="s">
        <v>41</v>
      </c>
      <c r="I199" s="575" t="s">
        <v>54</v>
      </c>
      <c r="J199" s="569" t="s">
        <v>67</v>
      </c>
      <c r="K199" s="569" t="s">
        <v>81</v>
      </c>
      <c r="L199" s="570">
        <v>1</v>
      </c>
      <c r="M199" s="571">
        <v>1.8435531787037036</v>
      </c>
      <c r="N199" s="572">
        <v>6.2705890432098768</v>
      </c>
      <c r="O199" s="668" t="s">
        <v>382</v>
      </c>
      <c r="P199" s="668" t="s">
        <v>67</v>
      </c>
      <c r="Q199" s="574" t="s">
        <v>563</v>
      </c>
      <c r="R199" s="574" t="s">
        <v>1282</v>
      </c>
      <c r="S199" s="574" t="s">
        <v>623</v>
      </c>
      <c r="T199" s="574" t="s">
        <v>1078</v>
      </c>
      <c r="U199" s="574" t="s">
        <v>624</v>
      </c>
      <c r="V199" s="574" t="s">
        <v>1283</v>
      </c>
      <c r="W199" s="575" t="s">
        <v>1129</v>
      </c>
      <c r="X199" s="575" t="s">
        <v>1284</v>
      </c>
      <c r="Y199" s="576" t="s">
        <v>1165</v>
      </c>
      <c r="Z199" s="577" t="s">
        <v>1285</v>
      </c>
      <c r="AA199" s="578" t="s">
        <v>1286</v>
      </c>
      <c r="AE199"/>
    </row>
    <row r="200" spans="1:31" s="563" customFormat="1">
      <c r="A200"/>
      <c r="B200"/>
      <c r="C200" s="568">
        <v>2022</v>
      </c>
      <c r="D200" s="569" t="s">
        <v>16</v>
      </c>
      <c r="E200" s="569" t="s">
        <v>354</v>
      </c>
      <c r="F200" s="573" t="s">
        <v>247</v>
      </c>
      <c r="G200" s="569" t="s">
        <v>42</v>
      </c>
      <c r="H200" s="569" t="s">
        <v>41</v>
      </c>
      <c r="I200" s="575" t="s">
        <v>54</v>
      </c>
      <c r="J200" s="569" t="s">
        <v>66</v>
      </c>
      <c r="K200" s="569" t="s">
        <v>106</v>
      </c>
      <c r="L200" s="570">
        <v>0.5</v>
      </c>
      <c r="M200" s="571">
        <v>1.4511934642857145</v>
      </c>
      <c r="N200" s="572">
        <v>80.621859126984148</v>
      </c>
      <c r="O200" s="668" t="s">
        <v>381</v>
      </c>
      <c r="P200" s="668" t="s">
        <v>66</v>
      </c>
      <c r="Q200" s="574" t="s">
        <v>547</v>
      </c>
      <c r="R200" s="574" t="s">
        <v>1252</v>
      </c>
      <c r="S200" s="574" t="s">
        <v>628</v>
      </c>
      <c r="T200" s="574" t="s">
        <v>1078</v>
      </c>
      <c r="U200" s="574" t="s">
        <v>1173</v>
      </c>
      <c r="V200" s="574" t="s">
        <v>1287</v>
      </c>
      <c r="W200" s="575" t="s">
        <v>1080</v>
      </c>
      <c r="X200" s="575" t="s">
        <v>1254</v>
      </c>
      <c r="Y200" s="576" t="s">
        <v>1170</v>
      </c>
      <c r="Z200" s="577" t="s">
        <v>1288</v>
      </c>
      <c r="AA200" s="578" t="s">
        <v>1256</v>
      </c>
      <c r="AE200"/>
    </row>
    <row r="201" spans="1:31" s="563" customFormat="1">
      <c r="A201"/>
      <c r="B201"/>
      <c r="C201" s="568">
        <v>2022</v>
      </c>
      <c r="D201" s="569" t="s">
        <v>16</v>
      </c>
      <c r="E201" s="569" t="s">
        <v>354</v>
      </c>
      <c r="F201" s="573" t="s">
        <v>247</v>
      </c>
      <c r="G201" s="569" t="s">
        <v>42</v>
      </c>
      <c r="H201" s="569" t="s">
        <v>41</v>
      </c>
      <c r="I201" s="575" t="s">
        <v>54</v>
      </c>
      <c r="J201" s="569" t="s">
        <v>66</v>
      </c>
      <c r="K201" s="569" t="s">
        <v>104</v>
      </c>
      <c r="L201" s="570">
        <v>0.5</v>
      </c>
      <c r="M201" s="571">
        <v>1.4511934642857145</v>
      </c>
      <c r="N201" s="572">
        <v>80.621859126984148</v>
      </c>
      <c r="O201" s="668" t="s">
        <v>381</v>
      </c>
      <c r="P201" s="668" t="s">
        <v>66</v>
      </c>
      <c r="Q201" s="574" t="s">
        <v>555</v>
      </c>
      <c r="R201" s="574" t="s">
        <v>1260</v>
      </c>
      <c r="S201" s="574" t="s">
        <v>628</v>
      </c>
      <c r="T201" s="574" t="s">
        <v>1078</v>
      </c>
      <c r="U201" s="574" t="s">
        <v>1289</v>
      </c>
      <c r="V201" s="574" t="s">
        <v>1290</v>
      </c>
      <c r="W201" s="575" t="s">
        <v>1100</v>
      </c>
      <c r="X201" s="575" t="s">
        <v>1262</v>
      </c>
      <c r="Y201" s="576" t="s">
        <v>1170</v>
      </c>
      <c r="Z201" s="577" t="s">
        <v>1291</v>
      </c>
      <c r="AA201" s="578" t="s">
        <v>1264</v>
      </c>
      <c r="AE201"/>
    </row>
    <row r="202" spans="1:31" s="563" customFormat="1">
      <c r="A202"/>
      <c r="B202"/>
      <c r="C202" s="568">
        <v>2022</v>
      </c>
      <c r="D202" s="569" t="s">
        <v>16</v>
      </c>
      <c r="E202" s="569" t="s">
        <v>354</v>
      </c>
      <c r="F202" s="573" t="s">
        <v>247</v>
      </c>
      <c r="G202" s="569" t="s">
        <v>42</v>
      </c>
      <c r="H202" s="569" t="s">
        <v>41</v>
      </c>
      <c r="I202" s="575" t="s">
        <v>54</v>
      </c>
      <c r="J202" s="569" t="s">
        <v>65</v>
      </c>
      <c r="K202" s="569" t="s">
        <v>81</v>
      </c>
      <c r="L202" s="570">
        <v>1</v>
      </c>
      <c r="M202" s="571">
        <v>12.641507511111117</v>
      </c>
      <c r="N202" s="572">
        <v>37.623534259259273</v>
      </c>
      <c r="O202" s="668" t="s">
        <v>382</v>
      </c>
      <c r="P202" s="668" t="s">
        <v>65</v>
      </c>
      <c r="Q202" s="574" t="s">
        <v>563</v>
      </c>
      <c r="R202" s="574" t="s">
        <v>1282</v>
      </c>
      <c r="S202" s="574" t="s">
        <v>1292</v>
      </c>
      <c r="T202" s="574" t="s">
        <v>1078</v>
      </c>
      <c r="U202" s="574" t="s">
        <v>1293</v>
      </c>
      <c r="V202" s="574" t="s">
        <v>1294</v>
      </c>
      <c r="W202" s="575" t="s">
        <v>1129</v>
      </c>
      <c r="X202" s="575" t="s">
        <v>1284</v>
      </c>
      <c r="Y202" s="576" t="s">
        <v>1295</v>
      </c>
      <c r="Z202" s="577" t="s">
        <v>1296</v>
      </c>
      <c r="AA202" s="578" t="s">
        <v>1286</v>
      </c>
      <c r="AE202"/>
    </row>
    <row r="203" spans="1:31" s="563" customFormat="1">
      <c r="A203"/>
      <c r="B203"/>
      <c r="C203" s="568">
        <v>2022</v>
      </c>
      <c r="D203" s="569" t="s">
        <v>16</v>
      </c>
      <c r="E203" s="569" t="s">
        <v>354</v>
      </c>
      <c r="F203" s="573" t="s">
        <v>247</v>
      </c>
      <c r="G203" s="569" t="s">
        <v>42</v>
      </c>
      <c r="H203" s="569" t="s">
        <v>41</v>
      </c>
      <c r="I203" s="575" t="s">
        <v>54</v>
      </c>
      <c r="J203" s="569" t="s">
        <v>64</v>
      </c>
      <c r="K203" s="569" t="s">
        <v>106</v>
      </c>
      <c r="L203" s="570">
        <v>0.5</v>
      </c>
      <c r="M203" s="571">
        <v>4.1117148154761916</v>
      </c>
      <c r="N203" s="572">
        <v>241.86557738095246</v>
      </c>
      <c r="O203" s="668" t="s">
        <v>381</v>
      </c>
      <c r="P203" s="668" t="s">
        <v>64</v>
      </c>
      <c r="Q203" s="574" t="s">
        <v>547</v>
      </c>
      <c r="R203" s="574" t="s">
        <v>1252</v>
      </c>
      <c r="S203" s="574" t="s">
        <v>1297</v>
      </c>
      <c r="T203" s="574" t="s">
        <v>1078</v>
      </c>
      <c r="U203" s="574" t="s">
        <v>1298</v>
      </c>
      <c r="V203" s="574" t="s">
        <v>1299</v>
      </c>
      <c r="W203" s="575" t="s">
        <v>1080</v>
      </c>
      <c r="X203" s="575" t="s">
        <v>1254</v>
      </c>
      <c r="Y203" s="576" t="s">
        <v>1300</v>
      </c>
      <c r="Z203" s="577" t="s">
        <v>1301</v>
      </c>
      <c r="AA203" s="578" t="s">
        <v>1256</v>
      </c>
      <c r="AE203"/>
    </row>
    <row r="204" spans="1:31" s="563" customFormat="1">
      <c r="A204"/>
      <c r="B204"/>
      <c r="C204" s="568">
        <v>2022</v>
      </c>
      <c r="D204" s="569" t="s">
        <v>16</v>
      </c>
      <c r="E204" s="569" t="s">
        <v>354</v>
      </c>
      <c r="F204" s="573" t="s">
        <v>247</v>
      </c>
      <c r="G204" s="569" t="s">
        <v>42</v>
      </c>
      <c r="H204" s="569" t="s">
        <v>41</v>
      </c>
      <c r="I204" s="575" t="s">
        <v>54</v>
      </c>
      <c r="J204" s="569" t="s">
        <v>64</v>
      </c>
      <c r="K204" s="569" t="s">
        <v>104</v>
      </c>
      <c r="L204" s="570">
        <v>0.5</v>
      </c>
      <c r="M204" s="571">
        <v>4.1117148154761916</v>
      </c>
      <c r="N204" s="572">
        <v>241.86557738095246</v>
      </c>
      <c r="O204" s="668" t="s">
        <v>381</v>
      </c>
      <c r="P204" s="668" t="s">
        <v>64</v>
      </c>
      <c r="Q204" s="574" t="s">
        <v>555</v>
      </c>
      <c r="R204" s="574" t="s">
        <v>1260</v>
      </c>
      <c r="S204" s="574" t="s">
        <v>1297</v>
      </c>
      <c r="T204" s="574" t="s">
        <v>1078</v>
      </c>
      <c r="U204" s="574" t="s">
        <v>1302</v>
      </c>
      <c r="V204" s="574" t="s">
        <v>1303</v>
      </c>
      <c r="W204" s="575" t="s">
        <v>1100</v>
      </c>
      <c r="X204" s="575" t="s">
        <v>1262</v>
      </c>
      <c r="Y204" s="576" t="s">
        <v>1300</v>
      </c>
      <c r="Z204" s="577" t="s">
        <v>1304</v>
      </c>
      <c r="AA204" s="578" t="s">
        <v>1264</v>
      </c>
      <c r="AE204"/>
    </row>
    <row r="205" spans="1:31" s="563" customFormat="1">
      <c r="A205"/>
      <c r="B205"/>
      <c r="C205" s="568">
        <v>2022</v>
      </c>
      <c r="D205" s="569" t="s">
        <v>16</v>
      </c>
      <c r="E205" s="569" t="s">
        <v>355</v>
      </c>
      <c r="F205" s="573" t="s">
        <v>247</v>
      </c>
      <c r="G205" s="569" t="s">
        <v>42</v>
      </c>
      <c r="H205" s="569" t="s">
        <v>41</v>
      </c>
      <c r="I205" s="575" t="s">
        <v>54</v>
      </c>
      <c r="J205" s="569" t="s">
        <v>116</v>
      </c>
      <c r="K205" s="569" t="s">
        <v>330</v>
      </c>
      <c r="L205" s="570">
        <v>1</v>
      </c>
      <c r="M205" s="571">
        <v>9.7350894895833324</v>
      </c>
      <c r="N205" s="572">
        <v>32.450298298611102</v>
      </c>
      <c r="O205" s="668" t="s">
        <v>382</v>
      </c>
      <c r="P205" s="668" t="s">
        <v>116</v>
      </c>
      <c r="Q205" s="574" t="s">
        <v>810</v>
      </c>
      <c r="R205" s="574" t="s">
        <v>1305</v>
      </c>
      <c r="S205" s="574" t="s">
        <v>493</v>
      </c>
      <c r="T205" s="574" t="s">
        <v>1078</v>
      </c>
      <c r="U205" s="574" t="s">
        <v>812</v>
      </c>
      <c r="V205" s="574" t="s">
        <v>1306</v>
      </c>
      <c r="W205" s="575" t="s">
        <v>1087</v>
      </c>
      <c r="X205" s="575" t="s">
        <v>1307</v>
      </c>
      <c r="Y205" s="576" t="s">
        <v>1089</v>
      </c>
      <c r="Z205" s="577" t="s">
        <v>1308</v>
      </c>
      <c r="AA205" s="578" t="s">
        <v>1309</v>
      </c>
      <c r="AE205"/>
    </row>
    <row r="206" spans="1:31" s="563" customFormat="1">
      <c r="A206"/>
      <c r="B206"/>
      <c r="C206" s="568">
        <v>2022</v>
      </c>
      <c r="D206" s="569" t="s">
        <v>16</v>
      </c>
      <c r="E206" s="569" t="s">
        <v>355</v>
      </c>
      <c r="F206" s="573" t="s">
        <v>247</v>
      </c>
      <c r="G206" s="569" t="s">
        <v>42</v>
      </c>
      <c r="H206" s="569" t="s">
        <v>41</v>
      </c>
      <c r="I206" s="575" t="s">
        <v>54</v>
      </c>
      <c r="J206" s="569" t="s">
        <v>109</v>
      </c>
      <c r="K206" s="569" t="s">
        <v>310</v>
      </c>
      <c r="L206" s="570">
        <v>0.4</v>
      </c>
      <c r="M206" s="571">
        <v>11.570849221904764</v>
      </c>
      <c r="N206" s="572">
        <v>445.03266238095244</v>
      </c>
      <c r="O206" s="668" t="s">
        <v>381</v>
      </c>
      <c r="P206" s="668" t="s">
        <v>109</v>
      </c>
      <c r="Q206" s="574" t="s">
        <v>517</v>
      </c>
      <c r="R206" s="574" t="s">
        <v>1310</v>
      </c>
      <c r="S206" s="574" t="s">
        <v>509</v>
      </c>
      <c r="T206" s="574" t="s">
        <v>1078</v>
      </c>
      <c r="U206" s="574" t="s">
        <v>1185</v>
      </c>
      <c r="V206" s="574" t="s">
        <v>1311</v>
      </c>
      <c r="W206" s="575" t="s">
        <v>1168</v>
      </c>
      <c r="X206" s="575" t="s">
        <v>1312</v>
      </c>
      <c r="Y206" s="576" t="s">
        <v>1096</v>
      </c>
      <c r="Z206" s="577" t="s">
        <v>1313</v>
      </c>
      <c r="AA206" s="578" t="s">
        <v>1314</v>
      </c>
      <c r="AE206"/>
    </row>
    <row r="207" spans="1:31" s="563" customFormat="1">
      <c r="A207"/>
      <c r="B207"/>
      <c r="C207" s="568">
        <v>2022</v>
      </c>
      <c r="D207" s="569" t="s">
        <v>16</v>
      </c>
      <c r="E207" s="569" t="s">
        <v>355</v>
      </c>
      <c r="F207" s="573" t="s">
        <v>247</v>
      </c>
      <c r="G207" s="569" t="s">
        <v>42</v>
      </c>
      <c r="H207" s="569" t="s">
        <v>41</v>
      </c>
      <c r="I207" s="575" t="s">
        <v>54</v>
      </c>
      <c r="J207" s="569" t="s">
        <v>109</v>
      </c>
      <c r="K207" s="569" t="s">
        <v>111</v>
      </c>
      <c r="L207" s="570">
        <v>0.35</v>
      </c>
      <c r="M207" s="571">
        <v>10.124493069166666</v>
      </c>
      <c r="N207" s="572">
        <v>389.40357958333334</v>
      </c>
      <c r="O207" s="668" t="s">
        <v>381</v>
      </c>
      <c r="P207" s="668" t="s">
        <v>109</v>
      </c>
      <c r="Q207" s="574" t="s">
        <v>491</v>
      </c>
      <c r="R207" s="574" t="s">
        <v>1229</v>
      </c>
      <c r="S207" s="574" t="s">
        <v>509</v>
      </c>
      <c r="T207" s="574" t="s">
        <v>1078</v>
      </c>
      <c r="U207" s="574" t="s">
        <v>510</v>
      </c>
      <c r="V207" s="574" t="s">
        <v>1234</v>
      </c>
      <c r="W207" s="575" t="s">
        <v>1094</v>
      </c>
      <c r="X207" s="575" t="s">
        <v>1231</v>
      </c>
      <c r="Y207" s="576" t="s">
        <v>1096</v>
      </c>
      <c r="Z207" s="577" t="s">
        <v>1315</v>
      </c>
      <c r="AA207" s="578" t="s">
        <v>1316</v>
      </c>
      <c r="AE207"/>
    </row>
    <row r="208" spans="1:31" s="563" customFormat="1">
      <c r="A208"/>
      <c r="B208"/>
      <c r="C208" s="568">
        <v>2022</v>
      </c>
      <c r="D208" s="569" t="s">
        <v>16</v>
      </c>
      <c r="E208" s="569" t="s">
        <v>355</v>
      </c>
      <c r="F208" s="573" t="s">
        <v>247</v>
      </c>
      <c r="G208" s="569" t="s">
        <v>42</v>
      </c>
      <c r="H208" s="569" t="s">
        <v>41</v>
      </c>
      <c r="I208" s="575" t="s">
        <v>54</v>
      </c>
      <c r="J208" s="569" t="s">
        <v>109</v>
      </c>
      <c r="K208" s="569" t="s">
        <v>106</v>
      </c>
      <c r="L208" s="570">
        <v>0.25</v>
      </c>
      <c r="M208" s="571">
        <v>7.2317807636904776</v>
      </c>
      <c r="N208" s="572">
        <v>278.14541398809524</v>
      </c>
      <c r="O208" s="668" t="s">
        <v>381</v>
      </c>
      <c r="P208" s="668" t="s">
        <v>109</v>
      </c>
      <c r="Q208" s="574" t="s">
        <v>547</v>
      </c>
      <c r="R208" s="574" t="s">
        <v>1252</v>
      </c>
      <c r="S208" s="574" t="s">
        <v>509</v>
      </c>
      <c r="T208" s="574" t="s">
        <v>1078</v>
      </c>
      <c r="U208" s="574" t="s">
        <v>652</v>
      </c>
      <c r="V208" s="574" t="s">
        <v>1317</v>
      </c>
      <c r="W208" s="575" t="s">
        <v>1080</v>
      </c>
      <c r="X208" s="575" t="s">
        <v>1254</v>
      </c>
      <c r="Y208" s="576" t="s">
        <v>1096</v>
      </c>
      <c r="Z208" s="577" t="s">
        <v>1318</v>
      </c>
      <c r="AA208" s="578" t="s">
        <v>1319</v>
      </c>
      <c r="AE208"/>
    </row>
    <row r="209" spans="1:31" s="563" customFormat="1">
      <c r="A209"/>
      <c r="B209"/>
      <c r="C209" s="568">
        <v>2022</v>
      </c>
      <c r="D209" s="569" t="s">
        <v>16</v>
      </c>
      <c r="E209" s="569" t="s">
        <v>355</v>
      </c>
      <c r="F209" s="573" t="s">
        <v>247</v>
      </c>
      <c r="G209" s="569" t="s">
        <v>42</v>
      </c>
      <c r="H209" s="569" t="s">
        <v>41</v>
      </c>
      <c r="I209" s="575" t="s">
        <v>54</v>
      </c>
      <c r="J209" s="569" t="s">
        <v>99</v>
      </c>
      <c r="K209" s="569" t="s">
        <v>311</v>
      </c>
      <c r="L209" s="570">
        <v>1</v>
      </c>
      <c r="M209" s="571">
        <v>3.6279836607142859</v>
      </c>
      <c r="N209" s="572">
        <v>2418.6557738095239</v>
      </c>
      <c r="O209" s="668" t="s">
        <v>151</v>
      </c>
      <c r="P209" s="668" t="s">
        <v>99</v>
      </c>
      <c r="Q209" s="574" t="s">
        <v>1114</v>
      </c>
      <c r="R209" s="574" t="s">
        <v>1236</v>
      </c>
      <c r="S209" s="574" t="s">
        <v>529</v>
      </c>
      <c r="T209" s="574" t="s">
        <v>1078</v>
      </c>
      <c r="U209" s="574" t="s">
        <v>1237</v>
      </c>
      <c r="V209" s="574" t="s">
        <v>1238</v>
      </c>
      <c r="W209" s="575" t="s">
        <v>1118</v>
      </c>
      <c r="X209" s="575" t="s">
        <v>1239</v>
      </c>
      <c r="Y209" s="575" t="s">
        <v>1111</v>
      </c>
      <c r="Z209" s="579" t="s">
        <v>1320</v>
      </c>
      <c r="AA209" s="580" t="s">
        <v>1321</v>
      </c>
      <c r="AE209"/>
    </row>
    <row r="210" spans="1:31" s="563" customFormat="1">
      <c r="A210"/>
      <c r="B210"/>
      <c r="C210" s="568">
        <v>2022</v>
      </c>
      <c r="D210" s="569" t="s">
        <v>16</v>
      </c>
      <c r="E210" s="569" t="s">
        <v>355</v>
      </c>
      <c r="F210" s="573" t="s">
        <v>247</v>
      </c>
      <c r="G210" s="569" t="s">
        <v>42</v>
      </c>
      <c r="H210" s="569" t="s">
        <v>41</v>
      </c>
      <c r="I210" s="575" t="s">
        <v>54</v>
      </c>
      <c r="J210" s="569" t="s">
        <v>96</v>
      </c>
      <c r="K210" s="569" t="s">
        <v>119</v>
      </c>
      <c r="L210" s="570">
        <v>1</v>
      </c>
      <c r="M210" s="571">
        <v>6.6135118815104157E-2</v>
      </c>
      <c r="N210" s="572">
        <v>132.27023763020833</v>
      </c>
      <c r="O210" s="668" t="s">
        <v>151</v>
      </c>
      <c r="P210" s="668" t="s">
        <v>96</v>
      </c>
      <c r="Q210" s="574" t="s">
        <v>1242</v>
      </c>
      <c r="R210" s="574" t="s">
        <v>1243</v>
      </c>
      <c r="S210" s="574" t="s">
        <v>537</v>
      </c>
      <c r="T210" s="574" t="s">
        <v>1078</v>
      </c>
      <c r="U210" s="574" t="s">
        <v>1244</v>
      </c>
      <c r="V210" s="574" t="s">
        <v>1245</v>
      </c>
      <c r="W210" s="575" t="s">
        <v>1246</v>
      </c>
      <c r="X210" s="575" t="s">
        <v>1247</v>
      </c>
      <c r="Y210" s="576" t="s">
        <v>1120</v>
      </c>
      <c r="Z210" s="577" t="s">
        <v>1322</v>
      </c>
      <c r="AA210" s="578" t="s">
        <v>1323</v>
      </c>
      <c r="AE210"/>
    </row>
    <row r="211" spans="1:31" s="563" customFormat="1">
      <c r="A211"/>
      <c r="B211"/>
      <c r="C211" s="568">
        <v>2022</v>
      </c>
      <c r="D211" s="569" t="s">
        <v>16</v>
      </c>
      <c r="E211" s="569" t="s">
        <v>355</v>
      </c>
      <c r="F211" s="573" t="s">
        <v>247</v>
      </c>
      <c r="G211" s="569" t="s">
        <v>42</v>
      </c>
      <c r="H211" s="569" t="s">
        <v>41</v>
      </c>
      <c r="I211" s="575" t="s">
        <v>54</v>
      </c>
      <c r="J211" s="569" t="s">
        <v>87</v>
      </c>
      <c r="K211" s="569" t="s">
        <v>111</v>
      </c>
      <c r="L211" s="570">
        <v>0.7</v>
      </c>
      <c r="M211" s="571">
        <v>19.882305193256581</v>
      </c>
      <c r="N211" s="572">
        <v>1169.5473643092105</v>
      </c>
      <c r="O211" s="668" t="s">
        <v>151</v>
      </c>
      <c r="P211" s="668" t="s">
        <v>87</v>
      </c>
      <c r="Q211" s="574" t="s">
        <v>491</v>
      </c>
      <c r="R211" s="574" t="s">
        <v>1229</v>
      </c>
      <c r="S211" s="574" t="s">
        <v>542</v>
      </c>
      <c r="T211" s="574" t="s">
        <v>1078</v>
      </c>
      <c r="U211" s="574" t="s">
        <v>752</v>
      </c>
      <c r="V211" s="574" t="s">
        <v>1250</v>
      </c>
      <c r="W211" s="575" t="s">
        <v>1094</v>
      </c>
      <c r="X211" s="575" t="s">
        <v>1231</v>
      </c>
      <c r="Y211" s="575" t="s">
        <v>1124</v>
      </c>
      <c r="Z211" s="579" t="s">
        <v>1324</v>
      </c>
      <c r="AA211" s="580" t="s">
        <v>1316</v>
      </c>
      <c r="AE211"/>
    </row>
    <row r="212" spans="1:31" s="563" customFormat="1">
      <c r="A212"/>
      <c r="B212"/>
      <c r="C212" s="568">
        <v>2022</v>
      </c>
      <c r="D212" s="569" t="s">
        <v>16</v>
      </c>
      <c r="E212" s="569" t="s">
        <v>355</v>
      </c>
      <c r="F212" s="573" t="s">
        <v>247</v>
      </c>
      <c r="G212" s="569" t="s">
        <v>42</v>
      </c>
      <c r="H212" s="569" t="s">
        <v>41</v>
      </c>
      <c r="I212" s="575" t="s">
        <v>54</v>
      </c>
      <c r="J212" s="569" t="s">
        <v>87</v>
      </c>
      <c r="K212" s="569" t="s">
        <v>106</v>
      </c>
      <c r="L212" s="570">
        <v>0.3</v>
      </c>
      <c r="M212" s="571">
        <v>8.5209879399671049</v>
      </c>
      <c r="N212" s="572">
        <v>501.23458470394735</v>
      </c>
      <c r="O212" s="668" t="s">
        <v>151</v>
      </c>
      <c r="P212" s="668" t="s">
        <v>87</v>
      </c>
      <c r="Q212" s="574" t="s">
        <v>547</v>
      </c>
      <c r="R212" s="574" t="s">
        <v>1252</v>
      </c>
      <c r="S212" s="574" t="s">
        <v>542</v>
      </c>
      <c r="T212" s="574" t="s">
        <v>1078</v>
      </c>
      <c r="U212" s="574" t="s">
        <v>549</v>
      </c>
      <c r="V212" s="574" t="s">
        <v>1253</v>
      </c>
      <c r="W212" s="575" t="s">
        <v>1080</v>
      </c>
      <c r="X212" s="575" t="s">
        <v>1254</v>
      </c>
      <c r="Y212" s="576" t="s">
        <v>1124</v>
      </c>
      <c r="Z212" s="577" t="s">
        <v>1325</v>
      </c>
      <c r="AA212" s="578" t="s">
        <v>1319</v>
      </c>
      <c r="AE212"/>
    </row>
    <row r="213" spans="1:31" s="563" customFormat="1">
      <c r="A213"/>
      <c r="B213"/>
      <c r="C213" s="568">
        <v>2022</v>
      </c>
      <c r="D213" s="569" t="s">
        <v>16</v>
      </c>
      <c r="E213" s="569" t="s">
        <v>355</v>
      </c>
      <c r="F213" s="573" t="s">
        <v>247</v>
      </c>
      <c r="G213" s="569" t="s">
        <v>42</v>
      </c>
      <c r="H213" s="569" t="s">
        <v>41</v>
      </c>
      <c r="I213" s="575" t="s">
        <v>54</v>
      </c>
      <c r="J213" s="569" t="s">
        <v>83</v>
      </c>
      <c r="K213" s="569" t="s">
        <v>81</v>
      </c>
      <c r="L213" s="570">
        <v>1</v>
      </c>
      <c r="M213" s="571">
        <v>3.9884563962339734</v>
      </c>
      <c r="N213" s="572">
        <v>10.852942574786322</v>
      </c>
      <c r="O213" s="668" t="s">
        <v>382</v>
      </c>
      <c r="P213" s="668" t="s">
        <v>83</v>
      </c>
      <c r="Q213" s="574" t="s">
        <v>563</v>
      </c>
      <c r="R213" s="574" t="s">
        <v>1282</v>
      </c>
      <c r="S213" s="574" t="s">
        <v>565</v>
      </c>
      <c r="T213" s="574" t="s">
        <v>1078</v>
      </c>
      <c r="U213" s="574" t="s">
        <v>566</v>
      </c>
      <c r="V213" s="574" t="s">
        <v>1326</v>
      </c>
      <c r="W213" s="575" t="s">
        <v>1129</v>
      </c>
      <c r="X213" s="575" t="s">
        <v>1284</v>
      </c>
      <c r="Y213" s="576" t="s">
        <v>1131</v>
      </c>
      <c r="Z213" s="577" t="s">
        <v>1327</v>
      </c>
      <c r="AA213" s="578" t="s">
        <v>1328</v>
      </c>
      <c r="AE213"/>
    </row>
    <row r="214" spans="1:31" s="563" customFormat="1">
      <c r="A214"/>
      <c r="B214"/>
      <c r="C214" s="568">
        <v>2022</v>
      </c>
      <c r="D214" s="569" t="s">
        <v>16</v>
      </c>
      <c r="E214" s="569" t="s">
        <v>355</v>
      </c>
      <c r="F214" s="573" t="s">
        <v>247</v>
      </c>
      <c r="G214" s="569" t="s">
        <v>42</v>
      </c>
      <c r="H214" s="569" t="s">
        <v>41</v>
      </c>
      <c r="I214" s="575" t="s">
        <v>54</v>
      </c>
      <c r="J214" s="569" t="s">
        <v>77</v>
      </c>
      <c r="K214" s="569" t="s">
        <v>310</v>
      </c>
      <c r="L214" s="570">
        <v>0.5</v>
      </c>
      <c r="M214" s="571">
        <v>3.3861180833333333</v>
      </c>
      <c r="N214" s="572">
        <v>120.93278869047619</v>
      </c>
      <c r="O214" s="668" t="s">
        <v>381</v>
      </c>
      <c r="P214" s="668" t="s">
        <v>77</v>
      </c>
      <c r="Q214" s="574" t="s">
        <v>517</v>
      </c>
      <c r="R214" s="574" t="s">
        <v>1310</v>
      </c>
      <c r="S214" s="574" t="s">
        <v>573</v>
      </c>
      <c r="T214" s="574" t="s">
        <v>1078</v>
      </c>
      <c r="U214" s="574" t="s">
        <v>574</v>
      </c>
      <c r="V214" s="574" t="s">
        <v>1329</v>
      </c>
      <c r="W214" s="575" t="s">
        <v>1168</v>
      </c>
      <c r="X214" s="575" t="s">
        <v>1312</v>
      </c>
      <c r="Y214" s="576" t="s">
        <v>1136</v>
      </c>
      <c r="Z214" s="577" t="s">
        <v>1330</v>
      </c>
      <c r="AA214" s="578" t="s">
        <v>1314</v>
      </c>
      <c r="AE214"/>
    </row>
    <row r="215" spans="1:31" s="563" customFormat="1">
      <c r="A215"/>
      <c r="B215"/>
      <c r="C215" s="568">
        <v>2022</v>
      </c>
      <c r="D215" s="569" t="s">
        <v>16</v>
      </c>
      <c r="E215" s="569" t="s">
        <v>355</v>
      </c>
      <c r="F215" s="573" t="s">
        <v>247</v>
      </c>
      <c r="G215" s="569" t="s">
        <v>42</v>
      </c>
      <c r="H215" s="569" t="s">
        <v>41</v>
      </c>
      <c r="I215" s="575" t="s">
        <v>54</v>
      </c>
      <c r="J215" s="569" t="s">
        <v>77</v>
      </c>
      <c r="K215" s="569" t="s">
        <v>106</v>
      </c>
      <c r="L215" s="570">
        <v>0.5</v>
      </c>
      <c r="M215" s="571">
        <v>3.3861180833333333</v>
      </c>
      <c r="N215" s="572">
        <v>120.93278869047619</v>
      </c>
      <c r="O215" s="668" t="s">
        <v>381</v>
      </c>
      <c r="P215" s="668" t="s">
        <v>77</v>
      </c>
      <c r="Q215" s="574" t="s">
        <v>547</v>
      </c>
      <c r="R215" s="574" t="s">
        <v>1252</v>
      </c>
      <c r="S215" s="574" t="s">
        <v>573</v>
      </c>
      <c r="T215" s="574" t="s">
        <v>1078</v>
      </c>
      <c r="U215" s="574" t="s">
        <v>764</v>
      </c>
      <c r="V215" s="574" t="s">
        <v>1331</v>
      </c>
      <c r="W215" s="575" t="s">
        <v>1080</v>
      </c>
      <c r="X215" s="575" t="s">
        <v>1254</v>
      </c>
      <c r="Y215" s="576" t="s">
        <v>1136</v>
      </c>
      <c r="Z215" s="577" t="s">
        <v>1332</v>
      </c>
      <c r="AA215" s="578" t="s">
        <v>1319</v>
      </c>
      <c r="AE215"/>
    </row>
    <row r="216" spans="1:31" s="563" customFormat="1">
      <c r="A216"/>
      <c r="B216"/>
      <c r="C216" s="568">
        <v>2022</v>
      </c>
      <c r="D216" s="569" t="s">
        <v>16</v>
      </c>
      <c r="E216" s="569" t="s">
        <v>355</v>
      </c>
      <c r="F216" s="573" t="s">
        <v>247</v>
      </c>
      <c r="G216" s="569" t="s">
        <v>42</v>
      </c>
      <c r="H216" s="569" t="s">
        <v>41</v>
      </c>
      <c r="I216" s="575" t="s">
        <v>54</v>
      </c>
      <c r="J216" s="569" t="s">
        <v>76</v>
      </c>
      <c r="K216" s="569" t="s">
        <v>311</v>
      </c>
      <c r="L216" s="570">
        <v>1</v>
      </c>
      <c r="M216" s="571">
        <v>0.22408134374999997</v>
      </c>
      <c r="N216" s="572">
        <v>124.48963541666666</v>
      </c>
      <c r="O216" s="668" t="s">
        <v>151</v>
      </c>
      <c r="P216" s="668" t="s">
        <v>76</v>
      </c>
      <c r="Q216" s="574" t="s">
        <v>1114</v>
      </c>
      <c r="R216" s="574" t="s">
        <v>1236</v>
      </c>
      <c r="S216" s="574" t="s">
        <v>597</v>
      </c>
      <c r="T216" s="574" t="s">
        <v>1078</v>
      </c>
      <c r="U216" s="574" t="s">
        <v>1257</v>
      </c>
      <c r="V216" s="574" t="s">
        <v>1258</v>
      </c>
      <c r="W216" s="575" t="s">
        <v>1118</v>
      </c>
      <c r="X216" s="575" t="s">
        <v>1239</v>
      </c>
      <c r="Y216" s="576" t="s">
        <v>1144</v>
      </c>
      <c r="Z216" s="577" t="s">
        <v>1333</v>
      </c>
      <c r="AA216" s="578" t="s">
        <v>1321</v>
      </c>
      <c r="AE216"/>
    </row>
    <row r="217" spans="1:31" s="563" customFormat="1">
      <c r="A217"/>
      <c r="B217"/>
      <c r="C217" s="568">
        <v>2022</v>
      </c>
      <c r="D217" s="569" t="s">
        <v>16</v>
      </c>
      <c r="E217" s="569" t="s">
        <v>355</v>
      </c>
      <c r="F217" s="573" t="s">
        <v>247</v>
      </c>
      <c r="G217" s="569" t="s">
        <v>42</v>
      </c>
      <c r="H217" s="569" t="s">
        <v>41</v>
      </c>
      <c r="I217" s="575" t="s">
        <v>54</v>
      </c>
      <c r="J217" s="569" t="s">
        <v>74</v>
      </c>
      <c r="K217" s="569" t="s">
        <v>104</v>
      </c>
      <c r="L217" s="570">
        <v>0.5</v>
      </c>
      <c r="M217" s="571">
        <v>3.3304890005357142</v>
      </c>
      <c r="N217" s="572">
        <v>1850.2716669642855</v>
      </c>
      <c r="O217" s="668" t="s">
        <v>151</v>
      </c>
      <c r="P217" s="668" t="s">
        <v>74</v>
      </c>
      <c r="Q217" s="574" t="s">
        <v>555</v>
      </c>
      <c r="R217" s="574" t="s">
        <v>1260</v>
      </c>
      <c r="S217" s="574" t="s">
        <v>602</v>
      </c>
      <c r="T217" s="574" t="s">
        <v>1078</v>
      </c>
      <c r="U217" s="574" t="s">
        <v>780</v>
      </c>
      <c r="V217" s="574" t="s">
        <v>1261</v>
      </c>
      <c r="W217" s="575" t="s">
        <v>1100</v>
      </c>
      <c r="X217" s="575" t="s">
        <v>1262</v>
      </c>
      <c r="Y217" s="576" t="s">
        <v>1147</v>
      </c>
      <c r="Z217" s="577" t="s">
        <v>1334</v>
      </c>
      <c r="AA217" s="578" t="s">
        <v>1335</v>
      </c>
      <c r="AE217"/>
    </row>
    <row r="218" spans="1:31" s="563" customFormat="1">
      <c r="A218"/>
      <c r="B218"/>
      <c r="C218" s="568">
        <v>2022</v>
      </c>
      <c r="D218" s="569" t="s">
        <v>16</v>
      </c>
      <c r="E218" s="569" t="s">
        <v>355</v>
      </c>
      <c r="F218" s="573" t="s">
        <v>247</v>
      </c>
      <c r="G218" s="569" t="s">
        <v>42</v>
      </c>
      <c r="H218" s="569" t="s">
        <v>41</v>
      </c>
      <c r="I218" s="575" t="s">
        <v>54</v>
      </c>
      <c r="J218" s="569" t="s">
        <v>74</v>
      </c>
      <c r="K218" s="569" t="s">
        <v>346</v>
      </c>
      <c r="L218" s="570">
        <v>0.5</v>
      </c>
      <c r="M218" s="571">
        <v>3.3304890005357142</v>
      </c>
      <c r="N218" s="572">
        <v>1850.2716669642855</v>
      </c>
      <c r="O218" s="668" t="s">
        <v>151</v>
      </c>
      <c r="P218" s="668" t="s">
        <v>74</v>
      </c>
      <c r="Q218" s="574" t="s">
        <v>480</v>
      </c>
      <c r="R218" s="574" t="s">
        <v>1336</v>
      </c>
      <c r="S218" s="574" t="s">
        <v>602</v>
      </c>
      <c r="T218" s="574" t="s">
        <v>1078</v>
      </c>
      <c r="U218" s="574" t="s">
        <v>1337</v>
      </c>
      <c r="V218" s="574" t="s">
        <v>1338</v>
      </c>
      <c r="W218" s="575" t="s">
        <v>1339</v>
      </c>
      <c r="X218" s="575" t="s">
        <v>1340</v>
      </c>
      <c r="Y218" s="576" t="s">
        <v>1147</v>
      </c>
      <c r="Z218" s="577" t="s">
        <v>1341</v>
      </c>
      <c r="AA218" s="578" t="s">
        <v>1342</v>
      </c>
      <c r="AE218"/>
    </row>
    <row r="219" spans="1:31" s="563" customFormat="1">
      <c r="A219"/>
      <c r="B219"/>
      <c r="C219" s="568">
        <v>2022</v>
      </c>
      <c r="D219" s="569" t="s">
        <v>16</v>
      </c>
      <c r="E219" s="569" t="s">
        <v>355</v>
      </c>
      <c r="F219" s="573" t="s">
        <v>247</v>
      </c>
      <c r="G219" s="569" t="s">
        <v>42</v>
      </c>
      <c r="H219" s="569" t="s">
        <v>41</v>
      </c>
      <c r="I219" s="575" t="s">
        <v>54</v>
      </c>
      <c r="J219" s="569" t="s">
        <v>71</v>
      </c>
      <c r="K219" s="569" t="s">
        <v>311</v>
      </c>
      <c r="L219" s="570">
        <v>0.7</v>
      </c>
      <c r="M219" s="571">
        <v>22.517685254166668</v>
      </c>
      <c r="N219" s="572">
        <v>1185.1413291666668</v>
      </c>
      <c r="O219" s="668" t="s">
        <v>151</v>
      </c>
      <c r="P219" s="668" t="s">
        <v>70</v>
      </c>
      <c r="Q219" s="574" t="s">
        <v>1114</v>
      </c>
      <c r="R219" s="574" t="s">
        <v>1236</v>
      </c>
      <c r="S219" s="574" t="s">
        <v>1149</v>
      </c>
      <c r="T219" s="574" t="s">
        <v>1078</v>
      </c>
      <c r="U219" s="574" t="s">
        <v>1150</v>
      </c>
      <c r="V219" s="574" t="s">
        <v>1265</v>
      </c>
      <c r="W219" s="575" t="s">
        <v>1118</v>
      </c>
      <c r="X219" s="575" t="s">
        <v>1239</v>
      </c>
      <c r="Y219" s="576" t="s">
        <v>1152</v>
      </c>
      <c r="Z219" s="577" t="s">
        <v>1343</v>
      </c>
      <c r="AA219" s="578" t="s">
        <v>1321</v>
      </c>
      <c r="AE219"/>
    </row>
    <row r="220" spans="1:31" s="563" customFormat="1">
      <c r="A220"/>
      <c r="B220"/>
      <c r="C220" s="568">
        <v>2022</v>
      </c>
      <c r="D220" s="569" t="s">
        <v>16</v>
      </c>
      <c r="E220" s="569" t="s">
        <v>355</v>
      </c>
      <c r="F220" s="573" t="s">
        <v>247</v>
      </c>
      <c r="G220" s="569" t="s">
        <v>42</v>
      </c>
      <c r="H220" s="569" t="s">
        <v>41</v>
      </c>
      <c r="I220" s="575" t="s">
        <v>54</v>
      </c>
      <c r="J220" s="569" t="s">
        <v>71</v>
      </c>
      <c r="K220" s="569" t="s">
        <v>104</v>
      </c>
      <c r="L220" s="570">
        <v>0.15</v>
      </c>
      <c r="M220" s="571">
        <v>4.8252182687499996</v>
      </c>
      <c r="N220" s="572">
        <v>253.95885624999997</v>
      </c>
      <c r="O220" s="668" t="s">
        <v>151</v>
      </c>
      <c r="P220" s="668" t="s">
        <v>70</v>
      </c>
      <c r="Q220" s="574" t="s">
        <v>555</v>
      </c>
      <c r="R220" s="574" t="s">
        <v>1260</v>
      </c>
      <c r="S220" s="574" t="s">
        <v>1149</v>
      </c>
      <c r="T220" s="574" t="s">
        <v>1078</v>
      </c>
      <c r="U220" s="574" t="s">
        <v>1154</v>
      </c>
      <c r="V220" s="574" t="s">
        <v>1267</v>
      </c>
      <c r="W220" s="575" t="s">
        <v>1100</v>
      </c>
      <c r="X220" s="575" t="s">
        <v>1262</v>
      </c>
      <c r="Y220" s="576" t="s">
        <v>1152</v>
      </c>
      <c r="Z220" s="577" t="s">
        <v>1344</v>
      </c>
      <c r="AA220" s="578" t="s">
        <v>1335</v>
      </c>
      <c r="AE220"/>
    </row>
    <row r="221" spans="1:31" s="563" customFormat="1">
      <c r="A221"/>
      <c r="B221"/>
      <c r="C221" s="568">
        <v>2022</v>
      </c>
      <c r="D221" s="569" t="s">
        <v>16</v>
      </c>
      <c r="E221" s="569" t="s">
        <v>355</v>
      </c>
      <c r="F221" s="573" t="s">
        <v>247</v>
      </c>
      <c r="G221" s="569" t="s">
        <v>42</v>
      </c>
      <c r="H221" s="569" t="s">
        <v>41</v>
      </c>
      <c r="I221" s="575" t="s">
        <v>54</v>
      </c>
      <c r="J221" s="569" t="s">
        <v>71</v>
      </c>
      <c r="K221" s="569" t="s">
        <v>86</v>
      </c>
      <c r="L221" s="570">
        <v>0.15</v>
      </c>
      <c r="M221" s="571">
        <v>4.8252182687499996</v>
      </c>
      <c r="N221" s="572">
        <v>253.95885624999997</v>
      </c>
      <c r="O221" s="668" t="s">
        <v>151</v>
      </c>
      <c r="P221" s="668" t="s">
        <v>70</v>
      </c>
      <c r="Q221" s="574" t="s">
        <v>1269</v>
      </c>
      <c r="R221" s="574" t="s">
        <v>1270</v>
      </c>
      <c r="S221" s="574" t="s">
        <v>1149</v>
      </c>
      <c r="T221" s="574" t="s">
        <v>1078</v>
      </c>
      <c r="U221" s="574" t="s">
        <v>1271</v>
      </c>
      <c r="V221" s="574" t="s">
        <v>1272</v>
      </c>
      <c r="W221" s="575" t="s">
        <v>1273</v>
      </c>
      <c r="X221" s="575" t="s">
        <v>1274</v>
      </c>
      <c r="Y221" s="576" t="s">
        <v>1152</v>
      </c>
      <c r="Z221" s="577" t="s">
        <v>1345</v>
      </c>
      <c r="AA221" s="578" t="s">
        <v>1346</v>
      </c>
      <c r="AE221"/>
    </row>
    <row r="222" spans="1:31" s="563" customFormat="1">
      <c r="A222"/>
      <c r="B222"/>
      <c r="C222" s="568">
        <v>2022</v>
      </c>
      <c r="D222" s="569" t="s">
        <v>16</v>
      </c>
      <c r="E222" s="569" t="s">
        <v>355</v>
      </c>
      <c r="F222" s="573" t="s">
        <v>247</v>
      </c>
      <c r="G222" s="569" t="s">
        <v>42</v>
      </c>
      <c r="H222" s="569" t="s">
        <v>41</v>
      </c>
      <c r="I222" s="575" t="s">
        <v>54</v>
      </c>
      <c r="J222" s="569" t="s">
        <v>351</v>
      </c>
      <c r="K222" s="569" t="s">
        <v>100</v>
      </c>
      <c r="L222" s="570">
        <v>1</v>
      </c>
      <c r="M222" s="571">
        <v>25.395885624999995</v>
      </c>
      <c r="N222" s="572">
        <v>94.058835648148133</v>
      </c>
      <c r="O222" s="668" t="s">
        <v>151</v>
      </c>
      <c r="P222" s="668" t="s">
        <v>351</v>
      </c>
      <c r="Q222" s="574" t="s">
        <v>612</v>
      </c>
      <c r="R222" s="574" t="s">
        <v>1277</v>
      </c>
      <c r="S222" s="574" t="s">
        <v>607</v>
      </c>
      <c r="T222" s="574" t="s">
        <v>1078</v>
      </c>
      <c r="U222" s="574" t="s">
        <v>614</v>
      </c>
      <c r="V222" s="574" t="s">
        <v>1278</v>
      </c>
      <c r="W222" s="575" t="s">
        <v>1159</v>
      </c>
      <c r="X222" s="575" t="s">
        <v>1279</v>
      </c>
      <c r="Y222" s="576" t="s">
        <v>1161</v>
      </c>
      <c r="Z222" s="577" t="s">
        <v>1347</v>
      </c>
      <c r="AA222" s="578" t="s">
        <v>1348</v>
      </c>
      <c r="AE222"/>
    </row>
    <row r="223" spans="1:31" s="563" customFormat="1">
      <c r="A223"/>
      <c r="B223"/>
      <c r="C223" s="568">
        <v>2022</v>
      </c>
      <c r="D223" s="569" t="s">
        <v>16</v>
      </c>
      <c r="E223" s="569" t="s">
        <v>355</v>
      </c>
      <c r="F223" s="573" t="s">
        <v>247</v>
      </c>
      <c r="G223" s="569" t="s">
        <v>42</v>
      </c>
      <c r="H223" s="569" t="s">
        <v>41</v>
      </c>
      <c r="I223" s="575" t="s">
        <v>54</v>
      </c>
      <c r="J223" s="569" t="s">
        <v>67</v>
      </c>
      <c r="K223" s="569" t="s">
        <v>81</v>
      </c>
      <c r="L223" s="570">
        <v>1</v>
      </c>
      <c r="M223" s="571">
        <v>2.7653297680555546</v>
      </c>
      <c r="N223" s="572">
        <v>9.4058835648148129</v>
      </c>
      <c r="O223" s="668" t="s">
        <v>382</v>
      </c>
      <c r="P223" s="668" t="s">
        <v>67</v>
      </c>
      <c r="Q223" s="574" t="s">
        <v>563</v>
      </c>
      <c r="R223" s="574" t="s">
        <v>1282</v>
      </c>
      <c r="S223" s="574" t="s">
        <v>623</v>
      </c>
      <c r="T223" s="574" t="s">
        <v>1078</v>
      </c>
      <c r="U223" s="574" t="s">
        <v>624</v>
      </c>
      <c r="V223" s="574" t="s">
        <v>1283</v>
      </c>
      <c r="W223" s="575" t="s">
        <v>1129</v>
      </c>
      <c r="X223" s="575" t="s">
        <v>1284</v>
      </c>
      <c r="Y223" s="576" t="s">
        <v>1165</v>
      </c>
      <c r="Z223" s="577" t="s">
        <v>1349</v>
      </c>
      <c r="AA223" s="578" t="s">
        <v>1328</v>
      </c>
      <c r="AE223"/>
    </row>
    <row r="224" spans="1:31" s="563" customFormat="1">
      <c r="A224"/>
      <c r="B224"/>
      <c r="C224" s="568">
        <v>2022</v>
      </c>
      <c r="D224" s="569" t="s">
        <v>16</v>
      </c>
      <c r="E224" s="569" t="s">
        <v>355</v>
      </c>
      <c r="F224" s="573" t="s">
        <v>247</v>
      </c>
      <c r="G224" s="569" t="s">
        <v>42</v>
      </c>
      <c r="H224" s="569" t="s">
        <v>41</v>
      </c>
      <c r="I224" s="575" t="s">
        <v>54</v>
      </c>
      <c r="J224" s="569" t="s">
        <v>66</v>
      </c>
      <c r="K224" s="569" t="s">
        <v>106</v>
      </c>
      <c r="L224" s="570">
        <v>0.5</v>
      </c>
      <c r="M224" s="571">
        <v>2.1767901964285716</v>
      </c>
      <c r="N224" s="572">
        <v>120.93278869047619</v>
      </c>
      <c r="O224" s="668" t="s">
        <v>381</v>
      </c>
      <c r="P224" s="668" t="s">
        <v>66</v>
      </c>
      <c r="Q224" s="574" t="s">
        <v>547</v>
      </c>
      <c r="R224" s="574" t="s">
        <v>1252</v>
      </c>
      <c r="S224" s="574" t="s">
        <v>628</v>
      </c>
      <c r="T224" s="574" t="s">
        <v>1078</v>
      </c>
      <c r="U224" s="574" t="s">
        <v>1173</v>
      </c>
      <c r="V224" s="574" t="s">
        <v>1287</v>
      </c>
      <c r="W224" s="575" t="s">
        <v>1080</v>
      </c>
      <c r="X224" s="575" t="s">
        <v>1254</v>
      </c>
      <c r="Y224" s="576" t="s">
        <v>1170</v>
      </c>
      <c r="Z224" s="577" t="s">
        <v>1350</v>
      </c>
      <c r="AA224" s="578" t="s">
        <v>1319</v>
      </c>
      <c r="AE224"/>
    </row>
    <row r="225" spans="1:31" s="563" customFormat="1">
      <c r="A225"/>
      <c r="B225"/>
      <c r="C225" s="568">
        <v>2022</v>
      </c>
      <c r="D225" s="569" t="s">
        <v>16</v>
      </c>
      <c r="E225" s="569" t="s">
        <v>355</v>
      </c>
      <c r="F225" s="573" t="s">
        <v>247</v>
      </c>
      <c r="G225" s="569" t="s">
        <v>42</v>
      </c>
      <c r="H225" s="569" t="s">
        <v>41</v>
      </c>
      <c r="I225" s="575" t="s">
        <v>54</v>
      </c>
      <c r="J225" s="569" t="s">
        <v>66</v>
      </c>
      <c r="K225" s="569" t="s">
        <v>104</v>
      </c>
      <c r="L225" s="570">
        <v>0.5</v>
      </c>
      <c r="M225" s="571">
        <v>2.1767901964285716</v>
      </c>
      <c r="N225" s="572">
        <v>120.93278869047619</v>
      </c>
      <c r="O225" s="668" t="s">
        <v>381</v>
      </c>
      <c r="P225" s="668" t="s">
        <v>66</v>
      </c>
      <c r="Q225" s="574" t="s">
        <v>555</v>
      </c>
      <c r="R225" s="574" t="s">
        <v>1260</v>
      </c>
      <c r="S225" s="574" t="s">
        <v>628</v>
      </c>
      <c r="T225" s="574" t="s">
        <v>1078</v>
      </c>
      <c r="U225" s="574" t="s">
        <v>1289</v>
      </c>
      <c r="V225" s="574" t="s">
        <v>1290</v>
      </c>
      <c r="W225" s="575" t="s">
        <v>1100</v>
      </c>
      <c r="X225" s="575" t="s">
        <v>1262</v>
      </c>
      <c r="Y225" s="576" t="s">
        <v>1170</v>
      </c>
      <c r="Z225" s="577" t="s">
        <v>1351</v>
      </c>
      <c r="AA225" s="578" t="s">
        <v>1335</v>
      </c>
      <c r="AE225"/>
    </row>
    <row r="226" spans="1:31" s="563" customFormat="1">
      <c r="A226"/>
      <c r="B226"/>
      <c r="C226" s="568">
        <v>2022</v>
      </c>
      <c r="D226" s="569" t="s">
        <v>16</v>
      </c>
      <c r="E226" s="569" t="s">
        <v>355</v>
      </c>
      <c r="F226" s="573" t="s">
        <v>247</v>
      </c>
      <c r="G226" s="569" t="s">
        <v>42</v>
      </c>
      <c r="H226" s="569" t="s">
        <v>41</v>
      </c>
      <c r="I226" s="575" t="s">
        <v>54</v>
      </c>
      <c r="J226" s="569" t="s">
        <v>65</v>
      </c>
      <c r="K226" s="569" t="s">
        <v>81</v>
      </c>
      <c r="L226" s="570">
        <v>1</v>
      </c>
      <c r="M226" s="571">
        <v>18.962261266666673</v>
      </c>
      <c r="N226" s="572">
        <v>56.435301388888895</v>
      </c>
      <c r="O226" s="668" t="s">
        <v>382</v>
      </c>
      <c r="P226" s="668" t="s">
        <v>65</v>
      </c>
      <c r="Q226" s="574" t="s">
        <v>563</v>
      </c>
      <c r="R226" s="574" t="s">
        <v>1282</v>
      </c>
      <c r="S226" s="574" t="s">
        <v>1292</v>
      </c>
      <c r="T226" s="574" t="s">
        <v>1078</v>
      </c>
      <c r="U226" s="574" t="s">
        <v>1293</v>
      </c>
      <c r="V226" s="574" t="s">
        <v>1294</v>
      </c>
      <c r="W226" s="575" t="s">
        <v>1129</v>
      </c>
      <c r="X226" s="575" t="s">
        <v>1284</v>
      </c>
      <c r="Y226" s="576" t="s">
        <v>1295</v>
      </c>
      <c r="Z226" s="577" t="s">
        <v>1352</v>
      </c>
      <c r="AA226" s="578" t="s">
        <v>1328</v>
      </c>
      <c r="AE226"/>
    </row>
    <row r="227" spans="1:31" s="563" customFormat="1">
      <c r="A227"/>
      <c r="B227"/>
      <c r="C227" s="568">
        <v>2022</v>
      </c>
      <c r="D227" s="569" t="s">
        <v>16</v>
      </c>
      <c r="E227" s="569" t="s">
        <v>355</v>
      </c>
      <c r="F227" s="573" t="s">
        <v>247</v>
      </c>
      <c r="G227" s="569" t="s">
        <v>42</v>
      </c>
      <c r="H227" s="569" t="s">
        <v>41</v>
      </c>
      <c r="I227" s="575" t="s">
        <v>54</v>
      </c>
      <c r="J227" s="569" t="s">
        <v>64</v>
      </c>
      <c r="K227" s="569" t="s">
        <v>310</v>
      </c>
      <c r="L227" s="570">
        <v>0.4</v>
      </c>
      <c r="M227" s="571">
        <v>7.5462060142857155</v>
      </c>
      <c r="N227" s="572">
        <v>290.23869285714289</v>
      </c>
      <c r="O227" s="668" t="s">
        <v>381</v>
      </c>
      <c r="P227" s="668" t="s">
        <v>64</v>
      </c>
      <c r="Q227" s="574" t="s">
        <v>517</v>
      </c>
      <c r="R227" s="574" t="s">
        <v>1310</v>
      </c>
      <c r="S227" s="574" t="s">
        <v>1297</v>
      </c>
      <c r="T227" s="574" t="s">
        <v>1078</v>
      </c>
      <c r="U227" s="574" t="s">
        <v>1353</v>
      </c>
      <c r="V227" s="574" t="s">
        <v>1354</v>
      </c>
      <c r="W227" s="575" t="s">
        <v>1168</v>
      </c>
      <c r="X227" s="575" t="s">
        <v>1312</v>
      </c>
      <c r="Y227" s="576" t="s">
        <v>1300</v>
      </c>
      <c r="Z227" s="577" t="s">
        <v>1355</v>
      </c>
      <c r="AA227" s="578" t="s">
        <v>1314</v>
      </c>
      <c r="AE227"/>
    </row>
    <row r="228" spans="1:31" s="563" customFormat="1">
      <c r="A228"/>
      <c r="B228"/>
      <c r="C228" s="568">
        <v>2022</v>
      </c>
      <c r="D228" s="569" t="s">
        <v>16</v>
      </c>
      <c r="E228" s="569" t="s">
        <v>355</v>
      </c>
      <c r="F228" s="573" t="s">
        <v>247</v>
      </c>
      <c r="G228" s="569" t="s">
        <v>42</v>
      </c>
      <c r="H228" s="569" t="s">
        <v>41</v>
      </c>
      <c r="I228" s="575" t="s">
        <v>54</v>
      </c>
      <c r="J228" s="569" t="s">
        <v>64</v>
      </c>
      <c r="K228" s="569" t="s">
        <v>106</v>
      </c>
      <c r="L228" s="570">
        <v>0.3</v>
      </c>
      <c r="M228" s="571">
        <v>5.6596545107142857</v>
      </c>
      <c r="N228" s="572">
        <v>217.67901964285713</v>
      </c>
      <c r="O228" s="668" t="s">
        <v>381</v>
      </c>
      <c r="P228" s="668" t="s">
        <v>64</v>
      </c>
      <c r="Q228" s="574" t="s">
        <v>547</v>
      </c>
      <c r="R228" s="574" t="s">
        <v>1252</v>
      </c>
      <c r="S228" s="574" t="s">
        <v>1297</v>
      </c>
      <c r="T228" s="574" t="s">
        <v>1078</v>
      </c>
      <c r="U228" s="574" t="s">
        <v>1298</v>
      </c>
      <c r="V228" s="574" t="s">
        <v>1299</v>
      </c>
      <c r="W228" s="575" t="s">
        <v>1080</v>
      </c>
      <c r="X228" s="575" t="s">
        <v>1254</v>
      </c>
      <c r="Y228" s="576" t="s">
        <v>1300</v>
      </c>
      <c r="Z228" s="577" t="s">
        <v>1356</v>
      </c>
      <c r="AA228" s="578" t="s">
        <v>1319</v>
      </c>
      <c r="AE228"/>
    </row>
    <row r="229" spans="1:31" s="563" customFormat="1">
      <c r="A229"/>
      <c r="B229"/>
      <c r="C229" s="568">
        <v>2022</v>
      </c>
      <c r="D229" s="569" t="s">
        <v>16</v>
      </c>
      <c r="E229" s="569" t="s">
        <v>355</v>
      </c>
      <c r="F229" s="573" t="s">
        <v>247</v>
      </c>
      <c r="G229" s="569" t="s">
        <v>42</v>
      </c>
      <c r="H229" s="569" t="s">
        <v>41</v>
      </c>
      <c r="I229" s="575" t="s">
        <v>54</v>
      </c>
      <c r="J229" s="569" t="s">
        <v>64</v>
      </c>
      <c r="K229" s="569" t="s">
        <v>104</v>
      </c>
      <c r="L229" s="570">
        <v>0.3</v>
      </c>
      <c r="M229" s="571">
        <v>5.6596545107142857</v>
      </c>
      <c r="N229" s="572">
        <v>217.67901964285713</v>
      </c>
      <c r="O229" s="668" t="s">
        <v>381</v>
      </c>
      <c r="P229" s="668" t="s">
        <v>64</v>
      </c>
      <c r="Q229" s="574" t="s">
        <v>555</v>
      </c>
      <c r="R229" s="574" t="s">
        <v>1260</v>
      </c>
      <c r="S229" s="574" t="s">
        <v>1297</v>
      </c>
      <c r="T229" s="574" t="s">
        <v>1078</v>
      </c>
      <c r="U229" s="574" t="s">
        <v>1302</v>
      </c>
      <c r="V229" s="574" t="s">
        <v>1303</v>
      </c>
      <c r="W229" s="575" t="s">
        <v>1100</v>
      </c>
      <c r="X229" s="575" t="s">
        <v>1262</v>
      </c>
      <c r="Y229" s="576" t="s">
        <v>1300</v>
      </c>
      <c r="Z229" s="577" t="s">
        <v>1357</v>
      </c>
      <c r="AA229" s="578" t="s">
        <v>1335</v>
      </c>
      <c r="AE229"/>
    </row>
    <row r="230" spans="1:31" s="563" customFormat="1">
      <c r="A230"/>
      <c r="B230"/>
      <c r="C230" s="568">
        <v>2022</v>
      </c>
      <c r="D230" s="569" t="s">
        <v>80</v>
      </c>
      <c r="E230" s="569" t="s">
        <v>338</v>
      </c>
      <c r="F230" s="573" t="s">
        <v>141</v>
      </c>
      <c r="G230" s="569" t="s">
        <v>42</v>
      </c>
      <c r="H230" s="569" t="s">
        <v>41</v>
      </c>
      <c r="I230" s="575" t="s">
        <v>54</v>
      </c>
      <c r="J230" s="569" t="s">
        <v>352</v>
      </c>
      <c r="K230" s="569" t="s">
        <v>346</v>
      </c>
      <c r="L230" s="570">
        <v>1</v>
      </c>
      <c r="M230" s="571">
        <v>33.158130320294077</v>
      </c>
      <c r="N230" s="572">
        <v>1381.5887633455866</v>
      </c>
      <c r="O230" s="668" t="s">
        <v>151</v>
      </c>
      <c r="P230" s="668" t="s">
        <v>352</v>
      </c>
      <c r="Q230" s="574" t="s">
        <v>480</v>
      </c>
      <c r="R230" s="574" t="s">
        <v>481</v>
      </c>
      <c r="S230" s="574" t="s">
        <v>482</v>
      </c>
      <c r="T230" s="574" t="s">
        <v>1358</v>
      </c>
      <c r="U230" s="574" t="s">
        <v>484</v>
      </c>
      <c r="V230" s="574" t="s">
        <v>485</v>
      </c>
      <c r="W230" s="575" t="s">
        <v>1359</v>
      </c>
      <c r="X230" s="575" t="s">
        <v>1360</v>
      </c>
      <c r="Y230" s="576" t="s">
        <v>1361</v>
      </c>
      <c r="Z230" s="577" t="s">
        <v>1362</v>
      </c>
      <c r="AA230" s="578" t="s">
        <v>1363</v>
      </c>
      <c r="AE230"/>
    </row>
    <row r="231" spans="1:31" s="563" customFormat="1">
      <c r="A231"/>
      <c r="B231"/>
      <c r="C231" s="568">
        <v>2022</v>
      </c>
      <c r="D231" s="569" t="s">
        <v>80</v>
      </c>
      <c r="E231" s="569" t="s">
        <v>338</v>
      </c>
      <c r="F231" s="573" t="s">
        <v>141</v>
      </c>
      <c r="G231" s="569" t="s">
        <v>42</v>
      </c>
      <c r="H231" s="569" t="s">
        <v>41</v>
      </c>
      <c r="I231" s="575" t="s">
        <v>54</v>
      </c>
      <c r="J231" s="569" t="s">
        <v>116</v>
      </c>
      <c r="K231" s="569" t="s">
        <v>90</v>
      </c>
      <c r="L231" s="570">
        <v>0.8</v>
      </c>
      <c r="M231" s="571">
        <v>6.9108524246507663</v>
      </c>
      <c r="N231" s="572">
        <v>31.412965566594387</v>
      </c>
      <c r="O231" s="668" t="s">
        <v>382</v>
      </c>
      <c r="P231" s="668" t="s">
        <v>116</v>
      </c>
      <c r="Q231" s="574" t="s">
        <v>501</v>
      </c>
      <c r="R231" s="574" t="s">
        <v>502</v>
      </c>
      <c r="S231" s="574" t="s">
        <v>493</v>
      </c>
      <c r="T231" s="574" t="s">
        <v>1358</v>
      </c>
      <c r="U231" s="574" t="s">
        <v>503</v>
      </c>
      <c r="V231" s="574" t="s">
        <v>504</v>
      </c>
      <c r="W231" s="575" t="s">
        <v>1364</v>
      </c>
      <c r="X231" s="575" t="s">
        <v>1365</v>
      </c>
      <c r="Y231" s="576" t="s">
        <v>1366</v>
      </c>
      <c r="Z231" s="577" t="s">
        <v>1367</v>
      </c>
      <c r="AA231" s="578" t="s">
        <v>1368</v>
      </c>
      <c r="AE231"/>
    </row>
    <row r="232" spans="1:31" s="563" customFormat="1">
      <c r="A232"/>
      <c r="B232"/>
      <c r="C232" s="568">
        <v>2022</v>
      </c>
      <c r="D232" s="569" t="s">
        <v>80</v>
      </c>
      <c r="E232" s="569" t="s">
        <v>338</v>
      </c>
      <c r="F232" s="573" t="s">
        <v>141</v>
      </c>
      <c r="G232" s="569" t="s">
        <v>42</v>
      </c>
      <c r="H232" s="569" t="s">
        <v>41</v>
      </c>
      <c r="I232" s="575" t="s">
        <v>54</v>
      </c>
      <c r="J232" s="569" t="s">
        <v>116</v>
      </c>
      <c r="K232" s="569" t="s">
        <v>330</v>
      </c>
      <c r="L232" s="570">
        <v>0.2</v>
      </c>
      <c r="M232" s="571">
        <v>1.7277131061626916</v>
      </c>
      <c r="N232" s="572">
        <v>7.8532413916485968</v>
      </c>
      <c r="O232" s="668" t="s">
        <v>382</v>
      </c>
      <c r="P232" s="668" t="s">
        <v>116</v>
      </c>
      <c r="Q232" s="574" t="s">
        <v>810</v>
      </c>
      <c r="R232" s="574" t="s">
        <v>811</v>
      </c>
      <c r="S232" s="574" t="s">
        <v>493</v>
      </c>
      <c r="T232" s="574" t="s">
        <v>1358</v>
      </c>
      <c r="U232" s="574" t="s">
        <v>812</v>
      </c>
      <c r="V232" s="574" t="s">
        <v>813</v>
      </c>
      <c r="W232" s="575" t="s">
        <v>1369</v>
      </c>
      <c r="X232" s="575" t="s">
        <v>1370</v>
      </c>
      <c r="Y232" s="576" t="s">
        <v>1366</v>
      </c>
      <c r="Z232" s="577" t="s">
        <v>1371</v>
      </c>
      <c r="AA232" s="578" t="s">
        <v>1372</v>
      </c>
      <c r="AE232"/>
    </row>
    <row r="233" spans="1:31" s="563" customFormat="1">
      <c r="A233"/>
      <c r="B233"/>
      <c r="C233" s="568">
        <v>2022</v>
      </c>
      <c r="D233" s="569" t="s">
        <v>80</v>
      </c>
      <c r="E233" s="569" t="s">
        <v>338</v>
      </c>
      <c r="F233" s="573" t="s">
        <v>141</v>
      </c>
      <c r="G233" s="569" t="s">
        <v>42</v>
      </c>
      <c r="H233" s="569" t="s">
        <v>41</v>
      </c>
      <c r="I233" s="575" t="s">
        <v>54</v>
      </c>
      <c r="J233" s="569" t="s">
        <v>109</v>
      </c>
      <c r="K233" s="569" t="s">
        <v>90</v>
      </c>
      <c r="L233" s="570">
        <v>1</v>
      </c>
      <c r="M233" s="571">
        <v>34.030712697143926</v>
      </c>
      <c r="N233" s="572">
        <v>1308.8735652747664</v>
      </c>
      <c r="O233" s="668" t="s">
        <v>381</v>
      </c>
      <c r="P233" s="668" t="s">
        <v>109</v>
      </c>
      <c r="Q233" s="574" t="s">
        <v>501</v>
      </c>
      <c r="R233" s="574" t="s">
        <v>502</v>
      </c>
      <c r="S233" s="574" t="s">
        <v>509</v>
      </c>
      <c r="T233" s="574" t="s">
        <v>1358</v>
      </c>
      <c r="U233" s="574" t="s">
        <v>514</v>
      </c>
      <c r="V233" s="574" t="s">
        <v>515</v>
      </c>
      <c r="W233" s="575" t="s">
        <v>1364</v>
      </c>
      <c r="X233" s="575" t="s">
        <v>1365</v>
      </c>
      <c r="Y233" s="575" t="s">
        <v>1373</v>
      </c>
      <c r="Z233" s="579" t="s">
        <v>1374</v>
      </c>
      <c r="AA233" s="578" t="s">
        <v>1368</v>
      </c>
      <c r="AE233"/>
    </row>
    <row r="234" spans="1:31" s="563" customFormat="1">
      <c r="A234"/>
      <c r="B234"/>
      <c r="C234" s="568">
        <v>2022</v>
      </c>
      <c r="D234" s="569" t="s">
        <v>80</v>
      </c>
      <c r="E234" s="569" t="s">
        <v>338</v>
      </c>
      <c r="F234" s="573" t="s">
        <v>141</v>
      </c>
      <c r="G234" s="569" t="s">
        <v>42</v>
      </c>
      <c r="H234" s="569" t="s">
        <v>41</v>
      </c>
      <c r="I234" s="575" t="s">
        <v>54</v>
      </c>
      <c r="J234" s="569" t="s">
        <v>350</v>
      </c>
      <c r="K234" s="569" t="s">
        <v>111</v>
      </c>
      <c r="L234" s="570">
        <v>0.8</v>
      </c>
      <c r="M234" s="571">
        <v>16.800119362282338</v>
      </c>
      <c r="N234" s="572">
        <v>1768.4336170823512</v>
      </c>
      <c r="O234" s="668" t="s">
        <v>151</v>
      </c>
      <c r="P234" s="668" t="s">
        <v>350</v>
      </c>
      <c r="Q234" s="574" t="s">
        <v>491</v>
      </c>
      <c r="R234" s="574" t="s">
        <v>492</v>
      </c>
      <c r="S234" s="574" t="s">
        <v>519</v>
      </c>
      <c r="T234" s="574" t="s">
        <v>1358</v>
      </c>
      <c r="U234" s="574" t="s">
        <v>738</v>
      </c>
      <c r="V234" s="574" t="s">
        <v>739</v>
      </c>
      <c r="W234" s="575" t="s">
        <v>1375</v>
      </c>
      <c r="X234" s="575" t="s">
        <v>1376</v>
      </c>
      <c r="Y234" s="576" t="s">
        <v>1377</v>
      </c>
      <c r="Z234" s="577" t="s">
        <v>1378</v>
      </c>
      <c r="AA234" s="578" t="s">
        <v>1379</v>
      </c>
      <c r="AE234"/>
    </row>
    <row r="235" spans="1:31" s="563" customFormat="1">
      <c r="A235"/>
      <c r="B235"/>
      <c r="C235" s="568">
        <v>2022</v>
      </c>
      <c r="D235" s="569" t="s">
        <v>80</v>
      </c>
      <c r="E235" s="569" t="s">
        <v>338</v>
      </c>
      <c r="F235" s="573" t="s">
        <v>141</v>
      </c>
      <c r="G235" s="569" t="s">
        <v>42</v>
      </c>
      <c r="H235" s="569" t="s">
        <v>41</v>
      </c>
      <c r="I235" s="575" t="s">
        <v>54</v>
      </c>
      <c r="J235" s="569" t="s">
        <v>350</v>
      </c>
      <c r="K235" s="569" t="s">
        <v>90</v>
      </c>
      <c r="L235" s="570">
        <v>0.2</v>
      </c>
      <c r="M235" s="571">
        <v>4.2000298405705845</v>
      </c>
      <c r="N235" s="572">
        <v>442.10840427058781</v>
      </c>
      <c r="O235" s="668" t="s">
        <v>151</v>
      </c>
      <c r="P235" s="668" t="s">
        <v>350</v>
      </c>
      <c r="Q235" s="574" t="s">
        <v>501</v>
      </c>
      <c r="R235" s="574" t="s">
        <v>502</v>
      </c>
      <c r="S235" s="574" t="s">
        <v>519</v>
      </c>
      <c r="T235" s="574" t="s">
        <v>1358</v>
      </c>
      <c r="U235" s="574" t="s">
        <v>1380</v>
      </c>
      <c r="V235" s="574" t="s">
        <v>1381</v>
      </c>
      <c r="W235" s="575" t="s">
        <v>1364</v>
      </c>
      <c r="X235" s="575" t="s">
        <v>1365</v>
      </c>
      <c r="Y235" s="576" t="s">
        <v>1377</v>
      </c>
      <c r="Z235" s="577" t="s">
        <v>1382</v>
      </c>
      <c r="AA235" s="578" t="s">
        <v>1368</v>
      </c>
      <c r="AE235"/>
    </row>
    <row r="236" spans="1:31" s="563" customFormat="1">
      <c r="A236"/>
      <c r="B236"/>
      <c r="C236" s="568">
        <v>2022</v>
      </c>
      <c r="D236" s="569" t="s">
        <v>80</v>
      </c>
      <c r="E236" s="569" t="s">
        <v>338</v>
      </c>
      <c r="F236" s="573" t="s">
        <v>141</v>
      </c>
      <c r="G236" s="569" t="s">
        <v>42</v>
      </c>
      <c r="H236" s="569" t="s">
        <v>41</v>
      </c>
      <c r="I236" s="575" t="s">
        <v>54</v>
      </c>
      <c r="J236" s="569" t="s">
        <v>99</v>
      </c>
      <c r="K236" s="569" t="s">
        <v>272</v>
      </c>
      <c r="L236" s="570">
        <v>0.65</v>
      </c>
      <c r="M236" s="571">
        <v>3.232917706228672</v>
      </c>
      <c r="N236" s="572">
        <v>1616.4588531143361</v>
      </c>
      <c r="O236" s="668" t="s">
        <v>151</v>
      </c>
      <c r="P236" s="668" t="s">
        <v>99</v>
      </c>
      <c r="Q236" s="574" t="s">
        <v>1383</v>
      </c>
      <c r="R236" s="574" t="s">
        <v>1384</v>
      </c>
      <c r="S236" s="574" t="s">
        <v>529</v>
      </c>
      <c r="T236" s="574" t="s">
        <v>1358</v>
      </c>
      <c r="U236" s="574" t="s">
        <v>1385</v>
      </c>
      <c r="V236" s="574" t="s">
        <v>1386</v>
      </c>
      <c r="W236" s="575" t="s">
        <v>1387</v>
      </c>
      <c r="X236" s="575" t="s">
        <v>1388</v>
      </c>
      <c r="Y236" s="576" t="s">
        <v>1389</v>
      </c>
      <c r="Z236" s="577" t="s">
        <v>1390</v>
      </c>
      <c r="AA236" s="578" t="s">
        <v>1391</v>
      </c>
      <c r="AE236"/>
    </row>
    <row r="237" spans="1:31" s="563" customFormat="1">
      <c r="A237"/>
      <c r="B237"/>
      <c r="C237" s="568">
        <v>2022</v>
      </c>
      <c r="D237" s="569" t="s">
        <v>80</v>
      </c>
      <c r="E237" s="569" t="s">
        <v>338</v>
      </c>
      <c r="F237" s="573" t="s">
        <v>141</v>
      </c>
      <c r="G237" s="569" t="s">
        <v>42</v>
      </c>
      <c r="H237" s="569" t="s">
        <v>41</v>
      </c>
      <c r="I237" s="575" t="s">
        <v>54</v>
      </c>
      <c r="J237" s="569" t="s">
        <v>99</v>
      </c>
      <c r="K237" s="569" t="s">
        <v>346</v>
      </c>
      <c r="L237" s="570">
        <v>0.35</v>
      </c>
      <c r="M237" s="571">
        <v>1.7408018418154385</v>
      </c>
      <c r="N237" s="572">
        <v>870.4009209077193</v>
      </c>
      <c r="O237" s="668" t="s">
        <v>151</v>
      </c>
      <c r="P237" s="668" t="s">
        <v>99</v>
      </c>
      <c r="Q237" s="574" t="s">
        <v>480</v>
      </c>
      <c r="R237" s="574" t="s">
        <v>481</v>
      </c>
      <c r="S237" s="574" t="s">
        <v>529</v>
      </c>
      <c r="T237" s="574" t="s">
        <v>1358</v>
      </c>
      <c r="U237" s="574" t="s">
        <v>1392</v>
      </c>
      <c r="V237" s="574" t="s">
        <v>1393</v>
      </c>
      <c r="W237" s="575" t="s">
        <v>1359</v>
      </c>
      <c r="X237" s="575" t="s">
        <v>1360</v>
      </c>
      <c r="Y237" s="576" t="s">
        <v>1389</v>
      </c>
      <c r="Z237" s="577" t="s">
        <v>1394</v>
      </c>
      <c r="AA237" s="578" t="s">
        <v>1363</v>
      </c>
      <c r="AE237"/>
    </row>
    <row r="238" spans="1:31" s="563" customFormat="1">
      <c r="A238"/>
      <c r="B238"/>
      <c r="C238" s="568">
        <v>2022</v>
      </c>
      <c r="D238" s="569" t="s">
        <v>80</v>
      </c>
      <c r="E238" s="569" t="s">
        <v>338</v>
      </c>
      <c r="F238" s="573" t="s">
        <v>141</v>
      </c>
      <c r="G238" s="569" t="s">
        <v>42</v>
      </c>
      <c r="H238" s="569" t="s">
        <v>41</v>
      </c>
      <c r="I238" s="575" t="s">
        <v>54</v>
      </c>
      <c r="J238" s="569" t="s">
        <v>96</v>
      </c>
      <c r="K238" s="569" t="s">
        <v>346</v>
      </c>
      <c r="L238" s="570">
        <v>1</v>
      </c>
      <c r="M238" s="571">
        <v>0.27631775266911734</v>
      </c>
      <c r="N238" s="572">
        <v>552.63550533823468</v>
      </c>
      <c r="O238" s="668" t="s">
        <v>151</v>
      </c>
      <c r="P238" s="668" t="s">
        <v>96</v>
      </c>
      <c r="Q238" s="574" t="s">
        <v>480</v>
      </c>
      <c r="R238" s="574" t="s">
        <v>481</v>
      </c>
      <c r="S238" s="574" t="s">
        <v>537</v>
      </c>
      <c r="T238" s="574" t="s">
        <v>1358</v>
      </c>
      <c r="U238" s="574" t="s">
        <v>1395</v>
      </c>
      <c r="V238" s="574" t="s">
        <v>1396</v>
      </c>
      <c r="W238" s="575" t="s">
        <v>1359</v>
      </c>
      <c r="X238" s="575" t="s">
        <v>1360</v>
      </c>
      <c r="Y238" s="576" t="s">
        <v>1397</v>
      </c>
      <c r="Z238" s="577" t="s">
        <v>1398</v>
      </c>
      <c r="AA238" s="578" t="s">
        <v>1363</v>
      </c>
      <c r="AE238"/>
    </row>
    <row r="239" spans="1:31" s="563" customFormat="1">
      <c r="A239"/>
      <c r="B239"/>
      <c r="C239" s="568">
        <v>2022</v>
      </c>
      <c r="D239" s="569" t="s">
        <v>80</v>
      </c>
      <c r="E239" s="569" t="s">
        <v>338</v>
      </c>
      <c r="F239" s="573" t="s">
        <v>141</v>
      </c>
      <c r="G239" s="569" t="s">
        <v>42</v>
      </c>
      <c r="H239" s="569" t="s">
        <v>41</v>
      </c>
      <c r="I239" s="575" t="s">
        <v>54</v>
      </c>
      <c r="J239" s="569" t="s">
        <v>87</v>
      </c>
      <c r="K239" s="569" t="s">
        <v>106</v>
      </c>
      <c r="L239" s="570">
        <v>1</v>
      </c>
      <c r="M239" s="571">
        <v>28.598887401253638</v>
      </c>
      <c r="N239" s="572">
        <v>1243.4298870110276</v>
      </c>
      <c r="O239" s="668" t="s">
        <v>151</v>
      </c>
      <c r="P239" s="668" t="s">
        <v>87</v>
      </c>
      <c r="Q239" s="574" t="s">
        <v>547</v>
      </c>
      <c r="R239" s="574" t="s">
        <v>548</v>
      </c>
      <c r="S239" s="574" t="s">
        <v>542</v>
      </c>
      <c r="T239" s="574" t="s">
        <v>1358</v>
      </c>
      <c r="U239" s="574" t="s">
        <v>549</v>
      </c>
      <c r="V239" s="574" t="s">
        <v>550</v>
      </c>
      <c r="W239" s="575" t="s">
        <v>1399</v>
      </c>
      <c r="X239" s="575" t="s">
        <v>1400</v>
      </c>
      <c r="Y239" s="576" t="s">
        <v>1401</v>
      </c>
      <c r="Z239" s="577" t="s">
        <v>1402</v>
      </c>
      <c r="AA239" s="578" t="s">
        <v>1403</v>
      </c>
      <c r="AE239"/>
    </row>
    <row r="240" spans="1:31" s="563" customFormat="1">
      <c r="A240"/>
      <c r="B240"/>
      <c r="C240" s="568">
        <v>2022</v>
      </c>
      <c r="D240" s="569" t="s">
        <v>80</v>
      </c>
      <c r="E240" s="569" t="s">
        <v>338</v>
      </c>
      <c r="F240" s="573" t="s">
        <v>141</v>
      </c>
      <c r="G240" s="569" t="s">
        <v>42</v>
      </c>
      <c r="H240" s="569" t="s">
        <v>41</v>
      </c>
      <c r="I240" s="575" t="s">
        <v>54</v>
      </c>
      <c r="J240" s="569" t="s">
        <v>83</v>
      </c>
      <c r="K240" s="569" t="s">
        <v>81</v>
      </c>
      <c r="L240" s="570">
        <v>1</v>
      </c>
      <c r="M240" s="571">
        <v>73.812022281162768</v>
      </c>
      <c r="N240" s="572">
        <v>206.75636493322904</v>
      </c>
      <c r="O240" s="668" t="s">
        <v>382</v>
      </c>
      <c r="P240" s="668" t="s">
        <v>83</v>
      </c>
      <c r="Q240" s="574" t="s">
        <v>563</v>
      </c>
      <c r="R240" s="574" t="s">
        <v>564</v>
      </c>
      <c r="S240" s="574" t="s">
        <v>565</v>
      </c>
      <c r="T240" s="574" t="s">
        <v>1358</v>
      </c>
      <c r="U240" s="574" t="s">
        <v>566</v>
      </c>
      <c r="V240" s="574" t="s">
        <v>567</v>
      </c>
      <c r="W240" s="575" t="s">
        <v>1404</v>
      </c>
      <c r="X240" s="575" t="s">
        <v>1405</v>
      </c>
      <c r="Y240" s="576" t="s">
        <v>1406</v>
      </c>
      <c r="Z240" s="577" t="s">
        <v>1407</v>
      </c>
      <c r="AA240" s="578" t="s">
        <v>1408</v>
      </c>
      <c r="AE240"/>
    </row>
    <row r="241" spans="1:31" s="563" customFormat="1">
      <c r="A241"/>
      <c r="B241"/>
      <c r="C241" s="568">
        <v>2022</v>
      </c>
      <c r="D241" s="569" t="s">
        <v>80</v>
      </c>
      <c r="E241" s="569" t="s">
        <v>338</v>
      </c>
      <c r="F241" s="573" t="s">
        <v>141</v>
      </c>
      <c r="G241" s="569" t="s">
        <v>42</v>
      </c>
      <c r="H241" s="569" t="s">
        <v>41</v>
      </c>
      <c r="I241" s="575" t="s">
        <v>54</v>
      </c>
      <c r="J241" s="569" t="s">
        <v>77</v>
      </c>
      <c r="K241" s="569" t="s">
        <v>97</v>
      </c>
      <c r="L241" s="570">
        <v>0.2</v>
      </c>
      <c r="M241" s="571">
        <v>27.066287773077267</v>
      </c>
      <c r="N241" s="572">
        <v>751.84132702992406</v>
      </c>
      <c r="O241" s="668" t="s">
        <v>381</v>
      </c>
      <c r="P241" s="668" t="s">
        <v>77</v>
      </c>
      <c r="Q241" s="574" t="s">
        <v>1409</v>
      </c>
      <c r="R241" s="574" t="s">
        <v>1410</v>
      </c>
      <c r="S241" s="574" t="s">
        <v>573</v>
      </c>
      <c r="T241" s="574" t="s">
        <v>1358</v>
      </c>
      <c r="U241" s="574" t="s">
        <v>1411</v>
      </c>
      <c r="V241" s="574" t="s">
        <v>1412</v>
      </c>
      <c r="W241" s="575" t="s">
        <v>1413</v>
      </c>
      <c r="X241" s="575" t="s">
        <v>1414</v>
      </c>
      <c r="Y241" s="576" t="s">
        <v>1415</v>
      </c>
      <c r="Z241" s="577" t="s">
        <v>1416</v>
      </c>
      <c r="AA241" s="578" t="s">
        <v>1417</v>
      </c>
      <c r="AE241"/>
    </row>
    <row r="242" spans="1:31" s="563" customFormat="1">
      <c r="A242"/>
      <c r="B242"/>
      <c r="C242" s="568">
        <v>2022</v>
      </c>
      <c r="D242" s="569" t="s">
        <v>80</v>
      </c>
      <c r="E242" s="569" t="s">
        <v>338</v>
      </c>
      <c r="F242" s="573" t="s">
        <v>141</v>
      </c>
      <c r="G242" s="569" t="s">
        <v>42</v>
      </c>
      <c r="H242" s="569" t="s">
        <v>41</v>
      </c>
      <c r="I242" s="575" t="s">
        <v>54</v>
      </c>
      <c r="J242" s="569" t="s">
        <v>77</v>
      </c>
      <c r="K242" s="569" t="s">
        <v>93</v>
      </c>
      <c r="L242" s="570">
        <v>0.8</v>
      </c>
      <c r="M242" s="571">
        <v>108.26515109230907</v>
      </c>
      <c r="N242" s="572">
        <v>3007.3653081196962</v>
      </c>
      <c r="O242" s="668" t="s">
        <v>381</v>
      </c>
      <c r="P242" s="668" t="s">
        <v>77</v>
      </c>
      <c r="Q242" s="574" t="s">
        <v>581</v>
      </c>
      <c r="R242" s="574" t="s">
        <v>582</v>
      </c>
      <c r="S242" s="574" t="s">
        <v>573</v>
      </c>
      <c r="T242" s="574" t="s">
        <v>1358</v>
      </c>
      <c r="U242" s="574" t="s">
        <v>583</v>
      </c>
      <c r="V242" s="574" t="s">
        <v>584</v>
      </c>
      <c r="W242" s="575" t="s">
        <v>1418</v>
      </c>
      <c r="X242" s="575" t="s">
        <v>1419</v>
      </c>
      <c r="Y242" s="576" t="s">
        <v>1415</v>
      </c>
      <c r="Z242" s="577" t="s">
        <v>1420</v>
      </c>
      <c r="AA242" s="578" t="s">
        <v>1421</v>
      </c>
      <c r="AE242"/>
    </row>
    <row r="243" spans="1:31" s="563" customFormat="1">
      <c r="A243"/>
      <c r="B243"/>
      <c r="C243" s="568">
        <v>2022</v>
      </c>
      <c r="D243" s="569" t="s">
        <v>80</v>
      </c>
      <c r="E243" s="569" t="s">
        <v>338</v>
      </c>
      <c r="F243" s="573" t="s">
        <v>141</v>
      </c>
      <c r="G243" s="569" t="s">
        <v>42</v>
      </c>
      <c r="H243" s="569" t="s">
        <v>41</v>
      </c>
      <c r="I243" s="575" t="s">
        <v>54</v>
      </c>
      <c r="J243" s="569" t="s">
        <v>349</v>
      </c>
      <c r="K243" s="569" t="s">
        <v>115</v>
      </c>
      <c r="L243" s="570">
        <v>0.8</v>
      </c>
      <c r="M243" s="571">
        <v>25.440575488245642</v>
      </c>
      <c r="N243" s="572">
        <v>2735.5457514242621</v>
      </c>
      <c r="O243" s="668" t="s">
        <v>151</v>
      </c>
      <c r="P243" s="668" t="s">
        <v>349</v>
      </c>
      <c r="Q243" s="574" t="s">
        <v>864</v>
      </c>
      <c r="R243" s="574" t="s">
        <v>865</v>
      </c>
      <c r="S243" s="574" t="s">
        <v>589</v>
      </c>
      <c r="T243" s="574" t="s">
        <v>1358</v>
      </c>
      <c r="U243" s="574" t="s">
        <v>1422</v>
      </c>
      <c r="V243" s="574" t="s">
        <v>1423</v>
      </c>
      <c r="W243" s="575" t="s">
        <v>1424</v>
      </c>
      <c r="X243" s="575" t="s">
        <v>1425</v>
      </c>
      <c r="Y243" s="576" t="s">
        <v>1426</v>
      </c>
      <c r="Z243" s="577" t="s">
        <v>1427</v>
      </c>
      <c r="AA243" s="578" t="s">
        <v>1428</v>
      </c>
      <c r="AE243"/>
    </row>
    <row r="244" spans="1:31" s="563" customFormat="1">
      <c r="A244"/>
      <c r="B244"/>
      <c r="C244" s="568">
        <v>2022</v>
      </c>
      <c r="D244" s="569" t="s">
        <v>80</v>
      </c>
      <c r="E244" s="569" t="s">
        <v>338</v>
      </c>
      <c r="F244" s="573" t="s">
        <v>141</v>
      </c>
      <c r="G244" s="569" t="s">
        <v>42</v>
      </c>
      <c r="H244" s="569" t="s">
        <v>41</v>
      </c>
      <c r="I244" s="575" t="s">
        <v>54</v>
      </c>
      <c r="J244" s="569" t="s">
        <v>349</v>
      </c>
      <c r="K244" s="569" t="s">
        <v>104</v>
      </c>
      <c r="L244" s="570">
        <v>0.2</v>
      </c>
      <c r="M244" s="571">
        <v>6.3601438720614105</v>
      </c>
      <c r="N244" s="572">
        <v>683.88643785606553</v>
      </c>
      <c r="O244" s="668" t="s">
        <v>151</v>
      </c>
      <c r="P244" s="668" t="s">
        <v>349</v>
      </c>
      <c r="Q244" s="574" t="s">
        <v>555</v>
      </c>
      <c r="R244" s="574" t="s">
        <v>556</v>
      </c>
      <c r="S244" s="574" t="s">
        <v>589</v>
      </c>
      <c r="T244" s="574" t="s">
        <v>1358</v>
      </c>
      <c r="U244" s="574" t="s">
        <v>690</v>
      </c>
      <c r="V244" s="574" t="s">
        <v>691</v>
      </c>
      <c r="W244" s="575" t="s">
        <v>1429</v>
      </c>
      <c r="X244" s="575" t="s">
        <v>1430</v>
      </c>
      <c r="Y244" s="576" t="s">
        <v>1426</v>
      </c>
      <c r="Z244" s="577" t="s">
        <v>1431</v>
      </c>
      <c r="AA244" s="578" t="s">
        <v>1432</v>
      </c>
      <c r="AE244"/>
    </row>
    <row r="245" spans="1:31" s="563" customFormat="1">
      <c r="A245"/>
      <c r="B245"/>
      <c r="C245" s="568">
        <v>2022</v>
      </c>
      <c r="D245" s="569" t="s">
        <v>80</v>
      </c>
      <c r="E245" s="569" t="s">
        <v>338</v>
      </c>
      <c r="F245" s="573" t="s">
        <v>141</v>
      </c>
      <c r="G245" s="569" t="s">
        <v>42</v>
      </c>
      <c r="H245" s="569" t="s">
        <v>41</v>
      </c>
      <c r="I245" s="575" t="s">
        <v>54</v>
      </c>
      <c r="J245" s="569" t="s">
        <v>76</v>
      </c>
      <c r="K245" s="569" t="s">
        <v>115</v>
      </c>
      <c r="L245" s="570">
        <v>0.8</v>
      </c>
      <c r="M245" s="571">
        <v>1.3263252128117633</v>
      </c>
      <c r="N245" s="572">
        <v>530.53008512470535</v>
      </c>
      <c r="O245" s="668" t="s">
        <v>151</v>
      </c>
      <c r="P245" s="668" t="s">
        <v>76</v>
      </c>
      <c r="Q245" s="574" t="s">
        <v>864</v>
      </c>
      <c r="R245" s="574" t="s">
        <v>865</v>
      </c>
      <c r="S245" s="574" t="s">
        <v>597</v>
      </c>
      <c r="T245" s="574" t="s">
        <v>1358</v>
      </c>
      <c r="U245" s="574" t="s">
        <v>1433</v>
      </c>
      <c r="V245" s="574" t="s">
        <v>1434</v>
      </c>
      <c r="W245" s="575" t="s">
        <v>1424</v>
      </c>
      <c r="X245" s="575" t="s">
        <v>1425</v>
      </c>
      <c r="Y245" s="576" t="s">
        <v>1435</v>
      </c>
      <c r="Z245" s="577" t="s">
        <v>1436</v>
      </c>
      <c r="AA245" s="578" t="s">
        <v>1428</v>
      </c>
      <c r="AE245"/>
    </row>
    <row r="246" spans="1:31" s="563" customFormat="1">
      <c r="A246"/>
      <c r="B246"/>
      <c r="C246" s="568">
        <v>2022</v>
      </c>
      <c r="D246" s="569" t="s">
        <v>80</v>
      </c>
      <c r="E246" s="569" t="s">
        <v>338</v>
      </c>
      <c r="F246" s="573" t="s">
        <v>141</v>
      </c>
      <c r="G246" s="569" t="s">
        <v>42</v>
      </c>
      <c r="H246" s="569" t="s">
        <v>41</v>
      </c>
      <c r="I246" s="575" t="s">
        <v>54</v>
      </c>
      <c r="J246" s="569" t="s">
        <v>76</v>
      </c>
      <c r="K246" s="569" t="s">
        <v>346</v>
      </c>
      <c r="L246" s="570">
        <v>0.2</v>
      </c>
      <c r="M246" s="571">
        <v>0.33158130320294082</v>
      </c>
      <c r="N246" s="572">
        <v>132.63252128117634</v>
      </c>
      <c r="O246" s="668" t="s">
        <v>151</v>
      </c>
      <c r="P246" s="668" t="s">
        <v>76</v>
      </c>
      <c r="Q246" s="574" t="s">
        <v>480</v>
      </c>
      <c r="R246" s="574" t="s">
        <v>481</v>
      </c>
      <c r="S246" s="574" t="s">
        <v>597</v>
      </c>
      <c r="T246" s="574" t="s">
        <v>1358</v>
      </c>
      <c r="U246" s="574" t="s">
        <v>1437</v>
      </c>
      <c r="V246" s="574" t="s">
        <v>1438</v>
      </c>
      <c r="W246" s="575" t="s">
        <v>1359</v>
      </c>
      <c r="X246" s="575" t="s">
        <v>1360</v>
      </c>
      <c r="Y246" s="576" t="s">
        <v>1435</v>
      </c>
      <c r="Z246" s="577" t="s">
        <v>1439</v>
      </c>
      <c r="AA246" s="578" t="s">
        <v>1363</v>
      </c>
      <c r="AE246"/>
    </row>
    <row r="247" spans="1:31" s="563" customFormat="1">
      <c r="A247"/>
      <c r="B247"/>
      <c r="C247" s="568">
        <v>2022</v>
      </c>
      <c r="D247" s="569" t="s">
        <v>80</v>
      </c>
      <c r="E247" s="569" t="s">
        <v>338</v>
      </c>
      <c r="F247" s="573" t="s">
        <v>141</v>
      </c>
      <c r="G247" s="569" t="s">
        <v>42</v>
      </c>
      <c r="H247" s="569" t="s">
        <v>41</v>
      </c>
      <c r="I247" s="575" t="s">
        <v>54</v>
      </c>
      <c r="J247" s="569" t="s">
        <v>74</v>
      </c>
      <c r="K247" s="569" t="s">
        <v>115</v>
      </c>
      <c r="L247" s="570">
        <v>0.65</v>
      </c>
      <c r="M247" s="571">
        <v>11.546134665102404</v>
      </c>
      <c r="N247" s="572">
        <v>4618.4538660409607</v>
      </c>
      <c r="O247" s="668" t="s">
        <v>151</v>
      </c>
      <c r="P247" s="668" t="s">
        <v>74</v>
      </c>
      <c r="Q247" s="574" t="s">
        <v>864</v>
      </c>
      <c r="R247" s="574" t="s">
        <v>865</v>
      </c>
      <c r="S247" s="574" t="s">
        <v>602</v>
      </c>
      <c r="T247" s="574" t="s">
        <v>1358</v>
      </c>
      <c r="U247" s="574" t="s">
        <v>866</v>
      </c>
      <c r="V247" s="574" t="s">
        <v>867</v>
      </c>
      <c r="W247" s="575" t="s">
        <v>1424</v>
      </c>
      <c r="X247" s="575" t="s">
        <v>1425</v>
      </c>
      <c r="Y247" s="576" t="s">
        <v>1440</v>
      </c>
      <c r="Z247" s="577" t="s">
        <v>1441</v>
      </c>
      <c r="AA247" s="578" t="s">
        <v>1428</v>
      </c>
      <c r="AE247"/>
    </row>
    <row r="248" spans="1:31" s="563" customFormat="1">
      <c r="A248"/>
      <c r="B248"/>
      <c r="C248" s="568">
        <v>2022</v>
      </c>
      <c r="D248" s="569" t="s">
        <v>80</v>
      </c>
      <c r="E248" s="569" t="s">
        <v>338</v>
      </c>
      <c r="F248" s="573" t="s">
        <v>141</v>
      </c>
      <c r="G248" s="569" t="s">
        <v>42</v>
      </c>
      <c r="H248" s="569" t="s">
        <v>41</v>
      </c>
      <c r="I248" s="575" t="s">
        <v>54</v>
      </c>
      <c r="J248" s="569" t="s">
        <v>74</v>
      </c>
      <c r="K248" s="569" t="s">
        <v>346</v>
      </c>
      <c r="L248" s="570">
        <v>0.35</v>
      </c>
      <c r="M248" s="571">
        <v>6.2171494350551386</v>
      </c>
      <c r="N248" s="572">
        <v>2486.8597740220553</v>
      </c>
      <c r="O248" s="668" t="s">
        <v>151</v>
      </c>
      <c r="P248" s="668" t="s">
        <v>74</v>
      </c>
      <c r="Q248" s="574" t="s">
        <v>480</v>
      </c>
      <c r="R248" s="574" t="s">
        <v>481</v>
      </c>
      <c r="S248" s="574" t="s">
        <v>602</v>
      </c>
      <c r="T248" s="574" t="s">
        <v>1358</v>
      </c>
      <c r="U248" s="574" t="s">
        <v>1337</v>
      </c>
      <c r="V248" s="574" t="s">
        <v>1442</v>
      </c>
      <c r="W248" s="575" t="s">
        <v>1359</v>
      </c>
      <c r="X248" s="575" t="s">
        <v>1360</v>
      </c>
      <c r="Y248" s="576" t="s">
        <v>1440</v>
      </c>
      <c r="Z248" s="577" t="s">
        <v>1443</v>
      </c>
      <c r="AA248" s="578" t="s">
        <v>1363</v>
      </c>
      <c r="AE248"/>
    </row>
    <row r="249" spans="1:31" s="563" customFormat="1">
      <c r="A249"/>
      <c r="B249"/>
      <c r="C249" s="568">
        <v>2022</v>
      </c>
      <c r="D249" s="569" t="s">
        <v>80</v>
      </c>
      <c r="E249" s="569" t="s">
        <v>338</v>
      </c>
      <c r="F249" s="573" t="s">
        <v>141</v>
      </c>
      <c r="G249" s="569" t="s">
        <v>42</v>
      </c>
      <c r="H249" s="569" t="s">
        <v>41</v>
      </c>
      <c r="I249" s="575" t="s">
        <v>54</v>
      </c>
      <c r="J249" s="569" t="s">
        <v>351</v>
      </c>
      <c r="K249" s="569" t="s">
        <v>100</v>
      </c>
      <c r="L249" s="570">
        <v>1</v>
      </c>
      <c r="M249" s="571">
        <v>37.302896610330841</v>
      </c>
      <c r="N249" s="572">
        <v>138.15887633455867</v>
      </c>
      <c r="O249" s="668" t="s">
        <v>151</v>
      </c>
      <c r="P249" s="668" t="s">
        <v>351</v>
      </c>
      <c r="Q249" s="574" t="s">
        <v>612</v>
      </c>
      <c r="R249" s="574" t="s">
        <v>613</v>
      </c>
      <c r="S249" s="574" t="s">
        <v>607</v>
      </c>
      <c r="T249" s="574" t="s">
        <v>1358</v>
      </c>
      <c r="U249" s="574" t="s">
        <v>614</v>
      </c>
      <c r="V249" s="574" t="s">
        <v>615</v>
      </c>
      <c r="W249" s="575" t="s">
        <v>1444</v>
      </c>
      <c r="X249" s="575" t="s">
        <v>1445</v>
      </c>
      <c r="Y249" s="576" t="s">
        <v>1446</v>
      </c>
      <c r="Z249" s="577" t="s">
        <v>1447</v>
      </c>
      <c r="AA249" s="578" t="s">
        <v>1448</v>
      </c>
      <c r="AE249"/>
    </row>
    <row r="250" spans="1:31" s="563" customFormat="1">
      <c r="A250"/>
      <c r="B250"/>
      <c r="C250" s="568">
        <v>2022</v>
      </c>
      <c r="D250" s="569" t="s">
        <v>80</v>
      </c>
      <c r="E250" s="569" t="s">
        <v>338</v>
      </c>
      <c r="F250" s="573" t="s">
        <v>141</v>
      </c>
      <c r="G250" s="569" t="s">
        <v>42</v>
      </c>
      <c r="H250" s="569" t="s">
        <v>41</v>
      </c>
      <c r="I250" s="575" t="s">
        <v>54</v>
      </c>
      <c r="J250" s="569" t="s">
        <v>67</v>
      </c>
      <c r="K250" s="569" t="s">
        <v>81</v>
      </c>
      <c r="L250" s="570">
        <v>1</v>
      </c>
      <c r="M250" s="571">
        <v>31.948833802730416</v>
      </c>
      <c r="N250" s="572">
        <v>117.02869524809677</v>
      </c>
      <c r="O250" s="668" t="s">
        <v>382</v>
      </c>
      <c r="P250" s="668" t="s">
        <v>67</v>
      </c>
      <c r="Q250" s="574" t="s">
        <v>563</v>
      </c>
      <c r="R250" s="574" t="s">
        <v>564</v>
      </c>
      <c r="S250" s="574" t="s">
        <v>623</v>
      </c>
      <c r="T250" s="574" t="s">
        <v>1358</v>
      </c>
      <c r="U250" s="574" t="s">
        <v>624</v>
      </c>
      <c r="V250" s="574" t="s">
        <v>625</v>
      </c>
      <c r="W250" s="575" t="s">
        <v>1404</v>
      </c>
      <c r="X250" s="575" t="s">
        <v>1405</v>
      </c>
      <c r="Y250" s="576" t="s">
        <v>1449</v>
      </c>
      <c r="Z250" s="577" t="s">
        <v>1450</v>
      </c>
      <c r="AA250" s="578" t="s">
        <v>1408</v>
      </c>
      <c r="AE250"/>
    </row>
    <row r="251" spans="1:31" s="563" customFormat="1">
      <c r="A251"/>
      <c r="B251"/>
      <c r="C251" s="568">
        <v>2022</v>
      </c>
      <c r="D251" s="569" t="s">
        <v>80</v>
      </c>
      <c r="E251" s="569" t="s">
        <v>338</v>
      </c>
      <c r="F251" s="573" t="s">
        <v>141</v>
      </c>
      <c r="G251" s="569" t="s">
        <v>42</v>
      </c>
      <c r="H251" s="569" t="s">
        <v>41</v>
      </c>
      <c r="I251" s="575" t="s">
        <v>54</v>
      </c>
      <c r="J251" s="569" t="s">
        <v>66</v>
      </c>
      <c r="K251" s="569" t="s">
        <v>115</v>
      </c>
      <c r="L251" s="570">
        <v>0.25</v>
      </c>
      <c r="M251" s="571">
        <v>24.380978176686821</v>
      </c>
      <c r="N251" s="572">
        <v>975.23912706747285</v>
      </c>
      <c r="O251" s="668" t="s">
        <v>381</v>
      </c>
      <c r="P251" s="668" t="s">
        <v>66</v>
      </c>
      <c r="Q251" s="574" t="s">
        <v>864</v>
      </c>
      <c r="R251" s="574" t="s">
        <v>865</v>
      </c>
      <c r="S251" s="574" t="s">
        <v>628</v>
      </c>
      <c r="T251" s="574" t="s">
        <v>1358</v>
      </c>
      <c r="U251" s="574" t="s">
        <v>954</v>
      </c>
      <c r="V251" s="574" t="s">
        <v>955</v>
      </c>
      <c r="W251" s="575" t="s">
        <v>1424</v>
      </c>
      <c r="X251" s="575" t="s">
        <v>1425</v>
      </c>
      <c r="Y251" s="576" t="s">
        <v>1451</v>
      </c>
      <c r="Z251" s="577" t="s">
        <v>1452</v>
      </c>
      <c r="AA251" s="578" t="s">
        <v>1428</v>
      </c>
      <c r="AE251"/>
    </row>
    <row r="252" spans="1:31" s="563" customFormat="1">
      <c r="A252"/>
      <c r="B252"/>
      <c r="C252" s="568">
        <v>2022</v>
      </c>
      <c r="D252" s="569" t="s">
        <v>80</v>
      </c>
      <c r="E252" s="569" t="s">
        <v>338</v>
      </c>
      <c r="F252" s="573" t="s">
        <v>141</v>
      </c>
      <c r="G252" s="569" t="s">
        <v>42</v>
      </c>
      <c r="H252" s="569" t="s">
        <v>41</v>
      </c>
      <c r="I252" s="575" t="s">
        <v>54</v>
      </c>
      <c r="J252" s="569" t="s">
        <v>66</v>
      </c>
      <c r="K252" s="569" t="s">
        <v>310</v>
      </c>
      <c r="L252" s="570">
        <v>0.75</v>
      </c>
      <c r="M252" s="571">
        <v>73.142934530060458</v>
      </c>
      <c r="N252" s="572">
        <v>2925.7173812024189</v>
      </c>
      <c r="O252" s="668" t="s">
        <v>381</v>
      </c>
      <c r="P252" s="668" t="s">
        <v>66</v>
      </c>
      <c r="Q252" s="574" t="s">
        <v>517</v>
      </c>
      <c r="R252" s="574" t="s">
        <v>518</v>
      </c>
      <c r="S252" s="574" t="s">
        <v>628</v>
      </c>
      <c r="T252" s="574" t="s">
        <v>1358</v>
      </c>
      <c r="U252" s="574" t="s">
        <v>629</v>
      </c>
      <c r="V252" s="574" t="s">
        <v>630</v>
      </c>
      <c r="W252" s="575" t="s">
        <v>1453</v>
      </c>
      <c r="X252" s="575" t="s">
        <v>1454</v>
      </c>
      <c r="Y252" s="576" t="s">
        <v>1451</v>
      </c>
      <c r="Z252" s="577" t="s">
        <v>1455</v>
      </c>
      <c r="AA252" s="578" t="s">
        <v>1456</v>
      </c>
      <c r="AE252"/>
    </row>
    <row r="253" spans="1:31" s="563" customFormat="1">
      <c r="A253"/>
      <c r="B253"/>
      <c r="C253" s="568">
        <v>2022</v>
      </c>
      <c r="D253" s="569" t="s">
        <v>80</v>
      </c>
      <c r="E253" s="569" t="s">
        <v>338</v>
      </c>
      <c r="F253" s="573" t="s">
        <v>141</v>
      </c>
      <c r="G253" s="569" t="s">
        <v>42</v>
      </c>
      <c r="H253" s="569" t="s">
        <v>41</v>
      </c>
      <c r="I253" s="575" t="s">
        <v>54</v>
      </c>
      <c r="J253" s="569" t="s">
        <v>348</v>
      </c>
      <c r="K253" s="569" t="s">
        <v>115</v>
      </c>
      <c r="L253" s="570">
        <v>1</v>
      </c>
      <c r="M253" s="571">
        <v>59.574107475461702</v>
      </c>
      <c r="N253" s="572">
        <v>6078.9905587205812</v>
      </c>
      <c r="O253" s="668" t="s">
        <v>151</v>
      </c>
      <c r="P253" s="668" t="s">
        <v>348</v>
      </c>
      <c r="Q253" s="574" t="s">
        <v>864</v>
      </c>
      <c r="R253" s="574" t="s">
        <v>865</v>
      </c>
      <c r="S253" s="574" t="s">
        <v>633</v>
      </c>
      <c r="T253" s="574" t="s">
        <v>1358</v>
      </c>
      <c r="U253" s="574" t="s">
        <v>1457</v>
      </c>
      <c r="V253" s="574" t="s">
        <v>1458</v>
      </c>
      <c r="W253" s="575" t="s">
        <v>1424</v>
      </c>
      <c r="X253" s="575" t="s">
        <v>1425</v>
      </c>
      <c r="Y253" s="576" t="s">
        <v>1459</v>
      </c>
      <c r="Z253" s="577" t="s">
        <v>1460</v>
      </c>
      <c r="AA253" s="578" t="s">
        <v>1428</v>
      </c>
      <c r="AE253"/>
    </row>
    <row r="254" spans="1:31" s="563" customFormat="1">
      <c r="A254"/>
      <c r="B254"/>
      <c r="C254" s="568">
        <v>2022</v>
      </c>
      <c r="D254" s="569" t="s">
        <v>80</v>
      </c>
      <c r="E254" s="569" t="s">
        <v>48</v>
      </c>
      <c r="F254" s="573" t="s">
        <v>247</v>
      </c>
      <c r="G254" s="569" t="s">
        <v>200</v>
      </c>
      <c r="H254" s="569" t="s">
        <v>41</v>
      </c>
      <c r="I254" s="575" t="s">
        <v>50</v>
      </c>
      <c r="J254" s="569" t="s">
        <v>352</v>
      </c>
      <c r="K254" s="569" t="s">
        <v>100</v>
      </c>
      <c r="L254" s="570">
        <v>1</v>
      </c>
      <c r="M254" s="571">
        <v>5.3672707068749999</v>
      </c>
      <c r="N254" s="572">
        <v>243.96685031250001</v>
      </c>
      <c r="O254" s="668" t="s">
        <v>151</v>
      </c>
      <c r="P254" s="668" t="s">
        <v>352</v>
      </c>
      <c r="Q254" s="574" t="s">
        <v>612</v>
      </c>
      <c r="R254" s="574" t="s">
        <v>1277</v>
      </c>
      <c r="S254" s="574" t="s">
        <v>482</v>
      </c>
      <c r="T254" s="574" t="s">
        <v>1358</v>
      </c>
      <c r="U254" s="574" t="s">
        <v>1461</v>
      </c>
      <c r="V254" s="574" t="s">
        <v>1462</v>
      </c>
      <c r="W254" s="575" t="s">
        <v>1444</v>
      </c>
      <c r="X254" s="575" t="s">
        <v>1463</v>
      </c>
      <c r="Y254" s="576" t="s">
        <v>1361</v>
      </c>
      <c r="Z254" s="577" t="s">
        <v>1464</v>
      </c>
      <c r="AA254" s="578" t="s">
        <v>1465</v>
      </c>
      <c r="AE254"/>
    </row>
    <row r="255" spans="1:31" s="563" customFormat="1">
      <c r="A255"/>
      <c r="B255"/>
      <c r="C255" s="568">
        <v>2022</v>
      </c>
      <c r="D255" s="569" t="s">
        <v>80</v>
      </c>
      <c r="E255" s="569" t="s">
        <v>48</v>
      </c>
      <c r="F255" s="573" t="s">
        <v>247</v>
      </c>
      <c r="G255" s="569" t="s">
        <v>200</v>
      </c>
      <c r="H255" s="569" t="s">
        <v>41</v>
      </c>
      <c r="I255" s="575" t="s">
        <v>50</v>
      </c>
      <c r="J255" s="569" t="s">
        <v>116</v>
      </c>
      <c r="K255" s="569" t="s">
        <v>111</v>
      </c>
      <c r="L255" s="570">
        <v>1</v>
      </c>
      <c r="M255" s="571">
        <v>1.6729155450000004</v>
      </c>
      <c r="N255" s="572">
        <v>9.2939752500000008</v>
      </c>
      <c r="O255" s="668" t="s">
        <v>382</v>
      </c>
      <c r="P255" s="668" t="s">
        <v>116</v>
      </c>
      <c r="Q255" s="574" t="s">
        <v>491</v>
      </c>
      <c r="R255" s="574" t="s">
        <v>1229</v>
      </c>
      <c r="S255" s="574" t="s">
        <v>493</v>
      </c>
      <c r="T255" s="574" t="s">
        <v>1358</v>
      </c>
      <c r="U255" s="574" t="s">
        <v>494</v>
      </c>
      <c r="V255" s="574" t="s">
        <v>1230</v>
      </c>
      <c r="W255" s="575" t="s">
        <v>1375</v>
      </c>
      <c r="X255" s="575" t="s">
        <v>1466</v>
      </c>
      <c r="Y255" s="576" t="s">
        <v>1366</v>
      </c>
      <c r="Z255" s="577" t="s">
        <v>1467</v>
      </c>
      <c r="AA255" s="578" t="s">
        <v>1468</v>
      </c>
      <c r="AE255"/>
    </row>
    <row r="256" spans="1:31" s="563" customFormat="1">
      <c r="A256"/>
      <c r="B256"/>
      <c r="C256" s="568">
        <v>2022</v>
      </c>
      <c r="D256" s="569" t="s">
        <v>80</v>
      </c>
      <c r="E256" s="569" t="s">
        <v>48</v>
      </c>
      <c r="F256" s="573" t="s">
        <v>247</v>
      </c>
      <c r="G256" s="569" t="s">
        <v>200</v>
      </c>
      <c r="H256" s="569" t="s">
        <v>41</v>
      </c>
      <c r="I256" s="575" t="s">
        <v>50</v>
      </c>
      <c r="J256" s="569" t="s">
        <v>109</v>
      </c>
      <c r="K256" s="569" t="s">
        <v>111</v>
      </c>
      <c r="L256" s="570">
        <v>0.5</v>
      </c>
      <c r="M256" s="571">
        <v>3.8238069600000006</v>
      </c>
      <c r="N256" s="572">
        <v>159.32529000000002</v>
      </c>
      <c r="O256" s="668" t="s">
        <v>381</v>
      </c>
      <c r="P256" s="668" t="s">
        <v>109</v>
      </c>
      <c r="Q256" s="574" t="s">
        <v>491</v>
      </c>
      <c r="R256" s="574" t="s">
        <v>1229</v>
      </c>
      <c r="S256" s="574" t="s">
        <v>509</v>
      </c>
      <c r="T256" s="574" t="s">
        <v>1358</v>
      </c>
      <c r="U256" s="574" t="s">
        <v>510</v>
      </c>
      <c r="V256" s="574" t="s">
        <v>1234</v>
      </c>
      <c r="W256" s="575" t="s">
        <v>1375</v>
      </c>
      <c r="X256" s="575" t="s">
        <v>1466</v>
      </c>
      <c r="Y256" s="576" t="s">
        <v>1373</v>
      </c>
      <c r="Z256" s="577" t="s">
        <v>1469</v>
      </c>
      <c r="AA256" s="578" t="s">
        <v>1468</v>
      </c>
      <c r="AE256"/>
    </row>
    <row r="257" spans="1:31" s="563" customFormat="1">
      <c r="A257"/>
      <c r="B257"/>
      <c r="C257" s="568">
        <v>2022</v>
      </c>
      <c r="D257" s="569" t="s">
        <v>80</v>
      </c>
      <c r="E257" s="569" t="s">
        <v>48</v>
      </c>
      <c r="F257" s="573" t="s">
        <v>247</v>
      </c>
      <c r="G257" s="569" t="s">
        <v>200</v>
      </c>
      <c r="H257" s="569" t="s">
        <v>41</v>
      </c>
      <c r="I257" s="575" t="s">
        <v>50</v>
      </c>
      <c r="J257" s="569" t="s">
        <v>109</v>
      </c>
      <c r="K257" s="569" t="s">
        <v>90</v>
      </c>
      <c r="L257" s="570">
        <v>0.5</v>
      </c>
      <c r="M257" s="571">
        <v>3.8238069600000006</v>
      </c>
      <c r="N257" s="572">
        <v>159.32529000000002</v>
      </c>
      <c r="O257" s="668" t="s">
        <v>381</v>
      </c>
      <c r="P257" s="668" t="s">
        <v>109</v>
      </c>
      <c r="Q257" s="574" t="s">
        <v>501</v>
      </c>
      <c r="R257" s="574" t="s">
        <v>1470</v>
      </c>
      <c r="S257" s="574" t="s">
        <v>509</v>
      </c>
      <c r="T257" s="574" t="s">
        <v>1358</v>
      </c>
      <c r="U257" s="574" t="s">
        <v>514</v>
      </c>
      <c r="V257" s="574" t="s">
        <v>1471</v>
      </c>
      <c r="W257" s="575" t="s">
        <v>1364</v>
      </c>
      <c r="X257" s="575" t="s">
        <v>1472</v>
      </c>
      <c r="Y257" s="575" t="s">
        <v>1373</v>
      </c>
      <c r="Z257" s="579" t="s">
        <v>1473</v>
      </c>
      <c r="AA257" s="580" t="s">
        <v>1474</v>
      </c>
      <c r="AE257"/>
    </row>
    <row r="258" spans="1:31" s="563" customFormat="1">
      <c r="A258"/>
      <c r="B258"/>
      <c r="C258" s="568">
        <v>2022</v>
      </c>
      <c r="D258" s="569" t="s">
        <v>80</v>
      </c>
      <c r="E258" s="569" t="s">
        <v>48</v>
      </c>
      <c r="F258" s="573" t="s">
        <v>247</v>
      </c>
      <c r="G258" s="569" t="s">
        <v>200</v>
      </c>
      <c r="H258" s="569" t="s">
        <v>41</v>
      </c>
      <c r="I258" s="575" t="s">
        <v>50</v>
      </c>
      <c r="J258" s="569" t="s">
        <v>350</v>
      </c>
      <c r="K258" s="569" t="s">
        <v>272</v>
      </c>
      <c r="L258" s="570">
        <v>1</v>
      </c>
      <c r="M258" s="571">
        <v>3.5848190249999998</v>
      </c>
      <c r="N258" s="572">
        <v>298.73491874999996</v>
      </c>
      <c r="O258" s="668" t="s">
        <v>151</v>
      </c>
      <c r="P258" s="668" t="s">
        <v>350</v>
      </c>
      <c r="Q258" s="574" t="s">
        <v>1383</v>
      </c>
      <c r="R258" s="574" t="s">
        <v>1475</v>
      </c>
      <c r="S258" s="574" t="s">
        <v>519</v>
      </c>
      <c r="T258" s="574" t="s">
        <v>1358</v>
      </c>
      <c r="U258" s="574" t="s">
        <v>1476</v>
      </c>
      <c r="V258" s="574" t="s">
        <v>1477</v>
      </c>
      <c r="W258" s="575" t="s">
        <v>1387</v>
      </c>
      <c r="X258" s="575" t="s">
        <v>1478</v>
      </c>
      <c r="Y258" s="576" t="s">
        <v>1377</v>
      </c>
      <c r="Z258" s="577" t="s">
        <v>1479</v>
      </c>
      <c r="AA258" s="578" t="s">
        <v>1480</v>
      </c>
      <c r="AE258"/>
    </row>
    <row r="259" spans="1:31" s="563" customFormat="1">
      <c r="A259"/>
      <c r="B259"/>
      <c r="C259" s="568">
        <v>2022</v>
      </c>
      <c r="D259" s="569" t="s">
        <v>80</v>
      </c>
      <c r="E259" s="569" t="s">
        <v>48</v>
      </c>
      <c r="F259" s="573" t="s">
        <v>247</v>
      </c>
      <c r="G259" s="569" t="s">
        <v>200</v>
      </c>
      <c r="H259" s="569" t="s">
        <v>41</v>
      </c>
      <c r="I259" s="575" t="s">
        <v>50</v>
      </c>
      <c r="J259" s="569" t="s">
        <v>99</v>
      </c>
      <c r="K259" s="569" t="s">
        <v>272</v>
      </c>
      <c r="L259" s="570">
        <v>1</v>
      </c>
      <c r="M259" s="571">
        <v>0.55763851500000006</v>
      </c>
      <c r="N259" s="572">
        <v>371.75901000000005</v>
      </c>
      <c r="O259" s="668" t="s">
        <v>151</v>
      </c>
      <c r="P259" s="668" t="s">
        <v>99</v>
      </c>
      <c r="Q259" s="574" t="s">
        <v>1383</v>
      </c>
      <c r="R259" s="574" t="s">
        <v>1475</v>
      </c>
      <c r="S259" s="574" t="s">
        <v>529</v>
      </c>
      <c r="T259" s="574" t="s">
        <v>1358</v>
      </c>
      <c r="U259" s="574" t="s">
        <v>1385</v>
      </c>
      <c r="V259" s="574" t="s">
        <v>1481</v>
      </c>
      <c r="W259" s="575" t="s">
        <v>1387</v>
      </c>
      <c r="X259" s="575" t="s">
        <v>1478</v>
      </c>
      <c r="Y259" s="575" t="s">
        <v>1389</v>
      </c>
      <c r="Z259" s="579" t="s">
        <v>1482</v>
      </c>
      <c r="AA259" s="580" t="s">
        <v>1480</v>
      </c>
      <c r="AE259"/>
    </row>
    <row r="260" spans="1:31" s="563" customFormat="1">
      <c r="A260"/>
      <c r="B260"/>
      <c r="C260" s="568">
        <v>2022</v>
      </c>
      <c r="D260" s="569" t="s">
        <v>80</v>
      </c>
      <c r="E260" s="569" t="s">
        <v>48</v>
      </c>
      <c r="F260" s="573" t="s">
        <v>247</v>
      </c>
      <c r="G260" s="569" t="s">
        <v>200</v>
      </c>
      <c r="H260" s="569" t="s">
        <v>41</v>
      </c>
      <c r="I260" s="575" t="s">
        <v>50</v>
      </c>
      <c r="J260" s="569" t="s">
        <v>96</v>
      </c>
      <c r="K260" s="569" t="s">
        <v>310</v>
      </c>
      <c r="L260" s="570">
        <v>0.5</v>
      </c>
      <c r="M260" s="571">
        <v>5.5967157208593743E-3</v>
      </c>
      <c r="N260" s="572">
        <v>14.521836328125</v>
      </c>
      <c r="O260" s="668" t="s">
        <v>151</v>
      </c>
      <c r="P260" s="668" t="s">
        <v>96</v>
      </c>
      <c r="Q260" s="574" t="s">
        <v>517</v>
      </c>
      <c r="R260" s="574" t="s">
        <v>1310</v>
      </c>
      <c r="S260" s="574" t="s">
        <v>537</v>
      </c>
      <c r="T260" s="574" t="s">
        <v>1358</v>
      </c>
      <c r="U260" s="574" t="s">
        <v>982</v>
      </c>
      <c r="V260" s="574" t="s">
        <v>1483</v>
      </c>
      <c r="W260" s="575" t="s">
        <v>1453</v>
      </c>
      <c r="X260" s="575" t="s">
        <v>1484</v>
      </c>
      <c r="Y260" s="576" t="s">
        <v>1397</v>
      </c>
      <c r="Z260" s="577" t="s">
        <v>1485</v>
      </c>
      <c r="AA260" s="578" t="s">
        <v>1486</v>
      </c>
      <c r="AE260"/>
    </row>
    <row r="261" spans="1:31" s="563" customFormat="1">
      <c r="A261"/>
      <c r="B261"/>
      <c r="C261" s="568">
        <v>2022</v>
      </c>
      <c r="D261" s="569" t="s">
        <v>80</v>
      </c>
      <c r="E261" s="569" t="s">
        <v>48</v>
      </c>
      <c r="F261" s="573" t="s">
        <v>247</v>
      </c>
      <c r="G261" s="569" t="s">
        <v>200</v>
      </c>
      <c r="H261" s="569" t="s">
        <v>41</v>
      </c>
      <c r="I261" s="575" t="s">
        <v>50</v>
      </c>
      <c r="J261" s="569" t="s">
        <v>96</v>
      </c>
      <c r="K261" s="569" t="s">
        <v>79</v>
      </c>
      <c r="L261" s="570">
        <v>0.5</v>
      </c>
      <c r="M261" s="571">
        <v>5.5967157208593743E-3</v>
      </c>
      <c r="N261" s="572">
        <v>14.521836328125</v>
      </c>
      <c r="O261" s="668" t="s">
        <v>151</v>
      </c>
      <c r="P261" s="668" t="s">
        <v>96</v>
      </c>
      <c r="Q261" s="574" t="s">
        <v>527</v>
      </c>
      <c r="R261" s="574" t="s">
        <v>1487</v>
      </c>
      <c r="S261" s="574" t="s">
        <v>537</v>
      </c>
      <c r="T261" s="574" t="s">
        <v>1358</v>
      </c>
      <c r="U261" s="574" t="s">
        <v>538</v>
      </c>
      <c r="V261" s="574" t="s">
        <v>1488</v>
      </c>
      <c r="W261" s="575" t="s">
        <v>1489</v>
      </c>
      <c r="X261" s="575" t="s">
        <v>1490</v>
      </c>
      <c r="Y261" s="576" t="s">
        <v>1397</v>
      </c>
      <c r="Z261" s="577" t="s">
        <v>1491</v>
      </c>
      <c r="AA261" s="578" t="s">
        <v>1492</v>
      </c>
      <c r="AE261"/>
    </row>
    <row r="262" spans="1:31" s="563" customFormat="1">
      <c r="A262"/>
      <c r="B262"/>
      <c r="C262" s="568">
        <v>2022</v>
      </c>
      <c r="D262" s="569" t="s">
        <v>80</v>
      </c>
      <c r="E262" s="569" t="s">
        <v>48</v>
      </c>
      <c r="F262" s="573" t="s">
        <v>247</v>
      </c>
      <c r="G262" s="569" t="s">
        <v>200</v>
      </c>
      <c r="H262" s="569" t="s">
        <v>41</v>
      </c>
      <c r="I262" s="575" t="s">
        <v>50</v>
      </c>
      <c r="J262" s="569" t="s">
        <v>87</v>
      </c>
      <c r="K262" s="569" t="s">
        <v>106</v>
      </c>
      <c r="L262" s="570">
        <v>0.4</v>
      </c>
      <c r="M262" s="571">
        <v>3.3751804855263163</v>
      </c>
      <c r="N262" s="572">
        <v>146.74697763157897</v>
      </c>
      <c r="O262" s="668" t="s">
        <v>151</v>
      </c>
      <c r="P262" s="668" t="s">
        <v>87</v>
      </c>
      <c r="Q262" s="574" t="s">
        <v>547</v>
      </c>
      <c r="R262" s="574" t="s">
        <v>1252</v>
      </c>
      <c r="S262" s="574" t="s">
        <v>542</v>
      </c>
      <c r="T262" s="574" t="s">
        <v>1358</v>
      </c>
      <c r="U262" s="574" t="s">
        <v>549</v>
      </c>
      <c r="V262" s="574" t="s">
        <v>1253</v>
      </c>
      <c r="W262" s="575" t="s">
        <v>1399</v>
      </c>
      <c r="X262" s="575" t="s">
        <v>1493</v>
      </c>
      <c r="Y262" s="576" t="s">
        <v>1401</v>
      </c>
      <c r="Z262" s="577" t="s">
        <v>1494</v>
      </c>
      <c r="AA262" s="578" t="s">
        <v>1495</v>
      </c>
      <c r="AE262"/>
    </row>
    <row r="263" spans="1:31" s="563" customFormat="1">
      <c r="A263"/>
      <c r="B263"/>
      <c r="C263" s="568">
        <v>2022</v>
      </c>
      <c r="D263" s="569" t="s">
        <v>80</v>
      </c>
      <c r="E263" s="569" t="s">
        <v>48</v>
      </c>
      <c r="F263" s="573" t="s">
        <v>247</v>
      </c>
      <c r="G263" s="569" t="s">
        <v>200</v>
      </c>
      <c r="H263" s="569" t="s">
        <v>41</v>
      </c>
      <c r="I263" s="575" t="s">
        <v>50</v>
      </c>
      <c r="J263" s="569" t="s">
        <v>87</v>
      </c>
      <c r="K263" s="569" t="s">
        <v>100</v>
      </c>
      <c r="L263" s="570">
        <v>0.6</v>
      </c>
      <c r="M263" s="571">
        <v>5.0627707282894736</v>
      </c>
      <c r="N263" s="572">
        <v>220.12046644736841</v>
      </c>
      <c r="O263" s="668" t="s">
        <v>151</v>
      </c>
      <c r="P263" s="668" t="s">
        <v>87</v>
      </c>
      <c r="Q263" s="574" t="s">
        <v>612</v>
      </c>
      <c r="R263" s="574" t="s">
        <v>1277</v>
      </c>
      <c r="S263" s="574" t="s">
        <v>542</v>
      </c>
      <c r="T263" s="574" t="s">
        <v>1358</v>
      </c>
      <c r="U263" s="574" t="s">
        <v>1496</v>
      </c>
      <c r="V263" s="574" t="s">
        <v>1497</v>
      </c>
      <c r="W263" s="575" t="s">
        <v>1444</v>
      </c>
      <c r="X263" s="575" t="s">
        <v>1463</v>
      </c>
      <c r="Y263" s="576" t="s">
        <v>1401</v>
      </c>
      <c r="Z263" s="577" t="s">
        <v>1498</v>
      </c>
      <c r="AA263" s="578" t="s">
        <v>1465</v>
      </c>
      <c r="AE263"/>
    </row>
    <row r="264" spans="1:31" s="563" customFormat="1">
      <c r="A264"/>
      <c r="B264"/>
      <c r="C264" s="568">
        <v>2022</v>
      </c>
      <c r="D264" s="569" t="s">
        <v>80</v>
      </c>
      <c r="E264" s="569" t="s">
        <v>48</v>
      </c>
      <c r="F264" s="573" t="s">
        <v>247</v>
      </c>
      <c r="G264" s="569" t="s">
        <v>200</v>
      </c>
      <c r="H264" s="569" t="s">
        <v>41</v>
      </c>
      <c r="I264" s="575" t="s">
        <v>50</v>
      </c>
      <c r="J264" s="569" t="s">
        <v>83</v>
      </c>
      <c r="K264" s="569" t="s">
        <v>81</v>
      </c>
      <c r="L264" s="570">
        <v>1</v>
      </c>
      <c r="M264" s="571">
        <v>3.4710852795230767</v>
      </c>
      <c r="N264" s="572">
        <v>9.7229279538461526</v>
      </c>
      <c r="O264" s="668" t="s">
        <v>382</v>
      </c>
      <c r="P264" s="668" t="s">
        <v>83</v>
      </c>
      <c r="Q264" s="574" t="s">
        <v>563</v>
      </c>
      <c r="R264" s="574" t="s">
        <v>1282</v>
      </c>
      <c r="S264" s="574" t="s">
        <v>565</v>
      </c>
      <c r="T264" s="574" t="s">
        <v>1358</v>
      </c>
      <c r="U264" s="574" t="s">
        <v>566</v>
      </c>
      <c r="V264" s="574" t="s">
        <v>1326</v>
      </c>
      <c r="W264" s="575" t="s">
        <v>1404</v>
      </c>
      <c r="X264" s="575" t="s">
        <v>1499</v>
      </c>
      <c r="Y264" s="576" t="s">
        <v>1406</v>
      </c>
      <c r="Z264" s="577" t="s">
        <v>1500</v>
      </c>
      <c r="AA264" s="578" t="s">
        <v>1501</v>
      </c>
      <c r="AE264"/>
    </row>
    <row r="265" spans="1:31" s="563" customFormat="1">
      <c r="A265"/>
      <c r="B265"/>
      <c r="C265" s="568">
        <v>2022</v>
      </c>
      <c r="D265" s="569" t="s">
        <v>80</v>
      </c>
      <c r="E265" s="569" t="s">
        <v>48</v>
      </c>
      <c r="F265" s="573" t="s">
        <v>247</v>
      </c>
      <c r="G265" s="569" t="s">
        <v>200</v>
      </c>
      <c r="H265" s="569" t="s">
        <v>41</v>
      </c>
      <c r="I265" s="575" t="s">
        <v>50</v>
      </c>
      <c r="J265" s="569" t="s">
        <v>77</v>
      </c>
      <c r="K265" s="569" t="s">
        <v>93</v>
      </c>
      <c r="L265" s="570">
        <v>1</v>
      </c>
      <c r="M265" s="571">
        <v>4.153079226</v>
      </c>
      <c r="N265" s="572">
        <v>180.56866199999999</v>
      </c>
      <c r="O265" s="668" t="s">
        <v>381</v>
      </c>
      <c r="P265" s="668" t="s">
        <v>77</v>
      </c>
      <c r="Q265" s="574" t="s">
        <v>581</v>
      </c>
      <c r="R265" s="574" t="s">
        <v>1502</v>
      </c>
      <c r="S265" s="574" t="s">
        <v>573</v>
      </c>
      <c r="T265" s="574" t="s">
        <v>1358</v>
      </c>
      <c r="U265" s="574" t="s">
        <v>583</v>
      </c>
      <c r="V265" s="574" t="s">
        <v>1503</v>
      </c>
      <c r="W265" s="575" t="s">
        <v>1418</v>
      </c>
      <c r="X265" s="575" t="s">
        <v>1504</v>
      </c>
      <c r="Y265" s="576" t="s">
        <v>1415</v>
      </c>
      <c r="Z265" s="577" t="s">
        <v>1505</v>
      </c>
      <c r="AA265" s="578" t="s">
        <v>1506</v>
      </c>
      <c r="AE265"/>
    </row>
    <row r="266" spans="1:31" s="563" customFormat="1">
      <c r="A266"/>
      <c r="B266"/>
      <c r="C266" s="568">
        <v>2022</v>
      </c>
      <c r="D266" s="569" t="s">
        <v>80</v>
      </c>
      <c r="E266" s="569" t="s">
        <v>48</v>
      </c>
      <c r="F266" s="573" t="s">
        <v>247</v>
      </c>
      <c r="G266" s="569" t="s">
        <v>200</v>
      </c>
      <c r="H266" s="569" t="s">
        <v>41</v>
      </c>
      <c r="I266" s="575" t="s">
        <v>50</v>
      </c>
      <c r="J266" s="569" t="s">
        <v>349</v>
      </c>
      <c r="K266" s="569" t="s">
        <v>115</v>
      </c>
      <c r="L266" s="570">
        <v>1</v>
      </c>
      <c r="M266" s="571">
        <v>2.0330570859374997</v>
      </c>
      <c r="N266" s="572">
        <v>203.30570859374998</v>
      </c>
      <c r="O266" s="668" t="s">
        <v>151</v>
      </c>
      <c r="P266" s="668" t="s">
        <v>349</v>
      </c>
      <c r="Q266" s="574" t="s">
        <v>864</v>
      </c>
      <c r="R266" s="574" t="s">
        <v>1507</v>
      </c>
      <c r="S266" s="574" t="s">
        <v>589</v>
      </c>
      <c r="T266" s="574" t="s">
        <v>1358</v>
      </c>
      <c r="U266" s="574" t="s">
        <v>1422</v>
      </c>
      <c r="V266" s="574" t="s">
        <v>1508</v>
      </c>
      <c r="W266" s="575" t="s">
        <v>1424</v>
      </c>
      <c r="X266" s="575" t="s">
        <v>1509</v>
      </c>
      <c r="Y266" s="575" t="s">
        <v>1426</v>
      </c>
      <c r="Z266" s="579" t="s">
        <v>1510</v>
      </c>
      <c r="AA266" s="580" t="s">
        <v>1511</v>
      </c>
      <c r="AE266"/>
    </row>
    <row r="267" spans="1:31" s="563" customFormat="1">
      <c r="A267"/>
      <c r="B267"/>
      <c r="C267" s="568">
        <v>2022</v>
      </c>
      <c r="D267" s="569" t="s">
        <v>80</v>
      </c>
      <c r="E267" s="569" t="s">
        <v>48</v>
      </c>
      <c r="F267" s="573" t="s">
        <v>247</v>
      </c>
      <c r="G267" s="569" t="s">
        <v>200</v>
      </c>
      <c r="H267" s="569" t="s">
        <v>41</v>
      </c>
      <c r="I267" s="575" t="s">
        <v>50</v>
      </c>
      <c r="J267" s="569" t="s">
        <v>74</v>
      </c>
      <c r="K267" s="569" t="s">
        <v>115</v>
      </c>
      <c r="L267" s="570">
        <v>0.25</v>
      </c>
      <c r="M267" s="571">
        <v>0.68338053308823532</v>
      </c>
      <c r="N267" s="572">
        <v>273.35221323529413</v>
      </c>
      <c r="O267" s="668" t="s">
        <v>151</v>
      </c>
      <c r="P267" s="668" t="s">
        <v>74</v>
      </c>
      <c r="Q267" s="574" t="s">
        <v>864</v>
      </c>
      <c r="R267" s="574" t="s">
        <v>1507</v>
      </c>
      <c r="S267" s="574" t="s">
        <v>602</v>
      </c>
      <c r="T267" s="574" t="s">
        <v>1358</v>
      </c>
      <c r="U267" s="574" t="s">
        <v>866</v>
      </c>
      <c r="V267" s="574" t="s">
        <v>1512</v>
      </c>
      <c r="W267" s="575" t="s">
        <v>1424</v>
      </c>
      <c r="X267" s="575" t="s">
        <v>1509</v>
      </c>
      <c r="Y267" s="576" t="s">
        <v>1440</v>
      </c>
      <c r="Z267" s="577" t="s">
        <v>1513</v>
      </c>
      <c r="AA267" s="578" t="s">
        <v>1511</v>
      </c>
      <c r="AE267"/>
    </row>
    <row r="268" spans="1:31" s="563" customFormat="1">
      <c r="A268"/>
      <c r="B268"/>
      <c r="C268" s="568">
        <v>2022</v>
      </c>
      <c r="D268" s="569" t="s">
        <v>80</v>
      </c>
      <c r="E268" s="569" t="s">
        <v>48</v>
      </c>
      <c r="F268" s="573" t="s">
        <v>247</v>
      </c>
      <c r="G268" s="569" t="s">
        <v>200</v>
      </c>
      <c r="H268" s="569" t="s">
        <v>41</v>
      </c>
      <c r="I268" s="575" t="s">
        <v>50</v>
      </c>
      <c r="J268" s="569" t="s">
        <v>74</v>
      </c>
      <c r="K268" s="569" t="s">
        <v>104</v>
      </c>
      <c r="L268" s="570">
        <v>0.75</v>
      </c>
      <c r="M268" s="571">
        <v>2.0501415992647058</v>
      </c>
      <c r="N268" s="572">
        <v>820.05663970588228</v>
      </c>
      <c r="O268" s="668" t="s">
        <v>151</v>
      </c>
      <c r="P268" s="668" t="s">
        <v>74</v>
      </c>
      <c r="Q268" s="574" t="s">
        <v>555</v>
      </c>
      <c r="R268" s="574" t="s">
        <v>1260</v>
      </c>
      <c r="S268" s="574" t="s">
        <v>602</v>
      </c>
      <c r="T268" s="574" t="s">
        <v>1358</v>
      </c>
      <c r="U268" s="574" t="s">
        <v>780</v>
      </c>
      <c r="V268" s="574" t="s">
        <v>1261</v>
      </c>
      <c r="W268" s="575" t="s">
        <v>1429</v>
      </c>
      <c r="X268" s="575" t="s">
        <v>1514</v>
      </c>
      <c r="Y268" s="576" t="s">
        <v>1440</v>
      </c>
      <c r="Z268" s="577" t="s">
        <v>1515</v>
      </c>
      <c r="AA268" s="578" t="s">
        <v>1516</v>
      </c>
      <c r="AE268"/>
    </row>
    <row r="269" spans="1:31" s="563" customFormat="1">
      <c r="A269"/>
      <c r="B269"/>
      <c r="C269" s="568">
        <v>2022</v>
      </c>
      <c r="D269" s="569" t="s">
        <v>80</v>
      </c>
      <c r="E269" s="569" t="s">
        <v>48</v>
      </c>
      <c r="F269" s="573" t="s">
        <v>247</v>
      </c>
      <c r="G269" s="569" t="s">
        <v>200</v>
      </c>
      <c r="H269" s="569" t="s">
        <v>41</v>
      </c>
      <c r="I269" s="575" t="s">
        <v>50</v>
      </c>
      <c r="J269" s="569" t="s">
        <v>71</v>
      </c>
      <c r="K269" s="569" t="s">
        <v>104</v>
      </c>
      <c r="L269" s="570">
        <v>0.6</v>
      </c>
      <c r="M269" s="571">
        <v>4.9072189320000001</v>
      </c>
      <c r="N269" s="572">
        <v>223.055406</v>
      </c>
      <c r="O269" s="668" t="s">
        <v>151</v>
      </c>
      <c r="P269" s="668" t="s">
        <v>70</v>
      </c>
      <c r="Q269" s="574" t="s">
        <v>555</v>
      </c>
      <c r="R269" s="574" t="s">
        <v>1260</v>
      </c>
      <c r="S269" s="574" t="s">
        <v>1149</v>
      </c>
      <c r="T269" s="574" t="s">
        <v>1358</v>
      </c>
      <c r="U269" s="574" t="s">
        <v>1154</v>
      </c>
      <c r="V269" s="574" t="s">
        <v>1267</v>
      </c>
      <c r="W269" s="575" t="s">
        <v>1429</v>
      </c>
      <c r="X269" s="575" t="s">
        <v>1514</v>
      </c>
      <c r="Y269" s="576" t="s">
        <v>1517</v>
      </c>
      <c r="Z269" s="577" t="s">
        <v>1518</v>
      </c>
      <c r="AA269" s="578" t="s">
        <v>1516</v>
      </c>
      <c r="AE269"/>
    </row>
    <row r="270" spans="1:31" s="563" customFormat="1">
      <c r="A270"/>
      <c r="B270"/>
      <c r="C270" s="568">
        <v>2022</v>
      </c>
      <c r="D270" s="569" t="s">
        <v>80</v>
      </c>
      <c r="E270" s="569" t="s">
        <v>48</v>
      </c>
      <c r="F270" s="573" t="s">
        <v>247</v>
      </c>
      <c r="G270" s="569" t="s">
        <v>200</v>
      </c>
      <c r="H270" s="569" t="s">
        <v>41</v>
      </c>
      <c r="I270" s="575" t="s">
        <v>50</v>
      </c>
      <c r="J270" s="569" t="s">
        <v>71</v>
      </c>
      <c r="K270" s="569" t="s">
        <v>86</v>
      </c>
      <c r="L270" s="570">
        <v>0.4</v>
      </c>
      <c r="M270" s="571">
        <v>3.2714792880000005</v>
      </c>
      <c r="N270" s="572">
        <v>148.70360400000004</v>
      </c>
      <c r="O270" s="668" t="s">
        <v>151</v>
      </c>
      <c r="P270" s="668" t="s">
        <v>70</v>
      </c>
      <c r="Q270" s="574" t="s">
        <v>1269</v>
      </c>
      <c r="R270" s="574" t="s">
        <v>1270</v>
      </c>
      <c r="S270" s="574" t="s">
        <v>1149</v>
      </c>
      <c r="T270" s="574" t="s">
        <v>1358</v>
      </c>
      <c r="U270" s="574" t="s">
        <v>1271</v>
      </c>
      <c r="V270" s="574" t="s">
        <v>1272</v>
      </c>
      <c r="W270" s="575" t="s">
        <v>1519</v>
      </c>
      <c r="X270" s="575" t="s">
        <v>1520</v>
      </c>
      <c r="Y270" s="576" t="s">
        <v>1517</v>
      </c>
      <c r="Z270" s="577" t="s">
        <v>1521</v>
      </c>
      <c r="AA270" s="578" t="s">
        <v>1522</v>
      </c>
      <c r="AE270"/>
    </row>
    <row r="271" spans="1:31" s="563" customFormat="1">
      <c r="A271"/>
      <c r="B271"/>
      <c r="C271" s="568">
        <v>2022</v>
      </c>
      <c r="D271" s="569" t="s">
        <v>80</v>
      </c>
      <c r="E271" s="569" t="s">
        <v>48</v>
      </c>
      <c r="F271" s="573" t="s">
        <v>247</v>
      </c>
      <c r="G271" s="569" t="s">
        <v>200</v>
      </c>
      <c r="H271" s="569" t="s">
        <v>41</v>
      </c>
      <c r="I271" s="575" t="s">
        <v>50</v>
      </c>
      <c r="J271" s="569" t="s">
        <v>351</v>
      </c>
      <c r="K271" s="569" t="s">
        <v>100</v>
      </c>
      <c r="L271" s="570">
        <v>1</v>
      </c>
      <c r="M271" s="571">
        <v>8.3645777250000002</v>
      </c>
      <c r="N271" s="572">
        <v>30.979917500000003</v>
      </c>
      <c r="O271" s="668" t="s">
        <v>151</v>
      </c>
      <c r="P271" s="668" t="s">
        <v>351</v>
      </c>
      <c r="Q271" s="574" t="s">
        <v>612</v>
      </c>
      <c r="R271" s="574" t="s">
        <v>1277</v>
      </c>
      <c r="S271" s="574" t="s">
        <v>607</v>
      </c>
      <c r="T271" s="574" t="s">
        <v>1358</v>
      </c>
      <c r="U271" s="574" t="s">
        <v>614</v>
      </c>
      <c r="V271" s="574" t="s">
        <v>1278</v>
      </c>
      <c r="W271" s="575" t="s">
        <v>1444</v>
      </c>
      <c r="X271" s="575" t="s">
        <v>1463</v>
      </c>
      <c r="Y271" s="576" t="s">
        <v>1446</v>
      </c>
      <c r="Z271" s="577" t="s">
        <v>1523</v>
      </c>
      <c r="AA271" s="578" t="s">
        <v>1465</v>
      </c>
      <c r="AE271"/>
    </row>
    <row r="272" spans="1:31" s="563" customFormat="1">
      <c r="A272"/>
      <c r="B272"/>
      <c r="C272" s="568">
        <v>2022</v>
      </c>
      <c r="D272" s="569" t="s">
        <v>78</v>
      </c>
      <c r="E272" s="569" t="s">
        <v>337</v>
      </c>
      <c r="F272" s="573" t="s">
        <v>141</v>
      </c>
      <c r="G272" s="569" t="s">
        <v>42</v>
      </c>
      <c r="H272" s="569" t="s">
        <v>41</v>
      </c>
      <c r="I272" s="575" t="s">
        <v>54</v>
      </c>
      <c r="J272" s="569" t="s">
        <v>352</v>
      </c>
      <c r="K272" s="569" t="s">
        <v>346</v>
      </c>
      <c r="L272" s="570">
        <v>1</v>
      </c>
      <c r="M272" s="571">
        <v>0.23638768603999996</v>
      </c>
      <c r="N272" s="572">
        <v>9.7680861999999973</v>
      </c>
      <c r="O272" s="668" t="s">
        <v>151</v>
      </c>
      <c r="P272" s="668" t="s">
        <v>352</v>
      </c>
      <c r="Q272" s="574" t="s">
        <v>480</v>
      </c>
      <c r="R272" s="574" t="s">
        <v>481</v>
      </c>
      <c r="S272" s="574" t="s">
        <v>482</v>
      </c>
      <c r="T272" s="574" t="s">
        <v>1524</v>
      </c>
      <c r="U272" s="574" t="s">
        <v>484</v>
      </c>
      <c r="V272" s="574" t="s">
        <v>485</v>
      </c>
      <c r="W272" s="575" t="s">
        <v>1525</v>
      </c>
      <c r="X272" s="575" t="s">
        <v>1526</v>
      </c>
      <c r="Y272" s="576" t="s">
        <v>1527</v>
      </c>
      <c r="Z272" s="577" t="s">
        <v>1528</v>
      </c>
      <c r="AA272" s="578" t="s">
        <v>1529</v>
      </c>
      <c r="AE272"/>
    </row>
    <row r="273" spans="1:31" s="563" customFormat="1">
      <c r="A273"/>
      <c r="B273"/>
      <c r="C273" s="568">
        <v>2022</v>
      </c>
      <c r="D273" s="569" t="s">
        <v>78</v>
      </c>
      <c r="E273" s="569" t="s">
        <v>337</v>
      </c>
      <c r="F273" s="573" t="s">
        <v>141</v>
      </c>
      <c r="G273" s="569" t="s">
        <v>42</v>
      </c>
      <c r="H273" s="569" t="s">
        <v>41</v>
      </c>
      <c r="I273" s="575" t="s">
        <v>54</v>
      </c>
      <c r="J273" s="569" t="s">
        <v>116</v>
      </c>
      <c r="K273" s="569" t="s">
        <v>111</v>
      </c>
      <c r="L273" s="570">
        <v>0.5</v>
      </c>
      <c r="M273" s="571">
        <v>8.7223263832941128E-2</v>
      </c>
      <c r="N273" s="572">
        <v>0.34475598352941161</v>
      </c>
      <c r="O273" s="668" t="s">
        <v>382</v>
      </c>
      <c r="P273" s="668" t="s">
        <v>116</v>
      </c>
      <c r="Q273" s="574" t="s">
        <v>491</v>
      </c>
      <c r="R273" s="574" t="s">
        <v>492</v>
      </c>
      <c r="S273" s="574" t="s">
        <v>493</v>
      </c>
      <c r="T273" s="574" t="s">
        <v>1524</v>
      </c>
      <c r="U273" s="574" t="s">
        <v>494</v>
      </c>
      <c r="V273" s="574" t="s">
        <v>495</v>
      </c>
      <c r="W273" s="575" t="s">
        <v>1530</v>
      </c>
      <c r="X273" s="575" t="s">
        <v>1531</v>
      </c>
      <c r="Y273" s="576" t="s">
        <v>1532</v>
      </c>
      <c r="Z273" s="577" t="s">
        <v>1533</v>
      </c>
      <c r="AA273" s="578" t="s">
        <v>1534</v>
      </c>
      <c r="AE273"/>
    </row>
    <row r="274" spans="1:31" s="563" customFormat="1">
      <c r="A274"/>
      <c r="B274"/>
      <c r="C274" s="568">
        <v>2022</v>
      </c>
      <c r="D274" s="569" t="s">
        <v>78</v>
      </c>
      <c r="E274" s="569" t="s">
        <v>337</v>
      </c>
      <c r="F274" s="573" t="s">
        <v>141</v>
      </c>
      <c r="G274" s="569" t="s">
        <v>42</v>
      </c>
      <c r="H274" s="569" t="s">
        <v>41</v>
      </c>
      <c r="I274" s="575" t="s">
        <v>54</v>
      </c>
      <c r="J274" s="569" t="s">
        <v>116</v>
      </c>
      <c r="K274" s="569" t="s">
        <v>90</v>
      </c>
      <c r="L274" s="570">
        <v>0.5</v>
      </c>
      <c r="M274" s="571">
        <v>8.7223263832941128E-2</v>
      </c>
      <c r="N274" s="572">
        <v>0.34475598352941161</v>
      </c>
      <c r="O274" s="668" t="s">
        <v>382</v>
      </c>
      <c r="P274" s="668" t="s">
        <v>116</v>
      </c>
      <c r="Q274" s="574" t="s">
        <v>501</v>
      </c>
      <c r="R274" s="574" t="s">
        <v>502</v>
      </c>
      <c r="S274" s="574" t="s">
        <v>493</v>
      </c>
      <c r="T274" s="574" t="s">
        <v>1524</v>
      </c>
      <c r="U274" s="574" t="s">
        <v>503</v>
      </c>
      <c r="V274" s="574" t="s">
        <v>504</v>
      </c>
      <c r="W274" s="575" t="s">
        <v>1535</v>
      </c>
      <c r="X274" s="575" t="s">
        <v>1536</v>
      </c>
      <c r="Y274" s="576" t="s">
        <v>1532</v>
      </c>
      <c r="Z274" s="577" t="s">
        <v>1537</v>
      </c>
      <c r="AA274" s="578" t="s">
        <v>1538</v>
      </c>
      <c r="AE274"/>
    </row>
    <row r="275" spans="1:31" s="563" customFormat="1">
      <c r="A275"/>
      <c r="B275"/>
      <c r="C275" s="568">
        <v>2022</v>
      </c>
      <c r="D275" s="569" t="s">
        <v>78</v>
      </c>
      <c r="E275" s="569" t="s">
        <v>337</v>
      </c>
      <c r="F275" s="573" t="s">
        <v>141</v>
      </c>
      <c r="G275" s="569" t="s">
        <v>42</v>
      </c>
      <c r="H275" s="569" t="s">
        <v>41</v>
      </c>
      <c r="I275" s="575" t="s">
        <v>54</v>
      </c>
      <c r="J275" s="569" t="s">
        <v>109</v>
      </c>
      <c r="K275" s="569" t="s">
        <v>111</v>
      </c>
      <c r="L275" s="570">
        <v>0.5</v>
      </c>
      <c r="M275" s="571">
        <v>0.23271028888235287</v>
      </c>
      <c r="N275" s="572">
        <v>8.6188995882352906</v>
      </c>
      <c r="O275" s="668" t="s">
        <v>381</v>
      </c>
      <c r="P275" s="668" t="s">
        <v>109</v>
      </c>
      <c r="Q275" s="574" t="s">
        <v>491</v>
      </c>
      <c r="R275" s="574" t="s">
        <v>492</v>
      </c>
      <c r="S275" s="574" t="s">
        <v>509</v>
      </c>
      <c r="T275" s="574" t="s">
        <v>1524</v>
      </c>
      <c r="U275" s="574" t="s">
        <v>510</v>
      </c>
      <c r="V275" s="574" t="s">
        <v>511</v>
      </c>
      <c r="W275" s="575" t="s">
        <v>1530</v>
      </c>
      <c r="X275" s="575" t="s">
        <v>1531</v>
      </c>
      <c r="Y275" s="576" t="s">
        <v>1539</v>
      </c>
      <c r="Z275" s="577" t="s">
        <v>1540</v>
      </c>
      <c r="AA275" s="578" t="s">
        <v>1534</v>
      </c>
      <c r="AE275"/>
    </row>
    <row r="276" spans="1:31" s="563" customFormat="1">
      <c r="A276"/>
      <c r="B276"/>
      <c r="C276" s="568">
        <v>2022</v>
      </c>
      <c r="D276" s="569" t="s">
        <v>78</v>
      </c>
      <c r="E276" s="569" t="s">
        <v>337</v>
      </c>
      <c r="F276" s="573" t="s">
        <v>141</v>
      </c>
      <c r="G276" s="569" t="s">
        <v>42</v>
      </c>
      <c r="H276" s="569" t="s">
        <v>41</v>
      </c>
      <c r="I276" s="575" t="s">
        <v>54</v>
      </c>
      <c r="J276" s="569" t="s">
        <v>109</v>
      </c>
      <c r="K276" s="569" t="s">
        <v>90</v>
      </c>
      <c r="L276" s="570">
        <v>0.5</v>
      </c>
      <c r="M276" s="571">
        <v>0.23271028888235287</v>
      </c>
      <c r="N276" s="572">
        <v>8.6188995882352906</v>
      </c>
      <c r="O276" s="668" t="s">
        <v>381</v>
      </c>
      <c r="P276" s="668" t="s">
        <v>109</v>
      </c>
      <c r="Q276" s="574" t="s">
        <v>501</v>
      </c>
      <c r="R276" s="574" t="s">
        <v>502</v>
      </c>
      <c r="S276" s="574" t="s">
        <v>509</v>
      </c>
      <c r="T276" s="574" t="s">
        <v>1524</v>
      </c>
      <c r="U276" s="574" t="s">
        <v>514</v>
      </c>
      <c r="V276" s="574" t="s">
        <v>515</v>
      </c>
      <c r="W276" s="575" t="s">
        <v>1535</v>
      </c>
      <c r="X276" s="575" t="s">
        <v>1536</v>
      </c>
      <c r="Y276" s="575" t="s">
        <v>1539</v>
      </c>
      <c r="Z276" s="579" t="s">
        <v>1541</v>
      </c>
      <c r="AA276" s="580" t="s">
        <v>1538</v>
      </c>
      <c r="AE276"/>
    </row>
    <row r="277" spans="1:31" s="563" customFormat="1">
      <c r="A277"/>
      <c r="B277"/>
      <c r="C277" s="568">
        <v>2022</v>
      </c>
      <c r="D277" s="569" t="s">
        <v>78</v>
      </c>
      <c r="E277" s="569" t="s">
        <v>337</v>
      </c>
      <c r="F277" s="573" t="s">
        <v>141</v>
      </c>
      <c r="G277" s="569" t="s">
        <v>42</v>
      </c>
      <c r="H277" s="569" t="s">
        <v>41</v>
      </c>
      <c r="I277" s="575" t="s">
        <v>54</v>
      </c>
      <c r="J277" s="569" t="s">
        <v>350</v>
      </c>
      <c r="K277" s="569" t="s">
        <v>310</v>
      </c>
      <c r="L277" s="570">
        <v>1</v>
      </c>
      <c r="M277" s="571">
        <v>0.31179731150399986</v>
      </c>
      <c r="N277" s="572">
        <v>27.35064135999999</v>
      </c>
      <c r="O277" s="668" t="s">
        <v>151</v>
      </c>
      <c r="P277" s="668" t="s">
        <v>350</v>
      </c>
      <c r="Q277" s="574" t="s">
        <v>517</v>
      </c>
      <c r="R277" s="574" t="s">
        <v>518</v>
      </c>
      <c r="S277" s="574" t="s">
        <v>519</v>
      </c>
      <c r="T277" s="574" t="s">
        <v>1524</v>
      </c>
      <c r="U277" s="574" t="s">
        <v>520</v>
      </c>
      <c r="V277" s="574" t="s">
        <v>521</v>
      </c>
      <c r="W277" s="575" t="s">
        <v>1542</v>
      </c>
      <c r="X277" s="575" t="s">
        <v>1543</v>
      </c>
      <c r="Y277" s="576" t="s">
        <v>1544</v>
      </c>
      <c r="Z277" s="577" t="s">
        <v>1545</v>
      </c>
      <c r="AA277" s="578" t="s">
        <v>1546</v>
      </c>
      <c r="AE277"/>
    </row>
    <row r="278" spans="1:31" s="563" customFormat="1">
      <c r="A278"/>
      <c r="B278"/>
      <c r="C278" s="568">
        <v>2022</v>
      </c>
      <c r="D278" s="569" t="s">
        <v>78</v>
      </c>
      <c r="E278" s="569" t="s">
        <v>337</v>
      </c>
      <c r="F278" s="573" t="s">
        <v>141</v>
      </c>
      <c r="G278" s="569" t="s">
        <v>42</v>
      </c>
      <c r="H278" s="569" t="s">
        <v>41</v>
      </c>
      <c r="I278" s="575" t="s">
        <v>54</v>
      </c>
      <c r="J278" s="569" t="s">
        <v>99</v>
      </c>
      <c r="K278" s="569" t="s">
        <v>100</v>
      </c>
      <c r="L278" s="570">
        <v>1</v>
      </c>
      <c r="M278" s="571">
        <v>6.1538943059999976E-2</v>
      </c>
      <c r="N278" s="572">
        <v>20.512981019999991</v>
      </c>
      <c r="O278" s="668" t="s">
        <v>151</v>
      </c>
      <c r="P278" s="668" t="s">
        <v>99</v>
      </c>
      <c r="Q278" s="574" t="s">
        <v>612</v>
      </c>
      <c r="R278" s="574" t="s">
        <v>613</v>
      </c>
      <c r="S278" s="574" t="s">
        <v>529</v>
      </c>
      <c r="T278" s="574" t="s">
        <v>1524</v>
      </c>
      <c r="U278" s="574" t="s">
        <v>1547</v>
      </c>
      <c r="V278" s="574" t="s">
        <v>1548</v>
      </c>
      <c r="W278" s="575" t="s">
        <v>1549</v>
      </c>
      <c r="X278" s="575" t="s">
        <v>1550</v>
      </c>
      <c r="Y278" s="576" t="s">
        <v>1551</v>
      </c>
      <c r="Z278" s="577" t="s">
        <v>1552</v>
      </c>
      <c r="AA278" s="578" t="s">
        <v>1553</v>
      </c>
      <c r="AE278"/>
    </row>
    <row r="279" spans="1:31" s="563" customFormat="1">
      <c r="A279"/>
      <c r="B279"/>
      <c r="C279" s="568">
        <v>2022</v>
      </c>
      <c r="D279" s="569" t="s">
        <v>78</v>
      </c>
      <c r="E279" s="569" t="s">
        <v>337</v>
      </c>
      <c r="F279" s="573" t="s">
        <v>141</v>
      </c>
      <c r="G279" s="569" t="s">
        <v>42</v>
      </c>
      <c r="H279" s="569" t="s">
        <v>41</v>
      </c>
      <c r="I279" s="575" t="s">
        <v>54</v>
      </c>
      <c r="J279" s="569" t="s">
        <v>96</v>
      </c>
      <c r="K279" s="569" t="s">
        <v>79</v>
      </c>
      <c r="L279" s="570">
        <v>1</v>
      </c>
      <c r="M279" s="571">
        <v>4.1025962039999992E-3</v>
      </c>
      <c r="N279" s="572">
        <v>7.8144689599999984</v>
      </c>
      <c r="O279" s="668" t="s">
        <v>151</v>
      </c>
      <c r="P279" s="668" t="s">
        <v>96</v>
      </c>
      <c r="Q279" s="574" t="s">
        <v>527</v>
      </c>
      <c r="R279" s="574" t="s">
        <v>528</v>
      </c>
      <c r="S279" s="574" t="s">
        <v>537</v>
      </c>
      <c r="T279" s="574" t="s">
        <v>1524</v>
      </c>
      <c r="U279" s="574" t="s">
        <v>538</v>
      </c>
      <c r="V279" s="574" t="s">
        <v>539</v>
      </c>
      <c r="W279" s="575" t="s">
        <v>1554</v>
      </c>
      <c r="X279" s="575" t="s">
        <v>1555</v>
      </c>
      <c r="Y279" s="576" t="s">
        <v>1556</v>
      </c>
      <c r="Z279" s="577" t="s">
        <v>1557</v>
      </c>
      <c r="AA279" s="578" t="s">
        <v>1558</v>
      </c>
      <c r="AE279"/>
    </row>
    <row r="280" spans="1:31" s="563" customFormat="1">
      <c r="A280"/>
      <c r="B280"/>
      <c r="C280" s="568">
        <v>2022</v>
      </c>
      <c r="D280" s="569" t="s">
        <v>78</v>
      </c>
      <c r="E280" s="569" t="s">
        <v>337</v>
      </c>
      <c r="F280" s="573" t="s">
        <v>141</v>
      </c>
      <c r="G280" s="569" t="s">
        <v>42</v>
      </c>
      <c r="H280" s="569" t="s">
        <v>41</v>
      </c>
      <c r="I280" s="575" t="s">
        <v>54</v>
      </c>
      <c r="J280" s="569" t="s">
        <v>87</v>
      </c>
      <c r="K280" s="569" t="s">
        <v>310</v>
      </c>
      <c r="L280" s="570">
        <v>0.33333333333333331</v>
      </c>
      <c r="M280" s="571">
        <v>8.8889584419999945E-2</v>
      </c>
      <c r="N280" s="572">
        <v>3.4188301699999979</v>
      </c>
      <c r="O280" s="668" t="s">
        <v>151</v>
      </c>
      <c r="P280" s="668" t="s">
        <v>87</v>
      </c>
      <c r="Q280" s="574" t="s">
        <v>517</v>
      </c>
      <c r="R280" s="574" t="s">
        <v>518</v>
      </c>
      <c r="S280" s="574" t="s">
        <v>542</v>
      </c>
      <c r="T280" s="574" t="s">
        <v>1524</v>
      </c>
      <c r="U280" s="574" t="s">
        <v>543</v>
      </c>
      <c r="V280" s="574" t="s">
        <v>544</v>
      </c>
      <c r="W280" s="575" t="s">
        <v>1542</v>
      </c>
      <c r="X280" s="575" t="s">
        <v>1543</v>
      </c>
      <c r="Y280" s="576" t="s">
        <v>1559</v>
      </c>
      <c r="Z280" s="577" t="s">
        <v>1560</v>
      </c>
      <c r="AA280" s="578" t="s">
        <v>1546</v>
      </c>
      <c r="AE280"/>
    </row>
    <row r="281" spans="1:31" s="563" customFormat="1">
      <c r="A281"/>
      <c r="B281"/>
      <c r="C281" s="568">
        <v>2022</v>
      </c>
      <c r="D281" s="569" t="s">
        <v>78</v>
      </c>
      <c r="E281" s="569" t="s">
        <v>337</v>
      </c>
      <c r="F281" s="573" t="s">
        <v>141</v>
      </c>
      <c r="G281" s="569" t="s">
        <v>42</v>
      </c>
      <c r="H281" s="569" t="s">
        <v>41</v>
      </c>
      <c r="I281" s="575" t="s">
        <v>54</v>
      </c>
      <c r="J281" s="569" t="s">
        <v>87</v>
      </c>
      <c r="K281" s="569" t="s">
        <v>106</v>
      </c>
      <c r="L281" s="570">
        <v>0.33333333333333331</v>
      </c>
      <c r="M281" s="571">
        <v>8.8889584419999945E-2</v>
      </c>
      <c r="N281" s="572">
        <v>3.4188301699999979</v>
      </c>
      <c r="O281" s="668" t="s">
        <v>151</v>
      </c>
      <c r="P281" s="668" t="s">
        <v>87</v>
      </c>
      <c r="Q281" s="574" t="s">
        <v>547</v>
      </c>
      <c r="R281" s="574" t="s">
        <v>548</v>
      </c>
      <c r="S281" s="574" t="s">
        <v>542</v>
      </c>
      <c r="T281" s="574" t="s">
        <v>1524</v>
      </c>
      <c r="U281" s="574" t="s">
        <v>549</v>
      </c>
      <c r="V281" s="574" t="s">
        <v>550</v>
      </c>
      <c r="W281" s="575" t="s">
        <v>1561</v>
      </c>
      <c r="X281" s="575" t="s">
        <v>1562</v>
      </c>
      <c r="Y281" s="576" t="s">
        <v>1559</v>
      </c>
      <c r="Z281" s="577" t="s">
        <v>1563</v>
      </c>
      <c r="AA281" s="578" t="s">
        <v>1564</v>
      </c>
      <c r="AE281"/>
    </row>
    <row r="282" spans="1:31" s="563" customFormat="1">
      <c r="A282"/>
      <c r="B282"/>
      <c r="C282" s="568">
        <v>2022</v>
      </c>
      <c r="D282" s="569" t="s">
        <v>78</v>
      </c>
      <c r="E282" s="569" t="s">
        <v>337</v>
      </c>
      <c r="F282" s="573" t="s">
        <v>141</v>
      </c>
      <c r="G282" s="569" t="s">
        <v>42</v>
      </c>
      <c r="H282" s="569" t="s">
        <v>41</v>
      </c>
      <c r="I282" s="575" t="s">
        <v>54</v>
      </c>
      <c r="J282" s="569" t="s">
        <v>87</v>
      </c>
      <c r="K282" s="569" t="s">
        <v>104</v>
      </c>
      <c r="L282" s="570">
        <v>0.33333333333333331</v>
      </c>
      <c r="M282" s="571">
        <v>8.8889584419999945E-2</v>
      </c>
      <c r="N282" s="572">
        <v>3.4188301699999979</v>
      </c>
      <c r="O282" s="668" t="s">
        <v>151</v>
      </c>
      <c r="P282" s="668" t="s">
        <v>87</v>
      </c>
      <c r="Q282" s="574" t="s">
        <v>555</v>
      </c>
      <c r="R282" s="574" t="s">
        <v>556</v>
      </c>
      <c r="S282" s="574" t="s">
        <v>542</v>
      </c>
      <c r="T282" s="574" t="s">
        <v>1524</v>
      </c>
      <c r="U282" s="574" t="s">
        <v>557</v>
      </c>
      <c r="V282" s="574" t="s">
        <v>558</v>
      </c>
      <c r="W282" s="575" t="s">
        <v>1565</v>
      </c>
      <c r="X282" s="575" t="s">
        <v>1566</v>
      </c>
      <c r="Y282" s="576" t="s">
        <v>1559</v>
      </c>
      <c r="Z282" s="577" t="s">
        <v>1567</v>
      </c>
      <c r="AA282" s="578" t="s">
        <v>1568</v>
      </c>
      <c r="AE282"/>
    </row>
    <row r="283" spans="1:31" s="563" customFormat="1">
      <c r="A283"/>
      <c r="B283"/>
      <c r="C283" s="568">
        <v>2022</v>
      </c>
      <c r="D283" s="569" t="s">
        <v>78</v>
      </c>
      <c r="E283" s="569" t="s">
        <v>337</v>
      </c>
      <c r="F283" s="573" t="s">
        <v>141</v>
      </c>
      <c r="G283" s="569" t="s">
        <v>42</v>
      </c>
      <c r="H283" s="569" t="s">
        <v>41</v>
      </c>
      <c r="I283" s="575" t="s">
        <v>54</v>
      </c>
      <c r="J283" s="569" t="s">
        <v>83</v>
      </c>
      <c r="K283" s="569" t="s">
        <v>81</v>
      </c>
      <c r="L283" s="570">
        <v>1</v>
      </c>
      <c r="M283" s="571">
        <v>1.0919012092338971</v>
      </c>
      <c r="N283" s="572">
        <v>1.3902485475348834</v>
      </c>
      <c r="O283" s="668" t="s">
        <v>382</v>
      </c>
      <c r="P283" s="668" t="s">
        <v>83</v>
      </c>
      <c r="Q283" s="574" t="s">
        <v>563</v>
      </c>
      <c r="R283" s="574" t="s">
        <v>564</v>
      </c>
      <c r="S283" s="574" t="s">
        <v>565</v>
      </c>
      <c r="T283" s="574" t="s">
        <v>1524</v>
      </c>
      <c r="U283" s="574" t="s">
        <v>566</v>
      </c>
      <c r="V283" s="574" t="s">
        <v>567</v>
      </c>
      <c r="W283" s="575" t="s">
        <v>1569</v>
      </c>
      <c r="X283" s="575" t="s">
        <v>1570</v>
      </c>
      <c r="Y283" s="576" t="s">
        <v>1571</v>
      </c>
      <c r="Z283" s="577" t="s">
        <v>1572</v>
      </c>
      <c r="AA283" s="578" t="s">
        <v>1573</v>
      </c>
      <c r="AE283"/>
    </row>
    <row r="284" spans="1:31" s="563" customFormat="1">
      <c r="A284"/>
      <c r="B284"/>
      <c r="C284" s="568">
        <v>2022</v>
      </c>
      <c r="D284" s="569" t="s">
        <v>78</v>
      </c>
      <c r="E284" s="569" t="s">
        <v>337</v>
      </c>
      <c r="F284" s="573" t="s">
        <v>141</v>
      </c>
      <c r="G284" s="569" t="s">
        <v>42</v>
      </c>
      <c r="H284" s="569" t="s">
        <v>41</v>
      </c>
      <c r="I284" s="575" t="s">
        <v>54</v>
      </c>
      <c r="J284" s="569" t="s">
        <v>77</v>
      </c>
      <c r="K284" s="569" t="s">
        <v>310</v>
      </c>
      <c r="L284" s="570">
        <v>0.33333333333333331</v>
      </c>
      <c r="M284" s="571">
        <v>0.20081367908837203</v>
      </c>
      <c r="N284" s="572">
        <v>7.7236030418604624</v>
      </c>
      <c r="O284" s="668" t="s">
        <v>381</v>
      </c>
      <c r="P284" s="668" t="s">
        <v>77</v>
      </c>
      <c r="Q284" s="574" t="s">
        <v>517</v>
      </c>
      <c r="R284" s="574" t="s">
        <v>518</v>
      </c>
      <c r="S284" s="574" t="s">
        <v>573</v>
      </c>
      <c r="T284" s="574" t="s">
        <v>1524</v>
      </c>
      <c r="U284" s="574" t="s">
        <v>574</v>
      </c>
      <c r="V284" s="574" t="s">
        <v>575</v>
      </c>
      <c r="W284" s="575" t="s">
        <v>1542</v>
      </c>
      <c r="X284" s="575" t="s">
        <v>1543</v>
      </c>
      <c r="Y284" s="576" t="s">
        <v>1574</v>
      </c>
      <c r="Z284" s="577" t="s">
        <v>1575</v>
      </c>
      <c r="AA284" s="578" t="s">
        <v>1546</v>
      </c>
      <c r="AE284"/>
    </row>
    <row r="285" spans="1:31" s="563" customFormat="1">
      <c r="A285"/>
      <c r="B285"/>
      <c r="C285" s="568">
        <v>2022</v>
      </c>
      <c r="D285" s="569" t="s">
        <v>78</v>
      </c>
      <c r="E285" s="569" t="s">
        <v>337</v>
      </c>
      <c r="F285" s="573" t="s">
        <v>141</v>
      </c>
      <c r="G285" s="569" t="s">
        <v>42</v>
      </c>
      <c r="H285" s="569" t="s">
        <v>41</v>
      </c>
      <c r="I285" s="575" t="s">
        <v>54</v>
      </c>
      <c r="J285" s="569" t="s">
        <v>77</v>
      </c>
      <c r="K285" s="569" t="s">
        <v>104</v>
      </c>
      <c r="L285" s="570">
        <v>0.33333333333333331</v>
      </c>
      <c r="M285" s="571">
        <v>0.20081367908837203</v>
      </c>
      <c r="N285" s="572">
        <v>7.7236030418604624</v>
      </c>
      <c r="O285" s="668" t="s">
        <v>381</v>
      </c>
      <c r="P285" s="668" t="s">
        <v>77</v>
      </c>
      <c r="Q285" s="574" t="s">
        <v>555</v>
      </c>
      <c r="R285" s="574" t="s">
        <v>556</v>
      </c>
      <c r="S285" s="574" t="s">
        <v>573</v>
      </c>
      <c r="T285" s="574" t="s">
        <v>1524</v>
      </c>
      <c r="U285" s="574" t="s">
        <v>578</v>
      </c>
      <c r="V285" s="574" t="s">
        <v>579</v>
      </c>
      <c r="W285" s="575" t="s">
        <v>1565</v>
      </c>
      <c r="X285" s="575" t="s">
        <v>1566</v>
      </c>
      <c r="Y285" s="576" t="s">
        <v>1574</v>
      </c>
      <c r="Z285" s="577" t="s">
        <v>1576</v>
      </c>
      <c r="AA285" s="578" t="s">
        <v>1568</v>
      </c>
      <c r="AE285"/>
    </row>
    <row r="286" spans="1:31" s="563" customFormat="1">
      <c r="A286"/>
      <c r="B286"/>
      <c r="C286" s="568">
        <v>2022</v>
      </c>
      <c r="D286" s="569" t="s">
        <v>78</v>
      </c>
      <c r="E286" s="569" t="s">
        <v>337</v>
      </c>
      <c r="F286" s="573" t="s">
        <v>141</v>
      </c>
      <c r="G286" s="569" t="s">
        <v>42</v>
      </c>
      <c r="H286" s="569" t="s">
        <v>41</v>
      </c>
      <c r="I286" s="575" t="s">
        <v>54</v>
      </c>
      <c r="J286" s="569" t="s">
        <v>77</v>
      </c>
      <c r="K286" s="569" t="s">
        <v>93</v>
      </c>
      <c r="L286" s="570">
        <v>0.33333333333333331</v>
      </c>
      <c r="M286" s="571">
        <v>0.20081367908837203</v>
      </c>
      <c r="N286" s="572">
        <v>7.7236030418604624</v>
      </c>
      <c r="O286" s="668" t="s">
        <v>381</v>
      </c>
      <c r="P286" s="668" t="s">
        <v>77</v>
      </c>
      <c r="Q286" s="574" t="s">
        <v>581</v>
      </c>
      <c r="R286" s="574" t="s">
        <v>582</v>
      </c>
      <c r="S286" s="574" t="s">
        <v>573</v>
      </c>
      <c r="T286" s="574" t="s">
        <v>1524</v>
      </c>
      <c r="U286" s="574" t="s">
        <v>583</v>
      </c>
      <c r="V286" s="574" t="s">
        <v>584</v>
      </c>
      <c r="W286" s="575" t="s">
        <v>1577</v>
      </c>
      <c r="X286" s="575" t="s">
        <v>1578</v>
      </c>
      <c r="Y286" s="576" t="s">
        <v>1574</v>
      </c>
      <c r="Z286" s="577" t="s">
        <v>1579</v>
      </c>
      <c r="AA286" s="578" t="s">
        <v>1580</v>
      </c>
      <c r="AE286"/>
    </row>
    <row r="287" spans="1:31" s="563" customFormat="1">
      <c r="A287"/>
      <c r="B287"/>
      <c r="C287" s="568">
        <v>2022</v>
      </c>
      <c r="D287" s="569" t="s">
        <v>78</v>
      </c>
      <c r="E287" s="569" t="s">
        <v>337</v>
      </c>
      <c r="F287" s="573" t="s">
        <v>141</v>
      </c>
      <c r="G287" s="569" t="s">
        <v>42</v>
      </c>
      <c r="H287" s="569" t="s">
        <v>41</v>
      </c>
      <c r="I287" s="575" t="s">
        <v>54</v>
      </c>
      <c r="J287" s="569" t="s">
        <v>349</v>
      </c>
      <c r="K287" s="569" t="s">
        <v>310</v>
      </c>
      <c r="L287" s="570">
        <v>1</v>
      </c>
      <c r="M287" s="571">
        <v>0.2452766444819999</v>
      </c>
      <c r="N287" s="572">
        <v>21.978193949999991</v>
      </c>
      <c r="O287" s="668" t="s">
        <v>151</v>
      </c>
      <c r="P287" s="668" t="s">
        <v>349</v>
      </c>
      <c r="Q287" s="574" t="s">
        <v>517</v>
      </c>
      <c r="R287" s="574" t="s">
        <v>518</v>
      </c>
      <c r="S287" s="574" t="s">
        <v>589</v>
      </c>
      <c r="T287" s="574" t="s">
        <v>1524</v>
      </c>
      <c r="U287" s="574" t="s">
        <v>590</v>
      </c>
      <c r="V287" s="574" t="s">
        <v>591</v>
      </c>
      <c r="W287" s="575" t="s">
        <v>1542</v>
      </c>
      <c r="X287" s="575" t="s">
        <v>1543</v>
      </c>
      <c r="Y287" s="575" t="s">
        <v>1581</v>
      </c>
      <c r="Z287" s="579" t="s">
        <v>1582</v>
      </c>
      <c r="AA287" s="580" t="s">
        <v>1546</v>
      </c>
      <c r="AE287"/>
    </row>
    <row r="288" spans="1:31" s="563" customFormat="1">
      <c r="A288"/>
      <c r="B288"/>
      <c r="C288" s="568">
        <v>2022</v>
      </c>
      <c r="D288" s="569" t="s">
        <v>78</v>
      </c>
      <c r="E288" s="569" t="s">
        <v>337</v>
      </c>
      <c r="F288" s="573" t="s">
        <v>141</v>
      </c>
      <c r="G288" s="569" t="s">
        <v>42</v>
      </c>
      <c r="H288" s="569" t="s">
        <v>41</v>
      </c>
      <c r="I288" s="575" t="s">
        <v>54</v>
      </c>
      <c r="J288" s="569" t="s">
        <v>76</v>
      </c>
      <c r="K288" s="569" t="s">
        <v>79</v>
      </c>
      <c r="L288" s="570">
        <v>1</v>
      </c>
      <c r="M288" s="571">
        <v>1.2893873783999997E-2</v>
      </c>
      <c r="N288" s="572">
        <v>4.688681375999999</v>
      </c>
      <c r="O288" s="668" t="s">
        <v>151</v>
      </c>
      <c r="P288" s="668" t="s">
        <v>76</v>
      </c>
      <c r="Q288" s="574" t="s">
        <v>527</v>
      </c>
      <c r="R288" s="574" t="s">
        <v>528</v>
      </c>
      <c r="S288" s="574" t="s">
        <v>597</v>
      </c>
      <c r="T288" s="574" t="s">
        <v>1524</v>
      </c>
      <c r="U288" s="574" t="s">
        <v>598</v>
      </c>
      <c r="V288" s="574" t="s">
        <v>599</v>
      </c>
      <c r="W288" s="575" t="s">
        <v>1554</v>
      </c>
      <c r="X288" s="575" t="s">
        <v>1555</v>
      </c>
      <c r="Y288" s="575" t="s">
        <v>1583</v>
      </c>
      <c r="Z288" s="579" t="s">
        <v>1584</v>
      </c>
      <c r="AA288" s="580" t="s">
        <v>1558</v>
      </c>
      <c r="AE288"/>
    </row>
    <row r="289" spans="1:31" s="563" customFormat="1">
      <c r="A289"/>
      <c r="B289"/>
      <c r="C289" s="568">
        <v>2022</v>
      </c>
      <c r="D289" s="569" t="s">
        <v>78</v>
      </c>
      <c r="E289" s="569" t="s">
        <v>337</v>
      </c>
      <c r="F289" s="573" t="s">
        <v>141</v>
      </c>
      <c r="G289" s="569" t="s">
        <v>42</v>
      </c>
      <c r="H289" s="569" t="s">
        <v>41</v>
      </c>
      <c r="I289" s="575" t="s">
        <v>54</v>
      </c>
      <c r="J289" s="569" t="s">
        <v>74</v>
      </c>
      <c r="K289" s="569" t="s">
        <v>115</v>
      </c>
      <c r="L289" s="570">
        <v>1</v>
      </c>
      <c r="M289" s="571">
        <v>0.1507076156571428</v>
      </c>
      <c r="N289" s="572">
        <v>50.235871885714268</v>
      </c>
      <c r="O289" s="668" t="s">
        <v>151</v>
      </c>
      <c r="P289" s="668" t="s">
        <v>74</v>
      </c>
      <c r="Q289" s="574" t="s">
        <v>864</v>
      </c>
      <c r="R289" s="574" t="s">
        <v>865</v>
      </c>
      <c r="S289" s="574" t="s">
        <v>602</v>
      </c>
      <c r="T289" s="574" t="s">
        <v>1524</v>
      </c>
      <c r="U289" s="574" t="s">
        <v>866</v>
      </c>
      <c r="V289" s="574" t="s">
        <v>867</v>
      </c>
      <c r="W289" s="575" t="s">
        <v>1585</v>
      </c>
      <c r="X289" s="575" t="s">
        <v>1586</v>
      </c>
      <c r="Y289" s="575" t="s">
        <v>1587</v>
      </c>
      <c r="Z289" s="579" t="s">
        <v>1588</v>
      </c>
      <c r="AA289" s="578" t="s">
        <v>1589</v>
      </c>
      <c r="AE289"/>
    </row>
    <row r="290" spans="1:31" s="563" customFormat="1">
      <c r="A290"/>
      <c r="B290"/>
      <c r="C290" s="568">
        <v>2022</v>
      </c>
      <c r="D290" s="569" t="s">
        <v>78</v>
      </c>
      <c r="E290" s="569" t="s">
        <v>337</v>
      </c>
      <c r="F290" s="573" t="s">
        <v>141</v>
      </c>
      <c r="G290" s="569" t="s">
        <v>42</v>
      </c>
      <c r="H290" s="569" t="s">
        <v>41</v>
      </c>
      <c r="I290" s="575" t="s">
        <v>54</v>
      </c>
      <c r="J290" s="569" t="s">
        <v>351</v>
      </c>
      <c r="K290" s="569" t="s">
        <v>104</v>
      </c>
      <c r="L290" s="570">
        <v>0.25</v>
      </c>
      <c r="M290" s="571">
        <v>7.9121498219999989E-2</v>
      </c>
      <c r="N290" s="572">
        <v>0.24420215499999995</v>
      </c>
      <c r="O290" s="668" t="s">
        <v>151</v>
      </c>
      <c r="P290" s="668" t="s">
        <v>351</v>
      </c>
      <c r="Q290" s="574" t="s">
        <v>555</v>
      </c>
      <c r="R290" s="574" t="s">
        <v>556</v>
      </c>
      <c r="S290" s="574" t="s">
        <v>607</v>
      </c>
      <c r="T290" s="574" t="s">
        <v>1524</v>
      </c>
      <c r="U290" s="574" t="s">
        <v>608</v>
      </c>
      <c r="V290" s="574" t="s">
        <v>609</v>
      </c>
      <c r="W290" s="575" t="s">
        <v>1565</v>
      </c>
      <c r="X290" s="575" t="s">
        <v>1566</v>
      </c>
      <c r="Y290" s="575" t="s">
        <v>1590</v>
      </c>
      <c r="Z290" s="579" t="s">
        <v>1591</v>
      </c>
      <c r="AA290" s="580" t="s">
        <v>1568</v>
      </c>
      <c r="AE290"/>
    </row>
    <row r="291" spans="1:31" s="563" customFormat="1">
      <c r="A291"/>
      <c r="B291"/>
      <c r="C291" s="568">
        <v>2022</v>
      </c>
      <c r="D291" s="569" t="s">
        <v>78</v>
      </c>
      <c r="E291" s="569" t="s">
        <v>337</v>
      </c>
      <c r="F291" s="573" t="s">
        <v>141</v>
      </c>
      <c r="G291" s="569" t="s">
        <v>42</v>
      </c>
      <c r="H291" s="569" t="s">
        <v>41</v>
      </c>
      <c r="I291" s="575" t="s">
        <v>54</v>
      </c>
      <c r="J291" s="569" t="s">
        <v>351</v>
      </c>
      <c r="K291" s="569" t="s">
        <v>100</v>
      </c>
      <c r="L291" s="570">
        <v>0.5</v>
      </c>
      <c r="M291" s="571">
        <v>0.15824299643999998</v>
      </c>
      <c r="N291" s="572">
        <v>0.4884043099999999</v>
      </c>
      <c r="O291" s="668" t="s">
        <v>151</v>
      </c>
      <c r="P291" s="668" t="s">
        <v>351</v>
      </c>
      <c r="Q291" s="574" t="s">
        <v>612</v>
      </c>
      <c r="R291" s="574" t="s">
        <v>613</v>
      </c>
      <c r="S291" s="574" t="s">
        <v>607</v>
      </c>
      <c r="T291" s="574" t="s">
        <v>1524</v>
      </c>
      <c r="U291" s="574" t="s">
        <v>614</v>
      </c>
      <c r="V291" s="574" t="s">
        <v>615</v>
      </c>
      <c r="W291" s="575" t="s">
        <v>1549</v>
      </c>
      <c r="X291" s="575" t="s">
        <v>1550</v>
      </c>
      <c r="Y291" s="576" t="s">
        <v>1590</v>
      </c>
      <c r="Z291" s="577" t="s">
        <v>1592</v>
      </c>
      <c r="AA291" s="578" t="s">
        <v>1553</v>
      </c>
      <c r="AE291"/>
    </row>
    <row r="292" spans="1:31" s="563" customFormat="1">
      <c r="A292"/>
      <c r="B292"/>
      <c r="C292" s="568">
        <v>2022</v>
      </c>
      <c r="D292" s="569" t="s">
        <v>78</v>
      </c>
      <c r="E292" s="569" t="s">
        <v>337</v>
      </c>
      <c r="F292" s="573" t="s">
        <v>141</v>
      </c>
      <c r="G292" s="569" t="s">
        <v>42</v>
      </c>
      <c r="H292" s="569" t="s">
        <v>41</v>
      </c>
      <c r="I292" s="575" t="s">
        <v>54</v>
      </c>
      <c r="J292" s="569" t="s">
        <v>351</v>
      </c>
      <c r="K292" s="569" t="s">
        <v>79</v>
      </c>
      <c r="L292" s="570">
        <v>0.25</v>
      </c>
      <c r="M292" s="571">
        <v>7.9121498219999989E-2</v>
      </c>
      <c r="N292" s="572">
        <v>0.24420215499999995</v>
      </c>
      <c r="O292" s="668" t="s">
        <v>151</v>
      </c>
      <c r="P292" s="668" t="s">
        <v>351</v>
      </c>
      <c r="Q292" s="574" t="s">
        <v>527</v>
      </c>
      <c r="R292" s="574" t="s">
        <v>528</v>
      </c>
      <c r="S292" s="574" t="s">
        <v>607</v>
      </c>
      <c r="T292" s="574" t="s">
        <v>1524</v>
      </c>
      <c r="U292" s="574" t="s">
        <v>620</v>
      </c>
      <c r="V292" s="574" t="s">
        <v>621</v>
      </c>
      <c r="W292" s="575" t="s">
        <v>1554</v>
      </c>
      <c r="X292" s="575" t="s">
        <v>1555</v>
      </c>
      <c r="Y292" s="576" t="s">
        <v>1590</v>
      </c>
      <c r="Z292" s="577" t="s">
        <v>1593</v>
      </c>
      <c r="AA292" s="578" t="s">
        <v>1558</v>
      </c>
      <c r="AE292"/>
    </row>
    <row r="293" spans="1:31" s="563" customFormat="1">
      <c r="A293"/>
      <c r="B293"/>
      <c r="C293" s="568">
        <v>2022</v>
      </c>
      <c r="D293" s="569" t="s">
        <v>78</v>
      </c>
      <c r="E293" s="569" t="s">
        <v>337</v>
      </c>
      <c r="F293" s="573" t="s">
        <v>141</v>
      </c>
      <c r="G293" s="569" t="s">
        <v>42</v>
      </c>
      <c r="H293" s="569" t="s">
        <v>41</v>
      </c>
      <c r="I293" s="575" t="s">
        <v>54</v>
      </c>
      <c r="J293" s="569" t="s">
        <v>67</v>
      </c>
      <c r="K293" s="569" t="s">
        <v>81</v>
      </c>
      <c r="L293" s="570">
        <v>1</v>
      </c>
      <c r="M293" s="571">
        <v>0.33882618061270586</v>
      </c>
      <c r="N293" s="572">
        <v>0.82741436047058814</v>
      </c>
      <c r="O293" s="668" t="s">
        <v>382</v>
      </c>
      <c r="P293" s="668" t="s">
        <v>67</v>
      </c>
      <c r="Q293" s="574" t="s">
        <v>563</v>
      </c>
      <c r="R293" s="574" t="s">
        <v>564</v>
      </c>
      <c r="S293" s="574" t="s">
        <v>623</v>
      </c>
      <c r="T293" s="574" t="s">
        <v>1524</v>
      </c>
      <c r="U293" s="574" t="s">
        <v>624</v>
      </c>
      <c r="V293" s="574" t="s">
        <v>625</v>
      </c>
      <c r="W293" s="575" t="s">
        <v>1569</v>
      </c>
      <c r="X293" s="575" t="s">
        <v>1570</v>
      </c>
      <c r="Y293" s="576" t="s">
        <v>1594</v>
      </c>
      <c r="Z293" s="577" t="s">
        <v>1595</v>
      </c>
      <c r="AA293" s="578" t="s">
        <v>1573</v>
      </c>
      <c r="AE293"/>
    </row>
    <row r="294" spans="1:31" s="563" customFormat="1">
      <c r="A294"/>
      <c r="B294"/>
      <c r="C294" s="568">
        <v>2022</v>
      </c>
      <c r="D294" s="569" t="s">
        <v>78</v>
      </c>
      <c r="E294" s="569" t="s">
        <v>337</v>
      </c>
      <c r="F294" s="573" t="s">
        <v>141</v>
      </c>
      <c r="G294" s="569" t="s">
        <v>42</v>
      </c>
      <c r="H294" s="569" t="s">
        <v>41</v>
      </c>
      <c r="I294" s="575" t="s">
        <v>54</v>
      </c>
      <c r="J294" s="569" t="s">
        <v>66</v>
      </c>
      <c r="K294" s="569" t="s">
        <v>115</v>
      </c>
      <c r="L294" s="570">
        <v>0.5</v>
      </c>
      <c r="M294" s="571">
        <v>0.36199378270588228</v>
      </c>
      <c r="N294" s="572">
        <v>13.790239341176466</v>
      </c>
      <c r="O294" s="668" t="s">
        <v>381</v>
      </c>
      <c r="P294" s="668" t="s">
        <v>66</v>
      </c>
      <c r="Q294" s="574" t="s">
        <v>864</v>
      </c>
      <c r="R294" s="574" t="s">
        <v>865</v>
      </c>
      <c r="S294" s="574" t="s">
        <v>628</v>
      </c>
      <c r="T294" s="574" t="s">
        <v>1524</v>
      </c>
      <c r="U294" s="574" t="s">
        <v>954</v>
      </c>
      <c r="V294" s="574" t="s">
        <v>955</v>
      </c>
      <c r="W294" s="575" t="s">
        <v>1585</v>
      </c>
      <c r="X294" s="575" t="s">
        <v>1586</v>
      </c>
      <c r="Y294" s="576" t="s">
        <v>1596</v>
      </c>
      <c r="Z294" s="577" t="s">
        <v>1597</v>
      </c>
      <c r="AA294" s="578" t="s">
        <v>1589</v>
      </c>
      <c r="AE294"/>
    </row>
    <row r="295" spans="1:31" s="563" customFormat="1">
      <c r="A295"/>
      <c r="B295"/>
      <c r="C295" s="568">
        <v>2022</v>
      </c>
      <c r="D295" s="569" t="s">
        <v>78</v>
      </c>
      <c r="E295" s="569" t="s">
        <v>337</v>
      </c>
      <c r="F295" s="573" t="s">
        <v>141</v>
      </c>
      <c r="G295" s="569" t="s">
        <v>42</v>
      </c>
      <c r="H295" s="569" t="s">
        <v>41</v>
      </c>
      <c r="I295" s="575" t="s">
        <v>54</v>
      </c>
      <c r="J295" s="569" t="s">
        <v>66</v>
      </c>
      <c r="K295" s="569" t="s">
        <v>310</v>
      </c>
      <c r="L295" s="570">
        <v>0.5</v>
      </c>
      <c r="M295" s="571">
        <v>0.36199378270588228</v>
      </c>
      <c r="N295" s="572">
        <v>13.790239341176466</v>
      </c>
      <c r="O295" s="668" t="s">
        <v>381</v>
      </c>
      <c r="P295" s="668" t="s">
        <v>66</v>
      </c>
      <c r="Q295" s="574" t="s">
        <v>517</v>
      </c>
      <c r="R295" s="574" t="s">
        <v>518</v>
      </c>
      <c r="S295" s="574" t="s">
        <v>628</v>
      </c>
      <c r="T295" s="574" t="s">
        <v>1524</v>
      </c>
      <c r="U295" s="574" t="s">
        <v>629</v>
      </c>
      <c r="V295" s="574" t="s">
        <v>630</v>
      </c>
      <c r="W295" s="575" t="s">
        <v>1542</v>
      </c>
      <c r="X295" s="575" t="s">
        <v>1543</v>
      </c>
      <c r="Y295" s="576" t="s">
        <v>1596</v>
      </c>
      <c r="Z295" s="577" t="s">
        <v>1598</v>
      </c>
      <c r="AA295" s="578" t="s">
        <v>1546</v>
      </c>
      <c r="AE295"/>
    </row>
    <row r="296" spans="1:31" s="563" customFormat="1">
      <c r="A296"/>
      <c r="B296"/>
      <c r="C296" s="568">
        <v>2022</v>
      </c>
      <c r="D296" s="569" t="s">
        <v>78</v>
      </c>
      <c r="E296" s="569" t="s">
        <v>337</v>
      </c>
      <c r="F296" s="573" t="s">
        <v>141</v>
      </c>
      <c r="G296" s="569" t="s">
        <v>42</v>
      </c>
      <c r="H296" s="569" t="s">
        <v>41</v>
      </c>
      <c r="I296" s="575" t="s">
        <v>54</v>
      </c>
      <c r="J296" s="569" t="s">
        <v>348</v>
      </c>
      <c r="K296" s="569" t="s">
        <v>310</v>
      </c>
      <c r="L296" s="570">
        <v>1</v>
      </c>
      <c r="M296" s="571">
        <v>0.57436346855999987</v>
      </c>
      <c r="N296" s="572">
        <v>58.60851719999998</v>
      </c>
      <c r="O296" s="668" t="s">
        <v>151</v>
      </c>
      <c r="P296" s="668" t="s">
        <v>348</v>
      </c>
      <c r="Q296" s="574" t="s">
        <v>517</v>
      </c>
      <c r="R296" s="574" t="s">
        <v>518</v>
      </c>
      <c r="S296" s="574" t="s">
        <v>633</v>
      </c>
      <c r="T296" s="574" t="s">
        <v>1524</v>
      </c>
      <c r="U296" s="574" t="s">
        <v>634</v>
      </c>
      <c r="V296" s="574" t="s">
        <v>635</v>
      </c>
      <c r="W296" s="575" t="s">
        <v>1542</v>
      </c>
      <c r="X296" s="575" t="s">
        <v>1543</v>
      </c>
      <c r="Y296" s="576" t="s">
        <v>1599</v>
      </c>
      <c r="Z296" s="577" t="s">
        <v>1600</v>
      </c>
      <c r="AA296" s="578" t="s">
        <v>1546</v>
      </c>
      <c r="AE296"/>
    </row>
    <row r="297" spans="1:31" s="563" customFormat="1">
      <c r="A297"/>
      <c r="B297"/>
      <c r="C297" s="568">
        <v>2022</v>
      </c>
      <c r="D297" s="569" t="s">
        <v>75</v>
      </c>
      <c r="E297" s="569" t="s">
        <v>337</v>
      </c>
      <c r="F297" s="573" t="s">
        <v>141</v>
      </c>
      <c r="G297" s="569" t="s">
        <v>42</v>
      </c>
      <c r="H297" s="569" t="s">
        <v>41</v>
      </c>
      <c r="I297" s="575" t="s">
        <v>54</v>
      </c>
      <c r="J297" s="569" t="s">
        <v>352</v>
      </c>
      <c r="K297" s="569" t="s">
        <v>346</v>
      </c>
      <c r="L297" s="570">
        <v>1</v>
      </c>
      <c r="M297" s="571">
        <v>3.0236413887794349</v>
      </c>
      <c r="N297" s="572">
        <v>124.9438590404725</v>
      </c>
      <c r="O297" s="668" t="s">
        <v>151</v>
      </c>
      <c r="P297" s="668" t="s">
        <v>352</v>
      </c>
      <c r="Q297" s="574" t="s">
        <v>480</v>
      </c>
      <c r="R297" s="574" t="s">
        <v>481</v>
      </c>
      <c r="S297" s="574" t="s">
        <v>482</v>
      </c>
      <c r="T297" s="574" t="s">
        <v>1601</v>
      </c>
      <c r="U297" s="574" t="s">
        <v>484</v>
      </c>
      <c r="V297" s="574" t="s">
        <v>485</v>
      </c>
      <c r="W297" s="575" t="s">
        <v>1602</v>
      </c>
      <c r="X297" s="575" t="s">
        <v>1603</v>
      </c>
      <c r="Y297" s="576" t="s">
        <v>1604</v>
      </c>
      <c r="Z297" s="577" t="s">
        <v>1605</v>
      </c>
      <c r="AA297" s="578" t="s">
        <v>1606</v>
      </c>
      <c r="AE297"/>
    </row>
    <row r="298" spans="1:31" s="563" customFormat="1">
      <c r="A298"/>
      <c r="B298"/>
      <c r="C298" s="568">
        <v>2022</v>
      </c>
      <c r="D298" s="569" t="s">
        <v>75</v>
      </c>
      <c r="E298" s="569" t="s">
        <v>337</v>
      </c>
      <c r="F298" s="573" t="s">
        <v>141</v>
      </c>
      <c r="G298" s="569" t="s">
        <v>42</v>
      </c>
      <c r="H298" s="569" t="s">
        <v>41</v>
      </c>
      <c r="I298" s="575" t="s">
        <v>54</v>
      </c>
      <c r="J298" s="569" t="s">
        <v>116</v>
      </c>
      <c r="K298" s="569" t="s">
        <v>111</v>
      </c>
      <c r="L298" s="570">
        <v>0.1</v>
      </c>
      <c r="M298" s="571">
        <v>0.22313503296874967</v>
      </c>
      <c r="N298" s="572">
        <v>0.88195665205039409</v>
      </c>
      <c r="O298" s="668" t="s">
        <v>382</v>
      </c>
      <c r="P298" s="668" t="s">
        <v>116</v>
      </c>
      <c r="Q298" s="574" t="s">
        <v>491</v>
      </c>
      <c r="R298" s="574" t="s">
        <v>492</v>
      </c>
      <c r="S298" s="574" t="s">
        <v>493</v>
      </c>
      <c r="T298" s="574" t="s">
        <v>1601</v>
      </c>
      <c r="U298" s="574" t="s">
        <v>494</v>
      </c>
      <c r="V298" s="574" t="s">
        <v>495</v>
      </c>
      <c r="W298" s="575" t="s">
        <v>1607</v>
      </c>
      <c r="X298" s="575" t="s">
        <v>1608</v>
      </c>
      <c r="Y298" s="576" t="s">
        <v>1609</v>
      </c>
      <c r="Z298" s="577" t="s">
        <v>1610</v>
      </c>
      <c r="AA298" s="578" t="s">
        <v>1611</v>
      </c>
      <c r="AE298"/>
    </row>
    <row r="299" spans="1:31" s="563" customFormat="1">
      <c r="A299"/>
      <c r="B299"/>
      <c r="C299" s="568">
        <v>2022</v>
      </c>
      <c r="D299" s="569" t="s">
        <v>75</v>
      </c>
      <c r="E299" s="569" t="s">
        <v>337</v>
      </c>
      <c r="F299" s="573" t="s">
        <v>141</v>
      </c>
      <c r="G299" s="569" t="s">
        <v>42</v>
      </c>
      <c r="H299" s="569" t="s">
        <v>41</v>
      </c>
      <c r="I299" s="575" t="s">
        <v>54</v>
      </c>
      <c r="J299" s="569" t="s">
        <v>116</v>
      </c>
      <c r="K299" s="569" t="s">
        <v>90</v>
      </c>
      <c r="L299" s="570">
        <v>0.9</v>
      </c>
      <c r="M299" s="571">
        <v>2.0082152967187468</v>
      </c>
      <c r="N299" s="572">
        <v>7.9376098684535465</v>
      </c>
      <c r="O299" s="668" t="s">
        <v>382</v>
      </c>
      <c r="P299" s="668" t="s">
        <v>116</v>
      </c>
      <c r="Q299" s="574" t="s">
        <v>501</v>
      </c>
      <c r="R299" s="574" t="s">
        <v>502</v>
      </c>
      <c r="S299" s="574" t="s">
        <v>493</v>
      </c>
      <c r="T299" s="574" t="s">
        <v>1601</v>
      </c>
      <c r="U299" s="574" t="s">
        <v>503</v>
      </c>
      <c r="V299" s="574" t="s">
        <v>504</v>
      </c>
      <c r="W299" s="575" t="s">
        <v>1612</v>
      </c>
      <c r="X299" s="575" t="s">
        <v>1613</v>
      </c>
      <c r="Y299" s="576" t="s">
        <v>1609</v>
      </c>
      <c r="Z299" s="577" t="s">
        <v>1614</v>
      </c>
      <c r="AA299" s="578" t="s">
        <v>1615</v>
      </c>
      <c r="AE299"/>
    </row>
    <row r="300" spans="1:31" s="563" customFormat="1">
      <c r="A300"/>
      <c r="B300"/>
      <c r="C300" s="568">
        <v>2022</v>
      </c>
      <c r="D300" s="569" t="s">
        <v>75</v>
      </c>
      <c r="E300" s="569" t="s">
        <v>337</v>
      </c>
      <c r="F300" s="573" t="s">
        <v>141</v>
      </c>
      <c r="G300" s="569" t="s">
        <v>42</v>
      </c>
      <c r="H300" s="569" t="s">
        <v>41</v>
      </c>
      <c r="I300" s="575" t="s">
        <v>54</v>
      </c>
      <c r="J300" s="569" t="s">
        <v>109</v>
      </c>
      <c r="K300" s="569" t="s">
        <v>106</v>
      </c>
      <c r="L300" s="570">
        <v>0.8</v>
      </c>
      <c r="M300" s="571">
        <v>4.7625659210721292</v>
      </c>
      <c r="N300" s="572">
        <v>176.39133041007884</v>
      </c>
      <c r="O300" s="668" t="s">
        <v>381</v>
      </c>
      <c r="P300" s="668" t="s">
        <v>109</v>
      </c>
      <c r="Q300" s="574" t="s">
        <v>547</v>
      </c>
      <c r="R300" s="574" t="s">
        <v>548</v>
      </c>
      <c r="S300" s="574" t="s">
        <v>509</v>
      </c>
      <c r="T300" s="574" t="s">
        <v>1601</v>
      </c>
      <c r="U300" s="574" t="s">
        <v>652</v>
      </c>
      <c r="V300" s="574" t="s">
        <v>653</v>
      </c>
      <c r="W300" s="575" t="s">
        <v>1616</v>
      </c>
      <c r="X300" s="575" t="s">
        <v>1617</v>
      </c>
      <c r="Y300" s="576" t="s">
        <v>1618</v>
      </c>
      <c r="Z300" s="577" t="s">
        <v>1619</v>
      </c>
      <c r="AA300" s="578" t="s">
        <v>1620</v>
      </c>
      <c r="AE300"/>
    </row>
    <row r="301" spans="1:31" s="563" customFormat="1">
      <c r="A301"/>
      <c r="B301"/>
      <c r="C301" s="568">
        <v>2022</v>
      </c>
      <c r="D301" s="569" t="s">
        <v>75</v>
      </c>
      <c r="E301" s="569" t="s">
        <v>337</v>
      </c>
      <c r="F301" s="573" t="s">
        <v>141</v>
      </c>
      <c r="G301" s="569" t="s">
        <v>42</v>
      </c>
      <c r="H301" s="569" t="s">
        <v>41</v>
      </c>
      <c r="I301" s="575" t="s">
        <v>54</v>
      </c>
      <c r="J301" s="569" t="s">
        <v>109</v>
      </c>
      <c r="K301" s="569" t="s">
        <v>90</v>
      </c>
      <c r="L301" s="570">
        <v>0.2</v>
      </c>
      <c r="M301" s="571">
        <v>1.1906414802680323</v>
      </c>
      <c r="N301" s="572">
        <v>44.097832602519709</v>
      </c>
      <c r="O301" s="668" t="s">
        <v>381</v>
      </c>
      <c r="P301" s="668" t="s">
        <v>109</v>
      </c>
      <c r="Q301" s="574" t="s">
        <v>501</v>
      </c>
      <c r="R301" s="574" t="s">
        <v>502</v>
      </c>
      <c r="S301" s="574" t="s">
        <v>509</v>
      </c>
      <c r="T301" s="574" t="s">
        <v>1601</v>
      </c>
      <c r="U301" s="574" t="s">
        <v>514</v>
      </c>
      <c r="V301" s="574" t="s">
        <v>515</v>
      </c>
      <c r="W301" s="575" t="s">
        <v>1612</v>
      </c>
      <c r="X301" s="575" t="s">
        <v>1613</v>
      </c>
      <c r="Y301" s="576" t="s">
        <v>1618</v>
      </c>
      <c r="Z301" s="577" t="s">
        <v>1621</v>
      </c>
      <c r="AA301" s="578" t="s">
        <v>1615</v>
      </c>
      <c r="AE301"/>
    </row>
    <row r="302" spans="1:31" s="563" customFormat="1">
      <c r="A302"/>
      <c r="B302"/>
      <c r="C302" s="568">
        <v>2022</v>
      </c>
      <c r="D302" s="569" t="s">
        <v>75</v>
      </c>
      <c r="E302" s="569" t="s">
        <v>337</v>
      </c>
      <c r="F302" s="573" t="s">
        <v>141</v>
      </c>
      <c r="G302" s="569" t="s">
        <v>42</v>
      </c>
      <c r="H302" s="569" t="s">
        <v>41</v>
      </c>
      <c r="I302" s="575" t="s">
        <v>54</v>
      </c>
      <c r="J302" s="569" t="s">
        <v>350</v>
      </c>
      <c r="K302" s="569" t="s">
        <v>111</v>
      </c>
      <c r="L302" s="570">
        <v>0.4</v>
      </c>
      <c r="M302" s="571">
        <v>1.5952831922287529</v>
      </c>
      <c r="N302" s="572">
        <v>139.93712212532921</v>
      </c>
      <c r="O302" s="668" t="s">
        <v>151</v>
      </c>
      <c r="P302" s="668" t="s">
        <v>350</v>
      </c>
      <c r="Q302" s="574" t="s">
        <v>491</v>
      </c>
      <c r="R302" s="574" t="s">
        <v>492</v>
      </c>
      <c r="S302" s="574" t="s">
        <v>519</v>
      </c>
      <c r="T302" s="574" t="s">
        <v>1601</v>
      </c>
      <c r="U302" s="574" t="s">
        <v>738</v>
      </c>
      <c r="V302" s="574" t="s">
        <v>739</v>
      </c>
      <c r="W302" s="575" t="s">
        <v>1607</v>
      </c>
      <c r="X302" s="575" t="s">
        <v>1608</v>
      </c>
      <c r="Y302" s="576" t="s">
        <v>1622</v>
      </c>
      <c r="Z302" s="577" t="s">
        <v>1623</v>
      </c>
      <c r="AA302" s="578" t="s">
        <v>1611</v>
      </c>
      <c r="AE302"/>
    </row>
    <row r="303" spans="1:31" s="563" customFormat="1">
      <c r="A303"/>
      <c r="B303"/>
      <c r="C303" s="568">
        <v>2022</v>
      </c>
      <c r="D303" s="569" t="s">
        <v>75</v>
      </c>
      <c r="E303" s="569" t="s">
        <v>337</v>
      </c>
      <c r="F303" s="573" t="s">
        <v>141</v>
      </c>
      <c r="G303" s="569" t="s">
        <v>42</v>
      </c>
      <c r="H303" s="569" t="s">
        <v>41</v>
      </c>
      <c r="I303" s="575" t="s">
        <v>54</v>
      </c>
      <c r="J303" s="569" t="s">
        <v>350</v>
      </c>
      <c r="K303" s="569" t="s">
        <v>106</v>
      </c>
      <c r="L303" s="570">
        <v>0.4</v>
      </c>
      <c r="M303" s="571">
        <v>1.5952831922287529</v>
      </c>
      <c r="N303" s="572">
        <v>139.93712212532921</v>
      </c>
      <c r="O303" s="668" t="s">
        <v>151</v>
      </c>
      <c r="P303" s="668" t="s">
        <v>350</v>
      </c>
      <c r="Q303" s="574" t="s">
        <v>547</v>
      </c>
      <c r="R303" s="574" t="s">
        <v>548</v>
      </c>
      <c r="S303" s="574" t="s">
        <v>519</v>
      </c>
      <c r="T303" s="574" t="s">
        <v>1601</v>
      </c>
      <c r="U303" s="574" t="s">
        <v>659</v>
      </c>
      <c r="V303" s="574" t="s">
        <v>660</v>
      </c>
      <c r="W303" s="575" t="s">
        <v>1616</v>
      </c>
      <c r="X303" s="575" t="s">
        <v>1617</v>
      </c>
      <c r="Y303" s="576" t="s">
        <v>1622</v>
      </c>
      <c r="Z303" s="577" t="s">
        <v>1624</v>
      </c>
      <c r="AA303" s="578" t="s">
        <v>1620</v>
      </c>
      <c r="AE303"/>
    </row>
    <row r="304" spans="1:31" s="563" customFormat="1">
      <c r="A304"/>
      <c r="B304"/>
      <c r="C304" s="568">
        <v>2022</v>
      </c>
      <c r="D304" s="569" t="s">
        <v>75</v>
      </c>
      <c r="E304" s="569" t="s">
        <v>337</v>
      </c>
      <c r="F304" s="573" t="s">
        <v>141</v>
      </c>
      <c r="G304" s="569" t="s">
        <v>42</v>
      </c>
      <c r="H304" s="569" t="s">
        <v>41</v>
      </c>
      <c r="I304" s="575" t="s">
        <v>54</v>
      </c>
      <c r="J304" s="569" t="s">
        <v>350</v>
      </c>
      <c r="K304" s="569" t="s">
        <v>79</v>
      </c>
      <c r="L304" s="570">
        <v>0.2</v>
      </c>
      <c r="M304" s="571">
        <v>0.79764159611437646</v>
      </c>
      <c r="N304" s="572">
        <v>69.968561062664605</v>
      </c>
      <c r="O304" s="668" t="s">
        <v>151</v>
      </c>
      <c r="P304" s="668" t="s">
        <v>350</v>
      </c>
      <c r="Q304" s="574" t="s">
        <v>527</v>
      </c>
      <c r="R304" s="574" t="s">
        <v>528</v>
      </c>
      <c r="S304" s="574" t="s">
        <v>519</v>
      </c>
      <c r="T304" s="574" t="s">
        <v>1601</v>
      </c>
      <c r="U304" s="574" t="s">
        <v>742</v>
      </c>
      <c r="V304" s="574" t="s">
        <v>743</v>
      </c>
      <c r="W304" s="575" t="s">
        <v>1625</v>
      </c>
      <c r="X304" s="575" t="s">
        <v>1626</v>
      </c>
      <c r="Y304" s="575" t="s">
        <v>1622</v>
      </c>
      <c r="Z304" s="579" t="s">
        <v>1627</v>
      </c>
      <c r="AA304" s="580" t="s">
        <v>1628</v>
      </c>
      <c r="AE304"/>
    </row>
    <row r="305" spans="1:31" s="563" customFormat="1">
      <c r="A305"/>
      <c r="B305"/>
      <c r="C305" s="568">
        <v>2022</v>
      </c>
      <c r="D305" s="569" t="s">
        <v>75</v>
      </c>
      <c r="E305" s="569" t="s">
        <v>337</v>
      </c>
      <c r="F305" s="573" t="s">
        <v>141</v>
      </c>
      <c r="G305" s="569" t="s">
        <v>42</v>
      </c>
      <c r="H305" s="569" t="s">
        <v>41</v>
      </c>
      <c r="I305" s="575" t="s">
        <v>54</v>
      </c>
      <c r="J305" s="569" t="s">
        <v>99</v>
      </c>
      <c r="K305" s="569" t="s">
        <v>79</v>
      </c>
      <c r="L305" s="570">
        <v>1</v>
      </c>
      <c r="M305" s="571">
        <v>0.78714631195497664</v>
      </c>
      <c r="N305" s="572">
        <v>262.38210398499223</v>
      </c>
      <c r="O305" s="668" t="s">
        <v>151</v>
      </c>
      <c r="P305" s="668" t="s">
        <v>99</v>
      </c>
      <c r="Q305" s="574" t="s">
        <v>527</v>
      </c>
      <c r="R305" s="574" t="s">
        <v>528</v>
      </c>
      <c r="S305" s="574" t="s">
        <v>529</v>
      </c>
      <c r="T305" s="574" t="s">
        <v>1601</v>
      </c>
      <c r="U305" s="574" t="s">
        <v>530</v>
      </c>
      <c r="V305" s="574" t="s">
        <v>531</v>
      </c>
      <c r="W305" s="575" t="s">
        <v>1625</v>
      </c>
      <c r="X305" s="575" t="s">
        <v>1626</v>
      </c>
      <c r="Y305" s="576" t="s">
        <v>1629</v>
      </c>
      <c r="Z305" s="577" t="s">
        <v>1630</v>
      </c>
      <c r="AA305" s="578" t="s">
        <v>1628</v>
      </c>
      <c r="AE305"/>
    </row>
    <row r="306" spans="1:31" s="563" customFormat="1">
      <c r="A306"/>
      <c r="B306"/>
      <c r="C306" s="568">
        <v>2022</v>
      </c>
      <c r="D306" s="569" t="s">
        <v>75</v>
      </c>
      <c r="E306" s="569" t="s">
        <v>337</v>
      </c>
      <c r="F306" s="573" t="s">
        <v>141</v>
      </c>
      <c r="G306" s="569" t="s">
        <v>42</v>
      </c>
      <c r="H306" s="569" t="s">
        <v>41</v>
      </c>
      <c r="I306" s="575" t="s">
        <v>54</v>
      </c>
      <c r="J306" s="569" t="s">
        <v>96</v>
      </c>
      <c r="K306" s="569" t="s">
        <v>79</v>
      </c>
      <c r="L306" s="570">
        <v>1</v>
      </c>
      <c r="M306" s="571">
        <v>5.2476420796998463E-2</v>
      </c>
      <c r="N306" s="572">
        <v>99.955087232378006</v>
      </c>
      <c r="O306" s="668" t="s">
        <v>151</v>
      </c>
      <c r="P306" s="668" t="s">
        <v>96</v>
      </c>
      <c r="Q306" s="574" t="s">
        <v>527</v>
      </c>
      <c r="R306" s="574" t="s">
        <v>528</v>
      </c>
      <c r="S306" s="574" t="s">
        <v>537</v>
      </c>
      <c r="T306" s="574" t="s">
        <v>1601</v>
      </c>
      <c r="U306" s="574" t="s">
        <v>538</v>
      </c>
      <c r="V306" s="574" t="s">
        <v>539</v>
      </c>
      <c r="W306" s="575" t="s">
        <v>1625</v>
      </c>
      <c r="X306" s="575" t="s">
        <v>1626</v>
      </c>
      <c r="Y306" s="576" t="s">
        <v>1631</v>
      </c>
      <c r="Z306" s="577" t="s">
        <v>1632</v>
      </c>
      <c r="AA306" s="578" t="s">
        <v>1628</v>
      </c>
      <c r="AE306"/>
    </row>
    <row r="307" spans="1:31" s="563" customFormat="1">
      <c r="A307"/>
      <c r="B307"/>
      <c r="C307" s="568">
        <v>2022</v>
      </c>
      <c r="D307" s="569" t="s">
        <v>75</v>
      </c>
      <c r="E307" s="569" t="s">
        <v>337</v>
      </c>
      <c r="F307" s="573" t="s">
        <v>141</v>
      </c>
      <c r="G307" s="569" t="s">
        <v>42</v>
      </c>
      <c r="H307" s="569" t="s">
        <v>41</v>
      </c>
      <c r="I307" s="575" t="s">
        <v>54</v>
      </c>
      <c r="J307" s="569" t="s">
        <v>87</v>
      </c>
      <c r="K307" s="569" t="s">
        <v>106</v>
      </c>
      <c r="L307" s="570">
        <v>0.7</v>
      </c>
      <c r="M307" s="571">
        <v>2.3876771462634294</v>
      </c>
      <c r="N307" s="572">
        <v>91.833736394747277</v>
      </c>
      <c r="O307" s="668" t="s">
        <v>151</v>
      </c>
      <c r="P307" s="668" t="s">
        <v>87</v>
      </c>
      <c r="Q307" s="574" t="s">
        <v>547</v>
      </c>
      <c r="R307" s="574" t="s">
        <v>548</v>
      </c>
      <c r="S307" s="574" t="s">
        <v>542</v>
      </c>
      <c r="T307" s="574" t="s">
        <v>1601</v>
      </c>
      <c r="U307" s="574" t="s">
        <v>549</v>
      </c>
      <c r="V307" s="574" t="s">
        <v>550</v>
      </c>
      <c r="W307" s="575" t="s">
        <v>1616</v>
      </c>
      <c r="X307" s="575" t="s">
        <v>1617</v>
      </c>
      <c r="Y307" s="576" t="s">
        <v>1633</v>
      </c>
      <c r="Z307" s="577" t="s">
        <v>1634</v>
      </c>
      <c r="AA307" s="578" t="s">
        <v>1620</v>
      </c>
      <c r="AE307"/>
    </row>
    <row r="308" spans="1:31" s="563" customFormat="1">
      <c r="A308"/>
      <c r="B308"/>
      <c r="C308" s="568">
        <v>2022</v>
      </c>
      <c r="D308" s="569" t="s">
        <v>75</v>
      </c>
      <c r="E308" s="569" t="s">
        <v>337</v>
      </c>
      <c r="F308" s="573" t="s">
        <v>141</v>
      </c>
      <c r="G308" s="569" t="s">
        <v>42</v>
      </c>
      <c r="H308" s="569" t="s">
        <v>41</v>
      </c>
      <c r="I308" s="575" t="s">
        <v>54</v>
      </c>
      <c r="J308" s="569" t="s">
        <v>87</v>
      </c>
      <c r="K308" s="569" t="s">
        <v>79</v>
      </c>
      <c r="L308" s="570">
        <v>0.3</v>
      </c>
      <c r="M308" s="571">
        <v>1.0232902055414697</v>
      </c>
      <c r="N308" s="572">
        <v>39.357315597748837</v>
      </c>
      <c r="O308" s="668" t="s">
        <v>151</v>
      </c>
      <c r="P308" s="668" t="s">
        <v>87</v>
      </c>
      <c r="Q308" s="574" t="s">
        <v>527</v>
      </c>
      <c r="R308" s="574" t="s">
        <v>528</v>
      </c>
      <c r="S308" s="574" t="s">
        <v>542</v>
      </c>
      <c r="T308" s="574" t="s">
        <v>1601</v>
      </c>
      <c r="U308" s="574" t="s">
        <v>756</v>
      </c>
      <c r="V308" s="574" t="s">
        <v>757</v>
      </c>
      <c r="W308" s="575" t="s">
        <v>1625</v>
      </c>
      <c r="X308" s="575" t="s">
        <v>1626</v>
      </c>
      <c r="Y308" s="576" t="s">
        <v>1633</v>
      </c>
      <c r="Z308" s="577" t="s">
        <v>1635</v>
      </c>
      <c r="AA308" s="578" t="s">
        <v>1628</v>
      </c>
      <c r="AE308"/>
    </row>
    <row r="309" spans="1:31" s="563" customFormat="1">
      <c r="A309"/>
      <c r="B309"/>
      <c r="C309" s="568">
        <v>2022</v>
      </c>
      <c r="D309" s="569" t="s">
        <v>75</v>
      </c>
      <c r="E309" s="569" t="s">
        <v>337</v>
      </c>
      <c r="F309" s="573" t="s">
        <v>141</v>
      </c>
      <c r="G309" s="569" t="s">
        <v>42</v>
      </c>
      <c r="H309" s="569" t="s">
        <v>41</v>
      </c>
      <c r="I309" s="575" t="s">
        <v>54</v>
      </c>
      <c r="J309" s="569" t="s">
        <v>83</v>
      </c>
      <c r="K309" s="569" t="s">
        <v>81</v>
      </c>
      <c r="L309" s="570">
        <v>1</v>
      </c>
      <c r="M309" s="571">
        <v>13.966538376027186</v>
      </c>
      <c r="N309" s="572">
        <v>17.782707379713763</v>
      </c>
      <c r="O309" s="668" t="s">
        <v>382</v>
      </c>
      <c r="P309" s="668" t="s">
        <v>83</v>
      </c>
      <c r="Q309" s="574" t="s">
        <v>563</v>
      </c>
      <c r="R309" s="574" t="s">
        <v>564</v>
      </c>
      <c r="S309" s="574" t="s">
        <v>565</v>
      </c>
      <c r="T309" s="574" t="s">
        <v>1601</v>
      </c>
      <c r="U309" s="574" t="s">
        <v>566</v>
      </c>
      <c r="V309" s="574" t="s">
        <v>567</v>
      </c>
      <c r="W309" s="575" t="s">
        <v>1636</v>
      </c>
      <c r="X309" s="575" t="s">
        <v>1637</v>
      </c>
      <c r="Y309" s="576" t="s">
        <v>1638</v>
      </c>
      <c r="Z309" s="577" t="s">
        <v>1639</v>
      </c>
      <c r="AA309" s="578" t="s">
        <v>1640</v>
      </c>
      <c r="AE309"/>
    </row>
    <row r="310" spans="1:31" s="563" customFormat="1">
      <c r="A310"/>
      <c r="B310"/>
      <c r="C310" s="568">
        <v>2022</v>
      </c>
      <c r="D310" s="569" t="s">
        <v>75</v>
      </c>
      <c r="E310" s="569" t="s">
        <v>337</v>
      </c>
      <c r="F310" s="573" t="s">
        <v>141</v>
      </c>
      <c r="G310" s="569" t="s">
        <v>42</v>
      </c>
      <c r="H310" s="569" t="s">
        <v>41</v>
      </c>
      <c r="I310" s="575" t="s">
        <v>54</v>
      </c>
      <c r="J310" s="569" t="s">
        <v>77</v>
      </c>
      <c r="K310" s="569" t="s">
        <v>93</v>
      </c>
      <c r="L310" s="570">
        <v>0.9</v>
      </c>
      <c r="M310" s="571">
        <v>6.9352558780883671</v>
      </c>
      <c r="N310" s="572">
        <v>266.74061069570644</v>
      </c>
      <c r="O310" s="668" t="s">
        <v>381</v>
      </c>
      <c r="P310" s="668" t="s">
        <v>77</v>
      </c>
      <c r="Q310" s="574" t="s">
        <v>581</v>
      </c>
      <c r="R310" s="574" t="s">
        <v>582</v>
      </c>
      <c r="S310" s="574" t="s">
        <v>573</v>
      </c>
      <c r="T310" s="574" t="s">
        <v>1601</v>
      </c>
      <c r="U310" s="574" t="s">
        <v>583</v>
      </c>
      <c r="V310" s="574" t="s">
        <v>584</v>
      </c>
      <c r="W310" s="575" t="s">
        <v>1641</v>
      </c>
      <c r="X310" s="575" t="s">
        <v>1642</v>
      </c>
      <c r="Y310" s="575" t="s">
        <v>1643</v>
      </c>
      <c r="Z310" s="579" t="s">
        <v>1644</v>
      </c>
      <c r="AA310" s="580" t="s">
        <v>1645</v>
      </c>
      <c r="AE310"/>
    </row>
    <row r="311" spans="1:31" s="563" customFormat="1">
      <c r="A311"/>
      <c r="B311"/>
      <c r="C311" s="568">
        <v>2022</v>
      </c>
      <c r="D311" s="569" t="s">
        <v>75</v>
      </c>
      <c r="E311" s="569" t="s">
        <v>337</v>
      </c>
      <c r="F311" s="573" t="s">
        <v>141</v>
      </c>
      <c r="G311" s="569" t="s">
        <v>42</v>
      </c>
      <c r="H311" s="569" t="s">
        <v>41</v>
      </c>
      <c r="I311" s="575" t="s">
        <v>54</v>
      </c>
      <c r="J311" s="569" t="s">
        <v>77</v>
      </c>
      <c r="K311" s="569" t="s">
        <v>79</v>
      </c>
      <c r="L311" s="570">
        <v>0.1</v>
      </c>
      <c r="M311" s="571">
        <v>0.77058398645426307</v>
      </c>
      <c r="N311" s="572">
        <v>29.637845632856273</v>
      </c>
      <c r="O311" s="668" t="s">
        <v>381</v>
      </c>
      <c r="P311" s="668" t="s">
        <v>77</v>
      </c>
      <c r="Q311" s="574" t="s">
        <v>527</v>
      </c>
      <c r="R311" s="574" t="s">
        <v>528</v>
      </c>
      <c r="S311" s="574" t="s">
        <v>573</v>
      </c>
      <c r="T311" s="574" t="s">
        <v>1601</v>
      </c>
      <c r="U311" s="574" t="s">
        <v>853</v>
      </c>
      <c r="V311" s="574" t="s">
        <v>854</v>
      </c>
      <c r="W311" s="575" t="s">
        <v>1625</v>
      </c>
      <c r="X311" s="575" t="s">
        <v>1626</v>
      </c>
      <c r="Y311" s="576" t="s">
        <v>1643</v>
      </c>
      <c r="Z311" s="577" t="s">
        <v>1646</v>
      </c>
      <c r="AA311" s="578" t="s">
        <v>1628</v>
      </c>
      <c r="AE311"/>
    </row>
    <row r="312" spans="1:31" s="563" customFormat="1">
      <c r="A312"/>
      <c r="B312"/>
      <c r="C312" s="568">
        <v>2022</v>
      </c>
      <c r="D312" s="569" t="s">
        <v>75</v>
      </c>
      <c r="E312" s="569" t="s">
        <v>337</v>
      </c>
      <c r="F312" s="573" t="s">
        <v>141</v>
      </c>
      <c r="G312" s="569" t="s">
        <v>42</v>
      </c>
      <c r="H312" s="569" t="s">
        <v>41</v>
      </c>
      <c r="I312" s="575" t="s">
        <v>54</v>
      </c>
      <c r="J312" s="569" t="s">
        <v>349</v>
      </c>
      <c r="K312" s="569" t="s">
        <v>104</v>
      </c>
      <c r="L312" s="570">
        <v>0.8</v>
      </c>
      <c r="M312" s="571">
        <v>2.509872240405012</v>
      </c>
      <c r="N312" s="572">
        <v>224.89894627285051</v>
      </c>
      <c r="O312" s="668" t="s">
        <v>151</v>
      </c>
      <c r="P312" s="668" t="s">
        <v>349</v>
      </c>
      <c r="Q312" s="574" t="s">
        <v>555</v>
      </c>
      <c r="R312" s="574" t="s">
        <v>556</v>
      </c>
      <c r="S312" s="574" t="s">
        <v>589</v>
      </c>
      <c r="T312" s="574" t="s">
        <v>1601</v>
      </c>
      <c r="U312" s="574" t="s">
        <v>690</v>
      </c>
      <c r="V312" s="574" t="s">
        <v>691</v>
      </c>
      <c r="W312" s="575" t="s">
        <v>1647</v>
      </c>
      <c r="X312" s="575" t="s">
        <v>1648</v>
      </c>
      <c r="Y312" s="576" t="s">
        <v>1649</v>
      </c>
      <c r="Z312" s="577" t="s">
        <v>1650</v>
      </c>
      <c r="AA312" s="578" t="s">
        <v>1651</v>
      </c>
      <c r="AE312"/>
    </row>
    <row r="313" spans="1:31" s="563" customFormat="1">
      <c r="A313"/>
      <c r="B313"/>
      <c r="C313" s="568">
        <v>2022</v>
      </c>
      <c r="D313" s="569" t="s">
        <v>75</v>
      </c>
      <c r="E313" s="569" t="s">
        <v>337</v>
      </c>
      <c r="F313" s="573" t="s">
        <v>141</v>
      </c>
      <c r="G313" s="569" t="s">
        <v>42</v>
      </c>
      <c r="H313" s="569" t="s">
        <v>41</v>
      </c>
      <c r="I313" s="575" t="s">
        <v>54</v>
      </c>
      <c r="J313" s="569" t="s">
        <v>349</v>
      </c>
      <c r="K313" s="569" t="s">
        <v>79</v>
      </c>
      <c r="L313" s="570">
        <v>0.2</v>
      </c>
      <c r="M313" s="571">
        <v>0.627468060101253</v>
      </c>
      <c r="N313" s="572">
        <v>56.224736568212627</v>
      </c>
      <c r="O313" s="668" t="s">
        <v>151</v>
      </c>
      <c r="P313" s="668" t="s">
        <v>349</v>
      </c>
      <c r="Q313" s="574" t="s">
        <v>527</v>
      </c>
      <c r="R313" s="574" t="s">
        <v>528</v>
      </c>
      <c r="S313" s="574" t="s">
        <v>589</v>
      </c>
      <c r="T313" s="574" t="s">
        <v>1601</v>
      </c>
      <c r="U313" s="574" t="s">
        <v>594</v>
      </c>
      <c r="V313" s="574" t="s">
        <v>595</v>
      </c>
      <c r="W313" s="575" t="s">
        <v>1625</v>
      </c>
      <c r="X313" s="575" t="s">
        <v>1626</v>
      </c>
      <c r="Y313" s="576" t="s">
        <v>1649</v>
      </c>
      <c r="Z313" s="577" t="s">
        <v>1652</v>
      </c>
      <c r="AA313" s="578" t="s">
        <v>1628</v>
      </c>
      <c r="AE313"/>
    </row>
    <row r="314" spans="1:31" s="563" customFormat="1">
      <c r="A314"/>
      <c r="B314"/>
      <c r="C314" s="568">
        <v>2022</v>
      </c>
      <c r="D314" s="569" t="s">
        <v>75</v>
      </c>
      <c r="E314" s="569" t="s">
        <v>337</v>
      </c>
      <c r="F314" s="573" t="s">
        <v>141</v>
      </c>
      <c r="G314" s="569" t="s">
        <v>42</v>
      </c>
      <c r="H314" s="569" t="s">
        <v>41</v>
      </c>
      <c r="I314" s="575" t="s">
        <v>54</v>
      </c>
      <c r="J314" s="569" t="s">
        <v>76</v>
      </c>
      <c r="K314" s="569" t="s">
        <v>79</v>
      </c>
      <c r="L314" s="570">
        <v>1</v>
      </c>
      <c r="M314" s="571">
        <v>0.16492589393342375</v>
      </c>
      <c r="N314" s="572">
        <v>59.973052339426808</v>
      </c>
      <c r="O314" s="668" t="s">
        <v>151</v>
      </c>
      <c r="P314" s="668" t="s">
        <v>76</v>
      </c>
      <c r="Q314" s="574" t="s">
        <v>527</v>
      </c>
      <c r="R314" s="574" t="s">
        <v>528</v>
      </c>
      <c r="S314" s="574" t="s">
        <v>597</v>
      </c>
      <c r="T314" s="574" t="s">
        <v>1601</v>
      </c>
      <c r="U314" s="574" t="s">
        <v>598</v>
      </c>
      <c r="V314" s="574" t="s">
        <v>599</v>
      </c>
      <c r="W314" s="575" t="s">
        <v>1625</v>
      </c>
      <c r="X314" s="575" t="s">
        <v>1626</v>
      </c>
      <c r="Y314" s="576" t="s">
        <v>1653</v>
      </c>
      <c r="Z314" s="577" t="s">
        <v>1654</v>
      </c>
      <c r="AA314" s="578" t="s">
        <v>1628</v>
      </c>
      <c r="AE314"/>
    </row>
    <row r="315" spans="1:31" s="563" customFormat="1">
      <c r="A315"/>
      <c r="B315"/>
      <c r="C315" s="568">
        <v>2022</v>
      </c>
      <c r="D315" s="569" t="s">
        <v>75</v>
      </c>
      <c r="E315" s="569" t="s">
        <v>337</v>
      </c>
      <c r="F315" s="573" t="s">
        <v>141</v>
      </c>
      <c r="G315" s="569" t="s">
        <v>42</v>
      </c>
      <c r="H315" s="569" t="s">
        <v>41</v>
      </c>
      <c r="I315" s="575" t="s">
        <v>54</v>
      </c>
      <c r="J315" s="569" t="s">
        <v>74</v>
      </c>
      <c r="K315" s="569" t="s">
        <v>104</v>
      </c>
      <c r="L315" s="570">
        <v>0.5</v>
      </c>
      <c r="M315" s="571">
        <v>0.96385262688364504</v>
      </c>
      <c r="N315" s="572">
        <v>321.28420896121497</v>
      </c>
      <c r="O315" s="668" t="s">
        <v>151</v>
      </c>
      <c r="P315" s="668" t="s">
        <v>74</v>
      </c>
      <c r="Q315" s="574" t="s">
        <v>555</v>
      </c>
      <c r="R315" s="574" t="s">
        <v>556</v>
      </c>
      <c r="S315" s="574" t="s">
        <v>602</v>
      </c>
      <c r="T315" s="574" t="s">
        <v>1601</v>
      </c>
      <c r="U315" s="574" t="s">
        <v>780</v>
      </c>
      <c r="V315" s="574" t="s">
        <v>781</v>
      </c>
      <c r="W315" s="575" t="s">
        <v>1647</v>
      </c>
      <c r="X315" s="575" t="s">
        <v>1648</v>
      </c>
      <c r="Y315" s="576" t="s">
        <v>1655</v>
      </c>
      <c r="Z315" s="577" t="s">
        <v>1656</v>
      </c>
      <c r="AA315" s="580" t="s">
        <v>1651</v>
      </c>
      <c r="AE315"/>
    </row>
    <row r="316" spans="1:31" s="563" customFormat="1">
      <c r="A316"/>
      <c r="B316"/>
      <c r="C316" s="568">
        <v>2022</v>
      </c>
      <c r="D316" s="569" t="s">
        <v>75</v>
      </c>
      <c r="E316" s="569" t="s">
        <v>337</v>
      </c>
      <c r="F316" s="573" t="s">
        <v>141</v>
      </c>
      <c r="G316" s="569" t="s">
        <v>42</v>
      </c>
      <c r="H316" s="569" t="s">
        <v>41</v>
      </c>
      <c r="I316" s="575" t="s">
        <v>54</v>
      </c>
      <c r="J316" s="569" t="s">
        <v>74</v>
      </c>
      <c r="K316" s="569" t="s">
        <v>79</v>
      </c>
      <c r="L316" s="570">
        <v>0.5</v>
      </c>
      <c r="M316" s="571">
        <v>0.96385262688364504</v>
      </c>
      <c r="N316" s="572">
        <v>321.28420896121497</v>
      </c>
      <c r="O316" s="668" t="s">
        <v>151</v>
      </c>
      <c r="P316" s="668" t="s">
        <v>74</v>
      </c>
      <c r="Q316" s="574" t="s">
        <v>527</v>
      </c>
      <c r="R316" s="574" t="s">
        <v>528</v>
      </c>
      <c r="S316" s="574" t="s">
        <v>602</v>
      </c>
      <c r="T316" s="574" t="s">
        <v>1601</v>
      </c>
      <c r="U316" s="574" t="s">
        <v>603</v>
      </c>
      <c r="V316" s="574" t="s">
        <v>604</v>
      </c>
      <c r="W316" s="575" t="s">
        <v>1625</v>
      </c>
      <c r="X316" s="575" t="s">
        <v>1626</v>
      </c>
      <c r="Y316" s="576" t="s">
        <v>1655</v>
      </c>
      <c r="Z316" s="577" t="s">
        <v>1657</v>
      </c>
      <c r="AA316" s="578" t="s">
        <v>1628</v>
      </c>
      <c r="AE316"/>
    </row>
    <row r="317" spans="1:31" s="563" customFormat="1">
      <c r="A317"/>
      <c r="B317"/>
      <c r="C317" s="568">
        <v>2022</v>
      </c>
      <c r="D317" s="569" t="s">
        <v>75</v>
      </c>
      <c r="E317" s="569" t="s">
        <v>337</v>
      </c>
      <c r="F317" s="573" t="s">
        <v>141</v>
      </c>
      <c r="G317" s="569" t="s">
        <v>42</v>
      </c>
      <c r="H317" s="569" t="s">
        <v>41</v>
      </c>
      <c r="I317" s="575" t="s">
        <v>54</v>
      </c>
      <c r="J317" s="569" t="s">
        <v>351</v>
      </c>
      <c r="K317" s="569" t="s">
        <v>100</v>
      </c>
      <c r="L317" s="570">
        <v>1</v>
      </c>
      <c r="M317" s="571">
        <v>4.0481810329113097</v>
      </c>
      <c r="N317" s="572">
        <v>12.494385904047251</v>
      </c>
      <c r="O317" s="668" t="s">
        <v>151</v>
      </c>
      <c r="P317" s="668" t="s">
        <v>351</v>
      </c>
      <c r="Q317" s="574" t="s">
        <v>612</v>
      </c>
      <c r="R317" s="574" t="s">
        <v>613</v>
      </c>
      <c r="S317" s="574" t="s">
        <v>607</v>
      </c>
      <c r="T317" s="574" t="s">
        <v>1601</v>
      </c>
      <c r="U317" s="574" t="s">
        <v>614</v>
      </c>
      <c r="V317" s="574" t="s">
        <v>615</v>
      </c>
      <c r="W317" s="575" t="s">
        <v>1658</v>
      </c>
      <c r="X317" s="575" t="s">
        <v>1659</v>
      </c>
      <c r="Y317" s="576" t="s">
        <v>1660</v>
      </c>
      <c r="Z317" s="577" t="s">
        <v>1661</v>
      </c>
      <c r="AA317" s="578" t="s">
        <v>1662</v>
      </c>
      <c r="AE317"/>
    </row>
    <row r="318" spans="1:31" s="563" customFormat="1">
      <c r="A318"/>
      <c r="B318"/>
      <c r="C318" s="568">
        <v>2022</v>
      </c>
      <c r="D318" s="569" t="s">
        <v>75</v>
      </c>
      <c r="E318" s="569" t="s">
        <v>337</v>
      </c>
      <c r="F318" s="573" t="s">
        <v>141</v>
      </c>
      <c r="G318" s="569" t="s">
        <v>42</v>
      </c>
      <c r="H318" s="569" t="s">
        <v>41</v>
      </c>
      <c r="I318" s="575" t="s">
        <v>54</v>
      </c>
      <c r="J318" s="569" t="s">
        <v>67</v>
      </c>
      <c r="K318" s="569" t="s">
        <v>81</v>
      </c>
      <c r="L318" s="570">
        <v>1</v>
      </c>
      <c r="M318" s="571">
        <v>4.3339349881756384</v>
      </c>
      <c r="N318" s="572">
        <v>10.583479824604732</v>
      </c>
      <c r="O318" s="668" t="s">
        <v>382</v>
      </c>
      <c r="P318" s="668" t="s">
        <v>67</v>
      </c>
      <c r="Q318" s="574" t="s">
        <v>563</v>
      </c>
      <c r="R318" s="574" t="s">
        <v>564</v>
      </c>
      <c r="S318" s="574" t="s">
        <v>623</v>
      </c>
      <c r="T318" s="574" t="s">
        <v>1601</v>
      </c>
      <c r="U318" s="574" t="s">
        <v>624</v>
      </c>
      <c r="V318" s="574" t="s">
        <v>625</v>
      </c>
      <c r="W318" s="575" t="s">
        <v>1636</v>
      </c>
      <c r="X318" s="575" t="s">
        <v>1637</v>
      </c>
      <c r="Y318" s="576" t="s">
        <v>1663</v>
      </c>
      <c r="Z318" s="577" t="s">
        <v>1664</v>
      </c>
      <c r="AA318" s="578" t="s">
        <v>1640</v>
      </c>
      <c r="AE318"/>
    </row>
    <row r="319" spans="1:31" s="563" customFormat="1">
      <c r="A319"/>
      <c r="B319"/>
      <c r="C319" s="568">
        <v>2022</v>
      </c>
      <c r="D319" s="569" t="s">
        <v>75</v>
      </c>
      <c r="E319" s="569" t="s">
        <v>337</v>
      </c>
      <c r="F319" s="573" t="s">
        <v>141</v>
      </c>
      <c r="G319" s="569" t="s">
        <v>42</v>
      </c>
      <c r="H319" s="569" t="s">
        <v>41</v>
      </c>
      <c r="I319" s="575" t="s">
        <v>54</v>
      </c>
      <c r="J319" s="569" t="s">
        <v>66</v>
      </c>
      <c r="K319" s="569" t="s">
        <v>310</v>
      </c>
      <c r="L319" s="570">
        <v>0.7</v>
      </c>
      <c r="M319" s="571">
        <v>6.4823813925703968</v>
      </c>
      <c r="N319" s="572">
        <v>246.94786257411036</v>
      </c>
      <c r="O319" s="668" t="s">
        <v>381</v>
      </c>
      <c r="P319" s="668" t="s">
        <v>66</v>
      </c>
      <c r="Q319" s="574" t="s">
        <v>517</v>
      </c>
      <c r="R319" s="574" t="s">
        <v>518</v>
      </c>
      <c r="S319" s="574" t="s">
        <v>628</v>
      </c>
      <c r="T319" s="574" t="s">
        <v>1601</v>
      </c>
      <c r="U319" s="574" t="s">
        <v>629</v>
      </c>
      <c r="V319" s="574" t="s">
        <v>630</v>
      </c>
      <c r="W319" s="575" t="s">
        <v>1665</v>
      </c>
      <c r="X319" s="575" t="s">
        <v>1666</v>
      </c>
      <c r="Y319" s="576" t="s">
        <v>1667</v>
      </c>
      <c r="Z319" s="577" t="s">
        <v>1668</v>
      </c>
      <c r="AA319" s="578" t="s">
        <v>1669</v>
      </c>
      <c r="AE319"/>
    </row>
    <row r="320" spans="1:31" s="563" customFormat="1">
      <c r="A320"/>
      <c r="B320"/>
      <c r="C320" s="568">
        <v>2022</v>
      </c>
      <c r="D320" s="569" t="s">
        <v>75</v>
      </c>
      <c r="E320" s="569" t="s">
        <v>337</v>
      </c>
      <c r="F320" s="573" t="s">
        <v>141</v>
      </c>
      <c r="G320" s="569" t="s">
        <v>42</v>
      </c>
      <c r="H320" s="569" t="s">
        <v>41</v>
      </c>
      <c r="I320" s="575" t="s">
        <v>54</v>
      </c>
      <c r="J320" s="569" t="s">
        <v>66</v>
      </c>
      <c r="K320" s="569" t="s">
        <v>90</v>
      </c>
      <c r="L320" s="570">
        <v>0.3</v>
      </c>
      <c r="M320" s="571">
        <v>2.7781634539587419</v>
      </c>
      <c r="N320" s="572">
        <v>105.8347982460473</v>
      </c>
      <c r="O320" s="668" t="s">
        <v>381</v>
      </c>
      <c r="P320" s="668" t="s">
        <v>66</v>
      </c>
      <c r="Q320" s="574" t="s">
        <v>501</v>
      </c>
      <c r="R320" s="574" t="s">
        <v>502</v>
      </c>
      <c r="S320" s="574" t="s">
        <v>628</v>
      </c>
      <c r="T320" s="574" t="s">
        <v>1601</v>
      </c>
      <c r="U320" s="574" t="s">
        <v>1670</v>
      </c>
      <c r="V320" s="574" t="s">
        <v>1671</v>
      </c>
      <c r="W320" s="575" t="s">
        <v>1612</v>
      </c>
      <c r="X320" s="575" t="s">
        <v>1613</v>
      </c>
      <c r="Y320" s="576" t="s">
        <v>1667</v>
      </c>
      <c r="Z320" s="577" t="s">
        <v>1672</v>
      </c>
      <c r="AA320" s="578" t="s">
        <v>1615</v>
      </c>
      <c r="AE320"/>
    </row>
    <row r="321" spans="1:31" s="563" customFormat="1">
      <c r="A321"/>
      <c r="B321"/>
      <c r="C321" s="568">
        <v>2022</v>
      </c>
      <c r="D321" s="569" t="s">
        <v>75</v>
      </c>
      <c r="E321" s="569" t="s">
        <v>337</v>
      </c>
      <c r="F321" s="573" t="s">
        <v>141</v>
      </c>
      <c r="G321" s="569" t="s">
        <v>42</v>
      </c>
      <c r="H321" s="569" t="s">
        <v>41</v>
      </c>
      <c r="I321" s="575" t="s">
        <v>54</v>
      </c>
      <c r="J321" s="569" t="s">
        <v>348</v>
      </c>
      <c r="K321" s="569" t="s">
        <v>310</v>
      </c>
      <c r="L321" s="570">
        <v>0.5</v>
      </c>
      <c r="M321" s="571">
        <v>3.6733494557898916</v>
      </c>
      <c r="N321" s="572">
        <v>374.83157712141752</v>
      </c>
      <c r="O321" s="668" t="s">
        <v>151</v>
      </c>
      <c r="P321" s="668" t="s">
        <v>348</v>
      </c>
      <c r="Q321" s="574" t="s">
        <v>517</v>
      </c>
      <c r="R321" s="574" t="s">
        <v>518</v>
      </c>
      <c r="S321" s="574" t="s">
        <v>633</v>
      </c>
      <c r="T321" s="574" t="s">
        <v>1601</v>
      </c>
      <c r="U321" s="574" t="s">
        <v>634</v>
      </c>
      <c r="V321" s="574" t="s">
        <v>635</v>
      </c>
      <c r="W321" s="575" t="s">
        <v>1665</v>
      </c>
      <c r="X321" s="575" t="s">
        <v>1666</v>
      </c>
      <c r="Y321" s="576" t="s">
        <v>1673</v>
      </c>
      <c r="Z321" s="577" t="s">
        <v>1674</v>
      </c>
      <c r="AA321" s="580" t="s">
        <v>1669</v>
      </c>
      <c r="AE321"/>
    </row>
    <row r="322" spans="1:31" s="563" customFormat="1">
      <c r="A322"/>
      <c r="B322"/>
      <c r="C322" s="568">
        <v>2022</v>
      </c>
      <c r="D322" s="569" t="s">
        <v>75</v>
      </c>
      <c r="E322" s="569" t="s">
        <v>337</v>
      </c>
      <c r="F322" s="573" t="s">
        <v>141</v>
      </c>
      <c r="G322" s="569" t="s">
        <v>42</v>
      </c>
      <c r="H322" s="569" t="s">
        <v>41</v>
      </c>
      <c r="I322" s="575" t="s">
        <v>54</v>
      </c>
      <c r="J322" s="569" t="s">
        <v>348</v>
      </c>
      <c r="K322" s="569" t="s">
        <v>79</v>
      </c>
      <c r="L322" s="570">
        <v>0.5</v>
      </c>
      <c r="M322" s="571">
        <v>3.6733494557898916</v>
      </c>
      <c r="N322" s="572">
        <v>374.83157712141752</v>
      </c>
      <c r="O322" s="668" t="s">
        <v>151</v>
      </c>
      <c r="P322" s="668" t="s">
        <v>348</v>
      </c>
      <c r="Q322" s="574" t="s">
        <v>527</v>
      </c>
      <c r="R322" s="574" t="s">
        <v>528</v>
      </c>
      <c r="S322" s="574" t="s">
        <v>633</v>
      </c>
      <c r="T322" s="574" t="s">
        <v>1601</v>
      </c>
      <c r="U322" s="574" t="s">
        <v>638</v>
      </c>
      <c r="V322" s="574" t="s">
        <v>639</v>
      </c>
      <c r="W322" s="575" t="s">
        <v>1625</v>
      </c>
      <c r="X322" s="575" t="s">
        <v>1626</v>
      </c>
      <c r="Y322" s="576" t="s">
        <v>1673</v>
      </c>
      <c r="Z322" s="577" t="s">
        <v>1675</v>
      </c>
      <c r="AA322" s="578" t="s">
        <v>1628</v>
      </c>
      <c r="AE322"/>
    </row>
    <row r="323" spans="1:31" s="563" customFormat="1">
      <c r="A323"/>
      <c r="B323"/>
      <c r="C323" s="568">
        <v>2022</v>
      </c>
      <c r="D323" s="569" t="s">
        <v>39</v>
      </c>
      <c r="E323" s="569" t="s">
        <v>337</v>
      </c>
      <c r="F323" s="573" t="s">
        <v>141</v>
      </c>
      <c r="G323" s="569" t="s">
        <v>42</v>
      </c>
      <c r="H323" s="569" t="s">
        <v>41</v>
      </c>
      <c r="I323" s="575" t="s">
        <v>54</v>
      </c>
      <c r="J323" s="569" t="s">
        <v>352</v>
      </c>
      <c r="K323" s="569" t="s">
        <v>346</v>
      </c>
      <c r="L323" s="570">
        <v>1</v>
      </c>
      <c r="M323" s="571">
        <v>0.64460648034095214</v>
      </c>
      <c r="N323" s="572">
        <v>26.636631419047607</v>
      </c>
      <c r="O323" s="668" t="s">
        <v>151</v>
      </c>
      <c r="P323" s="668" t="s">
        <v>352</v>
      </c>
      <c r="Q323" s="574" t="s">
        <v>480</v>
      </c>
      <c r="R323" s="574" t="s">
        <v>481</v>
      </c>
      <c r="S323" s="574" t="s">
        <v>482</v>
      </c>
      <c r="T323" s="574" t="s">
        <v>1676</v>
      </c>
      <c r="U323" s="574" t="s">
        <v>484</v>
      </c>
      <c r="V323" s="574" t="s">
        <v>485</v>
      </c>
      <c r="W323" s="575" t="s">
        <v>1677</v>
      </c>
      <c r="X323" s="575" t="s">
        <v>1678</v>
      </c>
      <c r="Y323" s="576" t="s">
        <v>1679</v>
      </c>
      <c r="Z323" s="577" t="s">
        <v>1680</v>
      </c>
      <c r="AA323" s="578" t="s">
        <v>1681</v>
      </c>
      <c r="AE323"/>
    </row>
    <row r="324" spans="1:31" s="563" customFormat="1">
      <c r="A324"/>
      <c r="B324"/>
      <c r="C324" s="568">
        <v>2022</v>
      </c>
      <c r="D324" s="569" t="s">
        <v>39</v>
      </c>
      <c r="E324" s="569" t="s">
        <v>337</v>
      </c>
      <c r="F324" s="573" t="s">
        <v>141</v>
      </c>
      <c r="G324" s="569" t="s">
        <v>42</v>
      </c>
      <c r="H324" s="569" t="s">
        <v>41</v>
      </c>
      <c r="I324" s="575" t="s">
        <v>54</v>
      </c>
      <c r="J324" s="569" t="s">
        <v>116</v>
      </c>
      <c r="K324" s="569" t="s">
        <v>111</v>
      </c>
      <c r="L324" s="570">
        <v>0.5</v>
      </c>
      <c r="M324" s="571">
        <v>0.23784944996537796</v>
      </c>
      <c r="N324" s="572">
        <v>0.94011640302520949</v>
      </c>
      <c r="O324" s="668" t="s">
        <v>382</v>
      </c>
      <c r="P324" s="668" t="s">
        <v>116</v>
      </c>
      <c r="Q324" s="574" t="s">
        <v>491</v>
      </c>
      <c r="R324" s="574" t="s">
        <v>492</v>
      </c>
      <c r="S324" s="574" t="s">
        <v>493</v>
      </c>
      <c r="T324" s="574" t="s">
        <v>1676</v>
      </c>
      <c r="U324" s="574" t="s">
        <v>494</v>
      </c>
      <c r="V324" s="574" t="s">
        <v>495</v>
      </c>
      <c r="W324" s="575" t="s">
        <v>1682</v>
      </c>
      <c r="X324" s="575" t="s">
        <v>1683</v>
      </c>
      <c r="Y324" s="576" t="s">
        <v>1684</v>
      </c>
      <c r="Z324" s="577" t="s">
        <v>1685</v>
      </c>
      <c r="AA324" s="578" t="s">
        <v>1686</v>
      </c>
      <c r="AE324"/>
    </row>
    <row r="325" spans="1:31" s="563" customFormat="1">
      <c r="A325"/>
      <c r="B325"/>
      <c r="C325" s="568">
        <v>2022</v>
      </c>
      <c r="D325" s="569" t="s">
        <v>39</v>
      </c>
      <c r="E325" s="569" t="s">
        <v>337</v>
      </c>
      <c r="F325" s="573" t="s">
        <v>141</v>
      </c>
      <c r="G325" s="569" t="s">
        <v>42</v>
      </c>
      <c r="H325" s="569" t="s">
        <v>41</v>
      </c>
      <c r="I325" s="575" t="s">
        <v>54</v>
      </c>
      <c r="J325" s="569" t="s">
        <v>116</v>
      </c>
      <c r="K325" s="569" t="s">
        <v>90</v>
      </c>
      <c r="L325" s="570">
        <v>0.5</v>
      </c>
      <c r="M325" s="571">
        <v>0.23784944996537796</v>
      </c>
      <c r="N325" s="572">
        <v>0.94011640302520949</v>
      </c>
      <c r="O325" s="668" t="s">
        <v>382</v>
      </c>
      <c r="P325" s="668" t="s">
        <v>116</v>
      </c>
      <c r="Q325" s="574" t="s">
        <v>501</v>
      </c>
      <c r="R325" s="574" t="s">
        <v>502</v>
      </c>
      <c r="S325" s="574" t="s">
        <v>493</v>
      </c>
      <c r="T325" s="574" t="s">
        <v>1676</v>
      </c>
      <c r="U325" s="574" t="s">
        <v>503</v>
      </c>
      <c r="V325" s="574" t="s">
        <v>504</v>
      </c>
      <c r="W325" s="575" t="s">
        <v>1687</v>
      </c>
      <c r="X325" s="575" t="s">
        <v>1688</v>
      </c>
      <c r="Y325" s="576" t="s">
        <v>1684</v>
      </c>
      <c r="Z325" s="577" t="s">
        <v>1689</v>
      </c>
      <c r="AA325" s="578" t="s">
        <v>1690</v>
      </c>
      <c r="AE325"/>
    </row>
    <row r="326" spans="1:31" s="563" customFormat="1">
      <c r="A326"/>
      <c r="B326"/>
      <c r="C326" s="568">
        <v>2022</v>
      </c>
      <c r="D326" s="569" t="s">
        <v>39</v>
      </c>
      <c r="E326" s="569" t="s">
        <v>337</v>
      </c>
      <c r="F326" s="573" t="s">
        <v>141</v>
      </c>
      <c r="G326" s="569" t="s">
        <v>42</v>
      </c>
      <c r="H326" s="569" t="s">
        <v>41</v>
      </c>
      <c r="I326" s="575" t="s">
        <v>54</v>
      </c>
      <c r="J326" s="569" t="s">
        <v>109</v>
      </c>
      <c r="K326" s="569" t="s">
        <v>111</v>
      </c>
      <c r="L326" s="570">
        <v>0.5</v>
      </c>
      <c r="M326" s="571">
        <v>0.63457857204201651</v>
      </c>
      <c r="N326" s="572">
        <v>23.50291007563024</v>
      </c>
      <c r="O326" s="668" t="s">
        <v>381</v>
      </c>
      <c r="P326" s="668" t="s">
        <v>109</v>
      </c>
      <c r="Q326" s="574" t="s">
        <v>491</v>
      </c>
      <c r="R326" s="574" t="s">
        <v>492</v>
      </c>
      <c r="S326" s="574" t="s">
        <v>509</v>
      </c>
      <c r="T326" s="574" t="s">
        <v>1676</v>
      </c>
      <c r="U326" s="574" t="s">
        <v>510</v>
      </c>
      <c r="V326" s="574" t="s">
        <v>511</v>
      </c>
      <c r="W326" s="575" t="s">
        <v>1682</v>
      </c>
      <c r="X326" s="575" t="s">
        <v>1683</v>
      </c>
      <c r="Y326" s="576" t="s">
        <v>1691</v>
      </c>
      <c r="Z326" s="577" t="s">
        <v>1692</v>
      </c>
      <c r="AA326" s="578" t="s">
        <v>1686</v>
      </c>
      <c r="AE326"/>
    </row>
    <row r="327" spans="1:31" s="563" customFormat="1">
      <c r="A327"/>
      <c r="B327"/>
      <c r="C327" s="568">
        <v>2022</v>
      </c>
      <c r="D327" s="569" t="s">
        <v>39</v>
      </c>
      <c r="E327" s="569" t="s">
        <v>337</v>
      </c>
      <c r="F327" s="573" t="s">
        <v>141</v>
      </c>
      <c r="G327" s="569" t="s">
        <v>42</v>
      </c>
      <c r="H327" s="569" t="s">
        <v>41</v>
      </c>
      <c r="I327" s="575" t="s">
        <v>54</v>
      </c>
      <c r="J327" s="569" t="s">
        <v>109</v>
      </c>
      <c r="K327" s="569" t="s">
        <v>90</v>
      </c>
      <c r="L327" s="570">
        <v>0.5</v>
      </c>
      <c r="M327" s="571">
        <v>0.63457857204201651</v>
      </c>
      <c r="N327" s="572">
        <v>23.50291007563024</v>
      </c>
      <c r="O327" s="668" t="s">
        <v>381</v>
      </c>
      <c r="P327" s="668" t="s">
        <v>109</v>
      </c>
      <c r="Q327" s="574" t="s">
        <v>501</v>
      </c>
      <c r="R327" s="574" t="s">
        <v>502</v>
      </c>
      <c r="S327" s="574" t="s">
        <v>509</v>
      </c>
      <c r="T327" s="574" t="s">
        <v>1676</v>
      </c>
      <c r="U327" s="574" t="s">
        <v>514</v>
      </c>
      <c r="V327" s="574" t="s">
        <v>515</v>
      </c>
      <c r="W327" s="575" t="s">
        <v>1687</v>
      </c>
      <c r="X327" s="575" t="s">
        <v>1688</v>
      </c>
      <c r="Y327" s="576" t="s">
        <v>1691</v>
      </c>
      <c r="Z327" s="577" t="s">
        <v>1693</v>
      </c>
      <c r="AA327" s="578" t="s">
        <v>1690</v>
      </c>
      <c r="AE327"/>
    </row>
    <row r="328" spans="1:31" s="563" customFormat="1">
      <c r="A328"/>
      <c r="B328"/>
      <c r="C328" s="568">
        <v>2022</v>
      </c>
      <c r="D328" s="569" t="s">
        <v>39</v>
      </c>
      <c r="E328" s="569" t="s">
        <v>337</v>
      </c>
      <c r="F328" s="573" t="s">
        <v>141</v>
      </c>
      <c r="G328" s="569" t="s">
        <v>42</v>
      </c>
      <c r="H328" s="569" t="s">
        <v>41</v>
      </c>
      <c r="I328" s="575" t="s">
        <v>54</v>
      </c>
      <c r="J328" s="569" t="s">
        <v>350</v>
      </c>
      <c r="K328" s="569" t="s">
        <v>310</v>
      </c>
      <c r="L328" s="570">
        <v>1</v>
      </c>
      <c r="M328" s="571">
        <v>0.85024127489599954</v>
      </c>
      <c r="N328" s="572">
        <v>74.582567973333298</v>
      </c>
      <c r="O328" s="668" t="s">
        <v>151</v>
      </c>
      <c r="P328" s="668" t="s">
        <v>350</v>
      </c>
      <c r="Q328" s="574" t="s">
        <v>517</v>
      </c>
      <c r="R328" s="574" t="s">
        <v>518</v>
      </c>
      <c r="S328" s="574" t="s">
        <v>519</v>
      </c>
      <c r="T328" s="574" t="s">
        <v>1676</v>
      </c>
      <c r="U328" s="574" t="s">
        <v>520</v>
      </c>
      <c r="V328" s="574" t="s">
        <v>521</v>
      </c>
      <c r="W328" s="575" t="s">
        <v>1694</v>
      </c>
      <c r="X328" s="575" t="s">
        <v>1695</v>
      </c>
      <c r="Y328" s="576" t="s">
        <v>1696</v>
      </c>
      <c r="Z328" s="577" t="s">
        <v>1697</v>
      </c>
      <c r="AA328" s="578" t="s">
        <v>1698</v>
      </c>
      <c r="AE328"/>
    </row>
    <row r="329" spans="1:31" s="563" customFormat="1">
      <c r="A329"/>
      <c r="B329"/>
      <c r="C329" s="568">
        <v>2022</v>
      </c>
      <c r="D329" s="569" t="s">
        <v>39</v>
      </c>
      <c r="E329" s="569" t="s">
        <v>337</v>
      </c>
      <c r="F329" s="573" t="s">
        <v>141</v>
      </c>
      <c r="G329" s="569" t="s">
        <v>42</v>
      </c>
      <c r="H329" s="569" t="s">
        <v>41</v>
      </c>
      <c r="I329" s="575" t="s">
        <v>54</v>
      </c>
      <c r="J329" s="569" t="s">
        <v>99</v>
      </c>
      <c r="K329" s="569" t="s">
        <v>79</v>
      </c>
      <c r="L329" s="570">
        <v>1</v>
      </c>
      <c r="M329" s="571">
        <v>0.16781077793999991</v>
      </c>
      <c r="N329" s="572">
        <v>55.93692597999997</v>
      </c>
      <c r="O329" s="668" t="s">
        <v>151</v>
      </c>
      <c r="P329" s="668" t="s">
        <v>99</v>
      </c>
      <c r="Q329" s="574" t="s">
        <v>527</v>
      </c>
      <c r="R329" s="574" t="s">
        <v>528</v>
      </c>
      <c r="S329" s="574" t="s">
        <v>529</v>
      </c>
      <c r="T329" s="574" t="s">
        <v>1676</v>
      </c>
      <c r="U329" s="574" t="s">
        <v>530</v>
      </c>
      <c r="V329" s="574" t="s">
        <v>531</v>
      </c>
      <c r="W329" s="575" t="s">
        <v>1699</v>
      </c>
      <c r="X329" s="575" t="s">
        <v>1700</v>
      </c>
      <c r="Y329" s="576" t="s">
        <v>1701</v>
      </c>
      <c r="Z329" s="577" t="s">
        <v>1702</v>
      </c>
      <c r="AA329" s="578" t="s">
        <v>1703</v>
      </c>
      <c r="AE329"/>
    </row>
    <row r="330" spans="1:31" s="563" customFormat="1">
      <c r="A330"/>
      <c r="B330"/>
      <c r="C330" s="568">
        <v>2022</v>
      </c>
      <c r="D330" s="569" t="s">
        <v>39</v>
      </c>
      <c r="E330" s="569" t="s">
        <v>337</v>
      </c>
      <c r="F330" s="573" t="s">
        <v>141</v>
      </c>
      <c r="G330" s="569" t="s">
        <v>42</v>
      </c>
      <c r="H330" s="569" t="s">
        <v>41</v>
      </c>
      <c r="I330" s="575" t="s">
        <v>54</v>
      </c>
      <c r="J330" s="569" t="s">
        <v>96</v>
      </c>
      <c r="K330" s="569" t="s">
        <v>79</v>
      </c>
      <c r="L330" s="570">
        <v>1</v>
      </c>
      <c r="M330" s="571">
        <v>1.1187385195999995E-2</v>
      </c>
      <c r="N330" s="572">
        <v>21.309305135238088</v>
      </c>
      <c r="O330" s="668" t="s">
        <v>151</v>
      </c>
      <c r="P330" s="668" t="s">
        <v>96</v>
      </c>
      <c r="Q330" s="574" t="s">
        <v>527</v>
      </c>
      <c r="R330" s="574" t="s">
        <v>528</v>
      </c>
      <c r="S330" s="574" t="s">
        <v>537</v>
      </c>
      <c r="T330" s="574" t="s">
        <v>1676</v>
      </c>
      <c r="U330" s="574" t="s">
        <v>538</v>
      </c>
      <c r="V330" s="574" t="s">
        <v>539</v>
      </c>
      <c r="W330" s="575" t="s">
        <v>1699</v>
      </c>
      <c r="X330" s="575" t="s">
        <v>1700</v>
      </c>
      <c r="Y330" s="575" t="s">
        <v>1704</v>
      </c>
      <c r="Z330" s="579" t="s">
        <v>1705</v>
      </c>
      <c r="AA330" s="580" t="s">
        <v>1703</v>
      </c>
      <c r="AE330"/>
    </row>
    <row r="331" spans="1:31" s="563" customFormat="1">
      <c r="A331"/>
      <c r="B331"/>
      <c r="C331" s="568">
        <v>2022</v>
      </c>
      <c r="D331" s="569" t="s">
        <v>39</v>
      </c>
      <c r="E331" s="569" t="s">
        <v>337</v>
      </c>
      <c r="F331" s="573" t="s">
        <v>141</v>
      </c>
      <c r="G331" s="569" t="s">
        <v>42</v>
      </c>
      <c r="H331" s="569" t="s">
        <v>41</v>
      </c>
      <c r="I331" s="575" t="s">
        <v>54</v>
      </c>
      <c r="J331" s="569" t="s">
        <v>87</v>
      </c>
      <c r="K331" s="569" t="s">
        <v>310</v>
      </c>
      <c r="L331" s="570">
        <v>0.33333333333333331</v>
      </c>
      <c r="M331" s="571">
        <v>0.24239334591333317</v>
      </c>
      <c r="N331" s="572">
        <v>9.3228209966666604</v>
      </c>
      <c r="O331" s="668" t="s">
        <v>151</v>
      </c>
      <c r="P331" s="668" t="s">
        <v>87</v>
      </c>
      <c r="Q331" s="574" t="s">
        <v>517</v>
      </c>
      <c r="R331" s="574" t="s">
        <v>518</v>
      </c>
      <c r="S331" s="574" t="s">
        <v>542</v>
      </c>
      <c r="T331" s="574" t="s">
        <v>1676</v>
      </c>
      <c r="U331" s="574" t="s">
        <v>543</v>
      </c>
      <c r="V331" s="574" t="s">
        <v>544</v>
      </c>
      <c r="W331" s="575" t="s">
        <v>1694</v>
      </c>
      <c r="X331" s="575" t="s">
        <v>1695</v>
      </c>
      <c r="Y331" s="576" t="s">
        <v>1706</v>
      </c>
      <c r="Z331" s="577" t="s">
        <v>1707</v>
      </c>
      <c r="AA331" s="578" t="s">
        <v>1698</v>
      </c>
      <c r="AE331"/>
    </row>
    <row r="332" spans="1:31" s="563" customFormat="1">
      <c r="A332"/>
      <c r="B332"/>
      <c r="C332" s="568">
        <v>2022</v>
      </c>
      <c r="D332" s="569" t="s">
        <v>39</v>
      </c>
      <c r="E332" s="569" t="s">
        <v>337</v>
      </c>
      <c r="F332" s="573" t="s">
        <v>141</v>
      </c>
      <c r="G332" s="569" t="s">
        <v>42</v>
      </c>
      <c r="H332" s="569" t="s">
        <v>41</v>
      </c>
      <c r="I332" s="575" t="s">
        <v>54</v>
      </c>
      <c r="J332" s="569" t="s">
        <v>87</v>
      </c>
      <c r="K332" s="569" t="s">
        <v>106</v>
      </c>
      <c r="L332" s="570">
        <v>0.33333333333333331</v>
      </c>
      <c r="M332" s="571">
        <v>0.24239334591333317</v>
      </c>
      <c r="N332" s="572">
        <v>9.3228209966666604</v>
      </c>
      <c r="O332" s="668" t="s">
        <v>151</v>
      </c>
      <c r="P332" s="668" t="s">
        <v>87</v>
      </c>
      <c r="Q332" s="574" t="s">
        <v>547</v>
      </c>
      <c r="R332" s="574" t="s">
        <v>548</v>
      </c>
      <c r="S332" s="574" t="s">
        <v>542</v>
      </c>
      <c r="T332" s="574" t="s">
        <v>1676</v>
      </c>
      <c r="U332" s="574" t="s">
        <v>549</v>
      </c>
      <c r="V332" s="574" t="s">
        <v>550</v>
      </c>
      <c r="W332" s="575" t="s">
        <v>1708</v>
      </c>
      <c r="X332" s="575" t="s">
        <v>1709</v>
      </c>
      <c r="Y332" s="576" t="s">
        <v>1706</v>
      </c>
      <c r="Z332" s="577" t="s">
        <v>1710</v>
      </c>
      <c r="AA332" s="578" t="s">
        <v>1711</v>
      </c>
      <c r="AE332"/>
    </row>
    <row r="333" spans="1:31" s="563" customFormat="1">
      <c r="A333"/>
      <c r="B333"/>
      <c r="C333" s="568">
        <v>2022</v>
      </c>
      <c r="D333" s="569" t="s">
        <v>39</v>
      </c>
      <c r="E333" s="569" t="s">
        <v>337</v>
      </c>
      <c r="F333" s="573" t="s">
        <v>141</v>
      </c>
      <c r="G333" s="569" t="s">
        <v>42</v>
      </c>
      <c r="H333" s="569" t="s">
        <v>41</v>
      </c>
      <c r="I333" s="575" t="s">
        <v>54</v>
      </c>
      <c r="J333" s="569" t="s">
        <v>87</v>
      </c>
      <c r="K333" s="569" t="s">
        <v>104</v>
      </c>
      <c r="L333" s="570">
        <v>0.33333333333333331</v>
      </c>
      <c r="M333" s="571">
        <v>0.24239334591333317</v>
      </c>
      <c r="N333" s="572">
        <v>9.3228209966666604</v>
      </c>
      <c r="O333" s="668" t="s">
        <v>151</v>
      </c>
      <c r="P333" s="668" t="s">
        <v>87</v>
      </c>
      <c r="Q333" s="574" t="s">
        <v>555</v>
      </c>
      <c r="R333" s="574" t="s">
        <v>556</v>
      </c>
      <c r="S333" s="574" t="s">
        <v>542</v>
      </c>
      <c r="T333" s="574" t="s">
        <v>1676</v>
      </c>
      <c r="U333" s="574" t="s">
        <v>557</v>
      </c>
      <c r="V333" s="574" t="s">
        <v>558</v>
      </c>
      <c r="W333" s="575" t="s">
        <v>1712</v>
      </c>
      <c r="X333" s="575" t="s">
        <v>1713</v>
      </c>
      <c r="Y333" s="576" t="s">
        <v>1706</v>
      </c>
      <c r="Z333" s="577" t="s">
        <v>1714</v>
      </c>
      <c r="AA333" s="578" t="s">
        <v>1715</v>
      </c>
      <c r="AE333"/>
    </row>
    <row r="334" spans="1:31" s="563" customFormat="1">
      <c r="A334"/>
      <c r="B334"/>
      <c r="C334" s="568">
        <v>2022</v>
      </c>
      <c r="D334" s="569" t="s">
        <v>39</v>
      </c>
      <c r="E334" s="569" t="s">
        <v>337</v>
      </c>
      <c r="F334" s="573" t="s">
        <v>141</v>
      </c>
      <c r="G334" s="569" t="s">
        <v>42</v>
      </c>
      <c r="H334" s="569" t="s">
        <v>41</v>
      </c>
      <c r="I334" s="575" t="s">
        <v>54</v>
      </c>
      <c r="J334" s="569" t="s">
        <v>83</v>
      </c>
      <c r="K334" s="569" t="s">
        <v>81</v>
      </c>
      <c r="L334" s="570">
        <v>1</v>
      </c>
      <c r="M334" s="571">
        <v>2.9775095613279614</v>
      </c>
      <c r="N334" s="572">
        <v>3.7910740531295666</v>
      </c>
      <c r="O334" s="668" t="s">
        <v>382</v>
      </c>
      <c r="P334" s="668" t="s">
        <v>83</v>
      </c>
      <c r="Q334" s="574" t="s">
        <v>563</v>
      </c>
      <c r="R334" s="574" t="s">
        <v>564</v>
      </c>
      <c r="S334" s="574" t="s">
        <v>565</v>
      </c>
      <c r="T334" s="574" t="s">
        <v>1676</v>
      </c>
      <c r="U334" s="574" t="s">
        <v>566</v>
      </c>
      <c r="V334" s="574" t="s">
        <v>567</v>
      </c>
      <c r="W334" s="575" t="s">
        <v>1716</v>
      </c>
      <c r="X334" s="575" t="s">
        <v>1717</v>
      </c>
      <c r="Y334" s="576" t="s">
        <v>1718</v>
      </c>
      <c r="Z334" s="577" t="s">
        <v>1719</v>
      </c>
      <c r="AA334" s="578" t="s">
        <v>1720</v>
      </c>
      <c r="AE334"/>
    </row>
    <row r="335" spans="1:31" s="563" customFormat="1">
      <c r="A335"/>
      <c r="B335"/>
      <c r="C335" s="568">
        <v>2022</v>
      </c>
      <c r="D335" s="569" t="s">
        <v>39</v>
      </c>
      <c r="E335" s="569" t="s">
        <v>337</v>
      </c>
      <c r="F335" s="573" t="s">
        <v>141</v>
      </c>
      <c r="G335" s="569" t="s">
        <v>42</v>
      </c>
      <c r="H335" s="569" t="s">
        <v>41</v>
      </c>
      <c r="I335" s="575" t="s">
        <v>54</v>
      </c>
      <c r="J335" s="569" t="s">
        <v>77</v>
      </c>
      <c r="K335" s="569" t="s">
        <v>310</v>
      </c>
      <c r="L335" s="570">
        <v>0.33333333333333331</v>
      </c>
      <c r="M335" s="571">
        <v>0.54759958545204845</v>
      </c>
      <c r="N335" s="572">
        <v>21.061522517386479</v>
      </c>
      <c r="O335" s="668" t="s">
        <v>381</v>
      </c>
      <c r="P335" s="668" t="s">
        <v>77</v>
      </c>
      <c r="Q335" s="574" t="s">
        <v>517</v>
      </c>
      <c r="R335" s="574" t="s">
        <v>518</v>
      </c>
      <c r="S335" s="574" t="s">
        <v>573</v>
      </c>
      <c r="T335" s="574" t="s">
        <v>1676</v>
      </c>
      <c r="U335" s="574" t="s">
        <v>574</v>
      </c>
      <c r="V335" s="574" t="s">
        <v>575</v>
      </c>
      <c r="W335" s="575" t="s">
        <v>1694</v>
      </c>
      <c r="X335" s="575" t="s">
        <v>1695</v>
      </c>
      <c r="Y335" s="576" t="s">
        <v>1721</v>
      </c>
      <c r="Z335" s="577" t="s">
        <v>1722</v>
      </c>
      <c r="AA335" s="578" t="s">
        <v>1698</v>
      </c>
      <c r="AE335"/>
    </row>
    <row r="336" spans="1:31" s="563" customFormat="1">
      <c r="A336"/>
      <c r="B336"/>
      <c r="C336" s="568">
        <v>2022</v>
      </c>
      <c r="D336" s="569" t="s">
        <v>39</v>
      </c>
      <c r="E336" s="569" t="s">
        <v>337</v>
      </c>
      <c r="F336" s="573" t="s">
        <v>141</v>
      </c>
      <c r="G336" s="569" t="s">
        <v>42</v>
      </c>
      <c r="H336" s="569" t="s">
        <v>41</v>
      </c>
      <c r="I336" s="575" t="s">
        <v>54</v>
      </c>
      <c r="J336" s="569" t="s">
        <v>77</v>
      </c>
      <c r="K336" s="569" t="s">
        <v>104</v>
      </c>
      <c r="L336" s="570">
        <v>0.33333333333333331</v>
      </c>
      <c r="M336" s="571">
        <v>0.54759958545204845</v>
      </c>
      <c r="N336" s="572">
        <v>21.061522517386479</v>
      </c>
      <c r="O336" s="668" t="s">
        <v>381</v>
      </c>
      <c r="P336" s="668" t="s">
        <v>77</v>
      </c>
      <c r="Q336" s="574" t="s">
        <v>555</v>
      </c>
      <c r="R336" s="574" t="s">
        <v>556</v>
      </c>
      <c r="S336" s="574" t="s">
        <v>573</v>
      </c>
      <c r="T336" s="574" t="s">
        <v>1676</v>
      </c>
      <c r="U336" s="574" t="s">
        <v>578</v>
      </c>
      <c r="V336" s="574" t="s">
        <v>579</v>
      </c>
      <c r="W336" s="575" t="s">
        <v>1712</v>
      </c>
      <c r="X336" s="575" t="s">
        <v>1713</v>
      </c>
      <c r="Y336" s="576" t="s">
        <v>1721</v>
      </c>
      <c r="Z336" s="577" t="s">
        <v>1723</v>
      </c>
      <c r="AA336" s="578" t="s">
        <v>1715</v>
      </c>
      <c r="AE336"/>
    </row>
    <row r="337" spans="1:31" s="563" customFormat="1">
      <c r="A337"/>
      <c r="B337"/>
      <c r="C337" s="568">
        <v>2022</v>
      </c>
      <c r="D337" s="569" t="s">
        <v>39</v>
      </c>
      <c r="E337" s="569" t="s">
        <v>337</v>
      </c>
      <c r="F337" s="573" t="s">
        <v>141</v>
      </c>
      <c r="G337" s="569" t="s">
        <v>42</v>
      </c>
      <c r="H337" s="569" t="s">
        <v>41</v>
      </c>
      <c r="I337" s="575" t="s">
        <v>54</v>
      </c>
      <c r="J337" s="569" t="s">
        <v>77</v>
      </c>
      <c r="K337" s="569" t="s">
        <v>93</v>
      </c>
      <c r="L337" s="570">
        <v>0.33333333333333331</v>
      </c>
      <c r="M337" s="571">
        <v>0.54759958545204845</v>
      </c>
      <c r="N337" s="572">
        <v>21.061522517386479</v>
      </c>
      <c r="O337" s="668" t="s">
        <v>381</v>
      </c>
      <c r="P337" s="668" t="s">
        <v>77</v>
      </c>
      <c r="Q337" s="574" t="s">
        <v>581</v>
      </c>
      <c r="R337" s="574" t="s">
        <v>582</v>
      </c>
      <c r="S337" s="574" t="s">
        <v>573</v>
      </c>
      <c r="T337" s="574" t="s">
        <v>1676</v>
      </c>
      <c r="U337" s="574" t="s">
        <v>583</v>
      </c>
      <c r="V337" s="574" t="s">
        <v>584</v>
      </c>
      <c r="W337" s="575" t="s">
        <v>1724</v>
      </c>
      <c r="X337" s="575" t="s">
        <v>1725</v>
      </c>
      <c r="Y337" s="576" t="s">
        <v>1721</v>
      </c>
      <c r="Z337" s="577" t="s">
        <v>1726</v>
      </c>
      <c r="AA337" s="578" t="s">
        <v>1727</v>
      </c>
      <c r="AE337"/>
    </row>
    <row r="338" spans="1:31" s="563" customFormat="1">
      <c r="A338"/>
      <c r="B338"/>
      <c r="C338" s="568">
        <v>2022</v>
      </c>
      <c r="D338" s="569" t="s">
        <v>39</v>
      </c>
      <c r="E338" s="569" t="s">
        <v>337</v>
      </c>
      <c r="F338" s="573" t="s">
        <v>141</v>
      </c>
      <c r="G338" s="569" t="s">
        <v>42</v>
      </c>
      <c r="H338" s="569" t="s">
        <v>41</v>
      </c>
      <c r="I338" s="575" t="s">
        <v>54</v>
      </c>
      <c r="J338" s="569" t="s">
        <v>349</v>
      </c>
      <c r="K338" s="569" t="s">
        <v>310</v>
      </c>
      <c r="L338" s="570">
        <v>1</v>
      </c>
      <c r="M338" s="571">
        <v>0.66884581493228545</v>
      </c>
      <c r="N338" s="572">
        <v>59.932420692857114</v>
      </c>
      <c r="O338" s="668" t="s">
        <v>151</v>
      </c>
      <c r="P338" s="668" t="s">
        <v>349</v>
      </c>
      <c r="Q338" s="574" t="s">
        <v>517</v>
      </c>
      <c r="R338" s="574" t="s">
        <v>518</v>
      </c>
      <c r="S338" s="574" t="s">
        <v>589</v>
      </c>
      <c r="T338" s="574" t="s">
        <v>1676</v>
      </c>
      <c r="U338" s="574" t="s">
        <v>590</v>
      </c>
      <c r="V338" s="574" t="s">
        <v>591</v>
      </c>
      <c r="W338" s="575" t="s">
        <v>1694</v>
      </c>
      <c r="X338" s="575" t="s">
        <v>1695</v>
      </c>
      <c r="Y338" s="576" t="s">
        <v>1728</v>
      </c>
      <c r="Z338" s="577" t="s">
        <v>1729</v>
      </c>
      <c r="AA338" s="578" t="s">
        <v>1698</v>
      </c>
      <c r="AE338"/>
    </row>
    <row r="339" spans="1:31" s="563" customFormat="1">
      <c r="A339"/>
      <c r="B339"/>
      <c r="C339" s="568">
        <v>2022</v>
      </c>
      <c r="D339" s="569" t="s">
        <v>39</v>
      </c>
      <c r="E339" s="569" t="s">
        <v>337</v>
      </c>
      <c r="F339" s="573" t="s">
        <v>141</v>
      </c>
      <c r="G339" s="569" t="s">
        <v>42</v>
      </c>
      <c r="H339" s="569" t="s">
        <v>41</v>
      </c>
      <c r="I339" s="575" t="s">
        <v>54</v>
      </c>
      <c r="J339" s="569" t="s">
        <v>76</v>
      </c>
      <c r="K339" s="569" t="s">
        <v>79</v>
      </c>
      <c r="L339" s="570">
        <v>1</v>
      </c>
      <c r="M339" s="571">
        <v>3.516035347314285E-2</v>
      </c>
      <c r="N339" s="572">
        <v>12.785583081142853</v>
      </c>
      <c r="O339" s="668" t="s">
        <v>151</v>
      </c>
      <c r="P339" s="668" t="s">
        <v>76</v>
      </c>
      <c r="Q339" s="574" t="s">
        <v>527</v>
      </c>
      <c r="R339" s="574" t="s">
        <v>528</v>
      </c>
      <c r="S339" s="574" t="s">
        <v>597</v>
      </c>
      <c r="T339" s="574" t="s">
        <v>1676</v>
      </c>
      <c r="U339" s="574" t="s">
        <v>598</v>
      </c>
      <c r="V339" s="574" t="s">
        <v>599</v>
      </c>
      <c r="W339" s="575" t="s">
        <v>1699</v>
      </c>
      <c r="X339" s="575" t="s">
        <v>1700</v>
      </c>
      <c r="Y339" s="576" t="s">
        <v>1730</v>
      </c>
      <c r="Z339" s="577" t="s">
        <v>1731</v>
      </c>
      <c r="AA339" s="578" t="s">
        <v>1703</v>
      </c>
      <c r="AE339"/>
    </row>
    <row r="340" spans="1:31" s="563" customFormat="1">
      <c r="A340"/>
      <c r="B340"/>
      <c r="C340" s="568">
        <v>2022</v>
      </c>
      <c r="D340" s="569" t="s">
        <v>39</v>
      </c>
      <c r="E340" s="569" t="s">
        <v>337</v>
      </c>
      <c r="F340" s="573" t="s">
        <v>141</v>
      </c>
      <c r="G340" s="569" t="s">
        <v>42</v>
      </c>
      <c r="H340" s="569" t="s">
        <v>41</v>
      </c>
      <c r="I340" s="575" t="s">
        <v>54</v>
      </c>
      <c r="J340" s="569" t="s">
        <v>74</v>
      </c>
      <c r="K340" s="569" t="s">
        <v>115</v>
      </c>
      <c r="L340" s="570">
        <v>1</v>
      </c>
      <c r="M340" s="571">
        <v>0.4109651704653059</v>
      </c>
      <c r="N340" s="572">
        <v>136.98839015510197</v>
      </c>
      <c r="O340" s="668" t="s">
        <v>151</v>
      </c>
      <c r="P340" s="668" t="s">
        <v>74</v>
      </c>
      <c r="Q340" s="574" t="s">
        <v>864</v>
      </c>
      <c r="R340" s="574" t="s">
        <v>865</v>
      </c>
      <c r="S340" s="574" t="s">
        <v>602</v>
      </c>
      <c r="T340" s="574" t="s">
        <v>1676</v>
      </c>
      <c r="U340" s="574" t="s">
        <v>866</v>
      </c>
      <c r="V340" s="574" t="s">
        <v>867</v>
      </c>
      <c r="W340" s="575" t="s">
        <v>1732</v>
      </c>
      <c r="X340" s="575" t="s">
        <v>1733</v>
      </c>
      <c r="Y340" s="576" t="s">
        <v>1734</v>
      </c>
      <c r="Z340" s="577" t="s">
        <v>1735</v>
      </c>
      <c r="AA340" s="578" t="s">
        <v>1736</v>
      </c>
      <c r="AE340"/>
    </row>
    <row r="341" spans="1:31" s="563" customFormat="1">
      <c r="A341"/>
      <c r="B341"/>
      <c r="C341" s="568">
        <v>2022</v>
      </c>
      <c r="D341" s="569" t="s">
        <v>39</v>
      </c>
      <c r="E341" s="569" t="s">
        <v>337</v>
      </c>
      <c r="F341" s="573" t="s">
        <v>141</v>
      </c>
      <c r="G341" s="569" t="s">
        <v>42</v>
      </c>
      <c r="H341" s="569" t="s">
        <v>41</v>
      </c>
      <c r="I341" s="575" t="s">
        <v>54</v>
      </c>
      <c r="J341" s="569" t="s">
        <v>351</v>
      </c>
      <c r="K341" s="569" t="s">
        <v>100</v>
      </c>
      <c r="L341" s="570">
        <v>1</v>
      </c>
      <c r="M341" s="571">
        <v>0.86302685797714263</v>
      </c>
      <c r="N341" s="572">
        <v>2.6636631419047609</v>
      </c>
      <c r="O341" s="668" t="s">
        <v>151</v>
      </c>
      <c r="P341" s="668" t="s">
        <v>351</v>
      </c>
      <c r="Q341" s="574" t="s">
        <v>612</v>
      </c>
      <c r="R341" s="574" t="s">
        <v>613</v>
      </c>
      <c r="S341" s="574" t="s">
        <v>607</v>
      </c>
      <c r="T341" s="574" t="s">
        <v>1676</v>
      </c>
      <c r="U341" s="574" t="s">
        <v>614</v>
      </c>
      <c r="V341" s="574" t="s">
        <v>615</v>
      </c>
      <c r="W341" s="575" t="s">
        <v>1737</v>
      </c>
      <c r="X341" s="575" t="s">
        <v>1738</v>
      </c>
      <c r="Y341" s="576" t="s">
        <v>1739</v>
      </c>
      <c r="Z341" s="577" t="s">
        <v>1740</v>
      </c>
      <c r="AA341" s="578" t="s">
        <v>1741</v>
      </c>
      <c r="AE341"/>
    </row>
    <row r="342" spans="1:31" s="563" customFormat="1">
      <c r="A342"/>
      <c r="B342"/>
      <c r="C342" s="568">
        <v>2022</v>
      </c>
      <c r="D342" s="569" t="s">
        <v>39</v>
      </c>
      <c r="E342" s="569" t="s">
        <v>337</v>
      </c>
      <c r="F342" s="573" t="s">
        <v>141</v>
      </c>
      <c r="G342" s="569" t="s">
        <v>42</v>
      </c>
      <c r="H342" s="569" t="s">
        <v>41</v>
      </c>
      <c r="I342" s="575" t="s">
        <v>54</v>
      </c>
      <c r="J342" s="569" t="s">
        <v>67</v>
      </c>
      <c r="K342" s="569" t="s">
        <v>81</v>
      </c>
      <c r="L342" s="570">
        <v>1</v>
      </c>
      <c r="M342" s="571">
        <v>0.92394640089317626</v>
      </c>
      <c r="N342" s="572">
        <v>2.2562793672605035</v>
      </c>
      <c r="O342" s="668" t="s">
        <v>382</v>
      </c>
      <c r="P342" s="668" t="s">
        <v>67</v>
      </c>
      <c r="Q342" s="574" t="s">
        <v>563</v>
      </c>
      <c r="R342" s="574" t="s">
        <v>564</v>
      </c>
      <c r="S342" s="574" t="s">
        <v>623</v>
      </c>
      <c r="T342" s="574" t="s">
        <v>1676</v>
      </c>
      <c r="U342" s="574" t="s">
        <v>624</v>
      </c>
      <c r="V342" s="574" t="s">
        <v>625</v>
      </c>
      <c r="W342" s="575" t="s">
        <v>1716</v>
      </c>
      <c r="X342" s="575" t="s">
        <v>1717</v>
      </c>
      <c r="Y342" s="576" t="s">
        <v>1742</v>
      </c>
      <c r="Z342" s="577" t="s">
        <v>1743</v>
      </c>
      <c r="AA342" s="578" t="s">
        <v>1720</v>
      </c>
      <c r="AE342"/>
    </row>
    <row r="343" spans="1:31" s="563" customFormat="1">
      <c r="A343"/>
      <c r="B343"/>
      <c r="C343" s="568">
        <v>2022</v>
      </c>
      <c r="D343" s="569" t="s">
        <v>39</v>
      </c>
      <c r="E343" s="569" t="s">
        <v>337</v>
      </c>
      <c r="F343" s="573" t="s">
        <v>141</v>
      </c>
      <c r="G343" s="569" t="s">
        <v>42</v>
      </c>
      <c r="H343" s="569" t="s">
        <v>41</v>
      </c>
      <c r="I343" s="575" t="s">
        <v>54</v>
      </c>
      <c r="J343" s="569" t="s">
        <v>66</v>
      </c>
      <c r="K343" s="569" t="s">
        <v>115</v>
      </c>
      <c r="L343" s="570">
        <v>0.5</v>
      </c>
      <c r="M343" s="571">
        <v>0.98712222317647025</v>
      </c>
      <c r="N343" s="572">
        <v>37.604656121008389</v>
      </c>
      <c r="O343" s="668" t="s">
        <v>381</v>
      </c>
      <c r="P343" s="668" t="s">
        <v>66</v>
      </c>
      <c r="Q343" s="574" t="s">
        <v>864</v>
      </c>
      <c r="R343" s="574" t="s">
        <v>865</v>
      </c>
      <c r="S343" s="574" t="s">
        <v>628</v>
      </c>
      <c r="T343" s="574" t="s">
        <v>1676</v>
      </c>
      <c r="U343" s="574" t="s">
        <v>954</v>
      </c>
      <c r="V343" s="574" t="s">
        <v>955</v>
      </c>
      <c r="W343" s="575" t="s">
        <v>1732</v>
      </c>
      <c r="X343" s="575" t="s">
        <v>1733</v>
      </c>
      <c r="Y343" s="576" t="s">
        <v>1744</v>
      </c>
      <c r="Z343" s="577" t="s">
        <v>1745</v>
      </c>
      <c r="AA343" s="578" t="s">
        <v>1736</v>
      </c>
      <c r="AE343"/>
    </row>
    <row r="344" spans="1:31" s="563" customFormat="1">
      <c r="A344"/>
      <c r="B344"/>
      <c r="C344" s="568">
        <v>2022</v>
      </c>
      <c r="D344" s="569" t="s">
        <v>39</v>
      </c>
      <c r="E344" s="569" t="s">
        <v>337</v>
      </c>
      <c r="F344" s="573" t="s">
        <v>141</v>
      </c>
      <c r="G344" s="569" t="s">
        <v>42</v>
      </c>
      <c r="H344" s="569" t="s">
        <v>41</v>
      </c>
      <c r="I344" s="575" t="s">
        <v>54</v>
      </c>
      <c r="J344" s="569" t="s">
        <v>66</v>
      </c>
      <c r="K344" s="569" t="s">
        <v>310</v>
      </c>
      <c r="L344" s="570">
        <v>0.5</v>
      </c>
      <c r="M344" s="571">
        <v>0.98712222317647025</v>
      </c>
      <c r="N344" s="572">
        <v>37.604656121008389</v>
      </c>
      <c r="O344" s="668" t="s">
        <v>381</v>
      </c>
      <c r="P344" s="668" t="s">
        <v>66</v>
      </c>
      <c r="Q344" s="574" t="s">
        <v>517</v>
      </c>
      <c r="R344" s="574" t="s">
        <v>518</v>
      </c>
      <c r="S344" s="574" t="s">
        <v>628</v>
      </c>
      <c r="T344" s="574" t="s">
        <v>1676</v>
      </c>
      <c r="U344" s="574" t="s">
        <v>629</v>
      </c>
      <c r="V344" s="574" t="s">
        <v>630</v>
      </c>
      <c r="W344" s="575" t="s">
        <v>1694</v>
      </c>
      <c r="X344" s="575" t="s">
        <v>1695</v>
      </c>
      <c r="Y344" s="576" t="s">
        <v>1744</v>
      </c>
      <c r="Z344" s="577" t="s">
        <v>1746</v>
      </c>
      <c r="AA344" s="578" t="s">
        <v>1698</v>
      </c>
      <c r="AE344"/>
    </row>
    <row r="345" spans="1:31" s="563" customFormat="1">
      <c r="A345"/>
      <c r="B345"/>
      <c r="C345" s="568">
        <v>2022</v>
      </c>
      <c r="D345" s="569" t="s">
        <v>39</v>
      </c>
      <c r="E345" s="569" t="s">
        <v>337</v>
      </c>
      <c r="F345" s="573" t="s">
        <v>141</v>
      </c>
      <c r="G345" s="569" t="s">
        <v>42</v>
      </c>
      <c r="H345" s="569" t="s">
        <v>41</v>
      </c>
      <c r="I345" s="575" t="s">
        <v>54</v>
      </c>
      <c r="J345" s="569" t="s">
        <v>348</v>
      </c>
      <c r="K345" s="569" t="s">
        <v>310</v>
      </c>
      <c r="L345" s="570">
        <v>0.5</v>
      </c>
      <c r="M345" s="571">
        <v>0.78311696371999973</v>
      </c>
      <c r="N345" s="572">
        <v>79.909894257142824</v>
      </c>
      <c r="O345" s="668" t="s">
        <v>151</v>
      </c>
      <c r="P345" s="668" t="s">
        <v>348</v>
      </c>
      <c r="Q345" s="574" t="s">
        <v>517</v>
      </c>
      <c r="R345" s="574" t="s">
        <v>518</v>
      </c>
      <c r="S345" s="574" t="s">
        <v>633</v>
      </c>
      <c r="T345" s="574" t="s">
        <v>1676</v>
      </c>
      <c r="U345" s="574" t="s">
        <v>634</v>
      </c>
      <c r="V345" s="574" t="s">
        <v>635</v>
      </c>
      <c r="W345" s="575" t="s">
        <v>1694</v>
      </c>
      <c r="X345" s="575" t="s">
        <v>1695</v>
      </c>
      <c r="Y345" s="576" t="s">
        <v>1747</v>
      </c>
      <c r="Z345" s="577" t="s">
        <v>1748</v>
      </c>
      <c r="AA345" s="578" t="s">
        <v>1698</v>
      </c>
      <c r="AE345"/>
    </row>
    <row r="346" spans="1:31" s="563" customFormat="1">
      <c r="A346"/>
      <c r="B346"/>
      <c r="C346" s="568">
        <v>2022</v>
      </c>
      <c r="D346" s="569" t="s">
        <v>39</v>
      </c>
      <c r="E346" s="569" t="s">
        <v>337</v>
      </c>
      <c r="F346" s="573" t="s">
        <v>141</v>
      </c>
      <c r="G346" s="569" t="s">
        <v>42</v>
      </c>
      <c r="H346" s="569" t="s">
        <v>41</v>
      </c>
      <c r="I346" s="575" t="s">
        <v>54</v>
      </c>
      <c r="J346" s="569" t="s">
        <v>348</v>
      </c>
      <c r="K346" s="569" t="s">
        <v>79</v>
      </c>
      <c r="L346" s="570">
        <v>0.5</v>
      </c>
      <c r="M346" s="571">
        <v>0.78311696371999973</v>
      </c>
      <c r="N346" s="572">
        <v>79.909894257142824</v>
      </c>
      <c r="O346" s="668" t="s">
        <v>151</v>
      </c>
      <c r="P346" s="668" t="s">
        <v>348</v>
      </c>
      <c r="Q346" s="574" t="s">
        <v>527</v>
      </c>
      <c r="R346" s="574" t="s">
        <v>528</v>
      </c>
      <c r="S346" s="574" t="s">
        <v>633</v>
      </c>
      <c r="T346" s="574" t="s">
        <v>1676</v>
      </c>
      <c r="U346" s="574" t="s">
        <v>638</v>
      </c>
      <c r="V346" s="574" t="s">
        <v>639</v>
      </c>
      <c r="W346" s="575" t="s">
        <v>1699</v>
      </c>
      <c r="X346" s="575" t="s">
        <v>1700</v>
      </c>
      <c r="Y346" s="575" t="s">
        <v>1747</v>
      </c>
      <c r="Z346" s="579" t="s">
        <v>1749</v>
      </c>
      <c r="AA346" s="580" t="s">
        <v>1703</v>
      </c>
      <c r="AE346"/>
    </row>
    <row r="347" spans="1:31" s="563" customFormat="1">
      <c r="A347"/>
      <c r="B347"/>
      <c r="C347" s="568">
        <v>2022</v>
      </c>
      <c r="D347" s="569" t="s">
        <v>38</v>
      </c>
      <c r="E347" s="569" t="s">
        <v>337</v>
      </c>
      <c r="F347" s="573" t="s">
        <v>141</v>
      </c>
      <c r="G347" s="569" t="s">
        <v>42</v>
      </c>
      <c r="H347" s="569" t="s">
        <v>41</v>
      </c>
      <c r="I347" s="575" t="s">
        <v>54</v>
      </c>
      <c r="J347" s="569" t="s">
        <v>352</v>
      </c>
      <c r="K347" s="569" t="s">
        <v>346</v>
      </c>
      <c r="L347" s="570">
        <v>1</v>
      </c>
      <c r="M347" s="571">
        <v>4.2069319325000007</v>
      </c>
      <c r="N347" s="572">
        <v>173.84016249999999</v>
      </c>
      <c r="O347" s="668" t="s">
        <v>151</v>
      </c>
      <c r="P347" s="668" t="s">
        <v>352</v>
      </c>
      <c r="Q347" s="574" t="s">
        <v>480</v>
      </c>
      <c r="R347" s="574" t="s">
        <v>481</v>
      </c>
      <c r="S347" s="574" t="s">
        <v>482</v>
      </c>
      <c r="T347" s="574" t="s">
        <v>1750</v>
      </c>
      <c r="U347" s="574" t="s">
        <v>484</v>
      </c>
      <c r="V347" s="574" t="s">
        <v>485</v>
      </c>
      <c r="W347" s="575" t="s">
        <v>1751</v>
      </c>
      <c r="X347" s="575" t="s">
        <v>1752</v>
      </c>
      <c r="Y347" s="576" t="s">
        <v>1753</v>
      </c>
      <c r="Z347" s="577" t="s">
        <v>1754</v>
      </c>
      <c r="AA347" s="578" t="s">
        <v>1755</v>
      </c>
      <c r="AE347"/>
    </row>
    <row r="348" spans="1:31" s="563" customFormat="1">
      <c r="A348"/>
      <c r="B348"/>
      <c r="C348" s="568">
        <v>2022</v>
      </c>
      <c r="D348" s="569" t="s">
        <v>38</v>
      </c>
      <c r="E348" s="569" t="s">
        <v>337</v>
      </c>
      <c r="F348" s="573" t="s">
        <v>141</v>
      </c>
      <c r="G348" s="569" t="s">
        <v>42</v>
      </c>
      <c r="H348" s="569" t="s">
        <v>41</v>
      </c>
      <c r="I348" s="575" t="s">
        <v>54</v>
      </c>
      <c r="J348" s="569" t="s">
        <v>116</v>
      </c>
      <c r="K348" s="569" t="s">
        <v>111</v>
      </c>
      <c r="L348" s="570">
        <v>0.1</v>
      </c>
      <c r="M348" s="571">
        <v>0.3104580784411764</v>
      </c>
      <c r="N348" s="572">
        <v>1.2271070294117645</v>
      </c>
      <c r="O348" s="668" t="s">
        <v>382</v>
      </c>
      <c r="P348" s="668" t="s">
        <v>116</v>
      </c>
      <c r="Q348" s="574" t="s">
        <v>491</v>
      </c>
      <c r="R348" s="574" t="s">
        <v>492</v>
      </c>
      <c r="S348" s="574" t="s">
        <v>493</v>
      </c>
      <c r="T348" s="574" t="s">
        <v>1750</v>
      </c>
      <c r="U348" s="574" t="s">
        <v>494</v>
      </c>
      <c r="V348" s="574" t="s">
        <v>495</v>
      </c>
      <c r="W348" s="575" t="s">
        <v>1756</v>
      </c>
      <c r="X348" s="575" t="s">
        <v>1757</v>
      </c>
      <c r="Y348" s="576" t="s">
        <v>1758</v>
      </c>
      <c r="Z348" s="577" t="s">
        <v>1759</v>
      </c>
      <c r="AA348" s="578" t="s">
        <v>1760</v>
      </c>
      <c r="AE348"/>
    </row>
    <row r="349" spans="1:31" s="563" customFormat="1">
      <c r="A349"/>
      <c r="B349"/>
      <c r="C349" s="568">
        <v>2022</v>
      </c>
      <c r="D349" s="569" t="s">
        <v>38</v>
      </c>
      <c r="E349" s="569" t="s">
        <v>337</v>
      </c>
      <c r="F349" s="573" t="s">
        <v>141</v>
      </c>
      <c r="G349" s="569" t="s">
        <v>42</v>
      </c>
      <c r="H349" s="569" t="s">
        <v>41</v>
      </c>
      <c r="I349" s="575" t="s">
        <v>54</v>
      </c>
      <c r="J349" s="569" t="s">
        <v>116</v>
      </c>
      <c r="K349" s="569" t="s">
        <v>330</v>
      </c>
      <c r="L349" s="570">
        <v>0.9</v>
      </c>
      <c r="M349" s="571">
        <v>2.7941227059705875</v>
      </c>
      <c r="N349" s="572">
        <v>11.043963264705882</v>
      </c>
      <c r="O349" s="668" t="s">
        <v>382</v>
      </c>
      <c r="P349" s="668" t="s">
        <v>116</v>
      </c>
      <c r="Q349" s="574" t="s">
        <v>810</v>
      </c>
      <c r="R349" s="574" t="s">
        <v>811</v>
      </c>
      <c r="S349" s="574" t="s">
        <v>493</v>
      </c>
      <c r="T349" s="574" t="s">
        <v>1750</v>
      </c>
      <c r="U349" s="574" t="s">
        <v>812</v>
      </c>
      <c r="V349" s="574" t="s">
        <v>813</v>
      </c>
      <c r="W349" s="575" t="s">
        <v>1761</v>
      </c>
      <c r="X349" s="575" t="s">
        <v>1762</v>
      </c>
      <c r="Y349" s="576" t="s">
        <v>1758</v>
      </c>
      <c r="Z349" s="577" t="s">
        <v>1763</v>
      </c>
      <c r="AA349" s="578" t="s">
        <v>1764</v>
      </c>
      <c r="AE349"/>
    </row>
    <row r="350" spans="1:31" s="563" customFormat="1">
      <c r="A350"/>
      <c r="B350"/>
      <c r="C350" s="568">
        <v>2022</v>
      </c>
      <c r="D350" s="569" t="s">
        <v>38</v>
      </c>
      <c r="E350" s="569" t="s">
        <v>337</v>
      </c>
      <c r="F350" s="573" t="s">
        <v>141</v>
      </c>
      <c r="G350" s="569" t="s">
        <v>42</v>
      </c>
      <c r="H350" s="569" t="s">
        <v>41</v>
      </c>
      <c r="I350" s="575" t="s">
        <v>54</v>
      </c>
      <c r="J350" s="569" t="s">
        <v>109</v>
      </c>
      <c r="K350" s="569" t="s">
        <v>111</v>
      </c>
      <c r="L350" s="570">
        <v>0.9</v>
      </c>
      <c r="M350" s="571">
        <v>7.4546752036764721</v>
      </c>
      <c r="N350" s="572">
        <v>276.09908161764707</v>
      </c>
      <c r="O350" s="668" t="s">
        <v>381</v>
      </c>
      <c r="P350" s="668" t="s">
        <v>109</v>
      </c>
      <c r="Q350" s="574" t="s">
        <v>491</v>
      </c>
      <c r="R350" s="574" t="s">
        <v>492</v>
      </c>
      <c r="S350" s="574" t="s">
        <v>509</v>
      </c>
      <c r="T350" s="574" t="s">
        <v>1750</v>
      </c>
      <c r="U350" s="574" t="s">
        <v>510</v>
      </c>
      <c r="V350" s="574" t="s">
        <v>511</v>
      </c>
      <c r="W350" s="575" t="s">
        <v>1756</v>
      </c>
      <c r="X350" s="575" t="s">
        <v>1757</v>
      </c>
      <c r="Y350" s="576" t="s">
        <v>1765</v>
      </c>
      <c r="Z350" s="577" t="s">
        <v>1766</v>
      </c>
      <c r="AA350" s="578" t="s">
        <v>1760</v>
      </c>
      <c r="AE350"/>
    </row>
    <row r="351" spans="1:31" s="563" customFormat="1">
      <c r="A351"/>
      <c r="B351"/>
      <c r="C351" s="568">
        <v>2022</v>
      </c>
      <c r="D351" s="569" t="s">
        <v>38</v>
      </c>
      <c r="E351" s="569" t="s">
        <v>337</v>
      </c>
      <c r="F351" s="573" t="s">
        <v>141</v>
      </c>
      <c r="G351" s="569" t="s">
        <v>42</v>
      </c>
      <c r="H351" s="569" t="s">
        <v>41</v>
      </c>
      <c r="I351" s="575" t="s">
        <v>54</v>
      </c>
      <c r="J351" s="569" t="s">
        <v>109</v>
      </c>
      <c r="K351" s="569" t="s">
        <v>90</v>
      </c>
      <c r="L351" s="570">
        <v>0.1</v>
      </c>
      <c r="M351" s="571">
        <v>0.82829724485294132</v>
      </c>
      <c r="N351" s="572">
        <v>30.67767573529412</v>
      </c>
      <c r="O351" s="668" t="s">
        <v>381</v>
      </c>
      <c r="P351" s="668" t="s">
        <v>109</v>
      </c>
      <c r="Q351" s="574" t="s">
        <v>501</v>
      </c>
      <c r="R351" s="574" t="s">
        <v>502</v>
      </c>
      <c r="S351" s="574" t="s">
        <v>509</v>
      </c>
      <c r="T351" s="574" t="s">
        <v>1750</v>
      </c>
      <c r="U351" s="574" t="s">
        <v>514</v>
      </c>
      <c r="V351" s="574" t="s">
        <v>515</v>
      </c>
      <c r="W351" s="575" t="s">
        <v>1767</v>
      </c>
      <c r="X351" s="575" t="s">
        <v>1768</v>
      </c>
      <c r="Y351" s="576" t="s">
        <v>1765</v>
      </c>
      <c r="Z351" s="577" t="s">
        <v>1769</v>
      </c>
      <c r="AA351" s="578" t="s">
        <v>1770</v>
      </c>
      <c r="AE351"/>
    </row>
    <row r="352" spans="1:31" s="563" customFormat="1">
      <c r="A352"/>
      <c r="B352"/>
      <c r="C352" s="568">
        <v>2022</v>
      </c>
      <c r="D352" s="569" t="s">
        <v>38</v>
      </c>
      <c r="E352" s="569" t="s">
        <v>337</v>
      </c>
      <c r="F352" s="573" t="s">
        <v>141</v>
      </c>
      <c r="G352" s="569" t="s">
        <v>42</v>
      </c>
      <c r="H352" s="569" t="s">
        <v>41</v>
      </c>
      <c r="I352" s="575" t="s">
        <v>54</v>
      </c>
      <c r="J352" s="569" t="s">
        <v>350</v>
      </c>
      <c r="K352" s="569" t="s">
        <v>79</v>
      </c>
      <c r="L352" s="570">
        <v>1</v>
      </c>
      <c r="M352" s="571">
        <v>5.5489779869999998</v>
      </c>
      <c r="N352" s="572">
        <v>486.752455</v>
      </c>
      <c r="O352" s="668" t="s">
        <v>151</v>
      </c>
      <c r="P352" s="668" t="s">
        <v>350</v>
      </c>
      <c r="Q352" s="574" t="s">
        <v>527</v>
      </c>
      <c r="R352" s="574" t="s">
        <v>528</v>
      </c>
      <c r="S352" s="574" t="s">
        <v>519</v>
      </c>
      <c r="T352" s="574" t="s">
        <v>1750</v>
      </c>
      <c r="U352" s="574" t="s">
        <v>742</v>
      </c>
      <c r="V352" s="574" t="s">
        <v>743</v>
      </c>
      <c r="W352" s="575" t="s">
        <v>1771</v>
      </c>
      <c r="X352" s="575" t="s">
        <v>1772</v>
      </c>
      <c r="Y352" s="576" t="s">
        <v>1773</v>
      </c>
      <c r="Z352" s="577" t="s">
        <v>1774</v>
      </c>
      <c r="AA352" s="578" t="s">
        <v>1775</v>
      </c>
      <c r="AE352"/>
    </row>
    <row r="353" spans="1:31" s="563" customFormat="1">
      <c r="A353"/>
      <c r="B353"/>
      <c r="C353" s="568">
        <v>2022</v>
      </c>
      <c r="D353" s="569" t="s">
        <v>38</v>
      </c>
      <c r="E353" s="569" t="s">
        <v>337</v>
      </c>
      <c r="F353" s="573" t="s">
        <v>141</v>
      </c>
      <c r="G353" s="569" t="s">
        <v>42</v>
      </c>
      <c r="H353" s="569" t="s">
        <v>41</v>
      </c>
      <c r="I353" s="575" t="s">
        <v>54</v>
      </c>
      <c r="J353" s="569" t="s">
        <v>99</v>
      </c>
      <c r="K353" s="569" t="s">
        <v>79</v>
      </c>
      <c r="L353" s="570">
        <v>1</v>
      </c>
      <c r="M353" s="571">
        <v>1.0951930237499998</v>
      </c>
      <c r="N353" s="572">
        <v>365.06434124999998</v>
      </c>
      <c r="O353" s="668" t="s">
        <v>151</v>
      </c>
      <c r="P353" s="668" t="s">
        <v>99</v>
      </c>
      <c r="Q353" s="574" t="s">
        <v>527</v>
      </c>
      <c r="R353" s="574" t="s">
        <v>528</v>
      </c>
      <c r="S353" s="574" t="s">
        <v>529</v>
      </c>
      <c r="T353" s="574" t="s">
        <v>1750</v>
      </c>
      <c r="U353" s="574" t="s">
        <v>530</v>
      </c>
      <c r="V353" s="574" t="s">
        <v>531</v>
      </c>
      <c r="W353" s="575" t="s">
        <v>1771</v>
      </c>
      <c r="X353" s="575" t="s">
        <v>1772</v>
      </c>
      <c r="Y353" s="576" t="s">
        <v>1776</v>
      </c>
      <c r="Z353" s="577" t="s">
        <v>1777</v>
      </c>
      <c r="AA353" s="578" t="s">
        <v>1775</v>
      </c>
      <c r="AE353"/>
    </row>
    <row r="354" spans="1:31" s="563" customFormat="1">
      <c r="A354"/>
      <c r="B354"/>
      <c r="C354" s="568">
        <v>2022</v>
      </c>
      <c r="D354" s="569" t="s">
        <v>38</v>
      </c>
      <c r="E354" s="569" t="s">
        <v>337</v>
      </c>
      <c r="F354" s="573" t="s">
        <v>141</v>
      </c>
      <c r="G354" s="569" t="s">
        <v>42</v>
      </c>
      <c r="H354" s="569" t="s">
        <v>41</v>
      </c>
      <c r="I354" s="575" t="s">
        <v>54</v>
      </c>
      <c r="J354" s="569" t="s">
        <v>96</v>
      </c>
      <c r="K354" s="569" t="s">
        <v>79</v>
      </c>
      <c r="L354" s="570">
        <v>1</v>
      </c>
      <c r="M354" s="571">
        <v>7.3012868250000015E-2</v>
      </c>
      <c r="N354" s="572">
        <v>139.07213000000002</v>
      </c>
      <c r="O354" s="668" t="s">
        <v>151</v>
      </c>
      <c r="P354" s="668" t="s">
        <v>96</v>
      </c>
      <c r="Q354" s="574" t="s">
        <v>527</v>
      </c>
      <c r="R354" s="574" t="s">
        <v>528</v>
      </c>
      <c r="S354" s="574" t="s">
        <v>537</v>
      </c>
      <c r="T354" s="574" t="s">
        <v>1750</v>
      </c>
      <c r="U354" s="574" t="s">
        <v>538</v>
      </c>
      <c r="V354" s="574" t="s">
        <v>539</v>
      </c>
      <c r="W354" s="575" t="s">
        <v>1771</v>
      </c>
      <c r="X354" s="575" t="s">
        <v>1772</v>
      </c>
      <c r="Y354" s="576" t="s">
        <v>1778</v>
      </c>
      <c r="Z354" s="577" t="s">
        <v>1779</v>
      </c>
      <c r="AA354" s="578" t="s">
        <v>1775</v>
      </c>
      <c r="AE354"/>
    </row>
    <row r="355" spans="1:31" s="563" customFormat="1">
      <c r="A355"/>
      <c r="B355"/>
      <c r="C355" s="568">
        <v>2022</v>
      </c>
      <c r="D355" s="569" t="s">
        <v>38</v>
      </c>
      <c r="E355" s="569" t="s">
        <v>337</v>
      </c>
      <c r="F355" s="573" t="s">
        <v>141</v>
      </c>
      <c r="G355" s="569" t="s">
        <v>42</v>
      </c>
      <c r="H355" s="569" t="s">
        <v>41</v>
      </c>
      <c r="I355" s="575" t="s">
        <v>54</v>
      </c>
      <c r="J355" s="569" t="s">
        <v>87</v>
      </c>
      <c r="K355" s="569" t="s">
        <v>106</v>
      </c>
      <c r="L355" s="570">
        <v>0.7</v>
      </c>
      <c r="M355" s="571">
        <v>3.3220855053749996</v>
      </c>
      <c r="N355" s="572">
        <v>127.77251943749998</v>
      </c>
      <c r="O355" s="668" t="s">
        <v>151</v>
      </c>
      <c r="P355" s="668" t="s">
        <v>87</v>
      </c>
      <c r="Q355" s="574" t="s">
        <v>547</v>
      </c>
      <c r="R355" s="574" t="s">
        <v>548</v>
      </c>
      <c r="S355" s="574" t="s">
        <v>542</v>
      </c>
      <c r="T355" s="574" t="s">
        <v>1750</v>
      </c>
      <c r="U355" s="574" t="s">
        <v>549</v>
      </c>
      <c r="V355" s="574" t="s">
        <v>550</v>
      </c>
      <c r="W355" s="575" t="s">
        <v>1780</v>
      </c>
      <c r="X355" s="575" t="s">
        <v>1781</v>
      </c>
      <c r="Y355" s="576" t="s">
        <v>1782</v>
      </c>
      <c r="Z355" s="577" t="s">
        <v>1783</v>
      </c>
      <c r="AA355" s="578" t="s">
        <v>1784</v>
      </c>
      <c r="AE355"/>
    </row>
    <row r="356" spans="1:31" s="563" customFormat="1">
      <c r="A356"/>
      <c r="B356"/>
      <c r="C356" s="568">
        <v>2022</v>
      </c>
      <c r="D356" s="569" t="s">
        <v>38</v>
      </c>
      <c r="E356" s="569" t="s">
        <v>337</v>
      </c>
      <c r="F356" s="573" t="s">
        <v>141</v>
      </c>
      <c r="G356" s="569" t="s">
        <v>42</v>
      </c>
      <c r="H356" s="569" t="s">
        <v>41</v>
      </c>
      <c r="I356" s="575" t="s">
        <v>54</v>
      </c>
      <c r="J356" s="569" t="s">
        <v>87</v>
      </c>
      <c r="K356" s="569" t="s">
        <v>346</v>
      </c>
      <c r="L356" s="570">
        <v>0.3</v>
      </c>
      <c r="M356" s="571">
        <v>1.423750930875</v>
      </c>
      <c r="N356" s="572">
        <v>54.759651187499998</v>
      </c>
      <c r="O356" s="668" t="s">
        <v>151</v>
      </c>
      <c r="P356" s="668" t="s">
        <v>87</v>
      </c>
      <c r="Q356" s="574" t="s">
        <v>480</v>
      </c>
      <c r="R356" s="574" t="s">
        <v>481</v>
      </c>
      <c r="S356" s="574" t="s">
        <v>542</v>
      </c>
      <c r="T356" s="574" t="s">
        <v>1750</v>
      </c>
      <c r="U356" s="574" t="s">
        <v>1785</v>
      </c>
      <c r="V356" s="574" t="s">
        <v>1786</v>
      </c>
      <c r="W356" s="575" t="s">
        <v>1751</v>
      </c>
      <c r="X356" s="575" t="s">
        <v>1752</v>
      </c>
      <c r="Y356" s="576" t="s">
        <v>1782</v>
      </c>
      <c r="Z356" s="577" t="s">
        <v>1787</v>
      </c>
      <c r="AA356" s="578" t="s">
        <v>1755</v>
      </c>
      <c r="AE356"/>
    </row>
    <row r="357" spans="1:31" s="563" customFormat="1">
      <c r="A357"/>
      <c r="B357"/>
      <c r="C357" s="568">
        <v>2022</v>
      </c>
      <c r="D357" s="569" t="s">
        <v>38</v>
      </c>
      <c r="E357" s="569" t="s">
        <v>337</v>
      </c>
      <c r="F357" s="573" t="s">
        <v>141</v>
      </c>
      <c r="G357" s="569" t="s">
        <v>42</v>
      </c>
      <c r="H357" s="569" t="s">
        <v>41</v>
      </c>
      <c r="I357" s="575" t="s">
        <v>54</v>
      </c>
      <c r="J357" s="569" t="s">
        <v>83</v>
      </c>
      <c r="K357" s="569" t="s">
        <v>81</v>
      </c>
      <c r="L357" s="570">
        <v>1</v>
      </c>
      <c r="M357" s="571">
        <v>19.43228998605349</v>
      </c>
      <c r="N357" s="572">
        <v>24.74190219767442</v>
      </c>
      <c r="O357" s="668" t="s">
        <v>382</v>
      </c>
      <c r="P357" s="668" t="s">
        <v>83</v>
      </c>
      <c r="Q357" s="574" t="s">
        <v>563</v>
      </c>
      <c r="R357" s="574" t="s">
        <v>564</v>
      </c>
      <c r="S357" s="574" t="s">
        <v>565</v>
      </c>
      <c r="T357" s="574" t="s">
        <v>1750</v>
      </c>
      <c r="U357" s="574" t="s">
        <v>566</v>
      </c>
      <c r="V357" s="574" t="s">
        <v>567</v>
      </c>
      <c r="W357" s="575" t="s">
        <v>1788</v>
      </c>
      <c r="X357" s="575" t="s">
        <v>1789</v>
      </c>
      <c r="Y357" s="576" t="s">
        <v>1790</v>
      </c>
      <c r="Z357" s="577" t="s">
        <v>1791</v>
      </c>
      <c r="AA357" s="578" t="s">
        <v>1792</v>
      </c>
      <c r="AE357"/>
    </row>
    <row r="358" spans="1:31" s="563" customFormat="1">
      <c r="A358"/>
      <c r="B358"/>
      <c r="C358" s="568">
        <v>2022</v>
      </c>
      <c r="D358" s="569" t="s">
        <v>38</v>
      </c>
      <c r="E358" s="569" t="s">
        <v>337</v>
      </c>
      <c r="F358" s="573" t="s">
        <v>141</v>
      </c>
      <c r="G358" s="569" t="s">
        <v>42</v>
      </c>
      <c r="H358" s="569" t="s">
        <v>41</v>
      </c>
      <c r="I358" s="575" t="s">
        <v>54</v>
      </c>
      <c r="J358" s="569" t="s">
        <v>77</v>
      </c>
      <c r="K358" s="569" t="s">
        <v>104</v>
      </c>
      <c r="L358" s="570">
        <v>0.2</v>
      </c>
      <c r="M358" s="571">
        <v>2.1442981904651166</v>
      </c>
      <c r="N358" s="572">
        <v>82.473007325581406</v>
      </c>
      <c r="O358" s="668" t="s">
        <v>381</v>
      </c>
      <c r="P358" s="668" t="s">
        <v>77</v>
      </c>
      <c r="Q358" s="574" t="s">
        <v>555</v>
      </c>
      <c r="R358" s="574" t="s">
        <v>556</v>
      </c>
      <c r="S358" s="574" t="s">
        <v>573</v>
      </c>
      <c r="T358" s="574" t="s">
        <v>1750</v>
      </c>
      <c r="U358" s="574" t="s">
        <v>578</v>
      </c>
      <c r="V358" s="574" t="s">
        <v>579</v>
      </c>
      <c r="W358" s="575" t="s">
        <v>1793</v>
      </c>
      <c r="X358" s="575" t="s">
        <v>1794</v>
      </c>
      <c r="Y358" s="576" t="s">
        <v>1795</v>
      </c>
      <c r="Z358" s="577" t="s">
        <v>1796</v>
      </c>
      <c r="AA358" s="578" t="s">
        <v>1797</v>
      </c>
      <c r="AE358"/>
    </row>
    <row r="359" spans="1:31" s="563" customFormat="1">
      <c r="A359"/>
      <c r="B359"/>
      <c r="C359" s="568">
        <v>2022</v>
      </c>
      <c r="D359" s="569" t="s">
        <v>38</v>
      </c>
      <c r="E359" s="569" t="s">
        <v>337</v>
      </c>
      <c r="F359" s="573" t="s">
        <v>141</v>
      </c>
      <c r="G359" s="569" t="s">
        <v>42</v>
      </c>
      <c r="H359" s="569" t="s">
        <v>41</v>
      </c>
      <c r="I359" s="575" t="s">
        <v>54</v>
      </c>
      <c r="J359" s="569" t="s">
        <v>77</v>
      </c>
      <c r="K359" s="569" t="s">
        <v>93</v>
      </c>
      <c r="L359" s="570">
        <v>0.8</v>
      </c>
      <c r="M359" s="571">
        <v>8.5771927618604664</v>
      </c>
      <c r="N359" s="572">
        <v>329.89202930232562</v>
      </c>
      <c r="O359" s="668" t="s">
        <v>381</v>
      </c>
      <c r="P359" s="668" t="s">
        <v>77</v>
      </c>
      <c r="Q359" s="574" t="s">
        <v>581</v>
      </c>
      <c r="R359" s="574" t="s">
        <v>582</v>
      </c>
      <c r="S359" s="574" t="s">
        <v>573</v>
      </c>
      <c r="T359" s="574" t="s">
        <v>1750</v>
      </c>
      <c r="U359" s="574" t="s">
        <v>583</v>
      </c>
      <c r="V359" s="574" t="s">
        <v>584</v>
      </c>
      <c r="W359" s="575" t="s">
        <v>1798</v>
      </c>
      <c r="X359" s="575" t="s">
        <v>1799</v>
      </c>
      <c r="Y359" s="576" t="s">
        <v>1795</v>
      </c>
      <c r="Z359" s="577" t="s">
        <v>1800</v>
      </c>
      <c r="AA359" s="578" t="s">
        <v>1801</v>
      </c>
      <c r="AE359"/>
    </row>
    <row r="360" spans="1:31" s="563" customFormat="1">
      <c r="A360"/>
      <c r="B360"/>
      <c r="C360" s="568">
        <v>2022</v>
      </c>
      <c r="D360" s="569" t="s">
        <v>38</v>
      </c>
      <c r="E360" s="569" t="s">
        <v>337</v>
      </c>
      <c r="F360" s="573" t="s">
        <v>141</v>
      </c>
      <c r="G360" s="569" t="s">
        <v>42</v>
      </c>
      <c r="H360" s="569" t="s">
        <v>41</v>
      </c>
      <c r="I360" s="575" t="s">
        <v>54</v>
      </c>
      <c r="J360" s="569" t="s">
        <v>349</v>
      </c>
      <c r="K360" s="569" t="s">
        <v>79</v>
      </c>
      <c r="L360" s="570">
        <v>1</v>
      </c>
      <c r="M360" s="571">
        <v>4.3651264803750003</v>
      </c>
      <c r="N360" s="572">
        <v>391.14036562500002</v>
      </c>
      <c r="O360" s="668" t="s">
        <v>151</v>
      </c>
      <c r="P360" s="668" t="s">
        <v>349</v>
      </c>
      <c r="Q360" s="574" t="s">
        <v>527</v>
      </c>
      <c r="R360" s="574" t="s">
        <v>528</v>
      </c>
      <c r="S360" s="574" t="s">
        <v>589</v>
      </c>
      <c r="T360" s="574" t="s">
        <v>1750</v>
      </c>
      <c r="U360" s="574" t="s">
        <v>594</v>
      </c>
      <c r="V360" s="574" t="s">
        <v>595</v>
      </c>
      <c r="W360" s="575" t="s">
        <v>1771</v>
      </c>
      <c r="X360" s="575" t="s">
        <v>1772</v>
      </c>
      <c r="Y360" s="576" t="s">
        <v>1802</v>
      </c>
      <c r="Z360" s="577" t="s">
        <v>1803</v>
      </c>
      <c r="AA360" s="578" t="s">
        <v>1775</v>
      </c>
      <c r="AE360"/>
    </row>
    <row r="361" spans="1:31" s="563" customFormat="1">
      <c r="A361"/>
      <c r="B361"/>
      <c r="C361" s="568">
        <v>2022</v>
      </c>
      <c r="D361" s="569" t="s">
        <v>38</v>
      </c>
      <c r="E361" s="569" t="s">
        <v>337</v>
      </c>
      <c r="F361" s="573" t="s">
        <v>141</v>
      </c>
      <c r="G361" s="569" t="s">
        <v>42</v>
      </c>
      <c r="H361" s="569" t="s">
        <v>41</v>
      </c>
      <c r="I361" s="575" t="s">
        <v>54</v>
      </c>
      <c r="J361" s="569" t="s">
        <v>76</v>
      </c>
      <c r="K361" s="569" t="s">
        <v>79</v>
      </c>
      <c r="L361" s="570">
        <v>1</v>
      </c>
      <c r="M361" s="571">
        <v>0.22946901450000004</v>
      </c>
      <c r="N361" s="572">
        <v>83.443278000000007</v>
      </c>
      <c r="O361" s="668" t="s">
        <v>151</v>
      </c>
      <c r="P361" s="668" t="s">
        <v>76</v>
      </c>
      <c r="Q361" s="574" t="s">
        <v>527</v>
      </c>
      <c r="R361" s="574" t="s">
        <v>528</v>
      </c>
      <c r="S361" s="574" t="s">
        <v>597</v>
      </c>
      <c r="T361" s="574" t="s">
        <v>1750</v>
      </c>
      <c r="U361" s="574" t="s">
        <v>598</v>
      </c>
      <c r="V361" s="574" t="s">
        <v>599</v>
      </c>
      <c r="W361" s="575" t="s">
        <v>1771</v>
      </c>
      <c r="X361" s="575" t="s">
        <v>1772</v>
      </c>
      <c r="Y361" s="576" t="s">
        <v>1804</v>
      </c>
      <c r="Z361" s="577" t="s">
        <v>1805</v>
      </c>
      <c r="AA361" s="578" t="s">
        <v>1775</v>
      </c>
      <c r="AE361"/>
    </row>
    <row r="362" spans="1:31" s="563" customFormat="1">
      <c r="A362"/>
      <c r="B362"/>
      <c r="C362" s="568">
        <v>2022</v>
      </c>
      <c r="D362" s="569" t="s">
        <v>38</v>
      </c>
      <c r="E362" s="569" t="s">
        <v>337</v>
      </c>
      <c r="F362" s="573" t="s">
        <v>141</v>
      </c>
      <c r="G362" s="569" t="s">
        <v>42</v>
      </c>
      <c r="H362" s="569" t="s">
        <v>41</v>
      </c>
      <c r="I362" s="575" t="s">
        <v>54</v>
      </c>
      <c r="J362" s="569" t="s">
        <v>74</v>
      </c>
      <c r="K362" s="569" t="s">
        <v>104</v>
      </c>
      <c r="L362" s="570">
        <v>0.75</v>
      </c>
      <c r="M362" s="571">
        <v>2.0115790232142854</v>
      </c>
      <c r="N362" s="572">
        <v>670.52634107142853</v>
      </c>
      <c r="O362" s="668" t="s">
        <v>151</v>
      </c>
      <c r="P362" s="668" t="s">
        <v>74</v>
      </c>
      <c r="Q362" s="574" t="s">
        <v>555</v>
      </c>
      <c r="R362" s="574" t="s">
        <v>556</v>
      </c>
      <c r="S362" s="574" t="s">
        <v>602</v>
      </c>
      <c r="T362" s="574" t="s">
        <v>1750</v>
      </c>
      <c r="U362" s="574" t="s">
        <v>780</v>
      </c>
      <c r="V362" s="574" t="s">
        <v>781</v>
      </c>
      <c r="W362" s="575" t="s">
        <v>1793</v>
      </c>
      <c r="X362" s="575" t="s">
        <v>1794</v>
      </c>
      <c r="Y362" s="576" t="s">
        <v>1806</v>
      </c>
      <c r="Z362" s="577" t="s">
        <v>1807</v>
      </c>
      <c r="AA362" s="578" t="s">
        <v>1797</v>
      </c>
      <c r="AE362"/>
    </row>
    <row r="363" spans="1:31" s="563" customFormat="1">
      <c r="A363"/>
      <c r="B363"/>
      <c r="C363" s="568">
        <v>2022</v>
      </c>
      <c r="D363" s="569" t="s">
        <v>38</v>
      </c>
      <c r="E363" s="569" t="s">
        <v>337</v>
      </c>
      <c r="F363" s="573" t="s">
        <v>141</v>
      </c>
      <c r="G363" s="569" t="s">
        <v>42</v>
      </c>
      <c r="H363" s="569" t="s">
        <v>41</v>
      </c>
      <c r="I363" s="575" t="s">
        <v>54</v>
      </c>
      <c r="J363" s="569" t="s">
        <v>74</v>
      </c>
      <c r="K363" s="569" t="s">
        <v>79</v>
      </c>
      <c r="L363" s="570">
        <v>0.25</v>
      </c>
      <c r="M363" s="571">
        <v>0.6705263410714285</v>
      </c>
      <c r="N363" s="572">
        <v>223.50878035714285</v>
      </c>
      <c r="O363" s="668" t="s">
        <v>151</v>
      </c>
      <c r="P363" s="668" t="s">
        <v>74</v>
      </c>
      <c r="Q363" s="574" t="s">
        <v>527</v>
      </c>
      <c r="R363" s="574" t="s">
        <v>528</v>
      </c>
      <c r="S363" s="574" t="s">
        <v>602</v>
      </c>
      <c r="T363" s="574" t="s">
        <v>1750</v>
      </c>
      <c r="U363" s="574" t="s">
        <v>603</v>
      </c>
      <c r="V363" s="574" t="s">
        <v>604</v>
      </c>
      <c r="W363" s="575" t="s">
        <v>1771</v>
      </c>
      <c r="X363" s="575" t="s">
        <v>1772</v>
      </c>
      <c r="Y363" s="576" t="s">
        <v>1806</v>
      </c>
      <c r="Z363" s="577" t="s">
        <v>1808</v>
      </c>
      <c r="AA363" s="578" t="s">
        <v>1775</v>
      </c>
      <c r="AE363"/>
    </row>
    <row r="364" spans="1:31" s="563" customFormat="1">
      <c r="A364"/>
      <c r="B364"/>
      <c r="C364" s="568">
        <v>2022</v>
      </c>
      <c r="D364" s="569" t="s">
        <v>38</v>
      </c>
      <c r="E364" s="569" t="s">
        <v>337</v>
      </c>
      <c r="F364" s="573" t="s">
        <v>141</v>
      </c>
      <c r="G364" s="569" t="s">
        <v>42</v>
      </c>
      <c r="H364" s="569" t="s">
        <v>41</v>
      </c>
      <c r="I364" s="575" t="s">
        <v>54</v>
      </c>
      <c r="J364" s="569" t="s">
        <v>351</v>
      </c>
      <c r="K364" s="569" t="s">
        <v>100</v>
      </c>
      <c r="L364" s="570">
        <v>1</v>
      </c>
      <c r="M364" s="571">
        <v>5.6324212650000005</v>
      </c>
      <c r="N364" s="572">
        <v>17.384016250000002</v>
      </c>
      <c r="O364" s="668" t="s">
        <v>151</v>
      </c>
      <c r="P364" s="668" t="s">
        <v>351</v>
      </c>
      <c r="Q364" s="574" t="s">
        <v>612</v>
      </c>
      <c r="R364" s="574" t="s">
        <v>613</v>
      </c>
      <c r="S364" s="574" t="s">
        <v>607</v>
      </c>
      <c r="T364" s="574" t="s">
        <v>1750</v>
      </c>
      <c r="U364" s="574" t="s">
        <v>614</v>
      </c>
      <c r="V364" s="574" t="s">
        <v>615</v>
      </c>
      <c r="W364" s="575" t="s">
        <v>1809</v>
      </c>
      <c r="X364" s="575" t="s">
        <v>1810</v>
      </c>
      <c r="Y364" s="575" t="s">
        <v>1811</v>
      </c>
      <c r="Z364" s="579" t="s">
        <v>1812</v>
      </c>
      <c r="AA364" s="580" t="s">
        <v>1813</v>
      </c>
      <c r="AE364"/>
    </row>
    <row r="365" spans="1:31" s="563" customFormat="1">
      <c r="A365"/>
      <c r="B365"/>
      <c r="C365" s="568">
        <v>2022</v>
      </c>
      <c r="D365" s="569" t="s">
        <v>38</v>
      </c>
      <c r="E365" s="569" t="s">
        <v>337</v>
      </c>
      <c r="F365" s="573" t="s">
        <v>141</v>
      </c>
      <c r="G365" s="569" t="s">
        <v>42</v>
      </c>
      <c r="H365" s="569" t="s">
        <v>41</v>
      </c>
      <c r="I365" s="575" t="s">
        <v>54</v>
      </c>
      <c r="J365" s="569" t="s">
        <v>67</v>
      </c>
      <c r="K365" s="569" t="s">
        <v>81</v>
      </c>
      <c r="L365" s="570">
        <v>1</v>
      </c>
      <c r="M365" s="571">
        <v>6.0300039425294134</v>
      </c>
      <c r="N365" s="572">
        <v>14.725284352941181</v>
      </c>
      <c r="O365" s="668" t="s">
        <v>382</v>
      </c>
      <c r="P365" s="668" t="s">
        <v>67</v>
      </c>
      <c r="Q365" s="574" t="s">
        <v>563</v>
      </c>
      <c r="R365" s="574" t="s">
        <v>564</v>
      </c>
      <c r="S365" s="574" t="s">
        <v>623</v>
      </c>
      <c r="T365" s="574" t="s">
        <v>1750</v>
      </c>
      <c r="U365" s="574" t="s">
        <v>624</v>
      </c>
      <c r="V365" s="574" t="s">
        <v>625</v>
      </c>
      <c r="W365" s="575" t="s">
        <v>1788</v>
      </c>
      <c r="X365" s="575" t="s">
        <v>1789</v>
      </c>
      <c r="Y365" s="576" t="s">
        <v>1814</v>
      </c>
      <c r="Z365" s="577" t="s">
        <v>1815</v>
      </c>
      <c r="AA365" s="578" t="s">
        <v>1792</v>
      </c>
      <c r="AE365"/>
    </row>
    <row r="366" spans="1:31" s="563" customFormat="1">
      <c r="A366"/>
      <c r="B366"/>
      <c r="C366" s="568">
        <v>2022</v>
      </c>
      <c r="D366" s="569" t="s">
        <v>38</v>
      </c>
      <c r="E366" s="569" t="s">
        <v>337</v>
      </c>
      <c r="F366" s="573" t="s">
        <v>141</v>
      </c>
      <c r="G366" s="569" t="s">
        <v>42</v>
      </c>
      <c r="H366" s="569" t="s">
        <v>41</v>
      </c>
      <c r="I366" s="575" t="s">
        <v>54</v>
      </c>
      <c r="J366" s="569" t="s">
        <v>66</v>
      </c>
      <c r="K366" s="569" t="s">
        <v>310</v>
      </c>
      <c r="L366" s="570">
        <v>0.7</v>
      </c>
      <c r="M366" s="571">
        <v>9.0192366661764716</v>
      </c>
      <c r="N366" s="572">
        <v>343.58996823529412</v>
      </c>
      <c r="O366" s="668" t="s">
        <v>381</v>
      </c>
      <c r="P366" s="668" t="s">
        <v>66</v>
      </c>
      <c r="Q366" s="574" t="s">
        <v>517</v>
      </c>
      <c r="R366" s="574" t="s">
        <v>518</v>
      </c>
      <c r="S366" s="574" t="s">
        <v>628</v>
      </c>
      <c r="T366" s="574" t="s">
        <v>1750</v>
      </c>
      <c r="U366" s="574" t="s">
        <v>629</v>
      </c>
      <c r="V366" s="574" t="s">
        <v>630</v>
      </c>
      <c r="W366" s="575" t="s">
        <v>1816</v>
      </c>
      <c r="X366" s="575" t="s">
        <v>1817</v>
      </c>
      <c r="Y366" s="576" t="s">
        <v>1818</v>
      </c>
      <c r="Z366" s="577" t="s">
        <v>1819</v>
      </c>
      <c r="AA366" s="578" t="s">
        <v>1820</v>
      </c>
      <c r="AE366"/>
    </row>
    <row r="367" spans="1:31" s="563" customFormat="1">
      <c r="A367"/>
      <c r="B367"/>
      <c r="C367" s="568">
        <v>2022</v>
      </c>
      <c r="D367" s="569" t="s">
        <v>38</v>
      </c>
      <c r="E367" s="569" t="s">
        <v>337</v>
      </c>
      <c r="F367" s="573" t="s">
        <v>141</v>
      </c>
      <c r="G367" s="569" t="s">
        <v>42</v>
      </c>
      <c r="H367" s="569" t="s">
        <v>41</v>
      </c>
      <c r="I367" s="575" t="s">
        <v>54</v>
      </c>
      <c r="J367" s="569" t="s">
        <v>66</v>
      </c>
      <c r="K367" s="569" t="s">
        <v>79</v>
      </c>
      <c r="L367" s="570">
        <v>0.3</v>
      </c>
      <c r="M367" s="571">
        <v>3.8653871426470596</v>
      </c>
      <c r="N367" s="572">
        <v>147.25284352941179</v>
      </c>
      <c r="O367" s="668" t="s">
        <v>381</v>
      </c>
      <c r="P367" s="668" t="s">
        <v>66</v>
      </c>
      <c r="Q367" s="574" t="s">
        <v>527</v>
      </c>
      <c r="R367" s="574" t="s">
        <v>528</v>
      </c>
      <c r="S367" s="574" t="s">
        <v>628</v>
      </c>
      <c r="T367" s="574" t="s">
        <v>1750</v>
      </c>
      <c r="U367" s="574" t="s">
        <v>717</v>
      </c>
      <c r="V367" s="574" t="s">
        <v>718</v>
      </c>
      <c r="W367" s="575" t="s">
        <v>1771</v>
      </c>
      <c r="X367" s="575" t="s">
        <v>1772</v>
      </c>
      <c r="Y367" s="576" t="s">
        <v>1818</v>
      </c>
      <c r="Z367" s="577" t="s">
        <v>1821</v>
      </c>
      <c r="AA367" s="578" t="s">
        <v>1775</v>
      </c>
      <c r="AE367"/>
    </row>
    <row r="368" spans="1:31" s="563" customFormat="1">
      <c r="A368"/>
      <c r="B368"/>
      <c r="C368" s="568">
        <v>2022</v>
      </c>
      <c r="D368" s="569" t="s">
        <v>38</v>
      </c>
      <c r="E368" s="569" t="s">
        <v>337</v>
      </c>
      <c r="F368" s="573" t="s">
        <v>141</v>
      </c>
      <c r="G368" s="569" t="s">
        <v>42</v>
      </c>
      <c r="H368" s="569" t="s">
        <v>41</v>
      </c>
      <c r="I368" s="575" t="s">
        <v>54</v>
      </c>
      <c r="J368" s="569" t="s">
        <v>348</v>
      </c>
      <c r="K368" s="569" t="s">
        <v>310</v>
      </c>
      <c r="L368" s="570">
        <v>0.3</v>
      </c>
      <c r="M368" s="571">
        <v>3.0665404665000002</v>
      </c>
      <c r="N368" s="572">
        <v>312.91229250000004</v>
      </c>
      <c r="O368" s="668" t="s">
        <v>151</v>
      </c>
      <c r="P368" s="668" t="s">
        <v>348</v>
      </c>
      <c r="Q368" s="574" t="s">
        <v>517</v>
      </c>
      <c r="R368" s="574" t="s">
        <v>518</v>
      </c>
      <c r="S368" s="574" t="s">
        <v>633</v>
      </c>
      <c r="T368" s="574" t="s">
        <v>1750</v>
      </c>
      <c r="U368" s="574" t="s">
        <v>634</v>
      </c>
      <c r="V368" s="574" t="s">
        <v>635</v>
      </c>
      <c r="W368" s="575" t="s">
        <v>1816</v>
      </c>
      <c r="X368" s="575" t="s">
        <v>1817</v>
      </c>
      <c r="Y368" s="576" t="s">
        <v>1822</v>
      </c>
      <c r="Z368" s="577" t="s">
        <v>1823</v>
      </c>
      <c r="AA368" s="578" t="s">
        <v>1820</v>
      </c>
      <c r="AE368"/>
    </row>
    <row r="369" spans="1:31" s="563" customFormat="1">
      <c r="A369"/>
      <c r="B369"/>
      <c r="C369" s="568">
        <v>2022</v>
      </c>
      <c r="D369" s="569" t="s">
        <v>38</v>
      </c>
      <c r="E369" s="569" t="s">
        <v>337</v>
      </c>
      <c r="F369" s="573" t="s">
        <v>141</v>
      </c>
      <c r="G369" s="569" t="s">
        <v>42</v>
      </c>
      <c r="H369" s="569" t="s">
        <v>41</v>
      </c>
      <c r="I369" s="575" t="s">
        <v>54</v>
      </c>
      <c r="J369" s="569" t="s">
        <v>348</v>
      </c>
      <c r="K369" s="569" t="s">
        <v>79</v>
      </c>
      <c r="L369" s="570">
        <v>0.7</v>
      </c>
      <c r="M369" s="571">
        <v>7.1552610885000005</v>
      </c>
      <c r="N369" s="572">
        <v>730.12868249999997</v>
      </c>
      <c r="O369" s="668" t="s">
        <v>151</v>
      </c>
      <c r="P369" s="668" t="s">
        <v>348</v>
      </c>
      <c r="Q369" s="574" t="s">
        <v>527</v>
      </c>
      <c r="R369" s="574" t="s">
        <v>528</v>
      </c>
      <c r="S369" s="574" t="s">
        <v>633</v>
      </c>
      <c r="T369" s="574" t="s">
        <v>1750</v>
      </c>
      <c r="U369" s="574" t="s">
        <v>638</v>
      </c>
      <c r="V369" s="574" t="s">
        <v>639</v>
      </c>
      <c r="W369" s="575" t="s">
        <v>1771</v>
      </c>
      <c r="X369" s="575" t="s">
        <v>1772</v>
      </c>
      <c r="Y369" s="576" t="s">
        <v>1822</v>
      </c>
      <c r="Z369" s="577" t="s">
        <v>1824</v>
      </c>
      <c r="AA369" s="578" t="s">
        <v>1775</v>
      </c>
      <c r="AE369"/>
    </row>
    <row r="370" spans="1:31" s="563" customFormat="1">
      <c r="A370"/>
      <c r="B370"/>
      <c r="C370" s="568">
        <v>2023</v>
      </c>
      <c r="D370" s="569" t="s">
        <v>112</v>
      </c>
      <c r="E370" s="569" t="s">
        <v>337</v>
      </c>
      <c r="F370" s="573" t="s">
        <v>141</v>
      </c>
      <c r="G370" s="569" t="s">
        <v>42</v>
      </c>
      <c r="H370" s="569" t="s">
        <v>41</v>
      </c>
      <c r="I370" s="575" t="s">
        <v>54</v>
      </c>
      <c r="J370" s="569" t="s">
        <v>352</v>
      </c>
      <c r="K370" s="569" t="s">
        <v>346</v>
      </c>
      <c r="L370" s="570">
        <v>1</v>
      </c>
      <c r="M370" s="571">
        <v>2.535078026249999E-2</v>
      </c>
      <c r="N370" s="572">
        <v>0.91975619999999969</v>
      </c>
      <c r="O370" s="668" t="s">
        <v>151</v>
      </c>
      <c r="P370" s="668" t="s">
        <v>352</v>
      </c>
      <c r="Q370" s="574" t="s">
        <v>1825</v>
      </c>
      <c r="R370" s="574" t="s">
        <v>1826</v>
      </c>
      <c r="S370" s="574" t="s">
        <v>1827</v>
      </c>
      <c r="T370" s="574" t="s">
        <v>1828</v>
      </c>
      <c r="U370" s="574" t="s">
        <v>1829</v>
      </c>
      <c r="V370" s="574" t="s">
        <v>1830</v>
      </c>
      <c r="W370" s="575" t="s">
        <v>1831</v>
      </c>
      <c r="X370" s="575" t="s">
        <v>1832</v>
      </c>
      <c r="Y370" s="576" t="s">
        <v>1833</v>
      </c>
      <c r="Z370" s="577" t="s">
        <v>1834</v>
      </c>
      <c r="AA370" s="578" t="s">
        <v>1835</v>
      </c>
      <c r="AE370"/>
    </row>
    <row r="371" spans="1:31" s="563" customFormat="1">
      <c r="A371"/>
      <c r="B371"/>
      <c r="C371" s="568">
        <v>2023</v>
      </c>
      <c r="D371" s="569" t="s">
        <v>112</v>
      </c>
      <c r="E371" s="569" t="s">
        <v>337</v>
      </c>
      <c r="F371" s="573" t="s">
        <v>141</v>
      </c>
      <c r="G371" s="569" t="s">
        <v>42</v>
      </c>
      <c r="H371" s="569" t="s">
        <v>41</v>
      </c>
      <c r="I371" s="575" t="s">
        <v>54</v>
      </c>
      <c r="J371" s="569" t="s">
        <v>116</v>
      </c>
      <c r="K371" s="569" t="s">
        <v>111</v>
      </c>
      <c r="L371" s="570">
        <v>0.5</v>
      </c>
      <c r="M371" s="571">
        <v>9.979854637499997E-3</v>
      </c>
      <c r="N371" s="572">
        <v>3.749006249999999E-2</v>
      </c>
      <c r="O371" s="668" t="s">
        <v>382</v>
      </c>
      <c r="P371" s="668" t="s">
        <v>116</v>
      </c>
      <c r="Q371" s="574" t="s">
        <v>1836</v>
      </c>
      <c r="R371" s="574" t="s">
        <v>1837</v>
      </c>
      <c r="S371" s="574" t="s">
        <v>1838</v>
      </c>
      <c r="T371" s="574" t="s">
        <v>1828</v>
      </c>
      <c r="U371" s="574" t="s">
        <v>1839</v>
      </c>
      <c r="V371" s="574" t="s">
        <v>1840</v>
      </c>
      <c r="W371" s="575" t="s">
        <v>1841</v>
      </c>
      <c r="X371" s="575" t="s">
        <v>1842</v>
      </c>
      <c r="Y371" s="576" t="s">
        <v>1843</v>
      </c>
      <c r="Z371" s="577" t="s">
        <v>1844</v>
      </c>
      <c r="AA371" s="578" t="s">
        <v>1845</v>
      </c>
      <c r="AE371"/>
    </row>
    <row r="372" spans="1:31" s="563" customFormat="1">
      <c r="A372"/>
      <c r="B372"/>
      <c r="C372" s="568">
        <v>2023</v>
      </c>
      <c r="D372" s="569" t="s">
        <v>112</v>
      </c>
      <c r="E372" s="569" t="s">
        <v>337</v>
      </c>
      <c r="F372" s="573" t="s">
        <v>141</v>
      </c>
      <c r="G372" s="569" t="s">
        <v>42</v>
      </c>
      <c r="H372" s="569" t="s">
        <v>41</v>
      </c>
      <c r="I372" s="575" t="s">
        <v>54</v>
      </c>
      <c r="J372" s="569" t="s">
        <v>116</v>
      </c>
      <c r="K372" s="569" t="s">
        <v>90</v>
      </c>
      <c r="L372" s="570">
        <v>0.5</v>
      </c>
      <c r="M372" s="571">
        <v>9.979854637499997E-3</v>
      </c>
      <c r="N372" s="572">
        <v>3.749006249999999E-2</v>
      </c>
      <c r="O372" s="668" t="s">
        <v>382</v>
      </c>
      <c r="P372" s="668" t="s">
        <v>116</v>
      </c>
      <c r="Q372" s="574" t="s">
        <v>1846</v>
      </c>
      <c r="R372" s="574" t="s">
        <v>1847</v>
      </c>
      <c r="S372" s="574" t="s">
        <v>1838</v>
      </c>
      <c r="T372" s="574" t="s">
        <v>1828</v>
      </c>
      <c r="U372" s="574" t="s">
        <v>1848</v>
      </c>
      <c r="V372" s="574" t="s">
        <v>1849</v>
      </c>
      <c r="W372" s="575" t="s">
        <v>1850</v>
      </c>
      <c r="X372" s="575" t="s">
        <v>1851</v>
      </c>
      <c r="Y372" s="576" t="s">
        <v>1843</v>
      </c>
      <c r="Z372" s="577" t="s">
        <v>1852</v>
      </c>
      <c r="AA372" s="578" t="s">
        <v>1853</v>
      </c>
      <c r="AE372"/>
    </row>
    <row r="373" spans="1:31" s="563" customFormat="1">
      <c r="A373"/>
      <c r="B373"/>
      <c r="C373" s="568">
        <v>2023</v>
      </c>
      <c r="D373" s="569" t="s">
        <v>112</v>
      </c>
      <c r="E373" s="569" t="s">
        <v>337</v>
      </c>
      <c r="F373" s="573" t="s">
        <v>141</v>
      </c>
      <c r="G373" s="569" t="s">
        <v>42</v>
      </c>
      <c r="H373" s="569" t="s">
        <v>41</v>
      </c>
      <c r="I373" s="575" t="s">
        <v>54</v>
      </c>
      <c r="J373" s="569" t="s">
        <v>109</v>
      </c>
      <c r="K373" s="569" t="s">
        <v>111</v>
      </c>
      <c r="L373" s="570">
        <v>0.5</v>
      </c>
      <c r="M373" s="571">
        <v>2.4496006837500008E-2</v>
      </c>
      <c r="N373" s="572">
        <v>0.74980124999999997</v>
      </c>
      <c r="O373" s="668" t="s">
        <v>381</v>
      </c>
      <c r="P373" s="668" t="s">
        <v>109</v>
      </c>
      <c r="Q373" s="574" t="s">
        <v>1836</v>
      </c>
      <c r="R373" s="574" t="s">
        <v>1837</v>
      </c>
      <c r="S373" s="574" t="s">
        <v>1854</v>
      </c>
      <c r="T373" s="574" t="s">
        <v>1828</v>
      </c>
      <c r="U373" s="574" t="s">
        <v>1855</v>
      </c>
      <c r="V373" s="574" t="s">
        <v>1856</v>
      </c>
      <c r="W373" s="575" t="s">
        <v>1841</v>
      </c>
      <c r="X373" s="575" t="s">
        <v>1842</v>
      </c>
      <c r="Y373" s="576" t="s">
        <v>1857</v>
      </c>
      <c r="Z373" s="577" t="s">
        <v>1858</v>
      </c>
      <c r="AA373" s="578" t="s">
        <v>1845</v>
      </c>
      <c r="AE373"/>
    </row>
    <row r="374" spans="1:31" s="563" customFormat="1">
      <c r="A374"/>
      <c r="B374"/>
      <c r="C374" s="568">
        <v>2023</v>
      </c>
      <c r="D374" s="569" t="s">
        <v>112</v>
      </c>
      <c r="E374" s="569" t="s">
        <v>337</v>
      </c>
      <c r="F374" s="573" t="s">
        <v>141</v>
      </c>
      <c r="G374" s="569" t="s">
        <v>42</v>
      </c>
      <c r="H374" s="569" t="s">
        <v>41</v>
      </c>
      <c r="I374" s="575" t="s">
        <v>54</v>
      </c>
      <c r="J374" s="569" t="s">
        <v>109</v>
      </c>
      <c r="K374" s="569" t="s">
        <v>90</v>
      </c>
      <c r="L374" s="570">
        <v>0.5</v>
      </c>
      <c r="M374" s="571">
        <v>2.4496006837500008E-2</v>
      </c>
      <c r="N374" s="572">
        <v>0.74980124999999997</v>
      </c>
      <c r="O374" s="668" t="s">
        <v>381</v>
      </c>
      <c r="P374" s="668" t="s">
        <v>109</v>
      </c>
      <c r="Q374" s="574" t="s">
        <v>1846</v>
      </c>
      <c r="R374" s="574" t="s">
        <v>1847</v>
      </c>
      <c r="S374" s="574" t="s">
        <v>1854</v>
      </c>
      <c r="T374" s="574" t="s">
        <v>1828</v>
      </c>
      <c r="U374" s="574" t="s">
        <v>1859</v>
      </c>
      <c r="V374" s="574" t="s">
        <v>1860</v>
      </c>
      <c r="W374" s="575" t="s">
        <v>1850</v>
      </c>
      <c r="X374" s="575" t="s">
        <v>1851</v>
      </c>
      <c r="Y374" s="576" t="s">
        <v>1857</v>
      </c>
      <c r="Z374" s="577" t="s">
        <v>1861</v>
      </c>
      <c r="AA374" s="578" t="s">
        <v>1853</v>
      </c>
      <c r="AE374"/>
    </row>
    <row r="375" spans="1:31" s="563" customFormat="1">
      <c r="A375"/>
      <c r="B375"/>
      <c r="C375" s="568">
        <v>2023</v>
      </c>
      <c r="D375" s="569" t="s">
        <v>112</v>
      </c>
      <c r="E375" s="569" t="s">
        <v>337</v>
      </c>
      <c r="F375" s="573" t="s">
        <v>141</v>
      </c>
      <c r="G375" s="569" t="s">
        <v>42</v>
      </c>
      <c r="H375" s="569" t="s">
        <v>41</v>
      </c>
      <c r="I375" s="575" t="s">
        <v>54</v>
      </c>
      <c r="J375" s="569" t="s">
        <v>350</v>
      </c>
      <c r="K375" s="569" t="s">
        <v>310</v>
      </c>
      <c r="L375" s="570">
        <v>1</v>
      </c>
      <c r="M375" s="571">
        <v>3.0836742763750005E-2</v>
      </c>
      <c r="N375" s="572">
        <v>2.6826222499999997</v>
      </c>
      <c r="O375" s="668" t="s">
        <v>151</v>
      </c>
      <c r="P375" s="668" t="s">
        <v>350</v>
      </c>
      <c r="Q375" s="574" t="s">
        <v>1862</v>
      </c>
      <c r="R375" s="574" t="s">
        <v>1863</v>
      </c>
      <c r="S375" s="574" t="s">
        <v>1864</v>
      </c>
      <c r="T375" s="574" t="s">
        <v>1828</v>
      </c>
      <c r="U375" s="574" t="s">
        <v>1865</v>
      </c>
      <c r="V375" s="574" t="s">
        <v>1866</v>
      </c>
      <c r="W375" s="575" t="s">
        <v>1867</v>
      </c>
      <c r="X375" s="575" t="s">
        <v>1868</v>
      </c>
      <c r="Y375" s="576" t="s">
        <v>1869</v>
      </c>
      <c r="Z375" s="577" t="s">
        <v>1870</v>
      </c>
      <c r="AA375" s="578" t="s">
        <v>1871</v>
      </c>
      <c r="AE375"/>
    </row>
    <row r="376" spans="1:31" s="563" customFormat="1">
      <c r="A376"/>
      <c r="B376"/>
      <c r="C376" s="568">
        <v>2023</v>
      </c>
      <c r="D376" s="569" t="s">
        <v>112</v>
      </c>
      <c r="E376" s="569" t="s">
        <v>337</v>
      </c>
      <c r="F376" s="573" t="s">
        <v>141</v>
      </c>
      <c r="G376" s="569" t="s">
        <v>42</v>
      </c>
      <c r="H376" s="569" t="s">
        <v>41</v>
      </c>
      <c r="I376" s="575" t="s">
        <v>54</v>
      </c>
      <c r="J376" s="569" t="s">
        <v>99</v>
      </c>
      <c r="K376" s="569" t="s">
        <v>79</v>
      </c>
      <c r="L376" s="570">
        <v>1</v>
      </c>
      <c r="M376" s="571">
        <v>4.0561248419999979E-3</v>
      </c>
      <c r="N376" s="572">
        <v>1.9314880199999993</v>
      </c>
      <c r="O376" s="668" t="s">
        <v>151</v>
      </c>
      <c r="P376" s="668" t="s">
        <v>99</v>
      </c>
      <c r="Q376" s="574" t="s">
        <v>1872</v>
      </c>
      <c r="R376" s="574" t="s">
        <v>1873</v>
      </c>
      <c r="S376" s="574" t="s">
        <v>1874</v>
      </c>
      <c r="T376" s="574" t="s">
        <v>1828</v>
      </c>
      <c r="U376" s="574" t="s">
        <v>1875</v>
      </c>
      <c r="V376" s="574" t="s">
        <v>1876</v>
      </c>
      <c r="W376" s="575" t="s">
        <v>1877</v>
      </c>
      <c r="X376" s="575" t="s">
        <v>1878</v>
      </c>
      <c r="Y376" s="575" t="s">
        <v>1879</v>
      </c>
      <c r="Z376" s="579" t="s">
        <v>1880</v>
      </c>
      <c r="AA376" s="578" t="s">
        <v>1881</v>
      </c>
      <c r="AE376"/>
    </row>
    <row r="377" spans="1:31" s="563" customFormat="1">
      <c r="A377"/>
      <c r="B377"/>
      <c r="C377" s="568">
        <v>2023</v>
      </c>
      <c r="D377" s="569" t="s">
        <v>112</v>
      </c>
      <c r="E377" s="569" t="s">
        <v>337</v>
      </c>
      <c r="F377" s="573" t="s">
        <v>141</v>
      </c>
      <c r="G377" s="569" t="s">
        <v>42</v>
      </c>
      <c r="H377" s="569" t="s">
        <v>41</v>
      </c>
      <c r="I377" s="575" t="s">
        <v>54</v>
      </c>
      <c r="J377" s="569" t="s">
        <v>96</v>
      </c>
      <c r="K377" s="569" t="s">
        <v>79</v>
      </c>
      <c r="L377" s="570">
        <v>1</v>
      </c>
      <c r="M377" s="571">
        <v>4.4516200079999996E-4</v>
      </c>
      <c r="N377" s="572">
        <v>0.73580495999999984</v>
      </c>
      <c r="O377" s="668" t="s">
        <v>151</v>
      </c>
      <c r="P377" s="668" t="s">
        <v>96</v>
      </c>
      <c r="Q377" s="574" t="s">
        <v>1872</v>
      </c>
      <c r="R377" s="574" t="s">
        <v>1873</v>
      </c>
      <c r="S377" s="574" t="s">
        <v>1882</v>
      </c>
      <c r="T377" s="574" t="s">
        <v>1828</v>
      </c>
      <c r="U377" s="574" t="s">
        <v>1883</v>
      </c>
      <c r="V377" s="574" t="s">
        <v>1884</v>
      </c>
      <c r="W377" s="575" t="s">
        <v>1877</v>
      </c>
      <c r="X377" s="575" t="s">
        <v>1878</v>
      </c>
      <c r="Y377" s="576" t="s">
        <v>1885</v>
      </c>
      <c r="Z377" s="577" t="s">
        <v>1886</v>
      </c>
      <c r="AA377" s="578" t="s">
        <v>1881</v>
      </c>
      <c r="AE377"/>
    </row>
    <row r="378" spans="1:31" s="563" customFormat="1">
      <c r="A378"/>
      <c r="B378"/>
      <c r="C378" s="568">
        <v>2023</v>
      </c>
      <c r="D378" s="569" t="s">
        <v>112</v>
      </c>
      <c r="E378" s="569" t="s">
        <v>337</v>
      </c>
      <c r="F378" s="573" t="s">
        <v>141</v>
      </c>
      <c r="G378" s="569" t="s">
        <v>42</v>
      </c>
      <c r="H378" s="569" t="s">
        <v>41</v>
      </c>
      <c r="I378" s="575" t="s">
        <v>54</v>
      </c>
      <c r="J378" s="569" t="s">
        <v>87</v>
      </c>
      <c r="K378" s="569" t="s">
        <v>310</v>
      </c>
      <c r="L378" s="570">
        <v>0.33333333333333331</v>
      </c>
      <c r="M378" s="571">
        <v>8.958885266099996E-3</v>
      </c>
      <c r="N378" s="572">
        <v>0.32191466999999985</v>
      </c>
      <c r="O378" s="668" t="s">
        <v>151</v>
      </c>
      <c r="P378" s="668" t="s">
        <v>87</v>
      </c>
      <c r="Q378" s="574" t="s">
        <v>1862</v>
      </c>
      <c r="R378" s="574" t="s">
        <v>1863</v>
      </c>
      <c r="S378" s="574" t="s">
        <v>1887</v>
      </c>
      <c r="T378" s="574" t="s">
        <v>1828</v>
      </c>
      <c r="U378" s="574" t="s">
        <v>1888</v>
      </c>
      <c r="V378" s="574" t="s">
        <v>1889</v>
      </c>
      <c r="W378" s="575" t="s">
        <v>1867</v>
      </c>
      <c r="X378" s="575" t="s">
        <v>1868</v>
      </c>
      <c r="Y378" s="576" t="s">
        <v>1890</v>
      </c>
      <c r="Z378" s="577" t="s">
        <v>1891</v>
      </c>
      <c r="AA378" s="578" t="s">
        <v>1871</v>
      </c>
      <c r="AE378"/>
    </row>
    <row r="379" spans="1:31" s="563" customFormat="1">
      <c r="A379"/>
      <c r="B379"/>
      <c r="C379" s="568">
        <v>2023</v>
      </c>
      <c r="D379" s="569" t="s">
        <v>112</v>
      </c>
      <c r="E379" s="569" t="s">
        <v>337</v>
      </c>
      <c r="F379" s="573" t="s">
        <v>141</v>
      </c>
      <c r="G379" s="569" t="s">
        <v>42</v>
      </c>
      <c r="H379" s="569" t="s">
        <v>41</v>
      </c>
      <c r="I379" s="575" t="s">
        <v>54</v>
      </c>
      <c r="J379" s="569" t="s">
        <v>87</v>
      </c>
      <c r="K379" s="569" t="s">
        <v>106</v>
      </c>
      <c r="L379" s="570">
        <v>0.33333333333333331</v>
      </c>
      <c r="M379" s="571">
        <v>8.958885266099996E-3</v>
      </c>
      <c r="N379" s="572">
        <v>0.32191466999999985</v>
      </c>
      <c r="O379" s="668" t="s">
        <v>151</v>
      </c>
      <c r="P379" s="668" t="s">
        <v>87</v>
      </c>
      <c r="Q379" s="574" t="s">
        <v>1892</v>
      </c>
      <c r="R379" s="574" t="s">
        <v>1893</v>
      </c>
      <c r="S379" s="574" t="s">
        <v>1887</v>
      </c>
      <c r="T379" s="574" t="s">
        <v>1828</v>
      </c>
      <c r="U379" s="574" t="s">
        <v>1894</v>
      </c>
      <c r="V379" s="574" t="s">
        <v>1895</v>
      </c>
      <c r="W379" s="575" t="s">
        <v>1896</v>
      </c>
      <c r="X379" s="575" t="s">
        <v>1897</v>
      </c>
      <c r="Y379" s="576" t="s">
        <v>1890</v>
      </c>
      <c r="Z379" s="577" t="s">
        <v>1898</v>
      </c>
      <c r="AA379" s="578" t="s">
        <v>1899</v>
      </c>
      <c r="AE379"/>
    </row>
    <row r="380" spans="1:31" s="563" customFormat="1">
      <c r="A380"/>
      <c r="B380"/>
      <c r="C380" s="568">
        <v>2023</v>
      </c>
      <c r="D380" s="569" t="s">
        <v>112</v>
      </c>
      <c r="E380" s="569" t="s">
        <v>337</v>
      </c>
      <c r="F380" s="573" t="s">
        <v>141</v>
      </c>
      <c r="G380" s="569" t="s">
        <v>42</v>
      </c>
      <c r="H380" s="569" t="s">
        <v>41</v>
      </c>
      <c r="I380" s="575" t="s">
        <v>54</v>
      </c>
      <c r="J380" s="569" t="s">
        <v>87</v>
      </c>
      <c r="K380" s="569" t="s">
        <v>104</v>
      </c>
      <c r="L380" s="570">
        <v>0.33333333333333331</v>
      </c>
      <c r="M380" s="571">
        <v>8.958885266099996E-3</v>
      </c>
      <c r="N380" s="572">
        <v>0.32191466999999985</v>
      </c>
      <c r="O380" s="668" t="s">
        <v>151</v>
      </c>
      <c r="P380" s="668" t="s">
        <v>87</v>
      </c>
      <c r="Q380" s="574" t="s">
        <v>1900</v>
      </c>
      <c r="R380" s="574" t="s">
        <v>1901</v>
      </c>
      <c r="S380" s="574" t="s">
        <v>1887</v>
      </c>
      <c r="T380" s="574" t="s">
        <v>1828</v>
      </c>
      <c r="U380" s="574" t="s">
        <v>1902</v>
      </c>
      <c r="V380" s="574" t="s">
        <v>1903</v>
      </c>
      <c r="W380" s="575" t="s">
        <v>1904</v>
      </c>
      <c r="X380" s="575" t="s">
        <v>1905</v>
      </c>
      <c r="Y380" s="576" t="s">
        <v>1890</v>
      </c>
      <c r="Z380" s="577" t="s">
        <v>1906</v>
      </c>
      <c r="AA380" s="578" t="s">
        <v>1907</v>
      </c>
      <c r="AE380"/>
    </row>
    <row r="381" spans="1:31" s="563" customFormat="1">
      <c r="A381"/>
      <c r="B381"/>
      <c r="C381" s="568">
        <v>2023</v>
      </c>
      <c r="D381" s="569" t="s">
        <v>112</v>
      </c>
      <c r="E381" s="569" t="s">
        <v>337</v>
      </c>
      <c r="F381" s="573" t="s">
        <v>141</v>
      </c>
      <c r="G381" s="569" t="s">
        <v>42</v>
      </c>
      <c r="H381" s="569" t="s">
        <v>41</v>
      </c>
      <c r="I381" s="575" t="s">
        <v>54</v>
      </c>
      <c r="J381" s="569" t="s">
        <v>83</v>
      </c>
      <c r="K381" s="569" t="s">
        <v>81</v>
      </c>
      <c r="L381" s="570">
        <v>1</v>
      </c>
      <c r="M381" s="571">
        <v>8.6139821014305853E-2</v>
      </c>
      <c r="N381" s="572">
        <v>0.13634033082352934</v>
      </c>
      <c r="O381" s="668" t="s">
        <v>382</v>
      </c>
      <c r="P381" s="668" t="s">
        <v>83</v>
      </c>
      <c r="Q381" s="574" t="s">
        <v>1908</v>
      </c>
      <c r="R381" s="574" t="s">
        <v>1909</v>
      </c>
      <c r="S381" s="574" t="s">
        <v>1910</v>
      </c>
      <c r="T381" s="574" t="s">
        <v>1828</v>
      </c>
      <c r="U381" s="574" t="s">
        <v>1911</v>
      </c>
      <c r="V381" s="574" t="s">
        <v>1912</v>
      </c>
      <c r="W381" s="575" t="s">
        <v>1913</v>
      </c>
      <c r="X381" s="575" t="s">
        <v>1914</v>
      </c>
      <c r="Y381" s="576" t="s">
        <v>1915</v>
      </c>
      <c r="Z381" s="577" t="s">
        <v>1916</v>
      </c>
      <c r="AA381" s="578" t="s">
        <v>1917</v>
      </c>
      <c r="AE381"/>
    </row>
    <row r="382" spans="1:31" s="563" customFormat="1">
      <c r="A382"/>
      <c r="B382"/>
      <c r="C382" s="568">
        <v>2023</v>
      </c>
      <c r="D382" s="569" t="s">
        <v>112</v>
      </c>
      <c r="E382" s="569" t="s">
        <v>337</v>
      </c>
      <c r="F382" s="573" t="s">
        <v>141</v>
      </c>
      <c r="G382" s="569" t="s">
        <v>42</v>
      </c>
      <c r="H382" s="569" t="s">
        <v>41</v>
      </c>
      <c r="I382" s="575" t="s">
        <v>54</v>
      </c>
      <c r="J382" s="569" t="s">
        <v>77</v>
      </c>
      <c r="K382" s="569" t="s">
        <v>310</v>
      </c>
      <c r="L382" s="570">
        <v>0.1</v>
      </c>
      <c r="M382" s="571">
        <v>5.5672301752941154E-3</v>
      </c>
      <c r="N382" s="572">
        <v>0.22723388470588227</v>
      </c>
      <c r="O382" s="668" t="s">
        <v>381</v>
      </c>
      <c r="P382" s="668" t="s">
        <v>77</v>
      </c>
      <c r="Q382" s="574" t="s">
        <v>1862</v>
      </c>
      <c r="R382" s="574" t="s">
        <v>1863</v>
      </c>
      <c r="S382" s="574" t="s">
        <v>1918</v>
      </c>
      <c r="T382" s="574" t="s">
        <v>1828</v>
      </c>
      <c r="U382" s="574" t="s">
        <v>1919</v>
      </c>
      <c r="V382" s="574" t="s">
        <v>1920</v>
      </c>
      <c r="W382" s="575" t="s">
        <v>1867</v>
      </c>
      <c r="X382" s="575" t="s">
        <v>1868</v>
      </c>
      <c r="Y382" s="575" t="s">
        <v>1921</v>
      </c>
      <c r="Z382" s="579" t="s">
        <v>1922</v>
      </c>
      <c r="AA382" s="580" t="s">
        <v>1871</v>
      </c>
      <c r="AE382"/>
    </row>
    <row r="383" spans="1:31" s="563" customFormat="1">
      <c r="A383"/>
      <c r="B383"/>
      <c r="C383" s="568">
        <v>2023</v>
      </c>
      <c r="D383" s="569" t="s">
        <v>112</v>
      </c>
      <c r="E383" s="569" t="s">
        <v>337</v>
      </c>
      <c r="F383" s="573" t="s">
        <v>141</v>
      </c>
      <c r="G383" s="569" t="s">
        <v>42</v>
      </c>
      <c r="H383" s="569" t="s">
        <v>41</v>
      </c>
      <c r="I383" s="575" t="s">
        <v>54</v>
      </c>
      <c r="J383" s="569" t="s">
        <v>77</v>
      </c>
      <c r="K383" s="569" t="s">
        <v>104</v>
      </c>
      <c r="L383" s="570">
        <v>0.3</v>
      </c>
      <c r="M383" s="571">
        <v>1.6701690525882346E-2</v>
      </c>
      <c r="N383" s="572">
        <v>0.68170165411764672</v>
      </c>
      <c r="O383" s="668" t="s">
        <v>381</v>
      </c>
      <c r="P383" s="668" t="s">
        <v>77</v>
      </c>
      <c r="Q383" s="574" t="s">
        <v>1900</v>
      </c>
      <c r="R383" s="574" t="s">
        <v>1901</v>
      </c>
      <c r="S383" s="574" t="s">
        <v>1918</v>
      </c>
      <c r="T383" s="574" t="s">
        <v>1828</v>
      </c>
      <c r="U383" s="574" t="s">
        <v>1923</v>
      </c>
      <c r="V383" s="574" t="s">
        <v>1924</v>
      </c>
      <c r="W383" s="575" t="s">
        <v>1904</v>
      </c>
      <c r="X383" s="575" t="s">
        <v>1905</v>
      </c>
      <c r="Y383" s="576" t="s">
        <v>1921</v>
      </c>
      <c r="Z383" s="577" t="s">
        <v>1925</v>
      </c>
      <c r="AA383" s="578" t="s">
        <v>1907</v>
      </c>
      <c r="AE383"/>
    </row>
    <row r="384" spans="1:31" s="563" customFormat="1">
      <c r="A384"/>
      <c r="B384"/>
      <c r="C384" s="568">
        <v>2023</v>
      </c>
      <c r="D384" s="569" t="s">
        <v>112</v>
      </c>
      <c r="E384" s="569" t="s">
        <v>337</v>
      </c>
      <c r="F384" s="573" t="s">
        <v>141</v>
      </c>
      <c r="G384" s="569" t="s">
        <v>42</v>
      </c>
      <c r="H384" s="569" t="s">
        <v>41</v>
      </c>
      <c r="I384" s="575" t="s">
        <v>54</v>
      </c>
      <c r="J384" s="569" t="s">
        <v>77</v>
      </c>
      <c r="K384" s="569" t="s">
        <v>93</v>
      </c>
      <c r="L384" s="570">
        <v>0.6</v>
      </c>
      <c r="M384" s="571">
        <v>3.3403381051764693E-2</v>
      </c>
      <c r="N384" s="572">
        <v>1.3634033082352934</v>
      </c>
      <c r="O384" s="668" t="s">
        <v>381</v>
      </c>
      <c r="P384" s="668" t="s">
        <v>77</v>
      </c>
      <c r="Q384" s="574" t="s">
        <v>1926</v>
      </c>
      <c r="R384" s="574" t="s">
        <v>1927</v>
      </c>
      <c r="S384" s="574" t="s">
        <v>1918</v>
      </c>
      <c r="T384" s="574" t="s">
        <v>1828</v>
      </c>
      <c r="U384" s="574" t="s">
        <v>1928</v>
      </c>
      <c r="V384" s="574" t="s">
        <v>1929</v>
      </c>
      <c r="W384" s="575" t="s">
        <v>1930</v>
      </c>
      <c r="X384" s="575" t="s">
        <v>1931</v>
      </c>
      <c r="Y384" s="576" t="s">
        <v>1921</v>
      </c>
      <c r="Z384" s="577" t="s">
        <v>1932</v>
      </c>
      <c r="AA384" s="578" t="s">
        <v>1933</v>
      </c>
      <c r="AE384"/>
    </row>
    <row r="385" spans="1:31" s="563" customFormat="1">
      <c r="A385"/>
      <c r="B385"/>
      <c r="C385" s="568">
        <v>2023</v>
      </c>
      <c r="D385" s="569" t="s">
        <v>112</v>
      </c>
      <c r="E385" s="569" t="s">
        <v>337</v>
      </c>
      <c r="F385" s="573" t="s">
        <v>141</v>
      </c>
      <c r="G385" s="569" t="s">
        <v>42</v>
      </c>
      <c r="H385" s="569" t="s">
        <v>41</v>
      </c>
      <c r="I385" s="575" t="s">
        <v>54</v>
      </c>
      <c r="J385" s="569" t="s">
        <v>349</v>
      </c>
      <c r="K385" s="569" t="s">
        <v>310</v>
      </c>
      <c r="L385" s="570">
        <v>0.4</v>
      </c>
      <c r="M385" s="571">
        <v>8.1703018285714246E-3</v>
      </c>
      <c r="N385" s="572">
        <v>0.86003177142857123</v>
      </c>
      <c r="O385" s="668" t="s">
        <v>151</v>
      </c>
      <c r="P385" s="668" t="s">
        <v>349</v>
      </c>
      <c r="Q385" s="574" t="s">
        <v>1862</v>
      </c>
      <c r="R385" s="574" t="s">
        <v>1863</v>
      </c>
      <c r="S385" s="574" t="s">
        <v>1934</v>
      </c>
      <c r="T385" s="574" t="s">
        <v>1828</v>
      </c>
      <c r="U385" s="574" t="s">
        <v>1935</v>
      </c>
      <c r="V385" s="574" t="s">
        <v>1936</v>
      </c>
      <c r="W385" s="575" t="s">
        <v>1867</v>
      </c>
      <c r="X385" s="575" t="s">
        <v>1868</v>
      </c>
      <c r="Y385" s="576" t="s">
        <v>1937</v>
      </c>
      <c r="Z385" s="577" t="s">
        <v>1938</v>
      </c>
      <c r="AA385" s="578" t="s">
        <v>1871</v>
      </c>
      <c r="AE385"/>
    </row>
    <row r="386" spans="1:31" s="563" customFormat="1">
      <c r="A386"/>
      <c r="B386"/>
      <c r="C386" s="568">
        <v>2023</v>
      </c>
      <c r="D386" s="569" t="s">
        <v>112</v>
      </c>
      <c r="E386" s="569" t="s">
        <v>337</v>
      </c>
      <c r="F386" s="573" t="s">
        <v>141</v>
      </c>
      <c r="G386" s="569" t="s">
        <v>42</v>
      </c>
      <c r="H386" s="569" t="s">
        <v>41</v>
      </c>
      <c r="I386" s="575" t="s">
        <v>54</v>
      </c>
      <c r="J386" s="569" t="s">
        <v>349</v>
      </c>
      <c r="K386" s="569" t="s">
        <v>79</v>
      </c>
      <c r="L386" s="570">
        <v>0.6</v>
      </c>
      <c r="M386" s="571">
        <v>1.2255452742857137E-2</v>
      </c>
      <c r="N386" s="572">
        <v>1.2900476571428567</v>
      </c>
      <c r="O386" s="668" t="s">
        <v>151</v>
      </c>
      <c r="P386" s="668" t="s">
        <v>349</v>
      </c>
      <c r="Q386" s="574" t="s">
        <v>1872</v>
      </c>
      <c r="R386" s="574" t="s">
        <v>1873</v>
      </c>
      <c r="S386" s="574" t="s">
        <v>1934</v>
      </c>
      <c r="T386" s="574" t="s">
        <v>1828</v>
      </c>
      <c r="U386" s="574" t="s">
        <v>1939</v>
      </c>
      <c r="V386" s="574" t="s">
        <v>1940</v>
      </c>
      <c r="W386" s="575" t="s">
        <v>1877</v>
      </c>
      <c r="X386" s="575" t="s">
        <v>1878</v>
      </c>
      <c r="Y386" s="576" t="s">
        <v>1937</v>
      </c>
      <c r="Z386" s="577" t="s">
        <v>1941</v>
      </c>
      <c r="AA386" s="578" t="s">
        <v>1881</v>
      </c>
      <c r="AE386"/>
    </row>
    <row r="387" spans="1:31" s="563" customFormat="1">
      <c r="A387"/>
      <c r="B387"/>
      <c r="C387" s="568">
        <v>2023</v>
      </c>
      <c r="D387" s="569" t="s">
        <v>112</v>
      </c>
      <c r="E387" s="569" t="s">
        <v>337</v>
      </c>
      <c r="F387" s="573" t="s">
        <v>141</v>
      </c>
      <c r="G387" s="569" t="s">
        <v>42</v>
      </c>
      <c r="H387" s="569" t="s">
        <v>41</v>
      </c>
      <c r="I387" s="575" t="s">
        <v>54</v>
      </c>
      <c r="J387" s="569" t="s">
        <v>76</v>
      </c>
      <c r="K387" s="569" t="s">
        <v>79</v>
      </c>
      <c r="L387" s="570">
        <v>1</v>
      </c>
      <c r="M387" s="571">
        <v>1.1037074399999998E-3</v>
      </c>
      <c r="N387" s="572">
        <v>0.44148297599999992</v>
      </c>
      <c r="O387" s="668" t="s">
        <v>151</v>
      </c>
      <c r="P387" s="668" t="s">
        <v>76</v>
      </c>
      <c r="Q387" s="574" t="s">
        <v>1872</v>
      </c>
      <c r="R387" s="574" t="s">
        <v>1873</v>
      </c>
      <c r="S387" s="574" t="s">
        <v>1942</v>
      </c>
      <c r="T387" s="574" t="s">
        <v>1828</v>
      </c>
      <c r="U387" s="574" t="s">
        <v>1943</v>
      </c>
      <c r="V387" s="574" t="s">
        <v>1944</v>
      </c>
      <c r="W387" s="575" t="s">
        <v>1877</v>
      </c>
      <c r="X387" s="575" t="s">
        <v>1878</v>
      </c>
      <c r="Y387" s="576" t="s">
        <v>1945</v>
      </c>
      <c r="Z387" s="577" t="s">
        <v>1946</v>
      </c>
      <c r="AA387" s="578" t="s">
        <v>1881</v>
      </c>
      <c r="AE387"/>
    </row>
    <row r="388" spans="1:31" s="563" customFormat="1">
      <c r="A388"/>
      <c r="B388"/>
      <c r="C388" s="568">
        <v>2023</v>
      </c>
      <c r="D388" s="569" t="s">
        <v>112</v>
      </c>
      <c r="E388" s="569" t="s">
        <v>337</v>
      </c>
      <c r="F388" s="573" t="s">
        <v>141</v>
      </c>
      <c r="G388" s="569" t="s">
        <v>42</v>
      </c>
      <c r="H388" s="569" t="s">
        <v>41</v>
      </c>
      <c r="I388" s="575" t="s">
        <v>54</v>
      </c>
      <c r="J388" s="569" t="s">
        <v>74</v>
      </c>
      <c r="K388" s="569" t="s">
        <v>79</v>
      </c>
      <c r="L388" s="570">
        <v>1</v>
      </c>
      <c r="M388" s="571">
        <v>1.1825436857142853E-2</v>
      </c>
      <c r="N388" s="572">
        <v>4.730174742857141</v>
      </c>
      <c r="O388" s="668" t="s">
        <v>151</v>
      </c>
      <c r="P388" s="668" t="s">
        <v>74</v>
      </c>
      <c r="Q388" s="574" t="s">
        <v>1872</v>
      </c>
      <c r="R388" s="574" t="s">
        <v>1873</v>
      </c>
      <c r="S388" s="574" t="s">
        <v>1947</v>
      </c>
      <c r="T388" s="574" t="s">
        <v>1828</v>
      </c>
      <c r="U388" s="574" t="s">
        <v>1948</v>
      </c>
      <c r="V388" s="574" t="s">
        <v>1949</v>
      </c>
      <c r="W388" s="575" t="s">
        <v>1877</v>
      </c>
      <c r="X388" s="575" t="s">
        <v>1878</v>
      </c>
      <c r="Y388" s="576" t="s">
        <v>1950</v>
      </c>
      <c r="Z388" s="577" t="s">
        <v>1951</v>
      </c>
      <c r="AA388" s="578" t="s">
        <v>1881</v>
      </c>
      <c r="AE388"/>
    </row>
    <row r="389" spans="1:31" s="563" customFormat="1">
      <c r="A389"/>
      <c r="B389"/>
      <c r="C389" s="568">
        <v>2023</v>
      </c>
      <c r="D389" s="569" t="s">
        <v>112</v>
      </c>
      <c r="E389" s="569" t="s">
        <v>337</v>
      </c>
      <c r="F389" s="573" t="s">
        <v>141</v>
      </c>
      <c r="G389" s="569" t="s">
        <v>42</v>
      </c>
      <c r="H389" s="569" t="s">
        <v>41</v>
      </c>
      <c r="I389" s="575" t="s">
        <v>54</v>
      </c>
      <c r="J389" s="569" t="s">
        <v>351</v>
      </c>
      <c r="K389" s="569" t="s">
        <v>100</v>
      </c>
      <c r="L389" s="570">
        <v>1</v>
      </c>
      <c r="M389" s="571">
        <v>2.1634873238879998E-2</v>
      </c>
      <c r="N389" s="572">
        <v>6.6222446399999982E-2</v>
      </c>
      <c r="O389" s="668" t="s">
        <v>151</v>
      </c>
      <c r="P389" s="668" t="s">
        <v>351</v>
      </c>
      <c r="Q389" s="574" t="s">
        <v>1952</v>
      </c>
      <c r="R389" s="574" t="s">
        <v>1953</v>
      </c>
      <c r="S389" s="574" t="s">
        <v>1954</v>
      </c>
      <c r="T389" s="574" t="s">
        <v>1828</v>
      </c>
      <c r="U389" s="574" t="s">
        <v>1955</v>
      </c>
      <c r="V389" s="574" t="s">
        <v>1956</v>
      </c>
      <c r="W389" s="575" t="s">
        <v>1957</v>
      </c>
      <c r="X389" s="575" t="s">
        <v>1958</v>
      </c>
      <c r="Y389" s="576" t="s">
        <v>1959</v>
      </c>
      <c r="Z389" s="577" t="s">
        <v>1960</v>
      </c>
      <c r="AA389" s="578" t="s">
        <v>1961</v>
      </c>
      <c r="AE389"/>
    </row>
    <row r="390" spans="1:31" s="563" customFormat="1">
      <c r="A390"/>
      <c r="B390"/>
      <c r="C390" s="568">
        <v>2023</v>
      </c>
      <c r="D390" s="569" t="s">
        <v>112</v>
      </c>
      <c r="E390" s="569" t="s">
        <v>337</v>
      </c>
      <c r="F390" s="573" t="s">
        <v>141</v>
      </c>
      <c r="G390" s="569" t="s">
        <v>42</v>
      </c>
      <c r="H390" s="569" t="s">
        <v>41</v>
      </c>
      <c r="I390" s="575" t="s">
        <v>54</v>
      </c>
      <c r="J390" s="569" t="s">
        <v>67</v>
      </c>
      <c r="K390" s="569" t="s">
        <v>81</v>
      </c>
      <c r="L390" s="570">
        <v>1</v>
      </c>
      <c r="M390" s="571">
        <v>2.69925450795E-2</v>
      </c>
      <c r="N390" s="572">
        <v>8.779490999999999E-2</v>
      </c>
      <c r="O390" s="668" t="s">
        <v>382</v>
      </c>
      <c r="P390" s="668" t="s">
        <v>67</v>
      </c>
      <c r="Q390" s="574" t="s">
        <v>1908</v>
      </c>
      <c r="R390" s="574" t="s">
        <v>1909</v>
      </c>
      <c r="S390" s="574" t="s">
        <v>1962</v>
      </c>
      <c r="T390" s="574" t="s">
        <v>1828</v>
      </c>
      <c r="U390" s="574" t="s">
        <v>1963</v>
      </c>
      <c r="V390" s="574" t="s">
        <v>1964</v>
      </c>
      <c r="W390" s="575" t="s">
        <v>1913</v>
      </c>
      <c r="X390" s="575" t="s">
        <v>1914</v>
      </c>
      <c r="Y390" s="576" t="s">
        <v>1965</v>
      </c>
      <c r="Z390" s="577" t="s">
        <v>1966</v>
      </c>
      <c r="AA390" s="578" t="s">
        <v>1917</v>
      </c>
      <c r="AE390"/>
    </row>
    <row r="391" spans="1:31" s="563" customFormat="1">
      <c r="A391"/>
      <c r="B391"/>
      <c r="C391" s="568">
        <v>2023</v>
      </c>
      <c r="D391" s="569" t="s">
        <v>112</v>
      </c>
      <c r="E391" s="569" t="s">
        <v>337</v>
      </c>
      <c r="F391" s="573" t="s">
        <v>141</v>
      </c>
      <c r="G391" s="569" t="s">
        <v>42</v>
      </c>
      <c r="H391" s="569" t="s">
        <v>41</v>
      </c>
      <c r="I391" s="575" t="s">
        <v>54</v>
      </c>
      <c r="J391" s="569" t="s">
        <v>66</v>
      </c>
      <c r="K391" s="569" t="s">
        <v>310</v>
      </c>
      <c r="L391" s="570">
        <v>1</v>
      </c>
      <c r="M391" s="571">
        <v>7.891508195999998E-2</v>
      </c>
      <c r="N391" s="572">
        <v>2.5084259999999992</v>
      </c>
      <c r="O391" s="668" t="s">
        <v>381</v>
      </c>
      <c r="P391" s="668" t="s">
        <v>66</v>
      </c>
      <c r="Q391" s="574" t="s">
        <v>1862</v>
      </c>
      <c r="R391" s="574" t="s">
        <v>1863</v>
      </c>
      <c r="S391" s="574" t="s">
        <v>1967</v>
      </c>
      <c r="T391" s="574" t="s">
        <v>1828</v>
      </c>
      <c r="U391" s="574" t="s">
        <v>1968</v>
      </c>
      <c r="V391" s="574" t="s">
        <v>1969</v>
      </c>
      <c r="W391" s="575" t="s">
        <v>1867</v>
      </c>
      <c r="X391" s="575" t="s">
        <v>1868</v>
      </c>
      <c r="Y391" s="576" t="s">
        <v>1970</v>
      </c>
      <c r="Z391" s="577" t="s">
        <v>1971</v>
      </c>
      <c r="AA391" s="578" t="s">
        <v>1871</v>
      </c>
      <c r="AE391"/>
    </row>
    <row r="392" spans="1:31" s="563" customFormat="1">
      <c r="A392"/>
      <c r="B392"/>
      <c r="C392" s="568">
        <v>2023</v>
      </c>
      <c r="D392" s="569" t="s">
        <v>112</v>
      </c>
      <c r="E392" s="569" t="s">
        <v>337</v>
      </c>
      <c r="F392" s="573" t="s">
        <v>141</v>
      </c>
      <c r="G392" s="569" t="s">
        <v>42</v>
      </c>
      <c r="H392" s="569" t="s">
        <v>41</v>
      </c>
      <c r="I392" s="575" t="s">
        <v>54</v>
      </c>
      <c r="J392" s="569" t="s">
        <v>348</v>
      </c>
      <c r="K392" s="569" t="s">
        <v>310</v>
      </c>
      <c r="L392" s="570">
        <v>0.4</v>
      </c>
      <c r="M392" s="571">
        <v>2.3453783099999997E-2</v>
      </c>
      <c r="N392" s="572">
        <v>2.2993904999999994</v>
      </c>
      <c r="O392" s="668" t="s">
        <v>151</v>
      </c>
      <c r="P392" s="668" t="s">
        <v>348</v>
      </c>
      <c r="Q392" s="574" t="s">
        <v>1862</v>
      </c>
      <c r="R392" s="574" t="s">
        <v>1863</v>
      </c>
      <c r="S392" s="574" t="s">
        <v>1972</v>
      </c>
      <c r="T392" s="574" t="s">
        <v>1828</v>
      </c>
      <c r="U392" s="574" t="s">
        <v>1973</v>
      </c>
      <c r="V392" s="574" t="s">
        <v>1974</v>
      </c>
      <c r="W392" s="575" t="s">
        <v>1867</v>
      </c>
      <c r="X392" s="575" t="s">
        <v>1868</v>
      </c>
      <c r="Y392" s="576" t="s">
        <v>1975</v>
      </c>
      <c r="Z392" s="577" t="s">
        <v>1976</v>
      </c>
      <c r="AA392" s="578" t="s">
        <v>1871</v>
      </c>
      <c r="AE392"/>
    </row>
    <row r="393" spans="1:31" s="563" customFormat="1">
      <c r="A393"/>
      <c r="B393"/>
      <c r="C393" s="568">
        <v>2023</v>
      </c>
      <c r="D393" s="569" t="s">
        <v>112</v>
      </c>
      <c r="E393" s="569" t="s">
        <v>337</v>
      </c>
      <c r="F393" s="573" t="s">
        <v>141</v>
      </c>
      <c r="G393" s="569" t="s">
        <v>42</v>
      </c>
      <c r="H393" s="569" t="s">
        <v>41</v>
      </c>
      <c r="I393" s="575" t="s">
        <v>54</v>
      </c>
      <c r="J393" s="569" t="s">
        <v>348</v>
      </c>
      <c r="K393" s="569" t="s">
        <v>79</v>
      </c>
      <c r="L393" s="570">
        <v>0.6</v>
      </c>
      <c r="M393" s="571">
        <v>3.5180674649999986E-2</v>
      </c>
      <c r="N393" s="572">
        <v>3.4490857499999987</v>
      </c>
      <c r="O393" s="668" t="s">
        <v>151</v>
      </c>
      <c r="P393" s="668" t="s">
        <v>348</v>
      </c>
      <c r="Q393" s="574" t="s">
        <v>1872</v>
      </c>
      <c r="R393" s="574" t="s">
        <v>1873</v>
      </c>
      <c r="S393" s="574" t="s">
        <v>1972</v>
      </c>
      <c r="T393" s="574" t="s">
        <v>1828</v>
      </c>
      <c r="U393" s="574" t="s">
        <v>1977</v>
      </c>
      <c r="V393" s="574" t="s">
        <v>1978</v>
      </c>
      <c r="W393" s="575" t="s">
        <v>1877</v>
      </c>
      <c r="X393" s="575" t="s">
        <v>1878</v>
      </c>
      <c r="Y393" s="576" t="s">
        <v>1975</v>
      </c>
      <c r="Z393" s="577" t="s">
        <v>1979</v>
      </c>
      <c r="AA393" s="578" t="s">
        <v>1881</v>
      </c>
      <c r="AE393"/>
    </row>
    <row r="394" spans="1:31" s="563" customFormat="1">
      <c r="A394"/>
      <c r="B394"/>
      <c r="C394" s="568">
        <v>2023</v>
      </c>
      <c r="D394" s="569" t="s">
        <v>101</v>
      </c>
      <c r="E394" s="569" t="s">
        <v>356</v>
      </c>
      <c r="F394" s="573" t="s">
        <v>462</v>
      </c>
      <c r="G394" s="569" t="s">
        <v>42</v>
      </c>
      <c r="H394" s="569" t="s">
        <v>41</v>
      </c>
      <c r="I394" s="575" t="s">
        <v>54</v>
      </c>
      <c r="J394" s="569" t="s">
        <v>352</v>
      </c>
      <c r="K394" s="569" t="s">
        <v>346</v>
      </c>
      <c r="L394" s="570">
        <v>1</v>
      </c>
      <c r="M394" s="571">
        <v>0.18839999999999998</v>
      </c>
      <c r="N394" s="572">
        <v>9.42</v>
      </c>
      <c r="O394" s="668" t="s">
        <v>151</v>
      </c>
      <c r="P394" s="668" t="s">
        <v>352</v>
      </c>
      <c r="Q394" s="574" t="s">
        <v>1825</v>
      </c>
      <c r="R394" s="574" t="s">
        <v>1980</v>
      </c>
      <c r="S394" s="574" t="s">
        <v>1827</v>
      </c>
      <c r="T394" s="574" t="s">
        <v>1981</v>
      </c>
      <c r="U394" s="574" t="s">
        <v>1829</v>
      </c>
      <c r="V394" s="574" t="s">
        <v>1982</v>
      </c>
      <c r="W394" s="575" t="s">
        <v>1983</v>
      </c>
      <c r="X394" s="575" t="s">
        <v>1984</v>
      </c>
      <c r="Y394" s="576" t="s">
        <v>1985</v>
      </c>
      <c r="Z394" s="577" t="s">
        <v>1986</v>
      </c>
      <c r="AA394" s="578" t="s">
        <v>1987</v>
      </c>
      <c r="AE394"/>
    </row>
    <row r="395" spans="1:31" s="563" customFormat="1">
      <c r="A395"/>
      <c r="B395"/>
      <c r="C395" s="568">
        <v>2023</v>
      </c>
      <c r="D395" s="569" t="s">
        <v>101</v>
      </c>
      <c r="E395" s="569" t="s">
        <v>356</v>
      </c>
      <c r="F395" s="573" t="s">
        <v>462</v>
      </c>
      <c r="G395" s="569" t="s">
        <v>42</v>
      </c>
      <c r="H395" s="569" t="s">
        <v>41</v>
      </c>
      <c r="I395" s="575" t="s">
        <v>54</v>
      </c>
      <c r="J395" s="569" t="s">
        <v>116</v>
      </c>
      <c r="K395" s="569" t="s">
        <v>90</v>
      </c>
      <c r="L395" s="570">
        <v>1</v>
      </c>
      <c r="M395" s="571">
        <v>7.1393684210526318E-2</v>
      </c>
      <c r="N395" s="572">
        <v>0.4462105263157895</v>
      </c>
      <c r="O395" s="668" t="s">
        <v>382</v>
      </c>
      <c r="P395" s="668" t="s">
        <v>116</v>
      </c>
      <c r="Q395" s="574" t="s">
        <v>1846</v>
      </c>
      <c r="R395" s="574" t="s">
        <v>1988</v>
      </c>
      <c r="S395" s="574" t="s">
        <v>1838</v>
      </c>
      <c r="T395" s="574" t="s">
        <v>1981</v>
      </c>
      <c r="U395" s="574" t="s">
        <v>1848</v>
      </c>
      <c r="V395" s="574" t="s">
        <v>1989</v>
      </c>
      <c r="W395" s="575" t="s">
        <v>1990</v>
      </c>
      <c r="X395" s="575" t="s">
        <v>1991</v>
      </c>
      <c r="Y395" s="576" t="s">
        <v>1992</v>
      </c>
      <c r="Z395" s="577" t="s">
        <v>1993</v>
      </c>
      <c r="AA395" s="578" t="s">
        <v>1994</v>
      </c>
      <c r="AE395"/>
    </row>
    <row r="396" spans="1:31" s="563" customFormat="1">
      <c r="A396"/>
      <c r="B396"/>
      <c r="C396" s="568">
        <v>2023</v>
      </c>
      <c r="D396" s="569" t="s">
        <v>101</v>
      </c>
      <c r="E396" s="569" t="s">
        <v>356</v>
      </c>
      <c r="F396" s="573" t="s">
        <v>462</v>
      </c>
      <c r="G396" s="569" t="s">
        <v>42</v>
      </c>
      <c r="H396" s="569" t="s">
        <v>41</v>
      </c>
      <c r="I396" s="575" t="s">
        <v>54</v>
      </c>
      <c r="J396" s="569" t="s">
        <v>109</v>
      </c>
      <c r="K396" s="569" t="s">
        <v>106</v>
      </c>
      <c r="L396" s="570">
        <v>1</v>
      </c>
      <c r="M396" s="571">
        <v>0.15171157894736842</v>
      </c>
      <c r="N396" s="572">
        <v>8.9242105263157896</v>
      </c>
      <c r="O396" s="668" t="s">
        <v>381</v>
      </c>
      <c r="P396" s="668" t="s">
        <v>109</v>
      </c>
      <c r="Q396" s="574" t="s">
        <v>1892</v>
      </c>
      <c r="R396" s="574" t="s">
        <v>1995</v>
      </c>
      <c r="S396" s="574" t="s">
        <v>1854</v>
      </c>
      <c r="T396" s="574" t="s">
        <v>1981</v>
      </c>
      <c r="U396" s="574" t="s">
        <v>1996</v>
      </c>
      <c r="V396" s="574" t="s">
        <v>1997</v>
      </c>
      <c r="W396" s="575" t="s">
        <v>1998</v>
      </c>
      <c r="X396" s="575" t="s">
        <v>1999</v>
      </c>
      <c r="Y396" s="576" t="s">
        <v>2000</v>
      </c>
      <c r="Z396" s="577" t="s">
        <v>2001</v>
      </c>
      <c r="AA396" s="578" t="s">
        <v>2002</v>
      </c>
      <c r="AE396"/>
    </row>
    <row r="397" spans="1:31" s="563" customFormat="1">
      <c r="A397"/>
      <c r="B397"/>
      <c r="C397" s="568">
        <v>2023</v>
      </c>
      <c r="D397" s="569" t="s">
        <v>101</v>
      </c>
      <c r="E397" s="569" t="s">
        <v>356</v>
      </c>
      <c r="F397" s="573" t="s">
        <v>462</v>
      </c>
      <c r="G397" s="569" t="s">
        <v>42</v>
      </c>
      <c r="H397" s="569" t="s">
        <v>41</v>
      </c>
      <c r="I397" s="575" t="s">
        <v>54</v>
      </c>
      <c r="J397" s="569" t="s">
        <v>350</v>
      </c>
      <c r="K397" s="569" t="s">
        <v>104</v>
      </c>
      <c r="L397" s="570">
        <v>0.5</v>
      </c>
      <c r="M397" s="571">
        <v>8.0070000000000002E-2</v>
      </c>
      <c r="N397" s="572">
        <v>9.42</v>
      </c>
      <c r="O397" s="668" t="s">
        <v>151</v>
      </c>
      <c r="P397" s="668" t="s">
        <v>350</v>
      </c>
      <c r="Q397" s="574" t="s">
        <v>1900</v>
      </c>
      <c r="R397" s="574" t="s">
        <v>2003</v>
      </c>
      <c r="S397" s="574" t="s">
        <v>1864</v>
      </c>
      <c r="T397" s="574" t="s">
        <v>1981</v>
      </c>
      <c r="U397" s="574" t="s">
        <v>2004</v>
      </c>
      <c r="V397" s="574" t="s">
        <v>2005</v>
      </c>
      <c r="W397" s="575" t="s">
        <v>2006</v>
      </c>
      <c r="X397" s="575" t="s">
        <v>2007</v>
      </c>
      <c r="Y397" s="576" t="s">
        <v>2008</v>
      </c>
      <c r="Z397" s="577" t="s">
        <v>2009</v>
      </c>
      <c r="AA397" s="578" t="s">
        <v>2010</v>
      </c>
      <c r="AE397"/>
    </row>
    <row r="398" spans="1:31" s="563" customFormat="1">
      <c r="A398"/>
      <c r="B398"/>
      <c r="C398" s="568">
        <v>2023</v>
      </c>
      <c r="D398" s="569" t="s">
        <v>101</v>
      </c>
      <c r="E398" s="569" t="s">
        <v>356</v>
      </c>
      <c r="F398" s="573" t="s">
        <v>462</v>
      </c>
      <c r="G398" s="569" t="s">
        <v>42</v>
      </c>
      <c r="H398" s="569" t="s">
        <v>41</v>
      </c>
      <c r="I398" s="575" t="s">
        <v>54</v>
      </c>
      <c r="J398" s="569" t="s">
        <v>350</v>
      </c>
      <c r="K398" s="569" t="s">
        <v>330</v>
      </c>
      <c r="L398" s="570">
        <v>0.5</v>
      </c>
      <c r="M398" s="571">
        <v>8.0070000000000002E-2</v>
      </c>
      <c r="N398" s="572">
        <v>9.42</v>
      </c>
      <c r="O398" s="668" t="s">
        <v>151</v>
      </c>
      <c r="P398" s="668" t="s">
        <v>350</v>
      </c>
      <c r="Q398" s="574" t="s">
        <v>2011</v>
      </c>
      <c r="R398" s="574" t="s">
        <v>2012</v>
      </c>
      <c r="S398" s="574" t="s">
        <v>1864</v>
      </c>
      <c r="T398" s="574" t="s">
        <v>1981</v>
      </c>
      <c r="U398" s="574" t="s">
        <v>2013</v>
      </c>
      <c r="V398" s="574" t="s">
        <v>2014</v>
      </c>
      <c r="W398" s="575" t="s">
        <v>2015</v>
      </c>
      <c r="X398" s="575" t="s">
        <v>2016</v>
      </c>
      <c r="Y398" s="576" t="s">
        <v>2008</v>
      </c>
      <c r="Z398" s="577" t="s">
        <v>2017</v>
      </c>
      <c r="AA398" s="578" t="s">
        <v>2018</v>
      </c>
      <c r="AE398"/>
    </row>
    <row r="399" spans="1:31" s="563" customFormat="1">
      <c r="A399"/>
      <c r="B399"/>
      <c r="C399" s="568">
        <v>2023</v>
      </c>
      <c r="D399" s="569" t="s">
        <v>101</v>
      </c>
      <c r="E399" s="569" t="s">
        <v>356</v>
      </c>
      <c r="F399" s="573" t="s">
        <v>462</v>
      </c>
      <c r="G399" s="569" t="s">
        <v>42</v>
      </c>
      <c r="H399" s="569" t="s">
        <v>41</v>
      </c>
      <c r="I399" s="575" t="s">
        <v>54</v>
      </c>
      <c r="J399" s="569" t="s">
        <v>99</v>
      </c>
      <c r="K399" s="569" t="s">
        <v>100</v>
      </c>
      <c r="L399" s="570">
        <v>1</v>
      </c>
      <c r="M399" s="571">
        <v>1.6955999999999995E-2</v>
      </c>
      <c r="N399" s="572">
        <v>16.955999999999996</v>
      </c>
      <c r="O399" s="668" t="s">
        <v>151</v>
      </c>
      <c r="P399" s="668" t="s">
        <v>99</v>
      </c>
      <c r="Q399" s="574" t="s">
        <v>1952</v>
      </c>
      <c r="R399" s="574" t="s">
        <v>2019</v>
      </c>
      <c r="S399" s="574" t="s">
        <v>1874</v>
      </c>
      <c r="T399" s="574" t="s">
        <v>1981</v>
      </c>
      <c r="U399" s="574" t="s">
        <v>2020</v>
      </c>
      <c r="V399" s="574" t="s">
        <v>2021</v>
      </c>
      <c r="W399" s="575" t="s">
        <v>2022</v>
      </c>
      <c r="X399" s="575" t="s">
        <v>2023</v>
      </c>
      <c r="Y399" s="576" t="s">
        <v>2024</v>
      </c>
      <c r="Z399" s="577" t="s">
        <v>2025</v>
      </c>
      <c r="AA399" s="578" t="s">
        <v>2026</v>
      </c>
      <c r="AE399"/>
    </row>
    <row r="400" spans="1:31" s="563" customFormat="1">
      <c r="A400"/>
      <c r="B400"/>
      <c r="C400" s="568">
        <v>2023</v>
      </c>
      <c r="D400" s="569" t="s">
        <v>101</v>
      </c>
      <c r="E400" s="569" t="s">
        <v>356</v>
      </c>
      <c r="F400" s="573" t="s">
        <v>462</v>
      </c>
      <c r="G400" s="569" t="s">
        <v>42</v>
      </c>
      <c r="H400" s="569" t="s">
        <v>41</v>
      </c>
      <c r="I400" s="575" t="s">
        <v>54</v>
      </c>
      <c r="J400" s="569" t="s">
        <v>96</v>
      </c>
      <c r="K400" s="569" t="s">
        <v>79</v>
      </c>
      <c r="L400" s="570">
        <v>1</v>
      </c>
      <c r="M400" s="571">
        <v>1.884E-3</v>
      </c>
      <c r="N400" s="572">
        <v>3.7680000000000002</v>
      </c>
      <c r="O400" s="668" t="s">
        <v>151</v>
      </c>
      <c r="P400" s="668" t="s">
        <v>96</v>
      </c>
      <c r="Q400" s="574" t="s">
        <v>1872</v>
      </c>
      <c r="R400" s="574" t="s">
        <v>2027</v>
      </c>
      <c r="S400" s="574" t="s">
        <v>1882</v>
      </c>
      <c r="T400" s="574" t="s">
        <v>1981</v>
      </c>
      <c r="U400" s="574" t="s">
        <v>1883</v>
      </c>
      <c r="V400" s="574" t="s">
        <v>2028</v>
      </c>
      <c r="W400" s="575" t="s">
        <v>2029</v>
      </c>
      <c r="X400" s="575" t="s">
        <v>2030</v>
      </c>
      <c r="Y400" s="576" t="s">
        <v>2031</v>
      </c>
      <c r="Z400" s="577" t="s">
        <v>2032</v>
      </c>
      <c r="AA400" s="578" t="s">
        <v>2033</v>
      </c>
      <c r="AE400"/>
    </row>
    <row r="401" spans="1:31" s="563" customFormat="1">
      <c r="A401"/>
      <c r="B401"/>
      <c r="C401" s="568">
        <v>2023</v>
      </c>
      <c r="D401" s="569" t="s">
        <v>101</v>
      </c>
      <c r="E401" s="569" t="s">
        <v>356</v>
      </c>
      <c r="F401" s="573" t="s">
        <v>462</v>
      </c>
      <c r="G401" s="569" t="s">
        <v>42</v>
      </c>
      <c r="H401" s="569" t="s">
        <v>41</v>
      </c>
      <c r="I401" s="575" t="s">
        <v>54</v>
      </c>
      <c r="J401" s="569" t="s">
        <v>87</v>
      </c>
      <c r="K401" s="569" t="s">
        <v>106</v>
      </c>
      <c r="L401" s="570">
        <v>0.1</v>
      </c>
      <c r="M401" s="571">
        <v>1.5260399999999997E-2</v>
      </c>
      <c r="N401" s="572">
        <v>0.84779999999999989</v>
      </c>
      <c r="O401" s="668" t="s">
        <v>151</v>
      </c>
      <c r="P401" s="668" t="s">
        <v>87</v>
      </c>
      <c r="Q401" s="574" t="s">
        <v>1892</v>
      </c>
      <c r="R401" s="574" t="s">
        <v>1995</v>
      </c>
      <c r="S401" s="574" t="s">
        <v>1887</v>
      </c>
      <c r="T401" s="574" t="s">
        <v>1981</v>
      </c>
      <c r="U401" s="574" t="s">
        <v>1894</v>
      </c>
      <c r="V401" s="574" t="s">
        <v>2034</v>
      </c>
      <c r="W401" s="575" t="s">
        <v>1998</v>
      </c>
      <c r="X401" s="575" t="s">
        <v>1999</v>
      </c>
      <c r="Y401" s="576" t="s">
        <v>2035</v>
      </c>
      <c r="Z401" s="577" t="s">
        <v>2036</v>
      </c>
      <c r="AA401" s="578" t="s">
        <v>2002</v>
      </c>
      <c r="AE401"/>
    </row>
    <row r="402" spans="1:31" s="563" customFormat="1">
      <c r="A402"/>
      <c r="B402"/>
      <c r="C402" s="568">
        <v>2023</v>
      </c>
      <c r="D402" s="569" t="s">
        <v>101</v>
      </c>
      <c r="E402" s="569" t="s">
        <v>356</v>
      </c>
      <c r="F402" s="573" t="s">
        <v>462</v>
      </c>
      <c r="G402" s="569" t="s">
        <v>42</v>
      </c>
      <c r="H402" s="569" t="s">
        <v>41</v>
      </c>
      <c r="I402" s="575" t="s">
        <v>54</v>
      </c>
      <c r="J402" s="569" t="s">
        <v>87</v>
      </c>
      <c r="K402" s="569" t="s">
        <v>104</v>
      </c>
      <c r="L402" s="570">
        <v>0.7</v>
      </c>
      <c r="M402" s="571">
        <v>0.10682279999999997</v>
      </c>
      <c r="N402" s="572">
        <v>5.9345999999999988</v>
      </c>
      <c r="O402" s="668" t="s">
        <v>151</v>
      </c>
      <c r="P402" s="668" t="s">
        <v>87</v>
      </c>
      <c r="Q402" s="574" t="s">
        <v>1900</v>
      </c>
      <c r="R402" s="574" t="s">
        <v>2003</v>
      </c>
      <c r="S402" s="574" t="s">
        <v>1887</v>
      </c>
      <c r="T402" s="574" t="s">
        <v>1981</v>
      </c>
      <c r="U402" s="574" t="s">
        <v>1902</v>
      </c>
      <c r="V402" s="574" t="s">
        <v>2037</v>
      </c>
      <c r="W402" s="575" t="s">
        <v>2006</v>
      </c>
      <c r="X402" s="575" t="s">
        <v>2007</v>
      </c>
      <c r="Y402" s="576" t="s">
        <v>2035</v>
      </c>
      <c r="Z402" s="577" t="s">
        <v>2038</v>
      </c>
      <c r="AA402" s="578" t="s">
        <v>2010</v>
      </c>
      <c r="AE402"/>
    </row>
    <row r="403" spans="1:31" s="563" customFormat="1">
      <c r="A403"/>
      <c r="B403"/>
      <c r="C403" s="568">
        <v>2023</v>
      </c>
      <c r="D403" s="569" t="s">
        <v>101</v>
      </c>
      <c r="E403" s="569" t="s">
        <v>356</v>
      </c>
      <c r="F403" s="573" t="s">
        <v>462</v>
      </c>
      <c r="G403" s="569" t="s">
        <v>42</v>
      </c>
      <c r="H403" s="569" t="s">
        <v>41</v>
      </c>
      <c r="I403" s="575" t="s">
        <v>54</v>
      </c>
      <c r="J403" s="569" t="s">
        <v>87</v>
      </c>
      <c r="K403" s="569" t="s">
        <v>79</v>
      </c>
      <c r="L403" s="570">
        <v>0.2</v>
      </c>
      <c r="M403" s="571">
        <v>3.0520799999999994E-2</v>
      </c>
      <c r="N403" s="572">
        <v>1.6955999999999998</v>
      </c>
      <c r="O403" s="668" t="s">
        <v>151</v>
      </c>
      <c r="P403" s="668" t="s">
        <v>87</v>
      </c>
      <c r="Q403" s="574" t="s">
        <v>1872</v>
      </c>
      <c r="R403" s="574" t="s">
        <v>2027</v>
      </c>
      <c r="S403" s="574" t="s">
        <v>1887</v>
      </c>
      <c r="T403" s="574" t="s">
        <v>1981</v>
      </c>
      <c r="U403" s="574" t="s">
        <v>2039</v>
      </c>
      <c r="V403" s="574" t="s">
        <v>2040</v>
      </c>
      <c r="W403" s="575" t="s">
        <v>2029</v>
      </c>
      <c r="X403" s="575" t="s">
        <v>2030</v>
      </c>
      <c r="Y403" s="576" t="s">
        <v>2035</v>
      </c>
      <c r="Z403" s="577" t="s">
        <v>2041</v>
      </c>
      <c r="AA403" s="578" t="s">
        <v>2033</v>
      </c>
      <c r="AE403"/>
    </row>
    <row r="404" spans="1:31" s="563" customFormat="1">
      <c r="A404"/>
      <c r="B404"/>
      <c r="C404" s="568">
        <v>2023</v>
      </c>
      <c r="D404" s="569" t="s">
        <v>101</v>
      </c>
      <c r="E404" s="569" t="s">
        <v>356</v>
      </c>
      <c r="F404" s="573" t="s">
        <v>462</v>
      </c>
      <c r="G404" s="569" t="s">
        <v>42</v>
      </c>
      <c r="H404" s="569" t="s">
        <v>41</v>
      </c>
      <c r="I404" s="575" t="s">
        <v>54</v>
      </c>
      <c r="J404" s="569" t="s">
        <v>83</v>
      </c>
      <c r="K404" s="569" t="s">
        <v>81</v>
      </c>
      <c r="L404" s="570">
        <v>1</v>
      </c>
      <c r="M404" s="571">
        <v>0.31586234482758624</v>
      </c>
      <c r="N404" s="572">
        <v>1.4357379310344829</v>
      </c>
      <c r="O404" s="668" t="s">
        <v>382</v>
      </c>
      <c r="P404" s="668" t="s">
        <v>83</v>
      </c>
      <c r="Q404" s="574" t="s">
        <v>1908</v>
      </c>
      <c r="R404" s="574" t="s">
        <v>2042</v>
      </c>
      <c r="S404" s="574" t="s">
        <v>1910</v>
      </c>
      <c r="T404" s="574" t="s">
        <v>1981</v>
      </c>
      <c r="U404" s="574" t="s">
        <v>1911</v>
      </c>
      <c r="V404" s="574" t="s">
        <v>2043</v>
      </c>
      <c r="W404" s="575" t="s">
        <v>2044</v>
      </c>
      <c r="X404" s="575" t="s">
        <v>2045</v>
      </c>
      <c r="Y404" s="576" t="s">
        <v>2046</v>
      </c>
      <c r="Z404" s="577" t="s">
        <v>2047</v>
      </c>
      <c r="AA404" s="578" t="s">
        <v>2048</v>
      </c>
      <c r="AE404"/>
    </row>
    <row r="405" spans="1:31" s="563" customFormat="1">
      <c r="A405"/>
      <c r="B405"/>
      <c r="C405" s="568">
        <v>2023</v>
      </c>
      <c r="D405" s="569" t="s">
        <v>101</v>
      </c>
      <c r="E405" s="569" t="s">
        <v>356</v>
      </c>
      <c r="F405" s="573" t="s">
        <v>462</v>
      </c>
      <c r="G405" s="569" t="s">
        <v>42</v>
      </c>
      <c r="H405" s="569" t="s">
        <v>41</v>
      </c>
      <c r="I405" s="575" t="s">
        <v>54</v>
      </c>
      <c r="J405" s="569" t="s">
        <v>77</v>
      </c>
      <c r="K405" s="569" t="s">
        <v>310</v>
      </c>
      <c r="L405" s="570">
        <v>0.15</v>
      </c>
      <c r="M405" s="571">
        <v>7.6204551724137939E-2</v>
      </c>
      <c r="N405" s="572">
        <v>3.3132413793103455</v>
      </c>
      <c r="O405" s="668" t="s">
        <v>381</v>
      </c>
      <c r="P405" s="668" t="s">
        <v>77</v>
      </c>
      <c r="Q405" s="574" t="s">
        <v>1862</v>
      </c>
      <c r="R405" s="574" t="s">
        <v>2049</v>
      </c>
      <c r="S405" s="574" t="s">
        <v>1918</v>
      </c>
      <c r="T405" s="574" t="s">
        <v>1981</v>
      </c>
      <c r="U405" s="574" t="s">
        <v>1919</v>
      </c>
      <c r="V405" s="574" t="s">
        <v>2050</v>
      </c>
      <c r="W405" s="575" t="s">
        <v>2051</v>
      </c>
      <c r="X405" s="575" t="s">
        <v>2052</v>
      </c>
      <c r="Y405" s="576" t="s">
        <v>2053</v>
      </c>
      <c r="Z405" s="577" t="s">
        <v>2054</v>
      </c>
      <c r="AA405" s="578" t="s">
        <v>2055</v>
      </c>
      <c r="AE405"/>
    </row>
    <row r="406" spans="1:31" s="563" customFormat="1">
      <c r="A406"/>
      <c r="B406"/>
      <c r="C406" s="568">
        <v>2023</v>
      </c>
      <c r="D406" s="569" t="s">
        <v>101</v>
      </c>
      <c r="E406" s="569" t="s">
        <v>356</v>
      </c>
      <c r="F406" s="573" t="s">
        <v>462</v>
      </c>
      <c r="G406" s="569" t="s">
        <v>42</v>
      </c>
      <c r="H406" s="569" t="s">
        <v>41</v>
      </c>
      <c r="I406" s="575" t="s">
        <v>54</v>
      </c>
      <c r="J406" s="569" t="s">
        <v>77</v>
      </c>
      <c r="K406" s="569" t="s">
        <v>104</v>
      </c>
      <c r="L406" s="570">
        <v>0.15</v>
      </c>
      <c r="M406" s="571">
        <v>7.6204551724137939E-2</v>
      </c>
      <c r="N406" s="572">
        <v>3.3132413793103455</v>
      </c>
      <c r="O406" s="668" t="s">
        <v>381</v>
      </c>
      <c r="P406" s="668" t="s">
        <v>77</v>
      </c>
      <c r="Q406" s="574" t="s">
        <v>1900</v>
      </c>
      <c r="R406" s="574" t="s">
        <v>2003</v>
      </c>
      <c r="S406" s="574" t="s">
        <v>1918</v>
      </c>
      <c r="T406" s="574" t="s">
        <v>1981</v>
      </c>
      <c r="U406" s="574" t="s">
        <v>1923</v>
      </c>
      <c r="V406" s="574" t="s">
        <v>2056</v>
      </c>
      <c r="W406" s="575" t="s">
        <v>2006</v>
      </c>
      <c r="X406" s="575" t="s">
        <v>2007</v>
      </c>
      <c r="Y406" s="576" t="s">
        <v>2053</v>
      </c>
      <c r="Z406" s="577" t="s">
        <v>2057</v>
      </c>
      <c r="AA406" s="578" t="s">
        <v>2010</v>
      </c>
      <c r="AE406"/>
    </row>
    <row r="407" spans="1:31" s="563" customFormat="1">
      <c r="A407"/>
      <c r="B407"/>
      <c r="C407" s="568">
        <v>2023</v>
      </c>
      <c r="D407" s="569" t="s">
        <v>101</v>
      </c>
      <c r="E407" s="569" t="s">
        <v>356</v>
      </c>
      <c r="F407" s="573" t="s">
        <v>462</v>
      </c>
      <c r="G407" s="569" t="s">
        <v>42</v>
      </c>
      <c r="H407" s="569" t="s">
        <v>41</v>
      </c>
      <c r="I407" s="575" t="s">
        <v>54</v>
      </c>
      <c r="J407" s="569" t="s">
        <v>77</v>
      </c>
      <c r="K407" s="569" t="s">
        <v>93</v>
      </c>
      <c r="L407" s="570">
        <v>0.35</v>
      </c>
      <c r="M407" s="571">
        <v>0.1778106206896552</v>
      </c>
      <c r="N407" s="572">
        <v>7.7308965517241388</v>
      </c>
      <c r="O407" s="668" t="s">
        <v>381</v>
      </c>
      <c r="P407" s="668" t="s">
        <v>77</v>
      </c>
      <c r="Q407" s="574" t="s">
        <v>1926</v>
      </c>
      <c r="R407" s="574" t="s">
        <v>2058</v>
      </c>
      <c r="S407" s="574" t="s">
        <v>1918</v>
      </c>
      <c r="T407" s="574" t="s">
        <v>1981</v>
      </c>
      <c r="U407" s="574" t="s">
        <v>1928</v>
      </c>
      <c r="V407" s="574" t="s">
        <v>2059</v>
      </c>
      <c r="W407" s="575" t="s">
        <v>2060</v>
      </c>
      <c r="X407" s="575" t="s">
        <v>2061</v>
      </c>
      <c r="Y407" s="576" t="s">
        <v>2053</v>
      </c>
      <c r="Z407" s="577" t="s">
        <v>2062</v>
      </c>
      <c r="AA407" s="578" t="s">
        <v>2063</v>
      </c>
      <c r="AE407"/>
    </row>
    <row r="408" spans="1:31" s="563" customFormat="1">
      <c r="A408"/>
      <c r="B408"/>
      <c r="C408" s="568">
        <v>2023</v>
      </c>
      <c r="D408" s="569" t="s">
        <v>101</v>
      </c>
      <c r="E408" s="569" t="s">
        <v>356</v>
      </c>
      <c r="F408" s="573" t="s">
        <v>462</v>
      </c>
      <c r="G408" s="569" t="s">
        <v>42</v>
      </c>
      <c r="H408" s="569" t="s">
        <v>41</v>
      </c>
      <c r="I408" s="575" t="s">
        <v>54</v>
      </c>
      <c r="J408" s="569" t="s">
        <v>77</v>
      </c>
      <c r="K408" s="569" t="s">
        <v>79</v>
      </c>
      <c r="L408" s="570">
        <v>0.35</v>
      </c>
      <c r="M408" s="571">
        <v>0.1778106206896552</v>
      </c>
      <c r="N408" s="572">
        <v>7.7308965517241388</v>
      </c>
      <c r="O408" s="668" t="s">
        <v>381</v>
      </c>
      <c r="P408" s="668" t="s">
        <v>77</v>
      </c>
      <c r="Q408" s="574" t="s">
        <v>1872</v>
      </c>
      <c r="R408" s="574" t="s">
        <v>2027</v>
      </c>
      <c r="S408" s="574" t="s">
        <v>1918</v>
      </c>
      <c r="T408" s="574" t="s">
        <v>1981</v>
      </c>
      <c r="U408" s="574" t="s">
        <v>2064</v>
      </c>
      <c r="V408" s="574" t="s">
        <v>2065</v>
      </c>
      <c r="W408" s="575" t="s">
        <v>2029</v>
      </c>
      <c r="X408" s="575" t="s">
        <v>2030</v>
      </c>
      <c r="Y408" s="576" t="s">
        <v>2053</v>
      </c>
      <c r="Z408" s="577" t="s">
        <v>2066</v>
      </c>
      <c r="AA408" s="578" t="s">
        <v>2033</v>
      </c>
      <c r="AE408"/>
    </row>
    <row r="409" spans="1:31" s="563" customFormat="1">
      <c r="A409"/>
      <c r="B409"/>
      <c r="C409" s="568">
        <v>2023</v>
      </c>
      <c r="D409" s="569" t="s">
        <v>101</v>
      </c>
      <c r="E409" s="569" t="s">
        <v>356</v>
      </c>
      <c r="F409" s="573" t="s">
        <v>462</v>
      </c>
      <c r="G409" s="569" t="s">
        <v>42</v>
      </c>
      <c r="H409" s="569" t="s">
        <v>41</v>
      </c>
      <c r="I409" s="575" t="s">
        <v>54</v>
      </c>
      <c r="J409" s="569" t="s">
        <v>349</v>
      </c>
      <c r="K409" s="569" t="s">
        <v>104</v>
      </c>
      <c r="L409" s="570">
        <v>0.8</v>
      </c>
      <c r="M409" s="571">
        <v>0.20347199999999999</v>
      </c>
      <c r="N409" s="572">
        <v>22.608000000000001</v>
      </c>
      <c r="O409" s="668" t="s">
        <v>151</v>
      </c>
      <c r="P409" s="668" t="s">
        <v>349</v>
      </c>
      <c r="Q409" s="574" t="s">
        <v>1900</v>
      </c>
      <c r="R409" s="574" t="s">
        <v>2003</v>
      </c>
      <c r="S409" s="574" t="s">
        <v>1934</v>
      </c>
      <c r="T409" s="574" t="s">
        <v>1981</v>
      </c>
      <c r="U409" s="574" t="s">
        <v>2067</v>
      </c>
      <c r="V409" s="574" t="s">
        <v>2068</v>
      </c>
      <c r="W409" s="575" t="s">
        <v>2006</v>
      </c>
      <c r="X409" s="575" t="s">
        <v>2007</v>
      </c>
      <c r="Y409" s="576" t="s">
        <v>2069</v>
      </c>
      <c r="Z409" s="577" t="s">
        <v>2070</v>
      </c>
      <c r="AA409" s="578" t="s">
        <v>2010</v>
      </c>
      <c r="AE409"/>
    </row>
    <row r="410" spans="1:31" s="563" customFormat="1">
      <c r="A410"/>
      <c r="B410"/>
      <c r="C410" s="568">
        <v>2023</v>
      </c>
      <c r="D410" s="569" t="s">
        <v>101</v>
      </c>
      <c r="E410" s="569" t="s">
        <v>356</v>
      </c>
      <c r="F410" s="573" t="s">
        <v>462</v>
      </c>
      <c r="G410" s="569" t="s">
        <v>42</v>
      </c>
      <c r="H410" s="569" t="s">
        <v>41</v>
      </c>
      <c r="I410" s="575" t="s">
        <v>54</v>
      </c>
      <c r="J410" s="569" t="s">
        <v>349</v>
      </c>
      <c r="K410" s="569" t="s">
        <v>79</v>
      </c>
      <c r="L410" s="570">
        <v>0.2</v>
      </c>
      <c r="M410" s="571">
        <v>5.0867999999999997E-2</v>
      </c>
      <c r="N410" s="572">
        <v>5.6520000000000001</v>
      </c>
      <c r="O410" s="668" t="s">
        <v>151</v>
      </c>
      <c r="P410" s="668" t="s">
        <v>349</v>
      </c>
      <c r="Q410" s="574" t="s">
        <v>1872</v>
      </c>
      <c r="R410" s="574" t="s">
        <v>2027</v>
      </c>
      <c r="S410" s="574" t="s">
        <v>1934</v>
      </c>
      <c r="T410" s="574" t="s">
        <v>1981</v>
      </c>
      <c r="U410" s="574" t="s">
        <v>1939</v>
      </c>
      <c r="V410" s="574" t="s">
        <v>2071</v>
      </c>
      <c r="W410" s="575" t="s">
        <v>2029</v>
      </c>
      <c r="X410" s="575" t="s">
        <v>2030</v>
      </c>
      <c r="Y410" s="576" t="s">
        <v>2069</v>
      </c>
      <c r="Z410" s="577" t="s">
        <v>2072</v>
      </c>
      <c r="AA410" s="578" t="s">
        <v>2033</v>
      </c>
      <c r="AE410"/>
    </row>
    <row r="411" spans="1:31" s="563" customFormat="1">
      <c r="A411"/>
      <c r="B411"/>
      <c r="C411" s="568">
        <v>2023</v>
      </c>
      <c r="D411" s="569" t="s">
        <v>101</v>
      </c>
      <c r="E411" s="569" t="s">
        <v>356</v>
      </c>
      <c r="F411" s="573" t="s">
        <v>462</v>
      </c>
      <c r="G411" s="569" t="s">
        <v>42</v>
      </c>
      <c r="H411" s="569" t="s">
        <v>41</v>
      </c>
      <c r="I411" s="575" t="s">
        <v>54</v>
      </c>
      <c r="J411" s="569" t="s">
        <v>76</v>
      </c>
      <c r="K411" s="569" t="s">
        <v>79</v>
      </c>
      <c r="L411" s="570">
        <v>1</v>
      </c>
      <c r="M411" s="571">
        <v>4.5216000000000006E-3</v>
      </c>
      <c r="N411" s="572">
        <v>4.5216000000000003</v>
      </c>
      <c r="O411" s="668" t="s">
        <v>151</v>
      </c>
      <c r="P411" s="668" t="s">
        <v>76</v>
      </c>
      <c r="Q411" s="574" t="s">
        <v>1872</v>
      </c>
      <c r="R411" s="574" t="s">
        <v>2027</v>
      </c>
      <c r="S411" s="574" t="s">
        <v>1942</v>
      </c>
      <c r="T411" s="574" t="s">
        <v>1981</v>
      </c>
      <c r="U411" s="574" t="s">
        <v>1943</v>
      </c>
      <c r="V411" s="574" t="s">
        <v>2073</v>
      </c>
      <c r="W411" s="575" t="s">
        <v>2029</v>
      </c>
      <c r="X411" s="575" t="s">
        <v>2030</v>
      </c>
      <c r="Y411" s="576" t="s">
        <v>2074</v>
      </c>
      <c r="Z411" s="577" t="s">
        <v>2075</v>
      </c>
      <c r="AA411" s="578" t="s">
        <v>2033</v>
      </c>
      <c r="AE411"/>
    </row>
    <row r="412" spans="1:31" s="563" customFormat="1">
      <c r="A412"/>
      <c r="B412"/>
      <c r="C412" s="568">
        <v>2023</v>
      </c>
      <c r="D412" s="569" t="s">
        <v>101</v>
      </c>
      <c r="E412" s="569" t="s">
        <v>356</v>
      </c>
      <c r="F412" s="573" t="s">
        <v>462</v>
      </c>
      <c r="G412" s="569" t="s">
        <v>42</v>
      </c>
      <c r="H412" s="569" t="s">
        <v>41</v>
      </c>
      <c r="I412" s="575" t="s">
        <v>54</v>
      </c>
      <c r="J412" s="569" t="s">
        <v>74</v>
      </c>
      <c r="K412" s="569" t="s">
        <v>111</v>
      </c>
      <c r="L412" s="570">
        <v>0.8</v>
      </c>
      <c r="M412" s="571">
        <v>3.8756571428571425E-2</v>
      </c>
      <c r="N412" s="572">
        <v>38.756571428571426</v>
      </c>
      <c r="O412" s="668" t="s">
        <v>151</v>
      </c>
      <c r="P412" s="668" t="s">
        <v>74</v>
      </c>
      <c r="Q412" s="574" t="s">
        <v>1836</v>
      </c>
      <c r="R412" s="574" t="s">
        <v>2076</v>
      </c>
      <c r="S412" s="574" t="s">
        <v>1947</v>
      </c>
      <c r="T412" s="574" t="s">
        <v>1981</v>
      </c>
      <c r="U412" s="574" t="s">
        <v>2077</v>
      </c>
      <c r="V412" s="574" t="s">
        <v>2078</v>
      </c>
      <c r="W412" s="575" t="s">
        <v>2079</v>
      </c>
      <c r="X412" s="575" t="s">
        <v>2080</v>
      </c>
      <c r="Y412" s="576" t="s">
        <v>2081</v>
      </c>
      <c r="Z412" s="577" t="s">
        <v>2082</v>
      </c>
      <c r="AA412" s="578" t="s">
        <v>2083</v>
      </c>
      <c r="AE412"/>
    </row>
    <row r="413" spans="1:31" s="563" customFormat="1">
      <c r="A413"/>
      <c r="B413"/>
      <c r="C413" s="568">
        <v>2023</v>
      </c>
      <c r="D413" s="569" t="s">
        <v>101</v>
      </c>
      <c r="E413" s="569" t="s">
        <v>356</v>
      </c>
      <c r="F413" s="573" t="s">
        <v>462</v>
      </c>
      <c r="G413" s="569" t="s">
        <v>42</v>
      </c>
      <c r="H413" s="569" t="s">
        <v>41</v>
      </c>
      <c r="I413" s="575" t="s">
        <v>54</v>
      </c>
      <c r="J413" s="569" t="s">
        <v>74</v>
      </c>
      <c r="K413" s="569" t="s">
        <v>79</v>
      </c>
      <c r="L413" s="570">
        <v>0.2</v>
      </c>
      <c r="M413" s="571">
        <v>9.6891428571428562E-3</v>
      </c>
      <c r="N413" s="572">
        <v>9.6891428571428566</v>
      </c>
      <c r="O413" s="668" t="s">
        <v>151</v>
      </c>
      <c r="P413" s="668" t="s">
        <v>74</v>
      </c>
      <c r="Q413" s="574" t="s">
        <v>1872</v>
      </c>
      <c r="R413" s="574" t="s">
        <v>2027</v>
      </c>
      <c r="S413" s="574" t="s">
        <v>1947</v>
      </c>
      <c r="T413" s="574" t="s">
        <v>1981</v>
      </c>
      <c r="U413" s="574" t="s">
        <v>1948</v>
      </c>
      <c r="V413" s="574" t="s">
        <v>2084</v>
      </c>
      <c r="W413" s="575" t="s">
        <v>2029</v>
      </c>
      <c r="X413" s="575" t="s">
        <v>2030</v>
      </c>
      <c r="Y413" s="576" t="s">
        <v>2081</v>
      </c>
      <c r="Z413" s="577" t="s">
        <v>2085</v>
      </c>
      <c r="AA413" s="578" t="s">
        <v>2033</v>
      </c>
      <c r="AE413"/>
    </row>
    <row r="414" spans="1:31" s="563" customFormat="1">
      <c r="A414"/>
      <c r="B414"/>
      <c r="C414" s="568">
        <v>2023</v>
      </c>
      <c r="D414" s="569" t="s">
        <v>101</v>
      </c>
      <c r="E414" s="569" t="s">
        <v>356</v>
      </c>
      <c r="F414" s="573" t="s">
        <v>462</v>
      </c>
      <c r="G414" s="569" t="s">
        <v>42</v>
      </c>
      <c r="H414" s="569" t="s">
        <v>41</v>
      </c>
      <c r="I414" s="575" t="s">
        <v>54</v>
      </c>
      <c r="J414" s="569" t="s">
        <v>351</v>
      </c>
      <c r="K414" s="569" t="s">
        <v>100</v>
      </c>
      <c r="L414" s="570">
        <v>1</v>
      </c>
      <c r="M414" s="571">
        <v>0.15599519999999997</v>
      </c>
      <c r="N414" s="572">
        <v>0.67823999999999995</v>
      </c>
      <c r="O414" s="668" t="s">
        <v>151</v>
      </c>
      <c r="P414" s="668" t="s">
        <v>351</v>
      </c>
      <c r="Q414" s="574" t="s">
        <v>1952</v>
      </c>
      <c r="R414" s="574" t="s">
        <v>2019</v>
      </c>
      <c r="S414" s="574" t="s">
        <v>1954</v>
      </c>
      <c r="T414" s="574" t="s">
        <v>1981</v>
      </c>
      <c r="U414" s="574" t="s">
        <v>1955</v>
      </c>
      <c r="V414" s="574" t="s">
        <v>2086</v>
      </c>
      <c r="W414" s="575" t="s">
        <v>2022</v>
      </c>
      <c r="X414" s="575" t="s">
        <v>2023</v>
      </c>
      <c r="Y414" s="576" t="s">
        <v>2087</v>
      </c>
      <c r="Z414" s="577" t="s">
        <v>2088</v>
      </c>
      <c r="AA414" s="578" t="s">
        <v>2026</v>
      </c>
      <c r="AE414"/>
    </row>
    <row r="415" spans="1:31" s="563" customFormat="1">
      <c r="A415"/>
      <c r="B415"/>
      <c r="C415" s="568">
        <v>2023</v>
      </c>
      <c r="D415" s="569" t="s">
        <v>101</v>
      </c>
      <c r="E415" s="569" t="s">
        <v>356</v>
      </c>
      <c r="F415" s="573" t="s">
        <v>462</v>
      </c>
      <c r="G415" s="569" t="s">
        <v>42</v>
      </c>
      <c r="H415" s="569" t="s">
        <v>41</v>
      </c>
      <c r="I415" s="575" t="s">
        <v>54</v>
      </c>
      <c r="J415" s="569" t="s">
        <v>67</v>
      </c>
      <c r="K415" s="569" t="s">
        <v>81</v>
      </c>
      <c r="L415" s="570">
        <v>1</v>
      </c>
      <c r="M415" s="571">
        <v>0.16086461538461544</v>
      </c>
      <c r="N415" s="572">
        <v>0.91922637362637383</v>
      </c>
      <c r="O415" s="668" t="s">
        <v>382</v>
      </c>
      <c r="P415" s="668" t="s">
        <v>67</v>
      </c>
      <c r="Q415" s="574" t="s">
        <v>1908</v>
      </c>
      <c r="R415" s="574" t="s">
        <v>2042</v>
      </c>
      <c r="S415" s="574" t="s">
        <v>1962</v>
      </c>
      <c r="T415" s="574" t="s">
        <v>1981</v>
      </c>
      <c r="U415" s="574" t="s">
        <v>1963</v>
      </c>
      <c r="V415" s="574" t="s">
        <v>2089</v>
      </c>
      <c r="W415" s="575" t="s">
        <v>2044</v>
      </c>
      <c r="X415" s="575" t="s">
        <v>2045</v>
      </c>
      <c r="Y415" s="576" t="s">
        <v>2090</v>
      </c>
      <c r="Z415" s="577" t="s">
        <v>2091</v>
      </c>
      <c r="AA415" s="578" t="s">
        <v>2048</v>
      </c>
      <c r="AE415"/>
    </row>
    <row r="416" spans="1:31" s="563" customFormat="1">
      <c r="A416"/>
      <c r="B416"/>
      <c r="C416" s="568">
        <v>2023</v>
      </c>
      <c r="D416" s="569" t="s">
        <v>101</v>
      </c>
      <c r="E416" s="569" t="s">
        <v>356</v>
      </c>
      <c r="F416" s="573" t="s">
        <v>462</v>
      </c>
      <c r="G416" s="569" t="s">
        <v>42</v>
      </c>
      <c r="H416" s="569" t="s">
        <v>41</v>
      </c>
      <c r="I416" s="575" t="s">
        <v>54</v>
      </c>
      <c r="J416" s="569" t="s">
        <v>66</v>
      </c>
      <c r="K416" s="569" t="s">
        <v>310</v>
      </c>
      <c r="L416" s="570">
        <v>0.7</v>
      </c>
      <c r="M416" s="571">
        <v>0.28955630769230767</v>
      </c>
      <c r="N416" s="572">
        <v>16.086461538461538</v>
      </c>
      <c r="O416" s="668" t="s">
        <v>381</v>
      </c>
      <c r="P416" s="668" t="s">
        <v>66</v>
      </c>
      <c r="Q416" s="574" t="s">
        <v>1862</v>
      </c>
      <c r="R416" s="574" t="s">
        <v>2049</v>
      </c>
      <c r="S416" s="574" t="s">
        <v>1967</v>
      </c>
      <c r="T416" s="574" t="s">
        <v>1981</v>
      </c>
      <c r="U416" s="574" t="s">
        <v>1968</v>
      </c>
      <c r="V416" s="574" t="s">
        <v>2092</v>
      </c>
      <c r="W416" s="575" t="s">
        <v>2051</v>
      </c>
      <c r="X416" s="575" t="s">
        <v>2052</v>
      </c>
      <c r="Y416" s="576" t="s">
        <v>2093</v>
      </c>
      <c r="Z416" s="577" t="s">
        <v>2094</v>
      </c>
      <c r="AA416" s="578" t="s">
        <v>2055</v>
      </c>
      <c r="AE416"/>
    </row>
    <row r="417" spans="1:31" s="563" customFormat="1">
      <c r="A417"/>
      <c r="B417"/>
      <c r="C417" s="568">
        <v>2023</v>
      </c>
      <c r="D417" s="569" t="s">
        <v>101</v>
      </c>
      <c r="E417" s="569" t="s">
        <v>356</v>
      </c>
      <c r="F417" s="573" t="s">
        <v>462</v>
      </c>
      <c r="G417" s="569" t="s">
        <v>42</v>
      </c>
      <c r="H417" s="569" t="s">
        <v>41</v>
      </c>
      <c r="I417" s="575" t="s">
        <v>54</v>
      </c>
      <c r="J417" s="569" t="s">
        <v>66</v>
      </c>
      <c r="K417" s="569" t="s">
        <v>79</v>
      </c>
      <c r="L417" s="570">
        <v>0.3</v>
      </c>
      <c r="M417" s="571">
        <v>0.12409556043956042</v>
      </c>
      <c r="N417" s="572">
        <v>6.8941978021978025</v>
      </c>
      <c r="O417" s="668" t="s">
        <v>381</v>
      </c>
      <c r="P417" s="668" t="s">
        <v>66</v>
      </c>
      <c r="Q417" s="574" t="s">
        <v>1872</v>
      </c>
      <c r="R417" s="574" t="s">
        <v>2027</v>
      </c>
      <c r="S417" s="574" t="s">
        <v>1967</v>
      </c>
      <c r="T417" s="574" t="s">
        <v>1981</v>
      </c>
      <c r="U417" s="574" t="s">
        <v>2095</v>
      </c>
      <c r="V417" s="574" t="s">
        <v>2096</v>
      </c>
      <c r="W417" s="575" t="s">
        <v>2029</v>
      </c>
      <c r="X417" s="575" t="s">
        <v>2030</v>
      </c>
      <c r="Y417" s="576" t="s">
        <v>2093</v>
      </c>
      <c r="Z417" s="577" t="s">
        <v>2097</v>
      </c>
      <c r="AA417" s="578" t="s">
        <v>2033</v>
      </c>
      <c r="AE417"/>
    </row>
    <row r="418" spans="1:31" s="563" customFormat="1">
      <c r="A418"/>
      <c r="B418"/>
      <c r="C418" s="568">
        <v>2023</v>
      </c>
      <c r="D418" s="569" t="s">
        <v>101</v>
      </c>
      <c r="E418" s="569" t="s">
        <v>356</v>
      </c>
      <c r="F418" s="573" t="s">
        <v>462</v>
      </c>
      <c r="G418" s="569" t="s">
        <v>42</v>
      </c>
      <c r="H418" s="569" t="s">
        <v>41</v>
      </c>
      <c r="I418" s="575" t="s">
        <v>54</v>
      </c>
      <c r="J418" s="569" t="s">
        <v>348</v>
      </c>
      <c r="K418" s="569" t="s">
        <v>79</v>
      </c>
      <c r="L418" s="570">
        <v>1</v>
      </c>
      <c r="M418" s="571">
        <v>0.47476799999999991</v>
      </c>
      <c r="N418" s="572">
        <v>52.751999999999995</v>
      </c>
      <c r="O418" s="668" t="s">
        <v>151</v>
      </c>
      <c r="P418" s="668" t="s">
        <v>348</v>
      </c>
      <c r="Q418" s="574" t="s">
        <v>1872</v>
      </c>
      <c r="R418" s="574" t="s">
        <v>2027</v>
      </c>
      <c r="S418" s="574" t="s">
        <v>1972</v>
      </c>
      <c r="T418" s="574" t="s">
        <v>1981</v>
      </c>
      <c r="U418" s="574" t="s">
        <v>1977</v>
      </c>
      <c r="V418" s="574" t="s">
        <v>2098</v>
      </c>
      <c r="W418" s="575" t="s">
        <v>2029</v>
      </c>
      <c r="X418" s="575" t="s">
        <v>2030</v>
      </c>
      <c r="Y418" s="576" t="s">
        <v>2099</v>
      </c>
      <c r="Z418" s="577" t="s">
        <v>2100</v>
      </c>
      <c r="AA418" s="578" t="s">
        <v>2033</v>
      </c>
      <c r="AE418"/>
    </row>
    <row r="419" spans="1:31" s="563" customFormat="1">
      <c r="A419"/>
      <c r="B419"/>
      <c r="C419" s="568">
        <v>2023</v>
      </c>
      <c r="D419" s="569" t="s">
        <v>101</v>
      </c>
      <c r="E419" s="569" t="s">
        <v>361</v>
      </c>
      <c r="F419" s="573" t="s">
        <v>141</v>
      </c>
      <c r="G419" s="569" t="s">
        <v>42</v>
      </c>
      <c r="H419" s="569" t="s">
        <v>41</v>
      </c>
      <c r="I419" s="575" t="s">
        <v>54</v>
      </c>
      <c r="J419" s="569" t="s">
        <v>352</v>
      </c>
      <c r="K419" s="569" t="s">
        <v>346</v>
      </c>
      <c r="L419" s="570">
        <v>1</v>
      </c>
      <c r="M419" s="571">
        <v>12.368411683593751</v>
      </c>
      <c r="N419" s="572">
        <v>471.17758794642856</v>
      </c>
      <c r="O419" s="668" t="s">
        <v>151</v>
      </c>
      <c r="P419" s="668" t="s">
        <v>352</v>
      </c>
      <c r="Q419" s="574" t="s">
        <v>1825</v>
      </c>
      <c r="R419" s="574" t="s">
        <v>1826</v>
      </c>
      <c r="S419" s="574" t="s">
        <v>1827</v>
      </c>
      <c r="T419" s="574" t="s">
        <v>1981</v>
      </c>
      <c r="U419" s="574" t="s">
        <v>1829</v>
      </c>
      <c r="V419" s="574" t="s">
        <v>1830</v>
      </c>
      <c r="W419" s="575" t="s">
        <v>1983</v>
      </c>
      <c r="X419" s="575" t="s">
        <v>2101</v>
      </c>
      <c r="Y419" s="576" t="s">
        <v>1985</v>
      </c>
      <c r="Z419" s="577" t="s">
        <v>2102</v>
      </c>
      <c r="AA419" s="578" t="s">
        <v>2103</v>
      </c>
      <c r="AE419"/>
    </row>
    <row r="420" spans="1:31" s="563" customFormat="1">
      <c r="A420"/>
      <c r="B420"/>
      <c r="C420" s="568">
        <v>2023</v>
      </c>
      <c r="D420" s="569" t="s">
        <v>101</v>
      </c>
      <c r="E420" s="569" t="s">
        <v>361</v>
      </c>
      <c r="F420" s="573" t="s">
        <v>141</v>
      </c>
      <c r="G420" s="569" t="s">
        <v>42</v>
      </c>
      <c r="H420" s="569" t="s">
        <v>41</v>
      </c>
      <c r="I420" s="575" t="s">
        <v>54</v>
      </c>
      <c r="J420" s="569" t="s">
        <v>116</v>
      </c>
      <c r="K420" s="569" t="s">
        <v>90</v>
      </c>
      <c r="L420" s="570">
        <v>1</v>
      </c>
      <c r="M420" s="571">
        <v>9.0019718118186116</v>
      </c>
      <c r="N420" s="572">
        <v>37.198230627349623</v>
      </c>
      <c r="O420" s="668" t="s">
        <v>382</v>
      </c>
      <c r="P420" s="668" t="s">
        <v>116</v>
      </c>
      <c r="Q420" s="574" t="s">
        <v>1846</v>
      </c>
      <c r="R420" s="574" t="s">
        <v>1847</v>
      </c>
      <c r="S420" s="574" t="s">
        <v>1838</v>
      </c>
      <c r="T420" s="574" t="s">
        <v>1981</v>
      </c>
      <c r="U420" s="574" t="s">
        <v>1848</v>
      </c>
      <c r="V420" s="574" t="s">
        <v>1849</v>
      </c>
      <c r="W420" s="575" t="s">
        <v>1990</v>
      </c>
      <c r="X420" s="575" t="s">
        <v>2104</v>
      </c>
      <c r="Y420" s="576" t="s">
        <v>1992</v>
      </c>
      <c r="Z420" s="577" t="s">
        <v>2105</v>
      </c>
      <c r="AA420" s="578" t="s">
        <v>2106</v>
      </c>
      <c r="AE420"/>
    </row>
    <row r="421" spans="1:31" s="563" customFormat="1">
      <c r="A421"/>
      <c r="B421"/>
      <c r="C421" s="568">
        <v>2023</v>
      </c>
      <c r="D421" s="569" t="s">
        <v>101</v>
      </c>
      <c r="E421" s="569" t="s">
        <v>361</v>
      </c>
      <c r="F421" s="573" t="s">
        <v>141</v>
      </c>
      <c r="G421" s="569" t="s">
        <v>42</v>
      </c>
      <c r="H421" s="569" t="s">
        <v>41</v>
      </c>
      <c r="I421" s="575" t="s">
        <v>54</v>
      </c>
      <c r="J421" s="569" t="s">
        <v>109</v>
      </c>
      <c r="K421" s="569" t="s">
        <v>106</v>
      </c>
      <c r="L421" s="570">
        <v>1</v>
      </c>
      <c r="M421" s="571">
        <v>22.095748992645682</v>
      </c>
      <c r="N421" s="572">
        <v>743.9646125469925</v>
      </c>
      <c r="O421" s="668" t="s">
        <v>381</v>
      </c>
      <c r="P421" s="668" t="s">
        <v>109</v>
      </c>
      <c r="Q421" s="574" t="s">
        <v>1892</v>
      </c>
      <c r="R421" s="574" t="s">
        <v>1893</v>
      </c>
      <c r="S421" s="574" t="s">
        <v>1854</v>
      </c>
      <c r="T421" s="574" t="s">
        <v>1981</v>
      </c>
      <c r="U421" s="574" t="s">
        <v>1996</v>
      </c>
      <c r="V421" s="574" t="s">
        <v>2107</v>
      </c>
      <c r="W421" s="575" t="s">
        <v>1998</v>
      </c>
      <c r="X421" s="575" t="s">
        <v>2108</v>
      </c>
      <c r="Y421" s="576" t="s">
        <v>2000</v>
      </c>
      <c r="Z421" s="577" t="s">
        <v>2109</v>
      </c>
      <c r="AA421" s="578" t="s">
        <v>2110</v>
      </c>
      <c r="AE421"/>
    </row>
    <row r="422" spans="1:31" s="563" customFormat="1">
      <c r="A422"/>
      <c r="B422"/>
      <c r="C422" s="568">
        <v>2023</v>
      </c>
      <c r="D422" s="569" t="s">
        <v>101</v>
      </c>
      <c r="E422" s="569" t="s">
        <v>361</v>
      </c>
      <c r="F422" s="573" t="s">
        <v>141</v>
      </c>
      <c r="G422" s="569" t="s">
        <v>42</v>
      </c>
      <c r="H422" s="569" t="s">
        <v>41</v>
      </c>
      <c r="I422" s="575" t="s">
        <v>54</v>
      </c>
      <c r="J422" s="569" t="s">
        <v>350</v>
      </c>
      <c r="K422" s="569" t="s">
        <v>106</v>
      </c>
      <c r="L422" s="570">
        <v>0.5</v>
      </c>
      <c r="M422" s="571">
        <v>7.180550116308595</v>
      </c>
      <c r="N422" s="572">
        <v>687.13398242187509</v>
      </c>
      <c r="O422" s="668" t="s">
        <v>151</v>
      </c>
      <c r="P422" s="668" t="s">
        <v>350</v>
      </c>
      <c r="Q422" s="574" t="s">
        <v>1892</v>
      </c>
      <c r="R422" s="574" t="s">
        <v>1893</v>
      </c>
      <c r="S422" s="574" t="s">
        <v>1864</v>
      </c>
      <c r="T422" s="574" t="s">
        <v>1981</v>
      </c>
      <c r="U422" s="574" t="s">
        <v>2111</v>
      </c>
      <c r="V422" s="574" t="s">
        <v>2112</v>
      </c>
      <c r="W422" s="575" t="s">
        <v>1998</v>
      </c>
      <c r="X422" s="575" t="s">
        <v>2108</v>
      </c>
      <c r="Y422" s="576" t="s">
        <v>2008</v>
      </c>
      <c r="Z422" s="577" t="s">
        <v>2113</v>
      </c>
      <c r="AA422" s="578" t="s">
        <v>2110</v>
      </c>
      <c r="AE422"/>
    </row>
    <row r="423" spans="1:31" s="563" customFormat="1">
      <c r="A423"/>
      <c r="B423"/>
      <c r="C423" s="568">
        <v>2023</v>
      </c>
      <c r="D423" s="569" t="s">
        <v>101</v>
      </c>
      <c r="E423" s="569" t="s">
        <v>361</v>
      </c>
      <c r="F423" s="573" t="s">
        <v>141</v>
      </c>
      <c r="G423" s="569" t="s">
        <v>42</v>
      </c>
      <c r="H423" s="569" t="s">
        <v>41</v>
      </c>
      <c r="I423" s="575" t="s">
        <v>54</v>
      </c>
      <c r="J423" s="569" t="s">
        <v>350</v>
      </c>
      <c r="K423" s="569" t="s">
        <v>104</v>
      </c>
      <c r="L423" s="570">
        <v>0.5</v>
      </c>
      <c r="M423" s="571">
        <v>7.180550116308595</v>
      </c>
      <c r="N423" s="572">
        <v>687.13398242187509</v>
      </c>
      <c r="O423" s="668" t="s">
        <v>151</v>
      </c>
      <c r="P423" s="668" t="s">
        <v>350</v>
      </c>
      <c r="Q423" s="574" t="s">
        <v>1900</v>
      </c>
      <c r="R423" s="574" t="s">
        <v>1901</v>
      </c>
      <c r="S423" s="574" t="s">
        <v>1864</v>
      </c>
      <c r="T423" s="574" t="s">
        <v>1981</v>
      </c>
      <c r="U423" s="574" t="s">
        <v>2004</v>
      </c>
      <c r="V423" s="574" t="s">
        <v>2114</v>
      </c>
      <c r="W423" s="575" t="s">
        <v>2006</v>
      </c>
      <c r="X423" s="575" t="s">
        <v>2115</v>
      </c>
      <c r="Y423" s="576" t="s">
        <v>2008</v>
      </c>
      <c r="Z423" s="577" t="s">
        <v>2116</v>
      </c>
      <c r="AA423" s="578" t="s">
        <v>2117</v>
      </c>
      <c r="AE423"/>
    </row>
    <row r="424" spans="1:31" s="563" customFormat="1">
      <c r="A424"/>
      <c r="B424"/>
      <c r="C424" s="568">
        <v>2023</v>
      </c>
      <c r="D424" s="569" t="s">
        <v>101</v>
      </c>
      <c r="E424" s="569" t="s">
        <v>361</v>
      </c>
      <c r="F424" s="573" t="s">
        <v>141</v>
      </c>
      <c r="G424" s="569" t="s">
        <v>42</v>
      </c>
      <c r="H424" s="569" t="s">
        <v>41</v>
      </c>
      <c r="I424" s="575" t="s">
        <v>54</v>
      </c>
      <c r="J424" s="569" t="s">
        <v>99</v>
      </c>
      <c r="K424" s="569" t="s">
        <v>79</v>
      </c>
      <c r="L424" s="570">
        <v>1</v>
      </c>
      <c r="M424" s="571">
        <v>2.1768404563125001</v>
      </c>
      <c r="N424" s="572">
        <v>989.4729346874999</v>
      </c>
      <c r="O424" s="668" t="s">
        <v>151</v>
      </c>
      <c r="P424" s="668" t="s">
        <v>99</v>
      </c>
      <c r="Q424" s="574" t="s">
        <v>1872</v>
      </c>
      <c r="R424" s="574" t="s">
        <v>1873</v>
      </c>
      <c r="S424" s="574" t="s">
        <v>1874</v>
      </c>
      <c r="T424" s="574" t="s">
        <v>1981</v>
      </c>
      <c r="U424" s="574" t="s">
        <v>1875</v>
      </c>
      <c r="V424" s="574" t="s">
        <v>1876</v>
      </c>
      <c r="W424" s="575" t="s">
        <v>2029</v>
      </c>
      <c r="X424" s="575" t="s">
        <v>2118</v>
      </c>
      <c r="Y424" s="575" t="s">
        <v>2024</v>
      </c>
      <c r="Z424" s="579" t="s">
        <v>2119</v>
      </c>
      <c r="AA424" s="578" t="s">
        <v>2120</v>
      </c>
      <c r="AE424"/>
    </row>
    <row r="425" spans="1:31" s="563" customFormat="1">
      <c r="A425"/>
      <c r="B425"/>
      <c r="C425" s="568">
        <v>2023</v>
      </c>
      <c r="D425" s="569" t="s">
        <v>101</v>
      </c>
      <c r="E425" s="569" t="s">
        <v>361</v>
      </c>
      <c r="F425" s="573" t="s">
        <v>141</v>
      </c>
      <c r="G425" s="569" t="s">
        <v>42</v>
      </c>
      <c r="H425" s="569" t="s">
        <v>41</v>
      </c>
      <c r="I425" s="575" t="s">
        <v>54</v>
      </c>
      <c r="J425" s="569" t="s">
        <v>96</v>
      </c>
      <c r="K425" s="569" t="s">
        <v>79</v>
      </c>
      <c r="L425" s="570">
        <v>1</v>
      </c>
      <c r="M425" s="571">
        <v>0.20731813869642859</v>
      </c>
      <c r="N425" s="572">
        <v>376.94207035714288</v>
      </c>
      <c r="O425" s="668" t="s">
        <v>151</v>
      </c>
      <c r="P425" s="668" t="s">
        <v>96</v>
      </c>
      <c r="Q425" s="574" t="s">
        <v>1872</v>
      </c>
      <c r="R425" s="574" t="s">
        <v>1873</v>
      </c>
      <c r="S425" s="574" t="s">
        <v>1882</v>
      </c>
      <c r="T425" s="574" t="s">
        <v>1981</v>
      </c>
      <c r="U425" s="574" t="s">
        <v>1883</v>
      </c>
      <c r="V425" s="574" t="s">
        <v>1884</v>
      </c>
      <c r="W425" s="575" t="s">
        <v>2029</v>
      </c>
      <c r="X425" s="575" t="s">
        <v>2118</v>
      </c>
      <c r="Y425" s="576" t="s">
        <v>2031</v>
      </c>
      <c r="Z425" s="577" t="s">
        <v>2121</v>
      </c>
      <c r="AA425" s="578" t="s">
        <v>2120</v>
      </c>
      <c r="AE425"/>
    </row>
    <row r="426" spans="1:31" s="563" customFormat="1">
      <c r="A426"/>
      <c r="B426"/>
      <c r="C426" s="568">
        <v>2023</v>
      </c>
      <c r="D426" s="569" t="s">
        <v>101</v>
      </c>
      <c r="E426" s="569" t="s">
        <v>361</v>
      </c>
      <c r="F426" s="573" t="s">
        <v>141</v>
      </c>
      <c r="G426" s="569" t="s">
        <v>42</v>
      </c>
      <c r="H426" s="569" t="s">
        <v>41</v>
      </c>
      <c r="I426" s="575" t="s">
        <v>54</v>
      </c>
      <c r="J426" s="569" t="s">
        <v>87</v>
      </c>
      <c r="K426" s="569" t="s">
        <v>106</v>
      </c>
      <c r="L426" s="570">
        <v>0.1</v>
      </c>
      <c r="M426" s="571">
        <v>1.2516832623796874</v>
      </c>
      <c r="N426" s="572">
        <v>49.473646734374995</v>
      </c>
      <c r="O426" s="668" t="s">
        <v>151</v>
      </c>
      <c r="P426" s="668" t="s">
        <v>87</v>
      </c>
      <c r="Q426" s="574" t="s">
        <v>1892</v>
      </c>
      <c r="R426" s="574" t="s">
        <v>1893</v>
      </c>
      <c r="S426" s="574" t="s">
        <v>1887</v>
      </c>
      <c r="T426" s="574" t="s">
        <v>1981</v>
      </c>
      <c r="U426" s="574" t="s">
        <v>1894</v>
      </c>
      <c r="V426" s="574" t="s">
        <v>1895</v>
      </c>
      <c r="W426" s="575" t="s">
        <v>1998</v>
      </c>
      <c r="X426" s="575" t="s">
        <v>2108</v>
      </c>
      <c r="Y426" s="576" t="s">
        <v>2035</v>
      </c>
      <c r="Z426" s="577" t="s">
        <v>2122</v>
      </c>
      <c r="AA426" s="578" t="s">
        <v>2110</v>
      </c>
      <c r="AE426"/>
    </row>
    <row r="427" spans="1:31" s="563" customFormat="1">
      <c r="A427"/>
      <c r="B427"/>
      <c r="C427" s="568">
        <v>2023</v>
      </c>
      <c r="D427" s="569" t="s">
        <v>101</v>
      </c>
      <c r="E427" s="569" t="s">
        <v>361</v>
      </c>
      <c r="F427" s="573" t="s">
        <v>141</v>
      </c>
      <c r="G427" s="569" t="s">
        <v>42</v>
      </c>
      <c r="H427" s="569" t="s">
        <v>41</v>
      </c>
      <c r="I427" s="575" t="s">
        <v>54</v>
      </c>
      <c r="J427" s="569" t="s">
        <v>87</v>
      </c>
      <c r="K427" s="569" t="s">
        <v>104</v>
      </c>
      <c r="L427" s="570">
        <v>0.7</v>
      </c>
      <c r="M427" s="571">
        <v>8.7617828366578099</v>
      </c>
      <c r="N427" s="572">
        <v>346.31552714062497</v>
      </c>
      <c r="O427" s="668" t="s">
        <v>151</v>
      </c>
      <c r="P427" s="668" t="s">
        <v>87</v>
      </c>
      <c r="Q427" s="574" t="s">
        <v>1900</v>
      </c>
      <c r="R427" s="574" t="s">
        <v>1901</v>
      </c>
      <c r="S427" s="574" t="s">
        <v>1887</v>
      </c>
      <c r="T427" s="574" t="s">
        <v>1981</v>
      </c>
      <c r="U427" s="574" t="s">
        <v>1902</v>
      </c>
      <c r="V427" s="574" t="s">
        <v>1903</v>
      </c>
      <c r="W427" s="575" t="s">
        <v>2006</v>
      </c>
      <c r="X427" s="575" t="s">
        <v>2115</v>
      </c>
      <c r="Y427" s="575" t="s">
        <v>2035</v>
      </c>
      <c r="Z427" s="579" t="s">
        <v>2123</v>
      </c>
      <c r="AA427" s="580" t="s">
        <v>2117</v>
      </c>
      <c r="AE427"/>
    </row>
    <row r="428" spans="1:31" s="563" customFormat="1">
      <c r="A428"/>
      <c r="B428"/>
      <c r="C428" s="568">
        <v>2023</v>
      </c>
      <c r="D428" s="569" t="s">
        <v>101</v>
      </c>
      <c r="E428" s="569" t="s">
        <v>361</v>
      </c>
      <c r="F428" s="573" t="s">
        <v>141</v>
      </c>
      <c r="G428" s="569" t="s">
        <v>42</v>
      </c>
      <c r="H428" s="569" t="s">
        <v>41</v>
      </c>
      <c r="I428" s="575" t="s">
        <v>54</v>
      </c>
      <c r="J428" s="569" t="s">
        <v>87</v>
      </c>
      <c r="K428" s="569" t="s">
        <v>79</v>
      </c>
      <c r="L428" s="570">
        <v>0.2</v>
      </c>
      <c r="M428" s="571">
        <v>2.5033665247593748</v>
      </c>
      <c r="N428" s="572">
        <v>98.94729346874999</v>
      </c>
      <c r="O428" s="668" t="s">
        <v>151</v>
      </c>
      <c r="P428" s="668" t="s">
        <v>87</v>
      </c>
      <c r="Q428" s="574" t="s">
        <v>1872</v>
      </c>
      <c r="R428" s="574" t="s">
        <v>1873</v>
      </c>
      <c r="S428" s="574" t="s">
        <v>1887</v>
      </c>
      <c r="T428" s="574" t="s">
        <v>1981</v>
      </c>
      <c r="U428" s="574" t="s">
        <v>2039</v>
      </c>
      <c r="V428" s="574" t="s">
        <v>2124</v>
      </c>
      <c r="W428" s="575" t="s">
        <v>2029</v>
      </c>
      <c r="X428" s="575" t="s">
        <v>2118</v>
      </c>
      <c r="Y428" s="576" t="s">
        <v>2035</v>
      </c>
      <c r="Z428" s="577" t="s">
        <v>2125</v>
      </c>
      <c r="AA428" s="578" t="s">
        <v>2120</v>
      </c>
      <c r="AE428"/>
    </row>
    <row r="429" spans="1:31" s="563" customFormat="1">
      <c r="A429"/>
      <c r="B429"/>
      <c r="C429" s="568">
        <v>2023</v>
      </c>
      <c r="D429" s="569" t="s">
        <v>101</v>
      </c>
      <c r="E429" s="569" t="s">
        <v>361</v>
      </c>
      <c r="F429" s="573" t="s">
        <v>141</v>
      </c>
      <c r="G429" s="569" t="s">
        <v>42</v>
      </c>
      <c r="H429" s="569" t="s">
        <v>41</v>
      </c>
      <c r="I429" s="575" t="s">
        <v>54</v>
      </c>
      <c r="J429" s="569" t="s">
        <v>83</v>
      </c>
      <c r="K429" s="569" t="s">
        <v>81</v>
      </c>
      <c r="L429" s="570">
        <v>1</v>
      </c>
      <c r="M429" s="571">
        <v>36.773470596209556</v>
      </c>
      <c r="N429" s="572">
        <v>75.665577358455863</v>
      </c>
      <c r="O429" s="668" t="s">
        <v>382</v>
      </c>
      <c r="P429" s="668" t="s">
        <v>83</v>
      </c>
      <c r="Q429" s="574" t="s">
        <v>1908</v>
      </c>
      <c r="R429" s="574" t="s">
        <v>1909</v>
      </c>
      <c r="S429" s="574" t="s">
        <v>1910</v>
      </c>
      <c r="T429" s="574" t="s">
        <v>1981</v>
      </c>
      <c r="U429" s="574" t="s">
        <v>1911</v>
      </c>
      <c r="V429" s="574" t="s">
        <v>1912</v>
      </c>
      <c r="W429" s="575" t="s">
        <v>2044</v>
      </c>
      <c r="X429" s="575" t="s">
        <v>2126</v>
      </c>
      <c r="Y429" s="576" t="s">
        <v>2046</v>
      </c>
      <c r="Z429" s="577" t="s">
        <v>2127</v>
      </c>
      <c r="AA429" s="578" t="s">
        <v>2128</v>
      </c>
      <c r="AE429"/>
    </row>
    <row r="430" spans="1:31" s="563" customFormat="1">
      <c r="A430"/>
      <c r="B430"/>
      <c r="C430" s="568">
        <v>2023</v>
      </c>
      <c r="D430" s="569" t="s">
        <v>101</v>
      </c>
      <c r="E430" s="569" t="s">
        <v>361</v>
      </c>
      <c r="F430" s="573" t="s">
        <v>141</v>
      </c>
      <c r="G430" s="569" t="s">
        <v>42</v>
      </c>
      <c r="H430" s="569" t="s">
        <v>41</v>
      </c>
      <c r="I430" s="575" t="s">
        <v>54</v>
      </c>
      <c r="J430" s="569" t="s">
        <v>77</v>
      </c>
      <c r="K430" s="569" t="s">
        <v>310</v>
      </c>
      <c r="L430" s="570">
        <v>0.2</v>
      </c>
      <c r="M430" s="571">
        <v>9.3126864441176451</v>
      </c>
      <c r="N430" s="572">
        <v>232.81716110294116</v>
      </c>
      <c r="O430" s="668" t="s">
        <v>381</v>
      </c>
      <c r="P430" s="668" t="s">
        <v>77</v>
      </c>
      <c r="Q430" s="574" t="s">
        <v>1862</v>
      </c>
      <c r="R430" s="574" t="s">
        <v>1863</v>
      </c>
      <c r="S430" s="574" t="s">
        <v>1918</v>
      </c>
      <c r="T430" s="574" t="s">
        <v>1981</v>
      </c>
      <c r="U430" s="574" t="s">
        <v>1919</v>
      </c>
      <c r="V430" s="574" t="s">
        <v>1920</v>
      </c>
      <c r="W430" s="575" t="s">
        <v>2051</v>
      </c>
      <c r="X430" s="575" t="s">
        <v>2129</v>
      </c>
      <c r="Y430" s="576" t="s">
        <v>2053</v>
      </c>
      <c r="Z430" s="577" t="s">
        <v>2130</v>
      </c>
      <c r="AA430" s="578" t="s">
        <v>2131</v>
      </c>
      <c r="AE430"/>
    </row>
    <row r="431" spans="1:31" s="563" customFormat="1">
      <c r="A431"/>
      <c r="B431"/>
      <c r="C431" s="568">
        <v>2023</v>
      </c>
      <c r="D431" s="569" t="s">
        <v>101</v>
      </c>
      <c r="E431" s="569" t="s">
        <v>361</v>
      </c>
      <c r="F431" s="573" t="s">
        <v>141</v>
      </c>
      <c r="G431" s="569" t="s">
        <v>42</v>
      </c>
      <c r="H431" s="569" t="s">
        <v>41</v>
      </c>
      <c r="I431" s="575" t="s">
        <v>54</v>
      </c>
      <c r="J431" s="569" t="s">
        <v>77</v>
      </c>
      <c r="K431" s="569" t="s">
        <v>104</v>
      </c>
      <c r="L431" s="570">
        <v>0.2</v>
      </c>
      <c r="M431" s="571">
        <v>9.3126864441176451</v>
      </c>
      <c r="N431" s="572">
        <v>232.81716110294116</v>
      </c>
      <c r="O431" s="668" t="s">
        <v>381</v>
      </c>
      <c r="P431" s="668" t="s">
        <v>77</v>
      </c>
      <c r="Q431" s="574" t="s">
        <v>1900</v>
      </c>
      <c r="R431" s="574" t="s">
        <v>1901</v>
      </c>
      <c r="S431" s="574" t="s">
        <v>1918</v>
      </c>
      <c r="T431" s="574" t="s">
        <v>1981</v>
      </c>
      <c r="U431" s="574" t="s">
        <v>1923</v>
      </c>
      <c r="V431" s="574" t="s">
        <v>1924</v>
      </c>
      <c r="W431" s="575" t="s">
        <v>2006</v>
      </c>
      <c r="X431" s="575" t="s">
        <v>2115</v>
      </c>
      <c r="Y431" s="576" t="s">
        <v>2053</v>
      </c>
      <c r="Z431" s="577" t="s">
        <v>2132</v>
      </c>
      <c r="AA431" s="578" t="s">
        <v>2117</v>
      </c>
      <c r="AE431"/>
    </row>
    <row r="432" spans="1:31" s="563" customFormat="1">
      <c r="A432"/>
      <c r="B432"/>
      <c r="C432" s="568">
        <v>2023</v>
      </c>
      <c r="D432" s="569" t="s">
        <v>101</v>
      </c>
      <c r="E432" s="569" t="s">
        <v>361</v>
      </c>
      <c r="F432" s="573" t="s">
        <v>141</v>
      </c>
      <c r="G432" s="569" t="s">
        <v>42</v>
      </c>
      <c r="H432" s="569" t="s">
        <v>41</v>
      </c>
      <c r="I432" s="575" t="s">
        <v>54</v>
      </c>
      <c r="J432" s="569" t="s">
        <v>77</v>
      </c>
      <c r="K432" s="569" t="s">
        <v>93</v>
      </c>
      <c r="L432" s="570">
        <v>0.4</v>
      </c>
      <c r="M432" s="571">
        <v>18.62537288823529</v>
      </c>
      <c r="N432" s="572">
        <v>465.63432220588231</v>
      </c>
      <c r="O432" s="668" t="s">
        <v>381</v>
      </c>
      <c r="P432" s="668" t="s">
        <v>77</v>
      </c>
      <c r="Q432" s="574" t="s">
        <v>1926</v>
      </c>
      <c r="R432" s="574" t="s">
        <v>1927</v>
      </c>
      <c r="S432" s="574" t="s">
        <v>1918</v>
      </c>
      <c r="T432" s="574" t="s">
        <v>1981</v>
      </c>
      <c r="U432" s="574" t="s">
        <v>1928</v>
      </c>
      <c r="V432" s="574" t="s">
        <v>1929</v>
      </c>
      <c r="W432" s="575" t="s">
        <v>2060</v>
      </c>
      <c r="X432" s="575" t="s">
        <v>2133</v>
      </c>
      <c r="Y432" s="576" t="s">
        <v>2053</v>
      </c>
      <c r="Z432" s="577" t="s">
        <v>2134</v>
      </c>
      <c r="AA432" s="578" t="s">
        <v>2135</v>
      </c>
      <c r="AE432"/>
    </row>
    <row r="433" spans="1:31" s="563" customFormat="1">
      <c r="A433"/>
      <c r="B433"/>
      <c r="C433" s="568">
        <v>2023</v>
      </c>
      <c r="D433" s="569" t="s">
        <v>101</v>
      </c>
      <c r="E433" s="569" t="s">
        <v>361</v>
      </c>
      <c r="F433" s="573" t="s">
        <v>141</v>
      </c>
      <c r="G433" s="569" t="s">
        <v>42</v>
      </c>
      <c r="H433" s="569" t="s">
        <v>41</v>
      </c>
      <c r="I433" s="575" t="s">
        <v>54</v>
      </c>
      <c r="J433" s="569" t="s">
        <v>77</v>
      </c>
      <c r="K433" s="569" t="s">
        <v>79</v>
      </c>
      <c r="L433" s="570">
        <v>0.2</v>
      </c>
      <c r="M433" s="571">
        <v>9.3126864441176451</v>
      </c>
      <c r="N433" s="572">
        <v>232.81716110294116</v>
      </c>
      <c r="O433" s="668" t="s">
        <v>381</v>
      </c>
      <c r="P433" s="668" t="s">
        <v>77</v>
      </c>
      <c r="Q433" s="574" t="s">
        <v>1872</v>
      </c>
      <c r="R433" s="574" t="s">
        <v>1873</v>
      </c>
      <c r="S433" s="574" t="s">
        <v>1918</v>
      </c>
      <c r="T433" s="574" t="s">
        <v>1981</v>
      </c>
      <c r="U433" s="574" t="s">
        <v>2064</v>
      </c>
      <c r="V433" s="574" t="s">
        <v>2136</v>
      </c>
      <c r="W433" s="575" t="s">
        <v>2029</v>
      </c>
      <c r="X433" s="575" t="s">
        <v>2118</v>
      </c>
      <c r="Y433" s="576" t="s">
        <v>2053</v>
      </c>
      <c r="Z433" s="577" t="s">
        <v>2137</v>
      </c>
      <c r="AA433" s="578" t="s">
        <v>2120</v>
      </c>
      <c r="AE433"/>
    </row>
    <row r="434" spans="1:31" s="563" customFormat="1">
      <c r="A434"/>
      <c r="B434"/>
      <c r="C434" s="568">
        <v>2023</v>
      </c>
      <c r="D434" s="569" t="s">
        <v>101</v>
      </c>
      <c r="E434" s="569" t="s">
        <v>361</v>
      </c>
      <c r="F434" s="573" t="s">
        <v>141</v>
      </c>
      <c r="G434" s="569" t="s">
        <v>42</v>
      </c>
      <c r="H434" s="569" t="s">
        <v>41</v>
      </c>
      <c r="I434" s="575" t="s">
        <v>54</v>
      </c>
      <c r="J434" s="569" t="s">
        <v>349</v>
      </c>
      <c r="K434" s="569" t="s">
        <v>104</v>
      </c>
      <c r="L434" s="570">
        <v>0.8</v>
      </c>
      <c r="M434" s="571">
        <v>8.7235164854081653</v>
      </c>
      <c r="N434" s="572">
        <v>881.16328135436004</v>
      </c>
      <c r="O434" s="668" t="s">
        <v>151</v>
      </c>
      <c r="P434" s="668" t="s">
        <v>349</v>
      </c>
      <c r="Q434" s="574" t="s">
        <v>1900</v>
      </c>
      <c r="R434" s="574" t="s">
        <v>1901</v>
      </c>
      <c r="S434" s="574" t="s">
        <v>1934</v>
      </c>
      <c r="T434" s="574" t="s">
        <v>1981</v>
      </c>
      <c r="U434" s="574" t="s">
        <v>2067</v>
      </c>
      <c r="V434" s="574" t="s">
        <v>2138</v>
      </c>
      <c r="W434" s="575" t="s">
        <v>2006</v>
      </c>
      <c r="X434" s="575" t="s">
        <v>2115</v>
      </c>
      <c r="Y434" s="576" t="s">
        <v>2069</v>
      </c>
      <c r="Z434" s="577" t="s">
        <v>2139</v>
      </c>
      <c r="AA434" s="578" t="s">
        <v>2117</v>
      </c>
      <c r="AE434"/>
    </row>
    <row r="435" spans="1:31" s="563" customFormat="1">
      <c r="A435"/>
      <c r="B435"/>
      <c r="C435" s="568">
        <v>2023</v>
      </c>
      <c r="D435" s="569" t="s">
        <v>101</v>
      </c>
      <c r="E435" s="569" t="s">
        <v>361</v>
      </c>
      <c r="F435" s="573" t="s">
        <v>141</v>
      </c>
      <c r="G435" s="569" t="s">
        <v>42</v>
      </c>
      <c r="H435" s="569" t="s">
        <v>41</v>
      </c>
      <c r="I435" s="575" t="s">
        <v>54</v>
      </c>
      <c r="J435" s="569" t="s">
        <v>349</v>
      </c>
      <c r="K435" s="569" t="s">
        <v>79</v>
      </c>
      <c r="L435" s="570">
        <v>0.2</v>
      </c>
      <c r="M435" s="571">
        <v>2.1808791213520413</v>
      </c>
      <c r="N435" s="572">
        <v>220.29082033859001</v>
      </c>
      <c r="O435" s="668" t="s">
        <v>151</v>
      </c>
      <c r="P435" s="668" t="s">
        <v>349</v>
      </c>
      <c r="Q435" s="574" t="s">
        <v>1872</v>
      </c>
      <c r="R435" s="574" t="s">
        <v>1873</v>
      </c>
      <c r="S435" s="574" t="s">
        <v>1934</v>
      </c>
      <c r="T435" s="574" t="s">
        <v>1981</v>
      </c>
      <c r="U435" s="574" t="s">
        <v>1939</v>
      </c>
      <c r="V435" s="574" t="s">
        <v>1940</v>
      </c>
      <c r="W435" s="575" t="s">
        <v>2029</v>
      </c>
      <c r="X435" s="575" t="s">
        <v>2118</v>
      </c>
      <c r="Y435" s="576" t="s">
        <v>2069</v>
      </c>
      <c r="Z435" s="577" t="s">
        <v>2140</v>
      </c>
      <c r="AA435" s="578" t="s">
        <v>2120</v>
      </c>
      <c r="AE435"/>
    </row>
    <row r="436" spans="1:31" s="563" customFormat="1">
      <c r="A436"/>
      <c r="B436"/>
      <c r="C436" s="568">
        <v>2023</v>
      </c>
      <c r="D436" s="569" t="s">
        <v>101</v>
      </c>
      <c r="E436" s="569" t="s">
        <v>361</v>
      </c>
      <c r="F436" s="573" t="s">
        <v>141</v>
      </c>
      <c r="G436" s="569" t="s">
        <v>42</v>
      </c>
      <c r="H436" s="569" t="s">
        <v>41</v>
      </c>
      <c r="I436" s="575" t="s">
        <v>54</v>
      </c>
      <c r="J436" s="569" t="s">
        <v>76</v>
      </c>
      <c r="K436" s="569" t="s">
        <v>79</v>
      </c>
      <c r="L436" s="570">
        <v>1</v>
      </c>
      <c r="M436" s="571">
        <v>0.62195441608928581</v>
      </c>
      <c r="N436" s="572">
        <v>226.16524221428574</v>
      </c>
      <c r="O436" s="668" t="s">
        <v>151</v>
      </c>
      <c r="P436" s="668" t="s">
        <v>76</v>
      </c>
      <c r="Q436" s="574" t="s">
        <v>1872</v>
      </c>
      <c r="R436" s="574" t="s">
        <v>1873</v>
      </c>
      <c r="S436" s="574" t="s">
        <v>1942</v>
      </c>
      <c r="T436" s="574" t="s">
        <v>1981</v>
      </c>
      <c r="U436" s="574" t="s">
        <v>1943</v>
      </c>
      <c r="V436" s="574" t="s">
        <v>1944</v>
      </c>
      <c r="W436" s="575" t="s">
        <v>2029</v>
      </c>
      <c r="X436" s="575" t="s">
        <v>2118</v>
      </c>
      <c r="Y436" s="575" t="s">
        <v>2074</v>
      </c>
      <c r="Z436" s="579" t="s">
        <v>2141</v>
      </c>
      <c r="AA436" s="580" t="s">
        <v>2120</v>
      </c>
      <c r="AE436"/>
    </row>
    <row r="437" spans="1:31" s="563" customFormat="1">
      <c r="A437"/>
      <c r="B437"/>
      <c r="C437" s="568">
        <v>2023</v>
      </c>
      <c r="D437" s="569" t="s">
        <v>101</v>
      </c>
      <c r="E437" s="569" t="s">
        <v>361</v>
      </c>
      <c r="F437" s="573" t="s">
        <v>141</v>
      </c>
      <c r="G437" s="569" t="s">
        <v>42</v>
      </c>
      <c r="H437" s="569" t="s">
        <v>41</v>
      </c>
      <c r="I437" s="575" t="s">
        <v>54</v>
      </c>
      <c r="J437" s="569" t="s">
        <v>74</v>
      </c>
      <c r="K437" s="569" t="s">
        <v>111</v>
      </c>
      <c r="L437" s="570">
        <v>0.8</v>
      </c>
      <c r="M437" s="571">
        <v>5.3310378521938775</v>
      </c>
      <c r="N437" s="572">
        <v>1938.5592189795918</v>
      </c>
      <c r="O437" s="668" t="s">
        <v>151</v>
      </c>
      <c r="P437" s="668" t="s">
        <v>74</v>
      </c>
      <c r="Q437" s="574" t="s">
        <v>1836</v>
      </c>
      <c r="R437" s="574" t="s">
        <v>1837</v>
      </c>
      <c r="S437" s="574" t="s">
        <v>1947</v>
      </c>
      <c r="T437" s="574" t="s">
        <v>1981</v>
      </c>
      <c r="U437" s="574" t="s">
        <v>2077</v>
      </c>
      <c r="V437" s="574" t="s">
        <v>2142</v>
      </c>
      <c r="W437" s="575" t="s">
        <v>2079</v>
      </c>
      <c r="X437" s="575" t="s">
        <v>2143</v>
      </c>
      <c r="Y437" s="576" t="s">
        <v>2081</v>
      </c>
      <c r="Z437" s="577" t="s">
        <v>2144</v>
      </c>
      <c r="AA437" s="578" t="s">
        <v>2145</v>
      </c>
      <c r="AE437"/>
    </row>
    <row r="438" spans="1:31" s="563" customFormat="1">
      <c r="A438"/>
      <c r="B438"/>
      <c r="C438" s="568">
        <v>2023</v>
      </c>
      <c r="D438" s="569" t="s">
        <v>101</v>
      </c>
      <c r="E438" s="569" t="s">
        <v>361</v>
      </c>
      <c r="F438" s="573" t="s">
        <v>141</v>
      </c>
      <c r="G438" s="569" t="s">
        <v>42</v>
      </c>
      <c r="H438" s="569" t="s">
        <v>41</v>
      </c>
      <c r="I438" s="575" t="s">
        <v>54</v>
      </c>
      <c r="J438" s="569" t="s">
        <v>74</v>
      </c>
      <c r="K438" s="569" t="s">
        <v>79</v>
      </c>
      <c r="L438" s="570">
        <v>0.2</v>
      </c>
      <c r="M438" s="571">
        <v>1.3327594630484694</v>
      </c>
      <c r="N438" s="572">
        <v>484.63980474489796</v>
      </c>
      <c r="O438" s="668" t="s">
        <v>151</v>
      </c>
      <c r="P438" s="668" t="s">
        <v>74</v>
      </c>
      <c r="Q438" s="574" t="s">
        <v>1872</v>
      </c>
      <c r="R438" s="574" t="s">
        <v>1873</v>
      </c>
      <c r="S438" s="574" t="s">
        <v>1947</v>
      </c>
      <c r="T438" s="574" t="s">
        <v>1981</v>
      </c>
      <c r="U438" s="574" t="s">
        <v>1948</v>
      </c>
      <c r="V438" s="574" t="s">
        <v>1949</v>
      </c>
      <c r="W438" s="575" t="s">
        <v>2029</v>
      </c>
      <c r="X438" s="575" t="s">
        <v>2118</v>
      </c>
      <c r="Y438" s="576" t="s">
        <v>2081</v>
      </c>
      <c r="Z438" s="577" t="s">
        <v>2146</v>
      </c>
      <c r="AA438" s="578" t="s">
        <v>2120</v>
      </c>
      <c r="AE438"/>
    </row>
    <row r="439" spans="1:31" s="563" customFormat="1">
      <c r="A439"/>
      <c r="B439"/>
      <c r="C439" s="568">
        <v>2023</v>
      </c>
      <c r="D439" s="569" t="s">
        <v>101</v>
      </c>
      <c r="E439" s="569" t="s">
        <v>361</v>
      </c>
      <c r="F439" s="573" t="s">
        <v>141</v>
      </c>
      <c r="G439" s="569" t="s">
        <v>42</v>
      </c>
      <c r="H439" s="569" t="s">
        <v>41</v>
      </c>
      <c r="I439" s="575" t="s">
        <v>54</v>
      </c>
      <c r="J439" s="569" t="s">
        <v>351</v>
      </c>
      <c r="K439" s="569" t="s">
        <v>100</v>
      </c>
      <c r="L439" s="570">
        <v>1</v>
      </c>
      <c r="M439" s="571">
        <v>10.075661540646427</v>
      </c>
      <c r="N439" s="572">
        <v>33.924786332142858</v>
      </c>
      <c r="O439" s="668" t="s">
        <v>151</v>
      </c>
      <c r="P439" s="668" t="s">
        <v>351</v>
      </c>
      <c r="Q439" s="574" t="s">
        <v>1952</v>
      </c>
      <c r="R439" s="574" t="s">
        <v>1953</v>
      </c>
      <c r="S439" s="574" t="s">
        <v>1954</v>
      </c>
      <c r="T439" s="574" t="s">
        <v>1981</v>
      </c>
      <c r="U439" s="574" t="s">
        <v>1955</v>
      </c>
      <c r="V439" s="574" t="s">
        <v>1956</v>
      </c>
      <c r="W439" s="575" t="s">
        <v>2022</v>
      </c>
      <c r="X439" s="575" t="s">
        <v>2147</v>
      </c>
      <c r="Y439" s="575" t="s">
        <v>2087</v>
      </c>
      <c r="Z439" s="579" t="s">
        <v>2148</v>
      </c>
      <c r="AA439" s="580" t="s">
        <v>2149</v>
      </c>
      <c r="AE439"/>
    </row>
    <row r="440" spans="1:31" s="563" customFormat="1">
      <c r="A440"/>
      <c r="B440"/>
      <c r="C440" s="568">
        <v>2023</v>
      </c>
      <c r="D440" s="569" t="s">
        <v>101</v>
      </c>
      <c r="E440" s="569" t="s">
        <v>361</v>
      </c>
      <c r="F440" s="573" t="s">
        <v>141</v>
      </c>
      <c r="G440" s="569" t="s">
        <v>42</v>
      </c>
      <c r="H440" s="569" t="s">
        <v>41</v>
      </c>
      <c r="I440" s="575" t="s">
        <v>54</v>
      </c>
      <c r="J440" s="569" t="s">
        <v>67</v>
      </c>
      <c r="K440" s="569" t="s">
        <v>81</v>
      </c>
      <c r="L440" s="570">
        <v>1</v>
      </c>
      <c r="M440" s="571">
        <v>12.156381769017861</v>
      </c>
      <c r="N440" s="572">
        <v>51.401191412337667</v>
      </c>
      <c r="O440" s="668" t="s">
        <v>382</v>
      </c>
      <c r="P440" s="668" t="s">
        <v>67</v>
      </c>
      <c r="Q440" s="574" t="s">
        <v>1908</v>
      </c>
      <c r="R440" s="574" t="s">
        <v>1909</v>
      </c>
      <c r="S440" s="574" t="s">
        <v>1962</v>
      </c>
      <c r="T440" s="574" t="s">
        <v>1981</v>
      </c>
      <c r="U440" s="574" t="s">
        <v>1963</v>
      </c>
      <c r="V440" s="574" t="s">
        <v>1964</v>
      </c>
      <c r="W440" s="575" t="s">
        <v>2044</v>
      </c>
      <c r="X440" s="575" t="s">
        <v>2126</v>
      </c>
      <c r="Y440" s="576" t="s">
        <v>2090</v>
      </c>
      <c r="Z440" s="577" t="s">
        <v>2150</v>
      </c>
      <c r="AA440" s="578" t="s">
        <v>2128</v>
      </c>
      <c r="AE440"/>
    </row>
    <row r="441" spans="1:31" s="563" customFormat="1">
      <c r="A441"/>
      <c r="B441"/>
      <c r="C441" s="568">
        <v>2023</v>
      </c>
      <c r="D441" s="569" t="s">
        <v>101</v>
      </c>
      <c r="E441" s="569" t="s">
        <v>361</v>
      </c>
      <c r="F441" s="573" t="s">
        <v>141</v>
      </c>
      <c r="G441" s="569" t="s">
        <v>42</v>
      </c>
      <c r="H441" s="569" t="s">
        <v>41</v>
      </c>
      <c r="I441" s="575" t="s">
        <v>54</v>
      </c>
      <c r="J441" s="569" t="s">
        <v>66</v>
      </c>
      <c r="K441" s="569" t="s">
        <v>310</v>
      </c>
      <c r="L441" s="570">
        <v>0.7</v>
      </c>
      <c r="M441" s="571">
        <v>25.726296301874999</v>
      </c>
      <c r="N441" s="572">
        <v>899.52084971590898</v>
      </c>
      <c r="O441" s="668" t="s">
        <v>381</v>
      </c>
      <c r="P441" s="668" t="s">
        <v>66</v>
      </c>
      <c r="Q441" s="574" t="s">
        <v>1862</v>
      </c>
      <c r="R441" s="574" t="s">
        <v>1863</v>
      </c>
      <c r="S441" s="574" t="s">
        <v>1967</v>
      </c>
      <c r="T441" s="574" t="s">
        <v>1981</v>
      </c>
      <c r="U441" s="574" t="s">
        <v>1968</v>
      </c>
      <c r="V441" s="574" t="s">
        <v>1969</v>
      </c>
      <c r="W441" s="575" t="s">
        <v>2051</v>
      </c>
      <c r="X441" s="575" t="s">
        <v>2129</v>
      </c>
      <c r="Y441" s="576" t="s">
        <v>2093</v>
      </c>
      <c r="Z441" s="577" t="s">
        <v>2151</v>
      </c>
      <c r="AA441" s="578" t="s">
        <v>2131</v>
      </c>
      <c r="AE441"/>
    </row>
    <row r="442" spans="1:31" s="563" customFormat="1">
      <c r="A442"/>
      <c r="B442"/>
      <c r="C442" s="568">
        <v>2023</v>
      </c>
      <c r="D442" s="569" t="s">
        <v>101</v>
      </c>
      <c r="E442" s="569" t="s">
        <v>361</v>
      </c>
      <c r="F442" s="573" t="s">
        <v>141</v>
      </c>
      <c r="G442" s="569" t="s">
        <v>42</v>
      </c>
      <c r="H442" s="569" t="s">
        <v>41</v>
      </c>
      <c r="I442" s="575" t="s">
        <v>54</v>
      </c>
      <c r="J442" s="569" t="s">
        <v>66</v>
      </c>
      <c r="K442" s="569" t="s">
        <v>79</v>
      </c>
      <c r="L442" s="570">
        <v>0.3</v>
      </c>
      <c r="M442" s="571">
        <v>11.025555557946429</v>
      </c>
      <c r="N442" s="572">
        <v>385.50893559253245</v>
      </c>
      <c r="O442" s="668" t="s">
        <v>381</v>
      </c>
      <c r="P442" s="668" t="s">
        <v>66</v>
      </c>
      <c r="Q442" s="574" t="s">
        <v>1872</v>
      </c>
      <c r="R442" s="574" t="s">
        <v>1873</v>
      </c>
      <c r="S442" s="574" t="s">
        <v>1967</v>
      </c>
      <c r="T442" s="574" t="s">
        <v>1981</v>
      </c>
      <c r="U442" s="574" t="s">
        <v>2095</v>
      </c>
      <c r="V442" s="574" t="s">
        <v>2152</v>
      </c>
      <c r="W442" s="575" t="s">
        <v>2029</v>
      </c>
      <c r="X442" s="575" t="s">
        <v>2118</v>
      </c>
      <c r="Y442" s="576" t="s">
        <v>2093</v>
      </c>
      <c r="Z442" s="577" t="s">
        <v>2153</v>
      </c>
      <c r="AA442" s="578" t="s">
        <v>2120</v>
      </c>
      <c r="AE442"/>
    </row>
    <row r="443" spans="1:31" s="563" customFormat="1">
      <c r="A443"/>
      <c r="B443"/>
      <c r="C443" s="568">
        <v>2023</v>
      </c>
      <c r="D443" s="569" t="s">
        <v>101</v>
      </c>
      <c r="E443" s="569" t="s">
        <v>361</v>
      </c>
      <c r="F443" s="573" t="s">
        <v>141</v>
      </c>
      <c r="G443" s="569" t="s">
        <v>42</v>
      </c>
      <c r="H443" s="569" t="s">
        <v>41</v>
      </c>
      <c r="I443" s="575" t="s">
        <v>54</v>
      </c>
      <c r="J443" s="569" t="s">
        <v>348</v>
      </c>
      <c r="K443" s="569" t="s">
        <v>79</v>
      </c>
      <c r="L443" s="570">
        <v>1</v>
      </c>
      <c r="M443" s="571">
        <v>30.773786212751123</v>
      </c>
      <c r="N443" s="572">
        <v>2944.8599246651788</v>
      </c>
      <c r="O443" s="668" t="s">
        <v>151</v>
      </c>
      <c r="P443" s="668" t="s">
        <v>348</v>
      </c>
      <c r="Q443" s="574" t="s">
        <v>1872</v>
      </c>
      <c r="R443" s="574" t="s">
        <v>1873</v>
      </c>
      <c r="S443" s="574" t="s">
        <v>1972</v>
      </c>
      <c r="T443" s="574" t="s">
        <v>1981</v>
      </c>
      <c r="U443" s="574" t="s">
        <v>1977</v>
      </c>
      <c r="V443" s="574" t="s">
        <v>1978</v>
      </c>
      <c r="W443" s="575" t="s">
        <v>2029</v>
      </c>
      <c r="X443" s="575" t="s">
        <v>2118</v>
      </c>
      <c r="Y443" s="576" t="s">
        <v>2099</v>
      </c>
      <c r="Z443" s="577" t="s">
        <v>2154</v>
      </c>
      <c r="AA443" s="578" t="s">
        <v>2120</v>
      </c>
      <c r="AE443"/>
    </row>
    <row r="444" spans="1:31" s="563" customFormat="1">
      <c r="A444"/>
      <c r="B444"/>
      <c r="C444" s="568">
        <v>2023</v>
      </c>
      <c r="D444" s="569" t="s">
        <v>98</v>
      </c>
      <c r="E444" s="569" t="s">
        <v>337</v>
      </c>
      <c r="F444" s="573" t="s">
        <v>141</v>
      </c>
      <c r="G444" s="569" t="s">
        <v>42</v>
      </c>
      <c r="H444" s="569" t="s">
        <v>41</v>
      </c>
      <c r="I444" s="575" t="s">
        <v>54</v>
      </c>
      <c r="J444" s="569" t="s">
        <v>352</v>
      </c>
      <c r="K444" s="569" t="s">
        <v>106</v>
      </c>
      <c r="L444" s="570">
        <v>1</v>
      </c>
      <c r="M444" s="571">
        <v>5.2277500898437497</v>
      </c>
      <c r="N444" s="572">
        <v>189.66893749999997</v>
      </c>
      <c r="O444" s="668" t="s">
        <v>151</v>
      </c>
      <c r="P444" s="668" t="s">
        <v>352</v>
      </c>
      <c r="Q444" s="574" t="s">
        <v>1892</v>
      </c>
      <c r="R444" s="574" t="s">
        <v>1893</v>
      </c>
      <c r="S444" s="574" t="s">
        <v>1827</v>
      </c>
      <c r="T444" s="574" t="s">
        <v>2155</v>
      </c>
      <c r="U444" s="574" t="s">
        <v>2156</v>
      </c>
      <c r="V444" s="574" t="s">
        <v>2157</v>
      </c>
      <c r="W444" s="575" t="s">
        <v>2158</v>
      </c>
      <c r="X444" s="575" t="s">
        <v>2159</v>
      </c>
      <c r="Y444" s="576" t="s">
        <v>2160</v>
      </c>
      <c r="Z444" s="577" t="s">
        <v>2161</v>
      </c>
      <c r="AA444" s="578" t="s">
        <v>2162</v>
      </c>
      <c r="AE444"/>
    </row>
    <row r="445" spans="1:31" s="563" customFormat="1">
      <c r="A445"/>
      <c r="B445"/>
      <c r="C445" s="568">
        <v>2023</v>
      </c>
      <c r="D445" s="569" t="s">
        <v>98</v>
      </c>
      <c r="E445" s="569" t="s">
        <v>337</v>
      </c>
      <c r="F445" s="573" t="s">
        <v>141</v>
      </c>
      <c r="G445" s="569" t="s">
        <v>42</v>
      </c>
      <c r="H445" s="569" t="s">
        <v>41</v>
      </c>
      <c r="I445" s="575" t="s">
        <v>54</v>
      </c>
      <c r="J445" s="569" t="s">
        <v>116</v>
      </c>
      <c r="K445" s="569" t="s">
        <v>111</v>
      </c>
      <c r="L445" s="570">
        <v>1</v>
      </c>
      <c r="M445" s="571">
        <v>4.1160221056385868</v>
      </c>
      <c r="N445" s="572">
        <v>15.462141644021738</v>
      </c>
      <c r="O445" s="668" t="s">
        <v>382</v>
      </c>
      <c r="P445" s="668" t="s">
        <v>116</v>
      </c>
      <c r="Q445" s="574" t="s">
        <v>1836</v>
      </c>
      <c r="R445" s="574" t="s">
        <v>1837</v>
      </c>
      <c r="S445" s="574" t="s">
        <v>1838</v>
      </c>
      <c r="T445" s="574" t="s">
        <v>2155</v>
      </c>
      <c r="U445" s="574" t="s">
        <v>1839</v>
      </c>
      <c r="V445" s="574" t="s">
        <v>1840</v>
      </c>
      <c r="W445" s="575" t="s">
        <v>2163</v>
      </c>
      <c r="X445" s="575" t="s">
        <v>2164</v>
      </c>
      <c r="Y445" s="576" t="s">
        <v>2165</v>
      </c>
      <c r="Z445" s="577" t="s">
        <v>2166</v>
      </c>
      <c r="AA445" s="578" t="s">
        <v>2167</v>
      </c>
      <c r="AE445"/>
    </row>
    <row r="446" spans="1:31" s="563" customFormat="1">
      <c r="A446"/>
      <c r="B446"/>
      <c r="C446" s="568">
        <v>2023</v>
      </c>
      <c r="D446" s="569" t="s">
        <v>98</v>
      </c>
      <c r="E446" s="569" t="s">
        <v>337</v>
      </c>
      <c r="F446" s="573" t="s">
        <v>141</v>
      </c>
      <c r="G446" s="569" t="s">
        <v>42</v>
      </c>
      <c r="H446" s="569" t="s">
        <v>41</v>
      </c>
      <c r="I446" s="575" t="s">
        <v>54</v>
      </c>
      <c r="J446" s="569" t="s">
        <v>109</v>
      </c>
      <c r="K446" s="569" t="s">
        <v>111</v>
      </c>
      <c r="L446" s="570">
        <v>0.3</v>
      </c>
      <c r="M446" s="571">
        <v>3.0308890050611428</v>
      </c>
      <c r="N446" s="572">
        <v>92.772849864130436</v>
      </c>
      <c r="O446" s="668" t="s">
        <v>381</v>
      </c>
      <c r="P446" s="668" t="s">
        <v>109</v>
      </c>
      <c r="Q446" s="574" t="s">
        <v>1836</v>
      </c>
      <c r="R446" s="574" t="s">
        <v>1837</v>
      </c>
      <c r="S446" s="574" t="s">
        <v>1854</v>
      </c>
      <c r="T446" s="574" t="s">
        <v>2155</v>
      </c>
      <c r="U446" s="574" t="s">
        <v>1855</v>
      </c>
      <c r="V446" s="574" t="s">
        <v>1856</v>
      </c>
      <c r="W446" s="575" t="s">
        <v>2163</v>
      </c>
      <c r="X446" s="575" t="s">
        <v>2164</v>
      </c>
      <c r="Y446" s="576" t="s">
        <v>2168</v>
      </c>
      <c r="Z446" s="577" t="s">
        <v>2169</v>
      </c>
      <c r="AA446" s="578" t="s">
        <v>2167</v>
      </c>
      <c r="AE446"/>
    </row>
    <row r="447" spans="1:31" s="563" customFormat="1">
      <c r="A447"/>
      <c r="B447"/>
      <c r="C447" s="568">
        <v>2023</v>
      </c>
      <c r="D447" s="569" t="s">
        <v>98</v>
      </c>
      <c r="E447" s="569" t="s">
        <v>337</v>
      </c>
      <c r="F447" s="573" t="s">
        <v>141</v>
      </c>
      <c r="G447" s="569" t="s">
        <v>42</v>
      </c>
      <c r="H447" s="569" t="s">
        <v>41</v>
      </c>
      <c r="I447" s="575" t="s">
        <v>54</v>
      </c>
      <c r="J447" s="569" t="s">
        <v>109</v>
      </c>
      <c r="K447" s="569" t="s">
        <v>106</v>
      </c>
      <c r="L447" s="570">
        <v>0.7</v>
      </c>
      <c r="M447" s="571">
        <v>7.0720743451426662</v>
      </c>
      <c r="N447" s="572">
        <v>216.46998301630438</v>
      </c>
      <c r="O447" s="668" t="s">
        <v>381</v>
      </c>
      <c r="P447" s="668" t="s">
        <v>109</v>
      </c>
      <c r="Q447" s="574" t="s">
        <v>1892</v>
      </c>
      <c r="R447" s="574" t="s">
        <v>1893</v>
      </c>
      <c r="S447" s="574" t="s">
        <v>1854</v>
      </c>
      <c r="T447" s="574" t="s">
        <v>2155</v>
      </c>
      <c r="U447" s="574" t="s">
        <v>1996</v>
      </c>
      <c r="V447" s="574" t="s">
        <v>2107</v>
      </c>
      <c r="W447" s="575" t="s">
        <v>2158</v>
      </c>
      <c r="X447" s="575" t="s">
        <v>2159</v>
      </c>
      <c r="Y447" s="576" t="s">
        <v>2168</v>
      </c>
      <c r="Z447" s="577" t="s">
        <v>2170</v>
      </c>
      <c r="AA447" s="578" t="s">
        <v>2162</v>
      </c>
      <c r="AE447"/>
    </row>
    <row r="448" spans="1:31" s="563" customFormat="1">
      <c r="A448"/>
      <c r="B448"/>
      <c r="C448" s="568">
        <v>2023</v>
      </c>
      <c r="D448" s="569" t="s">
        <v>98</v>
      </c>
      <c r="E448" s="569" t="s">
        <v>337</v>
      </c>
      <c r="F448" s="573" t="s">
        <v>141</v>
      </c>
      <c r="G448" s="569" t="s">
        <v>42</v>
      </c>
      <c r="H448" s="569" t="s">
        <v>41</v>
      </c>
      <c r="I448" s="575" t="s">
        <v>54</v>
      </c>
      <c r="J448" s="569" t="s">
        <v>350</v>
      </c>
      <c r="K448" s="569" t="s">
        <v>111</v>
      </c>
      <c r="L448" s="570">
        <v>0.8</v>
      </c>
      <c r="M448" s="571">
        <v>5.0872370186458351</v>
      </c>
      <c r="N448" s="572">
        <v>442.56085416666667</v>
      </c>
      <c r="O448" s="668" t="s">
        <v>151</v>
      </c>
      <c r="P448" s="668" t="s">
        <v>350</v>
      </c>
      <c r="Q448" s="574" t="s">
        <v>1836</v>
      </c>
      <c r="R448" s="574" t="s">
        <v>1837</v>
      </c>
      <c r="S448" s="574" t="s">
        <v>1864</v>
      </c>
      <c r="T448" s="574" t="s">
        <v>2155</v>
      </c>
      <c r="U448" s="574" t="s">
        <v>2171</v>
      </c>
      <c r="V448" s="574" t="s">
        <v>2172</v>
      </c>
      <c r="W448" s="575" t="s">
        <v>2163</v>
      </c>
      <c r="X448" s="575" t="s">
        <v>2164</v>
      </c>
      <c r="Y448" s="576" t="s">
        <v>2173</v>
      </c>
      <c r="Z448" s="577" t="s">
        <v>2174</v>
      </c>
      <c r="AA448" s="578" t="s">
        <v>2167</v>
      </c>
      <c r="AE448"/>
    </row>
    <row r="449" spans="1:31" s="563" customFormat="1">
      <c r="A449"/>
      <c r="B449"/>
      <c r="C449" s="568">
        <v>2023</v>
      </c>
      <c r="D449" s="569" t="s">
        <v>98</v>
      </c>
      <c r="E449" s="569" t="s">
        <v>337</v>
      </c>
      <c r="F449" s="573" t="s">
        <v>141</v>
      </c>
      <c r="G449" s="569" t="s">
        <v>42</v>
      </c>
      <c r="H449" s="569" t="s">
        <v>41</v>
      </c>
      <c r="I449" s="575" t="s">
        <v>54</v>
      </c>
      <c r="J449" s="569" t="s">
        <v>350</v>
      </c>
      <c r="K449" s="569" t="s">
        <v>79</v>
      </c>
      <c r="L449" s="570">
        <v>0.2</v>
      </c>
      <c r="M449" s="571">
        <v>1.2718092546614588</v>
      </c>
      <c r="N449" s="572">
        <v>110.64021354166667</v>
      </c>
      <c r="O449" s="668" t="s">
        <v>151</v>
      </c>
      <c r="P449" s="668" t="s">
        <v>350</v>
      </c>
      <c r="Q449" s="574" t="s">
        <v>1872</v>
      </c>
      <c r="R449" s="574" t="s">
        <v>1873</v>
      </c>
      <c r="S449" s="574" t="s">
        <v>1864</v>
      </c>
      <c r="T449" s="574" t="s">
        <v>2155</v>
      </c>
      <c r="U449" s="574" t="s">
        <v>2175</v>
      </c>
      <c r="V449" s="574" t="s">
        <v>2176</v>
      </c>
      <c r="W449" s="575" t="s">
        <v>2177</v>
      </c>
      <c r="X449" s="575" t="s">
        <v>2178</v>
      </c>
      <c r="Y449" s="576" t="s">
        <v>2173</v>
      </c>
      <c r="Z449" s="577" t="s">
        <v>2179</v>
      </c>
      <c r="AA449" s="578" t="s">
        <v>2180</v>
      </c>
      <c r="AE449"/>
    </row>
    <row r="450" spans="1:31" s="563" customFormat="1">
      <c r="A450"/>
      <c r="B450"/>
      <c r="C450" s="568">
        <v>2023</v>
      </c>
      <c r="D450" s="569" t="s">
        <v>98</v>
      </c>
      <c r="E450" s="569" t="s">
        <v>337</v>
      </c>
      <c r="F450" s="573" t="s">
        <v>141</v>
      </c>
      <c r="G450" s="569" t="s">
        <v>42</v>
      </c>
      <c r="H450" s="569" t="s">
        <v>41</v>
      </c>
      <c r="I450" s="575" t="s">
        <v>54</v>
      </c>
      <c r="J450" s="569" t="s">
        <v>99</v>
      </c>
      <c r="K450" s="569" t="s">
        <v>79</v>
      </c>
      <c r="L450" s="570">
        <v>1</v>
      </c>
      <c r="M450" s="571">
        <v>0.83644001437499993</v>
      </c>
      <c r="N450" s="572">
        <v>398.30476874999994</v>
      </c>
      <c r="O450" s="668" t="s">
        <v>151</v>
      </c>
      <c r="P450" s="668" t="s">
        <v>99</v>
      </c>
      <c r="Q450" s="574" t="s">
        <v>1872</v>
      </c>
      <c r="R450" s="574" t="s">
        <v>1873</v>
      </c>
      <c r="S450" s="574" t="s">
        <v>1874</v>
      </c>
      <c r="T450" s="574" t="s">
        <v>2155</v>
      </c>
      <c r="U450" s="574" t="s">
        <v>1875</v>
      </c>
      <c r="V450" s="574" t="s">
        <v>1876</v>
      </c>
      <c r="W450" s="575" t="s">
        <v>2177</v>
      </c>
      <c r="X450" s="575" t="s">
        <v>2178</v>
      </c>
      <c r="Y450" s="575" t="s">
        <v>2181</v>
      </c>
      <c r="Z450" s="579" t="s">
        <v>2182</v>
      </c>
      <c r="AA450" s="578" t="s">
        <v>2180</v>
      </c>
      <c r="AE450"/>
    </row>
    <row r="451" spans="1:31" s="563" customFormat="1">
      <c r="A451"/>
      <c r="B451"/>
      <c r="C451" s="568">
        <v>2023</v>
      </c>
      <c r="D451" s="569" t="s">
        <v>98</v>
      </c>
      <c r="E451" s="569" t="s">
        <v>337</v>
      </c>
      <c r="F451" s="573" t="s">
        <v>141</v>
      </c>
      <c r="G451" s="569" t="s">
        <v>42</v>
      </c>
      <c r="H451" s="569" t="s">
        <v>41</v>
      </c>
      <c r="I451" s="575" t="s">
        <v>54</v>
      </c>
      <c r="J451" s="569" t="s">
        <v>96</v>
      </c>
      <c r="K451" s="569" t="s">
        <v>79</v>
      </c>
      <c r="L451" s="570">
        <v>1</v>
      </c>
      <c r="M451" s="571">
        <v>9.1799765750000012E-2</v>
      </c>
      <c r="N451" s="572">
        <v>151.73515</v>
      </c>
      <c r="O451" s="668" t="s">
        <v>151</v>
      </c>
      <c r="P451" s="668" t="s">
        <v>96</v>
      </c>
      <c r="Q451" s="574" t="s">
        <v>1872</v>
      </c>
      <c r="R451" s="574" t="s">
        <v>1873</v>
      </c>
      <c r="S451" s="574" t="s">
        <v>1882</v>
      </c>
      <c r="T451" s="574" t="s">
        <v>2155</v>
      </c>
      <c r="U451" s="574" t="s">
        <v>1883</v>
      </c>
      <c r="V451" s="574" t="s">
        <v>1884</v>
      </c>
      <c r="W451" s="575" t="s">
        <v>2177</v>
      </c>
      <c r="X451" s="575" t="s">
        <v>2178</v>
      </c>
      <c r="Y451" s="576" t="s">
        <v>2183</v>
      </c>
      <c r="Z451" s="577" t="s">
        <v>2184</v>
      </c>
      <c r="AA451" s="578" t="s">
        <v>2180</v>
      </c>
      <c r="AE451"/>
    </row>
    <row r="452" spans="1:31" s="563" customFormat="1">
      <c r="A452"/>
      <c r="B452"/>
      <c r="C452" s="568">
        <v>2023</v>
      </c>
      <c r="D452" s="569" t="s">
        <v>98</v>
      </c>
      <c r="E452" s="569" t="s">
        <v>337</v>
      </c>
      <c r="F452" s="573" t="s">
        <v>141</v>
      </c>
      <c r="G452" s="569" t="s">
        <v>42</v>
      </c>
      <c r="H452" s="569" t="s">
        <v>41</v>
      </c>
      <c r="I452" s="575" t="s">
        <v>54</v>
      </c>
      <c r="J452" s="569" t="s">
        <v>87</v>
      </c>
      <c r="K452" s="569" t="s">
        <v>111</v>
      </c>
      <c r="L452" s="570">
        <v>0.8</v>
      </c>
      <c r="M452" s="571">
        <v>4.4339286857250002</v>
      </c>
      <c r="N452" s="572">
        <v>159.32190749999998</v>
      </c>
      <c r="O452" s="668" t="s">
        <v>151</v>
      </c>
      <c r="P452" s="668" t="s">
        <v>87</v>
      </c>
      <c r="Q452" s="574" t="s">
        <v>1836</v>
      </c>
      <c r="R452" s="574" t="s">
        <v>1837</v>
      </c>
      <c r="S452" s="574" t="s">
        <v>1887</v>
      </c>
      <c r="T452" s="574" t="s">
        <v>2155</v>
      </c>
      <c r="U452" s="574" t="s">
        <v>2185</v>
      </c>
      <c r="V452" s="574" t="s">
        <v>2186</v>
      </c>
      <c r="W452" s="575" t="s">
        <v>2163</v>
      </c>
      <c r="X452" s="575" t="s">
        <v>2164</v>
      </c>
      <c r="Y452" s="576" t="s">
        <v>2187</v>
      </c>
      <c r="Z452" s="577" t="s">
        <v>2188</v>
      </c>
      <c r="AA452" s="578" t="s">
        <v>2167</v>
      </c>
      <c r="AE452"/>
    </row>
    <row r="453" spans="1:31" s="563" customFormat="1">
      <c r="A453"/>
      <c r="B453"/>
      <c r="C453" s="568">
        <v>2023</v>
      </c>
      <c r="D453" s="569" t="s">
        <v>98</v>
      </c>
      <c r="E453" s="569" t="s">
        <v>337</v>
      </c>
      <c r="F453" s="573" t="s">
        <v>141</v>
      </c>
      <c r="G453" s="569" t="s">
        <v>42</v>
      </c>
      <c r="H453" s="569" t="s">
        <v>41</v>
      </c>
      <c r="I453" s="575" t="s">
        <v>54</v>
      </c>
      <c r="J453" s="569" t="s">
        <v>87</v>
      </c>
      <c r="K453" s="569" t="s">
        <v>79</v>
      </c>
      <c r="L453" s="570">
        <v>0.2</v>
      </c>
      <c r="M453" s="571">
        <v>1.1084821714312501</v>
      </c>
      <c r="N453" s="572">
        <v>39.830476874999995</v>
      </c>
      <c r="O453" s="668" t="s">
        <v>151</v>
      </c>
      <c r="P453" s="668" t="s">
        <v>87</v>
      </c>
      <c r="Q453" s="574" t="s">
        <v>1872</v>
      </c>
      <c r="R453" s="574" t="s">
        <v>1873</v>
      </c>
      <c r="S453" s="574" t="s">
        <v>1887</v>
      </c>
      <c r="T453" s="574" t="s">
        <v>2155</v>
      </c>
      <c r="U453" s="574" t="s">
        <v>2039</v>
      </c>
      <c r="V453" s="574" t="s">
        <v>2124</v>
      </c>
      <c r="W453" s="575" t="s">
        <v>2177</v>
      </c>
      <c r="X453" s="575" t="s">
        <v>2178</v>
      </c>
      <c r="Y453" s="576" t="s">
        <v>2187</v>
      </c>
      <c r="Z453" s="577" t="s">
        <v>2189</v>
      </c>
      <c r="AA453" s="578" t="s">
        <v>2180</v>
      </c>
      <c r="AE453"/>
    </row>
    <row r="454" spans="1:31" s="563" customFormat="1">
      <c r="A454"/>
      <c r="B454"/>
      <c r="C454" s="568">
        <v>2023</v>
      </c>
      <c r="D454" s="569" t="s">
        <v>98</v>
      </c>
      <c r="E454" s="569" t="s">
        <v>337</v>
      </c>
      <c r="F454" s="573" t="s">
        <v>141</v>
      </c>
      <c r="G454" s="569" t="s">
        <v>42</v>
      </c>
      <c r="H454" s="569" t="s">
        <v>41</v>
      </c>
      <c r="I454" s="575" t="s">
        <v>54</v>
      </c>
      <c r="J454" s="569" t="s">
        <v>83</v>
      </c>
      <c r="K454" s="569" t="s">
        <v>81</v>
      </c>
      <c r="L454" s="570">
        <v>1</v>
      </c>
      <c r="M454" s="571">
        <v>17.763455498558823</v>
      </c>
      <c r="N454" s="572">
        <v>28.115630735294111</v>
      </c>
      <c r="O454" s="668" t="s">
        <v>382</v>
      </c>
      <c r="P454" s="668" t="s">
        <v>83</v>
      </c>
      <c r="Q454" s="574" t="s">
        <v>1908</v>
      </c>
      <c r="R454" s="574" t="s">
        <v>1909</v>
      </c>
      <c r="S454" s="574" t="s">
        <v>1910</v>
      </c>
      <c r="T454" s="574" t="s">
        <v>2155</v>
      </c>
      <c r="U454" s="574" t="s">
        <v>1911</v>
      </c>
      <c r="V454" s="574" t="s">
        <v>1912</v>
      </c>
      <c r="W454" s="575" t="s">
        <v>2190</v>
      </c>
      <c r="X454" s="575" t="s">
        <v>2191</v>
      </c>
      <c r="Y454" s="576" t="s">
        <v>2192</v>
      </c>
      <c r="Z454" s="577" t="s">
        <v>2193</v>
      </c>
      <c r="AA454" s="578" t="s">
        <v>2194</v>
      </c>
      <c r="AE454"/>
    </row>
    <row r="455" spans="1:31" s="563" customFormat="1">
      <c r="A455"/>
      <c r="B455"/>
      <c r="C455" s="568">
        <v>2023</v>
      </c>
      <c r="D455" s="569" t="s">
        <v>98</v>
      </c>
      <c r="E455" s="569" t="s">
        <v>337</v>
      </c>
      <c r="F455" s="573" t="s">
        <v>141</v>
      </c>
      <c r="G455" s="569" t="s">
        <v>42</v>
      </c>
      <c r="H455" s="569" t="s">
        <v>41</v>
      </c>
      <c r="I455" s="575" t="s">
        <v>54</v>
      </c>
      <c r="J455" s="569" t="s">
        <v>77</v>
      </c>
      <c r="K455" s="569" t="s">
        <v>106</v>
      </c>
      <c r="L455" s="570">
        <v>0.4</v>
      </c>
      <c r="M455" s="571">
        <v>4.5922196867647056</v>
      </c>
      <c r="N455" s="572">
        <v>187.43753823529408</v>
      </c>
      <c r="O455" s="668" t="s">
        <v>381</v>
      </c>
      <c r="P455" s="668" t="s">
        <v>77</v>
      </c>
      <c r="Q455" s="574" t="s">
        <v>1892</v>
      </c>
      <c r="R455" s="574" t="s">
        <v>1893</v>
      </c>
      <c r="S455" s="574" t="s">
        <v>1918</v>
      </c>
      <c r="T455" s="574" t="s">
        <v>2155</v>
      </c>
      <c r="U455" s="574" t="s">
        <v>2195</v>
      </c>
      <c r="V455" s="574" t="s">
        <v>2196</v>
      </c>
      <c r="W455" s="575" t="s">
        <v>2158</v>
      </c>
      <c r="X455" s="575" t="s">
        <v>2159</v>
      </c>
      <c r="Y455" s="576" t="s">
        <v>2197</v>
      </c>
      <c r="Z455" s="577" t="s">
        <v>2198</v>
      </c>
      <c r="AA455" s="578" t="s">
        <v>2162</v>
      </c>
      <c r="AE455"/>
    </row>
    <row r="456" spans="1:31" s="563" customFormat="1">
      <c r="A456"/>
      <c r="B456"/>
      <c r="C456" s="568">
        <v>2023</v>
      </c>
      <c r="D456" s="569" t="s">
        <v>98</v>
      </c>
      <c r="E456" s="569" t="s">
        <v>337</v>
      </c>
      <c r="F456" s="573" t="s">
        <v>141</v>
      </c>
      <c r="G456" s="569" t="s">
        <v>42</v>
      </c>
      <c r="H456" s="569" t="s">
        <v>41</v>
      </c>
      <c r="I456" s="575" t="s">
        <v>54</v>
      </c>
      <c r="J456" s="569" t="s">
        <v>77</v>
      </c>
      <c r="K456" s="569" t="s">
        <v>93</v>
      </c>
      <c r="L456" s="570">
        <v>0.6</v>
      </c>
      <c r="M456" s="571">
        <v>6.8883295301470557</v>
      </c>
      <c r="N456" s="572">
        <v>281.1563073529411</v>
      </c>
      <c r="O456" s="668" t="s">
        <v>381</v>
      </c>
      <c r="P456" s="668" t="s">
        <v>77</v>
      </c>
      <c r="Q456" s="574" t="s">
        <v>1926</v>
      </c>
      <c r="R456" s="574" t="s">
        <v>1927</v>
      </c>
      <c r="S456" s="574" t="s">
        <v>1918</v>
      </c>
      <c r="T456" s="574" t="s">
        <v>2155</v>
      </c>
      <c r="U456" s="574" t="s">
        <v>1928</v>
      </c>
      <c r="V456" s="574" t="s">
        <v>1929</v>
      </c>
      <c r="W456" s="575" t="s">
        <v>2199</v>
      </c>
      <c r="X456" s="575" t="s">
        <v>2200</v>
      </c>
      <c r="Y456" s="576" t="s">
        <v>2197</v>
      </c>
      <c r="Z456" s="577" t="s">
        <v>2201</v>
      </c>
      <c r="AA456" s="578" t="s">
        <v>2202</v>
      </c>
      <c r="AE456"/>
    </row>
    <row r="457" spans="1:31" s="563" customFormat="1">
      <c r="A457"/>
      <c r="B457"/>
      <c r="C457" s="568">
        <v>2023</v>
      </c>
      <c r="D457" s="569" t="s">
        <v>98</v>
      </c>
      <c r="E457" s="569" t="s">
        <v>337</v>
      </c>
      <c r="F457" s="573" t="s">
        <v>141</v>
      </c>
      <c r="G457" s="569" t="s">
        <v>42</v>
      </c>
      <c r="H457" s="569" t="s">
        <v>41</v>
      </c>
      <c r="I457" s="575" t="s">
        <v>54</v>
      </c>
      <c r="J457" s="569" t="s">
        <v>349</v>
      </c>
      <c r="K457" s="569" t="s">
        <v>104</v>
      </c>
      <c r="L457" s="570">
        <v>0.8</v>
      </c>
      <c r="M457" s="571">
        <v>3.3697026818181812</v>
      </c>
      <c r="N457" s="572">
        <v>354.70554545454542</v>
      </c>
      <c r="O457" s="668" t="s">
        <v>151</v>
      </c>
      <c r="P457" s="668" t="s">
        <v>349</v>
      </c>
      <c r="Q457" s="574" t="s">
        <v>1900</v>
      </c>
      <c r="R457" s="574" t="s">
        <v>1901</v>
      </c>
      <c r="S457" s="574" t="s">
        <v>1934</v>
      </c>
      <c r="T457" s="574" t="s">
        <v>2155</v>
      </c>
      <c r="U457" s="574" t="s">
        <v>2067</v>
      </c>
      <c r="V457" s="574" t="s">
        <v>2138</v>
      </c>
      <c r="W457" s="575" t="s">
        <v>2203</v>
      </c>
      <c r="X457" s="575" t="s">
        <v>2204</v>
      </c>
      <c r="Y457" s="576" t="s">
        <v>2205</v>
      </c>
      <c r="Z457" s="577" t="s">
        <v>2206</v>
      </c>
      <c r="AA457" s="578" t="s">
        <v>2207</v>
      </c>
      <c r="AE457"/>
    </row>
    <row r="458" spans="1:31" s="563" customFormat="1">
      <c r="A458"/>
      <c r="B458"/>
      <c r="C458" s="568">
        <v>2023</v>
      </c>
      <c r="D458" s="569" t="s">
        <v>98</v>
      </c>
      <c r="E458" s="569" t="s">
        <v>337</v>
      </c>
      <c r="F458" s="573" t="s">
        <v>141</v>
      </c>
      <c r="G458" s="569" t="s">
        <v>42</v>
      </c>
      <c r="H458" s="569" t="s">
        <v>41</v>
      </c>
      <c r="I458" s="575" t="s">
        <v>54</v>
      </c>
      <c r="J458" s="569" t="s">
        <v>349</v>
      </c>
      <c r="K458" s="569" t="s">
        <v>79</v>
      </c>
      <c r="L458" s="570">
        <v>0.2</v>
      </c>
      <c r="M458" s="571">
        <v>0.84242567045454531</v>
      </c>
      <c r="N458" s="572">
        <v>88.676386363636354</v>
      </c>
      <c r="O458" s="668" t="s">
        <v>151</v>
      </c>
      <c r="P458" s="668" t="s">
        <v>349</v>
      </c>
      <c r="Q458" s="574" t="s">
        <v>1872</v>
      </c>
      <c r="R458" s="574" t="s">
        <v>1873</v>
      </c>
      <c r="S458" s="574" t="s">
        <v>1934</v>
      </c>
      <c r="T458" s="574" t="s">
        <v>2155</v>
      </c>
      <c r="U458" s="574" t="s">
        <v>1939</v>
      </c>
      <c r="V458" s="574" t="s">
        <v>1940</v>
      </c>
      <c r="W458" s="575" t="s">
        <v>2177</v>
      </c>
      <c r="X458" s="575" t="s">
        <v>2178</v>
      </c>
      <c r="Y458" s="576" t="s">
        <v>2205</v>
      </c>
      <c r="Z458" s="577" t="s">
        <v>2208</v>
      </c>
      <c r="AA458" s="578" t="s">
        <v>2180</v>
      </c>
      <c r="AE458"/>
    </row>
    <row r="459" spans="1:31" s="563" customFormat="1">
      <c r="A459"/>
      <c r="B459"/>
      <c r="C459" s="568">
        <v>2023</v>
      </c>
      <c r="D459" s="569" t="s">
        <v>98</v>
      </c>
      <c r="E459" s="569" t="s">
        <v>337</v>
      </c>
      <c r="F459" s="573" t="s">
        <v>141</v>
      </c>
      <c r="G459" s="569" t="s">
        <v>42</v>
      </c>
      <c r="H459" s="569" t="s">
        <v>41</v>
      </c>
      <c r="I459" s="575" t="s">
        <v>54</v>
      </c>
      <c r="J459" s="569" t="s">
        <v>76</v>
      </c>
      <c r="K459" s="569" t="s">
        <v>79</v>
      </c>
      <c r="L459" s="570">
        <v>1</v>
      </c>
      <c r="M459" s="571">
        <v>0.22760272500000001</v>
      </c>
      <c r="N459" s="572">
        <v>91.041089999999997</v>
      </c>
      <c r="O459" s="668" t="s">
        <v>151</v>
      </c>
      <c r="P459" s="668" t="s">
        <v>76</v>
      </c>
      <c r="Q459" s="574" t="s">
        <v>1872</v>
      </c>
      <c r="R459" s="574" t="s">
        <v>1873</v>
      </c>
      <c r="S459" s="574" t="s">
        <v>1942</v>
      </c>
      <c r="T459" s="574" t="s">
        <v>2155</v>
      </c>
      <c r="U459" s="574" t="s">
        <v>1943</v>
      </c>
      <c r="V459" s="574" t="s">
        <v>1944</v>
      </c>
      <c r="W459" s="575" t="s">
        <v>2177</v>
      </c>
      <c r="X459" s="575" t="s">
        <v>2178</v>
      </c>
      <c r="Y459" s="576" t="s">
        <v>2209</v>
      </c>
      <c r="Z459" s="577" t="s">
        <v>2210</v>
      </c>
      <c r="AA459" s="578" t="s">
        <v>2180</v>
      </c>
      <c r="AE459"/>
    </row>
    <row r="460" spans="1:31" s="563" customFormat="1">
      <c r="A460"/>
      <c r="B460"/>
      <c r="C460" s="568">
        <v>2023</v>
      </c>
      <c r="D460" s="569" t="s">
        <v>98</v>
      </c>
      <c r="E460" s="569" t="s">
        <v>337</v>
      </c>
      <c r="F460" s="573" t="s">
        <v>141</v>
      </c>
      <c r="G460" s="569" t="s">
        <v>42</v>
      </c>
      <c r="H460" s="569" t="s">
        <v>41</v>
      </c>
      <c r="I460" s="575" t="s">
        <v>54</v>
      </c>
      <c r="J460" s="569" t="s">
        <v>74</v>
      </c>
      <c r="K460" s="569" t="s">
        <v>104</v>
      </c>
      <c r="L460" s="570">
        <v>0.8</v>
      </c>
      <c r="M460" s="571">
        <v>1.9508804999999998</v>
      </c>
      <c r="N460" s="572">
        <v>780.35219999999993</v>
      </c>
      <c r="O460" s="668" t="s">
        <v>151</v>
      </c>
      <c r="P460" s="668" t="s">
        <v>74</v>
      </c>
      <c r="Q460" s="574" t="s">
        <v>1900</v>
      </c>
      <c r="R460" s="574" t="s">
        <v>1901</v>
      </c>
      <c r="S460" s="574" t="s">
        <v>1947</v>
      </c>
      <c r="T460" s="574" t="s">
        <v>2155</v>
      </c>
      <c r="U460" s="574" t="s">
        <v>2211</v>
      </c>
      <c r="V460" s="574" t="s">
        <v>2212</v>
      </c>
      <c r="W460" s="575" t="s">
        <v>2203</v>
      </c>
      <c r="X460" s="575" t="s">
        <v>2204</v>
      </c>
      <c r="Y460" s="576" t="s">
        <v>2213</v>
      </c>
      <c r="Z460" s="577" t="s">
        <v>2214</v>
      </c>
      <c r="AA460" s="578" t="s">
        <v>2207</v>
      </c>
      <c r="AE460"/>
    </row>
    <row r="461" spans="1:31" s="563" customFormat="1">
      <c r="A461"/>
      <c r="B461"/>
      <c r="C461" s="568">
        <v>2023</v>
      </c>
      <c r="D461" s="569" t="s">
        <v>98</v>
      </c>
      <c r="E461" s="569" t="s">
        <v>337</v>
      </c>
      <c r="F461" s="573" t="s">
        <v>141</v>
      </c>
      <c r="G461" s="569" t="s">
        <v>42</v>
      </c>
      <c r="H461" s="569" t="s">
        <v>41</v>
      </c>
      <c r="I461" s="575" t="s">
        <v>54</v>
      </c>
      <c r="J461" s="569" t="s">
        <v>74</v>
      </c>
      <c r="K461" s="569" t="s">
        <v>79</v>
      </c>
      <c r="L461" s="570">
        <v>0.2</v>
      </c>
      <c r="M461" s="571">
        <v>0.48772012499999995</v>
      </c>
      <c r="N461" s="572">
        <v>195.08804999999998</v>
      </c>
      <c r="O461" s="668" t="s">
        <v>151</v>
      </c>
      <c r="P461" s="668" t="s">
        <v>74</v>
      </c>
      <c r="Q461" s="574" t="s">
        <v>1872</v>
      </c>
      <c r="R461" s="574" t="s">
        <v>1873</v>
      </c>
      <c r="S461" s="574" t="s">
        <v>1947</v>
      </c>
      <c r="T461" s="574" t="s">
        <v>2155</v>
      </c>
      <c r="U461" s="574" t="s">
        <v>1948</v>
      </c>
      <c r="V461" s="574" t="s">
        <v>1949</v>
      </c>
      <c r="W461" s="575" t="s">
        <v>2177</v>
      </c>
      <c r="X461" s="575" t="s">
        <v>2178</v>
      </c>
      <c r="Y461" s="576" t="s">
        <v>2213</v>
      </c>
      <c r="Z461" s="577" t="s">
        <v>2215</v>
      </c>
      <c r="AA461" s="578" t="s">
        <v>2180</v>
      </c>
      <c r="AE461"/>
    </row>
    <row r="462" spans="1:31" s="563" customFormat="1">
      <c r="A462"/>
      <c r="B462"/>
      <c r="C462" s="568">
        <v>2023</v>
      </c>
      <c r="D462" s="569" t="s">
        <v>98</v>
      </c>
      <c r="E462" s="569" t="s">
        <v>337</v>
      </c>
      <c r="F462" s="573" t="s">
        <v>141</v>
      </c>
      <c r="G462" s="569" t="s">
        <v>42</v>
      </c>
      <c r="H462" s="569" t="s">
        <v>41</v>
      </c>
      <c r="I462" s="575" t="s">
        <v>54</v>
      </c>
      <c r="J462" s="569" t="s">
        <v>351</v>
      </c>
      <c r="K462" s="569" t="s">
        <v>100</v>
      </c>
      <c r="L462" s="570">
        <v>1</v>
      </c>
      <c r="M462" s="571">
        <v>4.4614686154500003</v>
      </c>
      <c r="N462" s="572">
        <v>13.6561635</v>
      </c>
      <c r="O462" s="668" t="s">
        <v>151</v>
      </c>
      <c r="P462" s="668" t="s">
        <v>351</v>
      </c>
      <c r="Q462" s="574" t="s">
        <v>1952</v>
      </c>
      <c r="R462" s="574" t="s">
        <v>1953</v>
      </c>
      <c r="S462" s="574" t="s">
        <v>1954</v>
      </c>
      <c r="T462" s="574" t="s">
        <v>2155</v>
      </c>
      <c r="U462" s="574" t="s">
        <v>1955</v>
      </c>
      <c r="V462" s="574" t="s">
        <v>1956</v>
      </c>
      <c r="W462" s="575" t="s">
        <v>2216</v>
      </c>
      <c r="X462" s="575" t="s">
        <v>2217</v>
      </c>
      <c r="Y462" s="576" t="s">
        <v>2218</v>
      </c>
      <c r="Z462" s="577" t="s">
        <v>2219</v>
      </c>
      <c r="AA462" s="578" t="s">
        <v>2220</v>
      </c>
      <c r="AE462"/>
    </row>
    <row r="463" spans="1:31" s="563" customFormat="1">
      <c r="A463"/>
      <c r="B463"/>
      <c r="C463" s="568">
        <v>2023</v>
      </c>
      <c r="D463" s="569" t="s">
        <v>98</v>
      </c>
      <c r="E463" s="569" t="s">
        <v>337</v>
      </c>
      <c r="F463" s="573" t="s">
        <v>141</v>
      </c>
      <c r="G463" s="569" t="s">
        <v>42</v>
      </c>
      <c r="H463" s="569" t="s">
        <v>41</v>
      </c>
      <c r="I463" s="575" t="s">
        <v>54</v>
      </c>
      <c r="J463" s="569" t="s">
        <v>67</v>
      </c>
      <c r="K463" s="569" t="s">
        <v>81</v>
      </c>
      <c r="L463" s="570">
        <v>1</v>
      </c>
      <c r="M463" s="571">
        <v>5.5663091432812504</v>
      </c>
      <c r="N463" s="572">
        <v>18.104762215909091</v>
      </c>
      <c r="O463" s="668" t="s">
        <v>382</v>
      </c>
      <c r="P463" s="668" t="s">
        <v>67</v>
      </c>
      <c r="Q463" s="574" t="s">
        <v>1908</v>
      </c>
      <c r="R463" s="574" t="s">
        <v>1909</v>
      </c>
      <c r="S463" s="574" t="s">
        <v>1962</v>
      </c>
      <c r="T463" s="574" t="s">
        <v>2155</v>
      </c>
      <c r="U463" s="574" t="s">
        <v>1963</v>
      </c>
      <c r="V463" s="574" t="s">
        <v>1964</v>
      </c>
      <c r="W463" s="575" t="s">
        <v>2190</v>
      </c>
      <c r="X463" s="575" t="s">
        <v>2191</v>
      </c>
      <c r="Y463" s="576" t="s">
        <v>2221</v>
      </c>
      <c r="Z463" s="577" t="s">
        <v>2222</v>
      </c>
      <c r="AA463" s="578" t="s">
        <v>2194</v>
      </c>
      <c r="AE463"/>
    </row>
    <row r="464" spans="1:31" s="563" customFormat="1">
      <c r="A464"/>
      <c r="B464"/>
      <c r="C464" s="568">
        <v>2023</v>
      </c>
      <c r="D464" s="569" t="s">
        <v>98</v>
      </c>
      <c r="E464" s="569" t="s">
        <v>337</v>
      </c>
      <c r="F464" s="573" t="s">
        <v>141</v>
      </c>
      <c r="G464" s="569" t="s">
        <v>42</v>
      </c>
      <c r="H464" s="569" t="s">
        <v>41</v>
      </c>
      <c r="I464" s="575" t="s">
        <v>54</v>
      </c>
      <c r="J464" s="569" t="s">
        <v>66</v>
      </c>
      <c r="K464" s="569" t="s">
        <v>310</v>
      </c>
      <c r="L464" s="570">
        <v>0.7</v>
      </c>
      <c r="M464" s="571">
        <v>11.39151638625</v>
      </c>
      <c r="N464" s="572">
        <v>362.09524431818176</v>
      </c>
      <c r="O464" s="668" t="s">
        <v>381</v>
      </c>
      <c r="P464" s="668" t="s">
        <v>66</v>
      </c>
      <c r="Q464" s="574" t="s">
        <v>1862</v>
      </c>
      <c r="R464" s="574" t="s">
        <v>1863</v>
      </c>
      <c r="S464" s="574" t="s">
        <v>1967</v>
      </c>
      <c r="T464" s="574" t="s">
        <v>2155</v>
      </c>
      <c r="U464" s="574" t="s">
        <v>1968</v>
      </c>
      <c r="V464" s="574" t="s">
        <v>1969</v>
      </c>
      <c r="W464" s="575" t="s">
        <v>2223</v>
      </c>
      <c r="X464" s="575" t="s">
        <v>2224</v>
      </c>
      <c r="Y464" s="576" t="s">
        <v>2225</v>
      </c>
      <c r="Z464" s="577" t="s">
        <v>2226</v>
      </c>
      <c r="AA464" s="578" t="s">
        <v>2227</v>
      </c>
      <c r="AE464"/>
    </row>
    <row r="465" spans="1:31" s="563" customFormat="1">
      <c r="A465"/>
      <c r="B465"/>
      <c r="C465" s="568">
        <v>2023</v>
      </c>
      <c r="D465" s="569" t="s">
        <v>98</v>
      </c>
      <c r="E465" s="569" t="s">
        <v>337</v>
      </c>
      <c r="F465" s="573" t="s">
        <v>141</v>
      </c>
      <c r="G465" s="569" t="s">
        <v>42</v>
      </c>
      <c r="H465" s="569" t="s">
        <v>41</v>
      </c>
      <c r="I465" s="575" t="s">
        <v>54</v>
      </c>
      <c r="J465" s="569" t="s">
        <v>66</v>
      </c>
      <c r="K465" s="569" t="s">
        <v>79</v>
      </c>
      <c r="L465" s="570">
        <v>0.3</v>
      </c>
      <c r="M465" s="571">
        <v>4.8820784512499991</v>
      </c>
      <c r="N465" s="572">
        <v>155.1836761363636</v>
      </c>
      <c r="O465" s="668" t="s">
        <v>381</v>
      </c>
      <c r="P465" s="668" t="s">
        <v>66</v>
      </c>
      <c r="Q465" s="574" t="s">
        <v>1872</v>
      </c>
      <c r="R465" s="574" t="s">
        <v>1873</v>
      </c>
      <c r="S465" s="574" t="s">
        <v>1967</v>
      </c>
      <c r="T465" s="574" t="s">
        <v>2155</v>
      </c>
      <c r="U465" s="574" t="s">
        <v>2095</v>
      </c>
      <c r="V465" s="574" t="s">
        <v>2152</v>
      </c>
      <c r="W465" s="575" t="s">
        <v>2177</v>
      </c>
      <c r="X465" s="575" t="s">
        <v>2178</v>
      </c>
      <c r="Y465" s="576" t="s">
        <v>2225</v>
      </c>
      <c r="Z465" s="577" t="s">
        <v>2228</v>
      </c>
      <c r="AA465" s="578" t="s">
        <v>2180</v>
      </c>
      <c r="AE465"/>
    </row>
    <row r="466" spans="1:31" s="563" customFormat="1">
      <c r="A466"/>
      <c r="B466"/>
      <c r="C466" s="568">
        <v>2023</v>
      </c>
      <c r="D466" s="569" t="s">
        <v>98</v>
      </c>
      <c r="E466" s="569" t="s">
        <v>337</v>
      </c>
      <c r="F466" s="573" t="s">
        <v>141</v>
      </c>
      <c r="G466" s="569" t="s">
        <v>42</v>
      </c>
      <c r="H466" s="569" t="s">
        <v>41</v>
      </c>
      <c r="I466" s="575" t="s">
        <v>54</v>
      </c>
      <c r="J466" s="569" t="s">
        <v>348</v>
      </c>
      <c r="K466" s="569" t="s">
        <v>79</v>
      </c>
      <c r="L466" s="570">
        <v>1</v>
      </c>
      <c r="M466" s="571">
        <v>12.091394765625001</v>
      </c>
      <c r="N466" s="572">
        <v>1185.430859375</v>
      </c>
      <c r="O466" s="668" t="s">
        <v>151</v>
      </c>
      <c r="P466" s="668" t="s">
        <v>348</v>
      </c>
      <c r="Q466" s="574" t="s">
        <v>1872</v>
      </c>
      <c r="R466" s="574" t="s">
        <v>1873</v>
      </c>
      <c r="S466" s="574" t="s">
        <v>1972</v>
      </c>
      <c r="T466" s="574" t="s">
        <v>2155</v>
      </c>
      <c r="U466" s="574" t="s">
        <v>1977</v>
      </c>
      <c r="V466" s="574" t="s">
        <v>1978</v>
      </c>
      <c r="W466" s="575" t="s">
        <v>2177</v>
      </c>
      <c r="X466" s="575" t="s">
        <v>2178</v>
      </c>
      <c r="Y466" s="576" t="s">
        <v>2229</v>
      </c>
      <c r="Z466" s="577" t="s">
        <v>2230</v>
      </c>
      <c r="AA466" s="578" t="s">
        <v>2180</v>
      </c>
      <c r="AE466"/>
    </row>
    <row r="467" spans="1:31" s="563" customFormat="1">
      <c r="A467"/>
      <c r="B467"/>
      <c r="C467" s="568">
        <v>2023</v>
      </c>
      <c r="D467" s="569" t="s">
        <v>102</v>
      </c>
      <c r="E467" s="569" t="s">
        <v>356</v>
      </c>
      <c r="F467" s="573" t="s">
        <v>462</v>
      </c>
      <c r="G467" s="569" t="s">
        <v>42</v>
      </c>
      <c r="H467" s="569" t="s">
        <v>41</v>
      </c>
      <c r="I467" s="575" t="s">
        <v>54</v>
      </c>
      <c r="J467" s="569" t="s">
        <v>352</v>
      </c>
      <c r="K467" s="569" t="s">
        <v>346</v>
      </c>
      <c r="L467" s="570">
        <v>1</v>
      </c>
      <c r="M467" s="571">
        <v>0.77599999999999991</v>
      </c>
      <c r="N467" s="572">
        <v>38.799999999999997</v>
      </c>
      <c r="O467" s="668" t="s">
        <v>151</v>
      </c>
      <c r="P467" s="668" t="s">
        <v>352</v>
      </c>
      <c r="Q467" s="574" t="s">
        <v>1825</v>
      </c>
      <c r="R467" s="574" t="s">
        <v>1980</v>
      </c>
      <c r="S467" s="574" t="s">
        <v>1827</v>
      </c>
      <c r="T467" s="574" t="s">
        <v>2231</v>
      </c>
      <c r="U467" s="574" t="s">
        <v>1829</v>
      </c>
      <c r="V467" s="574" t="s">
        <v>1982</v>
      </c>
      <c r="W467" s="575" t="s">
        <v>2232</v>
      </c>
      <c r="X467" s="575" t="s">
        <v>2233</v>
      </c>
      <c r="Y467" s="576" t="s">
        <v>2234</v>
      </c>
      <c r="Z467" s="577" t="s">
        <v>2235</v>
      </c>
      <c r="AA467" s="578" t="s">
        <v>2236</v>
      </c>
      <c r="AE467"/>
    </row>
    <row r="468" spans="1:31" s="563" customFormat="1">
      <c r="A468"/>
      <c r="B468"/>
      <c r="C468" s="568">
        <v>2023</v>
      </c>
      <c r="D468" s="569" t="s">
        <v>102</v>
      </c>
      <c r="E468" s="569" t="s">
        <v>356</v>
      </c>
      <c r="F468" s="573" t="s">
        <v>462</v>
      </c>
      <c r="G468" s="569" t="s">
        <v>42</v>
      </c>
      <c r="H468" s="569" t="s">
        <v>41</v>
      </c>
      <c r="I468" s="575" t="s">
        <v>54</v>
      </c>
      <c r="J468" s="569" t="s">
        <v>116</v>
      </c>
      <c r="K468" s="569" t="s">
        <v>111</v>
      </c>
      <c r="L468" s="570">
        <v>0.3</v>
      </c>
      <c r="M468" s="571">
        <v>8.821894736842105E-2</v>
      </c>
      <c r="N468" s="572">
        <v>0.55136842105263162</v>
      </c>
      <c r="O468" s="668" t="s">
        <v>382</v>
      </c>
      <c r="P468" s="668" t="s">
        <v>116</v>
      </c>
      <c r="Q468" s="574" t="s">
        <v>1836</v>
      </c>
      <c r="R468" s="574" t="s">
        <v>2076</v>
      </c>
      <c r="S468" s="574" t="s">
        <v>1838</v>
      </c>
      <c r="T468" s="574" t="s">
        <v>2231</v>
      </c>
      <c r="U468" s="574" t="s">
        <v>1839</v>
      </c>
      <c r="V468" s="574" t="s">
        <v>2237</v>
      </c>
      <c r="W468" s="575" t="s">
        <v>2238</v>
      </c>
      <c r="X468" s="575" t="s">
        <v>2239</v>
      </c>
      <c r="Y468" s="576" t="s">
        <v>2240</v>
      </c>
      <c r="Z468" s="577" t="s">
        <v>2241</v>
      </c>
      <c r="AA468" s="578" t="s">
        <v>2242</v>
      </c>
      <c r="AE468"/>
    </row>
    <row r="469" spans="1:31" s="563" customFormat="1">
      <c r="A469"/>
      <c r="B469"/>
      <c r="C469" s="568">
        <v>2023</v>
      </c>
      <c r="D469" s="569" t="s">
        <v>102</v>
      </c>
      <c r="E469" s="569" t="s">
        <v>356</v>
      </c>
      <c r="F469" s="573" t="s">
        <v>462</v>
      </c>
      <c r="G469" s="569" t="s">
        <v>42</v>
      </c>
      <c r="H469" s="569" t="s">
        <v>41</v>
      </c>
      <c r="I469" s="575" t="s">
        <v>54</v>
      </c>
      <c r="J469" s="569" t="s">
        <v>116</v>
      </c>
      <c r="K469" s="569" t="s">
        <v>330</v>
      </c>
      <c r="L469" s="570">
        <v>0.7</v>
      </c>
      <c r="M469" s="571">
        <v>0.20584421052631577</v>
      </c>
      <c r="N469" s="572">
        <v>1.2865263157894735</v>
      </c>
      <c r="O469" s="668" t="s">
        <v>382</v>
      </c>
      <c r="P469" s="668" t="s">
        <v>116</v>
      </c>
      <c r="Q469" s="574" t="s">
        <v>2011</v>
      </c>
      <c r="R469" s="574" t="s">
        <v>2012</v>
      </c>
      <c r="S469" s="574" t="s">
        <v>1838</v>
      </c>
      <c r="T469" s="574" t="s">
        <v>2231</v>
      </c>
      <c r="U469" s="574" t="s">
        <v>2243</v>
      </c>
      <c r="V469" s="574" t="s">
        <v>2244</v>
      </c>
      <c r="W469" s="575" t="s">
        <v>2245</v>
      </c>
      <c r="X469" s="575" t="s">
        <v>2246</v>
      </c>
      <c r="Y469" s="576" t="s">
        <v>2240</v>
      </c>
      <c r="Z469" s="577" t="s">
        <v>2247</v>
      </c>
      <c r="AA469" s="578" t="s">
        <v>2248</v>
      </c>
      <c r="AE469"/>
    </row>
    <row r="470" spans="1:31" s="563" customFormat="1">
      <c r="A470"/>
      <c r="B470"/>
      <c r="C470" s="568">
        <v>2023</v>
      </c>
      <c r="D470" s="569" t="s">
        <v>102</v>
      </c>
      <c r="E470" s="569" t="s">
        <v>356</v>
      </c>
      <c r="F470" s="573" t="s">
        <v>462</v>
      </c>
      <c r="G470" s="569" t="s">
        <v>42</v>
      </c>
      <c r="H470" s="569" t="s">
        <v>41</v>
      </c>
      <c r="I470" s="575" t="s">
        <v>54</v>
      </c>
      <c r="J470" s="569" t="s">
        <v>109</v>
      </c>
      <c r="K470" s="569" t="s">
        <v>111</v>
      </c>
      <c r="L470" s="570">
        <v>0.3</v>
      </c>
      <c r="M470" s="571">
        <v>0.18746526315789472</v>
      </c>
      <c r="N470" s="572">
        <v>11.027368421052632</v>
      </c>
      <c r="O470" s="668" t="s">
        <v>381</v>
      </c>
      <c r="P470" s="668" t="s">
        <v>109</v>
      </c>
      <c r="Q470" s="574" t="s">
        <v>1836</v>
      </c>
      <c r="R470" s="574" t="s">
        <v>2076</v>
      </c>
      <c r="S470" s="574" t="s">
        <v>1854</v>
      </c>
      <c r="T470" s="574" t="s">
        <v>2231</v>
      </c>
      <c r="U470" s="574" t="s">
        <v>1855</v>
      </c>
      <c r="V470" s="574" t="s">
        <v>2249</v>
      </c>
      <c r="W470" s="575" t="s">
        <v>2238</v>
      </c>
      <c r="X470" s="575" t="s">
        <v>2239</v>
      </c>
      <c r="Y470" s="575" t="s">
        <v>2250</v>
      </c>
      <c r="Z470" s="579" t="s">
        <v>2251</v>
      </c>
      <c r="AA470" s="580" t="s">
        <v>2242</v>
      </c>
      <c r="AE470"/>
    </row>
    <row r="471" spans="1:31" s="563" customFormat="1">
      <c r="A471"/>
      <c r="B471"/>
      <c r="C471" s="568">
        <v>2023</v>
      </c>
      <c r="D471" s="569" t="s">
        <v>102</v>
      </c>
      <c r="E471" s="569" t="s">
        <v>356</v>
      </c>
      <c r="F471" s="573" t="s">
        <v>462</v>
      </c>
      <c r="G471" s="569" t="s">
        <v>42</v>
      </c>
      <c r="H471" s="569" t="s">
        <v>41</v>
      </c>
      <c r="I471" s="575" t="s">
        <v>54</v>
      </c>
      <c r="J471" s="569" t="s">
        <v>109</v>
      </c>
      <c r="K471" s="569" t="s">
        <v>79</v>
      </c>
      <c r="L471" s="570">
        <v>0.7</v>
      </c>
      <c r="M471" s="571">
        <v>0.43741894736842102</v>
      </c>
      <c r="N471" s="572">
        <v>25.730526315789472</v>
      </c>
      <c r="O471" s="668" t="s">
        <v>381</v>
      </c>
      <c r="P471" s="668" t="s">
        <v>109</v>
      </c>
      <c r="Q471" s="574" t="s">
        <v>1872</v>
      </c>
      <c r="R471" s="574" t="s">
        <v>2027</v>
      </c>
      <c r="S471" s="574" t="s">
        <v>1854</v>
      </c>
      <c r="T471" s="574" t="s">
        <v>2231</v>
      </c>
      <c r="U471" s="574" t="s">
        <v>2252</v>
      </c>
      <c r="V471" s="574" t="s">
        <v>2253</v>
      </c>
      <c r="W471" s="575" t="s">
        <v>2254</v>
      </c>
      <c r="X471" s="575" t="s">
        <v>2255</v>
      </c>
      <c r="Y471" s="576" t="s">
        <v>2250</v>
      </c>
      <c r="Z471" s="577" t="s">
        <v>2256</v>
      </c>
      <c r="AA471" s="578" t="s">
        <v>2257</v>
      </c>
      <c r="AE471"/>
    </row>
    <row r="472" spans="1:31" s="563" customFormat="1">
      <c r="A472"/>
      <c r="B472"/>
      <c r="C472" s="568">
        <v>2023</v>
      </c>
      <c r="D472" s="569" t="s">
        <v>102</v>
      </c>
      <c r="E472" s="569" t="s">
        <v>356</v>
      </c>
      <c r="F472" s="573" t="s">
        <v>462</v>
      </c>
      <c r="G472" s="569" t="s">
        <v>42</v>
      </c>
      <c r="H472" s="569" t="s">
        <v>41</v>
      </c>
      <c r="I472" s="575" t="s">
        <v>54</v>
      </c>
      <c r="J472" s="569" t="s">
        <v>350</v>
      </c>
      <c r="K472" s="569" t="s">
        <v>79</v>
      </c>
      <c r="L472" s="570">
        <v>1</v>
      </c>
      <c r="M472" s="571">
        <v>0.65960000000000008</v>
      </c>
      <c r="N472" s="572">
        <v>77.600000000000009</v>
      </c>
      <c r="O472" s="668" t="s">
        <v>151</v>
      </c>
      <c r="P472" s="668" t="s">
        <v>350</v>
      </c>
      <c r="Q472" s="574" t="s">
        <v>1872</v>
      </c>
      <c r="R472" s="574" t="s">
        <v>2027</v>
      </c>
      <c r="S472" s="574" t="s">
        <v>1864</v>
      </c>
      <c r="T472" s="574" t="s">
        <v>2231</v>
      </c>
      <c r="U472" s="574" t="s">
        <v>2175</v>
      </c>
      <c r="V472" s="574" t="s">
        <v>2258</v>
      </c>
      <c r="W472" s="575" t="s">
        <v>2254</v>
      </c>
      <c r="X472" s="575" t="s">
        <v>2255</v>
      </c>
      <c r="Y472" s="576" t="s">
        <v>2259</v>
      </c>
      <c r="Z472" s="577" t="s">
        <v>2260</v>
      </c>
      <c r="AA472" s="578" t="s">
        <v>2257</v>
      </c>
      <c r="AE472"/>
    </row>
    <row r="473" spans="1:31" s="563" customFormat="1">
      <c r="A473"/>
      <c r="B473"/>
      <c r="C473" s="568">
        <v>2023</v>
      </c>
      <c r="D473" s="569" t="s">
        <v>102</v>
      </c>
      <c r="E473" s="569" t="s">
        <v>356</v>
      </c>
      <c r="F473" s="573" t="s">
        <v>462</v>
      </c>
      <c r="G473" s="569" t="s">
        <v>42</v>
      </c>
      <c r="H473" s="569" t="s">
        <v>41</v>
      </c>
      <c r="I473" s="575" t="s">
        <v>54</v>
      </c>
      <c r="J473" s="569" t="s">
        <v>99</v>
      </c>
      <c r="K473" s="569" t="s">
        <v>79</v>
      </c>
      <c r="L473" s="570">
        <v>1</v>
      </c>
      <c r="M473" s="571">
        <v>6.9839999999999985E-2</v>
      </c>
      <c r="N473" s="572">
        <v>69.839999999999989</v>
      </c>
      <c r="O473" s="668" t="s">
        <v>151</v>
      </c>
      <c r="P473" s="668" t="s">
        <v>99</v>
      </c>
      <c r="Q473" s="574" t="s">
        <v>1872</v>
      </c>
      <c r="R473" s="574" t="s">
        <v>2027</v>
      </c>
      <c r="S473" s="574" t="s">
        <v>1874</v>
      </c>
      <c r="T473" s="574" t="s">
        <v>2231</v>
      </c>
      <c r="U473" s="574" t="s">
        <v>1875</v>
      </c>
      <c r="V473" s="574" t="s">
        <v>2261</v>
      </c>
      <c r="W473" s="575" t="s">
        <v>2254</v>
      </c>
      <c r="X473" s="575" t="s">
        <v>2255</v>
      </c>
      <c r="Y473" s="576" t="s">
        <v>2262</v>
      </c>
      <c r="Z473" s="577" t="s">
        <v>2263</v>
      </c>
      <c r="AA473" s="578" t="s">
        <v>2257</v>
      </c>
      <c r="AE473"/>
    </row>
    <row r="474" spans="1:31" s="563" customFormat="1">
      <c r="A474"/>
      <c r="B474"/>
      <c r="C474" s="568">
        <v>2023</v>
      </c>
      <c r="D474" s="569" t="s">
        <v>102</v>
      </c>
      <c r="E474" s="569" t="s">
        <v>356</v>
      </c>
      <c r="F474" s="573" t="s">
        <v>462</v>
      </c>
      <c r="G474" s="569" t="s">
        <v>42</v>
      </c>
      <c r="H474" s="569" t="s">
        <v>41</v>
      </c>
      <c r="I474" s="575" t="s">
        <v>54</v>
      </c>
      <c r="J474" s="569" t="s">
        <v>96</v>
      </c>
      <c r="K474" s="569" t="s">
        <v>79</v>
      </c>
      <c r="L474" s="570">
        <v>1</v>
      </c>
      <c r="M474" s="571">
        <v>7.7599999999999995E-3</v>
      </c>
      <c r="N474" s="572">
        <v>15.52</v>
      </c>
      <c r="O474" s="668" t="s">
        <v>151</v>
      </c>
      <c r="P474" s="668" t="s">
        <v>96</v>
      </c>
      <c r="Q474" s="574" t="s">
        <v>1872</v>
      </c>
      <c r="R474" s="574" t="s">
        <v>2027</v>
      </c>
      <c r="S474" s="574" t="s">
        <v>1882</v>
      </c>
      <c r="T474" s="574" t="s">
        <v>2231</v>
      </c>
      <c r="U474" s="574" t="s">
        <v>1883</v>
      </c>
      <c r="V474" s="574" t="s">
        <v>2028</v>
      </c>
      <c r="W474" s="575" t="s">
        <v>2254</v>
      </c>
      <c r="X474" s="575" t="s">
        <v>2255</v>
      </c>
      <c r="Y474" s="576" t="s">
        <v>2264</v>
      </c>
      <c r="Z474" s="577" t="s">
        <v>2265</v>
      </c>
      <c r="AA474" s="578" t="s">
        <v>2257</v>
      </c>
      <c r="AE474"/>
    </row>
    <row r="475" spans="1:31" s="563" customFormat="1">
      <c r="A475"/>
      <c r="B475"/>
      <c r="C475" s="568">
        <v>2023</v>
      </c>
      <c r="D475" s="569" t="s">
        <v>102</v>
      </c>
      <c r="E475" s="569" t="s">
        <v>356</v>
      </c>
      <c r="F475" s="573" t="s">
        <v>462</v>
      </c>
      <c r="G475" s="569" t="s">
        <v>42</v>
      </c>
      <c r="H475" s="569" t="s">
        <v>41</v>
      </c>
      <c r="I475" s="575" t="s">
        <v>54</v>
      </c>
      <c r="J475" s="569" t="s">
        <v>87</v>
      </c>
      <c r="K475" s="569" t="s">
        <v>106</v>
      </c>
      <c r="L475" s="570">
        <v>0.15</v>
      </c>
      <c r="M475" s="571">
        <v>9.4283999999999979E-2</v>
      </c>
      <c r="N475" s="572">
        <v>5.2379999999999987</v>
      </c>
      <c r="O475" s="668" t="s">
        <v>151</v>
      </c>
      <c r="P475" s="668" t="s">
        <v>87</v>
      </c>
      <c r="Q475" s="574" t="s">
        <v>1892</v>
      </c>
      <c r="R475" s="574" t="s">
        <v>1995</v>
      </c>
      <c r="S475" s="574" t="s">
        <v>1887</v>
      </c>
      <c r="T475" s="574" t="s">
        <v>2231</v>
      </c>
      <c r="U475" s="574" t="s">
        <v>1894</v>
      </c>
      <c r="V475" s="574" t="s">
        <v>2034</v>
      </c>
      <c r="W475" s="575" t="s">
        <v>2266</v>
      </c>
      <c r="X475" s="575" t="s">
        <v>2267</v>
      </c>
      <c r="Y475" s="576" t="s">
        <v>2268</v>
      </c>
      <c r="Z475" s="577" t="s">
        <v>2269</v>
      </c>
      <c r="AA475" s="578" t="s">
        <v>2270</v>
      </c>
      <c r="AE475"/>
    </row>
    <row r="476" spans="1:31" s="563" customFormat="1">
      <c r="A476"/>
      <c r="B476"/>
      <c r="C476" s="568">
        <v>2023</v>
      </c>
      <c r="D476" s="569" t="s">
        <v>102</v>
      </c>
      <c r="E476" s="569" t="s">
        <v>356</v>
      </c>
      <c r="F476" s="573" t="s">
        <v>462</v>
      </c>
      <c r="G476" s="569" t="s">
        <v>42</v>
      </c>
      <c r="H476" s="569" t="s">
        <v>41</v>
      </c>
      <c r="I476" s="575" t="s">
        <v>54</v>
      </c>
      <c r="J476" s="569" t="s">
        <v>87</v>
      </c>
      <c r="K476" s="569" t="s">
        <v>104</v>
      </c>
      <c r="L476" s="570">
        <v>0.15</v>
      </c>
      <c r="M476" s="571">
        <v>9.4283999999999979E-2</v>
      </c>
      <c r="N476" s="572">
        <v>5.2379999999999987</v>
      </c>
      <c r="O476" s="668" t="s">
        <v>151</v>
      </c>
      <c r="P476" s="668" t="s">
        <v>87</v>
      </c>
      <c r="Q476" s="574" t="s">
        <v>1900</v>
      </c>
      <c r="R476" s="574" t="s">
        <v>2003</v>
      </c>
      <c r="S476" s="574" t="s">
        <v>1887</v>
      </c>
      <c r="T476" s="574" t="s">
        <v>2231</v>
      </c>
      <c r="U476" s="574" t="s">
        <v>1902</v>
      </c>
      <c r="V476" s="574" t="s">
        <v>2037</v>
      </c>
      <c r="W476" s="575" t="s">
        <v>2271</v>
      </c>
      <c r="X476" s="575" t="s">
        <v>2272</v>
      </c>
      <c r="Y476" s="576" t="s">
        <v>2268</v>
      </c>
      <c r="Z476" s="577" t="s">
        <v>2273</v>
      </c>
      <c r="AA476" s="578" t="s">
        <v>2274</v>
      </c>
      <c r="AE476"/>
    </row>
    <row r="477" spans="1:31" s="563" customFormat="1">
      <c r="A477"/>
      <c r="B477"/>
      <c r="C477" s="568">
        <v>2023</v>
      </c>
      <c r="D477" s="569" t="s">
        <v>102</v>
      </c>
      <c r="E477" s="569" t="s">
        <v>356</v>
      </c>
      <c r="F477" s="573" t="s">
        <v>462</v>
      </c>
      <c r="G477" s="569" t="s">
        <v>42</v>
      </c>
      <c r="H477" s="569" t="s">
        <v>41</v>
      </c>
      <c r="I477" s="575" t="s">
        <v>54</v>
      </c>
      <c r="J477" s="569" t="s">
        <v>87</v>
      </c>
      <c r="K477" s="569" t="s">
        <v>79</v>
      </c>
      <c r="L477" s="570">
        <v>0.7</v>
      </c>
      <c r="M477" s="571">
        <v>0.43999199999999983</v>
      </c>
      <c r="N477" s="572">
        <v>24.443999999999992</v>
      </c>
      <c r="O477" s="668" t="s">
        <v>151</v>
      </c>
      <c r="P477" s="668" t="s">
        <v>87</v>
      </c>
      <c r="Q477" s="574" t="s">
        <v>1872</v>
      </c>
      <c r="R477" s="574" t="s">
        <v>2027</v>
      </c>
      <c r="S477" s="574" t="s">
        <v>1887</v>
      </c>
      <c r="T477" s="574" t="s">
        <v>2231</v>
      </c>
      <c r="U477" s="574" t="s">
        <v>2039</v>
      </c>
      <c r="V477" s="574" t="s">
        <v>2040</v>
      </c>
      <c r="W477" s="575" t="s">
        <v>2254</v>
      </c>
      <c r="X477" s="575" t="s">
        <v>2255</v>
      </c>
      <c r="Y477" s="576" t="s">
        <v>2268</v>
      </c>
      <c r="Z477" s="577" t="s">
        <v>2275</v>
      </c>
      <c r="AA477" s="578" t="s">
        <v>2257</v>
      </c>
      <c r="AE477"/>
    </row>
    <row r="478" spans="1:31" s="563" customFormat="1">
      <c r="A478"/>
      <c r="B478"/>
      <c r="C478" s="568">
        <v>2023</v>
      </c>
      <c r="D478" s="569" t="s">
        <v>102</v>
      </c>
      <c r="E478" s="569" t="s">
        <v>356</v>
      </c>
      <c r="F478" s="573" t="s">
        <v>462</v>
      </c>
      <c r="G478" s="569" t="s">
        <v>42</v>
      </c>
      <c r="H478" s="569" t="s">
        <v>41</v>
      </c>
      <c r="I478" s="575" t="s">
        <v>54</v>
      </c>
      <c r="J478" s="569" t="s">
        <v>83</v>
      </c>
      <c r="K478" s="569" t="s">
        <v>81</v>
      </c>
      <c r="L478" s="570">
        <v>1</v>
      </c>
      <c r="M478" s="571">
        <v>1.3010041379310346</v>
      </c>
      <c r="N478" s="572">
        <v>5.9136551724137938</v>
      </c>
      <c r="O478" s="668" t="s">
        <v>382</v>
      </c>
      <c r="P478" s="668" t="s">
        <v>83</v>
      </c>
      <c r="Q478" s="574" t="s">
        <v>1908</v>
      </c>
      <c r="R478" s="574" t="s">
        <v>2042</v>
      </c>
      <c r="S478" s="574" t="s">
        <v>1910</v>
      </c>
      <c r="T478" s="574" t="s">
        <v>2231</v>
      </c>
      <c r="U478" s="574" t="s">
        <v>1911</v>
      </c>
      <c r="V478" s="574" t="s">
        <v>2043</v>
      </c>
      <c r="W478" s="575" t="s">
        <v>2276</v>
      </c>
      <c r="X478" s="575" t="s">
        <v>2277</v>
      </c>
      <c r="Y478" s="576" t="s">
        <v>2278</v>
      </c>
      <c r="Z478" s="577" t="s">
        <v>2279</v>
      </c>
      <c r="AA478" s="578" t="s">
        <v>2280</v>
      </c>
      <c r="AE478"/>
    </row>
    <row r="479" spans="1:31" s="563" customFormat="1">
      <c r="A479"/>
      <c r="B479"/>
      <c r="C479" s="568">
        <v>2023</v>
      </c>
      <c r="D479" s="569" t="s">
        <v>102</v>
      </c>
      <c r="E479" s="569" t="s">
        <v>356</v>
      </c>
      <c r="F479" s="573" t="s">
        <v>462</v>
      </c>
      <c r="G479" s="569" t="s">
        <v>42</v>
      </c>
      <c r="H479" s="569" t="s">
        <v>41</v>
      </c>
      <c r="I479" s="575" t="s">
        <v>54</v>
      </c>
      <c r="J479" s="569" t="s">
        <v>77</v>
      </c>
      <c r="K479" s="569" t="s">
        <v>104</v>
      </c>
      <c r="L479" s="570">
        <v>0.3</v>
      </c>
      <c r="M479" s="571">
        <v>0.62775724137931033</v>
      </c>
      <c r="N479" s="572">
        <v>27.293793103448277</v>
      </c>
      <c r="O479" s="668" t="s">
        <v>381</v>
      </c>
      <c r="P479" s="668" t="s">
        <v>77</v>
      </c>
      <c r="Q479" s="574" t="s">
        <v>1900</v>
      </c>
      <c r="R479" s="574" t="s">
        <v>2003</v>
      </c>
      <c r="S479" s="574" t="s">
        <v>1918</v>
      </c>
      <c r="T479" s="574" t="s">
        <v>2231</v>
      </c>
      <c r="U479" s="574" t="s">
        <v>1923</v>
      </c>
      <c r="V479" s="574" t="s">
        <v>2056</v>
      </c>
      <c r="W479" s="575" t="s">
        <v>2271</v>
      </c>
      <c r="X479" s="575" t="s">
        <v>2272</v>
      </c>
      <c r="Y479" s="576" t="s">
        <v>2281</v>
      </c>
      <c r="Z479" s="577" t="s">
        <v>2282</v>
      </c>
      <c r="AA479" s="578" t="s">
        <v>2274</v>
      </c>
      <c r="AE479"/>
    </row>
    <row r="480" spans="1:31" s="563" customFormat="1">
      <c r="A480"/>
      <c r="B480"/>
      <c r="C480" s="568">
        <v>2023</v>
      </c>
      <c r="D480" s="569" t="s">
        <v>102</v>
      </c>
      <c r="E480" s="569" t="s">
        <v>356</v>
      </c>
      <c r="F480" s="573" t="s">
        <v>462</v>
      </c>
      <c r="G480" s="569" t="s">
        <v>42</v>
      </c>
      <c r="H480" s="569" t="s">
        <v>41</v>
      </c>
      <c r="I480" s="575" t="s">
        <v>54</v>
      </c>
      <c r="J480" s="569" t="s">
        <v>77</v>
      </c>
      <c r="K480" s="569" t="s">
        <v>93</v>
      </c>
      <c r="L480" s="570">
        <v>0.5</v>
      </c>
      <c r="M480" s="571">
        <v>1.0462620689655173</v>
      </c>
      <c r="N480" s="572">
        <v>45.489655172413798</v>
      </c>
      <c r="O480" s="668" t="s">
        <v>381</v>
      </c>
      <c r="P480" s="668" t="s">
        <v>77</v>
      </c>
      <c r="Q480" s="574" t="s">
        <v>1926</v>
      </c>
      <c r="R480" s="574" t="s">
        <v>2058</v>
      </c>
      <c r="S480" s="574" t="s">
        <v>1918</v>
      </c>
      <c r="T480" s="574" t="s">
        <v>2231</v>
      </c>
      <c r="U480" s="574" t="s">
        <v>1928</v>
      </c>
      <c r="V480" s="574" t="s">
        <v>2059</v>
      </c>
      <c r="W480" s="575" t="s">
        <v>2283</v>
      </c>
      <c r="X480" s="575" t="s">
        <v>2284</v>
      </c>
      <c r="Y480" s="576" t="s">
        <v>2281</v>
      </c>
      <c r="Z480" s="577" t="s">
        <v>2285</v>
      </c>
      <c r="AA480" s="578" t="s">
        <v>2286</v>
      </c>
      <c r="AE480"/>
    </row>
    <row r="481" spans="1:31" s="563" customFormat="1">
      <c r="A481"/>
      <c r="B481"/>
      <c r="C481" s="568">
        <v>2023</v>
      </c>
      <c r="D481" s="569" t="s">
        <v>102</v>
      </c>
      <c r="E481" s="569" t="s">
        <v>356</v>
      </c>
      <c r="F481" s="573" t="s">
        <v>462</v>
      </c>
      <c r="G481" s="569" t="s">
        <v>42</v>
      </c>
      <c r="H481" s="569" t="s">
        <v>41</v>
      </c>
      <c r="I481" s="575" t="s">
        <v>54</v>
      </c>
      <c r="J481" s="569" t="s">
        <v>77</v>
      </c>
      <c r="K481" s="569" t="s">
        <v>79</v>
      </c>
      <c r="L481" s="570">
        <v>0.2</v>
      </c>
      <c r="M481" s="571">
        <v>0.418504827586207</v>
      </c>
      <c r="N481" s="572">
        <v>18.195862068965521</v>
      </c>
      <c r="O481" s="668" t="s">
        <v>381</v>
      </c>
      <c r="P481" s="668" t="s">
        <v>77</v>
      </c>
      <c r="Q481" s="574" t="s">
        <v>1872</v>
      </c>
      <c r="R481" s="574" t="s">
        <v>2027</v>
      </c>
      <c r="S481" s="574" t="s">
        <v>1918</v>
      </c>
      <c r="T481" s="574" t="s">
        <v>2231</v>
      </c>
      <c r="U481" s="574" t="s">
        <v>2064</v>
      </c>
      <c r="V481" s="574" t="s">
        <v>2065</v>
      </c>
      <c r="W481" s="575" t="s">
        <v>2254</v>
      </c>
      <c r="X481" s="575" t="s">
        <v>2255</v>
      </c>
      <c r="Y481" s="576" t="s">
        <v>2281</v>
      </c>
      <c r="Z481" s="577" t="s">
        <v>2287</v>
      </c>
      <c r="AA481" s="578" t="s">
        <v>2257</v>
      </c>
      <c r="AE481"/>
    </row>
    <row r="482" spans="1:31" s="563" customFormat="1">
      <c r="A482"/>
      <c r="B482"/>
      <c r="C482" s="568">
        <v>2023</v>
      </c>
      <c r="D482" s="569" t="s">
        <v>102</v>
      </c>
      <c r="E482" s="569" t="s">
        <v>356</v>
      </c>
      <c r="F482" s="573" t="s">
        <v>462</v>
      </c>
      <c r="G482" s="569" t="s">
        <v>42</v>
      </c>
      <c r="H482" s="569" t="s">
        <v>41</v>
      </c>
      <c r="I482" s="575" t="s">
        <v>54</v>
      </c>
      <c r="J482" s="569" t="s">
        <v>349</v>
      </c>
      <c r="K482" s="569" t="s">
        <v>310</v>
      </c>
      <c r="L482" s="570">
        <v>0.4</v>
      </c>
      <c r="M482" s="571">
        <v>0.41904000000000002</v>
      </c>
      <c r="N482" s="572">
        <v>46.56</v>
      </c>
      <c r="O482" s="668" t="s">
        <v>151</v>
      </c>
      <c r="P482" s="668" t="s">
        <v>349</v>
      </c>
      <c r="Q482" s="574" t="s">
        <v>1862</v>
      </c>
      <c r="R482" s="574" t="s">
        <v>2049</v>
      </c>
      <c r="S482" s="574" t="s">
        <v>1934</v>
      </c>
      <c r="T482" s="574" t="s">
        <v>2231</v>
      </c>
      <c r="U482" s="574" t="s">
        <v>1935</v>
      </c>
      <c r="V482" s="574" t="s">
        <v>2288</v>
      </c>
      <c r="W482" s="575" t="s">
        <v>2289</v>
      </c>
      <c r="X482" s="575" t="s">
        <v>2290</v>
      </c>
      <c r="Y482" s="576" t="s">
        <v>2291</v>
      </c>
      <c r="Z482" s="577" t="s">
        <v>2292</v>
      </c>
      <c r="AA482" s="578" t="s">
        <v>2293</v>
      </c>
      <c r="AE482"/>
    </row>
    <row r="483" spans="1:31" s="563" customFormat="1">
      <c r="A483"/>
      <c r="B483"/>
      <c r="C483" s="568">
        <v>2023</v>
      </c>
      <c r="D483" s="569" t="s">
        <v>102</v>
      </c>
      <c r="E483" s="569" t="s">
        <v>356</v>
      </c>
      <c r="F483" s="573" t="s">
        <v>462</v>
      </c>
      <c r="G483" s="569" t="s">
        <v>42</v>
      </c>
      <c r="H483" s="569" t="s">
        <v>41</v>
      </c>
      <c r="I483" s="575" t="s">
        <v>54</v>
      </c>
      <c r="J483" s="569" t="s">
        <v>349</v>
      </c>
      <c r="K483" s="569" t="s">
        <v>79</v>
      </c>
      <c r="L483" s="570">
        <v>0.6</v>
      </c>
      <c r="M483" s="571">
        <v>0.6285599999999999</v>
      </c>
      <c r="N483" s="572">
        <v>69.839999999999989</v>
      </c>
      <c r="O483" s="668" t="s">
        <v>151</v>
      </c>
      <c r="P483" s="668" t="s">
        <v>349</v>
      </c>
      <c r="Q483" s="574" t="s">
        <v>1872</v>
      </c>
      <c r="R483" s="574" t="s">
        <v>2027</v>
      </c>
      <c r="S483" s="574" t="s">
        <v>1934</v>
      </c>
      <c r="T483" s="574" t="s">
        <v>2231</v>
      </c>
      <c r="U483" s="574" t="s">
        <v>1939</v>
      </c>
      <c r="V483" s="574" t="s">
        <v>2071</v>
      </c>
      <c r="W483" s="575" t="s">
        <v>2254</v>
      </c>
      <c r="X483" s="575" t="s">
        <v>2255</v>
      </c>
      <c r="Y483" s="576" t="s">
        <v>2291</v>
      </c>
      <c r="Z483" s="577" t="s">
        <v>2294</v>
      </c>
      <c r="AA483" s="578" t="s">
        <v>2257</v>
      </c>
      <c r="AE483"/>
    </row>
    <row r="484" spans="1:31" s="563" customFormat="1">
      <c r="A484"/>
      <c r="B484"/>
      <c r="C484" s="568">
        <v>2023</v>
      </c>
      <c r="D484" s="569" t="s">
        <v>102</v>
      </c>
      <c r="E484" s="569" t="s">
        <v>356</v>
      </c>
      <c r="F484" s="573" t="s">
        <v>462</v>
      </c>
      <c r="G484" s="569" t="s">
        <v>42</v>
      </c>
      <c r="H484" s="569" t="s">
        <v>41</v>
      </c>
      <c r="I484" s="575" t="s">
        <v>54</v>
      </c>
      <c r="J484" s="569" t="s">
        <v>76</v>
      </c>
      <c r="K484" s="569" t="s">
        <v>79</v>
      </c>
      <c r="L484" s="570">
        <v>1</v>
      </c>
      <c r="M484" s="571">
        <v>1.8623999999999998E-2</v>
      </c>
      <c r="N484" s="572">
        <v>18.623999999999999</v>
      </c>
      <c r="O484" s="668" t="s">
        <v>151</v>
      </c>
      <c r="P484" s="668" t="s">
        <v>76</v>
      </c>
      <c r="Q484" s="574" t="s">
        <v>1872</v>
      </c>
      <c r="R484" s="574" t="s">
        <v>2027</v>
      </c>
      <c r="S484" s="574" t="s">
        <v>1942</v>
      </c>
      <c r="T484" s="574" t="s">
        <v>2231</v>
      </c>
      <c r="U484" s="574" t="s">
        <v>1943</v>
      </c>
      <c r="V484" s="574" t="s">
        <v>2073</v>
      </c>
      <c r="W484" s="575" t="s">
        <v>2254</v>
      </c>
      <c r="X484" s="575" t="s">
        <v>2255</v>
      </c>
      <c r="Y484" s="576" t="s">
        <v>2295</v>
      </c>
      <c r="Z484" s="577" t="s">
        <v>2296</v>
      </c>
      <c r="AA484" s="578" t="s">
        <v>2257</v>
      </c>
      <c r="AE484"/>
    </row>
    <row r="485" spans="1:31" s="563" customFormat="1">
      <c r="A485"/>
      <c r="B485"/>
      <c r="C485" s="568">
        <v>2023</v>
      </c>
      <c r="D485" s="569" t="s">
        <v>102</v>
      </c>
      <c r="E485" s="569" t="s">
        <v>356</v>
      </c>
      <c r="F485" s="573" t="s">
        <v>462</v>
      </c>
      <c r="G485" s="569" t="s">
        <v>42</v>
      </c>
      <c r="H485" s="569" t="s">
        <v>41</v>
      </c>
      <c r="I485" s="575" t="s">
        <v>54</v>
      </c>
      <c r="J485" s="569" t="s">
        <v>74</v>
      </c>
      <c r="K485" s="569" t="s">
        <v>115</v>
      </c>
      <c r="L485" s="570">
        <v>0.05</v>
      </c>
      <c r="M485" s="571">
        <v>9.9771428571428563E-3</v>
      </c>
      <c r="N485" s="572">
        <v>9.9771428571428569</v>
      </c>
      <c r="O485" s="668" t="s">
        <v>151</v>
      </c>
      <c r="P485" s="668" t="s">
        <v>74</v>
      </c>
      <c r="Q485" s="574" t="s">
        <v>2297</v>
      </c>
      <c r="R485" s="574" t="s">
        <v>2298</v>
      </c>
      <c r="S485" s="574" t="s">
        <v>1947</v>
      </c>
      <c r="T485" s="574" t="s">
        <v>2231</v>
      </c>
      <c r="U485" s="574" t="s">
        <v>2299</v>
      </c>
      <c r="V485" s="574" t="s">
        <v>2300</v>
      </c>
      <c r="W485" s="575" t="s">
        <v>2301</v>
      </c>
      <c r="X485" s="575" t="s">
        <v>2302</v>
      </c>
      <c r="Y485" s="576" t="s">
        <v>2303</v>
      </c>
      <c r="Z485" s="577" t="s">
        <v>2304</v>
      </c>
      <c r="AA485" s="578" t="s">
        <v>2305</v>
      </c>
      <c r="AE485"/>
    </row>
    <row r="486" spans="1:31" s="563" customFormat="1">
      <c r="A486"/>
      <c r="B486"/>
      <c r="C486" s="568">
        <v>2023</v>
      </c>
      <c r="D486" s="569" t="s">
        <v>102</v>
      </c>
      <c r="E486" s="569" t="s">
        <v>356</v>
      </c>
      <c r="F486" s="573" t="s">
        <v>462</v>
      </c>
      <c r="G486" s="569" t="s">
        <v>42</v>
      </c>
      <c r="H486" s="569" t="s">
        <v>41</v>
      </c>
      <c r="I486" s="575" t="s">
        <v>54</v>
      </c>
      <c r="J486" s="569" t="s">
        <v>74</v>
      </c>
      <c r="K486" s="569" t="s">
        <v>104</v>
      </c>
      <c r="L486" s="570">
        <v>0.5</v>
      </c>
      <c r="M486" s="571">
        <v>9.9771428571428553E-2</v>
      </c>
      <c r="N486" s="572">
        <v>99.771428571428558</v>
      </c>
      <c r="O486" s="668" t="s">
        <v>151</v>
      </c>
      <c r="P486" s="668" t="s">
        <v>74</v>
      </c>
      <c r="Q486" s="574" t="s">
        <v>1900</v>
      </c>
      <c r="R486" s="574" t="s">
        <v>2003</v>
      </c>
      <c r="S486" s="574" t="s">
        <v>1947</v>
      </c>
      <c r="T486" s="574" t="s">
        <v>2231</v>
      </c>
      <c r="U486" s="574" t="s">
        <v>2211</v>
      </c>
      <c r="V486" s="574" t="s">
        <v>2306</v>
      </c>
      <c r="W486" s="575" t="s">
        <v>2271</v>
      </c>
      <c r="X486" s="575" t="s">
        <v>2272</v>
      </c>
      <c r="Y486" s="576" t="s">
        <v>2303</v>
      </c>
      <c r="Z486" s="577" t="s">
        <v>2307</v>
      </c>
      <c r="AA486" s="578" t="s">
        <v>2274</v>
      </c>
      <c r="AE486"/>
    </row>
    <row r="487" spans="1:31" s="563" customFormat="1">
      <c r="A487"/>
      <c r="B487"/>
      <c r="C487" s="568">
        <v>2023</v>
      </c>
      <c r="D487" s="569" t="s">
        <v>102</v>
      </c>
      <c r="E487" s="569" t="s">
        <v>356</v>
      </c>
      <c r="F487" s="573" t="s">
        <v>462</v>
      </c>
      <c r="G487" s="569" t="s">
        <v>42</v>
      </c>
      <c r="H487" s="569" t="s">
        <v>41</v>
      </c>
      <c r="I487" s="575" t="s">
        <v>54</v>
      </c>
      <c r="J487" s="569" t="s">
        <v>74</v>
      </c>
      <c r="K487" s="569" t="s">
        <v>79</v>
      </c>
      <c r="L487" s="570">
        <v>0.45</v>
      </c>
      <c r="M487" s="571">
        <v>8.9794285714285701E-2</v>
      </c>
      <c r="N487" s="572">
        <v>89.794285714285706</v>
      </c>
      <c r="O487" s="668" t="s">
        <v>151</v>
      </c>
      <c r="P487" s="668" t="s">
        <v>74</v>
      </c>
      <c r="Q487" s="574" t="s">
        <v>1872</v>
      </c>
      <c r="R487" s="574" t="s">
        <v>2027</v>
      </c>
      <c r="S487" s="574" t="s">
        <v>1947</v>
      </c>
      <c r="T487" s="574" t="s">
        <v>2231</v>
      </c>
      <c r="U487" s="574" t="s">
        <v>1948</v>
      </c>
      <c r="V487" s="574" t="s">
        <v>2084</v>
      </c>
      <c r="W487" s="575" t="s">
        <v>2254</v>
      </c>
      <c r="X487" s="575" t="s">
        <v>2255</v>
      </c>
      <c r="Y487" s="576" t="s">
        <v>2303</v>
      </c>
      <c r="Z487" s="577" t="s">
        <v>2308</v>
      </c>
      <c r="AA487" s="578" t="s">
        <v>2257</v>
      </c>
      <c r="AE487"/>
    </row>
    <row r="488" spans="1:31" s="563" customFormat="1">
      <c r="A488"/>
      <c r="B488"/>
      <c r="C488" s="568">
        <v>2023</v>
      </c>
      <c r="D488" s="569" t="s">
        <v>102</v>
      </c>
      <c r="E488" s="569" t="s">
        <v>356</v>
      </c>
      <c r="F488" s="573" t="s">
        <v>462</v>
      </c>
      <c r="G488" s="569" t="s">
        <v>42</v>
      </c>
      <c r="H488" s="569" t="s">
        <v>41</v>
      </c>
      <c r="I488" s="575" t="s">
        <v>54</v>
      </c>
      <c r="J488" s="569" t="s">
        <v>351</v>
      </c>
      <c r="K488" s="569" t="s">
        <v>100</v>
      </c>
      <c r="L488" s="570">
        <v>1</v>
      </c>
      <c r="M488" s="571">
        <v>0.64252799999999999</v>
      </c>
      <c r="N488" s="572">
        <v>2.7936000000000001</v>
      </c>
      <c r="O488" s="668" t="s">
        <v>151</v>
      </c>
      <c r="P488" s="668" t="s">
        <v>351</v>
      </c>
      <c r="Q488" s="574" t="s">
        <v>1952</v>
      </c>
      <c r="R488" s="574" t="s">
        <v>2019</v>
      </c>
      <c r="S488" s="574" t="s">
        <v>1954</v>
      </c>
      <c r="T488" s="574" t="s">
        <v>2231</v>
      </c>
      <c r="U488" s="574" t="s">
        <v>1955</v>
      </c>
      <c r="V488" s="574" t="s">
        <v>2086</v>
      </c>
      <c r="W488" s="575" t="s">
        <v>2309</v>
      </c>
      <c r="X488" s="575" t="s">
        <v>2310</v>
      </c>
      <c r="Y488" s="576" t="s">
        <v>2311</v>
      </c>
      <c r="Z488" s="577" t="s">
        <v>2312</v>
      </c>
      <c r="AA488" s="578" t="s">
        <v>2313</v>
      </c>
      <c r="AE488"/>
    </row>
    <row r="489" spans="1:31" s="563" customFormat="1">
      <c r="A489"/>
      <c r="B489"/>
      <c r="C489" s="568">
        <v>2023</v>
      </c>
      <c r="D489" s="569" t="s">
        <v>102</v>
      </c>
      <c r="E489" s="569" t="s">
        <v>356</v>
      </c>
      <c r="F489" s="573" t="s">
        <v>462</v>
      </c>
      <c r="G489" s="569" t="s">
        <v>42</v>
      </c>
      <c r="H489" s="569" t="s">
        <v>41</v>
      </c>
      <c r="I489" s="575" t="s">
        <v>54</v>
      </c>
      <c r="J489" s="569" t="s">
        <v>67</v>
      </c>
      <c r="K489" s="569" t="s">
        <v>81</v>
      </c>
      <c r="L489" s="570">
        <v>1</v>
      </c>
      <c r="M489" s="571">
        <v>0.66258461538461555</v>
      </c>
      <c r="N489" s="572">
        <v>3.7861978021978029</v>
      </c>
      <c r="O489" s="668" t="s">
        <v>382</v>
      </c>
      <c r="P489" s="668" t="s">
        <v>67</v>
      </c>
      <c r="Q489" s="574" t="s">
        <v>1908</v>
      </c>
      <c r="R489" s="574" t="s">
        <v>2042</v>
      </c>
      <c r="S489" s="574" t="s">
        <v>1962</v>
      </c>
      <c r="T489" s="574" t="s">
        <v>2231</v>
      </c>
      <c r="U489" s="574" t="s">
        <v>1963</v>
      </c>
      <c r="V489" s="574" t="s">
        <v>2089</v>
      </c>
      <c r="W489" s="575" t="s">
        <v>2276</v>
      </c>
      <c r="X489" s="575" t="s">
        <v>2277</v>
      </c>
      <c r="Y489" s="576" t="s">
        <v>2314</v>
      </c>
      <c r="Z489" s="577" t="s">
        <v>2315</v>
      </c>
      <c r="AA489" s="578" t="s">
        <v>2280</v>
      </c>
      <c r="AE489"/>
    </row>
    <row r="490" spans="1:31" s="563" customFormat="1">
      <c r="A490"/>
      <c r="B490"/>
      <c r="C490" s="568">
        <v>2023</v>
      </c>
      <c r="D490" s="569" t="s">
        <v>102</v>
      </c>
      <c r="E490" s="569" t="s">
        <v>356</v>
      </c>
      <c r="F490" s="573" t="s">
        <v>462</v>
      </c>
      <c r="G490" s="569" t="s">
        <v>42</v>
      </c>
      <c r="H490" s="569" t="s">
        <v>41</v>
      </c>
      <c r="I490" s="575" t="s">
        <v>54</v>
      </c>
      <c r="J490" s="569" t="s">
        <v>66</v>
      </c>
      <c r="K490" s="569" t="s">
        <v>310</v>
      </c>
      <c r="L490" s="570">
        <v>0.2</v>
      </c>
      <c r="M490" s="571">
        <v>0.34075780219780222</v>
      </c>
      <c r="N490" s="572">
        <v>18.930989010989013</v>
      </c>
      <c r="O490" s="668" t="s">
        <v>381</v>
      </c>
      <c r="P490" s="668" t="s">
        <v>66</v>
      </c>
      <c r="Q490" s="574" t="s">
        <v>1862</v>
      </c>
      <c r="R490" s="574" t="s">
        <v>2049</v>
      </c>
      <c r="S490" s="574" t="s">
        <v>1967</v>
      </c>
      <c r="T490" s="574" t="s">
        <v>2231</v>
      </c>
      <c r="U490" s="574" t="s">
        <v>1968</v>
      </c>
      <c r="V490" s="574" t="s">
        <v>2092</v>
      </c>
      <c r="W490" s="575" t="s">
        <v>2289</v>
      </c>
      <c r="X490" s="575" t="s">
        <v>2290</v>
      </c>
      <c r="Y490" s="576" t="s">
        <v>2316</v>
      </c>
      <c r="Z490" s="577" t="s">
        <v>2317</v>
      </c>
      <c r="AA490" s="578" t="s">
        <v>2293</v>
      </c>
      <c r="AE490"/>
    </row>
    <row r="491" spans="1:31" s="563" customFormat="1">
      <c r="A491"/>
      <c r="B491"/>
      <c r="C491" s="568">
        <v>2023</v>
      </c>
      <c r="D491" s="569" t="s">
        <v>102</v>
      </c>
      <c r="E491" s="569" t="s">
        <v>356</v>
      </c>
      <c r="F491" s="573" t="s">
        <v>462</v>
      </c>
      <c r="G491" s="569" t="s">
        <v>42</v>
      </c>
      <c r="H491" s="569" t="s">
        <v>41</v>
      </c>
      <c r="I491" s="575" t="s">
        <v>54</v>
      </c>
      <c r="J491" s="569" t="s">
        <v>66</v>
      </c>
      <c r="K491" s="569" t="s">
        <v>79</v>
      </c>
      <c r="L491" s="570">
        <v>0.8</v>
      </c>
      <c r="M491" s="571">
        <v>1.3630312087912089</v>
      </c>
      <c r="N491" s="572">
        <v>75.723956043956051</v>
      </c>
      <c r="O491" s="668" t="s">
        <v>381</v>
      </c>
      <c r="P491" s="668" t="s">
        <v>66</v>
      </c>
      <c r="Q491" s="574" t="s">
        <v>1872</v>
      </c>
      <c r="R491" s="574" t="s">
        <v>2027</v>
      </c>
      <c r="S491" s="574" t="s">
        <v>1967</v>
      </c>
      <c r="T491" s="574" t="s">
        <v>2231</v>
      </c>
      <c r="U491" s="574" t="s">
        <v>2095</v>
      </c>
      <c r="V491" s="574" t="s">
        <v>2096</v>
      </c>
      <c r="W491" s="575" t="s">
        <v>2254</v>
      </c>
      <c r="X491" s="575" t="s">
        <v>2255</v>
      </c>
      <c r="Y491" s="576" t="s">
        <v>2316</v>
      </c>
      <c r="Z491" s="577" t="s">
        <v>2318</v>
      </c>
      <c r="AA491" s="578" t="s">
        <v>2257</v>
      </c>
      <c r="AE491"/>
    </row>
    <row r="492" spans="1:31" s="563" customFormat="1">
      <c r="A492"/>
      <c r="B492"/>
      <c r="C492" s="568">
        <v>2023</v>
      </c>
      <c r="D492" s="569" t="s">
        <v>102</v>
      </c>
      <c r="E492" s="569" t="s">
        <v>356</v>
      </c>
      <c r="F492" s="573" t="s">
        <v>462</v>
      </c>
      <c r="G492" s="569" t="s">
        <v>42</v>
      </c>
      <c r="H492" s="569" t="s">
        <v>41</v>
      </c>
      <c r="I492" s="575" t="s">
        <v>54</v>
      </c>
      <c r="J492" s="569" t="s">
        <v>348</v>
      </c>
      <c r="K492" s="569" t="s">
        <v>310</v>
      </c>
      <c r="L492" s="570">
        <v>0.3</v>
      </c>
      <c r="M492" s="571">
        <v>0.58665599999999984</v>
      </c>
      <c r="N492" s="572">
        <v>65.183999999999983</v>
      </c>
      <c r="O492" s="668" t="s">
        <v>151</v>
      </c>
      <c r="P492" s="668" t="s">
        <v>348</v>
      </c>
      <c r="Q492" s="574" t="s">
        <v>1862</v>
      </c>
      <c r="R492" s="574" t="s">
        <v>2049</v>
      </c>
      <c r="S492" s="574" t="s">
        <v>1972</v>
      </c>
      <c r="T492" s="574" t="s">
        <v>2231</v>
      </c>
      <c r="U492" s="574" t="s">
        <v>1973</v>
      </c>
      <c r="V492" s="574" t="s">
        <v>2319</v>
      </c>
      <c r="W492" s="575" t="s">
        <v>2289</v>
      </c>
      <c r="X492" s="575" t="s">
        <v>2290</v>
      </c>
      <c r="Y492" s="576" t="s">
        <v>2320</v>
      </c>
      <c r="Z492" s="577" t="s">
        <v>2321</v>
      </c>
      <c r="AA492" s="578" t="s">
        <v>2293</v>
      </c>
      <c r="AE492"/>
    </row>
    <row r="493" spans="1:31" s="563" customFormat="1">
      <c r="A493"/>
      <c r="B493"/>
      <c r="C493" s="568">
        <v>2023</v>
      </c>
      <c r="D493" s="569" t="s">
        <v>102</v>
      </c>
      <c r="E493" s="569" t="s">
        <v>356</v>
      </c>
      <c r="F493" s="573" t="s">
        <v>462</v>
      </c>
      <c r="G493" s="569" t="s">
        <v>42</v>
      </c>
      <c r="H493" s="569" t="s">
        <v>41</v>
      </c>
      <c r="I493" s="575" t="s">
        <v>54</v>
      </c>
      <c r="J493" s="569" t="s">
        <v>348</v>
      </c>
      <c r="K493" s="569" t="s">
        <v>79</v>
      </c>
      <c r="L493" s="570">
        <v>0.7</v>
      </c>
      <c r="M493" s="571">
        <v>1.3688639999999996</v>
      </c>
      <c r="N493" s="572">
        <v>152.09599999999998</v>
      </c>
      <c r="O493" s="668" t="s">
        <v>151</v>
      </c>
      <c r="P493" s="668" t="s">
        <v>348</v>
      </c>
      <c r="Q493" s="574" t="s">
        <v>1872</v>
      </c>
      <c r="R493" s="574" t="s">
        <v>2027</v>
      </c>
      <c r="S493" s="574" t="s">
        <v>1972</v>
      </c>
      <c r="T493" s="574" t="s">
        <v>2231</v>
      </c>
      <c r="U493" s="574" t="s">
        <v>1977</v>
      </c>
      <c r="V493" s="574" t="s">
        <v>2098</v>
      </c>
      <c r="W493" s="575" t="s">
        <v>2254</v>
      </c>
      <c r="X493" s="575" t="s">
        <v>2255</v>
      </c>
      <c r="Y493" s="576" t="s">
        <v>2320</v>
      </c>
      <c r="Z493" s="577" t="s">
        <v>2322</v>
      </c>
      <c r="AA493" s="578" t="s">
        <v>2257</v>
      </c>
      <c r="AE493"/>
    </row>
    <row r="494" spans="1:31" s="563" customFormat="1">
      <c r="A494"/>
      <c r="B494"/>
      <c r="C494" s="568">
        <v>2023</v>
      </c>
      <c r="D494" s="569" t="s">
        <v>102</v>
      </c>
      <c r="E494" s="569" t="s">
        <v>337</v>
      </c>
      <c r="F494" s="573" t="s">
        <v>141</v>
      </c>
      <c r="G494" s="569" t="s">
        <v>42</v>
      </c>
      <c r="H494" s="569" t="s">
        <v>41</v>
      </c>
      <c r="I494" s="575" t="s">
        <v>54</v>
      </c>
      <c r="J494" s="569" t="s">
        <v>352</v>
      </c>
      <c r="K494" s="569" t="s">
        <v>346</v>
      </c>
      <c r="L494" s="570">
        <v>1</v>
      </c>
      <c r="M494" s="571">
        <v>2.177641209843749</v>
      </c>
      <c r="N494" s="572">
        <v>79.007390833333304</v>
      </c>
      <c r="O494" s="668" t="s">
        <v>151</v>
      </c>
      <c r="P494" s="668" t="s">
        <v>352</v>
      </c>
      <c r="Q494" s="574" t="s">
        <v>1825</v>
      </c>
      <c r="R494" s="574" t="s">
        <v>1826</v>
      </c>
      <c r="S494" s="574" t="s">
        <v>1827</v>
      </c>
      <c r="T494" s="574" t="s">
        <v>2231</v>
      </c>
      <c r="U494" s="574" t="s">
        <v>1829</v>
      </c>
      <c r="V494" s="574" t="s">
        <v>1830</v>
      </c>
      <c r="W494" s="575" t="s">
        <v>2232</v>
      </c>
      <c r="X494" s="575" t="s">
        <v>2323</v>
      </c>
      <c r="Y494" s="576" t="s">
        <v>2234</v>
      </c>
      <c r="Z494" s="577" t="s">
        <v>2324</v>
      </c>
      <c r="AA494" s="578" t="s">
        <v>2325</v>
      </c>
      <c r="AE494"/>
    </row>
    <row r="495" spans="1:31" s="563" customFormat="1">
      <c r="A495"/>
      <c r="B495"/>
      <c r="C495" s="568">
        <v>2023</v>
      </c>
      <c r="D495" s="569" t="s">
        <v>102</v>
      </c>
      <c r="E495" s="569" t="s">
        <v>337</v>
      </c>
      <c r="F495" s="573" t="s">
        <v>141</v>
      </c>
      <c r="G495" s="569" t="s">
        <v>42</v>
      </c>
      <c r="H495" s="569" t="s">
        <v>41</v>
      </c>
      <c r="I495" s="575" t="s">
        <v>54</v>
      </c>
      <c r="J495" s="569" t="s">
        <v>116</v>
      </c>
      <c r="K495" s="569" t="s">
        <v>111</v>
      </c>
      <c r="L495" s="570">
        <v>0.3</v>
      </c>
      <c r="M495" s="571">
        <v>0.51436387760461932</v>
      </c>
      <c r="N495" s="572">
        <v>1.9322459714673903</v>
      </c>
      <c r="O495" s="668" t="s">
        <v>382</v>
      </c>
      <c r="P495" s="668" t="s">
        <v>116</v>
      </c>
      <c r="Q495" s="574" t="s">
        <v>1836</v>
      </c>
      <c r="R495" s="574" t="s">
        <v>1837</v>
      </c>
      <c r="S495" s="574" t="s">
        <v>1838</v>
      </c>
      <c r="T495" s="574" t="s">
        <v>2231</v>
      </c>
      <c r="U495" s="574" t="s">
        <v>1839</v>
      </c>
      <c r="V495" s="574" t="s">
        <v>1840</v>
      </c>
      <c r="W495" s="575" t="s">
        <v>2238</v>
      </c>
      <c r="X495" s="575" t="s">
        <v>2326</v>
      </c>
      <c r="Y495" s="576" t="s">
        <v>2240</v>
      </c>
      <c r="Z495" s="577" t="s">
        <v>2327</v>
      </c>
      <c r="AA495" s="578" t="s">
        <v>2328</v>
      </c>
      <c r="AE495"/>
    </row>
    <row r="496" spans="1:31" s="563" customFormat="1">
      <c r="A496"/>
      <c r="B496"/>
      <c r="C496" s="568">
        <v>2023</v>
      </c>
      <c r="D496" s="569" t="s">
        <v>102</v>
      </c>
      <c r="E496" s="569" t="s">
        <v>337</v>
      </c>
      <c r="F496" s="573" t="s">
        <v>141</v>
      </c>
      <c r="G496" s="569" t="s">
        <v>42</v>
      </c>
      <c r="H496" s="569" t="s">
        <v>41</v>
      </c>
      <c r="I496" s="575" t="s">
        <v>54</v>
      </c>
      <c r="J496" s="569" t="s">
        <v>116</v>
      </c>
      <c r="K496" s="569" t="s">
        <v>330</v>
      </c>
      <c r="L496" s="570">
        <v>0.7</v>
      </c>
      <c r="M496" s="571">
        <v>1.2001823810774452</v>
      </c>
      <c r="N496" s="572">
        <v>4.5085739334239108</v>
      </c>
      <c r="O496" s="668" t="s">
        <v>382</v>
      </c>
      <c r="P496" s="668" t="s">
        <v>116</v>
      </c>
      <c r="Q496" s="574" t="s">
        <v>2011</v>
      </c>
      <c r="R496" s="574" t="s">
        <v>2329</v>
      </c>
      <c r="S496" s="574" t="s">
        <v>1838</v>
      </c>
      <c r="T496" s="574" t="s">
        <v>2231</v>
      </c>
      <c r="U496" s="574" t="s">
        <v>2243</v>
      </c>
      <c r="V496" s="574" t="s">
        <v>2330</v>
      </c>
      <c r="W496" s="575" t="s">
        <v>2245</v>
      </c>
      <c r="X496" s="575" t="s">
        <v>2331</v>
      </c>
      <c r="Y496" s="576" t="s">
        <v>2240</v>
      </c>
      <c r="Z496" s="577" t="s">
        <v>2332</v>
      </c>
      <c r="AA496" s="578" t="s">
        <v>2333</v>
      </c>
      <c r="AE496"/>
    </row>
    <row r="497" spans="1:31" s="563" customFormat="1">
      <c r="A497"/>
      <c r="B497"/>
      <c r="C497" s="568">
        <v>2023</v>
      </c>
      <c r="D497" s="569" t="s">
        <v>102</v>
      </c>
      <c r="E497" s="569" t="s">
        <v>337</v>
      </c>
      <c r="F497" s="573" t="s">
        <v>141</v>
      </c>
      <c r="G497" s="569" t="s">
        <v>42</v>
      </c>
      <c r="H497" s="569" t="s">
        <v>41</v>
      </c>
      <c r="I497" s="575" t="s">
        <v>54</v>
      </c>
      <c r="J497" s="569" t="s">
        <v>109</v>
      </c>
      <c r="K497" s="569" t="s">
        <v>111</v>
      </c>
      <c r="L497" s="570">
        <v>0.3</v>
      </c>
      <c r="M497" s="571">
        <v>1.2625295177567937</v>
      </c>
      <c r="N497" s="572">
        <v>38.644919429347816</v>
      </c>
      <c r="O497" s="668" t="s">
        <v>381</v>
      </c>
      <c r="P497" s="668" t="s">
        <v>109</v>
      </c>
      <c r="Q497" s="574" t="s">
        <v>1836</v>
      </c>
      <c r="R497" s="574" t="s">
        <v>1837</v>
      </c>
      <c r="S497" s="574" t="s">
        <v>1854</v>
      </c>
      <c r="T497" s="574" t="s">
        <v>2231</v>
      </c>
      <c r="U497" s="574" t="s">
        <v>1855</v>
      </c>
      <c r="V497" s="574" t="s">
        <v>1856</v>
      </c>
      <c r="W497" s="575" t="s">
        <v>2238</v>
      </c>
      <c r="X497" s="575" t="s">
        <v>2326</v>
      </c>
      <c r="Y497" s="576" t="s">
        <v>2250</v>
      </c>
      <c r="Z497" s="577" t="s">
        <v>2334</v>
      </c>
      <c r="AA497" s="578" t="s">
        <v>2328</v>
      </c>
      <c r="AE497"/>
    </row>
    <row r="498" spans="1:31" s="563" customFormat="1">
      <c r="A498"/>
      <c r="B498"/>
      <c r="C498" s="568">
        <v>2023</v>
      </c>
      <c r="D498" s="569" t="s">
        <v>102</v>
      </c>
      <c r="E498" s="569" t="s">
        <v>337</v>
      </c>
      <c r="F498" s="573" t="s">
        <v>141</v>
      </c>
      <c r="G498" s="569" t="s">
        <v>42</v>
      </c>
      <c r="H498" s="569" t="s">
        <v>41</v>
      </c>
      <c r="I498" s="575" t="s">
        <v>54</v>
      </c>
      <c r="J498" s="569" t="s">
        <v>109</v>
      </c>
      <c r="K498" s="569" t="s">
        <v>79</v>
      </c>
      <c r="L498" s="570">
        <v>0.7</v>
      </c>
      <c r="M498" s="571">
        <v>2.9459022080991848</v>
      </c>
      <c r="N498" s="572">
        <v>90.17147866847823</v>
      </c>
      <c r="O498" s="668" t="s">
        <v>381</v>
      </c>
      <c r="P498" s="668" t="s">
        <v>109</v>
      </c>
      <c r="Q498" s="574" t="s">
        <v>1872</v>
      </c>
      <c r="R498" s="574" t="s">
        <v>1873</v>
      </c>
      <c r="S498" s="574" t="s">
        <v>1854</v>
      </c>
      <c r="T498" s="574" t="s">
        <v>2231</v>
      </c>
      <c r="U498" s="574" t="s">
        <v>2252</v>
      </c>
      <c r="V498" s="574" t="s">
        <v>2335</v>
      </c>
      <c r="W498" s="575" t="s">
        <v>2254</v>
      </c>
      <c r="X498" s="575" t="s">
        <v>2336</v>
      </c>
      <c r="Y498" s="576" t="s">
        <v>2250</v>
      </c>
      <c r="Z498" s="577" t="s">
        <v>2337</v>
      </c>
      <c r="AA498" s="578" t="s">
        <v>2338</v>
      </c>
      <c r="AE498"/>
    </row>
    <row r="499" spans="1:31" s="563" customFormat="1">
      <c r="A499"/>
      <c r="B499"/>
      <c r="C499" s="568">
        <v>2023</v>
      </c>
      <c r="D499" s="569" t="s">
        <v>102</v>
      </c>
      <c r="E499" s="569" t="s">
        <v>337</v>
      </c>
      <c r="F499" s="573" t="s">
        <v>141</v>
      </c>
      <c r="G499" s="569" t="s">
        <v>42</v>
      </c>
      <c r="H499" s="569" t="s">
        <v>41</v>
      </c>
      <c r="I499" s="575" t="s">
        <v>54</v>
      </c>
      <c r="J499" s="569" t="s">
        <v>350</v>
      </c>
      <c r="K499" s="569" t="s">
        <v>79</v>
      </c>
      <c r="L499" s="570">
        <v>1</v>
      </c>
      <c r="M499" s="571">
        <v>2.6488873764184029</v>
      </c>
      <c r="N499" s="572">
        <v>230.43822326388883</v>
      </c>
      <c r="O499" s="668" t="s">
        <v>151</v>
      </c>
      <c r="P499" s="668" t="s">
        <v>350</v>
      </c>
      <c r="Q499" s="574" t="s">
        <v>1872</v>
      </c>
      <c r="R499" s="574" t="s">
        <v>1873</v>
      </c>
      <c r="S499" s="574" t="s">
        <v>1864</v>
      </c>
      <c r="T499" s="574" t="s">
        <v>2231</v>
      </c>
      <c r="U499" s="574" t="s">
        <v>2175</v>
      </c>
      <c r="V499" s="574" t="s">
        <v>2176</v>
      </c>
      <c r="W499" s="575" t="s">
        <v>2254</v>
      </c>
      <c r="X499" s="575" t="s">
        <v>2336</v>
      </c>
      <c r="Y499" s="576" t="s">
        <v>2259</v>
      </c>
      <c r="Z499" s="577" t="s">
        <v>2339</v>
      </c>
      <c r="AA499" s="578" t="s">
        <v>2338</v>
      </c>
      <c r="AE499"/>
    </row>
    <row r="500" spans="1:31" s="563" customFormat="1">
      <c r="A500"/>
      <c r="B500"/>
      <c r="C500" s="568">
        <v>2023</v>
      </c>
      <c r="D500" s="569" t="s">
        <v>102</v>
      </c>
      <c r="E500" s="569" t="s">
        <v>337</v>
      </c>
      <c r="F500" s="573" t="s">
        <v>141</v>
      </c>
      <c r="G500" s="569" t="s">
        <v>42</v>
      </c>
      <c r="H500" s="569" t="s">
        <v>41</v>
      </c>
      <c r="I500" s="575" t="s">
        <v>54</v>
      </c>
      <c r="J500" s="569" t="s">
        <v>99</v>
      </c>
      <c r="K500" s="569" t="s">
        <v>79</v>
      </c>
      <c r="L500" s="570">
        <v>1</v>
      </c>
      <c r="M500" s="571">
        <v>0.34842259357499983</v>
      </c>
      <c r="N500" s="572">
        <v>165.91552074999993</v>
      </c>
      <c r="O500" s="668" t="s">
        <v>151</v>
      </c>
      <c r="P500" s="668" t="s">
        <v>99</v>
      </c>
      <c r="Q500" s="574" t="s">
        <v>1872</v>
      </c>
      <c r="R500" s="574" t="s">
        <v>1873</v>
      </c>
      <c r="S500" s="574" t="s">
        <v>1874</v>
      </c>
      <c r="T500" s="574" t="s">
        <v>2231</v>
      </c>
      <c r="U500" s="574" t="s">
        <v>1875</v>
      </c>
      <c r="V500" s="574" t="s">
        <v>1876</v>
      </c>
      <c r="W500" s="575" t="s">
        <v>2254</v>
      </c>
      <c r="X500" s="575" t="s">
        <v>2336</v>
      </c>
      <c r="Y500" s="575" t="s">
        <v>2262</v>
      </c>
      <c r="Z500" s="579" t="s">
        <v>2340</v>
      </c>
      <c r="AA500" s="580" t="s">
        <v>2338</v>
      </c>
      <c r="AE500"/>
    </row>
    <row r="501" spans="1:31" s="563" customFormat="1">
      <c r="A501"/>
      <c r="B501"/>
      <c r="C501" s="568">
        <v>2023</v>
      </c>
      <c r="D501" s="569" t="s">
        <v>102</v>
      </c>
      <c r="E501" s="569" t="s">
        <v>337</v>
      </c>
      <c r="F501" s="573" t="s">
        <v>141</v>
      </c>
      <c r="G501" s="569" t="s">
        <v>42</v>
      </c>
      <c r="H501" s="569" t="s">
        <v>41</v>
      </c>
      <c r="I501" s="575" t="s">
        <v>54</v>
      </c>
      <c r="J501" s="569" t="s">
        <v>96</v>
      </c>
      <c r="K501" s="569" t="s">
        <v>79</v>
      </c>
      <c r="L501" s="570">
        <v>1</v>
      </c>
      <c r="M501" s="571">
        <v>3.8239577163333323E-2</v>
      </c>
      <c r="N501" s="572">
        <v>63.205912666666649</v>
      </c>
      <c r="O501" s="668" t="s">
        <v>151</v>
      </c>
      <c r="P501" s="668" t="s">
        <v>96</v>
      </c>
      <c r="Q501" s="574" t="s">
        <v>1872</v>
      </c>
      <c r="R501" s="574" t="s">
        <v>1873</v>
      </c>
      <c r="S501" s="574" t="s">
        <v>1882</v>
      </c>
      <c r="T501" s="574" t="s">
        <v>2231</v>
      </c>
      <c r="U501" s="574" t="s">
        <v>1883</v>
      </c>
      <c r="V501" s="574" t="s">
        <v>1884</v>
      </c>
      <c r="W501" s="575" t="s">
        <v>2254</v>
      </c>
      <c r="X501" s="575" t="s">
        <v>2336</v>
      </c>
      <c r="Y501" s="576" t="s">
        <v>2264</v>
      </c>
      <c r="Z501" s="577" t="s">
        <v>2341</v>
      </c>
      <c r="AA501" s="578" t="s">
        <v>2338</v>
      </c>
      <c r="AE501"/>
    </row>
    <row r="502" spans="1:31" s="563" customFormat="1">
      <c r="A502"/>
      <c r="B502"/>
      <c r="C502" s="568">
        <v>2023</v>
      </c>
      <c r="D502" s="569" t="s">
        <v>102</v>
      </c>
      <c r="E502" s="569" t="s">
        <v>337</v>
      </c>
      <c r="F502" s="573" t="s">
        <v>141</v>
      </c>
      <c r="G502" s="569" t="s">
        <v>42</v>
      </c>
      <c r="H502" s="569" t="s">
        <v>41</v>
      </c>
      <c r="I502" s="575" t="s">
        <v>54</v>
      </c>
      <c r="J502" s="569" t="s">
        <v>87</v>
      </c>
      <c r="K502" s="569" t="s">
        <v>106</v>
      </c>
      <c r="L502" s="570">
        <v>0.15</v>
      </c>
      <c r="M502" s="571">
        <v>0.34630717068543732</v>
      </c>
      <c r="N502" s="572">
        <v>12.443664056249993</v>
      </c>
      <c r="O502" s="668" t="s">
        <v>151</v>
      </c>
      <c r="P502" s="668" t="s">
        <v>87</v>
      </c>
      <c r="Q502" s="574" t="s">
        <v>1892</v>
      </c>
      <c r="R502" s="574" t="s">
        <v>1893</v>
      </c>
      <c r="S502" s="574" t="s">
        <v>1887</v>
      </c>
      <c r="T502" s="574" t="s">
        <v>2231</v>
      </c>
      <c r="U502" s="574" t="s">
        <v>1894</v>
      </c>
      <c r="V502" s="574" t="s">
        <v>1895</v>
      </c>
      <c r="W502" s="575" t="s">
        <v>2266</v>
      </c>
      <c r="X502" s="575" t="s">
        <v>2342</v>
      </c>
      <c r="Y502" s="576" t="s">
        <v>2268</v>
      </c>
      <c r="Z502" s="577" t="s">
        <v>2343</v>
      </c>
      <c r="AA502" s="578" t="s">
        <v>2344</v>
      </c>
      <c r="AE502"/>
    </row>
    <row r="503" spans="1:31" s="563" customFormat="1">
      <c r="A503"/>
      <c r="B503"/>
      <c r="C503" s="568">
        <v>2023</v>
      </c>
      <c r="D503" s="569" t="s">
        <v>102</v>
      </c>
      <c r="E503" s="569" t="s">
        <v>337</v>
      </c>
      <c r="F503" s="573" t="s">
        <v>141</v>
      </c>
      <c r="G503" s="569" t="s">
        <v>42</v>
      </c>
      <c r="H503" s="569" t="s">
        <v>41</v>
      </c>
      <c r="I503" s="575" t="s">
        <v>54</v>
      </c>
      <c r="J503" s="569" t="s">
        <v>87</v>
      </c>
      <c r="K503" s="569" t="s">
        <v>104</v>
      </c>
      <c r="L503" s="570">
        <v>0.15</v>
      </c>
      <c r="M503" s="571">
        <v>0.34630717068543732</v>
      </c>
      <c r="N503" s="572">
        <v>12.443664056249993</v>
      </c>
      <c r="O503" s="668" t="s">
        <v>151</v>
      </c>
      <c r="P503" s="668" t="s">
        <v>87</v>
      </c>
      <c r="Q503" s="574" t="s">
        <v>1900</v>
      </c>
      <c r="R503" s="574" t="s">
        <v>1901</v>
      </c>
      <c r="S503" s="574" t="s">
        <v>1887</v>
      </c>
      <c r="T503" s="574" t="s">
        <v>2231</v>
      </c>
      <c r="U503" s="574" t="s">
        <v>1902</v>
      </c>
      <c r="V503" s="574" t="s">
        <v>1903</v>
      </c>
      <c r="W503" s="575" t="s">
        <v>2271</v>
      </c>
      <c r="X503" s="575" t="s">
        <v>2345</v>
      </c>
      <c r="Y503" s="576" t="s">
        <v>2268</v>
      </c>
      <c r="Z503" s="577" t="s">
        <v>2346</v>
      </c>
      <c r="AA503" s="578" t="s">
        <v>2347</v>
      </c>
      <c r="AE503"/>
    </row>
    <row r="504" spans="1:31" s="563" customFormat="1">
      <c r="A504"/>
      <c r="B504"/>
      <c r="C504" s="568">
        <v>2023</v>
      </c>
      <c r="D504" s="569" t="s">
        <v>102</v>
      </c>
      <c r="E504" s="569" t="s">
        <v>337</v>
      </c>
      <c r="F504" s="573" t="s">
        <v>141</v>
      </c>
      <c r="G504" s="569" t="s">
        <v>42</v>
      </c>
      <c r="H504" s="569" t="s">
        <v>41</v>
      </c>
      <c r="I504" s="575" t="s">
        <v>54</v>
      </c>
      <c r="J504" s="569" t="s">
        <v>87</v>
      </c>
      <c r="K504" s="569" t="s">
        <v>79</v>
      </c>
      <c r="L504" s="570">
        <v>0.7</v>
      </c>
      <c r="M504" s="571">
        <v>1.6161001298653741</v>
      </c>
      <c r="N504" s="572">
        <v>58.070432262499963</v>
      </c>
      <c r="O504" s="668" t="s">
        <v>151</v>
      </c>
      <c r="P504" s="668" t="s">
        <v>87</v>
      </c>
      <c r="Q504" s="574" t="s">
        <v>1872</v>
      </c>
      <c r="R504" s="574" t="s">
        <v>1873</v>
      </c>
      <c r="S504" s="574" t="s">
        <v>1887</v>
      </c>
      <c r="T504" s="574" t="s">
        <v>2231</v>
      </c>
      <c r="U504" s="574" t="s">
        <v>2039</v>
      </c>
      <c r="V504" s="574" t="s">
        <v>2124</v>
      </c>
      <c r="W504" s="575" t="s">
        <v>2254</v>
      </c>
      <c r="X504" s="575" t="s">
        <v>2336</v>
      </c>
      <c r="Y504" s="576" t="s">
        <v>2268</v>
      </c>
      <c r="Z504" s="577" t="s">
        <v>2348</v>
      </c>
      <c r="AA504" s="578" t="s">
        <v>2338</v>
      </c>
      <c r="AE504"/>
    </row>
    <row r="505" spans="1:31" s="563" customFormat="1">
      <c r="A505"/>
      <c r="B505"/>
      <c r="C505" s="568">
        <v>2023</v>
      </c>
      <c r="D505" s="569" t="s">
        <v>102</v>
      </c>
      <c r="E505" s="569" t="s">
        <v>337</v>
      </c>
      <c r="F505" s="573" t="s">
        <v>141</v>
      </c>
      <c r="G505" s="569" t="s">
        <v>42</v>
      </c>
      <c r="H505" s="569" t="s">
        <v>41</v>
      </c>
      <c r="I505" s="575" t="s">
        <v>54</v>
      </c>
      <c r="J505" s="569" t="s">
        <v>83</v>
      </c>
      <c r="K505" s="569" t="s">
        <v>81</v>
      </c>
      <c r="L505" s="570">
        <v>1</v>
      </c>
      <c r="M505" s="571">
        <v>7.3994418359894079</v>
      </c>
      <c r="N505" s="572">
        <v>11.711683817647051</v>
      </c>
      <c r="O505" s="668" t="s">
        <v>382</v>
      </c>
      <c r="P505" s="668" t="s">
        <v>83</v>
      </c>
      <c r="Q505" s="574" t="s">
        <v>1908</v>
      </c>
      <c r="R505" s="574" t="s">
        <v>1909</v>
      </c>
      <c r="S505" s="574" t="s">
        <v>1910</v>
      </c>
      <c r="T505" s="574" t="s">
        <v>2231</v>
      </c>
      <c r="U505" s="574" t="s">
        <v>1911</v>
      </c>
      <c r="V505" s="574" t="s">
        <v>1912</v>
      </c>
      <c r="W505" s="575" t="s">
        <v>2276</v>
      </c>
      <c r="X505" s="575" t="s">
        <v>2349</v>
      </c>
      <c r="Y505" s="576" t="s">
        <v>2278</v>
      </c>
      <c r="Z505" s="577" t="s">
        <v>2350</v>
      </c>
      <c r="AA505" s="578" t="s">
        <v>2351</v>
      </c>
      <c r="AE505"/>
    </row>
    <row r="506" spans="1:31" s="563" customFormat="1">
      <c r="A506"/>
      <c r="B506"/>
      <c r="C506" s="568">
        <v>2023</v>
      </c>
      <c r="D506" s="569" t="s">
        <v>102</v>
      </c>
      <c r="E506" s="569" t="s">
        <v>337</v>
      </c>
      <c r="F506" s="573" t="s">
        <v>141</v>
      </c>
      <c r="G506" s="569" t="s">
        <v>42</v>
      </c>
      <c r="H506" s="569" t="s">
        <v>41</v>
      </c>
      <c r="I506" s="575" t="s">
        <v>54</v>
      </c>
      <c r="J506" s="569" t="s">
        <v>77</v>
      </c>
      <c r="K506" s="569" t="s">
        <v>104</v>
      </c>
      <c r="L506" s="570">
        <v>0.3</v>
      </c>
      <c r="M506" s="571">
        <v>1.4346812676617637</v>
      </c>
      <c r="N506" s="572">
        <v>58.558419088235254</v>
      </c>
      <c r="O506" s="668" t="s">
        <v>381</v>
      </c>
      <c r="P506" s="668" t="s">
        <v>77</v>
      </c>
      <c r="Q506" s="574" t="s">
        <v>1900</v>
      </c>
      <c r="R506" s="574" t="s">
        <v>1901</v>
      </c>
      <c r="S506" s="574" t="s">
        <v>1918</v>
      </c>
      <c r="T506" s="574" t="s">
        <v>2231</v>
      </c>
      <c r="U506" s="574" t="s">
        <v>1923</v>
      </c>
      <c r="V506" s="574" t="s">
        <v>1924</v>
      </c>
      <c r="W506" s="575" t="s">
        <v>2271</v>
      </c>
      <c r="X506" s="575" t="s">
        <v>2345</v>
      </c>
      <c r="Y506" s="576" t="s">
        <v>2281</v>
      </c>
      <c r="Z506" s="577" t="s">
        <v>2352</v>
      </c>
      <c r="AA506" s="578" t="s">
        <v>2347</v>
      </c>
      <c r="AE506"/>
    </row>
    <row r="507" spans="1:31" s="563" customFormat="1">
      <c r="A507"/>
      <c r="B507"/>
      <c r="C507" s="568">
        <v>2023</v>
      </c>
      <c r="D507" s="569" t="s">
        <v>102</v>
      </c>
      <c r="E507" s="569" t="s">
        <v>337</v>
      </c>
      <c r="F507" s="573" t="s">
        <v>141</v>
      </c>
      <c r="G507" s="569" t="s">
        <v>42</v>
      </c>
      <c r="H507" s="569" t="s">
        <v>41</v>
      </c>
      <c r="I507" s="575" t="s">
        <v>54</v>
      </c>
      <c r="J507" s="569" t="s">
        <v>77</v>
      </c>
      <c r="K507" s="569" t="s">
        <v>93</v>
      </c>
      <c r="L507" s="570">
        <v>0.5</v>
      </c>
      <c r="M507" s="571">
        <v>2.3911354461029402</v>
      </c>
      <c r="N507" s="572">
        <v>97.597365147058767</v>
      </c>
      <c r="O507" s="668" t="s">
        <v>381</v>
      </c>
      <c r="P507" s="668" t="s">
        <v>77</v>
      </c>
      <c r="Q507" s="574" t="s">
        <v>1926</v>
      </c>
      <c r="R507" s="574" t="s">
        <v>1927</v>
      </c>
      <c r="S507" s="574" t="s">
        <v>1918</v>
      </c>
      <c r="T507" s="574" t="s">
        <v>2231</v>
      </c>
      <c r="U507" s="574" t="s">
        <v>1928</v>
      </c>
      <c r="V507" s="574" t="s">
        <v>1929</v>
      </c>
      <c r="W507" s="575" t="s">
        <v>2283</v>
      </c>
      <c r="X507" s="575" t="s">
        <v>2353</v>
      </c>
      <c r="Y507" s="575" t="s">
        <v>2281</v>
      </c>
      <c r="Z507" s="579" t="s">
        <v>2354</v>
      </c>
      <c r="AA507" s="580" t="s">
        <v>2355</v>
      </c>
      <c r="AE507"/>
    </row>
    <row r="508" spans="1:31" s="563" customFormat="1">
      <c r="A508"/>
      <c r="B508"/>
      <c r="C508" s="568">
        <v>2023</v>
      </c>
      <c r="D508" s="569" t="s">
        <v>102</v>
      </c>
      <c r="E508" s="569" t="s">
        <v>337</v>
      </c>
      <c r="F508" s="573" t="s">
        <v>141</v>
      </c>
      <c r="G508" s="569" t="s">
        <v>42</v>
      </c>
      <c r="H508" s="569" t="s">
        <v>41</v>
      </c>
      <c r="I508" s="575" t="s">
        <v>54</v>
      </c>
      <c r="J508" s="569" t="s">
        <v>77</v>
      </c>
      <c r="K508" s="569" t="s">
        <v>79</v>
      </c>
      <c r="L508" s="570">
        <v>0.2</v>
      </c>
      <c r="M508" s="571">
        <v>0.95645417844117619</v>
      </c>
      <c r="N508" s="572">
        <v>39.038946058823512</v>
      </c>
      <c r="O508" s="668" t="s">
        <v>381</v>
      </c>
      <c r="P508" s="668" t="s">
        <v>77</v>
      </c>
      <c r="Q508" s="574" t="s">
        <v>1872</v>
      </c>
      <c r="R508" s="574" t="s">
        <v>1873</v>
      </c>
      <c r="S508" s="574" t="s">
        <v>1918</v>
      </c>
      <c r="T508" s="574" t="s">
        <v>2231</v>
      </c>
      <c r="U508" s="574" t="s">
        <v>2064</v>
      </c>
      <c r="V508" s="574" t="s">
        <v>2136</v>
      </c>
      <c r="W508" s="575" t="s">
        <v>2254</v>
      </c>
      <c r="X508" s="575" t="s">
        <v>2336</v>
      </c>
      <c r="Y508" s="576" t="s">
        <v>2281</v>
      </c>
      <c r="Z508" s="577" t="s">
        <v>2356</v>
      </c>
      <c r="AA508" s="578" t="s">
        <v>2338</v>
      </c>
      <c r="AE508"/>
    </row>
    <row r="509" spans="1:31" s="563" customFormat="1">
      <c r="A509"/>
      <c r="B509"/>
      <c r="C509" s="568">
        <v>2023</v>
      </c>
      <c r="D509" s="569" t="s">
        <v>102</v>
      </c>
      <c r="E509" s="569" t="s">
        <v>337</v>
      </c>
      <c r="F509" s="573" t="s">
        <v>141</v>
      </c>
      <c r="G509" s="569" t="s">
        <v>42</v>
      </c>
      <c r="H509" s="569" t="s">
        <v>41</v>
      </c>
      <c r="I509" s="575" t="s">
        <v>54</v>
      </c>
      <c r="J509" s="569" t="s">
        <v>349</v>
      </c>
      <c r="K509" s="569" t="s">
        <v>310</v>
      </c>
      <c r="L509" s="570">
        <v>0.4</v>
      </c>
      <c r="M509" s="571">
        <v>0.70183188740259717</v>
      </c>
      <c r="N509" s="572">
        <v>73.877040779220764</v>
      </c>
      <c r="O509" s="668" t="s">
        <v>151</v>
      </c>
      <c r="P509" s="668" t="s">
        <v>349</v>
      </c>
      <c r="Q509" s="574" t="s">
        <v>1862</v>
      </c>
      <c r="R509" s="574" t="s">
        <v>1863</v>
      </c>
      <c r="S509" s="574" t="s">
        <v>1934</v>
      </c>
      <c r="T509" s="574" t="s">
        <v>2231</v>
      </c>
      <c r="U509" s="574" t="s">
        <v>1935</v>
      </c>
      <c r="V509" s="574" t="s">
        <v>1936</v>
      </c>
      <c r="W509" s="575" t="s">
        <v>2289</v>
      </c>
      <c r="X509" s="575" t="s">
        <v>2357</v>
      </c>
      <c r="Y509" s="576" t="s">
        <v>2291</v>
      </c>
      <c r="Z509" s="577" t="s">
        <v>2358</v>
      </c>
      <c r="AA509" s="578" t="s">
        <v>2359</v>
      </c>
      <c r="AE509"/>
    </row>
    <row r="510" spans="1:31" s="563" customFormat="1">
      <c r="A510"/>
      <c r="B510"/>
      <c r="C510" s="568">
        <v>2023</v>
      </c>
      <c r="D510" s="569" t="s">
        <v>102</v>
      </c>
      <c r="E510" s="569" t="s">
        <v>337</v>
      </c>
      <c r="F510" s="573" t="s">
        <v>141</v>
      </c>
      <c r="G510" s="569" t="s">
        <v>42</v>
      </c>
      <c r="H510" s="569" t="s">
        <v>41</v>
      </c>
      <c r="I510" s="575" t="s">
        <v>54</v>
      </c>
      <c r="J510" s="569" t="s">
        <v>349</v>
      </c>
      <c r="K510" s="569" t="s">
        <v>79</v>
      </c>
      <c r="L510" s="570">
        <v>0.6</v>
      </c>
      <c r="M510" s="571">
        <v>1.0527478311038956</v>
      </c>
      <c r="N510" s="572">
        <v>110.81556116883112</v>
      </c>
      <c r="O510" s="668" t="s">
        <v>151</v>
      </c>
      <c r="P510" s="668" t="s">
        <v>349</v>
      </c>
      <c r="Q510" s="574" t="s">
        <v>1872</v>
      </c>
      <c r="R510" s="574" t="s">
        <v>1873</v>
      </c>
      <c r="S510" s="574" t="s">
        <v>1934</v>
      </c>
      <c r="T510" s="574" t="s">
        <v>2231</v>
      </c>
      <c r="U510" s="574" t="s">
        <v>1939</v>
      </c>
      <c r="V510" s="574" t="s">
        <v>1940</v>
      </c>
      <c r="W510" s="575" t="s">
        <v>2254</v>
      </c>
      <c r="X510" s="575" t="s">
        <v>2336</v>
      </c>
      <c r="Y510" s="576" t="s">
        <v>2291</v>
      </c>
      <c r="Z510" s="577" t="s">
        <v>2360</v>
      </c>
      <c r="AA510" s="578" t="s">
        <v>2338</v>
      </c>
      <c r="AE510"/>
    </row>
    <row r="511" spans="1:31" s="563" customFormat="1">
      <c r="A511"/>
      <c r="B511"/>
      <c r="C511" s="568">
        <v>2023</v>
      </c>
      <c r="D511" s="569" t="s">
        <v>102</v>
      </c>
      <c r="E511" s="569" t="s">
        <v>337</v>
      </c>
      <c r="F511" s="573" t="s">
        <v>141</v>
      </c>
      <c r="G511" s="569" t="s">
        <v>42</v>
      </c>
      <c r="H511" s="569" t="s">
        <v>41</v>
      </c>
      <c r="I511" s="575" t="s">
        <v>54</v>
      </c>
      <c r="J511" s="569" t="s">
        <v>76</v>
      </c>
      <c r="K511" s="569" t="s">
        <v>79</v>
      </c>
      <c r="L511" s="570">
        <v>1</v>
      </c>
      <c r="M511" s="571">
        <v>9.4808868999999962E-2</v>
      </c>
      <c r="N511" s="572">
        <v>37.923547599999985</v>
      </c>
      <c r="O511" s="668" t="s">
        <v>151</v>
      </c>
      <c r="P511" s="668" t="s">
        <v>76</v>
      </c>
      <c r="Q511" s="574" t="s">
        <v>1872</v>
      </c>
      <c r="R511" s="574" t="s">
        <v>1873</v>
      </c>
      <c r="S511" s="574" t="s">
        <v>1942</v>
      </c>
      <c r="T511" s="574" t="s">
        <v>2231</v>
      </c>
      <c r="U511" s="574" t="s">
        <v>1943</v>
      </c>
      <c r="V511" s="574" t="s">
        <v>1944</v>
      </c>
      <c r="W511" s="575" t="s">
        <v>2254</v>
      </c>
      <c r="X511" s="575" t="s">
        <v>2336</v>
      </c>
      <c r="Y511" s="576" t="s">
        <v>2295</v>
      </c>
      <c r="Z511" s="577" t="s">
        <v>2361</v>
      </c>
      <c r="AA511" s="578" t="s">
        <v>2338</v>
      </c>
      <c r="AE511"/>
    </row>
    <row r="512" spans="1:31" s="563" customFormat="1">
      <c r="A512"/>
      <c r="B512"/>
      <c r="C512" s="568">
        <v>2023</v>
      </c>
      <c r="D512" s="569" t="s">
        <v>102</v>
      </c>
      <c r="E512" s="569" t="s">
        <v>337</v>
      </c>
      <c r="F512" s="573" t="s">
        <v>141</v>
      </c>
      <c r="G512" s="569" t="s">
        <v>42</v>
      </c>
      <c r="H512" s="569" t="s">
        <v>41</v>
      </c>
      <c r="I512" s="575" t="s">
        <v>54</v>
      </c>
      <c r="J512" s="569" t="s">
        <v>74</v>
      </c>
      <c r="K512" s="569" t="s">
        <v>115</v>
      </c>
      <c r="L512" s="570">
        <v>0.05</v>
      </c>
      <c r="M512" s="571">
        <v>5.0790465535714271E-2</v>
      </c>
      <c r="N512" s="572">
        <v>20.316186214285707</v>
      </c>
      <c r="O512" s="668" t="s">
        <v>151</v>
      </c>
      <c r="P512" s="668" t="s">
        <v>74</v>
      </c>
      <c r="Q512" s="574" t="s">
        <v>2297</v>
      </c>
      <c r="R512" s="574" t="s">
        <v>2362</v>
      </c>
      <c r="S512" s="574" t="s">
        <v>1947</v>
      </c>
      <c r="T512" s="574" t="s">
        <v>2231</v>
      </c>
      <c r="U512" s="574" t="s">
        <v>2299</v>
      </c>
      <c r="V512" s="574" t="s">
        <v>2363</v>
      </c>
      <c r="W512" s="575" t="s">
        <v>2301</v>
      </c>
      <c r="X512" s="575" t="s">
        <v>2364</v>
      </c>
      <c r="Y512" s="576" t="s">
        <v>2303</v>
      </c>
      <c r="Z512" s="577" t="s">
        <v>2365</v>
      </c>
      <c r="AA512" s="578" t="s">
        <v>2366</v>
      </c>
      <c r="AE512"/>
    </row>
    <row r="513" spans="1:31" s="563" customFormat="1">
      <c r="A513"/>
      <c r="B513"/>
      <c r="C513" s="568">
        <v>2023</v>
      </c>
      <c r="D513" s="569" t="s">
        <v>102</v>
      </c>
      <c r="E513" s="569" t="s">
        <v>337</v>
      </c>
      <c r="F513" s="573" t="s">
        <v>141</v>
      </c>
      <c r="G513" s="569" t="s">
        <v>42</v>
      </c>
      <c r="H513" s="569" t="s">
        <v>41</v>
      </c>
      <c r="I513" s="575" t="s">
        <v>54</v>
      </c>
      <c r="J513" s="569" t="s">
        <v>74</v>
      </c>
      <c r="K513" s="569" t="s">
        <v>104</v>
      </c>
      <c r="L513" s="570">
        <v>0.5</v>
      </c>
      <c r="M513" s="571">
        <v>0.50790465535714269</v>
      </c>
      <c r="N513" s="572">
        <v>203.16186214285705</v>
      </c>
      <c r="O513" s="668" t="s">
        <v>151</v>
      </c>
      <c r="P513" s="668" t="s">
        <v>74</v>
      </c>
      <c r="Q513" s="574" t="s">
        <v>1900</v>
      </c>
      <c r="R513" s="574" t="s">
        <v>1901</v>
      </c>
      <c r="S513" s="574" t="s">
        <v>1947</v>
      </c>
      <c r="T513" s="574" t="s">
        <v>2231</v>
      </c>
      <c r="U513" s="574" t="s">
        <v>2211</v>
      </c>
      <c r="V513" s="574" t="s">
        <v>2212</v>
      </c>
      <c r="W513" s="575" t="s">
        <v>2271</v>
      </c>
      <c r="X513" s="575" t="s">
        <v>2345</v>
      </c>
      <c r="Y513" s="575" t="s">
        <v>2303</v>
      </c>
      <c r="Z513" s="579" t="s">
        <v>2367</v>
      </c>
      <c r="AA513" s="580" t="s">
        <v>2347</v>
      </c>
      <c r="AE513"/>
    </row>
    <row r="514" spans="1:31" s="563" customFormat="1">
      <c r="A514"/>
      <c r="B514"/>
      <c r="C514" s="568">
        <v>2023</v>
      </c>
      <c r="D514" s="569" t="s">
        <v>102</v>
      </c>
      <c r="E514" s="569" t="s">
        <v>337</v>
      </c>
      <c r="F514" s="573" t="s">
        <v>141</v>
      </c>
      <c r="G514" s="569" t="s">
        <v>42</v>
      </c>
      <c r="H514" s="569" t="s">
        <v>41</v>
      </c>
      <c r="I514" s="575" t="s">
        <v>54</v>
      </c>
      <c r="J514" s="569" t="s">
        <v>74</v>
      </c>
      <c r="K514" s="569" t="s">
        <v>79</v>
      </c>
      <c r="L514" s="570">
        <v>0.45</v>
      </c>
      <c r="M514" s="571">
        <v>0.45711418982142837</v>
      </c>
      <c r="N514" s="572">
        <v>182.84567592857135</v>
      </c>
      <c r="O514" s="668" t="s">
        <v>151</v>
      </c>
      <c r="P514" s="668" t="s">
        <v>74</v>
      </c>
      <c r="Q514" s="574" t="s">
        <v>1872</v>
      </c>
      <c r="R514" s="574" t="s">
        <v>1873</v>
      </c>
      <c r="S514" s="574" t="s">
        <v>1947</v>
      </c>
      <c r="T514" s="574" t="s">
        <v>2231</v>
      </c>
      <c r="U514" s="574" t="s">
        <v>1948</v>
      </c>
      <c r="V514" s="574" t="s">
        <v>1949</v>
      </c>
      <c r="W514" s="575" t="s">
        <v>2254</v>
      </c>
      <c r="X514" s="575" t="s">
        <v>2336</v>
      </c>
      <c r="Y514" s="576" t="s">
        <v>2303</v>
      </c>
      <c r="Z514" s="577" t="s">
        <v>2368</v>
      </c>
      <c r="AA514" s="578" t="s">
        <v>2338</v>
      </c>
      <c r="AE514"/>
    </row>
    <row r="515" spans="1:31" s="563" customFormat="1">
      <c r="A515"/>
      <c r="B515"/>
      <c r="C515" s="568">
        <v>2023</v>
      </c>
      <c r="D515" s="569" t="s">
        <v>102</v>
      </c>
      <c r="E515" s="569" t="s">
        <v>337</v>
      </c>
      <c r="F515" s="573" t="s">
        <v>141</v>
      </c>
      <c r="G515" s="569" t="s">
        <v>42</v>
      </c>
      <c r="H515" s="569" t="s">
        <v>41</v>
      </c>
      <c r="I515" s="575" t="s">
        <v>54</v>
      </c>
      <c r="J515" s="569" t="s">
        <v>351</v>
      </c>
      <c r="K515" s="569" t="s">
        <v>100</v>
      </c>
      <c r="L515" s="570">
        <v>1</v>
      </c>
      <c r="M515" s="571">
        <v>1.8584434501379994</v>
      </c>
      <c r="N515" s="572">
        <v>5.6885321399999977</v>
      </c>
      <c r="O515" s="668" t="s">
        <v>151</v>
      </c>
      <c r="P515" s="668" t="s">
        <v>351</v>
      </c>
      <c r="Q515" s="574" t="s">
        <v>1952</v>
      </c>
      <c r="R515" s="574" t="s">
        <v>1953</v>
      </c>
      <c r="S515" s="574" t="s">
        <v>1954</v>
      </c>
      <c r="T515" s="574" t="s">
        <v>2231</v>
      </c>
      <c r="U515" s="574" t="s">
        <v>1955</v>
      </c>
      <c r="V515" s="574" t="s">
        <v>1956</v>
      </c>
      <c r="W515" s="575" t="s">
        <v>2309</v>
      </c>
      <c r="X515" s="575" t="s">
        <v>2369</v>
      </c>
      <c r="Y515" s="576" t="s">
        <v>2311</v>
      </c>
      <c r="Z515" s="577" t="s">
        <v>2370</v>
      </c>
      <c r="AA515" s="578" t="s">
        <v>2371</v>
      </c>
      <c r="AE515"/>
    </row>
    <row r="516" spans="1:31" s="563" customFormat="1">
      <c r="A516"/>
      <c r="B516"/>
      <c r="C516" s="568">
        <v>2023</v>
      </c>
      <c r="D516" s="569" t="s">
        <v>102</v>
      </c>
      <c r="E516" s="569" t="s">
        <v>337</v>
      </c>
      <c r="F516" s="573" t="s">
        <v>141</v>
      </c>
      <c r="G516" s="569" t="s">
        <v>42</v>
      </c>
      <c r="H516" s="569" t="s">
        <v>41</v>
      </c>
      <c r="I516" s="575" t="s">
        <v>54</v>
      </c>
      <c r="J516" s="569" t="s">
        <v>67</v>
      </c>
      <c r="K516" s="569" t="s">
        <v>81</v>
      </c>
      <c r="L516" s="570">
        <v>1</v>
      </c>
      <c r="M516" s="571">
        <v>2.3186694024812495</v>
      </c>
      <c r="N516" s="572">
        <v>7.5416145795454526</v>
      </c>
      <c r="O516" s="668" t="s">
        <v>382</v>
      </c>
      <c r="P516" s="668" t="s">
        <v>67</v>
      </c>
      <c r="Q516" s="574" t="s">
        <v>1908</v>
      </c>
      <c r="R516" s="574" t="s">
        <v>1909</v>
      </c>
      <c r="S516" s="574" t="s">
        <v>1962</v>
      </c>
      <c r="T516" s="574" t="s">
        <v>2231</v>
      </c>
      <c r="U516" s="574" t="s">
        <v>1963</v>
      </c>
      <c r="V516" s="574" t="s">
        <v>1964</v>
      </c>
      <c r="W516" s="575" t="s">
        <v>2276</v>
      </c>
      <c r="X516" s="575" t="s">
        <v>2349</v>
      </c>
      <c r="Y516" s="576" t="s">
        <v>2314</v>
      </c>
      <c r="Z516" s="577" t="s">
        <v>2372</v>
      </c>
      <c r="AA516" s="578" t="s">
        <v>2351</v>
      </c>
      <c r="AE516"/>
    </row>
    <row r="517" spans="1:31" s="563" customFormat="1">
      <c r="A517"/>
      <c r="B517"/>
      <c r="C517" s="568">
        <v>2023</v>
      </c>
      <c r="D517" s="569" t="s">
        <v>102</v>
      </c>
      <c r="E517" s="569" t="s">
        <v>337</v>
      </c>
      <c r="F517" s="573" t="s">
        <v>141</v>
      </c>
      <c r="G517" s="569" t="s">
        <v>42</v>
      </c>
      <c r="H517" s="569" t="s">
        <v>41</v>
      </c>
      <c r="I517" s="575" t="s">
        <v>54</v>
      </c>
      <c r="J517" s="569" t="s">
        <v>66</v>
      </c>
      <c r="K517" s="569" t="s">
        <v>310</v>
      </c>
      <c r="L517" s="570">
        <v>0.2</v>
      </c>
      <c r="M517" s="571">
        <v>1.3557668266999996</v>
      </c>
      <c r="N517" s="572">
        <v>43.094940454545444</v>
      </c>
      <c r="O517" s="668" t="s">
        <v>381</v>
      </c>
      <c r="P517" s="668" t="s">
        <v>66</v>
      </c>
      <c r="Q517" s="574" t="s">
        <v>1862</v>
      </c>
      <c r="R517" s="574" t="s">
        <v>1863</v>
      </c>
      <c r="S517" s="574" t="s">
        <v>1967</v>
      </c>
      <c r="T517" s="574" t="s">
        <v>2231</v>
      </c>
      <c r="U517" s="574" t="s">
        <v>1968</v>
      </c>
      <c r="V517" s="574" t="s">
        <v>1969</v>
      </c>
      <c r="W517" s="575" t="s">
        <v>2289</v>
      </c>
      <c r="X517" s="575" t="s">
        <v>2357</v>
      </c>
      <c r="Y517" s="576" t="s">
        <v>2316</v>
      </c>
      <c r="Z517" s="577" t="s">
        <v>2373</v>
      </c>
      <c r="AA517" s="578" t="s">
        <v>2359</v>
      </c>
      <c r="AE517"/>
    </row>
    <row r="518" spans="1:31" s="563" customFormat="1">
      <c r="A518"/>
      <c r="B518"/>
      <c r="C518" s="568">
        <v>2023</v>
      </c>
      <c r="D518" s="569" t="s">
        <v>102</v>
      </c>
      <c r="E518" s="569" t="s">
        <v>337</v>
      </c>
      <c r="F518" s="573" t="s">
        <v>141</v>
      </c>
      <c r="G518" s="569" t="s">
        <v>42</v>
      </c>
      <c r="H518" s="569" t="s">
        <v>41</v>
      </c>
      <c r="I518" s="575" t="s">
        <v>54</v>
      </c>
      <c r="J518" s="569" t="s">
        <v>66</v>
      </c>
      <c r="K518" s="569" t="s">
        <v>79</v>
      </c>
      <c r="L518" s="570">
        <v>0.8</v>
      </c>
      <c r="M518" s="571">
        <v>5.4230673067999984</v>
      </c>
      <c r="N518" s="572">
        <v>172.37976181818178</v>
      </c>
      <c r="O518" s="668" t="s">
        <v>381</v>
      </c>
      <c r="P518" s="668" t="s">
        <v>66</v>
      </c>
      <c r="Q518" s="574" t="s">
        <v>1872</v>
      </c>
      <c r="R518" s="574" t="s">
        <v>1873</v>
      </c>
      <c r="S518" s="574" t="s">
        <v>1967</v>
      </c>
      <c r="T518" s="574" t="s">
        <v>2231</v>
      </c>
      <c r="U518" s="574" t="s">
        <v>2095</v>
      </c>
      <c r="V518" s="574" t="s">
        <v>2152</v>
      </c>
      <c r="W518" s="575" t="s">
        <v>2254</v>
      </c>
      <c r="X518" s="575" t="s">
        <v>2336</v>
      </c>
      <c r="Y518" s="576" t="s">
        <v>2316</v>
      </c>
      <c r="Z518" s="577" t="s">
        <v>2374</v>
      </c>
      <c r="AA518" s="578" t="s">
        <v>2338</v>
      </c>
      <c r="AE518"/>
    </row>
    <row r="519" spans="1:31" s="563" customFormat="1">
      <c r="A519"/>
      <c r="B519"/>
      <c r="C519" s="568">
        <v>2023</v>
      </c>
      <c r="D519" s="569" t="s">
        <v>102</v>
      </c>
      <c r="E519" s="569" t="s">
        <v>337</v>
      </c>
      <c r="F519" s="573" t="s">
        <v>141</v>
      </c>
      <c r="G519" s="569" t="s">
        <v>42</v>
      </c>
      <c r="H519" s="569" t="s">
        <v>41</v>
      </c>
      <c r="I519" s="575" t="s">
        <v>54</v>
      </c>
      <c r="J519" s="569" t="s">
        <v>348</v>
      </c>
      <c r="K519" s="569" t="s">
        <v>310</v>
      </c>
      <c r="L519" s="570">
        <v>0.3</v>
      </c>
      <c r="M519" s="571">
        <v>1.5110163496874993</v>
      </c>
      <c r="N519" s="572">
        <v>148.13885781249994</v>
      </c>
      <c r="O519" s="668" t="s">
        <v>151</v>
      </c>
      <c r="P519" s="668" t="s">
        <v>348</v>
      </c>
      <c r="Q519" s="574" t="s">
        <v>1862</v>
      </c>
      <c r="R519" s="574" t="s">
        <v>1863</v>
      </c>
      <c r="S519" s="574" t="s">
        <v>1972</v>
      </c>
      <c r="T519" s="574" t="s">
        <v>2231</v>
      </c>
      <c r="U519" s="574" t="s">
        <v>1973</v>
      </c>
      <c r="V519" s="574" t="s">
        <v>1974</v>
      </c>
      <c r="W519" s="575" t="s">
        <v>2289</v>
      </c>
      <c r="X519" s="575" t="s">
        <v>2357</v>
      </c>
      <c r="Y519" s="576" t="s">
        <v>2320</v>
      </c>
      <c r="Z519" s="577" t="s">
        <v>2375</v>
      </c>
      <c r="AA519" s="578" t="s">
        <v>2359</v>
      </c>
      <c r="AE519"/>
    </row>
    <row r="520" spans="1:31" s="563" customFormat="1">
      <c r="A520"/>
      <c r="B520"/>
      <c r="C520" s="568">
        <v>2023</v>
      </c>
      <c r="D520" s="569" t="s">
        <v>102</v>
      </c>
      <c r="E520" s="569" t="s">
        <v>337</v>
      </c>
      <c r="F520" s="573" t="s">
        <v>141</v>
      </c>
      <c r="G520" s="569" t="s">
        <v>42</v>
      </c>
      <c r="H520" s="569" t="s">
        <v>41</v>
      </c>
      <c r="I520" s="575" t="s">
        <v>54</v>
      </c>
      <c r="J520" s="569" t="s">
        <v>348</v>
      </c>
      <c r="K520" s="569" t="s">
        <v>79</v>
      </c>
      <c r="L520" s="570">
        <v>0.7</v>
      </c>
      <c r="M520" s="571">
        <v>3.5257048159374982</v>
      </c>
      <c r="N520" s="572">
        <v>345.65733489583317</v>
      </c>
      <c r="O520" s="668" t="s">
        <v>151</v>
      </c>
      <c r="P520" s="668" t="s">
        <v>348</v>
      </c>
      <c r="Q520" s="574" t="s">
        <v>1872</v>
      </c>
      <c r="R520" s="574" t="s">
        <v>1873</v>
      </c>
      <c r="S520" s="574" t="s">
        <v>1972</v>
      </c>
      <c r="T520" s="574" t="s">
        <v>2231</v>
      </c>
      <c r="U520" s="574" t="s">
        <v>1977</v>
      </c>
      <c r="V520" s="574" t="s">
        <v>1978</v>
      </c>
      <c r="W520" s="575" t="s">
        <v>2254</v>
      </c>
      <c r="X520" s="575" t="s">
        <v>2336</v>
      </c>
      <c r="Y520" s="576" t="s">
        <v>2320</v>
      </c>
      <c r="Z520" s="577" t="s">
        <v>2376</v>
      </c>
      <c r="AA520" s="578" t="s">
        <v>2338</v>
      </c>
      <c r="AE520"/>
    </row>
    <row r="521" spans="1:31" s="563" customFormat="1">
      <c r="A521"/>
      <c r="B521"/>
      <c r="C521" s="568">
        <v>2023</v>
      </c>
      <c r="D521" s="569" t="s">
        <v>56</v>
      </c>
      <c r="E521" s="569" t="s">
        <v>459</v>
      </c>
      <c r="F521" s="573" t="s">
        <v>462</v>
      </c>
      <c r="G521" s="569" t="s">
        <v>42</v>
      </c>
      <c r="H521" s="569" t="s">
        <v>41</v>
      </c>
      <c r="I521" s="575" t="s">
        <v>54</v>
      </c>
      <c r="J521" s="569" t="s">
        <v>99</v>
      </c>
      <c r="K521" s="569" t="s">
        <v>347</v>
      </c>
      <c r="L521" s="570">
        <v>0.5</v>
      </c>
      <c r="M521" s="571">
        <v>1.0040694726562499E-2</v>
      </c>
      <c r="N521" s="572">
        <v>1.3294531249999999</v>
      </c>
      <c r="O521" s="668" t="s">
        <v>151</v>
      </c>
      <c r="P521" s="668" t="s">
        <v>99</v>
      </c>
      <c r="Q521" s="574" t="s">
        <v>2377</v>
      </c>
      <c r="R521" s="574" t="s">
        <v>2378</v>
      </c>
      <c r="S521" s="574" t="s">
        <v>1874</v>
      </c>
      <c r="T521" s="574" t="s">
        <v>2379</v>
      </c>
      <c r="U521" s="574" t="s">
        <v>2380</v>
      </c>
      <c r="V521" s="574" t="s">
        <v>2381</v>
      </c>
      <c r="W521" s="575" t="s">
        <v>2382</v>
      </c>
      <c r="X521" s="575" t="s">
        <v>2383</v>
      </c>
      <c r="Y521" s="576" t="s">
        <v>2384</v>
      </c>
      <c r="Z521" s="577" t="s">
        <v>2385</v>
      </c>
      <c r="AA521" s="578" t="s">
        <v>2386</v>
      </c>
      <c r="AE521"/>
    </row>
    <row r="522" spans="1:31" s="563" customFormat="1">
      <c r="A522"/>
      <c r="B522"/>
      <c r="C522" s="568">
        <v>2023</v>
      </c>
      <c r="D522" s="569" t="s">
        <v>56</v>
      </c>
      <c r="E522" s="569" t="s">
        <v>459</v>
      </c>
      <c r="F522" s="573" t="s">
        <v>462</v>
      </c>
      <c r="G522" s="569" t="s">
        <v>42</v>
      </c>
      <c r="H522" s="569" t="s">
        <v>41</v>
      </c>
      <c r="I522" s="575" t="s">
        <v>54</v>
      </c>
      <c r="J522" s="569" t="s">
        <v>99</v>
      </c>
      <c r="K522" s="569" t="s">
        <v>90</v>
      </c>
      <c r="L522" s="570">
        <v>0.5</v>
      </c>
      <c r="M522" s="571">
        <v>1.0040694726562499E-2</v>
      </c>
      <c r="N522" s="572">
        <v>1.3294531249999999</v>
      </c>
      <c r="O522" s="668" t="s">
        <v>151</v>
      </c>
      <c r="P522" s="668" t="s">
        <v>99</v>
      </c>
      <c r="Q522" s="574" t="s">
        <v>1846</v>
      </c>
      <c r="R522" s="574" t="s">
        <v>1988</v>
      </c>
      <c r="S522" s="574" t="s">
        <v>1874</v>
      </c>
      <c r="T522" s="574" t="s">
        <v>2379</v>
      </c>
      <c r="U522" s="574" t="s">
        <v>2387</v>
      </c>
      <c r="V522" s="574" t="s">
        <v>2388</v>
      </c>
      <c r="W522" s="575" t="s">
        <v>2389</v>
      </c>
      <c r="X522" s="575" t="s">
        <v>2390</v>
      </c>
      <c r="Y522" s="576" t="s">
        <v>2384</v>
      </c>
      <c r="Z522" s="577" t="s">
        <v>2391</v>
      </c>
      <c r="AA522" s="578" t="s">
        <v>2392</v>
      </c>
      <c r="AE522"/>
    </row>
    <row r="523" spans="1:31" s="563" customFormat="1">
      <c r="A523"/>
      <c r="B523"/>
      <c r="C523" s="568">
        <v>2023</v>
      </c>
      <c r="D523" s="569" t="s">
        <v>56</v>
      </c>
      <c r="E523" s="569" t="s">
        <v>459</v>
      </c>
      <c r="F523" s="573" t="s">
        <v>462</v>
      </c>
      <c r="G523" s="569" t="s">
        <v>42</v>
      </c>
      <c r="H523" s="569" t="s">
        <v>41</v>
      </c>
      <c r="I523" s="575" t="s">
        <v>54</v>
      </c>
      <c r="J523" s="569" t="s">
        <v>96</v>
      </c>
      <c r="K523" s="569" t="s">
        <v>310</v>
      </c>
      <c r="L523" s="570">
        <v>0.5</v>
      </c>
      <c r="M523" s="571">
        <v>1.5877468749999997E-4</v>
      </c>
      <c r="N523" s="572">
        <v>0.18992187499999999</v>
      </c>
      <c r="O523" s="668" t="s">
        <v>151</v>
      </c>
      <c r="P523" s="668" t="s">
        <v>96</v>
      </c>
      <c r="Q523" s="574" t="s">
        <v>1862</v>
      </c>
      <c r="R523" s="574" t="s">
        <v>2049</v>
      </c>
      <c r="S523" s="574" t="s">
        <v>1882</v>
      </c>
      <c r="T523" s="574" t="s">
        <v>2379</v>
      </c>
      <c r="U523" s="574" t="s">
        <v>2393</v>
      </c>
      <c r="V523" s="574" t="s">
        <v>2394</v>
      </c>
      <c r="W523" s="575" t="s">
        <v>2395</v>
      </c>
      <c r="X523" s="575" t="s">
        <v>2396</v>
      </c>
      <c r="Y523" s="576" t="s">
        <v>2397</v>
      </c>
      <c r="Z523" s="577" t="s">
        <v>2398</v>
      </c>
      <c r="AA523" s="578" t="s">
        <v>2399</v>
      </c>
      <c r="AE523"/>
    </row>
    <row r="524" spans="1:31" s="563" customFormat="1">
      <c r="A524"/>
      <c r="B524"/>
      <c r="C524" s="568">
        <v>2023</v>
      </c>
      <c r="D524" s="569" t="s">
        <v>56</v>
      </c>
      <c r="E524" s="569" t="s">
        <v>459</v>
      </c>
      <c r="F524" s="573" t="s">
        <v>462</v>
      </c>
      <c r="G524" s="569" t="s">
        <v>42</v>
      </c>
      <c r="H524" s="569" t="s">
        <v>41</v>
      </c>
      <c r="I524" s="575" t="s">
        <v>54</v>
      </c>
      <c r="J524" s="569" t="s">
        <v>96</v>
      </c>
      <c r="K524" s="569" t="s">
        <v>104</v>
      </c>
      <c r="L524" s="570">
        <v>0.5</v>
      </c>
      <c r="M524" s="571">
        <v>1.5877468749999997E-4</v>
      </c>
      <c r="N524" s="572">
        <v>0.18992187499999999</v>
      </c>
      <c r="O524" s="668" t="s">
        <v>151</v>
      </c>
      <c r="P524" s="668" t="s">
        <v>96</v>
      </c>
      <c r="Q524" s="574" t="s">
        <v>1900</v>
      </c>
      <c r="R524" s="574" t="s">
        <v>2003</v>
      </c>
      <c r="S524" s="574" t="s">
        <v>1882</v>
      </c>
      <c r="T524" s="574" t="s">
        <v>2379</v>
      </c>
      <c r="U524" s="574" t="s">
        <v>2400</v>
      </c>
      <c r="V524" s="574" t="s">
        <v>2401</v>
      </c>
      <c r="W524" s="575" t="s">
        <v>2402</v>
      </c>
      <c r="X524" s="575" t="s">
        <v>2403</v>
      </c>
      <c r="Y524" s="576" t="s">
        <v>2397</v>
      </c>
      <c r="Z524" s="577" t="s">
        <v>2404</v>
      </c>
      <c r="AA524" s="578" t="s">
        <v>2405</v>
      </c>
      <c r="AE524"/>
    </row>
    <row r="525" spans="1:31" s="563" customFormat="1">
      <c r="A525"/>
      <c r="B525"/>
      <c r="C525" s="568">
        <v>2023</v>
      </c>
      <c r="D525" s="569" t="s">
        <v>56</v>
      </c>
      <c r="E525" s="569" t="s">
        <v>459</v>
      </c>
      <c r="F525" s="573" t="s">
        <v>462</v>
      </c>
      <c r="G525" s="569" t="s">
        <v>42</v>
      </c>
      <c r="H525" s="569" t="s">
        <v>49</v>
      </c>
      <c r="I525" s="575" t="s">
        <v>54</v>
      </c>
      <c r="J525" s="569" t="s">
        <v>94</v>
      </c>
      <c r="K525" s="569" t="s">
        <v>88</v>
      </c>
      <c r="L525" s="570">
        <v>1</v>
      </c>
      <c r="M525" s="571">
        <v>0.19598773837500005</v>
      </c>
      <c r="N525" s="572">
        <v>4.6653750000000009</v>
      </c>
      <c r="O525" s="668" t="s">
        <v>151</v>
      </c>
      <c r="P525" s="668" t="s">
        <v>94</v>
      </c>
      <c r="Q525" s="574" t="s">
        <v>2406</v>
      </c>
      <c r="R525" s="574" t="s">
        <v>2407</v>
      </c>
      <c r="S525" s="574" t="s">
        <v>2408</v>
      </c>
      <c r="T525" s="574" t="s">
        <v>2379</v>
      </c>
      <c r="U525" s="574" t="s">
        <v>2409</v>
      </c>
      <c r="V525" s="574" t="s">
        <v>2410</v>
      </c>
      <c r="W525" s="575" t="s">
        <v>2411</v>
      </c>
      <c r="X525" s="575" t="s">
        <v>2412</v>
      </c>
      <c r="Y525" s="576" t="s">
        <v>2413</v>
      </c>
      <c r="Z525" s="577" t="s">
        <v>2414</v>
      </c>
      <c r="AA525" s="578" t="s">
        <v>2415</v>
      </c>
      <c r="AE525"/>
    </row>
    <row r="526" spans="1:31" s="563" customFormat="1">
      <c r="A526"/>
      <c r="B526"/>
      <c r="C526" s="568">
        <v>2023</v>
      </c>
      <c r="D526" s="569" t="s">
        <v>56</v>
      </c>
      <c r="E526" s="569" t="s">
        <v>459</v>
      </c>
      <c r="F526" s="573" t="s">
        <v>462</v>
      </c>
      <c r="G526" s="569" t="s">
        <v>42</v>
      </c>
      <c r="H526" s="569" t="s">
        <v>49</v>
      </c>
      <c r="I526" s="575" t="s">
        <v>54</v>
      </c>
      <c r="J526" s="569" t="s">
        <v>92</v>
      </c>
      <c r="K526" s="569" t="s">
        <v>88</v>
      </c>
      <c r="L526" s="570">
        <v>1</v>
      </c>
      <c r="M526" s="571">
        <v>0.19598773837500005</v>
      </c>
      <c r="N526" s="572">
        <v>4.6653750000000009</v>
      </c>
      <c r="O526" s="668" t="s">
        <v>151</v>
      </c>
      <c r="P526" s="668" t="s">
        <v>92</v>
      </c>
      <c r="Q526" s="574" t="s">
        <v>2406</v>
      </c>
      <c r="R526" s="574" t="s">
        <v>2407</v>
      </c>
      <c r="S526" s="574" t="s">
        <v>2416</v>
      </c>
      <c r="T526" s="574" t="s">
        <v>2379</v>
      </c>
      <c r="U526" s="574" t="s">
        <v>2417</v>
      </c>
      <c r="V526" s="574" t="s">
        <v>2418</v>
      </c>
      <c r="W526" s="575" t="s">
        <v>2411</v>
      </c>
      <c r="X526" s="575" t="s">
        <v>2412</v>
      </c>
      <c r="Y526" s="576" t="s">
        <v>2419</v>
      </c>
      <c r="Z526" s="577" t="s">
        <v>2420</v>
      </c>
      <c r="AA526" s="578" t="s">
        <v>2415</v>
      </c>
      <c r="AE526"/>
    </row>
    <row r="527" spans="1:31" s="563" customFormat="1">
      <c r="A527"/>
      <c r="B527"/>
      <c r="C527" s="568">
        <v>2023</v>
      </c>
      <c r="D527" s="569" t="s">
        <v>56</v>
      </c>
      <c r="E527" s="569" t="s">
        <v>459</v>
      </c>
      <c r="F527" s="573" t="s">
        <v>462</v>
      </c>
      <c r="G527" s="569" t="s">
        <v>42</v>
      </c>
      <c r="H527" s="569" t="s">
        <v>49</v>
      </c>
      <c r="I527" s="575" t="s">
        <v>54</v>
      </c>
      <c r="J527" s="569" t="s">
        <v>89</v>
      </c>
      <c r="K527" s="569" t="s">
        <v>88</v>
      </c>
      <c r="L527" s="570">
        <v>1</v>
      </c>
      <c r="M527" s="571">
        <v>0.19598773837500005</v>
      </c>
      <c r="N527" s="572">
        <v>4.6653750000000009</v>
      </c>
      <c r="O527" s="668" t="s">
        <v>151</v>
      </c>
      <c r="P527" s="668" t="s">
        <v>89</v>
      </c>
      <c r="Q527" s="574" t="s">
        <v>2406</v>
      </c>
      <c r="R527" s="574" t="s">
        <v>2407</v>
      </c>
      <c r="S527" s="574" t="s">
        <v>2421</v>
      </c>
      <c r="T527" s="574" t="s">
        <v>2379</v>
      </c>
      <c r="U527" s="574" t="s">
        <v>2422</v>
      </c>
      <c r="V527" s="574" t="s">
        <v>2423</v>
      </c>
      <c r="W527" s="575" t="s">
        <v>2411</v>
      </c>
      <c r="X527" s="575" t="s">
        <v>2412</v>
      </c>
      <c r="Y527" s="576" t="s">
        <v>2424</v>
      </c>
      <c r="Z527" s="577" t="s">
        <v>2425</v>
      </c>
      <c r="AA527" s="578" t="s">
        <v>2415</v>
      </c>
      <c r="AE527"/>
    </row>
    <row r="528" spans="1:31" s="563" customFormat="1">
      <c r="A528"/>
      <c r="B528"/>
      <c r="C528" s="568">
        <v>2023</v>
      </c>
      <c r="D528" s="569" t="s">
        <v>56</v>
      </c>
      <c r="E528" s="569" t="s">
        <v>459</v>
      </c>
      <c r="F528" s="573" t="s">
        <v>462</v>
      </c>
      <c r="G528" s="569" t="s">
        <v>42</v>
      </c>
      <c r="H528" s="569" t="s">
        <v>41</v>
      </c>
      <c r="I528" s="575" t="s">
        <v>54</v>
      </c>
      <c r="J528" s="569" t="s">
        <v>87</v>
      </c>
      <c r="K528" s="569" t="s">
        <v>106</v>
      </c>
      <c r="L528" s="570">
        <v>0.5</v>
      </c>
      <c r="M528" s="571">
        <v>1.2433140585937497E-2</v>
      </c>
      <c r="N528" s="572">
        <v>0.56976562499999994</v>
      </c>
      <c r="O528" s="668" t="s">
        <v>151</v>
      </c>
      <c r="P528" s="668" t="s">
        <v>87</v>
      </c>
      <c r="Q528" s="574" t="s">
        <v>1892</v>
      </c>
      <c r="R528" s="574" t="s">
        <v>1995</v>
      </c>
      <c r="S528" s="574" t="s">
        <v>1887</v>
      </c>
      <c r="T528" s="574" t="s">
        <v>2379</v>
      </c>
      <c r="U528" s="574" t="s">
        <v>1894</v>
      </c>
      <c r="V528" s="574" t="s">
        <v>2034</v>
      </c>
      <c r="W528" s="575" t="s">
        <v>2426</v>
      </c>
      <c r="X528" s="575" t="s">
        <v>2427</v>
      </c>
      <c r="Y528" s="576" t="s">
        <v>2428</v>
      </c>
      <c r="Z528" s="577" t="s">
        <v>2429</v>
      </c>
      <c r="AA528" s="578" t="s">
        <v>2430</v>
      </c>
      <c r="AE528"/>
    </row>
    <row r="529" spans="1:31" s="563" customFormat="1">
      <c r="A529"/>
      <c r="B529"/>
      <c r="C529" s="568">
        <v>2023</v>
      </c>
      <c r="D529" s="569" t="s">
        <v>56</v>
      </c>
      <c r="E529" s="569" t="s">
        <v>459</v>
      </c>
      <c r="F529" s="573" t="s">
        <v>462</v>
      </c>
      <c r="G529" s="569" t="s">
        <v>42</v>
      </c>
      <c r="H529" s="569" t="s">
        <v>41</v>
      </c>
      <c r="I529" s="575" t="s">
        <v>54</v>
      </c>
      <c r="J529" s="569" t="s">
        <v>87</v>
      </c>
      <c r="K529" s="569" t="s">
        <v>104</v>
      </c>
      <c r="L529" s="570">
        <v>0.5</v>
      </c>
      <c r="M529" s="571">
        <v>1.2433140585937497E-2</v>
      </c>
      <c r="N529" s="572">
        <v>0.56976562499999994</v>
      </c>
      <c r="O529" s="668" t="s">
        <v>151</v>
      </c>
      <c r="P529" s="668" t="s">
        <v>87</v>
      </c>
      <c r="Q529" s="574" t="s">
        <v>1900</v>
      </c>
      <c r="R529" s="574" t="s">
        <v>2003</v>
      </c>
      <c r="S529" s="574" t="s">
        <v>1887</v>
      </c>
      <c r="T529" s="574" t="s">
        <v>2379</v>
      </c>
      <c r="U529" s="574" t="s">
        <v>1902</v>
      </c>
      <c r="V529" s="574" t="s">
        <v>2037</v>
      </c>
      <c r="W529" s="575" t="s">
        <v>2402</v>
      </c>
      <c r="X529" s="575" t="s">
        <v>2403</v>
      </c>
      <c r="Y529" s="576" t="s">
        <v>2428</v>
      </c>
      <c r="Z529" s="577" t="s">
        <v>2431</v>
      </c>
      <c r="AA529" s="578" t="s">
        <v>2405</v>
      </c>
      <c r="AE529"/>
    </row>
    <row r="530" spans="1:31" s="563" customFormat="1">
      <c r="A530"/>
      <c r="B530"/>
      <c r="C530" s="568">
        <v>2023</v>
      </c>
      <c r="D530" s="569" t="s">
        <v>56</v>
      </c>
      <c r="E530" s="569" t="s">
        <v>459</v>
      </c>
      <c r="F530" s="573" t="s">
        <v>462</v>
      </c>
      <c r="G530" s="569" t="s">
        <v>42</v>
      </c>
      <c r="H530" s="569" t="s">
        <v>49</v>
      </c>
      <c r="I530" s="575" t="s">
        <v>54</v>
      </c>
      <c r="J530" s="569" t="s">
        <v>315</v>
      </c>
      <c r="K530" s="569" t="s">
        <v>79</v>
      </c>
      <c r="L530" s="570">
        <v>1</v>
      </c>
      <c r="M530" s="571">
        <v>7.9777912500000013E-3</v>
      </c>
      <c r="N530" s="572">
        <v>9.3307500000000019</v>
      </c>
      <c r="O530" s="668" t="s">
        <v>151</v>
      </c>
      <c r="P530" s="668" t="s">
        <v>76</v>
      </c>
      <c r="Q530" s="574" t="s">
        <v>1872</v>
      </c>
      <c r="R530" s="574" t="s">
        <v>2027</v>
      </c>
      <c r="S530" s="574" t="s">
        <v>2432</v>
      </c>
      <c r="T530" s="574" t="s">
        <v>2379</v>
      </c>
      <c r="U530" s="574" t="s">
        <v>2433</v>
      </c>
      <c r="V530" s="574" t="s">
        <v>2434</v>
      </c>
      <c r="W530" s="575" t="s">
        <v>2435</v>
      </c>
      <c r="X530" s="575" t="s">
        <v>2436</v>
      </c>
      <c r="Y530" s="576" t="s">
        <v>2437</v>
      </c>
      <c r="Z530" s="577" t="s">
        <v>2438</v>
      </c>
      <c r="AA530" s="578" t="s">
        <v>2439</v>
      </c>
      <c r="AE530"/>
    </row>
    <row r="531" spans="1:31" s="563" customFormat="1">
      <c r="A531"/>
      <c r="B531"/>
      <c r="C531" s="568">
        <v>2023</v>
      </c>
      <c r="D531" s="569" t="s">
        <v>56</v>
      </c>
      <c r="E531" s="569" t="s">
        <v>459</v>
      </c>
      <c r="F531" s="573" t="s">
        <v>462</v>
      </c>
      <c r="G531" s="569" t="s">
        <v>42</v>
      </c>
      <c r="H531" s="569" t="s">
        <v>49</v>
      </c>
      <c r="I531" s="575" t="s">
        <v>54</v>
      </c>
      <c r="J531" s="569" t="s">
        <v>316</v>
      </c>
      <c r="K531" s="569" t="s">
        <v>79</v>
      </c>
      <c r="L531" s="570">
        <v>1</v>
      </c>
      <c r="M531" s="571">
        <v>1.1966686875000002E-2</v>
      </c>
      <c r="N531" s="572">
        <v>13.996125000000003</v>
      </c>
      <c r="O531" s="668" t="s">
        <v>151</v>
      </c>
      <c r="P531" s="668" t="s">
        <v>76</v>
      </c>
      <c r="Q531" s="574" t="s">
        <v>1872</v>
      </c>
      <c r="R531" s="574" t="s">
        <v>2027</v>
      </c>
      <c r="S531" s="574" t="s">
        <v>2440</v>
      </c>
      <c r="T531" s="574" t="s">
        <v>2379</v>
      </c>
      <c r="U531" s="574" t="s">
        <v>2441</v>
      </c>
      <c r="V531" s="574" t="s">
        <v>2442</v>
      </c>
      <c r="W531" s="575" t="s">
        <v>2435</v>
      </c>
      <c r="X531" s="575" t="s">
        <v>2436</v>
      </c>
      <c r="Y531" s="575" t="s">
        <v>2443</v>
      </c>
      <c r="Z531" s="579" t="s">
        <v>2444</v>
      </c>
      <c r="AA531" s="578" t="s">
        <v>2439</v>
      </c>
      <c r="AE531"/>
    </row>
    <row r="532" spans="1:31" s="563" customFormat="1">
      <c r="A532"/>
      <c r="B532"/>
      <c r="C532" s="568">
        <v>2023</v>
      </c>
      <c r="D532" s="569" t="s">
        <v>56</v>
      </c>
      <c r="E532" s="569" t="s">
        <v>459</v>
      </c>
      <c r="F532" s="573" t="s">
        <v>462</v>
      </c>
      <c r="G532" s="569" t="s">
        <v>42</v>
      </c>
      <c r="H532" s="569" t="s">
        <v>49</v>
      </c>
      <c r="I532" s="575" t="s">
        <v>54</v>
      </c>
      <c r="J532" s="569" t="s">
        <v>317</v>
      </c>
      <c r="K532" s="569" t="s">
        <v>79</v>
      </c>
      <c r="L532" s="570">
        <v>1</v>
      </c>
      <c r="M532" s="571">
        <v>1.5955582500000003E-2</v>
      </c>
      <c r="N532" s="572">
        <v>18.661500000000004</v>
      </c>
      <c r="O532" s="668" t="s">
        <v>151</v>
      </c>
      <c r="P532" s="668" t="s">
        <v>76</v>
      </c>
      <c r="Q532" s="574" t="s">
        <v>1872</v>
      </c>
      <c r="R532" s="574" t="s">
        <v>2027</v>
      </c>
      <c r="S532" s="574" t="s">
        <v>2445</v>
      </c>
      <c r="T532" s="574" t="s">
        <v>2379</v>
      </c>
      <c r="U532" s="574" t="s">
        <v>2446</v>
      </c>
      <c r="V532" s="574" t="s">
        <v>2447</v>
      </c>
      <c r="W532" s="575" t="s">
        <v>2435</v>
      </c>
      <c r="X532" s="575" t="s">
        <v>2436</v>
      </c>
      <c r="Y532" s="575" t="s">
        <v>2448</v>
      </c>
      <c r="Z532" s="579" t="s">
        <v>2449</v>
      </c>
      <c r="AA532" s="580" t="s">
        <v>2439</v>
      </c>
      <c r="AE532"/>
    </row>
    <row r="533" spans="1:31" s="563" customFormat="1">
      <c r="A533"/>
      <c r="B533"/>
      <c r="C533" s="568">
        <v>2023</v>
      </c>
      <c r="D533" s="569" t="s">
        <v>56</v>
      </c>
      <c r="E533" s="569" t="s">
        <v>459</v>
      </c>
      <c r="F533" s="573" t="s">
        <v>462</v>
      </c>
      <c r="G533" s="569" t="s">
        <v>42</v>
      </c>
      <c r="H533" s="569" t="s">
        <v>49</v>
      </c>
      <c r="I533" s="575" t="s">
        <v>54</v>
      </c>
      <c r="J533" s="569" t="s">
        <v>314</v>
      </c>
      <c r="K533" s="569" t="s">
        <v>121</v>
      </c>
      <c r="L533" s="570">
        <v>0.5</v>
      </c>
      <c r="M533" s="571">
        <v>1.4958358593750002E-3</v>
      </c>
      <c r="N533" s="572">
        <v>3.4990312500000007</v>
      </c>
      <c r="O533" s="668" t="s">
        <v>151</v>
      </c>
      <c r="P533" s="668" t="s">
        <v>73</v>
      </c>
      <c r="Q533" s="574" t="s">
        <v>2450</v>
      </c>
      <c r="R533" s="574" t="s">
        <v>2451</v>
      </c>
      <c r="S533" s="574" t="s">
        <v>2452</v>
      </c>
      <c r="T533" s="574" t="s">
        <v>2379</v>
      </c>
      <c r="U533" s="574" t="s">
        <v>2453</v>
      </c>
      <c r="V533" s="574" t="s">
        <v>2454</v>
      </c>
      <c r="W533" s="575" t="s">
        <v>2455</v>
      </c>
      <c r="X533" s="575" t="s">
        <v>2456</v>
      </c>
      <c r="Y533" s="576" t="s">
        <v>2457</v>
      </c>
      <c r="Z533" s="577" t="s">
        <v>2458</v>
      </c>
      <c r="AA533" s="578" t="s">
        <v>2459</v>
      </c>
      <c r="AE533"/>
    </row>
    <row r="534" spans="1:31" s="563" customFormat="1">
      <c r="A534"/>
      <c r="B534"/>
      <c r="C534" s="568">
        <v>2023</v>
      </c>
      <c r="D534" s="569" t="s">
        <v>56</v>
      </c>
      <c r="E534" s="569" t="s">
        <v>459</v>
      </c>
      <c r="F534" s="573" t="s">
        <v>462</v>
      </c>
      <c r="G534" s="569" t="s">
        <v>42</v>
      </c>
      <c r="H534" s="569" t="s">
        <v>49</v>
      </c>
      <c r="I534" s="575" t="s">
        <v>54</v>
      </c>
      <c r="J534" s="569" t="s">
        <v>314</v>
      </c>
      <c r="K534" s="569" t="s">
        <v>103</v>
      </c>
      <c r="L534" s="570">
        <v>0.5</v>
      </c>
      <c r="M534" s="571">
        <v>1.4958358593750002E-3</v>
      </c>
      <c r="N534" s="572">
        <v>3.4990312500000007</v>
      </c>
      <c r="O534" s="668" t="s">
        <v>151</v>
      </c>
      <c r="P534" s="668" t="s">
        <v>73</v>
      </c>
      <c r="Q534" s="574" t="s">
        <v>2460</v>
      </c>
      <c r="R534" s="574" t="s">
        <v>2461</v>
      </c>
      <c r="S534" s="574" t="s">
        <v>2452</v>
      </c>
      <c r="T534" s="574" t="s">
        <v>2379</v>
      </c>
      <c r="U534" s="574" t="s">
        <v>2462</v>
      </c>
      <c r="V534" s="574" t="s">
        <v>2463</v>
      </c>
      <c r="W534" s="575" t="s">
        <v>2464</v>
      </c>
      <c r="X534" s="575" t="s">
        <v>2465</v>
      </c>
      <c r="Y534" s="576" t="s">
        <v>2457</v>
      </c>
      <c r="Z534" s="577" t="s">
        <v>2466</v>
      </c>
      <c r="AA534" s="578" t="s">
        <v>2467</v>
      </c>
      <c r="AE534"/>
    </row>
    <row r="535" spans="1:31" s="563" customFormat="1">
      <c r="A535"/>
      <c r="B535"/>
      <c r="C535" s="568">
        <v>2023</v>
      </c>
      <c r="D535" s="569" t="s">
        <v>56</v>
      </c>
      <c r="E535" s="569" t="s">
        <v>459</v>
      </c>
      <c r="F535" s="573" t="s">
        <v>462</v>
      </c>
      <c r="G535" s="569" t="s">
        <v>42</v>
      </c>
      <c r="H535" s="569" t="s">
        <v>49</v>
      </c>
      <c r="I535" s="575" t="s">
        <v>54</v>
      </c>
      <c r="J535" s="569" t="s">
        <v>312</v>
      </c>
      <c r="K535" s="569" t="s">
        <v>121</v>
      </c>
      <c r="L535" s="570">
        <v>0.5</v>
      </c>
      <c r="M535" s="571">
        <v>1.4958358593750002E-3</v>
      </c>
      <c r="N535" s="572">
        <v>3.4990312500000007</v>
      </c>
      <c r="O535" s="668" t="s">
        <v>151</v>
      </c>
      <c r="P535" s="668" t="s">
        <v>73</v>
      </c>
      <c r="Q535" s="574" t="s">
        <v>2450</v>
      </c>
      <c r="R535" s="574" t="s">
        <v>2451</v>
      </c>
      <c r="S535" s="574" t="s">
        <v>2468</v>
      </c>
      <c r="T535" s="574" t="s">
        <v>2379</v>
      </c>
      <c r="U535" s="574" t="s">
        <v>2469</v>
      </c>
      <c r="V535" s="574" t="s">
        <v>2470</v>
      </c>
      <c r="W535" s="575" t="s">
        <v>2455</v>
      </c>
      <c r="X535" s="575" t="s">
        <v>2456</v>
      </c>
      <c r="Y535" s="576" t="s">
        <v>2471</v>
      </c>
      <c r="Z535" s="577" t="s">
        <v>2472</v>
      </c>
      <c r="AA535" s="580" t="s">
        <v>2459</v>
      </c>
      <c r="AE535"/>
    </row>
    <row r="536" spans="1:31" s="563" customFormat="1">
      <c r="A536"/>
      <c r="B536"/>
      <c r="C536" s="568">
        <v>2023</v>
      </c>
      <c r="D536" s="569" t="s">
        <v>56</v>
      </c>
      <c r="E536" s="569" t="s">
        <v>459</v>
      </c>
      <c r="F536" s="573" t="s">
        <v>462</v>
      </c>
      <c r="G536" s="569" t="s">
        <v>42</v>
      </c>
      <c r="H536" s="569" t="s">
        <v>49</v>
      </c>
      <c r="I536" s="575" t="s">
        <v>54</v>
      </c>
      <c r="J536" s="569" t="s">
        <v>312</v>
      </c>
      <c r="K536" s="569" t="s">
        <v>103</v>
      </c>
      <c r="L536" s="570">
        <v>0.5</v>
      </c>
      <c r="M536" s="571">
        <v>1.4958358593750002E-3</v>
      </c>
      <c r="N536" s="572">
        <v>3.4990312500000007</v>
      </c>
      <c r="O536" s="668" t="s">
        <v>151</v>
      </c>
      <c r="P536" s="668" t="s">
        <v>73</v>
      </c>
      <c r="Q536" s="574" t="s">
        <v>2460</v>
      </c>
      <c r="R536" s="574" t="s">
        <v>2461</v>
      </c>
      <c r="S536" s="574" t="s">
        <v>2468</v>
      </c>
      <c r="T536" s="574" t="s">
        <v>2379</v>
      </c>
      <c r="U536" s="574" t="s">
        <v>2473</v>
      </c>
      <c r="V536" s="574" t="s">
        <v>2474</v>
      </c>
      <c r="W536" s="575" t="s">
        <v>2464</v>
      </c>
      <c r="X536" s="575" t="s">
        <v>2465</v>
      </c>
      <c r="Y536" s="576" t="s">
        <v>2471</v>
      </c>
      <c r="Z536" s="577" t="s">
        <v>2475</v>
      </c>
      <c r="AA536" s="578" t="s">
        <v>2467</v>
      </c>
      <c r="AE536"/>
    </row>
    <row r="537" spans="1:31" s="563" customFormat="1">
      <c r="A537"/>
      <c r="B537"/>
      <c r="C537" s="568">
        <v>2023</v>
      </c>
      <c r="D537" s="569" t="s">
        <v>56</v>
      </c>
      <c r="E537" s="569" t="s">
        <v>459</v>
      </c>
      <c r="F537" s="573" t="s">
        <v>462</v>
      </c>
      <c r="G537" s="569" t="s">
        <v>42</v>
      </c>
      <c r="H537" s="569" t="s">
        <v>49</v>
      </c>
      <c r="I537" s="575" t="s">
        <v>54</v>
      </c>
      <c r="J537" s="569" t="s">
        <v>313</v>
      </c>
      <c r="K537" s="569" t="s">
        <v>121</v>
      </c>
      <c r="L537" s="570">
        <v>0.5</v>
      </c>
      <c r="M537" s="571">
        <v>1.4958358593750002E-3</v>
      </c>
      <c r="N537" s="572">
        <v>3.4990312500000007</v>
      </c>
      <c r="O537" s="668" t="s">
        <v>151</v>
      </c>
      <c r="P537" s="668" t="s">
        <v>73</v>
      </c>
      <c r="Q537" s="574" t="s">
        <v>2450</v>
      </c>
      <c r="R537" s="574" t="s">
        <v>2451</v>
      </c>
      <c r="S537" s="574" t="s">
        <v>2476</v>
      </c>
      <c r="T537" s="574" t="s">
        <v>2379</v>
      </c>
      <c r="U537" s="574" t="s">
        <v>2477</v>
      </c>
      <c r="V537" s="574" t="s">
        <v>2478</v>
      </c>
      <c r="W537" s="575" t="s">
        <v>2455</v>
      </c>
      <c r="X537" s="575" t="s">
        <v>2456</v>
      </c>
      <c r="Y537" s="576" t="s">
        <v>2479</v>
      </c>
      <c r="Z537" s="577" t="s">
        <v>2480</v>
      </c>
      <c r="AA537" s="578" t="s">
        <v>2459</v>
      </c>
      <c r="AE537"/>
    </row>
    <row r="538" spans="1:31" s="563" customFormat="1">
      <c r="A538"/>
      <c r="B538"/>
      <c r="C538" s="568">
        <v>2023</v>
      </c>
      <c r="D538" s="569" t="s">
        <v>56</v>
      </c>
      <c r="E538" s="569" t="s">
        <v>459</v>
      </c>
      <c r="F538" s="573" t="s">
        <v>462</v>
      </c>
      <c r="G538" s="569" t="s">
        <v>42</v>
      </c>
      <c r="H538" s="569" t="s">
        <v>49</v>
      </c>
      <c r="I538" s="575" t="s">
        <v>54</v>
      </c>
      <c r="J538" s="569" t="s">
        <v>313</v>
      </c>
      <c r="K538" s="569" t="s">
        <v>103</v>
      </c>
      <c r="L538" s="570">
        <v>0.5</v>
      </c>
      <c r="M538" s="571">
        <v>1.4958358593750002E-3</v>
      </c>
      <c r="N538" s="572">
        <v>3.4990312500000007</v>
      </c>
      <c r="O538" s="668" t="s">
        <v>151</v>
      </c>
      <c r="P538" s="668" t="s">
        <v>73</v>
      </c>
      <c r="Q538" s="574" t="s">
        <v>2460</v>
      </c>
      <c r="R538" s="574" t="s">
        <v>2461</v>
      </c>
      <c r="S538" s="574" t="s">
        <v>2476</v>
      </c>
      <c r="T538" s="574" t="s">
        <v>2379</v>
      </c>
      <c r="U538" s="574" t="s">
        <v>2481</v>
      </c>
      <c r="V538" s="574" t="s">
        <v>2482</v>
      </c>
      <c r="W538" s="575" t="s">
        <v>2464</v>
      </c>
      <c r="X538" s="575" t="s">
        <v>2465</v>
      </c>
      <c r="Y538" s="576" t="s">
        <v>2479</v>
      </c>
      <c r="Z538" s="577" t="s">
        <v>2483</v>
      </c>
      <c r="AA538" s="578" t="s">
        <v>2467</v>
      </c>
      <c r="AE538"/>
    </row>
    <row r="539" spans="1:31" s="563" customFormat="1">
      <c r="A539"/>
      <c r="B539"/>
      <c r="C539" s="568">
        <v>2023</v>
      </c>
      <c r="D539" s="569" t="s">
        <v>16</v>
      </c>
      <c r="E539" s="569" t="s">
        <v>357</v>
      </c>
      <c r="F539" s="573" t="s">
        <v>462</v>
      </c>
      <c r="G539" s="569" t="s">
        <v>42</v>
      </c>
      <c r="H539" s="569" t="s">
        <v>41</v>
      </c>
      <c r="I539" s="575" t="s">
        <v>54</v>
      </c>
      <c r="J539" s="569" t="s">
        <v>352</v>
      </c>
      <c r="K539" s="569" t="s">
        <v>106</v>
      </c>
      <c r="L539" s="570">
        <v>1</v>
      </c>
      <c r="M539" s="571">
        <v>0.55825000000000002</v>
      </c>
      <c r="N539" s="572">
        <v>20.299999999999997</v>
      </c>
      <c r="O539" s="668" t="s">
        <v>151</v>
      </c>
      <c r="P539" s="668" t="s">
        <v>352</v>
      </c>
      <c r="Q539" s="574" t="s">
        <v>1892</v>
      </c>
      <c r="R539" s="574" t="s">
        <v>1995</v>
      </c>
      <c r="S539" s="574" t="s">
        <v>1827</v>
      </c>
      <c r="T539" s="574" t="s">
        <v>2484</v>
      </c>
      <c r="U539" s="574" t="s">
        <v>2156</v>
      </c>
      <c r="V539" s="574" t="s">
        <v>2485</v>
      </c>
      <c r="W539" s="575" t="s">
        <v>2486</v>
      </c>
      <c r="X539" s="575" t="s">
        <v>2487</v>
      </c>
      <c r="Y539" s="576" t="s">
        <v>2488</v>
      </c>
      <c r="Z539" s="577" t="s">
        <v>2489</v>
      </c>
      <c r="AA539" s="578" t="s">
        <v>2490</v>
      </c>
      <c r="AE539"/>
    </row>
    <row r="540" spans="1:31" s="563" customFormat="1">
      <c r="A540"/>
      <c r="B540"/>
      <c r="C540" s="568">
        <v>2023</v>
      </c>
      <c r="D540" s="569" t="s">
        <v>16</v>
      </c>
      <c r="E540" s="569" t="s">
        <v>357</v>
      </c>
      <c r="F540" s="573" t="s">
        <v>462</v>
      </c>
      <c r="G540" s="569" t="s">
        <v>42</v>
      </c>
      <c r="H540" s="569" t="s">
        <v>41</v>
      </c>
      <c r="I540" s="575" t="s">
        <v>54</v>
      </c>
      <c r="J540" s="569" t="s">
        <v>116</v>
      </c>
      <c r="K540" s="569" t="s">
        <v>330</v>
      </c>
      <c r="L540" s="570">
        <v>1</v>
      </c>
      <c r="M540" s="571">
        <v>0.93080842105263173</v>
      </c>
      <c r="N540" s="572">
        <v>3.8463157894736844</v>
      </c>
      <c r="O540" s="668" t="s">
        <v>382</v>
      </c>
      <c r="P540" s="668" t="s">
        <v>116</v>
      </c>
      <c r="Q540" s="574" t="s">
        <v>2011</v>
      </c>
      <c r="R540" s="574" t="s">
        <v>2012</v>
      </c>
      <c r="S540" s="574" t="s">
        <v>1838</v>
      </c>
      <c r="T540" s="574" t="s">
        <v>2484</v>
      </c>
      <c r="U540" s="574" t="s">
        <v>2243</v>
      </c>
      <c r="V540" s="574" t="s">
        <v>2244</v>
      </c>
      <c r="W540" s="575" t="s">
        <v>2491</v>
      </c>
      <c r="X540" s="575" t="s">
        <v>2492</v>
      </c>
      <c r="Y540" s="576" t="s">
        <v>2493</v>
      </c>
      <c r="Z540" s="577" t="s">
        <v>2494</v>
      </c>
      <c r="AA540" s="578" t="s">
        <v>2495</v>
      </c>
      <c r="AE540"/>
    </row>
    <row r="541" spans="1:31" s="563" customFormat="1">
      <c r="A541"/>
      <c r="B541"/>
      <c r="C541" s="568">
        <v>2023</v>
      </c>
      <c r="D541" s="569" t="s">
        <v>16</v>
      </c>
      <c r="E541" s="569" t="s">
        <v>357</v>
      </c>
      <c r="F541" s="573" t="s">
        <v>462</v>
      </c>
      <c r="G541" s="569" t="s">
        <v>42</v>
      </c>
      <c r="H541" s="569" t="s">
        <v>41</v>
      </c>
      <c r="I541" s="575" t="s">
        <v>54</v>
      </c>
      <c r="J541" s="569" t="s">
        <v>109</v>
      </c>
      <c r="K541" s="569" t="s">
        <v>111</v>
      </c>
      <c r="L541" s="570">
        <v>1</v>
      </c>
      <c r="M541" s="571">
        <v>2.2847115789473689</v>
      </c>
      <c r="N541" s="572">
        <v>76.926315789473691</v>
      </c>
      <c r="O541" s="668" t="s">
        <v>381</v>
      </c>
      <c r="P541" s="668" t="s">
        <v>109</v>
      </c>
      <c r="Q541" s="574" t="s">
        <v>1836</v>
      </c>
      <c r="R541" s="574" t="s">
        <v>2076</v>
      </c>
      <c r="S541" s="574" t="s">
        <v>1854</v>
      </c>
      <c r="T541" s="574" t="s">
        <v>2484</v>
      </c>
      <c r="U541" s="574" t="s">
        <v>1855</v>
      </c>
      <c r="V541" s="574" t="s">
        <v>2249</v>
      </c>
      <c r="W541" s="575" t="s">
        <v>2496</v>
      </c>
      <c r="X541" s="575" t="s">
        <v>2497</v>
      </c>
      <c r="Y541" s="576" t="s">
        <v>2498</v>
      </c>
      <c r="Z541" s="577" t="s">
        <v>2499</v>
      </c>
      <c r="AA541" s="578" t="s">
        <v>2500</v>
      </c>
      <c r="AE541"/>
    </row>
    <row r="542" spans="1:31" s="563" customFormat="1">
      <c r="A542"/>
      <c r="B542"/>
      <c r="C542" s="568">
        <v>2023</v>
      </c>
      <c r="D542" s="569" t="s">
        <v>16</v>
      </c>
      <c r="E542" s="569" t="s">
        <v>357</v>
      </c>
      <c r="F542" s="573" t="s">
        <v>462</v>
      </c>
      <c r="G542" s="569" t="s">
        <v>42</v>
      </c>
      <c r="H542" s="569" t="s">
        <v>41</v>
      </c>
      <c r="I542" s="575" t="s">
        <v>54</v>
      </c>
      <c r="J542" s="569" t="s">
        <v>350</v>
      </c>
      <c r="K542" s="569" t="s">
        <v>104</v>
      </c>
      <c r="L542" s="570">
        <v>1</v>
      </c>
      <c r="M542" s="571">
        <v>1.3576640000000002</v>
      </c>
      <c r="N542" s="572">
        <v>129.92000000000002</v>
      </c>
      <c r="O542" s="668" t="s">
        <v>151</v>
      </c>
      <c r="P542" s="668" t="s">
        <v>350</v>
      </c>
      <c r="Q542" s="574" t="s">
        <v>1900</v>
      </c>
      <c r="R542" s="574" t="s">
        <v>2003</v>
      </c>
      <c r="S542" s="574" t="s">
        <v>1864</v>
      </c>
      <c r="T542" s="574" t="s">
        <v>2484</v>
      </c>
      <c r="U542" s="574" t="s">
        <v>2004</v>
      </c>
      <c r="V542" s="574" t="s">
        <v>2005</v>
      </c>
      <c r="W542" s="575" t="s">
        <v>2501</v>
      </c>
      <c r="X542" s="575" t="s">
        <v>2502</v>
      </c>
      <c r="Y542" s="576" t="s">
        <v>2503</v>
      </c>
      <c r="Z542" s="577" t="s">
        <v>2504</v>
      </c>
      <c r="AA542" s="578" t="s">
        <v>2505</v>
      </c>
      <c r="AE542"/>
    </row>
    <row r="543" spans="1:31" s="563" customFormat="1">
      <c r="A543"/>
      <c r="B543"/>
      <c r="C543" s="568">
        <v>2023</v>
      </c>
      <c r="D543" s="569" t="s">
        <v>16</v>
      </c>
      <c r="E543" s="569" t="s">
        <v>357</v>
      </c>
      <c r="F543" s="573" t="s">
        <v>462</v>
      </c>
      <c r="G543" s="569" t="s">
        <v>42</v>
      </c>
      <c r="H543" s="569" t="s">
        <v>41</v>
      </c>
      <c r="I543" s="575" t="s">
        <v>54</v>
      </c>
      <c r="J543" s="569" t="s">
        <v>99</v>
      </c>
      <c r="K543" s="569" t="s">
        <v>331</v>
      </c>
      <c r="L543" s="570">
        <v>1</v>
      </c>
      <c r="M543" s="571">
        <v>0.5115599999999999</v>
      </c>
      <c r="N543" s="572">
        <v>113.67999999999999</v>
      </c>
      <c r="O543" s="668" t="s">
        <v>151</v>
      </c>
      <c r="P543" s="668" t="s">
        <v>99</v>
      </c>
      <c r="Q543" s="574" t="s">
        <v>2506</v>
      </c>
      <c r="R543" s="574" t="s">
        <v>2507</v>
      </c>
      <c r="S543" s="574" t="s">
        <v>1874</v>
      </c>
      <c r="T543" s="574" t="s">
        <v>2484</v>
      </c>
      <c r="U543" s="574" t="s">
        <v>2508</v>
      </c>
      <c r="V543" s="574" t="s">
        <v>2509</v>
      </c>
      <c r="W543" s="575" t="s">
        <v>2510</v>
      </c>
      <c r="X543" s="575" t="s">
        <v>2511</v>
      </c>
      <c r="Y543" s="576" t="s">
        <v>2512</v>
      </c>
      <c r="Z543" s="577" t="s">
        <v>2513</v>
      </c>
      <c r="AA543" s="578" t="s">
        <v>2514</v>
      </c>
      <c r="AE543"/>
    </row>
    <row r="544" spans="1:31" s="563" customFormat="1">
      <c r="A544"/>
      <c r="B544"/>
      <c r="C544" s="568">
        <v>2023</v>
      </c>
      <c r="D544" s="569" t="s">
        <v>16</v>
      </c>
      <c r="E544" s="569" t="s">
        <v>357</v>
      </c>
      <c r="F544" s="573" t="s">
        <v>462</v>
      </c>
      <c r="G544" s="569" t="s">
        <v>42</v>
      </c>
      <c r="H544" s="569" t="s">
        <v>41</v>
      </c>
      <c r="I544" s="575" t="s">
        <v>54</v>
      </c>
      <c r="J544" s="569" t="s">
        <v>96</v>
      </c>
      <c r="K544" s="569" t="s">
        <v>311</v>
      </c>
      <c r="L544" s="570">
        <v>1</v>
      </c>
      <c r="M544" s="571">
        <v>8.9320000000000007E-3</v>
      </c>
      <c r="N544" s="572">
        <v>16.240000000000002</v>
      </c>
      <c r="O544" s="668" t="s">
        <v>151</v>
      </c>
      <c r="P544" s="668" t="s">
        <v>96</v>
      </c>
      <c r="Q544" s="574" t="s">
        <v>2515</v>
      </c>
      <c r="R544" s="574" t="s">
        <v>2516</v>
      </c>
      <c r="S544" s="574" t="s">
        <v>1882</v>
      </c>
      <c r="T544" s="574" t="s">
        <v>2484</v>
      </c>
      <c r="U544" s="574" t="s">
        <v>2517</v>
      </c>
      <c r="V544" s="574" t="s">
        <v>2518</v>
      </c>
      <c r="W544" s="575" t="s">
        <v>2519</v>
      </c>
      <c r="X544" s="575" t="s">
        <v>2520</v>
      </c>
      <c r="Y544" s="576" t="s">
        <v>2521</v>
      </c>
      <c r="Z544" s="577" t="s">
        <v>2522</v>
      </c>
      <c r="AA544" s="578" t="s">
        <v>2523</v>
      </c>
      <c r="AE544"/>
    </row>
    <row r="545" spans="1:31" s="563" customFormat="1">
      <c r="A545"/>
      <c r="B545"/>
      <c r="C545" s="568">
        <v>2023</v>
      </c>
      <c r="D545" s="569" t="s">
        <v>16</v>
      </c>
      <c r="E545" s="569" t="s">
        <v>357</v>
      </c>
      <c r="F545" s="573" t="s">
        <v>462</v>
      </c>
      <c r="G545" s="569" t="s">
        <v>42</v>
      </c>
      <c r="H545" s="569" t="s">
        <v>41</v>
      </c>
      <c r="I545" s="575" t="s">
        <v>54</v>
      </c>
      <c r="J545" s="569" t="s">
        <v>87</v>
      </c>
      <c r="K545" s="569" t="s">
        <v>111</v>
      </c>
      <c r="L545" s="570">
        <v>0.5</v>
      </c>
      <c r="M545" s="571">
        <v>0.23111549999999997</v>
      </c>
      <c r="N545" s="572">
        <v>9.134999999999998</v>
      </c>
      <c r="O545" s="668" t="s">
        <v>151</v>
      </c>
      <c r="P545" s="668" t="s">
        <v>87</v>
      </c>
      <c r="Q545" s="574" t="s">
        <v>1836</v>
      </c>
      <c r="R545" s="574" t="s">
        <v>2076</v>
      </c>
      <c r="S545" s="574" t="s">
        <v>1887</v>
      </c>
      <c r="T545" s="574" t="s">
        <v>2484</v>
      </c>
      <c r="U545" s="574" t="s">
        <v>2185</v>
      </c>
      <c r="V545" s="574" t="s">
        <v>2524</v>
      </c>
      <c r="W545" s="575" t="s">
        <v>2496</v>
      </c>
      <c r="X545" s="575" t="s">
        <v>2497</v>
      </c>
      <c r="Y545" s="576" t="s">
        <v>2525</v>
      </c>
      <c r="Z545" s="577" t="s">
        <v>2526</v>
      </c>
      <c r="AA545" s="578" t="s">
        <v>2500</v>
      </c>
      <c r="AE545"/>
    </row>
    <row r="546" spans="1:31" s="563" customFormat="1">
      <c r="A546"/>
      <c r="B546"/>
      <c r="C546" s="568">
        <v>2023</v>
      </c>
      <c r="D546" s="569" t="s">
        <v>16</v>
      </c>
      <c r="E546" s="569" t="s">
        <v>357</v>
      </c>
      <c r="F546" s="573" t="s">
        <v>462</v>
      </c>
      <c r="G546" s="569" t="s">
        <v>42</v>
      </c>
      <c r="H546" s="569" t="s">
        <v>41</v>
      </c>
      <c r="I546" s="575" t="s">
        <v>54</v>
      </c>
      <c r="J546" s="569" t="s">
        <v>87</v>
      </c>
      <c r="K546" s="569" t="s">
        <v>106</v>
      </c>
      <c r="L546" s="570">
        <v>0.5</v>
      </c>
      <c r="M546" s="571">
        <v>0.23111549999999997</v>
      </c>
      <c r="N546" s="572">
        <v>9.134999999999998</v>
      </c>
      <c r="O546" s="668" t="s">
        <v>151</v>
      </c>
      <c r="P546" s="668" t="s">
        <v>87</v>
      </c>
      <c r="Q546" s="574" t="s">
        <v>1892</v>
      </c>
      <c r="R546" s="574" t="s">
        <v>1995</v>
      </c>
      <c r="S546" s="574" t="s">
        <v>1887</v>
      </c>
      <c r="T546" s="574" t="s">
        <v>2484</v>
      </c>
      <c r="U546" s="574" t="s">
        <v>1894</v>
      </c>
      <c r="V546" s="574" t="s">
        <v>2034</v>
      </c>
      <c r="W546" s="575" t="s">
        <v>2486</v>
      </c>
      <c r="X546" s="575" t="s">
        <v>2487</v>
      </c>
      <c r="Y546" s="576" t="s">
        <v>2525</v>
      </c>
      <c r="Z546" s="577" t="s">
        <v>2527</v>
      </c>
      <c r="AA546" s="578" t="s">
        <v>2490</v>
      </c>
      <c r="AE546"/>
    </row>
    <row r="547" spans="1:31" s="563" customFormat="1">
      <c r="A547"/>
      <c r="B547"/>
      <c r="C547" s="568">
        <v>2023</v>
      </c>
      <c r="D547" s="569" t="s">
        <v>16</v>
      </c>
      <c r="E547" s="569" t="s">
        <v>357</v>
      </c>
      <c r="F547" s="573" t="s">
        <v>462</v>
      </c>
      <c r="G547" s="569" t="s">
        <v>42</v>
      </c>
      <c r="H547" s="569" t="s">
        <v>41</v>
      </c>
      <c r="I547" s="575" t="s">
        <v>54</v>
      </c>
      <c r="J547" s="569" t="s">
        <v>83</v>
      </c>
      <c r="K547" s="569" t="s">
        <v>81</v>
      </c>
      <c r="L547" s="570">
        <v>1</v>
      </c>
      <c r="M547" s="571">
        <v>6.0049080000000012</v>
      </c>
      <c r="N547" s="572">
        <v>14.196000000000002</v>
      </c>
      <c r="O547" s="668" t="s">
        <v>382</v>
      </c>
      <c r="P547" s="668" t="s">
        <v>83</v>
      </c>
      <c r="Q547" s="574" t="s">
        <v>1908</v>
      </c>
      <c r="R547" s="574" t="s">
        <v>2042</v>
      </c>
      <c r="S547" s="574" t="s">
        <v>1910</v>
      </c>
      <c r="T547" s="574" t="s">
        <v>2484</v>
      </c>
      <c r="U547" s="574" t="s">
        <v>1911</v>
      </c>
      <c r="V547" s="574" t="s">
        <v>2043</v>
      </c>
      <c r="W547" s="575" t="s">
        <v>2528</v>
      </c>
      <c r="X547" s="575" t="s">
        <v>2529</v>
      </c>
      <c r="Y547" s="576" t="s">
        <v>2530</v>
      </c>
      <c r="Z547" s="577" t="s">
        <v>2531</v>
      </c>
      <c r="AA547" s="578" t="s">
        <v>2532</v>
      </c>
      <c r="AE547"/>
    </row>
    <row r="548" spans="1:31" s="563" customFormat="1">
      <c r="A548"/>
      <c r="B548"/>
      <c r="C548" s="568">
        <v>2023</v>
      </c>
      <c r="D548" s="569" t="s">
        <v>16</v>
      </c>
      <c r="E548" s="569" t="s">
        <v>357</v>
      </c>
      <c r="F548" s="573" t="s">
        <v>462</v>
      </c>
      <c r="G548" s="569" t="s">
        <v>42</v>
      </c>
      <c r="H548" s="569" t="s">
        <v>41</v>
      </c>
      <c r="I548" s="575" t="s">
        <v>54</v>
      </c>
      <c r="J548" s="569" t="s">
        <v>77</v>
      </c>
      <c r="K548" s="569" t="s">
        <v>106</v>
      </c>
      <c r="L548" s="570">
        <v>0.25</v>
      </c>
      <c r="M548" s="571">
        <v>2.6208</v>
      </c>
      <c r="N548" s="572">
        <v>54.600000000000009</v>
      </c>
      <c r="O548" s="668" t="s">
        <v>381</v>
      </c>
      <c r="P548" s="668" t="s">
        <v>77</v>
      </c>
      <c r="Q548" s="574" t="s">
        <v>1892</v>
      </c>
      <c r="R548" s="574" t="s">
        <v>1995</v>
      </c>
      <c r="S548" s="574" t="s">
        <v>1918</v>
      </c>
      <c r="T548" s="574" t="s">
        <v>2484</v>
      </c>
      <c r="U548" s="574" t="s">
        <v>2195</v>
      </c>
      <c r="V548" s="574" t="s">
        <v>2533</v>
      </c>
      <c r="W548" s="575" t="s">
        <v>2486</v>
      </c>
      <c r="X548" s="575" t="s">
        <v>2487</v>
      </c>
      <c r="Y548" s="576" t="s">
        <v>2534</v>
      </c>
      <c r="Z548" s="577" t="s">
        <v>2535</v>
      </c>
      <c r="AA548" s="578" t="s">
        <v>2490</v>
      </c>
      <c r="AE548"/>
    </row>
    <row r="549" spans="1:31" s="563" customFormat="1">
      <c r="A549"/>
      <c r="B549"/>
      <c r="C549" s="568">
        <v>2023</v>
      </c>
      <c r="D549" s="569" t="s">
        <v>16</v>
      </c>
      <c r="E549" s="569" t="s">
        <v>357</v>
      </c>
      <c r="F549" s="573" t="s">
        <v>462</v>
      </c>
      <c r="G549" s="569" t="s">
        <v>42</v>
      </c>
      <c r="H549" s="569" t="s">
        <v>41</v>
      </c>
      <c r="I549" s="575" t="s">
        <v>54</v>
      </c>
      <c r="J549" s="569" t="s">
        <v>77</v>
      </c>
      <c r="K549" s="569" t="s">
        <v>311</v>
      </c>
      <c r="L549" s="570">
        <v>0.75</v>
      </c>
      <c r="M549" s="571">
        <v>7.8624000000000009</v>
      </c>
      <c r="N549" s="572">
        <v>163.80000000000001</v>
      </c>
      <c r="O549" s="668" t="s">
        <v>381</v>
      </c>
      <c r="P549" s="668" t="s">
        <v>77</v>
      </c>
      <c r="Q549" s="574" t="s">
        <v>2515</v>
      </c>
      <c r="R549" s="574" t="s">
        <v>2516</v>
      </c>
      <c r="S549" s="574" t="s">
        <v>1918</v>
      </c>
      <c r="T549" s="574" t="s">
        <v>2484</v>
      </c>
      <c r="U549" s="574" t="s">
        <v>2536</v>
      </c>
      <c r="V549" s="574" t="s">
        <v>2537</v>
      </c>
      <c r="W549" s="575" t="s">
        <v>2519</v>
      </c>
      <c r="X549" s="575" t="s">
        <v>2520</v>
      </c>
      <c r="Y549" s="576" t="s">
        <v>2534</v>
      </c>
      <c r="Z549" s="577" t="s">
        <v>2538</v>
      </c>
      <c r="AA549" s="578" t="s">
        <v>2523</v>
      </c>
      <c r="AE549"/>
    </row>
    <row r="550" spans="1:31" s="563" customFormat="1">
      <c r="A550"/>
      <c r="B550"/>
      <c r="C550" s="568">
        <v>2023</v>
      </c>
      <c r="D550" s="569" t="s">
        <v>16</v>
      </c>
      <c r="E550" s="569" t="s">
        <v>357</v>
      </c>
      <c r="F550" s="573" t="s">
        <v>462</v>
      </c>
      <c r="G550" s="569" t="s">
        <v>42</v>
      </c>
      <c r="H550" s="569" t="s">
        <v>41</v>
      </c>
      <c r="I550" s="575" t="s">
        <v>54</v>
      </c>
      <c r="J550" s="569" t="s">
        <v>349</v>
      </c>
      <c r="K550" s="569" t="s">
        <v>311</v>
      </c>
      <c r="L550" s="570">
        <v>0.9</v>
      </c>
      <c r="M550" s="571">
        <v>0.89532135000000024</v>
      </c>
      <c r="N550" s="572">
        <v>90.436500000000024</v>
      </c>
      <c r="O550" s="668" t="s">
        <v>151</v>
      </c>
      <c r="P550" s="668" t="s">
        <v>349</v>
      </c>
      <c r="Q550" s="574" t="s">
        <v>2515</v>
      </c>
      <c r="R550" s="574" t="s">
        <v>2516</v>
      </c>
      <c r="S550" s="574" t="s">
        <v>1934</v>
      </c>
      <c r="T550" s="574" t="s">
        <v>2484</v>
      </c>
      <c r="U550" s="574" t="s">
        <v>2539</v>
      </c>
      <c r="V550" s="574" t="s">
        <v>2540</v>
      </c>
      <c r="W550" s="575" t="s">
        <v>2519</v>
      </c>
      <c r="X550" s="575" t="s">
        <v>2520</v>
      </c>
      <c r="Y550" s="576" t="s">
        <v>2541</v>
      </c>
      <c r="Z550" s="577" t="s">
        <v>2542</v>
      </c>
      <c r="AA550" s="578" t="s">
        <v>2523</v>
      </c>
      <c r="AE550"/>
    </row>
    <row r="551" spans="1:31" s="563" customFormat="1">
      <c r="A551"/>
      <c r="B551"/>
      <c r="C551" s="568">
        <v>2023</v>
      </c>
      <c r="D551" s="569" t="s">
        <v>16</v>
      </c>
      <c r="E551" s="569" t="s">
        <v>357</v>
      </c>
      <c r="F551" s="573" t="s">
        <v>462</v>
      </c>
      <c r="G551" s="569" t="s">
        <v>42</v>
      </c>
      <c r="H551" s="569" t="s">
        <v>41</v>
      </c>
      <c r="I551" s="575" t="s">
        <v>54</v>
      </c>
      <c r="J551" s="569" t="s">
        <v>349</v>
      </c>
      <c r="K551" s="569" t="s">
        <v>104</v>
      </c>
      <c r="L551" s="570">
        <v>0.1</v>
      </c>
      <c r="M551" s="571">
        <v>9.9480150000000017E-2</v>
      </c>
      <c r="N551" s="572">
        <v>10.048500000000001</v>
      </c>
      <c r="O551" s="668" t="s">
        <v>151</v>
      </c>
      <c r="P551" s="668" t="s">
        <v>349</v>
      </c>
      <c r="Q551" s="574" t="s">
        <v>1900</v>
      </c>
      <c r="R551" s="574" t="s">
        <v>2003</v>
      </c>
      <c r="S551" s="574" t="s">
        <v>1934</v>
      </c>
      <c r="T551" s="574" t="s">
        <v>2484</v>
      </c>
      <c r="U551" s="574" t="s">
        <v>2067</v>
      </c>
      <c r="V551" s="574" t="s">
        <v>2068</v>
      </c>
      <c r="W551" s="575" t="s">
        <v>2501</v>
      </c>
      <c r="X551" s="575" t="s">
        <v>2502</v>
      </c>
      <c r="Y551" s="576" t="s">
        <v>2541</v>
      </c>
      <c r="Z551" s="577" t="s">
        <v>2543</v>
      </c>
      <c r="AA551" s="578" t="s">
        <v>2505</v>
      </c>
      <c r="AE551"/>
    </row>
    <row r="552" spans="1:31" s="563" customFormat="1">
      <c r="A552"/>
      <c r="B552"/>
      <c r="C552" s="568">
        <v>2023</v>
      </c>
      <c r="D552" s="569" t="s">
        <v>16</v>
      </c>
      <c r="E552" s="569" t="s">
        <v>357</v>
      </c>
      <c r="F552" s="573" t="s">
        <v>462</v>
      </c>
      <c r="G552" s="569" t="s">
        <v>42</v>
      </c>
      <c r="H552" s="569" t="s">
        <v>41</v>
      </c>
      <c r="I552" s="575" t="s">
        <v>54</v>
      </c>
      <c r="J552" s="569" t="s">
        <v>76</v>
      </c>
      <c r="K552" s="569" t="s">
        <v>104</v>
      </c>
      <c r="L552" s="570">
        <v>1</v>
      </c>
      <c r="M552" s="571">
        <v>2.6796000000000004E-2</v>
      </c>
      <c r="N552" s="572">
        <v>9.7439999999999998</v>
      </c>
      <c r="O552" s="668" t="s">
        <v>151</v>
      </c>
      <c r="P552" s="668" t="s">
        <v>76</v>
      </c>
      <c r="Q552" s="574" t="s">
        <v>1900</v>
      </c>
      <c r="R552" s="574" t="s">
        <v>2003</v>
      </c>
      <c r="S552" s="574" t="s">
        <v>1942</v>
      </c>
      <c r="T552" s="574" t="s">
        <v>2484</v>
      </c>
      <c r="U552" s="574" t="s">
        <v>2544</v>
      </c>
      <c r="V552" s="574" t="s">
        <v>2545</v>
      </c>
      <c r="W552" s="575" t="s">
        <v>2501</v>
      </c>
      <c r="X552" s="575" t="s">
        <v>2502</v>
      </c>
      <c r="Y552" s="575" t="s">
        <v>2546</v>
      </c>
      <c r="Z552" s="579" t="s">
        <v>2547</v>
      </c>
      <c r="AA552" s="580" t="s">
        <v>2505</v>
      </c>
      <c r="AE552"/>
    </row>
    <row r="553" spans="1:31" s="563" customFormat="1">
      <c r="A553"/>
      <c r="B553"/>
      <c r="C553" s="568">
        <v>2023</v>
      </c>
      <c r="D553" s="569" t="s">
        <v>16</v>
      </c>
      <c r="E553" s="569" t="s">
        <v>357</v>
      </c>
      <c r="F553" s="573" t="s">
        <v>462</v>
      </c>
      <c r="G553" s="569" t="s">
        <v>42</v>
      </c>
      <c r="H553" s="569" t="s">
        <v>41</v>
      </c>
      <c r="I553" s="575" t="s">
        <v>54</v>
      </c>
      <c r="J553" s="569" t="s">
        <v>74</v>
      </c>
      <c r="K553" s="569" t="s">
        <v>104</v>
      </c>
      <c r="L553" s="570">
        <v>1</v>
      </c>
      <c r="M553" s="571">
        <v>0.28709999999999997</v>
      </c>
      <c r="N553" s="572">
        <v>104.39999999999999</v>
      </c>
      <c r="O553" s="668" t="s">
        <v>151</v>
      </c>
      <c r="P553" s="668" t="s">
        <v>74</v>
      </c>
      <c r="Q553" s="574" t="s">
        <v>1900</v>
      </c>
      <c r="R553" s="574" t="s">
        <v>2003</v>
      </c>
      <c r="S553" s="574" t="s">
        <v>1947</v>
      </c>
      <c r="T553" s="574" t="s">
        <v>2484</v>
      </c>
      <c r="U553" s="574" t="s">
        <v>2211</v>
      </c>
      <c r="V553" s="574" t="s">
        <v>2306</v>
      </c>
      <c r="W553" s="575" t="s">
        <v>2501</v>
      </c>
      <c r="X553" s="575" t="s">
        <v>2502</v>
      </c>
      <c r="Y553" s="576" t="s">
        <v>2548</v>
      </c>
      <c r="Z553" s="577" t="s">
        <v>2549</v>
      </c>
      <c r="AA553" s="578" t="s">
        <v>2505</v>
      </c>
      <c r="AE553"/>
    </row>
    <row r="554" spans="1:31" s="563" customFormat="1">
      <c r="A554"/>
      <c r="B554"/>
      <c r="C554" s="568">
        <v>2023</v>
      </c>
      <c r="D554" s="569" t="s">
        <v>16</v>
      </c>
      <c r="E554" s="569" t="s">
        <v>357</v>
      </c>
      <c r="F554" s="573" t="s">
        <v>462</v>
      </c>
      <c r="G554" s="569" t="s">
        <v>42</v>
      </c>
      <c r="H554" s="569" t="s">
        <v>41</v>
      </c>
      <c r="I554" s="575" t="s">
        <v>54</v>
      </c>
      <c r="J554" s="569" t="s">
        <v>71</v>
      </c>
      <c r="K554" s="569" t="s">
        <v>311</v>
      </c>
      <c r="L554" s="570">
        <v>0.5</v>
      </c>
      <c r="M554" s="571">
        <v>0.19792499999999999</v>
      </c>
      <c r="N554" s="572">
        <v>15.225</v>
      </c>
      <c r="O554" s="668" t="s">
        <v>151</v>
      </c>
      <c r="P554" s="668" t="s">
        <v>70</v>
      </c>
      <c r="Q554" s="574" t="s">
        <v>2515</v>
      </c>
      <c r="R554" s="574" t="s">
        <v>2516</v>
      </c>
      <c r="S554" s="574" t="s">
        <v>2550</v>
      </c>
      <c r="T554" s="574" t="s">
        <v>2484</v>
      </c>
      <c r="U554" s="574" t="s">
        <v>2551</v>
      </c>
      <c r="V554" s="574" t="s">
        <v>2552</v>
      </c>
      <c r="W554" s="575" t="s">
        <v>2519</v>
      </c>
      <c r="X554" s="575" t="s">
        <v>2520</v>
      </c>
      <c r="Y554" s="576" t="s">
        <v>2553</v>
      </c>
      <c r="Z554" s="577" t="s">
        <v>2554</v>
      </c>
      <c r="AA554" s="578" t="s">
        <v>2523</v>
      </c>
      <c r="AE554"/>
    </row>
    <row r="555" spans="1:31" s="563" customFormat="1">
      <c r="A555"/>
      <c r="B555"/>
      <c r="C555" s="568">
        <v>2023</v>
      </c>
      <c r="D555" s="569" t="s">
        <v>16</v>
      </c>
      <c r="E555" s="569" t="s">
        <v>357</v>
      </c>
      <c r="F555" s="573" t="s">
        <v>462</v>
      </c>
      <c r="G555" s="569" t="s">
        <v>42</v>
      </c>
      <c r="H555" s="569" t="s">
        <v>41</v>
      </c>
      <c r="I555" s="575" t="s">
        <v>54</v>
      </c>
      <c r="J555" s="569" t="s">
        <v>71</v>
      </c>
      <c r="K555" s="569" t="s">
        <v>104</v>
      </c>
      <c r="L555" s="570">
        <v>0.5</v>
      </c>
      <c r="M555" s="571">
        <v>0.19792499999999999</v>
      </c>
      <c r="N555" s="572">
        <v>15.225</v>
      </c>
      <c r="O555" s="668" t="s">
        <v>151</v>
      </c>
      <c r="P555" s="668" t="s">
        <v>70</v>
      </c>
      <c r="Q555" s="574" t="s">
        <v>1900</v>
      </c>
      <c r="R555" s="574" t="s">
        <v>2003</v>
      </c>
      <c r="S555" s="574" t="s">
        <v>2550</v>
      </c>
      <c r="T555" s="574" t="s">
        <v>2484</v>
      </c>
      <c r="U555" s="574" t="s">
        <v>2555</v>
      </c>
      <c r="V555" s="574" t="s">
        <v>2556</v>
      </c>
      <c r="W555" s="575" t="s">
        <v>2501</v>
      </c>
      <c r="X555" s="575" t="s">
        <v>2502</v>
      </c>
      <c r="Y555" s="576" t="s">
        <v>2553</v>
      </c>
      <c r="Z555" s="577" t="s">
        <v>2557</v>
      </c>
      <c r="AA555" s="578" t="s">
        <v>2505</v>
      </c>
      <c r="AE555"/>
    </row>
    <row r="556" spans="1:31" s="563" customFormat="1">
      <c r="A556"/>
      <c r="B556"/>
      <c r="C556" s="568">
        <v>2023</v>
      </c>
      <c r="D556" s="569" t="s">
        <v>16</v>
      </c>
      <c r="E556" s="569" t="s">
        <v>357</v>
      </c>
      <c r="F556" s="573" t="s">
        <v>462</v>
      </c>
      <c r="G556" s="569" t="s">
        <v>42</v>
      </c>
      <c r="H556" s="569" t="s">
        <v>41</v>
      </c>
      <c r="I556" s="575" t="s">
        <v>54</v>
      </c>
      <c r="J556" s="569" t="s">
        <v>351</v>
      </c>
      <c r="K556" s="569" t="s">
        <v>106</v>
      </c>
      <c r="L556" s="570">
        <v>1</v>
      </c>
      <c r="M556" s="571">
        <v>1.9775448</v>
      </c>
      <c r="N556" s="572">
        <v>6.6584000000000003</v>
      </c>
      <c r="O556" s="668" t="s">
        <v>151</v>
      </c>
      <c r="P556" s="668" t="s">
        <v>351</v>
      </c>
      <c r="Q556" s="574" t="s">
        <v>1892</v>
      </c>
      <c r="R556" s="574" t="s">
        <v>1995</v>
      </c>
      <c r="S556" s="574" t="s">
        <v>1954</v>
      </c>
      <c r="T556" s="574" t="s">
        <v>2484</v>
      </c>
      <c r="U556" s="574" t="s">
        <v>2558</v>
      </c>
      <c r="V556" s="574" t="s">
        <v>2559</v>
      </c>
      <c r="W556" s="575" t="s">
        <v>2486</v>
      </c>
      <c r="X556" s="575" t="s">
        <v>2487</v>
      </c>
      <c r="Y556" s="575" t="s">
        <v>2560</v>
      </c>
      <c r="Z556" s="579" t="s">
        <v>2561</v>
      </c>
      <c r="AA556" s="580" t="s">
        <v>2490</v>
      </c>
      <c r="AE556"/>
    </row>
    <row r="557" spans="1:31" s="563" customFormat="1">
      <c r="A557"/>
      <c r="B557"/>
      <c r="C557" s="568">
        <v>2023</v>
      </c>
      <c r="D557" s="569" t="s">
        <v>16</v>
      </c>
      <c r="E557" s="569" t="s">
        <v>357</v>
      </c>
      <c r="F557" s="573" t="s">
        <v>462</v>
      </c>
      <c r="G557" s="569" t="s">
        <v>42</v>
      </c>
      <c r="H557" s="569" t="s">
        <v>41</v>
      </c>
      <c r="I557" s="575" t="s">
        <v>54</v>
      </c>
      <c r="J557" s="569" t="s">
        <v>67</v>
      </c>
      <c r="K557" s="569" t="s">
        <v>81</v>
      </c>
      <c r="L557" s="570">
        <v>1</v>
      </c>
      <c r="M557" s="571">
        <v>1.9338092307692309</v>
      </c>
      <c r="N557" s="572">
        <v>8.5661538461538456</v>
      </c>
      <c r="O557" s="668" t="s">
        <v>382</v>
      </c>
      <c r="P557" s="668" t="s">
        <v>67</v>
      </c>
      <c r="Q557" s="574" t="s">
        <v>1908</v>
      </c>
      <c r="R557" s="574" t="s">
        <v>2042</v>
      </c>
      <c r="S557" s="574" t="s">
        <v>1962</v>
      </c>
      <c r="T557" s="574" t="s">
        <v>2484</v>
      </c>
      <c r="U557" s="574" t="s">
        <v>1963</v>
      </c>
      <c r="V557" s="574" t="s">
        <v>2089</v>
      </c>
      <c r="W557" s="575" t="s">
        <v>2528</v>
      </c>
      <c r="X557" s="575" t="s">
        <v>2529</v>
      </c>
      <c r="Y557" s="576" t="s">
        <v>2562</v>
      </c>
      <c r="Z557" s="577" t="s">
        <v>2563</v>
      </c>
      <c r="AA557" s="578" t="s">
        <v>2532</v>
      </c>
      <c r="AE557"/>
    </row>
    <row r="558" spans="1:31" s="563" customFormat="1">
      <c r="A558"/>
      <c r="B558"/>
      <c r="C558" s="568">
        <v>2023</v>
      </c>
      <c r="D558" s="569" t="s">
        <v>16</v>
      </c>
      <c r="E558" s="569" t="s">
        <v>357</v>
      </c>
      <c r="F558" s="573" t="s">
        <v>462</v>
      </c>
      <c r="G558" s="569" t="s">
        <v>42</v>
      </c>
      <c r="H558" s="569" t="s">
        <v>41</v>
      </c>
      <c r="I558" s="575" t="s">
        <v>54</v>
      </c>
      <c r="J558" s="569" t="s">
        <v>66</v>
      </c>
      <c r="K558" s="569" t="s">
        <v>310</v>
      </c>
      <c r="L558" s="570">
        <v>0.5</v>
      </c>
      <c r="M558" s="571">
        <v>3.0624000000000002</v>
      </c>
      <c r="N558" s="572">
        <v>107.07692307692308</v>
      </c>
      <c r="O558" s="668" t="s">
        <v>381</v>
      </c>
      <c r="P558" s="668" t="s">
        <v>66</v>
      </c>
      <c r="Q558" s="574" t="s">
        <v>1862</v>
      </c>
      <c r="R558" s="574" t="s">
        <v>2049</v>
      </c>
      <c r="S558" s="574" t="s">
        <v>1967</v>
      </c>
      <c r="T558" s="574" t="s">
        <v>2484</v>
      </c>
      <c r="U558" s="574" t="s">
        <v>1968</v>
      </c>
      <c r="V558" s="574" t="s">
        <v>2092</v>
      </c>
      <c r="W558" s="575" t="s">
        <v>2564</v>
      </c>
      <c r="X558" s="575" t="s">
        <v>2565</v>
      </c>
      <c r="Y558" s="576" t="s">
        <v>2566</v>
      </c>
      <c r="Z558" s="577" t="s">
        <v>2567</v>
      </c>
      <c r="AA558" s="578" t="s">
        <v>2568</v>
      </c>
      <c r="AE558"/>
    </row>
    <row r="559" spans="1:31" s="563" customFormat="1">
      <c r="A559"/>
      <c r="B559"/>
      <c r="C559" s="568">
        <v>2023</v>
      </c>
      <c r="D559" s="569" t="s">
        <v>16</v>
      </c>
      <c r="E559" s="569" t="s">
        <v>357</v>
      </c>
      <c r="F559" s="573" t="s">
        <v>462</v>
      </c>
      <c r="G559" s="569" t="s">
        <v>42</v>
      </c>
      <c r="H559" s="569" t="s">
        <v>41</v>
      </c>
      <c r="I559" s="575" t="s">
        <v>54</v>
      </c>
      <c r="J559" s="569" t="s">
        <v>66</v>
      </c>
      <c r="K559" s="569" t="s">
        <v>106</v>
      </c>
      <c r="L559" s="570">
        <v>0.5</v>
      </c>
      <c r="M559" s="571">
        <v>3.0624000000000002</v>
      </c>
      <c r="N559" s="572">
        <v>107.07692307692308</v>
      </c>
      <c r="O559" s="668" t="s">
        <v>381</v>
      </c>
      <c r="P559" s="668" t="s">
        <v>66</v>
      </c>
      <c r="Q559" s="574" t="s">
        <v>1892</v>
      </c>
      <c r="R559" s="574" t="s">
        <v>1995</v>
      </c>
      <c r="S559" s="574" t="s">
        <v>1967</v>
      </c>
      <c r="T559" s="574" t="s">
        <v>2484</v>
      </c>
      <c r="U559" s="574" t="s">
        <v>2569</v>
      </c>
      <c r="V559" s="574" t="s">
        <v>2570</v>
      </c>
      <c r="W559" s="575" t="s">
        <v>2486</v>
      </c>
      <c r="X559" s="575" t="s">
        <v>2487</v>
      </c>
      <c r="Y559" s="576" t="s">
        <v>2566</v>
      </c>
      <c r="Z559" s="577" t="s">
        <v>2571</v>
      </c>
      <c r="AA559" s="578" t="s">
        <v>2490</v>
      </c>
      <c r="AE559"/>
    </row>
    <row r="560" spans="1:31" s="563" customFormat="1">
      <c r="A560"/>
      <c r="B560"/>
      <c r="C560" s="568">
        <v>2023</v>
      </c>
      <c r="D560" s="569" t="s">
        <v>16</v>
      </c>
      <c r="E560" s="569" t="s">
        <v>357</v>
      </c>
      <c r="F560" s="573" t="s">
        <v>462</v>
      </c>
      <c r="G560" s="569" t="s">
        <v>42</v>
      </c>
      <c r="H560" s="569" t="s">
        <v>41</v>
      </c>
      <c r="I560" s="575" t="s">
        <v>54</v>
      </c>
      <c r="J560" s="569" t="s">
        <v>348</v>
      </c>
      <c r="K560" s="569" t="s">
        <v>310</v>
      </c>
      <c r="L560" s="570">
        <v>0.9</v>
      </c>
      <c r="M560" s="571">
        <v>1.6801092000000004</v>
      </c>
      <c r="N560" s="572">
        <v>160.77600000000001</v>
      </c>
      <c r="O560" s="668" t="s">
        <v>151</v>
      </c>
      <c r="P560" s="668" t="s">
        <v>348</v>
      </c>
      <c r="Q560" s="574" t="s">
        <v>1862</v>
      </c>
      <c r="R560" s="574" t="s">
        <v>2049</v>
      </c>
      <c r="S560" s="574" t="s">
        <v>1972</v>
      </c>
      <c r="T560" s="574" t="s">
        <v>2484</v>
      </c>
      <c r="U560" s="574" t="s">
        <v>1973</v>
      </c>
      <c r="V560" s="574" t="s">
        <v>2319</v>
      </c>
      <c r="W560" s="575" t="s">
        <v>2564</v>
      </c>
      <c r="X560" s="575" t="s">
        <v>2565</v>
      </c>
      <c r="Y560" s="576" t="s">
        <v>2572</v>
      </c>
      <c r="Z560" s="577" t="s">
        <v>2573</v>
      </c>
      <c r="AA560" s="578" t="s">
        <v>2568</v>
      </c>
      <c r="AE560"/>
    </row>
    <row r="561" spans="1:31" s="563" customFormat="1">
      <c r="A561"/>
      <c r="B561"/>
      <c r="C561" s="568">
        <v>2023</v>
      </c>
      <c r="D561" s="569" t="s">
        <v>16</v>
      </c>
      <c r="E561" s="569" t="s">
        <v>357</v>
      </c>
      <c r="F561" s="573" t="s">
        <v>462</v>
      </c>
      <c r="G561" s="569" t="s">
        <v>42</v>
      </c>
      <c r="H561" s="569" t="s">
        <v>41</v>
      </c>
      <c r="I561" s="575" t="s">
        <v>54</v>
      </c>
      <c r="J561" s="569" t="s">
        <v>348</v>
      </c>
      <c r="K561" s="569" t="s">
        <v>104</v>
      </c>
      <c r="L561" s="570">
        <v>0.1</v>
      </c>
      <c r="M561" s="571">
        <v>0.18667880000000003</v>
      </c>
      <c r="N561" s="572">
        <v>17.864000000000001</v>
      </c>
      <c r="O561" s="668" t="s">
        <v>151</v>
      </c>
      <c r="P561" s="668" t="s">
        <v>348</v>
      </c>
      <c r="Q561" s="574" t="s">
        <v>1900</v>
      </c>
      <c r="R561" s="574" t="s">
        <v>2003</v>
      </c>
      <c r="S561" s="574" t="s">
        <v>1972</v>
      </c>
      <c r="T561" s="574" t="s">
        <v>2484</v>
      </c>
      <c r="U561" s="574" t="s">
        <v>2574</v>
      </c>
      <c r="V561" s="574" t="s">
        <v>2575</v>
      </c>
      <c r="W561" s="575" t="s">
        <v>2501</v>
      </c>
      <c r="X561" s="575" t="s">
        <v>2502</v>
      </c>
      <c r="Y561" s="576" t="s">
        <v>2572</v>
      </c>
      <c r="Z561" s="577" t="s">
        <v>2576</v>
      </c>
      <c r="AA561" s="578" t="s">
        <v>2505</v>
      </c>
      <c r="AE561"/>
    </row>
    <row r="562" spans="1:31" s="563" customFormat="1">
      <c r="A562"/>
      <c r="B562"/>
      <c r="C562" s="568">
        <v>2023</v>
      </c>
      <c r="D562" s="569" t="s">
        <v>16</v>
      </c>
      <c r="E562" s="569" t="s">
        <v>361</v>
      </c>
      <c r="F562" s="573" t="s">
        <v>141</v>
      </c>
      <c r="G562" s="569" t="s">
        <v>42</v>
      </c>
      <c r="H562" s="569" t="s">
        <v>41</v>
      </c>
      <c r="I562" s="575" t="s">
        <v>54</v>
      </c>
      <c r="J562" s="569" t="s">
        <v>352</v>
      </c>
      <c r="K562" s="569" t="s">
        <v>106</v>
      </c>
      <c r="L562" s="570">
        <v>1</v>
      </c>
      <c r="M562" s="571">
        <v>5.9744618554687499</v>
      </c>
      <c r="N562" s="572">
        <v>227.59854687499995</v>
      </c>
      <c r="O562" s="668" t="s">
        <v>151</v>
      </c>
      <c r="P562" s="668" t="s">
        <v>352</v>
      </c>
      <c r="Q562" s="574" t="s">
        <v>1892</v>
      </c>
      <c r="R562" s="574" t="s">
        <v>1893</v>
      </c>
      <c r="S562" s="574" t="s">
        <v>1827</v>
      </c>
      <c r="T562" s="574" t="s">
        <v>2484</v>
      </c>
      <c r="U562" s="574" t="s">
        <v>2156</v>
      </c>
      <c r="V562" s="574" t="s">
        <v>2157</v>
      </c>
      <c r="W562" s="575" t="s">
        <v>2486</v>
      </c>
      <c r="X562" s="575" t="s">
        <v>2577</v>
      </c>
      <c r="Y562" s="576" t="s">
        <v>2488</v>
      </c>
      <c r="Z562" s="577" t="s">
        <v>2578</v>
      </c>
      <c r="AA562" s="578" t="s">
        <v>2579</v>
      </c>
      <c r="AE562"/>
    </row>
    <row r="563" spans="1:31" s="563" customFormat="1">
      <c r="A563"/>
      <c r="B563"/>
      <c r="C563" s="568">
        <v>2023</v>
      </c>
      <c r="D563" s="569" t="s">
        <v>16</v>
      </c>
      <c r="E563" s="569" t="s">
        <v>361</v>
      </c>
      <c r="F563" s="573" t="s">
        <v>141</v>
      </c>
      <c r="G563" s="569" t="s">
        <v>42</v>
      </c>
      <c r="H563" s="569" t="s">
        <v>41</v>
      </c>
      <c r="I563" s="575" t="s">
        <v>54</v>
      </c>
      <c r="J563" s="569" t="s">
        <v>116</v>
      </c>
      <c r="K563" s="569" t="s">
        <v>330</v>
      </c>
      <c r="L563" s="570">
        <v>1</v>
      </c>
      <c r="M563" s="571">
        <v>4.3483301324013164</v>
      </c>
      <c r="N563" s="572">
        <v>17.968306332236839</v>
      </c>
      <c r="O563" s="668" t="s">
        <v>382</v>
      </c>
      <c r="P563" s="668" t="s">
        <v>116</v>
      </c>
      <c r="Q563" s="574" t="s">
        <v>2011</v>
      </c>
      <c r="R563" s="574" t="s">
        <v>2329</v>
      </c>
      <c r="S563" s="574" t="s">
        <v>1838</v>
      </c>
      <c r="T563" s="574" t="s">
        <v>2484</v>
      </c>
      <c r="U563" s="574" t="s">
        <v>2243</v>
      </c>
      <c r="V563" s="574" t="s">
        <v>2330</v>
      </c>
      <c r="W563" s="575" t="s">
        <v>2491</v>
      </c>
      <c r="X563" s="575" t="s">
        <v>2580</v>
      </c>
      <c r="Y563" s="576" t="s">
        <v>2493</v>
      </c>
      <c r="Z563" s="577" t="s">
        <v>2581</v>
      </c>
      <c r="AA563" s="578" t="s">
        <v>2582</v>
      </c>
      <c r="AE563"/>
    </row>
    <row r="564" spans="1:31" s="563" customFormat="1">
      <c r="A564"/>
      <c r="B564"/>
      <c r="C564" s="568">
        <v>2023</v>
      </c>
      <c r="D564" s="569" t="s">
        <v>16</v>
      </c>
      <c r="E564" s="569" t="s">
        <v>361</v>
      </c>
      <c r="F564" s="573" t="s">
        <v>141</v>
      </c>
      <c r="G564" s="569" t="s">
        <v>42</v>
      </c>
      <c r="H564" s="569" t="s">
        <v>41</v>
      </c>
      <c r="I564" s="575" t="s">
        <v>54</v>
      </c>
      <c r="J564" s="569" t="s">
        <v>109</v>
      </c>
      <c r="K564" s="569" t="s">
        <v>310</v>
      </c>
      <c r="L564" s="570">
        <v>0.1</v>
      </c>
      <c r="M564" s="571">
        <v>1.0673173961348685</v>
      </c>
      <c r="N564" s="572">
        <v>35.936612664473678</v>
      </c>
      <c r="O564" s="668" t="s">
        <v>381</v>
      </c>
      <c r="P564" s="668" t="s">
        <v>109</v>
      </c>
      <c r="Q564" s="574" t="s">
        <v>1862</v>
      </c>
      <c r="R564" s="574" t="s">
        <v>1863</v>
      </c>
      <c r="S564" s="574" t="s">
        <v>1854</v>
      </c>
      <c r="T564" s="574" t="s">
        <v>2484</v>
      </c>
      <c r="U564" s="574" t="s">
        <v>2583</v>
      </c>
      <c r="V564" s="574" t="s">
        <v>2584</v>
      </c>
      <c r="W564" s="575" t="s">
        <v>2564</v>
      </c>
      <c r="X564" s="575" t="s">
        <v>2585</v>
      </c>
      <c r="Y564" s="576" t="s">
        <v>2498</v>
      </c>
      <c r="Z564" s="577" t="s">
        <v>2586</v>
      </c>
      <c r="AA564" s="578" t="s">
        <v>2587</v>
      </c>
      <c r="AE564"/>
    </row>
    <row r="565" spans="1:31" s="563" customFormat="1">
      <c r="A565"/>
      <c r="B565"/>
      <c r="C565" s="568">
        <v>2023</v>
      </c>
      <c r="D565" s="569" t="s">
        <v>16</v>
      </c>
      <c r="E565" s="569" t="s">
        <v>361</v>
      </c>
      <c r="F565" s="573" t="s">
        <v>141</v>
      </c>
      <c r="G565" s="569" t="s">
        <v>42</v>
      </c>
      <c r="H565" s="569" t="s">
        <v>41</v>
      </c>
      <c r="I565" s="575" t="s">
        <v>54</v>
      </c>
      <c r="J565" s="569" t="s">
        <v>109</v>
      </c>
      <c r="K565" s="569" t="s">
        <v>111</v>
      </c>
      <c r="L565" s="570">
        <v>0.9</v>
      </c>
      <c r="M565" s="571">
        <v>9.6058565652138146</v>
      </c>
      <c r="N565" s="572">
        <v>323.4295139802631</v>
      </c>
      <c r="O565" s="668" t="s">
        <v>381</v>
      </c>
      <c r="P565" s="668" t="s">
        <v>109</v>
      </c>
      <c r="Q565" s="574" t="s">
        <v>1836</v>
      </c>
      <c r="R565" s="574" t="s">
        <v>1837</v>
      </c>
      <c r="S565" s="574" t="s">
        <v>1854</v>
      </c>
      <c r="T565" s="574" t="s">
        <v>2484</v>
      </c>
      <c r="U565" s="574" t="s">
        <v>1855</v>
      </c>
      <c r="V565" s="574" t="s">
        <v>1856</v>
      </c>
      <c r="W565" s="575" t="s">
        <v>2496</v>
      </c>
      <c r="X565" s="575" t="s">
        <v>2588</v>
      </c>
      <c r="Y565" s="576" t="s">
        <v>2498</v>
      </c>
      <c r="Z565" s="577" t="s">
        <v>2589</v>
      </c>
      <c r="AA565" s="580" t="s">
        <v>2590</v>
      </c>
      <c r="AE565"/>
    </row>
    <row r="566" spans="1:31" s="563" customFormat="1">
      <c r="A566"/>
      <c r="B566"/>
      <c r="C566" s="568">
        <v>2023</v>
      </c>
      <c r="D566" s="569" t="s">
        <v>16</v>
      </c>
      <c r="E566" s="569" t="s">
        <v>361</v>
      </c>
      <c r="F566" s="573" t="s">
        <v>141</v>
      </c>
      <c r="G566" s="569" t="s">
        <v>42</v>
      </c>
      <c r="H566" s="569" t="s">
        <v>41</v>
      </c>
      <c r="I566" s="575" t="s">
        <v>54</v>
      </c>
      <c r="J566" s="569" t="s">
        <v>350</v>
      </c>
      <c r="K566" s="569" t="s">
        <v>104</v>
      </c>
      <c r="L566" s="570">
        <v>1</v>
      </c>
      <c r="M566" s="571">
        <v>6.9370140432942708</v>
      </c>
      <c r="N566" s="572">
        <v>663.82909505208329</v>
      </c>
      <c r="O566" s="668" t="s">
        <v>151</v>
      </c>
      <c r="P566" s="668" t="s">
        <v>350</v>
      </c>
      <c r="Q566" s="574" t="s">
        <v>1900</v>
      </c>
      <c r="R566" s="574" t="s">
        <v>1901</v>
      </c>
      <c r="S566" s="574" t="s">
        <v>1864</v>
      </c>
      <c r="T566" s="574" t="s">
        <v>2484</v>
      </c>
      <c r="U566" s="574" t="s">
        <v>2004</v>
      </c>
      <c r="V566" s="574" t="s">
        <v>2114</v>
      </c>
      <c r="W566" s="575" t="s">
        <v>2501</v>
      </c>
      <c r="X566" s="575" t="s">
        <v>2591</v>
      </c>
      <c r="Y566" s="576" t="s">
        <v>2503</v>
      </c>
      <c r="Z566" s="577" t="s">
        <v>2592</v>
      </c>
      <c r="AA566" s="578" t="s">
        <v>2593</v>
      </c>
      <c r="AE566"/>
    </row>
    <row r="567" spans="1:31" s="563" customFormat="1">
      <c r="A567"/>
      <c r="B567"/>
      <c r="C567" s="568">
        <v>2023</v>
      </c>
      <c r="D567" s="569" t="s">
        <v>16</v>
      </c>
      <c r="E567" s="569" t="s">
        <v>361</v>
      </c>
      <c r="F567" s="573" t="s">
        <v>141</v>
      </c>
      <c r="G567" s="569" t="s">
        <v>42</v>
      </c>
      <c r="H567" s="569" t="s">
        <v>41</v>
      </c>
      <c r="I567" s="575" t="s">
        <v>54</v>
      </c>
      <c r="J567" s="569" t="s">
        <v>99</v>
      </c>
      <c r="K567" s="569" t="s">
        <v>331</v>
      </c>
      <c r="L567" s="570">
        <v>1</v>
      </c>
      <c r="M567" s="571">
        <v>1.0515052865624999</v>
      </c>
      <c r="N567" s="572">
        <v>477.95694843749982</v>
      </c>
      <c r="O567" s="668" t="s">
        <v>151</v>
      </c>
      <c r="P567" s="668" t="s">
        <v>99</v>
      </c>
      <c r="Q567" s="574" t="s">
        <v>2506</v>
      </c>
      <c r="R567" s="574" t="s">
        <v>2594</v>
      </c>
      <c r="S567" s="574" t="s">
        <v>1874</v>
      </c>
      <c r="T567" s="574" t="s">
        <v>2484</v>
      </c>
      <c r="U567" s="574" t="s">
        <v>2508</v>
      </c>
      <c r="V567" s="574" t="s">
        <v>2595</v>
      </c>
      <c r="W567" s="575" t="s">
        <v>2510</v>
      </c>
      <c r="X567" s="575" t="s">
        <v>2596</v>
      </c>
      <c r="Y567" s="576" t="s">
        <v>2512</v>
      </c>
      <c r="Z567" s="577" t="s">
        <v>2597</v>
      </c>
      <c r="AA567" s="578" t="s">
        <v>2598</v>
      </c>
      <c r="AE567"/>
    </row>
    <row r="568" spans="1:31" s="563" customFormat="1">
      <c r="A568"/>
      <c r="B568"/>
      <c r="C568" s="568">
        <v>2023</v>
      </c>
      <c r="D568" s="569" t="s">
        <v>16</v>
      </c>
      <c r="E568" s="569" t="s">
        <v>361</v>
      </c>
      <c r="F568" s="573" t="s">
        <v>141</v>
      </c>
      <c r="G568" s="569" t="s">
        <v>42</v>
      </c>
      <c r="H568" s="569" t="s">
        <v>41</v>
      </c>
      <c r="I568" s="575" t="s">
        <v>54</v>
      </c>
      <c r="J568" s="569" t="s">
        <v>96</v>
      </c>
      <c r="K568" s="569" t="s">
        <v>311</v>
      </c>
      <c r="L568" s="570">
        <v>1</v>
      </c>
      <c r="M568" s="571">
        <v>0.100143360625</v>
      </c>
      <c r="N568" s="572">
        <v>182.07883749999996</v>
      </c>
      <c r="O568" s="668" t="s">
        <v>151</v>
      </c>
      <c r="P568" s="668" t="s">
        <v>96</v>
      </c>
      <c r="Q568" s="574" t="s">
        <v>2515</v>
      </c>
      <c r="R568" s="574" t="s">
        <v>2599</v>
      </c>
      <c r="S568" s="574" t="s">
        <v>1882</v>
      </c>
      <c r="T568" s="574" t="s">
        <v>2484</v>
      </c>
      <c r="U568" s="574" t="s">
        <v>2517</v>
      </c>
      <c r="V568" s="574" t="s">
        <v>2600</v>
      </c>
      <c r="W568" s="575" t="s">
        <v>2519</v>
      </c>
      <c r="X568" s="575" t="s">
        <v>2601</v>
      </c>
      <c r="Y568" s="576" t="s">
        <v>2521</v>
      </c>
      <c r="Z568" s="577" t="s">
        <v>2602</v>
      </c>
      <c r="AA568" s="578" t="s">
        <v>2603</v>
      </c>
      <c r="AE568"/>
    </row>
    <row r="569" spans="1:31" s="563" customFormat="1">
      <c r="A569"/>
      <c r="B569"/>
      <c r="C569" s="568">
        <v>2023</v>
      </c>
      <c r="D569" s="569" t="s">
        <v>16</v>
      </c>
      <c r="E569" s="569" t="s">
        <v>361</v>
      </c>
      <c r="F569" s="573" t="s">
        <v>141</v>
      </c>
      <c r="G569" s="569" t="s">
        <v>42</v>
      </c>
      <c r="H569" s="569" t="s">
        <v>41</v>
      </c>
      <c r="I569" s="575" t="s">
        <v>54</v>
      </c>
      <c r="J569" s="569" t="s">
        <v>87</v>
      </c>
      <c r="K569" s="569" t="s">
        <v>111</v>
      </c>
      <c r="L569" s="570">
        <v>1</v>
      </c>
      <c r="M569" s="571">
        <v>6.0461553977343732</v>
      </c>
      <c r="N569" s="572">
        <v>238.97847421874991</v>
      </c>
      <c r="O569" s="668" t="s">
        <v>151</v>
      </c>
      <c r="P569" s="668" t="s">
        <v>87</v>
      </c>
      <c r="Q569" s="574" t="s">
        <v>1836</v>
      </c>
      <c r="R569" s="574" t="s">
        <v>1837</v>
      </c>
      <c r="S569" s="574" t="s">
        <v>1887</v>
      </c>
      <c r="T569" s="574" t="s">
        <v>2484</v>
      </c>
      <c r="U569" s="574" t="s">
        <v>2185</v>
      </c>
      <c r="V569" s="574" t="s">
        <v>2186</v>
      </c>
      <c r="W569" s="575" t="s">
        <v>2496</v>
      </c>
      <c r="X569" s="575" t="s">
        <v>2588</v>
      </c>
      <c r="Y569" s="576" t="s">
        <v>2525</v>
      </c>
      <c r="Z569" s="577" t="s">
        <v>2604</v>
      </c>
      <c r="AA569" s="578" t="s">
        <v>2590</v>
      </c>
      <c r="AE569"/>
    </row>
    <row r="570" spans="1:31" s="563" customFormat="1">
      <c r="A570"/>
      <c r="B570"/>
      <c r="C570" s="568">
        <v>2023</v>
      </c>
      <c r="D570" s="569" t="s">
        <v>16</v>
      </c>
      <c r="E570" s="569" t="s">
        <v>361</v>
      </c>
      <c r="F570" s="573" t="s">
        <v>141</v>
      </c>
      <c r="G570" s="569" t="s">
        <v>42</v>
      </c>
      <c r="H570" s="569" t="s">
        <v>41</v>
      </c>
      <c r="I570" s="575" t="s">
        <v>54</v>
      </c>
      <c r="J570" s="569" t="s">
        <v>83</v>
      </c>
      <c r="K570" s="569" t="s">
        <v>81</v>
      </c>
      <c r="L570" s="570">
        <v>1</v>
      </c>
      <c r="M570" s="571">
        <v>17.763129413106615</v>
      </c>
      <c r="N570" s="572">
        <v>36.54964899816175</v>
      </c>
      <c r="O570" s="668" t="s">
        <v>382</v>
      </c>
      <c r="P570" s="668" t="s">
        <v>83</v>
      </c>
      <c r="Q570" s="574" t="s">
        <v>1908</v>
      </c>
      <c r="R570" s="574" t="s">
        <v>1909</v>
      </c>
      <c r="S570" s="574" t="s">
        <v>1910</v>
      </c>
      <c r="T570" s="574" t="s">
        <v>2484</v>
      </c>
      <c r="U570" s="574" t="s">
        <v>1911</v>
      </c>
      <c r="V570" s="574" t="s">
        <v>1912</v>
      </c>
      <c r="W570" s="575" t="s">
        <v>2528</v>
      </c>
      <c r="X570" s="575" t="s">
        <v>2605</v>
      </c>
      <c r="Y570" s="576" t="s">
        <v>2530</v>
      </c>
      <c r="Z570" s="577" t="s">
        <v>2606</v>
      </c>
      <c r="AA570" s="578" t="s">
        <v>2607</v>
      </c>
      <c r="AE570"/>
    </row>
    <row r="571" spans="1:31" s="563" customFormat="1">
      <c r="A571"/>
      <c r="B571"/>
      <c r="C571" s="568">
        <v>2023</v>
      </c>
      <c r="D571" s="569" t="s">
        <v>16</v>
      </c>
      <c r="E571" s="569" t="s">
        <v>361</v>
      </c>
      <c r="F571" s="573" t="s">
        <v>141</v>
      </c>
      <c r="G571" s="569" t="s">
        <v>42</v>
      </c>
      <c r="H571" s="569" t="s">
        <v>41</v>
      </c>
      <c r="I571" s="575" t="s">
        <v>54</v>
      </c>
      <c r="J571" s="569" t="s">
        <v>77</v>
      </c>
      <c r="K571" s="569" t="s">
        <v>106</v>
      </c>
      <c r="L571" s="570">
        <v>0.1</v>
      </c>
      <c r="M571" s="571">
        <v>2.2492091691176466</v>
      </c>
      <c r="N571" s="572">
        <v>56.230229227941159</v>
      </c>
      <c r="O571" s="668" t="s">
        <v>381</v>
      </c>
      <c r="P571" s="668" t="s">
        <v>77</v>
      </c>
      <c r="Q571" s="574" t="s">
        <v>1892</v>
      </c>
      <c r="R571" s="574" t="s">
        <v>1893</v>
      </c>
      <c r="S571" s="574" t="s">
        <v>1918</v>
      </c>
      <c r="T571" s="574" t="s">
        <v>2484</v>
      </c>
      <c r="U571" s="574" t="s">
        <v>2195</v>
      </c>
      <c r="V571" s="574" t="s">
        <v>2196</v>
      </c>
      <c r="W571" s="575" t="s">
        <v>2486</v>
      </c>
      <c r="X571" s="575" t="s">
        <v>2577</v>
      </c>
      <c r="Y571" s="576" t="s">
        <v>2534</v>
      </c>
      <c r="Z571" s="577" t="s">
        <v>2608</v>
      </c>
      <c r="AA571" s="578" t="s">
        <v>2579</v>
      </c>
      <c r="AE571"/>
    </row>
    <row r="572" spans="1:31" s="563" customFormat="1">
      <c r="A572"/>
      <c r="B572"/>
      <c r="C572" s="568">
        <v>2023</v>
      </c>
      <c r="D572" s="569" t="s">
        <v>16</v>
      </c>
      <c r="E572" s="569" t="s">
        <v>361</v>
      </c>
      <c r="F572" s="573" t="s">
        <v>141</v>
      </c>
      <c r="G572" s="569" t="s">
        <v>42</v>
      </c>
      <c r="H572" s="569" t="s">
        <v>41</v>
      </c>
      <c r="I572" s="575" t="s">
        <v>54</v>
      </c>
      <c r="J572" s="569" t="s">
        <v>77</v>
      </c>
      <c r="K572" s="569" t="s">
        <v>311</v>
      </c>
      <c r="L572" s="570">
        <v>0.9</v>
      </c>
      <c r="M572" s="571">
        <v>20.242882522058817</v>
      </c>
      <c r="N572" s="572">
        <v>506.07206305147042</v>
      </c>
      <c r="O572" s="668" t="s">
        <v>381</v>
      </c>
      <c r="P572" s="668" t="s">
        <v>77</v>
      </c>
      <c r="Q572" s="574" t="s">
        <v>2515</v>
      </c>
      <c r="R572" s="574" t="s">
        <v>2599</v>
      </c>
      <c r="S572" s="574" t="s">
        <v>1918</v>
      </c>
      <c r="T572" s="574" t="s">
        <v>2484</v>
      </c>
      <c r="U572" s="574" t="s">
        <v>2536</v>
      </c>
      <c r="V572" s="574" t="s">
        <v>2609</v>
      </c>
      <c r="W572" s="575" t="s">
        <v>2519</v>
      </c>
      <c r="X572" s="575" t="s">
        <v>2601</v>
      </c>
      <c r="Y572" s="575" t="s">
        <v>2534</v>
      </c>
      <c r="Z572" s="579" t="s">
        <v>2610</v>
      </c>
      <c r="AA572" s="580" t="s">
        <v>2603</v>
      </c>
      <c r="AE572"/>
    </row>
    <row r="573" spans="1:31" s="563" customFormat="1">
      <c r="A573"/>
      <c r="B573"/>
      <c r="C573" s="568">
        <v>2023</v>
      </c>
      <c r="D573" s="569" t="s">
        <v>16</v>
      </c>
      <c r="E573" s="569" t="s">
        <v>361</v>
      </c>
      <c r="F573" s="573" t="s">
        <v>141</v>
      </c>
      <c r="G573" s="569" t="s">
        <v>42</v>
      </c>
      <c r="H573" s="569" t="s">
        <v>41</v>
      </c>
      <c r="I573" s="575" t="s">
        <v>54</v>
      </c>
      <c r="J573" s="569" t="s">
        <v>349</v>
      </c>
      <c r="K573" s="569" t="s">
        <v>106</v>
      </c>
      <c r="L573" s="570">
        <v>0.3</v>
      </c>
      <c r="M573" s="571">
        <v>1.5801841968749999</v>
      </c>
      <c r="N573" s="572">
        <v>159.61456534090908</v>
      </c>
      <c r="O573" s="668" t="s">
        <v>151</v>
      </c>
      <c r="P573" s="668" t="s">
        <v>349</v>
      </c>
      <c r="Q573" s="574" t="s">
        <v>1892</v>
      </c>
      <c r="R573" s="574" t="s">
        <v>1893</v>
      </c>
      <c r="S573" s="574" t="s">
        <v>1934</v>
      </c>
      <c r="T573" s="574" t="s">
        <v>2484</v>
      </c>
      <c r="U573" s="574" t="s">
        <v>2611</v>
      </c>
      <c r="V573" s="574" t="s">
        <v>2612</v>
      </c>
      <c r="W573" s="575" t="s">
        <v>2486</v>
      </c>
      <c r="X573" s="575" t="s">
        <v>2577</v>
      </c>
      <c r="Y573" s="576" t="s">
        <v>2541</v>
      </c>
      <c r="Z573" s="577" t="s">
        <v>2613</v>
      </c>
      <c r="AA573" s="578" t="s">
        <v>2579</v>
      </c>
      <c r="AE573"/>
    </row>
    <row r="574" spans="1:31" s="563" customFormat="1">
      <c r="A574"/>
      <c r="B574"/>
      <c r="C574" s="568">
        <v>2023</v>
      </c>
      <c r="D574" s="569" t="s">
        <v>16</v>
      </c>
      <c r="E574" s="569" t="s">
        <v>361</v>
      </c>
      <c r="F574" s="573" t="s">
        <v>141</v>
      </c>
      <c r="G574" s="569" t="s">
        <v>42</v>
      </c>
      <c r="H574" s="569" t="s">
        <v>41</v>
      </c>
      <c r="I574" s="575" t="s">
        <v>54</v>
      </c>
      <c r="J574" s="569" t="s">
        <v>349</v>
      </c>
      <c r="K574" s="569" t="s">
        <v>311</v>
      </c>
      <c r="L574" s="570">
        <v>0.7</v>
      </c>
      <c r="M574" s="571">
        <v>3.6870964593749997</v>
      </c>
      <c r="N574" s="572">
        <v>372.43398579545448</v>
      </c>
      <c r="O574" s="668" t="s">
        <v>151</v>
      </c>
      <c r="P574" s="668" t="s">
        <v>349</v>
      </c>
      <c r="Q574" s="574" t="s">
        <v>2515</v>
      </c>
      <c r="R574" s="574" t="s">
        <v>2599</v>
      </c>
      <c r="S574" s="574" t="s">
        <v>1934</v>
      </c>
      <c r="T574" s="574" t="s">
        <v>2484</v>
      </c>
      <c r="U574" s="574" t="s">
        <v>2539</v>
      </c>
      <c r="V574" s="574" t="s">
        <v>2614</v>
      </c>
      <c r="W574" s="575" t="s">
        <v>2519</v>
      </c>
      <c r="X574" s="575" t="s">
        <v>2601</v>
      </c>
      <c r="Y574" s="576" t="s">
        <v>2541</v>
      </c>
      <c r="Z574" s="577" t="s">
        <v>2615</v>
      </c>
      <c r="AA574" s="578" t="s">
        <v>2603</v>
      </c>
      <c r="AE574"/>
    </row>
    <row r="575" spans="1:31" s="563" customFormat="1">
      <c r="A575"/>
      <c r="B575"/>
      <c r="C575" s="568">
        <v>2023</v>
      </c>
      <c r="D575" s="569" t="s">
        <v>16</v>
      </c>
      <c r="E575" s="569" t="s">
        <v>361</v>
      </c>
      <c r="F575" s="573" t="s">
        <v>141</v>
      </c>
      <c r="G575" s="569" t="s">
        <v>42</v>
      </c>
      <c r="H575" s="569" t="s">
        <v>41</v>
      </c>
      <c r="I575" s="575" t="s">
        <v>54</v>
      </c>
      <c r="J575" s="569" t="s">
        <v>76</v>
      </c>
      <c r="K575" s="569" t="s">
        <v>104</v>
      </c>
      <c r="L575" s="570">
        <v>1</v>
      </c>
      <c r="M575" s="571">
        <v>0.30043008187499998</v>
      </c>
      <c r="N575" s="572">
        <v>109.24730249999999</v>
      </c>
      <c r="O575" s="668" t="s">
        <v>151</v>
      </c>
      <c r="P575" s="668" t="s">
        <v>76</v>
      </c>
      <c r="Q575" s="574" t="s">
        <v>1900</v>
      </c>
      <c r="R575" s="574" t="s">
        <v>1901</v>
      </c>
      <c r="S575" s="574" t="s">
        <v>1942</v>
      </c>
      <c r="T575" s="574" t="s">
        <v>2484</v>
      </c>
      <c r="U575" s="574" t="s">
        <v>2544</v>
      </c>
      <c r="V575" s="574" t="s">
        <v>2616</v>
      </c>
      <c r="W575" s="575" t="s">
        <v>2501</v>
      </c>
      <c r="X575" s="575" t="s">
        <v>2591</v>
      </c>
      <c r="Y575" s="576" t="s">
        <v>2546</v>
      </c>
      <c r="Z575" s="577" t="s">
        <v>2617</v>
      </c>
      <c r="AA575" s="578" t="s">
        <v>2593</v>
      </c>
      <c r="AE575"/>
    </row>
    <row r="576" spans="1:31" s="563" customFormat="1">
      <c r="A576"/>
      <c r="B576"/>
      <c r="C576" s="568">
        <v>2023</v>
      </c>
      <c r="D576" s="569" t="s">
        <v>16</v>
      </c>
      <c r="E576" s="569" t="s">
        <v>361</v>
      </c>
      <c r="F576" s="573" t="s">
        <v>141</v>
      </c>
      <c r="G576" s="569" t="s">
        <v>42</v>
      </c>
      <c r="H576" s="569" t="s">
        <v>41</v>
      </c>
      <c r="I576" s="575" t="s">
        <v>54</v>
      </c>
      <c r="J576" s="569" t="s">
        <v>74</v>
      </c>
      <c r="K576" s="569" t="s">
        <v>104</v>
      </c>
      <c r="L576" s="570">
        <v>1</v>
      </c>
      <c r="M576" s="571">
        <v>3.218893734374999</v>
      </c>
      <c r="N576" s="572">
        <v>1170.5068124999998</v>
      </c>
      <c r="O576" s="668" t="s">
        <v>151</v>
      </c>
      <c r="P576" s="668" t="s">
        <v>74</v>
      </c>
      <c r="Q576" s="574" t="s">
        <v>1900</v>
      </c>
      <c r="R576" s="574" t="s">
        <v>1901</v>
      </c>
      <c r="S576" s="574" t="s">
        <v>1947</v>
      </c>
      <c r="T576" s="574" t="s">
        <v>2484</v>
      </c>
      <c r="U576" s="574" t="s">
        <v>2211</v>
      </c>
      <c r="V576" s="574" t="s">
        <v>2212</v>
      </c>
      <c r="W576" s="575" t="s">
        <v>2501</v>
      </c>
      <c r="X576" s="575" t="s">
        <v>2591</v>
      </c>
      <c r="Y576" s="575" t="s">
        <v>2548</v>
      </c>
      <c r="Z576" s="579" t="s">
        <v>2618</v>
      </c>
      <c r="AA576" s="580" t="s">
        <v>2593</v>
      </c>
      <c r="AE576"/>
    </row>
    <row r="577" spans="1:31" s="563" customFormat="1">
      <c r="A577"/>
      <c r="B577"/>
      <c r="C577" s="568">
        <v>2023</v>
      </c>
      <c r="D577" s="569" t="s">
        <v>16</v>
      </c>
      <c r="E577" s="569" t="s">
        <v>361</v>
      </c>
      <c r="F577" s="573" t="s">
        <v>141</v>
      </c>
      <c r="G577" s="569" t="s">
        <v>42</v>
      </c>
      <c r="H577" s="569" t="s">
        <v>41</v>
      </c>
      <c r="I577" s="575" t="s">
        <v>54</v>
      </c>
      <c r="J577" s="569" t="s">
        <v>351</v>
      </c>
      <c r="K577" s="569" t="s">
        <v>100</v>
      </c>
      <c r="L577" s="570">
        <v>1</v>
      </c>
      <c r="M577" s="571">
        <v>4.8669673263749988</v>
      </c>
      <c r="N577" s="572">
        <v>16.387095374999998</v>
      </c>
      <c r="O577" s="668" t="s">
        <v>151</v>
      </c>
      <c r="P577" s="668" t="s">
        <v>351</v>
      </c>
      <c r="Q577" s="574" t="s">
        <v>1952</v>
      </c>
      <c r="R577" s="574" t="s">
        <v>1953</v>
      </c>
      <c r="S577" s="574" t="s">
        <v>1954</v>
      </c>
      <c r="T577" s="574" t="s">
        <v>2484</v>
      </c>
      <c r="U577" s="574" t="s">
        <v>1955</v>
      </c>
      <c r="V577" s="574" t="s">
        <v>1956</v>
      </c>
      <c r="W577" s="575" t="s">
        <v>2619</v>
      </c>
      <c r="X577" s="575" t="s">
        <v>2620</v>
      </c>
      <c r="Y577" s="576" t="s">
        <v>2560</v>
      </c>
      <c r="Z577" s="577" t="s">
        <v>2621</v>
      </c>
      <c r="AA577" s="578" t="s">
        <v>2622</v>
      </c>
      <c r="AE577"/>
    </row>
    <row r="578" spans="1:31" s="563" customFormat="1">
      <c r="A578"/>
      <c r="B578"/>
      <c r="C578" s="568">
        <v>2023</v>
      </c>
      <c r="D578" s="569" t="s">
        <v>16</v>
      </c>
      <c r="E578" s="569" t="s">
        <v>361</v>
      </c>
      <c r="F578" s="573" t="s">
        <v>141</v>
      </c>
      <c r="G578" s="569" t="s">
        <v>42</v>
      </c>
      <c r="H578" s="569" t="s">
        <v>41</v>
      </c>
      <c r="I578" s="575" t="s">
        <v>54</v>
      </c>
      <c r="J578" s="569" t="s">
        <v>67</v>
      </c>
      <c r="K578" s="569" t="s">
        <v>81</v>
      </c>
      <c r="L578" s="570">
        <v>1</v>
      </c>
      <c r="M578" s="571">
        <v>5.8720425093750004</v>
      </c>
      <c r="N578" s="572">
        <v>24.828932386363636</v>
      </c>
      <c r="O578" s="668" t="s">
        <v>382</v>
      </c>
      <c r="P578" s="668" t="s">
        <v>67</v>
      </c>
      <c r="Q578" s="574" t="s">
        <v>1908</v>
      </c>
      <c r="R578" s="574" t="s">
        <v>1909</v>
      </c>
      <c r="S578" s="574" t="s">
        <v>1962</v>
      </c>
      <c r="T578" s="574" t="s">
        <v>2484</v>
      </c>
      <c r="U578" s="574" t="s">
        <v>1963</v>
      </c>
      <c r="V578" s="574" t="s">
        <v>1964</v>
      </c>
      <c r="W578" s="575" t="s">
        <v>2528</v>
      </c>
      <c r="X578" s="575" t="s">
        <v>2605</v>
      </c>
      <c r="Y578" s="576" t="s">
        <v>2562</v>
      </c>
      <c r="Z578" s="577" t="s">
        <v>2623</v>
      </c>
      <c r="AA578" s="578" t="s">
        <v>2607</v>
      </c>
      <c r="AE578"/>
    </row>
    <row r="579" spans="1:31" s="563" customFormat="1">
      <c r="A579"/>
      <c r="B579"/>
      <c r="C579" s="568">
        <v>2023</v>
      </c>
      <c r="D579" s="569" t="s">
        <v>16</v>
      </c>
      <c r="E579" s="569" t="s">
        <v>361</v>
      </c>
      <c r="F579" s="573" t="s">
        <v>141</v>
      </c>
      <c r="G579" s="569" t="s">
        <v>42</v>
      </c>
      <c r="H579" s="569" t="s">
        <v>41</v>
      </c>
      <c r="I579" s="575" t="s">
        <v>54</v>
      </c>
      <c r="J579" s="569" t="s">
        <v>66</v>
      </c>
      <c r="K579" s="569" t="s">
        <v>310</v>
      </c>
      <c r="L579" s="570">
        <v>0.8</v>
      </c>
      <c r="M579" s="571">
        <v>14.202149324999999</v>
      </c>
      <c r="N579" s="572">
        <v>496.57864772727265</v>
      </c>
      <c r="O579" s="668" t="s">
        <v>381</v>
      </c>
      <c r="P579" s="668" t="s">
        <v>66</v>
      </c>
      <c r="Q579" s="574" t="s">
        <v>1862</v>
      </c>
      <c r="R579" s="574" t="s">
        <v>1863</v>
      </c>
      <c r="S579" s="574" t="s">
        <v>1967</v>
      </c>
      <c r="T579" s="574" t="s">
        <v>2484</v>
      </c>
      <c r="U579" s="574" t="s">
        <v>1968</v>
      </c>
      <c r="V579" s="574" t="s">
        <v>1969</v>
      </c>
      <c r="W579" s="575" t="s">
        <v>2564</v>
      </c>
      <c r="X579" s="575" t="s">
        <v>2585</v>
      </c>
      <c r="Y579" s="576" t="s">
        <v>2566</v>
      </c>
      <c r="Z579" s="577" t="s">
        <v>2624</v>
      </c>
      <c r="AA579" s="578" t="s">
        <v>2587</v>
      </c>
      <c r="AE579"/>
    </row>
    <row r="580" spans="1:31" s="563" customFormat="1">
      <c r="A580"/>
      <c r="B580"/>
      <c r="C580" s="568">
        <v>2023</v>
      </c>
      <c r="D580" s="569" t="s">
        <v>16</v>
      </c>
      <c r="E580" s="569" t="s">
        <v>361</v>
      </c>
      <c r="F580" s="573" t="s">
        <v>141</v>
      </c>
      <c r="G580" s="569" t="s">
        <v>42</v>
      </c>
      <c r="H580" s="569" t="s">
        <v>41</v>
      </c>
      <c r="I580" s="575" t="s">
        <v>54</v>
      </c>
      <c r="J580" s="569" t="s">
        <v>66</v>
      </c>
      <c r="K580" s="569" t="s">
        <v>106</v>
      </c>
      <c r="L580" s="570">
        <v>0.2</v>
      </c>
      <c r="M580" s="571">
        <v>3.5505373312499997</v>
      </c>
      <c r="N580" s="572">
        <v>124.14466193181816</v>
      </c>
      <c r="O580" s="668" t="s">
        <v>381</v>
      </c>
      <c r="P580" s="668" t="s">
        <v>66</v>
      </c>
      <c r="Q580" s="574" t="s">
        <v>1892</v>
      </c>
      <c r="R580" s="574" t="s">
        <v>1893</v>
      </c>
      <c r="S580" s="574" t="s">
        <v>1967</v>
      </c>
      <c r="T580" s="574" t="s">
        <v>2484</v>
      </c>
      <c r="U580" s="574" t="s">
        <v>2569</v>
      </c>
      <c r="V580" s="574" t="s">
        <v>2625</v>
      </c>
      <c r="W580" s="575" t="s">
        <v>2486</v>
      </c>
      <c r="X580" s="575" t="s">
        <v>2577</v>
      </c>
      <c r="Y580" s="576" t="s">
        <v>2566</v>
      </c>
      <c r="Z580" s="577" t="s">
        <v>2626</v>
      </c>
      <c r="AA580" s="578" t="s">
        <v>2579</v>
      </c>
      <c r="AE580"/>
    </row>
    <row r="581" spans="1:31" s="563" customFormat="1">
      <c r="A581"/>
      <c r="B581"/>
      <c r="C581" s="568">
        <v>2023</v>
      </c>
      <c r="D581" s="569" t="s">
        <v>16</v>
      </c>
      <c r="E581" s="569" t="s">
        <v>361</v>
      </c>
      <c r="F581" s="573" t="s">
        <v>141</v>
      </c>
      <c r="G581" s="569" t="s">
        <v>42</v>
      </c>
      <c r="H581" s="569" t="s">
        <v>41</v>
      </c>
      <c r="I581" s="575" t="s">
        <v>54</v>
      </c>
      <c r="J581" s="569" t="s">
        <v>348</v>
      </c>
      <c r="K581" s="569" t="s">
        <v>310</v>
      </c>
      <c r="L581" s="570">
        <v>1</v>
      </c>
      <c r="M581" s="571">
        <v>14.865030092773438</v>
      </c>
      <c r="N581" s="572">
        <v>1422.4909179687497</v>
      </c>
      <c r="O581" s="668" t="s">
        <v>151</v>
      </c>
      <c r="P581" s="668" t="s">
        <v>348</v>
      </c>
      <c r="Q581" s="574" t="s">
        <v>1862</v>
      </c>
      <c r="R581" s="574" t="s">
        <v>1863</v>
      </c>
      <c r="S581" s="574" t="s">
        <v>1972</v>
      </c>
      <c r="T581" s="574" t="s">
        <v>2484</v>
      </c>
      <c r="U581" s="574" t="s">
        <v>1973</v>
      </c>
      <c r="V581" s="574" t="s">
        <v>1974</v>
      </c>
      <c r="W581" s="575" t="s">
        <v>2564</v>
      </c>
      <c r="X581" s="575" t="s">
        <v>2585</v>
      </c>
      <c r="Y581" s="576" t="s">
        <v>2572</v>
      </c>
      <c r="Z581" s="577" t="s">
        <v>2627</v>
      </c>
      <c r="AA581" s="578" t="s">
        <v>2587</v>
      </c>
      <c r="AE581"/>
    </row>
    <row r="582" spans="1:31" s="563" customFormat="1">
      <c r="A582"/>
      <c r="B582"/>
      <c r="C582" s="568">
        <v>2023</v>
      </c>
      <c r="D582" s="569" t="s">
        <v>16</v>
      </c>
      <c r="E582" s="569" t="s">
        <v>354</v>
      </c>
      <c r="F582" s="573" t="s">
        <v>247</v>
      </c>
      <c r="G582" s="569" t="s">
        <v>42</v>
      </c>
      <c r="H582" s="569" t="s">
        <v>41</v>
      </c>
      <c r="I582" s="575" t="s">
        <v>54</v>
      </c>
      <c r="J582" s="569" t="s">
        <v>116</v>
      </c>
      <c r="K582" s="569" t="s">
        <v>111</v>
      </c>
      <c r="L582" s="570">
        <v>1</v>
      </c>
      <c r="M582" s="571">
        <v>1.1467254516666665</v>
      </c>
      <c r="N582" s="572">
        <v>5.7336272583333328</v>
      </c>
      <c r="O582" s="668" t="s">
        <v>382</v>
      </c>
      <c r="P582" s="668" t="s">
        <v>116</v>
      </c>
      <c r="Q582" s="574" t="s">
        <v>1836</v>
      </c>
      <c r="R582" s="574" t="s">
        <v>2628</v>
      </c>
      <c r="S582" s="574" t="s">
        <v>1838</v>
      </c>
      <c r="T582" s="574" t="s">
        <v>2484</v>
      </c>
      <c r="U582" s="574" t="s">
        <v>1839</v>
      </c>
      <c r="V582" s="574" t="s">
        <v>2629</v>
      </c>
      <c r="W582" s="575" t="s">
        <v>2496</v>
      </c>
      <c r="X582" s="575" t="s">
        <v>2630</v>
      </c>
      <c r="Y582" s="576" t="s">
        <v>2493</v>
      </c>
      <c r="Z582" s="577" t="s">
        <v>2631</v>
      </c>
      <c r="AA582" s="578" t="s">
        <v>2632</v>
      </c>
      <c r="AE582"/>
    </row>
    <row r="583" spans="1:31" s="563" customFormat="1">
      <c r="A583"/>
      <c r="B583"/>
      <c r="C583" s="568">
        <v>2023</v>
      </c>
      <c r="D583" s="569" t="s">
        <v>16</v>
      </c>
      <c r="E583" s="569" t="s">
        <v>354</v>
      </c>
      <c r="F583" s="573" t="s">
        <v>247</v>
      </c>
      <c r="G583" s="569" t="s">
        <v>42</v>
      </c>
      <c r="H583" s="569" t="s">
        <v>41</v>
      </c>
      <c r="I583" s="575" t="s">
        <v>54</v>
      </c>
      <c r="J583" s="569" t="s">
        <v>109</v>
      </c>
      <c r="K583" s="569" t="s">
        <v>111</v>
      </c>
      <c r="L583" s="570">
        <v>1</v>
      </c>
      <c r="M583" s="571">
        <v>3.1453040960000003</v>
      </c>
      <c r="N583" s="572">
        <v>196.58150600000002</v>
      </c>
      <c r="O583" s="668" t="s">
        <v>381</v>
      </c>
      <c r="P583" s="668" t="s">
        <v>109</v>
      </c>
      <c r="Q583" s="574" t="s">
        <v>1836</v>
      </c>
      <c r="R583" s="574" t="s">
        <v>2628</v>
      </c>
      <c r="S583" s="574" t="s">
        <v>1854</v>
      </c>
      <c r="T583" s="574" t="s">
        <v>2484</v>
      </c>
      <c r="U583" s="574" t="s">
        <v>1855</v>
      </c>
      <c r="V583" s="574" t="s">
        <v>2633</v>
      </c>
      <c r="W583" s="575" t="s">
        <v>2496</v>
      </c>
      <c r="X583" s="575" t="s">
        <v>2630</v>
      </c>
      <c r="Y583" s="576" t="s">
        <v>2498</v>
      </c>
      <c r="Z583" s="577" t="s">
        <v>2634</v>
      </c>
      <c r="AA583" s="578" t="s">
        <v>2632</v>
      </c>
      <c r="AE583"/>
    </row>
    <row r="584" spans="1:31" s="563" customFormat="1">
      <c r="A584"/>
      <c r="B584"/>
      <c r="C584" s="568">
        <v>2023</v>
      </c>
      <c r="D584" s="569" t="s">
        <v>16</v>
      </c>
      <c r="E584" s="569" t="s">
        <v>354</v>
      </c>
      <c r="F584" s="573" t="s">
        <v>247</v>
      </c>
      <c r="G584" s="569" t="s">
        <v>42</v>
      </c>
      <c r="H584" s="569" t="s">
        <v>41</v>
      </c>
      <c r="I584" s="575" t="s">
        <v>54</v>
      </c>
      <c r="J584" s="569" t="s">
        <v>99</v>
      </c>
      <c r="K584" s="569" t="s">
        <v>311</v>
      </c>
      <c r="L584" s="570">
        <v>1</v>
      </c>
      <c r="M584" s="571">
        <v>0.64102665000000014</v>
      </c>
      <c r="N584" s="572">
        <v>427.35110000000009</v>
      </c>
      <c r="O584" s="668" t="s">
        <v>151</v>
      </c>
      <c r="P584" s="668" t="s">
        <v>99</v>
      </c>
      <c r="Q584" s="574" t="s">
        <v>2515</v>
      </c>
      <c r="R584" s="574" t="s">
        <v>2635</v>
      </c>
      <c r="S584" s="574" t="s">
        <v>1874</v>
      </c>
      <c r="T584" s="574" t="s">
        <v>2484</v>
      </c>
      <c r="U584" s="574" t="s">
        <v>2636</v>
      </c>
      <c r="V584" s="574" t="s">
        <v>2637</v>
      </c>
      <c r="W584" s="575" t="s">
        <v>2519</v>
      </c>
      <c r="X584" s="575" t="s">
        <v>2638</v>
      </c>
      <c r="Y584" s="575" t="s">
        <v>2512</v>
      </c>
      <c r="Z584" s="579" t="s">
        <v>2639</v>
      </c>
      <c r="AA584" s="580" t="s">
        <v>2640</v>
      </c>
      <c r="AE584"/>
    </row>
    <row r="585" spans="1:31" s="563" customFormat="1">
      <c r="A585"/>
      <c r="B585"/>
      <c r="C585" s="568">
        <v>2023</v>
      </c>
      <c r="D585" s="569" t="s">
        <v>16</v>
      </c>
      <c r="E585" s="569" t="s">
        <v>354</v>
      </c>
      <c r="F585" s="573" t="s">
        <v>247</v>
      </c>
      <c r="G585" s="569" t="s">
        <v>42</v>
      </c>
      <c r="H585" s="569" t="s">
        <v>41</v>
      </c>
      <c r="I585" s="575" t="s">
        <v>54</v>
      </c>
      <c r="J585" s="569" t="s">
        <v>96</v>
      </c>
      <c r="K585" s="569" t="s">
        <v>119</v>
      </c>
      <c r="L585" s="570">
        <v>1</v>
      </c>
      <c r="M585" s="571">
        <v>1.1685381640624999E-2</v>
      </c>
      <c r="N585" s="572">
        <v>23.370763281249999</v>
      </c>
      <c r="O585" s="668" t="s">
        <v>151</v>
      </c>
      <c r="P585" s="668" t="s">
        <v>96</v>
      </c>
      <c r="Q585" s="574" t="s">
        <v>2641</v>
      </c>
      <c r="R585" s="574" t="s">
        <v>2642</v>
      </c>
      <c r="S585" s="574" t="s">
        <v>1882</v>
      </c>
      <c r="T585" s="574" t="s">
        <v>2484</v>
      </c>
      <c r="U585" s="574" t="s">
        <v>2643</v>
      </c>
      <c r="V585" s="574" t="s">
        <v>2644</v>
      </c>
      <c r="W585" s="575" t="s">
        <v>2645</v>
      </c>
      <c r="X585" s="575" t="s">
        <v>2646</v>
      </c>
      <c r="Y585" s="576" t="s">
        <v>2521</v>
      </c>
      <c r="Z585" s="577" t="s">
        <v>2647</v>
      </c>
      <c r="AA585" s="578" t="s">
        <v>2648</v>
      </c>
      <c r="AE585"/>
    </row>
    <row r="586" spans="1:31" s="563" customFormat="1">
      <c r="A586"/>
      <c r="B586"/>
      <c r="C586" s="568">
        <v>2023</v>
      </c>
      <c r="D586" s="569" t="s">
        <v>16</v>
      </c>
      <c r="E586" s="569" t="s">
        <v>354</v>
      </c>
      <c r="F586" s="573" t="s">
        <v>247</v>
      </c>
      <c r="G586" s="569" t="s">
        <v>42</v>
      </c>
      <c r="H586" s="569" t="s">
        <v>41</v>
      </c>
      <c r="I586" s="575" t="s">
        <v>54</v>
      </c>
      <c r="J586" s="569" t="s">
        <v>87</v>
      </c>
      <c r="K586" s="569" t="s">
        <v>111</v>
      </c>
      <c r="L586" s="570">
        <v>0.6</v>
      </c>
      <c r="M586" s="571">
        <v>3.0111383427631582</v>
      </c>
      <c r="N586" s="572">
        <v>177.12578486842108</v>
      </c>
      <c r="O586" s="668" t="s">
        <v>151</v>
      </c>
      <c r="P586" s="668" t="s">
        <v>87</v>
      </c>
      <c r="Q586" s="574" t="s">
        <v>1836</v>
      </c>
      <c r="R586" s="574" t="s">
        <v>2628</v>
      </c>
      <c r="S586" s="574" t="s">
        <v>1887</v>
      </c>
      <c r="T586" s="574" t="s">
        <v>2484</v>
      </c>
      <c r="U586" s="574" t="s">
        <v>2185</v>
      </c>
      <c r="V586" s="574" t="s">
        <v>2649</v>
      </c>
      <c r="W586" s="575" t="s">
        <v>2496</v>
      </c>
      <c r="X586" s="575" t="s">
        <v>2630</v>
      </c>
      <c r="Y586" s="576" t="s">
        <v>2525</v>
      </c>
      <c r="Z586" s="577" t="s">
        <v>2650</v>
      </c>
      <c r="AA586" s="578" t="s">
        <v>2632</v>
      </c>
      <c r="AE586"/>
    </row>
    <row r="587" spans="1:31" s="563" customFormat="1">
      <c r="A587"/>
      <c r="B587"/>
      <c r="C587" s="568">
        <v>2023</v>
      </c>
      <c r="D587" s="569" t="s">
        <v>16</v>
      </c>
      <c r="E587" s="569" t="s">
        <v>354</v>
      </c>
      <c r="F587" s="573" t="s">
        <v>247</v>
      </c>
      <c r="G587" s="569" t="s">
        <v>42</v>
      </c>
      <c r="H587" s="569" t="s">
        <v>41</v>
      </c>
      <c r="I587" s="575" t="s">
        <v>54</v>
      </c>
      <c r="J587" s="569" t="s">
        <v>87</v>
      </c>
      <c r="K587" s="569" t="s">
        <v>106</v>
      </c>
      <c r="L587" s="570">
        <v>0.4</v>
      </c>
      <c r="M587" s="571">
        <v>2.0074255618421053</v>
      </c>
      <c r="N587" s="572">
        <v>118.08385657894738</v>
      </c>
      <c r="O587" s="668" t="s">
        <v>151</v>
      </c>
      <c r="P587" s="668" t="s">
        <v>87</v>
      </c>
      <c r="Q587" s="574" t="s">
        <v>1892</v>
      </c>
      <c r="R587" s="574" t="s">
        <v>2651</v>
      </c>
      <c r="S587" s="574" t="s">
        <v>1887</v>
      </c>
      <c r="T587" s="574" t="s">
        <v>2484</v>
      </c>
      <c r="U587" s="574" t="s">
        <v>1894</v>
      </c>
      <c r="V587" s="574" t="s">
        <v>2652</v>
      </c>
      <c r="W587" s="575" t="s">
        <v>2486</v>
      </c>
      <c r="X587" s="575" t="s">
        <v>2653</v>
      </c>
      <c r="Y587" s="576" t="s">
        <v>2525</v>
      </c>
      <c r="Z587" s="577" t="s">
        <v>2654</v>
      </c>
      <c r="AA587" s="578" t="s">
        <v>2655</v>
      </c>
      <c r="AE587"/>
    </row>
    <row r="588" spans="1:31" s="563" customFormat="1">
      <c r="A588"/>
      <c r="B588"/>
      <c r="C588" s="568">
        <v>2023</v>
      </c>
      <c r="D588" s="569" t="s">
        <v>16</v>
      </c>
      <c r="E588" s="569" t="s">
        <v>354</v>
      </c>
      <c r="F588" s="573" t="s">
        <v>247</v>
      </c>
      <c r="G588" s="569" t="s">
        <v>42</v>
      </c>
      <c r="H588" s="569" t="s">
        <v>41</v>
      </c>
      <c r="I588" s="575" t="s">
        <v>54</v>
      </c>
      <c r="J588" s="569" t="s">
        <v>76</v>
      </c>
      <c r="K588" s="569" t="s">
        <v>311</v>
      </c>
      <c r="L588" s="570">
        <v>1</v>
      </c>
      <c r="M588" s="571">
        <v>3.9592822499999999E-2</v>
      </c>
      <c r="N588" s="572">
        <v>21.996012499999999</v>
      </c>
      <c r="O588" s="668" t="s">
        <v>151</v>
      </c>
      <c r="P588" s="668" t="s">
        <v>76</v>
      </c>
      <c r="Q588" s="574" t="s">
        <v>2515</v>
      </c>
      <c r="R588" s="574" t="s">
        <v>2635</v>
      </c>
      <c r="S588" s="574" t="s">
        <v>1942</v>
      </c>
      <c r="T588" s="574" t="s">
        <v>2484</v>
      </c>
      <c r="U588" s="574" t="s">
        <v>2656</v>
      </c>
      <c r="V588" s="574" t="s">
        <v>2657</v>
      </c>
      <c r="W588" s="575" t="s">
        <v>2519</v>
      </c>
      <c r="X588" s="575" t="s">
        <v>2638</v>
      </c>
      <c r="Y588" s="576" t="s">
        <v>2546</v>
      </c>
      <c r="Z588" s="577" t="s">
        <v>2658</v>
      </c>
      <c r="AA588" s="578" t="s">
        <v>2640</v>
      </c>
      <c r="AE588"/>
    </row>
    <row r="589" spans="1:31" s="563" customFormat="1">
      <c r="A589"/>
      <c r="B589"/>
      <c r="C589" s="568">
        <v>2023</v>
      </c>
      <c r="D589" s="569" t="s">
        <v>16</v>
      </c>
      <c r="E589" s="569" t="s">
        <v>354</v>
      </c>
      <c r="F589" s="573" t="s">
        <v>247</v>
      </c>
      <c r="G589" s="569" t="s">
        <v>42</v>
      </c>
      <c r="H589" s="569" t="s">
        <v>41</v>
      </c>
      <c r="I589" s="575" t="s">
        <v>54</v>
      </c>
      <c r="J589" s="569" t="s">
        <v>74</v>
      </c>
      <c r="K589" s="569" t="s">
        <v>104</v>
      </c>
      <c r="L589" s="570">
        <v>1</v>
      </c>
      <c r="M589" s="571">
        <v>1.1769249294000002</v>
      </c>
      <c r="N589" s="572">
        <v>653.84718299999997</v>
      </c>
      <c r="O589" s="668" t="s">
        <v>151</v>
      </c>
      <c r="P589" s="668" t="s">
        <v>74</v>
      </c>
      <c r="Q589" s="574" t="s">
        <v>1900</v>
      </c>
      <c r="R589" s="574" t="s">
        <v>2659</v>
      </c>
      <c r="S589" s="574" t="s">
        <v>1947</v>
      </c>
      <c r="T589" s="574" t="s">
        <v>2484</v>
      </c>
      <c r="U589" s="574" t="s">
        <v>2211</v>
      </c>
      <c r="V589" s="574" t="s">
        <v>2660</v>
      </c>
      <c r="W589" s="575" t="s">
        <v>2501</v>
      </c>
      <c r="X589" s="575" t="s">
        <v>2661</v>
      </c>
      <c r="Y589" s="576" t="s">
        <v>2548</v>
      </c>
      <c r="Z589" s="577" t="s">
        <v>2662</v>
      </c>
      <c r="AA589" s="578" t="s">
        <v>2663</v>
      </c>
      <c r="AE589"/>
    </row>
    <row r="590" spans="1:31" s="563" customFormat="1">
      <c r="A590"/>
      <c r="B590"/>
      <c r="C590" s="568">
        <v>2023</v>
      </c>
      <c r="D590" s="569" t="s">
        <v>16</v>
      </c>
      <c r="E590" s="569" t="s">
        <v>354</v>
      </c>
      <c r="F590" s="573" t="s">
        <v>247</v>
      </c>
      <c r="G590" s="569" t="s">
        <v>42</v>
      </c>
      <c r="H590" s="569" t="s">
        <v>41</v>
      </c>
      <c r="I590" s="575" t="s">
        <v>54</v>
      </c>
      <c r="J590" s="569" t="s">
        <v>71</v>
      </c>
      <c r="K590" s="569" t="s">
        <v>311</v>
      </c>
      <c r="L590" s="570">
        <v>0.65</v>
      </c>
      <c r="M590" s="571">
        <v>3.3055607585000009</v>
      </c>
      <c r="N590" s="572">
        <v>194.44475050000003</v>
      </c>
      <c r="O590" s="668" t="s">
        <v>151</v>
      </c>
      <c r="P590" s="668" t="s">
        <v>70</v>
      </c>
      <c r="Q590" s="574" t="s">
        <v>2515</v>
      </c>
      <c r="R590" s="574" t="s">
        <v>2635</v>
      </c>
      <c r="S590" s="574" t="s">
        <v>2550</v>
      </c>
      <c r="T590" s="574" t="s">
        <v>2484</v>
      </c>
      <c r="U590" s="574" t="s">
        <v>2551</v>
      </c>
      <c r="V590" s="574" t="s">
        <v>2664</v>
      </c>
      <c r="W590" s="575" t="s">
        <v>2519</v>
      </c>
      <c r="X590" s="575" t="s">
        <v>2638</v>
      </c>
      <c r="Y590" s="576" t="s">
        <v>2553</v>
      </c>
      <c r="Z590" s="577" t="s">
        <v>2665</v>
      </c>
      <c r="AA590" s="578" t="s">
        <v>2640</v>
      </c>
      <c r="AE590"/>
    </row>
    <row r="591" spans="1:31" s="563" customFormat="1">
      <c r="A591"/>
      <c r="B591"/>
      <c r="C591" s="568">
        <v>2023</v>
      </c>
      <c r="D591" s="569" t="s">
        <v>16</v>
      </c>
      <c r="E591" s="569" t="s">
        <v>354</v>
      </c>
      <c r="F591" s="573" t="s">
        <v>247</v>
      </c>
      <c r="G591" s="569" t="s">
        <v>42</v>
      </c>
      <c r="H591" s="569" t="s">
        <v>41</v>
      </c>
      <c r="I591" s="575" t="s">
        <v>54</v>
      </c>
      <c r="J591" s="569" t="s">
        <v>71</v>
      </c>
      <c r="K591" s="569" t="s">
        <v>104</v>
      </c>
      <c r="L591" s="570">
        <v>0.2</v>
      </c>
      <c r="M591" s="571">
        <v>1.0170956180000001</v>
      </c>
      <c r="N591" s="572">
        <v>59.829154000000003</v>
      </c>
      <c r="O591" s="668" t="s">
        <v>151</v>
      </c>
      <c r="P591" s="668" t="s">
        <v>70</v>
      </c>
      <c r="Q591" s="574" t="s">
        <v>1900</v>
      </c>
      <c r="R591" s="574" t="s">
        <v>2659</v>
      </c>
      <c r="S591" s="574" t="s">
        <v>2550</v>
      </c>
      <c r="T591" s="574" t="s">
        <v>2484</v>
      </c>
      <c r="U591" s="574" t="s">
        <v>2555</v>
      </c>
      <c r="V591" s="574" t="s">
        <v>2666</v>
      </c>
      <c r="W591" s="575" t="s">
        <v>2501</v>
      </c>
      <c r="X591" s="575" t="s">
        <v>2661</v>
      </c>
      <c r="Y591" s="576" t="s">
        <v>2553</v>
      </c>
      <c r="Z591" s="577" t="s">
        <v>2667</v>
      </c>
      <c r="AA591" s="578" t="s">
        <v>2663</v>
      </c>
      <c r="AE591"/>
    </row>
    <row r="592" spans="1:31" s="563" customFormat="1">
      <c r="A592"/>
      <c r="B592"/>
      <c r="C592" s="568">
        <v>2023</v>
      </c>
      <c r="D592" s="569" t="s">
        <v>16</v>
      </c>
      <c r="E592" s="569" t="s">
        <v>354</v>
      </c>
      <c r="F592" s="573" t="s">
        <v>247</v>
      </c>
      <c r="G592" s="569" t="s">
        <v>42</v>
      </c>
      <c r="H592" s="569" t="s">
        <v>41</v>
      </c>
      <c r="I592" s="575" t="s">
        <v>54</v>
      </c>
      <c r="J592" s="569" t="s">
        <v>71</v>
      </c>
      <c r="K592" s="569" t="s">
        <v>86</v>
      </c>
      <c r="L592" s="570">
        <v>0.15</v>
      </c>
      <c r="M592" s="571">
        <v>0.76282171350000005</v>
      </c>
      <c r="N592" s="572">
        <v>44.871865500000006</v>
      </c>
      <c r="O592" s="668" t="s">
        <v>151</v>
      </c>
      <c r="P592" s="668" t="s">
        <v>70</v>
      </c>
      <c r="Q592" s="574" t="s">
        <v>2668</v>
      </c>
      <c r="R592" s="574" t="s">
        <v>2669</v>
      </c>
      <c r="S592" s="574" t="s">
        <v>2550</v>
      </c>
      <c r="T592" s="574" t="s">
        <v>2484</v>
      </c>
      <c r="U592" s="574" t="s">
        <v>2670</v>
      </c>
      <c r="V592" s="574" t="s">
        <v>2671</v>
      </c>
      <c r="W592" s="575" t="s">
        <v>2672</v>
      </c>
      <c r="X592" s="575" t="s">
        <v>2673</v>
      </c>
      <c r="Y592" s="575" t="s">
        <v>2553</v>
      </c>
      <c r="Z592" s="579" t="s">
        <v>2674</v>
      </c>
      <c r="AA592" s="580" t="s">
        <v>2675</v>
      </c>
      <c r="AE592"/>
    </row>
    <row r="593" spans="1:31" s="563" customFormat="1">
      <c r="A593"/>
      <c r="B593"/>
      <c r="C593" s="568">
        <v>2023</v>
      </c>
      <c r="D593" s="569" t="s">
        <v>16</v>
      </c>
      <c r="E593" s="569" t="s">
        <v>354</v>
      </c>
      <c r="F593" s="573" t="s">
        <v>247</v>
      </c>
      <c r="G593" s="569" t="s">
        <v>42</v>
      </c>
      <c r="H593" s="569" t="s">
        <v>41</v>
      </c>
      <c r="I593" s="575" t="s">
        <v>54</v>
      </c>
      <c r="J593" s="569" t="s">
        <v>351</v>
      </c>
      <c r="K593" s="569" t="s">
        <v>100</v>
      </c>
      <c r="L593" s="570">
        <v>1</v>
      </c>
      <c r="M593" s="571">
        <v>4.4871865499999997</v>
      </c>
      <c r="N593" s="572">
        <v>16.619209444444444</v>
      </c>
      <c r="O593" s="668" t="s">
        <v>151</v>
      </c>
      <c r="P593" s="668" t="s">
        <v>351</v>
      </c>
      <c r="Q593" s="574" t="s">
        <v>1952</v>
      </c>
      <c r="R593" s="574" t="s">
        <v>2676</v>
      </c>
      <c r="S593" s="574" t="s">
        <v>1954</v>
      </c>
      <c r="T593" s="574" t="s">
        <v>2484</v>
      </c>
      <c r="U593" s="574" t="s">
        <v>1955</v>
      </c>
      <c r="V593" s="574" t="s">
        <v>2677</v>
      </c>
      <c r="W593" s="575" t="s">
        <v>2619</v>
      </c>
      <c r="X593" s="575" t="s">
        <v>2678</v>
      </c>
      <c r="Y593" s="576" t="s">
        <v>2560</v>
      </c>
      <c r="Z593" s="577" t="s">
        <v>2679</v>
      </c>
      <c r="AA593" s="578" t="s">
        <v>2680</v>
      </c>
      <c r="AE593"/>
    </row>
    <row r="594" spans="1:31" s="563" customFormat="1">
      <c r="A594"/>
      <c r="B594"/>
      <c r="C594" s="568">
        <v>2023</v>
      </c>
      <c r="D594" s="569" t="s">
        <v>16</v>
      </c>
      <c r="E594" s="569" t="s">
        <v>354</v>
      </c>
      <c r="F594" s="573" t="s">
        <v>247</v>
      </c>
      <c r="G594" s="569" t="s">
        <v>42</v>
      </c>
      <c r="H594" s="569" t="s">
        <v>41</v>
      </c>
      <c r="I594" s="575" t="s">
        <v>54</v>
      </c>
      <c r="J594" s="569" t="s">
        <v>67</v>
      </c>
      <c r="K594" s="569" t="s">
        <v>81</v>
      </c>
      <c r="L594" s="570">
        <v>1</v>
      </c>
      <c r="M594" s="571">
        <v>0.38224181722222222</v>
      </c>
      <c r="N594" s="572">
        <v>1.6619209444444443</v>
      </c>
      <c r="O594" s="668" t="s">
        <v>382</v>
      </c>
      <c r="P594" s="668" t="s">
        <v>67</v>
      </c>
      <c r="Q594" s="574" t="s">
        <v>1908</v>
      </c>
      <c r="R594" s="574" t="s">
        <v>2681</v>
      </c>
      <c r="S594" s="574" t="s">
        <v>1962</v>
      </c>
      <c r="T594" s="574" t="s">
        <v>2484</v>
      </c>
      <c r="U594" s="574" t="s">
        <v>1963</v>
      </c>
      <c r="V594" s="574" t="s">
        <v>2682</v>
      </c>
      <c r="W594" s="575" t="s">
        <v>2528</v>
      </c>
      <c r="X594" s="575" t="s">
        <v>2683</v>
      </c>
      <c r="Y594" s="576" t="s">
        <v>2562</v>
      </c>
      <c r="Z594" s="577" t="s">
        <v>2684</v>
      </c>
      <c r="AA594" s="578" t="s">
        <v>2685</v>
      </c>
      <c r="AE594"/>
    </row>
    <row r="595" spans="1:31" s="563" customFormat="1">
      <c r="A595"/>
      <c r="B595"/>
      <c r="C595" s="568">
        <v>2023</v>
      </c>
      <c r="D595" s="569" t="s">
        <v>16</v>
      </c>
      <c r="E595" s="569" t="s">
        <v>354</v>
      </c>
      <c r="F595" s="573" t="s">
        <v>247</v>
      </c>
      <c r="G595" s="569" t="s">
        <v>42</v>
      </c>
      <c r="H595" s="569" t="s">
        <v>41</v>
      </c>
      <c r="I595" s="575" t="s">
        <v>54</v>
      </c>
      <c r="J595" s="569" t="s">
        <v>66</v>
      </c>
      <c r="K595" s="569" t="s">
        <v>106</v>
      </c>
      <c r="L595" s="570">
        <v>0.5</v>
      </c>
      <c r="M595" s="571">
        <v>0.38461599000000002</v>
      </c>
      <c r="N595" s="572">
        <v>21.367555000000003</v>
      </c>
      <c r="O595" s="668" t="s">
        <v>381</v>
      </c>
      <c r="P595" s="668" t="s">
        <v>66</v>
      </c>
      <c r="Q595" s="574" t="s">
        <v>1892</v>
      </c>
      <c r="R595" s="574" t="s">
        <v>2651</v>
      </c>
      <c r="S595" s="574" t="s">
        <v>1967</v>
      </c>
      <c r="T595" s="574" t="s">
        <v>2484</v>
      </c>
      <c r="U595" s="574" t="s">
        <v>2569</v>
      </c>
      <c r="V595" s="574" t="s">
        <v>2686</v>
      </c>
      <c r="W595" s="575" t="s">
        <v>2486</v>
      </c>
      <c r="X595" s="575" t="s">
        <v>2653</v>
      </c>
      <c r="Y595" s="576" t="s">
        <v>2566</v>
      </c>
      <c r="Z595" s="577" t="s">
        <v>2687</v>
      </c>
      <c r="AA595" s="578" t="s">
        <v>2655</v>
      </c>
      <c r="AE595"/>
    </row>
    <row r="596" spans="1:31" s="563" customFormat="1">
      <c r="A596"/>
      <c r="B596"/>
      <c r="C596" s="568">
        <v>2023</v>
      </c>
      <c r="D596" s="569" t="s">
        <v>16</v>
      </c>
      <c r="E596" s="569" t="s">
        <v>354</v>
      </c>
      <c r="F596" s="573" t="s">
        <v>247</v>
      </c>
      <c r="G596" s="569" t="s">
        <v>42</v>
      </c>
      <c r="H596" s="569" t="s">
        <v>41</v>
      </c>
      <c r="I596" s="575" t="s">
        <v>54</v>
      </c>
      <c r="J596" s="569" t="s">
        <v>66</v>
      </c>
      <c r="K596" s="569" t="s">
        <v>104</v>
      </c>
      <c r="L596" s="570">
        <v>0.5</v>
      </c>
      <c r="M596" s="571">
        <v>0.38461599000000002</v>
      </c>
      <c r="N596" s="572">
        <v>21.367555000000003</v>
      </c>
      <c r="O596" s="668" t="s">
        <v>381</v>
      </c>
      <c r="P596" s="668" t="s">
        <v>66</v>
      </c>
      <c r="Q596" s="574" t="s">
        <v>1900</v>
      </c>
      <c r="R596" s="574" t="s">
        <v>2659</v>
      </c>
      <c r="S596" s="574" t="s">
        <v>1967</v>
      </c>
      <c r="T596" s="574" t="s">
        <v>2484</v>
      </c>
      <c r="U596" s="574" t="s">
        <v>2688</v>
      </c>
      <c r="V596" s="574" t="s">
        <v>2689</v>
      </c>
      <c r="W596" s="575" t="s">
        <v>2501</v>
      </c>
      <c r="X596" s="575" t="s">
        <v>2661</v>
      </c>
      <c r="Y596" s="576" t="s">
        <v>2566</v>
      </c>
      <c r="Z596" s="577" t="s">
        <v>2690</v>
      </c>
      <c r="AA596" s="578" t="s">
        <v>2663</v>
      </c>
      <c r="AE596"/>
    </row>
    <row r="597" spans="1:31" s="563" customFormat="1">
      <c r="A597"/>
      <c r="B597"/>
      <c r="C597" s="568">
        <v>2023</v>
      </c>
      <c r="D597" s="569" t="s">
        <v>16</v>
      </c>
      <c r="E597" s="569" t="s">
        <v>354</v>
      </c>
      <c r="F597" s="573" t="s">
        <v>247</v>
      </c>
      <c r="G597" s="569" t="s">
        <v>42</v>
      </c>
      <c r="H597" s="569" t="s">
        <v>41</v>
      </c>
      <c r="I597" s="575" t="s">
        <v>54</v>
      </c>
      <c r="J597" s="569" t="s">
        <v>65</v>
      </c>
      <c r="K597" s="569" t="s">
        <v>81</v>
      </c>
      <c r="L597" s="570">
        <v>1</v>
      </c>
      <c r="M597" s="571">
        <v>3.4900339833333338</v>
      </c>
      <c r="N597" s="572">
        <v>9.9715256666666683</v>
      </c>
      <c r="O597" s="668" t="s">
        <v>382</v>
      </c>
      <c r="P597" s="668" t="s">
        <v>65</v>
      </c>
      <c r="Q597" s="574" t="s">
        <v>1908</v>
      </c>
      <c r="R597" s="574" t="s">
        <v>2681</v>
      </c>
      <c r="S597" s="574" t="s">
        <v>2691</v>
      </c>
      <c r="T597" s="574" t="s">
        <v>2484</v>
      </c>
      <c r="U597" s="574" t="s">
        <v>2692</v>
      </c>
      <c r="V597" s="574" t="s">
        <v>2693</v>
      </c>
      <c r="W597" s="575" t="s">
        <v>2528</v>
      </c>
      <c r="X597" s="575" t="s">
        <v>2683</v>
      </c>
      <c r="Y597" s="576" t="s">
        <v>2694</v>
      </c>
      <c r="Z597" s="577" t="s">
        <v>2695</v>
      </c>
      <c r="AA597" s="578" t="s">
        <v>2685</v>
      </c>
      <c r="AE597"/>
    </row>
    <row r="598" spans="1:31" s="563" customFormat="1">
      <c r="A598"/>
      <c r="B598"/>
      <c r="C598" s="568">
        <v>2023</v>
      </c>
      <c r="D598" s="569" t="s">
        <v>16</v>
      </c>
      <c r="E598" s="569" t="s">
        <v>354</v>
      </c>
      <c r="F598" s="573" t="s">
        <v>247</v>
      </c>
      <c r="G598" s="569" t="s">
        <v>42</v>
      </c>
      <c r="H598" s="569" t="s">
        <v>41</v>
      </c>
      <c r="I598" s="575" t="s">
        <v>54</v>
      </c>
      <c r="J598" s="569" t="s">
        <v>64</v>
      </c>
      <c r="K598" s="569" t="s">
        <v>106</v>
      </c>
      <c r="L598" s="570">
        <v>0.5</v>
      </c>
      <c r="M598" s="571">
        <v>1.0897453050000001</v>
      </c>
      <c r="N598" s="572">
        <v>64.102665000000016</v>
      </c>
      <c r="O598" s="668" t="s">
        <v>381</v>
      </c>
      <c r="P598" s="668" t="s">
        <v>64</v>
      </c>
      <c r="Q598" s="574" t="s">
        <v>1892</v>
      </c>
      <c r="R598" s="574" t="s">
        <v>2651</v>
      </c>
      <c r="S598" s="574" t="s">
        <v>2696</v>
      </c>
      <c r="T598" s="574" t="s">
        <v>2484</v>
      </c>
      <c r="U598" s="574" t="s">
        <v>2697</v>
      </c>
      <c r="V598" s="574" t="s">
        <v>2698</v>
      </c>
      <c r="W598" s="575" t="s">
        <v>2486</v>
      </c>
      <c r="X598" s="575" t="s">
        <v>2653</v>
      </c>
      <c r="Y598" s="576" t="s">
        <v>2699</v>
      </c>
      <c r="Z598" s="577" t="s">
        <v>2700</v>
      </c>
      <c r="AA598" s="578" t="s">
        <v>2655</v>
      </c>
      <c r="AE598"/>
    </row>
    <row r="599" spans="1:31" s="563" customFormat="1">
      <c r="A599"/>
      <c r="B599"/>
      <c r="C599" s="568">
        <v>2023</v>
      </c>
      <c r="D599" s="569" t="s">
        <v>16</v>
      </c>
      <c r="E599" s="569" t="s">
        <v>354</v>
      </c>
      <c r="F599" s="573" t="s">
        <v>247</v>
      </c>
      <c r="G599" s="569" t="s">
        <v>42</v>
      </c>
      <c r="H599" s="569" t="s">
        <v>41</v>
      </c>
      <c r="I599" s="575" t="s">
        <v>54</v>
      </c>
      <c r="J599" s="569" t="s">
        <v>64</v>
      </c>
      <c r="K599" s="569" t="s">
        <v>104</v>
      </c>
      <c r="L599" s="570">
        <v>0.5</v>
      </c>
      <c r="M599" s="571">
        <v>1.0897453050000001</v>
      </c>
      <c r="N599" s="572">
        <v>64.102665000000016</v>
      </c>
      <c r="O599" s="668" t="s">
        <v>381</v>
      </c>
      <c r="P599" s="668" t="s">
        <v>64</v>
      </c>
      <c r="Q599" s="574" t="s">
        <v>1900</v>
      </c>
      <c r="R599" s="574" t="s">
        <v>2659</v>
      </c>
      <c r="S599" s="574" t="s">
        <v>2696</v>
      </c>
      <c r="T599" s="574" t="s">
        <v>2484</v>
      </c>
      <c r="U599" s="574" t="s">
        <v>2701</v>
      </c>
      <c r="V599" s="574" t="s">
        <v>2702</v>
      </c>
      <c r="W599" s="575" t="s">
        <v>2501</v>
      </c>
      <c r="X599" s="575" t="s">
        <v>2661</v>
      </c>
      <c r="Y599" s="576" t="s">
        <v>2699</v>
      </c>
      <c r="Z599" s="577" t="s">
        <v>2703</v>
      </c>
      <c r="AA599" s="578" t="s">
        <v>2663</v>
      </c>
      <c r="AE599"/>
    </row>
    <row r="600" spans="1:31" s="563" customFormat="1">
      <c r="A600"/>
      <c r="B600"/>
      <c r="C600" s="568">
        <v>2023</v>
      </c>
      <c r="D600" s="569" t="s">
        <v>16</v>
      </c>
      <c r="E600" s="569" t="s">
        <v>355</v>
      </c>
      <c r="F600" s="573" t="s">
        <v>247</v>
      </c>
      <c r="G600" s="569" t="s">
        <v>42</v>
      </c>
      <c r="H600" s="569" t="s">
        <v>41</v>
      </c>
      <c r="I600" s="575" t="s">
        <v>54</v>
      </c>
      <c r="J600" s="569" t="s">
        <v>116</v>
      </c>
      <c r="K600" s="569" t="s">
        <v>330</v>
      </c>
      <c r="L600" s="570">
        <v>1</v>
      </c>
      <c r="M600" s="571">
        <v>9.7471663391666663</v>
      </c>
      <c r="N600" s="572">
        <v>32.490554463888884</v>
      </c>
      <c r="O600" s="668" t="s">
        <v>382</v>
      </c>
      <c r="P600" s="668" t="s">
        <v>116</v>
      </c>
      <c r="Q600" s="574" t="s">
        <v>2011</v>
      </c>
      <c r="R600" s="574" t="s">
        <v>2704</v>
      </c>
      <c r="S600" s="574" t="s">
        <v>1838</v>
      </c>
      <c r="T600" s="574" t="s">
        <v>2484</v>
      </c>
      <c r="U600" s="574" t="s">
        <v>2243</v>
      </c>
      <c r="V600" s="574" t="s">
        <v>2705</v>
      </c>
      <c r="W600" s="575" t="s">
        <v>2491</v>
      </c>
      <c r="X600" s="575" t="s">
        <v>2706</v>
      </c>
      <c r="Y600" s="576" t="s">
        <v>2493</v>
      </c>
      <c r="Z600" s="577" t="s">
        <v>2707</v>
      </c>
      <c r="AA600" s="578" t="s">
        <v>2708</v>
      </c>
      <c r="AE600"/>
    </row>
    <row r="601" spans="1:31" s="563" customFormat="1">
      <c r="A601"/>
      <c r="B601"/>
      <c r="C601" s="568">
        <v>2023</v>
      </c>
      <c r="D601" s="569" t="s">
        <v>16</v>
      </c>
      <c r="E601" s="569" t="s">
        <v>355</v>
      </c>
      <c r="F601" s="573" t="s">
        <v>247</v>
      </c>
      <c r="G601" s="569" t="s">
        <v>42</v>
      </c>
      <c r="H601" s="569" t="s">
        <v>41</v>
      </c>
      <c r="I601" s="575" t="s">
        <v>54</v>
      </c>
      <c r="J601" s="569" t="s">
        <v>109</v>
      </c>
      <c r="K601" s="569" t="s">
        <v>310</v>
      </c>
      <c r="L601" s="570">
        <v>0.25</v>
      </c>
      <c r="M601" s="571">
        <v>7.7977330713333339</v>
      </c>
      <c r="N601" s="572">
        <v>278.49046683333336</v>
      </c>
      <c r="O601" s="668" t="s">
        <v>381</v>
      </c>
      <c r="P601" s="668" t="s">
        <v>109</v>
      </c>
      <c r="Q601" s="574" t="s">
        <v>1862</v>
      </c>
      <c r="R601" s="574" t="s">
        <v>2709</v>
      </c>
      <c r="S601" s="574" t="s">
        <v>1854</v>
      </c>
      <c r="T601" s="574" t="s">
        <v>2484</v>
      </c>
      <c r="U601" s="574" t="s">
        <v>2583</v>
      </c>
      <c r="V601" s="574" t="s">
        <v>2710</v>
      </c>
      <c r="W601" s="575" t="s">
        <v>2564</v>
      </c>
      <c r="X601" s="575" t="s">
        <v>2711</v>
      </c>
      <c r="Y601" s="576" t="s">
        <v>2498</v>
      </c>
      <c r="Z601" s="577" t="s">
        <v>2712</v>
      </c>
      <c r="AA601" s="578" t="s">
        <v>2713</v>
      </c>
      <c r="AE601"/>
    </row>
    <row r="602" spans="1:31" s="563" customFormat="1">
      <c r="A602"/>
      <c r="B602"/>
      <c r="C602" s="568">
        <v>2023</v>
      </c>
      <c r="D602" s="569" t="s">
        <v>16</v>
      </c>
      <c r="E602" s="569" t="s">
        <v>355</v>
      </c>
      <c r="F602" s="573" t="s">
        <v>247</v>
      </c>
      <c r="G602" s="569" t="s">
        <v>42</v>
      </c>
      <c r="H602" s="569" t="s">
        <v>41</v>
      </c>
      <c r="I602" s="575" t="s">
        <v>54</v>
      </c>
      <c r="J602" s="569" t="s">
        <v>109</v>
      </c>
      <c r="K602" s="569" t="s">
        <v>111</v>
      </c>
      <c r="L602" s="570">
        <v>0.25</v>
      </c>
      <c r="M602" s="571">
        <v>7.7977330713333339</v>
      </c>
      <c r="N602" s="572">
        <v>278.49046683333336</v>
      </c>
      <c r="O602" s="668" t="s">
        <v>381</v>
      </c>
      <c r="P602" s="668" t="s">
        <v>109</v>
      </c>
      <c r="Q602" s="574" t="s">
        <v>1836</v>
      </c>
      <c r="R602" s="574" t="s">
        <v>2628</v>
      </c>
      <c r="S602" s="574" t="s">
        <v>1854</v>
      </c>
      <c r="T602" s="574" t="s">
        <v>2484</v>
      </c>
      <c r="U602" s="574" t="s">
        <v>1855</v>
      </c>
      <c r="V602" s="574" t="s">
        <v>2633</v>
      </c>
      <c r="W602" s="575" t="s">
        <v>2496</v>
      </c>
      <c r="X602" s="575" t="s">
        <v>2630</v>
      </c>
      <c r="Y602" s="576" t="s">
        <v>2498</v>
      </c>
      <c r="Z602" s="577" t="s">
        <v>2714</v>
      </c>
      <c r="AA602" s="578" t="s">
        <v>2715</v>
      </c>
      <c r="AE602"/>
    </row>
    <row r="603" spans="1:31" s="563" customFormat="1">
      <c r="A603"/>
      <c r="B603"/>
      <c r="C603" s="568">
        <v>2023</v>
      </c>
      <c r="D603" s="569" t="s">
        <v>16</v>
      </c>
      <c r="E603" s="569" t="s">
        <v>355</v>
      </c>
      <c r="F603" s="573" t="s">
        <v>247</v>
      </c>
      <c r="G603" s="569" t="s">
        <v>42</v>
      </c>
      <c r="H603" s="569" t="s">
        <v>41</v>
      </c>
      <c r="I603" s="575" t="s">
        <v>54</v>
      </c>
      <c r="J603" s="569" t="s">
        <v>109</v>
      </c>
      <c r="K603" s="569" t="s">
        <v>106</v>
      </c>
      <c r="L603" s="570">
        <v>0.5</v>
      </c>
      <c r="M603" s="571">
        <v>15.595466142666668</v>
      </c>
      <c r="N603" s="572">
        <v>556.98093366666671</v>
      </c>
      <c r="O603" s="668" t="s">
        <v>381</v>
      </c>
      <c r="P603" s="668" t="s">
        <v>109</v>
      </c>
      <c r="Q603" s="574" t="s">
        <v>1892</v>
      </c>
      <c r="R603" s="574" t="s">
        <v>2651</v>
      </c>
      <c r="S603" s="574" t="s">
        <v>1854</v>
      </c>
      <c r="T603" s="574" t="s">
        <v>2484</v>
      </c>
      <c r="U603" s="574" t="s">
        <v>1996</v>
      </c>
      <c r="V603" s="574" t="s">
        <v>2716</v>
      </c>
      <c r="W603" s="575" t="s">
        <v>2486</v>
      </c>
      <c r="X603" s="575" t="s">
        <v>2653</v>
      </c>
      <c r="Y603" s="576" t="s">
        <v>2498</v>
      </c>
      <c r="Z603" s="577" t="s">
        <v>2717</v>
      </c>
      <c r="AA603" s="578" t="s">
        <v>2718</v>
      </c>
      <c r="AE603"/>
    </row>
    <row r="604" spans="1:31" s="563" customFormat="1">
      <c r="A604"/>
      <c r="B604"/>
      <c r="C604" s="568">
        <v>2023</v>
      </c>
      <c r="D604" s="569" t="s">
        <v>16</v>
      </c>
      <c r="E604" s="569" t="s">
        <v>355</v>
      </c>
      <c r="F604" s="573" t="s">
        <v>247</v>
      </c>
      <c r="G604" s="569" t="s">
        <v>42</v>
      </c>
      <c r="H604" s="569" t="s">
        <v>41</v>
      </c>
      <c r="I604" s="575" t="s">
        <v>54</v>
      </c>
      <c r="J604" s="569" t="s">
        <v>99</v>
      </c>
      <c r="K604" s="569" t="s">
        <v>311</v>
      </c>
      <c r="L604" s="570">
        <v>1</v>
      </c>
      <c r="M604" s="571">
        <v>3.6324843500000008</v>
      </c>
      <c r="N604" s="572">
        <v>2421.6562333333336</v>
      </c>
      <c r="O604" s="668" t="s">
        <v>151</v>
      </c>
      <c r="P604" s="668" t="s">
        <v>99</v>
      </c>
      <c r="Q604" s="574" t="s">
        <v>2515</v>
      </c>
      <c r="R604" s="574" t="s">
        <v>2635</v>
      </c>
      <c r="S604" s="574" t="s">
        <v>1874</v>
      </c>
      <c r="T604" s="574" t="s">
        <v>2484</v>
      </c>
      <c r="U604" s="574" t="s">
        <v>2636</v>
      </c>
      <c r="V604" s="574" t="s">
        <v>2637</v>
      </c>
      <c r="W604" s="575" t="s">
        <v>2519</v>
      </c>
      <c r="X604" s="575" t="s">
        <v>2638</v>
      </c>
      <c r="Y604" s="576" t="s">
        <v>2512</v>
      </c>
      <c r="Z604" s="577" t="s">
        <v>2719</v>
      </c>
      <c r="AA604" s="578" t="s">
        <v>2720</v>
      </c>
      <c r="AE604"/>
    </row>
    <row r="605" spans="1:31" s="563" customFormat="1">
      <c r="A605"/>
      <c r="B605"/>
      <c r="C605" s="568">
        <v>2023</v>
      </c>
      <c r="D605" s="569" t="s">
        <v>16</v>
      </c>
      <c r="E605" s="569" t="s">
        <v>355</v>
      </c>
      <c r="F605" s="573" t="s">
        <v>247</v>
      </c>
      <c r="G605" s="569" t="s">
        <v>42</v>
      </c>
      <c r="H605" s="569" t="s">
        <v>41</v>
      </c>
      <c r="I605" s="575" t="s">
        <v>54</v>
      </c>
      <c r="J605" s="569" t="s">
        <v>96</v>
      </c>
      <c r="K605" s="569" t="s">
        <v>119</v>
      </c>
      <c r="L605" s="570">
        <v>1</v>
      </c>
      <c r="M605" s="571">
        <v>6.621716263020834E-2</v>
      </c>
      <c r="N605" s="572">
        <v>132.43432526041667</v>
      </c>
      <c r="O605" s="668" t="s">
        <v>151</v>
      </c>
      <c r="P605" s="668" t="s">
        <v>96</v>
      </c>
      <c r="Q605" s="574" t="s">
        <v>2641</v>
      </c>
      <c r="R605" s="574" t="s">
        <v>2642</v>
      </c>
      <c r="S605" s="574" t="s">
        <v>1882</v>
      </c>
      <c r="T605" s="574" t="s">
        <v>2484</v>
      </c>
      <c r="U605" s="574" t="s">
        <v>2643</v>
      </c>
      <c r="V605" s="574" t="s">
        <v>2644</v>
      </c>
      <c r="W605" s="575" t="s">
        <v>2645</v>
      </c>
      <c r="X605" s="575" t="s">
        <v>2646</v>
      </c>
      <c r="Y605" s="575" t="s">
        <v>2521</v>
      </c>
      <c r="Z605" s="579" t="s">
        <v>2721</v>
      </c>
      <c r="AA605" s="580" t="s">
        <v>2722</v>
      </c>
      <c r="AE605"/>
    </row>
    <row r="606" spans="1:31" s="563" customFormat="1">
      <c r="A606"/>
      <c r="B606"/>
      <c r="C606" s="568">
        <v>2023</v>
      </c>
      <c r="D606" s="569" t="s">
        <v>16</v>
      </c>
      <c r="E606" s="569" t="s">
        <v>355</v>
      </c>
      <c r="F606" s="573" t="s">
        <v>247</v>
      </c>
      <c r="G606" s="569" t="s">
        <v>42</v>
      </c>
      <c r="H606" s="569" t="s">
        <v>41</v>
      </c>
      <c r="I606" s="575" t="s">
        <v>54</v>
      </c>
      <c r="J606" s="569" t="s">
        <v>87</v>
      </c>
      <c r="K606" s="569" t="s">
        <v>111</v>
      </c>
      <c r="L606" s="570">
        <v>0.5</v>
      </c>
      <c r="M606" s="571">
        <v>14.219264396381581</v>
      </c>
      <c r="N606" s="572">
        <v>836.42731743421064</v>
      </c>
      <c r="O606" s="668" t="s">
        <v>151</v>
      </c>
      <c r="P606" s="668" t="s">
        <v>87</v>
      </c>
      <c r="Q606" s="574" t="s">
        <v>1836</v>
      </c>
      <c r="R606" s="574" t="s">
        <v>2628</v>
      </c>
      <c r="S606" s="574" t="s">
        <v>1887</v>
      </c>
      <c r="T606" s="574" t="s">
        <v>2484</v>
      </c>
      <c r="U606" s="574" t="s">
        <v>2185</v>
      </c>
      <c r="V606" s="574" t="s">
        <v>2649</v>
      </c>
      <c r="W606" s="575" t="s">
        <v>2496</v>
      </c>
      <c r="X606" s="575" t="s">
        <v>2630</v>
      </c>
      <c r="Y606" s="576" t="s">
        <v>2525</v>
      </c>
      <c r="Z606" s="577" t="s">
        <v>2723</v>
      </c>
      <c r="AA606" s="578" t="s">
        <v>2715</v>
      </c>
      <c r="AE606"/>
    </row>
    <row r="607" spans="1:31" s="563" customFormat="1">
      <c r="A607"/>
      <c r="B607"/>
      <c r="C607" s="568">
        <v>2023</v>
      </c>
      <c r="D607" s="569" t="s">
        <v>16</v>
      </c>
      <c r="E607" s="569" t="s">
        <v>355</v>
      </c>
      <c r="F607" s="573" t="s">
        <v>247</v>
      </c>
      <c r="G607" s="569" t="s">
        <v>42</v>
      </c>
      <c r="H607" s="569" t="s">
        <v>41</v>
      </c>
      <c r="I607" s="575" t="s">
        <v>54</v>
      </c>
      <c r="J607" s="569" t="s">
        <v>87</v>
      </c>
      <c r="K607" s="569" t="s">
        <v>106</v>
      </c>
      <c r="L607" s="570">
        <v>0.5</v>
      </c>
      <c r="M607" s="571">
        <v>14.219264396381581</v>
      </c>
      <c r="N607" s="572">
        <v>836.42731743421064</v>
      </c>
      <c r="O607" s="668" t="s">
        <v>151</v>
      </c>
      <c r="P607" s="668" t="s">
        <v>87</v>
      </c>
      <c r="Q607" s="574" t="s">
        <v>1892</v>
      </c>
      <c r="R607" s="574" t="s">
        <v>2651</v>
      </c>
      <c r="S607" s="574" t="s">
        <v>1887</v>
      </c>
      <c r="T607" s="574" t="s">
        <v>2484</v>
      </c>
      <c r="U607" s="574" t="s">
        <v>1894</v>
      </c>
      <c r="V607" s="574" t="s">
        <v>2652</v>
      </c>
      <c r="W607" s="575" t="s">
        <v>2486</v>
      </c>
      <c r="X607" s="575" t="s">
        <v>2653</v>
      </c>
      <c r="Y607" s="576" t="s">
        <v>2525</v>
      </c>
      <c r="Z607" s="577" t="s">
        <v>2724</v>
      </c>
      <c r="AA607" s="578" t="s">
        <v>2718</v>
      </c>
      <c r="AE607"/>
    </row>
    <row r="608" spans="1:31" s="563" customFormat="1">
      <c r="A608"/>
      <c r="B608"/>
      <c r="C608" s="568">
        <v>2023</v>
      </c>
      <c r="D608" s="569" t="s">
        <v>16</v>
      </c>
      <c r="E608" s="569" t="s">
        <v>355</v>
      </c>
      <c r="F608" s="573" t="s">
        <v>247</v>
      </c>
      <c r="G608" s="569" t="s">
        <v>42</v>
      </c>
      <c r="H608" s="569" t="s">
        <v>41</v>
      </c>
      <c r="I608" s="575" t="s">
        <v>54</v>
      </c>
      <c r="J608" s="569" t="s">
        <v>83</v>
      </c>
      <c r="K608" s="569" t="s">
        <v>81</v>
      </c>
      <c r="L608" s="570">
        <v>1</v>
      </c>
      <c r="M608" s="571">
        <v>6.780637453333334</v>
      </c>
      <c r="N608" s="572">
        <v>17.386249880341882</v>
      </c>
      <c r="O608" s="668" t="s">
        <v>382</v>
      </c>
      <c r="P608" s="668" t="s">
        <v>83</v>
      </c>
      <c r="Q608" s="574" t="s">
        <v>1908</v>
      </c>
      <c r="R608" s="574" t="s">
        <v>2681</v>
      </c>
      <c r="S608" s="574" t="s">
        <v>1910</v>
      </c>
      <c r="T608" s="574" t="s">
        <v>2484</v>
      </c>
      <c r="U608" s="574" t="s">
        <v>1911</v>
      </c>
      <c r="V608" s="574" t="s">
        <v>2725</v>
      </c>
      <c r="W608" s="575" t="s">
        <v>2528</v>
      </c>
      <c r="X608" s="575" t="s">
        <v>2683</v>
      </c>
      <c r="Y608" s="576" t="s">
        <v>2530</v>
      </c>
      <c r="Z608" s="577" t="s">
        <v>2726</v>
      </c>
      <c r="AA608" s="578" t="s">
        <v>2727</v>
      </c>
      <c r="AE608"/>
    </row>
    <row r="609" spans="1:31" s="563" customFormat="1">
      <c r="A609"/>
      <c r="B609"/>
      <c r="C609" s="568">
        <v>2023</v>
      </c>
      <c r="D609" s="569" t="s">
        <v>16</v>
      </c>
      <c r="E609" s="569" t="s">
        <v>355</v>
      </c>
      <c r="F609" s="573" t="s">
        <v>247</v>
      </c>
      <c r="G609" s="569" t="s">
        <v>42</v>
      </c>
      <c r="H609" s="569" t="s">
        <v>41</v>
      </c>
      <c r="I609" s="575" t="s">
        <v>54</v>
      </c>
      <c r="J609" s="569" t="s">
        <v>77</v>
      </c>
      <c r="K609" s="569" t="s">
        <v>310</v>
      </c>
      <c r="L609" s="570">
        <v>0.4</v>
      </c>
      <c r="M609" s="571">
        <v>2.7122549813333334</v>
      </c>
      <c r="N609" s="572">
        <v>96.866249333333343</v>
      </c>
      <c r="O609" s="668" t="s">
        <v>381</v>
      </c>
      <c r="P609" s="668" t="s">
        <v>77</v>
      </c>
      <c r="Q609" s="574" t="s">
        <v>1862</v>
      </c>
      <c r="R609" s="574" t="s">
        <v>2709</v>
      </c>
      <c r="S609" s="574" t="s">
        <v>1918</v>
      </c>
      <c r="T609" s="574" t="s">
        <v>2484</v>
      </c>
      <c r="U609" s="574" t="s">
        <v>1919</v>
      </c>
      <c r="V609" s="574" t="s">
        <v>2728</v>
      </c>
      <c r="W609" s="575" t="s">
        <v>2564</v>
      </c>
      <c r="X609" s="575" t="s">
        <v>2711</v>
      </c>
      <c r="Y609" s="576" t="s">
        <v>2534</v>
      </c>
      <c r="Z609" s="577" t="s">
        <v>2729</v>
      </c>
      <c r="AA609" s="578" t="s">
        <v>2713</v>
      </c>
      <c r="AE609"/>
    </row>
    <row r="610" spans="1:31" s="563" customFormat="1">
      <c r="A610"/>
      <c r="B610"/>
      <c r="C610" s="568">
        <v>2023</v>
      </c>
      <c r="D610" s="569" t="s">
        <v>16</v>
      </c>
      <c r="E610" s="569" t="s">
        <v>355</v>
      </c>
      <c r="F610" s="573" t="s">
        <v>247</v>
      </c>
      <c r="G610" s="569" t="s">
        <v>42</v>
      </c>
      <c r="H610" s="569" t="s">
        <v>41</v>
      </c>
      <c r="I610" s="575" t="s">
        <v>54</v>
      </c>
      <c r="J610" s="569" t="s">
        <v>77</v>
      </c>
      <c r="K610" s="569" t="s">
        <v>106</v>
      </c>
      <c r="L610" s="570">
        <v>0.6</v>
      </c>
      <c r="M610" s="571">
        <v>4.0683824720000006</v>
      </c>
      <c r="N610" s="572">
        <v>145.299374</v>
      </c>
      <c r="O610" s="668" t="s">
        <v>381</v>
      </c>
      <c r="P610" s="668" t="s">
        <v>77</v>
      </c>
      <c r="Q610" s="574" t="s">
        <v>1892</v>
      </c>
      <c r="R610" s="574" t="s">
        <v>2651</v>
      </c>
      <c r="S610" s="574" t="s">
        <v>1918</v>
      </c>
      <c r="T610" s="574" t="s">
        <v>2484</v>
      </c>
      <c r="U610" s="574" t="s">
        <v>2195</v>
      </c>
      <c r="V610" s="574" t="s">
        <v>2730</v>
      </c>
      <c r="W610" s="575" t="s">
        <v>2486</v>
      </c>
      <c r="X610" s="575" t="s">
        <v>2653</v>
      </c>
      <c r="Y610" s="576" t="s">
        <v>2534</v>
      </c>
      <c r="Z610" s="577" t="s">
        <v>2731</v>
      </c>
      <c r="AA610" s="578" t="s">
        <v>2718</v>
      </c>
      <c r="AE610"/>
    </row>
    <row r="611" spans="1:31" s="563" customFormat="1">
      <c r="A611"/>
      <c r="B611"/>
      <c r="C611" s="568">
        <v>2023</v>
      </c>
      <c r="D611" s="569" t="s">
        <v>16</v>
      </c>
      <c r="E611" s="569" t="s">
        <v>355</v>
      </c>
      <c r="F611" s="573" t="s">
        <v>247</v>
      </c>
      <c r="G611" s="569" t="s">
        <v>42</v>
      </c>
      <c r="H611" s="569" t="s">
        <v>41</v>
      </c>
      <c r="I611" s="575" t="s">
        <v>54</v>
      </c>
      <c r="J611" s="569" t="s">
        <v>76</v>
      </c>
      <c r="K611" s="569" t="s">
        <v>311</v>
      </c>
      <c r="L611" s="570">
        <v>1</v>
      </c>
      <c r="M611" s="571">
        <v>0.22435932750000001</v>
      </c>
      <c r="N611" s="572">
        <v>124.64407083333333</v>
      </c>
      <c r="O611" s="668" t="s">
        <v>151</v>
      </c>
      <c r="P611" s="668" t="s">
        <v>76</v>
      </c>
      <c r="Q611" s="574" t="s">
        <v>2515</v>
      </c>
      <c r="R611" s="574" t="s">
        <v>2635</v>
      </c>
      <c r="S611" s="574" t="s">
        <v>1942</v>
      </c>
      <c r="T611" s="574" t="s">
        <v>2484</v>
      </c>
      <c r="U611" s="574" t="s">
        <v>2656</v>
      </c>
      <c r="V611" s="574" t="s">
        <v>2657</v>
      </c>
      <c r="W611" s="575" t="s">
        <v>2519</v>
      </c>
      <c r="X611" s="575" t="s">
        <v>2638</v>
      </c>
      <c r="Y611" s="576" t="s">
        <v>2546</v>
      </c>
      <c r="Z611" s="577" t="s">
        <v>2732</v>
      </c>
      <c r="AA611" s="578" t="s">
        <v>2720</v>
      </c>
      <c r="AE611"/>
    </row>
    <row r="612" spans="1:31" s="563" customFormat="1">
      <c r="A612"/>
      <c r="B612"/>
      <c r="C612" s="568">
        <v>2023</v>
      </c>
      <c r="D612" s="569" t="s">
        <v>16</v>
      </c>
      <c r="E612" s="569" t="s">
        <v>355</v>
      </c>
      <c r="F612" s="573" t="s">
        <v>247</v>
      </c>
      <c r="G612" s="569" t="s">
        <v>42</v>
      </c>
      <c r="H612" s="569" t="s">
        <v>41</v>
      </c>
      <c r="I612" s="575" t="s">
        <v>54</v>
      </c>
      <c r="J612" s="569" t="s">
        <v>74</v>
      </c>
      <c r="K612" s="569" t="s">
        <v>104</v>
      </c>
      <c r="L612" s="570">
        <v>0.3</v>
      </c>
      <c r="M612" s="571">
        <v>2.5565424855299992</v>
      </c>
      <c r="N612" s="572">
        <v>1111.5402110999999</v>
      </c>
      <c r="O612" s="668" t="s">
        <v>151</v>
      </c>
      <c r="P612" s="668" t="s">
        <v>74</v>
      </c>
      <c r="Q612" s="574" t="s">
        <v>1900</v>
      </c>
      <c r="R612" s="574" t="s">
        <v>2659</v>
      </c>
      <c r="S612" s="574" t="s">
        <v>1947</v>
      </c>
      <c r="T612" s="574" t="s">
        <v>2484</v>
      </c>
      <c r="U612" s="574" t="s">
        <v>2211</v>
      </c>
      <c r="V612" s="574" t="s">
        <v>2660</v>
      </c>
      <c r="W612" s="575" t="s">
        <v>2501</v>
      </c>
      <c r="X612" s="575" t="s">
        <v>2661</v>
      </c>
      <c r="Y612" s="576" t="s">
        <v>2548</v>
      </c>
      <c r="Z612" s="577" t="s">
        <v>2733</v>
      </c>
      <c r="AA612" s="578" t="s">
        <v>2734</v>
      </c>
      <c r="AE612"/>
    </row>
    <row r="613" spans="1:31" s="563" customFormat="1">
      <c r="A613"/>
      <c r="B613"/>
      <c r="C613" s="568">
        <v>2023</v>
      </c>
      <c r="D613" s="569" t="s">
        <v>16</v>
      </c>
      <c r="E613" s="569" t="s">
        <v>355</v>
      </c>
      <c r="F613" s="573" t="s">
        <v>247</v>
      </c>
      <c r="G613" s="569" t="s">
        <v>42</v>
      </c>
      <c r="H613" s="569" t="s">
        <v>41</v>
      </c>
      <c r="I613" s="575" t="s">
        <v>54</v>
      </c>
      <c r="J613" s="569" t="s">
        <v>74</v>
      </c>
      <c r="K613" s="569" t="s">
        <v>346</v>
      </c>
      <c r="L613" s="570">
        <v>0.7</v>
      </c>
      <c r="M613" s="571">
        <v>5.9652657995699991</v>
      </c>
      <c r="N613" s="572">
        <v>2593.5938259</v>
      </c>
      <c r="O613" s="668" t="s">
        <v>151</v>
      </c>
      <c r="P613" s="668" t="s">
        <v>74</v>
      </c>
      <c r="Q613" s="574" t="s">
        <v>1825</v>
      </c>
      <c r="R613" s="574" t="s">
        <v>2735</v>
      </c>
      <c r="S613" s="574" t="s">
        <v>1947</v>
      </c>
      <c r="T613" s="574" t="s">
        <v>2484</v>
      </c>
      <c r="U613" s="574" t="s">
        <v>2736</v>
      </c>
      <c r="V613" s="574" t="s">
        <v>2737</v>
      </c>
      <c r="W613" s="575" t="s">
        <v>2738</v>
      </c>
      <c r="X613" s="575" t="s">
        <v>2739</v>
      </c>
      <c r="Y613" s="576" t="s">
        <v>2548</v>
      </c>
      <c r="Z613" s="577" t="s">
        <v>2740</v>
      </c>
      <c r="AA613" s="578" t="s">
        <v>2741</v>
      </c>
      <c r="AE613"/>
    </row>
    <row r="614" spans="1:31" s="563" customFormat="1">
      <c r="A614"/>
      <c r="B614"/>
      <c r="C614" s="568">
        <v>2023</v>
      </c>
      <c r="D614" s="569" t="s">
        <v>16</v>
      </c>
      <c r="E614" s="569" t="s">
        <v>355</v>
      </c>
      <c r="F614" s="573" t="s">
        <v>247</v>
      </c>
      <c r="G614" s="569" t="s">
        <v>42</v>
      </c>
      <c r="H614" s="569" t="s">
        <v>41</v>
      </c>
      <c r="I614" s="575" t="s">
        <v>54</v>
      </c>
      <c r="J614" s="569" t="s">
        <v>71</v>
      </c>
      <c r="K614" s="569" t="s">
        <v>311</v>
      </c>
      <c r="L614" s="570">
        <v>0.6</v>
      </c>
      <c r="M614" s="571">
        <v>19.324816742000003</v>
      </c>
      <c r="N614" s="572">
        <v>1017.0956180000001</v>
      </c>
      <c r="O614" s="668" t="s">
        <v>151</v>
      </c>
      <c r="P614" s="668" t="s">
        <v>70</v>
      </c>
      <c r="Q614" s="574" t="s">
        <v>2515</v>
      </c>
      <c r="R614" s="574" t="s">
        <v>2635</v>
      </c>
      <c r="S614" s="574" t="s">
        <v>2550</v>
      </c>
      <c r="T614" s="574" t="s">
        <v>2484</v>
      </c>
      <c r="U614" s="574" t="s">
        <v>2551</v>
      </c>
      <c r="V614" s="574" t="s">
        <v>2664</v>
      </c>
      <c r="W614" s="575" t="s">
        <v>2519</v>
      </c>
      <c r="X614" s="575" t="s">
        <v>2638</v>
      </c>
      <c r="Y614" s="576" t="s">
        <v>2553</v>
      </c>
      <c r="Z614" s="577" t="s">
        <v>2742</v>
      </c>
      <c r="AA614" s="578" t="s">
        <v>2720</v>
      </c>
      <c r="AE614"/>
    </row>
    <row r="615" spans="1:31" s="563" customFormat="1">
      <c r="A615"/>
      <c r="B615"/>
      <c r="C615" s="568">
        <v>2023</v>
      </c>
      <c r="D615" s="569" t="s">
        <v>16</v>
      </c>
      <c r="E615" s="569" t="s">
        <v>355</v>
      </c>
      <c r="F615" s="573" t="s">
        <v>247</v>
      </c>
      <c r="G615" s="569" t="s">
        <v>42</v>
      </c>
      <c r="H615" s="569" t="s">
        <v>41</v>
      </c>
      <c r="I615" s="575" t="s">
        <v>54</v>
      </c>
      <c r="J615" s="569" t="s">
        <v>71</v>
      </c>
      <c r="K615" s="569" t="s">
        <v>104</v>
      </c>
      <c r="L615" s="570">
        <v>0.25</v>
      </c>
      <c r="M615" s="571">
        <v>8.0520069758333346</v>
      </c>
      <c r="N615" s="572">
        <v>423.78984083333336</v>
      </c>
      <c r="O615" s="668" t="s">
        <v>151</v>
      </c>
      <c r="P615" s="668" t="s">
        <v>70</v>
      </c>
      <c r="Q615" s="574" t="s">
        <v>1900</v>
      </c>
      <c r="R615" s="574" t="s">
        <v>2659</v>
      </c>
      <c r="S615" s="574" t="s">
        <v>2550</v>
      </c>
      <c r="T615" s="574" t="s">
        <v>2484</v>
      </c>
      <c r="U615" s="574" t="s">
        <v>2555</v>
      </c>
      <c r="V615" s="574" t="s">
        <v>2666</v>
      </c>
      <c r="W615" s="575" t="s">
        <v>2501</v>
      </c>
      <c r="X615" s="575" t="s">
        <v>2661</v>
      </c>
      <c r="Y615" s="576" t="s">
        <v>2553</v>
      </c>
      <c r="Z615" s="577" t="s">
        <v>2743</v>
      </c>
      <c r="AA615" s="578" t="s">
        <v>2734</v>
      </c>
      <c r="AE615"/>
    </row>
    <row r="616" spans="1:31" s="563" customFormat="1">
      <c r="A616"/>
      <c r="B616"/>
      <c r="C616" s="568">
        <v>2023</v>
      </c>
      <c r="D616" s="569" t="s">
        <v>16</v>
      </c>
      <c r="E616" s="569" t="s">
        <v>355</v>
      </c>
      <c r="F616" s="573" t="s">
        <v>247</v>
      </c>
      <c r="G616" s="569" t="s">
        <v>42</v>
      </c>
      <c r="H616" s="569" t="s">
        <v>41</v>
      </c>
      <c r="I616" s="575" t="s">
        <v>54</v>
      </c>
      <c r="J616" s="569" t="s">
        <v>71</v>
      </c>
      <c r="K616" s="569" t="s">
        <v>86</v>
      </c>
      <c r="L616" s="570">
        <v>0.15</v>
      </c>
      <c r="M616" s="571">
        <v>4.8312041855000007</v>
      </c>
      <c r="N616" s="572">
        <v>254.27390450000001</v>
      </c>
      <c r="O616" s="668" t="s">
        <v>151</v>
      </c>
      <c r="P616" s="668" t="s">
        <v>70</v>
      </c>
      <c r="Q616" s="574" t="s">
        <v>2668</v>
      </c>
      <c r="R616" s="574" t="s">
        <v>2669</v>
      </c>
      <c r="S616" s="574" t="s">
        <v>2550</v>
      </c>
      <c r="T616" s="574" t="s">
        <v>2484</v>
      </c>
      <c r="U616" s="574" t="s">
        <v>2670</v>
      </c>
      <c r="V616" s="574" t="s">
        <v>2671</v>
      </c>
      <c r="W616" s="575" t="s">
        <v>2672</v>
      </c>
      <c r="X616" s="575" t="s">
        <v>2673</v>
      </c>
      <c r="Y616" s="576" t="s">
        <v>2553</v>
      </c>
      <c r="Z616" s="577" t="s">
        <v>2744</v>
      </c>
      <c r="AA616" s="578" t="s">
        <v>2745</v>
      </c>
      <c r="AE616"/>
    </row>
    <row r="617" spans="1:31" s="563" customFormat="1">
      <c r="A617"/>
      <c r="B617"/>
      <c r="C617" s="568">
        <v>2023</v>
      </c>
      <c r="D617" s="569" t="s">
        <v>16</v>
      </c>
      <c r="E617" s="569" t="s">
        <v>355</v>
      </c>
      <c r="F617" s="573" t="s">
        <v>247</v>
      </c>
      <c r="G617" s="569" t="s">
        <v>42</v>
      </c>
      <c r="H617" s="569" t="s">
        <v>41</v>
      </c>
      <c r="I617" s="575" t="s">
        <v>54</v>
      </c>
      <c r="J617" s="569" t="s">
        <v>351</v>
      </c>
      <c r="K617" s="569" t="s">
        <v>106</v>
      </c>
      <c r="L617" s="570">
        <v>0.1</v>
      </c>
      <c r="M617" s="571">
        <v>2.6369145651851849</v>
      </c>
      <c r="N617" s="572">
        <v>9.4175520185185189</v>
      </c>
      <c r="O617" s="668" t="s">
        <v>151</v>
      </c>
      <c r="P617" s="668" t="s">
        <v>351</v>
      </c>
      <c r="Q617" s="574" t="s">
        <v>1892</v>
      </c>
      <c r="R617" s="574" t="s">
        <v>2651</v>
      </c>
      <c r="S617" s="574" t="s">
        <v>1954</v>
      </c>
      <c r="T617" s="574" t="s">
        <v>2484</v>
      </c>
      <c r="U617" s="574" t="s">
        <v>2558</v>
      </c>
      <c r="V617" s="574" t="s">
        <v>2746</v>
      </c>
      <c r="W617" s="575" t="s">
        <v>2486</v>
      </c>
      <c r="X617" s="575" t="s">
        <v>2653</v>
      </c>
      <c r="Y617" s="576" t="s">
        <v>2560</v>
      </c>
      <c r="Z617" s="577" t="s">
        <v>2747</v>
      </c>
      <c r="AA617" s="578" t="s">
        <v>2718</v>
      </c>
      <c r="AE617"/>
    </row>
    <row r="618" spans="1:31" s="563" customFormat="1">
      <c r="A618"/>
      <c r="B618"/>
      <c r="C618" s="568">
        <v>2023</v>
      </c>
      <c r="D618" s="569" t="s">
        <v>16</v>
      </c>
      <c r="E618" s="569" t="s">
        <v>355</v>
      </c>
      <c r="F618" s="573" t="s">
        <v>247</v>
      </c>
      <c r="G618" s="569" t="s">
        <v>42</v>
      </c>
      <c r="H618" s="569" t="s">
        <v>41</v>
      </c>
      <c r="I618" s="575" t="s">
        <v>54</v>
      </c>
      <c r="J618" s="569" t="s">
        <v>351</v>
      </c>
      <c r="K618" s="569" t="s">
        <v>100</v>
      </c>
      <c r="L618" s="570">
        <v>0.9</v>
      </c>
      <c r="M618" s="571">
        <v>23.732231086666662</v>
      </c>
      <c r="N618" s="572">
        <v>84.757968166666657</v>
      </c>
      <c r="O618" s="668" t="s">
        <v>151</v>
      </c>
      <c r="P618" s="668" t="s">
        <v>351</v>
      </c>
      <c r="Q618" s="574" t="s">
        <v>1952</v>
      </c>
      <c r="R618" s="574" t="s">
        <v>2676</v>
      </c>
      <c r="S618" s="574" t="s">
        <v>1954</v>
      </c>
      <c r="T618" s="574" t="s">
        <v>2484</v>
      </c>
      <c r="U618" s="574" t="s">
        <v>1955</v>
      </c>
      <c r="V618" s="574" t="s">
        <v>2677</v>
      </c>
      <c r="W618" s="575" t="s">
        <v>2619</v>
      </c>
      <c r="X618" s="575" t="s">
        <v>2678</v>
      </c>
      <c r="Y618" s="576" t="s">
        <v>2560</v>
      </c>
      <c r="Z618" s="577" t="s">
        <v>2748</v>
      </c>
      <c r="AA618" s="578" t="s">
        <v>2749</v>
      </c>
      <c r="AE618"/>
    </row>
    <row r="619" spans="1:31" s="563" customFormat="1">
      <c r="A619"/>
      <c r="B619"/>
      <c r="C619" s="568">
        <v>2023</v>
      </c>
      <c r="D619" s="569" t="s">
        <v>16</v>
      </c>
      <c r="E619" s="569" t="s">
        <v>355</v>
      </c>
      <c r="F619" s="573" t="s">
        <v>247</v>
      </c>
      <c r="G619" s="569" t="s">
        <v>42</v>
      </c>
      <c r="H619" s="569" t="s">
        <v>41</v>
      </c>
      <c r="I619" s="575" t="s">
        <v>54</v>
      </c>
      <c r="J619" s="569" t="s">
        <v>67</v>
      </c>
      <c r="K619" s="569" t="s">
        <v>81</v>
      </c>
      <c r="L619" s="570">
        <v>1</v>
      </c>
      <c r="M619" s="571">
        <v>2.3543880046296293</v>
      </c>
      <c r="N619" s="572">
        <v>9.4175520185185171</v>
      </c>
      <c r="O619" s="668" t="s">
        <v>382</v>
      </c>
      <c r="P619" s="668" t="s">
        <v>67</v>
      </c>
      <c r="Q619" s="574" t="s">
        <v>1908</v>
      </c>
      <c r="R619" s="574" t="s">
        <v>2681</v>
      </c>
      <c r="S619" s="574" t="s">
        <v>1962</v>
      </c>
      <c r="T619" s="574" t="s">
        <v>2484</v>
      </c>
      <c r="U619" s="574" t="s">
        <v>1963</v>
      </c>
      <c r="V619" s="574" t="s">
        <v>2682</v>
      </c>
      <c r="W619" s="575" t="s">
        <v>2528</v>
      </c>
      <c r="X619" s="575" t="s">
        <v>2683</v>
      </c>
      <c r="Y619" s="576" t="s">
        <v>2562</v>
      </c>
      <c r="Z619" s="577" t="s">
        <v>2750</v>
      </c>
      <c r="AA619" s="578" t="s">
        <v>2727</v>
      </c>
      <c r="AE619"/>
    </row>
    <row r="620" spans="1:31" s="563" customFormat="1">
      <c r="A620"/>
      <c r="B620"/>
      <c r="C620" s="568">
        <v>2023</v>
      </c>
      <c r="D620" s="569" t="s">
        <v>16</v>
      </c>
      <c r="E620" s="569" t="s">
        <v>355</v>
      </c>
      <c r="F620" s="573" t="s">
        <v>247</v>
      </c>
      <c r="G620" s="569" t="s">
        <v>42</v>
      </c>
      <c r="H620" s="569" t="s">
        <v>41</v>
      </c>
      <c r="I620" s="575" t="s">
        <v>54</v>
      </c>
      <c r="J620" s="569" t="s">
        <v>66</v>
      </c>
      <c r="K620" s="569" t="s">
        <v>106</v>
      </c>
      <c r="L620" s="570">
        <v>0.6</v>
      </c>
      <c r="M620" s="571">
        <v>2.615388732</v>
      </c>
      <c r="N620" s="572">
        <v>145.299374</v>
      </c>
      <c r="O620" s="668" t="s">
        <v>381</v>
      </c>
      <c r="P620" s="668" t="s">
        <v>66</v>
      </c>
      <c r="Q620" s="574" t="s">
        <v>1892</v>
      </c>
      <c r="R620" s="574" t="s">
        <v>2651</v>
      </c>
      <c r="S620" s="574" t="s">
        <v>1967</v>
      </c>
      <c r="T620" s="574" t="s">
        <v>2484</v>
      </c>
      <c r="U620" s="574" t="s">
        <v>2569</v>
      </c>
      <c r="V620" s="574" t="s">
        <v>2686</v>
      </c>
      <c r="W620" s="575" t="s">
        <v>2486</v>
      </c>
      <c r="X620" s="575" t="s">
        <v>2653</v>
      </c>
      <c r="Y620" s="576" t="s">
        <v>2566</v>
      </c>
      <c r="Z620" s="577" t="s">
        <v>2751</v>
      </c>
      <c r="AA620" s="578" t="s">
        <v>2718</v>
      </c>
      <c r="AE620"/>
    </row>
    <row r="621" spans="1:31" s="563" customFormat="1">
      <c r="A621"/>
      <c r="B621"/>
      <c r="C621" s="568">
        <v>2023</v>
      </c>
      <c r="D621" s="569" t="s">
        <v>16</v>
      </c>
      <c r="E621" s="569" t="s">
        <v>355</v>
      </c>
      <c r="F621" s="573" t="s">
        <v>247</v>
      </c>
      <c r="G621" s="569" t="s">
        <v>42</v>
      </c>
      <c r="H621" s="569" t="s">
        <v>41</v>
      </c>
      <c r="I621" s="575" t="s">
        <v>54</v>
      </c>
      <c r="J621" s="569" t="s">
        <v>66</v>
      </c>
      <c r="K621" s="569" t="s">
        <v>104</v>
      </c>
      <c r="L621" s="570">
        <v>0.4</v>
      </c>
      <c r="M621" s="571">
        <v>1.7435924880000002</v>
      </c>
      <c r="N621" s="572">
        <v>96.866249333333343</v>
      </c>
      <c r="O621" s="668" t="s">
        <v>381</v>
      </c>
      <c r="P621" s="668" t="s">
        <v>66</v>
      </c>
      <c r="Q621" s="574" t="s">
        <v>1900</v>
      </c>
      <c r="R621" s="574" t="s">
        <v>2659</v>
      </c>
      <c r="S621" s="574" t="s">
        <v>1967</v>
      </c>
      <c r="T621" s="574" t="s">
        <v>2484</v>
      </c>
      <c r="U621" s="574" t="s">
        <v>2688</v>
      </c>
      <c r="V621" s="574" t="s">
        <v>2689</v>
      </c>
      <c r="W621" s="575" t="s">
        <v>2501</v>
      </c>
      <c r="X621" s="575" t="s">
        <v>2661</v>
      </c>
      <c r="Y621" s="576" t="s">
        <v>2566</v>
      </c>
      <c r="Z621" s="577" t="s">
        <v>2752</v>
      </c>
      <c r="AA621" s="578" t="s">
        <v>2734</v>
      </c>
      <c r="AE621"/>
    </row>
    <row r="622" spans="1:31" s="563" customFormat="1">
      <c r="A622"/>
      <c r="B622"/>
      <c r="C622" s="568">
        <v>2023</v>
      </c>
      <c r="D622" s="569" t="s">
        <v>16</v>
      </c>
      <c r="E622" s="569" t="s">
        <v>355</v>
      </c>
      <c r="F622" s="573" t="s">
        <v>247</v>
      </c>
      <c r="G622" s="569" t="s">
        <v>42</v>
      </c>
      <c r="H622" s="569" t="s">
        <v>41</v>
      </c>
      <c r="I622" s="575" t="s">
        <v>54</v>
      </c>
      <c r="J622" s="569" t="s">
        <v>65</v>
      </c>
      <c r="K622" s="569" t="s">
        <v>81</v>
      </c>
      <c r="L622" s="570">
        <v>1</v>
      </c>
      <c r="M622" s="571">
        <v>21.472018602222224</v>
      </c>
      <c r="N622" s="572">
        <v>56.505312111111124</v>
      </c>
      <c r="O622" s="668" t="s">
        <v>382</v>
      </c>
      <c r="P622" s="668" t="s">
        <v>65</v>
      </c>
      <c r="Q622" s="574" t="s">
        <v>1908</v>
      </c>
      <c r="R622" s="574" t="s">
        <v>2681</v>
      </c>
      <c r="S622" s="574" t="s">
        <v>2691</v>
      </c>
      <c r="T622" s="574" t="s">
        <v>2484</v>
      </c>
      <c r="U622" s="574" t="s">
        <v>2692</v>
      </c>
      <c r="V622" s="574" t="s">
        <v>2693</v>
      </c>
      <c r="W622" s="575" t="s">
        <v>2528</v>
      </c>
      <c r="X622" s="575" t="s">
        <v>2683</v>
      </c>
      <c r="Y622" s="576" t="s">
        <v>2694</v>
      </c>
      <c r="Z622" s="577" t="s">
        <v>2753</v>
      </c>
      <c r="AA622" s="578" t="s">
        <v>2727</v>
      </c>
      <c r="AE622"/>
    </row>
    <row r="623" spans="1:31" s="563" customFormat="1">
      <c r="A623"/>
      <c r="B623"/>
      <c r="C623" s="568">
        <v>2023</v>
      </c>
      <c r="D623" s="569" t="s">
        <v>16</v>
      </c>
      <c r="E623" s="569" t="s">
        <v>355</v>
      </c>
      <c r="F623" s="573" t="s">
        <v>247</v>
      </c>
      <c r="G623" s="569" t="s">
        <v>42</v>
      </c>
      <c r="H623" s="569" t="s">
        <v>41</v>
      </c>
      <c r="I623" s="575" t="s">
        <v>54</v>
      </c>
      <c r="J623" s="569" t="s">
        <v>64</v>
      </c>
      <c r="K623" s="569" t="s">
        <v>310</v>
      </c>
      <c r="L623" s="570">
        <v>0.2</v>
      </c>
      <c r="M623" s="571">
        <v>4.3589812200000004</v>
      </c>
      <c r="N623" s="572">
        <v>145.29937400000003</v>
      </c>
      <c r="O623" s="668" t="s">
        <v>381</v>
      </c>
      <c r="P623" s="668" t="s">
        <v>64</v>
      </c>
      <c r="Q623" s="574" t="s">
        <v>1862</v>
      </c>
      <c r="R623" s="574" t="s">
        <v>2709</v>
      </c>
      <c r="S623" s="574" t="s">
        <v>2696</v>
      </c>
      <c r="T623" s="574" t="s">
        <v>2484</v>
      </c>
      <c r="U623" s="574" t="s">
        <v>2754</v>
      </c>
      <c r="V623" s="574" t="s">
        <v>2755</v>
      </c>
      <c r="W623" s="575" t="s">
        <v>2564</v>
      </c>
      <c r="X623" s="575" t="s">
        <v>2711</v>
      </c>
      <c r="Y623" s="576" t="s">
        <v>2699</v>
      </c>
      <c r="Z623" s="577" t="s">
        <v>2756</v>
      </c>
      <c r="AA623" s="578" t="s">
        <v>2713</v>
      </c>
      <c r="AE623"/>
    </row>
    <row r="624" spans="1:31" s="563" customFormat="1">
      <c r="A624"/>
      <c r="B624"/>
      <c r="C624" s="568">
        <v>2023</v>
      </c>
      <c r="D624" s="569" t="s">
        <v>16</v>
      </c>
      <c r="E624" s="569" t="s">
        <v>355</v>
      </c>
      <c r="F624" s="573" t="s">
        <v>247</v>
      </c>
      <c r="G624" s="569" t="s">
        <v>42</v>
      </c>
      <c r="H624" s="569" t="s">
        <v>41</v>
      </c>
      <c r="I624" s="575" t="s">
        <v>54</v>
      </c>
      <c r="J624" s="569" t="s">
        <v>64</v>
      </c>
      <c r="K624" s="569" t="s">
        <v>106</v>
      </c>
      <c r="L624" s="570">
        <v>0.6</v>
      </c>
      <c r="M624" s="571">
        <v>13.076943660000001</v>
      </c>
      <c r="N624" s="572">
        <v>435.89812200000006</v>
      </c>
      <c r="O624" s="668" t="s">
        <v>381</v>
      </c>
      <c r="P624" s="668" t="s">
        <v>64</v>
      </c>
      <c r="Q624" s="574" t="s">
        <v>1892</v>
      </c>
      <c r="R624" s="574" t="s">
        <v>2651</v>
      </c>
      <c r="S624" s="574" t="s">
        <v>2696</v>
      </c>
      <c r="T624" s="574" t="s">
        <v>2484</v>
      </c>
      <c r="U624" s="574" t="s">
        <v>2697</v>
      </c>
      <c r="V624" s="574" t="s">
        <v>2698</v>
      </c>
      <c r="W624" s="575" t="s">
        <v>2486</v>
      </c>
      <c r="X624" s="575" t="s">
        <v>2653</v>
      </c>
      <c r="Y624" s="576" t="s">
        <v>2699</v>
      </c>
      <c r="Z624" s="577" t="s">
        <v>2757</v>
      </c>
      <c r="AA624" s="578" t="s">
        <v>2718</v>
      </c>
      <c r="AE624"/>
    </row>
    <row r="625" spans="1:31" s="563" customFormat="1">
      <c r="A625"/>
      <c r="B625"/>
      <c r="C625" s="568">
        <v>2023</v>
      </c>
      <c r="D625" s="569" t="s">
        <v>16</v>
      </c>
      <c r="E625" s="569" t="s">
        <v>355</v>
      </c>
      <c r="F625" s="573" t="s">
        <v>247</v>
      </c>
      <c r="G625" s="569" t="s">
        <v>42</v>
      </c>
      <c r="H625" s="569" t="s">
        <v>41</v>
      </c>
      <c r="I625" s="575" t="s">
        <v>54</v>
      </c>
      <c r="J625" s="569" t="s">
        <v>64</v>
      </c>
      <c r="K625" s="569" t="s">
        <v>104</v>
      </c>
      <c r="L625" s="570">
        <v>0.2</v>
      </c>
      <c r="M625" s="571">
        <v>4.3589812200000004</v>
      </c>
      <c r="N625" s="572">
        <v>145.29937400000003</v>
      </c>
      <c r="O625" s="668" t="s">
        <v>381</v>
      </c>
      <c r="P625" s="668" t="s">
        <v>64</v>
      </c>
      <c r="Q625" s="574" t="s">
        <v>1900</v>
      </c>
      <c r="R625" s="574" t="s">
        <v>2659</v>
      </c>
      <c r="S625" s="574" t="s">
        <v>2696</v>
      </c>
      <c r="T625" s="574" t="s">
        <v>2484</v>
      </c>
      <c r="U625" s="574" t="s">
        <v>2701</v>
      </c>
      <c r="V625" s="574" t="s">
        <v>2702</v>
      </c>
      <c r="W625" s="575" t="s">
        <v>2501</v>
      </c>
      <c r="X625" s="575" t="s">
        <v>2661</v>
      </c>
      <c r="Y625" s="576" t="s">
        <v>2699</v>
      </c>
      <c r="Z625" s="577" t="s">
        <v>2758</v>
      </c>
      <c r="AA625" s="578" t="s">
        <v>2734</v>
      </c>
      <c r="AE625"/>
    </row>
    <row r="626" spans="1:31" s="563" customFormat="1">
      <c r="A626"/>
      <c r="B626"/>
      <c r="C626" s="568">
        <v>2023</v>
      </c>
      <c r="D626" s="569" t="s">
        <v>80</v>
      </c>
      <c r="E626" s="569" t="s">
        <v>356</v>
      </c>
      <c r="F626" s="573" t="s">
        <v>462</v>
      </c>
      <c r="G626" s="569" t="s">
        <v>42</v>
      </c>
      <c r="H626" s="569" t="s">
        <v>41</v>
      </c>
      <c r="I626" s="575" t="s">
        <v>54</v>
      </c>
      <c r="J626" s="569" t="s">
        <v>352</v>
      </c>
      <c r="K626" s="569" t="s">
        <v>346</v>
      </c>
      <c r="L626" s="570">
        <v>1</v>
      </c>
      <c r="M626" s="571">
        <v>2.3302608896103885</v>
      </c>
      <c r="N626" s="572">
        <v>116.51304448051944</v>
      </c>
      <c r="O626" s="668" t="s">
        <v>151</v>
      </c>
      <c r="P626" s="668" t="s">
        <v>352</v>
      </c>
      <c r="Q626" s="574" t="s">
        <v>1825</v>
      </c>
      <c r="R626" s="574" t="s">
        <v>1980</v>
      </c>
      <c r="S626" s="574" t="s">
        <v>1827</v>
      </c>
      <c r="T626" s="574" t="s">
        <v>2759</v>
      </c>
      <c r="U626" s="574" t="s">
        <v>1829</v>
      </c>
      <c r="V626" s="574" t="s">
        <v>1982</v>
      </c>
      <c r="W626" s="575" t="s">
        <v>2760</v>
      </c>
      <c r="X626" s="575" t="s">
        <v>2761</v>
      </c>
      <c r="Y626" s="576" t="s">
        <v>2762</v>
      </c>
      <c r="Z626" s="577" t="s">
        <v>2763</v>
      </c>
      <c r="AA626" s="578" t="s">
        <v>2764</v>
      </c>
      <c r="AE626"/>
    </row>
    <row r="627" spans="1:31" s="563" customFormat="1">
      <c r="A627"/>
      <c r="B627"/>
      <c r="C627" s="568">
        <v>2023</v>
      </c>
      <c r="D627" s="569" t="s">
        <v>80</v>
      </c>
      <c r="E627" s="569" t="s">
        <v>356</v>
      </c>
      <c r="F627" s="573" t="s">
        <v>462</v>
      </c>
      <c r="G627" s="569" t="s">
        <v>42</v>
      </c>
      <c r="H627" s="569" t="s">
        <v>41</v>
      </c>
      <c r="I627" s="575" t="s">
        <v>54</v>
      </c>
      <c r="J627" s="569" t="s">
        <v>116</v>
      </c>
      <c r="K627" s="569" t="s">
        <v>90</v>
      </c>
      <c r="L627" s="570">
        <v>1</v>
      </c>
      <c r="M627" s="571">
        <v>0.88304623185235787</v>
      </c>
      <c r="N627" s="572">
        <v>5.5190389490772374</v>
      </c>
      <c r="O627" s="668" t="s">
        <v>382</v>
      </c>
      <c r="P627" s="668" t="s">
        <v>116</v>
      </c>
      <c r="Q627" s="574" t="s">
        <v>1846</v>
      </c>
      <c r="R627" s="574" t="s">
        <v>1988</v>
      </c>
      <c r="S627" s="574" t="s">
        <v>1838</v>
      </c>
      <c r="T627" s="574" t="s">
        <v>2759</v>
      </c>
      <c r="U627" s="574" t="s">
        <v>1848</v>
      </c>
      <c r="V627" s="574" t="s">
        <v>1989</v>
      </c>
      <c r="W627" s="575" t="s">
        <v>2765</v>
      </c>
      <c r="X627" s="575" t="s">
        <v>2766</v>
      </c>
      <c r="Y627" s="576" t="s">
        <v>2767</v>
      </c>
      <c r="Z627" s="577" t="s">
        <v>2768</v>
      </c>
      <c r="AA627" s="578" t="s">
        <v>2769</v>
      </c>
      <c r="AE627"/>
    </row>
    <row r="628" spans="1:31" s="563" customFormat="1">
      <c r="A628"/>
      <c r="B628"/>
      <c r="C628" s="568">
        <v>2023</v>
      </c>
      <c r="D628" s="569" t="s">
        <v>80</v>
      </c>
      <c r="E628" s="569" t="s">
        <v>356</v>
      </c>
      <c r="F628" s="573" t="s">
        <v>462</v>
      </c>
      <c r="G628" s="569" t="s">
        <v>42</v>
      </c>
      <c r="H628" s="569" t="s">
        <v>41</v>
      </c>
      <c r="I628" s="575" t="s">
        <v>54</v>
      </c>
      <c r="J628" s="569" t="s">
        <v>109</v>
      </c>
      <c r="K628" s="569" t="s">
        <v>90</v>
      </c>
      <c r="L628" s="570">
        <v>1</v>
      </c>
      <c r="M628" s="571">
        <v>1.8764732426862607</v>
      </c>
      <c r="N628" s="572">
        <v>110.38077898154474</v>
      </c>
      <c r="O628" s="668" t="s">
        <v>381</v>
      </c>
      <c r="P628" s="668" t="s">
        <v>109</v>
      </c>
      <c r="Q628" s="574" t="s">
        <v>1846</v>
      </c>
      <c r="R628" s="574" t="s">
        <v>1988</v>
      </c>
      <c r="S628" s="574" t="s">
        <v>1854</v>
      </c>
      <c r="T628" s="574" t="s">
        <v>2759</v>
      </c>
      <c r="U628" s="574" t="s">
        <v>1859</v>
      </c>
      <c r="V628" s="574" t="s">
        <v>2770</v>
      </c>
      <c r="W628" s="575" t="s">
        <v>2765</v>
      </c>
      <c r="X628" s="575" t="s">
        <v>2766</v>
      </c>
      <c r="Y628" s="576" t="s">
        <v>2771</v>
      </c>
      <c r="Z628" s="577" t="s">
        <v>2772</v>
      </c>
      <c r="AA628" s="578" t="s">
        <v>2769</v>
      </c>
      <c r="AE628"/>
    </row>
    <row r="629" spans="1:31" s="563" customFormat="1">
      <c r="A629"/>
      <c r="B629"/>
      <c r="C629" s="568">
        <v>2023</v>
      </c>
      <c r="D629" s="569" t="s">
        <v>80</v>
      </c>
      <c r="E629" s="569" t="s">
        <v>356</v>
      </c>
      <c r="F629" s="573" t="s">
        <v>462</v>
      </c>
      <c r="G629" s="569" t="s">
        <v>42</v>
      </c>
      <c r="H629" s="569" t="s">
        <v>41</v>
      </c>
      <c r="I629" s="575" t="s">
        <v>54</v>
      </c>
      <c r="J629" s="569" t="s">
        <v>350</v>
      </c>
      <c r="K629" s="569" t="s">
        <v>111</v>
      </c>
      <c r="L629" s="570">
        <v>1</v>
      </c>
      <c r="M629" s="571">
        <v>1.9807217561688308</v>
      </c>
      <c r="N629" s="572">
        <v>233.02608896103891</v>
      </c>
      <c r="O629" s="668" t="s">
        <v>151</v>
      </c>
      <c r="P629" s="668" t="s">
        <v>350</v>
      </c>
      <c r="Q629" s="574" t="s">
        <v>1836</v>
      </c>
      <c r="R629" s="574" t="s">
        <v>2076</v>
      </c>
      <c r="S629" s="574" t="s">
        <v>1864</v>
      </c>
      <c r="T629" s="574" t="s">
        <v>2759</v>
      </c>
      <c r="U629" s="574" t="s">
        <v>2171</v>
      </c>
      <c r="V629" s="574" t="s">
        <v>2773</v>
      </c>
      <c r="W629" s="575" t="s">
        <v>2774</v>
      </c>
      <c r="X629" s="575" t="s">
        <v>2775</v>
      </c>
      <c r="Y629" s="576" t="s">
        <v>2776</v>
      </c>
      <c r="Z629" s="577" t="s">
        <v>2777</v>
      </c>
      <c r="AA629" s="578" t="s">
        <v>2778</v>
      </c>
      <c r="AE629"/>
    </row>
    <row r="630" spans="1:31" s="563" customFormat="1">
      <c r="A630"/>
      <c r="B630"/>
      <c r="C630" s="568">
        <v>2023</v>
      </c>
      <c r="D630" s="569" t="s">
        <v>80</v>
      </c>
      <c r="E630" s="569" t="s">
        <v>356</v>
      </c>
      <c r="F630" s="573" t="s">
        <v>462</v>
      </c>
      <c r="G630" s="569" t="s">
        <v>42</v>
      </c>
      <c r="H630" s="569" t="s">
        <v>41</v>
      </c>
      <c r="I630" s="575" t="s">
        <v>54</v>
      </c>
      <c r="J630" s="569" t="s">
        <v>99</v>
      </c>
      <c r="K630" s="569" t="s">
        <v>346</v>
      </c>
      <c r="L630" s="570">
        <v>1</v>
      </c>
      <c r="M630" s="571">
        <v>0.20972348006493496</v>
      </c>
      <c r="N630" s="572">
        <v>209.72348006493496</v>
      </c>
      <c r="O630" s="668" t="s">
        <v>151</v>
      </c>
      <c r="P630" s="668" t="s">
        <v>99</v>
      </c>
      <c r="Q630" s="574" t="s">
        <v>1825</v>
      </c>
      <c r="R630" s="574" t="s">
        <v>1980</v>
      </c>
      <c r="S630" s="574" t="s">
        <v>1874</v>
      </c>
      <c r="T630" s="574" t="s">
        <v>2759</v>
      </c>
      <c r="U630" s="574" t="s">
        <v>2779</v>
      </c>
      <c r="V630" s="574" t="s">
        <v>2780</v>
      </c>
      <c r="W630" s="575" t="s">
        <v>2760</v>
      </c>
      <c r="X630" s="575" t="s">
        <v>2761</v>
      </c>
      <c r="Y630" s="576" t="s">
        <v>2781</v>
      </c>
      <c r="Z630" s="577" t="s">
        <v>2782</v>
      </c>
      <c r="AA630" s="578" t="s">
        <v>2764</v>
      </c>
      <c r="AE630"/>
    </row>
    <row r="631" spans="1:31" s="563" customFormat="1">
      <c r="A631"/>
      <c r="B631"/>
      <c r="C631" s="568">
        <v>2023</v>
      </c>
      <c r="D631" s="569" t="s">
        <v>80</v>
      </c>
      <c r="E631" s="569" t="s">
        <v>356</v>
      </c>
      <c r="F631" s="573" t="s">
        <v>462</v>
      </c>
      <c r="G631" s="569" t="s">
        <v>42</v>
      </c>
      <c r="H631" s="569" t="s">
        <v>41</v>
      </c>
      <c r="I631" s="575" t="s">
        <v>54</v>
      </c>
      <c r="J631" s="569" t="s">
        <v>96</v>
      </c>
      <c r="K631" s="569" t="s">
        <v>346</v>
      </c>
      <c r="L631" s="570">
        <v>1</v>
      </c>
      <c r="M631" s="571">
        <v>2.3302608896103888E-2</v>
      </c>
      <c r="N631" s="572">
        <v>46.605217792207775</v>
      </c>
      <c r="O631" s="668" t="s">
        <v>151</v>
      </c>
      <c r="P631" s="668" t="s">
        <v>96</v>
      </c>
      <c r="Q631" s="574" t="s">
        <v>1825</v>
      </c>
      <c r="R631" s="574" t="s">
        <v>1980</v>
      </c>
      <c r="S631" s="574" t="s">
        <v>1882</v>
      </c>
      <c r="T631" s="574" t="s">
        <v>2759</v>
      </c>
      <c r="U631" s="574" t="s">
        <v>2783</v>
      </c>
      <c r="V631" s="574" t="s">
        <v>2784</v>
      </c>
      <c r="W631" s="575" t="s">
        <v>2760</v>
      </c>
      <c r="X631" s="575" t="s">
        <v>2761</v>
      </c>
      <c r="Y631" s="576" t="s">
        <v>2785</v>
      </c>
      <c r="Z631" s="577" t="s">
        <v>2786</v>
      </c>
      <c r="AA631" s="578" t="s">
        <v>2764</v>
      </c>
      <c r="AE631"/>
    </row>
    <row r="632" spans="1:31" s="563" customFormat="1">
      <c r="A632"/>
      <c r="B632"/>
      <c r="C632" s="568">
        <v>2023</v>
      </c>
      <c r="D632" s="569" t="s">
        <v>80</v>
      </c>
      <c r="E632" s="569" t="s">
        <v>356</v>
      </c>
      <c r="F632" s="573" t="s">
        <v>462</v>
      </c>
      <c r="G632" s="569" t="s">
        <v>42</v>
      </c>
      <c r="H632" s="569" t="s">
        <v>41</v>
      </c>
      <c r="I632" s="575" t="s">
        <v>54</v>
      </c>
      <c r="J632" s="569" t="s">
        <v>87</v>
      </c>
      <c r="K632" s="569" t="s">
        <v>106</v>
      </c>
      <c r="L632" s="570">
        <v>1</v>
      </c>
      <c r="M632" s="571">
        <v>1.8875113205844145</v>
      </c>
      <c r="N632" s="572">
        <v>104.86174003246748</v>
      </c>
      <c r="O632" s="668" t="s">
        <v>151</v>
      </c>
      <c r="P632" s="668" t="s">
        <v>87</v>
      </c>
      <c r="Q632" s="574" t="s">
        <v>1892</v>
      </c>
      <c r="R632" s="574" t="s">
        <v>1995</v>
      </c>
      <c r="S632" s="574" t="s">
        <v>1887</v>
      </c>
      <c r="T632" s="574" t="s">
        <v>2759</v>
      </c>
      <c r="U632" s="574" t="s">
        <v>1894</v>
      </c>
      <c r="V632" s="574" t="s">
        <v>2034</v>
      </c>
      <c r="W632" s="575" t="s">
        <v>2787</v>
      </c>
      <c r="X632" s="575" t="s">
        <v>2788</v>
      </c>
      <c r="Y632" s="576" t="s">
        <v>2789</v>
      </c>
      <c r="Z632" s="577" t="s">
        <v>2790</v>
      </c>
      <c r="AA632" s="578" t="s">
        <v>2791</v>
      </c>
      <c r="AE632"/>
    </row>
    <row r="633" spans="1:31" s="563" customFormat="1">
      <c r="A633"/>
      <c r="B633"/>
      <c r="C633" s="568">
        <v>2023</v>
      </c>
      <c r="D633" s="569" t="s">
        <v>80</v>
      </c>
      <c r="E633" s="569" t="s">
        <v>356</v>
      </c>
      <c r="F633" s="573" t="s">
        <v>462</v>
      </c>
      <c r="G633" s="569" t="s">
        <v>42</v>
      </c>
      <c r="H633" s="569" t="s">
        <v>41</v>
      </c>
      <c r="I633" s="575" t="s">
        <v>54</v>
      </c>
      <c r="J633" s="569" t="s">
        <v>83</v>
      </c>
      <c r="K633" s="569" t="s">
        <v>81</v>
      </c>
      <c r="L633" s="570">
        <v>1</v>
      </c>
      <c r="M633" s="571">
        <v>3.9068029121674872</v>
      </c>
      <c r="N633" s="572">
        <v>17.758195055306757</v>
      </c>
      <c r="O633" s="668" t="s">
        <v>382</v>
      </c>
      <c r="P633" s="668" t="s">
        <v>83</v>
      </c>
      <c r="Q633" s="574" t="s">
        <v>1908</v>
      </c>
      <c r="R633" s="574" t="s">
        <v>2042</v>
      </c>
      <c r="S633" s="574" t="s">
        <v>1910</v>
      </c>
      <c r="T633" s="574" t="s">
        <v>2759</v>
      </c>
      <c r="U633" s="574" t="s">
        <v>1911</v>
      </c>
      <c r="V633" s="574" t="s">
        <v>2043</v>
      </c>
      <c r="W633" s="575" t="s">
        <v>2792</v>
      </c>
      <c r="X633" s="575" t="s">
        <v>2793</v>
      </c>
      <c r="Y633" s="576" t="s">
        <v>2794</v>
      </c>
      <c r="Z633" s="577" t="s">
        <v>2795</v>
      </c>
      <c r="AA633" s="578" t="s">
        <v>2796</v>
      </c>
      <c r="AE633"/>
    </row>
    <row r="634" spans="1:31" s="563" customFormat="1">
      <c r="A634"/>
      <c r="B634"/>
      <c r="C634" s="568">
        <v>2023</v>
      </c>
      <c r="D634" s="569" t="s">
        <v>80</v>
      </c>
      <c r="E634" s="569" t="s">
        <v>356</v>
      </c>
      <c r="F634" s="573" t="s">
        <v>462</v>
      </c>
      <c r="G634" s="569" t="s">
        <v>42</v>
      </c>
      <c r="H634" s="569" t="s">
        <v>41</v>
      </c>
      <c r="I634" s="575" t="s">
        <v>54</v>
      </c>
      <c r="J634" s="569" t="s">
        <v>77</v>
      </c>
      <c r="K634" s="569" t="s">
        <v>97</v>
      </c>
      <c r="L634" s="570">
        <v>0.7</v>
      </c>
      <c r="M634" s="571">
        <v>4.3985683136990579</v>
      </c>
      <c r="N634" s="572">
        <v>191.24210059561122</v>
      </c>
      <c r="O634" s="668" t="s">
        <v>381</v>
      </c>
      <c r="P634" s="668" t="s">
        <v>77</v>
      </c>
      <c r="Q634" s="574" t="s">
        <v>2797</v>
      </c>
      <c r="R634" s="574" t="s">
        <v>2798</v>
      </c>
      <c r="S634" s="574" t="s">
        <v>1918</v>
      </c>
      <c r="T634" s="574" t="s">
        <v>2759</v>
      </c>
      <c r="U634" s="574" t="s">
        <v>2799</v>
      </c>
      <c r="V634" s="574" t="s">
        <v>2800</v>
      </c>
      <c r="W634" s="575" t="s">
        <v>2801</v>
      </c>
      <c r="X634" s="575" t="s">
        <v>2802</v>
      </c>
      <c r="Y634" s="576" t="s">
        <v>2803</v>
      </c>
      <c r="Z634" s="577" t="s">
        <v>2804</v>
      </c>
      <c r="AA634" s="578" t="s">
        <v>2805</v>
      </c>
      <c r="AE634"/>
    </row>
    <row r="635" spans="1:31" s="563" customFormat="1">
      <c r="A635"/>
      <c r="B635"/>
      <c r="C635" s="568">
        <v>2023</v>
      </c>
      <c r="D635" s="569" t="s">
        <v>80</v>
      </c>
      <c r="E635" s="569" t="s">
        <v>356</v>
      </c>
      <c r="F635" s="573" t="s">
        <v>462</v>
      </c>
      <c r="G635" s="569" t="s">
        <v>42</v>
      </c>
      <c r="H635" s="569" t="s">
        <v>41</v>
      </c>
      <c r="I635" s="575" t="s">
        <v>54</v>
      </c>
      <c r="J635" s="569" t="s">
        <v>77</v>
      </c>
      <c r="K635" s="569" t="s">
        <v>93</v>
      </c>
      <c r="L635" s="570">
        <v>0.3</v>
      </c>
      <c r="M635" s="571">
        <v>1.885100705871025</v>
      </c>
      <c r="N635" s="572">
        <v>81.960900255261961</v>
      </c>
      <c r="O635" s="668" t="s">
        <v>381</v>
      </c>
      <c r="P635" s="668" t="s">
        <v>77</v>
      </c>
      <c r="Q635" s="574" t="s">
        <v>1926</v>
      </c>
      <c r="R635" s="574" t="s">
        <v>2058</v>
      </c>
      <c r="S635" s="574" t="s">
        <v>1918</v>
      </c>
      <c r="T635" s="574" t="s">
        <v>2759</v>
      </c>
      <c r="U635" s="574" t="s">
        <v>1928</v>
      </c>
      <c r="V635" s="574" t="s">
        <v>2059</v>
      </c>
      <c r="W635" s="575" t="s">
        <v>2806</v>
      </c>
      <c r="X635" s="575" t="s">
        <v>2807</v>
      </c>
      <c r="Y635" s="576" t="s">
        <v>2803</v>
      </c>
      <c r="Z635" s="577" t="s">
        <v>2808</v>
      </c>
      <c r="AA635" s="578" t="s">
        <v>2809</v>
      </c>
      <c r="AE635"/>
    </row>
    <row r="636" spans="1:31" s="563" customFormat="1">
      <c r="A636"/>
      <c r="B636"/>
      <c r="C636" s="568">
        <v>2023</v>
      </c>
      <c r="D636" s="569" t="s">
        <v>80</v>
      </c>
      <c r="E636" s="569" t="s">
        <v>356</v>
      </c>
      <c r="F636" s="573" t="s">
        <v>462</v>
      </c>
      <c r="G636" s="569" t="s">
        <v>42</v>
      </c>
      <c r="H636" s="569" t="s">
        <v>41</v>
      </c>
      <c r="I636" s="575" t="s">
        <v>54</v>
      </c>
      <c r="J636" s="569" t="s">
        <v>349</v>
      </c>
      <c r="K636" s="569" t="s">
        <v>115</v>
      </c>
      <c r="L636" s="570">
        <v>1</v>
      </c>
      <c r="M636" s="571">
        <v>3.1458522009740246</v>
      </c>
      <c r="N636" s="572">
        <v>349.53913344155831</v>
      </c>
      <c r="O636" s="668" t="s">
        <v>151</v>
      </c>
      <c r="P636" s="668" t="s">
        <v>349</v>
      </c>
      <c r="Q636" s="574" t="s">
        <v>2297</v>
      </c>
      <c r="R636" s="574" t="s">
        <v>2298</v>
      </c>
      <c r="S636" s="574" t="s">
        <v>1934</v>
      </c>
      <c r="T636" s="574" t="s">
        <v>2759</v>
      </c>
      <c r="U636" s="574" t="s">
        <v>2810</v>
      </c>
      <c r="V636" s="574" t="s">
        <v>2811</v>
      </c>
      <c r="W636" s="575" t="s">
        <v>2812</v>
      </c>
      <c r="X636" s="575" t="s">
        <v>2813</v>
      </c>
      <c r="Y636" s="576" t="s">
        <v>2814</v>
      </c>
      <c r="Z636" s="577" t="s">
        <v>2815</v>
      </c>
      <c r="AA636" s="578" t="s">
        <v>2816</v>
      </c>
      <c r="AE636"/>
    </row>
    <row r="637" spans="1:31" s="563" customFormat="1">
      <c r="A637"/>
      <c r="B637"/>
      <c r="C637" s="568">
        <v>2023</v>
      </c>
      <c r="D637" s="569" t="s">
        <v>80</v>
      </c>
      <c r="E637" s="569" t="s">
        <v>356</v>
      </c>
      <c r="F637" s="573" t="s">
        <v>462</v>
      </c>
      <c r="G637" s="569" t="s">
        <v>42</v>
      </c>
      <c r="H637" s="569" t="s">
        <v>41</v>
      </c>
      <c r="I637" s="575" t="s">
        <v>54</v>
      </c>
      <c r="J637" s="569" t="s">
        <v>76</v>
      </c>
      <c r="K637" s="569" t="s">
        <v>115</v>
      </c>
      <c r="L637" s="570">
        <v>0.8</v>
      </c>
      <c r="M637" s="571">
        <v>4.4741009080519471E-2</v>
      </c>
      <c r="N637" s="572">
        <v>44.741009080519468</v>
      </c>
      <c r="O637" s="668" t="s">
        <v>151</v>
      </c>
      <c r="P637" s="668" t="s">
        <v>76</v>
      </c>
      <c r="Q637" s="574" t="s">
        <v>2297</v>
      </c>
      <c r="R637" s="574" t="s">
        <v>2298</v>
      </c>
      <c r="S637" s="574" t="s">
        <v>1942</v>
      </c>
      <c r="T637" s="574" t="s">
        <v>2759</v>
      </c>
      <c r="U637" s="574" t="s">
        <v>2817</v>
      </c>
      <c r="V637" s="574" t="s">
        <v>2818</v>
      </c>
      <c r="W637" s="575" t="s">
        <v>2812</v>
      </c>
      <c r="X637" s="575" t="s">
        <v>2813</v>
      </c>
      <c r="Y637" s="576" t="s">
        <v>2819</v>
      </c>
      <c r="Z637" s="577" t="s">
        <v>2820</v>
      </c>
      <c r="AA637" s="578" t="s">
        <v>2816</v>
      </c>
      <c r="AE637"/>
    </row>
    <row r="638" spans="1:31" s="563" customFormat="1">
      <c r="A638"/>
      <c r="B638"/>
      <c r="C638" s="568">
        <v>2023</v>
      </c>
      <c r="D638" s="569" t="s">
        <v>80</v>
      </c>
      <c r="E638" s="569" t="s">
        <v>356</v>
      </c>
      <c r="F638" s="573" t="s">
        <v>462</v>
      </c>
      <c r="G638" s="569" t="s">
        <v>42</v>
      </c>
      <c r="H638" s="569" t="s">
        <v>41</v>
      </c>
      <c r="I638" s="575" t="s">
        <v>54</v>
      </c>
      <c r="J638" s="569" t="s">
        <v>76</v>
      </c>
      <c r="K638" s="569" t="s">
        <v>346</v>
      </c>
      <c r="L638" s="570">
        <v>0.2</v>
      </c>
      <c r="M638" s="571">
        <v>1.1185252270129868E-2</v>
      </c>
      <c r="N638" s="572">
        <v>11.185252270129867</v>
      </c>
      <c r="O638" s="668" t="s">
        <v>151</v>
      </c>
      <c r="P638" s="668" t="s">
        <v>76</v>
      </c>
      <c r="Q638" s="574" t="s">
        <v>1825</v>
      </c>
      <c r="R638" s="574" t="s">
        <v>1980</v>
      </c>
      <c r="S638" s="574" t="s">
        <v>1942</v>
      </c>
      <c r="T638" s="574" t="s">
        <v>2759</v>
      </c>
      <c r="U638" s="574" t="s">
        <v>2821</v>
      </c>
      <c r="V638" s="574" t="s">
        <v>2822</v>
      </c>
      <c r="W638" s="575" t="s">
        <v>2760</v>
      </c>
      <c r="X638" s="575" t="s">
        <v>2761</v>
      </c>
      <c r="Y638" s="576" t="s">
        <v>2819</v>
      </c>
      <c r="Z638" s="577" t="s">
        <v>2823</v>
      </c>
      <c r="AA638" s="578" t="s">
        <v>2764</v>
      </c>
      <c r="AE638"/>
    </row>
    <row r="639" spans="1:31" s="563" customFormat="1">
      <c r="A639"/>
      <c r="B639"/>
      <c r="C639" s="568">
        <v>2023</v>
      </c>
      <c r="D639" s="569" t="s">
        <v>80</v>
      </c>
      <c r="E639" s="569" t="s">
        <v>356</v>
      </c>
      <c r="F639" s="573" t="s">
        <v>462</v>
      </c>
      <c r="G639" s="569" t="s">
        <v>42</v>
      </c>
      <c r="H639" s="569" t="s">
        <v>41</v>
      </c>
      <c r="I639" s="575" t="s">
        <v>54</v>
      </c>
      <c r="J639" s="569" t="s">
        <v>74</v>
      </c>
      <c r="K639" s="569" t="s">
        <v>115</v>
      </c>
      <c r="L639" s="570">
        <v>0.5</v>
      </c>
      <c r="M639" s="571">
        <v>0.29960497152133569</v>
      </c>
      <c r="N639" s="572">
        <v>299.6049715213357</v>
      </c>
      <c r="O639" s="668" t="s">
        <v>151</v>
      </c>
      <c r="P639" s="668" t="s">
        <v>74</v>
      </c>
      <c r="Q639" s="574" t="s">
        <v>2297</v>
      </c>
      <c r="R639" s="574" t="s">
        <v>2298</v>
      </c>
      <c r="S639" s="574" t="s">
        <v>1947</v>
      </c>
      <c r="T639" s="574" t="s">
        <v>2759</v>
      </c>
      <c r="U639" s="574" t="s">
        <v>2299</v>
      </c>
      <c r="V639" s="574" t="s">
        <v>2300</v>
      </c>
      <c r="W639" s="575" t="s">
        <v>2812</v>
      </c>
      <c r="X639" s="575" t="s">
        <v>2813</v>
      </c>
      <c r="Y639" s="576" t="s">
        <v>2824</v>
      </c>
      <c r="Z639" s="577" t="s">
        <v>2825</v>
      </c>
      <c r="AA639" s="578" t="s">
        <v>2816</v>
      </c>
      <c r="AE639"/>
    </row>
    <row r="640" spans="1:31" s="563" customFormat="1">
      <c r="A640"/>
      <c r="B640"/>
      <c r="C640" s="568">
        <v>2023</v>
      </c>
      <c r="D640" s="569" t="s">
        <v>80</v>
      </c>
      <c r="E640" s="569" t="s">
        <v>356</v>
      </c>
      <c r="F640" s="573" t="s">
        <v>462</v>
      </c>
      <c r="G640" s="569" t="s">
        <v>42</v>
      </c>
      <c r="H640" s="569" t="s">
        <v>41</v>
      </c>
      <c r="I640" s="575" t="s">
        <v>54</v>
      </c>
      <c r="J640" s="569" t="s">
        <v>74</v>
      </c>
      <c r="K640" s="569" t="s">
        <v>346</v>
      </c>
      <c r="L640" s="570">
        <v>0.5</v>
      </c>
      <c r="M640" s="571">
        <v>0.29960497152133569</v>
      </c>
      <c r="N640" s="572">
        <v>299.6049715213357</v>
      </c>
      <c r="O640" s="668" t="s">
        <v>151</v>
      </c>
      <c r="P640" s="668" t="s">
        <v>74</v>
      </c>
      <c r="Q640" s="574" t="s">
        <v>1825</v>
      </c>
      <c r="R640" s="574" t="s">
        <v>1980</v>
      </c>
      <c r="S640" s="574" t="s">
        <v>1947</v>
      </c>
      <c r="T640" s="574" t="s">
        <v>2759</v>
      </c>
      <c r="U640" s="574" t="s">
        <v>2736</v>
      </c>
      <c r="V640" s="574" t="s">
        <v>2826</v>
      </c>
      <c r="W640" s="575" t="s">
        <v>2760</v>
      </c>
      <c r="X640" s="575" t="s">
        <v>2761</v>
      </c>
      <c r="Y640" s="575" t="s">
        <v>2824</v>
      </c>
      <c r="Z640" s="579" t="s">
        <v>2827</v>
      </c>
      <c r="AA640" s="578" t="s">
        <v>2764</v>
      </c>
      <c r="AE640"/>
    </row>
    <row r="641" spans="1:31" s="563" customFormat="1">
      <c r="A641"/>
      <c r="B641"/>
      <c r="C641" s="568">
        <v>2023</v>
      </c>
      <c r="D641" s="569" t="s">
        <v>80</v>
      </c>
      <c r="E641" s="569" t="s">
        <v>356</v>
      </c>
      <c r="F641" s="573" t="s">
        <v>462</v>
      </c>
      <c r="G641" s="569" t="s">
        <v>42</v>
      </c>
      <c r="H641" s="569" t="s">
        <v>41</v>
      </c>
      <c r="I641" s="575" t="s">
        <v>54</v>
      </c>
      <c r="J641" s="569" t="s">
        <v>351</v>
      </c>
      <c r="K641" s="569" t="s">
        <v>100</v>
      </c>
      <c r="L641" s="570">
        <v>1</v>
      </c>
      <c r="M641" s="571">
        <v>1.929456016597402</v>
      </c>
      <c r="N641" s="572">
        <v>8.388939202597399</v>
      </c>
      <c r="O641" s="668" t="s">
        <v>151</v>
      </c>
      <c r="P641" s="668" t="s">
        <v>351</v>
      </c>
      <c r="Q641" s="574" t="s">
        <v>1952</v>
      </c>
      <c r="R641" s="574" t="s">
        <v>2019</v>
      </c>
      <c r="S641" s="574" t="s">
        <v>1954</v>
      </c>
      <c r="T641" s="574" t="s">
        <v>2759</v>
      </c>
      <c r="U641" s="574" t="s">
        <v>1955</v>
      </c>
      <c r="V641" s="574" t="s">
        <v>2086</v>
      </c>
      <c r="W641" s="575" t="s">
        <v>2828</v>
      </c>
      <c r="X641" s="575" t="s">
        <v>2829</v>
      </c>
      <c r="Y641" s="576" t="s">
        <v>2830</v>
      </c>
      <c r="Z641" s="577" t="s">
        <v>2831</v>
      </c>
      <c r="AA641" s="578" t="s">
        <v>2832</v>
      </c>
      <c r="AE641"/>
    </row>
    <row r="642" spans="1:31" s="563" customFormat="1">
      <c r="A642"/>
      <c r="B642"/>
      <c r="C642" s="568">
        <v>2023</v>
      </c>
      <c r="D642" s="569" t="s">
        <v>80</v>
      </c>
      <c r="E642" s="569" t="s">
        <v>356</v>
      </c>
      <c r="F642" s="573" t="s">
        <v>462</v>
      </c>
      <c r="G642" s="569" t="s">
        <v>42</v>
      </c>
      <c r="H642" s="569" t="s">
        <v>41</v>
      </c>
      <c r="I642" s="575" t="s">
        <v>54</v>
      </c>
      <c r="J642" s="569" t="s">
        <v>67</v>
      </c>
      <c r="K642" s="569" t="s">
        <v>81</v>
      </c>
      <c r="L642" s="570">
        <v>1</v>
      </c>
      <c r="M642" s="571">
        <v>1.9896842980519478</v>
      </c>
      <c r="N642" s="572">
        <v>11.369624560296845</v>
      </c>
      <c r="O642" s="668" t="s">
        <v>382</v>
      </c>
      <c r="P642" s="668" t="s">
        <v>67</v>
      </c>
      <c r="Q642" s="574" t="s">
        <v>1908</v>
      </c>
      <c r="R642" s="574" t="s">
        <v>2042</v>
      </c>
      <c r="S642" s="574" t="s">
        <v>1962</v>
      </c>
      <c r="T642" s="574" t="s">
        <v>2759</v>
      </c>
      <c r="U642" s="574" t="s">
        <v>1963</v>
      </c>
      <c r="V642" s="574" t="s">
        <v>2089</v>
      </c>
      <c r="W642" s="575" t="s">
        <v>2792</v>
      </c>
      <c r="X642" s="575" t="s">
        <v>2793</v>
      </c>
      <c r="Y642" s="576" t="s">
        <v>2833</v>
      </c>
      <c r="Z642" s="577" t="s">
        <v>2834</v>
      </c>
      <c r="AA642" s="578" t="s">
        <v>2796</v>
      </c>
      <c r="AE642"/>
    </row>
    <row r="643" spans="1:31" s="563" customFormat="1">
      <c r="A643"/>
      <c r="B643"/>
      <c r="C643" s="568">
        <v>2023</v>
      </c>
      <c r="D643" s="569" t="s">
        <v>80</v>
      </c>
      <c r="E643" s="569" t="s">
        <v>356</v>
      </c>
      <c r="F643" s="573" t="s">
        <v>462</v>
      </c>
      <c r="G643" s="569" t="s">
        <v>42</v>
      </c>
      <c r="H643" s="569" t="s">
        <v>41</v>
      </c>
      <c r="I643" s="575" t="s">
        <v>54</v>
      </c>
      <c r="J643" s="569" t="s">
        <v>66</v>
      </c>
      <c r="K643" s="569" t="s">
        <v>115</v>
      </c>
      <c r="L643" s="570">
        <v>0.8</v>
      </c>
      <c r="M643" s="571">
        <v>4.0930648417068634</v>
      </c>
      <c r="N643" s="572">
        <v>227.39249120593686</v>
      </c>
      <c r="O643" s="668" t="s">
        <v>381</v>
      </c>
      <c r="P643" s="668" t="s">
        <v>66</v>
      </c>
      <c r="Q643" s="574" t="s">
        <v>2297</v>
      </c>
      <c r="R643" s="574" t="s">
        <v>2298</v>
      </c>
      <c r="S643" s="574" t="s">
        <v>1967</v>
      </c>
      <c r="T643" s="574" t="s">
        <v>2759</v>
      </c>
      <c r="U643" s="574" t="s">
        <v>2835</v>
      </c>
      <c r="V643" s="574" t="s">
        <v>2836</v>
      </c>
      <c r="W643" s="575" t="s">
        <v>2812</v>
      </c>
      <c r="X643" s="575" t="s">
        <v>2813</v>
      </c>
      <c r="Y643" s="576" t="s">
        <v>2837</v>
      </c>
      <c r="Z643" s="577" t="s">
        <v>2838</v>
      </c>
      <c r="AA643" s="578" t="s">
        <v>2816</v>
      </c>
      <c r="AE643"/>
    </row>
    <row r="644" spans="1:31" s="563" customFormat="1">
      <c r="A644"/>
      <c r="B644"/>
      <c r="C644" s="568">
        <v>2023</v>
      </c>
      <c r="D644" s="569" t="s">
        <v>80</v>
      </c>
      <c r="E644" s="569" t="s">
        <v>356</v>
      </c>
      <c r="F644" s="573" t="s">
        <v>462</v>
      </c>
      <c r="G644" s="569" t="s">
        <v>42</v>
      </c>
      <c r="H644" s="569" t="s">
        <v>41</v>
      </c>
      <c r="I644" s="575" t="s">
        <v>54</v>
      </c>
      <c r="J644" s="569" t="s">
        <v>66</v>
      </c>
      <c r="K644" s="569" t="s">
        <v>310</v>
      </c>
      <c r="L644" s="570">
        <v>0.2</v>
      </c>
      <c r="M644" s="571">
        <v>1.0232662104267158</v>
      </c>
      <c r="N644" s="572">
        <v>56.848122801484216</v>
      </c>
      <c r="O644" s="668" t="s">
        <v>381</v>
      </c>
      <c r="P644" s="668" t="s">
        <v>66</v>
      </c>
      <c r="Q644" s="574" t="s">
        <v>1862</v>
      </c>
      <c r="R644" s="574" t="s">
        <v>2049</v>
      </c>
      <c r="S644" s="574" t="s">
        <v>1967</v>
      </c>
      <c r="T644" s="574" t="s">
        <v>2759</v>
      </c>
      <c r="U644" s="574" t="s">
        <v>1968</v>
      </c>
      <c r="V644" s="574" t="s">
        <v>2092</v>
      </c>
      <c r="W644" s="575" t="s">
        <v>2839</v>
      </c>
      <c r="X644" s="575" t="s">
        <v>2840</v>
      </c>
      <c r="Y644" s="576" t="s">
        <v>2837</v>
      </c>
      <c r="Z644" s="577" t="s">
        <v>2841</v>
      </c>
      <c r="AA644" s="578" t="s">
        <v>2842</v>
      </c>
      <c r="AE644"/>
    </row>
    <row r="645" spans="1:31" s="563" customFormat="1">
      <c r="A645"/>
      <c r="B645"/>
      <c r="C645" s="568">
        <v>2023</v>
      </c>
      <c r="D645" s="569" t="s">
        <v>80</v>
      </c>
      <c r="E645" s="569" t="s">
        <v>356</v>
      </c>
      <c r="F645" s="573" t="s">
        <v>462</v>
      </c>
      <c r="G645" s="569" t="s">
        <v>42</v>
      </c>
      <c r="H645" s="569" t="s">
        <v>41</v>
      </c>
      <c r="I645" s="575" t="s">
        <v>54</v>
      </c>
      <c r="J645" s="569" t="s">
        <v>348</v>
      </c>
      <c r="K645" s="569" t="s">
        <v>115</v>
      </c>
      <c r="L645" s="570">
        <v>1</v>
      </c>
      <c r="M645" s="571">
        <v>5.8722574418181797</v>
      </c>
      <c r="N645" s="572">
        <v>652.47304909090883</v>
      </c>
      <c r="O645" s="668" t="s">
        <v>151</v>
      </c>
      <c r="P645" s="668" t="s">
        <v>348</v>
      </c>
      <c r="Q645" s="574" t="s">
        <v>2297</v>
      </c>
      <c r="R645" s="574" t="s">
        <v>2298</v>
      </c>
      <c r="S645" s="574" t="s">
        <v>1972</v>
      </c>
      <c r="T645" s="574" t="s">
        <v>2759</v>
      </c>
      <c r="U645" s="574" t="s">
        <v>2843</v>
      </c>
      <c r="V645" s="574" t="s">
        <v>2844</v>
      </c>
      <c r="W645" s="575" t="s">
        <v>2812</v>
      </c>
      <c r="X645" s="575" t="s">
        <v>2813</v>
      </c>
      <c r="Y645" s="576" t="s">
        <v>2845</v>
      </c>
      <c r="Z645" s="577" t="s">
        <v>2846</v>
      </c>
      <c r="AA645" s="578" t="s">
        <v>2816</v>
      </c>
      <c r="AE645"/>
    </row>
    <row r="646" spans="1:31" s="563" customFormat="1">
      <c r="A646"/>
      <c r="B646"/>
      <c r="C646" s="568">
        <v>2023</v>
      </c>
      <c r="D646" s="569" t="s">
        <v>80</v>
      </c>
      <c r="E646" s="569" t="s">
        <v>338</v>
      </c>
      <c r="F646" s="573" t="s">
        <v>141</v>
      </c>
      <c r="G646" s="569" t="s">
        <v>42</v>
      </c>
      <c r="H646" s="569" t="s">
        <v>41</v>
      </c>
      <c r="I646" s="575" t="s">
        <v>54</v>
      </c>
      <c r="J646" s="569" t="s">
        <v>352</v>
      </c>
      <c r="K646" s="569" t="s">
        <v>106</v>
      </c>
      <c r="L646" s="570">
        <v>0.1</v>
      </c>
      <c r="M646" s="571">
        <v>1.7736214391913432</v>
      </c>
      <c r="N646" s="572">
        <v>70.944857567653727</v>
      </c>
      <c r="O646" s="668" t="s">
        <v>151</v>
      </c>
      <c r="P646" s="668" t="s">
        <v>352</v>
      </c>
      <c r="Q646" s="574" t="s">
        <v>1892</v>
      </c>
      <c r="R646" s="574" t="s">
        <v>1893</v>
      </c>
      <c r="S646" s="574" t="s">
        <v>1827</v>
      </c>
      <c r="T646" s="574" t="s">
        <v>2759</v>
      </c>
      <c r="U646" s="574" t="s">
        <v>2156</v>
      </c>
      <c r="V646" s="574" t="s">
        <v>2157</v>
      </c>
      <c r="W646" s="575" t="s">
        <v>2787</v>
      </c>
      <c r="X646" s="575" t="s">
        <v>2847</v>
      </c>
      <c r="Y646" s="576" t="s">
        <v>2762</v>
      </c>
      <c r="Z646" s="577" t="s">
        <v>2848</v>
      </c>
      <c r="AA646" s="578" t="s">
        <v>2849</v>
      </c>
      <c r="AE646"/>
    </row>
    <row r="647" spans="1:31" s="563" customFormat="1">
      <c r="A647"/>
      <c r="B647"/>
      <c r="C647" s="568">
        <v>2023</v>
      </c>
      <c r="D647" s="569" t="s">
        <v>80</v>
      </c>
      <c r="E647" s="569" t="s">
        <v>338</v>
      </c>
      <c r="F647" s="573" t="s">
        <v>141</v>
      </c>
      <c r="G647" s="569" t="s">
        <v>42</v>
      </c>
      <c r="H647" s="569" t="s">
        <v>41</v>
      </c>
      <c r="I647" s="575" t="s">
        <v>54</v>
      </c>
      <c r="J647" s="569" t="s">
        <v>352</v>
      </c>
      <c r="K647" s="569" t="s">
        <v>346</v>
      </c>
      <c r="L647" s="570">
        <v>0.9</v>
      </c>
      <c r="M647" s="571">
        <v>15.962592952722089</v>
      </c>
      <c r="N647" s="572">
        <v>638.5037181088835</v>
      </c>
      <c r="O647" s="668" t="s">
        <v>151</v>
      </c>
      <c r="P647" s="668" t="s">
        <v>352</v>
      </c>
      <c r="Q647" s="574" t="s">
        <v>1825</v>
      </c>
      <c r="R647" s="574" t="s">
        <v>1826</v>
      </c>
      <c r="S647" s="574" t="s">
        <v>1827</v>
      </c>
      <c r="T647" s="574" t="s">
        <v>2759</v>
      </c>
      <c r="U647" s="574" t="s">
        <v>1829</v>
      </c>
      <c r="V647" s="574" t="s">
        <v>1830</v>
      </c>
      <c r="W647" s="575" t="s">
        <v>2760</v>
      </c>
      <c r="X647" s="575" t="s">
        <v>2850</v>
      </c>
      <c r="Y647" s="576" t="s">
        <v>2762</v>
      </c>
      <c r="Z647" s="577" t="s">
        <v>2851</v>
      </c>
      <c r="AA647" s="578" t="s">
        <v>2852</v>
      </c>
      <c r="AE647"/>
    </row>
    <row r="648" spans="1:31" s="563" customFormat="1">
      <c r="A648"/>
      <c r="B648"/>
      <c r="C648" s="568">
        <v>2023</v>
      </c>
      <c r="D648" s="569" t="s">
        <v>80</v>
      </c>
      <c r="E648" s="569" t="s">
        <v>338</v>
      </c>
      <c r="F648" s="573" t="s">
        <v>141</v>
      </c>
      <c r="G648" s="569" t="s">
        <v>42</v>
      </c>
      <c r="H648" s="569" t="s">
        <v>41</v>
      </c>
      <c r="I648" s="575" t="s">
        <v>54</v>
      </c>
      <c r="J648" s="569" t="s">
        <v>116</v>
      </c>
      <c r="K648" s="569" t="s">
        <v>90</v>
      </c>
      <c r="L648" s="570">
        <v>1</v>
      </c>
      <c r="M648" s="571">
        <v>11.089801419785871</v>
      </c>
      <c r="N648" s="572">
        <v>50.408188271753964</v>
      </c>
      <c r="O648" s="668" t="s">
        <v>382</v>
      </c>
      <c r="P648" s="668" t="s">
        <v>116</v>
      </c>
      <c r="Q648" s="574" t="s">
        <v>1846</v>
      </c>
      <c r="R648" s="574" t="s">
        <v>1847</v>
      </c>
      <c r="S648" s="574" t="s">
        <v>1838</v>
      </c>
      <c r="T648" s="574" t="s">
        <v>2759</v>
      </c>
      <c r="U648" s="574" t="s">
        <v>1848</v>
      </c>
      <c r="V648" s="574" t="s">
        <v>1849</v>
      </c>
      <c r="W648" s="575" t="s">
        <v>2765</v>
      </c>
      <c r="X648" s="575" t="s">
        <v>2853</v>
      </c>
      <c r="Y648" s="576" t="s">
        <v>2767</v>
      </c>
      <c r="Z648" s="577" t="s">
        <v>2854</v>
      </c>
      <c r="AA648" s="578" t="s">
        <v>2855</v>
      </c>
      <c r="AE648"/>
    </row>
    <row r="649" spans="1:31" s="563" customFormat="1">
      <c r="A649"/>
      <c r="B649"/>
      <c r="C649" s="568">
        <v>2023</v>
      </c>
      <c r="D649" s="569" t="s">
        <v>80</v>
      </c>
      <c r="E649" s="569" t="s">
        <v>338</v>
      </c>
      <c r="F649" s="573" t="s">
        <v>141</v>
      </c>
      <c r="G649" s="569" t="s">
        <v>42</v>
      </c>
      <c r="H649" s="569" t="s">
        <v>41</v>
      </c>
      <c r="I649" s="575" t="s">
        <v>54</v>
      </c>
      <c r="J649" s="569" t="s">
        <v>109</v>
      </c>
      <c r="K649" s="569" t="s">
        <v>90</v>
      </c>
      <c r="L649" s="570">
        <v>1</v>
      </c>
      <c r="M649" s="571">
        <v>27.220421666747136</v>
      </c>
      <c r="N649" s="572">
        <v>1008.1637654350792</v>
      </c>
      <c r="O649" s="668" t="s">
        <v>381</v>
      </c>
      <c r="P649" s="668" t="s">
        <v>109</v>
      </c>
      <c r="Q649" s="574" t="s">
        <v>1846</v>
      </c>
      <c r="R649" s="574" t="s">
        <v>1847</v>
      </c>
      <c r="S649" s="574" t="s">
        <v>1854</v>
      </c>
      <c r="T649" s="574" t="s">
        <v>2759</v>
      </c>
      <c r="U649" s="574" t="s">
        <v>1859</v>
      </c>
      <c r="V649" s="574" t="s">
        <v>1860</v>
      </c>
      <c r="W649" s="575" t="s">
        <v>2765</v>
      </c>
      <c r="X649" s="575" t="s">
        <v>2853</v>
      </c>
      <c r="Y649" s="576" t="s">
        <v>2771</v>
      </c>
      <c r="Z649" s="577" t="s">
        <v>2856</v>
      </c>
      <c r="AA649" s="578" t="s">
        <v>2855</v>
      </c>
      <c r="AE649"/>
    </row>
    <row r="650" spans="1:31" s="563" customFormat="1">
      <c r="A650"/>
      <c r="B650"/>
      <c r="C650" s="568">
        <v>2023</v>
      </c>
      <c r="D650" s="569" t="s">
        <v>80</v>
      </c>
      <c r="E650" s="569" t="s">
        <v>338</v>
      </c>
      <c r="F650" s="573" t="s">
        <v>141</v>
      </c>
      <c r="G650" s="569" t="s">
        <v>42</v>
      </c>
      <c r="H650" s="569" t="s">
        <v>41</v>
      </c>
      <c r="I650" s="575" t="s">
        <v>54</v>
      </c>
      <c r="J650" s="569" t="s">
        <v>350</v>
      </c>
      <c r="K650" s="569" t="s">
        <v>111</v>
      </c>
      <c r="L650" s="570">
        <v>0.8</v>
      </c>
      <c r="M650" s="571">
        <v>12.940342020340038</v>
      </c>
      <c r="N650" s="572">
        <v>1362.1412652989516</v>
      </c>
      <c r="O650" s="668" t="s">
        <v>151</v>
      </c>
      <c r="P650" s="668" t="s">
        <v>350</v>
      </c>
      <c r="Q650" s="574" t="s">
        <v>1836</v>
      </c>
      <c r="R650" s="574" t="s">
        <v>1837</v>
      </c>
      <c r="S650" s="574" t="s">
        <v>1864</v>
      </c>
      <c r="T650" s="574" t="s">
        <v>2759</v>
      </c>
      <c r="U650" s="574" t="s">
        <v>2171</v>
      </c>
      <c r="V650" s="574" t="s">
        <v>2172</v>
      </c>
      <c r="W650" s="575" t="s">
        <v>2774</v>
      </c>
      <c r="X650" s="575" t="s">
        <v>2857</v>
      </c>
      <c r="Y650" s="576" t="s">
        <v>2776</v>
      </c>
      <c r="Z650" s="577" t="s">
        <v>2858</v>
      </c>
      <c r="AA650" s="578" t="s">
        <v>2859</v>
      </c>
      <c r="AE650"/>
    </row>
    <row r="651" spans="1:31" s="563" customFormat="1">
      <c r="A651"/>
      <c r="B651"/>
      <c r="C651" s="568">
        <v>2023</v>
      </c>
      <c r="D651" s="569" t="s">
        <v>80</v>
      </c>
      <c r="E651" s="569" t="s">
        <v>338</v>
      </c>
      <c r="F651" s="573" t="s">
        <v>141</v>
      </c>
      <c r="G651" s="569" t="s">
        <v>42</v>
      </c>
      <c r="H651" s="569" t="s">
        <v>41</v>
      </c>
      <c r="I651" s="575" t="s">
        <v>54</v>
      </c>
      <c r="J651" s="569" t="s">
        <v>350</v>
      </c>
      <c r="K651" s="569" t="s">
        <v>90</v>
      </c>
      <c r="L651" s="570">
        <v>0.2</v>
      </c>
      <c r="M651" s="571">
        <v>3.2350855050850096</v>
      </c>
      <c r="N651" s="572">
        <v>340.53531632473789</v>
      </c>
      <c r="O651" s="668" t="s">
        <v>151</v>
      </c>
      <c r="P651" s="668" t="s">
        <v>350</v>
      </c>
      <c r="Q651" s="574" t="s">
        <v>1846</v>
      </c>
      <c r="R651" s="574" t="s">
        <v>1847</v>
      </c>
      <c r="S651" s="574" t="s">
        <v>1864</v>
      </c>
      <c r="T651" s="574" t="s">
        <v>2759</v>
      </c>
      <c r="U651" s="574" t="s">
        <v>2860</v>
      </c>
      <c r="V651" s="574" t="s">
        <v>2861</v>
      </c>
      <c r="W651" s="575" t="s">
        <v>2765</v>
      </c>
      <c r="X651" s="575" t="s">
        <v>2853</v>
      </c>
      <c r="Y651" s="576" t="s">
        <v>2776</v>
      </c>
      <c r="Z651" s="577" t="s">
        <v>2862</v>
      </c>
      <c r="AA651" s="578" t="s">
        <v>2855</v>
      </c>
      <c r="AE651"/>
    </row>
    <row r="652" spans="1:31" s="563" customFormat="1">
      <c r="A652"/>
      <c r="B652"/>
      <c r="C652" s="568">
        <v>2023</v>
      </c>
      <c r="D652" s="569" t="s">
        <v>80</v>
      </c>
      <c r="E652" s="569" t="s">
        <v>338</v>
      </c>
      <c r="F652" s="573" t="s">
        <v>141</v>
      </c>
      <c r="G652" s="569" t="s">
        <v>42</v>
      </c>
      <c r="H652" s="569" t="s">
        <v>41</v>
      </c>
      <c r="I652" s="575" t="s">
        <v>54</v>
      </c>
      <c r="J652" s="569" t="s">
        <v>99</v>
      </c>
      <c r="K652" s="569" t="s">
        <v>272</v>
      </c>
      <c r="L652" s="570">
        <v>0.5</v>
      </c>
      <c r="M652" s="571">
        <v>1.9155111543266501</v>
      </c>
      <c r="N652" s="572">
        <v>957.75557716332503</v>
      </c>
      <c r="O652" s="668" t="s">
        <v>151</v>
      </c>
      <c r="P652" s="668" t="s">
        <v>99</v>
      </c>
      <c r="Q652" s="574" t="s">
        <v>2863</v>
      </c>
      <c r="R652" s="574" t="s">
        <v>2864</v>
      </c>
      <c r="S652" s="574" t="s">
        <v>1874</v>
      </c>
      <c r="T652" s="574" t="s">
        <v>2759</v>
      </c>
      <c r="U652" s="574" t="s">
        <v>2865</v>
      </c>
      <c r="V652" s="574" t="s">
        <v>2866</v>
      </c>
      <c r="W652" s="575" t="s">
        <v>2867</v>
      </c>
      <c r="X652" s="575" t="s">
        <v>2868</v>
      </c>
      <c r="Y652" s="576" t="s">
        <v>2781</v>
      </c>
      <c r="Z652" s="577" t="s">
        <v>2869</v>
      </c>
      <c r="AA652" s="578" t="s">
        <v>2870</v>
      </c>
      <c r="AE652"/>
    </row>
    <row r="653" spans="1:31" s="563" customFormat="1">
      <c r="A653"/>
      <c r="B653"/>
      <c r="C653" s="568">
        <v>2023</v>
      </c>
      <c r="D653" s="569" t="s">
        <v>80</v>
      </c>
      <c r="E653" s="569" t="s">
        <v>338</v>
      </c>
      <c r="F653" s="573" t="s">
        <v>141</v>
      </c>
      <c r="G653" s="569" t="s">
        <v>42</v>
      </c>
      <c r="H653" s="569" t="s">
        <v>41</v>
      </c>
      <c r="I653" s="575" t="s">
        <v>54</v>
      </c>
      <c r="J653" s="569" t="s">
        <v>99</v>
      </c>
      <c r="K653" s="569" t="s">
        <v>346</v>
      </c>
      <c r="L653" s="570">
        <v>0.5</v>
      </c>
      <c r="M653" s="571">
        <v>1.9155111543266501</v>
      </c>
      <c r="N653" s="572">
        <v>957.75557716332503</v>
      </c>
      <c r="O653" s="668" t="s">
        <v>151</v>
      </c>
      <c r="P653" s="668" t="s">
        <v>99</v>
      </c>
      <c r="Q653" s="574" t="s">
        <v>1825</v>
      </c>
      <c r="R653" s="574" t="s">
        <v>1826</v>
      </c>
      <c r="S653" s="574" t="s">
        <v>1874</v>
      </c>
      <c r="T653" s="574" t="s">
        <v>2759</v>
      </c>
      <c r="U653" s="574" t="s">
        <v>2779</v>
      </c>
      <c r="V653" s="574" t="s">
        <v>2871</v>
      </c>
      <c r="W653" s="575" t="s">
        <v>2760</v>
      </c>
      <c r="X653" s="575" t="s">
        <v>2850</v>
      </c>
      <c r="Y653" s="576" t="s">
        <v>2781</v>
      </c>
      <c r="Z653" s="577" t="s">
        <v>2872</v>
      </c>
      <c r="AA653" s="578" t="s">
        <v>2852</v>
      </c>
      <c r="AE653"/>
    </row>
    <row r="654" spans="1:31" s="563" customFormat="1">
      <c r="A654"/>
      <c r="B654"/>
      <c r="C654" s="568">
        <v>2023</v>
      </c>
      <c r="D654" s="569" t="s">
        <v>80</v>
      </c>
      <c r="E654" s="569" t="s">
        <v>338</v>
      </c>
      <c r="F654" s="573" t="s">
        <v>141</v>
      </c>
      <c r="G654" s="569" t="s">
        <v>42</v>
      </c>
      <c r="H654" s="569" t="s">
        <v>41</v>
      </c>
      <c r="I654" s="575" t="s">
        <v>54</v>
      </c>
      <c r="J654" s="569" t="s">
        <v>96</v>
      </c>
      <c r="K654" s="569" t="s">
        <v>346</v>
      </c>
      <c r="L654" s="570">
        <v>1</v>
      </c>
      <c r="M654" s="571">
        <v>0.21283457270296116</v>
      </c>
      <c r="N654" s="572">
        <v>425.66914540592234</v>
      </c>
      <c r="O654" s="668" t="s">
        <v>151</v>
      </c>
      <c r="P654" s="668" t="s">
        <v>96</v>
      </c>
      <c r="Q654" s="574" t="s">
        <v>1825</v>
      </c>
      <c r="R654" s="574" t="s">
        <v>1826</v>
      </c>
      <c r="S654" s="574" t="s">
        <v>1882</v>
      </c>
      <c r="T654" s="574" t="s">
        <v>2759</v>
      </c>
      <c r="U654" s="574" t="s">
        <v>2783</v>
      </c>
      <c r="V654" s="574" t="s">
        <v>2873</v>
      </c>
      <c r="W654" s="575" t="s">
        <v>2760</v>
      </c>
      <c r="X654" s="575" t="s">
        <v>2850</v>
      </c>
      <c r="Y654" s="576" t="s">
        <v>2785</v>
      </c>
      <c r="Z654" s="577" t="s">
        <v>2874</v>
      </c>
      <c r="AA654" s="578" t="s">
        <v>2852</v>
      </c>
      <c r="AE654"/>
    </row>
    <row r="655" spans="1:31" s="563" customFormat="1">
      <c r="A655"/>
      <c r="B655"/>
      <c r="C655" s="568">
        <v>2023</v>
      </c>
      <c r="D655" s="569" t="s">
        <v>80</v>
      </c>
      <c r="E655" s="569" t="s">
        <v>338</v>
      </c>
      <c r="F655" s="573" t="s">
        <v>141</v>
      </c>
      <c r="G655" s="569" t="s">
        <v>42</v>
      </c>
      <c r="H655" s="569" t="s">
        <v>41</v>
      </c>
      <c r="I655" s="575" t="s">
        <v>54</v>
      </c>
      <c r="J655" s="569" t="s">
        <v>87</v>
      </c>
      <c r="K655" s="569" t="s">
        <v>106</v>
      </c>
      <c r="L655" s="570">
        <v>1</v>
      </c>
      <c r="M655" s="571">
        <v>22.028378274756474</v>
      </c>
      <c r="N655" s="572">
        <v>957.75557716332503</v>
      </c>
      <c r="O655" s="668" t="s">
        <v>151</v>
      </c>
      <c r="P655" s="668" t="s">
        <v>87</v>
      </c>
      <c r="Q655" s="574" t="s">
        <v>1892</v>
      </c>
      <c r="R655" s="574" t="s">
        <v>1893</v>
      </c>
      <c r="S655" s="574" t="s">
        <v>1887</v>
      </c>
      <c r="T655" s="574" t="s">
        <v>2759</v>
      </c>
      <c r="U655" s="574" t="s">
        <v>1894</v>
      </c>
      <c r="V655" s="574" t="s">
        <v>1895</v>
      </c>
      <c r="W655" s="575" t="s">
        <v>2787</v>
      </c>
      <c r="X655" s="575" t="s">
        <v>2847</v>
      </c>
      <c r="Y655" s="576" t="s">
        <v>2789</v>
      </c>
      <c r="Z655" s="577" t="s">
        <v>2875</v>
      </c>
      <c r="AA655" s="578" t="s">
        <v>2849</v>
      </c>
      <c r="AE655"/>
    </row>
    <row r="656" spans="1:31" s="563" customFormat="1">
      <c r="A656"/>
      <c r="B656"/>
      <c r="C656" s="568">
        <v>2023</v>
      </c>
      <c r="D656" s="569" t="s">
        <v>80</v>
      </c>
      <c r="E656" s="569" t="s">
        <v>338</v>
      </c>
      <c r="F656" s="573" t="s">
        <v>141</v>
      </c>
      <c r="G656" s="569" t="s">
        <v>42</v>
      </c>
      <c r="H656" s="569" t="s">
        <v>41</v>
      </c>
      <c r="I656" s="575" t="s">
        <v>54</v>
      </c>
      <c r="J656" s="569" t="s">
        <v>83</v>
      </c>
      <c r="K656" s="569" t="s">
        <v>81</v>
      </c>
      <c r="L656" s="570">
        <v>1</v>
      </c>
      <c r="M656" s="571">
        <v>66.97683829266289</v>
      </c>
      <c r="N656" s="572">
        <v>186.04677303517468</v>
      </c>
      <c r="O656" s="668" t="s">
        <v>382</v>
      </c>
      <c r="P656" s="668" t="s">
        <v>83</v>
      </c>
      <c r="Q656" s="574" t="s">
        <v>1908</v>
      </c>
      <c r="R656" s="574" t="s">
        <v>1909</v>
      </c>
      <c r="S656" s="574" t="s">
        <v>1910</v>
      </c>
      <c r="T656" s="574" t="s">
        <v>2759</v>
      </c>
      <c r="U656" s="574" t="s">
        <v>1911</v>
      </c>
      <c r="V656" s="574" t="s">
        <v>1912</v>
      </c>
      <c r="W656" s="575" t="s">
        <v>2792</v>
      </c>
      <c r="X656" s="575" t="s">
        <v>2876</v>
      </c>
      <c r="Y656" s="576" t="s">
        <v>2794</v>
      </c>
      <c r="Z656" s="577" t="s">
        <v>2877</v>
      </c>
      <c r="AA656" s="578" t="s">
        <v>2878</v>
      </c>
      <c r="AE656"/>
    </row>
    <row r="657" spans="1:31" s="563" customFormat="1">
      <c r="A657"/>
      <c r="B657"/>
      <c r="C657" s="568">
        <v>2023</v>
      </c>
      <c r="D657" s="569" t="s">
        <v>80</v>
      </c>
      <c r="E657" s="569" t="s">
        <v>338</v>
      </c>
      <c r="F657" s="573" t="s">
        <v>141</v>
      </c>
      <c r="G657" s="569" t="s">
        <v>42</v>
      </c>
      <c r="H657" s="569" t="s">
        <v>41</v>
      </c>
      <c r="I657" s="575" t="s">
        <v>54</v>
      </c>
      <c r="J657" s="569" t="s">
        <v>77</v>
      </c>
      <c r="K657" s="569" t="s">
        <v>97</v>
      </c>
      <c r="L657" s="570">
        <v>0.06</v>
      </c>
      <c r="M657" s="571">
        <v>6.8694193120679889</v>
      </c>
      <c r="N657" s="572">
        <v>171.73548280169973</v>
      </c>
      <c r="O657" s="668" t="s">
        <v>381</v>
      </c>
      <c r="P657" s="668" t="s">
        <v>77</v>
      </c>
      <c r="Q657" s="574" t="s">
        <v>2797</v>
      </c>
      <c r="R657" s="574" t="s">
        <v>2879</v>
      </c>
      <c r="S657" s="574" t="s">
        <v>1918</v>
      </c>
      <c r="T657" s="574" t="s">
        <v>2759</v>
      </c>
      <c r="U657" s="574" t="s">
        <v>2799</v>
      </c>
      <c r="V657" s="574" t="s">
        <v>2880</v>
      </c>
      <c r="W657" s="575" t="s">
        <v>2801</v>
      </c>
      <c r="X657" s="575" t="s">
        <v>2881</v>
      </c>
      <c r="Y657" s="576" t="s">
        <v>2803</v>
      </c>
      <c r="Z657" s="577" t="s">
        <v>2882</v>
      </c>
      <c r="AA657" s="578" t="s">
        <v>2883</v>
      </c>
      <c r="AE657"/>
    </row>
    <row r="658" spans="1:31" s="563" customFormat="1">
      <c r="A658"/>
      <c r="B658"/>
      <c r="C658" s="568">
        <v>2023</v>
      </c>
      <c r="D658" s="569" t="s">
        <v>80</v>
      </c>
      <c r="E658" s="569" t="s">
        <v>338</v>
      </c>
      <c r="F658" s="573" t="s">
        <v>141</v>
      </c>
      <c r="G658" s="569" t="s">
        <v>42</v>
      </c>
      <c r="H658" s="569" t="s">
        <v>41</v>
      </c>
      <c r="I658" s="575" t="s">
        <v>54</v>
      </c>
      <c r="J658" s="569" t="s">
        <v>77</v>
      </c>
      <c r="K658" s="569" t="s">
        <v>93</v>
      </c>
      <c r="L658" s="570">
        <v>0.94</v>
      </c>
      <c r="M658" s="571">
        <v>107.6209025557318</v>
      </c>
      <c r="N658" s="572">
        <v>2690.5225638932952</v>
      </c>
      <c r="O658" s="668" t="s">
        <v>381</v>
      </c>
      <c r="P658" s="668" t="s">
        <v>77</v>
      </c>
      <c r="Q658" s="574" t="s">
        <v>1926</v>
      </c>
      <c r="R658" s="574" t="s">
        <v>1927</v>
      </c>
      <c r="S658" s="574" t="s">
        <v>1918</v>
      </c>
      <c r="T658" s="574" t="s">
        <v>2759</v>
      </c>
      <c r="U658" s="574" t="s">
        <v>1928</v>
      </c>
      <c r="V658" s="574" t="s">
        <v>1929</v>
      </c>
      <c r="W658" s="575" t="s">
        <v>2806</v>
      </c>
      <c r="X658" s="575" t="s">
        <v>2884</v>
      </c>
      <c r="Y658" s="576" t="s">
        <v>2803</v>
      </c>
      <c r="Z658" s="577" t="s">
        <v>2885</v>
      </c>
      <c r="AA658" s="578" t="s">
        <v>2886</v>
      </c>
      <c r="AE658"/>
    </row>
    <row r="659" spans="1:31" s="563" customFormat="1">
      <c r="A659"/>
      <c r="B659"/>
      <c r="C659" s="568">
        <v>2023</v>
      </c>
      <c r="D659" s="569" t="s">
        <v>80</v>
      </c>
      <c r="E659" s="569" t="s">
        <v>338</v>
      </c>
      <c r="F659" s="573" t="s">
        <v>141</v>
      </c>
      <c r="G659" s="569" t="s">
        <v>42</v>
      </c>
      <c r="H659" s="569" t="s">
        <v>41</v>
      </c>
      <c r="I659" s="575" t="s">
        <v>54</v>
      </c>
      <c r="J659" s="569" t="s">
        <v>349</v>
      </c>
      <c r="K659" s="569" t="s">
        <v>115</v>
      </c>
      <c r="L659" s="570">
        <v>0.7</v>
      </c>
      <c r="M659" s="571">
        <v>16.59311537435461</v>
      </c>
      <c r="N659" s="572">
        <v>1843.6794860394011</v>
      </c>
      <c r="O659" s="668" t="s">
        <v>151</v>
      </c>
      <c r="P659" s="668" t="s">
        <v>349</v>
      </c>
      <c r="Q659" s="574" t="s">
        <v>2297</v>
      </c>
      <c r="R659" s="574" t="s">
        <v>2362</v>
      </c>
      <c r="S659" s="574" t="s">
        <v>1934</v>
      </c>
      <c r="T659" s="574" t="s">
        <v>2759</v>
      </c>
      <c r="U659" s="574" t="s">
        <v>2810</v>
      </c>
      <c r="V659" s="574" t="s">
        <v>2887</v>
      </c>
      <c r="W659" s="575" t="s">
        <v>2812</v>
      </c>
      <c r="X659" s="575" t="s">
        <v>2888</v>
      </c>
      <c r="Y659" s="576" t="s">
        <v>2814</v>
      </c>
      <c r="Z659" s="577" t="s">
        <v>2889</v>
      </c>
      <c r="AA659" s="578" t="s">
        <v>2890</v>
      </c>
      <c r="AE659"/>
    </row>
    <row r="660" spans="1:31" s="563" customFormat="1">
      <c r="A660"/>
      <c r="B660"/>
      <c r="C660" s="568">
        <v>2023</v>
      </c>
      <c r="D660" s="569" t="s">
        <v>80</v>
      </c>
      <c r="E660" s="569" t="s">
        <v>338</v>
      </c>
      <c r="F660" s="573" t="s">
        <v>141</v>
      </c>
      <c r="G660" s="569" t="s">
        <v>42</v>
      </c>
      <c r="H660" s="569" t="s">
        <v>41</v>
      </c>
      <c r="I660" s="575" t="s">
        <v>54</v>
      </c>
      <c r="J660" s="569" t="s">
        <v>349</v>
      </c>
      <c r="K660" s="569" t="s">
        <v>104</v>
      </c>
      <c r="L660" s="570">
        <v>0.3</v>
      </c>
      <c r="M660" s="571">
        <v>7.1113351604376893</v>
      </c>
      <c r="N660" s="572">
        <v>790.14835115974336</v>
      </c>
      <c r="O660" s="668" t="s">
        <v>151</v>
      </c>
      <c r="P660" s="668" t="s">
        <v>349</v>
      </c>
      <c r="Q660" s="574" t="s">
        <v>1900</v>
      </c>
      <c r="R660" s="574" t="s">
        <v>1901</v>
      </c>
      <c r="S660" s="574" t="s">
        <v>1934</v>
      </c>
      <c r="T660" s="574" t="s">
        <v>2759</v>
      </c>
      <c r="U660" s="574" t="s">
        <v>2067</v>
      </c>
      <c r="V660" s="574" t="s">
        <v>2138</v>
      </c>
      <c r="W660" s="575" t="s">
        <v>2891</v>
      </c>
      <c r="X660" s="575" t="s">
        <v>2892</v>
      </c>
      <c r="Y660" s="576" t="s">
        <v>2814</v>
      </c>
      <c r="Z660" s="577" t="s">
        <v>2893</v>
      </c>
      <c r="AA660" s="578" t="s">
        <v>2894</v>
      </c>
      <c r="AE660"/>
    </row>
    <row r="661" spans="1:31" s="563" customFormat="1">
      <c r="A661"/>
      <c r="B661"/>
      <c r="C661" s="568">
        <v>2023</v>
      </c>
      <c r="D661" s="569" t="s">
        <v>80</v>
      </c>
      <c r="E661" s="569" t="s">
        <v>338</v>
      </c>
      <c r="F661" s="573" t="s">
        <v>141</v>
      </c>
      <c r="G661" s="569" t="s">
        <v>42</v>
      </c>
      <c r="H661" s="569" t="s">
        <v>41</v>
      </c>
      <c r="I661" s="575" t="s">
        <v>54</v>
      </c>
      <c r="J661" s="569" t="s">
        <v>76</v>
      </c>
      <c r="K661" s="569" t="s">
        <v>115</v>
      </c>
      <c r="L661" s="570">
        <v>0.6</v>
      </c>
      <c r="M661" s="571">
        <v>0.76620446173066015</v>
      </c>
      <c r="N661" s="572">
        <v>306.48178469226406</v>
      </c>
      <c r="O661" s="668" t="s">
        <v>151</v>
      </c>
      <c r="P661" s="668" t="s">
        <v>76</v>
      </c>
      <c r="Q661" s="574" t="s">
        <v>2297</v>
      </c>
      <c r="R661" s="574" t="s">
        <v>2362</v>
      </c>
      <c r="S661" s="574" t="s">
        <v>1942</v>
      </c>
      <c r="T661" s="574" t="s">
        <v>2759</v>
      </c>
      <c r="U661" s="574" t="s">
        <v>2817</v>
      </c>
      <c r="V661" s="574" t="s">
        <v>2895</v>
      </c>
      <c r="W661" s="575" t="s">
        <v>2812</v>
      </c>
      <c r="X661" s="575" t="s">
        <v>2888</v>
      </c>
      <c r="Y661" s="575" t="s">
        <v>2819</v>
      </c>
      <c r="Z661" s="579" t="s">
        <v>2896</v>
      </c>
      <c r="AA661" s="578" t="s">
        <v>2890</v>
      </c>
      <c r="AE661"/>
    </row>
    <row r="662" spans="1:31" s="563" customFormat="1">
      <c r="A662"/>
      <c r="B662"/>
      <c r="C662" s="568">
        <v>2023</v>
      </c>
      <c r="D662" s="569" t="s">
        <v>80</v>
      </c>
      <c r="E662" s="569" t="s">
        <v>338</v>
      </c>
      <c r="F662" s="573" t="s">
        <v>141</v>
      </c>
      <c r="G662" s="569" t="s">
        <v>42</v>
      </c>
      <c r="H662" s="569" t="s">
        <v>41</v>
      </c>
      <c r="I662" s="575" t="s">
        <v>54</v>
      </c>
      <c r="J662" s="569" t="s">
        <v>76</v>
      </c>
      <c r="K662" s="569" t="s">
        <v>346</v>
      </c>
      <c r="L662" s="570">
        <v>0.4</v>
      </c>
      <c r="M662" s="571">
        <v>0.51080297448710676</v>
      </c>
      <c r="N662" s="572">
        <v>204.32118979484272</v>
      </c>
      <c r="O662" s="668" t="s">
        <v>151</v>
      </c>
      <c r="P662" s="668" t="s">
        <v>76</v>
      </c>
      <c r="Q662" s="574" t="s">
        <v>1825</v>
      </c>
      <c r="R662" s="574" t="s">
        <v>1826</v>
      </c>
      <c r="S662" s="574" t="s">
        <v>1942</v>
      </c>
      <c r="T662" s="574" t="s">
        <v>2759</v>
      </c>
      <c r="U662" s="574" t="s">
        <v>2821</v>
      </c>
      <c r="V662" s="574" t="s">
        <v>2897</v>
      </c>
      <c r="W662" s="575" t="s">
        <v>2760</v>
      </c>
      <c r="X662" s="575" t="s">
        <v>2850</v>
      </c>
      <c r="Y662" s="576" t="s">
        <v>2819</v>
      </c>
      <c r="Z662" s="577" t="s">
        <v>2898</v>
      </c>
      <c r="AA662" s="578" t="s">
        <v>2852</v>
      </c>
      <c r="AE662"/>
    </row>
    <row r="663" spans="1:31" s="563" customFormat="1">
      <c r="A663"/>
      <c r="B663"/>
      <c r="C663" s="568">
        <v>2023</v>
      </c>
      <c r="D663" s="569" t="s">
        <v>80</v>
      </c>
      <c r="E663" s="569" t="s">
        <v>338</v>
      </c>
      <c r="F663" s="573" t="s">
        <v>141</v>
      </c>
      <c r="G663" s="569" t="s">
        <v>42</v>
      </c>
      <c r="H663" s="569" t="s">
        <v>41</v>
      </c>
      <c r="I663" s="575" t="s">
        <v>54</v>
      </c>
      <c r="J663" s="569" t="s">
        <v>74</v>
      </c>
      <c r="K663" s="569" t="s">
        <v>115</v>
      </c>
      <c r="L663" s="570">
        <v>0.6</v>
      </c>
      <c r="M663" s="571">
        <v>8.2093335185427865</v>
      </c>
      <c r="N663" s="572">
        <v>3283.7334074171144</v>
      </c>
      <c r="O663" s="668" t="s">
        <v>151</v>
      </c>
      <c r="P663" s="668" t="s">
        <v>74</v>
      </c>
      <c r="Q663" s="574" t="s">
        <v>2297</v>
      </c>
      <c r="R663" s="574" t="s">
        <v>2362</v>
      </c>
      <c r="S663" s="574" t="s">
        <v>1947</v>
      </c>
      <c r="T663" s="574" t="s">
        <v>2759</v>
      </c>
      <c r="U663" s="574" t="s">
        <v>2299</v>
      </c>
      <c r="V663" s="574" t="s">
        <v>2363</v>
      </c>
      <c r="W663" s="575" t="s">
        <v>2812</v>
      </c>
      <c r="X663" s="575" t="s">
        <v>2888</v>
      </c>
      <c r="Y663" s="576" t="s">
        <v>2824</v>
      </c>
      <c r="Z663" s="577" t="s">
        <v>2899</v>
      </c>
      <c r="AA663" s="578" t="s">
        <v>2890</v>
      </c>
      <c r="AE663"/>
    </row>
    <row r="664" spans="1:31" s="563" customFormat="1">
      <c r="A664"/>
      <c r="B664"/>
      <c r="C664" s="568">
        <v>2023</v>
      </c>
      <c r="D664" s="569" t="s">
        <v>80</v>
      </c>
      <c r="E664" s="569" t="s">
        <v>338</v>
      </c>
      <c r="F664" s="573" t="s">
        <v>141</v>
      </c>
      <c r="G664" s="569" t="s">
        <v>42</v>
      </c>
      <c r="H664" s="569" t="s">
        <v>41</v>
      </c>
      <c r="I664" s="575" t="s">
        <v>54</v>
      </c>
      <c r="J664" s="569" t="s">
        <v>74</v>
      </c>
      <c r="K664" s="569" t="s">
        <v>346</v>
      </c>
      <c r="L664" s="570">
        <v>0.4</v>
      </c>
      <c r="M664" s="571">
        <v>5.4728890123618585</v>
      </c>
      <c r="N664" s="572">
        <v>2189.1556049447431</v>
      </c>
      <c r="O664" s="668" t="s">
        <v>151</v>
      </c>
      <c r="P664" s="668" t="s">
        <v>74</v>
      </c>
      <c r="Q664" s="574" t="s">
        <v>1825</v>
      </c>
      <c r="R664" s="574" t="s">
        <v>1826</v>
      </c>
      <c r="S664" s="574" t="s">
        <v>1947</v>
      </c>
      <c r="T664" s="574" t="s">
        <v>2759</v>
      </c>
      <c r="U664" s="574" t="s">
        <v>2736</v>
      </c>
      <c r="V664" s="574" t="s">
        <v>2900</v>
      </c>
      <c r="W664" s="575" t="s">
        <v>2760</v>
      </c>
      <c r="X664" s="575" t="s">
        <v>2850</v>
      </c>
      <c r="Y664" s="576" t="s">
        <v>2824</v>
      </c>
      <c r="Z664" s="577" t="s">
        <v>2901</v>
      </c>
      <c r="AA664" s="578" t="s">
        <v>2852</v>
      </c>
      <c r="AE664"/>
    </row>
    <row r="665" spans="1:31" s="563" customFormat="1">
      <c r="A665"/>
      <c r="B665"/>
      <c r="C665" s="568">
        <v>2023</v>
      </c>
      <c r="D665" s="569" t="s">
        <v>80</v>
      </c>
      <c r="E665" s="569" t="s">
        <v>338</v>
      </c>
      <c r="F665" s="573" t="s">
        <v>141</v>
      </c>
      <c r="G665" s="569" t="s">
        <v>42</v>
      </c>
      <c r="H665" s="569" t="s">
        <v>41</v>
      </c>
      <c r="I665" s="575" t="s">
        <v>54</v>
      </c>
      <c r="J665" s="569" t="s">
        <v>351</v>
      </c>
      <c r="K665" s="569" t="s">
        <v>100</v>
      </c>
      <c r="L665" s="570">
        <v>1</v>
      </c>
      <c r="M665" s="571">
        <v>20.687520466727822</v>
      </c>
      <c r="N665" s="572">
        <v>76.620446173066014</v>
      </c>
      <c r="O665" s="668" t="s">
        <v>151</v>
      </c>
      <c r="P665" s="668" t="s">
        <v>351</v>
      </c>
      <c r="Q665" s="574" t="s">
        <v>1952</v>
      </c>
      <c r="R665" s="574" t="s">
        <v>1953</v>
      </c>
      <c r="S665" s="574" t="s">
        <v>1954</v>
      </c>
      <c r="T665" s="574" t="s">
        <v>2759</v>
      </c>
      <c r="U665" s="574" t="s">
        <v>1955</v>
      </c>
      <c r="V665" s="574" t="s">
        <v>1956</v>
      </c>
      <c r="W665" s="575" t="s">
        <v>2828</v>
      </c>
      <c r="X665" s="575" t="s">
        <v>2902</v>
      </c>
      <c r="Y665" s="576" t="s">
        <v>2830</v>
      </c>
      <c r="Z665" s="577" t="s">
        <v>2903</v>
      </c>
      <c r="AA665" s="578" t="s">
        <v>2904</v>
      </c>
      <c r="AE665"/>
    </row>
    <row r="666" spans="1:31" s="563" customFormat="1">
      <c r="A666"/>
      <c r="B666"/>
      <c r="C666" s="568">
        <v>2023</v>
      </c>
      <c r="D666" s="569" t="s">
        <v>80</v>
      </c>
      <c r="E666" s="569" t="s">
        <v>338</v>
      </c>
      <c r="F666" s="573" t="s">
        <v>141</v>
      </c>
      <c r="G666" s="569" t="s">
        <v>42</v>
      </c>
      <c r="H666" s="569" t="s">
        <v>41</v>
      </c>
      <c r="I666" s="575" t="s">
        <v>54</v>
      </c>
      <c r="J666" s="569" t="s">
        <v>67</v>
      </c>
      <c r="K666" s="569" t="s">
        <v>81</v>
      </c>
      <c r="L666" s="570">
        <v>1</v>
      </c>
      <c r="M666" s="571">
        <v>24.136843849390761</v>
      </c>
      <c r="N666" s="572">
        <v>112.26438999716632</v>
      </c>
      <c r="O666" s="668" t="s">
        <v>382</v>
      </c>
      <c r="P666" s="668" t="s">
        <v>67</v>
      </c>
      <c r="Q666" s="574" t="s">
        <v>1908</v>
      </c>
      <c r="R666" s="574" t="s">
        <v>1909</v>
      </c>
      <c r="S666" s="574" t="s">
        <v>1962</v>
      </c>
      <c r="T666" s="574" t="s">
        <v>2759</v>
      </c>
      <c r="U666" s="574" t="s">
        <v>1963</v>
      </c>
      <c r="V666" s="574" t="s">
        <v>1964</v>
      </c>
      <c r="W666" s="575" t="s">
        <v>2792</v>
      </c>
      <c r="X666" s="575" t="s">
        <v>2876</v>
      </c>
      <c r="Y666" s="575" t="s">
        <v>2833</v>
      </c>
      <c r="Z666" s="579" t="s">
        <v>2905</v>
      </c>
      <c r="AA666" s="580" t="s">
        <v>2878</v>
      </c>
      <c r="AE666"/>
    </row>
    <row r="667" spans="1:31" s="563" customFormat="1">
      <c r="A667"/>
      <c r="B667"/>
      <c r="C667" s="568">
        <v>2023</v>
      </c>
      <c r="D667" s="569" t="s">
        <v>80</v>
      </c>
      <c r="E667" s="569" t="s">
        <v>338</v>
      </c>
      <c r="F667" s="573" t="s">
        <v>141</v>
      </c>
      <c r="G667" s="569" t="s">
        <v>42</v>
      </c>
      <c r="H667" s="569" t="s">
        <v>41</v>
      </c>
      <c r="I667" s="575" t="s">
        <v>54</v>
      </c>
      <c r="J667" s="569" t="s">
        <v>66</v>
      </c>
      <c r="K667" s="569" t="s">
        <v>115</v>
      </c>
      <c r="L667" s="570">
        <v>0.25</v>
      </c>
      <c r="M667" s="571">
        <v>18.242963374539528</v>
      </c>
      <c r="N667" s="572">
        <v>701.65243748228954</v>
      </c>
      <c r="O667" s="668" t="s">
        <v>381</v>
      </c>
      <c r="P667" s="668" t="s">
        <v>66</v>
      </c>
      <c r="Q667" s="574" t="s">
        <v>2297</v>
      </c>
      <c r="R667" s="574" t="s">
        <v>2362</v>
      </c>
      <c r="S667" s="574" t="s">
        <v>1967</v>
      </c>
      <c r="T667" s="574" t="s">
        <v>2759</v>
      </c>
      <c r="U667" s="574" t="s">
        <v>2835</v>
      </c>
      <c r="V667" s="574" t="s">
        <v>2906</v>
      </c>
      <c r="W667" s="575" t="s">
        <v>2812</v>
      </c>
      <c r="X667" s="575" t="s">
        <v>2888</v>
      </c>
      <c r="Y667" s="576" t="s">
        <v>2837</v>
      </c>
      <c r="Z667" s="577" t="s">
        <v>2907</v>
      </c>
      <c r="AA667" s="578" t="s">
        <v>2890</v>
      </c>
      <c r="AE667"/>
    </row>
    <row r="668" spans="1:31" s="563" customFormat="1">
      <c r="A668"/>
      <c r="B668"/>
      <c r="C668" s="568">
        <v>2023</v>
      </c>
      <c r="D668" s="569" t="s">
        <v>80</v>
      </c>
      <c r="E668" s="569" t="s">
        <v>338</v>
      </c>
      <c r="F668" s="573" t="s">
        <v>141</v>
      </c>
      <c r="G668" s="569" t="s">
        <v>42</v>
      </c>
      <c r="H668" s="569" t="s">
        <v>41</v>
      </c>
      <c r="I668" s="575" t="s">
        <v>54</v>
      </c>
      <c r="J668" s="569" t="s">
        <v>66</v>
      </c>
      <c r="K668" s="569" t="s">
        <v>310</v>
      </c>
      <c r="L668" s="570">
        <v>0.75</v>
      </c>
      <c r="M668" s="571">
        <v>54.728890123618584</v>
      </c>
      <c r="N668" s="572">
        <v>2104.9573124468689</v>
      </c>
      <c r="O668" s="668" t="s">
        <v>381</v>
      </c>
      <c r="P668" s="668" t="s">
        <v>66</v>
      </c>
      <c r="Q668" s="574" t="s">
        <v>1862</v>
      </c>
      <c r="R668" s="574" t="s">
        <v>1863</v>
      </c>
      <c r="S668" s="574" t="s">
        <v>1967</v>
      </c>
      <c r="T668" s="574" t="s">
        <v>2759</v>
      </c>
      <c r="U668" s="574" t="s">
        <v>1968</v>
      </c>
      <c r="V668" s="574" t="s">
        <v>1969</v>
      </c>
      <c r="W668" s="575" t="s">
        <v>2839</v>
      </c>
      <c r="X668" s="575" t="s">
        <v>2908</v>
      </c>
      <c r="Y668" s="576" t="s">
        <v>2837</v>
      </c>
      <c r="Z668" s="577" t="s">
        <v>2909</v>
      </c>
      <c r="AA668" s="578" t="s">
        <v>2910</v>
      </c>
      <c r="AE668"/>
    </row>
    <row r="669" spans="1:31" s="563" customFormat="1">
      <c r="A669"/>
      <c r="B669"/>
      <c r="C669" s="568">
        <v>2023</v>
      </c>
      <c r="D669" s="569" t="s">
        <v>80</v>
      </c>
      <c r="E669" s="569" t="s">
        <v>338</v>
      </c>
      <c r="F669" s="573" t="s">
        <v>141</v>
      </c>
      <c r="G669" s="569" t="s">
        <v>42</v>
      </c>
      <c r="H669" s="569" t="s">
        <v>41</v>
      </c>
      <c r="I669" s="575" t="s">
        <v>54</v>
      </c>
      <c r="J669" s="569" t="s">
        <v>348</v>
      </c>
      <c r="K669" s="569" t="s">
        <v>115</v>
      </c>
      <c r="L669" s="570">
        <v>1</v>
      </c>
      <c r="M669" s="571">
        <v>44.482425694918881</v>
      </c>
      <c r="N669" s="572">
        <v>4682.3605994651452</v>
      </c>
      <c r="O669" s="668" t="s">
        <v>151</v>
      </c>
      <c r="P669" s="668" t="s">
        <v>348</v>
      </c>
      <c r="Q669" s="574" t="s">
        <v>2297</v>
      </c>
      <c r="R669" s="574" t="s">
        <v>2362</v>
      </c>
      <c r="S669" s="574" t="s">
        <v>1972</v>
      </c>
      <c r="T669" s="574" t="s">
        <v>2759</v>
      </c>
      <c r="U669" s="574" t="s">
        <v>2843</v>
      </c>
      <c r="V669" s="574" t="s">
        <v>2911</v>
      </c>
      <c r="W669" s="575" t="s">
        <v>2812</v>
      </c>
      <c r="X669" s="575" t="s">
        <v>2888</v>
      </c>
      <c r="Y669" s="576" t="s">
        <v>2845</v>
      </c>
      <c r="Z669" s="577" t="s">
        <v>2912</v>
      </c>
      <c r="AA669" s="578" t="s">
        <v>2890</v>
      </c>
      <c r="AE669"/>
    </row>
    <row r="670" spans="1:31" s="563" customFormat="1">
      <c r="A670"/>
      <c r="B670"/>
      <c r="C670" s="568">
        <v>2023</v>
      </c>
      <c r="D670" s="569" t="s">
        <v>80</v>
      </c>
      <c r="E670" s="569" t="s">
        <v>48</v>
      </c>
      <c r="F670" s="573" t="s">
        <v>247</v>
      </c>
      <c r="G670" s="569" t="s">
        <v>200</v>
      </c>
      <c r="H670" s="569" t="s">
        <v>41</v>
      </c>
      <c r="I670" s="575" t="s">
        <v>50</v>
      </c>
      <c r="J670" s="569" t="s">
        <v>352</v>
      </c>
      <c r="K670" s="569" t="s">
        <v>106</v>
      </c>
      <c r="L670" s="570">
        <v>0.3</v>
      </c>
      <c r="M670" s="571">
        <v>2.1820885143749997</v>
      </c>
      <c r="N670" s="572">
        <v>99.185841562499988</v>
      </c>
      <c r="O670" s="668" t="s">
        <v>151</v>
      </c>
      <c r="P670" s="668" t="s">
        <v>352</v>
      </c>
      <c r="Q670" s="574" t="s">
        <v>1892</v>
      </c>
      <c r="R670" s="574" t="s">
        <v>2651</v>
      </c>
      <c r="S670" s="574" t="s">
        <v>1827</v>
      </c>
      <c r="T670" s="574" t="s">
        <v>2759</v>
      </c>
      <c r="U670" s="574" t="s">
        <v>2156</v>
      </c>
      <c r="V670" s="574" t="s">
        <v>2913</v>
      </c>
      <c r="W670" s="575" t="s">
        <v>2787</v>
      </c>
      <c r="X670" s="575" t="s">
        <v>2914</v>
      </c>
      <c r="Y670" s="576" t="s">
        <v>2762</v>
      </c>
      <c r="Z670" s="577" t="s">
        <v>2915</v>
      </c>
      <c r="AA670" s="578" t="s">
        <v>2916</v>
      </c>
      <c r="AE670"/>
    </row>
    <row r="671" spans="1:31" s="563" customFormat="1">
      <c r="A671"/>
      <c r="B671"/>
      <c r="C671" s="568">
        <v>2023</v>
      </c>
      <c r="D671" s="569" t="s">
        <v>80</v>
      </c>
      <c r="E671" s="569" t="s">
        <v>48</v>
      </c>
      <c r="F671" s="573" t="s">
        <v>247</v>
      </c>
      <c r="G671" s="569" t="s">
        <v>200</v>
      </c>
      <c r="H671" s="569" t="s">
        <v>41</v>
      </c>
      <c r="I671" s="575" t="s">
        <v>50</v>
      </c>
      <c r="J671" s="569" t="s">
        <v>352</v>
      </c>
      <c r="K671" s="569" t="s">
        <v>100</v>
      </c>
      <c r="L671" s="570">
        <v>0.7</v>
      </c>
      <c r="M671" s="571">
        <v>5.0915398668749994</v>
      </c>
      <c r="N671" s="572">
        <v>231.43363031249999</v>
      </c>
      <c r="O671" s="668" t="s">
        <v>151</v>
      </c>
      <c r="P671" s="668" t="s">
        <v>352</v>
      </c>
      <c r="Q671" s="574" t="s">
        <v>1952</v>
      </c>
      <c r="R671" s="574" t="s">
        <v>2676</v>
      </c>
      <c r="S671" s="574" t="s">
        <v>1827</v>
      </c>
      <c r="T671" s="574" t="s">
        <v>2759</v>
      </c>
      <c r="U671" s="574" t="s">
        <v>2917</v>
      </c>
      <c r="V671" s="574" t="s">
        <v>2918</v>
      </c>
      <c r="W671" s="575" t="s">
        <v>2828</v>
      </c>
      <c r="X671" s="575" t="s">
        <v>2919</v>
      </c>
      <c r="Y671" s="576" t="s">
        <v>2762</v>
      </c>
      <c r="Z671" s="577" t="s">
        <v>2920</v>
      </c>
      <c r="AA671" s="578" t="s">
        <v>2921</v>
      </c>
      <c r="AE671"/>
    </row>
    <row r="672" spans="1:31" s="563" customFormat="1">
      <c r="A672"/>
      <c r="B672"/>
      <c r="C672" s="568">
        <v>2023</v>
      </c>
      <c r="D672" s="569" t="s">
        <v>80</v>
      </c>
      <c r="E672" s="569" t="s">
        <v>48</v>
      </c>
      <c r="F672" s="573" t="s">
        <v>247</v>
      </c>
      <c r="G672" s="569" t="s">
        <v>200</v>
      </c>
      <c r="H672" s="569" t="s">
        <v>41</v>
      </c>
      <c r="I672" s="575" t="s">
        <v>50</v>
      </c>
      <c r="J672" s="569" t="s">
        <v>116</v>
      </c>
      <c r="K672" s="569" t="s">
        <v>111</v>
      </c>
      <c r="L672" s="570">
        <v>1</v>
      </c>
      <c r="M672" s="571">
        <v>2.2671049499999998</v>
      </c>
      <c r="N672" s="572">
        <v>12.595027499999999</v>
      </c>
      <c r="O672" s="668" t="s">
        <v>382</v>
      </c>
      <c r="P672" s="668" t="s">
        <v>116</v>
      </c>
      <c r="Q672" s="574" t="s">
        <v>1836</v>
      </c>
      <c r="R672" s="574" t="s">
        <v>2628</v>
      </c>
      <c r="S672" s="574" t="s">
        <v>1838</v>
      </c>
      <c r="T672" s="574" t="s">
        <v>2759</v>
      </c>
      <c r="U672" s="574" t="s">
        <v>1839</v>
      </c>
      <c r="V672" s="574" t="s">
        <v>2629</v>
      </c>
      <c r="W672" s="575" t="s">
        <v>2774</v>
      </c>
      <c r="X672" s="575" t="s">
        <v>2922</v>
      </c>
      <c r="Y672" s="576" t="s">
        <v>2767</v>
      </c>
      <c r="Z672" s="577" t="s">
        <v>2923</v>
      </c>
      <c r="AA672" s="578" t="s">
        <v>2924</v>
      </c>
      <c r="AE672"/>
    </row>
    <row r="673" spans="1:31" s="563" customFormat="1">
      <c r="A673"/>
      <c r="B673"/>
      <c r="C673" s="568">
        <v>2023</v>
      </c>
      <c r="D673" s="569" t="s">
        <v>80</v>
      </c>
      <c r="E673" s="569" t="s">
        <v>48</v>
      </c>
      <c r="F673" s="573" t="s">
        <v>247</v>
      </c>
      <c r="G673" s="569" t="s">
        <v>200</v>
      </c>
      <c r="H673" s="569" t="s">
        <v>41</v>
      </c>
      <c r="I673" s="575" t="s">
        <v>50</v>
      </c>
      <c r="J673" s="569" t="s">
        <v>109</v>
      </c>
      <c r="K673" s="569" t="s">
        <v>111</v>
      </c>
      <c r="L673" s="570">
        <v>0.5</v>
      </c>
      <c r="M673" s="571">
        <v>5.1819541714285711</v>
      </c>
      <c r="N673" s="572">
        <v>215.91475714285716</v>
      </c>
      <c r="O673" s="668" t="s">
        <v>381</v>
      </c>
      <c r="P673" s="668" t="s">
        <v>109</v>
      </c>
      <c r="Q673" s="574" t="s">
        <v>1836</v>
      </c>
      <c r="R673" s="574" t="s">
        <v>2628</v>
      </c>
      <c r="S673" s="574" t="s">
        <v>1854</v>
      </c>
      <c r="T673" s="574" t="s">
        <v>2759</v>
      </c>
      <c r="U673" s="574" t="s">
        <v>1855</v>
      </c>
      <c r="V673" s="574" t="s">
        <v>2633</v>
      </c>
      <c r="W673" s="575" t="s">
        <v>2774</v>
      </c>
      <c r="X673" s="575" t="s">
        <v>2922</v>
      </c>
      <c r="Y673" s="576" t="s">
        <v>2771</v>
      </c>
      <c r="Z673" s="577" t="s">
        <v>2925</v>
      </c>
      <c r="AA673" s="578" t="s">
        <v>2924</v>
      </c>
      <c r="AE673"/>
    </row>
    <row r="674" spans="1:31" s="563" customFormat="1">
      <c r="A674"/>
      <c r="B674"/>
      <c r="C674" s="568">
        <v>2023</v>
      </c>
      <c r="D674" s="569" t="s">
        <v>80</v>
      </c>
      <c r="E674" s="569" t="s">
        <v>48</v>
      </c>
      <c r="F674" s="573" t="s">
        <v>247</v>
      </c>
      <c r="G674" s="569" t="s">
        <v>200</v>
      </c>
      <c r="H674" s="569" t="s">
        <v>41</v>
      </c>
      <c r="I674" s="575" t="s">
        <v>50</v>
      </c>
      <c r="J674" s="569" t="s">
        <v>109</v>
      </c>
      <c r="K674" s="569" t="s">
        <v>90</v>
      </c>
      <c r="L674" s="570">
        <v>0.5</v>
      </c>
      <c r="M674" s="571">
        <v>5.1819541714285711</v>
      </c>
      <c r="N674" s="572">
        <v>215.91475714285716</v>
      </c>
      <c r="O674" s="668" t="s">
        <v>381</v>
      </c>
      <c r="P674" s="668" t="s">
        <v>109</v>
      </c>
      <c r="Q674" s="574" t="s">
        <v>1846</v>
      </c>
      <c r="R674" s="574" t="s">
        <v>2926</v>
      </c>
      <c r="S674" s="574" t="s">
        <v>1854</v>
      </c>
      <c r="T674" s="574" t="s">
        <v>2759</v>
      </c>
      <c r="U674" s="574" t="s">
        <v>1859</v>
      </c>
      <c r="V674" s="574" t="s">
        <v>2927</v>
      </c>
      <c r="W674" s="575" t="s">
        <v>2765</v>
      </c>
      <c r="X674" s="575" t="s">
        <v>2928</v>
      </c>
      <c r="Y674" s="576" t="s">
        <v>2771</v>
      </c>
      <c r="Z674" s="577" t="s">
        <v>2929</v>
      </c>
      <c r="AA674" s="578" t="s">
        <v>2930</v>
      </c>
      <c r="AE674"/>
    </row>
    <row r="675" spans="1:31" s="563" customFormat="1">
      <c r="A675"/>
      <c r="B675"/>
      <c r="C675" s="568">
        <v>2023</v>
      </c>
      <c r="D675" s="569" t="s">
        <v>80</v>
      </c>
      <c r="E675" s="569" t="s">
        <v>48</v>
      </c>
      <c r="F675" s="573" t="s">
        <v>247</v>
      </c>
      <c r="G675" s="569" t="s">
        <v>200</v>
      </c>
      <c r="H675" s="569" t="s">
        <v>41</v>
      </c>
      <c r="I675" s="575" t="s">
        <v>50</v>
      </c>
      <c r="J675" s="569" t="s">
        <v>350</v>
      </c>
      <c r="K675" s="569" t="s">
        <v>272</v>
      </c>
      <c r="L675" s="570">
        <v>0.1</v>
      </c>
      <c r="M675" s="571">
        <v>0.48580820357142851</v>
      </c>
      <c r="N675" s="572">
        <v>40.484016964285708</v>
      </c>
      <c r="O675" s="668" t="s">
        <v>151</v>
      </c>
      <c r="P675" s="668" t="s">
        <v>350</v>
      </c>
      <c r="Q675" s="574" t="s">
        <v>2863</v>
      </c>
      <c r="R675" s="574" t="s">
        <v>2931</v>
      </c>
      <c r="S675" s="574" t="s">
        <v>1864</v>
      </c>
      <c r="T675" s="574" t="s">
        <v>2759</v>
      </c>
      <c r="U675" s="574" t="s">
        <v>2932</v>
      </c>
      <c r="V675" s="574" t="s">
        <v>2933</v>
      </c>
      <c r="W675" s="575" t="s">
        <v>2867</v>
      </c>
      <c r="X675" s="575" t="s">
        <v>2934</v>
      </c>
      <c r="Y675" s="576" t="s">
        <v>2776</v>
      </c>
      <c r="Z675" s="577" t="s">
        <v>2935</v>
      </c>
      <c r="AA675" s="578" t="s">
        <v>2936</v>
      </c>
      <c r="AE675"/>
    </row>
    <row r="676" spans="1:31" s="563" customFormat="1">
      <c r="A676"/>
      <c r="B676"/>
      <c r="C676" s="568">
        <v>2023</v>
      </c>
      <c r="D676" s="569" t="s">
        <v>80</v>
      </c>
      <c r="E676" s="569" t="s">
        <v>48</v>
      </c>
      <c r="F676" s="573" t="s">
        <v>247</v>
      </c>
      <c r="G676" s="569" t="s">
        <v>200</v>
      </c>
      <c r="H676" s="569" t="s">
        <v>41</v>
      </c>
      <c r="I676" s="575" t="s">
        <v>50</v>
      </c>
      <c r="J676" s="569" t="s">
        <v>350</v>
      </c>
      <c r="K676" s="569" t="s">
        <v>111</v>
      </c>
      <c r="L676" s="570">
        <v>0.9</v>
      </c>
      <c r="M676" s="571">
        <v>4.3722738321428567</v>
      </c>
      <c r="N676" s="572">
        <v>364.35615267857139</v>
      </c>
      <c r="O676" s="668" t="s">
        <v>151</v>
      </c>
      <c r="P676" s="668" t="s">
        <v>350</v>
      </c>
      <c r="Q676" s="574" t="s">
        <v>1836</v>
      </c>
      <c r="R676" s="574" t="s">
        <v>2628</v>
      </c>
      <c r="S676" s="574" t="s">
        <v>1864</v>
      </c>
      <c r="T676" s="574" t="s">
        <v>2759</v>
      </c>
      <c r="U676" s="574" t="s">
        <v>2171</v>
      </c>
      <c r="V676" s="574" t="s">
        <v>2937</v>
      </c>
      <c r="W676" s="575" t="s">
        <v>2774</v>
      </c>
      <c r="X676" s="575" t="s">
        <v>2922</v>
      </c>
      <c r="Y676" s="576" t="s">
        <v>2776</v>
      </c>
      <c r="Z676" s="577" t="s">
        <v>2938</v>
      </c>
      <c r="AA676" s="578" t="s">
        <v>2924</v>
      </c>
      <c r="AE676"/>
    </row>
    <row r="677" spans="1:31" s="563" customFormat="1">
      <c r="A677"/>
      <c r="B677"/>
      <c r="C677" s="568">
        <v>2023</v>
      </c>
      <c r="D677" s="569" t="s">
        <v>80</v>
      </c>
      <c r="E677" s="569" t="s">
        <v>48</v>
      </c>
      <c r="F677" s="573" t="s">
        <v>247</v>
      </c>
      <c r="G677" s="569" t="s">
        <v>200</v>
      </c>
      <c r="H677" s="569" t="s">
        <v>41</v>
      </c>
      <c r="I677" s="575" t="s">
        <v>50</v>
      </c>
      <c r="J677" s="569" t="s">
        <v>99</v>
      </c>
      <c r="K677" s="569" t="s">
        <v>272</v>
      </c>
      <c r="L677" s="570">
        <v>1</v>
      </c>
      <c r="M677" s="571">
        <v>0.75570165000000011</v>
      </c>
      <c r="N677" s="572">
        <v>503.80110000000002</v>
      </c>
      <c r="O677" s="668" t="s">
        <v>151</v>
      </c>
      <c r="P677" s="668" t="s">
        <v>99</v>
      </c>
      <c r="Q677" s="574" t="s">
        <v>2863</v>
      </c>
      <c r="R677" s="574" t="s">
        <v>2931</v>
      </c>
      <c r="S677" s="574" t="s">
        <v>1874</v>
      </c>
      <c r="T677" s="574" t="s">
        <v>2759</v>
      </c>
      <c r="U677" s="574" t="s">
        <v>2865</v>
      </c>
      <c r="V677" s="574" t="s">
        <v>2939</v>
      </c>
      <c r="W677" s="575" t="s">
        <v>2867</v>
      </c>
      <c r="X677" s="575" t="s">
        <v>2934</v>
      </c>
      <c r="Y677" s="576" t="s">
        <v>2781</v>
      </c>
      <c r="Z677" s="577" t="s">
        <v>2940</v>
      </c>
      <c r="AA677" s="578" t="s">
        <v>2936</v>
      </c>
      <c r="AE677"/>
    </row>
    <row r="678" spans="1:31" s="563" customFormat="1">
      <c r="A678"/>
      <c r="B678"/>
      <c r="C678" s="568">
        <v>2023</v>
      </c>
      <c r="D678" s="569" t="s">
        <v>80</v>
      </c>
      <c r="E678" s="569" t="s">
        <v>48</v>
      </c>
      <c r="F678" s="573" t="s">
        <v>247</v>
      </c>
      <c r="G678" s="569" t="s">
        <v>200</v>
      </c>
      <c r="H678" s="569" t="s">
        <v>41</v>
      </c>
      <c r="I678" s="575" t="s">
        <v>50</v>
      </c>
      <c r="J678" s="569" t="s">
        <v>96</v>
      </c>
      <c r="K678" s="569" t="s">
        <v>310</v>
      </c>
      <c r="L678" s="570">
        <v>0.5</v>
      </c>
      <c r="M678" s="571">
        <v>7.5845681226562487E-3</v>
      </c>
      <c r="N678" s="572">
        <v>19.679730468749998</v>
      </c>
      <c r="O678" s="668" t="s">
        <v>151</v>
      </c>
      <c r="P678" s="668" t="s">
        <v>96</v>
      </c>
      <c r="Q678" s="574" t="s">
        <v>1862</v>
      </c>
      <c r="R678" s="574" t="s">
        <v>2709</v>
      </c>
      <c r="S678" s="574" t="s">
        <v>1882</v>
      </c>
      <c r="T678" s="574" t="s">
        <v>2759</v>
      </c>
      <c r="U678" s="574" t="s">
        <v>2393</v>
      </c>
      <c r="V678" s="574" t="s">
        <v>2941</v>
      </c>
      <c r="W678" s="575" t="s">
        <v>2839</v>
      </c>
      <c r="X678" s="575" t="s">
        <v>2942</v>
      </c>
      <c r="Y678" s="576" t="s">
        <v>2785</v>
      </c>
      <c r="Z678" s="577" t="s">
        <v>2943</v>
      </c>
      <c r="AA678" s="578" t="s">
        <v>2944</v>
      </c>
      <c r="AE678"/>
    </row>
    <row r="679" spans="1:31" s="563" customFormat="1">
      <c r="A679"/>
      <c r="B679"/>
      <c r="C679" s="568">
        <v>2023</v>
      </c>
      <c r="D679" s="569" t="s">
        <v>80</v>
      </c>
      <c r="E679" s="569" t="s">
        <v>48</v>
      </c>
      <c r="F679" s="573" t="s">
        <v>247</v>
      </c>
      <c r="G679" s="569" t="s">
        <v>200</v>
      </c>
      <c r="H679" s="569" t="s">
        <v>41</v>
      </c>
      <c r="I679" s="575" t="s">
        <v>50</v>
      </c>
      <c r="J679" s="569" t="s">
        <v>96</v>
      </c>
      <c r="K679" s="569" t="s">
        <v>79</v>
      </c>
      <c r="L679" s="570">
        <v>0.5</v>
      </c>
      <c r="M679" s="571">
        <v>7.5845681226562487E-3</v>
      </c>
      <c r="N679" s="572">
        <v>19.679730468749998</v>
      </c>
      <c r="O679" s="668" t="s">
        <v>151</v>
      </c>
      <c r="P679" s="668" t="s">
        <v>96</v>
      </c>
      <c r="Q679" s="574" t="s">
        <v>1872</v>
      </c>
      <c r="R679" s="574" t="s">
        <v>2945</v>
      </c>
      <c r="S679" s="574" t="s">
        <v>1882</v>
      </c>
      <c r="T679" s="574" t="s">
        <v>2759</v>
      </c>
      <c r="U679" s="574" t="s">
        <v>1883</v>
      </c>
      <c r="V679" s="574" t="s">
        <v>2946</v>
      </c>
      <c r="W679" s="575" t="s">
        <v>2947</v>
      </c>
      <c r="X679" s="575" t="s">
        <v>2948</v>
      </c>
      <c r="Y679" s="576" t="s">
        <v>2785</v>
      </c>
      <c r="Z679" s="577" t="s">
        <v>2949</v>
      </c>
      <c r="AA679" s="578" t="s">
        <v>2950</v>
      </c>
      <c r="AE679"/>
    </row>
    <row r="680" spans="1:31" s="563" customFormat="1">
      <c r="A680"/>
      <c r="B680"/>
      <c r="C680" s="568">
        <v>2023</v>
      </c>
      <c r="D680" s="569" t="s">
        <v>80</v>
      </c>
      <c r="E680" s="569" t="s">
        <v>48</v>
      </c>
      <c r="F680" s="573" t="s">
        <v>247</v>
      </c>
      <c r="G680" s="569" t="s">
        <v>200</v>
      </c>
      <c r="H680" s="569" t="s">
        <v>41</v>
      </c>
      <c r="I680" s="575" t="s">
        <v>50</v>
      </c>
      <c r="J680" s="569" t="s">
        <v>87</v>
      </c>
      <c r="K680" s="569" t="s">
        <v>106</v>
      </c>
      <c r="L680" s="570">
        <v>0.4</v>
      </c>
      <c r="M680" s="571">
        <v>4.5739836710526314</v>
      </c>
      <c r="N680" s="572">
        <v>198.86885526315791</v>
      </c>
      <c r="O680" s="668" t="s">
        <v>151</v>
      </c>
      <c r="P680" s="668" t="s">
        <v>87</v>
      </c>
      <c r="Q680" s="574" t="s">
        <v>1892</v>
      </c>
      <c r="R680" s="574" t="s">
        <v>2651</v>
      </c>
      <c r="S680" s="574" t="s">
        <v>1887</v>
      </c>
      <c r="T680" s="574" t="s">
        <v>2759</v>
      </c>
      <c r="U680" s="574" t="s">
        <v>1894</v>
      </c>
      <c r="V680" s="574" t="s">
        <v>2652</v>
      </c>
      <c r="W680" s="575" t="s">
        <v>2787</v>
      </c>
      <c r="X680" s="575" t="s">
        <v>2914</v>
      </c>
      <c r="Y680" s="576" t="s">
        <v>2789</v>
      </c>
      <c r="Z680" s="577" t="s">
        <v>2951</v>
      </c>
      <c r="AA680" s="578" t="s">
        <v>2916</v>
      </c>
      <c r="AE680"/>
    </row>
    <row r="681" spans="1:31" s="563" customFormat="1">
      <c r="A681"/>
      <c r="B681"/>
      <c r="C681" s="568">
        <v>2023</v>
      </c>
      <c r="D681" s="569" t="s">
        <v>80</v>
      </c>
      <c r="E681" s="569" t="s">
        <v>48</v>
      </c>
      <c r="F681" s="573" t="s">
        <v>247</v>
      </c>
      <c r="G681" s="569" t="s">
        <v>200</v>
      </c>
      <c r="H681" s="569" t="s">
        <v>41</v>
      </c>
      <c r="I681" s="575" t="s">
        <v>50</v>
      </c>
      <c r="J681" s="569" t="s">
        <v>87</v>
      </c>
      <c r="K681" s="569" t="s">
        <v>100</v>
      </c>
      <c r="L681" s="570">
        <v>0.6</v>
      </c>
      <c r="M681" s="571">
        <v>6.8609755065789466</v>
      </c>
      <c r="N681" s="572">
        <v>298.30328289473681</v>
      </c>
      <c r="O681" s="668" t="s">
        <v>151</v>
      </c>
      <c r="P681" s="668" t="s">
        <v>87</v>
      </c>
      <c r="Q681" s="574" t="s">
        <v>1952</v>
      </c>
      <c r="R681" s="574" t="s">
        <v>2676</v>
      </c>
      <c r="S681" s="574" t="s">
        <v>1887</v>
      </c>
      <c r="T681" s="574" t="s">
        <v>2759</v>
      </c>
      <c r="U681" s="574" t="s">
        <v>2952</v>
      </c>
      <c r="V681" s="574" t="s">
        <v>2953</v>
      </c>
      <c r="W681" s="575" t="s">
        <v>2828</v>
      </c>
      <c r="X681" s="575" t="s">
        <v>2919</v>
      </c>
      <c r="Y681" s="576" t="s">
        <v>2789</v>
      </c>
      <c r="Z681" s="577" t="s">
        <v>2954</v>
      </c>
      <c r="AA681" s="578" t="s">
        <v>2921</v>
      </c>
      <c r="AE681"/>
    </row>
    <row r="682" spans="1:31" s="563" customFormat="1">
      <c r="A682"/>
      <c r="B682"/>
      <c r="C682" s="568">
        <v>2023</v>
      </c>
      <c r="D682" s="569" t="s">
        <v>80</v>
      </c>
      <c r="E682" s="569" t="s">
        <v>48</v>
      </c>
      <c r="F682" s="573" t="s">
        <v>247</v>
      </c>
      <c r="G682" s="569" t="s">
        <v>200</v>
      </c>
      <c r="H682" s="569" t="s">
        <v>41</v>
      </c>
      <c r="I682" s="575" t="s">
        <v>50</v>
      </c>
      <c r="J682" s="569" t="s">
        <v>83</v>
      </c>
      <c r="K682" s="569" t="s">
        <v>81</v>
      </c>
      <c r="L682" s="570">
        <v>1</v>
      </c>
      <c r="M682" s="571">
        <v>6.3246415015384612</v>
      </c>
      <c r="N682" s="572">
        <v>17.568448615384614</v>
      </c>
      <c r="O682" s="668" t="s">
        <v>382</v>
      </c>
      <c r="P682" s="668" t="s">
        <v>83</v>
      </c>
      <c r="Q682" s="574" t="s">
        <v>1908</v>
      </c>
      <c r="R682" s="574" t="s">
        <v>2681</v>
      </c>
      <c r="S682" s="574" t="s">
        <v>1910</v>
      </c>
      <c r="T682" s="574" t="s">
        <v>2759</v>
      </c>
      <c r="U682" s="574" t="s">
        <v>1911</v>
      </c>
      <c r="V682" s="574" t="s">
        <v>2725</v>
      </c>
      <c r="W682" s="575" t="s">
        <v>2792</v>
      </c>
      <c r="X682" s="575" t="s">
        <v>2955</v>
      </c>
      <c r="Y682" s="576" t="s">
        <v>2794</v>
      </c>
      <c r="Z682" s="577" t="s">
        <v>2956</v>
      </c>
      <c r="AA682" s="578" t="s">
        <v>2957</v>
      </c>
      <c r="AE682"/>
    </row>
    <row r="683" spans="1:31" s="563" customFormat="1">
      <c r="A683"/>
      <c r="B683"/>
      <c r="C683" s="568">
        <v>2023</v>
      </c>
      <c r="D683" s="569" t="s">
        <v>80</v>
      </c>
      <c r="E683" s="569" t="s">
        <v>48</v>
      </c>
      <c r="F683" s="573" t="s">
        <v>247</v>
      </c>
      <c r="G683" s="569" t="s">
        <v>200</v>
      </c>
      <c r="H683" s="569" t="s">
        <v>41</v>
      </c>
      <c r="I683" s="575" t="s">
        <v>50</v>
      </c>
      <c r="J683" s="569" t="s">
        <v>77</v>
      </c>
      <c r="K683" s="569" t="s">
        <v>93</v>
      </c>
      <c r="L683" s="570">
        <v>1</v>
      </c>
      <c r="M683" s="571">
        <v>5.6281780028571422</v>
      </c>
      <c r="N683" s="572">
        <v>244.70339142857139</v>
      </c>
      <c r="O683" s="668" t="s">
        <v>381</v>
      </c>
      <c r="P683" s="668" t="s">
        <v>77</v>
      </c>
      <c r="Q683" s="574" t="s">
        <v>1926</v>
      </c>
      <c r="R683" s="574" t="s">
        <v>2958</v>
      </c>
      <c r="S683" s="574" t="s">
        <v>1918</v>
      </c>
      <c r="T683" s="574" t="s">
        <v>2759</v>
      </c>
      <c r="U683" s="574" t="s">
        <v>1928</v>
      </c>
      <c r="V683" s="574" t="s">
        <v>2959</v>
      </c>
      <c r="W683" s="575" t="s">
        <v>2806</v>
      </c>
      <c r="X683" s="575" t="s">
        <v>2960</v>
      </c>
      <c r="Y683" s="576" t="s">
        <v>2803</v>
      </c>
      <c r="Z683" s="577" t="s">
        <v>2961</v>
      </c>
      <c r="AA683" s="578" t="s">
        <v>2962</v>
      </c>
      <c r="AE683"/>
    </row>
    <row r="684" spans="1:31" s="563" customFormat="1">
      <c r="A684"/>
      <c r="B684"/>
      <c r="C684" s="568">
        <v>2023</v>
      </c>
      <c r="D684" s="569" t="s">
        <v>80</v>
      </c>
      <c r="E684" s="569" t="s">
        <v>48</v>
      </c>
      <c r="F684" s="573" t="s">
        <v>247</v>
      </c>
      <c r="G684" s="569" t="s">
        <v>200</v>
      </c>
      <c r="H684" s="569" t="s">
        <v>41</v>
      </c>
      <c r="I684" s="575" t="s">
        <v>50</v>
      </c>
      <c r="J684" s="569" t="s">
        <v>349</v>
      </c>
      <c r="K684" s="569" t="s">
        <v>115</v>
      </c>
      <c r="L684" s="570">
        <v>1</v>
      </c>
      <c r="M684" s="571">
        <v>2.7551622656249992</v>
      </c>
      <c r="N684" s="572">
        <v>275.51622656249992</v>
      </c>
      <c r="O684" s="668" t="s">
        <v>151</v>
      </c>
      <c r="P684" s="668" t="s">
        <v>349</v>
      </c>
      <c r="Q684" s="574" t="s">
        <v>2297</v>
      </c>
      <c r="R684" s="574" t="s">
        <v>2963</v>
      </c>
      <c r="S684" s="574" t="s">
        <v>1934</v>
      </c>
      <c r="T684" s="574" t="s">
        <v>2759</v>
      </c>
      <c r="U684" s="574" t="s">
        <v>2810</v>
      </c>
      <c r="V684" s="574" t="s">
        <v>2964</v>
      </c>
      <c r="W684" s="575" t="s">
        <v>2812</v>
      </c>
      <c r="X684" s="575" t="s">
        <v>2965</v>
      </c>
      <c r="Y684" s="576" t="s">
        <v>2814</v>
      </c>
      <c r="Z684" s="577" t="s">
        <v>2966</v>
      </c>
      <c r="AA684" s="578" t="s">
        <v>2967</v>
      </c>
      <c r="AE684"/>
    </row>
    <row r="685" spans="1:31" s="563" customFormat="1">
      <c r="A685"/>
      <c r="B685"/>
      <c r="C685" s="568">
        <v>2023</v>
      </c>
      <c r="D685" s="569" t="s">
        <v>80</v>
      </c>
      <c r="E685" s="569" t="s">
        <v>48</v>
      </c>
      <c r="F685" s="573" t="s">
        <v>247</v>
      </c>
      <c r="G685" s="569" t="s">
        <v>200</v>
      </c>
      <c r="H685" s="569" t="s">
        <v>41</v>
      </c>
      <c r="I685" s="575" t="s">
        <v>50</v>
      </c>
      <c r="J685" s="569" t="s">
        <v>74</v>
      </c>
      <c r="K685" s="569" t="s">
        <v>115</v>
      </c>
      <c r="L685" s="570">
        <v>0.25</v>
      </c>
      <c r="M685" s="571">
        <v>0.9816712610294116</v>
      </c>
      <c r="N685" s="572">
        <v>392.66850441176467</v>
      </c>
      <c r="O685" s="668" t="s">
        <v>151</v>
      </c>
      <c r="P685" s="668" t="s">
        <v>74</v>
      </c>
      <c r="Q685" s="574" t="s">
        <v>2297</v>
      </c>
      <c r="R685" s="574" t="s">
        <v>2963</v>
      </c>
      <c r="S685" s="574" t="s">
        <v>1947</v>
      </c>
      <c r="T685" s="574" t="s">
        <v>2759</v>
      </c>
      <c r="U685" s="574" t="s">
        <v>2299</v>
      </c>
      <c r="V685" s="574" t="s">
        <v>2968</v>
      </c>
      <c r="W685" s="575" t="s">
        <v>2812</v>
      </c>
      <c r="X685" s="575" t="s">
        <v>2965</v>
      </c>
      <c r="Y685" s="576" t="s">
        <v>2824</v>
      </c>
      <c r="Z685" s="577" t="s">
        <v>2969</v>
      </c>
      <c r="AA685" s="578" t="s">
        <v>2967</v>
      </c>
      <c r="AE685"/>
    </row>
    <row r="686" spans="1:31" s="563" customFormat="1">
      <c r="A686"/>
      <c r="B686"/>
      <c r="C686" s="568">
        <v>2023</v>
      </c>
      <c r="D686" s="569" t="s">
        <v>80</v>
      </c>
      <c r="E686" s="569" t="s">
        <v>48</v>
      </c>
      <c r="F686" s="573" t="s">
        <v>247</v>
      </c>
      <c r="G686" s="569" t="s">
        <v>200</v>
      </c>
      <c r="H686" s="569" t="s">
        <v>41</v>
      </c>
      <c r="I686" s="575" t="s">
        <v>50</v>
      </c>
      <c r="J686" s="569" t="s">
        <v>74</v>
      </c>
      <c r="K686" s="569" t="s">
        <v>104</v>
      </c>
      <c r="L686" s="570">
        <v>0.75</v>
      </c>
      <c r="M686" s="571">
        <v>2.945013783088235</v>
      </c>
      <c r="N686" s="572">
        <v>1178.0055132352941</v>
      </c>
      <c r="O686" s="668" t="s">
        <v>151</v>
      </c>
      <c r="P686" s="668" t="s">
        <v>74</v>
      </c>
      <c r="Q686" s="574" t="s">
        <v>1900</v>
      </c>
      <c r="R686" s="574" t="s">
        <v>2659</v>
      </c>
      <c r="S686" s="574" t="s">
        <v>1947</v>
      </c>
      <c r="T686" s="574" t="s">
        <v>2759</v>
      </c>
      <c r="U686" s="574" t="s">
        <v>2211</v>
      </c>
      <c r="V686" s="574" t="s">
        <v>2660</v>
      </c>
      <c r="W686" s="575" t="s">
        <v>2891</v>
      </c>
      <c r="X686" s="575" t="s">
        <v>2970</v>
      </c>
      <c r="Y686" s="576" t="s">
        <v>2824</v>
      </c>
      <c r="Z686" s="577" t="s">
        <v>2971</v>
      </c>
      <c r="AA686" s="578" t="s">
        <v>2972</v>
      </c>
      <c r="AE686"/>
    </row>
    <row r="687" spans="1:31" s="563" customFormat="1">
      <c r="A687"/>
      <c r="B687"/>
      <c r="C687" s="568">
        <v>2023</v>
      </c>
      <c r="D687" s="569" t="s">
        <v>80</v>
      </c>
      <c r="E687" s="569" t="s">
        <v>48</v>
      </c>
      <c r="F687" s="573" t="s">
        <v>247</v>
      </c>
      <c r="G687" s="569" t="s">
        <v>200</v>
      </c>
      <c r="H687" s="569" t="s">
        <v>41</v>
      </c>
      <c r="I687" s="575" t="s">
        <v>50</v>
      </c>
      <c r="J687" s="569" t="s">
        <v>71</v>
      </c>
      <c r="K687" s="569" t="s">
        <v>104</v>
      </c>
      <c r="L687" s="570">
        <v>0.6</v>
      </c>
      <c r="M687" s="571">
        <v>6.6501745199999993</v>
      </c>
      <c r="N687" s="572">
        <v>302.28066000000001</v>
      </c>
      <c r="O687" s="668" t="s">
        <v>151</v>
      </c>
      <c r="P687" s="668" t="s">
        <v>70</v>
      </c>
      <c r="Q687" s="574" t="s">
        <v>1900</v>
      </c>
      <c r="R687" s="574" t="s">
        <v>2659</v>
      </c>
      <c r="S687" s="574" t="s">
        <v>2550</v>
      </c>
      <c r="T687" s="574" t="s">
        <v>2759</v>
      </c>
      <c r="U687" s="574" t="s">
        <v>2555</v>
      </c>
      <c r="V687" s="574" t="s">
        <v>2666</v>
      </c>
      <c r="W687" s="575" t="s">
        <v>2891</v>
      </c>
      <c r="X687" s="575" t="s">
        <v>2970</v>
      </c>
      <c r="Y687" s="576" t="s">
        <v>2973</v>
      </c>
      <c r="Z687" s="577" t="s">
        <v>2974</v>
      </c>
      <c r="AA687" s="578" t="s">
        <v>2972</v>
      </c>
      <c r="AE687"/>
    </row>
    <row r="688" spans="1:31" s="563" customFormat="1">
      <c r="A688"/>
      <c r="B688"/>
      <c r="C688" s="568">
        <v>2023</v>
      </c>
      <c r="D688" s="569" t="s">
        <v>80</v>
      </c>
      <c r="E688" s="569" t="s">
        <v>48</v>
      </c>
      <c r="F688" s="573" t="s">
        <v>247</v>
      </c>
      <c r="G688" s="569" t="s">
        <v>200</v>
      </c>
      <c r="H688" s="569" t="s">
        <v>41</v>
      </c>
      <c r="I688" s="575" t="s">
        <v>50</v>
      </c>
      <c r="J688" s="569" t="s">
        <v>71</v>
      </c>
      <c r="K688" s="569" t="s">
        <v>86</v>
      </c>
      <c r="L688" s="570">
        <v>0.4</v>
      </c>
      <c r="M688" s="571">
        <v>4.4334496800000007</v>
      </c>
      <c r="N688" s="572">
        <v>201.52044000000001</v>
      </c>
      <c r="O688" s="668" t="s">
        <v>151</v>
      </c>
      <c r="P688" s="668" t="s">
        <v>70</v>
      </c>
      <c r="Q688" s="574" t="s">
        <v>2668</v>
      </c>
      <c r="R688" s="574" t="s">
        <v>2669</v>
      </c>
      <c r="S688" s="574" t="s">
        <v>2550</v>
      </c>
      <c r="T688" s="574" t="s">
        <v>2759</v>
      </c>
      <c r="U688" s="574" t="s">
        <v>2670</v>
      </c>
      <c r="V688" s="574" t="s">
        <v>2671</v>
      </c>
      <c r="W688" s="575" t="s">
        <v>2975</v>
      </c>
      <c r="X688" s="575" t="s">
        <v>2976</v>
      </c>
      <c r="Y688" s="576" t="s">
        <v>2973</v>
      </c>
      <c r="Z688" s="577" t="s">
        <v>2977</v>
      </c>
      <c r="AA688" s="578" t="s">
        <v>2978</v>
      </c>
      <c r="AE688"/>
    </row>
    <row r="689" spans="1:31" s="563" customFormat="1">
      <c r="A689"/>
      <c r="B689"/>
      <c r="C689" s="568">
        <v>2023</v>
      </c>
      <c r="D689" s="569" t="s">
        <v>80</v>
      </c>
      <c r="E689" s="569" t="s">
        <v>48</v>
      </c>
      <c r="F689" s="573" t="s">
        <v>247</v>
      </c>
      <c r="G689" s="569" t="s">
        <v>200</v>
      </c>
      <c r="H689" s="569" t="s">
        <v>41</v>
      </c>
      <c r="I689" s="575" t="s">
        <v>50</v>
      </c>
      <c r="J689" s="569" t="s">
        <v>351</v>
      </c>
      <c r="K689" s="569" t="s">
        <v>100</v>
      </c>
      <c r="L689" s="570">
        <v>1</v>
      </c>
      <c r="M689" s="571">
        <v>23.577891479999998</v>
      </c>
      <c r="N689" s="572">
        <v>87.325523999999987</v>
      </c>
      <c r="O689" s="668" t="s">
        <v>151</v>
      </c>
      <c r="P689" s="668" t="s">
        <v>351</v>
      </c>
      <c r="Q689" s="574" t="s">
        <v>1952</v>
      </c>
      <c r="R689" s="574" t="s">
        <v>2676</v>
      </c>
      <c r="S689" s="574" t="s">
        <v>1954</v>
      </c>
      <c r="T689" s="574" t="s">
        <v>2759</v>
      </c>
      <c r="U689" s="574" t="s">
        <v>1955</v>
      </c>
      <c r="V689" s="574" t="s">
        <v>2677</v>
      </c>
      <c r="W689" s="575" t="s">
        <v>2828</v>
      </c>
      <c r="X689" s="575" t="s">
        <v>2919</v>
      </c>
      <c r="Y689" s="576" t="s">
        <v>2830</v>
      </c>
      <c r="Z689" s="577" t="s">
        <v>2979</v>
      </c>
      <c r="AA689" s="578" t="s">
        <v>2921</v>
      </c>
      <c r="AE689"/>
    </row>
    <row r="690" spans="1:31" s="563" customFormat="1">
      <c r="A690"/>
      <c r="B690"/>
      <c r="C690" s="568">
        <v>2023</v>
      </c>
      <c r="D690" s="569" t="s">
        <v>78</v>
      </c>
      <c r="E690" s="569" t="s">
        <v>337</v>
      </c>
      <c r="F690" s="573" t="s">
        <v>141</v>
      </c>
      <c r="G690" s="569" t="s">
        <v>42</v>
      </c>
      <c r="H690" s="569" t="s">
        <v>41</v>
      </c>
      <c r="I690" s="575" t="s">
        <v>54</v>
      </c>
      <c r="J690" s="569" t="s">
        <v>352</v>
      </c>
      <c r="K690" s="569" t="s">
        <v>346</v>
      </c>
      <c r="L690" s="570">
        <v>1</v>
      </c>
      <c r="M690" s="571">
        <v>0.18574992121874992</v>
      </c>
      <c r="N690" s="572">
        <v>6.7392261666666649</v>
      </c>
      <c r="O690" s="668" t="s">
        <v>151</v>
      </c>
      <c r="P690" s="668" t="s">
        <v>352</v>
      </c>
      <c r="Q690" s="574" t="s">
        <v>1825</v>
      </c>
      <c r="R690" s="574" t="s">
        <v>1826</v>
      </c>
      <c r="S690" s="574" t="s">
        <v>1827</v>
      </c>
      <c r="T690" s="574" t="s">
        <v>2980</v>
      </c>
      <c r="U690" s="574" t="s">
        <v>1829</v>
      </c>
      <c r="V690" s="574" t="s">
        <v>1830</v>
      </c>
      <c r="W690" s="575" t="s">
        <v>2981</v>
      </c>
      <c r="X690" s="575" t="s">
        <v>2982</v>
      </c>
      <c r="Y690" s="576" t="s">
        <v>2983</v>
      </c>
      <c r="Z690" s="577" t="s">
        <v>2984</v>
      </c>
      <c r="AA690" s="578" t="s">
        <v>2985</v>
      </c>
      <c r="AE690"/>
    </row>
    <row r="691" spans="1:31" s="563" customFormat="1">
      <c r="A691"/>
      <c r="B691"/>
      <c r="C691" s="568">
        <v>2023</v>
      </c>
      <c r="D691" s="569" t="s">
        <v>78</v>
      </c>
      <c r="E691" s="569" t="s">
        <v>337</v>
      </c>
      <c r="F691" s="573" t="s">
        <v>141</v>
      </c>
      <c r="G691" s="569" t="s">
        <v>42</v>
      </c>
      <c r="H691" s="569" t="s">
        <v>41</v>
      </c>
      <c r="I691" s="575" t="s">
        <v>54</v>
      </c>
      <c r="J691" s="569" t="s">
        <v>116</v>
      </c>
      <c r="K691" s="569" t="s">
        <v>111</v>
      </c>
      <c r="L691" s="570">
        <v>0.5</v>
      </c>
      <c r="M691" s="571">
        <v>7.3124266531249982E-2</v>
      </c>
      <c r="N691" s="572">
        <v>0.27469671874999996</v>
      </c>
      <c r="O691" s="668" t="s">
        <v>382</v>
      </c>
      <c r="P691" s="668" t="s">
        <v>116</v>
      </c>
      <c r="Q691" s="574" t="s">
        <v>1836</v>
      </c>
      <c r="R691" s="574" t="s">
        <v>1837</v>
      </c>
      <c r="S691" s="574" t="s">
        <v>1838</v>
      </c>
      <c r="T691" s="574" t="s">
        <v>2980</v>
      </c>
      <c r="U691" s="574" t="s">
        <v>1839</v>
      </c>
      <c r="V691" s="574" t="s">
        <v>1840</v>
      </c>
      <c r="W691" s="575" t="s">
        <v>2986</v>
      </c>
      <c r="X691" s="575" t="s">
        <v>2987</v>
      </c>
      <c r="Y691" s="576" t="s">
        <v>2988</v>
      </c>
      <c r="Z691" s="577" t="s">
        <v>2989</v>
      </c>
      <c r="AA691" s="578" t="s">
        <v>2990</v>
      </c>
      <c r="AE691"/>
    </row>
    <row r="692" spans="1:31" s="563" customFormat="1">
      <c r="A692"/>
      <c r="B692"/>
      <c r="C692" s="568">
        <v>2023</v>
      </c>
      <c r="D692" s="569" t="s">
        <v>78</v>
      </c>
      <c r="E692" s="569" t="s">
        <v>337</v>
      </c>
      <c r="F692" s="573" t="s">
        <v>141</v>
      </c>
      <c r="G692" s="569" t="s">
        <v>42</v>
      </c>
      <c r="H692" s="569" t="s">
        <v>41</v>
      </c>
      <c r="I692" s="575" t="s">
        <v>54</v>
      </c>
      <c r="J692" s="569" t="s">
        <v>116</v>
      </c>
      <c r="K692" s="569" t="s">
        <v>90</v>
      </c>
      <c r="L692" s="570">
        <v>0.5</v>
      </c>
      <c r="M692" s="571">
        <v>7.3124266531249982E-2</v>
      </c>
      <c r="N692" s="572">
        <v>0.27469671874999996</v>
      </c>
      <c r="O692" s="668" t="s">
        <v>382</v>
      </c>
      <c r="P692" s="668" t="s">
        <v>116</v>
      </c>
      <c r="Q692" s="574" t="s">
        <v>1846</v>
      </c>
      <c r="R692" s="574" t="s">
        <v>1847</v>
      </c>
      <c r="S692" s="574" t="s">
        <v>1838</v>
      </c>
      <c r="T692" s="574" t="s">
        <v>2980</v>
      </c>
      <c r="U692" s="574" t="s">
        <v>1848</v>
      </c>
      <c r="V692" s="574" t="s">
        <v>1849</v>
      </c>
      <c r="W692" s="575" t="s">
        <v>2991</v>
      </c>
      <c r="X692" s="575" t="s">
        <v>2992</v>
      </c>
      <c r="Y692" s="576" t="s">
        <v>2988</v>
      </c>
      <c r="Z692" s="577" t="s">
        <v>2993</v>
      </c>
      <c r="AA692" s="578" t="s">
        <v>2994</v>
      </c>
      <c r="AE692"/>
    </row>
    <row r="693" spans="1:31" s="563" customFormat="1">
      <c r="A693"/>
      <c r="B693"/>
      <c r="C693" s="568">
        <v>2023</v>
      </c>
      <c r="D693" s="569" t="s">
        <v>78</v>
      </c>
      <c r="E693" s="569" t="s">
        <v>337</v>
      </c>
      <c r="F693" s="573" t="s">
        <v>141</v>
      </c>
      <c r="G693" s="569" t="s">
        <v>42</v>
      </c>
      <c r="H693" s="569" t="s">
        <v>41</v>
      </c>
      <c r="I693" s="575" t="s">
        <v>54</v>
      </c>
      <c r="J693" s="569" t="s">
        <v>109</v>
      </c>
      <c r="K693" s="569" t="s">
        <v>111</v>
      </c>
      <c r="L693" s="570">
        <v>0.5</v>
      </c>
      <c r="M693" s="571">
        <v>0.17948683603125004</v>
      </c>
      <c r="N693" s="572">
        <v>5.4939343750000003</v>
      </c>
      <c r="O693" s="668" t="s">
        <v>381</v>
      </c>
      <c r="P693" s="668" t="s">
        <v>109</v>
      </c>
      <c r="Q693" s="574" t="s">
        <v>1836</v>
      </c>
      <c r="R693" s="574" t="s">
        <v>1837</v>
      </c>
      <c r="S693" s="574" t="s">
        <v>1854</v>
      </c>
      <c r="T693" s="574" t="s">
        <v>2980</v>
      </c>
      <c r="U693" s="574" t="s">
        <v>1855</v>
      </c>
      <c r="V693" s="574" t="s">
        <v>1856</v>
      </c>
      <c r="W693" s="575" t="s">
        <v>2986</v>
      </c>
      <c r="X693" s="575" t="s">
        <v>2987</v>
      </c>
      <c r="Y693" s="576" t="s">
        <v>2995</v>
      </c>
      <c r="Z693" s="577" t="s">
        <v>2996</v>
      </c>
      <c r="AA693" s="578" t="s">
        <v>2990</v>
      </c>
      <c r="AE693"/>
    </row>
    <row r="694" spans="1:31" s="563" customFormat="1">
      <c r="A694"/>
      <c r="B694"/>
      <c r="C694" s="568">
        <v>2023</v>
      </c>
      <c r="D694" s="569" t="s">
        <v>78</v>
      </c>
      <c r="E694" s="569" t="s">
        <v>337</v>
      </c>
      <c r="F694" s="573" t="s">
        <v>141</v>
      </c>
      <c r="G694" s="569" t="s">
        <v>42</v>
      </c>
      <c r="H694" s="569" t="s">
        <v>41</v>
      </c>
      <c r="I694" s="575" t="s">
        <v>54</v>
      </c>
      <c r="J694" s="569" t="s">
        <v>109</v>
      </c>
      <c r="K694" s="569" t="s">
        <v>90</v>
      </c>
      <c r="L694" s="570">
        <v>0.5</v>
      </c>
      <c r="M694" s="571">
        <v>0.17948683603125004</v>
      </c>
      <c r="N694" s="572">
        <v>5.4939343750000003</v>
      </c>
      <c r="O694" s="668" t="s">
        <v>381</v>
      </c>
      <c r="P694" s="668" t="s">
        <v>109</v>
      </c>
      <c r="Q694" s="574" t="s">
        <v>1846</v>
      </c>
      <c r="R694" s="574" t="s">
        <v>1847</v>
      </c>
      <c r="S694" s="574" t="s">
        <v>1854</v>
      </c>
      <c r="T694" s="574" t="s">
        <v>2980</v>
      </c>
      <c r="U694" s="574" t="s">
        <v>1859</v>
      </c>
      <c r="V694" s="574" t="s">
        <v>1860</v>
      </c>
      <c r="W694" s="575" t="s">
        <v>2991</v>
      </c>
      <c r="X694" s="575" t="s">
        <v>2992</v>
      </c>
      <c r="Y694" s="576" t="s">
        <v>2995</v>
      </c>
      <c r="Z694" s="577" t="s">
        <v>2997</v>
      </c>
      <c r="AA694" s="578" t="s">
        <v>2994</v>
      </c>
      <c r="AE694"/>
    </row>
    <row r="695" spans="1:31" s="563" customFormat="1">
      <c r="A695"/>
      <c r="B695"/>
      <c r="C695" s="568">
        <v>2023</v>
      </c>
      <c r="D695" s="569" t="s">
        <v>78</v>
      </c>
      <c r="E695" s="569" t="s">
        <v>337</v>
      </c>
      <c r="F695" s="573" t="s">
        <v>141</v>
      </c>
      <c r="G695" s="569" t="s">
        <v>42</v>
      </c>
      <c r="H695" s="569" t="s">
        <v>41</v>
      </c>
      <c r="I695" s="575" t="s">
        <v>54</v>
      </c>
      <c r="J695" s="569" t="s">
        <v>350</v>
      </c>
      <c r="K695" s="569" t="s">
        <v>310</v>
      </c>
      <c r="L695" s="570">
        <v>1</v>
      </c>
      <c r="M695" s="571">
        <v>0.22594659729201394</v>
      </c>
      <c r="N695" s="572">
        <v>19.656076319444441</v>
      </c>
      <c r="O695" s="668" t="s">
        <v>151</v>
      </c>
      <c r="P695" s="668" t="s">
        <v>350</v>
      </c>
      <c r="Q695" s="574" t="s">
        <v>1862</v>
      </c>
      <c r="R695" s="574" t="s">
        <v>1863</v>
      </c>
      <c r="S695" s="574" t="s">
        <v>1864</v>
      </c>
      <c r="T695" s="574" t="s">
        <v>2980</v>
      </c>
      <c r="U695" s="574" t="s">
        <v>1865</v>
      </c>
      <c r="V695" s="574" t="s">
        <v>1866</v>
      </c>
      <c r="W695" s="575" t="s">
        <v>2998</v>
      </c>
      <c r="X695" s="575" t="s">
        <v>2999</v>
      </c>
      <c r="Y695" s="576" t="s">
        <v>3000</v>
      </c>
      <c r="Z695" s="577" t="s">
        <v>3001</v>
      </c>
      <c r="AA695" s="578" t="s">
        <v>3002</v>
      </c>
      <c r="AE695"/>
    </row>
    <row r="696" spans="1:31" s="563" customFormat="1">
      <c r="A696"/>
      <c r="B696"/>
      <c r="C696" s="568">
        <v>2023</v>
      </c>
      <c r="D696" s="569" t="s">
        <v>78</v>
      </c>
      <c r="E696" s="569" t="s">
        <v>337</v>
      </c>
      <c r="F696" s="573" t="s">
        <v>141</v>
      </c>
      <c r="G696" s="569" t="s">
        <v>42</v>
      </c>
      <c r="H696" s="569" t="s">
        <v>41</v>
      </c>
      <c r="I696" s="575" t="s">
        <v>54</v>
      </c>
      <c r="J696" s="569" t="s">
        <v>99</v>
      </c>
      <c r="K696" s="569" t="s">
        <v>100</v>
      </c>
      <c r="L696" s="570">
        <v>1</v>
      </c>
      <c r="M696" s="571">
        <v>2.9719987394999994E-2</v>
      </c>
      <c r="N696" s="572">
        <v>14.152374949999995</v>
      </c>
      <c r="O696" s="668" t="s">
        <v>151</v>
      </c>
      <c r="P696" s="668" t="s">
        <v>99</v>
      </c>
      <c r="Q696" s="574" t="s">
        <v>1952</v>
      </c>
      <c r="R696" s="574" t="s">
        <v>1953</v>
      </c>
      <c r="S696" s="574" t="s">
        <v>1874</v>
      </c>
      <c r="T696" s="574" t="s">
        <v>2980</v>
      </c>
      <c r="U696" s="574" t="s">
        <v>2020</v>
      </c>
      <c r="V696" s="574" t="s">
        <v>3003</v>
      </c>
      <c r="W696" s="575" t="s">
        <v>3004</v>
      </c>
      <c r="X696" s="575" t="s">
        <v>3005</v>
      </c>
      <c r="Y696" s="576" t="s">
        <v>3006</v>
      </c>
      <c r="Z696" s="577" t="s">
        <v>3007</v>
      </c>
      <c r="AA696" s="578" t="s">
        <v>3008</v>
      </c>
      <c r="AE696"/>
    </row>
    <row r="697" spans="1:31" s="563" customFormat="1">
      <c r="A697"/>
      <c r="B697"/>
      <c r="C697" s="568">
        <v>2023</v>
      </c>
      <c r="D697" s="569" t="s">
        <v>78</v>
      </c>
      <c r="E697" s="569" t="s">
        <v>337</v>
      </c>
      <c r="F697" s="573" t="s">
        <v>141</v>
      </c>
      <c r="G697" s="569" t="s">
        <v>42</v>
      </c>
      <c r="H697" s="569" t="s">
        <v>41</v>
      </c>
      <c r="I697" s="575" t="s">
        <v>54</v>
      </c>
      <c r="J697" s="569" t="s">
        <v>96</v>
      </c>
      <c r="K697" s="569" t="s">
        <v>79</v>
      </c>
      <c r="L697" s="570">
        <v>1</v>
      </c>
      <c r="M697" s="571">
        <v>3.2617854646666668E-3</v>
      </c>
      <c r="N697" s="572">
        <v>5.3913809333333322</v>
      </c>
      <c r="O697" s="668" t="s">
        <v>151</v>
      </c>
      <c r="P697" s="668" t="s">
        <v>96</v>
      </c>
      <c r="Q697" s="574" t="s">
        <v>1872</v>
      </c>
      <c r="R697" s="574" t="s">
        <v>1873</v>
      </c>
      <c r="S697" s="574" t="s">
        <v>1882</v>
      </c>
      <c r="T697" s="574" t="s">
        <v>2980</v>
      </c>
      <c r="U697" s="574" t="s">
        <v>1883</v>
      </c>
      <c r="V697" s="574" t="s">
        <v>1884</v>
      </c>
      <c r="W697" s="575" t="s">
        <v>3009</v>
      </c>
      <c r="X697" s="575" t="s">
        <v>3010</v>
      </c>
      <c r="Y697" s="575" t="s">
        <v>3011</v>
      </c>
      <c r="Z697" s="579" t="s">
        <v>3012</v>
      </c>
      <c r="AA697" s="578" t="s">
        <v>3013</v>
      </c>
      <c r="AE697"/>
    </row>
    <row r="698" spans="1:31" s="563" customFormat="1">
      <c r="A698"/>
      <c r="B698"/>
      <c r="C698" s="568">
        <v>2023</v>
      </c>
      <c r="D698" s="569" t="s">
        <v>78</v>
      </c>
      <c r="E698" s="569" t="s">
        <v>337</v>
      </c>
      <c r="F698" s="573" t="s">
        <v>141</v>
      </c>
      <c r="G698" s="569" t="s">
        <v>42</v>
      </c>
      <c r="H698" s="569" t="s">
        <v>41</v>
      </c>
      <c r="I698" s="575" t="s">
        <v>54</v>
      </c>
      <c r="J698" s="569" t="s">
        <v>87</v>
      </c>
      <c r="K698" s="569" t="s">
        <v>310</v>
      </c>
      <c r="L698" s="570">
        <v>0.33333333333333331</v>
      </c>
      <c r="M698" s="571">
        <v>6.5643432476416644E-2</v>
      </c>
      <c r="N698" s="572">
        <v>2.3587291583333325</v>
      </c>
      <c r="O698" s="668" t="s">
        <v>151</v>
      </c>
      <c r="P698" s="668" t="s">
        <v>87</v>
      </c>
      <c r="Q698" s="574" t="s">
        <v>1862</v>
      </c>
      <c r="R698" s="574" t="s">
        <v>1863</v>
      </c>
      <c r="S698" s="574" t="s">
        <v>1887</v>
      </c>
      <c r="T698" s="574" t="s">
        <v>2980</v>
      </c>
      <c r="U698" s="574" t="s">
        <v>1888</v>
      </c>
      <c r="V698" s="574" t="s">
        <v>1889</v>
      </c>
      <c r="W698" s="575" t="s">
        <v>2998</v>
      </c>
      <c r="X698" s="575" t="s">
        <v>2999</v>
      </c>
      <c r="Y698" s="576" t="s">
        <v>3014</v>
      </c>
      <c r="Z698" s="577" t="s">
        <v>3015</v>
      </c>
      <c r="AA698" s="578" t="s">
        <v>3002</v>
      </c>
      <c r="AE698"/>
    </row>
    <row r="699" spans="1:31" s="563" customFormat="1">
      <c r="A699"/>
      <c r="B699"/>
      <c r="C699" s="568">
        <v>2023</v>
      </c>
      <c r="D699" s="569" t="s">
        <v>78</v>
      </c>
      <c r="E699" s="569" t="s">
        <v>337</v>
      </c>
      <c r="F699" s="573" t="s">
        <v>141</v>
      </c>
      <c r="G699" s="569" t="s">
        <v>42</v>
      </c>
      <c r="H699" s="569" t="s">
        <v>41</v>
      </c>
      <c r="I699" s="575" t="s">
        <v>54</v>
      </c>
      <c r="J699" s="569" t="s">
        <v>87</v>
      </c>
      <c r="K699" s="569" t="s">
        <v>106</v>
      </c>
      <c r="L699" s="570">
        <v>0.33333333333333331</v>
      </c>
      <c r="M699" s="571">
        <v>6.5643432476416644E-2</v>
      </c>
      <c r="N699" s="572">
        <v>2.3587291583333325</v>
      </c>
      <c r="O699" s="668" t="s">
        <v>151</v>
      </c>
      <c r="P699" s="668" t="s">
        <v>87</v>
      </c>
      <c r="Q699" s="574" t="s">
        <v>1892</v>
      </c>
      <c r="R699" s="574" t="s">
        <v>1893</v>
      </c>
      <c r="S699" s="574" t="s">
        <v>1887</v>
      </c>
      <c r="T699" s="574" t="s">
        <v>2980</v>
      </c>
      <c r="U699" s="574" t="s">
        <v>1894</v>
      </c>
      <c r="V699" s="574" t="s">
        <v>1895</v>
      </c>
      <c r="W699" s="575" t="s">
        <v>3016</v>
      </c>
      <c r="X699" s="575" t="s">
        <v>3017</v>
      </c>
      <c r="Y699" s="576" t="s">
        <v>3014</v>
      </c>
      <c r="Z699" s="577" t="s">
        <v>3018</v>
      </c>
      <c r="AA699" s="578" t="s">
        <v>3019</v>
      </c>
      <c r="AE699"/>
    </row>
    <row r="700" spans="1:31" s="563" customFormat="1">
      <c r="A700"/>
      <c r="B700"/>
      <c r="C700" s="568">
        <v>2023</v>
      </c>
      <c r="D700" s="569" t="s">
        <v>78</v>
      </c>
      <c r="E700" s="569" t="s">
        <v>337</v>
      </c>
      <c r="F700" s="573" t="s">
        <v>141</v>
      </c>
      <c r="G700" s="569" t="s">
        <v>42</v>
      </c>
      <c r="H700" s="569" t="s">
        <v>41</v>
      </c>
      <c r="I700" s="575" t="s">
        <v>54</v>
      </c>
      <c r="J700" s="569" t="s">
        <v>87</v>
      </c>
      <c r="K700" s="569" t="s">
        <v>104</v>
      </c>
      <c r="L700" s="570">
        <v>0.33333333333333331</v>
      </c>
      <c r="M700" s="571">
        <v>6.5643432476416644E-2</v>
      </c>
      <c r="N700" s="572">
        <v>2.3587291583333325</v>
      </c>
      <c r="O700" s="668" t="s">
        <v>151</v>
      </c>
      <c r="P700" s="668" t="s">
        <v>87</v>
      </c>
      <c r="Q700" s="574" t="s">
        <v>1900</v>
      </c>
      <c r="R700" s="574" t="s">
        <v>1901</v>
      </c>
      <c r="S700" s="574" t="s">
        <v>1887</v>
      </c>
      <c r="T700" s="574" t="s">
        <v>2980</v>
      </c>
      <c r="U700" s="574" t="s">
        <v>1902</v>
      </c>
      <c r="V700" s="574" t="s">
        <v>1903</v>
      </c>
      <c r="W700" s="575" t="s">
        <v>3020</v>
      </c>
      <c r="X700" s="575" t="s">
        <v>3021</v>
      </c>
      <c r="Y700" s="576" t="s">
        <v>3014</v>
      </c>
      <c r="Z700" s="577" t="s">
        <v>3022</v>
      </c>
      <c r="AA700" s="578" t="s">
        <v>3023</v>
      </c>
      <c r="AE700"/>
    </row>
    <row r="701" spans="1:31" s="563" customFormat="1">
      <c r="A701"/>
      <c r="B701"/>
      <c r="C701" s="568">
        <v>2023</v>
      </c>
      <c r="D701" s="569" t="s">
        <v>78</v>
      </c>
      <c r="E701" s="569" t="s">
        <v>337</v>
      </c>
      <c r="F701" s="573" t="s">
        <v>141</v>
      </c>
      <c r="G701" s="569" t="s">
        <v>42</v>
      </c>
      <c r="H701" s="569" t="s">
        <v>41</v>
      </c>
      <c r="I701" s="575" t="s">
        <v>54</v>
      </c>
      <c r="J701" s="569" t="s">
        <v>83</v>
      </c>
      <c r="K701" s="569" t="s">
        <v>81</v>
      </c>
      <c r="L701" s="570">
        <v>1</v>
      </c>
      <c r="M701" s="571">
        <v>0.6311626230642351</v>
      </c>
      <c r="N701" s="572">
        <v>0.99899117294117612</v>
      </c>
      <c r="O701" s="668" t="s">
        <v>382</v>
      </c>
      <c r="P701" s="668" t="s">
        <v>83</v>
      </c>
      <c r="Q701" s="574" t="s">
        <v>1908</v>
      </c>
      <c r="R701" s="574" t="s">
        <v>1909</v>
      </c>
      <c r="S701" s="574" t="s">
        <v>1910</v>
      </c>
      <c r="T701" s="574" t="s">
        <v>2980</v>
      </c>
      <c r="U701" s="574" t="s">
        <v>1911</v>
      </c>
      <c r="V701" s="574" t="s">
        <v>1912</v>
      </c>
      <c r="W701" s="575" t="s">
        <v>3024</v>
      </c>
      <c r="X701" s="575" t="s">
        <v>3025</v>
      </c>
      <c r="Y701" s="576" t="s">
        <v>3026</v>
      </c>
      <c r="Z701" s="577" t="s">
        <v>3027</v>
      </c>
      <c r="AA701" s="578" t="s">
        <v>3028</v>
      </c>
      <c r="AE701"/>
    </row>
    <row r="702" spans="1:31" s="563" customFormat="1">
      <c r="A702"/>
      <c r="B702"/>
      <c r="C702" s="568">
        <v>2023</v>
      </c>
      <c r="D702" s="569" t="s">
        <v>78</v>
      </c>
      <c r="E702" s="569" t="s">
        <v>337</v>
      </c>
      <c r="F702" s="573" t="s">
        <v>141</v>
      </c>
      <c r="G702" s="569" t="s">
        <v>42</v>
      </c>
      <c r="H702" s="569" t="s">
        <v>41</v>
      </c>
      <c r="I702" s="575" t="s">
        <v>54</v>
      </c>
      <c r="J702" s="569" t="s">
        <v>77</v>
      </c>
      <c r="K702" s="569" t="s">
        <v>310</v>
      </c>
      <c r="L702" s="570">
        <v>0.33333333333333331</v>
      </c>
      <c r="M702" s="571">
        <v>0.13597379853921562</v>
      </c>
      <c r="N702" s="572">
        <v>5.5499509607843116</v>
      </c>
      <c r="O702" s="668" t="s">
        <v>381</v>
      </c>
      <c r="P702" s="668" t="s">
        <v>77</v>
      </c>
      <c r="Q702" s="574" t="s">
        <v>1862</v>
      </c>
      <c r="R702" s="574" t="s">
        <v>1863</v>
      </c>
      <c r="S702" s="574" t="s">
        <v>1918</v>
      </c>
      <c r="T702" s="574" t="s">
        <v>2980</v>
      </c>
      <c r="U702" s="574" t="s">
        <v>1919</v>
      </c>
      <c r="V702" s="574" t="s">
        <v>1920</v>
      </c>
      <c r="W702" s="575" t="s">
        <v>2998</v>
      </c>
      <c r="X702" s="575" t="s">
        <v>2999</v>
      </c>
      <c r="Y702" s="576" t="s">
        <v>3029</v>
      </c>
      <c r="Z702" s="577" t="s">
        <v>3030</v>
      </c>
      <c r="AA702" s="578" t="s">
        <v>3002</v>
      </c>
      <c r="AE702"/>
    </row>
    <row r="703" spans="1:31" s="563" customFormat="1">
      <c r="A703"/>
      <c r="B703"/>
      <c r="C703" s="568">
        <v>2023</v>
      </c>
      <c r="D703" s="569" t="s">
        <v>78</v>
      </c>
      <c r="E703" s="569" t="s">
        <v>337</v>
      </c>
      <c r="F703" s="573" t="s">
        <v>141</v>
      </c>
      <c r="G703" s="569" t="s">
        <v>42</v>
      </c>
      <c r="H703" s="569" t="s">
        <v>41</v>
      </c>
      <c r="I703" s="575" t="s">
        <v>54</v>
      </c>
      <c r="J703" s="569" t="s">
        <v>77</v>
      </c>
      <c r="K703" s="569" t="s">
        <v>104</v>
      </c>
      <c r="L703" s="570">
        <v>0.33333333333333331</v>
      </c>
      <c r="M703" s="571">
        <v>0.13597379853921562</v>
      </c>
      <c r="N703" s="572">
        <v>5.5499509607843116</v>
      </c>
      <c r="O703" s="668" t="s">
        <v>381</v>
      </c>
      <c r="P703" s="668" t="s">
        <v>77</v>
      </c>
      <c r="Q703" s="574" t="s">
        <v>1900</v>
      </c>
      <c r="R703" s="574" t="s">
        <v>1901</v>
      </c>
      <c r="S703" s="574" t="s">
        <v>1918</v>
      </c>
      <c r="T703" s="574" t="s">
        <v>2980</v>
      </c>
      <c r="U703" s="574" t="s">
        <v>1923</v>
      </c>
      <c r="V703" s="574" t="s">
        <v>1924</v>
      </c>
      <c r="W703" s="575" t="s">
        <v>3020</v>
      </c>
      <c r="X703" s="575" t="s">
        <v>3021</v>
      </c>
      <c r="Y703" s="576" t="s">
        <v>3029</v>
      </c>
      <c r="Z703" s="577" t="s">
        <v>3031</v>
      </c>
      <c r="AA703" s="578" t="s">
        <v>3023</v>
      </c>
      <c r="AE703"/>
    </row>
    <row r="704" spans="1:31" s="563" customFormat="1">
      <c r="A704"/>
      <c r="B704"/>
      <c r="C704" s="568">
        <v>2023</v>
      </c>
      <c r="D704" s="569" t="s">
        <v>78</v>
      </c>
      <c r="E704" s="569" t="s">
        <v>337</v>
      </c>
      <c r="F704" s="573" t="s">
        <v>141</v>
      </c>
      <c r="G704" s="569" t="s">
        <v>42</v>
      </c>
      <c r="H704" s="569" t="s">
        <v>41</v>
      </c>
      <c r="I704" s="575" t="s">
        <v>54</v>
      </c>
      <c r="J704" s="569" t="s">
        <v>77</v>
      </c>
      <c r="K704" s="569" t="s">
        <v>93</v>
      </c>
      <c r="L704" s="570">
        <v>0.33333333333333331</v>
      </c>
      <c r="M704" s="571">
        <v>0.13597379853921562</v>
      </c>
      <c r="N704" s="572">
        <v>5.5499509607843116</v>
      </c>
      <c r="O704" s="668" t="s">
        <v>381</v>
      </c>
      <c r="P704" s="668" t="s">
        <v>77</v>
      </c>
      <c r="Q704" s="574" t="s">
        <v>1926</v>
      </c>
      <c r="R704" s="574" t="s">
        <v>1927</v>
      </c>
      <c r="S704" s="574" t="s">
        <v>1918</v>
      </c>
      <c r="T704" s="574" t="s">
        <v>2980</v>
      </c>
      <c r="U704" s="574" t="s">
        <v>1928</v>
      </c>
      <c r="V704" s="574" t="s">
        <v>1929</v>
      </c>
      <c r="W704" s="575" t="s">
        <v>3032</v>
      </c>
      <c r="X704" s="575" t="s">
        <v>3033</v>
      </c>
      <c r="Y704" s="576" t="s">
        <v>3029</v>
      </c>
      <c r="Z704" s="577" t="s">
        <v>3034</v>
      </c>
      <c r="AA704" s="578" t="s">
        <v>3035</v>
      </c>
      <c r="AE704"/>
    </row>
    <row r="705" spans="1:31" s="563" customFormat="1">
      <c r="A705"/>
      <c r="B705"/>
      <c r="C705" s="568">
        <v>2023</v>
      </c>
      <c r="D705" s="569" t="s">
        <v>78</v>
      </c>
      <c r="E705" s="569" t="s">
        <v>337</v>
      </c>
      <c r="F705" s="573" t="s">
        <v>141</v>
      </c>
      <c r="G705" s="569" t="s">
        <v>42</v>
      </c>
      <c r="H705" s="569" t="s">
        <v>41</v>
      </c>
      <c r="I705" s="575" t="s">
        <v>54</v>
      </c>
      <c r="J705" s="569" t="s">
        <v>349</v>
      </c>
      <c r="K705" s="569" t="s">
        <v>310</v>
      </c>
      <c r="L705" s="570">
        <v>1</v>
      </c>
      <c r="M705" s="571">
        <v>0.1496633343506493</v>
      </c>
      <c r="N705" s="572">
        <v>15.754035194805192</v>
      </c>
      <c r="O705" s="668" t="s">
        <v>151</v>
      </c>
      <c r="P705" s="668" t="s">
        <v>349</v>
      </c>
      <c r="Q705" s="574" t="s">
        <v>1862</v>
      </c>
      <c r="R705" s="574" t="s">
        <v>1863</v>
      </c>
      <c r="S705" s="574" t="s">
        <v>1934</v>
      </c>
      <c r="T705" s="574" t="s">
        <v>2980</v>
      </c>
      <c r="U705" s="574" t="s">
        <v>1935</v>
      </c>
      <c r="V705" s="574" t="s">
        <v>1936</v>
      </c>
      <c r="W705" s="575" t="s">
        <v>2998</v>
      </c>
      <c r="X705" s="575" t="s">
        <v>2999</v>
      </c>
      <c r="Y705" s="576" t="s">
        <v>3036</v>
      </c>
      <c r="Z705" s="577" t="s">
        <v>3037</v>
      </c>
      <c r="AA705" s="578" t="s">
        <v>3002</v>
      </c>
      <c r="AE705"/>
    </row>
    <row r="706" spans="1:31" s="563" customFormat="1">
      <c r="A706"/>
      <c r="B706"/>
      <c r="C706" s="568">
        <v>2023</v>
      </c>
      <c r="D706" s="569" t="s">
        <v>78</v>
      </c>
      <c r="E706" s="569" t="s">
        <v>337</v>
      </c>
      <c r="F706" s="573" t="s">
        <v>141</v>
      </c>
      <c r="G706" s="569" t="s">
        <v>42</v>
      </c>
      <c r="H706" s="569" t="s">
        <v>41</v>
      </c>
      <c r="I706" s="575" t="s">
        <v>54</v>
      </c>
      <c r="J706" s="569" t="s">
        <v>76</v>
      </c>
      <c r="K706" s="569" t="s">
        <v>79</v>
      </c>
      <c r="L706" s="570">
        <v>1</v>
      </c>
      <c r="M706" s="571">
        <v>8.0870713999999996E-3</v>
      </c>
      <c r="N706" s="572">
        <v>3.2348285599999995</v>
      </c>
      <c r="O706" s="668" t="s">
        <v>151</v>
      </c>
      <c r="P706" s="668" t="s">
        <v>76</v>
      </c>
      <c r="Q706" s="574" t="s">
        <v>1872</v>
      </c>
      <c r="R706" s="574" t="s">
        <v>1873</v>
      </c>
      <c r="S706" s="574" t="s">
        <v>1942</v>
      </c>
      <c r="T706" s="574" t="s">
        <v>2980</v>
      </c>
      <c r="U706" s="574" t="s">
        <v>1943</v>
      </c>
      <c r="V706" s="574" t="s">
        <v>1944</v>
      </c>
      <c r="W706" s="575" t="s">
        <v>3009</v>
      </c>
      <c r="X706" s="575" t="s">
        <v>3010</v>
      </c>
      <c r="Y706" s="576" t="s">
        <v>3038</v>
      </c>
      <c r="Z706" s="577" t="s">
        <v>3039</v>
      </c>
      <c r="AA706" s="578" t="s">
        <v>3013</v>
      </c>
      <c r="AE706"/>
    </row>
    <row r="707" spans="1:31" s="563" customFormat="1">
      <c r="A707"/>
      <c r="B707"/>
      <c r="C707" s="568">
        <v>2023</v>
      </c>
      <c r="D707" s="569" t="s">
        <v>78</v>
      </c>
      <c r="E707" s="569" t="s">
        <v>337</v>
      </c>
      <c r="F707" s="573" t="s">
        <v>141</v>
      </c>
      <c r="G707" s="569" t="s">
        <v>42</v>
      </c>
      <c r="H707" s="569" t="s">
        <v>41</v>
      </c>
      <c r="I707" s="575" t="s">
        <v>54</v>
      </c>
      <c r="J707" s="569" t="s">
        <v>74</v>
      </c>
      <c r="K707" s="569" t="s">
        <v>115</v>
      </c>
      <c r="L707" s="570">
        <v>1</v>
      </c>
      <c r="M707" s="571">
        <v>8.6647193571428541E-2</v>
      </c>
      <c r="N707" s="572">
        <v>34.658877428571422</v>
      </c>
      <c r="O707" s="668" t="s">
        <v>151</v>
      </c>
      <c r="P707" s="668" t="s">
        <v>74</v>
      </c>
      <c r="Q707" s="574" t="s">
        <v>2297</v>
      </c>
      <c r="R707" s="574" t="s">
        <v>2362</v>
      </c>
      <c r="S707" s="574" t="s">
        <v>1947</v>
      </c>
      <c r="T707" s="574" t="s">
        <v>2980</v>
      </c>
      <c r="U707" s="574" t="s">
        <v>2299</v>
      </c>
      <c r="V707" s="574" t="s">
        <v>2363</v>
      </c>
      <c r="W707" s="575" t="s">
        <v>3040</v>
      </c>
      <c r="X707" s="575" t="s">
        <v>3041</v>
      </c>
      <c r="Y707" s="575" t="s">
        <v>3042</v>
      </c>
      <c r="Z707" s="579" t="s">
        <v>3043</v>
      </c>
      <c r="AA707" s="580" t="s">
        <v>3044</v>
      </c>
      <c r="AE707"/>
    </row>
    <row r="708" spans="1:31" s="563" customFormat="1">
      <c r="A708"/>
      <c r="B708"/>
      <c r="C708" s="568">
        <v>2023</v>
      </c>
      <c r="D708" s="569" t="s">
        <v>78</v>
      </c>
      <c r="E708" s="569" t="s">
        <v>337</v>
      </c>
      <c r="F708" s="573" t="s">
        <v>141</v>
      </c>
      <c r="G708" s="569" t="s">
        <v>42</v>
      </c>
      <c r="H708" s="569" t="s">
        <v>41</v>
      </c>
      <c r="I708" s="575" t="s">
        <v>54</v>
      </c>
      <c r="J708" s="569" t="s">
        <v>351</v>
      </c>
      <c r="K708" s="569" t="s">
        <v>100</v>
      </c>
      <c r="L708" s="570">
        <v>1</v>
      </c>
      <c r="M708" s="571">
        <v>0.15852277358279998</v>
      </c>
      <c r="N708" s="572">
        <v>0.48522428399999989</v>
      </c>
      <c r="O708" s="668" t="s">
        <v>151</v>
      </c>
      <c r="P708" s="668" t="s">
        <v>351</v>
      </c>
      <c r="Q708" s="574" t="s">
        <v>1952</v>
      </c>
      <c r="R708" s="574" t="s">
        <v>1953</v>
      </c>
      <c r="S708" s="574" t="s">
        <v>1954</v>
      </c>
      <c r="T708" s="574" t="s">
        <v>2980</v>
      </c>
      <c r="U708" s="574" t="s">
        <v>1955</v>
      </c>
      <c r="V708" s="574" t="s">
        <v>1956</v>
      </c>
      <c r="W708" s="575" t="s">
        <v>3004</v>
      </c>
      <c r="X708" s="575" t="s">
        <v>3005</v>
      </c>
      <c r="Y708" s="576" t="s">
        <v>3045</v>
      </c>
      <c r="Z708" s="577" t="s">
        <v>3046</v>
      </c>
      <c r="AA708" s="578" t="s">
        <v>3008</v>
      </c>
      <c r="AE708"/>
    </row>
    <row r="709" spans="1:31" s="563" customFormat="1">
      <c r="A709"/>
      <c r="B709"/>
      <c r="C709" s="568">
        <v>2023</v>
      </c>
      <c r="D709" s="569" t="s">
        <v>78</v>
      </c>
      <c r="E709" s="569" t="s">
        <v>337</v>
      </c>
      <c r="F709" s="573" t="s">
        <v>141</v>
      </c>
      <c r="G709" s="569" t="s">
        <v>42</v>
      </c>
      <c r="H709" s="569" t="s">
        <v>41</v>
      </c>
      <c r="I709" s="575" t="s">
        <v>54</v>
      </c>
      <c r="J709" s="569" t="s">
        <v>67</v>
      </c>
      <c r="K709" s="569" t="s">
        <v>81</v>
      </c>
      <c r="L709" s="570">
        <v>1</v>
      </c>
      <c r="M709" s="571">
        <v>0.19777943992624999</v>
      </c>
      <c r="N709" s="572">
        <v>0.64328977045454538</v>
      </c>
      <c r="O709" s="668" t="s">
        <v>382</v>
      </c>
      <c r="P709" s="668" t="s">
        <v>67</v>
      </c>
      <c r="Q709" s="574" t="s">
        <v>1908</v>
      </c>
      <c r="R709" s="574" t="s">
        <v>1909</v>
      </c>
      <c r="S709" s="574" t="s">
        <v>1962</v>
      </c>
      <c r="T709" s="574" t="s">
        <v>2980</v>
      </c>
      <c r="U709" s="574" t="s">
        <v>1963</v>
      </c>
      <c r="V709" s="574" t="s">
        <v>1964</v>
      </c>
      <c r="W709" s="575" t="s">
        <v>3024</v>
      </c>
      <c r="X709" s="575" t="s">
        <v>3025</v>
      </c>
      <c r="Y709" s="576" t="s">
        <v>3047</v>
      </c>
      <c r="Z709" s="577" t="s">
        <v>3048</v>
      </c>
      <c r="AA709" s="578" t="s">
        <v>3028</v>
      </c>
      <c r="AE709"/>
    </row>
    <row r="710" spans="1:31" s="563" customFormat="1">
      <c r="A710"/>
      <c r="B710"/>
      <c r="C710" s="568">
        <v>2023</v>
      </c>
      <c r="D710" s="569" t="s">
        <v>78</v>
      </c>
      <c r="E710" s="569" t="s">
        <v>337</v>
      </c>
      <c r="F710" s="573" t="s">
        <v>141</v>
      </c>
      <c r="G710" s="569" t="s">
        <v>42</v>
      </c>
      <c r="H710" s="569" t="s">
        <v>41</v>
      </c>
      <c r="I710" s="575" t="s">
        <v>54</v>
      </c>
      <c r="J710" s="569" t="s">
        <v>66</v>
      </c>
      <c r="K710" s="569" t="s">
        <v>115</v>
      </c>
      <c r="L710" s="570">
        <v>0.5</v>
      </c>
      <c r="M710" s="571">
        <v>0.28911280254999999</v>
      </c>
      <c r="N710" s="572">
        <v>9.1898538636363618</v>
      </c>
      <c r="O710" s="668" t="s">
        <v>381</v>
      </c>
      <c r="P710" s="668" t="s">
        <v>66</v>
      </c>
      <c r="Q710" s="574" t="s">
        <v>2297</v>
      </c>
      <c r="R710" s="574" t="s">
        <v>2362</v>
      </c>
      <c r="S710" s="574" t="s">
        <v>1967</v>
      </c>
      <c r="T710" s="574" t="s">
        <v>2980</v>
      </c>
      <c r="U710" s="574" t="s">
        <v>2835</v>
      </c>
      <c r="V710" s="574" t="s">
        <v>2906</v>
      </c>
      <c r="W710" s="575" t="s">
        <v>3040</v>
      </c>
      <c r="X710" s="575" t="s">
        <v>3041</v>
      </c>
      <c r="Y710" s="575" t="s">
        <v>3049</v>
      </c>
      <c r="Z710" s="579" t="s">
        <v>3050</v>
      </c>
      <c r="AA710" s="580" t="s">
        <v>3044</v>
      </c>
      <c r="AE710"/>
    </row>
    <row r="711" spans="1:31" s="563" customFormat="1">
      <c r="A711"/>
      <c r="B711"/>
      <c r="C711" s="568">
        <v>2023</v>
      </c>
      <c r="D711" s="569" t="s">
        <v>78</v>
      </c>
      <c r="E711" s="569" t="s">
        <v>337</v>
      </c>
      <c r="F711" s="573" t="s">
        <v>141</v>
      </c>
      <c r="G711" s="569" t="s">
        <v>42</v>
      </c>
      <c r="H711" s="569" t="s">
        <v>41</v>
      </c>
      <c r="I711" s="575" t="s">
        <v>54</v>
      </c>
      <c r="J711" s="569" t="s">
        <v>66</v>
      </c>
      <c r="K711" s="569" t="s">
        <v>310</v>
      </c>
      <c r="L711" s="570">
        <v>0.5</v>
      </c>
      <c r="M711" s="571">
        <v>0.28911280254999999</v>
      </c>
      <c r="N711" s="572">
        <v>9.1898538636363618</v>
      </c>
      <c r="O711" s="668" t="s">
        <v>381</v>
      </c>
      <c r="P711" s="668" t="s">
        <v>66</v>
      </c>
      <c r="Q711" s="574" t="s">
        <v>1862</v>
      </c>
      <c r="R711" s="574" t="s">
        <v>1863</v>
      </c>
      <c r="S711" s="574" t="s">
        <v>1967</v>
      </c>
      <c r="T711" s="574" t="s">
        <v>2980</v>
      </c>
      <c r="U711" s="574" t="s">
        <v>1968</v>
      </c>
      <c r="V711" s="574" t="s">
        <v>1969</v>
      </c>
      <c r="W711" s="575" t="s">
        <v>2998</v>
      </c>
      <c r="X711" s="575" t="s">
        <v>2999</v>
      </c>
      <c r="Y711" s="576" t="s">
        <v>3049</v>
      </c>
      <c r="Z711" s="577" t="s">
        <v>3051</v>
      </c>
      <c r="AA711" s="578" t="s">
        <v>3002</v>
      </c>
      <c r="AE711"/>
    </row>
    <row r="712" spans="1:31" s="563" customFormat="1">
      <c r="A712"/>
      <c r="B712"/>
      <c r="C712" s="568">
        <v>2023</v>
      </c>
      <c r="D712" s="569" t="s">
        <v>78</v>
      </c>
      <c r="E712" s="569" t="s">
        <v>337</v>
      </c>
      <c r="F712" s="573" t="s">
        <v>141</v>
      </c>
      <c r="G712" s="569" t="s">
        <v>42</v>
      </c>
      <c r="H712" s="569" t="s">
        <v>41</v>
      </c>
      <c r="I712" s="575" t="s">
        <v>54</v>
      </c>
      <c r="J712" s="569" t="s">
        <v>348</v>
      </c>
      <c r="K712" s="569" t="s">
        <v>310</v>
      </c>
      <c r="L712" s="570">
        <v>1</v>
      </c>
      <c r="M712" s="571">
        <v>0.42962566812499997</v>
      </c>
      <c r="N712" s="572">
        <v>42.120163541666656</v>
      </c>
      <c r="O712" s="668" t="s">
        <v>151</v>
      </c>
      <c r="P712" s="668" t="s">
        <v>348</v>
      </c>
      <c r="Q712" s="574" t="s">
        <v>1862</v>
      </c>
      <c r="R712" s="574" t="s">
        <v>1863</v>
      </c>
      <c r="S712" s="574" t="s">
        <v>1972</v>
      </c>
      <c r="T712" s="574" t="s">
        <v>2980</v>
      </c>
      <c r="U712" s="574" t="s">
        <v>1973</v>
      </c>
      <c r="V712" s="574" t="s">
        <v>1974</v>
      </c>
      <c r="W712" s="575" t="s">
        <v>2998</v>
      </c>
      <c r="X712" s="575" t="s">
        <v>2999</v>
      </c>
      <c r="Y712" s="576" t="s">
        <v>3052</v>
      </c>
      <c r="Z712" s="577" t="s">
        <v>3053</v>
      </c>
      <c r="AA712" s="578" t="s">
        <v>3002</v>
      </c>
      <c r="AE712"/>
    </row>
    <row r="713" spans="1:31" s="563" customFormat="1">
      <c r="A713"/>
      <c r="B713"/>
      <c r="C713" s="568">
        <v>2023</v>
      </c>
      <c r="D713" s="569" t="s">
        <v>75</v>
      </c>
      <c r="E713" s="569" t="s">
        <v>337</v>
      </c>
      <c r="F713" s="573" t="s">
        <v>141</v>
      </c>
      <c r="G713" s="569" t="s">
        <v>42</v>
      </c>
      <c r="H713" s="569" t="s">
        <v>41</v>
      </c>
      <c r="I713" s="575" t="s">
        <v>54</v>
      </c>
      <c r="J713" s="569" t="s">
        <v>352</v>
      </c>
      <c r="K713" s="569" t="s">
        <v>346</v>
      </c>
      <c r="L713" s="570">
        <v>1</v>
      </c>
      <c r="M713" s="571">
        <v>6.7199123496093724</v>
      </c>
      <c r="N713" s="572">
        <v>243.80634374999994</v>
      </c>
      <c r="O713" s="668" t="s">
        <v>151</v>
      </c>
      <c r="P713" s="668" t="s">
        <v>352</v>
      </c>
      <c r="Q713" s="574" t="s">
        <v>1825</v>
      </c>
      <c r="R713" s="574" t="s">
        <v>1826</v>
      </c>
      <c r="S713" s="574" t="s">
        <v>1827</v>
      </c>
      <c r="T713" s="574" t="s">
        <v>3054</v>
      </c>
      <c r="U713" s="574" t="s">
        <v>1829</v>
      </c>
      <c r="V713" s="574" t="s">
        <v>1830</v>
      </c>
      <c r="W713" s="575" t="s">
        <v>3055</v>
      </c>
      <c r="X713" s="575" t="s">
        <v>3056</v>
      </c>
      <c r="Y713" s="576" t="s">
        <v>3057</v>
      </c>
      <c r="Z713" s="577" t="s">
        <v>3058</v>
      </c>
      <c r="AA713" s="578" t="s">
        <v>3059</v>
      </c>
      <c r="AE713"/>
    </row>
    <row r="714" spans="1:31" s="563" customFormat="1">
      <c r="A714"/>
      <c r="B714"/>
      <c r="C714" s="568">
        <v>2023</v>
      </c>
      <c r="D714" s="569" t="s">
        <v>75</v>
      </c>
      <c r="E714" s="569" t="s">
        <v>337</v>
      </c>
      <c r="F714" s="573" t="s">
        <v>141</v>
      </c>
      <c r="G714" s="569" t="s">
        <v>42</v>
      </c>
      <c r="H714" s="569" t="s">
        <v>41</v>
      </c>
      <c r="I714" s="575" t="s">
        <v>54</v>
      </c>
      <c r="J714" s="569" t="s">
        <v>116</v>
      </c>
      <c r="K714" s="569" t="s">
        <v>111</v>
      </c>
      <c r="L714" s="570">
        <v>0.1</v>
      </c>
      <c r="M714" s="571">
        <v>0.52908626662703795</v>
      </c>
      <c r="N714" s="572">
        <v>1.9875517153532605</v>
      </c>
      <c r="O714" s="668" t="s">
        <v>382</v>
      </c>
      <c r="P714" s="668" t="s">
        <v>116</v>
      </c>
      <c r="Q714" s="574" t="s">
        <v>1836</v>
      </c>
      <c r="R714" s="574" t="s">
        <v>1837</v>
      </c>
      <c r="S714" s="574" t="s">
        <v>1838</v>
      </c>
      <c r="T714" s="574" t="s">
        <v>3054</v>
      </c>
      <c r="U714" s="574" t="s">
        <v>1839</v>
      </c>
      <c r="V714" s="574" t="s">
        <v>1840</v>
      </c>
      <c r="W714" s="575" t="s">
        <v>3060</v>
      </c>
      <c r="X714" s="575" t="s">
        <v>3061</v>
      </c>
      <c r="Y714" s="576" t="s">
        <v>3062</v>
      </c>
      <c r="Z714" s="577" t="s">
        <v>3063</v>
      </c>
      <c r="AA714" s="578" t="s">
        <v>3064</v>
      </c>
      <c r="AE714"/>
    </row>
    <row r="715" spans="1:31" s="563" customFormat="1">
      <c r="A715"/>
      <c r="B715"/>
      <c r="C715" s="568">
        <v>2023</v>
      </c>
      <c r="D715" s="569" t="s">
        <v>75</v>
      </c>
      <c r="E715" s="569" t="s">
        <v>337</v>
      </c>
      <c r="F715" s="573" t="s">
        <v>141</v>
      </c>
      <c r="G715" s="569" t="s">
        <v>42</v>
      </c>
      <c r="H715" s="569" t="s">
        <v>41</v>
      </c>
      <c r="I715" s="575" t="s">
        <v>54</v>
      </c>
      <c r="J715" s="569" t="s">
        <v>116</v>
      </c>
      <c r="K715" s="569" t="s">
        <v>90</v>
      </c>
      <c r="L715" s="570">
        <v>0.9</v>
      </c>
      <c r="M715" s="571">
        <v>4.7617763996433418</v>
      </c>
      <c r="N715" s="572">
        <v>17.887965438179343</v>
      </c>
      <c r="O715" s="668" t="s">
        <v>382</v>
      </c>
      <c r="P715" s="668" t="s">
        <v>116</v>
      </c>
      <c r="Q715" s="574" t="s">
        <v>1846</v>
      </c>
      <c r="R715" s="574" t="s">
        <v>1847</v>
      </c>
      <c r="S715" s="574" t="s">
        <v>1838</v>
      </c>
      <c r="T715" s="574" t="s">
        <v>3054</v>
      </c>
      <c r="U715" s="574" t="s">
        <v>1848</v>
      </c>
      <c r="V715" s="574" t="s">
        <v>1849</v>
      </c>
      <c r="W715" s="575" t="s">
        <v>3065</v>
      </c>
      <c r="X715" s="575" t="s">
        <v>3066</v>
      </c>
      <c r="Y715" s="576" t="s">
        <v>3062</v>
      </c>
      <c r="Z715" s="577" t="s">
        <v>3067</v>
      </c>
      <c r="AA715" s="578" t="s">
        <v>3068</v>
      </c>
      <c r="AE715"/>
    </row>
    <row r="716" spans="1:31" s="563" customFormat="1">
      <c r="A716"/>
      <c r="B716"/>
      <c r="C716" s="568">
        <v>2023</v>
      </c>
      <c r="D716" s="569" t="s">
        <v>75</v>
      </c>
      <c r="E716" s="569" t="s">
        <v>337</v>
      </c>
      <c r="F716" s="573" t="s">
        <v>141</v>
      </c>
      <c r="G716" s="569" t="s">
        <v>42</v>
      </c>
      <c r="H716" s="569" t="s">
        <v>41</v>
      </c>
      <c r="I716" s="575" t="s">
        <v>54</v>
      </c>
      <c r="J716" s="569" t="s">
        <v>109</v>
      </c>
      <c r="K716" s="569" t="s">
        <v>106</v>
      </c>
      <c r="L716" s="570">
        <v>0.8</v>
      </c>
      <c r="M716" s="571">
        <v>10.389330326494569</v>
      </c>
      <c r="N716" s="572">
        <v>318.00827445652175</v>
      </c>
      <c r="O716" s="668" t="s">
        <v>381</v>
      </c>
      <c r="P716" s="668" t="s">
        <v>109</v>
      </c>
      <c r="Q716" s="574" t="s">
        <v>1892</v>
      </c>
      <c r="R716" s="574" t="s">
        <v>1893</v>
      </c>
      <c r="S716" s="574" t="s">
        <v>1854</v>
      </c>
      <c r="T716" s="574" t="s">
        <v>3054</v>
      </c>
      <c r="U716" s="574" t="s">
        <v>1996</v>
      </c>
      <c r="V716" s="574" t="s">
        <v>2107</v>
      </c>
      <c r="W716" s="575" t="s">
        <v>3069</v>
      </c>
      <c r="X716" s="575" t="s">
        <v>3070</v>
      </c>
      <c r="Y716" s="575" t="s">
        <v>3071</v>
      </c>
      <c r="Z716" s="579" t="s">
        <v>3072</v>
      </c>
      <c r="AA716" s="580" t="s">
        <v>3073</v>
      </c>
      <c r="AE716"/>
    </row>
    <row r="717" spans="1:31" s="563" customFormat="1">
      <c r="A717"/>
      <c r="B717"/>
      <c r="C717" s="568">
        <v>2023</v>
      </c>
      <c r="D717" s="569" t="s">
        <v>75</v>
      </c>
      <c r="E717" s="569" t="s">
        <v>337</v>
      </c>
      <c r="F717" s="573" t="s">
        <v>141</v>
      </c>
      <c r="G717" s="569" t="s">
        <v>42</v>
      </c>
      <c r="H717" s="569" t="s">
        <v>41</v>
      </c>
      <c r="I717" s="575" t="s">
        <v>54</v>
      </c>
      <c r="J717" s="569" t="s">
        <v>109</v>
      </c>
      <c r="K717" s="569" t="s">
        <v>90</v>
      </c>
      <c r="L717" s="570">
        <v>0.2</v>
      </c>
      <c r="M717" s="571">
        <v>2.5973325816236423</v>
      </c>
      <c r="N717" s="572">
        <v>79.502068614130437</v>
      </c>
      <c r="O717" s="668" t="s">
        <v>381</v>
      </c>
      <c r="P717" s="668" t="s">
        <v>109</v>
      </c>
      <c r="Q717" s="574" t="s">
        <v>1846</v>
      </c>
      <c r="R717" s="574" t="s">
        <v>1847</v>
      </c>
      <c r="S717" s="574" t="s">
        <v>1854</v>
      </c>
      <c r="T717" s="574" t="s">
        <v>3054</v>
      </c>
      <c r="U717" s="574" t="s">
        <v>1859</v>
      </c>
      <c r="V717" s="574" t="s">
        <v>1860</v>
      </c>
      <c r="W717" s="575" t="s">
        <v>3065</v>
      </c>
      <c r="X717" s="575" t="s">
        <v>3066</v>
      </c>
      <c r="Y717" s="576" t="s">
        <v>3071</v>
      </c>
      <c r="Z717" s="577" t="s">
        <v>3074</v>
      </c>
      <c r="AA717" s="578" t="s">
        <v>3068</v>
      </c>
      <c r="AE717"/>
    </row>
    <row r="718" spans="1:31" s="563" customFormat="1">
      <c r="A718"/>
      <c r="B718"/>
      <c r="C718" s="568">
        <v>2023</v>
      </c>
      <c r="D718" s="569" t="s">
        <v>75</v>
      </c>
      <c r="E718" s="569" t="s">
        <v>337</v>
      </c>
      <c r="F718" s="573" t="s">
        <v>141</v>
      </c>
      <c r="G718" s="569" t="s">
        <v>42</v>
      </c>
      <c r="H718" s="569" t="s">
        <v>41</v>
      </c>
      <c r="I718" s="575" t="s">
        <v>54</v>
      </c>
      <c r="J718" s="569" t="s">
        <v>350</v>
      </c>
      <c r="K718" s="569" t="s">
        <v>111</v>
      </c>
      <c r="L718" s="570">
        <v>0.4</v>
      </c>
      <c r="M718" s="571">
        <v>3.2696462416406256</v>
      </c>
      <c r="N718" s="572">
        <v>284.44073437499998</v>
      </c>
      <c r="O718" s="668" t="s">
        <v>151</v>
      </c>
      <c r="P718" s="668" t="s">
        <v>350</v>
      </c>
      <c r="Q718" s="574" t="s">
        <v>1836</v>
      </c>
      <c r="R718" s="574" t="s">
        <v>1837</v>
      </c>
      <c r="S718" s="574" t="s">
        <v>1864</v>
      </c>
      <c r="T718" s="574" t="s">
        <v>3054</v>
      </c>
      <c r="U718" s="574" t="s">
        <v>2171</v>
      </c>
      <c r="V718" s="574" t="s">
        <v>2172</v>
      </c>
      <c r="W718" s="575" t="s">
        <v>3060</v>
      </c>
      <c r="X718" s="575" t="s">
        <v>3061</v>
      </c>
      <c r="Y718" s="576" t="s">
        <v>3075</v>
      </c>
      <c r="Z718" s="577" t="s">
        <v>3076</v>
      </c>
      <c r="AA718" s="578" t="s">
        <v>3064</v>
      </c>
      <c r="AE718"/>
    </row>
    <row r="719" spans="1:31" s="563" customFormat="1">
      <c r="A719"/>
      <c r="B719"/>
      <c r="C719" s="568">
        <v>2023</v>
      </c>
      <c r="D719" s="569" t="s">
        <v>75</v>
      </c>
      <c r="E719" s="569" t="s">
        <v>337</v>
      </c>
      <c r="F719" s="573" t="s">
        <v>141</v>
      </c>
      <c r="G719" s="569" t="s">
        <v>42</v>
      </c>
      <c r="H719" s="569" t="s">
        <v>41</v>
      </c>
      <c r="I719" s="575" t="s">
        <v>54</v>
      </c>
      <c r="J719" s="569" t="s">
        <v>350</v>
      </c>
      <c r="K719" s="569" t="s">
        <v>106</v>
      </c>
      <c r="L719" s="570">
        <v>0.3</v>
      </c>
      <c r="M719" s="571">
        <v>2.4522346812304692</v>
      </c>
      <c r="N719" s="572">
        <v>213.33055078124997</v>
      </c>
      <c r="O719" s="668" t="s">
        <v>151</v>
      </c>
      <c r="P719" s="668" t="s">
        <v>350</v>
      </c>
      <c r="Q719" s="574" t="s">
        <v>1892</v>
      </c>
      <c r="R719" s="574" t="s">
        <v>1893</v>
      </c>
      <c r="S719" s="574" t="s">
        <v>1864</v>
      </c>
      <c r="T719" s="574" t="s">
        <v>3054</v>
      </c>
      <c r="U719" s="574" t="s">
        <v>2111</v>
      </c>
      <c r="V719" s="574" t="s">
        <v>2112</v>
      </c>
      <c r="W719" s="575" t="s">
        <v>3069</v>
      </c>
      <c r="X719" s="575" t="s">
        <v>3070</v>
      </c>
      <c r="Y719" s="576" t="s">
        <v>3075</v>
      </c>
      <c r="Z719" s="577" t="s">
        <v>3077</v>
      </c>
      <c r="AA719" s="578" t="s">
        <v>3073</v>
      </c>
      <c r="AE719"/>
    </row>
    <row r="720" spans="1:31" s="563" customFormat="1">
      <c r="A720"/>
      <c r="B720"/>
      <c r="C720" s="568">
        <v>2023</v>
      </c>
      <c r="D720" s="569" t="s">
        <v>75</v>
      </c>
      <c r="E720" s="569" t="s">
        <v>337</v>
      </c>
      <c r="F720" s="573" t="s">
        <v>141</v>
      </c>
      <c r="G720" s="569" t="s">
        <v>42</v>
      </c>
      <c r="H720" s="569" t="s">
        <v>41</v>
      </c>
      <c r="I720" s="575" t="s">
        <v>54</v>
      </c>
      <c r="J720" s="569" t="s">
        <v>350</v>
      </c>
      <c r="K720" s="569" t="s">
        <v>79</v>
      </c>
      <c r="L720" s="570">
        <v>0.3</v>
      </c>
      <c r="M720" s="571">
        <v>2.4522346812304692</v>
      </c>
      <c r="N720" s="572">
        <v>213.33055078124997</v>
      </c>
      <c r="O720" s="668" t="s">
        <v>151</v>
      </c>
      <c r="P720" s="668" t="s">
        <v>350</v>
      </c>
      <c r="Q720" s="574" t="s">
        <v>1872</v>
      </c>
      <c r="R720" s="574" t="s">
        <v>1873</v>
      </c>
      <c r="S720" s="574" t="s">
        <v>1864</v>
      </c>
      <c r="T720" s="574" t="s">
        <v>3054</v>
      </c>
      <c r="U720" s="574" t="s">
        <v>2175</v>
      </c>
      <c r="V720" s="574" t="s">
        <v>2176</v>
      </c>
      <c r="W720" s="575" t="s">
        <v>3078</v>
      </c>
      <c r="X720" s="575" t="s">
        <v>3079</v>
      </c>
      <c r="Y720" s="576" t="s">
        <v>3075</v>
      </c>
      <c r="Z720" s="577" t="s">
        <v>3080</v>
      </c>
      <c r="AA720" s="578" t="s">
        <v>3081</v>
      </c>
      <c r="AE720"/>
    </row>
    <row r="721" spans="1:31" s="563" customFormat="1">
      <c r="A721"/>
      <c r="B721"/>
      <c r="C721" s="568">
        <v>2023</v>
      </c>
      <c r="D721" s="569" t="s">
        <v>75</v>
      </c>
      <c r="E721" s="569" t="s">
        <v>337</v>
      </c>
      <c r="F721" s="573" t="s">
        <v>141</v>
      </c>
      <c r="G721" s="569" t="s">
        <v>42</v>
      </c>
      <c r="H721" s="569" t="s">
        <v>41</v>
      </c>
      <c r="I721" s="575" t="s">
        <v>54</v>
      </c>
      <c r="J721" s="569" t="s">
        <v>99</v>
      </c>
      <c r="K721" s="569" t="s">
        <v>79</v>
      </c>
      <c r="L721" s="570">
        <v>1</v>
      </c>
      <c r="M721" s="571">
        <v>1.0751859759374998</v>
      </c>
      <c r="N721" s="572">
        <v>511.99332187499982</v>
      </c>
      <c r="O721" s="668" t="s">
        <v>151</v>
      </c>
      <c r="P721" s="668" t="s">
        <v>99</v>
      </c>
      <c r="Q721" s="574" t="s">
        <v>1872</v>
      </c>
      <c r="R721" s="574" t="s">
        <v>1873</v>
      </c>
      <c r="S721" s="574" t="s">
        <v>1874</v>
      </c>
      <c r="T721" s="574" t="s">
        <v>3054</v>
      </c>
      <c r="U721" s="574" t="s">
        <v>1875</v>
      </c>
      <c r="V721" s="574" t="s">
        <v>1876</v>
      </c>
      <c r="W721" s="575" t="s">
        <v>3078</v>
      </c>
      <c r="X721" s="575" t="s">
        <v>3079</v>
      </c>
      <c r="Y721" s="576" t="s">
        <v>3082</v>
      </c>
      <c r="Z721" s="577" t="s">
        <v>3083</v>
      </c>
      <c r="AA721" s="578" t="s">
        <v>3081</v>
      </c>
      <c r="AE721"/>
    </row>
    <row r="722" spans="1:31" s="563" customFormat="1">
      <c r="A722"/>
      <c r="B722"/>
      <c r="C722" s="568">
        <v>2023</v>
      </c>
      <c r="D722" s="569" t="s">
        <v>75</v>
      </c>
      <c r="E722" s="569" t="s">
        <v>337</v>
      </c>
      <c r="F722" s="573" t="s">
        <v>141</v>
      </c>
      <c r="G722" s="569" t="s">
        <v>42</v>
      </c>
      <c r="H722" s="569" t="s">
        <v>41</v>
      </c>
      <c r="I722" s="575" t="s">
        <v>54</v>
      </c>
      <c r="J722" s="569" t="s">
        <v>96</v>
      </c>
      <c r="K722" s="569" t="s">
        <v>79</v>
      </c>
      <c r="L722" s="570">
        <v>1</v>
      </c>
      <c r="M722" s="571">
        <v>0.118002270375</v>
      </c>
      <c r="N722" s="572">
        <v>195.04507499999997</v>
      </c>
      <c r="O722" s="668" t="s">
        <v>151</v>
      </c>
      <c r="P722" s="668" t="s">
        <v>96</v>
      </c>
      <c r="Q722" s="574" t="s">
        <v>1872</v>
      </c>
      <c r="R722" s="574" t="s">
        <v>1873</v>
      </c>
      <c r="S722" s="574" t="s">
        <v>1882</v>
      </c>
      <c r="T722" s="574" t="s">
        <v>3054</v>
      </c>
      <c r="U722" s="574" t="s">
        <v>1883</v>
      </c>
      <c r="V722" s="574" t="s">
        <v>1884</v>
      </c>
      <c r="W722" s="575" t="s">
        <v>3078</v>
      </c>
      <c r="X722" s="575" t="s">
        <v>3079</v>
      </c>
      <c r="Y722" s="576" t="s">
        <v>3084</v>
      </c>
      <c r="Z722" s="577" t="s">
        <v>3085</v>
      </c>
      <c r="AA722" s="578" t="s">
        <v>3081</v>
      </c>
      <c r="AE722"/>
    </row>
    <row r="723" spans="1:31" s="563" customFormat="1">
      <c r="A723"/>
      <c r="B723"/>
      <c r="C723" s="568">
        <v>2023</v>
      </c>
      <c r="D723" s="569" t="s">
        <v>75</v>
      </c>
      <c r="E723" s="569" t="s">
        <v>337</v>
      </c>
      <c r="F723" s="573" t="s">
        <v>141</v>
      </c>
      <c r="G723" s="569" t="s">
        <v>42</v>
      </c>
      <c r="H723" s="569" t="s">
        <v>41</v>
      </c>
      <c r="I723" s="575" t="s">
        <v>54</v>
      </c>
      <c r="J723" s="569" t="s">
        <v>87</v>
      </c>
      <c r="K723" s="569" t="s">
        <v>106</v>
      </c>
      <c r="L723" s="570">
        <v>0.7</v>
      </c>
      <c r="M723" s="571">
        <v>4.9870709517234353</v>
      </c>
      <c r="N723" s="572">
        <v>179.19766265624992</v>
      </c>
      <c r="O723" s="668" t="s">
        <v>151</v>
      </c>
      <c r="P723" s="668" t="s">
        <v>87</v>
      </c>
      <c r="Q723" s="574" t="s">
        <v>1892</v>
      </c>
      <c r="R723" s="574" t="s">
        <v>1893</v>
      </c>
      <c r="S723" s="574" t="s">
        <v>1887</v>
      </c>
      <c r="T723" s="574" t="s">
        <v>3054</v>
      </c>
      <c r="U723" s="574" t="s">
        <v>1894</v>
      </c>
      <c r="V723" s="574" t="s">
        <v>1895</v>
      </c>
      <c r="W723" s="575" t="s">
        <v>3069</v>
      </c>
      <c r="X723" s="575" t="s">
        <v>3070</v>
      </c>
      <c r="Y723" s="576" t="s">
        <v>3086</v>
      </c>
      <c r="Z723" s="577" t="s">
        <v>3087</v>
      </c>
      <c r="AA723" s="578" t="s">
        <v>3073</v>
      </c>
      <c r="AE723"/>
    </row>
    <row r="724" spans="1:31" s="563" customFormat="1">
      <c r="A724"/>
      <c r="B724"/>
      <c r="C724" s="568">
        <v>2023</v>
      </c>
      <c r="D724" s="569" t="s">
        <v>75</v>
      </c>
      <c r="E724" s="569" t="s">
        <v>337</v>
      </c>
      <c r="F724" s="573" t="s">
        <v>141</v>
      </c>
      <c r="G724" s="569" t="s">
        <v>42</v>
      </c>
      <c r="H724" s="569" t="s">
        <v>41</v>
      </c>
      <c r="I724" s="575" t="s">
        <v>54</v>
      </c>
      <c r="J724" s="569" t="s">
        <v>87</v>
      </c>
      <c r="K724" s="569" t="s">
        <v>79</v>
      </c>
      <c r="L724" s="570">
        <v>0.3</v>
      </c>
      <c r="M724" s="571">
        <v>2.1373161221671872</v>
      </c>
      <c r="N724" s="572">
        <v>76.798998281249979</v>
      </c>
      <c r="O724" s="668" t="s">
        <v>151</v>
      </c>
      <c r="P724" s="668" t="s">
        <v>87</v>
      </c>
      <c r="Q724" s="574" t="s">
        <v>1872</v>
      </c>
      <c r="R724" s="574" t="s">
        <v>1873</v>
      </c>
      <c r="S724" s="574" t="s">
        <v>1887</v>
      </c>
      <c r="T724" s="574" t="s">
        <v>3054</v>
      </c>
      <c r="U724" s="574" t="s">
        <v>2039</v>
      </c>
      <c r="V724" s="574" t="s">
        <v>2124</v>
      </c>
      <c r="W724" s="575" t="s">
        <v>3078</v>
      </c>
      <c r="X724" s="575" t="s">
        <v>3079</v>
      </c>
      <c r="Y724" s="576" t="s">
        <v>3086</v>
      </c>
      <c r="Z724" s="577" t="s">
        <v>3088</v>
      </c>
      <c r="AA724" s="578" t="s">
        <v>3081</v>
      </c>
      <c r="AE724"/>
    </row>
    <row r="725" spans="1:31" s="563" customFormat="1">
      <c r="A725"/>
      <c r="B725"/>
      <c r="C725" s="568">
        <v>2023</v>
      </c>
      <c r="D725" s="569" t="s">
        <v>75</v>
      </c>
      <c r="E725" s="569" t="s">
        <v>337</v>
      </c>
      <c r="F725" s="573" t="s">
        <v>141</v>
      </c>
      <c r="G725" s="569" t="s">
        <v>42</v>
      </c>
      <c r="H725" s="569" t="s">
        <v>41</v>
      </c>
      <c r="I725" s="575" t="s">
        <v>54</v>
      </c>
      <c r="J725" s="569" t="s">
        <v>83</v>
      </c>
      <c r="K725" s="569" t="s">
        <v>81</v>
      </c>
      <c r="L725" s="570">
        <v>1</v>
      </c>
      <c r="M725" s="571">
        <v>22.833697465455874</v>
      </c>
      <c r="N725" s="572">
        <v>36.140705073529396</v>
      </c>
      <c r="O725" s="668" t="s">
        <v>382</v>
      </c>
      <c r="P725" s="668" t="s">
        <v>83</v>
      </c>
      <c r="Q725" s="574" t="s">
        <v>1908</v>
      </c>
      <c r="R725" s="574" t="s">
        <v>1909</v>
      </c>
      <c r="S725" s="574" t="s">
        <v>1910</v>
      </c>
      <c r="T725" s="574" t="s">
        <v>3054</v>
      </c>
      <c r="U725" s="574" t="s">
        <v>1911</v>
      </c>
      <c r="V725" s="574" t="s">
        <v>1912</v>
      </c>
      <c r="W725" s="575" t="s">
        <v>3089</v>
      </c>
      <c r="X725" s="575" t="s">
        <v>3090</v>
      </c>
      <c r="Y725" s="576" t="s">
        <v>3091</v>
      </c>
      <c r="Z725" s="577" t="s">
        <v>3092</v>
      </c>
      <c r="AA725" s="578" t="s">
        <v>3093</v>
      </c>
      <c r="AE725"/>
    </row>
    <row r="726" spans="1:31" s="563" customFormat="1">
      <c r="A726"/>
      <c r="B726"/>
      <c r="C726" s="568">
        <v>2023</v>
      </c>
      <c r="D726" s="569" t="s">
        <v>75</v>
      </c>
      <c r="E726" s="569" t="s">
        <v>337</v>
      </c>
      <c r="F726" s="573" t="s">
        <v>141</v>
      </c>
      <c r="G726" s="569" t="s">
        <v>42</v>
      </c>
      <c r="H726" s="569" t="s">
        <v>41</v>
      </c>
      <c r="I726" s="575" t="s">
        <v>54</v>
      </c>
      <c r="J726" s="569" t="s">
        <v>77</v>
      </c>
      <c r="K726" s="569" t="s">
        <v>93</v>
      </c>
      <c r="L726" s="570">
        <v>0.8</v>
      </c>
      <c r="M726" s="571">
        <v>11.805963657352937</v>
      </c>
      <c r="N726" s="572">
        <v>481.87606764705868</v>
      </c>
      <c r="O726" s="668" t="s">
        <v>381</v>
      </c>
      <c r="P726" s="668" t="s">
        <v>77</v>
      </c>
      <c r="Q726" s="574" t="s">
        <v>1926</v>
      </c>
      <c r="R726" s="574" t="s">
        <v>1927</v>
      </c>
      <c r="S726" s="574" t="s">
        <v>1918</v>
      </c>
      <c r="T726" s="574" t="s">
        <v>3054</v>
      </c>
      <c r="U726" s="574" t="s">
        <v>1928</v>
      </c>
      <c r="V726" s="574" t="s">
        <v>1929</v>
      </c>
      <c r="W726" s="575" t="s">
        <v>3094</v>
      </c>
      <c r="X726" s="575" t="s">
        <v>3095</v>
      </c>
      <c r="Y726" s="576" t="s">
        <v>3096</v>
      </c>
      <c r="Z726" s="577" t="s">
        <v>3097</v>
      </c>
      <c r="AA726" s="578" t="s">
        <v>3098</v>
      </c>
      <c r="AE726"/>
    </row>
    <row r="727" spans="1:31" s="563" customFormat="1">
      <c r="A727"/>
      <c r="B727"/>
      <c r="C727" s="568">
        <v>2023</v>
      </c>
      <c r="D727" s="569" t="s">
        <v>75</v>
      </c>
      <c r="E727" s="569" t="s">
        <v>337</v>
      </c>
      <c r="F727" s="573" t="s">
        <v>141</v>
      </c>
      <c r="G727" s="569" t="s">
        <v>42</v>
      </c>
      <c r="H727" s="569" t="s">
        <v>41</v>
      </c>
      <c r="I727" s="575" t="s">
        <v>54</v>
      </c>
      <c r="J727" s="569" t="s">
        <v>77</v>
      </c>
      <c r="K727" s="569" t="s">
        <v>79</v>
      </c>
      <c r="L727" s="570">
        <v>0.2</v>
      </c>
      <c r="M727" s="571">
        <v>2.9514909143382342</v>
      </c>
      <c r="N727" s="572">
        <v>120.46901691176467</v>
      </c>
      <c r="O727" s="668" t="s">
        <v>381</v>
      </c>
      <c r="P727" s="668" t="s">
        <v>77</v>
      </c>
      <c r="Q727" s="574" t="s">
        <v>1872</v>
      </c>
      <c r="R727" s="574" t="s">
        <v>1873</v>
      </c>
      <c r="S727" s="574" t="s">
        <v>1918</v>
      </c>
      <c r="T727" s="574" t="s">
        <v>3054</v>
      </c>
      <c r="U727" s="574" t="s">
        <v>2064</v>
      </c>
      <c r="V727" s="574" t="s">
        <v>2136</v>
      </c>
      <c r="W727" s="575" t="s">
        <v>3078</v>
      </c>
      <c r="X727" s="575" t="s">
        <v>3079</v>
      </c>
      <c r="Y727" s="576" t="s">
        <v>3096</v>
      </c>
      <c r="Z727" s="577" t="s">
        <v>3099</v>
      </c>
      <c r="AA727" s="578" t="s">
        <v>3081</v>
      </c>
      <c r="AE727"/>
    </row>
    <row r="728" spans="1:31" s="563" customFormat="1">
      <c r="A728"/>
      <c r="B728"/>
      <c r="C728" s="568">
        <v>2023</v>
      </c>
      <c r="D728" s="569" t="s">
        <v>75</v>
      </c>
      <c r="E728" s="569" t="s">
        <v>337</v>
      </c>
      <c r="F728" s="573" t="s">
        <v>141</v>
      </c>
      <c r="G728" s="569" t="s">
        <v>42</v>
      </c>
      <c r="H728" s="569" t="s">
        <v>41</v>
      </c>
      <c r="I728" s="575" t="s">
        <v>54</v>
      </c>
      <c r="J728" s="569" t="s">
        <v>349</v>
      </c>
      <c r="K728" s="569" t="s">
        <v>104</v>
      </c>
      <c r="L728" s="570">
        <v>0.8</v>
      </c>
      <c r="M728" s="571">
        <v>4.331520496753245</v>
      </c>
      <c r="N728" s="572">
        <v>455.9495259740259</v>
      </c>
      <c r="O728" s="668" t="s">
        <v>151</v>
      </c>
      <c r="P728" s="668" t="s">
        <v>349</v>
      </c>
      <c r="Q728" s="574" t="s">
        <v>1900</v>
      </c>
      <c r="R728" s="574" t="s">
        <v>1901</v>
      </c>
      <c r="S728" s="574" t="s">
        <v>1934</v>
      </c>
      <c r="T728" s="574" t="s">
        <v>3054</v>
      </c>
      <c r="U728" s="574" t="s">
        <v>2067</v>
      </c>
      <c r="V728" s="574" t="s">
        <v>2138</v>
      </c>
      <c r="W728" s="575" t="s">
        <v>3100</v>
      </c>
      <c r="X728" s="575" t="s">
        <v>3101</v>
      </c>
      <c r="Y728" s="576" t="s">
        <v>3102</v>
      </c>
      <c r="Z728" s="577" t="s">
        <v>3103</v>
      </c>
      <c r="AA728" s="578" t="s">
        <v>3104</v>
      </c>
      <c r="AE728"/>
    </row>
    <row r="729" spans="1:31" s="563" customFormat="1">
      <c r="A729"/>
      <c r="B729"/>
      <c r="C729" s="568">
        <v>2023</v>
      </c>
      <c r="D729" s="569" t="s">
        <v>75</v>
      </c>
      <c r="E729" s="569" t="s">
        <v>337</v>
      </c>
      <c r="F729" s="573" t="s">
        <v>141</v>
      </c>
      <c r="G729" s="569" t="s">
        <v>42</v>
      </c>
      <c r="H729" s="569" t="s">
        <v>41</v>
      </c>
      <c r="I729" s="575" t="s">
        <v>54</v>
      </c>
      <c r="J729" s="569" t="s">
        <v>349</v>
      </c>
      <c r="K729" s="569" t="s">
        <v>79</v>
      </c>
      <c r="L729" s="570">
        <v>0.2</v>
      </c>
      <c r="M729" s="571">
        <v>1.0828801241883113</v>
      </c>
      <c r="N729" s="572">
        <v>113.98738149350648</v>
      </c>
      <c r="O729" s="668" t="s">
        <v>151</v>
      </c>
      <c r="P729" s="668" t="s">
        <v>349</v>
      </c>
      <c r="Q729" s="574" t="s">
        <v>1872</v>
      </c>
      <c r="R729" s="574" t="s">
        <v>1873</v>
      </c>
      <c r="S729" s="574" t="s">
        <v>1934</v>
      </c>
      <c r="T729" s="574" t="s">
        <v>3054</v>
      </c>
      <c r="U729" s="574" t="s">
        <v>1939</v>
      </c>
      <c r="V729" s="574" t="s">
        <v>1940</v>
      </c>
      <c r="W729" s="575" t="s">
        <v>3078</v>
      </c>
      <c r="X729" s="575" t="s">
        <v>3079</v>
      </c>
      <c r="Y729" s="576" t="s">
        <v>3102</v>
      </c>
      <c r="Z729" s="577" t="s">
        <v>3105</v>
      </c>
      <c r="AA729" s="578" t="s">
        <v>3081</v>
      </c>
      <c r="AE729"/>
    </row>
    <row r="730" spans="1:31" s="563" customFormat="1">
      <c r="A730"/>
      <c r="B730"/>
      <c r="C730" s="568">
        <v>2023</v>
      </c>
      <c r="D730" s="569" t="s">
        <v>75</v>
      </c>
      <c r="E730" s="569" t="s">
        <v>337</v>
      </c>
      <c r="F730" s="573" t="s">
        <v>141</v>
      </c>
      <c r="G730" s="569" t="s">
        <v>42</v>
      </c>
      <c r="H730" s="569" t="s">
        <v>41</v>
      </c>
      <c r="I730" s="575" t="s">
        <v>54</v>
      </c>
      <c r="J730" s="569" t="s">
        <v>76</v>
      </c>
      <c r="K730" s="569" t="s">
        <v>79</v>
      </c>
      <c r="L730" s="570">
        <v>1</v>
      </c>
      <c r="M730" s="571">
        <v>0.29256761249999996</v>
      </c>
      <c r="N730" s="572">
        <v>117.02704499999997</v>
      </c>
      <c r="O730" s="668" t="s">
        <v>151</v>
      </c>
      <c r="P730" s="668" t="s">
        <v>76</v>
      </c>
      <c r="Q730" s="574" t="s">
        <v>1872</v>
      </c>
      <c r="R730" s="574" t="s">
        <v>1873</v>
      </c>
      <c r="S730" s="574" t="s">
        <v>1942</v>
      </c>
      <c r="T730" s="574" t="s">
        <v>3054</v>
      </c>
      <c r="U730" s="574" t="s">
        <v>1943</v>
      </c>
      <c r="V730" s="574" t="s">
        <v>1944</v>
      </c>
      <c r="W730" s="575" t="s">
        <v>3078</v>
      </c>
      <c r="X730" s="575" t="s">
        <v>3079</v>
      </c>
      <c r="Y730" s="576" t="s">
        <v>3106</v>
      </c>
      <c r="Z730" s="577" t="s">
        <v>3107</v>
      </c>
      <c r="AA730" s="578" t="s">
        <v>3081</v>
      </c>
      <c r="AE730"/>
    </row>
    <row r="731" spans="1:31" s="563" customFormat="1">
      <c r="A731"/>
      <c r="B731"/>
      <c r="C731" s="568">
        <v>2023</v>
      </c>
      <c r="D731" s="569" t="s">
        <v>75</v>
      </c>
      <c r="E731" s="569" t="s">
        <v>337</v>
      </c>
      <c r="F731" s="573" t="s">
        <v>141</v>
      </c>
      <c r="G731" s="569" t="s">
        <v>42</v>
      </c>
      <c r="H731" s="569" t="s">
        <v>41</v>
      </c>
      <c r="I731" s="575" t="s">
        <v>54</v>
      </c>
      <c r="J731" s="569" t="s">
        <v>74</v>
      </c>
      <c r="K731" s="569" t="s">
        <v>104</v>
      </c>
      <c r="L731" s="570">
        <v>0.7</v>
      </c>
      <c r="M731" s="571">
        <v>2.1942570937499992</v>
      </c>
      <c r="N731" s="572">
        <v>877.70283749999965</v>
      </c>
      <c r="O731" s="668" t="s">
        <v>151</v>
      </c>
      <c r="P731" s="668" t="s">
        <v>74</v>
      </c>
      <c r="Q731" s="574" t="s">
        <v>1900</v>
      </c>
      <c r="R731" s="574" t="s">
        <v>1901</v>
      </c>
      <c r="S731" s="574" t="s">
        <v>1947</v>
      </c>
      <c r="T731" s="574" t="s">
        <v>3054</v>
      </c>
      <c r="U731" s="574" t="s">
        <v>2211</v>
      </c>
      <c r="V731" s="574" t="s">
        <v>2212</v>
      </c>
      <c r="W731" s="575" t="s">
        <v>3100</v>
      </c>
      <c r="X731" s="575" t="s">
        <v>3101</v>
      </c>
      <c r="Y731" s="576" t="s">
        <v>3108</v>
      </c>
      <c r="Z731" s="577" t="s">
        <v>3109</v>
      </c>
      <c r="AA731" s="578" t="s">
        <v>3104</v>
      </c>
      <c r="AE731"/>
    </row>
    <row r="732" spans="1:31" s="563" customFormat="1">
      <c r="A732"/>
      <c r="B732"/>
      <c r="C732" s="568">
        <v>2023</v>
      </c>
      <c r="D732" s="569" t="s">
        <v>75</v>
      </c>
      <c r="E732" s="569" t="s">
        <v>337</v>
      </c>
      <c r="F732" s="573" t="s">
        <v>141</v>
      </c>
      <c r="G732" s="569" t="s">
        <v>42</v>
      </c>
      <c r="H732" s="569" t="s">
        <v>41</v>
      </c>
      <c r="I732" s="575" t="s">
        <v>54</v>
      </c>
      <c r="J732" s="569" t="s">
        <v>74</v>
      </c>
      <c r="K732" s="569" t="s">
        <v>79</v>
      </c>
      <c r="L732" s="570">
        <v>0.3</v>
      </c>
      <c r="M732" s="571">
        <v>0.94039589732142825</v>
      </c>
      <c r="N732" s="572">
        <v>376.15835892857132</v>
      </c>
      <c r="O732" s="668" t="s">
        <v>151</v>
      </c>
      <c r="P732" s="668" t="s">
        <v>74</v>
      </c>
      <c r="Q732" s="574" t="s">
        <v>1872</v>
      </c>
      <c r="R732" s="574" t="s">
        <v>1873</v>
      </c>
      <c r="S732" s="574" t="s">
        <v>1947</v>
      </c>
      <c r="T732" s="574" t="s">
        <v>3054</v>
      </c>
      <c r="U732" s="574" t="s">
        <v>1948</v>
      </c>
      <c r="V732" s="574" t="s">
        <v>1949</v>
      </c>
      <c r="W732" s="575" t="s">
        <v>3078</v>
      </c>
      <c r="X732" s="575" t="s">
        <v>3079</v>
      </c>
      <c r="Y732" s="576" t="s">
        <v>3108</v>
      </c>
      <c r="Z732" s="577" t="s">
        <v>3110</v>
      </c>
      <c r="AA732" s="578" t="s">
        <v>3081</v>
      </c>
      <c r="AE732"/>
    </row>
    <row r="733" spans="1:31" s="563" customFormat="1">
      <c r="A733"/>
      <c r="B733"/>
      <c r="C733" s="568">
        <v>2023</v>
      </c>
      <c r="D733" s="569" t="s">
        <v>75</v>
      </c>
      <c r="E733" s="569" t="s">
        <v>337</v>
      </c>
      <c r="F733" s="573" t="s">
        <v>141</v>
      </c>
      <c r="G733" s="569" t="s">
        <v>42</v>
      </c>
      <c r="H733" s="569" t="s">
        <v>41</v>
      </c>
      <c r="I733" s="575" t="s">
        <v>54</v>
      </c>
      <c r="J733" s="569" t="s">
        <v>351</v>
      </c>
      <c r="K733" s="569" t="s">
        <v>100</v>
      </c>
      <c r="L733" s="570">
        <v>1</v>
      </c>
      <c r="M733" s="571">
        <v>5.7349103402249995</v>
      </c>
      <c r="N733" s="572">
        <v>17.554056749999997</v>
      </c>
      <c r="O733" s="668" t="s">
        <v>151</v>
      </c>
      <c r="P733" s="668" t="s">
        <v>351</v>
      </c>
      <c r="Q733" s="574" t="s">
        <v>1952</v>
      </c>
      <c r="R733" s="574" t="s">
        <v>1953</v>
      </c>
      <c r="S733" s="574" t="s">
        <v>1954</v>
      </c>
      <c r="T733" s="574" t="s">
        <v>3054</v>
      </c>
      <c r="U733" s="574" t="s">
        <v>1955</v>
      </c>
      <c r="V733" s="574" t="s">
        <v>1956</v>
      </c>
      <c r="W733" s="575" t="s">
        <v>3111</v>
      </c>
      <c r="X733" s="575" t="s">
        <v>3112</v>
      </c>
      <c r="Y733" s="576" t="s">
        <v>3113</v>
      </c>
      <c r="Z733" s="577" t="s">
        <v>3114</v>
      </c>
      <c r="AA733" s="578" t="s">
        <v>3115</v>
      </c>
      <c r="AE733"/>
    </row>
    <row r="734" spans="1:31" s="563" customFormat="1">
      <c r="A734"/>
      <c r="B734"/>
      <c r="C734" s="568">
        <v>2023</v>
      </c>
      <c r="D734" s="569" t="s">
        <v>75</v>
      </c>
      <c r="E734" s="569" t="s">
        <v>337</v>
      </c>
      <c r="F734" s="573" t="s">
        <v>141</v>
      </c>
      <c r="G734" s="569" t="s">
        <v>42</v>
      </c>
      <c r="H734" s="569" t="s">
        <v>41</v>
      </c>
      <c r="I734" s="575" t="s">
        <v>54</v>
      </c>
      <c r="J734" s="569" t="s">
        <v>67</v>
      </c>
      <c r="K734" s="569" t="s">
        <v>81</v>
      </c>
      <c r="L734" s="570">
        <v>1</v>
      </c>
      <c r="M734" s="571">
        <v>7.1551066732031252</v>
      </c>
      <c r="N734" s="572">
        <v>23.272423721590908</v>
      </c>
      <c r="O734" s="668" t="s">
        <v>382</v>
      </c>
      <c r="P734" s="668" t="s">
        <v>67</v>
      </c>
      <c r="Q734" s="574" t="s">
        <v>1908</v>
      </c>
      <c r="R734" s="574" t="s">
        <v>1909</v>
      </c>
      <c r="S734" s="574" t="s">
        <v>1962</v>
      </c>
      <c r="T734" s="574" t="s">
        <v>3054</v>
      </c>
      <c r="U734" s="574" t="s">
        <v>1963</v>
      </c>
      <c r="V734" s="574" t="s">
        <v>1964</v>
      </c>
      <c r="W734" s="575" t="s">
        <v>3089</v>
      </c>
      <c r="X734" s="575" t="s">
        <v>3090</v>
      </c>
      <c r="Y734" s="576" t="s">
        <v>3116</v>
      </c>
      <c r="Z734" s="577" t="s">
        <v>3117</v>
      </c>
      <c r="AA734" s="578" t="s">
        <v>3093</v>
      </c>
      <c r="AE734"/>
    </row>
    <row r="735" spans="1:31" s="563" customFormat="1">
      <c r="A735"/>
      <c r="B735"/>
      <c r="C735" s="568">
        <v>2023</v>
      </c>
      <c r="D735" s="569" t="s">
        <v>75</v>
      </c>
      <c r="E735" s="569" t="s">
        <v>337</v>
      </c>
      <c r="F735" s="573" t="s">
        <v>141</v>
      </c>
      <c r="G735" s="569" t="s">
        <v>42</v>
      </c>
      <c r="H735" s="569" t="s">
        <v>41</v>
      </c>
      <c r="I735" s="575" t="s">
        <v>54</v>
      </c>
      <c r="J735" s="569" t="s">
        <v>66</v>
      </c>
      <c r="K735" s="569" t="s">
        <v>310</v>
      </c>
      <c r="L735" s="570">
        <v>0.7</v>
      </c>
      <c r="M735" s="571">
        <v>14.643009005624995</v>
      </c>
      <c r="N735" s="572">
        <v>465.448474431818</v>
      </c>
      <c r="O735" s="668" t="s">
        <v>381</v>
      </c>
      <c r="P735" s="668" t="s">
        <v>66</v>
      </c>
      <c r="Q735" s="574" t="s">
        <v>1862</v>
      </c>
      <c r="R735" s="574" t="s">
        <v>1863</v>
      </c>
      <c r="S735" s="574" t="s">
        <v>1967</v>
      </c>
      <c r="T735" s="574" t="s">
        <v>3054</v>
      </c>
      <c r="U735" s="574" t="s">
        <v>1968</v>
      </c>
      <c r="V735" s="574" t="s">
        <v>1969</v>
      </c>
      <c r="W735" s="575" t="s">
        <v>3118</v>
      </c>
      <c r="X735" s="575" t="s">
        <v>3119</v>
      </c>
      <c r="Y735" s="576" t="s">
        <v>3120</v>
      </c>
      <c r="Z735" s="577" t="s">
        <v>3121</v>
      </c>
      <c r="AA735" s="578" t="s">
        <v>3122</v>
      </c>
      <c r="AE735"/>
    </row>
    <row r="736" spans="1:31" s="563" customFormat="1">
      <c r="A736"/>
      <c r="B736"/>
      <c r="C736" s="568">
        <v>2023</v>
      </c>
      <c r="D736" s="569" t="s">
        <v>75</v>
      </c>
      <c r="E736" s="569" t="s">
        <v>337</v>
      </c>
      <c r="F736" s="573" t="s">
        <v>141</v>
      </c>
      <c r="G736" s="569" t="s">
        <v>42</v>
      </c>
      <c r="H736" s="569" t="s">
        <v>41</v>
      </c>
      <c r="I736" s="575" t="s">
        <v>54</v>
      </c>
      <c r="J736" s="569" t="s">
        <v>66</v>
      </c>
      <c r="K736" s="569" t="s">
        <v>90</v>
      </c>
      <c r="L736" s="570">
        <v>0.3</v>
      </c>
      <c r="M736" s="571">
        <v>6.2755752881249993</v>
      </c>
      <c r="N736" s="572">
        <v>199.47791761363632</v>
      </c>
      <c r="O736" s="668" t="s">
        <v>381</v>
      </c>
      <c r="P736" s="668" t="s">
        <v>66</v>
      </c>
      <c r="Q736" s="574" t="s">
        <v>1846</v>
      </c>
      <c r="R736" s="574" t="s">
        <v>1847</v>
      </c>
      <c r="S736" s="574" t="s">
        <v>1967</v>
      </c>
      <c r="T736" s="574" t="s">
        <v>3054</v>
      </c>
      <c r="U736" s="574" t="s">
        <v>3123</v>
      </c>
      <c r="V736" s="574" t="s">
        <v>3124</v>
      </c>
      <c r="W736" s="575" t="s">
        <v>3065</v>
      </c>
      <c r="X736" s="575" t="s">
        <v>3066</v>
      </c>
      <c r="Y736" s="576" t="s">
        <v>3120</v>
      </c>
      <c r="Z736" s="577" t="s">
        <v>3125</v>
      </c>
      <c r="AA736" s="578" t="s">
        <v>3068</v>
      </c>
      <c r="AE736"/>
    </row>
    <row r="737" spans="1:31" s="563" customFormat="1">
      <c r="A737"/>
      <c r="B737"/>
      <c r="C737" s="568">
        <v>2023</v>
      </c>
      <c r="D737" s="569" t="s">
        <v>75</v>
      </c>
      <c r="E737" s="569" t="s">
        <v>337</v>
      </c>
      <c r="F737" s="573" t="s">
        <v>141</v>
      </c>
      <c r="G737" s="569" t="s">
        <v>42</v>
      </c>
      <c r="H737" s="569" t="s">
        <v>41</v>
      </c>
      <c r="I737" s="575" t="s">
        <v>54</v>
      </c>
      <c r="J737" s="569" t="s">
        <v>348</v>
      </c>
      <c r="K737" s="569" t="s">
        <v>310</v>
      </c>
      <c r="L737" s="570">
        <v>0.5</v>
      </c>
      <c r="M737" s="571">
        <v>7.7713272070312485</v>
      </c>
      <c r="N737" s="572">
        <v>761.89482421874982</v>
      </c>
      <c r="O737" s="668" t="s">
        <v>151</v>
      </c>
      <c r="P737" s="668" t="s">
        <v>348</v>
      </c>
      <c r="Q737" s="574" t="s">
        <v>1862</v>
      </c>
      <c r="R737" s="574" t="s">
        <v>1863</v>
      </c>
      <c r="S737" s="574" t="s">
        <v>1972</v>
      </c>
      <c r="T737" s="574" t="s">
        <v>3054</v>
      </c>
      <c r="U737" s="574" t="s">
        <v>1973</v>
      </c>
      <c r="V737" s="574" t="s">
        <v>1974</v>
      </c>
      <c r="W737" s="575" t="s">
        <v>3118</v>
      </c>
      <c r="X737" s="575" t="s">
        <v>3119</v>
      </c>
      <c r="Y737" s="576" t="s">
        <v>3126</v>
      </c>
      <c r="Z737" s="577" t="s">
        <v>3127</v>
      </c>
      <c r="AA737" s="578" t="s">
        <v>3122</v>
      </c>
      <c r="AE737"/>
    </row>
    <row r="738" spans="1:31" s="563" customFormat="1">
      <c r="A738"/>
      <c r="B738"/>
      <c r="C738" s="568">
        <v>2023</v>
      </c>
      <c r="D738" s="569" t="s">
        <v>75</v>
      </c>
      <c r="E738" s="569" t="s">
        <v>337</v>
      </c>
      <c r="F738" s="573" t="s">
        <v>141</v>
      </c>
      <c r="G738" s="569" t="s">
        <v>42</v>
      </c>
      <c r="H738" s="569" t="s">
        <v>41</v>
      </c>
      <c r="I738" s="575" t="s">
        <v>54</v>
      </c>
      <c r="J738" s="569" t="s">
        <v>348</v>
      </c>
      <c r="K738" s="569" t="s">
        <v>79</v>
      </c>
      <c r="L738" s="570">
        <v>0.5</v>
      </c>
      <c r="M738" s="571">
        <v>7.7713272070312485</v>
      </c>
      <c r="N738" s="572">
        <v>761.89482421874982</v>
      </c>
      <c r="O738" s="668" t="s">
        <v>151</v>
      </c>
      <c r="P738" s="668" t="s">
        <v>348</v>
      </c>
      <c r="Q738" s="574" t="s">
        <v>1872</v>
      </c>
      <c r="R738" s="574" t="s">
        <v>1873</v>
      </c>
      <c r="S738" s="574" t="s">
        <v>1972</v>
      </c>
      <c r="T738" s="574" t="s">
        <v>3054</v>
      </c>
      <c r="U738" s="574" t="s">
        <v>1977</v>
      </c>
      <c r="V738" s="574" t="s">
        <v>1978</v>
      </c>
      <c r="W738" s="575" t="s">
        <v>3078</v>
      </c>
      <c r="X738" s="575" t="s">
        <v>3079</v>
      </c>
      <c r="Y738" s="576" t="s">
        <v>3126</v>
      </c>
      <c r="Z738" s="577" t="s">
        <v>3128</v>
      </c>
      <c r="AA738" s="578" t="s">
        <v>3081</v>
      </c>
      <c r="AE738"/>
    </row>
    <row r="739" spans="1:31" s="563" customFormat="1">
      <c r="A739"/>
      <c r="B739"/>
      <c r="C739" s="568">
        <v>2023</v>
      </c>
      <c r="D739" s="569" t="s">
        <v>39</v>
      </c>
      <c r="E739" s="569" t="s">
        <v>337</v>
      </c>
      <c r="F739" s="573" t="s">
        <v>141</v>
      </c>
      <c r="G739" s="569" t="s">
        <v>42</v>
      </c>
      <c r="H739" s="569" t="s">
        <v>41</v>
      </c>
      <c r="I739" s="575" t="s">
        <v>54</v>
      </c>
      <c r="J739" s="569" t="s">
        <v>352</v>
      </c>
      <c r="K739" s="569" t="s">
        <v>346</v>
      </c>
      <c r="L739" s="570">
        <v>1</v>
      </c>
      <c r="M739" s="571">
        <v>0.408672194109375</v>
      </c>
      <c r="N739" s="572">
        <v>14.827109083333333</v>
      </c>
      <c r="O739" s="668" t="s">
        <v>151</v>
      </c>
      <c r="P739" s="668" t="s">
        <v>352</v>
      </c>
      <c r="Q739" s="574" t="s">
        <v>1825</v>
      </c>
      <c r="R739" s="574" t="s">
        <v>1826</v>
      </c>
      <c r="S739" s="574" t="s">
        <v>1827</v>
      </c>
      <c r="T739" s="574" t="s">
        <v>3129</v>
      </c>
      <c r="U739" s="574" t="s">
        <v>1829</v>
      </c>
      <c r="V739" s="574" t="s">
        <v>1830</v>
      </c>
      <c r="W739" s="575" t="s">
        <v>3130</v>
      </c>
      <c r="X739" s="575" t="s">
        <v>3131</v>
      </c>
      <c r="Y739" s="576" t="s">
        <v>3132</v>
      </c>
      <c r="Z739" s="577" t="s">
        <v>3133</v>
      </c>
      <c r="AA739" s="578" t="s">
        <v>3134</v>
      </c>
      <c r="AE739"/>
    </row>
    <row r="740" spans="1:31" s="563" customFormat="1">
      <c r="A740"/>
      <c r="B740"/>
      <c r="C740" s="568">
        <v>2023</v>
      </c>
      <c r="D740" s="569" t="s">
        <v>39</v>
      </c>
      <c r="E740" s="569" t="s">
        <v>337</v>
      </c>
      <c r="F740" s="573" t="s">
        <v>141</v>
      </c>
      <c r="G740" s="569" t="s">
        <v>42</v>
      </c>
      <c r="H740" s="569" t="s">
        <v>41</v>
      </c>
      <c r="I740" s="575" t="s">
        <v>54</v>
      </c>
      <c r="J740" s="569" t="s">
        <v>116</v>
      </c>
      <c r="K740" s="569" t="s">
        <v>111</v>
      </c>
      <c r="L740" s="570">
        <v>0.5</v>
      </c>
      <c r="M740" s="571">
        <v>0.16088219176562502</v>
      </c>
      <c r="N740" s="572">
        <v>0.60436585937500009</v>
      </c>
      <c r="O740" s="668" t="s">
        <v>382</v>
      </c>
      <c r="P740" s="668" t="s">
        <v>116</v>
      </c>
      <c r="Q740" s="574" t="s">
        <v>1836</v>
      </c>
      <c r="R740" s="574" t="s">
        <v>1837</v>
      </c>
      <c r="S740" s="574" t="s">
        <v>1838</v>
      </c>
      <c r="T740" s="574" t="s">
        <v>3129</v>
      </c>
      <c r="U740" s="574" t="s">
        <v>1839</v>
      </c>
      <c r="V740" s="574" t="s">
        <v>1840</v>
      </c>
      <c r="W740" s="575" t="s">
        <v>3135</v>
      </c>
      <c r="X740" s="575" t="s">
        <v>3136</v>
      </c>
      <c r="Y740" s="576" t="s">
        <v>3137</v>
      </c>
      <c r="Z740" s="577" t="s">
        <v>3138</v>
      </c>
      <c r="AA740" s="578" t="s">
        <v>3139</v>
      </c>
      <c r="AE740"/>
    </row>
    <row r="741" spans="1:31" s="563" customFormat="1">
      <c r="A741"/>
      <c r="B741"/>
      <c r="C741" s="568">
        <v>2023</v>
      </c>
      <c r="D741" s="569" t="s">
        <v>39</v>
      </c>
      <c r="E741" s="569" t="s">
        <v>337</v>
      </c>
      <c r="F741" s="573" t="s">
        <v>141</v>
      </c>
      <c r="G741" s="569" t="s">
        <v>42</v>
      </c>
      <c r="H741" s="569" t="s">
        <v>41</v>
      </c>
      <c r="I741" s="575" t="s">
        <v>54</v>
      </c>
      <c r="J741" s="569" t="s">
        <v>116</v>
      </c>
      <c r="K741" s="569" t="s">
        <v>90</v>
      </c>
      <c r="L741" s="570">
        <v>0.5</v>
      </c>
      <c r="M741" s="571">
        <v>0.16088219176562502</v>
      </c>
      <c r="N741" s="572">
        <v>0.60436585937500009</v>
      </c>
      <c r="O741" s="668" t="s">
        <v>382</v>
      </c>
      <c r="P741" s="668" t="s">
        <v>116</v>
      </c>
      <c r="Q741" s="574" t="s">
        <v>1846</v>
      </c>
      <c r="R741" s="574" t="s">
        <v>1847</v>
      </c>
      <c r="S741" s="574" t="s">
        <v>1838</v>
      </c>
      <c r="T741" s="574" t="s">
        <v>3129</v>
      </c>
      <c r="U741" s="574" t="s">
        <v>1848</v>
      </c>
      <c r="V741" s="574" t="s">
        <v>1849</v>
      </c>
      <c r="W741" s="575" t="s">
        <v>3140</v>
      </c>
      <c r="X741" s="575" t="s">
        <v>3141</v>
      </c>
      <c r="Y741" s="576" t="s">
        <v>3137</v>
      </c>
      <c r="Z741" s="577" t="s">
        <v>3142</v>
      </c>
      <c r="AA741" s="578" t="s">
        <v>3143</v>
      </c>
      <c r="AE741"/>
    </row>
    <row r="742" spans="1:31" s="563" customFormat="1">
      <c r="A742"/>
      <c r="B742"/>
      <c r="C742" s="568">
        <v>2023</v>
      </c>
      <c r="D742" s="569" t="s">
        <v>39</v>
      </c>
      <c r="E742" s="569" t="s">
        <v>337</v>
      </c>
      <c r="F742" s="573" t="s">
        <v>141</v>
      </c>
      <c r="G742" s="569" t="s">
        <v>42</v>
      </c>
      <c r="H742" s="569" t="s">
        <v>41</v>
      </c>
      <c r="I742" s="575" t="s">
        <v>54</v>
      </c>
      <c r="J742" s="569" t="s">
        <v>109</v>
      </c>
      <c r="K742" s="569" t="s">
        <v>111</v>
      </c>
      <c r="L742" s="570">
        <v>0.5</v>
      </c>
      <c r="M742" s="571">
        <v>0.39489265251562522</v>
      </c>
      <c r="N742" s="572">
        <v>12.087317187500004</v>
      </c>
      <c r="O742" s="668" t="s">
        <v>381</v>
      </c>
      <c r="P742" s="668" t="s">
        <v>109</v>
      </c>
      <c r="Q742" s="574" t="s">
        <v>1836</v>
      </c>
      <c r="R742" s="574" t="s">
        <v>1837</v>
      </c>
      <c r="S742" s="574" t="s">
        <v>1854</v>
      </c>
      <c r="T742" s="574" t="s">
        <v>3129</v>
      </c>
      <c r="U742" s="574" t="s">
        <v>1855</v>
      </c>
      <c r="V742" s="574" t="s">
        <v>1856</v>
      </c>
      <c r="W742" s="575" t="s">
        <v>3135</v>
      </c>
      <c r="X742" s="575" t="s">
        <v>3136</v>
      </c>
      <c r="Y742" s="576" t="s">
        <v>3144</v>
      </c>
      <c r="Z742" s="577" t="s">
        <v>3145</v>
      </c>
      <c r="AA742" s="578" t="s">
        <v>3139</v>
      </c>
      <c r="AE742"/>
    </row>
    <row r="743" spans="1:31" s="563" customFormat="1">
      <c r="A743"/>
      <c r="B743"/>
      <c r="C743" s="568">
        <v>2023</v>
      </c>
      <c r="D743" s="569" t="s">
        <v>39</v>
      </c>
      <c r="E743" s="569" t="s">
        <v>337</v>
      </c>
      <c r="F743" s="573" t="s">
        <v>141</v>
      </c>
      <c r="G743" s="569" t="s">
        <v>42</v>
      </c>
      <c r="H743" s="569" t="s">
        <v>41</v>
      </c>
      <c r="I743" s="575" t="s">
        <v>54</v>
      </c>
      <c r="J743" s="569" t="s">
        <v>109</v>
      </c>
      <c r="K743" s="569" t="s">
        <v>90</v>
      </c>
      <c r="L743" s="570">
        <v>0.5</v>
      </c>
      <c r="M743" s="571">
        <v>0.39489265251562522</v>
      </c>
      <c r="N743" s="572">
        <v>12.087317187500004</v>
      </c>
      <c r="O743" s="668" t="s">
        <v>381</v>
      </c>
      <c r="P743" s="668" t="s">
        <v>109</v>
      </c>
      <c r="Q743" s="574" t="s">
        <v>1846</v>
      </c>
      <c r="R743" s="574" t="s">
        <v>1847</v>
      </c>
      <c r="S743" s="574" t="s">
        <v>1854</v>
      </c>
      <c r="T743" s="574" t="s">
        <v>3129</v>
      </c>
      <c r="U743" s="574" t="s">
        <v>1859</v>
      </c>
      <c r="V743" s="574" t="s">
        <v>1860</v>
      </c>
      <c r="W743" s="575" t="s">
        <v>3140</v>
      </c>
      <c r="X743" s="575" t="s">
        <v>3141</v>
      </c>
      <c r="Y743" s="576" t="s">
        <v>3144</v>
      </c>
      <c r="Z743" s="577" t="s">
        <v>3146</v>
      </c>
      <c r="AA743" s="578" t="s">
        <v>3143</v>
      </c>
      <c r="AE743"/>
    </row>
    <row r="744" spans="1:31" s="563" customFormat="1">
      <c r="A744"/>
      <c r="B744"/>
      <c r="C744" s="568">
        <v>2023</v>
      </c>
      <c r="D744" s="569" t="s">
        <v>39</v>
      </c>
      <c r="E744" s="569" t="s">
        <v>337</v>
      </c>
      <c r="F744" s="573" t="s">
        <v>141</v>
      </c>
      <c r="G744" s="569" t="s">
        <v>42</v>
      </c>
      <c r="H744" s="569" t="s">
        <v>41</v>
      </c>
      <c r="I744" s="575" t="s">
        <v>54</v>
      </c>
      <c r="J744" s="569" t="s">
        <v>350</v>
      </c>
      <c r="K744" s="569" t="s">
        <v>310</v>
      </c>
      <c r="L744" s="570">
        <v>1</v>
      </c>
      <c r="M744" s="571">
        <v>0.49710972182934049</v>
      </c>
      <c r="N744" s="572">
        <v>43.245734826388897</v>
      </c>
      <c r="O744" s="668" t="s">
        <v>151</v>
      </c>
      <c r="P744" s="668" t="s">
        <v>350</v>
      </c>
      <c r="Q744" s="574" t="s">
        <v>1862</v>
      </c>
      <c r="R744" s="574" t="s">
        <v>1863</v>
      </c>
      <c r="S744" s="574" t="s">
        <v>1864</v>
      </c>
      <c r="T744" s="574" t="s">
        <v>3129</v>
      </c>
      <c r="U744" s="574" t="s">
        <v>1865</v>
      </c>
      <c r="V744" s="574" t="s">
        <v>1866</v>
      </c>
      <c r="W744" s="575" t="s">
        <v>3147</v>
      </c>
      <c r="X744" s="575" t="s">
        <v>3148</v>
      </c>
      <c r="Y744" s="576" t="s">
        <v>3149</v>
      </c>
      <c r="Z744" s="577" t="s">
        <v>3150</v>
      </c>
      <c r="AA744" s="578" t="s">
        <v>3151</v>
      </c>
      <c r="AE744"/>
    </row>
    <row r="745" spans="1:31" s="563" customFormat="1">
      <c r="A745"/>
      <c r="B745"/>
      <c r="C745" s="568">
        <v>2023</v>
      </c>
      <c r="D745" s="569" t="s">
        <v>39</v>
      </c>
      <c r="E745" s="569" t="s">
        <v>337</v>
      </c>
      <c r="F745" s="573" t="s">
        <v>141</v>
      </c>
      <c r="G745" s="569" t="s">
        <v>42</v>
      </c>
      <c r="H745" s="569" t="s">
        <v>41</v>
      </c>
      <c r="I745" s="575" t="s">
        <v>54</v>
      </c>
      <c r="J745" s="569" t="s">
        <v>99</v>
      </c>
      <c r="K745" s="569" t="s">
        <v>79</v>
      </c>
      <c r="L745" s="570">
        <v>1</v>
      </c>
      <c r="M745" s="571">
        <v>6.5387551057500007E-2</v>
      </c>
      <c r="N745" s="572">
        <v>31.136929074999998</v>
      </c>
      <c r="O745" s="668" t="s">
        <v>151</v>
      </c>
      <c r="P745" s="668" t="s">
        <v>99</v>
      </c>
      <c r="Q745" s="574" t="s">
        <v>1872</v>
      </c>
      <c r="R745" s="574" t="s">
        <v>1873</v>
      </c>
      <c r="S745" s="574" t="s">
        <v>1874</v>
      </c>
      <c r="T745" s="574" t="s">
        <v>3129</v>
      </c>
      <c r="U745" s="574" t="s">
        <v>1875</v>
      </c>
      <c r="V745" s="574" t="s">
        <v>1876</v>
      </c>
      <c r="W745" s="575" t="s">
        <v>3152</v>
      </c>
      <c r="X745" s="575" t="s">
        <v>3153</v>
      </c>
      <c r="Y745" s="576" t="s">
        <v>3154</v>
      </c>
      <c r="Z745" s="577" t="s">
        <v>3155</v>
      </c>
      <c r="AA745" s="578" t="s">
        <v>3156</v>
      </c>
      <c r="AE745"/>
    </row>
    <row r="746" spans="1:31" s="563" customFormat="1">
      <c r="A746"/>
      <c r="B746"/>
      <c r="C746" s="568">
        <v>2023</v>
      </c>
      <c r="D746" s="569" t="s">
        <v>39</v>
      </c>
      <c r="E746" s="569" t="s">
        <v>337</v>
      </c>
      <c r="F746" s="573" t="s">
        <v>141</v>
      </c>
      <c r="G746" s="569" t="s">
        <v>42</v>
      </c>
      <c r="H746" s="569" t="s">
        <v>41</v>
      </c>
      <c r="I746" s="575" t="s">
        <v>54</v>
      </c>
      <c r="J746" s="569" t="s">
        <v>96</v>
      </c>
      <c r="K746" s="569" t="s">
        <v>79</v>
      </c>
      <c r="L746" s="570">
        <v>1</v>
      </c>
      <c r="M746" s="571">
        <v>7.1763207963333351E-3</v>
      </c>
      <c r="N746" s="572">
        <v>11.861687266666667</v>
      </c>
      <c r="O746" s="668" t="s">
        <v>151</v>
      </c>
      <c r="P746" s="668" t="s">
        <v>96</v>
      </c>
      <c r="Q746" s="574" t="s">
        <v>1872</v>
      </c>
      <c r="R746" s="574" t="s">
        <v>1873</v>
      </c>
      <c r="S746" s="574" t="s">
        <v>1882</v>
      </c>
      <c r="T746" s="574" t="s">
        <v>3129</v>
      </c>
      <c r="U746" s="574" t="s">
        <v>1883</v>
      </c>
      <c r="V746" s="574" t="s">
        <v>1884</v>
      </c>
      <c r="W746" s="575" t="s">
        <v>3152</v>
      </c>
      <c r="X746" s="575" t="s">
        <v>3153</v>
      </c>
      <c r="Y746" s="576" t="s">
        <v>3157</v>
      </c>
      <c r="Z746" s="577" t="s">
        <v>3158</v>
      </c>
      <c r="AA746" s="578" t="s">
        <v>3156</v>
      </c>
      <c r="AE746"/>
    </row>
    <row r="747" spans="1:31" s="563" customFormat="1">
      <c r="A747"/>
      <c r="B747"/>
      <c r="C747" s="568">
        <v>2023</v>
      </c>
      <c r="D747" s="569" t="s">
        <v>39</v>
      </c>
      <c r="E747" s="569" t="s">
        <v>337</v>
      </c>
      <c r="F747" s="573" t="s">
        <v>141</v>
      </c>
      <c r="G747" s="569" t="s">
        <v>42</v>
      </c>
      <c r="H747" s="569" t="s">
        <v>41</v>
      </c>
      <c r="I747" s="575" t="s">
        <v>54</v>
      </c>
      <c r="J747" s="569" t="s">
        <v>87</v>
      </c>
      <c r="K747" s="569" t="s">
        <v>310</v>
      </c>
      <c r="L747" s="570">
        <v>0.33333333333333331</v>
      </c>
      <c r="M747" s="571">
        <v>0.14442345602620832</v>
      </c>
      <c r="N747" s="572">
        <v>5.1894881791666654</v>
      </c>
      <c r="O747" s="668" t="s">
        <v>151</v>
      </c>
      <c r="P747" s="668" t="s">
        <v>87</v>
      </c>
      <c r="Q747" s="574" t="s">
        <v>1862</v>
      </c>
      <c r="R747" s="574" t="s">
        <v>1863</v>
      </c>
      <c r="S747" s="574" t="s">
        <v>1887</v>
      </c>
      <c r="T747" s="574" t="s">
        <v>3129</v>
      </c>
      <c r="U747" s="574" t="s">
        <v>1888</v>
      </c>
      <c r="V747" s="574" t="s">
        <v>1889</v>
      </c>
      <c r="W747" s="575" t="s">
        <v>3147</v>
      </c>
      <c r="X747" s="575" t="s">
        <v>3148</v>
      </c>
      <c r="Y747" s="576" t="s">
        <v>3159</v>
      </c>
      <c r="Z747" s="577" t="s">
        <v>3160</v>
      </c>
      <c r="AA747" s="578" t="s">
        <v>3151</v>
      </c>
      <c r="AE747"/>
    </row>
    <row r="748" spans="1:31" s="563" customFormat="1">
      <c r="A748"/>
      <c r="B748"/>
      <c r="C748" s="568">
        <v>2023</v>
      </c>
      <c r="D748" s="569" t="s">
        <v>39</v>
      </c>
      <c r="E748" s="569" t="s">
        <v>337</v>
      </c>
      <c r="F748" s="573" t="s">
        <v>141</v>
      </c>
      <c r="G748" s="569" t="s">
        <v>42</v>
      </c>
      <c r="H748" s="569" t="s">
        <v>41</v>
      </c>
      <c r="I748" s="575" t="s">
        <v>54</v>
      </c>
      <c r="J748" s="569" t="s">
        <v>87</v>
      </c>
      <c r="K748" s="569" t="s">
        <v>106</v>
      </c>
      <c r="L748" s="570">
        <v>0.33333333333333331</v>
      </c>
      <c r="M748" s="571">
        <v>0.14442345602620832</v>
      </c>
      <c r="N748" s="572">
        <v>5.1894881791666654</v>
      </c>
      <c r="O748" s="668" t="s">
        <v>151</v>
      </c>
      <c r="P748" s="668" t="s">
        <v>87</v>
      </c>
      <c r="Q748" s="574" t="s">
        <v>1892</v>
      </c>
      <c r="R748" s="574" t="s">
        <v>1893</v>
      </c>
      <c r="S748" s="574" t="s">
        <v>1887</v>
      </c>
      <c r="T748" s="574" t="s">
        <v>3129</v>
      </c>
      <c r="U748" s="574" t="s">
        <v>1894</v>
      </c>
      <c r="V748" s="574" t="s">
        <v>1895</v>
      </c>
      <c r="W748" s="575" t="s">
        <v>3161</v>
      </c>
      <c r="X748" s="575" t="s">
        <v>3162</v>
      </c>
      <c r="Y748" s="576" t="s">
        <v>3159</v>
      </c>
      <c r="Z748" s="577" t="s">
        <v>3163</v>
      </c>
      <c r="AA748" s="578" t="s">
        <v>3164</v>
      </c>
      <c r="AE748"/>
    </row>
    <row r="749" spans="1:31" s="563" customFormat="1">
      <c r="A749"/>
      <c r="B749"/>
      <c r="C749" s="568">
        <v>2023</v>
      </c>
      <c r="D749" s="569" t="s">
        <v>39</v>
      </c>
      <c r="E749" s="569" t="s">
        <v>337</v>
      </c>
      <c r="F749" s="573" t="s">
        <v>141</v>
      </c>
      <c r="G749" s="569" t="s">
        <v>42</v>
      </c>
      <c r="H749" s="569" t="s">
        <v>41</v>
      </c>
      <c r="I749" s="575" t="s">
        <v>54</v>
      </c>
      <c r="J749" s="569" t="s">
        <v>87</v>
      </c>
      <c r="K749" s="569" t="s">
        <v>104</v>
      </c>
      <c r="L749" s="570">
        <v>0.33333333333333331</v>
      </c>
      <c r="M749" s="571">
        <v>0.14442345602620832</v>
      </c>
      <c r="N749" s="572">
        <v>5.1894881791666654</v>
      </c>
      <c r="O749" s="668" t="s">
        <v>151</v>
      </c>
      <c r="P749" s="668" t="s">
        <v>87</v>
      </c>
      <c r="Q749" s="574" t="s">
        <v>1900</v>
      </c>
      <c r="R749" s="574" t="s">
        <v>1901</v>
      </c>
      <c r="S749" s="574" t="s">
        <v>1887</v>
      </c>
      <c r="T749" s="574" t="s">
        <v>3129</v>
      </c>
      <c r="U749" s="574" t="s">
        <v>1902</v>
      </c>
      <c r="V749" s="574" t="s">
        <v>1903</v>
      </c>
      <c r="W749" s="575" t="s">
        <v>3165</v>
      </c>
      <c r="X749" s="575" t="s">
        <v>3166</v>
      </c>
      <c r="Y749" s="576" t="s">
        <v>3159</v>
      </c>
      <c r="Z749" s="577" t="s">
        <v>3167</v>
      </c>
      <c r="AA749" s="580" t="s">
        <v>3168</v>
      </c>
      <c r="AE749"/>
    </row>
    <row r="750" spans="1:31" s="563" customFormat="1">
      <c r="A750"/>
      <c r="B750"/>
      <c r="C750" s="568">
        <v>2023</v>
      </c>
      <c r="D750" s="569" t="s">
        <v>39</v>
      </c>
      <c r="E750" s="569" t="s">
        <v>337</v>
      </c>
      <c r="F750" s="573" t="s">
        <v>141</v>
      </c>
      <c r="G750" s="569" t="s">
        <v>42</v>
      </c>
      <c r="H750" s="569" t="s">
        <v>41</v>
      </c>
      <c r="I750" s="575" t="s">
        <v>54</v>
      </c>
      <c r="J750" s="569" t="s">
        <v>83</v>
      </c>
      <c r="K750" s="569" t="s">
        <v>81</v>
      </c>
      <c r="L750" s="570">
        <v>1</v>
      </c>
      <c r="M750" s="571">
        <v>1.3886337733824705</v>
      </c>
      <c r="N750" s="572">
        <v>2.1979008758823526</v>
      </c>
      <c r="O750" s="668" t="s">
        <v>382</v>
      </c>
      <c r="P750" s="668" t="s">
        <v>83</v>
      </c>
      <c r="Q750" s="574" t="s">
        <v>1908</v>
      </c>
      <c r="R750" s="574" t="s">
        <v>1909</v>
      </c>
      <c r="S750" s="574" t="s">
        <v>1910</v>
      </c>
      <c r="T750" s="574" t="s">
        <v>3129</v>
      </c>
      <c r="U750" s="574" t="s">
        <v>1911</v>
      </c>
      <c r="V750" s="574" t="s">
        <v>1912</v>
      </c>
      <c r="W750" s="575" t="s">
        <v>3169</v>
      </c>
      <c r="X750" s="575" t="s">
        <v>3170</v>
      </c>
      <c r="Y750" s="576" t="s">
        <v>3171</v>
      </c>
      <c r="Z750" s="577" t="s">
        <v>3172</v>
      </c>
      <c r="AA750" s="578" t="s">
        <v>3173</v>
      </c>
      <c r="AE750"/>
    </row>
    <row r="751" spans="1:31" s="563" customFormat="1">
      <c r="A751"/>
      <c r="B751"/>
      <c r="C751" s="568">
        <v>2023</v>
      </c>
      <c r="D751" s="569" t="s">
        <v>39</v>
      </c>
      <c r="E751" s="569" t="s">
        <v>337</v>
      </c>
      <c r="F751" s="573" t="s">
        <v>141</v>
      </c>
      <c r="G751" s="569" t="s">
        <v>42</v>
      </c>
      <c r="H751" s="569" t="s">
        <v>41</v>
      </c>
      <c r="I751" s="575" t="s">
        <v>54</v>
      </c>
      <c r="J751" s="569" t="s">
        <v>77</v>
      </c>
      <c r="K751" s="569" t="s">
        <v>310</v>
      </c>
      <c r="L751" s="570">
        <v>0.33333333333333331</v>
      </c>
      <c r="M751" s="571">
        <v>0.29915873032843132</v>
      </c>
      <c r="N751" s="572">
        <v>12.210560421568625</v>
      </c>
      <c r="O751" s="668" t="s">
        <v>381</v>
      </c>
      <c r="P751" s="668" t="s">
        <v>77</v>
      </c>
      <c r="Q751" s="574" t="s">
        <v>1862</v>
      </c>
      <c r="R751" s="574" t="s">
        <v>1863</v>
      </c>
      <c r="S751" s="574" t="s">
        <v>1918</v>
      </c>
      <c r="T751" s="574" t="s">
        <v>3129</v>
      </c>
      <c r="U751" s="574" t="s">
        <v>1919</v>
      </c>
      <c r="V751" s="574" t="s">
        <v>1920</v>
      </c>
      <c r="W751" s="575" t="s">
        <v>3147</v>
      </c>
      <c r="X751" s="575" t="s">
        <v>3148</v>
      </c>
      <c r="Y751" s="575" t="s">
        <v>3174</v>
      </c>
      <c r="Z751" s="579" t="s">
        <v>3175</v>
      </c>
      <c r="AA751" s="578" t="s">
        <v>3151</v>
      </c>
      <c r="AE751"/>
    </row>
    <row r="752" spans="1:31" s="563" customFormat="1">
      <c r="A752"/>
      <c r="B752"/>
      <c r="C752" s="568">
        <v>2023</v>
      </c>
      <c r="D752" s="569" t="s">
        <v>39</v>
      </c>
      <c r="E752" s="569" t="s">
        <v>337</v>
      </c>
      <c r="F752" s="573" t="s">
        <v>141</v>
      </c>
      <c r="G752" s="569" t="s">
        <v>42</v>
      </c>
      <c r="H752" s="569" t="s">
        <v>41</v>
      </c>
      <c r="I752" s="575" t="s">
        <v>54</v>
      </c>
      <c r="J752" s="569" t="s">
        <v>77</v>
      </c>
      <c r="K752" s="569" t="s">
        <v>104</v>
      </c>
      <c r="L752" s="570">
        <v>0.33333333333333331</v>
      </c>
      <c r="M752" s="571">
        <v>0.29915873032843132</v>
      </c>
      <c r="N752" s="572">
        <v>12.210560421568625</v>
      </c>
      <c r="O752" s="668" t="s">
        <v>381</v>
      </c>
      <c r="P752" s="668" t="s">
        <v>77</v>
      </c>
      <c r="Q752" s="574" t="s">
        <v>1900</v>
      </c>
      <c r="R752" s="574" t="s">
        <v>1901</v>
      </c>
      <c r="S752" s="574" t="s">
        <v>1918</v>
      </c>
      <c r="T752" s="574" t="s">
        <v>3129</v>
      </c>
      <c r="U752" s="574" t="s">
        <v>1923</v>
      </c>
      <c r="V752" s="574" t="s">
        <v>1924</v>
      </c>
      <c r="W752" s="575" t="s">
        <v>3165</v>
      </c>
      <c r="X752" s="575" t="s">
        <v>3166</v>
      </c>
      <c r="Y752" s="576" t="s">
        <v>3174</v>
      </c>
      <c r="Z752" s="577" t="s">
        <v>3176</v>
      </c>
      <c r="AA752" s="578" t="s">
        <v>3168</v>
      </c>
      <c r="AE752"/>
    </row>
    <row r="753" spans="1:31" s="563" customFormat="1">
      <c r="A753"/>
      <c r="B753"/>
      <c r="C753" s="568">
        <v>2023</v>
      </c>
      <c r="D753" s="569" t="s">
        <v>39</v>
      </c>
      <c r="E753" s="569" t="s">
        <v>337</v>
      </c>
      <c r="F753" s="573" t="s">
        <v>141</v>
      </c>
      <c r="G753" s="569" t="s">
        <v>42</v>
      </c>
      <c r="H753" s="569" t="s">
        <v>41</v>
      </c>
      <c r="I753" s="575" t="s">
        <v>54</v>
      </c>
      <c r="J753" s="569" t="s">
        <v>77</v>
      </c>
      <c r="K753" s="569" t="s">
        <v>93</v>
      </c>
      <c r="L753" s="570">
        <v>0.33333333333333331</v>
      </c>
      <c r="M753" s="571">
        <v>0.29915873032843132</v>
      </c>
      <c r="N753" s="572">
        <v>12.210560421568625</v>
      </c>
      <c r="O753" s="668" t="s">
        <v>381</v>
      </c>
      <c r="P753" s="668" t="s">
        <v>77</v>
      </c>
      <c r="Q753" s="574" t="s">
        <v>1926</v>
      </c>
      <c r="R753" s="574" t="s">
        <v>1927</v>
      </c>
      <c r="S753" s="574" t="s">
        <v>1918</v>
      </c>
      <c r="T753" s="574" t="s">
        <v>3129</v>
      </c>
      <c r="U753" s="574" t="s">
        <v>1928</v>
      </c>
      <c r="V753" s="574" t="s">
        <v>1929</v>
      </c>
      <c r="W753" s="575" t="s">
        <v>3177</v>
      </c>
      <c r="X753" s="575" t="s">
        <v>3178</v>
      </c>
      <c r="Y753" s="576" t="s">
        <v>3174</v>
      </c>
      <c r="Z753" s="577" t="s">
        <v>3179</v>
      </c>
      <c r="AA753" s="578" t="s">
        <v>3180</v>
      </c>
      <c r="AE753"/>
    </row>
    <row r="754" spans="1:31" s="563" customFormat="1">
      <c r="A754"/>
      <c r="B754"/>
      <c r="C754" s="568">
        <v>2023</v>
      </c>
      <c r="D754" s="569" t="s">
        <v>39</v>
      </c>
      <c r="E754" s="569" t="s">
        <v>337</v>
      </c>
      <c r="F754" s="573" t="s">
        <v>141</v>
      </c>
      <c r="G754" s="569" t="s">
        <v>42</v>
      </c>
      <c r="H754" s="569" t="s">
        <v>41</v>
      </c>
      <c r="I754" s="575" t="s">
        <v>54</v>
      </c>
      <c r="J754" s="569" t="s">
        <v>349</v>
      </c>
      <c r="K754" s="569" t="s">
        <v>310</v>
      </c>
      <c r="L754" s="570">
        <v>1</v>
      </c>
      <c r="M754" s="571">
        <v>0.32927735756493509</v>
      </c>
      <c r="N754" s="572">
        <v>34.660774480519486</v>
      </c>
      <c r="O754" s="668" t="s">
        <v>151</v>
      </c>
      <c r="P754" s="668" t="s">
        <v>349</v>
      </c>
      <c r="Q754" s="574" t="s">
        <v>1862</v>
      </c>
      <c r="R754" s="574" t="s">
        <v>1863</v>
      </c>
      <c r="S754" s="574" t="s">
        <v>1934</v>
      </c>
      <c r="T754" s="574" t="s">
        <v>3129</v>
      </c>
      <c r="U754" s="574" t="s">
        <v>1935</v>
      </c>
      <c r="V754" s="574" t="s">
        <v>1936</v>
      </c>
      <c r="W754" s="575" t="s">
        <v>3147</v>
      </c>
      <c r="X754" s="575" t="s">
        <v>3148</v>
      </c>
      <c r="Y754" s="576" t="s">
        <v>3181</v>
      </c>
      <c r="Z754" s="577" t="s">
        <v>3182</v>
      </c>
      <c r="AA754" s="578" t="s">
        <v>3151</v>
      </c>
      <c r="AE754"/>
    </row>
    <row r="755" spans="1:31" s="563" customFormat="1">
      <c r="A755"/>
      <c r="B755"/>
      <c r="C755" s="568">
        <v>2023</v>
      </c>
      <c r="D755" s="569" t="s">
        <v>39</v>
      </c>
      <c r="E755" s="569" t="s">
        <v>337</v>
      </c>
      <c r="F755" s="573" t="s">
        <v>141</v>
      </c>
      <c r="G755" s="569" t="s">
        <v>42</v>
      </c>
      <c r="H755" s="569" t="s">
        <v>41</v>
      </c>
      <c r="I755" s="575" t="s">
        <v>54</v>
      </c>
      <c r="J755" s="569" t="s">
        <v>76</v>
      </c>
      <c r="K755" s="569" t="s">
        <v>79</v>
      </c>
      <c r="L755" s="570">
        <v>1</v>
      </c>
      <c r="M755" s="571">
        <v>1.7792530899999999E-2</v>
      </c>
      <c r="N755" s="572">
        <v>7.1170123600000004</v>
      </c>
      <c r="O755" s="668" t="s">
        <v>151</v>
      </c>
      <c r="P755" s="668" t="s">
        <v>76</v>
      </c>
      <c r="Q755" s="574" t="s">
        <v>1872</v>
      </c>
      <c r="R755" s="574" t="s">
        <v>1873</v>
      </c>
      <c r="S755" s="574" t="s">
        <v>1942</v>
      </c>
      <c r="T755" s="574" t="s">
        <v>3129</v>
      </c>
      <c r="U755" s="574" t="s">
        <v>1943</v>
      </c>
      <c r="V755" s="574" t="s">
        <v>1944</v>
      </c>
      <c r="W755" s="575" t="s">
        <v>3152</v>
      </c>
      <c r="X755" s="575" t="s">
        <v>3153</v>
      </c>
      <c r="Y755" s="576" t="s">
        <v>3183</v>
      </c>
      <c r="Z755" s="577" t="s">
        <v>3184</v>
      </c>
      <c r="AA755" s="578" t="s">
        <v>3156</v>
      </c>
      <c r="AE755"/>
    </row>
    <row r="756" spans="1:31" s="563" customFormat="1">
      <c r="A756"/>
      <c r="B756"/>
      <c r="C756" s="568">
        <v>2023</v>
      </c>
      <c r="D756" s="569" t="s">
        <v>39</v>
      </c>
      <c r="E756" s="569" t="s">
        <v>337</v>
      </c>
      <c r="F756" s="573" t="s">
        <v>141</v>
      </c>
      <c r="G756" s="569" t="s">
        <v>42</v>
      </c>
      <c r="H756" s="569" t="s">
        <v>41</v>
      </c>
      <c r="I756" s="575" t="s">
        <v>54</v>
      </c>
      <c r="J756" s="569" t="s">
        <v>74</v>
      </c>
      <c r="K756" s="569" t="s">
        <v>115</v>
      </c>
      <c r="L756" s="570">
        <v>1</v>
      </c>
      <c r="M756" s="571">
        <v>0.19063425964285713</v>
      </c>
      <c r="N756" s="572">
        <v>76.253703857142852</v>
      </c>
      <c r="O756" s="668" t="s">
        <v>151</v>
      </c>
      <c r="P756" s="668" t="s">
        <v>74</v>
      </c>
      <c r="Q756" s="574" t="s">
        <v>2297</v>
      </c>
      <c r="R756" s="574" t="s">
        <v>2362</v>
      </c>
      <c r="S756" s="574" t="s">
        <v>1947</v>
      </c>
      <c r="T756" s="574" t="s">
        <v>3129</v>
      </c>
      <c r="U756" s="574" t="s">
        <v>2299</v>
      </c>
      <c r="V756" s="574" t="s">
        <v>2363</v>
      </c>
      <c r="W756" s="575" t="s">
        <v>3185</v>
      </c>
      <c r="X756" s="575" t="s">
        <v>3186</v>
      </c>
      <c r="Y756" s="576" t="s">
        <v>3187</v>
      </c>
      <c r="Z756" s="577" t="s">
        <v>3188</v>
      </c>
      <c r="AA756" s="578" t="s">
        <v>3189</v>
      </c>
      <c r="AE756"/>
    </row>
    <row r="757" spans="1:31" s="563" customFormat="1">
      <c r="A757"/>
      <c r="B757"/>
      <c r="C757" s="568">
        <v>2023</v>
      </c>
      <c r="D757" s="569" t="s">
        <v>39</v>
      </c>
      <c r="E757" s="569" t="s">
        <v>337</v>
      </c>
      <c r="F757" s="573" t="s">
        <v>141</v>
      </c>
      <c r="G757" s="569" t="s">
        <v>42</v>
      </c>
      <c r="H757" s="569" t="s">
        <v>41</v>
      </c>
      <c r="I757" s="575" t="s">
        <v>54</v>
      </c>
      <c r="J757" s="569" t="s">
        <v>351</v>
      </c>
      <c r="K757" s="569" t="s">
        <v>100</v>
      </c>
      <c r="L757" s="570">
        <v>1</v>
      </c>
      <c r="M757" s="571">
        <v>0.34876919070180001</v>
      </c>
      <c r="N757" s="572">
        <v>1.067551854</v>
      </c>
      <c r="O757" s="668" t="s">
        <v>151</v>
      </c>
      <c r="P757" s="668" t="s">
        <v>351</v>
      </c>
      <c r="Q757" s="574" t="s">
        <v>1952</v>
      </c>
      <c r="R757" s="574" t="s">
        <v>1953</v>
      </c>
      <c r="S757" s="574" t="s">
        <v>1954</v>
      </c>
      <c r="T757" s="574" t="s">
        <v>3129</v>
      </c>
      <c r="U757" s="574" t="s">
        <v>1955</v>
      </c>
      <c r="V757" s="574" t="s">
        <v>1956</v>
      </c>
      <c r="W757" s="575" t="s">
        <v>3190</v>
      </c>
      <c r="X757" s="575" t="s">
        <v>3191</v>
      </c>
      <c r="Y757" s="576" t="s">
        <v>3192</v>
      </c>
      <c r="Z757" s="577" t="s">
        <v>3193</v>
      </c>
      <c r="AA757" s="578" t="s">
        <v>3194</v>
      </c>
      <c r="AE757"/>
    </row>
    <row r="758" spans="1:31" s="563" customFormat="1">
      <c r="A758"/>
      <c r="B758"/>
      <c r="C758" s="568">
        <v>2023</v>
      </c>
      <c r="D758" s="569" t="s">
        <v>39</v>
      </c>
      <c r="E758" s="569" t="s">
        <v>337</v>
      </c>
      <c r="F758" s="573" t="s">
        <v>141</v>
      </c>
      <c r="G758" s="569" t="s">
        <v>42</v>
      </c>
      <c r="H758" s="569" t="s">
        <v>41</v>
      </c>
      <c r="I758" s="575" t="s">
        <v>54</v>
      </c>
      <c r="J758" s="569" t="s">
        <v>67</v>
      </c>
      <c r="K758" s="569" t="s">
        <v>81</v>
      </c>
      <c r="L758" s="570">
        <v>1</v>
      </c>
      <c r="M758" s="571">
        <v>0.43513858382312515</v>
      </c>
      <c r="N758" s="572">
        <v>1.4153149579545456</v>
      </c>
      <c r="O758" s="668" t="s">
        <v>382</v>
      </c>
      <c r="P758" s="668" t="s">
        <v>67</v>
      </c>
      <c r="Q758" s="574" t="s">
        <v>1908</v>
      </c>
      <c r="R758" s="574" t="s">
        <v>1909</v>
      </c>
      <c r="S758" s="574" t="s">
        <v>1962</v>
      </c>
      <c r="T758" s="574" t="s">
        <v>3129</v>
      </c>
      <c r="U758" s="574" t="s">
        <v>1963</v>
      </c>
      <c r="V758" s="574" t="s">
        <v>1964</v>
      </c>
      <c r="W758" s="575" t="s">
        <v>3169</v>
      </c>
      <c r="X758" s="575" t="s">
        <v>3170</v>
      </c>
      <c r="Y758" s="576" t="s">
        <v>3195</v>
      </c>
      <c r="Z758" s="577" t="s">
        <v>3196</v>
      </c>
      <c r="AA758" s="578" t="s">
        <v>3173</v>
      </c>
      <c r="AE758"/>
    </row>
    <row r="759" spans="1:31" s="563" customFormat="1">
      <c r="A759"/>
      <c r="B759"/>
      <c r="C759" s="568">
        <v>2023</v>
      </c>
      <c r="D759" s="569" t="s">
        <v>39</v>
      </c>
      <c r="E759" s="569" t="s">
        <v>337</v>
      </c>
      <c r="F759" s="573" t="s">
        <v>141</v>
      </c>
      <c r="G759" s="569" t="s">
        <v>42</v>
      </c>
      <c r="H759" s="569" t="s">
        <v>41</v>
      </c>
      <c r="I759" s="575" t="s">
        <v>54</v>
      </c>
      <c r="J759" s="569" t="s">
        <v>66</v>
      </c>
      <c r="K759" s="569" t="s">
        <v>115</v>
      </c>
      <c r="L759" s="570">
        <v>0.5</v>
      </c>
      <c r="M759" s="571">
        <v>0.63608297967500005</v>
      </c>
      <c r="N759" s="572">
        <v>20.218785113636365</v>
      </c>
      <c r="O759" s="668" t="s">
        <v>381</v>
      </c>
      <c r="P759" s="668" t="s">
        <v>66</v>
      </c>
      <c r="Q759" s="574" t="s">
        <v>2297</v>
      </c>
      <c r="R759" s="574" t="s">
        <v>2362</v>
      </c>
      <c r="S759" s="574" t="s">
        <v>1967</v>
      </c>
      <c r="T759" s="574" t="s">
        <v>3129</v>
      </c>
      <c r="U759" s="574" t="s">
        <v>2835</v>
      </c>
      <c r="V759" s="574" t="s">
        <v>2906</v>
      </c>
      <c r="W759" s="575" t="s">
        <v>3185</v>
      </c>
      <c r="X759" s="575" t="s">
        <v>3186</v>
      </c>
      <c r="Y759" s="576" t="s">
        <v>3197</v>
      </c>
      <c r="Z759" s="577" t="s">
        <v>3198</v>
      </c>
      <c r="AA759" s="578" t="s">
        <v>3189</v>
      </c>
      <c r="AE759"/>
    </row>
    <row r="760" spans="1:31" s="563" customFormat="1">
      <c r="A760"/>
      <c r="B760"/>
      <c r="C760" s="568">
        <v>2023</v>
      </c>
      <c r="D760" s="569" t="s">
        <v>39</v>
      </c>
      <c r="E760" s="569" t="s">
        <v>337</v>
      </c>
      <c r="F760" s="573" t="s">
        <v>141</v>
      </c>
      <c r="G760" s="569" t="s">
        <v>42</v>
      </c>
      <c r="H760" s="569" t="s">
        <v>41</v>
      </c>
      <c r="I760" s="575" t="s">
        <v>54</v>
      </c>
      <c r="J760" s="569" t="s">
        <v>66</v>
      </c>
      <c r="K760" s="569" t="s">
        <v>310</v>
      </c>
      <c r="L760" s="570">
        <v>0.5</v>
      </c>
      <c r="M760" s="571">
        <v>0.63608297967500005</v>
      </c>
      <c r="N760" s="572">
        <v>20.218785113636365</v>
      </c>
      <c r="O760" s="668" t="s">
        <v>381</v>
      </c>
      <c r="P760" s="668" t="s">
        <v>66</v>
      </c>
      <c r="Q760" s="574" t="s">
        <v>1862</v>
      </c>
      <c r="R760" s="574" t="s">
        <v>1863</v>
      </c>
      <c r="S760" s="574" t="s">
        <v>1967</v>
      </c>
      <c r="T760" s="574" t="s">
        <v>3129</v>
      </c>
      <c r="U760" s="574" t="s">
        <v>1968</v>
      </c>
      <c r="V760" s="574" t="s">
        <v>1969</v>
      </c>
      <c r="W760" s="575" t="s">
        <v>3147</v>
      </c>
      <c r="X760" s="575" t="s">
        <v>3148</v>
      </c>
      <c r="Y760" s="576" t="s">
        <v>3197</v>
      </c>
      <c r="Z760" s="577" t="s">
        <v>3199</v>
      </c>
      <c r="AA760" s="578" t="s">
        <v>3151</v>
      </c>
      <c r="AE760"/>
    </row>
    <row r="761" spans="1:31" s="563" customFormat="1">
      <c r="A761"/>
      <c r="B761"/>
      <c r="C761" s="568">
        <v>2023</v>
      </c>
      <c r="D761" s="569" t="s">
        <v>39</v>
      </c>
      <c r="E761" s="569" t="s">
        <v>337</v>
      </c>
      <c r="F761" s="573" t="s">
        <v>141</v>
      </c>
      <c r="G761" s="569" t="s">
        <v>42</v>
      </c>
      <c r="H761" s="569" t="s">
        <v>41</v>
      </c>
      <c r="I761" s="575" t="s">
        <v>54</v>
      </c>
      <c r="J761" s="569" t="s">
        <v>348</v>
      </c>
      <c r="K761" s="569" t="s">
        <v>310</v>
      </c>
      <c r="L761" s="570">
        <v>0.5</v>
      </c>
      <c r="M761" s="571">
        <v>0.47261410203125004</v>
      </c>
      <c r="N761" s="572">
        <v>46.334715885416671</v>
      </c>
      <c r="O761" s="668" t="s">
        <v>151</v>
      </c>
      <c r="P761" s="668" t="s">
        <v>348</v>
      </c>
      <c r="Q761" s="574" t="s">
        <v>1862</v>
      </c>
      <c r="R761" s="574" t="s">
        <v>1863</v>
      </c>
      <c r="S761" s="574" t="s">
        <v>1972</v>
      </c>
      <c r="T761" s="574" t="s">
        <v>3129</v>
      </c>
      <c r="U761" s="574" t="s">
        <v>1973</v>
      </c>
      <c r="V761" s="574" t="s">
        <v>1974</v>
      </c>
      <c r="W761" s="575" t="s">
        <v>3147</v>
      </c>
      <c r="X761" s="575" t="s">
        <v>3148</v>
      </c>
      <c r="Y761" s="576" t="s">
        <v>3200</v>
      </c>
      <c r="Z761" s="577" t="s">
        <v>3201</v>
      </c>
      <c r="AA761" s="578" t="s">
        <v>3151</v>
      </c>
      <c r="AE761"/>
    </row>
    <row r="762" spans="1:31" s="563" customFormat="1">
      <c r="A762"/>
      <c r="B762"/>
      <c r="C762" s="568">
        <v>2023</v>
      </c>
      <c r="D762" s="569" t="s">
        <v>39</v>
      </c>
      <c r="E762" s="569" t="s">
        <v>337</v>
      </c>
      <c r="F762" s="573" t="s">
        <v>141</v>
      </c>
      <c r="G762" s="569" t="s">
        <v>42</v>
      </c>
      <c r="H762" s="569" t="s">
        <v>41</v>
      </c>
      <c r="I762" s="575" t="s">
        <v>54</v>
      </c>
      <c r="J762" s="569" t="s">
        <v>348</v>
      </c>
      <c r="K762" s="569" t="s">
        <v>79</v>
      </c>
      <c r="L762" s="570">
        <v>0.5</v>
      </c>
      <c r="M762" s="571">
        <v>0.47261410203125004</v>
      </c>
      <c r="N762" s="572">
        <v>46.334715885416671</v>
      </c>
      <c r="O762" s="668" t="s">
        <v>151</v>
      </c>
      <c r="P762" s="668" t="s">
        <v>348</v>
      </c>
      <c r="Q762" s="574" t="s">
        <v>1872</v>
      </c>
      <c r="R762" s="574" t="s">
        <v>1873</v>
      </c>
      <c r="S762" s="574" t="s">
        <v>1972</v>
      </c>
      <c r="T762" s="574" t="s">
        <v>3129</v>
      </c>
      <c r="U762" s="574" t="s">
        <v>1977</v>
      </c>
      <c r="V762" s="574" t="s">
        <v>1978</v>
      </c>
      <c r="W762" s="575" t="s">
        <v>3152</v>
      </c>
      <c r="X762" s="575" t="s">
        <v>3153</v>
      </c>
      <c r="Y762" s="576" t="s">
        <v>3200</v>
      </c>
      <c r="Z762" s="577" t="s">
        <v>3202</v>
      </c>
      <c r="AA762" s="578" t="s">
        <v>3156</v>
      </c>
      <c r="AE762"/>
    </row>
    <row r="763" spans="1:31" s="563" customFormat="1">
      <c r="A763"/>
      <c r="B763"/>
      <c r="C763" s="568">
        <v>2023</v>
      </c>
      <c r="D763" s="569" t="s">
        <v>38</v>
      </c>
      <c r="E763" s="569" t="s">
        <v>337</v>
      </c>
      <c r="F763" s="573" t="s">
        <v>141</v>
      </c>
      <c r="G763" s="569" t="s">
        <v>42</v>
      </c>
      <c r="H763" s="569" t="s">
        <v>41</v>
      </c>
      <c r="I763" s="575" t="s">
        <v>54</v>
      </c>
      <c r="J763" s="569" t="s">
        <v>352</v>
      </c>
      <c r="K763" s="569" t="s">
        <v>346</v>
      </c>
      <c r="L763" s="570">
        <v>1</v>
      </c>
      <c r="M763" s="571">
        <v>6.9082615546875017</v>
      </c>
      <c r="N763" s="572">
        <v>250.63987500000005</v>
      </c>
      <c r="O763" s="668" t="s">
        <v>151</v>
      </c>
      <c r="P763" s="668" t="s">
        <v>352</v>
      </c>
      <c r="Q763" s="574" t="s">
        <v>1825</v>
      </c>
      <c r="R763" s="574" t="s">
        <v>1826</v>
      </c>
      <c r="S763" s="574" t="s">
        <v>1827</v>
      </c>
      <c r="T763" s="574" t="s">
        <v>3203</v>
      </c>
      <c r="U763" s="574" t="s">
        <v>1829</v>
      </c>
      <c r="V763" s="574" t="s">
        <v>1830</v>
      </c>
      <c r="W763" s="575" t="s">
        <v>3204</v>
      </c>
      <c r="X763" s="575" t="s">
        <v>3205</v>
      </c>
      <c r="Y763" s="576" t="s">
        <v>3206</v>
      </c>
      <c r="Z763" s="577" t="s">
        <v>3207</v>
      </c>
      <c r="AA763" s="578" t="s">
        <v>3208</v>
      </c>
      <c r="AE763"/>
    </row>
    <row r="764" spans="1:31" s="563" customFormat="1">
      <c r="A764"/>
      <c r="B764"/>
      <c r="C764" s="568">
        <v>2023</v>
      </c>
      <c r="D764" s="569" t="s">
        <v>38</v>
      </c>
      <c r="E764" s="569" t="s">
        <v>337</v>
      </c>
      <c r="F764" s="573" t="s">
        <v>141</v>
      </c>
      <c r="G764" s="569" t="s">
        <v>42</v>
      </c>
      <c r="H764" s="569" t="s">
        <v>41</v>
      </c>
      <c r="I764" s="575" t="s">
        <v>54</v>
      </c>
      <c r="J764" s="569" t="s">
        <v>116</v>
      </c>
      <c r="K764" s="569" t="s">
        <v>111</v>
      </c>
      <c r="L764" s="570">
        <v>0.1</v>
      </c>
      <c r="M764" s="571">
        <v>0.54391577221467413</v>
      </c>
      <c r="N764" s="572">
        <v>2.0432598505434787</v>
      </c>
      <c r="O764" s="668" t="s">
        <v>382</v>
      </c>
      <c r="P764" s="668" t="s">
        <v>116</v>
      </c>
      <c r="Q764" s="574" t="s">
        <v>1836</v>
      </c>
      <c r="R764" s="574" t="s">
        <v>1837</v>
      </c>
      <c r="S764" s="574" t="s">
        <v>1838</v>
      </c>
      <c r="T764" s="574" t="s">
        <v>3203</v>
      </c>
      <c r="U764" s="574" t="s">
        <v>1839</v>
      </c>
      <c r="V764" s="574" t="s">
        <v>1840</v>
      </c>
      <c r="W764" s="575" t="s">
        <v>3209</v>
      </c>
      <c r="X764" s="575" t="s">
        <v>3210</v>
      </c>
      <c r="Y764" s="576" t="s">
        <v>3211</v>
      </c>
      <c r="Z764" s="577" t="s">
        <v>3212</v>
      </c>
      <c r="AA764" s="578" t="s">
        <v>3213</v>
      </c>
      <c r="AE764"/>
    </row>
    <row r="765" spans="1:31" s="563" customFormat="1">
      <c r="A765"/>
      <c r="B765"/>
      <c r="C765" s="568">
        <v>2023</v>
      </c>
      <c r="D765" s="569" t="s">
        <v>38</v>
      </c>
      <c r="E765" s="569" t="s">
        <v>337</v>
      </c>
      <c r="F765" s="573" t="s">
        <v>141</v>
      </c>
      <c r="G765" s="569" t="s">
        <v>42</v>
      </c>
      <c r="H765" s="569" t="s">
        <v>41</v>
      </c>
      <c r="I765" s="575" t="s">
        <v>54</v>
      </c>
      <c r="J765" s="569" t="s">
        <v>116</v>
      </c>
      <c r="K765" s="569" t="s">
        <v>330</v>
      </c>
      <c r="L765" s="570">
        <v>0.9</v>
      </c>
      <c r="M765" s="571">
        <v>4.8952419499320676</v>
      </c>
      <c r="N765" s="572">
        <v>18.389338654891311</v>
      </c>
      <c r="O765" s="668" t="s">
        <v>382</v>
      </c>
      <c r="P765" s="668" t="s">
        <v>116</v>
      </c>
      <c r="Q765" s="574" t="s">
        <v>2011</v>
      </c>
      <c r="R765" s="574" t="s">
        <v>2329</v>
      </c>
      <c r="S765" s="574" t="s">
        <v>1838</v>
      </c>
      <c r="T765" s="574" t="s">
        <v>3203</v>
      </c>
      <c r="U765" s="574" t="s">
        <v>2243</v>
      </c>
      <c r="V765" s="574" t="s">
        <v>2330</v>
      </c>
      <c r="W765" s="575" t="s">
        <v>3214</v>
      </c>
      <c r="X765" s="575" t="s">
        <v>3215</v>
      </c>
      <c r="Y765" s="576" t="s">
        <v>3211</v>
      </c>
      <c r="Z765" s="577" t="s">
        <v>3216</v>
      </c>
      <c r="AA765" s="578" t="s">
        <v>3217</v>
      </c>
      <c r="AE765"/>
    </row>
    <row r="766" spans="1:31" s="563" customFormat="1">
      <c r="A766"/>
      <c r="B766"/>
      <c r="C766" s="568">
        <v>2023</v>
      </c>
      <c r="D766" s="569" t="s">
        <v>38</v>
      </c>
      <c r="E766" s="569" t="s">
        <v>337</v>
      </c>
      <c r="F766" s="573" t="s">
        <v>141</v>
      </c>
      <c r="G766" s="569" t="s">
        <v>42</v>
      </c>
      <c r="H766" s="569" t="s">
        <v>41</v>
      </c>
      <c r="I766" s="575" t="s">
        <v>54</v>
      </c>
      <c r="J766" s="569" t="s">
        <v>109</v>
      </c>
      <c r="K766" s="569" t="s">
        <v>111</v>
      </c>
      <c r="L766" s="570">
        <v>0.9</v>
      </c>
      <c r="M766" s="571">
        <v>12.01559387710599</v>
      </c>
      <c r="N766" s="572">
        <v>367.78677309782631</v>
      </c>
      <c r="O766" s="668" t="s">
        <v>381</v>
      </c>
      <c r="P766" s="668" t="s">
        <v>109</v>
      </c>
      <c r="Q766" s="574" t="s">
        <v>1836</v>
      </c>
      <c r="R766" s="574" t="s">
        <v>1837</v>
      </c>
      <c r="S766" s="574" t="s">
        <v>1854</v>
      </c>
      <c r="T766" s="574" t="s">
        <v>3203</v>
      </c>
      <c r="U766" s="574" t="s">
        <v>1855</v>
      </c>
      <c r="V766" s="574" t="s">
        <v>1856</v>
      </c>
      <c r="W766" s="575" t="s">
        <v>3209</v>
      </c>
      <c r="X766" s="575" t="s">
        <v>3210</v>
      </c>
      <c r="Y766" s="575" t="s">
        <v>3218</v>
      </c>
      <c r="Z766" s="579" t="s">
        <v>3219</v>
      </c>
      <c r="AA766" s="580" t="s">
        <v>3213</v>
      </c>
      <c r="AE766"/>
    </row>
    <row r="767" spans="1:31" s="563" customFormat="1">
      <c r="A767"/>
      <c r="B767"/>
      <c r="C767" s="568">
        <v>2023</v>
      </c>
      <c r="D767" s="569" t="s">
        <v>38</v>
      </c>
      <c r="E767" s="569" t="s">
        <v>337</v>
      </c>
      <c r="F767" s="573" t="s">
        <v>141</v>
      </c>
      <c r="G767" s="569" t="s">
        <v>42</v>
      </c>
      <c r="H767" s="569" t="s">
        <v>41</v>
      </c>
      <c r="I767" s="575" t="s">
        <v>54</v>
      </c>
      <c r="J767" s="569" t="s">
        <v>109</v>
      </c>
      <c r="K767" s="569" t="s">
        <v>90</v>
      </c>
      <c r="L767" s="570">
        <v>0.1</v>
      </c>
      <c r="M767" s="571">
        <v>1.33506598634511</v>
      </c>
      <c r="N767" s="572">
        <v>40.865197010869586</v>
      </c>
      <c r="O767" s="668" t="s">
        <v>381</v>
      </c>
      <c r="P767" s="668" t="s">
        <v>109</v>
      </c>
      <c r="Q767" s="574" t="s">
        <v>1846</v>
      </c>
      <c r="R767" s="574" t="s">
        <v>1847</v>
      </c>
      <c r="S767" s="574" t="s">
        <v>1854</v>
      </c>
      <c r="T767" s="574" t="s">
        <v>3203</v>
      </c>
      <c r="U767" s="574" t="s">
        <v>1859</v>
      </c>
      <c r="V767" s="574" t="s">
        <v>1860</v>
      </c>
      <c r="W767" s="575" t="s">
        <v>3220</v>
      </c>
      <c r="X767" s="575" t="s">
        <v>3221</v>
      </c>
      <c r="Y767" s="576" t="s">
        <v>3218</v>
      </c>
      <c r="Z767" s="577" t="s">
        <v>3222</v>
      </c>
      <c r="AA767" s="578" t="s">
        <v>3223</v>
      </c>
      <c r="AE767"/>
    </row>
    <row r="768" spans="1:31" s="563" customFormat="1">
      <c r="A768"/>
      <c r="B768"/>
      <c r="C768" s="568">
        <v>2023</v>
      </c>
      <c r="D768" s="569" t="s">
        <v>38</v>
      </c>
      <c r="E768" s="569" t="s">
        <v>337</v>
      </c>
      <c r="F768" s="573" t="s">
        <v>141</v>
      </c>
      <c r="G768" s="569" t="s">
        <v>42</v>
      </c>
      <c r="H768" s="569" t="s">
        <v>41</v>
      </c>
      <c r="I768" s="575" t="s">
        <v>54</v>
      </c>
      <c r="J768" s="569" t="s">
        <v>350</v>
      </c>
      <c r="K768" s="569" t="s">
        <v>79</v>
      </c>
      <c r="L768" s="570">
        <v>1</v>
      </c>
      <c r="M768" s="571">
        <v>8.4032239757812555</v>
      </c>
      <c r="N768" s="572">
        <v>731.03296875000024</v>
      </c>
      <c r="O768" s="668" t="s">
        <v>151</v>
      </c>
      <c r="P768" s="668" t="s">
        <v>350</v>
      </c>
      <c r="Q768" s="574" t="s">
        <v>1872</v>
      </c>
      <c r="R768" s="574" t="s">
        <v>1873</v>
      </c>
      <c r="S768" s="574" t="s">
        <v>1864</v>
      </c>
      <c r="T768" s="574" t="s">
        <v>3203</v>
      </c>
      <c r="U768" s="574" t="s">
        <v>2175</v>
      </c>
      <c r="V768" s="574" t="s">
        <v>2176</v>
      </c>
      <c r="W768" s="575" t="s">
        <v>3224</v>
      </c>
      <c r="X768" s="575" t="s">
        <v>3225</v>
      </c>
      <c r="Y768" s="576" t="s">
        <v>3226</v>
      </c>
      <c r="Z768" s="577" t="s">
        <v>3227</v>
      </c>
      <c r="AA768" s="578" t="s">
        <v>3228</v>
      </c>
      <c r="AE768"/>
    </row>
    <row r="769" spans="1:31" s="563" customFormat="1">
      <c r="A769"/>
      <c r="B769"/>
      <c r="C769" s="568">
        <v>2023</v>
      </c>
      <c r="D769" s="569" t="s">
        <v>38</v>
      </c>
      <c r="E769" s="569" t="s">
        <v>337</v>
      </c>
      <c r="F769" s="573" t="s">
        <v>141</v>
      </c>
      <c r="G769" s="569" t="s">
        <v>42</v>
      </c>
      <c r="H769" s="569" t="s">
        <v>41</v>
      </c>
      <c r="I769" s="575" t="s">
        <v>54</v>
      </c>
      <c r="J769" s="569" t="s">
        <v>99</v>
      </c>
      <c r="K769" s="569" t="s">
        <v>79</v>
      </c>
      <c r="L769" s="570">
        <v>1</v>
      </c>
      <c r="M769" s="571">
        <v>1.1053218487500003</v>
      </c>
      <c r="N769" s="572">
        <v>526.34373750000009</v>
      </c>
      <c r="O769" s="668" t="s">
        <v>151</v>
      </c>
      <c r="P769" s="668" t="s">
        <v>99</v>
      </c>
      <c r="Q769" s="574" t="s">
        <v>1872</v>
      </c>
      <c r="R769" s="574" t="s">
        <v>1873</v>
      </c>
      <c r="S769" s="574" t="s">
        <v>1874</v>
      </c>
      <c r="T769" s="574" t="s">
        <v>3203</v>
      </c>
      <c r="U769" s="574" t="s">
        <v>1875</v>
      </c>
      <c r="V769" s="574" t="s">
        <v>1876</v>
      </c>
      <c r="W769" s="575" t="s">
        <v>3224</v>
      </c>
      <c r="X769" s="575" t="s">
        <v>3225</v>
      </c>
      <c r="Y769" s="576" t="s">
        <v>3229</v>
      </c>
      <c r="Z769" s="577" t="s">
        <v>3230</v>
      </c>
      <c r="AA769" s="578" t="s">
        <v>3228</v>
      </c>
      <c r="AE769"/>
    </row>
    <row r="770" spans="1:31" s="563" customFormat="1">
      <c r="A770"/>
      <c r="B770"/>
      <c r="C770" s="568">
        <v>2023</v>
      </c>
      <c r="D770" s="569" t="s">
        <v>38</v>
      </c>
      <c r="E770" s="569" t="s">
        <v>337</v>
      </c>
      <c r="F770" s="573" t="s">
        <v>141</v>
      </c>
      <c r="G770" s="569" t="s">
        <v>42</v>
      </c>
      <c r="H770" s="569" t="s">
        <v>41</v>
      </c>
      <c r="I770" s="575" t="s">
        <v>54</v>
      </c>
      <c r="J770" s="569" t="s">
        <v>96</v>
      </c>
      <c r="K770" s="569" t="s">
        <v>79</v>
      </c>
      <c r="L770" s="570">
        <v>1</v>
      </c>
      <c r="M770" s="571">
        <v>0.12130969950000005</v>
      </c>
      <c r="N770" s="572">
        <v>200.51190000000005</v>
      </c>
      <c r="O770" s="668" t="s">
        <v>151</v>
      </c>
      <c r="P770" s="668" t="s">
        <v>96</v>
      </c>
      <c r="Q770" s="574" t="s">
        <v>1872</v>
      </c>
      <c r="R770" s="574" t="s">
        <v>1873</v>
      </c>
      <c r="S770" s="574" t="s">
        <v>1882</v>
      </c>
      <c r="T770" s="574" t="s">
        <v>3203</v>
      </c>
      <c r="U770" s="574" t="s">
        <v>1883</v>
      </c>
      <c r="V770" s="574" t="s">
        <v>1884</v>
      </c>
      <c r="W770" s="575" t="s">
        <v>3224</v>
      </c>
      <c r="X770" s="575" t="s">
        <v>3225</v>
      </c>
      <c r="Y770" s="576" t="s">
        <v>3231</v>
      </c>
      <c r="Z770" s="577" t="s">
        <v>3232</v>
      </c>
      <c r="AA770" s="578" t="s">
        <v>3228</v>
      </c>
      <c r="AE770"/>
    </row>
    <row r="771" spans="1:31" s="563" customFormat="1">
      <c r="A771"/>
      <c r="B771"/>
      <c r="C771" s="568">
        <v>2023</v>
      </c>
      <c r="D771" s="569" t="s">
        <v>38</v>
      </c>
      <c r="E771" s="569" t="s">
        <v>337</v>
      </c>
      <c r="F771" s="573" t="s">
        <v>141</v>
      </c>
      <c r="G771" s="569" t="s">
        <v>42</v>
      </c>
      <c r="H771" s="569" t="s">
        <v>41</v>
      </c>
      <c r="I771" s="575" t="s">
        <v>54</v>
      </c>
      <c r="J771" s="569" t="s">
        <v>87</v>
      </c>
      <c r="K771" s="569" t="s">
        <v>106</v>
      </c>
      <c r="L771" s="570">
        <v>0.7</v>
      </c>
      <c r="M771" s="571">
        <v>5.1268511751187518</v>
      </c>
      <c r="N771" s="572">
        <v>184.22030812500003</v>
      </c>
      <c r="O771" s="668" t="s">
        <v>151</v>
      </c>
      <c r="P771" s="668" t="s">
        <v>87</v>
      </c>
      <c r="Q771" s="574" t="s">
        <v>1892</v>
      </c>
      <c r="R771" s="574" t="s">
        <v>1893</v>
      </c>
      <c r="S771" s="574" t="s">
        <v>1887</v>
      </c>
      <c r="T771" s="574" t="s">
        <v>3203</v>
      </c>
      <c r="U771" s="574" t="s">
        <v>1894</v>
      </c>
      <c r="V771" s="574" t="s">
        <v>1895</v>
      </c>
      <c r="W771" s="575" t="s">
        <v>3233</v>
      </c>
      <c r="X771" s="575" t="s">
        <v>3234</v>
      </c>
      <c r="Y771" s="576" t="s">
        <v>3235</v>
      </c>
      <c r="Z771" s="577" t="s">
        <v>3236</v>
      </c>
      <c r="AA771" s="578" t="s">
        <v>3237</v>
      </c>
      <c r="AE771"/>
    </row>
    <row r="772" spans="1:31" s="563" customFormat="1">
      <c r="A772"/>
      <c r="B772"/>
      <c r="C772" s="568">
        <v>2023</v>
      </c>
      <c r="D772" s="569" t="s">
        <v>38</v>
      </c>
      <c r="E772" s="569" t="s">
        <v>337</v>
      </c>
      <c r="F772" s="573" t="s">
        <v>141</v>
      </c>
      <c r="G772" s="569" t="s">
        <v>42</v>
      </c>
      <c r="H772" s="569" t="s">
        <v>41</v>
      </c>
      <c r="I772" s="575" t="s">
        <v>54</v>
      </c>
      <c r="J772" s="569" t="s">
        <v>87</v>
      </c>
      <c r="K772" s="569" t="s">
        <v>346</v>
      </c>
      <c r="L772" s="570">
        <v>0.3</v>
      </c>
      <c r="M772" s="571">
        <v>2.1972219321937505</v>
      </c>
      <c r="N772" s="572">
        <v>78.951560625000013</v>
      </c>
      <c r="O772" s="668" t="s">
        <v>151</v>
      </c>
      <c r="P772" s="668" t="s">
        <v>87</v>
      </c>
      <c r="Q772" s="574" t="s">
        <v>1825</v>
      </c>
      <c r="R772" s="574" t="s">
        <v>1826</v>
      </c>
      <c r="S772" s="574" t="s">
        <v>1887</v>
      </c>
      <c r="T772" s="574" t="s">
        <v>3203</v>
      </c>
      <c r="U772" s="574" t="s">
        <v>3238</v>
      </c>
      <c r="V772" s="574" t="s">
        <v>3239</v>
      </c>
      <c r="W772" s="575" t="s">
        <v>3204</v>
      </c>
      <c r="X772" s="575" t="s">
        <v>3205</v>
      </c>
      <c r="Y772" s="576" t="s">
        <v>3235</v>
      </c>
      <c r="Z772" s="577" t="s">
        <v>3240</v>
      </c>
      <c r="AA772" s="578" t="s">
        <v>3208</v>
      </c>
      <c r="AE772"/>
    </row>
    <row r="773" spans="1:31" s="563" customFormat="1">
      <c r="A773"/>
      <c r="B773"/>
      <c r="C773" s="568">
        <v>2023</v>
      </c>
      <c r="D773" s="569" t="s">
        <v>38</v>
      </c>
      <c r="E773" s="569" t="s">
        <v>337</v>
      </c>
      <c r="F773" s="573" t="s">
        <v>141</v>
      </c>
      <c r="G773" s="569" t="s">
        <v>42</v>
      </c>
      <c r="H773" s="569" t="s">
        <v>41</v>
      </c>
      <c r="I773" s="575" t="s">
        <v>54</v>
      </c>
      <c r="J773" s="569" t="s">
        <v>83</v>
      </c>
      <c r="K773" s="569" t="s">
        <v>81</v>
      </c>
      <c r="L773" s="570">
        <v>1</v>
      </c>
      <c r="M773" s="571">
        <v>23.473692236647061</v>
      </c>
      <c r="N773" s="572">
        <v>37.153675588235295</v>
      </c>
      <c r="O773" s="668" t="s">
        <v>382</v>
      </c>
      <c r="P773" s="668" t="s">
        <v>83</v>
      </c>
      <c r="Q773" s="574" t="s">
        <v>1908</v>
      </c>
      <c r="R773" s="574" t="s">
        <v>1909</v>
      </c>
      <c r="S773" s="574" t="s">
        <v>1910</v>
      </c>
      <c r="T773" s="574" t="s">
        <v>3203</v>
      </c>
      <c r="U773" s="574" t="s">
        <v>1911</v>
      </c>
      <c r="V773" s="574" t="s">
        <v>1912</v>
      </c>
      <c r="W773" s="575" t="s">
        <v>3241</v>
      </c>
      <c r="X773" s="575" t="s">
        <v>3242</v>
      </c>
      <c r="Y773" s="576" t="s">
        <v>3243</v>
      </c>
      <c r="Z773" s="577" t="s">
        <v>3244</v>
      </c>
      <c r="AA773" s="578" t="s">
        <v>3245</v>
      </c>
      <c r="AE773"/>
    </row>
    <row r="774" spans="1:31" s="563" customFormat="1">
      <c r="A774"/>
      <c r="B774"/>
      <c r="C774" s="568">
        <v>2023</v>
      </c>
      <c r="D774" s="569" t="s">
        <v>38</v>
      </c>
      <c r="E774" s="569" t="s">
        <v>337</v>
      </c>
      <c r="F774" s="573" t="s">
        <v>141</v>
      </c>
      <c r="G774" s="569" t="s">
        <v>42</v>
      </c>
      <c r="H774" s="569" t="s">
        <v>41</v>
      </c>
      <c r="I774" s="575" t="s">
        <v>54</v>
      </c>
      <c r="J774" s="569" t="s">
        <v>77</v>
      </c>
      <c r="K774" s="569" t="s">
        <v>104</v>
      </c>
      <c r="L774" s="570">
        <v>0.1</v>
      </c>
      <c r="M774" s="571">
        <v>1.5171084198529414</v>
      </c>
      <c r="N774" s="572">
        <v>61.922792647058827</v>
      </c>
      <c r="O774" s="668" t="s">
        <v>381</v>
      </c>
      <c r="P774" s="668" t="s">
        <v>77</v>
      </c>
      <c r="Q774" s="574" t="s">
        <v>1900</v>
      </c>
      <c r="R774" s="574" t="s">
        <v>1901</v>
      </c>
      <c r="S774" s="574" t="s">
        <v>1918</v>
      </c>
      <c r="T774" s="574" t="s">
        <v>3203</v>
      </c>
      <c r="U774" s="574" t="s">
        <v>1923</v>
      </c>
      <c r="V774" s="574" t="s">
        <v>1924</v>
      </c>
      <c r="W774" s="575" t="s">
        <v>3246</v>
      </c>
      <c r="X774" s="575" t="s">
        <v>3247</v>
      </c>
      <c r="Y774" s="575" t="s">
        <v>3248</v>
      </c>
      <c r="Z774" s="579" t="s">
        <v>3249</v>
      </c>
      <c r="AA774" s="580" t="s">
        <v>3250</v>
      </c>
      <c r="AE774"/>
    </row>
    <row r="775" spans="1:31" s="563" customFormat="1">
      <c r="A775"/>
      <c r="B775"/>
      <c r="C775" s="568">
        <v>2023</v>
      </c>
      <c r="D775" s="569" t="s">
        <v>38</v>
      </c>
      <c r="E775" s="569" t="s">
        <v>337</v>
      </c>
      <c r="F775" s="573" t="s">
        <v>141</v>
      </c>
      <c r="G775" s="569" t="s">
        <v>42</v>
      </c>
      <c r="H775" s="569" t="s">
        <v>41</v>
      </c>
      <c r="I775" s="575" t="s">
        <v>54</v>
      </c>
      <c r="J775" s="569" t="s">
        <v>77</v>
      </c>
      <c r="K775" s="569" t="s">
        <v>93</v>
      </c>
      <c r="L775" s="570">
        <v>0.9</v>
      </c>
      <c r="M775" s="571">
        <v>13.653975778676473</v>
      </c>
      <c r="N775" s="572">
        <v>557.30513382352956</v>
      </c>
      <c r="O775" s="668" t="s">
        <v>381</v>
      </c>
      <c r="P775" s="668" t="s">
        <v>77</v>
      </c>
      <c r="Q775" s="574" t="s">
        <v>1926</v>
      </c>
      <c r="R775" s="574" t="s">
        <v>1927</v>
      </c>
      <c r="S775" s="574" t="s">
        <v>1918</v>
      </c>
      <c r="T775" s="574" t="s">
        <v>3203</v>
      </c>
      <c r="U775" s="574" t="s">
        <v>1928</v>
      </c>
      <c r="V775" s="574" t="s">
        <v>1929</v>
      </c>
      <c r="W775" s="575" t="s">
        <v>3251</v>
      </c>
      <c r="X775" s="575" t="s">
        <v>3252</v>
      </c>
      <c r="Y775" s="576" t="s">
        <v>3248</v>
      </c>
      <c r="Z775" s="577" t="s">
        <v>3253</v>
      </c>
      <c r="AA775" s="578" t="s">
        <v>3254</v>
      </c>
      <c r="AE775"/>
    </row>
    <row r="776" spans="1:31" s="563" customFormat="1">
      <c r="A776"/>
      <c r="B776"/>
      <c r="C776" s="568">
        <v>2023</v>
      </c>
      <c r="D776" s="569" t="s">
        <v>38</v>
      </c>
      <c r="E776" s="569" t="s">
        <v>337</v>
      </c>
      <c r="F776" s="573" t="s">
        <v>141</v>
      </c>
      <c r="G776" s="569" t="s">
        <v>42</v>
      </c>
      <c r="H776" s="569" t="s">
        <v>41</v>
      </c>
      <c r="I776" s="575" t="s">
        <v>54</v>
      </c>
      <c r="J776" s="569" t="s">
        <v>349</v>
      </c>
      <c r="K776" s="569" t="s">
        <v>79</v>
      </c>
      <c r="L776" s="570">
        <v>1</v>
      </c>
      <c r="M776" s="571">
        <v>5.5661582629870132</v>
      </c>
      <c r="N776" s="572">
        <v>585.91139610389621</v>
      </c>
      <c r="O776" s="668" t="s">
        <v>151</v>
      </c>
      <c r="P776" s="668" t="s">
        <v>349</v>
      </c>
      <c r="Q776" s="574" t="s">
        <v>1872</v>
      </c>
      <c r="R776" s="574" t="s">
        <v>1873</v>
      </c>
      <c r="S776" s="574" t="s">
        <v>1934</v>
      </c>
      <c r="T776" s="574" t="s">
        <v>3203</v>
      </c>
      <c r="U776" s="574" t="s">
        <v>1939</v>
      </c>
      <c r="V776" s="574" t="s">
        <v>1940</v>
      </c>
      <c r="W776" s="575" t="s">
        <v>3224</v>
      </c>
      <c r="X776" s="575" t="s">
        <v>3225</v>
      </c>
      <c r="Y776" s="576" t="s">
        <v>3255</v>
      </c>
      <c r="Z776" s="577" t="s">
        <v>3256</v>
      </c>
      <c r="AA776" s="578" t="s">
        <v>3228</v>
      </c>
      <c r="AE776"/>
    </row>
    <row r="777" spans="1:31" s="563" customFormat="1">
      <c r="A777"/>
      <c r="B777"/>
      <c r="C777" s="568">
        <v>2023</v>
      </c>
      <c r="D777" s="569" t="s">
        <v>38</v>
      </c>
      <c r="E777" s="569" t="s">
        <v>337</v>
      </c>
      <c r="F777" s="573" t="s">
        <v>141</v>
      </c>
      <c r="G777" s="569" t="s">
        <v>42</v>
      </c>
      <c r="H777" s="569" t="s">
        <v>41</v>
      </c>
      <c r="I777" s="575" t="s">
        <v>54</v>
      </c>
      <c r="J777" s="569" t="s">
        <v>76</v>
      </c>
      <c r="K777" s="569" t="s">
        <v>79</v>
      </c>
      <c r="L777" s="570">
        <v>1</v>
      </c>
      <c r="M777" s="571">
        <v>0.30076785000000006</v>
      </c>
      <c r="N777" s="572">
        <v>120.30714000000003</v>
      </c>
      <c r="O777" s="668" t="s">
        <v>151</v>
      </c>
      <c r="P777" s="668" t="s">
        <v>76</v>
      </c>
      <c r="Q777" s="574" t="s">
        <v>1872</v>
      </c>
      <c r="R777" s="574" t="s">
        <v>1873</v>
      </c>
      <c r="S777" s="574" t="s">
        <v>1942</v>
      </c>
      <c r="T777" s="574" t="s">
        <v>3203</v>
      </c>
      <c r="U777" s="574" t="s">
        <v>1943</v>
      </c>
      <c r="V777" s="574" t="s">
        <v>1944</v>
      </c>
      <c r="W777" s="575" t="s">
        <v>3224</v>
      </c>
      <c r="X777" s="575" t="s">
        <v>3225</v>
      </c>
      <c r="Y777" s="576" t="s">
        <v>3257</v>
      </c>
      <c r="Z777" s="577" t="s">
        <v>3258</v>
      </c>
      <c r="AA777" s="578" t="s">
        <v>3228</v>
      </c>
      <c r="AE777"/>
    </row>
    <row r="778" spans="1:31" s="563" customFormat="1">
      <c r="A778"/>
      <c r="B778"/>
      <c r="C778" s="568">
        <v>2023</v>
      </c>
      <c r="D778" s="569" t="s">
        <v>38</v>
      </c>
      <c r="E778" s="569" t="s">
        <v>337</v>
      </c>
      <c r="F778" s="573" t="s">
        <v>141</v>
      </c>
      <c r="G778" s="569" t="s">
        <v>42</v>
      </c>
      <c r="H778" s="569" t="s">
        <v>41</v>
      </c>
      <c r="I778" s="575" t="s">
        <v>54</v>
      </c>
      <c r="J778" s="569" t="s">
        <v>74</v>
      </c>
      <c r="K778" s="569" t="s">
        <v>104</v>
      </c>
      <c r="L778" s="570">
        <v>0.8</v>
      </c>
      <c r="M778" s="571">
        <v>2.5780101428571434</v>
      </c>
      <c r="N778" s="572">
        <v>1031.2040571428574</v>
      </c>
      <c r="O778" s="668" t="s">
        <v>151</v>
      </c>
      <c r="P778" s="668" t="s">
        <v>74</v>
      </c>
      <c r="Q778" s="574" t="s">
        <v>1900</v>
      </c>
      <c r="R778" s="574" t="s">
        <v>1901</v>
      </c>
      <c r="S778" s="574" t="s">
        <v>1947</v>
      </c>
      <c r="T778" s="574" t="s">
        <v>3203</v>
      </c>
      <c r="U778" s="574" t="s">
        <v>2211</v>
      </c>
      <c r="V778" s="574" t="s">
        <v>2212</v>
      </c>
      <c r="W778" s="575" t="s">
        <v>3246</v>
      </c>
      <c r="X778" s="575" t="s">
        <v>3247</v>
      </c>
      <c r="Y778" s="576" t="s">
        <v>3259</v>
      </c>
      <c r="Z778" s="577" t="s">
        <v>3260</v>
      </c>
      <c r="AA778" s="578" t="s">
        <v>3250</v>
      </c>
      <c r="AE778"/>
    </row>
    <row r="779" spans="1:31" s="563" customFormat="1">
      <c r="A779"/>
      <c r="B779"/>
      <c r="C779" s="568">
        <v>2023</v>
      </c>
      <c r="D779" s="569" t="s">
        <v>38</v>
      </c>
      <c r="E779" s="569" t="s">
        <v>337</v>
      </c>
      <c r="F779" s="573" t="s">
        <v>141</v>
      </c>
      <c r="G779" s="569" t="s">
        <v>42</v>
      </c>
      <c r="H779" s="569" t="s">
        <v>41</v>
      </c>
      <c r="I779" s="575" t="s">
        <v>54</v>
      </c>
      <c r="J779" s="569" t="s">
        <v>74</v>
      </c>
      <c r="K779" s="569" t="s">
        <v>79</v>
      </c>
      <c r="L779" s="570">
        <v>0.2</v>
      </c>
      <c r="M779" s="571">
        <v>0.64450253571428584</v>
      </c>
      <c r="N779" s="572">
        <v>257.80101428571436</v>
      </c>
      <c r="O779" s="668" t="s">
        <v>151</v>
      </c>
      <c r="P779" s="668" t="s">
        <v>74</v>
      </c>
      <c r="Q779" s="574" t="s">
        <v>1872</v>
      </c>
      <c r="R779" s="574" t="s">
        <v>1873</v>
      </c>
      <c r="S779" s="574" t="s">
        <v>1947</v>
      </c>
      <c r="T779" s="574" t="s">
        <v>3203</v>
      </c>
      <c r="U779" s="574" t="s">
        <v>1948</v>
      </c>
      <c r="V779" s="574" t="s">
        <v>1949</v>
      </c>
      <c r="W779" s="575" t="s">
        <v>3224</v>
      </c>
      <c r="X779" s="575" t="s">
        <v>3225</v>
      </c>
      <c r="Y779" s="576" t="s">
        <v>3259</v>
      </c>
      <c r="Z779" s="577" t="s">
        <v>3261</v>
      </c>
      <c r="AA779" s="578" t="s">
        <v>3228</v>
      </c>
      <c r="AE779"/>
    </row>
    <row r="780" spans="1:31" s="563" customFormat="1">
      <c r="A780"/>
      <c r="B780"/>
      <c r="C780" s="568">
        <v>2023</v>
      </c>
      <c r="D780" s="569" t="s">
        <v>38</v>
      </c>
      <c r="E780" s="569" t="s">
        <v>337</v>
      </c>
      <c r="F780" s="573" t="s">
        <v>141</v>
      </c>
      <c r="G780" s="569" t="s">
        <v>42</v>
      </c>
      <c r="H780" s="569" t="s">
        <v>41</v>
      </c>
      <c r="I780" s="575" t="s">
        <v>54</v>
      </c>
      <c r="J780" s="569" t="s">
        <v>351</v>
      </c>
      <c r="K780" s="569" t="s">
        <v>100</v>
      </c>
      <c r="L780" s="570">
        <v>1</v>
      </c>
      <c r="M780" s="571">
        <v>5.8956513957000025</v>
      </c>
      <c r="N780" s="572">
        <v>18.046071000000005</v>
      </c>
      <c r="O780" s="668" t="s">
        <v>151</v>
      </c>
      <c r="P780" s="668" t="s">
        <v>351</v>
      </c>
      <c r="Q780" s="574" t="s">
        <v>1952</v>
      </c>
      <c r="R780" s="574" t="s">
        <v>1953</v>
      </c>
      <c r="S780" s="574" t="s">
        <v>1954</v>
      </c>
      <c r="T780" s="574" t="s">
        <v>3203</v>
      </c>
      <c r="U780" s="574" t="s">
        <v>1955</v>
      </c>
      <c r="V780" s="574" t="s">
        <v>1956</v>
      </c>
      <c r="W780" s="575" t="s">
        <v>3262</v>
      </c>
      <c r="X780" s="575" t="s">
        <v>3263</v>
      </c>
      <c r="Y780" s="576" t="s">
        <v>3264</v>
      </c>
      <c r="Z780" s="577" t="s">
        <v>3265</v>
      </c>
      <c r="AA780" s="578" t="s">
        <v>3266</v>
      </c>
      <c r="AE780"/>
    </row>
    <row r="781" spans="1:31" s="563" customFormat="1">
      <c r="A781"/>
      <c r="B781"/>
      <c r="C781" s="568">
        <v>2023</v>
      </c>
      <c r="D781" s="569" t="s">
        <v>38</v>
      </c>
      <c r="E781" s="569" t="s">
        <v>337</v>
      </c>
      <c r="F781" s="573" t="s">
        <v>141</v>
      </c>
      <c r="G781" s="569" t="s">
        <v>42</v>
      </c>
      <c r="H781" s="569" t="s">
        <v>41</v>
      </c>
      <c r="I781" s="575" t="s">
        <v>54</v>
      </c>
      <c r="J781" s="569" t="s">
        <v>67</v>
      </c>
      <c r="K781" s="569" t="s">
        <v>81</v>
      </c>
      <c r="L781" s="570">
        <v>1</v>
      </c>
      <c r="M781" s="571">
        <v>7.3556537315625041</v>
      </c>
      <c r="N781" s="572">
        <v>23.924715340909099</v>
      </c>
      <c r="O781" s="668" t="s">
        <v>382</v>
      </c>
      <c r="P781" s="668" t="s">
        <v>67</v>
      </c>
      <c r="Q781" s="574" t="s">
        <v>1908</v>
      </c>
      <c r="R781" s="574" t="s">
        <v>1909</v>
      </c>
      <c r="S781" s="574" t="s">
        <v>1962</v>
      </c>
      <c r="T781" s="574" t="s">
        <v>3203</v>
      </c>
      <c r="U781" s="574" t="s">
        <v>1963</v>
      </c>
      <c r="V781" s="574" t="s">
        <v>1964</v>
      </c>
      <c r="W781" s="575" t="s">
        <v>3241</v>
      </c>
      <c r="X781" s="575" t="s">
        <v>3242</v>
      </c>
      <c r="Y781" s="576" t="s">
        <v>3267</v>
      </c>
      <c r="Z781" s="577" t="s">
        <v>3268</v>
      </c>
      <c r="AA781" s="578" t="s">
        <v>3245</v>
      </c>
      <c r="AE781"/>
    </row>
    <row r="782" spans="1:31" s="563" customFormat="1">
      <c r="A782"/>
      <c r="B782"/>
      <c r="C782" s="568">
        <v>2023</v>
      </c>
      <c r="D782" s="569" t="s">
        <v>38</v>
      </c>
      <c r="E782" s="569" t="s">
        <v>337</v>
      </c>
      <c r="F782" s="573" t="s">
        <v>141</v>
      </c>
      <c r="G782" s="569" t="s">
        <v>42</v>
      </c>
      <c r="H782" s="569" t="s">
        <v>41</v>
      </c>
      <c r="I782" s="575" t="s">
        <v>54</v>
      </c>
      <c r="J782" s="569" t="s">
        <v>66</v>
      </c>
      <c r="K782" s="569" t="s">
        <v>310</v>
      </c>
      <c r="L782" s="570">
        <v>0.6</v>
      </c>
      <c r="M782" s="571">
        <v>12.902940765000006</v>
      </c>
      <c r="N782" s="572">
        <v>410.13797727272737</v>
      </c>
      <c r="O782" s="668" t="s">
        <v>381</v>
      </c>
      <c r="P782" s="668" t="s">
        <v>66</v>
      </c>
      <c r="Q782" s="574" t="s">
        <v>1862</v>
      </c>
      <c r="R782" s="574" t="s">
        <v>1863</v>
      </c>
      <c r="S782" s="574" t="s">
        <v>1967</v>
      </c>
      <c r="T782" s="574" t="s">
        <v>3203</v>
      </c>
      <c r="U782" s="574" t="s">
        <v>1968</v>
      </c>
      <c r="V782" s="574" t="s">
        <v>1969</v>
      </c>
      <c r="W782" s="575" t="s">
        <v>3269</v>
      </c>
      <c r="X782" s="575" t="s">
        <v>3270</v>
      </c>
      <c r="Y782" s="576" t="s">
        <v>3271</v>
      </c>
      <c r="Z782" s="577" t="s">
        <v>3272</v>
      </c>
      <c r="AA782" s="578" t="s">
        <v>3273</v>
      </c>
      <c r="AE782"/>
    </row>
    <row r="783" spans="1:31" s="563" customFormat="1">
      <c r="A783"/>
      <c r="B783"/>
      <c r="C783" s="568">
        <v>2023</v>
      </c>
      <c r="D783" s="569" t="s">
        <v>38</v>
      </c>
      <c r="E783" s="569" t="s">
        <v>337</v>
      </c>
      <c r="F783" s="573" t="s">
        <v>141</v>
      </c>
      <c r="G783" s="569" t="s">
        <v>42</v>
      </c>
      <c r="H783" s="569" t="s">
        <v>41</v>
      </c>
      <c r="I783" s="575" t="s">
        <v>54</v>
      </c>
      <c r="J783" s="569" t="s">
        <v>66</v>
      </c>
      <c r="K783" s="569" t="s">
        <v>79</v>
      </c>
      <c r="L783" s="570">
        <v>0.4</v>
      </c>
      <c r="M783" s="571">
        <v>8.6019605100000032</v>
      </c>
      <c r="N783" s="572">
        <v>273.42531818181823</v>
      </c>
      <c r="O783" s="668" t="s">
        <v>381</v>
      </c>
      <c r="P783" s="668" t="s">
        <v>66</v>
      </c>
      <c r="Q783" s="574" t="s">
        <v>1872</v>
      </c>
      <c r="R783" s="574" t="s">
        <v>1873</v>
      </c>
      <c r="S783" s="574" t="s">
        <v>1967</v>
      </c>
      <c r="T783" s="574" t="s">
        <v>3203</v>
      </c>
      <c r="U783" s="574" t="s">
        <v>2095</v>
      </c>
      <c r="V783" s="574" t="s">
        <v>2152</v>
      </c>
      <c r="W783" s="575" t="s">
        <v>3224</v>
      </c>
      <c r="X783" s="575" t="s">
        <v>3225</v>
      </c>
      <c r="Y783" s="576" t="s">
        <v>3271</v>
      </c>
      <c r="Z783" s="577" t="s">
        <v>3274</v>
      </c>
      <c r="AA783" s="578" t="s">
        <v>3228</v>
      </c>
      <c r="AE783"/>
    </row>
    <row r="784" spans="1:31" s="563" customFormat="1">
      <c r="A784"/>
      <c r="B784"/>
      <c r="C784" s="568">
        <v>2023</v>
      </c>
      <c r="D784" s="569" t="s">
        <v>38</v>
      </c>
      <c r="E784" s="569" t="s">
        <v>337</v>
      </c>
      <c r="F784" s="573" t="s">
        <v>141</v>
      </c>
      <c r="G784" s="569" t="s">
        <v>42</v>
      </c>
      <c r="H784" s="569" t="s">
        <v>41</v>
      </c>
      <c r="I784" s="575" t="s">
        <v>54</v>
      </c>
      <c r="J784" s="569" t="s">
        <v>348</v>
      </c>
      <c r="K784" s="569" t="s">
        <v>310</v>
      </c>
      <c r="L784" s="570">
        <v>0.4</v>
      </c>
      <c r="M784" s="571">
        <v>6.3913168125000022</v>
      </c>
      <c r="N784" s="572">
        <v>626.59968750000019</v>
      </c>
      <c r="O784" s="668" t="s">
        <v>151</v>
      </c>
      <c r="P784" s="668" t="s">
        <v>348</v>
      </c>
      <c r="Q784" s="574" t="s">
        <v>1862</v>
      </c>
      <c r="R784" s="574" t="s">
        <v>1863</v>
      </c>
      <c r="S784" s="574" t="s">
        <v>1972</v>
      </c>
      <c r="T784" s="574" t="s">
        <v>3203</v>
      </c>
      <c r="U784" s="574" t="s">
        <v>1973</v>
      </c>
      <c r="V784" s="574" t="s">
        <v>1974</v>
      </c>
      <c r="W784" s="575" t="s">
        <v>3269</v>
      </c>
      <c r="X784" s="575" t="s">
        <v>3270</v>
      </c>
      <c r="Y784" s="576" t="s">
        <v>3275</v>
      </c>
      <c r="Z784" s="577" t="s">
        <v>3276</v>
      </c>
      <c r="AA784" s="578" t="s">
        <v>3273</v>
      </c>
      <c r="AE784"/>
    </row>
    <row r="785" spans="1:31" s="563" customFormat="1">
      <c r="A785"/>
      <c r="B785"/>
      <c r="C785" s="568">
        <v>2023</v>
      </c>
      <c r="D785" s="569" t="s">
        <v>38</v>
      </c>
      <c r="E785" s="569" t="s">
        <v>337</v>
      </c>
      <c r="F785" s="573" t="s">
        <v>141</v>
      </c>
      <c r="G785" s="569" t="s">
        <v>42</v>
      </c>
      <c r="H785" s="569" t="s">
        <v>41</v>
      </c>
      <c r="I785" s="575" t="s">
        <v>54</v>
      </c>
      <c r="J785" s="569" t="s">
        <v>348</v>
      </c>
      <c r="K785" s="569" t="s">
        <v>79</v>
      </c>
      <c r="L785" s="570">
        <v>0.6</v>
      </c>
      <c r="M785" s="571">
        <v>9.5869752187500037</v>
      </c>
      <c r="N785" s="572">
        <v>939.89953125000034</v>
      </c>
      <c r="O785" s="668" t="s">
        <v>151</v>
      </c>
      <c r="P785" s="668" t="s">
        <v>348</v>
      </c>
      <c r="Q785" s="574" t="s">
        <v>1872</v>
      </c>
      <c r="R785" s="574" t="s">
        <v>1873</v>
      </c>
      <c r="S785" s="574" t="s">
        <v>1972</v>
      </c>
      <c r="T785" s="574" t="s">
        <v>3203</v>
      </c>
      <c r="U785" s="574" t="s">
        <v>1977</v>
      </c>
      <c r="V785" s="574" t="s">
        <v>1978</v>
      </c>
      <c r="W785" s="575" t="s">
        <v>3224</v>
      </c>
      <c r="X785" s="575" t="s">
        <v>3225</v>
      </c>
      <c r="Y785" s="575" t="s">
        <v>3275</v>
      </c>
      <c r="Z785" s="579" t="s">
        <v>3277</v>
      </c>
      <c r="AA785" s="580" t="s">
        <v>3228</v>
      </c>
      <c r="AE785"/>
    </row>
    <row r="786" spans="1:31" s="563" customFormat="1">
      <c r="A786"/>
      <c r="B786"/>
      <c r="C786" s="568">
        <v>2024</v>
      </c>
      <c r="D786" s="569" t="s">
        <v>101</v>
      </c>
      <c r="E786" s="569" t="s">
        <v>356</v>
      </c>
      <c r="F786" s="573" t="s">
        <v>462</v>
      </c>
      <c r="G786" s="569" t="s">
        <v>42</v>
      </c>
      <c r="H786" s="569" t="s">
        <v>41</v>
      </c>
      <c r="I786" s="575" t="s">
        <v>54</v>
      </c>
      <c r="J786" s="569" t="s">
        <v>352</v>
      </c>
      <c r="K786" s="569" t="s">
        <v>346</v>
      </c>
      <c r="L786" s="570">
        <v>1</v>
      </c>
      <c r="M786" s="571">
        <v>0.21016381852348945</v>
      </c>
      <c r="N786" s="572">
        <v>11.178926517206888</v>
      </c>
      <c r="O786" s="668" t="s">
        <v>151</v>
      </c>
      <c r="P786" s="668" t="s">
        <v>352</v>
      </c>
      <c r="Q786" s="574" t="s">
        <v>3278</v>
      </c>
      <c r="R786" s="574" t="s">
        <v>3279</v>
      </c>
      <c r="S786" s="574" t="s">
        <v>3280</v>
      </c>
      <c r="T786" s="574" t="s">
        <v>3281</v>
      </c>
      <c r="U786" s="574" t="s">
        <v>3282</v>
      </c>
      <c r="V786" s="574" t="s">
        <v>3283</v>
      </c>
      <c r="W786" s="575" t="s">
        <v>3284</v>
      </c>
      <c r="X786" s="575" t="s">
        <v>3285</v>
      </c>
      <c r="Y786" s="576" t="s">
        <v>3286</v>
      </c>
      <c r="Z786" s="577" t="s">
        <v>3287</v>
      </c>
      <c r="AA786" s="578" t="s">
        <v>3288</v>
      </c>
      <c r="AE786"/>
    </row>
    <row r="787" spans="1:31" s="563" customFormat="1">
      <c r="A787"/>
      <c r="B787"/>
      <c r="C787" s="568">
        <v>2024</v>
      </c>
      <c r="D787" s="569" t="s">
        <v>101</v>
      </c>
      <c r="E787" s="569" t="s">
        <v>356</v>
      </c>
      <c r="F787" s="573" t="s">
        <v>462</v>
      </c>
      <c r="G787" s="569" t="s">
        <v>42</v>
      </c>
      <c r="H787" s="569" t="s">
        <v>41</v>
      </c>
      <c r="I787" s="575" t="s">
        <v>54</v>
      </c>
      <c r="J787" s="569" t="s">
        <v>116</v>
      </c>
      <c r="K787" s="569" t="s">
        <v>90</v>
      </c>
      <c r="L787" s="570">
        <v>0.5</v>
      </c>
      <c r="M787" s="571">
        <v>4.1515002897585168E-2</v>
      </c>
      <c r="N787" s="572">
        <v>0.26476404909174212</v>
      </c>
      <c r="O787" s="668" t="s">
        <v>382</v>
      </c>
      <c r="P787" s="668" t="s">
        <v>116</v>
      </c>
      <c r="Q787" s="574" t="s">
        <v>3289</v>
      </c>
      <c r="R787" s="574" t="s">
        <v>3290</v>
      </c>
      <c r="S787" s="574" t="s">
        <v>3291</v>
      </c>
      <c r="T787" s="574" t="s">
        <v>3281</v>
      </c>
      <c r="U787" s="574" t="s">
        <v>3292</v>
      </c>
      <c r="V787" s="574" t="s">
        <v>3293</v>
      </c>
      <c r="W787" s="575" t="s">
        <v>3294</v>
      </c>
      <c r="X787" s="575" t="s">
        <v>3295</v>
      </c>
      <c r="Y787" s="576" t="s">
        <v>3296</v>
      </c>
      <c r="Z787" s="577" t="s">
        <v>3297</v>
      </c>
      <c r="AA787" s="578" t="s">
        <v>3298</v>
      </c>
      <c r="AE787"/>
    </row>
    <row r="788" spans="1:31" s="563" customFormat="1">
      <c r="A788"/>
      <c r="B788"/>
      <c r="C788" s="568">
        <v>2024</v>
      </c>
      <c r="D788" s="569" t="s">
        <v>101</v>
      </c>
      <c r="E788" s="569" t="s">
        <v>356</v>
      </c>
      <c r="F788" s="573" t="s">
        <v>462</v>
      </c>
      <c r="G788" s="569" t="s">
        <v>42</v>
      </c>
      <c r="H788" s="569" t="s">
        <v>41</v>
      </c>
      <c r="I788" s="575" t="s">
        <v>54</v>
      </c>
      <c r="J788" s="569" t="s">
        <v>116</v>
      </c>
      <c r="K788" s="569" t="s">
        <v>466</v>
      </c>
      <c r="L788" s="570">
        <v>0.5</v>
      </c>
      <c r="M788" s="571">
        <v>4.1515002897585168E-2</v>
      </c>
      <c r="N788" s="572">
        <v>0.26476404909174212</v>
      </c>
      <c r="O788" s="668" t="s">
        <v>382</v>
      </c>
      <c r="P788" s="668" t="s">
        <v>116</v>
      </c>
      <c r="Q788" s="574" t="s">
        <v>3299</v>
      </c>
      <c r="R788" s="574" t="s">
        <v>3300</v>
      </c>
      <c r="S788" s="574" t="s">
        <v>3291</v>
      </c>
      <c r="T788" s="574" t="s">
        <v>3281</v>
      </c>
      <c r="U788" s="574" t="s">
        <v>3301</v>
      </c>
      <c r="V788" s="574" t="s">
        <v>3302</v>
      </c>
      <c r="W788" s="575" t="s">
        <v>3303</v>
      </c>
      <c r="X788" s="575" t="s">
        <v>3304</v>
      </c>
      <c r="Y788" s="576" t="s">
        <v>3296</v>
      </c>
      <c r="Z788" s="577" t="s">
        <v>3305</v>
      </c>
      <c r="AA788" s="578" t="s">
        <v>3306</v>
      </c>
      <c r="AE788"/>
    </row>
    <row r="789" spans="1:31" s="563" customFormat="1">
      <c r="A789"/>
      <c r="B789"/>
      <c r="C789" s="568">
        <v>2024</v>
      </c>
      <c r="D789" s="569" t="s">
        <v>101</v>
      </c>
      <c r="E789" s="569" t="s">
        <v>356</v>
      </c>
      <c r="F789" s="573" t="s">
        <v>462</v>
      </c>
      <c r="G789" s="569" t="s">
        <v>42</v>
      </c>
      <c r="H789" s="569" t="s">
        <v>41</v>
      </c>
      <c r="I789" s="575" t="s">
        <v>54</v>
      </c>
      <c r="J789" s="569" t="s">
        <v>109</v>
      </c>
      <c r="K789" s="569" t="s">
        <v>106</v>
      </c>
      <c r="L789" s="570">
        <v>1</v>
      </c>
      <c r="M789" s="571">
        <v>0.17283797124708924</v>
      </c>
      <c r="N789" s="572">
        <v>10.590561963669685</v>
      </c>
      <c r="O789" s="668" t="s">
        <v>381</v>
      </c>
      <c r="P789" s="668" t="s">
        <v>109</v>
      </c>
      <c r="Q789" s="574" t="s">
        <v>3307</v>
      </c>
      <c r="R789" s="574" t="s">
        <v>3308</v>
      </c>
      <c r="S789" s="574" t="s">
        <v>3309</v>
      </c>
      <c r="T789" s="574" t="s">
        <v>3281</v>
      </c>
      <c r="U789" s="574" t="s">
        <v>3310</v>
      </c>
      <c r="V789" s="574" t="s">
        <v>3311</v>
      </c>
      <c r="W789" s="575" t="s">
        <v>3312</v>
      </c>
      <c r="X789" s="575" t="s">
        <v>3313</v>
      </c>
      <c r="Y789" s="576" t="s">
        <v>3314</v>
      </c>
      <c r="Z789" s="577" t="s">
        <v>3315</v>
      </c>
      <c r="AA789" s="578" t="s">
        <v>3316</v>
      </c>
      <c r="AE789"/>
    </row>
    <row r="790" spans="1:31" s="563" customFormat="1">
      <c r="A790"/>
      <c r="B790"/>
      <c r="C790" s="568">
        <v>2024</v>
      </c>
      <c r="D790" s="569" t="s">
        <v>101</v>
      </c>
      <c r="E790" s="569" t="s">
        <v>356</v>
      </c>
      <c r="F790" s="573" t="s">
        <v>462</v>
      </c>
      <c r="G790" s="569" t="s">
        <v>42</v>
      </c>
      <c r="H790" s="569" t="s">
        <v>41</v>
      </c>
      <c r="I790" s="575" t="s">
        <v>54</v>
      </c>
      <c r="J790" s="569" t="s">
        <v>350</v>
      </c>
      <c r="K790" s="569" t="s">
        <v>330</v>
      </c>
      <c r="L790" s="570">
        <v>1</v>
      </c>
      <c r="M790" s="571">
        <v>0.17863924574496606</v>
      </c>
      <c r="N790" s="572">
        <v>22.357853034413779</v>
      </c>
      <c r="O790" s="668" t="s">
        <v>151</v>
      </c>
      <c r="P790" s="668" t="s">
        <v>350</v>
      </c>
      <c r="Q790" s="574" t="s">
        <v>3317</v>
      </c>
      <c r="R790" s="574" t="s">
        <v>3318</v>
      </c>
      <c r="S790" s="574" t="s">
        <v>3319</v>
      </c>
      <c r="T790" s="574" t="s">
        <v>3281</v>
      </c>
      <c r="U790" s="574" t="s">
        <v>3320</v>
      </c>
      <c r="V790" s="574" t="s">
        <v>3321</v>
      </c>
      <c r="W790" s="575" t="s">
        <v>3322</v>
      </c>
      <c r="X790" s="575" t="s">
        <v>3323</v>
      </c>
      <c r="Y790" s="576" t="s">
        <v>3324</v>
      </c>
      <c r="Z790" s="577" t="s">
        <v>3325</v>
      </c>
      <c r="AA790" s="578" t="s">
        <v>3326</v>
      </c>
      <c r="AE790"/>
    </row>
    <row r="791" spans="1:31" s="563" customFormat="1">
      <c r="A791"/>
      <c r="B791"/>
      <c r="C791" s="568">
        <v>2024</v>
      </c>
      <c r="D791" s="569" t="s">
        <v>101</v>
      </c>
      <c r="E791" s="569" t="s">
        <v>356</v>
      </c>
      <c r="F791" s="573" t="s">
        <v>462</v>
      </c>
      <c r="G791" s="569" t="s">
        <v>42</v>
      </c>
      <c r="H791" s="569" t="s">
        <v>41</v>
      </c>
      <c r="I791" s="575" t="s">
        <v>54</v>
      </c>
      <c r="J791" s="569" t="s">
        <v>99</v>
      </c>
      <c r="K791" s="569" t="s">
        <v>467</v>
      </c>
      <c r="L791" s="570">
        <v>1</v>
      </c>
      <c r="M791" s="571">
        <v>1.8914743667114053E-2</v>
      </c>
      <c r="N791" s="572">
        <v>20.122067730972397</v>
      </c>
      <c r="O791" s="668" t="s">
        <v>151</v>
      </c>
      <c r="P791" s="668" t="s">
        <v>99</v>
      </c>
      <c r="Q791" s="574" t="s">
        <v>3327</v>
      </c>
      <c r="R791" s="574" t="s">
        <v>3328</v>
      </c>
      <c r="S791" s="574" t="s">
        <v>3329</v>
      </c>
      <c r="T791" s="574" t="s">
        <v>3281</v>
      </c>
      <c r="U791" s="574" t="s">
        <v>3330</v>
      </c>
      <c r="V791" s="574" t="s">
        <v>3331</v>
      </c>
      <c r="W791" s="575" t="s">
        <v>3332</v>
      </c>
      <c r="X791" s="575" t="s">
        <v>3333</v>
      </c>
      <c r="Y791" s="576" t="s">
        <v>3334</v>
      </c>
      <c r="Z791" s="577" t="s">
        <v>3335</v>
      </c>
      <c r="AA791" s="578" t="s">
        <v>3336</v>
      </c>
      <c r="AE791"/>
    </row>
    <row r="792" spans="1:31" s="563" customFormat="1">
      <c r="A792"/>
      <c r="B792"/>
      <c r="C792" s="568">
        <v>2024</v>
      </c>
      <c r="D792" s="569" t="s">
        <v>101</v>
      </c>
      <c r="E792" s="569" t="s">
        <v>356</v>
      </c>
      <c r="F792" s="573" t="s">
        <v>462</v>
      </c>
      <c r="G792" s="569" t="s">
        <v>42</v>
      </c>
      <c r="H792" s="569" t="s">
        <v>41</v>
      </c>
      <c r="I792" s="575" t="s">
        <v>54</v>
      </c>
      <c r="J792" s="569" t="s">
        <v>96</v>
      </c>
      <c r="K792" s="569" t="s">
        <v>467</v>
      </c>
      <c r="L792" s="570">
        <v>1</v>
      </c>
      <c r="M792" s="571">
        <v>2.1016381852348954E-3</v>
      </c>
      <c r="N792" s="572">
        <v>4.4715706068827563</v>
      </c>
      <c r="O792" s="668" t="s">
        <v>151</v>
      </c>
      <c r="P792" s="668" t="s">
        <v>96</v>
      </c>
      <c r="Q792" s="574" t="s">
        <v>3327</v>
      </c>
      <c r="R792" s="574" t="s">
        <v>3328</v>
      </c>
      <c r="S792" s="574" t="s">
        <v>3337</v>
      </c>
      <c r="T792" s="574" t="s">
        <v>3281</v>
      </c>
      <c r="U792" s="574" t="s">
        <v>3338</v>
      </c>
      <c r="V792" s="574" t="s">
        <v>3339</v>
      </c>
      <c r="W792" s="575" t="s">
        <v>3332</v>
      </c>
      <c r="X792" s="575" t="s">
        <v>3333</v>
      </c>
      <c r="Y792" s="576" t="s">
        <v>3340</v>
      </c>
      <c r="Z792" s="577" t="s">
        <v>3341</v>
      </c>
      <c r="AA792" s="578" t="s">
        <v>3336</v>
      </c>
      <c r="AE792"/>
    </row>
    <row r="793" spans="1:31" s="563" customFormat="1">
      <c r="A793"/>
      <c r="B793"/>
      <c r="C793" s="568">
        <v>2024</v>
      </c>
      <c r="D793" s="569" t="s">
        <v>101</v>
      </c>
      <c r="E793" s="569" t="s">
        <v>356</v>
      </c>
      <c r="F793" s="573" t="s">
        <v>462</v>
      </c>
      <c r="G793" s="569" t="s">
        <v>42</v>
      </c>
      <c r="H793" s="569" t="s">
        <v>41</v>
      </c>
      <c r="I793" s="575" t="s">
        <v>54</v>
      </c>
      <c r="J793" s="569" t="s">
        <v>87</v>
      </c>
      <c r="K793" s="569" t="s">
        <v>468</v>
      </c>
      <c r="L793" s="570">
        <v>0.7</v>
      </c>
      <c r="M793" s="571">
        <v>0.11916288510281853</v>
      </c>
      <c r="N793" s="572">
        <v>7.0427237058403387</v>
      </c>
      <c r="O793" s="668" t="s">
        <v>151</v>
      </c>
      <c r="P793" s="668" t="s">
        <v>87</v>
      </c>
      <c r="Q793" s="574" t="s">
        <v>3342</v>
      </c>
      <c r="R793" s="574" t="s">
        <v>3343</v>
      </c>
      <c r="S793" s="574" t="s">
        <v>3344</v>
      </c>
      <c r="T793" s="574" t="s">
        <v>3281</v>
      </c>
      <c r="U793" s="574" t="s">
        <v>3345</v>
      </c>
      <c r="V793" s="574" t="s">
        <v>3346</v>
      </c>
      <c r="W793" s="575" t="s">
        <v>3347</v>
      </c>
      <c r="X793" s="575" t="s">
        <v>3348</v>
      </c>
      <c r="Y793" s="576" t="s">
        <v>3349</v>
      </c>
      <c r="Z793" s="577" t="s">
        <v>3350</v>
      </c>
      <c r="AA793" s="578" t="s">
        <v>3351</v>
      </c>
      <c r="AE793"/>
    </row>
    <row r="794" spans="1:31" s="563" customFormat="1">
      <c r="A794"/>
      <c r="B794"/>
      <c r="C794" s="568">
        <v>2024</v>
      </c>
      <c r="D794" s="569" t="s">
        <v>101</v>
      </c>
      <c r="E794" s="569" t="s">
        <v>356</v>
      </c>
      <c r="F794" s="573" t="s">
        <v>462</v>
      </c>
      <c r="G794" s="569" t="s">
        <v>42</v>
      </c>
      <c r="H794" s="569" t="s">
        <v>41</v>
      </c>
      <c r="I794" s="575" t="s">
        <v>54</v>
      </c>
      <c r="J794" s="569" t="s">
        <v>87</v>
      </c>
      <c r="K794" s="569" t="s">
        <v>106</v>
      </c>
      <c r="L794" s="570">
        <v>0.1</v>
      </c>
      <c r="M794" s="571">
        <v>1.7023269300402644E-2</v>
      </c>
      <c r="N794" s="572">
        <v>1.0061033865486197</v>
      </c>
      <c r="O794" s="668" t="s">
        <v>151</v>
      </c>
      <c r="P794" s="668" t="s">
        <v>87</v>
      </c>
      <c r="Q794" s="574" t="s">
        <v>3307</v>
      </c>
      <c r="R794" s="574" t="s">
        <v>3308</v>
      </c>
      <c r="S794" s="574" t="s">
        <v>3344</v>
      </c>
      <c r="T794" s="574" t="s">
        <v>3281</v>
      </c>
      <c r="U794" s="574" t="s">
        <v>3352</v>
      </c>
      <c r="V794" s="574" t="s">
        <v>3353</v>
      </c>
      <c r="W794" s="575" t="s">
        <v>3312</v>
      </c>
      <c r="X794" s="575" t="s">
        <v>3313</v>
      </c>
      <c r="Y794" s="575" t="s">
        <v>3349</v>
      </c>
      <c r="Z794" s="579" t="s">
        <v>3354</v>
      </c>
      <c r="AA794" s="580" t="s">
        <v>3316</v>
      </c>
      <c r="AE794"/>
    </row>
    <row r="795" spans="1:31" s="563" customFormat="1">
      <c r="A795"/>
      <c r="B795"/>
      <c r="C795" s="568">
        <v>2024</v>
      </c>
      <c r="D795" s="569" t="s">
        <v>101</v>
      </c>
      <c r="E795" s="569" t="s">
        <v>356</v>
      </c>
      <c r="F795" s="573" t="s">
        <v>462</v>
      </c>
      <c r="G795" s="569" t="s">
        <v>42</v>
      </c>
      <c r="H795" s="569" t="s">
        <v>41</v>
      </c>
      <c r="I795" s="575" t="s">
        <v>54</v>
      </c>
      <c r="J795" s="569" t="s">
        <v>87</v>
      </c>
      <c r="K795" s="569" t="s">
        <v>104</v>
      </c>
      <c r="L795" s="570">
        <v>0.2</v>
      </c>
      <c r="M795" s="571">
        <v>3.4046538600805289E-2</v>
      </c>
      <c r="N795" s="572">
        <v>2.0122067730972395</v>
      </c>
      <c r="O795" s="668" t="s">
        <v>151</v>
      </c>
      <c r="P795" s="668" t="s">
        <v>87</v>
      </c>
      <c r="Q795" s="574" t="s">
        <v>3355</v>
      </c>
      <c r="R795" s="574" t="s">
        <v>3356</v>
      </c>
      <c r="S795" s="574" t="s">
        <v>3344</v>
      </c>
      <c r="T795" s="574" t="s">
        <v>3281</v>
      </c>
      <c r="U795" s="574" t="s">
        <v>3357</v>
      </c>
      <c r="V795" s="574" t="s">
        <v>3358</v>
      </c>
      <c r="W795" s="575" t="s">
        <v>3359</v>
      </c>
      <c r="X795" s="575" t="s">
        <v>3360</v>
      </c>
      <c r="Y795" s="576" t="s">
        <v>3349</v>
      </c>
      <c r="Z795" s="577" t="s">
        <v>3361</v>
      </c>
      <c r="AA795" s="578" t="s">
        <v>3362</v>
      </c>
      <c r="AE795"/>
    </row>
    <row r="796" spans="1:31" s="563" customFormat="1">
      <c r="A796"/>
      <c r="B796"/>
      <c r="C796" s="568">
        <v>2024</v>
      </c>
      <c r="D796" s="569" t="s">
        <v>101</v>
      </c>
      <c r="E796" s="569" t="s">
        <v>356</v>
      </c>
      <c r="F796" s="573" t="s">
        <v>462</v>
      </c>
      <c r="G796" s="569" t="s">
        <v>42</v>
      </c>
      <c r="H796" s="569" t="s">
        <v>41</v>
      </c>
      <c r="I796" s="575" t="s">
        <v>54</v>
      </c>
      <c r="J796" s="569" t="s">
        <v>83</v>
      </c>
      <c r="K796" s="569" t="s">
        <v>81</v>
      </c>
      <c r="L796" s="570">
        <v>1</v>
      </c>
      <c r="M796" s="571">
        <v>0.36734415111811519</v>
      </c>
      <c r="N796" s="572">
        <v>1.7038225933122226</v>
      </c>
      <c r="O796" s="668" t="s">
        <v>382</v>
      </c>
      <c r="P796" s="668" t="s">
        <v>83</v>
      </c>
      <c r="Q796" s="574" t="s">
        <v>3363</v>
      </c>
      <c r="R796" s="574" t="s">
        <v>3364</v>
      </c>
      <c r="S796" s="574" t="s">
        <v>3365</v>
      </c>
      <c r="T796" s="574" t="s">
        <v>3281</v>
      </c>
      <c r="U796" s="574" t="s">
        <v>3366</v>
      </c>
      <c r="V796" s="574" t="s">
        <v>3367</v>
      </c>
      <c r="W796" s="575" t="s">
        <v>3368</v>
      </c>
      <c r="X796" s="575" t="s">
        <v>3369</v>
      </c>
      <c r="Y796" s="576" t="s">
        <v>3370</v>
      </c>
      <c r="Z796" s="577" t="s">
        <v>3371</v>
      </c>
      <c r="AA796" s="578" t="s">
        <v>3372</v>
      </c>
      <c r="AE796"/>
    </row>
    <row r="797" spans="1:31" s="563" customFormat="1">
      <c r="A797"/>
      <c r="B797"/>
      <c r="C797" s="568">
        <v>2024</v>
      </c>
      <c r="D797" s="569" t="s">
        <v>101</v>
      </c>
      <c r="E797" s="569" t="s">
        <v>356</v>
      </c>
      <c r="F797" s="573" t="s">
        <v>462</v>
      </c>
      <c r="G797" s="569" t="s">
        <v>42</v>
      </c>
      <c r="H797" s="569" t="s">
        <v>41</v>
      </c>
      <c r="I797" s="575" t="s">
        <v>54</v>
      </c>
      <c r="J797" s="569" t="s">
        <v>77</v>
      </c>
      <c r="K797" s="569" t="s">
        <v>310</v>
      </c>
      <c r="L797" s="570">
        <v>0.1</v>
      </c>
      <c r="M797" s="571">
        <v>5.208978857584691E-2</v>
      </c>
      <c r="N797" s="572">
        <v>2.6212655281726502</v>
      </c>
      <c r="O797" s="668" t="s">
        <v>381</v>
      </c>
      <c r="P797" s="668" t="s">
        <v>77</v>
      </c>
      <c r="Q797" s="574" t="s">
        <v>3373</v>
      </c>
      <c r="R797" s="574" t="s">
        <v>3374</v>
      </c>
      <c r="S797" s="574" t="s">
        <v>3375</v>
      </c>
      <c r="T797" s="574" t="s">
        <v>3281</v>
      </c>
      <c r="U797" s="574" t="s">
        <v>3376</v>
      </c>
      <c r="V797" s="574" t="s">
        <v>3377</v>
      </c>
      <c r="W797" s="575" t="s">
        <v>3378</v>
      </c>
      <c r="X797" s="575" t="s">
        <v>3379</v>
      </c>
      <c r="Y797" s="576" t="s">
        <v>3380</v>
      </c>
      <c r="Z797" s="577" t="s">
        <v>3381</v>
      </c>
      <c r="AA797" s="578" t="s">
        <v>3382</v>
      </c>
      <c r="AE797"/>
    </row>
    <row r="798" spans="1:31" s="563" customFormat="1">
      <c r="A798"/>
      <c r="B798"/>
      <c r="C798" s="568">
        <v>2024</v>
      </c>
      <c r="D798" s="569" t="s">
        <v>101</v>
      </c>
      <c r="E798" s="569" t="s">
        <v>356</v>
      </c>
      <c r="F798" s="573" t="s">
        <v>462</v>
      </c>
      <c r="G798" s="569" t="s">
        <v>42</v>
      </c>
      <c r="H798" s="569" t="s">
        <v>41</v>
      </c>
      <c r="I798" s="575" t="s">
        <v>54</v>
      </c>
      <c r="J798" s="569" t="s">
        <v>77</v>
      </c>
      <c r="K798" s="569" t="s">
        <v>469</v>
      </c>
      <c r="L798" s="570">
        <v>0.4</v>
      </c>
      <c r="M798" s="571">
        <v>0.20835915430338764</v>
      </c>
      <c r="N798" s="572">
        <v>10.485062112690601</v>
      </c>
      <c r="O798" s="668" t="s">
        <v>381</v>
      </c>
      <c r="P798" s="668" t="s">
        <v>77</v>
      </c>
      <c r="Q798" s="574" t="s">
        <v>3383</v>
      </c>
      <c r="R798" s="574" t="s">
        <v>3384</v>
      </c>
      <c r="S798" s="574" t="s">
        <v>3375</v>
      </c>
      <c r="T798" s="574" t="s">
        <v>3281</v>
      </c>
      <c r="U798" s="574" t="s">
        <v>3385</v>
      </c>
      <c r="V798" s="574" t="s">
        <v>3386</v>
      </c>
      <c r="W798" s="575" t="s">
        <v>3387</v>
      </c>
      <c r="X798" s="575" t="s">
        <v>3388</v>
      </c>
      <c r="Y798" s="576" t="s">
        <v>3380</v>
      </c>
      <c r="Z798" s="577" t="s">
        <v>3389</v>
      </c>
      <c r="AA798" s="578" t="s">
        <v>3390</v>
      </c>
      <c r="AE798"/>
    </row>
    <row r="799" spans="1:31" s="563" customFormat="1">
      <c r="A799"/>
      <c r="B799"/>
      <c r="C799" s="568">
        <v>2024</v>
      </c>
      <c r="D799" s="569" t="s">
        <v>101</v>
      </c>
      <c r="E799" s="569" t="s">
        <v>356</v>
      </c>
      <c r="F799" s="573" t="s">
        <v>462</v>
      </c>
      <c r="G799" s="569" t="s">
        <v>42</v>
      </c>
      <c r="H799" s="569" t="s">
        <v>41</v>
      </c>
      <c r="I799" s="575" t="s">
        <v>54</v>
      </c>
      <c r="J799" s="569" t="s">
        <v>77</v>
      </c>
      <c r="K799" s="569" t="s">
        <v>104</v>
      </c>
      <c r="L799" s="570">
        <v>0.05</v>
      </c>
      <c r="M799" s="571">
        <v>2.6044894287923455E-2</v>
      </c>
      <c r="N799" s="572">
        <v>1.3106327640863251</v>
      </c>
      <c r="O799" s="668" t="s">
        <v>381</v>
      </c>
      <c r="P799" s="668" t="s">
        <v>77</v>
      </c>
      <c r="Q799" s="574" t="s">
        <v>3355</v>
      </c>
      <c r="R799" s="574" t="s">
        <v>3356</v>
      </c>
      <c r="S799" s="574" t="s">
        <v>3375</v>
      </c>
      <c r="T799" s="574" t="s">
        <v>3281</v>
      </c>
      <c r="U799" s="574" t="s">
        <v>3391</v>
      </c>
      <c r="V799" s="574" t="s">
        <v>3392</v>
      </c>
      <c r="W799" s="575" t="s">
        <v>3359</v>
      </c>
      <c r="X799" s="575" t="s">
        <v>3360</v>
      </c>
      <c r="Y799" s="576" t="s">
        <v>3380</v>
      </c>
      <c r="Z799" s="577" t="s">
        <v>3393</v>
      </c>
      <c r="AA799" s="578" t="s">
        <v>3362</v>
      </c>
      <c r="AE799"/>
    </row>
    <row r="800" spans="1:31" s="563" customFormat="1">
      <c r="A800"/>
      <c r="B800"/>
      <c r="C800" s="568">
        <v>2024</v>
      </c>
      <c r="D800" s="569" t="s">
        <v>101</v>
      </c>
      <c r="E800" s="569" t="s">
        <v>356</v>
      </c>
      <c r="F800" s="573" t="s">
        <v>462</v>
      </c>
      <c r="G800" s="569" t="s">
        <v>42</v>
      </c>
      <c r="H800" s="569" t="s">
        <v>41</v>
      </c>
      <c r="I800" s="575" t="s">
        <v>54</v>
      </c>
      <c r="J800" s="569" t="s">
        <v>77</v>
      </c>
      <c r="K800" s="569" t="s">
        <v>93</v>
      </c>
      <c r="L800" s="570">
        <v>0.45</v>
      </c>
      <c r="M800" s="571">
        <v>0.23440404859131109</v>
      </c>
      <c r="N800" s="572">
        <v>11.795694876776926</v>
      </c>
      <c r="O800" s="668" t="s">
        <v>381</v>
      </c>
      <c r="P800" s="668" t="s">
        <v>77</v>
      </c>
      <c r="Q800" s="574" t="s">
        <v>3394</v>
      </c>
      <c r="R800" s="574" t="s">
        <v>3395</v>
      </c>
      <c r="S800" s="574" t="s">
        <v>3375</v>
      </c>
      <c r="T800" s="574" t="s">
        <v>3281</v>
      </c>
      <c r="U800" s="574" t="s">
        <v>3396</v>
      </c>
      <c r="V800" s="574" t="s">
        <v>3397</v>
      </c>
      <c r="W800" s="575" t="s">
        <v>3398</v>
      </c>
      <c r="X800" s="575" t="s">
        <v>3399</v>
      </c>
      <c r="Y800" s="576" t="s">
        <v>3380</v>
      </c>
      <c r="Z800" s="577" t="s">
        <v>3400</v>
      </c>
      <c r="AA800" s="578" t="s">
        <v>3401</v>
      </c>
      <c r="AE800"/>
    </row>
    <row r="801" spans="1:31" s="563" customFormat="1">
      <c r="A801"/>
      <c r="B801"/>
      <c r="C801" s="568">
        <v>2024</v>
      </c>
      <c r="D801" s="569" t="s">
        <v>101</v>
      </c>
      <c r="E801" s="569" t="s">
        <v>356</v>
      </c>
      <c r="F801" s="573" t="s">
        <v>462</v>
      </c>
      <c r="G801" s="569" t="s">
        <v>42</v>
      </c>
      <c r="H801" s="569" t="s">
        <v>41</v>
      </c>
      <c r="I801" s="575" t="s">
        <v>54</v>
      </c>
      <c r="J801" s="569" t="s">
        <v>349</v>
      </c>
      <c r="K801" s="569" t="s">
        <v>467</v>
      </c>
      <c r="L801" s="570">
        <v>0.3</v>
      </c>
      <c r="M801" s="571">
        <v>8.5116346502013246E-2</v>
      </c>
      <c r="N801" s="572">
        <v>10.0610338654862</v>
      </c>
      <c r="O801" s="668" t="s">
        <v>151</v>
      </c>
      <c r="P801" s="668" t="s">
        <v>349</v>
      </c>
      <c r="Q801" s="574" t="s">
        <v>3327</v>
      </c>
      <c r="R801" s="574" t="s">
        <v>3328</v>
      </c>
      <c r="S801" s="574" t="s">
        <v>3402</v>
      </c>
      <c r="T801" s="574" t="s">
        <v>3281</v>
      </c>
      <c r="U801" s="574" t="s">
        <v>3403</v>
      </c>
      <c r="V801" s="574" t="s">
        <v>3404</v>
      </c>
      <c r="W801" s="575" t="s">
        <v>3332</v>
      </c>
      <c r="X801" s="575" t="s">
        <v>3333</v>
      </c>
      <c r="Y801" s="576" t="s">
        <v>3405</v>
      </c>
      <c r="Z801" s="577" t="s">
        <v>3406</v>
      </c>
      <c r="AA801" s="578" t="s">
        <v>3336</v>
      </c>
      <c r="AE801"/>
    </row>
    <row r="802" spans="1:31" s="563" customFormat="1">
      <c r="A802"/>
      <c r="B802"/>
      <c r="C802" s="568">
        <v>2024</v>
      </c>
      <c r="D802" s="569" t="s">
        <v>101</v>
      </c>
      <c r="E802" s="569" t="s">
        <v>356</v>
      </c>
      <c r="F802" s="573" t="s">
        <v>462</v>
      </c>
      <c r="G802" s="569" t="s">
        <v>42</v>
      </c>
      <c r="H802" s="569" t="s">
        <v>41</v>
      </c>
      <c r="I802" s="575" t="s">
        <v>54</v>
      </c>
      <c r="J802" s="569" t="s">
        <v>349</v>
      </c>
      <c r="K802" s="569" t="s">
        <v>104</v>
      </c>
      <c r="L802" s="570">
        <v>0.7</v>
      </c>
      <c r="M802" s="571">
        <v>0.19860480850469758</v>
      </c>
      <c r="N802" s="572">
        <v>23.475745686134466</v>
      </c>
      <c r="O802" s="668" t="s">
        <v>151</v>
      </c>
      <c r="P802" s="668" t="s">
        <v>349</v>
      </c>
      <c r="Q802" s="574" t="s">
        <v>3355</v>
      </c>
      <c r="R802" s="574" t="s">
        <v>3356</v>
      </c>
      <c r="S802" s="574" t="s">
        <v>3402</v>
      </c>
      <c r="T802" s="574" t="s">
        <v>3281</v>
      </c>
      <c r="U802" s="574" t="s">
        <v>3407</v>
      </c>
      <c r="V802" s="574" t="s">
        <v>3408</v>
      </c>
      <c r="W802" s="575" t="s">
        <v>3359</v>
      </c>
      <c r="X802" s="575" t="s">
        <v>3360</v>
      </c>
      <c r="Y802" s="576" t="s">
        <v>3405</v>
      </c>
      <c r="Z802" s="577" t="s">
        <v>3409</v>
      </c>
      <c r="AA802" s="578" t="s">
        <v>3362</v>
      </c>
      <c r="AE802"/>
    </row>
    <row r="803" spans="1:31" s="563" customFormat="1">
      <c r="A803"/>
      <c r="B803"/>
      <c r="C803" s="568">
        <v>2024</v>
      </c>
      <c r="D803" s="569" t="s">
        <v>101</v>
      </c>
      <c r="E803" s="569" t="s">
        <v>356</v>
      </c>
      <c r="F803" s="573" t="s">
        <v>462</v>
      </c>
      <c r="G803" s="569" t="s">
        <v>42</v>
      </c>
      <c r="H803" s="569" t="s">
        <v>41</v>
      </c>
      <c r="I803" s="575" t="s">
        <v>54</v>
      </c>
      <c r="J803" s="569" t="s">
        <v>76</v>
      </c>
      <c r="K803" s="569" t="s">
        <v>467</v>
      </c>
      <c r="L803" s="570">
        <v>0.3</v>
      </c>
      <c r="M803" s="571">
        <v>1.5131794933691245E-3</v>
      </c>
      <c r="N803" s="572">
        <v>1.6097654184777921</v>
      </c>
      <c r="O803" s="668" t="s">
        <v>151</v>
      </c>
      <c r="P803" s="668" t="s">
        <v>76</v>
      </c>
      <c r="Q803" s="574" t="s">
        <v>3327</v>
      </c>
      <c r="R803" s="574" t="s">
        <v>3328</v>
      </c>
      <c r="S803" s="574" t="s">
        <v>3410</v>
      </c>
      <c r="T803" s="574" t="s">
        <v>3281</v>
      </c>
      <c r="U803" s="574" t="s">
        <v>3411</v>
      </c>
      <c r="V803" s="574" t="s">
        <v>3412</v>
      </c>
      <c r="W803" s="575" t="s">
        <v>3332</v>
      </c>
      <c r="X803" s="575" t="s">
        <v>3333</v>
      </c>
      <c r="Y803" s="576" t="s">
        <v>3413</v>
      </c>
      <c r="Z803" s="577" t="s">
        <v>3414</v>
      </c>
      <c r="AA803" s="578" t="s">
        <v>3336</v>
      </c>
      <c r="AE803"/>
    </row>
    <row r="804" spans="1:31" s="563" customFormat="1">
      <c r="A804"/>
      <c r="B804"/>
      <c r="C804" s="568">
        <v>2024</v>
      </c>
      <c r="D804" s="569" t="s">
        <v>101</v>
      </c>
      <c r="E804" s="569" t="s">
        <v>356</v>
      </c>
      <c r="F804" s="573" t="s">
        <v>462</v>
      </c>
      <c r="G804" s="569" t="s">
        <v>42</v>
      </c>
      <c r="H804" s="569" t="s">
        <v>41</v>
      </c>
      <c r="I804" s="575" t="s">
        <v>54</v>
      </c>
      <c r="J804" s="569" t="s">
        <v>76</v>
      </c>
      <c r="K804" s="569" t="s">
        <v>111</v>
      </c>
      <c r="L804" s="570">
        <v>0.7</v>
      </c>
      <c r="M804" s="571">
        <v>3.5307521511946239E-3</v>
      </c>
      <c r="N804" s="572">
        <v>3.7561193097815151</v>
      </c>
      <c r="O804" s="668" t="s">
        <v>151</v>
      </c>
      <c r="P804" s="668" t="s">
        <v>76</v>
      </c>
      <c r="Q804" s="574" t="s">
        <v>3415</v>
      </c>
      <c r="R804" s="574" t="s">
        <v>3416</v>
      </c>
      <c r="S804" s="574" t="s">
        <v>3410</v>
      </c>
      <c r="T804" s="574" t="s">
        <v>3281</v>
      </c>
      <c r="U804" s="574" t="s">
        <v>3417</v>
      </c>
      <c r="V804" s="574" t="s">
        <v>3418</v>
      </c>
      <c r="W804" s="575" t="s">
        <v>3419</v>
      </c>
      <c r="X804" s="575" t="s">
        <v>3420</v>
      </c>
      <c r="Y804" s="576" t="s">
        <v>3413</v>
      </c>
      <c r="Z804" s="577" t="s">
        <v>3421</v>
      </c>
      <c r="AA804" s="578" t="s">
        <v>3422</v>
      </c>
      <c r="AE804"/>
    </row>
    <row r="805" spans="1:31" s="563" customFormat="1">
      <c r="A805"/>
      <c r="B805"/>
      <c r="C805" s="568">
        <v>2024</v>
      </c>
      <c r="D805" s="569" t="s">
        <v>101</v>
      </c>
      <c r="E805" s="569" t="s">
        <v>356</v>
      </c>
      <c r="F805" s="573" t="s">
        <v>462</v>
      </c>
      <c r="G805" s="569" t="s">
        <v>42</v>
      </c>
      <c r="H805" s="569" t="s">
        <v>41</v>
      </c>
      <c r="I805" s="575" t="s">
        <v>54</v>
      </c>
      <c r="J805" s="569" t="s">
        <v>74</v>
      </c>
      <c r="K805" s="569" t="s">
        <v>467</v>
      </c>
      <c r="L805" s="570">
        <v>0.4</v>
      </c>
      <c r="M805" s="571">
        <v>2.5296313718936734E-2</v>
      </c>
      <c r="N805" s="572">
        <v>22.996648835397028</v>
      </c>
      <c r="O805" s="668" t="s">
        <v>151</v>
      </c>
      <c r="P805" s="668" t="s">
        <v>74</v>
      </c>
      <c r="Q805" s="574" t="s">
        <v>3327</v>
      </c>
      <c r="R805" s="574" t="s">
        <v>3328</v>
      </c>
      <c r="S805" s="574" t="s">
        <v>3423</v>
      </c>
      <c r="T805" s="574" t="s">
        <v>3281</v>
      </c>
      <c r="U805" s="574" t="s">
        <v>3424</v>
      </c>
      <c r="V805" s="574" t="s">
        <v>3425</v>
      </c>
      <c r="W805" s="575" t="s">
        <v>3332</v>
      </c>
      <c r="X805" s="575" t="s">
        <v>3333</v>
      </c>
      <c r="Y805" s="576" t="s">
        <v>3426</v>
      </c>
      <c r="Z805" s="577" t="s">
        <v>3427</v>
      </c>
      <c r="AA805" s="578" t="s">
        <v>3336</v>
      </c>
      <c r="AE805"/>
    </row>
    <row r="806" spans="1:31" s="563" customFormat="1">
      <c r="A806"/>
      <c r="B806"/>
      <c r="C806" s="568">
        <v>2024</v>
      </c>
      <c r="D806" s="569" t="s">
        <v>101</v>
      </c>
      <c r="E806" s="569" t="s">
        <v>356</v>
      </c>
      <c r="F806" s="573" t="s">
        <v>462</v>
      </c>
      <c r="G806" s="569" t="s">
        <v>42</v>
      </c>
      <c r="H806" s="569" t="s">
        <v>41</v>
      </c>
      <c r="I806" s="575" t="s">
        <v>54</v>
      </c>
      <c r="J806" s="569" t="s">
        <v>74</v>
      </c>
      <c r="K806" s="569" t="s">
        <v>111</v>
      </c>
      <c r="L806" s="570">
        <v>0.6</v>
      </c>
      <c r="M806" s="571">
        <v>3.7944470578405103E-2</v>
      </c>
      <c r="N806" s="572">
        <v>34.494973253095544</v>
      </c>
      <c r="O806" s="668" t="s">
        <v>151</v>
      </c>
      <c r="P806" s="668" t="s">
        <v>74</v>
      </c>
      <c r="Q806" s="574" t="s">
        <v>3415</v>
      </c>
      <c r="R806" s="574" t="s">
        <v>3416</v>
      </c>
      <c r="S806" s="574" t="s">
        <v>3423</v>
      </c>
      <c r="T806" s="574" t="s">
        <v>3281</v>
      </c>
      <c r="U806" s="574" t="s">
        <v>3428</v>
      </c>
      <c r="V806" s="574" t="s">
        <v>3429</v>
      </c>
      <c r="W806" s="575" t="s">
        <v>3419</v>
      </c>
      <c r="X806" s="575" t="s">
        <v>3420</v>
      </c>
      <c r="Y806" s="576" t="s">
        <v>3426</v>
      </c>
      <c r="Z806" s="577" t="s">
        <v>3430</v>
      </c>
      <c r="AA806" s="578" t="s">
        <v>3422</v>
      </c>
      <c r="AE806"/>
    </row>
    <row r="807" spans="1:31" s="563" customFormat="1">
      <c r="A807"/>
      <c r="B807"/>
      <c r="C807" s="568">
        <v>2024</v>
      </c>
      <c r="D807" s="569" t="s">
        <v>101</v>
      </c>
      <c r="E807" s="569" t="s">
        <v>356</v>
      </c>
      <c r="F807" s="573" t="s">
        <v>462</v>
      </c>
      <c r="G807" s="569" t="s">
        <v>42</v>
      </c>
      <c r="H807" s="569" t="s">
        <v>41</v>
      </c>
      <c r="I807" s="575" t="s">
        <v>54</v>
      </c>
      <c r="J807" s="569" t="s">
        <v>351</v>
      </c>
      <c r="K807" s="569" t="s">
        <v>100</v>
      </c>
      <c r="L807" s="570">
        <v>1</v>
      </c>
      <c r="M807" s="571">
        <v>0.16434810608536882</v>
      </c>
      <c r="N807" s="572">
        <v>0.76016700317006858</v>
      </c>
      <c r="O807" s="668" t="s">
        <v>151</v>
      </c>
      <c r="P807" s="668" t="s">
        <v>351</v>
      </c>
      <c r="Q807" s="574" t="s">
        <v>3431</v>
      </c>
      <c r="R807" s="574" t="s">
        <v>3432</v>
      </c>
      <c r="S807" s="574" t="s">
        <v>3433</v>
      </c>
      <c r="T807" s="574" t="s">
        <v>3281</v>
      </c>
      <c r="U807" s="574" t="s">
        <v>3434</v>
      </c>
      <c r="V807" s="574" t="s">
        <v>3435</v>
      </c>
      <c r="W807" s="575" t="s">
        <v>3436</v>
      </c>
      <c r="X807" s="575" t="s">
        <v>3437</v>
      </c>
      <c r="Y807" s="576" t="s">
        <v>3438</v>
      </c>
      <c r="Z807" s="577" t="s">
        <v>3439</v>
      </c>
      <c r="AA807" s="578" t="s">
        <v>3440</v>
      </c>
      <c r="AE807"/>
    </row>
    <row r="808" spans="1:31" s="563" customFormat="1">
      <c r="A808"/>
      <c r="B808"/>
      <c r="C808" s="568">
        <v>2024</v>
      </c>
      <c r="D808" s="569" t="s">
        <v>101</v>
      </c>
      <c r="E808" s="569" t="s">
        <v>356</v>
      </c>
      <c r="F808" s="573" t="s">
        <v>462</v>
      </c>
      <c r="G808" s="569" t="s">
        <v>42</v>
      </c>
      <c r="H808" s="569" t="s">
        <v>41</v>
      </c>
      <c r="I808" s="575" t="s">
        <v>54</v>
      </c>
      <c r="J808" s="569" t="s">
        <v>67</v>
      </c>
      <c r="K808" s="569" t="s">
        <v>81</v>
      </c>
      <c r="L808" s="570">
        <v>1</v>
      </c>
      <c r="M808" s="571">
        <v>0.18708363485257934</v>
      </c>
      <c r="N808" s="572">
        <v>1.0908666755252439</v>
      </c>
      <c r="O808" s="668" t="s">
        <v>382</v>
      </c>
      <c r="P808" s="668" t="s">
        <v>67</v>
      </c>
      <c r="Q808" s="574" t="s">
        <v>3363</v>
      </c>
      <c r="R808" s="574" t="s">
        <v>3364</v>
      </c>
      <c r="S808" s="574" t="s">
        <v>3441</v>
      </c>
      <c r="T808" s="574" t="s">
        <v>3281</v>
      </c>
      <c r="U808" s="574" t="s">
        <v>3442</v>
      </c>
      <c r="V808" s="574" t="s">
        <v>3443</v>
      </c>
      <c r="W808" s="575" t="s">
        <v>3368</v>
      </c>
      <c r="X808" s="575" t="s">
        <v>3369</v>
      </c>
      <c r="Y808" s="575" t="s">
        <v>3444</v>
      </c>
      <c r="Z808" s="579" t="s">
        <v>3445</v>
      </c>
      <c r="AA808" s="580" t="s">
        <v>3372</v>
      </c>
      <c r="AE808"/>
    </row>
    <row r="809" spans="1:31" s="563" customFormat="1">
      <c r="A809"/>
      <c r="B809"/>
      <c r="C809" s="568">
        <v>2024</v>
      </c>
      <c r="D809" s="569" t="s">
        <v>101</v>
      </c>
      <c r="E809" s="569" t="s">
        <v>356</v>
      </c>
      <c r="F809" s="573" t="s">
        <v>462</v>
      </c>
      <c r="G809" s="569" t="s">
        <v>42</v>
      </c>
      <c r="H809" s="569" t="s">
        <v>41</v>
      </c>
      <c r="I809" s="575" t="s">
        <v>54</v>
      </c>
      <c r="J809" s="569" t="s">
        <v>66</v>
      </c>
      <c r="K809" s="569" t="s">
        <v>310</v>
      </c>
      <c r="L809" s="570">
        <v>0.8</v>
      </c>
      <c r="M809" s="571">
        <v>0.37700352306152424</v>
      </c>
      <c r="N809" s="572">
        <v>21.817333510504874</v>
      </c>
      <c r="O809" s="668" t="s">
        <v>381</v>
      </c>
      <c r="P809" s="668" t="s">
        <v>66</v>
      </c>
      <c r="Q809" s="574" t="s">
        <v>3373</v>
      </c>
      <c r="R809" s="574" t="s">
        <v>3374</v>
      </c>
      <c r="S809" s="574" t="s">
        <v>3446</v>
      </c>
      <c r="T809" s="574" t="s">
        <v>3281</v>
      </c>
      <c r="U809" s="574" t="s">
        <v>3447</v>
      </c>
      <c r="V809" s="574" t="s">
        <v>3448</v>
      </c>
      <c r="W809" s="575" t="s">
        <v>3378</v>
      </c>
      <c r="X809" s="575" t="s">
        <v>3379</v>
      </c>
      <c r="Y809" s="576" t="s">
        <v>3449</v>
      </c>
      <c r="Z809" s="577" t="s">
        <v>3450</v>
      </c>
      <c r="AA809" s="578" t="s">
        <v>3382</v>
      </c>
      <c r="AE809"/>
    </row>
    <row r="810" spans="1:31" s="563" customFormat="1">
      <c r="A810"/>
      <c r="B810"/>
      <c r="C810" s="568">
        <v>2024</v>
      </c>
      <c r="D810" s="569" t="s">
        <v>101</v>
      </c>
      <c r="E810" s="569" t="s">
        <v>356</v>
      </c>
      <c r="F810" s="573" t="s">
        <v>462</v>
      </c>
      <c r="G810" s="569" t="s">
        <v>42</v>
      </c>
      <c r="H810" s="569" t="s">
        <v>41</v>
      </c>
      <c r="I810" s="575" t="s">
        <v>54</v>
      </c>
      <c r="J810" s="569" t="s">
        <v>66</v>
      </c>
      <c r="K810" s="569" t="s">
        <v>79</v>
      </c>
      <c r="L810" s="570">
        <v>0.2</v>
      </c>
      <c r="M810" s="571">
        <v>9.4250880765381059E-2</v>
      </c>
      <c r="N810" s="572">
        <v>5.4543333776262184</v>
      </c>
      <c r="O810" s="668" t="s">
        <v>381</v>
      </c>
      <c r="P810" s="668" t="s">
        <v>66</v>
      </c>
      <c r="Q810" s="574" t="s">
        <v>3451</v>
      </c>
      <c r="R810" s="574" t="s">
        <v>3452</v>
      </c>
      <c r="S810" s="574" t="s">
        <v>3446</v>
      </c>
      <c r="T810" s="574" t="s">
        <v>3281</v>
      </c>
      <c r="U810" s="574" t="s">
        <v>3453</v>
      </c>
      <c r="V810" s="574" t="s">
        <v>3454</v>
      </c>
      <c r="W810" s="575" t="s">
        <v>3455</v>
      </c>
      <c r="X810" s="575" t="s">
        <v>3456</v>
      </c>
      <c r="Y810" s="576" t="s">
        <v>3449</v>
      </c>
      <c r="Z810" s="577" t="s">
        <v>3457</v>
      </c>
      <c r="AA810" s="578" t="s">
        <v>3458</v>
      </c>
      <c r="AE810"/>
    </row>
    <row r="811" spans="1:31" s="563" customFormat="1">
      <c r="A811"/>
      <c r="B811"/>
      <c r="C811" s="568">
        <v>2024</v>
      </c>
      <c r="D811" s="569" t="s">
        <v>101</v>
      </c>
      <c r="E811" s="569" t="s">
        <v>356</v>
      </c>
      <c r="F811" s="573" t="s">
        <v>462</v>
      </c>
      <c r="G811" s="569" t="s">
        <v>42</v>
      </c>
      <c r="H811" s="569" t="s">
        <v>41</v>
      </c>
      <c r="I811" s="575" t="s">
        <v>54</v>
      </c>
      <c r="J811" s="569" t="s">
        <v>348</v>
      </c>
      <c r="K811" s="569" t="s">
        <v>469</v>
      </c>
      <c r="L811" s="570">
        <v>1</v>
      </c>
      <c r="M811" s="571">
        <v>0.49178333534496543</v>
      </c>
      <c r="N811" s="572">
        <v>58.130417889475829</v>
      </c>
      <c r="O811" s="668" t="s">
        <v>151</v>
      </c>
      <c r="P811" s="668" t="s">
        <v>348</v>
      </c>
      <c r="Q811" s="574" t="s">
        <v>3383</v>
      </c>
      <c r="R811" s="574" t="s">
        <v>3384</v>
      </c>
      <c r="S811" s="574" t="s">
        <v>3459</v>
      </c>
      <c r="T811" s="574" t="s">
        <v>3281</v>
      </c>
      <c r="U811" s="574" t="s">
        <v>3460</v>
      </c>
      <c r="V811" s="574" t="s">
        <v>3461</v>
      </c>
      <c r="W811" s="575" t="s">
        <v>3387</v>
      </c>
      <c r="X811" s="575" t="s">
        <v>3388</v>
      </c>
      <c r="Y811" s="576" t="s">
        <v>3462</v>
      </c>
      <c r="Z811" s="577" t="s">
        <v>3463</v>
      </c>
      <c r="AA811" s="578" t="s">
        <v>3390</v>
      </c>
      <c r="AE811"/>
    </row>
    <row r="812" spans="1:31" s="563" customFormat="1">
      <c r="A812"/>
      <c r="B812"/>
      <c r="C812" s="568">
        <v>2024</v>
      </c>
      <c r="D812" s="569" t="s">
        <v>101</v>
      </c>
      <c r="E812" s="569" t="s">
        <v>337</v>
      </c>
      <c r="F812" s="573" t="s">
        <v>141</v>
      </c>
      <c r="G812" s="569" t="s">
        <v>42</v>
      </c>
      <c r="H812" s="569" t="s">
        <v>41</v>
      </c>
      <c r="I812" s="575" t="s">
        <v>54</v>
      </c>
      <c r="J812" s="569" t="s">
        <v>352</v>
      </c>
      <c r="K812" s="569" t="s">
        <v>467</v>
      </c>
      <c r="L812" s="570">
        <v>0.1</v>
      </c>
      <c r="M812" s="571">
        <v>0.31623705461824975</v>
      </c>
      <c r="N812" s="572">
        <v>12.205801307212807</v>
      </c>
      <c r="O812" s="668" t="s">
        <v>151</v>
      </c>
      <c r="P812" s="668" t="s">
        <v>352</v>
      </c>
      <c r="Q812" s="574" t="s">
        <v>3327</v>
      </c>
      <c r="R812" s="574" t="s">
        <v>3464</v>
      </c>
      <c r="S812" s="574" t="s">
        <v>3280</v>
      </c>
      <c r="T812" s="574" t="s">
        <v>3281</v>
      </c>
      <c r="U812" s="574" t="s">
        <v>3465</v>
      </c>
      <c r="V812" s="574" t="s">
        <v>3466</v>
      </c>
      <c r="W812" s="575" t="s">
        <v>3332</v>
      </c>
      <c r="X812" s="575" t="s">
        <v>3467</v>
      </c>
      <c r="Y812" s="576" t="s">
        <v>3286</v>
      </c>
      <c r="Z812" s="577" t="s">
        <v>3468</v>
      </c>
      <c r="AA812" s="578" t="s">
        <v>3469</v>
      </c>
      <c r="AE812"/>
    </row>
    <row r="813" spans="1:31" s="563" customFormat="1">
      <c r="A813"/>
      <c r="B813"/>
      <c r="C813" s="568">
        <v>2024</v>
      </c>
      <c r="D813" s="569" t="s">
        <v>101</v>
      </c>
      <c r="E813" s="569" t="s">
        <v>337</v>
      </c>
      <c r="F813" s="573" t="s">
        <v>141</v>
      </c>
      <c r="G813" s="569" t="s">
        <v>42</v>
      </c>
      <c r="H813" s="569" t="s">
        <v>41</v>
      </c>
      <c r="I813" s="575" t="s">
        <v>54</v>
      </c>
      <c r="J813" s="569" t="s">
        <v>352</v>
      </c>
      <c r="K813" s="569" t="s">
        <v>346</v>
      </c>
      <c r="L813" s="570">
        <v>0.9</v>
      </c>
      <c r="M813" s="571">
        <v>2.8461334915642484</v>
      </c>
      <c r="N813" s="572">
        <v>109.85221176491527</v>
      </c>
      <c r="O813" s="668" t="s">
        <v>151</v>
      </c>
      <c r="P813" s="668" t="s">
        <v>352</v>
      </c>
      <c r="Q813" s="574" t="s">
        <v>3278</v>
      </c>
      <c r="R813" s="574" t="s">
        <v>3470</v>
      </c>
      <c r="S813" s="574" t="s">
        <v>3280</v>
      </c>
      <c r="T813" s="574" t="s">
        <v>3281</v>
      </c>
      <c r="U813" s="574" t="s">
        <v>3282</v>
      </c>
      <c r="V813" s="574" t="s">
        <v>3471</v>
      </c>
      <c r="W813" s="575" t="s">
        <v>3284</v>
      </c>
      <c r="X813" s="575" t="s">
        <v>3472</v>
      </c>
      <c r="Y813" s="576" t="s">
        <v>3286</v>
      </c>
      <c r="Z813" s="577" t="s">
        <v>3473</v>
      </c>
      <c r="AA813" s="578" t="s">
        <v>3474</v>
      </c>
      <c r="AE813"/>
    </row>
    <row r="814" spans="1:31" s="563" customFormat="1">
      <c r="A814"/>
      <c r="B814"/>
      <c r="C814" s="568">
        <v>2024</v>
      </c>
      <c r="D814" s="569" t="s">
        <v>101</v>
      </c>
      <c r="E814" s="569" t="s">
        <v>337</v>
      </c>
      <c r="F814" s="573" t="s">
        <v>141</v>
      </c>
      <c r="G814" s="569" t="s">
        <v>42</v>
      </c>
      <c r="H814" s="569" t="s">
        <v>41</v>
      </c>
      <c r="I814" s="575" t="s">
        <v>54</v>
      </c>
      <c r="J814" s="569" t="s">
        <v>116</v>
      </c>
      <c r="K814" s="569" t="s">
        <v>90</v>
      </c>
      <c r="L814" s="570">
        <v>0.5</v>
      </c>
      <c r="M814" s="571">
        <v>0.98640997523785612</v>
      </c>
      <c r="N814" s="572">
        <v>3.9801526001780894</v>
      </c>
      <c r="O814" s="668" t="s">
        <v>382</v>
      </c>
      <c r="P814" s="668" t="s">
        <v>116</v>
      </c>
      <c r="Q814" s="574" t="s">
        <v>3289</v>
      </c>
      <c r="R814" s="574" t="s">
        <v>3475</v>
      </c>
      <c r="S814" s="574" t="s">
        <v>3291</v>
      </c>
      <c r="T814" s="574" t="s">
        <v>3281</v>
      </c>
      <c r="U814" s="574" t="s">
        <v>3292</v>
      </c>
      <c r="V814" s="574" t="s">
        <v>3476</v>
      </c>
      <c r="W814" s="575" t="s">
        <v>3294</v>
      </c>
      <c r="X814" s="575" t="s">
        <v>3477</v>
      </c>
      <c r="Y814" s="576" t="s">
        <v>3296</v>
      </c>
      <c r="Z814" s="577" t="s">
        <v>3478</v>
      </c>
      <c r="AA814" s="578" t="s">
        <v>3479</v>
      </c>
      <c r="AE814"/>
    </row>
    <row r="815" spans="1:31" s="563" customFormat="1">
      <c r="A815"/>
      <c r="B815"/>
      <c r="C815" s="568">
        <v>2024</v>
      </c>
      <c r="D815" s="569" t="s">
        <v>101</v>
      </c>
      <c r="E815" s="569" t="s">
        <v>337</v>
      </c>
      <c r="F815" s="573" t="s">
        <v>141</v>
      </c>
      <c r="G815" s="569" t="s">
        <v>42</v>
      </c>
      <c r="H815" s="569" t="s">
        <v>41</v>
      </c>
      <c r="I815" s="575" t="s">
        <v>54</v>
      </c>
      <c r="J815" s="569" t="s">
        <v>116</v>
      </c>
      <c r="K815" s="569" t="s">
        <v>466</v>
      </c>
      <c r="L815" s="570">
        <v>0.5</v>
      </c>
      <c r="M815" s="571">
        <v>0.98640997523785612</v>
      </c>
      <c r="N815" s="572">
        <v>3.9801526001780894</v>
      </c>
      <c r="O815" s="668" t="s">
        <v>382</v>
      </c>
      <c r="P815" s="668" t="s">
        <v>116</v>
      </c>
      <c r="Q815" s="574" t="s">
        <v>3299</v>
      </c>
      <c r="R815" s="574" t="s">
        <v>3480</v>
      </c>
      <c r="S815" s="574" t="s">
        <v>3291</v>
      </c>
      <c r="T815" s="574" t="s">
        <v>3281</v>
      </c>
      <c r="U815" s="574" t="s">
        <v>3301</v>
      </c>
      <c r="V815" s="574" t="s">
        <v>3481</v>
      </c>
      <c r="W815" s="575" t="s">
        <v>3303</v>
      </c>
      <c r="X815" s="575" t="s">
        <v>3482</v>
      </c>
      <c r="Y815" s="576" t="s">
        <v>3296</v>
      </c>
      <c r="Z815" s="577" t="s">
        <v>3483</v>
      </c>
      <c r="AA815" s="578" t="s">
        <v>3484</v>
      </c>
      <c r="AE815"/>
    </row>
    <row r="816" spans="1:31" s="563" customFormat="1">
      <c r="A816"/>
      <c r="B816"/>
      <c r="C816" s="568">
        <v>2024</v>
      </c>
      <c r="D816" s="569" t="s">
        <v>101</v>
      </c>
      <c r="E816" s="569" t="s">
        <v>337</v>
      </c>
      <c r="F816" s="573" t="s">
        <v>141</v>
      </c>
      <c r="G816" s="569" t="s">
        <v>42</v>
      </c>
      <c r="H816" s="569" t="s">
        <v>41</v>
      </c>
      <c r="I816" s="575" t="s">
        <v>54</v>
      </c>
      <c r="J816" s="569" t="s">
        <v>109</v>
      </c>
      <c r="K816" s="569" t="s">
        <v>111</v>
      </c>
      <c r="L816" s="570">
        <v>0.1</v>
      </c>
      <c r="M816" s="571">
        <v>0.47435522371364069</v>
      </c>
      <c r="N816" s="572">
        <v>15.920610400712357</v>
      </c>
      <c r="O816" s="668" t="s">
        <v>381</v>
      </c>
      <c r="P816" s="668" t="s">
        <v>109</v>
      </c>
      <c r="Q816" s="574" t="s">
        <v>3415</v>
      </c>
      <c r="R816" s="574" t="s">
        <v>3485</v>
      </c>
      <c r="S816" s="574" t="s">
        <v>3309</v>
      </c>
      <c r="T816" s="574" t="s">
        <v>3281</v>
      </c>
      <c r="U816" s="574" t="s">
        <v>3486</v>
      </c>
      <c r="V816" s="574" t="s">
        <v>3487</v>
      </c>
      <c r="W816" s="575" t="s">
        <v>3419</v>
      </c>
      <c r="X816" s="575" t="s">
        <v>3488</v>
      </c>
      <c r="Y816" s="576" t="s">
        <v>3314</v>
      </c>
      <c r="Z816" s="577" t="s">
        <v>3489</v>
      </c>
      <c r="AA816" s="578" t="s">
        <v>3490</v>
      </c>
      <c r="AE816"/>
    </row>
    <row r="817" spans="1:31" s="563" customFormat="1">
      <c r="A817"/>
      <c r="B817"/>
      <c r="C817" s="568">
        <v>2024</v>
      </c>
      <c r="D817" s="569" t="s">
        <v>101</v>
      </c>
      <c r="E817" s="569" t="s">
        <v>337</v>
      </c>
      <c r="F817" s="573" t="s">
        <v>141</v>
      </c>
      <c r="G817" s="569" t="s">
        <v>42</v>
      </c>
      <c r="H817" s="569" t="s">
        <v>41</v>
      </c>
      <c r="I817" s="575" t="s">
        <v>54</v>
      </c>
      <c r="J817" s="569" t="s">
        <v>109</v>
      </c>
      <c r="K817" s="569" t="s">
        <v>106</v>
      </c>
      <c r="L817" s="570">
        <v>0.9</v>
      </c>
      <c r="M817" s="571">
        <v>4.2691970134227661</v>
      </c>
      <c r="N817" s="572">
        <v>143.28549360641122</v>
      </c>
      <c r="O817" s="668" t="s">
        <v>381</v>
      </c>
      <c r="P817" s="668" t="s">
        <v>109</v>
      </c>
      <c r="Q817" s="574" t="s">
        <v>3307</v>
      </c>
      <c r="R817" s="574" t="s">
        <v>3491</v>
      </c>
      <c r="S817" s="574" t="s">
        <v>3309</v>
      </c>
      <c r="T817" s="574" t="s">
        <v>3281</v>
      </c>
      <c r="U817" s="574" t="s">
        <v>3310</v>
      </c>
      <c r="V817" s="574" t="s">
        <v>3492</v>
      </c>
      <c r="W817" s="575" t="s">
        <v>3312</v>
      </c>
      <c r="X817" s="575" t="s">
        <v>3493</v>
      </c>
      <c r="Y817" s="576" t="s">
        <v>3314</v>
      </c>
      <c r="Z817" s="577" t="s">
        <v>3494</v>
      </c>
      <c r="AA817" s="578" t="s">
        <v>3495</v>
      </c>
      <c r="AE817"/>
    </row>
    <row r="818" spans="1:31" s="563" customFormat="1">
      <c r="A818"/>
      <c r="B818"/>
      <c r="C818" s="568">
        <v>2024</v>
      </c>
      <c r="D818" s="569" t="s">
        <v>101</v>
      </c>
      <c r="E818" s="569" t="s">
        <v>337</v>
      </c>
      <c r="F818" s="573" t="s">
        <v>141</v>
      </c>
      <c r="G818" s="569" t="s">
        <v>42</v>
      </c>
      <c r="H818" s="569" t="s">
        <v>41</v>
      </c>
      <c r="I818" s="575" t="s">
        <v>54</v>
      </c>
      <c r="J818" s="569" t="s">
        <v>350</v>
      </c>
      <c r="K818" s="569" t="s">
        <v>106</v>
      </c>
      <c r="L818" s="570">
        <v>0.4</v>
      </c>
      <c r="M818" s="571">
        <v>1.461751405585161</v>
      </c>
      <c r="N818" s="572">
        <v>142.4010152508161</v>
      </c>
      <c r="O818" s="668" t="s">
        <v>151</v>
      </c>
      <c r="P818" s="668" t="s">
        <v>350</v>
      </c>
      <c r="Q818" s="574" t="s">
        <v>3307</v>
      </c>
      <c r="R818" s="574" t="s">
        <v>3491</v>
      </c>
      <c r="S818" s="574" t="s">
        <v>3319</v>
      </c>
      <c r="T818" s="574" t="s">
        <v>3281</v>
      </c>
      <c r="U818" s="574" t="s">
        <v>3496</v>
      </c>
      <c r="V818" s="574" t="s">
        <v>3497</v>
      </c>
      <c r="W818" s="575" t="s">
        <v>3312</v>
      </c>
      <c r="X818" s="575" t="s">
        <v>3493</v>
      </c>
      <c r="Y818" s="576" t="s">
        <v>3324</v>
      </c>
      <c r="Z818" s="577" t="s">
        <v>3498</v>
      </c>
      <c r="AA818" s="578" t="s">
        <v>3495</v>
      </c>
      <c r="AE818"/>
    </row>
    <row r="819" spans="1:31" s="563" customFormat="1">
      <c r="A819"/>
      <c r="B819"/>
      <c r="C819" s="568">
        <v>2024</v>
      </c>
      <c r="D819" s="569" t="s">
        <v>101</v>
      </c>
      <c r="E819" s="569" t="s">
        <v>337</v>
      </c>
      <c r="F819" s="573" t="s">
        <v>141</v>
      </c>
      <c r="G819" s="569" t="s">
        <v>42</v>
      </c>
      <c r="H819" s="569" t="s">
        <v>41</v>
      </c>
      <c r="I819" s="575" t="s">
        <v>54</v>
      </c>
      <c r="J819" s="569" t="s">
        <v>350</v>
      </c>
      <c r="K819" s="569" t="s">
        <v>104</v>
      </c>
      <c r="L819" s="570">
        <v>0.4</v>
      </c>
      <c r="M819" s="571">
        <v>1.461751405585161</v>
      </c>
      <c r="N819" s="572">
        <v>142.4010152508161</v>
      </c>
      <c r="O819" s="668" t="s">
        <v>151</v>
      </c>
      <c r="P819" s="668" t="s">
        <v>350</v>
      </c>
      <c r="Q819" s="574" t="s">
        <v>3355</v>
      </c>
      <c r="R819" s="574" t="s">
        <v>3499</v>
      </c>
      <c r="S819" s="574" t="s">
        <v>3319</v>
      </c>
      <c r="T819" s="574" t="s">
        <v>3281</v>
      </c>
      <c r="U819" s="574" t="s">
        <v>3500</v>
      </c>
      <c r="V819" s="574" t="s">
        <v>3501</v>
      </c>
      <c r="W819" s="575" t="s">
        <v>3359</v>
      </c>
      <c r="X819" s="575" t="s">
        <v>3502</v>
      </c>
      <c r="Y819" s="576" t="s">
        <v>3324</v>
      </c>
      <c r="Z819" s="577" t="s">
        <v>3503</v>
      </c>
      <c r="AA819" s="578" t="s">
        <v>3504</v>
      </c>
      <c r="AE819"/>
    </row>
    <row r="820" spans="1:31" s="563" customFormat="1">
      <c r="A820"/>
      <c r="B820"/>
      <c r="C820" s="568">
        <v>2024</v>
      </c>
      <c r="D820" s="569" t="s">
        <v>101</v>
      </c>
      <c r="E820" s="569" t="s">
        <v>337</v>
      </c>
      <c r="F820" s="573" t="s">
        <v>141</v>
      </c>
      <c r="G820" s="569" t="s">
        <v>42</v>
      </c>
      <c r="H820" s="569" t="s">
        <v>41</v>
      </c>
      <c r="I820" s="575" t="s">
        <v>54</v>
      </c>
      <c r="J820" s="569" t="s">
        <v>350</v>
      </c>
      <c r="K820" s="569" t="s">
        <v>79</v>
      </c>
      <c r="L820" s="570">
        <v>0.2</v>
      </c>
      <c r="M820" s="571">
        <v>0.73087570279258052</v>
      </c>
      <c r="N820" s="572">
        <v>71.200507625408051</v>
      </c>
      <c r="O820" s="668" t="s">
        <v>151</v>
      </c>
      <c r="P820" s="668" t="s">
        <v>350</v>
      </c>
      <c r="Q820" s="574" t="s">
        <v>3451</v>
      </c>
      <c r="R820" s="574" t="s">
        <v>3505</v>
      </c>
      <c r="S820" s="574" t="s">
        <v>3319</v>
      </c>
      <c r="T820" s="574" t="s">
        <v>3281</v>
      </c>
      <c r="U820" s="574" t="s">
        <v>3506</v>
      </c>
      <c r="V820" s="574" t="s">
        <v>3507</v>
      </c>
      <c r="W820" s="575" t="s">
        <v>3455</v>
      </c>
      <c r="X820" s="575" t="s">
        <v>3508</v>
      </c>
      <c r="Y820" s="576" t="s">
        <v>3324</v>
      </c>
      <c r="Z820" s="577" t="s">
        <v>3509</v>
      </c>
      <c r="AA820" s="578" t="s">
        <v>3510</v>
      </c>
      <c r="AE820"/>
    </row>
    <row r="821" spans="1:31" s="563" customFormat="1">
      <c r="A821"/>
      <c r="B821"/>
      <c r="C821" s="568">
        <v>2024</v>
      </c>
      <c r="D821" s="569" t="s">
        <v>101</v>
      </c>
      <c r="E821" s="569" t="s">
        <v>337</v>
      </c>
      <c r="F821" s="573" t="s">
        <v>141</v>
      </c>
      <c r="G821" s="569" t="s">
        <v>42</v>
      </c>
      <c r="H821" s="569" t="s">
        <v>41</v>
      </c>
      <c r="I821" s="575" t="s">
        <v>54</v>
      </c>
      <c r="J821" s="569" t="s">
        <v>99</v>
      </c>
      <c r="K821" s="569" t="s">
        <v>467</v>
      </c>
      <c r="L821" s="570">
        <v>1</v>
      </c>
      <c r="M821" s="571">
        <v>0.50597928738919962</v>
      </c>
      <c r="N821" s="572">
        <v>256.32182745146889</v>
      </c>
      <c r="O821" s="668" t="s">
        <v>151</v>
      </c>
      <c r="P821" s="668" t="s">
        <v>99</v>
      </c>
      <c r="Q821" s="574" t="s">
        <v>3327</v>
      </c>
      <c r="R821" s="574" t="s">
        <v>3464</v>
      </c>
      <c r="S821" s="574" t="s">
        <v>3329</v>
      </c>
      <c r="T821" s="574" t="s">
        <v>3281</v>
      </c>
      <c r="U821" s="574" t="s">
        <v>3330</v>
      </c>
      <c r="V821" s="574" t="s">
        <v>3511</v>
      </c>
      <c r="W821" s="575" t="s">
        <v>3332</v>
      </c>
      <c r="X821" s="575" t="s">
        <v>3467</v>
      </c>
      <c r="Y821" s="576" t="s">
        <v>3334</v>
      </c>
      <c r="Z821" s="577" t="s">
        <v>3512</v>
      </c>
      <c r="AA821" s="578" t="s">
        <v>3469</v>
      </c>
      <c r="AE821"/>
    </row>
    <row r="822" spans="1:31" s="563" customFormat="1">
      <c r="A822"/>
      <c r="B822"/>
      <c r="C822" s="568">
        <v>2024</v>
      </c>
      <c r="D822" s="569" t="s">
        <v>101</v>
      </c>
      <c r="E822" s="569" t="s">
        <v>337</v>
      </c>
      <c r="F822" s="573" t="s">
        <v>141</v>
      </c>
      <c r="G822" s="569" t="s">
        <v>42</v>
      </c>
      <c r="H822" s="569" t="s">
        <v>41</v>
      </c>
      <c r="I822" s="575" t="s">
        <v>54</v>
      </c>
      <c r="J822" s="569" t="s">
        <v>96</v>
      </c>
      <c r="K822" s="569" t="s">
        <v>467</v>
      </c>
      <c r="L822" s="570">
        <v>1</v>
      </c>
      <c r="M822" s="571">
        <v>5.5531513627295394E-2</v>
      </c>
      <c r="N822" s="572">
        <v>97.646410457702459</v>
      </c>
      <c r="O822" s="668" t="s">
        <v>151</v>
      </c>
      <c r="P822" s="668" t="s">
        <v>96</v>
      </c>
      <c r="Q822" s="574" t="s">
        <v>3327</v>
      </c>
      <c r="R822" s="574" t="s">
        <v>3464</v>
      </c>
      <c r="S822" s="574" t="s">
        <v>3337</v>
      </c>
      <c r="T822" s="574" t="s">
        <v>3281</v>
      </c>
      <c r="U822" s="574" t="s">
        <v>3338</v>
      </c>
      <c r="V822" s="574" t="s">
        <v>3513</v>
      </c>
      <c r="W822" s="575" t="s">
        <v>3332</v>
      </c>
      <c r="X822" s="575" t="s">
        <v>3467</v>
      </c>
      <c r="Y822" s="576" t="s">
        <v>3340</v>
      </c>
      <c r="Z822" s="577" t="s">
        <v>3514</v>
      </c>
      <c r="AA822" s="578" t="s">
        <v>3469</v>
      </c>
      <c r="AE822"/>
    </row>
    <row r="823" spans="1:31" s="563" customFormat="1">
      <c r="A823"/>
      <c r="B823"/>
      <c r="C823" s="568">
        <v>2024</v>
      </c>
      <c r="D823" s="569" t="s">
        <v>101</v>
      </c>
      <c r="E823" s="569" t="s">
        <v>337</v>
      </c>
      <c r="F823" s="573" t="s">
        <v>141</v>
      </c>
      <c r="G823" s="569" t="s">
        <v>42</v>
      </c>
      <c r="H823" s="569" t="s">
        <v>41</v>
      </c>
      <c r="I823" s="575" t="s">
        <v>54</v>
      </c>
      <c r="J823" s="569" t="s">
        <v>87</v>
      </c>
      <c r="K823" s="569" t="s">
        <v>468</v>
      </c>
      <c r="L823" s="570">
        <v>0.9</v>
      </c>
      <c r="M823" s="571">
        <v>2.4829250373036307</v>
      </c>
      <c r="N823" s="572">
        <v>105.45812329431864</v>
      </c>
      <c r="O823" s="668" t="s">
        <v>151</v>
      </c>
      <c r="P823" s="668" t="s">
        <v>87</v>
      </c>
      <c r="Q823" s="574" t="s">
        <v>3342</v>
      </c>
      <c r="R823" s="574" t="s">
        <v>3515</v>
      </c>
      <c r="S823" s="574" t="s">
        <v>3344</v>
      </c>
      <c r="T823" s="574" t="s">
        <v>3281</v>
      </c>
      <c r="U823" s="574" t="s">
        <v>3345</v>
      </c>
      <c r="V823" s="574" t="s">
        <v>3516</v>
      </c>
      <c r="W823" s="575" t="s">
        <v>3347</v>
      </c>
      <c r="X823" s="575" t="s">
        <v>3517</v>
      </c>
      <c r="Y823" s="576" t="s">
        <v>3349</v>
      </c>
      <c r="Z823" s="577" t="s">
        <v>3518</v>
      </c>
      <c r="AA823" s="578" t="s">
        <v>3519</v>
      </c>
      <c r="AE823"/>
    </row>
    <row r="824" spans="1:31" s="563" customFormat="1">
      <c r="A824"/>
      <c r="B824"/>
      <c r="C824" s="568">
        <v>2024</v>
      </c>
      <c r="D824" s="569" t="s">
        <v>101</v>
      </c>
      <c r="E824" s="569" t="s">
        <v>337</v>
      </c>
      <c r="F824" s="573" t="s">
        <v>141</v>
      </c>
      <c r="G824" s="569" t="s">
        <v>42</v>
      </c>
      <c r="H824" s="569" t="s">
        <v>41</v>
      </c>
      <c r="I824" s="575" t="s">
        <v>54</v>
      </c>
      <c r="J824" s="569" t="s">
        <v>87</v>
      </c>
      <c r="K824" s="569" t="s">
        <v>106</v>
      </c>
      <c r="L824" s="570">
        <v>0.05</v>
      </c>
      <c r="M824" s="571">
        <v>0.13794027985020171</v>
      </c>
      <c r="N824" s="572">
        <v>5.8587846274621462</v>
      </c>
      <c r="O824" s="668" t="s">
        <v>151</v>
      </c>
      <c r="P824" s="668" t="s">
        <v>87</v>
      </c>
      <c r="Q824" s="574" t="s">
        <v>3307</v>
      </c>
      <c r="R824" s="574" t="s">
        <v>3491</v>
      </c>
      <c r="S824" s="574" t="s">
        <v>3344</v>
      </c>
      <c r="T824" s="574" t="s">
        <v>3281</v>
      </c>
      <c r="U824" s="574" t="s">
        <v>3352</v>
      </c>
      <c r="V824" s="574" t="s">
        <v>3520</v>
      </c>
      <c r="W824" s="575" t="s">
        <v>3312</v>
      </c>
      <c r="X824" s="575" t="s">
        <v>3493</v>
      </c>
      <c r="Y824" s="576" t="s">
        <v>3349</v>
      </c>
      <c r="Z824" s="577" t="s">
        <v>3521</v>
      </c>
      <c r="AA824" s="578" t="s">
        <v>3495</v>
      </c>
      <c r="AE824"/>
    </row>
    <row r="825" spans="1:31" s="563" customFormat="1">
      <c r="A825"/>
      <c r="B825"/>
      <c r="C825" s="568">
        <v>2024</v>
      </c>
      <c r="D825" s="569" t="s">
        <v>101</v>
      </c>
      <c r="E825" s="569" t="s">
        <v>337</v>
      </c>
      <c r="F825" s="573" t="s">
        <v>141</v>
      </c>
      <c r="G825" s="569" t="s">
        <v>42</v>
      </c>
      <c r="H825" s="569" t="s">
        <v>41</v>
      </c>
      <c r="I825" s="575" t="s">
        <v>54</v>
      </c>
      <c r="J825" s="569" t="s">
        <v>87</v>
      </c>
      <c r="K825" s="569" t="s">
        <v>104</v>
      </c>
      <c r="L825" s="570">
        <v>0.05</v>
      </c>
      <c r="M825" s="571">
        <v>0.13794027985020171</v>
      </c>
      <c r="N825" s="572">
        <v>5.8587846274621462</v>
      </c>
      <c r="O825" s="668" t="s">
        <v>151</v>
      </c>
      <c r="P825" s="668" t="s">
        <v>87</v>
      </c>
      <c r="Q825" s="574" t="s">
        <v>3355</v>
      </c>
      <c r="R825" s="574" t="s">
        <v>3499</v>
      </c>
      <c r="S825" s="574" t="s">
        <v>3344</v>
      </c>
      <c r="T825" s="574" t="s">
        <v>3281</v>
      </c>
      <c r="U825" s="574" t="s">
        <v>3357</v>
      </c>
      <c r="V825" s="574" t="s">
        <v>3522</v>
      </c>
      <c r="W825" s="575" t="s">
        <v>3359</v>
      </c>
      <c r="X825" s="575" t="s">
        <v>3502</v>
      </c>
      <c r="Y825" s="576" t="s">
        <v>3349</v>
      </c>
      <c r="Z825" s="577" t="s">
        <v>3523</v>
      </c>
      <c r="AA825" s="578" t="s">
        <v>3504</v>
      </c>
      <c r="AE825"/>
    </row>
    <row r="826" spans="1:31" s="563" customFormat="1">
      <c r="A826"/>
      <c r="B826"/>
      <c r="C826" s="568">
        <v>2024</v>
      </c>
      <c r="D826" s="569" t="s">
        <v>101</v>
      </c>
      <c r="E826" s="569" t="s">
        <v>337</v>
      </c>
      <c r="F826" s="573" t="s">
        <v>141</v>
      </c>
      <c r="G826" s="569" t="s">
        <v>42</v>
      </c>
      <c r="H826" s="569" t="s">
        <v>41</v>
      </c>
      <c r="I826" s="575" t="s">
        <v>54</v>
      </c>
      <c r="J826" s="569" t="s">
        <v>83</v>
      </c>
      <c r="K826" s="569" t="s">
        <v>470</v>
      </c>
      <c r="L826" s="570">
        <v>0.3</v>
      </c>
      <c r="M826" s="571">
        <v>2.5926302693939625</v>
      </c>
      <c r="N826" s="572">
        <v>4.6525642629846446</v>
      </c>
      <c r="O826" s="668" t="s">
        <v>382</v>
      </c>
      <c r="P826" s="668" t="s">
        <v>83</v>
      </c>
      <c r="Q826" s="574" t="s">
        <v>3524</v>
      </c>
      <c r="R826" s="574" t="s">
        <v>3525</v>
      </c>
      <c r="S826" s="574" t="s">
        <v>3365</v>
      </c>
      <c r="T826" s="574" t="s">
        <v>3281</v>
      </c>
      <c r="U826" s="574" t="s">
        <v>3526</v>
      </c>
      <c r="V826" s="574" t="s">
        <v>3527</v>
      </c>
      <c r="W826" s="575" t="s">
        <v>3528</v>
      </c>
      <c r="X826" s="575" t="s">
        <v>3529</v>
      </c>
      <c r="Y826" s="576" t="s">
        <v>3370</v>
      </c>
      <c r="Z826" s="577" t="s">
        <v>3530</v>
      </c>
      <c r="AA826" s="578" t="s">
        <v>3531</v>
      </c>
      <c r="AE826"/>
    </row>
    <row r="827" spans="1:31" s="563" customFormat="1">
      <c r="A827"/>
      <c r="B827"/>
      <c r="C827" s="568">
        <v>2024</v>
      </c>
      <c r="D827" s="569" t="s">
        <v>101</v>
      </c>
      <c r="E827" s="569" t="s">
        <v>337</v>
      </c>
      <c r="F827" s="573" t="s">
        <v>141</v>
      </c>
      <c r="G827" s="569" t="s">
        <v>42</v>
      </c>
      <c r="H827" s="569" t="s">
        <v>41</v>
      </c>
      <c r="I827" s="575" t="s">
        <v>54</v>
      </c>
      <c r="J827" s="569" t="s">
        <v>83</v>
      </c>
      <c r="K827" s="569" t="s">
        <v>81</v>
      </c>
      <c r="L827" s="570">
        <v>0.7</v>
      </c>
      <c r="M827" s="571">
        <v>6.0494706285859117</v>
      </c>
      <c r="N827" s="572">
        <v>10.855983280297504</v>
      </c>
      <c r="O827" s="668" t="s">
        <v>382</v>
      </c>
      <c r="P827" s="668" t="s">
        <v>83</v>
      </c>
      <c r="Q827" s="574" t="s">
        <v>3363</v>
      </c>
      <c r="R827" s="574" t="s">
        <v>3532</v>
      </c>
      <c r="S827" s="574" t="s">
        <v>3365</v>
      </c>
      <c r="T827" s="574" t="s">
        <v>3281</v>
      </c>
      <c r="U827" s="574" t="s">
        <v>3366</v>
      </c>
      <c r="V827" s="574" t="s">
        <v>3533</v>
      </c>
      <c r="W827" s="575" t="s">
        <v>3368</v>
      </c>
      <c r="X827" s="575" t="s">
        <v>3534</v>
      </c>
      <c r="Y827" s="576" t="s">
        <v>3370</v>
      </c>
      <c r="Z827" s="577" t="s">
        <v>3535</v>
      </c>
      <c r="AA827" s="578" t="s">
        <v>3536</v>
      </c>
      <c r="AE827"/>
    </row>
    <row r="828" spans="1:31" s="563" customFormat="1">
      <c r="A828"/>
      <c r="B828"/>
      <c r="C828" s="568">
        <v>2024</v>
      </c>
      <c r="D828" s="569" t="s">
        <v>101</v>
      </c>
      <c r="E828" s="569" t="s">
        <v>337</v>
      </c>
      <c r="F828" s="573" t="s">
        <v>141</v>
      </c>
      <c r="G828" s="569" t="s">
        <v>42</v>
      </c>
      <c r="H828" s="569" t="s">
        <v>41</v>
      </c>
      <c r="I828" s="575" t="s">
        <v>54</v>
      </c>
      <c r="J828" s="569" t="s">
        <v>77</v>
      </c>
      <c r="K828" s="569" t="s">
        <v>310</v>
      </c>
      <c r="L828" s="570">
        <v>0.1</v>
      </c>
      <c r="M828" s="571">
        <v>0.68040245891602558</v>
      </c>
      <c r="N828" s="572">
        <v>28.953296124086194</v>
      </c>
      <c r="O828" s="668" t="s">
        <v>381</v>
      </c>
      <c r="P828" s="668" t="s">
        <v>77</v>
      </c>
      <c r="Q828" s="574" t="s">
        <v>3373</v>
      </c>
      <c r="R828" s="574" t="s">
        <v>3537</v>
      </c>
      <c r="S828" s="574" t="s">
        <v>3375</v>
      </c>
      <c r="T828" s="574" t="s">
        <v>3281</v>
      </c>
      <c r="U828" s="574" t="s">
        <v>3376</v>
      </c>
      <c r="V828" s="574" t="s">
        <v>3538</v>
      </c>
      <c r="W828" s="575" t="s">
        <v>3378</v>
      </c>
      <c r="X828" s="575" t="s">
        <v>3539</v>
      </c>
      <c r="Y828" s="576" t="s">
        <v>3380</v>
      </c>
      <c r="Z828" s="577" t="s">
        <v>3540</v>
      </c>
      <c r="AA828" s="578" t="s">
        <v>3541</v>
      </c>
      <c r="AE828"/>
    </row>
    <row r="829" spans="1:31" s="563" customFormat="1">
      <c r="A829"/>
      <c r="B829"/>
      <c r="C829" s="568">
        <v>2024</v>
      </c>
      <c r="D829" s="569" t="s">
        <v>101</v>
      </c>
      <c r="E829" s="569" t="s">
        <v>337</v>
      </c>
      <c r="F829" s="573" t="s">
        <v>141</v>
      </c>
      <c r="G829" s="569" t="s">
        <v>42</v>
      </c>
      <c r="H829" s="569" t="s">
        <v>41</v>
      </c>
      <c r="I829" s="575" t="s">
        <v>54</v>
      </c>
      <c r="J829" s="569" t="s">
        <v>77</v>
      </c>
      <c r="K829" s="569" t="s">
        <v>469</v>
      </c>
      <c r="L829" s="570">
        <v>0.55000000000000004</v>
      </c>
      <c r="M829" s="571">
        <v>3.7422135240381409</v>
      </c>
      <c r="N829" s="572">
        <v>159.24312868247407</v>
      </c>
      <c r="O829" s="668" t="s">
        <v>381</v>
      </c>
      <c r="P829" s="668" t="s">
        <v>77</v>
      </c>
      <c r="Q829" s="574" t="s">
        <v>3383</v>
      </c>
      <c r="R829" s="574" t="s">
        <v>3542</v>
      </c>
      <c r="S829" s="574" t="s">
        <v>3375</v>
      </c>
      <c r="T829" s="574" t="s">
        <v>3281</v>
      </c>
      <c r="U829" s="574" t="s">
        <v>3385</v>
      </c>
      <c r="V829" s="574" t="s">
        <v>3543</v>
      </c>
      <c r="W829" s="575" t="s">
        <v>3387</v>
      </c>
      <c r="X829" s="575" t="s">
        <v>3544</v>
      </c>
      <c r="Y829" s="576" t="s">
        <v>3380</v>
      </c>
      <c r="Z829" s="577" t="s">
        <v>3545</v>
      </c>
      <c r="AA829" s="578" t="s">
        <v>3546</v>
      </c>
      <c r="AE829"/>
    </row>
    <row r="830" spans="1:31" s="563" customFormat="1">
      <c r="A830"/>
      <c r="B830"/>
      <c r="C830" s="568">
        <v>2024</v>
      </c>
      <c r="D830" s="569" t="s">
        <v>101</v>
      </c>
      <c r="E830" s="569" t="s">
        <v>337</v>
      </c>
      <c r="F830" s="573" t="s">
        <v>141</v>
      </c>
      <c r="G830" s="569" t="s">
        <v>42</v>
      </c>
      <c r="H830" s="569" t="s">
        <v>41</v>
      </c>
      <c r="I830" s="575" t="s">
        <v>54</v>
      </c>
      <c r="J830" s="569" t="s">
        <v>77</v>
      </c>
      <c r="K830" s="569" t="s">
        <v>104</v>
      </c>
      <c r="L830" s="570">
        <v>0.05</v>
      </c>
      <c r="M830" s="571">
        <v>0.34020122945801279</v>
      </c>
      <c r="N830" s="572">
        <v>14.476648062043097</v>
      </c>
      <c r="O830" s="668" t="s">
        <v>381</v>
      </c>
      <c r="P830" s="668" t="s">
        <v>77</v>
      </c>
      <c r="Q830" s="574" t="s">
        <v>3355</v>
      </c>
      <c r="R830" s="574" t="s">
        <v>3499</v>
      </c>
      <c r="S830" s="574" t="s">
        <v>3375</v>
      </c>
      <c r="T830" s="574" t="s">
        <v>3281</v>
      </c>
      <c r="U830" s="574" t="s">
        <v>3391</v>
      </c>
      <c r="V830" s="574" t="s">
        <v>3547</v>
      </c>
      <c r="W830" s="575" t="s">
        <v>3359</v>
      </c>
      <c r="X830" s="575" t="s">
        <v>3502</v>
      </c>
      <c r="Y830" s="576" t="s">
        <v>3380</v>
      </c>
      <c r="Z830" s="577" t="s">
        <v>3548</v>
      </c>
      <c r="AA830" s="578" t="s">
        <v>3504</v>
      </c>
      <c r="AE830"/>
    </row>
    <row r="831" spans="1:31" s="563" customFormat="1">
      <c r="A831"/>
      <c r="B831"/>
      <c r="C831" s="568">
        <v>2024</v>
      </c>
      <c r="D831" s="569" t="s">
        <v>101</v>
      </c>
      <c r="E831" s="569" t="s">
        <v>337</v>
      </c>
      <c r="F831" s="573" t="s">
        <v>141</v>
      </c>
      <c r="G831" s="569" t="s">
        <v>42</v>
      </c>
      <c r="H831" s="569" t="s">
        <v>41</v>
      </c>
      <c r="I831" s="575" t="s">
        <v>54</v>
      </c>
      <c r="J831" s="569" t="s">
        <v>77</v>
      </c>
      <c r="K831" s="569" t="s">
        <v>93</v>
      </c>
      <c r="L831" s="570">
        <v>0.3</v>
      </c>
      <c r="M831" s="571">
        <v>2.0412073767480767</v>
      </c>
      <c r="N831" s="572">
        <v>86.859888372258567</v>
      </c>
      <c r="O831" s="668" t="s">
        <v>381</v>
      </c>
      <c r="P831" s="668" t="s">
        <v>77</v>
      </c>
      <c r="Q831" s="574" t="s">
        <v>3394</v>
      </c>
      <c r="R831" s="574" t="s">
        <v>3549</v>
      </c>
      <c r="S831" s="574" t="s">
        <v>3375</v>
      </c>
      <c r="T831" s="574" t="s">
        <v>3281</v>
      </c>
      <c r="U831" s="574" t="s">
        <v>3396</v>
      </c>
      <c r="V831" s="574" t="s">
        <v>3550</v>
      </c>
      <c r="W831" s="575" t="s">
        <v>3398</v>
      </c>
      <c r="X831" s="575" t="s">
        <v>3551</v>
      </c>
      <c r="Y831" s="575" t="s">
        <v>3380</v>
      </c>
      <c r="Z831" s="579" t="s">
        <v>3552</v>
      </c>
      <c r="AA831" s="580" t="s">
        <v>3553</v>
      </c>
      <c r="AE831"/>
    </row>
    <row r="832" spans="1:31" s="563" customFormat="1">
      <c r="A832"/>
      <c r="B832"/>
      <c r="C832" s="568">
        <v>2024</v>
      </c>
      <c r="D832" s="569" t="s">
        <v>101</v>
      </c>
      <c r="E832" s="569" t="s">
        <v>337</v>
      </c>
      <c r="F832" s="573" t="s">
        <v>141</v>
      </c>
      <c r="G832" s="569" t="s">
        <v>42</v>
      </c>
      <c r="H832" s="569" t="s">
        <v>41</v>
      </c>
      <c r="I832" s="575" t="s">
        <v>54</v>
      </c>
      <c r="J832" s="569" t="s">
        <v>349</v>
      </c>
      <c r="K832" s="569" t="s">
        <v>115</v>
      </c>
      <c r="L832" s="570">
        <v>0.1</v>
      </c>
      <c r="M832" s="571">
        <v>0.25965068235343608</v>
      </c>
      <c r="N832" s="572">
        <v>28.53304201686111</v>
      </c>
      <c r="O832" s="668" t="s">
        <v>151</v>
      </c>
      <c r="P832" s="668" t="s">
        <v>349</v>
      </c>
      <c r="Q832" s="574" t="s">
        <v>3554</v>
      </c>
      <c r="R832" s="574" t="s">
        <v>3555</v>
      </c>
      <c r="S832" s="574" t="s">
        <v>3402</v>
      </c>
      <c r="T832" s="574" t="s">
        <v>3281</v>
      </c>
      <c r="U832" s="574" t="s">
        <v>3556</v>
      </c>
      <c r="V832" s="574" t="s">
        <v>3557</v>
      </c>
      <c r="W832" s="575" t="s">
        <v>3558</v>
      </c>
      <c r="X832" s="575" t="s">
        <v>3559</v>
      </c>
      <c r="Y832" s="576" t="s">
        <v>3405</v>
      </c>
      <c r="Z832" s="577" t="s">
        <v>3560</v>
      </c>
      <c r="AA832" s="578" t="s">
        <v>3561</v>
      </c>
      <c r="AE832"/>
    </row>
    <row r="833" spans="1:31" s="563" customFormat="1">
      <c r="A833"/>
      <c r="B833"/>
      <c r="C833" s="568">
        <v>2024</v>
      </c>
      <c r="D833" s="569" t="s">
        <v>101</v>
      </c>
      <c r="E833" s="569" t="s">
        <v>337</v>
      </c>
      <c r="F833" s="573" t="s">
        <v>141</v>
      </c>
      <c r="G833" s="569" t="s">
        <v>42</v>
      </c>
      <c r="H833" s="569" t="s">
        <v>41</v>
      </c>
      <c r="I833" s="575" t="s">
        <v>54</v>
      </c>
      <c r="J833" s="569" t="s">
        <v>349</v>
      </c>
      <c r="K833" s="569" t="s">
        <v>467</v>
      </c>
      <c r="L833" s="570">
        <v>0.5</v>
      </c>
      <c r="M833" s="571">
        <v>1.2982534117671802</v>
      </c>
      <c r="N833" s="572">
        <v>142.66521008430553</v>
      </c>
      <c r="O833" s="668" t="s">
        <v>151</v>
      </c>
      <c r="P833" s="668" t="s">
        <v>349</v>
      </c>
      <c r="Q833" s="574" t="s">
        <v>3327</v>
      </c>
      <c r="R833" s="574" t="s">
        <v>3464</v>
      </c>
      <c r="S833" s="574" t="s">
        <v>3402</v>
      </c>
      <c r="T833" s="574" t="s">
        <v>3281</v>
      </c>
      <c r="U833" s="574" t="s">
        <v>3403</v>
      </c>
      <c r="V833" s="574" t="s">
        <v>3562</v>
      </c>
      <c r="W833" s="575" t="s">
        <v>3332</v>
      </c>
      <c r="X833" s="575" t="s">
        <v>3467</v>
      </c>
      <c r="Y833" s="576" t="s">
        <v>3405</v>
      </c>
      <c r="Z833" s="577" t="s">
        <v>3563</v>
      </c>
      <c r="AA833" s="578" t="s">
        <v>3469</v>
      </c>
      <c r="AE833"/>
    </row>
    <row r="834" spans="1:31" s="563" customFormat="1">
      <c r="A834"/>
      <c r="B834"/>
      <c r="C834" s="568">
        <v>2024</v>
      </c>
      <c r="D834" s="569" t="s">
        <v>101</v>
      </c>
      <c r="E834" s="569" t="s">
        <v>337</v>
      </c>
      <c r="F834" s="573" t="s">
        <v>141</v>
      </c>
      <c r="G834" s="569" t="s">
        <v>42</v>
      </c>
      <c r="H834" s="569" t="s">
        <v>41</v>
      </c>
      <c r="I834" s="575" t="s">
        <v>54</v>
      </c>
      <c r="J834" s="569" t="s">
        <v>349</v>
      </c>
      <c r="K834" s="569" t="s">
        <v>104</v>
      </c>
      <c r="L834" s="570">
        <v>0.4</v>
      </c>
      <c r="M834" s="571">
        <v>1.0386027294137443</v>
      </c>
      <c r="N834" s="572">
        <v>114.13216806744444</v>
      </c>
      <c r="O834" s="668" t="s">
        <v>151</v>
      </c>
      <c r="P834" s="668" t="s">
        <v>349</v>
      </c>
      <c r="Q834" s="574" t="s">
        <v>3355</v>
      </c>
      <c r="R834" s="574" t="s">
        <v>3499</v>
      </c>
      <c r="S834" s="574" t="s">
        <v>3402</v>
      </c>
      <c r="T834" s="574" t="s">
        <v>3281</v>
      </c>
      <c r="U834" s="574" t="s">
        <v>3407</v>
      </c>
      <c r="V834" s="574" t="s">
        <v>3564</v>
      </c>
      <c r="W834" s="575" t="s">
        <v>3359</v>
      </c>
      <c r="X834" s="575" t="s">
        <v>3502</v>
      </c>
      <c r="Y834" s="576" t="s">
        <v>3405</v>
      </c>
      <c r="Z834" s="577" t="s">
        <v>3565</v>
      </c>
      <c r="AA834" s="578" t="s">
        <v>3504</v>
      </c>
      <c r="AE834"/>
    </row>
    <row r="835" spans="1:31" s="563" customFormat="1">
      <c r="A835"/>
      <c r="B835"/>
      <c r="C835" s="568">
        <v>2024</v>
      </c>
      <c r="D835" s="569" t="s">
        <v>101</v>
      </c>
      <c r="E835" s="569" t="s">
        <v>337</v>
      </c>
      <c r="F835" s="573" t="s">
        <v>141</v>
      </c>
      <c r="G835" s="569" t="s">
        <v>42</v>
      </c>
      <c r="H835" s="569" t="s">
        <v>41</v>
      </c>
      <c r="I835" s="575" t="s">
        <v>54</v>
      </c>
      <c r="J835" s="569" t="s">
        <v>76</v>
      </c>
      <c r="K835" s="569" t="s">
        <v>467</v>
      </c>
      <c r="L835" s="570">
        <v>0.2</v>
      </c>
      <c r="M835" s="571">
        <v>2.7536287749072092E-2</v>
      </c>
      <c r="N835" s="572">
        <v>11.717569254924296</v>
      </c>
      <c r="O835" s="668" t="s">
        <v>151</v>
      </c>
      <c r="P835" s="668" t="s">
        <v>76</v>
      </c>
      <c r="Q835" s="574" t="s">
        <v>3327</v>
      </c>
      <c r="R835" s="574" t="s">
        <v>3464</v>
      </c>
      <c r="S835" s="574" t="s">
        <v>3410</v>
      </c>
      <c r="T835" s="574" t="s">
        <v>3281</v>
      </c>
      <c r="U835" s="574" t="s">
        <v>3411</v>
      </c>
      <c r="V835" s="574" t="s">
        <v>3566</v>
      </c>
      <c r="W835" s="575" t="s">
        <v>3332</v>
      </c>
      <c r="X835" s="575" t="s">
        <v>3467</v>
      </c>
      <c r="Y835" s="575" t="s">
        <v>3413</v>
      </c>
      <c r="Z835" s="579" t="s">
        <v>3567</v>
      </c>
      <c r="AA835" s="580" t="s">
        <v>3469</v>
      </c>
      <c r="AE835"/>
    </row>
    <row r="836" spans="1:31" s="563" customFormat="1">
      <c r="A836"/>
      <c r="B836"/>
      <c r="C836" s="568">
        <v>2024</v>
      </c>
      <c r="D836" s="569" t="s">
        <v>101</v>
      </c>
      <c r="E836" s="569" t="s">
        <v>337</v>
      </c>
      <c r="F836" s="573" t="s">
        <v>141</v>
      </c>
      <c r="G836" s="569" t="s">
        <v>42</v>
      </c>
      <c r="H836" s="569" t="s">
        <v>41</v>
      </c>
      <c r="I836" s="575" t="s">
        <v>54</v>
      </c>
      <c r="J836" s="569" t="s">
        <v>76</v>
      </c>
      <c r="K836" s="569" t="s">
        <v>111</v>
      </c>
      <c r="L836" s="570">
        <v>0.8</v>
      </c>
      <c r="M836" s="571">
        <v>0.11014515099628837</v>
      </c>
      <c r="N836" s="572">
        <v>46.870277019697184</v>
      </c>
      <c r="O836" s="668" t="s">
        <v>151</v>
      </c>
      <c r="P836" s="668" t="s">
        <v>76</v>
      </c>
      <c r="Q836" s="574" t="s">
        <v>3415</v>
      </c>
      <c r="R836" s="574" t="s">
        <v>3485</v>
      </c>
      <c r="S836" s="574" t="s">
        <v>3410</v>
      </c>
      <c r="T836" s="574" t="s">
        <v>3281</v>
      </c>
      <c r="U836" s="574" t="s">
        <v>3417</v>
      </c>
      <c r="V836" s="574" t="s">
        <v>3568</v>
      </c>
      <c r="W836" s="575" t="s">
        <v>3419</v>
      </c>
      <c r="X836" s="575" t="s">
        <v>3488</v>
      </c>
      <c r="Y836" s="576" t="s">
        <v>3413</v>
      </c>
      <c r="Z836" s="577" t="s">
        <v>3569</v>
      </c>
      <c r="AA836" s="578" t="s">
        <v>3490</v>
      </c>
      <c r="AE836"/>
    </row>
    <row r="837" spans="1:31" s="563" customFormat="1">
      <c r="A837"/>
      <c r="B837"/>
      <c r="C837" s="568">
        <v>2024</v>
      </c>
      <c r="D837" s="569" t="s">
        <v>101</v>
      </c>
      <c r="E837" s="569" t="s">
        <v>337</v>
      </c>
      <c r="F837" s="573" t="s">
        <v>141</v>
      </c>
      <c r="G837" s="569" t="s">
        <v>42</v>
      </c>
      <c r="H837" s="569" t="s">
        <v>41</v>
      </c>
      <c r="I837" s="575" t="s">
        <v>54</v>
      </c>
      <c r="J837" s="569" t="s">
        <v>74</v>
      </c>
      <c r="K837" s="569" t="s">
        <v>467</v>
      </c>
      <c r="L837" s="570">
        <v>0.8</v>
      </c>
      <c r="M837" s="571">
        <v>1.180126617817375</v>
      </c>
      <c r="N837" s="572">
        <v>502.18153949675548</v>
      </c>
      <c r="O837" s="668" t="s">
        <v>151</v>
      </c>
      <c r="P837" s="668" t="s">
        <v>74</v>
      </c>
      <c r="Q837" s="574" t="s">
        <v>3327</v>
      </c>
      <c r="R837" s="574" t="s">
        <v>3464</v>
      </c>
      <c r="S837" s="574" t="s">
        <v>3423</v>
      </c>
      <c r="T837" s="574" t="s">
        <v>3281</v>
      </c>
      <c r="U837" s="574" t="s">
        <v>3424</v>
      </c>
      <c r="V837" s="574" t="s">
        <v>3570</v>
      </c>
      <c r="W837" s="575" t="s">
        <v>3332</v>
      </c>
      <c r="X837" s="575" t="s">
        <v>3467</v>
      </c>
      <c r="Y837" s="576" t="s">
        <v>3426</v>
      </c>
      <c r="Z837" s="577" t="s">
        <v>3571</v>
      </c>
      <c r="AA837" s="578" t="s">
        <v>3469</v>
      </c>
      <c r="AE837"/>
    </row>
    <row r="838" spans="1:31" s="563" customFormat="1">
      <c r="A838"/>
      <c r="B838"/>
      <c r="C838" s="568">
        <v>2024</v>
      </c>
      <c r="D838" s="569" t="s">
        <v>101</v>
      </c>
      <c r="E838" s="569" t="s">
        <v>337</v>
      </c>
      <c r="F838" s="573" t="s">
        <v>141</v>
      </c>
      <c r="G838" s="569" t="s">
        <v>42</v>
      </c>
      <c r="H838" s="569" t="s">
        <v>41</v>
      </c>
      <c r="I838" s="575" t="s">
        <v>54</v>
      </c>
      <c r="J838" s="569" t="s">
        <v>74</v>
      </c>
      <c r="K838" s="569" t="s">
        <v>111</v>
      </c>
      <c r="L838" s="570">
        <v>0.1</v>
      </c>
      <c r="M838" s="571">
        <v>0.14751582722717188</v>
      </c>
      <c r="N838" s="572">
        <v>62.772692437094435</v>
      </c>
      <c r="O838" s="668" t="s">
        <v>151</v>
      </c>
      <c r="P838" s="668" t="s">
        <v>74</v>
      </c>
      <c r="Q838" s="574" t="s">
        <v>3415</v>
      </c>
      <c r="R838" s="574" t="s">
        <v>3485</v>
      </c>
      <c r="S838" s="574" t="s">
        <v>3423</v>
      </c>
      <c r="T838" s="574" t="s">
        <v>3281</v>
      </c>
      <c r="U838" s="574" t="s">
        <v>3428</v>
      </c>
      <c r="V838" s="574" t="s">
        <v>3572</v>
      </c>
      <c r="W838" s="575" t="s">
        <v>3419</v>
      </c>
      <c r="X838" s="575" t="s">
        <v>3488</v>
      </c>
      <c r="Y838" s="576" t="s">
        <v>3426</v>
      </c>
      <c r="Z838" s="577" t="s">
        <v>3573</v>
      </c>
      <c r="AA838" s="578" t="s">
        <v>3490</v>
      </c>
      <c r="AE838"/>
    </row>
    <row r="839" spans="1:31" s="563" customFormat="1">
      <c r="A839"/>
      <c r="B839"/>
      <c r="C839" s="568">
        <v>2024</v>
      </c>
      <c r="D839" s="569" t="s">
        <v>101</v>
      </c>
      <c r="E839" s="569" t="s">
        <v>337</v>
      </c>
      <c r="F839" s="573" t="s">
        <v>141</v>
      </c>
      <c r="G839" s="569" t="s">
        <v>42</v>
      </c>
      <c r="H839" s="569" t="s">
        <v>41</v>
      </c>
      <c r="I839" s="575" t="s">
        <v>54</v>
      </c>
      <c r="J839" s="569" t="s">
        <v>74</v>
      </c>
      <c r="K839" s="569" t="s">
        <v>79</v>
      </c>
      <c r="L839" s="570">
        <v>0.1</v>
      </c>
      <c r="M839" s="571">
        <v>0.14751582722717188</v>
      </c>
      <c r="N839" s="572">
        <v>62.772692437094435</v>
      </c>
      <c r="O839" s="668" t="s">
        <v>151</v>
      </c>
      <c r="P839" s="668" t="s">
        <v>74</v>
      </c>
      <c r="Q839" s="574" t="s">
        <v>3451</v>
      </c>
      <c r="R839" s="574" t="s">
        <v>3505</v>
      </c>
      <c r="S839" s="574" t="s">
        <v>3423</v>
      </c>
      <c r="T839" s="574" t="s">
        <v>3281</v>
      </c>
      <c r="U839" s="574" t="s">
        <v>3574</v>
      </c>
      <c r="V839" s="574" t="s">
        <v>3575</v>
      </c>
      <c r="W839" s="575" t="s">
        <v>3455</v>
      </c>
      <c r="X839" s="575" t="s">
        <v>3508</v>
      </c>
      <c r="Y839" s="576" t="s">
        <v>3426</v>
      </c>
      <c r="Z839" s="577" t="s">
        <v>3576</v>
      </c>
      <c r="AA839" s="578" t="s">
        <v>3510</v>
      </c>
      <c r="AE839"/>
    </row>
    <row r="840" spans="1:31" s="563" customFormat="1">
      <c r="A840"/>
      <c r="B840"/>
      <c r="C840" s="568">
        <v>2024</v>
      </c>
      <c r="D840" s="569" t="s">
        <v>101</v>
      </c>
      <c r="E840" s="569" t="s">
        <v>337</v>
      </c>
      <c r="F840" s="573" t="s">
        <v>141</v>
      </c>
      <c r="G840" s="569" t="s">
        <v>42</v>
      </c>
      <c r="H840" s="569" t="s">
        <v>41</v>
      </c>
      <c r="I840" s="575" t="s">
        <v>54</v>
      </c>
      <c r="J840" s="569" t="s">
        <v>351</v>
      </c>
      <c r="K840" s="569" t="s">
        <v>100</v>
      </c>
      <c r="L840" s="570">
        <v>0.7</v>
      </c>
      <c r="M840" s="571">
        <v>1.3745160253028155</v>
      </c>
      <c r="N840" s="572">
        <v>5.8099614222332967</v>
      </c>
      <c r="O840" s="668" t="s">
        <v>151</v>
      </c>
      <c r="P840" s="668" t="s">
        <v>351</v>
      </c>
      <c r="Q840" s="574" t="s">
        <v>3431</v>
      </c>
      <c r="R840" s="574" t="s">
        <v>3577</v>
      </c>
      <c r="S840" s="574" t="s">
        <v>3433</v>
      </c>
      <c r="T840" s="574" t="s">
        <v>3281</v>
      </c>
      <c r="U840" s="574" t="s">
        <v>3434</v>
      </c>
      <c r="V840" s="574" t="s">
        <v>3578</v>
      </c>
      <c r="W840" s="575" t="s">
        <v>3436</v>
      </c>
      <c r="X840" s="575" t="s">
        <v>3579</v>
      </c>
      <c r="Y840" s="576" t="s">
        <v>3438</v>
      </c>
      <c r="Z840" s="577" t="s">
        <v>3580</v>
      </c>
      <c r="AA840" s="578" t="s">
        <v>3581</v>
      </c>
      <c r="AE840"/>
    </row>
    <row r="841" spans="1:31" s="563" customFormat="1">
      <c r="A841"/>
      <c r="B841"/>
      <c r="C841" s="568">
        <v>2024</v>
      </c>
      <c r="D841" s="569" t="s">
        <v>101</v>
      </c>
      <c r="E841" s="569" t="s">
        <v>337</v>
      </c>
      <c r="F841" s="573" t="s">
        <v>141</v>
      </c>
      <c r="G841" s="569" t="s">
        <v>42</v>
      </c>
      <c r="H841" s="569" t="s">
        <v>41</v>
      </c>
      <c r="I841" s="575" t="s">
        <v>54</v>
      </c>
      <c r="J841" s="569" t="s">
        <v>351</v>
      </c>
      <c r="K841" s="569" t="s">
        <v>470</v>
      </c>
      <c r="L841" s="570">
        <v>0.3</v>
      </c>
      <c r="M841" s="571">
        <v>0.58907829655834953</v>
      </c>
      <c r="N841" s="572">
        <v>2.4899834666714127</v>
      </c>
      <c r="O841" s="668" t="s">
        <v>151</v>
      </c>
      <c r="P841" s="668" t="s">
        <v>351</v>
      </c>
      <c r="Q841" s="574" t="s">
        <v>3524</v>
      </c>
      <c r="R841" s="574" t="s">
        <v>3525</v>
      </c>
      <c r="S841" s="574" t="s">
        <v>3433</v>
      </c>
      <c r="T841" s="574" t="s">
        <v>3281</v>
      </c>
      <c r="U841" s="574" t="s">
        <v>3582</v>
      </c>
      <c r="V841" s="574" t="s">
        <v>3583</v>
      </c>
      <c r="W841" s="575" t="s">
        <v>3528</v>
      </c>
      <c r="X841" s="575" t="s">
        <v>3529</v>
      </c>
      <c r="Y841" s="576" t="s">
        <v>3438</v>
      </c>
      <c r="Z841" s="577" t="s">
        <v>3584</v>
      </c>
      <c r="AA841" s="578" t="s">
        <v>3531</v>
      </c>
      <c r="AE841"/>
    </row>
    <row r="842" spans="1:31" s="563" customFormat="1">
      <c r="A842"/>
      <c r="B842"/>
      <c r="C842" s="568">
        <v>2024</v>
      </c>
      <c r="D842" s="569" t="s">
        <v>101</v>
      </c>
      <c r="E842" s="569" t="s">
        <v>337</v>
      </c>
      <c r="F842" s="573" t="s">
        <v>141</v>
      </c>
      <c r="G842" s="569" t="s">
        <v>42</v>
      </c>
      <c r="H842" s="569" t="s">
        <v>41</v>
      </c>
      <c r="I842" s="575" t="s">
        <v>54</v>
      </c>
      <c r="J842" s="569" t="s">
        <v>67</v>
      </c>
      <c r="K842" s="569" t="s">
        <v>81</v>
      </c>
      <c r="L842" s="570">
        <v>1</v>
      </c>
      <c r="M842" s="571">
        <v>2.6776380342725994</v>
      </c>
      <c r="N842" s="572">
        <v>9.8743561137002498</v>
      </c>
      <c r="O842" s="668" t="s">
        <v>382</v>
      </c>
      <c r="P842" s="668" t="s">
        <v>67</v>
      </c>
      <c r="Q842" s="574" t="s">
        <v>3363</v>
      </c>
      <c r="R842" s="574" t="s">
        <v>3532</v>
      </c>
      <c r="S842" s="574" t="s">
        <v>3441</v>
      </c>
      <c r="T842" s="574" t="s">
        <v>3281</v>
      </c>
      <c r="U842" s="574" t="s">
        <v>3442</v>
      </c>
      <c r="V842" s="574" t="s">
        <v>3585</v>
      </c>
      <c r="W842" s="575" t="s">
        <v>3368</v>
      </c>
      <c r="X842" s="575" t="s">
        <v>3534</v>
      </c>
      <c r="Y842" s="576" t="s">
        <v>3444</v>
      </c>
      <c r="Z842" s="577" t="s">
        <v>3586</v>
      </c>
      <c r="AA842" s="578" t="s">
        <v>3536</v>
      </c>
      <c r="AE842"/>
    </row>
    <row r="843" spans="1:31" s="563" customFormat="1">
      <c r="A843"/>
      <c r="B843"/>
      <c r="C843" s="568">
        <v>2024</v>
      </c>
      <c r="D843" s="569" t="s">
        <v>101</v>
      </c>
      <c r="E843" s="569" t="s">
        <v>337</v>
      </c>
      <c r="F843" s="573" t="s">
        <v>141</v>
      </c>
      <c r="G843" s="569" t="s">
        <v>42</v>
      </c>
      <c r="H843" s="569" t="s">
        <v>41</v>
      </c>
      <c r="I843" s="575" t="s">
        <v>54</v>
      </c>
      <c r="J843" s="569" t="s">
        <v>66</v>
      </c>
      <c r="K843" s="569" t="s">
        <v>310</v>
      </c>
      <c r="L843" s="570">
        <v>0.7</v>
      </c>
      <c r="M843" s="571">
        <v>5.1753830739945821</v>
      </c>
      <c r="N843" s="572">
        <v>201.60143732138005</v>
      </c>
      <c r="O843" s="668" t="s">
        <v>381</v>
      </c>
      <c r="P843" s="668" t="s">
        <v>66</v>
      </c>
      <c r="Q843" s="574" t="s">
        <v>3373</v>
      </c>
      <c r="R843" s="574" t="s">
        <v>3537</v>
      </c>
      <c r="S843" s="574" t="s">
        <v>3446</v>
      </c>
      <c r="T843" s="574" t="s">
        <v>3281</v>
      </c>
      <c r="U843" s="574" t="s">
        <v>3447</v>
      </c>
      <c r="V843" s="574" t="s">
        <v>3587</v>
      </c>
      <c r="W843" s="575" t="s">
        <v>3378</v>
      </c>
      <c r="X843" s="575" t="s">
        <v>3539</v>
      </c>
      <c r="Y843" s="576" t="s">
        <v>3449</v>
      </c>
      <c r="Z843" s="577" t="s">
        <v>3588</v>
      </c>
      <c r="AA843" s="578" t="s">
        <v>3541</v>
      </c>
      <c r="AE843"/>
    </row>
    <row r="844" spans="1:31" s="563" customFormat="1">
      <c r="A844"/>
      <c r="B844"/>
      <c r="C844" s="568">
        <v>2024</v>
      </c>
      <c r="D844" s="569" t="s">
        <v>101</v>
      </c>
      <c r="E844" s="569" t="s">
        <v>337</v>
      </c>
      <c r="F844" s="573" t="s">
        <v>141</v>
      </c>
      <c r="G844" s="569" t="s">
        <v>42</v>
      </c>
      <c r="H844" s="569" t="s">
        <v>41</v>
      </c>
      <c r="I844" s="575" t="s">
        <v>54</v>
      </c>
      <c r="J844" s="569" t="s">
        <v>66</v>
      </c>
      <c r="K844" s="569" t="s">
        <v>79</v>
      </c>
      <c r="L844" s="570">
        <v>0.3</v>
      </c>
      <c r="M844" s="571">
        <v>2.2180213174262495</v>
      </c>
      <c r="N844" s="572">
        <v>86.400615994877157</v>
      </c>
      <c r="O844" s="668" t="s">
        <v>381</v>
      </c>
      <c r="P844" s="668" t="s">
        <v>66</v>
      </c>
      <c r="Q844" s="574" t="s">
        <v>3451</v>
      </c>
      <c r="R844" s="574" t="s">
        <v>3505</v>
      </c>
      <c r="S844" s="574" t="s">
        <v>3446</v>
      </c>
      <c r="T844" s="574" t="s">
        <v>3281</v>
      </c>
      <c r="U844" s="574" t="s">
        <v>3453</v>
      </c>
      <c r="V844" s="574" t="s">
        <v>3589</v>
      </c>
      <c r="W844" s="575" t="s">
        <v>3455</v>
      </c>
      <c r="X844" s="575" t="s">
        <v>3508</v>
      </c>
      <c r="Y844" s="576" t="s">
        <v>3449</v>
      </c>
      <c r="Z844" s="577" t="s">
        <v>3590</v>
      </c>
      <c r="AA844" s="578" t="s">
        <v>3510</v>
      </c>
      <c r="AE844"/>
    </row>
    <row r="845" spans="1:31" s="563" customFormat="1">
      <c r="A845"/>
      <c r="B845"/>
      <c r="C845" s="568">
        <v>2024</v>
      </c>
      <c r="D845" s="569" t="s">
        <v>101</v>
      </c>
      <c r="E845" s="569" t="s">
        <v>337</v>
      </c>
      <c r="F845" s="573" t="s">
        <v>141</v>
      </c>
      <c r="G845" s="569" t="s">
        <v>42</v>
      </c>
      <c r="H845" s="569" t="s">
        <v>41</v>
      </c>
      <c r="I845" s="575" t="s">
        <v>54</v>
      </c>
      <c r="J845" s="569" t="s">
        <v>348</v>
      </c>
      <c r="K845" s="569" t="s">
        <v>469</v>
      </c>
      <c r="L845" s="570">
        <v>1</v>
      </c>
      <c r="M845" s="571">
        <v>7.0946220098174448</v>
      </c>
      <c r="N845" s="572">
        <v>762.86258170080043</v>
      </c>
      <c r="O845" s="668" t="s">
        <v>151</v>
      </c>
      <c r="P845" s="668" t="s">
        <v>348</v>
      </c>
      <c r="Q845" s="574" t="s">
        <v>3383</v>
      </c>
      <c r="R845" s="574" t="s">
        <v>3542</v>
      </c>
      <c r="S845" s="574" t="s">
        <v>3459</v>
      </c>
      <c r="T845" s="574" t="s">
        <v>3281</v>
      </c>
      <c r="U845" s="574" t="s">
        <v>3460</v>
      </c>
      <c r="V845" s="574" t="s">
        <v>3591</v>
      </c>
      <c r="W845" s="575" t="s">
        <v>3387</v>
      </c>
      <c r="X845" s="575" t="s">
        <v>3544</v>
      </c>
      <c r="Y845" s="576" t="s">
        <v>3462</v>
      </c>
      <c r="Z845" s="577" t="s">
        <v>3592</v>
      </c>
      <c r="AA845" s="578" t="s">
        <v>3546</v>
      </c>
      <c r="AE845"/>
    </row>
    <row r="846" spans="1:31" s="563" customFormat="1">
      <c r="A846"/>
      <c r="B846"/>
      <c r="C846" s="568">
        <v>2024</v>
      </c>
      <c r="D846" s="569" t="s">
        <v>101</v>
      </c>
      <c r="E846" s="569" t="s">
        <v>361</v>
      </c>
      <c r="F846" s="573" t="s">
        <v>141</v>
      </c>
      <c r="G846" s="569" t="s">
        <v>42</v>
      </c>
      <c r="H846" s="569" t="s">
        <v>41</v>
      </c>
      <c r="I846" s="575" t="s">
        <v>54</v>
      </c>
      <c r="J846" s="569" t="s">
        <v>352</v>
      </c>
      <c r="K846" s="569" t="s">
        <v>346</v>
      </c>
      <c r="L846" s="570">
        <v>1</v>
      </c>
      <c r="M846" s="571">
        <v>11.986704252409785</v>
      </c>
      <c r="N846" s="572">
        <v>470.75912626057084</v>
      </c>
      <c r="O846" s="668" t="s">
        <v>151</v>
      </c>
      <c r="P846" s="668" t="s">
        <v>352</v>
      </c>
      <c r="Q846" s="574" t="s">
        <v>3278</v>
      </c>
      <c r="R846" s="574" t="s">
        <v>3470</v>
      </c>
      <c r="S846" s="574" t="s">
        <v>3280</v>
      </c>
      <c r="T846" s="574" t="s">
        <v>3281</v>
      </c>
      <c r="U846" s="574" t="s">
        <v>3282</v>
      </c>
      <c r="V846" s="574" t="s">
        <v>3471</v>
      </c>
      <c r="W846" s="575" t="s">
        <v>3284</v>
      </c>
      <c r="X846" s="575" t="s">
        <v>3472</v>
      </c>
      <c r="Y846" s="575" t="s">
        <v>3286</v>
      </c>
      <c r="Z846" s="579" t="s">
        <v>3593</v>
      </c>
      <c r="AA846" s="580" t="s">
        <v>3594</v>
      </c>
      <c r="AE846"/>
    </row>
    <row r="847" spans="1:31" s="563" customFormat="1">
      <c r="A847"/>
      <c r="B847"/>
      <c r="C847" s="568">
        <v>2024</v>
      </c>
      <c r="D847" s="569" t="s">
        <v>101</v>
      </c>
      <c r="E847" s="569" t="s">
        <v>361</v>
      </c>
      <c r="F847" s="573" t="s">
        <v>141</v>
      </c>
      <c r="G847" s="569" t="s">
        <v>42</v>
      </c>
      <c r="H847" s="569" t="s">
        <v>41</v>
      </c>
      <c r="I847" s="575" t="s">
        <v>54</v>
      </c>
      <c r="J847" s="569" t="s">
        <v>116</v>
      </c>
      <c r="K847" s="569" t="s">
        <v>90</v>
      </c>
      <c r="L847" s="570">
        <v>0.5</v>
      </c>
      <c r="M847" s="571">
        <v>3.2054533996596883</v>
      </c>
      <c r="N847" s="572">
        <v>14.866077671386446</v>
      </c>
      <c r="O847" s="668" t="s">
        <v>382</v>
      </c>
      <c r="P847" s="668" t="s">
        <v>116</v>
      </c>
      <c r="Q847" s="574" t="s">
        <v>3289</v>
      </c>
      <c r="R847" s="574" t="s">
        <v>3475</v>
      </c>
      <c r="S847" s="574" t="s">
        <v>3291</v>
      </c>
      <c r="T847" s="574" t="s">
        <v>3281</v>
      </c>
      <c r="U847" s="574" t="s">
        <v>3292</v>
      </c>
      <c r="V847" s="574" t="s">
        <v>3476</v>
      </c>
      <c r="W847" s="575" t="s">
        <v>3294</v>
      </c>
      <c r="X847" s="575" t="s">
        <v>3477</v>
      </c>
      <c r="Y847" s="576" t="s">
        <v>3296</v>
      </c>
      <c r="Z847" s="577" t="s">
        <v>3595</v>
      </c>
      <c r="AA847" s="578" t="s">
        <v>3596</v>
      </c>
      <c r="AE847"/>
    </row>
    <row r="848" spans="1:31" s="563" customFormat="1">
      <c r="A848"/>
      <c r="B848"/>
      <c r="C848" s="568">
        <v>2024</v>
      </c>
      <c r="D848" s="569" t="s">
        <v>101</v>
      </c>
      <c r="E848" s="569" t="s">
        <v>361</v>
      </c>
      <c r="F848" s="573" t="s">
        <v>141</v>
      </c>
      <c r="G848" s="569" t="s">
        <v>42</v>
      </c>
      <c r="H848" s="569" t="s">
        <v>41</v>
      </c>
      <c r="I848" s="575" t="s">
        <v>54</v>
      </c>
      <c r="J848" s="569" t="s">
        <v>116</v>
      </c>
      <c r="K848" s="569" t="s">
        <v>466</v>
      </c>
      <c r="L848" s="570">
        <v>0.5</v>
      </c>
      <c r="M848" s="571">
        <v>3.2054533996596883</v>
      </c>
      <c r="N848" s="572">
        <v>14.866077671386446</v>
      </c>
      <c r="O848" s="668" t="s">
        <v>382</v>
      </c>
      <c r="P848" s="668" t="s">
        <v>116</v>
      </c>
      <c r="Q848" s="574" t="s">
        <v>3299</v>
      </c>
      <c r="R848" s="574" t="s">
        <v>3480</v>
      </c>
      <c r="S848" s="574" t="s">
        <v>3291</v>
      </c>
      <c r="T848" s="574" t="s">
        <v>3281</v>
      </c>
      <c r="U848" s="574" t="s">
        <v>3301</v>
      </c>
      <c r="V848" s="574" t="s">
        <v>3481</v>
      </c>
      <c r="W848" s="575" t="s">
        <v>3303</v>
      </c>
      <c r="X848" s="575" t="s">
        <v>3482</v>
      </c>
      <c r="Y848" s="576" t="s">
        <v>3296</v>
      </c>
      <c r="Z848" s="577" t="s">
        <v>3597</v>
      </c>
      <c r="AA848" s="578" t="s">
        <v>3598</v>
      </c>
      <c r="AE848"/>
    </row>
    <row r="849" spans="1:31" s="563" customFormat="1">
      <c r="A849"/>
      <c r="B849"/>
      <c r="C849" s="568">
        <v>2024</v>
      </c>
      <c r="D849" s="569" t="s">
        <v>101</v>
      </c>
      <c r="E849" s="569" t="s">
        <v>361</v>
      </c>
      <c r="F849" s="573" t="s">
        <v>141</v>
      </c>
      <c r="G849" s="569" t="s">
        <v>42</v>
      </c>
      <c r="H849" s="569" t="s">
        <v>41</v>
      </c>
      <c r="I849" s="575" t="s">
        <v>54</v>
      </c>
      <c r="J849" s="569" t="s">
        <v>109</v>
      </c>
      <c r="K849" s="569" t="s">
        <v>111</v>
      </c>
      <c r="L849" s="570">
        <v>0.1</v>
      </c>
      <c r="M849" s="571">
        <v>1.5576914041321468</v>
      </c>
      <c r="N849" s="572">
        <v>59.464310685545797</v>
      </c>
      <c r="O849" s="668" t="s">
        <v>381</v>
      </c>
      <c r="P849" s="668" t="s">
        <v>109</v>
      </c>
      <c r="Q849" s="574" t="s">
        <v>3415</v>
      </c>
      <c r="R849" s="574" t="s">
        <v>3485</v>
      </c>
      <c r="S849" s="574" t="s">
        <v>3309</v>
      </c>
      <c r="T849" s="574" t="s">
        <v>3281</v>
      </c>
      <c r="U849" s="574" t="s">
        <v>3486</v>
      </c>
      <c r="V849" s="574" t="s">
        <v>3487</v>
      </c>
      <c r="W849" s="575" t="s">
        <v>3419</v>
      </c>
      <c r="X849" s="575" t="s">
        <v>3488</v>
      </c>
      <c r="Y849" s="576" t="s">
        <v>3314</v>
      </c>
      <c r="Z849" s="577" t="s">
        <v>3599</v>
      </c>
      <c r="AA849" s="578" t="s">
        <v>3600</v>
      </c>
      <c r="AE849"/>
    </row>
    <row r="850" spans="1:31" s="563" customFormat="1">
      <c r="A850"/>
      <c r="B850"/>
      <c r="C850" s="568">
        <v>2024</v>
      </c>
      <c r="D850" s="569" t="s">
        <v>101</v>
      </c>
      <c r="E850" s="569" t="s">
        <v>361</v>
      </c>
      <c r="F850" s="573" t="s">
        <v>141</v>
      </c>
      <c r="G850" s="569" t="s">
        <v>42</v>
      </c>
      <c r="H850" s="569" t="s">
        <v>41</v>
      </c>
      <c r="I850" s="575" t="s">
        <v>54</v>
      </c>
      <c r="J850" s="569" t="s">
        <v>109</v>
      </c>
      <c r="K850" s="569" t="s">
        <v>106</v>
      </c>
      <c r="L850" s="570">
        <v>0.9</v>
      </c>
      <c r="M850" s="571">
        <v>14.019222637189319</v>
      </c>
      <c r="N850" s="572">
        <v>535.17879616991218</v>
      </c>
      <c r="O850" s="668" t="s">
        <v>381</v>
      </c>
      <c r="P850" s="668" t="s">
        <v>109</v>
      </c>
      <c r="Q850" s="574" t="s">
        <v>3307</v>
      </c>
      <c r="R850" s="574" t="s">
        <v>3491</v>
      </c>
      <c r="S850" s="574" t="s">
        <v>3309</v>
      </c>
      <c r="T850" s="574" t="s">
        <v>3281</v>
      </c>
      <c r="U850" s="574" t="s">
        <v>3310</v>
      </c>
      <c r="V850" s="574" t="s">
        <v>3492</v>
      </c>
      <c r="W850" s="575" t="s">
        <v>3312</v>
      </c>
      <c r="X850" s="575" t="s">
        <v>3493</v>
      </c>
      <c r="Y850" s="576" t="s">
        <v>3314</v>
      </c>
      <c r="Z850" s="577" t="s">
        <v>3601</v>
      </c>
      <c r="AA850" s="578" t="s">
        <v>3602</v>
      </c>
      <c r="AE850"/>
    </row>
    <row r="851" spans="1:31" s="563" customFormat="1">
      <c r="A851"/>
      <c r="B851"/>
      <c r="C851" s="568">
        <v>2024</v>
      </c>
      <c r="D851" s="569" t="s">
        <v>101</v>
      </c>
      <c r="E851" s="569" t="s">
        <v>361</v>
      </c>
      <c r="F851" s="573" t="s">
        <v>141</v>
      </c>
      <c r="G851" s="569" t="s">
        <v>42</v>
      </c>
      <c r="H851" s="569" t="s">
        <v>41</v>
      </c>
      <c r="I851" s="575" t="s">
        <v>54</v>
      </c>
      <c r="J851" s="569" t="s">
        <v>350</v>
      </c>
      <c r="K851" s="569" t="s">
        <v>106</v>
      </c>
      <c r="L851" s="570">
        <v>0.5</v>
      </c>
      <c r="M851" s="571">
        <v>6.2630529718841137</v>
      </c>
      <c r="N851" s="572">
        <v>686.52372579666587</v>
      </c>
      <c r="O851" s="668" t="s">
        <v>151</v>
      </c>
      <c r="P851" s="668" t="s">
        <v>350</v>
      </c>
      <c r="Q851" s="574" t="s">
        <v>3307</v>
      </c>
      <c r="R851" s="574" t="s">
        <v>3491</v>
      </c>
      <c r="S851" s="574" t="s">
        <v>3319</v>
      </c>
      <c r="T851" s="574" t="s">
        <v>3281</v>
      </c>
      <c r="U851" s="574" t="s">
        <v>3496</v>
      </c>
      <c r="V851" s="574" t="s">
        <v>3497</v>
      </c>
      <c r="W851" s="575" t="s">
        <v>3312</v>
      </c>
      <c r="X851" s="575" t="s">
        <v>3493</v>
      </c>
      <c r="Y851" s="576" t="s">
        <v>3324</v>
      </c>
      <c r="Z851" s="577" t="s">
        <v>3603</v>
      </c>
      <c r="AA851" s="578" t="s">
        <v>3602</v>
      </c>
      <c r="AE851"/>
    </row>
    <row r="852" spans="1:31" s="563" customFormat="1">
      <c r="A852"/>
      <c r="B852"/>
      <c r="C852" s="568">
        <v>2024</v>
      </c>
      <c r="D852" s="569" t="s">
        <v>101</v>
      </c>
      <c r="E852" s="569" t="s">
        <v>361</v>
      </c>
      <c r="F852" s="573" t="s">
        <v>141</v>
      </c>
      <c r="G852" s="569" t="s">
        <v>42</v>
      </c>
      <c r="H852" s="569" t="s">
        <v>41</v>
      </c>
      <c r="I852" s="575" t="s">
        <v>54</v>
      </c>
      <c r="J852" s="569" t="s">
        <v>350</v>
      </c>
      <c r="K852" s="569" t="s">
        <v>104</v>
      </c>
      <c r="L852" s="570">
        <v>0.5</v>
      </c>
      <c r="M852" s="571">
        <v>6.2630529718841137</v>
      </c>
      <c r="N852" s="572">
        <v>686.52372579666587</v>
      </c>
      <c r="O852" s="668" t="s">
        <v>151</v>
      </c>
      <c r="P852" s="668" t="s">
        <v>350</v>
      </c>
      <c r="Q852" s="574" t="s">
        <v>3355</v>
      </c>
      <c r="R852" s="574" t="s">
        <v>3499</v>
      </c>
      <c r="S852" s="574" t="s">
        <v>3319</v>
      </c>
      <c r="T852" s="574" t="s">
        <v>3281</v>
      </c>
      <c r="U852" s="574" t="s">
        <v>3500</v>
      </c>
      <c r="V852" s="574" t="s">
        <v>3501</v>
      </c>
      <c r="W852" s="575" t="s">
        <v>3359</v>
      </c>
      <c r="X852" s="575" t="s">
        <v>3502</v>
      </c>
      <c r="Y852" s="576" t="s">
        <v>3324</v>
      </c>
      <c r="Z852" s="577" t="s">
        <v>3604</v>
      </c>
      <c r="AA852" s="578" t="s">
        <v>3605</v>
      </c>
      <c r="AE852"/>
    </row>
    <row r="853" spans="1:31" s="563" customFormat="1">
      <c r="A853"/>
      <c r="B853"/>
      <c r="C853" s="568">
        <v>2024</v>
      </c>
      <c r="D853" s="569" t="s">
        <v>101</v>
      </c>
      <c r="E853" s="569" t="s">
        <v>361</v>
      </c>
      <c r="F853" s="573" t="s">
        <v>141</v>
      </c>
      <c r="G853" s="569" t="s">
        <v>42</v>
      </c>
      <c r="H853" s="569" t="s">
        <v>41</v>
      </c>
      <c r="I853" s="575" t="s">
        <v>54</v>
      </c>
      <c r="J853" s="569" t="s">
        <v>99</v>
      </c>
      <c r="K853" s="569" t="s">
        <v>467</v>
      </c>
      <c r="L853" s="570">
        <v>1</v>
      </c>
      <c r="M853" s="571">
        <v>2.1096599484241221</v>
      </c>
      <c r="N853" s="572">
        <v>988.59416514719874</v>
      </c>
      <c r="O853" s="668" t="s">
        <v>151</v>
      </c>
      <c r="P853" s="668" t="s">
        <v>99</v>
      </c>
      <c r="Q853" s="574" t="s">
        <v>3327</v>
      </c>
      <c r="R853" s="574" t="s">
        <v>3464</v>
      </c>
      <c r="S853" s="574" t="s">
        <v>3329</v>
      </c>
      <c r="T853" s="574" t="s">
        <v>3281</v>
      </c>
      <c r="U853" s="574" t="s">
        <v>3330</v>
      </c>
      <c r="V853" s="574" t="s">
        <v>3511</v>
      </c>
      <c r="W853" s="575" t="s">
        <v>3332</v>
      </c>
      <c r="X853" s="575" t="s">
        <v>3467</v>
      </c>
      <c r="Y853" s="576" t="s">
        <v>3334</v>
      </c>
      <c r="Z853" s="577" t="s">
        <v>3606</v>
      </c>
      <c r="AA853" s="578" t="s">
        <v>3607</v>
      </c>
      <c r="AE853"/>
    </row>
    <row r="854" spans="1:31" s="563" customFormat="1">
      <c r="A854"/>
      <c r="B854"/>
      <c r="C854" s="568">
        <v>2024</v>
      </c>
      <c r="D854" s="569" t="s">
        <v>101</v>
      </c>
      <c r="E854" s="569" t="s">
        <v>361</v>
      </c>
      <c r="F854" s="573" t="s">
        <v>141</v>
      </c>
      <c r="G854" s="569" t="s">
        <v>42</v>
      </c>
      <c r="H854" s="569" t="s">
        <v>41</v>
      </c>
      <c r="I854" s="575" t="s">
        <v>54</v>
      </c>
      <c r="J854" s="569" t="s">
        <v>96</v>
      </c>
      <c r="K854" s="569" t="s">
        <v>467</v>
      </c>
      <c r="L854" s="570">
        <v>1</v>
      </c>
      <c r="M854" s="571">
        <v>0.20091999508801164</v>
      </c>
      <c r="N854" s="572">
        <v>376.60730100845672</v>
      </c>
      <c r="O854" s="668" t="s">
        <v>151</v>
      </c>
      <c r="P854" s="668" t="s">
        <v>96</v>
      </c>
      <c r="Q854" s="574" t="s">
        <v>3327</v>
      </c>
      <c r="R854" s="574" t="s">
        <v>3464</v>
      </c>
      <c r="S854" s="574" t="s">
        <v>3337</v>
      </c>
      <c r="T854" s="574" t="s">
        <v>3281</v>
      </c>
      <c r="U854" s="574" t="s">
        <v>3338</v>
      </c>
      <c r="V854" s="574" t="s">
        <v>3513</v>
      </c>
      <c r="W854" s="575" t="s">
        <v>3332</v>
      </c>
      <c r="X854" s="575" t="s">
        <v>3467</v>
      </c>
      <c r="Y854" s="576" t="s">
        <v>3340</v>
      </c>
      <c r="Z854" s="577" t="s">
        <v>3608</v>
      </c>
      <c r="AA854" s="578" t="s">
        <v>3607</v>
      </c>
      <c r="AE854"/>
    </row>
    <row r="855" spans="1:31" s="563" customFormat="1">
      <c r="A855"/>
      <c r="B855"/>
      <c r="C855" s="568">
        <v>2024</v>
      </c>
      <c r="D855" s="569" t="s">
        <v>101</v>
      </c>
      <c r="E855" s="569" t="s">
        <v>361</v>
      </c>
      <c r="F855" s="573" t="s">
        <v>141</v>
      </c>
      <c r="G855" s="569" t="s">
        <v>42</v>
      </c>
      <c r="H855" s="569" t="s">
        <v>41</v>
      </c>
      <c r="I855" s="575" t="s">
        <v>54</v>
      </c>
      <c r="J855" s="569" t="s">
        <v>87</v>
      </c>
      <c r="K855" s="569" t="s">
        <v>467</v>
      </c>
      <c r="L855" s="570">
        <v>0.6</v>
      </c>
      <c r="M855" s="571">
        <v>6.3217467254491959</v>
      </c>
      <c r="N855" s="572">
        <v>271.15725672608875</v>
      </c>
      <c r="O855" s="668" t="s">
        <v>151</v>
      </c>
      <c r="P855" s="668" t="s">
        <v>87</v>
      </c>
      <c r="Q855" s="574" t="s">
        <v>3327</v>
      </c>
      <c r="R855" s="574" t="s">
        <v>3464</v>
      </c>
      <c r="S855" s="574" t="s">
        <v>3344</v>
      </c>
      <c r="T855" s="574" t="s">
        <v>3281</v>
      </c>
      <c r="U855" s="574" t="s">
        <v>3609</v>
      </c>
      <c r="V855" s="574" t="s">
        <v>3610</v>
      </c>
      <c r="W855" s="575" t="s">
        <v>3332</v>
      </c>
      <c r="X855" s="575" t="s">
        <v>3467</v>
      </c>
      <c r="Y855" s="576" t="s">
        <v>3349</v>
      </c>
      <c r="Z855" s="577" t="s">
        <v>3611</v>
      </c>
      <c r="AA855" s="578" t="s">
        <v>3607</v>
      </c>
      <c r="AE855"/>
    </row>
    <row r="856" spans="1:31" s="563" customFormat="1">
      <c r="A856"/>
      <c r="B856"/>
      <c r="C856" s="568">
        <v>2024</v>
      </c>
      <c r="D856" s="569" t="s">
        <v>101</v>
      </c>
      <c r="E856" s="569" t="s">
        <v>361</v>
      </c>
      <c r="F856" s="573" t="s">
        <v>141</v>
      </c>
      <c r="G856" s="569" t="s">
        <v>42</v>
      </c>
      <c r="H856" s="569" t="s">
        <v>41</v>
      </c>
      <c r="I856" s="575" t="s">
        <v>54</v>
      </c>
      <c r="J856" s="569" t="s">
        <v>87</v>
      </c>
      <c r="K856" s="569" t="s">
        <v>106</v>
      </c>
      <c r="L856" s="570">
        <v>0.05</v>
      </c>
      <c r="M856" s="571">
        <v>0.52681222712076636</v>
      </c>
      <c r="N856" s="572">
        <v>22.596438060507396</v>
      </c>
      <c r="O856" s="668" t="s">
        <v>151</v>
      </c>
      <c r="P856" s="668" t="s">
        <v>87</v>
      </c>
      <c r="Q856" s="574" t="s">
        <v>3307</v>
      </c>
      <c r="R856" s="574" t="s">
        <v>3491</v>
      </c>
      <c r="S856" s="574" t="s">
        <v>3344</v>
      </c>
      <c r="T856" s="574" t="s">
        <v>3281</v>
      </c>
      <c r="U856" s="574" t="s">
        <v>3352</v>
      </c>
      <c r="V856" s="574" t="s">
        <v>3520</v>
      </c>
      <c r="W856" s="575" t="s">
        <v>3312</v>
      </c>
      <c r="X856" s="575" t="s">
        <v>3493</v>
      </c>
      <c r="Y856" s="576" t="s">
        <v>3349</v>
      </c>
      <c r="Z856" s="577" t="s">
        <v>3612</v>
      </c>
      <c r="AA856" s="578" t="s">
        <v>3602</v>
      </c>
      <c r="AE856"/>
    </row>
    <row r="857" spans="1:31" s="563" customFormat="1">
      <c r="A857"/>
      <c r="B857"/>
      <c r="C857" s="568">
        <v>2024</v>
      </c>
      <c r="D857" s="569" t="s">
        <v>101</v>
      </c>
      <c r="E857" s="569" t="s">
        <v>361</v>
      </c>
      <c r="F857" s="573" t="s">
        <v>141</v>
      </c>
      <c r="G857" s="569" t="s">
        <v>42</v>
      </c>
      <c r="H857" s="569" t="s">
        <v>41</v>
      </c>
      <c r="I857" s="575" t="s">
        <v>54</v>
      </c>
      <c r="J857" s="569" t="s">
        <v>87</v>
      </c>
      <c r="K857" s="569" t="s">
        <v>104</v>
      </c>
      <c r="L857" s="570">
        <v>0.35</v>
      </c>
      <c r="M857" s="571">
        <v>3.6876855898453642</v>
      </c>
      <c r="N857" s="572">
        <v>158.17506642355178</v>
      </c>
      <c r="O857" s="668" t="s">
        <v>151</v>
      </c>
      <c r="P857" s="668" t="s">
        <v>87</v>
      </c>
      <c r="Q857" s="574" t="s">
        <v>3355</v>
      </c>
      <c r="R857" s="574" t="s">
        <v>3499</v>
      </c>
      <c r="S857" s="574" t="s">
        <v>3344</v>
      </c>
      <c r="T857" s="574" t="s">
        <v>3281</v>
      </c>
      <c r="U857" s="574" t="s">
        <v>3357</v>
      </c>
      <c r="V857" s="574" t="s">
        <v>3522</v>
      </c>
      <c r="W857" s="575" t="s">
        <v>3359</v>
      </c>
      <c r="X857" s="575" t="s">
        <v>3502</v>
      </c>
      <c r="Y857" s="576" t="s">
        <v>3349</v>
      </c>
      <c r="Z857" s="577" t="s">
        <v>3613</v>
      </c>
      <c r="AA857" s="578" t="s">
        <v>3605</v>
      </c>
      <c r="AE857"/>
    </row>
    <row r="858" spans="1:31" s="563" customFormat="1">
      <c r="A858"/>
      <c r="B858"/>
      <c r="C858" s="568">
        <v>2024</v>
      </c>
      <c r="D858" s="569" t="s">
        <v>101</v>
      </c>
      <c r="E858" s="569" t="s">
        <v>361</v>
      </c>
      <c r="F858" s="573" t="s">
        <v>141</v>
      </c>
      <c r="G858" s="569" t="s">
        <v>42</v>
      </c>
      <c r="H858" s="569" t="s">
        <v>41</v>
      </c>
      <c r="I858" s="575" t="s">
        <v>54</v>
      </c>
      <c r="J858" s="569" t="s">
        <v>83</v>
      </c>
      <c r="K858" s="569" t="s">
        <v>470</v>
      </c>
      <c r="L858" s="570">
        <v>0.1</v>
      </c>
      <c r="M858" s="571">
        <v>3.0634923838573078</v>
      </c>
      <c r="N858" s="572">
        <v>7.4719326435544087</v>
      </c>
      <c r="O858" s="668" t="s">
        <v>382</v>
      </c>
      <c r="P858" s="668" t="s">
        <v>83</v>
      </c>
      <c r="Q858" s="574" t="s">
        <v>3524</v>
      </c>
      <c r="R858" s="574" t="s">
        <v>3525</v>
      </c>
      <c r="S858" s="574" t="s">
        <v>3365</v>
      </c>
      <c r="T858" s="574" t="s">
        <v>3281</v>
      </c>
      <c r="U858" s="574" t="s">
        <v>3526</v>
      </c>
      <c r="V858" s="574" t="s">
        <v>3527</v>
      </c>
      <c r="W858" s="575" t="s">
        <v>3528</v>
      </c>
      <c r="X858" s="575" t="s">
        <v>3529</v>
      </c>
      <c r="Y858" s="576" t="s">
        <v>3370</v>
      </c>
      <c r="Z858" s="577" t="s">
        <v>3614</v>
      </c>
      <c r="AA858" s="578" t="s">
        <v>3615</v>
      </c>
      <c r="AE858"/>
    </row>
    <row r="859" spans="1:31" s="563" customFormat="1">
      <c r="A859"/>
      <c r="B859"/>
      <c r="C859" s="568">
        <v>2024</v>
      </c>
      <c r="D859" s="569" t="s">
        <v>101</v>
      </c>
      <c r="E859" s="569" t="s">
        <v>361</v>
      </c>
      <c r="F859" s="573" t="s">
        <v>141</v>
      </c>
      <c r="G859" s="569" t="s">
        <v>42</v>
      </c>
      <c r="H859" s="569" t="s">
        <v>41</v>
      </c>
      <c r="I859" s="575" t="s">
        <v>54</v>
      </c>
      <c r="J859" s="569" t="s">
        <v>83</v>
      </c>
      <c r="K859" s="569" t="s">
        <v>81</v>
      </c>
      <c r="L859" s="570">
        <v>0.9</v>
      </c>
      <c r="M859" s="571">
        <v>27.571431454715768</v>
      </c>
      <c r="N859" s="572">
        <v>67.24739379198968</v>
      </c>
      <c r="O859" s="668" t="s">
        <v>382</v>
      </c>
      <c r="P859" s="668" t="s">
        <v>83</v>
      </c>
      <c r="Q859" s="574" t="s">
        <v>3363</v>
      </c>
      <c r="R859" s="574" t="s">
        <v>3532</v>
      </c>
      <c r="S859" s="574" t="s">
        <v>3365</v>
      </c>
      <c r="T859" s="574" t="s">
        <v>3281</v>
      </c>
      <c r="U859" s="574" t="s">
        <v>3366</v>
      </c>
      <c r="V859" s="574" t="s">
        <v>3533</v>
      </c>
      <c r="W859" s="575" t="s">
        <v>3368</v>
      </c>
      <c r="X859" s="575" t="s">
        <v>3534</v>
      </c>
      <c r="Y859" s="576" t="s">
        <v>3370</v>
      </c>
      <c r="Z859" s="577" t="s">
        <v>3616</v>
      </c>
      <c r="AA859" s="578" t="s">
        <v>3617</v>
      </c>
      <c r="AE859"/>
    </row>
    <row r="860" spans="1:31" s="563" customFormat="1">
      <c r="A860"/>
      <c r="B860"/>
      <c r="C860" s="568">
        <v>2024</v>
      </c>
      <c r="D860" s="569" t="s">
        <v>101</v>
      </c>
      <c r="E860" s="569" t="s">
        <v>361</v>
      </c>
      <c r="F860" s="573" t="s">
        <v>141</v>
      </c>
      <c r="G860" s="569" t="s">
        <v>42</v>
      </c>
      <c r="H860" s="569" t="s">
        <v>41</v>
      </c>
      <c r="I860" s="575" t="s">
        <v>54</v>
      </c>
      <c r="J860" s="569" t="s">
        <v>77</v>
      </c>
      <c r="K860" s="569" t="s">
        <v>310</v>
      </c>
      <c r="L860" s="570">
        <v>0.1</v>
      </c>
      <c r="M860" s="571">
        <v>4.493012684124146</v>
      </c>
      <c r="N860" s="572">
        <v>118.23717589800387</v>
      </c>
      <c r="O860" s="668" t="s">
        <v>381</v>
      </c>
      <c r="P860" s="668" t="s">
        <v>77</v>
      </c>
      <c r="Q860" s="574" t="s">
        <v>3373</v>
      </c>
      <c r="R860" s="574" t="s">
        <v>3537</v>
      </c>
      <c r="S860" s="574" t="s">
        <v>3375</v>
      </c>
      <c r="T860" s="574" t="s">
        <v>3281</v>
      </c>
      <c r="U860" s="574" t="s">
        <v>3376</v>
      </c>
      <c r="V860" s="574" t="s">
        <v>3538</v>
      </c>
      <c r="W860" s="575" t="s">
        <v>3378</v>
      </c>
      <c r="X860" s="575" t="s">
        <v>3539</v>
      </c>
      <c r="Y860" s="576" t="s">
        <v>3380</v>
      </c>
      <c r="Z860" s="577" t="s">
        <v>3618</v>
      </c>
      <c r="AA860" s="578" t="s">
        <v>3619</v>
      </c>
      <c r="AE860"/>
    </row>
    <row r="861" spans="1:31" s="563" customFormat="1">
      <c r="A861"/>
      <c r="B861"/>
      <c r="C861" s="568">
        <v>2024</v>
      </c>
      <c r="D861" s="569" t="s">
        <v>101</v>
      </c>
      <c r="E861" s="569" t="s">
        <v>361</v>
      </c>
      <c r="F861" s="573" t="s">
        <v>141</v>
      </c>
      <c r="G861" s="569" t="s">
        <v>42</v>
      </c>
      <c r="H861" s="569" t="s">
        <v>41</v>
      </c>
      <c r="I861" s="575" t="s">
        <v>54</v>
      </c>
      <c r="J861" s="569" t="s">
        <v>77</v>
      </c>
      <c r="K861" s="569" t="s">
        <v>469</v>
      </c>
      <c r="L861" s="570">
        <v>0.05</v>
      </c>
      <c r="M861" s="571">
        <v>2.246506342062073</v>
      </c>
      <c r="N861" s="572">
        <v>59.118587949001935</v>
      </c>
      <c r="O861" s="668" t="s">
        <v>381</v>
      </c>
      <c r="P861" s="668" t="s">
        <v>77</v>
      </c>
      <c r="Q861" s="574" t="s">
        <v>3383</v>
      </c>
      <c r="R861" s="574" t="s">
        <v>3542</v>
      </c>
      <c r="S861" s="574" t="s">
        <v>3375</v>
      </c>
      <c r="T861" s="574" t="s">
        <v>3281</v>
      </c>
      <c r="U861" s="574" t="s">
        <v>3385</v>
      </c>
      <c r="V861" s="574" t="s">
        <v>3543</v>
      </c>
      <c r="W861" s="575" t="s">
        <v>3387</v>
      </c>
      <c r="X861" s="575" t="s">
        <v>3544</v>
      </c>
      <c r="Y861" s="576" t="s">
        <v>3380</v>
      </c>
      <c r="Z861" s="577" t="s">
        <v>3620</v>
      </c>
      <c r="AA861" s="578" t="s">
        <v>3621</v>
      </c>
      <c r="AE861"/>
    </row>
    <row r="862" spans="1:31" s="563" customFormat="1">
      <c r="A862"/>
      <c r="B862"/>
      <c r="C862" s="568">
        <v>2024</v>
      </c>
      <c r="D862" s="569" t="s">
        <v>101</v>
      </c>
      <c r="E862" s="569" t="s">
        <v>361</v>
      </c>
      <c r="F862" s="573" t="s">
        <v>141</v>
      </c>
      <c r="G862" s="569" t="s">
        <v>42</v>
      </c>
      <c r="H862" s="569" t="s">
        <v>41</v>
      </c>
      <c r="I862" s="575" t="s">
        <v>54</v>
      </c>
      <c r="J862" s="569" t="s">
        <v>77</v>
      </c>
      <c r="K862" s="569" t="s">
        <v>104</v>
      </c>
      <c r="L862" s="570">
        <v>0.05</v>
      </c>
      <c r="M862" s="571">
        <v>2.246506342062073</v>
      </c>
      <c r="N862" s="572">
        <v>59.118587949001935</v>
      </c>
      <c r="O862" s="668" t="s">
        <v>381</v>
      </c>
      <c r="P862" s="668" t="s">
        <v>77</v>
      </c>
      <c r="Q862" s="574" t="s">
        <v>3355</v>
      </c>
      <c r="R862" s="574" t="s">
        <v>3499</v>
      </c>
      <c r="S862" s="574" t="s">
        <v>3375</v>
      </c>
      <c r="T862" s="574" t="s">
        <v>3281</v>
      </c>
      <c r="U862" s="574" t="s">
        <v>3391</v>
      </c>
      <c r="V862" s="574" t="s">
        <v>3547</v>
      </c>
      <c r="W862" s="575" t="s">
        <v>3359</v>
      </c>
      <c r="X862" s="575" t="s">
        <v>3502</v>
      </c>
      <c r="Y862" s="576" t="s">
        <v>3380</v>
      </c>
      <c r="Z862" s="577" t="s">
        <v>3622</v>
      </c>
      <c r="AA862" s="578" t="s">
        <v>3605</v>
      </c>
      <c r="AE862"/>
    </row>
    <row r="863" spans="1:31" s="563" customFormat="1">
      <c r="A863"/>
      <c r="B863"/>
      <c r="C863" s="568">
        <v>2024</v>
      </c>
      <c r="D863" s="569" t="s">
        <v>101</v>
      </c>
      <c r="E863" s="569" t="s">
        <v>361</v>
      </c>
      <c r="F863" s="573" t="s">
        <v>141</v>
      </c>
      <c r="G863" s="569" t="s">
        <v>42</v>
      </c>
      <c r="H863" s="569" t="s">
        <v>41</v>
      </c>
      <c r="I863" s="575" t="s">
        <v>54</v>
      </c>
      <c r="J863" s="569" t="s">
        <v>77</v>
      </c>
      <c r="K863" s="569" t="s">
        <v>93</v>
      </c>
      <c r="L863" s="570">
        <v>0.8</v>
      </c>
      <c r="M863" s="571">
        <v>35.944101472993168</v>
      </c>
      <c r="N863" s="572">
        <v>945.89740718403095</v>
      </c>
      <c r="O863" s="668" t="s">
        <v>381</v>
      </c>
      <c r="P863" s="668" t="s">
        <v>77</v>
      </c>
      <c r="Q863" s="574" t="s">
        <v>3394</v>
      </c>
      <c r="R863" s="574" t="s">
        <v>3549</v>
      </c>
      <c r="S863" s="574" t="s">
        <v>3375</v>
      </c>
      <c r="T863" s="574" t="s">
        <v>3281</v>
      </c>
      <c r="U863" s="574" t="s">
        <v>3396</v>
      </c>
      <c r="V863" s="574" t="s">
        <v>3550</v>
      </c>
      <c r="W863" s="575" t="s">
        <v>3398</v>
      </c>
      <c r="X863" s="575" t="s">
        <v>3551</v>
      </c>
      <c r="Y863" s="576" t="s">
        <v>3380</v>
      </c>
      <c r="Z863" s="577" t="s">
        <v>3623</v>
      </c>
      <c r="AA863" s="578" t="s">
        <v>3624</v>
      </c>
      <c r="AE863"/>
    </row>
    <row r="864" spans="1:31" s="563" customFormat="1">
      <c r="A864"/>
      <c r="B864"/>
      <c r="C864" s="568">
        <v>2024</v>
      </c>
      <c r="D864" s="569" t="s">
        <v>101</v>
      </c>
      <c r="E864" s="569" t="s">
        <v>361</v>
      </c>
      <c r="F864" s="573" t="s">
        <v>141</v>
      </c>
      <c r="G864" s="569" t="s">
        <v>42</v>
      </c>
      <c r="H864" s="569" t="s">
        <v>41</v>
      </c>
      <c r="I864" s="575" t="s">
        <v>54</v>
      </c>
      <c r="J864" s="569" t="s">
        <v>349</v>
      </c>
      <c r="K864" s="569" t="s">
        <v>467</v>
      </c>
      <c r="L864" s="570">
        <v>0.3</v>
      </c>
      <c r="M864" s="571">
        <v>3.1703609614536901</v>
      </c>
      <c r="N864" s="572">
        <v>330.14276387104968</v>
      </c>
      <c r="O864" s="668" t="s">
        <v>151</v>
      </c>
      <c r="P864" s="668" t="s">
        <v>349</v>
      </c>
      <c r="Q864" s="574" t="s">
        <v>3327</v>
      </c>
      <c r="R864" s="574" t="s">
        <v>3464</v>
      </c>
      <c r="S864" s="574" t="s">
        <v>3402</v>
      </c>
      <c r="T864" s="574" t="s">
        <v>3281</v>
      </c>
      <c r="U864" s="574" t="s">
        <v>3403</v>
      </c>
      <c r="V864" s="574" t="s">
        <v>3562</v>
      </c>
      <c r="W864" s="575" t="s">
        <v>3332</v>
      </c>
      <c r="X864" s="575" t="s">
        <v>3467</v>
      </c>
      <c r="Y864" s="576" t="s">
        <v>3405</v>
      </c>
      <c r="Z864" s="577" t="s">
        <v>3625</v>
      </c>
      <c r="AA864" s="578" t="s">
        <v>3607</v>
      </c>
      <c r="AE864"/>
    </row>
    <row r="865" spans="1:31" s="563" customFormat="1">
      <c r="A865"/>
      <c r="B865"/>
      <c r="C865" s="568">
        <v>2024</v>
      </c>
      <c r="D865" s="569" t="s">
        <v>101</v>
      </c>
      <c r="E865" s="569" t="s">
        <v>361</v>
      </c>
      <c r="F865" s="573" t="s">
        <v>141</v>
      </c>
      <c r="G865" s="569" t="s">
        <v>42</v>
      </c>
      <c r="H865" s="569" t="s">
        <v>41</v>
      </c>
      <c r="I865" s="575" t="s">
        <v>54</v>
      </c>
      <c r="J865" s="569" t="s">
        <v>349</v>
      </c>
      <c r="K865" s="569" t="s">
        <v>104</v>
      </c>
      <c r="L865" s="570">
        <v>0.7</v>
      </c>
      <c r="M865" s="571">
        <v>7.39750891005861</v>
      </c>
      <c r="N865" s="572">
        <v>770.33311569911598</v>
      </c>
      <c r="O865" s="668" t="s">
        <v>151</v>
      </c>
      <c r="P865" s="668" t="s">
        <v>349</v>
      </c>
      <c r="Q865" s="574" t="s">
        <v>3355</v>
      </c>
      <c r="R865" s="574" t="s">
        <v>3499</v>
      </c>
      <c r="S865" s="574" t="s">
        <v>3402</v>
      </c>
      <c r="T865" s="574" t="s">
        <v>3281</v>
      </c>
      <c r="U865" s="574" t="s">
        <v>3407</v>
      </c>
      <c r="V865" s="574" t="s">
        <v>3564</v>
      </c>
      <c r="W865" s="575" t="s">
        <v>3359</v>
      </c>
      <c r="X865" s="575" t="s">
        <v>3502</v>
      </c>
      <c r="Y865" s="576" t="s">
        <v>3405</v>
      </c>
      <c r="Z865" s="577" t="s">
        <v>3626</v>
      </c>
      <c r="AA865" s="578" t="s">
        <v>3605</v>
      </c>
      <c r="AE865"/>
    </row>
    <row r="866" spans="1:31" s="563" customFormat="1">
      <c r="A866"/>
      <c r="B866"/>
      <c r="C866" s="568">
        <v>2024</v>
      </c>
      <c r="D866" s="569" t="s">
        <v>101</v>
      </c>
      <c r="E866" s="569" t="s">
        <v>361</v>
      </c>
      <c r="F866" s="573" t="s">
        <v>141</v>
      </c>
      <c r="G866" s="569" t="s">
        <v>42</v>
      </c>
      <c r="H866" s="569" t="s">
        <v>41</v>
      </c>
      <c r="I866" s="575" t="s">
        <v>54</v>
      </c>
      <c r="J866" s="569" t="s">
        <v>76</v>
      </c>
      <c r="K866" s="569" t="s">
        <v>467</v>
      </c>
      <c r="L866" s="570">
        <v>0.3</v>
      </c>
      <c r="M866" s="571">
        <v>0.1808279955792105</v>
      </c>
      <c r="N866" s="572">
        <v>67.789314181522201</v>
      </c>
      <c r="O866" s="668" t="s">
        <v>151</v>
      </c>
      <c r="P866" s="668" t="s">
        <v>76</v>
      </c>
      <c r="Q866" s="574" t="s">
        <v>3327</v>
      </c>
      <c r="R866" s="574" t="s">
        <v>3464</v>
      </c>
      <c r="S866" s="574" t="s">
        <v>3410</v>
      </c>
      <c r="T866" s="574" t="s">
        <v>3281</v>
      </c>
      <c r="U866" s="574" t="s">
        <v>3411</v>
      </c>
      <c r="V866" s="574" t="s">
        <v>3566</v>
      </c>
      <c r="W866" s="575" t="s">
        <v>3332</v>
      </c>
      <c r="X866" s="575" t="s">
        <v>3467</v>
      </c>
      <c r="Y866" s="576" t="s">
        <v>3413</v>
      </c>
      <c r="Z866" s="577" t="s">
        <v>3627</v>
      </c>
      <c r="AA866" s="578" t="s">
        <v>3607</v>
      </c>
      <c r="AE866"/>
    </row>
    <row r="867" spans="1:31" s="563" customFormat="1">
      <c r="A867"/>
      <c r="B867"/>
      <c r="C867" s="568">
        <v>2024</v>
      </c>
      <c r="D867" s="569" t="s">
        <v>101</v>
      </c>
      <c r="E867" s="569" t="s">
        <v>361</v>
      </c>
      <c r="F867" s="573" t="s">
        <v>141</v>
      </c>
      <c r="G867" s="569" t="s">
        <v>42</v>
      </c>
      <c r="H867" s="569" t="s">
        <v>41</v>
      </c>
      <c r="I867" s="575" t="s">
        <v>54</v>
      </c>
      <c r="J867" s="569" t="s">
        <v>76</v>
      </c>
      <c r="K867" s="569" t="s">
        <v>111</v>
      </c>
      <c r="L867" s="570">
        <v>0.7</v>
      </c>
      <c r="M867" s="571">
        <v>0.42193198968482448</v>
      </c>
      <c r="N867" s="572">
        <v>158.17506642355181</v>
      </c>
      <c r="O867" s="668" t="s">
        <v>151</v>
      </c>
      <c r="P867" s="668" t="s">
        <v>76</v>
      </c>
      <c r="Q867" s="574" t="s">
        <v>3415</v>
      </c>
      <c r="R867" s="574" t="s">
        <v>3485</v>
      </c>
      <c r="S867" s="574" t="s">
        <v>3410</v>
      </c>
      <c r="T867" s="574" t="s">
        <v>3281</v>
      </c>
      <c r="U867" s="574" t="s">
        <v>3417</v>
      </c>
      <c r="V867" s="574" t="s">
        <v>3568</v>
      </c>
      <c r="W867" s="575" t="s">
        <v>3419</v>
      </c>
      <c r="X867" s="575" t="s">
        <v>3488</v>
      </c>
      <c r="Y867" s="576" t="s">
        <v>3413</v>
      </c>
      <c r="Z867" s="577" t="s">
        <v>3628</v>
      </c>
      <c r="AA867" s="578" t="s">
        <v>3600</v>
      </c>
      <c r="AE867"/>
    </row>
    <row r="868" spans="1:31" s="563" customFormat="1">
      <c r="A868"/>
      <c r="B868"/>
      <c r="C868" s="568">
        <v>2024</v>
      </c>
      <c r="D868" s="569" t="s">
        <v>101</v>
      </c>
      <c r="E868" s="569" t="s">
        <v>361</v>
      </c>
      <c r="F868" s="573" t="s">
        <v>141</v>
      </c>
      <c r="G868" s="569" t="s">
        <v>42</v>
      </c>
      <c r="H868" s="569" t="s">
        <v>41</v>
      </c>
      <c r="I868" s="575" t="s">
        <v>54</v>
      </c>
      <c r="J868" s="569" t="s">
        <v>74</v>
      </c>
      <c r="K868" s="569" t="s">
        <v>467</v>
      </c>
      <c r="L868" s="570">
        <v>0.2</v>
      </c>
      <c r="M868" s="571">
        <v>1.2916285398515033</v>
      </c>
      <c r="N868" s="572">
        <v>484.20938701087289</v>
      </c>
      <c r="O868" s="668" t="s">
        <v>151</v>
      </c>
      <c r="P868" s="668" t="s">
        <v>74</v>
      </c>
      <c r="Q868" s="574" t="s">
        <v>3327</v>
      </c>
      <c r="R868" s="574" t="s">
        <v>3464</v>
      </c>
      <c r="S868" s="574" t="s">
        <v>3423</v>
      </c>
      <c r="T868" s="574" t="s">
        <v>3281</v>
      </c>
      <c r="U868" s="574" t="s">
        <v>3424</v>
      </c>
      <c r="V868" s="574" t="s">
        <v>3570</v>
      </c>
      <c r="W868" s="575" t="s">
        <v>3332</v>
      </c>
      <c r="X868" s="575" t="s">
        <v>3467</v>
      </c>
      <c r="Y868" s="576" t="s">
        <v>3426</v>
      </c>
      <c r="Z868" s="577" t="s">
        <v>3629</v>
      </c>
      <c r="AA868" s="578" t="s">
        <v>3607</v>
      </c>
      <c r="AE868"/>
    </row>
    <row r="869" spans="1:31" s="563" customFormat="1">
      <c r="A869"/>
      <c r="B869"/>
      <c r="C869" s="568">
        <v>2024</v>
      </c>
      <c r="D869" s="569" t="s">
        <v>101</v>
      </c>
      <c r="E869" s="569" t="s">
        <v>361</v>
      </c>
      <c r="F869" s="573" t="s">
        <v>141</v>
      </c>
      <c r="G869" s="569" t="s">
        <v>42</v>
      </c>
      <c r="H869" s="569" t="s">
        <v>41</v>
      </c>
      <c r="I869" s="575" t="s">
        <v>54</v>
      </c>
      <c r="J869" s="569" t="s">
        <v>74</v>
      </c>
      <c r="K869" s="569" t="s">
        <v>111</v>
      </c>
      <c r="L869" s="570">
        <v>0.8</v>
      </c>
      <c r="M869" s="571">
        <v>5.1665141594060131</v>
      </c>
      <c r="N869" s="572">
        <v>1936.8375480434916</v>
      </c>
      <c r="O869" s="668" t="s">
        <v>151</v>
      </c>
      <c r="P869" s="668" t="s">
        <v>74</v>
      </c>
      <c r="Q869" s="574" t="s">
        <v>3415</v>
      </c>
      <c r="R869" s="574" t="s">
        <v>3485</v>
      </c>
      <c r="S869" s="574" t="s">
        <v>3423</v>
      </c>
      <c r="T869" s="574" t="s">
        <v>3281</v>
      </c>
      <c r="U869" s="574" t="s">
        <v>3428</v>
      </c>
      <c r="V869" s="574" t="s">
        <v>3572</v>
      </c>
      <c r="W869" s="575" t="s">
        <v>3419</v>
      </c>
      <c r="X869" s="575" t="s">
        <v>3488</v>
      </c>
      <c r="Y869" s="576" t="s">
        <v>3426</v>
      </c>
      <c r="Z869" s="577" t="s">
        <v>3630</v>
      </c>
      <c r="AA869" s="578" t="s">
        <v>3600</v>
      </c>
      <c r="AE869"/>
    </row>
    <row r="870" spans="1:31" s="563" customFormat="1">
      <c r="A870"/>
      <c r="B870"/>
      <c r="C870" s="568">
        <v>2024</v>
      </c>
      <c r="D870" s="569" t="s">
        <v>101</v>
      </c>
      <c r="E870" s="569" t="s">
        <v>361</v>
      </c>
      <c r="F870" s="573" t="s">
        <v>141</v>
      </c>
      <c r="G870" s="569" t="s">
        <v>42</v>
      </c>
      <c r="H870" s="569" t="s">
        <v>41</v>
      </c>
      <c r="I870" s="575" t="s">
        <v>54</v>
      </c>
      <c r="J870" s="569" t="s">
        <v>351</v>
      </c>
      <c r="K870" s="569" t="s">
        <v>100</v>
      </c>
      <c r="L870" s="570">
        <v>1</v>
      </c>
      <c r="M870" s="571">
        <v>7.1045310263120935</v>
      </c>
      <c r="N870" s="572">
        <v>32.011620585718823</v>
      </c>
      <c r="O870" s="668" t="s">
        <v>151</v>
      </c>
      <c r="P870" s="668" t="s">
        <v>351</v>
      </c>
      <c r="Q870" s="574" t="s">
        <v>3431</v>
      </c>
      <c r="R870" s="574" t="s">
        <v>3577</v>
      </c>
      <c r="S870" s="574" t="s">
        <v>3433</v>
      </c>
      <c r="T870" s="574" t="s">
        <v>3281</v>
      </c>
      <c r="U870" s="574" t="s">
        <v>3434</v>
      </c>
      <c r="V870" s="574" t="s">
        <v>3578</v>
      </c>
      <c r="W870" s="575" t="s">
        <v>3436</v>
      </c>
      <c r="X870" s="575" t="s">
        <v>3579</v>
      </c>
      <c r="Y870" s="576" t="s">
        <v>3438</v>
      </c>
      <c r="Z870" s="577" t="s">
        <v>3631</v>
      </c>
      <c r="AA870" s="578" t="s">
        <v>3632</v>
      </c>
      <c r="AE870"/>
    </row>
    <row r="871" spans="1:31" s="563" customFormat="1">
      <c r="A871"/>
      <c r="B871"/>
      <c r="C871" s="568">
        <v>2024</v>
      </c>
      <c r="D871" s="569" t="s">
        <v>101</v>
      </c>
      <c r="E871" s="569" t="s">
        <v>361</v>
      </c>
      <c r="F871" s="573" t="s">
        <v>141</v>
      </c>
      <c r="G871" s="569" t="s">
        <v>42</v>
      </c>
      <c r="H871" s="569" t="s">
        <v>41</v>
      </c>
      <c r="I871" s="575" t="s">
        <v>54</v>
      </c>
      <c r="J871" s="569" t="s">
        <v>67</v>
      </c>
      <c r="K871" s="569" t="s">
        <v>81</v>
      </c>
      <c r="L871" s="570">
        <v>1</v>
      </c>
      <c r="M871" s="571">
        <v>11.2982190302537</v>
      </c>
      <c r="N871" s="572">
        <v>47.075912626057089</v>
      </c>
      <c r="O871" s="668" t="s">
        <v>382</v>
      </c>
      <c r="P871" s="668" t="s">
        <v>67</v>
      </c>
      <c r="Q871" s="574" t="s">
        <v>3363</v>
      </c>
      <c r="R871" s="574" t="s">
        <v>3532</v>
      </c>
      <c r="S871" s="574" t="s">
        <v>3441</v>
      </c>
      <c r="T871" s="574" t="s">
        <v>3281</v>
      </c>
      <c r="U871" s="574" t="s">
        <v>3442</v>
      </c>
      <c r="V871" s="574" t="s">
        <v>3585</v>
      </c>
      <c r="W871" s="575" t="s">
        <v>3368</v>
      </c>
      <c r="X871" s="575" t="s">
        <v>3534</v>
      </c>
      <c r="Y871" s="576" t="s">
        <v>3444</v>
      </c>
      <c r="Z871" s="577" t="s">
        <v>3633</v>
      </c>
      <c r="AA871" s="578" t="s">
        <v>3617</v>
      </c>
      <c r="AE871"/>
    </row>
    <row r="872" spans="1:31" s="563" customFormat="1">
      <c r="A872"/>
      <c r="B872"/>
      <c r="C872" s="568">
        <v>2024</v>
      </c>
      <c r="D872" s="569" t="s">
        <v>101</v>
      </c>
      <c r="E872" s="569" t="s">
        <v>361</v>
      </c>
      <c r="F872" s="573" t="s">
        <v>141</v>
      </c>
      <c r="G872" s="569" t="s">
        <v>42</v>
      </c>
      <c r="H872" s="569" t="s">
        <v>41</v>
      </c>
      <c r="I872" s="575" t="s">
        <v>54</v>
      </c>
      <c r="J872" s="569" t="s">
        <v>66</v>
      </c>
      <c r="K872" s="569" t="s">
        <v>310</v>
      </c>
      <c r="L872" s="570">
        <v>0.9</v>
      </c>
      <c r="M872" s="571">
        <v>32.764835187735727</v>
      </c>
      <c r="N872" s="572">
        <v>1129.8219030253699</v>
      </c>
      <c r="O872" s="668" t="s">
        <v>381</v>
      </c>
      <c r="P872" s="668" t="s">
        <v>66</v>
      </c>
      <c r="Q872" s="574" t="s">
        <v>3373</v>
      </c>
      <c r="R872" s="574" t="s">
        <v>3537</v>
      </c>
      <c r="S872" s="574" t="s">
        <v>3446</v>
      </c>
      <c r="T872" s="574" t="s">
        <v>3281</v>
      </c>
      <c r="U872" s="574" t="s">
        <v>3447</v>
      </c>
      <c r="V872" s="574" t="s">
        <v>3587</v>
      </c>
      <c r="W872" s="575" t="s">
        <v>3378</v>
      </c>
      <c r="X872" s="575" t="s">
        <v>3539</v>
      </c>
      <c r="Y872" s="576" t="s">
        <v>3449</v>
      </c>
      <c r="Z872" s="577" t="s">
        <v>3634</v>
      </c>
      <c r="AA872" s="578" t="s">
        <v>3619</v>
      </c>
      <c r="AE872"/>
    </row>
    <row r="873" spans="1:31" s="563" customFormat="1">
      <c r="A873"/>
      <c r="B873"/>
      <c r="C873" s="568">
        <v>2024</v>
      </c>
      <c r="D873" s="569" t="s">
        <v>101</v>
      </c>
      <c r="E873" s="569" t="s">
        <v>361</v>
      </c>
      <c r="F873" s="573" t="s">
        <v>141</v>
      </c>
      <c r="G873" s="569" t="s">
        <v>42</v>
      </c>
      <c r="H873" s="569" t="s">
        <v>41</v>
      </c>
      <c r="I873" s="575" t="s">
        <v>54</v>
      </c>
      <c r="J873" s="569" t="s">
        <v>66</v>
      </c>
      <c r="K873" s="569" t="s">
        <v>79</v>
      </c>
      <c r="L873" s="570">
        <v>0.1</v>
      </c>
      <c r="M873" s="571">
        <v>3.6405372430817473</v>
      </c>
      <c r="N873" s="572">
        <v>125.53576700281887</v>
      </c>
      <c r="O873" s="668" t="s">
        <v>381</v>
      </c>
      <c r="P873" s="668" t="s">
        <v>66</v>
      </c>
      <c r="Q873" s="574" t="s">
        <v>3451</v>
      </c>
      <c r="R873" s="574" t="s">
        <v>3505</v>
      </c>
      <c r="S873" s="574" t="s">
        <v>3446</v>
      </c>
      <c r="T873" s="574" t="s">
        <v>3281</v>
      </c>
      <c r="U873" s="574" t="s">
        <v>3453</v>
      </c>
      <c r="V873" s="574" t="s">
        <v>3589</v>
      </c>
      <c r="W873" s="575" t="s">
        <v>3455</v>
      </c>
      <c r="X873" s="575" t="s">
        <v>3508</v>
      </c>
      <c r="Y873" s="576" t="s">
        <v>3449</v>
      </c>
      <c r="Z873" s="577" t="s">
        <v>3635</v>
      </c>
      <c r="AA873" s="578" t="s">
        <v>3636</v>
      </c>
      <c r="AE873"/>
    </row>
    <row r="874" spans="1:31" s="563" customFormat="1">
      <c r="A874"/>
      <c r="B874"/>
      <c r="C874" s="568">
        <v>2024</v>
      </c>
      <c r="D874" s="569" t="s">
        <v>101</v>
      </c>
      <c r="E874" s="569" t="s">
        <v>361</v>
      </c>
      <c r="F874" s="573" t="s">
        <v>141</v>
      </c>
      <c r="G874" s="569" t="s">
        <v>42</v>
      </c>
      <c r="H874" s="569" t="s">
        <v>41</v>
      </c>
      <c r="I874" s="575" t="s">
        <v>54</v>
      </c>
      <c r="J874" s="569" t="s">
        <v>348</v>
      </c>
      <c r="K874" s="569" t="s">
        <v>469</v>
      </c>
      <c r="L874" s="570">
        <v>0.9</v>
      </c>
      <c r="M874" s="571">
        <v>26.84165559378906</v>
      </c>
      <c r="N874" s="572">
        <v>2648.0200852157113</v>
      </c>
      <c r="O874" s="668" t="s">
        <v>151</v>
      </c>
      <c r="P874" s="668" t="s">
        <v>348</v>
      </c>
      <c r="Q874" s="574" t="s">
        <v>3383</v>
      </c>
      <c r="R874" s="574" t="s">
        <v>3542</v>
      </c>
      <c r="S874" s="574" t="s">
        <v>3459</v>
      </c>
      <c r="T874" s="574" t="s">
        <v>3281</v>
      </c>
      <c r="U874" s="574" t="s">
        <v>3460</v>
      </c>
      <c r="V874" s="574" t="s">
        <v>3591</v>
      </c>
      <c r="W874" s="575" t="s">
        <v>3387</v>
      </c>
      <c r="X874" s="575" t="s">
        <v>3544</v>
      </c>
      <c r="Y874" s="576" t="s">
        <v>3462</v>
      </c>
      <c r="Z874" s="577" t="s">
        <v>3637</v>
      </c>
      <c r="AA874" s="578" t="s">
        <v>3621</v>
      </c>
      <c r="AE874"/>
    </row>
    <row r="875" spans="1:31" s="563" customFormat="1">
      <c r="A875"/>
      <c r="B875"/>
      <c r="C875" s="568">
        <v>2024</v>
      </c>
      <c r="D875" s="569" t="s">
        <v>101</v>
      </c>
      <c r="E875" s="569" t="s">
        <v>361</v>
      </c>
      <c r="F875" s="573" t="s">
        <v>141</v>
      </c>
      <c r="G875" s="569" t="s">
        <v>42</v>
      </c>
      <c r="H875" s="569" t="s">
        <v>41</v>
      </c>
      <c r="I875" s="575" t="s">
        <v>54</v>
      </c>
      <c r="J875" s="569" t="s">
        <v>348</v>
      </c>
      <c r="K875" s="569" t="s">
        <v>104</v>
      </c>
      <c r="L875" s="570">
        <v>0.1</v>
      </c>
      <c r="M875" s="571">
        <v>2.9824061770876735</v>
      </c>
      <c r="N875" s="572">
        <v>294.2244539128568</v>
      </c>
      <c r="O875" s="668" t="s">
        <v>151</v>
      </c>
      <c r="P875" s="668" t="s">
        <v>348</v>
      </c>
      <c r="Q875" s="574" t="s">
        <v>3355</v>
      </c>
      <c r="R875" s="574" t="s">
        <v>3499</v>
      </c>
      <c r="S875" s="574" t="s">
        <v>3459</v>
      </c>
      <c r="T875" s="574" t="s">
        <v>3281</v>
      </c>
      <c r="U875" s="574" t="s">
        <v>3638</v>
      </c>
      <c r="V875" s="574" t="s">
        <v>3639</v>
      </c>
      <c r="W875" s="575" t="s">
        <v>3359</v>
      </c>
      <c r="X875" s="575" t="s">
        <v>3502</v>
      </c>
      <c r="Y875" s="576" t="s">
        <v>3462</v>
      </c>
      <c r="Z875" s="577" t="s">
        <v>3640</v>
      </c>
      <c r="AA875" s="578" t="s">
        <v>3605</v>
      </c>
      <c r="AE875"/>
    </row>
    <row r="876" spans="1:31" s="563" customFormat="1">
      <c r="A876"/>
      <c r="B876"/>
      <c r="C876" s="568">
        <v>2024</v>
      </c>
      <c r="D876" s="569" t="s">
        <v>101</v>
      </c>
      <c r="E876" s="569" t="s">
        <v>333</v>
      </c>
      <c r="F876" s="573" t="s">
        <v>141</v>
      </c>
      <c r="G876" s="569" t="s">
        <v>42</v>
      </c>
      <c r="H876" s="569" t="s">
        <v>41</v>
      </c>
      <c r="I876" s="575" t="s">
        <v>54</v>
      </c>
      <c r="J876" s="569" t="s">
        <v>352</v>
      </c>
      <c r="K876" s="569" t="s">
        <v>346</v>
      </c>
      <c r="L876" s="570">
        <v>1</v>
      </c>
      <c r="M876" s="571">
        <v>3.4236562499999991E-2</v>
      </c>
      <c r="N876" s="572">
        <v>1.3875</v>
      </c>
      <c r="O876" s="668" t="s">
        <v>151</v>
      </c>
      <c r="P876" s="668" t="s">
        <v>352</v>
      </c>
      <c r="Q876" s="574" t="s">
        <v>3278</v>
      </c>
      <c r="R876" s="574" t="s">
        <v>3470</v>
      </c>
      <c r="S876" s="574" t="s">
        <v>3280</v>
      </c>
      <c r="T876" s="574" t="s">
        <v>3281</v>
      </c>
      <c r="U876" s="574" t="s">
        <v>3282</v>
      </c>
      <c r="V876" s="574" t="s">
        <v>3471</v>
      </c>
      <c r="W876" s="575" t="s">
        <v>3284</v>
      </c>
      <c r="X876" s="575" t="s">
        <v>3472</v>
      </c>
      <c r="Y876" s="576" t="s">
        <v>3286</v>
      </c>
      <c r="Z876" s="577" t="s">
        <v>3641</v>
      </c>
      <c r="AA876" s="578" t="s">
        <v>3642</v>
      </c>
      <c r="AE876"/>
    </row>
    <row r="877" spans="1:31" s="563" customFormat="1">
      <c r="A877"/>
      <c r="B877"/>
      <c r="C877" s="568">
        <v>2024</v>
      </c>
      <c r="D877" s="569" t="s">
        <v>101</v>
      </c>
      <c r="E877" s="569" t="s">
        <v>333</v>
      </c>
      <c r="F877" s="573" t="s">
        <v>141</v>
      </c>
      <c r="G877" s="569" t="s">
        <v>42</v>
      </c>
      <c r="H877" s="569" t="s">
        <v>41</v>
      </c>
      <c r="I877" s="575" t="s">
        <v>54</v>
      </c>
      <c r="J877" s="569" t="s">
        <v>116</v>
      </c>
      <c r="K877" s="569" t="s">
        <v>90</v>
      </c>
      <c r="L877" s="570">
        <v>0.5</v>
      </c>
      <c r="M877" s="571">
        <v>3.2190603260869567E-2</v>
      </c>
      <c r="N877" s="572">
        <v>0.13573369565217391</v>
      </c>
      <c r="O877" s="668" t="s">
        <v>382</v>
      </c>
      <c r="P877" s="668" t="s">
        <v>116</v>
      </c>
      <c r="Q877" s="574" t="s">
        <v>3289</v>
      </c>
      <c r="R877" s="574" t="s">
        <v>3475</v>
      </c>
      <c r="S877" s="574" t="s">
        <v>3291</v>
      </c>
      <c r="T877" s="574" t="s">
        <v>3281</v>
      </c>
      <c r="U877" s="574" t="s">
        <v>3292</v>
      </c>
      <c r="V877" s="574" t="s">
        <v>3476</v>
      </c>
      <c r="W877" s="575" t="s">
        <v>3294</v>
      </c>
      <c r="X877" s="575" t="s">
        <v>3477</v>
      </c>
      <c r="Y877" s="576" t="s">
        <v>3296</v>
      </c>
      <c r="Z877" s="577" t="s">
        <v>3643</v>
      </c>
      <c r="AA877" s="578" t="s">
        <v>3644</v>
      </c>
      <c r="AE877"/>
    </row>
    <row r="878" spans="1:31" s="563" customFormat="1">
      <c r="A878"/>
      <c r="B878"/>
      <c r="C878" s="568">
        <v>2024</v>
      </c>
      <c r="D878" s="569" t="s">
        <v>101</v>
      </c>
      <c r="E878" s="569" t="s">
        <v>333</v>
      </c>
      <c r="F878" s="573" t="s">
        <v>141</v>
      </c>
      <c r="G878" s="569" t="s">
        <v>42</v>
      </c>
      <c r="H878" s="569" t="s">
        <v>41</v>
      </c>
      <c r="I878" s="575" t="s">
        <v>54</v>
      </c>
      <c r="J878" s="569" t="s">
        <v>116</v>
      </c>
      <c r="K878" s="569" t="s">
        <v>466</v>
      </c>
      <c r="L878" s="570">
        <v>0.5</v>
      </c>
      <c r="M878" s="571">
        <v>3.2190603260869567E-2</v>
      </c>
      <c r="N878" s="572">
        <v>0.13573369565217391</v>
      </c>
      <c r="O878" s="668" t="s">
        <v>382</v>
      </c>
      <c r="P878" s="668" t="s">
        <v>116</v>
      </c>
      <c r="Q878" s="574" t="s">
        <v>3299</v>
      </c>
      <c r="R878" s="574" t="s">
        <v>3480</v>
      </c>
      <c r="S878" s="574" t="s">
        <v>3291</v>
      </c>
      <c r="T878" s="574" t="s">
        <v>3281</v>
      </c>
      <c r="U878" s="574" t="s">
        <v>3301</v>
      </c>
      <c r="V878" s="574" t="s">
        <v>3481</v>
      </c>
      <c r="W878" s="575" t="s">
        <v>3303</v>
      </c>
      <c r="X878" s="575" t="s">
        <v>3482</v>
      </c>
      <c r="Y878" s="576" t="s">
        <v>3296</v>
      </c>
      <c r="Z878" s="577" t="s">
        <v>3645</v>
      </c>
      <c r="AA878" s="578" t="s">
        <v>3646</v>
      </c>
      <c r="AE878"/>
    </row>
    <row r="879" spans="1:31" s="563" customFormat="1">
      <c r="A879"/>
      <c r="B879"/>
      <c r="C879" s="568">
        <v>2024</v>
      </c>
      <c r="D879" s="569" t="s">
        <v>101</v>
      </c>
      <c r="E879" s="569" t="s">
        <v>333</v>
      </c>
      <c r="F879" s="573" t="s">
        <v>141</v>
      </c>
      <c r="G879" s="569" t="s">
        <v>42</v>
      </c>
      <c r="H879" s="569" t="s">
        <v>41</v>
      </c>
      <c r="I879" s="575" t="s">
        <v>54</v>
      </c>
      <c r="J879" s="569" t="s">
        <v>109</v>
      </c>
      <c r="K879" s="569" t="s">
        <v>106</v>
      </c>
      <c r="L879" s="570">
        <v>1</v>
      </c>
      <c r="M879" s="571">
        <v>0.23725919895652173</v>
      </c>
      <c r="N879" s="572">
        <v>7.9630434782608699</v>
      </c>
      <c r="O879" s="668" t="s">
        <v>381</v>
      </c>
      <c r="P879" s="668" t="s">
        <v>109</v>
      </c>
      <c r="Q879" s="574" t="s">
        <v>3307</v>
      </c>
      <c r="R879" s="574" t="s">
        <v>3491</v>
      </c>
      <c r="S879" s="574" t="s">
        <v>3309</v>
      </c>
      <c r="T879" s="574" t="s">
        <v>3281</v>
      </c>
      <c r="U879" s="574" t="s">
        <v>3310</v>
      </c>
      <c r="V879" s="574" t="s">
        <v>3492</v>
      </c>
      <c r="W879" s="575" t="s">
        <v>3312</v>
      </c>
      <c r="X879" s="575" t="s">
        <v>3493</v>
      </c>
      <c r="Y879" s="576" t="s">
        <v>3314</v>
      </c>
      <c r="Z879" s="577" t="s">
        <v>3647</v>
      </c>
      <c r="AA879" s="578" t="s">
        <v>3648</v>
      </c>
      <c r="AE879"/>
    </row>
    <row r="880" spans="1:31" s="563" customFormat="1">
      <c r="A880"/>
      <c r="B880"/>
      <c r="C880" s="568">
        <v>2024</v>
      </c>
      <c r="D880" s="569" t="s">
        <v>101</v>
      </c>
      <c r="E880" s="569" t="s">
        <v>333</v>
      </c>
      <c r="F880" s="573" t="s">
        <v>141</v>
      </c>
      <c r="G880" s="569" t="s">
        <v>42</v>
      </c>
      <c r="H880" s="569" t="s">
        <v>41</v>
      </c>
      <c r="I880" s="575" t="s">
        <v>54</v>
      </c>
      <c r="J880" s="569" t="s">
        <v>350</v>
      </c>
      <c r="K880" s="569" t="s">
        <v>106</v>
      </c>
      <c r="L880" s="570">
        <v>0.5</v>
      </c>
      <c r="M880" s="571">
        <v>4.5431375000000003E-2</v>
      </c>
      <c r="N880" s="572">
        <v>4.6250000000000009</v>
      </c>
      <c r="O880" s="668" t="s">
        <v>151</v>
      </c>
      <c r="P880" s="668" t="s">
        <v>350</v>
      </c>
      <c r="Q880" s="574" t="s">
        <v>3307</v>
      </c>
      <c r="R880" s="574" t="s">
        <v>3491</v>
      </c>
      <c r="S880" s="574" t="s">
        <v>3319</v>
      </c>
      <c r="T880" s="574" t="s">
        <v>3281</v>
      </c>
      <c r="U880" s="574" t="s">
        <v>3496</v>
      </c>
      <c r="V880" s="574" t="s">
        <v>3497</v>
      </c>
      <c r="W880" s="575" t="s">
        <v>3312</v>
      </c>
      <c r="X880" s="575" t="s">
        <v>3493</v>
      </c>
      <c r="Y880" s="576" t="s">
        <v>3324</v>
      </c>
      <c r="Z880" s="577" t="s">
        <v>3649</v>
      </c>
      <c r="AA880" s="578" t="s">
        <v>3648</v>
      </c>
      <c r="AE880"/>
    </row>
    <row r="881" spans="1:31" s="563" customFormat="1">
      <c r="A881"/>
      <c r="B881"/>
      <c r="C881" s="568">
        <v>2024</v>
      </c>
      <c r="D881" s="569" t="s">
        <v>101</v>
      </c>
      <c r="E881" s="569" t="s">
        <v>333</v>
      </c>
      <c r="F881" s="573" t="s">
        <v>141</v>
      </c>
      <c r="G881" s="569" t="s">
        <v>42</v>
      </c>
      <c r="H881" s="569" t="s">
        <v>41</v>
      </c>
      <c r="I881" s="575" t="s">
        <v>54</v>
      </c>
      <c r="J881" s="569" t="s">
        <v>350</v>
      </c>
      <c r="K881" s="569" t="s">
        <v>104</v>
      </c>
      <c r="L881" s="570">
        <v>0.5</v>
      </c>
      <c r="M881" s="571">
        <v>4.5431375000000003E-2</v>
      </c>
      <c r="N881" s="572">
        <v>4.6250000000000009</v>
      </c>
      <c r="O881" s="668" t="s">
        <v>151</v>
      </c>
      <c r="P881" s="668" t="s">
        <v>350</v>
      </c>
      <c r="Q881" s="574" t="s">
        <v>3355</v>
      </c>
      <c r="R881" s="574" t="s">
        <v>3499</v>
      </c>
      <c r="S881" s="574" t="s">
        <v>3319</v>
      </c>
      <c r="T881" s="574" t="s">
        <v>3281</v>
      </c>
      <c r="U881" s="574" t="s">
        <v>3500</v>
      </c>
      <c r="V881" s="574" t="s">
        <v>3501</v>
      </c>
      <c r="W881" s="575" t="s">
        <v>3359</v>
      </c>
      <c r="X881" s="575" t="s">
        <v>3502</v>
      </c>
      <c r="Y881" s="576" t="s">
        <v>3324</v>
      </c>
      <c r="Z881" s="577" t="s">
        <v>3650</v>
      </c>
      <c r="AA881" s="578" t="s">
        <v>3651</v>
      </c>
      <c r="AE881"/>
    </row>
    <row r="882" spans="1:31" s="563" customFormat="1">
      <c r="A882"/>
      <c r="B882"/>
      <c r="C882" s="568">
        <v>2024</v>
      </c>
      <c r="D882" s="569" t="s">
        <v>101</v>
      </c>
      <c r="E882" s="569" t="s">
        <v>333</v>
      </c>
      <c r="F882" s="573" t="s">
        <v>141</v>
      </c>
      <c r="G882" s="569" t="s">
        <v>42</v>
      </c>
      <c r="H882" s="569" t="s">
        <v>41</v>
      </c>
      <c r="I882" s="575" t="s">
        <v>54</v>
      </c>
      <c r="J882" s="569" t="s">
        <v>99</v>
      </c>
      <c r="K882" s="569" t="s">
        <v>467</v>
      </c>
      <c r="L882" s="570">
        <v>1</v>
      </c>
      <c r="M882" s="571">
        <v>8.608049999999999E-3</v>
      </c>
      <c r="N882" s="572">
        <v>4.1624999999999996</v>
      </c>
      <c r="O882" s="668" t="s">
        <v>151</v>
      </c>
      <c r="P882" s="668" t="s">
        <v>99</v>
      </c>
      <c r="Q882" s="574" t="s">
        <v>3327</v>
      </c>
      <c r="R882" s="574" t="s">
        <v>3464</v>
      </c>
      <c r="S882" s="574" t="s">
        <v>3329</v>
      </c>
      <c r="T882" s="574" t="s">
        <v>3281</v>
      </c>
      <c r="U882" s="574" t="s">
        <v>3330</v>
      </c>
      <c r="V882" s="574" t="s">
        <v>3511</v>
      </c>
      <c r="W882" s="575" t="s">
        <v>3332</v>
      </c>
      <c r="X882" s="575" t="s">
        <v>3467</v>
      </c>
      <c r="Y882" s="576" t="s">
        <v>3334</v>
      </c>
      <c r="Z882" s="577" t="s">
        <v>3652</v>
      </c>
      <c r="AA882" s="578" t="s">
        <v>3653</v>
      </c>
      <c r="AE882"/>
    </row>
    <row r="883" spans="1:31" s="563" customFormat="1">
      <c r="A883"/>
      <c r="B883"/>
      <c r="C883" s="568">
        <v>2024</v>
      </c>
      <c r="D883" s="569" t="s">
        <v>101</v>
      </c>
      <c r="E883" s="569" t="s">
        <v>333</v>
      </c>
      <c r="F883" s="573" t="s">
        <v>141</v>
      </c>
      <c r="G883" s="569" t="s">
        <v>42</v>
      </c>
      <c r="H883" s="569" t="s">
        <v>41</v>
      </c>
      <c r="I883" s="575" t="s">
        <v>54</v>
      </c>
      <c r="J883" s="569" t="s">
        <v>96</v>
      </c>
      <c r="K883" s="569" t="s">
        <v>467</v>
      </c>
      <c r="L883" s="570">
        <v>1</v>
      </c>
      <c r="M883" s="571">
        <v>5.7386999999999998E-4</v>
      </c>
      <c r="N883" s="572">
        <v>1.1100000000000001</v>
      </c>
      <c r="O883" s="668" t="s">
        <v>151</v>
      </c>
      <c r="P883" s="668" t="s">
        <v>96</v>
      </c>
      <c r="Q883" s="574" t="s">
        <v>3327</v>
      </c>
      <c r="R883" s="574" t="s">
        <v>3464</v>
      </c>
      <c r="S883" s="574" t="s">
        <v>3337</v>
      </c>
      <c r="T883" s="574" t="s">
        <v>3281</v>
      </c>
      <c r="U883" s="574" t="s">
        <v>3338</v>
      </c>
      <c r="V883" s="574" t="s">
        <v>3513</v>
      </c>
      <c r="W883" s="575" t="s">
        <v>3332</v>
      </c>
      <c r="X883" s="575" t="s">
        <v>3467</v>
      </c>
      <c r="Y883" s="576" t="s">
        <v>3340</v>
      </c>
      <c r="Z883" s="577" t="s">
        <v>3654</v>
      </c>
      <c r="AA883" s="578" t="s">
        <v>3653</v>
      </c>
      <c r="AE883"/>
    </row>
    <row r="884" spans="1:31" s="563" customFormat="1">
      <c r="A884"/>
      <c r="B884"/>
      <c r="C884" s="568">
        <v>2024</v>
      </c>
      <c r="D884" s="569" t="s">
        <v>101</v>
      </c>
      <c r="E884" s="569" t="s">
        <v>333</v>
      </c>
      <c r="F884" s="573" t="s">
        <v>141</v>
      </c>
      <c r="G884" s="569" t="s">
        <v>42</v>
      </c>
      <c r="H884" s="569" t="s">
        <v>41</v>
      </c>
      <c r="I884" s="575" t="s">
        <v>54</v>
      </c>
      <c r="J884" s="569" t="s">
        <v>87</v>
      </c>
      <c r="K884" s="569" t="s">
        <v>468</v>
      </c>
      <c r="L884" s="570">
        <v>0.3</v>
      </c>
      <c r="M884" s="571">
        <v>8.9093317499999974E-3</v>
      </c>
      <c r="N884" s="572">
        <v>0.37462499999999987</v>
      </c>
      <c r="O884" s="668" t="s">
        <v>151</v>
      </c>
      <c r="P884" s="668" t="s">
        <v>87</v>
      </c>
      <c r="Q884" s="574" t="s">
        <v>3342</v>
      </c>
      <c r="R884" s="574" t="s">
        <v>3515</v>
      </c>
      <c r="S884" s="574" t="s">
        <v>3344</v>
      </c>
      <c r="T884" s="574" t="s">
        <v>3281</v>
      </c>
      <c r="U884" s="574" t="s">
        <v>3345</v>
      </c>
      <c r="V884" s="574" t="s">
        <v>3516</v>
      </c>
      <c r="W884" s="575" t="s">
        <v>3347</v>
      </c>
      <c r="X884" s="575" t="s">
        <v>3517</v>
      </c>
      <c r="Y884" s="576" t="s">
        <v>3349</v>
      </c>
      <c r="Z884" s="577" t="s">
        <v>3655</v>
      </c>
      <c r="AA884" s="578" t="s">
        <v>3656</v>
      </c>
      <c r="AE884"/>
    </row>
    <row r="885" spans="1:31" s="563" customFormat="1">
      <c r="A885"/>
      <c r="B885"/>
      <c r="C885" s="568">
        <v>2024</v>
      </c>
      <c r="D885" s="569" t="s">
        <v>101</v>
      </c>
      <c r="E885" s="569" t="s">
        <v>333</v>
      </c>
      <c r="F885" s="573" t="s">
        <v>141</v>
      </c>
      <c r="G885" s="569" t="s">
        <v>42</v>
      </c>
      <c r="H885" s="569" t="s">
        <v>41</v>
      </c>
      <c r="I885" s="575" t="s">
        <v>54</v>
      </c>
      <c r="J885" s="569" t="s">
        <v>87</v>
      </c>
      <c r="K885" s="569" t="s">
        <v>106</v>
      </c>
      <c r="L885" s="570">
        <v>0.05</v>
      </c>
      <c r="M885" s="571">
        <v>1.4848886249999996E-3</v>
      </c>
      <c r="N885" s="572">
        <v>6.2437499999999993E-2</v>
      </c>
      <c r="O885" s="668" t="s">
        <v>151</v>
      </c>
      <c r="P885" s="668" t="s">
        <v>87</v>
      </c>
      <c r="Q885" s="574" t="s">
        <v>3307</v>
      </c>
      <c r="R885" s="574" t="s">
        <v>3491</v>
      </c>
      <c r="S885" s="574" t="s">
        <v>3344</v>
      </c>
      <c r="T885" s="574" t="s">
        <v>3281</v>
      </c>
      <c r="U885" s="574" t="s">
        <v>3352</v>
      </c>
      <c r="V885" s="574" t="s">
        <v>3520</v>
      </c>
      <c r="W885" s="575" t="s">
        <v>3312</v>
      </c>
      <c r="X885" s="575" t="s">
        <v>3493</v>
      </c>
      <c r="Y885" s="576" t="s">
        <v>3349</v>
      </c>
      <c r="Z885" s="577" t="s">
        <v>3657</v>
      </c>
      <c r="AA885" s="578" t="s">
        <v>3648</v>
      </c>
      <c r="AE885"/>
    </row>
    <row r="886" spans="1:31" s="563" customFormat="1">
      <c r="A886"/>
      <c r="B886"/>
      <c r="C886" s="568">
        <v>2024</v>
      </c>
      <c r="D886" s="569" t="s">
        <v>101</v>
      </c>
      <c r="E886" s="569" t="s">
        <v>333</v>
      </c>
      <c r="F886" s="573" t="s">
        <v>141</v>
      </c>
      <c r="G886" s="569" t="s">
        <v>42</v>
      </c>
      <c r="H886" s="569" t="s">
        <v>41</v>
      </c>
      <c r="I886" s="575" t="s">
        <v>54</v>
      </c>
      <c r="J886" s="569" t="s">
        <v>87</v>
      </c>
      <c r="K886" s="569" t="s">
        <v>104</v>
      </c>
      <c r="L886" s="570">
        <v>0.65</v>
      </c>
      <c r="M886" s="571">
        <v>1.9303552124999995E-2</v>
      </c>
      <c r="N886" s="572">
        <v>0.8116874999999999</v>
      </c>
      <c r="O886" s="668" t="s">
        <v>151</v>
      </c>
      <c r="P886" s="668" t="s">
        <v>87</v>
      </c>
      <c r="Q886" s="574" t="s">
        <v>3355</v>
      </c>
      <c r="R886" s="574" t="s">
        <v>3499</v>
      </c>
      <c r="S886" s="574" t="s">
        <v>3344</v>
      </c>
      <c r="T886" s="574" t="s">
        <v>3281</v>
      </c>
      <c r="U886" s="574" t="s">
        <v>3357</v>
      </c>
      <c r="V886" s="574" t="s">
        <v>3522</v>
      </c>
      <c r="W886" s="575" t="s">
        <v>3359</v>
      </c>
      <c r="X886" s="575" t="s">
        <v>3502</v>
      </c>
      <c r="Y886" s="576" t="s">
        <v>3349</v>
      </c>
      <c r="Z886" s="577" t="s">
        <v>3658</v>
      </c>
      <c r="AA886" s="578" t="s">
        <v>3651</v>
      </c>
      <c r="AE886"/>
    </row>
    <row r="887" spans="1:31" s="563" customFormat="1">
      <c r="A887"/>
      <c r="B887"/>
      <c r="C887" s="568">
        <v>2024</v>
      </c>
      <c r="D887" s="569" t="s">
        <v>101</v>
      </c>
      <c r="E887" s="569" t="s">
        <v>333</v>
      </c>
      <c r="F887" s="573" t="s">
        <v>141</v>
      </c>
      <c r="G887" s="569" t="s">
        <v>42</v>
      </c>
      <c r="H887" s="569" t="s">
        <v>41</v>
      </c>
      <c r="I887" s="575" t="s">
        <v>54</v>
      </c>
      <c r="J887" s="569" t="s">
        <v>83</v>
      </c>
      <c r="K887" s="569" t="s">
        <v>81</v>
      </c>
      <c r="L887" s="570">
        <v>1</v>
      </c>
      <c r="M887" s="571">
        <v>0.47300487458823531</v>
      </c>
      <c r="N887" s="572">
        <v>0.99312352941176474</v>
      </c>
      <c r="O887" s="668" t="s">
        <v>382</v>
      </c>
      <c r="P887" s="668" t="s">
        <v>83</v>
      </c>
      <c r="Q887" s="574" t="s">
        <v>3363</v>
      </c>
      <c r="R887" s="574" t="s">
        <v>3532</v>
      </c>
      <c r="S887" s="574" t="s">
        <v>3365</v>
      </c>
      <c r="T887" s="574" t="s">
        <v>3281</v>
      </c>
      <c r="U887" s="574" t="s">
        <v>3366</v>
      </c>
      <c r="V887" s="574" t="s">
        <v>3533</v>
      </c>
      <c r="W887" s="575" t="s">
        <v>3368</v>
      </c>
      <c r="X887" s="575" t="s">
        <v>3534</v>
      </c>
      <c r="Y887" s="576" t="s">
        <v>3370</v>
      </c>
      <c r="Z887" s="577" t="s">
        <v>3659</v>
      </c>
      <c r="AA887" s="578" t="s">
        <v>3660</v>
      </c>
      <c r="AE887"/>
    </row>
    <row r="888" spans="1:31" s="563" customFormat="1">
      <c r="A888"/>
      <c r="B888"/>
      <c r="C888" s="568">
        <v>2024</v>
      </c>
      <c r="D888" s="569" t="s">
        <v>101</v>
      </c>
      <c r="E888" s="569" t="s">
        <v>333</v>
      </c>
      <c r="F888" s="573" t="s">
        <v>141</v>
      </c>
      <c r="G888" s="569" t="s">
        <v>42</v>
      </c>
      <c r="H888" s="569" t="s">
        <v>41</v>
      </c>
      <c r="I888" s="575" t="s">
        <v>54</v>
      </c>
      <c r="J888" s="569" t="s">
        <v>77</v>
      </c>
      <c r="K888" s="569" t="s">
        <v>469</v>
      </c>
      <c r="L888" s="570">
        <v>1</v>
      </c>
      <c r="M888" s="571">
        <v>0.55003764705882352</v>
      </c>
      <c r="N888" s="572">
        <v>15.278823529411763</v>
      </c>
      <c r="O888" s="668" t="s">
        <v>381</v>
      </c>
      <c r="P888" s="668" t="s">
        <v>77</v>
      </c>
      <c r="Q888" s="574" t="s">
        <v>3383</v>
      </c>
      <c r="R888" s="574" t="s">
        <v>3542</v>
      </c>
      <c r="S888" s="574" t="s">
        <v>3375</v>
      </c>
      <c r="T888" s="574" t="s">
        <v>3281</v>
      </c>
      <c r="U888" s="574" t="s">
        <v>3385</v>
      </c>
      <c r="V888" s="574" t="s">
        <v>3543</v>
      </c>
      <c r="W888" s="575" t="s">
        <v>3387</v>
      </c>
      <c r="X888" s="575" t="s">
        <v>3544</v>
      </c>
      <c r="Y888" s="576" t="s">
        <v>3380</v>
      </c>
      <c r="Z888" s="577" t="s">
        <v>3661</v>
      </c>
      <c r="AA888" s="578" t="s">
        <v>3662</v>
      </c>
      <c r="AE888"/>
    </row>
    <row r="889" spans="1:31" s="563" customFormat="1">
      <c r="A889"/>
      <c r="B889"/>
      <c r="C889" s="568">
        <v>2024</v>
      </c>
      <c r="D889" s="569" t="s">
        <v>101</v>
      </c>
      <c r="E889" s="569" t="s">
        <v>333</v>
      </c>
      <c r="F889" s="573" t="s">
        <v>141</v>
      </c>
      <c r="G889" s="569" t="s">
        <v>42</v>
      </c>
      <c r="H889" s="569" t="s">
        <v>41</v>
      </c>
      <c r="I889" s="575" t="s">
        <v>54</v>
      </c>
      <c r="J889" s="569" t="s">
        <v>349</v>
      </c>
      <c r="K889" s="569" t="s">
        <v>310</v>
      </c>
      <c r="L889" s="570">
        <v>0.25</v>
      </c>
      <c r="M889" s="571">
        <v>1.6601239285714286E-2</v>
      </c>
      <c r="N889" s="572">
        <v>1.7839285714285713</v>
      </c>
      <c r="O889" s="668" t="s">
        <v>151</v>
      </c>
      <c r="P889" s="668" t="s">
        <v>349</v>
      </c>
      <c r="Q889" s="574" t="s">
        <v>3373</v>
      </c>
      <c r="R889" s="574" t="s">
        <v>3537</v>
      </c>
      <c r="S889" s="574" t="s">
        <v>3402</v>
      </c>
      <c r="T889" s="574" t="s">
        <v>3281</v>
      </c>
      <c r="U889" s="574" t="s">
        <v>3663</v>
      </c>
      <c r="V889" s="574" t="s">
        <v>3664</v>
      </c>
      <c r="W889" s="575" t="s">
        <v>3378</v>
      </c>
      <c r="X889" s="575" t="s">
        <v>3539</v>
      </c>
      <c r="Y889" s="576" t="s">
        <v>3405</v>
      </c>
      <c r="Z889" s="577" t="s">
        <v>3665</v>
      </c>
      <c r="AA889" s="578" t="s">
        <v>3666</v>
      </c>
      <c r="AE889"/>
    </row>
    <row r="890" spans="1:31" s="563" customFormat="1">
      <c r="A890"/>
      <c r="B890"/>
      <c r="C890" s="568">
        <v>2024</v>
      </c>
      <c r="D890" s="569" t="s">
        <v>101</v>
      </c>
      <c r="E890" s="569" t="s">
        <v>333</v>
      </c>
      <c r="F890" s="573" t="s">
        <v>141</v>
      </c>
      <c r="G890" s="569" t="s">
        <v>42</v>
      </c>
      <c r="H890" s="569" t="s">
        <v>41</v>
      </c>
      <c r="I890" s="575" t="s">
        <v>54</v>
      </c>
      <c r="J890" s="569" t="s">
        <v>349</v>
      </c>
      <c r="K890" s="569" t="s">
        <v>104</v>
      </c>
      <c r="L890" s="570">
        <v>0.75</v>
      </c>
      <c r="M890" s="571">
        <v>4.9803717857142847E-2</v>
      </c>
      <c r="N890" s="572">
        <v>5.3517857142857137</v>
      </c>
      <c r="O890" s="668" t="s">
        <v>151</v>
      </c>
      <c r="P890" s="668" t="s">
        <v>349</v>
      </c>
      <c r="Q890" s="574" t="s">
        <v>3355</v>
      </c>
      <c r="R890" s="574" t="s">
        <v>3499</v>
      </c>
      <c r="S890" s="574" t="s">
        <v>3402</v>
      </c>
      <c r="T890" s="574" t="s">
        <v>3281</v>
      </c>
      <c r="U890" s="574" t="s">
        <v>3407</v>
      </c>
      <c r="V890" s="574" t="s">
        <v>3564</v>
      </c>
      <c r="W890" s="575" t="s">
        <v>3359</v>
      </c>
      <c r="X890" s="575" t="s">
        <v>3502</v>
      </c>
      <c r="Y890" s="576" t="s">
        <v>3405</v>
      </c>
      <c r="Z890" s="577" t="s">
        <v>3667</v>
      </c>
      <c r="AA890" s="578" t="s">
        <v>3651</v>
      </c>
      <c r="AE890"/>
    </row>
    <row r="891" spans="1:31" s="563" customFormat="1">
      <c r="A891"/>
      <c r="B891"/>
      <c r="C891" s="568">
        <v>2024</v>
      </c>
      <c r="D891" s="569" t="s">
        <v>101</v>
      </c>
      <c r="E891" s="569" t="s">
        <v>333</v>
      </c>
      <c r="F891" s="573" t="s">
        <v>141</v>
      </c>
      <c r="G891" s="569" t="s">
        <v>42</v>
      </c>
      <c r="H891" s="569" t="s">
        <v>41</v>
      </c>
      <c r="I891" s="575" t="s">
        <v>54</v>
      </c>
      <c r="J891" s="569" t="s">
        <v>76</v>
      </c>
      <c r="K891" s="569" t="s">
        <v>467</v>
      </c>
      <c r="L891" s="570">
        <v>0.3</v>
      </c>
      <c r="M891" s="571">
        <v>5.1648299999999987E-4</v>
      </c>
      <c r="N891" s="572">
        <v>0.19979999999999998</v>
      </c>
      <c r="O891" s="668" t="s">
        <v>151</v>
      </c>
      <c r="P891" s="668" t="s">
        <v>76</v>
      </c>
      <c r="Q891" s="574" t="s">
        <v>3327</v>
      </c>
      <c r="R891" s="574" t="s">
        <v>3464</v>
      </c>
      <c r="S891" s="574" t="s">
        <v>3410</v>
      </c>
      <c r="T891" s="574" t="s">
        <v>3281</v>
      </c>
      <c r="U891" s="574" t="s">
        <v>3411</v>
      </c>
      <c r="V891" s="574" t="s">
        <v>3566</v>
      </c>
      <c r="W891" s="575" t="s">
        <v>3332</v>
      </c>
      <c r="X891" s="575" t="s">
        <v>3467</v>
      </c>
      <c r="Y891" s="576" t="s">
        <v>3413</v>
      </c>
      <c r="Z891" s="577" t="s">
        <v>3668</v>
      </c>
      <c r="AA891" s="578" t="s">
        <v>3653</v>
      </c>
      <c r="AE891"/>
    </row>
    <row r="892" spans="1:31" s="563" customFormat="1">
      <c r="A892"/>
      <c r="B892"/>
      <c r="C892" s="568">
        <v>2024</v>
      </c>
      <c r="D892" s="569" t="s">
        <v>101</v>
      </c>
      <c r="E892" s="569" t="s">
        <v>333</v>
      </c>
      <c r="F892" s="573" t="s">
        <v>141</v>
      </c>
      <c r="G892" s="569" t="s">
        <v>42</v>
      </c>
      <c r="H892" s="569" t="s">
        <v>41</v>
      </c>
      <c r="I892" s="575" t="s">
        <v>54</v>
      </c>
      <c r="J892" s="569" t="s">
        <v>76</v>
      </c>
      <c r="K892" s="569" t="s">
        <v>111</v>
      </c>
      <c r="L892" s="570">
        <v>0.7</v>
      </c>
      <c r="M892" s="571">
        <v>1.2051269999999998E-3</v>
      </c>
      <c r="N892" s="572">
        <v>0.46619999999999995</v>
      </c>
      <c r="O892" s="668" t="s">
        <v>151</v>
      </c>
      <c r="P892" s="668" t="s">
        <v>76</v>
      </c>
      <c r="Q892" s="574" t="s">
        <v>3415</v>
      </c>
      <c r="R892" s="574" t="s">
        <v>3485</v>
      </c>
      <c r="S892" s="574" t="s">
        <v>3410</v>
      </c>
      <c r="T892" s="574" t="s">
        <v>3281</v>
      </c>
      <c r="U892" s="574" t="s">
        <v>3417</v>
      </c>
      <c r="V892" s="574" t="s">
        <v>3568</v>
      </c>
      <c r="W892" s="575" t="s">
        <v>3419</v>
      </c>
      <c r="X892" s="575" t="s">
        <v>3488</v>
      </c>
      <c r="Y892" s="576" t="s">
        <v>3413</v>
      </c>
      <c r="Z892" s="577" t="s">
        <v>3669</v>
      </c>
      <c r="AA892" s="578" t="s">
        <v>3670</v>
      </c>
      <c r="AE892"/>
    </row>
    <row r="893" spans="1:31" s="563" customFormat="1">
      <c r="A893"/>
      <c r="B893"/>
      <c r="C893" s="568">
        <v>2024</v>
      </c>
      <c r="D893" s="569" t="s">
        <v>101</v>
      </c>
      <c r="E893" s="569" t="s">
        <v>333</v>
      </c>
      <c r="F893" s="573" t="s">
        <v>141</v>
      </c>
      <c r="G893" s="569" t="s">
        <v>42</v>
      </c>
      <c r="H893" s="569" t="s">
        <v>41</v>
      </c>
      <c r="I893" s="575" t="s">
        <v>54</v>
      </c>
      <c r="J893" s="569" t="s">
        <v>74</v>
      </c>
      <c r="K893" s="569" t="s">
        <v>467</v>
      </c>
      <c r="L893" s="570">
        <v>0.5</v>
      </c>
      <c r="M893" s="571">
        <v>9.2229107142857113E-3</v>
      </c>
      <c r="N893" s="572">
        <v>3.5678571428571426</v>
      </c>
      <c r="O893" s="668" t="s">
        <v>151</v>
      </c>
      <c r="P893" s="668" t="s">
        <v>74</v>
      </c>
      <c r="Q893" s="574" t="s">
        <v>3327</v>
      </c>
      <c r="R893" s="574" t="s">
        <v>3464</v>
      </c>
      <c r="S893" s="574" t="s">
        <v>3423</v>
      </c>
      <c r="T893" s="574" t="s">
        <v>3281</v>
      </c>
      <c r="U893" s="574" t="s">
        <v>3424</v>
      </c>
      <c r="V893" s="574" t="s">
        <v>3570</v>
      </c>
      <c r="W893" s="575" t="s">
        <v>3332</v>
      </c>
      <c r="X893" s="575" t="s">
        <v>3467</v>
      </c>
      <c r="Y893" s="576" t="s">
        <v>3426</v>
      </c>
      <c r="Z893" s="577" t="s">
        <v>3671</v>
      </c>
      <c r="AA893" s="578" t="s">
        <v>3653</v>
      </c>
      <c r="AE893"/>
    </row>
    <row r="894" spans="1:31" s="563" customFormat="1">
      <c r="A894"/>
      <c r="B894"/>
      <c r="C894" s="568">
        <v>2024</v>
      </c>
      <c r="D894" s="569" t="s">
        <v>101</v>
      </c>
      <c r="E894" s="569" t="s">
        <v>333</v>
      </c>
      <c r="F894" s="573" t="s">
        <v>141</v>
      </c>
      <c r="G894" s="569" t="s">
        <v>42</v>
      </c>
      <c r="H894" s="569" t="s">
        <v>41</v>
      </c>
      <c r="I894" s="575" t="s">
        <v>54</v>
      </c>
      <c r="J894" s="569" t="s">
        <v>74</v>
      </c>
      <c r="K894" s="569" t="s">
        <v>111</v>
      </c>
      <c r="L894" s="570">
        <v>0.5</v>
      </c>
      <c r="M894" s="571">
        <v>9.2229107142857113E-3</v>
      </c>
      <c r="N894" s="572">
        <v>3.5678571428571426</v>
      </c>
      <c r="O894" s="668" t="s">
        <v>151</v>
      </c>
      <c r="P894" s="668" t="s">
        <v>74</v>
      </c>
      <c r="Q894" s="574" t="s">
        <v>3415</v>
      </c>
      <c r="R894" s="574" t="s">
        <v>3485</v>
      </c>
      <c r="S894" s="574" t="s">
        <v>3423</v>
      </c>
      <c r="T894" s="574" t="s">
        <v>3281</v>
      </c>
      <c r="U894" s="574" t="s">
        <v>3428</v>
      </c>
      <c r="V894" s="574" t="s">
        <v>3572</v>
      </c>
      <c r="W894" s="575" t="s">
        <v>3419</v>
      </c>
      <c r="X894" s="575" t="s">
        <v>3488</v>
      </c>
      <c r="Y894" s="576" t="s">
        <v>3426</v>
      </c>
      <c r="Z894" s="577" t="s">
        <v>3672</v>
      </c>
      <c r="AA894" s="578" t="s">
        <v>3670</v>
      </c>
      <c r="AE894"/>
    </row>
    <row r="895" spans="1:31" s="563" customFormat="1">
      <c r="A895"/>
      <c r="B895"/>
      <c r="C895" s="568">
        <v>2024</v>
      </c>
      <c r="D895" s="569" t="s">
        <v>101</v>
      </c>
      <c r="E895" s="569" t="s">
        <v>333</v>
      </c>
      <c r="F895" s="573" t="s">
        <v>141</v>
      </c>
      <c r="G895" s="569" t="s">
        <v>42</v>
      </c>
      <c r="H895" s="569" t="s">
        <v>41</v>
      </c>
      <c r="I895" s="575" t="s">
        <v>54</v>
      </c>
      <c r="J895" s="569" t="s">
        <v>71</v>
      </c>
      <c r="K895" s="569" t="s">
        <v>100</v>
      </c>
      <c r="L895" s="570">
        <v>1</v>
      </c>
      <c r="M895" s="571">
        <v>2.5432874999999997E-2</v>
      </c>
      <c r="N895" s="572">
        <v>2.0812499999999998</v>
      </c>
      <c r="O895" s="668" t="s">
        <v>151</v>
      </c>
      <c r="P895" s="668" t="s">
        <v>70</v>
      </c>
      <c r="Q895" s="574" t="s">
        <v>3431</v>
      </c>
      <c r="R895" s="574" t="s">
        <v>3577</v>
      </c>
      <c r="S895" s="574" t="s">
        <v>3673</v>
      </c>
      <c r="T895" s="574" t="s">
        <v>3281</v>
      </c>
      <c r="U895" s="574" t="s">
        <v>3674</v>
      </c>
      <c r="V895" s="574" t="s">
        <v>3675</v>
      </c>
      <c r="W895" s="575" t="s">
        <v>3436</v>
      </c>
      <c r="X895" s="575" t="s">
        <v>3579</v>
      </c>
      <c r="Y895" s="576" t="s">
        <v>3676</v>
      </c>
      <c r="Z895" s="577" t="s">
        <v>3677</v>
      </c>
      <c r="AA895" s="578" t="s">
        <v>3678</v>
      </c>
      <c r="AE895"/>
    </row>
    <row r="896" spans="1:31" s="563" customFormat="1">
      <c r="A896"/>
      <c r="B896"/>
      <c r="C896" s="568">
        <v>2024</v>
      </c>
      <c r="D896" s="569" t="s">
        <v>101</v>
      </c>
      <c r="E896" s="569" t="s">
        <v>333</v>
      </c>
      <c r="F896" s="573" t="s">
        <v>141</v>
      </c>
      <c r="G896" s="569" t="s">
        <v>42</v>
      </c>
      <c r="H896" s="569" t="s">
        <v>41</v>
      </c>
      <c r="I896" s="575" t="s">
        <v>54</v>
      </c>
      <c r="J896" s="569" t="s">
        <v>351</v>
      </c>
      <c r="K896" s="569" t="s">
        <v>100</v>
      </c>
      <c r="L896" s="570">
        <v>1</v>
      </c>
      <c r="M896" s="571">
        <v>0.10146021600000001</v>
      </c>
      <c r="N896" s="572">
        <v>0.37740000000000001</v>
      </c>
      <c r="O896" s="668" t="s">
        <v>151</v>
      </c>
      <c r="P896" s="668" t="s">
        <v>351</v>
      </c>
      <c r="Q896" s="574" t="s">
        <v>3431</v>
      </c>
      <c r="R896" s="574" t="s">
        <v>3577</v>
      </c>
      <c r="S896" s="574" t="s">
        <v>3433</v>
      </c>
      <c r="T896" s="574" t="s">
        <v>3281</v>
      </c>
      <c r="U896" s="574" t="s">
        <v>3434</v>
      </c>
      <c r="V896" s="574" t="s">
        <v>3578</v>
      </c>
      <c r="W896" s="575" t="s">
        <v>3436</v>
      </c>
      <c r="X896" s="575" t="s">
        <v>3579</v>
      </c>
      <c r="Y896" s="576" t="s">
        <v>3438</v>
      </c>
      <c r="Z896" s="577" t="s">
        <v>3679</v>
      </c>
      <c r="AA896" s="578" t="s">
        <v>3678</v>
      </c>
      <c r="AE896"/>
    </row>
    <row r="897" spans="1:31" s="563" customFormat="1">
      <c r="A897"/>
      <c r="B897"/>
      <c r="C897" s="568">
        <v>2024</v>
      </c>
      <c r="D897" s="569" t="s">
        <v>101</v>
      </c>
      <c r="E897" s="569" t="s">
        <v>333</v>
      </c>
      <c r="F897" s="573" t="s">
        <v>141</v>
      </c>
      <c r="G897" s="569" t="s">
        <v>42</v>
      </c>
      <c r="H897" s="569" t="s">
        <v>41</v>
      </c>
      <c r="I897" s="575" t="s">
        <v>54</v>
      </c>
      <c r="J897" s="569" t="s">
        <v>67</v>
      </c>
      <c r="K897" s="569" t="s">
        <v>81</v>
      </c>
      <c r="L897" s="570">
        <v>1</v>
      </c>
      <c r="M897" s="571">
        <v>0.13155581250000004</v>
      </c>
      <c r="N897" s="572">
        <v>0.56761363636363649</v>
      </c>
      <c r="O897" s="668" t="s">
        <v>382</v>
      </c>
      <c r="P897" s="668" t="s">
        <v>67</v>
      </c>
      <c r="Q897" s="574" t="s">
        <v>3363</v>
      </c>
      <c r="R897" s="574" t="s">
        <v>3532</v>
      </c>
      <c r="S897" s="574" t="s">
        <v>3441</v>
      </c>
      <c r="T897" s="574" t="s">
        <v>3281</v>
      </c>
      <c r="U897" s="574" t="s">
        <v>3442</v>
      </c>
      <c r="V897" s="574" t="s">
        <v>3585</v>
      </c>
      <c r="W897" s="575" t="s">
        <v>3368</v>
      </c>
      <c r="X897" s="575" t="s">
        <v>3534</v>
      </c>
      <c r="Y897" s="576" t="s">
        <v>3444</v>
      </c>
      <c r="Z897" s="577" t="s">
        <v>3680</v>
      </c>
      <c r="AA897" s="578" t="s">
        <v>3660</v>
      </c>
      <c r="AE897"/>
    </row>
    <row r="898" spans="1:31" s="563" customFormat="1">
      <c r="A898"/>
      <c r="B898"/>
      <c r="C898" s="568">
        <v>2024</v>
      </c>
      <c r="D898" s="569" t="s">
        <v>101</v>
      </c>
      <c r="E898" s="569" t="s">
        <v>333</v>
      </c>
      <c r="F898" s="573" t="s">
        <v>141</v>
      </c>
      <c r="G898" s="569" t="s">
        <v>42</v>
      </c>
      <c r="H898" s="569" t="s">
        <v>41</v>
      </c>
      <c r="I898" s="575" t="s">
        <v>54</v>
      </c>
      <c r="J898" s="569" t="s">
        <v>66</v>
      </c>
      <c r="K898" s="569" t="s">
        <v>310</v>
      </c>
      <c r="L898" s="570">
        <v>0.9</v>
      </c>
      <c r="M898" s="571">
        <v>0.37402560000000001</v>
      </c>
      <c r="N898" s="572">
        <v>13.622727272727273</v>
      </c>
      <c r="O898" s="668" t="s">
        <v>381</v>
      </c>
      <c r="P898" s="668" t="s">
        <v>66</v>
      </c>
      <c r="Q898" s="574" t="s">
        <v>3373</v>
      </c>
      <c r="R898" s="574" t="s">
        <v>3537</v>
      </c>
      <c r="S898" s="574" t="s">
        <v>3446</v>
      </c>
      <c r="T898" s="574" t="s">
        <v>3281</v>
      </c>
      <c r="U898" s="574" t="s">
        <v>3447</v>
      </c>
      <c r="V898" s="574" t="s">
        <v>3587</v>
      </c>
      <c r="W898" s="575" t="s">
        <v>3378</v>
      </c>
      <c r="X898" s="575" t="s">
        <v>3539</v>
      </c>
      <c r="Y898" s="575" t="s">
        <v>3449</v>
      </c>
      <c r="Z898" s="579" t="s">
        <v>3681</v>
      </c>
      <c r="AA898" s="580" t="s">
        <v>3666</v>
      </c>
      <c r="AE898"/>
    </row>
    <row r="899" spans="1:31" s="563" customFormat="1">
      <c r="A899"/>
      <c r="B899"/>
      <c r="C899" s="568">
        <v>2024</v>
      </c>
      <c r="D899" s="569" t="s">
        <v>101</v>
      </c>
      <c r="E899" s="569" t="s">
        <v>333</v>
      </c>
      <c r="F899" s="573" t="s">
        <v>141</v>
      </c>
      <c r="G899" s="569" t="s">
        <v>42</v>
      </c>
      <c r="H899" s="569" t="s">
        <v>41</v>
      </c>
      <c r="I899" s="575" t="s">
        <v>54</v>
      </c>
      <c r="J899" s="569" t="s">
        <v>66</v>
      </c>
      <c r="K899" s="569" t="s">
        <v>79</v>
      </c>
      <c r="L899" s="570">
        <v>0.1</v>
      </c>
      <c r="M899" s="571">
        <v>4.1558400000000009E-2</v>
      </c>
      <c r="N899" s="572">
        <v>1.5136363636363637</v>
      </c>
      <c r="O899" s="668" t="s">
        <v>381</v>
      </c>
      <c r="P899" s="668" t="s">
        <v>66</v>
      </c>
      <c r="Q899" s="574" t="s">
        <v>3451</v>
      </c>
      <c r="R899" s="574" t="s">
        <v>3505</v>
      </c>
      <c r="S899" s="574" t="s">
        <v>3446</v>
      </c>
      <c r="T899" s="574" t="s">
        <v>3281</v>
      </c>
      <c r="U899" s="574" t="s">
        <v>3453</v>
      </c>
      <c r="V899" s="574" t="s">
        <v>3589</v>
      </c>
      <c r="W899" s="575" t="s">
        <v>3455</v>
      </c>
      <c r="X899" s="575" t="s">
        <v>3508</v>
      </c>
      <c r="Y899" s="575" t="s">
        <v>3449</v>
      </c>
      <c r="Z899" s="579" t="s">
        <v>3682</v>
      </c>
      <c r="AA899" s="580" t="s">
        <v>3683</v>
      </c>
      <c r="AE899"/>
    </row>
    <row r="900" spans="1:31" s="563" customFormat="1">
      <c r="A900"/>
      <c r="B900"/>
      <c r="C900" s="568">
        <v>2024</v>
      </c>
      <c r="D900" s="569" t="s">
        <v>101</v>
      </c>
      <c r="E900" s="569" t="s">
        <v>333</v>
      </c>
      <c r="F900" s="573" t="s">
        <v>141</v>
      </c>
      <c r="G900" s="569" t="s">
        <v>42</v>
      </c>
      <c r="H900" s="569" t="s">
        <v>41</v>
      </c>
      <c r="I900" s="575" t="s">
        <v>54</v>
      </c>
      <c r="J900" s="569" t="s">
        <v>348</v>
      </c>
      <c r="K900" s="569" t="s">
        <v>469</v>
      </c>
      <c r="L900" s="570">
        <v>1</v>
      </c>
      <c r="M900" s="571">
        <v>0.12493628124999999</v>
      </c>
      <c r="N900" s="572">
        <v>12.71875</v>
      </c>
      <c r="O900" s="668" t="s">
        <v>151</v>
      </c>
      <c r="P900" s="668" t="s">
        <v>348</v>
      </c>
      <c r="Q900" s="574" t="s">
        <v>3383</v>
      </c>
      <c r="R900" s="574" t="s">
        <v>3542</v>
      </c>
      <c r="S900" s="574" t="s">
        <v>3459</v>
      </c>
      <c r="T900" s="574" t="s">
        <v>3281</v>
      </c>
      <c r="U900" s="574" t="s">
        <v>3460</v>
      </c>
      <c r="V900" s="574" t="s">
        <v>3591</v>
      </c>
      <c r="W900" s="575" t="s">
        <v>3387</v>
      </c>
      <c r="X900" s="575" t="s">
        <v>3544</v>
      </c>
      <c r="Y900" s="576" t="s">
        <v>3462</v>
      </c>
      <c r="Z900" s="577" t="s">
        <v>3684</v>
      </c>
      <c r="AA900" s="578" t="s">
        <v>3662</v>
      </c>
      <c r="AE900"/>
    </row>
    <row r="901" spans="1:31" s="563" customFormat="1">
      <c r="A901"/>
      <c r="B901"/>
      <c r="C901" s="568">
        <v>2024</v>
      </c>
      <c r="D901" s="569" t="s">
        <v>98</v>
      </c>
      <c r="E901" s="569" t="s">
        <v>337</v>
      </c>
      <c r="F901" s="573" t="s">
        <v>141</v>
      </c>
      <c r="G901" s="569" t="s">
        <v>42</v>
      </c>
      <c r="H901" s="569" t="s">
        <v>41</v>
      </c>
      <c r="I901" s="575" t="s">
        <v>54</v>
      </c>
      <c r="J901" s="569" t="s">
        <v>352</v>
      </c>
      <c r="K901" s="569" t="s">
        <v>106</v>
      </c>
      <c r="L901" s="570">
        <v>1</v>
      </c>
      <c r="M901" s="571">
        <v>7.4948742127266277</v>
      </c>
      <c r="N901" s="572">
        <v>289.27965311821794</v>
      </c>
      <c r="O901" s="668" t="s">
        <v>151</v>
      </c>
      <c r="P901" s="668" t="s">
        <v>352</v>
      </c>
      <c r="Q901" s="574" t="s">
        <v>3307</v>
      </c>
      <c r="R901" s="574" t="s">
        <v>3491</v>
      </c>
      <c r="S901" s="574" t="s">
        <v>3280</v>
      </c>
      <c r="T901" s="574" t="s">
        <v>3685</v>
      </c>
      <c r="U901" s="574" t="s">
        <v>3686</v>
      </c>
      <c r="V901" s="574" t="s">
        <v>3687</v>
      </c>
      <c r="W901" s="575" t="s">
        <v>3688</v>
      </c>
      <c r="X901" s="575" t="s">
        <v>3689</v>
      </c>
      <c r="Y901" s="576" t="s">
        <v>3690</v>
      </c>
      <c r="Z901" s="577" t="s">
        <v>3691</v>
      </c>
      <c r="AA901" s="578" t="s">
        <v>3692</v>
      </c>
      <c r="AE901"/>
    </row>
    <row r="902" spans="1:31" s="563" customFormat="1">
      <c r="A902"/>
      <c r="B902"/>
      <c r="C902" s="568">
        <v>2024</v>
      </c>
      <c r="D902" s="569" t="s">
        <v>98</v>
      </c>
      <c r="E902" s="569" t="s">
        <v>337</v>
      </c>
      <c r="F902" s="573" t="s">
        <v>141</v>
      </c>
      <c r="G902" s="569" t="s">
        <v>42</v>
      </c>
      <c r="H902" s="569" t="s">
        <v>41</v>
      </c>
      <c r="I902" s="575" t="s">
        <v>54</v>
      </c>
      <c r="J902" s="569" t="s">
        <v>116</v>
      </c>
      <c r="K902" s="569" t="s">
        <v>90</v>
      </c>
      <c r="L902" s="570">
        <v>0.5</v>
      </c>
      <c r="M902" s="571">
        <v>2.3378091145932003</v>
      </c>
      <c r="N902" s="572">
        <v>9.4330321668984105</v>
      </c>
      <c r="O902" s="668" t="s">
        <v>382</v>
      </c>
      <c r="P902" s="668" t="s">
        <v>116</v>
      </c>
      <c r="Q902" s="574" t="s">
        <v>3289</v>
      </c>
      <c r="R902" s="574" t="s">
        <v>3475</v>
      </c>
      <c r="S902" s="574" t="s">
        <v>3291</v>
      </c>
      <c r="T902" s="574" t="s">
        <v>3685</v>
      </c>
      <c r="U902" s="574" t="s">
        <v>3292</v>
      </c>
      <c r="V902" s="574" t="s">
        <v>3476</v>
      </c>
      <c r="W902" s="575" t="s">
        <v>3693</v>
      </c>
      <c r="X902" s="575" t="s">
        <v>3694</v>
      </c>
      <c r="Y902" s="575" t="s">
        <v>3695</v>
      </c>
      <c r="Z902" s="579" t="s">
        <v>3696</v>
      </c>
      <c r="AA902" s="580" t="s">
        <v>3697</v>
      </c>
      <c r="AE902"/>
    </row>
    <row r="903" spans="1:31" s="563" customFormat="1">
      <c r="A903"/>
      <c r="B903"/>
      <c r="C903" s="568">
        <v>2024</v>
      </c>
      <c r="D903" s="569" t="s">
        <v>98</v>
      </c>
      <c r="E903" s="569" t="s">
        <v>337</v>
      </c>
      <c r="F903" s="573" t="s">
        <v>141</v>
      </c>
      <c r="G903" s="569" t="s">
        <v>42</v>
      </c>
      <c r="H903" s="569" t="s">
        <v>41</v>
      </c>
      <c r="I903" s="575" t="s">
        <v>54</v>
      </c>
      <c r="J903" s="569" t="s">
        <v>116</v>
      </c>
      <c r="K903" s="569" t="s">
        <v>476</v>
      </c>
      <c r="L903" s="570">
        <v>0.5</v>
      </c>
      <c r="M903" s="571">
        <v>2.3378091145932003</v>
      </c>
      <c r="N903" s="572">
        <v>9.4330321668984105</v>
      </c>
      <c r="O903" s="668" t="s">
        <v>382</v>
      </c>
      <c r="P903" s="668" t="s">
        <v>116</v>
      </c>
      <c r="Q903" s="574" t="s">
        <v>3698</v>
      </c>
      <c r="R903" s="574" t="s">
        <v>3699</v>
      </c>
      <c r="S903" s="574" t="s">
        <v>3291</v>
      </c>
      <c r="T903" s="574" t="s">
        <v>3685</v>
      </c>
      <c r="U903" s="574" t="s">
        <v>3700</v>
      </c>
      <c r="V903" s="574" t="s">
        <v>3701</v>
      </c>
      <c r="W903" s="575" t="s">
        <v>3702</v>
      </c>
      <c r="X903" s="575" t="s">
        <v>3703</v>
      </c>
      <c r="Y903" s="576" t="s">
        <v>3695</v>
      </c>
      <c r="Z903" s="577" t="s">
        <v>3704</v>
      </c>
      <c r="AA903" s="578" t="s">
        <v>3705</v>
      </c>
      <c r="AE903"/>
    </row>
    <row r="904" spans="1:31" s="563" customFormat="1">
      <c r="A904"/>
      <c r="B904"/>
      <c r="C904" s="568">
        <v>2024</v>
      </c>
      <c r="D904" s="569" t="s">
        <v>98</v>
      </c>
      <c r="E904" s="569" t="s">
        <v>337</v>
      </c>
      <c r="F904" s="573" t="s">
        <v>141</v>
      </c>
      <c r="G904" s="569" t="s">
        <v>42</v>
      </c>
      <c r="H904" s="569" t="s">
        <v>41</v>
      </c>
      <c r="I904" s="575" t="s">
        <v>54</v>
      </c>
      <c r="J904" s="569" t="s">
        <v>109</v>
      </c>
      <c r="K904" s="569" t="s">
        <v>111</v>
      </c>
      <c r="L904" s="570">
        <v>0.7</v>
      </c>
      <c r="M904" s="571">
        <v>7.8696119805526941</v>
      </c>
      <c r="N904" s="572">
        <v>264.12490067315548</v>
      </c>
      <c r="O904" s="668" t="s">
        <v>381</v>
      </c>
      <c r="P904" s="668" t="s">
        <v>109</v>
      </c>
      <c r="Q904" s="574" t="s">
        <v>3415</v>
      </c>
      <c r="R904" s="574" t="s">
        <v>3485</v>
      </c>
      <c r="S904" s="574" t="s">
        <v>3309</v>
      </c>
      <c r="T904" s="574" t="s">
        <v>3685</v>
      </c>
      <c r="U904" s="574" t="s">
        <v>3486</v>
      </c>
      <c r="V904" s="574" t="s">
        <v>3487</v>
      </c>
      <c r="W904" s="575" t="s">
        <v>3706</v>
      </c>
      <c r="X904" s="575" t="s">
        <v>3707</v>
      </c>
      <c r="Y904" s="576" t="s">
        <v>3708</v>
      </c>
      <c r="Z904" s="577" t="s">
        <v>3709</v>
      </c>
      <c r="AA904" s="578" t="s">
        <v>3710</v>
      </c>
      <c r="AE904"/>
    </row>
    <row r="905" spans="1:31" s="563" customFormat="1">
      <c r="A905"/>
      <c r="B905"/>
      <c r="C905" s="568">
        <v>2024</v>
      </c>
      <c r="D905" s="569" t="s">
        <v>98</v>
      </c>
      <c r="E905" s="569" t="s">
        <v>337</v>
      </c>
      <c r="F905" s="573" t="s">
        <v>141</v>
      </c>
      <c r="G905" s="569" t="s">
        <v>42</v>
      </c>
      <c r="H905" s="569" t="s">
        <v>41</v>
      </c>
      <c r="I905" s="575" t="s">
        <v>54</v>
      </c>
      <c r="J905" s="569" t="s">
        <v>109</v>
      </c>
      <c r="K905" s="569" t="s">
        <v>106</v>
      </c>
      <c r="L905" s="570">
        <v>0.3</v>
      </c>
      <c r="M905" s="571">
        <v>3.3726908488082978</v>
      </c>
      <c r="N905" s="572">
        <v>113.19638600278094</v>
      </c>
      <c r="O905" s="668" t="s">
        <v>381</v>
      </c>
      <c r="P905" s="668" t="s">
        <v>109</v>
      </c>
      <c r="Q905" s="574" t="s">
        <v>3307</v>
      </c>
      <c r="R905" s="574" t="s">
        <v>3491</v>
      </c>
      <c r="S905" s="574" t="s">
        <v>3309</v>
      </c>
      <c r="T905" s="574" t="s">
        <v>3685</v>
      </c>
      <c r="U905" s="574" t="s">
        <v>3310</v>
      </c>
      <c r="V905" s="574" t="s">
        <v>3492</v>
      </c>
      <c r="W905" s="575" t="s">
        <v>3688</v>
      </c>
      <c r="X905" s="575" t="s">
        <v>3689</v>
      </c>
      <c r="Y905" s="576" t="s">
        <v>3708</v>
      </c>
      <c r="Z905" s="577" t="s">
        <v>3711</v>
      </c>
      <c r="AA905" s="578" t="s">
        <v>3692</v>
      </c>
      <c r="AE905"/>
    </row>
    <row r="906" spans="1:31" s="563" customFormat="1">
      <c r="A906"/>
      <c r="B906"/>
      <c r="C906" s="568">
        <v>2024</v>
      </c>
      <c r="D906" s="569" t="s">
        <v>98</v>
      </c>
      <c r="E906" s="569" t="s">
        <v>337</v>
      </c>
      <c r="F906" s="573" t="s">
        <v>141</v>
      </c>
      <c r="G906" s="569" t="s">
        <v>42</v>
      </c>
      <c r="H906" s="569" t="s">
        <v>41</v>
      </c>
      <c r="I906" s="575" t="s">
        <v>54</v>
      </c>
      <c r="J906" s="569" t="s">
        <v>350</v>
      </c>
      <c r="K906" s="569" t="s">
        <v>111</v>
      </c>
      <c r="L906" s="570">
        <v>0.95</v>
      </c>
      <c r="M906" s="571">
        <v>8.2278947212118076</v>
      </c>
      <c r="N906" s="572">
        <v>801.5457055150622</v>
      </c>
      <c r="O906" s="668" t="s">
        <v>151</v>
      </c>
      <c r="P906" s="668" t="s">
        <v>350</v>
      </c>
      <c r="Q906" s="574" t="s">
        <v>3415</v>
      </c>
      <c r="R906" s="574" t="s">
        <v>3485</v>
      </c>
      <c r="S906" s="574" t="s">
        <v>3319</v>
      </c>
      <c r="T906" s="574" t="s">
        <v>3685</v>
      </c>
      <c r="U906" s="574" t="s">
        <v>3712</v>
      </c>
      <c r="V906" s="574" t="s">
        <v>3713</v>
      </c>
      <c r="W906" s="575" t="s">
        <v>3706</v>
      </c>
      <c r="X906" s="575" t="s">
        <v>3707</v>
      </c>
      <c r="Y906" s="576" t="s">
        <v>3714</v>
      </c>
      <c r="Z906" s="577" t="s">
        <v>3715</v>
      </c>
      <c r="AA906" s="578" t="s">
        <v>3710</v>
      </c>
      <c r="AE906"/>
    </row>
    <row r="907" spans="1:31" s="563" customFormat="1">
      <c r="A907"/>
      <c r="B907"/>
      <c r="C907" s="568">
        <v>2024</v>
      </c>
      <c r="D907" s="569" t="s">
        <v>98</v>
      </c>
      <c r="E907" s="569" t="s">
        <v>337</v>
      </c>
      <c r="F907" s="573" t="s">
        <v>141</v>
      </c>
      <c r="G907" s="569" t="s">
        <v>42</v>
      </c>
      <c r="H907" s="569" t="s">
        <v>41</v>
      </c>
      <c r="I907" s="575" t="s">
        <v>54</v>
      </c>
      <c r="J907" s="569" t="s">
        <v>350</v>
      </c>
      <c r="K907" s="569" t="s">
        <v>79</v>
      </c>
      <c r="L907" s="570">
        <v>0.05</v>
      </c>
      <c r="M907" s="571">
        <v>0.43304709059009516</v>
      </c>
      <c r="N907" s="572">
        <v>42.186616079740119</v>
      </c>
      <c r="O907" s="668" t="s">
        <v>151</v>
      </c>
      <c r="P907" s="668" t="s">
        <v>350</v>
      </c>
      <c r="Q907" s="574" t="s">
        <v>3451</v>
      </c>
      <c r="R907" s="574" t="s">
        <v>3505</v>
      </c>
      <c r="S907" s="574" t="s">
        <v>3319</v>
      </c>
      <c r="T907" s="574" t="s">
        <v>3685</v>
      </c>
      <c r="U907" s="574" t="s">
        <v>3506</v>
      </c>
      <c r="V907" s="574" t="s">
        <v>3507</v>
      </c>
      <c r="W907" s="575" t="s">
        <v>3716</v>
      </c>
      <c r="X907" s="575" t="s">
        <v>3717</v>
      </c>
      <c r="Y907" s="576" t="s">
        <v>3714</v>
      </c>
      <c r="Z907" s="577" t="s">
        <v>3718</v>
      </c>
      <c r="AA907" s="578" t="s">
        <v>3719</v>
      </c>
      <c r="AE907"/>
    </row>
    <row r="908" spans="1:31" s="563" customFormat="1">
      <c r="A908"/>
      <c r="B908"/>
      <c r="C908" s="568">
        <v>2024</v>
      </c>
      <c r="D908" s="569" t="s">
        <v>98</v>
      </c>
      <c r="E908" s="569" t="s">
        <v>337</v>
      </c>
      <c r="F908" s="573" t="s">
        <v>141</v>
      </c>
      <c r="G908" s="569" t="s">
        <v>42</v>
      </c>
      <c r="H908" s="569" t="s">
        <v>41</v>
      </c>
      <c r="I908" s="575" t="s">
        <v>54</v>
      </c>
      <c r="J908" s="569" t="s">
        <v>99</v>
      </c>
      <c r="K908" s="569" t="s">
        <v>79</v>
      </c>
      <c r="L908" s="570">
        <v>1</v>
      </c>
      <c r="M908" s="571">
        <v>1.1991798740362603</v>
      </c>
      <c r="N908" s="572">
        <v>607.48727154825758</v>
      </c>
      <c r="O908" s="668" t="s">
        <v>151</v>
      </c>
      <c r="P908" s="668" t="s">
        <v>99</v>
      </c>
      <c r="Q908" s="574" t="s">
        <v>3451</v>
      </c>
      <c r="R908" s="574" t="s">
        <v>3505</v>
      </c>
      <c r="S908" s="574" t="s">
        <v>3329</v>
      </c>
      <c r="T908" s="574" t="s">
        <v>3685</v>
      </c>
      <c r="U908" s="574" t="s">
        <v>3720</v>
      </c>
      <c r="V908" s="574" t="s">
        <v>3721</v>
      </c>
      <c r="W908" s="575" t="s">
        <v>3716</v>
      </c>
      <c r="X908" s="575" t="s">
        <v>3717</v>
      </c>
      <c r="Y908" s="576" t="s">
        <v>3722</v>
      </c>
      <c r="Z908" s="577" t="s">
        <v>3723</v>
      </c>
      <c r="AA908" s="578" t="s">
        <v>3719</v>
      </c>
      <c r="AE908"/>
    </row>
    <row r="909" spans="1:31" s="563" customFormat="1">
      <c r="A909"/>
      <c r="B909"/>
      <c r="C909" s="568">
        <v>2024</v>
      </c>
      <c r="D909" s="569" t="s">
        <v>98</v>
      </c>
      <c r="E909" s="569" t="s">
        <v>337</v>
      </c>
      <c r="F909" s="573" t="s">
        <v>141</v>
      </c>
      <c r="G909" s="569" t="s">
        <v>42</v>
      </c>
      <c r="H909" s="569" t="s">
        <v>41</v>
      </c>
      <c r="I909" s="575" t="s">
        <v>54</v>
      </c>
      <c r="J909" s="569" t="s">
        <v>96</v>
      </c>
      <c r="K909" s="569" t="s">
        <v>471</v>
      </c>
      <c r="L909" s="570">
        <v>1</v>
      </c>
      <c r="M909" s="571">
        <v>0.13161067098266446</v>
      </c>
      <c r="N909" s="572">
        <v>231.42372249457435</v>
      </c>
      <c r="O909" s="668" t="s">
        <v>151</v>
      </c>
      <c r="P909" s="668" t="s">
        <v>96</v>
      </c>
      <c r="Q909" s="574" t="s">
        <v>3724</v>
      </c>
      <c r="R909" s="574" t="s">
        <v>3725</v>
      </c>
      <c r="S909" s="574" t="s">
        <v>3337</v>
      </c>
      <c r="T909" s="574" t="s">
        <v>3685</v>
      </c>
      <c r="U909" s="574" t="s">
        <v>3726</v>
      </c>
      <c r="V909" s="574" t="s">
        <v>3727</v>
      </c>
      <c r="W909" s="575" t="s">
        <v>3728</v>
      </c>
      <c r="X909" s="575" t="s">
        <v>3729</v>
      </c>
      <c r="Y909" s="576" t="s">
        <v>3730</v>
      </c>
      <c r="Z909" s="577" t="s">
        <v>3731</v>
      </c>
      <c r="AA909" s="578" t="s">
        <v>3732</v>
      </c>
      <c r="AE909"/>
    </row>
    <row r="910" spans="1:31" s="563" customFormat="1">
      <c r="A910"/>
      <c r="B910"/>
      <c r="C910" s="568">
        <v>2024</v>
      </c>
      <c r="D910" s="569" t="s">
        <v>98</v>
      </c>
      <c r="E910" s="569" t="s">
        <v>337</v>
      </c>
      <c r="F910" s="573" t="s">
        <v>141</v>
      </c>
      <c r="G910" s="569" t="s">
        <v>42</v>
      </c>
      <c r="H910" s="569" t="s">
        <v>41</v>
      </c>
      <c r="I910" s="575" t="s">
        <v>54</v>
      </c>
      <c r="J910" s="569" t="s">
        <v>87</v>
      </c>
      <c r="K910" s="569" t="s">
        <v>111</v>
      </c>
      <c r="L910" s="570">
        <v>0.5</v>
      </c>
      <c r="M910" s="571">
        <v>3.2692090672093839</v>
      </c>
      <c r="N910" s="572">
        <v>138.85423349674457</v>
      </c>
      <c r="O910" s="668" t="s">
        <v>151</v>
      </c>
      <c r="P910" s="668" t="s">
        <v>87</v>
      </c>
      <c r="Q910" s="574" t="s">
        <v>3415</v>
      </c>
      <c r="R910" s="574" t="s">
        <v>3485</v>
      </c>
      <c r="S910" s="574" t="s">
        <v>3344</v>
      </c>
      <c r="T910" s="574" t="s">
        <v>3685</v>
      </c>
      <c r="U910" s="574" t="s">
        <v>3733</v>
      </c>
      <c r="V910" s="574" t="s">
        <v>3734</v>
      </c>
      <c r="W910" s="575" t="s">
        <v>3706</v>
      </c>
      <c r="X910" s="575" t="s">
        <v>3707</v>
      </c>
      <c r="Y910" s="576" t="s">
        <v>3735</v>
      </c>
      <c r="Z910" s="577" t="s">
        <v>3736</v>
      </c>
      <c r="AA910" s="578" t="s">
        <v>3710</v>
      </c>
      <c r="AE910"/>
    </row>
    <row r="911" spans="1:31" s="563" customFormat="1">
      <c r="A911"/>
      <c r="B911"/>
      <c r="C911" s="568">
        <v>2024</v>
      </c>
      <c r="D911" s="569" t="s">
        <v>98</v>
      </c>
      <c r="E911" s="569" t="s">
        <v>337</v>
      </c>
      <c r="F911" s="573" t="s">
        <v>141</v>
      </c>
      <c r="G911" s="569" t="s">
        <v>42</v>
      </c>
      <c r="H911" s="569" t="s">
        <v>41</v>
      </c>
      <c r="I911" s="575" t="s">
        <v>54</v>
      </c>
      <c r="J911" s="569" t="s">
        <v>87</v>
      </c>
      <c r="K911" s="569" t="s">
        <v>106</v>
      </c>
      <c r="L911" s="570">
        <v>0.4</v>
      </c>
      <c r="M911" s="571">
        <v>2.615367253767507</v>
      </c>
      <c r="N911" s="572">
        <v>111.08338679739566</v>
      </c>
      <c r="O911" s="668" t="s">
        <v>151</v>
      </c>
      <c r="P911" s="668" t="s">
        <v>87</v>
      </c>
      <c r="Q911" s="574" t="s">
        <v>3307</v>
      </c>
      <c r="R911" s="574" t="s">
        <v>3491</v>
      </c>
      <c r="S911" s="574" t="s">
        <v>3344</v>
      </c>
      <c r="T911" s="574" t="s">
        <v>3685</v>
      </c>
      <c r="U911" s="574" t="s">
        <v>3352</v>
      </c>
      <c r="V911" s="574" t="s">
        <v>3520</v>
      </c>
      <c r="W911" s="575" t="s">
        <v>3688</v>
      </c>
      <c r="X911" s="575" t="s">
        <v>3689</v>
      </c>
      <c r="Y911" s="575" t="s">
        <v>3735</v>
      </c>
      <c r="Z911" s="579" t="s">
        <v>3737</v>
      </c>
      <c r="AA911" s="578" t="s">
        <v>3692</v>
      </c>
      <c r="AE911"/>
    </row>
    <row r="912" spans="1:31" s="563" customFormat="1">
      <c r="A912"/>
      <c r="B912"/>
      <c r="C912" s="568">
        <v>2024</v>
      </c>
      <c r="D912" s="569" t="s">
        <v>98</v>
      </c>
      <c r="E912" s="569" t="s">
        <v>337</v>
      </c>
      <c r="F912" s="573" t="s">
        <v>141</v>
      </c>
      <c r="G912" s="569" t="s">
        <v>42</v>
      </c>
      <c r="H912" s="569" t="s">
        <v>41</v>
      </c>
      <c r="I912" s="575" t="s">
        <v>54</v>
      </c>
      <c r="J912" s="569" t="s">
        <v>87</v>
      </c>
      <c r="K912" s="569" t="s">
        <v>79</v>
      </c>
      <c r="L912" s="570">
        <v>0.1</v>
      </c>
      <c r="M912" s="571">
        <v>0.65384181344187675</v>
      </c>
      <c r="N912" s="572">
        <v>27.770846699348915</v>
      </c>
      <c r="O912" s="668" t="s">
        <v>151</v>
      </c>
      <c r="P912" s="668" t="s">
        <v>87</v>
      </c>
      <c r="Q912" s="574" t="s">
        <v>3451</v>
      </c>
      <c r="R912" s="574" t="s">
        <v>3505</v>
      </c>
      <c r="S912" s="574" t="s">
        <v>3344</v>
      </c>
      <c r="T912" s="574" t="s">
        <v>3685</v>
      </c>
      <c r="U912" s="574" t="s">
        <v>3738</v>
      </c>
      <c r="V912" s="574" t="s">
        <v>3739</v>
      </c>
      <c r="W912" s="575" t="s">
        <v>3716</v>
      </c>
      <c r="X912" s="575" t="s">
        <v>3717</v>
      </c>
      <c r="Y912" s="576" t="s">
        <v>3735</v>
      </c>
      <c r="Z912" s="577" t="s">
        <v>3740</v>
      </c>
      <c r="AA912" s="578" t="s">
        <v>3719</v>
      </c>
      <c r="AE912"/>
    </row>
    <row r="913" spans="1:31" s="563" customFormat="1">
      <c r="A913"/>
      <c r="B913"/>
      <c r="C913" s="568">
        <v>2024</v>
      </c>
      <c r="D913" s="569" t="s">
        <v>98</v>
      </c>
      <c r="E913" s="569" t="s">
        <v>337</v>
      </c>
      <c r="F913" s="573" t="s">
        <v>141</v>
      </c>
      <c r="G913" s="569" t="s">
        <v>42</v>
      </c>
      <c r="H913" s="569" t="s">
        <v>41</v>
      </c>
      <c r="I913" s="575" t="s">
        <v>54</v>
      </c>
      <c r="J913" s="569" t="s">
        <v>83</v>
      </c>
      <c r="K913" s="569" t="s">
        <v>81</v>
      </c>
      <c r="L913" s="570">
        <v>1</v>
      </c>
      <c r="M913" s="571">
        <v>20.481932214503082</v>
      </c>
      <c r="N913" s="572">
        <v>36.75553239619709</v>
      </c>
      <c r="O913" s="668" t="s">
        <v>382</v>
      </c>
      <c r="P913" s="668" t="s">
        <v>83</v>
      </c>
      <c r="Q913" s="574" t="s">
        <v>3363</v>
      </c>
      <c r="R913" s="574" t="s">
        <v>3532</v>
      </c>
      <c r="S913" s="574" t="s">
        <v>3365</v>
      </c>
      <c r="T913" s="574" t="s">
        <v>3685</v>
      </c>
      <c r="U913" s="574" t="s">
        <v>3366</v>
      </c>
      <c r="V913" s="574" t="s">
        <v>3533</v>
      </c>
      <c r="W913" s="575" t="s">
        <v>3741</v>
      </c>
      <c r="X913" s="575" t="s">
        <v>3742</v>
      </c>
      <c r="Y913" s="576" t="s">
        <v>3743</v>
      </c>
      <c r="Z913" s="577" t="s">
        <v>3744</v>
      </c>
      <c r="AA913" s="578" t="s">
        <v>3745</v>
      </c>
      <c r="AE913"/>
    </row>
    <row r="914" spans="1:31" s="563" customFormat="1">
      <c r="A914"/>
      <c r="B914"/>
      <c r="C914" s="568">
        <v>2024</v>
      </c>
      <c r="D914" s="569" t="s">
        <v>98</v>
      </c>
      <c r="E914" s="569" t="s">
        <v>337</v>
      </c>
      <c r="F914" s="573" t="s">
        <v>141</v>
      </c>
      <c r="G914" s="569" t="s">
        <v>42</v>
      </c>
      <c r="H914" s="569" t="s">
        <v>41</v>
      </c>
      <c r="I914" s="575" t="s">
        <v>54</v>
      </c>
      <c r="J914" s="569" t="s">
        <v>77</v>
      </c>
      <c r="K914" s="569" t="s">
        <v>106</v>
      </c>
      <c r="L914" s="570">
        <v>0.4</v>
      </c>
      <c r="M914" s="571">
        <v>6.4502635211569146</v>
      </c>
      <c r="N914" s="572">
        <v>274.47929877263465</v>
      </c>
      <c r="O914" s="668" t="s">
        <v>381</v>
      </c>
      <c r="P914" s="668" t="s">
        <v>77</v>
      </c>
      <c r="Q914" s="574" t="s">
        <v>3307</v>
      </c>
      <c r="R914" s="574" t="s">
        <v>3491</v>
      </c>
      <c r="S914" s="574" t="s">
        <v>3375</v>
      </c>
      <c r="T914" s="574" t="s">
        <v>3685</v>
      </c>
      <c r="U914" s="574" t="s">
        <v>3746</v>
      </c>
      <c r="V914" s="574" t="s">
        <v>3747</v>
      </c>
      <c r="W914" s="575" t="s">
        <v>3688</v>
      </c>
      <c r="X914" s="575" t="s">
        <v>3689</v>
      </c>
      <c r="Y914" s="576" t="s">
        <v>3748</v>
      </c>
      <c r="Z914" s="577" t="s">
        <v>3749</v>
      </c>
      <c r="AA914" s="578" t="s">
        <v>3692</v>
      </c>
      <c r="AE914"/>
    </row>
    <row r="915" spans="1:31" s="563" customFormat="1">
      <c r="A915"/>
      <c r="B915"/>
      <c r="C915" s="568">
        <v>2024</v>
      </c>
      <c r="D915" s="569" t="s">
        <v>98</v>
      </c>
      <c r="E915" s="569" t="s">
        <v>337</v>
      </c>
      <c r="F915" s="573" t="s">
        <v>141</v>
      </c>
      <c r="G915" s="569" t="s">
        <v>42</v>
      </c>
      <c r="H915" s="569" t="s">
        <v>41</v>
      </c>
      <c r="I915" s="575" t="s">
        <v>54</v>
      </c>
      <c r="J915" s="569" t="s">
        <v>77</v>
      </c>
      <c r="K915" s="569" t="s">
        <v>93</v>
      </c>
      <c r="L915" s="570">
        <v>0.6</v>
      </c>
      <c r="M915" s="571">
        <v>9.6753952817353728</v>
      </c>
      <c r="N915" s="572">
        <v>411.71894815895206</v>
      </c>
      <c r="O915" s="668" t="s">
        <v>381</v>
      </c>
      <c r="P915" s="668" t="s">
        <v>77</v>
      </c>
      <c r="Q915" s="574" t="s">
        <v>3394</v>
      </c>
      <c r="R915" s="574" t="s">
        <v>3549</v>
      </c>
      <c r="S915" s="574" t="s">
        <v>3375</v>
      </c>
      <c r="T915" s="574" t="s">
        <v>3685</v>
      </c>
      <c r="U915" s="574" t="s">
        <v>3396</v>
      </c>
      <c r="V915" s="574" t="s">
        <v>3550</v>
      </c>
      <c r="W915" s="575" t="s">
        <v>3750</v>
      </c>
      <c r="X915" s="575" t="s">
        <v>3751</v>
      </c>
      <c r="Y915" s="576" t="s">
        <v>3748</v>
      </c>
      <c r="Z915" s="577" t="s">
        <v>3752</v>
      </c>
      <c r="AA915" s="578" t="s">
        <v>3753</v>
      </c>
      <c r="AE915"/>
    </row>
    <row r="916" spans="1:31" s="563" customFormat="1">
      <c r="A916"/>
      <c r="B916"/>
      <c r="C916" s="568">
        <v>2024</v>
      </c>
      <c r="D916" s="569" t="s">
        <v>98</v>
      </c>
      <c r="E916" s="569" t="s">
        <v>337</v>
      </c>
      <c r="F916" s="573" t="s">
        <v>141</v>
      </c>
      <c r="G916" s="569" t="s">
        <v>42</v>
      </c>
      <c r="H916" s="569" t="s">
        <v>41</v>
      </c>
      <c r="I916" s="575" t="s">
        <v>54</v>
      </c>
      <c r="J916" s="569" t="s">
        <v>349</v>
      </c>
      <c r="K916" s="569" t="s">
        <v>471</v>
      </c>
      <c r="L916" s="570">
        <v>0.2</v>
      </c>
      <c r="M916" s="571">
        <v>1.2307534332665999</v>
      </c>
      <c r="N916" s="572">
        <v>135.24763002929669</v>
      </c>
      <c r="O916" s="668" t="s">
        <v>151</v>
      </c>
      <c r="P916" s="668" t="s">
        <v>349</v>
      </c>
      <c r="Q916" s="574" t="s">
        <v>3724</v>
      </c>
      <c r="R916" s="574" t="s">
        <v>3725</v>
      </c>
      <c r="S916" s="574" t="s">
        <v>3402</v>
      </c>
      <c r="T916" s="574" t="s">
        <v>3685</v>
      </c>
      <c r="U916" s="574" t="s">
        <v>3754</v>
      </c>
      <c r="V916" s="574" t="s">
        <v>3755</v>
      </c>
      <c r="W916" s="575" t="s">
        <v>3728</v>
      </c>
      <c r="X916" s="575" t="s">
        <v>3729</v>
      </c>
      <c r="Y916" s="576" t="s">
        <v>3756</v>
      </c>
      <c r="Z916" s="577" t="s">
        <v>3757</v>
      </c>
      <c r="AA916" s="578" t="s">
        <v>3732</v>
      </c>
      <c r="AE916"/>
    </row>
    <row r="917" spans="1:31" s="563" customFormat="1">
      <c r="A917"/>
      <c r="B917"/>
      <c r="C917" s="568">
        <v>2024</v>
      </c>
      <c r="D917" s="569" t="s">
        <v>98</v>
      </c>
      <c r="E917" s="569" t="s">
        <v>337</v>
      </c>
      <c r="F917" s="573" t="s">
        <v>141</v>
      </c>
      <c r="G917" s="569" t="s">
        <v>42</v>
      </c>
      <c r="H917" s="569" t="s">
        <v>41</v>
      </c>
      <c r="I917" s="575" t="s">
        <v>54</v>
      </c>
      <c r="J917" s="569" t="s">
        <v>349</v>
      </c>
      <c r="K917" s="569" t="s">
        <v>104</v>
      </c>
      <c r="L917" s="570">
        <v>0.8</v>
      </c>
      <c r="M917" s="571">
        <v>4.9230137330663997</v>
      </c>
      <c r="N917" s="572">
        <v>540.99052011718675</v>
      </c>
      <c r="O917" s="668" t="s">
        <v>151</v>
      </c>
      <c r="P917" s="668" t="s">
        <v>349</v>
      </c>
      <c r="Q917" s="574" t="s">
        <v>3355</v>
      </c>
      <c r="R917" s="574" t="s">
        <v>3499</v>
      </c>
      <c r="S917" s="574" t="s">
        <v>3402</v>
      </c>
      <c r="T917" s="574" t="s">
        <v>3685</v>
      </c>
      <c r="U917" s="574" t="s">
        <v>3407</v>
      </c>
      <c r="V917" s="574" t="s">
        <v>3564</v>
      </c>
      <c r="W917" s="575" t="s">
        <v>3758</v>
      </c>
      <c r="X917" s="575" t="s">
        <v>3759</v>
      </c>
      <c r="Y917" s="576" t="s">
        <v>3756</v>
      </c>
      <c r="Z917" s="577" t="s">
        <v>3760</v>
      </c>
      <c r="AA917" s="580" t="s">
        <v>3761</v>
      </c>
      <c r="AE917"/>
    </row>
    <row r="918" spans="1:31" s="563" customFormat="1">
      <c r="A918"/>
      <c r="B918"/>
      <c r="C918" s="568">
        <v>2024</v>
      </c>
      <c r="D918" s="569" t="s">
        <v>98</v>
      </c>
      <c r="E918" s="569" t="s">
        <v>337</v>
      </c>
      <c r="F918" s="573" t="s">
        <v>141</v>
      </c>
      <c r="G918" s="569" t="s">
        <v>42</v>
      </c>
      <c r="H918" s="569" t="s">
        <v>41</v>
      </c>
      <c r="I918" s="575" t="s">
        <v>54</v>
      </c>
      <c r="J918" s="569" t="s">
        <v>76</v>
      </c>
      <c r="K918" s="569" t="s">
        <v>79</v>
      </c>
      <c r="L918" s="570">
        <v>1</v>
      </c>
      <c r="M918" s="571">
        <v>0.32630744871734979</v>
      </c>
      <c r="N918" s="572">
        <v>138.85423349674463</v>
      </c>
      <c r="O918" s="668" t="s">
        <v>151</v>
      </c>
      <c r="P918" s="668" t="s">
        <v>76</v>
      </c>
      <c r="Q918" s="574" t="s">
        <v>3451</v>
      </c>
      <c r="R918" s="574" t="s">
        <v>3505</v>
      </c>
      <c r="S918" s="574" t="s">
        <v>3410</v>
      </c>
      <c r="T918" s="574" t="s">
        <v>3685</v>
      </c>
      <c r="U918" s="574" t="s">
        <v>3762</v>
      </c>
      <c r="V918" s="574" t="s">
        <v>3763</v>
      </c>
      <c r="W918" s="575" t="s">
        <v>3716</v>
      </c>
      <c r="X918" s="575" t="s">
        <v>3717</v>
      </c>
      <c r="Y918" s="576" t="s">
        <v>3764</v>
      </c>
      <c r="Z918" s="577" t="s">
        <v>3765</v>
      </c>
      <c r="AA918" s="578" t="s">
        <v>3719</v>
      </c>
      <c r="AE918"/>
    </row>
    <row r="919" spans="1:31" s="563" customFormat="1">
      <c r="A919"/>
      <c r="B919"/>
      <c r="C919" s="568">
        <v>2024</v>
      </c>
      <c r="D919" s="569" t="s">
        <v>98</v>
      </c>
      <c r="E919" s="569" t="s">
        <v>337</v>
      </c>
      <c r="F919" s="573" t="s">
        <v>141</v>
      </c>
      <c r="G919" s="569" t="s">
        <v>42</v>
      </c>
      <c r="H919" s="569" t="s">
        <v>41</v>
      </c>
      <c r="I919" s="575" t="s">
        <v>54</v>
      </c>
      <c r="J919" s="569" t="s">
        <v>74</v>
      </c>
      <c r="K919" s="569" t="s">
        <v>104</v>
      </c>
      <c r="L919" s="570">
        <v>0.8</v>
      </c>
      <c r="M919" s="571">
        <v>2.7969209890058546</v>
      </c>
      <c r="N919" s="572">
        <v>1190.1791442578108</v>
      </c>
      <c r="O919" s="668" t="s">
        <v>151</v>
      </c>
      <c r="P919" s="668" t="s">
        <v>74</v>
      </c>
      <c r="Q919" s="574" t="s">
        <v>3355</v>
      </c>
      <c r="R919" s="574" t="s">
        <v>3499</v>
      </c>
      <c r="S919" s="574" t="s">
        <v>3423</v>
      </c>
      <c r="T919" s="574" t="s">
        <v>3685</v>
      </c>
      <c r="U919" s="574" t="s">
        <v>3766</v>
      </c>
      <c r="V919" s="574" t="s">
        <v>3767</v>
      </c>
      <c r="W919" s="575" t="s">
        <v>3758</v>
      </c>
      <c r="X919" s="575" t="s">
        <v>3759</v>
      </c>
      <c r="Y919" s="576" t="s">
        <v>3768</v>
      </c>
      <c r="Z919" s="577" t="s">
        <v>3769</v>
      </c>
      <c r="AA919" s="578" t="s">
        <v>3761</v>
      </c>
      <c r="AE919"/>
    </row>
    <row r="920" spans="1:31" s="563" customFormat="1">
      <c r="A920"/>
      <c r="B920"/>
      <c r="C920" s="568">
        <v>2024</v>
      </c>
      <c r="D920" s="569" t="s">
        <v>98</v>
      </c>
      <c r="E920" s="569" t="s">
        <v>337</v>
      </c>
      <c r="F920" s="573" t="s">
        <v>141</v>
      </c>
      <c r="G920" s="569" t="s">
        <v>42</v>
      </c>
      <c r="H920" s="569" t="s">
        <v>41</v>
      </c>
      <c r="I920" s="575" t="s">
        <v>54</v>
      </c>
      <c r="J920" s="569" t="s">
        <v>74</v>
      </c>
      <c r="K920" s="569" t="s">
        <v>79</v>
      </c>
      <c r="L920" s="570">
        <v>0.2</v>
      </c>
      <c r="M920" s="571">
        <v>0.69923024725146365</v>
      </c>
      <c r="N920" s="572">
        <v>297.54478606445269</v>
      </c>
      <c r="O920" s="668" t="s">
        <v>151</v>
      </c>
      <c r="P920" s="668" t="s">
        <v>74</v>
      </c>
      <c r="Q920" s="574" t="s">
        <v>3451</v>
      </c>
      <c r="R920" s="574" t="s">
        <v>3505</v>
      </c>
      <c r="S920" s="574" t="s">
        <v>3423</v>
      </c>
      <c r="T920" s="574" t="s">
        <v>3685</v>
      </c>
      <c r="U920" s="574" t="s">
        <v>3574</v>
      </c>
      <c r="V920" s="574" t="s">
        <v>3575</v>
      </c>
      <c r="W920" s="575" t="s">
        <v>3716</v>
      </c>
      <c r="X920" s="575" t="s">
        <v>3717</v>
      </c>
      <c r="Y920" s="576" t="s">
        <v>3768</v>
      </c>
      <c r="Z920" s="577" t="s">
        <v>3770</v>
      </c>
      <c r="AA920" s="578" t="s">
        <v>3719</v>
      </c>
      <c r="AE920"/>
    </row>
    <row r="921" spans="1:31" s="563" customFormat="1">
      <c r="A921"/>
      <c r="B921"/>
      <c r="C921" s="568">
        <v>2024</v>
      </c>
      <c r="D921" s="569" t="s">
        <v>98</v>
      </c>
      <c r="E921" s="569" t="s">
        <v>337</v>
      </c>
      <c r="F921" s="573" t="s">
        <v>141</v>
      </c>
      <c r="G921" s="569" t="s">
        <v>42</v>
      </c>
      <c r="H921" s="569" t="s">
        <v>41</v>
      </c>
      <c r="I921" s="575" t="s">
        <v>54</v>
      </c>
      <c r="J921" s="569" t="s">
        <v>351</v>
      </c>
      <c r="K921" s="569" t="s">
        <v>100</v>
      </c>
      <c r="L921" s="570">
        <v>1</v>
      </c>
      <c r="M921" s="571">
        <v>4.6537533259470143</v>
      </c>
      <c r="N921" s="572">
        <v>19.671016412038821</v>
      </c>
      <c r="O921" s="668" t="s">
        <v>151</v>
      </c>
      <c r="P921" s="668" t="s">
        <v>351</v>
      </c>
      <c r="Q921" s="574" t="s">
        <v>3431</v>
      </c>
      <c r="R921" s="574" t="s">
        <v>3577</v>
      </c>
      <c r="S921" s="574" t="s">
        <v>3433</v>
      </c>
      <c r="T921" s="574" t="s">
        <v>3685</v>
      </c>
      <c r="U921" s="574" t="s">
        <v>3434</v>
      </c>
      <c r="V921" s="574" t="s">
        <v>3578</v>
      </c>
      <c r="W921" s="575" t="s">
        <v>3771</v>
      </c>
      <c r="X921" s="575" t="s">
        <v>3772</v>
      </c>
      <c r="Y921" s="576" t="s">
        <v>3773</v>
      </c>
      <c r="Z921" s="577" t="s">
        <v>3774</v>
      </c>
      <c r="AA921" s="578" t="s">
        <v>3775</v>
      </c>
      <c r="AE921"/>
    </row>
    <row r="922" spans="1:31" s="563" customFormat="1">
      <c r="A922"/>
      <c r="B922"/>
      <c r="C922" s="568">
        <v>2024</v>
      </c>
      <c r="D922" s="569" t="s">
        <v>98</v>
      </c>
      <c r="E922" s="569" t="s">
        <v>337</v>
      </c>
      <c r="F922" s="573" t="s">
        <v>141</v>
      </c>
      <c r="G922" s="569" t="s">
        <v>42</v>
      </c>
      <c r="H922" s="569" t="s">
        <v>41</v>
      </c>
      <c r="I922" s="575" t="s">
        <v>54</v>
      </c>
      <c r="J922" s="569" t="s">
        <v>67</v>
      </c>
      <c r="K922" s="569" t="s">
        <v>81</v>
      </c>
      <c r="L922" s="570">
        <v>1</v>
      </c>
      <c r="M922" s="571">
        <v>6.3460495729419755</v>
      </c>
      <c r="N922" s="572">
        <v>23.402398903945723</v>
      </c>
      <c r="O922" s="668" t="s">
        <v>382</v>
      </c>
      <c r="P922" s="668" t="s">
        <v>67</v>
      </c>
      <c r="Q922" s="574" t="s">
        <v>3363</v>
      </c>
      <c r="R922" s="574" t="s">
        <v>3532</v>
      </c>
      <c r="S922" s="574" t="s">
        <v>3441</v>
      </c>
      <c r="T922" s="574" t="s">
        <v>3685</v>
      </c>
      <c r="U922" s="574" t="s">
        <v>3442</v>
      </c>
      <c r="V922" s="574" t="s">
        <v>3585</v>
      </c>
      <c r="W922" s="575" t="s">
        <v>3741</v>
      </c>
      <c r="X922" s="575" t="s">
        <v>3742</v>
      </c>
      <c r="Y922" s="576" t="s">
        <v>3776</v>
      </c>
      <c r="Z922" s="577" t="s">
        <v>3777</v>
      </c>
      <c r="AA922" s="578" t="s">
        <v>3745</v>
      </c>
      <c r="AE922"/>
    </row>
    <row r="923" spans="1:31" s="563" customFormat="1">
      <c r="A923"/>
      <c r="B923"/>
      <c r="C923" s="568">
        <v>2024</v>
      </c>
      <c r="D923" s="569" t="s">
        <v>98</v>
      </c>
      <c r="E923" s="569" t="s">
        <v>337</v>
      </c>
      <c r="F923" s="573" t="s">
        <v>141</v>
      </c>
      <c r="G923" s="569" t="s">
        <v>42</v>
      </c>
      <c r="H923" s="569" t="s">
        <v>41</v>
      </c>
      <c r="I923" s="575" t="s">
        <v>54</v>
      </c>
      <c r="J923" s="569" t="s">
        <v>66</v>
      </c>
      <c r="K923" s="569" t="s">
        <v>310</v>
      </c>
      <c r="L923" s="570">
        <v>0.8</v>
      </c>
      <c r="M923" s="571">
        <v>14.017999499625237</v>
      </c>
      <c r="N923" s="572">
        <v>546.05597442540011</v>
      </c>
      <c r="O923" s="668" t="s">
        <v>381</v>
      </c>
      <c r="P923" s="668" t="s">
        <v>66</v>
      </c>
      <c r="Q923" s="574" t="s">
        <v>3373</v>
      </c>
      <c r="R923" s="574" t="s">
        <v>3537</v>
      </c>
      <c r="S923" s="574" t="s">
        <v>3446</v>
      </c>
      <c r="T923" s="574" t="s">
        <v>3685</v>
      </c>
      <c r="U923" s="574" t="s">
        <v>3447</v>
      </c>
      <c r="V923" s="574" t="s">
        <v>3587</v>
      </c>
      <c r="W923" s="575" t="s">
        <v>3778</v>
      </c>
      <c r="X923" s="575" t="s">
        <v>3779</v>
      </c>
      <c r="Y923" s="576" t="s">
        <v>3780</v>
      </c>
      <c r="Z923" s="577" t="s">
        <v>3781</v>
      </c>
      <c r="AA923" s="578" t="s">
        <v>3782</v>
      </c>
      <c r="AE923"/>
    </row>
    <row r="924" spans="1:31" s="563" customFormat="1">
      <c r="A924"/>
      <c r="B924"/>
      <c r="C924" s="568">
        <v>2024</v>
      </c>
      <c r="D924" s="569" t="s">
        <v>98</v>
      </c>
      <c r="E924" s="569" t="s">
        <v>337</v>
      </c>
      <c r="F924" s="573" t="s">
        <v>141</v>
      </c>
      <c r="G924" s="569" t="s">
        <v>42</v>
      </c>
      <c r="H924" s="569" t="s">
        <v>41</v>
      </c>
      <c r="I924" s="575" t="s">
        <v>54</v>
      </c>
      <c r="J924" s="569" t="s">
        <v>66</v>
      </c>
      <c r="K924" s="569" t="s">
        <v>79</v>
      </c>
      <c r="L924" s="570">
        <v>0.2</v>
      </c>
      <c r="M924" s="571">
        <v>3.5044998749063092</v>
      </c>
      <c r="N924" s="572">
        <v>136.51399360635003</v>
      </c>
      <c r="O924" s="668" t="s">
        <v>381</v>
      </c>
      <c r="P924" s="668" t="s">
        <v>66</v>
      </c>
      <c r="Q924" s="574" t="s">
        <v>3451</v>
      </c>
      <c r="R924" s="574" t="s">
        <v>3505</v>
      </c>
      <c r="S924" s="574" t="s">
        <v>3446</v>
      </c>
      <c r="T924" s="574" t="s">
        <v>3685</v>
      </c>
      <c r="U924" s="574" t="s">
        <v>3453</v>
      </c>
      <c r="V924" s="574" t="s">
        <v>3589</v>
      </c>
      <c r="W924" s="575" t="s">
        <v>3716</v>
      </c>
      <c r="X924" s="575" t="s">
        <v>3717</v>
      </c>
      <c r="Y924" s="576" t="s">
        <v>3780</v>
      </c>
      <c r="Z924" s="577" t="s">
        <v>3783</v>
      </c>
      <c r="AA924" s="578" t="s">
        <v>3719</v>
      </c>
      <c r="AE924"/>
    </row>
    <row r="925" spans="1:31" s="563" customFormat="1">
      <c r="A925"/>
      <c r="B925"/>
      <c r="C925" s="568">
        <v>2024</v>
      </c>
      <c r="D925" s="569" t="s">
        <v>98</v>
      </c>
      <c r="E925" s="569" t="s">
        <v>337</v>
      </c>
      <c r="F925" s="573" t="s">
        <v>141</v>
      </c>
      <c r="G925" s="569" t="s">
        <v>42</v>
      </c>
      <c r="H925" s="569" t="s">
        <v>41</v>
      </c>
      <c r="I925" s="575" t="s">
        <v>54</v>
      </c>
      <c r="J925" s="569" t="s">
        <v>348</v>
      </c>
      <c r="K925" s="569" t="s">
        <v>471</v>
      </c>
      <c r="L925" s="570">
        <v>0.4</v>
      </c>
      <c r="M925" s="571">
        <v>6.7257519349985673</v>
      </c>
      <c r="N925" s="572">
        <v>723.19913279554487</v>
      </c>
      <c r="O925" s="668" t="s">
        <v>151</v>
      </c>
      <c r="P925" s="668" t="s">
        <v>348</v>
      </c>
      <c r="Q925" s="574" t="s">
        <v>3724</v>
      </c>
      <c r="R925" s="574" t="s">
        <v>3725</v>
      </c>
      <c r="S925" s="574" t="s">
        <v>3459</v>
      </c>
      <c r="T925" s="574" t="s">
        <v>3685</v>
      </c>
      <c r="U925" s="574" t="s">
        <v>3784</v>
      </c>
      <c r="V925" s="574" t="s">
        <v>3785</v>
      </c>
      <c r="W925" s="575" t="s">
        <v>3728</v>
      </c>
      <c r="X925" s="575" t="s">
        <v>3729</v>
      </c>
      <c r="Y925" s="576" t="s">
        <v>3786</v>
      </c>
      <c r="Z925" s="577" t="s">
        <v>3787</v>
      </c>
      <c r="AA925" s="578" t="s">
        <v>3732</v>
      </c>
      <c r="AE925"/>
    </row>
    <row r="926" spans="1:31" s="563" customFormat="1">
      <c r="A926"/>
      <c r="B926"/>
      <c r="C926" s="568">
        <v>2024</v>
      </c>
      <c r="D926" s="569" t="s">
        <v>98</v>
      </c>
      <c r="E926" s="569" t="s">
        <v>337</v>
      </c>
      <c r="F926" s="573" t="s">
        <v>141</v>
      </c>
      <c r="G926" s="569" t="s">
        <v>42</v>
      </c>
      <c r="H926" s="569" t="s">
        <v>41</v>
      </c>
      <c r="I926" s="575" t="s">
        <v>54</v>
      </c>
      <c r="J926" s="569" t="s">
        <v>348</v>
      </c>
      <c r="K926" s="569" t="s">
        <v>469</v>
      </c>
      <c r="L926" s="570">
        <v>0.3</v>
      </c>
      <c r="M926" s="571">
        <v>5.0443139512489248</v>
      </c>
      <c r="N926" s="572">
        <v>542.39934959665868</v>
      </c>
      <c r="O926" s="668" t="s">
        <v>151</v>
      </c>
      <c r="P926" s="668" t="s">
        <v>348</v>
      </c>
      <c r="Q926" s="574" t="s">
        <v>3383</v>
      </c>
      <c r="R926" s="574" t="s">
        <v>3542</v>
      </c>
      <c r="S926" s="574" t="s">
        <v>3459</v>
      </c>
      <c r="T926" s="574" t="s">
        <v>3685</v>
      </c>
      <c r="U926" s="574" t="s">
        <v>3460</v>
      </c>
      <c r="V926" s="574" t="s">
        <v>3591</v>
      </c>
      <c r="W926" s="575" t="s">
        <v>3788</v>
      </c>
      <c r="X926" s="575" t="s">
        <v>3789</v>
      </c>
      <c r="Y926" s="576" t="s">
        <v>3786</v>
      </c>
      <c r="Z926" s="577" t="s">
        <v>3790</v>
      </c>
      <c r="AA926" s="578" t="s">
        <v>3791</v>
      </c>
      <c r="AE926"/>
    </row>
    <row r="927" spans="1:31" s="563" customFormat="1">
      <c r="A927"/>
      <c r="B927"/>
      <c r="C927" s="568">
        <v>2024</v>
      </c>
      <c r="D927" s="569" t="s">
        <v>98</v>
      </c>
      <c r="E927" s="569" t="s">
        <v>337</v>
      </c>
      <c r="F927" s="573" t="s">
        <v>141</v>
      </c>
      <c r="G927" s="569" t="s">
        <v>42</v>
      </c>
      <c r="H927" s="569" t="s">
        <v>41</v>
      </c>
      <c r="I927" s="575" t="s">
        <v>54</v>
      </c>
      <c r="J927" s="569" t="s">
        <v>348</v>
      </c>
      <c r="K927" s="569" t="s">
        <v>79</v>
      </c>
      <c r="L927" s="570">
        <v>0.3</v>
      </c>
      <c r="M927" s="571">
        <v>5.0443139512489248</v>
      </c>
      <c r="N927" s="572">
        <v>542.39934959665868</v>
      </c>
      <c r="O927" s="668" t="s">
        <v>151</v>
      </c>
      <c r="P927" s="668" t="s">
        <v>348</v>
      </c>
      <c r="Q927" s="574" t="s">
        <v>3451</v>
      </c>
      <c r="R927" s="574" t="s">
        <v>3505</v>
      </c>
      <c r="S927" s="574" t="s">
        <v>3459</v>
      </c>
      <c r="T927" s="574" t="s">
        <v>3685</v>
      </c>
      <c r="U927" s="574" t="s">
        <v>3792</v>
      </c>
      <c r="V927" s="574" t="s">
        <v>3793</v>
      </c>
      <c r="W927" s="575" t="s">
        <v>3716</v>
      </c>
      <c r="X927" s="575" t="s">
        <v>3717</v>
      </c>
      <c r="Y927" s="576" t="s">
        <v>3786</v>
      </c>
      <c r="Z927" s="577" t="s">
        <v>3794</v>
      </c>
      <c r="AA927" s="578" t="s">
        <v>3719</v>
      </c>
      <c r="AE927"/>
    </row>
    <row r="928" spans="1:31" s="563" customFormat="1">
      <c r="A928"/>
      <c r="B928"/>
      <c r="C928" s="568">
        <v>2024</v>
      </c>
      <c r="D928" s="569" t="s">
        <v>98</v>
      </c>
      <c r="E928" s="569" t="s">
        <v>459</v>
      </c>
      <c r="F928" s="573" t="s">
        <v>462</v>
      </c>
      <c r="G928" s="569" t="s">
        <v>42</v>
      </c>
      <c r="H928" s="569" t="s">
        <v>41</v>
      </c>
      <c r="I928" s="575" t="s">
        <v>54</v>
      </c>
      <c r="J928" s="569" t="s">
        <v>99</v>
      </c>
      <c r="K928" s="569" t="s">
        <v>476</v>
      </c>
      <c r="L928" s="570">
        <v>1</v>
      </c>
      <c r="M928" s="571">
        <v>1.4779749227343748E-2</v>
      </c>
      <c r="N928" s="572">
        <v>2.0599312499999995</v>
      </c>
      <c r="O928" s="668" t="s">
        <v>151</v>
      </c>
      <c r="P928" s="668" t="s">
        <v>99</v>
      </c>
      <c r="Q928" s="574" t="s">
        <v>3698</v>
      </c>
      <c r="R928" s="574" t="s">
        <v>3795</v>
      </c>
      <c r="S928" s="574" t="s">
        <v>3329</v>
      </c>
      <c r="T928" s="574" t="s">
        <v>3685</v>
      </c>
      <c r="U928" s="574" t="s">
        <v>3796</v>
      </c>
      <c r="V928" s="574" t="s">
        <v>3797</v>
      </c>
      <c r="W928" s="575" t="s">
        <v>3702</v>
      </c>
      <c r="X928" s="575" t="s">
        <v>3798</v>
      </c>
      <c r="Y928" s="576" t="s">
        <v>3722</v>
      </c>
      <c r="Z928" s="577" t="s">
        <v>3799</v>
      </c>
      <c r="AA928" s="578" t="s">
        <v>3800</v>
      </c>
      <c r="AE928"/>
    </row>
    <row r="929" spans="1:31" s="563" customFormat="1">
      <c r="A929"/>
      <c r="B929"/>
      <c r="C929" s="568">
        <v>2024</v>
      </c>
      <c r="D929" s="569" t="s">
        <v>98</v>
      </c>
      <c r="E929" s="569" t="s">
        <v>459</v>
      </c>
      <c r="F929" s="573" t="s">
        <v>462</v>
      </c>
      <c r="G929" s="569" t="s">
        <v>42</v>
      </c>
      <c r="H929" s="569" t="s">
        <v>41</v>
      </c>
      <c r="I929" s="575" t="s">
        <v>54</v>
      </c>
      <c r="J929" s="569" t="s">
        <v>96</v>
      </c>
      <c r="K929" s="569" t="s">
        <v>79</v>
      </c>
      <c r="L929" s="570">
        <v>1</v>
      </c>
      <c r="M929" s="571">
        <v>2.3371391410714279E-4</v>
      </c>
      <c r="N929" s="572">
        <v>0.29427589285714278</v>
      </c>
      <c r="O929" s="668" t="s">
        <v>151</v>
      </c>
      <c r="P929" s="668" t="s">
        <v>96</v>
      </c>
      <c r="Q929" s="574" t="s">
        <v>3451</v>
      </c>
      <c r="R929" s="574" t="s">
        <v>3452</v>
      </c>
      <c r="S929" s="574" t="s">
        <v>3337</v>
      </c>
      <c r="T929" s="574" t="s">
        <v>3685</v>
      </c>
      <c r="U929" s="574" t="s">
        <v>3801</v>
      </c>
      <c r="V929" s="574" t="s">
        <v>3802</v>
      </c>
      <c r="W929" s="575" t="s">
        <v>3716</v>
      </c>
      <c r="X929" s="575" t="s">
        <v>3803</v>
      </c>
      <c r="Y929" s="576" t="s">
        <v>3730</v>
      </c>
      <c r="Z929" s="577" t="s">
        <v>3804</v>
      </c>
      <c r="AA929" s="578" t="s">
        <v>3805</v>
      </c>
      <c r="AE929"/>
    </row>
    <row r="930" spans="1:31" s="563" customFormat="1">
      <c r="A930"/>
      <c r="B930"/>
      <c r="C930" s="568">
        <v>2024</v>
      </c>
      <c r="D930" s="569" t="s">
        <v>98</v>
      </c>
      <c r="E930" s="569" t="s">
        <v>459</v>
      </c>
      <c r="F930" s="573" t="s">
        <v>462</v>
      </c>
      <c r="G930" s="569" t="s">
        <v>42</v>
      </c>
      <c r="H930" s="569" t="s">
        <v>49</v>
      </c>
      <c r="I930" s="575" t="s">
        <v>54</v>
      </c>
      <c r="J930" s="569" t="s">
        <v>94</v>
      </c>
      <c r="K930" s="569" t="s">
        <v>79</v>
      </c>
      <c r="L930" s="570">
        <v>1</v>
      </c>
      <c r="M930" s="571">
        <v>0.14424547821146849</v>
      </c>
      <c r="N930" s="572">
        <v>3.6144003781512608</v>
      </c>
      <c r="O930" s="668" t="s">
        <v>151</v>
      </c>
      <c r="P930" s="668" t="s">
        <v>94</v>
      </c>
      <c r="Q930" s="574" t="s">
        <v>3451</v>
      </c>
      <c r="R930" s="574" t="s">
        <v>3452</v>
      </c>
      <c r="S930" s="574" t="s">
        <v>3806</v>
      </c>
      <c r="T930" s="574" t="s">
        <v>3685</v>
      </c>
      <c r="U930" s="574" t="s">
        <v>3807</v>
      </c>
      <c r="V930" s="574" t="s">
        <v>3808</v>
      </c>
      <c r="W930" s="575" t="s">
        <v>3716</v>
      </c>
      <c r="X930" s="575" t="s">
        <v>3803</v>
      </c>
      <c r="Y930" s="576" t="s">
        <v>3809</v>
      </c>
      <c r="Z930" s="577" t="s">
        <v>3810</v>
      </c>
      <c r="AA930" s="578" t="s">
        <v>3811</v>
      </c>
      <c r="AE930"/>
    </row>
    <row r="931" spans="1:31" s="563" customFormat="1">
      <c r="A931"/>
      <c r="B931"/>
      <c r="C931" s="568">
        <v>2024</v>
      </c>
      <c r="D931" s="569" t="s">
        <v>98</v>
      </c>
      <c r="E931" s="569" t="s">
        <v>459</v>
      </c>
      <c r="F931" s="573" t="s">
        <v>462</v>
      </c>
      <c r="G931" s="569" t="s">
        <v>42</v>
      </c>
      <c r="H931" s="569" t="s">
        <v>49</v>
      </c>
      <c r="I931" s="575" t="s">
        <v>54</v>
      </c>
      <c r="J931" s="569" t="s">
        <v>92</v>
      </c>
      <c r="K931" s="569" t="s">
        <v>79</v>
      </c>
      <c r="L931" s="570">
        <v>1</v>
      </c>
      <c r="M931" s="571">
        <v>0.14424547821146849</v>
      </c>
      <c r="N931" s="572">
        <v>3.6144003781512608</v>
      </c>
      <c r="O931" s="668" t="s">
        <v>151</v>
      </c>
      <c r="P931" s="668" t="s">
        <v>92</v>
      </c>
      <c r="Q931" s="574" t="s">
        <v>3451</v>
      </c>
      <c r="R931" s="574" t="s">
        <v>3452</v>
      </c>
      <c r="S931" s="574" t="s">
        <v>3812</v>
      </c>
      <c r="T931" s="574" t="s">
        <v>3685</v>
      </c>
      <c r="U931" s="574" t="s">
        <v>3813</v>
      </c>
      <c r="V931" s="574" t="s">
        <v>3814</v>
      </c>
      <c r="W931" s="575" t="s">
        <v>3716</v>
      </c>
      <c r="X931" s="575" t="s">
        <v>3803</v>
      </c>
      <c r="Y931" s="575" t="s">
        <v>3815</v>
      </c>
      <c r="Z931" s="579" t="s">
        <v>3816</v>
      </c>
      <c r="AA931" s="580" t="s">
        <v>3811</v>
      </c>
      <c r="AE931"/>
    </row>
    <row r="932" spans="1:31" s="563" customFormat="1">
      <c r="A932"/>
      <c r="B932"/>
      <c r="C932" s="568">
        <v>2024</v>
      </c>
      <c r="D932" s="569" t="s">
        <v>98</v>
      </c>
      <c r="E932" s="569" t="s">
        <v>459</v>
      </c>
      <c r="F932" s="573" t="s">
        <v>462</v>
      </c>
      <c r="G932" s="569" t="s">
        <v>42</v>
      </c>
      <c r="H932" s="569" t="s">
        <v>49</v>
      </c>
      <c r="I932" s="575" t="s">
        <v>54</v>
      </c>
      <c r="J932" s="569" t="s">
        <v>89</v>
      </c>
      <c r="K932" s="569" t="s">
        <v>79</v>
      </c>
      <c r="L932" s="570">
        <v>1</v>
      </c>
      <c r="M932" s="571">
        <v>0.14424547821146849</v>
      </c>
      <c r="N932" s="572">
        <v>3.6144003781512608</v>
      </c>
      <c r="O932" s="668" t="s">
        <v>151</v>
      </c>
      <c r="P932" s="668" t="s">
        <v>89</v>
      </c>
      <c r="Q932" s="574" t="s">
        <v>3451</v>
      </c>
      <c r="R932" s="574" t="s">
        <v>3452</v>
      </c>
      <c r="S932" s="574" t="s">
        <v>3817</v>
      </c>
      <c r="T932" s="574" t="s">
        <v>3685</v>
      </c>
      <c r="U932" s="574" t="s">
        <v>3818</v>
      </c>
      <c r="V932" s="574" t="s">
        <v>3819</v>
      </c>
      <c r="W932" s="575" t="s">
        <v>3716</v>
      </c>
      <c r="X932" s="575" t="s">
        <v>3803</v>
      </c>
      <c r="Y932" s="576" t="s">
        <v>3820</v>
      </c>
      <c r="Z932" s="577" t="s">
        <v>3821</v>
      </c>
      <c r="AA932" s="578" t="s">
        <v>3811</v>
      </c>
      <c r="AE932"/>
    </row>
    <row r="933" spans="1:31" s="563" customFormat="1">
      <c r="A933"/>
      <c r="B933"/>
      <c r="C933" s="568">
        <v>2024</v>
      </c>
      <c r="D933" s="569" t="s">
        <v>98</v>
      </c>
      <c r="E933" s="569" t="s">
        <v>459</v>
      </c>
      <c r="F933" s="573" t="s">
        <v>462</v>
      </c>
      <c r="G933" s="569" t="s">
        <v>42</v>
      </c>
      <c r="H933" s="569" t="s">
        <v>41</v>
      </c>
      <c r="I933" s="575" t="s">
        <v>54</v>
      </c>
      <c r="J933" s="569" t="s">
        <v>87</v>
      </c>
      <c r="K933" s="569" t="s">
        <v>79</v>
      </c>
      <c r="L933" s="570">
        <v>1</v>
      </c>
      <c r="M933" s="571">
        <v>1.8301392978549103E-2</v>
      </c>
      <c r="N933" s="572">
        <v>0.88282767857142841</v>
      </c>
      <c r="O933" s="668" t="s">
        <v>151</v>
      </c>
      <c r="P933" s="668" t="s">
        <v>87</v>
      </c>
      <c r="Q933" s="574" t="s">
        <v>3451</v>
      </c>
      <c r="R933" s="574" t="s">
        <v>3452</v>
      </c>
      <c r="S933" s="574" t="s">
        <v>3344</v>
      </c>
      <c r="T933" s="574" t="s">
        <v>3685</v>
      </c>
      <c r="U933" s="574" t="s">
        <v>3738</v>
      </c>
      <c r="V933" s="574" t="s">
        <v>3822</v>
      </c>
      <c r="W933" s="575" t="s">
        <v>3716</v>
      </c>
      <c r="X933" s="575" t="s">
        <v>3803</v>
      </c>
      <c r="Y933" s="576" t="s">
        <v>3735</v>
      </c>
      <c r="Z933" s="577" t="s">
        <v>3823</v>
      </c>
      <c r="AA933" s="578" t="s">
        <v>3805</v>
      </c>
      <c r="AE933"/>
    </row>
    <row r="934" spans="1:31" s="563" customFormat="1">
      <c r="A934"/>
      <c r="B934"/>
      <c r="C934" s="568">
        <v>2024</v>
      </c>
      <c r="D934" s="569" t="s">
        <v>98</v>
      </c>
      <c r="E934" s="569" t="s">
        <v>459</v>
      </c>
      <c r="F934" s="573" t="s">
        <v>462</v>
      </c>
      <c r="G934" s="569" t="s">
        <v>42</v>
      </c>
      <c r="H934" s="569" t="s">
        <v>49</v>
      </c>
      <c r="I934" s="575" t="s">
        <v>54</v>
      </c>
      <c r="J934" s="569" t="s">
        <v>315</v>
      </c>
      <c r="K934" s="569" t="s">
        <v>79</v>
      </c>
      <c r="L934" s="570">
        <v>0.5</v>
      </c>
      <c r="M934" s="571">
        <v>2.9357967071533611E-3</v>
      </c>
      <c r="N934" s="572">
        <v>3.6144003781512608</v>
      </c>
      <c r="O934" s="668" t="s">
        <v>151</v>
      </c>
      <c r="P934" s="668" t="s">
        <v>76</v>
      </c>
      <c r="Q934" s="574" t="s">
        <v>3451</v>
      </c>
      <c r="R934" s="574" t="s">
        <v>3452</v>
      </c>
      <c r="S934" s="574" t="s">
        <v>3824</v>
      </c>
      <c r="T934" s="574" t="s">
        <v>3685</v>
      </c>
      <c r="U934" s="574" t="s">
        <v>3825</v>
      </c>
      <c r="V934" s="574" t="s">
        <v>3826</v>
      </c>
      <c r="W934" s="575" t="s">
        <v>3716</v>
      </c>
      <c r="X934" s="575" t="s">
        <v>3803</v>
      </c>
      <c r="Y934" s="576" t="s">
        <v>3827</v>
      </c>
      <c r="Z934" s="577" t="s">
        <v>3828</v>
      </c>
      <c r="AA934" s="578" t="s">
        <v>3811</v>
      </c>
      <c r="AE934"/>
    </row>
    <row r="935" spans="1:31" s="563" customFormat="1">
      <c r="A935"/>
      <c r="B935"/>
      <c r="C935" s="568">
        <v>2024</v>
      </c>
      <c r="D935" s="569" t="s">
        <v>98</v>
      </c>
      <c r="E935" s="569" t="s">
        <v>459</v>
      </c>
      <c r="F935" s="573" t="s">
        <v>462</v>
      </c>
      <c r="G935" s="569" t="s">
        <v>42</v>
      </c>
      <c r="H935" s="569" t="s">
        <v>49</v>
      </c>
      <c r="I935" s="575" t="s">
        <v>54</v>
      </c>
      <c r="J935" s="569" t="s">
        <v>315</v>
      </c>
      <c r="K935" s="569" t="s">
        <v>79</v>
      </c>
      <c r="L935" s="570">
        <v>0.5</v>
      </c>
      <c r="M935" s="571">
        <v>2.9357967071533611E-3</v>
      </c>
      <c r="N935" s="572">
        <v>3.6144003781512608</v>
      </c>
      <c r="O935" s="668" t="s">
        <v>151</v>
      </c>
      <c r="P935" s="668" t="s">
        <v>76</v>
      </c>
      <c r="Q935" s="574" t="s">
        <v>3451</v>
      </c>
      <c r="R935" s="574" t="s">
        <v>3452</v>
      </c>
      <c r="S935" s="574" t="s">
        <v>3824</v>
      </c>
      <c r="T935" s="574" t="s">
        <v>3685</v>
      </c>
      <c r="U935" s="574" t="s">
        <v>3825</v>
      </c>
      <c r="V935" s="574" t="s">
        <v>3826</v>
      </c>
      <c r="W935" s="575" t="s">
        <v>3716</v>
      </c>
      <c r="X935" s="575" t="s">
        <v>3803</v>
      </c>
      <c r="Y935" s="575" t="s">
        <v>3827</v>
      </c>
      <c r="Z935" s="579" t="s">
        <v>3828</v>
      </c>
      <c r="AA935" s="580" t="s">
        <v>3811</v>
      </c>
      <c r="AE935"/>
    </row>
    <row r="936" spans="1:31" s="563" customFormat="1">
      <c r="A936"/>
      <c r="B936"/>
      <c r="C936" s="568">
        <v>2024</v>
      </c>
      <c r="D936" s="569" t="s">
        <v>98</v>
      </c>
      <c r="E936" s="569" t="s">
        <v>459</v>
      </c>
      <c r="F936" s="573" t="s">
        <v>462</v>
      </c>
      <c r="G936" s="569" t="s">
        <v>42</v>
      </c>
      <c r="H936" s="569" t="s">
        <v>49</v>
      </c>
      <c r="I936" s="575" t="s">
        <v>54</v>
      </c>
      <c r="J936" s="569" t="s">
        <v>316</v>
      </c>
      <c r="K936" s="569" t="s">
        <v>79</v>
      </c>
      <c r="L936" s="570">
        <v>0.5</v>
      </c>
      <c r="M936" s="571">
        <v>4.4036950607300417E-3</v>
      </c>
      <c r="N936" s="572">
        <v>5.421600567226891</v>
      </c>
      <c r="O936" s="668" t="s">
        <v>151</v>
      </c>
      <c r="P936" s="668" t="s">
        <v>76</v>
      </c>
      <c r="Q936" s="574" t="s">
        <v>3451</v>
      </c>
      <c r="R936" s="574" t="s">
        <v>3452</v>
      </c>
      <c r="S936" s="574" t="s">
        <v>3829</v>
      </c>
      <c r="T936" s="574" t="s">
        <v>3685</v>
      </c>
      <c r="U936" s="574" t="s">
        <v>3830</v>
      </c>
      <c r="V936" s="574" t="s">
        <v>3831</v>
      </c>
      <c r="W936" s="575" t="s">
        <v>3716</v>
      </c>
      <c r="X936" s="575" t="s">
        <v>3803</v>
      </c>
      <c r="Y936" s="576" t="s">
        <v>3832</v>
      </c>
      <c r="Z936" s="577" t="s">
        <v>3833</v>
      </c>
      <c r="AA936" s="578" t="s">
        <v>3811</v>
      </c>
      <c r="AE936"/>
    </row>
    <row r="937" spans="1:31" s="563" customFormat="1">
      <c r="A937"/>
      <c r="B937"/>
      <c r="C937" s="568">
        <v>2024</v>
      </c>
      <c r="D937" s="569" t="s">
        <v>98</v>
      </c>
      <c r="E937" s="569" t="s">
        <v>459</v>
      </c>
      <c r="F937" s="573" t="s">
        <v>462</v>
      </c>
      <c r="G937" s="569" t="s">
        <v>42</v>
      </c>
      <c r="H937" s="569" t="s">
        <v>49</v>
      </c>
      <c r="I937" s="575" t="s">
        <v>54</v>
      </c>
      <c r="J937" s="569" t="s">
        <v>316</v>
      </c>
      <c r="K937" s="569" t="s">
        <v>79</v>
      </c>
      <c r="L937" s="570">
        <v>0.5</v>
      </c>
      <c r="M937" s="571">
        <v>4.4036950607300417E-3</v>
      </c>
      <c r="N937" s="572">
        <v>5.421600567226891</v>
      </c>
      <c r="O937" s="668" t="s">
        <v>151</v>
      </c>
      <c r="P937" s="668" t="s">
        <v>76</v>
      </c>
      <c r="Q937" s="574" t="s">
        <v>3451</v>
      </c>
      <c r="R937" s="574" t="s">
        <v>3452</v>
      </c>
      <c r="S937" s="574" t="s">
        <v>3829</v>
      </c>
      <c r="T937" s="574" t="s">
        <v>3685</v>
      </c>
      <c r="U937" s="574" t="s">
        <v>3830</v>
      </c>
      <c r="V937" s="574" t="s">
        <v>3831</v>
      </c>
      <c r="W937" s="575" t="s">
        <v>3716</v>
      </c>
      <c r="X937" s="575" t="s">
        <v>3803</v>
      </c>
      <c r="Y937" s="576" t="s">
        <v>3832</v>
      </c>
      <c r="Z937" s="577" t="s">
        <v>3833</v>
      </c>
      <c r="AA937" s="578" t="s">
        <v>3811</v>
      </c>
      <c r="AE937"/>
    </row>
    <row r="938" spans="1:31" s="563" customFormat="1">
      <c r="A938"/>
      <c r="B938"/>
      <c r="C938" s="568">
        <v>2024</v>
      </c>
      <c r="D938" s="569" t="s">
        <v>98</v>
      </c>
      <c r="E938" s="569" t="s">
        <v>459</v>
      </c>
      <c r="F938" s="573" t="s">
        <v>462</v>
      </c>
      <c r="G938" s="569" t="s">
        <v>42</v>
      </c>
      <c r="H938" s="569" t="s">
        <v>49</v>
      </c>
      <c r="I938" s="575" t="s">
        <v>54</v>
      </c>
      <c r="J938" s="569" t="s">
        <v>317</v>
      </c>
      <c r="K938" s="569" t="s">
        <v>79</v>
      </c>
      <c r="L938" s="570">
        <v>0.5</v>
      </c>
      <c r="M938" s="571">
        <v>5.8715934143067222E-3</v>
      </c>
      <c r="N938" s="572">
        <v>7.2288007563025216</v>
      </c>
      <c r="O938" s="668" t="s">
        <v>151</v>
      </c>
      <c r="P938" s="668" t="s">
        <v>76</v>
      </c>
      <c r="Q938" s="574" t="s">
        <v>3451</v>
      </c>
      <c r="R938" s="574" t="s">
        <v>3452</v>
      </c>
      <c r="S938" s="574" t="s">
        <v>3834</v>
      </c>
      <c r="T938" s="574" t="s">
        <v>3685</v>
      </c>
      <c r="U938" s="574" t="s">
        <v>3835</v>
      </c>
      <c r="V938" s="574" t="s">
        <v>3836</v>
      </c>
      <c r="W938" s="575" t="s">
        <v>3716</v>
      </c>
      <c r="X938" s="575" t="s">
        <v>3803</v>
      </c>
      <c r="Y938" s="576" t="s">
        <v>3837</v>
      </c>
      <c r="Z938" s="577" t="s">
        <v>3838</v>
      </c>
      <c r="AA938" s="578" t="s">
        <v>3811</v>
      </c>
      <c r="AE938"/>
    </row>
    <row r="939" spans="1:31" s="563" customFormat="1">
      <c r="A939"/>
      <c r="B939"/>
      <c r="C939" s="568">
        <v>2024</v>
      </c>
      <c r="D939" s="569" t="s">
        <v>98</v>
      </c>
      <c r="E939" s="569" t="s">
        <v>459</v>
      </c>
      <c r="F939" s="573" t="s">
        <v>462</v>
      </c>
      <c r="G939" s="569" t="s">
        <v>42</v>
      </c>
      <c r="H939" s="569" t="s">
        <v>49</v>
      </c>
      <c r="I939" s="575" t="s">
        <v>54</v>
      </c>
      <c r="J939" s="569" t="s">
        <v>317</v>
      </c>
      <c r="K939" s="569" t="s">
        <v>79</v>
      </c>
      <c r="L939" s="570">
        <v>0.5</v>
      </c>
      <c r="M939" s="571">
        <v>5.8715934143067222E-3</v>
      </c>
      <c r="N939" s="572">
        <v>7.2288007563025216</v>
      </c>
      <c r="O939" s="668" t="s">
        <v>151</v>
      </c>
      <c r="P939" s="668" t="s">
        <v>76</v>
      </c>
      <c r="Q939" s="574" t="s">
        <v>3451</v>
      </c>
      <c r="R939" s="574" t="s">
        <v>3452</v>
      </c>
      <c r="S939" s="574" t="s">
        <v>3834</v>
      </c>
      <c r="T939" s="574" t="s">
        <v>3685</v>
      </c>
      <c r="U939" s="574" t="s">
        <v>3835</v>
      </c>
      <c r="V939" s="574" t="s">
        <v>3836</v>
      </c>
      <c r="W939" s="575" t="s">
        <v>3716</v>
      </c>
      <c r="X939" s="575" t="s">
        <v>3803</v>
      </c>
      <c r="Y939" s="576" t="s">
        <v>3837</v>
      </c>
      <c r="Z939" s="577" t="s">
        <v>3838</v>
      </c>
      <c r="AA939" s="578" t="s">
        <v>3811</v>
      </c>
      <c r="AE939"/>
    </row>
    <row r="940" spans="1:31" s="563" customFormat="1">
      <c r="A940"/>
      <c r="B940"/>
      <c r="C940" s="568">
        <v>2024</v>
      </c>
      <c r="D940" s="569" t="s">
        <v>98</v>
      </c>
      <c r="E940" s="569" t="s">
        <v>459</v>
      </c>
      <c r="F940" s="573" t="s">
        <v>462</v>
      </c>
      <c r="G940" s="569" t="s">
        <v>42</v>
      </c>
      <c r="H940" s="569" t="s">
        <v>49</v>
      </c>
      <c r="I940" s="575" t="s">
        <v>54</v>
      </c>
      <c r="J940" s="569" t="s">
        <v>314</v>
      </c>
      <c r="K940" s="569" t="s">
        <v>79</v>
      </c>
      <c r="L940" s="570">
        <v>0.5</v>
      </c>
      <c r="M940" s="571">
        <v>1.1009237651825104E-3</v>
      </c>
      <c r="N940" s="572">
        <v>2.7108002836134455</v>
      </c>
      <c r="O940" s="668" t="s">
        <v>151</v>
      </c>
      <c r="P940" s="668" t="s">
        <v>73</v>
      </c>
      <c r="Q940" s="574" t="s">
        <v>3451</v>
      </c>
      <c r="R940" s="574" t="s">
        <v>3452</v>
      </c>
      <c r="S940" s="574" t="s">
        <v>3839</v>
      </c>
      <c r="T940" s="574" t="s">
        <v>3685</v>
      </c>
      <c r="U940" s="574" t="s">
        <v>3840</v>
      </c>
      <c r="V940" s="574" t="s">
        <v>3841</v>
      </c>
      <c r="W940" s="575" t="s">
        <v>3716</v>
      </c>
      <c r="X940" s="575" t="s">
        <v>3803</v>
      </c>
      <c r="Y940" s="576" t="s">
        <v>3842</v>
      </c>
      <c r="Z940" s="577" t="s">
        <v>3843</v>
      </c>
      <c r="AA940" s="578" t="s">
        <v>3811</v>
      </c>
      <c r="AE940"/>
    </row>
    <row r="941" spans="1:31" s="563" customFormat="1">
      <c r="A941"/>
      <c r="B941"/>
      <c r="C941" s="568">
        <v>2024</v>
      </c>
      <c r="D941" s="569" t="s">
        <v>98</v>
      </c>
      <c r="E941" s="569" t="s">
        <v>459</v>
      </c>
      <c r="F941" s="573" t="s">
        <v>462</v>
      </c>
      <c r="G941" s="569" t="s">
        <v>42</v>
      </c>
      <c r="H941" s="569" t="s">
        <v>49</v>
      </c>
      <c r="I941" s="575" t="s">
        <v>54</v>
      </c>
      <c r="J941" s="569" t="s">
        <v>314</v>
      </c>
      <c r="K941" s="569" t="s">
        <v>79</v>
      </c>
      <c r="L941" s="570">
        <v>0.5</v>
      </c>
      <c r="M941" s="571">
        <v>1.1009237651825104E-3</v>
      </c>
      <c r="N941" s="572">
        <v>2.7108002836134455</v>
      </c>
      <c r="O941" s="668" t="s">
        <v>151</v>
      </c>
      <c r="P941" s="668" t="s">
        <v>73</v>
      </c>
      <c r="Q941" s="574" t="s">
        <v>3451</v>
      </c>
      <c r="R941" s="574" t="s">
        <v>3452</v>
      </c>
      <c r="S941" s="574" t="s">
        <v>3839</v>
      </c>
      <c r="T941" s="574" t="s">
        <v>3685</v>
      </c>
      <c r="U941" s="574" t="s">
        <v>3840</v>
      </c>
      <c r="V941" s="574" t="s">
        <v>3841</v>
      </c>
      <c r="W941" s="575" t="s">
        <v>3716</v>
      </c>
      <c r="X941" s="575" t="s">
        <v>3803</v>
      </c>
      <c r="Y941" s="576" t="s">
        <v>3842</v>
      </c>
      <c r="Z941" s="577" t="s">
        <v>3843</v>
      </c>
      <c r="AA941" s="578" t="s">
        <v>3811</v>
      </c>
      <c r="AE941"/>
    </row>
    <row r="942" spans="1:31" s="563" customFormat="1">
      <c r="A942"/>
      <c r="B942"/>
      <c r="C942" s="568">
        <v>2024</v>
      </c>
      <c r="D942" s="569" t="s">
        <v>98</v>
      </c>
      <c r="E942" s="569" t="s">
        <v>459</v>
      </c>
      <c r="F942" s="573" t="s">
        <v>462</v>
      </c>
      <c r="G942" s="569" t="s">
        <v>42</v>
      </c>
      <c r="H942" s="569" t="s">
        <v>49</v>
      </c>
      <c r="I942" s="575" t="s">
        <v>54</v>
      </c>
      <c r="J942" s="569" t="s">
        <v>312</v>
      </c>
      <c r="K942" s="569" t="s">
        <v>79</v>
      </c>
      <c r="L942" s="570">
        <v>0.5</v>
      </c>
      <c r="M942" s="571">
        <v>1.1009237651825104E-3</v>
      </c>
      <c r="N942" s="572">
        <v>2.7108002836134455</v>
      </c>
      <c r="O942" s="668" t="s">
        <v>151</v>
      </c>
      <c r="P942" s="668" t="s">
        <v>73</v>
      </c>
      <c r="Q942" s="574" t="s">
        <v>3451</v>
      </c>
      <c r="R942" s="574" t="s">
        <v>3452</v>
      </c>
      <c r="S942" s="574" t="s">
        <v>3844</v>
      </c>
      <c r="T942" s="574" t="s">
        <v>3685</v>
      </c>
      <c r="U942" s="574" t="s">
        <v>3845</v>
      </c>
      <c r="V942" s="574" t="s">
        <v>3846</v>
      </c>
      <c r="W942" s="575" t="s">
        <v>3716</v>
      </c>
      <c r="X942" s="575" t="s">
        <v>3803</v>
      </c>
      <c r="Y942" s="576" t="s">
        <v>3847</v>
      </c>
      <c r="Z942" s="577" t="s">
        <v>3848</v>
      </c>
      <c r="AA942" s="578" t="s">
        <v>3811</v>
      </c>
      <c r="AE942"/>
    </row>
    <row r="943" spans="1:31" s="563" customFormat="1">
      <c r="A943"/>
      <c r="B943"/>
      <c r="C943" s="568">
        <v>2024</v>
      </c>
      <c r="D943" s="569" t="s">
        <v>98</v>
      </c>
      <c r="E943" s="569" t="s">
        <v>459</v>
      </c>
      <c r="F943" s="573" t="s">
        <v>462</v>
      </c>
      <c r="G943" s="569" t="s">
        <v>42</v>
      </c>
      <c r="H943" s="569" t="s">
        <v>49</v>
      </c>
      <c r="I943" s="575" t="s">
        <v>54</v>
      </c>
      <c r="J943" s="569" t="s">
        <v>312</v>
      </c>
      <c r="K943" s="569" t="s">
        <v>79</v>
      </c>
      <c r="L943" s="570">
        <v>0.5</v>
      </c>
      <c r="M943" s="571">
        <v>1.1009237651825104E-3</v>
      </c>
      <c r="N943" s="572">
        <v>2.7108002836134455</v>
      </c>
      <c r="O943" s="668" t="s">
        <v>151</v>
      </c>
      <c r="P943" s="668" t="s">
        <v>73</v>
      </c>
      <c r="Q943" s="574" t="s">
        <v>3451</v>
      </c>
      <c r="R943" s="574" t="s">
        <v>3452</v>
      </c>
      <c r="S943" s="574" t="s">
        <v>3844</v>
      </c>
      <c r="T943" s="574" t="s">
        <v>3685</v>
      </c>
      <c r="U943" s="574" t="s">
        <v>3845</v>
      </c>
      <c r="V943" s="574" t="s">
        <v>3846</v>
      </c>
      <c r="W943" s="575" t="s">
        <v>3716</v>
      </c>
      <c r="X943" s="575" t="s">
        <v>3803</v>
      </c>
      <c r="Y943" s="576" t="s">
        <v>3847</v>
      </c>
      <c r="Z943" s="577" t="s">
        <v>3848</v>
      </c>
      <c r="AA943" s="578" t="s">
        <v>3811</v>
      </c>
      <c r="AE943"/>
    </row>
    <row r="944" spans="1:31" s="563" customFormat="1">
      <c r="A944"/>
      <c r="B944"/>
      <c r="C944" s="568">
        <v>2024</v>
      </c>
      <c r="D944" s="569" t="s">
        <v>98</v>
      </c>
      <c r="E944" s="569" t="s">
        <v>459</v>
      </c>
      <c r="F944" s="573" t="s">
        <v>462</v>
      </c>
      <c r="G944" s="569" t="s">
        <v>42</v>
      </c>
      <c r="H944" s="569" t="s">
        <v>49</v>
      </c>
      <c r="I944" s="575" t="s">
        <v>54</v>
      </c>
      <c r="J944" s="569" t="s">
        <v>313</v>
      </c>
      <c r="K944" s="569" t="s">
        <v>79</v>
      </c>
      <c r="L944" s="570">
        <v>0.5</v>
      </c>
      <c r="M944" s="571">
        <v>1.1009237651825104E-3</v>
      </c>
      <c r="N944" s="572">
        <v>2.7108002836134455</v>
      </c>
      <c r="O944" s="668" t="s">
        <v>151</v>
      </c>
      <c r="P944" s="668" t="s">
        <v>73</v>
      </c>
      <c r="Q944" s="574" t="s">
        <v>3451</v>
      </c>
      <c r="R944" s="574" t="s">
        <v>3452</v>
      </c>
      <c r="S944" s="574" t="s">
        <v>3849</v>
      </c>
      <c r="T944" s="574" t="s">
        <v>3685</v>
      </c>
      <c r="U944" s="574" t="s">
        <v>3850</v>
      </c>
      <c r="V944" s="574" t="s">
        <v>3851</v>
      </c>
      <c r="W944" s="575" t="s">
        <v>3716</v>
      </c>
      <c r="X944" s="575" t="s">
        <v>3803</v>
      </c>
      <c r="Y944" s="576" t="s">
        <v>3852</v>
      </c>
      <c r="Z944" s="577" t="s">
        <v>3853</v>
      </c>
      <c r="AA944" s="578" t="s">
        <v>3811</v>
      </c>
      <c r="AE944"/>
    </row>
    <row r="945" spans="1:31" s="563" customFormat="1">
      <c r="A945"/>
      <c r="B945"/>
      <c r="C945" s="568">
        <v>2024</v>
      </c>
      <c r="D945" s="569" t="s">
        <v>98</v>
      </c>
      <c r="E945" s="569" t="s">
        <v>459</v>
      </c>
      <c r="F945" s="573" t="s">
        <v>462</v>
      </c>
      <c r="G945" s="569" t="s">
        <v>42</v>
      </c>
      <c r="H945" s="569" t="s">
        <v>49</v>
      </c>
      <c r="I945" s="575" t="s">
        <v>54</v>
      </c>
      <c r="J945" s="569" t="s">
        <v>313</v>
      </c>
      <c r="K945" s="569" t="s">
        <v>79</v>
      </c>
      <c r="L945" s="570">
        <v>0.5</v>
      </c>
      <c r="M945" s="571">
        <v>1.1009237651825104E-3</v>
      </c>
      <c r="N945" s="572">
        <v>2.7108002836134455</v>
      </c>
      <c r="O945" s="668" t="s">
        <v>151</v>
      </c>
      <c r="P945" s="668" t="s">
        <v>73</v>
      </c>
      <c r="Q945" s="574" t="s">
        <v>3451</v>
      </c>
      <c r="R945" s="574" t="s">
        <v>3452</v>
      </c>
      <c r="S945" s="574" t="s">
        <v>3849</v>
      </c>
      <c r="T945" s="574" t="s">
        <v>3685</v>
      </c>
      <c r="U945" s="574" t="s">
        <v>3850</v>
      </c>
      <c r="V945" s="574" t="s">
        <v>3851</v>
      </c>
      <c r="W945" s="575" t="s">
        <v>3716</v>
      </c>
      <c r="X945" s="575" t="s">
        <v>3803</v>
      </c>
      <c r="Y945" s="576" t="s">
        <v>3852</v>
      </c>
      <c r="Z945" s="577" t="s">
        <v>3853</v>
      </c>
      <c r="AA945" s="578" t="s">
        <v>3811</v>
      </c>
      <c r="AE945"/>
    </row>
    <row r="946" spans="1:31" s="563" customFormat="1">
      <c r="A946"/>
      <c r="B946"/>
      <c r="C946" s="568">
        <v>2024</v>
      </c>
      <c r="D946" s="569" t="s">
        <v>102</v>
      </c>
      <c r="E946" s="569" t="s">
        <v>356</v>
      </c>
      <c r="F946" s="573" t="s">
        <v>462</v>
      </c>
      <c r="G946" s="569" t="s">
        <v>42</v>
      </c>
      <c r="H946" s="569" t="s">
        <v>41</v>
      </c>
      <c r="I946" s="575" t="s">
        <v>54</v>
      </c>
      <c r="J946" s="569" t="s">
        <v>352</v>
      </c>
      <c r="K946" s="569" t="s">
        <v>346</v>
      </c>
      <c r="L946" s="570">
        <v>1</v>
      </c>
      <c r="M946" s="571">
        <v>1.0571868188028861</v>
      </c>
      <c r="N946" s="572">
        <v>56.233341425685452</v>
      </c>
      <c r="O946" s="668" t="s">
        <v>151</v>
      </c>
      <c r="P946" s="668" t="s">
        <v>352</v>
      </c>
      <c r="Q946" s="574" t="s">
        <v>3278</v>
      </c>
      <c r="R946" s="574" t="s">
        <v>3279</v>
      </c>
      <c r="S946" s="574" t="s">
        <v>3280</v>
      </c>
      <c r="T946" s="574" t="s">
        <v>3854</v>
      </c>
      <c r="U946" s="574" t="s">
        <v>3282</v>
      </c>
      <c r="V946" s="574" t="s">
        <v>3283</v>
      </c>
      <c r="W946" s="575" t="s">
        <v>3855</v>
      </c>
      <c r="X946" s="575" t="s">
        <v>3856</v>
      </c>
      <c r="Y946" s="576" t="s">
        <v>3857</v>
      </c>
      <c r="Z946" s="577" t="s">
        <v>3858</v>
      </c>
      <c r="AA946" s="578" t="s">
        <v>3859</v>
      </c>
      <c r="AE946"/>
    </row>
    <row r="947" spans="1:31" s="563" customFormat="1">
      <c r="A947"/>
      <c r="B947"/>
      <c r="C947" s="568">
        <v>2024</v>
      </c>
      <c r="D947" s="569" t="s">
        <v>102</v>
      </c>
      <c r="E947" s="569" t="s">
        <v>356</v>
      </c>
      <c r="F947" s="573" t="s">
        <v>462</v>
      </c>
      <c r="G947" s="569" t="s">
        <v>42</v>
      </c>
      <c r="H947" s="569" t="s">
        <v>41</v>
      </c>
      <c r="I947" s="575" t="s">
        <v>54</v>
      </c>
      <c r="J947" s="569" t="s">
        <v>116</v>
      </c>
      <c r="K947" s="569" t="s">
        <v>111</v>
      </c>
      <c r="L947" s="570">
        <v>0.1</v>
      </c>
      <c r="M947" s="571">
        <v>4.17665744315407E-2</v>
      </c>
      <c r="N947" s="572">
        <v>0.2663684593848259</v>
      </c>
      <c r="O947" s="668" t="s">
        <v>382</v>
      </c>
      <c r="P947" s="668" t="s">
        <v>116</v>
      </c>
      <c r="Q947" s="574" t="s">
        <v>3415</v>
      </c>
      <c r="R947" s="574" t="s">
        <v>3416</v>
      </c>
      <c r="S947" s="574" t="s">
        <v>3291</v>
      </c>
      <c r="T947" s="574" t="s">
        <v>3854</v>
      </c>
      <c r="U947" s="574" t="s">
        <v>3860</v>
      </c>
      <c r="V947" s="574" t="s">
        <v>3861</v>
      </c>
      <c r="W947" s="575" t="s">
        <v>3862</v>
      </c>
      <c r="X947" s="575" t="s">
        <v>3863</v>
      </c>
      <c r="Y947" s="576" t="s">
        <v>3864</v>
      </c>
      <c r="Z947" s="577" t="s">
        <v>3865</v>
      </c>
      <c r="AA947" s="578" t="s">
        <v>3866</v>
      </c>
      <c r="AE947"/>
    </row>
    <row r="948" spans="1:31" s="563" customFormat="1">
      <c r="A948"/>
      <c r="B948"/>
      <c r="C948" s="568">
        <v>2024</v>
      </c>
      <c r="D948" s="569" t="s">
        <v>102</v>
      </c>
      <c r="E948" s="569" t="s">
        <v>356</v>
      </c>
      <c r="F948" s="573" t="s">
        <v>462</v>
      </c>
      <c r="G948" s="569" t="s">
        <v>42</v>
      </c>
      <c r="H948" s="569" t="s">
        <v>41</v>
      </c>
      <c r="I948" s="575" t="s">
        <v>54</v>
      </c>
      <c r="J948" s="569" t="s">
        <v>116</v>
      </c>
      <c r="K948" s="569" t="s">
        <v>330</v>
      </c>
      <c r="L948" s="570">
        <v>0.9</v>
      </c>
      <c r="M948" s="571">
        <v>0.37589916988386624</v>
      </c>
      <c r="N948" s="572">
        <v>2.3973161344634328</v>
      </c>
      <c r="O948" s="668" t="s">
        <v>382</v>
      </c>
      <c r="P948" s="668" t="s">
        <v>116</v>
      </c>
      <c r="Q948" s="574" t="s">
        <v>3317</v>
      </c>
      <c r="R948" s="574" t="s">
        <v>3318</v>
      </c>
      <c r="S948" s="574" t="s">
        <v>3291</v>
      </c>
      <c r="T948" s="574" t="s">
        <v>3854</v>
      </c>
      <c r="U948" s="574" t="s">
        <v>3867</v>
      </c>
      <c r="V948" s="574" t="s">
        <v>3868</v>
      </c>
      <c r="W948" s="575" t="s">
        <v>3869</v>
      </c>
      <c r="X948" s="575" t="s">
        <v>3870</v>
      </c>
      <c r="Y948" s="576" t="s">
        <v>3864</v>
      </c>
      <c r="Z948" s="577" t="s">
        <v>3871</v>
      </c>
      <c r="AA948" s="578" t="s">
        <v>3872</v>
      </c>
      <c r="AE948"/>
    </row>
    <row r="949" spans="1:31" s="563" customFormat="1">
      <c r="A949"/>
      <c r="B949"/>
      <c r="C949" s="568">
        <v>2024</v>
      </c>
      <c r="D949" s="569" t="s">
        <v>102</v>
      </c>
      <c r="E949" s="569" t="s">
        <v>356</v>
      </c>
      <c r="F949" s="573" t="s">
        <v>462</v>
      </c>
      <c r="G949" s="569" t="s">
        <v>42</v>
      </c>
      <c r="H949" s="569" t="s">
        <v>41</v>
      </c>
      <c r="I949" s="575" t="s">
        <v>54</v>
      </c>
      <c r="J949" s="569" t="s">
        <v>109</v>
      </c>
      <c r="K949" s="569" t="s">
        <v>111</v>
      </c>
      <c r="L949" s="570">
        <v>0.3</v>
      </c>
      <c r="M949" s="571">
        <v>0.26082799542962148</v>
      </c>
      <c r="N949" s="572">
        <v>15.982107563089551</v>
      </c>
      <c r="O949" s="668" t="s">
        <v>381</v>
      </c>
      <c r="P949" s="668" t="s">
        <v>109</v>
      </c>
      <c r="Q949" s="574" t="s">
        <v>3415</v>
      </c>
      <c r="R949" s="574" t="s">
        <v>3416</v>
      </c>
      <c r="S949" s="574" t="s">
        <v>3309</v>
      </c>
      <c r="T949" s="574" t="s">
        <v>3854</v>
      </c>
      <c r="U949" s="574" t="s">
        <v>3486</v>
      </c>
      <c r="V949" s="574" t="s">
        <v>3873</v>
      </c>
      <c r="W949" s="575" t="s">
        <v>3862</v>
      </c>
      <c r="X949" s="575" t="s">
        <v>3863</v>
      </c>
      <c r="Y949" s="576" t="s">
        <v>3874</v>
      </c>
      <c r="Z949" s="577" t="s">
        <v>3875</v>
      </c>
      <c r="AA949" s="578" t="s">
        <v>3866</v>
      </c>
      <c r="AE949"/>
    </row>
    <row r="950" spans="1:31" s="563" customFormat="1">
      <c r="A950"/>
      <c r="B950"/>
      <c r="C950" s="568">
        <v>2024</v>
      </c>
      <c r="D950" s="569" t="s">
        <v>102</v>
      </c>
      <c r="E950" s="569" t="s">
        <v>356</v>
      </c>
      <c r="F950" s="573" t="s">
        <v>462</v>
      </c>
      <c r="G950" s="569" t="s">
        <v>42</v>
      </c>
      <c r="H950" s="569" t="s">
        <v>41</v>
      </c>
      <c r="I950" s="575" t="s">
        <v>54</v>
      </c>
      <c r="J950" s="569" t="s">
        <v>109</v>
      </c>
      <c r="K950" s="569" t="s">
        <v>474</v>
      </c>
      <c r="L950" s="570">
        <v>0.5</v>
      </c>
      <c r="M950" s="571">
        <v>0.43471332571603577</v>
      </c>
      <c r="N950" s="572">
        <v>26.636845938482583</v>
      </c>
      <c r="O950" s="668" t="s">
        <v>381</v>
      </c>
      <c r="P950" s="668" t="s">
        <v>109</v>
      </c>
      <c r="Q950" s="574" t="s">
        <v>3876</v>
      </c>
      <c r="R950" s="574" t="s">
        <v>3877</v>
      </c>
      <c r="S950" s="574" t="s">
        <v>3309</v>
      </c>
      <c r="T950" s="574" t="s">
        <v>3854</v>
      </c>
      <c r="U950" s="574" t="s">
        <v>3878</v>
      </c>
      <c r="V950" s="574" t="s">
        <v>3879</v>
      </c>
      <c r="W950" s="575" t="s">
        <v>3880</v>
      </c>
      <c r="X950" s="575" t="s">
        <v>3881</v>
      </c>
      <c r="Y950" s="576" t="s">
        <v>3874</v>
      </c>
      <c r="Z950" s="577" t="s">
        <v>3882</v>
      </c>
      <c r="AA950" s="578" t="s">
        <v>3883</v>
      </c>
      <c r="AE950"/>
    </row>
    <row r="951" spans="1:31" s="563" customFormat="1">
      <c r="A951"/>
      <c r="B951"/>
      <c r="C951" s="568">
        <v>2024</v>
      </c>
      <c r="D951" s="569" t="s">
        <v>102</v>
      </c>
      <c r="E951" s="569" t="s">
        <v>356</v>
      </c>
      <c r="F951" s="573" t="s">
        <v>462</v>
      </c>
      <c r="G951" s="569" t="s">
        <v>42</v>
      </c>
      <c r="H951" s="569" t="s">
        <v>41</v>
      </c>
      <c r="I951" s="575" t="s">
        <v>54</v>
      </c>
      <c r="J951" s="569" t="s">
        <v>109</v>
      </c>
      <c r="K951" s="569" t="s">
        <v>79</v>
      </c>
      <c r="L951" s="570">
        <v>0.2</v>
      </c>
      <c r="M951" s="571">
        <v>0.17388533028641434</v>
      </c>
      <c r="N951" s="572">
        <v>10.654738375393034</v>
      </c>
      <c r="O951" s="668" t="s">
        <v>381</v>
      </c>
      <c r="P951" s="668" t="s">
        <v>109</v>
      </c>
      <c r="Q951" s="574" t="s">
        <v>3451</v>
      </c>
      <c r="R951" s="574" t="s">
        <v>3452</v>
      </c>
      <c r="S951" s="574" t="s">
        <v>3309</v>
      </c>
      <c r="T951" s="574" t="s">
        <v>3854</v>
      </c>
      <c r="U951" s="574" t="s">
        <v>3884</v>
      </c>
      <c r="V951" s="574" t="s">
        <v>3885</v>
      </c>
      <c r="W951" s="575" t="s">
        <v>3886</v>
      </c>
      <c r="X951" s="575" t="s">
        <v>3887</v>
      </c>
      <c r="Y951" s="576" t="s">
        <v>3874</v>
      </c>
      <c r="Z951" s="577" t="s">
        <v>3888</v>
      </c>
      <c r="AA951" s="578" t="s">
        <v>3889</v>
      </c>
      <c r="AE951"/>
    </row>
    <row r="952" spans="1:31" s="563" customFormat="1">
      <c r="A952"/>
      <c r="B952"/>
      <c r="C952" s="568">
        <v>2024</v>
      </c>
      <c r="D952" s="569" t="s">
        <v>102</v>
      </c>
      <c r="E952" s="569" t="s">
        <v>356</v>
      </c>
      <c r="F952" s="573" t="s">
        <v>462</v>
      </c>
      <c r="G952" s="569" t="s">
        <v>42</v>
      </c>
      <c r="H952" s="569" t="s">
        <v>41</v>
      </c>
      <c r="I952" s="575" t="s">
        <v>54</v>
      </c>
      <c r="J952" s="569" t="s">
        <v>350</v>
      </c>
      <c r="K952" s="569" t="s">
        <v>330</v>
      </c>
      <c r="L952" s="570">
        <v>0.4</v>
      </c>
      <c r="M952" s="571">
        <v>0.35944351839298144</v>
      </c>
      <c r="N952" s="572">
        <v>44.986673140548369</v>
      </c>
      <c r="O952" s="668" t="s">
        <v>151</v>
      </c>
      <c r="P952" s="668" t="s">
        <v>350</v>
      </c>
      <c r="Q952" s="574" t="s">
        <v>3317</v>
      </c>
      <c r="R952" s="574" t="s">
        <v>3318</v>
      </c>
      <c r="S952" s="574" t="s">
        <v>3319</v>
      </c>
      <c r="T952" s="574" t="s">
        <v>3854</v>
      </c>
      <c r="U952" s="574" t="s">
        <v>3320</v>
      </c>
      <c r="V952" s="574" t="s">
        <v>3321</v>
      </c>
      <c r="W952" s="575" t="s">
        <v>3869</v>
      </c>
      <c r="X952" s="575" t="s">
        <v>3870</v>
      </c>
      <c r="Y952" s="576" t="s">
        <v>3890</v>
      </c>
      <c r="Z952" s="577" t="s">
        <v>3891</v>
      </c>
      <c r="AA952" s="578" t="s">
        <v>3872</v>
      </c>
      <c r="AE952"/>
    </row>
    <row r="953" spans="1:31" s="563" customFormat="1">
      <c r="A953"/>
      <c r="B953"/>
      <c r="C953" s="568">
        <v>2024</v>
      </c>
      <c r="D953" s="569" t="s">
        <v>102</v>
      </c>
      <c r="E953" s="569" t="s">
        <v>356</v>
      </c>
      <c r="F953" s="573" t="s">
        <v>462</v>
      </c>
      <c r="G953" s="569" t="s">
        <v>42</v>
      </c>
      <c r="H953" s="569" t="s">
        <v>41</v>
      </c>
      <c r="I953" s="575" t="s">
        <v>54</v>
      </c>
      <c r="J953" s="569" t="s">
        <v>350</v>
      </c>
      <c r="K953" s="569" t="s">
        <v>79</v>
      </c>
      <c r="L953" s="570">
        <v>0.6</v>
      </c>
      <c r="M953" s="571">
        <v>0.53916527758947208</v>
      </c>
      <c r="N953" s="572">
        <v>67.480009710822557</v>
      </c>
      <c r="O953" s="668" t="s">
        <v>151</v>
      </c>
      <c r="P953" s="668" t="s">
        <v>350</v>
      </c>
      <c r="Q953" s="574" t="s">
        <v>3451</v>
      </c>
      <c r="R953" s="574" t="s">
        <v>3452</v>
      </c>
      <c r="S953" s="574" t="s">
        <v>3319</v>
      </c>
      <c r="T953" s="574" t="s">
        <v>3854</v>
      </c>
      <c r="U953" s="574" t="s">
        <v>3506</v>
      </c>
      <c r="V953" s="574" t="s">
        <v>3892</v>
      </c>
      <c r="W953" s="575" t="s">
        <v>3886</v>
      </c>
      <c r="X953" s="575" t="s">
        <v>3887</v>
      </c>
      <c r="Y953" s="576" t="s">
        <v>3890</v>
      </c>
      <c r="Z953" s="577" t="s">
        <v>3893</v>
      </c>
      <c r="AA953" s="578" t="s">
        <v>3889</v>
      </c>
      <c r="AE953"/>
    </row>
    <row r="954" spans="1:31" s="563" customFormat="1">
      <c r="A954"/>
      <c r="B954"/>
      <c r="C954" s="568">
        <v>2024</v>
      </c>
      <c r="D954" s="569" t="s">
        <v>102</v>
      </c>
      <c r="E954" s="569" t="s">
        <v>356</v>
      </c>
      <c r="F954" s="573" t="s">
        <v>462</v>
      </c>
      <c r="G954" s="569" t="s">
        <v>42</v>
      </c>
      <c r="H954" s="569" t="s">
        <v>41</v>
      </c>
      <c r="I954" s="575" t="s">
        <v>54</v>
      </c>
      <c r="J954" s="569" t="s">
        <v>99</v>
      </c>
      <c r="K954" s="569" t="s">
        <v>79</v>
      </c>
      <c r="L954" s="570">
        <v>1</v>
      </c>
      <c r="M954" s="571">
        <v>9.5146813692259774E-2</v>
      </c>
      <c r="N954" s="572">
        <v>101.2200145662338</v>
      </c>
      <c r="O954" s="668" t="s">
        <v>151</v>
      </c>
      <c r="P954" s="668" t="s">
        <v>99</v>
      </c>
      <c r="Q954" s="574" t="s">
        <v>3451</v>
      </c>
      <c r="R954" s="574" t="s">
        <v>3452</v>
      </c>
      <c r="S954" s="574" t="s">
        <v>3329</v>
      </c>
      <c r="T954" s="574" t="s">
        <v>3854</v>
      </c>
      <c r="U954" s="574" t="s">
        <v>3720</v>
      </c>
      <c r="V954" s="574" t="s">
        <v>3894</v>
      </c>
      <c r="W954" s="575" t="s">
        <v>3886</v>
      </c>
      <c r="X954" s="575" t="s">
        <v>3887</v>
      </c>
      <c r="Y954" s="576" t="s">
        <v>3895</v>
      </c>
      <c r="Z954" s="577" t="s">
        <v>3896</v>
      </c>
      <c r="AA954" s="578" t="s">
        <v>3889</v>
      </c>
      <c r="AE954"/>
    </row>
    <row r="955" spans="1:31" s="563" customFormat="1">
      <c r="A955"/>
      <c r="B955"/>
      <c r="C955" s="568">
        <v>2024</v>
      </c>
      <c r="D955" s="569" t="s">
        <v>102</v>
      </c>
      <c r="E955" s="569" t="s">
        <v>356</v>
      </c>
      <c r="F955" s="573" t="s">
        <v>462</v>
      </c>
      <c r="G955" s="569" t="s">
        <v>42</v>
      </c>
      <c r="H955" s="569" t="s">
        <v>41</v>
      </c>
      <c r="I955" s="575" t="s">
        <v>54</v>
      </c>
      <c r="J955" s="569" t="s">
        <v>96</v>
      </c>
      <c r="K955" s="569" t="s">
        <v>79</v>
      </c>
      <c r="L955" s="570">
        <v>1</v>
      </c>
      <c r="M955" s="571">
        <v>1.0571868188028865E-2</v>
      </c>
      <c r="N955" s="572">
        <v>22.493336570274181</v>
      </c>
      <c r="O955" s="668" t="s">
        <v>151</v>
      </c>
      <c r="P955" s="668" t="s">
        <v>96</v>
      </c>
      <c r="Q955" s="574" t="s">
        <v>3451</v>
      </c>
      <c r="R955" s="574" t="s">
        <v>3452</v>
      </c>
      <c r="S955" s="574" t="s">
        <v>3337</v>
      </c>
      <c r="T955" s="574" t="s">
        <v>3854</v>
      </c>
      <c r="U955" s="574" t="s">
        <v>3801</v>
      </c>
      <c r="V955" s="574" t="s">
        <v>3802</v>
      </c>
      <c r="W955" s="575" t="s">
        <v>3886</v>
      </c>
      <c r="X955" s="575" t="s">
        <v>3887</v>
      </c>
      <c r="Y955" s="576" t="s">
        <v>3897</v>
      </c>
      <c r="Z955" s="577" t="s">
        <v>3898</v>
      </c>
      <c r="AA955" s="578" t="s">
        <v>3889</v>
      </c>
      <c r="AE955"/>
    </row>
    <row r="956" spans="1:31" s="563" customFormat="1">
      <c r="A956"/>
      <c r="B956"/>
      <c r="C956" s="568">
        <v>2024</v>
      </c>
      <c r="D956" s="569" t="s">
        <v>102</v>
      </c>
      <c r="E956" s="569" t="s">
        <v>356</v>
      </c>
      <c r="F956" s="573" t="s">
        <v>462</v>
      </c>
      <c r="G956" s="569" t="s">
        <v>42</v>
      </c>
      <c r="H956" s="569" t="s">
        <v>41</v>
      </c>
      <c r="I956" s="575" t="s">
        <v>54</v>
      </c>
      <c r="J956" s="569" t="s">
        <v>87</v>
      </c>
      <c r="K956" s="569" t="s">
        <v>104</v>
      </c>
      <c r="L956" s="570">
        <v>0.2</v>
      </c>
      <c r="M956" s="571">
        <v>0.17126426464606756</v>
      </c>
      <c r="N956" s="572">
        <v>10.12200145662338</v>
      </c>
      <c r="O956" s="668" t="s">
        <v>151</v>
      </c>
      <c r="P956" s="668" t="s">
        <v>87</v>
      </c>
      <c r="Q956" s="574" t="s">
        <v>3355</v>
      </c>
      <c r="R956" s="574" t="s">
        <v>3356</v>
      </c>
      <c r="S956" s="574" t="s">
        <v>3344</v>
      </c>
      <c r="T956" s="574" t="s">
        <v>3854</v>
      </c>
      <c r="U956" s="574" t="s">
        <v>3357</v>
      </c>
      <c r="V956" s="574" t="s">
        <v>3358</v>
      </c>
      <c r="W956" s="575" t="s">
        <v>3899</v>
      </c>
      <c r="X956" s="575" t="s">
        <v>3900</v>
      </c>
      <c r="Y956" s="576" t="s">
        <v>3901</v>
      </c>
      <c r="Z956" s="577" t="s">
        <v>3902</v>
      </c>
      <c r="AA956" s="578" t="s">
        <v>3903</v>
      </c>
      <c r="AE956"/>
    </row>
    <row r="957" spans="1:31" s="563" customFormat="1">
      <c r="A957"/>
      <c r="B957"/>
      <c r="C957" s="568">
        <v>2024</v>
      </c>
      <c r="D957" s="569" t="s">
        <v>102</v>
      </c>
      <c r="E957" s="569" t="s">
        <v>356</v>
      </c>
      <c r="F957" s="573" t="s">
        <v>462</v>
      </c>
      <c r="G957" s="569" t="s">
        <v>42</v>
      </c>
      <c r="H957" s="569" t="s">
        <v>41</v>
      </c>
      <c r="I957" s="575" t="s">
        <v>54</v>
      </c>
      <c r="J957" s="569" t="s">
        <v>87</v>
      </c>
      <c r="K957" s="569" t="s">
        <v>79</v>
      </c>
      <c r="L957" s="570">
        <v>0.8</v>
      </c>
      <c r="M957" s="571">
        <v>0.68505705858427024</v>
      </c>
      <c r="N957" s="572">
        <v>40.48800582649352</v>
      </c>
      <c r="O957" s="668" t="s">
        <v>151</v>
      </c>
      <c r="P957" s="668" t="s">
        <v>87</v>
      </c>
      <c r="Q957" s="574" t="s">
        <v>3451</v>
      </c>
      <c r="R957" s="574" t="s">
        <v>3452</v>
      </c>
      <c r="S957" s="574" t="s">
        <v>3344</v>
      </c>
      <c r="T957" s="574" t="s">
        <v>3854</v>
      </c>
      <c r="U957" s="574" t="s">
        <v>3738</v>
      </c>
      <c r="V957" s="574" t="s">
        <v>3822</v>
      </c>
      <c r="W957" s="575" t="s">
        <v>3886</v>
      </c>
      <c r="X957" s="575" t="s">
        <v>3887</v>
      </c>
      <c r="Y957" s="576" t="s">
        <v>3901</v>
      </c>
      <c r="Z957" s="577" t="s">
        <v>3904</v>
      </c>
      <c r="AA957" s="578" t="s">
        <v>3889</v>
      </c>
      <c r="AE957"/>
    </row>
    <row r="958" spans="1:31" s="563" customFormat="1">
      <c r="A958"/>
      <c r="B958"/>
      <c r="C958" s="568">
        <v>2024</v>
      </c>
      <c r="D958" s="569" t="s">
        <v>102</v>
      </c>
      <c r="E958" s="569" t="s">
        <v>356</v>
      </c>
      <c r="F958" s="573" t="s">
        <v>462</v>
      </c>
      <c r="G958" s="569" t="s">
        <v>42</v>
      </c>
      <c r="H958" s="569" t="s">
        <v>41</v>
      </c>
      <c r="I958" s="575" t="s">
        <v>54</v>
      </c>
      <c r="J958" s="569" t="s">
        <v>83</v>
      </c>
      <c r="K958" s="569" t="s">
        <v>470</v>
      </c>
      <c r="L958" s="570">
        <v>0.7</v>
      </c>
      <c r="M958" s="571">
        <v>1.2934956077518227</v>
      </c>
      <c r="N958" s="572">
        <v>5.9995158058989935</v>
      </c>
      <c r="O958" s="668" t="s">
        <v>382</v>
      </c>
      <c r="P958" s="668" t="s">
        <v>83</v>
      </c>
      <c r="Q958" s="574" t="s">
        <v>3524</v>
      </c>
      <c r="R958" s="574" t="s">
        <v>3905</v>
      </c>
      <c r="S958" s="574" t="s">
        <v>3365</v>
      </c>
      <c r="T958" s="574" t="s">
        <v>3854</v>
      </c>
      <c r="U958" s="574" t="s">
        <v>3526</v>
      </c>
      <c r="V958" s="574" t="s">
        <v>3906</v>
      </c>
      <c r="W958" s="575" t="s">
        <v>3907</v>
      </c>
      <c r="X958" s="575" t="s">
        <v>3908</v>
      </c>
      <c r="Y958" s="576" t="s">
        <v>3909</v>
      </c>
      <c r="Z958" s="577" t="s">
        <v>3910</v>
      </c>
      <c r="AA958" s="578" t="s">
        <v>3911</v>
      </c>
      <c r="AE958"/>
    </row>
    <row r="959" spans="1:31" s="563" customFormat="1">
      <c r="A959"/>
      <c r="B959"/>
      <c r="C959" s="568">
        <v>2024</v>
      </c>
      <c r="D959" s="569" t="s">
        <v>102</v>
      </c>
      <c r="E959" s="569" t="s">
        <v>356</v>
      </c>
      <c r="F959" s="573" t="s">
        <v>462</v>
      </c>
      <c r="G959" s="569" t="s">
        <v>42</v>
      </c>
      <c r="H959" s="569" t="s">
        <v>41</v>
      </c>
      <c r="I959" s="575" t="s">
        <v>54</v>
      </c>
      <c r="J959" s="569" t="s">
        <v>83</v>
      </c>
      <c r="K959" s="569" t="s">
        <v>81</v>
      </c>
      <c r="L959" s="570">
        <v>0.3</v>
      </c>
      <c r="M959" s="571">
        <v>0.554355260465067</v>
      </c>
      <c r="N959" s="572">
        <v>2.5712210596709975</v>
      </c>
      <c r="O959" s="668" t="s">
        <v>382</v>
      </c>
      <c r="P959" s="668" t="s">
        <v>83</v>
      </c>
      <c r="Q959" s="574" t="s">
        <v>3363</v>
      </c>
      <c r="R959" s="574" t="s">
        <v>3364</v>
      </c>
      <c r="S959" s="574" t="s">
        <v>3365</v>
      </c>
      <c r="T959" s="574" t="s">
        <v>3854</v>
      </c>
      <c r="U959" s="574" t="s">
        <v>3366</v>
      </c>
      <c r="V959" s="574" t="s">
        <v>3367</v>
      </c>
      <c r="W959" s="575" t="s">
        <v>3912</v>
      </c>
      <c r="X959" s="575" t="s">
        <v>3913</v>
      </c>
      <c r="Y959" s="576" t="s">
        <v>3909</v>
      </c>
      <c r="Z959" s="577" t="s">
        <v>3914</v>
      </c>
      <c r="AA959" s="578" t="s">
        <v>3915</v>
      </c>
      <c r="AE959"/>
    </row>
    <row r="960" spans="1:31" s="563" customFormat="1">
      <c r="A960"/>
      <c r="B960"/>
      <c r="C960" s="568">
        <v>2024</v>
      </c>
      <c r="D960" s="569" t="s">
        <v>102</v>
      </c>
      <c r="E960" s="569" t="s">
        <v>356</v>
      </c>
      <c r="F960" s="573" t="s">
        <v>462</v>
      </c>
      <c r="G960" s="569" t="s">
        <v>42</v>
      </c>
      <c r="H960" s="569" t="s">
        <v>41</v>
      </c>
      <c r="I960" s="575" t="s">
        <v>54</v>
      </c>
      <c r="J960" s="569" t="s">
        <v>77</v>
      </c>
      <c r="K960" s="569" t="s">
        <v>79</v>
      </c>
      <c r="L960" s="570">
        <v>1</v>
      </c>
      <c r="M960" s="571">
        <v>2.6202720460401054</v>
      </c>
      <c r="N960" s="572">
        <v>131.85749023953832</v>
      </c>
      <c r="O960" s="668" t="s">
        <v>381</v>
      </c>
      <c r="P960" s="668" t="s">
        <v>77</v>
      </c>
      <c r="Q960" s="574" t="s">
        <v>3451</v>
      </c>
      <c r="R960" s="574" t="s">
        <v>3452</v>
      </c>
      <c r="S960" s="574" t="s">
        <v>3375</v>
      </c>
      <c r="T960" s="574" t="s">
        <v>3854</v>
      </c>
      <c r="U960" s="574" t="s">
        <v>3916</v>
      </c>
      <c r="V960" s="574" t="s">
        <v>3917</v>
      </c>
      <c r="W960" s="575" t="s">
        <v>3886</v>
      </c>
      <c r="X960" s="575" t="s">
        <v>3887</v>
      </c>
      <c r="Y960" s="576" t="s">
        <v>3918</v>
      </c>
      <c r="Z960" s="577" t="s">
        <v>3919</v>
      </c>
      <c r="AA960" s="578" t="s">
        <v>3889</v>
      </c>
      <c r="AE960"/>
    </row>
    <row r="961" spans="1:31" s="563" customFormat="1">
      <c r="A961"/>
      <c r="B961"/>
      <c r="C961" s="568">
        <v>2024</v>
      </c>
      <c r="D961" s="569" t="s">
        <v>102</v>
      </c>
      <c r="E961" s="569" t="s">
        <v>356</v>
      </c>
      <c r="F961" s="573" t="s">
        <v>462</v>
      </c>
      <c r="G961" s="569" t="s">
        <v>42</v>
      </c>
      <c r="H961" s="569" t="s">
        <v>41</v>
      </c>
      <c r="I961" s="575" t="s">
        <v>54</v>
      </c>
      <c r="J961" s="569" t="s">
        <v>349</v>
      </c>
      <c r="K961" s="569" t="s">
        <v>79</v>
      </c>
      <c r="L961" s="570">
        <v>1</v>
      </c>
      <c r="M961" s="571">
        <v>1.4272022053838969</v>
      </c>
      <c r="N961" s="572">
        <v>168.70002427705637</v>
      </c>
      <c r="O961" s="668" t="s">
        <v>151</v>
      </c>
      <c r="P961" s="668" t="s">
        <v>349</v>
      </c>
      <c r="Q961" s="574" t="s">
        <v>3451</v>
      </c>
      <c r="R961" s="574" t="s">
        <v>3452</v>
      </c>
      <c r="S961" s="574" t="s">
        <v>3402</v>
      </c>
      <c r="T961" s="574" t="s">
        <v>3854</v>
      </c>
      <c r="U961" s="574" t="s">
        <v>3920</v>
      </c>
      <c r="V961" s="574" t="s">
        <v>3921</v>
      </c>
      <c r="W961" s="575" t="s">
        <v>3886</v>
      </c>
      <c r="X961" s="575" t="s">
        <v>3887</v>
      </c>
      <c r="Y961" s="576" t="s">
        <v>3922</v>
      </c>
      <c r="Z961" s="577" t="s">
        <v>3923</v>
      </c>
      <c r="AA961" s="578" t="s">
        <v>3889</v>
      </c>
      <c r="AE961"/>
    </row>
    <row r="962" spans="1:31" s="563" customFormat="1">
      <c r="A962"/>
      <c r="B962"/>
      <c r="C962" s="568">
        <v>2024</v>
      </c>
      <c r="D962" s="569" t="s">
        <v>102</v>
      </c>
      <c r="E962" s="569" t="s">
        <v>356</v>
      </c>
      <c r="F962" s="573" t="s">
        <v>462</v>
      </c>
      <c r="G962" s="569" t="s">
        <v>42</v>
      </c>
      <c r="H962" s="569" t="s">
        <v>41</v>
      </c>
      <c r="I962" s="575" t="s">
        <v>54</v>
      </c>
      <c r="J962" s="569" t="s">
        <v>76</v>
      </c>
      <c r="K962" s="569" t="s">
        <v>79</v>
      </c>
      <c r="L962" s="570">
        <v>1</v>
      </c>
      <c r="M962" s="571">
        <v>2.5372483651269276E-2</v>
      </c>
      <c r="N962" s="572">
        <v>26.992003884329019</v>
      </c>
      <c r="O962" s="668" t="s">
        <v>151</v>
      </c>
      <c r="P962" s="668" t="s">
        <v>76</v>
      </c>
      <c r="Q962" s="574" t="s">
        <v>3451</v>
      </c>
      <c r="R962" s="574" t="s">
        <v>3452</v>
      </c>
      <c r="S962" s="574" t="s">
        <v>3410</v>
      </c>
      <c r="T962" s="574" t="s">
        <v>3854</v>
      </c>
      <c r="U962" s="574" t="s">
        <v>3762</v>
      </c>
      <c r="V962" s="574" t="s">
        <v>3924</v>
      </c>
      <c r="W962" s="575" t="s">
        <v>3886</v>
      </c>
      <c r="X962" s="575" t="s">
        <v>3887</v>
      </c>
      <c r="Y962" s="575" t="s">
        <v>3925</v>
      </c>
      <c r="Z962" s="579" t="s">
        <v>3926</v>
      </c>
      <c r="AA962" s="580" t="s">
        <v>3889</v>
      </c>
      <c r="AE962"/>
    </row>
    <row r="963" spans="1:31" s="563" customFormat="1">
      <c r="A963"/>
      <c r="B963"/>
      <c r="C963" s="568">
        <v>2024</v>
      </c>
      <c r="D963" s="569" t="s">
        <v>102</v>
      </c>
      <c r="E963" s="569" t="s">
        <v>356</v>
      </c>
      <c r="F963" s="573" t="s">
        <v>462</v>
      </c>
      <c r="G963" s="569" t="s">
        <v>42</v>
      </c>
      <c r="H963" s="569" t="s">
        <v>41</v>
      </c>
      <c r="I963" s="575" t="s">
        <v>54</v>
      </c>
      <c r="J963" s="569" t="s">
        <v>74</v>
      </c>
      <c r="K963" s="569" t="s">
        <v>468</v>
      </c>
      <c r="L963" s="570">
        <v>0.9</v>
      </c>
      <c r="M963" s="571">
        <v>0.28630804120163283</v>
      </c>
      <c r="N963" s="572">
        <v>260.28003745602979</v>
      </c>
      <c r="O963" s="668" t="s">
        <v>151</v>
      </c>
      <c r="P963" s="668" t="s">
        <v>74</v>
      </c>
      <c r="Q963" s="574" t="s">
        <v>3342</v>
      </c>
      <c r="R963" s="574" t="s">
        <v>3343</v>
      </c>
      <c r="S963" s="574" t="s">
        <v>3423</v>
      </c>
      <c r="T963" s="574" t="s">
        <v>3854</v>
      </c>
      <c r="U963" s="574" t="s">
        <v>3927</v>
      </c>
      <c r="V963" s="574" t="s">
        <v>3928</v>
      </c>
      <c r="W963" s="575" t="s">
        <v>3929</v>
      </c>
      <c r="X963" s="575" t="s">
        <v>3930</v>
      </c>
      <c r="Y963" s="576" t="s">
        <v>3931</v>
      </c>
      <c r="Z963" s="577" t="s">
        <v>3932</v>
      </c>
      <c r="AA963" s="578" t="s">
        <v>3933</v>
      </c>
      <c r="AE963"/>
    </row>
    <row r="964" spans="1:31" s="563" customFormat="1">
      <c r="A964"/>
      <c r="B964"/>
      <c r="C964" s="568">
        <v>2024</v>
      </c>
      <c r="D964" s="569" t="s">
        <v>102</v>
      </c>
      <c r="E964" s="569" t="s">
        <v>356</v>
      </c>
      <c r="F964" s="573" t="s">
        <v>462</v>
      </c>
      <c r="G964" s="569" t="s">
        <v>42</v>
      </c>
      <c r="H964" s="569" t="s">
        <v>41</v>
      </c>
      <c r="I964" s="575" t="s">
        <v>54</v>
      </c>
      <c r="J964" s="569" t="s">
        <v>74</v>
      </c>
      <c r="K964" s="569" t="s">
        <v>104</v>
      </c>
      <c r="L964" s="570">
        <v>0.1</v>
      </c>
      <c r="M964" s="571">
        <v>3.1812004577959206E-2</v>
      </c>
      <c r="N964" s="572">
        <v>28.92000416178109</v>
      </c>
      <c r="O964" s="668" t="s">
        <v>151</v>
      </c>
      <c r="P964" s="668" t="s">
        <v>74</v>
      </c>
      <c r="Q964" s="574" t="s">
        <v>3355</v>
      </c>
      <c r="R964" s="574" t="s">
        <v>3356</v>
      </c>
      <c r="S964" s="574" t="s">
        <v>3423</v>
      </c>
      <c r="T964" s="574" t="s">
        <v>3854</v>
      </c>
      <c r="U964" s="574" t="s">
        <v>3766</v>
      </c>
      <c r="V964" s="574" t="s">
        <v>3934</v>
      </c>
      <c r="W964" s="575" t="s">
        <v>3899</v>
      </c>
      <c r="X964" s="575" t="s">
        <v>3900</v>
      </c>
      <c r="Y964" s="576" t="s">
        <v>3931</v>
      </c>
      <c r="Z964" s="577" t="s">
        <v>3935</v>
      </c>
      <c r="AA964" s="578" t="s">
        <v>3903</v>
      </c>
      <c r="AE964"/>
    </row>
    <row r="965" spans="1:31" s="563" customFormat="1">
      <c r="A965"/>
      <c r="B965"/>
      <c r="C965" s="568">
        <v>2024</v>
      </c>
      <c r="D965" s="569" t="s">
        <v>102</v>
      </c>
      <c r="E965" s="569" t="s">
        <v>356</v>
      </c>
      <c r="F965" s="573" t="s">
        <v>462</v>
      </c>
      <c r="G965" s="569" t="s">
        <v>42</v>
      </c>
      <c r="H965" s="569" t="s">
        <v>41</v>
      </c>
      <c r="I965" s="575" t="s">
        <v>54</v>
      </c>
      <c r="J965" s="569" t="s">
        <v>351</v>
      </c>
      <c r="K965" s="569" t="s">
        <v>100</v>
      </c>
      <c r="L965" s="570">
        <v>0.1</v>
      </c>
      <c r="M965" s="571">
        <v>8.2672009230385743E-2</v>
      </c>
      <c r="N965" s="572">
        <v>0.38238672169466115</v>
      </c>
      <c r="O965" s="668" t="s">
        <v>151</v>
      </c>
      <c r="P965" s="668" t="s">
        <v>351</v>
      </c>
      <c r="Q965" s="574" t="s">
        <v>3431</v>
      </c>
      <c r="R965" s="574" t="s">
        <v>3432</v>
      </c>
      <c r="S965" s="574" t="s">
        <v>3433</v>
      </c>
      <c r="T965" s="574" t="s">
        <v>3854</v>
      </c>
      <c r="U965" s="574" t="s">
        <v>3434</v>
      </c>
      <c r="V965" s="574" t="s">
        <v>3435</v>
      </c>
      <c r="W965" s="575" t="s">
        <v>3936</v>
      </c>
      <c r="X965" s="575" t="s">
        <v>3937</v>
      </c>
      <c r="Y965" s="576" t="s">
        <v>3938</v>
      </c>
      <c r="Z965" s="577" t="s">
        <v>3939</v>
      </c>
      <c r="AA965" s="578" t="s">
        <v>3940</v>
      </c>
      <c r="AE965"/>
    </row>
    <row r="966" spans="1:31" s="563" customFormat="1">
      <c r="A966"/>
      <c r="B966"/>
      <c r="C966" s="568">
        <v>2024</v>
      </c>
      <c r="D966" s="569" t="s">
        <v>102</v>
      </c>
      <c r="E966" s="569" t="s">
        <v>356</v>
      </c>
      <c r="F966" s="573" t="s">
        <v>462</v>
      </c>
      <c r="G966" s="569" t="s">
        <v>42</v>
      </c>
      <c r="H966" s="569" t="s">
        <v>41</v>
      </c>
      <c r="I966" s="575" t="s">
        <v>54</v>
      </c>
      <c r="J966" s="569" t="s">
        <v>351</v>
      </c>
      <c r="K966" s="569" t="s">
        <v>470</v>
      </c>
      <c r="L966" s="570">
        <v>0.9</v>
      </c>
      <c r="M966" s="571">
        <v>0.74404808307347159</v>
      </c>
      <c r="N966" s="572">
        <v>3.44148049525195</v>
      </c>
      <c r="O966" s="668" t="s">
        <v>151</v>
      </c>
      <c r="P966" s="668" t="s">
        <v>351</v>
      </c>
      <c r="Q966" s="574" t="s">
        <v>3524</v>
      </c>
      <c r="R966" s="574" t="s">
        <v>3905</v>
      </c>
      <c r="S966" s="574" t="s">
        <v>3433</v>
      </c>
      <c r="T966" s="574" t="s">
        <v>3854</v>
      </c>
      <c r="U966" s="574" t="s">
        <v>3582</v>
      </c>
      <c r="V966" s="574" t="s">
        <v>3941</v>
      </c>
      <c r="W966" s="575" t="s">
        <v>3907</v>
      </c>
      <c r="X966" s="575" t="s">
        <v>3908</v>
      </c>
      <c r="Y966" s="576" t="s">
        <v>3938</v>
      </c>
      <c r="Z966" s="577" t="s">
        <v>3942</v>
      </c>
      <c r="AA966" s="578" t="s">
        <v>3911</v>
      </c>
      <c r="AE966"/>
    </row>
    <row r="967" spans="1:31" s="563" customFormat="1">
      <c r="A967"/>
      <c r="B967"/>
      <c r="C967" s="568">
        <v>2024</v>
      </c>
      <c r="D967" s="569" t="s">
        <v>102</v>
      </c>
      <c r="E967" s="569" t="s">
        <v>356</v>
      </c>
      <c r="F967" s="573" t="s">
        <v>462</v>
      </c>
      <c r="G967" s="569" t="s">
        <v>42</v>
      </c>
      <c r="H967" s="569" t="s">
        <v>41</v>
      </c>
      <c r="I967" s="575" t="s">
        <v>54</v>
      </c>
      <c r="J967" s="569" t="s">
        <v>67</v>
      </c>
      <c r="K967" s="569" t="s">
        <v>470</v>
      </c>
      <c r="L967" s="570">
        <v>0.9</v>
      </c>
      <c r="M967" s="571">
        <v>0.84697793727037818</v>
      </c>
      <c r="N967" s="572">
        <v>4.9386468645503099</v>
      </c>
      <c r="O967" s="668" t="s">
        <v>382</v>
      </c>
      <c r="P967" s="668" t="s">
        <v>67</v>
      </c>
      <c r="Q967" s="574" t="s">
        <v>3524</v>
      </c>
      <c r="R967" s="574" t="s">
        <v>3905</v>
      </c>
      <c r="S967" s="574" t="s">
        <v>3441</v>
      </c>
      <c r="T967" s="574" t="s">
        <v>3854</v>
      </c>
      <c r="U967" s="574" t="s">
        <v>3943</v>
      </c>
      <c r="V967" s="574" t="s">
        <v>3944</v>
      </c>
      <c r="W967" s="575" t="s">
        <v>3907</v>
      </c>
      <c r="X967" s="575" t="s">
        <v>3908</v>
      </c>
      <c r="Y967" s="576" t="s">
        <v>3945</v>
      </c>
      <c r="Z967" s="577" t="s">
        <v>3946</v>
      </c>
      <c r="AA967" s="578" t="s">
        <v>3911</v>
      </c>
      <c r="AE967"/>
    </row>
    <row r="968" spans="1:31" s="563" customFormat="1">
      <c r="A968"/>
      <c r="B968"/>
      <c r="C968" s="568">
        <v>2024</v>
      </c>
      <c r="D968" s="569" t="s">
        <v>102</v>
      </c>
      <c r="E968" s="569" t="s">
        <v>356</v>
      </c>
      <c r="F968" s="573" t="s">
        <v>462</v>
      </c>
      <c r="G968" s="569" t="s">
        <v>42</v>
      </c>
      <c r="H968" s="569" t="s">
        <v>41</v>
      </c>
      <c r="I968" s="575" t="s">
        <v>54</v>
      </c>
      <c r="J968" s="569" t="s">
        <v>67</v>
      </c>
      <c r="K968" s="569" t="s">
        <v>81</v>
      </c>
      <c r="L968" s="570">
        <v>0.1</v>
      </c>
      <c r="M968" s="571">
        <v>9.4108659696708702E-2</v>
      </c>
      <c r="N968" s="572">
        <v>0.54873854050559012</v>
      </c>
      <c r="O968" s="668" t="s">
        <v>382</v>
      </c>
      <c r="P968" s="668" t="s">
        <v>67</v>
      </c>
      <c r="Q968" s="574" t="s">
        <v>3363</v>
      </c>
      <c r="R968" s="574" t="s">
        <v>3364</v>
      </c>
      <c r="S968" s="574" t="s">
        <v>3441</v>
      </c>
      <c r="T968" s="574" t="s">
        <v>3854</v>
      </c>
      <c r="U968" s="574" t="s">
        <v>3442</v>
      </c>
      <c r="V968" s="574" t="s">
        <v>3443</v>
      </c>
      <c r="W968" s="575" t="s">
        <v>3912</v>
      </c>
      <c r="X968" s="575" t="s">
        <v>3913</v>
      </c>
      <c r="Y968" s="576" t="s">
        <v>3945</v>
      </c>
      <c r="Z968" s="577" t="s">
        <v>3947</v>
      </c>
      <c r="AA968" s="578" t="s">
        <v>3915</v>
      </c>
      <c r="AE968"/>
    </row>
    <row r="969" spans="1:31" s="563" customFormat="1">
      <c r="A969"/>
      <c r="B969"/>
      <c r="C969" s="568">
        <v>2024</v>
      </c>
      <c r="D969" s="569" t="s">
        <v>102</v>
      </c>
      <c r="E969" s="569" t="s">
        <v>356</v>
      </c>
      <c r="F969" s="573" t="s">
        <v>462</v>
      </c>
      <c r="G969" s="569" t="s">
        <v>42</v>
      </c>
      <c r="H969" s="569" t="s">
        <v>41</v>
      </c>
      <c r="I969" s="575" t="s">
        <v>54</v>
      </c>
      <c r="J969" s="569" t="s">
        <v>66</v>
      </c>
      <c r="K969" s="569" t="s">
        <v>310</v>
      </c>
      <c r="L969" s="570">
        <v>0.1</v>
      </c>
      <c r="M969" s="571">
        <v>0.23705504949841485</v>
      </c>
      <c r="N969" s="572">
        <v>13.718463512639749</v>
      </c>
      <c r="O969" s="668" t="s">
        <v>381</v>
      </c>
      <c r="P969" s="668" t="s">
        <v>66</v>
      </c>
      <c r="Q969" s="574" t="s">
        <v>3373</v>
      </c>
      <c r="R969" s="574" t="s">
        <v>3374</v>
      </c>
      <c r="S969" s="574" t="s">
        <v>3446</v>
      </c>
      <c r="T969" s="574" t="s">
        <v>3854</v>
      </c>
      <c r="U969" s="574" t="s">
        <v>3447</v>
      </c>
      <c r="V969" s="574" t="s">
        <v>3448</v>
      </c>
      <c r="W969" s="575" t="s">
        <v>3948</v>
      </c>
      <c r="X969" s="575" t="s">
        <v>3949</v>
      </c>
      <c r="Y969" s="576" t="s">
        <v>3950</v>
      </c>
      <c r="Z969" s="577" t="s">
        <v>3951</v>
      </c>
      <c r="AA969" s="578" t="s">
        <v>3952</v>
      </c>
      <c r="AE969"/>
    </row>
    <row r="970" spans="1:31" s="563" customFormat="1">
      <c r="A970"/>
      <c r="B970"/>
      <c r="C970" s="568">
        <v>2024</v>
      </c>
      <c r="D970" s="569" t="s">
        <v>102</v>
      </c>
      <c r="E970" s="569" t="s">
        <v>356</v>
      </c>
      <c r="F970" s="573" t="s">
        <v>462</v>
      </c>
      <c r="G970" s="569" t="s">
        <v>42</v>
      </c>
      <c r="H970" s="569" t="s">
        <v>41</v>
      </c>
      <c r="I970" s="575" t="s">
        <v>54</v>
      </c>
      <c r="J970" s="569" t="s">
        <v>66</v>
      </c>
      <c r="K970" s="569" t="s">
        <v>470</v>
      </c>
      <c r="L970" s="570">
        <v>0.6</v>
      </c>
      <c r="M970" s="571">
        <v>1.4223302969904892</v>
      </c>
      <c r="N970" s="572">
        <v>82.310781075838491</v>
      </c>
      <c r="O970" s="668" t="s">
        <v>381</v>
      </c>
      <c r="P970" s="668" t="s">
        <v>66</v>
      </c>
      <c r="Q970" s="574" t="s">
        <v>3524</v>
      </c>
      <c r="R970" s="574" t="s">
        <v>3905</v>
      </c>
      <c r="S970" s="574" t="s">
        <v>3446</v>
      </c>
      <c r="T970" s="574" t="s">
        <v>3854</v>
      </c>
      <c r="U970" s="574" t="s">
        <v>3953</v>
      </c>
      <c r="V970" s="574" t="s">
        <v>3954</v>
      </c>
      <c r="W970" s="575" t="s">
        <v>3907</v>
      </c>
      <c r="X970" s="575" t="s">
        <v>3908</v>
      </c>
      <c r="Y970" s="576" t="s">
        <v>3950</v>
      </c>
      <c r="Z970" s="577" t="s">
        <v>3955</v>
      </c>
      <c r="AA970" s="578" t="s">
        <v>3911</v>
      </c>
      <c r="AE970"/>
    </row>
    <row r="971" spans="1:31" s="563" customFormat="1">
      <c r="A971"/>
      <c r="B971"/>
      <c r="C971" s="568">
        <v>2024</v>
      </c>
      <c r="D971" s="569" t="s">
        <v>102</v>
      </c>
      <c r="E971" s="569" t="s">
        <v>356</v>
      </c>
      <c r="F971" s="573" t="s">
        <v>462</v>
      </c>
      <c r="G971" s="569" t="s">
        <v>42</v>
      </c>
      <c r="H971" s="569" t="s">
        <v>41</v>
      </c>
      <c r="I971" s="575" t="s">
        <v>54</v>
      </c>
      <c r="J971" s="569" t="s">
        <v>66</v>
      </c>
      <c r="K971" s="569" t="s">
        <v>79</v>
      </c>
      <c r="L971" s="570">
        <v>0.3</v>
      </c>
      <c r="M971" s="571">
        <v>0.71116514849524459</v>
      </c>
      <c r="N971" s="572">
        <v>41.155390537919246</v>
      </c>
      <c r="O971" s="668" t="s">
        <v>381</v>
      </c>
      <c r="P971" s="668" t="s">
        <v>66</v>
      </c>
      <c r="Q971" s="574" t="s">
        <v>3451</v>
      </c>
      <c r="R971" s="574" t="s">
        <v>3452</v>
      </c>
      <c r="S971" s="574" t="s">
        <v>3446</v>
      </c>
      <c r="T971" s="574" t="s">
        <v>3854</v>
      </c>
      <c r="U971" s="574" t="s">
        <v>3453</v>
      </c>
      <c r="V971" s="574" t="s">
        <v>3454</v>
      </c>
      <c r="W971" s="575" t="s">
        <v>3886</v>
      </c>
      <c r="X971" s="575" t="s">
        <v>3887</v>
      </c>
      <c r="Y971" s="576" t="s">
        <v>3950</v>
      </c>
      <c r="Z971" s="577" t="s">
        <v>3956</v>
      </c>
      <c r="AA971" s="578" t="s">
        <v>3889</v>
      </c>
      <c r="AE971"/>
    </row>
    <row r="972" spans="1:31" s="563" customFormat="1">
      <c r="A972"/>
      <c r="B972"/>
      <c r="C972" s="568">
        <v>2024</v>
      </c>
      <c r="D972" s="569" t="s">
        <v>102</v>
      </c>
      <c r="E972" s="569" t="s">
        <v>356</v>
      </c>
      <c r="F972" s="573" t="s">
        <v>462</v>
      </c>
      <c r="G972" s="569" t="s">
        <v>42</v>
      </c>
      <c r="H972" s="569" t="s">
        <v>41</v>
      </c>
      <c r="I972" s="575" t="s">
        <v>54</v>
      </c>
      <c r="J972" s="569" t="s">
        <v>348</v>
      </c>
      <c r="K972" s="569" t="s">
        <v>310</v>
      </c>
      <c r="L972" s="570">
        <v>0.2</v>
      </c>
      <c r="M972" s="571">
        <v>0.49476343119975091</v>
      </c>
      <c r="N972" s="572">
        <v>58.482675082712881</v>
      </c>
      <c r="O972" s="668" t="s">
        <v>151</v>
      </c>
      <c r="P972" s="668" t="s">
        <v>348</v>
      </c>
      <c r="Q972" s="574" t="s">
        <v>3373</v>
      </c>
      <c r="R972" s="574" t="s">
        <v>3374</v>
      </c>
      <c r="S972" s="574" t="s">
        <v>3459</v>
      </c>
      <c r="T972" s="574" t="s">
        <v>3854</v>
      </c>
      <c r="U972" s="574" t="s">
        <v>3957</v>
      </c>
      <c r="V972" s="574" t="s">
        <v>3958</v>
      </c>
      <c r="W972" s="575" t="s">
        <v>3948</v>
      </c>
      <c r="X972" s="575" t="s">
        <v>3949</v>
      </c>
      <c r="Y972" s="576" t="s">
        <v>3959</v>
      </c>
      <c r="Z972" s="577" t="s">
        <v>3960</v>
      </c>
      <c r="AA972" s="578" t="s">
        <v>3952</v>
      </c>
      <c r="AE972"/>
    </row>
    <row r="973" spans="1:31" s="563" customFormat="1">
      <c r="A973"/>
      <c r="B973"/>
      <c r="C973" s="568">
        <v>2024</v>
      </c>
      <c r="D973" s="569" t="s">
        <v>102</v>
      </c>
      <c r="E973" s="569" t="s">
        <v>356</v>
      </c>
      <c r="F973" s="573" t="s">
        <v>462</v>
      </c>
      <c r="G973" s="569" t="s">
        <v>42</v>
      </c>
      <c r="H973" s="569" t="s">
        <v>41</v>
      </c>
      <c r="I973" s="575" t="s">
        <v>54</v>
      </c>
      <c r="J973" s="569" t="s">
        <v>348</v>
      </c>
      <c r="K973" s="569" t="s">
        <v>471</v>
      </c>
      <c r="L973" s="570">
        <v>0.4</v>
      </c>
      <c r="M973" s="571">
        <v>0.98952686239950183</v>
      </c>
      <c r="N973" s="572">
        <v>116.96535016542576</v>
      </c>
      <c r="O973" s="668" t="s">
        <v>151</v>
      </c>
      <c r="P973" s="668" t="s">
        <v>348</v>
      </c>
      <c r="Q973" s="574" t="s">
        <v>3724</v>
      </c>
      <c r="R973" s="574" t="s">
        <v>3961</v>
      </c>
      <c r="S973" s="574" t="s">
        <v>3459</v>
      </c>
      <c r="T973" s="574" t="s">
        <v>3854</v>
      </c>
      <c r="U973" s="574" t="s">
        <v>3784</v>
      </c>
      <c r="V973" s="574" t="s">
        <v>3962</v>
      </c>
      <c r="W973" s="575" t="s">
        <v>3963</v>
      </c>
      <c r="X973" s="575" t="s">
        <v>3964</v>
      </c>
      <c r="Y973" s="576" t="s">
        <v>3959</v>
      </c>
      <c r="Z973" s="577" t="s">
        <v>3965</v>
      </c>
      <c r="AA973" s="578" t="s">
        <v>3966</v>
      </c>
      <c r="AE973"/>
    </row>
    <row r="974" spans="1:31" s="563" customFormat="1">
      <c r="A974"/>
      <c r="B974"/>
      <c r="C974" s="568">
        <v>2024</v>
      </c>
      <c r="D974" s="569" t="s">
        <v>102</v>
      </c>
      <c r="E974" s="569" t="s">
        <v>356</v>
      </c>
      <c r="F974" s="573" t="s">
        <v>462</v>
      </c>
      <c r="G974" s="569" t="s">
        <v>42</v>
      </c>
      <c r="H974" s="569" t="s">
        <v>41</v>
      </c>
      <c r="I974" s="575" t="s">
        <v>54</v>
      </c>
      <c r="J974" s="569" t="s">
        <v>348</v>
      </c>
      <c r="K974" s="569" t="s">
        <v>469</v>
      </c>
      <c r="L974" s="570">
        <v>0.4</v>
      </c>
      <c r="M974" s="571">
        <v>0.98952686239950183</v>
      </c>
      <c r="N974" s="572">
        <v>116.96535016542576</v>
      </c>
      <c r="O974" s="668" t="s">
        <v>151</v>
      </c>
      <c r="P974" s="668" t="s">
        <v>348</v>
      </c>
      <c r="Q974" s="574" t="s">
        <v>3383</v>
      </c>
      <c r="R974" s="574" t="s">
        <v>3384</v>
      </c>
      <c r="S974" s="574" t="s">
        <v>3459</v>
      </c>
      <c r="T974" s="574" t="s">
        <v>3854</v>
      </c>
      <c r="U974" s="574" t="s">
        <v>3460</v>
      </c>
      <c r="V974" s="574" t="s">
        <v>3461</v>
      </c>
      <c r="W974" s="575" t="s">
        <v>3967</v>
      </c>
      <c r="X974" s="575" t="s">
        <v>3968</v>
      </c>
      <c r="Y974" s="576" t="s">
        <v>3959</v>
      </c>
      <c r="Z974" s="577" t="s">
        <v>3969</v>
      </c>
      <c r="AA974" s="578" t="s">
        <v>3970</v>
      </c>
      <c r="AE974"/>
    </row>
    <row r="975" spans="1:31" s="563" customFormat="1">
      <c r="A975"/>
      <c r="B975"/>
      <c r="C975" s="568">
        <v>2024</v>
      </c>
      <c r="D975" s="569" t="s">
        <v>102</v>
      </c>
      <c r="E975" s="569" t="s">
        <v>337</v>
      </c>
      <c r="F975" s="573" t="s">
        <v>141</v>
      </c>
      <c r="G975" s="569" t="s">
        <v>42</v>
      </c>
      <c r="H975" s="569" t="s">
        <v>41</v>
      </c>
      <c r="I975" s="575" t="s">
        <v>54</v>
      </c>
      <c r="J975" s="569" t="s">
        <v>352</v>
      </c>
      <c r="K975" s="569" t="s">
        <v>346</v>
      </c>
      <c r="L975" s="570">
        <v>1</v>
      </c>
      <c r="M975" s="571">
        <v>2.9714115229426588</v>
      </c>
      <c r="N975" s="572">
        <v>114.68756782718808</v>
      </c>
      <c r="O975" s="668" t="s">
        <v>151</v>
      </c>
      <c r="P975" s="668" t="s">
        <v>352</v>
      </c>
      <c r="Q975" s="574" t="s">
        <v>3278</v>
      </c>
      <c r="R975" s="574" t="s">
        <v>3470</v>
      </c>
      <c r="S975" s="574" t="s">
        <v>3280</v>
      </c>
      <c r="T975" s="574" t="s">
        <v>3854</v>
      </c>
      <c r="U975" s="574" t="s">
        <v>3282</v>
      </c>
      <c r="V975" s="574" t="s">
        <v>3471</v>
      </c>
      <c r="W975" s="575" t="s">
        <v>3855</v>
      </c>
      <c r="X975" s="575" t="s">
        <v>3971</v>
      </c>
      <c r="Y975" s="576" t="s">
        <v>3857</v>
      </c>
      <c r="Z975" s="577" t="s">
        <v>3972</v>
      </c>
      <c r="AA975" s="578" t="s">
        <v>3973</v>
      </c>
      <c r="AE975"/>
    </row>
    <row r="976" spans="1:31" s="563" customFormat="1">
      <c r="A976"/>
      <c r="B976"/>
      <c r="C976" s="568">
        <v>2024</v>
      </c>
      <c r="D976" s="569" t="s">
        <v>102</v>
      </c>
      <c r="E976" s="569" t="s">
        <v>337</v>
      </c>
      <c r="F976" s="573" t="s">
        <v>141</v>
      </c>
      <c r="G976" s="569" t="s">
        <v>42</v>
      </c>
      <c r="H976" s="569" t="s">
        <v>41</v>
      </c>
      <c r="I976" s="575" t="s">
        <v>54</v>
      </c>
      <c r="J976" s="569" t="s">
        <v>116</v>
      </c>
      <c r="K976" s="569" t="s">
        <v>111</v>
      </c>
      <c r="L976" s="570">
        <v>0.1</v>
      </c>
      <c r="M976" s="571">
        <v>0.1853691668299646</v>
      </c>
      <c r="N976" s="572">
        <v>0.74796239887296578</v>
      </c>
      <c r="O976" s="668" t="s">
        <v>382</v>
      </c>
      <c r="P976" s="668" t="s">
        <v>116</v>
      </c>
      <c r="Q976" s="574" t="s">
        <v>3415</v>
      </c>
      <c r="R976" s="574" t="s">
        <v>3485</v>
      </c>
      <c r="S976" s="574" t="s">
        <v>3291</v>
      </c>
      <c r="T976" s="574" t="s">
        <v>3854</v>
      </c>
      <c r="U976" s="574" t="s">
        <v>3860</v>
      </c>
      <c r="V976" s="574" t="s">
        <v>3974</v>
      </c>
      <c r="W976" s="575" t="s">
        <v>3862</v>
      </c>
      <c r="X976" s="575" t="s">
        <v>3975</v>
      </c>
      <c r="Y976" s="576" t="s">
        <v>3864</v>
      </c>
      <c r="Z976" s="577" t="s">
        <v>3976</v>
      </c>
      <c r="AA976" s="578" t="s">
        <v>3977</v>
      </c>
      <c r="AE976"/>
    </row>
    <row r="977" spans="1:31" s="563" customFormat="1">
      <c r="A977"/>
      <c r="B977"/>
      <c r="C977" s="568">
        <v>2024</v>
      </c>
      <c r="D977" s="569" t="s">
        <v>102</v>
      </c>
      <c r="E977" s="569" t="s">
        <v>337</v>
      </c>
      <c r="F977" s="573" t="s">
        <v>141</v>
      </c>
      <c r="G977" s="569" t="s">
        <v>42</v>
      </c>
      <c r="H977" s="569" t="s">
        <v>41</v>
      </c>
      <c r="I977" s="575" t="s">
        <v>54</v>
      </c>
      <c r="J977" s="569" t="s">
        <v>116</v>
      </c>
      <c r="K977" s="569" t="s">
        <v>330</v>
      </c>
      <c r="L977" s="570">
        <v>0.4</v>
      </c>
      <c r="M977" s="571">
        <v>0.7414766673198584</v>
      </c>
      <c r="N977" s="572">
        <v>2.9918495954918631</v>
      </c>
      <c r="O977" s="668" t="s">
        <v>382</v>
      </c>
      <c r="P977" s="668" t="s">
        <v>116</v>
      </c>
      <c r="Q977" s="574" t="s">
        <v>3317</v>
      </c>
      <c r="R977" s="574" t="s">
        <v>3978</v>
      </c>
      <c r="S977" s="574" t="s">
        <v>3291</v>
      </c>
      <c r="T977" s="574" t="s">
        <v>3854</v>
      </c>
      <c r="U977" s="574" t="s">
        <v>3867</v>
      </c>
      <c r="V977" s="574" t="s">
        <v>3979</v>
      </c>
      <c r="W977" s="575" t="s">
        <v>3869</v>
      </c>
      <c r="X977" s="575" t="s">
        <v>3980</v>
      </c>
      <c r="Y977" s="576" t="s">
        <v>3864</v>
      </c>
      <c r="Z977" s="577" t="s">
        <v>3981</v>
      </c>
      <c r="AA977" s="578" t="s">
        <v>3982</v>
      </c>
      <c r="AE977"/>
    </row>
    <row r="978" spans="1:31" s="563" customFormat="1">
      <c r="A978"/>
      <c r="B978"/>
      <c r="C978" s="568">
        <v>2024</v>
      </c>
      <c r="D978" s="569" t="s">
        <v>102</v>
      </c>
      <c r="E978" s="569" t="s">
        <v>337</v>
      </c>
      <c r="F978" s="573" t="s">
        <v>141</v>
      </c>
      <c r="G978" s="569" t="s">
        <v>42</v>
      </c>
      <c r="H978" s="569" t="s">
        <v>41</v>
      </c>
      <c r="I978" s="575" t="s">
        <v>54</v>
      </c>
      <c r="J978" s="569" t="s">
        <v>116</v>
      </c>
      <c r="K978" s="569" t="s">
        <v>466</v>
      </c>
      <c r="L978" s="570">
        <v>0.5</v>
      </c>
      <c r="M978" s="571">
        <v>0.92684583414982291</v>
      </c>
      <c r="N978" s="572">
        <v>3.7398119943648287</v>
      </c>
      <c r="O978" s="668" t="s">
        <v>382</v>
      </c>
      <c r="P978" s="668" t="s">
        <v>116</v>
      </c>
      <c r="Q978" s="574" t="s">
        <v>3299</v>
      </c>
      <c r="R978" s="574" t="s">
        <v>3480</v>
      </c>
      <c r="S978" s="574" t="s">
        <v>3291</v>
      </c>
      <c r="T978" s="574" t="s">
        <v>3854</v>
      </c>
      <c r="U978" s="574" t="s">
        <v>3301</v>
      </c>
      <c r="V978" s="574" t="s">
        <v>3481</v>
      </c>
      <c r="W978" s="575" t="s">
        <v>3983</v>
      </c>
      <c r="X978" s="575" t="s">
        <v>3984</v>
      </c>
      <c r="Y978" s="576" t="s">
        <v>3864</v>
      </c>
      <c r="Z978" s="577" t="s">
        <v>3985</v>
      </c>
      <c r="AA978" s="578" t="s">
        <v>3986</v>
      </c>
      <c r="AE978"/>
    </row>
    <row r="979" spans="1:31" s="563" customFormat="1">
      <c r="A979"/>
      <c r="B979"/>
      <c r="C979" s="568">
        <v>2024</v>
      </c>
      <c r="D979" s="569" t="s">
        <v>102</v>
      </c>
      <c r="E979" s="569" t="s">
        <v>337</v>
      </c>
      <c r="F979" s="573" t="s">
        <v>141</v>
      </c>
      <c r="G979" s="569" t="s">
        <v>42</v>
      </c>
      <c r="H979" s="569" t="s">
        <v>41</v>
      </c>
      <c r="I979" s="575" t="s">
        <v>54</v>
      </c>
      <c r="J979" s="569" t="s">
        <v>109</v>
      </c>
      <c r="K979" s="569" t="s">
        <v>111</v>
      </c>
      <c r="L979" s="570">
        <v>0.5</v>
      </c>
      <c r="M979" s="571">
        <v>2.2285569592915966</v>
      </c>
      <c r="N979" s="572">
        <v>74.796239887296579</v>
      </c>
      <c r="O979" s="668" t="s">
        <v>381</v>
      </c>
      <c r="P979" s="668" t="s">
        <v>109</v>
      </c>
      <c r="Q979" s="574" t="s">
        <v>3415</v>
      </c>
      <c r="R979" s="574" t="s">
        <v>3485</v>
      </c>
      <c r="S979" s="574" t="s">
        <v>3309</v>
      </c>
      <c r="T979" s="574" t="s">
        <v>3854</v>
      </c>
      <c r="U979" s="574" t="s">
        <v>3486</v>
      </c>
      <c r="V979" s="574" t="s">
        <v>3487</v>
      </c>
      <c r="W979" s="575" t="s">
        <v>3862</v>
      </c>
      <c r="X979" s="575" t="s">
        <v>3975</v>
      </c>
      <c r="Y979" s="575" t="s">
        <v>3874</v>
      </c>
      <c r="Z979" s="579" t="s">
        <v>3987</v>
      </c>
      <c r="AA979" s="580" t="s">
        <v>3977</v>
      </c>
      <c r="AE979"/>
    </row>
    <row r="980" spans="1:31" s="563" customFormat="1">
      <c r="A980"/>
      <c r="B980"/>
      <c r="C980" s="568">
        <v>2024</v>
      </c>
      <c r="D980" s="569" t="s">
        <v>102</v>
      </c>
      <c r="E980" s="569" t="s">
        <v>337</v>
      </c>
      <c r="F980" s="573" t="s">
        <v>141</v>
      </c>
      <c r="G980" s="569" t="s">
        <v>42</v>
      </c>
      <c r="H980" s="569" t="s">
        <v>41</v>
      </c>
      <c r="I980" s="575" t="s">
        <v>54</v>
      </c>
      <c r="J980" s="569" t="s">
        <v>109</v>
      </c>
      <c r="K980" s="569" t="s">
        <v>474</v>
      </c>
      <c r="L980" s="570">
        <v>0.5</v>
      </c>
      <c r="M980" s="571">
        <v>2.2285569592915966</v>
      </c>
      <c r="N980" s="572">
        <v>74.796239887296579</v>
      </c>
      <c r="O980" s="668" t="s">
        <v>381</v>
      </c>
      <c r="P980" s="668" t="s">
        <v>109</v>
      </c>
      <c r="Q980" s="574" t="s">
        <v>3876</v>
      </c>
      <c r="R980" s="574" t="s">
        <v>3988</v>
      </c>
      <c r="S980" s="574" t="s">
        <v>3309</v>
      </c>
      <c r="T980" s="574" t="s">
        <v>3854</v>
      </c>
      <c r="U980" s="574" t="s">
        <v>3878</v>
      </c>
      <c r="V980" s="574" t="s">
        <v>3989</v>
      </c>
      <c r="W980" s="575" t="s">
        <v>3880</v>
      </c>
      <c r="X980" s="575" t="s">
        <v>3990</v>
      </c>
      <c r="Y980" s="576" t="s">
        <v>3874</v>
      </c>
      <c r="Z980" s="577" t="s">
        <v>3991</v>
      </c>
      <c r="AA980" s="578" t="s">
        <v>3992</v>
      </c>
      <c r="AE980"/>
    </row>
    <row r="981" spans="1:31" s="563" customFormat="1">
      <c r="A981"/>
      <c r="B981"/>
      <c r="C981" s="568">
        <v>2024</v>
      </c>
      <c r="D981" s="569" t="s">
        <v>102</v>
      </c>
      <c r="E981" s="569" t="s">
        <v>337</v>
      </c>
      <c r="F981" s="573" t="s">
        <v>141</v>
      </c>
      <c r="G981" s="569" t="s">
        <v>42</v>
      </c>
      <c r="H981" s="569" t="s">
        <v>41</v>
      </c>
      <c r="I981" s="575" t="s">
        <v>54</v>
      </c>
      <c r="J981" s="569" t="s">
        <v>350</v>
      </c>
      <c r="K981" s="569" t="s">
        <v>330</v>
      </c>
      <c r="L981" s="570">
        <v>0.5</v>
      </c>
      <c r="M981" s="571">
        <v>1.7168548509743164</v>
      </c>
      <c r="N981" s="572">
        <v>167.25270308131596</v>
      </c>
      <c r="O981" s="668" t="s">
        <v>151</v>
      </c>
      <c r="P981" s="668" t="s">
        <v>350</v>
      </c>
      <c r="Q981" s="574" t="s">
        <v>3317</v>
      </c>
      <c r="R981" s="574" t="s">
        <v>3978</v>
      </c>
      <c r="S981" s="574" t="s">
        <v>3319</v>
      </c>
      <c r="T981" s="574" t="s">
        <v>3854</v>
      </c>
      <c r="U981" s="574" t="s">
        <v>3320</v>
      </c>
      <c r="V981" s="574" t="s">
        <v>3993</v>
      </c>
      <c r="W981" s="575" t="s">
        <v>3869</v>
      </c>
      <c r="X981" s="575" t="s">
        <v>3980</v>
      </c>
      <c r="Y981" s="576" t="s">
        <v>3890</v>
      </c>
      <c r="Z981" s="577" t="s">
        <v>3994</v>
      </c>
      <c r="AA981" s="578" t="s">
        <v>3982</v>
      </c>
      <c r="AE981"/>
    </row>
    <row r="982" spans="1:31" s="563" customFormat="1">
      <c r="A982"/>
      <c r="B982"/>
      <c r="C982" s="568">
        <v>2024</v>
      </c>
      <c r="D982" s="569" t="s">
        <v>102</v>
      </c>
      <c r="E982" s="569" t="s">
        <v>337</v>
      </c>
      <c r="F982" s="573" t="s">
        <v>141</v>
      </c>
      <c r="G982" s="569" t="s">
        <v>42</v>
      </c>
      <c r="H982" s="569" t="s">
        <v>41</v>
      </c>
      <c r="I982" s="575" t="s">
        <v>54</v>
      </c>
      <c r="J982" s="569" t="s">
        <v>350</v>
      </c>
      <c r="K982" s="569" t="s">
        <v>79</v>
      </c>
      <c r="L982" s="570">
        <v>0.5</v>
      </c>
      <c r="M982" s="571">
        <v>1.7168548509743164</v>
      </c>
      <c r="N982" s="572">
        <v>167.25270308131596</v>
      </c>
      <c r="O982" s="668" t="s">
        <v>151</v>
      </c>
      <c r="P982" s="668" t="s">
        <v>350</v>
      </c>
      <c r="Q982" s="574" t="s">
        <v>3451</v>
      </c>
      <c r="R982" s="574" t="s">
        <v>3505</v>
      </c>
      <c r="S982" s="574" t="s">
        <v>3319</v>
      </c>
      <c r="T982" s="574" t="s">
        <v>3854</v>
      </c>
      <c r="U982" s="574" t="s">
        <v>3506</v>
      </c>
      <c r="V982" s="574" t="s">
        <v>3507</v>
      </c>
      <c r="W982" s="575" t="s">
        <v>3886</v>
      </c>
      <c r="X982" s="575" t="s">
        <v>3995</v>
      </c>
      <c r="Y982" s="576" t="s">
        <v>3890</v>
      </c>
      <c r="Z982" s="577" t="s">
        <v>3996</v>
      </c>
      <c r="AA982" s="578" t="s">
        <v>3997</v>
      </c>
      <c r="AE982"/>
    </row>
    <row r="983" spans="1:31" s="563" customFormat="1">
      <c r="A983"/>
      <c r="B983"/>
      <c r="C983" s="568">
        <v>2024</v>
      </c>
      <c r="D983" s="569" t="s">
        <v>102</v>
      </c>
      <c r="E983" s="569" t="s">
        <v>337</v>
      </c>
      <c r="F983" s="573" t="s">
        <v>141</v>
      </c>
      <c r="G983" s="569" t="s">
        <v>42</v>
      </c>
      <c r="H983" s="569" t="s">
        <v>41</v>
      </c>
      <c r="I983" s="575" t="s">
        <v>54</v>
      </c>
      <c r="J983" s="569" t="s">
        <v>99</v>
      </c>
      <c r="K983" s="569" t="s">
        <v>79</v>
      </c>
      <c r="L983" s="570">
        <v>1</v>
      </c>
      <c r="M983" s="571">
        <v>0.47542584367082535</v>
      </c>
      <c r="N983" s="572">
        <v>240.84389243709492</v>
      </c>
      <c r="O983" s="668" t="s">
        <v>151</v>
      </c>
      <c r="P983" s="668" t="s">
        <v>99</v>
      </c>
      <c r="Q983" s="574" t="s">
        <v>3451</v>
      </c>
      <c r="R983" s="574" t="s">
        <v>3505</v>
      </c>
      <c r="S983" s="574" t="s">
        <v>3329</v>
      </c>
      <c r="T983" s="574" t="s">
        <v>3854</v>
      </c>
      <c r="U983" s="574" t="s">
        <v>3720</v>
      </c>
      <c r="V983" s="574" t="s">
        <v>3721</v>
      </c>
      <c r="W983" s="575" t="s">
        <v>3886</v>
      </c>
      <c r="X983" s="575" t="s">
        <v>3995</v>
      </c>
      <c r="Y983" s="576" t="s">
        <v>3895</v>
      </c>
      <c r="Z983" s="577" t="s">
        <v>3998</v>
      </c>
      <c r="AA983" s="578" t="s">
        <v>3997</v>
      </c>
      <c r="AE983"/>
    </row>
    <row r="984" spans="1:31" s="563" customFormat="1">
      <c r="A984"/>
      <c r="B984"/>
      <c r="C984" s="568">
        <v>2024</v>
      </c>
      <c r="D984" s="569" t="s">
        <v>102</v>
      </c>
      <c r="E984" s="569" t="s">
        <v>337</v>
      </c>
      <c r="F984" s="573" t="s">
        <v>141</v>
      </c>
      <c r="G984" s="569" t="s">
        <v>42</v>
      </c>
      <c r="H984" s="569" t="s">
        <v>41</v>
      </c>
      <c r="I984" s="575" t="s">
        <v>54</v>
      </c>
      <c r="J984" s="569" t="s">
        <v>96</v>
      </c>
      <c r="K984" s="569" t="s">
        <v>79</v>
      </c>
      <c r="L984" s="570">
        <v>1</v>
      </c>
      <c r="M984" s="571">
        <v>5.2178255858657499E-2</v>
      </c>
      <c r="N984" s="572">
        <v>91.750054261750464</v>
      </c>
      <c r="O984" s="668" t="s">
        <v>151</v>
      </c>
      <c r="P984" s="668" t="s">
        <v>96</v>
      </c>
      <c r="Q984" s="574" t="s">
        <v>3451</v>
      </c>
      <c r="R984" s="574" t="s">
        <v>3505</v>
      </c>
      <c r="S984" s="574" t="s">
        <v>3337</v>
      </c>
      <c r="T984" s="574" t="s">
        <v>3854</v>
      </c>
      <c r="U984" s="574" t="s">
        <v>3801</v>
      </c>
      <c r="V984" s="574" t="s">
        <v>3999</v>
      </c>
      <c r="W984" s="575" t="s">
        <v>3886</v>
      </c>
      <c r="X984" s="575" t="s">
        <v>3995</v>
      </c>
      <c r="Y984" s="576" t="s">
        <v>3897</v>
      </c>
      <c r="Z984" s="577" t="s">
        <v>4000</v>
      </c>
      <c r="AA984" s="578" t="s">
        <v>3997</v>
      </c>
      <c r="AE984"/>
    </row>
    <row r="985" spans="1:31" s="563" customFormat="1">
      <c r="A985"/>
      <c r="B985"/>
      <c r="C985" s="568">
        <v>2024</v>
      </c>
      <c r="D985" s="569" t="s">
        <v>102</v>
      </c>
      <c r="E985" s="569" t="s">
        <v>337</v>
      </c>
      <c r="F985" s="573" t="s">
        <v>141</v>
      </c>
      <c r="G985" s="569" t="s">
        <v>42</v>
      </c>
      <c r="H985" s="569" t="s">
        <v>41</v>
      </c>
      <c r="I985" s="575" t="s">
        <v>54</v>
      </c>
      <c r="J985" s="569" t="s">
        <v>87</v>
      </c>
      <c r="K985" s="569" t="s">
        <v>104</v>
      </c>
      <c r="L985" s="570">
        <v>0.2</v>
      </c>
      <c r="M985" s="571">
        <v>0.51844315021162068</v>
      </c>
      <c r="N985" s="572">
        <v>22.020013022820109</v>
      </c>
      <c r="O985" s="668" t="s">
        <v>151</v>
      </c>
      <c r="P985" s="668" t="s">
        <v>87</v>
      </c>
      <c r="Q985" s="574" t="s">
        <v>3355</v>
      </c>
      <c r="R985" s="574" t="s">
        <v>3499</v>
      </c>
      <c r="S985" s="574" t="s">
        <v>3344</v>
      </c>
      <c r="T985" s="574" t="s">
        <v>3854</v>
      </c>
      <c r="U985" s="574" t="s">
        <v>3357</v>
      </c>
      <c r="V985" s="574" t="s">
        <v>3522</v>
      </c>
      <c r="W985" s="575" t="s">
        <v>3899</v>
      </c>
      <c r="X985" s="575" t="s">
        <v>4001</v>
      </c>
      <c r="Y985" s="576" t="s">
        <v>3901</v>
      </c>
      <c r="Z985" s="577" t="s">
        <v>4002</v>
      </c>
      <c r="AA985" s="578" t="s">
        <v>4003</v>
      </c>
      <c r="AE985"/>
    </row>
    <row r="986" spans="1:31" s="563" customFormat="1">
      <c r="A986"/>
      <c r="B986"/>
      <c r="C986" s="568">
        <v>2024</v>
      </c>
      <c r="D986" s="569" t="s">
        <v>102</v>
      </c>
      <c r="E986" s="569" t="s">
        <v>337</v>
      </c>
      <c r="F986" s="573" t="s">
        <v>141</v>
      </c>
      <c r="G986" s="569" t="s">
        <v>42</v>
      </c>
      <c r="H986" s="569" t="s">
        <v>41</v>
      </c>
      <c r="I986" s="575" t="s">
        <v>54</v>
      </c>
      <c r="J986" s="569" t="s">
        <v>87</v>
      </c>
      <c r="K986" s="569" t="s">
        <v>79</v>
      </c>
      <c r="L986" s="570">
        <v>0.8</v>
      </c>
      <c r="M986" s="571">
        <v>2.0737726008464827</v>
      </c>
      <c r="N986" s="572">
        <v>88.080052091280436</v>
      </c>
      <c r="O986" s="668" t="s">
        <v>151</v>
      </c>
      <c r="P986" s="668" t="s">
        <v>87</v>
      </c>
      <c r="Q986" s="574" t="s">
        <v>3451</v>
      </c>
      <c r="R986" s="574" t="s">
        <v>3505</v>
      </c>
      <c r="S986" s="574" t="s">
        <v>3344</v>
      </c>
      <c r="T986" s="574" t="s">
        <v>3854</v>
      </c>
      <c r="U986" s="574" t="s">
        <v>3738</v>
      </c>
      <c r="V986" s="574" t="s">
        <v>3739</v>
      </c>
      <c r="W986" s="575" t="s">
        <v>3886</v>
      </c>
      <c r="X986" s="575" t="s">
        <v>3995</v>
      </c>
      <c r="Y986" s="576" t="s">
        <v>3901</v>
      </c>
      <c r="Z986" s="577" t="s">
        <v>4004</v>
      </c>
      <c r="AA986" s="578" t="s">
        <v>3997</v>
      </c>
      <c r="AE986"/>
    </row>
    <row r="987" spans="1:31" s="563" customFormat="1">
      <c r="A987"/>
      <c r="B987"/>
      <c r="C987" s="568">
        <v>2024</v>
      </c>
      <c r="D987" s="569" t="s">
        <v>102</v>
      </c>
      <c r="E987" s="569" t="s">
        <v>337</v>
      </c>
      <c r="F987" s="573" t="s">
        <v>141</v>
      </c>
      <c r="G987" s="569" t="s">
        <v>42</v>
      </c>
      <c r="H987" s="569" t="s">
        <v>41</v>
      </c>
      <c r="I987" s="575" t="s">
        <v>54</v>
      </c>
      <c r="J987" s="569" t="s">
        <v>83</v>
      </c>
      <c r="K987" s="569" t="s">
        <v>470</v>
      </c>
      <c r="L987" s="570">
        <v>0.7</v>
      </c>
      <c r="M987" s="571">
        <v>5.6841747261979458</v>
      </c>
      <c r="N987" s="572">
        <v>10.200447209100489</v>
      </c>
      <c r="O987" s="668" t="s">
        <v>382</v>
      </c>
      <c r="P987" s="668" t="s">
        <v>83</v>
      </c>
      <c r="Q987" s="574" t="s">
        <v>3524</v>
      </c>
      <c r="R987" s="574" t="s">
        <v>3525</v>
      </c>
      <c r="S987" s="574" t="s">
        <v>3365</v>
      </c>
      <c r="T987" s="574" t="s">
        <v>3854</v>
      </c>
      <c r="U987" s="574" t="s">
        <v>3526</v>
      </c>
      <c r="V987" s="574" t="s">
        <v>3527</v>
      </c>
      <c r="W987" s="575" t="s">
        <v>3907</v>
      </c>
      <c r="X987" s="575" t="s">
        <v>4005</v>
      </c>
      <c r="Y987" s="576" t="s">
        <v>3909</v>
      </c>
      <c r="Z987" s="577" t="s">
        <v>4006</v>
      </c>
      <c r="AA987" s="578" t="s">
        <v>4007</v>
      </c>
      <c r="AE987"/>
    </row>
    <row r="988" spans="1:31" s="563" customFormat="1">
      <c r="A988"/>
      <c r="B988"/>
      <c r="C988" s="568">
        <v>2024</v>
      </c>
      <c r="D988" s="569" t="s">
        <v>102</v>
      </c>
      <c r="E988" s="569" t="s">
        <v>337</v>
      </c>
      <c r="F988" s="573" t="s">
        <v>141</v>
      </c>
      <c r="G988" s="569" t="s">
        <v>42</v>
      </c>
      <c r="H988" s="569" t="s">
        <v>41</v>
      </c>
      <c r="I988" s="575" t="s">
        <v>54</v>
      </c>
      <c r="J988" s="569" t="s">
        <v>83</v>
      </c>
      <c r="K988" s="569" t="s">
        <v>81</v>
      </c>
      <c r="L988" s="570">
        <v>0.3</v>
      </c>
      <c r="M988" s="571">
        <v>2.4360748826562628</v>
      </c>
      <c r="N988" s="572">
        <v>4.3716202324716384</v>
      </c>
      <c r="O988" s="668" t="s">
        <v>382</v>
      </c>
      <c r="P988" s="668" t="s">
        <v>83</v>
      </c>
      <c r="Q988" s="574" t="s">
        <v>3363</v>
      </c>
      <c r="R988" s="574" t="s">
        <v>3532</v>
      </c>
      <c r="S988" s="574" t="s">
        <v>3365</v>
      </c>
      <c r="T988" s="574" t="s">
        <v>3854</v>
      </c>
      <c r="U988" s="574" t="s">
        <v>3366</v>
      </c>
      <c r="V988" s="574" t="s">
        <v>3533</v>
      </c>
      <c r="W988" s="575" t="s">
        <v>3912</v>
      </c>
      <c r="X988" s="575" t="s">
        <v>4008</v>
      </c>
      <c r="Y988" s="576" t="s">
        <v>3909</v>
      </c>
      <c r="Z988" s="577" t="s">
        <v>4009</v>
      </c>
      <c r="AA988" s="578" t="s">
        <v>4010</v>
      </c>
      <c r="AE988"/>
    </row>
    <row r="989" spans="1:31" s="563" customFormat="1">
      <c r="A989"/>
      <c r="B989"/>
      <c r="C989" s="568">
        <v>2024</v>
      </c>
      <c r="D989" s="569" t="s">
        <v>102</v>
      </c>
      <c r="E989" s="569" t="s">
        <v>337</v>
      </c>
      <c r="F989" s="573" t="s">
        <v>141</v>
      </c>
      <c r="G989" s="569" t="s">
        <v>42</v>
      </c>
      <c r="H989" s="569" t="s">
        <v>41</v>
      </c>
      <c r="I989" s="575" t="s">
        <v>54</v>
      </c>
      <c r="J989" s="569" t="s">
        <v>77</v>
      </c>
      <c r="K989" s="569" t="s">
        <v>79</v>
      </c>
      <c r="L989" s="570">
        <v>1</v>
      </c>
      <c r="M989" s="571">
        <v>6.3931651181806934</v>
      </c>
      <c r="N989" s="572">
        <v>272.04957949705079</v>
      </c>
      <c r="O989" s="668" t="s">
        <v>381</v>
      </c>
      <c r="P989" s="668" t="s">
        <v>77</v>
      </c>
      <c r="Q989" s="574" t="s">
        <v>3451</v>
      </c>
      <c r="R989" s="574" t="s">
        <v>3505</v>
      </c>
      <c r="S989" s="574" t="s">
        <v>3375</v>
      </c>
      <c r="T989" s="574" t="s">
        <v>3854</v>
      </c>
      <c r="U989" s="574" t="s">
        <v>3916</v>
      </c>
      <c r="V989" s="574" t="s">
        <v>4011</v>
      </c>
      <c r="W989" s="575" t="s">
        <v>3886</v>
      </c>
      <c r="X989" s="575" t="s">
        <v>3995</v>
      </c>
      <c r="Y989" s="575" t="s">
        <v>3918</v>
      </c>
      <c r="Z989" s="579" t="s">
        <v>4012</v>
      </c>
      <c r="AA989" s="580" t="s">
        <v>3997</v>
      </c>
      <c r="AE989"/>
    </row>
    <row r="990" spans="1:31" s="563" customFormat="1">
      <c r="A990"/>
      <c r="B990"/>
      <c r="C990" s="568">
        <v>2024</v>
      </c>
      <c r="D990" s="569" t="s">
        <v>102</v>
      </c>
      <c r="E990" s="569" t="s">
        <v>337</v>
      </c>
      <c r="F990" s="573" t="s">
        <v>141</v>
      </c>
      <c r="G990" s="569" t="s">
        <v>42</v>
      </c>
      <c r="H990" s="569" t="s">
        <v>41</v>
      </c>
      <c r="I990" s="575" t="s">
        <v>54</v>
      </c>
      <c r="J990" s="569" t="s">
        <v>349</v>
      </c>
      <c r="K990" s="569" t="s">
        <v>79</v>
      </c>
      <c r="L990" s="570">
        <v>1</v>
      </c>
      <c r="M990" s="571">
        <v>2.4397173519601822</v>
      </c>
      <c r="N990" s="572">
        <v>268.10080790771241</v>
      </c>
      <c r="O990" s="668" t="s">
        <v>151</v>
      </c>
      <c r="P990" s="668" t="s">
        <v>349</v>
      </c>
      <c r="Q990" s="574" t="s">
        <v>3451</v>
      </c>
      <c r="R990" s="574" t="s">
        <v>3505</v>
      </c>
      <c r="S990" s="574" t="s">
        <v>3402</v>
      </c>
      <c r="T990" s="574" t="s">
        <v>3854</v>
      </c>
      <c r="U990" s="574" t="s">
        <v>3920</v>
      </c>
      <c r="V990" s="574" t="s">
        <v>4013</v>
      </c>
      <c r="W990" s="575" t="s">
        <v>3886</v>
      </c>
      <c r="X990" s="575" t="s">
        <v>3995</v>
      </c>
      <c r="Y990" s="576" t="s">
        <v>3922</v>
      </c>
      <c r="Z990" s="577" t="s">
        <v>4014</v>
      </c>
      <c r="AA990" s="578" t="s">
        <v>3997</v>
      </c>
      <c r="AE990"/>
    </row>
    <row r="991" spans="1:31" s="563" customFormat="1">
      <c r="A991"/>
      <c r="B991"/>
      <c r="C991" s="568">
        <v>2024</v>
      </c>
      <c r="D991" s="569" t="s">
        <v>102</v>
      </c>
      <c r="E991" s="569" t="s">
        <v>337</v>
      </c>
      <c r="F991" s="573" t="s">
        <v>141</v>
      </c>
      <c r="G991" s="569" t="s">
        <v>42</v>
      </c>
      <c r="H991" s="569" t="s">
        <v>41</v>
      </c>
      <c r="I991" s="575" t="s">
        <v>54</v>
      </c>
      <c r="J991" s="569" t="s">
        <v>76</v>
      </c>
      <c r="K991" s="569" t="s">
        <v>79</v>
      </c>
      <c r="L991" s="570">
        <v>1</v>
      </c>
      <c r="M991" s="571">
        <v>0.12936757650906813</v>
      </c>
      <c r="N991" s="572">
        <v>55.05003255705028</v>
      </c>
      <c r="O991" s="668" t="s">
        <v>151</v>
      </c>
      <c r="P991" s="668" t="s">
        <v>76</v>
      </c>
      <c r="Q991" s="574" t="s">
        <v>3451</v>
      </c>
      <c r="R991" s="574" t="s">
        <v>3505</v>
      </c>
      <c r="S991" s="574" t="s">
        <v>3410</v>
      </c>
      <c r="T991" s="574" t="s">
        <v>3854</v>
      </c>
      <c r="U991" s="574" t="s">
        <v>3762</v>
      </c>
      <c r="V991" s="574" t="s">
        <v>3763</v>
      </c>
      <c r="W991" s="575" t="s">
        <v>3886</v>
      </c>
      <c r="X991" s="575" t="s">
        <v>3995</v>
      </c>
      <c r="Y991" s="576" t="s">
        <v>3925</v>
      </c>
      <c r="Z991" s="577" t="s">
        <v>4015</v>
      </c>
      <c r="AA991" s="578" t="s">
        <v>3997</v>
      </c>
      <c r="AE991"/>
    </row>
    <row r="992" spans="1:31" s="563" customFormat="1">
      <c r="A992"/>
      <c r="B992"/>
      <c r="C992" s="568">
        <v>2024</v>
      </c>
      <c r="D992" s="569" t="s">
        <v>102</v>
      </c>
      <c r="E992" s="569" t="s">
        <v>337</v>
      </c>
      <c r="F992" s="573" t="s">
        <v>141</v>
      </c>
      <c r="G992" s="569" t="s">
        <v>42</v>
      </c>
      <c r="H992" s="569" t="s">
        <v>41</v>
      </c>
      <c r="I992" s="575" t="s">
        <v>54</v>
      </c>
      <c r="J992" s="569" t="s">
        <v>74</v>
      </c>
      <c r="K992" s="569" t="s">
        <v>468</v>
      </c>
      <c r="L992" s="570">
        <v>0.9</v>
      </c>
      <c r="M992" s="571">
        <v>1.2474730591945855</v>
      </c>
      <c r="N992" s="572">
        <v>530.83959965727047</v>
      </c>
      <c r="O992" s="668" t="s">
        <v>151</v>
      </c>
      <c r="P992" s="668" t="s">
        <v>74</v>
      </c>
      <c r="Q992" s="574" t="s">
        <v>3342</v>
      </c>
      <c r="R992" s="574" t="s">
        <v>3515</v>
      </c>
      <c r="S992" s="574" t="s">
        <v>3423</v>
      </c>
      <c r="T992" s="574" t="s">
        <v>3854</v>
      </c>
      <c r="U992" s="574" t="s">
        <v>3927</v>
      </c>
      <c r="V992" s="574" t="s">
        <v>4016</v>
      </c>
      <c r="W992" s="575" t="s">
        <v>3929</v>
      </c>
      <c r="X992" s="575" t="s">
        <v>4017</v>
      </c>
      <c r="Y992" s="575" t="s">
        <v>3931</v>
      </c>
      <c r="Z992" s="579" t="s">
        <v>4018</v>
      </c>
      <c r="AA992" s="580" t="s">
        <v>4019</v>
      </c>
      <c r="AE992"/>
    </row>
    <row r="993" spans="1:31" s="563" customFormat="1">
      <c r="A993"/>
      <c r="B993"/>
      <c r="C993" s="568">
        <v>2024</v>
      </c>
      <c r="D993" s="569" t="s">
        <v>102</v>
      </c>
      <c r="E993" s="569" t="s">
        <v>337</v>
      </c>
      <c r="F993" s="573" t="s">
        <v>141</v>
      </c>
      <c r="G993" s="569" t="s">
        <v>42</v>
      </c>
      <c r="H993" s="569" t="s">
        <v>41</v>
      </c>
      <c r="I993" s="575" t="s">
        <v>54</v>
      </c>
      <c r="J993" s="569" t="s">
        <v>74</v>
      </c>
      <c r="K993" s="569" t="s">
        <v>104</v>
      </c>
      <c r="L993" s="570">
        <v>0.1</v>
      </c>
      <c r="M993" s="571">
        <v>0.13860811768828729</v>
      </c>
      <c r="N993" s="572">
        <v>58.982177739696724</v>
      </c>
      <c r="O993" s="668" t="s">
        <v>151</v>
      </c>
      <c r="P993" s="668" t="s">
        <v>74</v>
      </c>
      <c r="Q993" s="574" t="s">
        <v>3355</v>
      </c>
      <c r="R993" s="574" t="s">
        <v>3499</v>
      </c>
      <c r="S993" s="574" t="s">
        <v>3423</v>
      </c>
      <c r="T993" s="574" t="s">
        <v>3854</v>
      </c>
      <c r="U993" s="574" t="s">
        <v>3766</v>
      </c>
      <c r="V993" s="574" t="s">
        <v>3767</v>
      </c>
      <c r="W993" s="575" t="s">
        <v>3899</v>
      </c>
      <c r="X993" s="575" t="s">
        <v>4001</v>
      </c>
      <c r="Y993" s="576" t="s">
        <v>3931</v>
      </c>
      <c r="Z993" s="577" t="s">
        <v>4020</v>
      </c>
      <c r="AA993" s="578" t="s">
        <v>4003</v>
      </c>
      <c r="AE993"/>
    </row>
    <row r="994" spans="1:31" s="563" customFormat="1">
      <c r="A994"/>
      <c r="B994"/>
      <c r="C994" s="568">
        <v>2024</v>
      </c>
      <c r="D994" s="569" t="s">
        <v>102</v>
      </c>
      <c r="E994" s="569" t="s">
        <v>337</v>
      </c>
      <c r="F994" s="573" t="s">
        <v>141</v>
      </c>
      <c r="G994" s="569" t="s">
        <v>42</v>
      </c>
      <c r="H994" s="569" t="s">
        <v>41</v>
      </c>
      <c r="I994" s="575" t="s">
        <v>54</v>
      </c>
      <c r="J994" s="569" t="s">
        <v>351</v>
      </c>
      <c r="K994" s="569" t="s">
        <v>100</v>
      </c>
      <c r="L994" s="570">
        <v>0.1</v>
      </c>
      <c r="M994" s="571">
        <v>0.18450231271621292</v>
      </c>
      <c r="N994" s="572">
        <v>0.77987546122487905</v>
      </c>
      <c r="O994" s="668" t="s">
        <v>151</v>
      </c>
      <c r="P994" s="668" t="s">
        <v>351</v>
      </c>
      <c r="Q994" s="574" t="s">
        <v>3431</v>
      </c>
      <c r="R994" s="574" t="s">
        <v>3577</v>
      </c>
      <c r="S994" s="574" t="s">
        <v>3433</v>
      </c>
      <c r="T994" s="574" t="s">
        <v>3854</v>
      </c>
      <c r="U994" s="574" t="s">
        <v>3434</v>
      </c>
      <c r="V994" s="574" t="s">
        <v>3578</v>
      </c>
      <c r="W994" s="575" t="s">
        <v>3936</v>
      </c>
      <c r="X994" s="575" t="s">
        <v>4021</v>
      </c>
      <c r="Y994" s="576" t="s">
        <v>3938</v>
      </c>
      <c r="Z994" s="577" t="s">
        <v>4022</v>
      </c>
      <c r="AA994" s="578" t="s">
        <v>4023</v>
      </c>
      <c r="AE994"/>
    </row>
    <row r="995" spans="1:31" s="563" customFormat="1">
      <c r="A995"/>
      <c r="B995"/>
      <c r="C995" s="568">
        <v>2024</v>
      </c>
      <c r="D995" s="569" t="s">
        <v>102</v>
      </c>
      <c r="E995" s="569" t="s">
        <v>337</v>
      </c>
      <c r="F995" s="573" t="s">
        <v>141</v>
      </c>
      <c r="G995" s="569" t="s">
        <v>42</v>
      </c>
      <c r="H995" s="569" t="s">
        <v>41</v>
      </c>
      <c r="I995" s="575" t="s">
        <v>54</v>
      </c>
      <c r="J995" s="569" t="s">
        <v>351</v>
      </c>
      <c r="K995" s="569" t="s">
        <v>470</v>
      </c>
      <c r="L995" s="570">
        <v>0.9</v>
      </c>
      <c r="M995" s="571">
        <v>1.660520814445916</v>
      </c>
      <c r="N995" s="572">
        <v>7.0188791510239108</v>
      </c>
      <c r="O995" s="668" t="s">
        <v>151</v>
      </c>
      <c r="P995" s="668" t="s">
        <v>351</v>
      </c>
      <c r="Q995" s="574" t="s">
        <v>3524</v>
      </c>
      <c r="R995" s="574" t="s">
        <v>3525</v>
      </c>
      <c r="S995" s="574" t="s">
        <v>3433</v>
      </c>
      <c r="T995" s="574" t="s">
        <v>3854</v>
      </c>
      <c r="U995" s="574" t="s">
        <v>3582</v>
      </c>
      <c r="V995" s="574" t="s">
        <v>3583</v>
      </c>
      <c r="W995" s="575" t="s">
        <v>3907</v>
      </c>
      <c r="X995" s="575" t="s">
        <v>4005</v>
      </c>
      <c r="Y995" s="576" t="s">
        <v>3938</v>
      </c>
      <c r="Z995" s="577" t="s">
        <v>4024</v>
      </c>
      <c r="AA995" s="578" t="s">
        <v>4007</v>
      </c>
      <c r="AE995"/>
    </row>
    <row r="996" spans="1:31" s="563" customFormat="1">
      <c r="A996"/>
      <c r="B996"/>
      <c r="C996" s="568">
        <v>2024</v>
      </c>
      <c r="D996" s="569" t="s">
        <v>102</v>
      </c>
      <c r="E996" s="569" t="s">
        <v>337</v>
      </c>
      <c r="F996" s="573" t="s">
        <v>141</v>
      </c>
      <c r="G996" s="569" t="s">
        <v>42</v>
      </c>
      <c r="H996" s="569" t="s">
        <v>41</v>
      </c>
      <c r="I996" s="575" t="s">
        <v>54</v>
      </c>
      <c r="J996" s="569" t="s">
        <v>67</v>
      </c>
      <c r="K996" s="569" t="s">
        <v>470</v>
      </c>
      <c r="L996" s="570">
        <v>0.9</v>
      </c>
      <c r="M996" s="571">
        <v>2.2643545257593538</v>
      </c>
      <c r="N996" s="572">
        <v>8.3502858373053801</v>
      </c>
      <c r="O996" s="668" t="s">
        <v>382</v>
      </c>
      <c r="P996" s="668" t="s">
        <v>67</v>
      </c>
      <c r="Q996" s="574" t="s">
        <v>3524</v>
      </c>
      <c r="R996" s="574" t="s">
        <v>3525</v>
      </c>
      <c r="S996" s="574" t="s">
        <v>3441</v>
      </c>
      <c r="T996" s="574" t="s">
        <v>3854</v>
      </c>
      <c r="U996" s="574" t="s">
        <v>3943</v>
      </c>
      <c r="V996" s="574" t="s">
        <v>4025</v>
      </c>
      <c r="W996" s="575" t="s">
        <v>3907</v>
      </c>
      <c r="X996" s="575" t="s">
        <v>4005</v>
      </c>
      <c r="Y996" s="575" t="s">
        <v>3945</v>
      </c>
      <c r="Z996" s="579" t="s">
        <v>4026</v>
      </c>
      <c r="AA996" s="580" t="s">
        <v>4007</v>
      </c>
      <c r="AE996"/>
    </row>
    <row r="997" spans="1:31" s="563" customFormat="1">
      <c r="A997"/>
      <c r="B997"/>
      <c r="C997" s="568">
        <v>2024</v>
      </c>
      <c r="D997" s="569" t="s">
        <v>102</v>
      </c>
      <c r="E997" s="569" t="s">
        <v>337</v>
      </c>
      <c r="F997" s="573" t="s">
        <v>141</v>
      </c>
      <c r="G997" s="569" t="s">
        <v>42</v>
      </c>
      <c r="H997" s="569" t="s">
        <v>41</v>
      </c>
      <c r="I997" s="575" t="s">
        <v>54</v>
      </c>
      <c r="J997" s="569" t="s">
        <v>67</v>
      </c>
      <c r="K997" s="569" t="s">
        <v>81</v>
      </c>
      <c r="L997" s="570">
        <v>0.1</v>
      </c>
      <c r="M997" s="571">
        <v>0.25159494730659487</v>
      </c>
      <c r="N997" s="572">
        <v>0.92780953747837558</v>
      </c>
      <c r="O997" s="668" t="s">
        <v>382</v>
      </c>
      <c r="P997" s="668" t="s">
        <v>67</v>
      </c>
      <c r="Q997" s="574" t="s">
        <v>3363</v>
      </c>
      <c r="R997" s="574" t="s">
        <v>3532</v>
      </c>
      <c r="S997" s="574" t="s">
        <v>3441</v>
      </c>
      <c r="T997" s="574" t="s">
        <v>3854</v>
      </c>
      <c r="U997" s="574" t="s">
        <v>3442</v>
      </c>
      <c r="V997" s="574" t="s">
        <v>3585</v>
      </c>
      <c r="W997" s="575" t="s">
        <v>3912</v>
      </c>
      <c r="X997" s="575" t="s">
        <v>4008</v>
      </c>
      <c r="Y997" s="576" t="s">
        <v>3945</v>
      </c>
      <c r="Z997" s="577" t="s">
        <v>4027</v>
      </c>
      <c r="AA997" s="578" t="s">
        <v>4010</v>
      </c>
      <c r="AE997"/>
    </row>
    <row r="998" spans="1:31" s="563" customFormat="1">
      <c r="A998"/>
      <c r="B998"/>
      <c r="C998" s="568">
        <v>2024</v>
      </c>
      <c r="D998" s="569" t="s">
        <v>102</v>
      </c>
      <c r="E998" s="569" t="s">
        <v>337</v>
      </c>
      <c r="F998" s="573" t="s">
        <v>141</v>
      </c>
      <c r="G998" s="569" t="s">
        <v>42</v>
      </c>
      <c r="H998" s="569" t="s">
        <v>41</v>
      </c>
      <c r="I998" s="575" t="s">
        <v>54</v>
      </c>
      <c r="J998" s="569" t="s">
        <v>66</v>
      </c>
      <c r="K998" s="569" t="s">
        <v>310</v>
      </c>
      <c r="L998" s="570">
        <v>0.1</v>
      </c>
      <c r="M998" s="571">
        <v>0.69469553556785868</v>
      </c>
      <c r="N998" s="572">
        <v>27.061111509785949</v>
      </c>
      <c r="O998" s="668" t="s">
        <v>381</v>
      </c>
      <c r="P998" s="668" t="s">
        <v>66</v>
      </c>
      <c r="Q998" s="574" t="s">
        <v>3373</v>
      </c>
      <c r="R998" s="574" t="s">
        <v>3537</v>
      </c>
      <c r="S998" s="574" t="s">
        <v>3446</v>
      </c>
      <c r="T998" s="574" t="s">
        <v>3854</v>
      </c>
      <c r="U998" s="574" t="s">
        <v>3447</v>
      </c>
      <c r="V998" s="574" t="s">
        <v>3587</v>
      </c>
      <c r="W998" s="575" t="s">
        <v>3948</v>
      </c>
      <c r="X998" s="575" t="s">
        <v>4028</v>
      </c>
      <c r="Y998" s="576" t="s">
        <v>3950</v>
      </c>
      <c r="Z998" s="577" t="s">
        <v>4029</v>
      </c>
      <c r="AA998" s="578" t="s">
        <v>4030</v>
      </c>
      <c r="AE998"/>
    </row>
    <row r="999" spans="1:31" s="563" customFormat="1">
      <c r="A999"/>
      <c r="B999"/>
      <c r="C999" s="568">
        <v>2024</v>
      </c>
      <c r="D999" s="569" t="s">
        <v>102</v>
      </c>
      <c r="E999" s="569" t="s">
        <v>337</v>
      </c>
      <c r="F999" s="573" t="s">
        <v>141</v>
      </c>
      <c r="G999" s="569" t="s">
        <v>42</v>
      </c>
      <c r="H999" s="569" t="s">
        <v>41</v>
      </c>
      <c r="I999" s="575" t="s">
        <v>54</v>
      </c>
      <c r="J999" s="569" t="s">
        <v>66</v>
      </c>
      <c r="K999" s="569" t="s">
        <v>470</v>
      </c>
      <c r="L999" s="570">
        <v>0.6</v>
      </c>
      <c r="M999" s="571">
        <v>4.1681732134071519</v>
      </c>
      <c r="N999" s="572">
        <v>162.3666690587157</v>
      </c>
      <c r="O999" s="668" t="s">
        <v>381</v>
      </c>
      <c r="P999" s="668" t="s">
        <v>66</v>
      </c>
      <c r="Q999" s="574" t="s">
        <v>3524</v>
      </c>
      <c r="R999" s="574" t="s">
        <v>3525</v>
      </c>
      <c r="S999" s="574" t="s">
        <v>3446</v>
      </c>
      <c r="T999" s="574" t="s">
        <v>3854</v>
      </c>
      <c r="U999" s="574" t="s">
        <v>3953</v>
      </c>
      <c r="V999" s="574" t="s">
        <v>4031</v>
      </c>
      <c r="W999" s="575" t="s">
        <v>3907</v>
      </c>
      <c r="X999" s="575" t="s">
        <v>4005</v>
      </c>
      <c r="Y999" s="575" t="s">
        <v>3950</v>
      </c>
      <c r="Z999" s="579" t="s">
        <v>4032</v>
      </c>
      <c r="AA999" s="580" t="s">
        <v>4007</v>
      </c>
      <c r="AE999"/>
    </row>
    <row r="1000" spans="1:31" s="563" customFormat="1">
      <c r="A1000"/>
      <c r="B1000"/>
      <c r="C1000" s="568">
        <v>2024</v>
      </c>
      <c r="D1000" s="569" t="s">
        <v>102</v>
      </c>
      <c r="E1000" s="569" t="s">
        <v>337</v>
      </c>
      <c r="F1000" s="573" t="s">
        <v>141</v>
      </c>
      <c r="G1000" s="569" t="s">
        <v>42</v>
      </c>
      <c r="H1000" s="569" t="s">
        <v>41</v>
      </c>
      <c r="I1000" s="575" t="s">
        <v>54</v>
      </c>
      <c r="J1000" s="569" t="s">
        <v>66</v>
      </c>
      <c r="K1000" s="569" t="s">
        <v>79</v>
      </c>
      <c r="L1000" s="570">
        <v>0.3</v>
      </c>
      <c r="M1000" s="571">
        <v>2.0840866067035759</v>
      </c>
      <c r="N1000" s="572">
        <v>81.18333452935785</v>
      </c>
      <c r="O1000" s="668" t="s">
        <v>381</v>
      </c>
      <c r="P1000" s="668" t="s">
        <v>66</v>
      </c>
      <c r="Q1000" s="574" t="s">
        <v>3451</v>
      </c>
      <c r="R1000" s="574" t="s">
        <v>3505</v>
      </c>
      <c r="S1000" s="574" t="s">
        <v>3446</v>
      </c>
      <c r="T1000" s="574" t="s">
        <v>3854</v>
      </c>
      <c r="U1000" s="574" t="s">
        <v>3453</v>
      </c>
      <c r="V1000" s="574" t="s">
        <v>3589</v>
      </c>
      <c r="W1000" s="575" t="s">
        <v>3886</v>
      </c>
      <c r="X1000" s="575" t="s">
        <v>3995</v>
      </c>
      <c r="Y1000" s="576" t="s">
        <v>3950</v>
      </c>
      <c r="Z1000" s="577" t="s">
        <v>4033</v>
      </c>
      <c r="AA1000" s="578" t="s">
        <v>3997</v>
      </c>
      <c r="AE1000"/>
    </row>
    <row r="1001" spans="1:31" s="563" customFormat="1">
      <c r="A1001"/>
      <c r="B1001"/>
      <c r="C1001" s="568">
        <v>2024</v>
      </c>
      <c r="D1001" s="569" t="s">
        <v>102</v>
      </c>
      <c r="E1001" s="569" t="s">
        <v>337</v>
      </c>
      <c r="F1001" s="573" t="s">
        <v>141</v>
      </c>
      <c r="G1001" s="569" t="s">
        <v>42</v>
      </c>
      <c r="H1001" s="569" t="s">
        <v>41</v>
      </c>
      <c r="I1001" s="575" t="s">
        <v>54</v>
      </c>
      <c r="J1001" s="569" t="s">
        <v>348</v>
      </c>
      <c r="K1001" s="569" t="s">
        <v>310</v>
      </c>
      <c r="L1001" s="570">
        <v>0.2</v>
      </c>
      <c r="M1001" s="571">
        <v>1.3332429759910616</v>
      </c>
      <c r="N1001" s="572">
        <v>143.3594597839851</v>
      </c>
      <c r="O1001" s="668" t="s">
        <v>151</v>
      </c>
      <c r="P1001" s="668" t="s">
        <v>348</v>
      </c>
      <c r="Q1001" s="574" t="s">
        <v>3373</v>
      </c>
      <c r="R1001" s="574" t="s">
        <v>3537</v>
      </c>
      <c r="S1001" s="574" t="s">
        <v>3459</v>
      </c>
      <c r="T1001" s="574" t="s">
        <v>3854</v>
      </c>
      <c r="U1001" s="574" t="s">
        <v>3957</v>
      </c>
      <c r="V1001" s="574" t="s">
        <v>4034</v>
      </c>
      <c r="W1001" s="575" t="s">
        <v>3948</v>
      </c>
      <c r="X1001" s="575" t="s">
        <v>4028</v>
      </c>
      <c r="Y1001" s="576" t="s">
        <v>3959</v>
      </c>
      <c r="Z1001" s="577" t="s">
        <v>4035</v>
      </c>
      <c r="AA1001" s="578" t="s">
        <v>4030</v>
      </c>
      <c r="AE1001"/>
    </row>
    <row r="1002" spans="1:31" s="563" customFormat="1">
      <c r="A1002"/>
      <c r="B1002"/>
      <c r="C1002" s="568">
        <v>2024</v>
      </c>
      <c r="D1002" s="569" t="s">
        <v>102</v>
      </c>
      <c r="E1002" s="569" t="s">
        <v>337</v>
      </c>
      <c r="F1002" s="573" t="s">
        <v>141</v>
      </c>
      <c r="G1002" s="569" t="s">
        <v>42</v>
      </c>
      <c r="H1002" s="569" t="s">
        <v>41</v>
      </c>
      <c r="I1002" s="575" t="s">
        <v>54</v>
      </c>
      <c r="J1002" s="569" t="s">
        <v>348</v>
      </c>
      <c r="K1002" s="569" t="s">
        <v>471</v>
      </c>
      <c r="L1002" s="570">
        <v>0.4</v>
      </c>
      <c r="M1002" s="571">
        <v>2.6664859519821231</v>
      </c>
      <c r="N1002" s="572">
        <v>286.7189195679702</v>
      </c>
      <c r="O1002" s="668" t="s">
        <v>151</v>
      </c>
      <c r="P1002" s="668" t="s">
        <v>348</v>
      </c>
      <c r="Q1002" s="574" t="s">
        <v>3724</v>
      </c>
      <c r="R1002" s="574" t="s">
        <v>3725</v>
      </c>
      <c r="S1002" s="574" t="s">
        <v>3459</v>
      </c>
      <c r="T1002" s="574" t="s">
        <v>3854</v>
      </c>
      <c r="U1002" s="574" t="s">
        <v>3784</v>
      </c>
      <c r="V1002" s="574" t="s">
        <v>3785</v>
      </c>
      <c r="W1002" s="575" t="s">
        <v>3963</v>
      </c>
      <c r="X1002" s="575" t="s">
        <v>4036</v>
      </c>
      <c r="Y1002" s="576" t="s">
        <v>3959</v>
      </c>
      <c r="Z1002" s="577" t="s">
        <v>4037</v>
      </c>
      <c r="AA1002" s="578" t="s">
        <v>4038</v>
      </c>
      <c r="AE1002"/>
    </row>
    <row r="1003" spans="1:31" s="563" customFormat="1">
      <c r="A1003"/>
      <c r="B1003"/>
      <c r="C1003" s="568">
        <v>2024</v>
      </c>
      <c r="D1003" s="569" t="s">
        <v>102</v>
      </c>
      <c r="E1003" s="569" t="s">
        <v>337</v>
      </c>
      <c r="F1003" s="573" t="s">
        <v>141</v>
      </c>
      <c r="G1003" s="569" t="s">
        <v>42</v>
      </c>
      <c r="H1003" s="569" t="s">
        <v>41</v>
      </c>
      <c r="I1003" s="575" t="s">
        <v>54</v>
      </c>
      <c r="J1003" s="569" t="s">
        <v>348</v>
      </c>
      <c r="K1003" s="569" t="s">
        <v>469</v>
      </c>
      <c r="L1003" s="570">
        <v>0.4</v>
      </c>
      <c r="M1003" s="571">
        <v>2.6664859519821231</v>
      </c>
      <c r="N1003" s="572">
        <v>286.7189195679702</v>
      </c>
      <c r="O1003" s="668" t="s">
        <v>151</v>
      </c>
      <c r="P1003" s="668" t="s">
        <v>348</v>
      </c>
      <c r="Q1003" s="574" t="s">
        <v>3383</v>
      </c>
      <c r="R1003" s="574" t="s">
        <v>3542</v>
      </c>
      <c r="S1003" s="574" t="s">
        <v>3459</v>
      </c>
      <c r="T1003" s="574" t="s">
        <v>3854</v>
      </c>
      <c r="U1003" s="574" t="s">
        <v>3460</v>
      </c>
      <c r="V1003" s="574" t="s">
        <v>3591</v>
      </c>
      <c r="W1003" s="575" t="s">
        <v>3967</v>
      </c>
      <c r="X1003" s="575" t="s">
        <v>4039</v>
      </c>
      <c r="Y1003" s="576" t="s">
        <v>3959</v>
      </c>
      <c r="Z1003" s="577" t="s">
        <v>4040</v>
      </c>
      <c r="AA1003" s="578" t="s">
        <v>4041</v>
      </c>
      <c r="AE1003"/>
    </row>
    <row r="1004" spans="1:31" s="563" customFormat="1">
      <c r="A1004"/>
      <c r="B1004"/>
      <c r="C1004" s="568">
        <v>2024</v>
      </c>
      <c r="D1004" s="569" t="s">
        <v>105</v>
      </c>
      <c r="E1004" s="569" t="s">
        <v>337</v>
      </c>
      <c r="F1004" s="573" t="s">
        <v>141</v>
      </c>
      <c r="G1004" s="569" t="s">
        <v>42</v>
      </c>
      <c r="H1004" s="569" t="s">
        <v>41</v>
      </c>
      <c r="I1004" s="575" t="s">
        <v>54</v>
      </c>
      <c r="J1004" s="569" t="s">
        <v>352</v>
      </c>
      <c r="K1004" s="569" t="s">
        <v>346</v>
      </c>
      <c r="L1004" s="570">
        <v>1</v>
      </c>
      <c r="M1004" s="571">
        <v>0.39222239981377</v>
      </c>
      <c r="N1004" s="572">
        <v>15.138607606070151</v>
      </c>
      <c r="O1004" s="668" t="s">
        <v>151</v>
      </c>
      <c r="P1004" s="668" t="s">
        <v>352</v>
      </c>
      <c r="Q1004" s="574" t="s">
        <v>3278</v>
      </c>
      <c r="R1004" s="574" t="s">
        <v>3470</v>
      </c>
      <c r="S1004" s="574" t="s">
        <v>3280</v>
      </c>
      <c r="T1004" s="574" t="s">
        <v>4042</v>
      </c>
      <c r="U1004" s="574" t="s">
        <v>3282</v>
      </c>
      <c r="V1004" s="574" t="s">
        <v>3471</v>
      </c>
      <c r="W1004" s="575" t="s">
        <v>4043</v>
      </c>
      <c r="X1004" s="575" t="s">
        <v>4044</v>
      </c>
      <c r="Y1004" s="576" t="s">
        <v>4045</v>
      </c>
      <c r="Z1004" s="577" t="s">
        <v>4046</v>
      </c>
      <c r="AA1004" s="578" t="s">
        <v>4047</v>
      </c>
      <c r="AE1004"/>
    </row>
    <row r="1005" spans="1:31" s="563" customFormat="1">
      <c r="A1005"/>
      <c r="B1005"/>
      <c r="C1005" s="568">
        <v>2024</v>
      </c>
      <c r="D1005" s="569" t="s">
        <v>105</v>
      </c>
      <c r="E1005" s="569" t="s">
        <v>337</v>
      </c>
      <c r="F1005" s="573" t="s">
        <v>141</v>
      </c>
      <c r="G1005" s="569" t="s">
        <v>42</v>
      </c>
      <c r="H1005" s="569" t="s">
        <v>41</v>
      </c>
      <c r="I1005" s="575" t="s">
        <v>54</v>
      </c>
      <c r="J1005" s="569" t="s">
        <v>116</v>
      </c>
      <c r="K1005" s="569" t="s">
        <v>111</v>
      </c>
      <c r="L1005" s="570">
        <v>0.5</v>
      </c>
      <c r="M1005" s="571">
        <v>0.12234242699834018</v>
      </c>
      <c r="N1005" s="572">
        <v>0.49365024802402668</v>
      </c>
      <c r="O1005" s="668" t="s">
        <v>382</v>
      </c>
      <c r="P1005" s="668" t="s">
        <v>116</v>
      </c>
      <c r="Q1005" s="574" t="s">
        <v>3415</v>
      </c>
      <c r="R1005" s="574" t="s">
        <v>3485</v>
      </c>
      <c r="S1005" s="574" t="s">
        <v>3291</v>
      </c>
      <c r="T1005" s="574" t="s">
        <v>4042</v>
      </c>
      <c r="U1005" s="574" t="s">
        <v>3860</v>
      </c>
      <c r="V1005" s="574" t="s">
        <v>3974</v>
      </c>
      <c r="W1005" s="575" t="s">
        <v>4048</v>
      </c>
      <c r="X1005" s="575" t="s">
        <v>4049</v>
      </c>
      <c r="Y1005" s="576" t="s">
        <v>4050</v>
      </c>
      <c r="Z1005" s="577" t="s">
        <v>4051</v>
      </c>
      <c r="AA1005" s="578" t="s">
        <v>4052</v>
      </c>
      <c r="AE1005"/>
    </row>
    <row r="1006" spans="1:31" s="563" customFormat="1">
      <c r="A1006"/>
      <c r="B1006"/>
      <c r="C1006" s="568">
        <v>2024</v>
      </c>
      <c r="D1006" s="569" t="s">
        <v>105</v>
      </c>
      <c r="E1006" s="569" t="s">
        <v>337</v>
      </c>
      <c r="F1006" s="573" t="s">
        <v>141</v>
      </c>
      <c r="G1006" s="569" t="s">
        <v>42</v>
      </c>
      <c r="H1006" s="569" t="s">
        <v>41</v>
      </c>
      <c r="I1006" s="575" t="s">
        <v>54</v>
      </c>
      <c r="J1006" s="569" t="s">
        <v>116</v>
      </c>
      <c r="K1006" s="569" t="s">
        <v>90</v>
      </c>
      <c r="L1006" s="570">
        <v>0.5</v>
      </c>
      <c r="M1006" s="571">
        <v>0.12234242699834018</v>
      </c>
      <c r="N1006" s="572">
        <v>0.49365024802402668</v>
      </c>
      <c r="O1006" s="668" t="s">
        <v>382</v>
      </c>
      <c r="P1006" s="668" t="s">
        <v>116</v>
      </c>
      <c r="Q1006" s="574" t="s">
        <v>3289</v>
      </c>
      <c r="R1006" s="574" t="s">
        <v>3475</v>
      </c>
      <c r="S1006" s="574" t="s">
        <v>3291</v>
      </c>
      <c r="T1006" s="574" t="s">
        <v>4042</v>
      </c>
      <c r="U1006" s="574" t="s">
        <v>3292</v>
      </c>
      <c r="V1006" s="574" t="s">
        <v>3476</v>
      </c>
      <c r="W1006" s="575" t="s">
        <v>4053</v>
      </c>
      <c r="X1006" s="575" t="s">
        <v>4054</v>
      </c>
      <c r="Y1006" s="576" t="s">
        <v>4050</v>
      </c>
      <c r="Z1006" s="577" t="s">
        <v>4055</v>
      </c>
      <c r="AA1006" s="578" t="s">
        <v>4056</v>
      </c>
      <c r="AE1006"/>
    </row>
    <row r="1007" spans="1:31" s="563" customFormat="1">
      <c r="A1007"/>
      <c r="B1007"/>
      <c r="C1007" s="568">
        <v>2024</v>
      </c>
      <c r="D1007" s="569" t="s">
        <v>105</v>
      </c>
      <c r="E1007" s="569" t="s">
        <v>337</v>
      </c>
      <c r="F1007" s="573" t="s">
        <v>141</v>
      </c>
      <c r="G1007" s="569" t="s">
        <v>42</v>
      </c>
      <c r="H1007" s="569" t="s">
        <v>41</v>
      </c>
      <c r="I1007" s="575" t="s">
        <v>54</v>
      </c>
      <c r="J1007" s="569" t="s">
        <v>109</v>
      </c>
      <c r="K1007" s="569" t="s">
        <v>111</v>
      </c>
      <c r="L1007" s="570">
        <v>0.5</v>
      </c>
      <c r="M1007" s="571">
        <v>0.29416657771771587</v>
      </c>
      <c r="N1007" s="572">
        <v>9.8730049604805341</v>
      </c>
      <c r="O1007" s="668" t="s">
        <v>381</v>
      </c>
      <c r="P1007" s="668" t="s">
        <v>109</v>
      </c>
      <c r="Q1007" s="574" t="s">
        <v>3415</v>
      </c>
      <c r="R1007" s="574" t="s">
        <v>3485</v>
      </c>
      <c r="S1007" s="574" t="s">
        <v>3309</v>
      </c>
      <c r="T1007" s="574" t="s">
        <v>4042</v>
      </c>
      <c r="U1007" s="574" t="s">
        <v>3486</v>
      </c>
      <c r="V1007" s="574" t="s">
        <v>3487</v>
      </c>
      <c r="W1007" s="575" t="s">
        <v>4048</v>
      </c>
      <c r="X1007" s="575" t="s">
        <v>4049</v>
      </c>
      <c r="Y1007" s="576" t="s">
        <v>4057</v>
      </c>
      <c r="Z1007" s="577" t="s">
        <v>4058</v>
      </c>
      <c r="AA1007" s="578" t="s">
        <v>4052</v>
      </c>
      <c r="AE1007"/>
    </row>
    <row r="1008" spans="1:31" s="563" customFormat="1">
      <c r="A1008"/>
      <c r="B1008"/>
      <c r="C1008" s="568">
        <v>2024</v>
      </c>
      <c r="D1008" s="569" t="s">
        <v>105</v>
      </c>
      <c r="E1008" s="569" t="s">
        <v>337</v>
      </c>
      <c r="F1008" s="573" t="s">
        <v>141</v>
      </c>
      <c r="G1008" s="569" t="s">
        <v>42</v>
      </c>
      <c r="H1008" s="569" t="s">
        <v>41</v>
      </c>
      <c r="I1008" s="575" t="s">
        <v>54</v>
      </c>
      <c r="J1008" s="569" t="s">
        <v>109</v>
      </c>
      <c r="K1008" s="569" t="s">
        <v>90</v>
      </c>
      <c r="L1008" s="570">
        <v>0.5</v>
      </c>
      <c r="M1008" s="571">
        <v>0.29416657771771587</v>
      </c>
      <c r="N1008" s="572">
        <v>9.8730049604805341</v>
      </c>
      <c r="O1008" s="668" t="s">
        <v>381</v>
      </c>
      <c r="P1008" s="668" t="s">
        <v>109</v>
      </c>
      <c r="Q1008" s="574" t="s">
        <v>3289</v>
      </c>
      <c r="R1008" s="574" t="s">
        <v>3475</v>
      </c>
      <c r="S1008" s="574" t="s">
        <v>3309</v>
      </c>
      <c r="T1008" s="574" t="s">
        <v>4042</v>
      </c>
      <c r="U1008" s="574" t="s">
        <v>4059</v>
      </c>
      <c r="V1008" s="574" t="s">
        <v>4060</v>
      </c>
      <c r="W1008" s="575" t="s">
        <v>4053</v>
      </c>
      <c r="X1008" s="575" t="s">
        <v>4054</v>
      </c>
      <c r="Y1008" s="576" t="s">
        <v>4057</v>
      </c>
      <c r="Z1008" s="577" t="s">
        <v>4061</v>
      </c>
      <c r="AA1008" s="578" t="s">
        <v>4056</v>
      </c>
      <c r="AE1008"/>
    </row>
    <row r="1009" spans="1:31" s="563" customFormat="1">
      <c r="A1009"/>
      <c r="B1009"/>
      <c r="C1009" s="568">
        <v>2024</v>
      </c>
      <c r="D1009" s="569" t="s">
        <v>105</v>
      </c>
      <c r="E1009" s="569" t="s">
        <v>337</v>
      </c>
      <c r="F1009" s="573" t="s">
        <v>141</v>
      </c>
      <c r="G1009" s="569" t="s">
        <v>42</v>
      </c>
      <c r="H1009" s="569" t="s">
        <v>41</v>
      </c>
      <c r="I1009" s="575" t="s">
        <v>54</v>
      </c>
      <c r="J1009" s="569" t="s">
        <v>350</v>
      </c>
      <c r="K1009" s="569" t="s">
        <v>310</v>
      </c>
      <c r="L1009" s="570">
        <v>1</v>
      </c>
      <c r="M1009" s="571">
        <v>0.45324514937209776</v>
      </c>
      <c r="N1009" s="572">
        <v>44.15427218437128</v>
      </c>
      <c r="O1009" s="668" t="s">
        <v>151</v>
      </c>
      <c r="P1009" s="668" t="s">
        <v>350</v>
      </c>
      <c r="Q1009" s="574" t="s">
        <v>3373</v>
      </c>
      <c r="R1009" s="574" t="s">
        <v>3537</v>
      </c>
      <c r="S1009" s="574" t="s">
        <v>3319</v>
      </c>
      <c r="T1009" s="574" t="s">
        <v>4042</v>
      </c>
      <c r="U1009" s="574" t="s">
        <v>4062</v>
      </c>
      <c r="V1009" s="574" t="s">
        <v>4063</v>
      </c>
      <c r="W1009" s="575" t="s">
        <v>4064</v>
      </c>
      <c r="X1009" s="575" t="s">
        <v>4065</v>
      </c>
      <c r="Y1009" s="576" t="s">
        <v>4066</v>
      </c>
      <c r="Z1009" s="577" t="s">
        <v>4067</v>
      </c>
      <c r="AA1009" s="578" t="s">
        <v>4068</v>
      </c>
      <c r="AE1009"/>
    </row>
    <row r="1010" spans="1:31" s="563" customFormat="1">
      <c r="A1010"/>
      <c r="B1010"/>
      <c r="C1010" s="568">
        <v>2024</v>
      </c>
      <c r="D1010" s="569" t="s">
        <v>105</v>
      </c>
      <c r="E1010" s="569" t="s">
        <v>337</v>
      </c>
      <c r="F1010" s="573" t="s">
        <v>141</v>
      </c>
      <c r="G1010" s="569" t="s">
        <v>42</v>
      </c>
      <c r="H1010" s="569" t="s">
        <v>41</v>
      </c>
      <c r="I1010" s="575" t="s">
        <v>54</v>
      </c>
      <c r="J1010" s="569" t="s">
        <v>99</v>
      </c>
      <c r="K1010" s="569" t="s">
        <v>79</v>
      </c>
      <c r="L1010" s="570">
        <v>1</v>
      </c>
      <c r="M1010" s="571">
        <v>6.2755583970203199E-2</v>
      </c>
      <c r="N1010" s="572">
        <v>31.791075972747315</v>
      </c>
      <c r="O1010" s="668" t="s">
        <v>151</v>
      </c>
      <c r="P1010" s="668" t="s">
        <v>99</v>
      </c>
      <c r="Q1010" s="574" t="s">
        <v>3451</v>
      </c>
      <c r="R1010" s="574" t="s">
        <v>3505</v>
      </c>
      <c r="S1010" s="574" t="s">
        <v>3329</v>
      </c>
      <c r="T1010" s="574" t="s">
        <v>4042</v>
      </c>
      <c r="U1010" s="574" t="s">
        <v>3720</v>
      </c>
      <c r="V1010" s="574" t="s">
        <v>3721</v>
      </c>
      <c r="W1010" s="575" t="s">
        <v>4069</v>
      </c>
      <c r="X1010" s="575" t="s">
        <v>4070</v>
      </c>
      <c r="Y1010" s="576" t="s">
        <v>4071</v>
      </c>
      <c r="Z1010" s="577" t="s">
        <v>4072</v>
      </c>
      <c r="AA1010" s="578" t="s">
        <v>4073</v>
      </c>
      <c r="AE1010"/>
    </row>
    <row r="1011" spans="1:31" s="563" customFormat="1">
      <c r="A1011"/>
      <c r="B1011"/>
      <c r="C1011" s="568">
        <v>2024</v>
      </c>
      <c r="D1011" s="569" t="s">
        <v>105</v>
      </c>
      <c r="E1011" s="569" t="s">
        <v>337</v>
      </c>
      <c r="F1011" s="573" t="s">
        <v>141</v>
      </c>
      <c r="G1011" s="569" t="s">
        <v>42</v>
      </c>
      <c r="H1011" s="569" t="s">
        <v>41</v>
      </c>
      <c r="I1011" s="575" t="s">
        <v>54</v>
      </c>
      <c r="J1011" s="569" t="s">
        <v>96</v>
      </c>
      <c r="K1011" s="569" t="s">
        <v>79</v>
      </c>
      <c r="L1011" s="570">
        <v>1</v>
      </c>
      <c r="M1011" s="571">
        <v>6.8874609164576777E-3</v>
      </c>
      <c r="N1011" s="572">
        <v>12.110886084856123</v>
      </c>
      <c r="O1011" s="668" t="s">
        <v>151</v>
      </c>
      <c r="P1011" s="668" t="s">
        <v>96</v>
      </c>
      <c r="Q1011" s="574" t="s">
        <v>3451</v>
      </c>
      <c r="R1011" s="574" t="s">
        <v>3505</v>
      </c>
      <c r="S1011" s="574" t="s">
        <v>3337</v>
      </c>
      <c r="T1011" s="574" t="s">
        <v>4042</v>
      </c>
      <c r="U1011" s="574" t="s">
        <v>3801</v>
      </c>
      <c r="V1011" s="574" t="s">
        <v>3999</v>
      </c>
      <c r="W1011" s="575" t="s">
        <v>4069</v>
      </c>
      <c r="X1011" s="575" t="s">
        <v>4070</v>
      </c>
      <c r="Y1011" s="576" t="s">
        <v>4074</v>
      </c>
      <c r="Z1011" s="577" t="s">
        <v>4075</v>
      </c>
      <c r="AA1011" s="578" t="s">
        <v>4073</v>
      </c>
      <c r="AE1011"/>
    </row>
    <row r="1012" spans="1:31" s="563" customFormat="1">
      <c r="A1012"/>
      <c r="B1012"/>
      <c r="C1012" s="568">
        <v>2024</v>
      </c>
      <c r="D1012" s="569" t="s">
        <v>105</v>
      </c>
      <c r="E1012" s="569" t="s">
        <v>337</v>
      </c>
      <c r="F1012" s="573" t="s">
        <v>141</v>
      </c>
      <c r="G1012" s="569" t="s">
        <v>42</v>
      </c>
      <c r="H1012" s="569" t="s">
        <v>41</v>
      </c>
      <c r="I1012" s="575" t="s">
        <v>54</v>
      </c>
      <c r="J1012" s="569" t="s">
        <v>87</v>
      </c>
      <c r="K1012" s="569" t="s">
        <v>310</v>
      </c>
      <c r="L1012" s="570">
        <v>0.4</v>
      </c>
      <c r="M1012" s="571">
        <v>0.1368676233318469</v>
      </c>
      <c r="N1012" s="572">
        <v>5.813225320730937</v>
      </c>
      <c r="O1012" s="668" t="s">
        <v>151</v>
      </c>
      <c r="P1012" s="668" t="s">
        <v>87</v>
      </c>
      <c r="Q1012" s="574" t="s">
        <v>3373</v>
      </c>
      <c r="R1012" s="574" t="s">
        <v>3537</v>
      </c>
      <c r="S1012" s="574" t="s">
        <v>3344</v>
      </c>
      <c r="T1012" s="574" t="s">
        <v>4042</v>
      </c>
      <c r="U1012" s="574" t="s">
        <v>4076</v>
      </c>
      <c r="V1012" s="574" t="s">
        <v>4077</v>
      </c>
      <c r="W1012" s="575" t="s">
        <v>4064</v>
      </c>
      <c r="X1012" s="575" t="s">
        <v>4065</v>
      </c>
      <c r="Y1012" s="576" t="s">
        <v>4078</v>
      </c>
      <c r="Z1012" s="577" t="s">
        <v>4079</v>
      </c>
      <c r="AA1012" s="578" t="s">
        <v>4068</v>
      </c>
      <c r="AE1012"/>
    </row>
    <row r="1013" spans="1:31" s="563" customFormat="1">
      <c r="A1013"/>
      <c r="B1013"/>
      <c r="C1013" s="568">
        <v>2024</v>
      </c>
      <c r="D1013" s="569" t="s">
        <v>105</v>
      </c>
      <c r="E1013" s="569" t="s">
        <v>337</v>
      </c>
      <c r="F1013" s="573" t="s">
        <v>141</v>
      </c>
      <c r="G1013" s="569" t="s">
        <v>42</v>
      </c>
      <c r="H1013" s="569" t="s">
        <v>41</v>
      </c>
      <c r="I1013" s="575" t="s">
        <v>54</v>
      </c>
      <c r="J1013" s="569" t="s">
        <v>87</v>
      </c>
      <c r="K1013" s="569" t="s">
        <v>106</v>
      </c>
      <c r="L1013" s="570">
        <v>0.3</v>
      </c>
      <c r="M1013" s="571">
        <v>0.10265071749888519</v>
      </c>
      <c r="N1013" s="572">
        <v>4.359918990548203</v>
      </c>
      <c r="O1013" s="668" t="s">
        <v>151</v>
      </c>
      <c r="P1013" s="668" t="s">
        <v>87</v>
      </c>
      <c r="Q1013" s="574" t="s">
        <v>3307</v>
      </c>
      <c r="R1013" s="574" t="s">
        <v>3491</v>
      </c>
      <c r="S1013" s="574" t="s">
        <v>3344</v>
      </c>
      <c r="T1013" s="574" t="s">
        <v>4042</v>
      </c>
      <c r="U1013" s="574" t="s">
        <v>3352</v>
      </c>
      <c r="V1013" s="574" t="s">
        <v>3520</v>
      </c>
      <c r="W1013" s="575" t="s">
        <v>4080</v>
      </c>
      <c r="X1013" s="575" t="s">
        <v>4081</v>
      </c>
      <c r="Y1013" s="576" t="s">
        <v>4078</v>
      </c>
      <c r="Z1013" s="577" t="s">
        <v>4082</v>
      </c>
      <c r="AA1013" s="578" t="s">
        <v>4083</v>
      </c>
      <c r="AE1013"/>
    </row>
    <row r="1014" spans="1:31" s="563" customFormat="1">
      <c r="A1014"/>
      <c r="B1014"/>
      <c r="C1014" s="568">
        <v>2024</v>
      </c>
      <c r="D1014" s="569" t="s">
        <v>105</v>
      </c>
      <c r="E1014" s="569" t="s">
        <v>337</v>
      </c>
      <c r="F1014" s="573" t="s">
        <v>141</v>
      </c>
      <c r="G1014" s="569" t="s">
        <v>42</v>
      </c>
      <c r="H1014" s="569" t="s">
        <v>41</v>
      </c>
      <c r="I1014" s="575" t="s">
        <v>54</v>
      </c>
      <c r="J1014" s="569" t="s">
        <v>87</v>
      </c>
      <c r="K1014" s="569" t="s">
        <v>104</v>
      </c>
      <c r="L1014" s="570">
        <v>0.3</v>
      </c>
      <c r="M1014" s="571">
        <v>0.10265071749888519</v>
      </c>
      <c r="N1014" s="572">
        <v>4.359918990548203</v>
      </c>
      <c r="O1014" s="668" t="s">
        <v>151</v>
      </c>
      <c r="P1014" s="668" t="s">
        <v>87</v>
      </c>
      <c r="Q1014" s="574" t="s">
        <v>3355</v>
      </c>
      <c r="R1014" s="574" t="s">
        <v>3499</v>
      </c>
      <c r="S1014" s="574" t="s">
        <v>3344</v>
      </c>
      <c r="T1014" s="574" t="s">
        <v>4042</v>
      </c>
      <c r="U1014" s="574" t="s">
        <v>3357</v>
      </c>
      <c r="V1014" s="574" t="s">
        <v>3522</v>
      </c>
      <c r="W1014" s="575" t="s">
        <v>4084</v>
      </c>
      <c r="X1014" s="575" t="s">
        <v>4085</v>
      </c>
      <c r="Y1014" s="576" t="s">
        <v>4078</v>
      </c>
      <c r="Z1014" s="577" t="s">
        <v>4086</v>
      </c>
      <c r="AA1014" s="578" t="s">
        <v>4087</v>
      </c>
      <c r="AE1014"/>
    </row>
    <row r="1015" spans="1:31" s="563" customFormat="1">
      <c r="A1015"/>
      <c r="B1015"/>
      <c r="C1015" s="568">
        <v>2024</v>
      </c>
      <c r="D1015" s="569" t="s">
        <v>105</v>
      </c>
      <c r="E1015" s="569" t="s">
        <v>337</v>
      </c>
      <c r="F1015" s="573" t="s">
        <v>141</v>
      </c>
      <c r="G1015" s="569" t="s">
        <v>42</v>
      </c>
      <c r="H1015" s="569" t="s">
        <v>41</v>
      </c>
      <c r="I1015" s="575" t="s">
        <v>54</v>
      </c>
      <c r="J1015" s="569" t="s">
        <v>83</v>
      </c>
      <c r="K1015" s="569" t="s">
        <v>81</v>
      </c>
      <c r="L1015" s="570">
        <v>1</v>
      </c>
      <c r="M1015" s="571">
        <v>1.0718622325047391</v>
      </c>
      <c r="N1015" s="572">
        <v>1.9234936723006777</v>
      </c>
      <c r="O1015" s="668" t="s">
        <v>382</v>
      </c>
      <c r="P1015" s="668" t="s">
        <v>83</v>
      </c>
      <c r="Q1015" s="574" t="s">
        <v>3363</v>
      </c>
      <c r="R1015" s="574" t="s">
        <v>3532</v>
      </c>
      <c r="S1015" s="574" t="s">
        <v>3365</v>
      </c>
      <c r="T1015" s="574" t="s">
        <v>4042</v>
      </c>
      <c r="U1015" s="574" t="s">
        <v>3366</v>
      </c>
      <c r="V1015" s="574" t="s">
        <v>3533</v>
      </c>
      <c r="W1015" s="575" t="s">
        <v>4088</v>
      </c>
      <c r="X1015" s="575" t="s">
        <v>4089</v>
      </c>
      <c r="Y1015" s="576" t="s">
        <v>4090</v>
      </c>
      <c r="Z1015" s="577" t="s">
        <v>4091</v>
      </c>
      <c r="AA1015" s="578" t="s">
        <v>4092</v>
      </c>
      <c r="AE1015"/>
    </row>
    <row r="1016" spans="1:31" s="563" customFormat="1">
      <c r="A1016"/>
      <c r="B1016"/>
      <c r="C1016" s="568">
        <v>2024</v>
      </c>
      <c r="D1016" s="569" t="s">
        <v>105</v>
      </c>
      <c r="E1016" s="569" t="s">
        <v>337</v>
      </c>
      <c r="F1016" s="573" t="s">
        <v>141</v>
      </c>
      <c r="G1016" s="569" t="s">
        <v>42</v>
      </c>
      <c r="H1016" s="569" t="s">
        <v>41</v>
      </c>
      <c r="I1016" s="575" t="s">
        <v>54</v>
      </c>
      <c r="J1016" s="569" t="s">
        <v>77</v>
      </c>
      <c r="K1016" s="569" t="s">
        <v>310</v>
      </c>
      <c r="L1016" s="570">
        <v>0.5</v>
      </c>
      <c r="M1016" s="571">
        <v>0.42194467943895531</v>
      </c>
      <c r="N1016" s="572">
        <v>17.955092742083202</v>
      </c>
      <c r="O1016" s="668" t="s">
        <v>381</v>
      </c>
      <c r="P1016" s="668" t="s">
        <v>77</v>
      </c>
      <c r="Q1016" s="574" t="s">
        <v>3373</v>
      </c>
      <c r="R1016" s="574" t="s">
        <v>3537</v>
      </c>
      <c r="S1016" s="574" t="s">
        <v>3375</v>
      </c>
      <c r="T1016" s="574" t="s">
        <v>4042</v>
      </c>
      <c r="U1016" s="574" t="s">
        <v>3376</v>
      </c>
      <c r="V1016" s="574" t="s">
        <v>3538</v>
      </c>
      <c r="W1016" s="575" t="s">
        <v>4064</v>
      </c>
      <c r="X1016" s="575" t="s">
        <v>4065</v>
      </c>
      <c r="Y1016" s="576" t="s">
        <v>4093</v>
      </c>
      <c r="Z1016" s="577" t="s">
        <v>4094</v>
      </c>
      <c r="AA1016" s="578" t="s">
        <v>4068</v>
      </c>
      <c r="AE1016"/>
    </row>
    <row r="1017" spans="1:31" s="563" customFormat="1">
      <c r="A1017"/>
      <c r="B1017"/>
      <c r="C1017" s="568">
        <v>2024</v>
      </c>
      <c r="D1017" s="569" t="s">
        <v>105</v>
      </c>
      <c r="E1017" s="569" t="s">
        <v>337</v>
      </c>
      <c r="F1017" s="573" t="s">
        <v>141</v>
      </c>
      <c r="G1017" s="569" t="s">
        <v>42</v>
      </c>
      <c r="H1017" s="569" t="s">
        <v>41</v>
      </c>
      <c r="I1017" s="575" t="s">
        <v>54</v>
      </c>
      <c r="J1017" s="569" t="s">
        <v>77</v>
      </c>
      <c r="K1017" s="569" t="s">
        <v>104</v>
      </c>
      <c r="L1017" s="570">
        <v>0.2</v>
      </c>
      <c r="M1017" s="571">
        <v>0.16877787177558212</v>
      </c>
      <c r="N1017" s="572">
        <v>7.1820370968332812</v>
      </c>
      <c r="O1017" s="668" t="s">
        <v>381</v>
      </c>
      <c r="P1017" s="668" t="s">
        <v>77</v>
      </c>
      <c r="Q1017" s="574" t="s">
        <v>3355</v>
      </c>
      <c r="R1017" s="574" t="s">
        <v>3499</v>
      </c>
      <c r="S1017" s="574" t="s">
        <v>3375</v>
      </c>
      <c r="T1017" s="574" t="s">
        <v>4042</v>
      </c>
      <c r="U1017" s="574" t="s">
        <v>3391</v>
      </c>
      <c r="V1017" s="574" t="s">
        <v>3547</v>
      </c>
      <c r="W1017" s="575" t="s">
        <v>4084</v>
      </c>
      <c r="X1017" s="575" t="s">
        <v>4085</v>
      </c>
      <c r="Y1017" s="576" t="s">
        <v>4093</v>
      </c>
      <c r="Z1017" s="577" t="s">
        <v>4095</v>
      </c>
      <c r="AA1017" s="578" t="s">
        <v>4087</v>
      </c>
      <c r="AE1017"/>
    </row>
    <row r="1018" spans="1:31" s="563" customFormat="1">
      <c r="A1018"/>
      <c r="B1018"/>
      <c r="C1018" s="568">
        <v>2024</v>
      </c>
      <c r="D1018" s="569" t="s">
        <v>105</v>
      </c>
      <c r="E1018" s="569" t="s">
        <v>337</v>
      </c>
      <c r="F1018" s="573" t="s">
        <v>141</v>
      </c>
      <c r="G1018" s="569" t="s">
        <v>42</v>
      </c>
      <c r="H1018" s="569" t="s">
        <v>41</v>
      </c>
      <c r="I1018" s="575" t="s">
        <v>54</v>
      </c>
      <c r="J1018" s="569" t="s">
        <v>77</v>
      </c>
      <c r="K1018" s="569" t="s">
        <v>93</v>
      </c>
      <c r="L1018" s="570">
        <v>0.3</v>
      </c>
      <c r="M1018" s="571">
        <v>0.25316680766337318</v>
      </c>
      <c r="N1018" s="572">
        <v>10.773055645249922</v>
      </c>
      <c r="O1018" s="668" t="s">
        <v>381</v>
      </c>
      <c r="P1018" s="668" t="s">
        <v>77</v>
      </c>
      <c r="Q1018" s="574" t="s">
        <v>3394</v>
      </c>
      <c r="R1018" s="574" t="s">
        <v>3549</v>
      </c>
      <c r="S1018" s="574" t="s">
        <v>3375</v>
      </c>
      <c r="T1018" s="574" t="s">
        <v>4042</v>
      </c>
      <c r="U1018" s="574" t="s">
        <v>3396</v>
      </c>
      <c r="V1018" s="574" t="s">
        <v>3550</v>
      </c>
      <c r="W1018" s="575" t="s">
        <v>4096</v>
      </c>
      <c r="X1018" s="575" t="s">
        <v>4097</v>
      </c>
      <c r="Y1018" s="576" t="s">
        <v>4093</v>
      </c>
      <c r="Z1018" s="577" t="s">
        <v>4098</v>
      </c>
      <c r="AA1018" s="578" t="s">
        <v>4099</v>
      </c>
      <c r="AE1018"/>
    </row>
    <row r="1019" spans="1:31" s="563" customFormat="1">
      <c r="A1019"/>
      <c r="B1019"/>
      <c r="C1019" s="568">
        <v>2024</v>
      </c>
      <c r="D1019" s="569" t="s">
        <v>105</v>
      </c>
      <c r="E1019" s="569" t="s">
        <v>337</v>
      </c>
      <c r="F1019" s="573" t="s">
        <v>141</v>
      </c>
      <c r="G1019" s="569" t="s">
        <v>42</v>
      </c>
      <c r="H1019" s="569" t="s">
        <v>41</v>
      </c>
      <c r="I1019" s="575" t="s">
        <v>54</v>
      </c>
      <c r="J1019" s="569" t="s">
        <v>349</v>
      </c>
      <c r="K1019" s="569" t="s">
        <v>310</v>
      </c>
      <c r="L1019" s="570">
        <v>1</v>
      </c>
      <c r="M1019" s="571">
        <v>0.32203947089276502</v>
      </c>
      <c r="N1019" s="572">
        <v>35.388952845358794</v>
      </c>
      <c r="O1019" s="668" t="s">
        <v>151</v>
      </c>
      <c r="P1019" s="668" t="s">
        <v>349</v>
      </c>
      <c r="Q1019" s="574" t="s">
        <v>3373</v>
      </c>
      <c r="R1019" s="574" t="s">
        <v>3537</v>
      </c>
      <c r="S1019" s="574" t="s">
        <v>3402</v>
      </c>
      <c r="T1019" s="574" t="s">
        <v>4042</v>
      </c>
      <c r="U1019" s="574" t="s">
        <v>3663</v>
      </c>
      <c r="V1019" s="574" t="s">
        <v>3664</v>
      </c>
      <c r="W1019" s="575" t="s">
        <v>4064</v>
      </c>
      <c r="X1019" s="575" t="s">
        <v>4065</v>
      </c>
      <c r="Y1019" s="576" t="s">
        <v>4100</v>
      </c>
      <c r="Z1019" s="577" t="s">
        <v>4101</v>
      </c>
      <c r="AA1019" s="578" t="s">
        <v>4068</v>
      </c>
      <c r="AE1019"/>
    </row>
    <row r="1020" spans="1:31" s="563" customFormat="1">
      <c r="A1020"/>
      <c r="B1020"/>
      <c r="C1020" s="568">
        <v>2024</v>
      </c>
      <c r="D1020" s="569" t="s">
        <v>105</v>
      </c>
      <c r="E1020" s="569" t="s">
        <v>337</v>
      </c>
      <c r="F1020" s="573" t="s">
        <v>141</v>
      </c>
      <c r="G1020" s="569" t="s">
        <v>42</v>
      </c>
      <c r="H1020" s="569" t="s">
        <v>41</v>
      </c>
      <c r="I1020" s="575" t="s">
        <v>54</v>
      </c>
      <c r="J1020" s="569" t="s">
        <v>76</v>
      </c>
      <c r="K1020" s="569" t="s">
        <v>79</v>
      </c>
      <c r="L1020" s="570">
        <v>1</v>
      </c>
      <c r="M1020" s="571">
        <v>1.7076349379647131E-2</v>
      </c>
      <c r="N1020" s="572">
        <v>7.2665316509136737</v>
      </c>
      <c r="O1020" s="668" t="s">
        <v>151</v>
      </c>
      <c r="P1020" s="668" t="s">
        <v>76</v>
      </c>
      <c r="Q1020" s="574" t="s">
        <v>3451</v>
      </c>
      <c r="R1020" s="574" t="s">
        <v>3505</v>
      </c>
      <c r="S1020" s="574" t="s">
        <v>3410</v>
      </c>
      <c r="T1020" s="574" t="s">
        <v>4042</v>
      </c>
      <c r="U1020" s="574" t="s">
        <v>3762</v>
      </c>
      <c r="V1020" s="574" t="s">
        <v>3763</v>
      </c>
      <c r="W1020" s="575" t="s">
        <v>4069</v>
      </c>
      <c r="X1020" s="575" t="s">
        <v>4070</v>
      </c>
      <c r="Y1020" s="576" t="s">
        <v>4102</v>
      </c>
      <c r="Z1020" s="577" t="s">
        <v>4103</v>
      </c>
      <c r="AA1020" s="578" t="s">
        <v>4073</v>
      </c>
      <c r="AE1020"/>
    </row>
    <row r="1021" spans="1:31" s="563" customFormat="1">
      <c r="A1021" t="s">
        <v>465</v>
      </c>
      <c r="B1021"/>
      <c r="C1021" s="568">
        <v>2024</v>
      </c>
      <c r="D1021" s="569" t="s">
        <v>105</v>
      </c>
      <c r="E1021" s="569" t="s">
        <v>337</v>
      </c>
      <c r="F1021" s="573" t="s">
        <v>141</v>
      </c>
      <c r="G1021" s="569" t="s">
        <v>42</v>
      </c>
      <c r="H1021" s="569" t="s">
        <v>41</v>
      </c>
      <c r="I1021" s="575" t="s">
        <v>54</v>
      </c>
      <c r="J1021" s="569" t="s">
        <v>74</v>
      </c>
      <c r="K1021" s="569" t="s">
        <v>79</v>
      </c>
      <c r="L1021" s="570">
        <v>1</v>
      </c>
      <c r="M1021" s="571">
        <v>0.18296088621050494</v>
      </c>
      <c r="N1021" s="572">
        <v>77.855696259789354</v>
      </c>
      <c r="O1021" s="668" t="s">
        <v>151</v>
      </c>
      <c r="P1021" s="668" t="s">
        <v>74</v>
      </c>
      <c r="Q1021" s="574" t="s">
        <v>3451</v>
      </c>
      <c r="R1021" s="574" t="s">
        <v>3505</v>
      </c>
      <c r="S1021" s="574" t="s">
        <v>3423</v>
      </c>
      <c r="T1021" s="574" t="s">
        <v>4042</v>
      </c>
      <c r="U1021" s="574" t="s">
        <v>3574</v>
      </c>
      <c r="V1021" s="574" t="s">
        <v>3575</v>
      </c>
      <c r="W1021" s="575" t="s">
        <v>4069</v>
      </c>
      <c r="X1021" s="575" t="s">
        <v>4070</v>
      </c>
      <c r="Y1021" s="576" t="s">
        <v>4104</v>
      </c>
      <c r="Z1021" s="577" t="s">
        <v>4105</v>
      </c>
      <c r="AA1021" s="578" t="s">
        <v>4073</v>
      </c>
      <c r="AE1021"/>
    </row>
    <row r="1022" spans="1:31" s="563" customFormat="1">
      <c r="A1022"/>
      <c r="B1022"/>
      <c r="C1022" s="568">
        <v>2024</v>
      </c>
      <c r="D1022" s="569" t="s">
        <v>105</v>
      </c>
      <c r="E1022" s="569" t="s">
        <v>337</v>
      </c>
      <c r="F1022" s="573" t="s">
        <v>141</v>
      </c>
      <c r="G1022" s="569" t="s">
        <v>42</v>
      </c>
      <c r="H1022" s="569" t="s">
        <v>41</v>
      </c>
      <c r="I1022" s="575" t="s">
        <v>54</v>
      </c>
      <c r="J1022" s="569" t="s">
        <v>351</v>
      </c>
      <c r="K1022" s="569" t="s">
        <v>100</v>
      </c>
      <c r="L1022" s="570">
        <v>1</v>
      </c>
      <c r="M1022" s="571">
        <v>0.24354061800594345</v>
      </c>
      <c r="N1022" s="572">
        <v>1.0294253172127705</v>
      </c>
      <c r="O1022" s="668" t="s">
        <v>151</v>
      </c>
      <c r="P1022" s="668" t="s">
        <v>351</v>
      </c>
      <c r="Q1022" s="574" t="s">
        <v>3431</v>
      </c>
      <c r="R1022" s="574" t="s">
        <v>3577</v>
      </c>
      <c r="S1022" s="574" t="s">
        <v>3433</v>
      </c>
      <c r="T1022" s="574" t="s">
        <v>4042</v>
      </c>
      <c r="U1022" s="574" t="s">
        <v>3434</v>
      </c>
      <c r="V1022" s="574" t="s">
        <v>3578</v>
      </c>
      <c r="W1022" s="575" t="s">
        <v>4106</v>
      </c>
      <c r="X1022" s="575" t="s">
        <v>4107</v>
      </c>
      <c r="Y1022" s="576" t="s">
        <v>4108</v>
      </c>
      <c r="Z1022" s="577" t="s">
        <v>4109</v>
      </c>
      <c r="AA1022" s="578" t="s">
        <v>4110</v>
      </c>
      <c r="AE1022"/>
    </row>
    <row r="1023" spans="1:31" s="563" customFormat="1">
      <c r="A1023"/>
      <c r="B1023"/>
      <c r="C1023" s="568">
        <v>2024</v>
      </c>
      <c r="D1023" s="569" t="s">
        <v>105</v>
      </c>
      <c r="E1023" s="569" t="s">
        <v>337</v>
      </c>
      <c r="F1023" s="573" t="s">
        <v>141</v>
      </c>
      <c r="G1023" s="569" t="s">
        <v>42</v>
      </c>
      <c r="H1023" s="569" t="s">
        <v>41</v>
      </c>
      <c r="I1023" s="575" t="s">
        <v>54</v>
      </c>
      <c r="J1023" s="569" t="s">
        <v>67</v>
      </c>
      <c r="K1023" s="569" t="s">
        <v>81</v>
      </c>
      <c r="L1023" s="570">
        <v>1</v>
      </c>
      <c r="M1023" s="571">
        <v>0.33210201027922698</v>
      </c>
      <c r="N1023" s="572">
        <v>1.2246963456596078</v>
      </c>
      <c r="O1023" s="668" t="s">
        <v>382</v>
      </c>
      <c r="P1023" s="668" t="s">
        <v>67</v>
      </c>
      <c r="Q1023" s="574" t="s">
        <v>3363</v>
      </c>
      <c r="R1023" s="574" t="s">
        <v>3532</v>
      </c>
      <c r="S1023" s="574" t="s">
        <v>3441</v>
      </c>
      <c r="T1023" s="574" t="s">
        <v>4042</v>
      </c>
      <c r="U1023" s="574" t="s">
        <v>3442</v>
      </c>
      <c r="V1023" s="574" t="s">
        <v>3585</v>
      </c>
      <c r="W1023" s="575" t="s">
        <v>4088</v>
      </c>
      <c r="X1023" s="575" t="s">
        <v>4089</v>
      </c>
      <c r="Y1023" s="575" t="s">
        <v>4111</v>
      </c>
      <c r="Z1023" s="579" t="s">
        <v>4112</v>
      </c>
      <c r="AA1023" s="578" t="s">
        <v>4092</v>
      </c>
      <c r="AE1023"/>
    </row>
    <row r="1024" spans="1:31" s="563" customFormat="1">
      <c r="A1024"/>
      <c r="B1024"/>
      <c r="C1024" s="568">
        <v>2024</v>
      </c>
      <c r="D1024" s="569" t="s">
        <v>105</v>
      </c>
      <c r="E1024" s="569" t="s">
        <v>337</v>
      </c>
      <c r="F1024" s="573" t="s">
        <v>141</v>
      </c>
      <c r="G1024" s="569" t="s">
        <v>42</v>
      </c>
      <c r="H1024" s="569" t="s">
        <v>41</v>
      </c>
      <c r="I1024" s="575" t="s">
        <v>54</v>
      </c>
      <c r="J1024" s="569" t="s">
        <v>66</v>
      </c>
      <c r="K1024" s="569" t="s">
        <v>115</v>
      </c>
      <c r="L1024" s="570">
        <v>0.5</v>
      </c>
      <c r="M1024" s="571">
        <v>0.45849446970996999</v>
      </c>
      <c r="N1024" s="572">
        <v>17.86015504086928</v>
      </c>
      <c r="O1024" s="668" t="s">
        <v>381</v>
      </c>
      <c r="P1024" s="668" t="s">
        <v>66</v>
      </c>
      <c r="Q1024" s="574" t="s">
        <v>3554</v>
      </c>
      <c r="R1024" s="574" t="s">
        <v>3555</v>
      </c>
      <c r="S1024" s="574" t="s">
        <v>3446</v>
      </c>
      <c r="T1024" s="574" t="s">
        <v>4042</v>
      </c>
      <c r="U1024" s="574" t="s">
        <v>4113</v>
      </c>
      <c r="V1024" s="574" t="s">
        <v>4114</v>
      </c>
      <c r="W1024" s="575" t="s">
        <v>4115</v>
      </c>
      <c r="X1024" s="575" t="s">
        <v>4116</v>
      </c>
      <c r="Y1024" s="576" t="s">
        <v>4117</v>
      </c>
      <c r="Z1024" s="577" t="s">
        <v>4118</v>
      </c>
      <c r="AA1024" s="578" t="s">
        <v>4119</v>
      </c>
      <c r="AE1024"/>
    </row>
    <row r="1025" spans="1:31" s="563" customFormat="1">
      <c r="A1025"/>
      <c r="B1025"/>
      <c r="C1025" s="568">
        <v>2024</v>
      </c>
      <c r="D1025" s="569" t="s">
        <v>105</v>
      </c>
      <c r="E1025" s="569" t="s">
        <v>337</v>
      </c>
      <c r="F1025" s="573" t="s">
        <v>141</v>
      </c>
      <c r="G1025" s="569" t="s">
        <v>42</v>
      </c>
      <c r="H1025" s="569" t="s">
        <v>41</v>
      </c>
      <c r="I1025" s="575" t="s">
        <v>54</v>
      </c>
      <c r="J1025" s="569" t="s">
        <v>66</v>
      </c>
      <c r="K1025" s="569" t="s">
        <v>310</v>
      </c>
      <c r="L1025" s="570">
        <v>0.5</v>
      </c>
      <c r="M1025" s="571">
        <v>0.45849446970996999</v>
      </c>
      <c r="N1025" s="572">
        <v>17.86015504086928</v>
      </c>
      <c r="O1025" s="668" t="s">
        <v>381</v>
      </c>
      <c r="P1025" s="668" t="s">
        <v>66</v>
      </c>
      <c r="Q1025" s="574" t="s">
        <v>3373</v>
      </c>
      <c r="R1025" s="574" t="s">
        <v>3537</v>
      </c>
      <c r="S1025" s="574" t="s">
        <v>3446</v>
      </c>
      <c r="T1025" s="574" t="s">
        <v>4042</v>
      </c>
      <c r="U1025" s="574" t="s">
        <v>3447</v>
      </c>
      <c r="V1025" s="574" t="s">
        <v>3587</v>
      </c>
      <c r="W1025" s="575" t="s">
        <v>4064</v>
      </c>
      <c r="X1025" s="575" t="s">
        <v>4065</v>
      </c>
      <c r="Y1025" s="575" t="s">
        <v>4117</v>
      </c>
      <c r="Z1025" s="579" t="s">
        <v>4120</v>
      </c>
      <c r="AA1025" s="580" t="s">
        <v>4068</v>
      </c>
      <c r="AE1025"/>
    </row>
    <row r="1026" spans="1:31" s="563" customFormat="1">
      <c r="A1026"/>
      <c r="B1026"/>
      <c r="C1026" s="568">
        <v>2024</v>
      </c>
      <c r="D1026" s="569" t="s">
        <v>105</v>
      </c>
      <c r="E1026" s="569" t="s">
        <v>337</v>
      </c>
      <c r="F1026" s="573" t="s">
        <v>141</v>
      </c>
      <c r="G1026" s="569" t="s">
        <v>42</v>
      </c>
      <c r="H1026" s="569" t="s">
        <v>41</v>
      </c>
      <c r="I1026" s="575" t="s">
        <v>54</v>
      </c>
      <c r="J1026" s="569" t="s">
        <v>348</v>
      </c>
      <c r="K1026" s="569" t="s">
        <v>310</v>
      </c>
      <c r="L1026" s="570">
        <v>1</v>
      </c>
      <c r="M1026" s="571">
        <v>0.87993156710282772</v>
      </c>
      <c r="N1026" s="572">
        <v>94.616297537938451</v>
      </c>
      <c r="O1026" s="668" t="s">
        <v>151</v>
      </c>
      <c r="P1026" s="668" t="s">
        <v>348</v>
      </c>
      <c r="Q1026" s="574" t="s">
        <v>3373</v>
      </c>
      <c r="R1026" s="574" t="s">
        <v>3537</v>
      </c>
      <c r="S1026" s="574" t="s">
        <v>3459</v>
      </c>
      <c r="T1026" s="574" t="s">
        <v>4042</v>
      </c>
      <c r="U1026" s="574" t="s">
        <v>3957</v>
      </c>
      <c r="V1026" s="574" t="s">
        <v>4034</v>
      </c>
      <c r="W1026" s="575" t="s">
        <v>4064</v>
      </c>
      <c r="X1026" s="575" t="s">
        <v>4065</v>
      </c>
      <c r="Y1026" s="576" t="s">
        <v>4121</v>
      </c>
      <c r="Z1026" s="577" t="s">
        <v>4122</v>
      </c>
      <c r="AA1026" s="578" t="s">
        <v>4068</v>
      </c>
      <c r="AE1026"/>
    </row>
    <row r="1027" spans="1:31" s="563" customFormat="1">
      <c r="A1027"/>
      <c r="B1027"/>
      <c r="C1027" s="568">
        <v>2024</v>
      </c>
      <c r="D1027" s="569" t="s">
        <v>16</v>
      </c>
      <c r="E1027" s="569" t="s">
        <v>357</v>
      </c>
      <c r="F1027" s="573" t="s">
        <v>462</v>
      </c>
      <c r="G1027" s="569" t="s">
        <v>42</v>
      </c>
      <c r="H1027" s="569" t="s">
        <v>41</v>
      </c>
      <c r="I1027" s="575" t="s">
        <v>54</v>
      </c>
      <c r="J1027" s="569" t="s">
        <v>352</v>
      </c>
      <c r="K1027" s="569" t="s">
        <v>106</v>
      </c>
      <c r="L1027" s="570">
        <v>1</v>
      </c>
      <c r="M1027" s="571">
        <v>1.3610164257679449</v>
      </c>
      <c r="N1027" s="572">
        <v>51.022171537692394</v>
      </c>
      <c r="O1027" s="668" t="s">
        <v>151</v>
      </c>
      <c r="P1027" s="668" t="s">
        <v>352</v>
      </c>
      <c r="Q1027" s="574" t="s">
        <v>3307</v>
      </c>
      <c r="R1027" s="574" t="s">
        <v>3308</v>
      </c>
      <c r="S1027" s="574" t="s">
        <v>3280</v>
      </c>
      <c r="T1027" s="574" t="s">
        <v>4123</v>
      </c>
      <c r="U1027" s="574" t="s">
        <v>3686</v>
      </c>
      <c r="V1027" s="574" t="s">
        <v>4124</v>
      </c>
      <c r="W1027" s="575" t="s">
        <v>4125</v>
      </c>
      <c r="X1027" s="575" t="s">
        <v>4126</v>
      </c>
      <c r="Y1027" s="576" t="s">
        <v>4127</v>
      </c>
      <c r="Z1027" s="577" t="s">
        <v>4128</v>
      </c>
      <c r="AA1027" s="578" t="s">
        <v>4129</v>
      </c>
      <c r="AE1027"/>
    </row>
    <row r="1028" spans="1:31" s="563" customFormat="1">
      <c r="A1028"/>
      <c r="B1028"/>
      <c r="C1028" s="568">
        <v>2024</v>
      </c>
      <c r="D1028" s="569" t="s">
        <v>16</v>
      </c>
      <c r="E1028" s="569" t="s">
        <v>357</v>
      </c>
      <c r="F1028" s="573" t="s">
        <v>462</v>
      </c>
      <c r="G1028" s="569" t="s">
        <v>42</v>
      </c>
      <c r="H1028" s="569" t="s">
        <v>41</v>
      </c>
      <c r="I1028" s="575" t="s">
        <v>54</v>
      </c>
      <c r="J1028" s="569" t="s">
        <v>116</v>
      </c>
      <c r="K1028" s="569" t="s">
        <v>330</v>
      </c>
      <c r="L1028" s="570">
        <v>1</v>
      </c>
      <c r="M1028" s="571">
        <v>2.0844952429832166</v>
      </c>
      <c r="N1028" s="572">
        <v>9.667358817668033</v>
      </c>
      <c r="O1028" s="668" t="s">
        <v>382</v>
      </c>
      <c r="P1028" s="668" t="s">
        <v>116</v>
      </c>
      <c r="Q1028" s="574" t="s">
        <v>3317</v>
      </c>
      <c r="R1028" s="574" t="s">
        <v>3318</v>
      </c>
      <c r="S1028" s="574" t="s">
        <v>3291</v>
      </c>
      <c r="T1028" s="574" t="s">
        <v>4123</v>
      </c>
      <c r="U1028" s="574" t="s">
        <v>3867</v>
      </c>
      <c r="V1028" s="574" t="s">
        <v>3868</v>
      </c>
      <c r="W1028" s="575" t="s">
        <v>4130</v>
      </c>
      <c r="X1028" s="575" t="s">
        <v>4131</v>
      </c>
      <c r="Y1028" s="576" t="s">
        <v>4132</v>
      </c>
      <c r="Z1028" s="577" t="s">
        <v>4133</v>
      </c>
      <c r="AA1028" s="578" t="s">
        <v>4134</v>
      </c>
      <c r="AE1028"/>
    </row>
    <row r="1029" spans="1:31" s="563" customFormat="1">
      <c r="A1029"/>
      <c r="B1029"/>
      <c r="C1029" s="568">
        <v>2024</v>
      </c>
      <c r="D1029" s="569" t="s">
        <v>16</v>
      </c>
      <c r="E1029" s="569" t="s">
        <v>357</v>
      </c>
      <c r="F1029" s="573" t="s">
        <v>462</v>
      </c>
      <c r="G1029" s="569" t="s">
        <v>42</v>
      </c>
      <c r="H1029" s="569" t="s">
        <v>41</v>
      </c>
      <c r="I1029" s="575" t="s">
        <v>54</v>
      </c>
      <c r="J1029" s="569" t="s">
        <v>109</v>
      </c>
      <c r="K1029" s="569" t="s">
        <v>310</v>
      </c>
      <c r="L1029" s="570">
        <v>0.25</v>
      </c>
      <c r="M1029" s="571">
        <v>1.2662016558617062</v>
      </c>
      <c r="N1029" s="572">
        <v>48.336794088340163</v>
      </c>
      <c r="O1029" s="668" t="s">
        <v>381</v>
      </c>
      <c r="P1029" s="668" t="s">
        <v>109</v>
      </c>
      <c r="Q1029" s="574" t="s">
        <v>3373</v>
      </c>
      <c r="R1029" s="574" t="s">
        <v>3374</v>
      </c>
      <c r="S1029" s="574" t="s">
        <v>3309</v>
      </c>
      <c r="T1029" s="574" t="s">
        <v>4123</v>
      </c>
      <c r="U1029" s="574" t="s">
        <v>4135</v>
      </c>
      <c r="V1029" s="574" t="s">
        <v>4136</v>
      </c>
      <c r="W1029" s="575" t="s">
        <v>4137</v>
      </c>
      <c r="X1029" s="575" t="s">
        <v>4138</v>
      </c>
      <c r="Y1029" s="576" t="s">
        <v>4139</v>
      </c>
      <c r="Z1029" s="577" t="s">
        <v>4140</v>
      </c>
      <c r="AA1029" s="578" t="s">
        <v>4141</v>
      </c>
      <c r="AE1029"/>
    </row>
    <row r="1030" spans="1:31" s="563" customFormat="1">
      <c r="A1030"/>
      <c r="B1030"/>
      <c r="C1030" s="568">
        <v>2024</v>
      </c>
      <c r="D1030" s="569" t="s">
        <v>16</v>
      </c>
      <c r="E1030" s="569" t="s">
        <v>357</v>
      </c>
      <c r="F1030" s="573" t="s">
        <v>462</v>
      </c>
      <c r="G1030" s="569" t="s">
        <v>42</v>
      </c>
      <c r="H1030" s="569" t="s">
        <v>41</v>
      </c>
      <c r="I1030" s="575" t="s">
        <v>54</v>
      </c>
      <c r="J1030" s="569" t="s">
        <v>109</v>
      </c>
      <c r="K1030" s="569" t="s">
        <v>111</v>
      </c>
      <c r="L1030" s="570">
        <v>0.45</v>
      </c>
      <c r="M1030" s="571">
        <v>2.2791629805510709</v>
      </c>
      <c r="N1030" s="572">
        <v>87.006229359012309</v>
      </c>
      <c r="O1030" s="668" t="s">
        <v>381</v>
      </c>
      <c r="P1030" s="668" t="s">
        <v>109</v>
      </c>
      <c r="Q1030" s="574" t="s">
        <v>3415</v>
      </c>
      <c r="R1030" s="574" t="s">
        <v>3416</v>
      </c>
      <c r="S1030" s="574" t="s">
        <v>3309</v>
      </c>
      <c r="T1030" s="574" t="s">
        <v>4123</v>
      </c>
      <c r="U1030" s="574" t="s">
        <v>3486</v>
      </c>
      <c r="V1030" s="574" t="s">
        <v>3873</v>
      </c>
      <c r="W1030" s="575" t="s">
        <v>4142</v>
      </c>
      <c r="X1030" s="575" t="s">
        <v>4143</v>
      </c>
      <c r="Y1030" s="576" t="s">
        <v>4139</v>
      </c>
      <c r="Z1030" s="577" t="s">
        <v>4144</v>
      </c>
      <c r="AA1030" s="578" t="s">
        <v>4145</v>
      </c>
      <c r="AE1030"/>
    </row>
    <row r="1031" spans="1:31" s="563" customFormat="1">
      <c r="A1031"/>
      <c r="B1031"/>
      <c r="C1031" s="568">
        <v>2024</v>
      </c>
      <c r="D1031" s="569" t="s">
        <v>16</v>
      </c>
      <c r="E1031" s="569" t="s">
        <v>357</v>
      </c>
      <c r="F1031" s="573" t="s">
        <v>462</v>
      </c>
      <c r="G1031" s="569" t="s">
        <v>42</v>
      </c>
      <c r="H1031" s="569" t="s">
        <v>41</v>
      </c>
      <c r="I1031" s="575" t="s">
        <v>54</v>
      </c>
      <c r="J1031" s="569" t="s">
        <v>109</v>
      </c>
      <c r="K1031" s="569" t="s">
        <v>106</v>
      </c>
      <c r="L1031" s="570">
        <v>0.3</v>
      </c>
      <c r="M1031" s="571">
        <v>1.5194419870340474</v>
      </c>
      <c r="N1031" s="572">
        <v>58.004152906008194</v>
      </c>
      <c r="O1031" s="668" t="s">
        <v>381</v>
      </c>
      <c r="P1031" s="668" t="s">
        <v>109</v>
      </c>
      <c r="Q1031" s="574" t="s">
        <v>3307</v>
      </c>
      <c r="R1031" s="574" t="s">
        <v>3308</v>
      </c>
      <c r="S1031" s="574" t="s">
        <v>3309</v>
      </c>
      <c r="T1031" s="574" t="s">
        <v>4123</v>
      </c>
      <c r="U1031" s="574" t="s">
        <v>3310</v>
      </c>
      <c r="V1031" s="574" t="s">
        <v>3311</v>
      </c>
      <c r="W1031" s="575" t="s">
        <v>4125</v>
      </c>
      <c r="X1031" s="575" t="s">
        <v>4126</v>
      </c>
      <c r="Y1031" s="576" t="s">
        <v>4139</v>
      </c>
      <c r="Z1031" s="577" t="s">
        <v>4146</v>
      </c>
      <c r="AA1031" s="578" t="s">
        <v>4129</v>
      </c>
      <c r="AE1031"/>
    </row>
    <row r="1032" spans="1:31" s="563" customFormat="1">
      <c r="A1032"/>
      <c r="B1032"/>
      <c r="C1032" s="568">
        <v>2024</v>
      </c>
      <c r="D1032" s="569" t="s">
        <v>16</v>
      </c>
      <c r="E1032" s="569" t="s">
        <v>357</v>
      </c>
      <c r="F1032" s="573" t="s">
        <v>462</v>
      </c>
      <c r="G1032" s="569" t="s">
        <v>42</v>
      </c>
      <c r="H1032" s="569" t="s">
        <v>41</v>
      </c>
      <c r="I1032" s="575" t="s">
        <v>54</v>
      </c>
      <c r="J1032" s="569" t="s">
        <v>350</v>
      </c>
      <c r="K1032" s="569" t="s">
        <v>104</v>
      </c>
      <c r="L1032" s="570">
        <v>1</v>
      </c>
      <c r="M1032" s="571">
        <v>2.9789927527208775</v>
      </c>
      <c r="N1032" s="572">
        <v>326.54189784123133</v>
      </c>
      <c r="O1032" s="668" t="s">
        <v>151</v>
      </c>
      <c r="P1032" s="668" t="s">
        <v>350</v>
      </c>
      <c r="Q1032" s="574" t="s">
        <v>3355</v>
      </c>
      <c r="R1032" s="574" t="s">
        <v>3356</v>
      </c>
      <c r="S1032" s="574" t="s">
        <v>3319</v>
      </c>
      <c r="T1032" s="574" t="s">
        <v>4123</v>
      </c>
      <c r="U1032" s="574" t="s">
        <v>3500</v>
      </c>
      <c r="V1032" s="574" t="s">
        <v>4147</v>
      </c>
      <c r="W1032" s="575" t="s">
        <v>4148</v>
      </c>
      <c r="X1032" s="575" t="s">
        <v>4149</v>
      </c>
      <c r="Y1032" s="576" t="s">
        <v>4150</v>
      </c>
      <c r="Z1032" s="577" t="s">
        <v>4151</v>
      </c>
      <c r="AA1032" s="578" t="s">
        <v>4152</v>
      </c>
      <c r="AE1032"/>
    </row>
    <row r="1033" spans="1:31" s="563" customFormat="1">
      <c r="A1033"/>
      <c r="B1033"/>
      <c r="C1033" s="568">
        <v>2024</v>
      </c>
      <c r="D1033" s="569" t="s">
        <v>16</v>
      </c>
      <c r="E1033" s="569" t="s">
        <v>357</v>
      </c>
      <c r="F1033" s="573" t="s">
        <v>462</v>
      </c>
      <c r="G1033" s="569" t="s">
        <v>42</v>
      </c>
      <c r="H1033" s="569" t="s">
        <v>41</v>
      </c>
      <c r="I1033" s="575" t="s">
        <v>54</v>
      </c>
      <c r="J1033" s="569" t="s">
        <v>99</v>
      </c>
      <c r="K1033" s="569" t="s">
        <v>331</v>
      </c>
      <c r="L1033" s="570">
        <v>1</v>
      </c>
      <c r="M1033" s="571">
        <v>1.2471859610673528</v>
      </c>
      <c r="N1033" s="572">
        <v>285.72416061107737</v>
      </c>
      <c r="O1033" s="668" t="s">
        <v>151</v>
      </c>
      <c r="P1033" s="668" t="s">
        <v>99</v>
      </c>
      <c r="Q1033" s="574" t="s">
        <v>4153</v>
      </c>
      <c r="R1033" s="574" t="s">
        <v>4154</v>
      </c>
      <c r="S1033" s="574" t="s">
        <v>3329</v>
      </c>
      <c r="T1033" s="574" t="s">
        <v>4123</v>
      </c>
      <c r="U1033" s="574" t="s">
        <v>4155</v>
      </c>
      <c r="V1033" s="574" t="s">
        <v>4156</v>
      </c>
      <c r="W1033" s="575" t="s">
        <v>4157</v>
      </c>
      <c r="X1033" s="575" t="s">
        <v>4158</v>
      </c>
      <c r="Y1033" s="576" t="s">
        <v>4159</v>
      </c>
      <c r="Z1033" s="577" t="s">
        <v>4160</v>
      </c>
      <c r="AA1033" s="578" t="s">
        <v>4161</v>
      </c>
      <c r="AE1033"/>
    </row>
    <row r="1034" spans="1:31" s="563" customFormat="1">
      <c r="A1034"/>
      <c r="B1034"/>
      <c r="C1034" s="568">
        <v>2024</v>
      </c>
      <c r="D1034" s="569" t="s">
        <v>16</v>
      </c>
      <c r="E1034" s="569" t="s">
        <v>357</v>
      </c>
      <c r="F1034" s="573" t="s">
        <v>462</v>
      </c>
      <c r="G1034" s="569" t="s">
        <v>42</v>
      </c>
      <c r="H1034" s="569" t="s">
        <v>41</v>
      </c>
      <c r="I1034" s="575" t="s">
        <v>54</v>
      </c>
      <c r="J1034" s="569" t="s">
        <v>96</v>
      </c>
      <c r="K1034" s="569" t="s">
        <v>311</v>
      </c>
      <c r="L1034" s="570">
        <v>1</v>
      </c>
      <c r="M1034" s="571">
        <v>2.177626281228711E-2</v>
      </c>
      <c r="N1034" s="572">
        <v>40.817737230153917</v>
      </c>
      <c r="O1034" s="668" t="s">
        <v>151</v>
      </c>
      <c r="P1034" s="668" t="s">
        <v>96</v>
      </c>
      <c r="Q1034" s="574" t="s">
        <v>4162</v>
      </c>
      <c r="R1034" s="574" t="s">
        <v>4163</v>
      </c>
      <c r="S1034" s="574" t="s">
        <v>3337</v>
      </c>
      <c r="T1034" s="574" t="s">
        <v>4123</v>
      </c>
      <c r="U1034" s="574" t="s">
        <v>4164</v>
      </c>
      <c r="V1034" s="574" t="s">
        <v>4165</v>
      </c>
      <c r="W1034" s="575" t="s">
        <v>4166</v>
      </c>
      <c r="X1034" s="575" t="s">
        <v>4167</v>
      </c>
      <c r="Y1034" s="576" t="s">
        <v>4168</v>
      </c>
      <c r="Z1034" s="577" t="s">
        <v>4169</v>
      </c>
      <c r="AA1034" s="578" t="s">
        <v>4170</v>
      </c>
      <c r="AE1034"/>
    </row>
    <row r="1035" spans="1:31" s="563" customFormat="1">
      <c r="A1035"/>
      <c r="B1035"/>
      <c r="C1035" s="568">
        <v>2024</v>
      </c>
      <c r="D1035" s="569" t="s">
        <v>16</v>
      </c>
      <c r="E1035" s="569" t="s">
        <v>357</v>
      </c>
      <c r="F1035" s="573" t="s">
        <v>462</v>
      </c>
      <c r="G1035" s="569" t="s">
        <v>42</v>
      </c>
      <c r="H1035" s="569" t="s">
        <v>41</v>
      </c>
      <c r="I1035" s="575" t="s">
        <v>54</v>
      </c>
      <c r="J1035" s="569" t="s">
        <v>87</v>
      </c>
      <c r="K1035" s="569" t="s">
        <v>111</v>
      </c>
      <c r="L1035" s="570">
        <v>0.6</v>
      </c>
      <c r="M1035" s="571">
        <v>0.67615296032151484</v>
      </c>
      <c r="N1035" s="572">
        <v>27.551972630353887</v>
      </c>
      <c r="O1035" s="668" t="s">
        <v>151</v>
      </c>
      <c r="P1035" s="668" t="s">
        <v>87</v>
      </c>
      <c r="Q1035" s="574" t="s">
        <v>3415</v>
      </c>
      <c r="R1035" s="574" t="s">
        <v>3416</v>
      </c>
      <c r="S1035" s="574" t="s">
        <v>3344</v>
      </c>
      <c r="T1035" s="574" t="s">
        <v>4123</v>
      </c>
      <c r="U1035" s="574" t="s">
        <v>3733</v>
      </c>
      <c r="V1035" s="574" t="s">
        <v>4171</v>
      </c>
      <c r="W1035" s="575" t="s">
        <v>4142</v>
      </c>
      <c r="X1035" s="575" t="s">
        <v>4143</v>
      </c>
      <c r="Y1035" s="576" t="s">
        <v>4172</v>
      </c>
      <c r="Z1035" s="577" t="s">
        <v>4173</v>
      </c>
      <c r="AA1035" s="578" t="s">
        <v>4145</v>
      </c>
      <c r="AE1035"/>
    </row>
    <row r="1036" spans="1:31" s="563" customFormat="1">
      <c r="A1036"/>
      <c r="B1036"/>
      <c r="C1036" s="568">
        <v>2024</v>
      </c>
      <c r="D1036" s="569" t="s">
        <v>16</v>
      </c>
      <c r="E1036" s="569" t="s">
        <v>357</v>
      </c>
      <c r="F1036" s="573" t="s">
        <v>462</v>
      </c>
      <c r="G1036" s="569" t="s">
        <v>42</v>
      </c>
      <c r="H1036" s="569" t="s">
        <v>41</v>
      </c>
      <c r="I1036" s="575" t="s">
        <v>54</v>
      </c>
      <c r="J1036" s="569" t="s">
        <v>87</v>
      </c>
      <c r="K1036" s="569" t="s">
        <v>106</v>
      </c>
      <c r="L1036" s="570">
        <v>0.4</v>
      </c>
      <c r="M1036" s="571">
        <v>0.45076864021434332</v>
      </c>
      <c r="N1036" s="572">
        <v>18.367981753569261</v>
      </c>
      <c r="O1036" s="668" t="s">
        <v>151</v>
      </c>
      <c r="P1036" s="668" t="s">
        <v>87</v>
      </c>
      <c r="Q1036" s="574" t="s">
        <v>3307</v>
      </c>
      <c r="R1036" s="574" t="s">
        <v>3308</v>
      </c>
      <c r="S1036" s="574" t="s">
        <v>3344</v>
      </c>
      <c r="T1036" s="574" t="s">
        <v>4123</v>
      </c>
      <c r="U1036" s="574" t="s">
        <v>3352</v>
      </c>
      <c r="V1036" s="574" t="s">
        <v>3353</v>
      </c>
      <c r="W1036" s="575" t="s">
        <v>4125</v>
      </c>
      <c r="X1036" s="575" t="s">
        <v>4126</v>
      </c>
      <c r="Y1036" s="576" t="s">
        <v>4172</v>
      </c>
      <c r="Z1036" s="577" t="s">
        <v>4174</v>
      </c>
      <c r="AA1036" s="578" t="s">
        <v>4129</v>
      </c>
      <c r="AE1036"/>
    </row>
    <row r="1037" spans="1:31" s="563" customFormat="1">
      <c r="A1037"/>
      <c r="B1037"/>
      <c r="C1037" s="568">
        <v>2024</v>
      </c>
      <c r="D1037" s="569" t="s">
        <v>16</v>
      </c>
      <c r="E1037" s="569" t="s">
        <v>357</v>
      </c>
      <c r="F1037" s="573" t="s">
        <v>462</v>
      </c>
      <c r="G1037" s="569" t="s">
        <v>42</v>
      </c>
      <c r="H1037" s="569" t="s">
        <v>41</v>
      </c>
      <c r="I1037" s="575" t="s">
        <v>54</v>
      </c>
      <c r="J1037" s="569" t="s">
        <v>83</v>
      </c>
      <c r="K1037" s="569" t="s">
        <v>81</v>
      </c>
      <c r="L1037" s="570">
        <v>1</v>
      </c>
      <c r="M1037" s="571">
        <v>14.941852787370481</v>
      </c>
      <c r="N1037" s="572">
        <v>35.680332371875927</v>
      </c>
      <c r="O1037" s="668" t="s">
        <v>382</v>
      </c>
      <c r="P1037" s="668" t="s">
        <v>83</v>
      </c>
      <c r="Q1037" s="574" t="s">
        <v>3363</v>
      </c>
      <c r="R1037" s="574" t="s">
        <v>3364</v>
      </c>
      <c r="S1037" s="574" t="s">
        <v>3365</v>
      </c>
      <c r="T1037" s="574" t="s">
        <v>4123</v>
      </c>
      <c r="U1037" s="574" t="s">
        <v>3366</v>
      </c>
      <c r="V1037" s="574" t="s">
        <v>3367</v>
      </c>
      <c r="W1037" s="575" t="s">
        <v>4175</v>
      </c>
      <c r="X1037" s="575" t="s">
        <v>4176</v>
      </c>
      <c r="Y1037" s="576" t="s">
        <v>4177</v>
      </c>
      <c r="Z1037" s="577" t="s">
        <v>4178</v>
      </c>
      <c r="AA1037" s="580" t="s">
        <v>4179</v>
      </c>
      <c r="AE1037"/>
    </row>
    <row r="1038" spans="1:31" s="563" customFormat="1">
      <c r="A1038"/>
      <c r="B1038"/>
      <c r="C1038" s="568">
        <v>2024</v>
      </c>
      <c r="D1038" s="569" t="s">
        <v>16</v>
      </c>
      <c r="E1038" s="569" t="s">
        <v>357</v>
      </c>
      <c r="F1038" s="573" t="s">
        <v>462</v>
      </c>
      <c r="G1038" s="569" t="s">
        <v>42</v>
      </c>
      <c r="H1038" s="569" t="s">
        <v>41</v>
      </c>
      <c r="I1038" s="575" t="s">
        <v>54</v>
      </c>
      <c r="J1038" s="569" t="s">
        <v>77</v>
      </c>
      <c r="K1038" s="569" t="s">
        <v>106</v>
      </c>
      <c r="L1038" s="570">
        <v>0.35</v>
      </c>
      <c r="M1038" s="571">
        <v>7.1086200648583571</v>
      </c>
      <c r="N1038" s="572">
        <v>192.12486661779343</v>
      </c>
      <c r="O1038" s="668" t="s">
        <v>381</v>
      </c>
      <c r="P1038" s="668" t="s">
        <v>77</v>
      </c>
      <c r="Q1038" s="574" t="s">
        <v>3307</v>
      </c>
      <c r="R1038" s="574" t="s">
        <v>3308</v>
      </c>
      <c r="S1038" s="574" t="s">
        <v>3375</v>
      </c>
      <c r="T1038" s="574" t="s">
        <v>4123</v>
      </c>
      <c r="U1038" s="574" t="s">
        <v>3746</v>
      </c>
      <c r="V1038" s="574" t="s">
        <v>4180</v>
      </c>
      <c r="W1038" s="575" t="s">
        <v>4125</v>
      </c>
      <c r="X1038" s="575" t="s">
        <v>4126</v>
      </c>
      <c r="Y1038" s="576" t="s">
        <v>4181</v>
      </c>
      <c r="Z1038" s="577" t="s">
        <v>4182</v>
      </c>
      <c r="AA1038" s="578" t="s">
        <v>4129</v>
      </c>
      <c r="AE1038"/>
    </row>
    <row r="1039" spans="1:31" s="563" customFormat="1">
      <c r="A1039"/>
      <c r="B1039"/>
      <c r="C1039" s="568">
        <v>2024</v>
      </c>
      <c r="D1039" s="569" t="s">
        <v>16</v>
      </c>
      <c r="E1039" s="569" t="s">
        <v>357</v>
      </c>
      <c r="F1039" s="573" t="s">
        <v>462</v>
      </c>
      <c r="G1039" s="569" t="s">
        <v>42</v>
      </c>
      <c r="H1039" s="569" t="s">
        <v>41</v>
      </c>
      <c r="I1039" s="575" t="s">
        <v>54</v>
      </c>
      <c r="J1039" s="569" t="s">
        <v>77</v>
      </c>
      <c r="K1039" s="569" t="s">
        <v>311</v>
      </c>
      <c r="L1039" s="570">
        <v>0.65</v>
      </c>
      <c r="M1039" s="571">
        <v>13.201722977594095</v>
      </c>
      <c r="N1039" s="572">
        <v>356.80332371875926</v>
      </c>
      <c r="O1039" s="668" t="s">
        <v>381</v>
      </c>
      <c r="P1039" s="668" t="s">
        <v>77</v>
      </c>
      <c r="Q1039" s="574" t="s">
        <v>4162</v>
      </c>
      <c r="R1039" s="574" t="s">
        <v>4163</v>
      </c>
      <c r="S1039" s="574" t="s">
        <v>3375</v>
      </c>
      <c r="T1039" s="574" t="s">
        <v>4123</v>
      </c>
      <c r="U1039" s="574" t="s">
        <v>4183</v>
      </c>
      <c r="V1039" s="574" t="s">
        <v>4184</v>
      </c>
      <c r="W1039" s="575" t="s">
        <v>4166</v>
      </c>
      <c r="X1039" s="575" t="s">
        <v>4167</v>
      </c>
      <c r="Y1039" s="576" t="s">
        <v>4181</v>
      </c>
      <c r="Z1039" s="577" t="s">
        <v>4185</v>
      </c>
      <c r="AA1039" s="578" t="s">
        <v>4170</v>
      </c>
      <c r="AE1039"/>
    </row>
    <row r="1040" spans="1:31" s="563" customFormat="1">
      <c r="A1040"/>
      <c r="B1040"/>
      <c r="C1040" s="568">
        <v>2024</v>
      </c>
      <c r="D1040" s="569" t="s">
        <v>16</v>
      </c>
      <c r="E1040" s="569" t="s">
        <v>357</v>
      </c>
      <c r="F1040" s="573" t="s">
        <v>462</v>
      </c>
      <c r="G1040" s="569" t="s">
        <v>42</v>
      </c>
      <c r="H1040" s="569" t="s">
        <v>41</v>
      </c>
      <c r="I1040" s="575" t="s">
        <v>54</v>
      </c>
      <c r="J1040" s="569" t="s">
        <v>349</v>
      </c>
      <c r="K1040" s="569" t="s">
        <v>311</v>
      </c>
      <c r="L1040" s="570">
        <v>0.5</v>
      </c>
      <c r="M1040" s="571">
        <v>1.2627987455578868</v>
      </c>
      <c r="N1040" s="572">
        <v>126.27987455578869</v>
      </c>
      <c r="O1040" s="668" t="s">
        <v>151</v>
      </c>
      <c r="P1040" s="668" t="s">
        <v>349</v>
      </c>
      <c r="Q1040" s="574" t="s">
        <v>4162</v>
      </c>
      <c r="R1040" s="574" t="s">
        <v>4163</v>
      </c>
      <c r="S1040" s="574" t="s">
        <v>3402</v>
      </c>
      <c r="T1040" s="574" t="s">
        <v>4123</v>
      </c>
      <c r="U1040" s="574" t="s">
        <v>4186</v>
      </c>
      <c r="V1040" s="574" t="s">
        <v>4187</v>
      </c>
      <c r="W1040" s="575" t="s">
        <v>4166</v>
      </c>
      <c r="X1040" s="575" t="s">
        <v>4167</v>
      </c>
      <c r="Y1040" s="576" t="s">
        <v>4188</v>
      </c>
      <c r="Z1040" s="577" t="s">
        <v>4189</v>
      </c>
      <c r="AA1040" s="578" t="s">
        <v>4170</v>
      </c>
      <c r="AE1040"/>
    </row>
    <row r="1041" spans="1:31" s="563" customFormat="1">
      <c r="A1041"/>
      <c r="B1041"/>
      <c r="C1041" s="568">
        <v>2024</v>
      </c>
      <c r="D1041" s="569" t="s">
        <v>16</v>
      </c>
      <c r="E1041" s="569" t="s">
        <v>357</v>
      </c>
      <c r="F1041" s="573" t="s">
        <v>462</v>
      </c>
      <c r="G1041" s="569" t="s">
        <v>42</v>
      </c>
      <c r="H1041" s="569" t="s">
        <v>41</v>
      </c>
      <c r="I1041" s="575" t="s">
        <v>54</v>
      </c>
      <c r="J1041" s="569" t="s">
        <v>349</v>
      </c>
      <c r="K1041" s="569" t="s">
        <v>104</v>
      </c>
      <c r="L1041" s="570">
        <v>0.5</v>
      </c>
      <c r="M1041" s="571">
        <v>1.2627987455578868</v>
      </c>
      <c r="N1041" s="572">
        <v>126.27987455578869</v>
      </c>
      <c r="O1041" s="668" t="s">
        <v>151</v>
      </c>
      <c r="P1041" s="668" t="s">
        <v>349</v>
      </c>
      <c r="Q1041" s="574" t="s">
        <v>3355</v>
      </c>
      <c r="R1041" s="574" t="s">
        <v>3356</v>
      </c>
      <c r="S1041" s="574" t="s">
        <v>3402</v>
      </c>
      <c r="T1041" s="574" t="s">
        <v>4123</v>
      </c>
      <c r="U1041" s="574" t="s">
        <v>3407</v>
      </c>
      <c r="V1041" s="574" t="s">
        <v>3408</v>
      </c>
      <c r="W1041" s="575" t="s">
        <v>4148</v>
      </c>
      <c r="X1041" s="575" t="s">
        <v>4149</v>
      </c>
      <c r="Y1041" s="576" t="s">
        <v>4188</v>
      </c>
      <c r="Z1041" s="577" t="s">
        <v>4190</v>
      </c>
      <c r="AA1041" s="578" t="s">
        <v>4152</v>
      </c>
      <c r="AE1041"/>
    </row>
    <row r="1042" spans="1:31" s="563" customFormat="1">
      <c r="A1042"/>
      <c r="B1042"/>
      <c r="C1042" s="568">
        <v>2024</v>
      </c>
      <c r="D1042" s="569" t="s">
        <v>16</v>
      </c>
      <c r="E1042" s="569" t="s">
        <v>357</v>
      </c>
      <c r="F1042" s="573" t="s">
        <v>462</v>
      </c>
      <c r="G1042" s="569" t="s">
        <v>42</v>
      </c>
      <c r="H1042" s="569" t="s">
        <v>41</v>
      </c>
      <c r="I1042" s="575" t="s">
        <v>54</v>
      </c>
      <c r="J1042" s="569" t="s">
        <v>76</v>
      </c>
      <c r="K1042" s="569" t="s">
        <v>104</v>
      </c>
      <c r="L1042" s="570">
        <v>1</v>
      </c>
      <c r="M1042" s="571">
        <v>6.5328788436861351E-2</v>
      </c>
      <c r="N1042" s="572">
        <v>24.49064233809235</v>
      </c>
      <c r="O1042" s="668" t="s">
        <v>151</v>
      </c>
      <c r="P1042" s="668" t="s">
        <v>76</v>
      </c>
      <c r="Q1042" s="574" t="s">
        <v>3355</v>
      </c>
      <c r="R1042" s="574" t="s">
        <v>3356</v>
      </c>
      <c r="S1042" s="574" t="s">
        <v>3410</v>
      </c>
      <c r="T1042" s="574" t="s">
        <v>4123</v>
      </c>
      <c r="U1042" s="574" t="s">
        <v>4191</v>
      </c>
      <c r="V1042" s="574" t="s">
        <v>4192</v>
      </c>
      <c r="W1042" s="575" t="s">
        <v>4148</v>
      </c>
      <c r="X1042" s="575" t="s">
        <v>4149</v>
      </c>
      <c r="Y1042" s="576" t="s">
        <v>4193</v>
      </c>
      <c r="Z1042" s="577" t="s">
        <v>4194</v>
      </c>
      <c r="AA1042" s="578" t="s">
        <v>4152</v>
      </c>
      <c r="AE1042"/>
    </row>
    <row r="1043" spans="1:31" s="563" customFormat="1">
      <c r="A1043"/>
      <c r="B1043"/>
      <c r="C1043" s="568">
        <v>2024</v>
      </c>
      <c r="D1043" s="569" t="s">
        <v>16</v>
      </c>
      <c r="E1043" s="569" t="s">
        <v>357</v>
      </c>
      <c r="F1043" s="573" t="s">
        <v>462</v>
      </c>
      <c r="G1043" s="569" t="s">
        <v>42</v>
      </c>
      <c r="H1043" s="569" t="s">
        <v>41</v>
      </c>
      <c r="I1043" s="575" t="s">
        <v>54</v>
      </c>
      <c r="J1043" s="569" t="s">
        <v>74</v>
      </c>
      <c r="K1043" s="569" t="s">
        <v>104</v>
      </c>
      <c r="L1043" s="570">
        <v>1</v>
      </c>
      <c r="M1043" s="571">
        <v>0.69995130468065714</v>
      </c>
      <c r="N1043" s="572">
        <v>262.3997393367037</v>
      </c>
      <c r="O1043" s="668" t="s">
        <v>151</v>
      </c>
      <c r="P1043" s="668" t="s">
        <v>74</v>
      </c>
      <c r="Q1043" s="574" t="s">
        <v>3355</v>
      </c>
      <c r="R1043" s="574" t="s">
        <v>3356</v>
      </c>
      <c r="S1043" s="574" t="s">
        <v>3423</v>
      </c>
      <c r="T1043" s="574" t="s">
        <v>4123</v>
      </c>
      <c r="U1043" s="574" t="s">
        <v>3766</v>
      </c>
      <c r="V1043" s="574" t="s">
        <v>3934</v>
      </c>
      <c r="W1043" s="575" t="s">
        <v>4148</v>
      </c>
      <c r="X1043" s="575" t="s">
        <v>4149</v>
      </c>
      <c r="Y1043" s="576" t="s">
        <v>4195</v>
      </c>
      <c r="Z1043" s="577" t="s">
        <v>4196</v>
      </c>
      <c r="AA1043" s="578" t="s">
        <v>4152</v>
      </c>
      <c r="AE1043"/>
    </row>
    <row r="1044" spans="1:31" s="563" customFormat="1">
      <c r="A1044"/>
      <c r="B1044"/>
      <c r="C1044" s="568">
        <v>2024</v>
      </c>
      <c r="D1044" s="569" t="s">
        <v>16</v>
      </c>
      <c r="E1044" s="569" t="s">
        <v>357</v>
      </c>
      <c r="F1044" s="573" t="s">
        <v>462</v>
      </c>
      <c r="G1044" s="569" t="s">
        <v>42</v>
      </c>
      <c r="H1044" s="569" t="s">
        <v>41</v>
      </c>
      <c r="I1044" s="575" t="s">
        <v>54</v>
      </c>
      <c r="J1044" s="569" t="s">
        <v>71</v>
      </c>
      <c r="K1044" s="569" t="s">
        <v>311</v>
      </c>
      <c r="L1044" s="570">
        <v>0.5</v>
      </c>
      <c r="M1044" s="571">
        <v>0.48254218731772575</v>
      </c>
      <c r="N1044" s="572">
        <v>38.266628653269294</v>
      </c>
      <c r="O1044" s="668" t="s">
        <v>151</v>
      </c>
      <c r="P1044" s="668" t="s">
        <v>70</v>
      </c>
      <c r="Q1044" s="574" t="s">
        <v>4162</v>
      </c>
      <c r="R1044" s="574" t="s">
        <v>4163</v>
      </c>
      <c r="S1044" s="574" t="s">
        <v>3673</v>
      </c>
      <c r="T1044" s="574" t="s">
        <v>4123</v>
      </c>
      <c r="U1044" s="574" t="s">
        <v>4197</v>
      </c>
      <c r="V1044" s="574" t="s">
        <v>4198</v>
      </c>
      <c r="W1044" s="575" t="s">
        <v>4166</v>
      </c>
      <c r="X1044" s="575" t="s">
        <v>4167</v>
      </c>
      <c r="Y1044" s="576" t="s">
        <v>4199</v>
      </c>
      <c r="Z1044" s="577" t="s">
        <v>4200</v>
      </c>
      <c r="AA1044" s="578" t="s">
        <v>4170</v>
      </c>
      <c r="AE1044"/>
    </row>
    <row r="1045" spans="1:31" s="563" customFormat="1">
      <c r="A1045"/>
      <c r="B1045"/>
      <c r="C1045" s="568">
        <v>2024</v>
      </c>
      <c r="D1045" s="569" t="s">
        <v>16</v>
      </c>
      <c r="E1045" s="569" t="s">
        <v>357</v>
      </c>
      <c r="F1045" s="573" t="s">
        <v>462</v>
      </c>
      <c r="G1045" s="569" t="s">
        <v>42</v>
      </c>
      <c r="H1045" s="569" t="s">
        <v>41</v>
      </c>
      <c r="I1045" s="575" t="s">
        <v>54</v>
      </c>
      <c r="J1045" s="569" t="s">
        <v>71</v>
      </c>
      <c r="K1045" s="569" t="s">
        <v>104</v>
      </c>
      <c r="L1045" s="570">
        <v>0.5</v>
      </c>
      <c r="M1045" s="571">
        <v>0.48254218731772575</v>
      </c>
      <c r="N1045" s="572">
        <v>38.266628653269294</v>
      </c>
      <c r="O1045" s="668" t="s">
        <v>151</v>
      </c>
      <c r="P1045" s="668" t="s">
        <v>70</v>
      </c>
      <c r="Q1045" s="574" t="s">
        <v>3355</v>
      </c>
      <c r="R1045" s="574" t="s">
        <v>3356</v>
      </c>
      <c r="S1045" s="574" t="s">
        <v>3673</v>
      </c>
      <c r="T1045" s="574" t="s">
        <v>4123</v>
      </c>
      <c r="U1045" s="574" t="s">
        <v>4201</v>
      </c>
      <c r="V1045" s="574" t="s">
        <v>4202</v>
      </c>
      <c r="W1045" s="575" t="s">
        <v>4148</v>
      </c>
      <c r="X1045" s="575" t="s">
        <v>4149</v>
      </c>
      <c r="Y1045" s="576" t="s">
        <v>4199</v>
      </c>
      <c r="Z1045" s="577" t="s">
        <v>4203</v>
      </c>
      <c r="AA1045" s="578" t="s">
        <v>4152</v>
      </c>
      <c r="AE1045"/>
    </row>
    <row r="1046" spans="1:31" s="563" customFormat="1">
      <c r="A1046"/>
      <c r="B1046"/>
      <c r="C1046" s="568">
        <v>2024</v>
      </c>
      <c r="D1046" s="569" t="s">
        <v>16</v>
      </c>
      <c r="E1046" s="569" t="s">
        <v>357</v>
      </c>
      <c r="F1046" s="573" t="s">
        <v>462</v>
      </c>
      <c r="G1046" s="569" t="s">
        <v>42</v>
      </c>
      <c r="H1046" s="569" t="s">
        <v>41</v>
      </c>
      <c r="I1046" s="575" t="s">
        <v>54</v>
      </c>
      <c r="J1046" s="569" t="s">
        <v>351</v>
      </c>
      <c r="K1046" s="569" t="s">
        <v>106</v>
      </c>
      <c r="L1046" s="570">
        <v>1</v>
      </c>
      <c r="M1046" s="571">
        <v>4.0765163984601482</v>
      </c>
      <c r="N1046" s="572">
        <v>16.327094892061567</v>
      </c>
      <c r="O1046" s="668" t="s">
        <v>151</v>
      </c>
      <c r="P1046" s="668" t="s">
        <v>351</v>
      </c>
      <c r="Q1046" s="574" t="s">
        <v>3307</v>
      </c>
      <c r="R1046" s="574" t="s">
        <v>3308</v>
      </c>
      <c r="S1046" s="574" t="s">
        <v>3433</v>
      </c>
      <c r="T1046" s="574" t="s">
        <v>4123</v>
      </c>
      <c r="U1046" s="574" t="s">
        <v>4204</v>
      </c>
      <c r="V1046" s="574" t="s">
        <v>4205</v>
      </c>
      <c r="W1046" s="575" t="s">
        <v>4125</v>
      </c>
      <c r="X1046" s="575" t="s">
        <v>4126</v>
      </c>
      <c r="Y1046" s="576" t="s">
        <v>4206</v>
      </c>
      <c r="Z1046" s="577" t="s">
        <v>4207</v>
      </c>
      <c r="AA1046" s="578" t="s">
        <v>4129</v>
      </c>
      <c r="AE1046"/>
    </row>
    <row r="1047" spans="1:31" s="563" customFormat="1">
      <c r="A1047"/>
      <c r="B1047"/>
      <c r="C1047" s="568">
        <v>2024</v>
      </c>
      <c r="D1047" s="569" t="s">
        <v>16</v>
      </c>
      <c r="E1047" s="569" t="s">
        <v>357</v>
      </c>
      <c r="F1047" s="573" t="s">
        <v>462</v>
      </c>
      <c r="G1047" s="569" t="s">
        <v>42</v>
      </c>
      <c r="H1047" s="569" t="s">
        <v>41</v>
      </c>
      <c r="I1047" s="575" t="s">
        <v>54</v>
      </c>
      <c r="J1047" s="569" t="s">
        <v>67</v>
      </c>
      <c r="K1047" s="569" t="s">
        <v>81</v>
      </c>
      <c r="L1047" s="570">
        <v>1</v>
      </c>
      <c r="M1047" s="571">
        <v>4.5111056725929437</v>
      </c>
      <c r="N1047" s="572">
        <v>20.184595333592597</v>
      </c>
      <c r="O1047" s="668" t="s">
        <v>382</v>
      </c>
      <c r="P1047" s="668" t="s">
        <v>67</v>
      </c>
      <c r="Q1047" s="574" t="s">
        <v>3363</v>
      </c>
      <c r="R1047" s="574" t="s">
        <v>3364</v>
      </c>
      <c r="S1047" s="574" t="s">
        <v>3441</v>
      </c>
      <c r="T1047" s="574" t="s">
        <v>4123</v>
      </c>
      <c r="U1047" s="574" t="s">
        <v>3442</v>
      </c>
      <c r="V1047" s="574" t="s">
        <v>3443</v>
      </c>
      <c r="W1047" s="575" t="s">
        <v>4175</v>
      </c>
      <c r="X1047" s="575" t="s">
        <v>4176</v>
      </c>
      <c r="Y1047" s="576" t="s">
        <v>4208</v>
      </c>
      <c r="Z1047" s="577" t="s">
        <v>4209</v>
      </c>
      <c r="AA1047" s="578" t="s">
        <v>4179</v>
      </c>
      <c r="AE1047"/>
    </row>
    <row r="1048" spans="1:31" s="563" customFormat="1">
      <c r="A1048"/>
      <c r="B1048"/>
      <c r="C1048" s="568">
        <v>2024</v>
      </c>
      <c r="D1048" s="569" t="s">
        <v>16</v>
      </c>
      <c r="E1048" s="569" t="s">
        <v>357</v>
      </c>
      <c r="F1048" s="573" t="s">
        <v>462</v>
      </c>
      <c r="G1048" s="569" t="s">
        <v>42</v>
      </c>
      <c r="H1048" s="569" t="s">
        <v>41</v>
      </c>
      <c r="I1048" s="575" t="s">
        <v>54</v>
      </c>
      <c r="J1048" s="569" t="s">
        <v>66</v>
      </c>
      <c r="K1048" s="569" t="s">
        <v>310</v>
      </c>
      <c r="L1048" s="570">
        <v>0.5</v>
      </c>
      <c r="M1048" s="571">
        <v>6.1764861720793345</v>
      </c>
      <c r="N1048" s="572">
        <v>269.12793778123461</v>
      </c>
      <c r="O1048" s="668" t="s">
        <v>381</v>
      </c>
      <c r="P1048" s="668" t="s">
        <v>66</v>
      </c>
      <c r="Q1048" s="574" t="s">
        <v>3373</v>
      </c>
      <c r="R1048" s="574" t="s">
        <v>3374</v>
      </c>
      <c r="S1048" s="574" t="s">
        <v>3446</v>
      </c>
      <c r="T1048" s="574" t="s">
        <v>4123</v>
      </c>
      <c r="U1048" s="574" t="s">
        <v>3447</v>
      </c>
      <c r="V1048" s="574" t="s">
        <v>3448</v>
      </c>
      <c r="W1048" s="575" t="s">
        <v>4137</v>
      </c>
      <c r="X1048" s="575" t="s">
        <v>4138</v>
      </c>
      <c r="Y1048" s="576" t="s">
        <v>4210</v>
      </c>
      <c r="Z1048" s="577" t="s">
        <v>4211</v>
      </c>
      <c r="AA1048" s="578" t="s">
        <v>4141</v>
      </c>
      <c r="AE1048"/>
    </row>
    <row r="1049" spans="1:31" s="563" customFormat="1">
      <c r="A1049"/>
      <c r="B1049"/>
      <c r="C1049" s="568">
        <v>2024</v>
      </c>
      <c r="D1049" s="569" t="s">
        <v>16</v>
      </c>
      <c r="E1049" s="569" t="s">
        <v>357</v>
      </c>
      <c r="F1049" s="573" t="s">
        <v>462</v>
      </c>
      <c r="G1049" s="569" t="s">
        <v>42</v>
      </c>
      <c r="H1049" s="569" t="s">
        <v>41</v>
      </c>
      <c r="I1049" s="575" t="s">
        <v>54</v>
      </c>
      <c r="J1049" s="569" t="s">
        <v>66</v>
      </c>
      <c r="K1049" s="569" t="s">
        <v>106</v>
      </c>
      <c r="L1049" s="570">
        <v>0.5</v>
      </c>
      <c r="M1049" s="571">
        <v>6.1764861720793345</v>
      </c>
      <c r="N1049" s="572">
        <v>269.12793778123461</v>
      </c>
      <c r="O1049" s="668" t="s">
        <v>381</v>
      </c>
      <c r="P1049" s="668" t="s">
        <v>66</v>
      </c>
      <c r="Q1049" s="574" t="s">
        <v>3307</v>
      </c>
      <c r="R1049" s="574" t="s">
        <v>3308</v>
      </c>
      <c r="S1049" s="574" t="s">
        <v>3446</v>
      </c>
      <c r="T1049" s="574" t="s">
        <v>4123</v>
      </c>
      <c r="U1049" s="574" t="s">
        <v>4212</v>
      </c>
      <c r="V1049" s="574" t="s">
        <v>4213</v>
      </c>
      <c r="W1049" s="575" t="s">
        <v>4125</v>
      </c>
      <c r="X1049" s="575" t="s">
        <v>4126</v>
      </c>
      <c r="Y1049" s="576" t="s">
        <v>4210</v>
      </c>
      <c r="Z1049" s="577" t="s">
        <v>4214</v>
      </c>
      <c r="AA1049" s="578" t="s">
        <v>4129</v>
      </c>
      <c r="AE1049"/>
    </row>
    <row r="1050" spans="1:31" s="563" customFormat="1">
      <c r="A1050"/>
      <c r="B1050"/>
      <c r="C1050" s="568">
        <v>2024</v>
      </c>
      <c r="D1050" s="569" t="s">
        <v>16</v>
      </c>
      <c r="E1050" s="569" t="s">
        <v>357</v>
      </c>
      <c r="F1050" s="573" t="s">
        <v>462</v>
      </c>
      <c r="G1050" s="569" t="s">
        <v>42</v>
      </c>
      <c r="H1050" s="569" t="s">
        <v>41</v>
      </c>
      <c r="I1050" s="575" t="s">
        <v>54</v>
      </c>
      <c r="J1050" s="569" t="s">
        <v>348</v>
      </c>
      <c r="K1050" s="569" t="s">
        <v>310</v>
      </c>
      <c r="L1050" s="570">
        <v>0.4</v>
      </c>
      <c r="M1050" s="571">
        <v>1.9755784819394495</v>
      </c>
      <c r="N1050" s="572">
        <v>179.59804381267725</v>
      </c>
      <c r="O1050" s="668" t="s">
        <v>151</v>
      </c>
      <c r="P1050" s="668" t="s">
        <v>348</v>
      </c>
      <c r="Q1050" s="574" t="s">
        <v>3373</v>
      </c>
      <c r="R1050" s="574" t="s">
        <v>3374</v>
      </c>
      <c r="S1050" s="574" t="s">
        <v>3459</v>
      </c>
      <c r="T1050" s="574" t="s">
        <v>4123</v>
      </c>
      <c r="U1050" s="574" t="s">
        <v>3957</v>
      </c>
      <c r="V1050" s="574" t="s">
        <v>3958</v>
      </c>
      <c r="W1050" s="575" t="s">
        <v>4137</v>
      </c>
      <c r="X1050" s="575" t="s">
        <v>4138</v>
      </c>
      <c r="Y1050" s="576" t="s">
        <v>4215</v>
      </c>
      <c r="Z1050" s="577" t="s">
        <v>4216</v>
      </c>
      <c r="AA1050" s="578" t="s">
        <v>4141</v>
      </c>
      <c r="AE1050"/>
    </row>
    <row r="1051" spans="1:31" s="563" customFormat="1">
      <c r="A1051"/>
      <c r="B1051"/>
      <c r="C1051" s="568">
        <v>2024</v>
      </c>
      <c r="D1051" s="569" t="s">
        <v>16</v>
      </c>
      <c r="E1051" s="569" t="s">
        <v>357</v>
      </c>
      <c r="F1051" s="573" t="s">
        <v>462</v>
      </c>
      <c r="G1051" s="569" t="s">
        <v>42</v>
      </c>
      <c r="H1051" s="569" t="s">
        <v>41</v>
      </c>
      <c r="I1051" s="575" t="s">
        <v>54</v>
      </c>
      <c r="J1051" s="569" t="s">
        <v>348</v>
      </c>
      <c r="K1051" s="569" t="s">
        <v>104</v>
      </c>
      <c r="L1051" s="570">
        <v>0.6</v>
      </c>
      <c r="M1051" s="571">
        <v>2.9633677229091742</v>
      </c>
      <c r="N1051" s="572">
        <v>269.39706571901581</v>
      </c>
      <c r="O1051" s="668" t="s">
        <v>151</v>
      </c>
      <c r="P1051" s="668" t="s">
        <v>348</v>
      </c>
      <c r="Q1051" s="574" t="s">
        <v>3355</v>
      </c>
      <c r="R1051" s="574" t="s">
        <v>3356</v>
      </c>
      <c r="S1051" s="574" t="s">
        <v>3459</v>
      </c>
      <c r="T1051" s="574" t="s">
        <v>4123</v>
      </c>
      <c r="U1051" s="574" t="s">
        <v>3638</v>
      </c>
      <c r="V1051" s="574" t="s">
        <v>4217</v>
      </c>
      <c r="W1051" s="575" t="s">
        <v>4148</v>
      </c>
      <c r="X1051" s="575" t="s">
        <v>4149</v>
      </c>
      <c r="Y1051" s="576" t="s">
        <v>4215</v>
      </c>
      <c r="Z1051" s="577" t="s">
        <v>4218</v>
      </c>
      <c r="AA1051" s="578" t="s">
        <v>4152</v>
      </c>
      <c r="AE1051"/>
    </row>
    <row r="1052" spans="1:31" s="563" customFormat="1">
      <c r="A1052"/>
      <c r="B1052"/>
      <c r="C1052" s="568">
        <v>2024</v>
      </c>
      <c r="D1052" s="569" t="s">
        <v>16</v>
      </c>
      <c r="E1052" s="569" t="s">
        <v>361</v>
      </c>
      <c r="F1052" s="573" t="s">
        <v>141</v>
      </c>
      <c r="G1052" s="569" t="s">
        <v>42</v>
      </c>
      <c r="H1052" s="569" t="s">
        <v>41</v>
      </c>
      <c r="I1052" s="575" t="s">
        <v>54</v>
      </c>
      <c r="J1052" s="569" t="s">
        <v>352</v>
      </c>
      <c r="K1052" s="569" t="s">
        <v>106</v>
      </c>
      <c r="L1052" s="570">
        <v>1</v>
      </c>
      <c r="M1052" s="571">
        <v>6.2707676380469834</v>
      </c>
      <c r="N1052" s="572">
        <v>246.27462496011719</v>
      </c>
      <c r="O1052" s="668" t="s">
        <v>151</v>
      </c>
      <c r="P1052" s="668" t="s">
        <v>352</v>
      </c>
      <c r="Q1052" s="574" t="s">
        <v>3307</v>
      </c>
      <c r="R1052" s="574" t="s">
        <v>3491</v>
      </c>
      <c r="S1052" s="574" t="s">
        <v>3280</v>
      </c>
      <c r="T1052" s="574" t="s">
        <v>4123</v>
      </c>
      <c r="U1052" s="574" t="s">
        <v>3686</v>
      </c>
      <c r="V1052" s="574" t="s">
        <v>3687</v>
      </c>
      <c r="W1052" s="575" t="s">
        <v>4125</v>
      </c>
      <c r="X1052" s="575" t="s">
        <v>4219</v>
      </c>
      <c r="Y1052" s="576" t="s">
        <v>4127</v>
      </c>
      <c r="Z1052" s="577" t="s">
        <v>4220</v>
      </c>
      <c r="AA1052" s="578" t="s">
        <v>4221</v>
      </c>
      <c r="AE1052"/>
    </row>
    <row r="1053" spans="1:31" s="563" customFormat="1">
      <c r="A1053"/>
      <c r="B1053"/>
      <c r="C1053" s="568">
        <v>2024</v>
      </c>
      <c r="D1053" s="569" t="s">
        <v>16</v>
      </c>
      <c r="E1053" s="569" t="s">
        <v>361</v>
      </c>
      <c r="F1053" s="573" t="s">
        <v>141</v>
      </c>
      <c r="G1053" s="569" t="s">
        <v>42</v>
      </c>
      <c r="H1053" s="569" t="s">
        <v>41</v>
      </c>
      <c r="I1053" s="575" t="s">
        <v>54</v>
      </c>
      <c r="J1053" s="569" t="s">
        <v>116</v>
      </c>
      <c r="K1053" s="569" t="s">
        <v>111</v>
      </c>
      <c r="L1053" s="570">
        <v>0.3</v>
      </c>
      <c r="M1053" s="571">
        <v>1.0061474624175861</v>
      </c>
      <c r="N1053" s="572">
        <v>4.6662560518759042</v>
      </c>
      <c r="O1053" s="668" t="s">
        <v>382</v>
      </c>
      <c r="P1053" s="668" t="s">
        <v>116</v>
      </c>
      <c r="Q1053" s="574" t="s">
        <v>3415</v>
      </c>
      <c r="R1053" s="574" t="s">
        <v>3485</v>
      </c>
      <c r="S1053" s="574" t="s">
        <v>3291</v>
      </c>
      <c r="T1053" s="574" t="s">
        <v>4123</v>
      </c>
      <c r="U1053" s="574" t="s">
        <v>3860</v>
      </c>
      <c r="V1053" s="574" t="s">
        <v>3974</v>
      </c>
      <c r="W1053" s="575" t="s">
        <v>4142</v>
      </c>
      <c r="X1053" s="575" t="s">
        <v>4222</v>
      </c>
      <c r="Y1053" s="576" t="s">
        <v>4132</v>
      </c>
      <c r="Z1053" s="577" t="s">
        <v>4223</v>
      </c>
      <c r="AA1053" s="578" t="s">
        <v>4224</v>
      </c>
      <c r="AE1053"/>
    </row>
    <row r="1054" spans="1:31" s="563" customFormat="1">
      <c r="A1054"/>
      <c r="B1054"/>
      <c r="C1054" s="568">
        <v>2024</v>
      </c>
      <c r="D1054" s="569" t="s">
        <v>16</v>
      </c>
      <c r="E1054" s="569" t="s">
        <v>361</v>
      </c>
      <c r="F1054" s="573" t="s">
        <v>141</v>
      </c>
      <c r="G1054" s="569" t="s">
        <v>42</v>
      </c>
      <c r="H1054" s="569" t="s">
        <v>41</v>
      </c>
      <c r="I1054" s="575" t="s">
        <v>54</v>
      </c>
      <c r="J1054" s="569" t="s">
        <v>116</v>
      </c>
      <c r="K1054" s="569" t="s">
        <v>330</v>
      </c>
      <c r="L1054" s="570">
        <v>0.7</v>
      </c>
      <c r="M1054" s="571">
        <v>2.3476774123077013</v>
      </c>
      <c r="N1054" s="572">
        <v>10.887930787710443</v>
      </c>
      <c r="O1054" s="668" t="s">
        <v>382</v>
      </c>
      <c r="P1054" s="668" t="s">
        <v>116</v>
      </c>
      <c r="Q1054" s="574" t="s">
        <v>3317</v>
      </c>
      <c r="R1054" s="574" t="s">
        <v>3978</v>
      </c>
      <c r="S1054" s="574" t="s">
        <v>3291</v>
      </c>
      <c r="T1054" s="574" t="s">
        <v>4123</v>
      </c>
      <c r="U1054" s="574" t="s">
        <v>3867</v>
      </c>
      <c r="V1054" s="574" t="s">
        <v>3979</v>
      </c>
      <c r="W1054" s="575" t="s">
        <v>4130</v>
      </c>
      <c r="X1054" s="575" t="s">
        <v>4225</v>
      </c>
      <c r="Y1054" s="575" t="s">
        <v>4132</v>
      </c>
      <c r="Z1054" s="579" t="s">
        <v>4226</v>
      </c>
      <c r="AA1054" s="578" t="s">
        <v>4227</v>
      </c>
      <c r="AE1054"/>
    </row>
    <row r="1055" spans="1:31" s="563" customFormat="1">
      <c r="A1055"/>
      <c r="B1055"/>
      <c r="C1055" s="568">
        <v>2024</v>
      </c>
      <c r="D1055" s="569" t="s">
        <v>16</v>
      </c>
      <c r="E1055" s="569" t="s">
        <v>361</v>
      </c>
      <c r="F1055" s="573" t="s">
        <v>141</v>
      </c>
      <c r="G1055" s="569" t="s">
        <v>42</v>
      </c>
      <c r="H1055" s="569" t="s">
        <v>41</v>
      </c>
      <c r="I1055" s="575" t="s">
        <v>54</v>
      </c>
      <c r="J1055" s="569" t="s">
        <v>109</v>
      </c>
      <c r="K1055" s="569" t="s">
        <v>310</v>
      </c>
      <c r="L1055" s="570">
        <v>0.1</v>
      </c>
      <c r="M1055" s="571">
        <v>0.81489629187540069</v>
      </c>
      <c r="N1055" s="572">
        <v>31.108373679172704</v>
      </c>
      <c r="O1055" s="668" t="s">
        <v>381</v>
      </c>
      <c r="P1055" s="668" t="s">
        <v>109</v>
      </c>
      <c r="Q1055" s="574" t="s">
        <v>3373</v>
      </c>
      <c r="R1055" s="574" t="s">
        <v>3537</v>
      </c>
      <c r="S1055" s="574" t="s">
        <v>3309</v>
      </c>
      <c r="T1055" s="574" t="s">
        <v>4123</v>
      </c>
      <c r="U1055" s="574" t="s">
        <v>4135</v>
      </c>
      <c r="V1055" s="574" t="s">
        <v>4228</v>
      </c>
      <c r="W1055" s="575" t="s">
        <v>4137</v>
      </c>
      <c r="X1055" s="575" t="s">
        <v>4229</v>
      </c>
      <c r="Y1055" s="575" t="s">
        <v>4139</v>
      </c>
      <c r="Z1055" s="579" t="s">
        <v>4230</v>
      </c>
      <c r="AA1055" s="580" t="s">
        <v>4231</v>
      </c>
      <c r="AE1055"/>
    </row>
    <row r="1056" spans="1:31" s="563" customFormat="1">
      <c r="A1056"/>
      <c r="B1056"/>
      <c r="C1056" s="568">
        <v>2024</v>
      </c>
      <c r="D1056" s="569" t="s">
        <v>16</v>
      </c>
      <c r="E1056" s="569" t="s">
        <v>361</v>
      </c>
      <c r="F1056" s="573" t="s">
        <v>141</v>
      </c>
      <c r="G1056" s="569" t="s">
        <v>42</v>
      </c>
      <c r="H1056" s="569" t="s">
        <v>41</v>
      </c>
      <c r="I1056" s="575" t="s">
        <v>54</v>
      </c>
      <c r="J1056" s="569" t="s">
        <v>109</v>
      </c>
      <c r="K1056" s="569" t="s">
        <v>111</v>
      </c>
      <c r="L1056" s="570">
        <v>0.9</v>
      </c>
      <c r="M1056" s="571">
        <v>7.3340666268786059</v>
      </c>
      <c r="N1056" s="572">
        <v>279.97536311255431</v>
      </c>
      <c r="O1056" s="668" t="s">
        <v>381</v>
      </c>
      <c r="P1056" s="668" t="s">
        <v>109</v>
      </c>
      <c r="Q1056" s="574" t="s">
        <v>3415</v>
      </c>
      <c r="R1056" s="574" t="s">
        <v>3485</v>
      </c>
      <c r="S1056" s="574" t="s">
        <v>3309</v>
      </c>
      <c r="T1056" s="574" t="s">
        <v>4123</v>
      </c>
      <c r="U1056" s="574" t="s">
        <v>3486</v>
      </c>
      <c r="V1056" s="574" t="s">
        <v>3487</v>
      </c>
      <c r="W1056" s="575" t="s">
        <v>4142</v>
      </c>
      <c r="X1056" s="575" t="s">
        <v>4222</v>
      </c>
      <c r="Y1056" s="576" t="s">
        <v>4139</v>
      </c>
      <c r="Z1056" s="577" t="s">
        <v>4232</v>
      </c>
      <c r="AA1056" s="578" t="s">
        <v>4224</v>
      </c>
      <c r="AE1056"/>
    </row>
    <row r="1057" spans="1:31" s="563" customFormat="1">
      <c r="A1057"/>
      <c r="B1057"/>
      <c r="C1057" s="568">
        <v>2024</v>
      </c>
      <c r="D1057" s="569" t="s">
        <v>16</v>
      </c>
      <c r="E1057" s="569" t="s">
        <v>361</v>
      </c>
      <c r="F1057" s="573" t="s">
        <v>141</v>
      </c>
      <c r="G1057" s="569" t="s">
        <v>42</v>
      </c>
      <c r="H1057" s="569" t="s">
        <v>41</v>
      </c>
      <c r="I1057" s="575" t="s">
        <v>54</v>
      </c>
      <c r="J1057" s="569" t="s">
        <v>350</v>
      </c>
      <c r="K1057" s="569" t="s">
        <v>104</v>
      </c>
      <c r="L1057" s="570">
        <v>1</v>
      </c>
      <c r="M1057" s="571">
        <v>6.5529521817590997</v>
      </c>
      <c r="N1057" s="572">
        <v>718.30098946700855</v>
      </c>
      <c r="O1057" s="668" t="s">
        <v>151</v>
      </c>
      <c r="P1057" s="668" t="s">
        <v>350</v>
      </c>
      <c r="Q1057" s="574" t="s">
        <v>3355</v>
      </c>
      <c r="R1057" s="574" t="s">
        <v>3499</v>
      </c>
      <c r="S1057" s="574" t="s">
        <v>3319</v>
      </c>
      <c r="T1057" s="574" t="s">
        <v>4123</v>
      </c>
      <c r="U1057" s="574" t="s">
        <v>3500</v>
      </c>
      <c r="V1057" s="574" t="s">
        <v>3501</v>
      </c>
      <c r="W1057" s="575" t="s">
        <v>4148</v>
      </c>
      <c r="X1057" s="575" t="s">
        <v>4233</v>
      </c>
      <c r="Y1057" s="576" t="s">
        <v>4150</v>
      </c>
      <c r="Z1057" s="577" t="s">
        <v>4234</v>
      </c>
      <c r="AA1057" s="578" t="s">
        <v>4235</v>
      </c>
      <c r="AE1057"/>
    </row>
    <row r="1058" spans="1:31" s="563" customFormat="1">
      <c r="A1058"/>
      <c r="B1058"/>
      <c r="C1058" s="568">
        <v>2024</v>
      </c>
      <c r="D1058" s="569" t="s">
        <v>16</v>
      </c>
      <c r="E1058" s="569" t="s">
        <v>361</v>
      </c>
      <c r="F1058" s="573" t="s">
        <v>141</v>
      </c>
      <c r="G1058" s="569" t="s">
        <v>42</v>
      </c>
      <c r="H1058" s="569" t="s">
        <v>41</v>
      </c>
      <c r="I1058" s="575" t="s">
        <v>54</v>
      </c>
      <c r="J1058" s="569" t="s">
        <v>99</v>
      </c>
      <c r="K1058" s="569" t="s">
        <v>331</v>
      </c>
      <c r="L1058" s="570">
        <v>1</v>
      </c>
      <c r="M1058" s="571">
        <v>1.1036551042962692</v>
      </c>
      <c r="N1058" s="572">
        <v>517.17671241624612</v>
      </c>
      <c r="O1058" s="668" t="s">
        <v>151</v>
      </c>
      <c r="P1058" s="668" t="s">
        <v>99</v>
      </c>
      <c r="Q1058" s="574" t="s">
        <v>4153</v>
      </c>
      <c r="R1058" s="574" t="s">
        <v>4236</v>
      </c>
      <c r="S1058" s="574" t="s">
        <v>3329</v>
      </c>
      <c r="T1058" s="574" t="s">
        <v>4123</v>
      </c>
      <c r="U1058" s="574" t="s">
        <v>4155</v>
      </c>
      <c r="V1058" s="574" t="s">
        <v>4237</v>
      </c>
      <c r="W1058" s="575" t="s">
        <v>4157</v>
      </c>
      <c r="X1058" s="575" t="s">
        <v>4238</v>
      </c>
      <c r="Y1058" s="576" t="s">
        <v>4159</v>
      </c>
      <c r="Z1058" s="577" t="s">
        <v>4239</v>
      </c>
      <c r="AA1058" s="578" t="s">
        <v>4240</v>
      </c>
      <c r="AE1058"/>
    </row>
    <row r="1059" spans="1:31" s="563" customFormat="1">
      <c r="A1059"/>
      <c r="B1059"/>
      <c r="C1059" s="568">
        <v>2024</v>
      </c>
      <c r="D1059" s="569" t="s">
        <v>16</v>
      </c>
      <c r="E1059" s="569" t="s">
        <v>361</v>
      </c>
      <c r="F1059" s="573" t="s">
        <v>141</v>
      </c>
      <c r="G1059" s="569" t="s">
        <v>42</v>
      </c>
      <c r="H1059" s="569" t="s">
        <v>41</v>
      </c>
      <c r="I1059" s="575" t="s">
        <v>54</v>
      </c>
      <c r="J1059" s="569" t="s">
        <v>96</v>
      </c>
      <c r="K1059" s="569" t="s">
        <v>311</v>
      </c>
      <c r="L1059" s="570">
        <v>1</v>
      </c>
      <c r="M1059" s="571">
        <v>0.10511000993297802</v>
      </c>
      <c r="N1059" s="572">
        <v>197.01969996809379</v>
      </c>
      <c r="O1059" s="668" t="s">
        <v>151</v>
      </c>
      <c r="P1059" s="668" t="s">
        <v>96</v>
      </c>
      <c r="Q1059" s="574" t="s">
        <v>4162</v>
      </c>
      <c r="R1059" s="574" t="s">
        <v>4241</v>
      </c>
      <c r="S1059" s="574" t="s">
        <v>3337</v>
      </c>
      <c r="T1059" s="574" t="s">
        <v>4123</v>
      </c>
      <c r="U1059" s="574" t="s">
        <v>4164</v>
      </c>
      <c r="V1059" s="574" t="s">
        <v>4242</v>
      </c>
      <c r="W1059" s="575" t="s">
        <v>4166</v>
      </c>
      <c r="X1059" s="575" t="s">
        <v>4243</v>
      </c>
      <c r="Y1059" s="576" t="s">
        <v>4168</v>
      </c>
      <c r="Z1059" s="577" t="s">
        <v>4244</v>
      </c>
      <c r="AA1059" s="578" t="s">
        <v>4245</v>
      </c>
      <c r="AE1059"/>
    </row>
    <row r="1060" spans="1:31" s="563" customFormat="1">
      <c r="A1060"/>
      <c r="B1060"/>
      <c r="C1060" s="568">
        <v>2024</v>
      </c>
      <c r="D1060" s="569" t="s">
        <v>16</v>
      </c>
      <c r="E1060" s="569" t="s">
        <v>361</v>
      </c>
      <c r="F1060" s="573" t="s">
        <v>141</v>
      </c>
      <c r="G1060" s="569" t="s">
        <v>42</v>
      </c>
      <c r="H1060" s="569" t="s">
        <v>41</v>
      </c>
      <c r="I1060" s="575" t="s">
        <v>54</v>
      </c>
      <c r="J1060" s="569" t="s">
        <v>87</v>
      </c>
      <c r="K1060" s="569" t="s">
        <v>111</v>
      </c>
      <c r="L1060" s="570">
        <v>0.7</v>
      </c>
      <c r="M1060" s="571">
        <v>3.8583782446197556</v>
      </c>
      <c r="N1060" s="572">
        <v>165.49654797319872</v>
      </c>
      <c r="O1060" s="668" t="s">
        <v>151</v>
      </c>
      <c r="P1060" s="668" t="s">
        <v>87</v>
      </c>
      <c r="Q1060" s="574" t="s">
        <v>3415</v>
      </c>
      <c r="R1060" s="574" t="s">
        <v>3485</v>
      </c>
      <c r="S1060" s="574" t="s">
        <v>3344</v>
      </c>
      <c r="T1060" s="574" t="s">
        <v>4123</v>
      </c>
      <c r="U1060" s="574" t="s">
        <v>3733</v>
      </c>
      <c r="V1060" s="574" t="s">
        <v>3734</v>
      </c>
      <c r="W1060" s="575" t="s">
        <v>4142</v>
      </c>
      <c r="X1060" s="575" t="s">
        <v>4222</v>
      </c>
      <c r="Y1060" s="576" t="s">
        <v>4172</v>
      </c>
      <c r="Z1060" s="577" t="s">
        <v>4246</v>
      </c>
      <c r="AA1060" s="578" t="s">
        <v>4224</v>
      </c>
      <c r="AE1060"/>
    </row>
    <row r="1061" spans="1:31" s="563" customFormat="1">
      <c r="A1061"/>
      <c r="B1061"/>
      <c r="C1061" s="568">
        <v>2024</v>
      </c>
      <c r="D1061" s="569" t="s">
        <v>16</v>
      </c>
      <c r="E1061" s="569" t="s">
        <v>361</v>
      </c>
      <c r="F1061" s="573" t="s">
        <v>141</v>
      </c>
      <c r="G1061" s="569" t="s">
        <v>42</v>
      </c>
      <c r="H1061" s="569" t="s">
        <v>41</v>
      </c>
      <c r="I1061" s="575" t="s">
        <v>54</v>
      </c>
      <c r="J1061" s="569" t="s">
        <v>87</v>
      </c>
      <c r="K1061" s="569" t="s">
        <v>106</v>
      </c>
      <c r="L1061" s="570">
        <v>0.3</v>
      </c>
      <c r="M1061" s="571">
        <v>1.6535906762656096</v>
      </c>
      <c r="N1061" s="572">
        <v>70.927091988513737</v>
      </c>
      <c r="O1061" s="668" t="s">
        <v>151</v>
      </c>
      <c r="P1061" s="668" t="s">
        <v>87</v>
      </c>
      <c r="Q1061" s="574" t="s">
        <v>3307</v>
      </c>
      <c r="R1061" s="574" t="s">
        <v>3491</v>
      </c>
      <c r="S1061" s="574" t="s">
        <v>3344</v>
      </c>
      <c r="T1061" s="574" t="s">
        <v>4123</v>
      </c>
      <c r="U1061" s="574" t="s">
        <v>3352</v>
      </c>
      <c r="V1061" s="574" t="s">
        <v>3520</v>
      </c>
      <c r="W1061" s="575" t="s">
        <v>4125</v>
      </c>
      <c r="X1061" s="575" t="s">
        <v>4219</v>
      </c>
      <c r="Y1061" s="576" t="s">
        <v>4172</v>
      </c>
      <c r="Z1061" s="577" t="s">
        <v>4247</v>
      </c>
      <c r="AA1061" s="578" t="s">
        <v>4221</v>
      </c>
      <c r="AE1061"/>
    </row>
    <row r="1062" spans="1:31" s="563" customFormat="1">
      <c r="A1062"/>
      <c r="B1062"/>
      <c r="C1062" s="568">
        <v>2024</v>
      </c>
      <c r="D1062" s="569" t="s">
        <v>16</v>
      </c>
      <c r="E1062" s="569" t="s">
        <v>361</v>
      </c>
      <c r="F1062" s="573" t="s">
        <v>141</v>
      </c>
      <c r="G1062" s="569" t="s">
        <v>42</v>
      </c>
      <c r="H1062" s="569" t="s">
        <v>41</v>
      </c>
      <c r="I1062" s="575" t="s">
        <v>54</v>
      </c>
      <c r="J1062" s="569" t="s">
        <v>83</v>
      </c>
      <c r="K1062" s="569" t="s">
        <v>81</v>
      </c>
      <c r="L1062" s="570">
        <v>1</v>
      </c>
      <c r="M1062" s="571">
        <v>16.026464402201114</v>
      </c>
      <c r="N1062" s="572">
        <v>39.088937566344178</v>
      </c>
      <c r="O1062" s="668" t="s">
        <v>382</v>
      </c>
      <c r="P1062" s="668" t="s">
        <v>83</v>
      </c>
      <c r="Q1062" s="574" t="s">
        <v>3363</v>
      </c>
      <c r="R1062" s="574" t="s">
        <v>3532</v>
      </c>
      <c r="S1062" s="574" t="s">
        <v>3365</v>
      </c>
      <c r="T1062" s="574" t="s">
        <v>4123</v>
      </c>
      <c r="U1062" s="574" t="s">
        <v>3366</v>
      </c>
      <c r="V1062" s="574" t="s">
        <v>3533</v>
      </c>
      <c r="W1062" s="575" t="s">
        <v>4175</v>
      </c>
      <c r="X1062" s="575" t="s">
        <v>4248</v>
      </c>
      <c r="Y1062" s="576" t="s">
        <v>4177</v>
      </c>
      <c r="Z1062" s="577" t="s">
        <v>4249</v>
      </c>
      <c r="AA1062" s="578" t="s">
        <v>4250</v>
      </c>
      <c r="AE1062"/>
    </row>
    <row r="1063" spans="1:31" s="563" customFormat="1">
      <c r="A1063"/>
      <c r="B1063"/>
      <c r="C1063" s="568">
        <v>2024</v>
      </c>
      <c r="D1063" s="569" t="s">
        <v>16</v>
      </c>
      <c r="E1063" s="569" t="s">
        <v>361</v>
      </c>
      <c r="F1063" s="573" t="s">
        <v>141</v>
      </c>
      <c r="G1063" s="569" t="s">
        <v>42</v>
      </c>
      <c r="H1063" s="569" t="s">
        <v>41</v>
      </c>
      <c r="I1063" s="575" t="s">
        <v>54</v>
      </c>
      <c r="J1063" s="569" t="s">
        <v>77</v>
      </c>
      <c r="K1063" s="569" t="s">
        <v>106</v>
      </c>
      <c r="L1063" s="570">
        <v>0.5</v>
      </c>
      <c r="M1063" s="571">
        <v>11.752454195771175</v>
      </c>
      <c r="N1063" s="572">
        <v>309.27511041503095</v>
      </c>
      <c r="O1063" s="668" t="s">
        <v>381</v>
      </c>
      <c r="P1063" s="668" t="s">
        <v>77</v>
      </c>
      <c r="Q1063" s="574" t="s">
        <v>3307</v>
      </c>
      <c r="R1063" s="574" t="s">
        <v>3491</v>
      </c>
      <c r="S1063" s="574" t="s">
        <v>3375</v>
      </c>
      <c r="T1063" s="574" t="s">
        <v>4123</v>
      </c>
      <c r="U1063" s="574" t="s">
        <v>3746</v>
      </c>
      <c r="V1063" s="574" t="s">
        <v>3747</v>
      </c>
      <c r="W1063" s="575" t="s">
        <v>4125</v>
      </c>
      <c r="X1063" s="575" t="s">
        <v>4219</v>
      </c>
      <c r="Y1063" s="576" t="s">
        <v>4181</v>
      </c>
      <c r="Z1063" s="577" t="s">
        <v>4251</v>
      </c>
      <c r="AA1063" s="578" t="s">
        <v>4221</v>
      </c>
      <c r="AE1063"/>
    </row>
    <row r="1064" spans="1:31" s="563" customFormat="1">
      <c r="A1064"/>
      <c r="B1064"/>
      <c r="C1064" s="568">
        <v>2024</v>
      </c>
      <c r="D1064" s="569" t="s">
        <v>16</v>
      </c>
      <c r="E1064" s="569" t="s">
        <v>361</v>
      </c>
      <c r="F1064" s="573" t="s">
        <v>141</v>
      </c>
      <c r="G1064" s="569" t="s">
        <v>42</v>
      </c>
      <c r="H1064" s="569" t="s">
        <v>41</v>
      </c>
      <c r="I1064" s="575" t="s">
        <v>54</v>
      </c>
      <c r="J1064" s="569" t="s">
        <v>77</v>
      </c>
      <c r="K1064" s="569" t="s">
        <v>311</v>
      </c>
      <c r="L1064" s="570">
        <v>0.5</v>
      </c>
      <c r="M1064" s="571">
        <v>11.752454195771175</v>
      </c>
      <c r="N1064" s="572">
        <v>309.27511041503095</v>
      </c>
      <c r="O1064" s="668" t="s">
        <v>381</v>
      </c>
      <c r="P1064" s="668" t="s">
        <v>77</v>
      </c>
      <c r="Q1064" s="574" t="s">
        <v>4162</v>
      </c>
      <c r="R1064" s="574" t="s">
        <v>4241</v>
      </c>
      <c r="S1064" s="574" t="s">
        <v>3375</v>
      </c>
      <c r="T1064" s="574" t="s">
        <v>4123</v>
      </c>
      <c r="U1064" s="574" t="s">
        <v>4183</v>
      </c>
      <c r="V1064" s="574" t="s">
        <v>4252</v>
      </c>
      <c r="W1064" s="575" t="s">
        <v>4166</v>
      </c>
      <c r="X1064" s="575" t="s">
        <v>4243</v>
      </c>
      <c r="Y1064" s="575" t="s">
        <v>4181</v>
      </c>
      <c r="Z1064" s="579" t="s">
        <v>4253</v>
      </c>
      <c r="AA1064" s="578" t="s">
        <v>4245</v>
      </c>
      <c r="AE1064"/>
    </row>
    <row r="1065" spans="1:31" s="563" customFormat="1">
      <c r="A1065"/>
      <c r="B1065"/>
      <c r="C1065" s="568">
        <v>2024</v>
      </c>
      <c r="D1065" s="569" t="s">
        <v>16</v>
      </c>
      <c r="E1065" s="569" t="s">
        <v>361</v>
      </c>
      <c r="F1065" s="573" t="s">
        <v>141</v>
      </c>
      <c r="G1065" s="569" t="s">
        <v>42</v>
      </c>
      <c r="H1065" s="569" t="s">
        <v>41</v>
      </c>
      <c r="I1065" s="575" t="s">
        <v>54</v>
      </c>
      <c r="J1065" s="569" t="s">
        <v>349</v>
      </c>
      <c r="K1065" s="569" t="s">
        <v>106</v>
      </c>
      <c r="L1065" s="570">
        <v>0.2</v>
      </c>
      <c r="M1065" s="571">
        <v>1.1057027018923662</v>
      </c>
      <c r="N1065" s="572">
        <v>115.14138309823662</v>
      </c>
      <c r="O1065" s="668" t="s">
        <v>151</v>
      </c>
      <c r="P1065" s="668" t="s">
        <v>349</v>
      </c>
      <c r="Q1065" s="574" t="s">
        <v>3307</v>
      </c>
      <c r="R1065" s="574" t="s">
        <v>3491</v>
      </c>
      <c r="S1065" s="574" t="s">
        <v>3402</v>
      </c>
      <c r="T1065" s="574" t="s">
        <v>4123</v>
      </c>
      <c r="U1065" s="574" t="s">
        <v>4254</v>
      </c>
      <c r="V1065" s="574" t="s">
        <v>4255</v>
      </c>
      <c r="W1065" s="575" t="s">
        <v>4125</v>
      </c>
      <c r="X1065" s="575" t="s">
        <v>4219</v>
      </c>
      <c r="Y1065" s="576" t="s">
        <v>4188</v>
      </c>
      <c r="Z1065" s="577" t="s">
        <v>4256</v>
      </c>
      <c r="AA1065" s="578" t="s">
        <v>4221</v>
      </c>
      <c r="AE1065"/>
    </row>
    <row r="1066" spans="1:31" s="563" customFormat="1">
      <c r="A1066"/>
      <c r="B1066"/>
      <c r="C1066" s="568">
        <v>2024</v>
      </c>
      <c r="D1066" s="569" t="s">
        <v>16</v>
      </c>
      <c r="E1066" s="569" t="s">
        <v>361</v>
      </c>
      <c r="F1066" s="573" t="s">
        <v>141</v>
      </c>
      <c r="G1066" s="569" t="s">
        <v>42</v>
      </c>
      <c r="H1066" s="569" t="s">
        <v>41</v>
      </c>
      <c r="I1066" s="575" t="s">
        <v>54</v>
      </c>
      <c r="J1066" s="569" t="s">
        <v>349</v>
      </c>
      <c r="K1066" s="569" t="s">
        <v>311</v>
      </c>
      <c r="L1066" s="570">
        <v>0.8</v>
      </c>
      <c r="M1066" s="571">
        <v>4.4228108075694648</v>
      </c>
      <c r="N1066" s="572">
        <v>460.56553239294647</v>
      </c>
      <c r="O1066" s="668" t="s">
        <v>151</v>
      </c>
      <c r="P1066" s="668" t="s">
        <v>349</v>
      </c>
      <c r="Q1066" s="574" t="s">
        <v>4162</v>
      </c>
      <c r="R1066" s="574" t="s">
        <v>4241</v>
      </c>
      <c r="S1066" s="574" t="s">
        <v>3402</v>
      </c>
      <c r="T1066" s="574" t="s">
        <v>4123</v>
      </c>
      <c r="U1066" s="574" t="s">
        <v>4186</v>
      </c>
      <c r="V1066" s="574" t="s">
        <v>4257</v>
      </c>
      <c r="W1066" s="575" t="s">
        <v>4166</v>
      </c>
      <c r="X1066" s="575" t="s">
        <v>4243</v>
      </c>
      <c r="Y1066" s="576" t="s">
        <v>4188</v>
      </c>
      <c r="Z1066" s="577" t="s">
        <v>4258</v>
      </c>
      <c r="AA1066" s="578" t="s">
        <v>4245</v>
      </c>
      <c r="AE1066"/>
    </row>
    <row r="1067" spans="1:31" s="563" customFormat="1">
      <c r="A1067"/>
      <c r="B1067"/>
      <c r="C1067" s="568">
        <v>2024</v>
      </c>
      <c r="D1067" s="569" t="s">
        <v>16</v>
      </c>
      <c r="E1067" s="569" t="s">
        <v>361</v>
      </c>
      <c r="F1067" s="573" t="s">
        <v>141</v>
      </c>
      <c r="G1067" s="569" t="s">
        <v>42</v>
      </c>
      <c r="H1067" s="569" t="s">
        <v>41</v>
      </c>
      <c r="I1067" s="575" t="s">
        <v>54</v>
      </c>
      <c r="J1067" s="569" t="s">
        <v>76</v>
      </c>
      <c r="K1067" s="569" t="s">
        <v>104</v>
      </c>
      <c r="L1067" s="570">
        <v>1</v>
      </c>
      <c r="M1067" s="571">
        <v>0.3153300297989341</v>
      </c>
      <c r="N1067" s="572">
        <v>118.21181998085626</v>
      </c>
      <c r="O1067" s="668" t="s">
        <v>151</v>
      </c>
      <c r="P1067" s="668" t="s">
        <v>76</v>
      </c>
      <c r="Q1067" s="574" t="s">
        <v>3355</v>
      </c>
      <c r="R1067" s="574" t="s">
        <v>3499</v>
      </c>
      <c r="S1067" s="574" t="s">
        <v>3410</v>
      </c>
      <c r="T1067" s="574" t="s">
        <v>4123</v>
      </c>
      <c r="U1067" s="574" t="s">
        <v>4191</v>
      </c>
      <c r="V1067" s="574" t="s">
        <v>4259</v>
      </c>
      <c r="W1067" s="575" t="s">
        <v>4148</v>
      </c>
      <c r="X1067" s="575" t="s">
        <v>4233</v>
      </c>
      <c r="Y1067" s="576" t="s">
        <v>4193</v>
      </c>
      <c r="Z1067" s="577" t="s">
        <v>4260</v>
      </c>
      <c r="AA1067" s="578" t="s">
        <v>4235</v>
      </c>
      <c r="AE1067"/>
    </row>
    <row r="1068" spans="1:31" s="563" customFormat="1">
      <c r="A1068"/>
      <c r="B1068"/>
      <c r="C1068" s="568">
        <v>2024</v>
      </c>
      <c r="D1068" s="569" t="s">
        <v>16</v>
      </c>
      <c r="E1068" s="569" t="s">
        <v>361</v>
      </c>
      <c r="F1068" s="573" t="s">
        <v>141</v>
      </c>
      <c r="G1068" s="569" t="s">
        <v>42</v>
      </c>
      <c r="H1068" s="569" t="s">
        <v>41</v>
      </c>
      <c r="I1068" s="575" t="s">
        <v>54</v>
      </c>
      <c r="J1068" s="569" t="s">
        <v>74</v>
      </c>
      <c r="K1068" s="569" t="s">
        <v>104</v>
      </c>
      <c r="L1068" s="570">
        <v>1</v>
      </c>
      <c r="M1068" s="571">
        <v>3.3785360335600076</v>
      </c>
      <c r="N1068" s="572">
        <v>1266.5552140806028</v>
      </c>
      <c r="O1068" s="668" t="s">
        <v>151</v>
      </c>
      <c r="P1068" s="668" t="s">
        <v>74</v>
      </c>
      <c r="Q1068" s="574" t="s">
        <v>3355</v>
      </c>
      <c r="R1068" s="574" t="s">
        <v>3499</v>
      </c>
      <c r="S1068" s="574" t="s">
        <v>3423</v>
      </c>
      <c r="T1068" s="574" t="s">
        <v>4123</v>
      </c>
      <c r="U1068" s="574" t="s">
        <v>3766</v>
      </c>
      <c r="V1068" s="574" t="s">
        <v>3767</v>
      </c>
      <c r="W1068" s="575" t="s">
        <v>4148</v>
      </c>
      <c r="X1068" s="575" t="s">
        <v>4233</v>
      </c>
      <c r="Y1068" s="575" t="s">
        <v>4195</v>
      </c>
      <c r="Z1068" s="579" t="s">
        <v>4261</v>
      </c>
      <c r="AA1068" s="580" t="s">
        <v>4235</v>
      </c>
      <c r="AE1068"/>
    </row>
    <row r="1069" spans="1:31" s="563" customFormat="1">
      <c r="A1069"/>
      <c r="B1069"/>
      <c r="C1069" s="568">
        <v>2024</v>
      </c>
      <c r="D1069" s="569" t="s">
        <v>16</v>
      </c>
      <c r="E1069" s="569" t="s">
        <v>361</v>
      </c>
      <c r="F1069" s="573" t="s">
        <v>141</v>
      </c>
      <c r="G1069" s="569" t="s">
        <v>42</v>
      </c>
      <c r="H1069" s="569" t="s">
        <v>41</v>
      </c>
      <c r="I1069" s="575" t="s">
        <v>54</v>
      </c>
      <c r="J1069" s="569" t="s">
        <v>351</v>
      </c>
      <c r="K1069" s="569" t="s">
        <v>106</v>
      </c>
      <c r="L1069" s="570">
        <v>0.9</v>
      </c>
      <c r="M1069" s="571">
        <v>3.3450209561070938</v>
      </c>
      <c r="N1069" s="572">
        <v>15.072007047559174</v>
      </c>
      <c r="O1069" s="668" t="s">
        <v>151</v>
      </c>
      <c r="P1069" s="668" t="s">
        <v>351</v>
      </c>
      <c r="Q1069" s="574" t="s">
        <v>3307</v>
      </c>
      <c r="R1069" s="574" t="s">
        <v>3491</v>
      </c>
      <c r="S1069" s="574" t="s">
        <v>3433</v>
      </c>
      <c r="T1069" s="574" t="s">
        <v>4123</v>
      </c>
      <c r="U1069" s="574" t="s">
        <v>4204</v>
      </c>
      <c r="V1069" s="574" t="s">
        <v>4262</v>
      </c>
      <c r="W1069" s="575" t="s">
        <v>4125</v>
      </c>
      <c r="X1069" s="575" t="s">
        <v>4219</v>
      </c>
      <c r="Y1069" s="576" t="s">
        <v>4206</v>
      </c>
      <c r="Z1069" s="577" t="s">
        <v>4263</v>
      </c>
      <c r="AA1069" s="578" t="s">
        <v>4221</v>
      </c>
      <c r="AE1069"/>
    </row>
    <row r="1070" spans="1:31" s="563" customFormat="1">
      <c r="A1070"/>
      <c r="B1070"/>
      <c r="C1070" s="568">
        <v>2024</v>
      </c>
      <c r="D1070" s="569" t="s">
        <v>16</v>
      </c>
      <c r="E1070" s="569" t="s">
        <v>361</v>
      </c>
      <c r="F1070" s="573" t="s">
        <v>141</v>
      </c>
      <c r="G1070" s="569" t="s">
        <v>42</v>
      </c>
      <c r="H1070" s="569" t="s">
        <v>41</v>
      </c>
      <c r="I1070" s="575" t="s">
        <v>54</v>
      </c>
      <c r="J1070" s="569" t="s">
        <v>351</v>
      </c>
      <c r="K1070" s="569" t="s">
        <v>100</v>
      </c>
      <c r="L1070" s="570">
        <v>0.1</v>
      </c>
      <c r="M1070" s="571">
        <v>0.37166899512301038</v>
      </c>
      <c r="N1070" s="572">
        <v>1.6746674497287972</v>
      </c>
      <c r="O1070" s="668" t="s">
        <v>151</v>
      </c>
      <c r="P1070" s="668" t="s">
        <v>351</v>
      </c>
      <c r="Q1070" s="574" t="s">
        <v>3431</v>
      </c>
      <c r="R1070" s="574" t="s">
        <v>3577</v>
      </c>
      <c r="S1070" s="574" t="s">
        <v>3433</v>
      </c>
      <c r="T1070" s="574" t="s">
        <v>4123</v>
      </c>
      <c r="U1070" s="574" t="s">
        <v>3434</v>
      </c>
      <c r="V1070" s="574" t="s">
        <v>3578</v>
      </c>
      <c r="W1070" s="575" t="s">
        <v>4264</v>
      </c>
      <c r="X1070" s="575" t="s">
        <v>4265</v>
      </c>
      <c r="Y1070" s="576" t="s">
        <v>4206</v>
      </c>
      <c r="Z1070" s="577" t="s">
        <v>4266</v>
      </c>
      <c r="AA1070" s="578" t="s">
        <v>4267</v>
      </c>
      <c r="AE1070"/>
    </row>
    <row r="1071" spans="1:31" s="563" customFormat="1">
      <c r="A1071"/>
      <c r="B1071"/>
      <c r="C1071" s="568">
        <v>2024</v>
      </c>
      <c r="D1071" s="569" t="s">
        <v>16</v>
      </c>
      <c r="E1071" s="569" t="s">
        <v>361</v>
      </c>
      <c r="F1071" s="573" t="s">
        <v>141</v>
      </c>
      <c r="G1071" s="569" t="s">
        <v>42</v>
      </c>
      <c r="H1071" s="569" t="s">
        <v>41</v>
      </c>
      <c r="I1071" s="575" t="s">
        <v>54</v>
      </c>
      <c r="J1071" s="569" t="s">
        <v>67</v>
      </c>
      <c r="K1071" s="569" t="s">
        <v>81</v>
      </c>
      <c r="L1071" s="570">
        <v>1</v>
      </c>
      <c r="M1071" s="571">
        <v>5.9105909990428129</v>
      </c>
      <c r="N1071" s="572">
        <v>24.627462496011724</v>
      </c>
      <c r="O1071" s="668" t="s">
        <v>382</v>
      </c>
      <c r="P1071" s="668" t="s">
        <v>67</v>
      </c>
      <c r="Q1071" s="574" t="s">
        <v>3363</v>
      </c>
      <c r="R1071" s="574" t="s">
        <v>3532</v>
      </c>
      <c r="S1071" s="574" t="s">
        <v>3441</v>
      </c>
      <c r="T1071" s="574" t="s">
        <v>4123</v>
      </c>
      <c r="U1071" s="574" t="s">
        <v>3442</v>
      </c>
      <c r="V1071" s="574" t="s">
        <v>3585</v>
      </c>
      <c r="W1071" s="575" t="s">
        <v>4175</v>
      </c>
      <c r="X1071" s="575" t="s">
        <v>4248</v>
      </c>
      <c r="Y1071" s="576" t="s">
        <v>4208</v>
      </c>
      <c r="Z1071" s="577" t="s">
        <v>4268</v>
      </c>
      <c r="AA1071" s="578" t="s">
        <v>4250</v>
      </c>
      <c r="AE1071"/>
    </row>
    <row r="1072" spans="1:31" s="563" customFormat="1">
      <c r="A1072"/>
      <c r="B1072"/>
      <c r="C1072" s="568">
        <v>2024</v>
      </c>
      <c r="D1072" s="569" t="s">
        <v>16</v>
      </c>
      <c r="E1072" s="569" t="s">
        <v>361</v>
      </c>
      <c r="F1072" s="573" t="s">
        <v>141</v>
      </c>
      <c r="G1072" s="569" t="s">
        <v>42</v>
      </c>
      <c r="H1072" s="569" t="s">
        <v>41</v>
      </c>
      <c r="I1072" s="575" t="s">
        <v>54</v>
      </c>
      <c r="J1072" s="569" t="s">
        <v>66</v>
      </c>
      <c r="K1072" s="569" t="s">
        <v>310</v>
      </c>
      <c r="L1072" s="570">
        <v>0.8</v>
      </c>
      <c r="M1072" s="571">
        <v>15.236190130865916</v>
      </c>
      <c r="N1072" s="572">
        <v>525.38586658158329</v>
      </c>
      <c r="O1072" s="668" t="s">
        <v>381</v>
      </c>
      <c r="P1072" s="668" t="s">
        <v>66</v>
      </c>
      <c r="Q1072" s="574" t="s">
        <v>3373</v>
      </c>
      <c r="R1072" s="574" t="s">
        <v>3537</v>
      </c>
      <c r="S1072" s="574" t="s">
        <v>3446</v>
      </c>
      <c r="T1072" s="574" t="s">
        <v>4123</v>
      </c>
      <c r="U1072" s="574" t="s">
        <v>3447</v>
      </c>
      <c r="V1072" s="574" t="s">
        <v>3587</v>
      </c>
      <c r="W1072" s="575" t="s">
        <v>4137</v>
      </c>
      <c r="X1072" s="575" t="s">
        <v>4229</v>
      </c>
      <c r="Y1072" s="576" t="s">
        <v>4210</v>
      </c>
      <c r="Z1072" s="577" t="s">
        <v>4269</v>
      </c>
      <c r="AA1072" s="578" t="s">
        <v>4231</v>
      </c>
      <c r="AE1072"/>
    </row>
    <row r="1073" spans="1:31" s="563" customFormat="1">
      <c r="A1073"/>
      <c r="B1073"/>
      <c r="C1073" s="568">
        <v>2024</v>
      </c>
      <c r="D1073" s="569" t="s">
        <v>16</v>
      </c>
      <c r="E1073" s="569" t="s">
        <v>361</v>
      </c>
      <c r="F1073" s="573" t="s">
        <v>141</v>
      </c>
      <c r="G1073" s="569" t="s">
        <v>42</v>
      </c>
      <c r="H1073" s="569" t="s">
        <v>41</v>
      </c>
      <c r="I1073" s="575" t="s">
        <v>54</v>
      </c>
      <c r="J1073" s="569" t="s">
        <v>66</v>
      </c>
      <c r="K1073" s="569" t="s">
        <v>106</v>
      </c>
      <c r="L1073" s="570">
        <v>0.2</v>
      </c>
      <c r="M1073" s="571">
        <v>3.809047532716479</v>
      </c>
      <c r="N1073" s="572">
        <v>131.34646664539582</v>
      </c>
      <c r="O1073" s="668" t="s">
        <v>381</v>
      </c>
      <c r="P1073" s="668" t="s">
        <v>66</v>
      </c>
      <c r="Q1073" s="574" t="s">
        <v>3307</v>
      </c>
      <c r="R1073" s="574" t="s">
        <v>3491</v>
      </c>
      <c r="S1073" s="574" t="s">
        <v>3446</v>
      </c>
      <c r="T1073" s="574" t="s">
        <v>4123</v>
      </c>
      <c r="U1073" s="574" t="s">
        <v>4212</v>
      </c>
      <c r="V1073" s="574" t="s">
        <v>4270</v>
      </c>
      <c r="W1073" s="575" t="s">
        <v>4125</v>
      </c>
      <c r="X1073" s="575" t="s">
        <v>4219</v>
      </c>
      <c r="Y1073" s="576" t="s">
        <v>4210</v>
      </c>
      <c r="Z1073" s="577" t="s">
        <v>4271</v>
      </c>
      <c r="AA1073" s="578" t="s">
        <v>4221</v>
      </c>
      <c r="AE1073"/>
    </row>
    <row r="1074" spans="1:31" s="563" customFormat="1">
      <c r="A1074"/>
      <c r="B1074"/>
      <c r="C1074" s="568">
        <v>2024</v>
      </c>
      <c r="D1074" s="569" t="s">
        <v>16</v>
      </c>
      <c r="E1074" s="569" t="s">
        <v>361</v>
      </c>
      <c r="F1074" s="573" t="s">
        <v>141</v>
      </c>
      <c r="G1074" s="569" t="s">
        <v>42</v>
      </c>
      <c r="H1074" s="569" t="s">
        <v>41</v>
      </c>
      <c r="I1074" s="575" t="s">
        <v>54</v>
      </c>
      <c r="J1074" s="569" t="s">
        <v>348</v>
      </c>
      <c r="K1074" s="569" t="s">
        <v>310</v>
      </c>
      <c r="L1074" s="570">
        <v>0.8</v>
      </c>
      <c r="M1074" s="571">
        <v>12.481813679541142</v>
      </c>
      <c r="N1074" s="572">
        <v>1231.3731248005861</v>
      </c>
      <c r="O1074" s="668" t="s">
        <v>151</v>
      </c>
      <c r="P1074" s="668" t="s">
        <v>348</v>
      </c>
      <c r="Q1074" s="574" t="s">
        <v>3373</v>
      </c>
      <c r="R1074" s="574" t="s">
        <v>3537</v>
      </c>
      <c r="S1074" s="574" t="s">
        <v>3459</v>
      </c>
      <c r="T1074" s="574" t="s">
        <v>4123</v>
      </c>
      <c r="U1074" s="574" t="s">
        <v>3957</v>
      </c>
      <c r="V1074" s="574" t="s">
        <v>4034</v>
      </c>
      <c r="W1074" s="575" t="s">
        <v>4137</v>
      </c>
      <c r="X1074" s="575" t="s">
        <v>4229</v>
      </c>
      <c r="Y1074" s="576" t="s">
        <v>4215</v>
      </c>
      <c r="Z1074" s="577" t="s">
        <v>4272</v>
      </c>
      <c r="AA1074" s="578" t="s">
        <v>4231</v>
      </c>
      <c r="AE1074"/>
    </row>
    <row r="1075" spans="1:31" s="563" customFormat="1">
      <c r="A1075"/>
      <c r="B1075"/>
      <c r="C1075" s="568">
        <v>2024</v>
      </c>
      <c r="D1075" s="569" t="s">
        <v>16</v>
      </c>
      <c r="E1075" s="569" t="s">
        <v>361</v>
      </c>
      <c r="F1075" s="573" t="s">
        <v>141</v>
      </c>
      <c r="G1075" s="569" t="s">
        <v>42</v>
      </c>
      <c r="H1075" s="569" t="s">
        <v>41</v>
      </c>
      <c r="I1075" s="575" t="s">
        <v>54</v>
      </c>
      <c r="J1075" s="569" t="s">
        <v>348</v>
      </c>
      <c r="K1075" s="569" t="s">
        <v>106</v>
      </c>
      <c r="L1075" s="570">
        <v>0.2</v>
      </c>
      <c r="M1075" s="571">
        <v>3.1204534198852856</v>
      </c>
      <c r="N1075" s="572">
        <v>307.84328120014652</v>
      </c>
      <c r="O1075" s="668" t="s">
        <v>151</v>
      </c>
      <c r="P1075" s="668" t="s">
        <v>348</v>
      </c>
      <c r="Q1075" s="574" t="s">
        <v>3307</v>
      </c>
      <c r="R1075" s="574" t="s">
        <v>3491</v>
      </c>
      <c r="S1075" s="574" t="s">
        <v>3459</v>
      </c>
      <c r="T1075" s="574" t="s">
        <v>4123</v>
      </c>
      <c r="U1075" s="574" t="s">
        <v>4273</v>
      </c>
      <c r="V1075" s="574" t="s">
        <v>4274</v>
      </c>
      <c r="W1075" s="575" t="s">
        <v>4125</v>
      </c>
      <c r="X1075" s="575" t="s">
        <v>4219</v>
      </c>
      <c r="Y1075" s="575" t="s">
        <v>4215</v>
      </c>
      <c r="Z1075" s="579" t="s">
        <v>4275</v>
      </c>
      <c r="AA1075" s="580" t="s">
        <v>4221</v>
      </c>
      <c r="AE1075"/>
    </row>
    <row r="1076" spans="1:31" s="563" customFormat="1">
      <c r="A1076"/>
      <c r="B1076"/>
      <c r="C1076" s="568">
        <v>2024</v>
      </c>
      <c r="D1076" s="569" t="s">
        <v>16</v>
      </c>
      <c r="E1076" s="569" t="s">
        <v>354</v>
      </c>
      <c r="F1076" s="573" t="s">
        <v>247</v>
      </c>
      <c r="G1076" s="569" t="s">
        <v>42</v>
      </c>
      <c r="H1076" s="569" t="s">
        <v>41</v>
      </c>
      <c r="I1076" s="575" t="s">
        <v>54</v>
      </c>
      <c r="J1076" s="569" t="s">
        <v>116</v>
      </c>
      <c r="K1076" s="569" t="s">
        <v>111</v>
      </c>
      <c r="L1076" s="570">
        <v>1</v>
      </c>
      <c r="M1076" s="571">
        <v>0.29118639348546915</v>
      </c>
      <c r="N1076" s="572">
        <v>1.6507165163575348</v>
      </c>
      <c r="O1076" s="668" t="s">
        <v>382</v>
      </c>
      <c r="P1076" s="668" t="s">
        <v>116</v>
      </c>
      <c r="Q1076" s="574" t="s">
        <v>3415</v>
      </c>
      <c r="R1076" s="574" t="s">
        <v>4276</v>
      </c>
      <c r="S1076" s="574" t="s">
        <v>3291</v>
      </c>
      <c r="T1076" s="574" t="s">
        <v>4123</v>
      </c>
      <c r="U1076" s="574" t="s">
        <v>3860</v>
      </c>
      <c r="V1076" s="574" t="s">
        <v>4277</v>
      </c>
      <c r="W1076" s="575" t="s">
        <v>4142</v>
      </c>
      <c r="X1076" s="575" t="s">
        <v>4278</v>
      </c>
      <c r="Y1076" s="576" t="s">
        <v>4132</v>
      </c>
      <c r="Z1076" s="577" t="s">
        <v>4279</v>
      </c>
      <c r="AA1076" s="578" t="s">
        <v>4280</v>
      </c>
      <c r="AE1076"/>
    </row>
    <row r="1077" spans="1:31" s="563" customFormat="1">
      <c r="A1077"/>
      <c r="B1077"/>
      <c r="C1077" s="568">
        <v>2024</v>
      </c>
      <c r="D1077" s="569" t="s">
        <v>16</v>
      </c>
      <c r="E1077" s="569" t="s">
        <v>354</v>
      </c>
      <c r="F1077" s="573" t="s">
        <v>247</v>
      </c>
      <c r="G1077" s="569" t="s">
        <v>42</v>
      </c>
      <c r="H1077" s="569" t="s">
        <v>41</v>
      </c>
      <c r="I1077" s="575" t="s">
        <v>54</v>
      </c>
      <c r="J1077" s="569" t="s">
        <v>109</v>
      </c>
      <c r="K1077" s="569" t="s">
        <v>111</v>
      </c>
      <c r="L1077" s="570">
        <v>1</v>
      </c>
      <c r="M1077" s="571">
        <v>0.86931448084291685</v>
      </c>
      <c r="N1077" s="572">
        <v>56.595994846544066</v>
      </c>
      <c r="O1077" s="668" t="s">
        <v>381</v>
      </c>
      <c r="P1077" s="668" t="s">
        <v>109</v>
      </c>
      <c r="Q1077" s="574" t="s">
        <v>3415</v>
      </c>
      <c r="R1077" s="574" t="s">
        <v>4276</v>
      </c>
      <c r="S1077" s="574" t="s">
        <v>3309</v>
      </c>
      <c r="T1077" s="574" t="s">
        <v>4123</v>
      </c>
      <c r="U1077" s="574" t="s">
        <v>3486</v>
      </c>
      <c r="V1077" s="574" t="s">
        <v>4281</v>
      </c>
      <c r="W1077" s="575" t="s">
        <v>4142</v>
      </c>
      <c r="X1077" s="575" t="s">
        <v>4278</v>
      </c>
      <c r="Y1077" s="576" t="s">
        <v>4139</v>
      </c>
      <c r="Z1077" s="577" t="s">
        <v>4282</v>
      </c>
      <c r="AA1077" s="578" t="s">
        <v>4280</v>
      </c>
      <c r="AE1077"/>
    </row>
    <row r="1078" spans="1:31" s="563" customFormat="1">
      <c r="A1078"/>
      <c r="B1078"/>
      <c r="C1078" s="568">
        <v>2024</v>
      </c>
      <c r="D1078" s="569" t="s">
        <v>16</v>
      </c>
      <c r="E1078" s="569" t="s">
        <v>354</v>
      </c>
      <c r="F1078" s="573" t="s">
        <v>247</v>
      </c>
      <c r="G1078" s="569" t="s">
        <v>42</v>
      </c>
      <c r="H1078" s="569" t="s">
        <v>41</v>
      </c>
      <c r="I1078" s="575" t="s">
        <v>54</v>
      </c>
      <c r="J1078" s="569" t="s">
        <v>99</v>
      </c>
      <c r="K1078" s="569" t="s">
        <v>311</v>
      </c>
      <c r="L1078" s="570">
        <v>1</v>
      </c>
      <c r="M1078" s="571">
        <v>0.17347902768179813</v>
      </c>
      <c r="N1078" s="572">
        <v>123.03477140553058</v>
      </c>
      <c r="O1078" s="668" t="s">
        <v>151</v>
      </c>
      <c r="P1078" s="668" t="s">
        <v>99</v>
      </c>
      <c r="Q1078" s="574" t="s">
        <v>4162</v>
      </c>
      <c r="R1078" s="574" t="s">
        <v>4283</v>
      </c>
      <c r="S1078" s="574" t="s">
        <v>3329</v>
      </c>
      <c r="T1078" s="574" t="s">
        <v>4123</v>
      </c>
      <c r="U1078" s="574" t="s">
        <v>4284</v>
      </c>
      <c r="V1078" s="574" t="s">
        <v>4285</v>
      </c>
      <c r="W1078" s="575" t="s">
        <v>4166</v>
      </c>
      <c r="X1078" s="575" t="s">
        <v>4286</v>
      </c>
      <c r="Y1078" s="576" t="s">
        <v>4159</v>
      </c>
      <c r="Z1078" s="577" t="s">
        <v>4287</v>
      </c>
      <c r="AA1078" s="578" t="s">
        <v>4288</v>
      </c>
      <c r="AE1078"/>
    </row>
    <row r="1079" spans="1:31" s="563" customFormat="1">
      <c r="A1079"/>
      <c r="B1079"/>
      <c r="C1079" s="568">
        <v>2024</v>
      </c>
      <c r="D1079" s="569" t="s">
        <v>16</v>
      </c>
      <c r="E1079" s="569" t="s">
        <v>354</v>
      </c>
      <c r="F1079" s="573" t="s">
        <v>247</v>
      </c>
      <c r="G1079" s="569" t="s">
        <v>42</v>
      </c>
      <c r="H1079" s="569" t="s">
        <v>41</v>
      </c>
      <c r="I1079" s="575" t="s">
        <v>54</v>
      </c>
      <c r="J1079" s="569" t="s">
        <v>96</v>
      </c>
      <c r="K1079" s="569" t="s">
        <v>119</v>
      </c>
      <c r="L1079" s="570">
        <v>1</v>
      </c>
      <c r="M1079" s="571">
        <v>3.1623781087827779E-3</v>
      </c>
      <c r="N1079" s="572">
        <v>6.7284640612399524</v>
      </c>
      <c r="O1079" s="668" t="s">
        <v>151</v>
      </c>
      <c r="P1079" s="668" t="s">
        <v>96</v>
      </c>
      <c r="Q1079" s="574" t="s">
        <v>4289</v>
      </c>
      <c r="R1079" s="574" t="s">
        <v>4290</v>
      </c>
      <c r="S1079" s="574" t="s">
        <v>3337</v>
      </c>
      <c r="T1079" s="574" t="s">
        <v>4123</v>
      </c>
      <c r="U1079" s="574" t="s">
        <v>4291</v>
      </c>
      <c r="V1079" s="574" t="s">
        <v>4292</v>
      </c>
      <c r="W1079" s="575" t="s">
        <v>4293</v>
      </c>
      <c r="X1079" s="575" t="s">
        <v>4294</v>
      </c>
      <c r="Y1079" s="576" t="s">
        <v>4168</v>
      </c>
      <c r="Z1079" s="577" t="s">
        <v>4295</v>
      </c>
      <c r="AA1079" s="578" t="s">
        <v>4296</v>
      </c>
      <c r="AE1079"/>
    </row>
    <row r="1080" spans="1:31" s="563" customFormat="1">
      <c r="A1080"/>
      <c r="B1080"/>
      <c r="C1080" s="568">
        <v>2024</v>
      </c>
      <c r="D1080" s="569" t="s">
        <v>16</v>
      </c>
      <c r="E1080" s="569" t="s">
        <v>354</v>
      </c>
      <c r="F1080" s="573" t="s">
        <v>247</v>
      </c>
      <c r="G1080" s="569" t="s">
        <v>42</v>
      </c>
      <c r="H1080" s="569" t="s">
        <v>41</v>
      </c>
      <c r="I1080" s="575" t="s">
        <v>54</v>
      </c>
      <c r="J1080" s="569" t="s">
        <v>87</v>
      </c>
      <c r="K1080" s="569" t="s">
        <v>111</v>
      </c>
      <c r="L1080" s="570">
        <v>0.6</v>
      </c>
      <c r="M1080" s="571">
        <v>0.73340541571265427</v>
      </c>
      <c r="N1080" s="572">
        <v>50.994674990450164</v>
      </c>
      <c r="O1080" s="668" t="s">
        <v>151</v>
      </c>
      <c r="P1080" s="668" t="s">
        <v>87</v>
      </c>
      <c r="Q1080" s="574" t="s">
        <v>3415</v>
      </c>
      <c r="R1080" s="574" t="s">
        <v>4276</v>
      </c>
      <c r="S1080" s="574" t="s">
        <v>3344</v>
      </c>
      <c r="T1080" s="574" t="s">
        <v>4123</v>
      </c>
      <c r="U1080" s="574" t="s">
        <v>3733</v>
      </c>
      <c r="V1080" s="574" t="s">
        <v>4297</v>
      </c>
      <c r="W1080" s="575" t="s">
        <v>4142</v>
      </c>
      <c r="X1080" s="575" t="s">
        <v>4278</v>
      </c>
      <c r="Y1080" s="576" t="s">
        <v>4172</v>
      </c>
      <c r="Z1080" s="577" t="s">
        <v>4298</v>
      </c>
      <c r="AA1080" s="578" t="s">
        <v>4280</v>
      </c>
      <c r="AE1080"/>
    </row>
    <row r="1081" spans="1:31" s="563" customFormat="1">
      <c r="A1081"/>
      <c r="B1081"/>
      <c r="C1081" s="568">
        <v>2024</v>
      </c>
      <c r="D1081" s="569" t="s">
        <v>16</v>
      </c>
      <c r="E1081" s="569" t="s">
        <v>354</v>
      </c>
      <c r="F1081" s="573" t="s">
        <v>247</v>
      </c>
      <c r="G1081" s="569" t="s">
        <v>42</v>
      </c>
      <c r="H1081" s="569" t="s">
        <v>41</v>
      </c>
      <c r="I1081" s="575" t="s">
        <v>54</v>
      </c>
      <c r="J1081" s="569" t="s">
        <v>87</v>
      </c>
      <c r="K1081" s="569" t="s">
        <v>106</v>
      </c>
      <c r="L1081" s="570">
        <v>0.4</v>
      </c>
      <c r="M1081" s="571">
        <v>0.48893694380843633</v>
      </c>
      <c r="N1081" s="572">
        <v>33.996449993633455</v>
      </c>
      <c r="O1081" s="668" t="s">
        <v>151</v>
      </c>
      <c r="P1081" s="668" t="s">
        <v>87</v>
      </c>
      <c r="Q1081" s="574" t="s">
        <v>3307</v>
      </c>
      <c r="R1081" s="574" t="s">
        <v>4299</v>
      </c>
      <c r="S1081" s="574" t="s">
        <v>3344</v>
      </c>
      <c r="T1081" s="574" t="s">
        <v>4123</v>
      </c>
      <c r="U1081" s="574" t="s">
        <v>3352</v>
      </c>
      <c r="V1081" s="574" t="s">
        <v>4300</v>
      </c>
      <c r="W1081" s="575" t="s">
        <v>4125</v>
      </c>
      <c r="X1081" s="575" t="s">
        <v>4301</v>
      </c>
      <c r="Y1081" s="576" t="s">
        <v>4172</v>
      </c>
      <c r="Z1081" s="577" t="s">
        <v>4302</v>
      </c>
      <c r="AA1081" s="578" t="s">
        <v>4303</v>
      </c>
      <c r="AE1081"/>
    </row>
    <row r="1082" spans="1:31" s="563" customFormat="1">
      <c r="A1082"/>
      <c r="B1082"/>
      <c r="C1082" s="568">
        <v>2024</v>
      </c>
      <c r="D1082" s="569" t="s">
        <v>16</v>
      </c>
      <c r="E1082" s="569" t="s">
        <v>354</v>
      </c>
      <c r="F1082" s="573" t="s">
        <v>247</v>
      </c>
      <c r="G1082" s="569" t="s">
        <v>42</v>
      </c>
      <c r="H1082" s="569" t="s">
        <v>41</v>
      </c>
      <c r="I1082" s="575" t="s">
        <v>54</v>
      </c>
      <c r="J1082" s="569" t="s">
        <v>76</v>
      </c>
      <c r="K1082" s="569" t="s">
        <v>311</v>
      </c>
      <c r="L1082" s="570">
        <v>1</v>
      </c>
      <c r="M1082" s="571">
        <v>1.0714881121522824E-2</v>
      </c>
      <c r="N1082" s="572">
        <v>6.3326720576376019</v>
      </c>
      <c r="O1082" s="668" t="s">
        <v>151</v>
      </c>
      <c r="P1082" s="668" t="s">
        <v>76</v>
      </c>
      <c r="Q1082" s="574" t="s">
        <v>4162</v>
      </c>
      <c r="R1082" s="574" t="s">
        <v>4283</v>
      </c>
      <c r="S1082" s="574" t="s">
        <v>3410</v>
      </c>
      <c r="T1082" s="574" t="s">
        <v>4123</v>
      </c>
      <c r="U1082" s="574" t="s">
        <v>4304</v>
      </c>
      <c r="V1082" s="574" t="s">
        <v>4305</v>
      </c>
      <c r="W1082" s="575" t="s">
        <v>4166</v>
      </c>
      <c r="X1082" s="575" t="s">
        <v>4286</v>
      </c>
      <c r="Y1082" s="576" t="s">
        <v>4193</v>
      </c>
      <c r="Z1082" s="577" t="s">
        <v>4306</v>
      </c>
      <c r="AA1082" s="578" t="s">
        <v>4288</v>
      </c>
      <c r="AE1082"/>
    </row>
    <row r="1083" spans="1:31" s="563" customFormat="1">
      <c r="A1083"/>
      <c r="B1083"/>
      <c r="C1083" s="568">
        <v>2024</v>
      </c>
      <c r="D1083" s="569" t="s">
        <v>16</v>
      </c>
      <c r="E1083" s="569" t="s">
        <v>354</v>
      </c>
      <c r="F1083" s="573" t="s">
        <v>247</v>
      </c>
      <c r="G1083" s="569" t="s">
        <v>42</v>
      </c>
      <c r="H1083" s="569" t="s">
        <v>41</v>
      </c>
      <c r="I1083" s="575" t="s">
        <v>54</v>
      </c>
      <c r="J1083" s="569" t="s">
        <v>74</v>
      </c>
      <c r="K1083" s="569" t="s">
        <v>104</v>
      </c>
      <c r="L1083" s="570">
        <v>1</v>
      </c>
      <c r="M1083" s="571">
        <v>0.31850749482378127</v>
      </c>
      <c r="N1083" s="572">
        <v>188.24320025046177</v>
      </c>
      <c r="O1083" s="668" t="s">
        <v>151</v>
      </c>
      <c r="P1083" s="668" t="s">
        <v>74</v>
      </c>
      <c r="Q1083" s="574" t="s">
        <v>3355</v>
      </c>
      <c r="R1083" s="574" t="s">
        <v>4307</v>
      </c>
      <c r="S1083" s="574" t="s">
        <v>3423</v>
      </c>
      <c r="T1083" s="574" t="s">
        <v>4123</v>
      </c>
      <c r="U1083" s="574" t="s">
        <v>3766</v>
      </c>
      <c r="V1083" s="574" t="s">
        <v>4308</v>
      </c>
      <c r="W1083" s="575" t="s">
        <v>4148</v>
      </c>
      <c r="X1083" s="575" t="s">
        <v>4309</v>
      </c>
      <c r="Y1083" s="575" t="s">
        <v>4195</v>
      </c>
      <c r="Z1083" s="579" t="s">
        <v>4310</v>
      </c>
      <c r="AA1083" s="578" t="s">
        <v>4311</v>
      </c>
      <c r="AE1083"/>
    </row>
    <row r="1084" spans="1:31" s="563" customFormat="1">
      <c r="A1084"/>
      <c r="B1084"/>
      <c r="C1084" s="568">
        <v>2024</v>
      </c>
      <c r="D1084" s="569" t="s">
        <v>16</v>
      </c>
      <c r="E1084" s="569" t="s">
        <v>354</v>
      </c>
      <c r="F1084" s="573" t="s">
        <v>247</v>
      </c>
      <c r="G1084" s="569" t="s">
        <v>42</v>
      </c>
      <c r="H1084" s="569" t="s">
        <v>41</v>
      </c>
      <c r="I1084" s="575" t="s">
        <v>54</v>
      </c>
      <c r="J1084" s="569" t="s">
        <v>71</v>
      </c>
      <c r="K1084" s="569" t="s">
        <v>311</v>
      </c>
      <c r="L1084" s="570">
        <v>0.65</v>
      </c>
      <c r="M1084" s="571">
        <v>0.89457351941247232</v>
      </c>
      <c r="N1084" s="572">
        <v>55.980820989516417</v>
      </c>
      <c r="O1084" s="668" t="s">
        <v>151</v>
      </c>
      <c r="P1084" s="668" t="s">
        <v>70</v>
      </c>
      <c r="Q1084" s="574" t="s">
        <v>4162</v>
      </c>
      <c r="R1084" s="574" t="s">
        <v>4283</v>
      </c>
      <c r="S1084" s="574" t="s">
        <v>3673</v>
      </c>
      <c r="T1084" s="574" t="s">
        <v>4123</v>
      </c>
      <c r="U1084" s="574" t="s">
        <v>4197</v>
      </c>
      <c r="V1084" s="574" t="s">
        <v>4312</v>
      </c>
      <c r="W1084" s="575" t="s">
        <v>4166</v>
      </c>
      <c r="X1084" s="575" t="s">
        <v>4286</v>
      </c>
      <c r="Y1084" s="576" t="s">
        <v>4199</v>
      </c>
      <c r="Z1084" s="577" t="s">
        <v>4313</v>
      </c>
      <c r="AA1084" s="578" t="s">
        <v>4288</v>
      </c>
      <c r="AE1084"/>
    </row>
    <row r="1085" spans="1:31" s="563" customFormat="1">
      <c r="A1085"/>
      <c r="B1085"/>
      <c r="C1085" s="568">
        <v>2024</v>
      </c>
      <c r="D1085" s="569" t="s">
        <v>16</v>
      </c>
      <c r="E1085" s="569" t="s">
        <v>354</v>
      </c>
      <c r="F1085" s="573" t="s">
        <v>247</v>
      </c>
      <c r="G1085" s="569" t="s">
        <v>42</v>
      </c>
      <c r="H1085" s="569" t="s">
        <v>41</v>
      </c>
      <c r="I1085" s="575" t="s">
        <v>54</v>
      </c>
      <c r="J1085" s="569" t="s">
        <v>71</v>
      </c>
      <c r="K1085" s="569" t="s">
        <v>104</v>
      </c>
      <c r="L1085" s="570">
        <v>0.2</v>
      </c>
      <c r="M1085" s="571">
        <v>0.27525339058845305</v>
      </c>
      <c r="N1085" s="572">
        <v>17.224867996774282</v>
      </c>
      <c r="O1085" s="668" t="s">
        <v>151</v>
      </c>
      <c r="P1085" s="668" t="s">
        <v>70</v>
      </c>
      <c r="Q1085" s="574" t="s">
        <v>3355</v>
      </c>
      <c r="R1085" s="574" t="s">
        <v>4307</v>
      </c>
      <c r="S1085" s="574" t="s">
        <v>3673</v>
      </c>
      <c r="T1085" s="574" t="s">
        <v>4123</v>
      </c>
      <c r="U1085" s="574" t="s">
        <v>4201</v>
      </c>
      <c r="V1085" s="574" t="s">
        <v>4314</v>
      </c>
      <c r="W1085" s="575" t="s">
        <v>4148</v>
      </c>
      <c r="X1085" s="575" t="s">
        <v>4309</v>
      </c>
      <c r="Y1085" s="576" t="s">
        <v>4199</v>
      </c>
      <c r="Z1085" s="577" t="s">
        <v>4315</v>
      </c>
      <c r="AA1085" s="578" t="s">
        <v>4311</v>
      </c>
      <c r="AE1085"/>
    </row>
    <row r="1086" spans="1:31" s="563" customFormat="1">
      <c r="A1086"/>
      <c r="B1086"/>
      <c r="C1086" s="568">
        <v>2024</v>
      </c>
      <c r="D1086" s="569" t="s">
        <v>16</v>
      </c>
      <c r="E1086" s="569" t="s">
        <v>354</v>
      </c>
      <c r="F1086" s="573" t="s">
        <v>247</v>
      </c>
      <c r="G1086" s="569" t="s">
        <v>42</v>
      </c>
      <c r="H1086" s="569" t="s">
        <v>41</v>
      </c>
      <c r="I1086" s="575" t="s">
        <v>54</v>
      </c>
      <c r="J1086" s="569" t="s">
        <v>71</v>
      </c>
      <c r="K1086" s="569" t="s">
        <v>86</v>
      </c>
      <c r="L1086" s="570">
        <v>0.15</v>
      </c>
      <c r="M1086" s="571">
        <v>0.20644004294133972</v>
      </c>
      <c r="N1086" s="572">
        <v>12.918650997580709</v>
      </c>
      <c r="O1086" s="668" t="s">
        <v>151</v>
      </c>
      <c r="P1086" s="668" t="s">
        <v>70</v>
      </c>
      <c r="Q1086" s="574" t="s">
        <v>4316</v>
      </c>
      <c r="R1086" s="574" t="s">
        <v>4317</v>
      </c>
      <c r="S1086" s="574" t="s">
        <v>3673</v>
      </c>
      <c r="T1086" s="574" t="s">
        <v>4123</v>
      </c>
      <c r="U1086" s="574" t="s">
        <v>4318</v>
      </c>
      <c r="V1086" s="574" t="s">
        <v>4319</v>
      </c>
      <c r="W1086" s="575" t="s">
        <v>4320</v>
      </c>
      <c r="X1086" s="575" t="s">
        <v>4321</v>
      </c>
      <c r="Y1086" s="576" t="s">
        <v>4199</v>
      </c>
      <c r="Z1086" s="577" t="s">
        <v>4322</v>
      </c>
      <c r="AA1086" s="578" t="s">
        <v>4323</v>
      </c>
      <c r="AE1086"/>
    </row>
    <row r="1087" spans="1:31" s="563" customFormat="1">
      <c r="A1087"/>
      <c r="B1087"/>
      <c r="C1087" s="568">
        <v>2024</v>
      </c>
      <c r="D1087" s="569" t="s">
        <v>16</v>
      </c>
      <c r="E1087" s="569" t="s">
        <v>354</v>
      </c>
      <c r="F1087" s="573" t="s">
        <v>247</v>
      </c>
      <c r="G1087" s="569" t="s">
        <v>42</v>
      </c>
      <c r="H1087" s="569" t="s">
        <v>41</v>
      </c>
      <c r="I1087" s="575" t="s">
        <v>54</v>
      </c>
      <c r="J1087" s="569" t="s">
        <v>351</v>
      </c>
      <c r="K1087" s="569" t="s">
        <v>100</v>
      </c>
      <c r="L1087" s="570">
        <v>1</v>
      </c>
      <c r="M1087" s="571">
        <v>1.0929178743953281</v>
      </c>
      <c r="N1087" s="572">
        <v>4.7846855546595215</v>
      </c>
      <c r="O1087" s="668" t="s">
        <v>151</v>
      </c>
      <c r="P1087" s="668" t="s">
        <v>351</v>
      </c>
      <c r="Q1087" s="574" t="s">
        <v>3431</v>
      </c>
      <c r="R1087" s="574" t="s">
        <v>4324</v>
      </c>
      <c r="S1087" s="574" t="s">
        <v>3433</v>
      </c>
      <c r="T1087" s="574" t="s">
        <v>4123</v>
      </c>
      <c r="U1087" s="574" t="s">
        <v>3434</v>
      </c>
      <c r="V1087" s="574" t="s">
        <v>4325</v>
      </c>
      <c r="W1087" s="575" t="s">
        <v>4264</v>
      </c>
      <c r="X1087" s="575" t="s">
        <v>4326</v>
      </c>
      <c r="Y1087" s="576" t="s">
        <v>4206</v>
      </c>
      <c r="Z1087" s="577" t="s">
        <v>4327</v>
      </c>
      <c r="AA1087" s="578" t="s">
        <v>4328</v>
      </c>
      <c r="AE1087"/>
    </row>
    <row r="1088" spans="1:31" s="563" customFormat="1">
      <c r="A1088"/>
      <c r="B1088"/>
      <c r="C1088" s="568">
        <v>2024</v>
      </c>
      <c r="D1088" s="569" t="s">
        <v>16</v>
      </c>
      <c r="E1088" s="569" t="s">
        <v>354</v>
      </c>
      <c r="F1088" s="573" t="s">
        <v>247</v>
      </c>
      <c r="G1088" s="569" t="s">
        <v>42</v>
      </c>
      <c r="H1088" s="569" t="s">
        <v>41</v>
      </c>
      <c r="I1088" s="575" t="s">
        <v>54</v>
      </c>
      <c r="J1088" s="569" t="s">
        <v>67</v>
      </c>
      <c r="K1088" s="569" t="s">
        <v>81</v>
      </c>
      <c r="L1088" s="570">
        <v>1</v>
      </c>
      <c r="M1088" s="571">
        <v>8.0885109301519237E-2</v>
      </c>
      <c r="N1088" s="572">
        <v>0.35885141659946423</v>
      </c>
      <c r="O1088" s="668" t="s">
        <v>382</v>
      </c>
      <c r="P1088" s="668" t="s">
        <v>67</v>
      </c>
      <c r="Q1088" s="574" t="s">
        <v>3363</v>
      </c>
      <c r="R1088" s="574" t="s">
        <v>4329</v>
      </c>
      <c r="S1088" s="574" t="s">
        <v>3441</v>
      </c>
      <c r="T1088" s="574" t="s">
        <v>4123</v>
      </c>
      <c r="U1088" s="574" t="s">
        <v>3442</v>
      </c>
      <c r="V1088" s="574" t="s">
        <v>4330</v>
      </c>
      <c r="W1088" s="575" t="s">
        <v>4175</v>
      </c>
      <c r="X1088" s="575" t="s">
        <v>4331</v>
      </c>
      <c r="Y1088" s="576" t="s">
        <v>4208</v>
      </c>
      <c r="Z1088" s="577" t="s">
        <v>4332</v>
      </c>
      <c r="AA1088" s="578" t="s">
        <v>4333</v>
      </c>
      <c r="AE1088"/>
    </row>
    <row r="1089" spans="1:31" s="563" customFormat="1">
      <c r="A1089"/>
      <c r="B1089"/>
      <c r="C1089" s="568">
        <v>2024</v>
      </c>
      <c r="D1089" s="569" t="s">
        <v>16</v>
      </c>
      <c r="E1089" s="569" t="s">
        <v>354</v>
      </c>
      <c r="F1089" s="573" t="s">
        <v>247</v>
      </c>
      <c r="G1089" s="569" t="s">
        <v>42</v>
      </c>
      <c r="H1089" s="569" t="s">
        <v>41</v>
      </c>
      <c r="I1089" s="575" t="s">
        <v>54</v>
      </c>
      <c r="J1089" s="569" t="s">
        <v>66</v>
      </c>
      <c r="K1089" s="569" t="s">
        <v>106</v>
      </c>
      <c r="L1089" s="570">
        <v>0.5</v>
      </c>
      <c r="M1089" s="571">
        <v>0.10630204249437843</v>
      </c>
      <c r="N1089" s="572">
        <v>6.1517385702765282</v>
      </c>
      <c r="O1089" s="668" t="s">
        <v>381</v>
      </c>
      <c r="P1089" s="668" t="s">
        <v>66</v>
      </c>
      <c r="Q1089" s="574" t="s">
        <v>3307</v>
      </c>
      <c r="R1089" s="574" t="s">
        <v>4299</v>
      </c>
      <c r="S1089" s="574" t="s">
        <v>3446</v>
      </c>
      <c r="T1089" s="574" t="s">
        <v>4123</v>
      </c>
      <c r="U1089" s="574" t="s">
        <v>4212</v>
      </c>
      <c r="V1089" s="574" t="s">
        <v>4334</v>
      </c>
      <c r="W1089" s="575" t="s">
        <v>4125</v>
      </c>
      <c r="X1089" s="575" t="s">
        <v>4301</v>
      </c>
      <c r="Y1089" s="576" t="s">
        <v>4210</v>
      </c>
      <c r="Z1089" s="577" t="s">
        <v>4335</v>
      </c>
      <c r="AA1089" s="578" t="s">
        <v>4303</v>
      </c>
      <c r="AE1089"/>
    </row>
    <row r="1090" spans="1:31" s="563" customFormat="1">
      <c r="A1090"/>
      <c r="B1090"/>
      <c r="C1090" s="568">
        <v>2024</v>
      </c>
      <c r="D1090" s="569" t="s">
        <v>16</v>
      </c>
      <c r="E1090" s="569" t="s">
        <v>354</v>
      </c>
      <c r="F1090" s="573" t="s">
        <v>247</v>
      </c>
      <c r="G1090" s="569" t="s">
        <v>42</v>
      </c>
      <c r="H1090" s="569" t="s">
        <v>41</v>
      </c>
      <c r="I1090" s="575" t="s">
        <v>54</v>
      </c>
      <c r="J1090" s="569" t="s">
        <v>66</v>
      </c>
      <c r="K1090" s="569" t="s">
        <v>104</v>
      </c>
      <c r="L1090" s="570">
        <v>0.5</v>
      </c>
      <c r="M1090" s="571">
        <v>0.10630204249437843</v>
      </c>
      <c r="N1090" s="572">
        <v>6.1517385702765282</v>
      </c>
      <c r="O1090" s="668" t="s">
        <v>381</v>
      </c>
      <c r="P1090" s="668" t="s">
        <v>66</v>
      </c>
      <c r="Q1090" s="574" t="s">
        <v>3355</v>
      </c>
      <c r="R1090" s="574" t="s">
        <v>4307</v>
      </c>
      <c r="S1090" s="574" t="s">
        <v>3446</v>
      </c>
      <c r="T1090" s="574" t="s">
        <v>4123</v>
      </c>
      <c r="U1090" s="574" t="s">
        <v>4336</v>
      </c>
      <c r="V1090" s="574" t="s">
        <v>4337</v>
      </c>
      <c r="W1090" s="575" t="s">
        <v>4148</v>
      </c>
      <c r="X1090" s="575" t="s">
        <v>4309</v>
      </c>
      <c r="Y1090" s="576" t="s">
        <v>4210</v>
      </c>
      <c r="Z1090" s="577" t="s">
        <v>4338</v>
      </c>
      <c r="AA1090" s="578" t="s">
        <v>4311</v>
      </c>
      <c r="AE1090"/>
    </row>
    <row r="1091" spans="1:31" s="563" customFormat="1">
      <c r="A1091"/>
      <c r="B1091"/>
      <c r="C1091" s="568">
        <v>2024</v>
      </c>
      <c r="D1091" s="569" t="s">
        <v>16</v>
      </c>
      <c r="E1091" s="569" t="s">
        <v>354</v>
      </c>
      <c r="F1091" s="573" t="s">
        <v>247</v>
      </c>
      <c r="G1091" s="569" t="s">
        <v>42</v>
      </c>
      <c r="H1091" s="569" t="s">
        <v>41</v>
      </c>
      <c r="I1091" s="575" t="s">
        <v>54</v>
      </c>
      <c r="J1091" s="569" t="s">
        <v>65</v>
      </c>
      <c r="K1091" s="569" t="s">
        <v>81</v>
      </c>
      <c r="L1091" s="570">
        <v>1</v>
      </c>
      <c r="M1091" s="571">
        <v>0.62773878305744268</v>
      </c>
      <c r="N1091" s="572">
        <v>2.1531084995967849</v>
      </c>
      <c r="O1091" s="668" t="s">
        <v>382</v>
      </c>
      <c r="P1091" s="668" t="s">
        <v>65</v>
      </c>
      <c r="Q1091" s="574" t="s">
        <v>3363</v>
      </c>
      <c r="R1091" s="574" t="s">
        <v>4329</v>
      </c>
      <c r="S1091" s="574" t="s">
        <v>4339</v>
      </c>
      <c r="T1091" s="574" t="s">
        <v>4123</v>
      </c>
      <c r="U1091" s="574" t="s">
        <v>4340</v>
      </c>
      <c r="V1091" s="574" t="s">
        <v>4341</v>
      </c>
      <c r="W1091" s="575" t="s">
        <v>4175</v>
      </c>
      <c r="X1091" s="575" t="s">
        <v>4331</v>
      </c>
      <c r="Y1091" s="576" t="s">
        <v>4342</v>
      </c>
      <c r="Z1091" s="577" t="s">
        <v>4343</v>
      </c>
      <c r="AA1091" s="578" t="s">
        <v>4333</v>
      </c>
      <c r="AE1091"/>
    </row>
    <row r="1092" spans="1:31" s="563" customFormat="1">
      <c r="A1092"/>
      <c r="B1092"/>
      <c r="C1092" s="568">
        <v>2024</v>
      </c>
      <c r="D1092" s="569" t="s">
        <v>16</v>
      </c>
      <c r="E1092" s="569" t="s">
        <v>354</v>
      </c>
      <c r="F1092" s="573" t="s">
        <v>247</v>
      </c>
      <c r="G1092" s="569" t="s">
        <v>42</v>
      </c>
      <c r="H1092" s="569" t="s">
        <v>41</v>
      </c>
      <c r="I1092" s="575" t="s">
        <v>54</v>
      </c>
      <c r="J1092" s="569" t="s">
        <v>64</v>
      </c>
      <c r="K1092" s="569" t="s">
        <v>106</v>
      </c>
      <c r="L1092" s="570">
        <v>0.4</v>
      </c>
      <c r="M1092" s="571">
        <v>0.20644004294133975</v>
      </c>
      <c r="N1092" s="572">
        <v>14.354056663978566</v>
      </c>
      <c r="O1092" s="668" t="s">
        <v>381</v>
      </c>
      <c r="P1092" s="668" t="s">
        <v>64</v>
      </c>
      <c r="Q1092" s="574" t="s">
        <v>3307</v>
      </c>
      <c r="R1092" s="574" t="s">
        <v>4299</v>
      </c>
      <c r="S1092" s="574" t="s">
        <v>4344</v>
      </c>
      <c r="T1092" s="574" t="s">
        <v>4123</v>
      </c>
      <c r="U1092" s="574" t="s">
        <v>4345</v>
      </c>
      <c r="V1092" s="574" t="s">
        <v>4346</v>
      </c>
      <c r="W1092" s="575" t="s">
        <v>4125</v>
      </c>
      <c r="X1092" s="575" t="s">
        <v>4301</v>
      </c>
      <c r="Y1092" s="576" t="s">
        <v>4347</v>
      </c>
      <c r="Z1092" s="577" t="s">
        <v>4348</v>
      </c>
      <c r="AA1092" s="578" t="s">
        <v>4303</v>
      </c>
      <c r="AE1092"/>
    </row>
    <row r="1093" spans="1:31" s="563" customFormat="1">
      <c r="A1093"/>
      <c r="B1093"/>
      <c r="C1093" s="568">
        <v>2024</v>
      </c>
      <c r="D1093" s="569" t="s">
        <v>16</v>
      </c>
      <c r="E1093" s="569" t="s">
        <v>354</v>
      </c>
      <c r="F1093" s="573" t="s">
        <v>247</v>
      </c>
      <c r="G1093" s="569" t="s">
        <v>42</v>
      </c>
      <c r="H1093" s="569" t="s">
        <v>41</v>
      </c>
      <c r="I1093" s="575" t="s">
        <v>54</v>
      </c>
      <c r="J1093" s="569" t="s">
        <v>64</v>
      </c>
      <c r="K1093" s="569" t="s">
        <v>104</v>
      </c>
      <c r="L1093" s="570">
        <v>0.6</v>
      </c>
      <c r="M1093" s="571">
        <v>0.30966006441200955</v>
      </c>
      <c r="N1093" s="572">
        <v>21.531084995967845</v>
      </c>
      <c r="O1093" s="668" t="s">
        <v>381</v>
      </c>
      <c r="P1093" s="668" t="s">
        <v>64</v>
      </c>
      <c r="Q1093" s="574" t="s">
        <v>3355</v>
      </c>
      <c r="R1093" s="574" t="s">
        <v>4307</v>
      </c>
      <c r="S1093" s="574" t="s">
        <v>4344</v>
      </c>
      <c r="T1093" s="574" t="s">
        <v>4123</v>
      </c>
      <c r="U1093" s="574" t="s">
        <v>4349</v>
      </c>
      <c r="V1093" s="574" t="s">
        <v>4350</v>
      </c>
      <c r="W1093" s="575" t="s">
        <v>4148</v>
      </c>
      <c r="X1093" s="575" t="s">
        <v>4309</v>
      </c>
      <c r="Y1093" s="576" t="s">
        <v>4347</v>
      </c>
      <c r="Z1093" s="577" t="s">
        <v>4351</v>
      </c>
      <c r="AA1093" s="578" t="s">
        <v>4311</v>
      </c>
      <c r="AE1093"/>
    </row>
    <row r="1094" spans="1:31" s="563" customFormat="1">
      <c r="A1094"/>
      <c r="B1094"/>
      <c r="C1094" s="568">
        <v>2024</v>
      </c>
      <c r="D1094" s="569" t="s">
        <v>16</v>
      </c>
      <c r="E1094" s="569" t="s">
        <v>355</v>
      </c>
      <c r="F1094" s="573" t="s">
        <v>247</v>
      </c>
      <c r="G1094" s="569" t="s">
        <v>42</v>
      </c>
      <c r="H1094" s="569" t="s">
        <v>41</v>
      </c>
      <c r="I1094" s="575" t="s">
        <v>54</v>
      </c>
      <c r="J1094" s="569" t="s">
        <v>116</v>
      </c>
      <c r="K1094" s="569" t="s">
        <v>330</v>
      </c>
      <c r="L1094" s="570">
        <v>1</v>
      </c>
      <c r="M1094" s="571">
        <v>15.513763964031384</v>
      </c>
      <c r="N1094" s="572">
        <v>52.767904639562531</v>
      </c>
      <c r="O1094" s="668" t="s">
        <v>382</v>
      </c>
      <c r="P1094" s="668" t="s">
        <v>116</v>
      </c>
      <c r="Q1094" s="574" t="s">
        <v>3317</v>
      </c>
      <c r="R1094" s="574" t="s">
        <v>4352</v>
      </c>
      <c r="S1094" s="574" t="s">
        <v>3291</v>
      </c>
      <c r="T1094" s="574" t="s">
        <v>4123</v>
      </c>
      <c r="U1094" s="574" t="s">
        <v>3867</v>
      </c>
      <c r="V1094" s="574" t="s">
        <v>4353</v>
      </c>
      <c r="W1094" s="575" t="s">
        <v>4130</v>
      </c>
      <c r="X1094" s="575" t="s">
        <v>4354</v>
      </c>
      <c r="Y1094" s="576" t="s">
        <v>4132</v>
      </c>
      <c r="Z1094" s="577" t="s">
        <v>4355</v>
      </c>
      <c r="AA1094" s="578" t="s">
        <v>4356</v>
      </c>
      <c r="AE1094"/>
    </row>
    <row r="1095" spans="1:31" s="563" customFormat="1">
      <c r="A1095"/>
      <c r="B1095"/>
      <c r="C1095" s="568">
        <v>2024</v>
      </c>
      <c r="D1095" s="569" t="s">
        <v>16</v>
      </c>
      <c r="E1095" s="569" t="s">
        <v>355</v>
      </c>
      <c r="F1095" s="573" t="s">
        <v>247</v>
      </c>
      <c r="G1095" s="569" t="s">
        <v>42</v>
      </c>
      <c r="H1095" s="569" t="s">
        <v>41</v>
      </c>
      <c r="I1095" s="575" t="s">
        <v>54</v>
      </c>
      <c r="J1095" s="569" t="s">
        <v>109</v>
      </c>
      <c r="K1095" s="569" t="s">
        <v>310</v>
      </c>
      <c r="L1095" s="570">
        <v>0.4</v>
      </c>
      <c r="M1095" s="571">
        <v>18.479742348011918</v>
      </c>
      <c r="N1095" s="572">
        <v>723.67412077114352</v>
      </c>
      <c r="O1095" s="668" t="s">
        <v>381</v>
      </c>
      <c r="P1095" s="668" t="s">
        <v>109</v>
      </c>
      <c r="Q1095" s="574" t="s">
        <v>3373</v>
      </c>
      <c r="R1095" s="574" t="s">
        <v>4357</v>
      </c>
      <c r="S1095" s="574" t="s">
        <v>3309</v>
      </c>
      <c r="T1095" s="574" t="s">
        <v>4123</v>
      </c>
      <c r="U1095" s="574" t="s">
        <v>4135</v>
      </c>
      <c r="V1095" s="574" t="s">
        <v>4358</v>
      </c>
      <c r="W1095" s="575" t="s">
        <v>4137</v>
      </c>
      <c r="X1095" s="575" t="s">
        <v>4359</v>
      </c>
      <c r="Y1095" s="576" t="s">
        <v>4139</v>
      </c>
      <c r="Z1095" s="577" t="s">
        <v>4360</v>
      </c>
      <c r="AA1095" s="578" t="s">
        <v>4361</v>
      </c>
      <c r="AE1095"/>
    </row>
    <row r="1096" spans="1:31" s="563" customFormat="1">
      <c r="A1096"/>
      <c r="B1096"/>
      <c r="C1096" s="568">
        <v>2024</v>
      </c>
      <c r="D1096" s="569" t="s">
        <v>16</v>
      </c>
      <c r="E1096" s="569" t="s">
        <v>355</v>
      </c>
      <c r="F1096" s="573" t="s">
        <v>247</v>
      </c>
      <c r="G1096" s="569" t="s">
        <v>42</v>
      </c>
      <c r="H1096" s="569" t="s">
        <v>41</v>
      </c>
      <c r="I1096" s="575" t="s">
        <v>54</v>
      </c>
      <c r="J1096" s="569" t="s">
        <v>109</v>
      </c>
      <c r="K1096" s="569" t="s">
        <v>111</v>
      </c>
      <c r="L1096" s="570">
        <v>0.3</v>
      </c>
      <c r="M1096" s="571">
        <v>13.859806761008938</v>
      </c>
      <c r="N1096" s="572">
        <v>542.75559057835756</v>
      </c>
      <c r="O1096" s="668" t="s">
        <v>381</v>
      </c>
      <c r="P1096" s="668" t="s">
        <v>109</v>
      </c>
      <c r="Q1096" s="574" t="s">
        <v>3415</v>
      </c>
      <c r="R1096" s="574" t="s">
        <v>4276</v>
      </c>
      <c r="S1096" s="574" t="s">
        <v>3309</v>
      </c>
      <c r="T1096" s="574" t="s">
        <v>4123</v>
      </c>
      <c r="U1096" s="574" t="s">
        <v>3486</v>
      </c>
      <c r="V1096" s="574" t="s">
        <v>4281</v>
      </c>
      <c r="W1096" s="575" t="s">
        <v>4142</v>
      </c>
      <c r="X1096" s="575" t="s">
        <v>4278</v>
      </c>
      <c r="Y1096" s="576" t="s">
        <v>4139</v>
      </c>
      <c r="Z1096" s="577" t="s">
        <v>4362</v>
      </c>
      <c r="AA1096" s="578" t="s">
        <v>4363</v>
      </c>
      <c r="AE1096"/>
    </row>
    <row r="1097" spans="1:31" s="563" customFormat="1">
      <c r="A1097"/>
      <c r="B1097"/>
      <c r="C1097" s="568">
        <v>2024</v>
      </c>
      <c r="D1097" s="569" t="s">
        <v>16</v>
      </c>
      <c r="E1097" s="569" t="s">
        <v>355</v>
      </c>
      <c r="F1097" s="573" t="s">
        <v>247</v>
      </c>
      <c r="G1097" s="569" t="s">
        <v>42</v>
      </c>
      <c r="H1097" s="569" t="s">
        <v>41</v>
      </c>
      <c r="I1097" s="575" t="s">
        <v>54</v>
      </c>
      <c r="J1097" s="569" t="s">
        <v>109</v>
      </c>
      <c r="K1097" s="569" t="s">
        <v>106</v>
      </c>
      <c r="L1097" s="570">
        <v>0.3</v>
      </c>
      <c r="M1097" s="571">
        <v>13.859806761008938</v>
      </c>
      <c r="N1097" s="572">
        <v>542.75559057835756</v>
      </c>
      <c r="O1097" s="668" t="s">
        <v>381</v>
      </c>
      <c r="P1097" s="668" t="s">
        <v>109</v>
      </c>
      <c r="Q1097" s="574" t="s">
        <v>3307</v>
      </c>
      <c r="R1097" s="574" t="s">
        <v>4299</v>
      </c>
      <c r="S1097" s="574" t="s">
        <v>3309</v>
      </c>
      <c r="T1097" s="574" t="s">
        <v>4123</v>
      </c>
      <c r="U1097" s="574" t="s">
        <v>3310</v>
      </c>
      <c r="V1097" s="574" t="s">
        <v>4364</v>
      </c>
      <c r="W1097" s="575" t="s">
        <v>4125</v>
      </c>
      <c r="X1097" s="575" t="s">
        <v>4301</v>
      </c>
      <c r="Y1097" s="576" t="s">
        <v>4139</v>
      </c>
      <c r="Z1097" s="577" t="s">
        <v>4365</v>
      </c>
      <c r="AA1097" s="578" t="s">
        <v>4366</v>
      </c>
      <c r="AE1097"/>
    </row>
    <row r="1098" spans="1:31" s="563" customFormat="1">
      <c r="A1098"/>
      <c r="B1098"/>
      <c r="C1098" s="568">
        <v>2024</v>
      </c>
      <c r="D1098" s="569" t="s">
        <v>16</v>
      </c>
      <c r="E1098" s="569" t="s">
        <v>355</v>
      </c>
      <c r="F1098" s="573" t="s">
        <v>247</v>
      </c>
      <c r="G1098" s="569" t="s">
        <v>42</v>
      </c>
      <c r="H1098" s="569" t="s">
        <v>41</v>
      </c>
      <c r="I1098" s="575" t="s">
        <v>54</v>
      </c>
      <c r="J1098" s="569" t="s">
        <v>99</v>
      </c>
      <c r="K1098" s="569" t="s">
        <v>311</v>
      </c>
      <c r="L1098" s="570">
        <v>1</v>
      </c>
      <c r="M1098" s="571">
        <v>5.54554625156148</v>
      </c>
      <c r="N1098" s="572">
        <v>3933.0115259301278</v>
      </c>
      <c r="O1098" s="668" t="s">
        <v>151</v>
      </c>
      <c r="P1098" s="668" t="s">
        <v>99</v>
      </c>
      <c r="Q1098" s="574" t="s">
        <v>4162</v>
      </c>
      <c r="R1098" s="574" t="s">
        <v>4283</v>
      </c>
      <c r="S1098" s="574" t="s">
        <v>3329</v>
      </c>
      <c r="T1098" s="574" t="s">
        <v>4123</v>
      </c>
      <c r="U1098" s="574" t="s">
        <v>4284</v>
      </c>
      <c r="V1098" s="574" t="s">
        <v>4285</v>
      </c>
      <c r="W1098" s="575" t="s">
        <v>4166</v>
      </c>
      <c r="X1098" s="575" t="s">
        <v>4286</v>
      </c>
      <c r="Y1098" s="576" t="s">
        <v>4159</v>
      </c>
      <c r="Z1098" s="577" t="s">
        <v>4367</v>
      </c>
      <c r="AA1098" s="578" t="s">
        <v>4368</v>
      </c>
      <c r="AE1098"/>
    </row>
    <row r="1099" spans="1:31" s="563" customFormat="1">
      <c r="A1099"/>
      <c r="B1099"/>
      <c r="C1099" s="568">
        <v>2024</v>
      </c>
      <c r="D1099" s="569" t="s">
        <v>16</v>
      </c>
      <c r="E1099" s="569" t="s">
        <v>355</v>
      </c>
      <c r="F1099" s="573" t="s">
        <v>247</v>
      </c>
      <c r="G1099" s="569" t="s">
        <v>42</v>
      </c>
      <c r="H1099" s="569" t="s">
        <v>41</v>
      </c>
      <c r="I1099" s="575" t="s">
        <v>54</v>
      </c>
      <c r="J1099" s="569" t="s">
        <v>96</v>
      </c>
      <c r="K1099" s="569" t="s">
        <v>119</v>
      </c>
      <c r="L1099" s="570">
        <v>1</v>
      </c>
      <c r="M1099" s="571">
        <v>0.1010906868774228</v>
      </c>
      <c r="N1099" s="572">
        <v>215.08656782430381</v>
      </c>
      <c r="O1099" s="668" t="s">
        <v>151</v>
      </c>
      <c r="P1099" s="668" t="s">
        <v>96</v>
      </c>
      <c r="Q1099" s="574" t="s">
        <v>4289</v>
      </c>
      <c r="R1099" s="574" t="s">
        <v>4290</v>
      </c>
      <c r="S1099" s="574" t="s">
        <v>3337</v>
      </c>
      <c r="T1099" s="574" t="s">
        <v>4123</v>
      </c>
      <c r="U1099" s="574" t="s">
        <v>4291</v>
      </c>
      <c r="V1099" s="574" t="s">
        <v>4292</v>
      </c>
      <c r="W1099" s="575" t="s">
        <v>4293</v>
      </c>
      <c r="X1099" s="575" t="s">
        <v>4294</v>
      </c>
      <c r="Y1099" s="576" t="s">
        <v>4168</v>
      </c>
      <c r="Z1099" s="577" t="s">
        <v>4369</v>
      </c>
      <c r="AA1099" s="578" t="s">
        <v>4370</v>
      </c>
      <c r="AE1099"/>
    </row>
    <row r="1100" spans="1:31" s="563" customFormat="1">
      <c r="A1100"/>
      <c r="B1100"/>
      <c r="C1100" s="568">
        <v>2024</v>
      </c>
      <c r="D1100" s="569" t="s">
        <v>16</v>
      </c>
      <c r="E1100" s="569" t="s">
        <v>355</v>
      </c>
      <c r="F1100" s="573" t="s">
        <v>247</v>
      </c>
      <c r="G1100" s="569" t="s">
        <v>42</v>
      </c>
      <c r="H1100" s="569" t="s">
        <v>41</v>
      </c>
      <c r="I1100" s="575" t="s">
        <v>54</v>
      </c>
      <c r="J1100" s="569" t="s">
        <v>87</v>
      </c>
      <c r="K1100" s="569" t="s">
        <v>111</v>
      </c>
      <c r="L1100" s="570">
        <v>0.4</v>
      </c>
      <c r="M1100" s="571">
        <v>15.629684303743014</v>
      </c>
      <c r="N1100" s="572">
        <v>1086.7531847964826</v>
      </c>
      <c r="O1100" s="668" t="s">
        <v>151</v>
      </c>
      <c r="P1100" s="668" t="s">
        <v>87</v>
      </c>
      <c r="Q1100" s="574" t="s">
        <v>3415</v>
      </c>
      <c r="R1100" s="574" t="s">
        <v>4276</v>
      </c>
      <c r="S1100" s="574" t="s">
        <v>3344</v>
      </c>
      <c r="T1100" s="574" t="s">
        <v>4123</v>
      </c>
      <c r="U1100" s="574" t="s">
        <v>3733</v>
      </c>
      <c r="V1100" s="574" t="s">
        <v>4297</v>
      </c>
      <c r="W1100" s="575" t="s">
        <v>4142</v>
      </c>
      <c r="X1100" s="575" t="s">
        <v>4278</v>
      </c>
      <c r="Y1100" s="576" t="s">
        <v>4172</v>
      </c>
      <c r="Z1100" s="577" t="s">
        <v>4371</v>
      </c>
      <c r="AA1100" s="578" t="s">
        <v>4363</v>
      </c>
      <c r="AE1100"/>
    </row>
    <row r="1101" spans="1:31" s="563" customFormat="1">
      <c r="A1101"/>
      <c r="B1101"/>
      <c r="C1101" s="568">
        <v>2024</v>
      </c>
      <c r="D1101" s="569" t="s">
        <v>16</v>
      </c>
      <c r="E1101" s="569" t="s">
        <v>355</v>
      </c>
      <c r="F1101" s="573" t="s">
        <v>247</v>
      </c>
      <c r="G1101" s="569" t="s">
        <v>42</v>
      </c>
      <c r="H1101" s="569" t="s">
        <v>41</v>
      </c>
      <c r="I1101" s="575" t="s">
        <v>54</v>
      </c>
      <c r="J1101" s="569" t="s">
        <v>87</v>
      </c>
      <c r="K1101" s="569" t="s">
        <v>106</v>
      </c>
      <c r="L1101" s="570">
        <v>0.4</v>
      </c>
      <c r="M1101" s="571">
        <v>15.629684303743014</v>
      </c>
      <c r="N1101" s="572">
        <v>1086.7531847964826</v>
      </c>
      <c r="O1101" s="668" t="s">
        <v>151</v>
      </c>
      <c r="P1101" s="668" t="s">
        <v>87</v>
      </c>
      <c r="Q1101" s="574" t="s">
        <v>3307</v>
      </c>
      <c r="R1101" s="574" t="s">
        <v>4299</v>
      </c>
      <c r="S1101" s="574" t="s">
        <v>3344</v>
      </c>
      <c r="T1101" s="574" t="s">
        <v>4123</v>
      </c>
      <c r="U1101" s="574" t="s">
        <v>3352</v>
      </c>
      <c r="V1101" s="574" t="s">
        <v>4300</v>
      </c>
      <c r="W1101" s="575" t="s">
        <v>4125</v>
      </c>
      <c r="X1101" s="575" t="s">
        <v>4301</v>
      </c>
      <c r="Y1101" s="576" t="s">
        <v>4172</v>
      </c>
      <c r="Z1101" s="577" t="s">
        <v>4372</v>
      </c>
      <c r="AA1101" s="578" t="s">
        <v>4366</v>
      </c>
      <c r="AE1101"/>
    </row>
    <row r="1102" spans="1:31" s="563" customFormat="1">
      <c r="A1102"/>
      <c r="B1102"/>
      <c r="C1102" s="568">
        <v>2024</v>
      </c>
      <c r="D1102" s="569" t="s">
        <v>16</v>
      </c>
      <c r="E1102" s="569" t="s">
        <v>355</v>
      </c>
      <c r="F1102" s="573" t="s">
        <v>247</v>
      </c>
      <c r="G1102" s="569" t="s">
        <v>42</v>
      </c>
      <c r="H1102" s="569" t="s">
        <v>41</v>
      </c>
      <c r="I1102" s="575" t="s">
        <v>54</v>
      </c>
      <c r="J1102" s="569" t="s">
        <v>87</v>
      </c>
      <c r="K1102" s="569" t="s">
        <v>346</v>
      </c>
      <c r="L1102" s="570">
        <v>0.2</v>
      </c>
      <c r="M1102" s="571">
        <v>7.814842151871507</v>
      </c>
      <c r="N1102" s="572">
        <v>543.37659239824131</v>
      </c>
      <c r="O1102" s="668" t="s">
        <v>151</v>
      </c>
      <c r="P1102" s="668" t="s">
        <v>87</v>
      </c>
      <c r="Q1102" s="574" t="s">
        <v>3278</v>
      </c>
      <c r="R1102" s="574" t="s">
        <v>4373</v>
      </c>
      <c r="S1102" s="574" t="s">
        <v>3344</v>
      </c>
      <c r="T1102" s="574" t="s">
        <v>4123</v>
      </c>
      <c r="U1102" s="574" t="s">
        <v>4374</v>
      </c>
      <c r="V1102" s="574" t="s">
        <v>4375</v>
      </c>
      <c r="W1102" s="575" t="s">
        <v>4376</v>
      </c>
      <c r="X1102" s="575" t="s">
        <v>4377</v>
      </c>
      <c r="Y1102" s="576" t="s">
        <v>4172</v>
      </c>
      <c r="Z1102" s="577" t="s">
        <v>4378</v>
      </c>
      <c r="AA1102" s="578" t="s">
        <v>4379</v>
      </c>
      <c r="AE1102"/>
    </row>
    <row r="1103" spans="1:31" s="563" customFormat="1">
      <c r="A1103"/>
      <c r="B1103"/>
      <c r="C1103" s="568">
        <v>2024</v>
      </c>
      <c r="D1103" s="569" t="s">
        <v>16</v>
      </c>
      <c r="E1103" s="569" t="s">
        <v>355</v>
      </c>
      <c r="F1103" s="573" t="s">
        <v>247</v>
      </c>
      <c r="G1103" s="569" t="s">
        <v>42</v>
      </c>
      <c r="H1103" s="569" t="s">
        <v>41</v>
      </c>
      <c r="I1103" s="575" t="s">
        <v>54</v>
      </c>
      <c r="J1103" s="569" t="s">
        <v>83</v>
      </c>
      <c r="K1103" s="569" t="s">
        <v>81</v>
      </c>
      <c r="L1103" s="570">
        <v>1</v>
      </c>
      <c r="M1103" s="571">
        <v>8.094137720364202</v>
      </c>
      <c r="N1103" s="572">
        <v>21.177754370392993</v>
      </c>
      <c r="O1103" s="668" t="s">
        <v>382</v>
      </c>
      <c r="P1103" s="668" t="s">
        <v>83</v>
      </c>
      <c r="Q1103" s="574" t="s">
        <v>3363</v>
      </c>
      <c r="R1103" s="574" t="s">
        <v>4329</v>
      </c>
      <c r="S1103" s="574" t="s">
        <v>3365</v>
      </c>
      <c r="T1103" s="574" t="s">
        <v>4123</v>
      </c>
      <c r="U1103" s="574" t="s">
        <v>3366</v>
      </c>
      <c r="V1103" s="574" t="s">
        <v>4380</v>
      </c>
      <c r="W1103" s="575" t="s">
        <v>4175</v>
      </c>
      <c r="X1103" s="575" t="s">
        <v>4331</v>
      </c>
      <c r="Y1103" s="575" t="s">
        <v>4177</v>
      </c>
      <c r="Z1103" s="579" t="s">
        <v>4381</v>
      </c>
      <c r="AA1103" s="578" t="s">
        <v>4382</v>
      </c>
      <c r="AE1103"/>
    </row>
    <row r="1104" spans="1:31" s="563" customFormat="1">
      <c r="A1104"/>
      <c r="B1104"/>
      <c r="C1104" s="568">
        <v>2024</v>
      </c>
      <c r="D1104" s="569" t="s">
        <v>16</v>
      </c>
      <c r="E1104" s="569" t="s">
        <v>355</v>
      </c>
      <c r="F1104" s="573" t="s">
        <v>247</v>
      </c>
      <c r="G1104" s="569" t="s">
        <v>42</v>
      </c>
      <c r="H1104" s="569" t="s">
        <v>41</v>
      </c>
      <c r="I1104" s="575" t="s">
        <v>54</v>
      </c>
      <c r="J1104" s="569" t="s">
        <v>77</v>
      </c>
      <c r="K1104" s="569" t="s">
        <v>310</v>
      </c>
      <c r="L1104" s="570">
        <v>0.3</v>
      </c>
      <c r="M1104" s="571">
        <v>3.4887385439610599</v>
      </c>
      <c r="N1104" s="572">
        <v>129.78938035569419</v>
      </c>
      <c r="O1104" s="668" t="s">
        <v>381</v>
      </c>
      <c r="P1104" s="668" t="s">
        <v>77</v>
      </c>
      <c r="Q1104" s="574" t="s">
        <v>3373</v>
      </c>
      <c r="R1104" s="574" t="s">
        <v>4357</v>
      </c>
      <c r="S1104" s="574" t="s">
        <v>3375</v>
      </c>
      <c r="T1104" s="574" t="s">
        <v>4123</v>
      </c>
      <c r="U1104" s="574" t="s">
        <v>3376</v>
      </c>
      <c r="V1104" s="574" t="s">
        <v>4383</v>
      </c>
      <c r="W1104" s="575" t="s">
        <v>4137</v>
      </c>
      <c r="X1104" s="575" t="s">
        <v>4359</v>
      </c>
      <c r="Y1104" s="576" t="s">
        <v>4181</v>
      </c>
      <c r="Z1104" s="577" t="s">
        <v>4384</v>
      </c>
      <c r="AA1104" s="578" t="s">
        <v>4361</v>
      </c>
      <c r="AE1104"/>
    </row>
    <row r="1105" spans="1:31" s="563" customFormat="1">
      <c r="A1105"/>
      <c r="B1105"/>
      <c r="C1105" s="568">
        <v>2024</v>
      </c>
      <c r="D1105" s="569" t="s">
        <v>16</v>
      </c>
      <c r="E1105" s="569" t="s">
        <v>355</v>
      </c>
      <c r="F1105" s="573" t="s">
        <v>247</v>
      </c>
      <c r="G1105" s="569" t="s">
        <v>42</v>
      </c>
      <c r="H1105" s="569" t="s">
        <v>41</v>
      </c>
      <c r="I1105" s="575" t="s">
        <v>54</v>
      </c>
      <c r="J1105" s="569" t="s">
        <v>77</v>
      </c>
      <c r="K1105" s="569" t="s">
        <v>106</v>
      </c>
      <c r="L1105" s="570">
        <v>0.7</v>
      </c>
      <c r="M1105" s="571">
        <v>8.1403899359091394</v>
      </c>
      <c r="N1105" s="572">
        <v>302.84188749661979</v>
      </c>
      <c r="O1105" s="668" t="s">
        <v>381</v>
      </c>
      <c r="P1105" s="668" t="s">
        <v>77</v>
      </c>
      <c r="Q1105" s="574" t="s">
        <v>3307</v>
      </c>
      <c r="R1105" s="574" t="s">
        <v>4299</v>
      </c>
      <c r="S1105" s="574" t="s">
        <v>3375</v>
      </c>
      <c r="T1105" s="574" t="s">
        <v>4123</v>
      </c>
      <c r="U1105" s="574" t="s">
        <v>3746</v>
      </c>
      <c r="V1105" s="574" t="s">
        <v>4385</v>
      </c>
      <c r="W1105" s="575" t="s">
        <v>4125</v>
      </c>
      <c r="X1105" s="575" t="s">
        <v>4301</v>
      </c>
      <c r="Y1105" s="576" t="s">
        <v>4181</v>
      </c>
      <c r="Z1105" s="577" t="s">
        <v>4386</v>
      </c>
      <c r="AA1105" s="578" t="s">
        <v>4366</v>
      </c>
      <c r="AE1105"/>
    </row>
    <row r="1106" spans="1:31" s="563" customFormat="1">
      <c r="A1106"/>
      <c r="B1106"/>
      <c r="C1106" s="568">
        <v>2024</v>
      </c>
      <c r="D1106" s="569" t="s">
        <v>16</v>
      </c>
      <c r="E1106" s="569" t="s">
        <v>355</v>
      </c>
      <c r="F1106" s="573" t="s">
        <v>247</v>
      </c>
      <c r="G1106" s="569" t="s">
        <v>42</v>
      </c>
      <c r="H1106" s="569" t="s">
        <v>41</v>
      </c>
      <c r="I1106" s="575" t="s">
        <v>54</v>
      </c>
      <c r="J1106" s="569" t="s">
        <v>76</v>
      </c>
      <c r="K1106" s="569" t="s">
        <v>311</v>
      </c>
      <c r="L1106" s="570">
        <v>1</v>
      </c>
      <c r="M1106" s="571">
        <v>0.34251903318467958</v>
      </c>
      <c r="N1106" s="572">
        <v>202.43441677581535</v>
      </c>
      <c r="O1106" s="668" t="s">
        <v>151</v>
      </c>
      <c r="P1106" s="668" t="s">
        <v>76</v>
      </c>
      <c r="Q1106" s="574" t="s">
        <v>4162</v>
      </c>
      <c r="R1106" s="574" t="s">
        <v>4283</v>
      </c>
      <c r="S1106" s="574" t="s">
        <v>3410</v>
      </c>
      <c r="T1106" s="574" t="s">
        <v>4123</v>
      </c>
      <c r="U1106" s="574" t="s">
        <v>4304</v>
      </c>
      <c r="V1106" s="574" t="s">
        <v>4305</v>
      </c>
      <c r="W1106" s="575" t="s">
        <v>4166</v>
      </c>
      <c r="X1106" s="575" t="s">
        <v>4286</v>
      </c>
      <c r="Y1106" s="576" t="s">
        <v>4193</v>
      </c>
      <c r="Z1106" s="577" t="s">
        <v>4387</v>
      </c>
      <c r="AA1106" s="578" t="s">
        <v>4368</v>
      </c>
      <c r="AE1106"/>
    </row>
    <row r="1107" spans="1:31" s="563" customFormat="1">
      <c r="A1107"/>
      <c r="B1107"/>
      <c r="C1107" s="568">
        <v>2024</v>
      </c>
      <c r="D1107" s="569" t="s">
        <v>16</v>
      </c>
      <c r="E1107" s="569" t="s">
        <v>355</v>
      </c>
      <c r="F1107" s="573" t="s">
        <v>247</v>
      </c>
      <c r="G1107" s="569" t="s">
        <v>42</v>
      </c>
      <c r="H1107" s="569" t="s">
        <v>41</v>
      </c>
      <c r="I1107" s="575" t="s">
        <v>54</v>
      </c>
      <c r="J1107" s="569" t="s">
        <v>74</v>
      </c>
      <c r="K1107" s="569" t="s">
        <v>104</v>
      </c>
      <c r="L1107" s="570">
        <v>0.3</v>
      </c>
      <c r="M1107" s="571">
        <v>3.9029554518489684</v>
      </c>
      <c r="N1107" s="572">
        <v>1805.2522904019283</v>
      </c>
      <c r="O1107" s="668" t="s">
        <v>151</v>
      </c>
      <c r="P1107" s="668" t="s">
        <v>74</v>
      </c>
      <c r="Q1107" s="574" t="s">
        <v>3355</v>
      </c>
      <c r="R1107" s="574" t="s">
        <v>4307</v>
      </c>
      <c r="S1107" s="574" t="s">
        <v>3423</v>
      </c>
      <c r="T1107" s="574" t="s">
        <v>4123</v>
      </c>
      <c r="U1107" s="574" t="s">
        <v>3766</v>
      </c>
      <c r="V1107" s="574" t="s">
        <v>4308</v>
      </c>
      <c r="W1107" s="575" t="s">
        <v>4148</v>
      </c>
      <c r="X1107" s="575" t="s">
        <v>4309</v>
      </c>
      <c r="Y1107" s="576" t="s">
        <v>4195</v>
      </c>
      <c r="Z1107" s="577" t="s">
        <v>4388</v>
      </c>
      <c r="AA1107" s="578" t="s">
        <v>4389</v>
      </c>
      <c r="AE1107"/>
    </row>
    <row r="1108" spans="1:31" s="563" customFormat="1">
      <c r="A1108"/>
      <c r="B1108"/>
      <c r="C1108" s="568">
        <v>2024</v>
      </c>
      <c r="D1108" s="569" t="s">
        <v>16</v>
      </c>
      <c r="E1108" s="569" t="s">
        <v>355</v>
      </c>
      <c r="F1108" s="573" t="s">
        <v>247</v>
      </c>
      <c r="G1108" s="569" t="s">
        <v>42</v>
      </c>
      <c r="H1108" s="569" t="s">
        <v>41</v>
      </c>
      <c r="I1108" s="575" t="s">
        <v>54</v>
      </c>
      <c r="J1108" s="569" t="s">
        <v>74</v>
      </c>
      <c r="K1108" s="569" t="s">
        <v>346</v>
      </c>
      <c r="L1108" s="570">
        <v>0.7</v>
      </c>
      <c r="M1108" s="571">
        <v>9.1068960543142605</v>
      </c>
      <c r="N1108" s="572">
        <v>4212.2553442711651</v>
      </c>
      <c r="O1108" s="668" t="s">
        <v>151</v>
      </c>
      <c r="P1108" s="668" t="s">
        <v>74</v>
      </c>
      <c r="Q1108" s="574" t="s">
        <v>3278</v>
      </c>
      <c r="R1108" s="574" t="s">
        <v>4373</v>
      </c>
      <c r="S1108" s="574" t="s">
        <v>3423</v>
      </c>
      <c r="T1108" s="574" t="s">
        <v>4123</v>
      </c>
      <c r="U1108" s="574" t="s">
        <v>4390</v>
      </c>
      <c r="V1108" s="574" t="s">
        <v>4391</v>
      </c>
      <c r="W1108" s="575" t="s">
        <v>4376</v>
      </c>
      <c r="X1108" s="575" t="s">
        <v>4377</v>
      </c>
      <c r="Y1108" s="576" t="s">
        <v>4195</v>
      </c>
      <c r="Z1108" s="577" t="s">
        <v>4392</v>
      </c>
      <c r="AA1108" s="578" t="s">
        <v>4379</v>
      </c>
      <c r="AE1108"/>
    </row>
    <row r="1109" spans="1:31" s="563" customFormat="1">
      <c r="A1109"/>
      <c r="B1109"/>
      <c r="C1109" s="568">
        <v>2024</v>
      </c>
      <c r="D1109" s="569" t="s">
        <v>16</v>
      </c>
      <c r="E1109" s="569" t="s">
        <v>355</v>
      </c>
      <c r="F1109" s="573" t="s">
        <v>247</v>
      </c>
      <c r="G1109" s="569" t="s">
        <v>42</v>
      </c>
      <c r="H1109" s="569" t="s">
        <v>41</v>
      </c>
      <c r="I1109" s="575" t="s">
        <v>54</v>
      </c>
      <c r="J1109" s="569" t="s">
        <v>71</v>
      </c>
      <c r="K1109" s="569" t="s">
        <v>311</v>
      </c>
      <c r="L1109" s="570">
        <v>0.5</v>
      </c>
      <c r="M1109" s="571">
        <v>24.585255048589225</v>
      </c>
      <c r="N1109" s="572">
        <v>1376.5540340755445</v>
      </c>
      <c r="O1109" s="668" t="s">
        <v>151</v>
      </c>
      <c r="P1109" s="668" t="s">
        <v>70</v>
      </c>
      <c r="Q1109" s="574" t="s">
        <v>4162</v>
      </c>
      <c r="R1109" s="574" t="s">
        <v>4283</v>
      </c>
      <c r="S1109" s="574" t="s">
        <v>3673</v>
      </c>
      <c r="T1109" s="574" t="s">
        <v>4123</v>
      </c>
      <c r="U1109" s="574" t="s">
        <v>4197</v>
      </c>
      <c r="V1109" s="574" t="s">
        <v>4312</v>
      </c>
      <c r="W1109" s="575" t="s">
        <v>4166</v>
      </c>
      <c r="X1109" s="575" t="s">
        <v>4286</v>
      </c>
      <c r="Y1109" s="576" t="s">
        <v>4199</v>
      </c>
      <c r="Z1109" s="577" t="s">
        <v>4393</v>
      </c>
      <c r="AA1109" s="578" t="s">
        <v>4368</v>
      </c>
      <c r="AE1109"/>
    </row>
    <row r="1110" spans="1:31" s="563" customFormat="1">
      <c r="A1110"/>
      <c r="B1110"/>
      <c r="C1110" s="568">
        <v>2024</v>
      </c>
      <c r="D1110" s="569" t="s">
        <v>16</v>
      </c>
      <c r="E1110" s="569" t="s">
        <v>355</v>
      </c>
      <c r="F1110" s="573" t="s">
        <v>247</v>
      </c>
      <c r="G1110" s="569" t="s">
        <v>42</v>
      </c>
      <c r="H1110" s="569" t="s">
        <v>41</v>
      </c>
      <c r="I1110" s="575" t="s">
        <v>54</v>
      </c>
      <c r="J1110" s="569" t="s">
        <v>71</v>
      </c>
      <c r="K1110" s="569" t="s">
        <v>104</v>
      </c>
      <c r="L1110" s="570">
        <v>0.35</v>
      </c>
      <c r="M1110" s="571">
        <v>17.209678534012454</v>
      </c>
      <c r="N1110" s="572">
        <v>963.58782385288112</v>
      </c>
      <c r="O1110" s="668" t="s">
        <v>151</v>
      </c>
      <c r="P1110" s="668" t="s">
        <v>70</v>
      </c>
      <c r="Q1110" s="574" t="s">
        <v>3355</v>
      </c>
      <c r="R1110" s="574" t="s">
        <v>4307</v>
      </c>
      <c r="S1110" s="574" t="s">
        <v>3673</v>
      </c>
      <c r="T1110" s="574" t="s">
        <v>4123</v>
      </c>
      <c r="U1110" s="574" t="s">
        <v>4201</v>
      </c>
      <c r="V1110" s="574" t="s">
        <v>4314</v>
      </c>
      <c r="W1110" s="575" t="s">
        <v>4148</v>
      </c>
      <c r="X1110" s="575" t="s">
        <v>4309</v>
      </c>
      <c r="Y1110" s="576" t="s">
        <v>4199</v>
      </c>
      <c r="Z1110" s="577" t="s">
        <v>4394</v>
      </c>
      <c r="AA1110" s="578" t="s">
        <v>4389</v>
      </c>
      <c r="AE1110"/>
    </row>
    <row r="1111" spans="1:31" s="563" customFormat="1">
      <c r="A1111"/>
      <c r="B1111"/>
      <c r="C1111" s="568">
        <v>2024</v>
      </c>
      <c r="D1111" s="569" t="s">
        <v>16</v>
      </c>
      <c r="E1111" s="569" t="s">
        <v>355</v>
      </c>
      <c r="F1111" s="573" t="s">
        <v>247</v>
      </c>
      <c r="G1111" s="569" t="s">
        <v>42</v>
      </c>
      <c r="H1111" s="569" t="s">
        <v>41</v>
      </c>
      <c r="I1111" s="575" t="s">
        <v>54</v>
      </c>
      <c r="J1111" s="569" t="s">
        <v>71</v>
      </c>
      <c r="K1111" s="569" t="s">
        <v>86</v>
      </c>
      <c r="L1111" s="570">
        <v>0.15</v>
      </c>
      <c r="M1111" s="571">
        <v>7.3755765145767676</v>
      </c>
      <c r="N1111" s="572">
        <v>412.96621022266339</v>
      </c>
      <c r="O1111" s="668" t="s">
        <v>151</v>
      </c>
      <c r="P1111" s="668" t="s">
        <v>70</v>
      </c>
      <c r="Q1111" s="574" t="s">
        <v>4316</v>
      </c>
      <c r="R1111" s="574" t="s">
        <v>4317</v>
      </c>
      <c r="S1111" s="574" t="s">
        <v>3673</v>
      </c>
      <c r="T1111" s="574" t="s">
        <v>4123</v>
      </c>
      <c r="U1111" s="574" t="s">
        <v>4318</v>
      </c>
      <c r="V1111" s="574" t="s">
        <v>4319</v>
      </c>
      <c r="W1111" s="575" t="s">
        <v>4320</v>
      </c>
      <c r="X1111" s="575" t="s">
        <v>4321</v>
      </c>
      <c r="Y1111" s="576" t="s">
        <v>4199</v>
      </c>
      <c r="Z1111" s="577" t="s">
        <v>4395</v>
      </c>
      <c r="AA1111" s="578" t="s">
        <v>4396</v>
      </c>
      <c r="AE1111"/>
    </row>
    <row r="1112" spans="1:31" s="563" customFormat="1">
      <c r="A1112"/>
      <c r="B1112"/>
      <c r="C1112" s="568">
        <v>2024</v>
      </c>
      <c r="D1112" s="569" t="s">
        <v>16</v>
      </c>
      <c r="E1112" s="569" t="s">
        <v>355</v>
      </c>
      <c r="F1112" s="573" t="s">
        <v>247</v>
      </c>
      <c r="G1112" s="569" t="s">
        <v>42</v>
      </c>
      <c r="H1112" s="569" t="s">
        <v>41</v>
      </c>
      <c r="I1112" s="575" t="s">
        <v>54</v>
      </c>
      <c r="J1112" s="569" t="s">
        <v>351</v>
      </c>
      <c r="K1112" s="569" t="s">
        <v>106</v>
      </c>
      <c r="L1112" s="570">
        <v>0.3</v>
      </c>
      <c r="M1112" s="571">
        <v>10.869270653060498</v>
      </c>
      <c r="N1112" s="572">
        <v>45.885134469184813</v>
      </c>
      <c r="O1112" s="668" t="s">
        <v>151</v>
      </c>
      <c r="P1112" s="668" t="s">
        <v>351</v>
      </c>
      <c r="Q1112" s="574" t="s">
        <v>3307</v>
      </c>
      <c r="R1112" s="574" t="s">
        <v>4299</v>
      </c>
      <c r="S1112" s="574" t="s">
        <v>3433</v>
      </c>
      <c r="T1112" s="574" t="s">
        <v>4123</v>
      </c>
      <c r="U1112" s="574" t="s">
        <v>4204</v>
      </c>
      <c r="V1112" s="574" t="s">
        <v>4397</v>
      </c>
      <c r="W1112" s="575" t="s">
        <v>4125</v>
      </c>
      <c r="X1112" s="575" t="s">
        <v>4301</v>
      </c>
      <c r="Y1112" s="576" t="s">
        <v>4206</v>
      </c>
      <c r="Z1112" s="577" t="s">
        <v>4398</v>
      </c>
      <c r="AA1112" s="578" t="s">
        <v>4366</v>
      </c>
      <c r="AE1112"/>
    </row>
    <row r="1113" spans="1:31" s="563" customFormat="1">
      <c r="A1113"/>
      <c r="B1113"/>
      <c r="C1113" s="568">
        <v>2024</v>
      </c>
      <c r="D1113" s="569" t="s">
        <v>16</v>
      </c>
      <c r="E1113" s="569" t="s">
        <v>355</v>
      </c>
      <c r="F1113" s="573" t="s">
        <v>247</v>
      </c>
      <c r="G1113" s="569" t="s">
        <v>42</v>
      </c>
      <c r="H1113" s="569" t="s">
        <v>41</v>
      </c>
      <c r="I1113" s="575" t="s">
        <v>54</v>
      </c>
      <c r="J1113" s="569" t="s">
        <v>351</v>
      </c>
      <c r="K1113" s="569" t="s">
        <v>100</v>
      </c>
      <c r="L1113" s="570">
        <v>0.7</v>
      </c>
      <c r="M1113" s="571">
        <v>25.361631523807826</v>
      </c>
      <c r="N1113" s="572">
        <v>107.06531376143121</v>
      </c>
      <c r="O1113" s="668" t="s">
        <v>151</v>
      </c>
      <c r="P1113" s="668" t="s">
        <v>351</v>
      </c>
      <c r="Q1113" s="574" t="s">
        <v>3431</v>
      </c>
      <c r="R1113" s="574" t="s">
        <v>4324</v>
      </c>
      <c r="S1113" s="574" t="s">
        <v>3433</v>
      </c>
      <c r="T1113" s="574" t="s">
        <v>4123</v>
      </c>
      <c r="U1113" s="574" t="s">
        <v>3434</v>
      </c>
      <c r="V1113" s="574" t="s">
        <v>4325</v>
      </c>
      <c r="W1113" s="575" t="s">
        <v>4264</v>
      </c>
      <c r="X1113" s="575" t="s">
        <v>4326</v>
      </c>
      <c r="Y1113" s="576" t="s">
        <v>4206</v>
      </c>
      <c r="Z1113" s="577" t="s">
        <v>4399</v>
      </c>
      <c r="AA1113" s="578" t="s">
        <v>4400</v>
      </c>
      <c r="AE1113"/>
    </row>
    <row r="1114" spans="1:31" s="563" customFormat="1">
      <c r="A1114"/>
      <c r="B1114"/>
      <c r="C1114" s="568">
        <v>2024</v>
      </c>
      <c r="D1114" s="569" t="s">
        <v>16</v>
      </c>
      <c r="E1114" s="569" t="s">
        <v>355</v>
      </c>
      <c r="F1114" s="573" t="s">
        <v>247</v>
      </c>
      <c r="G1114" s="569" t="s">
        <v>42</v>
      </c>
      <c r="H1114" s="569" t="s">
        <v>41</v>
      </c>
      <c r="I1114" s="575" t="s">
        <v>54</v>
      </c>
      <c r="J1114" s="569" t="s">
        <v>67</v>
      </c>
      <c r="K1114" s="569" t="s">
        <v>81</v>
      </c>
      <c r="L1114" s="570">
        <v>1</v>
      </c>
      <c r="M1114" s="571">
        <v>2.8104644862375707</v>
      </c>
      <c r="N1114" s="572">
        <v>11.471283617296207</v>
      </c>
      <c r="O1114" s="668" t="s">
        <v>382</v>
      </c>
      <c r="P1114" s="668" t="s">
        <v>67</v>
      </c>
      <c r="Q1114" s="574" t="s">
        <v>3363</v>
      </c>
      <c r="R1114" s="574" t="s">
        <v>4329</v>
      </c>
      <c r="S1114" s="574" t="s">
        <v>3441</v>
      </c>
      <c r="T1114" s="574" t="s">
        <v>4123</v>
      </c>
      <c r="U1114" s="574" t="s">
        <v>3442</v>
      </c>
      <c r="V1114" s="574" t="s">
        <v>4330</v>
      </c>
      <c r="W1114" s="575" t="s">
        <v>4175</v>
      </c>
      <c r="X1114" s="575" t="s">
        <v>4331</v>
      </c>
      <c r="Y1114" s="576" t="s">
        <v>4208</v>
      </c>
      <c r="Z1114" s="577" t="s">
        <v>4401</v>
      </c>
      <c r="AA1114" s="578" t="s">
        <v>4382</v>
      </c>
      <c r="AE1114"/>
    </row>
    <row r="1115" spans="1:31" s="563" customFormat="1">
      <c r="A1115"/>
      <c r="B1115"/>
      <c r="C1115" s="568">
        <v>2024</v>
      </c>
      <c r="D1115" s="569" t="s">
        <v>16</v>
      </c>
      <c r="E1115" s="569" t="s">
        <v>355</v>
      </c>
      <c r="F1115" s="573" t="s">
        <v>247</v>
      </c>
      <c r="G1115" s="569" t="s">
        <v>42</v>
      </c>
      <c r="H1115" s="569" t="s">
        <v>41</v>
      </c>
      <c r="I1115" s="575" t="s">
        <v>54</v>
      </c>
      <c r="J1115" s="569" t="s">
        <v>66</v>
      </c>
      <c r="K1115" s="569" t="s">
        <v>106</v>
      </c>
      <c r="L1115" s="570">
        <v>0.5</v>
      </c>
      <c r="M1115" s="571">
        <v>3.3981219584036304</v>
      </c>
      <c r="N1115" s="572">
        <v>196.65057629650636</v>
      </c>
      <c r="O1115" s="668" t="s">
        <v>381</v>
      </c>
      <c r="P1115" s="668" t="s">
        <v>66</v>
      </c>
      <c r="Q1115" s="574" t="s">
        <v>3307</v>
      </c>
      <c r="R1115" s="574" t="s">
        <v>4299</v>
      </c>
      <c r="S1115" s="574" t="s">
        <v>3446</v>
      </c>
      <c r="T1115" s="574" t="s">
        <v>4123</v>
      </c>
      <c r="U1115" s="574" t="s">
        <v>4212</v>
      </c>
      <c r="V1115" s="574" t="s">
        <v>4334</v>
      </c>
      <c r="W1115" s="575" t="s">
        <v>4125</v>
      </c>
      <c r="X1115" s="575" t="s">
        <v>4301</v>
      </c>
      <c r="Y1115" s="576" t="s">
        <v>4210</v>
      </c>
      <c r="Z1115" s="577" t="s">
        <v>4402</v>
      </c>
      <c r="AA1115" s="578" t="s">
        <v>4366</v>
      </c>
      <c r="AE1115"/>
    </row>
    <row r="1116" spans="1:31" s="563" customFormat="1">
      <c r="A1116"/>
      <c r="B1116"/>
      <c r="C1116" s="568">
        <v>2024</v>
      </c>
      <c r="D1116" s="569" t="s">
        <v>16</v>
      </c>
      <c r="E1116" s="569" t="s">
        <v>355</v>
      </c>
      <c r="F1116" s="573" t="s">
        <v>247</v>
      </c>
      <c r="G1116" s="569" t="s">
        <v>42</v>
      </c>
      <c r="H1116" s="569" t="s">
        <v>41</v>
      </c>
      <c r="I1116" s="575" t="s">
        <v>54</v>
      </c>
      <c r="J1116" s="569" t="s">
        <v>66</v>
      </c>
      <c r="K1116" s="569" t="s">
        <v>104</v>
      </c>
      <c r="L1116" s="570">
        <v>0.5</v>
      </c>
      <c r="M1116" s="571">
        <v>3.3981219584036304</v>
      </c>
      <c r="N1116" s="572">
        <v>196.65057629650636</v>
      </c>
      <c r="O1116" s="668" t="s">
        <v>381</v>
      </c>
      <c r="P1116" s="668" t="s">
        <v>66</v>
      </c>
      <c r="Q1116" s="574" t="s">
        <v>3355</v>
      </c>
      <c r="R1116" s="574" t="s">
        <v>4307</v>
      </c>
      <c r="S1116" s="574" t="s">
        <v>3446</v>
      </c>
      <c r="T1116" s="574" t="s">
        <v>4123</v>
      </c>
      <c r="U1116" s="574" t="s">
        <v>4336</v>
      </c>
      <c r="V1116" s="574" t="s">
        <v>4337</v>
      </c>
      <c r="W1116" s="575" t="s">
        <v>4148</v>
      </c>
      <c r="X1116" s="575" t="s">
        <v>4309</v>
      </c>
      <c r="Y1116" s="576" t="s">
        <v>4210</v>
      </c>
      <c r="Z1116" s="577" t="s">
        <v>4403</v>
      </c>
      <c r="AA1116" s="578" t="s">
        <v>4389</v>
      </c>
      <c r="AE1116"/>
    </row>
    <row r="1117" spans="1:31" s="563" customFormat="1">
      <c r="A1117"/>
      <c r="B1117"/>
      <c r="C1117" s="568">
        <v>2024</v>
      </c>
      <c r="D1117" s="569" t="s">
        <v>16</v>
      </c>
      <c r="E1117" s="569" t="s">
        <v>355</v>
      </c>
      <c r="F1117" s="573" t="s">
        <v>247</v>
      </c>
      <c r="G1117" s="569" t="s">
        <v>42</v>
      </c>
      <c r="H1117" s="569" t="s">
        <v>41</v>
      </c>
      <c r="I1117" s="575" t="s">
        <v>54</v>
      </c>
      <c r="J1117" s="569" t="s">
        <v>65</v>
      </c>
      <c r="K1117" s="569" t="s">
        <v>81</v>
      </c>
      <c r="L1117" s="570">
        <v>1</v>
      </c>
      <c r="M1117" s="571">
        <v>21.78672069731364</v>
      </c>
      <c r="N1117" s="572">
        <v>68.827701703777223</v>
      </c>
      <c r="O1117" s="668" t="s">
        <v>382</v>
      </c>
      <c r="P1117" s="668" t="s">
        <v>65</v>
      </c>
      <c r="Q1117" s="574" t="s">
        <v>3363</v>
      </c>
      <c r="R1117" s="574" t="s">
        <v>4329</v>
      </c>
      <c r="S1117" s="574" t="s">
        <v>4339</v>
      </c>
      <c r="T1117" s="574" t="s">
        <v>4123</v>
      </c>
      <c r="U1117" s="574" t="s">
        <v>4340</v>
      </c>
      <c r="V1117" s="574" t="s">
        <v>4341</v>
      </c>
      <c r="W1117" s="575" t="s">
        <v>4175</v>
      </c>
      <c r="X1117" s="575" t="s">
        <v>4331</v>
      </c>
      <c r="Y1117" s="576" t="s">
        <v>4342</v>
      </c>
      <c r="Z1117" s="577" t="s">
        <v>4404</v>
      </c>
      <c r="AA1117" s="578" t="s">
        <v>4382</v>
      </c>
      <c r="AE1117"/>
    </row>
    <row r="1118" spans="1:31" s="563" customFormat="1">
      <c r="A1118"/>
      <c r="B1118"/>
      <c r="C1118" s="568">
        <v>2024</v>
      </c>
      <c r="D1118" s="569" t="s">
        <v>16</v>
      </c>
      <c r="E1118" s="569" t="s">
        <v>355</v>
      </c>
      <c r="F1118" s="573" t="s">
        <v>247</v>
      </c>
      <c r="G1118" s="569" t="s">
        <v>42</v>
      </c>
      <c r="H1118" s="569" t="s">
        <v>41</v>
      </c>
      <c r="I1118" s="575" t="s">
        <v>54</v>
      </c>
      <c r="J1118" s="569" t="s">
        <v>64</v>
      </c>
      <c r="K1118" s="569" t="s">
        <v>310</v>
      </c>
      <c r="L1118" s="570">
        <v>0.2</v>
      </c>
      <c r="M1118" s="571">
        <v>5.1758431681240475</v>
      </c>
      <c r="N1118" s="572">
        <v>229.42567234592406</v>
      </c>
      <c r="O1118" s="668" t="s">
        <v>381</v>
      </c>
      <c r="P1118" s="668" t="s">
        <v>64</v>
      </c>
      <c r="Q1118" s="574" t="s">
        <v>3373</v>
      </c>
      <c r="R1118" s="574" t="s">
        <v>4357</v>
      </c>
      <c r="S1118" s="574" t="s">
        <v>4344</v>
      </c>
      <c r="T1118" s="574" t="s">
        <v>4123</v>
      </c>
      <c r="U1118" s="574" t="s">
        <v>4405</v>
      </c>
      <c r="V1118" s="574" t="s">
        <v>4406</v>
      </c>
      <c r="W1118" s="575" t="s">
        <v>4137</v>
      </c>
      <c r="X1118" s="575" t="s">
        <v>4359</v>
      </c>
      <c r="Y1118" s="576" t="s">
        <v>4347</v>
      </c>
      <c r="Z1118" s="577" t="s">
        <v>4407</v>
      </c>
      <c r="AA1118" s="578" t="s">
        <v>4361</v>
      </c>
      <c r="AE1118"/>
    </row>
    <row r="1119" spans="1:31" s="563" customFormat="1">
      <c r="A1119"/>
      <c r="B1119"/>
      <c r="C1119" s="568">
        <v>2024</v>
      </c>
      <c r="D1119" s="569" t="s">
        <v>16</v>
      </c>
      <c r="E1119" s="569" t="s">
        <v>355</v>
      </c>
      <c r="F1119" s="573" t="s">
        <v>247</v>
      </c>
      <c r="G1119" s="569" t="s">
        <v>42</v>
      </c>
      <c r="H1119" s="569" t="s">
        <v>41</v>
      </c>
      <c r="I1119" s="575" t="s">
        <v>54</v>
      </c>
      <c r="J1119" s="569" t="s">
        <v>64</v>
      </c>
      <c r="K1119" s="569" t="s">
        <v>106</v>
      </c>
      <c r="L1119" s="570">
        <v>0.5</v>
      </c>
      <c r="M1119" s="571">
        <v>12.939607920310118</v>
      </c>
      <c r="N1119" s="572">
        <v>573.56418086481017</v>
      </c>
      <c r="O1119" s="668" t="s">
        <v>381</v>
      </c>
      <c r="P1119" s="668" t="s">
        <v>64</v>
      </c>
      <c r="Q1119" s="574" t="s">
        <v>3307</v>
      </c>
      <c r="R1119" s="574" t="s">
        <v>4299</v>
      </c>
      <c r="S1119" s="574" t="s">
        <v>4344</v>
      </c>
      <c r="T1119" s="574" t="s">
        <v>4123</v>
      </c>
      <c r="U1119" s="574" t="s">
        <v>4345</v>
      </c>
      <c r="V1119" s="574" t="s">
        <v>4346</v>
      </c>
      <c r="W1119" s="575" t="s">
        <v>4125</v>
      </c>
      <c r="X1119" s="575" t="s">
        <v>4301</v>
      </c>
      <c r="Y1119" s="576" t="s">
        <v>4347</v>
      </c>
      <c r="Z1119" s="577" t="s">
        <v>4408</v>
      </c>
      <c r="AA1119" s="578" t="s">
        <v>4366</v>
      </c>
      <c r="AE1119"/>
    </row>
    <row r="1120" spans="1:31" s="563" customFormat="1">
      <c r="A1120"/>
      <c r="B1120"/>
      <c r="C1120" s="568">
        <v>2024</v>
      </c>
      <c r="D1120" s="569" t="s">
        <v>16</v>
      </c>
      <c r="E1120" s="569" t="s">
        <v>355</v>
      </c>
      <c r="F1120" s="573" t="s">
        <v>247</v>
      </c>
      <c r="G1120" s="569" t="s">
        <v>42</v>
      </c>
      <c r="H1120" s="569" t="s">
        <v>41</v>
      </c>
      <c r="I1120" s="575" t="s">
        <v>54</v>
      </c>
      <c r="J1120" s="569" t="s">
        <v>64</v>
      </c>
      <c r="K1120" s="569" t="s">
        <v>104</v>
      </c>
      <c r="L1120" s="570">
        <v>0.3</v>
      </c>
      <c r="M1120" s="571">
        <v>7.7637647521860709</v>
      </c>
      <c r="N1120" s="572">
        <v>344.13850851888606</v>
      </c>
      <c r="O1120" s="668" t="s">
        <v>381</v>
      </c>
      <c r="P1120" s="668" t="s">
        <v>64</v>
      </c>
      <c r="Q1120" s="574" t="s">
        <v>3355</v>
      </c>
      <c r="R1120" s="574" t="s">
        <v>4307</v>
      </c>
      <c r="S1120" s="574" t="s">
        <v>4344</v>
      </c>
      <c r="T1120" s="574" t="s">
        <v>4123</v>
      </c>
      <c r="U1120" s="574" t="s">
        <v>4349</v>
      </c>
      <c r="V1120" s="574" t="s">
        <v>4350</v>
      </c>
      <c r="W1120" s="575" t="s">
        <v>4148</v>
      </c>
      <c r="X1120" s="575" t="s">
        <v>4309</v>
      </c>
      <c r="Y1120" s="576" t="s">
        <v>4347</v>
      </c>
      <c r="Z1120" s="577" t="s">
        <v>4409</v>
      </c>
      <c r="AA1120" s="578" t="s">
        <v>4389</v>
      </c>
      <c r="AE1120"/>
    </row>
    <row r="1121" spans="1:31" s="563" customFormat="1">
      <c r="A1121"/>
      <c r="B1121"/>
      <c r="C1121" s="568">
        <v>2024</v>
      </c>
      <c r="D1121" s="569" t="s">
        <v>16</v>
      </c>
      <c r="E1121" s="569" t="s">
        <v>358</v>
      </c>
      <c r="F1121" s="573" t="s">
        <v>247</v>
      </c>
      <c r="G1121" s="569" t="s">
        <v>42</v>
      </c>
      <c r="H1121" s="569" t="s">
        <v>41</v>
      </c>
      <c r="I1121" s="575" t="s">
        <v>54</v>
      </c>
      <c r="J1121" s="569" t="s">
        <v>116</v>
      </c>
      <c r="K1121" s="569" t="s">
        <v>330</v>
      </c>
      <c r="L1121" s="570">
        <v>1</v>
      </c>
      <c r="M1121" s="571">
        <v>0.21353668855601068</v>
      </c>
      <c r="N1121" s="572">
        <v>0.60526272266442938</v>
      </c>
      <c r="O1121" s="668" t="s">
        <v>382</v>
      </c>
      <c r="P1121" s="668" t="s">
        <v>116</v>
      </c>
      <c r="Q1121" s="574" t="s">
        <v>3317</v>
      </c>
      <c r="R1121" s="574" t="s">
        <v>4352</v>
      </c>
      <c r="S1121" s="574" t="s">
        <v>3291</v>
      </c>
      <c r="T1121" s="574" t="s">
        <v>4123</v>
      </c>
      <c r="U1121" s="574" t="s">
        <v>3867</v>
      </c>
      <c r="V1121" s="574" t="s">
        <v>4353</v>
      </c>
      <c r="W1121" s="575" t="s">
        <v>4130</v>
      </c>
      <c r="X1121" s="575" t="s">
        <v>4354</v>
      </c>
      <c r="Y1121" s="575" t="s">
        <v>4132</v>
      </c>
      <c r="Z1121" s="579" t="s">
        <v>4410</v>
      </c>
      <c r="AA1121" s="580" t="s">
        <v>4411</v>
      </c>
      <c r="AE1121"/>
    </row>
    <row r="1122" spans="1:31" s="563" customFormat="1">
      <c r="A1122"/>
      <c r="B1122"/>
      <c r="C1122" s="568">
        <v>2024</v>
      </c>
      <c r="D1122" s="569" t="s">
        <v>16</v>
      </c>
      <c r="E1122" s="569" t="s">
        <v>358</v>
      </c>
      <c r="F1122" s="573" t="s">
        <v>247</v>
      </c>
      <c r="G1122" s="569" t="s">
        <v>42</v>
      </c>
      <c r="H1122" s="569" t="s">
        <v>41</v>
      </c>
      <c r="I1122" s="575" t="s">
        <v>54</v>
      </c>
      <c r="J1122" s="569" t="s">
        <v>109</v>
      </c>
      <c r="K1122" s="569" t="s">
        <v>310</v>
      </c>
      <c r="L1122" s="570">
        <v>0.25</v>
      </c>
      <c r="M1122" s="571">
        <v>0.16082695202226271</v>
      </c>
      <c r="N1122" s="572">
        <v>5.1879661942665392</v>
      </c>
      <c r="O1122" s="668" t="s">
        <v>381</v>
      </c>
      <c r="P1122" s="668" t="s">
        <v>109</v>
      </c>
      <c r="Q1122" s="574" t="s">
        <v>3373</v>
      </c>
      <c r="R1122" s="574" t="s">
        <v>4357</v>
      </c>
      <c r="S1122" s="574" t="s">
        <v>3309</v>
      </c>
      <c r="T1122" s="574" t="s">
        <v>4123</v>
      </c>
      <c r="U1122" s="574" t="s">
        <v>4135</v>
      </c>
      <c r="V1122" s="574" t="s">
        <v>4358</v>
      </c>
      <c r="W1122" s="575" t="s">
        <v>4137</v>
      </c>
      <c r="X1122" s="575" t="s">
        <v>4359</v>
      </c>
      <c r="Y1122" s="576" t="s">
        <v>4139</v>
      </c>
      <c r="Z1122" s="577" t="s">
        <v>4412</v>
      </c>
      <c r="AA1122" s="578" t="s">
        <v>4413</v>
      </c>
      <c r="AE1122"/>
    </row>
    <row r="1123" spans="1:31" s="563" customFormat="1">
      <c r="A1123"/>
      <c r="B1123"/>
      <c r="C1123" s="568">
        <v>2024</v>
      </c>
      <c r="D1123" s="569" t="s">
        <v>16</v>
      </c>
      <c r="E1123" s="569" t="s">
        <v>358</v>
      </c>
      <c r="F1123" s="573" t="s">
        <v>247</v>
      </c>
      <c r="G1123" s="569" t="s">
        <v>42</v>
      </c>
      <c r="H1123" s="569" t="s">
        <v>41</v>
      </c>
      <c r="I1123" s="575" t="s">
        <v>54</v>
      </c>
      <c r="J1123" s="569" t="s">
        <v>109</v>
      </c>
      <c r="K1123" s="569" t="s">
        <v>111</v>
      </c>
      <c r="L1123" s="570">
        <v>0.5</v>
      </c>
      <c r="M1123" s="571">
        <v>0.32165390404452543</v>
      </c>
      <c r="N1123" s="572">
        <v>10.375932388533078</v>
      </c>
      <c r="O1123" s="668" t="s">
        <v>381</v>
      </c>
      <c r="P1123" s="668" t="s">
        <v>109</v>
      </c>
      <c r="Q1123" s="574" t="s">
        <v>3415</v>
      </c>
      <c r="R1123" s="574" t="s">
        <v>4276</v>
      </c>
      <c r="S1123" s="574" t="s">
        <v>3309</v>
      </c>
      <c r="T1123" s="574" t="s">
        <v>4123</v>
      </c>
      <c r="U1123" s="574" t="s">
        <v>3486</v>
      </c>
      <c r="V1123" s="574" t="s">
        <v>4281</v>
      </c>
      <c r="W1123" s="575" t="s">
        <v>4142</v>
      </c>
      <c r="X1123" s="575" t="s">
        <v>4278</v>
      </c>
      <c r="Y1123" s="576" t="s">
        <v>4139</v>
      </c>
      <c r="Z1123" s="577" t="s">
        <v>4414</v>
      </c>
      <c r="AA1123" s="578" t="s">
        <v>4415</v>
      </c>
      <c r="AE1123"/>
    </row>
    <row r="1124" spans="1:31" s="563" customFormat="1">
      <c r="A1124"/>
      <c r="B1124"/>
      <c r="C1124" s="568">
        <v>2024</v>
      </c>
      <c r="D1124" s="569" t="s">
        <v>16</v>
      </c>
      <c r="E1124" s="569" t="s">
        <v>358</v>
      </c>
      <c r="F1124" s="573" t="s">
        <v>247</v>
      </c>
      <c r="G1124" s="569" t="s">
        <v>42</v>
      </c>
      <c r="H1124" s="569" t="s">
        <v>41</v>
      </c>
      <c r="I1124" s="575" t="s">
        <v>54</v>
      </c>
      <c r="J1124" s="569" t="s">
        <v>109</v>
      </c>
      <c r="K1124" s="569" t="s">
        <v>106</v>
      </c>
      <c r="L1124" s="570">
        <v>0.25</v>
      </c>
      <c r="M1124" s="571">
        <v>0.16082695202226271</v>
      </c>
      <c r="N1124" s="572">
        <v>5.1879661942665392</v>
      </c>
      <c r="O1124" s="668" t="s">
        <v>381</v>
      </c>
      <c r="P1124" s="668" t="s">
        <v>109</v>
      </c>
      <c r="Q1124" s="574" t="s">
        <v>3307</v>
      </c>
      <c r="R1124" s="574" t="s">
        <v>4299</v>
      </c>
      <c r="S1124" s="574" t="s">
        <v>3309</v>
      </c>
      <c r="T1124" s="574" t="s">
        <v>4123</v>
      </c>
      <c r="U1124" s="574" t="s">
        <v>3310</v>
      </c>
      <c r="V1124" s="574" t="s">
        <v>4364</v>
      </c>
      <c r="W1124" s="575" t="s">
        <v>4125</v>
      </c>
      <c r="X1124" s="575" t="s">
        <v>4301</v>
      </c>
      <c r="Y1124" s="576" t="s">
        <v>4139</v>
      </c>
      <c r="Z1124" s="577" t="s">
        <v>4416</v>
      </c>
      <c r="AA1124" s="578" t="s">
        <v>4417</v>
      </c>
      <c r="AE1124"/>
    </row>
    <row r="1125" spans="1:31" s="563" customFormat="1">
      <c r="A1125"/>
      <c r="B1125"/>
      <c r="C1125" s="568">
        <v>2024</v>
      </c>
      <c r="D1125" s="569" t="s">
        <v>16</v>
      </c>
      <c r="E1125" s="569" t="s">
        <v>358</v>
      </c>
      <c r="F1125" s="573" t="s">
        <v>247</v>
      </c>
      <c r="G1125" s="569" t="s">
        <v>42</v>
      </c>
      <c r="H1125" s="569" t="s">
        <v>41</v>
      </c>
      <c r="I1125" s="575" t="s">
        <v>54</v>
      </c>
      <c r="J1125" s="569" t="s">
        <v>99</v>
      </c>
      <c r="K1125" s="569" t="s">
        <v>311</v>
      </c>
      <c r="L1125" s="570">
        <v>1</v>
      </c>
      <c r="M1125" s="571">
        <v>7.6330772179991152E-2</v>
      </c>
      <c r="N1125" s="572">
        <v>45.112749515361209</v>
      </c>
      <c r="O1125" s="668" t="s">
        <v>151</v>
      </c>
      <c r="P1125" s="668" t="s">
        <v>99</v>
      </c>
      <c r="Q1125" s="574" t="s">
        <v>4162</v>
      </c>
      <c r="R1125" s="574" t="s">
        <v>4283</v>
      </c>
      <c r="S1125" s="574" t="s">
        <v>3329</v>
      </c>
      <c r="T1125" s="574" t="s">
        <v>4123</v>
      </c>
      <c r="U1125" s="574" t="s">
        <v>4284</v>
      </c>
      <c r="V1125" s="574" t="s">
        <v>4285</v>
      </c>
      <c r="W1125" s="575" t="s">
        <v>4166</v>
      </c>
      <c r="X1125" s="575" t="s">
        <v>4286</v>
      </c>
      <c r="Y1125" s="576" t="s">
        <v>4159</v>
      </c>
      <c r="Z1125" s="577" t="s">
        <v>4418</v>
      </c>
      <c r="AA1125" s="578" t="s">
        <v>4419</v>
      </c>
      <c r="AE1125"/>
    </row>
    <row r="1126" spans="1:31" s="563" customFormat="1">
      <c r="A1126"/>
      <c r="B1126"/>
      <c r="C1126" s="568">
        <v>2024</v>
      </c>
      <c r="D1126" s="569" t="s">
        <v>16</v>
      </c>
      <c r="E1126" s="569" t="s">
        <v>358</v>
      </c>
      <c r="F1126" s="573" t="s">
        <v>247</v>
      </c>
      <c r="G1126" s="569" t="s">
        <v>42</v>
      </c>
      <c r="H1126" s="569" t="s">
        <v>41</v>
      </c>
      <c r="I1126" s="575" t="s">
        <v>54</v>
      </c>
      <c r="J1126" s="569" t="s">
        <v>96</v>
      </c>
      <c r="K1126" s="569" t="s">
        <v>119</v>
      </c>
      <c r="L1126" s="570">
        <v>1</v>
      </c>
      <c r="M1126" s="571">
        <v>1.391446367864422E-3</v>
      </c>
      <c r="N1126" s="572">
        <v>2.4671034891213157</v>
      </c>
      <c r="O1126" s="668" t="s">
        <v>151</v>
      </c>
      <c r="P1126" s="668" t="s">
        <v>96</v>
      </c>
      <c r="Q1126" s="574" t="s">
        <v>4289</v>
      </c>
      <c r="R1126" s="574" t="s">
        <v>4290</v>
      </c>
      <c r="S1126" s="574" t="s">
        <v>3337</v>
      </c>
      <c r="T1126" s="574" t="s">
        <v>4123</v>
      </c>
      <c r="U1126" s="574" t="s">
        <v>4291</v>
      </c>
      <c r="V1126" s="574" t="s">
        <v>4292</v>
      </c>
      <c r="W1126" s="575" t="s">
        <v>4293</v>
      </c>
      <c r="X1126" s="575" t="s">
        <v>4294</v>
      </c>
      <c r="Y1126" s="575" t="s">
        <v>4168</v>
      </c>
      <c r="Z1126" s="579" t="s">
        <v>4420</v>
      </c>
      <c r="AA1126" s="580" t="s">
        <v>4421</v>
      </c>
      <c r="AE1126"/>
    </row>
    <row r="1127" spans="1:31" s="563" customFormat="1">
      <c r="A1127"/>
      <c r="B1127"/>
      <c r="C1127" s="568">
        <v>2024</v>
      </c>
      <c r="D1127" s="569" t="s">
        <v>16</v>
      </c>
      <c r="E1127" s="569" t="s">
        <v>358</v>
      </c>
      <c r="F1127" s="573" t="s">
        <v>247</v>
      </c>
      <c r="G1127" s="569" t="s">
        <v>42</v>
      </c>
      <c r="H1127" s="569" t="s">
        <v>41</v>
      </c>
      <c r="I1127" s="575" t="s">
        <v>54</v>
      </c>
      <c r="J1127" s="569" t="s">
        <v>87</v>
      </c>
      <c r="K1127" s="569" t="s">
        <v>111</v>
      </c>
      <c r="L1127" s="570">
        <v>0.5</v>
      </c>
      <c r="M1127" s="571">
        <v>0.29085851661219725</v>
      </c>
      <c r="N1127" s="572">
        <v>16.620486663554129</v>
      </c>
      <c r="O1127" s="668" t="s">
        <v>151</v>
      </c>
      <c r="P1127" s="668" t="s">
        <v>87</v>
      </c>
      <c r="Q1127" s="574" t="s">
        <v>3415</v>
      </c>
      <c r="R1127" s="574" t="s">
        <v>4276</v>
      </c>
      <c r="S1127" s="574" t="s">
        <v>3344</v>
      </c>
      <c r="T1127" s="574" t="s">
        <v>4123</v>
      </c>
      <c r="U1127" s="574" t="s">
        <v>3733</v>
      </c>
      <c r="V1127" s="574" t="s">
        <v>4297</v>
      </c>
      <c r="W1127" s="575" t="s">
        <v>4142</v>
      </c>
      <c r="X1127" s="575" t="s">
        <v>4278</v>
      </c>
      <c r="Y1127" s="576" t="s">
        <v>4172</v>
      </c>
      <c r="Z1127" s="577" t="s">
        <v>4422</v>
      </c>
      <c r="AA1127" s="578" t="s">
        <v>4415</v>
      </c>
      <c r="AE1127"/>
    </row>
    <row r="1128" spans="1:31" s="563" customFormat="1">
      <c r="A1128"/>
      <c r="B1128"/>
      <c r="C1128" s="568">
        <v>2024</v>
      </c>
      <c r="D1128" s="569" t="s">
        <v>16</v>
      </c>
      <c r="E1128" s="569" t="s">
        <v>358</v>
      </c>
      <c r="F1128" s="573" t="s">
        <v>247</v>
      </c>
      <c r="G1128" s="569" t="s">
        <v>42</v>
      </c>
      <c r="H1128" s="569" t="s">
        <v>41</v>
      </c>
      <c r="I1128" s="575" t="s">
        <v>54</v>
      </c>
      <c r="J1128" s="569" t="s">
        <v>87</v>
      </c>
      <c r="K1128" s="569" t="s">
        <v>106</v>
      </c>
      <c r="L1128" s="570">
        <v>0.5</v>
      </c>
      <c r="M1128" s="571">
        <v>0.29085851661219725</v>
      </c>
      <c r="N1128" s="572">
        <v>16.620486663554129</v>
      </c>
      <c r="O1128" s="668" t="s">
        <v>151</v>
      </c>
      <c r="P1128" s="668" t="s">
        <v>87</v>
      </c>
      <c r="Q1128" s="574" t="s">
        <v>3307</v>
      </c>
      <c r="R1128" s="574" t="s">
        <v>4299</v>
      </c>
      <c r="S1128" s="574" t="s">
        <v>3344</v>
      </c>
      <c r="T1128" s="574" t="s">
        <v>4123</v>
      </c>
      <c r="U1128" s="574" t="s">
        <v>3352</v>
      </c>
      <c r="V1128" s="574" t="s">
        <v>4300</v>
      </c>
      <c r="W1128" s="575" t="s">
        <v>4125</v>
      </c>
      <c r="X1128" s="575" t="s">
        <v>4301</v>
      </c>
      <c r="Y1128" s="576" t="s">
        <v>4172</v>
      </c>
      <c r="Z1128" s="577" t="s">
        <v>4423</v>
      </c>
      <c r="AA1128" s="578" t="s">
        <v>4417</v>
      </c>
      <c r="AE1128"/>
    </row>
    <row r="1129" spans="1:31" s="563" customFormat="1">
      <c r="A1129"/>
      <c r="B1129"/>
      <c r="C1129" s="568">
        <v>2024</v>
      </c>
      <c r="D1129" s="569" t="s">
        <v>16</v>
      </c>
      <c r="E1129" s="569" t="s">
        <v>358</v>
      </c>
      <c r="F1129" s="573" t="s">
        <v>247</v>
      </c>
      <c r="G1129" s="569" t="s">
        <v>42</v>
      </c>
      <c r="H1129" s="569" t="s">
        <v>41</v>
      </c>
      <c r="I1129" s="575" t="s">
        <v>54</v>
      </c>
      <c r="J1129" s="569" t="s">
        <v>83</v>
      </c>
      <c r="K1129" s="569" t="s">
        <v>81</v>
      </c>
      <c r="L1129" s="570">
        <v>1</v>
      </c>
      <c r="M1129" s="571">
        <v>0.11141044620313603</v>
      </c>
      <c r="N1129" s="572">
        <v>0.24291480508271421</v>
      </c>
      <c r="O1129" s="668" t="s">
        <v>382</v>
      </c>
      <c r="P1129" s="668" t="s">
        <v>83</v>
      </c>
      <c r="Q1129" s="574" t="s">
        <v>3363</v>
      </c>
      <c r="R1129" s="574" t="s">
        <v>4329</v>
      </c>
      <c r="S1129" s="574" t="s">
        <v>3365</v>
      </c>
      <c r="T1129" s="574" t="s">
        <v>4123</v>
      </c>
      <c r="U1129" s="574" t="s">
        <v>3366</v>
      </c>
      <c r="V1129" s="574" t="s">
        <v>4380</v>
      </c>
      <c r="W1129" s="575" t="s">
        <v>4175</v>
      </c>
      <c r="X1129" s="575" t="s">
        <v>4331</v>
      </c>
      <c r="Y1129" s="576" t="s">
        <v>4177</v>
      </c>
      <c r="Z1129" s="577" t="s">
        <v>4424</v>
      </c>
      <c r="AA1129" s="578" t="s">
        <v>4425</v>
      </c>
      <c r="AE1129"/>
    </row>
    <row r="1130" spans="1:31" s="563" customFormat="1">
      <c r="A1130"/>
      <c r="B1130"/>
      <c r="C1130" s="568">
        <v>2024</v>
      </c>
      <c r="D1130" s="569" t="s">
        <v>16</v>
      </c>
      <c r="E1130" s="569" t="s">
        <v>358</v>
      </c>
      <c r="F1130" s="573" t="s">
        <v>247</v>
      </c>
      <c r="G1130" s="569" t="s">
        <v>42</v>
      </c>
      <c r="H1130" s="569" t="s">
        <v>41</v>
      </c>
      <c r="I1130" s="575" t="s">
        <v>54</v>
      </c>
      <c r="J1130" s="569" t="s">
        <v>77</v>
      </c>
      <c r="K1130" s="569" t="s">
        <v>106</v>
      </c>
      <c r="L1130" s="570">
        <v>0.5</v>
      </c>
      <c r="M1130" s="571">
        <v>7.6917237923690859E-2</v>
      </c>
      <c r="N1130" s="572">
        <v>2.4812012233448666</v>
      </c>
      <c r="O1130" s="668" t="s">
        <v>381</v>
      </c>
      <c r="P1130" s="668" t="s">
        <v>77</v>
      </c>
      <c r="Q1130" s="574" t="s">
        <v>3307</v>
      </c>
      <c r="R1130" s="574" t="s">
        <v>4299</v>
      </c>
      <c r="S1130" s="574" t="s">
        <v>3375</v>
      </c>
      <c r="T1130" s="574" t="s">
        <v>4123</v>
      </c>
      <c r="U1130" s="574" t="s">
        <v>3746</v>
      </c>
      <c r="V1130" s="574" t="s">
        <v>4385</v>
      </c>
      <c r="W1130" s="575" t="s">
        <v>4125</v>
      </c>
      <c r="X1130" s="575" t="s">
        <v>4301</v>
      </c>
      <c r="Y1130" s="576" t="s">
        <v>4181</v>
      </c>
      <c r="Z1130" s="577" t="s">
        <v>4426</v>
      </c>
      <c r="AA1130" s="578" t="s">
        <v>4417</v>
      </c>
      <c r="AE1130"/>
    </row>
    <row r="1131" spans="1:31" s="563" customFormat="1">
      <c r="A1131"/>
      <c r="B1131"/>
      <c r="C1131" s="568">
        <v>2024</v>
      </c>
      <c r="D1131" s="569" t="s">
        <v>16</v>
      </c>
      <c r="E1131" s="569" t="s">
        <v>358</v>
      </c>
      <c r="F1131" s="573" t="s">
        <v>247</v>
      </c>
      <c r="G1131" s="569" t="s">
        <v>42</v>
      </c>
      <c r="H1131" s="569" t="s">
        <v>41</v>
      </c>
      <c r="I1131" s="575" t="s">
        <v>54</v>
      </c>
      <c r="J1131" s="569" t="s">
        <v>77</v>
      </c>
      <c r="K1131" s="569" t="s">
        <v>311</v>
      </c>
      <c r="L1131" s="570">
        <v>0.5</v>
      </c>
      <c r="M1131" s="571">
        <v>7.6917237923690859E-2</v>
      </c>
      <c r="N1131" s="572">
        <v>2.4812012233448666</v>
      </c>
      <c r="O1131" s="668" t="s">
        <v>381</v>
      </c>
      <c r="P1131" s="668" t="s">
        <v>77</v>
      </c>
      <c r="Q1131" s="574" t="s">
        <v>4162</v>
      </c>
      <c r="R1131" s="574" t="s">
        <v>4283</v>
      </c>
      <c r="S1131" s="574" t="s">
        <v>3375</v>
      </c>
      <c r="T1131" s="574" t="s">
        <v>4123</v>
      </c>
      <c r="U1131" s="574" t="s">
        <v>4183</v>
      </c>
      <c r="V1131" s="574" t="s">
        <v>4427</v>
      </c>
      <c r="W1131" s="575" t="s">
        <v>4166</v>
      </c>
      <c r="X1131" s="575" t="s">
        <v>4286</v>
      </c>
      <c r="Y1131" s="576" t="s">
        <v>4181</v>
      </c>
      <c r="Z1131" s="577" t="s">
        <v>4428</v>
      </c>
      <c r="AA1131" s="578" t="s">
        <v>4419</v>
      </c>
      <c r="AE1131"/>
    </row>
    <row r="1132" spans="1:31" s="563" customFormat="1">
      <c r="A1132"/>
      <c r="B1132"/>
      <c r="C1132" s="568">
        <v>2024</v>
      </c>
      <c r="D1132" s="569" t="s">
        <v>16</v>
      </c>
      <c r="E1132" s="569" t="s">
        <v>358</v>
      </c>
      <c r="F1132" s="573" t="s">
        <v>247</v>
      </c>
      <c r="G1132" s="569" t="s">
        <v>42</v>
      </c>
      <c r="H1132" s="569" t="s">
        <v>41</v>
      </c>
      <c r="I1132" s="575" t="s">
        <v>54</v>
      </c>
      <c r="J1132" s="569" t="s">
        <v>76</v>
      </c>
      <c r="K1132" s="569" t="s">
        <v>311</v>
      </c>
      <c r="L1132" s="570">
        <v>1</v>
      </c>
      <c r="M1132" s="571">
        <v>4.7145476934700422E-3</v>
      </c>
      <c r="N1132" s="572">
        <v>2.3219797544671206</v>
      </c>
      <c r="O1132" s="668" t="s">
        <v>151</v>
      </c>
      <c r="P1132" s="668" t="s">
        <v>76</v>
      </c>
      <c r="Q1132" s="574" t="s">
        <v>4162</v>
      </c>
      <c r="R1132" s="574" t="s">
        <v>4283</v>
      </c>
      <c r="S1132" s="574" t="s">
        <v>3410</v>
      </c>
      <c r="T1132" s="574" t="s">
        <v>4123</v>
      </c>
      <c r="U1132" s="574" t="s">
        <v>4304</v>
      </c>
      <c r="V1132" s="574" t="s">
        <v>4305</v>
      </c>
      <c r="W1132" s="575" t="s">
        <v>4166</v>
      </c>
      <c r="X1132" s="575" t="s">
        <v>4286</v>
      </c>
      <c r="Y1132" s="576" t="s">
        <v>4193</v>
      </c>
      <c r="Z1132" s="577" t="s">
        <v>4429</v>
      </c>
      <c r="AA1132" s="578" t="s">
        <v>4419</v>
      </c>
      <c r="AE1132"/>
    </row>
    <row r="1133" spans="1:31" s="563" customFormat="1">
      <c r="A1133"/>
      <c r="B1133"/>
      <c r="C1133" s="568">
        <v>2024</v>
      </c>
      <c r="D1133" s="569" t="s">
        <v>16</v>
      </c>
      <c r="E1133" s="569" t="s">
        <v>358</v>
      </c>
      <c r="F1133" s="573" t="s">
        <v>247</v>
      </c>
      <c r="G1133" s="569" t="s">
        <v>42</v>
      </c>
      <c r="H1133" s="569" t="s">
        <v>41</v>
      </c>
      <c r="I1133" s="575" t="s">
        <v>54</v>
      </c>
      <c r="J1133" s="569" t="s">
        <v>74</v>
      </c>
      <c r="K1133" s="569" t="s">
        <v>104</v>
      </c>
      <c r="L1133" s="570">
        <v>0.8</v>
      </c>
      <c r="M1133" s="571">
        <v>0.16853834497342046</v>
      </c>
      <c r="N1133" s="572">
        <v>64.962359302120134</v>
      </c>
      <c r="O1133" s="668" t="s">
        <v>151</v>
      </c>
      <c r="P1133" s="668" t="s">
        <v>74</v>
      </c>
      <c r="Q1133" s="574" t="s">
        <v>3355</v>
      </c>
      <c r="R1133" s="574" t="s">
        <v>4307</v>
      </c>
      <c r="S1133" s="574" t="s">
        <v>3423</v>
      </c>
      <c r="T1133" s="574" t="s">
        <v>4123</v>
      </c>
      <c r="U1133" s="574" t="s">
        <v>3766</v>
      </c>
      <c r="V1133" s="574" t="s">
        <v>4308</v>
      </c>
      <c r="W1133" s="575" t="s">
        <v>4148</v>
      </c>
      <c r="X1133" s="575" t="s">
        <v>4309</v>
      </c>
      <c r="Y1133" s="576" t="s">
        <v>4195</v>
      </c>
      <c r="Z1133" s="577" t="s">
        <v>4430</v>
      </c>
      <c r="AA1133" s="578" t="s">
        <v>4431</v>
      </c>
      <c r="AE1133"/>
    </row>
    <row r="1134" spans="1:31" s="563" customFormat="1">
      <c r="A1134"/>
      <c r="B1134"/>
      <c r="C1134" s="568">
        <v>2024</v>
      </c>
      <c r="D1134" s="569" t="s">
        <v>16</v>
      </c>
      <c r="E1134" s="569" t="s">
        <v>358</v>
      </c>
      <c r="F1134" s="573" t="s">
        <v>247</v>
      </c>
      <c r="G1134" s="569" t="s">
        <v>42</v>
      </c>
      <c r="H1134" s="569" t="s">
        <v>41</v>
      </c>
      <c r="I1134" s="575" t="s">
        <v>54</v>
      </c>
      <c r="J1134" s="569" t="s">
        <v>74</v>
      </c>
      <c r="K1134" s="569" t="s">
        <v>346</v>
      </c>
      <c r="L1134" s="570">
        <v>0.2</v>
      </c>
      <c r="M1134" s="571">
        <v>4.2134586243355115E-2</v>
      </c>
      <c r="N1134" s="572">
        <v>16.240589825530034</v>
      </c>
      <c r="O1134" s="668" t="s">
        <v>151</v>
      </c>
      <c r="P1134" s="668" t="s">
        <v>74</v>
      </c>
      <c r="Q1134" s="574" t="s">
        <v>3278</v>
      </c>
      <c r="R1134" s="574" t="s">
        <v>4373</v>
      </c>
      <c r="S1134" s="574" t="s">
        <v>3423</v>
      </c>
      <c r="T1134" s="574" t="s">
        <v>4123</v>
      </c>
      <c r="U1134" s="574" t="s">
        <v>4390</v>
      </c>
      <c r="V1134" s="574" t="s">
        <v>4391</v>
      </c>
      <c r="W1134" s="575" t="s">
        <v>4376</v>
      </c>
      <c r="X1134" s="575" t="s">
        <v>4377</v>
      </c>
      <c r="Y1134" s="576" t="s">
        <v>4195</v>
      </c>
      <c r="Z1134" s="577" t="s">
        <v>4432</v>
      </c>
      <c r="AA1134" s="578" t="s">
        <v>4433</v>
      </c>
      <c r="AE1134"/>
    </row>
    <row r="1135" spans="1:31" s="563" customFormat="1">
      <c r="A1135"/>
      <c r="B1135"/>
      <c r="C1135" s="806">
        <v>2024</v>
      </c>
      <c r="D1135" s="807" t="s">
        <v>16</v>
      </c>
      <c r="E1135" s="807" t="s">
        <v>358</v>
      </c>
      <c r="F1135" s="808" t="s">
        <v>141</v>
      </c>
      <c r="G1135" s="807" t="s">
        <v>42</v>
      </c>
      <c r="H1135" s="807" t="s">
        <v>41</v>
      </c>
      <c r="I1135" s="807" t="s">
        <v>54</v>
      </c>
      <c r="J1135" s="807" t="s">
        <v>71</v>
      </c>
      <c r="K1135" s="807" t="s">
        <v>311</v>
      </c>
      <c r="L1135" s="809">
        <v>0.6</v>
      </c>
      <c r="M1135" s="810">
        <v>0.50759963499694116</v>
      </c>
      <c r="N1135" s="811">
        <v>23.684193495564632</v>
      </c>
      <c r="O1135" s="668" t="s">
        <v>151</v>
      </c>
      <c r="P1135" s="668" t="s">
        <v>70</v>
      </c>
      <c r="Q1135" s="574" t="s">
        <v>4162</v>
      </c>
      <c r="R1135" s="574" t="s">
        <v>4241</v>
      </c>
      <c r="S1135" s="574" t="s">
        <v>3673</v>
      </c>
      <c r="T1135" s="574" t="s">
        <v>4123</v>
      </c>
      <c r="U1135" s="574" t="s">
        <v>4197</v>
      </c>
      <c r="V1135" s="574" t="s">
        <v>4434</v>
      </c>
      <c r="W1135" s="575" t="s">
        <v>4166</v>
      </c>
      <c r="X1135" s="575" t="s">
        <v>4243</v>
      </c>
      <c r="Y1135" s="576" t="s">
        <v>4199</v>
      </c>
      <c r="Z1135" s="577" t="s">
        <v>4435</v>
      </c>
      <c r="AA1135" s="578" t="s">
        <v>4419</v>
      </c>
      <c r="AE1135"/>
    </row>
    <row r="1136" spans="1:31" s="563" customFormat="1">
      <c r="A1136"/>
      <c r="B1136"/>
      <c r="C1136" s="568">
        <v>2024</v>
      </c>
      <c r="D1136" s="569" t="s">
        <v>16</v>
      </c>
      <c r="E1136" s="569" t="s">
        <v>358</v>
      </c>
      <c r="F1136" s="573" t="s">
        <v>247</v>
      </c>
      <c r="G1136" s="569" t="s">
        <v>42</v>
      </c>
      <c r="H1136" s="569" t="s">
        <v>41</v>
      </c>
      <c r="I1136" s="575" t="s">
        <v>54</v>
      </c>
      <c r="J1136" s="569" t="s">
        <v>71</v>
      </c>
      <c r="K1136" s="569" t="s">
        <v>104</v>
      </c>
      <c r="L1136" s="570">
        <v>0.25</v>
      </c>
      <c r="M1136" s="571">
        <v>0.21149984791539217</v>
      </c>
      <c r="N1136" s="572">
        <v>9.8684139564852629</v>
      </c>
      <c r="O1136" s="668" t="s">
        <v>151</v>
      </c>
      <c r="P1136" s="668" t="s">
        <v>70</v>
      </c>
      <c r="Q1136" s="574" t="s">
        <v>3355</v>
      </c>
      <c r="R1136" s="574" t="s">
        <v>4307</v>
      </c>
      <c r="S1136" s="574" t="s">
        <v>3673</v>
      </c>
      <c r="T1136" s="574" t="s">
        <v>4123</v>
      </c>
      <c r="U1136" s="574" t="s">
        <v>4201</v>
      </c>
      <c r="V1136" s="574" t="s">
        <v>4314</v>
      </c>
      <c r="W1136" s="575" t="s">
        <v>4148</v>
      </c>
      <c r="X1136" s="575" t="s">
        <v>4309</v>
      </c>
      <c r="Y1136" s="576" t="s">
        <v>4199</v>
      </c>
      <c r="Z1136" s="577" t="s">
        <v>4436</v>
      </c>
      <c r="AA1136" s="578" t="s">
        <v>4431</v>
      </c>
      <c r="AE1136"/>
    </row>
    <row r="1137" spans="1:31" s="563" customFormat="1">
      <c r="A1137"/>
      <c r="B1137"/>
      <c r="C1137" s="568">
        <v>2024</v>
      </c>
      <c r="D1137" s="569" t="s">
        <v>16</v>
      </c>
      <c r="E1137" s="569" t="s">
        <v>358</v>
      </c>
      <c r="F1137" s="573" t="s">
        <v>247</v>
      </c>
      <c r="G1137" s="569" t="s">
        <v>42</v>
      </c>
      <c r="H1137" s="569" t="s">
        <v>41</v>
      </c>
      <c r="I1137" s="575" t="s">
        <v>54</v>
      </c>
      <c r="J1137" s="569" t="s">
        <v>71</v>
      </c>
      <c r="K1137" s="569" t="s">
        <v>86</v>
      </c>
      <c r="L1137" s="570">
        <v>0.15</v>
      </c>
      <c r="M1137" s="571">
        <v>0.12689990874923529</v>
      </c>
      <c r="N1137" s="572">
        <v>5.9210483738911579</v>
      </c>
      <c r="O1137" s="668" t="s">
        <v>151</v>
      </c>
      <c r="P1137" s="668" t="s">
        <v>70</v>
      </c>
      <c r="Q1137" s="574" t="s">
        <v>4316</v>
      </c>
      <c r="R1137" s="574" t="s">
        <v>4317</v>
      </c>
      <c r="S1137" s="574" t="s">
        <v>3673</v>
      </c>
      <c r="T1137" s="574" t="s">
        <v>4123</v>
      </c>
      <c r="U1137" s="574" t="s">
        <v>4318</v>
      </c>
      <c r="V1137" s="574" t="s">
        <v>4319</v>
      </c>
      <c r="W1137" s="575" t="s">
        <v>4320</v>
      </c>
      <c r="X1137" s="575" t="s">
        <v>4321</v>
      </c>
      <c r="Y1137" s="576" t="s">
        <v>4199</v>
      </c>
      <c r="Z1137" s="577" t="s">
        <v>4437</v>
      </c>
      <c r="AA1137" s="578" t="s">
        <v>4438</v>
      </c>
      <c r="AE1137"/>
    </row>
    <row r="1138" spans="1:31" s="563" customFormat="1">
      <c r="A1138"/>
      <c r="B1138"/>
      <c r="C1138" s="568">
        <v>2024</v>
      </c>
      <c r="D1138" s="569" t="s">
        <v>16</v>
      </c>
      <c r="E1138" s="569" t="s">
        <v>358</v>
      </c>
      <c r="F1138" s="573" t="s">
        <v>247</v>
      </c>
      <c r="G1138" s="569" t="s">
        <v>42</v>
      </c>
      <c r="H1138" s="569" t="s">
        <v>41</v>
      </c>
      <c r="I1138" s="575" t="s">
        <v>54</v>
      </c>
      <c r="J1138" s="569" t="s">
        <v>351</v>
      </c>
      <c r="K1138" s="569" t="s">
        <v>106</v>
      </c>
      <c r="L1138" s="570">
        <v>1</v>
      </c>
      <c r="M1138" s="571">
        <v>0.99738875648521763</v>
      </c>
      <c r="N1138" s="572">
        <v>3.5087694067503157</v>
      </c>
      <c r="O1138" s="668" t="s">
        <v>151</v>
      </c>
      <c r="P1138" s="668" t="s">
        <v>351</v>
      </c>
      <c r="Q1138" s="574" t="s">
        <v>3307</v>
      </c>
      <c r="R1138" s="574" t="s">
        <v>4299</v>
      </c>
      <c r="S1138" s="574" t="s">
        <v>3433</v>
      </c>
      <c r="T1138" s="574" t="s">
        <v>4123</v>
      </c>
      <c r="U1138" s="574" t="s">
        <v>4204</v>
      </c>
      <c r="V1138" s="574" t="s">
        <v>4397</v>
      </c>
      <c r="W1138" s="575" t="s">
        <v>4125</v>
      </c>
      <c r="X1138" s="575" t="s">
        <v>4301</v>
      </c>
      <c r="Y1138" s="576" t="s">
        <v>4206</v>
      </c>
      <c r="Z1138" s="577" t="s">
        <v>4439</v>
      </c>
      <c r="AA1138" s="578" t="s">
        <v>4417</v>
      </c>
      <c r="AE1138"/>
    </row>
    <row r="1139" spans="1:31" s="563" customFormat="1">
      <c r="A1139"/>
      <c r="B1139"/>
      <c r="C1139" s="568">
        <v>2024</v>
      </c>
      <c r="D1139" s="569" t="s">
        <v>16</v>
      </c>
      <c r="E1139" s="569" t="s">
        <v>358</v>
      </c>
      <c r="F1139" s="573" t="s">
        <v>247</v>
      </c>
      <c r="G1139" s="569" t="s">
        <v>42</v>
      </c>
      <c r="H1139" s="569" t="s">
        <v>41</v>
      </c>
      <c r="I1139" s="575" t="s">
        <v>54</v>
      </c>
      <c r="J1139" s="569" t="s">
        <v>67</v>
      </c>
      <c r="K1139" s="569" t="s">
        <v>81</v>
      </c>
      <c r="L1139" s="570">
        <v>1</v>
      </c>
      <c r="M1139" s="571">
        <v>5.8026274064133354E-2</v>
      </c>
      <c r="N1139" s="572">
        <v>0.19736827912970528</v>
      </c>
      <c r="O1139" s="668" t="s">
        <v>382</v>
      </c>
      <c r="P1139" s="668" t="s">
        <v>67</v>
      </c>
      <c r="Q1139" s="574" t="s">
        <v>3363</v>
      </c>
      <c r="R1139" s="574" t="s">
        <v>4329</v>
      </c>
      <c r="S1139" s="574" t="s">
        <v>3441</v>
      </c>
      <c r="T1139" s="574" t="s">
        <v>4123</v>
      </c>
      <c r="U1139" s="574" t="s">
        <v>3442</v>
      </c>
      <c r="V1139" s="574" t="s">
        <v>4330</v>
      </c>
      <c r="W1139" s="575" t="s">
        <v>4175</v>
      </c>
      <c r="X1139" s="575" t="s">
        <v>4331</v>
      </c>
      <c r="Y1139" s="576" t="s">
        <v>4208</v>
      </c>
      <c r="Z1139" s="577" t="s">
        <v>4440</v>
      </c>
      <c r="AA1139" s="578" t="s">
        <v>4425</v>
      </c>
      <c r="AE1139"/>
    </row>
    <row r="1140" spans="1:31" s="563" customFormat="1">
      <c r="A1140"/>
      <c r="B1140"/>
      <c r="C1140" s="568">
        <v>2024</v>
      </c>
      <c r="D1140" s="569" t="s">
        <v>16</v>
      </c>
      <c r="E1140" s="569" t="s">
        <v>358</v>
      </c>
      <c r="F1140" s="573" t="s">
        <v>247</v>
      </c>
      <c r="G1140" s="569" t="s">
        <v>42</v>
      </c>
      <c r="H1140" s="569" t="s">
        <v>41</v>
      </c>
      <c r="I1140" s="575" t="s">
        <v>54</v>
      </c>
      <c r="J1140" s="569" t="s">
        <v>66</v>
      </c>
      <c r="K1140" s="569" t="s">
        <v>311</v>
      </c>
      <c r="L1140" s="570">
        <v>0.5</v>
      </c>
      <c r="M1140" s="571">
        <v>7.0159348046289746E-2</v>
      </c>
      <c r="N1140" s="572">
        <v>3.3834562136520905</v>
      </c>
      <c r="O1140" s="668" t="s">
        <v>381</v>
      </c>
      <c r="P1140" s="668" t="s">
        <v>66</v>
      </c>
      <c r="Q1140" s="574" t="s">
        <v>4162</v>
      </c>
      <c r="R1140" s="574" t="s">
        <v>4283</v>
      </c>
      <c r="S1140" s="574" t="s">
        <v>3446</v>
      </c>
      <c r="T1140" s="574" t="s">
        <v>4123</v>
      </c>
      <c r="U1140" s="574" t="s">
        <v>4441</v>
      </c>
      <c r="V1140" s="574" t="s">
        <v>4442</v>
      </c>
      <c r="W1140" s="575" t="s">
        <v>4166</v>
      </c>
      <c r="X1140" s="575" t="s">
        <v>4286</v>
      </c>
      <c r="Y1140" s="575" t="s">
        <v>4210</v>
      </c>
      <c r="Z1140" s="579" t="s">
        <v>4443</v>
      </c>
      <c r="AA1140" s="578" t="s">
        <v>4419</v>
      </c>
      <c r="AE1140"/>
    </row>
    <row r="1141" spans="1:31" s="563" customFormat="1">
      <c r="A1141"/>
      <c r="B1141"/>
      <c r="C1141" s="568">
        <v>2024</v>
      </c>
      <c r="D1141" s="569" t="s">
        <v>16</v>
      </c>
      <c r="E1141" s="569" t="s">
        <v>358</v>
      </c>
      <c r="F1141" s="573" t="s">
        <v>247</v>
      </c>
      <c r="G1141" s="569" t="s">
        <v>42</v>
      </c>
      <c r="H1141" s="569" t="s">
        <v>41</v>
      </c>
      <c r="I1141" s="575" t="s">
        <v>54</v>
      </c>
      <c r="J1141" s="569" t="s">
        <v>66</v>
      </c>
      <c r="K1141" s="569" t="s">
        <v>104</v>
      </c>
      <c r="L1141" s="570">
        <v>0.5</v>
      </c>
      <c r="M1141" s="571">
        <v>7.0159348046289746E-2</v>
      </c>
      <c r="N1141" s="572">
        <v>3.3834562136520905</v>
      </c>
      <c r="O1141" s="668" t="s">
        <v>381</v>
      </c>
      <c r="P1141" s="668" t="s">
        <v>66</v>
      </c>
      <c r="Q1141" s="574" t="s">
        <v>3355</v>
      </c>
      <c r="R1141" s="574" t="s">
        <v>4307</v>
      </c>
      <c r="S1141" s="574" t="s">
        <v>3446</v>
      </c>
      <c r="T1141" s="574" t="s">
        <v>4123</v>
      </c>
      <c r="U1141" s="574" t="s">
        <v>4336</v>
      </c>
      <c r="V1141" s="574" t="s">
        <v>4337</v>
      </c>
      <c r="W1141" s="575" t="s">
        <v>4148</v>
      </c>
      <c r="X1141" s="575" t="s">
        <v>4309</v>
      </c>
      <c r="Y1141" s="576" t="s">
        <v>4210</v>
      </c>
      <c r="Z1141" s="577" t="s">
        <v>4444</v>
      </c>
      <c r="AA1141" s="578" t="s">
        <v>4431</v>
      </c>
      <c r="AE1141"/>
    </row>
    <row r="1142" spans="1:31" s="563" customFormat="1">
      <c r="A1142"/>
      <c r="B1142"/>
      <c r="C1142" s="568">
        <v>2024</v>
      </c>
      <c r="D1142" s="569" t="s">
        <v>80</v>
      </c>
      <c r="E1142" s="569" t="s">
        <v>356</v>
      </c>
      <c r="F1142" s="573" t="s">
        <v>462</v>
      </c>
      <c r="G1142" s="569" t="s">
        <v>42</v>
      </c>
      <c r="H1142" s="569" t="s">
        <v>41</v>
      </c>
      <c r="I1142" s="575" t="s">
        <v>54</v>
      </c>
      <c r="J1142" s="569" t="s">
        <v>352</v>
      </c>
      <c r="K1142" s="569" t="s">
        <v>106</v>
      </c>
      <c r="L1142" s="570">
        <v>0.1</v>
      </c>
      <c r="M1142" s="571">
        <v>0.37789919675833306</v>
      </c>
      <c r="N1142" s="572">
        <v>20.101021104166659</v>
      </c>
      <c r="O1142" s="668" t="s">
        <v>151</v>
      </c>
      <c r="P1142" s="668" t="s">
        <v>352</v>
      </c>
      <c r="Q1142" s="574" t="s">
        <v>3307</v>
      </c>
      <c r="R1142" s="574" t="s">
        <v>3308</v>
      </c>
      <c r="S1142" s="574" t="s">
        <v>3280</v>
      </c>
      <c r="T1142" s="574" t="s">
        <v>4445</v>
      </c>
      <c r="U1142" s="574" t="s">
        <v>3686</v>
      </c>
      <c r="V1142" s="574" t="s">
        <v>4124</v>
      </c>
      <c r="W1142" s="575" t="s">
        <v>4446</v>
      </c>
      <c r="X1142" s="575" t="s">
        <v>4447</v>
      </c>
      <c r="Y1142" s="576" t="s">
        <v>4448</v>
      </c>
      <c r="Z1142" s="577" t="s">
        <v>4449</v>
      </c>
      <c r="AA1142" s="578" t="s">
        <v>4450</v>
      </c>
      <c r="AE1142"/>
    </row>
    <row r="1143" spans="1:31" s="563" customFormat="1">
      <c r="A1143"/>
      <c r="B1143"/>
      <c r="C1143" s="568">
        <v>2024</v>
      </c>
      <c r="D1143" s="569" t="s">
        <v>80</v>
      </c>
      <c r="E1143" s="569" t="s">
        <v>356</v>
      </c>
      <c r="F1143" s="573" t="s">
        <v>462</v>
      </c>
      <c r="G1143" s="569" t="s">
        <v>42</v>
      </c>
      <c r="H1143" s="569" t="s">
        <v>41</v>
      </c>
      <c r="I1143" s="575" t="s">
        <v>54</v>
      </c>
      <c r="J1143" s="569" t="s">
        <v>352</v>
      </c>
      <c r="K1143" s="569" t="s">
        <v>346</v>
      </c>
      <c r="L1143" s="570">
        <v>0.9</v>
      </c>
      <c r="M1143" s="571">
        <v>3.4010927708249978</v>
      </c>
      <c r="N1143" s="572">
        <v>180.90918993749992</v>
      </c>
      <c r="O1143" s="668" t="s">
        <v>151</v>
      </c>
      <c r="P1143" s="668" t="s">
        <v>352</v>
      </c>
      <c r="Q1143" s="574" t="s">
        <v>3278</v>
      </c>
      <c r="R1143" s="574" t="s">
        <v>3279</v>
      </c>
      <c r="S1143" s="574" t="s">
        <v>3280</v>
      </c>
      <c r="T1143" s="574" t="s">
        <v>4445</v>
      </c>
      <c r="U1143" s="574" t="s">
        <v>3282</v>
      </c>
      <c r="V1143" s="574" t="s">
        <v>3283</v>
      </c>
      <c r="W1143" s="575" t="s">
        <v>4451</v>
      </c>
      <c r="X1143" s="575" t="s">
        <v>4452</v>
      </c>
      <c r="Y1143" s="576" t="s">
        <v>4448</v>
      </c>
      <c r="Z1143" s="577" t="s">
        <v>4453</v>
      </c>
      <c r="AA1143" s="578" t="s">
        <v>4454</v>
      </c>
      <c r="AE1143"/>
    </row>
    <row r="1144" spans="1:31" s="563" customFormat="1">
      <c r="A1144"/>
      <c r="B1144"/>
      <c r="C1144" s="568">
        <v>2024</v>
      </c>
      <c r="D1144" s="569" t="s">
        <v>80</v>
      </c>
      <c r="E1144" s="569" t="s">
        <v>356</v>
      </c>
      <c r="F1144" s="573" t="s">
        <v>462</v>
      </c>
      <c r="G1144" s="569" t="s">
        <v>42</v>
      </c>
      <c r="H1144" s="569" t="s">
        <v>41</v>
      </c>
      <c r="I1144" s="575" t="s">
        <v>54</v>
      </c>
      <c r="J1144" s="569" t="s">
        <v>116</v>
      </c>
      <c r="K1144" s="569" t="s">
        <v>90</v>
      </c>
      <c r="L1144" s="570">
        <v>1</v>
      </c>
      <c r="M1144" s="571">
        <v>1.4929768937999996</v>
      </c>
      <c r="N1144" s="572">
        <v>9.5215363124999968</v>
      </c>
      <c r="O1144" s="668" t="s">
        <v>382</v>
      </c>
      <c r="P1144" s="668" t="s">
        <v>116</v>
      </c>
      <c r="Q1144" s="574" t="s">
        <v>3289</v>
      </c>
      <c r="R1144" s="574" t="s">
        <v>3290</v>
      </c>
      <c r="S1144" s="574" t="s">
        <v>3291</v>
      </c>
      <c r="T1144" s="574" t="s">
        <v>4445</v>
      </c>
      <c r="U1144" s="574" t="s">
        <v>3292</v>
      </c>
      <c r="V1144" s="574" t="s">
        <v>3293</v>
      </c>
      <c r="W1144" s="575" t="s">
        <v>4455</v>
      </c>
      <c r="X1144" s="575" t="s">
        <v>4456</v>
      </c>
      <c r="Y1144" s="576" t="s">
        <v>4457</v>
      </c>
      <c r="Z1144" s="577" t="s">
        <v>4458</v>
      </c>
      <c r="AA1144" s="578" t="s">
        <v>4459</v>
      </c>
      <c r="AE1144"/>
    </row>
    <row r="1145" spans="1:31" s="563" customFormat="1">
      <c r="A1145"/>
      <c r="B1145"/>
      <c r="C1145" s="568">
        <v>2024</v>
      </c>
      <c r="D1145" s="569" t="s">
        <v>80</v>
      </c>
      <c r="E1145" s="569" t="s">
        <v>356</v>
      </c>
      <c r="F1145" s="573" t="s">
        <v>462</v>
      </c>
      <c r="G1145" s="569" t="s">
        <v>42</v>
      </c>
      <c r="H1145" s="569" t="s">
        <v>41</v>
      </c>
      <c r="I1145" s="575" t="s">
        <v>54</v>
      </c>
      <c r="J1145" s="569" t="s">
        <v>109</v>
      </c>
      <c r="K1145" s="569" t="s">
        <v>90</v>
      </c>
      <c r="L1145" s="570">
        <v>1</v>
      </c>
      <c r="M1145" s="571">
        <v>3.1078294523999994</v>
      </c>
      <c r="N1145" s="572">
        <v>190.43072624999994</v>
      </c>
      <c r="O1145" s="668" t="s">
        <v>381</v>
      </c>
      <c r="P1145" s="668" t="s">
        <v>109</v>
      </c>
      <c r="Q1145" s="574" t="s">
        <v>3289</v>
      </c>
      <c r="R1145" s="574" t="s">
        <v>3290</v>
      </c>
      <c r="S1145" s="574" t="s">
        <v>3309</v>
      </c>
      <c r="T1145" s="574" t="s">
        <v>4445</v>
      </c>
      <c r="U1145" s="574" t="s">
        <v>4059</v>
      </c>
      <c r="V1145" s="574" t="s">
        <v>4460</v>
      </c>
      <c r="W1145" s="575" t="s">
        <v>4455</v>
      </c>
      <c r="X1145" s="575" t="s">
        <v>4456</v>
      </c>
      <c r="Y1145" s="576" t="s">
        <v>4461</v>
      </c>
      <c r="Z1145" s="577" t="s">
        <v>4462</v>
      </c>
      <c r="AA1145" s="578" t="s">
        <v>4459</v>
      </c>
      <c r="AE1145"/>
    </row>
    <row r="1146" spans="1:31" s="563" customFormat="1">
      <c r="A1146"/>
      <c r="B1146"/>
      <c r="C1146" s="568">
        <v>2024</v>
      </c>
      <c r="D1146" s="569" t="s">
        <v>80</v>
      </c>
      <c r="E1146" s="569" t="s">
        <v>356</v>
      </c>
      <c r="F1146" s="573" t="s">
        <v>462</v>
      </c>
      <c r="G1146" s="569" t="s">
        <v>42</v>
      </c>
      <c r="H1146" s="569" t="s">
        <v>41</v>
      </c>
      <c r="I1146" s="575" t="s">
        <v>54</v>
      </c>
      <c r="J1146" s="569" t="s">
        <v>350</v>
      </c>
      <c r="K1146" s="569" t="s">
        <v>111</v>
      </c>
      <c r="L1146" s="570">
        <v>1</v>
      </c>
      <c r="M1146" s="571">
        <v>3.212143172445832</v>
      </c>
      <c r="N1146" s="572">
        <v>402.02042208333319</v>
      </c>
      <c r="O1146" s="668" t="s">
        <v>151</v>
      </c>
      <c r="P1146" s="668" t="s">
        <v>350</v>
      </c>
      <c r="Q1146" s="574" t="s">
        <v>3415</v>
      </c>
      <c r="R1146" s="574" t="s">
        <v>3416</v>
      </c>
      <c r="S1146" s="574" t="s">
        <v>3319</v>
      </c>
      <c r="T1146" s="574" t="s">
        <v>4445</v>
      </c>
      <c r="U1146" s="574" t="s">
        <v>3712</v>
      </c>
      <c r="V1146" s="574" t="s">
        <v>4463</v>
      </c>
      <c r="W1146" s="575" t="s">
        <v>4464</v>
      </c>
      <c r="X1146" s="575" t="s">
        <v>4465</v>
      </c>
      <c r="Y1146" s="576" t="s">
        <v>4466</v>
      </c>
      <c r="Z1146" s="577" t="s">
        <v>4467</v>
      </c>
      <c r="AA1146" s="578" t="s">
        <v>4468</v>
      </c>
      <c r="AE1146"/>
    </row>
    <row r="1147" spans="1:31" s="563" customFormat="1">
      <c r="A1147"/>
      <c r="B1147"/>
      <c r="C1147" s="568">
        <v>2024</v>
      </c>
      <c r="D1147" s="569" t="s">
        <v>80</v>
      </c>
      <c r="E1147" s="569" t="s">
        <v>356</v>
      </c>
      <c r="F1147" s="573" t="s">
        <v>462</v>
      </c>
      <c r="G1147" s="569" t="s">
        <v>42</v>
      </c>
      <c r="H1147" s="569" t="s">
        <v>41</v>
      </c>
      <c r="I1147" s="575" t="s">
        <v>54</v>
      </c>
      <c r="J1147" s="569" t="s">
        <v>99</v>
      </c>
      <c r="K1147" s="569" t="s">
        <v>272</v>
      </c>
      <c r="L1147" s="570">
        <v>0.1</v>
      </c>
      <c r="M1147" s="571">
        <v>3.4010927708249983E-2</v>
      </c>
      <c r="N1147" s="572">
        <v>36.181837987499982</v>
      </c>
      <c r="O1147" s="668" t="s">
        <v>151</v>
      </c>
      <c r="P1147" s="668" t="s">
        <v>99</v>
      </c>
      <c r="Q1147" s="574" t="s">
        <v>4469</v>
      </c>
      <c r="R1147" s="574" t="s">
        <v>4470</v>
      </c>
      <c r="S1147" s="574" t="s">
        <v>3329</v>
      </c>
      <c r="T1147" s="574" t="s">
        <v>4445</v>
      </c>
      <c r="U1147" s="574" t="s">
        <v>4471</v>
      </c>
      <c r="V1147" s="574" t="s">
        <v>4472</v>
      </c>
      <c r="W1147" s="575" t="s">
        <v>4473</v>
      </c>
      <c r="X1147" s="575" t="s">
        <v>4474</v>
      </c>
      <c r="Y1147" s="576" t="s">
        <v>4475</v>
      </c>
      <c r="Z1147" s="577" t="s">
        <v>4476</v>
      </c>
      <c r="AA1147" s="578" t="s">
        <v>4477</v>
      </c>
      <c r="AE1147"/>
    </row>
    <row r="1148" spans="1:31" s="563" customFormat="1">
      <c r="A1148"/>
      <c r="B1148"/>
      <c r="C1148" s="568">
        <v>2024</v>
      </c>
      <c r="D1148" s="569" t="s">
        <v>80</v>
      </c>
      <c r="E1148" s="569" t="s">
        <v>356</v>
      </c>
      <c r="F1148" s="573" t="s">
        <v>462</v>
      </c>
      <c r="G1148" s="569" t="s">
        <v>42</v>
      </c>
      <c r="H1148" s="569" t="s">
        <v>41</v>
      </c>
      <c r="I1148" s="575" t="s">
        <v>54</v>
      </c>
      <c r="J1148" s="569" t="s">
        <v>99</v>
      </c>
      <c r="K1148" s="569" t="s">
        <v>346</v>
      </c>
      <c r="L1148" s="570">
        <v>0.9</v>
      </c>
      <c r="M1148" s="571">
        <v>0.30609834937424985</v>
      </c>
      <c r="N1148" s="572">
        <v>325.63654188749985</v>
      </c>
      <c r="O1148" s="668" t="s">
        <v>151</v>
      </c>
      <c r="P1148" s="668" t="s">
        <v>99</v>
      </c>
      <c r="Q1148" s="574" t="s">
        <v>3278</v>
      </c>
      <c r="R1148" s="574" t="s">
        <v>3279</v>
      </c>
      <c r="S1148" s="574" t="s">
        <v>3329</v>
      </c>
      <c r="T1148" s="574" t="s">
        <v>4445</v>
      </c>
      <c r="U1148" s="574" t="s">
        <v>4478</v>
      </c>
      <c r="V1148" s="574" t="s">
        <v>4479</v>
      </c>
      <c r="W1148" s="575" t="s">
        <v>4451</v>
      </c>
      <c r="X1148" s="575" t="s">
        <v>4452</v>
      </c>
      <c r="Y1148" s="576" t="s">
        <v>4475</v>
      </c>
      <c r="Z1148" s="577" t="s">
        <v>4480</v>
      </c>
      <c r="AA1148" s="578" t="s">
        <v>4454</v>
      </c>
      <c r="AE1148"/>
    </row>
    <row r="1149" spans="1:31" s="563" customFormat="1">
      <c r="A1149"/>
      <c r="B1149"/>
      <c r="C1149" s="568">
        <v>2024</v>
      </c>
      <c r="D1149" s="569" t="s">
        <v>80</v>
      </c>
      <c r="E1149" s="569" t="s">
        <v>356</v>
      </c>
      <c r="F1149" s="573" t="s">
        <v>462</v>
      </c>
      <c r="G1149" s="569" t="s">
        <v>42</v>
      </c>
      <c r="H1149" s="569" t="s">
        <v>41</v>
      </c>
      <c r="I1149" s="575" t="s">
        <v>54</v>
      </c>
      <c r="J1149" s="569" t="s">
        <v>96</v>
      </c>
      <c r="K1149" s="569" t="s">
        <v>346</v>
      </c>
      <c r="L1149" s="570">
        <v>1</v>
      </c>
      <c r="M1149" s="571">
        <v>3.7789919675833318E-2</v>
      </c>
      <c r="N1149" s="572">
        <v>80.404084416666635</v>
      </c>
      <c r="O1149" s="668" t="s">
        <v>151</v>
      </c>
      <c r="P1149" s="668" t="s">
        <v>96</v>
      </c>
      <c r="Q1149" s="574" t="s">
        <v>3278</v>
      </c>
      <c r="R1149" s="574" t="s">
        <v>3279</v>
      </c>
      <c r="S1149" s="574" t="s">
        <v>3337</v>
      </c>
      <c r="T1149" s="574" t="s">
        <v>4445</v>
      </c>
      <c r="U1149" s="574" t="s">
        <v>4481</v>
      </c>
      <c r="V1149" s="574" t="s">
        <v>4482</v>
      </c>
      <c r="W1149" s="575" t="s">
        <v>4451</v>
      </c>
      <c r="X1149" s="575" t="s">
        <v>4452</v>
      </c>
      <c r="Y1149" s="576" t="s">
        <v>4483</v>
      </c>
      <c r="Z1149" s="577" t="s">
        <v>4484</v>
      </c>
      <c r="AA1149" s="578" t="s">
        <v>4454</v>
      </c>
      <c r="AE1149"/>
    </row>
    <row r="1150" spans="1:31" s="563" customFormat="1">
      <c r="A1150"/>
      <c r="B1150"/>
      <c r="C1150" s="568">
        <v>2024</v>
      </c>
      <c r="D1150" s="569" t="s">
        <v>80</v>
      </c>
      <c r="E1150" s="569" t="s">
        <v>356</v>
      </c>
      <c r="F1150" s="573" t="s">
        <v>462</v>
      </c>
      <c r="G1150" s="569" t="s">
        <v>42</v>
      </c>
      <c r="H1150" s="569" t="s">
        <v>41</v>
      </c>
      <c r="I1150" s="575" t="s">
        <v>54</v>
      </c>
      <c r="J1150" s="569" t="s">
        <v>87</v>
      </c>
      <c r="K1150" s="569" t="s">
        <v>106</v>
      </c>
      <c r="L1150" s="570">
        <v>1</v>
      </c>
      <c r="M1150" s="571">
        <v>3.0609834937424982</v>
      </c>
      <c r="N1150" s="572">
        <v>180.90918993749989</v>
      </c>
      <c r="O1150" s="668" t="s">
        <v>151</v>
      </c>
      <c r="P1150" s="668" t="s">
        <v>87</v>
      </c>
      <c r="Q1150" s="574" t="s">
        <v>3307</v>
      </c>
      <c r="R1150" s="574" t="s">
        <v>3308</v>
      </c>
      <c r="S1150" s="574" t="s">
        <v>3344</v>
      </c>
      <c r="T1150" s="574" t="s">
        <v>4445</v>
      </c>
      <c r="U1150" s="574" t="s">
        <v>3352</v>
      </c>
      <c r="V1150" s="574" t="s">
        <v>3353</v>
      </c>
      <c r="W1150" s="575" t="s">
        <v>4446</v>
      </c>
      <c r="X1150" s="575" t="s">
        <v>4447</v>
      </c>
      <c r="Y1150" s="576" t="s">
        <v>4485</v>
      </c>
      <c r="Z1150" s="577" t="s">
        <v>4486</v>
      </c>
      <c r="AA1150" s="578" t="s">
        <v>4450</v>
      </c>
      <c r="AE1150"/>
    </row>
    <row r="1151" spans="1:31" s="563" customFormat="1">
      <c r="A1151"/>
      <c r="B1151"/>
      <c r="C1151" s="568">
        <v>2024</v>
      </c>
      <c r="D1151" s="569" t="s">
        <v>80</v>
      </c>
      <c r="E1151" s="569" t="s">
        <v>356</v>
      </c>
      <c r="F1151" s="573" t="s">
        <v>462</v>
      </c>
      <c r="G1151" s="569" t="s">
        <v>42</v>
      </c>
      <c r="H1151" s="569" t="s">
        <v>41</v>
      </c>
      <c r="I1151" s="575" t="s">
        <v>54</v>
      </c>
      <c r="J1151" s="569" t="s">
        <v>83</v>
      </c>
      <c r="K1151" s="569" t="s">
        <v>81</v>
      </c>
      <c r="L1151" s="570">
        <v>1</v>
      </c>
      <c r="M1151" s="571">
        <v>6.6052787114682161</v>
      </c>
      <c r="N1151" s="572">
        <v>30.636728717385051</v>
      </c>
      <c r="O1151" s="668" t="s">
        <v>382</v>
      </c>
      <c r="P1151" s="668" t="s">
        <v>83</v>
      </c>
      <c r="Q1151" s="574" t="s">
        <v>3363</v>
      </c>
      <c r="R1151" s="574" t="s">
        <v>3364</v>
      </c>
      <c r="S1151" s="574" t="s">
        <v>3365</v>
      </c>
      <c r="T1151" s="574" t="s">
        <v>4445</v>
      </c>
      <c r="U1151" s="574" t="s">
        <v>3366</v>
      </c>
      <c r="V1151" s="574" t="s">
        <v>3367</v>
      </c>
      <c r="W1151" s="575" t="s">
        <v>4487</v>
      </c>
      <c r="X1151" s="575" t="s">
        <v>4488</v>
      </c>
      <c r="Y1151" s="576" t="s">
        <v>4489</v>
      </c>
      <c r="Z1151" s="577" t="s">
        <v>4490</v>
      </c>
      <c r="AA1151" s="578" t="s">
        <v>4491</v>
      </c>
      <c r="AE1151"/>
    </row>
    <row r="1152" spans="1:31" s="563" customFormat="1">
      <c r="A1152"/>
      <c r="B1152"/>
      <c r="C1152" s="568">
        <v>2024</v>
      </c>
      <c r="D1152" s="569" t="s">
        <v>80</v>
      </c>
      <c r="E1152" s="569" t="s">
        <v>356</v>
      </c>
      <c r="F1152" s="573" t="s">
        <v>462</v>
      </c>
      <c r="G1152" s="569" t="s">
        <v>42</v>
      </c>
      <c r="H1152" s="569" t="s">
        <v>41</v>
      </c>
      <c r="I1152" s="575" t="s">
        <v>54</v>
      </c>
      <c r="J1152" s="569" t="s">
        <v>77</v>
      </c>
      <c r="K1152" s="569" t="s">
        <v>106</v>
      </c>
      <c r="L1152" s="570">
        <v>0.1</v>
      </c>
      <c r="M1152" s="571">
        <v>0.9366354970336549</v>
      </c>
      <c r="N1152" s="572">
        <v>47.133428795976997</v>
      </c>
      <c r="O1152" s="668" t="s">
        <v>381</v>
      </c>
      <c r="P1152" s="668" t="s">
        <v>77</v>
      </c>
      <c r="Q1152" s="574" t="s">
        <v>3307</v>
      </c>
      <c r="R1152" s="574" t="s">
        <v>3308</v>
      </c>
      <c r="S1152" s="574" t="s">
        <v>3375</v>
      </c>
      <c r="T1152" s="574" t="s">
        <v>4445</v>
      </c>
      <c r="U1152" s="574" t="s">
        <v>3746</v>
      </c>
      <c r="V1152" s="574" t="s">
        <v>4180</v>
      </c>
      <c r="W1152" s="575" t="s">
        <v>4446</v>
      </c>
      <c r="X1152" s="575" t="s">
        <v>4447</v>
      </c>
      <c r="Y1152" s="576" t="s">
        <v>4492</v>
      </c>
      <c r="Z1152" s="577" t="s">
        <v>4493</v>
      </c>
      <c r="AA1152" s="578" t="s">
        <v>4450</v>
      </c>
      <c r="AE1152"/>
    </row>
    <row r="1153" spans="1:31" s="563" customFormat="1">
      <c r="A1153"/>
      <c r="B1153"/>
      <c r="C1153" s="568">
        <v>2024</v>
      </c>
      <c r="D1153" s="569" t="s">
        <v>80</v>
      </c>
      <c r="E1153" s="569" t="s">
        <v>356</v>
      </c>
      <c r="F1153" s="573" t="s">
        <v>462</v>
      </c>
      <c r="G1153" s="569" t="s">
        <v>42</v>
      </c>
      <c r="H1153" s="569" t="s">
        <v>41</v>
      </c>
      <c r="I1153" s="575" t="s">
        <v>54</v>
      </c>
      <c r="J1153" s="569" t="s">
        <v>77</v>
      </c>
      <c r="K1153" s="569" t="s">
        <v>97</v>
      </c>
      <c r="L1153" s="570">
        <v>0.45</v>
      </c>
      <c r="M1153" s="571">
        <v>4.214859736651448</v>
      </c>
      <c r="N1153" s="572">
        <v>212.10042958189652</v>
      </c>
      <c r="O1153" s="668" t="s">
        <v>381</v>
      </c>
      <c r="P1153" s="668" t="s">
        <v>77</v>
      </c>
      <c r="Q1153" s="574" t="s">
        <v>4494</v>
      </c>
      <c r="R1153" s="574" t="s">
        <v>4495</v>
      </c>
      <c r="S1153" s="574" t="s">
        <v>3375</v>
      </c>
      <c r="T1153" s="574" t="s">
        <v>4445</v>
      </c>
      <c r="U1153" s="574" t="s">
        <v>4496</v>
      </c>
      <c r="V1153" s="574" t="s">
        <v>4497</v>
      </c>
      <c r="W1153" s="575" t="s">
        <v>4498</v>
      </c>
      <c r="X1153" s="575" t="s">
        <v>4499</v>
      </c>
      <c r="Y1153" s="576" t="s">
        <v>4492</v>
      </c>
      <c r="Z1153" s="577" t="s">
        <v>4500</v>
      </c>
      <c r="AA1153" s="578" t="s">
        <v>4501</v>
      </c>
      <c r="AE1153"/>
    </row>
    <row r="1154" spans="1:31" s="563" customFormat="1">
      <c r="A1154"/>
      <c r="B1154"/>
      <c r="C1154" s="568">
        <v>2024</v>
      </c>
      <c r="D1154" s="569" t="s">
        <v>80</v>
      </c>
      <c r="E1154" s="569" t="s">
        <v>356</v>
      </c>
      <c r="F1154" s="573" t="s">
        <v>462</v>
      </c>
      <c r="G1154" s="569" t="s">
        <v>42</v>
      </c>
      <c r="H1154" s="569" t="s">
        <v>41</v>
      </c>
      <c r="I1154" s="575" t="s">
        <v>54</v>
      </c>
      <c r="J1154" s="569" t="s">
        <v>77</v>
      </c>
      <c r="K1154" s="569" t="s">
        <v>93</v>
      </c>
      <c r="L1154" s="570">
        <v>0.45</v>
      </c>
      <c r="M1154" s="571">
        <v>4.214859736651448</v>
      </c>
      <c r="N1154" s="572">
        <v>212.10042958189652</v>
      </c>
      <c r="O1154" s="668" t="s">
        <v>381</v>
      </c>
      <c r="P1154" s="668" t="s">
        <v>77</v>
      </c>
      <c r="Q1154" s="574" t="s">
        <v>3394</v>
      </c>
      <c r="R1154" s="574" t="s">
        <v>3395</v>
      </c>
      <c r="S1154" s="574" t="s">
        <v>3375</v>
      </c>
      <c r="T1154" s="574" t="s">
        <v>4445</v>
      </c>
      <c r="U1154" s="574" t="s">
        <v>3396</v>
      </c>
      <c r="V1154" s="574" t="s">
        <v>3397</v>
      </c>
      <c r="W1154" s="575" t="s">
        <v>4502</v>
      </c>
      <c r="X1154" s="575" t="s">
        <v>4503</v>
      </c>
      <c r="Y1154" s="576" t="s">
        <v>4492</v>
      </c>
      <c r="Z1154" s="577" t="s">
        <v>4504</v>
      </c>
      <c r="AA1154" s="578" t="s">
        <v>4505</v>
      </c>
      <c r="AE1154"/>
    </row>
    <row r="1155" spans="1:31" s="563" customFormat="1">
      <c r="A1155"/>
      <c r="B1155"/>
      <c r="C1155" s="568">
        <v>2024</v>
      </c>
      <c r="D1155" s="569" t="s">
        <v>80</v>
      </c>
      <c r="E1155" s="569" t="s">
        <v>356</v>
      </c>
      <c r="F1155" s="573" t="s">
        <v>462</v>
      </c>
      <c r="G1155" s="569" t="s">
        <v>42</v>
      </c>
      <c r="H1155" s="569" t="s">
        <v>41</v>
      </c>
      <c r="I1155" s="575" t="s">
        <v>54</v>
      </c>
      <c r="J1155" s="569" t="s">
        <v>349</v>
      </c>
      <c r="K1155" s="569" t="s">
        <v>115</v>
      </c>
      <c r="L1155" s="570">
        <v>1</v>
      </c>
      <c r="M1155" s="571">
        <v>5.1016391562374972</v>
      </c>
      <c r="N1155" s="572">
        <v>603.03063312499978</v>
      </c>
      <c r="O1155" s="668" t="s">
        <v>151</v>
      </c>
      <c r="P1155" s="668" t="s">
        <v>349</v>
      </c>
      <c r="Q1155" s="574" t="s">
        <v>3554</v>
      </c>
      <c r="R1155" s="574" t="s">
        <v>4506</v>
      </c>
      <c r="S1155" s="574" t="s">
        <v>3402</v>
      </c>
      <c r="T1155" s="574" t="s">
        <v>4445</v>
      </c>
      <c r="U1155" s="574" t="s">
        <v>3556</v>
      </c>
      <c r="V1155" s="574" t="s">
        <v>4507</v>
      </c>
      <c r="W1155" s="575" t="s">
        <v>4508</v>
      </c>
      <c r="X1155" s="575" t="s">
        <v>4509</v>
      </c>
      <c r="Y1155" s="576" t="s">
        <v>4510</v>
      </c>
      <c r="Z1155" s="577" t="s">
        <v>4511</v>
      </c>
      <c r="AA1155" s="578" t="s">
        <v>4512</v>
      </c>
      <c r="AE1155"/>
    </row>
    <row r="1156" spans="1:31" s="563" customFormat="1">
      <c r="A1156"/>
      <c r="B1156"/>
      <c r="C1156" s="568">
        <v>2024</v>
      </c>
      <c r="D1156" s="569" t="s">
        <v>80</v>
      </c>
      <c r="E1156" s="569" t="s">
        <v>356</v>
      </c>
      <c r="F1156" s="573" t="s">
        <v>462</v>
      </c>
      <c r="G1156" s="569" t="s">
        <v>42</v>
      </c>
      <c r="H1156" s="569" t="s">
        <v>41</v>
      </c>
      <c r="I1156" s="575" t="s">
        <v>54</v>
      </c>
      <c r="J1156" s="569" t="s">
        <v>76</v>
      </c>
      <c r="K1156" s="569" t="s">
        <v>115</v>
      </c>
      <c r="L1156" s="570">
        <v>0.8</v>
      </c>
      <c r="M1156" s="571">
        <v>7.2556645777599973E-2</v>
      </c>
      <c r="N1156" s="572">
        <v>77.187921039999978</v>
      </c>
      <c r="O1156" s="668" t="s">
        <v>151</v>
      </c>
      <c r="P1156" s="668" t="s">
        <v>76</v>
      </c>
      <c r="Q1156" s="574" t="s">
        <v>3554</v>
      </c>
      <c r="R1156" s="574" t="s">
        <v>4506</v>
      </c>
      <c r="S1156" s="574" t="s">
        <v>3410</v>
      </c>
      <c r="T1156" s="574" t="s">
        <v>4445</v>
      </c>
      <c r="U1156" s="574" t="s">
        <v>4513</v>
      </c>
      <c r="V1156" s="574" t="s">
        <v>4514</v>
      </c>
      <c r="W1156" s="575" t="s">
        <v>4508</v>
      </c>
      <c r="X1156" s="575" t="s">
        <v>4509</v>
      </c>
      <c r="Y1156" s="576" t="s">
        <v>4515</v>
      </c>
      <c r="Z1156" s="577" t="s">
        <v>4516</v>
      </c>
      <c r="AA1156" s="578" t="s">
        <v>4512</v>
      </c>
      <c r="AE1156"/>
    </row>
    <row r="1157" spans="1:31" s="563" customFormat="1">
      <c r="A1157"/>
      <c r="B1157"/>
      <c r="C1157" s="568">
        <v>2024</v>
      </c>
      <c r="D1157" s="569" t="s">
        <v>80</v>
      </c>
      <c r="E1157" s="569" t="s">
        <v>356</v>
      </c>
      <c r="F1157" s="573" t="s">
        <v>462</v>
      </c>
      <c r="G1157" s="569" t="s">
        <v>42</v>
      </c>
      <c r="H1157" s="569" t="s">
        <v>41</v>
      </c>
      <c r="I1157" s="575" t="s">
        <v>54</v>
      </c>
      <c r="J1157" s="569" t="s">
        <v>76</v>
      </c>
      <c r="K1157" s="569" t="s">
        <v>346</v>
      </c>
      <c r="L1157" s="570">
        <v>0.2</v>
      </c>
      <c r="M1157" s="571">
        <v>1.8139161444399993E-2</v>
      </c>
      <c r="N1157" s="572">
        <v>19.296980259999994</v>
      </c>
      <c r="O1157" s="668" t="s">
        <v>151</v>
      </c>
      <c r="P1157" s="668" t="s">
        <v>76</v>
      </c>
      <c r="Q1157" s="574" t="s">
        <v>3278</v>
      </c>
      <c r="R1157" s="574" t="s">
        <v>3279</v>
      </c>
      <c r="S1157" s="574" t="s">
        <v>3410</v>
      </c>
      <c r="T1157" s="574" t="s">
        <v>4445</v>
      </c>
      <c r="U1157" s="574" t="s">
        <v>4517</v>
      </c>
      <c r="V1157" s="574" t="s">
        <v>4518</v>
      </c>
      <c r="W1157" s="575" t="s">
        <v>4451</v>
      </c>
      <c r="X1157" s="575" t="s">
        <v>4452</v>
      </c>
      <c r="Y1157" s="576" t="s">
        <v>4515</v>
      </c>
      <c r="Z1157" s="577" t="s">
        <v>4519</v>
      </c>
      <c r="AA1157" s="578" t="s">
        <v>4454</v>
      </c>
      <c r="AE1157"/>
    </row>
    <row r="1158" spans="1:31" s="563" customFormat="1">
      <c r="A1158"/>
      <c r="B1158"/>
      <c r="C1158" s="568">
        <v>2024</v>
      </c>
      <c r="D1158" s="569" t="s">
        <v>80</v>
      </c>
      <c r="E1158" s="569" t="s">
        <v>356</v>
      </c>
      <c r="F1158" s="573" t="s">
        <v>462</v>
      </c>
      <c r="G1158" s="569" t="s">
        <v>42</v>
      </c>
      <c r="H1158" s="569" t="s">
        <v>41</v>
      </c>
      <c r="I1158" s="575" t="s">
        <v>54</v>
      </c>
      <c r="J1158" s="569" t="s">
        <v>74</v>
      </c>
      <c r="K1158" s="569" t="s">
        <v>115</v>
      </c>
      <c r="L1158" s="570">
        <v>0.7</v>
      </c>
      <c r="M1158" s="571">
        <v>0.79600043572499968</v>
      </c>
      <c r="N1158" s="572">
        <v>723.63675974999956</v>
      </c>
      <c r="O1158" s="668" t="s">
        <v>151</v>
      </c>
      <c r="P1158" s="668" t="s">
        <v>74</v>
      </c>
      <c r="Q1158" s="574" t="s">
        <v>3554</v>
      </c>
      <c r="R1158" s="574" t="s">
        <v>4506</v>
      </c>
      <c r="S1158" s="574" t="s">
        <v>3423</v>
      </c>
      <c r="T1158" s="574" t="s">
        <v>4445</v>
      </c>
      <c r="U1158" s="574" t="s">
        <v>4520</v>
      </c>
      <c r="V1158" s="574" t="s">
        <v>4521</v>
      </c>
      <c r="W1158" s="575" t="s">
        <v>4508</v>
      </c>
      <c r="X1158" s="575" t="s">
        <v>4509</v>
      </c>
      <c r="Y1158" s="576" t="s">
        <v>4522</v>
      </c>
      <c r="Z1158" s="577" t="s">
        <v>4523</v>
      </c>
      <c r="AA1158" s="578" t="s">
        <v>4512</v>
      </c>
      <c r="AE1158"/>
    </row>
    <row r="1159" spans="1:31" s="563" customFormat="1">
      <c r="A1159"/>
      <c r="B1159"/>
      <c r="C1159" s="568">
        <v>2024</v>
      </c>
      <c r="D1159" s="569" t="s">
        <v>80</v>
      </c>
      <c r="E1159" s="569" t="s">
        <v>356</v>
      </c>
      <c r="F1159" s="573" t="s">
        <v>462</v>
      </c>
      <c r="G1159" s="569" t="s">
        <v>42</v>
      </c>
      <c r="H1159" s="569" t="s">
        <v>41</v>
      </c>
      <c r="I1159" s="575" t="s">
        <v>54</v>
      </c>
      <c r="J1159" s="569" t="s">
        <v>74</v>
      </c>
      <c r="K1159" s="569" t="s">
        <v>346</v>
      </c>
      <c r="L1159" s="570">
        <v>0.3</v>
      </c>
      <c r="M1159" s="571">
        <v>0.34114304388214278</v>
      </c>
      <c r="N1159" s="572">
        <v>310.13003989285698</v>
      </c>
      <c r="O1159" s="668" t="s">
        <v>151</v>
      </c>
      <c r="P1159" s="668" t="s">
        <v>74</v>
      </c>
      <c r="Q1159" s="574" t="s">
        <v>3278</v>
      </c>
      <c r="R1159" s="574" t="s">
        <v>3279</v>
      </c>
      <c r="S1159" s="574" t="s">
        <v>3423</v>
      </c>
      <c r="T1159" s="574" t="s">
        <v>4445</v>
      </c>
      <c r="U1159" s="574" t="s">
        <v>4390</v>
      </c>
      <c r="V1159" s="574" t="s">
        <v>4524</v>
      </c>
      <c r="W1159" s="575" t="s">
        <v>4451</v>
      </c>
      <c r="X1159" s="575" t="s">
        <v>4452</v>
      </c>
      <c r="Y1159" s="576" t="s">
        <v>4522</v>
      </c>
      <c r="Z1159" s="577" t="s">
        <v>4525</v>
      </c>
      <c r="AA1159" s="578" t="s">
        <v>4454</v>
      </c>
      <c r="AE1159"/>
    </row>
    <row r="1160" spans="1:31" s="563" customFormat="1">
      <c r="A1160"/>
      <c r="B1160"/>
      <c r="C1160" s="568">
        <v>2024</v>
      </c>
      <c r="D1160" s="569" t="s">
        <v>80</v>
      </c>
      <c r="E1160" s="569" t="s">
        <v>356</v>
      </c>
      <c r="F1160" s="573" t="s">
        <v>462</v>
      </c>
      <c r="G1160" s="569" t="s">
        <v>42</v>
      </c>
      <c r="H1160" s="569" t="s">
        <v>41</v>
      </c>
      <c r="I1160" s="575" t="s">
        <v>54</v>
      </c>
      <c r="J1160" s="569" t="s">
        <v>351</v>
      </c>
      <c r="K1160" s="569" t="s">
        <v>100</v>
      </c>
      <c r="L1160" s="570">
        <v>1</v>
      </c>
      <c r="M1160" s="571">
        <v>2.955171718650166</v>
      </c>
      <c r="N1160" s="572">
        <v>13.668694350833329</v>
      </c>
      <c r="O1160" s="668" t="s">
        <v>151</v>
      </c>
      <c r="P1160" s="668" t="s">
        <v>351</v>
      </c>
      <c r="Q1160" s="574" t="s">
        <v>3431</v>
      </c>
      <c r="R1160" s="574" t="s">
        <v>3432</v>
      </c>
      <c r="S1160" s="574" t="s">
        <v>3433</v>
      </c>
      <c r="T1160" s="574" t="s">
        <v>4445</v>
      </c>
      <c r="U1160" s="574" t="s">
        <v>3434</v>
      </c>
      <c r="V1160" s="574" t="s">
        <v>3435</v>
      </c>
      <c r="W1160" s="575" t="s">
        <v>4526</v>
      </c>
      <c r="X1160" s="575" t="s">
        <v>4527</v>
      </c>
      <c r="Y1160" s="576" t="s">
        <v>4528</v>
      </c>
      <c r="Z1160" s="577" t="s">
        <v>4529</v>
      </c>
      <c r="AA1160" s="578" t="s">
        <v>4530</v>
      </c>
      <c r="AE1160"/>
    </row>
    <row r="1161" spans="1:31" s="563" customFormat="1">
      <c r="A1161"/>
      <c r="B1161"/>
      <c r="C1161" s="568">
        <v>2024</v>
      </c>
      <c r="D1161" s="569" t="s">
        <v>80</v>
      </c>
      <c r="E1161" s="569" t="s">
        <v>356</v>
      </c>
      <c r="F1161" s="573" t="s">
        <v>462</v>
      </c>
      <c r="G1161" s="569" t="s">
        <v>42</v>
      </c>
      <c r="H1161" s="569" t="s">
        <v>41</v>
      </c>
      <c r="I1161" s="575" t="s">
        <v>54</v>
      </c>
      <c r="J1161" s="569" t="s">
        <v>67</v>
      </c>
      <c r="K1161" s="569" t="s">
        <v>81</v>
      </c>
      <c r="L1161" s="570">
        <v>1</v>
      </c>
      <c r="M1161" s="571">
        <v>3.3639831934019226</v>
      </c>
      <c r="N1161" s="572">
        <v>19.6150623521978</v>
      </c>
      <c r="O1161" s="668" t="s">
        <v>382</v>
      </c>
      <c r="P1161" s="668" t="s">
        <v>67</v>
      </c>
      <c r="Q1161" s="574" t="s">
        <v>3363</v>
      </c>
      <c r="R1161" s="574" t="s">
        <v>3364</v>
      </c>
      <c r="S1161" s="574" t="s">
        <v>3441</v>
      </c>
      <c r="T1161" s="574" t="s">
        <v>4445</v>
      </c>
      <c r="U1161" s="574" t="s">
        <v>3442</v>
      </c>
      <c r="V1161" s="574" t="s">
        <v>3443</v>
      </c>
      <c r="W1161" s="575" t="s">
        <v>4487</v>
      </c>
      <c r="X1161" s="575" t="s">
        <v>4488</v>
      </c>
      <c r="Y1161" s="576" t="s">
        <v>4531</v>
      </c>
      <c r="Z1161" s="577" t="s">
        <v>4532</v>
      </c>
      <c r="AA1161" s="578" t="s">
        <v>4491</v>
      </c>
      <c r="AE1161"/>
    </row>
    <row r="1162" spans="1:31" s="563" customFormat="1">
      <c r="A1162"/>
      <c r="B1162"/>
      <c r="C1162" s="568">
        <v>2024</v>
      </c>
      <c r="D1162" s="569" t="s">
        <v>80</v>
      </c>
      <c r="E1162" s="569" t="s">
        <v>356</v>
      </c>
      <c r="F1162" s="573" t="s">
        <v>462</v>
      </c>
      <c r="G1162" s="569" t="s">
        <v>42</v>
      </c>
      <c r="H1162" s="569" t="s">
        <v>41</v>
      </c>
      <c r="I1162" s="575" t="s">
        <v>54</v>
      </c>
      <c r="J1162" s="569" t="s">
        <v>66</v>
      </c>
      <c r="K1162" s="569" t="s">
        <v>115</v>
      </c>
      <c r="L1162" s="570">
        <v>0.85</v>
      </c>
      <c r="M1162" s="571">
        <v>7.2026508957270297</v>
      </c>
      <c r="N1162" s="572">
        <v>416.82007498420313</v>
      </c>
      <c r="O1162" s="668" t="s">
        <v>381</v>
      </c>
      <c r="P1162" s="668" t="s">
        <v>66</v>
      </c>
      <c r="Q1162" s="574" t="s">
        <v>3554</v>
      </c>
      <c r="R1162" s="574" t="s">
        <v>4506</v>
      </c>
      <c r="S1162" s="574" t="s">
        <v>3446</v>
      </c>
      <c r="T1162" s="574" t="s">
        <v>4445</v>
      </c>
      <c r="U1162" s="574" t="s">
        <v>4113</v>
      </c>
      <c r="V1162" s="574" t="s">
        <v>4533</v>
      </c>
      <c r="W1162" s="575" t="s">
        <v>4508</v>
      </c>
      <c r="X1162" s="575" t="s">
        <v>4509</v>
      </c>
      <c r="Y1162" s="575" t="s">
        <v>4534</v>
      </c>
      <c r="Z1162" s="579" t="s">
        <v>4535</v>
      </c>
      <c r="AA1162" s="580" t="s">
        <v>4512</v>
      </c>
      <c r="AE1162"/>
    </row>
    <row r="1163" spans="1:31" s="563" customFormat="1">
      <c r="A1163"/>
      <c r="B1163"/>
      <c r="C1163" s="568">
        <v>2024</v>
      </c>
      <c r="D1163" s="569" t="s">
        <v>80</v>
      </c>
      <c r="E1163" s="569" t="s">
        <v>356</v>
      </c>
      <c r="F1163" s="573" t="s">
        <v>462</v>
      </c>
      <c r="G1163" s="569" t="s">
        <v>42</v>
      </c>
      <c r="H1163" s="569" t="s">
        <v>41</v>
      </c>
      <c r="I1163" s="575" t="s">
        <v>54</v>
      </c>
      <c r="J1163" s="569" t="s">
        <v>66</v>
      </c>
      <c r="K1163" s="569" t="s">
        <v>310</v>
      </c>
      <c r="L1163" s="570">
        <v>0.15</v>
      </c>
      <c r="M1163" s="571">
        <v>1.2710560404224169</v>
      </c>
      <c r="N1163" s="572">
        <v>73.556483820741732</v>
      </c>
      <c r="O1163" s="668" t="s">
        <v>381</v>
      </c>
      <c r="P1163" s="668" t="s">
        <v>66</v>
      </c>
      <c r="Q1163" s="574" t="s">
        <v>3373</v>
      </c>
      <c r="R1163" s="574" t="s">
        <v>3374</v>
      </c>
      <c r="S1163" s="574" t="s">
        <v>3446</v>
      </c>
      <c r="T1163" s="574" t="s">
        <v>4445</v>
      </c>
      <c r="U1163" s="574" t="s">
        <v>3447</v>
      </c>
      <c r="V1163" s="574" t="s">
        <v>3448</v>
      </c>
      <c r="W1163" s="575" t="s">
        <v>4536</v>
      </c>
      <c r="X1163" s="575" t="s">
        <v>4537</v>
      </c>
      <c r="Y1163" s="576" t="s">
        <v>4534</v>
      </c>
      <c r="Z1163" s="577" t="s">
        <v>4538</v>
      </c>
      <c r="AA1163" s="578" t="s">
        <v>4539</v>
      </c>
      <c r="AE1163"/>
    </row>
    <row r="1164" spans="1:31" s="563" customFormat="1">
      <c r="A1164"/>
      <c r="B1164"/>
      <c r="C1164" s="568">
        <v>2024</v>
      </c>
      <c r="D1164" s="569" t="s">
        <v>80</v>
      </c>
      <c r="E1164" s="569" t="s">
        <v>356</v>
      </c>
      <c r="F1164" s="573" t="s">
        <v>462</v>
      </c>
      <c r="G1164" s="569" t="s">
        <v>42</v>
      </c>
      <c r="H1164" s="569" t="s">
        <v>41</v>
      </c>
      <c r="I1164" s="575" t="s">
        <v>54</v>
      </c>
      <c r="J1164" s="569" t="s">
        <v>348</v>
      </c>
      <c r="K1164" s="569" t="s">
        <v>115</v>
      </c>
      <c r="L1164" s="570">
        <v>1</v>
      </c>
      <c r="M1164" s="571">
        <v>8.842841204144996</v>
      </c>
      <c r="N1164" s="572">
        <v>1045.2530974166664</v>
      </c>
      <c r="O1164" s="668" t="s">
        <v>151</v>
      </c>
      <c r="P1164" s="668" t="s">
        <v>348</v>
      </c>
      <c r="Q1164" s="574" t="s">
        <v>3554</v>
      </c>
      <c r="R1164" s="574" t="s">
        <v>4506</v>
      </c>
      <c r="S1164" s="574" t="s">
        <v>3459</v>
      </c>
      <c r="T1164" s="574" t="s">
        <v>4445</v>
      </c>
      <c r="U1164" s="574" t="s">
        <v>4540</v>
      </c>
      <c r="V1164" s="574" t="s">
        <v>4541</v>
      </c>
      <c r="W1164" s="575" t="s">
        <v>4508</v>
      </c>
      <c r="X1164" s="575" t="s">
        <v>4509</v>
      </c>
      <c r="Y1164" s="576" t="s">
        <v>4542</v>
      </c>
      <c r="Z1164" s="577" t="s">
        <v>4543</v>
      </c>
      <c r="AA1164" s="578" t="s">
        <v>4512</v>
      </c>
      <c r="AE1164"/>
    </row>
    <row r="1165" spans="1:31" s="563" customFormat="1">
      <c r="A1165"/>
      <c r="B1165"/>
      <c r="C1165" s="568">
        <v>2024</v>
      </c>
      <c r="D1165" s="569" t="s">
        <v>80</v>
      </c>
      <c r="E1165" s="569" t="s">
        <v>357</v>
      </c>
      <c r="F1165" s="573" t="s">
        <v>462</v>
      </c>
      <c r="G1165" s="569" t="s">
        <v>42</v>
      </c>
      <c r="H1165" s="569" t="s">
        <v>41</v>
      </c>
      <c r="I1165" s="575" t="s">
        <v>54</v>
      </c>
      <c r="J1165" s="569" t="s">
        <v>352</v>
      </c>
      <c r="K1165" s="569" t="s">
        <v>106</v>
      </c>
      <c r="L1165" s="570">
        <v>1</v>
      </c>
      <c r="M1165" s="571">
        <v>0.9381886715351565</v>
      </c>
      <c r="N1165" s="572">
        <v>35.171084218749996</v>
      </c>
      <c r="O1165" s="668" t="s">
        <v>151</v>
      </c>
      <c r="P1165" s="668" t="s">
        <v>352</v>
      </c>
      <c r="Q1165" s="574" t="s">
        <v>3307</v>
      </c>
      <c r="R1165" s="574" t="s">
        <v>3308</v>
      </c>
      <c r="S1165" s="574" t="s">
        <v>3280</v>
      </c>
      <c r="T1165" s="574" t="s">
        <v>4445</v>
      </c>
      <c r="U1165" s="574" t="s">
        <v>3686</v>
      </c>
      <c r="V1165" s="574" t="s">
        <v>4124</v>
      </c>
      <c r="W1165" s="575" t="s">
        <v>4446</v>
      </c>
      <c r="X1165" s="575" t="s">
        <v>4447</v>
      </c>
      <c r="Y1165" s="576" t="s">
        <v>4448</v>
      </c>
      <c r="Z1165" s="577" t="s">
        <v>4544</v>
      </c>
      <c r="AA1165" s="578" t="s">
        <v>4545</v>
      </c>
      <c r="AE1165"/>
    </row>
    <row r="1166" spans="1:31" s="563" customFormat="1">
      <c r="A1166"/>
      <c r="B1166"/>
      <c r="C1166" s="568">
        <v>2024</v>
      </c>
      <c r="D1166" s="569" t="s">
        <v>80</v>
      </c>
      <c r="E1166" s="569" t="s">
        <v>357</v>
      </c>
      <c r="F1166" s="573" t="s">
        <v>462</v>
      </c>
      <c r="G1166" s="569" t="s">
        <v>42</v>
      </c>
      <c r="H1166" s="569" t="s">
        <v>41</v>
      </c>
      <c r="I1166" s="575" t="s">
        <v>54</v>
      </c>
      <c r="J1166" s="569" t="s">
        <v>116</v>
      </c>
      <c r="K1166" s="569" t="s">
        <v>90</v>
      </c>
      <c r="L1166" s="570">
        <v>1</v>
      </c>
      <c r="M1166" s="571">
        <v>1.4369039093207963</v>
      </c>
      <c r="N1166" s="572">
        <v>6.6639949046052642</v>
      </c>
      <c r="O1166" s="668" t="s">
        <v>382</v>
      </c>
      <c r="P1166" s="668" t="s">
        <v>116</v>
      </c>
      <c r="Q1166" s="574" t="s">
        <v>3289</v>
      </c>
      <c r="R1166" s="574" t="s">
        <v>3290</v>
      </c>
      <c r="S1166" s="574" t="s">
        <v>3291</v>
      </c>
      <c r="T1166" s="574" t="s">
        <v>4445</v>
      </c>
      <c r="U1166" s="574" t="s">
        <v>3292</v>
      </c>
      <c r="V1166" s="574" t="s">
        <v>3293</v>
      </c>
      <c r="W1166" s="575" t="s">
        <v>4455</v>
      </c>
      <c r="X1166" s="575" t="s">
        <v>4456</v>
      </c>
      <c r="Y1166" s="576" t="s">
        <v>4457</v>
      </c>
      <c r="Z1166" s="577" t="s">
        <v>4546</v>
      </c>
      <c r="AA1166" s="578" t="s">
        <v>4547</v>
      </c>
      <c r="AE1166"/>
    </row>
    <row r="1167" spans="1:31" s="563" customFormat="1">
      <c r="A1167"/>
      <c r="B1167"/>
      <c r="C1167" s="568">
        <v>2024</v>
      </c>
      <c r="D1167" s="569" t="s">
        <v>80</v>
      </c>
      <c r="E1167" s="569" t="s">
        <v>357</v>
      </c>
      <c r="F1167" s="573" t="s">
        <v>462</v>
      </c>
      <c r="G1167" s="569" t="s">
        <v>42</v>
      </c>
      <c r="H1167" s="569" t="s">
        <v>41</v>
      </c>
      <c r="I1167" s="575" t="s">
        <v>54</v>
      </c>
      <c r="J1167" s="569" t="s">
        <v>109</v>
      </c>
      <c r="K1167" s="569" t="s">
        <v>90</v>
      </c>
      <c r="L1167" s="570">
        <v>1</v>
      </c>
      <c r="M1167" s="571">
        <v>3.491320242481935</v>
      </c>
      <c r="N1167" s="572">
        <v>133.27989809210527</v>
      </c>
      <c r="O1167" s="668" t="s">
        <v>381</v>
      </c>
      <c r="P1167" s="668" t="s">
        <v>109</v>
      </c>
      <c r="Q1167" s="574" t="s">
        <v>3289</v>
      </c>
      <c r="R1167" s="574" t="s">
        <v>3290</v>
      </c>
      <c r="S1167" s="574" t="s">
        <v>3309</v>
      </c>
      <c r="T1167" s="574" t="s">
        <v>4445</v>
      </c>
      <c r="U1167" s="574" t="s">
        <v>4059</v>
      </c>
      <c r="V1167" s="574" t="s">
        <v>4460</v>
      </c>
      <c r="W1167" s="575" t="s">
        <v>4455</v>
      </c>
      <c r="X1167" s="575" t="s">
        <v>4456</v>
      </c>
      <c r="Y1167" s="576" t="s">
        <v>4461</v>
      </c>
      <c r="Z1167" s="577" t="s">
        <v>4548</v>
      </c>
      <c r="AA1167" s="578" t="s">
        <v>4547</v>
      </c>
      <c r="AE1167"/>
    </row>
    <row r="1168" spans="1:31" s="563" customFormat="1">
      <c r="A1168"/>
      <c r="B1168"/>
      <c r="C1168" s="568">
        <v>2024</v>
      </c>
      <c r="D1168" s="569" t="s">
        <v>80</v>
      </c>
      <c r="E1168" s="569" t="s">
        <v>357</v>
      </c>
      <c r="F1168" s="573" t="s">
        <v>462</v>
      </c>
      <c r="G1168" s="569" t="s">
        <v>42</v>
      </c>
      <c r="H1168" s="569" t="s">
        <v>41</v>
      </c>
      <c r="I1168" s="575" t="s">
        <v>54</v>
      </c>
      <c r="J1168" s="569" t="s">
        <v>350</v>
      </c>
      <c r="K1168" s="569" t="s">
        <v>111</v>
      </c>
      <c r="L1168" s="570">
        <v>1</v>
      </c>
      <c r="M1168" s="571">
        <v>2.0535073642561503</v>
      </c>
      <c r="N1168" s="572">
        <v>225.09493900000001</v>
      </c>
      <c r="O1168" s="668" t="s">
        <v>151</v>
      </c>
      <c r="P1168" s="668" t="s">
        <v>350</v>
      </c>
      <c r="Q1168" s="574" t="s">
        <v>3415</v>
      </c>
      <c r="R1168" s="574" t="s">
        <v>3416</v>
      </c>
      <c r="S1168" s="574" t="s">
        <v>3319</v>
      </c>
      <c r="T1168" s="574" t="s">
        <v>4445</v>
      </c>
      <c r="U1168" s="574" t="s">
        <v>3712</v>
      </c>
      <c r="V1168" s="574" t="s">
        <v>4463</v>
      </c>
      <c r="W1168" s="575" t="s">
        <v>4464</v>
      </c>
      <c r="X1168" s="575" t="s">
        <v>4465</v>
      </c>
      <c r="Y1168" s="576" t="s">
        <v>4466</v>
      </c>
      <c r="Z1168" s="577" t="s">
        <v>4549</v>
      </c>
      <c r="AA1168" s="578" t="s">
        <v>4550</v>
      </c>
      <c r="AE1168"/>
    </row>
    <row r="1169" spans="1:31" s="563" customFormat="1">
      <c r="A1169"/>
      <c r="B1169"/>
      <c r="C1169" s="568">
        <v>2024</v>
      </c>
      <c r="D1169" s="569" t="s">
        <v>80</v>
      </c>
      <c r="E1169" s="569" t="s">
        <v>357</v>
      </c>
      <c r="F1169" s="573" t="s">
        <v>462</v>
      </c>
      <c r="G1169" s="569" t="s">
        <v>42</v>
      </c>
      <c r="H1169" s="569" t="s">
        <v>41</v>
      </c>
      <c r="I1169" s="575" t="s">
        <v>54</v>
      </c>
      <c r="J1169" s="569" t="s">
        <v>99</v>
      </c>
      <c r="K1169" s="569" t="s">
        <v>272</v>
      </c>
      <c r="L1169" s="570">
        <v>1</v>
      </c>
      <c r="M1169" s="571">
        <v>0.85972198264312494</v>
      </c>
      <c r="N1169" s="572">
        <v>196.958071625</v>
      </c>
      <c r="O1169" s="668" t="s">
        <v>151</v>
      </c>
      <c r="P1169" s="668" t="s">
        <v>99</v>
      </c>
      <c r="Q1169" s="574" t="s">
        <v>4469</v>
      </c>
      <c r="R1169" s="574" t="s">
        <v>4470</v>
      </c>
      <c r="S1169" s="574" t="s">
        <v>3329</v>
      </c>
      <c r="T1169" s="574" t="s">
        <v>4445</v>
      </c>
      <c r="U1169" s="574" t="s">
        <v>4471</v>
      </c>
      <c r="V1169" s="574" t="s">
        <v>4472</v>
      </c>
      <c r="W1169" s="575" t="s">
        <v>4473</v>
      </c>
      <c r="X1169" s="575" t="s">
        <v>4474</v>
      </c>
      <c r="Y1169" s="576" t="s">
        <v>4475</v>
      </c>
      <c r="Z1169" s="577" t="s">
        <v>4551</v>
      </c>
      <c r="AA1169" s="578" t="s">
        <v>4552</v>
      </c>
      <c r="AE1169"/>
    </row>
    <row r="1170" spans="1:31" s="563" customFormat="1">
      <c r="A1170"/>
      <c r="B1170"/>
      <c r="C1170" s="568">
        <v>2024</v>
      </c>
      <c r="D1170" s="569" t="s">
        <v>80</v>
      </c>
      <c r="E1170" s="569" t="s">
        <v>357</v>
      </c>
      <c r="F1170" s="573" t="s">
        <v>462</v>
      </c>
      <c r="G1170" s="569" t="s">
        <v>42</v>
      </c>
      <c r="H1170" s="569" t="s">
        <v>41</v>
      </c>
      <c r="I1170" s="575" t="s">
        <v>54</v>
      </c>
      <c r="J1170" s="569" t="s">
        <v>96</v>
      </c>
      <c r="K1170" s="569" t="s">
        <v>346</v>
      </c>
      <c r="L1170" s="570">
        <v>1</v>
      </c>
      <c r="M1170" s="571">
        <v>1.5011018744562499E-2</v>
      </c>
      <c r="N1170" s="572">
        <v>28.136867375000001</v>
      </c>
      <c r="O1170" s="668" t="s">
        <v>151</v>
      </c>
      <c r="P1170" s="668" t="s">
        <v>96</v>
      </c>
      <c r="Q1170" s="574" t="s">
        <v>3278</v>
      </c>
      <c r="R1170" s="574" t="s">
        <v>3279</v>
      </c>
      <c r="S1170" s="574" t="s">
        <v>3337</v>
      </c>
      <c r="T1170" s="574" t="s">
        <v>4445</v>
      </c>
      <c r="U1170" s="574" t="s">
        <v>4481</v>
      </c>
      <c r="V1170" s="574" t="s">
        <v>4482</v>
      </c>
      <c r="W1170" s="575" t="s">
        <v>4451</v>
      </c>
      <c r="X1170" s="575" t="s">
        <v>4452</v>
      </c>
      <c r="Y1170" s="576" t="s">
        <v>4483</v>
      </c>
      <c r="Z1170" s="577" t="s">
        <v>4553</v>
      </c>
      <c r="AA1170" s="578" t="s">
        <v>4554</v>
      </c>
      <c r="AE1170"/>
    </row>
    <row r="1171" spans="1:31" s="563" customFormat="1">
      <c r="A1171"/>
      <c r="B1171"/>
      <c r="C1171" s="568">
        <v>2024</v>
      </c>
      <c r="D1171" s="569" t="s">
        <v>80</v>
      </c>
      <c r="E1171" s="569" t="s">
        <v>357</v>
      </c>
      <c r="F1171" s="573" t="s">
        <v>462</v>
      </c>
      <c r="G1171" s="569" t="s">
        <v>42</v>
      </c>
      <c r="H1171" s="569" t="s">
        <v>41</v>
      </c>
      <c r="I1171" s="575" t="s">
        <v>54</v>
      </c>
      <c r="J1171" s="569" t="s">
        <v>87</v>
      </c>
      <c r="K1171" s="569" t="s">
        <v>106</v>
      </c>
      <c r="L1171" s="570">
        <v>0.5</v>
      </c>
      <c r="M1171" s="571">
        <v>0.38841011001555464</v>
      </c>
      <c r="N1171" s="572">
        <v>15.826987898437498</v>
      </c>
      <c r="O1171" s="668" t="s">
        <v>151</v>
      </c>
      <c r="P1171" s="668" t="s">
        <v>87</v>
      </c>
      <c r="Q1171" s="574" t="s">
        <v>3307</v>
      </c>
      <c r="R1171" s="574" t="s">
        <v>3308</v>
      </c>
      <c r="S1171" s="574" t="s">
        <v>3344</v>
      </c>
      <c r="T1171" s="574" t="s">
        <v>4445</v>
      </c>
      <c r="U1171" s="574" t="s">
        <v>3352</v>
      </c>
      <c r="V1171" s="574" t="s">
        <v>3353</v>
      </c>
      <c r="W1171" s="575" t="s">
        <v>4446</v>
      </c>
      <c r="X1171" s="575" t="s">
        <v>4447</v>
      </c>
      <c r="Y1171" s="576" t="s">
        <v>4485</v>
      </c>
      <c r="Z1171" s="577" t="s">
        <v>4555</v>
      </c>
      <c r="AA1171" s="578" t="s">
        <v>4545</v>
      </c>
      <c r="AE1171"/>
    </row>
    <row r="1172" spans="1:31" s="563" customFormat="1">
      <c r="A1172"/>
      <c r="B1172"/>
      <c r="C1172" s="568">
        <v>2024</v>
      </c>
      <c r="D1172" s="569" t="s">
        <v>80</v>
      </c>
      <c r="E1172" s="569" t="s">
        <v>357</v>
      </c>
      <c r="F1172" s="573" t="s">
        <v>462</v>
      </c>
      <c r="G1172" s="569" t="s">
        <v>42</v>
      </c>
      <c r="H1172" s="569" t="s">
        <v>41</v>
      </c>
      <c r="I1172" s="575" t="s">
        <v>54</v>
      </c>
      <c r="J1172" s="569" t="s">
        <v>87</v>
      </c>
      <c r="K1172" s="569" t="s">
        <v>100</v>
      </c>
      <c r="L1172" s="570">
        <v>0.5</v>
      </c>
      <c r="M1172" s="571">
        <v>0.38841011001555464</v>
      </c>
      <c r="N1172" s="572">
        <v>15.826987898437498</v>
      </c>
      <c r="O1172" s="668" t="s">
        <v>151</v>
      </c>
      <c r="P1172" s="668" t="s">
        <v>87</v>
      </c>
      <c r="Q1172" s="574" t="s">
        <v>3431</v>
      </c>
      <c r="R1172" s="574" t="s">
        <v>3432</v>
      </c>
      <c r="S1172" s="574" t="s">
        <v>3344</v>
      </c>
      <c r="T1172" s="574" t="s">
        <v>4445</v>
      </c>
      <c r="U1172" s="574" t="s">
        <v>4556</v>
      </c>
      <c r="V1172" s="574" t="s">
        <v>4557</v>
      </c>
      <c r="W1172" s="575" t="s">
        <v>4526</v>
      </c>
      <c r="X1172" s="575" t="s">
        <v>4527</v>
      </c>
      <c r="Y1172" s="576" t="s">
        <v>4485</v>
      </c>
      <c r="Z1172" s="577" t="s">
        <v>4558</v>
      </c>
      <c r="AA1172" s="578" t="s">
        <v>4559</v>
      </c>
      <c r="AE1172"/>
    </row>
    <row r="1173" spans="1:31" s="563" customFormat="1">
      <c r="A1173"/>
      <c r="B1173"/>
      <c r="C1173" s="568">
        <v>2024</v>
      </c>
      <c r="D1173" s="569" t="s">
        <v>80</v>
      </c>
      <c r="E1173" s="569" t="s">
        <v>357</v>
      </c>
      <c r="F1173" s="573" t="s">
        <v>462</v>
      </c>
      <c r="G1173" s="569" t="s">
        <v>42</v>
      </c>
      <c r="H1173" s="569" t="s">
        <v>41</v>
      </c>
      <c r="I1173" s="575" t="s">
        <v>54</v>
      </c>
      <c r="J1173" s="569" t="s">
        <v>83</v>
      </c>
      <c r="K1173" s="569" t="s">
        <v>81</v>
      </c>
      <c r="L1173" s="570">
        <v>1</v>
      </c>
      <c r="M1173" s="571">
        <v>10.299858805118582</v>
      </c>
      <c r="N1173" s="572">
        <v>24.595503032974143</v>
      </c>
      <c r="O1173" s="668" t="s">
        <v>382</v>
      </c>
      <c r="P1173" s="668" t="s">
        <v>83</v>
      </c>
      <c r="Q1173" s="574" t="s">
        <v>3363</v>
      </c>
      <c r="R1173" s="574" t="s">
        <v>3364</v>
      </c>
      <c r="S1173" s="574" t="s">
        <v>3365</v>
      </c>
      <c r="T1173" s="574" t="s">
        <v>4445</v>
      </c>
      <c r="U1173" s="574" t="s">
        <v>3366</v>
      </c>
      <c r="V1173" s="574" t="s">
        <v>3367</v>
      </c>
      <c r="W1173" s="575" t="s">
        <v>4487</v>
      </c>
      <c r="X1173" s="575" t="s">
        <v>4488</v>
      </c>
      <c r="Y1173" s="576" t="s">
        <v>4489</v>
      </c>
      <c r="Z1173" s="577" t="s">
        <v>4560</v>
      </c>
      <c r="AA1173" s="578" t="s">
        <v>4561</v>
      </c>
      <c r="AE1173"/>
    </row>
    <row r="1174" spans="1:31" s="563" customFormat="1">
      <c r="A1174"/>
      <c r="B1174"/>
      <c r="C1174" s="568">
        <v>2024</v>
      </c>
      <c r="D1174" s="569" t="s">
        <v>80</v>
      </c>
      <c r="E1174" s="569" t="s">
        <v>357</v>
      </c>
      <c r="F1174" s="573" t="s">
        <v>462</v>
      </c>
      <c r="G1174" s="569" t="s">
        <v>42</v>
      </c>
      <c r="H1174" s="569" t="s">
        <v>41</v>
      </c>
      <c r="I1174" s="575" t="s">
        <v>54</v>
      </c>
      <c r="J1174" s="569" t="s">
        <v>77</v>
      </c>
      <c r="K1174" s="569" t="s">
        <v>93</v>
      </c>
      <c r="L1174" s="570">
        <v>1</v>
      </c>
      <c r="M1174" s="571">
        <v>14.000517111077588</v>
      </c>
      <c r="N1174" s="572">
        <v>378.39235435344835</v>
      </c>
      <c r="O1174" s="668" t="s">
        <v>381</v>
      </c>
      <c r="P1174" s="668" t="s">
        <v>77</v>
      </c>
      <c r="Q1174" s="574" t="s">
        <v>3394</v>
      </c>
      <c r="R1174" s="574" t="s">
        <v>3395</v>
      </c>
      <c r="S1174" s="574" t="s">
        <v>3375</v>
      </c>
      <c r="T1174" s="574" t="s">
        <v>4445</v>
      </c>
      <c r="U1174" s="574" t="s">
        <v>3396</v>
      </c>
      <c r="V1174" s="574" t="s">
        <v>3397</v>
      </c>
      <c r="W1174" s="575" t="s">
        <v>4502</v>
      </c>
      <c r="X1174" s="575" t="s">
        <v>4503</v>
      </c>
      <c r="Y1174" s="576" t="s">
        <v>4492</v>
      </c>
      <c r="Z1174" s="577" t="s">
        <v>4562</v>
      </c>
      <c r="AA1174" s="578" t="s">
        <v>4563</v>
      </c>
      <c r="AE1174"/>
    </row>
    <row r="1175" spans="1:31" s="563" customFormat="1">
      <c r="A1175"/>
      <c r="B1175"/>
      <c r="C1175" s="568">
        <v>2024</v>
      </c>
      <c r="D1175" s="569" t="s">
        <v>80</v>
      </c>
      <c r="E1175" s="569" t="s">
        <v>357</v>
      </c>
      <c r="F1175" s="573" t="s">
        <v>462</v>
      </c>
      <c r="G1175" s="569" t="s">
        <v>42</v>
      </c>
      <c r="H1175" s="569" t="s">
        <v>41</v>
      </c>
      <c r="I1175" s="575" t="s">
        <v>54</v>
      </c>
      <c r="J1175" s="569" t="s">
        <v>349</v>
      </c>
      <c r="K1175" s="569" t="s">
        <v>104</v>
      </c>
      <c r="L1175" s="570">
        <v>1</v>
      </c>
      <c r="M1175" s="571">
        <v>1.7409686688281252</v>
      </c>
      <c r="N1175" s="572">
        <v>174.09686688281252</v>
      </c>
      <c r="O1175" s="668" t="s">
        <v>151</v>
      </c>
      <c r="P1175" s="668" t="s">
        <v>349</v>
      </c>
      <c r="Q1175" s="574" t="s">
        <v>3355</v>
      </c>
      <c r="R1175" s="574" t="s">
        <v>3356</v>
      </c>
      <c r="S1175" s="574" t="s">
        <v>3402</v>
      </c>
      <c r="T1175" s="574" t="s">
        <v>4445</v>
      </c>
      <c r="U1175" s="574" t="s">
        <v>3407</v>
      </c>
      <c r="V1175" s="574" t="s">
        <v>3408</v>
      </c>
      <c r="W1175" s="575" t="s">
        <v>4564</v>
      </c>
      <c r="X1175" s="575" t="s">
        <v>4565</v>
      </c>
      <c r="Y1175" s="576" t="s">
        <v>4510</v>
      </c>
      <c r="Z1175" s="577" t="s">
        <v>4566</v>
      </c>
      <c r="AA1175" s="578" t="s">
        <v>4567</v>
      </c>
      <c r="AE1175"/>
    </row>
    <row r="1176" spans="1:31" s="563" customFormat="1">
      <c r="A1176"/>
      <c r="B1176"/>
      <c r="C1176" s="568">
        <v>2024</v>
      </c>
      <c r="D1176" s="569" t="s">
        <v>80</v>
      </c>
      <c r="E1176" s="569" t="s">
        <v>357</v>
      </c>
      <c r="F1176" s="573" t="s">
        <v>462</v>
      </c>
      <c r="G1176" s="569" t="s">
        <v>42</v>
      </c>
      <c r="H1176" s="569" t="s">
        <v>41</v>
      </c>
      <c r="I1176" s="575" t="s">
        <v>54</v>
      </c>
      <c r="J1176" s="569" t="s">
        <v>76</v>
      </c>
      <c r="K1176" s="569" t="s">
        <v>115</v>
      </c>
      <c r="L1176" s="570">
        <v>1</v>
      </c>
      <c r="M1176" s="571">
        <v>4.5033056233687509E-2</v>
      </c>
      <c r="N1176" s="572">
        <v>16.882120425</v>
      </c>
      <c r="O1176" s="668" t="s">
        <v>151</v>
      </c>
      <c r="P1176" s="668" t="s">
        <v>76</v>
      </c>
      <c r="Q1176" s="574" t="s">
        <v>3554</v>
      </c>
      <c r="R1176" s="574" t="s">
        <v>4506</v>
      </c>
      <c r="S1176" s="574" t="s">
        <v>3410</v>
      </c>
      <c r="T1176" s="574" t="s">
        <v>4445</v>
      </c>
      <c r="U1176" s="574" t="s">
        <v>4513</v>
      </c>
      <c r="V1176" s="574" t="s">
        <v>4514</v>
      </c>
      <c r="W1176" s="575" t="s">
        <v>4508</v>
      </c>
      <c r="X1176" s="575" t="s">
        <v>4509</v>
      </c>
      <c r="Y1176" s="576" t="s">
        <v>4515</v>
      </c>
      <c r="Z1176" s="577" t="s">
        <v>4568</v>
      </c>
      <c r="AA1176" s="578" t="s">
        <v>4569</v>
      </c>
      <c r="AE1176"/>
    </row>
    <row r="1177" spans="1:31" s="563" customFormat="1">
      <c r="A1177"/>
      <c r="B1177"/>
      <c r="C1177" s="568">
        <v>2024</v>
      </c>
      <c r="D1177" s="569" t="s">
        <v>80</v>
      </c>
      <c r="E1177" s="569" t="s">
        <v>357</v>
      </c>
      <c r="F1177" s="573" t="s">
        <v>462</v>
      </c>
      <c r="G1177" s="569" t="s">
        <v>42</v>
      </c>
      <c r="H1177" s="569" t="s">
        <v>41</v>
      </c>
      <c r="I1177" s="575" t="s">
        <v>54</v>
      </c>
      <c r="J1177" s="569" t="s">
        <v>74</v>
      </c>
      <c r="K1177" s="569" t="s">
        <v>115</v>
      </c>
      <c r="L1177" s="570">
        <v>1</v>
      </c>
      <c r="M1177" s="571">
        <v>0.48249703107522318</v>
      </c>
      <c r="N1177" s="572">
        <v>180.87986169642858</v>
      </c>
      <c r="O1177" s="668" t="s">
        <v>151</v>
      </c>
      <c r="P1177" s="668" t="s">
        <v>74</v>
      </c>
      <c r="Q1177" s="574" t="s">
        <v>3554</v>
      </c>
      <c r="R1177" s="574" t="s">
        <v>4506</v>
      </c>
      <c r="S1177" s="574" t="s">
        <v>3423</v>
      </c>
      <c r="T1177" s="574" t="s">
        <v>4445</v>
      </c>
      <c r="U1177" s="574" t="s">
        <v>4520</v>
      </c>
      <c r="V1177" s="574" t="s">
        <v>4521</v>
      </c>
      <c r="W1177" s="575" t="s">
        <v>4508</v>
      </c>
      <c r="X1177" s="575" t="s">
        <v>4509</v>
      </c>
      <c r="Y1177" s="575" t="s">
        <v>4522</v>
      </c>
      <c r="Z1177" s="579" t="s">
        <v>4570</v>
      </c>
      <c r="AA1177" s="580" t="s">
        <v>4569</v>
      </c>
      <c r="AE1177"/>
    </row>
    <row r="1178" spans="1:31" s="563" customFormat="1">
      <c r="A1178"/>
      <c r="B1178"/>
      <c r="C1178" s="568">
        <v>2024</v>
      </c>
      <c r="D1178" s="569" t="s">
        <v>80</v>
      </c>
      <c r="E1178" s="569" t="s">
        <v>357</v>
      </c>
      <c r="F1178" s="573" t="s">
        <v>462</v>
      </c>
      <c r="G1178" s="569" t="s">
        <v>42</v>
      </c>
      <c r="H1178" s="569" t="s">
        <v>41</v>
      </c>
      <c r="I1178" s="575" t="s">
        <v>54</v>
      </c>
      <c r="J1178" s="569" t="s">
        <v>71</v>
      </c>
      <c r="K1178" s="569" t="s">
        <v>115</v>
      </c>
      <c r="L1178" s="570">
        <v>0.5</v>
      </c>
      <c r="M1178" s="571">
        <v>0.33263052899882806</v>
      </c>
      <c r="N1178" s="572">
        <v>26.378313164062501</v>
      </c>
      <c r="O1178" s="668" t="s">
        <v>151</v>
      </c>
      <c r="P1178" s="668" t="s">
        <v>70</v>
      </c>
      <c r="Q1178" s="574" t="s">
        <v>3554</v>
      </c>
      <c r="R1178" s="574" t="s">
        <v>4506</v>
      </c>
      <c r="S1178" s="574" t="s">
        <v>3673</v>
      </c>
      <c r="T1178" s="574" t="s">
        <v>4445</v>
      </c>
      <c r="U1178" s="574" t="s">
        <v>4571</v>
      </c>
      <c r="V1178" s="574" t="s">
        <v>4572</v>
      </c>
      <c r="W1178" s="575" t="s">
        <v>4508</v>
      </c>
      <c r="X1178" s="575" t="s">
        <v>4509</v>
      </c>
      <c r="Y1178" s="576" t="s">
        <v>4573</v>
      </c>
      <c r="Z1178" s="577" t="s">
        <v>4574</v>
      </c>
      <c r="AA1178" s="578" t="s">
        <v>4569</v>
      </c>
      <c r="AE1178"/>
    </row>
    <row r="1179" spans="1:31" s="563" customFormat="1">
      <c r="A1179"/>
      <c r="B1179"/>
      <c r="C1179" s="568">
        <v>2024</v>
      </c>
      <c r="D1179" s="569" t="s">
        <v>80</v>
      </c>
      <c r="E1179" s="569" t="s">
        <v>357</v>
      </c>
      <c r="F1179" s="573" t="s">
        <v>462</v>
      </c>
      <c r="G1179" s="569" t="s">
        <v>42</v>
      </c>
      <c r="H1179" s="569" t="s">
        <v>41</v>
      </c>
      <c r="I1179" s="575" t="s">
        <v>54</v>
      </c>
      <c r="J1179" s="569" t="s">
        <v>71</v>
      </c>
      <c r="K1179" s="569" t="s">
        <v>86</v>
      </c>
      <c r="L1179" s="570">
        <v>0.5</v>
      </c>
      <c r="M1179" s="571">
        <v>0.33263052899882806</v>
      </c>
      <c r="N1179" s="572">
        <v>26.378313164062501</v>
      </c>
      <c r="O1179" s="668" t="s">
        <v>151</v>
      </c>
      <c r="P1179" s="668" t="s">
        <v>70</v>
      </c>
      <c r="Q1179" s="574" t="s">
        <v>4316</v>
      </c>
      <c r="R1179" s="574" t="s">
        <v>4575</v>
      </c>
      <c r="S1179" s="574" t="s">
        <v>3673</v>
      </c>
      <c r="T1179" s="574" t="s">
        <v>4445</v>
      </c>
      <c r="U1179" s="574" t="s">
        <v>4318</v>
      </c>
      <c r="V1179" s="574" t="s">
        <v>4576</v>
      </c>
      <c r="W1179" s="575" t="s">
        <v>4577</v>
      </c>
      <c r="X1179" s="575" t="s">
        <v>4578</v>
      </c>
      <c r="Y1179" s="576" t="s">
        <v>4573</v>
      </c>
      <c r="Z1179" s="577" t="s">
        <v>4579</v>
      </c>
      <c r="AA1179" s="578" t="s">
        <v>4580</v>
      </c>
      <c r="AE1179"/>
    </row>
    <row r="1180" spans="1:31" s="563" customFormat="1">
      <c r="A1180"/>
      <c r="B1180"/>
      <c r="C1180" s="568">
        <v>2024</v>
      </c>
      <c r="D1180" s="569" t="s">
        <v>80</v>
      </c>
      <c r="E1180" s="569" t="s">
        <v>357</v>
      </c>
      <c r="F1180" s="573" t="s">
        <v>462</v>
      </c>
      <c r="G1180" s="569" t="s">
        <v>42</v>
      </c>
      <c r="H1180" s="569" t="s">
        <v>41</v>
      </c>
      <c r="I1180" s="575" t="s">
        <v>54</v>
      </c>
      <c r="J1180" s="569" t="s">
        <v>351</v>
      </c>
      <c r="K1180" s="569" t="s">
        <v>100</v>
      </c>
      <c r="L1180" s="570">
        <v>1</v>
      </c>
      <c r="M1180" s="571">
        <v>2.8100627089821004</v>
      </c>
      <c r="N1180" s="572">
        <v>11.254746950000001</v>
      </c>
      <c r="O1180" s="668" t="s">
        <v>151</v>
      </c>
      <c r="P1180" s="668" t="s">
        <v>351</v>
      </c>
      <c r="Q1180" s="574" t="s">
        <v>3431</v>
      </c>
      <c r="R1180" s="574" t="s">
        <v>3432</v>
      </c>
      <c r="S1180" s="574" t="s">
        <v>3433</v>
      </c>
      <c r="T1180" s="574" t="s">
        <v>4445</v>
      </c>
      <c r="U1180" s="574" t="s">
        <v>3434</v>
      </c>
      <c r="V1180" s="574" t="s">
        <v>3435</v>
      </c>
      <c r="W1180" s="575" t="s">
        <v>4526</v>
      </c>
      <c r="X1180" s="575" t="s">
        <v>4527</v>
      </c>
      <c r="Y1180" s="576" t="s">
        <v>4528</v>
      </c>
      <c r="Z1180" s="577" t="s">
        <v>4581</v>
      </c>
      <c r="AA1180" s="578" t="s">
        <v>4559</v>
      </c>
      <c r="AE1180"/>
    </row>
    <row r="1181" spans="1:31" s="563" customFormat="1">
      <c r="A1181"/>
      <c r="B1181"/>
      <c r="C1181" s="568">
        <v>2024</v>
      </c>
      <c r="D1181" s="569" t="s">
        <v>80</v>
      </c>
      <c r="E1181" s="569" t="s">
        <v>357</v>
      </c>
      <c r="F1181" s="573" t="s">
        <v>462</v>
      </c>
      <c r="G1181" s="569" t="s">
        <v>42</v>
      </c>
      <c r="H1181" s="569" t="s">
        <v>41</v>
      </c>
      <c r="I1181" s="575" t="s">
        <v>54</v>
      </c>
      <c r="J1181" s="569" t="s">
        <v>67</v>
      </c>
      <c r="K1181" s="569" t="s">
        <v>81</v>
      </c>
      <c r="L1181" s="570">
        <v>1</v>
      </c>
      <c r="M1181" s="571">
        <v>3.1096378838606973</v>
      </c>
      <c r="N1181" s="572">
        <v>13.913835515109893</v>
      </c>
      <c r="O1181" s="668" t="s">
        <v>382</v>
      </c>
      <c r="P1181" s="668" t="s">
        <v>67</v>
      </c>
      <c r="Q1181" s="574" t="s">
        <v>3363</v>
      </c>
      <c r="R1181" s="574" t="s">
        <v>3364</v>
      </c>
      <c r="S1181" s="574" t="s">
        <v>3441</v>
      </c>
      <c r="T1181" s="574" t="s">
        <v>4445</v>
      </c>
      <c r="U1181" s="574" t="s">
        <v>3442</v>
      </c>
      <c r="V1181" s="574" t="s">
        <v>3443</v>
      </c>
      <c r="W1181" s="575" t="s">
        <v>4487</v>
      </c>
      <c r="X1181" s="575" t="s">
        <v>4488</v>
      </c>
      <c r="Y1181" s="576" t="s">
        <v>4531</v>
      </c>
      <c r="Z1181" s="577" t="s">
        <v>4582</v>
      </c>
      <c r="AA1181" s="578" t="s">
        <v>4561</v>
      </c>
      <c r="AE1181"/>
    </row>
    <row r="1182" spans="1:31" s="563" customFormat="1">
      <c r="A1182"/>
      <c r="B1182"/>
      <c r="C1182" s="568">
        <v>2024</v>
      </c>
      <c r="D1182" s="569" t="s">
        <v>80</v>
      </c>
      <c r="E1182" s="569" t="s">
        <v>357</v>
      </c>
      <c r="F1182" s="573" t="s">
        <v>462</v>
      </c>
      <c r="G1182" s="569" t="s">
        <v>42</v>
      </c>
      <c r="H1182" s="569" t="s">
        <v>41</v>
      </c>
      <c r="I1182" s="575" t="s">
        <v>54</v>
      </c>
      <c r="J1182" s="569" t="s">
        <v>66</v>
      </c>
      <c r="K1182" s="569" t="s">
        <v>310</v>
      </c>
      <c r="L1182" s="570">
        <v>1</v>
      </c>
      <c r="M1182" s="571">
        <v>8.5152673352472537</v>
      </c>
      <c r="N1182" s="572">
        <v>371.03561373626377</v>
      </c>
      <c r="O1182" s="668" t="s">
        <v>381</v>
      </c>
      <c r="P1182" s="668" t="s">
        <v>66</v>
      </c>
      <c r="Q1182" s="574" t="s">
        <v>3373</v>
      </c>
      <c r="R1182" s="574" t="s">
        <v>3374</v>
      </c>
      <c r="S1182" s="574" t="s">
        <v>3446</v>
      </c>
      <c r="T1182" s="574" t="s">
        <v>4445</v>
      </c>
      <c r="U1182" s="574" t="s">
        <v>3447</v>
      </c>
      <c r="V1182" s="574" t="s">
        <v>3448</v>
      </c>
      <c r="W1182" s="575" t="s">
        <v>4536</v>
      </c>
      <c r="X1182" s="575" t="s">
        <v>4537</v>
      </c>
      <c r="Y1182" s="576" t="s">
        <v>4534</v>
      </c>
      <c r="Z1182" s="577" t="s">
        <v>4583</v>
      </c>
      <c r="AA1182" s="578" t="s">
        <v>4584</v>
      </c>
      <c r="AE1182"/>
    </row>
    <row r="1183" spans="1:31" s="563" customFormat="1">
      <c r="A1183"/>
      <c r="B1183"/>
      <c r="C1183" s="568">
        <v>2024</v>
      </c>
      <c r="D1183" s="569" t="s">
        <v>80</v>
      </c>
      <c r="E1183" s="569" t="s">
        <v>357</v>
      </c>
      <c r="F1183" s="573" t="s">
        <v>462</v>
      </c>
      <c r="G1183" s="569" t="s">
        <v>42</v>
      </c>
      <c r="H1183" s="569" t="s">
        <v>41</v>
      </c>
      <c r="I1183" s="575" t="s">
        <v>54</v>
      </c>
      <c r="J1183" s="569" t="s">
        <v>348</v>
      </c>
      <c r="K1183" s="569" t="s">
        <v>115</v>
      </c>
      <c r="L1183" s="570">
        <v>0.5</v>
      </c>
      <c r="M1183" s="571">
        <v>1.7022804761874999</v>
      </c>
      <c r="N1183" s="572">
        <v>154.75277056250002</v>
      </c>
      <c r="O1183" s="668" t="s">
        <v>151</v>
      </c>
      <c r="P1183" s="668" t="s">
        <v>348</v>
      </c>
      <c r="Q1183" s="574" t="s">
        <v>3554</v>
      </c>
      <c r="R1183" s="574" t="s">
        <v>4506</v>
      </c>
      <c r="S1183" s="574" t="s">
        <v>3459</v>
      </c>
      <c r="T1183" s="574" t="s">
        <v>4445</v>
      </c>
      <c r="U1183" s="574" t="s">
        <v>4540</v>
      </c>
      <c r="V1183" s="574" t="s">
        <v>4541</v>
      </c>
      <c r="W1183" s="575" t="s">
        <v>4508</v>
      </c>
      <c r="X1183" s="575" t="s">
        <v>4509</v>
      </c>
      <c r="Y1183" s="576" t="s">
        <v>4542</v>
      </c>
      <c r="Z1183" s="577" t="s">
        <v>4585</v>
      </c>
      <c r="AA1183" s="578" t="s">
        <v>4569</v>
      </c>
      <c r="AE1183"/>
    </row>
    <row r="1184" spans="1:31" s="563" customFormat="1">
      <c r="A1184"/>
      <c r="B1184"/>
      <c r="C1184" s="568">
        <v>2024</v>
      </c>
      <c r="D1184" s="569" t="s">
        <v>80</v>
      </c>
      <c r="E1184" s="569" t="s">
        <v>357</v>
      </c>
      <c r="F1184" s="573" t="s">
        <v>462</v>
      </c>
      <c r="G1184" s="569" t="s">
        <v>42</v>
      </c>
      <c r="H1184" s="569" t="s">
        <v>41</v>
      </c>
      <c r="I1184" s="575" t="s">
        <v>54</v>
      </c>
      <c r="J1184" s="569" t="s">
        <v>348</v>
      </c>
      <c r="K1184" s="569" t="s">
        <v>111</v>
      </c>
      <c r="L1184" s="570">
        <v>0.5</v>
      </c>
      <c r="M1184" s="571">
        <v>1.7022804761874999</v>
      </c>
      <c r="N1184" s="572">
        <v>154.75277056250002</v>
      </c>
      <c r="O1184" s="668" t="s">
        <v>151</v>
      </c>
      <c r="P1184" s="668" t="s">
        <v>348</v>
      </c>
      <c r="Q1184" s="574" t="s">
        <v>3415</v>
      </c>
      <c r="R1184" s="574" t="s">
        <v>3416</v>
      </c>
      <c r="S1184" s="574" t="s">
        <v>3459</v>
      </c>
      <c r="T1184" s="574" t="s">
        <v>4445</v>
      </c>
      <c r="U1184" s="574" t="s">
        <v>4586</v>
      </c>
      <c r="V1184" s="574" t="s">
        <v>4587</v>
      </c>
      <c r="W1184" s="575" t="s">
        <v>4464</v>
      </c>
      <c r="X1184" s="575" t="s">
        <v>4465</v>
      </c>
      <c r="Y1184" s="576" t="s">
        <v>4542</v>
      </c>
      <c r="Z1184" s="577" t="s">
        <v>4588</v>
      </c>
      <c r="AA1184" s="578" t="s">
        <v>4550</v>
      </c>
      <c r="AE1184"/>
    </row>
    <row r="1185" spans="1:31" s="563" customFormat="1">
      <c r="A1185"/>
      <c r="B1185"/>
      <c r="C1185" s="568">
        <v>2024</v>
      </c>
      <c r="D1185" s="569" t="s">
        <v>80</v>
      </c>
      <c r="E1185" s="569" t="s">
        <v>338</v>
      </c>
      <c r="F1185" s="573" t="s">
        <v>141</v>
      </c>
      <c r="G1185" s="569" t="s">
        <v>42</v>
      </c>
      <c r="H1185" s="569" t="s">
        <v>41</v>
      </c>
      <c r="I1185" s="575" t="s">
        <v>54</v>
      </c>
      <c r="J1185" s="569" t="s">
        <v>352</v>
      </c>
      <c r="K1185" s="569" t="s">
        <v>106</v>
      </c>
      <c r="L1185" s="570">
        <v>0.2</v>
      </c>
      <c r="M1185" s="571">
        <v>4.138935746855898</v>
      </c>
      <c r="N1185" s="572">
        <v>170.67776275694425</v>
      </c>
      <c r="O1185" s="668" t="s">
        <v>151</v>
      </c>
      <c r="P1185" s="668" t="s">
        <v>352</v>
      </c>
      <c r="Q1185" s="574" t="s">
        <v>3307</v>
      </c>
      <c r="R1185" s="574" t="s">
        <v>3491</v>
      </c>
      <c r="S1185" s="574" t="s">
        <v>3280</v>
      </c>
      <c r="T1185" s="574" t="s">
        <v>4445</v>
      </c>
      <c r="U1185" s="574" t="s">
        <v>3686</v>
      </c>
      <c r="V1185" s="574" t="s">
        <v>3687</v>
      </c>
      <c r="W1185" s="575" t="s">
        <v>4446</v>
      </c>
      <c r="X1185" s="575" t="s">
        <v>4589</v>
      </c>
      <c r="Y1185" s="576" t="s">
        <v>4448</v>
      </c>
      <c r="Z1185" s="577" t="s">
        <v>4590</v>
      </c>
      <c r="AA1185" s="578" t="s">
        <v>4591</v>
      </c>
      <c r="AE1185"/>
    </row>
    <row r="1186" spans="1:31" s="563" customFormat="1">
      <c r="A1186"/>
      <c r="B1186"/>
      <c r="C1186" s="568">
        <v>2024</v>
      </c>
      <c r="D1186" s="569" t="s">
        <v>80</v>
      </c>
      <c r="E1186" s="569" t="s">
        <v>338</v>
      </c>
      <c r="F1186" s="573" t="s">
        <v>141</v>
      </c>
      <c r="G1186" s="569" t="s">
        <v>42</v>
      </c>
      <c r="H1186" s="569" t="s">
        <v>41</v>
      </c>
      <c r="I1186" s="575" t="s">
        <v>54</v>
      </c>
      <c r="J1186" s="569" t="s">
        <v>352</v>
      </c>
      <c r="K1186" s="569" t="s">
        <v>346</v>
      </c>
      <c r="L1186" s="570">
        <v>0.8</v>
      </c>
      <c r="M1186" s="571">
        <v>16.555742987423592</v>
      </c>
      <c r="N1186" s="572">
        <v>682.71105102777699</v>
      </c>
      <c r="O1186" s="668" t="s">
        <v>151</v>
      </c>
      <c r="P1186" s="668" t="s">
        <v>352</v>
      </c>
      <c r="Q1186" s="574" t="s">
        <v>3278</v>
      </c>
      <c r="R1186" s="574" t="s">
        <v>3470</v>
      </c>
      <c r="S1186" s="574" t="s">
        <v>3280</v>
      </c>
      <c r="T1186" s="574" t="s">
        <v>4445</v>
      </c>
      <c r="U1186" s="574" t="s">
        <v>3282</v>
      </c>
      <c r="V1186" s="574" t="s">
        <v>3471</v>
      </c>
      <c r="W1186" s="575" t="s">
        <v>4451</v>
      </c>
      <c r="X1186" s="575" t="s">
        <v>4592</v>
      </c>
      <c r="Y1186" s="576" t="s">
        <v>4448</v>
      </c>
      <c r="Z1186" s="577" t="s">
        <v>4593</v>
      </c>
      <c r="AA1186" s="578" t="s">
        <v>4594</v>
      </c>
      <c r="AE1186"/>
    </row>
    <row r="1187" spans="1:31" s="563" customFormat="1">
      <c r="A1187"/>
      <c r="B1187"/>
      <c r="C1187" s="568">
        <v>2024</v>
      </c>
      <c r="D1187" s="569" t="s">
        <v>80</v>
      </c>
      <c r="E1187" s="569" t="s">
        <v>338</v>
      </c>
      <c r="F1187" s="573" t="s">
        <v>141</v>
      </c>
      <c r="G1187" s="569" t="s">
        <v>42</v>
      </c>
      <c r="H1187" s="569" t="s">
        <v>41</v>
      </c>
      <c r="I1187" s="575" t="s">
        <v>54</v>
      </c>
      <c r="J1187" s="569" t="s">
        <v>116</v>
      </c>
      <c r="K1187" s="569" t="s">
        <v>90</v>
      </c>
      <c r="L1187" s="570">
        <v>1</v>
      </c>
      <c r="M1187" s="571">
        <v>12.546095645856081</v>
      </c>
      <c r="N1187" s="572">
        <v>60.635520979440727</v>
      </c>
      <c r="O1187" s="668" t="s">
        <v>382</v>
      </c>
      <c r="P1187" s="668" t="s">
        <v>116</v>
      </c>
      <c r="Q1187" s="574" t="s">
        <v>3289</v>
      </c>
      <c r="R1187" s="574" t="s">
        <v>3475</v>
      </c>
      <c r="S1187" s="574" t="s">
        <v>3291</v>
      </c>
      <c r="T1187" s="574" t="s">
        <v>4445</v>
      </c>
      <c r="U1187" s="574" t="s">
        <v>3292</v>
      </c>
      <c r="V1187" s="574" t="s">
        <v>3476</v>
      </c>
      <c r="W1187" s="575" t="s">
        <v>4455</v>
      </c>
      <c r="X1187" s="575" t="s">
        <v>4595</v>
      </c>
      <c r="Y1187" s="576" t="s">
        <v>4457</v>
      </c>
      <c r="Z1187" s="577" t="s">
        <v>4596</v>
      </c>
      <c r="AA1187" s="578" t="s">
        <v>4597</v>
      </c>
      <c r="AE1187"/>
    </row>
    <row r="1188" spans="1:31" s="563" customFormat="1">
      <c r="A1188"/>
      <c r="B1188"/>
      <c r="C1188" s="568">
        <v>2024</v>
      </c>
      <c r="D1188" s="569" t="s">
        <v>80</v>
      </c>
      <c r="E1188" s="569" t="s">
        <v>338</v>
      </c>
      <c r="F1188" s="573" t="s">
        <v>141</v>
      </c>
      <c r="G1188" s="569" t="s">
        <v>42</v>
      </c>
      <c r="H1188" s="569" t="s">
        <v>41</v>
      </c>
      <c r="I1188" s="575" t="s">
        <v>54</v>
      </c>
      <c r="J1188" s="569" t="s">
        <v>109</v>
      </c>
      <c r="K1188" s="569" t="s">
        <v>90</v>
      </c>
      <c r="L1188" s="570">
        <v>1</v>
      </c>
      <c r="M1188" s="571">
        <v>30.483901817204032</v>
      </c>
      <c r="N1188" s="572">
        <v>1212.7104195888146</v>
      </c>
      <c r="O1188" s="668" t="s">
        <v>381</v>
      </c>
      <c r="P1188" s="668" t="s">
        <v>109</v>
      </c>
      <c r="Q1188" s="574" t="s">
        <v>3289</v>
      </c>
      <c r="R1188" s="574" t="s">
        <v>3475</v>
      </c>
      <c r="S1188" s="574" t="s">
        <v>3309</v>
      </c>
      <c r="T1188" s="574" t="s">
        <v>4445</v>
      </c>
      <c r="U1188" s="574" t="s">
        <v>4059</v>
      </c>
      <c r="V1188" s="574" t="s">
        <v>4060</v>
      </c>
      <c r="W1188" s="575" t="s">
        <v>4455</v>
      </c>
      <c r="X1188" s="575" t="s">
        <v>4595</v>
      </c>
      <c r="Y1188" s="576" t="s">
        <v>4461</v>
      </c>
      <c r="Z1188" s="577" t="s">
        <v>4598</v>
      </c>
      <c r="AA1188" s="578" t="s">
        <v>4597</v>
      </c>
      <c r="AE1188"/>
    </row>
    <row r="1189" spans="1:31" s="563" customFormat="1">
      <c r="A1189"/>
      <c r="B1189"/>
      <c r="C1189" s="568">
        <v>2024</v>
      </c>
      <c r="D1189" s="569" t="s">
        <v>80</v>
      </c>
      <c r="E1189" s="569" t="s">
        <v>338</v>
      </c>
      <c r="F1189" s="573" t="s">
        <v>141</v>
      </c>
      <c r="G1189" s="569" t="s">
        <v>42</v>
      </c>
      <c r="H1189" s="569" t="s">
        <v>41</v>
      </c>
      <c r="I1189" s="575" t="s">
        <v>54</v>
      </c>
      <c r="J1189" s="569" t="s">
        <v>350</v>
      </c>
      <c r="K1189" s="569" t="s">
        <v>272</v>
      </c>
      <c r="L1189" s="570">
        <v>0.3</v>
      </c>
      <c r="M1189" s="571">
        <v>5.0958576915289813</v>
      </c>
      <c r="N1189" s="572">
        <v>614.43994592499939</v>
      </c>
      <c r="O1189" s="668" t="s">
        <v>151</v>
      </c>
      <c r="P1189" s="668" t="s">
        <v>350</v>
      </c>
      <c r="Q1189" s="574" t="s">
        <v>4469</v>
      </c>
      <c r="R1189" s="574" t="s">
        <v>4599</v>
      </c>
      <c r="S1189" s="574" t="s">
        <v>3319</v>
      </c>
      <c r="T1189" s="574" t="s">
        <v>4445</v>
      </c>
      <c r="U1189" s="574" t="s">
        <v>4600</v>
      </c>
      <c r="V1189" s="574" t="s">
        <v>4601</v>
      </c>
      <c r="W1189" s="575" t="s">
        <v>4473</v>
      </c>
      <c r="X1189" s="575" t="s">
        <v>4602</v>
      </c>
      <c r="Y1189" s="576" t="s">
        <v>4466</v>
      </c>
      <c r="Z1189" s="577" t="s">
        <v>4603</v>
      </c>
      <c r="AA1189" s="578" t="s">
        <v>4604</v>
      </c>
      <c r="AE1189"/>
    </row>
    <row r="1190" spans="1:31" s="563" customFormat="1">
      <c r="A1190"/>
      <c r="B1190"/>
      <c r="C1190" s="568">
        <v>2024</v>
      </c>
      <c r="D1190" s="569" t="s">
        <v>80</v>
      </c>
      <c r="E1190" s="569" t="s">
        <v>338</v>
      </c>
      <c r="F1190" s="573" t="s">
        <v>141</v>
      </c>
      <c r="G1190" s="569" t="s">
        <v>42</v>
      </c>
      <c r="H1190" s="569" t="s">
        <v>41</v>
      </c>
      <c r="I1190" s="575" t="s">
        <v>54</v>
      </c>
      <c r="J1190" s="569" t="s">
        <v>350</v>
      </c>
      <c r="K1190" s="569" t="s">
        <v>111</v>
      </c>
      <c r="L1190" s="570">
        <v>0.6</v>
      </c>
      <c r="M1190" s="571">
        <v>10.191715383057963</v>
      </c>
      <c r="N1190" s="572">
        <v>1228.8798918499988</v>
      </c>
      <c r="O1190" s="668" t="s">
        <v>151</v>
      </c>
      <c r="P1190" s="668" t="s">
        <v>350</v>
      </c>
      <c r="Q1190" s="574" t="s">
        <v>3415</v>
      </c>
      <c r="R1190" s="574" t="s">
        <v>3485</v>
      </c>
      <c r="S1190" s="574" t="s">
        <v>3319</v>
      </c>
      <c r="T1190" s="574" t="s">
        <v>4445</v>
      </c>
      <c r="U1190" s="574" t="s">
        <v>3712</v>
      </c>
      <c r="V1190" s="574" t="s">
        <v>3713</v>
      </c>
      <c r="W1190" s="575" t="s">
        <v>4464</v>
      </c>
      <c r="X1190" s="575" t="s">
        <v>4605</v>
      </c>
      <c r="Y1190" s="576" t="s">
        <v>4466</v>
      </c>
      <c r="Z1190" s="577" t="s">
        <v>4606</v>
      </c>
      <c r="AA1190" s="578" t="s">
        <v>4607</v>
      </c>
      <c r="AE1190"/>
    </row>
    <row r="1191" spans="1:31" s="563" customFormat="1">
      <c r="A1191"/>
      <c r="B1191"/>
      <c r="C1191" s="568">
        <v>2024</v>
      </c>
      <c r="D1191" s="569" t="s">
        <v>80</v>
      </c>
      <c r="E1191" s="569" t="s">
        <v>338</v>
      </c>
      <c r="F1191" s="573" t="s">
        <v>141</v>
      </c>
      <c r="G1191" s="569" t="s">
        <v>42</v>
      </c>
      <c r="H1191" s="569" t="s">
        <v>41</v>
      </c>
      <c r="I1191" s="575" t="s">
        <v>54</v>
      </c>
      <c r="J1191" s="569" t="s">
        <v>350</v>
      </c>
      <c r="K1191" s="569" t="s">
        <v>90</v>
      </c>
      <c r="L1191" s="570">
        <v>0.1</v>
      </c>
      <c r="M1191" s="571">
        <v>1.6986192305096606</v>
      </c>
      <c r="N1191" s="572">
        <v>204.81331530833313</v>
      </c>
      <c r="O1191" s="668" t="s">
        <v>151</v>
      </c>
      <c r="P1191" s="668" t="s">
        <v>350</v>
      </c>
      <c r="Q1191" s="574" t="s">
        <v>3289</v>
      </c>
      <c r="R1191" s="574" t="s">
        <v>3475</v>
      </c>
      <c r="S1191" s="574" t="s">
        <v>3319</v>
      </c>
      <c r="T1191" s="574" t="s">
        <v>4445</v>
      </c>
      <c r="U1191" s="574" t="s">
        <v>4608</v>
      </c>
      <c r="V1191" s="574" t="s">
        <v>4609</v>
      </c>
      <c r="W1191" s="575" t="s">
        <v>4455</v>
      </c>
      <c r="X1191" s="575" t="s">
        <v>4595</v>
      </c>
      <c r="Y1191" s="576" t="s">
        <v>4466</v>
      </c>
      <c r="Z1191" s="577" t="s">
        <v>4610</v>
      </c>
      <c r="AA1191" s="578" t="s">
        <v>4597</v>
      </c>
      <c r="AE1191"/>
    </row>
    <row r="1192" spans="1:31" s="563" customFormat="1">
      <c r="A1192"/>
      <c r="B1192"/>
      <c r="C1192" s="568">
        <v>2024</v>
      </c>
      <c r="D1192" s="569" t="s">
        <v>80</v>
      </c>
      <c r="E1192" s="569" t="s">
        <v>338</v>
      </c>
      <c r="F1192" s="573" t="s">
        <v>141</v>
      </c>
      <c r="G1192" s="569" t="s">
        <v>42</v>
      </c>
      <c r="H1192" s="569" t="s">
        <v>41</v>
      </c>
      <c r="I1192" s="575" t="s">
        <v>54</v>
      </c>
      <c r="J1192" s="569" t="s">
        <v>99</v>
      </c>
      <c r="K1192" s="569" t="s">
        <v>477</v>
      </c>
      <c r="L1192" s="570">
        <v>0.3</v>
      </c>
      <c r="M1192" s="571">
        <v>1.3410151819813108</v>
      </c>
      <c r="N1192" s="572">
        <v>691.24493916562415</v>
      </c>
      <c r="O1192" s="668" t="s">
        <v>151</v>
      </c>
      <c r="P1192" s="668" t="s">
        <v>99</v>
      </c>
      <c r="Q1192" s="574" t="s">
        <v>4611</v>
      </c>
      <c r="R1192" s="574" t="s">
        <v>4612</v>
      </c>
      <c r="S1192" s="574" t="s">
        <v>3329</v>
      </c>
      <c r="T1192" s="574" t="s">
        <v>4445</v>
      </c>
      <c r="U1192" s="574" t="s">
        <v>4613</v>
      </c>
      <c r="V1192" s="574" t="s">
        <v>4614</v>
      </c>
      <c r="W1192" s="575" t="s">
        <v>4615</v>
      </c>
      <c r="X1192" s="575" t="s">
        <v>4616</v>
      </c>
      <c r="Y1192" s="576" t="s">
        <v>4475</v>
      </c>
      <c r="Z1192" s="577" t="s">
        <v>4617</v>
      </c>
      <c r="AA1192" s="578" t="s">
        <v>4618</v>
      </c>
      <c r="AE1192"/>
    </row>
    <row r="1193" spans="1:31" s="563" customFormat="1">
      <c r="A1193"/>
      <c r="B1193"/>
      <c r="C1193" s="568">
        <v>2024</v>
      </c>
      <c r="D1193" s="569" t="s">
        <v>80</v>
      </c>
      <c r="E1193" s="569" t="s">
        <v>338</v>
      </c>
      <c r="F1193" s="573" t="s">
        <v>141</v>
      </c>
      <c r="G1193" s="569" t="s">
        <v>42</v>
      </c>
      <c r="H1193" s="569" t="s">
        <v>41</v>
      </c>
      <c r="I1193" s="575" t="s">
        <v>54</v>
      </c>
      <c r="J1193" s="569" t="s">
        <v>99</v>
      </c>
      <c r="K1193" s="569" t="s">
        <v>272</v>
      </c>
      <c r="L1193" s="570">
        <v>0.35</v>
      </c>
      <c r="M1193" s="571">
        <v>1.564517712311529</v>
      </c>
      <c r="N1193" s="572">
        <v>806.45242902656139</v>
      </c>
      <c r="O1193" s="668" t="s">
        <v>151</v>
      </c>
      <c r="P1193" s="668" t="s">
        <v>99</v>
      </c>
      <c r="Q1193" s="574" t="s">
        <v>4469</v>
      </c>
      <c r="R1193" s="574" t="s">
        <v>4599</v>
      </c>
      <c r="S1193" s="574" t="s">
        <v>3329</v>
      </c>
      <c r="T1193" s="574" t="s">
        <v>4445</v>
      </c>
      <c r="U1193" s="574" t="s">
        <v>4471</v>
      </c>
      <c r="V1193" s="574" t="s">
        <v>4619</v>
      </c>
      <c r="W1193" s="575" t="s">
        <v>4473</v>
      </c>
      <c r="X1193" s="575" t="s">
        <v>4602</v>
      </c>
      <c r="Y1193" s="576" t="s">
        <v>4475</v>
      </c>
      <c r="Z1193" s="577" t="s">
        <v>4620</v>
      </c>
      <c r="AA1193" s="578" t="s">
        <v>4604</v>
      </c>
      <c r="AE1193"/>
    </row>
    <row r="1194" spans="1:31" s="563" customFormat="1">
      <c r="A1194"/>
      <c r="B1194"/>
      <c r="C1194" s="568">
        <v>2024</v>
      </c>
      <c r="D1194" s="569" t="s">
        <v>80</v>
      </c>
      <c r="E1194" s="569" t="s">
        <v>338</v>
      </c>
      <c r="F1194" s="573" t="s">
        <v>141</v>
      </c>
      <c r="G1194" s="569" t="s">
        <v>42</v>
      </c>
      <c r="H1194" s="569" t="s">
        <v>41</v>
      </c>
      <c r="I1194" s="575" t="s">
        <v>54</v>
      </c>
      <c r="J1194" s="569" t="s">
        <v>99</v>
      </c>
      <c r="K1194" s="569" t="s">
        <v>346</v>
      </c>
      <c r="L1194" s="570">
        <v>0.35</v>
      </c>
      <c r="M1194" s="571">
        <v>1.564517712311529</v>
      </c>
      <c r="N1194" s="572">
        <v>806.45242902656139</v>
      </c>
      <c r="O1194" s="668" t="s">
        <v>151</v>
      </c>
      <c r="P1194" s="668" t="s">
        <v>99</v>
      </c>
      <c r="Q1194" s="574" t="s">
        <v>3278</v>
      </c>
      <c r="R1194" s="574" t="s">
        <v>3470</v>
      </c>
      <c r="S1194" s="574" t="s">
        <v>3329</v>
      </c>
      <c r="T1194" s="574" t="s">
        <v>4445</v>
      </c>
      <c r="U1194" s="574" t="s">
        <v>4478</v>
      </c>
      <c r="V1194" s="574" t="s">
        <v>4621</v>
      </c>
      <c r="W1194" s="575" t="s">
        <v>4451</v>
      </c>
      <c r="X1194" s="575" t="s">
        <v>4592</v>
      </c>
      <c r="Y1194" s="576" t="s">
        <v>4475</v>
      </c>
      <c r="Z1194" s="577" t="s">
        <v>4622</v>
      </c>
      <c r="AA1194" s="578" t="s">
        <v>4594</v>
      </c>
      <c r="AE1194"/>
    </row>
    <row r="1195" spans="1:31" s="563" customFormat="1">
      <c r="A1195"/>
      <c r="B1195"/>
      <c r="C1195" s="568">
        <v>2024</v>
      </c>
      <c r="D1195" s="569" t="s">
        <v>80</v>
      </c>
      <c r="E1195" s="569" t="s">
        <v>338</v>
      </c>
      <c r="F1195" s="573" t="s">
        <v>141</v>
      </c>
      <c r="G1195" s="569" t="s">
        <v>42</v>
      </c>
      <c r="H1195" s="569" t="s">
        <v>41</v>
      </c>
      <c r="I1195" s="575" t="s">
        <v>54</v>
      </c>
      <c r="J1195" s="569" t="s">
        <v>96</v>
      </c>
      <c r="K1195" s="569" t="s">
        <v>346</v>
      </c>
      <c r="L1195" s="570">
        <v>1</v>
      </c>
      <c r="M1195" s="571">
        <v>0.24833614481135391</v>
      </c>
      <c r="N1195" s="572">
        <v>512.03328827083283</v>
      </c>
      <c r="O1195" s="668" t="s">
        <v>151</v>
      </c>
      <c r="P1195" s="668" t="s">
        <v>96</v>
      </c>
      <c r="Q1195" s="574" t="s">
        <v>3278</v>
      </c>
      <c r="R1195" s="574" t="s">
        <v>3470</v>
      </c>
      <c r="S1195" s="574" t="s">
        <v>3337</v>
      </c>
      <c r="T1195" s="574" t="s">
        <v>4445</v>
      </c>
      <c r="U1195" s="574" t="s">
        <v>4481</v>
      </c>
      <c r="V1195" s="574" t="s">
        <v>4623</v>
      </c>
      <c r="W1195" s="575" t="s">
        <v>4451</v>
      </c>
      <c r="X1195" s="575" t="s">
        <v>4592</v>
      </c>
      <c r="Y1195" s="576" t="s">
        <v>4483</v>
      </c>
      <c r="Z1195" s="577" t="s">
        <v>4624</v>
      </c>
      <c r="AA1195" s="578" t="s">
        <v>4594</v>
      </c>
      <c r="AE1195"/>
    </row>
    <row r="1196" spans="1:31" s="563" customFormat="1">
      <c r="A1196"/>
      <c r="B1196"/>
      <c r="C1196" s="568">
        <v>2024</v>
      </c>
      <c r="D1196" s="569" t="s">
        <v>80</v>
      </c>
      <c r="E1196" s="569" t="s">
        <v>338</v>
      </c>
      <c r="F1196" s="573" t="s">
        <v>141</v>
      </c>
      <c r="G1196" s="569" t="s">
        <v>42</v>
      </c>
      <c r="H1196" s="569" t="s">
        <v>41</v>
      </c>
      <c r="I1196" s="575" t="s">
        <v>54</v>
      </c>
      <c r="J1196" s="569" t="s">
        <v>87</v>
      </c>
      <c r="K1196" s="569" t="s">
        <v>106</v>
      </c>
      <c r="L1196" s="570">
        <v>1</v>
      </c>
      <c r="M1196" s="571">
        <v>25.702790987975121</v>
      </c>
      <c r="N1196" s="572">
        <v>1152.0748986093736</v>
      </c>
      <c r="O1196" s="668" t="s">
        <v>151</v>
      </c>
      <c r="P1196" s="668" t="s">
        <v>87</v>
      </c>
      <c r="Q1196" s="574" t="s">
        <v>3307</v>
      </c>
      <c r="R1196" s="574" t="s">
        <v>3491</v>
      </c>
      <c r="S1196" s="574" t="s">
        <v>3344</v>
      </c>
      <c r="T1196" s="574" t="s">
        <v>4445</v>
      </c>
      <c r="U1196" s="574" t="s">
        <v>3352</v>
      </c>
      <c r="V1196" s="574" t="s">
        <v>3520</v>
      </c>
      <c r="W1196" s="575" t="s">
        <v>4446</v>
      </c>
      <c r="X1196" s="575" t="s">
        <v>4589</v>
      </c>
      <c r="Y1196" s="575" t="s">
        <v>4485</v>
      </c>
      <c r="Z1196" s="579" t="s">
        <v>4625</v>
      </c>
      <c r="AA1196" s="580" t="s">
        <v>4591</v>
      </c>
      <c r="AE1196"/>
    </row>
    <row r="1197" spans="1:31" s="563" customFormat="1">
      <c r="A1197"/>
      <c r="B1197"/>
      <c r="C1197" s="568">
        <v>2024</v>
      </c>
      <c r="D1197" s="569" t="s">
        <v>80</v>
      </c>
      <c r="E1197" s="569" t="s">
        <v>338</v>
      </c>
      <c r="F1197" s="573" t="s">
        <v>141</v>
      </c>
      <c r="G1197" s="569" t="s">
        <v>42</v>
      </c>
      <c r="H1197" s="569" t="s">
        <v>41</v>
      </c>
      <c r="I1197" s="575" t="s">
        <v>54</v>
      </c>
      <c r="J1197" s="569" t="s">
        <v>83</v>
      </c>
      <c r="K1197" s="569" t="s">
        <v>81</v>
      </c>
      <c r="L1197" s="570">
        <v>1</v>
      </c>
      <c r="M1197" s="571">
        <v>83.552222588682127</v>
      </c>
      <c r="N1197" s="572">
        <v>223.27032918786313</v>
      </c>
      <c r="O1197" s="668" t="s">
        <v>382</v>
      </c>
      <c r="P1197" s="668" t="s">
        <v>83</v>
      </c>
      <c r="Q1197" s="574" t="s">
        <v>3363</v>
      </c>
      <c r="R1197" s="574" t="s">
        <v>3532</v>
      </c>
      <c r="S1197" s="574" t="s">
        <v>3365</v>
      </c>
      <c r="T1197" s="574" t="s">
        <v>4445</v>
      </c>
      <c r="U1197" s="574" t="s">
        <v>3366</v>
      </c>
      <c r="V1197" s="574" t="s">
        <v>3533</v>
      </c>
      <c r="W1197" s="575" t="s">
        <v>4487</v>
      </c>
      <c r="X1197" s="575" t="s">
        <v>4626</v>
      </c>
      <c r="Y1197" s="576" t="s">
        <v>4489</v>
      </c>
      <c r="Z1197" s="577" t="s">
        <v>4627</v>
      </c>
      <c r="AA1197" s="578" t="s">
        <v>4628</v>
      </c>
      <c r="AE1197"/>
    </row>
    <row r="1198" spans="1:31" s="563" customFormat="1">
      <c r="A1198"/>
      <c r="B1198"/>
      <c r="C1198" s="568">
        <v>2024</v>
      </c>
      <c r="D1198" s="569" t="s">
        <v>80</v>
      </c>
      <c r="E1198" s="569" t="s">
        <v>338</v>
      </c>
      <c r="F1198" s="573" t="s">
        <v>141</v>
      </c>
      <c r="G1198" s="569" t="s">
        <v>42</v>
      </c>
      <c r="H1198" s="569" t="s">
        <v>41</v>
      </c>
      <c r="I1198" s="575" t="s">
        <v>54</v>
      </c>
      <c r="J1198" s="569" t="s">
        <v>77</v>
      </c>
      <c r="K1198" s="569" t="s">
        <v>97</v>
      </c>
      <c r="L1198" s="570">
        <v>0.05</v>
      </c>
      <c r="M1198" s="571">
        <v>6.2061965802481964</v>
      </c>
      <c r="N1198" s="572">
        <v>167.73504270941072</v>
      </c>
      <c r="O1198" s="668" t="s">
        <v>381</v>
      </c>
      <c r="P1198" s="668" t="s">
        <v>77</v>
      </c>
      <c r="Q1198" s="574" t="s">
        <v>4494</v>
      </c>
      <c r="R1198" s="574" t="s">
        <v>4629</v>
      </c>
      <c r="S1198" s="574" t="s">
        <v>3375</v>
      </c>
      <c r="T1198" s="574" t="s">
        <v>4445</v>
      </c>
      <c r="U1198" s="574" t="s">
        <v>4496</v>
      </c>
      <c r="V1198" s="574" t="s">
        <v>4630</v>
      </c>
      <c r="W1198" s="575" t="s">
        <v>4498</v>
      </c>
      <c r="X1198" s="575" t="s">
        <v>4631</v>
      </c>
      <c r="Y1198" s="576" t="s">
        <v>4492</v>
      </c>
      <c r="Z1198" s="577" t="s">
        <v>4632</v>
      </c>
      <c r="AA1198" s="578" t="s">
        <v>4633</v>
      </c>
      <c r="AE1198"/>
    </row>
    <row r="1199" spans="1:31" s="563" customFormat="1">
      <c r="A1199"/>
      <c r="B1199"/>
      <c r="C1199" s="568">
        <v>2024</v>
      </c>
      <c r="D1199" s="569" t="s">
        <v>80</v>
      </c>
      <c r="E1199" s="569" t="s">
        <v>338</v>
      </c>
      <c r="F1199" s="573" t="s">
        <v>141</v>
      </c>
      <c r="G1199" s="569" t="s">
        <v>42</v>
      </c>
      <c r="H1199" s="569" t="s">
        <v>41</v>
      </c>
      <c r="I1199" s="575" t="s">
        <v>54</v>
      </c>
      <c r="J1199" s="569" t="s">
        <v>77</v>
      </c>
      <c r="K1199" s="569" t="s">
        <v>93</v>
      </c>
      <c r="L1199" s="570">
        <v>0.95</v>
      </c>
      <c r="M1199" s="571">
        <v>117.91773502471572</v>
      </c>
      <c r="N1199" s="572">
        <v>3186.9658114788035</v>
      </c>
      <c r="O1199" s="668" t="s">
        <v>381</v>
      </c>
      <c r="P1199" s="668" t="s">
        <v>77</v>
      </c>
      <c r="Q1199" s="574" t="s">
        <v>3394</v>
      </c>
      <c r="R1199" s="574" t="s">
        <v>3549</v>
      </c>
      <c r="S1199" s="574" t="s">
        <v>3375</v>
      </c>
      <c r="T1199" s="574" t="s">
        <v>4445</v>
      </c>
      <c r="U1199" s="574" t="s">
        <v>3396</v>
      </c>
      <c r="V1199" s="574" t="s">
        <v>3550</v>
      </c>
      <c r="W1199" s="575" t="s">
        <v>4502</v>
      </c>
      <c r="X1199" s="575" t="s">
        <v>4634</v>
      </c>
      <c r="Y1199" s="576" t="s">
        <v>4492</v>
      </c>
      <c r="Z1199" s="577" t="s">
        <v>4635</v>
      </c>
      <c r="AA1199" s="578" t="s">
        <v>4636</v>
      </c>
      <c r="AE1199"/>
    </row>
    <row r="1200" spans="1:31" s="563" customFormat="1">
      <c r="A1200"/>
      <c r="B1200"/>
      <c r="C1200" s="568">
        <v>2024</v>
      </c>
      <c r="D1200" s="569" t="s">
        <v>80</v>
      </c>
      <c r="E1200" s="569" t="s">
        <v>338</v>
      </c>
      <c r="F1200" s="573" t="s">
        <v>141</v>
      </c>
      <c r="G1200" s="569" t="s">
        <v>42</v>
      </c>
      <c r="H1200" s="569" t="s">
        <v>41</v>
      </c>
      <c r="I1200" s="575" t="s">
        <v>54</v>
      </c>
      <c r="J1200" s="569" t="s">
        <v>349</v>
      </c>
      <c r="K1200" s="569" t="s">
        <v>115</v>
      </c>
      <c r="L1200" s="570">
        <v>0.63</v>
      </c>
      <c r="M1200" s="571">
        <v>20.07546386459417</v>
      </c>
      <c r="N1200" s="572">
        <v>1995.9697618407404</v>
      </c>
      <c r="O1200" s="668" t="s">
        <v>151</v>
      </c>
      <c r="P1200" s="668" t="s">
        <v>349</v>
      </c>
      <c r="Q1200" s="574" t="s">
        <v>3554</v>
      </c>
      <c r="R1200" s="574" t="s">
        <v>3555</v>
      </c>
      <c r="S1200" s="574" t="s">
        <v>3402</v>
      </c>
      <c r="T1200" s="574" t="s">
        <v>4445</v>
      </c>
      <c r="U1200" s="574" t="s">
        <v>3556</v>
      </c>
      <c r="V1200" s="574" t="s">
        <v>3557</v>
      </c>
      <c r="W1200" s="575" t="s">
        <v>4508</v>
      </c>
      <c r="X1200" s="575" t="s">
        <v>4637</v>
      </c>
      <c r="Y1200" s="576" t="s">
        <v>4510</v>
      </c>
      <c r="Z1200" s="577" t="s">
        <v>4638</v>
      </c>
      <c r="AA1200" s="578" t="s">
        <v>4639</v>
      </c>
      <c r="AE1200"/>
    </row>
    <row r="1201" spans="1:31" s="563" customFormat="1">
      <c r="A1201"/>
      <c r="B1201"/>
      <c r="C1201" s="568">
        <v>2024</v>
      </c>
      <c r="D1201" s="569" t="s">
        <v>80</v>
      </c>
      <c r="E1201" s="569" t="s">
        <v>338</v>
      </c>
      <c r="F1201" s="573" t="s">
        <v>141</v>
      </c>
      <c r="G1201" s="569" t="s">
        <v>42</v>
      </c>
      <c r="H1201" s="569" t="s">
        <v>41</v>
      </c>
      <c r="I1201" s="575" t="s">
        <v>54</v>
      </c>
      <c r="J1201" s="569" t="s">
        <v>349</v>
      </c>
      <c r="K1201" s="569" t="s">
        <v>104</v>
      </c>
      <c r="L1201" s="570">
        <v>0.37</v>
      </c>
      <c r="M1201" s="571">
        <v>11.790351793491812</v>
      </c>
      <c r="N1201" s="572">
        <v>1172.236209335038</v>
      </c>
      <c r="O1201" s="668" t="s">
        <v>151</v>
      </c>
      <c r="P1201" s="668" t="s">
        <v>349</v>
      </c>
      <c r="Q1201" s="574" t="s">
        <v>3355</v>
      </c>
      <c r="R1201" s="574" t="s">
        <v>3499</v>
      </c>
      <c r="S1201" s="574" t="s">
        <v>3402</v>
      </c>
      <c r="T1201" s="574" t="s">
        <v>4445</v>
      </c>
      <c r="U1201" s="574" t="s">
        <v>3407</v>
      </c>
      <c r="V1201" s="574" t="s">
        <v>3564</v>
      </c>
      <c r="W1201" s="575" t="s">
        <v>4564</v>
      </c>
      <c r="X1201" s="575" t="s">
        <v>4640</v>
      </c>
      <c r="Y1201" s="576" t="s">
        <v>4510</v>
      </c>
      <c r="Z1201" s="577" t="s">
        <v>4641</v>
      </c>
      <c r="AA1201" s="578" t="s">
        <v>4642</v>
      </c>
      <c r="AE1201"/>
    </row>
    <row r="1202" spans="1:31" s="563" customFormat="1">
      <c r="A1202"/>
      <c r="B1202"/>
      <c r="C1202" s="568">
        <v>2024</v>
      </c>
      <c r="D1202" s="569" t="s">
        <v>80</v>
      </c>
      <c r="E1202" s="569" t="s">
        <v>338</v>
      </c>
      <c r="F1202" s="573" t="s">
        <v>141</v>
      </c>
      <c r="G1202" s="569" t="s">
        <v>42</v>
      </c>
      <c r="H1202" s="569" t="s">
        <v>41</v>
      </c>
      <c r="I1202" s="575" t="s">
        <v>54</v>
      </c>
      <c r="J1202" s="569" t="s">
        <v>76</v>
      </c>
      <c r="K1202" s="569" t="s">
        <v>115</v>
      </c>
      <c r="L1202" s="570">
        <v>0.6</v>
      </c>
      <c r="M1202" s="571">
        <v>0.9387106273869178</v>
      </c>
      <c r="N1202" s="572">
        <v>368.6639675549996</v>
      </c>
      <c r="O1202" s="668" t="s">
        <v>151</v>
      </c>
      <c r="P1202" s="668" t="s">
        <v>76</v>
      </c>
      <c r="Q1202" s="574" t="s">
        <v>3554</v>
      </c>
      <c r="R1202" s="574" t="s">
        <v>3555</v>
      </c>
      <c r="S1202" s="574" t="s">
        <v>3410</v>
      </c>
      <c r="T1202" s="574" t="s">
        <v>4445</v>
      </c>
      <c r="U1202" s="574" t="s">
        <v>4513</v>
      </c>
      <c r="V1202" s="574" t="s">
        <v>4643</v>
      </c>
      <c r="W1202" s="575" t="s">
        <v>4508</v>
      </c>
      <c r="X1202" s="575" t="s">
        <v>4637</v>
      </c>
      <c r="Y1202" s="576" t="s">
        <v>4515</v>
      </c>
      <c r="Z1202" s="577" t="s">
        <v>4644</v>
      </c>
      <c r="AA1202" s="578" t="s">
        <v>4639</v>
      </c>
      <c r="AE1202"/>
    </row>
    <row r="1203" spans="1:31" s="563" customFormat="1">
      <c r="A1203"/>
      <c r="B1203"/>
      <c r="C1203" s="568">
        <v>2024</v>
      </c>
      <c r="D1203" s="569" t="s">
        <v>80</v>
      </c>
      <c r="E1203" s="569" t="s">
        <v>338</v>
      </c>
      <c r="F1203" s="573" t="s">
        <v>141</v>
      </c>
      <c r="G1203" s="569" t="s">
        <v>42</v>
      </c>
      <c r="H1203" s="569" t="s">
        <v>41</v>
      </c>
      <c r="I1203" s="575" t="s">
        <v>54</v>
      </c>
      <c r="J1203" s="569" t="s">
        <v>76</v>
      </c>
      <c r="K1203" s="569" t="s">
        <v>346</v>
      </c>
      <c r="L1203" s="570">
        <v>0.4</v>
      </c>
      <c r="M1203" s="571">
        <v>0.6258070849246119</v>
      </c>
      <c r="N1203" s="572">
        <v>245.77597836999973</v>
      </c>
      <c r="O1203" s="668" t="s">
        <v>151</v>
      </c>
      <c r="P1203" s="668" t="s">
        <v>76</v>
      </c>
      <c r="Q1203" s="574" t="s">
        <v>3278</v>
      </c>
      <c r="R1203" s="574" t="s">
        <v>3470</v>
      </c>
      <c r="S1203" s="574" t="s">
        <v>3410</v>
      </c>
      <c r="T1203" s="574" t="s">
        <v>4445</v>
      </c>
      <c r="U1203" s="574" t="s">
        <v>4517</v>
      </c>
      <c r="V1203" s="574" t="s">
        <v>4645</v>
      </c>
      <c r="W1203" s="575" t="s">
        <v>4451</v>
      </c>
      <c r="X1203" s="575" t="s">
        <v>4592</v>
      </c>
      <c r="Y1203" s="576" t="s">
        <v>4515</v>
      </c>
      <c r="Z1203" s="577" t="s">
        <v>4646</v>
      </c>
      <c r="AA1203" s="578" t="s">
        <v>4594</v>
      </c>
      <c r="AE1203"/>
    </row>
    <row r="1204" spans="1:31" s="563" customFormat="1">
      <c r="A1204"/>
      <c r="B1204"/>
      <c r="C1204" s="568">
        <v>2024</v>
      </c>
      <c r="D1204" s="569" t="s">
        <v>80</v>
      </c>
      <c r="E1204" s="569" t="s">
        <v>338</v>
      </c>
      <c r="F1204" s="573" t="s">
        <v>141</v>
      </c>
      <c r="G1204" s="569" t="s">
        <v>42</v>
      </c>
      <c r="H1204" s="569" t="s">
        <v>41</v>
      </c>
      <c r="I1204" s="575" t="s">
        <v>54</v>
      </c>
      <c r="J1204" s="569" t="s">
        <v>74</v>
      </c>
      <c r="K1204" s="569" t="s">
        <v>115</v>
      </c>
      <c r="L1204" s="570">
        <v>0.6</v>
      </c>
      <c r="M1204" s="571">
        <v>10.057613864859832</v>
      </c>
      <c r="N1204" s="572">
        <v>3949.9710809464241</v>
      </c>
      <c r="O1204" s="668" t="s">
        <v>151</v>
      </c>
      <c r="P1204" s="668" t="s">
        <v>74</v>
      </c>
      <c r="Q1204" s="574" t="s">
        <v>3554</v>
      </c>
      <c r="R1204" s="574" t="s">
        <v>3555</v>
      </c>
      <c r="S1204" s="574" t="s">
        <v>3423</v>
      </c>
      <c r="T1204" s="574" t="s">
        <v>4445</v>
      </c>
      <c r="U1204" s="574" t="s">
        <v>4520</v>
      </c>
      <c r="V1204" s="574" t="s">
        <v>4647</v>
      </c>
      <c r="W1204" s="575" t="s">
        <v>4508</v>
      </c>
      <c r="X1204" s="575" t="s">
        <v>4637</v>
      </c>
      <c r="Y1204" s="576" t="s">
        <v>4522</v>
      </c>
      <c r="Z1204" s="577" t="s">
        <v>4648</v>
      </c>
      <c r="AA1204" s="578" t="s">
        <v>4639</v>
      </c>
      <c r="AE1204"/>
    </row>
    <row r="1205" spans="1:31" s="563" customFormat="1">
      <c r="A1205"/>
      <c r="B1205"/>
      <c r="C1205" s="568">
        <v>2024</v>
      </c>
      <c r="D1205" s="569" t="s">
        <v>80</v>
      </c>
      <c r="E1205" s="569" t="s">
        <v>338</v>
      </c>
      <c r="F1205" s="573" t="s">
        <v>141</v>
      </c>
      <c r="G1205" s="569" t="s">
        <v>42</v>
      </c>
      <c r="H1205" s="569" t="s">
        <v>41</v>
      </c>
      <c r="I1205" s="575" t="s">
        <v>54</v>
      </c>
      <c r="J1205" s="569" t="s">
        <v>74</v>
      </c>
      <c r="K1205" s="569" t="s">
        <v>346</v>
      </c>
      <c r="L1205" s="570">
        <v>0.4</v>
      </c>
      <c r="M1205" s="571">
        <v>6.7050759099065544</v>
      </c>
      <c r="N1205" s="572">
        <v>2633.3140539642827</v>
      </c>
      <c r="O1205" s="668" t="s">
        <v>151</v>
      </c>
      <c r="P1205" s="668" t="s">
        <v>74</v>
      </c>
      <c r="Q1205" s="574" t="s">
        <v>3278</v>
      </c>
      <c r="R1205" s="574" t="s">
        <v>3470</v>
      </c>
      <c r="S1205" s="574" t="s">
        <v>3423</v>
      </c>
      <c r="T1205" s="574" t="s">
        <v>4445</v>
      </c>
      <c r="U1205" s="574" t="s">
        <v>4390</v>
      </c>
      <c r="V1205" s="574" t="s">
        <v>4649</v>
      </c>
      <c r="W1205" s="575" t="s">
        <v>4451</v>
      </c>
      <c r="X1205" s="575" t="s">
        <v>4592</v>
      </c>
      <c r="Y1205" s="576" t="s">
        <v>4522</v>
      </c>
      <c r="Z1205" s="577" t="s">
        <v>4650</v>
      </c>
      <c r="AA1205" s="578" t="s">
        <v>4594</v>
      </c>
      <c r="AE1205"/>
    </row>
    <row r="1206" spans="1:31" s="563" customFormat="1">
      <c r="A1206"/>
      <c r="B1206"/>
      <c r="C1206" s="568">
        <v>2024</v>
      </c>
      <c r="D1206" s="569" t="s">
        <v>80</v>
      </c>
      <c r="E1206" s="569" t="s">
        <v>338</v>
      </c>
      <c r="F1206" s="573" t="s">
        <v>141</v>
      </c>
      <c r="G1206" s="569" t="s">
        <v>42</v>
      </c>
      <c r="H1206" s="569" t="s">
        <v>41</v>
      </c>
      <c r="I1206" s="575" t="s">
        <v>54</v>
      </c>
      <c r="J1206" s="569" t="s">
        <v>351</v>
      </c>
      <c r="K1206" s="569" t="s">
        <v>100</v>
      </c>
      <c r="L1206" s="570">
        <v>1</v>
      </c>
      <c r="M1206" s="571">
        <v>20.855269441257501</v>
      </c>
      <c r="N1206" s="572">
        <v>87.045659006041575</v>
      </c>
      <c r="O1206" s="668" t="s">
        <v>151</v>
      </c>
      <c r="P1206" s="668" t="s">
        <v>351</v>
      </c>
      <c r="Q1206" s="574" t="s">
        <v>3431</v>
      </c>
      <c r="R1206" s="574" t="s">
        <v>3577</v>
      </c>
      <c r="S1206" s="574" t="s">
        <v>3433</v>
      </c>
      <c r="T1206" s="574" t="s">
        <v>4445</v>
      </c>
      <c r="U1206" s="574" t="s">
        <v>3434</v>
      </c>
      <c r="V1206" s="574" t="s">
        <v>3578</v>
      </c>
      <c r="W1206" s="575" t="s">
        <v>4526</v>
      </c>
      <c r="X1206" s="575" t="s">
        <v>4651</v>
      </c>
      <c r="Y1206" s="576" t="s">
        <v>4528</v>
      </c>
      <c r="Z1206" s="577" t="s">
        <v>4652</v>
      </c>
      <c r="AA1206" s="578" t="s">
        <v>4653</v>
      </c>
      <c r="AE1206"/>
    </row>
    <row r="1207" spans="1:31" s="563" customFormat="1">
      <c r="A1207"/>
      <c r="B1207"/>
      <c r="C1207" s="568">
        <v>2024</v>
      </c>
      <c r="D1207" s="569" t="s">
        <v>80</v>
      </c>
      <c r="E1207" s="569" t="s">
        <v>338</v>
      </c>
      <c r="F1207" s="573" t="s">
        <v>141</v>
      </c>
      <c r="G1207" s="569" t="s">
        <v>42</v>
      </c>
      <c r="H1207" s="569" t="s">
        <v>41</v>
      </c>
      <c r="I1207" s="575" t="s">
        <v>54</v>
      </c>
      <c r="J1207" s="569" t="s">
        <v>67</v>
      </c>
      <c r="K1207" s="569" t="s">
        <v>81</v>
      </c>
      <c r="L1207" s="570">
        <v>1</v>
      </c>
      <c r="M1207" s="571">
        <v>29.641874328121514</v>
      </c>
      <c r="N1207" s="572">
        <v>126.60163720982131</v>
      </c>
      <c r="O1207" s="668" t="s">
        <v>382</v>
      </c>
      <c r="P1207" s="668" t="s">
        <v>67</v>
      </c>
      <c r="Q1207" s="574" t="s">
        <v>3363</v>
      </c>
      <c r="R1207" s="574" t="s">
        <v>3532</v>
      </c>
      <c r="S1207" s="574" t="s">
        <v>3441</v>
      </c>
      <c r="T1207" s="574" t="s">
        <v>4445</v>
      </c>
      <c r="U1207" s="574" t="s">
        <v>3442</v>
      </c>
      <c r="V1207" s="574" t="s">
        <v>3585</v>
      </c>
      <c r="W1207" s="575" t="s">
        <v>4487</v>
      </c>
      <c r="X1207" s="575" t="s">
        <v>4626</v>
      </c>
      <c r="Y1207" s="576" t="s">
        <v>4531</v>
      </c>
      <c r="Z1207" s="577" t="s">
        <v>4654</v>
      </c>
      <c r="AA1207" s="578" t="s">
        <v>4628</v>
      </c>
      <c r="AE1207"/>
    </row>
    <row r="1208" spans="1:31" s="563" customFormat="1">
      <c r="A1208"/>
      <c r="B1208"/>
      <c r="C1208" s="568">
        <v>2024</v>
      </c>
      <c r="D1208" s="569" t="s">
        <v>80</v>
      </c>
      <c r="E1208" s="569" t="s">
        <v>338</v>
      </c>
      <c r="F1208" s="573" t="s">
        <v>141</v>
      </c>
      <c r="G1208" s="569" t="s">
        <v>42</v>
      </c>
      <c r="H1208" s="569" t="s">
        <v>41</v>
      </c>
      <c r="I1208" s="575" t="s">
        <v>54</v>
      </c>
      <c r="J1208" s="569" t="s">
        <v>66</v>
      </c>
      <c r="K1208" s="569" t="s">
        <v>115</v>
      </c>
      <c r="L1208" s="570">
        <v>0.17</v>
      </c>
      <c r="M1208" s="571">
        <v>16.356931527508912</v>
      </c>
      <c r="N1208" s="572">
        <v>573.92742201785666</v>
      </c>
      <c r="O1208" s="668" t="s">
        <v>381</v>
      </c>
      <c r="P1208" s="668" t="s">
        <v>66</v>
      </c>
      <c r="Q1208" s="574" t="s">
        <v>3554</v>
      </c>
      <c r="R1208" s="574" t="s">
        <v>3555</v>
      </c>
      <c r="S1208" s="574" t="s">
        <v>3446</v>
      </c>
      <c r="T1208" s="574" t="s">
        <v>4445</v>
      </c>
      <c r="U1208" s="574" t="s">
        <v>4113</v>
      </c>
      <c r="V1208" s="574" t="s">
        <v>4114</v>
      </c>
      <c r="W1208" s="575" t="s">
        <v>4508</v>
      </c>
      <c r="X1208" s="575" t="s">
        <v>4637</v>
      </c>
      <c r="Y1208" s="575" t="s">
        <v>4534</v>
      </c>
      <c r="Z1208" s="579" t="s">
        <v>4655</v>
      </c>
      <c r="AA1208" s="578" t="s">
        <v>4639</v>
      </c>
      <c r="AE1208"/>
    </row>
    <row r="1209" spans="1:31" s="563" customFormat="1">
      <c r="A1209"/>
      <c r="B1209"/>
      <c r="C1209" s="568">
        <v>2024</v>
      </c>
      <c r="D1209" s="569" t="s">
        <v>80</v>
      </c>
      <c r="E1209" s="569" t="s">
        <v>338</v>
      </c>
      <c r="F1209" s="573" t="s">
        <v>141</v>
      </c>
      <c r="G1209" s="569" t="s">
        <v>42</v>
      </c>
      <c r="H1209" s="569" t="s">
        <v>41</v>
      </c>
      <c r="I1209" s="575" t="s">
        <v>54</v>
      </c>
      <c r="J1209" s="569" t="s">
        <v>66</v>
      </c>
      <c r="K1209" s="569" t="s">
        <v>310</v>
      </c>
      <c r="L1209" s="570">
        <v>0.83</v>
      </c>
      <c r="M1209" s="571">
        <v>79.860312751955263</v>
      </c>
      <c r="N1209" s="572">
        <v>2802.116236910711</v>
      </c>
      <c r="O1209" s="668" t="s">
        <v>381</v>
      </c>
      <c r="P1209" s="668" t="s">
        <v>66</v>
      </c>
      <c r="Q1209" s="574" t="s">
        <v>3373</v>
      </c>
      <c r="R1209" s="574" t="s">
        <v>3537</v>
      </c>
      <c r="S1209" s="574" t="s">
        <v>3446</v>
      </c>
      <c r="T1209" s="574" t="s">
        <v>4445</v>
      </c>
      <c r="U1209" s="574" t="s">
        <v>3447</v>
      </c>
      <c r="V1209" s="574" t="s">
        <v>3587</v>
      </c>
      <c r="W1209" s="575" t="s">
        <v>4536</v>
      </c>
      <c r="X1209" s="575" t="s">
        <v>4656</v>
      </c>
      <c r="Y1209" s="575" t="s">
        <v>4534</v>
      </c>
      <c r="Z1209" s="579" t="s">
        <v>4657</v>
      </c>
      <c r="AA1209" s="578" t="s">
        <v>4658</v>
      </c>
      <c r="AE1209"/>
    </row>
    <row r="1210" spans="1:31" s="563" customFormat="1">
      <c r="A1210"/>
      <c r="B1210"/>
      <c r="C1210" s="568">
        <v>2024</v>
      </c>
      <c r="D1210" s="569" t="s">
        <v>80</v>
      </c>
      <c r="E1210" s="569" t="s">
        <v>338</v>
      </c>
      <c r="F1210" s="573" t="s">
        <v>141</v>
      </c>
      <c r="G1210" s="569" t="s">
        <v>42</v>
      </c>
      <c r="H1210" s="569" t="s">
        <v>41</v>
      </c>
      <c r="I1210" s="575" t="s">
        <v>54</v>
      </c>
      <c r="J1210" s="569" t="s">
        <v>348</v>
      </c>
      <c r="K1210" s="569" t="s">
        <v>115</v>
      </c>
      <c r="L1210" s="570">
        <v>1</v>
      </c>
      <c r="M1210" s="571">
        <v>54.633951858497859</v>
      </c>
      <c r="N1210" s="572">
        <v>5632.3661709791604</v>
      </c>
      <c r="O1210" s="668" t="s">
        <v>151</v>
      </c>
      <c r="P1210" s="668" t="s">
        <v>348</v>
      </c>
      <c r="Q1210" s="574" t="s">
        <v>3554</v>
      </c>
      <c r="R1210" s="574" t="s">
        <v>3555</v>
      </c>
      <c r="S1210" s="574" t="s">
        <v>3459</v>
      </c>
      <c r="T1210" s="574" t="s">
        <v>4445</v>
      </c>
      <c r="U1210" s="574" t="s">
        <v>4540</v>
      </c>
      <c r="V1210" s="574" t="s">
        <v>4659</v>
      </c>
      <c r="W1210" s="575" t="s">
        <v>4508</v>
      </c>
      <c r="X1210" s="575" t="s">
        <v>4637</v>
      </c>
      <c r="Y1210" s="576" t="s">
        <v>4542</v>
      </c>
      <c r="Z1210" s="577" t="s">
        <v>4660</v>
      </c>
      <c r="AA1210" s="578" t="s">
        <v>4639</v>
      </c>
      <c r="AE1210"/>
    </row>
    <row r="1211" spans="1:31" s="563" customFormat="1">
      <c r="A1211"/>
      <c r="B1211"/>
      <c r="C1211" s="568">
        <v>2024</v>
      </c>
      <c r="D1211" s="569" t="s">
        <v>80</v>
      </c>
      <c r="E1211" s="569" t="s">
        <v>48</v>
      </c>
      <c r="F1211" s="573" t="s">
        <v>247</v>
      </c>
      <c r="G1211" s="569" t="s">
        <v>200</v>
      </c>
      <c r="H1211" s="569" t="s">
        <v>41</v>
      </c>
      <c r="I1211" s="575" t="s">
        <v>50</v>
      </c>
      <c r="J1211" s="569" t="s">
        <v>352</v>
      </c>
      <c r="K1211" s="569" t="s">
        <v>106</v>
      </c>
      <c r="L1211" s="570">
        <v>0.28000000000000003</v>
      </c>
      <c r="M1211" s="571">
        <v>1.8421347946764581</v>
      </c>
      <c r="N1211" s="572">
        <v>93.76640510416668</v>
      </c>
      <c r="O1211" s="668" t="s">
        <v>151</v>
      </c>
      <c r="P1211" s="668" t="s">
        <v>352</v>
      </c>
      <c r="Q1211" s="574" t="s">
        <v>3307</v>
      </c>
      <c r="R1211" s="574" t="s">
        <v>4299</v>
      </c>
      <c r="S1211" s="574" t="s">
        <v>3280</v>
      </c>
      <c r="T1211" s="574" t="s">
        <v>4445</v>
      </c>
      <c r="U1211" s="574" t="s">
        <v>3686</v>
      </c>
      <c r="V1211" s="574" t="s">
        <v>4661</v>
      </c>
      <c r="W1211" s="575" t="s">
        <v>4446</v>
      </c>
      <c r="X1211" s="575" t="s">
        <v>4662</v>
      </c>
      <c r="Y1211" s="576" t="s">
        <v>4448</v>
      </c>
      <c r="Z1211" s="577" t="s">
        <v>4663</v>
      </c>
      <c r="AA1211" s="578" t="s">
        <v>4664</v>
      </c>
      <c r="AE1211"/>
    </row>
    <row r="1212" spans="1:31" s="563" customFormat="1">
      <c r="A1212"/>
      <c r="B1212"/>
      <c r="C1212" s="568">
        <v>2024</v>
      </c>
      <c r="D1212" s="569" t="s">
        <v>80</v>
      </c>
      <c r="E1212" s="569" t="s">
        <v>48</v>
      </c>
      <c r="F1212" s="573" t="s">
        <v>247</v>
      </c>
      <c r="G1212" s="569" t="s">
        <v>200</v>
      </c>
      <c r="H1212" s="569" t="s">
        <v>41</v>
      </c>
      <c r="I1212" s="575" t="s">
        <v>50</v>
      </c>
      <c r="J1212" s="569" t="s">
        <v>352</v>
      </c>
      <c r="K1212" s="569" t="s">
        <v>100</v>
      </c>
      <c r="L1212" s="570">
        <v>0.72</v>
      </c>
      <c r="M1212" s="571">
        <v>4.7369180434537492</v>
      </c>
      <c r="N1212" s="572">
        <v>241.11361312500003</v>
      </c>
      <c r="O1212" s="668" t="s">
        <v>151</v>
      </c>
      <c r="P1212" s="668" t="s">
        <v>352</v>
      </c>
      <c r="Q1212" s="574" t="s">
        <v>3431</v>
      </c>
      <c r="R1212" s="574" t="s">
        <v>4324</v>
      </c>
      <c r="S1212" s="574" t="s">
        <v>3280</v>
      </c>
      <c r="T1212" s="574" t="s">
        <v>4445</v>
      </c>
      <c r="U1212" s="574" t="s">
        <v>4665</v>
      </c>
      <c r="V1212" s="574" t="s">
        <v>4666</v>
      </c>
      <c r="W1212" s="575" t="s">
        <v>4526</v>
      </c>
      <c r="X1212" s="575" t="s">
        <v>4667</v>
      </c>
      <c r="Y1212" s="576" t="s">
        <v>4448</v>
      </c>
      <c r="Z1212" s="577" t="s">
        <v>4668</v>
      </c>
      <c r="AA1212" s="578" t="s">
        <v>4669</v>
      </c>
      <c r="AE1212"/>
    </row>
    <row r="1213" spans="1:31" s="563" customFormat="1">
      <c r="A1213"/>
      <c r="B1213"/>
      <c r="C1213" s="568">
        <v>2024</v>
      </c>
      <c r="D1213" s="569" t="s">
        <v>80</v>
      </c>
      <c r="E1213" s="569" t="s">
        <v>48</v>
      </c>
      <c r="F1213" s="573" t="s">
        <v>247</v>
      </c>
      <c r="G1213" s="569" t="s">
        <v>200</v>
      </c>
      <c r="H1213" s="569" t="s">
        <v>41</v>
      </c>
      <c r="I1213" s="575" t="s">
        <v>50</v>
      </c>
      <c r="J1213" s="569" t="s">
        <v>116</v>
      </c>
      <c r="K1213" s="569" t="s">
        <v>111</v>
      </c>
      <c r="L1213" s="570">
        <v>1</v>
      </c>
      <c r="M1213" s="571">
        <v>2.2503937225000006</v>
      </c>
      <c r="N1213" s="572">
        <v>12.757334027777778</v>
      </c>
      <c r="O1213" s="668" t="s">
        <v>382</v>
      </c>
      <c r="P1213" s="668" t="s">
        <v>116</v>
      </c>
      <c r="Q1213" s="574" t="s">
        <v>3415</v>
      </c>
      <c r="R1213" s="574" t="s">
        <v>4276</v>
      </c>
      <c r="S1213" s="574" t="s">
        <v>3291</v>
      </c>
      <c r="T1213" s="574" t="s">
        <v>4445</v>
      </c>
      <c r="U1213" s="574" t="s">
        <v>3860</v>
      </c>
      <c r="V1213" s="574" t="s">
        <v>4277</v>
      </c>
      <c r="W1213" s="575" t="s">
        <v>4464</v>
      </c>
      <c r="X1213" s="575" t="s">
        <v>4670</v>
      </c>
      <c r="Y1213" s="576" t="s">
        <v>4457</v>
      </c>
      <c r="Z1213" s="577" t="s">
        <v>4671</v>
      </c>
      <c r="AA1213" s="578" t="s">
        <v>4672</v>
      </c>
      <c r="AE1213"/>
    </row>
    <row r="1214" spans="1:31" s="563" customFormat="1">
      <c r="A1214"/>
      <c r="B1214"/>
      <c r="C1214" s="568">
        <v>2024</v>
      </c>
      <c r="D1214" s="569" t="s">
        <v>80</v>
      </c>
      <c r="E1214" s="569" t="s">
        <v>48</v>
      </c>
      <c r="F1214" s="573" t="s">
        <v>247</v>
      </c>
      <c r="G1214" s="569" t="s">
        <v>200</v>
      </c>
      <c r="H1214" s="569" t="s">
        <v>41</v>
      </c>
      <c r="I1214" s="575" t="s">
        <v>50</v>
      </c>
      <c r="J1214" s="569" t="s">
        <v>109</v>
      </c>
      <c r="K1214" s="569" t="s">
        <v>111</v>
      </c>
      <c r="L1214" s="570">
        <v>0.7</v>
      </c>
      <c r="M1214" s="571">
        <v>7.0542954240000011</v>
      </c>
      <c r="N1214" s="572">
        <v>306.17601666666673</v>
      </c>
      <c r="O1214" s="668" t="s">
        <v>381</v>
      </c>
      <c r="P1214" s="668" t="s">
        <v>109</v>
      </c>
      <c r="Q1214" s="574" t="s">
        <v>3415</v>
      </c>
      <c r="R1214" s="574" t="s">
        <v>4276</v>
      </c>
      <c r="S1214" s="574" t="s">
        <v>3309</v>
      </c>
      <c r="T1214" s="574" t="s">
        <v>4445</v>
      </c>
      <c r="U1214" s="574" t="s">
        <v>3486</v>
      </c>
      <c r="V1214" s="574" t="s">
        <v>4281</v>
      </c>
      <c r="W1214" s="575" t="s">
        <v>4464</v>
      </c>
      <c r="X1214" s="575" t="s">
        <v>4670</v>
      </c>
      <c r="Y1214" s="576" t="s">
        <v>4461</v>
      </c>
      <c r="Z1214" s="577" t="s">
        <v>4673</v>
      </c>
      <c r="AA1214" s="578" t="s">
        <v>4672</v>
      </c>
      <c r="AE1214"/>
    </row>
    <row r="1215" spans="1:31" s="563" customFormat="1">
      <c r="A1215"/>
      <c r="B1215"/>
      <c r="C1215" s="568">
        <v>2024</v>
      </c>
      <c r="D1215" s="569" t="s">
        <v>80</v>
      </c>
      <c r="E1215" s="569" t="s">
        <v>48</v>
      </c>
      <c r="F1215" s="573" t="s">
        <v>247</v>
      </c>
      <c r="G1215" s="569" t="s">
        <v>200</v>
      </c>
      <c r="H1215" s="569" t="s">
        <v>41</v>
      </c>
      <c r="I1215" s="575" t="s">
        <v>50</v>
      </c>
      <c r="J1215" s="569" t="s">
        <v>109</v>
      </c>
      <c r="K1215" s="569" t="s">
        <v>90</v>
      </c>
      <c r="L1215" s="570">
        <v>0.3</v>
      </c>
      <c r="M1215" s="571">
        <v>3.0232694674285718</v>
      </c>
      <c r="N1215" s="572">
        <v>131.21829285714287</v>
      </c>
      <c r="O1215" s="668" t="s">
        <v>381</v>
      </c>
      <c r="P1215" s="668" t="s">
        <v>109</v>
      </c>
      <c r="Q1215" s="574" t="s">
        <v>3289</v>
      </c>
      <c r="R1215" s="574" t="s">
        <v>4674</v>
      </c>
      <c r="S1215" s="574" t="s">
        <v>3309</v>
      </c>
      <c r="T1215" s="574" t="s">
        <v>4445</v>
      </c>
      <c r="U1215" s="574" t="s">
        <v>4059</v>
      </c>
      <c r="V1215" s="574" t="s">
        <v>4675</v>
      </c>
      <c r="W1215" s="575" t="s">
        <v>4455</v>
      </c>
      <c r="X1215" s="575" t="s">
        <v>4676</v>
      </c>
      <c r="Y1215" s="576" t="s">
        <v>4461</v>
      </c>
      <c r="Z1215" s="577" t="s">
        <v>4677</v>
      </c>
      <c r="AA1215" s="578" t="s">
        <v>4678</v>
      </c>
      <c r="AE1215"/>
    </row>
    <row r="1216" spans="1:31" s="563" customFormat="1">
      <c r="A1216"/>
      <c r="B1216"/>
      <c r="C1216" s="568">
        <v>2024</v>
      </c>
      <c r="D1216" s="569" t="s">
        <v>80</v>
      </c>
      <c r="E1216" s="569" t="s">
        <v>48</v>
      </c>
      <c r="F1216" s="573" t="s">
        <v>247</v>
      </c>
      <c r="G1216" s="569" t="s">
        <v>200</v>
      </c>
      <c r="H1216" s="569" t="s">
        <v>41</v>
      </c>
      <c r="I1216" s="575" t="s">
        <v>50</v>
      </c>
      <c r="J1216" s="569" t="s">
        <v>350</v>
      </c>
      <c r="K1216" s="569" t="s">
        <v>115</v>
      </c>
      <c r="L1216" s="570">
        <v>0.2</v>
      </c>
      <c r="M1216" s="571">
        <v>0.92508896464285717</v>
      </c>
      <c r="N1216" s="572">
        <v>82.01143303571429</v>
      </c>
      <c r="O1216" s="668" t="s">
        <v>151</v>
      </c>
      <c r="P1216" s="668" t="s">
        <v>350</v>
      </c>
      <c r="Q1216" s="574" t="s">
        <v>3554</v>
      </c>
      <c r="R1216" s="574" t="s">
        <v>4679</v>
      </c>
      <c r="S1216" s="574" t="s">
        <v>3319</v>
      </c>
      <c r="T1216" s="574" t="s">
        <v>4445</v>
      </c>
      <c r="U1216" s="574" t="s">
        <v>4680</v>
      </c>
      <c r="V1216" s="574" t="s">
        <v>4681</v>
      </c>
      <c r="W1216" s="575" t="s">
        <v>4508</v>
      </c>
      <c r="X1216" s="575" t="s">
        <v>4682</v>
      </c>
      <c r="Y1216" s="576" t="s">
        <v>4466</v>
      </c>
      <c r="Z1216" s="577" t="s">
        <v>4683</v>
      </c>
      <c r="AA1216" s="578" t="s">
        <v>4684</v>
      </c>
      <c r="AE1216"/>
    </row>
    <row r="1217" spans="1:31" s="563" customFormat="1">
      <c r="A1217"/>
      <c r="B1217"/>
      <c r="C1217" s="568">
        <v>2024</v>
      </c>
      <c r="D1217" s="569" t="s">
        <v>80</v>
      </c>
      <c r="E1217" s="569" t="s">
        <v>48</v>
      </c>
      <c r="F1217" s="573" t="s">
        <v>247</v>
      </c>
      <c r="G1217" s="569" t="s">
        <v>200</v>
      </c>
      <c r="H1217" s="569" t="s">
        <v>41</v>
      </c>
      <c r="I1217" s="575" t="s">
        <v>50</v>
      </c>
      <c r="J1217" s="569" t="s">
        <v>350</v>
      </c>
      <c r="K1217" s="569" t="s">
        <v>111</v>
      </c>
      <c r="L1217" s="570">
        <v>0.8</v>
      </c>
      <c r="M1217" s="571">
        <v>3.7003558585714287</v>
      </c>
      <c r="N1217" s="572">
        <v>328.04573214285716</v>
      </c>
      <c r="O1217" s="668" t="s">
        <v>151</v>
      </c>
      <c r="P1217" s="668" t="s">
        <v>350</v>
      </c>
      <c r="Q1217" s="574" t="s">
        <v>3415</v>
      </c>
      <c r="R1217" s="574" t="s">
        <v>4276</v>
      </c>
      <c r="S1217" s="574" t="s">
        <v>3319</v>
      </c>
      <c r="T1217" s="574" t="s">
        <v>4445</v>
      </c>
      <c r="U1217" s="574" t="s">
        <v>3712</v>
      </c>
      <c r="V1217" s="574" t="s">
        <v>4685</v>
      </c>
      <c r="W1217" s="575" t="s">
        <v>4464</v>
      </c>
      <c r="X1217" s="575" t="s">
        <v>4670</v>
      </c>
      <c r="Y1217" s="576" t="s">
        <v>4466</v>
      </c>
      <c r="Z1217" s="577" t="s">
        <v>4686</v>
      </c>
      <c r="AA1217" s="578" t="s">
        <v>4672</v>
      </c>
      <c r="AE1217"/>
    </row>
    <row r="1218" spans="1:31" s="563" customFormat="1">
      <c r="A1218"/>
      <c r="B1218"/>
      <c r="C1218" s="568">
        <v>2024</v>
      </c>
      <c r="D1218" s="569" t="s">
        <v>80</v>
      </c>
      <c r="E1218" s="569" t="s">
        <v>48</v>
      </c>
      <c r="F1218" s="573" t="s">
        <v>247</v>
      </c>
      <c r="G1218" s="569" t="s">
        <v>200</v>
      </c>
      <c r="H1218" s="569" t="s">
        <v>41</v>
      </c>
      <c r="I1218" s="575" t="s">
        <v>50</v>
      </c>
      <c r="J1218" s="569" t="s">
        <v>99</v>
      </c>
      <c r="K1218" s="569" t="s">
        <v>272</v>
      </c>
      <c r="L1218" s="570">
        <v>1</v>
      </c>
      <c r="M1218" s="571">
        <v>0.71951363916666689</v>
      </c>
      <c r="N1218" s="572">
        <v>510.29336111111121</v>
      </c>
      <c r="O1218" s="668" t="s">
        <v>151</v>
      </c>
      <c r="P1218" s="668" t="s">
        <v>99</v>
      </c>
      <c r="Q1218" s="574" t="s">
        <v>4469</v>
      </c>
      <c r="R1218" s="574" t="s">
        <v>4687</v>
      </c>
      <c r="S1218" s="574" t="s">
        <v>3329</v>
      </c>
      <c r="T1218" s="574" t="s">
        <v>4445</v>
      </c>
      <c r="U1218" s="574" t="s">
        <v>4471</v>
      </c>
      <c r="V1218" s="574" t="s">
        <v>4688</v>
      </c>
      <c r="W1218" s="575" t="s">
        <v>4473</v>
      </c>
      <c r="X1218" s="575" t="s">
        <v>4689</v>
      </c>
      <c r="Y1218" s="576" t="s">
        <v>4475</v>
      </c>
      <c r="Z1218" s="577" t="s">
        <v>4690</v>
      </c>
      <c r="AA1218" s="578" t="s">
        <v>4691</v>
      </c>
      <c r="AE1218"/>
    </row>
    <row r="1219" spans="1:31" s="563" customFormat="1">
      <c r="A1219"/>
      <c r="B1219"/>
      <c r="C1219" s="568">
        <v>2024</v>
      </c>
      <c r="D1219" s="569" t="s">
        <v>80</v>
      </c>
      <c r="E1219" s="569" t="s">
        <v>48</v>
      </c>
      <c r="F1219" s="573" t="s">
        <v>247</v>
      </c>
      <c r="G1219" s="569" t="s">
        <v>200</v>
      </c>
      <c r="H1219" s="569" t="s">
        <v>41</v>
      </c>
      <c r="I1219" s="575" t="s">
        <v>50</v>
      </c>
      <c r="J1219" s="569" t="s">
        <v>96</v>
      </c>
      <c r="K1219" s="569" t="s">
        <v>310</v>
      </c>
      <c r="L1219" s="570">
        <v>0.5</v>
      </c>
      <c r="M1219" s="571">
        <v>7.2213686597612835E-3</v>
      </c>
      <c r="N1219" s="572">
        <v>19.933334418402779</v>
      </c>
      <c r="O1219" s="668" t="s">
        <v>151</v>
      </c>
      <c r="P1219" s="668" t="s">
        <v>96</v>
      </c>
      <c r="Q1219" s="574" t="s">
        <v>3373</v>
      </c>
      <c r="R1219" s="574" t="s">
        <v>4357</v>
      </c>
      <c r="S1219" s="574" t="s">
        <v>3337</v>
      </c>
      <c r="T1219" s="574" t="s">
        <v>4445</v>
      </c>
      <c r="U1219" s="574" t="s">
        <v>4692</v>
      </c>
      <c r="V1219" s="574" t="s">
        <v>4693</v>
      </c>
      <c r="W1219" s="575" t="s">
        <v>4536</v>
      </c>
      <c r="X1219" s="575" t="s">
        <v>4694</v>
      </c>
      <c r="Y1219" s="575" t="s">
        <v>4483</v>
      </c>
      <c r="Z1219" s="579" t="s">
        <v>4695</v>
      </c>
      <c r="AA1219" s="578" t="s">
        <v>4696</v>
      </c>
      <c r="AE1219"/>
    </row>
    <row r="1220" spans="1:31" s="563" customFormat="1">
      <c r="A1220"/>
      <c r="B1220"/>
      <c r="C1220" s="568">
        <v>2024</v>
      </c>
      <c r="D1220" s="569" t="s">
        <v>80</v>
      </c>
      <c r="E1220" s="569" t="s">
        <v>48</v>
      </c>
      <c r="F1220" s="573" t="s">
        <v>247</v>
      </c>
      <c r="G1220" s="569" t="s">
        <v>200</v>
      </c>
      <c r="H1220" s="569" t="s">
        <v>41</v>
      </c>
      <c r="I1220" s="575" t="s">
        <v>50</v>
      </c>
      <c r="J1220" s="569" t="s">
        <v>96</v>
      </c>
      <c r="K1220" s="569" t="s">
        <v>79</v>
      </c>
      <c r="L1220" s="570">
        <v>0.5</v>
      </c>
      <c r="M1220" s="571">
        <v>7.2213686597612835E-3</v>
      </c>
      <c r="N1220" s="572">
        <v>19.933334418402779</v>
      </c>
      <c r="O1220" s="668" t="s">
        <v>151</v>
      </c>
      <c r="P1220" s="668" t="s">
        <v>96</v>
      </c>
      <c r="Q1220" s="574" t="s">
        <v>3451</v>
      </c>
      <c r="R1220" s="574" t="s">
        <v>4697</v>
      </c>
      <c r="S1220" s="574" t="s">
        <v>3337</v>
      </c>
      <c r="T1220" s="574" t="s">
        <v>4445</v>
      </c>
      <c r="U1220" s="574" t="s">
        <v>3801</v>
      </c>
      <c r="V1220" s="574" t="s">
        <v>4698</v>
      </c>
      <c r="W1220" s="575" t="s">
        <v>4699</v>
      </c>
      <c r="X1220" s="575" t="s">
        <v>4700</v>
      </c>
      <c r="Y1220" s="576" t="s">
        <v>4483</v>
      </c>
      <c r="Z1220" s="577" t="s">
        <v>4701</v>
      </c>
      <c r="AA1220" s="578" t="s">
        <v>4702</v>
      </c>
      <c r="AE1220"/>
    </row>
    <row r="1221" spans="1:31" s="563" customFormat="1">
      <c r="A1221"/>
      <c r="B1221"/>
      <c r="C1221" s="568">
        <v>2024</v>
      </c>
      <c r="D1221" s="569" t="s">
        <v>80</v>
      </c>
      <c r="E1221" s="569" t="s">
        <v>48</v>
      </c>
      <c r="F1221" s="573" t="s">
        <v>247</v>
      </c>
      <c r="G1221" s="569" t="s">
        <v>200</v>
      </c>
      <c r="H1221" s="569" t="s">
        <v>41</v>
      </c>
      <c r="I1221" s="575" t="s">
        <v>50</v>
      </c>
      <c r="J1221" s="569" t="s">
        <v>87</v>
      </c>
      <c r="K1221" s="569" t="s">
        <v>106</v>
      </c>
      <c r="L1221" s="570">
        <v>0.4</v>
      </c>
      <c r="M1221" s="571">
        <v>3.9194558765131591</v>
      </c>
      <c r="N1221" s="572">
        <v>201.43158991228074</v>
      </c>
      <c r="O1221" s="668" t="s">
        <v>151</v>
      </c>
      <c r="P1221" s="668" t="s">
        <v>87</v>
      </c>
      <c r="Q1221" s="574" t="s">
        <v>3307</v>
      </c>
      <c r="R1221" s="574" t="s">
        <v>4299</v>
      </c>
      <c r="S1221" s="574" t="s">
        <v>3344</v>
      </c>
      <c r="T1221" s="574" t="s">
        <v>4445</v>
      </c>
      <c r="U1221" s="574" t="s">
        <v>3352</v>
      </c>
      <c r="V1221" s="574" t="s">
        <v>4300</v>
      </c>
      <c r="W1221" s="575" t="s">
        <v>4446</v>
      </c>
      <c r="X1221" s="575" t="s">
        <v>4662</v>
      </c>
      <c r="Y1221" s="576" t="s">
        <v>4485</v>
      </c>
      <c r="Z1221" s="577" t="s">
        <v>4703</v>
      </c>
      <c r="AA1221" s="578" t="s">
        <v>4664</v>
      </c>
      <c r="AE1221"/>
    </row>
    <row r="1222" spans="1:31" s="563" customFormat="1">
      <c r="A1222"/>
      <c r="B1222"/>
      <c r="C1222" s="568">
        <v>2024</v>
      </c>
      <c r="D1222" s="569" t="s">
        <v>80</v>
      </c>
      <c r="E1222" s="569" t="s">
        <v>48</v>
      </c>
      <c r="F1222" s="573" t="s">
        <v>247</v>
      </c>
      <c r="G1222" s="569" t="s">
        <v>200</v>
      </c>
      <c r="H1222" s="569" t="s">
        <v>41</v>
      </c>
      <c r="I1222" s="575" t="s">
        <v>50</v>
      </c>
      <c r="J1222" s="569" t="s">
        <v>87</v>
      </c>
      <c r="K1222" s="569" t="s">
        <v>100</v>
      </c>
      <c r="L1222" s="570">
        <v>0.6</v>
      </c>
      <c r="M1222" s="571">
        <v>5.8791838147697391</v>
      </c>
      <c r="N1222" s="572">
        <v>302.14738486842111</v>
      </c>
      <c r="O1222" s="668" t="s">
        <v>151</v>
      </c>
      <c r="P1222" s="668" t="s">
        <v>87</v>
      </c>
      <c r="Q1222" s="574" t="s">
        <v>3431</v>
      </c>
      <c r="R1222" s="574" t="s">
        <v>4324</v>
      </c>
      <c r="S1222" s="574" t="s">
        <v>3344</v>
      </c>
      <c r="T1222" s="574" t="s">
        <v>4445</v>
      </c>
      <c r="U1222" s="574" t="s">
        <v>4556</v>
      </c>
      <c r="V1222" s="574" t="s">
        <v>4704</v>
      </c>
      <c r="W1222" s="575" t="s">
        <v>4526</v>
      </c>
      <c r="X1222" s="575" t="s">
        <v>4667</v>
      </c>
      <c r="Y1222" s="576" t="s">
        <v>4485</v>
      </c>
      <c r="Z1222" s="577" t="s">
        <v>4705</v>
      </c>
      <c r="AA1222" s="578" t="s">
        <v>4669</v>
      </c>
      <c r="AE1222"/>
    </row>
    <row r="1223" spans="1:31" s="563" customFormat="1">
      <c r="A1223"/>
      <c r="B1223"/>
      <c r="C1223" s="568">
        <v>2024</v>
      </c>
      <c r="D1223" s="569" t="s">
        <v>80</v>
      </c>
      <c r="E1223" s="569" t="s">
        <v>48</v>
      </c>
      <c r="F1223" s="573" t="s">
        <v>247</v>
      </c>
      <c r="G1223" s="569" t="s">
        <v>200</v>
      </c>
      <c r="H1223" s="569" t="s">
        <v>41</v>
      </c>
      <c r="I1223" s="575" t="s">
        <v>50</v>
      </c>
      <c r="J1223" s="569" t="s">
        <v>83</v>
      </c>
      <c r="K1223" s="569" t="s">
        <v>81</v>
      </c>
      <c r="L1223" s="570">
        <v>1</v>
      </c>
      <c r="M1223" s="571">
        <v>6.2780214617435908</v>
      </c>
      <c r="N1223" s="572">
        <v>17.794845413105413</v>
      </c>
      <c r="O1223" s="668" t="s">
        <v>382</v>
      </c>
      <c r="P1223" s="668" t="s">
        <v>83</v>
      </c>
      <c r="Q1223" s="574" t="s">
        <v>3363</v>
      </c>
      <c r="R1223" s="574" t="s">
        <v>4329</v>
      </c>
      <c r="S1223" s="574" t="s">
        <v>3365</v>
      </c>
      <c r="T1223" s="574" t="s">
        <v>4445</v>
      </c>
      <c r="U1223" s="574" t="s">
        <v>3366</v>
      </c>
      <c r="V1223" s="574" t="s">
        <v>4380</v>
      </c>
      <c r="W1223" s="575" t="s">
        <v>4487</v>
      </c>
      <c r="X1223" s="575" t="s">
        <v>4706</v>
      </c>
      <c r="Y1223" s="576" t="s">
        <v>4489</v>
      </c>
      <c r="Z1223" s="577" t="s">
        <v>4707</v>
      </c>
      <c r="AA1223" s="578" t="s">
        <v>4708</v>
      </c>
      <c r="AE1223"/>
    </row>
    <row r="1224" spans="1:31" s="563" customFormat="1">
      <c r="A1224"/>
      <c r="B1224"/>
      <c r="C1224" s="568">
        <v>2024</v>
      </c>
      <c r="D1224" s="569" t="s">
        <v>80</v>
      </c>
      <c r="E1224" s="569" t="s">
        <v>48</v>
      </c>
      <c r="F1224" s="573" t="s">
        <v>247</v>
      </c>
      <c r="G1224" s="569" t="s">
        <v>200</v>
      </c>
      <c r="H1224" s="569" t="s">
        <v>41</v>
      </c>
      <c r="I1224" s="575" t="s">
        <v>50</v>
      </c>
      <c r="J1224" s="569" t="s">
        <v>77</v>
      </c>
      <c r="K1224" s="569" t="s">
        <v>93</v>
      </c>
      <c r="L1224" s="570">
        <v>1</v>
      </c>
      <c r="M1224" s="571">
        <v>5.4726776007619042</v>
      </c>
      <c r="N1224" s="572">
        <v>247.85677539682538</v>
      </c>
      <c r="O1224" s="668" t="s">
        <v>381</v>
      </c>
      <c r="P1224" s="668" t="s">
        <v>77</v>
      </c>
      <c r="Q1224" s="574" t="s">
        <v>3394</v>
      </c>
      <c r="R1224" s="574" t="s">
        <v>4709</v>
      </c>
      <c r="S1224" s="574" t="s">
        <v>3375</v>
      </c>
      <c r="T1224" s="574" t="s">
        <v>4445</v>
      </c>
      <c r="U1224" s="574" t="s">
        <v>3396</v>
      </c>
      <c r="V1224" s="574" t="s">
        <v>4710</v>
      </c>
      <c r="W1224" s="575" t="s">
        <v>4502</v>
      </c>
      <c r="X1224" s="575" t="s">
        <v>4711</v>
      </c>
      <c r="Y1224" s="576" t="s">
        <v>4492</v>
      </c>
      <c r="Z1224" s="577" t="s">
        <v>4712</v>
      </c>
      <c r="AA1224" s="578" t="s">
        <v>4713</v>
      </c>
      <c r="AE1224"/>
    </row>
    <row r="1225" spans="1:31" s="563" customFormat="1">
      <c r="A1225"/>
      <c r="B1225"/>
      <c r="C1225" s="568">
        <v>2024</v>
      </c>
      <c r="D1225" s="569" t="s">
        <v>80</v>
      </c>
      <c r="E1225" s="569" t="s">
        <v>48</v>
      </c>
      <c r="F1225" s="573" t="s">
        <v>247</v>
      </c>
      <c r="G1225" s="569" t="s">
        <v>200</v>
      </c>
      <c r="H1225" s="569" t="s">
        <v>41</v>
      </c>
      <c r="I1225" s="575" t="s">
        <v>50</v>
      </c>
      <c r="J1225" s="569" t="s">
        <v>349</v>
      </c>
      <c r="K1225" s="569" t="s">
        <v>115</v>
      </c>
      <c r="L1225" s="570">
        <v>1</v>
      </c>
      <c r="M1225" s="571">
        <v>2.6232268094618054</v>
      </c>
      <c r="N1225" s="572">
        <v>279.06668185763886</v>
      </c>
      <c r="O1225" s="668" t="s">
        <v>151</v>
      </c>
      <c r="P1225" s="668" t="s">
        <v>349</v>
      </c>
      <c r="Q1225" s="574" t="s">
        <v>3554</v>
      </c>
      <c r="R1225" s="574" t="s">
        <v>4679</v>
      </c>
      <c r="S1225" s="574" t="s">
        <v>3402</v>
      </c>
      <c r="T1225" s="574" t="s">
        <v>4445</v>
      </c>
      <c r="U1225" s="574" t="s">
        <v>3556</v>
      </c>
      <c r="V1225" s="574" t="s">
        <v>4714</v>
      </c>
      <c r="W1225" s="575" t="s">
        <v>4508</v>
      </c>
      <c r="X1225" s="575" t="s">
        <v>4682</v>
      </c>
      <c r="Y1225" s="576" t="s">
        <v>4510</v>
      </c>
      <c r="Z1225" s="577" t="s">
        <v>4715</v>
      </c>
      <c r="AA1225" s="578" t="s">
        <v>4684</v>
      </c>
      <c r="AE1225"/>
    </row>
    <row r="1226" spans="1:31" s="563" customFormat="1">
      <c r="A1226"/>
      <c r="B1226"/>
      <c r="C1226" s="568">
        <v>2024</v>
      </c>
      <c r="D1226" s="569" t="s">
        <v>80</v>
      </c>
      <c r="E1226" s="569" t="s">
        <v>48</v>
      </c>
      <c r="F1226" s="573" t="s">
        <v>247</v>
      </c>
      <c r="G1226" s="569" t="s">
        <v>200</v>
      </c>
      <c r="H1226" s="569" t="s">
        <v>41</v>
      </c>
      <c r="I1226" s="575" t="s">
        <v>50</v>
      </c>
      <c r="J1226" s="569" t="s">
        <v>74</v>
      </c>
      <c r="K1226" s="569" t="s">
        <v>115</v>
      </c>
      <c r="L1226" s="570">
        <v>0.5</v>
      </c>
      <c r="M1226" s="571">
        <v>2.2259953211718755</v>
      </c>
      <c r="N1226" s="572">
        <v>861.12004687499996</v>
      </c>
      <c r="O1226" s="668" t="s">
        <v>151</v>
      </c>
      <c r="P1226" s="668" t="s">
        <v>74</v>
      </c>
      <c r="Q1226" s="574" t="s">
        <v>3554</v>
      </c>
      <c r="R1226" s="574" t="s">
        <v>4679</v>
      </c>
      <c r="S1226" s="574" t="s">
        <v>3423</v>
      </c>
      <c r="T1226" s="574" t="s">
        <v>4445</v>
      </c>
      <c r="U1226" s="574" t="s">
        <v>4520</v>
      </c>
      <c r="V1226" s="574" t="s">
        <v>4716</v>
      </c>
      <c r="W1226" s="575" t="s">
        <v>4508</v>
      </c>
      <c r="X1226" s="575" t="s">
        <v>4682</v>
      </c>
      <c r="Y1226" s="576" t="s">
        <v>4522</v>
      </c>
      <c r="Z1226" s="577" t="s">
        <v>4717</v>
      </c>
      <c r="AA1226" s="578" t="s">
        <v>4684</v>
      </c>
      <c r="AE1226"/>
    </row>
    <row r="1227" spans="1:31" s="563" customFormat="1">
      <c r="A1227"/>
      <c r="B1227"/>
      <c r="C1227" s="568">
        <v>2024</v>
      </c>
      <c r="D1227" s="569" t="s">
        <v>80</v>
      </c>
      <c r="E1227" s="569" t="s">
        <v>48</v>
      </c>
      <c r="F1227" s="573" t="s">
        <v>247</v>
      </c>
      <c r="G1227" s="569" t="s">
        <v>200</v>
      </c>
      <c r="H1227" s="569" t="s">
        <v>41</v>
      </c>
      <c r="I1227" s="575" t="s">
        <v>50</v>
      </c>
      <c r="J1227" s="569" t="s">
        <v>74</v>
      </c>
      <c r="K1227" s="569" t="s">
        <v>104</v>
      </c>
      <c r="L1227" s="570">
        <v>0.5</v>
      </c>
      <c r="M1227" s="571">
        <v>2.2259953211718755</v>
      </c>
      <c r="N1227" s="572">
        <v>861.12004687499996</v>
      </c>
      <c r="O1227" s="668" t="s">
        <v>151</v>
      </c>
      <c r="P1227" s="668" t="s">
        <v>74</v>
      </c>
      <c r="Q1227" s="574" t="s">
        <v>3355</v>
      </c>
      <c r="R1227" s="574" t="s">
        <v>4307</v>
      </c>
      <c r="S1227" s="574" t="s">
        <v>3423</v>
      </c>
      <c r="T1227" s="574" t="s">
        <v>4445</v>
      </c>
      <c r="U1227" s="574" t="s">
        <v>3766</v>
      </c>
      <c r="V1227" s="574" t="s">
        <v>4308</v>
      </c>
      <c r="W1227" s="575" t="s">
        <v>4564</v>
      </c>
      <c r="X1227" s="575" t="s">
        <v>4718</v>
      </c>
      <c r="Y1227" s="576" t="s">
        <v>4522</v>
      </c>
      <c r="Z1227" s="577" t="s">
        <v>4719</v>
      </c>
      <c r="AA1227" s="578" t="s">
        <v>4720</v>
      </c>
      <c r="AE1227"/>
    </row>
    <row r="1228" spans="1:31" s="563" customFormat="1">
      <c r="A1228"/>
      <c r="B1228"/>
      <c r="C1228" s="568">
        <v>2024</v>
      </c>
      <c r="D1228" s="569" t="s">
        <v>80</v>
      </c>
      <c r="E1228" s="569" t="s">
        <v>48</v>
      </c>
      <c r="F1228" s="573" t="s">
        <v>247</v>
      </c>
      <c r="G1228" s="569" t="s">
        <v>200</v>
      </c>
      <c r="H1228" s="569" t="s">
        <v>41</v>
      </c>
      <c r="I1228" s="575" t="s">
        <v>50</v>
      </c>
      <c r="J1228" s="569" t="s">
        <v>71</v>
      </c>
      <c r="K1228" s="569" t="s">
        <v>104</v>
      </c>
      <c r="L1228" s="570">
        <v>0.6</v>
      </c>
      <c r="M1228" s="571">
        <v>8.7061150339166673</v>
      </c>
      <c r="N1228" s="572">
        <v>382.72002083333336</v>
      </c>
      <c r="O1228" s="668" t="s">
        <v>151</v>
      </c>
      <c r="P1228" s="668" t="s">
        <v>70</v>
      </c>
      <c r="Q1228" s="574" t="s">
        <v>3355</v>
      </c>
      <c r="R1228" s="574" t="s">
        <v>4307</v>
      </c>
      <c r="S1228" s="574" t="s">
        <v>3673</v>
      </c>
      <c r="T1228" s="574" t="s">
        <v>4445</v>
      </c>
      <c r="U1228" s="574" t="s">
        <v>4201</v>
      </c>
      <c r="V1228" s="574" t="s">
        <v>4314</v>
      </c>
      <c r="W1228" s="575" t="s">
        <v>4564</v>
      </c>
      <c r="X1228" s="575" t="s">
        <v>4718</v>
      </c>
      <c r="Y1228" s="576" t="s">
        <v>4573</v>
      </c>
      <c r="Z1228" s="577" t="s">
        <v>4721</v>
      </c>
      <c r="AA1228" s="578" t="s">
        <v>4720</v>
      </c>
      <c r="AE1228"/>
    </row>
    <row r="1229" spans="1:31" s="563" customFormat="1">
      <c r="A1229"/>
      <c r="B1229"/>
      <c r="C1229" s="568">
        <v>2024</v>
      </c>
      <c r="D1229" s="569" t="s">
        <v>80</v>
      </c>
      <c r="E1229" s="569" t="s">
        <v>48</v>
      </c>
      <c r="F1229" s="573" t="s">
        <v>247</v>
      </c>
      <c r="G1229" s="569" t="s">
        <v>200</v>
      </c>
      <c r="H1229" s="569" t="s">
        <v>41</v>
      </c>
      <c r="I1229" s="575" t="s">
        <v>50</v>
      </c>
      <c r="J1229" s="569" t="s">
        <v>71</v>
      </c>
      <c r="K1229" s="569" t="s">
        <v>86</v>
      </c>
      <c r="L1229" s="570">
        <v>0.4</v>
      </c>
      <c r="M1229" s="571">
        <v>5.8040766892777782</v>
      </c>
      <c r="N1229" s="572">
        <v>255.14668055555558</v>
      </c>
      <c r="O1229" s="668" t="s">
        <v>151</v>
      </c>
      <c r="P1229" s="668" t="s">
        <v>70</v>
      </c>
      <c r="Q1229" s="574" t="s">
        <v>4316</v>
      </c>
      <c r="R1229" s="574" t="s">
        <v>4317</v>
      </c>
      <c r="S1229" s="574" t="s">
        <v>3673</v>
      </c>
      <c r="T1229" s="574" t="s">
        <v>4445</v>
      </c>
      <c r="U1229" s="574" t="s">
        <v>4318</v>
      </c>
      <c r="V1229" s="574" t="s">
        <v>4319</v>
      </c>
      <c r="W1229" s="575" t="s">
        <v>4577</v>
      </c>
      <c r="X1229" s="575" t="s">
        <v>4722</v>
      </c>
      <c r="Y1229" s="576" t="s">
        <v>4573</v>
      </c>
      <c r="Z1229" s="577" t="s">
        <v>4723</v>
      </c>
      <c r="AA1229" s="578" t="s">
        <v>4724</v>
      </c>
      <c r="AE1229"/>
    </row>
    <row r="1230" spans="1:31" s="563" customFormat="1">
      <c r="A1230"/>
      <c r="B1230"/>
      <c r="C1230" s="568">
        <v>2024</v>
      </c>
      <c r="D1230" s="569" t="s">
        <v>80</v>
      </c>
      <c r="E1230" s="569" t="s">
        <v>48</v>
      </c>
      <c r="F1230" s="573" t="s">
        <v>247</v>
      </c>
      <c r="G1230" s="569" t="s">
        <v>200</v>
      </c>
      <c r="H1230" s="569" t="s">
        <v>41</v>
      </c>
      <c r="I1230" s="575" t="s">
        <v>50</v>
      </c>
      <c r="J1230" s="569" t="s">
        <v>351</v>
      </c>
      <c r="K1230" s="569" t="s">
        <v>100</v>
      </c>
      <c r="L1230" s="570">
        <v>1</v>
      </c>
      <c r="M1230" s="571">
        <v>22.448825541999998</v>
      </c>
      <c r="N1230" s="572">
        <v>88.450849259259257</v>
      </c>
      <c r="O1230" s="668" t="s">
        <v>151</v>
      </c>
      <c r="P1230" s="668" t="s">
        <v>351</v>
      </c>
      <c r="Q1230" s="574" t="s">
        <v>3431</v>
      </c>
      <c r="R1230" s="574" t="s">
        <v>4324</v>
      </c>
      <c r="S1230" s="574" t="s">
        <v>3433</v>
      </c>
      <c r="T1230" s="574" t="s">
        <v>4445</v>
      </c>
      <c r="U1230" s="574" t="s">
        <v>3434</v>
      </c>
      <c r="V1230" s="574" t="s">
        <v>4325</v>
      </c>
      <c r="W1230" s="575" t="s">
        <v>4526</v>
      </c>
      <c r="X1230" s="575" t="s">
        <v>4667</v>
      </c>
      <c r="Y1230" s="576" t="s">
        <v>4528</v>
      </c>
      <c r="Z1230" s="577" t="s">
        <v>4725</v>
      </c>
      <c r="AA1230" s="578" t="s">
        <v>4669</v>
      </c>
      <c r="AE1230"/>
    </row>
    <row r="1231" spans="1:31" s="563" customFormat="1">
      <c r="A1231"/>
      <c r="B1231"/>
      <c r="C1231" s="568">
        <v>2024</v>
      </c>
      <c r="D1231" s="569" t="s">
        <v>78</v>
      </c>
      <c r="E1231" s="569" t="s">
        <v>337</v>
      </c>
      <c r="F1231" s="573" t="s">
        <v>141</v>
      </c>
      <c r="G1231" s="569" t="s">
        <v>42</v>
      </c>
      <c r="H1231" s="569" t="s">
        <v>41</v>
      </c>
      <c r="I1231" s="575" t="s">
        <v>54</v>
      </c>
      <c r="J1231" s="569" t="s">
        <v>352</v>
      </c>
      <c r="K1231" s="569" t="s">
        <v>346</v>
      </c>
      <c r="L1231" s="570">
        <v>1</v>
      </c>
      <c r="M1231" s="571">
        <v>8.8524110193749991E-3</v>
      </c>
      <c r="N1231" s="572">
        <v>0.34167649999999999</v>
      </c>
      <c r="O1231" s="668" t="s">
        <v>151</v>
      </c>
      <c r="P1231" s="668" t="s">
        <v>352</v>
      </c>
      <c r="Q1231" s="574" t="s">
        <v>3278</v>
      </c>
      <c r="R1231" s="574" t="s">
        <v>3470</v>
      </c>
      <c r="S1231" s="574" t="s">
        <v>3280</v>
      </c>
      <c r="T1231" s="574" t="s">
        <v>4726</v>
      </c>
      <c r="U1231" s="574" t="s">
        <v>3282</v>
      </c>
      <c r="V1231" s="574" t="s">
        <v>3471</v>
      </c>
      <c r="W1231" s="575" t="s">
        <v>4727</v>
      </c>
      <c r="X1231" s="575" t="s">
        <v>4728</v>
      </c>
      <c r="Y1231" s="575" t="s">
        <v>4729</v>
      </c>
      <c r="Z1231" s="579" t="s">
        <v>4730</v>
      </c>
      <c r="AA1231" s="580" t="s">
        <v>4731</v>
      </c>
      <c r="AE1231"/>
    </row>
    <row r="1232" spans="1:31" s="563" customFormat="1">
      <c r="A1232"/>
      <c r="B1232"/>
      <c r="C1232" s="568">
        <v>2024</v>
      </c>
      <c r="D1232" s="569" t="s">
        <v>78</v>
      </c>
      <c r="E1232" s="569" t="s">
        <v>337</v>
      </c>
      <c r="F1232" s="573" t="s">
        <v>141</v>
      </c>
      <c r="G1232" s="569" t="s">
        <v>42</v>
      </c>
      <c r="H1232" s="569" t="s">
        <v>41</v>
      </c>
      <c r="I1232" s="575" t="s">
        <v>54</v>
      </c>
      <c r="J1232" s="569" t="s">
        <v>116</v>
      </c>
      <c r="K1232" s="569" t="s">
        <v>111</v>
      </c>
      <c r="L1232" s="570">
        <v>0.5</v>
      </c>
      <c r="M1232" s="571">
        <v>2.761253435325E-3</v>
      </c>
      <c r="N1232" s="572">
        <v>1.1141625E-2</v>
      </c>
      <c r="O1232" s="668" t="s">
        <v>382</v>
      </c>
      <c r="P1232" s="668" t="s">
        <v>116</v>
      </c>
      <c r="Q1232" s="574" t="s">
        <v>3415</v>
      </c>
      <c r="R1232" s="574" t="s">
        <v>3485</v>
      </c>
      <c r="S1232" s="574" t="s">
        <v>3291</v>
      </c>
      <c r="T1232" s="574" t="s">
        <v>4726</v>
      </c>
      <c r="U1232" s="574" t="s">
        <v>3860</v>
      </c>
      <c r="V1232" s="574" t="s">
        <v>3974</v>
      </c>
      <c r="W1232" s="575" t="s">
        <v>4732</v>
      </c>
      <c r="X1232" s="575" t="s">
        <v>4733</v>
      </c>
      <c r="Y1232" s="576" t="s">
        <v>4734</v>
      </c>
      <c r="Z1232" s="577" t="s">
        <v>4735</v>
      </c>
      <c r="AA1232" s="578" t="s">
        <v>4736</v>
      </c>
      <c r="AE1232"/>
    </row>
    <row r="1233" spans="1:31" s="563" customFormat="1">
      <c r="A1233"/>
      <c r="B1233"/>
      <c r="C1233" s="568">
        <v>2024</v>
      </c>
      <c r="D1233" s="569" t="s">
        <v>78</v>
      </c>
      <c r="E1233" s="569" t="s">
        <v>337</v>
      </c>
      <c r="F1233" s="573" t="s">
        <v>141</v>
      </c>
      <c r="G1233" s="569" t="s">
        <v>42</v>
      </c>
      <c r="H1233" s="569" t="s">
        <v>41</v>
      </c>
      <c r="I1233" s="575" t="s">
        <v>54</v>
      </c>
      <c r="J1233" s="569" t="s">
        <v>116</v>
      </c>
      <c r="K1233" s="569" t="s">
        <v>90</v>
      </c>
      <c r="L1233" s="570">
        <v>0.5</v>
      </c>
      <c r="M1233" s="571">
        <v>2.761253435325E-3</v>
      </c>
      <c r="N1233" s="572">
        <v>1.1141625E-2</v>
      </c>
      <c r="O1233" s="668" t="s">
        <v>382</v>
      </c>
      <c r="P1233" s="668" t="s">
        <v>116</v>
      </c>
      <c r="Q1233" s="574" t="s">
        <v>3289</v>
      </c>
      <c r="R1233" s="574" t="s">
        <v>3475</v>
      </c>
      <c r="S1233" s="574" t="s">
        <v>3291</v>
      </c>
      <c r="T1233" s="574" t="s">
        <v>4726</v>
      </c>
      <c r="U1233" s="574" t="s">
        <v>3292</v>
      </c>
      <c r="V1233" s="574" t="s">
        <v>3476</v>
      </c>
      <c r="W1233" s="575" t="s">
        <v>4737</v>
      </c>
      <c r="X1233" s="575" t="s">
        <v>4738</v>
      </c>
      <c r="Y1233" s="576" t="s">
        <v>4734</v>
      </c>
      <c r="Z1233" s="577" t="s">
        <v>4739</v>
      </c>
      <c r="AA1233" s="578" t="s">
        <v>4740</v>
      </c>
      <c r="AE1233"/>
    </row>
    <row r="1234" spans="1:31" s="563" customFormat="1">
      <c r="A1234"/>
      <c r="B1234"/>
      <c r="C1234" s="568">
        <v>2024</v>
      </c>
      <c r="D1234" s="569" t="s">
        <v>78</v>
      </c>
      <c r="E1234" s="569" t="s">
        <v>337</v>
      </c>
      <c r="F1234" s="573" t="s">
        <v>141</v>
      </c>
      <c r="G1234" s="569" t="s">
        <v>42</v>
      </c>
      <c r="H1234" s="569" t="s">
        <v>41</v>
      </c>
      <c r="I1234" s="575" t="s">
        <v>54</v>
      </c>
      <c r="J1234" s="569" t="s">
        <v>109</v>
      </c>
      <c r="K1234" s="569" t="s">
        <v>111</v>
      </c>
      <c r="L1234" s="570">
        <v>0.5</v>
      </c>
      <c r="M1234" s="571">
        <v>6.6393032508000006E-3</v>
      </c>
      <c r="N1234" s="572">
        <v>0.22283250000000002</v>
      </c>
      <c r="O1234" s="668" t="s">
        <v>381</v>
      </c>
      <c r="P1234" s="668" t="s">
        <v>109</v>
      </c>
      <c r="Q1234" s="574" t="s">
        <v>3415</v>
      </c>
      <c r="R1234" s="574" t="s">
        <v>3485</v>
      </c>
      <c r="S1234" s="574" t="s">
        <v>3309</v>
      </c>
      <c r="T1234" s="574" t="s">
        <v>4726</v>
      </c>
      <c r="U1234" s="574" t="s">
        <v>3486</v>
      </c>
      <c r="V1234" s="574" t="s">
        <v>3487</v>
      </c>
      <c r="W1234" s="575" t="s">
        <v>4732</v>
      </c>
      <c r="X1234" s="575" t="s">
        <v>4733</v>
      </c>
      <c r="Y1234" s="576" t="s">
        <v>4741</v>
      </c>
      <c r="Z1234" s="577" t="s">
        <v>4742</v>
      </c>
      <c r="AA1234" s="578" t="s">
        <v>4736</v>
      </c>
      <c r="AE1234"/>
    </row>
    <row r="1235" spans="1:31" s="563" customFormat="1">
      <c r="A1235"/>
      <c r="B1235"/>
      <c r="C1235" s="568">
        <v>2024</v>
      </c>
      <c r="D1235" s="569" t="s">
        <v>78</v>
      </c>
      <c r="E1235" s="569" t="s">
        <v>337</v>
      </c>
      <c r="F1235" s="573" t="s">
        <v>141</v>
      </c>
      <c r="G1235" s="569" t="s">
        <v>42</v>
      </c>
      <c r="H1235" s="569" t="s">
        <v>41</v>
      </c>
      <c r="I1235" s="575" t="s">
        <v>54</v>
      </c>
      <c r="J1235" s="569" t="s">
        <v>109</v>
      </c>
      <c r="K1235" s="569" t="s">
        <v>90</v>
      </c>
      <c r="L1235" s="570">
        <v>0.5</v>
      </c>
      <c r="M1235" s="571">
        <v>6.6393032508000006E-3</v>
      </c>
      <c r="N1235" s="572">
        <v>0.22283250000000002</v>
      </c>
      <c r="O1235" s="668" t="s">
        <v>381</v>
      </c>
      <c r="P1235" s="668" t="s">
        <v>109</v>
      </c>
      <c r="Q1235" s="574" t="s">
        <v>3289</v>
      </c>
      <c r="R1235" s="574" t="s">
        <v>3475</v>
      </c>
      <c r="S1235" s="574" t="s">
        <v>3309</v>
      </c>
      <c r="T1235" s="574" t="s">
        <v>4726</v>
      </c>
      <c r="U1235" s="574" t="s">
        <v>4059</v>
      </c>
      <c r="V1235" s="574" t="s">
        <v>4060</v>
      </c>
      <c r="W1235" s="575" t="s">
        <v>4737</v>
      </c>
      <c r="X1235" s="575" t="s">
        <v>4738</v>
      </c>
      <c r="Y1235" s="576" t="s">
        <v>4741</v>
      </c>
      <c r="Z1235" s="577" t="s">
        <v>4743</v>
      </c>
      <c r="AA1235" s="578" t="s">
        <v>4740</v>
      </c>
      <c r="AE1235"/>
    </row>
    <row r="1236" spans="1:31" s="563" customFormat="1">
      <c r="A1236"/>
      <c r="B1236"/>
      <c r="C1236" s="568">
        <v>2024</v>
      </c>
      <c r="D1236" s="569" t="s">
        <v>78</v>
      </c>
      <c r="E1236" s="569" t="s">
        <v>337</v>
      </c>
      <c r="F1236" s="573" t="s">
        <v>141</v>
      </c>
      <c r="G1236" s="569" t="s">
        <v>42</v>
      </c>
      <c r="H1236" s="569" t="s">
        <v>41</v>
      </c>
      <c r="I1236" s="575" t="s">
        <v>54</v>
      </c>
      <c r="J1236" s="569" t="s">
        <v>350</v>
      </c>
      <c r="K1236" s="569" t="s">
        <v>310</v>
      </c>
      <c r="L1236" s="570">
        <v>1</v>
      </c>
      <c r="M1236" s="571">
        <v>1.0229686924267711E-2</v>
      </c>
      <c r="N1236" s="572">
        <v>0.99655645833333351</v>
      </c>
      <c r="O1236" s="668" t="s">
        <v>151</v>
      </c>
      <c r="P1236" s="668" t="s">
        <v>350</v>
      </c>
      <c r="Q1236" s="574" t="s">
        <v>3373</v>
      </c>
      <c r="R1236" s="574" t="s">
        <v>3537</v>
      </c>
      <c r="S1236" s="574" t="s">
        <v>3319</v>
      </c>
      <c r="T1236" s="574" t="s">
        <v>4726</v>
      </c>
      <c r="U1236" s="574" t="s">
        <v>4062</v>
      </c>
      <c r="V1236" s="574" t="s">
        <v>4063</v>
      </c>
      <c r="W1236" s="575" t="s">
        <v>4744</v>
      </c>
      <c r="X1236" s="575" t="s">
        <v>4745</v>
      </c>
      <c r="Y1236" s="576" t="s">
        <v>4746</v>
      </c>
      <c r="Z1236" s="577" t="s">
        <v>4747</v>
      </c>
      <c r="AA1236" s="578" t="s">
        <v>4748</v>
      </c>
      <c r="AE1236"/>
    </row>
    <row r="1237" spans="1:31" s="563" customFormat="1">
      <c r="A1237"/>
      <c r="B1237"/>
      <c r="C1237" s="568">
        <v>2024</v>
      </c>
      <c r="D1237" s="569" t="s">
        <v>78</v>
      </c>
      <c r="E1237" s="569" t="s">
        <v>337</v>
      </c>
      <c r="F1237" s="573" t="s">
        <v>141</v>
      </c>
      <c r="G1237" s="569" t="s">
        <v>42</v>
      </c>
      <c r="H1237" s="569" t="s">
        <v>41</v>
      </c>
      <c r="I1237" s="575" t="s">
        <v>54</v>
      </c>
      <c r="J1237" s="569" t="s">
        <v>99</v>
      </c>
      <c r="K1237" s="569" t="s">
        <v>100</v>
      </c>
      <c r="L1237" s="570">
        <v>1</v>
      </c>
      <c r="M1237" s="571">
        <v>1.4163857630999999E-3</v>
      </c>
      <c r="N1237" s="572">
        <v>0.71752064999999998</v>
      </c>
      <c r="O1237" s="668" t="s">
        <v>151</v>
      </c>
      <c r="P1237" s="668" t="s">
        <v>99</v>
      </c>
      <c r="Q1237" s="574" t="s">
        <v>3431</v>
      </c>
      <c r="R1237" s="574" t="s">
        <v>3577</v>
      </c>
      <c r="S1237" s="574" t="s">
        <v>3329</v>
      </c>
      <c r="T1237" s="574" t="s">
        <v>4726</v>
      </c>
      <c r="U1237" s="574" t="s">
        <v>4749</v>
      </c>
      <c r="V1237" s="574" t="s">
        <v>4750</v>
      </c>
      <c r="W1237" s="575" t="s">
        <v>4751</v>
      </c>
      <c r="X1237" s="575" t="s">
        <v>4752</v>
      </c>
      <c r="Y1237" s="576" t="s">
        <v>4753</v>
      </c>
      <c r="Z1237" s="577" t="s">
        <v>4754</v>
      </c>
      <c r="AA1237" s="578" t="s">
        <v>4755</v>
      </c>
      <c r="AE1237"/>
    </row>
    <row r="1238" spans="1:31" s="563" customFormat="1">
      <c r="A1238"/>
      <c r="B1238"/>
      <c r="C1238" s="568">
        <v>2024</v>
      </c>
      <c r="D1238" s="569" t="s">
        <v>78</v>
      </c>
      <c r="E1238" s="569" t="s">
        <v>337</v>
      </c>
      <c r="F1238" s="573" t="s">
        <v>141</v>
      </c>
      <c r="G1238" s="569" t="s">
        <v>42</v>
      </c>
      <c r="H1238" s="569" t="s">
        <v>41</v>
      </c>
      <c r="I1238" s="575" t="s">
        <v>54</v>
      </c>
      <c r="J1238" s="569" t="s">
        <v>96</v>
      </c>
      <c r="K1238" s="569" t="s">
        <v>79</v>
      </c>
      <c r="L1238" s="570">
        <v>1</v>
      </c>
      <c r="M1238" s="571">
        <v>1.5544914044000004E-4</v>
      </c>
      <c r="N1238" s="572">
        <v>0.27334120000000001</v>
      </c>
      <c r="O1238" s="668" t="s">
        <v>151</v>
      </c>
      <c r="P1238" s="668" t="s">
        <v>96</v>
      </c>
      <c r="Q1238" s="574" t="s">
        <v>3451</v>
      </c>
      <c r="R1238" s="574" t="s">
        <v>3505</v>
      </c>
      <c r="S1238" s="574" t="s">
        <v>3337</v>
      </c>
      <c r="T1238" s="574" t="s">
        <v>4726</v>
      </c>
      <c r="U1238" s="574" t="s">
        <v>3801</v>
      </c>
      <c r="V1238" s="574" t="s">
        <v>3999</v>
      </c>
      <c r="W1238" s="575" t="s">
        <v>4756</v>
      </c>
      <c r="X1238" s="575" t="s">
        <v>4757</v>
      </c>
      <c r="Y1238" s="576" t="s">
        <v>4758</v>
      </c>
      <c r="Z1238" s="577" t="s">
        <v>4759</v>
      </c>
      <c r="AA1238" s="578" t="s">
        <v>4760</v>
      </c>
      <c r="AE1238"/>
    </row>
    <row r="1239" spans="1:31" s="563" customFormat="1">
      <c r="A1239"/>
      <c r="B1239"/>
      <c r="C1239" s="568">
        <v>2024</v>
      </c>
      <c r="D1239" s="569" t="s">
        <v>78</v>
      </c>
      <c r="E1239" s="569" t="s">
        <v>337</v>
      </c>
      <c r="F1239" s="573" t="s">
        <v>141</v>
      </c>
      <c r="G1239" s="569" t="s">
        <v>42</v>
      </c>
      <c r="H1239" s="569" t="s">
        <v>41</v>
      </c>
      <c r="I1239" s="575" t="s">
        <v>54</v>
      </c>
      <c r="J1239" s="569" t="s">
        <v>87</v>
      </c>
      <c r="K1239" s="569" t="s">
        <v>310</v>
      </c>
      <c r="L1239" s="570">
        <v>0.4</v>
      </c>
      <c r="M1239" s="571">
        <v>3.0890853188236798E-3</v>
      </c>
      <c r="N1239" s="572">
        <v>0.13120377599999999</v>
      </c>
      <c r="O1239" s="668" t="s">
        <v>151</v>
      </c>
      <c r="P1239" s="668" t="s">
        <v>87</v>
      </c>
      <c r="Q1239" s="574" t="s">
        <v>3373</v>
      </c>
      <c r="R1239" s="574" t="s">
        <v>3537</v>
      </c>
      <c r="S1239" s="574" t="s">
        <v>3344</v>
      </c>
      <c r="T1239" s="574" t="s">
        <v>4726</v>
      </c>
      <c r="U1239" s="574" t="s">
        <v>4076</v>
      </c>
      <c r="V1239" s="574" t="s">
        <v>4077</v>
      </c>
      <c r="W1239" s="575" t="s">
        <v>4744</v>
      </c>
      <c r="X1239" s="575" t="s">
        <v>4745</v>
      </c>
      <c r="Y1239" s="576" t="s">
        <v>4761</v>
      </c>
      <c r="Z1239" s="577" t="s">
        <v>4762</v>
      </c>
      <c r="AA1239" s="578" t="s">
        <v>4748</v>
      </c>
      <c r="AE1239"/>
    </row>
    <row r="1240" spans="1:31" s="563" customFormat="1">
      <c r="A1240"/>
      <c r="B1240"/>
      <c r="C1240" s="568">
        <v>2024</v>
      </c>
      <c r="D1240" s="569" t="s">
        <v>78</v>
      </c>
      <c r="E1240" s="569" t="s">
        <v>337</v>
      </c>
      <c r="F1240" s="573" t="s">
        <v>141</v>
      </c>
      <c r="G1240" s="569" t="s">
        <v>42</v>
      </c>
      <c r="H1240" s="569" t="s">
        <v>41</v>
      </c>
      <c r="I1240" s="575" t="s">
        <v>54</v>
      </c>
      <c r="J1240" s="569" t="s">
        <v>87</v>
      </c>
      <c r="K1240" s="569" t="s">
        <v>106</v>
      </c>
      <c r="L1240" s="570">
        <v>0.3</v>
      </c>
      <c r="M1240" s="571">
        <v>2.3168139891177595E-3</v>
      </c>
      <c r="N1240" s="572">
        <v>9.8402831999999982E-2</v>
      </c>
      <c r="O1240" s="668" t="s">
        <v>151</v>
      </c>
      <c r="P1240" s="668" t="s">
        <v>87</v>
      </c>
      <c r="Q1240" s="574" t="s">
        <v>3307</v>
      </c>
      <c r="R1240" s="574" t="s">
        <v>3491</v>
      </c>
      <c r="S1240" s="574" t="s">
        <v>3344</v>
      </c>
      <c r="T1240" s="574" t="s">
        <v>4726</v>
      </c>
      <c r="U1240" s="574" t="s">
        <v>3352</v>
      </c>
      <c r="V1240" s="574" t="s">
        <v>3520</v>
      </c>
      <c r="W1240" s="575" t="s">
        <v>4763</v>
      </c>
      <c r="X1240" s="575" t="s">
        <v>4764</v>
      </c>
      <c r="Y1240" s="576" t="s">
        <v>4761</v>
      </c>
      <c r="Z1240" s="577" t="s">
        <v>4765</v>
      </c>
      <c r="AA1240" s="578" t="s">
        <v>4766</v>
      </c>
      <c r="AE1240"/>
    </row>
    <row r="1241" spans="1:31" s="563" customFormat="1">
      <c r="A1241"/>
      <c r="B1241"/>
      <c r="C1241" s="568">
        <v>2024</v>
      </c>
      <c r="D1241" s="569" t="s">
        <v>78</v>
      </c>
      <c r="E1241" s="569" t="s">
        <v>337</v>
      </c>
      <c r="F1241" s="573" t="s">
        <v>141</v>
      </c>
      <c r="G1241" s="569" t="s">
        <v>42</v>
      </c>
      <c r="H1241" s="569" t="s">
        <v>41</v>
      </c>
      <c r="I1241" s="575" t="s">
        <v>54</v>
      </c>
      <c r="J1241" s="569" t="s">
        <v>87</v>
      </c>
      <c r="K1241" s="569" t="s">
        <v>104</v>
      </c>
      <c r="L1241" s="570">
        <v>0.3</v>
      </c>
      <c r="M1241" s="571">
        <v>2.3168139891177595E-3</v>
      </c>
      <c r="N1241" s="572">
        <v>9.8402831999999982E-2</v>
      </c>
      <c r="O1241" s="668" t="s">
        <v>151</v>
      </c>
      <c r="P1241" s="668" t="s">
        <v>87</v>
      </c>
      <c r="Q1241" s="574" t="s">
        <v>3355</v>
      </c>
      <c r="R1241" s="574" t="s">
        <v>3499</v>
      </c>
      <c r="S1241" s="574" t="s">
        <v>3344</v>
      </c>
      <c r="T1241" s="574" t="s">
        <v>4726</v>
      </c>
      <c r="U1241" s="574" t="s">
        <v>3357</v>
      </c>
      <c r="V1241" s="574" t="s">
        <v>3522</v>
      </c>
      <c r="W1241" s="575" t="s">
        <v>4767</v>
      </c>
      <c r="X1241" s="575" t="s">
        <v>4768</v>
      </c>
      <c r="Y1241" s="576" t="s">
        <v>4761</v>
      </c>
      <c r="Z1241" s="577" t="s">
        <v>4769</v>
      </c>
      <c r="AA1241" s="578" t="s">
        <v>4770</v>
      </c>
      <c r="AE1241"/>
    </row>
    <row r="1242" spans="1:31" s="563" customFormat="1">
      <c r="A1242"/>
      <c r="B1242"/>
      <c r="C1242" s="568">
        <v>2024</v>
      </c>
      <c r="D1242" s="569" t="s">
        <v>78</v>
      </c>
      <c r="E1242" s="569" t="s">
        <v>337</v>
      </c>
      <c r="F1242" s="573" t="s">
        <v>141</v>
      </c>
      <c r="G1242" s="569" t="s">
        <v>42</v>
      </c>
      <c r="H1242" s="569" t="s">
        <v>41</v>
      </c>
      <c r="I1242" s="575" t="s">
        <v>54</v>
      </c>
      <c r="J1242" s="569" t="s">
        <v>83</v>
      </c>
      <c r="K1242" s="569" t="s">
        <v>81</v>
      </c>
      <c r="L1242" s="570">
        <v>1</v>
      </c>
      <c r="M1242" s="571">
        <v>2.4191797925824935E-2</v>
      </c>
      <c r="N1242" s="572">
        <v>4.3413014117647052E-2</v>
      </c>
      <c r="O1242" s="668" t="s">
        <v>382</v>
      </c>
      <c r="P1242" s="668" t="s">
        <v>83</v>
      </c>
      <c r="Q1242" s="574" t="s">
        <v>3363</v>
      </c>
      <c r="R1242" s="574" t="s">
        <v>3532</v>
      </c>
      <c r="S1242" s="574" t="s">
        <v>3365</v>
      </c>
      <c r="T1242" s="574" t="s">
        <v>4726</v>
      </c>
      <c r="U1242" s="574" t="s">
        <v>3366</v>
      </c>
      <c r="V1242" s="574" t="s">
        <v>3533</v>
      </c>
      <c r="W1242" s="575" t="s">
        <v>4771</v>
      </c>
      <c r="X1242" s="575" t="s">
        <v>4772</v>
      </c>
      <c r="Y1242" s="576" t="s">
        <v>4773</v>
      </c>
      <c r="Z1242" s="577" t="s">
        <v>4774</v>
      </c>
      <c r="AA1242" s="578" t="s">
        <v>4775</v>
      </c>
      <c r="AE1242"/>
    </row>
    <row r="1243" spans="1:31" s="563" customFormat="1">
      <c r="A1243"/>
      <c r="B1243"/>
      <c r="C1243" s="568">
        <v>2024</v>
      </c>
      <c r="D1243" s="569" t="s">
        <v>78</v>
      </c>
      <c r="E1243" s="569" t="s">
        <v>337</v>
      </c>
      <c r="F1243" s="573" t="s">
        <v>141</v>
      </c>
      <c r="G1243" s="569" t="s">
        <v>42</v>
      </c>
      <c r="H1243" s="569" t="s">
        <v>41</v>
      </c>
      <c r="I1243" s="575" t="s">
        <v>54</v>
      </c>
      <c r="J1243" s="569" t="s">
        <v>77</v>
      </c>
      <c r="K1243" s="569" t="s">
        <v>310</v>
      </c>
      <c r="L1243" s="570">
        <v>0.33333333333333331</v>
      </c>
      <c r="M1243" s="571">
        <v>6.3488261279069768E-3</v>
      </c>
      <c r="N1243" s="572">
        <v>0.27016281395348835</v>
      </c>
      <c r="O1243" s="668" t="s">
        <v>381</v>
      </c>
      <c r="P1243" s="668" t="s">
        <v>77</v>
      </c>
      <c r="Q1243" s="574" t="s">
        <v>3373</v>
      </c>
      <c r="R1243" s="574" t="s">
        <v>3537</v>
      </c>
      <c r="S1243" s="574" t="s">
        <v>3375</v>
      </c>
      <c r="T1243" s="574" t="s">
        <v>4726</v>
      </c>
      <c r="U1243" s="574" t="s">
        <v>3376</v>
      </c>
      <c r="V1243" s="574" t="s">
        <v>3538</v>
      </c>
      <c r="W1243" s="575" t="s">
        <v>4744</v>
      </c>
      <c r="X1243" s="575" t="s">
        <v>4745</v>
      </c>
      <c r="Y1243" s="576" t="s">
        <v>4776</v>
      </c>
      <c r="Z1243" s="577" t="s">
        <v>4777</v>
      </c>
      <c r="AA1243" s="578" t="s">
        <v>4748</v>
      </c>
      <c r="AE1243"/>
    </row>
    <row r="1244" spans="1:31" s="563" customFormat="1">
      <c r="A1244"/>
      <c r="B1244"/>
      <c r="C1244" s="568">
        <v>2024</v>
      </c>
      <c r="D1244" s="569" t="s">
        <v>78</v>
      </c>
      <c r="E1244" s="569" t="s">
        <v>337</v>
      </c>
      <c r="F1244" s="573" t="s">
        <v>141</v>
      </c>
      <c r="G1244" s="569" t="s">
        <v>42</v>
      </c>
      <c r="H1244" s="569" t="s">
        <v>41</v>
      </c>
      <c r="I1244" s="575" t="s">
        <v>54</v>
      </c>
      <c r="J1244" s="569" t="s">
        <v>77</v>
      </c>
      <c r="K1244" s="569" t="s">
        <v>104</v>
      </c>
      <c r="L1244" s="570">
        <v>0.33333333333333331</v>
      </c>
      <c r="M1244" s="571">
        <v>6.3488261279069768E-3</v>
      </c>
      <c r="N1244" s="572">
        <v>0.27016281395348835</v>
      </c>
      <c r="O1244" s="668" t="s">
        <v>381</v>
      </c>
      <c r="P1244" s="668" t="s">
        <v>77</v>
      </c>
      <c r="Q1244" s="574" t="s">
        <v>3355</v>
      </c>
      <c r="R1244" s="574" t="s">
        <v>3499</v>
      </c>
      <c r="S1244" s="574" t="s">
        <v>3375</v>
      </c>
      <c r="T1244" s="574" t="s">
        <v>4726</v>
      </c>
      <c r="U1244" s="574" t="s">
        <v>3391</v>
      </c>
      <c r="V1244" s="574" t="s">
        <v>3547</v>
      </c>
      <c r="W1244" s="575" t="s">
        <v>4767</v>
      </c>
      <c r="X1244" s="575" t="s">
        <v>4768</v>
      </c>
      <c r="Y1244" s="576" t="s">
        <v>4776</v>
      </c>
      <c r="Z1244" s="577" t="s">
        <v>4778</v>
      </c>
      <c r="AA1244" s="578" t="s">
        <v>4770</v>
      </c>
      <c r="AE1244"/>
    </row>
    <row r="1245" spans="1:31" s="563" customFormat="1">
      <c r="A1245"/>
      <c r="B1245"/>
      <c r="C1245" s="568">
        <v>2024</v>
      </c>
      <c r="D1245" s="569" t="s">
        <v>78</v>
      </c>
      <c r="E1245" s="569" t="s">
        <v>337</v>
      </c>
      <c r="F1245" s="573" t="s">
        <v>141</v>
      </c>
      <c r="G1245" s="569" t="s">
        <v>42</v>
      </c>
      <c r="H1245" s="569" t="s">
        <v>41</v>
      </c>
      <c r="I1245" s="575" t="s">
        <v>54</v>
      </c>
      <c r="J1245" s="569" t="s">
        <v>77</v>
      </c>
      <c r="K1245" s="569" t="s">
        <v>93</v>
      </c>
      <c r="L1245" s="570">
        <v>0.33333333333333331</v>
      </c>
      <c r="M1245" s="571">
        <v>6.3488261279069768E-3</v>
      </c>
      <c r="N1245" s="572">
        <v>0.27016281395348835</v>
      </c>
      <c r="O1245" s="668" t="s">
        <v>381</v>
      </c>
      <c r="P1245" s="668" t="s">
        <v>77</v>
      </c>
      <c r="Q1245" s="574" t="s">
        <v>3394</v>
      </c>
      <c r="R1245" s="574" t="s">
        <v>3549</v>
      </c>
      <c r="S1245" s="574" t="s">
        <v>3375</v>
      </c>
      <c r="T1245" s="574" t="s">
        <v>4726</v>
      </c>
      <c r="U1245" s="574" t="s">
        <v>3396</v>
      </c>
      <c r="V1245" s="574" t="s">
        <v>3550</v>
      </c>
      <c r="W1245" s="575" t="s">
        <v>4779</v>
      </c>
      <c r="X1245" s="575" t="s">
        <v>4780</v>
      </c>
      <c r="Y1245" s="576" t="s">
        <v>4776</v>
      </c>
      <c r="Z1245" s="577" t="s">
        <v>4781</v>
      </c>
      <c r="AA1245" s="578" t="s">
        <v>4782</v>
      </c>
      <c r="AE1245"/>
    </row>
    <row r="1246" spans="1:31" s="563" customFormat="1">
      <c r="A1246"/>
      <c r="B1246"/>
      <c r="C1246" s="568">
        <v>2024</v>
      </c>
      <c r="D1246" s="569" t="s">
        <v>78</v>
      </c>
      <c r="E1246" s="569" t="s">
        <v>337</v>
      </c>
      <c r="F1246" s="573" t="s">
        <v>141</v>
      </c>
      <c r="G1246" s="569" t="s">
        <v>42</v>
      </c>
      <c r="H1246" s="569" t="s">
        <v>41</v>
      </c>
      <c r="I1246" s="575" t="s">
        <v>54</v>
      </c>
      <c r="J1246" s="569" t="s">
        <v>349</v>
      </c>
      <c r="K1246" s="569" t="s">
        <v>310</v>
      </c>
      <c r="L1246" s="570">
        <v>1</v>
      </c>
      <c r="M1246" s="571">
        <v>7.268390999999999E-3</v>
      </c>
      <c r="N1246" s="572">
        <v>0.79872428571428578</v>
      </c>
      <c r="O1246" s="668" t="s">
        <v>151</v>
      </c>
      <c r="P1246" s="668" t="s">
        <v>349</v>
      </c>
      <c r="Q1246" s="574" t="s">
        <v>3373</v>
      </c>
      <c r="R1246" s="574" t="s">
        <v>3537</v>
      </c>
      <c r="S1246" s="574" t="s">
        <v>3402</v>
      </c>
      <c r="T1246" s="574" t="s">
        <v>4726</v>
      </c>
      <c r="U1246" s="574" t="s">
        <v>3663</v>
      </c>
      <c r="V1246" s="574" t="s">
        <v>3664</v>
      </c>
      <c r="W1246" s="575" t="s">
        <v>4744</v>
      </c>
      <c r="X1246" s="575" t="s">
        <v>4745</v>
      </c>
      <c r="Y1246" s="576" t="s">
        <v>4783</v>
      </c>
      <c r="Z1246" s="577" t="s">
        <v>4784</v>
      </c>
      <c r="AA1246" s="578" t="s">
        <v>4748</v>
      </c>
      <c r="AE1246"/>
    </row>
    <row r="1247" spans="1:31" s="563" customFormat="1">
      <c r="A1247"/>
      <c r="B1247"/>
      <c r="C1247" s="568">
        <v>2024</v>
      </c>
      <c r="D1247" s="569" t="s">
        <v>78</v>
      </c>
      <c r="E1247" s="569" t="s">
        <v>337</v>
      </c>
      <c r="F1247" s="573" t="s">
        <v>141</v>
      </c>
      <c r="G1247" s="569" t="s">
        <v>42</v>
      </c>
      <c r="H1247" s="569" t="s">
        <v>41</v>
      </c>
      <c r="I1247" s="575" t="s">
        <v>54</v>
      </c>
      <c r="J1247" s="569" t="s">
        <v>76</v>
      </c>
      <c r="K1247" s="569" t="s">
        <v>79</v>
      </c>
      <c r="L1247" s="570">
        <v>1</v>
      </c>
      <c r="M1247" s="571">
        <v>3.8541109199999996E-4</v>
      </c>
      <c r="N1247" s="572">
        <v>0.16400472000000002</v>
      </c>
      <c r="O1247" s="668" t="s">
        <v>151</v>
      </c>
      <c r="P1247" s="668" t="s">
        <v>76</v>
      </c>
      <c r="Q1247" s="574" t="s">
        <v>3451</v>
      </c>
      <c r="R1247" s="574" t="s">
        <v>3505</v>
      </c>
      <c r="S1247" s="574" t="s">
        <v>3410</v>
      </c>
      <c r="T1247" s="574" t="s">
        <v>4726</v>
      </c>
      <c r="U1247" s="574" t="s">
        <v>3762</v>
      </c>
      <c r="V1247" s="574" t="s">
        <v>3763</v>
      </c>
      <c r="W1247" s="575" t="s">
        <v>4756</v>
      </c>
      <c r="X1247" s="575" t="s">
        <v>4757</v>
      </c>
      <c r="Y1247" s="576" t="s">
        <v>4785</v>
      </c>
      <c r="Z1247" s="577" t="s">
        <v>4786</v>
      </c>
      <c r="AA1247" s="578" t="s">
        <v>4760</v>
      </c>
      <c r="AE1247"/>
    </row>
    <row r="1248" spans="1:31" s="563" customFormat="1">
      <c r="A1248"/>
      <c r="B1248"/>
      <c r="C1248" s="568">
        <v>2024</v>
      </c>
      <c r="D1248" s="569" t="s">
        <v>78</v>
      </c>
      <c r="E1248" s="569" t="s">
        <v>337</v>
      </c>
      <c r="F1248" s="573" t="s">
        <v>141</v>
      </c>
      <c r="G1248" s="569" t="s">
        <v>42</v>
      </c>
      <c r="H1248" s="569" t="s">
        <v>41</v>
      </c>
      <c r="I1248" s="575" t="s">
        <v>54</v>
      </c>
      <c r="J1248" s="569" t="s">
        <v>74</v>
      </c>
      <c r="K1248" s="569" t="s">
        <v>115</v>
      </c>
      <c r="L1248" s="570">
        <v>1</v>
      </c>
      <c r="M1248" s="571">
        <v>4.1294045571428567E-3</v>
      </c>
      <c r="N1248" s="572">
        <v>1.7571934285714286</v>
      </c>
      <c r="O1248" s="668" t="s">
        <v>151</v>
      </c>
      <c r="P1248" s="668" t="s">
        <v>74</v>
      </c>
      <c r="Q1248" s="574" t="s">
        <v>3554</v>
      </c>
      <c r="R1248" s="574" t="s">
        <v>3555</v>
      </c>
      <c r="S1248" s="574" t="s">
        <v>3423</v>
      </c>
      <c r="T1248" s="574" t="s">
        <v>4726</v>
      </c>
      <c r="U1248" s="574" t="s">
        <v>4520</v>
      </c>
      <c r="V1248" s="574" t="s">
        <v>4647</v>
      </c>
      <c r="W1248" s="575" t="s">
        <v>4787</v>
      </c>
      <c r="X1248" s="575" t="s">
        <v>4788</v>
      </c>
      <c r="Y1248" s="576" t="s">
        <v>4789</v>
      </c>
      <c r="Z1248" s="577" t="s">
        <v>4790</v>
      </c>
      <c r="AA1248" s="578" t="s">
        <v>4791</v>
      </c>
      <c r="AE1248"/>
    </row>
    <row r="1249" spans="1:31" s="563" customFormat="1">
      <c r="A1249"/>
      <c r="B1249"/>
      <c r="C1249" s="568">
        <v>2024</v>
      </c>
      <c r="D1249" s="569" t="s">
        <v>78</v>
      </c>
      <c r="E1249" s="569" t="s">
        <v>337</v>
      </c>
      <c r="F1249" s="573" t="s">
        <v>141</v>
      </c>
      <c r="G1249" s="569" t="s">
        <v>42</v>
      </c>
      <c r="H1249" s="569" t="s">
        <v>41</v>
      </c>
      <c r="I1249" s="575" t="s">
        <v>54</v>
      </c>
      <c r="J1249" s="569" t="s">
        <v>351</v>
      </c>
      <c r="K1249" s="569" t="s">
        <v>100</v>
      </c>
      <c r="L1249" s="570">
        <v>1</v>
      </c>
      <c r="M1249" s="571">
        <v>5.4966816059584013E-3</v>
      </c>
      <c r="N1249" s="572">
        <v>2.3234002000000004E-2</v>
      </c>
      <c r="O1249" s="668" t="s">
        <v>151</v>
      </c>
      <c r="P1249" s="668" t="s">
        <v>351</v>
      </c>
      <c r="Q1249" s="574" t="s">
        <v>3431</v>
      </c>
      <c r="R1249" s="574" t="s">
        <v>3577</v>
      </c>
      <c r="S1249" s="574" t="s">
        <v>3433</v>
      </c>
      <c r="T1249" s="574" t="s">
        <v>4726</v>
      </c>
      <c r="U1249" s="574" t="s">
        <v>3434</v>
      </c>
      <c r="V1249" s="574" t="s">
        <v>3578</v>
      </c>
      <c r="W1249" s="575" t="s">
        <v>4751</v>
      </c>
      <c r="X1249" s="575" t="s">
        <v>4752</v>
      </c>
      <c r="Y1249" s="576" t="s">
        <v>4792</v>
      </c>
      <c r="Z1249" s="577" t="s">
        <v>4793</v>
      </c>
      <c r="AA1249" s="578" t="s">
        <v>4755</v>
      </c>
      <c r="AE1249"/>
    </row>
    <row r="1250" spans="1:31" s="563" customFormat="1">
      <c r="A1250"/>
      <c r="B1250"/>
      <c r="C1250" s="568">
        <v>2024</v>
      </c>
      <c r="D1250" s="569" t="s">
        <v>78</v>
      </c>
      <c r="E1250" s="569" t="s">
        <v>337</v>
      </c>
      <c r="F1250" s="573" t="s">
        <v>141</v>
      </c>
      <c r="G1250" s="569" t="s">
        <v>42</v>
      </c>
      <c r="H1250" s="569" t="s">
        <v>41</v>
      </c>
      <c r="I1250" s="575" t="s">
        <v>54</v>
      </c>
      <c r="J1250" s="569" t="s">
        <v>67</v>
      </c>
      <c r="K1250" s="569" t="s">
        <v>81</v>
      </c>
      <c r="L1250" s="570">
        <v>1</v>
      </c>
      <c r="M1250" s="571">
        <v>7.4955012685361819E-3</v>
      </c>
      <c r="N1250" s="572">
        <v>2.7641244943820229E-2</v>
      </c>
      <c r="O1250" s="668" t="s">
        <v>382</v>
      </c>
      <c r="P1250" s="668" t="s">
        <v>67</v>
      </c>
      <c r="Q1250" s="574" t="s">
        <v>3363</v>
      </c>
      <c r="R1250" s="574" t="s">
        <v>3532</v>
      </c>
      <c r="S1250" s="574" t="s">
        <v>3441</v>
      </c>
      <c r="T1250" s="574" t="s">
        <v>4726</v>
      </c>
      <c r="U1250" s="574" t="s">
        <v>3442</v>
      </c>
      <c r="V1250" s="574" t="s">
        <v>3585</v>
      </c>
      <c r="W1250" s="575" t="s">
        <v>4771</v>
      </c>
      <c r="X1250" s="575" t="s">
        <v>4772</v>
      </c>
      <c r="Y1250" s="576" t="s">
        <v>4794</v>
      </c>
      <c r="Z1250" s="577" t="s">
        <v>4795</v>
      </c>
      <c r="AA1250" s="578" t="s">
        <v>4775</v>
      </c>
      <c r="AE1250"/>
    </row>
    <row r="1251" spans="1:31" s="563" customFormat="1">
      <c r="A1251"/>
      <c r="B1251"/>
      <c r="C1251" s="568">
        <v>2024</v>
      </c>
      <c r="D1251" s="569" t="s">
        <v>78</v>
      </c>
      <c r="E1251" s="569" t="s">
        <v>337</v>
      </c>
      <c r="F1251" s="573" t="s">
        <v>141</v>
      </c>
      <c r="G1251" s="569" t="s">
        <v>42</v>
      </c>
      <c r="H1251" s="569" t="s">
        <v>41</v>
      </c>
      <c r="I1251" s="575" t="s">
        <v>54</v>
      </c>
      <c r="J1251" s="569" t="s">
        <v>66</v>
      </c>
      <c r="K1251" s="569" t="s">
        <v>115</v>
      </c>
      <c r="L1251" s="570">
        <v>0.5</v>
      </c>
      <c r="M1251" s="571">
        <v>1.0348163434597751E-2</v>
      </c>
      <c r="N1251" s="572">
        <v>0.40310148876404489</v>
      </c>
      <c r="O1251" s="668" t="s">
        <v>381</v>
      </c>
      <c r="P1251" s="668" t="s">
        <v>66</v>
      </c>
      <c r="Q1251" s="574" t="s">
        <v>3554</v>
      </c>
      <c r="R1251" s="574" t="s">
        <v>3555</v>
      </c>
      <c r="S1251" s="574" t="s">
        <v>3446</v>
      </c>
      <c r="T1251" s="574" t="s">
        <v>4726</v>
      </c>
      <c r="U1251" s="574" t="s">
        <v>4113</v>
      </c>
      <c r="V1251" s="574" t="s">
        <v>4114</v>
      </c>
      <c r="W1251" s="575" t="s">
        <v>4787</v>
      </c>
      <c r="X1251" s="575" t="s">
        <v>4788</v>
      </c>
      <c r="Y1251" s="576" t="s">
        <v>4796</v>
      </c>
      <c r="Z1251" s="577" t="s">
        <v>4797</v>
      </c>
      <c r="AA1251" s="578" t="s">
        <v>4791</v>
      </c>
      <c r="AE1251"/>
    </row>
    <row r="1252" spans="1:31" s="563" customFormat="1">
      <c r="A1252"/>
      <c r="B1252"/>
      <c r="C1252" s="568">
        <v>2024</v>
      </c>
      <c r="D1252" s="569" t="s">
        <v>78</v>
      </c>
      <c r="E1252" s="569" t="s">
        <v>337</v>
      </c>
      <c r="F1252" s="573" t="s">
        <v>141</v>
      </c>
      <c r="G1252" s="569" t="s">
        <v>42</v>
      </c>
      <c r="H1252" s="569" t="s">
        <v>41</v>
      </c>
      <c r="I1252" s="575" t="s">
        <v>54</v>
      </c>
      <c r="J1252" s="569" t="s">
        <v>66</v>
      </c>
      <c r="K1252" s="569" t="s">
        <v>310</v>
      </c>
      <c r="L1252" s="570">
        <v>0.5</v>
      </c>
      <c r="M1252" s="571">
        <v>1.0348163434597751E-2</v>
      </c>
      <c r="N1252" s="572">
        <v>0.40310148876404489</v>
      </c>
      <c r="O1252" s="668" t="s">
        <v>381</v>
      </c>
      <c r="P1252" s="668" t="s">
        <v>66</v>
      </c>
      <c r="Q1252" s="574" t="s">
        <v>3373</v>
      </c>
      <c r="R1252" s="574" t="s">
        <v>3537</v>
      </c>
      <c r="S1252" s="574" t="s">
        <v>3446</v>
      </c>
      <c r="T1252" s="574" t="s">
        <v>4726</v>
      </c>
      <c r="U1252" s="574" t="s">
        <v>3447</v>
      </c>
      <c r="V1252" s="574" t="s">
        <v>3587</v>
      </c>
      <c r="W1252" s="575" t="s">
        <v>4744</v>
      </c>
      <c r="X1252" s="575" t="s">
        <v>4745</v>
      </c>
      <c r="Y1252" s="576" t="s">
        <v>4796</v>
      </c>
      <c r="Z1252" s="577" t="s">
        <v>4798</v>
      </c>
      <c r="AA1252" s="578" t="s">
        <v>4748</v>
      </c>
      <c r="AE1252"/>
    </row>
    <row r="1253" spans="1:31" s="563" customFormat="1">
      <c r="A1253"/>
      <c r="B1253"/>
      <c r="C1253" s="568">
        <v>2024</v>
      </c>
      <c r="D1253" s="569" t="s">
        <v>78</v>
      </c>
      <c r="E1253" s="569" t="s">
        <v>337</v>
      </c>
      <c r="F1253" s="573" t="s">
        <v>141</v>
      </c>
      <c r="G1253" s="569" t="s">
        <v>42</v>
      </c>
      <c r="H1253" s="569" t="s">
        <v>41</v>
      </c>
      <c r="I1253" s="575" t="s">
        <v>54</v>
      </c>
      <c r="J1253" s="569" t="s">
        <v>348</v>
      </c>
      <c r="K1253" s="569" t="s">
        <v>310</v>
      </c>
      <c r="L1253" s="570">
        <v>1</v>
      </c>
      <c r="M1253" s="571">
        <v>1.9859946562500001E-2</v>
      </c>
      <c r="N1253" s="572">
        <v>2.1354781250000001</v>
      </c>
      <c r="O1253" s="668" t="s">
        <v>151</v>
      </c>
      <c r="P1253" s="668" t="s">
        <v>348</v>
      </c>
      <c r="Q1253" s="574" t="s">
        <v>3373</v>
      </c>
      <c r="R1253" s="574" t="s">
        <v>3537</v>
      </c>
      <c r="S1253" s="574" t="s">
        <v>3459</v>
      </c>
      <c r="T1253" s="574" t="s">
        <v>4726</v>
      </c>
      <c r="U1253" s="574" t="s">
        <v>3957</v>
      </c>
      <c r="V1253" s="574" t="s">
        <v>4034</v>
      </c>
      <c r="W1253" s="575" t="s">
        <v>4744</v>
      </c>
      <c r="X1253" s="575" t="s">
        <v>4745</v>
      </c>
      <c r="Y1253" s="576" t="s">
        <v>4799</v>
      </c>
      <c r="Z1253" s="577" t="s">
        <v>4800</v>
      </c>
      <c r="AA1253" s="578" t="s">
        <v>4748</v>
      </c>
      <c r="AE1253"/>
    </row>
    <row r="1254" spans="1:31" s="563" customFormat="1">
      <c r="A1254"/>
      <c r="B1254"/>
      <c r="C1254" s="568">
        <v>2024</v>
      </c>
      <c r="D1254" s="569" t="s">
        <v>75</v>
      </c>
      <c r="E1254" s="569" t="s">
        <v>337</v>
      </c>
      <c r="F1254" s="573" t="s">
        <v>141</v>
      </c>
      <c r="G1254" s="569" t="s">
        <v>42</v>
      </c>
      <c r="H1254" s="569" t="s">
        <v>41</v>
      </c>
      <c r="I1254" s="575" t="s">
        <v>54</v>
      </c>
      <c r="J1254" s="569" t="s">
        <v>352</v>
      </c>
      <c r="K1254" s="569" t="s">
        <v>346</v>
      </c>
      <c r="L1254" s="570">
        <v>1</v>
      </c>
      <c r="M1254" s="571">
        <v>8.952509940522889</v>
      </c>
      <c r="N1254" s="572">
        <v>345.54001796778647</v>
      </c>
      <c r="O1254" s="668" t="s">
        <v>151</v>
      </c>
      <c r="P1254" s="668" t="s">
        <v>352</v>
      </c>
      <c r="Q1254" s="574" t="s">
        <v>3278</v>
      </c>
      <c r="R1254" s="574" t="s">
        <v>3470</v>
      </c>
      <c r="S1254" s="574" t="s">
        <v>3280</v>
      </c>
      <c r="T1254" s="574" t="s">
        <v>4801</v>
      </c>
      <c r="U1254" s="574" t="s">
        <v>3282</v>
      </c>
      <c r="V1254" s="574" t="s">
        <v>3471</v>
      </c>
      <c r="W1254" s="575" t="s">
        <v>4802</v>
      </c>
      <c r="X1254" s="575" t="s">
        <v>4803</v>
      </c>
      <c r="Y1254" s="576" t="s">
        <v>4804</v>
      </c>
      <c r="Z1254" s="577" t="s">
        <v>4805</v>
      </c>
      <c r="AA1254" s="578" t="s">
        <v>4806</v>
      </c>
      <c r="AE1254"/>
    </row>
    <row r="1255" spans="1:31" s="563" customFormat="1">
      <c r="A1255"/>
      <c r="B1255"/>
      <c r="C1255" s="568">
        <v>2024</v>
      </c>
      <c r="D1255" s="569" t="s">
        <v>75</v>
      </c>
      <c r="E1255" s="569" t="s">
        <v>337</v>
      </c>
      <c r="F1255" s="573" t="s">
        <v>141</v>
      </c>
      <c r="G1255" s="569" t="s">
        <v>42</v>
      </c>
      <c r="H1255" s="569" t="s">
        <v>41</v>
      </c>
      <c r="I1255" s="575" t="s">
        <v>54</v>
      </c>
      <c r="J1255" s="569" t="s">
        <v>116</v>
      </c>
      <c r="K1255" s="569" t="s">
        <v>90</v>
      </c>
      <c r="L1255" s="570">
        <v>0.3</v>
      </c>
      <c r="M1255" s="571">
        <v>1.675485838193401</v>
      </c>
      <c r="N1255" s="572">
        <v>6.7605655689349531</v>
      </c>
      <c r="O1255" s="668" t="s">
        <v>382</v>
      </c>
      <c r="P1255" s="668" t="s">
        <v>116</v>
      </c>
      <c r="Q1255" s="574" t="s">
        <v>3289</v>
      </c>
      <c r="R1255" s="574" t="s">
        <v>3475</v>
      </c>
      <c r="S1255" s="574" t="s">
        <v>3291</v>
      </c>
      <c r="T1255" s="574" t="s">
        <v>4801</v>
      </c>
      <c r="U1255" s="574" t="s">
        <v>3292</v>
      </c>
      <c r="V1255" s="574" t="s">
        <v>3476</v>
      </c>
      <c r="W1255" s="575" t="s">
        <v>4807</v>
      </c>
      <c r="X1255" s="575" t="s">
        <v>4808</v>
      </c>
      <c r="Y1255" s="576" t="s">
        <v>4809</v>
      </c>
      <c r="Z1255" s="577" t="s">
        <v>4810</v>
      </c>
      <c r="AA1255" s="578" t="s">
        <v>4811</v>
      </c>
      <c r="AE1255"/>
    </row>
    <row r="1256" spans="1:31" s="563" customFormat="1">
      <c r="A1256"/>
      <c r="B1256"/>
      <c r="C1256" s="568">
        <v>2024</v>
      </c>
      <c r="D1256" s="569" t="s">
        <v>75</v>
      </c>
      <c r="E1256" s="569" t="s">
        <v>337</v>
      </c>
      <c r="F1256" s="573" t="s">
        <v>141</v>
      </c>
      <c r="G1256" s="569" t="s">
        <v>42</v>
      </c>
      <c r="H1256" s="569" t="s">
        <v>41</v>
      </c>
      <c r="I1256" s="575" t="s">
        <v>54</v>
      </c>
      <c r="J1256" s="569" t="s">
        <v>116</v>
      </c>
      <c r="K1256" s="569" t="s">
        <v>466</v>
      </c>
      <c r="L1256" s="570">
        <v>0.7</v>
      </c>
      <c r="M1256" s="571">
        <v>3.9094669557846018</v>
      </c>
      <c r="N1256" s="572">
        <v>15.774652994181556</v>
      </c>
      <c r="O1256" s="668" t="s">
        <v>382</v>
      </c>
      <c r="P1256" s="668" t="s">
        <v>116</v>
      </c>
      <c r="Q1256" s="574" t="s">
        <v>3299</v>
      </c>
      <c r="R1256" s="574" t="s">
        <v>3480</v>
      </c>
      <c r="S1256" s="574" t="s">
        <v>3291</v>
      </c>
      <c r="T1256" s="574" t="s">
        <v>4801</v>
      </c>
      <c r="U1256" s="574" t="s">
        <v>3301</v>
      </c>
      <c r="V1256" s="574" t="s">
        <v>3481</v>
      </c>
      <c r="W1256" s="575" t="s">
        <v>4812</v>
      </c>
      <c r="X1256" s="575" t="s">
        <v>4813</v>
      </c>
      <c r="Y1256" s="576" t="s">
        <v>4809</v>
      </c>
      <c r="Z1256" s="577" t="s">
        <v>4814</v>
      </c>
      <c r="AA1256" s="578" t="s">
        <v>4815</v>
      </c>
      <c r="AE1256"/>
    </row>
    <row r="1257" spans="1:31" s="563" customFormat="1">
      <c r="A1257"/>
      <c r="B1257"/>
      <c r="C1257" s="568">
        <v>2024</v>
      </c>
      <c r="D1257" s="569" t="s">
        <v>75</v>
      </c>
      <c r="E1257" s="569" t="s">
        <v>337</v>
      </c>
      <c r="F1257" s="573" t="s">
        <v>141</v>
      </c>
      <c r="G1257" s="569" t="s">
        <v>42</v>
      </c>
      <c r="H1257" s="569" t="s">
        <v>41</v>
      </c>
      <c r="I1257" s="575" t="s">
        <v>54</v>
      </c>
      <c r="J1257" s="569" t="s">
        <v>109</v>
      </c>
      <c r="K1257" s="569" t="s">
        <v>111</v>
      </c>
      <c r="L1257" s="570">
        <v>0.5</v>
      </c>
      <c r="M1257" s="571">
        <v>6.7143773849679889</v>
      </c>
      <c r="N1257" s="572">
        <v>225.35218563116513</v>
      </c>
      <c r="O1257" s="668" t="s">
        <v>381</v>
      </c>
      <c r="P1257" s="668" t="s">
        <v>109</v>
      </c>
      <c r="Q1257" s="574" t="s">
        <v>3415</v>
      </c>
      <c r="R1257" s="574" t="s">
        <v>3485</v>
      </c>
      <c r="S1257" s="574" t="s">
        <v>3309</v>
      </c>
      <c r="T1257" s="574" t="s">
        <v>4801</v>
      </c>
      <c r="U1257" s="574" t="s">
        <v>3486</v>
      </c>
      <c r="V1257" s="574" t="s">
        <v>3487</v>
      </c>
      <c r="W1257" s="575" t="s">
        <v>4816</v>
      </c>
      <c r="X1257" s="575" t="s">
        <v>4817</v>
      </c>
      <c r="Y1257" s="576" t="s">
        <v>4818</v>
      </c>
      <c r="Z1257" s="577" t="s">
        <v>4819</v>
      </c>
      <c r="AA1257" s="578" t="s">
        <v>4820</v>
      </c>
      <c r="AE1257"/>
    </row>
    <row r="1258" spans="1:31" s="563" customFormat="1">
      <c r="A1258"/>
      <c r="B1258"/>
      <c r="C1258" s="568">
        <v>2024</v>
      </c>
      <c r="D1258" s="569" t="s">
        <v>75</v>
      </c>
      <c r="E1258" s="569" t="s">
        <v>337</v>
      </c>
      <c r="F1258" s="573" t="s">
        <v>141</v>
      </c>
      <c r="G1258" s="569" t="s">
        <v>42</v>
      </c>
      <c r="H1258" s="569" t="s">
        <v>41</v>
      </c>
      <c r="I1258" s="575" t="s">
        <v>54</v>
      </c>
      <c r="J1258" s="569" t="s">
        <v>109</v>
      </c>
      <c r="K1258" s="569" t="s">
        <v>106</v>
      </c>
      <c r="L1258" s="570">
        <v>0.5</v>
      </c>
      <c r="M1258" s="571">
        <v>6.7143773849679889</v>
      </c>
      <c r="N1258" s="572">
        <v>225.35218563116513</v>
      </c>
      <c r="O1258" s="668" t="s">
        <v>381</v>
      </c>
      <c r="P1258" s="668" t="s">
        <v>109</v>
      </c>
      <c r="Q1258" s="574" t="s">
        <v>3307</v>
      </c>
      <c r="R1258" s="574" t="s">
        <v>3491</v>
      </c>
      <c r="S1258" s="574" t="s">
        <v>3309</v>
      </c>
      <c r="T1258" s="574" t="s">
        <v>4801</v>
      </c>
      <c r="U1258" s="574" t="s">
        <v>3310</v>
      </c>
      <c r="V1258" s="574" t="s">
        <v>3492</v>
      </c>
      <c r="W1258" s="575" t="s">
        <v>4821</v>
      </c>
      <c r="X1258" s="575" t="s">
        <v>4822</v>
      </c>
      <c r="Y1258" s="576" t="s">
        <v>4818</v>
      </c>
      <c r="Z1258" s="577" t="s">
        <v>4823</v>
      </c>
      <c r="AA1258" s="578" t="s">
        <v>4824</v>
      </c>
      <c r="AE1258"/>
    </row>
    <row r="1259" spans="1:31" s="563" customFormat="1">
      <c r="A1259"/>
      <c r="B1259"/>
      <c r="C1259" s="568">
        <v>2024</v>
      </c>
      <c r="D1259" s="569" t="s">
        <v>75</v>
      </c>
      <c r="E1259" s="569" t="s">
        <v>337</v>
      </c>
      <c r="F1259" s="573" t="s">
        <v>141</v>
      </c>
      <c r="G1259" s="569" t="s">
        <v>42</v>
      </c>
      <c r="H1259" s="569" t="s">
        <v>41</v>
      </c>
      <c r="I1259" s="575" t="s">
        <v>54</v>
      </c>
      <c r="J1259" s="569" t="s">
        <v>350</v>
      </c>
      <c r="K1259" s="569" t="s">
        <v>111</v>
      </c>
      <c r="L1259" s="570">
        <v>0.7</v>
      </c>
      <c r="M1259" s="571">
        <v>7.2417516057774138</v>
      </c>
      <c r="N1259" s="572">
        <v>705.47753668423081</v>
      </c>
      <c r="O1259" s="668" t="s">
        <v>151</v>
      </c>
      <c r="P1259" s="668" t="s">
        <v>350</v>
      </c>
      <c r="Q1259" s="574" t="s">
        <v>3415</v>
      </c>
      <c r="R1259" s="574" t="s">
        <v>3485</v>
      </c>
      <c r="S1259" s="574" t="s">
        <v>3319</v>
      </c>
      <c r="T1259" s="574" t="s">
        <v>4801</v>
      </c>
      <c r="U1259" s="574" t="s">
        <v>3712</v>
      </c>
      <c r="V1259" s="574" t="s">
        <v>3713</v>
      </c>
      <c r="W1259" s="575" t="s">
        <v>4816</v>
      </c>
      <c r="X1259" s="575" t="s">
        <v>4817</v>
      </c>
      <c r="Y1259" s="576" t="s">
        <v>4825</v>
      </c>
      <c r="Z1259" s="577" t="s">
        <v>4826</v>
      </c>
      <c r="AA1259" s="578" t="s">
        <v>4820</v>
      </c>
      <c r="AE1259"/>
    </row>
    <row r="1260" spans="1:31" s="563" customFormat="1">
      <c r="A1260"/>
      <c r="B1260"/>
      <c r="C1260" s="568">
        <v>2024</v>
      </c>
      <c r="D1260" s="569" t="s">
        <v>75</v>
      </c>
      <c r="E1260" s="569" t="s">
        <v>337</v>
      </c>
      <c r="F1260" s="573" t="s">
        <v>141</v>
      </c>
      <c r="G1260" s="569" t="s">
        <v>42</v>
      </c>
      <c r="H1260" s="569" t="s">
        <v>41</v>
      </c>
      <c r="I1260" s="575" t="s">
        <v>54</v>
      </c>
      <c r="J1260" s="569" t="s">
        <v>350</v>
      </c>
      <c r="K1260" s="569" t="s">
        <v>79</v>
      </c>
      <c r="L1260" s="570">
        <v>0.3</v>
      </c>
      <c r="M1260" s="571">
        <v>3.1036078310474635</v>
      </c>
      <c r="N1260" s="572">
        <v>302.34751572181324</v>
      </c>
      <c r="O1260" s="668" t="s">
        <v>151</v>
      </c>
      <c r="P1260" s="668" t="s">
        <v>350</v>
      </c>
      <c r="Q1260" s="574" t="s">
        <v>3451</v>
      </c>
      <c r="R1260" s="574" t="s">
        <v>3505</v>
      </c>
      <c r="S1260" s="574" t="s">
        <v>3319</v>
      </c>
      <c r="T1260" s="574" t="s">
        <v>4801</v>
      </c>
      <c r="U1260" s="574" t="s">
        <v>3506</v>
      </c>
      <c r="V1260" s="574" t="s">
        <v>3507</v>
      </c>
      <c r="W1260" s="575" t="s">
        <v>4827</v>
      </c>
      <c r="X1260" s="575" t="s">
        <v>4828</v>
      </c>
      <c r="Y1260" s="576" t="s">
        <v>4825</v>
      </c>
      <c r="Z1260" s="577" t="s">
        <v>4829</v>
      </c>
      <c r="AA1260" s="578" t="s">
        <v>4830</v>
      </c>
      <c r="AE1260"/>
    </row>
    <row r="1261" spans="1:31" s="563" customFormat="1">
      <c r="A1261"/>
      <c r="B1261"/>
      <c r="C1261" s="568">
        <v>2024</v>
      </c>
      <c r="D1261" s="569" t="s">
        <v>75</v>
      </c>
      <c r="E1261" s="569" t="s">
        <v>337</v>
      </c>
      <c r="F1261" s="573" t="s">
        <v>141</v>
      </c>
      <c r="G1261" s="569" t="s">
        <v>42</v>
      </c>
      <c r="H1261" s="569" t="s">
        <v>41</v>
      </c>
      <c r="I1261" s="575" t="s">
        <v>54</v>
      </c>
      <c r="J1261" s="569" t="s">
        <v>99</v>
      </c>
      <c r="K1261" s="569" t="s">
        <v>468</v>
      </c>
      <c r="L1261" s="570">
        <v>0.5</v>
      </c>
      <c r="M1261" s="571">
        <v>0.716200795241831</v>
      </c>
      <c r="N1261" s="572">
        <v>362.81701886617577</v>
      </c>
      <c r="O1261" s="668" t="s">
        <v>151</v>
      </c>
      <c r="P1261" s="668" t="s">
        <v>99</v>
      </c>
      <c r="Q1261" s="574" t="s">
        <v>3342</v>
      </c>
      <c r="R1261" s="574" t="s">
        <v>3515</v>
      </c>
      <c r="S1261" s="574" t="s">
        <v>3329</v>
      </c>
      <c r="T1261" s="574" t="s">
        <v>4801</v>
      </c>
      <c r="U1261" s="574" t="s">
        <v>4831</v>
      </c>
      <c r="V1261" s="574" t="s">
        <v>4832</v>
      </c>
      <c r="W1261" s="575" t="s">
        <v>4833</v>
      </c>
      <c r="X1261" s="575" t="s">
        <v>4834</v>
      </c>
      <c r="Y1261" s="576" t="s">
        <v>4835</v>
      </c>
      <c r="Z1261" s="577" t="s">
        <v>4836</v>
      </c>
      <c r="AA1261" s="578" t="s">
        <v>4837</v>
      </c>
      <c r="AE1261"/>
    </row>
    <row r="1262" spans="1:31" s="563" customFormat="1">
      <c r="A1262"/>
      <c r="B1262"/>
      <c r="C1262" s="568">
        <v>2024</v>
      </c>
      <c r="D1262" s="569" t="s">
        <v>75</v>
      </c>
      <c r="E1262" s="569" t="s">
        <v>337</v>
      </c>
      <c r="F1262" s="573" t="s">
        <v>141</v>
      </c>
      <c r="G1262" s="569" t="s">
        <v>42</v>
      </c>
      <c r="H1262" s="569" t="s">
        <v>41</v>
      </c>
      <c r="I1262" s="575" t="s">
        <v>54</v>
      </c>
      <c r="J1262" s="569" t="s">
        <v>99</v>
      </c>
      <c r="K1262" s="569" t="s">
        <v>474</v>
      </c>
      <c r="L1262" s="570">
        <v>0.5</v>
      </c>
      <c r="M1262" s="571">
        <v>0.716200795241831</v>
      </c>
      <c r="N1262" s="572">
        <v>362.81701886617577</v>
      </c>
      <c r="O1262" s="668" t="s">
        <v>151</v>
      </c>
      <c r="P1262" s="668" t="s">
        <v>99</v>
      </c>
      <c r="Q1262" s="574" t="s">
        <v>3876</v>
      </c>
      <c r="R1262" s="574" t="s">
        <v>3988</v>
      </c>
      <c r="S1262" s="574" t="s">
        <v>3329</v>
      </c>
      <c r="T1262" s="574" t="s">
        <v>4801</v>
      </c>
      <c r="U1262" s="574" t="s">
        <v>4838</v>
      </c>
      <c r="V1262" s="574" t="s">
        <v>4839</v>
      </c>
      <c r="W1262" s="575" t="s">
        <v>4840</v>
      </c>
      <c r="X1262" s="575" t="s">
        <v>4841</v>
      </c>
      <c r="Y1262" s="576" t="s">
        <v>4835</v>
      </c>
      <c r="Z1262" s="577" t="s">
        <v>4842</v>
      </c>
      <c r="AA1262" s="578" t="s">
        <v>4843</v>
      </c>
      <c r="AE1262"/>
    </row>
    <row r="1263" spans="1:31" s="563" customFormat="1">
      <c r="A1263"/>
      <c r="B1263"/>
      <c r="C1263" s="568">
        <v>2024</v>
      </c>
      <c r="D1263" s="569" t="s">
        <v>75</v>
      </c>
      <c r="E1263" s="569" t="s">
        <v>337</v>
      </c>
      <c r="F1263" s="573" t="s">
        <v>141</v>
      </c>
      <c r="G1263" s="569" t="s">
        <v>42</v>
      </c>
      <c r="H1263" s="569" t="s">
        <v>41</v>
      </c>
      <c r="I1263" s="575" t="s">
        <v>54</v>
      </c>
      <c r="J1263" s="569" t="s">
        <v>96</v>
      </c>
      <c r="K1263" s="569" t="s">
        <v>467</v>
      </c>
      <c r="L1263" s="570">
        <v>0.5</v>
      </c>
      <c r="M1263" s="571">
        <v>7.8603443287312086E-2</v>
      </c>
      <c r="N1263" s="572">
        <v>138.21600718711463</v>
      </c>
      <c r="O1263" s="668" t="s">
        <v>151</v>
      </c>
      <c r="P1263" s="668" t="s">
        <v>96</v>
      </c>
      <c r="Q1263" s="574" t="s">
        <v>3327</v>
      </c>
      <c r="R1263" s="574" t="s">
        <v>3464</v>
      </c>
      <c r="S1263" s="574" t="s">
        <v>3337</v>
      </c>
      <c r="T1263" s="574" t="s">
        <v>4801</v>
      </c>
      <c r="U1263" s="574" t="s">
        <v>3338</v>
      </c>
      <c r="V1263" s="574" t="s">
        <v>3513</v>
      </c>
      <c r="W1263" s="575" t="s">
        <v>4844</v>
      </c>
      <c r="X1263" s="575" t="s">
        <v>4845</v>
      </c>
      <c r="Y1263" s="576" t="s">
        <v>4846</v>
      </c>
      <c r="Z1263" s="577" t="s">
        <v>4847</v>
      </c>
      <c r="AA1263" s="578" t="s">
        <v>4848</v>
      </c>
      <c r="AE1263"/>
    </row>
    <row r="1264" spans="1:31" s="563" customFormat="1">
      <c r="A1264"/>
      <c r="B1264"/>
      <c r="C1264" s="568">
        <v>2024</v>
      </c>
      <c r="D1264" s="569" t="s">
        <v>75</v>
      </c>
      <c r="E1264" s="569" t="s">
        <v>337</v>
      </c>
      <c r="F1264" s="573" t="s">
        <v>141</v>
      </c>
      <c r="G1264" s="569" t="s">
        <v>42</v>
      </c>
      <c r="H1264" s="569" t="s">
        <v>41</v>
      </c>
      <c r="I1264" s="575" t="s">
        <v>54</v>
      </c>
      <c r="J1264" s="569" t="s">
        <v>96</v>
      </c>
      <c r="K1264" s="569" t="s">
        <v>471</v>
      </c>
      <c r="L1264" s="570">
        <v>0.5</v>
      </c>
      <c r="M1264" s="571">
        <v>7.8603443287312086E-2</v>
      </c>
      <c r="N1264" s="572">
        <v>138.21600718711463</v>
      </c>
      <c r="O1264" s="668" t="s">
        <v>151</v>
      </c>
      <c r="P1264" s="668" t="s">
        <v>96</v>
      </c>
      <c r="Q1264" s="574" t="s">
        <v>3724</v>
      </c>
      <c r="R1264" s="574" t="s">
        <v>3725</v>
      </c>
      <c r="S1264" s="574" t="s">
        <v>3337</v>
      </c>
      <c r="T1264" s="574" t="s">
        <v>4801</v>
      </c>
      <c r="U1264" s="574" t="s">
        <v>3726</v>
      </c>
      <c r="V1264" s="574" t="s">
        <v>3727</v>
      </c>
      <c r="W1264" s="575" t="s">
        <v>4849</v>
      </c>
      <c r="X1264" s="575" t="s">
        <v>4850</v>
      </c>
      <c r="Y1264" s="576" t="s">
        <v>4846</v>
      </c>
      <c r="Z1264" s="577" t="s">
        <v>4851</v>
      </c>
      <c r="AA1264" s="578" t="s">
        <v>4852</v>
      </c>
      <c r="AE1264"/>
    </row>
    <row r="1265" spans="1:31" s="563" customFormat="1">
      <c r="A1265"/>
      <c r="B1265"/>
      <c r="C1265" s="568">
        <v>2024</v>
      </c>
      <c r="D1265" s="569" t="s">
        <v>75</v>
      </c>
      <c r="E1265" s="569" t="s">
        <v>337</v>
      </c>
      <c r="F1265" s="573" t="s">
        <v>141</v>
      </c>
      <c r="G1265" s="569" t="s">
        <v>42</v>
      </c>
      <c r="H1265" s="569" t="s">
        <v>41</v>
      </c>
      <c r="I1265" s="575" t="s">
        <v>54</v>
      </c>
      <c r="J1265" s="569" t="s">
        <v>87</v>
      </c>
      <c r="K1265" s="569" t="s">
        <v>467</v>
      </c>
      <c r="L1265" s="570">
        <v>0.1</v>
      </c>
      <c r="M1265" s="571">
        <v>0.78100381250273254</v>
      </c>
      <c r="N1265" s="572">
        <v>33.171841724907495</v>
      </c>
      <c r="O1265" s="668" t="s">
        <v>151</v>
      </c>
      <c r="P1265" s="668" t="s">
        <v>87</v>
      </c>
      <c r="Q1265" s="574" t="s">
        <v>3327</v>
      </c>
      <c r="R1265" s="574" t="s">
        <v>3464</v>
      </c>
      <c r="S1265" s="574" t="s">
        <v>3344</v>
      </c>
      <c r="T1265" s="574" t="s">
        <v>4801</v>
      </c>
      <c r="U1265" s="574" t="s">
        <v>3609</v>
      </c>
      <c r="V1265" s="574" t="s">
        <v>3610</v>
      </c>
      <c r="W1265" s="575" t="s">
        <v>4844</v>
      </c>
      <c r="X1265" s="575" t="s">
        <v>4845</v>
      </c>
      <c r="Y1265" s="576" t="s">
        <v>4853</v>
      </c>
      <c r="Z1265" s="577" t="s">
        <v>4854</v>
      </c>
      <c r="AA1265" s="578" t="s">
        <v>4848</v>
      </c>
      <c r="AE1265"/>
    </row>
    <row r="1266" spans="1:31" s="563" customFormat="1">
      <c r="A1266"/>
      <c r="B1266"/>
      <c r="C1266" s="568">
        <v>2024</v>
      </c>
      <c r="D1266" s="569" t="s">
        <v>75</v>
      </c>
      <c r="E1266" s="569" t="s">
        <v>337</v>
      </c>
      <c r="F1266" s="573" t="s">
        <v>141</v>
      </c>
      <c r="G1266" s="569" t="s">
        <v>42</v>
      </c>
      <c r="H1266" s="569" t="s">
        <v>41</v>
      </c>
      <c r="I1266" s="575" t="s">
        <v>54</v>
      </c>
      <c r="J1266" s="569" t="s">
        <v>87</v>
      </c>
      <c r="K1266" s="569" t="s">
        <v>106</v>
      </c>
      <c r="L1266" s="570">
        <v>0.6</v>
      </c>
      <c r="M1266" s="571">
        <v>4.6860228750163948</v>
      </c>
      <c r="N1266" s="572">
        <v>199.031050349445</v>
      </c>
      <c r="O1266" s="668" t="s">
        <v>151</v>
      </c>
      <c r="P1266" s="668" t="s">
        <v>87</v>
      </c>
      <c r="Q1266" s="574" t="s">
        <v>3307</v>
      </c>
      <c r="R1266" s="574" t="s">
        <v>3491</v>
      </c>
      <c r="S1266" s="574" t="s">
        <v>3344</v>
      </c>
      <c r="T1266" s="574" t="s">
        <v>4801</v>
      </c>
      <c r="U1266" s="574" t="s">
        <v>3352</v>
      </c>
      <c r="V1266" s="574" t="s">
        <v>3520</v>
      </c>
      <c r="W1266" s="575" t="s">
        <v>4821</v>
      </c>
      <c r="X1266" s="575" t="s">
        <v>4822</v>
      </c>
      <c r="Y1266" s="575" t="s">
        <v>4853</v>
      </c>
      <c r="Z1266" s="579" t="s">
        <v>4855</v>
      </c>
      <c r="AA1266" s="580" t="s">
        <v>4824</v>
      </c>
      <c r="AE1266"/>
    </row>
    <row r="1267" spans="1:31" s="563" customFormat="1">
      <c r="A1267"/>
      <c r="B1267"/>
      <c r="C1267" s="568">
        <v>2024</v>
      </c>
      <c r="D1267" s="569" t="s">
        <v>75</v>
      </c>
      <c r="E1267" s="569" t="s">
        <v>337</v>
      </c>
      <c r="F1267" s="573" t="s">
        <v>141</v>
      </c>
      <c r="G1267" s="569" t="s">
        <v>42</v>
      </c>
      <c r="H1267" s="569" t="s">
        <v>41</v>
      </c>
      <c r="I1267" s="575" t="s">
        <v>54</v>
      </c>
      <c r="J1267" s="569" t="s">
        <v>87</v>
      </c>
      <c r="K1267" s="569" t="s">
        <v>79</v>
      </c>
      <c r="L1267" s="570">
        <v>0.3</v>
      </c>
      <c r="M1267" s="571">
        <v>2.3430114375081974</v>
      </c>
      <c r="N1267" s="572">
        <v>99.515525174722498</v>
      </c>
      <c r="O1267" s="668" t="s">
        <v>151</v>
      </c>
      <c r="P1267" s="668" t="s">
        <v>87</v>
      </c>
      <c r="Q1267" s="574" t="s">
        <v>3451</v>
      </c>
      <c r="R1267" s="574" t="s">
        <v>3505</v>
      </c>
      <c r="S1267" s="574" t="s">
        <v>3344</v>
      </c>
      <c r="T1267" s="574" t="s">
        <v>4801</v>
      </c>
      <c r="U1267" s="574" t="s">
        <v>3738</v>
      </c>
      <c r="V1267" s="574" t="s">
        <v>3739</v>
      </c>
      <c r="W1267" s="575" t="s">
        <v>4827</v>
      </c>
      <c r="X1267" s="575" t="s">
        <v>4828</v>
      </c>
      <c r="Y1267" s="576" t="s">
        <v>4853</v>
      </c>
      <c r="Z1267" s="577" t="s">
        <v>4856</v>
      </c>
      <c r="AA1267" s="578" t="s">
        <v>4830</v>
      </c>
      <c r="AE1267"/>
    </row>
    <row r="1268" spans="1:31" s="563" customFormat="1">
      <c r="A1268"/>
      <c r="B1268"/>
      <c r="C1268" s="568">
        <v>2024</v>
      </c>
      <c r="D1268" s="569" t="s">
        <v>75</v>
      </c>
      <c r="E1268" s="569" t="s">
        <v>337</v>
      </c>
      <c r="F1268" s="573" t="s">
        <v>141</v>
      </c>
      <c r="G1268" s="569" t="s">
        <v>42</v>
      </c>
      <c r="H1268" s="569" t="s">
        <v>41</v>
      </c>
      <c r="I1268" s="575" t="s">
        <v>54</v>
      </c>
      <c r="J1268" s="569" t="s">
        <v>83</v>
      </c>
      <c r="K1268" s="569" t="s">
        <v>81</v>
      </c>
      <c r="L1268" s="570">
        <v>1</v>
      </c>
      <c r="M1268" s="571">
        <v>24.465347455744276</v>
      </c>
      <c r="N1268" s="572">
        <v>43.903908165318747</v>
      </c>
      <c r="O1268" s="668" t="s">
        <v>382</v>
      </c>
      <c r="P1268" s="668" t="s">
        <v>83</v>
      </c>
      <c r="Q1268" s="574" t="s">
        <v>3363</v>
      </c>
      <c r="R1268" s="574" t="s">
        <v>3532</v>
      </c>
      <c r="S1268" s="574" t="s">
        <v>3365</v>
      </c>
      <c r="T1268" s="574" t="s">
        <v>4801</v>
      </c>
      <c r="U1268" s="574" t="s">
        <v>3366</v>
      </c>
      <c r="V1268" s="574" t="s">
        <v>3533</v>
      </c>
      <c r="W1268" s="575" t="s">
        <v>4857</v>
      </c>
      <c r="X1268" s="575" t="s">
        <v>4858</v>
      </c>
      <c r="Y1268" s="575" t="s">
        <v>4859</v>
      </c>
      <c r="Z1268" s="579" t="s">
        <v>4860</v>
      </c>
      <c r="AA1268" s="580" t="s">
        <v>4861</v>
      </c>
      <c r="AE1268"/>
    </row>
    <row r="1269" spans="1:31" s="563" customFormat="1">
      <c r="A1269"/>
      <c r="B1269"/>
      <c r="C1269" s="568">
        <v>2024</v>
      </c>
      <c r="D1269" s="569" t="s">
        <v>75</v>
      </c>
      <c r="E1269" s="569" t="s">
        <v>337</v>
      </c>
      <c r="F1269" s="573" t="s">
        <v>141</v>
      </c>
      <c r="G1269" s="569" t="s">
        <v>42</v>
      </c>
      <c r="H1269" s="569" t="s">
        <v>41</v>
      </c>
      <c r="I1269" s="575" t="s">
        <v>54</v>
      </c>
      <c r="J1269" s="569" t="s">
        <v>77</v>
      </c>
      <c r="K1269" s="569" t="s">
        <v>469</v>
      </c>
      <c r="L1269" s="570">
        <v>0.6</v>
      </c>
      <c r="M1269" s="571">
        <v>11.557108228866756</v>
      </c>
      <c r="N1269" s="572">
        <v>491.79183952624498</v>
      </c>
      <c r="O1269" s="668" t="s">
        <v>381</v>
      </c>
      <c r="P1269" s="668" t="s">
        <v>77</v>
      </c>
      <c r="Q1269" s="574" t="s">
        <v>3383</v>
      </c>
      <c r="R1269" s="574" t="s">
        <v>3542</v>
      </c>
      <c r="S1269" s="574" t="s">
        <v>3375</v>
      </c>
      <c r="T1269" s="574" t="s">
        <v>4801</v>
      </c>
      <c r="U1269" s="574" t="s">
        <v>3385</v>
      </c>
      <c r="V1269" s="574" t="s">
        <v>3543</v>
      </c>
      <c r="W1269" s="575" t="s">
        <v>4862</v>
      </c>
      <c r="X1269" s="575" t="s">
        <v>4863</v>
      </c>
      <c r="Y1269" s="576" t="s">
        <v>4864</v>
      </c>
      <c r="Z1269" s="577" t="s">
        <v>4865</v>
      </c>
      <c r="AA1269" s="578" t="s">
        <v>4866</v>
      </c>
      <c r="AE1269"/>
    </row>
    <row r="1270" spans="1:31" s="563" customFormat="1">
      <c r="A1270"/>
      <c r="B1270"/>
      <c r="C1270" s="568">
        <v>2024</v>
      </c>
      <c r="D1270" s="569" t="s">
        <v>75</v>
      </c>
      <c r="E1270" s="569" t="s">
        <v>337</v>
      </c>
      <c r="F1270" s="573" t="s">
        <v>141</v>
      </c>
      <c r="G1270" s="569" t="s">
        <v>42</v>
      </c>
      <c r="H1270" s="569" t="s">
        <v>41</v>
      </c>
      <c r="I1270" s="575" t="s">
        <v>54</v>
      </c>
      <c r="J1270" s="569" t="s">
        <v>77</v>
      </c>
      <c r="K1270" s="569" t="s">
        <v>93</v>
      </c>
      <c r="L1270" s="570">
        <v>0.4</v>
      </c>
      <c r="M1270" s="571">
        <v>7.704738819244505</v>
      </c>
      <c r="N1270" s="572">
        <v>327.86122635083001</v>
      </c>
      <c r="O1270" s="668" t="s">
        <v>381</v>
      </c>
      <c r="P1270" s="668" t="s">
        <v>77</v>
      </c>
      <c r="Q1270" s="574" t="s">
        <v>3394</v>
      </c>
      <c r="R1270" s="574" t="s">
        <v>3549</v>
      </c>
      <c r="S1270" s="574" t="s">
        <v>3375</v>
      </c>
      <c r="T1270" s="574" t="s">
        <v>4801</v>
      </c>
      <c r="U1270" s="574" t="s">
        <v>3396</v>
      </c>
      <c r="V1270" s="574" t="s">
        <v>3550</v>
      </c>
      <c r="W1270" s="575" t="s">
        <v>4867</v>
      </c>
      <c r="X1270" s="575" t="s">
        <v>4868</v>
      </c>
      <c r="Y1270" s="576" t="s">
        <v>4864</v>
      </c>
      <c r="Z1270" s="577" t="s">
        <v>4869</v>
      </c>
      <c r="AA1270" s="578" t="s">
        <v>4870</v>
      </c>
      <c r="AE1270"/>
    </row>
    <row r="1271" spans="1:31" s="563" customFormat="1">
      <c r="A1271"/>
      <c r="B1271"/>
      <c r="C1271" s="568">
        <v>2024</v>
      </c>
      <c r="D1271" s="569" t="s">
        <v>75</v>
      </c>
      <c r="E1271" s="569" t="s">
        <v>337</v>
      </c>
      <c r="F1271" s="573" t="s">
        <v>141</v>
      </c>
      <c r="G1271" s="569" t="s">
        <v>42</v>
      </c>
      <c r="H1271" s="569" t="s">
        <v>41</v>
      </c>
      <c r="I1271" s="575" t="s">
        <v>54</v>
      </c>
      <c r="J1271" s="569" t="s">
        <v>349</v>
      </c>
      <c r="K1271" s="569" t="s">
        <v>115</v>
      </c>
      <c r="L1271" s="570">
        <v>0.1</v>
      </c>
      <c r="M1271" s="571">
        <v>0.7350578564042004</v>
      </c>
      <c r="N1271" s="572">
        <v>80.775588615846203</v>
      </c>
      <c r="O1271" s="668" t="s">
        <v>151</v>
      </c>
      <c r="P1271" s="668" t="s">
        <v>349</v>
      </c>
      <c r="Q1271" s="574" t="s">
        <v>3554</v>
      </c>
      <c r="R1271" s="574" t="s">
        <v>3555</v>
      </c>
      <c r="S1271" s="574" t="s">
        <v>3402</v>
      </c>
      <c r="T1271" s="574" t="s">
        <v>4801</v>
      </c>
      <c r="U1271" s="574" t="s">
        <v>3556</v>
      </c>
      <c r="V1271" s="574" t="s">
        <v>3557</v>
      </c>
      <c r="W1271" s="575" t="s">
        <v>4871</v>
      </c>
      <c r="X1271" s="575" t="s">
        <v>4872</v>
      </c>
      <c r="Y1271" s="576" t="s">
        <v>4873</v>
      </c>
      <c r="Z1271" s="577" t="s">
        <v>4874</v>
      </c>
      <c r="AA1271" s="578" t="s">
        <v>4875</v>
      </c>
      <c r="AE1271"/>
    </row>
    <row r="1272" spans="1:31" s="563" customFormat="1">
      <c r="A1272"/>
      <c r="B1272"/>
      <c r="C1272" s="568">
        <v>2024</v>
      </c>
      <c r="D1272" s="569" t="s">
        <v>75</v>
      </c>
      <c r="E1272" s="569" t="s">
        <v>337</v>
      </c>
      <c r="F1272" s="573" t="s">
        <v>141</v>
      </c>
      <c r="G1272" s="569" t="s">
        <v>42</v>
      </c>
      <c r="H1272" s="569" t="s">
        <v>41</v>
      </c>
      <c r="I1272" s="575" t="s">
        <v>54</v>
      </c>
      <c r="J1272" s="569" t="s">
        <v>349</v>
      </c>
      <c r="K1272" s="569" t="s">
        <v>104</v>
      </c>
      <c r="L1272" s="570">
        <v>0.5</v>
      </c>
      <c r="M1272" s="571">
        <v>3.6752892820210019</v>
      </c>
      <c r="N1272" s="572">
        <v>403.87794307923099</v>
      </c>
      <c r="O1272" s="668" t="s">
        <v>151</v>
      </c>
      <c r="P1272" s="668" t="s">
        <v>349</v>
      </c>
      <c r="Q1272" s="574" t="s">
        <v>3355</v>
      </c>
      <c r="R1272" s="574" t="s">
        <v>3499</v>
      </c>
      <c r="S1272" s="574" t="s">
        <v>3402</v>
      </c>
      <c r="T1272" s="574" t="s">
        <v>4801</v>
      </c>
      <c r="U1272" s="574" t="s">
        <v>3407</v>
      </c>
      <c r="V1272" s="574" t="s">
        <v>3564</v>
      </c>
      <c r="W1272" s="575" t="s">
        <v>4876</v>
      </c>
      <c r="X1272" s="575" t="s">
        <v>4877</v>
      </c>
      <c r="Y1272" s="575" t="s">
        <v>4873</v>
      </c>
      <c r="Z1272" s="579" t="s">
        <v>4878</v>
      </c>
      <c r="AA1272" s="578" t="s">
        <v>4879</v>
      </c>
      <c r="AE1272"/>
    </row>
    <row r="1273" spans="1:31" s="563" customFormat="1">
      <c r="A1273"/>
      <c r="B1273"/>
      <c r="C1273" s="568">
        <v>2024</v>
      </c>
      <c r="D1273" s="569" t="s">
        <v>75</v>
      </c>
      <c r="E1273" s="569" t="s">
        <v>337</v>
      </c>
      <c r="F1273" s="573" t="s">
        <v>141</v>
      </c>
      <c r="G1273" s="569" t="s">
        <v>42</v>
      </c>
      <c r="H1273" s="569" t="s">
        <v>41</v>
      </c>
      <c r="I1273" s="575" t="s">
        <v>54</v>
      </c>
      <c r="J1273" s="569" t="s">
        <v>349</v>
      </c>
      <c r="K1273" s="569" t="s">
        <v>79</v>
      </c>
      <c r="L1273" s="570">
        <v>0.4</v>
      </c>
      <c r="M1273" s="571">
        <v>2.9402314256168016</v>
      </c>
      <c r="N1273" s="572">
        <v>323.10235446338481</v>
      </c>
      <c r="O1273" s="668" t="s">
        <v>151</v>
      </c>
      <c r="P1273" s="668" t="s">
        <v>349</v>
      </c>
      <c r="Q1273" s="574" t="s">
        <v>3451</v>
      </c>
      <c r="R1273" s="574" t="s">
        <v>3505</v>
      </c>
      <c r="S1273" s="574" t="s">
        <v>3402</v>
      </c>
      <c r="T1273" s="574" t="s">
        <v>4801</v>
      </c>
      <c r="U1273" s="574" t="s">
        <v>3920</v>
      </c>
      <c r="V1273" s="574" t="s">
        <v>4013</v>
      </c>
      <c r="W1273" s="575" t="s">
        <v>4827</v>
      </c>
      <c r="X1273" s="575" t="s">
        <v>4828</v>
      </c>
      <c r="Y1273" s="576" t="s">
        <v>4873</v>
      </c>
      <c r="Z1273" s="577" t="s">
        <v>4880</v>
      </c>
      <c r="AA1273" s="580" t="s">
        <v>4830</v>
      </c>
      <c r="AE1273"/>
    </row>
    <row r="1274" spans="1:31" s="563" customFormat="1">
      <c r="A1274"/>
      <c r="B1274"/>
      <c r="C1274" s="568">
        <v>2024</v>
      </c>
      <c r="D1274" s="569" t="s">
        <v>75</v>
      </c>
      <c r="E1274" s="569" t="s">
        <v>337</v>
      </c>
      <c r="F1274" s="573" t="s">
        <v>141</v>
      </c>
      <c r="G1274" s="569" t="s">
        <v>42</v>
      </c>
      <c r="H1274" s="569" t="s">
        <v>41</v>
      </c>
      <c r="I1274" s="575" t="s">
        <v>54</v>
      </c>
      <c r="J1274" s="569" t="s">
        <v>76</v>
      </c>
      <c r="K1274" s="569" t="s">
        <v>79</v>
      </c>
      <c r="L1274" s="570">
        <v>1</v>
      </c>
      <c r="M1274" s="571">
        <v>0.38976914026766313</v>
      </c>
      <c r="N1274" s="572">
        <v>165.85920862453753</v>
      </c>
      <c r="O1274" s="668" t="s">
        <v>151</v>
      </c>
      <c r="P1274" s="668" t="s">
        <v>76</v>
      </c>
      <c r="Q1274" s="574" t="s">
        <v>3451</v>
      </c>
      <c r="R1274" s="574" t="s">
        <v>3505</v>
      </c>
      <c r="S1274" s="574" t="s">
        <v>3410</v>
      </c>
      <c r="T1274" s="574" t="s">
        <v>4801</v>
      </c>
      <c r="U1274" s="574" t="s">
        <v>3762</v>
      </c>
      <c r="V1274" s="574" t="s">
        <v>3763</v>
      </c>
      <c r="W1274" s="575" t="s">
        <v>4827</v>
      </c>
      <c r="X1274" s="575" t="s">
        <v>4828</v>
      </c>
      <c r="Y1274" s="576" t="s">
        <v>4881</v>
      </c>
      <c r="Z1274" s="577" t="s">
        <v>4882</v>
      </c>
      <c r="AA1274" s="578" t="s">
        <v>4830</v>
      </c>
      <c r="AE1274"/>
    </row>
    <row r="1275" spans="1:31" s="563" customFormat="1">
      <c r="A1275"/>
      <c r="B1275"/>
      <c r="C1275" s="568">
        <v>2024</v>
      </c>
      <c r="D1275" s="569" t="s">
        <v>75</v>
      </c>
      <c r="E1275" s="569" t="s">
        <v>337</v>
      </c>
      <c r="F1275" s="573" t="s">
        <v>141</v>
      </c>
      <c r="G1275" s="569" t="s">
        <v>42</v>
      </c>
      <c r="H1275" s="569" t="s">
        <v>41</v>
      </c>
      <c r="I1275" s="575" t="s">
        <v>54</v>
      </c>
      <c r="J1275" s="569" t="s">
        <v>74</v>
      </c>
      <c r="K1275" s="569" t="s">
        <v>104</v>
      </c>
      <c r="L1275" s="570">
        <v>0.5</v>
      </c>
      <c r="M1275" s="571">
        <v>2.0880489657196235</v>
      </c>
      <c r="N1275" s="572">
        <v>888.53147477430809</v>
      </c>
      <c r="O1275" s="668" t="s">
        <v>151</v>
      </c>
      <c r="P1275" s="668" t="s">
        <v>74</v>
      </c>
      <c r="Q1275" s="574" t="s">
        <v>3355</v>
      </c>
      <c r="R1275" s="574" t="s">
        <v>3499</v>
      </c>
      <c r="S1275" s="574" t="s">
        <v>3423</v>
      </c>
      <c r="T1275" s="574" t="s">
        <v>4801</v>
      </c>
      <c r="U1275" s="574" t="s">
        <v>3766</v>
      </c>
      <c r="V1275" s="574" t="s">
        <v>3767</v>
      </c>
      <c r="W1275" s="575" t="s">
        <v>4876</v>
      </c>
      <c r="X1275" s="575" t="s">
        <v>4877</v>
      </c>
      <c r="Y1275" s="576" t="s">
        <v>4883</v>
      </c>
      <c r="Z1275" s="577" t="s">
        <v>4884</v>
      </c>
      <c r="AA1275" s="578" t="s">
        <v>4879</v>
      </c>
      <c r="AE1275"/>
    </row>
    <row r="1276" spans="1:31" s="563" customFormat="1">
      <c r="A1276"/>
      <c r="B1276"/>
      <c r="C1276" s="568">
        <v>2024</v>
      </c>
      <c r="D1276" s="569" t="s">
        <v>75</v>
      </c>
      <c r="E1276" s="569" t="s">
        <v>337</v>
      </c>
      <c r="F1276" s="573" t="s">
        <v>141</v>
      </c>
      <c r="G1276" s="569" t="s">
        <v>42</v>
      </c>
      <c r="H1276" s="569" t="s">
        <v>41</v>
      </c>
      <c r="I1276" s="575" t="s">
        <v>54</v>
      </c>
      <c r="J1276" s="569" t="s">
        <v>74</v>
      </c>
      <c r="K1276" s="569" t="s">
        <v>79</v>
      </c>
      <c r="L1276" s="570">
        <v>0.5</v>
      </c>
      <c r="M1276" s="571">
        <v>2.0880489657196235</v>
      </c>
      <c r="N1276" s="572">
        <v>888.53147477430809</v>
      </c>
      <c r="O1276" s="668" t="s">
        <v>151</v>
      </c>
      <c r="P1276" s="668" t="s">
        <v>74</v>
      </c>
      <c r="Q1276" s="574" t="s">
        <v>3451</v>
      </c>
      <c r="R1276" s="574" t="s">
        <v>3505</v>
      </c>
      <c r="S1276" s="574" t="s">
        <v>3423</v>
      </c>
      <c r="T1276" s="574" t="s">
        <v>4801</v>
      </c>
      <c r="U1276" s="574" t="s">
        <v>3574</v>
      </c>
      <c r="V1276" s="574" t="s">
        <v>3575</v>
      </c>
      <c r="W1276" s="575" t="s">
        <v>4827</v>
      </c>
      <c r="X1276" s="575" t="s">
        <v>4828</v>
      </c>
      <c r="Y1276" s="576" t="s">
        <v>4883</v>
      </c>
      <c r="Z1276" s="577" t="s">
        <v>4885</v>
      </c>
      <c r="AA1276" s="578" t="s">
        <v>4830</v>
      </c>
      <c r="AE1276"/>
    </row>
    <row r="1277" spans="1:31" s="563" customFormat="1">
      <c r="A1277"/>
      <c r="B1277"/>
      <c r="C1277" s="568">
        <v>2024</v>
      </c>
      <c r="D1277" s="569" t="s">
        <v>75</v>
      </c>
      <c r="E1277" s="569" t="s">
        <v>337</v>
      </c>
      <c r="F1277" s="573" t="s">
        <v>141</v>
      </c>
      <c r="G1277" s="569" t="s">
        <v>42</v>
      </c>
      <c r="H1277" s="569" t="s">
        <v>41</v>
      </c>
      <c r="I1277" s="575" t="s">
        <v>54</v>
      </c>
      <c r="J1277" s="569" t="s">
        <v>351</v>
      </c>
      <c r="K1277" s="569" t="s">
        <v>100</v>
      </c>
      <c r="L1277" s="570">
        <v>0.2</v>
      </c>
      <c r="M1277" s="571">
        <v>1.111767101855742</v>
      </c>
      <c r="N1277" s="572">
        <v>4.6993442443618969</v>
      </c>
      <c r="O1277" s="668" t="s">
        <v>151</v>
      </c>
      <c r="P1277" s="668" t="s">
        <v>351</v>
      </c>
      <c r="Q1277" s="574" t="s">
        <v>3431</v>
      </c>
      <c r="R1277" s="574" t="s">
        <v>3577</v>
      </c>
      <c r="S1277" s="574" t="s">
        <v>3433</v>
      </c>
      <c r="T1277" s="574" t="s">
        <v>4801</v>
      </c>
      <c r="U1277" s="574" t="s">
        <v>3434</v>
      </c>
      <c r="V1277" s="574" t="s">
        <v>3578</v>
      </c>
      <c r="W1277" s="575" t="s">
        <v>4886</v>
      </c>
      <c r="X1277" s="575" t="s">
        <v>4887</v>
      </c>
      <c r="Y1277" s="576" t="s">
        <v>4888</v>
      </c>
      <c r="Z1277" s="577" t="s">
        <v>4889</v>
      </c>
      <c r="AA1277" s="578" t="s">
        <v>4890</v>
      </c>
      <c r="AE1277"/>
    </row>
    <row r="1278" spans="1:31" s="563" customFormat="1">
      <c r="A1278"/>
      <c r="B1278"/>
      <c r="C1278" s="568">
        <v>2024</v>
      </c>
      <c r="D1278" s="569" t="s">
        <v>75</v>
      </c>
      <c r="E1278" s="569" t="s">
        <v>337</v>
      </c>
      <c r="F1278" s="573" t="s">
        <v>141</v>
      </c>
      <c r="G1278" s="569" t="s">
        <v>42</v>
      </c>
      <c r="H1278" s="569" t="s">
        <v>41</v>
      </c>
      <c r="I1278" s="575" t="s">
        <v>54</v>
      </c>
      <c r="J1278" s="569" t="s">
        <v>351</v>
      </c>
      <c r="K1278" s="569" t="s">
        <v>470</v>
      </c>
      <c r="L1278" s="570">
        <v>0.8</v>
      </c>
      <c r="M1278" s="571">
        <v>4.4470684074229681</v>
      </c>
      <c r="N1278" s="572">
        <v>18.797376977447588</v>
      </c>
      <c r="O1278" s="668" t="s">
        <v>151</v>
      </c>
      <c r="P1278" s="668" t="s">
        <v>351</v>
      </c>
      <c r="Q1278" s="574" t="s">
        <v>3524</v>
      </c>
      <c r="R1278" s="574" t="s">
        <v>3525</v>
      </c>
      <c r="S1278" s="574" t="s">
        <v>3433</v>
      </c>
      <c r="T1278" s="574" t="s">
        <v>4801</v>
      </c>
      <c r="U1278" s="574" t="s">
        <v>3582</v>
      </c>
      <c r="V1278" s="574" t="s">
        <v>3583</v>
      </c>
      <c r="W1278" s="575" t="s">
        <v>4891</v>
      </c>
      <c r="X1278" s="575" t="s">
        <v>4892</v>
      </c>
      <c r="Y1278" s="576" t="s">
        <v>4888</v>
      </c>
      <c r="Z1278" s="577" t="s">
        <v>4893</v>
      </c>
      <c r="AA1278" s="578" t="s">
        <v>4894</v>
      </c>
      <c r="AE1278"/>
    </row>
    <row r="1279" spans="1:31" s="563" customFormat="1">
      <c r="A1279"/>
      <c r="B1279"/>
      <c r="C1279" s="568">
        <v>2024</v>
      </c>
      <c r="D1279" s="569" t="s">
        <v>75</v>
      </c>
      <c r="E1279" s="569" t="s">
        <v>337</v>
      </c>
      <c r="F1279" s="573" t="s">
        <v>141</v>
      </c>
      <c r="G1279" s="569" t="s">
        <v>42</v>
      </c>
      <c r="H1279" s="569" t="s">
        <v>41</v>
      </c>
      <c r="I1279" s="575" t="s">
        <v>54</v>
      </c>
      <c r="J1279" s="569" t="s">
        <v>67</v>
      </c>
      <c r="K1279" s="569" t="s">
        <v>81</v>
      </c>
      <c r="L1279" s="570">
        <v>1</v>
      </c>
      <c r="M1279" s="571">
        <v>7.580256889214092</v>
      </c>
      <c r="N1279" s="572">
        <v>27.953799206382733</v>
      </c>
      <c r="O1279" s="668" t="s">
        <v>382</v>
      </c>
      <c r="P1279" s="668" t="s">
        <v>67</v>
      </c>
      <c r="Q1279" s="574" t="s">
        <v>3363</v>
      </c>
      <c r="R1279" s="574" t="s">
        <v>3532</v>
      </c>
      <c r="S1279" s="574" t="s">
        <v>3441</v>
      </c>
      <c r="T1279" s="574" t="s">
        <v>4801</v>
      </c>
      <c r="U1279" s="574" t="s">
        <v>3442</v>
      </c>
      <c r="V1279" s="574" t="s">
        <v>3585</v>
      </c>
      <c r="W1279" s="575" t="s">
        <v>4857</v>
      </c>
      <c r="X1279" s="575" t="s">
        <v>4858</v>
      </c>
      <c r="Y1279" s="576" t="s">
        <v>4895</v>
      </c>
      <c r="Z1279" s="577" t="s">
        <v>4896</v>
      </c>
      <c r="AA1279" s="578" t="s">
        <v>4861</v>
      </c>
      <c r="AE1279"/>
    </row>
    <row r="1280" spans="1:31" s="563" customFormat="1">
      <c r="A1280"/>
      <c r="B1280"/>
      <c r="C1280" s="568">
        <v>2024</v>
      </c>
      <c r="D1280" s="569" t="s">
        <v>75</v>
      </c>
      <c r="E1280" s="569" t="s">
        <v>337</v>
      </c>
      <c r="F1280" s="573" t="s">
        <v>141</v>
      </c>
      <c r="G1280" s="569" t="s">
        <v>42</v>
      </c>
      <c r="H1280" s="569" t="s">
        <v>41</v>
      </c>
      <c r="I1280" s="575" t="s">
        <v>54</v>
      </c>
      <c r="J1280" s="569" t="s">
        <v>66</v>
      </c>
      <c r="K1280" s="569" t="s">
        <v>310</v>
      </c>
      <c r="L1280" s="570">
        <v>0.7</v>
      </c>
      <c r="M1280" s="571">
        <v>14.651245873726456</v>
      </c>
      <c r="N1280" s="572">
        <v>570.72340046364729</v>
      </c>
      <c r="O1280" s="668" t="s">
        <v>381</v>
      </c>
      <c r="P1280" s="668" t="s">
        <v>66</v>
      </c>
      <c r="Q1280" s="574" t="s">
        <v>3373</v>
      </c>
      <c r="R1280" s="574" t="s">
        <v>3537</v>
      </c>
      <c r="S1280" s="574" t="s">
        <v>3446</v>
      </c>
      <c r="T1280" s="574" t="s">
        <v>4801</v>
      </c>
      <c r="U1280" s="574" t="s">
        <v>3447</v>
      </c>
      <c r="V1280" s="574" t="s">
        <v>3587</v>
      </c>
      <c r="W1280" s="575" t="s">
        <v>4897</v>
      </c>
      <c r="X1280" s="575" t="s">
        <v>4898</v>
      </c>
      <c r="Y1280" s="576" t="s">
        <v>4899</v>
      </c>
      <c r="Z1280" s="577" t="s">
        <v>4900</v>
      </c>
      <c r="AA1280" s="578" t="s">
        <v>4901</v>
      </c>
      <c r="AE1280"/>
    </row>
    <row r="1281" spans="1:31" s="563" customFormat="1">
      <c r="A1281"/>
      <c r="B1281"/>
      <c r="C1281" s="568">
        <v>2024</v>
      </c>
      <c r="D1281" s="569" t="s">
        <v>75</v>
      </c>
      <c r="E1281" s="569" t="s">
        <v>337</v>
      </c>
      <c r="F1281" s="573" t="s">
        <v>141</v>
      </c>
      <c r="G1281" s="569" t="s">
        <v>42</v>
      </c>
      <c r="H1281" s="569" t="s">
        <v>41</v>
      </c>
      <c r="I1281" s="575" t="s">
        <v>54</v>
      </c>
      <c r="J1281" s="569" t="s">
        <v>66</v>
      </c>
      <c r="K1281" s="569" t="s">
        <v>90</v>
      </c>
      <c r="L1281" s="570">
        <v>0.3</v>
      </c>
      <c r="M1281" s="571">
        <v>6.279105374454196</v>
      </c>
      <c r="N1281" s="572">
        <v>244.59574305584886</v>
      </c>
      <c r="O1281" s="668" t="s">
        <v>381</v>
      </c>
      <c r="P1281" s="668" t="s">
        <v>66</v>
      </c>
      <c r="Q1281" s="574" t="s">
        <v>3289</v>
      </c>
      <c r="R1281" s="574" t="s">
        <v>3475</v>
      </c>
      <c r="S1281" s="574" t="s">
        <v>3446</v>
      </c>
      <c r="T1281" s="574" t="s">
        <v>4801</v>
      </c>
      <c r="U1281" s="574" t="s">
        <v>4902</v>
      </c>
      <c r="V1281" s="574" t="s">
        <v>4903</v>
      </c>
      <c r="W1281" s="575" t="s">
        <v>4807</v>
      </c>
      <c r="X1281" s="575" t="s">
        <v>4808</v>
      </c>
      <c r="Y1281" s="576" t="s">
        <v>4899</v>
      </c>
      <c r="Z1281" s="577" t="s">
        <v>4904</v>
      </c>
      <c r="AA1281" s="578" t="s">
        <v>4811</v>
      </c>
      <c r="AE1281"/>
    </row>
    <row r="1282" spans="1:31" s="563" customFormat="1">
      <c r="A1282"/>
      <c r="B1282"/>
      <c r="C1282" s="568">
        <v>2024</v>
      </c>
      <c r="D1282" s="569" t="s">
        <v>75</v>
      </c>
      <c r="E1282" s="569" t="s">
        <v>337</v>
      </c>
      <c r="F1282" s="573" t="s">
        <v>141</v>
      </c>
      <c r="G1282" s="569" t="s">
        <v>42</v>
      </c>
      <c r="H1282" s="569" t="s">
        <v>41</v>
      </c>
      <c r="I1282" s="575" t="s">
        <v>54</v>
      </c>
      <c r="J1282" s="569" t="s">
        <v>348</v>
      </c>
      <c r="K1282" s="569" t="s">
        <v>471</v>
      </c>
      <c r="L1282" s="570">
        <v>1</v>
      </c>
      <c r="M1282" s="571">
        <v>20.08451354437759</v>
      </c>
      <c r="N1282" s="572">
        <v>2159.625112298666</v>
      </c>
      <c r="O1282" s="668" t="s">
        <v>151</v>
      </c>
      <c r="P1282" s="668" t="s">
        <v>348</v>
      </c>
      <c r="Q1282" s="574" t="s">
        <v>3724</v>
      </c>
      <c r="R1282" s="574" t="s">
        <v>3725</v>
      </c>
      <c r="S1282" s="574" t="s">
        <v>3459</v>
      </c>
      <c r="T1282" s="574" t="s">
        <v>4801</v>
      </c>
      <c r="U1282" s="574" t="s">
        <v>3784</v>
      </c>
      <c r="V1282" s="574" t="s">
        <v>3785</v>
      </c>
      <c r="W1282" s="575" t="s">
        <v>4849</v>
      </c>
      <c r="X1282" s="575" t="s">
        <v>4850</v>
      </c>
      <c r="Y1282" s="576" t="s">
        <v>4905</v>
      </c>
      <c r="Z1282" s="577" t="s">
        <v>4906</v>
      </c>
      <c r="AA1282" s="578" t="s">
        <v>4852</v>
      </c>
      <c r="AE1282"/>
    </row>
    <row r="1283" spans="1:31" s="563" customFormat="1">
      <c r="A1283"/>
      <c r="B1283"/>
      <c r="C1283" s="568">
        <v>2024</v>
      </c>
      <c r="D1283" s="569" t="s">
        <v>39</v>
      </c>
      <c r="E1283" s="569" t="s">
        <v>337</v>
      </c>
      <c r="F1283" s="573" t="s">
        <v>141</v>
      </c>
      <c r="G1283" s="569" t="s">
        <v>42</v>
      </c>
      <c r="H1283" s="569" t="s">
        <v>41</v>
      </c>
      <c r="I1283" s="575" t="s">
        <v>54</v>
      </c>
      <c r="J1283" s="569" t="s">
        <v>352</v>
      </c>
      <c r="K1283" s="569" t="s">
        <v>346</v>
      </c>
      <c r="L1283" s="570">
        <v>1</v>
      </c>
      <c r="M1283" s="571">
        <v>0.40154855389687494</v>
      </c>
      <c r="N1283" s="572">
        <v>15.498569166666666</v>
      </c>
      <c r="O1283" s="668" t="s">
        <v>151</v>
      </c>
      <c r="P1283" s="668" t="s">
        <v>352</v>
      </c>
      <c r="Q1283" s="574" t="s">
        <v>3278</v>
      </c>
      <c r="R1283" s="574" t="s">
        <v>3470</v>
      </c>
      <c r="S1283" s="574" t="s">
        <v>3280</v>
      </c>
      <c r="T1283" s="574" t="s">
        <v>4907</v>
      </c>
      <c r="U1283" s="574" t="s">
        <v>3282</v>
      </c>
      <c r="V1283" s="574" t="s">
        <v>3471</v>
      </c>
      <c r="W1283" s="575" t="s">
        <v>4908</v>
      </c>
      <c r="X1283" s="575" t="s">
        <v>4909</v>
      </c>
      <c r="Y1283" s="576" t="s">
        <v>4910</v>
      </c>
      <c r="Z1283" s="577" t="s">
        <v>4911</v>
      </c>
      <c r="AA1283" s="578" t="s">
        <v>4912</v>
      </c>
      <c r="AE1283"/>
    </row>
    <row r="1284" spans="1:31" s="563" customFormat="1">
      <c r="A1284"/>
      <c r="B1284"/>
      <c r="C1284" s="568">
        <v>2024</v>
      </c>
      <c r="D1284" s="569" t="s">
        <v>39</v>
      </c>
      <c r="E1284" s="569" t="s">
        <v>337</v>
      </c>
      <c r="F1284" s="573" t="s">
        <v>141</v>
      </c>
      <c r="G1284" s="569" t="s">
        <v>42</v>
      </c>
      <c r="H1284" s="569" t="s">
        <v>41</v>
      </c>
      <c r="I1284" s="575" t="s">
        <v>54</v>
      </c>
      <c r="J1284" s="569" t="s">
        <v>116</v>
      </c>
      <c r="K1284" s="569" t="s">
        <v>111</v>
      </c>
      <c r="L1284" s="570">
        <v>0.4</v>
      </c>
      <c r="M1284" s="571">
        <v>0.10020116069809999</v>
      </c>
      <c r="N1284" s="572">
        <v>0.40431050000000002</v>
      </c>
      <c r="O1284" s="668" t="s">
        <v>382</v>
      </c>
      <c r="P1284" s="668" t="s">
        <v>116</v>
      </c>
      <c r="Q1284" s="574" t="s">
        <v>3415</v>
      </c>
      <c r="R1284" s="574" t="s">
        <v>3485</v>
      </c>
      <c r="S1284" s="574" t="s">
        <v>3291</v>
      </c>
      <c r="T1284" s="574" t="s">
        <v>4907</v>
      </c>
      <c r="U1284" s="574" t="s">
        <v>3860</v>
      </c>
      <c r="V1284" s="574" t="s">
        <v>3974</v>
      </c>
      <c r="W1284" s="575" t="s">
        <v>4913</v>
      </c>
      <c r="X1284" s="575" t="s">
        <v>4914</v>
      </c>
      <c r="Y1284" s="576" t="s">
        <v>4915</v>
      </c>
      <c r="Z1284" s="577" t="s">
        <v>4916</v>
      </c>
      <c r="AA1284" s="578" t="s">
        <v>4917</v>
      </c>
      <c r="AE1284"/>
    </row>
    <row r="1285" spans="1:31" s="563" customFormat="1">
      <c r="A1285"/>
      <c r="B1285"/>
      <c r="C1285" s="568">
        <v>2024</v>
      </c>
      <c r="D1285" s="569" t="s">
        <v>39</v>
      </c>
      <c r="E1285" s="569" t="s">
        <v>337</v>
      </c>
      <c r="F1285" s="573" t="s">
        <v>141</v>
      </c>
      <c r="G1285" s="569" t="s">
        <v>42</v>
      </c>
      <c r="H1285" s="569" t="s">
        <v>41</v>
      </c>
      <c r="I1285" s="575" t="s">
        <v>54</v>
      </c>
      <c r="J1285" s="569" t="s">
        <v>116</v>
      </c>
      <c r="K1285" s="569" t="s">
        <v>90</v>
      </c>
      <c r="L1285" s="570">
        <v>0.6</v>
      </c>
      <c r="M1285" s="571">
        <v>0.15030174104714999</v>
      </c>
      <c r="N1285" s="572">
        <v>0.60646575000000003</v>
      </c>
      <c r="O1285" s="668" t="s">
        <v>382</v>
      </c>
      <c r="P1285" s="668" t="s">
        <v>116</v>
      </c>
      <c r="Q1285" s="574" t="s">
        <v>3289</v>
      </c>
      <c r="R1285" s="574" t="s">
        <v>3475</v>
      </c>
      <c r="S1285" s="574" t="s">
        <v>3291</v>
      </c>
      <c r="T1285" s="574" t="s">
        <v>4907</v>
      </c>
      <c r="U1285" s="574" t="s">
        <v>3292</v>
      </c>
      <c r="V1285" s="574" t="s">
        <v>3476</v>
      </c>
      <c r="W1285" s="575" t="s">
        <v>4918</v>
      </c>
      <c r="X1285" s="575" t="s">
        <v>4919</v>
      </c>
      <c r="Y1285" s="576" t="s">
        <v>4915</v>
      </c>
      <c r="Z1285" s="577" t="s">
        <v>4920</v>
      </c>
      <c r="AA1285" s="578" t="s">
        <v>4921</v>
      </c>
      <c r="AE1285"/>
    </row>
    <row r="1286" spans="1:31" s="563" customFormat="1">
      <c r="A1286"/>
      <c r="B1286"/>
      <c r="C1286" s="568">
        <v>2024</v>
      </c>
      <c r="D1286" s="569" t="s">
        <v>39</v>
      </c>
      <c r="E1286" s="569" t="s">
        <v>337</v>
      </c>
      <c r="F1286" s="573" t="s">
        <v>141</v>
      </c>
      <c r="G1286" s="569" t="s">
        <v>42</v>
      </c>
      <c r="H1286" s="569" t="s">
        <v>41</v>
      </c>
      <c r="I1286" s="575" t="s">
        <v>54</v>
      </c>
      <c r="J1286" s="569" t="s">
        <v>109</v>
      </c>
      <c r="K1286" s="569" t="s">
        <v>111</v>
      </c>
      <c r="L1286" s="570">
        <v>0.4</v>
      </c>
      <c r="M1286" s="571">
        <v>0.24092895039839998</v>
      </c>
      <c r="N1286" s="572">
        <v>8.0862100000000012</v>
      </c>
      <c r="O1286" s="668" t="s">
        <v>381</v>
      </c>
      <c r="P1286" s="668" t="s">
        <v>109</v>
      </c>
      <c r="Q1286" s="574" t="s">
        <v>3415</v>
      </c>
      <c r="R1286" s="574" t="s">
        <v>3485</v>
      </c>
      <c r="S1286" s="574" t="s">
        <v>3309</v>
      </c>
      <c r="T1286" s="574" t="s">
        <v>4907</v>
      </c>
      <c r="U1286" s="574" t="s">
        <v>3486</v>
      </c>
      <c r="V1286" s="574" t="s">
        <v>3487</v>
      </c>
      <c r="W1286" s="575" t="s">
        <v>4913</v>
      </c>
      <c r="X1286" s="575" t="s">
        <v>4914</v>
      </c>
      <c r="Y1286" s="576" t="s">
        <v>4922</v>
      </c>
      <c r="Z1286" s="577" t="s">
        <v>4923</v>
      </c>
      <c r="AA1286" s="578" t="s">
        <v>4917</v>
      </c>
      <c r="AE1286"/>
    </row>
    <row r="1287" spans="1:31" s="563" customFormat="1">
      <c r="A1287"/>
      <c r="B1287"/>
      <c r="C1287" s="568">
        <v>2024</v>
      </c>
      <c r="D1287" s="569" t="s">
        <v>39</v>
      </c>
      <c r="E1287" s="569" t="s">
        <v>337</v>
      </c>
      <c r="F1287" s="573" t="s">
        <v>141</v>
      </c>
      <c r="G1287" s="569" t="s">
        <v>42</v>
      </c>
      <c r="H1287" s="569" t="s">
        <v>41</v>
      </c>
      <c r="I1287" s="575" t="s">
        <v>54</v>
      </c>
      <c r="J1287" s="569" t="s">
        <v>109</v>
      </c>
      <c r="K1287" s="569" t="s">
        <v>90</v>
      </c>
      <c r="L1287" s="570">
        <v>0.6</v>
      </c>
      <c r="M1287" s="571">
        <v>0.36139342559759996</v>
      </c>
      <c r="N1287" s="572">
        <v>12.129315</v>
      </c>
      <c r="O1287" s="668" t="s">
        <v>381</v>
      </c>
      <c r="P1287" s="668" t="s">
        <v>109</v>
      </c>
      <c r="Q1287" s="574" t="s">
        <v>3289</v>
      </c>
      <c r="R1287" s="574" t="s">
        <v>3475</v>
      </c>
      <c r="S1287" s="574" t="s">
        <v>3309</v>
      </c>
      <c r="T1287" s="574" t="s">
        <v>4907</v>
      </c>
      <c r="U1287" s="574" t="s">
        <v>4059</v>
      </c>
      <c r="V1287" s="574" t="s">
        <v>4060</v>
      </c>
      <c r="W1287" s="575" t="s">
        <v>4918</v>
      </c>
      <c r="X1287" s="575" t="s">
        <v>4919</v>
      </c>
      <c r="Y1287" s="576" t="s">
        <v>4922</v>
      </c>
      <c r="Z1287" s="577" t="s">
        <v>4924</v>
      </c>
      <c r="AA1287" s="578" t="s">
        <v>4921</v>
      </c>
      <c r="AE1287"/>
    </row>
    <row r="1288" spans="1:31" s="563" customFormat="1">
      <c r="A1288"/>
      <c r="B1288"/>
      <c r="C1288" s="568">
        <v>2024</v>
      </c>
      <c r="D1288" s="569" t="s">
        <v>39</v>
      </c>
      <c r="E1288" s="569" t="s">
        <v>337</v>
      </c>
      <c r="F1288" s="573" t="s">
        <v>141</v>
      </c>
      <c r="G1288" s="569" t="s">
        <v>42</v>
      </c>
      <c r="H1288" s="569" t="s">
        <v>41</v>
      </c>
      <c r="I1288" s="575" t="s">
        <v>54</v>
      </c>
      <c r="J1288" s="569" t="s">
        <v>350</v>
      </c>
      <c r="K1288" s="569" t="s">
        <v>310</v>
      </c>
      <c r="L1288" s="570">
        <v>1</v>
      </c>
      <c r="M1288" s="571">
        <v>0.46402228525844974</v>
      </c>
      <c r="N1288" s="572">
        <v>45.204160069444448</v>
      </c>
      <c r="O1288" s="668" t="s">
        <v>151</v>
      </c>
      <c r="P1288" s="668" t="s">
        <v>350</v>
      </c>
      <c r="Q1288" s="574" t="s">
        <v>3373</v>
      </c>
      <c r="R1288" s="574" t="s">
        <v>3537</v>
      </c>
      <c r="S1288" s="574" t="s">
        <v>3319</v>
      </c>
      <c r="T1288" s="574" t="s">
        <v>4907</v>
      </c>
      <c r="U1288" s="574" t="s">
        <v>4062</v>
      </c>
      <c r="V1288" s="574" t="s">
        <v>4063</v>
      </c>
      <c r="W1288" s="575" t="s">
        <v>4925</v>
      </c>
      <c r="X1288" s="575" t="s">
        <v>4926</v>
      </c>
      <c r="Y1288" s="576" t="s">
        <v>4927</v>
      </c>
      <c r="Z1288" s="577" t="s">
        <v>4928</v>
      </c>
      <c r="AA1288" s="578" t="s">
        <v>4929</v>
      </c>
      <c r="AE1288"/>
    </row>
    <row r="1289" spans="1:31" s="563" customFormat="1">
      <c r="A1289"/>
      <c r="B1289"/>
      <c r="C1289" s="568">
        <v>2024</v>
      </c>
      <c r="D1289" s="569" t="s">
        <v>39</v>
      </c>
      <c r="E1289" s="569" t="s">
        <v>337</v>
      </c>
      <c r="F1289" s="573" t="s">
        <v>141</v>
      </c>
      <c r="G1289" s="569" t="s">
        <v>42</v>
      </c>
      <c r="H1289" s="569" t="s">
        <v>41</v>
      </c>
      <c r="I1289" s="575" t="s">
        <v>54</v>
      </c>
      <c r="J1289" s="569" t="s">
        <v>99</v>
      </c>
      <c r="K1289" s="569" t="s">
        <v>79</v>
      </c>
      <c r="L1289" s="570">
        <v>1</v>
      </c>
      <c r="M1289" s="571">
        <v>6.4247768623499985E-2</v>
      </c>
      <c r="N1289" s="572">
        <v>32.546995249999995</v>
      </c>
      <c r="O1289" s="668" t="s">
        <v>151</v>
      </c>
      <c r="P1289" s="668" t="s">
        <v>99</v>
      </c>
      <c r="Q1289" s="574" t="s">
        <v>3451</v>
      </c>
      <c r="R1289" s="574" t="s">
        <v>3505</v>
      </c>
      <c r="S1289" s="574" t="s">
        <v>3329</v>
      </c>
      <c r="T1289" s="574" t="s">
        <v>4907</v>
      </c>
      <c r="U1289" s="574" t="s">
        <v>3720</v>
      </c>
      <c r="V1289" s="574" t="s">
        <v>3721</v>
      </c>
      <c r="W1289" s="575" t="s">
        <v>4930</v>
      </c>
      <c r="X1289" s="575" t="s">
        <v>4931</v>
      </c>
      <c r="Y1289" s="576" t="s">
        <v>4932</v>
      </c>
      <c r="Z1289" s="577" t="s">
        <v>4933</v>
      </c>
      <c r="AA1289" s="578" t="s">
        <v>4934</v>
      </c>
      <c r="AE1289"/>
    </row>
    <row r="1290" spans="1:31" s="563" customFormat="1">
      <c r="A1290"/>
      <c r="B1290"/>
      <c r="C1290" s="568">
        <v>2024</v>
      </c>
      <c r="D1290" s="569" t="s">
        <v>39</v>
      </c>
      <c r="E1290" s="569" t="s">
        <v>337</v>
      </c>
      <c r="F1290" s="573" t="s">
        <v>141</v>
      </c>
      <c r="G1290" s="569" t="s">
        <v>42</v>
      </c>
      <c r="H1290" s="569" t="s">
        <v>41</v>
      </c>
      <c r="I1290" s="575" t="s">
        <v>54</v>
      </c>
      <c r="J1290" s="569" t="s">
        <v>96</v>
      </c>
      <c r="K1290" s="569" t="s">
        <v>79</v>
      </c>
      <c r="L1290" s="570">
        <v>1</v>
      </c>
      <c r="M1290" s="571">
        <v>7.0512290280666679E-3</v>
      </c>
      <c r="N1290" s="572">
        <v>12.398855333333334</v>
      </c>
      <c r="O1290" s="668" t="s">
        <v>151</v>
      </c>
      <c r="P1290" s="668" t="s">
        <v>96</v>
      </c>
      <c r="Q1290" s="574" t="s">
        <v>3451</v>
      </c>
      <c r="R1290" s="574" t="s">
        <v>3505</v>
      </c>
      <c r="S1290" s="574" t="s">
        <v>3337</v>
      </c>
      <c r="T1290" s="574" t="s">
        <v>4907</v>
      </c>
      <c r="U1290" s="574" t="s">
        <v>3801</v>
      </c>
      <c r="V1290" s="574" t="s">
        <v>3999</v>
      </c>
      <c r="W1290" s="575" t="s">
        <v>4930</v>
      </c>
      <c r="X1290" s="575" t="s">
        <v>4931</v>
      </c>
      <c r="Y1290" s="576" t="s">
        <v>4935</v>
      </c>
      <c r="Z1290" s="577" t="s">
        <v>4936</v>
      </c>
      <c r="AA1290" s="578" t="s">
        <v>4934</v>
      </c>
      <c r="AE1290"/>
    </row>
    <row r="1291" spans="1:31" s="563" customFormat="1">
      <c r="A1291"/>
      <c r="B1291"/>
      <c r="C1291" s="568">
        <v>2024</v>
      </c>
      <c r="D1291" s="569" t="s">
        <v>39</v>
      </c>
      <c r="E1291" s="569" t="s">
        <v>337</v>
      </c>
      <c r="F1291" s="573" t="s">
        <v>141</v>
      </c>
      <c r="G1291" s="569" t="s">
        <v>42</v>
      </c>
      <c r="H1291" s="569" t="s">
        <v>41</v>
      </c>
      <c r="I1291" s="575" t="s">
        <v>54</v>
      </c>
      <c r="J1291" s="569" t="s">
        <v>87</v>
      </c>
      <c r="K1291" s="569" t="s">
        <v>310</v>
      </c>
      <c r="L1291" s="570">
        <v>0.1</v>
      </c>
      <c r="M1291" s="571">
        <v>3.5030505811435193E-2</v>
      </c>
      <c r="N1291" s="572">
        <v>1.4878626399999997</v>
      </c>
      <c r="O1291" s="668" t="s">
        <v>151</v>
      </c>
      <c r="P1291" s="668" t="s">
        <v>87</v>
      </c>
      <c r="Q1291" s="574" t="s">
        <v>3373</v>
      </c>
      <c r="R1291" s="574" t="s">
        <v>3537</v>
      </c>
      <c r="S1291" s="574" t="s">
        <v>3344</v>
      </c>
      <c r="T1291" s="574" t="s">
        <v>4907</v>
      </c>
      <c r="U1291" s="574" t="s">
        <v>4076</v>
      </c>
      <c r="V1291" s="574" t="s">
        <v>4077</v>
      </c>
      <c r="W1291" s="575" t="s">
        <v>4925</v>
      </c>
      <c r="X1291" s="575" t="s">
        <v>4926</v>
      </c>
      <c r="Y1291" s="576" t="s">
        <v>4937</v>
      </c>
      <c r="Z1291" s="577" t="s">
        <v>4938</v>
      </c>
      <c r="AA1291" s="578" t="s">
        <v>4929</v>
      </c>
      <c r="AE1291"/>
    </row>
    <row r="1292" spans="1:31" s="563" customFormat="1">
      <c r="A1292"/>
      <c r="B1292"/>
      <c r="C1292" s="568">
        <v>2024</v>
      </c>
      <c r="D1292" s="569" t="s">
        <v>39</v>
      </c>
      <c r="E1292" s="569" t="s">
        <v>337</v>
      </c>
      <c r="F1292" s="573" t="s">
        <v>141</v>
      </c>
      <c r="G1292" s="569" t="s">
        <v>42</v>
      </c>
      <c r="H1292" s="569" t="s">
        <v>41</v>
      </c>
      <c r="I1292" s="575" t="s">
        <v>54</v>
      </c>
      <c r="J1292" s="569" t="s">
        <v>87</v>
      </c>
      <c r="K1292" s="569" t="s">
        <v>106</v>
      </c>
      <c r="L1292" s="570">
        <v>0.3</v>
      </c>
      <c r="M1292" s="571">
        <v>0.10509151743430557</v>
      </c>
      <c r="N1292" s="572">
        <v>4.4635879199999993</v>
      </c>
      <c r="O1292" s="668" t="s">
        <v>151</v>
      </c>
      <c r="P1292" s="668" t="s">
        <v>87</v>
      </c>
      <c r="Q1292" s="574" t="s">
        <v>3307</v>
      </c>
      <c r="R1292" s="574" t="s">
        <v>3491</v>
      </c>
      <c r="S1292" s="574" t="s">
        <v>3344</v>
      </c>
      <c r="T1292" s="574" t="s">
        <v>4907</v>
      </c>
      <c r="U1292" s="574" t="s">
        <v>3352</v>
      </c>
      <c r="V1292" s="574" t="s">
        <v>3520</v>
      </c>
      <c r="W1292" s="575" t="s">
        <v>4939</v>
      </c>
      <c r="X1292" s="575" t="s">
        <v>4940</v>
      </c>
      <c r="Y1292" s="576" t="s">
        <v>4937</v>
      </c>
      <c r="Z1292" s="577" t="s">
        <v>4941</v>
      </c>
      <c r="AA1292" s="578" t="s">
        <v>4942</v>
      </c>
      <c r="AE1292"/>
    </row>
    <row r="1293" spans="1:31" s="563" customFormat="1">
      <c r="A1293"/>
      <c r="B1293"/>
      <c r="C1293" s="568">
        <v>2024</v>
      </c>
      <c r="D1293" s="569" t="s">
        <v>39</v>
      </c>
      <c r="E1293" s="569" t="s">
        <v>337</v>
      </c>
      <c r="F1293" s="573" t="s">
        <v>141</v>
      </c>
      <c r="G1293" s="569" t="s">
        <v>42</v>
      </c>
      <c r="H1293" s="569" t="s">
        <v>41</v>
      </c>
      <c r="I1293" s="575" t="s">
        <v>54</v>
      </c>
      <c r="J1293" s="569" t="s">
        <v>87</v>
      </c>
      <c r="K1293" s="569" t="s">
        <v>104</v>
      </c>
      <c r="L1293" s="570">
        <v>0.3</v>
      </c>
      <c r="M1293" s="571">
        <v>0.10509151743430557</v>
      </c>
      <c r="N1293" s="572">
        <v>4.4635879199999993</v>
      </c>
      <c r="O1293" s="668" t="s">
        <v>151</v>
      </c>
      <c r="P1293" s="668" t="s">
        <v>87</v>
      </c>
      <c r="Q1293" s="574" t="s">
        <v>3355</v>
      </c>
      <c r="R1293" s="574" t="s">
        <v>3499</v>
      </c>
      <c r="S1293" s="574" t="s">
        <v>3344</v>
      </c>
      <c r="T1293" s="574" t="s">
        <v>4907</v>
      </c>
      <c r="U1293" s="574" t="s">
        <v>3357</v>
      </c>
      <c r="V1293" s="574" t="s">
        <v>3522</v>
      </c>
      <c r="W1293" s="575" t="s">
        <v>4943</v>
      </c>
      <c r="X1293" s="575" t="s">
        <v>4944</v>
      </c>
      <c r="Y1293" s="576" t="s">
        <v>4937</v>
      </c>
      <c r="Z1293" s="577" t="s">
        <v>4945</v>
      </c>
      <c r="AA1293" s="578" t="s">
        <v>4946</v>
      </c>
      <c r="AE1293"/>
    </row>
    <row r="1294" spans="1:31" s="563" customFormat="1">
      <c r="A1294"/>
      <c r="B1294"/>
      <c r="C1294" s="568">
        <v>2024</v>
      </c>
      <c r="D1294" s="569" t="s">
        <v>39</v>
      </c>
      <c r="E1294" s="569" t="s">
        <v>337</v>
      </c>
      <c r="F1294" s="573" t="s">
        <v>141</v>
      </c>
      <c r="G1294" s="569" t="s">
        <v>42</v>
      </c>
      <c r="H1294" s="569" t="s">
        <v>41</v>
      </c>
      <c r="I1294" s="575" t="s">
        <v>54</v>
      </c>
      <c r="J1294" s="569" t="s">
        <v>87</v>
      </c>
      <c r="K1294" s="569" t="s">
        <v>79</v>
      </c>
      <c r="L1294" s="570">
        <v>0.3</v>
      </c>
      <c r="M1294" s="571">
        <v>0.10509151743430557</v>
      </c>
      <c r="N1294" s="572">
        <v>4.4635879199999993</v>
      </c>
      <c r="O1294" s="668" t="s">
        <v>151</v>
      </c>
      <c r="P1294" s="668" t="s">
        <v>87</v>
      </c>
      <c r="Q1294" s="574" t="s">
        <v>3451</v>
      </c>
      <c r="R1294" s="574" t="s">
        <v>3505</v>
      </c>
      <c r="S1294" s="574" t="s">
        <v>3344</v>
      </c>
      <c r="T1294" s="574" t="s">
        <v>4907</v>
      </c>
      <c r="U1294" s="574" t="s">
        <v>3738</v>
      </c>
      <c r="V1294" s="574" t="s">
        <v>3739</v>
      </c>
      <c r="W1294" s="575" t="s">
        <v>4930</v>
      </c>
      <c r="X1294" s="575" t="s">
        <v>4931</v>
      </c>
      <c r="Y1294" s="576" t="s">
        <v>4937</v>
      </c>
      <c r="Z1294" s="577" t="s">
        <v>4947</v>
      </c>
      <c r="AA1294" s="578" t="s">
        <v>4934</v>
      </c>
      <c r="AE1294"/>
    </row>
    <row r="1295" spans="1:31" s="563" customFormat="1">
      <c r="A1295"/>
      <c r="B1295"/>
      <c r="C1295" s="568">
        <v>2024</v>
      </c>
      <c r="D1295" s="569" t="s">
        <v>39</v>
      </c>
      <c r="E1295" s="569" t="s">
        <v>337</v>
      </c>
      <c r="F1295" s="573" t="s">
        <v>141</v>
      </c>
      <c r="G1295" s="569" t="s">
        <v>42</v>
      </c>
      <c r="H1295" s="569" t="s">
        <v>41</v>
      </c>
      <c r="I1295" s="575" t="s">
        <v>54</v>
      </c>
      <c r="J1295" s="569" t="s">
        <v>83</v>
      </c>
      <c r="K1295" s="569" t="s">
        <v>81</v>
      </c>
      <c r="L1295" s="570">
        <v>1</v>
      </c>
      <c r="M1295" s="571">
        <v>1.0973486716804373</v>
      </c>
      <c r="N1295" s="572">
        <v>1.9692299647058817</v>
      </c>
      <c r="O1295" s="668" t="s">
        <v>382</v>
      </c>
      <c r="P1295" s="668" t="s">
        <v>83</v>
      </c>
      <c r="Q1295" s="574" t="s">
        <v>3363</v>
      </c>
      <c r="R1295" s="574" t="s">
        <v>3532</v>
      </c>
      <c r="S1295" s="574" t="s">
        <v>3365</v>
      </c>
      <c r="T1295" s="574" t="s">
        <v>4907</v>
      </c>
      <c r="U1295" s="574" t="s">
        <v>3366</v>
      </c>
      <c r="V1295" s="574" t="s">
        <v>3533</v>
      </c>
      <c r="W1295" s="575" t="s">
        <v>4948</v>
      </c>
      <c r="X1295" s="575" t="s">
        <v>4949</v>
      </c>
      <c r="Y1295" s="576" t="s">
        <v>4950</v>
      </c>
      <c r="Z1295" s="577" t="s">
        <v>4951</v>
      </c>
      <c r="AA1295" s="578" t="s">
        <v>4952</v>
      </c>
      <c r="AE1295"/>
    </row>
    <row r="1296" spans="1:31" s="563" customFormat="1">
      <c r="A1296"/>
      <c r="B1296"/>
      <c r="C1296" s="568">
        <v>2024</v>
      </c>
      <c r="D1296" s="569" t="s">
        <v>39</v>
      </c>
      <c r="E1296" s="569" t="s">
        <v>337</v>
      </c>
      <c r="F1296" s="573" t="s">
        <v>141</v>
      </c>
      <c r="G1296" s="569" t="s">
        <v>42</v>
      </c>
      <c r="H1296" s="569" t="s">
        <v>41</v>
      </c>
      <c r="I1296" s="575" t="s">
        <v>54</v>
      </c>
      <c r="J1296" s="569" t="s">
        <v>77</v>
      </c>
      <c r="K1296" s="569" t="s">
        <v>310</v>
      </c>
      <c r="L1296" s="570">
        <v>0.2</v>
      </c>
      <c r="M1296" s="571">
        <v>0.1727910246162791</v>
      </c>
      <c r="N1296" s="572">
        <v>7.3528095581395352</v>
      </c>
      <c r="O1296" s="668" t="s">
        <v>381</v>
      </c>
      <c r="P1296" s="668" t="s">
        <v>77</v>
      </c>
      <c r="Q1296" s="574" t="s">
        <v>3373</v>
      </c>
      <c r="R1296" s="574" t="s">
        <v>3537</v>
      </c>
      <c r="S1296" s="574" t="s">
        <v>3375</v>
      </c>
      <c r="T1296" s="574" t="s">
        <v>4907</v>
      </c>
      <c r="U1296" s="574" t="s">
        <v>3376</v>
      </c>
      <c r="V1296" s="574" t="s">
        <v>3538</v>
      </c>
      <c r="W1296" s="575" t="s">
        <v>4925</v>
      </c>
      <c r="X1296" s="575" t="s">
        <v>4926</v>
      </c>
      <c r="Y1296" s="576" t="s">
        <v>4953</v>
      </c>
      <c r="Z1296" s="577" t="s">
        <v>4954</v>
      </c>
      <c r="AA1296" s="578" t="s">
        <v>4929</v>
      </c>
      <c r="AE1296"/>
    </row>
    <row r="1297" spans="1:31" s="563" customFormat="1">
      <c r="A1297"/>
      <c r="B1297"/>
      <c r="C1297" s="568">
        <v>2024</v>
      </c>
      <c r="D1297" s="569" t="s">
        <v>39</v>
      </c>
      <c r="E1297" s="569" t="s">
        <v>337</v>
      </c>
      <c r="F1297" s="573" t="s">
        <v>141</v>
      </c>
      <c r="G1297" s="569" t="s">
        <v>42</v>
      </c>
      <c r="H1297" s="569" t="s">
        <v>41</v>
      </c>
      <c r="I1297" s="575" t="s">
        <v>54</v>
      </c>
      <c r="J1297" s="569" t="s">
        <v>77</v>
      </c>
      <c r="K1297" s="569" t="s">
        <v>104</v>
      </c>
      <c r="L1297" s="570">
        <v>0.1</v>
      </c>
      <c r="M1297" s="571">
        <v>8.6395512308139549E-2</v>
      </c>
      <c r="N1297" s="572">
        <v>3.6764047790697676</v>
      </c>
      <c r="O1297" s="668" t="s">
        <v>381</v>
      </c>
      <c r="P1297" s="668" t="s">
        <v>77</v>
      </c>
      <c r="Q1297" s="574" t="s">
        <v>3355</v>
      </c>
      <c r="R1297" s="574" t="s">
        <v>3499</v>
      </c>
      <c r="S1297" s="574" t="s">
        <v>3375</v>
      </c>
      <c r="T1297" s="574" t="s">
        <v>4907</v>
      </c>
      <c r="U1297" s="574" t="s">
        <v>3391</v>
      </c>
      <c r="V1297" s="574" t="s">
        <v>3547</v>
      </c>
      <c r="W1297" s="575" t="s">
        <v>4943</v>
      </c>
      <c r="X1297" s="575" t="s">
        <v>4944</v>
      </c>
      <c r="Y1297" s="576" t="s">
        <v>4953</v>
      </c>
      <c r="Z1297" s="577" t="s">
        <v>4955</v>
      </c>
      <c r="AA1297" s="578" t="s">
        <v>4946</v>
      </c>
      <c r="AE1297"/>
    </row>
    <row r="1298" spans="1:31" s="563" customFormat="1">
      <c r="A1298"/>
      <c r="B1298"/>
      <c r="C1298" s="568">
        <v>2024</v>
      </c>
      <c r="D1298" s="569" t="s">
        <v>39</v>
      </c>
      <c r="E1298" s="569" t="s">
        <v>337</v>
      </c>
      <c r="F1298" s="573" t="s">
        <v>141</v>
      </c>
      <c r="G1298" s="569" t="s">
        <v>42</v>
      </c>
      <c r="H1298" s="569" t="s">
        <v>41</v>
      </c>
      <c r="I1298" s="575" t="s">
        <v>54</v>
      </c>
      <c r="J1298" s="569" t="s">
        <v>77</v>
      </c>
      <c r="K1298" s="569" t="s">
        <v>93</v>
      </c>
      <c r="L1298" s="570">
        <v>0.7</v>
      </c>
      <c r="M1298" s="571">
        <v>0.60476858615697671</v>
      </c>
      <c r="N1298" s="572">
        <v>25.734833453488367</v>
      </c>
      <c r="O1298" s="668" t="s">
        <v>381</v>
      </c>
      <c r="P1298" s="668" t="s">
        <v>77</v>
      </c>
      <c r="Q1298" s="574" t="s">
        <v>3394</v>
      </c>
      <c r="R1298" s="574" t="s">
        <v>3549</v>
      </c>
      <c r="S1298" s="574" t="s">
        <v>3375</v>
      </c>
      <c r="T1298" s="574" t="s">
        <v>4907</v>
      </c>
      <c r="U1298" s="574" t="s">
        <v>3396</v>
      </c>
      <c r="V1298" s="574" t="s">
        <v>3550</v>
      </c>
      <c r="W1298" s="575" t="s">
        <v>4956</v>
      </c>
      <c r="X1298" s="575" t="s">
        <v>4957</v>
      </c>
      <c r="Y1298" s="576" t="s">
        <v>4953</v>
      </c>
      <c r="Z1298" s="577" t="s">
        <v>4958</v>
      </c>
      <c r="AA1298" s="578" t="s">
        <v>4959</v>
      </c>
      <c r="AE1298"/>
    </row>
    <row r="1299" spans="1:31" s="563" customFormat="1">
      <c r="A1299"/>
      <c r="B1299"/>
      <c r="C1299" s="568">
        <v>2024</v>
      </c>
      <c r="D1299" s="569" t="s">
        <v>39</v>
      </c>
      <c r="E1299" s="569" t="s">
        <v>337</v>
      </c>
      <c r="F1299" s="573" t="s">
        <v>141</v>
      </c>
      <c r="G1299" s="569" t="s">
        <v>42</v>
      </c>
      <c r="H1299" s="569" t="s">
        <v>41</v>
      </c>
      <c r="I1299" s="575" t="s">
        <v>54</v>
      </c>
      <c r="J1299" s="569" t="s">
        <v>349</v>
      </c>
      <c r="K1299" s="569" t="s">
        <v>310</v>
      </c>
      <c r="L1299" s="570">
        <v>1</v>
      </c>
      <c r="M1299" s="571">
        <v>0.32969683499999997</v>
      </c>
      <c r="N1299" s="572">
        <v>36.230421428571425</v>
      </c>
      <c r="O1299" s="668" t="s">
        <v>151</v>
      </c>
      <c r="P1299" s="668" t="s">
        <v>349</v>
      </c>
      <c r="Q1299" s="574" t="s">
        <v>3373</v>
      </c>
      <c r="R1299" s="574" t="s">
        <v>3537</v>
      </c>
      <c r="S1299" s="574" t="s">
        <v>3402</v>
      </c>
      <c r="T1299" s="574" t="s">
        <v>4907</v>
      </c>
      <c r="U1299" s="574" t="s">
        <v>3663</v>
      </c>
      <c r="V1299" s="574" t="s">
        <v>3664</v>
      </c>
      <c r="W1299" s="575" t="s">
        <v>4925</v>
      </c>
      <c r="X1299" s="575" t="s">
        <v>4926</v>
      </c>
      <c r="Y1299" s="576" t="s">
        <v>4960</v>
      </c>
      <c r="Z1299" s="577" t="s">
        <v>4961</v>
      </c>
      <c r="AA1299" s="578" t="s">
        <v>4929</v>
      </c>
      <c r="AE1299"/>
    </row>
    <row r="1300" spans="1:31" s="563" customFormat="1">
      <c r="A1300"/>
      <c r="B1300"/>
      <c r="C1300" s="568">
        <v>2024</v>
      </c>
      <c r="D1300" s="569" t="s">
        <v>39</v>
      </c>
      <c r="E1300" s="569" t="s">
        <v>337</v>
      </c>
      <c r="F1300" s="573" t="s">
        <v>141</v>
      </c>
      <c r="G1300" s="569" t="s">
        <v>42</v>
      </c>
      <c r="H1300" s="569" t="s">
        <v>41</v>
      </c>
      <c r="I1300" s="575" t="s">
        <v>54</v>
      </c>
      <c r="J1300" s="569" t="s">
        <v>76</v>
      </c>
      <c r="K1300" s="569" t="s">
        <v>79</v>
      </c>
      <c r="L1300" s="570">
        <v>1</v>
      </c>
      <c r="M1300" s="571">
        <v>1.7482386019999997E-2</v>
      </c>
      <c r="N1300" s="572">
        <v>7.4393132</v>
      </c>
      <c r="O1300" s="668" t="s">
        <v>151</v>
      </c>
      <c r="P1300" s="668" t="s">
        <v>76</v>
      </c>
      <c r="Q1300" s="574" t="s">
        <v>3451</v>
      </c>
      <c r="R1300" s="574" t="s">
        <v>3505</v>
      </c>
      <c r="S1300" s="574" t="s">
        <v>3410</v>
      </c>
      <c r="T1300" s="574" t="s">
        <v>4907</v>
      </c>
      <c r="U1300" s="574" t="s">
        <v>3762</v>
      </c>
      <c r="V1300" s="574" t="s">
        <v>3763</v>
      </c>
      <c r="W1300" s="575" t="s">
        <v>4930</v>
      </c>
      <c r="X1300" s="575" t="s">
        <v>4931</v>
      </c>
      <c r="Y1300" s="576" t="s">
        <v>4962</v>
      </c>
      <c r="Z1300" s="577" t="s">
        <v>4963</v>
      </c>
      <c r="AA1300" s="578" t="s">
        <v>4934</v>
      </c>
      <c r="AE1300"/>
    </row>
    <row r="1301" spans="1:31" s="563" customFormat="1">
      <c r="A1301"/>
      <c r="B1301"/>
      <c r="C1301" s="568">
        <v>2024</v>
      </c>
      <c r="D1301" s="569" t="s">
        <v>39</v>
      </c>
      <c r="E1301" s="569" t="s">
        <v>337</v>
      </c>
      <c r="F1301" s="573" t="s">
        <v>141</v>
      </c>
      <c r="G1301" s="569" t="s">
        <v>42</v>
      </c>
      <c r="H1301" s="569" t="s">
        <v>41</v>
      </c>
      <c r="I1301" s="575" t="s">
        <v>54</v>
      </c>
      <c r="J1301" s="569" t="s">
        <v>74</v>
      </c>
      <c r="K1301" s="569" t="s">
        <v>115</v>
      </c>
      <c r="L1301" s="570">
        <v>1</v>
      </c>
      <c r="M1301" s="571">
        <v>0.18731127878571421</v>
      </c>
      <c r="N1301" s="572">
        <v>79.70692714285714</v>
      </c>
      <c r="O1301" s="668" t="s">
        <v>151</v>
      </c>
      <c r="P1301" s="668" t="s">
        <v>74</v>
      </c>
      <c r="Q1301" s="574" t="s">
        <v>3554</v>
      </c>
      <c r="R1301" s="574" t="s">
        <v>3555</v>
      </c>
      <c r="S1301" s="574" t="s">
        <v>3423</v>
      </c>
      <c r="T1301" s="574" t="s">
        <v>4907</v>
      </c>
      <c r="U1301" s="574" t="s">
        <v>4520</v>
      </c>
      <c r="V1301" s="574" t="s">
        <v>4647</v>
      </c>
      <c r="W1301" s="575" t="s">
        <v>4964</v>
      </c>
      <c r="X1301" s="575" t="s">
        <v>4965</v>
      </c>
      <c r="Y1301" s="576" t="s">
        <v>4966</v>
      </c>
      <c r="Z1301" s="577" t="s">
        <v>4967</v>
      </c>
      <c r="AA1301" s="578" t="s">
        <v>4968</v>
      </c>
      <c r="AE1301"/>
    </row>
    <row r="1302" spans="1:31" s="563" customFormat="1">
      <c r="A1302"/>
      <c r="B1302"/>
      <c r="C1302" s="568">
        <v>2024</v>
      </c>
      <c r="D1302" s="569" t="s">
        <v>39</v>
      </c>
      <c r="E1302" s="569" t="s">
        <v>337</v>
      </c>
      <c r="F1302" s="573" t="s">
        <v>141</v>
      </c>
      <c r="G1302" s="569" t="s">
        <v>42</v>
      </c>
      <c r="H1302" s="569" t="s">
        <v>41</v>
      </c>
      <c r="I1302" s="575" t="s">
        <v>54</v>
      </c>
      <c r="J1302" s="569" t="s">
        <v>351</v>
      </c>
      <c r="K1302" s="569" t="s">
        <v>100</v>
      </c>
      <c r="L1302" s="570">
        <v>0.5</v>
      </c>
      <c r="M1302" s="571">
        <v>0.12466572921621868</v>
      </c>
      <c r="N1302" s="572">
        <v>0.52695135166666673</v>
      </c>
      <c r="O1302" s="668" t="s">
        <v>151</v>
      </c>
      <c r="P1302" s="668" t="s">
        <v>351</v>
      </c>
      <c r="Q1302" s="574" t="s">
        <v>3431</v>
      </c>
      <c r="R1302" s="574" t="s">
        <v>3577</v>
      </c>
      <c r="S1302" s="574" t="s">
        <v>3433</v>
      </c>
      <c r="T1302" s="574" t="s">
        <v>4907</v>
      </c>
      <c r="U1302" s="574" t="s">
        <v>3434</v>
      </c>
      <c r="V1302" s="574" t="s">
        <v>3578</v>
      </c>
      <c r="W1302" s="575" t="s">
        <v>4969</v>
      </c>
      <c r="X1302" s="575" t="s">
        <v>4970</v>
      </c>
      <c r="Y1302" s="576" t="s">
        <v>4971</v>
      </c>
      <c r="Z1302" s="577" t="s">
        <v>4972</v>
      </c>
      <c r="AA1302" s="578" t="s">
        <v>4973</v>
      </c>
      <c r="AE1302"/>
    </row>
    <row r="1303" spans="1:31" s="563" customFormat="1">
      <c r="A1303"/>
      <c r="B1303"/>
      <c r="C1303" s="568">
        <v>2024</v>
      </c>
      <c r="D1303" s="569" t="s">
        <v>39</v>
      </c>
      <c r="E1303" s="569" t="s">
        <v>337</v>
      </c>
      <c r="F1303" s="573" t="s">
        <v>141</v>
      </c>
      <c r="G1303" s="569" t="s">
        <v>42</v>
      </c>
      <c r="H1303" s="569" t="s">
        <v>41</v>
      </c>
      <c r="I1303" s="575" t="s">
        <v>54</v>
      </c>
      <c r="J1303" s="569" t="s">
        <v>351</v>
      </c>
      <c r="K1303" s="569" t="s">
        <v>79</v>
      </c>
      <c r="L1303" s="570">
        <v>0.5</v>
      </c>
      <c r="M1303" s="571">
        <v>0.12466572921621868</v>
      </c>
      <c r="N1303" s="572">
        <v>0.52695135166666673</v>
      </c>
      <c r="O1303" s="668" t="s">
        <v>151</v>
      </c>
      <c r="P1303" s="668" t="s">
        <v>351</v>
      </c>
      <c r="Q1303" s="574" t="s">
        <v>3451</v>
      </c>
      <c r="R1303" s="574" t="s">
        <v>3505</v>
      </c>
      <c r="S1303" s="574" t="s">
        <v>3433</v>
      </c>
      <c r="T1303" s="574" t="s">
        <v>4907</v>
      </c>
      <c r="U1303" s="574" t="s">
        <v>4974</v>
      </c>
      <c r="V1303" s="574" t="s">
        <v>4975</v>
      </c>
      <c r="W1303" s="575" t="s">
        <v>4930</v>
      </c>
      <c r="X1303" s="575" t="s">
        <v>4931</v>
      </c>
      <c r="Y1303" s="576" t="s">
        <v>4971</v>
      </c>
      <c r="Z1303" s="577" t="s">
        <v>4976</v>
      </c>
      <c r="AA1303" s="578" t="s">
        <v>4934</v>
      </c>
      <c r="AE1303"/>
    </row>
    <row r="1304" spans="1:31" s="563" customFormat="1">
      <c r="A1304"/>
      <c r="B1304"/>
      <c r="C1304" s="568">
        <v>2024</v>
      </c>
      <c r="D1304" s="569" t="s">
        <v>39</v>
      </c>
      <c r="E1304" s="569" t="s">
        <v>337</v>
      </c>
      <c r="F1304" s="573" t="s">
        <v>141</v>
      </c>
      <c r="G1304" s="569" t="s">
        <v>42</v>
      </c>
      <c r="H1304" s="569" t="s">
        <v>41</v>
      </c>
      <c r="I1304" s="575" t="s">
        <v>54</v>
      </c>
      <c r="J1304" s="569" t="s">
        <v>67</v>
      </c>
      <c r="K1304" s="569" t="s">
        <v>81</v>
      </c>
      <c r="L1304" s="570">
        <v>1</v>
      </c>
      <c r="M1304" s="571">
        <v>0.33999863862233942</v>
      </c>
      <c r="N1304" s="572">
        <v>1.2538168314606744</v>
      </c>
      <c r="O1304" s="668" t="s">
        <v>382</v>
      </c>
      <c r="P1304" s="668" t="s">
        <v>67</v>
      </c>
      <c r="Q1304" s="574" t="s">
        <v>3363</v>
      </c>
      <c r="R1304" s="574" t="s">
        <v>3532</v>
      </c>
      <c r="S1304" s="574" t="s">
        <v>3441</v>
      </c>
      <c r="T1304" s="574" t="s">
        <v>4907</v>
      </c>
      <c r="U1304" s="574" t="s">
        <v>3442</v>
      </c>
      <c r="V1304" s="574" t="s">
        <v>3585</v>
      </c>
      <c r="W1304" s="575" t="s">
        <v>4948</v>
      </c>
      <c r="X1304" s="575" t="s">
        <v>4949</v>
      </c>
      <c r="Y1304" s="575" t="s">
        <v>4977</v>
      </c>
      <c r="Z1304" s="579" t="s">
        <v>4978</v>
      </c>
      <c r="AA1304" s="580" t="s">
        <v>4952</v>
      </c>
      <c r="AE1304"/>
    </row>
    <row r="1305" spans="1:31" s="563" customFormat="1">
      <c r="A1305"/>
      <c r="B1305"/>
      <c r="C1305" s="568">
        <v>2024</v>
      </c>
      <c r="D1305" s="569" t="s">
        <v>39</v>
      </c>
      <c r="E1305" s="569" t="s">
        <v>337</v>
      </c>
      <c r="F1305" s="573" t="s">
        <v>141</v>
      </c>
      <c r="G1305" s="569" t="s">
        <v>42</v>
      </c>
      <c r="H1305" s="569" t="s">
        <v>41</v>
      </c>
      <c r="I1305" s="575" t="s">
        <v>54</v>
      </c>
      <c r="J1305" s="569" t="s">
        <v>66</v>
      </c>
      <c r="K1305" s="569" t="s">
        <v>115</v>
      </c>
      <c r="L1305" s="570">
        <v>0.5</v>
      </c>
      <c r="M1305" s="571">
        <v>0.46939642246125834</v>
      </c>
      <c r="N1305" s="572">
        <v>18.284828792134828</v>
      </c>
      <c r="O1305" s="668" t="s">
        <v>381</v>
      </c>
      <c r="P1305" s="668" t="s">
        <v>66</v>
      </c>
      <c r="Q1305" s="574" t="s">
        <v>3554</v>
      </c>
      <c r="R1305" s="574" t="s">
        <v>3555</v>
      </c>
      <c r="S1305" s="574" t="s">
        <v>3446</v>
      </c>
      <c r="T1305" s="574" t="s">
        <v>4907</v>
      </c>
      <c r="U1305" s="574" t="s">
        <v>4113</v>
      </c>
      <c r="V1305" s="574" t="s">
        <v>4114</v>
      </c>
      <c r="W1305" s="575" t="s">
        <v>4964</v>
      </c>
      <c r="X1305" s="575" t="s">
        <v>4965</v>
      </c>
      <c r="Y1305" s="575" t="s">
        <v>4979</v>
      </c>
      <c r="Z1305" s="579" t="s">
        <v>4980</v>
      </c>
      <c r="AA1305" s="578" t="s">
        <v>4968</v>
      </c>
      <c r="AE1305"/>
    </row>
    <row r="1306" spans="1:31" s="563" customFormat="1">
      <c r="A1306"/>
      <c r="B1306"/>
      <c r="C1306" s="568">
        <v>2024</v>
      </c>
      <c r="D1306" s="569" t="s">
        <v>39</v>
      </c>
      <c r="E1306" s="569" t="s">
        <v>337</v>
      </c>
      <c r="F1306" s="573" t="s">
        <v>141</v>
      </c>
      <c r="G1306" s="569" t="s">
        <v>42</v>
      </c>
      <c r="H1306" s="569" t="s">
        <v>41</v>
      </c>
      <c r="I1306" s="575" t="s">
        <v>54</v>
      </c>
      <c r="J1306" s="569" t="s">
        <v>66</v>
      </c>
      <c r="K1306" s="569" t="s">
        <v>310</v>
      </c>
      <c r="L1306" s="570">
        <v>0.5</v>
      </c>
      <c r="M1306" s="571">
        <v>0.46939642246125834</v>
      </c>
      <c r="N1306" s="572">
        <v>18.284828792134828</v>
      </c>
      <c r="O1306" s="668" t="s">
        <v>381</v>
      </c>
      <c r="P1306" s="668" t="s">
        <v>66</v>
      </c>
      <c r="Q1306" s="574" t="s">
        <v>3373</v>
      </c>
      <c r="R1306" s="574" t="s">
        <v>3537</v>
      </c>
      <c r="S1306" s="574" t="s">
        <v>3446</v>
      </c>
      <c r="T1306" s="574" t="s">
        <v>4907</v>
      </c>
      <c r="U1306" s="574" t="s">
        <v>3447</v>
      </c>
      <c r="V1306" s="574" t="s">
        <v>3587</v>
      </c>
      <c r="W1306" s="575" t="s">
        <v>4925</v>
      </c>
      <c r="X1306" s="575" t="s">
        <v>4926</v>
      </c>
      <c r="Y1306" s="576" t="s">
        <v>4979</v>
      </c>
      <c r="Z1306" s="577" t="s">
        <v>4981</v>
      </c>
      <c r="AA1306" s="578" t="s">
        <v>4929</v>
      </c>
      <c r="AE1306"/>
    </row>
    <row r="1307" spans="1:31" s="563" customFormat="1">
      <c r="A1307"/>
      <c r="B1307"/>
      <c r="C1307" s="568">
        <v>2024</v>
      </c>
      <c r="D1307" s="569" t="s">
        <v>39</v>
      </c>
      <c r="E1307" s="569" t="s">
        <v>337</v>
      </c>
      <c r="F1307" s="573" t="s">
        <v>141</v>
      </c>
      <c r="G1307" s="569" t="s">
        <v>42</v>
      </c>
      <c r="H1307" s="569" t="s">
        <v>41</v>
      </c>
      <c r="I1307" s="575" t="s">
        <v>54</v>
      </c>
      <c r="J1307" s="569" t="s">
        <v>348</v>
      </c>
      <c r="K1307" s="569" t="s">
        <v>310</v>
      </c>
      <c r="L1307" s="570">
        <v>0.1</v>
      </c>
      <c r="M1307" s="571">
        <v>9.0085433281250002E-2</v>
      </c>
      <c r="N1307" s="572">
        <v>9.6866057291666667</v>
      </c>
      <c r="O1307" s="668" t="s">
        <v>151</v>
      </c>
      <c r="P1307" s="668" t="s">
        <v>348</v>
      </c>
      <c r="Q1307" s="574" t="s">
        <v>3373</v>
      </c>
      <c r="R1307" s="574" t="s">
        <v>3537</v>
      </c>
      <c r="S1307" s="574" t="s">
        <v>3459</v>
      </c>
      <c r="T1307" s="574" t="s">
        <v>4907</v>
      </c>
      <c r="U1307" s="574" t="s">
        <v>3957</v>
      </c>
      <c r="V1307" s="574" t="s">
        <v>4034</v>
      </c>
      <c r="W1307" s="575" t="s">
        <v>4925</v>
      </c>
      <c r="X1307" s="575" t="s">
        <v>4926</v>
      </c>
      <c r="Y1307" s="576" t="s">
        <v>4982</v>
      </c>
      <c r="Z1307" s="577" t="s">
        <v>4983</v>
      </c>
      <c r="AA1307" s="578" t="s">
        <v>4929</v>
      </c>
      <c r="AE1307"/>
    </row>
    <row r="1308" spans="1:31" s="563" customFormat="1">
      <c r="A1308"/>
      <c r="B1308"/>
      <c r="C1308" s="568">
        <v>2024</v>
      </c>
      <c r="D1308" s="569" t="s">
        <v>39</v>
      </c>
      <c r="E1308" s="569" t="s">
        <v>337</v>
      </c>
      <c r="F1308" s="573" t="s">
        <v>141</v>
      </c>
      <c r="G1308" s="569" t="s">
        <v>42</v>
      </c>
      <c r="H1308" s="569" t="s">
        <v>41</v>
      </c>
      <c r="I1308" s="575" t="s">
        <v>54</v>
      </c>
      <c r="J1308" s="569" t="s">
        <v>348</v>
      </c>
      <c r="K1308" s="569" t="s">
        <v>79</v>
      </c>
      <c r="L1308" s="570">
        <v>0.9</v>
      </c>
      <c r="M1308" s="571">
        <v>0.81076889953124998</v>
      </c>
      <c r="N1308" s="572">
        <v>87.179451562499992</v>
      </c>
      <c r="O1308" s="668" t="s">
        <v>151</v>
      </c>
      <c r="P1308" s="668" t="s">
        <v>348</v>
      </c>
      <c r="Q1308" s="574" t="s">
        <v>3451</v>
      </c>
      <c r="R1308" s="574" t="s">
        <v>3505</v>
      </c>
      <c r="S1308" s="574" t="s">
        <v>3459</v>
      </c>
      <c r="T1308" s="574" t="s">
        <v>4907</v>
      </c>
      <c r="U1308" s="574" t="s">
        <v>3792</v>
      </c>
      <c r="V1308" s="574" t="s">
        <v>3793</v>
      </c>
      <c r="W1308" s="575" t="s">
        <v>4930</v>
      </c>
      <c r="X1308" s="575" t="s">
        <v>4931</v>
      </c>
      <c r="Y1308" s="576" t="s">
        <v>4982</v>
      </c>
      <c r="Z1308" s="577" t="s">
        <v>4984</v>
      </c>
      <c r="AA1308" s="578" t="s">
        <v>4934</v>
      </c>
      <c r="AE1308"/>
    </row>
    <row r="1309" spans="1:31" s="563" customFormat="1">
      <c r="A1309"/>
      <c r="B1309"/>
      <c r="C1309" s="568">
        <v>2024</v>
      </c>
      <c r="D1309" s="569" t="s">
        <v>38</v>
      </c>
      <c r="E1309" s="569" t="s">
        <v>356</v>
      </c>
      <c r="F1309" s="573" t="s">
        <v>462</v>
      </c>
      <c r="G1309" s="569" t="s">
        <v>42</v>
      </c>
      <c r="H1309" s="569" t="s">
        <v>41</v>
      </c>
      <c r="I1309" s="575" t="s">
        <v>54</v>
      </c>
      <c r="J1309" s="569" t="s">
        <v>352</v>
      </c>
      <c r="K1309" s="569" t="s">
        <v>346</v>
      </c>
      <c r="L1309" s="570">
        <v>0.8</v>
      </c>
      <c r="M1309" s="571">
        <v>0.25041599999999997</v>
      </c>
      <c r="N1309" s="572">
        <v>13.32</v>
      </c>
      <c r="O1309" s="668" t="s">
        <v>151</v>
      </c>
      <c r="P1309" s="668" t="s">
        <v>352</v>
      </c>
      <c r="Q1309" s="574" t="s">
        <v>3278</v>
      </c>
      <c r="R1309" s="574" t="s">
        <v>3279</v>
      </c>
      <c r="S1309" s="574" t="s">
        <v>3280</v>
      </c>
      <c r="T1309" s="574" t="s">
        <v>4985</v>
      </c>
      <c r="U1309" s="574" t="s">
        <v>3282</v>
      </c>
      <c r="V1309" s="574" t="s">
        <v>3283</v>
      </c>
      <c r="W1309" s="575" t="s">
        <v>4986</v>
      </c>
      <c r="X1309" s="575" t="s">
        <v>4987</v>
      </c>
      <c r="Y1309" s="576" t="s">
        <v>4988</v>
      </c>
      <c r="Z1309" s="577" t="s">
        <v>4989</v>
      </c>
      <c r="AA1309" s="578" t="s">
        <v>4990</v>
      </c>
      <c r="AE1309"/>
    </row>
    <row r="1310" spans="1:31" s="563" customFormat="1">
      <c r="A1310"/>
      <c r="B1310"/>
      <c r="C1310" s="568">
        <v>2024</v>
      </c>
      <c r="D1310" s="569" t="s">
        <v>38</v>
      </c>
      <c r="E1310" s="569" t="s">
        <v>356</v>
      </c>
      <c r="F1310" s="573" t="s">
        <v>462</v>
      </c>
      <c r="G1310" s="569" t="s">
        <v>42</v>
      </c>
      <c r="H1310" s="569" t="s">
        <v>41</v>
      </c>
      <c r="I1310" s="575" t="s">
        <v>54</v>
      </c>
      <c r="J1310" s="569" t="s">
        <v>352</v>
      </c>
      <c r="K1310" s="569" t="s">
        <v>466</v>
      </c>
      <c r="L1310" s="570">
        <v>0.2</v>
      </c>
      <c r="M1310" s="571">
        <v>6.2603999999999993E-2</v>
      </c>
      <c r="N1310" s="572">
        <v>3.33</v>
      </c>
      <c r="O1310" s="668" t="s">
        <v>151</v>
      </c>
      <c r="P1310" s="668" t="s">
        <v>352</v>
      </c>
      <c r="Q1310" s="574" t="s">
        <v>3299</v>
      </c>
      <c r="R1310" s="574" t="s">
        <v>3300</v>
      </c>
      <c r="S1310" s="574" t="s">
        <v>3280</v>
      </c>
      <c r="T1310" s="574" t="s">
        <v>4985</v>
      </c>
      <c r="U1310" s="574" t="s">
        <v>4991</v>
      </c>
      <c r="V1310" s="574" t="s">
        <v>4992</v>
      </c>
      <c r="W1310" s="575" t="s">
        <v>4993</v>
      </c>
      <c r="X1310" s="575" t="s">
        <v>4994</v>
      </c>
      <c r="Y1310" s="576" t="s">
        <v>4988</v>
      </c>
      <c r="Z1310" s="577" t="s">
        <v>4995</v>
      </c>
      <c r="AA1310" s="578" t="s">
        <v>4996</v>
      </c>
      <c r="AE1310"/>
    </row>
    <row r="1311" spans="1:31" s="563" customFormat="1">
      <c r="A1311"/>
      <c r="B1311"/>
      <c r="C1311" s="568">
        <v>2024</v>
      </c>
      <c r="D1311" s="569" t="s">
        <v>38</v>
      </c>
      <c r="E1311" s="569" t="s">
        <v>356</v>
      </c>
      <c r="F1311" s="573" t="s">
        <v>462</v>
      </c>
      <c r="G1311" s="569" t="s">
        <v>42</v>
      </c>
      <c r="H1311" s="569" t="s">
        <v>41</v>
      </c>
      <c r="I1311" s="575" t="s">
        <v>54</v>
      </c>
      <c r="J1311" s="569" t="s">
        <v>116</v>
      </c>
      <c r="K1311" s="569" t="s">
        <v>330</v>
      </c>
      <c r="L1311" s="570">
        <v>0.5</v>
      </c>
      <c r="M1311" s="571">
        <v>6.1832842105263165E-2</v>
      </c>
      <c r="N1311" s="572">
        <v>0.39434210526315794</v>
      </c>
      <c r="O1311" s="668" t="s">
        <v>382</v>
      </c>
      <c r="P1311" s="668" t="s">
        <v>116</v>
      </c>
      <c r="Q1311" s="574" t="s">
        <v>3317</v>
      </c>
      <c r="R1311" s="574" t="s">
        <v>3318</v>
      </c>
      <c r="S1311" s="574" t="s">
        <v>3291</v>
      </c>
      <c r="T1311" s="574" t="s">
        <v>4985</v>
      </c>
      <c r="U1311" s="574" t="s">
        <v>3867</v>
      </c>
      <c r="V1311" s="574" t="s">
        <v>3868</v>
      </c>
      <c r="W1311" s="575" t="s">
        <v>4997</v>
      </c>
      <c r="X1311" s="575" t="s">
        <v>4998</v>
      </c>
      <c r="Y1311" s="576" t="s">
        <v>4999</v>
      </c>
      <c r="Z1311" s="577" t="s">
        <v>5000</v>
      </c>
      <c r="AA1311" s="578" t="s">
        <v>5001</v>
      </c>
      <c r="AE1311"/>
    </row>
    <row r="1312" spans="1:31" s="563" customFormat="1">
      <c r="A1312"/>
      <c r="B1312"/>
      <c r="C1312" s="568">
        <v>2024</v>
      </c>
      <c r="D1312" s="569" t="s">
        <v>38</v>
      </c>
      <c r="E1312" s="569" t="s">
        <v>356</v>
      </c>
      <c r="F1312" s="573" t="s">
        <v>462</v>
      </c>
      <c r="G1312" s="569" t="s">
        <v>42</v>
      </c>
      <c r="H1312" s="569" t="s">
        <v>41</v>
      </c>
      <c r="I1312" s="575" t="s">
        <v>54</v>
      </c>
      <c r="J1312" s="569" t="s">
        <v>116</v>
      </c>
      <c r="K1312" s="569" t="s">
        <v>466</v>
      </c>
      <c r="L1312" s="570">
        <v>0.5</v>
      </c>
      <c r="M1312" s="571">
        <v>6.1832842105263165E-2</v>
      </c>
      <c r="N1312" s="572">
        <v>0.39434210526315794</v>
      </c>
      <c r="O1312" s="668" t="s">
        <v>382</v>
      </c>
      <c r="P1312" s="668" t="s">
        <v>116</v>
      </c>
      <c r="Q1312" s="574" t="s">
        <v>3299</v>
      </c>
      <c r="R1312" s="574" t="s">
        <v>3300</v>
      </c>
      <c r="S1312" s="574" t="s">
        <v>3291</v>
      </c>
      <c r="T1312" s="574" t="s">
        <v>4985</v>
      </c>
      <c r="U1312" s="574" t="s">
        <v>3301</v>
      </c>
      <c r="V1312" s="574" t="s">
        <v>3302</v>
      </c>
      <c r="W1312" s="575" t="s">
        <v>4993</v>
      </c>
      <c r="X1312" s="575" t="s">
        <v>4994</v>
      </c>
      <c r="Y1312" s="576" t="s">
        <v>4999</v>
      </c>
      <c r="Z1312" s="577" t="s">
        <v>5002</v>
      </c>
      <c r="AA1312" s="578" t="s">
        <v>4996</v>
      </c>
      <c r="AE1312"/>
    </row>
    <row r="1313" spans="1:31" s="563" customFormat="1">
      <c r="A1313"/>
      <c r="B1313"/>
      <c r="C1313" s="568">
        <v>2024</v>
      </c>
      <c r="D1313" s="569" t="s">
        <v>38</v>
      </c>
      <c r="E1313" s="569" t="s">
        <v>356</v>
      </c>
      <c r="F1313" s="573" t="s">
        <v>462</v>
      </c>
      <c r="G1313" s="569" t="s">
        <v>42</v>
      </c>
      <c r="H1313" s="569" t="s">
        <v>41</v>
      </c>
      <c r="I1313" s="575" t="s">
        <v>54</v>
      </c>
      <c r="J1313" s="569" t="s">
        <v>109</v>
      </c>
      <c r="K1313" s="569" t="s">
        <v>111</v>
      </c>
      <c r="L1313" s="570">
        <v>0.9</v>
      </c>
      <c r="M1313" s="571">
        <v>0.23168387368421053</v>
      </c>
      <c r="N1313" s="572">
        <v>14.196315789473685</v>
      </c>
      <c r="O1313" s="668" t="s">
        <v>381</v>
      </c>
      <c r="P1313" s="668" t="s">
        <v>109</v>
      </c>
      <c r="Q1313" s="574" t="s">
        <v>3415</v>
      </c>
      <c r="R1313" s="574" t="s">
        <v>3416</v>
      </c>
      <c r="S1313" s="574" t="s">
        <v>3309</v>
      </c>
      <c r="T1313" s="574" t="s">
        <v>4985</v>
      </c>
      <c r="U1313" s="574" t="s">
        <v>3486</v>
      </c>
      <c r="V1313" s="574" t="s">
        <v>3873</v>
      </c>
      <c r="W1313" s="575" t="s">
        <v>5003</v>
      </c>
      <c r="X1313" s="575" t="s">
        <v>5004</v>
      </c>
      <c r="Y1313" s="576" t="s">
        <v>5005</v>
      </c>
      <c r="Z1313" s="577" t="s">
        <v>5006</v>
      </c>
      <c r="AA1313" s="578" t="s">
        <v>5007</v>
      </c>
      <c r="AE1313"/>
    </row>
    <row r="1314" spans="1:31" s="563" customFormat="1">
      <c r="A1314"/>
      <c r="B1314"/>
      <c r="C1314" s="568">
        <v>2024</v>
      </c>
      <c r="D1314" s="569" t="s">
        <v>38</v>
      </c>
      <c r="E1314" s="569" t="s">
        <v>356</v>
      </c>
      <c r="F1314" s="573" t="s">
        <v>462</v>
      </c>
      <c r="G1314" s="569" t="s">
        <v>42</v>
      </c>
      <c r="H1314" s="569" t="s">
        <v>41</v>
      </c>
      <c r="I1314" s="575" t="s">
        <v>54</v>
      </c>
      <c r="J1314" s="569" t="s">
        <v>109</v>
      </c>
      <c r="K1314" s="569" t="s">
        <v>90</v>
      </c>
      <c r="L1314" s="570">
        <v>0.1</v>
      </c>
      <c r="M1314" s="571">
        <v>2.5742652631578954E-2</v>
      </c>
      <c r="N1314" s="572">
        <v>1.5773684210526318</v>
      </c>
      <c r="O1314" s="668" t="s">
        <v>381</v>
      </c>
      <c r="P1314" s="668" t="s">
        <v>109</v>
      </c>
      <c r="Q1314" s="574" t="s">
        <v>3289</v>
      </c>
      <c r="R1314" s="574" t="s">
        <v>3290</v>
      </c>
      <c r="S1314" s="574" t="s">
        <v>3309</v>
      </c>
      <c r="T1314" s="574" t="s">
        <v>4985</v>
      </c>
      <c r="U1314" s="574" t="s">
        <v>4059</v>
      </c>
      <c r="V1314" s="574" t="s">
        <v>4460</v>
      </c>
      <c r="W1314" s="575" t="s">
        <v>5008</v>
      </c>
      <c r="X1314" s="575" t="s">
        <v>5009</v>
      </c>
      <c r="Y1314" s="576" t="s">
        <v>5005</v>
      </c>
      <c r="Z1314" s="577" t="s">
        <v>5010</v>
      </c>
      <c r="AA1314" s="578" t="s">
        <v>5011</v>
      </c>
      <c r="AE1314"/>
    </row>
    <row r="1315" spans="1:31" s="563" customFormat="1">
      <c r="A1315"/>
      <c r="B1315"/>
      <c r="C1315" s="568">
        <v>2024</v>
      </c>
      <c r="D1315" s="569" t="s">
        <v>38</v>
      </c>
      <c r="E1315" s="569" t="s">
        <v>356</v>
      </c>
      <c r="F1315" s="573" t="s">
        <v>462</v>
      </c>
      <c r="G1315" s="569" t="s">
        <v>42</v>
      </c>
      <c r="H1315" s="569" t="s">
        <v>41</v>
      </c>
      <c r="I1315" s="575" t="s">
        <v>54</v>
      </c>
      <c r="J1315" s="569" t="s">
        <v>350</v>
      </c>
      <c r="K1315" s="569" t="s">
        <v>471</v>
      </c>
      <c r="L1315" s="570">
        <v>0.5</v>
      </c>
      <c r="M1315" s="571">
        <v>0.13303349999999997</v>
      </c>
      <c r="N1315" s="572">
        <v>16.650000000000002</v>
      </c>
      <c r="O1315" s="668" t="s">
        <v>151</v>
      </c>
      <c r="P1315" s="668" t="s">
        <v>350</v>
      </c>
      <c r="Q1315" s="574" t="s">
        <v>3724</v>
      </c>
      <c r="R1315" s="574" t="s">
        <v>3961</v>
      </c>
      <c r="S1315" s="574" t="s">
        <v>3319</v>
      </c>
      <c r="T1315" s="574" t="s">
        <v>4985</v>
      </c>
      <c r="U1315" s="574" t="s">
        <v>5012</v>
      </c>
      <c r="V1315" s="574" t="s">
        <v>5013</v>
      </c>
      <c r="W1315" s="575" t="s">
        <v>5014</v>
      </c>
      <c r="X1315" s="575" t="s">
        <v>5015</v>
      </c>
      <c r="Y1315" s="576" t="s">
        <v>5016</v>
      </c>
      <c r="Z1315" s="577" t="s">
        <v>5017</v>
      </c>
      <c r="AA1315" s="578" t="s">
        <v>5018</v>
      </c>
      <c r="AE1315"/>
    </row>
    <row r="1316" spans="1:31" s="563" customFormat="1">
      <c r="A1316"/>
      <c r="B1316"/>
      <c r="C1316" s="568">
        <v>2024</v>
      </c>
      <c r="D1316" s="569" t="s">
        <v>38</v>
      </c>
      <c r="E1316" s="569" t="s">
        <v>356</v>
      </c>
      <c r="F1316" s="573" t="s">
        <v>462</v>
      </c>
      <c r="G1316" s="569" t="s">
        <v>42</v>
      </c>
      <c r="H1316" s="569" t="s">
        <v>41</v>
      </c>
      <c r="I1316" s="575" t="s">
        <v>54</v>
      </c>
      <c r="J1316" s="569" t="s">
        <v>350</v>
      </c>
      <c r="K1316" s="569" t="s">
        <v>466</v>
      </c>
      <c r="L1316" s="570">
        <v>0.5</v>
      </c>
      <c r="M1316" s="571">
        <v>0.13303349999999997</v>
      </c>
      <c r="N1316" s="572">
        <v>16.650000000000002</v>
      </c>
      <c r="O1316" s="668" t="s">
        <v>151</v>
      </c>
      <c r="P1316" s="668" t="s">
        <v>350</v>
      </c>
      <c r="Q1316" s="574" t="s">
        <v>3299</v>
      </c>
      <c r="R1316" s="574" t="s">
        <v>3300</v>
      </c>
      <c r="S1316" s="574" t="s">
        <v>3319</v>
      </c>
      <c r="T1316" s="574" t="s">
        <v>4985</v>
      </c>
      <c r="U1316" s="574" t="s">
        <v>5019</v>
      </c>
      <c r="V1316" s="574" t="s">
        <v>5020</v>
      </c>
      <c r="W1316" s="575" t="s">
        <v>4993</v>
      </c>
      <c r="X1316" s="575" t="s">
        <v>4994</v>
      </c>
      <c r="Y1316" s="576" t="s">
        <v>5016</v>
      </c>
      <c r="Z1316" s="577" t="s">
        <v>5021</v>
      </c>
      <c r="AA1316" s="578" t="s">
        <v>4996</v>
      </c>
      <c r="AE1316"/>
    </row>
    <row r="1317" spans="1:31" s="563" customFormat="1">
      <c r="A1317"/>
      <c r="B1317"/>
      <c r="C1317" s="568">
        <v>2024</v>
      </c>
      <c r="D1317" s="569" t="s">
        <v>38</v>
      </c>
      <c r="E1317" s="569" t="s">
        <v>356</v>
      </c>
      <c r="F1317" s="573" t="s">
        <v>462</v>
      </c>
      <c r="G1317" s="569" t="s">
        <v>42</v>
      </c>
      <c r="H1317" s="569" t="s">
        <v>41</v>
      </c>
      <c r="I1317" s="575" t="s">
        <v>54</v>
      </c>
      <c r="J1317" s="569" t="s">
        <v>99</v>
      </c>
      <c r="K1317" s="569" t="s">
        <v>466</v>
      </c>
      <c r="L1317" s="570">
        <v>1</v>
      </c>
      <c r="M1317" s="571">
        <v>2.8171799999999993E-2</v>
      </c>
      <c r="N1317" s="572">
        <v>29.969999999999995</v>
      </c>
      <c r="O1317" s="668" t="s">
        <v>151</v>
      </c>
      <c r="P1317" s="668" t="s">
        <v>99</v>
      </c>
      <c r="Q1317" s="574" t="s">
        <v>3299</v>
      </c>
      <c r="R1317" s="574" t="s">
        <v>3300</v>
      </c>
      <c r="S1317" s="574" t="s">
        <v>3329</v>
      </c>
      <c r="T1317" s="574" t="s">
        <v>4985</v>
      </c>
      <c r="U1317" s="574" t="s">
        <v>5022</v>
      </c>
      <c r="V1317" s="574" t="s">
        <v>5023</v>
      </c>
      <c r="W1317" s="575" t="s">
        <v>4993</v>
      </c>
      <c r="X1317" s="575" t="s">
        <v>4994</v>
      </c>
      <c r="Y1317" s="575" t="s">
        <v>5024</v>
      </c>
      <c r="Z1317" s="579" t="s">
        <v>5025</v>
      </c>
      <c r="AA1317" s="580" t="s">
        <v>4996</v>
      </c>
      <c r="AE1317"/>
    </row>
    <row r="1318" spans="1:31" s="563" customFormat="1">
      <c r="A1318"/>
      <c r="B1318"/>
      <c r="C1318" s="568">
        <v>2024</v>
      </c>
      <c r="D1318" s="569" t="s">
        <v>38</v>
      </c>
      <c r="E1318" s="569" t="s">
        <v>356</v>
      </c>
      <c r="F1318" s="573" t="s">
        <v>462</v>
      </c>
      <c r="G1318" s="569" t="s">
        <v>42</v>
      </c>
      <c r="H1318" s="569" t="s">
        <v>41</v>
      </c>
      <c r="I1318" s="575" t="s">
        <v>54</v>
      </c>
      <c r="J1318" s="569" t="s">
        <v>96</v>
      </c>
      <c r="K1318" s="569" t="s">
        <v>475</v>
      </c>
      <c r="L1318" s="570">
        <v>0.7</v>
      </c>
      <c r="M1318" s="571">
        <v>2.1911399999999998E-3</v>
      </c>
      <c r="N1318" s="572">
        <v>4.6619999999999999</v>
      </c>
      <c r="O1318" s="668" t="s">
        <v>151</v>
      </c>
      <c r="P1318" s="668" t="s">
        <v>96</v>
      </c>
      <c r="Q1318" s="574" t="s">
        <v>5026</v>
      </c>
      <c r="R1318" s="574" t="s">
        <v>5027</v>
      </c>
      <c r="S1318" s="574" t="s">
        <v>3337</v>
      </c>
      <c r="T1318" s="574" t="s">
        <v>4985</v>
      </c>
      <c r="U1318" s="574" t="s">
        <v>5028</v>
      </c>
      <c r="V1318" s="574" t="s">
        <v>5029</v>
      </c>
      <c r="W1318" s="575" t="s">
        <v>5030</v>
      </c>
      <c r="X1318" s="575" t="s">
        <v>5031</v>
      </c>
      <c r="Y1318" s="576" t="s">
        <v>5032</v>
      </c>
      <c r="Z1318" s="577" t="s">
        <v>5033</v>
      </c>
      <c r="AA1318" s="578" t="s">
        <v>5034</v>
      </c>
      <c r="AE1318"/>
    </row>
    <row r="1319" spans="1:31" s="563" customFormat="1">
      <c r="A1319"/>
      <c r="B1319"/>
      <c r="C1319" s="568">
        <v>2024</v>
      </c>
      <c r="D1319" s="569" t="s">
        <v>38</v>
      </c>
      <c r="E1319" s="569" t="s">
        <v>356</v>
      </c>
      <c r="F1319" s="573" t="s">
        <v>462</v>
      </c>
      <c r="G1319" s="569" t="s">
        <v>42</v>
      </c>
      <c r="H1319" s="569" t="s">
        <v>41</v>
      </c>
      <c r="I1319" s="575" t="s">
        <v>54</v>
      </c>
      <c r="J1319" s="569" t="s">
        <v>96</v>
      </c>
      <c r="K1319" s="569" t="s">
        <v>79</v>
      </c>
      <c r="L1319" s="570">
        <v>0.3</v>
      </c>
      <c r="M1319" s="571">
        <v>9.3906000000000002E-4</v>
      </c>
      <c r="N1319" s="572">
        <v>1.9979999999999998</v>
      </c>
      <c r="O1319" s="668" t="s">
        <v>151</v>
      </c>
      <c r="P1319" s="668" t="s">
        <v>96</v>
      </c>
      <c r="Q1319" s="574" t="s">
        <v>3451</v>
      </c>
      <c r="R1319" s="574" t="s">
        <v>3452</v>
      </c>
      <c r="S1319" s="574" t="s">
        <v>3337</v>
      </c>
      <c r="T1319" s="574" t="s">
        <v>4985</v>
      </c>
      <c r="U1319" s="574" t="s">
        <v>3801</v>
      </c>
      <c r="V1319" s="574" t="s">
        <v>3802</v>
      </c>
      <c r="W1319" s="575" t="s">
        <v>5035</v>
      </c>
      <c r="X1319" s="575" t="s">
        <v>5036</v>
      </c>
      <c r="Y1319" s="576" t="s">
        <v>5032</v>
      </c>
      <c r="Z1319" s="577" t="s">
        <v>5037</v>
      </c>
      <c r="AA1319" s="578" t="s">
        <v>5038</v>
      </c>
      <c r="AE1319"/>
    </row>
    <row r="1320" spans="1:31" s="563" customFormat="1">
      <c r="A1320"/>
      <c r="B1320"/>
      <c r="C1320" s="568">
        <v>2024</v>
      </c>
      <c r="D1320" s="569" t="s">
        <v>38</v>
      </c>
      <c r="E1320" s="569" t="s">
        <v>356</v>
      </c>
      <c r="F1320" s="573" t="s">
        <v>462</v>
      </c>
      <c r="G1320" s="569" t="s">
        <v>42</v>
      </c>
      <c r="H1320" s="569" t="s">
        <v>41</v>
      </c>
      <c r="I1320" s="575" t="s">
        <v>54</v>
      </c>
      <c r="J1320" s="569" t="s">
        <v>87</v>
      </c>
      <c r="K1320" s="569" t="s">
        <v>106</v>
      </c>
      <c r="L1320" s="570">
        <v>0.45</v>
      </c>
      <c r="M1320" s="571">
        <v>0.11409578999999995</v>
      </c>
      <c r="N1320" s="572">
        <v>6.7432499999999989</v>
      </c>
      <c r="O1320" s="668" t="s">
        <v>151</v>
      </c>
      <c r="P1320" s="668" t="s">
        <v>87</v>
      </c>
      <c r="Q1320" s="574" t="s">
        <v>3307</v>
      </c>
      <c r="R1320" s="574" t="s">
        <v>3308</v>
      </c>
      <c r="S1320" s="574" t="s">
        <v>3344</v>
      </c>
      <c r="T1320" s="574" t="s">
        <v>4985</v>
      </c>
      <c r="U1320" s="574" t="s">
        <v>3352</v>
      </c>
      <c r="V1320" s="574" t="s">
        <v>3353</v>
      </c>
      <c r="W1320" s="575" t="s">
        <v>5039</v>
      </c>
      <c r="X1320" s="575" t="s">
        <v>5040</v>
      </c>
      <c r="Y1320" s="575" t="s">
        <v>5041</v>
      </c>
      <c r="Z1320" s="579" t="s">
        <v>5042</v>
      </c>
      <c r="AA1320" s="580" t="s">
        <v>5043</v>
      </c>
      <c r="AE1320"/>
    </row>
    <row r="1321" spans="1:31" s="563" customFormat="1">
      <c r="A1321"/>
      <c r="B1321"/>
      <c r="C1321" s="568">
        <v>2024</v>
      </c>
      <c r="D1321" s="569" t="s">
        <v>38</v>
      </c>
      <c r="E1321" s="569" t="s">
        <v>356</v>
      </c>
      <c r="F1321" s="573" t="s">
        <v>462</v>
      </c>
      <c r="G1321" s="569" t="s">
        <v>42</v>
      </c>
      <c r="H1321" s="569" t="s">
        <v>41</v>
      </c>
      <c r="I1321" s="575" t="s">
        <v>54</v>
      </c>
      <c r="J1321" s="569" t="s">
        <v>87</v>
      </c>
      <c r="K1321" s="569" t="s">
        <v>346</v>
      </c>
      <c r="L1321" s="570">
        <v>0.3</v>
      </c>
      <c r="M1321" s="571">
        <v>7.6063859999999969E-2</v>
      </c>
      <c r="N1321" s="572">
        <v>4.4954999999999989</v>
      </c>
      <c r="O1321" s="668" t="s">
        <v>151</v>
      </c>
      <c r="P1321" s="668" t="s">
        <v>87</v>
      </c>
      <c r="Q1321" s="574" t="s">
        <v>3278</v>
      </c>
      <c r="R1321" s="574" t="s">
        <v>3279</v>
      </c>
      <c r="S1321" s="574" t="s">
        <v>3344</v>
      </c>
      <c r="T1321" s="574" t="s">
        <v>4985</v>
      </c>
      <c r="U1321" s="574" t="s">
        <v>4374</v>
      </c>
      <c r="V1321" s="574" t="s">
        <v>5044</v>
      </c>
      <c r="W1321" s="575" t="s">
        <v>4986</v>
      </c>
      <c r="X1321" s="575" t="s">
        <v>4987</v>
      </c>
      <c r="Y1321" s="576" t="s">
        <v>5041</v>
      </c>
      <c r="Z1321" s="577" t="s">
        <v>5045</v>
      </c>
      <c r="AA1321" s="578" t="s">
        <v>4990</v>
      </c>
      <c r="AE1321"/>
    </row>
    <row r="1322" spans="1:31" s="563" customFormat="1">
      <c r="A1322"/>
      <c r="B1322"/>
      <c r="C1322" s="568">
        <v>2024</v>
      </c>
      <c r="D1322" s="569" t="s">
        <v>38</v>
      </c>
      <c r="E1322" s="569" t="s">
        <v>356</v>
      </c>
      <c r="F1322" s="573" t="s">
        <v>462</v>
      </c>
      <c r="G1322" s="569" t="s">
        <v>42</v>
      </c>
      <c r="H1322" s="569" t="s">
        <v>41</v>
      </c>
      <c r="I1322" s="575" t="s">
        <v>54</v>
      </c>
      <c r="J1322" s="569" t="s">
        <v>87</v>
      </c>
      <c r="K1322" s="569" t="s">
        <v>79</v>
      </c>
      <c r="L1322" s="570">
        <v>0.25</v>
      </c>
      <c r="M1322" s="571">
        <v>6.3386549999999972E-2</v>
      </c>
      <c r="N1322" s="572">
        <v>3.7462499999999994</v>
      </c>
      <c r="O1322" s="668" t="s">
        <v>151</v>
      </c>
      <c r="P1322" s="668" t="s">
        <v>87</v>
      </c>
      <c r="Q1322" s="574" t="s">
        <v>3451</v>
      </c>
      <c r="R1322" s="574" t="s">
        <v>3452</v>
      </c>
      <c r="S1322" s="574" t="s">
        <v>3344</v>
      </c>
      <c r="T1322" s="574" t="s">
        <v>4985</v>
      </c>
      <c r="U1322" s="574" t="s">
        <v>3738</v>
      </c>
      <c r="V1322" s="574" t="s">
        <v>3822</v>
      </c>
      <c r="W1322" s="575" t="s">
        <v>5035</v>
      </c>
      <c r="X1322" s="575" t="s">
        <v>5036</v>
      </c>
      <c r="Y1322" s="576" t="s">
        <v>5041</v>
      </c>
      <c r="Z1322" s="577" t="s">
        <v>5046</v>
      </c>
      <c r="AA1322" s="578" t="s">
        <v>5038</v>
      </c>
      <c r="AE1322"/>
    </row>
    <row r="1323" spans="1:31" s="563" customFormat="1">
      <c r="A1323"/>
      <c r="B1323"/>
      <c r="C1323" s="568">
        <v>2024</v>
      </c>
      <c r="D1323" s="569" t="s">
        <v>38</v>
      </c>
      <c r="E1323" s="569" t="s">
        <v>356</v>
      </c>
      <c r="F1323" s="573" t="s">
        <v>462</v>
      </c>
      <c r="G1323" s="569" t="s">
        <v>42</v>
      </c>
      <c r="H1323" s="569" t="s">
        <v>41</v>
      </c>
      <c r="I1323" s="575" t="s">
        <v>54</v>
      </c>
      <c r="J1323" s="569" t="s">
        <v>83</v>
      </c>
      <c r="K1323" s="569" t="s">
        <v>81</v>
      </c>
      <c r="L1323" s="570">
        <v>1</v>
      </c>
      <c r="M1323" s="571">
        <v>0.54712588965517239</v>
      </c>
      <c r="N1323" s="572">
        <v>2.537689655172414</v>
      </c>
      <c r="O1323" s="668" t="s">
        <v>382</v>
      </c>
      <c r="P1323" s="668" t="s">
        <v>83</v>
      </c>
      <c r="Q1323" s="574" t="s">
        <v>3363</v>
      </c>
      <c r="R1323" s="574" t="s">
        <v>3364</v>
      </c>
      <c r="S1323" s="574" t="s">
        <v>3365</v>
      </c>
      <c r="T1323" s="574" t="s">
        <v>4985</v>
      </c>
      <c r="U1323" s="574" t="s">
        <v>3366</v>
      </c>
      <c r="V1323" s="574" t="s">
        <v>3367</v>
      </c>
      <c r="W1323" s="575" t="s">
        <v>5047</v>
      </c>
      <c r="X1323" s="575" t="s">
        <v>5048</v>
      </c>
      <c r="Y1323" s="576" t="s">
        <v>5049</v>
      </c>
      <c r="Z1323" s="577" t="s">
        <v>5050</v>
      </c>
      <c r="AA1323" s="578" t="s">
        <v>5051</v>
      </c>
      <c r="AE1323"/>
    </row>
    <row r="1324" spans="1:31" s="563" customFormat="1">
      <c r="A1324"/>
      <c r="B1324"/>
      <c r="C1324" s="568">
        <v>2024</v>
      </c>
      <c r="D1324" s="569" t="s">
        <v>38</v>
      </c>
      <c r="E1324" s="569" t="s">
        <v>356</v>
      </c>
      <c r="F1324" s="573" t="s">
        <v>462</v>
      </c>
      <c r="G1324" s="569" t="s">
        <v>42</v>
      </c>
      <c r="H1324" s="569" t="s">
        <v>41</v>
      </c>
      <c r="I1324" s="575" t="s">
        <v>54</v>
      </c>
      <c r="J1324" s="569" t="s">
        <v>77</v>
      </c>
      <c r="K1324" s="569" t="s">
        <v>104</v>
      </c>
      <c r="L1324" s="570">
        <v>0.1</v>
      </c>
      <c r="M1324" s="571">
        <v>7.7583028965517262E-2</v>
      </c>
      <c r="N1324" s="572">
        <v>3.9041379310344837</v>
      </c>
      <c r="O1324" s="668" t="s">
        <v>381</v>
      </c>
      <c r="P1324" s="668" t="s">
        <v>77</v>
      </c>
      <c r="Q1324" s="574" t="s">
        <v>3355</v>
      </c>
      <c r="R1324" s="574" t="s">
        <v>3356</v>
      </c>
      <c r="S1324" s="574" t="s">
        <v>3375</v>
      </c>
      <c r="T1324" s="574" t="s">
        <v>4985</v>
      </c>
      <c r="U1324" s="574" t="s">
        <v>3391</v>
      </c>
      <c r="V1324" s="574" t="s">
        <v>3392</v>
      </c>
      <c r="W1324" s="575" t="s">
        <v>5052</v>
      </c>
      <c r="X1324" s="575" t="s">
        <v>5053</v>
      </c>
      <c r="Y1324" s="576" t="s">
        <v>5054</v>
      </c>
      <c r="Z1324" s="577" t="s">
        <v>5055</v>
      </c>
      <c r="AA1324" s="578" t="s">
        <v>5056</v>
      </c>
      <c r="AE1324"/>
    </row>
    <row r="1325" spans="1:31" s="563" customFormat="1">
      <c r="A1325"/>
      <c r="B1325"/>
      <c r="C1325" s="568">
        <v>2024</v>
      </c>
      <c r="D1325" s="569" t="s">
        <v>38</v>
      </c>
      <c r="E1325" s="569" t="s">
        <v>356</v>
      </c>
      <c r="F1325" s="573" t="s">
        <v>462</v>
      </c>
      <c r="G1325" s="569" t="s">
        <v>42</v>
      </c>
      <c r="H1325" s="569" t="s">
        <v>41</v>
      </c>
      <c r="I1325" s="575" t="s">
        <v>54</v>
      </c>
      <c r="J1325" s="569" t="s">
        <v>77</v>
      </c>
      <c r="K1325" s="569" t="s">
        <v>93</v>
      </c>
      <c r="L1325" s="570">
        <v>0.9</v>
      </c>
      <c r="M1325" s="571">
        <v>0.69824726068965526</v>
      </c>
      <c r="N1325" s="572">
        <v>35.137241379310346</v>
      </c>
      <c r="O1325" s="668" t="s">
        <v>381</v>
      </c>
      <c r="P1325" s="668" t="s">
        <v>77</v>
      </c>
      <c r="Q1325" s="574" t="s">
        <v>3394</v>
      </c>
      <c r="R1325" s="574" t="s">
        <v>3395</v>
      </c>
      <c r="S1325" s="574" t="s">
        <v>3375</v>
      </c>
      <c r="T1325" s="574" t="s">
        <v>4985</v>
      </c>
      <c r="U1325" s="574" t="s">
        <v>3396</v>
      </c>
      <c r="V1325" s="574" t="s">
        <v>3397</v>
      </c>
      <c r="W1325" s="575" t="s">
        <v>5057</v>
      </c>
      <c r="X1325" s="575" t="s">
        <v>5058</v>
      </c>
      <c r="Y1325" s="576" t="s">
        <v>5054</v>
      </c>
      <c r="Z1325" s="577" t="s">
        <v>5059</v>
      </c>
      <c r="AA1325" s="578" t="s">
        <v>5060</v>
      </c>
      <c r="AE1325"/>
    </row>
    <row r="1326" spans="1:31" s="563" customFormat="1">
      <c r="A1326"/>
      <c r="B1326"/>
      <c r="C1326" s="568">
        <v>2024</v>
      </c>
      <c r="D1326" s="569" t="s">
        <v>38</v>
      </c>
      <c r="E1326" s="569" t="s">
        <v>356</v>
      </c>
      <c r="F1326" s="573" t="s">
        <v>462</v>
      </c>
      <c r="G1326" s="569" t="s">
        <v>42</v>
      </c>
      <c r="H1326" s="569" t="s">
        <v>41</v>
      </c>
      <c r="I1326" s="575" t="s">
        <v>54</v>
      </c>
      <c r="J1326" s="569" t="s">
        <v>349</v>
      </c>
      <c r="K1326" s="569" t="s">
        <v>471</v>
      </c>
      <c r="L1326" s="570">
        <v>1</v>
      </c>
      <c r="M1326" s="571">
        <v>0.42257699999999992</v>
      </c>
      <c r="N1326" s="572">
        <v>49.949999999999996</v>
      </c>
      <c r="O1326" s="668" t="s">
        <v>151</v>
      </c>
      <c r="P1326" s="668" t="s">
        <v>349</v>
      </c>
      <c r="Q1326" s="574" t="s">
        <v>3724</v>
      </c>
      <c r="R1326" s="574" t="s">
        <v>3961</v>
      </c>
      <c r="S1326" s="574" t="s">
        <v>3402</v>
      </c>
      <c r="T1326" s="574" t="s">
        <v>4985</v>
      </c>
      <c r="U1326" s="574" t="s">
        <v>3754</v>
      </c>
      <c r="V1326" s="574" t="s">
        <v>5061</v>
      </c>
      <c r="W1326" s="575" t="s">
        <v>5014</v>
      </c>
      <c r="X1326" s="575" t="s">
        <v>5015</v>
      </c>
      <c r="Y1326" s="576" t="s">
        <v>5062</v>
      </c>
      <c r="Z1326" s="577" t="s">
        <v>5063</v>
      </c>
      <c r="AA1326" s="578" t="s">
        <v>5018</v>
      </c>
      <c r="AE1326"/>
    </row>
    <row r="1327" spans="1:31" s="563" customFormat="1">
      <c r="A1327"/>
      <c r="B1327"/>
      <c r="C1327" s="568">
        <v>2024</v>
      </c>
      <c r="D1327" s="569" t="s">
        <v>38</v>
      </c>
      <c r="E1327" s="569" t="s">
        <v>356</v>
      </c>
      <c r="F1327" s="573" t="s">
        <v>462</v>
      </c>
      <c r="G1327" s="569" t="s">
        <v>42</v>
      </c>
      <c r="H1327" s="569" t="s">
        <v>41</v>
      </c>
      <c r="I1327" s="575" t="s">
        <v>54</v>
      </c>
      <c r="J1327" s="569" t="s">
        <v>76</v>
      </c>
      <c r="K1327" s="569" t="s">
        <v>79</v>
      </c>
      <c r="L1327" s="570">
        <v>1</v>
      </c>
      <c r="M1327" s="571">
        <v>7.5124800000000002E-3</v>
      </c>
      <c r="N1327" s="572">
        <v>7.992</v>
      </c>
      <c r="O1327" s="668" t="s">
        <v>151</v>
      </c>
      <c r="P1327" s="668" t="s">
        <v>76</v>
      </c>
      <c r="Q1327" s="574" t="s">
        <v>3451</v>
      </c>
      <c r="R1327" s="574" t="s">
        <v>3452</v>
      </c>
      <c r="S1327" s="574" t="s">
        <v>3410</v>
      </c>
      <c r="T1327" s="574" t="s">
        <v>4985</v>
      </c>
      <c r="U1327" s="574" t="s">
        <v>3762</v>
      </c>
      <c r="V1327" s="574" t="s">
        <v>3924</v>
      </c>
      <c r="W1327" s="575" t="s">
        <v>5035</v>
      </c>
      <c r="X1327" s="575" t="s">
        <v>5036</v>
      </c>
      <c r="Y1327" s="576" t="s">
        <v>5064</v>
      </c>
      <c r="Z1327" s="577" t="s">
        <v>5065</v>
      </c>
      <c r="AA1327" s="578" t="s">
        <v>5038</v>
      </c>
      <c r="AE1327"/>
    </row>
    <row r="1328" spans="1:31" s="563" customFormat="1">
      <c r="A1328"/>
      <c r="B1328"/>
      <c r="C1328" s="568">
        <v>2024</v>
      </c>
      <c r="D1328" s="569" t="s">
        <v>38</v>
      </c>
      <c r="E1328" s="569" t="s">
        <v>356</v>
      </c>
      <c r="F1328" s="573" t="s">
        <v>462</v>
      </c>
      <c r="G1328" s="569" t="s">
        <v>42</v>
      </c>
      <c r="H1328" s="569" t="s">
        <v>41</v>
      </c>
      <c r="I1328" s="575" t="s">
        <v>54</v>
      </c>
      <c r="J1328" s="569" t="s">
        <v>74</v>
      </c>
      <c r="K1328" s="569" t="s">
        <v>104</v>
      </c>
      <c r="L1328" s="570">
        <v>0.5</v>
      </c>
      <c r="M1328" s="571">
        <v>4.7095714285714289E-2</v>
      </c>
      <c r="N1328" s="572">
        <v>42.81428571428571</v>
      </c>
      <c r="O1328" s="668" t="s">
        <v>151</v>
      </c>
      <c r="P1328" s="668" t="s">
        <v>74</v>
      </c>
      <c r="Q1328" s="574" t="s">
        <v>3355</v>
      </c>
      <c r="R1328" s="574" t="s">
        <v>3356</v>
      </c>
      <c r="S1328" s="574" t="s">
        <v>3423</v>
      </c>
      <c r="T1328" s="574" t="s">
        <v>4985</v>
      </c>
      <c r="U1328" s="574" t="s">
        <v>3766</v>
      </c>
      <c r="V1328" s="574" t="s">
        <v>3934</v>
      </c>
      <c r="W1328" s="575" t="s">
        <v>5052</v>
      </c>
      <c r="X1328" s="575" t="s">
        <v>5053</v>
      </c>
      <c r="Y1328" s="576" t="s">
        <v>5066</v>
      </c>
      <c r="Z1328" s="577" t="s">
        <v>5067</v>
      </c>
      <c r="AA1328" s="578" t="s">
        <v>5056</v>
      </c>
      <c r="AE1328"/>
    </row>
    <row r="1329" spans="1:31" s="563" customFormat="1">
      <c r="A1329"/>
      <c r="B1329"/>
      <c r="C1329" s="568">
        <v>2024</v>
      </c>
      <c r="D1329" s="569" t="s">
        <v>38</v>
      </c>
      <c r="E1329" s="569" t="s">
        <v>356</v>
      </c>
      <c r="F1329" s="573" t="s">
        <v>462</v>
      </c>
      <c r="G1329" s="569" t="s">
        <v>42</v>
      </c>
      <c r="H1329" s="569" t="s">
        <v>41</v>
      </c>
      <c r="I1329" s="575" t="s">
        <v>54</v>
      </c>
      <c r="J1329" s="569" t="s">
        <v>74</v>
      </c>
      <c r="K1329" s="569" t="s">
        <v>79</v>
      </c>
      <c r="L1329" s="570">
        <v>0.5</v>
      </c>
      <c r="M1329" s="571">
        <v>4.7095714285714289E-2</v>
      </c>
      <c r="N1329" s="572">
        <v>42.81428571428571</v>
      </c>
      <c r="O1329" s="668" t="s">
        <v>151</v>
      </c>
      <c r="P1329" s="668" t="s">
        <v>74</v>
      </c>
      <c r="Q1329" s="574" t="s">
        <v>3451</v>
      </c>
      <c r="R1329" s="574" t="s">
        <v>3452</v>
      </c>
      <c r="S1329" s="574" t="s">
        <v>3423</v>
      </c>
      <c r="T1329" s="574" t="s">
        <v>4985</v>
      </c>
      <c r="U1329" s="574" t="s">
        <v>3574</v>
      </c>
      <c r="V1329" s="574" t="s">
        <v>5068</v>
      </c>
      <c r="W1329" s="575" t="s">
        <v>5035</v>
      </c>
      <c r="X1329" s="575" t="s">
        <v>5036</v>
      </c>
      <c r="Y1329" s="576" t="s">
        <v>5066</v>
      </c>
      <c r="Z1329" s="577" t="s">
        <v>5069</v>
      </c>
      <c r="AA1329" s="578" t="s">
        <v>5038</v>
      </c>
      <c r="AE1329"/>
    </row>
    <row r="1330" spans="1:31" s="563" customFormat="1">
      <c r="A1330"/>
      <c r="B1330"/>
      <c r="C1330" s="568">
        <v>2024</v>
      </c>
      <c r="D1330" s="569" t="s">
        <v>38</v>
      </c>
      <c r="E1330" s="569" t="s">
        <v>356</v>
      </c>
      <c r="F1330" s="573" t="s">
        <v>462</v>
      </c>
      <c r="G1330" s="569" t="s">
        <v>42</v>
      </c>
      <c r="H1330" s="569" t="s">
        <v>41</v>
      </c>
      <c r="I1330" s="575" t="s">
        <v>54</v>
      </c>
      <c r="J1330" s="569" t="s">
        <v>351</v>
      </c>
      <c r="K1330" s="569" t="s">
        <v>100</v>
      </c>
      <c r="L1330" s="570">
        <v>1</v>
      </c>
      <c r="M1330" s="571">
        <v>0.24478164000000002</v>
      </c>
      <c r="N1330" s="572">
        <v>1.1322000000000001</v>
      </c>
      <c r="O1330" s="668" t="s">
        <v>151</v>
      </c>
      <c r="P1330" s="668" t="s">
        <v>351</v>
      </c>
      <c r="Q1330" s="574" t="s">
        <v>3431</v>
      </c>
      <c r="R1330" s="574" t="s">
        <v>3432</v>
      </c>
      <c r="S1330" s="574" t="s">
        <v>3433</v>
      </c>
      <c r="T1330" s="574" t="s">
        <v>4985</v>
      </c>
      <c r="U1330" s="574" t="s">
        <v>3434</v>
      </c>
      <c r="V1330" s="574" t="s">
        <v>3435</v>
      </c>
      <c r="W1330" s="575" t="s">
        <v>5070</v>
      </c>
      <c r="X1330" s="575" t="s">
        <v>5071</v>
      </c>
      <c r="Y1330" s="576" t="s">
        <v>5072</v>
      </c>
      <c r="Z1330" s="577" t="s">
        <v>5073</v>
      </c>
      <c r="AA1330" s="578" t="s">
        <v>5074</v>
      </c>
      <c r="AE1330"/>
    </row>
    <row r="1331" spans="1:31" s="563" customFormat="1">
      <c r="A1331"/>
      <c r="B1331"/>
      <c r="C1331" s="568">
        <v>2024</v>
      </c>
      <c r="D1331" s="569" t="s">
        <v>38</v>
      </c>
      <c r="E1331" s="569" t="s">
        <v>356</v>
      </c>
      <c r="F1331" s="573" t="s">
        <v>462</v>
      </c>
      <c r="G1331" s="569" t="s">
        <v>42</v>
      </c>
      <c r="H1331" s="569" t="s">
        <v>41</v>
      </c>
      <c r="I1331" s="575" t="s">
        <v>54</v>
      </c>
      <c r="J1331" s="569" t="s">
        <v>67</v>
      </c>
      <c r="K1331" s="569" t="s">
        <v>81</v>
      </c>
      <c r="L1331" s="570">
        <v>1</v>
      </c>
      <c r="M1331" s="571">
        <v>0.27864415384615393</v>
      </c>
      <c r="N1331" s="572">
        <v>1.6247472527472531</v>
      </c>
      <c r="O1331" s="668" t="s">
        <v>382</v>
      </c>
      <c r="P1331" s="668" t="s">
        <v>67</v>
      </c>
      <c r="Q1331" s="574" t="s">
        <v>3363</v>
      </c>
      <c r="R1331" s="574" t="s">
        <v>3364</v>
      </c>
      <c r="S1331" s="574" t="s">
        <v>3441</v>
      </c>
      <c r="T1331" s="574" t="s">
        <v>4985</v>
      </c>
      <c r="U1331" s="574" t="s">
        <v>3442</v>
      </c>
      <c r="V1331" s="574" t="s">
        <v>3443</v>
      </c>
      <c r="W1331" s="575" t="s">
        <v>5047</v>
      </c>
      <c r="X1331" s="575" t="s">
        <v>5048</v>
      </c>
      <c r="Y1331" s="576" t="s">
        <v>5075</v>
      </c>
      <c r="Z1331" s="577" t="s">
        <v>5076</v>
      </c>
      <c r="AA1331" s="578" t="s">
        <v>5051</v>
      </c>
      <c r="AE1331"/>
    </row>
    <row r="1332" spans="1:31" s="563" customFormat="1">
      <c r="A1332"/>
      <c r="B1332"/>
      <c r="C1332" s="568">
        <v>2024</v>
      </c>
      <c r="D1332" s="569" t="s">
        <v>38</v>
      </c>
      <c r="E1332" s="569" t="s">
        <v>356</v>
      </c>
      <c r="F1332" s="573" t="s">
        <v>462</v>
      </c>
      <c r="G1332" s="569" t="s">
        <v>42</v>
      </c>
      <c r="H1332" s="569" t="s">
        <v>41</v>
      </c>
      <c r="I1332" s="575" t="s">
        <v>54</v>
      </c>
      <c r="J1332" s="569" t="s">
        <v>66</v>
      </c>
      <c r="K1332" s="569" t="s">
        <v>310</v>
      </c>
      <c r="L1332" s="570">
        <v>0.6</v>
      </c>
      <c r="M1332" s="571">
        <v>0.42113448791208785</v>
      </c>
      <c r="N1332" s="572">
        <v>24.37120879120879</v>
      </c>
      <c r="O1332" s="668" t="s">
        <v>381</v>
      </c>
      <c r="P1332" s="668" t="s">
        <v>66</v>
      </c>
      <c r="Q1332" s="574" t="s">
        <v>3373</v>
      </c>
      <c r="R1332" s="574" t="s">
        <v>3374</v>
      </c>
      <c r="S1332" s="574" t="s">
        <v>3446</v>
      </c>
      <c r="T1332" s="574" t="s">
        <v>4985</v>
      </c>
      <c r="U1332" s="574" t="s">
        <v>3447</v>
      </c>
      <c r="V1332" s="574" t="s">
        <v>3448</v>
      </c>
      <c r="W1332" s="575" t="s">
        <v>5077</v>
      </c>
      <c r="X1332" s="575" t="s">
        <v>5078</v>
      </c>
      <c r="Y1332" s="576" t="s">
        <v>5079</v>
      </c>
      <c r="Z1332" s="577" t="s">
        <v>5080</v>
      </c>
      <c r="AA1332" s="578" t="s">
        <v>5081</v>
      </c>
      <c r="AE1332"/>
    </row>
    <row r="1333" spans="1:31" s="563" customFormat="1">
      <c r="A1333"/>
      <c r="B1333"/>
      <c r="C1333" s="568">
        <v>2024</v>
      </c>
      <c r="D1333" s="569" t="s">
        <v>38</v>
      </c>
      <c r="E1333" s="569" t="s">
        <v>356</v>
      </c>
      <c r="F1333" s="573" t="s">
        <v>462</v>
      </c>
      <c r="G1333" s="569" t="s">
        <v>42</v>
      </c>
      <c r="H1333" s="569" t="s">
        <v>41</v>
      </c>
      <c r="I1333" s="575" t="s">
        <v>54</v>
      </c>
      <c r="J1333" s="569" t="s">
        <v>66</v>
      </c>
      <c r="K1333" s="569" t="s">
        <v>79</v>
      </c>
      <c r="L1333" s="570">
        <v>0.4</v>
      </c>
      <c r="M1333" s="571">
        <v>0.28075632527472533</v>
      </c>
      <c r="N1333" s="572">
        <v>16.247472527472528</v>
      </c>
      <c r="O1333" s="668" t="s">
        <v>381</v>
      </c>
      <c r="P1333" s="668" t="s">
        <v>66</v>
      </c>
      <c r="Q1333" s="574" t="s">
        <v>3451</v>
      </c>
      <c r="R1333" s="574" t="s">
        <v>3452</v>
      </c>
      <c r="S1333" s="574" t="s">
        <v>3446</v>
      </c>
      <c r="T1333" s="574" t="s">
        <v>4985</v>
      </c>
      <c r="U1333" s="574" t="s">
        <v>3453</v>
      </c>
      <c r="V1333" s="574" t="s">
        <v>3454</v>
      </c>
      <c r="W1333" s="575" t="s">
        <v>5035</v>
      </c>
      <c r="X1333" s="575" t="s">
        <v>5036</v>
      </c>
      <c r="Y1333" s="576" t="s">
        <v>5079</v>
      </c>
      <c r="Z1333" s="577" t="s">
        <v>5082</v>
      </c>
      <c r="AA1333" s="578" t="s">
        <v>5038</v>
      </c>
      <c r="AE1333"/>
    </row>
    <row r="1334" spans="1:31" s="563" customFormat="1">
      <c r="A1334"/>
      <c r="B1334"/>
      <c r="C1334" s="568">
        <v>2024</v>
      </c>
      <c r="D1334" s="569" t="s">
        <v>38</v>
      </c>
      <c r="E1334" s="569" t="s">
        <v>356</v>
      </c>
      <c r="F1334" s="573" t="s">
        <v>462</v>
      </c>
      <c r="G1334" s="569" t="s">
        <v>42</v>
      </c>
      <c r="H1334" s="569" t="s">
        <v>41</v>
      </c>
      <c r="I1334" s="575" t="s">
        <v>54</v>
      </c>
      <c r="J1334" s="569" t="s">
        <v>348</v>
      </c>
      <c r="K1334" s="569" t="s">
        <v>310</v>
      </c>
      <c r="L1334" s="570">
        <v>0.1</v>
      </c>
      <c r="M1334" s="571">
        <v>7.3246679999999995E-2</v>
      </c>
      <c r="N1334" s="572">
        <v>8.6580000000000013</v>
      </c>
      <c r="O1334" s="668" t="s">
        <v>151</v>
      </c>
      <c r="P1334" s="668" t="s">
        <v>348</v>
      </c>
      <c r="Q1334" s="574" t="s">
        <v>3373</v>
      </c>
      <c r="R1334" s="574" t="s">
        <v>3374</v>
      </c>
      <c r="S1334" s="574" t="s">
        <v>3459</v>
      </c>
      <c r="T1334" s="574" t="s">
        <v>4985</v>
      </c>
      <c r="U1334" s="574" t="s">
        <v>3957</v>
      </c>
      <c r="V1334" s="574" t="s">
        <v>3958</v>
      </c>
      <c r="W1334" s="575" t="s">
        <v>5077</v>
      </c>
      <c r="X1334" s="575" t="s">
        <v>5078</v>
      </c>
      <c r="Y1334" s="576" t="s">
        <v>5083</v>
      </c>
      <c r="Z1334" s="577" t="s">
        <v>5084</v>
      </c>
      <c r="AA1334" s="578" t="s">
        <v>5081</v>
      </c>
      <c r="AE1334"/>
    </row>
    <row r="1335" spans="1:31" s="563" customFormat="1">
      <c r="A1335"/>
      <c r="B1335"/>
      <c r="C1335" s="568">
        <v>2024</v>
      </c>
      <c r="D1335" s="569" t="s">
        <v>38</v>
      </c>
      <c r="E1335" s="569" t="s">
        <v>356</v>
      </c>
      <c r="F1335" s="573" t="s">
        <v>462</v>
      </c>
      <c r="G1335" s="569" t="s">
        <v>42</v>
      </c>
      <c r="H1335" s="569" t="s">
        <v>41</v>
      </c>
      <c r="I1335" s="575" t="s">
        <v>54</v>
      </c>
      <c r="J1335" s="569" t="s">
        <v>348</v>
      </c>
      <c r="K1335" s="569" t="s">
        <v>475</v>
      </c>
      <c r="L1335" s="570">
        <v>0.9</v>
      </c>
      <c r="M1335" s="571">
        <v>0.65922011999999997</v>
      </c>
      <c r="N1335" s="572">
        <v>77.921999999999997</v>
      </c>
      <c r="O1335" s="668" t="s">
        <v>151</v>
      </c>
      <c r="P1335" s="668" t="s">
        <v>348</v>
      </c>
      <c r="Q1335" s="574" t="s">
        <v>5026</v>
      </c>
      <c r="R1335" s="574" t="s">
        <v>5027</v>
      </c>
      <c r="S1335" s="574" t="s">
        <v>3459</v>
      </c>
      <c r="T1335" s="574" t="s">
        <v>4985</v>
      </c>
      <c r="U1335" s="574" t="s">
        <v>5085</v>
      </c>
      <c r="V1335" s="574" t="s">
        <v>5086</v>
      </c>
      <c r="W1335" s="575" t="s">
        <v>5030</v>
      </c>
      <c r="X1335" s="575" t="s">
        <v>5031</v>
      </c>
      <c r="Y1335" s="576" t="s">
        <v>5083</v>
      </c>
      <c r="Z1335" s="577" t="s">
        <v>5087</v>
      </c>
      <c r="AA1335" s="578" t="s">
        <v>5034</v>
      </c>
      <c r="AE1335"/>
    </row>
    <row r="1336" spans="1:31" s="563" customFormat="1">
      <c r="A1336"/>
      <c r="B1336"/>
      <c r="C1336" s="568">
        <v>2024</v>
      </c>
      <c r="D1336" s="569" t="s">
        <v>38</v>
      </c>
      <c r="E1336" s="569" t="s">
        <v>337</v>
      </c>
      <c r="F1336" s="573" t="s">
        <v>141</v>
      </c>
      <c r="G1336" s="569" t="s">
        <v>42</v>
      </c>
      <c r="H1336" s="569" t="s">
        <v>41</v>
      </c>
      <c r="I1336" s="575" t="s">
        <v>54</v>
      </c>
      <c r="J1336" s="569" t="s">
        <v>352</v>
      </c>
      <c r="K1336" s="569" t="s">
        <v>346</v>
      </c>
      <c r="L1336" s="570">
        <v>0.5</v>
      </c>
      <c r="M1336" s="571">
        <v>3.7109044679681347</v>
      </c>
      <c r="N1336" s="572">
        <v>143.22977634845893</v>
      </c>
      <c r="O1336" s="668" t="s">
        <v>151</v>
      </c>
      <c r="P1336" s="668" t="s">
        <v>352</v>
      </c>
      <c r="Q1336" s="574" t="s">
        <v>3278</v>
      </c>
      <c r="R1336" s="574" t="s">
        <v>3470</v>
      </c>
      <c r="S1336" s="574" t="s">
        <v>3280</v>
      </c>
      <c r="T1336" s="574" t="s">
        <v>4985</v>
      </c>
      <c r="U1336" s="574" t="s">
        <v>3282</v>
      </c>
      <c r="V1336" s="574" t="s">
        <v>3471</v>
      </c>
      <c r="W1336" s="575" t="s">
        <v>4986</v>
      </c>
      <c r="X1336" s="575" t="s">
        <v>5088</v>
      </c>
      <c r="Y1336" s="576" t="s">
        <v>4988</v>
      </c>
      <c r="Z1336" s="577" t="s">
        <v>5089</v>
      </c>
      <c r="AA1336" s="578" t="s">
        <v>5090</v>
      </c>
      <c r="AE1336"/>
    </row>
    <row r="1337" spans="1:31" s="563" customFormat="1">
      <c r="A1337"/>
      <c r="B1337"/>
      <c r="C1337" s="568">
        <v>2024</v>
      </c>
      <c r="D1337" s="569" t="s">
        <v>38</v>
      </c>
      <c r="E1337" s="569" t="s">
        <v>337</v>
      </c>
      <c r="F1337" s="573" t="s">
        <v>141</v>
      </c>
      <c r="G1337" s="569" t="s">
        <v>42</v>
      </c>
      <c r="H1337" s="569" t="s">
        <v>41</v>
      </c>
      <c r="I1337" s="575" t="s">
        <v>54</v>
      </c>
      <c r="J1337" s="569" t="s">
        <v>352</v>
      </c>
      <c r="K1337" s="569" t="s">
        <v>466</v>
      </c>
      <c r="L1337" s="570">
        <v>0.5</v>
      </c>
      <c r="M1337" s="571">
        <v>3.7109044679681347</v>
      </c>
      <c r="N1337" s="572">
        <v>143.22977634845893</v>
      </c>
      <c r="O1337" s="668" t="s">
        <v>151</v>
      </c>
      <c r="P1337" s="668" t="s">
        <v>352</v>
      </c>
      <c r="Q1337" s="574" t="s">
        <v>3299</v>
      </c>
      <c r="R1337" s="574" t="s">
        <v>3480</v>
      </c>
      <c r="S1337" s="574" t="s">
        <v>3280</v>
      </c>
      <c r="T1337" s="574" t="s">
        <v>4985</v>
      </c>
      <c r="U1337" s="574" t="s">
        <v>4991</v>
      </c>
      <c r="V1337" s="574" t="s">
        <v>5091</v>
      </c>
      <c r="W1337" s="575" t="s">
        <v>4993</v>
      </c>
      <c r="X1337" s="575" t="s">
        <v>5092</v>
      </c>
      <c r="Y1337" s="576" t="s">
        <v>4988</v>
      </c>
      <c r="Z1337" s="577" t="s">
        <v>5093</v>
      </c>
      <c r="AA1337" s="578" t="s">
        <v>5094</v>
      </c>
      <c r="AE1337"/>
    </row>
    <row r="1338" spans="1:31" s="563" customFormat="1">
      <c r="A1338"/>
      <c r="B1338"/>
      <c r="C1338" s="568">
        <v>2024</v>
      </c>
      <c r="D1338" s="569" t="s">
        <v>38</v>
      </c>
      <c r="E1338" s="569" t="s">
        <v>337</v>
      </c>
      <c r="F1338" s="573" t="s">
        <v>141</v>
      </c>
      <c r="G1338" s="569" t="s">
        <v>42</v>
      </c>
      <c r="H1338" s="569" t="s">
        <v>41</v>
      </c>
      <c r="I1338" s="575" t="s">
        <v>54</v>
      </c>
      <c r="J1338" s="569" t="s">
        <v>116</v>
      </c>
      <c r="K1338" s="569" t="s">
        <v>330</v>
      </c>
      <c r="L1338" s="570">
        <v>0.3</v>
      </c>
      <c r="M1338" s="571">
        <v>1.3890111095718209</v>
      </c>
      <c r="N1338" s="572">
        <v>5.6046434223310015</v>
      </c>
      <c r="O1338" s="668" t="s">
        <v>382</v>
      </c>
      <c r="P1338" s="668" t="s">
        <v>116</v>
      </c>
      <c r="Q1338" s="574" t="s">
        <v>3317</v>
      </c>
      <c r="R1338" s="574" t="s">
        <v>3978</v>
      </c>
      <c r="S1338" s="574" t="s">
        <v>3291</v>
      </c>
      <c r="T1338" s="574" t="s">
        <v>4985</v>
      </c>
      <c r="U1338" s="574" t="s">
        <v>3867</v>
      </c>
      <c r="V1338" s="574" t="s">
        <v>3979</v>
      </c>
      <c r="W1338" s="575" t="s">
        <v>4997</v>
      </c>
      <c r="X1338" s="575" t="s">
        <v>5095</v>
      </c>
      <c r="Y1338" s="576" t="s">
        <v>4999</v>
      </c>
      <c r="Z1338" s="577" t="s">
        <v>5096</v>
      </c>
      <c r="AA1338" s="578" t="s">
        <v>5097</v>
      </c>
      <c r="AE1338"/>
    </row>
    <row r="1339" spans="1:31" s="563" customFormat="1">
      <c r="A1339"/>
      <c r="B1339"/>
      <c r="C1339" s="568">
        <v>2024</v>
      </c>
      <c r="D1339" s="569" t="s">
        <v>38</v>
      </c>
      <c r="E1339" s="569" t="s">
        <v>337</v>
      </c>
      <c r="F1339" s="573" t="s">
        <v>141</v>
      </c>
      <c r="G1339" s="569" t="s">
        <v>42</v>
      </c>
      <c r="H1339" s="569" t="s">
        <v>41</v>
      </c>
      <c r="I1339" s="575" t="s">
        <v>54</v>
      </c>
      <c r="J1339" s="569" t="s">
        <v>116</v>
      </c>
      <c r="K1339" s="569" t="s">
        <v>466</v>
      </c>
      <c r="L1339" s="570">
        <v>0.7</v>
      </c>
      <c r="M1339" s="571">
        <v>3.2410259223342486</v>
      </c>
      <c r="N1339" s="572">
        <v>13.077501318772335</v>
      </c>
      <c r="O1339" s="668" t="s">
        <v>382</v>
      </c>
      <c r="P1339" s="668" t="s">
        <v>116</v>
      </c>
      <c r="Q1339" s="574" t="s">
        <v>3299</v>
      </c>
      <c r="R1339" s="574" t="s">
        <v>3480</v>
      </c>
      <c r="S1339" s="574" t="s">
        <v>3291</v>
      </c>
      <c r="T1339" s="574" t="s">
        <v>4985</v>
      </c>
      <c r="U1339" s="574" t="s">
        <v>3301</v>
      </c>
      <c r="V1339" s="574" t="s">
        <v>3481</v>
      </c>
      <c r="W1339" s="575" t="s">
        <v>4993</v>
      </c>
      <c r="X1339" s="575" t="s">
        <v>5092</v>
      </c>
      <c r="Y1339" s="576" t="s">
        <v>4999</v>
      </c>
      <c r="Z1339" s="577" t="s">
        <v>5098</v>
      </c>
      <c r="AA1339" s="578" t="s">
        <v>5094</v>
      </c>
      <c r="AE1339"/>
    </row>
    <row r="1340" spans="1:31" s="563" customFormat="1">
      <c r="A1340"/>
      <c r="B1340"/>
      <c r="C1340" s="568">
        <v>2024</v>
      </c>
      <c r="D1340" s="569" t="s">
        <v>38</v>
      </c>
      <c r="E1340" s="569" t="s">
        <v>337</v>
      </c>
      <c r="F1340" s="573" t="s">
        <v>141</v>
      </c>
      <c r="G1340" s="569" t="s">
        <v>42</v>
      </c>
      <c r="H1340" s="569" t="s">
        <v>41</v>
      </c>
      <c r="I1340" s="575" t="s">
        <v>54</v>
      </c>
      <c r="J1340" s="569" t="s">
        <v>109</v>
      </c>
      <c r="K1340" s="569" t="s">
        <v>111</v>
      </c>
      <c r="L1340" s="570">
        <v>1</v>
      </c>
      <c r="M1340" s="571">
        <v>11.132704996939269</v>
      </c>
      <c r="N1340" s="572">
        <v>373.64289482206675</v>
      </c>
      <c r="O1340" s="668" t="s">
        <v>381</v>
      </c>
      <c r="P1340" s="668" t="s">
        <v>109</v>
      </c>
      <c r="Q1340" s="574" t="s">
        <v>3415</v>
      </c>
      <c r="R1340" s="574" t="s">
        <v>3485</v>
      </c>
      <c r="S1340" s="574" t="s">
        <v>3309</v>
      </c>
      <c r="T1340" s="574" t="s">
        <v>4985</v>
      </c>
      <c r="U1340" s="574" t="s">
        <v>3486</v>
      </c>
      <c r="V1340" s="574" t="s">
        <v>3487</v>
      </c>
      <c r="W1340" s="575" t="s">
        <v>5003</v>
      </c>
      <c r="X1340" s="575" t="s">
        <v>5099</v>
      </c>
      <c r="Y1340" s="576" t="s">
        <v>5005</v>
      </c>
      <c r="Z1340" s="577" t="s">
        <v>5100</v>
      </c>
      <c r="AA1340" s="578" t="s">
        <v>5101</v>
      </c>
      <c r="AE1340"/>
    </row>
    <row r="1341" spans="1:31" s="563" customFormat="1">
      <c r="A1341"/>
      <c r="B1341"/>
      <c r="C1341" s="568">
        <v>2024</v>
      </c>
      <c r="D1341" s="569" t="s">
        <v>38</v>
      </c>
      <c r="E1341" s="569" t="s">
        <v>337</v>
      </c>
      <c r="F1341" s="573" t="s">
        <v>141</v>
      </c>
      <c r="G1341" s="569" t="s">
        <v>42</v>
      </c>
      <c r="H1341" s="569" t="s">
        <v>41</v>
      </c>
      <c r="I1341" s="575" t="s">
        <v>54</v>
      </c>
      <c r="J1341" s="569" t="s">
        <v>350</v>
      </c>
      <c r="K1341" s="569" t="s">
        <v>471</v>
      </c>
      <c r="L1341" s="570">
        <v>0.5</v>
      </c>
      <c r="M1341" s="571">
        <v>4.2882544461723846</v>
      </c>
      <c r="N1341" s="572">
        <v>417.75351434967189</v>
      </c>
      <c r="O1341" s="668" t="s">
        <v>151</v>
      </c>
      <c r="P1341" s="668" t="s">
        <v>350</v>
      </c>
      <c r="Q1341" s="574" t="s">
        <v>3724</v>
      </c>
      <c r="R1341" s="574" t="s">
        <v>3725</v>
      </c>
      <c r="S1341" s="574" t="s">
        <v>3319</v>
      </c>
      <c r="T1341" s="574" t="s">
        <v>4985</v>
      </c>
      <c r="U1341" s="574" t="s">
        <v>5012</v>
      </c>
      <c r="V1341" s="574" t="s">
        <v>5102</v>
      </c>
      <c r="W1341" s="575" t="s">
        <v>5014</v>
      </c>
      <c r="X1341" s="575" t="s">
        <v>5103</v>
      </c>
      <c r="Y1341" s="576" t="s">
        <v>5016</v>
      </c>
      <c r="Z1341" s="577" t="s">
        <v>5104</v>
      </c>
      <c r="AA1341" s="578" t="s">
        <v>5105</v>
      </c>
      <c r="AE1341"/>
    </row>
    <row r="1342" spans="1:31" s="563" customFormat="1">
      <c r="A1342"/>
      <c r="B1342"/>
      <c r="C1342" s="568">
        <v>2024</v>
      </c>
      <c r="D1342" s="569" t="s">
        <v>38</v>
      </c>
      <c r="E1342" s="569" t="s">
        <v>337</v>
      </c>
      <c r="F1342" s="573" t="s">
        <v>141</v>
      </c>
      <c r="G1342" s="569" t="s">
        <v>42</v>
      </c>
      <c r="H1342" s="569" t="s">
        <v>41</v>
      </c>
      <c r="I1342" s="575" t="s">
        <v>54</v>
      </c>
      <c r="J1342" s="569" t="s">
        <v>350</v>
      </c>
      <c r="K1342" s="569" t="s">
        <v>466</v>
      </c>
      <c r="L1342" s="570">
        <v>0.5</v>
      </c>
      <c r="M1342" s="571">
        <v>4.2882544461723846</v>
      </c>
      <c r="N1342" s="572">
        <v>417.75351434967189</v>
      </c>
      <c r="O1342" s="668" t="s">
        <v>151</v>
      </c>
      <c r="P1342" s="668" t="s">
        <v>350</v>
      </c>
      <c r="Q1342" s="574" t="s">
        <v>3299</v>
      </c>
      <c r="R1342" s="574" t="s">
        <v>3480</v>
      </c>
      <c r="S1342" s="574" t="s">
        <v>3319</v>
      </c>
      <c r="T1342" s="574" t="s">
        <v>4985</v>
      </c>
      <c r="U1342" s="574" t="s">
        <v>5019</v>
      </c>
      <c r="V1342" s="574" t="s">
        <v>5106</v>
      </c>
      <c r="W1342" s="575" t="s">
        <v>4993</v>
      </c>
      <c r="X1342" s="575" t="s">
        <v>5092</v>
      </c>
      <c r="Y1342" s="576" t="s">
        <v>5016</v>
      </c>
      <c r="Z1342" s="577" t="s">
        <v>5107</v>
      </c>
      <c r="AA1342" s="578" t="s">
        <v>5094</v>
      </c>
      <c r="AE1342"/>
    </row>
    <row r="1343" spans="1:31" s="563" customFormat="1">
      <c r="A1343"/>
      <c r="B1343"/>
      <c r="C1343" s="568">
        <v>2024</v>
      </c>
      <c r="D1343" s="569" t="s">
        <v>38</v>
      </c>
      <c r="E1343" s="569" t="s">
        <v>337</v>
      </c>
      <c r="F1343" s="573" t="s">
        <v>141</v>
      </c>
      <c r="G1343" s="569" t="s">
        <v>42</v>
      </c>
      <c r="H1343" s="569" t="s">
        <v>41</v>
      </c>
      <c r="I1343" s="575" t="s">
        <v>54</v>
      </c>
      <c r="J1343" s="569" t="s">
        <v>99</v>
      </c>
      <c r="K1343" s="569" t="s">
        <v>466</v>
      </c>
      <c r="L1343" s="570">
        <v>1</v>
      </c>
      <c r="M1343" s="571">
        <v>1.1874894297498031</v>
      </c>
      <c r="N1343" s="572">
        <v>601.56506066352745</v>
      </c>
      <c r="O1343" s="668" t="s">
        <v>151</v>
      </c>
      <c r="P1343" s="668" t="s">
        <v>99</v>
      </c>
      <c r="Q1343" s="574" t="s">
        <v>3299</v>
      </c>
      <c r="R1343" s="574" t="s">
        <v>3480</v>
      </c>
      <c r="S1343" s="574" t="s">
        <v>3329</v>
      </c>
      <c r="T1343" s="574" t="s">
        <v>4985</v>
      </c>
      <c r="U1343" s="574" t="s">
        <v>5022</v>
      </c>
      <c r="V1343" s="574" t="s">
        <v>5108</v>
      </c>
      <c r="W1343" s="575" t="s">
        <v>4993</v>
      </c>
      <c r="X1343" s="575" t="s">
        <v>5092</v>
      </c>
      <c r="Y1343" s="576" t="s">
        <v>5024</v>
      </c>
      <c r="Z1343" s="577" t="s">
        <v>5109</v>
      </c>
      <c r="AA1343" s="578" t="s">
        <v>5094</v>
      </c>
      <c r="AE1343"/>
    </row>
    <row r="1344" spans="1:31" s="563" customFormat="1">
      <c r="A1344"/>
      <c r="B1344"/>
      <c r="C1344" s="568">
        <v>2024</v>
      </c>
      <c r="D1344" s="569" t="s">
        <v>38</v>
      </c>
      <c r="E1344" s="569" t="s">
        <v>337</v>
      </c>
      <c r="F1344" s="573" t="s">
        <v>141</v>
      </c>
      <c r="G1344" s="569" t="s">
        <v>42</v>
      </c>
      <c r="H1344" s="569" t="s">
        <v>41</v>
      </c>
      <c r="I1344" s="575" t="s">
        <v>54</v>
      </c>
      <c r="J1344" s="569" t="s">
        <v>96</v>
      </c>
      <c r="K1344" s="569" t="s">
        <v>475</v>
      </c>
      <c r="L1344" s="570">
        <v>0.7</v>
      </c>
      <c r="M1344" s="571">
        <v>9.1229346666492836E-2</v>
      </c>
      <c r="N1344" s="572">
        <v>160.41734951027399</v>
      </c>
      <c r="O1344" s="668" t="s">
        <v>151</v>
      </c>
      <c r="P1344" s="668" t="s">
        <v>96</v>
      </c>
      <c r="Q1344" s="574" t="s">
        <v>5026</v>
      </c>
      <c r="R1344" s="574" t="s">
        <v>5110</v>
      </c>
      <c r="S1344" s="574" t="s">
        <v>3337</v>
      </c>
      <c r="T1344" s="574" t="s">
        <v>4985</v>
      </c>
      <c r="U1344" s="574" t="s">
        <v>5028</v>
      </c>
      <c r="V1344" s="574" t="s">
        <v>5111</v>
      </c>
      <c r="W1344" s="575" t="s">
        <v>5030</v>
      </c>
      <c r="X1344" s="575" t="s">
        <v>5112</v>
      </c>
      <c r="Y1344" s="576" t="s">
        <v>5032</v>
      </c>
      <c r="Z1344" s="577" t="s">
        <v>5113</v>
      </c>
      <c r="AA1344" s="578" t="s">
        <v>5114</v>
      </c>
      <c r="AE1344"/>
    </row>
    <row r="1345" spans="1:31" s="563" customFormat="1">
      <c r="A1345"/>
      <c r="B1345"/>
      <c r="C1345" s="568">
        <v>2024</v>
      </c>
      <c r="D1345" s="569" t="s">
        <v>38</v>
      </c>
      <c r="E1345" s="569" t="s">
        <v>337</v>
      </c>
      <c r="F1345" s="573" t="s">
        <v>141</v>
      </c>
      <c r="G1345" s="569" t="s">
        <v>42</v>
      </c>
      <c r="H1345" s="569" t="s">
        <v>41</v>
      </c>
      <c r="I1345" s="575" t="s">
        <v>54</v>
      </c>
      <c r="J1345" s="569" t="s">
        <v>96</v>
      </c>
      <c r="K1345" s="569" t="s">
        <v>79</v>
      </c>
      <c r="L1345" s="570">
        <v>0.3</v>
      </c>
      <c r="M1345" s="571">
        <v>3.9098291428496926E-2</v>
      </c>
      <c r="N1345" s="572">
        <v>68.750292647260281</v>
      </c>
      <c r="O1345" s="668" t="s">
        <v>151</v>
      </c>
      <c r="P1345" s="668" t="s">
        <v>96</v>
      </c>
      <c r="Q1345" s="574" t="s">
        <v>3451</v>
      </c>
      <c r="R1345" s="574" t="s">
        <v>3505</v>
      </c>
      <c r="S1345" s="574" t="s">
        <v>3337</v>
      </c>
      <c r="T1345" s="574" t="s">
        <v>4985</v>
      </c>
      <c r="U1345" s="574" t="s">
        <v>3801</v>
      </c>
      <c r="V1345" s="574" t="s">
        <v>3999</v>
      </c>
      <c r="W1345" s="575" t="s">
        <v>5035</v>
      </c>
      <c r="X1345" s="575" t="s">
        <v>5115</v>
      </c>
      <c r="Y1345" s="576" t="s">
        <v>5032</v>
      </c>
      <c r="Z1345" s="577" t="s">
        <v>5116</v>
      </c>
      <c r="AA1345" s="578" t="s">
        <v>5117</v>
      </c>
      <c r="AE1345"/>
    </row>
    <row r="1346" spans="1:31" s="563" customFormat="1">
      <c r="A1346"/>
      <c r="B1346"/>
      <c r="C1346" s="568">
        <v>2024</v>
      </c>
      <c r="D1346" s="569" t="s">
        <v>38</v>
      </c>
      <c r="E1346" s="569" t="s">
        <v>337</v>
      </c>
      <c r="F1346" s="573" t="s">
        <v>141</v>
      </c>
      <c r="G1346" s="569" t="s">
        <v>42</v>
      </c>
      <c r="H1346" s="569" t="s">
        <v>41</v>
      </c>
      <c r="I1346" s="575" t="s">
        <v>54</v>
      </c>
      <c r="J1346" s="569" t="s">
        <v>87</v>
      </c>
      <c r="K1346" s="569" t="s">
        <v>106</v>
      </c>
      <c r="L1346" s="570">
        <v>0.85</v>
      </c>
      <c r="M1346" s="571">
        <v>5.5034755014752257</v>
      </c>
      <c r="N1346" s="572">
        <v>233.7509950006849</v>
      </c>
      <c r="O1346" s="668" t="s">
        <v>151</v>
      </c>
      <c r="P1346" s="668" t="s">
        <v>87</v>
      </c>
      <c r="Q1346" s="574" t="s">
        <v>3307</v>
      </c>
      <c r="R1346" s="574" t="s">
        <v>3491</v>
      </c>
      <c r="S1346" s="574" t="s">
        <v>3344</v>
      </c>
      <c r="T1346" s="574" t="s">
        <v>4985</v>
      </c>
      <c r="U1346" s="574" t="s">
        <v>3352</v>
      </c>
      <c r="V1346" s="574" t="s">
        <v>3520</v>
      </c>
      <c r="W1346" s="575" t="s">
        <v>5039</v>
      </c>
      <c r="X1346" s="575" t="s">
        <v>5118</v>
      </c>
      <c r="Y1346" s="575" t="s">
        <v>5041</v>
      </c>
      <c r="Z1346" s="579" t="s">
        <v>5119</v>
      </c>
      <c r="AA1346" s="580" t="s">
        <v>5120</v>
      </c>
      <c r="AE1346"/>
    </row>
    <row r="1347" spans="1:31" s="563" customFormat="1">
      <c r="A1347"/>
      <c r="B1347"/>
      <c r="C1347" s="568">
        <v>2024</v>
      </c>
      <c r="D1347" s="569" t="s">
        <v>38</v>
      </c>
      <c r="E1347" s="569" t="s">
        <v>337</v>
      </c>
      <c r="F1347" s="573" t="s">
        <v>141</v>
      </c>
      <c r="G1347" s="569" t="s">
        <v>42</v>
      </c>
      <c r="H1347" s="569" t="s">
        <v>41</v>
      </c>
      <c r="I1347" s="575" t="s">
        <v>54</v>
      </c>
      <c r="J1347" s="569" t="s">
        <v>87</v>
      </c>
      <c r="K1347" s="569" t="s">
        <v>79</v>
      </c>
      <c r="L1347" s="570">
        <v>0.15</v>
      </c>
      <c r="M1347" s="571">
        <v>0.9712015590838633</v>
      </c>
      <c r="N1347" s="572">
        <v>41.250175588356157</v>
      </c>
      <c r="O1347" s="668" t="s">
        <v>151</v>
      </c>
      <c r="P1347" s="668" t="s">
        <v>87</v>
      </c>
      <c r="Q1347" s="574" t="s">
        <v>3451</v>
      </c>
      <c r="R1347" s="574" t="s">
        <v>3505</v>
      </c>
      <c r="S1347" s="574" t="s">
        <v>3344</v>
      </c>
      <c r="T1347" s="574" t="s">
        <v>4985</v>
      </c>
      <c r="U1347" s="574" t="s">
        <v>3738</v>
      </c>
      <c r="V1347" s="574" t="s">
        <v>3739</v>
      </c>
      <c r="W1347" s="575" t="s">
        <v>5035</v>
      </c>
      <c r="X1347" s="575" t="s">
        <v>5115</v>
      </c>
      <c r="Y1347" s="576" t="s">
        <v>5041</v>
      </c>
      <c r="Z1347" s="577" t="s">
        <v>5121</v>
      </c>
      <c r="AA1347" s="578" t="s">
        <v>5117</v>
      </c>
      <c r="AE1347"/>
    </row>
    <row r="1348" spans="1:31" s="563" customFormat="1">
      <c r="A1348"/>
      <c r="B1348"/>
      <c r="C1348" s="568">
        <v>2024</v>
      </c>
      <c r="D1348" s="569" t="s">
        <v>38</v>
      </c>
      <c r="E1348" s="569" t="s">
        <v>337</v>
      </c>
      <c r="F1348" s="573" t="s">
        <v>141</v>
      </c>
      <c r="G1348" s="569" t="s">
        <v>42</v>
      </c>
      <c r="H1348" s="569" t="s">
        <v>41</v>
      </c>
      <c r="I1348" s="575" t="s">
        <v>54</v>
      </c>
      <c r="J1348" s="569" t="s">
        <v>83</v>
      </c>
      <c r="K1348" s="569" t="s">
        <v>81</v>
      </c>
      <c r="L1348" s="570">
        <v>1</v>
      </c>
      <c r="M1348" s="571">
        <v>20.282260011344171</v>
      </c>
      <c r="N1348" s="572">
        <v>36.397213754431903</v>
      </c>
      <c r="O1348" s="668" t="s">
        <v>382</v>
      </c>
      <c r="P1348" s="668" t="s">
        <v>83</v>
      </c>
      <c r="Q1348" s="574" t="s">
        <v>3363</v>
      </c>
      <c r="R1348" s="574" t="s">
        <v>3532</v>
      </c>
      <c r="S1348" s="574" t="s">
        <v>3365</v>
      </c>
      <c r="T1348" s="574" t="s">
        <v>4985</v>
      </c>
      <c r="U1348" s="574" t="s">
        <v>3366</v>
      </c>
      <c r="V1348" s="574" t="s">
        <v>3533</v>
      </c>
      <c r="W1348" s="575" t="s">
        <v>5047</v>
      </c>
      <c r="X1348" s="575" t="s">
        <v>5122</v>
      </c>
      <c r="Y1348" s="576" t="s">
        <v>5049</v>
      </c>
      <c r="Z1348" s="577" t="s">
        <v>5123</v>
      </c>
      <c r="AA1348" s="578" t="s">
        <v>5124</v>
      </c>
      <c r="AE1348"/>
    </row>
    <row r="1349" spans="1:31" s="563" customFormat="1">
      <c r="A1349"/>
      <c r="B1349"/>
      <c r="C1349" s="568">
        <v>2024</v>
      </c>
      <c r="D1349" s="569" t="s">
        <v>38</v>
      </c>
      <c r="E1349" s="569" t="s">
        <v>337</v>
      </c>
      <c r="F1349" s="573" t="s">
        <v>141</v>
      </c>
      <c r="G1349" s="569" t="s">
        <v>42</v>
      </c>
      <c r="H1349" s="569" t="s">
        <v>41</v>
      </c>
      <c r="I1349" s="575" t="s">
        <v>54</v>
      </c>
      <c r="J1349" s="569" t="s">
        <v>77</v>
      </c>
      <c r="K1349" s="569" t="s">
        <v>104</v>
      </c>
      <c r="L1349" s="570">
        <v>0.1</v>
      </c>
      <c r="M1349" s="571">
        <v>1.5968454600337492</v>
      </c>
      <c r="N1349" s="572">
        <v>67.950870639733992</v>
      </c>
      <c r="O1349" s="668" t="s">
        <v>381</v>
      </c>
      <c r="P1349" s="668" t="s">
        <v>77</v>
      </c>
      <c r="Q1349" s="574" t="s">
        <v>3355</v>
      </c>
      <c r="R1349" s="574" t="s">
        <v>3499</v>
      </c>
      <c r="S1349" s="574" t="s">
        <v>3375</v>
      </c>
      <c r="T1349" s="574" t="s">
        <v>4985</v>
      </c>
      <c r="U1349" s="574" t="s">
        <v>3391</v>
      </c>
      <c r="V1349" s="574" t="s">
        <v>3547</v>
      </c>
      <c r="W1349" s="575" t="s">
        <v>5052</v>
      </c>
      <c r="X1349" s="575" t="s">
        <v>5125</v>
      </c>
      <c r="Y1349" s="576" t="s">
        <v>5054</v>
      </c>
      <c r="Z1349" s="577" t="s">
        <v>5126</v>
      </c>
      <c r="AA1349" s="578" t="s">
        <v>5127</v>
      </c>
      <c r="AE1349"/>
    </row>
    <row r="1350" spans="1:31" s="563" customFormat="1">
      <c r="A1350"/>
      <c r="B1350"/>
      <c r="C1350" s="568">
        <v>2024</v>
      </c>
      <c r="D1350" s="569" t="s">
        <v>38</v>
      </c>
      <c r="E1350" s="569" t="s">
        <v>337</v>
      </c>
      <c r="F1350" s="573" t="s">
        <v>141</v>
      </c>
      <c r="G1350" s="569" t="s">
        <v>42</v>
      </c>
      <c r="H1350" s="569" t="s">
        <v>41</v>
      </c>
      <c r="I1350" s="575" t="s">
        <v>54</v>
      </c>
      <c r="J1350" s="569" t="s">
        <v>77</v>
      </c>
      <c r="K1350" s="569" t="s">
        <v>93</v>
      </c>
      <c r="L1350" s="570">
        <v>0.9</v>
      </c>
      <c r="M1350" s="571">
        <v>14.371609140303741</v>
      </c>
      <c r="N1350" s="572">
        <v>611.55783575760597</v>
      </c>
      <c r="O1350" s="668" t="s">
        <v>381</v>
      </c>
      <c r="P1350" s="668" t="s">
        <v>77</v>
      </c>
      <c r="Q1350" s="574" t="s">
        <v>3394</v>
      </c>
      <c r="R1350" s="574" t="s">
        <v>3549</v>
      </c>
      <c r="S1350" s="574" t="s">
        <v>3375</v>
      </c>
      <c r="T1350" s="574" t="s">
        <v>4985</v>
      </c>
      <c r="U1350" s="574" t="s">
        <v>3396</v>
      </c>
      <c r="V1350" s="574" t="s">
        <v>3550</v>
      </c>
      <c r="W1350" s="575" t="s">
        <v>5057</v>
      </c>
      <c r="X1350" s="575" t="s">
        <v>5128</v>
      </c>
      <c r="Y1350" s="576" t="s">
        <v>5054</v>
      </c>
      <c r="Z1350" s="577" t="s">
        <v>5129</v>
      </c>
      <c r="AA1350" s="578" t="s">
        <v>5130</v>
      </c>
      <c r="AE1350"/>
    </row>
    <row r="1351" spans="1:31" s="563" customFormat="1">
      <c r="A1351"/>
      <c r="B1351"/>
      <c r="C1351" s="568">
        <v>2024</v>
      </c>
      <c r="D1351" s="569" t="s">
        <v>38</v>
      </c>
      <c r="E1351" s="569" t="s">
        <v>337</v>
      </c>
      <c r="F1351" s="573" t="s">
        <v>141</v>
      </c>
      <c r="G1351" s="569" t="s">
        <v>42</v>
      </c>
      <c r="H1351" s="569" t="s">
        <v>41</v>
      </c>
      <c r="I1351" s="575" t="s">
        <v>54</v>
      </c>
      <c r="J1351" s="569" t="s">
        <v>349</v>
      </c>
      <c r="K1351" s="569" t="s">
        <v>471</v>
      </c>
      <c r="L1351" s="570">
        <v>1</v>
      </c>
      <c r="M1351" s="571">
        <v>6.093775939188979</v>
      </c>
      <c r="N1351" s="572">
        <v>669.64570760318463</v>
      </c>
      <c r="O1351" s="668" t="s">
        <v>151</v>
      </c>
      <c r="P1351" s="668" t="s">
        <v>349</v>
      </c>
      <c r="Q1351" s="574" t="s">
        <v>3724</v>
      </c>
      <c r="R1351" s="574" t="s">
        <v>3725</v>
      </c>
      <c r="S1351" s="574" t="s">
        <v>3402</v>
      </c>
      <c r="T1351" s="574" t="s">
        <v>4985</v>
      </c>
      <c r="U1351" s="574" t="s">
        <v>3754</v>
      </c>
      <c r="V1351" s="574" t="s">
        <v>3755</v>
      </c>
      <c r="W1351" s="575" t="s">
        <v>5014</v>
      </c>
      <c r="X1351" s="575" t="s">
        <v>5103</v>
      </c>
      <c r="Y1351" s="575" t="s">
        <v>5062</v>
      </c>
      <c r="Z1351" s="579" t="s">
        <v>5131</v>
      </c>
      <c r="AA1351" s="580" t="s">
        <v>5105</v>
      </c>
      <c r="AE1351"/>
    </row>
    <row r="1352" spans="1:31" s="563" customFormat="1">
      <c r="A1352"/>
      <c r="B1352"/>
      <c r="C1352" s="568">
        <v>2024</v>
      </c>
      <c r="D1352" s="569" t="s">
        <v>38</v>
      </c>
      <c r="E1352" s="569" t="s">
        <v>337</v>
      </c>
      <c r="F1352" s="573" t="s">
        <v>141</v>
      </c>
      <c r="G1352" s="569" t="s">
        <v>42</v>
      </c>
      <c r="H1352" s="569" t="s">
        <v>41</v>
      </c>
      <c r="I1352" s="575" t="s">
        <v>54</v>
      </c>
      <c r="J1352" s="569" t="s">
        <v>76</v>
      </c>
      <c r="K1352" s="569" t="s">
        <v>79</v>
      </c>
      <c r="L1352" s="570">
        <v>1</v>
      </c>
      <c r="M1352" s="571">
        <v>0.3231263754421233</v>
      </c>
      <c r="N1352" s="572">
        <v>137.50058529452056</v>
      </c>
      <c r="O1352" s="668" t="s">
        <v>151</v>
      </c>
      <c r="P1352" s="668" t="s">
        <v>76</v>
      </c>
      <c r="Q1352" s="574" t="s">
        <v>3451</v>
      </c>
      <c r="R1352" s="574" t="s">
        <v>3505</v>
      </c>
      <c r="S1352" s="574" t="s">
        <v>3410</v>
      </c>
      <c r="T1352" s="574" t="s">
        <v>4985</v>
      </c>
      <c r="U1352" s="574" t="s">
        <v>3762</v>
      </c>
      <c r="V1352" s="574" t="s">
        <v>3763</v>
      </c>
      <c r="W1352" s="575" t="s">
        <v>5035</v>
      </c>
      <c r="X1352" s="575" t="s">
        <v>5115</v>
      </c>
      <c r="Y1352" s="576" t="s">
        <v>5064</v>
      </c>
      <c r="Z1352" s="577" t="s">
        <v>5132</v>
      </c>
      <c r="AA1352" s="578" t="s">
        <v>5117</v>
      </c>
      <c r="AE1352"/>
    </row>
    <row r="1353" spans="1:31" s="563" customFormat="1">
      <c r="A1353"/>
      <c r="B1353"/>
      <c r="C1353" s="568">
        <v>2024</v>
      </c>
      <c r="D1353" s="569" t="s">
        <v>38</v>
      </c>
      <c r="E1353" s="569" t="s">
        <v>337</v>
      </c>
      <c r="F1353" s="573" t="s">
        <v>141</v>
      </c>
      <c r="G1353" s="569" t="s">
        <v>42</v>
      </c>
      <c r="H1353" s="569" t="s">
        <v>41</v>
      </c>
      <c r="I1353" s="575" t="s">
        <v>54</v>
      </c>
      <c r="J1353" s="569" t="s">
        <v>74</v>
      </c>
      <c r="K1353" s="569" t="s">
        <v>104</v>
      </c>
      <c r="L1353" s="570">
        <v>0.5</v>
      </c>
      <c r="M1353" s="571">
        <v>1.7310341541542316</v>
      </c>
      <c r="N1353" s="572">
        <v>736.61027836350297</v>
      </c>
      <c r="O1353" s="668" t="s">
        <v>151</v>
      </c>
      <c r="P1353" s="668" t="s">
        <v>74</v>
      </c>
      <c r="Q1353" s="574" t="s">
        <v>3355</v>
      </c>
      <c r="R1353" s="574" t="s">
        <v>3499</v>
      </c>
      <c r="S1353" s="574" t="s">
        <v>3423</v>
      </c>
      <c r="T1353" s="574" t="s">
        <v>4985</v>
      </c>
      <c r="U1353" s="574" t="s">
        <v>3766</v>
      </c>
      <c r="V1353" s="574" t="s">
        <v>3767</v>
      </c>
      <c r="W1353" s="575" t="s">
        <v>5052</v>
      </c>
      <c r="X1353" s="575" t="s">
        <v>5125</v>
      </c>
      <c r="Y1353" s="576" t="s">
        <v>5066</v>
      </c>
      <c r="Z1353" s="577" t="s">
        <v>5133</v>
      </c>
      <c r="AA1353" s="578" t="s">
        <v>5127</v>
      </c>
      <c r="AE1353"/>
    </row>
    <row r="1354" spans="1:31" s="563" customFormat="1">
      <c r="A1354"/>
      <c r="B1354"/>
      <c r="C1354" s="568">
        <v>2024</v>
      </c>
      <c r="D1354" s="569" t="s">
        <v>38</v>
      </c>
      <c r="E1354" s="569" t="s">
        <v>337</v>
      </c>
      <c r="F1354" s="573" t="s">
        <v>141</v>
      </c>
      <c r="G1354" s="569" t="s">
        <v>42</v>
      </c>
      <c r="H1354" s="569" t="s">
        <v>41</v>
      </c>
      <c r="I1354" s="575" t="s">
        <v>54</v>
      </c>
      <c r="J1354" s="569" t="s">
        <v>74</v>
      </c>
      <c r="K1354" s="569" t="s">
        <v>79</v>
      </c>
      <c r="L1354" s="570">
        <v>0.5</v>
      </c>
      <c r="M1354" s="571">
        <v>1.7310341541542316</v>
      </c>
      <c r="N1354" s="572">
        <v>736.61027836350297</v>
      </c>
      <c r="O1354" s="668" t="s">
        <v>151</v>
      </c>
      <c r="P1354" s="668" t="s">
        <v>74</v>
      </c>
      <c r="Q1354" s="574" t="s">
        <v>3451</v>
      </c>
      <c r="R1354" s="574" t="s">
        <v>3505</v>
      </c>
      <c r="S1354" s="574" t="s">
        <v>3423</v>
      </c>
      <c r="T1354" s="574" t="s">
        <v>4985</v>
      </c>
      <c r="U1354" s="574" t="s">
        <v>3574</v>
      </c>
      <c r="V1354" s="574" t="s">
        <v>3575</v>
      </c>
      <c r="W1354" s="575" t="s">
        <v>5035</v>
      </c>
      <c r="X1354" s="575" t="s">
        <v>5115</v>
      </c>
      <c r="Y1354" s="576" t="s">
        <v>5066</v>
      </c>
      <c r="Z1354" s="577" t="s">
        <v>5134</v>
      </c>
      <c r="AA1354" s="578" t="s">
        <v>5117</v>
      </c>
      <c r="AE1354"/>
    </row>
    <row r="1355" spans="1:31" s="563" customFormat="1">
      <c r="A1355"/>
      <c r="B1355"/>
      <c r="C1355" s="568">
        <v>2024</v>
      </c>
      <c r="D1355" s="569" t="s">
        <v>38</v>
      </c>
      <c r="E1355" s="569" t="s">
        <v>337</v>
      </c>
      <c r="F1355" s="573" t="s">
        <v>141</v>
      </c>
      <c r="G1355" s="569" t="s">
        <v>42</v>
      </c>
      <c r="H1355" s="569" t="s">
        <v>41</v>
      </c>
      <c r="I1355" s="575" t="s">
        <v>54</v>
      </c>
      <c r="J1355" s="569" t="s">
        <v>351</v>
      </c>
      <c r="K1355" s="569" t="s">
        <v>100</v>
      </c>
      <c r="L1355" s="570">
        <v>1</v>
      </c>
      <c r="M1355" s="571">
        <v>4.6083852830388379</v>
      </c>
      <c r="N1355" s="572">
        <v>19.479249583390416</v>
      </c>
      <c r="O1355" s="668" t="s">
        <v>151</v>
      </c>
      <c r="P1355" s="668" t="s">
        <v>351</v>
      </c>
      <c r="Q1355" s="574" t="s">
        <v>3431</v>
      </c>
      <c r="R1355" s="574" t="s">
        <v>3577</v>
      </c>
      <c r="S1355" s="574" t="s">
        <v>3433</v>
      </c>
      <c r="T1355" s="574" t="s">
        <v>4985</v>
      </c>
      <c r="U1355" s="574" t="s">
        <v>3434</v>
      </c>
      <c r="V1355" s="574" t="s">
        <v>3578</v>
      </c>
      <c r="W1355" s="575" t="s">
        <v>5070</v>
      </c>
      <c r="X1355" s="575" t="s">
        <v>5135</v>
      </c>
      <c r="Y1355" s="576" t="s">
        <v>5072</v>
      </c>
      <c r="Z1355" s="577" t="s">
        <v>5136</v>
      </c>
      <c r="AA1355" s="578" t="s">
        <v>5137</v>
      </c>
      <c r="AE1355"/>
    </row>
    <row r="1356" spans="1:31" s="563" customFormat="1">
      <c r="A1356"/>
      <c r="B1356"/>
      <c r="C1356" s="568">
        <v>2024</v>
      </c>
      <c r="D1356" s="569" t="s">
        <v>38</v>
      </c>
      <c r="E1356" s="569" t="s">
        <v>337</v>
      </c>
      <c r="F1356" s="573" t="s">
        <v>141</v>
      </c>
      <c r="G1356" s="569" t="s">
        <v>42</v>
      </c>
      <c r="H1356" s="569" t="s">
        <v>41</v>
      </c>
      <c r="I1356" s="575" t="s">
        <v>54</v>
      </c>
      <c r="J1356" s="569" t="s">
        <v>67</v>
      </c>
      <c r="K1356" s="569" t="s">
        <v>81</v>
      </c>
      <c r="L1356" s="570">
        <v>1</v>
      </c>
      <c r="M1356" s="571">
        <v>6.284183842389087</v>
      </c>
      <c r="N1356" s="572">
        <v>23.174255948514705</v>
      </c>
      <c r="O1356" s="668" t="s">
        <v>382</v>
      </c>
      <c r="P1356" s="668" t="s">
        <v>67</v>
      </c>
      <c r="Q1356" s="574" t="s">
        <v>3363</v>
      </c>
      <c r="R1356" s="574" t="s">
        <v>3532</v>
      </c>
      <c r="S1356" s="574" t="s">
        <v>3441</v>
      </c>
      <c r="T1356" s="574" t="s">
        <v>4985</v>
      </c>
      <c r="U1356" s="574" t="s">
        <v>3442</v>
      </c>
      <c r="V1356" s="574" t="s">
        <v>3585</v>
      </c>
      <c r="W1356" s="575" t="s">
        <v>5047</v>
      </c>
      <c r="X1356" s="575" t="s">
        <v>5122</v>
      </c>
      <c r="Y1356" s="576" t="s">
        <v>5075</v>
      </c>
      <c r="Z1356" s="577" t="s">
        <v>5138</v>
      </c>
      <c r="AA1356" s="578" t="s">
        <v>5124</v>
      </c>
      <c r="AE1356"/>
    </row>
    <row r="1357" spans="1:31" s="563" customFormat="1">
      <c r="A1357"/>
      <c r="B1357"/>
      <c r="C1357" s="568">
        <v>2024</v>
      </c>
      <c r="D1357" s="569" t="s">
        <v>38</v>
      </c>
      <c r="E1357" s="569" t="s">
        <v>337</v>
      </c>
      <c r="F1357" s="573" t="s">
        <v>141</v>
      </c>
      <c r="G1357" s="569" t="s">
        <v>42</v>
      </c>
      <c r="H1357" s="569" t="s">
        <v>41</v>
      </c>
      <c r="I1357" s="575" t="s">
        <v>54</v>
      </c>
      <c r="J1357" s="569" t="s">
        <v>66</v>
      </c>
      <c r="K1357" s="569" t="s">
        <v>310</v>
      </c>
      <c r="L1357" s="570">
        <v>0.7</v>
      </c>
      <c r="M1357" s="571">
        <v>12.146174455056936</v>
      </c>
      <c r="N1357" s="572">
        <v>473.1410589488417</v>
      </c>
      <c r="O1357" s="668" t="s">
        <v>381</v>
      </c>
      <c r="P1357" s="668" t="s">
        <v>66</v>
      </c>
      <c r="Q1357" s="574" t="s">
        <v>3373</v>
      </c>
      <c r="R1357" s="574" t="s">
        <v>3537</v>
      </c>
      <c r="S1357" s="574" t="s">
        <v>3446</v>
      </c>
      <c r="T1357" s="574" t="s">
        <v>4985</v>
      </c>
      <c r="U1357" s="574" t="s">
        <v>3447</v>
      </c>
      <c r="V1357" s="574" t="s">
        <v>3587</v>
      </c>
      <c r="W1357" s="575" t="s">
        <v>5077</v>
      </c>
      <c r="X1357" s="575" t="s">
        <v>5139</v>
      </c>
      <c r="Y1357" s="576" t="s">
        <v>5079</v>
      </c>
      <c r="Z1357" s="577" t="s">
        <v>5140</v>
      </c>
      <c r="AA1357" s="578" t="s">
        <v>5141</v>
      </c>
      <c r="AE1357"/>
    </row>
    <row r="1358" spans="1:31" s="563" customFormat="1">
      <c r="A1358"/>
      <c r="B1358"/>
      <c r="C1358" s="568">
        <v>2024</v>
      </c>
      <c r="D1358" s="569" t="s">
        <v>38</v>
      </c>
      <c r="E1358" s="569" t="s">
        <v>337</v>
      </c>
      <c r="F1358" s="573" t="s">
        <v>141</v>
      </c>
      <c r="G1358" s="569" t="s">
        <v>42</v>
      </c>
      <c r="H1358" s="569" t="s">
        <v>41</v>
      </c>
      <c r="I1358" s="575" t="s">
        <v>54</v>
      </c>
      <c r="J1358" s="569" t="s">
        <v>66</v>
      </c>
      <c r="K1358" s="569" t="s">
        <v>79</v>
      </c>
      <c r="L1358" s="570">
        <v>0.3</v>
      </c>
      <c r="M1358" s="571">
        <v>5.2055033378815452</v>
      </c>
      <c r="N1358" s="572">
        <v>202.77473954950361</v>
      </c>
      <c r="O1358" s="668" t="s">
        <v>381</v>
      </c>
      <c r="P1358" s="668" t="s">
        <v>66</v>
      </c>
      <c r="Q1358" s="574" t="s">
        <v>3451</v>
      </c>
      <c r="R1358" s="574" t="s">
        <v>3505</v>
      </c>
      <c r="S1358" s="574" t="s">
        <v>3446</v>
      </c>
      <c r="T1358" s="574" t="s">
        <v>4985</v>
      </c>
      <c r="U1358" s="574" t="s">
        <v>3453</v>
      </c>
      <c r="V1358" s="574" t="s">
        <v>3589</v>
      </c>
      <c r="W1358" s="575" t="s">
        <v>5035</v>
      </c>
      <c r="X1358" s="575" t="s">
        <v>5115</v>
      </c>
      <c r="Y1358" s="576" t="s">
        <v>5079</v>
      </c>
      <c r="Z1358" s="577" t="s">
        <v>5142</v>
      </c>
      <c r="AA1358" s="578" t="s">
        <v>5117</v>
      </c>
      <c r="AE1358"/>
    </row>
    <row r="1359" spans="1:31" s="563" customFormat="1">
      <c r="A1359"/>
      <c r="B1359"/>
      <c r="C1359" s="568">
        <v>2024</v>
      </c>
      <c r="D1359" s="569" t="s">
        <v>38</v>
      </c>
      <c r="E1359" s="569" t="s">
        <v>337</v>
      </c>
      <c r="F1359" s="573" t="s">
        <v>141</v>
      </c>
      <c r="G1359" s="569" t="s">
        <v>42</v>
      </c>
      <c r="H1359" s="569" t="s">
        <v>41</v>
      </c>
      <c r="I1359" s="575" t="s">
        <v>54</v>
      </c>
      <c r="J1359" s="569" t="s">
        <v>348</v>
      </c>
      <c r="K1359" s="569" t="s">
        <v>310</v>
      </c>
      <c r="L1359" s="570">
        <v>0.1</v>
      </c>
      <c r="M1359" s="571">
        <v>1.6650461500508349</v>
      </c>
      <c r="N1359" s="572">
        <v>179.03722043557366</v>
      </c>
      <c r="O1359" s="668" t="s">
        <v>151</v>
      </c>
      <c r="P1359" s="668" t="s">
        <v>348</v>
      </c>
      <c r="Q1359" s="574" t="s">
        <v>3373</v>
      </c>
      <c r="R1359" s="574" t="s">
        <v>3537</v>
      </c>
      <c r="S1359" s="574" t="s">
        <v>3459</v>
      </c>
      <c r="T1359" s="574" t="s">
        <v>4985</v>
      </c>
      <c r="U1359" s="574" t="s">
        <v>3957</v>
      </c>
      <c r="V1359" s="574" t="s">
        <v>4034</v>
      </c>
      <c r="W1359" s="575" t="s">
        <v>5077</v>
      </c>
      <c r="X1359" s="575" t="s">
        <v>5139</v>
      </c>
      <c r="Y1359" s="576" t="s">
        <v>5083</v>
      </c>
      <c r="Z1359" s="577" t="s">
        <v>5143</v>
      </c>
      <c r="AA1359" s="578" t="s">
        <v>5141</v>
      </c>
      <c r="AE1359"/>
    </row>
    <row r="1360" spans="1:31" s="563" customFormat="1">
      <c r="A1360"/>
      <c r="B1360"/>
      <c r="C1360" s="568">
        <v>2024</v>
      </c>
      <c r="D1360" s="569" t="s">
        <v>38</v>
      </c>
      <c r="E1360" s="569" t="s">
        <v>337</v>
      </c>
      <c r="F1360" s="573" t="s">
        <v>141</v>
      </c>
      <c r="G1360" s="569" t="s">
        <v>42</v>
      </c>
      <c r="H1360" s="569" t="s">
        <v>41</v>
      </c>
      <c r="I1360" s="575" t="s">
        <v>54</v>
      </c>
      <c r="J1360" s="569" t="s">
        <v>348</v>
      </c>
      <c r="K1360" s="569" t="s">
        <v>475</v>
      </c>
      <c r="L1360" s="570">
        <v>0.9</v>
      </c>
      <c r="M1360" s="571">
        <v>14.985415350457515</v>
      </c>
      <c r="N1360" s="572">
        <v>1611.3349839201628</v>
      </c>
      <c r="O1360" s="668" t="s">
        <v>151</v>
      </c>
      <c r="P1360" s="668" t="s">
        <v>348</v>
      </c>
      <c r="Q1360" s="574" t="s">
        <v>5026</v>
      </c>
      <c r="R1360" s="574" t="s">
        <v>5110</v>
      </c>
      <c r="S1360" s="574" t="s">
        <v>3459</v>
      </c>
      <c r="T1360" s="574" t="s">
        <v>4985</v>
      </c>
      <c r="U1360" s="574" t="s">
        <v>5085</v>
      </c>
      <c r="V1360" s="574" t="s">
        <v>5144</v>
      </c>
      <c r="W1360" s="575" t="s">
        <v>5030</v>
      </c>
      <c r="X1360" s="575" t="s">
        <v>5112</v>
      </c>
      <c r="Y1360" s="575" t="s">
        <v>5083</v>
      </c>
      <c r="Z1360" s="579" t="s">
        <v>5145</v>
      </c>
      <c r="AA1360" s="580" t="s">
        <v>5114</v>
      </c>
      <c r="AE1360"/>
    </row>
    <row r="1361" spans="1:31" s="563" customFormat="1">
      <c r="A1361"/>
      <c r="B1361"/>
      <c r="C1361" s="568">
        <v>2025</v>
      </c>
      <c r="D1361" s="569" t="s">
        <v>101</v>
      </c>
      <c r="E1361" s="569" t="s">
        <v>356</v>
      </c>
      <c r="F1361" s="573" t="s">
        <v>462</v>
      </c>
      <c r="G1361" s="569" t="s">
        <v>42</v>
      </c>
      <c r="H1361" s="569" t="s">
        <v>41</v>
      </c>
      <c r="I1361" s="575" t="s">
        <v>54</v>
      </c>
      <c r="J1361" s="569" t="s">
        <v>352</v>
      </c>
      <c r="K1361" s="569" t="s">
        <v>346</v>
      </c>
      <c r="L1361" s="570">
        <v>1</v>
      </c>
      <c r="M1361" s="571">
        <v>0.2192145617752721</v>
      </c>
      <c r="N1361" s="572">
        <v>11.66848573423251</v>
      </c>
      <c r="O1361" s="668" t="s">
        <v>151</v>
      </c>
      <c r="P1361" s="668" t="s">
        <v>352</v>
      </c>
      <c r="Q1361" s="574" t="s">
        <v>5146</v>
      </c>
      <c r="R1361" s="574" t="s">
        <v>5147</v>
      </c>
      <c r="S1361" s="574" t="s">
        <v>5148</v>
      </c>
      <c r="T1361" s="574" t="s">
        <v>5149</v>
      </c>
      <c r="U1361" s="574" t="s">
        <v>5150</v>
      </c>
      <c r="V1361" s="574" t="s">
        <v>5151</v>
      </c>
      <c r="W1361" s="575" t="s">
        <v>5152</v>
      </c>
      <c r="X1361" s="575" t="s">
        <v>5153</v>
      </c>
      <c r="Y1361" s="576" t="s">
        <v>5154</v>
      </c>
      <c r="Z1361" s="577" t="s">
        <v>5155</v>
      </c>
      <c r="AA1361" s="578" t="s">
        <v>5156</v>
      </c>
      <c r="AE1361"/>
    </row>
    <row r="1362" spans="1:31" s="563" customFormat="1">
      <c r="A1362"/>
      <c r="B1362"/>
      <c r="C1362" s="568">
        <v>2025</v>
      </c>
      <c r="D1362" s="569" t="s">
        <v>101</v>
      </c>
      <c r="E1362" s="569" t="s">
        <v>356</v>
      </c>
      <c r="F1362" s="573" t="s">
        <v>462</v>
      </c>
      <c r="G1362" s="569" t="s">
        <v>42</v>
      </c>
      <c r="H1362" s="569" t="s">
        <v>41</v>
      </c>
      <c r="I1362" s="575" t="s">
        <v>54</v>
      </c>
      <c r="J1362" s="569" t="s">
        <v>116</v>
      </c>
      <c r="K1362" s="569" t="s">
        <v>90</v>
      </c>
      <c r="L1362" s="570">
        <v>0.5</v>
      </c>
      <c r="M1362" s="571">
        <v>4.321896517119201E-2</v>
      </c>
      <c r="N1362" s="572">
        <v>0.27635887265287529</v>
      </c>
      <c r="O1362" s="668" t="s">
        <v>382</v>
      </c>
      <c r="P1362" s="668" t="s">
        <v>116</v>
      </c>
      <c r="Q1362" s="574" t="s">
        <v>5157</v>
      </c>
      <c r="R1362" s="574" t="s">
        <v>5158</v>
      </c>
      <c r="S1362" s="574" t="s">
        <v>5159</v>
      </c>
      <c r="T1362" s="574" t="s">
        <v>5149</v>
      </c>
      <c r="U1362" s="574" t="s">
        <v>5160</v>
      </c>
      <c r="V1362" s="574" t="s">
        <v>5161</v>
      </c>
      <c r="W1362" s="575" t="s">
        <v>5162</v>
      </c>
      <c r="X1362" s="575" t="s">
        <v>5163</v>
      </c>
      <c r="Y1362" s="576" t="s">
        <v>5164</v>
      </c>
      <c r="Z1362" s="577" t="s">
        <v>5165</v>
      </c>
      <c r="AA1362" s="578" t="s">
        <v>5166</v>
      </c>
      <c r="AE1362"/>
    </row>
    <row r="1363" spans="1:31" s="563" customFormat="1">
      <c r="A1363"/>
      <c r="B1363"/>
      <c r="C1363" s="568">
        <v>2025</v>
      </c>
      <c r="D1363" s="569" t="s">
        <v>101</v>
      </c>
      <c r="E1363" s="569" t="s">
        <v>356</v>
      </c>
      <c r="F1363" s="573" t="s">
        <v>462</v>
      </c>
      <c r="G1363" s="569" t="s">
        <v>42</v>
      </c>
      <c r="H1363" s="569" t="s">
        <v>41</v>
      </c>
      <c r="I1363" s="575" t="s">
        <v>54</v>
      </c>
      <c r="J1363" s="569" t="s">
        <v>116</v>
      </c>
      <c r="K1363" s="569" t="s">
        <v>466</v>
      </c>
      <c r="L1363" s="570">
        <v>0.5</v>
      </c>
      <c r="M1363" s="571">
        <v>4.321896517119201E-2</v>
      </c>
      <c r="N1363" s="572">
        <v>0.27635887265287529</v>
      </c>
      <c r="O1363" s="668" t="s">
        <v>382</v>
      </c>
      <c r="P1363" s="668" t="s">
        <v>116</v>
      </c>
      <c r="Q1363" s="574" t="s">
        <v>5167</v>
      </c>
      <c r="R1363" s="574" t="s">
        <v>5168</v>
      </c>
      <c r="S1363" s="574" t="s">
        <v>5159</v>
      </c>
      <c r="T1363" s="574" t="s">
        <v>5149</v>
      </c>
      <c r="U1363" s="574" t="s">
        <v>5169</v>
      </c>
      <c r="V1363" s="574" t="s">
        <v>5170</v>
      </c>
      <c r="W1363" s="575" t="s">
        <v>5171</v>
      </c>
      <c r="X1363" s="575" t="s">
        <v>5172</v>
      </c>
      <c r="Y1363" s="576" t="s">
        <v>5164</v>
      </c>
      <c r="Z1363" s="577" t="s">
        <v>5173</v>
      </c>
      <c r="AA1363" s="578" t="s">
        <v>5174</v>
      </c>
      <c r="AE1363"/>
    </row>
    <row r="1364" spans="1:31" s="563" customFormat="1">
      <c r="A1364"/>
      <c r="B1364"/>
      <c r="C1364" s="568">
        <v>2025</v>
      </c>
      <c r="D1364" s="569" t="s">
        <v>101</v>
      </c>
      <c r="E1364" s="569" t="s">
        <v>356</v>
      </c>
      <c r="F1364" s="573" t="s">
        <v>462</v>
      </c>
      <c r="G1364" s="569" t="s">
        <v>42</v>
      </c>
      <c r="H1364" s="569" t="s">
        <v>41</v>
      </c>
      <c r="I1364" s="575" t="s">
        <v>54</v>
      </c>
      <c r="J1364" s="569" t="s">
        <v>109</v>
      </c>
      <c r="K1364" s="569" t="s">
        <v>106</v>
      </c>
      <c r="L1364" s="570">
        <v>1</v>
      </c>
      <c r="M1364" s="571">
        <v>0.18002529675615164</v>
      </c>
      <c r="N1364" s="572">
        <v>11.054354906115011</v>
      </c>
      <c r="O1364" s="668" t="s">
        <v>381</v>
      </c>
      <c r="P1364" s="668" t="s">
        <v>109</v>
      </c>
      <c r="Q1364" s="574" t="s">
        <v>5175</v>
      </c>
      <c r="R1364" s="574" t="s">
        <v>5176</v>
      </c>
      <c r="S1364" s="574" t="s">
        <v>5177</v>
      </c>
      <c r="T1364" s="574" t="s">
        <v>5149</v>
      </c>
      <c r="U1364" s="574" t="s">
        <v>5178</v>
      </c>
      <c r="V1364" s="574" t="s">
        <v>5179</v>
      </c>
      <c r="W1364" s="575" t="s">
        <v>5180</v>
      </c>
      <c r="X1364" s="575" t="s">
        <v>5181</v>
      </c>
      <c r="Y1364" s="576" t="s">
        <v>5182</v>
      </c>
      <c r="Z1364" s="577" t="s">
        <v>5183</v>
      </c>
      <c r="AA1364" s="578" t="s">
        <v>5184</v>
      </c>
      <c r="AE1364"/>
    </row>
    <row r="1365" spans="1:31" s="563" customFormat="1">
      <c r="A1365"/>
      <c r="B1365"/>
      <c r="C1365" s="568">
        <v>2025</v>
      </c>
      <c r="D1365" s="569" t="s">
        <v>101</v>
      </c>
      <c r="E1365" s="569" t="s">
        <v>356</v>
      </c>
      <c r="F1365" s="573" t="s">
        <v>462</v>
      </c>
      <c r="G1365" s="569" t="s">
        <v>42</v>
      </c>
      <c r="H1365" s="569" t="s">
        <v>41</v>
      </c>
      <c r="I1365" s="575" t="s">
        <v>54</v>
      </c>
      <c r="J1365" s="569" t="s">
        <v>350</v>
      </c>
      <c r="K1365" s="569" t="s">
        <v>330</v>
      </c>
      <c r="L1365" s="570">
        <v>1</v>
      </c>
      <c r="M1365" s="571">
        <v>0.18610075280268518</v>
      </c>
      <c r="N1365" s="572">
        <v>23.336971468465023</v>
      </c>
      <c r="O1365" s="668" t="s">
        <v>151</v>
      </c>
      <c r="P1365" s="668" t="s">
        <v>350</v>
      </c>
      <c r="Q1365" s="574" t="s">
        <v>5185</v>
      </c>
      <c r="R1365" s="574" t="s">
        <v>5186</v>
      </c>
      <c r="S1365" s="574" t="s">
        <v>5187</v>
      </c>
      <c r="T1365" s="574" t="s">
        <v>5149</v>
      </c>
      <c r="U1365" s="574" t="s">
        <v>5188</v>
      </c>
      <c r="V1365" s="574" t="s">
        <v>5189</v>
      </c>
      <c r="W1365" s="575" t="s">
        <v>5190</v>
      </c>
      <c r="X1365" s="575" t="s">
        <v>5191</v>
      </c>
      <c r="Y1365" s="576" t="s">
        <v>5192</v>
      </c>
      <c r="Z1365" s="577" t="s">
        <v>5193</v>
      </c>
      <c r="AA1365" s="578" t="s">
        <v>5194</v>
      </c>
      <c r="AE1365"/>
    </row>
    <row r="1366" spans="1:31" s="563" customFormat="1">
      <c r="A1366"/>
      <c r="B1366"/>
      <c r="C1366" s="568">
        <v>2025</v>
      </c>
      <c r="D1366" s="569" t="s">
        <v>101</v>
      </c>
      <c r="E1366" s="569" t="s">
        <v>356</v>
      </c>
      <c r="F1366" s="573" t="s">
        <v>462</v>
      </c>
      <c r="G1366" s="569" t="s">
        <v>42</v>
      </c>
      <c r="H1366" s="569" t="s">
        <v>41</v>
      </c>
      <c r="I1366" s="575" t="s">
        <v>54</v>
      </c>
      <c r="J1366" s="569" t="s">
        <v>99</v>
      </c>
      <c r="K1366" s="569" t="s">
        <v>467</v>
      </c>
      <c r="L1366" s="570">
        <v>1</v>
      </c>
      <c r="M1366" s="571">
        <v>1.9708778849808734E-2</v>
      </c>
      <c r="N1366" s="572">
        <v>21.003274321618516</v>
      </c>
      <c r="O1366" s="668" t="s">
        <v>151</v>
      </c>
      <c r="P1366" s="668" t="s">
        <v>99</v>
      </c>
      <c r="Q1366" s="574" t="s">
        <v>5195</v>
      </c>
      <c r="R1366" s="574" t="s">
        <v>5196</v>
      </c>
      <c r="S1366" s="574" t="s">
        <v>5197</v>
      </c>
      <c r="T1366" s="574" t="s">
        <v>5149</v>
      </c>
      <c r="U1366" s="574" t="s">
        <v>5198</v>
      </c>
      <c r="V1366" s="574" t="s">
        <v>5199</v>
      </c>
      <c r="W1366" s="575" t="s">
        <v>5200</v>
      </c>
      <c r="X1366" s="575" t="s">
        <v>5201</v>
      </c>
      <c r="Y1366" s="576" t="s">
        <v>5202</v>
      </c>
      <c r="Z1366" s="577" t="s">
        <v>5203</v>
      </c>
      <c r="AA1366" s="578" t="s">
        <v>5204</v>
      </c>
      <c r="AE1366"/>
    </row>
    <row r="1367" spans="1:31" s="563" customFormat="1">
      <c r="A1367"/>
      <c r="B1367"/>
      <c r="C1367" s="568">
        <v>2025</v>
      </c>
      <c r="D1367" s="569" t="s">
        <v>101</v>
      </c>
      <c r="E1367" s="569" t="s">
        <v>356</v>
      </c>
      <c r="F1367" s="573" t="s">
        <v>462</v>
      </c>
      <c r="G1367" s="569" t="s">
        <v>42</v>
      </c>
      <c r="H1367" s="569" t="s">
        <v>41</v>
      </c>
      <c r="I1367" s="575" t="s">
        <v>54</v>
      </c>
      <c r="J1367" s="569" t="s">
        <v>96</v>
      </c>
      <c r="K1367" s="569" t="s">
        <v>467</v>
      </c>
      <c r="L1367" s="570">
        <v>1</v>
      </c>
      <c r="M1367" s="571">
        <v>2.1933626735924465E-3</v>
      </c>
      <c r="N1367" s="572">
        <v>4.667394293693004</v>
      </c>
      <c r="O1367" s="668" t="s">
        <v>151</v>
      </c>
      <c r="P1367" s="668" t="s">
        <v>96</v>
      </c>
      <c r="Q1367" s="574" t="s">
        <v>5195</v>
      </c>
      <c r="R1367" s="574" t="s">
        <v>5196</v>
      </c>
      <c r="S1367" s="574" t="s">
        <v>5205</v>
      </c>
      <c r="T1367" s="574" t="s">
        <v>5149</v>
      </c>
      <c r="U1367" s="574" t="s">
        <v>5206</v>
      </c>
      <c r="V1367" s="574" t="s">
        <v>5207</v>
      </c>
      <c r="W1367" s="575" t="s">
        <v>5200</v>
      </c>
      <c r="X1367" s="575" t="s">
        <v>5201</v>
      </c>
      <c r="Y1367" s="576" t="s">
        <v>5208</v>
      </c>
      <c r="Z1367" s="577" t="s">
        <v>5209</v>
      </c>
      <c r="AA1367" s="578" t="s">
        <v>5204</v>
      </c>
      <c r="AE1367"/>
    </row>
    <row r="1368" spans="1:31" s="563" customFormat="1">
      <c r="A1368"/>
      <c r="B1368"/>
      <c r="C1368" s="568">
        <v>2025</v>
      </c>
      <c r="D1368" s="569" t="s">
        <v>101</v>
      </c>
      <c r="E1368" s="569" t="s">
        <v>356</v>
      </c>
      <c r="F1368" s="573" t="s">
        <v>462</v>
      </c>
      <c r="G1368" s="569" t="s">
        <v>42</v>
      </c>
      <c r="H1368" s="569" t="s">
        <v>41</v>
      </c>
      <c r="I1368" s="575" t="s">
        <v>54</v>
      </c>
      <c r="J1368" s="569" t="s">
        <v>87</v>
      </c>
      <c r="K1368" s="569" t="s">
        <v>468</v>
      </c>
      <c r="L1368" s="570">
        <v>0.65</v>
      </c>
      <c r="M1368" s="571">
        <v>0.11492972947971396</v>
      </c>
      <c r="N1368" s="572">
        <v>6.8260641545260174</v>
      </c>
      <c r="O1368" s="668" t="s">
        <v>151</v>
      </c>
      <c r="P1368" s="668" t="s">
        <v>87</v>
      </c>
      <c r="Q1368" s="574" t="s">
        <v>5210</v>
      </c>
      <c r="R1368" s="574" t="s">
        <v>5211</v>
      </c>
      <c r="S1368" s="574" t="s">
        <v>5212</v>
      </c>
      <c r="T1368" s="574" t="s">
        <v>5149</v>
      </c>
      <c r="U1368" s="574" t="s">
        <v>5213</v>
      </c>
      <c r="V1368" s="574" t="s">
        <v>5214</v>
      </c>
      <c r="W1368" s="575" t="s">
        <v>5215</v>
      </c>
      <c r="X1368" s="575" t="s">
        <v>5216</v>
      </c>
      <c r="Y1368" s="575" t="s">
        <v>5217</v>
      </c>
      <c r="Z1368" s="579" t="s">
        <v>5218</v>
      </c>
      <c r="AA1368" s="580" t="s">
        <v>5219</v>
      </c>
      <c r="AE1368"/>
    </row>
    <row r="1369" spans="1:31" s="563" customFormat="1">
      <c r="A1369"/>
      <c r="B1369"/>
      <c r="C1369" s="568">
        <v>2025</v>
      </c>
      <c r="D1369" s="569" t="s">
        <v>101</v>
      </c>
      <c r="E1369" s="569" t="s">
        <v>356</v>
      </c>
      <c r="F1369" s="573" t="s">
        <v>462</v>
      </c>
      <c r="G1369" s="569" t="s">
        <v>42</v>
      </c>
      <c r="H1369" s="569" t="s">
        <v>41</v>
      </c>
      <c r="I1369" s="575" t="s">
        <v>54</v>
      </c>
      <c r="J1369" s="569" t="s">
        <v>87</v>
      </c>
      <c r="K1369" s="569" t="s">
        <v>106</v>
      </c>
      <c r="L1369" s="570">
        <v>0.1</v>
      </c>
      <c r="M1369" s="571">
        <v>1.7681496843032916E-2</v>
      </c>
      <c r="N1369" s="572">
        <v>1.0501637160809258</v>
      </c>
      <c r="O1369" s="668" t="s">
        <v>151</v>
      </c>
      <c r="P1369" s="668" t="s">
        <v>87</v>
      </c>
      <c r="Q1369" s="574" t="s">
        <v>5175</v>
      </c>
      <c r="R1369" s="574" t="s">
        <v>5176</v>
      </c>
      <c r="S1369" s="574" t="s">
        <v>5212</v>
      </c>
      <c r="T1369" s="574" t="s">
        <v>5149</v>
      </c>
      <c r="U1369" s="574" t="s">
        <v>5220</v>
      </c>
      <c r="V1369" s="574" t="s">
        <v>5221</v>
      </c>
      <c r="W1369" s="575" t="s">
        <v>5180</v>
      </c>
      <c r="X1369" s="575" t="s">
        <v>5181</v>
      </c>
      <c r="Y1369" s="575" t="s">
        <v>5217</v>
      </c>
      <c r="Z1369" s="579" t="s">
        <v>5222</v>
      </c>
      <c r="AA1369" s="578" t="s">
        <v>5184</v>
      </c>
      <c r="AE1369"/>
    </row>
    <row r="1370" spans="1:31" s="563" customFormat="1">
      <c r="A1370"/>
      <c r="B1370"/>
      <c r="C1370" s="568">
        <v>2025</v>
      </c>
      <c r="D1370" s="569" t="s">
        <v>101</v>
      </c>
      <c r="E1370" s="569" t="s">
        <v>356</v>
      </c>
      <c r="F1370" s="573" t="s">
        <v>462</v>
      </c>
      <c r="G1370" s="569" t="s">
        <v>42</v>
      </c>
      <c r="H1370" s="569" t="s">
        <v>41</v>
      </c>
      <c r="I1370" s="575" t="s">
        <v>54</v>
      </c>
      <c r="J1370" s="569" t="s">
        <v>87</v>
      </c>
      <c r="K1370" s="569" t="s">
        <v>104</v>
      </c>
      <c r="L1370" s="570">
        <v>0.25</v>
      </c>
      <c r="M1370" s="571">
        <v>4.4203742107582294E-2</v>
      </c>
      <c r="N1370" s="572">
        <v>2.6254092902023145</v>
      </c>
      <c r="O1370" s="668" t="s">
        <v>151</v>
      </c>
      <c r="P1370" s="668" t="s">
        <v>87</v>
      </c>
      <c r="Q1370" s="574" t="s">
        <v>5223</v>
      </c>
      <c r="R1370" s="574" t="s">
        <v>5224</v>
      </c>
      <c r="S1370" s="574" t="s">
        <v>5212</v>
      </c>
      <c r="T1370" s="574" t="s">
        <v>5149</v>
      </c>
      <c r="U1370" s="574" t="s">
        <v>5225</v>
      </c>
      <c r="V1370" s="574" t="s">
        <v>5226</v>
      </c>
      <c r="W1370" s="575" t="s">
        <v>5227</v>
      </c>
      <c r="X1370" s="575" t="s">
        <v>5228</v>
      </c>
      <c r="Y1370" s="576" t="s">
        <v>5217</v>
      </c>
      <c r="Z1370" s="577" t="s">
        <v>5229</v>
      </c>
      <c r="AA1370" s="578" t="s">
        <v>5230</v>
      </c>
      <c r="AE1370"/>
    </row>
    <row r="1371" spans="1:31" s="563" customFormat="1">
      <c r="A1371"/>
      <c r="B1371"/>
      <c r="C1371" s="568">
        <v>2025</v>
      </c>
      <c r="D1371" s="569" t="s">
        <v>101</v>
      </c>
      <c r="E1371" s="569" t="s">
        <v>356</v>
      </c>
      <c r="F1371" s="573" t="s">
        <v>462</v>
      </c>
      <c r="G1371" s="569" t="s">
        <v>42</v>
      </c>
      <c r="H1371" s="569" t="s">
        <v>41</v>
      </c>
      <c r="I1371" s="575" t="s">
        <v>54</v>
      </c>
      <c r="J1371" s="569" t="s">
        <v>83</v>
      </c>
      <c r="K1371" s="569" t="s">
        <v>81</v>
      </c>
      <c r="L1371" s="570">
        <v>1</v>
      </c>
      <c r="M1371" s="571">
        <v>0.38197845818266135</v>
      </c>
      <c r="N1371" s="572">
        <v>1.7784381705278518</v>
      </c>
      <c r="O1371" s="668" t="s">
        <v>382</v>
      </c>
      <c r="P1371" s="668" t="s">
        <v>83</v>
      </c>
      <c r="Q1371" s="574" t="s">
        <v>5231</v>
      </c>
      <c r="R1371" s="574" t="s">
        <v>5232</v>
      </c>
      <c r="S1371" s="574" t="s">
        <v>5233</v>
      </c>
      <c r="T1371" s="574" t="s">
        <v>5149</v>
      </c>
      <c r="U1371" s="574" t="s">
        <v>5234</v>
      </c>
      <c r="V1371" s="574" t="s">
        <v>5235</v>
      </c>
      <c r="W1371" s="575" t="s">
        <v>5236</v>
      </c>
      <c r="X1371" s="575" t="s">
        <v>5237</v>
      </c>
      <c r="Y1371" s="576" t="s">
        <v>5238</v>
      </c>
      <c r="Z1371" s="577" t="s">
        <v>5239</v>
      </c>
      <c r="AA1371" s="578" t="s">
        <v>5240</v>
      </c>
      <c r="AE1371"/>
    </row>
    <row r="1372" spans="1:31" s="563" customFormat="1">
      <c r="A1372"/>
      <c r="B1372"/>
      <c r="C1372" s="568">
        <v>2025</v>
      </c>
      <c r="D1372" s="569" t="s">
        <v>101</v>
      </c>
      <c r="E1372" s="569" t="s">
        <v>356</v>
      </c>
      <c r="F1372" s="573" t="s">
        <v>462</v>
      </c>
      <c r="G1372" s="569" t="s">
        <v>42</v>
      </c>
      <c r="H1372" s="569" t="s">
        <v>41</v>
      </c>
      <c r="I1372" s="575" t="s">
        <v>54</v>
      </c>
      <c r="J1372" s="569" t="s">
        <v>77</v>
      </c>
      <c r="K1372" s="569" t="s">
        <v>469</v>
      </c>
      <c r="L1372" s="570">
        <v>0.6</v>
      </c>
      <c r="M1372" s="571">
        <v>0.32643054220855056</v>
      </c>
      <c r="N1372" s="572">
        <v>16.416352343334015</v>
      </c>
      <c r="O1372" s="668" t="s">
        <v>381</v>
      </c>
      <c r="P1372" s="668" t="s">
        <v>77</v>
      </c>
      <c r="Q1372" s="574" t="s">
        <v>5241</v>
      </c>
      <c r="R1372" s="574" t="s">
        <v>5242</v>
      </c>
      <c r="S1372" s="574" t="s">
        <v>5243</v>
      </c>
      <c r="T1372" s="574" t="s">
        <v>5149</v>
      </c>
      <c r="U1372" s="574" t="s">
        <v>5244</v>
      </c>
      <c r="V1372" s="574" t="s">
        <v>5245</v>
      </c>
      <c r="W1372" s="575" t="s">
        <v>5246</v>
      </c>
      <c r="X1372" s="575" t="s">
        <v>5247</v>
      </c>
      <c r="Y1372" s="576" t="s">
        <v>5248</v>
      </c>
      <c r="Z1372" s="577" t="s">
        <v>5249</v>
      </c>
      <c r="AA1372" s="578" t="s">
        <v>5250</v>
      </c>
      <c r="AE1372"/>
    </row>
    <row r="1373" spans="1:31" s="563" customFormat="1">
      <c r="A1373"/>
      <c r="B1373"/>
      <c r="C1373" s="568">
        <v>2025</v>
      </c>
      <c r="D1373" s="569" t="s">
        <v>101</v>
      </c>
      <c r="E1373" s="569" t="s">
        <v>356</v>
      </c>
      <c r="F1373" s="573" t="s">
        <v>462</v>
      </c>
      <c r="G1373" s="569" t="s">
        <v>42</v>
      </c>
      <c r="H1373" s="569" t="s">
        <v>41</v>
      </c>
      <c r="I1373" s="575" t="s">
        <v>54</v>
      </c>
      <c r="J1373" s="569" t="s">
        <v>77</v>
      </c>
      <c r="K1373" s="569" t="s">
        <v>93</v>
      </c>
      <c r="L1373" s="570">
        <v>0.4</v>
      </c>
      <c r="M1373" s="571">
        <v>0.21762036147236707</v>
      </c>
      <c r="N1373" s="572">
        <v>10.944234895556011</v>
      </c>
      <c r="O1373" s="668" t="s">
        <v>381</v>
      </c>
      <c r="P1373" s="668" t="s">
        <v>77</v>
      </c>
      <c r="Q1373" s="574" t="s">
        <v>5251</v>
      </c>
      <c r="R1373" s="574" t="s">
        <v>5252</v>
      </c>
      <c r="S1373" s="574" t="s">
        <v>5243</v>
      </c>
      <c r="T1373" s="574" t="s">
        <v>5149</v>
      </c>
      <c r="U1373" s="574" t="s">
        <v>5253</v>
      </c>
      <c r="V1373" s="574" t="s">
        <v>5254</v>
      </c>
      <c r="W1373" s="575" t="s">
        <v>5255</v>
      </c>
      <c r="X1373" s="575" t="s">
        <v>5256</v>
      </c>
      <c r="Y1373" s="576" t="s">
        <v>5248</v>
      </c>
      <c r="Z1373" s="577" t="s">
        <v>5257</v>
      </c>
      <c r="AA1373" s="578" t="s">
        <v>5258</v>
      </c>
      <c r="AE1373"/>
    </row>
    <row r="1374" spans="1:31" s="563" customFormat="1">
      <c r="A1374"/>
      <c r="B1374"/>
      <c r="C1374" s="568">
        <v>2025</v>
      </c>
      <c r="D1374" s="569" t="s">
        <v>101</v>
      </c>
      <c r="E1374" s="569" t="s">
        <v>356</v>
      </c>
      <c r="F1374" s="573" t="s">
        <v>462</v>
      </c>
      <c r="G1374" s="569" t="s">
        <v>42</v>
      </c>
      <c r="H1374" s="569" t="s">
        <v>41</v>
      </c>
      <c r="I1374" s="575" t="s">
        <v>54</v>
      </c>
      <c r="J1374" s="569" t="s">
        <v>349</v>
      </c>
      <c r="K1374" s="569" t="s">
        <v>467</v>
      </c>
      <c r="L1374" s="570">
        <v>0.3</v>
      </c>
      <c r="M1374" s="571">
        <v>8.8515745115751443E-2</v>
      </c>
      <c r="N1374" s="572">
        <v>10.501637160809258</v>
      </c>
      <c r="O1374" s="668" t="s">
        <v>151</v>
      </c>
      <c r="P1374" s="668" t="s">
        <v>349</v>
      </c>
      <c r="Q1374" s="574" t="s">
        <v>5195</v>
      </c>
      <c r="R1374" s="574" t="s">
        <v>5196</v>
      </c>
      <c r="S1374" s="574" t="s">
        <v>5259</v>
      </c>
      <c r="T1374" s="574" t="s">
        <v>5149</v>
      </c>
      <c r="U1374" s="574" t="s">
        <v>5260</v>
      </c>
      <c r="V1374" s="574" t="s">
        <v>5261</v>
      </c>
      <c r="W1374" s="575" t="s">
        <v>5200</v>
      </c>
      <c r="X1374" s="575" t="s">
        <v>5201</v>
      </c>
      <c r="Y1374" s="576" t="s">
        <v>5262</v>
      </c>
      <c r="Z1374" s="577" t="s">
        <v>5263</v>
      </c>
      <c r="AA1374" s="578" t="s">
        <v>5204</v>
      </c>
      <c r="AE1374"/>
    </row>
    <row r="1375" spans="1:31" s="563" customFormat="1">
      <c r="A1375"/>
      <c r="B1375"/>
      <c r="C1375" s="568">
        <v>2025</v>
      </c>
      <c r="D1375" s="569" t="s">
        <v>101</v>
      </c>
      <c r="E1375" s="569" t="s">
        <v>356</v>
      </c>
      <c r="F1375" s="573" t="s">
        <v>462</v>
      </c>
      <c r="G1375" s="569" t="s">
        <v>42</v>
      </c>
      <c r="H1375" s="569" t="s">
        <v>41</v>
      </c>
      <c r="I1375" s="575" t="s">
        <v>54</v>
      </c>
      <c r="J1375" s="569" t="s">
        <v>349</v>
      </c>
      <c r="K1375" s="569" t="s">
        <v>104</v>
      </c>
      <c r="L1375" s="570">
        <v>0.7</v>
      </c>
      <c r="M1375" s="571">
        <v>0.20653673860342001</v>
      </c>
      <c r="N1375" s="572">
        <v>24.503820041888268</v>
      </c>
      <c r="O1375" s="668" t="s">
        <v>151</v>
      </c>
      <c r="P1375" s="668" t="s">
        <v>349</v>
      </c>
      <c r="Q1375" s="574" t="s">
        <v>5223</v>
      </c>
      <c r="R1375" s="574" t="s">
        <v>5224</v>
      </c>
      <c r="S1375" s="574" t="s">
        <v>5259</v>
      </c>
      <c r="T1375" s="574" t="s">
        <v>5149</v>
      </c>
      <c r="U1375" s="574" t="s">
        <v>5264</v>
      </c>
      <c r="V1375" s="574" t="s">
        <v>5265</v>
      </c>
      <c r="W1375" s="575" t="s">
        <v>5227</v>
      </c>
      <c r="X1375" s="575" t="s">
        <v>5228</v>
      </c>
      <c r="Y1375" s="576" t="s">
        <v>5262</v>
      </c>
      <c r="Z1375" s="577" t="s">
        <v>5266</v>
      </c>
      <c r="AA1375" s="578" t="s">
        <v>5230</v>
      </c>
      <c r="AE1375"/>
    </row>
    <row r="1376" spans="1:31" s="563" customFormat="1">
      <c r="A1376"/>
      <c r="B1376"/>
      <c r="C1376" s="568">
        <v>2025</v>
      </c>
      <c r="D1376" s="569" t="s">
        <v>101</v>
      </c>
      <c r="E1376" s="569" t="s">
        <v>356</v>
      </c>
      <c r="F1376" s="573" t="s">
        <v>462</v>
      </c>
      <c r="G1376" s="569" t="s">
        <v>42</v>
      </c>
      <c r="H1376" s="569" t="s">
        <v>41</v>
      </c>
      <c r="I1376" s="575" t="s">
        <v>54</v>
      </c>
      <c r="J1376" s="569" t="s">
        <v>76</v>
      </c>
      <c r="K1376" s="569" t="s">
        <v>467</v>
      </c>
      <c r="L1376" s="570">
        <v>0.5</v>
      </c>
      <c r="M1376" s="571">
        <v>2.6231266351582037E-3</v>
      </c>
      <c r="N1376" s="572">
        <v>2.8004365762158026</v>
      </c>
      <c r="O1376" s="668" t="s">
        <v>151</v>
      </c>
      <c r="P1376" s="668" t="s">
        <v>76</v>
      </c>
      <c r="Q1376" s="574" t="s">
        <v>5195</v>
      </c>
      <c r="R1376" s="574" t="s">
        <v>5196</v>
      </c>
      <c r="S1376" s="574" t="s">
        <v>5267</v>
      </c>
      <c r="T1376" s="574" t="s">
        <v>5149</v>
      </c>
      <c r="U1376" s="574" t="s">
        <v>5268</v>
      </c>
      <c r="V1376" s="574" t="s">
        <v>5269</v>
      </c>
      <c r="W1376" s="575" t="s">
        <v>5200</v>
      </c>
      <c r="X1376" s="575" t="s">
        <v>5201</v>
      </c>
      <c r="Y1376" s="576" t="s">
        <v>5270</v>
      </c>
      <c r="Z1376" s="577" t="s">
        <v>5271</v>
      </c>
      <c r="AA1376" s="578" t="s">
        <v>5204</v>
      </c>
      <c r="AE1376"/>
    </row>
    <row r="1377" spans="1:31" s="563" customFormat="1">
      <c r="A1377"/>
      <c r="B1377"/>
      <c r="C1377" s="568">
        <v>2025</v>
      </c>
      <c r="D1377" s="569" t="s">
        <v>101</v>
      </c>
      <c r="E1377" s="569" t="s">
        <v>356</v>
      </c>
      <c r="F1377" s="573" t="s">
        <v>462</v>
      </c>
      <c r="G1377" s="569" t="s">
        <v>42</v>
      </c>
      <c r="H1377" s="569" t="s">
        <v>41</v>
      </c>
      <c r="I1377" s="575" t="s">
        <v>54</v>
      </c>
      <c r="J1377" s="569" t="s">
        <v>76</v>
      </c>
      <c r="K1377" s="569" t="s">
        <v>111</v>
      </c>
      <c r="L1377" s="570">
        <v>0.5</v>
      </c>
      <c r="M1377" s="571">
        <v>2.6231266351582037E-3</v>
      </c>
      <c r="N1377" s="572">
        <v>2.8004365762158026</v>
      </c>
      <c r="O1377" s="668" t="s">
        <v>151</v>
      </c>
      <c r="P1377" s="668" t="s">
        <v>76</v>
      </c>
      <c r="Q1377" s="574" t="s">
        <v>5272</v>
      </c>
      <c r="R1377" s="574" t="s">
        <v>5273</v>
      </c>
      <c r="S1377" s="574" t="s">
        <v>5267</v>
      </c>
      <c r="T1377" s="574" t="s">
        <v>5149</v>
      </c>
      <c r="U1377" s="574" t="s">
        <v>5274</v>
      </c>
      <c r="V1377" s="574" t="s">
        <v>5275</v>
      </c>
      <c r="W1377" s="575" t="s">
        <v>5276</v>
      </c>
      <c r="X1377" s="575" t="s">
        <v>5277</v>
      </c>
      <c r="Y1377" s="576" t="s">
        <v>5270</v>
      </c>
      <c r="Z1377" s="577" t="s">
        <v>5278</v>
      </c>
      <c r="AA1377" s="578" t="s">
        <v>5279</v>
      </c>
      <c r="AE1377"/>
    </row>
    <row r="1378" spans="1:31" s="563" customFormat="1">
      <c r="A1378"/>
      <c r="B1378"/>
      <c r="C1378" s="568">
        <v>2025</v>
      </c>
      <c r="D1378" s="569" t="s">
        <v>101</v>
      </c>
      <c r="E1378" s="569" t="s">
        <v>356</v>
      </c>
      <c r="F1378" s="573" t="s">
        <v>462</v>
      </c>
      <c r="G1378" s="569" t="s">
        <v>42</v>
      </c>
      <c r="H1378" s="569" t="s">
        <v>41</v>
      </c>
      <c r="I1378" s="575" t="s">
        <v>54</v>
      </c>
      <c r="J1378" s="569" t="s">
        <v>74</v>
      </c>
      <c r="K1378" s="569" t="s">
        <v>467</v>
      </c>
      <c r="L1378" s="570">
        <v>0.5</v>
      </c>
      <c r="M1378" s="571">
        <v>3.2934079699022407E-2</v>
      </c>
      <c r="N1378" s="572">
        <v>30.004677602312167</v>
      </c>
      <c r="O1378" s="668" t="s">
        <v>151</v>
      </c>
      <c r="P1378" s="668" t="s">
        <v>74</v>
      </c>
      <c r="Q1378" s="574" t="s">
        <v>5195</v>
      </c>
      <c r="R1378" s="574" t="s">
        <v>5196</v>
      </c>
      <c r="S1378" s="574" t="s">
        <v>5280</v>
      </c>
      <c r="T1378" s="574" t="s">
        <v>5149</v>
      </c>
      <c r="U1378" s="574" t="s">
        <v>5281</v>
      </c>
      <c r="V1378" s="574" t="s">
        <v>5282</v>
      </c>
      <c r="W1378" s="575" t="s">
        <v>5200</v>
      </c>
      <c r="X1378" s="575" t="s">
        <v>5201</v>
      </c>
      <c r="Y1378" s="576" t="s">
        <v>5283</v>
      </c>
      <c r="Z1378" s="577" t="s">
        <v>5284</v>
      </c>
      <c r="AA1378" s="578" t="s">
        <v>5204</v>
      </c>
      <c r="AE1378"/>
    </row>
    <row r="1379" spans="1:31" s="563" customFormat="1">
      <c r="A1379"/>
      <c r="B1379"/>
      <c r="C1379" s="568">
        <v>2025</v>
      </c>
      <c r="D1379" s="569" t="s">
        <v>101</v>
      </c>
      <c r="E1379" s="569" t="s">
        <v>356</v>
      </c>
      <c r="F1379" s="573" t="s">
        <v>462</v>
      </c>
      <c r="G1379" s="569" t="s">
        <v>42</v>
      </c>
      <c r="H1379" s="569" t="s">
        <v>41</v>
      </c>
      <c r="I1379" s="575" t="s">
        <v>54</v>
      </c>
      <c r="J1379" s="569" t="s">
        <v>74</v>
      </c>
      <c r="K1379" s="569" t="s">
        <v>111</v>
      </c>
      <c r="L1379" s="570">
        <v>0.5</v>
      </c>
      <c r="M1379" s="571">
        <v>3.2934079699022407E-2</v>
      </c>
      <c r="N1379" s="572">
        <v>30.004677602312167</v>
      </c>
      <c r="O1379" s="668" t="s">
        <v>151</v>
      </c>
      <c r="P1379" s="668" t="s">
        <v>74</v>
      </c>
      <c r="Q1379" s="574" t="s">
        <v>5272</v>
      </c>
      <c r="R1379" s="574" t="s">
        <v>5273</v>
      </c>
      <c r="S1379" s="574" t="s">
        <v>5280</v>
      </c>
      <c r="T1379" s="574" t="s">
        <v>5149</v>
      </c>
      <c r="U1379" s="574" t="s">
        <v>5285</v>
      </c>
      <c r="V1379" s="574" t="s">
        <v>5286</v>
      </c>
      <c r="W1379" s="575" t="s">
        <v>5276</v>
      </c>
      <c r="X1379" s="575" t="s">
        <v>5277</v>
      </c>
      <c r="Y1379" s="576" t="s">
        <v>5283</v>
      </c>
      <c r="Z1379" s="577" t="s">
        <v>5287</v>
      </c>
      <c r="AA1379" s="578" t="s">
        <v>5279</v>
      </c>
      <c r="AE1379"/>
    </row>
    <row r="1380" spans="1:31" s="563" customFormat="1">
      <c r="A1380"/>
      <c r="B1380"/>
      <c r="C1380" s="568">
        <v>2025</v>
      </c>
      <c r="D1380" s="569" t="s">
        <v>101</v>
      </c>
      <c r="E1380" s="569" t="s">
        <v>356</v>
      </c>
      <c r="F1380" s="573" t="s">
        <v>462</v>
      </c>
      <c r="G1380" s="569" t="s">
        <v>42</v>
      </c>
      <c r="H1380" s="569" t="s">
        <v>41</v>
      </c>
      <c r="I1380" s="575" t="s">
        <v>54</v>
      </c>
      <c r="J1380" s="569" t="s">
        <v>351</v>
      </c>
      <c r="K1380" s="569" t="s">
        <v>100</v>
      </c>
      <c r="L1380" s="570">
        <v>1</v>
      </c>
      <c r="M1380" s="571">
        <v>0.17137685455319884</v>
      </c>
      <c r="N1380" s="572">
        <v>0.79345702992781075</v>
      </c>
      <c r="O1380" s="668" t="s">
        <v>151</v>
      </c>
      <c r="P1380" s="668" t="s">
        <v>351</v>
      </c>
      <c r="Q1380" s="574" t="s">
        <v>5288</v>
      </c>
      <c r="R1380" s="574" t="s">
        <v>5289</v>
      </c>
      <c r="S1380" s="574" t="s">
        <v>5290</v>
      </c>
      <c r="T1380" s="574" t="s">
        <v>5149</v>
      </c>
      <c r="U1380" s="574" t="s">
        <v>5291</v>
      </c>
      <c r="V1380" s="574" t="s">
        <v>5292</v>
      </c>
      <c r="W1380" s="575" t="s">
        <v>5293</v>
      </c>
      <c r="X1380" s="575" t="s">
        <v>5294</v>
      </c>
      <c r="Y1380" s="576" t="s">
        <v>5295</v>
      </c>
      <c r="Z1380" s="577" t="s">
        <v>5296</v>
      </c>
      <c r="AA1380" s="578" t="s">
        <v>5297</v>
      </c>
      <c r="AE1380"/>
    </row>
    <row r="1381" spans="1:31" s="563" customFormat="1">
      <c r="A1381"/>
      <c r="B1381"/>
      <c r="C1381" s="568">
        <v>2025</v>
      </c>
      <c r="D1381" s="569" t="s">
        <v>101</v>
      </c>
      <c r="E1381" s="569" t="s">
        <v>356</v>
      </c>
      <c r="F1381" s="573" t="s">
        <v>462</v>
      </c>
      <c r="G1381" s="569" t="s">
        <v>42</v>
      </c>
      <c r="H1381" s="569" t="s">
        <v>41</v>
      </c>
      <c r="I1381" s="575" t="s">
        <v>54</v>
      </c>
      <c r="J1381" s="569" t="s">
        <v>67</v>
      </c>
      <c r="K1381" s="569" t="s">
        <v>81</v>
      </c>
      <c r="L1381" s="570">
        <v>1</v>
      </c>
      <c r="M1381" s="571">
        <v>0.19558062920929181</v>
      </c>
      <c r="N1381" s="572">
        <v>1.1386390474723596</v>
      </c>
      <c r="O1381" s="668" t="s">
        <v>382</v>
      </c>
      <c r="P1381" s="668" t="s">
        <v>67</v>
      </c>
      <c r="Q1381" s="574" t="s">
        <v>5231</v>
      </c>
      <c r="R1381" s="574" t="s">
        <v>5232</v>
      </c>
      <c r="S1381" s="574" t="s">
        <v>5298</v>
      </c>
      <c r="T1381" s="574" t="s">
        <v>5149</v>
      </c>
      <c r="U1381" s="574" t="s">
        <v>5299</v>
      </c>
      <c r="V1381" s="574" t="s">
        <v>5300</v>
      </c>
      <c r="W1381" s="575" t="s">
        <v>5236</v>
      </c>
      <c r="X1381" s="575" t="s">
        <v>5237</v>
      </c>
      <c r="Y1381" s="576" t="s">
        <v>5301</v>
      </c>
      <c r="Z1381" s="577" t="s">
        <v>5302</v>
      </c>
      <c r="AA1381" s="578" t="s">
        <v>5240</v>
      </c>
      <c r="AE1381"/>
    </row>
    <row r="1382" spans="1:31" s="563" customFormat="1">
      <c r="A1382"/>
      <c r="B1382"/>
      <c r="C1382" s="568">
        <v>2025</v>
      </c>
      <c r="D1382" s="569" t="s">
        <v>101</v>
      </c>
      <c r="E1382" s="569" t="s">
        <v>356</v>
      </c>
      <c r="F1382" s="573" t="s">
        <v>462</v>
      </c>
      <c r="G1382" s="569" t="s">
        <v>42</v>
      </c>
      <c r="H1382" s="569" t="s">
        <v>41</v>
      </c>
      <c r="I1382" s="575" t="s">
        <v>54</v>
      </c>
      <c r="J1382" s="569" t="s">
        <v>66</v>
      </c>
      <c r="K1382" s="569" t="s">
        <v>310</v>
      </c>
      <c r="L1382" s="570">
        <v>0.8</v>
      </c>
      <c r="M1382" s="571">
        <v>0.43394762956565341</v>
      </c>
      <c r="N1382" s="572">
        <v>22.772780949447188</v>
      </c>
      <c r="O1382" s="668" t="s">
        <v>381</v>
      </c>
      <c r="P1382" s="668" t="s">
        <v>66</v>
      </c>
      <c r="Q1382" s="574" t="s">
        <v>5303</v>
      </c>
      <c r="R1382" s="574" t="s">
        <v>5304</v>
      </c>
      <c r="S1382" s="574" t="s">
        <v>5305</v>
      </c>
      <c r="T1382" s="574" t="s">
        <v>5149</v>
      </c>
      <c r="U1382" s="574" t="s">
        <v>5306</v>
      </c>
      <c r="V1382" s="574" t="s">
        <v>5307</v>
      </c>
      <c r="W1382" s="575" t="s">
        <v>5308</v>
      </c>
      <c r="X1382" s="575" t="s">
        <v>5309</v>
      </c>
      <c r="Y1382" s="576" t="s">
        <v>5310</v>
      </c>
      <c r="Z1382" s="577" t="s">
        <v>5311</v>
      </c>
      <c r="AA1382" s="578" t="s">
        <v>5312</v>
      </c>
      <c r="AE1382"/>
    </row>
    <row r="1383" spans="1:31" s="563" customFormat="1">
      <c r="A1383"/>
      <c r="B1383"/>
      <c r="C1383" s="568">
        <v>2025</v>
      </c>
      <c r="D1383" s="569" t="s">
        <v>101</v>
      </c>
      <c r="E1383" s="569" t="s">
        <v>356</v>
      </c>
      <c r="F1383" s="573" t="s">
        <v>462</v>
      </c>
      <c r="G1383" s="569" t="s">
        <v>42</v>
      </c>
      <c r="H1383" s="569" t="s">
        <v>41</v>
      </c>
      <c r="I1383" s="575" t="s">
        <v>54</v>
      </c>
      <c r="J1383" s="569" t="s">
        <v>66</v>
      </c>
      <c r="K1383" s="569" t="s">
        <v>79</v>
      </c>
      <c r="L1383" s="570">
        <v>0.2</v>
      </c>
      <c r="M1383" s="571">
        <v>0.10848690739141335</v>
      </c>
      <c r="N1383" s="572">
        <v>5.6931952373617971</v>
      </c>
      <c r="O1383" s="668" t="s">
        <v>381</v>
      </c>
      <c r="P1383" s="668" t="s">
        <v>66</v>
      </c>
      <c r="Q1383" s="574" t="s">
        <v>5313</v>
      </c>
      <c r="R1383" s="574" t="s">
        <v>5314</v>
      </c>
      <c r="S1383" s="574" t="s">
        <v>5305</v>
      </c>
      <c r="T1383" s="574" t="s">
        <v>5149</v>
      </c>
      <c r="U1383" s="574" t="s">
        <v>5315</v>
      </c>
      <c r="V1383" s="574" t="s">
        <v>5316</v>
      </c>
      <c r="W1383" s="575" t="s">
        <v>5317</v>
      </c>
      <c r="X1383" s="575" t="s">
        <v>5318</v>
      </c>
      <c r="Y1383" s="576" t="s">
        <v>5310</v>
      </c>
      <c r="Z1383" s="577" t="s">
        <v>5319</v>
      </c>
      <c r="AA1383" s="578" t="s">
        <v>5320</v>
      </c>
      <c r="AE1383"/>
    </row>
    <row r="1384" spans="1:31" s="563" customFormat="1">
      <c r="A1384"/>
      <c r="B1384"/>
      <c r="C1384" s="568">
        <v>2025</v>
      </c>
      <c r="D1384" s="569" t="s">
        <v>101</v>
      </c>
      <c r="E1384" s="569" t="s">
        <v>356</v>
      </c>
      <c r="F1384" s="573" t="s">
        <v>462</v>
      </c>
      <c r="G1384" s="569" t="s">
        <v>42</v>
      </c>
      <c r="H1384" s="569" t="s">
        <v>41</v>
      </c>
      <c r="I1384" s="575" t="s">
        <v>54</v>
      </c>
      <c r="J1384" s="569" t="s">
        <v>348</v>
      </c>
      <c r="K1384" s="569" t="s">
        <v>469</v>
      </c>
      <c r="L1384" s="570">
        <v>1</v>
      </c>
      <c r="M1384" s="571">
        <v>0.51403808373765525</v>
      </c>
      <c r="N1384" s="572">
        <v>60.676125818009055</v>
      </c>
      <c r="O1384" s="668" t="s">
        <v>151</v>
      </c>
      <c r="P1384" s="668" t="s">
        <v>348</v>
      </c>
      <c r="Q1384" s="574" t="s">
        <v>5241</v>
      </c>
      <c r="R1384" s="574" t="s">
        <v>5242</v>
      </c>
      <c r="S1384" s="574" t="s">
        <v>5321</v>
      </c>
      <c r="T1384" s="574" t="s">
        <v>5149</v>
      </c>
      <c r="U1384" s="574" t="s">
        <v>5322</v>
      </c>
      <c r="V1384" s="574" t="s">
        <v>5323</v>
      </c>
      <c r="W1384" s="575" t="s">
        <v>5246</v>
      </c>
      <c r="X1384" s="575" t="s">
        <v>5247</v>
      </c>
      <c r="Y1384" s="576" t="s">
        <v>5324</v>
      </c>
      <c r="Z1384" s="577" t="s">
        <v>5325</v>
      </c>
      <c r="AA1384" s="578" t="s">
        <v>5250</v>
      </c>
      <c r="AE1384"/>
    </row>
    <row r="1385" spans="1:31" s="563" customFormat="1">
      <c r="A1385"/>
      <c r="B1385"/>
      <c r="C1385" s="568">
        <v>2025</v>
      </c>
      <c r="D1385" s="569" t="s">
        <v>101</v>
      </c>
      <c r="E1385" s="569" t="s">
        <v>337</v>
      </c>
      <c r="F1385" s="573" t="s">
        <v>141</v>
      </c>
      <c r="G1385" s="569" t="s">
        <v>42</v>
      </c>
      <c r="H1385" s="569" t="s">
        <v>41</v>
      </c>
      <c r="I1385" s="575" t="s">
        <v>54</v>
      </c>
      <c r="J1385" s="569" t="s">
        <v>352</v>
      </c>
      <c r="K1385" s="569" t="s">
        <v>467</v>
      </c>
      <c r="L1385" s="570">
        <v>0.2</v>
      </c>
      <c r="M1385" s="571">
        <v>0.77850720268360452</v>
      </c>
      <c r="N1385" s="572">
        <v>29.932843569137557</v>
      </c>
      <c r="O1385" s="668" t="s">
        <v>151</v>
      </c>
      <c r="P1385" s="668" t="s">
        <v>352</v>
      </c>
      <c r="Q1385" s="574" t="s">
        <v>5195</v>
      </c>
      <c r="R1385" s="574" t="s">
        <v>5326</v>
      </c>
      <c r="S1385" s="574" t="s">
        <v>5148</v>
      </c>
      <c r="T1385" s="574" t="s">
        <v>5149</v>
      </c>
      <c r="U1385" s="574" t="s">
        <v>5327</v>
      </c>
      <c r="V1385" s="574" t="s">
        <v>5328</v>
      </c>
      <c r="W1385" s="575" t="s">
        <v>5200</v>
      </c>
      <c r="X1385" s="575" t="s">
        <v>5329</v>
      </c>
      <c r="Y1385" s="576" t="s">
        <v>5154</v>
      </c>
      <c r="Z1385" s="577" t="s">
        <v>5330</v>
      </c>
      <c r="AA1385" s="578" t="s">
        <v>5331</v>
      </c>
      <c r="AE1385"/>
    </row>
    <row r="1386" spans="1:31" s="563" customFormat="1">
      <c r="A1386"/>
      <c r="B1386"/>
      <c r="C1386" s="568">
        <v>2025</v>
      </c>
      <c r="D1386" s="569" t="s">
        <v>101</v>
      </c>
      <c r="E1386" s="569" t="s">
        <v>337</v>
      </c>
      <c r="F1386" s="573" t="s">
        <v>141</v>
      </c>
      <c r="G1386" s="569" t="s">
        <v>42</v>
      </c>
      <c r="H1386" s="569" t="s">
        <v>41</v>
      </c>
      <c r="I1386" s="575" t="s">
        <v>54</v>
      </c>
      <c r="J1386" s="569" t="s">
        <v>352</v>
      </c>
      <c r="K1386" s="569" t="s">
        <v>346</v>
      </c>
      <c r="L1386" s="570">
        <v>0.8</v>
      </c>
      <c r="M1386" s="571">
        <v>3.1140288107344181</v>
      </c>
      <c r="N1386" s="572">
        <v>119.73137427655023</v>
      </c>
      <c r="O1386" s="668" t="s">
        <v>151</v>
      </c>
      <c r="P1386" s="668" t="s">
        <v>352</v>
      </c>
      <c r="Q1386" s="574" t="s">
        <v>5146</v>
      </c>
      <c r="R1386" s="574" t="s">
        <v>5332</v>
      </c>
      <c r="S1386" s="574" t="s">
        <v>5148</v>
      </c>
      <c r="T1386" s="574" t="s">
        <v>5149</v>
      </c>
      <c r="U1386" s="574" t="s">
        <v>5150</v>
      </c>
      <c r="V1386" s="574" t="s">
        <v>5333</v>
      </c>
      <c r="W1386" s="575" t="s">
        <v>5152</v>
      </c>
      <c r="X1386" s="575" t="s">
        <v>5334</v>
      </c>
      <c r="Y1386" s="576" t="s">
        <v>5154</v>
      </c>
      <c r="Z1386" s="577" t="s">
        <v>5335</v>
      </c>
      <c r="AA1386" s="578" t="s">
        <v>5336</v>
      </c>
      <c r="AE1386"/>
    </row>
    <row r="1387" spans="1:31" s="563" customFormat="1">
      <c r="A1387"/>
      <c r="B1387"/>
      <c r="C1387" s="568">
        <v>2025</v>
      </c>
      <c r="D1387" s="569" t="s">
        <v>101</v>
      </c>
      <c r="E1387" s="569" t="s">
        <v>337</v>
      </c>
      <c r="F1387" s="573" t="s">
        <v>141</v>
      </c>
      <c r="G1387" s="569" t="s">
        <v>42</v>
      </c>
      <c r="H1387" s="569" t="s">
        <v>41</v>
      </c>
      <c r="I1387" s="575" t="s">
        <v>54</v>
      </c>
      <c r="J1387" s="569" t="s">
        <v>116</v>
      </c>
      <c r="K1387" s="569" t="s">
        <v>90</v>
      </c>
      <c r="L1387" s="570">
        <v>0.5</v>
      </c>
      <c r="M1387" s="571">
        <v>1.2153311617735736</v>
      </c>
      <c r="N1387" s="572">
        <v>4.8803549297506885</v>
      </c>
      <c r="O1387" s="668" t="s">
        <v>382</v>
      </c>
      <c r="P1387" s="668" t="s">
        <v>116</v>
      </c>
      <c r="Q1387" s="574" t="s">
        <v>5157</v>
      </c>
      <c r="R1387" s="574" t="s">
        <v>5337</v>
      </c>
      <c r="S1387" s="574" t="s">
        <v>5159</v>
      </c>
      <c r="T1387" s="574" t="s">
        <v>5149</v>
      </c>
      <c r="U1387" s="574" t="s">
        <v>5160</v>
      </c>
      <c r="V1387" s="574" t="s">
        <v>5338</v>
      </c>
      <c r="W1387" s="575" t="s">
        <v>5162</v>
      </c>
      <c r="X1387" s="575" t="s">
        <v>5339</v>
      </c>
      <c r="Y1387" s="576" t="s">
        <v>5164</v>
      </c>
      <c r="Z1387" s="577" t="s">
        <v>5340</v>
      </c>
      <c r="AA1387" s="578" t="s">
        <v>5341</v>
      </c>
      <c r="AE1387"/>
    </row>
    <row r="1388" spans="1:31" s="563" customFormat="1">
      <c r="A1388"/>
      <c r="B1388"/>
      <c r="C1388" s="568">
        <v>2025</v>
      </c>
      <c r="D1388" s="569" t="s">
        <v>101</v>
      </c>
      <c r="E1388" s="569" t="s">
        <v>337</v>
      </c>
      <c r="F1388" s="573" t="s">
        <v>141</v>
      </c>
      <c r="G1388" s="569" t="s">
        <v>42</v>
      </c>
      <c r="H1388" s="569" t="s">
        <v>41</v>
      </c>
      <c r="I1388" s="575" t="s">
        <v>54</v>
      </c>
      <c r="J1388" s="569" t="s">
        <v>116</v>
      </c>
      <c r="K1388" s="569" t="s">
        <v>466</v>
      </c>
      <c r="L1388" s="570">
        <v>0.5</v>
      </c>
      <c r="M1388" s="571">
        <v>1.2153311617735736</v>
      </c>
      <c r="N1388" s="572">
        <v>4.8803549297506885</v>
      </c>
      <c r="O1388" s="668" t="s">
        <v>382</v>
      </c>
      <c r="P1388" s="668" t="s">
        <v>116</v>
      </c>
      <c r="Q1388" s="574" t="s">
        <v>5167</v>
      </c>
      <c r="R1388" s="574" t="s">
        <v>5342</v>
      </c>
      <c r="S1388" s="574" t="s">
        <v>5159</v>
      </c>
      <c r="T1388" s="574" t="s">
        <v>5149</v>
      </c>
      <c r="U1388" s="574" t="s">
        <v>5169</v>
      </c>
      <c r="V1388" s="574" t="s">
        <v>5343</v>
      </c>
      <c r="W1388" s="575" t="s">
        <v>5171</v>
      </c>
      <c r="X1388" s="575" t="s">
        <v>5344</v>
      </c>
      <c r="Y1388" s="576" t="s">
        <v>5164</v>
      </c>
      <c r="Z1388" s="577" t="s">
        <v>5345</v>
      </c>
      <c r="AA1388" s="578" t="s">
        <v>5346</v>
      </c>
      <c r="AE1388"/>
    </row>
    <row r="1389" spans="1:31" s="563" customFormat="1">
      <c r="A1389"/>
      <c r="B1389"/>
      <c r="C1389" s="568">
        <v>2025</v>
      </c>
      <c r="D1389" s="569" t="s">
        <v>101</v>
      </c>
      <c r="E1389" s="569" t="s">
        <v>337</v>
      </c>
      <c r="F1389" s="573" t="s">
        <v>141</v>
      </c>
      <c r="G1389" s="569" t="s">
        <v>42</v>
      </c>
      <c r="H1389" s="569" t="s">
        <v>41</v>
      </c>
      <c r="I1389" s="575" t="s">
        <v>54</v>
      </c>
      <c r="J1389" s="569" t="s">
        <v>109</v>
      </c>
      <c r="K1389" s="569" t="s">
        <v>111</v>
      </c>
      <c r="L1389" s="570">
        <v>0.1</v>
      </c>
      <c r="M1389" s="571">
        <v>0.58448372827519768</v>
      </c>
      <c r="N1389" s="572">
        <v>19.521419719002758</v>
      </c>
      <c r="O1389" s="668" t="s">
        <v>381</v>
      </c>
      <c r="P1389" s="668" t="s">
        <v>109</v>
      </c>
      <c r="Q1389" s="574" t="s">
        <v>5272</v>
      </c>
      <c r="R1389" s="574" t="s">
        <v>5347</v>
      </c>
      <c r="S1389" s="574" t="s">
        <v>5177</v>
      </c>
      <c r="T1389" s="574" t="s">
        <v>5149</v>
      </c>
      <c r="U1389" s="574" t="s">
        <v>5348</v>
      </c>
      <c r="V1389" s="574" t="s">
        <v>5349</v>
      </c>
      <c r="W1389" s="575" t="s">
        <v>5276</v>
      </c>
      <c r="X1389" s="575" t="s">
        <v>5350</v>
      </c>
      <c r="Y1389" s="576" t="s">
        <v>5182</v>
      </c>
      <c r="Z1389" s="577" t="s">
        <v>5351</v>
      </c>
      <c r="AA1389" s="578" t="s">
        <v>5352</v>
      </c>
      <c r="AE1389"/>
    </row>
    <row r="1390" spans="1:31" s="563" customFormat="1">
      <c r="A1390"/>
      <c r="B1390"/>
      <c r="C1390" s="568">
        <v>2025</v>
      </c>
      <c r="D1390" s="569" t="s">
        <v>101</v>
      </c>
      <c r="E1390" s="569" t="s">
        <v>337</v>
      </c>
      <c r="F1390" s="573" t="s">
        <v>141</v>
      </c>
      <c r="G1390" s="569" t="s">
        <v>42</v>
      </c>
      <c r="H1390" s="569" t="s">
        <v>41</v>
      </c>
      <c r="I1390" s="575" t="s">
        <v>54</v>
      </c>
      <c r="J1390" s="569" t="s">
        <v>109</v>
      </c>
      <c r="K1390" s="569" t="s">
        <v>106</v>
      </c>
      <c r="L1390" s="570">
        <v>0.9</v>
      </c>
      <c r="M1390" s="571">
        <v>5.2603535544767785</v>
      </c>
      <c r="N1390" s="572">
        <v>175.69277747102481</v>
      </c>
      <c r="O1390" s="668" t="s">
        <v>381</v>
      </c>
      <c r="P1390" s="668" t="s">
        <v>109</v>
      </c>
      <c r="Q1390" s="574" t="s">
        <v>5175</v>
      </c>
      <c r="R1390" s="574" t="s">
        <v>5353</v>
      </c>
      <c r="S1390" s="574" t="s">
        <v>5177</v>
      </c>
      <c r="T1390" s="574" t="s">
        <v>5149</v>
      </c>
      <c r="U1390" s="574" t="s">
        <v>5178</v>
      </c>
      <c r="V1390" s="574" t="s">
        <v>5354</v>
      </c>
      <c r="W1390" s="575" t="s">
        <v>5180</v>
      </c>
      <c r="X1390" s="575" t="s">
        <v>5355</v>
      </c>
      <c r="Y1390" s="576" t="s">
        <v>5182</v>
      </c>
      <c r="Z1390" s="577" t="s">
        <v>5356</v>
      </c>
      <c r="AA1390" s="578" t="s">
        <v>5357</v>
      </c>
      <c r="AE1390"/>
    </row>
    <row r="1391" spans="1:31" s="563" customFormat="1">
      <c r="A1391"/>
      <c r="B1391"/>
      <c r="C1391" s="568">
        <v>2025</v>
      </c>
      <c r="D1391" s="569" t="s">
        <v>101</v>
      </c>
      <c r="E1391" s="569" t="s">
        <v>337</v>
      </c>
      <c r="F1391" s="573" t="s">
        <v>141</v>
      </c>
      <c r="G1391" s="569" t="s">
        <v>42</v>
      </c>
      <c r="H1391" s="569" t="s">
        <v>41</v>
      </c>
      <c r="I1391" s="575" t="s">
        <v>54</v>
      </c>
      <c r="J1391" s="569" t="s">
        <v>350</v>
      </c>
      <c r="K1391" s="569" t="s">
        <v>106</v>
      </c>
      <c r="L1391" s="570">
        <v>0.6</v>
      </c>
      <c r="M1391" s="571">
        <v>2.7001697638764606</v>
      </c>
      <c r="N1391" s="572">
        <v>261.91238122995361</v>
      </c>
      <c r="O1391" s="668" t="s">
        <v>151</v>
      </c>
      <c r="P1391" s="668" t="s">
        <v>350</v>
      </c>
      <c r="Q1391" s="574" t="s">
        <v>5175</v>
      </c>
      <c r="R1391" s="574" t="s">
        <v>5353</v>
      </c>
      <c r="S1391" s="574" t="s">
        <v>5187</v>
      </c>
      <c r="T1391" s="574" t="s">
        <v>5149</v>
      </c>
      <c r="U1391" s="574" t="s">
        <v>5358</v>
      </c>
      <c r="V1391" s="574" t="s">
        <v>5359</v>
      </c>
      <c r="W1391" s="575" t="s">
        <v>5180</v>
      </c>
      <c r="X1391" s="575" t="s">
        <v>5355</v>
      </c>
      <c r="Y1391" s="575" t="s">
        <v>5192</v>
      </c>
      <c r="Z1391" s="579" t="s">
        <v>5360</v>
      </c>
      <c r="AA1391" s="580" t="s">
        <v>5357</v>
      </c>
      <c r="AE1391"/>
    </row>
    <row r="1392" spans="1:31" s="563" customFormat="1">
      <c r="A1392"/>
      <c r="B1392"/>
      <c r="C1392" s="568">
        <v>2025</v>
      </c>
      <c r="D1392" s="569" t="s">
        <v>101</v>
      </c>
      <c r="E1392" s="569" t="s">
        <v>337</v>
      </c>
      <c r="F1392" s="573" t="s">
        <v>141</v>
      </c>
      <c r="G1392" s="569" t="s">
        <v>42</v>
      </c>
      <c r="H1392" s="569" t="s">
        <v>41</v>
      </c>
      <c r="I1392" s="575" t="s">
        <v>54</v>
      </c>
      <c r="J1392" s="569" t="s">
        <v>350</v>
      </c>
      <c r="K1392" s="569" t="s">
        <v>104</v>
      </c>
      <c r="L1392" s="570">
        <v>0.4</v>
      </c>
      <c r="M1392" s="571">
        <v>1.8001131759176405</v>
      </c>
      <c r="N1392" s="572">
        <v>174.60825415330245</v>
      </c>
      <c r="O1392" s="668" t="s">
        <v>151</v>
      </c>
      <c r="P1392" s="668" t="s">
        <v>350</v>
      </c>
      <c r="Q1392" s="574" t="s">
        <v>5223</v>
      </c>
      <c r="R1392" s="574" t="s">
        <v>5361</v>
      </c>
      <c r="S1392" s="574" t="s">
        <v>5187</v>
      </c>
      <c r="T1392" s="574" t="s">
        <v>5149</v>
      </c>
      <c r="U1392" s="574" t="s">
        <v>5362</v>
      </c>
      <c r="V1392" s="574" t="s">
        <v>5363</v>
      </c>
      <c r="W1392" s="575" t="s">
        <v>5227</v>
      </c>
      <c r="X1392" s="575" t="s">
        <v>5364</v>
      </c>
      <c r="Y1392" s="576" t="s">
        <v>5192</v>
      </c>
      <c r="Z1392" s="577" t="s">
        <v>5365</v>
      </c>
      <c r="AA1392" s="578" t="s">
        <v>5366</v>
      </c>
      <c r="AE1392"/>
    </row>
    <row r="1393" spans="1:31" s="563" customFormat="1">
      <c r="A1393"/>
      <c r="B1393"/>
      <c r="C1393" s="568">
        <v>2025</v>
      </c>
      <c r="D1393" s="569" t="s">
        <v>101</v>
      </c>
      <c r="E1393" s="569" t="s">
        <v>337</v>
      </c>
      <c r="F1393" s="573" t="s">
        <v>141</v>
      </c>
      <c r="G1393" s="569" t="s">
        <v>42</v>
      </c>
      <c r="H1393" s="569" t="s">
        <v>41</v>
      </c>
      <c r="I1393" s="575" t="s">
        <v>54</v>
      </c>
      <c r="J1393" s="569" t="s">
        <v>99</v>
      </c>
      <c r="K1393" s="569" t="s">
        <v>467</v>
      </c>
      <c r="L1393" s="570">
        <v>1</v>
      </c>
      <c r="M1393" s="571">
        <v>0.61767081511901867</v>
      </c>
      <c r="N1393" s="572">
        <v>314.2948574759443</v>
      </c>
      <c r="O1393" s="668" t="s">
        <v>151</v>
      </c>
      <c r="P1393" s="668" t="s">
        <v>99</v>
      </c>
      <c r="Q1393" s="574" t="s">
        <v>5195</v>
      </c>
      <c r="R1393" s="574" t="s">
        <v>5326</v>
      </c>
      <c r="S1393" s="574" t="s">
        <v>5197</v>
      </c>
      <c r="T1393" s="574" t="s">
        <v>5149</v>
      </c>
      <c r="U1393" s="574" t="s">
        <v>5198</v>
      </c>
      <c r="V1393" s="574" t="s">
        <v>5367</v>
      </c>
      <c r="W1393" s="575" t="s">
        <v>5200</v>
      </c>
      <c r="X1393" s="575" t="s">
        <v>5329</v>
      </c>
      <c r="Y1393" s="575" t="s">
        <v>5202</v>
      </c>
      <c r="Z1393" s="579" t="s">
        <v>5368</v>
      </c>
      <c r="AA1393" s="580" t="s">
        <v>5331</v>
      </c>
      <c r="AE1393"/>
    </row>
    <row r="1394" spans="1:31" s="563" customFormat="1">
      <c r="A1394"/>
      <c r="B1394"/>
      <c r="C1394" s="568">
        <v>2025</v>
      </c>
      <c r="D1394" s="569" t="s">
        <v>101</v>
      </c>
      <c r="E1394" s="569" t="s">
        <v>337</v>
      </c>
      <c r="F1394" s="573" t="s">
        <v>141</v>
      </c>
      <c r="G1394" s="569" t="s">
        <v>42</v>
      </c>
      <c r="H1394" s="569" t="s">
        <v>41</v>
      </c>
      <c r="I1394" s="575" t="s">
        <v>54</v>
      </c>
      <c r="J1394" s="569" t="s">
        <v>96</v>
      </c>
      <c r="K1394" s="569" t="s">
        <v>467</v>
      </c>
      <c r="L1394" s="570">
        <v>1</v>
      </c>
      <c r="M1394" s="571">
        <v>6.8407503998558328E-2</v>
      </c>
      <c r="N1394" s="572">
        <v>119.73137427655024</v>
      </c>
      <c r="O1394" s="668" t="s">
        <v>151</v>
      </c>
      <c r="P1394" s="668" t="s">
        <v>96</v>
      </c>
      <c r="Q1394" s="574" t="s">
        <v>5195</v>
      </c>
      <c r="R1394" s="574" t="s">
        <v>5326</v>
      </c>
      <c r="S1394" s="574" t="s">
        <v>5205</v>
      </c>
      <c r="T1394" s="574" t="s">
        <v>5149</v>
      </c>
      <c r="U1394" s="574" t="s">
        <v>5206</v>
      </c>
      <c r="V1394" s="574" t="s">
        <v>5369</v>
      </c>
      <c r="W1394" s="575" t="s">
        <v>5200</v>
      </c>
      <c r="X1394" s="575" t="s">
        <v>5329</v>
      </c>
      <c r="Y1394" s="576" t="s">
        <v>5208</v>
      </c>
      <c r="Z1394" s="577" t="s">
        <v>5370</v>
      </c>
      <c r="AA1394" s="578" t="s">
        <v>5331</v>
      </c>
      <c r="AE1394"/>
    </row>
    <row r="1395" spans="1:31" s="563" customFormat="1">
      <c r="A1395"/>
      <c r="B1395"/>
      <c r="C1395" s="568">
        <v>2025</v>
      </c>
      <c r="D1395" s="569" t="s">
        <v>101</v>
      </c>
      <c r="E1395" s="569" t="s">
        <v>337</v>
      </c>
      <c r="F1395" s="573" t="s">
        <v>141</v>
      </c>
      <c r="G1395" s="569" t="s">
        <v>42</v>
      </c>
      <c r="H1395" s="569" t="s">
        <v>41</v>
      </c>
      <c r="I1395" s="575" t="s">
        <v>54</v>
      </c>
      <c r="J1395" s="569" t="s">
        <v>87</v>
      </c>
      <c r="K1395" s="569" t="s">
        <v>468</v>
      </c>
      <c r="L1395" s="570">
        <v>0.9</v>
      </c>
      <c r="M1395" s="571">
        <v>3.0315071012988328</v>
      </c>
      <c r="N1395" s="572">
        <v>129.30988421867423</v>
      </c>
      <c r="O1395" s="668" t="s">
        <v>151</v>
      </c>
      <c r="P1395" s="668" t="s">
        <v>87</v>
      </c>
      <c r="Q1395" s="574" t="s">
        <v>5210</v>
      </c>
      <c r="R1395" s="574" t="s">
        <v>5371</v>
      </c>
      <c r="S1395" s="574" t="s">
        <v>5212</v>
      </c>
      <c r="T1395" s="574" t="s">
        <v>5149</v>
      </c>
      <c r="U1395" s="574" t="s">
        <v>5213</v>
      </c>
      <c r="V1395" s="574" t="s">
        <v>5372</v>
      </c>
      <c r="W1395" s="575" t="s">
        <v>5215</v>
      </c>
      <c r="X1395" s="575" t="s">
        <v>5373</v>
      </c>
      <c r="Y1395" s="576" t="s">
        <v>5217</v>
      </c>
      <c r="Z1395" s="577" t="s">
        <v>5374</v>
      </c>
      <c r="AA1395" s="578" t="s">
        <v>5375</v>
      </c>
      <c r="AE1395"/>
    </row>
    <row r="1396" spans="1:31" s="563" customFormat="1">
      <c r="A1396"/>
      <c r="B1396"/>
      <c r="C1396" s="568">
        <v>2025</v>
      </c>
      <c r="D1396" s="569" t="s">
        <v>101</v>
      </c>
      <c r="E1396" s="569" t="s">
        <v>337</v>
      </c>
      <c r="F1396" s="573" t="s">
        <v>141</v>
      </c>
      <c r="G1396" s="569" t="s">
        <v>42</v>
      </c>
      <c r="H1396" s="569" t="s">
        <v>41</v>
      </c>
      <c r="I1396" s="575" t="s">
        <v>54</v>
      </c>
      <c r="J1396" s="569" t="s">
        <v>87</v>
      </c>
      <c r="K1396" s="569" t="s">
        <v>106</v>
      </c>
      <c r="L1396" s="570">
        <v>0.05</v>
      </c>
      <c r="M1396" s="571">
        <v>0.16841706118326852</v>
      </c>
      <c r="N1396" s="572">
        <v>7.1838824565930128</v>
      </c>
      <c r="O1396" s="668" t="s">
        <v>151</v>
      </c>
      <c r="P1396" s="668" t="s">
        <v>87</v>
      </c>
      <c r="Q1396" s="574" t="s">
        <v>5175</v>
      </c>
      <c r="R1396" s="574" t="s">
        <v>5353</v>
      </c>
      <c r="S1396" s="574" t="s">
        <v>5212</v>
      </c>
      <c r="T1396" s="574" t="s">
        <v>5149</v>
      </c>
      <c r="U1396" s="574" t="s">
        <v>5220</v>
      </c>
      <c r="V1396" s="574" t="s">
        <v>5376</v>
      </c>
      <c r="W1396" s="575" t="s">
        <v>5180</v>
      </c>
      <c r="X1396" s="575" t="s">
        <v>5355</v>
      </c>
      <c r="Y1396" s="576" t="s">
        <v>5217</v>
      </c>
      <c r="Z1396" s="577" t="s">
        <v>5377</v>
      </c>
      <c r="AA1396" s="578" t="s">
        <v>5357</v>
      </c>
      <c r="AE1396"/>
    </row>
    <row r="1397" spans="1:31" s="563" customFormat="1">
      <c r="A1397"/>
      <c r="B1397"/>
      <c r="C1397" s="568">
        <v>2025</v>
      </c>
      <c r="D1397" s="569" t="s">
        <v>101</v>
      </c>
      <c r="E1397" s="569" t="s">
        <v>337</v>
      </c>
      <c r="F1397" s="573" t="s">
        <v>141</v>
      </c>
      <c r="G1397" s="569" t="s">
        <v>42</v>
      </c>
      <c r="H1397" s="569" t="s">
        <v>41</v>
      </c>
      <c r="I1397" s="575" t="s">
        <v>54</v>
      </c>
      <c r="J1397" s="569" t="s">
        <v>87</v>
      </c>
      <c r="K1397" s="569" t="s">
        <v>104</v>
      </c>
      <c r="L1397" s="570">
        <v>0.05</v>
      </c>
      <c r="M1397" s="571">
        <v>0.16841706118326852</v>
      </c>
      <c r="N1397" s="572">
        <v>7.1838824565930128</v>
      </c>
      <c r="O1397" s="668" t="s">
        <v>151</v>
      </c>
      <c r="P1397" s="668" t="s">
        <v>87</v>
      </c>
      <c r="Q1397" s="574" t="s">
        <v>5223</v>
      </c>
      <c r="R1397" s="574" t="s">
        <v>5361</v>
      </c>
      <c r="S1397" s="574" t="s">
        <v>5212</v>
      </c>
      <c r="T1397" s="574" t="s">
        <v>5149</v>
      </c>
      <c r="U1397" s="574" t="s">
        <v>5225</v>
      </c>
      <c r="V1397" s="574" t="s">
        <v>5378</v>
      </c>
      <c r="W1397" s="575" t="s">
        <v>5227</v>
      </c>
      <c r="X1397" s="575" t="s">
        <v>5364</v>
      </c>
      <c r="Y1397" s="576" t="s">
        <v>5217</v>
      </c>
      <c r="Z1397" s="577" t="s">
        <v>5379</v>
      </c>
      <c r="AA1397" s="578" t="s">
        <v>5366</v>
      </c>
      <c r="AE1397"/>
    </row>
    <row r="1398" spans="1:31" s="563" customFormat="1">
      <c r="A1398"/>
      <c r="B1398"/>
      <c r="C1398" s="568">
        <v>2025</v>
      </c>
      <c r="D1398" s="569" t="s">
        <v>101</v>
      </c>
      <c r="E1398" s="569" t="s">
        <v>337</v>
      </c>
      <c r="F1398" s="573" t="s">
        <v>141</v>
      </c>
      <c r="G1398" s="569" t="s">
        <v>42</v>
      </c>
      <c r="H1398" s="569" t="s">
        <v>41</v>
      </c>
      <c r="I1398" s="575" t="s">
        <v>54</v>
      </c>
      <c r="J1398" s="569" t="s">
        <v>83</v>
      </c>
      <c r="K1398" s="569" t="s">
        <v>470</v>
      </c>
      <c r="L1398" s="570">
        <v>0.45</v>
      </c>
      <c r="M1398" s="571">
        <v>4.7705430307082626</v>
      </c>
      <c r="N1398" s="572">
        <v>8.5572717497652047</v>
      </c>
      <c r="O1398" s="668" t="s">
        <v>382</v>
      </c>
      <c r="P1398" s="668" t="s">
        <v>83</v>
      </c>
      <c r="Q1398" s="574" t="s">
        <v>5380</v>
      </c>
      <c r="R1398" s="574" t="s">
        <v>5381</v>
      </c>
      <c r="S1398" s="574" t="s">
        <v>5233</v>
      </c>
      <c r="T1398" s="574" t="s">
        <v>5149</v>
      </c>
      <c r="U1398" s="574" t="s">
        <v>5382</v>
      </c>
      <c r="V1398" s="574" t="s">
        <v>5383</v>
      </c>
      <c r="W1398" s="575" t="s">
        <v>5384</v>
      </c>
      <c r="X1398" s="575" t="s">
        <v>5385</v>
      </c>
      <c r="Y1398" s="576" t="s">
        <v>5238</v>
      </c>
      <c r="Z1398" s="577" t="s">
        <v>5386</v>
      </c>
      <c r="AA1398" s="578" t="s">
        <v>5387</v>
      </c>
      <c r="AE1398"/>
    </row>
    <row r="1399" spans="1:31" s="563" customFormat="1">
      <c r="A1399"/>
      <c r="B1399"/>
      <c r="C1399" s="568">
        <v>2025</v>
      </c>
      <c r="D1399" s="569" t="s">
        <v>101</v>
      </c>
      <c r="E1399" s="569" t="s">
        <v>337</v>
      </c>
      <c r="F1399" s="573" t="s">
        <v>141</v>
      </c>
      <c r="G1399" s="569" t="s">
        <v>42</v>
      </c>
      <c r="H1399" s="569" t="s">
        <v>41</v>
      </c>
      <c r="I1399" s="575" t="s">
        <v>54</v>
      </c>
      <c r="J1399" s="569" t="s">
        <v>83</v>
      </c>
      <c r="K1399" s="569" t="s">
        <v>81</v>
      </c>
      <c r="L1399" s="570">
        <v>0.55000000000000004</v>
      </c>
      <c r="M1399" s="571">
        <v>5.8306637041989884</v>
      </c>
      <c r="N1399" s="572">
        <v>10.458887694157474</v>
      </c>
      <c r="O1399" s="668" t="s">
        <v>382</v>
      </c>
      <c r="P1399" s="668" t="s">
        <v>83</v>
      </c>
      <c r="Q1399" s="574" t="s">
        <v>5231</v>
      </c>
      <c r="R1399" s="574" t="s">
        <v>5388</v>
      </c>
      <c r="S1399" s="574" t="s">
        <v>5233</v>
      </c>
      <c r="T1399" s="574" t="s">
        <v>5149</v>
      </c>
      <c r="U1399" s="574" t="s">
        <v>5234</v>
      </c>
      <c r="V1399" s="574" t="s">
        <v>5389</v>
      </c>
      <c r="W1399" s="575" t="s">
        <v>5236</v>
      </c>
      <c r="X1399" s="575" t="s">
        <v>5390</v>
      </c>
      <c r="Y1399" s="576" t="s">
        <v>5238</v>
      </c>
      <c r="Z1399" s="577" t="s">
        <v>5391</v>
      </c>
      <c r="AA1399" s="578" t="s">
        <v>5392</v>
      </c>
      <c r="AE1399"/>
    </row>
    <row r="1400" spans="1:31" s="563" customFormat="1">
      <c r="A1400"/>
      <c r="B1400"/>
      <c r="C1400" s="568">
        <v>2025</v>
      </c>
      <c r="D1400" s="569" t="s">
        <v>101</v>
      </c>
      <c r="E1400" s="569" t="s">
        <v>337</v>
      </c>
      <c r="F1400" s="573" t="s">
        <v>141</v>
      </c>
      <c r="G1400" s="569" t="s">
        <v>42</v>
      </c>
      <c r="H1400" s="569" t="s">
        <v>41</v>
      </c>
      <c r="I1400" s="575" t="s">
        <v>54</v>
      </c>
      <c r="J1400" s="569" t="s">
        <v>77</v>
      </c>
      <c r="K1400" s="569" t="s">
        <v>469</v>
      </c>
      <c r="L1400" s="570">
        <v>0.6</v>
      </c>
      <c r="M1400" s="571">
        <v>5.3503246926689974</v>
      </c>
      <c r="N1400" s="572">
        <v>213.01046818967654</v>
      </c>
      <c r="O1400" s="668" t="s">
        <v>381</v>
      </c>
      <c r="P1400" s="668" t="s">
        <v>77</v>
      </c>
      <c r="Q1400" s="574" t="s">
        <v>5241</v>
      </c>
      <c r="R1400" s="574" t="s">
        <v>5393</v>
      </c>
      <c r="S1400" s="574" t="s">
        <v>5243</v>
      </c>
      <c r="T1400" s="574" t="s">
        <v>5149</v>
      </c>
      <c r="U1400" s="574" t="s">
        <v>5244</v>
      </c>
      <c r="V1400" s="574" t="s">
        <v>5394</v>
      </c>
      <c r="W1400" s="575" t="s">
        <v>5246</v>
      </c>
      <c r="X1400" s="575" t="s">
        <v>5395</v>
      </c>
      <c r="Y1400" s="576" t="s">
        <v>5248</v>
      </c>
      <c r="Z1400" s="577" t="s">
        <v>5396</v>
      </c>
      <c r="AA1400" s="578" t="s">
        <v>5397</v>
      </c>
      <c r="AE1400"/>
    </row>
    <row r="1401" spans="1:31" s="563" customFormat="1">
      <c r="A1401"/>
      <c r="B1401"/>
      <c r="C1401" s="568">
        <v>2025</v>
      </c>
      <c r="D1401" s="569" t="s">
        <v>101</v>
      </c>
      <c r="E1401" s="569" t="s">
        <v>337</v>
      </c>
      <c r="F1401" s="573" t="s">
        <v>141</v>
      </c>
      <c r="G1401" s="569" t="s">
        <v>42</v>
      </c>
      <c r="H1401" s="569" t="s">
        <v>41</v>
      </c>
      <c r="I1401" s="575" t="s">
        <v>54</v>
      </c>
      <c r="J1401" s="569" t="s">
        <v>77</v>
      </c>
      <c r="K1401" s="569" t="s">
        <v>93</v>
      </c>
      <c r="L1401" s="570">
        <v>0.4</v>
      </c>
      <c r="M1401" s="571">
        <v>3.566883128445999</v>
      </c>
      <c r="N1401" s="572">
        <v>142.00697879311772</v>
      </c>
      <c r="O1401" s="668" t="s">
        <v>381</v>
      </c>
      <c r="P1401" s="668" t="s">
        <v>77</v>
      </c>
      <c r="Q1401" s="574" t="s">
        <v>5251</v>
      </c>
      <c r="R1401" s="574" t="s">
        <v>5398</v>
      </c>
      <c r="S1401" s="574" t="s">
        <v>5243</v>
      </c>
      <c r="T1401" s="574" t="s">
        <v>5149</v>
      </c>
      <c r="U1401" s="574" t="s">
        <v>5253</v>
      </c>
      <c r="V1401" s="574" t="s">
        <v>5399</v>
      </c>
      <c r="W1401" s="575" t="s">
        <v>5255</v>
      </c>
      <c r="X1401" s="575" t="s">
        <v>5400</v>
      </c>
      <c r="Y1401" s="576" t="s">
        <v>5248</v>
      </c>
      <c r="Z1401" s="577" t="s">
        <v>5401</v>
      </c>
      <c r="AA1401" s="578" t="s">
        <v>5402</v>
      </c>
      <c r="AE1401"/>
    </row>
    <row r="1402" spans="1:31" s="563" customFormat="1">
      <c r="A1402"/>
      <c r="B1402"/>
      <c r="C1402" s="568">
        <v>2025</v>
      </c>
      <c r="D1402" s="569" t="s">
        <v>101</v>
      </c>
      <c r="E1402" s="569" t="s">
        <v>337</v>
      </c>
      <c r="F1402" s="573" t="s">
        <v>141</v>
      </c>
      <c r="G1402" s="569" t="s">
        <v>42</v>
      </c>
      <c r="H1402" s="569" t="s">
        <v>41</v>
      </c>
      <c r="I1402" s="575" t="s">
        <v>54</v>
      </c>
      <c r="J1402" s="569" t="s">
        <v>349</v>
      </c>
      <c r="K1402" s="569" t="s">
        <v>115</v>
      </c>
      <c r="L1402" s="570">
        <v>0.2</v>
      </c>
      <c r="M1402" s="571">
        <v>0.63882855566858088</v>
      </c>
      <c r="N1402" s="572">
        <v>69.972881070711182</v>
      </c>
      <c r="O1402" s="668" t="s">
        <v>151</v>
      </c>
      <c r="P1402" s="668" t="s">
        <v>349</v>
      </c>
      <c r="Q1402" s="574" t="s">
        <v>5403</v>
      </c>
      <c r="R1402" s="574" t="s">
        <v>5404</v>
      </c>
      <c r="S1402" s="574" t="s">
        <v>5259</v>
      </c>
      <c r="T1402" s="574" t="s">
        <v>5149</v>
      </c>
      <c r="U1402" s="574" t="s">
        <v>5405</v>
      </c>
      <c r="V1402" s="574" t="s">
        <v>5406</v>
      </c>
      <c r="W1402" s="575" t="s">
        <v>5407</v>
      </c>
      <c r="X1402" s="575" t="s">
        <v>5408</v>
      </c>
      <c r="Y1402" s="576" t="s">
        <v>5262</v>
      </c>
      <c r="Z1402" s="577" t="s">
        <v>5409</v>
      </c>
      <c r="AA1402" s="578" t="s">
        <v>5410</v>
      </c>
      <c r="AE1402"/>
    </row>
    <row r="1403" spans="1:31" s="563" customFormat="1">
      <c r="A1403"/>
      <c r="B1403"/>
      <c r="C1403" s="568">
        <v>2025</v>
      </c>
      <c r="D1403" s="569" t="s">
        <v>101</v>
      </c>
      <c r="E1403" s="569" t="s">
        <v>337</v>
      </c>
      <c r="F1403" s="573" t="s">
        <v>141</v>
      </c>
      <c r="G1403" s="569" t="s">
        <v>42</v>
      </c>
      <c r="H1403" s="569" t="s">
        <v>41</v>
      </c>
      <c r="I1403" s="575" t="s">
        <v>54</v>
      </c>
      <c r="J1403" s="569" t="s">
        <v>349</v>
      </c>
      <c r="K1403" s="569" t="s">
        <v>467</v>
      </c>
      <c r="L1403" s="570">
        <v>0.5</v>
      </c>
      <c r="M1403" s="571">
        <v>1.5970713891714521</v>
      </c>
      <c r="N1403" s="572">
        <v>174.93220267677793</v>
      </c>
      <c r="O1403" s="668" t="s">
        <v>151</v>
      </c>
      <c r="P1403" s="668" t="s">
        <v>349</v>
      </c>
      <c r="Q1403" s="574" t="s">
        <v>5195</v>
      </c>
      <c r="R1403" s="574" t="s">
        <v>5326</v>
      </c>
      <c r="S1403" s="574" t="s">
        <v>5259</v>
      </c>
      <c r="T1403" s="574" t="s">
        <v>5149</v>
      </c>
      <c r="U1403" s="574" t="s">
        <v>5260</v>
      </c>
      <c r="V1403" s="574" t="s">
        <v>5411</v>
      </c>
      <c r="W1403" s="575" t="s">
        <v>5200</v>
      </c>
      <c r="X1403" s="575" t="s">
        <v>5329</v>
      </c>
      <c r="Y1403" s="576" t="s">
        <v>5262</v>
      </c>
      <c r="Z1403" s="577" t="s">
        <v>5412</v>
      </c>
      <c r="AA1403" s="578" t="s">
        <v>5331</v>
      </c>
      <c r="AE1403"/>
    </row>
    <row r="1404" spans="1:31" s="563" customFormat="1">
      <c r="A1404"/>
      <c r="B1404"/>
      <c r="C1404" s="568">
        <v>2025</v>
      </c>
      <c r="D1404" s="569" t="s">
        <v>101</v>
      </c>
      <c r="E1404" s="569" t="s">
        <v>337</v>
      </c>
      <c r="F1404" s="573" t="s">
        <v>141</v>
      </c>
      <c r="G1404" s="569" t="s">
        <v>42</v>
      </c>
      <c r="H1404" s="569" t="s">
        <v>41</v>
      </c>
      <c r="I1404" s="575" t="s">
        <v>54</v>
      </c>
      <c r="J1404" s="569" t="s">
        <v>349</v>
      </c>
      <c r="K1404" s="569" t="s">
        <v>104</v>
      </c>
      <c r="L1404" s="570">
        <v>0.3</v>
      </c>
      <c r="M1404" s="571">
        <v>0.95824283350287109</v>
      </c>
      <c r="N1404" s="572">
        <v>104.95932160606675</v>
      </c>
      <c r="O1404" s="668" t="s">
        <v>151</v>
      </c>
      <c r="P1404" s="668" t="s">
        <v>349</v>
      </c>
      <c r="Q1404" s="574" t="s">
        <v>5223</v>
      </c>
      <c r="R1404" s="574" t="s">
        <v>5361</v>
      </c>
      <c r="S1404" s="574" t="s">
        <v>5259</v>
      </c>
      <c r="T1404" s="574" t="s">
        <v>5149</v>
      </c>
      <c r="U1404" s="574" t="s">
        <v>5264</v>
      </c>
      <c r="V1404" s="574" t="s">
        <v>5413</v>
      </c>
      <c r="W1404" s="575" t="s">
        <v>5227</v>
      </c>
      <c r="X1404" s="575" t="s">
        <v>5364</v>
      </c>
      <c r="Y1404" s="576" t="s">
        <v>5262</v>
      </c>
      <c r="Z1404" s="577" t="s">
        <v>5414</v>
      </c>
      <c r="AA1404" s="578" t="s">
        <v>5366</v>
      </c>
      <c r="AE1404"/>
    </row>
    <row r="1405" spans="1:31" s="563" customFormat="1">
      <c r="A1405"/>
      <c r="B1405"/>
      <c r="C1405" s="568">
        <v>2025</v>
      </c>
      <c r="D1405" s="569" t="s">
        <v>101</v>
      </c>
      <c r="E1405" s="569" t="s">
        <v>337</v>
      </c>
      <c r="F1405" s="573" t="s">
        <v>141</v>
      </c>
      <c r="G1405" s="569" t="s">
        <v>42</v>
      </c>
      <c r="H1405" s="569" t="s">
        <v>41</v>
      </c>
      <c r="I1405" s="575" t="s">
        <v>54</v>
      </c>
      <c r="J1405" s="569" t="s">
        <v>76</v>
      </c>
      <c r="K1405" s="569" t="s">
        <v>467</v>
      </c>
      <c r="L1405" s="570">
        <v>0.2</v>
      </c>
      <c r="M1405" s="571">
        <v>3.3925588085886027E-2</v>
      </c>
      <c r="N1405" s="572">
        <v>14.367764913186029</v>
      </c>
      <c r="O1405" s="668" t="s">
        <v>151</v>
      </c>
      <c r="P1405" s="668" t="s">
        <v>76</v>
      </c>
      <c r="Q1405" s="574" t="s">
        <v>5195</v>
      </c>
      <c r="R1405" s="574" t="s">
        <v>5326</v>
      </c>
      <c r="S1405" s="574" t="s">
        <v>5267</v>
      </c>
      <c r="T1405" s="574" t="s">
        <v>5149</v>
      </c>
      <c r="U1405" s="574" t="s">
        <v>5268</v>
      </c>
      <c r="V1405" s="574" t="s">
        <v>5415</v>
      </c>
      <c r="W1405" s="575" t="s">
        <v>5200</v>
      </c>
      <c r="X1405" s="575" t="s">
        <v>5329</v>
      </c>
      <c r="Y1405" s="576" t="s">
        <v>5270</v>
      </c>
      <c r="Z1405" s="577" t="s">
        <v>5416</v>
      </c>
      <c r="AA1405" s="578" t="s">
        <v>5331</v>
      </c>
      <c r="AE1405"/>
    </row>
    <row r="1406" spans="1:31" s="563" customFormat="1">
      <c r="A1406"/>
      <c r="B1406"/>
      <c r="C1406" s="568">
        <v>2025</v>
      </c>
      <c r="D1406" s="569" t="s">
        <v>101</v>
      </c>
      <c r="E1406" s="569" t="s">
        <v>337</v>
      </c>
      <c r="F1406" s="573" t="s">
        <v>141</v>
      </c>
      <c r="G1406" s="569" t="s">
        <v>42</v>
      </c>
      <c r="H1406" s="569" t="s">
        <v>41</v>
      </c>
      <c r="I1406" s="575" t="s">
        <v>54</v>
      </c>
      <c r="J1406" s="569" t="s">
        <v>76</v>
      </c>
      <c r="K1406" s="569" t="s">
        <v>111</v>
      </c>
      <c r="L1406" s="570">
        <v>0.8</v>
      </c>
      <c r="M1406" s="571">
        <v>0.13570235234354411</v>
      </c>
      <c r="N1406" s="572">
        <v>57.471059652744117</v>
      </c>
      <c r="O1406" s="668" t="s">
        <v>151</v>
      </c>
      <c r="P1406" s="668" t="s">
        <v>76</v>
      </c>
      <c r="Q1406" s="574" t="s">
        <v>5272</v>
      </c>
      <c r="R1406" s="574" t="s">
        <v>5347</v>
      </c>
      <c r="S1406" s="574" t="s">
        <v>5267</v>
      </c>
      <c r="T1406" s="574" t="s">
        <v>5149</v>
      </c>
      <c r="U1406" s="574" t="s">
        <v>5274</v>
      </c>
      <c r="V1406" s="574" t="s">
        <v>5417</v>
      </c>
      <c r="W1406" s="575" t="s">
        <v>5276</v>
      </c>
      <c r="X1406" s="575" t="s">
        <v>5350</v>
      </c>
      <c r="Y1406" s="576" t="s">
        <v>5270</v>
      </c>
      <c r="Z1406" s="577" t="s">
        <v>5418</v>
      </c>
      <c r="AA1406" s="578" t="s">
        <v>5352</v>
      </c>
      <c r="AE1406"/>
    </row>
    <row r="1407" spans="1:31" s="563" customFormat="1">
      <c r="A1407"/>
      <c r="B1407"/>
      <c r="C1407" s="568">
        <v>2025</v>
      </c>
      <c r="D1407" s="569" t="s">
        <v>101</v>
      </c>
      <c r="E1407" s="569" t="s">
        <v>337</v>
      </c>
      <c r="F1407" s="573" t="s">
        <v>141</v>
      </c>
      <c r="G1407" s="569" t="s">
        <v>42</v>
      </c>
      <c r="H1407" s="569" t="s">
        <v>41</v>
      </c>
      <c r="I1407" s="575" t="s">
        <v>54</v>
      </c>
      <c r="J1407" s="569" t="s">
        <v>74</v>
      </c>
      <c r="K1407" s="569" t="s">
        <v>467</v>
      </c>
      <c r="L1407" s="570">
        <v>0.8</v>
      </c>
      <c r="M1407" s="571">
        <v>1.4513119947585809</v>
      </c>
      <c r="N1407" s="572">
        <v>615.76135342225837</v>
      </c>
      <c r="O1407" s="668" t="s">
        <v>151</v>
      </c>
      <c r="P1407" s="668" t="s">
        <v>74</v>
      </c>
      <c r="Q1407" s="574" t="s">
        <v>5195</v>
      </c>
      <c r="R1407" s="574" t="s">
        <v>5326</v>
      </c>
      <c r="S1407" s="574" t="s">
        <v>5280</v>
      </c>
      <c r="T1407" s="574" t="s">
        <v>5149</v>
      </c>
      <c r="U1407" s="574" t="s">
        <v>5281</v>
      </c>
      <c r="V1407" s="574" t="s">
        <v>5419</v>
      </c>
      <c r="W1407" s="575" t="s">
        <v>5200</v>
      </c>
      <c r="X1407" s="575" t="s">
        <v>5329</v>
      </c>
      <c r="Y1407" s="576" t="s">
        <v>5283</v>
      </c>
      <c r="Z1407" s="577" t="s">
        <v>5420</v>
      </c>
      <c r="AA1407" s="578" t="s">
        <v>5331</v>
      </c>
      <c r="AE1407"/>
    </row>
    <row r="1408" spans="1:31" s="563" customFormat="1">
      <c r="A1408"/>
      <c r="B1408"/>
      <c r="C1408" s="568">
        <v>2025</v>
      </c>
      <c r="D1408" s="569" t="s">
        <v>101</v>
      </c>
      <c r="E1408" s="569" t="s">
        <v>337</v>
      </c>
      <c r="F1408" s="573" t="s">
        <v>141</v>
      </c>
      <c r="G1408" s="569" t="s">
        <v>42</v>
      </c>
      <c r="H1408" s="569" t="s">
        <v>41</v>
      </c>
      <c r="I1408" s="575" t="s">
        <v>54</v>
      </c>
      <c r="J1408" s="569" t="s">
        <v>74</v>
      </c>
      <c r="K1408" s="569" t="s">
        <v>111</v>
      </c>
      <c r="L1408" s="570">
        <v>0.1</v>
      </c>
      <c r="M1408" s="571">
        <v>0.18141399934482261</v>
      </c>
      <c r="N1408" s="572">
        <v>76.970169177782296</v>
      </c>
      <c r="O1408" s="668" t="s">
        <v>151</v>
      </c>
      <c r="P1408" s="668" t="s">
        <v>74</v>
      </c>
      <c r="Q1408" s="574" t="s">
        <v>5272</v>
      </c>
      <c r="R1408" s="574" t="s">
        <v>5347</v>
      </c>
      <c r="S1408" s="574" t="s">
        <v>5280</v>
      </c>
      <c r="T1408" s="574" t="s">
        <v>5149</v>
      </c>
      <c r="U1408" s="574" t="s">
        <v>5285</v>
      </c>
      <c r="V1408" s="574" t="s">
        <v>5421</v>
      </c>
      <c r="W1408" s="575" t="s">
        <v>5276</v>
      </c>
      <c r="X1408" s="575" t="s">
        <v>5350</v>
      </c>
      <c r="Y1408" s="576" t="s">
        <v>5283</v>
      </c>
      <c r="Z1408" s="577" t="s">
        <v>5422</v>
      </c>
      <c r="AA1408" s="578" t="s">
        <v>5352</v>
      </c>
      <c r="AE1408"/>
    </row>
    <row r="1409" spans="1:31" s="563" customFormat="1">
      <c r="A1409"/>
      <c r="B1409"/>
      <c r="C1409" s="568">
        <v>2025</v>
      </c>
      <c r="D1409" s="569" t="s">
        <v>101</v>
      </c>
      <c r="E1409" s="569" t="s">
        <v>337</v>
      </c>
      <c r="F1409" s="573" t="s">
        <v>141</v>
      </c>
      <c r="G1409" s="569" t="s">
        <v>42</v>
      </c>
      <c r="H1409" s="569" t="s">
        <v>41</v>
      </c>
      <c r="I1409" s="575" t="s">
        <v>54</v>
      </c>
      <c r="J1409" s="569" t="s">
        <v>74</v>
      </c>
      <c r="K1409" s="569" t="s">
        <v>79</v>
      </c>
      <c r="L1409" s="570">
        <v>0.1</v>
      </c>
      <c r="M1409" s="571">
        <v>0.18141399934482261</v>
      </c>
      <c r="N1409" s="572">
        <v>76.970169177782296</v>
      </c>
      <c r="O1409" s="668" t="s">
        <v>151</v>
      </c>
      <c r="P1409" s="668" t="s">
        <v>74</v>
      </c>
      <c r="Q1409" s="574" t="s">
        <v>5313</v>
      </c>
      <c r="R1409" s="574" t="s">
        <v>5423</v>
      </c>
      <c r="S1409" s="574" t="s">
        <v>5280</v>
      </c>
      <c r="T1409" s="574" t="s">
        <v>5149</v>
      </c>
      <c r="U1409" s="574" t="s">
        <v>5424</v>
      </c>
      <c r="V1409" s="574" t="s">
        <v>5425</v>
      </c>
      <c r="W1409" s="575" t="s">
        <v>5317</v>
      </c>
      <c r="X1409" s="575" t="s">
        <v>5426</v>
      </c>
      <c r="Y1409" s="576" t="s">
        <v>5283</v>
      </c>
      <c r="Z1409" s="577" t="s">
        <v>5427</v>
      </c>
      <c r="AA1409" s="578" t="s">
        <v>5428</v>
      </c>
      <c r="AE1409"/>
    </row>
    <row r="1410" spans="1:31" s="563" customFormat="1">
      <c r="A1410"/>
      <c r="B1410"/>
      <c r="C1410" s="568">
        <v>2025</v>
      </c>
      <c r="D1410" s="569" t="s">
        <v>101</v>
      </c>
      <c r="E1410" s="569" t="s">
        <v>337</v>
      </c>
      <c r="F1410" s="573" t="s">
        <v>141</v>
      </c>
      <c r="G1410" s="569" t="s">
        <v>42</v>
      </c>
      <c r="H1410" s="569" t="s">
        <v>41</v>
      </c>
      <c r="I1410" s="575" t="s">
        <v>54</v>
      </c>
      <c r="J1410" s="569" t="s">
        <v>351</v>
      </c>
      <c r="K1410" s="569" t="s">
        <v>100</v>
      </c>
      <c r="L1410" s="570">
        <v>0.5</v>
      </c>
      <c r="M1410" s="571">
        <v>1.2035279337568685</v>
      </c>
      <c r="N1410" s="572">
        <v>5.0885834067533855</v>
      </c>
      <c r="O1410" s="668" t="s">
        <v>151</v>
      </c>
      <c r="P1410" s="668" t="s">
        <v>351</v>
      </c>
      <c r="Q1410" s="574" t="s">
        <v>5288</v>
      </c>
      <c r="R1410" s="574" t="s">
        <v>5429</v>
      </c>
      <c r="S1410" s="574" t="s">
        <v>5290</v>
      </c>
      <c r="T1410" s="574" t="s">
        <v>5149</v>
      </c>
      <c r="U1410" s="574" t="s">
        <v>5291</v>
      </c>
      <c r="V1410" s="574" t="s">
        <v>5430</v>
      </c>
      <c r="W1410" s="575" t="s">
        <v>5293</v>
      </c>
      <c r="X1410" s="575" t="s">
        <v>5431</v>
      </c>
      <c r="Y1410" s="576" t="s">
        <v>5295</v>
      </c>
      <c r="Z1410" s="577" t="s">
        <v>5432</v>
      </c>
      <c r="AA1410" s="578" t="s">
        <v>5433</v>
      </c>
      <c r="AE1410"/>
    </row>
    <row r="1411" spans="1:31" s="563" customFormat="1">
      <c r="A1411"/>
      <c r="B1411"/>
      <c r="C1411" s="568">
        <v>2025</v>
      </c>
      <c r="D1411" s="569" t="s">
        <v>101</v>
      </c>
      <c r="E1411" s="569" t="s">
        <v>337</v>
      </c>
      <c r="F1411" s="573" t="s">
        <v>141</v>
      </c>
      <c r="G1411" s="569" t="s">
        <v>42</v>
      </c>
      <c r="H1411" s="569" t="s">
        <v>41</v>
      </c>
      <c r="I1411" s="575" t="s">
        <v>54</v>
      </c>
      <c r="J1411" s="569" t="s">
        <v>351</v>
      </c>
      <c r="K1411" s="569" t="s">
        <v>470</v>
      </c>
      <c r="L1411" s="570">
        <v>0.5</v>
      </c>
      <c r="M1411" s="571">
        <v>1.2035279337568685</v>
      </c>
      <c r="N1411" s="572">
        <v>5.0885834067533855</v>
      </c>
      <c r="O1411" s="668" t="s">
        <v>151</v>
      </c>
      <c r="P1411" s="668" t="s">
        <v>351</v>
      </c>
      <c r="Q1411" s="574" t="s">
        <v>5380</v>
      </c>
      <c r="R1411" s="574" t="s">
        <v>5381</v>
      </c>
      <c r="S1411" s="574" t="s">
        <v>5290</v>
      </c>
      <c r="T1411" s="574" t="s">
        <v>5149</v>
      </c>
      <c r="U1411" s="574" t="s">
        <v>5434</v>
      </c>
      <c r="V1411" s="574" t="s">
        <v>5435</v>
      </c>
      <c r="W1411" s="575" t="s">
        <v>5384</v>
      </c>
      <c r="X1411" s="575" t="s">
        <v>5385</v>
      </c>
      <c r="Y1411" s="576" t="s">
        <v>5295</v>
      </c>
      <c r="Z1411" s="577" t="s">
        <v>5436</v>
      </c>
      <c r="AA1411" s="578" t="s">
        <v>5387</v>
      </c>
      <c r="AE1411"/>
    </row>
    <row r="1412" spans="1:31" s="563" customFormat="1">
      <c r="A1412"/>
      <c r="B1412"/>
      <c r="C1412" s="568">
        <v>2025</v>
      </c>
      <c r="D1412" s="569" t="s">
        <v>101</v>
      </c>
      <c r="E1412" s="569" t="s">
        <v>337</v>
      </c>
      <c r="F1412" s="573" t="s">
        <v>141</v>
      </c>
      <c r="G1412" s="569" t="s">
        <v>42</v>
      </c>
      <c r="H1412" s="569" t="s">
        <v>41</v>
      </c>
      <c r="I1412" s="575" t="s">
        <v>54</v>
      </c>
      <c r="J1412" s="569" t="s">
        <v>67</v>
      </c>
      <c r="K1412" s="569" t="s">
        <v>81</v>
      </c>
      <c r="L1412" s="570">
        <v>1</v>
      </c>
      <c r="M1412" s="571">
        <v>3.2729622408598416</v>
      </c>
      <c r="N1412" s="572">
        <v>12.10766706167362</v>
      </c>
      <c r="O1412" s="668" t="s">
        <v>382</v>
      </c>
      <c r="P1412" s="668" t="s">
        <v>67</v>
      </c>
      <c r="Q1412" s="574" t="s">
        <v>5231</v>
      </c>
      <c r="R1412" s="574" t="s">
        <v>5388</v>
      </c>
      <c r="S1412" s="574" t="s">
        <v>5298</v>
      </c>
      <c r="T1412" s="574" t="s">
        <v>5149</v>
      </c>
      <c r="U1412" s="574" t="s">
        <v>5299</v>
      </c>
      <c r="V1412" s="574" t="s">
        <v>5437</v>
      </c>
      <c r="W1412" s="575" t="s">
        <v>5236</v>
      </c>
      <c r="X1412" s="575" t="s">
        <v>5390</v>
      </c>
      <c r="Y1412" s="576" t="s">
        <v>5301</v>
      </c>
      <c r="Z1412" s="577" t="s">
        <v>5438</v>
      </c>
      <c r="AA1412" s="578" t="s">
        <v>5392</v>
      </c>
      <c r="AE1412"/>
    </row>
    <row r="1413" spans="1:31" s="563" customFormat="1">
      <c r="A1413"/>
      <c r="B1413"/>
      <c r="C1413" s="568">
        <v>2025</v>
      </c>
      <c r="D1413" s="569" t="s">
        <v>101</v>
      </c>
      <c r="E1413" s="569" t="s">
        <v>337</v>
      </c>
      <c r="F1413" s="573" t="s">
        <v>141</v>
      </c>
      <c r="G1413" s="569" t="s">
        <v>42</v>
      </c>
      <c r="H1413" s="569" t="s">
        <v>41</v>
      </c>
      <c r="I1413" s="575" t="s">
        <v>54</v>
      </c>
      <c r="J1413" s="569" t="s">
        <v>66</v>
      </c>
      <c r="K1413" s="569" t="s">
        <v>310</v>
      </c>
      <c r="L1413" s="570">
        <v>0.7</v>
      </c>
      <c r="M1413" s="571">
        <v>6.4217414135450559</v>
      </c>
      <c r="N1413" s="572">
        <v>247.19820250916968</v>
      </c>
      <c r="O1413" s="668" t="s">
        <v>381</v>
      </c>
      <c r="P1413" s="668" t="s">
        <v>66</v>
      </c>
      <c r="Q1413" s="574" t="s">
        <v>5303</v>
      </c>
      <c r="R1413" s="574" t="s">
        <v>5439</v>
      </c>
      <c r="S1413" s="574" t="s">
        <v>5305</v>
      </c>
      <c r="T1413" s="574" t="s">
        <v>5149</v>
      </c>
      <c r="U1413" s="574" t="s">
        <v>5306</v>
      </c>
      <c r="V1413" s="574" t="s">
        <v>5440</v>
      </c>
      <c r="W1413" s="575" t="s">
        <v>5308</v>
      </c>
      <c r="X1413" s="575" t="s">
        <v>5441</v>
      </c>
      <c r="Y1413" s="576" t="s">
        <v>5310</v>
      </c>
      <c r="Z1413" s="577" t="s">
        <v>5442</v>
      </c>
      <c r="AA1413" s="578" t="s">
        <v>5443</v>
      </c>
      <c r="AE1413"/>
    </row>
    <row r="1414" spans="1:31" s="563" customFormat="1">
      <c r="A1414"/>
      <c r="B1414"/>
      <c r="C1414" s="568">
        <v>2025</v>
      </c>
      <c r="D1414" s="569" t="s">
        <v>101</v>
      </c>
      <c r="E1414" s="569" t="s">
        <v>337</v>
      </c>
      <c r="F1414" s="573" t="s">
        <v>141</v>
      </c>
      <c r="G1414" s="569" t="s">
        <v>42</v>
      </c>
      <c r="H1414" s="569" t="s">
        <v>41</v>
      </c>
      <c r="I1414" s="575" t="s">
        <v>54</v>
      </c>
      <c r="J1414" s="569" t="s">
        <v>66</v>
      </c>
      <c r="K1414" s="569" t="s">
        <v>79</v>
      </c>
      <c r="L1414" s="570">
        <v>0.3</v>
      </c>
      <c r="M1414" s="571">
        <v>2.7521748915193101</v>
      </c>
      <c r="N1414" s="572">
        <v>105.94208678964415</v>
      </c>
      <c r="O1414" s="668" t="s">
        <v>381</v>
      </c>
      <c r="P1414" s="668" t="s">
        <v>66</v>
      </c>
      <c r="Q1414" s="574" t="s">
        <v>5313</v>
      </c>
      <c r="R1414" s="574" t="s">
        <v>5423</v>
      </c>
      <c r="S1414" s="574" t="s">
        <v>5305</v>
      </c>
      <c r="T1414" s="574" t="s">
        <v>5149</v>
      </c>
      <c r="U1414" s="574" t="s">
        <v>5315</v>
      </c>
      <c r="V1414" s="574" t="s">
        <v>5444</v>
      </c>
      <c r="W1414" s="575" t="s">
        <v>5317</v>
      </c>
      <c r="X1414" s="575" t="s">
        <v>5426</v>
      </c>
      <c r="Y1414" s="576" t="s">
        <v>5310</v>
      </c>
      <c r="Z1414" s="577" t="s">
        <v>5445</v>
      </c>
      <c r="AA1414" s="578" t="s">
        <v>5428</v>
      </c>
      <c r="AE1414"/>
    </row>
    <row r="1415" spans="1:31" s="563" customFormat="1">
      <c r="A1415"/>
      <c r="B1415"/>
      <c r="C1415" s="568">
        <v>2025</v>
      </c>
      <c r="D1415" s="569" t="s">
        <v>101</v>
      </c>
      <c r="E1415" s="569" t="s">
        <v>337</v>
      </c>
      <c r="F1415" s="573" t="s">
        <v>141</v>
      </c>
      <c r="G1415" s="569" t="s">
        <v>42</v>
      </c>
      <c r="H1415" s="569" t="s">
        <v>41</v>
      </c>
      <c r="I1415" s="575" t="s">
        <v>54</v>
      </c>
      <c r="J1415" s="569" t="s">
        <v>348</v>
      </c>
      <c r="K1415" s="569" t="s">
        <v>469</v>
      </c>
      <c r="L1415" s="570">
        <v>1</v>
      </c>
      <c r="M1415" s="571">
        <v>8.6726054976343683</v>
      </c>
      <c r="N1415" s="572">
        <v>935.40136153554863</v>
      </c>
      <c r="O1415" s="668" t="s">
        <v>151</v>
      </c>
      <c r="P1415" s="668" t="s">
        <v>348</v>
      </c>
      <c r="Q1415" s="574" t="s">
        <v>5241</v>
      </c>
      <c r="R1415" s="574" t="s">
        <v>5393</v>
      </c>
      <c r="S1415" s="574" t="s">
        <v>5321</v>
      </c>
      <c r="T1415" s="574" t="s">
        <v>5149</v>
      </c>
      <c r="U1415" s="574" t="s">
        <v>5322</v>
      </c>
      <c r="V1415" s="574" t="s">
        <v>5446</v>
      </c>
      <c r="W1415" s="575" t="s">
        <v>5246</v>
      </c>
      <c r="X1415" s="575" t="s">
        <v>5395</v>
      </c>
      <c r="Y1415" s="575" t="s">
        <v>5324</v>
      </c>
      <c r="Z1415" s="579" t="s">
        <v>5447</v>
      </c>
      <c r="AA1415" s="580" t="s">
        <v>5397</v>
      </c>
      <c r="AE1415"/>
    </row>
    <row r="1416" spans="1:31" s="563" customFormat="1">
      <c r="A1416"/>
      <c r="B1416"/>
      <c r="C1416" s="568">
        <v>2025</v>
      </c>
      <c r="D1416" s="569" t="s">
        <v>101</v>
      </c>
      <c r="E1416" s="569" t="s">
        <v>361</v>
      </c>
      <c r="F1416" s="573" t="s">
        <v>141</v>
      </c>
      <c r="G1416" s="569" t="s">
        <v>42</v>
      </c>
      <c r="H1416" s="569" t="s">
        <v>41</v>
      </c>
      <c r="I1416" s="575" t="s">
        <v>54</v>
      </c>
      <c r="J1416" s="569" t="s">
        <v>352</v>
      </c>
      <c r="K1416" s="569" t="s">
        <v>346</v>
      </c>
      <c r="L1416" s="570">
        <v>1</v>
      </c>
      <c r="M1416" s="571">
        <v>11.778914994054107</v>
      </c>
      <c r="N1416" s="572">
        <v>461.83647877469599</v>
      </c>
      <c r="O1416" s="668" t="s">
        <v>151</v>
      </c>
      <c r="P1416" s="668" t="s">
        <v>352</v>
      </c>
      <c r="Q1416" s="574" t="s">
        <v>5146</v>
      </c>
      <c r="R1416" s="574" t="s">
        <v>5332</v>
      </c>
      <c r="S1416" s="574" t="s">
        <v>5148</v>
      </c>
      <c r="T1416" s="574" t="s">
        <v>5149</v>
      </c>
      <c r="U1416" s="574" t="s">
        <v>5150</v>
      </c>
      <c r="V1416" s="574" t="s">
        <v>5333</v>
      </c>
      <c r="W1416" s="575" t="s">
        <v>5152</v>
      </c>
      <c r="X1416" s="575" t="s">
        <v>5334</v>
      </c>
      <c r="Y1416" s="576" t="s">
        <v>5154</v>
      </c>
      <c r="Z1416" s="577" t="s">
        <v>5448</v>
      </c>
      <c r="AA1416" s="578" t="s">
        <v>5449</v>
      </c>
      <c r="AE1416"/>
    </row>
    <row r="1417" spans="1:31" s="563" customFormat="1">
      <c r="A1417"/>
      <c r="B1417"/>
      <c r="C1417" s="568">
        <v>2025</v>
      </c>
      <c r="D1417" s="569" t="s">
        <v>101</v>
      </c>
      <c r="E1417" s="569" t="s">
        <v>361</v>
      </c>
      <c r="F1417" s="573" t="s">
        <v>141</v>
      </c>
      <c r="G1417" s="569" t="s">
        <v>42</v>
      </c>
      <c r="H1417" s="569" t="s">
        <v>41</v>
      </c>
      <c r="I1417" s="575" t="s">
        <v>54</v>
      </c>
      <c r="J1417" s="569" t="s">
        <v>116</v>
      </c>
      <c r="K1417" s="569" t="s">
        <v>90</v>
      </c>
      <c r="L1417" s="570">
        <v>0.5</v>
      </c>
      <c r="M1417" s="571">
        <v>3.1460403068914951</v>
      </c>
      <c r="N1417" s="572">
        <v>14.58430985604303</v>
      </c>
      <c r="O1417" s="668" t="s">
        <v>382</v>
      </c>
      <c r="P1417" s="668" t="s">
        <v>116</v>
      </c>
      <c r="Q1417" s="574" t="s">
        <v>5157</v>
      </c>
      <c r="R1417" s="574" t="s">
        <v>5337</v>
      </c>
      <c r="S1417" s="574" t="s">
        <v>5159</v>
      </c>
      <c r="T1417" s="574" t="s">
        <v>5149</v>
      </c>
      <c r="U1417" s="574" t="s">
        <v>5160</v>
      </c>
      <c r="V1417" s="574" t="s">
        <v>5338</v>
      </c>
      <c r="W1417" s="575" t="s">
        <v>5162</v>
      </c>
      <c r="X1417" s="575" t="s">
        <v>5339</v>
      </c>
      <c r="Y1417" s="576" t="s">
        <v>5164</v>
      </c>
      <c r="Z1417" s="577" t="s">
        <v>5450</v>
      </c>
      <c r="AA1417" s="578" t="s">
        <v>5451</v>
      </c>
      <c r="AE1417"/>
    </row>
    <row r="1418" spans="1:31" s="563" customFormat="1">
      <c r="A1418"/>
      <c r="B1418"/>
      <c r="C1418" s="568">
        <v>2025</v>
      </c>
      <c r="D1418" s="569" t="s">
        <v>101</v>
      </c>
      <c r="E1418" s="569" t="s">
        <v>361</v>
      </c>
      <c r="F1418" s="573" t="s">
        <v>141</v>
      </c>
      <c r="G1418" s="569" t="s">
        <v>42</v>
      </c>
      <c r="H1418" s="569" t="s">
        <v>41</v>
      </c>
      <c r="I1418" s="575" t="s">
        <v>54</v>
      </c>
      <c r="J1418" s="569" t="s">
        <v>116</v>
      </c>
      <c r="K1418" s="569" t="s">
        <v>466</v>
      </c>
      <c r="L1418" s="570">
        <v>0.5</v>
      </c>
      <c r="M1418" s="571">
        <v>3.1460403068914951</v>
      </c>
      <c r="N1418" s="572">
        <v>14.58430985604303</v>
      </c>
      <c r="O1418" s="668" t="s">
        <v>382</v>
      </c>
      <c r="P1418" s="668" t="s">
        <v>116</v>
      </c>
      <c r="Q1418" s="574" t="s">
        <v>5167</v>
      </c>
      <c r="R1418" s="574" t="s">
        <v>5342</v>
      </c>
      <c r="S1418" s="574" t="s">
        <v>5159</v>
      </c>
      <c r="T1418" s="574" t="s">
        <v>5149</v>
      </c>
      <c r="U1418" s="574" t="s">
        <v>5169</v>
      </c>
      <c r="V1418" s="574" t="s">
        <v>5343</v>
      </c>
      <c r="W1418" s="575" t="s">
        <v>5171</v>
      </c>
      <c r="X1418" s="575" t="s">
        <v>5344</v>
      </c>
      <c r="Y1418" s="576" t="s">
        <v>5164</v>
      </c>
      <c r="Z1418" s="577" t="s">
        <v>5452</v>
      </c>
      <c r="AA1418" s="578" t="s">
        <v>5453</v>
      </c>
      <c r="AE1418"/>
    </row>
    <row r="1419" spans="1:31" s="563" customFormat="1">
      <c r="A1419"/>
      <c r="B1419"/>
      <c r="C1419" s="568">
        <v>2025</v>
      </c>
      <c r="D1419" s="569" t="s">
        <v>101</v>
      </c>
      <c r="E1419" s="569" t="s">
        <v>361</v>
      </c>
      <c r="F1419" s="573" t="s">
        <v>141</v>
      </c>
      <c r="G1419" s="569" t="s">
        <v>42</v>
      </c>
      <c r="H1419" s="569" t="s">
        <v>41</v>
      </c>
      <c r="I1419" s="575" t="s">
        <v>54</v>
      </c>
      <c r="J1419" s="569" t="s">
        <v>109</v>
      </c>
      <c r="K1419" s="569" t="s">
        <v>111</v>
      </c>
      <c r="L1419" s="570">
        <v>0.1</v>
      </c>
      <c r="M1419" s="571">
        <v>1.5294294701508093</v>
      </c>
      <c r="N1419" s="572">
        <v>58.337239424172132</v>
      </c>
      <c r="O1419" s="668" t="s">
        <v>381</v>
      </c>
      <c r="P1419" s="668" t="s">
        <v>109</v>
      </c>
      <c r="Q1419" s="574" t="s">
        <v>5272</v>
      </c>
      <c r="R1419" s="574" t="s">
        <v>5347</v>
      </c>
      <c r="S1419" s="574" t="s">
        <v>5177</v>
      </c>
      <c r="T1419" s="574" t="s">
        <v>5149</v>
      </c>
      <c r="U1419" s="574" t="s">
        <v>5348</v>
      </c>
      <c r="V1419" s="574" t="s">
        <v>5349</v>
      </c>
      <c r="W1419" s="575" t="s">
        <v>5276</v>
      </c>
      <c r="X1419" s="575" t="s">
        <v>5350</v>
      </c>
      <c r="Y1419" s="576" t="s">
        <v>5182</v>
      </c>
      <c r="Z1419" s="577" t="s">
        <v>5454</v>
      </c>
      <c r="AA1419" s="578" t="s">
        <v>5455</v>
      </c>
      <c r="AE1419"/>
    </row>
    <row r="1420" spans="1:31" s="563" customFormat="1">
      <c r="A1420"/>
      <c r="B1420"/>
      <c r="C1420" s="568">
        <v>2025</v>
      </c>
      <c r="D1420" s="569" t="s">
        <v>101</v>
      </c>
      <c r="E1420" s="569" t="s">
        <v>361</v>
      </c>
      <c r="F1420" s="573" t="s">
        <v>141</v>
      </c>
      <c r="G1420" s="569" t="s">
        <v>42</v>
      </c>
      <c r="H1420" s="569" t="s">
        <v>41</v>
      </c>
      <c r="I1420" s="575" t="s">
        <v>54</v>
      </c>
      <c r="J1420" s="569" t="s">
        <v>109</v>
      </c>
      <c r="K1420" s="569" t="s">
        <v>106</v>
      </c>
      <c r="L1420" s="570">
        <v>0.9</v>
      </c>
      <c r="M1420" s="571">
        <v>13.764865231357282</v>
      </c>
      <c r="N1420" s="572">
        <v>525.03515481754914</v>
      </c>
      <c r="O1420" s="668" t="s">
        <v>381</v>
      </c>
      <c r="P1420" s="668" t="s">
        <v>109</v>
      </c>
      <c r="Q1420" s="574" t="s">
        <v>5175</v>
      </c>
      <c r="R1420" s="574" t="s">
        <v>5353</v>
      </c>
      <c r="S1420" s="574" t="s">
        <v>5177</v>
      </c>
      <c r="T1420" s="574" t="s">
        <v>5149</v>
      </c>
      <c r="U1420" s="574" t="s">
        <v>5178</v>
      </c>
      <c r="V1420" s="574" t="s">
        <v>5354</v>
      </c>
      <c r="W1420" s="575" t="s">
        <v>5180</v>
      </c>
      <c r="X1420" s="575" t="s">
        <v>5355</v>
      </c>
      <c r="Y1420" s="576" t="s">
        <v>5182</v>
      </c>
      <c r="Z1420" s="577" t="s">
        <v>5456</v>
      </c>
      <c r="AA1420" s="578" t="s">
        <v>5457</v>
      </c>
      <c r="AE1420"/>
    </row>
    <row r="1421" spans="1:31" s="563" customFormat="1">
      <c r="A1421"/>
      <c r="B1421"/>
      <c r="C1421" s="568">
        <v>2025</v>
      </c>
      <c r="D1421" s="569" t="s">
        <v>101</v>
      </c>
      <c r="E1421" s="569" t="s">
        <v>361</v>
      </c>
      <c r="F1421" s="573" t="s">
        <v>141</v>
      </c>
      <c r="G1421" s="569" t="s">
        <v>42</v>
      </c>
      <c r="H1421" s="569" t="s">
        <v>41</v>
      </c>
      <c r="I1421" s="575" t="s">
        <v>54</v>
      </c>
      <c r="J1421" s="569" t="s">
        <v>350</v>
      </c>
      <c r="K1421" s="569" t="s">
        <v>106</v>
      </c>
      <c r="L1421" s="570">
        <v>0.6</v>
      </c>
      <c r="M1421" s="571">
        <v>9.691350559339833</v>
      </c>
      <c r="N1421" s="572">
        <v>808.21383785571811</v>
      </c>
      <c r="O1421" s="668" t="s">
        <v>151</v>
      </c>
      <c r="P1421" s="668" t="s">
        <v>350</v>
      </c>
      <c r="Q1421" s="574" t="s">
        <v>5175</v>
      </c>
      <c r="R1421" s="574" t="s">
        <v>5353</v>
      </c>
      <c r="S1421" s="574" t="s">
        <v>5187</v>
      </c>
      <c r="T1421" s="574" t="s">
        <v>5149</v>
      </c>
      <c r="U1421" s="574" t="s">
        <v>5358</v>
      </c>
      <c r="V1421" s="574" t="s">
        <v>5359</v>
      </c>
      <c r="W1421" s="575" t="s">
        <v>5180</v>
      </c>
      <c r="X1421" s="575" t="s">
        <v>5355</v>
      </c>
      <c r="Y1421" s="576" t="s">
        <v>5192</v>
      </c>
      <c r="Z1421" s="577" t="s">
        <v>5458</v>
      </c>
      <c r="AA1421" s="578" t="s">
        <v>5457</v>
      </c>
      <c r="AE1421"/>
    </row>
    <row r="1422" spans="1:31" s="563" customFormat="1">
      <c r="A1422"/>
      <c r="B1422"/>
      <c r="C1422" s="568">
        <v>2025</v>
      </c>
      <c r="D1422" s="569" t="s">
        <v>101</v>
      </c>
      <c r="E1422" s="569" t="s">
        <v>361</v>
      </c>
      <c r="F1422" s="573" t="s">
        <v>141</v>
      </c>
      <c r="G1422" s="569" t="s">
        <v>42</v>
      </c>
      <c r="H1422" s="569" t="s">
        <v>41</v>
      </c>
      <c r="I1422" s="575" t="s">
        <v>54</v>
      </c>
      <c r="J1422" s="569" t="s">
        <v>350</v>
      </c>
      <c r="K1422" s="569" t="s">
        <v>104</v>
      </c>
      <c r="L1422" s="570">
        <v>0.4</v>
      </c>
      <c r="M1422" s="571">
        <v>6.4609003728932217</v>
      </c>
      <c r="N1422" s="572">
        <v>538.80922523714537</v>
      </c>
      <c r="O1422" s="668" t="s">
        <v>151</v>
      </c>
      <c r="P1422" s="668" t="s">
        <v>350</v>
      </c>
      <c r="Q1422" s="574" t="s">
        <v>5223</v>
      </c>
      <c r="R1422" s="574" t="s">
        <v>5361</v>
      </c>
      <c r="S1422" s="574" t="s">
        <v>5187</v>
      </c>
      <c r="T1422" s="574" t="s">
        <v>5149</v>
      </c>
      <c r="U1422" s="574" t="s">
        <v>5362</v>
      </c>
      <c r="V1422" s="574" t="s">
        <v>5363</v>
      </c>
      <c r="W1422" s="575" t="s">
        <v>5227</v>
      </c>
      <c r="X1422" s="575" t="s">
        <v>5364</v>
      </c>
      <c r="Y1422" s="576" t="s">
        <v>5192</v>
      </c>
      <c r="Z1422" s="577" t="s">
        <v>5459</v>
      </c>
      <c r="AA1422" s="578" t="s">
        <v>5460</v>
      </c>
      <c r="AE1422"/>
    </row>
    <row r="1423" spans="1:31" s="563" customFormat="1">
      <c r="A1423"/>
      <c r="B1423"/>
      <c r="C1423" s="568">
        <v>2025</v>
      </c>
      <c r="D1423" s="569" t="s">
        <v>101</v>
      </c>
      <c r="E1423" s="569" t="s">
        <v>361</v>
      </c>
      <c r="F1423" s="573" t="s">
        <v>141</v>
      </c>
      <c r="G1423" s="569" t="s">
        <v>42</v>
      </c>
      <c r="H1423" s="569" t="s">
        <v>41</v>
      </c>
      <c r="I1423" s="575" t="s">
        <v>54</v>
      </c>
      <c r="J1423" s="569" t="s">
        <v>99</v>
      </c>
      <c r="K1423" s="569" t="s">
        <v>467</v>
      </c>
      <c r="L1423" s="570">
        <v>1</v>
      </c>
      <c r="M1423" s="571">
        <v>2.0785825206649684</v>
      </c>
      <c r="N1423" s="572">
        <v>969.85660542686151</v>
      </c>
      <c r="O1423" s="668" t="s">
        <v>151</v>
      </c>
      <c r="P1423" s="668" t="s">
        <v>99</v>
      </c>
      <c r="Q1423" s="574" t="s">
        <v>5195</v>
      </c>
      <c r="R1423" s="574" t="s">
        <v>5326</v>
      </c>
      <c r="S1423" s="574" t="s">
        <v>5197</v>
      </c>
      <c r="T1423" s="574" t="s">
        <v>5149</v>
      </c>
      <c r="U1423" s="574" t="s">
        <v>5198</v>
      </c>
      <c r="V1423" s="574" t="s">
        <v>5367</v>
      </c>
      <c r="W1423" s="575" t="s">
        <v>5200</v>
      </c>
      <c r="X1423" s="575" t="s">
        <v>5329</v>
      </c>
      <c r="Y1423" s="575" t="s">
        <v>5202</v>
      </c>
      <c r="Z1423" s="579" t="s">
        <v>5461</v>
      </c>
      <c r="AA1423" s="580" t="s">
        <v>5462</v>
      </c>
      <c r="AE1423"/>
    </row>
    <row r="1424" spans="1:31" s="563" customFormat="1">
      <c r="A1424"/>
      <c r="B1424"/>
      <c r="C1424" s="568">
        <v>2025</v>
      </c>
      <c r="D1424" s="569" t="s">
        <v>101</v>
      </c>
      <c r="E1424" s="569" t="s">
        <v>361</v>
      </c>
      <c r="F1424" s="573" t="s">
        <v>141</v>
      </c>
      <c r="G1424" s="569" t="s">
        <v>42</v>
      </c>
      <c r="H1424" s="569" t="s">
        <v>41</v>
      </c>
      <c r="I1424" s="575" t="s">
        <v>54</v>
      </c>
      <c r="J1424" s="569" t="s">
        <v>96</v>
      </c>
      <c r="K1424" s="569" t="s">
        <v>467</v>
      </c>
      <c r="L1424" s="570">
        <v>1</v>
      </c>
      <c r="M1424" s="571">
        <v>0.19665104843029391</v>
      </c>
      <c r="N1424" s="572">
        <v>369.46918301975683</v>
      </c>
      <c r="O1424" s="668" t="s">
        <v>151</v>
      </c>
      <c r="P1424" s="668" t="s">
        <v>96</v>
      </c>
      <c r="Q1424" s="574" t="s">
        <v>5195</v>
      </c>
      <c r="R1424" s="574" t="s">
        <v>5326</v>
      </c>
      <c r="S1424" s="574" t="s">
        <v>5205</v>
      </c>
      <c r="T1424" s="574" t="s">
        <v>5149</v>
      </c>
      <c r="U1424" s="574" t="s">
        <v>5206</v>
      </c>
      <c r="V1424" s="574" t="s">
        <v>5369</v>
      </c>
      <c r="W1424" s="575" t="s">
        <v>5200</v>
      </c>
      <c r="X1424" s="575" t="s">
        <v>5329</v>
      </c>
      <c r="Y1424" s="575" t="s">
        <v>5208</v>
      </c>
      <c r="Z1424" s="579" t="s">
        <v>5463</v>
      </c>
      <c r="AA1424" s="580" t="s">
        <v>5462</v>
      </c>
      <c r="AE1424"/>
    </row>
    <row r="1425" spans="1:31" s="563" customFormat="1">
      <c r="A1425"/>
      <c r="B1425"/>
      <c r="C1425" s="568">
        <v>2025</v>
      </c>
      <c r="D1425" s="569" t="s">
        <v>101</v>
      </c>
      <c r="E1425" s="569" t="s">
        <v>361</v>
      </c>
      <c r="F1425" s="573" t="s">
        <v>141</v>
      </c>
      <c r="G1425" s="569" t="s">
        <v>42</v>
      </c>
      <c r="H1425" s="569" t="s">
        <v>41</v>
      </c>
      <c r="I1425" s="575" t="s">
        <v>54</v>
      </c>
      <c r="J1425" s="569" t="s">
        <v>87</v>
      </c>
      <c r="K1425" s="569" t="s">
        <v>467</v>
      </c>
      <c r="L1425" s="570">
        <v>0.65</v>
      </c>
      <c r="M1425" s="571">
        <v>6.6908711330955377</v>
      </c>
      <c r="N1425" s="572">
        <v>288.18596275541029</v>
      </c>
      <c r="O1425" s="668" t="s">
        <v>151</v>
      </c>
      <c r="P1425" s="668" t="s">
        <v>87</v>
      </c>
      <c r="Q1425" s="574" t="s">
        <v>5195</v>
      </c>
      <c r="R1425" s="574" t="s">
        <v>5326</v>
      </c>
      <c r="S1425" s="574" t="s">
        <v>5212</v>
      </c>
      <c r="T1425" s="574" t="s">
        <v>5149</v>
      </c>
      <c r="U1425" s="574" t="s">
        <v>5464</v>
      </c>
      <c r="V1425" s="574" t="s">
        <v>5465</v>
      </c>
      <c r="W1425" s="575" t="s">
        <v>5200</v>
      </c>
      <c r="X1425" s="575" t="s">
        <v>5329</v>
      </c>
      <c r="Y1425" s="576" t="s">
        <v>5217</v>
      </c>
      <c r="Z1425" s="577" t="s">
        <v>5466</v>
      </c>
      <c r="AA1425" s="578" t="s">
        <v>5462</v>
      </c>
      <c r="AE1425"/>
    </row>
    <row r="1426" spans="1:31" s="563" customFormat="1">
      <c r="A1426"/>
      <c r="B1426"/>
      <c r="C1426" s="568">
        <v>2025</v>
      </c>
      <c r="D1426" s="569" t="s">
        <v>101</v>
      </c>
      <c r="E1426" s="569" t="s">
        <v>361</v>
      </c>
      <c r="F1426" s="573" t="s">
        <v>141</v>
      </c>
      <c r="G1426" s="569" t="s">
        <v>42</v>
      </c>
      <c r="H1426" s="569" t="s">
        <v>41</v>
      </c>
      <c r="I1426" s="575" t="s">
        <v>54</v>
      </c>
      <c r="J1426" s="569" t="s">
        <v>87</v>
      </c>
      <c r="K1426" s="569" t="s">
        <v>104</v>
      </c>
      <c r="L1426" s="570">
        <v>0.35</v>
      </c>
      <c r="M1426" s="571">
        <v>3.6027767639745192</v>
      </c>
      <c r="N1426" s="572">
        <v>155.17705686829783</v>
      </c>
      <c r="O1426" s="668" t="s">
        <v>151</v>
      </c>
      <c r="P1426" s="668" t="s">
        <v>87</v>
      </c>
      <c r="Q1426" s="574" t="s">
        <v>5223</v>
      </c>
      <c r="R1426" s="574" t="s">
        <v>5361</v>
      </c>
      <c r="S1426" s="574" t="s">
        <v>5212</v>
      </c>
      <c r="T1426" s="574" t="s">
        <v>5149</v>
      </c>
      <c r="U1426" s="574" t="s">
        <v>5225</v>
      </c>
      <c r="V1426" s="574" t="s">
        <v>5378</v>
      </c>
      <c r="W1426" s="575" t="s">
        <v>5227</v>
      </c>
      <c r="X1426" s="575" t="s">
        <v>5364</v>
      </c>
      <c r="Y1426" s="576" t="s">
        <v>5217</v>
      </c>
      <c r="Z1426" s="577" t="s">
        <v>5467</v>
      </c>
      <c r="AA1426" s="578" t="s">
        <v>5460</v>
      </c>
      <c r="AE1426"/>
    </row>
    <row r="1427" spans="1:31" s="563" customFormat="1">
      <c r="A1427"/>
      <c r="B1427"/>
      <c r="C1427" s="568">
        <v>2025</v>
      </c>
      <c r="D1427" s="569" t="s">
        <v>101</v>
      </c>
      <c r="E1427" s="569" t="s">
        <v>361</v>
      </c>
      <c r="F1427" s="573" t="s">
        <v>141</v>
      </c>
      <c r="G1427" s="569" t="s">
        <v>42</v>
      </c>
      <c r="H1427" s="569" t="s">
        <v>41</v>
      </c>
      <c r="I1427" s="575" t="s">
        <v>54</v>
      </c>
      <c r="J1427" s="569" t="s">
        <v>83</v>
      </c>
      <c r="K1427" s="569" t="s">
        <v>470</v>
      </c>
      <c r="L1427" s="570">
        <v>0.1</v>
      </c>
      <c r="M1427" s="571">
        <v>2.9917946505800885</v>
      </c>
      <c r="N1427" s="572">
        <v>7.3303115526448837</v>
      </c>
      <c r="O1427" s="668" t="s">
        <v>382</v>
      </c>
      <c r="P1427" s="668" t="s">
        <v>83</v>
      </c>
      <c r="Q1427" s="574" t="s">
        <v>5380</v>
      </c>
      <c r="R1427" s="574" t="s">
        <v>5381</v>
      </c>
      <c r="S1427" s="574" t="s">
        <v>5233</v>
      </c>
      <c r="T1427" s="574" t="s">
        <v>5149</v>
      </c>
      <c r="U1427" s="574" t="s">
        <v>5382</v>
      </c>
      <c r="V1427" s="574" t="s">
        <v>5383</v>
      </c>
      <c r="W1427" s="575" t="s">
        <v>5384</v>
      </c>
      <c r="X1427" s="575" t="s">
        <v>5385</v>
      </c>
      <c r="Y1427" s="576" t="s">
        <v>5238</v>
      </c>
      <c r="Z1427" s="577" t="s">
        <v>5468</v>
      </c>
      <c r="AA1427" s="578" t="s">
        <v>5469</v>
      </c>
      <c r="AE1427"/>
    </row>
    <row r="1428" spans="1:31" s="563" customFormat="1">
      <c r="A1428"/>
      <c r="B1428"/>
      <c r="C1428" s="568">
        <v>2025</v>
      </c>
      <c r="D1428" s="569" t="s">
        <v>101</v>
      </c>
      <c r="E1428" s="569" t="s">
        <v>361</v>
      </c>
      <c r="F1428" s="573" t="s">
        <v>141</v>
      </c>
      <c r="G1428" s="569" t="s">
        <v>42</v>
      </c>
      <c r="H1428" s="569" t="s">
        <v>41</v>
      </c>
      <c r="I1428" s="575" t="s">
        <v>54</v>
      </c>
      <c r="J1428" s="569" t="s">
        <v>83</v>
      </c>
      <c r="K1428" s="569" t="s">
        <v>81</v>
      </c>
      <c r="L1428" s="570">
        <v>0.9</v>
      </c>
      <c r="M1428" s="571">
        <v>26.926151855220795</v>
      </c>
      <c r="N1428" s="572">
        <v>65.972803973803948</v>
      </c>
      <c r="O1428" s="668" t="s">
        <v>382</v>
      </c>
      <c r="P1428" s="668" t="s">
        <v>83</v>
      </c>
      <c r="Q1428" s="574" t="s">
        <v>5231</v>
      </c>
      <c r="R1428" s="574" t="s">
        <v>5388</v>
      </c>
      <c r="S1428" s="574" t="s">
        <v>5233</v>
      </c>
      <c r="T1428" s="574" t="s">
        <v>5149</v>
      </c>
      <c r="U1428" s="574" t="s">
        <v>5234</v>
      </c>
      <c r="V1428" s="574" t="s">
        <v>5389</v>
      </c>
      <c r="W1428" s="575" t="s">
        <v>5236</v>
      </c>
      <c r="X1428" s="575" t="s">
        <v>5390</v>
      </c>
      <c r="Y1428" s="576" t="s">
        <v>5238</v>
      </c>
      <c r="Z1428" s="577" t="s">
        <v>5470</v>
      </c>
      <c r="AA1428" s="578" t="s">
        <v>5471</v>
      </c>
      <c r="AE1428"/>
    </row>
    <row r="1429" spans="1:31" s="563" customFormat="1">
      <c r="A1429"/>
      <c r="B1429"/>
      <c r="C1429" s="568">
        <v>2025</v>
      </c>
      <c r="D1429" s="569" t="s">
        <v>101</v>
      </c>
      <c r="E1429" s="569" t="s">
        <v>361</v>
      </c>
      <c r="F1429" s="573" t="s">
        <v>141</v>
      </c>
      <c r="G1429" s="569" t="s">
        <v>42</v>
      </c>
      <c r="H1429" s="569" t="s">
        <v>41</v>
      </c>
      <c r="I1429" s="575" t="s">
        <v>54</v>
      </c>
      <c r="J1429" s="569" t="s">
        <v>77</v>
      </c>
      <c r="K1429" s="569" t="s">
        <v>469</v>
      </c>
      <c r="L1429" s="570">
        <v>0.3</v>
      </c>
      <c r="M1429" s="571">
        <v>12.752413130805833</v>
      </c>
      <c r="N1429" s="572">
        <v>347.98841656511979</v>
      </c>
      <c r="O1429" s="668" t="s">
        <v>381</v>
      </c>
      <c r="P1429" s="668" t="s">
        <v>77</v>
      </c>
      <c r="Q1429" s="574" t="s">
        <v>5241</v>
      </c>
      <c r="R1429" s="574" t="s">
        <v>5393</v>
      </c>
      <c r="S1429" s="574" t="s">
        <v>5243</v>
      </c>
      <c r="T1429" s="574" t="s">
        <v>5149</v>
      </c>
      <c r="U1429" s="574" t="s">
        <v>5244</v>
      </c>
      <c r="V1429" s="574" t="s">
        <v>5394</v>
      </c>
      <c r="W1429" s="575" t="s">
        <v>5246</v>
      </c>
      <c r="X1429" s="575" t="s">
        <v>5395</v>
      </c>
      <c r="Y1429" s="576" t="s">
        <v>5248</v>
      </c>
      <c r="Z1429" s="577" t="s">
        <v>5472</v>
      </c>
      <c r="AA1429" s="578" t="s">
        <v>5473</v>
      </c>
      <c r="AE1429"/>
    </row>
    <row r="1430" spans="1:31" s="563" customFormat="1">
      <c r="A1430"/>
      <c r="B1430"/>
      <c r="C1430" s="568">
        <v>2025</v>
      </c>
      <c r="D1430" s="569" t="s">
        <v>101</v>
      </c>
      <c r="E1430" s="569" t="s">
        <v>361</v>
      </c>
      <c r="F1430" s="573" t="s">
        <v>141</v>
      </c>
      <c r="G1430" s="569" t="s">
        <v>42</v>
      </c>
      <c r="H1430" s="569" t="s">
        <v>41</v>
      </c>
      <c r="I1430" s="575" t="s">
        <v>54</v>
      </c>
      <c r="J1430" s="569" t="s">
        <v>77</v>
      </c>
      <c r="K1430" s="569" t="s">
        <v>93</v>
      </c>
      <c r="L1430" s="570">
        <v>0.7</v>
      </c>
      <c r="M1430" s="571">
        <v>29.755630638546943</v>
      </c>
      <c r="N1430" s="572">
        <v>811.97297198527951</v>
      </c>
      <c r="O1430" s="668" t="s">
        <v>381</v>
      </c>
      <c r="P1430" s="668" t="s">
        <v>77</v>
      </c>
      <c r="Q1430" s="574" t="s">
        <v>5251</v>
      </c>
      <c r="R1430" s="574" t="s">
        <v>5398</v>
      </c>
      <c r="S1430" s="574" t="s">
        <v>5243</v>
      </c>
      <c r="T1430" s="574" t="s">
        <v>5149</v>
      </c>
      <c r="U1430" s="574" t="s">
        <v>5253</v>
      </c>
      <c r="V1430" s="574" t="s">
        <v>5399</v>
      </c>
      <c r="W1430" s="575" t="s">
        <v>5255</v>
      </c>
      <c r="X1430" s="575" t="s">
        <v>5400</v>
      </c>
      <c r="Y1430" s="576" t="s">
        <v>5248</v>
      </c>
      <c r="Z1430" s="577" t="s">
        <v>5474</v>
      </c>
      <c r="AA1430" s="578" t="s">
        <v>5475</v>
      </c>
      <c r="AE1430"/>
    </row>
    <row r="1431" spans="1:31" s="563" customFormat="1">
      <c r="A1431"/>
      <c r="B1431"/>
      <c r="C1431" s="568">
        <v>2025</v>
      </c>
      <c r="D1431" s="569" t="s">
        <v>101</v>
      </c>
      <c r="E1431" s="569" t="s">
        <v>361</v>
      </c>
      <c r="F1431" s="573" t="s">
        <v>141</v>
      </c>
      <c r="G1431" s="569" t="s">
        <v>42</v>
      </c>
      <c r="H1431" s="569" t="s">
        <v>41</v>
      </c>
      <c r="I1431" s="575" t="s">
        <v>54</v>
      </c>
      <c r="J1431" s="569" t="s">
        <v>349</v>
      </c>
      <c r="K1431" s="569" t="s">
        <v>467</v>
      </c>
      <c r="L1431" s="570">
        <v>0.3</v>
      </c>
      <c r="M1431" s="571">
        <v>3.1001886519467501</v>
      </c>
      <c r="N1431" s="572">
        <v>323.88532277705951</v>
      </c>
      <c r="O1431" s="668" t="s">
        <v>151</v>
      </c>
      <c r="P1431" s="668" t="s">
        <v>349</v>
      </c>
      <c r="Q1431" s="574" t="s">
        <v>5195</v>
      </c>
      <c r="R1431" s="574" t="s">
        <v>5326</v>
      </c>
      <c r="S1431" s="574" t="s">
        <v>5259</v>
      </c>
      <c r="T1431" s="574" t="s">
        <v>5149</v>
      </c>
      <c r="U1431" s="574" t="s">
        <v>5260</v>
      </c>
      <c r="V1431" s="574" t="s">
        <v>5411</v>
      </c>
      <c r="W1431" s="575" t="s">
        <v>5200</v>
      </c>
      <c r="X1431" s="575" t="s">
        <v>5329</v>
      </c>
      <c r="Y1431" s="576" t="s">
        <v>5262</v>
      </c>
      <c r="Z1431" s="577" t="s">
        <v>5476</v>
      </c>
      <c r="AA1431" s="578" t="s">
        <v>5462</v>
      </c>
      <c r="AE1431"/>
    </row>
    <row r="1432" spans="1:31" s="563" customFormat="1">
      <c r="A1432"/>
      <c r="B1432"/>
      <c r="C1432" s="568">
        <v>2025</v>
      </c>
      <c r="D1432" s="569" t="s">
        <v>101</v>
      </c>
      <c r="E1432" s="569" t="s">
        <v>361</v>
      </c>
      <c r="F1432" s="573" t="s">
        <v>141</v>
      </c>
      <c r="G1432" s="569" t="s">
        <v>42</v>
      </c>
      <c r="H1432" s="569" t="s">
        <v>41</v>
      </c>
      <c r="I1432" s="575" t="s">
        <v>54</v>
      </c>
      <c r="J1432" s="569" t="s">
        <v>349</v>
      </c>
      <c r="K1432" s="569" t="s">
        <v>104</v>
      </c>
      <c r="L1432" s="570">
        <v>0.7</v>
      </c>
      <c r="M1432" s="571">
        <v>7.2337735212090841</v>
      </c>
      <c r="N1432" s="572">
        <v>755.7324198131389</v>
      </c>
      <c r="O1432" s="668" t="s">
        <v>151</v>
      </c>
      <c r="P1432" s="668" t="s">
        <v>349</v>
      </c>
      <c r="Q1432" s="574" t="s">
        <v>5223</v>
      </c>
      <c r="R1432" s="574" t="s">
        <v>5361</v>
      </c>
      <c r="S1432" s="574" t="s">
        <v>5259</v>
      </c>
      <c r="T1432" s="574" t="s">
        <v>5149</v>
      </c>
      <c r="U1432" s="574" t="s">
        <v>5264</v>
      </c>
      <c r="V1432" s="574" t="s">
        <v>5413</v>
      </c>
      <c r="W1432" s="575" t="s">
        <v>5227</v>
      </c>
      <c r="X1432" s="575" t="s">
        <v>5364</v>
      </c>
      <c r="Y1432" s="576" t="s">
        <v>5262</v>
      </c>
      <c r="Z1432" s="577" t="s">
        <v>5477</v>
      </c>
      <c r="AA1432" s="578" t="s">
        <v>5460</v>
      </c>
      <c r="AE1432"/>
    </row>
    <row r="1433" spans="1:31" s="563" customFormat="1">
      <c r="A1433"/>
      <c r="B1433"/>
      <c r="C1433" s="568">
        <v>2025</v>
      </c>
      <c r="D1433" s="569" t="s">
        <v>101</v>
      </c>
      <c r="E1433" s="569" t="s">
        <v>361</v>
      </c>
      <c r="F1433" s="573" t="s">
        <v>141</v>
      </c>
      <c r="G1433" s="569" t="s">
        <v>42</v>
      </c>
      <c r="H1433" s="569" t="s">
        <v>41</v>
      </c>
      <c r="I1433" s="575" t="s">
        <v>54</v>
      </c>
      <c r="J1433" s="569" t="s">
        <v>76</v>
      </c>
      <c r="K1433" s="569" t="s">
        <v>467</v>
      </c>
      <c r="L1433" s="570">
        <v>0.5</v>
      </c>
      <c r="M1433" s="571">
        <v>0.29654151561552422</v>
      </c>
      <c r="N1433" s="572">
        <v>110.84075490592704</v>
      </c>
      <c r="O1433" s="668" t="s">
        <v>151</v>
      </c>
      <c r="P1433" s="668" t="s">
        <v>76</v>
      </c>
      <c r="Q1433" s="574" t="s">
        <v>5195</v>
      </c>
      <c r="R1433" s="574" t="s">
        <v>5326</v>
      </c>
      <c r="S1433" s="574" t="s">
        <v>5267</v>
      </c>
      <c r="T1433" s="574" t="s">
        <v>5149</v>
      </c>
      <c r="U1433" s="574" t="s">
        <v>5268</v>
      </c>
      <c r="V1433" s="574" t="s">
        <v>5415</v>
      </c>
      <c r="W1433" s="575" t="s">
        <v>5200</v>
      </c>
      <c r="X1433" s="575" t="s">
        <v>5329</v>
      </c>
      <c r="Y1433" s="576" t="s">
        <v>5270</v>
      </c>
      <c r="Z1433" s="577" t="s">
        <v>5478</v>
      </c>
      <c r="AA1433" s="578" t="s">
        <v>5462</v>
      </c>
      <c r="AE1433"/>
    </row>
    <row r="1434" spans="1:31" s="563" customFormat="1">
      <c r="A1434"/>
      <c r="B1434"/>
      <c r="C1434" s="568">
        <v>2025</v>
      </c>
      <c r="D1434" s="569" t="s">
        <v>101</v>
      </c>
      <c r="E1434" s="569" t="s">
        <v>361</v>
      </c>
      <c r="F1434" s="573" t="s">
        <v>141</v>
      </c>
      <c r="G1434" s="569" t="s">
        <v>42</v>
      </c>
      <c r="H1434" s="569" t="s">
        <v>41</v>
      </c>
      <c r="I1434" s="575" t="s">
        <v>54</v>
      </c>
      <c r="J1434" s="569" t="s">
        <v>76</v>
      </c>
      <c r="K1434" s="569" t="s">
        <v>111</v>
      </c>
      <c r="L1434" s="570">
        <v>0.5</v>
      </c>
      <c r="M1434" s="571">
        <v>0.29654151561552422</v>
      </c>
      <c r="N1434" s="572">
        <v>110.84075490592704</v>
      </c>
      <c r="O1434" s="668" t="s">
        <v>151</v>
      </c>
      <c r="P1434" s="668" t="s">
        <v>76</v>
      </c>
      <c r="Q1434" s="574" t="s">
        <v>5272</v>
      </c>
      <c r="R1434" s="574" t="s">
        <v>5347</v>
      </c>
      <c r="S1434" s="574" t="s">
        <v>5267</v>
      </c>
      <c r="T1434" s="574" t="s">
        <v>5149</v>
      </c>
      <c r="U1434" s="574" t="s">
        <v>5274</v>
      </c>
      <c r="V1434" s="574" t="s">
        <v>5417</v>
      </c>
      <c r="W1434" s="575" t="s">
        <v>5276</v>
      </c>
      <c r="X1434" s="575" t="s">
        <v>5350</v>
      </c>
      <c r="Y1434" s="576" t="s">
        <v>5270</v>
      </c>
      <c r="Z1434" s="577" t="s">
        <v>5479</v>
      </c>
      <c r="AA1434" s="578" t="s">
        <v>5455</v>
      </c>
      <c r="AE1434"/>
    </row>
    <row r="1435" spans="1:31" s="563" customFormat="1">
      <c r="A1435"/>
      <c r="B1435"/>
      <c r="C1435" s="568">
        <v>2025</v>
      </c>
      <c r="D1435" s="569" t="s">
        <v>101</v>
      </c>
      <c r="E1435" s="569" t="s">
        <v>361</v>
      </c>
      <c r="F1435" s="573" t="s">
        <v>141</v>
      </c>
      <c r="G1435" s="569" t="s">
        <v>42</v>
      </c>
      <c r="H1435" s="569" t="s">
        <v>41</v>
      </c>
      <c r="I1435" s="575" t="s">
        <v>54</v>
      </c>
      <c r="J1435" s="569" t="s">
        <v>74</v>
      </c>
      <c r="K1435" s="569" t="s">
        <v>467</v>
      </c>
      <c r="L1435" s="570">
        <v>0.3</v>
      </c>
      <c r="M1435" s="571">
        <v>1.8995315721926329</v>
      </c>
      <c r="N1435" s="572">
        <v>712.54771010953095</v>
      </c>
      <c r="O1435" s="668" t="s">
        <v>151</v>
      </c>
      <c r="P1435" s="668" t="s">
        <v>74</v>
      </c>
      <c r="Q1435" s="574" t="s">
        <v>5195</v>
      </c>
      <c r="R1435" s="574" t="s">
        <v>5326</v>
      </c>
      <c r="S1435" s="574" t="s">
        <v>5280</v>
      </c>
      <c r="T1435" s="574" t="s">
        <v>5149</v>
      </c>
      <c r="U1435" s="574" t="s">
        <v>5281</v>
      </c>
      <c r="V1435" s="574" t="s">
        <v>5419</v>
      </c>
      <c r="W1435" s="575" t="s">
        <v>5200</v>
      </c>
      <c r="X1435" s="575" t="s">
        <v>5329</v>
      </c>
      <c r="Y1435" s="576" t="s">
        <v>5283</v>
      </c>
      <c r="Z1435" s="577" t="s">
        <v>5480</v>
      </c>
      <c r="AA1435" s="578" t="s">
        <v>5462</v>
      </c>
      <c r="AE1435"/>
    </row>
    <row r="1436" spans="1:31" s="563" customFormat="1">
      <c r="A1436"/>
      <c r="B1436"/>
      <c r="C1436" s="568">
        <v>2025</v>
      </c>
      <c r="D1436" s="569" t="s">
        <v>101</v>
      </c>
      <c r="E1436" s="569" t="s">
        <v>361</v>
      </c>
      <c r="F1436" s="573" t="s">
        <v>141</v>
      </c>
      <c r="G1436" s="569" t="s">
        <v>42</v>
      </c>
      <c r="H1436" s="569" t="s">
        <v>41</v>
      </c>
      <c r="I1436" s="575" t="s">
        <v>54</v>
      </c>
      <c r="J1436" s="569" t="s">
        <v>74</v>
      </c>
      <c r="K1436" s="569" t="s">
        <v>111</v>
      </c>
      <c r="L1436" s="570">
        <v>0.7</v>
      </c>
      <c r="M1436" s="571">
        <v>4.432240335116143</v>
      </c>
      <c r="N1436" s="572">
        <v>1662.6113235889054</v>
      </c>
      <c r="O1436" s="668" t="s">
        <v>151</v>
      </c>
      <c r="P1436" s="668" t="s">
        <v>74</v>
      </c>
      <c r="Q1436" s="574" t="s">
        <v>5272</v>
      </c>
      <c r="R1436" s="574" t="s">
        <v>5347</v>
      </c>
      <c r="S1436" s="574" t="s">
        <v>5280</v>
      </c>
      <c r="T1436" s="574" t="s">
        <v>5149</v>
      </c>
      <c r="U1436" s="574" t="s">
        <v>5285</v>
      </c>
      <c r="V1436" s="574" t="s">
        <v>5421</v>
      </c>
      <c r="W1436" s="575" t="s">
        <v>5276</v>
      </c>
      <c r="X1436" s="575" t="s">
        <v>5350</v>
      </c>
      <c r="Y1436" s="576" t="s">
        <v>5283</v>
      </c>
      <c r="Z1436" s="577" t="s">
        <v>5481</v>
      </c>
      <c r="AA1436" s="578" t="s">
        <v>5455</v>
      </c>
      <c r="AE1436"/>
    </row>
    <row r="1437" spans="1:31" s="563" customFormat="1">
      <c r="A1437"/>
      <c r="B1437"/>
      <c r="C1437" s="568">
        <v>2025</v>
      </c>
      <c r="D1437" s="569" t="s">
        <v>101</v>
      </c>
      <c r="E1437" s="569" t="s">
        <v>361</v>
      </c>
      <c r="F1437" s="573" t="s">
        <v>141</v>
      </c>
      <c r="G1437" s="569" t="s">
        <v>42</v>
      </c>
      <c r="H1437" s="569" t="s">
        <v>41</v>
      </c>
      <c r="I1437" s="575" t="s">
        <v>54</v>
      </c>
      <c r="J1437" s="569" t="s">
        <v>351</v>
      </c>
      <c r="K1437" s="569" t="s">
        <v>100</v>
      </c>
      <c r="L1437" s="570">
        <v>1</v>
      </c>
      <c r="M1437" s="571">
        <v>6.9558845927526702</v>
      </c>
      <c r="N1437" s="572">
        <v>31.404880556679331</v>
      </c>
      <c r="O1437" s="668" t="s">
        <v>151</v>
      </c>
      <c r="P1437" s="668" t="s">
        <v>351</v>
      </c>
      <c r="Q1437" s="574" t="s">
        <v>5288</v>
      </c>
      <c r="R1437" s="574" t="s">
        <v>5429</v>
      </c>
      <c r="S1437" s="574" t="s">
        <v>5290</v>
      </c>
      <c r="T1437" s="574" t="s">
        <v>5149</v>
      </c>
      <c r="U1437" s="574" t="s">
        <v>5291</v>
      </c>
      <c r="V1437" s="574" t="s">
        <v>5430</v>
      </c>
      <c r="W1437" s="575" t="s">
        <v>5293</v>
      </c>
      <c r="X1437" s="575" t="s">
        <v>5431</v>
      </c>
      <c r="Y1437" s="576" t="s">
        <v>5295</v>
      </c>
      <c r="Z1437" s="577" t="s">
        <v>5482</v>
      </c>
      <c r="AA1437" s="580" t="s">
        <v>5483</v>
      </c>
      <c r="AE1437"/>
    </row>
    <row r="1438" spans="1:31" s="563" customFormat="1">
      <c r="A1438"/>
      <c r="B1438"/>
      <c r="C1438" s="568">
        <v>2025</v>
      </c>
      <c r="D1438" s="569" t="s">
        <v>101</v>
      </c>
      <c r="E1438" s="569" t="s">
        <v>361</v>
      </c>
      <c r="F1438" s="573" t="s">
        <v>141</v>
      </c>
      <c r="G1438" s="569" t="s">
        <v>42</v>
      </c>
      <c r="H1438" s="569" t="s">
        <v>41</v>
      </c>
      <c r="I1438" s="575" t="s">
        <v>54</v>
      </c>
      <c r="J1438" s="569" t="s">
        <v>67</v>
      </c>
      <c r="K1438" s="569" t="s">
        <v>81</v>
      </c>
      <c r="L1438" s="570">
        <v>1</v>
      </c>
      <c r="M1438" s="571">
        <v>11.08603338791416</v>
      </c>
      <c r="N1438" s="572">
        <v>46.183647877469603</v>
      </c>
      <c r="O1438" s="668" t="s">
        <v>382</v>
      </c>
      <c r="P1438" s="668" t="s">
        <v>67</v>
      </c>
      <c r="Q1438" s="574" t="s">
        <v>5231</v>
      </c>
      <c r="R1438" s="574" t="s">
        <v>5388</v>
      </c>
      <c r="S1438" s="574" t="s">
        <v>5298</v>
      </c>
      <c r="T1438" s="574" t="s">
        <v>5149</v>
      </c>
      <c r="U1438" s="574" t="s">
        <v>5299</v>
      </c>
      <c r="V1438" s="574" t="s">
        <v>5437</v>
      </c>
      <c r="W1438" s="575" t="s">
        <v>5236</v>
      </c>
      <c r="X1438" s="575" t="s">
        <v>5390</v>
      </c>
      <c r="Y1438" s="576" t="s">
        <v>5301</v>
      </c>
      <c r="Z1438" s="577" t="s">
        <v>5484</v>
      </c>
      <c r="AA1438" s="578" t="s">
        <v>5471</v>
      </c>
      <c r="AE1438"/>
    </row>
    <row r="1439" spans="1:31" s="563" customFormat="1">
      <c r="A1439"/>
      <c r="B1439"/>
      <c r="C1439" s="568">
        <v>2025</v>
      </c>
      <c r="D1439" s="569" t="s">
        <v>101</v>
      </c>
      <c r="E1439" s="569" t="s">
        <v>361</v>
      </c>
      <c r="F1439" s="573" t="s">
        <v>141</v>
      </c>
      <c r="G1439" s="569" t="s">
        <v>42</v>
      </c>
      <c r="H1439" s="569" t="s">
        <v>41</v>
      </c>
      <c r="I1439" s="575" t="s">
        <v>54</v>
      </c>
      <c r="J1439" s="569" t="s">
        <v>66</v>
      </c>
      <c r="K1439" s="569" t="s">
        <v>310</v>
      </c>
      <c r="L1439" s="570">
        <v>0.85</v>
      </c>
      <c r="M1439" s="571">
        <v>30.286980060432299</v>
      </c>
      <c r="N1439" s="572">
        <v>1046.8293518893106</v>
      </c>
      <c r="O1439" s="668" t="s">
        <v>381</v>
      </c>
      <c r="P1439" s="668" t="s">
        <v>66</v>
      </c>
      <c r="Q1439" s="574" t="s">
        <v>5303</v>
      </c>
      <c r="R1439" s="574" t="s">
        <v>5439</v>
      </c>
      <c r="S1439" s="574" t="s">
        <v>5305</v>
      </c>
      <c r="T1439" s="574" t="s">
        <v>5149</v>
      </c>
      <c r="U1439" s="574" t="s">
        <v>5306</v>
      </c>
      <c r="V1439" s="574" t="s">
        <v>5440</v>
      </c>
      <c r="W1439" s="575" t="s">
        <v>5308</v>
      </c>
      <c r="X1439" s="575" t="s">
        <v>5441</v>
      </c>
      <c r="Y1439" s="576" t="s">
        <v>5310</v>
      </c>
      <c r="Z1439" s="577" t="s">
        <v>5485</v>
      </c>
      <c r="AA1439" s="578" t="s">
        <v>5486</v>
      </c>
      <c r="AE1439"/>
    </row>
    <row r="1440" spans="1:31" s="563" customFormat="1">
      <c r="A1440"/>
      <c r="B1440"/>
      <c r="C1440" s="568">
        <v>2025</v>
      </c>
      <c r="D1440" s="569" t="s">
        <v>101</v>
      </c>
      <c r="E1440" s="569" t="s">
        <v>361</v>
      </c>
      <c r="F1440" s="573" t="s">
        <v>141</v>
      </c>
      <c r="G1440" s="569" t="s">
        <v>42</v>
      </c>
      <c r="H1440" s="569" t="s">
        <v>41</v>
      </c>
      <c r="I1440" s="575" t="s">
        <v>54</v>
      </c>
      <c r="J1440" s="569" t="s">
        <v>66</v>
      </c>
      <c r="K1440" s="569" t="s">
        <v>79</v>
      </c>
      <c r="L1440" s="570">
        <v>0.15</v>
      </c>
      <c r="M1440" s="571">
        <v>5.3447611871351119</v>
      </c>
      <c r="N1440" s="572">
        <v>184.73459150987836</v>
      </c>
      <c r="O1440" s="668" t="s">
        <v>381</v>
      </c>
      <c r="P1440" s="668" t="s">
        <v>66</v>
      </c>
      <c r="Q1440" s="574" t="s">
        <v>5313</v>
      </c>
      <c r="R1440" s="574" t="s">
        <v>5423</v>
      </c>
      <c r="S1440" s="574" t="s">
        <v>5305</v>
      </c>
      <c r="T1440" s="574" t="s">
        <v>5149</v>
      </c>
      <c r="U1440" s="574" t="s">
        <v>5315</v>
      </c>
      <c r="V1440" s="574" t="s">
        <v>5444</v>
      </c>
      <c r="W1440" s="575" t="s">
        <v>5317</v>
      </c>
      <c r="X1440" s="575" t="s">
        <v>5426</v>
      </c>
      <c r="Y1440" s="576" t="s">
        <v>5310</v>
      </c>
      <c r="Z1440" s="577" t="s">
        <v>5487</v>
      </c>
      <c r="AA1440" s="578" t="s">
        <v>5488</v>
      </c>
      <c r="AE1440"/>
    </row>
    <row r="1441" spans="1:31" s="563" customFormat="1">
      <c r="A1441"/>
      <c r="B1441"/>
      <c r="C1441" s="568">
        <v>2025</v>
      </c>
      <c r="D1441" s="569" t="s">
        <v>101</v>
      </c>
      <c r="E1441" s="569" t="s">
        <v>361</v>
      </c>
      <c r="F1441" s="573" t="s">
        <v>141</v>
      </c>
      <c r="G1441" s="569" t="s">
        <v>42</v>
      </c>
      <c r="H1441" s="569" t="s">
        <v>41</v>
      </c>
      <c r="I1441" s="575" t="s">
        <v>54</v>
      </c>
      <c r="J1441" s="569" t="s">
        <v>348</v>
      </c>
      <c r="K1441" s="569" t="s">
        <v>469</v>
      </c>
      <c r="L1441" s="570">
        <v>0.9</v>
      </c>
      <c r="M1441" s="571">
        <v>26.272451143643586</v>
      </c>
      <c r="N1441" s="572">
        <v>2597.8301931076653</v>
      </c>
      <c r="O1441" s="668" t="s">
        <v>151</v>
      </c>
      <c r="P1441" s="668" t="s">
        <v>348</v>
      </c>
      <c r="Q1441" s="574" t="s">
        <v>5241</v>
      </c>
      <c r="R1441" s="574" t="s">
        <v>5393</v>
      </c>
      <c r="S1441" s="574" t="s">
        <v>5321</v>
      </c>
      <c r="T1441" s="574" t="s">
        <v>5149</v>
      </c>
      <c r="U1441" s="574" t="s">
        <v>5322</v>
      </c>
      <c r="V1441" s="574" t="s">
        <v>5446</v>
      </c>
      <c r="W1441" s="575" t="s">
        <v>5246</v>
      </c>
      <c r="X1441" s="575" t="s">
        <v>5395</v>
      </c>
      <c r="Y1441" s="576" t="s">
        <v>5324</v>
      </c>
      <c r="Z1441" s="577" t="s">
        <v>5489</v>
      </c>
      <c r="AA1441" s="578" t="s">
        <v>5473</v>
      </c>
      <c r="AE1441"/>
    </row>
    <row r="1442" spans="1:31" s="563" customFormat="1">
      <c r="A1442"/>
      <c r="B1442"/>
      <c r="C1442" s="568">
        <v>2025</v>
      </c>
      <c r="D1442" s="569" t="s">
        <v>101</v>
      </c>
      <c r="E1442" s="569" t="s">
        <v>361</v>
      </c>
      <c r="F1442" s="573" t="s">
        <v>141</v>
      </c>
      <c r="G1442" s="569" t="s">
        <v>42</v>
      </c>
      <c r="H1442" s="569" t="s">
        <v>41</v>
      </c>
      <c r="I1442" s="575" t="s">
        <v>54</v>
      </c>
      <c r="J1442" s="569" t="s">
        <v>348</v>
      </c>
      <c r="K1442" s="569" t="s">
        <v>104</v>
      </c>
      <c r="L1442" s="570">
        <v>0.1</v>
      </c>
      <c r="M1442" s="571">
        <v>2.9191612381826206</v>
      </c>
      <c r="N1442" s="572">
        <v>288.64779923418502</v>
      </c>
      <c r="O1442" s="668" t="s">
        <v>151</v>
      </c>
      <c r="P1442" s="668" t="s">
        <v>348</v>
      </c>
      <c r="Q1442" s="574" t="s">
        <v>5223</v>
      </c>
      <c r="R1442" s="574" t="s">
        <v>5361</v>
      </c>
      <c r="S1442" s="574" t="s">
        <v>5321</v>
      </c>
      <c r="T1442" s="574" t="s">
        <v>5149</v>
      </c>
      <c r="U1442" s="574" t="s">
        <v>5490</v>
      </c>
      <c r="V1442" s="574" t="s">
        <v>5491</v>
      </c>
      <c r="W1442" s="575" t="s">
        <v>5227</v>
      </c>
      <c r="X1442" s="575" t="s">
        <v>5364</v>
      </c>
      <c r="Y1442" s="576" t="s">
        <v>5324</v>
      </c>
      <c r="Z1442" s="577" t="s">
        <v>5492</v>
      </c>
      <c r="AA1442" s="578" t="s">
        <v>5460</v>
      </c>
      <c r="AE1442"/>
    </row>
    <row r="1443" spans="1:31" s="563" customFormat="1">
      <c r="A1443"/>
      <c r="B1443"/>
      <c r="C1443" s="568">
        <v>2025</v>
      </c>
      <c r="D1443" s="569" t="s">
        <v>101</v>
      </c>
      <c r="E1443" s="569" t="s">
        <v>333</v>
      </c>
      <c r="F1443" s="573" t="s">
        <v>141</v>
      </c>
      <c r="G1443" s="569" t="s">
        <v>42</v>
      </c>
      <c r="H1443" s="569" t="s">
        <v>41</v>
      </c>
      <c r="I1443" s="575" t="s">
        <v>54</v>
      </c>
      <c r="J1443" s="569" t="s">
        <v>352</v>
      </c>
      <c r="K1443" s="569" t="s">
        <v>346</v>
      </c>
      <c r="L1443" s="570">
        <v>1</v>
      </c>
      <c r="M1443" s="571">
        <v>9.8073254786951988E-2</v>
      </c>
      <c r="N1443" s="572">
        <v>3.9642857142857144</v>
      </c>
      <c r="O1443" s="668" t="s">
        <v>151</v>
      </c>
      <c r="P1443" s="668" t="s">
        <v>352</v>
      </c>
      <c r="Q1443" s="574" t="s">
        <v>5146</v>
      </c>
      <c r="R1443" s="574" t="s">
        <v>5332</v>
      </c>
      <c r="S1443" s="574" t="s">
        <v>5148</v>
      </c>
      <c r="T1443" s="574" t="s">
        <v>5149</v>
      </c>
      <c r="U1443" s="574" t="s">
        <v>5150</v>
      </c>
      <c r="V1443" s="574" t="s">
        <v>5333</v>
      </c>
      <c r="W1443" s="575" t="s">
        <v>5152</v>
      </c>
      <c r="X1443" s="575" t="s">
        <v>5334</v>
      </c>
      <c r="Y1443" s="576" t="s">
        <v>5154</v>
      </c>
      <c r="Z1443" s="577" t="s">
        <v>5493</v>
      </c>
      <c r="AA1443" s="578" t="s">
        <v>5494</v>
      </c>
      <c r="AE1443"/>
    </row>
    <row r="1444" spans="1:31" s="563" customFormat="1">
      <c r="A1444"/>
      <c r="B1444"/>
      <c r="C1444" s="568">
        <v>2025</v>
      </c>
      <c r="D1444" s="569" t="s">
        <v>101</v>
      </c>
      <c r="E1444" s="569" t="s">
        <v>333</v>
      </c>
      <c r="F1444" s="573" t="s">
        <v>141</v>
      </c>
      <c r="G1444" s="569" t="s">
        <v>42</v>
      </c>
      <c r="H1444" s="569" t="s">
        <v>41</v>
      </c>
      <c r="I1444" s="575" t="s">
        <v>54</v>
      </c>
      <c r="J1444" s="569" t="s">
        <v>116</v>
      </c>
      <c r="K1444" s="569" t="s">
        <v>90</v>
      </c>
      <c r="L1444" s="570">
        <v>0.5</v>
      </c>
      <c r="M1444" s="571">
        <v>9.2244681044110322E-2</v>
      </c>
      <c r="N1444" s="572">
        <v>0.3878105590062112</v>
      </c>
      <c r="O1444" s="668" t="s">
        <v>382</v>
      </c>
      <c r="P1444" s="668" t="s">
        <v>116</v>
      </c>
      <c r="Q1444" s="574" t="s">
        <v>5157</v>
      </c>
      <c r="R1444" s="574" t="s">
        <v>5337</v>
      </c>
      <c r="S1444" s="574" t="s">
        <v>5159</v>
      </c>
      <c r="T1444" s="574" t="s">
        <v>5149</v>
      </c>
      <c r="U1444" s="574" t="s">
        <v>5160</v>
      </c>
      <c r="V1444" s="574" t="s">
        <v>5338</v>
      </c>
      <c r="W1444" s="575" t="s">
        <v>5162</v>
      </c>
      <c r="X1444" s="575" t="s">
        <v>5339</v>
      </c>
      <c r="Y1444" s="576" t="s">
        <v>5164</v>
      </c>
      <c r="Z1444" s="577" t="s">
        <v>5495</v>
      </c>
      <c r="AA1444" s="578" t="s">
        <v>5496</v>
      </c>
      <c r="AE1444"/>
    </row>
    <row r="1445" spans="1:31" s="563" customFormat="1">
      <c r="A1445"/>
      <c r="B1445"/>
      <c r="C1445" s="568">
        <v>2025</v>
      </c>
      <c r="D1445" s="569" t="s">
        <v>101</v>
      </c>
      <c r="E1445" s="569" t="s">
        <v>333</v>
      </c>
      <c r="F1445" s="573" t="s">
        <v>141</v>
      </c>
      <c r="G1445" s="569" t="s">
        <v>42</v>
      </c>
      <c r="H1445" s="569" t="s">
        <v>41</v>
      </c>
      <c r="I1445" s="575" t="s">
        <v>54</v>
      </c>
      <c r="J1445" s="569" t="s">
        <v>116</v>
      </c>
      <c r="K1445" s="569" t="s">
        <v>466</v>
      </c>
      <c r="L1445" s="570">
        <v>0.5</v>
      </c>
      <c r="M1445" s="571">
        <v>9.2244681044110322E-2</v>
      </c>
      <c r="N1445" s="572">
        <v>0.3878105590062112</v>
      </c>
      <c r="O1445" s="668" t="s">
        <v>382</v>
      </c>
      <c r="P1445" s="668" t="s">
        <v>116</v>
      </c>
      <c r="Q1445" s="574" t="s">
        <v>5167</v>
      </c>
      <c r="R1445" s="574" t="s">
        <v>5342</v>
      </c>
      <c r="S1445" s="574" t="s">
        <v>5159</v>
      </c>
      <c r="T1445" s="574" t="s">
        <v>5149</v>
      </c>
      <c r="U1445" s="574" t="s">
        <v>5169</v>
      </c>
      <c r="V1445" s="574" t="s">
        <v>5343</v>
      </c>
      <c r="W1445" s="575" t="s">
        <v>5171</v>
      </c>
      <c r="X1445" s="575" t="s">
        <v>5344</v>
      </c>
      <c r="Y1445" s="575" t="s">
        <v>5164</v>
      </c>
      <c r="Z1445" s="579" t="s">
        <v>5497</v>
      </c>
      <c r="AA1445" s="580" t="s">
        <v>5498</v>
      </c>
      <c r="AE1445"/>
    </row>
    <row r="1446" spans="1:31" s="563" customFormat="1">
      <c r="A1446"/>
      <c r="B1446"/>
      <c r="C1446" s="568">
        <v>2025</v>
      </c>
      <c r="D1446" s="569" t="s">
        <v>101</v>
      </c>
      <c r="E1446" s="569" t="s">
        <v>333</v>
      </c>
      <c r="F1446" s="573" t="s">
        <v>141</v>
      </c>
      <c r="G1446" s="569" t="s">
        <v>42</v>
      </c>
      <c r="H1446" s="569" t="s">
        <v>41</v>
      </c>
      <c r="I1446" s="575" t="s">
        <v>54</v>
      </c>
      <c r="J1446" s="569" t="s">
        <v>109</v>
      </c>
      <c r="K1446" s="569" t="s">
        <v>106</v>
      </c>
      <c r="L1446" s="570">
        <v>1</v>
      </c>
      <c r="M1446" s="571">
        <v>0.67482679468433904</v>
      </c>
      <c r="N1446" s="572">
        <v>22.75155279503106</v>
      </c>
      <c r="O1446" s="668" t="s">
        <v>381</v>
      </c>
      <c r="P1446" s="668" t="s">
        <v>109</v>
      </c>
      <c r="Q1446" s="574" t="s">
        <v>5175</v>
      </c>
      <c r="R1446" s="574" t="s">
        <v>5353</v>
      </c>
      <c r="S1446" s="574" t="s">
        <v>5177</v>
      </c>
      <c r="T1446" s="574" t="s">
        <v>5149</v>
      </c>
      <c r="U1446" s="574" t="s">
        <v>5178</v>
      </c>
      <c r="V1446" s="574" t="s">
        <v>5354</v>
      </c>
      <c r="W1446" s="575" t="s">
        <v>5180</v>
      </c>
      <c r="X1446" s="575" t="s">
        <v>5355</v>
      </c>
      <c r="Y1446" s="576" t="s">
        <v>5182</v>
      </c>
      <c r="Z1446" s="577" t="s">
        <v>5499</v>
      </c>
      <c r="AA1446" s="578" t="s">
        <v>5500</v>
      </c>
      <c r="AE1446"/>
    </row>
    <row r="1447" spans="1:31" s="563" customFormat="1">
      <c r="A1447"/>
      <c r="B1447"/>
      <c r="C1447" s="568">
        <v>2025</v>
      </c>
      <c r="D1447" s="569" t="s">
        <v>101</v>
      </c>
      <c r="E1447" s="569" t="s">
        <v>333</v>
      </c>
      <c r="F1447" s="573" t="s">
        <v>141</v>
      </c>
      <c r="G1447" s="569" t="s">
        <v>42</v>
      </c>
      <c r="H1447" s="569" t="s">
        <v>41</v>
      </c>
      <c r="I1447" s="575" t="s">
        <v>54</v>
      </c>
      <c r="J1447" s="569" t="s">
        <v>350</v>
      </c>
      <c r="K1447" s="569" t="s">
        <v>106</v>
      </c>
      <c r="L1447" s="570">
        <v>0.5</v>
      </c>
      <c r="M1447" s="571">
        <v>0.13038855547410946</v>
      </c>
      <c r="N1447" s="572">
        <v>13.214285714285717</v>
      </c>
      <c r="O1447" s="668" t="s">
        <v>151</v>
      </c>
      <c r="P1447" s="668" t="s">
        <v>350</v>
      </c>
      <c r="Q1447" s="574" t="s">
        <v>5175</v>
      </c>
      <c r="R1447" s="574" t="s">
        <v>5353</v>
      </c>
      <c r="S1447" s="574" t="s">
        <v>5187</v>
      </c>
      <c r="T1447" s="574" t="s">
        <v>5149</v>
      </c>
      <c r="U1447" s="574" t="s">
        <v>5358</v>
      </c>
      <c r="V1447" s="574" t="s">
        <v>5359</v>
      </c>
      <c r="W1447" s="575" t="s">
        <v>5180</v>
      </c>
      <c r="X1447" s="575" t="s">
        <v>5355</v>
      </c>
      <c r="Y1447" s="576" t="s">
        <v>5192</v>
      </c>
      <c r="Z1447" s="577" t="s">
        <v>5501</v>
      </c>
      <c r="AA1447" s="578" t="s">
        <v>5500</v>
      </c>
      <c r="AE1447"/>
    </row>
    <row r="1448" spans="1:31" s="563" customFormat="1">
      <c r="A1448"/>
      <c r="B1448"/>
      <c r="C1448" s="568">
        <v>2025</v>
      </c>
      <c r="D1448" s="569" t="s">
        <v>101</v>
      </c>
      <c r="E1448" s="569" t="s">
        <v>333</v>
      </c>
      <c r="F1448" s="573" t="s">
        <v>141</v>
      </c>
      <c r="G1448" s="569" t="s">
        <v>42</v>
      </c>
      <c r="H1448" s="569" t="s">
        <v>41</v>
      </c>
      <c r="I1448" s="575" t="s">
        <v>54</v>
      </c>
      <c r="J1448" s="569" t="s">
        <v>350</v>
      </c>
      <c r="K1448" s="569" t="s">
        <v>104</v>
      </c>
      <c r="L1448" s="570">
        <v>0.5</v>
      </c>
      <c r="M1448" s="571">
        <v>0.13038855547410946</v>
      </c>
      <c r="N1448" s="572">
        <v>13.214285714285717</v>
      </c>
      <c r="O1448" s="668" t="s">
        <v>151</v>
      </c>
      <c r="P1448" s="668" t="s">
        <v>350</v>
      </c>
      <c r="Q1448" s="574" t="s">
        <v>5223</v>
      </c>
      <c r="R1448" s="574" t="s">
        <v>5361</v>
      </c>
      <c r="S1448" s="574" t="s">
        <v>5187</v>
      </c>
      <c r="T1448" s="574" t="s">
        <v>5149</v>
      </c>
      <c r="U1448" s="574" t="s">
        <v>5362</v>
      </c>
      <c r="V1448" s="574" t="s">
        <v>5363</v>
      </c>
      <c r="W1448" s="575" t="s">
        <v>5227</v>
      </c>
      <c r="X1448" s="575" t="s">
        <v>5364</v>
      </c>
      <c r="Y1448" s="576" t="s">
        <v>5192</v>
      </c>
      <c r="Z1448" s="577" t="s">
        <v>5502</v>
      </c>
      <c r="AA1448" s="578" t="s">
        <v>5503</v>
      </c>
      <c r="AE1448"/>
    </row>
    <row r="1449" spans="1:31" s="563" customFormat="1">
      <c r="A1449"/>
      <c r="B1449"/>
      <c r="C1449" s="568">
        <v>2025</v>
      </c>
      <c r="D1449" s="569" t="s">
        <v>101</v>
      </c>
      <c r="E1449" s="569" t="s">
        <v>333</v>
      </c>
      <c r="F1449" s="573" t="s">
        <v>141</v>
      </c>
      <c r="G1449" s="569" t="s">
        <v>42</v>
      </c>
      <c r="H1449" s="569" t="s">
        <v>41</v>
      </c>
      <c r="I1449" s="575" t="s">
        <v>54</v>
      </c>
      <c r="J1449" s="569" t="s">
        <v>99</v>
      </c>
      <c r="K1449" s="569" t="s">
        <v>467</v>
      </c>
      <c r="L1449" s="570">
        <v>1</v>
      </c>
      <c r="M1449" s="571">
        <v>2.4717183999662641E-2</v>
      </c>
      <c r="N1449" s="572">
        <v>11.892857142857144</v>
      </c>
      <c r="O1449" s="668" t="s">
        <v>151</v>
      </c>
      <c r="P1449" s="668" t="s">
        <v>99</v>
      </c>
      <c r="Q1449" s="574" t="s">
        <v>5195</v>
      </c>
      <c r="R1449" s="574" t="s">
        <v>5326</v>
      </c>
      <c r="S1449" s="574" t="s">
        <v>5197</v>
      </c>
      <c r="T1449" s="574" t="s">
        <v>5149</v>
      </c>
      <c r="U1449" s="574" t="s">
        <v>5198</v>
      </c>
      <c r="V1449" s="574" t="s">
        <v>5367</v>
      </c>
      <c r="W1449" s="575" t="s">
        <v>5200</v>
      </c>
      <c r="X1449" s="575" t="s">
        <v>5329</v>
      </c>
      <c r="Y1449" s="576" t="s">
        <v>5202</v>
      </c>
      <c r="Z1449" s="577" t="s">
        <v>5504</v>
      </c>
      <c r="AA1449" s="578" t="s">
        <v>5505</v>
      </c>
      <c r="AE1449"/>
    </row>
    <row r="1450" spans="1:31" s="563" customFormat="1">
      <c r="A1450"/>
      <c r="B1450"/>
      <c r="C1450" s="568">
        <v>2025</v>
      </c>
      <c r="D1450" s="569" t="s">
        <v>101</v>
      </c>
      <c r="E1450" s="569" t="s">
        <v>333</v>
      </c>
      <c r="F1450" s="573" t="s">
        <v>141</v>
      </c>
      <c r="G1450" s="569" t="s">
        <v>42</v>
      </c>
      <c r="H1450" s="569" t="s">
        <v>41</v>
      </c>
      <c r="I1450" s="575" t="s">
        <v>54</v>
      </c>
      <c r="J1450" s="569" t="s">
        <v>96</v>
      </c>
      <c r="K1450" s="569" t="s">
        <v>467</v>
      </c>
      <c r="L1450" s="570">
        <v>1</v>
      </c>
      <c r="M1450" s="571">
        <v>1.6396561872670868E-3</v>
      </c>
      <c r="N1450" s="572">
        <v>3.1714285714285717</v>
      </c>
      <c r="O1450" s="668" t="s">
        <v>151</v>
      </c>
      <c r="P1450" s="668" t="s">
        <v>96</v>
      </c>
      <c r="Q1450" s="574" t="s">
        <v>5195</v>
      </c>
      <c r="R1450" s="574" t="s">
        <v>5326</v>
      </c>
      <c r="S1450" s="574" t="s">
        <v>5205</v>
      </c>
      <c r="T1450" s="574" t="s">
        <v>5149</v>
      </c>
      <c r="U1450" s="574" t="s">
        <v>5206</v>
      </c>
      <c r="V1450" s="574" t="s">
        <v>5369</v>
      </c>
      <c r="W1450" s="575" t="s">
        <v>5200</v>
      </c>
      <c r="X1450" s="575" t="s">
        <v>5329</v>
      </c>
      <c r="Y1450" s="576" t="s">
        <v>5208</v>
      </c>
      <c r="Z1450" s="577" t="s">
        <v>5506</v>
      </c>
      <c r="AA1450" s="578" t="s">
        <v>5505</v>
      </c>
      <c r="AE1450"/>
    </row>
    <row r="1451" spans="1:31" s="563" customFormat="1">
      <c r="A1451"/>
      <c r="B1451"/>
      <c r="C1451" s="568">
        <v>2025</v>
      </c>
      <c r="D1451" s="569" t="s">
        <v>101</v>
      </c>
      <c r="E1451" s="569" t="s">
        <v>333</v>
      </c>
      <c r="F1451" s="573" t="s">
        <v>141</v>
      </c>
      <c r="G1451" s="569" t="s">
        <v>42</v>
      </c>
      <c r="H1451" s="569" t="s">
        <v>41</v>
      </c>
      <c r="I1451" s="575" t="s">
        <v>54</v>
      </c>
      <c r="J1451" s="569" t="s">
        <v>87</v>
      </c>
      <c r="K1451" s="569" t="s">
        <v>468</v>
      </c>
      <c r="L1451" s="570">
        <v>0.3</v>
      </c>
      <c r="M1451" s="571">
        <v>2.5434476866177606E-2</v>
      </c>
      <c r="N1451" s="572">
        <v>1.0703571428571428</v>
      </c>
      <c r="O1451" s="668" t="s">
        <v>151</v>
      </c>
      <c r="P1451" s="668" t="s">
        <v>87</v>
      </c>
      <c r="Q1451" s="574" t="s">
        <v>5210</v>
      </c>
      <c r="R1451" s="574" t="s">
        <v>5371</v>
      </c>
      <c r="S1451" s="574" t="s">
        <v>5212</v>
      </c>
      <c r="T1451" s="574" t="s">
        <v>5149</v>
      </c>
      <c r="U1451" s="574" t="s">
        <v>5213</v>
      </c>
      <c r="V1451" s="574" t="s">
        <v>5372</v>
      </c>
      <c r="W1451" s="575" t="s">
        <v>5215</v>
      </c>
      <c r="X1451" s="575" t="s">
        <v>5373</v>
      </c>
      <c r="Y1451" s="576" t="s">
        <v>5217</v>
      </c>
      <c r="Z1451" s="577" t="s">
        <v>5507</v>
      </c>
      <c r="AA1451" s="578" t="s">
        <v>5508</v>
      </c>
      <c r="AE1451"/>
    </row>
    <row r="1452" spans="1:31" s="563" customFormat="1">
      <c r="A1452"/>
      <c r="B1452"/>
      <c r="C1452" s="568">
        <v>2025</v>
      </c>
      <c r="D1452" s="569" t="s">
        <v>101</v>
      </c>
      <c r="E1452" s="569" t="s">
        <v>333</v>
      </c>
      <c r="F1452" s="573" t="s">
        <v>141</v>
      </c>
      <c r="G1452" s="569" t="s">
        <v>42</v>
      </c>
      <c r="H1452" s="569" t="s">
        <v>41</v>
      </c>
      <c r="I1452" s="575" t="s">
        <v>54</v>
      </c>
      <c r="J1452" s="569" t="s">
        <v>87</v>
      </c>
      <c r="K1452" s="569" t="s">
        <v>104</v>
      </c>
      <c r="L1452" s="570">
        <v>0.7</v>
      </c>
      <c r="M1452" s="571">
        <v>5.9347112687747748E-2</v>
      </c>
      <c r="N1452" s="572">
        <v>2.4974999999999996</v>
      </c>
      <c r="O1452" s="668" t="s">
        <v>151</v>
      </c>
      <c r="P1452" s="668" t="s">
        <v>87</v>
      </c>
      <c r="Q1452" s="574" t="s">
        <v>5223</v>
      </c>
      <c r="R1452" s="574" t="s">
        <v>5361</v>
      </c>
      <c r="S1452" s="574" t="s">
        <v>5212</v>
      </c>
      <c r="T1452" s="574" t="s">
        <v>5149</v>
      </c>
      <c r="U1452" s="574" t="s">
        <v>5225</v>
      </c>
      <c r="V1452" s="574" t="s">
        <v>5378</v>
      </c>
      <c r="W1452" s="575" t="s">
        <v>5227</v>
      </c>
      <c r="X1452" s="575" t="s">
        <v>5364</v>
      </c>
      <c r="Y1452" s="576" t="s">
        <v>5217</v>
      </c>
      <c r="Z1452" s="577" t="s">
        <v>5509</v>
      </c>
      <c r="AA1452" s="578" t="s">
        <v>5503</v>
      </c>
      <c r="AE1452"/>
    </row>
    <row r="1453" spans="1:31" s="563" customFormat="1">
      <c r="A1453"/>
      <c r="B1453"/>
      <c r="C1453" s="568">
        <v>2025</v>
      </c>
      <c r="D1453" s="569" t="s">
        <v>101</v>
      </c>
      <c r="E1453" s="569" t="s">
        <v>333</v>
      </c>
      <c r="F1453" s="573" t="s">
        <v>141</v>
      </c>
      <c r="G1453" s="569" t="s">
        <v>42</v>
      </c>
      <c r="H1453" s="569" t="s">
        <v>41</v>
      </c>
      <c r="I1453" s="575" t="s">
        <v>54</v>
      </c>
      <c r="J1453" s="569" t="s">
        <v>83</v>
      </c>
      <c r="K1453" s="569" t="s">
        <v>81</v>
      </c>
      <c r="L1453" s="570">
        <v>1</v>
      </c>
      <c r="M1453" s="571">
        <v>1.3495137801096999</v>
      </c>
      <c r="N1453" s="572">
        <v>2.8374957983193281</v>
      </c>
      <c r="O1453" s="668" t="s">
        <v>382</v>
      </c>
      <c r="P1453" s="668" t="s">
        <v>83</v>
      </c>
      <c r="Q1453" s="574" t="s">
        <v>5231</v>
      </c>
      <c r="R1453" s="574" t="s">
        <v>5388</v>
      </c>
      <c r="S1453" s="574" t="s">
        <v>5233</v>
      </c>
      <c r="T1453" s="574" t="s">
        <v>5149</v>
      </c>
      <c r="U1453" s="574" t="s">
        <v>5234</v>
      </c>
      <c r="V1453" s="574" t="s">
        <v>5389</v>
      </c>
      <c r="W1453" s="575" t="s">
        <v>5236</v>
      </c>
      <c r="X1453" s="575" t="s">
        <v>5390</v>
      </c>
      <c r="Y1453" s="576" t="s">
        <v>5238</v>
      </c>
      <c r="Z1453" s="577" t="s">
        <v>5510</v>
      </c>
      <c r="AA1453" s="578" t="s">
        <v>5511</v>
      </c>
      <c r="AE1453"/>
    </row>
    <row r="1454" spans="1:31" s="563" customFormat="1">
      <c r="A1454"/>
      <c r="B1454"/>
      <c r="C1454" s="568">
        <v>2025</v>
      </c>
      <c r="D1454" s="569" t="s">
        <v>101</v>
      </c>
      <c r="E1454" s="569" t="s">
        <v>333</v>
      </c>
      <c r="F1454" s="573" t="s">
        <v>141</v>
      </c>
      <c r="G1454" s="569" t="s">
        <v>42</v>
      </c>
      <c r="H1454" s="569" t="s">
        <v>41</v>
      </c>
      <c r="I1454" s="575" t="s">
        <v>54</v>
      </c>
      <c r="J1454" s="569" t="s">
        <v>77</v>
      </c>
      <c r="K1454" s="569" t="s">
        <v>469</v>
      </c>
      <c r="L1454" s="570">
        <v>1</v>
      </c>
      <c r="M1454" s="571">
        <v>1.6710051984834997</v>
      </c>
      <c r="N1454" s="572">
        <v>43.653781512605043</v>
      </c>
      <c r="O1454" s="668" t="s">
        <v>381</v>
      </c>
      <c r="P1454" s="668" t="s">
        <v>77</v>
      </c>
      <c r="Q1454" s="574" t="s">
        <v>5241</v>
      </c>
      <c r="R1454" s="574" t="s">
        <v>5393</v>
      </c>
      <c r="S1454" s="574" t="s">
        <v>5243</v>
      </c>
      <c r="T1454" s="574" t="s">
        <v>5149</v>
      </c>
      <c r="U1454" s="574" t="s">
        <v>5244</v>
      </c>
      <c r="V1454" s="574" t="s">
        <v>5394</v>
      </c>
      <c r="W1454" s="575" t="s">
        <v>5246</v>
      </c>
      <c r="X1454" s="575" t="s">
        <v>5395</v>
      </c>
      <c r="Y1454" s="576" t="s">
        <v>5248</v>
      </c>
      <c r="Z1454" s="577" t="s">
        <v>5512</v>
      </c>
      <c r="AA1454" s="578" t="s">
        <v>5513</v>
      </c>
      <c r="AE1454"/>
    </row>
    <row r="1455" spans="1:31" s="563" customFormat="1">
      <c r="A1455"/>
      <c r="B1455"/>
      <c r="C1455" s="568">
        <v>2025</v>
      </c>
      <c r="D1455" s="569" t="s">
        <v>101</v>
      </c>
      <c r="E1455" s="569" t="s">
        <v>333</v>
      </c>
      <c r="F1455" s="573" t="s">
        <v>141</v>
      </c>
      <c r="G1455" s="569" t="s">
        <v>42</v>
      </c>
      <c r="H1455" s="569" t="s">
        <v>41</v>
      </c>
      <c r="I1455" s="575" t="s">
        <v>54</v>
      </c>
      <c r="J1455" s="569" t="s">
        <v>349</v>
      </c>
      <c r="K1455" s="569" t="s">
        <v>310</v>
      </c>
      <c r="L1455" s="570">
        <v>0.3</v>
      </c>
      <c r="M1455" s="571">
        <v>5.7196253493574455E-2</v>
      </c>
      <c r="N1455" s="572">
        <v>6.1163265306122447</v>
      </c>
      <c r="O1455" s="668" t="s">
        <v>151</v>
      </c>
      <c r="P1455" s="668" t="s">
        <v>349</v>
      </c>
      <c r="Q1455" s="574" t="s">
        <v>5303</v>
      </c>
      <c r="R1455" s="574" t="s">
        <v>5439</v>
      </c>
      <c r="S1455" s="574" t="s">
        <v>5259</v>
      </c>
      <c r="T1455" s="574" t="s">
        <v>5149</v>
      </c>
      <c r="U1455" s="574" t="s">
        <v>5514</v>
      </c>
      <c r="V1455" s="574" t="s">
        <v>5515</v>
      </c>
      <c r="W1455" s="575" t="s">
        <v>5308</v>
      </c>
      <c r="X1455" s="575" t="s">
        <v>5441</v>
      </c>
      <c r="Y1455" s="576" t="s">
        <v>5262</v>
      </c>
      <c r="Z1455" s="577" t="s">
        <v>5516</v>
      </c>
      <c r="AA1455" s="578" t="s">
        <v>5517</v>
      </c>
      <c r="AE1455"/>
    </row>
    <row r="1456" spans="1:31" s="563" customFormat="1">
      <c r="A1456"/>
      <c r="B1456"/>
      <c r="C1456" s="568">
        <v>2025</v>
      </c>
      <c r="D1456" s="569" t="s">
        <v>101</v>
      </c>
      <c r="E1456" s="569" t="s">
        <v>333</v>
      </c>
      <c r="F1456" s="573" t="s">
        <v>141</v>
      </c>
      <c r="G1456" s="569" t="s">
        <v>42</v>
      </c>
      <c r="H1456" s="569" t="s">
        <v>41</v>
      </c>
      <c r="I1456" s="575" t="s">
        <v>54</v>
      </c>
      <c r="J1456" s="569" t="s">
        <v>349</v>
      </c>
      <c r="K1456" s="569" t="s">
        <v>104</v>
      </c>
      <c r="L1456" s="570">
        <v>0.7</v>
      </c>
      <c r="M1456" s="571">
        <v>0.1334579248183404</v>
      </c>
      <c r="N1456" s="572">
        <v>14.27142857142857</v>
      </c>
      <c r="O1456" s="668" t="s">
        <v>151</v>
      </c>
      <c r="P1456" s="668" t="s">
        <v>349</v>
      </c>
      <c r="Q1456" s="574" t="s">
        <v>5223</v>
      </c>
      <c r="R1456" s="574" t="s">
        <v>5361</v>
      </c>
      <c r="S1456" s="574" t="s">
        <v>5259</v>
      </c>
      <c r="T1456" s="574" t="s">
        <v>5149</v>
      </c>
      <c r="U1456" s="574" t="s">
        <v>5264</v>
      </c>
      <c r="V1456" s="574" t="s">
        <v>5413</v>
      </c>
      <c r="W1456" s="575" t="s">
        <v>5227</v>
      </c>
      <c r="X1456" s="575" t="s">
        <v>5364</v>
      </c>
      <c r="Y1456" s="576" t="s">
        <v>5262</v>
      </c>
      <c r="Z1456" s="577" t="s">
        <v>5518</v>
      </c>
      <c r="AA1456" s="578" t="s">
        <v>5503</v>
      </c>
      <c r="AE1456"/>
    </row>
    <row r="1457" spans="1:31" s="563" customFormat="1">
      <c r="A1457"/>
      <c r="B1457"/>
      <c r="C1457" s="568">
        <v>2025</v>
      </c>
      <c r="D1457" s="569" t="s">
        <v>101</v>
      </c>
      <c r="E1457" s="569" t="s">
        <v>333</v>
      </c>
      <c r="F1457" s="573" t="s">
        <v>141</v>
      </c>
      <c r="G1457" s="569" t="s">
        <v>42</v>
      </c>
      <c r="H1457" s="569" t="s">
        <v>41</v>
      </c>
      <c r="I1457" s="575" t="s">
        <v>54</v>
      </c>
      <c r="J1457" s="569" t="s">
        <v>76</v>
      </c>
      <c r="K1457" s="569" t="s">
        <v>467</v>
      </c>
      <c r="L1457" s="570">
        <v>0.5</v>
      </c>
      <c r="M1457" s="571">
        <v>2.4489702249708726E-3</v>
      </c>
      <c r="N1457" s="572">
        <v>0.95142857142857151</v>
      </c>
      <c r="O1457" s="668" t="s">
        <v>151</v>
      </c>
      <c r="P1457" s="668" t="s">
        <v>76</v>
      </c>
      <c r="Q1457" s="574" t="s">
        <v>5195</v>
      </c>
      <c r="R1457" s="574" t="s">
        <v>5326</v>
      </c>
      <c r="S1457" s="574" t="s">
        <v>5267</v>
      </c>
      <c r="T1457" s="574" t="s">
        <v>5149</v>
      </c>
      <c r="U1457" s="574" t="s">
        <v>5268</v>
      </c>
      <c r="V1457" s="574" t="s">
        <v>5415</v>
      </c>
      <c r="W1457" s="575" t="s">
        <v>5200</v>
      </c>
      <c r="X1457" s="575" t="s">
        <v>5329</v>
      </c>
      <c r="Y1457" s="576" t="s">
        <v>5270</v>
      </c>
      <c r="Z1457" s="577" t="s">
        <v>5519</v>
      </c>
      <c r="AA1457" s="578" t="s">
        <v>5505</v>
      </c>
      <c r="AE1457"/>
    </row>
    <row r="1458" spans="1:31" s="563" customFormat="1">
      <c r="A1458"/>
      <c r="B1458"/>
      <c r="C1458" s="568">
        <v>2025</v>
      </c>
      <c r="D1458" s="569" t="s">
        <v>101</v>
      </c>
      <c r="E1458" s="569" t="s">
        <v>333</v>
      </c>
      <c r="F1458" s="573" t="s">
        <v>141</v>
      </c>
      <c r="G1458" s="569" t="s">
        <v>42</v>
      </c>
      <c r="H1458" s="569" t="s">
        <v>41</v>
      </c>
      <c r="I1458" s="575" t="s">
        <v>54</v>
      </c>
      <c r="J1458" s="569" t="s">
        <v>76</v>
      </c>
      <c r="K1458" s="569" t="s">
        <v>111</v>
      </c>
      <c r="L1458" s="570">
        <v>0.5</v>
      </c>
      <c r="M1458" s="571">
        <v>2.4489702249708726E-3</v>
      </c>
      <c r="N1458" s="572">
        <v>0.95142857142857151</v>
      </c>
      <c r="O1458" s="668" t="s">
        <v>151</v>
      </c>
      <c r="P1458" s="668" t="s">
        <v>76</v>
      </c>
      <c r="Q1458" s="574" t="s">
        <v>5272</v>
      </c>
      <c r="R1458" s="574" t="s">
        <v>5347</v>
      </c>
      <c r="S1458" s="574" t="s">
        <v>5267</v>
      </c>
      <c r="T1458" s="574" t="s">
        <v>5149</v>
      </c>
      <c r="U1458" s="574" t="s">
        <v>5274</v>
      </c>
      <c r="V1458" s="574" t="s">
        <v>5417</v>
      </c>
      <c r="W1458" s="575" t="s">
        <v>5276</v>
      </c>
      <c r="X1458" s="575" t="s">
        <v>5350</v>
      </c>
      <c r="Y1458" s="576" t="s">
        <v>5270</v>
      </c>
      <c r="Z1458" s="577" t="s">
        <v>5520</v>
      </c>
      <c r="AA1458" s="578" t="s">
        <v>5521</v>
      </c>
      <c r="AE1458"/>
    </row>
    <row r="1459" spans="1:31" s="563" customFormat="1">
      <c r="A1459"/>
      <c r="B1459"/>
      <c r="C1459" s="568">
        <v>2025</v>
      </c>
      <c r="D1459" s="569" t="s">
        <v>101</v>
      </c>
      <c r="E1459" s="569" t="s">
        <v>333</v>
      </c>
      <c r="F1459" s="573" t="s">
        <v>141</v>
      </c>
      <c r="G1459" s="569" t="s">
        <v>42</v>
      </c>
      <c r="H1459" s="569" t="s">
        <v>41</v>
      </c>
      <c r="I1459" s="575" t="s">
        <v>54</v>
      </c>
      <c r="J1459" s="569" t="s">
        <v>74</v>
      </c>
      <c r="K1459" s="569" t="s">
        <v>467</v>
      </c>
      <c r="L1459" s="570">
        <v>0.5</v>
      </c>
      <c r="M1459" s="571">
        <v>2.6229042814303948E-2</v>
      </c>
      <c r="N1459" s="572">
        <v>10.193877551020408</v>
      </c>
      <c r="O1459" s="668" t="s">
        <v>151</v>
      </c>
      <c r="P1459" s="668" t="s">
        <v>74</v>
      </c>
      <c r="Q1459" s="574" t="s">
        <v>5195</v>
      </c>
      <c r="R1459" s="574" t="s">
        <v>5326</v>
      </c>
      <c r="S1459" s="574" t="s">
        <v>5280</v>
      </c>
      <c r="T1459" s="574" t="s">
        <v>5149</v>
      </c>
      <c r="U1459" s="574" t="s">
        <v>5281</v>
      </c>
      <c r="V1459" s="574" t="s">
        <v>5419</v>
      </c>
      <c r="W1459" s="575" t="s">
        <v>5200</v>
      </c>
      <c r="X1459" s="575" t="s">
        <v>5329</v>
      </c>
      <c r="Y1459" s="576" t="s">
        <v>5283</v>
      </c>
      <c r="Z1459" s="577" t="s">
        <v>5522</v>
      </c>
      <c r="AA1459" s="578" t="s">
        <v>5505</v>
      </c>
      <c r="AE1459"/>
    </row>
    <row r="1460" spans="1:31" s="563" customFormat="1">
      <c r="A1460"/>
      <c r="B1460"/>
      <c r="C1460" s="568">
        <v>2025</v>
      </c>
      <c r="D1460" s="569" t="s">
        <v>101</v>
      </c>
      <c r="E1460" s="569" t="s">
        <v>333</v>
      </c>
      <c r="F1460" s="573" t="s">
        <v>141</v>
      </c>
      <c r="G1460" s="569" t="s">
        <v>42</v>
      </c>
      <c r="H1460" s="569" t="s">
        <v>41</v>
      </c>
      <c r="I1460" s="575" t="s">
        <v>54</v>
      </c>
      <c r="J1460" s="569" t="s">
        <v>74</v>
      </c>
      <c r="K1460" s="569" t="s">
        <v>111</v>
      </c>
      <c r="L1460" s="570">
        <v>0.5</v>
      </c>
      <c r="M1460" s="571">
        <v>2.6229042814303948E-2</v>
      </c>
      <c r="N1460" s="572">
        <v>10.193877551020408</v>
      </c>
      <c r="O1460" s="668" t="s">
        <v>151</v>
      </c>
      <c r="P1460" s="668" t="s">
        <v>74</v>
      </c>
      <c r="Q1460" s="574" t="s">
        <v>5272</v>
      </c>
      <c r="R1460" s="574" t="s">
        <v>5347</v>
      </c>
      <c r="S1460" s="574" t="s">
        <v>5280</v>
      </c>
      <c r="T1460" s="574" t="s">
        <v>5149</v>
      </c>
      <c r="U1460" s="574" t="s">
        <v>5285</v>
      </c>
      <c r="V1460" s="574" t="s">
        <v>5421</v>
      </c>
      <c r="W1460" s="575" t="s">
        <v>5276</v>
      </c>
      <c r="X1460" s="575" t="s">
        <v>5350</v>
      </c>
      <c r="Y1460" s="575" t="s">
        <v>5283</v>
      </c>
      <c r="Z1460" s="579" t="s">
        <v>5523</v>
      </c>
      <c r="AA1460" s="578" t="s">
        <v>5521</v>
      </c>
      <c r="AE1460"/>
    </row>
    <row r="1461" spans="1:31" s="563" customFormat="1">
      <c r="A1461"/>
      <c r="B1461"/>
      <c r="C1461" s="568">
        <v>2025</v>
      </c>
      <c r="D1461" s="569" t="s">
        <v>101</v>
      </c>
      <c r="E1461" s="569" t="s">
        <v>333</v>
      </c>
      <c r="F1461" s="573" t="s">
        <v>141</v>
      </c>
      <c r="G1461" s="569" t="s">
        <v>42</v>
      </c>
      <c r="H1461" s="569" t="s">
        <v>41</v>
      </c>
      <c r="I1461" s="575" t="s">
        <v>54</v>
      </c>
      <c r="J1461" s="569" t="s">
        <v>71</v>
      </c>
      <c r="K1461" s="569" t="s">
        <v>100</v>
      </c>
      <c r="L1461" s="570">
        <v>1</v>
      </c>
      <c r="M1461" s="571">
        <v>7.2336442114491542E-2</v>
      </c>
      <c r="N1461" s="572">
        <v>5.9464285714285721</v>
      </c>
      <c r="O1461" s="668" t="s">
        <v>151</v>
      </c>
      <c r="P1461" s="668" t="s">
        <v>70</v>
      </c>
      <c r="Q1461" s="574" t="s">
        <v>5288</v>
      </c>
      <c r="R1461" s="574" t="s">
        <v>5429</v>
      </c>
      <c r="S1461" s="574" t="s">
        <v>5524</v>
      </c>
      <c r="T1461" s="574" t="s">
        <v>5149</v>
      </c>
      <c r="U1461" s="574" t="s">
        <v>5525</v>
      </c>
      <c r="V1461" s="574" t="s">
        <v>5526</v>
      </c>
      <c r="W1461" s="575" t="s">
        <v>5293</v>
      </c>
      <c r="X1461" s="575" t="s">
        <v>5431</v>
      </c>
      <c r="Y1461" s="576" t="s">
        <v>5527</v>
      </c>
      <c r="Z1461" s="577" t="s">
        <v>5528</v>
      </c>
      <c r="AA1461" s="578" t="s">
        <v>5529</v>
      </c>
      <c r="AE1461"/>
    </row>
    <row r="1462" spans="1:31" s="563" customFormat="1">
      <c r="A1462"/>
      <c r="B1462"/>
      <c r="C1462" s="568">
        <v>2025</v>
      </c>
      <c r="D1462" s="569" t="s">
        <v>101</v>
      </c>
      <c r="E1462" s="569" t="s">
        <v>333</v>
      </c>
      <c r="F1462" s="573" t="s">
        <v>141</v>
      </c>
      <c r="G1462" s="569" t="s">
        <v>42</v>
      </c>
      <c r="H1462" s="569" t="s">
        <v>41</v>
      </c>
      <c r="I1462" s="575" t="s">
        <v>54</v>
      </c>
      <c r="J1462" s="569" t="s">
        <v>351</v>
      </c>
      <c r="K1462" s="569" t="s">
        <v>100</v>
      </c>
      <c r="L1462" s="570">
        <v>1</v>
      </c>
      <c r="M1462" s="571">
        <v>0.29110753435011388</v>
      </c>
      <c r="N1462" s="572">
        <v>1.0782857142857145</v>
      </c>
      <c r="O1462" s="668" t="s">
        <v>151</v>
      </c>
      <c r="P1462" s="668" t="s">
        <v>351</v>
      </c>
      <c r="Q1462" s="574" t="s">
        <v>5288</v>
      </c>
      <c r="R1462" s="574" t="s">
        <v>5429</v>
      </c>
      <c r="S1462" s="574" t="s">
        <v>5290</v>
      </c>
      <c r="T1462" s="574" t="s">
        <v>5149</v>
      </c>
      <c r="U1462" s="574" t="s">
        <v>5291</v>
      </c>
      <c r="V1462" s="574" t="s">
        <v>5430</v>
      </c>
      <c r="W1462" s="575" t="s">
        <v>5293</v>
      </c>
      <c r="X1462" s="575" t="s">
        <v>5431</v>
      </c>
      <c r="Y1462" s="576" t="s">
        <v>5295</v>
      </c>
      <c r="Z1462" s="577" t="s">
        <v>5530</v>
      </c>
      <c r="AA1462" s="578" t="s">
        <v>5529</v>
      </c>
      <c r="AE1462"/>
    </row>
    <row r="1463" spans="1:31" s="563" customFormat="1">
      <c r="A1463"/>
      <c r="B1463"/>
      <c r="C1463" s="568">
        <v>2025</v>
      </c>
      <c r="D1463" s="569" t="s">
        <v>101</v>
      </c>
      <c r="E1463" s="569" t="s">
        <v>333</v>
      </c>
      <c r="F1463" s="573" t="s">
        <v>141</v>
      </c>
      <c r="G1463" s="569" t="s">
        <v>42</v>
      </c>
      <c r="H1463" s="569" t="s">
        <v>41</v>
      </c>
      <c r="I1463" s="575" t="s">
        <v>54</v>
      </c>
      <c r="J1463" s="569" t="s">
        <v>67</v>
      </c>
      <c r="K1463" s="569" t="s">
        <v>81</v>
      </c>
      <c r="L1463" s="570">
        <v>1</v>
      </c>
      <c r="M1463" s="571">
        <v>0.37433593316344715</v>
      </c>
      <c r="N1463" s="572">
        <v>1.6217532467532472</v>
      </c>
      <c r="O1463" s="668" t="s">
        <v>382</v>
      </c>
      <c r="P1463" s="668" t="s">
        <v>67</v>
      </c>
      <c r="Q1463" s="574" t="s">
        <v>5231</v>
      </c>
      <c r="R1463" s="574" t="s">
        <v>5388</v>
      </c>
      <c r="S1463" s="574" t="s">
        <v>5298</v>
      </c>
      <c r="T1463" s="574" t="s">
        <v>5149</v>
      </c>
      <c r="U1463" s="574" t="s">
        <v>5299</v>
      </c>
      <c r="V1463" s="574" t="s">
        <v>5437</v>
      </c>
      <c r="W1463" s="575" t="s">
        <v>5236</v>
      </c>
      <c r="X1463" s="575" t="s">
        <v>5390</v>
      </c>
      <c r="Y1463" s="576" t="s">
        <v>5301</v>
      </c>
      <c r="Z1463" s="577" t="s">
        <v>5531</v>
      </c>
      <c r="AA1463" s="578" t="s">
        <v>5511</v>
      </c>
      <c r="AE1463"/>
    </row>
    <row r="1464" spans="1:31" s="563" customFormat="1">
      <c r="A1464"/>
      <c r="B1464"/>
      <c r="C1464" s="568">
        <v>2025</v>
      </c>
      <c r="D1464" s="569" t="s">
        <v>101</v>
      </c>
      <c r="E1464" s="569" t="s">
        <v>333</v>
      </c>
      <c r="F1464" s="573" t="s">
        <v>141</v>
      </c>
      <c r="G1464" s="569" t="s">
        <v>42</v>
      </c>
      <c r="H1464" s="569" t="s">
        <v>41</v>
      </c>
      <c r="I1464" s="575" t="s">
        <v>54</v>
      </c>
      <c r="J1464" s="569" t="s">
        <v>66</v>
      </c>
      <c r="K1464" s="569" t="s">
        <v>310</v>
      </c>
      <c r="L1464" s="570">
        <v>0.85</v>
      </c>
      <c r="M1464" s="571">
        <v>1.0074775226760948</v>
      </c>
      <c r="N1464" s="572">
        <v>36.759740259740262</v>
      </c>
      <c r="O1464" s="668" t="s">
        <v>381</v>
      </c>
      <c r="P1464" s="668" t="s">
        <v>66</v>
      </c>
      <c r="Q1464" s="574" t="s">
        <v>5303</v>
      </c>
      <c r="R1464" s="574" t="s">
        <v>5439</v>
      </c>
      <c r="S1464" s="574" t="s">
        <v>5305</v>
      </c>
      <c r="T1464" s="574" t="s">
        <v>5149</v>
      </c>
      <c r="U1464" s="574" t="s">
        <v>5306</v>
      </c>
      <c r="V1464" s="574" t="s">
        <v>5440</v>
      </c>
      <c r="W1464" s="575" t="s">
        <v>5308</v>
      </c>
      <c r="X1464" s="575" t="s">
        <v>5441</v>
      </c>
      <c r="Y1464" s="576" t="s">
        <v>5310</v>
      </c>
      <c r="Z1464" s="577" t="s">
        <v>5532</v>
      </c>
      <c r="AA1464" s="578" t="s">
        <v>5517</v>
      </c>
      <c r="AE1464"/>
    </row>
    <row r="1465" spans="1:31" s="563" customFormat="1">
      <c r="A1465"/>
      <c r="B1465"/>
      <c r="C1465" s="568">
        <v>2025</v>
      </c>
      <c r="D1465" s="569" t="s">
        <v>101</v>
      </c>
      <c r="E1465" s="569" t="s">
        <v>333</v>
      </c>
      <c r="F1465" s="573" t="s">
        <v>141</v>
      </c>
      <c r="G1465" s="569" t="s">
        <v>42</v>
      </c>
      <c r="H1465" s="569" t="s">
        <v>41</v>
      </c>
      <c r="I1465" s="575" t="s">
        <v>54</v>
      </c>
      <c r="J1465" s="569" t="s">
        <v>66</v>
      </c>
      <c r="K1465" s="569" t="s">
        <v>79</v>
      </c>
      <c r="L1465" s="570">
        <v>0.15</v>
      </c>
      <c r="M1465" s="571">
        <v>0.17779015106048732</v>
      </c>
      <c r="N1465" s="572">
        <v>6.4870129870129869</v>
      </c>
      <c r="O1465" s="668" t="s">
        <v>381</v>
      </c>
      <c r="P1465" s="668" t="s">
        <v>66</v>
      </c>
      <c r="Q1465" s="574" t="s">
        <v>5313</v>
      </c>
      <c r="R1465" s="574" t="s">
        <v>5423</v>
      </c>
      <c r="S1465" s="574" t="s">
        <v>5305</v>
      </c>
      <c r="T1465" s="574" t="s">
        <v>5149</v>
      </c>
      <c r="U1465" s="574" t="s">
        <v>5315</v>
      </c>
      <c r="V1465" s="574" t="s">
        <v>5444</v>
      </c>
      <c r="W1465" s="575" t="s">
        <v>5317</v>
      </c>
      <c r="X1465" s="575" t="s">
        <v>5426</v>
      </c>
      <c r="Y1465" s="576" t="s">
        <v>5310</v>
      </c>
      <c r="Z1465" s="577" t="s">
        <v>5533</v>
      </c>
      <c r="AA1465" s="578" t="s">
        <v>5534</v>
      </c>
      <c r="AE1465"/>
    </row>
    <row r="1466" spans="1:31" s="563" customFormat="1">
      <c r="A1466"/>
      <c r="B1466"/>
      <c r="C1466" s="568">
        <v>2025</v>
      </c>
      <c r="D1466" s="569" t="s">
        <v>101</v>
      </c>
      <c r="E1466" s="569" t="s">
        <v>333</v>
      </c>
      <c r="F1466" s="573" t="s">
        <v>141</v>
      </c>
      <c r="G1466" s="569" t="s">
        <v>42</v>
      </c>
      <c r="H1466" s="569" t="s">
        <v>41</v>
      </c>
      <c r="I1466" s="575" t="s">
        <v>54</v>
      </c>
      <c r="J1466" s="569" t="s">
        <v>348</v>
      </c>
      <c r="K1466" s="569" t="s">
        <v>469</v>
      </c>
      <c r="L1466" s="570">
        <v>1</v>
      </c>
      <c r="M1466" s="571">
        <v>0.35530166543727354</v>
      </c>
      <c r="N1466" s="572">
        <v>36.339285714285715</v>
      </c>
      <c r="O1466" s="668" t="s">
        <v>151</v>
      </c>
      <c r="P1466" s="668" t="s">
        <v>348</v>
      </c>
      <c r="Q1466" s="574" t="s">
        <v>5241</v>
      </c>
      <c r="R1466" s="574" t="s">
        <v>5393</v>
      </c>
      <c r="S1466" s="574" t="s">
        <v>5321</v>
      </c>
      <c r="T1466" s="574" t="s">
        <v>5149</v>
      </c>
      <c r="U1466" s="574" t="s">
        <v>5322</v>
      </c>
      <c r="V1466" s="574" t="s">
        <v>5446</v>
      </c>
      <c r="W1466" s="575" t="s">
        <v>5246</v>
      </c>
      <c r="X1466" s="575" t="s">
        <v>5395</v>
      </c>
      <c r="Y1466" s="576" t="s">
        <v>5324</v>
      </c>
      <c r="Z1466" s="577" t="s">
        <v>5535</v>
      </c>
      <c r="AA1466" s="578" t="s">
        <v>5513</v>
      </c>
      <c r="AE1466"/>
    </row>
    <row r="1467" spans="1:31" s="563" customFormat="1">
      <c r="A1467"/>
      <c r="B1467"/>
      <c r="C1467" s="568">
        <v>2025</v>
      </c>
      <c r="D1467" s="569" t="s">
        <v>98</v>
      </c>
      <c r="E1467" s="569" t="s">
        <v>337</v>
      </c>
      <c r="F1467" s="573" t="s">
        <v>141</v>
      </c>
      <c r="G1467" s="569" t="s">
        <v>42</v>
      </c>
      <c r="H1467" s="569" t="s">
        <v>41</v>
      </c>
      <c r="I1467" s="575" t="s">
        <v>54</v>
      </c>
      <c r="J1467" s="569" t="s">
        <v>352</v>
      </c>
      <c r="K1467" s="569" t="s">
        <v>106</v>
      </c>
      <c r="L1467" s="570">
        <v>1</v>
      </c>
      <c r="M1467" s="571">
        <v>8.2187134791380494</v>
      </c>
      <c r="N1467" s="572">
        <v>316.00152710543767</v>
      </c>
      <c r="O1467" s="668" t="s">
        <v>151</v>
      </c>
      <c r="P1467" s="668" t="s">
        <v>352</v>
      </c>
      <c r="Q1467" s="574" t="s">
        <v>5175</v>
      </c>
      <c r="R1467" s="574" t="s">
        <v>5353</v>
      </c>
      <c r="S1467" s="574" t="s">
        <v>5148</v>
      </c>
      <c r="T1467" s="574" t="s">
        <v>5536</v>
      </c>
      <c r="U1467" s="574" t="s">
        <v>5537</v>
      </c>
      <c r="V1467" s="574" t="s">
        <v>5538</v>
      </c>
      <c r="W1467" s="575" t="s">
        <v>5539</v>
      </c>
      <c r="X1467" s="575" t="s">
        <v>5540</v>
      </c>
      <c r="Y1467" s="576" t="s">
        <v>5541</v>
      </c>
      <c r="Z1467" s="577" t="s">
        <v>5542</v>
      </c>
      <c r="AA1467" s="578" t="s">
        <v>5543</v>
      </c>
      <c r="AE1467"/>
    </row>
    <row r="1468" spans="1:31" s="563" customFormat="1">
      <c r="A1468"/>
      <c r="B1468"/>
      <c r="C1468" s="568">
        <v>2025</v>
      </c>
      <c r="D1468" s="569" t="s">
        <v>98</v>
      </c>
      <c r="E1468" s="569" t="s">
        <v>337</v>
      </c>
      <c r="F1468" s="573" t="s">
        <v>141</v>
      </c>
      <c r="G1468" s="569" t="s">
        <v>42</v>
      </c>
      <c r="H1468" s="569" t="s">
        <v>41</v>
      </c>
      <c r="I1468" s="575" t="s">
        <v>54</v>
      </c>
      <c r="J1468" s="569" t="s">
        <v>116</v>
      </c>
      <c r="K1468" s="569" t="s">
        <v>90</v>
      </c>
      <c r="L1468" s="570">
        <v>0.3</v>
      </c>
      <c r="M1468" s="571">
        <v>1.5396325531407185</v>
      </c>
      <c r="N1468" s="572">
        <v>6.1826385738020413</v>
      </c>
      <c r="O1468" s="668" t="s">
        <v>382</v>
      </c>
      <c r="P1468" s="668" t="s">
        <v>116</v>
      </c>
      <c r="Q1468" s="574" t="s">
        <v>5157</v>
      </c>
      <c r="R1468" s="574" t="s">
        <v>5337</v>
      </c>
      <c r="S1468" s="574" t="s">
        <v>5159</v>
      </c>
      <c r="T1468" s="574" t="s">
        <v>5536</v>
      </c>
      <c r="U1468" s="574" t="s">
        <v>5160</v>
      </c>
      <c r="V1468" s="574" t="s">
        <v>5338</v>
      </c>
      <c r="W1468" s="575" t="s">
        <v>5544</v>
      </c>
      <c r="X1468" s="575" t="s">
        <v>5545</v>
      </c>
      <c r="Y1468" s="576" t="s">
        <v>5546</v>
      </c>
      <c r="Z1468" s="577" t="s">
        <v>5547</v>
      </c>
      <c r="AA1468" s="578" t="s">
        <v>5548</v>
      </c>
      <c r="AE1468"/>
    </row>
    <row r="1469" spans="1:31" s="563" customFormat="1">
      <c r="A1469"/>
      <c r="B1469"/>
      <c r="C1469" s="568">
        <v>2025</v>
      </c>
      <c r="D1469" s="569" t="s">
        <v>98</v>
      </c>
      <c r="E1469" s="569" t="s">
        <v>337</v>
      </c>
      <c r="F1469" s="573" t="s">
        <v>141</v>
      </c>
      <c r="G1469" s="569" t="s">
        <v>42</v>
      </c>
      <c r="H1469" s="569" t="s">
        <v>41</v>
      </c>
      <c r="I1469" s="575" t="s">
        <v>54</v>
      </c>
      <c r="J1469" s="569" t="s">
        <v>116</v>
      </c>
      <c r="K1469" s="569" t="s">
        <v>476</v>
      </c>
      <c r="L1469" s="570">
        <v>0.7</v>
      </c>
      <c r="M1469" s="571">
        <v>3.5924759573283431</v>
      </c>
      <c r="N1469" s="572">
        <v>14.426156672204764</v>
      </c>
      <c r="O1469" s="668" t="s">
        <v>382</v>
      </c>
      <c r="P1469" s="668" t="s">
        <v>116</v>
      </c>
      <c r="Q1469" s="574" t="s">
        <v>5549</v>
      </c>
      <c r="R1469" s="574" t="s">
        <v>5550</v>
      </c>
      <c r="S1469" s="574" t="s">
        <v>5159</v>
      </c>
      <c r="T1469" s="574" t="s">
        <v>5536</v>
      </c>
      <c r="U1469" s="574" t="s">
        <v>5551</v>
      </c>
      <c r="V1469" s="574" t="s">
        <v>5552</v>
      </c>
      <c r="W1469" s="575" t="s">
        <v>5553</v>
      </c>
      <c r="X1469" s="575" t="s">
        <v>5554</v>
      </c>
      <c r="Y1469" s="576" t="s">
        <v>5546</v>
      </c>
      <c r="Z1469" s="577" t="s">
        <v>5555</v>
      </c>
      <c r="AA1469" s="578" t="s">
        <v>5556</v>
      </c>
      <c r="AE1469"/>
    </row>
    <row r="1470" spans="1:31" s="563" customFormat="1">
      <c r="A1470"/>
      <c r="B1470"/>
      <c r="C1470" s="568">
        <v>2025</v>
      </c>
      <c r="D1470" s="569" t="s">
        <v>98</v>
      </c>
      <c r="E1470" s="569" t="s">
        <v>337</v>
      </c>
      <c r="F1470" s="573" t="s">
        <v>141</v>
      </c>
      <c r="G1470" s="569" t="s">
        <v>42</v>
      </c>
      <c r="H1470" s="569" t="s">
        <v>41</v>
      </c>
      <c r="I1470" s="575" t="s">
        <v>54</v>
      </c>
      <c r="J1470" s="569" t="s">
        <v>109</v>
      </c>
      <c r="K1470" s="569" t="s">
        <v>111</v>
      </c>
      <c r="L1470" s="570">
        <v>0.7</v>
      </c>
      <c r="M1470" s="571">
        <v>8.6385662086293138</v>
      </c>
      <c r="N1470" s="572">
        <v>288.52313344409527</v>
      </c>
      <c r="O1470" s="668" t="s">
        <v>381</v>
      </c>
      <c r="P1470" s="668" t="s">
        <v>109</v>
      </c>
      <c r="Q1470" s="574" t="s">
        <v>5272</v>
      </c>
      <c r="R1470" s="574" t="s">
        <v>5347</v>
      </c>
      <c r="S1470" s="574" t="s">
        <v>5177</v>
      </c>
      <c r="T1470" s="574" t="s">
        <v>5536</v>
      </c>
      <c r="U1470" s="574" t="s">
        <v>5348</v>
      </c>
      <c r="V1470" s="574" t="s">
        <v>5349</v>
      </c>
      <c r="W1470" s="575" t="s">
        <v>5557</v>
      </c>
      <c r="X1470" s="575" t="s">
        <v>5558</v>
      </c>
      <c r="Y1470" s="576" t="s">
        <v>5559</v>
      </c>
      <c r="Z1470" s="577" t="s">
        <v>5560</v>
      </c>
      <c r="AA1470" s="578" t="s">
        <v>5561</v>
      </c>
      <c r="AE1470"/>
    </row>
    <row r="1471" spans="1:31" s="563" customFormat="1">
      <c r="A1471"/>
      <c r="B1471"/>
      <c r="C1471" s="568">
        <v>2025</v>
      </c>
      <c r="D1471" s="569" t="s">
        <v>98</v>
      </c>
      <c r="E1471" s="569" t="s">
        <v>337</v>
      </c>
      <c r="F1471" s="573" t="s">
        <v>141</v>
      </c>
      <c r="G1471" s="569" t="s">
        <v>42</v>
      </c>
      <c r="H1471" s="569" t="s">
        <v>41</v>
      </c>
      <c r="I1471" s="575" t="s">
        <v>54</v>
      </c>
      <c r="J1471" s="569" t="s">
        <v>109</v>
      </c>
      <c r="K1471" s="569" t="s">
        <v>106</v>
      </c>
      <c r="L1471" s="570">
        <v>0.3</v>
      </c>
      <c r="M1471" s="571">
        <v>3.7022426608411347</v>
      </c>
      <c r="N1471" s="572">
        <v>123.65277147604083</v>
      </c>
      <c r="O1471" s="668" t="s">
        <v>381</v>
      </c>
      <c r="P1471" s="668" t="s">
        <v>109</v>
      </c>
      <c r="Q1471" s="574" t="s">
        <v>5175</v>
      </c>
      <c r="R1471" s="574" t="s">
        <v>5353</v>
      </c>
      <c r="S1471" s="574" t="s">
        <v>5177</v>
      </c>
      <c r="T1471" s="574" t="s">
        <v>5536</v>
      </c>
      <c r="U1471" s="574" t="s">
        <v>5178</v>
      </c>
      <c r="V1471" s="574" t="s">
        <v>5354</v>
      </c>
      <c r="W1471" s="575" t="s">
        <v>5539</v>
      </c>
      <c r="X1471" s="575" t="s">
        <v>5540</v>
      </c>
      <c r="Y1471" s="576" t="s">
        <v>5559</v>
      </c>
      <c r="Z1471" s="577" t="s">
        <v>5562</v>
      </c>
      <c r="AA1471" s="578" t="s">
        <v>5543</v>
      </c>
      <c r="AE1471"/>
    </row>
    <row r="1472" spans="1:31" s="563" customFormat="1">
      <c r="A1472"/>
      <c r="B1472"/>
      <c r="C1472" s="568">
        <v>2025</v>
      </c>
      <c r="D1472" s="569" t="s">
        <v>98</v>
      </c>
      <c r="E1472" s="569" t="s">
        <v>337</v>
      </c>
      <c r="F1472" s="573" t="s">
        <v>141</v>
      </c>
      <c r="G1472" s="569" t="s">
        <v>42</v>
      </c>
      <c r="H1472" s="569" t="s">
        <v>41</v>
      </c>
      <c r="I1472" s="575" t="s">
        <v>54</v>
      </c>
      <c r="J1472" s="569" t="s">
        <v>350</v>
      </c>
      <c r="K1472" s="569" t="s">
        <v>111</v>
      </c>
      <c r="L1472" s="570">
        <v>0.95</v>
      </c>
      <c r="M1472" s="571">
        <v>9.0268167418972407</v>
      </c>
      <c r="N1472" s="572">
        <v>875.58756468798367</v>
      </c>
      <c r="O1472" s="668" t="s">
        <v>151</v>
      </c>
      <c r="P1472" s="668" t="s">
        <v>350</v>
      </c>
      <c r="Q1472" s="574" t="s">
        <v>5272</v>
      </c>
      <c r="R1472" s="574" t="s">
        <v>5347</v>
      </c>
      <c r="S1472" s="574" t="s">
        <v>5187</v>
      </c>
      <c r="T1472" s="574" t="s">
        <v>5536</v>
      </c>
      <c r="U1472" s="574" t="s">
        <v>5563</v>
      </c>
      <c r="V1472" s="574" t="s">
        <v>5564</v>
      </c>
      <c r="W1472" s="575" t="s">
        <v>5557</v>
      </c>
      <c r="X1472" s="575" t="s">
        <v>5558</v>
      </c>
      <c r="Y1472" s="576" t="s">
        <v>5565</v>
      </c>
      <c r="Z1472" s="577" t="s">
        <v>5566</v>
      </c>
      <c r="AA1472" s="578" t="s">
        <v>5561</v>
      </c>
      <c r="AE1472"/>
    </row>
    <row r="1473" spans="1:31" s="563" customFormat="1">
      <c r="A1473"/>
      <c r="B1473"/>
      <c r="C1473" s="568">
        <v>2025</v>
      </c>
      <c r="D1473" s="569" t="s">
        <v>98</v>
      </c>
      <c r="E1473" s="569" t="s">
        <v>337</v>
      </c>
      <c r="F1473" s="573" t="s">
        <v>141</v>
      </c>
      <c r="G1473" s="569" t="s">
        <v>42</v>
      </c>
      <c r="H1473" s="569" t="s">
        <v>41</v>
      </c>
      <c r="I1473" s="575" t="s">
        <v>54</v>
      </c>
      <c r="J1473" s="569" t="s">
        <v>350</v>
      </c>
      <c r="K1473" s="569" t="s">
        <v>79</v>
      </c>
      <c r="L1473" s="570">
        <v>0.05</v>
      </c>
      <c r="M1473" s="571">
        <v>0.47509561799459166</v>
      </c>
      <c r="N1473" s="572">
        <v>46.083556036209671</v>
      </c>
      <c r="O1473" s="668" t="s">
        <v>151</v>
      </c>
      <c r="P1473" s="668" t="s">
        <v>350</v>
      </c>
      <c r="Q1473" s="574" t="s">
        <v>5313</v>
      </c>
      <c r="R1473" s="574" t="s">
        <v>5423</v>
      </c>
      <c r="S1473" s="574" t="s">
        <v>5187</v>
      </c>
      <c r="T1473" s="574" t="s">
        <v>5536</v>
      </c>
      <c r="U1473" s="574" t="s">
        <v>5567</v>
      </c>
      <c r="V1473" s="574" t="s">
        <v>5568</v>
      </c>
      <c r="W1473" s="575" t="s">
        <v>5569</v>
      </c>
      <c r="X1473" s="575" t="s">
        <v>5570</v>
      </c>
      <c r="Y1473" s="576" t="s">
        <v>5565</v>
      </c>
      <c r="Z1473" s="577" t="s">
        <v>5571</v>
      </c>
      <c r="AA1473" s="578" t="s">
        <v>5572</v>
      </c>
      <c r="AE1473"/>
    </row>
    <row r="1474" spans="1:31" s="563" customFormat="1">
      <c r="A1474"/>
      <c r="B1474"/>
      <c r="C1474" s="568">
        <v>2025</v>
      </c>
      <c r="D1474" s="569" t="s">
        <v>98</v>
      </c>
      <c r="E1474" s="569" t="s">
        <v>337</v>
      </c>
      <c r="F1474" s="573" t="s">
        <v>141</v>
      </c>
      <c r="G1474" s="569" t="s">
        <v>42</v>
      </c>
      <c r="H1474" s="569" t="s">
        <v>41</v>
      </c>
      <c r="I1474" s="575" t="s">
        <v>54</v>
      </c>
      <c r="J1474" s="569" t="s">
        <v>99</v>
      </c>
      <c r="K1474" s="569" t="s">
        <v>79</v>
      </c>
      <c r="L1474" s="570">
        <v>1</v>
      </c>
      <c r="M1474" s="571">
        <v>1.3041522124367564</v>
      </c>
      <c r="N1474" s="572">
        <v>663.60320692141909</v>
      </c>
      <c r="O1474" s="668" t="s">
        <v>151</v>
      </c>
      <c r="P1474" s="668" t="s">
        <v>99</v>
      </c>
      <c r="Q1474" s="574" t="s">
        <v>5313</v>
      </c>
      <c r="R1474" s="574" t="s">
        <v>5423</v>
      </c>
      <c r="S1474" s="574" t="s">
        <v>5197</v>
      </c>
      <c r="T1474" s="574" t="s">
        <v>5536</v>
      </c>
      <c r="U1474" s="574" t="s">
        <v>5573</v>
      </c>
      <c r="V1474" s="574" t="s">
        <v>5574</v>
      </c>
      <c r="W1474" s="575" t="s">
        <v>5569</v>
      </c>
      <c r="X1474" s="575" t="s">
        <v>5570</v>
      </c>
      <c r="Y1474" s="576" t="s">
        <v>5575</v>
      </c>
      <c r="Z1474" s="577" t="s">
        <v>5576</v>
      </c>
      <c r="AA1474" s="578" t="s">
        <v>5572</v>
      </c>
      <c r="AE1474"/>
    </row>
    <row r="1475" spans="1:31" s="563" customFormat="1">
      <c r="A1475"/>
      <c r="B1475"/>
      <c r="C1475" s="568">
        <v>2025</v>
      </c>
      <c r="D1475" s="569" t="s">
        <v>98</v>
      </c>
      <c r="E1475" s="569" t="s">
        <v>337</v>
      </c>
      <c r="F1475" s="573" t="s">
        <v>141</v>
      </c>
      <c r="G1475" s="569" t="s">
        <v>42</v>
      </c>
      <c r="H1475" s="569" t="s">
        <v>41</v>
      </c>
      <c r="I1475" s="575" t="s">
        <v>54</v>
      </c>
      <c r="J1475" s="569" t="s">
        <v>96</v>
      </c>
      <c r="K1475" s="569" t="s">
        <v>471</v>
      </c>
      <c r="L1475" s="570">
        <v>1</v>
      </c>
      <c r="M1475" s="571">
        <v>0.1444358313575258</v>
      </c>
      <c r="N1475" s="572">
        <v>252.80122168435017</v>
      </c>
      <c r="O1475" s="668" t="s">
        <v>151</v>
      </c>
      <c r="P1475" s="668" t="s">
        <v>96</v>
      </c>
      <c r="Q1475" s="574" t="s">
        <v>5577</v>
      </c>
      <c r="R1475" s="574" t="s">
        <v>5578</v>
      </c>
      <c r="S1475" s="574" t="s">
        <v>5205</v>
      </c>
      <c r="T1475" s="574" t="s">
        <v>5536</v>
      </c>
      <c r="U1475" s="574" t="s">
        <v>5579</v>
      </c>
      <c r="V1475" s="574" t="s">
        <v>5580</v>
      </c>
      <c r="W1475" s="575" t="s">
        <v>5581</v>
      </c>
      <c r="X1475" s="575" t="s">
        <v>5582</v>
      </c>
      <c r="Y1475" s="576" t="s">
        <v>5583</v>
      </c>
      <c r="Z1475" s="577" t="s">
        <v>5584</v>
      </c>
      <c r="AA1475" s="578" t="s">
        <v>5585</v>
      </c>
      <c r="AE1475"/>
    </row>
    <row r="1476" spans="1:31" s="563" customFormat="1">
      <c r="A1476"/>
      <c r="B1476"/>
      <c r="C1476" s="568">
        <v>2025</v>
      </c>
      <c r="D1476" s="569" t="s">
        <v>98</v>
      </c>
      <c r="E1476" s="569" t="s">
        <v>337</v>
      </c>
      <c r="F1476" s="573" t="s">
        <v>141</v>
      </c>
      <c r="G1476" s="569" t="s">
        <v>42</v>
      </c>
      <c r="H1476" s="569" t="s">
        <v>41</v>
      </c>
      <c r="I1476" s="575" t="s">
        <v>54</v>
      </c>
      <c r="J1476" s="569" t="s">
        <v>87</v>
      </c>
      <c r="K1476" s="569" t="s">
        <v>111</v>
      </c>
      <c r="L1476" s="570">
        <v>0.4</v>
      </c>
      <c r="M1476" s="571">
        <v>2.8447707429651965</v>
      </c>
      <c r="N1476" s="572">
        <v>121.34458640848806</v>
      </c>
      <c r="O1476" s="668" t="s">
        <v>151</v>
      </c>
      <c r="P1476" s="668" t="s">
        <v>87</v>
      </c>
      <c r="Q1476" s="574" t="s">
        <v>5272</v>
      </c>
      <c r="R1476" s="574" t="s">
        <v>5347</v>
      </c>
      <c r="S1476" s="574" t="s">
        <v>5212</v>
      </c>
      <c r="T1476" s="574" t="s">
        <v>5536</v>
      </c>
      <c r="U1476" s="574" t="s">
        <v>5586</v>
      </c>
      <c r="V1476" s="574" t="s">
        <v>5587</v>
      </c>
      <c r="W1476" s="575" t="s">
        <v>5557</v>
      </c>
      <c r="X1476" s="575" t="s">
        <v>5558</v>
      </c>
      <c r="Y1476" s="576" t="s">
        <v>5588</v>
      </c>
      <c r="Z1476" s="577" t="s">
        <v>5589</v>
      </c>
      <c r="AA1476" s="578" t="s">
        <v>5561</v>
      </c>
      <c r="AE1476"/>
    </row>
    <row r="1477" spans="1:31" s="563" customFormat="1">
      <c r="A1477"/>
      <c r="B1477"/>
      <c r="C1477" s="568">
        <v>2025</v>
      </c>
      <c r="D1477" s="569" t="s">
        <v>98</v>
      </c>
      <c r="E1477" s="569" t="s">
        <v>337</v>
      </c>
      <c r="F1477" s="573" t="s">
        <v>141</v>
      </c>
      <c r="G1477" s="569" t="s">
        <v>42</v>
      </c>
      <c r="H1477" s="569" t="s">
        <v>41</v>
      </c>
      <c r="I1477" s="575" t="s">
        <v>54</v>
      </c>
      <c r="J1477" s="569" t="s">
        <v>87</v>
      </c>
      <c r="K1477" s="569" t="s">
        <v>106</v>
      </c>
      <c r="L1477" s="570">
        <v>0.4</v>
      </c>
      <c r="M1477" s="571">
        <v>2.8447707429651965</v>
      </c>
      <c r="N1477" s="572">
        <v>121.34458640848806</v>
      </c>
      <c r="O1477" s="668" t="s">
        <v>151</v>
      </c>
      <c r="P1477" s="668" t="s">
        <v>87</v>
      </c>
      <c r="Q1477" s="574" t="s">
        <v>5175</v>
      </c>
      <c r="R1477" s="574" t="s">
        <v>5353</v>
      </c>
      <c r="S1477" s="574" t="s">
        <v>5212</v>
      </c>
      <c r="T1477" s="574" t="s">
        <v>5536</v>
      </c>
      <c r="U1477" s="574" t="s">
        <v>5220</v>
      </c>
      <c r="V1477" s="574" t="s">
        <v>5376</v>
      </c>
      <c r="W1477" s="575" t="s">
        <v>5539</v>
      </c>
      <c r="X1477" s="575" t="s">
        <v>5540</v>
      </c>
      <c r="Y1477" s="576" t="s">
        <v>5588</v>
      </c>
      <c r="Z1477" s="577" t="s">
        <v>5590</v>
      </c>
      <c r="AA1477" s="578" t="s">
        <v>5543</v>
      </c>
      <c r="AE1477"/>
    </row>
    <row r="1478" spans="1:31" s="563" customFormat="1">
      <c r="A1478"/>
      <c r="B1478"/>
      <c r="C1478" s="568">
        <v>2025</v>
      </c>
      <c r="D1478" s="569" t="s">
        <v>98</v>
      </c>
      <c r="E1478" s="569" t="s">
        <v>337</v>
      </c>
      <c r="F1478" s="573" t="s">
        <v>141</v>
      </c>
      <c r="G1478" s="569" t="s">
        <v>42</v>
      </c>
      <c r="H1478" s="569" t="s">
        <v>41</v>
      </c>
      <c r="I1478" s="575" t="s">
        <v>54</v>
      </c>
      <c r="J1478" s="569" t="s">
        <v>87</v>
      </c>
      <c r="K1478" s="569" t="s">
        <v>79</v>
      </c>
      <c r="L1478" s="570">
        <v>0.2</v>
      </c>
      <c r="M1478" s="571">
        <v>1.4223853714825982</v>
      </c>
      <c r="N1478" s="572">
        <v>60.672293204244028</v>
      </c>
      <c r="O1478" s="668" t="s">
        <v>151</v>
      </c>
      <c r="P1478" s="668" t="s">
        <v>87</v>
      </c>
      <c r="Q1478" s="574" t="s">
        <v>5313</v>
      </c>
      <c r="R1478" s="574" t="s">
        <v>5423</v>
      </c>
      <c r="S1478" s="574" t="s">
        <v>5212</v>
      </c>
      <c r="T1478" s="574" t="s">
        <v>5536</v>
      </c>
      <c r="U1478" s="574" t="s">
        <v>5591</v>
      </c>
      <c r="V1478" s="574" t="s">
        <v>5592</v>
      </c>
      <c r="W1478" s="575" t="s">
        <v>5569</v>
      </c>
      <c r="X1478" s="575" t="s">
        <v>5570</v>
      </c>
      <c r="Y1478" s="576" t="s">
        <v>5588</v>
      </c>
      <c r="Z1478" s="577" t="s">
        <v>5593</v>
      </c>
      <c r="AA1478" s="578" t="s">
        <v>5572</v>
      </c>
      <c r="AE1478"/>
    </row>
    <row r="1479" spans="1:31" s="563" customFormat="1">
      <c r="A1479"/>
      <c r="B1479"/>
      <c r="C1479" s="568">
        <v>2025</v>
      </c>
      <c r="D1479" s="569" t="s">
        <v>98</v>
      </c>
      <c r="E1479" s="569" t="s">
        <v>337</v>
      </c>
      <c r="F1479" s="573" t="s">
        <v>141</v>
      </c>
      <c r="G1479" s="569" t="s">
        <v>42</v>
      </c>
      <c r="H1479" s="569" t="s">
        <v>41</v>
      </c>
      <c r="I1479" s="575" t="s">
        <v>54</v>
      </c>
      <c r="J1479" s="569" t="s">
        <v>83</v>
      </c>
      <c r="K1479" s="569" t="s">
        <v>81</v>
      </c>
      <c r="L1479" s="570">
        <v>1</v>
      </c>
      <c r="M1479" s="571">
        <v>22.383423142899645</v>
      </c>
      <c r="N1479" s="572">
        <v>40.15078226751443</v>
      </c>
      <c r="O1479" s="668" t="s">
        <v>382</v>
      </c>
      <c r="P1479" s="668" t="s">
        <v>83</v>
      </c>
      <c r="Q1479" s="574" t="s">
        <v>5231</v>
      </c>
      <c r="R1479" s="574" t="s">
        <v>5388</v>
      </c>
      <c r="S1479" s="574" t="s">
        <v>5233</v>
      </c>
      <c r="T1479" s="574" t="s">
        <v>5536</v>
      </c>
      <c r="U1479" s="574" t="s">
        <v>5234</v>
      </c>
      <c r="V1479" s="574" t="s">
        <v>5389</v>
      </c>
      <c r="W1479" s="575" t="s">
        <v>5594</v>
      </c>
      <c r="X1479" s="575" t="s">
        <v>5595</v>
      </c>
      <c r="Y1479" s="576" t="s">
        <v>5596</v>
      </c>
      <c r="Z1479" s="577" t="s">
        <v>5597</v>
      </c>
      <c r="AA1479" s="578" t="s">
        <v>5598</v>
      </c>
      <c r="AE1479"/>
    </row>
    <row r="1480" spans="1:31" s="563" customFormat="1">
      <c r="A1480"/>
      <c r="B1480"/>
      <c r="C1480" s="568">
        <v>2025</v>
      </c>
      <c r="D1480" s="569" t="s">
        <v>98</v>
      </c>
      <c r="E1480" s="569" t="s">
        <v>337</v>
      </c>
      <c r="F1480" s="573" t="s">
        <v>141</v>
      </c>
      <c r="G1480" s="569" t="s">
        <v>42</v>
      </c>
      <c r="H1480" s="569" t="s">
        <v>41</v>
      </c>
      <c r="I1480" s="575" t="s">
        <v>54</v>
      </c>
      <c r="J1480" s="569" t="s">
        <v>77</v>
      </c>
      <c r="K1480" s="569" t="s">
        <v>106</v>
      </c>
      <c r="L1480" s="570">
        <v>0.45</v>
      </c>
      <c r="M1480" s="571">
        <v>8.472520007102931</v>
      </c>
      <c r="N1480" s="572">
        <v>337.31325800324629</v>
      </c>
      <c r="O1480" s="668" t="s">
        <v>381</v>
      </c>
      <c r="P1480" s="668" t="s">
        <v>77</v>
      </c>
      <c r="Q1480" s="574" t="s">
        <v>5175</v>
      </c>
      <c r="R1480" s="574" t="s">
        <v>5353</v>
      </c>
      <c r="S1480" s="574" t="s">
        <v>5243</v>
      </c>
      <c r="T1480" s="574" t="s">
        <v>5536</v>
      </c>
      <c r="U1480" s="574" t="s">
        <v>5599</v>
      </c>
      <c r="V1480" s="574" t="s">
        <v>5600</v>
      </c>
      <c r="W1480" s="575" t="s">
        <v>5539</v>
      </c>
      <c r="X1480" s="575" t="s">
        <v>5540</v>
      </c>
      <c r="Y1480" s="576" t="s">
        <v>5601</v>
      </c>
      <c r="Z1480" s="577" t="s">
        <v>5602</v>
      </c>
      <c r="AA1480" s="578" t="s">
        <v>5543</v>
      </c>
      <c r="AE1480"/>
    </row>
    <row r="1481" spans="1:31" s="563" customFormat="1">
      <c r="A1481"/>
      <c r="B1481"/>
      <c r="C1481" s="568">
        <v>2025</v>
      </c>
      <c r="D1481" s="569" t="s">
        <v>98</v>
      </c>
      <c r="E1481" s="569" t="s">
        <v>337</v>
      </c>
      <c r="F1481" s="573" t="s">
        <v>141</v>
      </c>
      <c r="G1481" s="569" t="s">
        <v>42</v>
      </c>
      <c r="H1481" s="569" t="s">
        <v>41</v>
      </c>
      <c r="I1481" s="575" t="s">
        <v>54</v>
      </c>
      <c r="J1481" s="569" t="s">
        <v>77</v>
      </c>
      <c r="K1481" s="569" t="s">
        <v>93</v>
      </c>
      <c r="L1481" s="570">
        <v>0.55000000000000004</v>
      </c>
      <c r="M1481" s="571">
        <v>10.355302230903582</v>
      </c>
      <c r="N1481" s="572">
        <v>412.27175978174552</v>
      </c>
      <c r="O1481" s="668" t="s">
        <v>381</v>
      </c>
      <c r="P1481" s="668" t="s">
        <v>77</v>
      </c>
      <c r="Q1481" s="574" t="s">
        <v>5251</v>
      </c>
      <c r="R1481" s="574" t="s">
        <v>5398</v>
      </c>
      <c r="S1481" s="574" t="s">
        <v>5243</v>
      </c>
      <c r="T1481" s="574" t="s">
        <v>5536</v>
      </c>
      <c r="U1481" s="574" t="s">
        <v>5253</v>
      </c>
      <c r="V1481" s="574" t="s">
        <v>5399</v>
      </c>
      <c r="W1481" s="575" t="s">
        <v>5603</v>
      </c>
      <c r="X1481" s="575" t="s">
        <v>5604</v>
      </c>
      <c r="Y1481" s="576" t="s">
        <v>5601</v>
      </c>
      <c r="Z1481" s="577" t="s">
        <v>5605</v>
      </c>
      <c r="AA1481" s="578" t="s">
        <v>5606</v>
      </c>
      <c r="AE1481"/>
    </row>
    <row r="1482" spans="1:31" s="563" customFormat="1">
      <c r="A1482"/>
      <c r="B1482"/>
      <c r="C1482" s="568">
        <v>2025</v>
      </c>
      <c r="D1482" s="569" t="s">
        <v>98</v>
      </c>
      <c r="E1482" s="569" t="s">
        <v>337</v>
      </c>
      <c r="F1482" s="573" t="s">
        <v>141</v>
      </c>
      <c r="G1482" s="569" t="s">
        <v>42</v>
      </c>
      <c r="H1482" s="569" t="s">
        <v>41</v>
      </c>
      <c r="I1482" s="575" t="s">
        <v>54</v>
      </c>
      <c r="J1482" s="569" t="s">
        <v>349</v>
      </c>
      <c r="K1482" s="569" t="s">
        <v>471</v>
      </c>
      <c r="L1482" s="570">
        <v>0.5</v>
      </c>
      <c r="M1482" s="571">
        <v>3.3720618404255585</v>
      </c>
      <c r="N1482" s="572">
        <v>369.35243427908301</v>
      </c>
      <c r="O1482" s="668" t="s">
        <v>151</v>
      </c>
      <c r="P1482" s="668" t="s">
        <v>349</v>
      </c>
      <c r="Q1482" s="574" t="s">
        <v>5577</v>
      </c>
      <c r="R1482" s="574" t="s">
        <v>5578</v>
      </c>
      <c r="S1482" s="574" t="s">
        <v>5259</v>
      </c>
      <c r="T1482" s="574" t="s">
        <v>5536</v>
      </c>
      <c r="U1482" s="574" t="s">
        <v>5607</v>
      </c>
      <c r="V1482" s="574" t="s">
        <v>5608</v>
      </c>
      <c r="W1482" s="575" t="s">
        <v>5581</v>
      </c>
      <c r="X1482" s="575" t="s">
        <v>5582</v>
      </c>
      <c r="Y1482" s="576" t="s">
        <v>5609</v>
      </c>
      <c r="Z1482" s="577" t="s">
        <v>5610</v>
      </c>
      <c r="AA1482" s="578" t="s">
        <v>5585</v>
      </c>
      <c r="AE1482"/>
    </row>
    <row r="1483" spans="1:31" s="563" customFormat="1">
      <c r="A1483"/>
      <c r="B1483"/>
      <c r="C1483" s="568">
        <v>2025</v>
      </c>
      <c r="D1483" s="569" t="s">
        <v>98</v>
      </c>
      <c r="E1483" s="569" t="s">
        <v>337</v>
      </c>
      <c r="F1483" s="573" t="s">
        <v>141</v>
      </c>
      <c r="G1483" s="569" t="s">
        <v>42</v>
      </c>
      <c r="H1483" s="569" t="s">
        <v>41</v>
      </c>
      <c r="I1483" s="575" t="s">
        <v>54</v>
      </c>
      <c r="J1483" s="569" t="s">
        <v>349</v>
      </c>
      <c r="K1483" s="569" t="s">
        <v>104</v>
      </c>
      <c r="L1483" s="570">
        <v>0.5</v>
      </c>
      <c r="M1483" s="571">
        <v>3.3720618404255585</v>
      </c>
      <c r="N1483" s="572">
        <v>369.35243427908301</v>
      </c>
      <c r="O1483" s="668" t="s">
        <v>151</v>
      </c>
      <c r="P1483" s="668" t="s">
        <v>349</v>
      </c>
      <c r="Q1483" s="574" t="s">
        <v>5223</v>
      </c>
      <c r="R1483" s="574" t="s">
        <v>5361</v>
      </c>
      <c r="S1483" s="574" t="s">
        <v>5259</v>
      </c>
      <c r="T1483" s="574" t="s">
        <v>5536</v>
      </c>
      <c r="U1483" s="574" t="s">
        <v>5264</v>
      </c>
      <c r="V1483" s="574" t="s">
        <v>5413</v>
      </c>
      <c r="W1483" s="575" t="s">
        <v>5611</v>
      </c>
      <c r="X1483" s="575" t="s">
        <v>5612</v>
      </c>
      <c r="Y1483" s="576" t="s">
        <v>5609</v>
      </c>
      <c r="Z1483" s="577" t="s">
        <v>5613</v>
      </c>
      <c r="AA1483" s="578" t="s">
        <v>5614</v>
      </c>
      <c r="AE1483"/>
    </row>
    <row r="1484" spans="1:31" s="563" customFormat="1">
      <c r="A1484"/>
      <c r="B1484"/>
      <c r="C1484" s="568">
        <v>2025</v>
      </c>
      <c r="D1484" s="569" t="s">
        <v>98</v>
      </c>
      <c r="E1484" s="569" t="s">
        <v>337</v>
      </c>
      <c r="F1484" s="573" t="s">
        <v>141</v>
      </c>
      <c r="G1484" s="569" t="s">
        <v>42</v>
      </c>
      <c r="H1484" s="569" t="s">
        <v>41</v>
      </c>
      <c r="I1484" s="575" t="s">
        <v>54</v>
      </c>
      <c r="J1484" s="569" t="s">
        <v>76</v>
      </c>
      <c r="K1484" s="569" t="s">
        <v>79</v>
      </c>
      <c r="L1484" s="570">
        <v>1</v>
      </c>
      <c r="M1484" s="571">
        <v>0.358152997336461</v>
      </c>
      <c r="N1484" s="572">
        <v>151.68073301061011</v>
      </c>
      <c r="O1484" s="668" t="s">
        <v>151</v>
      </c>
      <c r="P1484" s="668" t="s">
        <v>76</v>
      </c>
      <c r="Q1484" s="574" t="s">
        <v>5313</v>
      </c>
      <c r="R1484" s="574" t="s">
        <v>5423</v>
      </c>
      <c r="S1484" s="574" t="s">
        <v>5267</v>
      </c>
      <c r="T1484" s="574" t="s">
        <v>5536</v>
      </c>
      <c r="U1484" s="574" t="s">
        <v>5615</v>
      </c>
      <c r="V1484" s="574" t="s">
        <v>5616</v>
      </c>
      <c r="W1484" s="575" t="s">
        <v>5569</v>
      </c>
      <c r="X1484" s="575" t="s">
        <v>5570</v>
      </c>
      <c r="Y1484" s="576" t="s">
        <v>5617</v>
      </c>
      <c r="Z1484" s="577" t="s">
        <v>5618</v>
      </c>
      <c r="AA1484" s="578" t="s">
        <v>5572</v>
      </c>
      <c r="AE1484"/>
    </row>
    <row r="1485" spans="1:31" s="563" customFormat="1">
      <c r="A1485"/>
      <c r="B1485"/>
      <c r="C1485" s="568">
        <v>2025</v>
      </c>
      <c r="D1485" s="569" t="s">
        <v>98</v>
      </c>
      <c r="E1485" s="569" t="s">
        <v>337</v>
      </c>
      <c r="F1485" s="573" t="s">
        <v>141</v>
      </c>
      <c r="G1485" s="569" t="s">
        <v>42</v>
      </c>
      <c r="H1485" s="569" t="s">
        <v>41</v>
      </c>
      <c r="I1485" s="575" t="s">
        <v>54</v>
      </c>
      <c r="J1485" s="569" t="s">
        <v>74</v>
      </c>
      <c r="K1485" s="569" t="s">
        <v>104</v>
      </c>
      <c r="L1485" s="570">
        <v>0.75</v>
      </c>
      <c r="M1485" s="571">
        <v>2.872785909841336</v>
      </c>
      <c r="N1485" s="572">
        <v>1218.8630331209738</v>
      </c>
      <c r="O1485" s="668" t="s">
        <v>151</v>
      </c>
      <c r="P1485" s="668" t="s">
        <v>74</v>
      </c>
      <c r="Q1485" s="574" t="s">
        <v>5223</v>
      </c>
      <c r="R1485" s="574" t="s">
        <v>5361</v>
      </c>
      <c r="S1485" s="574" t="s">
        <v>5280</v>
      </c>
      <c r="T1485" s="574" t="s">
        <v>5536</v>
      </c>
      <c r="U1485" s="574" t="s">
        <v>5619</v>
      </c>
      <c r="V1485" s="574" t="s">
        <v>5620</v>
      </c>
      <c r="W1485" s="575" t="s">
        <v>5611</v>
      </c>
      <c r="X1485" s="575" t="s">
        <v>5612</v>
      </c>
      <c r="Y1485" s="576" t="s">
        <v>5621</v>
      </c>
      <c r="Z1485" s="577" t="s">
        <v>5622</v>
      </c>
      <c r="AA1485" s="578" t="s">
        <v>5614</v>
      </c>
      <c r="AE1485"/>
    </row>
    <row r="1486" spans="1:31" s="563" customFormat="1">
      <c r="A1486"/>
      <c r="B1486"/>
      <c r="C1486" s="568">
        <v>2025</v>
      </c>
      <c r="D1486" s="569" t="s">
        <v>98</v>
      </c>
      <c r="E1486" s="569" t="s">
        <v>337</v>
      </c>
      <c r="F1486" s="573" t="s">
        <v>141</v>
      </c>
      <c r="G1486" s="569" t="s">
        <v>42</v>
      </c>
      <c r="H1486" s="569" t="s">
        <v>41</v>
      </c>
      <c r="I1486" s="575" t="s">
        <v>54</v>
      </c>
      <c r="J1486" s="569" t="s">
        <v>74</v>
      </c>
      <c r="K1486" s="569" t="s">
        <v>79</v>
      </c>
      <c r="L1486" s="570">
        <v>0.25</v>
      </c>
      <c r="M1486" s="571">
        <v>0.9575953032804454</v>
      </c>
      <c r="N1486" s="572">
        <v>406.2876777069913</v>
      </c>
      <c r="O1486" s="668" t="s">
        <v>151</v>
      </c>
      <c r="P1486" s="668" t="s">
        <v>74</v>
      </c>
      <c r="Q1486" s="574" t="s">
        <v>5313</v>
      </c>
      <c r="R1486" s="574" t="s">
        <v>5423</v>
      </c>
      <c r="S1486" s="574" t="s">
        <v>5280</v>
      </c>
      <c r="T1486" s="574" t="s">
        <v>5536</v>
      </c>
      <c r="U1486" s="574" t="s">
        <v>5424</v>
      </c>
      <c r="V1486" s="574" t="s">
        <v>5425</v>
      </c>
      <c r="W1486" s="575" t="s">
        <v>5569</v>
      </c>
      <c r="X1486" s="575" t="s">
        <v>5570</v>
      </c>
      <c r="Y1486" s="576" t="s">
        <v>5621</v>
      </c>
      <c r="Z1486" s="577" t="s">
        <v>5623</v>
      </c>
      <c r="AA1486" s="578" t="s">
        <v>5572</v>
      </c>
      <c r="AE1486"/>
    </row>
    <row r="1487" spans="1:31" s="563" customFormat="1">
      <c r="A1487"/>
      <c r="B1487"/>
      <c r="C1487" s="568">
        <v>2025</v>
      </c>
      <c r="D1487" s="569" t="s">
        <v>98</v>
      </c>
      <c r="E1487" s="569" t="s">
        <v>337</v>
      </c>
      <c r="F1487" s="573" t="s">
        <v>141</v>
      </c>
      <c r="G1487" s="569" t="s">
        <v>42</v>
      </c>
      <c r="H1487" s="569" t="s">
        <v>41</v>
      </c>
      <c r="I1487" s="575" t="s">
        <v>54</v>
      </c>
      <c r="J1487" s="569" t="s">
        <v>351</v>
      </c>
      <c r="K1487" s="569" t="s">
        <v>100</v>
      </c>
      <c r="L1487" s="570">
        <v>0.7</v>
      </c>
      <c r="M1487" s="571">
        <v>3.5575860325057156</v>
      </c>
      <c r="N1487" s="572">
        <v>15.041672690218835</v>
      </c>
      <c r="O1487" s="668" t="s">
        <v>151</v>
      </c>
      <c r="P1487" s="668" t="s">
        <v>351</v>
      </c>
      <c r="Q1487" s="574" t="s">
        <v>5288</v>
      </c>
      <c r="R1487" s="574" t="s">
        <v>5429</v>
      </c>
      <c r="S1487" s="574" t="s">
        <v>5290</v>
      </c>
      <c r="T1487" s="574" t="s">
        <v>5536</v>
      </c>
      <c r="U1487" s="574" t="s">
        <v>5291</v>
      </c>
      <c r="V1487" s="574" t="s">
        <v>5430</v>
      </c>
      <c r="W1487" s="575" t="s">
        <v>5624</v>
      </c>
      <c r="X1487" s="575" t="s">
        <v>5625</v>
      </c>
      <c r="Y1487" s="576" t="s">
        <v>5626</v>
      </c>
      <c r="Z1487" s="577" t="s">
        <v>5627</v>
      </c>
      <c r="AA1487" s="578" t="s">
        <v>5628</v>
      </c>
      <c r="AE1487"/>
    </row>
    <row r="1488" spans="1:31" s="563" customFormat="1">
      <c r="A1488"/>
      <c r="B1488"/>
      <c r="C1488" s="568">
        <v>2025</v>
      </c>
      <c r="D1488" s="569" t="s">
        <v>98</v>
      </c>
      <c r="E1488" s="569" t="s">
        <v>337</v>
      </c>
      <c r="F1488" s="573" t="s">
        <v>141</v>
      </c>
      <c r="G1488" s="569" t="s">
        <v>42</v>
      </c>
      <c r="H1488" s="569" t="s">
        <v>41</v>
      </c>
      <c r="I1488" s="575" t="s">
        <v>54</v>
      </c>
      <c r="J1488" s="569" t="s">
        <v>351</v>
      </c>
      <c r="K1488" s="569" t="s">
        <v>79</v>
      </c>
      <c r="L1488" s="570">
        <v>0.3</v>
      </c>
      <c r="M1488" s="571">
        <v>1.5246797282167355</v>
      </c>
      <c r="N1488" s="572">
        <v>6.4464311529509297</v>
      </c>
      <c r="O1488" s="668" t="s">
        <v>151</v>
      </c>
      <c r="P1488" s="668" t="s">
        <v>351</v>
      </c>
      <c r="Q1488" s="574" t="s">
        <v>5313</v>
      </c>
      <c r="R1488" s="574" t="s">
        <v>5423</v>
      </c>
      <c r="S1488" s="574" t="s">
        <v>5290</v>
      </c>
      <c r="T1488" s="574" t="s">
        <v>5536</v>
      </c>
      <c r="U1488" s="574" t="s">
        <v>5629</v>
      </c>
      <c r="V1488" s="574" t="s">
        <v>5630</v>
      </c>
      <c r="W1488" s="575" t="s">
        <v>5569</v>
      </c>
      <c r="X1488" s="575" t="s">
        <v>5570</v>
      </c>
      <c r="Y1488" s="576" t="s">
        <v>5626</v>
      </c>
      <c r="Z1488" s="577" t="s">
        <v>5631</v>
      </c>
      <c r="AA1488" s="578" t="s">
        <v>5572</v>
      </c>
      <c r="AE1488"/>
    </row>
    <row r="1489" spans="1:31" s="563" customFormat="1">
      <c r="A1489"/>
      <c r="B1489"/>
      <c r="C1489" s="568">
        <v>2025</v>
      </c>
      <c r="D1489" s="569" t="s">
        <v>98</v>
      </c>
      <c r="E1489" s="569" t="s">
        <v>337</v>
      </c>
      <c r="F1489" s="573" t="s">
        <v>141</v>
      </c>
      <c r="G1489" s="569" t="s">
        <v>42</v>
      </c>
      <c r="H1489" s="569" t="s">
        <v>41</v>
      </c>
      <c r="I1489" s="575" t="s">
        <v>54</v>
      </c>
      <c r="J1489" s="569" t="s">
        <v>67</v>
      </c>
      <c r="K1489" s="569" t="s">
        <v>81</v>
      </c>
      <c r="L1489" s="570">
        <v>1</v>
      </c>
      <c r="M1489" s="571">
        <v>6.9105433560380245</v>
      </c>
      <c r="N1489" s="572">
        <v>25.564168484934289</v>
      </c>
      <c r="O1489" s="668" t="s">
        <v>382</v>
      </c>
      <c r="P1489" s="668" t="s">
        <v>67</v>
      </c>
      <c r="Q1489" s="574" t="s">
        <v>5231</v>
      </c>
      <c r="R1489" s="574" t="s">
        <v>5388</v>
      </c>
      <c r="S1489" s="574" t="s">
        <v>5298</v>
      </c>
      <c r="T1489" s="574" t="s">
        <v>5536</v>
      </c>
      <c r="U1489" s="574" t="s">
        <v>5299</v>
      </c>
      <c r="V1489" s="574" t="s">
        <v>5437</v>
      </c>
      <c r="W1489" s="575" t="s">
        <v>5594</v>
      </c>
      <c r="X1489" s="575" t="s">
        <v>5595</v>
      </c>
      <c r="Y1489" s="576" t="s">
        <v>5632</v>
      </c>
      <c r="Z1489" s="577" t="s">
        <v>5633</v>
      </c>
      <c r="AA1489" s="578" t="s">
        <v>5598</v>
      </c>
      <c r="AE1489"/>
    </row>
    <row r="1490" spans="1:31" s="563" customFormat="1">
      <c r="A1490"/>
      <c r="B1490"/>
      <c r="C1490" s="568">
        <v>2025</v>
      </c>
      <c r="D1490" s="569" t="s">
        <v>98</v>
      </c>
      <c r="E1490" s="569" t="s">
        <v>337</v>
      </c>
      <c r="F1490" s="573" t="s">
        <v>141</v>
      </c>
      <c r="G1490" s="569" t="s">
        <v>42</v>
      </c>
      <c r="H1490" s="569" t="s">
        <v>41</v>
      </c>
      <c r="I1490" s="575" t="s">
        <v>54</v>
      </c>
      <c r="J1490" s="569" t="s">
        <v>66</v>
      </c>
      <c r="K1490" s="569" t="s">
        <v>310</v>
      </c>
      <c r="L1490" s="570">
        <v>0.8</v>
      </c>
      <c r="M1490" s="571">
        <v>15.495869907538312</v>
      </c>
      <c r="N1490" s="572">
        <v>596.49726464846663</v>
      </c>
      <c r="O1490" s="668" t="s">
        <v>381</v>
      </c>
      <c r="P1490" s="668" t="s">
        <v>66</v>
      </c>
      <c r="Q1490" s="574" t="s">
        <v>5303</v>
      </c>
      <c r="R1490" s="574" t="s">
        <v>5439</v>
      </c>
      <c r="S1490" s="574" t="s">
        <v>5305</v>
      </c>
      <c r="T1490" s="574" t="s">
        <v>5536</v>
      </c>
      <c r="U1490" s="574" t="s">
        <v>5306</v>
      </c>
      <c r="V1490" s="574" t="s">
        <v>5440</v>
      </c>
      <c r="W1490" s="575" t="s">
        <v>5634</v>
      </c>
      <c r="X1490" s="575" t="s">
        <v>5635</v>
      </c>
      <c r="Y1490" s="576" t="s">
        <v>5636</v>
      </c>
      <c r="Z1490" s="577" t="s">
        <v>5637</v>
      </c>
      <c r="AA1490" s="578" t="s">
        <v>5638</v>
      </c>
      <c r="AE1490"/>
    </row>
    <row r="1491" spans="1:31" s="563" customFormat="1">
      <c r="A1491"/>
      <c r="B1491"/>
      <c r="C1491" s="568">
        <v>2025</v>
      </c>
      <c r="D1491" s="569" t="s">
        <v>98</v>
      </c>
      <c r="E1491" s="569" t="s">
        <v>337</v>
      </c>
      <c r="F1491" s="573" t="s">
        <v>141</v>
      </c>
      <c r="G1491" s="569" t="s">
        <v>42</v>
      </c>
      <c r="H1491" s="569" t="s">
        <v>41</v>
      </c>
      <c r="I1491" s="575" t="s">
        <v>54</v>
      </c>
      <c r="J1491" s="569" t="s">
        <v>66</v>
      </c>
      <c r="K1491" s="569" t="s">
        <v>79</v>
      </c>
      <c r="L1491" s="570">
        <v>0.2</v>
      </c>
      <c r="M1491" s="571">
        <v>3.873967476884578</v>
      </c>
      <c r="N1491" s="572">
        <v>149.12431616211666</v>
      </c>
      <c r="O1491" s="668" t="s">
        <v>381</v>
      </c>
      <c r="P1491" s="668" t="s">
        <v>66</v>
      </c>
      <c r="Q1491" s="574" t="s">
        <v>5313</v>
      </c>
      <c r="R1491" s="574" t="s">
        <v>5423</v>
      </c>
      <c r="S1491" s="574" t="s">
        <v>5305</v>
      </c>
      <c r="T1491" s="574" t="s">
        <v>5536</v>
      </c>
      <c r="U1491" s="574" t="s">
        <v>5315</v>
      </c>
      <c r="V1491" s="574" t="s">
        <v>5444</v>
      </c>
      <c r="W1491" s="575" t="s">
        <v>5569</v>
      </c>
      <c r="X1491" s="575" t="s">
        <v>5570</v>
      </c>
      <c r="Y1491" s="576" t="s">
        <v>5636</v>
      </c>
      <c r="Z1491" s="577" t="s">
        <v>5639</v>
      </c>
      <c r="AA1491" s="578" t="s">
        <v>5572</v>
      </c>
      <c r="AE1491"/>
    </row>
    <row r="1492" spans="1:31" s="563" customFormat="1">
      <c r="A1492"/>
      <c r="B1492"/>
      <c r="C1492" s="568">
        <v>2025</v>
      </c>
      <c r="D1492" s="569" t="s">
        <v>98</v>
      </c>
      <c r="E1492" s="569" t="s">
        <v>337</v>
      </c>
      <c r="F1492" s="573" t="s">
        <v>141</v>
      </c>
      <c r="G1492" s="569" t="s">
        <v>42</v>
      </c>
      <c r="H1492" s="569" t="s">
        <v>41</v>
      </c>
      <c r="I1492" s="575" t="s">
        <v>54</v>
      </c>
      <c r="J1492" s="569" t="s">
        <v>348</v>
      </c>
      <c r="K1492" s="569" t="s">
        <v>471</v>
      </c>
      <c r="L1492" s="570">
        <v>0.6</v>
      </c>
      <c r="M1492" s="571">
        <v>10.986820847429849</v>
      </c>
      <c r="N1492" s="572">
        <v>1185.0057266453914</v>
      </c>
      <c r="O1492" s="668" t="s">
        <v>151</v>
      </c>
      <c r="P1492" s="668" t="s">
        <v>348</v>
      </c>
      <c r="Q1492" s="574" t="s">
        <v>5577</v>
      </c>
      <c r="R1492" s="574" t="s">
        <v>5578</v>
      </c>
      <c r="S1492" s="574" t="s">
        <v>5321</v>
      </c>
      <c r="T1492" s="574" t="s">
        <v>5536</v>
      </c>
      <c r="U1492" s="574" t="s">
        <v>5640</v>
      </c>
      <c r="V1492" s="574" t="s">
        <v>5641</v>
      </c>
      <c r="W1492" s="575" t="s">
        <v>5581</v>
      </c>
      <c r="X1492" s="575" t="s">
        <v>5582</v>
      </c>
      <c r="Y1492" s="576" t="s">
        <v>5642</v>
      </c>
      <c r="Z1492" s="577" t="s">
        <v>5643</v>
      </c>
      <c r="AA1492" s="578" t="s">
        <v>5585</v>
      </c>
      <c r="AE1492"/>
    </row>
    <row r="1493" spans="1:31" s="563" customFormat="1">
      <c r="A1493"/>
      <c r="B1493"/>
      <c r="C1493" s="568">
        <v>2025</v>
      </c>
      <c r="D1493" s="569" t="s">
        <v>98</v>
      </c>
      <c r="E1493" s="569" t="s">
        <v>337</v>
      </c>
      <c r="F1493" s="573" t="s">
        <v>141</v>
      </c>
      <c r="G1493" s="569" t="s">
        <v>42</v>
      </c>
      <c r="H1493" s="569" t="s">
        <v>41</v>
      </c>
      <c r="I1493" s="575" t="s">
        <v>54</v>
      </c>
      <c r="J1493" s="569" t="s">
        <v>348</v>
      </c>
      <c r="K1493" s="569" t="s">
        <v>469</v>
      </c>
      <c r="L1493" s="570">
        <v>0.4</v>
      </c>
      <c r="M1493" s="571">
        <v>7.3245472316198992</v>
      </c>
      <c r="N1493" s="572">
        <v>790.00381776359427</v>
      </c>
      <c r="O1493" s="668" t="s">
        <v>151</v>
      </c>
      <c r="P1493" s="668" t="s">
        <v>348</v>
      </c>
      <c r="Q1493" s="574" t="s">
        <v>5241</v>
      </c>
      <c r="R1493" s="574" t="s">
        <v>5393</v>
      </c>
      <c r="S1493" s="574" t="s">
        <v>5321</v>
      </c>
      <c r="T1493" s="574" t="s">
        <v>5536</v>
      </c>
      <c r="U1493" s="574" t="s">
        <v>5322</v>
      </c>
      <c r="V1493" s="574" t="s">
        <v>5446</v>
      </c>
      <c r="W1493" s="575" t="s">
        <v>5644</v>
      </c>
      <c r="X1493" s="575" t="s">
        <v>5645</v>
      </c>
      <c r="Y1493" s="576" t="s">
        <v>5642</v>
      </c>
      <c r="Z1493" s="577" t="s">
        <v>5646</v>
      </c>
      <c r="AA1493" s="578" t="s">
        <v>5647</v>
      </c>
      <c r="AE1493"/>
    </row>
    <row r="1494" spans="1:31" s="563" customFormat="1">
      <c r="A1494"/>
      <c r="B1494"/>
      <c r="C1494" s="568">
        <v>2025</v>
      </c>
      <c r="D1494" s="569" t="s">
        <v>98</v>
      </c>
      <c r="E1494" s="569" t="s">
        <v>459</v>
      </c>
      <c r="F1494" s="573" t="s">
        <v>462</v>
      </c>
      <c r="G1494" s="569" t="s">
        <v>42</v>
      </c>
      <c r="H1494" s="569" t="s">
        <v>41</v>
      </c>
      <c r="I1494" s="575" t="s">
        <v>54</v>
      </c>
      <c r="J1494" s="569" t="s">
        <v>99</v>
      </c>
      <c r="K1494" s="569" t="s">
        <v>476</v>
      </c>
      <c r="L1494" s="570">
        <v>1</v>
      </c>
      <c r="M1494" s="571">
        <v>0.44938386443126116</v>
      </c>
      <c r="N1494" s="572">
        <v>62.46922499999998</v>
      </c>
      <c r="O1494" s="668" t="s">
        <v>151</v>
      </c>
      <c r="P1494" s="668" t="s">
        <v>99</v>
      </c>
      <c r="Q1494" s="574" t="s">
        <v>5549</v>
      </c>
      <c r="R1494" s="574" t="s">
        <v>5648</v>
      </c>
      <c r="S1494" s="574" t="s">
        <v>5197</v>
      </c>
      <c r="T1494" s="574" t="s">
        <v>5536</v>
      </c>
      <c r="U1494" s="574" t="s">
        <v>5649</v>
      </c>
      <c r="V1494" s="574" t="s">
        <v>5650</v>
      </c>
      <c r="W1494" s="575" t="s">
        <v>5553</v>
      </c>
      <c r="X1494" s="575" t="s">
        <v>5651</v>
      </c>
      <c r="Y1494" s="576" t="s">
        <v>5575</v>
      </c>
      <c r="Z1494" s="577" t="s">
        <v>5652</v>
      </c>
      <c r="AA1494" s="578" t="s">
        <v>5653</v>
      </c>
      <c r="AE1494"/>
    </row>
    <row r="1495" spans="1:31" s="563" customFormat="1">
      <c r="A1495"/>
      <c r="B1495"/>
      <c r="C1495" s="568">
        <v>2025</v>
      </c>
      <c r="D1495" s="569" t="s">
        <v>98</v>
      </c>
      <c r="E1495" s="569" t="s">
        <v>459</v>
      </c>
      <c r="F1495" s="573" t="s">
        <v>462</v>
      </c>
      <c r="G1495" s="569" t="s">
        <v>42</v>
      </c>
      <c r="H1495" s="569" t="s">
        <v>41</v>
      </c>
      <c r="I1495" s="575" t="s">
        <v>54</v>
      </c>
      <c r="J1495" s="569" t="s">
        <v>96</v>
      </c>
      <c r="K1495" s="569" t="s">
        <v>79</v>
      </c>
      <c r="L1495" s="570">
        <v>1</v>
      </c>
      <c r="M1495" s="571">
        <v>7.0545340099706167E-3</v>
      </c>
      <c r="N1495" s="572">
        <v>8.9241749999999982</v>
      </c>
      <c r="O1495" s="668" t="s">
        <v>151</v>
      </c>
      <c r="P1495" s="668" t="s">
        <v>96</v>
      </c>
      <c r="Q1495" s="574" t="s">
        <v>5313</v>
      </c>
      <c r="R1495" s="574" t="s">
        <v>5314</v>
      </c>
      <c r="S1495" s="574" t="s">
        <v>5205</v>
      </c>
      <c r="T1495" s="574" t="s">
        <v>5536</v>
      </c>
      <c r="U1495" s="574" t="s">
        <v>5654</v>
      </c>
      <c r="V1495" s="574" t="s">
        <v>5655</v>
      </c>
      <c r="W1495" s="575" t="s">
        <v>5569</v>
      </c>
      <c r="X1495" s="575" t="s">
        <v>5656</v>
      </c>
      <c r="Y1495" s="576" t="s">
        <v>5583</v>
      </c>
      <c r="Z1495" s="577" t="s">
        <v>5657</v>
      </c>
      <c r="AA1495" s="578" t="s">
        <v>5658</v>
      </c>
      <c r="AE1495"/>
    </row>
    <row r="1496" spans="1:31" s="563" customFormat="1">
      <c r="A1496"/>
      <c r="B1496"/>
      <c r="C1496" s="568">
        <v>2025</v>
      </c>
      <c r="D1496" s="569" t="s">
        <v>98</v>
      </c>
      <c r="E1496" s="569" t="s">
        <v>459</v>
      </c>
      <c r="F1496" s="573" t="s">
        <v>462</v>
      </c>
      <c r="G1496" s="569" t="s">
        <v>42</v>
      </c>
      <c r="H1496" s="569" t="s">
        <v>49</v>
      </c>
      <c r="I1496" s="575" t="s">
        <v>54</v>
      </c>
      <c r="J1496" s="569" t="s">
        <v>94</v>
      </c>
      <c r="K1496" s="569" t="s">
        <v>79</v>
      </c>
      <c r="L1496" s="570">
        <v>1</v>
      </c>
      <c r="M1496" s="571">
        <v>4.3696415587138544</v>
      </c>
      <c r="N1496" s="572">
        <v>109.60986705882353</v>
      </c>
      <c r="O1496" s="668" t="s">
        <v>151</v>
      </c>
      <c r="P1496" s="668" t="s">
        <v>94</v>
      </c>
      <c r="Q1496" s="574" t="s">
        <v>5313</v>
      </c>
      <c r="R1496" s="574" t="s">
        <v>5314</v>
      </c>
      <c r="S1496" s="574" t="s">
        <v>5659</v>
      </c>
      <c r="T1496" s="574" t="s">
        <v>5536</v>
      </c>
      <c r="U1496" s="574" t="s">
        <v>5660</v>
      </c>
      <c r="V1496" s="574" t="s">
        <v>5661</v>
      </c>
      <c r="W1496" s="575" t="s">
        <v>5569</v>
      </c>
      <c r="X1496" s="575" t="s">
        <v>5656</v>
      </c>
      <c r="Y1496" s="576" t="s">
        <v>5662</v>
      </c>
      <c r="Z1496" s="577" t="s">
        <v>5663</v>
      </c>
      <c r="AA1496" s="578" t="s">
        <v>5664</v>
      </c>
      <c r="AE1496"/>
    </row>
    <row r="1497" spans="1:31" s="563" customFormat="1">
      <c r="A1497"/>
      <c r="B1497"/>
      <c r="C1497" s="568">
        <v>2025</v>
      </c>
      <c r="D1497" s="569" t="s">
        <v>98</v>
      </c>
      <c r="E1497" s="569" t="s">
        <v>459</v>
      </c>
      <c r="F1497" s="573" t="s">
        <v>462</v>
      </c>
      <c r="G1497" s="569" t="s">
        <v>42</v>
      </c>
      <c r="H1497" s="569" t="s">
        <v>49</v>
      </c>
      <c r="I1497" s="575" t="s">
        <v>54</v>
      </c>
      <c r="J1497" s="569" t="s">
        <v>92</v>
      </c>
      <c r="K1497" s="569" t="s">
        <v>79</v>
      </c>
      <c r="L1497" s="570">
        <v>1</v>
      </c>
      <c r="M1497" s="571">
        <v>4.3740098741536446</v>
      </c>
      <c r="N1497" s="572">
        <v>109.60986705882353</v>
      </c>
      <c r="O1497" s="668" t="s">
        <v>151</v>
      </c>
      <c r="P1497" s="668" t="s">
        <v>92</v>
      </c>
      <c r="Q1497" s="574" t="s">
        <v>5313</v>
      </c>
      <c r="R1497" s="574" t="s">
        <v>5314</v>
      </c>
      <c r="S1497" s="574" t="s">
        <v>5665</v>
      </c>
      <c r="T1497" s="574" t="s">
        <v>5536</v>
      </c>
      <c r="U1497" s="574" t="s">
        <v>5666</v>
      </c>
      <c r="V1497" s="574" t="s">
        <v>5667</v>
      </c>
      <c r="W1497" s="575" t="s">
        <v>5569</v>
      </c>
      <c r="X1497" s="575" t="s">
        <v>5656</v>
      </c>
      <c r="Y1497" s="576" t="s">
        <v>5668</v>
      </c>
      <c r="Z1497" s="577" t="s">
        <v>5669</v>
      </c>
      <c r="AA1497" s="578" t="s">
        <v>5664</v>
      </c>
      <c r="AE1497"/>
    </row>
    <row r="1498" spans="1:31" s="563" customFormat="1">
      <c r="A1498"/>
      <c r="B1498"/>
      <c r="C1498" s="568">
        <v>2025</v>
      </c>
      <c r="D1498" s="569" t="s">
        <v>98</v>
      </c>
      <c r="E1498" s="569" t="s">
        <v>459</v>
      </c>
      <c r="F1498" s="573" t="s">
        <v>462</v>
      </c>
      <c r="G1498" s="569" t="s">
        <v>42</v>
      </c>
      <c r="H1498" s="569" t="s">
        <v>49</v>
      </c>
      <c r="I1498" s="575" t="s">
        <v>54</v>
      </c>
      <c r="J1498" s="569" t="s">
        <v>89</v>
      </c>
      <c r="K1498" s="569" t="s">
        <v>79</v>
      </c>
      <c r="L1498" s="570">
        <v>1</v>
      </c>
      <c r="M1498" s="571">
        <v>4.3874710061651596</v>
      </c>
      <c r="N1498" s="572">
        <v>109.60986705882353</v>
      </c>
      <c r="O1498" s="668" t="s">
        <v>151</v>
      </c>
      <c r="P1498" s="668" t="s">
        <v>89</v>
      </c>
      <c r="Q1498" s="574" t="s">
        <v>5313</v>
      </c>
      <c r="R1498" s="574" t="s">
        <v>5314</v>
      </c>
      <c r="S1498" s="574" t="s">
        <v>5670</v>
      </c>
      <c r="T1498" s="574" t="s">
        <v>5536</v>
      </c>
      <c r="U1498" s="574" t="s">
        <v>5671</v>
      </c>
      <c r="V1498" s="574" t="s">
        <v>5672</v>
      </c>
      <c r="W1498" s="575" t="s">
        <v>5569</v>
      </c>
      <c r="X1498" s="575" t="s">
        <v>5656</v>
      </c>
      <c r="Y1498" s="576" t="s">
        <v>5673</v>
      </c>
      <c r="Z1498" s="577" t="s">
        <v>5674</v>
      </c>
      <c r="AA1498" s="578" t="s">
        <v>5664</v>
      </c>
      <c r="AE1498"/>
    </row>
    <row r="1499" spans="1:31" s="563" customFormat="1">
      <c r="A1499"/>
      <c r="B1499"/>
      <c r="C1499" s="568">
        <v>2025</v>
      </c>
      <c r="D1499" s="569" t="s">
        <v>98</v>
      </c>
      <c r="E1499" s="569" t="s">
        <v>459</v>
      </c>
      <c r="F1499" s="573" t="s">
        <v>462</v>
      </c>
      <c r="G1499" s="569" t="s">
        <v>42</v>
      </c>
      <c r="H1499" s="569" t="s">
        <v>41</v>
      </c>
      <c r="I1499" s="575" t="s">
        <v>54</v>
      </c>
      <c r="J1499" s="569" t="s">
        <v>87</v>
      </c>
      <c r="K1499" s="569" t="s">
        <v>79</v>
      </c>
      <c r="L1499" s="570">
        <v>1</v>
      </c>
      <c r="M1499" s="571">
        <v>0.55546371717938225</v>
      </c>
      <c r="N1499" s="572">
        <v>26.772524999999995</v>
      </c>
      <c r="O1499" s="668" t="s">
        <v>151</v>
      </c>
      <c r="P1499" s="668" t="s">
        <v>87</v>
      </c>
      <c r="Q1499" s="574" t="s">
        <v>5313</v>
      </c>
      <c r="R1499" s="574" t="s">
        <v>5314</v>
      </c>
      <c r="S1499" s="574" t="s">
        <v>5212</v>
      </c>
      <c r="T1499" s="574" t="s">
        <v>5536</v>
      </c>
      <c r="U1499" s="574" t="s">
        <v>5591</v>
      </c>
      <c r="V1499" s="574" t="s">
        <v>5675</v>
      </c>
      <c r="W1499" s="575" t="s">
        <v>5569</v>
      </c>
      <c r="X1499" s="575" t="s">
        <v>5656</v>
      </c>
      <c r="Y1499" s="576" t="s">
        <v>5588</v>
      </c>
      <c r="Z1499" s="577" t="s">
        <v>5676</v>
      </c>
      <c r="AA1499" s="578" t="s">
        <v>5658</v>
      </c>
      <c r="AE1499"/>
    </row>
    <row r="1500" spans="1:31" s="563" customFormat="1">
      <c r="A1500"/>
      <c r="B1500"/>
      <c r="C1500" s="568">
        <v>2025</v>
      </c>
      <c r="D1500" s="569" t="s">
        <v>98</v>
      </c>
      <c r="E1500" s="569" t="s">
        <v>459</v>
      </c>
      <c r="F1500" s="573" t="s">
        <v>462</v>
      </c>
      <c r="G1500" s="569" t="s">
        <v>42</v>
      </c>
      <c r="H1500" s="569" t="s">
        <v>49</v>
      </c>
      <c r="I1500" s="575" t="s">
        <v>54</v>
      </c>
      <c r="J1500" s="569" t="s">
        <v>315</v>
      </c>
      <c r="K1500" s="569" t="s">
        <v>79</v>
      </c>
      <c r="L1500" s="570">
        <v>0.5</v>
      </c>
      <c r="M1500" s="571">
        <v>8.8868047055889104E-2</v>
      </c>
      <c r="N1500" s="572">
        <v>109.60986705882353</v>
      </c>
      <c r="O1500" s="668" t="s">
        <v>151</v>
      </c>
      <c r="P1500" s="668" t="s">
        <v>76</v>
      </c>
      <c r="Q1500" s="574" t="s">
        <v>5313</v>
      </c>
      <c r="R1500" s="574" t="s">
        <v>5314</v>
      </c>
      <c r="S1500" s="574" t="s">
        <v>5677</v>
      </c>
      <c r="T1500" s="574" t="s">
        <v>5536</v>
      </c>
      <c r="U1500" s="574" t="s">
        <v>5678</v>
      </c>
      <c r="V1500" s="574" t="s">
        <v>5679</v>
      </c>
      <c r="W1500" s="575" t="s">
        <v>5569</v>
      </c>
      <c r="X1500" s="575" t="s">
        <v>5656</v>
      </c>
      <c r="Y1500" s="576" t="s">
        <v>5680</v>
      </c>
      <c r="Z1500" s="577" t="s">
        <v>5681</v>
      </c>
      <c r="AA1500" s="578" t="s">
        <v>5664</v>
      </c>
      <c r="AE1500"/>
    </row>
    <row r="1501" spans="1:31" s="563" customFormat="1">
      <c r="A1501"/>
      <c r="B1501"/>
      <c r="C1501" s="568">
        <v>2025</v>
      </c>
      <c r="D1501" s="569" t="s">
        <v>98</v>
      </c>
      <c r="E1501" s="569" t="s">
        <v>459</v>
      </c>
      <c r="F1501" s="573" t="s">
        <v>462</v>
      </c>
      <c r="G1501" s="569" t="s">
        <v>42</v>
      </c>
      <c r="H1501" s="569" t="s">
        <v>49</v>
      </c>
      <c r="I1501" s="575" t="s">
        <v>54</v>
      </c>
      <c r="J1501" s="569" t="s">
        <v>315</v>
      </c>
      <c r="K1501" s="569" t="s">
        <v>79</v>
      </c>
      <c r="L1501" s="570">
        <v>0.5</v>
      </c>
      <c r="M1501" s="571">
        <v>8.8868047055889104E-2</v>
      </c>
      <c r="N1501" s="572">
        <v>109.60986705882353</v>
      </c>
      <c r="O1501" s="668" t="s">
        <v>151</v>
      </c>
      <c r="P1501" s="668" t="s">
        <v>76</v>
      </c>
      <c r="Q1501" s="574" t="s">
        <v>5313</v>
      </c>
      <c r="R1501" s="574" t="s">
        <v>5314</v>
      </c>
      <c r="S1501" s="574" t="s">
        <v>5677</v>
      </c>
      <c r="T1501" s="574" t="s">
        <v>5536</v>
      </c>
      <c r="U1501" s="574" t="s">
        <v>5678</v>
      </c>
      <c r="V1501" s="574" t="s">
        <v>5679</v>
      </c>
      <c r="W1501" s="575" t="s">
        <v>5569</v>
      </c>
      <c r="X1501" s="575" t="s">
        <v>5656</v>
      </c>
      <c r="Y1501" s="576" t="s">
        <v>5680</v>
      </c>
      <c r="Z1501" s="577" t="s">
        <v>5681</v>
      </c>
      <c r="AA1501" s="578" t="s">
        <v>5664</v>
      </c>
      <c r="AE1501"/>
    </row>
    <row r="1502" spans="1:31" s="563" customFormat="1">
      <c r="A1502"/>
      <c r="B1502"/>
      <c r="C1502" s="568">
        <v>2025</v>
      </c>
      <c r="D1502" s="569" t="s">
        <v>98</v>
      </c>
      <c r="E1502" s="569" t="s">
        <v>459</v>
      </c>
      <c r="F1502" s="573" t="s">
        <v>462</v>
      </c>
      <c r="G1502" s="569" t="s">
        <v>42</v>
      </c>
      <c r="H1502" s="569" t="s">
        <v>49</v>
      </c>
      <c r="I1502" s="575" t="s">
        <v>54</v>
      </c>
      <c r="J1502" s="569" t="s">
        <v>316</v>
      </c>
      <c r="K1502" s="569" t="s">
        <v>79</v>
      </c>
      <c r="L1502" s="570">
        <v>0.5</v>
      </c>
      <c r="M1502" s="571">
        <v>0.13405498826585302</v>
      </c>
      <c r="N1502" s="572">
        <v>164.41480058823529</v>
      </c>
      <c r="O1502" s="668" t="s">
        <v>151</v>
      </c>
      <c r="P1502" s="668" t="s">
        <v>76</v>
      </c>
      <c r="Q1502" s="574" t="s">
        <v>5313</v>
      </c>
      <c r="R1502" s="574" t="s">
        <v>5314</v>
      </c>
      <c r="S1502" s="574" t="s">
        <v>5682</v>
      </c>
      <c r="T1502" s="574" t="s">
        <v>5536</v>
      </c>
      <c r="U1502" s="574" t="s">
        <v>5683</v>
      </c>
      <c r="V1502" s="574" t="s">
        <v>5684</v>
      </c>
      <c r="W1502" s="575" t="s">
        <v>5569</v>
      </c>
      <c r="X1502" s="575" t="s">
        <v>5656</v>
      </c>
      <c r="Y1502" s="576" t="s">
        <v>5685</v>
      </c>
      <c r="Z1502" s="577" t="s">
        <v>5686</v>
      </c>
      <c r="AA1502" s="578" t="s">
        <v>5664</v>
      </c>
      <c r="AE1502"/>
    </row>
    <row r="1503" spans="1:31" s="563" customFormat="1">
      <c r="A1503"/>
      <c r="B1503"/>
      <c r="C1503" s="568">
        <v>2025</v>
      </c>
      <c r="D1503" s="569" t="s">
        <v>98</v>
      </c>
      <c r="E1503" s="569" t="s">
        <v>459</v>
      </c>
      <c r="F1503" s="573" t="s">
        <v>462</v>
      </c>
      <c r="G1503" s="569" t="s">
        <v>42</v>
      </c>
      <c r="H1503" s="569" t="s">
        <v>49</v>
      </c>
      <c r="I1503" s="575" t="s">
        <v>54</v>
      </c>
      <c r="J1503" s="569" t="s">
        <v>316</v>
      </c>
      <c r="K1503" s="569" t="s">
        <v>79</v>
      </c>
      <c r="L1503" s="570">
        <v>0.5</v>
      </c>
      <c r="M1503" s="571">
        <v>0.13405498826585302</v>
      </c>
      <c r="N1503" s="572">
        <v>164.41480058823529</v>
      </c>
      <c r="O1503" s="668" t="s">
        <v>151</v>
      </c>
      <c r="P1503" s="668" t="s">
        <v>76</v>
      </c>
      <c r="Q1503" s="574" t="s">
        <v>5313</v>
      </c>
      <c r="R1503" s="574" t="s">
        <v>5314</v>
      </c>
      <c r="S1503" s="574" t="s">
        <v>5682</v>
      </c>
      <c r="T1503" s="574" t="s">
        <v>5536</v>
      </c>
      <c r="U1503" s="574" t="s">
        <v>5683</v>
      </c>
      <c r="V1503" s="574" t="s">
        <v>5684</v>
      </c>
      <c r="W1503" s="575" t="s">
        <v>5569</v>
      </c>
      <c r="X1503" s="575" t="s">
        <v>5656</v>
      </c>
      <c r="Y1503" s="576" t="s">
        <v>5685</v>
      </c>
      <c r="Z1503" s="577" t="s">
        <v>5686</v>
      </c>
      <c r="AA1503" s="578" t="s">
        <v>5664</v>
      </c>
      <c r="AE1503"/>
    </row>
    <row r="1504" spans="1:31" s="563" customFormat="1">
      <c r="A1504"/>
      <c r="B1504"/>
      <c r="C1504" s="568">
        <v>2025</v>
      </c>
      <c r="D1504" s="569" t="s">
        <v>98</v>
      </c>
      <c r="E1504" s="569" t="s">
        <v>459</v>
      </c>
      <c r="F1504" s="573" t="s">
        <v>462</v>
      </c>
      <c r="G1504" s="569" t="s">
        <v>42</v>
      </c>
      <c r="H1504" s="569" t="s">
        <v>49</v>
      </c>
      <c r="I1504" s="575" t="s">
        <v>54</v>
      </c>
      <c r="J1504" s="569" t="s">
        <v>317</v>
      </c>
      <c r="K1504" s="569" t="s">
        <v>79</v>
      </c>
      <c r="L1504" s="570">
        <v>0.5</v>
      </c>
      <c r="M1504" s="571">
        <v>0.17847228285908545</v>
      </c>
      <c r="N1504" s="572">
        <v>219.21973411764705</v>
      </c>
      <c r="O1504" s="668" t="s">
        <v>151</v>
      </c>
      <c r="P1504" s="668" t="s">
        <v>76</v>
      </c>
      <c r="Q1504" s="574" t="s">
        <v>5313</v>
      </c>
      <c r="R1504" s="574" t="s">
        <v>5314</v>
      </c>
      <c r="S1504" s="574" t="s">
        <v>5687</v>
      </c>
      <c r="T1504" s="574" t="s">
        <v>5536</v>
      </c>
      <c r="U1504" s="574" t="s">
        <v>5688</v>
      </c>
      <c r="V1504" s="574" t="s">
        <v>5689</v>
      </c>
      <c r="W1504" s="575" t="s">
        <v>5569</v>
      </c>
      <c r="X1504" s="575" t="s">
        <v>5656</v>
      </c>
      <c r="Y1504" s="576" t="s">
        <v>5690</v>
      </c>
      <c r="Z1504" s="577" t="s">
        <v>5691</v>
      </c>
      <c r="AA1504" s="578" t="s">
        <v>5664</v>
      </c>
      <c r="AE1504"/>
    </row>
    <row r="1505" spans="1:31" s="563" customFormat="1">
      <c r="A1505"/>
      <c r="B1505"/>
      <c r="C1505" s="568">
        <v>2025</v>
      </c>
      <c r="D1505" s="569" t="s">
        <v>98</v>
      </c>
      <c r="E1505" s="569" t="s">
        <v>459</v>
      </c>
      <c r="F1505" s="573" t="s">
        <v>462</v>
      </c>
      <c r="G1505" s="569" t="s">
        <v>42</v>
      </c>
      <c r="H1505" s="569" t="s">
        <v>49</v>
      </c>
      <c r="I1505" s="575" t="s">
        <v>54</v>
      </c>
      <c r="J1505" s="569" t="s">
        <v>317</v>
      </c>
      <c r="K1505" s="569" t="s">
        <v>79</v>
      </c>
      <c r="L1505" s="570">
        <v>0.5</v>
      </c>
      <c r="M1505" s="571">
        <v>0.17847228285908545</v>
      </c>
      <c r="N1505" s="572">
        <v>219.21973411764705</v>
      </c>
      <c r="O1505" s="668" t="s">
        <v>151</v>
      </c>
      <c r="P1505" s="668" t="s">
        <v>76</v>
      </c>
      <c r="Q1505" s="574" t="s">
        <v>5313</v>
      </c>
      <c r="R1505" s="574" t="s">
        <v>5314</v>
      </c>
      <c r="S1505" s="574" t="s">
        <v>5687</v>
      </c>
      <c r="T1505" s="574" t="s">
        <v>5536</v>
      </c>
      <c r="U1505" s="574" t="s">
        <v>5688</v>
      </c>
      <c r="V1505" s="574" t="s">
        <v>5689</v>
      </c>
      <c r="W1505" s="575" t="s">
        <v>5569</v>
      </c>
      <c r="X1505" s="575" t="s">
        <v>5656</v>
      </c>
      <c r="Y1505" s="576" t="s">
        <v>5690</v>
      </c>
      <c r="Z1505" s="577" t="s">
        <v>5691</v>
      </c>
      <c r="AA1505" s="578" t="s">
        <v>5664</v>
      </c>
      <c r="AE1505"/>
    </row>
    <row r="1506" spans="1:31" s="563" customFormat="1">
      <c r="A1506"/>
      <c r="B1506"/>
      <c r="C1506" s="568">
        <v>2025</v>
      </c>
      <c r="D1506" s="569" t="s">
        <v>98</v>
      </c>
      <c r="E1506" s="569" t="s">
        <v>459</v>
      </c>
      <c r="F1506" s="573" t="s">
        <v>462</v>
      </c>
      <c r="G1506" s="569" t="s">
        <v>42</v>
      </c>
      <c r="H1506" s="569" t="s">
        <v>49</v>
      </c>
      <c r="I1506" s="575" t="s">
        <v>54</v>
      </c>
      <c r="J1506" s="569" t="s">
        <v>314</v>
      </c>
      <c r="K1506" s="569" t="s">
        <v>79</v>
      </c>
      <c r="L1506" s="570">
        <v>0.5</v>
      </c>
      <c r="M1506" s="571">
        <v>3.3360685060913643E-2</v>
      </c>
      <c r="N1506" s="572">
        <v>82.207400294117647</v>
      </c>
      <c r="O1506" s="668" t="s">
        <v>151</v>
      </c>
      <c r="P1506" s="668" t="s">
        <v>73</v>
      </c>
      <c r="Q1506" s="574" t="s">
        <v>5313</v>
      </c>
      <c r="R1506" s="574" t="s">
        <v>5314</v>
      </c>
      <c r="S1506" s="574" t="s">
        <v>5692</v>
      </c>
      <c r="T1506" s="574" t="s">
        <v>5536</v>
      </c>
      <c r="U1506" s="574" t="s">
        <v>5693</v>
      </c>
      <c r="V1506" s="574" t="s">
        <v>5694</v>
      </c>
      <c r="W1506" s="575" t="s">
        <v>5569</v>
      </c>
      <c r="X1506" s="575" t="s">
        <v>5656</v>
      </c>
      <c r="Y1506" s="576" t="s">
        <v>5695</v>
      </c>
      <c r="Z1506" s="577" t="s">
        <v>5696</v>
      </c>
      <c r="AA1506" s="578" t="s">
        <v>5664</v>
      </c>
      <c r="AE1506"/>
    </row>
    <row r="1507" spans="1:31" s="563" customFormat="1">
      <c r="A1507"/>
      <c r="B1507"/>
      <c r="C1507" s="568">
        <v>2025</v>
      </c>
      <c r="D1507" s="569" t="s">
        <v>98</v>
      </c>
      <c r="E1507" s="569" t="s">
        <v>459</v>
      </c>
      <c r="F1507" s="573" t="s">
        <v>462</v>
      </c>
      <c r="G1507" s="569" t="s">
        <v>42</v>
      </c>
      <c r="H1507" s="569" t="s">
        <v>49</v>
      </c>
      <c r="I1507" s="575" t="s">
        <v>54</v>
      </c>
      <c r="J1507" s="569" t="s">
        <v>314</v>
      </c>
      <c r="K1507" s="569" t="s">
        <v>79</v>
      </c>
      <c r="L1507" s="570">
        <v>0.5</v>
      </c>
      <c r="M1507" s="571">
        <v>3.3360685060913643E-2</v>
      </c>
      <c r="N1507" s="572">
        <v>82.207400294117647</v>
      </c>
      <c r="O1507" s="668" t="s">
        <v>151</v>
      </c>
      <c r="P1507" s="668" t="s">
        <v>73</v>
      </c>
      <c r="Q1507" s="574" t="s">
        <v>5313</v>
      </c>
      <c r="R1507" s="574" t="s">
        <v>5314</v>
      </c>
      <c r="S1507" s="574" t="s">
        <v>5692</v>
      </c>
      <c r="T1507" s="574" t="s">
        <v>5536</v>
      </c>
      <c r="U1507" s="574" t="s">
        <v>5693</v>
      </c>
      <c r="V1507" s="574" t="s">
        <v>5694</v>
      </c>
      <c r="W1507" s="575" t="s">
        <v>5569</v>
      </c>
      <c r="X1507" s="575" t="s">
        <v>5656</v>
      </c>
      <c r="Y1507" s="576" t="s">
        <v>5695</v>
      </c>
      <c r="Z1507" s="577" t="s">
        <v>5696</v>
      </c>
      <c r="AA1507" s="578" t="s">
        <v>5664</v>
      </c>
      <c r="AE1507"/>
    </row>
    <row r="1508" spans="1:31" s="563" customFormat="1">
      <c r="A1508"/>
      <c r="B1508"/>
      <c r="C1508" s="568">
        <v>2025</v>
      </c>
      <c r="D1508" s="569" t="s">
        <v>98</v>
      </c>
      <c r="E1508" s="569" t="s">
        <v>459</v>
      </c>
      <c r="F1508" s="573" t="s">
        <v>462</v>
      </c>
      <c r="G1508" s="569" t="s">
        <v>42</v>
      </c>
      <c r="H1508" s="569" t="s">
        <v>49</v>
      </c>
      <c r="I1508" s="575" t="s">
        <v>54</v>
      </c>
      <c r="J1508" s="569" t="s">
        <v>312</v>
      </c>
      <c r="K1508" s="569" t="s">
        <v>79</v>
      </c>
      <c r="L1508" s="570">
        <v>0.5</v>
      </c>
      <c r="M1508" s="571">
        <v>3.3441819121110841E-2</v>
      </c>
      <c r="N1508" s="572">
        <v>82.207400294117647</v>
      </c>
      <c r="O1508" s="668" t="s">
        <v>151</v>
      </c>
      <c r="P1508" s="668" t="s">
        <v>73</v>
      </c>
      <c r="Q1508" s="574" t="s">
        <v>5313</v>
      </c>
      <c r="R1508" s="574" t="s">
        <v>5314</v>
      </c>
      <c r="S1508" s="574" t="s">
        <v>5697</v>
      </c>
      <c r="T1508" s="574" t="s">
        <v>5536</v>
      </c>
      <c r="U1508" s="574" t="s">
        <v>5698</v>
      </c>
      <c r="V1508" s="574" t="s">
        <v>5699</v>
      </c>
      <c r="W1508" s="575" t="s">
        <v>5569</v>
      </c>
      <c r="X1508" s="575" t="s">
        <v>5656</v>
      </c>
      <c r="Y1508" s="576" t="s">
        <v>5700</v>
      </c>
      <c r="Z1508" s="577" t="s">
        <v>5701</v>
      </c>
      <c r="AA1508" s="578" t="s">
        <v>5664</v>
      </c>
      <c r="AE1508"/>
    </row>
    <row r="1509" spans="1:31" s="563" customFormat="1">
      <c r="A1509"/>
      <c r="B1509"/>
      <c r="C1509" s="568">
        <v>2025</v>
      </c>
      <c r="D1509" s="569" t="s">
        <v>98</v>
      </c>
      <c r="E1509" s="569" t="s">
        <v>459</v>
      </c>
      <c r="F1509" s="573" t="s">
        <v>462</v>
      </c>
      <c r="G1509" s="569" t="s">
        <v>42</v>
      </c>
      <c r="H1509" s="569" t="s">
        <v>49</v>
      </c>
      <c r="I1509" s="575" t="s">
        <v>54</v>
      </c>
      <c r="J1509" s="569" t="s">
        <v>312</v>
      </c>
      <c r="K1509" s="569" t="s">
        <v>79</v>
      </c>
      <c r="L1509" s="570">
        <v>0.5</v>
      </c>
      <c r="M1509" s="571">
        <v>3.3441819121110841E-2</v>
      </c>
      <c r="N1509" s="572">
        <v>82.207400294117647</v>
      </c>
      <c r="O1509" s="668" t="s">
        <v>151</v>
      </c>
      <c r="P1509" s="668" t="s">
        <v>73</v>
      </c>
      <c r="Q1509" s="574" t="s">
        <v>5313</v>
      </c>
      <c r="R1509" s="574" t="s">
        <v>5314</v>
      </c>
      <c r="S1509" s="574" t="s">
        <v>5697</v>
      </c>
      <c r="T1509" s="574" t="s">
        <v>5536</v>
      </c>
      <c r="U1509" s="574" t="s">
        <v>5698</v>
      </c>
      <c r="V1509" s="574" t="s">
        <v>5699</v>
      </c>
      <c r="W1509" s="575" t="s">
        <v>5569</v>
      </c>
      <c r="X1509" s="575" t="s">
        <v>5656</v>
      </c>
      <c r="Y1509" s="575" t="s">
        <v>5700</v>
      </c>
      <c r="Z1509" s="579" t="s">
        <v>5701</v>
      </c>
      <c r="AA1509" s="580" t="s">
        <v>5664</v>
      </c>
      <c r="AE1509"/>
    </row>
    <row r="1510" spans="1:31" s="563" customFormat="1">
      <c r="A1510"/>
      <c r="B1510"/>
      <c r="C1510" s="568">
        <v>2025</v>
      </c>
      <c r="D1510" s="569" t="s">
        <v>98</v>
      </c>
      <c r="E1510" s="569" t="s">
        <v>459</v>
      </c>
      <c r="F1510" s="573" t="s">
        <v>462</v>
      </c>
      <c r="G1510" s="569" t="s">
        <v>42</v>
      </c>
      <c r="H1510" s="569" t="s">
        <v>49</v>
      </c>
      <c r="I1510" s="575" t="s">
        <v>54</v>
      </c>
      <c r="J1510" s="569" t="s">
        <v>313</v>
      </c>
      <c r="K1510" s="569" t="s">
        <v>79</v>
      </c>
      <c r="L1510" s="570">
        <v>0.5</v>
      </c>
      <c r="M1510" s="571">
        <v>3.3308613665641557E-2</v>
      </c>
      <c r="N1510" s="572">
        <v>82.207400294117647</v>
      </c>
      <c r="O1510" s="668" t="s">
        <v>151</v>
      </c>
      <c r="P1510" s="668" t="s">
        <v>73</v>
      </c>
      <c r="Q1510" s="574" t="s">
        <v>5313</v>
      </c>
      <c r="R1510" s="574" t="s">
        <v>5314</v>
      </c>
      <c r="S1510" s="574" t="s">
        <v>5702</v>
      </c>
      <c r="T1510" s="574" t="s">
        <v>5536</v>
      </c>
      <c r="U1510" s="574" t="s">
        <v>5703</v>
      </c>
      <c r="V1510" s="574" t="s">
        <v>5704</v>
      </c>
      <c r="W1510" s="575" t="s">
        <v>5569</v>
      </c>
      <c r="X1510" s="575" t="s">
        <v>5656</v>
      </c>
      <c r="Y1510" s="576" t="s">
        <v>5705</v>
      </c>
      <c r="Z1510" s="577" t="s">
        <v>5706</v>
      </c>
      <c r="AA1510" s="578" t="s">
        <v>5664</v>
      </c>
      <c r="AE1510"/>
    </row>
    <row r="1511" spans="1:31" s="563" customFormat="1">
      <c r="A1511"/>
      <c r="B1511"/>
      <c r="C1511" s="568">
        <v>2025</v>
      </c>
      <c r="D1511" s="569" t="s">
        <v>98</v>
      </c>
      <c r="E1511" s="569" t="s">
        <v>459</v>
      </c>
      <c r="F1511" s="573" t="s">
        <v>462</v>
      </c>
      <c r="G1511" s="569" t="s">
        <v>42</v>
      </c>
      <c r="H1511" s="569" t="s">
        <v>49</v>
      </c>
      <c r="I1511" s="575" t="s">
        <v>54</v>
      </c>
      <c r="J1511" s="569" t="s">
        <v>313</v>
      </c>
      <c r="K1511" s="569" t="s">
        <v>79</v>
      </c>
      <c r="L1511" s="570">
        <v>0.5</v>
      </c>
      <c r="M1511" s="571">
        <v>3.3308613665641557E-2</v>
      </c>
      <c r="N1511" s="572">
        <v>82.207400294117647</v>
      </c>
      <c r="O1511" s="668" t="s">
        <v>151</v>
      </c>
      <c r="P1511" s="668" t="s">
        <v>73</v>
      </c>
      <c r="Q1511" s="574" t="s">
        <v>5313</v>
      </c>
      <c r="R1511" s="574" t="s">
        <v>5314</v>
      </c>
      <c r="S1511" s="574" t="s">
        <v>5702</v>
      </c>
      <c r="T1511" s="574" t="s">
        <v>5536</v>
      </c>
      <c r="U1511" s="574" t="s">
        <v>5703</v>
      </c>
      <c r="V1511" s="574" t="s">
        <v>5704</v>
      </c>
      <c r="W1511" s="575" t="s">
        <v>5569</v>
      </c>
      <c r="X1511" s="575" t="s">
        <v>5656</v>
      </c>
      <c r="Y1511" s="576" t="s">
        <v>5705</v>
      </c>
      <c r="Z1511" s="577" t="s">
        <v>5706</v>
      </c>
      <c r="AA1511" s="578" t="s">
        <v>5664</v>
      </c>
      <c r="AE1511"/>
    </row>
    <row r="1512" spans="1:31" s="563" customFormat="1">
      <c r="A1512"/>
      <c r="B1512"/>
      <c r="C1512" s="568">
        <v>2025</v>
      </c>
      <c r="D1512" s="569" t="s">
        <v>102</v>
      </c>
      <c r="E1512" s="569" t="s">
        <v>356</v>
      </c>
      <c r="F1512" s="573" t="s">
        <v>462</v>
      </c>
      <c r="G1512" s="569" t="s">
        <v>42</v>
      </c>
      <c r="H1512" s="569" t="s">
        <v>41</v>
      </c>
      <c r="I1512" s="575" t="s">
        <v>54</v>
      </c>
      <c r="J1512" s="569" t="s">
        <v>352</v>
      </c>
      <c r="K1512" s="569" t="s">
        <v>346</v>
      </c>
      <c r="L1512" s="570">
        <v>1</v>
      </c>
      <c r="M1512" s="571">
        <v>1.0438176349491484</v>
      </c>
      <c r="N1512" s="572">
        <v>55.56095856000001</v>
      </c>
      <c r="O1512" s="668" t="s">
        <v>151</v>
      </c>
      <c r="P1512" s="668" t="s">
        <v>352</v>
      </c>
      <c r="Q1512" s="574" t="s">
        <v>5146</v>
      </c>
      <c r="R1512" s="574" t="s">
        <v>5147</v>
      </c>
      <c r="S1512" s="574" t="s">
        <v>5148</v>
      </c>
      <c r="T1512" s="574" t="s">
        <v>5707</v>
      </c>
      <c r="U1512" s="574" t="s">
        <v>5150</v>
      </c>
      <c r="V1512" s="574" t="s">
        <v>5151</v>
      </c>
      <c r="W1512" s="575" t="s">
        <v>5708</v>
      </c>
      <c r="X1512" s="575" t="s">
        <v>5709</v>
      </c>
      <c r="Y1512" s="576" t="s">
        <v>5710</v>
      </c>
      <c r="Z1512" s="577" t="s">
        <v>5711</v>
      </c>
      <c r="AA1512" s="578" t="s">
        <v>5712</v>
      </c>
      <c r="AE1512"/>
    </row>
    <row r="1513" spans="1:31" s="563" customFormat="1">
      <c r="A1513"/>
      <c r="B1513"/>
      <c r="C1513" s="568">
        <v>2025</v>
      </c>
      <c r="D1513" s="569" t="s">
        <v>102</v>
      </c>
      <c r="E1513" s="569" t="s">
        <v>356</v>
      </c>
      <c r="F1513" s="573" t="s">
        <v>462</v>
      </c>
      <c r="G1513" s="569" t="s">
        <v>42</v>
      </c>
      <c r="H1513" s="569" t="s">
        <v>41</v>
      </c>
      <c r="I1513" s="575" t="s">
        <v>54</v>
      </c>
      <c r="J1513" s="569" t="s">
        <v>116</v>
      </c>
      <c r="K1513" s="569" t="s">
        <v>111</v>
      </c>
      <c r="L1513" s="570">
        <v>0.1</v>
      </c>
      <c r="M1513" s="571">
        <v>4.1158504840741905E-2</v>
      </c>
      <c r="N1513" s="572">
        <v>0.26318348791578955</v>
      </c>
      <c r="O1513" s="668" t="s">
        <v>382</v>
      </c>
      <c r="P1513" s="668" t="s">
        <v>116</v>
      </c>
      <c r="Q1513" s="574" t="s">
        <v>5272</v>
      </c>
      <c r="R1513" s="574" t="s">
        <v>5273</v>
      </c>
      <c r="S1513" s="574" t="s">
        <v>5159</v>
      </c>
      <c r="T1513" s="574" t="s">
        <v>5707</v>
      </c>
      <c r="U1513" s="574" t="s">
        <v>5713</v>
      </c>
      <c r="V1513" s="574" t="s">
        <v>5714</v>
      </c>
      <c r="W1513" s="575" t="s">
        <v>5715</v>
      </c>
      <c r="X1513" s="575" t="s">
        <v>5716</v>
      </c>
      <c r="Y1513" s="576" t="s">
        <v>5717</v>
      </c>
      <c r="Z1513" s="577" t="s">
        <v>5718</v>
      </c>
      <c r="AA1513" s="578" t="s">
        <v>5719</v>
      </c>
      <c r="AE1513"/>
    </row>
    <row r="1514" spans="1:31" s="563" customFormat="1">
      <c r="A1514"/>
      <c r="B1514"/>
      <c r="C1514" s="568">
        <v>2025</v>
      </c>
      <c r="D1514" s="569" t="s">
        <v>102</v>
      </c>
      <c r="E1514" s="569" t="s">
        <v>356</v>
      </c>
      <c r="F1514" s="573" t="s">
        <v>462</v>
      </c>
      <c r="G1514" s="569" t="s">
        <v>42</v>
      </c>
      <c r="H1514" s="569" t="s">
        <v>41</v>
      </c>
      <c r="I1514" s="575" t="s">
        <v>54</v>
      </c>
      <c r="J1514" s="569" t="s">
        <v>116</v>
      </c>
      <c r="K1514" s="569" t="s">
        <v>330</v>
      </c>
      <c r="L1514" s="570">
        <v>0.9</v>
      </c>
      <c r="M1514" s="571">
        <v>0.37042654356667715</v>
      </c>
      <c r="N1514" s="572">
        <v>2.3686513912421061</v>
      </c>
      <c r="O1514" s="668" t="s">
        <v>382</v>
      </c>
      <c r="P1514" s="668" t="s">
        <v>116</v>
      </c>
      <c r="Q1514" s="574" t="s">
        <v>5185</v>
      </c>
      <c r="R1514" s="574" t="s">
        <v>5186</v>
      </c>
      <c r="S1514" s="574" t="s">
        <v>5159</v>
      </c>
      <c r="T1514" s="574" t="s">
        <v>5707</v>
      </c>
      <c r="U1514" s="574" t="s">
        <v>5720</v>
      </c>
      <c r="V1514" s="574" t="s">
        <v>5721</v>
      </c>
      <c r="W1514" s="575" t="s">
        <v>5722</v>
      </c>
      <c r="X1514" s="575" t="s">
        <v>5723</v>
      </c>
      <c r="Y1514" s="576" t="s">
        <v>5717</v>
      </c>
      <c r="Z1514" s="577" t="s">
        <v>5724</v>
      </c>
      <c r="AA1514" s="578" t="s">
        <v>5725</v>
      </c>
      <c r="AE1514"/>
    </row>
    <row r="1515" spans="1:31" s="563" customFormat="1">
      <c r="A1515"/>
      <c r="B1515"/>
      <c r="C1515" s="568">
        <v>2025</v>
      </c>
      <c r="D1515" s="569" t="s">
        <v>102</v>
      </c>
      <c r="E1515" s="569" t="s">
        <v>356</v>
      </c>
      <c r="F1515" s="573" t="s">
        <v>462</v>
      </c>
      <c r="G1515" s="569" t="s">
        <v>42</v>
      </c>
      <c r="H1515" s="569" t="s">
        <v>41</v>
      </c>
      <c r="I1515" s="575" t="s">
        <v>54</v>
      </c>
      <c r="J1515" s="569" t="s">
        <v>109</v>
      </c>
      <c r="K1515" s="569" t="s">
        <v>111</v>
      </c>
      <c r="L1515" s="570">
        <v>0.3</v>
      </c>
      <c r="M1515" s="571">
        <v>0.25716391005584449</v>
      </c>
      <c r="N1515" s="572">
        <v>15.791009274947374</v>
      </c>
      <c r="O1515" s="668" t="s">
        <v>381</v>
      </c>
      <c r="P1515" s="668" t="s">
        <v>109</v>
      </c>
      <c r="Q1515" s="574" t="s">
        <v>5272</v>
      </c>
      <c r="R1515" s="574" t="s">
        <v>5273</v>
      </c>
      <c r="S1515" s="574" t="s">
        <v>5177</v>
      </c>
      <c r="T1515" s="574" t="s">
        <v>5707</v>
      </c>
      <c r="U1515" s="574" t="s">
        <v>5348</v>
      </c>
      <c r="V1515" s="574" t="s">
        <v>5726</v>
      </c>
      <c r="W1515" s="575" t="s">
        <v>5715</v>
      </c>
      <c r="X1515" s="575" t="s">
        <v>5716</v>
      </c>
      <c r="Y1515" s="576" t="s">
        <v>5727</v>
      </c>
      <c r="Z1515" s="577" t="s">
        <v>5728</v>
      </c>
      <c r="AA1515" s="578" t="s">
        <v>5719</v>
      </c>
      <c r="AE1515"/>
    </row>
    <row r="1516" spans="1:31" s="563" customFormat="1">
      <c r="A1516"/>
      <c r="B1516"/>
      <c r="C1516" s="568">
        <v>2025</v>
      </c>
      <c r="D1516" s="569" t="s">
        <v>102</v>
      </c>
      <c r="E1516" s="569" t="s">
        <v>356</v>
      </c>
      <c r="F1516" s="573" t="s">
        <v>462</v>
      </c>
      <c r="G1516" s="569" t="s">
        <v>42</v>
      </c>
      <c r="H1516" s="569" t="s">
        <v>41</v>
      </c>
      <c r="I1516" s="575" t="s">
        <v>54</v>
      </c>
      <c r="J1516" s="569" t="s">
        <v>109</v>
      </c>
      <c r="K1516" s="569" t="s">
        <v>474</v>
      </c>
      <c r="L1516" s="570">
        <v>0.55000000000000004</v>
      </c>
      <c r="M1516" s="571">
        <v>0.47146716843571496</v>
      </c>
      <c r="N1516" s="572">
        <v>28.950183670736852</v>
      </c>
      <c r="O1516" s="668" t="s">
        <v>381</v>
      </c>
      <c r="P1516" s="668" t="s">
        <v>109</v>
      </c>
      <c r="Q1516" s="574" t="s">
        <v>5729</v>
      </c>
      <c r="R1516" s="574" t="s">
        <v>5730</v>
      </c>
      <c r="S1516" s="574" t="s">
        <v>5177</v>
      </c>
      <c r="T1516" s="574" t="s">
        <v>5707</v>
      </c>
      <c r="U1516" s="574" t="s">
        <v>5731</v>
      </c>
      <c r="V1516" s="574" t="s">
        <v>5732</v>
      </c>
      <c r="W1516" s="575" t="s">
        <v>5733</v>
      </c>
      <c r="X1516" s="575" t="s">
        <v>5734</v>
      </c>
      <c r="Y1516" s="576" t="s">
        <v>5727</v>
      </c>
      <c r="Z1516" s="577" t="s">
        <v>5735</v>
      </c>
      <c r="AA1516" s="578" t="s">
        <v>5736</v>
      </c>
      <c r="AE1516"/>
    </row>
    <row r="1517" spans="1:31" s="563" customFormat="1">
      <c r="A1517"/>
      <c r="B1517"/>
      <c r="C1517" s="568">
        <v>2025</v>
      </c>
      <c r="D1517" s="569" t="s">
        <v>102</v>
      </c>
      <c r="E1517" s="569" t="s">
        <v>356</v>
      </c>
      <c r="F1517" s="573" t="s">
        <v>462</v>
      </c>
      <c r="G1517" s="569" t="s">
        <v>42</v>
      </c>
      <c r="H1517" s="569" t="s">
        <v>41</v>
      </c>
      <c r="I1517" s="575" t="s">
        <v>54</v>
      </c>
      <c r="J1517" s="569" t="s">
        <v>109</v>
      </c>
      <c r="K1517" s="569" t="s">
        <v>79</v>
      </c>
      <c r="L1517" s="570">
        <v>0.15</v>
      </c>
      <c r="M1517" s="571">
        <v>0.12858195502792225</v>
      </c>
      <c r="N1517" s="572">
        <v>7.895504637473687</v>
      </c>
      <c r="O1517" s="668" t="s">
        <v>381</v>
      </c>
      <c r="P1517" s="668" t="s">
        <v>109</v>
      </c>
      <c r="Q1517" s="574" t="s">
        <v>5313</v>
      </c>
      <c r="R1517" s="574" t="s">
        <v>5314</v>
      </c>
      <c r="S1517" s="574" t="s">
        <v>5177</v>
      </c>
      <c r="T1517" s="574" t="s">
        <v>5707</v>
      </c>
      <c r="U1517" s="574" t="s">
        <v>5737</v>
      </c>
      <c r="V1517" s="574" t="s">
        <v>5738</v>
      </c>
      <c r="W1517" s="575" t="s">
        <v>5739</v>
      </c>
      <c r="X1517" s="575" t="s">
        <v>5740</v>
      </c>
      <c r="Y1517" s="576" t="s">
        <v>5727</v>
      </c>
      <c r="Z1517" s="577" t="s">
        <v>5741</v>
      </c>
      <c r="AA1517" s="578" t="s">
        <v>5742</v>
      </c>
      <c r="AE1517"/>
    </row>
    <row r="1518" spans="1:31" s="563" customFormat="1">
      <c r="A1518"/>
      <c r="B1518"/>
      <c r="C1518" s="568">
        <v>2025</v>
      </c>
      <c r="D1518" s="569" t="s">
        <v>102</v>
      </c>
      <c r="E1518" s="569" t="s">
        <v>356</v>
      </c>
      <c r="F1518" s="573" t="s">
        <v>462</v>
      </c>
      <c r="G1518" s="569" t="s">
        <v>42</v>
      </c>
      <c r="H1518" s="569" t="s">
        <v>41</v>
      </c>
      <c r="I1518" s="575" t="s">
        <v>54</v>
      </c>
      <c r="J1518" s="569" t="s">
        <v>350</v>
      </c>
      <c r="K1518" s="569" t="s">
        <v>330</v>
      </c>
      <c r="L1518" s="570">
        <v>0.4</v>
      </c>
      <c r="M1518" s="571">
        <v>0.35445683184476734</v>
      </c>
      <c r="N1518" s="572">
        <v>44.44876684800002</v>
      </c>
      <c r="O1518" s="668" t="s">
        <v>151</v>
      </c>
      <c r="P1518" s="668" t="s">
        <v>350</v>
      </c>
      <c r="Q1518" s="574" t="s">
        <v>5185</v>
      </c>
      <c r="R1518" s="574" t="s">
        <v>5186</v>
      </c>
      <c r="S1518" s="574" t="s">
        <v>5187</v>
      </c>
      <c r="T1518" s="574" t="s">
        <v>5707</v>
      </c>
      <c r="U1518" s="574" t="s">
        <v>5188</v>
      </c>
      <c r="V1518" s="574" t="s">
        <v>5189</v>
      </c>
      <c r="W1518" s="575" t="s">
        <v>5722</v>
      </c>
      <c r="X1518" s="575" t="s">
        <v>5723</v>
      </c>
      <c r="Y1518" s="576" t="s">
        <v>5743</v>
      </c>
      <c r="Z1518" s="577" t="s">
        <v>5744</v>
      </c>
      <c r="AA1518" s="578" t="s">
        <v>5725</v>
      </c>
      <c r="AE1518"/>
    </row>
    <row r="1519" spans="1:31" s="563" customFormat="1">
      <c r="A1519"/>
      <c r="B1519"/>
      <c r="C1519" s="568">
        <v>2025</v>
      </c>
      <c r="D1519" s="569" t="s">
        <v>102</v>
      </c>
      <c r="E1519" s="569" t="s">
        <v>356</v>
      </c>
      <c r="F1519" s="573" t="s">
        <v>462</v>
      </c>
      <c r="G1519" s="569" t="s">
        <v>42</v>
      </c>
      <c r="H1519" s="569" t="s">
        <v>41</v>
      </c>
      <c r="I1519" s="575" t="s">
        <v>54</v>
      </c>
      <c r="J1519" s="569" t="s">
        <v>350</v>
      </c>
      <c r="K1519" s="569" t="s">
        <v>79</v>
      </c>
      <c r="L1519" s="570">
        <v>0.6</v>
      </c>
      <c r="M1519" s="571">
        <v>0.53168524776715098</v>
      </c>
      <c r="N1519" s="572">
        <v>66.673150272000029</v>
      </c>
      <c r="O1519" s="668" t="s">
        <v>151</v>
      </c>
      <c r="P1519" s="668" t="s">
        <v>350</v>
      </c>
      <c r="Q1519" s="574" t="s">
        <v>5313</v>
      </c>
      <c r="R1519" s="574" t="s">
        <v>5314</v>
      </c>
      <c r="S1519" s="574" t="s">
        <v>5187</v>
      </c>
      <c r="T1519" s="574" t="s">
        <v>5707</v>
      </c>
      <c r="U1519" s="574" t="s">
        <v>5567</v>
      </c>
      <c r="V1519" s="574" t="s">
        <v>5745</v>
      </c>
      <c r="W1519" s="575" t="s">
        <v>5739</v>
      </c>
      <c r="X1519" s="575" t="s">
        <v>5740</v>
      </c>
      <c r="Y1519" s="576" t="s">
        <v>5743</v>
      </c>
      <c r="Z1519" s="577" t="s">
        <v>5746</v>
      </c>
      <c r="AA1519" s="578" t="s">
        <v>5742</v>
      </c>
      <c r="AE1519"/>
    </row>
    <row r="1520" spans="1:31" s="563" customFormat="1">
      <c r="A1520"/>
      <c r="B1520"/>
      <c r="C1520" s="568">
        <v>2025</v>
      </c>
      <c r="D1520" s="569" t="s">
        <v>102</v>
      </c>
      <c r="E1520" s="569" t="s">
        <v>356</v>
      </c>
      <c r="F1520" s="573" t="s">
        <v>462</v>
      </c>
      <c r="G1520" s="569" t="s">
        <v>42</v>
      </c>
      <c r="H1520" s="569" t="s">
        <v>41</v>
      </c>
      <c r="I1520" s="575" t="s">
        <v>54</v>
      </c>
      <c r="J1520" s="569" t="s">
        <v>99</v>
      </c>
      <c r="K1520" s="569" t="s">
        <v>79</v>
      </c>
      <c r="L1520" s="570">
        <v>1</v>
      </c>
      <c r="M1520" s="571">
        <v>9.3845822832850534E-2</v>
      </c>
      <c r="N1520" s="572">
        <v>100.00972540800001</v>
      </c>
      <c r="O1520" s="668" t="s">
        <v>151</v>
      </c>
      <c r="P1520" s="668" t="s">
        <v>99</v>
      </c>
      <c r="Q1520" s="574" t="s">
        <v>5313</v>
      </c>
      <c r="R1520" s="574" t="s">
        <v>5314</v>
      </c>
      <c r="S1520" s="574" t="s">
        <v>5197</v>
      </c>
      <c r="T1520" s="574" t="s">
        <v>5707</v>
      </c>
      <c r="U1520" s="574" t="s">
        <v>5573</v>
      </c>
      <c r="V1520" s="574" t="s">
        <v>5747</v>
      </c>
      <c r="W1520" s="575" t="s">
        <v>5739</v>
      </c>
      <c r="X1520" s="575" t="s">
        <v>5740</v>
      </c>
      <c r="Y1520" s="576" t="s">
        <v>5748</v>
      </c>
      <c r="Z1520" s="577" t="s">
        <v>5749</v>
      </c>
      <c r="AA1520" s="578" t="s">
        <v>5742</v>
      </c>
      <c r="AE1520"/>
    </row>
    <row r="1521" spans="1:31" s="563" customFormat="1">
      <c r="A1521"/>
      <c r="B1521"/>
      <c r="C1521" s="568">
        <v>2025</v>
      </c>
      <c r="D1521" s="569" t="s">
        <v>102</v>
      </c>
      <c r="E1521" s="569" t="s">
        <v>356</v>
      </c>
      <c r="F1521" s="573" t="s">
        <v>462</v>
      </c>
      <c r="G1521" s="569" t="s">
        <v>42</v>
      </c>
      <c r="H1521" s="569" t="s">
        <v>41</v>
      </c>
      <c r="I1521" s="575" t="s">
        <v>54</v>
      </c>
      <c r="J1521" s="569" t="s">
        <v>96</v>
      </c>
      <c r="K1521" s="569" t="s">
        <v>79</v>
      </c>
      <c r="L1521" s="570">
        <v>1</v>
      </c>
      <c r="M1521" s="571">
        <v>1.0443971513544162E-2</v>
      </c>
      <c r="N1521" s="572">
        <v>22.224383424000006</v>
      </c>
      <c r="O1521" s="668" t="s">
        <v>151</v>
      </c>
      <c r="P1521" s="668" t="s">
        <v>96</v>
      </c>
      <c r="Q1521" s="574" t="s">
        <v>5313</v>
      </c>
      <c r="R1521" s="574" t="s">
        <v>5314</v>
      </c>
      <c r="S1521" s="574" t="s">
        <v>5205</v>
      </c>
      <c r="T1521" s="574" t="s">
        <v>5707</v>
      </c>
      <c r="U1521" s="574" t="s">
        <v>5654</v>
      </c>
      <c r="V1521" s="574" t="s">
        <v>5655</v>
      </c>
      <c r="W1521" s="575" t="s">
        <v>5739</v>
      </c>
      <c r="X1521" s="575" t="s">
        <v>5740</v>
      </c>
      <c r="Y1521" s="576" t="s">
        <v>5750</v>
      </c>
      <c r="Z1521" s="577" t="s">
        <v>5751</v>
      </c>
      <c r="AA1521" s="578" t="s">
        <v>5742</v>
      </c>
      <c r="AE1521"/>
    </row>
    <row r="1522" spans="1:31" s="563" customFormat="1">
      <c r="A1522"/>
      <c r="B1522"/>
      <c r="C1522" s="568">
        <v>2025</v>
      </c>
      <c r="D1522" s="569" t="s">
        <v>102</v>
      </c>
      <c r="E1522" s="569" t="s">
        <v>356</v>
      </c>
      <c r="F1522" s="573" t="s">
        <v>462</v>
      </c>
      <c r="G1522" s="569" t="s">
        <v>42</v>
      </c>
      <c r="H1522" s="569" t="s">
        <v>41</v>
      </c>
      <c r="I1522" s="575" t="s">
        <v>54</v>
      </c>
      <c r="J1522" s="569" t="s">
        <v>87</v>
      </c>
      <c r="K1522" s="569" t="s">
        <v>104</v>
      </c>
      <c r="L1522" s="570">
        <v>0.2</v>
      </c>
      <c r="M1522" s="571">
        <v>0.16838533049620941</v>
      </c>
      <c r="N1522" s="572">
        <v>10.000972540800001</v>
      </c>
      <c r="O1522" s="668" t="s">
        <v>151</v>
      </c>
      <c r="P1522" s="668" t="s">
        <v>87</v>
      </c>
      <c r="Q1522" s="574" t="s">
        <v>5223</v>
      </c>
      <c r="R1522" s="574" t="s">
        <v>5224</v>
      </c>
      <c r="S1522" s="574" t="s">
        <v>5212</v>
      </c>
      <c r="T1522" s="574" t="s">
        <v>5707</v>
      </c>
      <c r="U1522" s="574" t="s">
        <v>5225</v>
      </c>
      <c r="V1522" s="574" t="s">
        <v>5226</v>
      </c>
      <c r="W1522" s="575" t="s">
        <v>5752</v>
      </c>
      <c r="X1522" s="575" t="s">
        <v>5753</v>
      </c>
      <c r="Y1522" s="576" t="s">
        <v>5754</v>
      </c>
      <c r="Z1522" s="577" t="s">
        <v>5755</v>
      </c>
      <c r="AA1522" s="578" t="s">
        <v>5756</v>
      </c>
      <c r="AE1522"/>
    </row>
    <row r="1523" spans="1:31" s="563" customFormat="1">
      <c r="A1523"/>
      <c r="B1523"/>
      <c r="C1523" s="568">
        <v>2025</v>
      </c>
      <c r="D1523" s="569" t="s">
        <v>102</v>
      </c>
      <c r="E1523" s="569" t="s">
        <v>356</v>
      </c>
      <c r="F1523" s="573" t="s">
        <v>462</v>
      </c>
      <c r="G1523" s="569" t="s">
        <v>42</v>
      </c>
      <c r="H1523" s="569" t="s">
        <v>41</v>
      </c>
      <c r="I1523" s="575" t="s">
        <v>54</v>
      </c>
      <c r="J1523" s="569" t="s">
        <v>87</v>
      </c>
      <c r="K1523" s="569" t="s">
        <v>79</v>
      </c>
      <c r="L1523" s="570">
        <v>0.8</v>
      </c>
      <c r="M1523" s="571">
        <v>0.67354132198483763</v>
      </c>
      <c r="N1523" s="572">
        <v>40.003890163200005</v>
      </c>
      <c r="O1523" s="668" t="s">
        <v>151</v>
      </c>
      <c r="P1523" s="668" t="s">
        <v>87</v>
      </c>
      <c r="Q1523" s="574" t="s">
        <v>5313</v>
      </c>
      <c r="R1523" s="574" t="s">
        <v>5314</v>
      </c>
      <c r="S1523" s="574" t="s">
        <v>5212</v>
      </c>
      <c r="T1523" s="574" t="s">
        <v>5707</v>
      </c>
      <c r="U1523" s="574" t="s">
        <v>5591</v>
      </c>
      <c r="V1523" s="574" t="s">
        <v>5675</v>
      </c>
      <c r="W1523" s="575" t="s">
        <v>5739</v>
      </c>
      <c r="X1523" s="575" t="s">
        <v>5740</v>
      </c>
      <c r="Y1523" s="575" t="s">
        <v>5754</v>
      </c>
      <c r="Z1523" s="579" t="s">
        <v>5757</v>
      </c>
      <c r="AA1523" s="578" t="s">
        <v>5742</v>
      </c>
      <c r="AE1523"/>
    </row>
    <row r="1524" spans="1:31" s="563" customFormat="1">
      <c r="A1524"/>
      <c r="B1524"/>
      <c r="C1524" s="568">
        <v>2025</v>
      </c>
      <c r="D1524" s="569" t="s">
        <v>102</v>
      </c>
      <c r="E1524" s="569" t="s">
        <v>356</v>
      </c>
      <c r="F1524" s="573" t="s">
        <v>462</v>
      </c>
      <c r="G1524" s="569" t="s">
        <v>42</v>
      </c>
      <c r="H1524" s="569" t="s">
        <v>41</v>
      </c>
      <c r="I1524" s="575" t="s">
        <v>54</v>
      </c>
      <c r="J1524" s="569" t="s">
        <v>83</v>
      </c>
      <c r="K1524" s="569" t="s">
        <v>470</v>
      </c>
      <c r="L1524" s="570">
        <v>0.9</v>
      </c>
      <c r="M1524" s="571">
        <v>1.6369545108387569</v>
      </c>
      <c r="N1524" s="572">
        <v>7.6214307983337966</v>
      </c>
      <c r="O1524" s="668" t="s">
        <v>382</v>
      </c>
      <c r="P1524" s="668" t="s">
        <v>83</v>
      </c>
      <c r="Q1524" s="574" t="s">
        <v>5380</v>
      </c>
      <c r="R1524" s="574" t="s">
        <v>5758</v>
      </c>
      <c r="S1524" s="574" t="s">
        <v>5233</v>
      </c>
      <c r="T1524" s="574" t="s">
        <v>5707</v>
      </c>
      <c r="U1524" s="574" t="s">
        <v>5382</v>
      </c>
      <c r="V1524" s="574" t="s">
        <v>5759</v>
      </c>
      <c r="W1524" s="575" t="s">
        <v>5760</v>
      </c>
      <c r="X1524" s="575" t="s">
        <v>5761</v>
      </c>
      <c r="Y1524" s="576" t="s">
        <v>5762</v>
      </c>
      <c r="Z1524" s="577" t="s">
        <v>5763</v>
      </c>
      <c r="AA1524" s="578" t="s">
        <v>5764</v>
      </c>
      <c r="AE1524"/>
    </row>
    <row r="1525" spans="1:31" s="563" customFormat="1">
      <c r="A1525"/>
      <c r="B1525"/>
      <c r="C1525" s="568">
        <v>2025</v>
      </c>
      <c r="D1525" s="569" t="s">
        <v>102</v>
      </c>
      <c r="E1525" s="569" t="s">
        <v>356</v>
      </c>
      <c r="F1525" s="573" t="s">
        <v>462</v>
      </c>
      <c r="G1525" s="569" t="s">
        <v>42</v>
      </c>
      <c r="H1525" s="569" t="s">
        <v>41</v>
      </c>
      <c r="I1525" s="575" t="s">
        <v>54</v>
      </c>
      <c r="J1525" s="569" t="s">
        <v>83</v>
      </c>
      <c r="K1525" s="569" t="s">
        <v>81</v>
      </c>
      <c r="L1525" s="570">
        <v>0.1</v>
      </c>
      <c r="M1525" s="571">
        <v>0.18188383453763965</v>
      </c>
      <c r="N1525" s="572">
        <v>0.84682564425931073</v>
      </c>
      <c r="O1525" s="668" t="s">
        <v>382</v>
      </c>
      <c r="P1525" s="668" t="s">
        <v>83</v>
      </c>
      <c r="Q1525" s="574" t="s">
        <v>5231</v>
      </c>
      <c r="R1525" s="574" t="s">
        <v>5232</v>
      </c>
      <c r="S1525" s="574" t="s">
        <v>5233</v>
      </c>
      <c r="T1525" s="574" t="s">
        <v>5707</v>
      </c>
      <c r="U1525" s="574" t="s">
        <v>5234</v>
      </c>
      <c r="V1525" s="574" t="s">
        <v>5235</v>
      </c>
      <c r="W1525" s="575" t="s">
        <v>5765</v>
      </c>
      <c r="X1525" s="575" t="s">
        <v>5766</v>
      </c>
      <c r="Y1525" s="576" t="s">
        <v>5762</v>
      </c>
      <c r="Z1525" s="577" t="s">
        <v>5767</v>
      </c>
      <c r="AA1525" s="578" t="s">
        <v>5768</v>
      </c>
      <c r="AE1525"/>
    </row>
    <row r="1526" spans="1:31" s="563" customFormat="1">
      <c r="A1526"/>
      <c r="B1526"/>
      <c r="C1526" s="568">
        <v>2025</v>
      </c>
      <c r="D1526" s="569" t="s">
        <v>102</v>
      </c>
      <c r="E1526" s="569" t="s">
        <v>356</v>
      </c>
      <c r="F1526" s="573" t="s">
        <v>462</v>
      </c>
      <c r="G1526" s="569" t="s">
        <v>42</v>
      </c>
      <c r="H1526" s="569" t="s">
        <v>41</v>
      </c>
      <c r="I1526" s="575" t="s">
        <v>54</v>
      </c>
      <c r="J1526" s="569" t="s">
        <v>77</v>
      </c>
      <c r="K1526" s="569" t="s">
        <v>79</v>
      </c>
      <c r="L1526" s="570">
        <v>1</v>
      </c>
      <c r="M1526" s="571">
        <v>2.5905666255617406</v>
      </c>
      <c r="N1526" s="572">
        <v>130.28086834758625</v>
      </c>
      <c r="O1526" s="668" t="s">
        <v>381</v>
      </c>
      <c r="P1526" s="668" t="s">
        <v>77</v>
      </c>
      <c r="Q1526" s="574" t="s">
        <v>5313</v>
      </c>
      <c r="R1526" s="574" t="s">
        <v>5314</v>
      </c>
      <c r="S1526" s="574" t="s">
        <v>5243</v>
      </c>
      <c r="T1526" s="574" t="s">
        <v>5707</v>
      </c>
      <c r="U1526" s="574" t="s">
        <v>5769</v>
      </c>
      <c r="V1526" s="574" t="s">
        <v>5770</v>
      </c>
      <c r="W1526" s="575" t="s">
        <v>5739</v>
      </c>
      <c r="X1526" s="575" t="s">
        <v>5740</v>
      </c>
      <c r="Y1526" s="576" t="s">
        <v>5771</v>
      </c>
      <c r="Z1526" s="577" t="s">
        <v>5772</v>
      </c>
      <c r="AA1526" s="578" t="s">
        <v>5742</v>
      </c>
      <c r="AE1526"/>
    </row>
    <row r="1527" spans="1:31" s="563" customFormat="1">
      <c r="A1527"/>
      <c r="B1527"/>
      <c r="C1527" s="568">
        <v>2025</v>
      </c>
      <c r="D1527" s="569" t="s">
        <v>102</v>
      </c>
      <c r="E1527" s="569" t="s">
        <v>356</v>
      </c>
      <c r="F1527" s="573" t="s">
        <v>462</v>
      </c>
      <c r="G1527" s="569" t="s">
        <v>42</v>
      </c>
      <c r="H1527" s="569" t="s">
        <v>41</v>
      </c>
      <c r="I1527" s="575" t="s">
        <v>54</v>
      </c>
      <c r="J1527" s="569" t="s">
        <v>349</v>
      </c>
      <c r="K1527" s="569" t="s">
        <v>79</v>
      </c>
      <c r="L1527" s="570">
        <v>1</v>
      </c>
      <c r="M1527" s="571">
        <v>1.4049294136643375</v>
      </c>
      <c r="N1527" s="572">
        <v>166.68287568000005</v>
      </c>
      <c r="O1527" s="668" t="s">
        <v>151</v>
      </c>
      <c r="P1527" s="668" t="s">
        <v>349</v>
      </c>
      <c r="Q1527" s="574" t="s">
        <v>5313</v>
      </c>
      <c r="R1527" s="574" t="s">
        <v>5314</v>
      </c>
      <c r="S1527" s="574" t="s">
        <v>5259</v>
      </c>
      <c r="T1527" s="574" t="s">
        <v>5707</v>
      </c>
      <c r="U1527" s="574" t="s">
        <v>5773</v>
      </c>
      <c r="V1527" s="574" t="s">
        <v>5774</v>
      </c>
      <c r="W1527" s="575" t="s">
        <v>5739</v>
      </c>
      <c r="X1527" s="575" t="s">
        <v>5740</v>
      </c>
      <c r="Y1527" s="576" t="s">
        <v>5775</v>
      </c>
      <c r="Z1527" s="577" t="s">
        <v>5776</v>
      </c>
      <c r="AA1527" s="578" t="s">
        <v>5742</v>
      </c>
      <c r="AE1527"/>
    </row>
    <row r="1528" spans="1:31" s="563" customFormat="1">
      <c r="A1528"/>
      <c r="B1528"/>
      <c r="C1528" s="568">
        <v>2025</v>
      </c>
      <c r="D1528" s="569" t="s">
        <v>102</v>
      </c>
      <c r="E1528" s="569" t="s">
        <v>356</v>
      </c>
      <c r="F1528" s="573" t="s">
        <v>462</v>
      </c>
      <c r="G1528" s="569" t="s">
        <v>42</v>
      </c>
      <c r="H1528" s="569" t="s">
        <v>41</v>
      </c>
      <c r="I1528" s="575" t="s">
        <v>54</v>
      </c>
      <c r="J1528" s="569" t="s">
        <v>76</v>
      </c>
      <c r="K1528" s="569" t="s">
        <v>79</v>
      </c>
      <c r="L1528" s="570">
        <v>1</v>
      </c>
      <c r="M1528" s="571">
        <v>2.4980693055326162E-2</v>
      </c>
      <c r="N1528" s="572">
        <v>26.66926010880001</v>
      </c>
      <c r="O1528" s="668" t="s">
        <v>151</v>
      </c>
      <c r="P1528" s="668" t="s">
        <v>76</v>
      </c>
      <c r="Q1528" s="574" t="s">
        <v>5313</v>
      </c>
      <c r="R1528" s="574" t="s">
        <v>5314</v>
      </c>
      <c r="S1528" s="574" t="s">
        <v>5267</v>
      </c>
      <c r="T1528" s="574" t="s">
        <v>5707</v>
      </c>
      <c r="U1528" s="574" t="s">
        <v>5615</v>
      </c>
      <c r="V1528" s="574" t="s">
        <v>5777</v>
      </c>
      <c r="W1528" s="575" t="s">
        <v>5739</v>
      </c>
      <c r="X1528" s="575" t="s">
        <v>5740</v>
      </c>
      <c r="Y1528" s="576" t="s">
        <v>5778</v>
      </c>
      <c r="Z1528" s="577" t="s">
        <v>5779</v>
      </c>
      <c r="AA1528" s="578" t="s">
        <v>5742</v>
      </c>
      <c r="AE1528"/>
    </row>
    <row r="1529" spans="1:31" s="563" customFormat="1">
      <c r="A1529"/>
      <c r="B1529"/>
      <c r="C1529" s="568">
        <v>2025</v>
      </c>
      <c r="D1529" s="569" t="s">
        <v>102</v>
      </c>
      <c r="E1529" s="569" t="s">
        <v>356</v>
      </c>
      <c r="F1529" s="573" t="s">
        <v>462</v>
      </c>
      <c r="G1529" s="569" t="s">
        <v>42</v>
      </c>
      <c r="H1529" s="569" t="s">
        <v>41</v>
      </c>
      <c r="I1529" s="575" t="s">
        <v>54</v>
      </c>
      <c r="J1529" s="569" t="s">
        <v>74</v>
      </c>
      <c r="K1529" s="569" t="s">
        <v>468</v>
      </c>
      <c r="L1529" s="570">
        <v>0.9</v>
      </c>
      <c r="M1529" s="571">
        <v>0.28227555333948928</v>
      </c>
      <c r="N1529" s="572">
        <v>257.1678653348572</v>
      </c>
      <c r="O1529" s="668" t="s">
        <v>151</v>
      </c>
      <c r="P1529" s="668" t="s">
        <v>74</v>
      </c>
      <c r="Q1529" s="574" t="s">
        <v>5210</v>
      </c>
      <c r="R1529" s="574" t="s">
        <v>5211</v>
      </c>
      <c r="S1529" s="574" t="s">
        <v>5280</v>
      </c>
      <c r="T1529" s="574" t="s">
        <v>5707</v>
      </c>
      <c r="U1529" s="574" t="s">
        <v>5780</v>
      </c>
      <c r="V1529" s="574" t="s">
        <v>5781</v>
      </c>
      <c r="W1529" s="575" t="s">
        <v>5782</v>
      </c>
      <c r="X1529" s="575" t="s">
        <v>5783</v>
      </c>
      <c r="Y1529" s="576" t="s">
        <v>5784</v>
      </c>
      <c r="Z1529" s="577" t="s">
        <v>5785</v>
      </c>
      <c r="AA1529" s="578" t="s">
        <v>5786</v>
      </c>
      <c r="AE1529"/>
    </row>
    <row r="1530" spans="1:31" s="563" customFormat="1">
      <c r="A1530"/>
      <c r="B1530"/>
      <c r="C1530" s="568">
        <v>2025</v>
      </c>
      <c r="D1530" s="569" t="s">
        <v>102</v>
      </c>
      <c r="E1530" s="569" t="s">
        <v>356</v>
      </c>
      <c r="F1530" s="573" t="s">
        <v>462</v>
      </c>
      <c r="G1530" s="569" t="s">
        <v>42</v>
      </c>
      <c r="H1530" s="569" t="s">
        <v>41</v>
      </c>
      <c r="I1530" s="575" t="s">
        <v>54</v>
      </c>
      <c r="J1530" s="569" t="s">
        <v>74</v>
      </c>
      <c r="K1530" s="569" t="s">
        <v>104</v>
      </c>
      <c r="L1530" s="570">
        <v>0.1</v>
      </c>
      <c r="M1530" s="571">
        <v>3.1363950371054362E-2</v>
      </c>
      <c r="N1530" s="572">
        <v>28.574207259428576</v>
      </c>
      <c r="O1530" s="668" t="s">
        <v>151</v>
      </c>
      <c r="P1530" s="668" t="s">
        <v>74</v>
      </c>
      <c r="Q1530" s="574" t="s">
        <v>5223</v>
      </c>
      <c r="R1530" s="574" t="s">
        <v>5224</v>
      </c>
      <c r="S1530" s="574" t="s">
        <v>5280</v>
      </c>
      <c r="T1530" s="574" t="s">
        <v>5707</v>
      </c>
      <c r="U1530" s="574" t="s">
        <v>5619</v>
      </c>
      <c r="V1530" s="574" t="s">
        <v>5787</v>
      </c>
      <c r="W1530" s="575" t="s">
        <v>5752</v>
      </c>
      <c r="X1530" s="575" t="s">
        <v>5753</v>
      </c>
      <c r="Y1530" s="576" t="s">
        <v>5784</v>
      </c>
      <c r="Z1530" s="577" t="s">
        <v>5788</v>
      </c>
      <c r="AA1530" s="578" t="s">
        <v>5756</v>
      </c>
      <c r="AE1530"/>
    </row>
    <row r="1531" spans="1:31" s="563" customFormat="1">
      <c r="A1531"/>
      <c r="B1531"/>
      <c r="C1531" s="568">
        <v>2025</v>
      </c>
      <c r="D1531" s="569" t="s">
        <v>102</v>
      </c>
      <c r="E1531" s="569" t="s">
        <v>356</v>
      </c>
      <c r="F1531" s="573" t="s">
        <v>462</v>
      </c>
      <c r="G1531" s="569" t="s">
        <v>42</v>
      </c>
      <c r="H1531" s="569" t="s">
        <v>41</v>
      </c>
      <c r="I1531" s="575" t="s">
        <v>54</v>
      </c>
      <c r="J1531" s="569" t="s">
        <v>351</v>
      </c>
      <c r="K1531" s="569" t="s">
        <v>100</v>
      </c>
      <c r="L1531" s="570">
        <v>0.1</v>
      </c>
      <c r="M1531" s="571">
        <v>8.1603239107869791E-2</v>
      </c>
      <c r="N1531" s="572">
        <v>0.37781451820800016</v>
      </c>
      <c r="O1531" s="668" t="s">
        <v>151</v>
      </c>
      <c r="P1531" s="668" t="s">
        <v>351</v>
      </c>
      <c r="Q1531" s="574" t="s">
        <v>5288</v>
      </c>
      <c r="R1531" s="574" t="s">
        <v>5289</v>
      </c>
      <c r="S1531" s="574" t="s">
        <v>5290</v>
      </c>
      <c r="T1531" s="574" t="s">
        <v>5707</v>
      </c>
      <c r="U1531" s="574" t="s">
        <v>5291</v>
      </c>
      <c r="V1531" s="574" t="s">
        <v>5292</v>
      </c>
      <c r="W1531" s="575" t="s">
        <v>5789</v>
      </c>
      <c r="X1531" s="575" t="s">
        <v>5790</v>
      </c>
      <c r="Y1531" s="576" t="s">
        <v>5791</v>
      </c>
      <c r="Z1531" s="577" t="s">
        <v>5792</v>
      </c>
      <c r="AA1531" s="578" t="s">
        <v>5793</v>
      </c>
      <c r="AE1531"/>
    </row>
    <row r="1532" spans="1:31" s="563" customFormat="1">
      <c r="A1532"/>
      <c r="B1532"/>
      <c r="C1532" s="568">
        <v>2025</v>
      </c>
      <c r="D1532" s="569" t="s">
        <v>102</v>
      </c>
      <c r="E1532" s="569" t="s">
        <v>356</v>
      </c>
      <c r="F1532" s="573" t="s">
        <v>462</v>
      </c>
      <c r="G1532" s="569" t="s">
        <v>42</v>
      </c>
      <c r="H1532" s="569" t="s">
        <v>41</v>
      </c>
      <c r="I1532" s="575" t="s">
        <v>54</v>
      </c>
      <c r="J1532" s="569" t="s">
        <v>351</v>
      </c>
      <c r="K1532" s="569" t="s">
        <v>470</v>
      </c>
      <c r="L1532" s="570">
        <v>0.9</v>
      </c>
      <c r="M1532" s="571">
        <v>0.73442915197082814</v>
      </c>
      <c r="N1532" s="572">
        <v>3.4003306638720012</v>
      </c>
      <c r="O1532" s="668" t="s">
        <v>151</v>
      </c>
      <c r="P1532" s="668" t="s">
        <v>351</v>
      </c>
      <c r="Q1532" s="574" t="s">
        <v>5380</v>
      </c>
      <c r="R1532" s="574" t="s">
        <v>5758</v>
      </c>
      <c r="S1532" s="574" t="s">
        <v>5290</v>
      </c>
      <c r="T1532" s="574" t="s">
        <v>5707</v>
      </c>
      <c r="U1532" s="574" t="s">
        <v>5434</v>
      </c>
      <c r="V1532" s="574" t="s">
        <v>5794</v>
      </c>
      <c r="W1532" s="575" t="s">
        <v>5760</v>
      </c>
      <c r="X1532" s="575" t="s">
        <v>5761</v>
      </c>
      <c r="Y1532" s="576" t="s">
        <v>5791</v>
      </c>
      <c r="Z1532" s="577" t="s">
        <v>5795</v>
      </c>
      <c r="AA1532" s="578" t="s">
        <v>5764</v>
      </c>
      <c r="AE1532"/>
    </row>
    <row r="1533" spans="1:31" s="563" customFormat="1">
      <c r="A1533"/>
      <c r="B1533"/>
      <c r="C1533" s="568">
        <v>2025</v>
      </c>
      <c r="D1533" s="569" t="s">
        <v>102</v>
      </c>
      <c r="E1533" s="569" t="s">
        <v>356</v>
      </c>
      <c r="F1533" s="573" t="s">
        <v>462</v>
      </c>
      <c r="G1533" s="569" t="s">
        <v>42</v>
      </c>
      <c r="H1533" s="569" t="s">
        <v>41</v>
      </c>
      <c r="I1533" s="575" t="s">
        <v>54</v>
      </c>
      <c r="J1533" s="569" t="s">
        <v>67</v>
      </c>
      <c r="K1533" s="569" t="s">
        <v>470</v>
      </c>
      <c r="L1533" s="570">
        <v>0.9</v>
      </c>
      <c r="M1533" s="571">
        <v>0.83815353028032358</v>
      </c>
      <c r="N1533" s="572">
        <v>4.8795953935331893</v>
      </c>
      <c r="O1533" s="668" t="s">
        <v>382</v>
      </c>
      <c r="P1533" s="668" t="s">
        <v>67</v>
      </c>
      <c r="Q1533" s="574" t="s">
        <v>5380</v>
      </c>
      <c r="R1533" s="574" t="s">
        <v>5758</v>
      </c>
      <c r="S1533" s="574" t="s">
        <v>5298</v>
      </c>
      <c r="T1533" s="574" t="s">
        <v>5707</v>
      </c>
      <c r="U1533" s="574" t="s">
        <v>5796</v>
      </c>
      <c r="V1533" s="574" t="s">
        <v>5797</v>
      </c>
      <c r="W1533" s="575" t="s">
        <v>5760</v>
      </c>
      <c r="X1533" s="575" t="s">
        <v>5761</v>
      </c>
      <c r="Y1533" s="576" t="s">
        <v>5798</v>
      </c>
      <c r="Z1533" s="577" t="s">
        <v>5799</v>
      </c>
      <c r="AA1533" s="578" t="s">
        <v>5764</v>
      </c>
      <c r="AE1533"/>
    </row>
    <row r="1534" spans="1:31" s="563" customFormat="1">
      <c r="A1534"/>
      <c r="B1534"/>
      <c r="C1534" s="568">
        <v>2025</v>
      </c>
      <c r="D1534" s="569" t="s">
        <v>102</v>
      </c>
      <c r="E1534" s="569" t="s">
        <v>356</v>
      </c>
      <c r="F1534" s="573" t="s">
        <v>462</v>
      </c>
      <c r="G1534" s="569" t="s">
        <v>42</v>
      </c>
      <c r="H1534" s="569" t="s">
        <v>41</v>
      </c>
      <c r="I1534" s="575" t="s">
        <v>54</v>
      </c>
      <c r="J1534" s="569" t="s">
        <v>67</v>
      </c>
      <c r="K1534" s="569" t="s">
        <v>81</v>
      </c>
      <c r="L1534" s="570">
        <v>0.1</v>
      </c>
      <c r="M1534" s="571">
        <v>9.3128170031147067E-2</v>
      </c>
      <c r="N1534" s="572">
        <v>0.54217726594813209</v>
      </c>
      <c r="O1534" s="668" t="s">
        <v>382</v>
      </c>
      <c r="P1534" s="668" t="s">
        <v>67</v>
      </c>
      <c r="Q1534" s="574" t="s">
        <v>5231</v>
      </c>
      <c r="R1534" s="574" t="s">
        <v>5232</v>
      </c>
      <c r="S1534" s="574" t="s">
        <v>5298</v>
      </c>
      <c r="T1534" s="574" t="s">
        <v>5707</v>
      </c>
      <c r="U1534" s="574" t="s">
        <v>5299</v>
      </c>
      <c r="V1534" s="574" t="s">
        <v>5300</v>
      </c>
      <c r="W1534" s="575" t="s">
        <v>5765</v>
      </c>
      <c r="X1534" s="575" t="s">
        <v>5766</v>
      </c>
      <c r="Y1534" s="576" t="s">
        <v>5798</v>
      </c>
      <c r="Z1534" s="577" t="s">
        <v>5800</v>
      </c>
      <c r="AA1534" s="578" t="s">
        <v>5768</v>
      </c>
      <c r="AE1534"/>
    </row>
    <row r="1535" spans="1:31" s="563" customFormat="1">
      <c r="A1535"/>
      <c r="B1535"/>
      <c r="C1535" s="568">
        <v>2025</v>
      </c>
      <c r="D1535" s="569" t="s">
        <v>102</v>
      </c>
      <c r="E1535" s="569" t="s">
        <v>356</v>
      </c>
      <c r="F1535" s="573" t="s">
        <v>462</v>
      </c>
      <c r="G1535" s="569" t="s">
        <v>42</v>
      </c>
      <c r="H1535" s="569" t="s">
        <v>41</v>
      </c>
      <c r="I1535" s="575" t="s">
        <v>54</v>
      </c>
      <c r="J1535" s="569" t="s">
        <v>66</v>
      </c>
      <c r="K1535" s="569" t="s">
        <v>310</v>
      </c>
      <c r="L1535" s="570">
        <v>0.1</v>
      </c>
      <c r="M1535" s="571">
        <v>0.25828700926433196</v>
      </c>
      <c r="N1535" s="572">
        <v>13.5544316487033</v>
      </c>
      <c r="O1535" s="668" t="s">
        <v>381</v>
      </c>
      <c r="P1535" s="668" t="s">
        <v>66</v>
      </c>
      <c r="Q1535" s="574" t="s">
        <v>5303</v>
      </c>
      <c r="R1535" s="574" t="s">
        <v>5304</v>
      </c>
      <c r="S1535" s="574" t="s">
        <v>5305</v>
      </c>
      <c r="T1535" s="574" t="s">
        <v>5707</v>
      </c>
      <c r="U1535" s="574" t="s">
        <v>5306</v>
      </c>
      <c r="V1535" s="574" t="s">
        <v>5307</v>
      </c>
      <c r="W1535" s="575" t="s">
        <v>5801</v>
      </c>
      <c r="X1535" s="575" t="s">
        <v>5802</v>
      </c>
      <c r="Y1535" s="576" t="s">
        <v>5803</v>
      </c>
      <c r="Z1535" s="577" t="s">
        <v>5804</v>
      </c>
      <c r="AA1535" s="578" t="s">
        <v>5805</v>
      </c>
      <c r="AE1535"/>
    </row>
    <row r="1536" spans="1:31" s="563" customFormat="1">
      <c r="A1536"/>
      <c r="B1536"/>
      <c r="C1536" s="568">
        <v>2025</v>
      </c>
      <c r="D1536" s="569" t="s">
        <v>102</v>
      </c>
      <c r="E1536" s="569" t="s">
        <v>356</v>
      </c>
      <c r="F1536" s="573" t="s">
        <v>462</v>
      </c>
      <c r="G1536" s="569" t="s">
        <v>42</v>
      </c>
      <c r="H1536" s="569" t="s">
        <v>41</v>
      </c>
      <c r="I1536" s="575" t="s">
        <v>54</v>
      </c>
      <c r="J1536" s="569" t="s">
        <v>66</v>
      </c>
      <c r="K1536" s="569" t="s">
        <v>470</v>
      </c>
      <c r="L1536" s="570">
        <v>0.8</v>
      </c>
      <c r="M1536" s="571">
        <v>2.0662960741146557</v>
      </c>
      <c r="N1536" s="572">
        <v>108.4354531896264</v>
      </c>
      <c r="O1536" s="668" t="s">
        <v>381</v>
      </c>
      <c r="P1536" s="668" t="s">
        <v>66</v>
      </c>
      <c r="Q1536" s="574" t="s">
        <v>5380</v>
      </c>
      <c r="R1536" s="574" t="s">
        <v>5758</v>
      </c>
      <c r="S1536" s="574" t="s">
        <v>5305</v>
      </c>
      <c r="T1536" s="574" t="s">
        <v>5707</v>
      </c>
      <c r="U1536" s="574" t="s">
        <v>5806</v>
      </c>
      <c r="V1536" s="574" t="s">
        <v>5807</v>
      </c>
      <c r="W1536" s="575" t="s">
        <v>5760</v>
      </c>
      <c r="X1536" s="575" t="s">
        <v>5761</v>
      </c>
      <c r="Y1536" s="576" t="s">
        <v>5803</v>
      </c>
      <c r="Z1536" s="577" t="s">
        <v>5808</v>
      </c>
      <c r="AA1536" s="578" t="s">
        <v>5764</v>
      </c>
      <c r="AE1536"/>
    </row>
    <row r="1537" spans="1:31" s="563" customFormat="1">
      <c r="A1537"/>
      <c r="B1537"/>
      <c r="C1537" s="568">
        <v>2025</v>
      </c>
      <c r="D1537" s="569" t="s">
        <v>102</v>
      </c>
      <c r="E1537" s="569" t="s">
        <v>356</v>
      </c>
      <c r="F1537" s="573" t="s">
        <v>462</v>
      </c>
      <c r="G1537" s="569" t="s">
        <v>42</v>
      </c>
      <c r="H1537" s="569" t="s">
        <v>41</v>
      </c>
      <c r="I1537" s="575" t="s">
        <v>54</v>
      </c>
      <c r="J1537" s="569" t="s">
        <v>66</v>
      </c>
      <c r="K1537" s="569" t="s">
        <v>79</v>
      </c>
      <c r="L1537" s="570">
        <v>0.1</v>
      </c>
      <c r="M1537" s="571">
        <v>0.25828700926433196</v>
      </c>
      <c r="N1537" s="572">
        <v>13.5544316487033</v>
      </c>
      <c r="O1537" s="668" t="s">
        <v>381</v>
      </c>
      <c r="P1537" s="668" t="s">
        <v>66</v>
      </c>
      <c r="Q1537" s="574" t="s">
        <v>5313</v>
      </c>
      <c r="R1537" s="574" t="s">
        <v>5314</v>
      </c>
      <c r="S1537" s="574" t="s">
        <v>5305</v>
      </c>
      <c r="T1537" s="574" t="s">
        <v>5707</v>
      </c>
      <c r="U1537" s="574" t="s">
        <v>5315</v>
      </c>
      <c r="V1537" s="574" t="s">
        <v>5316</v>
      </c>
      <c r="W1537" s="575" t="s">
        <v>5739</v>
      </c>
      <c r="X1537" s="575" t="s">
        <v>5740</v>
      </c>
      <c r="Y1537" s="576" t="s">
        <v>5803</v>
      </c>
      <c r="Z1537" s="577" t="s">
        <v>5809</v>
      </c>
      <c r="AA1537" s="578" t="s">
        <v>5742</v>
      </c>
      <c r="AE1537"/>
    </row>
    <row r="1538" spans="1:31" s="563" customFormat="1">
      <c r="A1538"/>
      <c r="B1538"/>
      <c r="C1538" s="568">
        <v>2025</v>
      </c>
      <c r="D1538" s="569" t="s">
        <v>102</v>
      </c>
      <c r="E1538" s="569" t="s">
        <v>356</v>
      </c>
      <c r="F1538" s="573" t="s">
        <v>462</v>
      </c>
      <c r="G1538" s="569" t="s">
        <v>42</v>
      </c>
      <c r="H1538" s="569" t="s">
        <v>41</v>
      </c>
      <c r="I1538" s="575" t="s">
        <v>54</v>
      </c>
      <c r="J1538" s="569" t="s">
        <v>348</v>
      </c>
      <c r="K1538" s="569" t="s">
        <v>310</v>
      </c>
      <c r="L1538" s="570">
        <v>0.1</v>
      </c>
      <c r="M1538" s="571">
        <v>0.24476568184867595</v>
      </c>
      <c r="N1538" s="572">
        <v>28.891698451200011</v>
      </c>
      <c r="O1538" s="668" t="s">
        <v>151</v>
      </c>
      <c r="P1538" s="668" t="s">
        <v>348</v>
      </c>
      <c r="Q1538" s="574" t="s">
        <v>5303</v>
      </c>
      <c r="R1538" s="574" t="s">
        <v>5304</v>
      </c>
      <c r="S1538" s="574" t="s">
        <v>5321</v>
      </c>
      <c r="T1538" s="574" t="s">
        <v>5707</v>
      </c>
      <c r="U1538" s="574" t="s">
        <v>5810</v>
      </c>
      <c r="V1538" s="574" t="s">
        <v>5811</v>
      </c>
      <c r="W1538" s="575" t="s">
        <v>5801</v>
      </c>
      <c r="X1538" s="575" t="s">
        <v>5802</v>
      </c>
      <c r="Y1538" s="575" t="s">
        <v>5812</v>
      </c>
      <c r="Z1538" s="579" t="s">
        <v>5813</v>
      </c>
      <c r="AA1538" s="580" t="s">
        <v>5805</v>
      </c>
      <c r="AE1538"/>
    </row>
    <row r="1539" spans="1:31" s="563" customFormat="1">
      <c r="A1539"/>
      <c r="B1539"/>
      <c r="C1539" s="568">
        <v>2025</v>
      </c>
      <c r="D1539" s="569" t="s">
        <v>102</v>
      </c>
      <c r="E1539" s="569" t="s">
        <v>356</v>
      </c>
      <c r="F1539" s="573" t="s">
        <v>462</v>
      </c>
      <c r="G1539" s="569" t="s">
        <v>42</v>
      </c>
      <c r="H1539" s="569" t="s">
        <v>41</v>
      </c>
      <c r="I1539" s="575" t="s">
        <v>54</v>
      </c>
      <c r="J1539" s="569" t="s">
        <v>348</v>
      </c>
      <c r="K1539" s="569" t="s">
        <v>471</v>
      </c>
      <c r="L1539" s="570">
        <v>0.4</v>
      </c>
      <c r="M1539" s="571">
        <v>0.97906272739470379</v>
      </c>
      <c r="N1539" s="572">
        <v>115.56679380480004</v>
      </c>
      <c r="O1539" s="668" t="s">
        <v>151</v>
      </c>
      <c r="P1539" s="668" t="s">
        <v>348</v>
      </c>
      <c r="Q1539" s="574" t="s">
        <v>5577</v>
      </c>
      <c r="R1539" s="574" t="s">
        <v>5814</v>
      </c>
      <c r="S1539" s="574" t="s">
        <v>5321</v>
      </c>
      <c r="T1539" s="574" t="s">
        <v>5707</v>
      </c>
      <c r="U1539" s="574" t="s">
        <v>5640</v>
      </c>
      <c r="V1539" s="574" t="s">
        <v>5815</v>
      </c>
      <c r="W1539" s="575" t="s">
        <v>5816</v>
      </c>
      <c r="X1539" s="575" t="s">
        <v>5817</v>
      </c>
      <c r="Y1539" s="576" t="s">
        <v>5812</v>
      </c>
      <c r="Z1539" s="577" t="s">
        <v>5818</v>
      </c>
      <c r="AA1539" s="578" t="s">
        <v>5819</v>
      </c>
      <c r="AE1539"/>
    </row>
    <row r="1540" spans="1:31" s="563" customFormat="1">
      <c r="A1540"/>
      <c r="B1540"/>
      <c r="C1540" s="568">
        <v>2025</v>
      </c>
      <c r="D1540" s="569" t="s">
        <v>102</v>
      </c>
      <c r="E1540" s="569" t="s">
        <v>356</v>
      </c>
      <c r="F1540" s="573" t="s">
        <v>462</v>
      </c>
      <c r="G1540" s="569" t="s">
        <v>42</v>
      </c>
      <c r="H1540" s="569" t="s">
        <v>41</v>
      </c>
      <c r="I1540" s="575" t="s">
        <v>54</v>
      </c>
      <c r="J1540" s="569" t="s">
        <v>348</v>
      </c>
      <c r="K1540" s="569" t="s">
        <v>469</v>
      </c>
      <c r="L1540" s="570">
        <v>0.5</v>
      </c>
      <c r="M1540" s="571">
        <v>1.2238284092433795</v>
      </c>
      <c r="N1540" s="572">
        <v>144.45849225600006</v>
      </c>
      <c r="O1540" s="668" t="s">
        <v>151</v>
      </c>
      <c r="P1540" s="668" t="s">
        <v>348</v>
      </c>
      <c r="Q1540" s="574" t="s">
        <v>5241</v>
      </c>
      <c r="R1540" s="574" t="s">
        <v>5242</v>
      </c>
      <c r="S1540" s="574" t="s">
        <v>5321</v>
      </c>
      <c r="T1540" s="574" t="s">
        <v>5707</v>
      </c>
      <c r="U1540" s="574" t="s">
        <v>5322</v>
      </c>
      <c r="V1540" s="574" t="s">
        <v>5323</v>
      </c>
      <c r="W1540" s="575" t="s">
        <v>5820</v>
      </c>
      <c r="X1540" s="575" t="s">
        <v>5821</v>
      </c>
      <c r="Y1540" s="576" t="s">
        <v>5812</v>
      </c>
      <c r="Z1540" s="577" t="s">
        <v>5822</v>
      </c>
      <c r="AA1540" s="578" t="s">
        <v>5823</v>
      </c>
      <c r="AE1540"/>
    </row>
    <row r="1541" spans="1:31" s="563" customFormat="1">
      <c r="A1541"/>
      <c r="B1541"/>
      <c r="C1541" s="568">
        <v>2025</v>
      </c>
      <c r="D1541" s="569" t="s">
        <v>102</v>
      </c>
      <c r="E1541" s="569" t="s">
        <v>337</v>
      </c>
      <c r="F1541" s="573" t="s">
        <v>141</v>
      </c>
      <c r="G1541" s="569" t="s">
        <v>42</v>
      </c>
      <c r="H1541" s="569" t="s">
        <v>41</v>
      </c>
      <c r="I1541" s="575" t="s">
        <v>54</v>
      </c>
      <c r="J1541" s="569" t="s">
        <v>352</v>
      </c>
      <c r="K1541" s="569" t="s">
        <v>346</v>
      </c>
      <c r="L1541" s="570">
        <v>1</v>
      </c>
      <c r="M1541" s="571">
        <v>2.7905928084610951</v>
      </c>
      <c r="N1541" s="572">
        <v>107.29557506068963</v>
      </c>
      <c r="O1541" s="668" t="s">
        <v>151</v>
      </c>
      <c r="P1541" s="668" t="s">
        <v>352</v>
      </c>
      <c r="Q1541" s="574" t="s">
        <v>5146</v>
      </c>
      <c r="R1541" s="574" t="s">
        <v>5332</v>
      </c>
      <c r="S1541" s="574" t="s">
        <v>5148</v>
      </c>
      <c r="T1541" s="574" t="s">
        <v>5707</v>
      </c>
      <c r="U1541" s="574" t="s">
        <v>5150</v>
      </c>
      <c r="V1541" s="574" t="s">
        <v>5333</v>
      </c>
      <c r="W1541" s="575" t="s">
        <v>5708</v>
      </c>
      <c r="X1541" s="575" t="s">
        <v>5824</v>
      </c>
      <c r="Y1541" s="576" t="s">
        <v>5710</v>
      </c>
      <c r="Z1541" s="577" t="s">
        <v>5825</v>
      </c>
      <c r="AA1541" s="578" t="s">
        <v>5826</v>
      </c>
      <c r="AE1541"/>
    </row>
    <row r="1542" spans="1:31" s="563" customFormat="1">
      <c r="A1542"/>
      <c r="B1542"/>
      <c r="C1542" s="568">
        <v>2025</v>
      </c>
      <c r="D1542" s="569" t="s">
        <v>102</v>
      </c>
      <c r="E1542" s="569" t="s">
        <v>337</v>
      </c>
      <c r="F1542" s="573" t="s">
        <v>141</v>
      </c>
      <c r="G1542" s="569" t="s">
        <v>42</v>
      </c>
      <c r="H1542" s="569" t="s">
        <v>41</v>
      </c>
      <c r="I1542" s="575" t="s">
        <v>54</v>
      </c>
      <c r="J1542" s="569" t="s">
        <v>116</v>
      </c>
      <c r="K1542" s="569" t="s">
        <v>111</v>
      </c>
      <c r="L1542" s="570">
        <v>0.1</v>
      </c>
      <c r="M1542" s="571">
        <v>0.17425628886942232</v>
      </c>
      <c r="N1542" s="572">
        <v>0.69975375039580201</v>
      </c>
      <c r="O1542" s="668" t="s">
        <v>382</v>
      </c>
      <c r="P1542" s="668" t="s">
        <v>116</v>
      </c>
      <c r="Q1542" s="574" t="s">
        <v>5272</v>
      </c>
      <c r="R1542" s="574" t="s">
        <v>5347</v>
      </c>
      <c r="S1542" s="574" t="s">
        <v>5159</v>
      </c>
      <c r="T1542" s="574" t="s">
        <v>5707</v>
      </c>
      <c r="U1542" s="574" t="s">
        <v>5713</v>
      </c>
      <c r="V1542" s="574" t="s">
        <v>5827</v>
      </c>
      <c r="W1542" s="575" t="s">
        <v>5715</v>
      </c>
      <c r="X1542" s="575" t="s">
        <v>5828</v>
      </c>
      <c r="Y1542" s="576" t="s">
        <v>5717</v>
      </c>
      <c r="Z1542" s="577" t="s">
        <v>5829</v>
      </c>
      <c r="AA1542" s="578" t="s">
        <v>5830</v>
      </c>
      <c r="AE1542"/>
    </row>
    <row r="1543" spans="1:31" s="563" customFormat="1">
      <c r="A1543"/>
      <c r="B1543"/>
      <c r="C1543" s="568">
        <v>2025</v>
      </c>
      <c r="D1543" s="569" t="s">
        <v>102</v>
      </c>
      <c r="E1543" s="569" t="s">
        <v>337</v>
      </c>
      <c r="F1543" s="573" t="s">
        <v>141</v>
      </c>
      <c r="G1543" s="569" t="s">
        <v>42</v>
      </c>
      <c r="H1543" s="569" t="s">
        <v>41</v>
      </c>
      <c r="I1543" s="575" t="s">
        <v>54</v>
      </c>
      <c r="J1543" s="569" t="s">
        <v>116</v>
      </c>
      <c r="K1543" s="569" t="s">
        <v>330</v>
      </c>
      <c r="L1543" s="570">
        <v>0.2</v>
      </c>
      <c r="M1543" s="571">
        <v>0.34851257773884464</v>
      </c>
      <c r="N1543" s="572">
        <v>1.399507500791604</v>
      </c>
      <c r="O1543" s="668" t="s">
        <v>382</v>
      </c>
      <c r="P1543" s="668" t="s">
        <v>116</v>
      </c>
      <c r="Q1543" s="574" t="s">
        <v>5185</v>
      </c>
      <c r="R1543" s="574" t="s">
        <v>5831</v>
      </c>
      <c r="S1543" s="574" t="s">
        <v>5159</v>
      </c>
      <c r="T1543" s="574" t="s">
        <v>5707</v>
      </c>
      <c r="U1543" s="574" t="s">
        <v>5720</v>
      </c>
      <c r="V1543" s="574" t="s">
        <v>5832</v>
      </c>
      <c r="W1543" s="575" t="s">
        <v>5722</v>
      </c>
      <c r="X1543" s="575" t="s">
        <v>5833</v>
      </c>
      <c r="Y1543" s="576" t="s">
        <v>5717</v>
      </c>
      <c r="Z1543" s="577" t="s">
        <v>5834</v>
      </c>
      <c r="AA1543" s="578" t="s">
        <v>5835</v>
      </c>
      <c r="AE1543"/>
    </row>
    <row r="1544" spans="1:31" s="563" customFormat="1">
      <c r="A1544"/>
      <c r="B1544"/>
      <c r="C1544" s="568">
        <v>2025</v>
      </c>
      <c r="D1544" s="569" t="s">
        <v>102</v>
      </c>
      <c r="E1544" s="569" t="s">
        <v>337</v>
      </c>
      <c r="F1544" s="573" t="s">
        <v>141</v>
      </c>
      <c r="G1544" s="569" t="s">
        <v>42</v>
      </c>
      <c r="H1544" s="569" t="s">
        <v>41</v>
      </c>
      <c r="I1544" s="575" t="s">
        <v>54</v>
      </c>
      <c r="J1544" s="569" t="s">
        <v>116</v>
      </c>
      <c r="K1544" s="569" t="s">
        <v>466</v>
      </c>
      <c r="L1544" s="570">
        <v>0.7</v>
      </c>
      <c r="M1544" s="571">
        <v>1.219794022085956</v>
      </c>
      <c r="N1544" s="572">
        <v>4.8982762527706134</v>
      </c>
      <c r="O1544" s="668" t="s">
        <v>382</v>
      </c>
      <c r="P1544" s="668" t="s">
        <v>116</v>
      </c>
      <c r="Q1544" s="574" t="s">
        <v>5167</v>
      </c>
      <c r="R1544" s="574" t="s">
        <v>5342</v>
      </c>
      <c r="S1544" s="574" t="s">
        <v>5159</v>
      </c>
      <c r="T1544" s="574" t="s">
        <v>5707</v>
      </c>
      <c r="U1544" s="574" t="s">
        <v>5169</v>
      </c>
      <c r="V1544" s="574" t="s">
        <v>5343</v>
      </c>
      <c r="W1544" s="575" t="s">
        <v>5836</v>
      </c>
      <c r="X1544" s="575" t="s">
        <v>5837</v>
      </c>
      <c r="Y1544" s="576" t="s">
        <v>5717</v>
      </c>
      <c r="Z1544" s="577" t="s">
        <v>5838</v>
      </c>
      <c r="AA1544" s="578" t="s">
        <v>5839</v>
      </c>
      <c r="AE1544"/>
    </row>
    <row r="1545" spans="1:31" s="563" customFormat="1">
      <c r="A1545"/>
      <c r="B1545"/>
      <c r="C1545" s="568">
        <v>2025</v>
      </c>
      <c r="D1545" s="569" t="s">
        <v>102</v>
      </c>
      <c r="E1545" s="569" t="s">
        <v>337</v>
      </c>
      <c r="F1545" s="573" t="s">
        <v>141</v>
      </c>
      <c r="G1545" s="569" t="s">
        <v>42</v>
      </c>
      <c r="H1545" s="569" t="s">
        <v>41</v>
      </c>
      <c r="I1545" s="575" t="s">
        <v>54</v>
      </c>
      <c r="J1545" s="569" t="s">
        <v>109</v>
      </c>
      <c r="K1545" s="569" t="s">
        <v>111</v>
      </c>
      <c r="L1545" s="570">
        <v>0.45</v>
      </c>
      <c r="M1545" s="571">
        <v>1.8855965299336606</v>
      </c>
      <c r="N1545" s="572">
        <v>62.977837535622172</v>
      </c>
      <c r="O1545" s="668" t="s">
        <v>381</v>
      </c>
      <c r="P1545" s="668" t="s">
        <v>109</v>
      </c>
      <c r="Q1545" s="574" t="s">
        <v>5272</v>
      </c>
      <c r="R1545" s="574" t="s">
        <v>5347</v>
      </c>
      <c r="S1545" s="574" t="s">
        <v>5177</v>
      </c>
      <c r="T1545" s="574" t="s">
        <v>5707</v>
      </c>
      <c r="U1545" s="574" t="s">
        <v>5348</v>
      </c>
      <c r="V1545" s="574" t="s">
        <v>5349</v>
      </c>
      <c r="W1545" s="575" t="s">
        <v>5715</v>
      </c>
      <c r="X1545" s="575" t="s">
        <v>5828</v>
      </c>
      <c r="Y1545" s="576" t="s">
        <v>5727</v>
      </c>
      <c r="Z1545" s="577" t="s">
        <v>5840</v>
      </c>
      <c r="AA1545" s="578" t="s">
        <v>5830</v>
      </c>
      <c r="AE1545"/>
    </row>
    <row r="1546" spans="1:31" s="563" customFormat="1">
      <c r="A1546"/>
      <c r="B1546"/>
      <c r="C1546" s="568">
        <v>2025</v>
      </c>
      <c r="D1546" s="569" t="s">
        <v>102</v>
      </c>
      <c r="E1546" s="569" t="s">
        <v>337</v>
      </c>
      <c r="F1546" s="573" t="s">
        <v>141</v>
      </c>
      <c r="G1546" s="569" t="s">
        <v>42</v>
      </c>
      <c r="H1546" s="569" t="s">
        <v>41</v>
      </c>
      <c r="I1546" s="575" t="s">
        <v>54</v>
      </c>
      <c r="J1546" s="569" t="s">
        <v>109</v>
      </c>
      <c r="K1546" s="569" t="s">
        <v>474</v>
      </c>
      <c r="L1546" s="570">
        <v>0.55000000000000004</v>
      </c>
      <c r="M1546" s="571">
        <v>2.30461798103003</v>
      </c>
      <c r="N1546" s="572">
        <v>76.972912543538229</v>
      </c>
      <c r="O1546" s="668" t="s">
        <v>381</v>
      </c>
      <c r="P1546" s="668" t="s">
        <v>109</v>
      </c>
      <c r="Q1546" s="574" t="s">
        <v>5729</v>
      </c>
      <c r="R1546" s="574" t="s">
        <v>5841</v>
      </c>
      <c r="S1546" s="574" t="s">
        <v>5177</v>
      </c>
      <c r="T1546" s="574" t="s">
        <v>5707</v>
      </c>
      <c r="U1546" s="574" t="s">
        <v>5731</v>
      </c>
      <c r="V1546" s="574" t="s">
        <v>5842</v>
      </c>
      <c r="W1546" s="575" t="s">
        <v>5733</v>
      </c>
      <c r="X1546" s="575" t="s">
        <v>5843</v>
      </c>
      <c r="Y1546" s="576" t="s">
        <v>5727</v>
      </c>
      <c r="Z1546" s="577" t="s">
        <v>5844</v>
      </c>
      <c r="AA1546" s="578" t="s">
        <v>5845</v>
      </c>
      <c r="AE1546"/>
    </row>
    <row r="1547" spans="1:31" s="563" customFormat="1">
      <c r="A1547"/>
      <c r="B1547"/>
      <c r="C1547" s="568">
        <v>2025</v>
      </c>
      <c r="D1547" s="569" t="s">
        <v>102</v>
      </c>
      <c r="E1547" s="569" t="s">
        <v>337</v>
      </c>
      <c r="F1547" s="573" t="s">
        <v>141</v>
      </c>
      <c r="G1547" s="569" t="s">
        <v>42</v>
      </c>
      <c r="H1547" s="569" t="s">
        <v>41</v>
      </c>
      <c r="I1547" s="575" t="s">
        <v>54</v>
      </c>
      <c r="J1547" s="569" t="s">
        <v>350</v>
      </c>
      <c r="K1547" s="569" t="s">
        <v>330</v>
      </c>
      <c r="L1547" s="570">
        <v>0.4</v>
      </c>
      <c r="M1547" s="571">
        <v>1.2905167391684105</v>
      </c>
      <c r="N1547" s="572">
        <v>125.17817090413793</v>
      </c>
      <c r="O1547" s="668" t="s">
        <v>151</v>
      </c>
      <c r="P1547" s="668" t="s">
        <v>350</v>
      </c>
      <c r="Q1547" s="574" t="s">
        <v>5185</v>
      </c>
      <c r="R1547" s="574" t="s">
        <v>5831</v>
      </c>
      <c r="S1547" s="574" t="s">
        <v>5187</v>
      </c>
      <c r="T1547" s="574" t="s">
        <v>5707</v>
      </c>
      <c r="U1547" s="574" t="s">
        <v>5188</v>
      </c>
      <c r="V1547" s="574" t="s">
        <v>5846</v>
      </c>
      <c r="W1547" s="575" t="s">
        <v>5722</v>
      </c>
      <c r="X1547" s="575" t="s">
        <v>5833</v>
      </c>
      <c r="Y1547" s="576" t="s">
        <v>5743</v>
      </c>
      <c r="Z1547" s="577" t="s">
        <v>5847</v>
      </c>
      <c r="AA1547" s="578" t="s">
        <v>5835</v>
      </c>
      <c r="AE1547"/>
    </row>
    <row r="1548" spans="1:31" s="563" customFormat="1">
      <c r="A1548"/>
      <c r="B1548"/>
      <c r="C1548" s="568">
        <v>2025</v>
      </c>
      <c r="D1548" s="569" t="s">
        <v>102</v>
      </c>
      <c r="E1548" s="569" t="s">
        <v>337</v>
      </c>
      <c r="F1548" s="573" t="s">
        <v>141</v>
      </c>
      <c r="G1548" s="569" t="s">
        <v>42</v>
      </c>
      <c r="H1548" s="569" t="s">
        <v>41</v>
      </c>
      <c r="I1548" s="575" t="s">
        <v>54</v>
      </c>
      <c r="J1548" s="569" t="s">
        <v>350</v>
      </c>
      <c r="K1548" s="569" t="s">
        <v>79</v>
      </c>
      <c r="L1548" s="570">
        <v>0.6</v>
      </c>
      <c r="M1548" s="571">
        <v>1.9357751087526154</v>
      </c>
      <c r="N1548" s="572">
        <v>187.76725635620687</v>
      </c>
      <c r="O1548" s="668" t="s">
        <v>151</v>
      </c>
      <c r="P1548" s="668" t="s">
        <v>350</v>
      </c>
      <c r="Q1548" s="574" t="s">
        <v>5313</v>
      </c>
      <c r="R1548" s="574" t="s">
        <v>5423</v>
      </c>
      <c r="S1548" s="574" t="s">
        <v>5187</v>
      </c>
      <c r="T1548" s="574" t="s">
        <v>5707</v>
      </c>
      <c r="U1548" s="574" t="s">
        <v>5567</v>
      </c>
      <c r="V1548" s="574" t="s">
        <v>5568</v>
      </c>
      <c r="W1548" s="575" t="s">
        <v>5739</v>
      </c>
      <c r="X1548" s="575" t="s">
        <v>5848</v>
      </c>
      <c r="Y1548" s="576" t="s">
        <v>5743</v>
      </c>
      <c r="Z1548" s="577" t="s">
        <v>5849</v>
      </c>
      <c r="AA1548" s="578" t="s">
        <v>5850</v>
      </c>
      <c r="AE1548"/>
    </row>
    <row r="1549" spans="1:31" s="563" customFormat="1">
      <c r="A1549"/>
      <c r="B1549"/>
      <c r="C1549" s="568">
        <v>2025</v>
      </c>
      <c r="D1549" s="569" t="s">
        <v>102</v>
      </c>
      <c r="E1549" s="569" t="s">
        <v>337</v>
      </c>
      <c r="F1549" s="573" t="s">
        <v>141</v>
      </c>
      <c r="G1549" s="569" t="s">
        <v>42</v>
      </c>
      <c r="H1549" s="569" t="s">
        <v>41</v>
      </c>
      <c r="I1549" s="575" t="s">
        <v>54</v>
      </c>
      <c r="J1549" s="569" t="s">
        <v>99</v>
      </c>
      <c r="K1549" s="569" t="s">
        <v>79</v>
      </c>
      <c r="L1549" s="570">
        <v>1</v>
      </c>
      <c r="M1549" s="571">
        <v>0.44281356131985777</v>
      </c>
      <c r="N1549" s="572">
        <v>225.3207076274482</v>
      </c>
      <c r="O1549" s="668" t="s">
        <v>151</v>
      </c>
      <c r="P1549" s="668" t="s">
        <v>99</v>
      </c>
      <c r="Q1549" s="574" t="s">
        <v>5313</v>
      </c>
      <c r="R1549" s="574" t="s">
        <v>5423</v>
      </c>
      <c r="S1549" s="574" t="s">
        <v>5197</v>
      </c>
      <c r="T1549" s="574" t="s">
        <v>5707</v>
      </c>
      <c r="U1549" s="574" t="s">
        <v>5573</v>
      </c>
      <c r="V1549" s="574" t="s">
        <v>5574</v>
      </c>
      <c r="W1549" s="575" t="s">
        <v>5739</v>
      </c>
      <c r="X1549" s="575" t="s">
        <v>5848</v>
      </c>
      <c r="Y1549" s="576" t="s">
        <v>5748</v>
      </c>
      <c r="Z1549" s="577" t="s">
        <v>5851</v>
      </c>
      <c r="AA1549" s="580" t="s">
        <v>5850</v>
      </c>
      <c r="AE1549"/>
    </row>
    <row r="1550" spans="1:31" s="563" customFormat="1">
      <c r="A1550"/>
      <c r="B1550"/>
      <c r="C1550" s="568">
        <v>2025</v>
      </c>
      <c r="D1550" s="569" t="s">
        <v>102</v>
      </c>
      <c r="E1550" s="569" t="s">
        <v>337</v>
      </c>
      <c r="F1550" s="573" t="s">
        <v>141</v>
      </c>
      <c r="G1550" s="569" t="s">
        <v>42</v>
      </c>
      <c r="H1550" s="569" t="s">
        <v>41</v>
      </c>
      <c r="I1550" s="575" t="s">
        <v>54</v>
      </c>
      <c r="J1550" s="569" t="s">
        <v>96</v>
      </c>
      <c r="K1550" s="569" t="s">
        <v>79</v>
      </c>
      <c r="L1550" s="570">
        <v>1</v>
      </c>
      <c r="M1550" s="571">
        <v>4.9041932571748784E-2</v>
      </c>
      <c r="N1550" s="572">
        <v>85.836460048551714</v>
      </c>
      <c r="O1550" s="668" t="s">
        <v>151</v>
      </c>
      <c r="P1550" s="668" t="s">
        <v>96</v>
      </c>
      <c r="Q1550" s="574" t="s">
        <v>5313</v>
      </c>
      <c r="R1550" s="574" t="s">
        <v>5423</v>
      </c>
      <c r="S1550" s="574" t="s">
        <v>5205</v>
      </c>
      <c r="T1550" s="574" t="s">
        <v>5707</v>
      </c>
      <c r="U1550" s="574" t="s">
        <v>5654</v>
      </c>
      <c r="V1550" s="574" t="s">
        <v>5852</v>
      </c>
      <c r="W1550" s="575" t="s">
        <v>5739</v>
      </c>
      <c r="X1550" s="575" t="s">
        <v>5848</v>
      </c>
      <c r="Y1550" s="576" t="s">
        <v>5750</v>
      </c>
      <c r="Z1550" s="577" t="s">
        <v>5853</v>
      </c>
      <c r="AA1550" s="578" t="s">
        <v>5850</v>
      </c>
      <c r="AE1550"/>
    </row>
    <row r="1551" spans="1:31" s="563" customFormat="1">
      <c r="A1551"/>
      <c r="B1551"/>
      <c r="C1551" s="568">
        <v>2025</v>
      </c>
      <c r="D1551" s="569" t="s">
        <v>102</v>
      </c>
      <c r="E1551" s="569" t="s">
        <v>337</v>
      </c>
      <c r="F1551" s="573" t="s">
        <v>141</v>
      </c>
      <c r="G1551" s="569" t="s">
        <v>42</v>
      </c>
      <c r="H1551" s="569" t="s">
        <v>41</v>
      </c>
      <c r="I1551" s="575" t="s">
        <v>54</v>
      </c>
      <c r="J1551" s="569" t="s">
        <v>87</v>
      </c>
      <c r="K1551" s="569" t="s">
        <v>104</v>
      </c>
      <c r="L1551" s="570">
        <v>0.2</v>
      </c>
      <c r="M1551" s="571">
        <v>0.48295860399502433</v>
      </c>
      <c r="N1551" s="572">
        <v>20.600750411652406</v>
      </c>
      <c r="O1551" s="668" t="s">
        <v>151</v>
      </c>
      <c r="P1551" s="668" t="s">
        <v>87</v>
      </c>
      <c r="Q1551" s="574" t="s">
        <v>5223</v>
      </c>
      <c r="R1551" s="574" t="s">
        <v>5361</v>
      </c>
      <c r="S1551" s="574" t="s">
        <v>5212</v>
      </c>
      <c r="T1551" s="574" t="s">
        <v>5707</v>
      </c>
      <c r="U1551" s="574" t="s">
        <v>5225</v>
      </c>
      <c r="V1551" s="574" t="s">
        <v>5378</v>
      </c>
      <c r="W1551" s="575" t="s">
        <v>5752</v>
      </c>
      <c r="X1551" s="575" t="s">
        <v>5854</v>
      </c>
      <c r="Y1551" s="576" t="s">
        <v>5754</v>
      </c>
      <c r="Z1551" s="577" t="s">
        <v>5855</v>
      </c>
      <c r="AA1551" s="578" t="s">
        <v>5856</v>
      </c>
      <c r="AE1551"/>
    </row>
    <row r="1552" spans="1:31" s="563" customFormat="1">
      <c r="A1552"/>
      <c r="B1552"/>
      <c r="C1552" s="568">
        <v>2025</v>
      </c>
      <c r="D1552" s="569" t="s">
        <v>102</v>
      </c>
      <c r="E1552" s="569" t="s">
        <v>337</v>
      </c>
      <c r="F1552" s="573" t="s">
        <v>141</v>
      </c>
      <c r="G1552" s="569" t="s">
        <v>42</v>
      </c>
      <c r="H1552" s="569" t="s">
        <v>41</v>
      </c>
      <c r="I1552" s="575" t="s">
        <v>54</v>
      </c>
      <c r="J1552" s="569" t="s">
        <v>87</v>
      </c>
      <c r="K1552" s="569" t="s">
        <v>79</v>
      </c>
      <c r="L1552" s="570">
        <v>0.8</v>
      </c>
      <c r="M1552" s="571">
        <v>1.9318344159800973</v>
      </c>
      <c r="N1552" s="572">
        <v>82.403001646609624</v>
      </c>
      <c r="O1552" s="668" t="s">
        <v>151</v>
      </c>
      <c r="P1552" s="668" t="s">
        <v>87</v>
      </c>
      <c r="Q1552" s="574" t="s">
        <v>5313</v>
      </c>
      <c r="R1552" s="574" t="s">
        <v>5423</v>
      </c>
      <c r="S1552" s="574" t="s">
        <v>5212</v>
      </c>
      <c r="T1552" s="574" t="s">
        <v>5707</v>
      </c>
      <c r="U1552" s="574" t="s">
        <v>5591</v>
      </c>
      <c r="V1552" s="574" t="s">
        <v>5592</v>
      </c>
      <c r="W1552" s="575" t="s">
        <v>5739</v>
      </c>
      <c r="X1552" s="575" t="s">
        <v>5848</v>
      </c>
      <c r="Y1552" s="576" t="s">
        <v>5754</v>
      </c>
      <c r="Z1552" s="577" t="s">
        <v>5857</v>
      </c>
      <c r="AA1552" s="578" t="s">
        <v>5850</v>
      </c>
      <c r="AE1552"/>
    </row>
    <row r="1553" spans="1:31" s="563" customFormat="1">
      <c r="A1553"/>
      <c r="B1553"/>
      <c r="C1553" s="568">
        <v>2025</v>
      </c>
      <c r="D1553" s="569" t="s">
        <v>102</v>
      </c>
      <c r="E1553" s="569" t="s">
        <v>337</v>
      </c>
      <c r="F1553" s="573" t="s">
        <v>141</v>
      </c>
      <c r="G1553" s="569" t="s">
        <v>42</v>
      </c>
      <c r="H1553" s="569" t="s">
        <v>41</v>
      </c>
      <c r="I1553" s="575" t="s">
        <v>54</v>
      </c>
      <c r="J1553" s="569" t="s">
        <v>83</v>
      </c>
      <c r="K1553" s="569" t="s">
        <v>470</v>
      </c>
      <c r="L1553" s="570">
        <v>0.9</v>
      </c>
      <c r="M1553" s="571">
        <v>6.8400872994153179</v>
      </c>
      <c r="N1553" s="572">
        <v>12.269564583410622</v>
      </c>
      <c r="O1553" s="668" t="s">
        <v>382</v>
      </c>
      <c r="P1553" s="668" t="s">
        <v>83</v>
      </c>
      <c r="Q1553" s="574" t="s">
        <v>5380</v>
      </c>
      <c r="R1553" s="574" t="s">
        <v>5381</v>
      </c>
      <c r="S1553" s="574" t="s">
        <v>5233</v>
      </c>
      <c r="T1553" s="574" t="s">
        <v>5707</v>
      </c>
      <c r="U1553" s="574" t="s">
        <v>5382</v>
      </c>
      <c r="V1553" s="574" t="s">
        <v>5383</v>
      </c>
      <c r="W1553" s="575" t="s">
        <v>5760</v>
      </c>
      <c r="X1553" s="575" t="s">
        <v>5858</v>
      </c>
      <c r="Y1553" s="575" t="s">
        <v>5762</v>
      </c>
      <c r="Z1553" s="579" t="s">
        <v>5859</v>
      </c>
      <c r="AA1553" s="580" t="s">
        <v>5860</v>
      </c>
      <c r="AE1553"/>
    </row>
    <row r="1554" spans="1:31" s="563" customFormat="1">
      <c r="A1554"/>
      <c r="B1554"/>
      <c r="C1554" s="568">
        <v>2025</v>
      </c>
      <c r="D1554" s="569" t="s">
        <v>102</v>
      </c>
      <c r="E1554" s="569" t="s">
        <v>337</v>
      </c>
      <c r="F1554" s="573" t="s">
        <v>141</v>
      </c>
      <c r="G1554" s="569" t="s">
        <v>42</v>
      </c>
      <c r="H1554" s="569" t="s">
        <v>41</v>
      </c>
      <c r="I1554" s="575" t="s">
        <v>54</v>
      </c>
      <c r="J1554" s="569" t="s">
        <v>83</v>
      </c>
      <c r="K1554" s="569" t="s">
        <v>81</v>
      </c>
      <c r="L1554" s="570">
        <v>0.1</v>
      </c>
      <c r="M1554" s="571">
        <v>0.76000969993503531</v>
      </c>
      <c r="N1554" s="572">
        <v>1.3632849537122915</v>
      </c>
      <c r="O1554" s="668" t="s">
        <v>382</v>
      </c>
      <c r="P1554" s="668" t="s">
        <v>83</v>
      </c>
      <c r="Q1554" s="574" t="s">
        <v>5231</v>
      </c>
      <c r="R1554" s="574" t="s">
        <v>5388</v>
      </c>
      <c r="S1554" s="574" t="s">
        <v>5233</v>
      </c>
      <c r="T1554" s="574" t="s">
        <v>5707</v>
      </c>
      <c r="U1554" s="574" t="s">
        <v>5234</v>
      </c>
      <c r="V1554" s="574" t="s">
        <v>5389</v>
      </c>
      <c r="W1554" s="575" t="s">
        <v>5765</v>
      </c>
      <c r="X1554" s="575" t="s">
        <v>5861</v>
      </c>
      <c r="Y1554" s="576" t="s">
        <v>5762</v>
      </c>
      <c r="Z1554" s="577" t="s">
        <v>5862</v>
      </c>
      <c r="AA1554" s="578" t="s">
        <v>5863</v>
      </c>
      <c r="AE1554"/>
    </row>
    <row r="1555" spans="1:31" s="563" customFormat="1">
      <c r="A1555"/>
      <c r="B1555"/>
      <c r="C1555" s="568">
        <v>2025</v>
      </c>
      <c r="D1555" s="569" t="s">
        <v>102</v>
      </c>
      <c r="E1555" s="569" t="s">
        <v>337</v>
      </c>
      <c r="F1555" s="573" t="s">
        <v>141</v>
      </c>
      <c r="G1555" s="569" t="s">
        <v>42</v>
      </c>
      <c r="H1555" s="569" t="s">
        <v>41</v>
      </c>
      <c r="I1555" s="575" t="s">
        <v>54</v>
      </c>
      <c r="J1555" s="569" t="s">
        <v>77</v>
      </c>
      <c r="K1555" s="569" t="s">
        <v>79</v>
      </c>
      <c r="L1555" s="570">
        <v>1</v>
      </c>
      <c r="M1555" s="571">
        <v>6.3928235811762537</v>
      </c>
      <c r="N1555" s="572">
        <v>254.51508502768237</v>
      </c>
      <c r="O1555" s="668" t="s">
        <v>381</v>
      </c>
      <c r="P1555" s="668" t="s">
        <v>77</v>
      </c>
      <c r="Q1555" s="574" t="s">
        <v>5313</v>
      </c>
      <c r="R1555" s="574" t="s">
        <v>5423</v>
      </c>
      <c r="S1555" s="574" t="s">
        <v>5243</v>
      </c>
      <c r="T1555" s="574" t="s">
        <v>5707</v>
      </c>
      <c r="U1555" s="574" t="s">
        <v>5769</v>
      </c>
      <c r="V1555" s="574" t="s">
        <v>5864</v>
      </c>
      <c r="W1555" s="575" t="s">
        <v>5739</v>
      </c>
      <c r="X1555" s="575" t="s">
        <v>5848</v>
      </c>
      <c r="Y1555" s="576" t="s">
        <v>5771</v>
      </c>
      <c r="Z1555" s="577" t="s">
        <v>5865</v>
      </c>
      <c r="AA1555" s="578" t="s">
        <v>5850</v>
      </c>
      <c r="AE1555"/>
    </row>
    <row r="1556" spans="1:31" s="563" customFormat="1">
      <c r="A1556"/>
      <c r="B1556"/>
      <c r="C1556" s="568">
        <v>2025</v>
      </c>
      <c r="D1556" s="569" t="s">
        <v>102</v>
      </c>
      <c r="E1556" s="569" t="s">
        <v>337</v>
      </c>
      <c r="F1556" s="573" t="s">
        <v>141</v>
      </c>
      <c r="G1556" s="569" t="s">
        <v>42</v>
      </c>
      <c r="H1556" s="569" t="s">
        <v>41</v>
      </c>
      <c r="I1556" s="575" t="s">
        <v>54</v>
      </c>
      <c r="J1556" s="569" t="s">
        <v>349</v>
      </c>
      <c r="K1556" s="569" t="s">
        <v>79</v>
      </c>
      <c r="L1556" s="570">
        <v>1</v>
      </c>
      <c r="M1556" s="571">
        <v>2.2899086445740267</v>
      </c>
      <c r="N1556" s="572">
        <v>250.82082481719655</v>
      </c>
      <c r="O1556" s="668" t="s">
        <v>151</v>
      </c>
      <c r="P1556" s="668" t="s">
        <v>349</v>
      </c>
      <c r="Q1556" s="574" t="s">
        <v>5313</v>
      </c>
      <c r="R1556" s="574" t="s">
        <v>5423</v>
      </c>
      <c r="S1556" s="574" t="s">
        <v>5259</v>
      </c>
      <c r="T1556" s="574" t="s">
        <v>5707</v>
      </c>
      <c r="U1556" s="574" t="s">
        <v>5773</v>
      </c>
      <c r="V1556" s="574" t="s">
        <v>5866</v>
      </c>
      <c r="W1556" s="575" t="s">
        <v>5739</v>
      </c>
      <c r="X1556" s="575" t="s">
        <v>5848</v>
      </c>
      <c r="Y1556" s="576" t="s">
        <v>5775</v>
      </c>
      <c r="Z1556" s="577" t="s">
        <v>5867</v>
      </c>
      <c r="AA1556" s="578" t="s">
        <v>5850</v>
      </c>
      <c r="AE1556"/>
    </row>
    <row r="1557" spans="1:31" s="563" customFormat="1">
      <c r="A1557"/>
      <c r="B1557"/>
      <c r="C1557" s="568">
        <v>2025</v>
      </c>
      <c r="D1557" s="569" t="s">
        <v>102</v>
      </c>
      <c r="E1557" s="569" t="s">
        <v>337</v>
      </c>
      <c r="F1557" s="573" t="s">
        <v>141</v>
      </c>
      <c r="G1557" s="569" t="s">
        <v>42</v>
      </c>
      <c r="H1557" s="569" t="s">
        <v>41</v>
      </c>
      <c r="I1557" s="575" t="s">
        <v>54</v>
      </c>
      <c r="J1557" s="569" t="s">
        <v>76</v>
      </c>
      <c r="K1557" s="569" t="s">
        <v>79</v>
      </c>
      <c r="L1557" s="570">
        <v>1</v>
      </c>
      <c r="M1557" s="571">
        <v>0.12160774082621184</v>
      </c>
      <c r="N1557" s="572">
        <v>51.501876029131026</v>
      </c>
      <c r="O1557" s="668" t="s">
        <v>151</v>
      </c>
      <c r="P1557" s="668" t="s">
        <v>76</v>
      </c>
      <c r="Q1557" s="574" t="s">
        <v>5313</v>
      </c>
      <c r="R1557" s="574" t="s">
        <v>5423</v>
      </c>
      <c r="S1557" s="574" t="s">
        <v>5267</v>
      </c>
      <c r="T1557" s="574" t="s">
        <v>5707</v>
      </c>
      <c r="U1557" s="574" t="s">
        <v>5615</v>
      </c>
      <c r="V1557" s="574" t="s">
        <v>5616</v>
      </c>
      <c r="W1557" s="575" t="s">
        <v>5739</v>
      </c>
      <c r="X1557" s="575" t="s">
        <v>5848</v>
      </c>
      <c r="Y1557" s="576" t="s">
        <v>5778</v>
      </c>
      <c r="Z1557" s="577" t="s">
        <v>5868</v>
      </c>
      <c r="AA1557" s="578" t="s">
        <v>5850</v>
      </c>
      <c r="AE1557"/>
    </row>
    <row r="1558" spans="1:31" s="563" customFormat="1">
      <c r="A1558" t="s">
        <v>465</v>
      </c>
      <c r="B1558"/>
      <c r="C1558" s="568">
        <v>2025</v>
      </c>
      <c r="D1558" s="569" t="s">
        <v>102</v>
      </c>
      <c r="E1558" s="569" t="s">
        <v>337</v>
      </c>
      <c r="F1558" s="573" t="s">
        <v>141</v>
      </c>
      <c r="G1558" s="569" t="s">
        <v>42</v>
      </c>
      <c r="H1558" s="569" t="s">
        <v>41</v>
      </c>
      <c r="I1558" s="575" t="s">
        <v>54</v>
      </c>
      <c r="J1558" s="569" t="s">
        <v>74</v>
      </c>
      <c r="K1558" s="569" t="s">
        <v>468</v>
      </c>
      <c r="L1558" s="570">
        <v>0.9</v>
      </c>
      <c r="M1558" s="571">
        <v>1.1705154176162913</v>
      </c>
      <c r="N1558" s="572">
        <v>496.62523313804911</v>
      </c>
      <c r="O1558" s="668" t="s">
        <v>151</v>
      </c>
      <c r="P1558" s="668" t="s">
        <v>74</v>
      </c>
      <c r="Q1558" s="574" t="s">
        <v>5210</v>
      </c>
      <c r="R1558" s="574" t="s">
        <v>5371</v>
      </c>
      <c r="S1558" s="574" t="s">
        <v>5280</v>
      </c>
      <c r="T1558" s="574" t="s">
        <v>5707</v>
      </c>
      <c r="U1558" s="574" t="s">
        <v>5780</v>
      </c>
      <c r="V1558" s="574" t="s">
        <v>5869</v>
      </c>
      <c r="W1558" s="575" t="s">
        <v>5782</v>
      </c>
      <c r="X1558" s="575" t="s">
        <v>5870</v>
      </c>
      <c r="Y1558" s="576" t="s">
        <v>5784</v>
      </c>
      <c r="Z1558" s="577" t="s">
        <v>5871</v>
      </c>
      <c r="AA1558" s="578" t="s">
        <v>5872</v>
      </c>
      <c r="AE1558"/>
    </row>
    <row r="1559" spans="1:31" s="563" customFormat="1">
      <c r="A1559"/>
      <c r="B1559"/>
      <c r="C1559" s="568">
        <v>2025</v>
      </c>
      <c r="D1559" s="569" t="s">
        <v>102</v>
      </c>
      <c r="E1559" s="569" t="s">
        <v>337</v>
      </c>
      <c r="F1559" s="573" t="s">
        <v>141</v>
      </c>
      <c r="G1559" s="569" t="s">
        <v>42</v>
      </c>
      <c r="H1559" s="569" t="s">
        <v>41</v>
      </c>
      <c r="I1559" s="575" t="s">
        <v>54</v>
      </c>
      <c r="J1559" s="569" t="s">
        <v>74</v>
      </c>
      <c r="K1559" s="569" t="s">
        <v>104</v>
      </c>
      <c r="L1559" s="570">
        <v>0.1</v>
      </c>
      <c r="M1559" s="571">
        <v>0.13005726862403236</v>
      </c>
      <c r="N1559" s="572">
        <v>55.180581459783241</v>
      </c>
      <c r="O1559" s="668" t="s">
        <v>151</v>
      </c>
      <c r="P1559" s="668" t="s">
        <v>74</v>
      </c>
      <c r="Q1559" s="574" t="s">
        <v>5223</v>
      </c>
      <c r="R1559" s="574" t="s">
        <v>5361</v>
      </c>
      <c r="S1559" s="574" t="s">
        <v>5280</v>
      </c>
      <c r="T1559" s="574" t="s">
        <v>5707</v>
      </c>
      <c r="U1559" s="574" t="s">
        <v>5619</v>
      </c>
      <c r="V1559" s="574" t="s">
        <v>5620</v>
      </c>
      <c r="W1559" s="575" t="s">
        <v>5752</v>
      </c>
      <c r="X1559" s="575" t="s">
        <v>5854</v>
      </c>
      <c r="Y1559" s="576" t="s">
        <v>5784</v>
      </c>
      <c r="Z1559" s="577" t="s">
        <v>5873</v>
      </c>
      <c r="AA1559" s="578" t="s">
        <v>5856</v>
      </c>
      <c r="AE1559"/>
    </row>
    <row r="1560" spans="1:31" s="563" customFormat="1">
      <c r="A1560"/>
      <c r="B1560"/>
      <c r="C1560" s="568">
        <v>2025</v>
      </c>
      <c r="D1560" s="569" t="s">
        <v>102</v>
      </c>
      <c r="E1560" s="569" t="s">
        <v>337</v>
      </c>
      <c r="F1560" s="573" t="s">
        <v>141</v>
      </c>
      <c r="G1560" s="569" t="s">
        <v>42</v>
      </c>
      <c r="H1560" s="569" t="s">
        <v>41</v>
      </c>
      <c r="I1560" s="575" t="s">
        <v>54</v>
      </c>
      <c r="J1560" s="569" t="s">
        <v>351</v>
      </c>
      <c r="K1560" s="569" t="s">
        <v>100</v>
      </c>
      <c r="L1560" s="570">
        <v>0.1</v>
      </c>
      <c r="M1560" s="571">
        <v>0.17256392157434772</v>
      </c>
      <c r="N1560" s="572">
        <v>0.72960991041268963</v>
      </c>
      <c r="O1560" s="668" t="s">
        <v>151</v>
      </c>
      <c r="P1560" s="668" t="s">
        <v>351</v>
      </c>
      <c r="Q1560" s="574" t="s">
        <v>5288</v>
      </c>
      <c r="R1560" s="574" t="s">
        <v>5429</v>
      </c>
      <c r="S1560" s="574" t="s">
        <v>5290</v>
      </c>
      <c r="T1560" s="574" t="s">
        <v>5707</v>
      </c>
      <c r="U1560" s="574" t="s">
        <v>5291</v>
      </c>
      <c r="V1560" s="574" t="s">
        <v>5430</v>
      </c>
      <c r="W1560" s="575" t="s">
        <v>5789</v>
      </c>
      <c r="X1560" s="575" t="s">
        <v>5874</v>
      </c>
      <c r="Y1560" s="576" t="s">
        <v>5791</v>
      </c>
      <c r="Z1560" s="577" t="s">
        <v>5875</v>
      </c>
      <c r="AA1560" s="578" t="s">
        <v>5876</v>
      </c>
      <c r="AE1560"/>
    </row>
    <row r="1561" spans="1:31" s="563" customFormat="1">
      <c r="A1561"/>
      <c r="B1561"/>
      <c r="C1561" s="568">
        <v>2025</v>
      </c>
      <c r="D1561" s="569" t="s">
        <v>102</v>
      </c>
      <c r="E1561" s="569" t="s">
        <v>337</v>
      </c>
      <c r="F1561" s="573" t="s">
        <v>141</v>
      </c>
      <c r="G1561" s="569" t="s">
        <v>42</v>
      </c>
      <c r="H1561" s="569" t="s">
        <v>41</v>
      </c>
      <c r="I1561" s="575" t="s">
        <v>54</v>
      </c>
      <c r="J1561" s="569" t="s">
        <v>351</v>
      </c>
      <c r="K1561" s="569" t="s">
        <v>470</v>
      </c>
      <c r="L1561" s="570">
        <v>0.9</v>
      </c>
      <c r="M1561" s="571">
        <v>1.5530752941691295</v>
      </c>
      <c r="N1561" s="572">
        <v>6.5664891937142063</v>
      </c>
      <c r="O1561" s="668" t="s">
        <v>151</v>
      </c>
      <c r="P1561" s="668" t="s">
        <v>351</v>
      </c>
      <c r="Q1561" s="574" t="s">
        <v>5380</v>
      </c>
      <c r="R1561" s="574" t="s">
        <v>5381</v>
      </c>
      <c r="S1561" s="574" t="s">
        <v>5290</v>
      </c>
      <c r="T1561" s="574" t="s">
        <v>5707</v>
      </c>
      <c r="U1561" s="574" t="s">
        <v>5434</v>
      </c>
      <c r="V1561" s="574" t="s">
        <v>5435</v>
      </c>
      <c r="W1561" s="575" t="s">
        <v>5760</v>
      </c>
      <c r="X1561" s="575" t="s">
        <v>5858</v>
      </c>
      <c r="Y1561" s="576" t="s">
        <v>5791</v>
      </c>
      <c r="Z1561" s="577" t="s">
        <v>5877</v>
      </c>
      <c r="AA1561" s="578" t="s">
        <v>5860</v>
      </c>
      <c r="AE1561"/>
    </row>
    <row r="1562" spans="1:31" s="563" customFormat="1">
      <c r="A1562"/>
      <c r="B1562"/>
      <c r="C1562" s="568">
        <v>2025</v>
      </c>
      <c r="D1562" s="569" t="s">
        <v>102</v>
      </c>
      <c r="E1562" s="569" t="s">
        <v>337</v>
      </c>
      <c r="F1562" s="573" t="s">
        <v>141</v>
      </c>
      <c r="G1562" s="569" t="s">
        <v>42</v>
      </c>
      <c r="H1562" s="569" t="s">
        <v>41</v>
      </c>
      <c r="I1562" s="575" t="s">
        <v>54</v>
      </c>
      <c r="J1562" s="569" t="s">
        <v>67</v>
      </c>
      <c r="K1562" s="569" t="s">
        <v>470</v>
      </c>
      <c r="L1562" s="570">
        <v>0.9</v>
      </c>
      <c r="M1562" s="571">
        <v>2.1117735004124665</v>
      </c>
      <c r="N1562" s="572">
        <v>7.8120823190254924</v>
      </c>
      <c r="O1562" s="668" t="s">
        <v>382</v>
      </c>
      <c r="P1562" s="668" t="s">
        <v>67</v>
      </c>
      <c r="Q1562" s="574" t="s">
        <v>5380</v>
      </c>
      <c r="R1562" s="574" t="s">
        <v>5381</v>
      </c>
      <c r="S1562" s="574" t="s">
        <v>5298</v>
      </c>
      <c r="T1562" s="574" t="s">
        <v>5707</v>
      </c>
      <c r="U1562" s="574" t="s">
        <v>5796</v>
      </c>
      <c r="V1562" s="574" t="s">
        <v>5878</v>
      </c>
      <c r="W1562" s="575" t="s">
        <v>5760</v>
      </c>
      <c r="X1562" s="575" t="s">
        <v>5858</v>
      </c>
      <c r="Y1562" s="575" t="s">
        <v>5798</v>
      </c>
      <c r="Z1562" s="579" t="s">
        <v>5879</v>
      </c>
      <c r="AA1562" s="580" t="s">
        <v>5860</v>
      </c>
      <c r="AE1562"/>
    </row>
    <row r="1563" spans="1:31" s="563" customFormat="1">
      <c r="A1563"/>
      <c r="B1563"/>
      <c r="C1563" s="568">
        <v>2025</v>
      </c>
      <c r="D1563" s="569" t="s">
        <v>102</v>
      </c>
      <c r="E1563" s="569" t="s">
        <v>337</v>
      </c>
      <c r="F1563" s="573" t="s">
        <v>141</v>
      </c>
      <c r="G1563" s="569" t="s">
        <v>42</v>
      </c>
      <c r="H1563" s="569" t="s">
        <v>41</v>
      </c>
      <c r="I1563" s="575" t="s">
        <v>54</v>
      </c>
      <c r="J1563" s="569" t="s">
        <v>67</v>
      </c>
      <c r="K1563" s="569" t="s">
        <v>81</v>
      </c>
      <c r="L1563" s="570">
        <v>0.1</v>
      </c>
      <c r="M1563" s="571">
        <v>0.23464150004582965</v>
      </c>
      <c r="N1563" s="572">
        <v>0.86800914655838823</v>
      </c>
      <c r="O1563" s="668" t="s">
        <v>382</v>
      </c>
      <c r="P1563" s="668" t="s">
        <v>67</v>
      </c>
      <c r="Q1563" s="574" t="s">
        <v>5231</v>
      </c>
      <c r="R1563" s="574" t="s">
        <v>5388</v>
      </c>
      <c r="S1563" s="574" t="s">
        <v>5298</v>
      </c>
      <c r="T1563" s="574" t="s">
        <v>5707</v>
      </c>
      <c r="U1563" s="574" t="s">
        <v>5299</v>
      </c>
      <c r="V1563" s="574" t="s">
        <v>5437</v>
      </c>
      <c r="W1563" s="575" t="s">
        <v>5765</v>
      </c>
      <c r="X1563" s="575" t="s">
        <v>5861</v>
      </c>
      <c r="Y1563" s="575" t="s">
        <v>5798</v>
      </c>
      <c r="Z1563" s="579" t="s">
        <v>5880</v>
      </c>
      <c r="AA1563" s="580" t="s">
        <v>5863</v>
      </c>
      <c r="AE1563"/>
    </row>
    <row r="1564" spans="1:31" s="563" customFormat="1">
      <c r="A1564"/>
      <c r="B1564"/>
      <c r="C1564" s="568">
        <v>2025</v>
      </c>
      <c r="D1564" s="569" t="s">
        <v>102</v>
      </c>
      <c r="E1564" s="569" t="s">
        <v>337</v>
      </c>
      <c r="F1564" s="573" t="s">
        <v>141</v>
      </c>
      <c r="G1564" s="569" t="s">
        <v>42</v>
      </c>
      <c r="H1564" s="569" t="s">
        <v>41</v>
      </c>
      <c r="I1564" s="575" t="s">
        <v>54</v>
      </c>
      <c r="J1564" s="569" t="s">
        <v>66</v>
      </c>
      <c r="K1564" s="569" t="s">
        <v>310</v>
      </c>
      <c r="L1564" s="570">
        <v>0.1</v>
      </c>
      <c r="M1564" s="571">
        <v>0.65768601184647102</v>
      </c>
      <c r="N1564" s="572">
        <v>25.316933441286317</v>
      </c>
      <c r="O1564" s="668" t="s">
        <v>381</v>
      </c>
      <c r="P1564" s="668" t="s">
        <v>66</v>
      </c>
      <c r="Q1564" s="574" t="s">
        <v>5303</v>
      </c>
      <c r="R1564" s="574" t="s">
        <v>5439</v>
      </c>
      <c r="S1564" s="574" t="s">
        <v>5305</v>
      </c>
      <c r="T1564" s="574" t="s">
        <v>5707</v>
      </c>
      <c r="U1564" s="574" t="s">
        <v>5306</v>
      </c>
      <c r="V1564" s="574" t="s">
        <v>5440</v>
      </c>
      <c r="W1564" s="575" t="s">
        <v>5801</v>
      </c>
      <c r="X1564" s="575" t="s">
        <v>5881</v>
      </c>
      <c r="Y1564" s="576" t="s">
        <v>5803</v>
      </c>
      <c r="Z1564" s="577" t="s">
        <v>5882</v>
      </c>
      <c r="AA1564" s="578" t="s">
        <v>5883</v>
      </c>
      <c r="AE1564"/>
    </row>
    <row r="1565" spans="1:31" s="563" customFormat="1">
      <c r="A1565"/>
      <c r="B1565"/>
      <c r="C1565" s="568">
        <v>2025</v>
      </c>
      <c r="D1565" s="569" t="s">
        <v>102</v>
      </c>
      <c r="E1565" s="569" t="s">
        <v>337</v>
      </c>
      <c r="F1565" s="573" t="s">
        <v>141</v>
      </c>
      <c r="G1565" s="569" t="s">
        <v>42</v>
      </c>
      <c r="H1565" s="569" t="s">
        <v>41</v>
      </c>
      <c r="I1565" s="575" t="s">
        <v>54</v>
      </c>
      <c r="J1565" s="569" t="s">
        <v>66</v>
      </c>
      <c r="K1565" s="569" t="s">
        <v>470</v>
      </c>
      <c r="L1565" s="570">
        <v>0.8</v>
      </c>
      <c r="M1565" s="571">
        <v>5.2614880947717682</v>
      </c>
      <c r="N1565" s="572">
        <v>202.53546753029053</v>
      </c>
      <c r="O1565" s="668" t="s">
        <v>381</v>
      </c>
      <c r="P1565" s="668" t="s">
        <v>66</v>
      </c>
      <c r="Q1565" s="574" t="s">
        <v>5380</v>
      </c>
      <c r="R1565" s="574" t="s">
        <v>5381</v>
      </c>
      <c r="S1565" s="574" t="s">
        <v>5305</v>
      </c>
      <c r="T1565" s="574" t="s">
        <v>5707</v>
      </c>
      <c r="U1565" s="574" t="s">
        <v>5806</v>
      </c>
      <c r="V1565" s="574" t="s">
        <v>5884</v>
      </c>
      <c r="W1565" s="575" t="s">
        <v>5760</v>
      </c>
      <c r="X1565" s="575" t="s">
        <v>5858</v>
      </c>
      <c r="Y1565" s="576" t="s">
        <v>5803</v>
      </c>
      <c r="Z1565" s="577" t="s">
        <v>5885</v>
      </c>
      <c r="AA1565" s="578" t="s">
        <v>5860</v>
      </c>
      <c r="AE1565"/>
    </row>
    <row r="1566" spans="1:31" s="563" customFormat="1">
      <c r="A1566"/>
      <c r="B1566"/>
      <c r="C1566" s="568">
        <v>2025</v>
      </c>
      <c r="D1566" s="569" t="s">
        <v>102</v>
      </c>
      <c r="E1566" s="569" t="s">
        <v>337</v>
      </c>
      <c r="F1566" s="573" t="s">
        <v>141</v>
      </c>
      <c r="G1566" s="569" t="s">
        <v>42</v>
      </c>
      <c r="H1566" s="569" t="s">
        <v>41</v>
      </c>
      <c r="I1566" s="575" t="s">
        <v>54</v>
      </c>
      <c r="J1566" s="569" t="s">
        <v>66</v>
      </c>
      <c r="K1566" s="569" t="s">
        <v>79</v>
      </c>
      <c r="L1566" s="570">
        <v>0.1</v>
      </c>
      <c r="M1566" s="571">
        <v>0.65768601184647102</v>
      </c>
      <c r="N1566" s="572">
        <v>25.316933441286317</v>
      </c>
      <c r="O1566" s="668" t="s">
        <v>381</v>
      </c>
      <c r="P1566" s="668" t="s">
        <v>66</v>
      </c>
      <c r="Q1566" s="574" t="s">
        <v>5313</v>
      </c>
      <c r="R1566" s="574" t="s">
        <v>5423</v>
      </c>
      <c r="S1566" s="574" t="s">
        <v>5305</v>
      </c>
      <c r="T1566" s="574" t="s">
        <v>5707</v>
      </c>
      <c r="U1566" s="574" t="s">
        <v>5315</v>
      </c>
      <c r="V1566" s="574" t="s">
        <v>5444</v>
      </c>
      <c r="W1566" s="575" t="s">
        <v>5739</v>
      </c>
      <c r="X1566" s="575" t="s">
        <v>5848</v>
      </c>
      <c r="Y1566" s="576" t="s">
        <v>5803</v>
      </c>
      <c r="Z1566" s="577" t="s">
        <v>5886</v>
      </c>
      <c r="AA1566" s="578" t="s">
        <v>5850</v>
      </c>
      <c r="AE1566"/>
    </row>
    <row r="1567" spans="1:31" s="563" customFormat="1">
      <c r="A1567"/>
      <c r="B1567"/>
      <c r="C1567" s="568">
        <v>2025</v>
      </c>
      <c r="D1567" s="569" t="s">
        <v>102</v>
      </c>
      <c r="E1567" s="569" t="s">
        <v>337</v>
      </c>
      <c r="F1567" s="573" t="s">
        <v>141</v>
      </c>
      <c r="G1567" s="569" t="s">
        <v>42</v>
      </c>
      <c r="H1567" s="569" t="s">
        <v>41</v>
      </c>
      <c r="I1567" s="575" t="s">
        <v>54</v>
      </c>
      <c r="J1567" s="569" t="s">
        <v>348</v>
      </c>
      <c r="K1567" s="569" t="s">
        <v>310</v>
      </c>
      <c r="L1567" s="570">
        <v>0.1</v>
      </c>
      <c r="M1567" s="571">
        <v>0.62174660552638494</v>
      </c>
      <c r="N1567" s="572">
        <v>67.059734412931022</v>
      </c>
      <c r="O1567" s="668" t="s">
        <v>151</v>
      </c>
      <c r="P1567" s="668" t="s">
        <v>348</v>
      </c>
      <c r="Q1567" s="574" t="s">
        <v>5303</v>
      </c>
      <c r="R1567" s="574" t="s">
        <v>5439</v>
      </c>
      <c r="S1567" s="574" t="s">
        <v>5321</v>
      </c>
      <c r="T1567" s="574" t="s">
        <v>5707</v>
      </c>
      <c r="U1567" s="574" t="s">
        <v>5810</v>
      </c>
      <c r="V1567" s="574" t="s">
        <v>5887</v>
      </c>
      <c r="W1567" s="575" t="s">
        <v>5801</v>
      </c>
      <c r="X1567" s="575" t="s">
        <v>5881</v>
      </c>
      <c r="Y1567" s="576" t="s">
        <v>5812</v>
      </c>
      <c r="Z1567" s="577" t="s">
        <v>5888</v>
      </c>
      <c r="AA1567" s="578" t="s">
        <v>5883</v>
      </c>
      <c r="AE1567"/>
    </row>
    <row r="1568" spans="1:31" s="563" customFormat="1">
      <c r="A1568"/>
      <c r="B1568"/>
      <c r="C1568" s="568">
        <v>2025</v>
      </c>
      <c r="D1568" s="569" t="s">
        <v>102</v>
      </c>
      <c r="E1568" s="569" t="s">
        <v>337</v>
      </c>
      <c r="F1568" s="573" t="s">
        <v>141</v>
      </c>
      <c r="G1568" s="569" t="s">
        <v>42</v>
      </c>
      <c r="H1568" s="569" t="s">
        <v>41</v>
      </c>
      <c r="I1568" s="575" t="s">
        <v>54</v>
      </c>
      <c r="J1568" s="569" t="s">
        <v>348</v>
      </c>
      <c r="K1568" s="569" t="s">
        <v>471</v>
      </c>
      <c r="L1568" s="570">
        <v>0.5</v>
      </c>
      <c r="M1568" s="571">
        <v>3.1087330276319247</v>
      </c>
      <c r="N1568" s="572">
        <v>335.29867206465508</v>
      </c>
      <c r="O1568" s="668" t="s">
        <v>151</v>
      </c>
      <c r="P1568" s="668" t="s">
        <v>348</v>
      </c>
      <c r="Q1568" s="574" t="s">
        <v>5577</v>
      </c>
      <c r="R1568" s="574" t="s">
        <v>5578</v>
      </c>
      <c r="S1568" s="574" t="s">
        <v>5321</v>
      </c>
      <c r="T1568" s="574" t="s">
        <v>5707</v>
      </c>
      <c r="U1568" s="574" t="s">
        <v>5640</v>
      </c>
      <c r="V1568" s="574" t="s">
        <v>5641</v>
      </c>
      <c r="W1568" s="575" t="s">
        <v>5816</v>
      </c>
      <c r="X1568" s="575" t="s">
        <v>5889</v>
      </c>
      <c r="Y1568" s="576" t="s">
        <v>5812</v>
      </c>
      <c r="Z1568" s="577" t="s">
        <v>5890</v>
      </c>
      <c r="AA1568" s="578" t="s">
        <v>5891</v>
      </c>
      <c r="AE1568"/>
    </row>
    <row r="1569" spans="1:31" s="563" customFormat="1">
      <c r="A1569"/>
      <c r="B1569"/>
      <c r="C1569" s="568">
        <v>2025</v>
      </c>
      <c r="D1569" s="569" t="s">
        <v>102</v>
      </c>
      <c r="E1569" s="569" t="s">
        <v>337</v>
      </c>
      <c r="F1569" s="573" t="s">
        <v>141</v>
      </c>
      <c r="G1569" s="569" t="s">
        <v>42</v>
      </c>
      <c r="H1569" s="569" t="s">
        <v>41</v>
      </c>
      <c r="I1569" s="575" t="s">
        <v>54</v>
      </c>
      <c r="J1569" s="569" t="s">
        <v>348</v>
      </c>
      <c r="K1569" s="569" t="s">
        <v>469</v>
      </c>
      <c r="L1569" s="570">
        <v>0.4</v>
      </c>
      <c r="M1569" s="571">
        <v>2.4869864221055398</v>
      </c>
      <c r="N1569" s="572">
        <v>268.23893765172409</v>
      </c>
      <c r="O1569" s="668" t="s">
        <v>151</v>
      </c>
      <c r="P1569" s="668" t="s">
        <v>348</v>
      </c>
      <c r="Q1569" s="574" t="s">
        <v>5241</v>
      </c>
      <c r="R1569" s="574" t="s">
        <v>5393</v>
      </c>
      <c r="S1569" s="574" t="s">
        <v>5321</v>
      </c>
      <c r="T1569" s="574" t="s">
        <v>5707</v>
      </c>
      <c r="U1569" s="574" t="s">
        <v>5322</v>
      </c>
      <c r="V1569" s="574" t="s">
        <v>5446</v>
      </c>
      <c r="W1569" s="575" t="s">
        <v>5820</v>
      </c>
      <c r="X1569" s="575" t="s">
        <v>5892</v>
      </c>
      <c r="Y1569" s="576" t="s">
        <v>5812</v>
      </c>
      <c r="Z1569" s="577" t="s">
        <v>5893</v>
      </c>
      <c r="AA1569" s="578" t="s">
        <v>5894</v>
      </c>
      <c r="AE1569"/>
    </row>
    <row r="1570" spans="1:31" s="563" customFormat="1">
      <c r="A1570"/>
      <c r="B1570"/>
      <c r="C1570" s="568">
        <v>2025</v>
      </c>
      <c r="D1570" s="569" t="s">
        <v>105</v>
      </c>
      <c r="E1570" s="569" t="s">
        <v>337</v>
      </c>
      <c r="F1570" s="573" t="s">
        <v>141</v>
      </c>
      <c r="G1570" s="569" t="s">
        <v>42</v>
      </c>
      <c r="H1570" s="569" t="s">
        <v>41</v>
      </c>
      <c r="I1570" s="575" t="s">
        <v>54</v>
      </c>
      <c r="J1570" s="569" t="s">
        <v>352</v>
      </c>
      <c r="K1570" s="569" t="s">
        <v>346</v>
      </c>
      <c r="L1570" s="570">
        <v>1</v>
      </c>
      <c r="M1570" s="571">
        <v>0.24758511508758246</v>
      </c>
      <c r="N1570" s="572">
        <v>9.5194064928586428</v>
      </c>
      <c r="O1570" s="668" t="s">
        <v>151</v>
      </c>
      <c r="P1570" s="668" t="s">
        <v>352</v>
      </c>
      <c r="Q1570" s="574" t="s">
        <v>5146</v>
      </c>
      <c r="R1570" s="574" t="s">
        <v>5332</v>
      </c>
      <c r="S1570" s="574" t="s">
        <v>5148</v>
      </c>
      <c r="T1570" s="574" t="s">
        <v>5895</v>
      </c>
      <c r="U1570" s="574" t="s">
        <v>5150</v>
      </c>
      <c r="V1570" s="574" t="s">
        <v>5333</v>
      </c>
      <c r="W1570" s="575" t="s">
        <v>5896</v>
      </c>
      <c r="X1570" s="575" t="s">
        <v>5897</v>
      </c>
      <c r="Y1570" s="576" t="s">
        <v>5898</v>
      </c>
      <c r="Z1570" s="577" t="s">
        <v>5899</v>
      </c>
      <c r="AA1570" s="578" t="s">
        <v>5900</v>
      </c>
      <c r="AE1570"/>
    </row>
    <row r="1571" spans="1:31" s="563" customFormat="1">
      <c r="A1571"/>
      <c r="B1571"/>
      <c r="C1571" s="568">
        <v>2025</v>
      </c>
      <c r="D1571" s="569" t="s">
        <v>105</v>
      </c>
      <c r="E1571" s="569" t="s">
        <v>337</v>
      </c>
      <c r="F1571" s="573" t="s">
        <v>141</v>
      </c>
      <c r="G1571" s="569" t="s">
        <v>42</v>
      </c>
      <c r="H1571" s="569" t="s">
        <v>41</v>
      </c>
      <c r="I1571" s="575" t="s">
        <v>54</v>
      </c>
      <c r="J1571" s="569" t="s">
        <v>116</v>
      </c>
      <c r="K1571" s="569" t="s">
        <v>111</v>
      </c>
      <c r="L1571" s="570">
        <v>0.5</v>
      </c>
      <c r="M1571" s="571">
        <v>7.7301251554258099E-2</v>
      </c>
      <c r="N1571" s="572">
        <v>0.31041542911495579</v>
      </c>
      <c r="O1571" s="668" t="s">
        <v>382</v>
      </c>
      <c r="P1571" s="668" t="s">
        <v>116</v>
      </c>
      <c r="Q1571" s="574" t="s">
        <v>5272</v>
      </c>
      <c r="R1571" s="574" t="s">
        <v>5347</v>
      </c>
      <c r="S1571" s="574" t="s">
        <v>5159</v>
      </c>
      <c r="T1571" s="574" t="s">
        <v>5895</v>
      </c>
      <c r="U1571" s="574" t="s">
        <v>5713</v>
      </c>
      <c r="V1571" s="574" t="s">
        <v>5827</v>
      </c>
      <c r="W1571" s="575" t="s">
        <v>5901</v>
      </c>
      <c r="X1571" s="575" t="s">
        <v>5902</v>
      </c>
      <c r="Y1571" s="576" t="s">
        <v>5903</v>
      </c>
      <c r="Z1571" s="577" t="s">
        <v>5904</v>
      </c>
      <c r="AA1571" s="578" t="s">
        <v>5905</v>
      </c>
      <c r="AE1571"/>
    </row>
    <row r="1572" spans="1:31" s="563" customFormat="1">
      <c r="A1572"/>
      <c r="B1572"/>
      <c r="C1572" s="568">
        <v>2025</v>
      </c>
      <c r="D1572" s="569" t="s">
        <v>105</v>
      </c>
      <c r="E1572" s="569" t="s">
        <v>337</v>
      </c>
      <c r="F1572" s="573" t="s">
        <v>141</v>
      </c>
      <c r="G1572" s="569" t="s">
        <v>42</v>
      </c>
      <c r="H1572" s="569" t="s">
        <v>41</v>
      </c>
      <c r="I1572" s="575" t="s">
        <v>54</v>
      </c>
      <c r="J1572" s="569" t="s">
        <v>116</v>
      </c>
      <c r="K1572" s="569" t="s">
        <v>90</v>
      </c>
      <c r="L1572" s="570">
        <v>0.5</v>
      </c>
      <c r="M1572" s="571">
        <v>7.7301251554258099E-2</v>
      </c>
      <c r="N1572" s="572">
        <v>0.31041542911495579</v>
      </c>
      <c r="O1572" s="668" t="s">
        <v>382</v>
      </c>
      <c r="P1572" s="668" t="s">
        <v>116</v>
      </c>
      <c r="Q1572" s="574" t="s">
        <v>5157</v>
      </c>
      <c r="R1572" s="574" t="s">
        <v>5337</v>
      </c>
      <c r="S1572" s="574" t="s">
        <v>5159</v>
      </c>
      <c r="T1572" s="574" t="s">
        <v>5895</v>
      </c>
      <c r="U1572" s="574" t="s">
        <v>5160</v>
      </c>
      <c r="V1572" s="574" t="s">
        <v>5338</v>
      </c>
      <c r="W1572" s="575" t="s">
        <v>5906</v>
      </c>
      <c r="X1572" s="575" t="s">
        <v>5907</v>
      </c>
      <c r="Y1572" s="575" t="s">
        <v>5903</v>
      </c>
      <c r="Z1572" s="579" t="s">
        <v>5908</v>
      </c>
      <c r="AA1572" s="580" t="s">
        <v>5909</v>
      </c>
      <c r="AE1572"/>
    </row>
    <row r="1573" spans="1:31" s="563" customFormat="1">
      <c r="A1573"/>
      <c r="B1573"/>
      <c r="C1573" s="568">
        <v>2025</v>
      </c>
      <c r="D1573" s="569" t="s">
        <v>105</v>
      </c>
      <c r="E1573" s="569" t="s">
        <v>337</v>
      </c>
      <c r="F1573" s="573" t="s">
        <v>141</v>
      </c>
      <c r="G1573" s="569" t="s">
        <v>42</v>
      </c>
      <c r="H1573" s="569" t="s">
        <v>41</v>
      </c>
      <c r="I1573" s="575" t="s">
        <v>54</v>
      </c>
      <c r="J1573" s="569" t="s">
        <v>109</v>
      </c>
      <c r="K1573" s="569" t="s">
        <v>111</v>
      </c>
      <c r="L1573" s="570">
        <v>0.5</v>
      </c>
      <c r="M1573" s="571">
        <v>0.18588070943082322</v>
      </c>
      <c r="N1573" s="572">
        <v>6.2083085822991153</v>
      </c>
      <c r="O1573" s="668" t="s">
        <v>381</v>
      </c>
      <c r="P1573" s="668" t="s">
        <v>109</v>
      </c>
      <c r="Q1573" s="574" t="s">
        <v>5272</v>
      </c>
      <c r="R1573" s="574" t="s">
        <v>5347</v>
      </c>
      <c r="S1573" s="574" t="s">
        <v>5177</v>
      </c>
      <c r="T1573" s="574" t="s">
        <v>5895</v>
      </c>
      <c r="U1573" s="574" t="s">
        <v>5348</v>
      </c>
      <c r="V1573" s="574" t="s">
        <v>5349</v>
      </c>
      <c r="W1573" s="575" t="s">
        <v>5901</v>
      </c>
      <c r="X1573" s="575" t="s">
        <v>5902</v>
      </c>
      <c r="Y1573" s="576" t="s">
        <v>5910</v>
      </c>
      <c r="Z1573" s="577" t="s">
        <v>5911</v>
      </c>
      <c r="AA1573" s="578" t="s">
        <v>5905</v>
      </c>
      <c r="AE1573"/>
    </row>
    <row r="1574" spans="1:31" s="563" customFormat="1">
      <c r="A1574"/>
      <c r="B1574"/>
      <c r="C1574" s="568">
        <v>2025</v>
      </c>
      <c r="D1574" s="569" t="s">
        <v>105</v>
      </c>
      <c r="E1574" s="569" t="s">
        <v>337</v>
      </c>
      <c r="F1574" s="573" t="s">
        <v>141</v>
      </c>
      <c r="G1574" s="569" t="s">
        <v>42</v>
      </c>
      <c r="H1574" s="569" t="s">
        <v>41</v>
      </c>
      <c r="I1574" s="575" t="s">
        <v>54</v>
      </c>
      <c r="J1574" s="569" t="s">
        <v>109</v>
      </c>
      <c r="K1574" s="569" t="s">
        <v>90</v>
      </c>
      <c r="L1574" s="570">
        <v>0.5</v>
      </c>
      <c r="M1574" s="571">
        <v>0.18588070943082322</v>
      </c>
      <c r="N1574" s="572">
        <v>6.2083085822991153</v>
      </c>
      <c r="O1574" s="668" t="s">
        <v>381</v>
      </c>
      <c r="P1574" s="668" t="s">
        <v>109</v>
      </c>
      <c r="Q1574" s="574" t="s">
        <v>5157</v>
      </c>
      <c r="R1574" s="574" t="s">
        <v>5337</v>
      </c>
      <c r="S1574" s="574" t="s">
        <v>5177</v>
      </c>
      <c r="T1574" s="574" t="s">
        <v>5895</v>
      </c>
      <c r="U1574" s="574" t="s">
        <v>5912</v>
      </c>
      <c r="V1574" s="574" t="s">
        <v>5913</v>
      </c>
      <c r="W1574" s="575" t="s">
        <v>5906</v>
      </c>
      <c r="X1574" s="575" t="s">
        <v>5907</v>
      </c>
      <c r="Y1574" s="576" t="s">
        <v>5910</v>
      </c>
      <c r="Z1574" s="577" t="s">
        <v>5914</v>
      </c>
      <c r="AA1574" s="578" t="s">
        <v>5909</v>
      </c>
      <c r="AE1574"/>
    </row>
    <row r="1575" spans="1:31" s="563" customFormat="1">
      <c r="A1575"/>
      <c r="B1575"/>
      <c r="C1575" s="568">
        <v>2025</v>
      </c>
      <c r="D1575" s="569" t="s">
        <v>105</v>
      </c>
      <c r="E1575" s="569" t="s">
        <v>337</v>
      </c>
      <c r="F1575" s="573" t="s">
        <v>141</v>
      </c>
      <c r="G1575" s="569" t="s">
        <v>42</v>
      </c>
      <c r="H1575" s="569" t="s">
        <v>41</v>
      </c>
      <c r="I1575" s="575" t="s">
        <v>54</v>
      </c>
      <c r="J1575" s="569" t="s">
        <v>350</v>
      </c>
      <c r="K1575" s="569" t="s">
        <v>310</v>
      </c>
      <c r="L1575" s="570">
        <v>1</v>
      </c>
      <c r="M1575" s="571">
        <v>0.286240914852122</v>
      </c>
      <c r="N1575" s="572">
        <v>27.764935604171047</v>
      </c>
      <c r="O1575" s="668" t="s">
        <v>151</v>
      </c>
      <c r="P1575" s="668" t="s">
        <v>350</v>
      </c>
      <c r="Q1575" s="574" t="s">
        <v>5303</v>
      </c>
      <c r="R1575" s="574" t="s">
        <v>5439</v>
      </c>
      <c r="S1575" s="574" t="s">
        <v>5187</v>
      </c>
      <c r="T1575" s="574" t="s">
        <v>5895</v>
      </c>
      <c r="U1575" s="574" t="s">
        <v>5915</v>
      </c>
      <c r="V1575" s="574" t="s">
        <v>5916</v>
      </c>
      <c r="W1575" s="575" t="s">
        <v>5917</v>
      </c>
      <c r="X1575" s="575" t="s">
        <v>5918</v>
      </c>
      <c r="Y1575" s="576" t="s">
        <v>5919</v>
      </c>
      <c r="Z1575" s="577" t="s">
        <v>5920</v>
      </c>
      <c r="AA1575" s="578" t="s">
        <v>5921</v>
      </c>
      <c r="AE1575"/>
    </row>
    <row r="1576" spans="1:31" s="563" customFormat="1">
      <c r="A1576"/>
      <c r="B1576"/>
      <c r="C1576" s="568">
        <v>2025</v>
      </c>
      <c r="D1576" s="569" t="s">
        <v>105</v>
      </c>
      <c r="E1576" s="569" t="s">
        <v>337</v>
      </c>
      <c r="F1576" s="573" t="s">
        <v>141</v>
      </c>
      <c r="G1576" s="569" t="s">
        <v>42</v>
      </c>
      <c r="H1576" s="569" t="s">
        <v>41</v>
      </c>
      <c r="I1576" s="575" t="s">
        <v>54</v>
      </c>
      <c r="J1576" s="569" t="s">
        <v>99</v>
      </c>
      <c r="K1576" s="569" t="s">
        <v>79</v>
      </c>
      <c r="L1576" s="570">
        <v>1</v>
      </c>
      <c r="M1576" s="571">
        <v>3.9287009630824002E-2</v>
      </c>
      <c r="N1576" s="572">
        <v>19.990753635003149</v>
      </c>
      <c r="O1576" s="668" t="s">
        <v>151</v>
      </c>
      <c r="P1576" s="668" t="s">
        <v>99</v>
      </c>
      <c r="Q1576" s="574" t="s">
        <v>5313</v>
      </c>
      <c r="R1576" s="574" t="s">
        <v>5423</v>
      </c>
      <c r="S1576" s="574" t="s">
        <v>5197</v>
      </c>
      <c r="T1576" s="574" t="s">
        <v>5895</v>
      </c>
      <c r="U1576" s="574" t="s">
        <v>5573</v>
      </c>
      <c r="V1576" s="574" t="s">
        <v>5574</v>
      </c>
      <c r="W1576" s="575" t="s">
        <v>5922</v>
      </c>
      <c r="X1576" s="575" t="s">
        <v>5923</v>
      </c>
      <c r="Y1576" s="576" t="s">
        <v>5924</v>
      </c>
      <c r="Z1576" s="577" t="s">
        <v>5925</v>
      </c>
      <c r="AA1576" s="578" t="s">
        <v>5926</v>
      </c>
      <c r="AE1576"/>
    </row>
    <row r="1577" spans="1:31" s="563" customFormat="1">
      <c r="A1577"/>
      <c r="B1577"/>
      <c r="C1577" s="568">
        <v>2025</v>
      </c>
      <c r="D1577" s="569" t="s">
        <v>105</v>
      </c>
      <c r="E1577" s="569" t="s">
        <v>337</v>
      </c>
      <c r="F1577" s="573" t="s">
        <v>141</v>
      </c>
      <c r="G1577" s="569" t="s">
        <v>42</v>
      </c>
      <c r="H1577" s="569" t="s">
        <v>41</v>
      </c>
      <c r="I1577" s="575" t="s">
        <v>54</v>
      </c>
      <c r="J1577" s="569" t="s">
        <v>96</v>
      </c>
      <c r="K1577" s="569" t="s">
        <v>79</v>
      </c>
      <c r="L1577" s="570">
        <v>1</v>
      </c>
      <c r="M1577" s="571">
        <v>4.3510656528172442E-3</v>
      </c>
      <c r="N1577" s="572">
        <v>7.6155251942869153</v>
      </c>
      <c r="O1577" s="668" t="s">
        <v>151</v>
      </c>
      <c r="P1577" s="668" t="s">
        <v>96</v>
      </c>
      <c r="Q1577" s="574" t="s">
        <v>5313</v>
      </c>
      <c r="R1577" s="574" t="s">
        <v>5423</v>
      </c>
      <c r="S1577" s="574" t="s">
        <v>5205</v>
      </c>
      <c r="T1577" s="574" t="s">
        <v>5895</v>
      </c>
      <c r="U1577" s="574" t="s">
        <v>5654</v>
      </c>
      <c r="V1577" s="574" t="s">
        <v>5852</v>
      </c>
      <c r="W1577" s="575" t="s">
        <v>5922</v>
      </c>
      <c r="X1577" s="575" t="s">
        <v>5923</v>
      </c>
      <c r="Y1577" s="576" t="s">
        <v>5927</v>
      </c>
      <c r="Z1577" s="577" t="s">
        <v>5928</v>
      </c>
      <c r="AA1577" s="578" t="s">
        <v>5926</v>
      </c>
      <c r="AE1577"/>
    </row>
    <row r="1578" spans="1:31" s="563" customFormat="1">
      <c r="A1578"/>
      <c r="B1578"/>
      <c r="C1578" s="568">
        <v>2025</v>
      </c>
      <c r="D1578" s="569" t="s">
        <v>105</v>
      </c>
      <c r="E1578" s="569" t="s">
        <v>337</v>
      </c>
      <c r="F1578" s="573" t="s">
        <v>141</v>
      </c>
      <c r="G1578" s="569" t="s">
        <v>42</v>
      </c>
      <c r="H1578" s="569" t="s">
        <v>41</v>
      </c>
      <c r="I1578" s="575" t="s">
        <v>54</v>
      </c>
      <c r="J1578" s="569" t="s">
        <v>87</v>
      </c>
      <c r="K1578" s="569" t="s">
        <v>310</v>
      </c>
      <c r="L1578" s="570">
        <v>0.4</v>
      </c>
      <c r="M1578" s="571">
        <v>8.5697462696885801E-2</v>
      </c>
      <c r="N1578" s="572">
        <v>3.6554520932577184</v>
      </c>
      <c r="O1578" s="668" t="s">
        <v>151</v>
      </c>
      <c r="P1578" s="668" t="s">
        <v>87</v>
      </c>
      <c r="Q1578" s="574" t="s">
        <v>5303</v>
      </c>
      <c r="R1578" s="574" t="s">
        <v>5439</v>
      </c>
      <c r="S1578" s="574" t="s">
        <v>5212</v>
      </c>
      <c r="T1578" s="574" t="s">
        <v>5895</v>
      </c>
      <c r="U1578" s="574" t="s">
        <v>5929</v>
      </c>
      <c r="V1578" s="574" t="s">
        <v>5930</v>
      </c>
      <c r="W1578" s="575" t="s">
        <v>5917</v>
      </c>
      <c r="X1578" s="575" t="s">
        <v>5918</v>
      </c>
      <c r="Y1578" s="576" t="s">
        <v>5931</v>
      </c>
      <c r="Z1578" s="577" t="s">
        <v>5932</v>
      </c>
      <c r="AA1578" s="578" t="s">
        <v>5921</v>
      </c>
      <c r="AE1578"/>
    </row>
    <row r="1579" spans="1:31" s="563" customFormat="1">
      <c r="A1579"/>
      <c r="B1579"/>
      <c r="C1579" s="568">
        <v>2025</v>
      </c>
      <c r="D1579" s="569" t="s">
        <v>105</v>
      </c>
      <c r="E1579" s="569" t="s">
        <v>337</v>
      </c>
      <c r="F1579" s="573" t="s">
        <v>141</v>
      </c>
      <c r="G1579" s="569" t="s">
        <v>42</v>
      </c>
      <c r="H1579" s="569" t="s">
        <v>41</v>
      </c>
      <c r="I1579" s="575" t="s">
        <v>54</v>
      </c>
      <c r="J1579" s="569" t="s">
        <v>87</v>
      </c>
      <c r="K1579" s="569" t="s">
        <v>106</v>
      </c>
      <c r="L1579" s="570">
        <v>0.3</v>
      </c>
      <c r="M1579" s="571">
        <v>6.4273097022664358E-2</v>
      </c>
      <c r="N1579" s="572">
        <v>2.7415890699432888</v>
      </c>
      <c r="O1579" s="668" t="s">
        <v>151</v>
      </c>
      <c r="P1579" s="668" t="s">
        <v>87</v>
      </c>
      <c r="Q1579" s="574" t="s">
        <v>5175</v>
      </c>
      <c r="R1579" s="574" t="s">
        <v>5353</v>
      </c>
      <c r="S1579" s="574" t="s">
        <v>5212</v>
      </c>
      <c r="T1579" s="574" t="s">
        <v>5895</v>
      </c>
      <c r="U1579" s="574" t="s">
        <v>5220</v>
      </c>
      <c r="V1579" s="574" t="s">
        <v>5376</v>
      </c>
      <c r="W1579" s="575" t="s">
        <v>5933</v>
      </c>
      <c r="X1579" s="575" t="s">
        <v>5934</v>
      </c>
      <c r="Y1579" s="576" t="s">
        <v>5931</v>
      </c>
      <c r="Z1579" s="577" t="s">
        <v>5935</v>
      </c>
      <c r="AA1579" s="578" t="s">
        <v>5936</v>
      </c>
      <c r="AE1579"/>
    </row>
    <row r="1580" spans="1:31" s="563" customFormat="1">
      <c r="A1580"/>
      <c r="B1580"/>
      <c r="C1580" s="568">
        <v>2025</v>
      </c>
      <c r="D1580" s="569" t="s">
        <v>105</v>
      </c>
      <c r="E1580" s="569" t="s">
        <v>337</v>
      </c>
      <c r="F1580" s="573" t="s">
        <v>141</v>
      </c>
      <c r="G1580" s="569" t="s">
        <v>42</v>
      </c>
      <c r="H1580" s="569" t="s">
        <v>41</v>
      </c>
      <c r="I1580" s="575" t="s">
        <v>54</v>
      </c>
      <c r="J1580" s="569" t="s">
        <v>87</v>
      </c>
      <c r="K1580" s="569" t="s">
        <v>104</v>
      </c>
      <c r="L1580" s="570">
        <v>0.3</v>
      </c>
      <c r="M1580" s="571">
        <v>6.4273097022664358E-2</v>
      </c>
      <c r="N1580" s="572">
        <v>2.7415890699432888</v>
      </c>
      <c r="O1580" s="668" t="s">
        <v>151</v>
      </c>
      <c r="P1580" s="668" t="s">
        <v>87</v>
      </c>
      <c r="Q1580" s="574" t="s">
        <v>5223</v>
      </c>
      <c r="R1580" s="574" t="s">
        <v>5361</v>
      </c>
      <c r="S1580" s="574" t="s">
        <v>5212</v>
      </c>
      <c r="T1580" s="574" t="s">
        <v>5895</v>
      </c>
      <c r="U1580" s="574" t="s">
        <v>5225</v>
      </c>
      <c r="V1580" s="574" t="s">
        <v>5378</v>
      </c>
      <c r="W1580" s="575" t="s">
        <v>5937</v>
      </c>
      <c r="X1580" s="575" t="s">
        <v>5938</v>
      </c>
      <c r="Y1580" s="576" t="s">
        <v>5931</v>
      </c>
      <c r="Z1580" s="577" t="s">
        <v>5939</v>
      </c>
      <c r="AA1580" s="578" t="s">
        <v>5940</v>
      </c>
      <c r="AE1580"/>
    </row>
    <row r="1581" spans="1:31" s="563" customFormat="1">
      <c r="A1581"/>
      <c r="B1581"/>
      <c r="C1581" s="568">
        <v>2025</v>
      </c>
      <c r="D1581" s="569" t="s">
        <v>105</v>
      </c>
      <c r="E1581" s="569" t="s">
        <v>337</v>
      </c>
      <c r="F1581" s="573" t="s">
        <v>141</v>
      </c>
      <c r="G1581" s="569" t="s">
        <v>42</v>
      </c>
      <c r="H1581" s="569" t="s">
        <v>41</v>
      </c>
      <c r="I1581" s="575" t="s">
        <v>54</v>
      </c>
      <c r="J1581" s="569" t="s">
        <v>83</v>
      </c>
      <c r="K1581" s="569" t="s">
        <v>81</v>
      </c>
      <c r="L1581" s="570">
        <v>1</v>
      </c>
      <c r="M1581" s="571">
        <v>0.67429074014514379</v>
      </c>
      <c r="N1581" s="572">
        <v>1.2095245896808626</v>
      </c>
      <c r="O1581" s="668" t="s">
        <v>382</v>
      </c>
      <c r="P1581" s="668" t="s">
        <v>83</v>
      </c>
      <c r="Q1581" s="574" t="s">
        <v>5231</v>
      </c>
      <c r="R1581" s="574" t="s">
        <v>5388</v>
      </c>
      <c r="S1581" s="574" t="s">
        <v>5233</v>
      </c>
      <c r="T1581" s="574" t="s">
        <v>5895</v>
      </c>
      <c r="U1581" s="574" t="s">
        <v>5234</v>
      </c>
      <c r="V1581" s="574" t="s">
        <v>5389</v>
      </c>
      <c r="W1581" s="575" t="s">
        <v>5941</v>
      </c>
      <c r="X1581" s="575" t="s">
        <v>5942</v>
      </c>
      <c r="Y1581" s="576" t="s">
        <v>5943</v>
      </c>
      <c r="Z1581" s="577" t="s">
        <v>5944</v>
      </c>
      <c r="AA1581" s="578" t="s">
        <v>5945</v>
      </c>
      <c r="AE1581"/>
    </row>
    <row r="1582" spans="1:31" s="563" customFormat="1">
      <c r="A1582"/>
      <c r="B1582"/>
      <c r="C1582" s="568">
        <v>2025</v>
      </c>
      <c r="D1582" s="569" t="s">
        <v>105</v>
      </c>
      <c r="E1582" s="569" t="s">
        <v>337</v>
      </c>
      <c r="F1582" s="573" t="s">
        <v>141</v>
      </c>
      <c r="G1582" s="569" t="s">
        <v>42</v>
      </c>
      <c r="H1582" s="569" t="s">
        <v>41</v>
      </c>
      <c r="I1582" s="575" t="s">
        <v>54</v>
      </c>
      <c r="J1582" s="569" t="s">
        <v>77</v>
      </c>
      <c r="K1582" s="569" t="s">
        <v>310</v>
      </c>
      <c r="L1582" s="570">
        <v>0.5</v>
      </c>
      <c r="M1582" s="571">
        <v>0.28358991632193192</v>
      </c>
      <c r="N1582" s="572">
        <v>11.290458863623043</v>
      </c>
      <c r="O1582" s="668" t="s">
        <v>381</v>
      </c>
      <c r="P1582" s="668" t="s">
        <v>77</v>
      </c>
      <c r="Q1582" s="574" t="s">
        <v>5303</v>
      </c>
      <c r="R1582" s="574" t="s">
        <v>5439</v>
      </c>
      <c r="S1582" s="574" t="s">
        <v>5243</v>
      </c>
      <c r="T1582" s="574" t="s">
        <v>5895</v>
      </c>
      <c r="U1582" s="574" t="s">
        <v>5946</v>
      </c>
      <c r="V1582" s="574" t="s">
        <v>5947</v>
      </c>
      <c r="W1582" s="575" t="s">
        <v>5917</v>
      </c>
      <c r="X1582" s="575" t="s">
        <v>5918</v>
      </c>
      <c r="Y1582" s="576" t="s">
        <v>5948</v>
      </c>
      <c r="Z1582" s="577" t="s">
        <v>5949</v>
      </c>
      <c r="AA1582" s="578" t="s">
        <v>5921</v>
      </c>
      <c r="AE1582"/>
    </row>
    <row r="1583" spans="1:31" s="563" customFormat="1">
      <c r="A1583"/>
      <c r="B1583"/>
      <c r="C1583" s="568">
        <v>2025</v>
      </c>
      <c r="D1583" s="569" t="s">
        <v>105</v>
      </c>
      <c r="E1583" s="569" t="s">
        <v>337</v>
      </c>
      <c r="F1583" s="573" t="s">
        <v>141</v>
      </c>
      <c r="G1583" s="569" t="s">
        <v>42</v>
      </c>
      <c r="H1583" s="569" t="s">
        <v>41</v>
      </c>
      <c r="I1583" s="575" t="s">
        <v>54</v>
      </c>
      <c r="J1583" s="569" t="s">
        <v>77</v>
      </c>
      <c r="K1583" s="569" t="s">
        <v>104</v>
      </c>
      <c r="L1583" s="570">
        <v>0.2</v>
      </c>
      <c r="M1583" s="571">
        <v>0.11343596652877276</v>
      </c>
      <c r="N1583" s="572">
        <v>4.5161835454492172</v>
      </c>
      <c r="O1583" s="668" t="s">
        <v>381</v>
      </c>
      <c r="P1583" s="668" t="s">
        <v>77</v>
      </c>
      <c r="Q1583" s="574" t="s">
        <v>5223</v>
      </c>
      <c r="R1583" s="574" t="s">
        <v>5361</v>
      </c>
      <c r="S1583" s="574" t="s">
        <v>5243</v>
      </c>
      <c r="T1583" s="574" t="s">
        <v>5895</v>
      </c>
      <c r="U1583" s="574" t="s">
        <v>5950</v>
      </c>
      <c r="V1583" s="574" t="s">
        <v>5951</v>
      </c>
      <c r="W1583" s="575" t="s">
        <v>5937</v>
      </c>
      <c r="X1583" s="575" t="s">
        <v>5938</v>
      </c>
      <c r="Y1583" s="576" t="s">
        <v>5948</v>
      </c>
      <c r="Z1583" s="577" t="s">
        <v>5952</v>
      </c>
      <c r="AA1583" s="578" t="s">
        <v>5940</v>
      </c>
      <c r="AE1583"/>
    </row>
    <row r="1584" spans="1:31" s="563" customFormat="1">
      <c r="A1584"/>
      <c r="B1584"/>
      <c r="C1584" s="568">
        <v>2025</v>
      </c>
      <c r="D1584" s="569" t="s">
        <v>105</v>
      </c>
      <c r="E1584" s="569" t="s">
        <v>337</v>
      </c>
      <c r="F1584" s="573" t="s">
        <v>141</v>
      </c>
      <c r="G1584" s="569" t="s">
        <v>42</v>
      </c>
      <c r="H1584" s="569" t="s">
        <v>41</v>
      </c>
      <c r="I1584" s="575" t="s">
        <v>54</v>
      </c>
      <c r="J1584" s="569" t="s">
        <v>77</v>
      </c>
      <c r="K1584" s="569" t="s">
        <v>93</v>
      </c>
      <c r="L1584" s="570">
        <v>0.3</v>
      </c>
      <c r="M1584" s="571">
        <v>0.17015394979315915</v>
      </c>
      <c r="N1584" s="572">
        <v>6.7742753181738253</v>
      </c>
      <c r="O1584" s="668" t="s">
        <v>381</v>
      </c>
      <c r="P1584" s="668" t="s">
        <v>77</v>
      </c>
      <c r="Q1584" s="574" t="s">
        <v>5251</v>
      </c>
      <c r="R1584" s="574" t="s">
        <v>5398</v>
      </c>
      <c r="S1584" s="574" t="s">
        <v>5243</v>
      </c>
      <c r="T1584" s="574" t="s">
        <v>5895</v>
      </c>
      <c r="U1584" s="574" t="s">
        <v>5253</v>
      </c>
      <c r="V1584" s="574" t="s">
        <v>5399</v>
      </c>
      <c r="W1584" s="575" t="s">
        <v>5953</v>
      </c>
      <c r="X1584" s="575" t="s">
        <v>5954</v>
      </c>
      <c r="Y1584" s="576" t="s">
        <v>5948</v>
      </c>
      <c r="Z1584" s="577" t="s">
        <v>5955</v>
      </c>
      <c r="AA1584" s="578" t="s">
        <v>5956</v>
      </c>
      <c r="AE1584"/>
    </row>
    <row r="1585" spans="1:31" s="563" customFormat="1">
      <c r="A1585"/>
      <c r="B1585"/>
      <c r="C1585" s="568">
        <v>2025</v>
      </c>
      <c r="D1585" s="569" t="s">
        <v>105</v>
      </c>
      <c r="E1585" s="569" t="s">
        <v>337</v>
      </c>
      <c r="F1585" s="573" t="s">
        <v>141</v>
      </c>
      <c r="G1585" s="569" t="s">
        <v>42</v>
      </c>
      <c r="H1585" s="569" t="s">
        <v>41</v>
      </c>
      <c r="I1585" s="575" t="s">
        <v>54</v>
      </c>
      <c r="J1585" s="569" t="s">
        <v>349</v>
      </c>
      <c r="K1585" s="569" t="s">
        <v>310</v>
      </c>
      <c r="L1585" s="570">
        <v>1</v>
      </c>
      <c r="M1585" s="571">
        <v>0.20316374842933826</v>
      </c>
      <c r="N1585" s="572">
        <v>22.253158035253971</v>
      </c>
      <c r="O1585" s="668" t="s">
        <v>151</v>
      </c>
      <c r="P1585" s="668" t="s">
        <v>349</v>
      </c>
      <c r="Q1585" s="574" t="s">
        <v>5303</v>
      </c>
      <c r="R1585" s="574" t="s">
        <v>5439</v>
      </c>
      <c r="S1585" s="574" t="s">
        <v>5259</v>
      </c>
      <c r="T1585" s="574" t="s">
        <v>5895</v>
      </c>
      <c r="U1585" s="574" t="s">
        <v>5514</v>
      </c>
      <c r="V1585" s="574" t="s">
        <v>5515</v>
      </c>
      <c r="W1585" s="575" t="s">
        <v>5917</v>
      </c>
      <c r="X1585" s="575" t="s">
        <v>5918</v>
      </c>
      <c r="Y1585" s="576" t="s">
        <v>5957</v>
      </c>
      <c r="Z1585" s="577" t="s">
        <v>5958</v>
      </c>
      <c r="AA1585" s="578" t="s">
        <v>5921</v>
      </c>
      <c r="AE1585"/>
    </row>
    <row r="1586" spans="1:31" s="563" customFormat="1">
      <c r="A1586"/>
      <c r="B1586"/>
      <c r="C1586" s="568">
        <v>2025</v>
      </c>
      <c r="D1586" s="569" t="s">
        <v>105</v>
      </c>
      <c r="E1586" s="569" t="s">
        <v>337</v>
      </c>
      <c r="F1586" s="573" t="s">
        <v>141</v>
      </c>
      <c r="G1586" s="569" t="s">
        <v>42</v>
      </c>
      <c r="H1586" s="569" t="s">
        <v>41</v>
      </c>
      <c r="I1586" s="575" t="s">
        <v>54</v>
      </c>
      <c r="J1586" s="569" t="s">
        <v>76</v>
      </c>
      <c r="K1586" s="569" t="s">
        <v>79</v>
      </c>
      <c r="L1586" s="570">
        <v>1</v>
      </c>
      <c r="M1586" s="571">
        <v>1.0789200924158518E-2</v>
      </c>
      <c r="N1586" s="572">
        <v>4.5693151165721497</v>
      </c>
      <c r="O1586" s="668" t="s">
        <v>151</v>
      </c>
      <c r="P1586" s="668" t="s">
        <v>76</v>
      </c>
      <c r="Q1586" s="574" t="s">
        <v>5313</v>
      </c>
      <c r="R1586" s="574" t="s">
        <v>5423</v>
      </c>
      <c r="S1586" s="574" t="s">
        <v>5267</v>
      </c>
      <c r="T1586" s="574" t="s">
        <v>5895</v>
      </c>
      <c r="U1586" s="574" t="s">
        <v>5615</v>
      </c>
      <c r="V1586" s="574" t="s">
        <v>5616</v>
      </c>
      <c r="W1586" s="575" t="s">
        <v>5922</v>
      </c>
      <c r="X1586" s="575" t="s">
        <v>5923</v>
      </c>
      <c r="Y1586" s="576" t="s">
        <v>5959</v>
      </c>
      <c r="Z1586" s="577" t="s">
        <v>5960</v>
      </c>
      <c r="AA1586" s="578" t="s">
        <v>5926</v>
      </c>
      <c r="AE1586"/>
    </row>
    <row r="1587" spans="1:31" s="563" customFormat="1">
      <c r="A1587"/>
      <c r="B1587"/>
      <c r="C1587" s="568">
        <v>2025</v>
      </c>
      <c r="D1587" s="569" t="s">
        <v>105</v>
      </c>
      <c r="E1587" s="569" t="s">
        <v>337</v>
      </c>
      <c r="F1587" s="573" t="s">
        <v>141</v>
      </c>
      <c r="G1587" s="569" t="s">
        <v>42</v>
      </c>
      <c r="H1587" s="569" t="s">
        <v>41</v>
      </c>
      <c r="I1587" s="575" t="s">
        <v>54</v>
      </c>
      <c r="J1587" s="569" t="s">
        <v>74</v>
      </c>
      <c r="K1587" s="569" t="s">
        <v>79</v>
      </c>
      <c r="L1587" s="570">
        <v>1</v>
      </c>
      <c r="M1587" s="571">
        <v>0.11538854297418934</v>
      </c>
      <c r="N1587" s="572">
        <v>48.956947677558738</v>
      </c>
      <c r="O1587" s="668" t="s">
        <v>151</v>
      </c>
      <c r="P1587" s="668" t="s">
        <v>74</v>
      </c>
      <c r="Q1587" s="574" t="s">
        <v>5313</v>
      </c>
      <c r="R1587" s="574" t="s">
        <v>5423</v>
      </c>
      <c r="S1587" s="574" t="s">
        <v>5280</v>
      </c>
      <c r="T1587" s="574" t="s">
        <v>5895</v>
      </c>
      <c r="U1587" s="574" t="s">
        <v>5424</v>
      </c>
      <c r="V1587" s="574" t="s">
        <v>5425</v>
      </c>
      <c r="W1587" s="575" t="s">
        <v>5922</v>
      </c>
      <c r="X1587" s="575" t="s">
        <v>5923</v>
      </c>
      <c r="Y1587" s="576" t="s">
        <v>5961</v>
      </c>
      <c r="Z1587" s="577" t="s">
        <v>5962</v>
      </c>
      <c r="AA1587" s="578" t="s">
        <v>5926</v>
      </c>
      <c r="AE1587"/>
    </row>
    <row r="1588" spans="1:31" s="563" customFormat="1">
      <c r="A1588"/>
      <c r="B1588"/>
      <c r="C1588" s="568">
        <v>2025</v>
      </c>
      <c r="D1588" s="569" t="s">
        <v>105</v>
      </c>
      <c r="E1588" s="569" t="s">
        <v>337</v>
      </c>
      <c r="F1588" s="573" t="s">
        <v>141</v>
      </c>
      <c r="G1588" s="569" t="s">
        <v>42</v>
      </c>
      <c r="H1588" s="569" t="s">
        <v>41</v>
      </c>
      <c r="I1588" s="575" t="s">
        <v>54</v>
      </c>
      <c r="J1588" s="569" t="s">
        <v>351</v>
      </c>
      <c r="K1588" s="569" t="s">
        <v>100</v>
      </c>
      <c r="L1588" s="570">
        <v>1</v>
      </c>
      <c r="M1588" s="571">
        <v>0.15310101227742443</v>
      </c>
      <c r="N1588" s="572">
        <v>0.64731964151438781</v>
      </c>
      <c r="O1588" s="668" t="s">
        <v>151</v>
      </c>
      <c r="P1588" s="668" t="s">
        <v>351</v>
      </c>
      <c r="Q1588" s="574" t="s">
        <v>5288</v>
      </c>
      <c r="R1588" s="574" t="s">
        <v>5429</v>
      </c>
      <c r="S1588" s="574" t="s">
        <v>5290</v>
      </c>
      <c r="T1588" s="574" t="s">
        <v>5895</v>
      </c>
      <c r="U1588" s="574" t="s">
        <v>5291</v>
      </c>
      <c r="V1588" s="574" t="s">
        <v>5430</v>
      </c>
      <c r="W1588" s="575" t="s">
        <v>5963</v>
      </c>
      <c r="X1588" s="575" t="s">
        <v>5964</v>
      </c>
      <c r="Y1588" s="576" t="s">
        <v>5965</v>
      </c>
      <c r="Z1588" s="577" t="s">
        <v>5966</v>
      </c>
      <c r="AA1588" s="578" t="s">
        <v>5967</v>
      </c>
      <c r="AE1588"/>
    </row>
    <row r="1589" spans="1:31" s="563" customFormat="1">
      <c r="A1589"/>
      <c r="B1589"/>
      <c r="C1589" s="568">
        <v>2025</v>
      </c>
      <c r="D1589" s="569" t="s">
        <v>105</v>
      </c>
      <c r="E1589" s="569" t="s">
        <v>337</v>
      </c>
      <c r="F1589" s="573" t="s">
        <v>141</v>
      </c>
      <c r="G1589" s="569" t="s">
        <v>42</v>
      </c>
      <c r="H1589" s="569" t="s">
        <v>41</v>
      </c>
      <c r="I1589" s="575" t="s">
        <v>54</v>
      </c>
      <c r="J1589" s="569" t="s">
        <v>67</v>
      </c>
      <c r="K1589" s="569" t="s">
        <v>81</v>
      </c>
      <c r="L1589" s="570">
        <v>1</v>
      </c>
      <c r="M1589" s="571">
        <v>0.20817706767189079</v>
      </c>
      <c r="N1589" s="572">
        <v>0.77010928930991285</v>
      </c>
      <c r="O1589" s="668" t="s">
        <v>382</v>
      </c>
      <c r="P1589" s="668" t="s">
        <v>67</v>
      </c>
      <c r="Q1589" s="574" t="s">
        <v>5231</v>
      </c>
      <c r="R1589" s="574" t="s">
        <v>5388</v>
      </c>
      <c r="S1589" s="574" t="s">
        <v>5298</v>
      </c>
      <c r="T1589" s="574" t="s">
        <v>5895</v>
      </c>
      <c r="U1589" s="574" t="s">
        <v>5299</v>
      </c>
      <c r="V1589" s="574" t="s">
        <v>5437</v>
      </c>
      <c r="W1589" s="575" t="s">
        <v>5941</v>
      </c>
      <c r="X1589" s="575" t="s">
        <v>5942</v>
      </c>
      <c r="Y1589" s="576" t="s">
        <v>5968</v>
      </c>
      <c r="Z1589" s="577" t="s">
        <v>5969</v>
      </c>
      <c r="AA1589" s="578" t="s">
        <v>5945</v>
      </c>
      <c r="AE1589"/>
    </row>
    <row r="1590" spans="1:31" s="563" customFormat="1">
      <c r="A1590"/>
      <c r="B1590"/>
      <c r="C1590" s="568">
        <v>2025</v>
      </c>
      <c r="D1590" s="569" t="s">
        <v>105</v>
      </c>
      <c r="E1590" s="569" t="s">
        <v>337</v>
      </c>
      <c r="F1590" s="573" t="s">
        <v>141</v>
      </c>
      <c r="G1590" s="569" t="s">
        <v>42</v>
      </c>
      <c r="H1590" s="569" t="s">
        <v>41</v>
      </c>
      <c r="I1590" s="575" t="s">
        <v>54</v>
      </c>
      <c r="J1590" s="569" t="s">
        <v>66</v>
      </c>
      <c r="K1590" s="569" t="s">
        <v>115</v>
      </c>
      <c r="L1590" s="570">
        <v>0.5</v>
      </c>
      <c r="M1590" s="571">
        <v>0.2917538998179709</v>
      </c>
      <c r="N1590" s="572">
        <v>11.230760469102893</v>
      </c>
      <c r="O1590" s="668" t="s">
        <v>381</v>
      </c>
      <c r="P1590" s="668" t="s">
        <v>66</v>
      </c>
      <c r="Q1590" s="574" t="s">
        <v>5403</v>
      </c>
      <c r="R1590" s="574" t="s">
        <v>5404</v>
      </c>
      <c r="S1590" s="574" t="s">
        <v>5305</v>
      </c>
      <c r="T1590" s="574" t="s">
        <v>5895</v>
      </c>
      <c r="U1590" s="574" t="s">
        <v>5970</v>
      </c>
      <c r="V1590" s="574" t="s">
        <v>5971</v>
      </c>
      <c r="W1590" s="575" t="s">
        <v>5972</v>
      </c>
      <c r="X1590" s="575" t="s">
        <v>5973</v>
      </c>
      <c r="Y1590" s="576" t="s">
        <v>5974</v>
      </c>
      <c r="Z1590" s="577" t="s">
        <v>5975</v>
      </c>
      <c r="AA1590" s="578" t="s">
        <v>5976</v>
      </c>
      <c r="AE1590"/>
    </row>
    <row r="1591" spans="1:31" s="563" customFormat="1">
      <c r="A1591"/>
      <c r="B1591"/>
      <c r="C1591" s="568">
        <v>2025</v>
      </c>
      <c r="D1591" s="569" t="s">
        <v>105</v>
      </c>
      <c r="E1591" s="569" t="s">
        <v>337</v>
      </c>
      <c r="F1591" s="573" t="s">
        <v>141</v>
      </c>
      <c r="G1591" s="569" t="s">
        <v>42</v>
      </c>
      <c r="H1591" s="569" t="s">
        <v>41</v>
      </c>
      <c r="I1591" s="575" t="s">
        <v>54</v>
      </c>
      <c r="J1591" s="569" t="s">
        <v>66</v>
      </c>
      <c r="K1591" s="569" t="s">
        <v>310</v>
      </c>
      <c r="L1591" s="570">
        <v>0.5</v>
      </c>
      <c r="M1591" s="571">
        <v>0.2917538998179709</v>
      </c>
      <c r="N1591" s="572">
        <v>11.230760469102893</v>
      </c>
      <c r="O1591" s="668" t="s">
        <v>381</v>
      </c>
      <c r="P1591" s="668" t="s">
        <v>66</v>
      </c>
      <c r="Q1591" s="574" t="s">
        <v>5303</v>
      </c>
      <c r="R1591" s="574" t="s">
        <v>5439</v>
      </c>
      <c r="S1591" s="574" t="s">
        <v>5305</v>
      </c>
      <c r="T1591" s="574" t="s">
        <v>5895</v>
      </c>
      <c r="U1591" s="574" t="s">
        <v>5306</v>
      </c>
      <c r="V1591" s="574" t="s">
        <v>5440</v>
      </c>
      <c r="W1591" s="575" t="s">
        <v>5917</v>
      </c>
      <c r="X1591" s="575" t="s">
        <v>5918</v>
      </c>
      <c r="Y1591" s="576" t="s">
        <v>5974</v>
      </c>
      <c r="Z1591" s="577" t="s">
        <v>5977</v>
      </c>
      <c r="AA1591" s="578" t="s">
        <v>5921</v>
      </c>
      <c r="AE1591"/>
    </row>
    <row r="1592" spans="1:31" s="563" customFormat="1">
      <c r="A1592"/>
      <c r="B1592"/>
      <c r="C1592" s="568">
        <v>2025</v>
      </c>
      <c r="D1592" s="569" t="s">
        <v>105</v>
      </c>
      <c r="E1592" s="569" t="s">
        <v>337</v>
      </c>
      <c r="F1592" s="573" t="s">
        <v>141</v>
      </c>
      <c r="G1592" s="569" t="s">
        <v>42</v>
      </c>
      <c r="H1592" s="569" t="s">
        <v>41</v>
      </c>
      <c r="I1592" s="575" t="s">
        <v>54</v>
      </c>
      <c r="J1592" s="569" t="s">
        <v>348</v>
      </c>
      <c r="K1592" s="569" t="s">
        <v>310</v>
      </c>
      <c r="L1592" s="570">
        <v>1</v>
      </c>
      <c r="M1592" s="571">
        <v>0.55162187911411242</v>
      </c>
      <c r="N1592" s="572">
        <v>59.496290580366527</v>
      </c>
      <c r="O1592" s="668" t="s">
        <v>151</v>
      </c>
      <c r="P1592" s="668" t="s">
        <v>348</v>
      </c>
      <c r="Q1592" s="574" t="s">
        <v>5303</v>
      </c>
      <c r="R1592" s="574" t="s">
        <v>5439</v>
      </c>
      <c r="S1592" s="574" t="s">
        <v>5321</v>
      </c>
      <c r="T1592" s="574" t="s">
        <v>5895</v>
      </c>
      <c r="U1592" s="574" t="s">
        <v>5810</v>
      </c>
      <c r="V1592" s="574" t="s">
        <v>5887</v>
      </c>
      <c r="W1592" s="575" t="s">
        <v>5917</v>
      </c>
      <c r="X1592" s="575" t="s">
        <v>5918</v>
      </c>
      <c r="Y1592" s="576" t="s">
        <v>5978</v>
      </c>
      <c r="Z1592" s="577" t="s">
        <v>5979</v>
      </c>
      <c r="AA1592" s="578" t="s">
        <v>5921</v>
      </c>
      <c r="AE1592"/>
    </row>
    <row r="1593" spans="1:31" s="563" customFormat="1">
      <c r="A1593"/>
      <c r="B1593"/>
      <c r="C1593" s="568">
        <v>2025</v>
      </c>
      <c r="D1593" s="569" t="s">
        <v>16</v>
      </c>
      <c r="E1593" s="569" t="s">
        <v>357</v>
      </c>
      <c r="F1593" s="573" t="s">
        <v>462</v>
      </c>
      <c r="G1593" s="569" t="s">
        <v>42</v>
      </c>
      <c r="H1593" s="569" t="s">
        <v>41</v>
      </c>
      <c r="I1593" s="575" t="s">
        <v>54</v>
      </c>
      <c r="J1593" s="569" t="s">
        <v>352</v>
      </c>
      <c r="K1593" s="569" t="s">
        <v>106</v>
      </c>
      <c r="L1593" s="570">
        <v>1</v>
      </c>
      <c r="M1593" s="571">
        <v>1.3423424391061816</v>
      </c>
      <c r="N1593" s="572">
        <v>50.19337692643515</v>
      </c>
      <c r="O1593" s="668" t="s">
        <v>151</v>
      </c>
      <c r="P1593" s="668" t="s">
        <v>352</v>
      </c>
      <c r="Q1593" s="574" t="s">
        <v>5175</v>
      </c>
      <c r="R1593" s="574" t="s">
        <v>5176</v>
      </c>
      <c r="S1593" s="574" t="s">
        <v>5148</v>
      </c>
      <c r="T1593" s="574" t="s">
        <v>5980</v>
      </c>
      <c r="U1593" s="574" t="s">
        <v>5537</v>
      </c>
      <c r="V1593" s="574" t="s">
        <v>5981</v>
      </c>
      <c r="W1593" s="575" t="s">
        <v>5982</v>
      </c>
      <c r="X1593" s="575" t="s">
        <v>5983</v>
      </c>
      <c r="Y1593" s="576" t="s">
        <v>5984</v>
      </c>
      <c r="Z1593" s="577" t="s">
        <v>5985</v>
      </c>
      <c r="AA1593" s="578" t="s">
        <v>5986</v>
      </c>
      <c r="AE1593"/>
    </row>
    <row r="1594" spans="1:31" s="563" customFormat="1">
      <c r="A1594"/>
      <c r="B1594"/>
      <c r="C1594" s="568">
        <v>2025</v>
      </c>
      <c r="D1594" s="569" t="s">
        <v>16</v>
      </c>
      <c r="E1594" s="569" t="s">
        <v>357</v>
      </c>
      <c r="F1594" s="573" t="s">
        <v>462</v>
      </c>
      <c r="G1594" s="569" t="s">
        <v>42</v>
      </c>
      <c r="H1594" s="569" t="s">
        <v>41</v>
      </c>
      <c r="I1594" s="575" t="s">
        <v>54</v>
      </c>
      <c r="J1594" s="569" t="s">
        <v>116</v>
      </c>
      <c r="K1594" s="569" t="s">
        <v>330</v>
      </c>
      <c r="L1594" s="570">
        <v>1</v>
      </c>
      <c r="M1594" s="571">
        <v>2.1356245445460251</v>
      </c>
      <c r="N1594" s="572">
        <v>9.5103240492192924</v>
      </c>
      <c r="O1594" s="668" t="s">
        <v>382</v>
      </c>
      <c r="P1594" s="668" t="s">
        <v>116</v>
      </c>
      <c r="Q1594" s="574" t="s">
        <v>5185</v>
      </c>
      <c r="R1594" s="574" t="s">
        <v>5186</v>
      </c>
      <c r="S1594" s="574" t="s">
        <v>5159</v>
      </c>
      <c r="T1594" s="574" t="s">
        <v>5980</v>
      </c>
      <c r="U1594" s="574" t="s">
        <v>5720</v>
      </c>
      <c r="V1594" s="574" t="s">
        <v>5721</v>
      </c>
      <c r="W1594" s="575" t="s">
        <v>5987</v>
      </c>
      <c r="X1594" s="575" t="s">
        <v>5988</v>
      </c>
      <c r="Y1594" s="576" t="s">
        <v>5989</v>
      </c>
      <c r="Z1594" s="577" t="s">
        <v>5990</v>
      </c>
      <c r="AA1594" s="578" t="s">
        <v>5991</v>
      </c>
      <c r="AE1594"/>
    </row>
    <row r="1595" spans="1:31" s="563" customFormat="1">
      <c r="A1595"/>
      <c r="B1595"/>
      <c r="C1595" s="568">
        <v>2025</v>
      </c>
      <c r="D1595" s="569" t="s">
        <v>16</v>
      </c>
      <c r="E1595" s="569" t="s">
        <v>357</v>
      </c>
      <c r="F1595" s="573" t="s">
        <v>462</v>
      </c>
      <c r="G1595" s="569" t="s">
        <v>42</v>
      </c>
      <c r="H1595" s="569" t="s">
        <v>41</v>
      </c>
      <c r="I1595" s="575" t="s">
        <v>54</v>
      </c>
      <c r="J1595" s="569" t="s">
        <v>109</v>
      </c>
      <c r="K1595" s="569" t="s">
        <v>310</v>
      </c>
      <c r="L1595" s="570">
        <v>0.25</v>
      </c>
      <c r="M1595" s="571">
        <v>1.2464874809626387</v>
      </c>
      <c r="N1595" s="572">
        <v>47.551620246096462</v>
      </c>
      <c r="O1595" s="668" t="s">
        <v>381</v>
      </c>
      <c r="P1595" s="668" t="s">
        <v>109</v>
      </c>
      <c r="Q1595" s="574" t="s">
        <v>5303</v>
      </c>
      <c r="R1595" s="574" t="s">
        <v>5304</v>
      </c>
      <c r="S1595" s="574" t="s">
        <v>5177</v>
      </c>
      <c r="T1595" s="574" t="s">
        <v>5980</v>
      </c>
      <c r="U1595" s="574" t="s">
        <v>5992</v>
      </c>
      <c r="V1595" s="574" t="s">
        <v>5993</v>
      </c>
      <c r="W1595" s="575" t="s">
        <v>5994</v>
      </c>
      <c r="X1595" s="575" t="s">
        <v>5995</v>
      </c>
      <c r="Y1595" s="576" t="s">
        <v>5996</v>
      </c>
      <c r="Z1595" s="577" t="s">
        <v>5997</v>
      </c>
      <c r="AA1595" s="578" t="s">
        <v>5998</v>
      </c>
      <c r="AE1595"/>
    </row>
    <row r="1596" spans="1:31" s="563" customFormat="1">
      <c r="A1596"/>
      <c r="B1596"/>
      <c r="C1596" s="568">
        <v>2025</v>
      </c>
      <c r="D1596" s="569" t="s">
        <v>16</v>
      </c>
      <c r="E1596" s="569" t="s">
        <v>357</v>
      </c>
      <c r="F1596" s="573" t="s">
        <v>462</v>
      </c>
      <c r="G1596" s="569" t="s">
        <v>42</v>
      </c>
      <c r="H1596" s="569" t="s">
        <v>41</v>
      </c>
      <c r="I1596" s="575" t="s">
        <v>54</v>
      </c>
      <c r="J1596" s="569" t="s">
        <v>109</v>
      </c>
      <c r="K1596" s="569" t="s">
        <v>111</v>
      </c>
      <c r="L1596" s="570">
        <v>0.4</v>
      </c>
      <c r="M1596" s="571">
        <v>1.994379969540222</v>
      </c>
      <c r="N1596" s="572">
        <v>76.082592393754339</v>
      </c>
      <c r="O1596" s="668" t="s">
        <v>381</v>
      </c>
      <c r="P1596" s="668" t="s">
        <v>109</v>
      </c>
      <c r="Q1596" s="574" t="s">
        <v>5272</v>
      </c>
      <c r="R1596" s="574" t="s">
        <v>5273</v>
      </c>
      <c r="S1596" s="574" t="s">
        <v>5177</v>
      </c>
      <c r="T1596" s="574" t="s">
        <v>5980</v>
      </c>
      <c r="U1596" s="574" t="s">
        <v>5348</v>
      </c>
      <c r="V1596" s="574" t="s">
        <v>5726</v>
      </c>
      <c r="W1596" s="575" t="s">
        <v>5999</v>
      </c>
      <c r="X1596" s="575" t="s">
        <v>6000</v>
      </c>
      <c r="Y1596" s="576" t="s">
        <v>5996</v>
      </c>
      <c r="Z1596" s="577" t="s">
        <v>6001</v>
      </c>
      <c r="AA1596" s="578" t="s">
        <v>6002</v>
      </c>
      <c r="AE1596"/>
    </row>
    <row r="1597" spans="1:31" s="563" customFormat="1">
      <c r="A1597"/>
      <c r="B1597"/>
      <c r="C1597" s="568">
        <v>2025</v>
      </c>
      <c r="D1597" s="569" t="s">
        <v>16</v>
      </c>
      <c r="E1597" s="569" t="s">
        <v>357</v>
      </c>
      <c r="F1597" s="573" t="s">
        <v>462</v>
      </c>
      <c r="G1597" s="569" t="s">
        <v>42</v>
      </c>
      <c r="H1597" s="569" t="s">
        <v>41</v>
      </c>
      <c r="I1597" s="575" t="s">
        <v>54</v>
      </c>
      <c r="J1597" s="569" t="s">
        <v>109</v>
      </c>
      <c r="K1597" s="569" t="s">
        <v>106</v>
      </c>
      <c r="L1597" s="570">
        <v>0.35</v>
      </c>
      <c r="M1597" s="571">
        <v>1.7450824733476942</v>
      </c>
      <c r="N1597" s="572">
        <v>66.572268344535047</v>
      </c>
      <c r="O1597" s="668" t="s">
        <v>381</v>
      </c>
      <c r="P1597" s="668" t="s">
        <v>109</v>
      </c>
      <c r="Q1597" s="574" t="s">
        <v>5175</v>
      </c>
      <c r="R1597" s="574" t="s">
        <v>5176</v>
      </c>
      <c r="S1597" s="574" t="s">
        <v>5177</v>
      </c>
      <c r="T1597" s="574" t="s">
        <v>5980</v>
      </c>
      <c r="U1597" s="574" t="s">
        <v>5178</v>
      </c>
      <c r="V1597" s="574" t="s">
        <v>5179</v>
      </c>
      <c r="W1597" s="575" t="s">
        <v>5982</v>
      </c>
      <c r="X1597" s="575" t="s">
        <v>5983</v>
      </c>
      <c r="Y1597" s="576" t="s">
        <v>5996</v>
      </c>
      <c r="Z1597" s="577" t="s">
        <v>6003</v>
      </c>
      <c r="AA1597" s="578" t="s">
        <v>5986</v>
      </c>
      <c r="AE1597"/>
    </row>
    <row r="1598" spans="1:31" s="563" customFormat="1">
      <c r="A1598"/>
      <c r="B1598"/>
      <c r="C1598" s="568">
        <v>2025</v>
      </c>
      <c r="D1598" s="569" t="s">
        <v>16</v>
      </c>
      <c r="E1598" s="569" t="s">
        <v>357</v>
      </c>
      <c r="F1598" s="573" t="s">
        <v>462</v>
      </c>
      <c r="G1598" s="569" t="s">
        <v>42</v>
      </c>
      <c r="H1598" s="569" t="s">
        <v>41</v>
      </c>
      <c r="I1598" s="575" t="s">
        <v>54</v>
      </c>
      <c r="J1598" s="569" t="s">
        <v>350</v>
      </c>
      <c r="K1598" s="569" t="s">
        <v>104</v>
      </c>
      <c r="L1598" s="570">
        <v>1</v>
      </c>
      <c r="M1598" s="571">
        <v>2.9405987305221895</v>
      </c>
      <c r="N1598" s="572">
        <v>321.23761232918503</v>
      </c>
      <c r="O1598" s="668" t="s">
        <v>151</v>
      </c>
      <c r="P1598" s="668" t="s">
        <v>350</v>
      </c>
      <c r="Q1598" s="574" t="s">
        <v>5223</v>
      </c>
      <c r="R1598" s="574" t="s">
        <v>5224</v>
      </c>
      <c r="S1598" s="574" t="s">
        <v>5187</v>
      </c>
      <c r="T1598" s="574" t="s">
        <v>5980</v>
      </c>
      <c r="U1598" s="574" t="s">
        <v>5362</v>
      </c>
      <c r="V1598" s="574" t="s">
        <v>6004</v>
      </c>
      <c r="W1598" s="575" t="s">
        <v>6005</v>
      </c>
      <c r="X1598" s="575" t="s">
        <v>6006</v>
      </c>
      <c r="Y1598" s="576" t="s">
        <v>6007</v>
      </c>
      <c r="Z1598" s="577" t="s">
        <v>6008</v>
      </c>
      <c r="AA1598" s="578" t="s">
        <v>6009</v>
      </c>
      <c r="AE1598"/>
    </row>
    <row r="1599" spans="1:31" s="563" customFormat="1">
      <c r="A1599"/>
      <c r="B1599"/>
      <c r="C1599" s="568">
        <v>2025</v>
      </c>
      <c r="D1599" s="569" t="s">
        <v>16</v>
      </c>
      <c r="E1599" s="569" t="s">
        <v>357</v>
      </c>
      <c r="F1599" s="573" t="s">
        <v>462</v>
      </c>
      <c r="G1599" s="569" t="s">
        <v>42</v>
      </c>
      <c r="H1599" s="569" t="s">
        <v>41</v>
      </c>
      <c r="I1599" s="575" t="s">
        <v>54</v>
      </c>
      <c r="J1599" s="569" t="s">
        <v>99</v>
      </c>
      <c r="K1599" s="569" t="s">
        <v>331</v>
      </c>
      <c r="L1599" s="570">
        <v>1</v>
      </c>
      <c r="M1599" s="571">
        <v>1.2214614366774721</v>
      </c>
      <c r="N1599" s="572">
        <v>281.08291078803683</v>
      </c>
      <c r="O1599" s="668" t="s">
        <v>151</v>
      </c>
      <c r="P1599" s="668" t="s">
        <v>99</v>
      </c>
      <c r="Q1599" s="574" t="s">
        <v>6010</v>
      </c>
      <c r="R1599" s="574" t="s">
        <v>6011</v>
      </c>
      <c r="S1599" s="574" t="s">
        <v>5197</v>
      </c>
      <c r="T1599" s="574" t="s">
        <v>5980</v>
      </c>
      <c r="U1599" s="574" t="s">
        <v>6012</v>
      </c>
      <c r="V1599" s="574" t="s">
        <v>6013</v>
      </c>
      <c r="W1599" s="575" t="s">
        <v>6014</v>
      </c>
      <c r="X1599" s="575" t="s">
        <v>6015</v>
      </c>
      <c r="Y1599" s="576" t="s">
        <v>6016</v>
      </c>
      <c r="Z1599" s="577" t="s">
        <v>6017</v>
      </c>
      <c r="AA1599" s="578" t="s">
        <v>6018</v>
      </c>
      <c r="AE1599"/>
    </row>
    <row r="1600" spans="1:31" s="563" customFormat="1">
      <c r="A1600"/>
      <c r="B1600"/>
      <c r="C1600" s="568">
        <v>2025</v>
      </c>
      <c r="D1600" s="569" t="s">
        <v>16</v>
      </c>
      <c r="E1600" s="569" t="s">
        <v>357</v>
      </c>
      <c r="F1600" s="573" t="s">
        <v>462</v>
      </c>
      <c r="G1600" s="569" t="s">
        <v>42</v>
      </c>
      <c r="H1600" s="569" t="s">
        <v>41</v>
      </c>
      <c r="I1600" s="575" t="s">
        <v>54</v>
      </c>
      <c r="J1600" s="569" t="s">
        <v>96</v>
      </c>
      <c r="K1600" s="569" t="s">
        <v>311</v>
      </c>
      <c r="L1600" s="570">
        <v>1</v>
      </c>
      <c r="M1600" s="571">
        <v>2.1336493169362949E-2</v>
      </c>
      <c r="N1600" s="572">
        <v>40.154701541148128</v>
      </c>
      <c r="O1600" s="668" t="s">
        <v>151</v>
      </c>
      <c r="P1600" s="668" t="s">
        <v>96</v>
      </c>
      <c r="Q1600" s="574" t="s">
        <v>6019</v>
      </c>
      <c r="R1600" s="574" t="s">
        <v>6020</v>
      </c>
      <c r="S1600" s="574" t="s">
        <v>5205</v>
      </c>
      <c r="T1600" s="574" t="s">
        <v>5980</v>
      </c>
      <c r="U1600" s="574" t="s">
        <v>6021</v>
      </c>
      <c r="V1600" s="574" t="s">
        <v>6022</v>
      </c>
      <c r="W1600" s="575" t="s">
        <v>6023</v>
      </c>
      <c r="X1600" s="575" t="s">
        <v>6024</v>
      </c>
      <c r="Y1600" s="576" t="s">
        <v>6025</v>
      </c>
      <c r="Z1600" s="577" t="s">
        <v>6026</v>
      </c>
      <c r="AA1600" s="578" t="s">
        <v>6027</v>
      </c>
      <c r="AE1600"/>
    </row>
    <row r="1601" spans="1:31" s="563" customFormat="1">
      <c r="A1601"/>
      <c r="B1601"/>
      <c r="C1601" s="568">
        <v>2025</v>
      </c>
      <c r="D1601" s="569" t="s">
        <v>16</v>
      </c>
      <c r="E1601" s="569" t="s">
        <v>357</v>
      </c>
      <c r="F1601" s="573" t="s">
        <v>462</v>
      </c>
      <c r="G1601" s="569" t="s">
        <v>42</v>
      </c>
      <c r="H1601" s="569" t="s">
        <v>41</v>
      </c>
      <c r="I1601" s="575" t="s">
        <v>54</v>
      </c>
      <c r="J1601" s="569" t="s">
        <v>87</v>
      </c>
      <c r="K1601" s="569" t="s">
        <v>111</v>
      </c>
      <c r="L1601" s="570">
        <v>0.6</v>
      </c>
      <c r="M1601" s="571">
        <v>0.66591554605097913</v>
      </c>
      <c r="N1601" s="572">
        <v>27.104423540274976</v>
      </c>
      <c r="O1601" s="668" t="s">
        <v>151</v>
      </c>
      <c r="P1601" s="668" t="s">
        <v>87</v>
      </c>
      <c r="Q1601" s="574" t="s">
        <v>5272</v>
      </c>
      <c r="R1601" s="574" t="s">
        <v>5273</v>
      </c>
      <c r="S1601" s="574" t="s">
        <v>5212</v>
      </c>
      <c r="T1601" s="574" t="s">
        <v>5980</v>
      </c>
      <c r="U1601" s="574" t="s">
        <v>5586</v>
      </c>
      <c r="V1601" s="574" t="s">
        <v>6028</v>
      </c>
      <c r="W1601" s="575" t="s">
        <v>5999</v>
      </c>
      <c r="X1601" s="575" t="s">
        <v>6000</v>
      </c>
      <c r="Y1601" s="576" t="s">
        <v>6029</v>
      </c>
      <c r="Z1601" s="577" t="s">
        <v>6030</v>
      </c>
      <c r="AA1601" s="578" t="s">
        <v>6002</v>
      </c>
      <c r="AE1601"/>
    </row>
    <row r="1602" spans="1:31" s="563" customFormat="1">
      <c r="A1602"/>
      <c r="B1602"/>
      <c r="C1602" s="568">
        <v>2025</v>
      </c>
      <c r="D1602" s="569" t="s">
        <v>16</v>
      </c>
      <c r="E1602" s="569" t="s">
        <v>357</v>
      </c>
      <c r="F1602" s="573" t="s">
        <v>462</v>
      </c>
      <c r="G1602" s="569" t="s">
        <v>42</v>
      </c>
      <c r="H1602" s="569" t="s">
        <v>41</v>
      </c>
      <c r="I1602" s="575" t="s">
        <v>54</v>
      </c>
      <c r="J1602" s="569" t="s">
        <v>87</v>
      </c>
      <c r="K1602" s="569" t="s">
        <v>106</v>
      </c>
      <c r="L1602" s="570">
        <v>0.4</v>
      </c>
      <c r="M1602" s="571">
        <v>0.44394369736731953</v>
      </c>
      <c r="N1602" s="572">
        <v>18.069615693516653</v>
      </c>
      <c r="O1602" s="668" t="s">
        <v>151</v>
      </c>
      <c r="P1602" s="668" t="s">
        <v>87</v>
      </c>
      <c r="Q1602" s="574" t="s">
        <v>5175</v>
      </c>
      <c r="R1602" s="574" t="s">
        <v>5176</v>
      </c>
      <c r="S1602" s="574" t="s">
        <v>5212</v>
      </c>
      <c r="T1602" s="574" t="s">
        <v>5980</v>
      </c>
      <c r="U1602" s="574" t="s">
        <v>5220</v>
      </c>
      <c r="V1602" s="574" t="s">
        <v>5221</v>
      </c>
      <c r="W1602" s="575" t="s">
        <v>5982</v>
      </c>
      <c r="X1602" s="575" t="s">
        <v>5983</v>
      </c>
      <c r="Y1602" s="576" t="s">
        <v>6029</v>
      </c>
      <c r="Z1602" s="577" t="s">
        <v>6031</v>
      </c>
      <c r="AA1602" s="578" t="s">
        <v>5986</v>
      </c>
      <c r="AE1602"/>
    </row>
    <row r="1603" spans="1:31" s="563" customFormat="1">
      <c r="A1603"/>
      <c r="B1603"/>
      <c r="C1603" s="568">
        <v>2025</v>
      </c>
      <c r="D1603" s="569" t="s">
        <v>16</v>
      </c>
      <c r="E1603" s="569" t="s">
        <v>357</v>
      </c>
      <c r="F1603" s="573" t="s">
        <v>462</v>
      </c>
      <c r="G1603" s="569" t="s">
        <v>42</v>
      </c>
      <c r="H1603" s="569" t="s">
        <v>41</v>
      </c>
      <c r="I1603" s="575" t="s">
        <v>54</v>
      </c>
      <c r="J1603" s="569" t="s">
        <v>83</v>
      </c>
      <c r="K1603" s="569" t="s">
        <v>81</v>
      </c>
      <c r="L1603" s="570">
        <v>1</v>
      </c>
      <c r="M1603" s="571">
        <v>14.649592681580613</v>
      </c>
      <c r="N1603" s="572">
        <v>35.100747726486382</v>
      </c>
      <c r="O1603" s="668" t="s">
        <v>382</v>
      </c>
      <c r="P1603" s="668" t="s">
        <v>83</v>
      </c>
      <c r="Q1603" s="574" t="s">
        <v>5231</v>
      </c>
      <c r="R1603" s="574" t="s">
        <v>5232</v>
      </c>
      <c r="S1603" s="574" t="s">
        <v>5233</v>
      </c>
      <c r="T1603" s="574" t="s">
        <v>5980</v>
      </c>
      <c r="U1603" s="574" t="s">
        <v>5234</v>
      </c>
      <c r="V1603" s="574" t="s">
        <v>5235</v>
      </c>
      <c r="W1603" s="575" t="s">
        <v>6032</v>
      </c>
      <c r="X1603" s="575" t="s">
        <v>6033</v>
      </c>
      <c r="Y1603" s="576" t="s">
        <v>6034</v>
      </c>
      <c r="Z1603" s="577" t="s">
        <v>6035</v>
      </c>
      <c r="AA1603" s="578" t="s">
        <v>6036</v>
      </c>
      <c r="AE1603"/>
    </row>
    <row r="1604" spans="1:31" s="563" customFormat="1">
      <c r="A1604"/>
      <c r="B1604"/>
      <c r="C1604" s="568">
        <v>2025</v>
      </c>
      <c r="D1604" s="569" t="s">
        <v>16</v>
      </c>
      <c r="E1604" s="569" t="s">
        <v>357</v>
      </c>
      <c r="F1604" s="573" t="s">
        <v>462</v>
      </c>
      <c r="G1604" s="569" t="s">
        <v>42</v>
      </c>
      <c r="H1604" s="569" t="s">
        <v>41</v>
      </c>
      <c r="I1604" s="575" t="s">
        <v>54</v>
      </c>
      <c r="J1604" s="569" t="s">
        <v>77</v>
      </c>
      <c r="K1604" s="569" t="s">
        <v>106</v>
      </c>
      <c r="L1604" s="570">
        <v>0.4</v>
      </c>
      <c r="M1604" s="571">
        <v>7.7804052684586669</v>
      </c>
      <c r="N1604" s="572">
        <v>216.00460139376236</v>
      </c>
      <c r="O1604" s="668" t="s">
        <v>381</v>
      </c>
      <c r="P1604" s="668" t="s">
        <v>77</v>
      </c>
      <c r="Q1604" s="574" t="s">
        <v>5175</v>
      </c>
      <c r="R1604" s="574" t="s">
        <v>5176</v>
      </c>
      <c r="S1604" s="574" t="s">
        <v>5243</v>
      </c>
      <c r="T1604" s="574" t="s">
        <v>5980</v>
      </c>
      <c r="U1604" s="574" t="s">
        <v>5599</v>
      </c>
      <c r="V1604" s="574" t="s">
        <v>6037</v>
      </c>
      <c r="W1604" s="575" t="s">
        <v>5982</v>
      </c>
      <c r="X1604" s="575" t="s">
        <v>5983</v>
      </c>
      <c r="Y1604" s="576" t="s">
        <v>6038</v>
      </c>
      <c r="Z1604" s="577" t="s">
        <v>6039</v>
      </c>
      <c r="AA1604" s="578" t="s">
        <v>5986</v>
      </c>
      <c r="AE1604"/>
    </row>
    <row r="1605" spans="1:31" s="563" customFormat="1">
      <c r="A1605"/>
      <c r="B1605"/>
      <c r="C1605" s="568">
        <v>2025</v>
      </c>
      <c r="D1605" s="569" t="s">
        <v>16</v>
      </c>
      <c r="E1605" s="569" t="s">
        <v>357</v>
      </c>
      <c r="F1605" s="573" t="s">
        <v>462</v>
      </c>
      <c r="G1605" s="569" t="s">
        <v>42</v>
      </c>
      <c r="H1605" s="569" t="s">
        <v>41</v>
      </c>
      <c r="I1605" s="575" t="s">
        <v>54</v>
      </c>
      <c r="J1605" s="569" t="s">
        <v>77</v>
      </c>
      <c r="K1605" s="569" t="s">
        <v>311</v>
      </c>
      <c r="L1605" s="570">
        <v>0.6</v>
      </c>
      <c r="M1605" s="571">
        <v>11.670607902687999</v>
      </c>
      <c r="N1605" s="572">
        <v>324.00690209064351</v>
      </c>
      <c r="O1605" s="668" t="s">
        <v>381</v>
      </c>
      <c r="P1605" s="668" t="s">
        <v>77</v>
      </c>
      <c r="Q1605" s="574" t="s">
        <v>6019</v>
      </c>
      <c r="R1605" s="574" t="s">
        <v>6020</v>
      </c>
      <c r="S1605" s="574" t="s">
        <v>5243</v>
      </c>
      <c r="T1605" s="574" t="s">
        <v>5980</v>
      </c>
      <c r="U1605" s="574" t="s">
        <v>6040</v>
      </c>
      <c r="V1605" s="574" t="s">
        <v>6041</v>
      </c>
      <c r="W1605" s="575" t="s">
        <v>6023</v>
      </c>
      <c r="X1605" s="575" t="s">
        <v>6024</v>
      </c>
      <c r="Y1605" s="576" t="s">
        <v>6038</v>
      </c>
      <c r="Z1605" s="577" t="s">
        <v>6042</v>
      </c>
      <c r="AA1605" s="578" t="s">
        <v>6027</v>
      </c>
      <c r="AE1605"/>
    </row>
    <row r="1606" spans="1:31" s="563" customFormat="1">
      <c r="A1606"/>
      <c r="B1606"/>
      <c r="C1606" s="568">
        <v>2025</v>
      </c>
      <c r="D1606" s="569" t="s">
        <v>16</v>
      </c>
      <c r="E1606" s="569" t="s">
        <v>357</v>
      </c>
      <c r="F1606" s="573" t="s">
        <v>462</v>
      </c>
      <c r="G1606" s="569" t="s">
        <v>42</v>
      </c>
      <c r="H1606" s="569" t="s">
        <v>41</v>
      </c>
      <c r="I1606" s="575" t="s">
        <v>54</v>
      </c>
      <c r="J1606" s="569" t="s">
        <v>349</v>
      </c>
      <c r="K1606" s="569" t="s">
        <v>311</v>
      </c>
      <c r="L1606" s="570">
        <v>0.5</v>
      </c>
      <c r="M1606" s="571">
        <v>1.3605845248937138</v>
      </c>
      <c r="N1606" s="572">
        <v>124.22860789292702</v>
      </c>
      <c r="O1606" s="668" t="s">
        <v>151</v>
      </c>
      <c r="P1606" s="668" t="s">
        <v>349</v>
      </c>
      <c r="Q1606" s="574" t="s">
        <v>6019</v>
      </c>
      <c r="R1606" s="574" t="s">
        <v>6020</v>
      </c>
      <c r="S1606" s="574" t="s">
        <v>5259</v>
      </c>
      <c r="T1606" s="574" t="s">
        <v>5980</v>
      </c>
      <c r="U1606" s="574" t="s">
        <v>6043</v>
      </c>
      <c r="V1606" s="574" t="s">
        <v>6044</v>
      </c>
      <c r="W1606" s="575" t="s">
        <v>6023</v>
      </c>
      <c r="X1606" s="575" t="s">
        <v>6024</v>
      </c>
      <c r="Y1606" s="576" t="s">
        <v>6045</v>
      </c>
      <c r="Z1606" s="577" t="s">
        <v>6046</v>
      </c>
      <c r="AA1606" s="578" t="s">
        <v>6027</v>
      </c>
      <c r="AE1606"/>
    </row>
    <row r="1607" spans="1:31" s="563" customFormat="1">
      <c r="A1607"/>
      <c r="B1607"/>
      <c r="C1607" s="568">
        <v>2025</v>
      </c>
      <c r="D1607" s="569" t="s">
        <v>16</v>
      </c>
      <c r="E1607" s="569" t="s">
        <v>357</v>
      </c>
      <c r="F1607" s="573" t="s">
        <v>462</v>
      </c>
      <c r="G1607" s="569" t="s">
        <v>42</v>
      </c>
      <c r="H1607" s="569" t="s">
        <v>41</v>
      </c>
      <c r="I1607" s="575" t="s">
        <v>54</v>
      </c>
      <c r="J1607" s="569" t="s">
        <v>349</v>
      </c>
      <c r="K1607" s="569" t="s">
        <v>104</v>
      </c>
      <c r="L1607" s="570">
        <v>0.5</v>
      </c>
      <c r="M1607" s="571">
        <v>1.3605845248937138</v>
      </c>
      <c r="N1607" s="572">
        <v>124.22860789292702</v>
      </c>
      <c r="O1607" s="668" t="s">
        <v>151</v>
      </c>
      <c r="P1607" s="668" t="s">
        <v>349</v>
      </c>
      <c r="Q1607" s="574" t="s">
        <v>5223</v>
      </c>
      <c r="R1607" s="574" t="s">
        <v>5224</v>
      </c>
      <c r="S1607" s="574" t="s">
        <v>5259</v>
      </c>
      <c r="T1607" s="574" t="s">
        <v>5980</v>
      </c>
      <c r="U1607" s="574" t="s">
        <v>5264</v>
      </c>
      <c r="V1607" s="574" t="s">
        <v>5265</v>
      </c>
      <c r="W1607" s="575" t="s">
        <v>6005</v>
      </c>
      <c r="X1607" s="575" t="s">
        <v>6006</v>
      </c>
      <c r="Y1607" s="576" t="s">
        <v>6045</v>
      </c>
      <c r="Z1607" s="577" t="s">
        <v>6047</v>
      </c>
      <c r="AA1607" s="578" t="s">
        <v>6009</v>
      </c>
      <c r="AE1607"/>
    </row>
    <row r="1608" spans="1:31" s="563" customFormat="1">
      <c r="A1608"/>
      <c r="B1608"/>
      <c r="C1608" s="568">
        <v>2025</v>
      </c>
      <c r="D1608" s="569" t="s">
        <v>16</v>
      </c>
      <c r="E1608" s="569" t="s">
        <v>357</v>
      </c>
      <c r="F1608" s="573" t="s">
        <v>462</v>
      </c>
      <c r="G1608" s="569" t="s">
        <v>42</v>
      </c>
      <c r="H1608" s="569" t="s">
        <v>41</v>
      </c>
      <c r="I1608" s="575" t="s">
        <v>54</v>
      </c>
      <c r="J1608" s="569" t="s">
        <v>76</v>
      </c>
      <c r="K1608" s="569" t="s">
        <v>104</v>
      </c>
      <c r="L1608" s="570">
        <v>1</v>
      </c>
      <c r="M1608" s="571">
        <v>6.4446476551202406E-2</v>
      </c>
      <c r="N1608" s="572">
        <v>24.092820924688876</v>
      </c>
      <c r="O1608" s="668" t="s">
        <v>151</v>
      </c>
      <c r="P1608" s="668" t="s">
        <v>76</v>
      </c>
      <c r="Q1608" s="574" t="s">
        <v>5223</v>
      </c>
      <c r="R1608" s="574" t="s">
        <v>5224</v>
      </c>
      <c r="S1608" s="574" t="s">
        <v>5267</v>
      </c>
      <c r="T1608" s="574" t="s">
        <v>5980</v>
      </c>
      <c r="U1608" s="574" t="s">
        <v>6048</v>
      </c>
      <c r="V1608" s="574" t="s">
        <v>6049</v>
      </c>
      <c r="W1608" s="575" t="s">
        <v>6005</v>
      </c>
      <c r="X1608" s="575" t="s">
        <v>6006</v>
      </c>
      <c r="Y1608" s="576" t="s">
        <v>6050</v>
      </c>
      <c r="Z1608" s="577" t="s">
        <v>6051</v>
      </c>
      <c r="AA1608" s="578" t="s">
        <v>6009</v>
      </c>
      <c r="AE1608"/>
    </row>
    <row r="1609" spans="1:31" s="563" customFormat="1">
      <c r="A1609"/>
      <c r="B1609"/>
      <c r="C1609" s="568">
        <v>2025</v>
      </c>
      <c r="D1609" s="569" t="s">
        <v>16</v>
      </c>
      <c r="E1609" s="569" t="s">
        <v>357</v>
      </c>
      <c r="F1609" s="573" t="s">
        <v>462</v>
      </c>
      <c r="G1609" s="569" t="s">
        <v>42</v>
      </c>
      <c r="H1609" s="569" t="s">
        <v>41</v>
      </c>
      <c r="I1609" s="575" t="s">
        <v>54</v>
      </c>
      <c r="J1609" s="569" t="s">
        <v>74</v>
      </c>
      <c r="K1609" s="569" t="s">
        <v>104</v>
      </c>
      <c r="L1609" s="570">
        <v>1</v>
      </c>
      <c r="M1609" s="571">
        <v>0.68795229498427546</v>
      </c>
      <c r="N1609" s="572">
        <v>258.13736705023791</v>
      </c>
      <c r="O1609" s="668" t="s">
        <v>151</v>
      </c>
      <c r="P1609" s="668" t="s">
        <v>74</v>
      </c>
      <c r="Q1609" s="574" t="s">
        <v>5223</v>
      </c>
      <c r="R1609" s="574" t="s">
        <v>5224</v>
      </c>
      <c r="S1609" s="574" t="s">
        <v>5280</v>
      </c>
      <c r="T1609" s="574" t="s">
        <v>5980</v>
      </c>
      <c r="U1609" s="574" t="s">
        <v>5619</v>
      </c>
      <c r="V1609" s="574" t="s">
        <v>5787</v>
      </c>
      <c r="W1609" s="575" t="s">
        <v>6005</v>
      </c>
      <c r="X1609" s="575" t="s">
        <v>6006</v>
      </c>
      <c r="Y1609" s="576" t="s">
        <v>6052</v>
      </c>
      <c r="Z1609" s="577" t="s">
        <v>6053</v>
      </c>
      <c r="AA1609" s="578" t="s">
        <v>6009</v>
      </c>
      <c r="AE1609"/>
    </row>
    <row r="1610" spans="1:31" s="563" customFormat="1">
      <c r="A1610"/>
      <c r="B1610"/>
      <c r="C1610" s="568">
        <v>2025</v>
      </c>
      <c r="D1610" s="569" t="s">
        <v>16</v>
      </c>
      <c r="E1610" s="569" t="s">
        <v>357</v>
      </c>
      <c r="F1610" s="573" t="s">
        <v>462</v>
      </c>
      <c r="G1610" s="569" t="s">
        <v>42</v>
      </c>
      <c r="H1610" s="569" t="s">
        <v>41</v>
      </c>
      <c r="I1610" s="575" t="s">
        <v>54</v>
      </c>
      <c r="J1610" s="569" t="s">
        <v>71</v>
      </c>
      <c r="K1610" s="569" t="s">
        <v>472</v>
      </c>
      <c r="L1610" s="570">
        <v>0.3</v>
      </c>
      <c r="M1610" s="571">
        <v>0.28384018467904687</v>
      </c>
      <c r="N1610" s="572">
        <v>22.587019616895816</v>
      </c>
      <c r="O1610" s="668" t="s">
        <v>151</v>
      </c>
      <c r="P1610" s="668" t="s">
        <v>70</v>
      </c>
      <c r="Q1610" s="574" t="s">
        <v>6054</v>
      </c>
      <c r="R1610" s="574" t="s">
        <v>6055</v>
      </c>
      <c r="S1610" s="574" t="s">
        <v>5524</v>
      </c>
      <c r="T1610" s="574" t="s">
        <v>5980</v>
      </c>
      <c r="U1610" s="574" t="s">
        <v>6056</v>
      </c>
      <c r="V1610" s="574" t="s">
        <v>6057</v>
      </c>
      <c r="W1610" s="575" t="s">
        <v>6058</v>
      </c>
      <c r="X1610" s="575" t="s">
        <v>6059</v>
      </c>
      <c r="Y1610" s="576" t="s">
        <v>6060</v>
      </c>
      <c r="Z1610" s="577" t="s">
        <v>6061</v>
      </c>
      <c r="AA1610" s="578" t="s">
        <v>6062</v>
      </c>
      <c r="AE1610"/>
    </row>
    <row r="1611" spans="1:31" s="563" customFormat="1">
      <c r="A1611"/>
      <c r="B1611"/>
      <c r="C1611" s="568">
        <v>2025</v>
      </c>
      <c r="D1611" s="569" t="s">
        <v>16</v>
      </c>
      <c r="E1611" s="569" t="s">
        <v>357</v>
      </c>
      <c r="F1611" s="573" t="s">
        <v>462</v>
      </c>
      <c r="G1611" s="569" t="s">
        <v>42</v>
      </c>
      <c r="H1611" s="569" t="s">
        <v>41</v>
      </c>
      <c r="I1611" s="575" t="s">
        <v>54</v>
      </c>
      <c r="J1611" s="569" t="s">
        <v>71</v>
      </c>
      <c r="K1611" s="569" t="s">
        <v>311</v>
      </c>
      <c r="L1611" s="570">
        <v>0.2</v>
      </c>
      <c r="M1611" s="571">
        <v>0.18922678978603125</v>
      </c>
      <c r="N1611" s="572">
        <v>15.058013077930546</v>
      </c>
      <c r="O1611" s="668" t="s">
        <v>151</v>
      </c>
      <c r="P1611" s="668" t="s">
        <v>70</v>
      </c>
      <c r="Q1611" s="574" t="s">
        <v>6019</v>
      </c>
      <c r="R1611" s="574" t="s">
        <v>6020</v>
      </c>
      <c r="S1611" s="574" t="s">
        <v>5524</v>
      </c>
      <c r="T1611" s="574" t="s">
        <v>5980</v>
      </c>
      <c r="U1611" s="574" t="s">
        <v>6063</v>
      </c>
      <c r="V1611" s="574" t="s">
        <v>6064</v>
      </c>
      <c r="W1611" s="575" t="s">
        <v>6023</v>
      </c>
      <c r="X1611" s="575" t="s">
        <v>6024</v>
      </c>
      <c r="Y1611" s="576" t="s">
        <v>6060</v>
      </c>
      <c r="Z1611" s="577" t="s">
        <v>6065</v>
      </c>
      <c r="AA1611" s="578" t="s">
        <v>6027</v>
      </c>
      <c r="AE1611"/>
    </row>
    <row r="1612" spans="1:31" s="563" customFormat="1">
      <c r="A1612"/>
      <c r="B1612"/>
      <c r="C1612" s="568">
        <v>2025</v>
      </c>
      <c r="D1612" s="569" t="s">
        <v>16</v>
      </c>
      <c r="E1612" s="569" t="s">
        <v>357</v>
      </c>
      <c r="F1612" s="573" t="s">
        <v>462</v>
      </c>
      <c r="G1612" s="569" t="s">
        <v>42</v>
      </c>
      <c r="H1612" s="569" t="s">
        <v>41</v>
      </c>
      <c r="I1612" s="575" t="s">
        <v>54</v>
      </c>
      <c r="J1612" s="569" t="s">
        <v>71</v>
      </c>
      <c r="K1612" s="569" t="s">
        <v>104</v>
      </c>
      <c r="L1612" s="570">
        <v>0.5</v>
      </c>
      <c r="M1612" s="571">
        <v>0.47306697446507812</v>
      </c>
      <c r="N1612" s="572">
        <v>37.645032694826362</v>
      </c>
      <c r="O1612" s="668" t="s">
        <v>151</v>
      </c>
      <c r="P1612" s="668" t="s">
        <v>70</v>
      </c>
      <c r="Q1612" s="574" t="s">
        <v>5223</v>
      </c>
      <c r="R1612" s="574" t="s">
        <v>5224</v>
      </c>
      <c r="S1612" s="574" t="s">
        <v>5524</v>
      </c>
      <c r="T1612" s="574" t="s">
        <v>5980</v>
      </c>
      <c r="U1612" s="574" t="s">
        <v>6066</v>
      </c>
      <c r="V1612" s="574" t="s">
        <v>6067</v>
      </c>
      <c r="W1612" s="575" t="s">
        <v>6005</v>
      </c>
      <c r="X1612" s="575" t="s">
        <v>6006</v>
      </c>
      <c r="Y1612" s="576" t="s">
        <v>6060</v>
      </c>
      <c r="Z1612" s="577" t="s">
        <v>6068</v>
      </c>
      <c r="AA1612" s="578" t="s">
        <v>6009</v>
      </c>
      <c r="AE1612"/>
    </row>
    <row r="1613" spans="1:31" s="563" customFormat="1">
      <c r="A1613"/>
      <c r="B1613"/>
      <c r="C1613" s="568">
        <v>2025</v>
      </c>
      <c r="D1613" s="569" t="s">
        <v>16</v>
      </c>
      <c r="E1613" s="569" t="s">
        <v>357</v>
      </c>
      <c r="F1613" s="573" t="s">
        <v>462</v>
      </c>
      <c r="G1613" s="569" t="s">
        <v>42</v>
      </c>
      <c r="H1613" s="569" t="s">
        <v>41</v>
      </c>
      <c r="I1613" s="575" t="s">
        <v>54</v>
      </c>
      <c r="J1613" s="569" t="s">
        <v>351</v>
      </c>
      <c r="K1613" s="569" t="s">
        <v>106</v>
      </c>
      <c r="L1613" s="570">
        <v>1</v>
      </c>
      <c r="M1613" s="571">
        <v>4.016617343007872</v>
      </c>
      <c r="N1613" s="572">
        <v>16.061880616459248</v>
      </c>
      <c r="O1613" s="668" t="s">
        <v>151</v>
      </c>
      <c r="P1613" s="668" t="s">
        <v>351</v>
      </c>
      <c r="Q1613" s="574" t="s">
        <v>5175</v>
      </c>
      <c r="R1613" s="574" t="s">
        <v>5176</v>
      </c>
      <c r="S1613" s="574" t="s">
        <v>5290</v>
      </c>
      <c r="T1613" s="574" t="s">
        <v>5980</v>
      </c>
      <c r="U1613" s="574" t="s">
        <v>6069</v>
      </c>
      <c r="V1613" s="574" t="s">
        <v>6070</v>
      </c>
      <c r="W1613" s="575" t="s">
        <v>5982</v>
      </c>
      <c r="X1613" s="575" t="s">
        <v>5983</v>
      </c>
      <c r="Y1613" s="576" t="s">
        <v>6071</v>
      </c>
      <c r="Z1613" s="577" t="s">
        <v>6072</v>
      </c>
      <c r="AA1613" s="578" t="s">
        <v>5986</v>
      </c>
      <c r="AE1613"/>
    </row>
    <row r="1614" spans="1:31" s="563" customFormat="1">
      <c r="A1614"/>
      <c r="B1614"/>
      <c r="C1614" s="568">
        <v>2025</v>
      </c>
      <c r="D1614" s="569" t="s">
        <v>16</v>
      </c>
      <c r="E1614" s="569" t="s">
        <v>357</v>
      </c>
      <c r="F1614" s="573" t="s">
        <v>462</v>
      </c>
      <c r="G1614" s="569" t="s">
        <v>42</v>
      </c>
      <c r="H1614" s="569" t="s">
        <v>41</v>
      </c>
      <c r="I1614" s="575" t="s">
        <v>54</v>
      </c>
      <c r="J1614" s="569" t="s">
        <v>67</v>
      </c>
      <c r="K1614" s="569" t="s">
        <v>81</v>
      </c>
      <c r="L1614" s="570">
        <v>1</v>
      </c>
      <c r="M1614" s="571">
        <v>4.4430536154076963</v>
      </c>
      <c r="N1614" s="572">
        <v>19.856720542325998</v>
      </c>
      <c r="O1614" s="668" t="s">
        <v>382</v>
      </c>
      <c r="P1614" s="668" t="s">
        <v>67</v>
      </c>
      <c r="Q1614" s="574" t="s">
        <v>5231</v>
      </c>
      <c r="R1614" s="574" t="s">
        <v>5232</v>
      </c>
      <c r="S1614" s="574" t="s">
        <v>5298</v>
      </c>
      <c r="T1614" s="574" t="s">
        <v>5980</v>
      </c>
      <c r="U1614" s="574" t="s">
        <v>5299</v>
      </c>
      <c r="V1614" s="574" t="s">
        <v>5300</v>
      </c>
      <c r="W1614" s="575" t="s">
        <v>6032</v>
      </c>
      <c r="X1614" s="575" t="s">
        <v>6033</v>
      </c>
      <c r="Y1614" s="576" t="s">
        <v>6073</v>
      </c>
      <c r="Z1614" s="577" t="s">
        <v>6074</v>
      </c>
      <c r="AA1614" s="578" t="s">
        <v>6036</v>
      </c>
      <c r="AE1614"/>
    </row>
    <row r="1615" spans="1:31" s="563" customFormat="1">
      <c r="A1615"/>
      <c r="B1615"/>
      <c r="C1615" s="568">
        <v>2025</v>
      </c>
      <c r="D1615" s="569" t="s">
        <v>16</v>
      </c>
      <c r="E1615" s="569" t="s">
        <v>357</v>
      </c>
      <c r="F1615" s="573" t="s">
        <v>462</v>
      </c>
      <c r="G1615" s="569" t="s">
        <v>42</v>
      </c>
      <c r="H1615" s="569" t="s">
        <v>41</v>
      </c>
      <c r="I1615" s="575" t="s">
        <v>54</v>
      </c>
      <c r="J1615" s="569" t="s">
        <v>66</v>
      </c>
      <c r="K1615" s="569" t="s">
        <v>310</v>
      </c>
      <c r="L1615" s="570">
        <v>0.5</v>
      </c>
      <c r="M1615" s="571">
        <v>6.5973625246368126</v>
      </c>
      <c r="N1615" s="572">
        <v>264.75627389767993</v>
      </c>
      <c r="O1615" s="668" t="s">
        <v>381</v>
      </c>
      <c r="P1615" s="668" t="s">
        <v>66</v>
      </c>
      <c r="Q1615" s="574" t="s">
        <v>5303</v>
      </c>
      <c r="R1615" s="574" t="s">
        <v>5304</v>
      </c>
      <c r="S1615" s="574" t="s">
        <v>5305</v>
      </c>
      <c r="T1615" s="574" t="s">
        <v>5980</v>
      </c>
      <c r="U1615" s="574" t="s">
        <v>5306</v>
      </c>
      <c r="V1615" s="574" t="s">
        <v>5307</v>
      </c>
      <c r="W1615" s="575" t="s">
        <v>5994</v>
      </c>
      <c r="X1615" s="575" t="s">
        <v>5995</v>
      </c>
      <c r="Y1615" s="576" t="s">
        <v>6075</v>
      </c>
      <c r="Z1615" s="577" t="s">
        <v>6076</v>
      </c>
      <c r="AA1615" s="578" t="s">
        <v>5998</v>
      </c>
      <c r="AE1615"/>
    </row>
    <row r="1616" spans="1:31" s="563" customFormat="1">
      <c r="A1616"/>
      <c r="B1616"/>
      <c r="C1616" s="568">
        <v>2025</v>
      </c>
      <c r="D1616" s="569" t="s">
        <v>16</v>
      </c>
      <c r="E1616" s="569" t="s">
        <v>357</v>
      </c>
      <c r="F1616" s="573" t="s">
        <v>462</v>
      </c>
      <c r="G1616" s="569" t="s">
        <v>42</v>
      </c>
      <c r="H1616" s="569" t="s">
        <v>41</v>
      </c>
      <c r="I1616" s="575" t="s">
        <v>54</v>
      </c>
      <c r="J1616" s="569" t="s">
        <v>66</v>
      </c>
      <c r="K1616" s="569" t="s">
        <v>106</v>
      </c>
      <c r="L1616" s="570">
        <v>0.5</v>
      </c>
      <c r="M1616" s="571">
        <v>6.5973625246368126</v>
      </c>
      <c r="N1616" s="572">
        <v>264.75627389767993</v>
      </c>
      <c r="O1616" s="668" t="s">
        <v>381</v>
      </c>
      <c r="P1616" s="668" t="s">
        <v>66</v>
      </c>
      <c r="Q1616" s="574" t="s">
        <v>5175</v>
      </c>
      <c r="R1616" s="574" t="s">
        <v>5176</v>
      </c>
      <c r="S1616" s="574" t="s">
        <v>5305</v>
      </c>
      <c r="T1616" s="574" t="s">
        <v>5980</v>
      </c>
      <c r="U1616" s="574" t="s">
        <v>6077</v>
      </c>
      <c r="V1616" s="574" t="s">
        <v>6078</v>
      </c>
      <c r="W1616" s="575" t="s">
        <v>5982</v>
      </c>
      <c r="X1616" s="575" t="s">
        <v>5983</v>
      </c>
      <c r="Y1616" s="576" t="s">
        <v>6075</v>
      </c>
      <c r="Z1616" s="577" t="s">
        <v>6079</v>
      </c>
      <c r="AA1616" s="578" t="s">
        <v>5986</v>
      </c>
      <c r="AE1616"/>
    </row>
    <row r="1617" spans="1:31" s="563" customFormat="1">
      <c r="A1617"/>
      <c r="B1617"/>
      <c r="C1617" s="568">
        <v>2025</v>
      </c>
      <c r="D1617" s="569" t="s">
        <v>16</v>
      </c>
      <c r="E1617" s="569" t="s">
        <v>357</v>
      </c>
      <c r="F1617" s="573" t="s">
        <v>462</v>
      </c>
      <c r="G1617" s="569" t="s">
        <v>42</v>
      </c>
      <c r="H1617" s="569" t="s">
        <v>41</v>
      </c>
      <c r="I1617" s="575" t="s">
        <v>54</v>
      </c>
      <c r="J1617" s="569" t="s">
        <v>348</v>
      </c>
      <c r="K1617" s="569" t="s">
        <v>310</v>
      </c>
      <c r="L1617" s="570">
        <v>0.4</v>
      </c>
      <c r="M1617" s="571">
        <v>1.9381502695516646</v>
      </c>
      <c r="N1617" s="572">
        <v>176.68068678105175</v>
      </c>
      <c r="O1617" s="668" t="s">
        <v>151</v>
      </c>
      <c r="P1617" s="668" t="s">
        <v>348</v>
      </c>
      <c r="Q1617" s="574" t="s">
        <v>5303</v>
      </c>
      <c r="R1617" s="574" t="s">
        <v>5304</v>
      </c>
      <c r="S1617" s="574" t="s">
        <v>5321</v>
      </c>
      <c r="T1617" s="574" t="s">
        <v>5980</v>
      </c>
      <c r="U1617" s="574" t="s">
        <v>5810</v>
      </c>
      <c r="V1617" s="574" t="s">
        <v>5811</v>
      </c>
      <c r="W1617" s="575" t="s">
        <v>5994</v>
      </c>
      <c r="X1617" s="575" t="s">
        <v>5995</v>
      </c>
      <c r="Y1617" s="576" t="s">
        <v>6080</v>
      </c>
      <c r="Z1617" s="577" t="s">
        <v>6081</v>
      </c>
      <c r="AA1617" s="578" t="s">
        <v>5998</v>
      </c>
      <c r="AE1617"/>
    </row>
    <row r="1618" spans="1:31" s="563" customFormat="1">
      <c r="A1618"/>
      <c r="B1618"/>
      <c r="C1618" s="568">
        <v>2025</v>
      </c>
      <c r="D1618" s="569" t="s">
        <v>16</v>
      </c>
      <c r="E1618" s="569" t="s">
        <v>357</v>
      </c>
      <c r="F1618" s="573" t="s">
        <v>462</v>
      </c>
      <c r="G1618" s="569" t="s">
        <v>42</v>
      </c>
      <c r="H1618" s="569" t="s">
        <v>41</v>
      </c>
      <c r="I1618" s="575" t="s">
        <v>54</v>
      </c>
      <c r="J1618" s="569" t="s">
        <v>348</v>
      </c>
      <c r="K1618" s="569" t="s">
        <v>104</v>
      </c>
      <c r="L1618" s="570">
        <v>0.6</v>
      </c>
      <c r="M1618" s="571">
        <v>2.9072254043274968</v>
      </c>
      <c r="N1618" s="572">
        <v>265.02103017157759</v>
      </c>
      <c r="O1618" s="668" t="s">
        <v>151</v>
      </c>
      <c r="P1618" s="668" t="s">
        <v>348</v>
      </c>
      <c r="Q1618" s="574" t="s">
        <v>5223</v>
      </c>
      <c r="R1618" s="574" t="s">
        <v>5224</v>
      </c>
      <c r="S1618" s="574" t="s">
        <v>5321</v>
      </c>
      <c r="T1618" s="574" t="s">
        <v>5980</v>
      </c>
      <c r="U1618" s="574" t="s">
        <v>5490</v>
      </c>
      <c r="V1618" s="574" t="s">
        <v>6082</v>
      </c>
      <c r="W1618" s="575" t="s">
        <v>6005</v>
      </c>
      <c r="X1618" s="575" t="s">
        <v>6006</v>
      </c>
      <c r="Y1618" s="576" t="s">
        <v>6080</v>
      </c>
      <c r="Z1618" s="577" t="s">
        <v>6083</v>
      </c>
      <c r="AA1618" s="578" t="s">
        <v>6009</v>
      </c>
      <c r="AE1618"/>
    </row>
    <row r="1619" spans="1:31" s="563" customFormat="1">
      <c r="A1619"/>
      <c r="B1619"/>
      <c r="C1619" s="568">
        <v>2025</v>
      </c>
      <c r="D1619" s="569" t="s">
        <v>16</v>
      </c>
      <c r="E1619" s="569" t="s">
        <v>361</v>
      </c>
      <c r="F1619" s="573" t="s">
        <v>141</v>
      </c>
      <c r="G1619" s="569" t="s">
        <v>42</v>
      </c>
      <c r="H1619" s="569" t="s">
        <v>41</v>
      </c>
      <c r="I1619" s="575" t="s">
        <v>54</v>
      </c>
      <c r="J1619" s="569" t="s">
        <v>352</v>
      </c>
      <c r="K1619" s="569" t="s">
        <v>106</v>
      </c>
      <c r="L1619" s="570">
        <v>1</v>
      </c>
      <c r="M1619" s="571">
        <v>6.5369862402339258</v>
      </c>
      <c r="N1619" s="572">
        <v>256.30702900158883</v>
      </c>
      <c r="O1619" s="668" t="s">
        <v>151</v>
      </c>
      <c r="P1619" s="668" t="s">
        <v>352</v>
      </c>
      <c r="Q1619" s="574" t="s">
        <v>5175</v>
      </c>
      <c r="R1619" s="574" t="s">
        <v>5353</v>
      </c>
      <c r="S1619" s="574" t="s">
        <v>5148</v>
      </c>
      <c r="T1619" s="574" t="s">
        <v>5980</v>
      </c>
      <c r="U1619" s="574" t="s">
        <v>5537</v>
      </c>
      <c r="V1619" s="574" t="s">
        <v>5538</v>
      </c>
      <c r="W1619" s="575" t="s">
        <v>5982</v>
      </c>
      <c r="X1619" s="575" t="s">
        <v>6084</v>
      </c>
      <c r="Y1619" s="576" t="s">
        <v>5984</v>
      </c>
      <c r="Z1619" s="577" t="s">
        <v>6085</v>
      </c>
      <c r="AA1619" s="578" t="s">
        <v>6086</v>
      </c>
      <c r="AE1619"/>
    </row>
    <row r="1620" spans="1:31" s="563" customFormat="1">
      <c r="A1620"/>
      <c r="B1620"/>
      <c r="C1620" s="568">
        <v>2025</v>
      </c>
      <c r="D1620" s="569" t="s">
        <v>16</v>
      </c>
      <c r="E1620" s="569" t="s">
        <v>361</v>
      </c>
      <c r="F1620" s="573" t="s">
        <v>141</v>
      </c>
      <c r="G1620" s="569" t="s">
        <v>42</v>
      </c>
      <c r="H1620" s="569" t="s">
        <v>41</v>
      </c>
      <c r="I1620" s="575" t="s">
        <v>54</v>
      </c>
      <c r="J1620" s="569" t="s">
        <v>116</v>
      </c>
      <c r="K1620" s="569" t="s">
        <v>111</v>
      </c>
      <c r="L1620" s="570">
        <v>0.3</v>
      </c>
      <c r="M1620" s="571">
        <v>1.0475814898614533</v>
      </c>
      <c r="N1620" s="572">
        <v>4.8563437073985245</v>
      </c>
      <c r="O1620" s="668" t="s">
        <v>382</v>
      </c>
      <c r="P1620" s="668" t="s">
        <v>116</v>
      </c>
      <c r="Q1620" s="574" t="s">
        <v>5272</v>
      </c>
      <c r="R1620" s="574" t="s">
        <v>5347</v>
      </c>
      <c r="S1620" s="574" t="s">
        <v>5159</v>
      </c>
      <c r="T1620" s="574" t="s">
        <v>5980</v>
      </c>
      <c r="U1620" s="574" t="s">
        <v>5713</v>
      </c>
      <c r="V1620" s="574" t="s">
        <v>5827</v>
      </c>
      <c r="W1620" s="575" t="s">
        <v>5999</v>
      </c>
      <c r="X1620" s="575" t="s">
        <v>6087</v>
      </c>
      <c r="Y1620" s="576" t="s">
        <v>5989</v>
      </c>
      <c r="Z1620" s="577" t="s">
        <v>6088</v>
      </c>
      <c r="AA1620" s="578" t="s">
        <v>6089</v>
      </c>
      <c r="AE1620"/>
    </row>
    <row r="1621" spans="1:31" s="563" customFormat="1">
      <c r="A1621"/>
      <c r="B1621"/>
      <c r="C1621" s="568">
        <v>2025</v>
      </c>
      <c r="D1621" s="569" t="s">
        <v>16</v>
      </c>
      <c r="E1621" s="569" t="s">
        <v>361</v>
      </c>
      <c r="F1621" s="573" t="s">
        <v>141</v>
      </c>
      <c r="G1621" s="569" t="s">
        <v>42</v>
      </c>
      <c r="H1621" s="569" t="s">
        <v>41</v>
      </c>
      <c r="I1621" s="575" t="s">
        <v>54</v>
      </c>
      <c r="J1621" s="569" t="s">
        <v>116</v>
      </c>
      <c r="K1621" s="569" t="s">
        <v>330</v>
      </c>
      <c r="L1621" s="570">
        <v>0.7</v>
      </c>
      <c r="M1621" s="571">
        <v>2.4443568096767248</v>
      </c>
      <c r="N1621" s="572">
        <v>11.331468650596557</v>
      </c>
      <c r="O1621" s="668" t="s">
        <v>382</v>
      </c>
      <c r="P1621" s="668" t="s">
        <v>116</v>
      </c>
      <c r="Q1621" s="574" t="s">
        <v>5185</v>
      </c>
      <c r="R1621" s="574" t="s">
        <v>5831</v>
      </c>
      <c r="S1621" s="574" t="s">
        <v>5159</v>
      </c>
      <c r="T1621" s="574" t="s">
        <v>5980</v>
      </c>
      <c r="U1621" s="574" t="s">
        <v>5720</v>
      </c>
      <c r="V1621" s="574" t="s">
        <v>5832</v>
      </c>
      <c r="W1621" s="575" t="s">
        <v>5987</v>
      </c>
      <c r="X1621" s="575" t="s">
        <v>6090</v>
      </c>
      <c r="Y1621" s="576" t="s">
        <v>5989</v>
      </c>
      <c r="Z1621" s="577" t="s">
        <v>6091</v>
      </c>
      <c r="AA1621" s="578" t="s">
        <v>6092</v>
      </c>
      <c r="AE1621"/>
    </row>
    <row r="1622" spans="1:31" s="563" customFormat="1">
      <c r="A1622"/>
      <c r="B1622"/>
      <c r="C1622" s="568">
        <v>2025</v>
      </c>
      <c r="D1622" s="569" t="s">
        <v>16</v>
      </c>
      <c r="E1622" s="569" t="s">
        <v>361</v>
      </c>
      <c r="F1622" s="573" t="s">
        <v>141</v>
      </c>
      <c r="G1622" s="569" t="s">
        <v>42</v>
      </c>
      <c r="H1622" s="569" t="s">
        <v>41</v>
      </c>
      <c r="I1622" s="575" t="s">
        <v>54</v>
      </c>
      <c r="J1622" s="569" t="s">
        <v>109</v>
      </c>
      <c r="K1622" s="569" t="s">
        <v>310</v>
      </c>
      <c r="L1622" s="570">
        <v>0.1</v>
      </c>
      <c r="M1622" s="571">
        <v>0.84879289873735719</v>
      </c>
      <c r="N1622" s="572">
        <v>32.375624715990178</v>
      </c>
      <c r="O1622" s="668" t="s">
        <v>381</v>
      </c>
      <c r="P1622" s="668" t="s">
        <v>109</v>
      </c>
      <c r="Q1622" s="574" t="s">
        <v>5303</v>
      </c>
      <c r="R1622" s="574" t="s">
        <v>5439</v>
      </c>
      <c r="S1622" s="574" t="s">
        <v>5177</v>
      </c>
      <c r="T1622" s="574" t="s">
        <v>5980</v>
      </c>
      <c r="U1622" s="574" t="s">
        <v>5992</v>
      </c>
      <c r="V1622" s="574" t="s">
        <v>6093</v>
      </c>
      <c r="W1622" s="575" t="s">
        <v>5994</v>
      </c>
      <c r="X1622" s="575" t="s">
        <v>6094</v>
      </c>
      <c r="Y1622" s="576" t="s">
        <v>5996</v>
      </c>
      <c r="Z1622" s="577" t="s">
        <v>6095</v>
      </c>
      <c r="AA1622" s="578" t="s">
        <v>6096</v>
      </c>
      <c r="AE1622"/>
    </row>
    <row r="1623" spans="1:31" s="563" customFormat="1">
      <c r="A1623"/>
      <c r="B1623"/>
      <c r="C1623" s="568">
        <v>2025</v>
      </c>
      <c r="D1623" s="569" t="s">
        <v>16</v>
      </c>
      <c r="E1623" s="569" t="s">
        <v>361</v>
      </c>
      <c r="F1623" s="573" t="s">
        <v>141</v>
      </c>
      <c r="G1623" s="569" t="s">
        <v>42</v>
      </c>
      <c r="H1623" s="569" t="s">
        <v>41</v>
      </c>
      <c r="I1623" s="575" t="s">
        <v>54</v>
      </c>
      <c r="J1623" s="569" t="s">
        <v>109</v>
      </c>
      <c r="K1623" s="569" t="s">
        <v>111</v>
      </c>
      <c r="L1623" s="570">
        <v>0.9</v>
      </c>
      <c r="M1623" s="571">
        <v>7.6391360886362136</v>
      </c>
      <c r="N1623" s="572">
        <v>291.38062244391153</v>
      </c>
      <c r="O1623" s="668" t="s">
        <v>381</v>
      </c>
      <c r="P1623" s="668" t="s">
        <v>109</v>
      </c>
      <c r="Q1623" s="574" t="s">
        <v>5272</v>
      </c>
      <c r="R1623" s="574" t="s">
        <v>5347</v>
      </c>
      <c r="S1623" s="574" t="s">
        <v>5177</v>
      </c>
      <c r="T1623" s="574" t="s">
        <v>5980</v>
      </c>
      <c r="U1623" s="574" t="s">
        <v>5348</v>
      </c>
      <c r="V1623" s="574" t="s">
        <v>5349</v>
      </c>
      <c r="W1623" s="575" t="s">
        <v>5999</v>
      </c>
      <c r="X1623" s="575" t="s">
        <v>6087</v>
      </c>
      <c r="Y1623" s="575" t="s">
        <v>5996</v>
      </c>
      <c r="Z1623" s="579" t="s">
        <v>6097</v>
      </c>
      <c r="AA1623" s="580" t="s">
        <v>6089</v>
      </c>
      <c r="AE1623"/>
    </row>
    <row r="1624" spans="1:31" s="563" customFormat="1">
      <c r="A1624"/>
      <c r="B1624"/>
      <c r="C1624" s="568">
        <v>2025</v>
      </c>
      <c r="D1624" s="569" t="s">
        <v>16</v>
      </c>
      <c r="E1624" s="569" t="s">
        <v>361</v>
      </c>
      <c r="F1624" s="573" t="s">
        <v>141</v>
      </c>
      <c r="G1624" s="569" t="s">
        <v>42</v>
      </c>
      <c r="H1624" s="569" t="s">
        <v>41</v>
      </c>
      <c r="I1624" s="575" t="s">
        <v>54</v>
      </c>
      <c r="J1624" s="569" t="s">
        <v>350</v>
      </c>
      <c r="K1624" s="569" t="s">
        <v>104</v>
      </c>
      <c r="L1624" s="570">
        <v>1</v>
      </c>
      <c r="M1624" s="571">
        <v>8.9640720003593284</v>
      </c>
      <c r="N1624" s="572">
        <v>747.5621679213009</v>
      </c>
      <c r="O1624" s="668" t="s">
        <v>151</v>
      </c>
      <c r="P1624" s="668" t="s">
        <v>350</v>
      </c>
      <c r="Q1624" s="574" t="s">
        <v>5223</v>
      </c>
      <c r="R1624" s="574" t="s">
        <v>5361</v>
      </c>
      <c r="S1624" s="574" t="s">
        <v>5187</v>
      </c>
      <c r="T1624" s="574" t="s">
        <v>5980</v>
      </c>
      <c r="U1624" s="574" t="s">
        <v>5362</v>
      </c>
      <c r="V1624" s="574" t="s">
        <v>5363</v>
      </c>
      <c r="W1624" s="575" t="s">
        <v>6005</v>
      </c>
      <c r="X1624" s="575" t="s">
        <v>6098</v>
      </c>
      <c r="Y1624" s="576" t="s">
        <v>6007</v>
      </c>
      <c r="Z1624" s="577" t="s">
        <v>6099</v>
      </c>
      <c r="AA1624" s="578" t="s">
        <v>6100</v>
      </c>
      <c r="AE1624"/>
    </row>
    <row r="1625" spans="1:31" s="563" customFormat="1">
      <c r="A1625"/>
      <c r="B1625"/>
      <c r="C1625" s="568">
        <v>2025</v>
      </c>
      <c r="D1625" s="569" t="s">
        <v>16</v>
      </c>
      <c r="E1625" s="569" t="s">
        <v>361</v>
      </c>
      <c r="F1625" s="573" t="s">
        <v>141</v>
      </c>
      <c r="G1625" s="569" t="s">
        <v>42</v>
      </c>
      <c r="H1625" s="569" t="s">
        <v>41</v>
      </c>
      <c r="I1625" s="575" t="s">
        <v>54</v>
      </c>
      <c r="J1625" s="569" t="s">
        <v>99</v>
      </c>
      <c r="K1625" s="569" t="s">
        <v>331</v>
      </c>
      <c r="L1625" s="570">
        <v>1</v>
      </c>
      <c r="M1625" s="571">
        <v>1.1535583153148303</v>
      </c>
      <c r="N1625" s="572">
        <v>538.24476090333656</v>
      </c>
      <c r="O1625" s="668" t="s">
        <v>151</v>
      </c>
      <c r="P1625" s="668" t="s">
        <v>99</v>
      </c>
      <c r="Q1625" s="574" t="s">
        <v>6010</v>
      </c>
      <c r="R1625" s="574" t="s">
        <v>6101</v>
      </c>
      <c r="S1625" s="574" t="s">
        <v>5197</v>
      </c>
      <c r="T1625" s="574" t="s">
        <v>5980</v>
      </c>
      <c r="U1625" s="574" t="s">
        <v>6012</v>
      </c>
      <c r="V1625" s="574" t="s">
        <v>6102</v>
      </c>
      <c r="W1625" s="575" t="s">
        <v>6014</v>
      </c>
      <c r="X1625" s="575" t="s">
        <v>6103</v>
      </c>
      <c r="Y1625" s="576" t="s">
        <v>6016</v>
      </c>
      <c r="Z1625" s="577" t="s">
        <v>6104</v>
      </c>
      <c r="AA1625" s="578" t="s">
        <v>6105</v>
      </c>
      <c r="AE1625"/>
    </row>
    <row r="1626" spans="1:31" s="563" customFormat="1">
      <c r="A1626"/>
      <c r="B1626"/>
      <c r="C1626" s="568">
        <v>2025</v>
      </c>
      <c r="D1626" s="569" t="s">
        <v>16</v>
      </c>
      <c r="E1626" s="569" t="s">
        <v>361</v>
      </c>
      <c r="F1626" s="573" t="s">
        <v>141</v>
      </c>
      <c r="G1626" s="569" t="s">
        <v>42</v>
      </c>
      <c r="H1626" s="569" t="s">
        <v>41</v>
      </c>
      <c r="I1626" s="575" t="s">
        <v>54</v>
      </c>
      <c r="J1626" s="569" t="s">
        <v>96</v>
      </c>
      <c r="K1626" s="569" t="s">
        <v>311</v>
      </c>
      <c r="L1626" s="570">
        <v>1</v>
      </c>
      <c r="M1626" s="571">
        <v>0.10913612997167554</v>
      </c>
      <c r="N1626" s="572">
        <v>205.0456232012711</v>
      </c>
      <c r="O1626" s="668" t="s">
        <v>151</v>
      </c>
      <c r="P1626" s="668" t="s">
        <v>96</v>
      </c>
      <c r="Q1626" s="574" t="s">
        <v>6019</v>
      </c>
      <c r="R1626" s="574" t="s">
        <v>6106</v>
      </c>
      <c r="S1626" s="574" t="s">
        <v>5205</v>
      </c>
      <c r="T1626" s="574" t="s">
        <v>5980</v>
      </c>
      <c r="U1626" s="574" t="s">
        <v>6021</v>
      </c>
      <c r="V1626" s="574" t="s">
        <v>6107</v>
      </c>
      <c r="W1626" s="575" t="s">
        <v>6023</v>
      </c>
      <c r="X1626" s="575" t="s">
        <v>6108</v>
      </c>
      <c r="Y1626" s="576" t="s">
        <v>6025</v>
      </c>
      <c r="Z1626" s="577" t="s">
        <v>6109</v>
      </c>
      <c r="AA1626" s="578" t="s">
        <v>6110</v>
      </c>
      <c r="AE1626"/>
    </row>
    <row r="1627" spans="1:31" s="563" customFormat="1">
      <c r="A1627"/>
      <c r="B1627"/>
      <c r="C1627" s="568">
        <v>2025</v>
      </c>
      <c r="D1627" s="569" t="s">
        <v>16</v>
      </c>
      <c r="E1627" s="569" t="s">
        <v>361</v>
      </c>
      <c r="F1627" s="573" t="s">
        <v>141</v>
      </c>
      <c r="G1627" s="569" t="s">
        <v>42</v>
      </c>
      <c r="H1627" s="569" t="s">
        <v>41</v>
      </c>
      <c r="I1627" s="575" t="s">
        <v>54</v>
      </c>
      <c r="J1627" s="569" t="s">
        <v>87</v>
      </c>
      <c r="K1627" s="569" t="s">
        <v>111</v>
      </c>
      <c r="L1627" s="570">
        <v>0.7</v>
      </c>
      <c r="M1627" s="571">
        <v>3.9988916032800028</v>
      </c>
      <c r="N1627" s="572">
        <v>172.23832348906765</v>
      </c>
      <c r="O1627" s="668" t="s">
        <v>151</v>
      </c>
      <c r="P1627" s="668" t="s">
        <v>87</v>
      </c>
      <c r="Q1627" s="574" t="s">
        <v>5272</v>
      </c>
      <c r="R1627" s="574" t="s">
        <v>5347</v>
      </c>
      <c r="S1627" s="574" t="s">
        <v>5212</v>
      </c>
      <c r="T1627" s="574" t="s">
        <v>5980</v>
      </c>
      <c r="U1627" s="574" t="s">
        <v>5586</v>
      </c>
      <c r="V1627" s="574" t="s">
        <v>5587</v>
      </c>
      <c r="W1627" s="575" t="s">
        <v>5999</v>
      </c>
      <c r="X1627" s="575" t="s">
        <v>6087</v>
      </c>
      <c r="Y1627" s="576" t="s">
        <v>6029</v>
      </c>
      <c r="Z1627" s="577" t="s">
        <v>6111</v>
      </c>
      <c r="AA1627" s="578" t="s">
        <v>6089</v>
      </c>
      <c r="AE1627"/>
    </row>
    <row r="1628" spans="1:31" s="563" customFormat="1">
      <c r="A1628"/>
      <c r="B1628"/>
      <c r="C1628" s="568">
        <v>2025</v>
      </c>
      <c r="D1628" s="569" t="s">
        <v>16</v>
      </c>
      <c r="E1628" s="569" t="s">
        <v>361</v>
      </c>
      <c r="F1628" s="573" t="s">
        <v>141</v>
      </c>
      <c r="G1628" s="569" t="s">
        <v>42</v>
      </c>
      <c r="H1628" s="569" t="s">
        <v>41</v>
      </c>
      <c r="I1628" s="575" t="s">
        <v>54</v>
      </c>
      <c r="J1628" s="569" t="s">
        <v>87</v>
      </c>
      <c r="K1628" s="569" t="s">
        <v>106</v>
      </c>
      <c r="L1628" s="570">
        <v>0.3</v>
      </c>
      <c r="M1628" s="571">
        <v>1.7138106871200012</v>
      </c>
      <c r="N1628" s="572">
        <v>73.81642435245756</v>
      </c>
      <c r="O1628" s="668" t="s">
        <v>151</v>
      </c>
      <c r="P1628" s="668" t="s">
        <v>87</v>
      </c>
      <c r="Q1628" s="574" t="s">
        <v>5175</v>
      </c>
      <c r="R1628" s="574" t="s">
        <v>5353</v>
      </c>
      <c r="S1628" s="574" t="s">
        <v>5212</v>
      </c>
      <c r="T1628" s="574" t="s">
        <v>5980</v>
      </c>
      <c r="U1628" s="574" t="s">
        <v>5220</v>
      </c>
      <c r="V1628" s="574" t="s">
        <v>5376</v>
      </c>
      <c r="W1628" s="575" t="s">
        <v>5982</v>
      </c>
      <c r="X1628" s="575" t="s">
        <v>6084</v>
      </c>
      <c r="Y1628" s="576" t="s">
        <v>6029</v>
      </c>
      <c r="Z1628" s="577" t="s">
        <v>6112</v>
      </c>
      <c r="AA1628" s="578" t="s">
        <v>6086</v>
      </c>
      <c r="AE1628"/>
    </row>
    <row r="1629" spans="1:31" s="563" customFormat="1">
      <c r="A1629"/>
      <c r="B1629"/>
      <c r="C1629" s="568">
        <v>2025</v>
      </c>
      <c r="D1629" s="569" t="s">
        <v>16</v>
      </c>
      <c r="E1629" s="569" t="s">
        <v>361</v>
      </c>
      <c r="F1629" s="573" t="s">
        <v>141</v>
      </c>
      <c r="G1629" s="569" t="s">
        <v>42</v>
      </c>
      <c r="H1629" s="569" t="s">
        <v>41</v>
      </c>
      <c r="I1629" s="575" t="s">
        <v>54</v>
      </c>
      <c r="J1629" s="569" t="s">
        <v>83</v>
      </c>
      <c r="K1629" s="569" t="s">
        <v>81</v>
      </c>
      <c r="L1629" s="570">
        <v>1</v>
      </c>
      <c r="M1629" s="571">
        <v>16.603668906957786</v>
      </c>
      <c r="N1629" s="572">
        <v>40.68129006827543</v>
      </c>
      <c r="O1629" s="668" t="s">
        <v>382</v>
      </c>
      <c r="P1629" s="668" t="s">
        <v>83</v>
      </c>
      <c r="Q1629" s="574" t="s">
        <v>5231</v>
      </c>
      <c r="R1629" s="574" t="s">
        <v>5388</v>
      </c>
      <c r="S1629" s="574" t="s">
        <v>5233</v>
      </c>
      <c r="T1629" s="574" t="s">
        <v>5980</v>
      </c>
      <c r="U1629" s="574" t="s">
        <v>5234</v>
      </c>
      <c r="V1629" s="574" t="s">
        <v>5389</v>
      </c>
      <c r="W1629" s="575" t="s">
        <v>6032</v>
      </c>
      <c r="X1629" s="575" t="s">
        <v>6113</v>
      </c>
      <c r="Y1629" s="576" t="s">
        <v>6034</v>
      </c>
      <c r="Z1629" s="577" t="s">
        <v>6114</v>
      </c>
      <c r="AA1629" s="578" t="s">
        <v>6115</v>
      </c>
      <c r="AE1629"/>
    </row>
    <row r="1630" spans="1:31" s="563" customFormat="1">
      <c r="A1630"/>
      <c r="B1630"/>
      <c r="C1630" s="568">
        <v>2025</v>
      </c>
      <c r="D1630" s="569" t="s">
        <v>16</v>
      </c>
      <c r="E1630" s="569" t="s">
        <v>361</v>
      </c>
      <c r="F1630" s="573" t="s">
        <v>141</v>
      </c>
      <c r="G1630" s="569" t="s">
        <v>42</v>
      </c>
      <c r="H1630" s="569" t="s">
        <v>41</v>
      </c>
      <c r="I1630" s="575" t="s">
        <v>54</v>
      </c>
      <c r="J1630" s="569" t="s">
        <v>77</v>
      </c>
      <c r="K1630" s="569" t="s">
        <v>106</v>
      </c>
      <c r="L1630" s="570">
        <v>0.5</v>
      </c>
      <c r="M1630" s="571">
        <v>11.795419924491741</v>
      </c>
      <c r="N1630" s="572">
        <v>321.87394339734419</v>
      </c>
      <c r="O1630" s="668" t="s">
        <v>381</v>
      </c>
      <c r="P1630" s="668" t="s">
        <v>77</v>
      </c>
      <c r="Q1630" s="574" t="s">
        <v>5175</v>
      </c>
      <c r="R1630" s="574" t="s">
        <v>5353</v>
      </c>
      <c r="S1630" s="574" t="s">
        <v>5243</v>
      </c>
      <c r="T1630" s="574" t="s">
        <v>5980</v>
      </c>
      <c r="U1630" s="574" t="s">
        <v>5599</v>
      </c>
      <c r="V1630" s="574" t="s">
        <v>5600</v>
      </c>
      <c r="W1630" s="575" t="s">
        <v>5982</v>
      </c>
      <c r="X1630" s="575" t="s">
        <v>6084</v>
      </c>
      <c r="Y1630" s="576" t="s">
        <v>6038</v>
      </c>
      <c r="Z1630" s="577" t="s">
        <v>6116</v>
      </c>
      <c r="AA1630" s="578" t="s">
        <v>6086</v>
      </c>
      <c r="AE1630"/>
    </row>
    <row r="1631" spans="1:31" s="563" customFormat="1">
      <c r="A1631"/>
      <c r="B1631"/>
      <c r="C1631" s="568">
        <v>2025</v>
      </c>
      <c r="D1631" s="569" t="s">
        <v>16</v>
      </c>
      <c r="E1631" s="569" t="s">
        <v>361</v>
      </c>
      <c r="F1631" s="573" t="s">
        <v>141</v>
      </c>
      <c r="G1631" s="569" t="s">
        <v>42</v>
      </c>
      <c r="H1631" s="569" t="s">
        <v>41</v>
      </c>
      <c r="I1631" s="575" t="s">
        <v>54</v>
      </c>
      <c r="J1631" s="569" t="s">
        <v>77</v>
      </c>
      <c r="K1631" s="569" t="s">
        <v>311</v>
      </c>
      <c r="L1631" s="570">
        <v>0.5</v>
      </c>
      <c r="M1631" s="571">
        <v>11.795419924491741</v>
      </c>
      <c r="N1631" s="572">
        <v>321.87394339734419</v>
      </c>
      <c r="O1631" s="668" t="s">
        <v>381</v>
      </c>
      <c r="P1631" s="668" t="s">
        <v>77</v>
      </c>
      <c r="Q1631" s="574" t="s">
        <v>6019</v>
      </c>
      <c r="R1631" s="574" t="s">
        <v>6106</v>
      </c>
      <c r="S1631" s="574" t="s">
        <v>5243</v>
      </c>
      <c r="T1631" s="574" t="s">
        <v>5980</v>
      </c>
      <c r="U1631" s="574" t="s">
        <v>6040</v>
      </c>
      <c r="V1631" s="574" t="s">
        <v>6117</v>
      </c>
      <c r="W1631" s="575" t="s">
        <v>6023</v>
      </c>
      <c r="X1631" s="575" t="s">
        <v>6108</v>
      </c>
      <c r="Y1631" s="576" t="s">
        <v>6038</v>
      </c>
      <c r="Z1631" s="577" t="s">
        <v>6118</v>
      </c>
      <c r="AA1631" s="578" t="s">
        <v>6110</v>
      </c>
      <c r="AE1631"/>
    </row>
    <row r="1632" spans="1:31" s="563" customFormat="1">
      <c r="A1632"/>
      <c r="B1632"/>
      <c r="C1632" s="568">
        <v>2025</v>
      </c>
      <c r="D1632" s="569" t="s">
        <v>16</v>
      </c>
      <c r="E1632" s="569" t="s">
        <v>361</v>
      </c>
      <c r="F1632" s="573" t="s">
        <v>141</v>
      </c>
      <c r="G1632" s="569" t="s">
        <v>42</v>
      </c>
      <c r="H1632" s="569" t="s">
        <v>41</v>
      </c>
      <c r="I1632" s="575" t="s">
        <v>54</v>
      </c>
      <c r="J1632" s="569" t="s">
        <v>349</v>
      </c>
      <c r="K1632" s="569" t="s">
        <v>106</v>
      </c>
      <c r="L1632" s="570">
        <v>0.2</v>
      </c>
      <c r="M1632" s="571">
        <v>1.1470151294430384</v>
      </c>
      <c r="N1632" s="572">
        <v>119.83185771502856</v>
      </c>
      <c r="O1632" s="668" t="s">
        <v>151</v>
      </c>
      <c r="P1632" s="668" t="s">
        <v>349</v>
      </c>
      <c r="Q1632" s="574" t="s">
        <v>5175</v>
      </c>
      <c r="R1632" s="574" t="s">
        <v>5353</v>
      </c>
      <c r="S1632" s="574" t="s">
        <v>5259</v>
      </c>
      <c r="T1632" s="574" t="s">
        <v>5980</v>
      </c>
      <c r="U1632" s="574" t="s">
        <v>6119</v>
      </c>
      <c r="V1632" s="574" t="s">
        <v>6120</v>
      </c>
      <c r="W1632" s="575" t="s">
        <v>5982</v>
      </c>
      <c r="X1632" s="575" t="s">
        <v>6084</v>
      </c>
      <c r="Y1632" s="576" t="s">
        <v>6045</v>
      </c>
      <c r="Z1632" s="577" t="s">
        <v>6121</v>
      </c>
      <c r="AA1632" s="578" t="s">
        <v>6086</v>
      </c>
      <c r="AE1632"/>
    </row>
    <row r="1633" spans="1:31" s="563" customFormat="1">
      <c r="A1633"/>
      <c r="B1633"/>
      <c r="C1633" s="568">
        <v>2025</v>
      </c>
      <c r="D1633" s="569" t="s">
        <v>16</v>
      </c>
      <c r="E1633" s="569" t="s">
        <v>361</v>
      </c>
      <c r="F1633" s="573" t="s">
        <v>141</v>
      </c>
      <c r="G1633" s="569" t="s">
        <v>42</v>
      </c>
      <c r="H1633" s="569" t="s">
        <v>41</v>
      </c>
      <c r="I1633" s="575" t="s">
        <v>54</v>
      </c>
      <c r="J1633" s="569" t="s">
        <v>349</v>
      </c>
      <c r="K1633" s="569" t="s">
        <v>311</v>
      </c>
      <c r="L1633" s="570">
        <v>0.8</v>
      </c>
      <c r="M1633" s="571">
        <v>4.5880605177721536</v>
      </c>
      <c r="N1633" s="572">
        <v>479.32743086011425</v>
      </c>
      <c r="O1633" s="668" t="s">
        <v>151</v>
      </c>
      <c r="P1633" s="668" t="s">
        <v>349</v>
      </c>
      <c r="Q1633" s="574" t="s">
        <v>6019</v>
      </c>
      <c r="R1633" s="574" t="s">
        <v>6106</v>
      </c>
      <c r="S1633" s="574" t="s">
        <v>5259</v>
      </c>
      <c r="T1633" s="574" t="s">
        <v>5980</v>
      </c>
      <c r="U1633" s="574" t="s">
        <v>6043</v>
      </c>
      <c r="V1633" s="574" t="s">
        <v>6122</v>
      </c>
      <c r="W1633" s="575" t="s">
        <v>6023</v>
      </c>
      <c r="X1633" s="575" t="s">
        <v>6108</v>
      </c>
      <c r="Y1633" s="576" t="s">
        <v>6045</v>
      </c>
      <c r="Z1633" s="577" t="s">
        <v>6123</v>
      </c>
      <c r="AA1633" s="578" t="s">
        <v>6110</v>
      </c>
      <c r="AE1633"/>
    </row>
    <row r="1634" spans="1:31" s="563" customFormat="1">
      <c r="A1634"/>
      <c r="B1634"/>
      <c r="C1634" s="568">
        <v>2025</v>
      </c>
      <c r="D1634" s="569" t="s">
        <v>16</v>
      </c>
      <c r="E1634" s="569" t="s">
        <v>361</v>
      </c>
      <c r="F1634" s="573" t="s">
        <v>141</v>
      </c>
      <c r="G1634" s="569" t="s">
        <v>42</v>
      </c>
      <c r="H1634" s="569" t="s">
        <v>41</v>
      </c>
      <c r="I1634" s="575" t="s">
        <v>54</v>
      </c>
      <c r="J1634" s="569" t="s">
        <v>76</v>
      </c>
      <c r="K1634" s="569" t="s">
        <v>104</v>
      </c>
      <c r="L1634" s="570">
        <v>1</v>
      </c>
      <c r="M1634" s="571">
        <v>0.32914539381858654</v>
      </c>
      <c r="N1634" s="572">
        <v>123.02737392076266</v>
      </c>
      <c r="O1634" s="668" t="s">
        <v>151</v>
      </c>
      <c r="P1634" s="668" t="s">
        <v>76</v>
      </c>
      <c r="Q1634" s="574" t="s">
        <v>5223</v>
      </c>
      <c r="R1634" s="574" t="s">
        <v>5361</v>
      </c>
      <c r="S1634" s="574" t="s">
        <v>5267</v>
      </c>
      <c r="T1634" s="574" t="s">
        <v>5980</v>
      </c>
      <c r="U1634" s="574" t="s">
        <v>6048</v>
      </c>
      <c r="V1634" s="574" t="s">
        <v>6124</v>
      </c>
      <c r="W1634" s="575" t="s">
        <v>6005</v>
      </c>
      <c r="X1634" s="575" t="s">
        <v>6098</v>
      </c>
      <c r="Y1634" s="576" t="s">
        <v>6050</v>
      </c>
      <c r="Z1634" s="577" t="s">
        <v>6125</v>
      </c>
      <c r="AA1634" s="578" t="s">
        <v>6100</v>
      </c>
      <c r="AE1634"/>
    </row>
    <row r="1635" spans="1:31" s="563" customFormat="1">
      <c r="A1635"/>
      <c r="B1635"/>
      <c r="C1635" s="568">
        <v>2025</v>
      </c>
      <c r="D1635" s="569" t="s">
        <v>16</v>
      </c>
      <c r="E1635" s="569" t="s">
        <v>361</v>
      </c>
      <c r="F1635" s="573" t="s">
        <v>141</v>
      </c>
      <c r="G1635" s="569" t="s">
        <v>42</v>
      </c>
      <c r="H1635" s="569" t="s">
        <v>41</v>
      </c>
      <c r="I1635" s="575" t="s">
        <v>54</v>
      </c>
      <c r="J1635" s="569" t="s">
        <v>74</v>
      </c>
      <c r="K1635" s="569" t="s">
        <v>104</v>
      </c>
      <c r="L1635" s="570">
        <v>1</v>
      </c>
      <c r="M1635" s="571">
        <v>3.5139659175119999</v>
      </c>
      <c r="N1635" s="572">
        <v>1318.1504348653141</v>
      </c>
      <c r="O1635" s="668" t="s">
        <v>151</v>
      </c>
      <c r="P1635" s="668" t="s">
        <v>74</v>
      </c>
      <c r="Q1635" s="574" t="s">
        <v>5223</v>
      </c>
      <c r="R1635" s="574" t="s">
        <v>5361</v>
      </c>
      <c r="S1635" s="574" t="s">
        <v>5280</v>
      </c>
      <c r="T1635" s="574" t="s">
        <v>5980</v>
      </c>
      <c r="U1635" s="574" t="s">
        <v>5619</v>
      </c>
      <c r="V1635" s="574" t="s">
        <v>5620</v>
      </c>
      <c r="W1635" s="575" t="s">
        <v>6005</v>
      </c>
      <c r="X1635" s="575" t="s">
        <v>6098</v>
      </c>
      <c r="Y1635" s="576" t="s">
        <v>6052</v>
      </c>
      <c r="Z1635" s="577" t="s">
        <v>6126</v>
      </c>
      <c r="AA1635" s="578" t="s">
        <v>6100</v>
      </c>
      <c r="AE1635"/>
    </row>
    <row r="1636" spans="1:31" s="563" customFormat="1">
      <c r="A1636"/>
      <c r="B1636"/>
      <c r="C1636" s="568">
        <v>2025</v>
      </c>
      <c r="D1636" s="569" t="s">
        <v>16</v>
      </c>
      <c r="E1636" s="569" t="s">
        <v>361</v>
      </c>
      <c r="F1636" s="573" t="s">
        <v>141</v>
      </c>
      <c r="G1636" s="569" t="s">
        <v>42</v>
      </c>
      <c r="H1636" s="569" t="s">
        <v>41</v>
      </c>
      <c r="I1636" s="575" t="s">
        <v>54</v>
      </c>
      <c r="J1636" s="569" t="s">
        <v>351</v>
      </c>
      <c r="K1636" s="569" t="s">
        <v>106</v>
      </c>
      <c r="L1636" s="570">
        <v>1</v>
      </c>
      <c r="M1636" s="571">
        <v>3.8603319486075325</v>
      </c>
      <c r="N1636" s="572">
        <v>17.428877972108044</v>
      </c>
      <c r="O1636" s="668" t="s">
        <v>151</v>
      </c>
      <c r="P1636" s="668" t="s">
        <v>351</v>
      </c>
      <c r="Q1636" s="574" t="s">
        <v>5175</v>
      </c>
      <c r="R1636" s="574" t="s">
        <v>5353</v>
      </c>
      <c r="S1636" s="574" t="s">
        <v>5290</v>
      </c>
      <c r="T1636" s="574" t="s">
        <v>5980</v>
      </c>
      <c r="U1636" s="574" t="s">
        <v>6069</v>
      </c>
      <c r="V1636" s="574" t="s">
        <v>6127</v>
      </c>
      <c r="W1636" s="575" t="s">
        <v>5982</v>
      </c>
      <c r="X1636" s="575" t="s">
        <v>6084</v>
      </c>
      <c r="Y1636" s="576" t="s">
        <v>6071</v>
      </c>
      <c r="Z1636" s="577" t="s">
        <v>6128</v>
      </c>
      <c r="AA1636" s="578" t="s">
        <v>6086</v>
      </c>
      <c r="AE1636"/>
    </row>
    <row r="1637" spans="1:31" s="563" customFormat="1">
      <c r="A1637"/>
      <c r="B1637"/>
      <c r="C1637" s="568">
        <v>2025</v>
      </c>
      <c r="D1637" s="569" t="s">
        <v>16</v>
      </c>
      <c r="E1637" s="569" t="s">
        <v>361</v>
      </c>
      <c r="F1637" s="573" t="s">
        <v>141</v>
      </c>
      <c r="G1637" s="569" t="s">
        <v>42</v>
      </c>
      <c r="H1637" s="569" t="s">
        <v>41</v>
      </c>
      <c r="I1637" s="575" t="s">
        <v>54</v>
      </c>
      <c r="J1637" s="569" t="s">
        <v>67</v>
      </c>
      <c r="K1637" s="569" t="s">
        <v>81</v>
      </c>
      <c r="L1637" s="570">
        <v>1</v>
      </c>
      <c r="M1637" s="571">
        <v>6.1524552772603087</v>
      </c>
      <c r="N1637" s="572">
        <v>25.630702900158887</v>
      </c>
      <c r="O1637" s="668" t="s">
        <v>382</v>
      </c>
      <c r="P1637" s="668" t="s">
        <v>67</v>
      </c>
      <c r="Q1637" s="574" t="s">
        <v>5231</v>
      </c>
      <c r="R1637" s="574" t="s">
        <v>5388</v>
      </c>
      <c r="S1637" s="574" t="s">
        <v>5298</v>
      </c>
      <c r="T1637" s="574" t="s">
        <v>5980</v>
      </c>
      <c r="U1637" s="574" t="s">
        <v>5299</v>
      </c>
      <c r="V1637" s="574" t="s">
        <v>5437</v>
      </c>
      <c r="W1637" s="575" t="s">
        <v>6032</v>
      </c>
      <c r="X1637" s="575" t="s">
        <v>6113</v>
      </c>
      <c r="Y1637" s="576" t="s">
        <v>6073</v>
      </c>
      <c r="Z1637" s="577" t="s">
        <v>6129</v>
      </c>
      <c r="AA1637" s="578" t="s">
        <v>6115</v>
      </c>
      <c r="AE1637"/>
    </row>
    <row r="1638" spans="1:31" s="563" customFormat="1">
      <c r="A1638"/>
      <c r="B1638"/>
      <c r="C1638" s="568">
        <v>2025</v>
      </c>
      <c r="D1638" s="569" t="s">
        <v>16</v>
      </c>
      <c r="E1638" s="569" t="s">
        <v>361</v>
      </c>
      <c r="F1638" s="573" t="s">
        <v>141</v>
      </c>
      <c r="G1638" s="569" t="s">
        <v>42</v>
      </c>
      <c r="H1638" s="569" t="s">
        <v>41</v>
      </c>
      <c r="I1638" s="575" t="s">
        <v>54</v>
      </c>
      <c r="J1638" s="569" t="s">
        <v>66</v>
      </c>
      <c r="K1638" s="569" t="s">
        <v>310</v>
      </c>
      <c r="L1638" s="570">
        <v>0.8</v>
      </c>
      <c r="M1638" s="571">
        <v>15.819739075695983</v>
      </c>
      <c r="N1638" s="572">
        <v>546.78832853672282</v>
      </c>
      <c r="O1638" s="668" t="s">
        <v>381</v>
      </c>
      <c r="P1638" s="668" t="s">
        <v>66</v>
      </c>
      <c r="Q1638" s="574" t="s">
        <v>5303</v>
      </c>
      <c r="R1638" s="574" t="s">
        <v>5439</v>
      </c>
      <c r="S1638" s="574" t="s">
        <v>5305</v>
      </c>
      <c r="T1638" s="574" t="s">
        <v>5980</v>
      </c>
      <c r="U1638" s="574" t="s">
        <v>5306</v>
      </c>
      <c r="V1638" s="574" t="s">
        <v>5440</v>
      </c>
      <c r="W1638" s="575" t="s">
        <v>5994</v>
      </c>
      <c r="X1638" s="575" t="s">
        <v>6094</v>
      </c>
      <c r="Y1638" s="576" t="s">
        <v>6075</v>
      </c>
      <c r="Z1638" s="577" t="s">
        <v>6130</v>
      </c>
      <c r="AA1638" s="578" t="s">
        <v>6096</v>
      </c>
      <c r="AE1638"/>
    </row>
    <row r="1639" spans="1:31" s="563" customFormat="1">
      <c r="A1639"/>
      <c r="B1639"/>
      <c r="C1639" s="568">
        <v>2025</v>
      </c>
      <c r="D1639" s="569" t="s">
        <v>16</v>
      </c>
      <c r="E1639" s="569" t="s">
        <v>361</v>
      </c>
      <c r="F1639" s="573" t="s">
        <v>141</v>
      </c>
      <c r="G1639" s="569" t="s">
        <v>42</v>
      </c>
      <c r="H1639" s="569" t="s">
        <v>41</v>
      </c>
      <c r="I1639" s="575" t="s">
        <v>54</v>
      </c>
      <c r="J1639" s="569" t="s">
        <v>66</v>
      </c>
      <c r="K1639" s="569" t="s">
        <v>106</v>
      </c>
      <c r="L1639" s="570">
        <v>0.2</v>
      </c>
      <c r="M1639" s="571">
        <v>3.9549347689239958</v>
      </c>
      <c r="N1639" s="572">
        <v>136.6970821341807</v>
      </c>
      <c r="O1639" s="668" t="s">
        <v>381</v>
      </c>
      <c r="P1639" s="668" t="s">
        <v>66</v>
      </c>
      <c r="Q1639" s="574" t="s">
        <v>5175</v>
      </c>
      <c r="R1639" s="574" t="s">
        <v>5353</v>
      </c>
      <c r="S1639" s="574" t="s">
        <v>5305</v>
      </c>
      <c r="T1639" s="574" t="s">
        <v>5980</v>
      </c>
      <c r="U1639" s="574" t="s">
        <v>6077</v>
      </c>
      <c r="V1639" s="574" t="s">
        <v>6131</v>
      </c>
      <c r="W1639" s="575" t="s">
        <v>5982</v>
      </c>
      <c r="X1639" s="575" t="s">
        <v>6084</v>
      </c>
      <c r="Y1639" s="575" t="s">
        <v>6075</v>
      </c>
      <c r="Z1639" s="579" t="s">
        <v>6132</v>
      </c>
      <c r="AA1639" s="580" t="s">
        <v>6086</v>
      </c>
      <c r="AE1639"/>
    </row>
    <row r="1640" spans="1:31" s="563" customFormat="1">
      <c r="A1640"/>
      <c r="B1640"/>
      <c r="C1640" s="568">
        <v>2025</v>
      </c>
      <c r="D1640" s="569" t="s">
        <v>16</v>
      </c>
      <c r="E1640" s="569" t="s">
        <v>361</v>
      </c>
      <c r="F1640" s="573" t="s">
        <v>141</v>
      </c>
      <c r="G1640" s="569" t="s">
        <v>42</v>
      </c>
      <c r="H1640" s="569" t="s">
        <v>41</v>
      </c>
      <c r="I1640" s="575" t="s">
        <v>54</v>
      </c>
      <c r="J1640" s="569" t="s">
        <v>348</v>
      </c>
      <c r="K1640" s="569" t="s">
        <v>310</v>
      </c>
      <c r="L1640" s="570">
        <v>0.7</v>
      </c>
      <c r="M1640" s="571">
        <v>11.340400877041473</v>
      </c>
      <c r="N1640" s="572">
        <v>1121.3432518819511</v>
      </c>
      <c r="O1640" s="668" t="s">
        <v>151</v>
      </c>
      <c r="P1640" s="668" t="s">
        <v>348</v>
      </c>
      <c r="Q1640" s="574" t="s">
        <v>5303</v>
      </c>
      <c r="R1640" s="574" t="s">
        <v>5439</v>
      </c>
      <c r="S1640" s="574" t="s">
        <v>5321</v>
      </c>
      <c r="T1640" s="574" t="s">
        <v>5980</v>
      </c>
      <c r="U1640" s="574" t="s">
        <v>5810</v>
      </c>
      <c r="V1640" s="574" t="s">
        <v>5887</v>
      </c>
      <c r="W1640" s="575" t="s">
        <v>5994</v>
      </c>
      <c r="X1640" s="575" t="s">
        <v>6094</v>
      </c>
      <c r="Y1640" s="576" t="s">
        <v>6080</v>
      </c>
      <c r="Z1640" s="577" t="s">
        <v>6133</v>
      </c>
      <c r="AA1640" s="578" t="s">
        <v>6096</v>
      </c>
      <c r="AE1640"/>
    </row>
    <row r="1641" spans="1:31" s="563" customFormat="1">
      <c r="A1641"/>
      <c r="B1641"/>
      <c r="C1641" s="568">
        <v>2025</v>
      </c>
      <c r="D1641" s="569" t="s">
        <v>16</v>
      </c>
      <c r="E1641" s="569" t="s">
        <v>361</v>
      </c>
      <c r="F1641" s="573" t="s">
        <v>141</v>
      </c>
      <c r="G1641" s="569" t="s">
        <v>42</v>
      </c>
      <c r="H1641" s="569" t="s">
        <v>41</v>
      </c>
      <c r="I1641" s="575" t="s">
        <v>54</v>
      </c>
      <c r="J1641" s="569" t="s">
        <v>348</v>
      </c>
      <c r="K1641" s="569" t="s">
        <v>106</v>
      </c>
      <c r="L1641" s="570">
        <v>0.3</v>
      </c>
      <c r="M1641" s="571">
        <v>4.8601718044463462</v>
      </c>
      <c r="N1641" s="572">
        <v>480.57567937797904</v>
      </c>
      <c r="O1641" s="668" t="s">
        <v>151</v>
      </c>
      <c r="P1641" s="668" t="s">
        <v>348</v>
      </c>
      <c r="Q1641" s="574" t="s">
        <v>5175</v>
      </c>
      <c r="R1641" s="574" t="s">
        <v>5353</v>
      </c>
      <c r="S1641" s="574" t="s">
        <v>5321</v>
      </c>
      <c r="T1641" s="574" t="s">
        <v>5980</v>
      </c>
      <c r="U1641" s="574" t="s">
        <v>6134</v>
      </c>
      <c r="V1641" s="574" t="s">
        <v>6135</v>
      </c>
      <c r="W1641" s="575" t="s">
        <v>5982</v>
      </c>
      <c r="X1641" s="575" t="s">
        <v>6084</v>
      </c>
      <c r="Y1641" s="575" t="s">
        <v>6080</v>
      </c>
      <c r="Z1641" s="579" t="s">
        <v>6136</v>
      </c>
      <c r="AA1641" s="580" t="s">
        <v>6086</v>
      </c>
      <c r="AE1641"/>
    </row>
    <row r="1642" spans="1:31" s="563" customFormat="1">
      <c r="A1642"/>
      <c r="B1642"/>
      <c r="C1642" s="568">
        <v>2025</v>
      </c>
      <c r="D1642" s="569" t="s">
        <v>16</v>
      </c>
      <c r="E1642" s="569" t="s">
        <v>354</v>
      </c>
      <c r="F1642" s="573" t="s">
        <v>247</v>
      </c>
      <c r="G1642" s="569" t="s">
        <v>42</v>
      </c>
      <c r="H1642" s="569" t="s">
        <v>41</v>
      </c>
      <c r="I1642" s="575" t="s">
        <v>54</v>
      </c>
      <c r="J1642" s="569" t="s">
        <v>116</v>
      </c>
      <c r="K1642" s="569" t="s">
        <v>111</v>
      </c>
      <c r="L1642" s="570">
        <v>1</v>
      </c>
      <c r="M1642" s="571">
        <v>0.19954493949871963</v>
      </c>
      <c r="N1642" s="572">
        <v>1.1304787917164945</v>
      </c>
      <c r="O1642" s="668" t="s">
        <v>382</v>
      </c>
      <c r="P1642" s="668" t="s">
        <v>116</v>
      </c>
      <c r="Q1642" s="574" t="s">
        <v>5272</v>
      </c>
      <c r="R1642" s="574" t="s">
        <v>6137</v>
      </c>
      <c r="S1642" s="574" t="s">
        <v>5159</v>
      </c>
      <c r="T1642" s="574" t="s">
        <v>5980</v>
      </c>
      <c r="U1642" s="574" t="s">
        <v>5713</v>
      </c>
      <c r="V1642" s="574" t="s">
        <v>6138</v>
      </c>
      <c r="W1642" s="575" t="s">
        <v>5999</v>
      </c>
      <c r="X1642" s="575" t="s">
        <v>6139</v>
      </c>
      <c r="Y1642" s="576" t="s">
        <v>5989</v>
      </c>
      <c r="Z1642" s="577" t="s">
        <v>6140</v>
      </c>
      <c r="AA1642" s="578" t="s">
        <v>6141</v>
      </c>
      <c r="AE1642"/>
    </row>
    <row r="1643" spans="1:31" s="563" customFormat="1">
      <c r="A1643"/>
      <c r="B1643"/>
      <c r="C1643" s="568">
        <v>2025</v>
      </c>
      <c r="D1643" s="569" t="s">
        <v>16</v>
      </c>
      <c r="E1643" s="569" t="s">
        <v>354</v>
      </c>
      <c r="F1643" s="573" t="s">
        <v>247</v>
      </c>
      <c r="G1643" s="569" t="s">
        <v>42</v>
      </c>
      <c r="H1643" s="569" t="s">
        <v>41</v>
      </c>
      <c r="I1643" s="575" t="s">
        <v>54</v>
      </c>
      <c r="J1643" s="569" t="s">
        <v>109</v>
      </c>
      <c r="K1643" s="569" t="s">
        <v>111</v>
      </c>
      <c r="L1643" s="570">
        <v>1</v>
      </c>
      <c r="M1643" s="571">
        <v>0.5943508077531342</v>
      </c>
      <c r="N1643" s="572">
        <v>38.759272858851247</v>
      </c>
      <c r="O1643" s="668" t="s">
        <v>381</v>
      </c>
      <c r="P1643" s="668" t="s">
        <v>109</v>
      </c>
      <c r="Q1643" s="574" t="s">
        <v>5272</v>
      </c>
      <c r="R1643" s="574" t="s">
        <v>6137</v>
      </c>
      <c r="S1643" s="574" t="s">
        <v>5177</v>
      </c>
      <c r="T1643" s="574" t="s">
        <v>5980</v>
      </c>
      <c r="U1643" s="574" t="s">
        <v>5348</v>
      </c>
      <c r="V1643" s="574" t="s">
        <v>6142</v>
      </c>
      <c r="W1643" s="575" t="s">
        <v>5999</v>
      </c>
      <c r="X1643" s="575" t="s">
        <v>6139</v>
      </c>
      <c r="Y1643" s="576" t="s">
        <v>5996</v>
      </c>
      <c r="Z1643" s="577" t="s">
        <v>6143</v>
      </c>
      <c r="AA1643" s="578" t="s">
        <v>6141</v>
      </c>
      <c r="AE1643"/>
    </row>
    <row r="1644" spans="1:31" s="563" customFormat="1">
      <c r="A1644"/>
      <c r="B1644"/>
      <c r="C1644" s="568">
        <v>2025</v>
      </c>
      <c r="D1644" s="569" t="s">
        <v>16</v>
      </c>
      <c r="E1644" s="569" t="s">
        <v>354</v>
      </c>
      <c r="F1644" s="573" t="s">
        <v>247</v>
      </c>
      <c r="G1644" s="569" t="s">
        <v>42</v>
      </c>
      <c r="H1644" s="569" t="s">
        <v>41</v>
      </c>
      <c r="I1644" s="575" t="s">
        <v>54</v>
      </c>
      <c r="J1644" s="569" t="s">
        <v>99</v>
      </c>
      <c r="K1644" s="569" t="s">
        <v>311</v>
      </c>
      <c r="L1644" s="570">
        <v>1</v>
      </c>
      <c r="M1644" s="571">
        <v>0.1193866305332013</v>
      </c>
      <c r="N1644" s="572">
        <v>84.259288823589671</v>
      </c>
      <c r="O1644" s="668" t="s">
        <v>151</v>
      </c>
      <c r="P1644" s="668" t="s">
        <v>99</v>
      </c>
      <c r="Q1644" s="574" t="s">
        <v>6019</v>
      </c>
      <c r="R1644" s="574" t="s">
        <v>6144</v>
      </c>
      <c r="S1644" s="574" t="s">
        <v>5197</v>
      </c>
      <c r="T1644" s="574" t="s">
        <v>5980</v>
      </c>
      <c r="U1644" s="574" t="s">
        <v>6145</v>
      </c>
      <c r="V1644" s="574" t="s">
        <v>6146</v>
      </c>
      <c r="W1644" s="575" t="s">
        <v>6023</v>
      </c>
      <c r="X1644" s="575" t="s">
        <v>6147</v>
      </c>
      <c r="Y1644" s="576" t="s">
        <v>6016</v>
      </c>
      <c r="Z1644" s="577" t="s">
        <v>6148</v>
      </c>
      <c r="AA1644" s="578" t="s">
        <v>6149</v>
      </c>
      <c r="AE1644"/>
    </row>
    <row r="1645" spans="1:31" s="563" customFormat="1">
      <c r="A1645"/>
      <c r="B1645"/>
      <c r="C1645" s="568">
        <v>2025</v>
      </c>
      <c r="D1645" s="569" t="s">
        <v>16</v>
      </c>
      <c r="E1645" s="569" t="s">
        <v>354</v>
      </c>
      <c r="F1645" s="573" t="s">
        <v>247</v>
      </c>
      <c r="G1645" s="569" t="s">
        <v>42</v>
      </c>
      <c r="H1645" s="569" t="s">
        <v>41</v>
      </c>
      <c r="I1645" s="575" t="s">
        <v>54</v>
      </c>
      <c r="J1645" s="569" t="s">
        <v>96</v>
      </c>
      <c r="K1645" s="569" t="s">
        <v>119</v>
      </c>
      <c r="L1645" s="570">
        <v>1</v>
      </c>
      <c r="M1645" s="571">
        <v>2.1602563231386766E-3</v>
      </c>
      <c r="N1645" s="572">
        <v>4.6079298575400598</v>
      </c>
      <c r="O1645" s="668" t="s">
        <v>151</v>
      </c>
      <c r="P1645" s="668" t="s">
        <v>96</v>
      </c>
      <c r="Q1645" s="574" t="s">
        <v>6150</v>
      </c>
      <c r="R1645" s="574" t="s">
        <v>6151</v>
      </c>
      <c r="S1645" s="574" t="s">
        <v>5205</v>
      </c>
      <c r="T1645" s="574" t="s">
        <v>5980</v>
      </c>
      <c r="U1645" s="574" t="s">
        <v>6152</v>
      </c>
      <c r="V1645" s="574" t="s">
        <v>6153</v>
      </c>
      <c r="W1645" s="575" t="s">
        <v>6154</v>
      </c>
      <c r="X1645" s="575" t="s">
        <v>6155</v>
      </c>
      <c r="Y1645" s="576" t="s">
        <v>6025</v>
      </c>
      <c r="Z1645" s="577" t="s">
        <v>6156</v>
      </c>
      <c r="AA1645" s="578" t="s">
        <v>6157</v>
      </c>
      <c r="AE1645"/>
    </row>
    <row r="1646" spans="1:31" s="563" customFormat="1">
      <c r="A1646"/>
      <c r="B1646"/>
      <c r="C1646" s="568">
        <v>2025</v>
      </c>
      <c r="D1646" s="569" t="s">
        <v>16</v>
      </c>
      <c r="E1646" s="569" t="s">
        <v>354</v>
      </c>
      <c r="F1646" s="573" t="s">
        <v>247</v>
      </c>
      <c r="G1646" s="569" t="s">
        <v>42</v>
      </c>
      <c r="H1646" s="569" t="s">
        <v>41</v>
      </c>
      <c r="I1646" s="575" t="s">
        <v>54</v>
      </c>
      <c r="J1646" s="569" t="s">
        <v>87</v>
      </c>
      <c r="K1646" s="569" t="s">
        <v>111</v>
      </c>
      <c r="L1646" s="570">
        <v>0.5</v>
      </c>
      <c r="M1646" s="571">
        <v>0.41774663611169105</v>
      </c>
      <c r="N1646" s="572">
        <v>29.102714889726695</v>
      </c>
      <c r="O1646" s="668" t="s">
        <v>151</v>
      </c>
      <c r="P1646" s="668" t="s">
        <v>87</v>
      </c>
      <c r="Q1646" s="574" t="s">
        <v>5272</v>
      </c>
      <c r="R1646" s="574" t="s">
        <v>6137</v>
      </c>
      <c r="S1646" s="574" t="s">
        <v>5212</v>
      </c>
      <c r="T1646" s="574" t="s">
        <v>5980</v>
      </c>
      <c r="U1646" s="574" t="s">
        <v>5586</v>
      </c>
      <c r="V1646" s="574" t="s">
        <v>6158</v>
      </c>
      <c r="W1646" s="575" t="s">
        <v>5999</v>
      </c>
      <c r="X1646" s="575" t="s">
        <v>6139</v>
      </c>
      <c r="Y1646" s="576" t="s">
        <v>6029</v>
      </c>
      <c r="Z1646" s="577" t="s">
        <v>6159</v>
      </c>
      <c r="AA1646" s="578" t="s">
        <v>6141</v>
      </c>
      <c r="AE1646"/>
    </row>
    <row r="1647" spans="1:31" s="563" customFormat="1">
      <c r="A1647"/>
      <c r="B1647"/>
      <c r="C1647" s="568">
        <v>2025</v>
      </c>
      <c r="D1647" s="569" t="s">
        <v>16</v>
      </c>
      <c r="E1647" s="569" t="s">
        <v>354</v>
      </c>
      <c r="F1647" s="573" t="s">
        <v>247</v>
      </c>
      <c r="G1647" s="569" t="s">
        <v>42</v>
      </c>
      <c r="H1647" s="569" t="s">
        <v>41</v>
      </c>
      <c r="I1647" s="575" t="s">
        <v>54</v>
      </c>
      <c r="J1647" s="569" t="s">
        <v>87</v>
      </c>
      <c r="K1647" s="569" t="s">
        <v>106</v>
      </c>
      <c r="L1647" s="570">
        <v>0.5</v>
      </c>
      <c r="M1647" s="571">
        <v>0.41774663611169105</v>
      </c>
      <c r="N1647" s="572">
        <v>29.102714889726695</v>
      </c>
      <c r="O1647" s="668" t="s">
        <v>151</v>
      </c>
      <c r="P1647" s="668" t="s">
        <v>87</v>
      </c>
      <c r="Q1647" s="574" t="s">
        <v>5175</v>
      </c>
      <c r="R1647" s="574" t="s">
        <v>6160</v>
      </c>
      <c r="S1647" s="574" t="s">
        <v>5212</v>
      </c>
      <c r="T1647" s="574" t="s">
        <v>5980</v>
      </c>
      <c r="U1647" s="574" t="s">
        <v>5220</v>
      </c>
      <c r="V1647" s="574" t="s">
        <v>6161</v>
      </c>
      <c r="W1647" s="575" t="s">
        <v>5982</v>
      </c>
      <c r="X1647" s="575" t="s">
        <v>6162</v>
      </c>
      <c r="Y1647" s="576" t="s">
        <v>6029</v>
      </c>
      <c r="Z1647" s="577" t="s">
        <v>6163</v>
      </c>
      <c r="AA1647" s="578" t="s">
        <v>6164</v>
      </c>
      <c r="AE1647"/>
    </row>
    <row r="1648" spans="1:31" s="563" customFormat="1">
      <c r="A1648"/>
      <c r="B1648"/>
      <c r="C1648" s="568">
        <v>2025</v>
      </c>
      <c r="D1648" s="569" t="s">
        <v>16</v>
      </c>
      <c r="E1648" s="569" t="s">
        <v>354</v>
      </c>
      <c r="F1648" s="573" t="s">
        <v>247</v>
      </c>
      <c r="G1648" s="569" t="s">
        <v>42</v>
      </c>
      <c r="H1648" s="569" t="s">
        <v>41</v>
      </c>
      <c r="I1648" s="575" t="s">
        <v>54</v>
      </c>
      <c r="J1648" s="569" t="s">
        <v>76</v>
      </c>
      <c r="K1648" s="569" t="s">
        <v>311</v>
      </c>
      <c r="L1648" s="570">
        <v>1</v>
      </c>
      <c r="M1648" s="571">
        <v>7.369842071278567E-3</v>
      </c>
      <c r="N1648" s="572">
        <v>4.3368751600377031</v>
      </c>
      <c r="O1648" s="668" t="s">
        <v>151</v>
      </c>
      <c r="P1648" s="668" t="s">
        <v>76</v>
      </c>
      <c r="Q1648" s="574" t="s">
        <v>6019</v>
      </c>
      <c r="R1648" s="574" t="s">
        <v>6144</v>
      </c>
      <c r="S1648" s="574" t="s">
        <v>5267</v>
      </c>
      <c r="T1648" s="574" t="s">
        <v>5980</v>
      </c>
      <c r="U1648" s="574" t="s">
        <v>6165</v>
      </c>
      <c r="V1648" s="574" t="s">
        <v>6166</v>
      </c>
      <c r="W1648" s="575" t="s">
        <v>6023</v>
      </c>
      <c r="X1648" s="575" t="s">
        <v>6147</v>
      </c>
      <c r="Y1648" s="576" t="s">
        <v>6050</v>
      </c>
      <c r="Z1648" s="577" t="s">
        <v>6167</v>
      </c>
      <c r="AA1648" s="578" t="s">
        <v>6149</v>
      </c>
      <c r="AE1648"/>
    </row>
    <row r="1649" spans="1:31" s="563" customFormat="1">
      <c r="A1649"/>
      <c r="B1649"/>
      <c r="C1649" s="568">
        <v>2025</v>
      </c>
      <c r="D1649" s="569" t="s">
        <v>16</v>
      </c>
      <c r="E1649" s="569" t="s">
        <v>354</v>
      </c>
      <c r="F1649" s="573" t="s">
        <v>247</v>
      </c>
      <c r="G1649" s="569" t="s">
        <v>42</v>
      </c>
      <c r="H1649" s="569" t="s">
        <v>41</v>
      </c>
      <c r="I1649" s="575" t="s">
        <v>54</v>
      </c>
      <c r="J1649" s="569" t="s">
        <v>74</v>
      </c>
      <c r="K1649" s="569" t="s">
        <v>104</v>
      </c>
      <c r="L1649" s="570">
        <v>1</v>
      </c>
      <c r="M1649" s="571">
        <v>0.21704145760352261</v>
      </c>
      <c r="N1649" s="572">
        <v>128.91671190009217</v>
      </c>
      <c r="O1649" s="668" t="s">
        <v>151</v>
      </c>
      <c r="P1649" s="668" t="s">
        <v>74</v>
      </c>
      <c r="Q1649" s="574" t="s">
        <v>5223</v>
      </c>
      <c r="R1649" s="574" t="s">
        <v>6168</v>
      </c>
      <c r="S1649" s="574" t="s">
        <v>5280</v>
      </c>
      <c r="T1649" s="574" t="s">
        <v>5980</v>
      </c>
      <c r="U1649" s="574" t="s">
        <v>5619</v>
      </c>
      <c r="V1649" s="574" t="s">
        <v>6169</v>
      </c>
      <c r="W1649" s="575" t="s">
        <v>6005</v>
      </c>
      <c r="X1649" s="575" t="s">
        <v>6170</v>
      </c>
      <c r="Y1649" s="576" t="s">
        <v>6052</v>
      </c>
      <c r="Z1649" s="577" t="s">
        <v>6171</v>
      </c>
      <c r="AA1649" s="578" t="s">
        <v>6172</v>
      </c>
      <c r="AE1649"/>
    </row>
    <row r="1650" spans="1:31" s="563" customFormat="1">
      <c r="A1650"/>
      <c r="B1650"/>
      <c r="C1650" s="568">
        <v>2025</v>
      </c>
      <c r="D1650" s="569" t="s">
        <v>16</v>
      </c>
      <c r="E1650" s="569" t="s">
        <v>354</v>
      </c>
      <c r="F1650" s="573" t="s">
        <v>247</v>
      </c>
      <c r="G1650" s="569" t="s">
        <v>42</v>
      </c>
      <c r="H1650" s="569" t="s">
        <v>41</v>
      </c>
      <c r="I1650" s="575" t="s">
        <v>54</v>
      </c>
      <c r="J1650" s="569" t="s">
        <v>71</v>
      </c>
      <c r="K1650" s="569" t="s">
        <v>311</v>
      </c>
      <c r="L1650" s="570">
        <v>0.65</v>
      </c>
      <c r="M1650" s="571">
        <v>0.61453430671759002</v>
      </c>
      <c r="N1650" s="572">
        <v>38.337976414733298</v>
      </c>
      <c r="O1650" s="668" t="s">
        <v>151</v>
      </c>
      <c r="P1650" s="668" t="s">
        <v>70</v>
      </c>
      <c r="Q1650" s="574" t="s">
        <v>6019</v>
      </c>
      <c r="R1650" s="574" t="s">
        <v>6144</v>
      </c>
      <c r="S1650" s="574" t="s">
        <v>5524</v>
      </c>
      <c r="T1650" s="574" t="s">
        <v>5980</v>
      </c>
      <c r="U1650" s="574" t="s">
        <v>6063</v>
      </c>
      <c r="V1650" s="574" t="s">
        <v>6173</v>
      </c>
      <c r="W1650" s="575" t="s">
        <v>6023</v>
      </c>
      <c r="X1650" s="575" t="s">
        <v>6147</v>
      </c>
      <c r="Y1650" s="576" t="s">
        <v>6060</v>
      </c>
      <c r="Z1650" s="577" t="s">
        <v>6174</v>
      </c>
      <c r="AA1650" s="578" t="s">
        <v>6149</v>
      </c>
      <c r="AE1650"/>
    </row>
    <row r="1651" spans="1:31" s="563" customFormat="1">
      <c r="A1651"/>
      <c r="B1651"/>
      <c r="C1651" s="568">
        <v>2025</v>
      </c>
      <c r="D1651" s="569" t="s">
        <v>16</v>
      </c>
      <c r="E1651" s="569" t="s">
        <v>354</v>
      </c>
      <c r="F1651" s="573" t="s">
        <v>247</v>
      </c>
      <c r="G1651" s="569" t="s">
        <v>42</v>
      </c>
      <c r="H1651" s="569" t="s">
        <v>41</v>
      </c>
      <c r="I1651" s="575" t="s">
        <v>54</v>
      </c>
      <c r="J1651" s="569" t="s">
        <v>71</v>
      </c>
      <c r="K1651" s="569" t="s">
        <v>104</v>
      </c>
      <c r="L1651" s="570">
        <v>0.2</v>
      </c>
      <c r="M1651" s="571">
        <v>0.1890874789900277</v>
      </c>
      <c r="N1651" s="572">
        <v>11.796300435302554</v>
      </c>
      <c r="O1651" s="668" t="s">
        <v>151</v>
      </c>
      <c r="P1651" s="668" t="s">
        <v>70</v>
      </c>
      <c r="Q1651" s="574" t="s">
        <v>5223</v>
      </c>
      <c r="R1651" s="574" t="s">
        <v>6168</v>
      </c>
      <c r="S1651" s="574" t="s">
        <v>5524</v>
      </c>
      <c r="T1651" s="574" t="s">
        <v>5980</v>
      </c>
      <c r="U1651" s="574" t="s">
        <v>6066</v>
      </c>
      <c r="V1651" s="574" t="s">
        <v>6175</v>
      </c>
      <c r="W1651" s="575" t="s">
        <v>6005</v>
      </c>
      <c r="X1651" s="575" t="s">
        <v>6170</v>
      </c>
      <c r="Y1651" s="576" t="s">
        <v>6060</v>
      </c>
      <c r="Z1651" s="577" t="s">
        <v>6176</v>
      </c>
      <c r="AA1651" s="578" t="s">
        <v>6172</v>
      </c>
      <c r="AE1651"/>
    </row>
    <row r="1652" spans="1:31" s="563" customFormat="1">
      <c r="A1652"/>
      <c r="B1652"/>
      <c r="C1652" s="568">
        <v>2025</v>
      </c>
      <c r="D1652" s="569" t="s">
        <v>16</v>
      </c>
      <c r="E1652" s="569" t="s">
        <v>354</v>
      </c>
      <c r="F1652" s="573" t="s">
        <v>247</v>
      </c>
      <c r="G1652" s="569" t="s">
        <v>42</v>
      </c>
      <c r="H1652" s="569" t="s">
        <v>41</v>
      </c>
      <c r="I1652" s="575" t="s">
        <v>54</v>
      </c>
      <c r="J1652" s="569" t="s">
        <v>71</v>
      </c>
      <c r="K1652" s="569" t="s">
        <v>86</v>
      </c>
      <c r="L1652" s="570">
        <v>0.15</v>
      </c>
      <c r="M1652" s="571">
        <v>0.14181560924252076</v>
      </c>
      <c r="N1652" s="572">
        <v>8.8472253264769147</v>
      </c>
      <c r="O1652" s="668" t="s">
        <v>151</v>
      </c>
      <c r="P1652" s="668" t="s">
        <v>70</v>
      </c>
      <c r="Q1652" s="574" t="s">
        <v>6177</v>
      </c>
      <c r="R1652" s="574" t="s">
        <v>6178</v>
      </c>
      <c r="S1652" s="574" t="s">
        <v>5524</v>
      </c>
      <c r="T1652" s="574" t="s">
        <v>5980</v>
      </c>
      <c r="U1652" s="574" t="s">
        <v>6179</v>
      </c>
      <c r="V1652" s="574" t="s">
        <v>6180</v>
      </c>
      <c r="W1652" s="575" t="s">
        <v>6181</v>
      </c>
      <c r="X1652" s="575" t="s">
        <v>6182</v>
      </c>
      <c r="Y1652" s="576" t="s">
        <v>6060</v>
      </c>
      <c r="Z1652" s="577" t="s">
        <v>6183</v>
      </c>
      <c r="AA1652" s="578" t="s">
        <v>6184</v>
      </c>
      <c r="AE1652"/>
    </row>
    <row r="1653" spans="1:31" s="563" customFormat="1">
      <c r="A1653"/>
      <c r="B1653"/>
      <c r="C1653" s="568">
        <v>2025</v>
      </c>
      <c r="D1653" s="569" t="s">
        <v>16</v>
      </c>
      <c r="E1653" s="569" t="s">
        <v>354</v>
      </c>
      <c r="F1653" s="573" t="s">
        <v>247</v>
      </c>
      <c r="G1653" s="569" t="s">
        <v>42</v>
      </c>
      <c r="H1653" s="569" t="s">
        <v>41</v>
      </c>
      <c r="I1653" s="575" t="s">
        <v>54</v>
      </c>
      <c r="J1653" s="569" t="s">
        <v>351</v>
      </c>
      <c r="K1653" s="569" t="s">
        <v>100</v>
      </c>
      <c r="L1653" s="570">
        <v>1</v>
      </c>
      <c r="M1653" s="571">
        <v>0.74895770588505939</v>
      </c>
      <c r="N1653" s="572">
        <v>3.2767501209173755</v>
      </c>
      <c r="O1653" s="668" t="s">
        <v>151</v>
      </c>
      <c r="P1653" s="668" t="s">
        <v>351</v>
      </c>
      <c r="Q1653" s="574" t="s">
        <v>5288</v>
      </c>
      <c r="R1653" s="574" t="s">
        <v>6185</v>
      </c>
      <c r="S1653" s="574" t="s">
        <v>5290</v>
      </c>
      <c r="T1653" s="574" t="s">
        <v>5980</v>
      </c>
      <c r="U1653" s="574" t="s">
        <v>5291</v>
      </c>
      <c r="V1653" s="574" t="s">
        <v>6186</v>
      </c>
      <c r="W1653" s="575" t="s">
        <v>6187</v>
      </c>
      <c r="X1653" s="575" t="s">
        <v>6188</v>
      </c>
      <c r="Y1653" s="576" t="s">
        <v>6071</v>
      </c>
      <c r="Z1653" s="577" t="s">
        <v>6189</v>
      </c>
      <c r="AA1653" s="578" t="s">
        <v>6190</v>
      </c>
      <c r="AE1653"/>
    </row>
    <row r="1654" spans="1:31" s="563" customFormat="1">
      <c r="A1654"/>
      <c r="B1654"/>
      <c r="C1654" s="568">
        <v>2025</v>
      </c>
      <c r="D1654" s="569" t="s">
        <v>16</v>
      </c>
      <c r="E1654" s="569" t="s">
        <v>354</v>
      </c>
      <c r="F1654" s="573" t="s">
        <v>247</v>
      </c>
      <c r="G1654" s="569" t="s">
        <v>42</v>
      </c>
      <c r="H1654" s="569" t="s">
        <v>41</v>
      </c>
      <c r="I1654" s="575" t="s">
        <v>54</v>
      </c>
      <c r="J1654" s="569" t="s">
        <v>67</v>
      </c>
      <c r="K1654" s="569" t="s">
        <v>81</v>
      </c>
      <c r="L1654" s="570">
        <v>1</v>
      </c>
      <c r="M1654" s="571">
        <v>5.5650883755563534E-2</v>
      </c>
      <c r="N1654" s="572">
        <v>0.24575625906880322</v>
      </c>
      <c r="O1654" s="668" t="s">
        <v>382</v>
      </c>
      <c r="P1654" s="668" t="s">
        <v>67</v>
      </c>
      <c r="Q1654" s="574" t="s">
        <v>5231</v>
      </c>
      <c r="R1654" s="574" t="s">
        <v>6191</v>
      </c>
      <c r="S1654" s="574" t="s">
        <v>5298</v>
      </c>
      <c r="T1654" s="574" t="s">
        <v>5980</v>
      </c>
      <c r="U1654" s="574" t="s">
        <v>5299</v>
      </c>
      <c r="V1654" s="574" t="s">
        <v>6192</v>
      </c>
      <c r="W1654" s="575" t="s">
        <v>6032</v>
      </c>
      <c r="X1654" s="575" t="s">
        <v>6193</v>
      </c>
      <c r="Y1654" s="576" t="s">
        <v>6073</v>
      </c>
      <c r="Z1654" s="577" t="s">
        <v>6194</v>
      </c>
      <c r="AA1654" s="578" t="s">
        <v>6195</v>
      </c>
      <c r="AE1654"/>
    </row>
    <row r="1655" spans="1:31" s="563" customFormat="1">
      <c r="A1655"/>
      <c r="B1655"/>
      <c r="C1655" s="568">
        <v>2025</v>
      </c>
      <c r="D1655" s="569" t="s">
        <v>16</v>
      </c>
      <c r="E1655" s="569" t="s">
        <v>354</v>
      </c>
      <c r="F1655" s="573" t="s">
        <v>247</v>
      </c>
      <c r="G1655" s="569" t="s">
        <v>42</v>
      </c>
      <c r="H1655" s="569" t="s">
        <v>41</v>
      </c>
      <c r="I1655" s="575" t="s">
        <v>54</v>
      </c>
      <c r="J1655" s="569" t="s">
        <v>66</v>
      </c>
      <c r="K1655" s="569" t="s">
        <v>106</v>
      </c>
      <c r="L1655" s="570">
        <v>0.5</v>
      </c>
      <c r="M1655" s="571">
        <v>7.2527500191481811E-2</v>
      </c>
      <c r="N1655" s="572">
        <v>4.2129644411794827</v>
      </c>
      <c r="O1655" s="668" t="s">
        <v>381</v>
      </c>
      <c r="P1655" s="668" t="s">
        <v>66</v>
      </c>
      <c r="Q1655" s="574" t="s">
        <v>5175</v>
      </c>
      <c r="R1655" s="574" t="s">
        <v>6160</v>
      </c>
      <c r="S1655" s="574" t="s">
        <v>5305</v>
      </c>
      <c r="T1655" s="574" t="s">
        <v>5980</v>
      </c>
      <c r="U1655" s="574" t="s">
        <v>6077</v>
      </c>
      <c r="V1655" s="574" t="s">
        <v>6196</v>
      </c>
      <c r="W1655" s="575" t="s">
        <v>5982</v>
      </c>
      <c r="X1655" s="575" t="s">
        <v>6162</v>
      </c>
      <c r="Y1655" s="576" t="s">
        <v>6075</v>
      </c>
      <c r="Z1655" s="577" t="s">
        <v>6197</v>
      </c>
      <c r="AA1655" s="578" t="s">
        <v>6164</v>
      </c>
      <c r="AE1655"/>
    </row>
    <row r="1656" spans="1:31" s="563" customFormat="1">
      <c r="A1656"/>
      <c r="B1656"/>
      <c r="C1656" s="568">
        <v>2025</v>
      </c>
      <c r="D1656" s="569" t="s">
        <v>16</v>
      </c>
      <c r="E1656" s="569" t="s">
        <v>354</v>
      </c>
      <c r="F1656" s="573" t="s">
        <v>247</v>
      </c>
      <c r="G1656" s="569" t="s">
        <v>42</v>
      </c>
      <c r="H1656" s="569" t="s">
        <v>41</v>
      </c>
      <c r="I1656" s="575" t="s">
        <v>54</v>
      </c>
      <c r="J1656" s="569" t="s">
        <v>66</v>
      </c>
      <c r="K1656" s="569" t="s">
        <v>104</v>
      </c>
      <c r="L1656" s="570">
        <v>0.5</v>
      </c>
      <c r="M1656" s="571">
        <v>7.2527500191481811E-2</v>
      </c>
      <c r="N1656" s="572">
        <v>4.2129644411794827</v>
      </c>
      <c r="O1656" s="668" t="s">
        <v>381</v>
      </c>
      <c r="P1656" s="668" t="s">
        <v>66</v>
      </c>
      <c r="Q1656" s="574" t="s">
        <v>5223</v>
      </c>
      <c r="R1656" s="574" t="s">
        <v>6168</v>
      </c>
      <c r="S1656" s="574" t="s">
        <v>5305</v>
      </c>
      <c r="T1656" s="574" t="s">
        <v>5980</v>
      </c>
      <c r="U1656" s="574" t="s">
        <v>6198</v>
      </c>
      <c r="V1656" s="574" t="s">
        <v>6199</v>
      </c>
      <c r="W1656" s="575" t="s">
        <v>6005</v>
      </c>
      <c r="X1656" s="575" t="s">
        <v>6170</v>
      </c>
      <c r="Y1656" s="576" t="s">
        <v>6075</v>
      </c>
      <c r="Z1656" s="577" t="s">
        <v>6200</v>
      </c>
      <c r="AA1656" s="578" t="s">
        <v>6172</v>
      </c>
      <c r="AE1656"/>
    </row>
    <row r="1657" spans="1:31" s="563" customFormat="1">
      <c r="A1657"/>
      <c r="B1657"/>
      <c r="C1657" s="568">
        <v>2025</v>
      </c>
      <c r="D1657" s="569" t="s">
        <v>16</v>
      </c>
      <c r="E1657" s="569" t="s">
        <v>354</v>
      </c>
      <c r="F1657" s="573" t="s">
        <v>247</v>
      </c>
      <c r="G1657" s="569" t="s">
        <v>42</v>
      </c>
      <c r="H1657" s="569" t="s">
        <v>41</v>
      </c>
      <c r="I1657" s="575" t="s">
        <v>54</v>
      </c>
      <c r="J1657" s="569" t="s">
        <v>65</v>
      </c>
      <c r="K1657" s="569" t="s">
        <v>81</v>
      </c>
      <c r="L1657" s="570">
        <v>1</v>
      </c>
      <c r="M1657" s="571">
        <v>0.42872305591627846</v>
      </c>
      <c r="N1657" s="572">
        <v>1.4745375544128192</v>
      </c>
      <c r="O1657" s="668" t="s">
        <v>382</v>
      </c>
      <c r="P1657" s="668" t="s">
        <v>65</v>
      </c>
      <c r="Q1657" s="574" t="s">
        <v>5231</v>
      </c>
      <c r="R1657" s="574" t="s">
        <v>6191</v>
      </c>
      <c r="S1657" s="574" t="s">
        <v>6201</v>
      </c>
      <c r="T1657" s="574" t="s">
        <v>5980</v>
      </c>
      <c r="U1657" s="574" t="s">
        <v>6202</v>
      </c>
      <c r="V1657" s="574" t="s">
        <v>6203</v>
      </c>
      <c r="W1657" s="575" t="s">
        <v>6032</v>
      </c>
      <c r="X1657" s="575" t="s">
        <v>6193</v>
      </c>
      <c r="Y1657" s="576" t="s">
        <v>6204</v>
      </c>
      <c r="Z1657" s="577" t="s">
        <v>6205</v>
      </c>
      <c r="AA1657" s="578" t="s">
        <v>6195</v>
      </c>
      <c r="AE1657"/>
    </row>
    <row r="1658" spans="1:31" s="563" customFormat="1">
      <c r="A1658"/>
      <c r="B1658"/>
      <c r="C1658" s="568">
        <v>2025</v>
      </c>
      <c r="D1658" s="569" t="s">
        <v>16</v>
      </c>
      <c r="E1658" s="569" t="s">
        <v>354</v>
      </c>
      <c r="F1658" s="573" t="s">
        <v>247</v>
      </c>
      <c r="G1658" s="569" t="s">
        <v>42</v>
      </c>
      <c r="H1658" s="569" t="s">
        <v>41</v>
      </c>
      <c r="I1658" s="575" t="s">
        <v>54</v>
      </c>
      <c r="J1658" s="569" t="s">
        <v>64</v>
      </c>
      <c r="K1658" s="569" t="s">
        <v>106</v>
      </c>
      <c r="L1658" s="570">
        <v>0.5</v>
      </c>
      <c r="M1658" s="571">
        <v>0.17613744913067705</v>
      </c>
      <c r="N1658" s="572">
        <v>12.287812953440158</v>
      </c>
      <c r="O1658" s="668" t="s">
        <v>381</v>
      </c>
      <c r="P1658" s="668" t="s">
        <v>64</v>
      </c>
      <c r="Q1658" s="574" t="s">
        <v>5175</v>
      </c>
      <c r="R1658" s="574" t="s">
        <v>6160</v>
      </c>
      <c r="S1658" s="574" t="s">
        <v>6206</v>
      </c>
      <c r="T1658" s="574" t="s">
        <v>5980</v>
      </c>
      <c r="U1658" s="574" t="s">
        <v>6207</v>
      </c>
      <c r="V1658" s="574" t="s">
        <v>6208</v>
      </c>
      <c r="W1658" s="575" t="s">
        <v>5982</v>
      </c>
      <c r="X1658" s="575" t="s">
        <v>6162</v>
      </c>
      <c r="Y1658" s="576" t="s">
        <v>6209</v>
      </c>
      <c r="Z1658" s="577" t="s">
        <v>6210</v>
      </c>
      <c r="AA1658" s="578" t="s">
        <v>6164</v>
      </c>
      <c r="AE1658"/>
    </row>
    <row r="1659" spans="1:31" s="563" customFormat="1">
      <c r="A1659"/>
      <c r="B1659"/>
      <c r="C1659" s="568">
        <v>2025</v>
      </c>
      <c r="D1659" s="569" t="s">
        <v>16</v>
      </c>
      <c r="E1659" s="569" t="s">
        <v>354</v>
      </c>
      <c r="F1659" s="573" t="s">
        <v>247</v>
      </c>
      <c r="G1659" s="569" t="s">
        <v>42</v>
      </c>
      <c r="H1659" s="569" t="s">
        <v>41</v>
      </c>
      <c r="I1659" s="575" t="s">
        <v>54</v>
      </c>
      <c r="J1659" s="569" t="s">
        <v>64</v>
      </c>
      <c r="K1659" s="569" t="s">
        <v>104</v>
      </c>
      <c r="L1659" s="570">
        <v>0.5</v>
      </c>
      <c r="M1659" s="571">
        <v>0.17613744913067705</v>
      </c>
      <c r="N1659" s="572">
        <v>12.287812953440158</v>
      </c>
      <c r="O1659" s="668" t="s">
        <v>381</v>
      </c>
      <c r="P1659" s="668" t="s">
        <v>64</v>
      </c>
      <c r="Q1659" s="574" t="s">
        <v>5223</v>
      </c>
      <c r="R1659" s="574" t="s">
        <v>6168</v>
      </c>
      <c r="S1659" s="574" t="s">
        <v>6206</v>
      </c>
      <c r="T1659" s="574" t="s">
        <v>5980</v>
      </c>
      <c r="U1659" s="574" t="s">
        <v>6211</v>
      </c>
      <c r="V1659" s="574" t="s">
        <v>6212</v>
      </c>
      <c r="W1659" s="575" t="s">
        <v>6005</v>
      </c>
      <c r="X1659" s="575" t="s">
        <v>6170</v>
      </c>
      <c r="Y1659" s="576" t="s">
        <v>6209</v>
      </c>
      <c r="Z1659" s="577" t="s">
        <v>6213</v>
      </c>
      <c r="AA1659" s="578" t="s">
        <v>6172</v>
      </c>
      <c r="AE1659"/>
    </row>
    <row r="1660" spans="1:31" s="563" customFormat="1">
      <c r="A1660"/>
      <c r="B1660"/>
      <c r="C1660" s="568">
        <v>2025</v>
      </c>
      <c r="D1660" s="569" t="s">
        <v>16</v>
      </c>
      <c r="E1660" s="569" t="s">
        <v>355</v>
      </c>
      <c r="F1660" s="573" t="s">
        <v>247</v>
      </c>
      <c r="G1660" s="569" t="s">
        <v>42</v>
      </c>
      <c r="H1660" s="569" t="s">
        <v>41</v>
      </c>
      <c r="I1660" s="575" t="s">
        <v>54</v>
      </c>
      <c r="J1660" s="569" t="s">
        <v>116</v>
      </c>
      <c r="K1660" s="569" t="s">
        <v>330</v>
      </c>
      <c r="L1660" s="570">
        <v>1</v>
      </c>
      <c r="M1660" s="571">
        <v>14.64896450477826</v>
      </c>
      <c r="N1660" s="572">
        <v>50.023686533454878</v>
      </c>
      <c r="O1660" s="668" t="s">
        <v>382</v>
      </c>
      <c r="P1660" s="668" t="s">
        <v>116</v>
      </c>
      <c r="Q1660" s="574" t="s">
        <v>5185</v>
      </c>
      <c r="R1660" s="574" t="s">
        <v>6214</v>
      </c>
      <c r="S1660" s="574" t="s">
        <v>5159</v>
      </c>
      <c r="T1660" s="574" t="s">
        <v>5980</v>
      </c>
      <c r="U1660" s="574" t="s">
        <v>5720</v>
      </c>
      <c r="V1660" s="574" t="s">
        <v>6215</v>
      </c>
      <c r="W1660" s="575" t="s">
        <v>5987</v>
      </c>
      <c r="X1660" s="575" t="s">
        <v>6216</v>
      </c>
      <c r="Y1660" s="576" t="s">
        <v>5989</v>
      </c>
      <c r="Z1660" s="577" t="s">
        <v>6217</v>
      </c>
      <c r="AA1660" s="578" t="s">
        <v>6218</v>
      </c>
      <c r="AE1660"/>
    </row>
    <row r="1661" spans="1:31" s="563" customFormat="1">
      <c r="A1661"/>
      <c r="B1661"/>
      <c r="C1661" s="568">
        <v>2025</v>
      </c>
      <c r="D1661" s="569" t="s">
        <v>16</v>
      </c>
      <c r="E1661" s="569" t="s">
        <v>355</v>
      </c>
      <c r="F1661" s="573" t="s">
        <v>247</v>
      </c>
      <c r="G1661" s="569" t="s">
        <v>42</v>
      </c>
      <c r="H1661" s="569" t="s">
        <v>41</v>
      </c>
      <c r="I1661" s="575" t="s">
        <v>54</v>
      </c>
      <c r="J1661" s="569" t="s">
        <v>109</v>
      </c>
      <c r="K1661" s="569" t="s">
        <v>310</v>
      </c>
      <c r="L1661" s="570">
        <v>0.5</v>
      </c>
      <c r="M1661" s="571">
        <v>21.993798182901301</v>
      </c>
      <c r="N1661" s="572">
        <v>857.54891200208385</v>
      </c>
      <c r="O1661" s="668" t="s">
        <v>381</v>
      </c>
      <c r="P1661" s="668" t="s">
        <v>109</v>
      </c>
      <c r="Q1661" s="574" t="s">
        <v>5303</v>
      </c>
      <c r="R1661" s="574" t="s">
        <v>6219</v>
      </c>
      <c r="S1661" s="574" t="s">
        <v>5177</v>
      </c>
      <c r="T1661" s="574" t="s">
        <v>5980</v>
      </c>
      <c r="U1661" s="574" t="s">
        <v>5992</v>
      </c>
      <c r="V1661" s="574" t="s">
        <v>6220</v>
      </c>
      <c r="W1661" s="575" t="s">
        <v>5994</v>
      </c>
      <c r="X1661" s="575" t="s">
        <v>6221</v>
      </c>
      <c r="Y1661" s="576" t="s">
        <v>5996</v>
      </c>
      <c r="Z1661" s="577" t="s">
        <v>6222</v>
      </c>
      <c r="AA1661" s="578" t="s">
        <v>6223</v>
      </c>
      <c r="AE1661"/>
    </row>
    <row r="1662" spans="1:31" s="563" customFormat="1">
      <c r="A1662"/>
      <c r="B1662"/>
      <c r="C1662" s="568">
        <v>2025</v>
      </c>
      <c r="D1662" s="569" t="s">
        <v>16</v>
      </c>
      <c r="E1662" s="569" t="s">
        <v>355</v>
      </c>
      <c r="F1662" s="573" t="s">
        <v>247</v>
      </c>
      <c r="G1662" s="569" t="s">
        <v>42</v>
      </c>
      <c r="H1662" s="569" t="s">
        <v>41</v>
      </c>
      <c r="I1662" s="575" t="s">
        <v>54</v>
      </c>
      <c r="J1662" s="569" t="s">
        <v>109</v>
      </c>
      <c r="K1662" s="569" t="s">
        <v>111</v>
      </c>
      <c r="L1662" s="570">
        <v>0.3</v>
      </c>
      <c r="M1662" s="571">
        <v>13.196278909740778</v>
      </c>
      <c r="N1662" s="572">
        <v>514.52934720125029</v>
      </c>
      <c r="O1662" s="668" t="s">
        <v>381</v>
      </c>
      <c r="P1662" s="668" t="s">
        <v>109</v>
      </c>
      <c r="Q1662" s="574" t="s">
        <v>5272</v>
      </c>
      <c r="R1662" s="574" t="s">
        <v>6137</v>
      </c>
      <c r="S1662" s="574" t="s">
        <v>5177</v>
      </c>
      <c r="T1662" s="574" t="s">
        <v>5980</v>
      </c>
      <c r="U1662" s="574" t="s">
        <v>5348</v>
      </c>
      <c r="V1662" s="574" t="s">
        <v>6142</v>
      </c>
      <c r="W1662" s="575" t="s">
        <v>5999</v>
      </c>
      <c r="X1662" s="575" t="s">
        <v>6139</v>
      </c>
      <c r="Y1662" s="576" t="s">
        <v>5996</v>
      </c>
      <c r="Z1662" s="577" t="s">
        <v>6224</v>
      </c>
      <c r="AA1662" s="578" t="s">
        <v>6225</v>
      </c>
      <c r="AE1662"/>
    </row>
    <row r="1663" spans="1:31" s="563" customFormat="1">
      <c r="A1663"/>
      <c r="B1663"/>
      <c r="C1663" s="568">
        <v>2025</v>
      </c>
      <c r="D1663" s="569" t="s">
        <v>16</v>
      </c>
      <c r="E1663" s="569" t="s">
        <v>355</v>
      </c>
      <c r="F1663" s="573" t="s">
        <v>247</v>
      </c>
      <c r="G1663" s="569" t="s">
        <v>42</v>
      </c>
      <c r="H1663" s="569" t="s">
        <v>41</v>
      </c>
      <c r="I1663" s="575" t="s">
        <v>54</v>
      </c>
      <c r="J1663" s="569" t="s">
        <v>109</v>
      </c>
      <c r="K1663" s="569" t="s">
        <v>106</v>
      </c>
      <c r="L1663" s="570">
        <v>0.2</v>
      </c>
      <c r="M1663" s="571">
        <v>8.7975192731605212</v>
      </c>
      <c r="N1663" s="572">
        <v>343.01956480083356</v>
      </c>
      <c r="O1663" s="668" t="s">
        <v>381</v>
      </c>
      <c r="P1663" s="668" t="s">
        <v>109</v>
      </c>
      <c r="Q1663" s="574" t="s">
        <v>5175</v>
      </c>
      <c r="R1663" s="574" t="s">
        <v>6160</v>
      </c>
      <c r="S1663" s="574" t="s">
        <v>5177</v>
      </c>
      <c r="T1663" s="574" t="s">
        <v>5980</v>
      </c>
      <c r="U1663" s="574" t="s">
        <v>5178</v>
      </c>
      <c r="V1663" s="574" t="s">
        <v>6226</v>
      </c>
      <c r="W1663" s="575" t="s">
        <v>5982</v>
      </c>
      <c r="X1663" s="575" t="s">
        <v>6162</v>
      </c>
      <c r="Y1663" s="575" t="s">
        <v>5996</v>
      </c>
      <c r="Z1663" s="579" t="s">
        <v>6227</v>
      </c>
      <c r="AA1663" s="578" t="s">
        <v>6228</v>
      </c>
      <c r="AE1663"/>
    </row>
    <row r="1664" spans="1:31" s="563" customFormat="1">
      <c r="A1664"/>
      <c r="B1664"/>
      <c r="C1664" s="568">
        <v>2025</v>
      </c>
      <c r="D1664" s="569" t="s">
        <v>16</v>
      </c>
      <c r="E1664" s="569" t="s">
        <v>355</v>
      </c>
      <c r="F1664" s="573" t="s">
        <v>247</v>
      </c>
      <c r="G1664" s="569" t="s">
        <v>42</v>
      </c>
      <c r="H1664" s="569" t="s">
        <v>41</v>
      </c>
      <c r="I1664" s="575" t="s">
        <v>54</v>
      </c>
      <c r="J1664" s="569" t="s">
        <v>99</v>
      </c>
      <c r="K1664" s="569" t="s">
        <v>311</v>
      </c>
      <c r="L1664" s="570">
        <v>1</v>
      </c>
      <c r="M1664" s="571">
        <v>5.2400198281995545</v>
      </c>
      <c r="N1664" s="572">
        <v>3728.4735304438432</v>
      </c>
      <c r="O1664" s="668" t="s">
        <v>151</v>
      </c>
      <c r="P1664" s="668" t="s">
        <v>99</v>
      </c>
      <c r="Q1664" s="574" t="s">
        <v>6019</v>
      </c>
      <c r="R1664" s="574" t="s">
        <v>6144</v>
      </c>
      <c r="S1664" s="574" t="s">
        <v>5197</v>
      </c>
      <c r="T1664" s="574" t="s">
        <v>5980</v>
      </c>
      <c r="U1664" s="574" t="s">
        <v>6145</v>
      </c>
      <c r="V1664" s="574" t="s">
        <v>6146</v>
      </c>
      <c r="W1664" s="575" t="s">
        <v>6023</v>
      </c>
      <c r="X1664" s="575" t="s">
        <v>6147</v>
      </c>
      <c r="Y1664" s="576" t="s">
        <v>6016</v>
      </c>
      <c r="Z1664" s="577" t="s">
        <v>6229</v>
      </c>
      <c r="AA1664" s="578" t="s">
        <v>6230</v>
      </c>
      <c r="AE1664"/>
    </row>
    <row r="1665" spans="1:31" s="563" customFormat="1">
      <c r="A1665"/>
      <c r="B1665"/>
      <c r="C1665" s="806">
        <v>2025</v>
      </c>
      <c r="D1665" s="807" t="s">
        <v>16</v>
      </c>
      <c r="E1665" s="807" t="s">
        <v>355</v>
      </c>
      <c r="F1665" s="808" t="s">
        <v>141</v>
      </c>
      <c r="G1665" s="807" t="s">
        <v>42</v>
      </c>
      <c r="H1665" s="807" t="s">
        <v>41</v>
      </c>
      <c r="I1665" s="807" t="s">
        <v>54</v>
      </c>
      <c r="J1665" s="807" t="s">
        <v>96</v>
      </c>
      <c r="K1665" s="807" t="s">
        <v>119</v>
      </c>
      <c r="L1665" s="809">
        <v>1</v>
      </c>
      <c r="M1665" s="810">
        <v>9.5704654715927054E-2</v>
      </c>
      <c r="N1665" s="811">
        <v>203.90089619614764</v>
      </c>
      <c r="O1665" s="668" t="s">
        <v>151</v>
      </c>
      <c r="P1665" s="668" t="s">
        <v>96</v>
      </c>
      <c r="Q1665" s="574" t="s">
        <v>6150</v>
      </c>
      <c r="R1665" s="574" t="s">
        <v>6231</v>
      </c>
      <c r="S1665" s="574" t="s">
        <v>5205</v>
      </c>
      <c r="T1665" s="574" t="s">
        <v>5980</v>
      </c>
      <c r="U1665" s="574" t="s">
        <v>6152</v>
      </c>
      <c r="V1665" s="574" t="s">
        <v>6232</v>
      </c>
      <c r="W1665" s="575" t="s">
        <v>6154</v>
      </c>
      <c r="X1665" s="575" t="s">
        <v>6233</v>
      </c>
      <c r="Y1665" s="576" t="s">
        <v>6025</v>
      </c>
      <c r="Z1665" s="577" t="s">
        <v>6234</v>
      </c>
      <c r="AA1665" s="578" t="s">
        <v>6235</v>
      </c>
      <c r="AE1665"/>
    </row>
    <row r="1666" spans="1:31" s="563" customFormat="1">
      <c r="A1666"/>
      <c r="B1666"/>
      <c r="C1666" s="568">
        <v>2025</v>
      </c>
      <c r="D1666" s="569" t="s">
        <v>16</v>
      </c>
      <c r="E1666" s="569" t="s">
        <v>355</v>
      </c>
      <c r="F1666" s="573" t="s">
        <v>247</v>
      </c>
      <c r="G1666" s="569" t="s">
        <v>42</v>
      </c>
      <c r="H1666" s="569" t="s">
        <v>41</v>
      </c>
      <c r="I1666" s="575" t="s">
        <v>54</v>
      </c>
      <c r="J1666" s="569" t="s">
        <v>87</v>
      </c>
      <c r="K1666" s="569" t="s">
        <v>111</v>
      </c>
      <c r="L1666" s="570">
        <v>0.4</v>
      </c>
      <c r="M1666" s="571">
        <v>14.838973294098762</v>
      </c>
      <c r="N1666" s="572">
        <v>1030.236107096325</v>
      </c>
      <c r="O1666" s="668" t="s">
        <v>151</v>
      </c>
      <c r="P1666" s="668" t="s">
        <v>87</v>
      </c>
      <c r="Q1666" s="574" t="s">
        <v>5272</v>
      </c>
      <c r="R1666" s="574" t="s">
        <v>6137</v>
      </c>
      <c r="S1666" s="574" t="s">
        <v>5212</v>
      </c>
      <c r="T1666" s="574" t="s">
        <v>5980</v>
      </c>
      <c r="U1666" s="574" t="s">
        <v>5586</v>
      </c>
      <c r="V1666" s="574" t="s">
        <v>6158</v>
      </c>
      <c r="W1666" s="575" t="s">
        <v>5999</v>
      </c>
      <c r="X1666" s="575" t="s">
        <v>6139</v>
      </c>
      <c r="Y1666" s="576" t="s">
        <v>6029</v>
      </c>
      <c r="Z1666" s="577" t="s">
        <v>6236</v>
      </c>
      <c r="AA1666" s="578" t="s">
        <v>6225</v>
      </c>
      <c r="AE1666"/>
    </row>
    <row r="1667" spans="1:31" s="563" customFormat="1">
      <c r="A1667"/>
      <c r="B1667"/>
      <c r="C1667" s="568">
        <v>2025</v>
      </c>
      <c r="D1667" s="569" t="s">
        <v>16</v>
      </c>
      <c r="E1667" s="569" t="s">
        <v>355</v>
      </c>
      <c r="F1667" s="573" t="s">
        <v>247</v>
      </c>
      <c r="G1667" s="569" t="s">
        <v>42</v>
      </c>
      <c r="H1667" s="569" t="s">
        <v>41</v>
      </c>
      <c r="I1667" s="575" t="s">
        <v>54</v>
      </c>
      <c r="J1667" s="569" t="s">
        <v>87</v>
      </c>
      <c r="K1667" s="569" t="s">
        <v>106</v>
      </c>
      <c r="L1667" s="570">
        <v>0.25</v>
      </c>
      <c r="M1667" s="571">
        <v>9.2743583088117241</v>
      </c>
      <c r="N1667" s="572">
        <v>643.89756693520303</v>
      </c>
      <c r="O1667" s="668" t="s">
        <v>151</v>
      </c>
      <c r="P1667" s="668" t="s">
        <v>87</v>
      </c>
      <c r="Q1667" s="574" t="s">
        <v>5175</v>
      </c>
      <c r="R1667" s="574" t="s">
        <v>6160</v>
      </c>
      <c r="S1667" s="574" t="s">
        <v>5212</v>
      </c>
      <c r="T1667" s="574" t="s">
        <v>5980</v>
      </c>
      <c r="U1667" s="574" t="s">
        <v>5220</v>
      </c>
      <c r="V1667" s="574" t="s">
        <v>6161</v>
      </c>
      <c r="W1667" s="575" t="s">
        <v>5982</v>
      </c>
      <c r="X1667" s="575" t="s">
        <v>6162</v>
      </c>
      <c r="Y1667" s="576" t="s">
        <v>6029</v>
      </c>
      <c r="Z1667" s="577" t="s">
        <v>6237</v>
      </c>
      <c r="AA1667" s="578" t="s">
        <v>6228</v>
      </c>
      <c r="AE1667"/>
    </row>
    <row r="1668" spans="1:31" s="563" customFormat="1">
      <c r="A1668"/>
      <c r="B1668"/>
      <c r="C1668" s="568">
        <v>2025</v>
      </c>
      <c r="D1668" s="569" t="s">
        <v>16</v>
      </c>
      <c r="E1668" s="569" t="s">
        <v>355</v>
      </c>
      <c r="F1668" s="573" t="s">
        <v>247</v>
      </c>
      <c r="G1668" s="569" t="s">
        <v>42</v>
      </c>
      <c r="H1668" s="569" t="s">
        <v>41</v>
      </c>
      <c r="I1668" s="575" t="s">
        <v>54</v>
      </c>
      <c r="J1668" s="569" t="s">
        <v>87</v>
      </c>
      <c r="K1668" s="569" t="s">
        <v>346</v>
      </c>
      <c r="L1668" s="570">
        <v>0.35</v>
      </c>
      <c r="M1668" s="571">
        <v>12.984101632336413</v>
      </c>
      <c r="N1668" s="572">
        <v>901.45659370928422</v>
      </c>
      <c r="O1668" s="668" t="s">
        <v>151</v>
      </c>
      <c r="P1668" s="668" t="s">
        <v>87</v>
      </c>
      <c r="Q1668" s="574" t="s">
        <v>5146</v>
      </c>
      <c r="R1668" s="574" t="s">
        <v>6238</v>
      </c>
      <c r="S1668" s="574" t="s">
        <v>5212</v>
      </c>
      <c r="T1668" s="574" t="s">
        <v>5980</v>
      </c>
      <c r="U1668" s="574" t="s">
        <v>6239</v>
      </c>
      <c r="V1668" s="574" t="s">
        <v>6240</v>
      </c>
      <c r="W1668" s="575" t="s">
        <v>6241</v>
      </c>
      <c r="X1668" s="575" t="s">
        <v>6242</v>
      </c>
      <c r="Y1668" s="576" t="s">
        <v>6029</v>
      </c>
      <c r="Z1668" s="577" t="s">
        <v>6243</v>
      </c>
      <c r="AA1668" s="578" t="s">
        <v>6244</v>
      </c>
      <c r="AE1668"/>
    </row>
    <row r="1669" spans="1:31" s="563" customFormat="1">
      <c r="A1669"/>
      <c r="B1669"/>
      <c r="C1669" s="568">
        <v>2025</v>
      </c>
      <c r="D1669" s="569" t="s">
        <v>16</v>
      </c>
      <c r="E1669" s="569" t="s">
        <v>355</v>
      </c>
      <c r="F1669" s="573" t="s">
        <v>247</v>
      </c>
      <c r="G1669" s="569" t="s">
        <v>42</v>
      </c>
      <c r="H1669" s="569" t="s">
        <v>41</v>
      </c>
      <c r="I1669" s="575" t="s">
        <v>54</v>
      </c>
      <c r="J1669" s="569" t="s">
        <v>83</v>
      </c>
      <c r="K1669" s="569" t="s">
        <v>81</v>
      </c>
      <c r="L1669" s="570">
        <v>1</v>
      </c>
      <c r="M1669" s="571">
        <v>7.6549274330962831</v>
      </c>
      <c r="N1669" s="572">
        <v>20.076395933159151</v>
      </c>
      <c r="O1669" s="668" t="s">
        <v>382</v>
      </c>
      <c r="P1669" s="668" t="s">
        <v>83</v>
      </c>
      <c r="Q1669" s="574" t="s">
        <v>5231</v>
      </c>
      <c r="R1669" s="574" t="s">
        <v>6191</v>
      </c>
      <c r="S1669" s="574" t="s">
        <v>5233</v>
      </c>
      <c r="T1669" s="574" t="s">
        <v>5980</v>
      </c>
      <c r="U1669" s="574" t="s">
        <v>5234</v>
      </c>
      <c r="V1669" s="574" t="s">
        <v>6245</v>
      </c>
      <c r="W1669" s="575" t="s">
        <v>6032</v>
      </c>
      <c r="X1669" s="575" t="s">
        <v>6193</v>
      </c>
      <c r="Y1669" s="576" t="s">
        <v>6034</v>
      </c>
      <c r="Z1669" s="577" t="s">
        <v>6246</v>
      </c>
      <c r="AA1669" s="578" t="s">
        <v>6247</v>
      </c>
      <c r="AE1669"/>
    </row>
    <row r="1670" spans="1:31" s="563" customFormat="1">
      <c r="A1670"/>
      <c r="B1670"/>
      <c r="C1670" s="568">
        <v>2025</v>
      </c>
      <c r="D1670" s="569" t="s">
        <v>16</v>
      </c>
      <c r="E1670" s="569" t="s">
        <v>355</v>
      </c>
      <c r="F1670" s="573" t="s">
        <v>247</v>
      </c>
      <c r="G1670" s="569" t="s">
        <v>42</v>
      </c>
      <c r="H1670" s="569" t="s">
        <v>41</v>
      </c>
      <c r="I1670" s="575" t="s">
        <v>54</v>
      </c>
      <c r="J1670" s="569" t="s">
        <v>77</v>
      </c>
      <c r="K1670" s="569" t="s">
        <v>310</v>
      </c>
      <c r="L1670" s="570">
        <v>0.5</v>
      </c>
      <c r="M1670" s="571">
        <v>5.4986240441931926</v>
      </c>
      <c r="N1670" s="572">
        <v>205.06604417441136</v>
      </c>
      <c r="O1670" s="668" t="s">
        <v>381</v>
      </c>
      <c r="P1670" s="668" t="s">
        <v>77</v>
      </c>
      <c r="Q1670" s="574" t="s">
        <v>5303</v>
      </c>
      <c r="R1670" s="574" t="s">
        <v>6219</v>
      </c>
      <c r="S1670" s="574" t="s">
        <v>5243</v>
      </c>
      <c r="T1670" s="574" t="s">
        <v>5980</v>
      </c>
      <c r="U1670" s="574" t="s">
        <v>5946</v>
      </c>
      <c r="V1670" s="574" t="s">
        <v>6248</v>
      </c>
      <c r="W1670" s="575" t="s">
        <v>5994</v>
      </c>
      <c r="X1670" s="575" t="s">
        <v>6221</v>
      </c>
      <c r="Y1670" s="576" t="s">
        <v>6038</v>
      </c>
      <c r="Z1670" s="577" t="s">
        <v>6249</v>
      </c>
      <c r="AA1670" s="578" t="s">
        <v>6223</v>
      </c>
      <c r="AE1670"/>
    </row>
    <row r="1671" spans="1:31" s="563" customFormat="1">
      <c r="A1671"/>
      <c r="B1671"/>
      <c r="C1671" s="568">
        <v>2025</v>
      </c>
      <c r="D1671" s="569" t="s">
        <v>16</v>
      </c>
      <c r="E1671" s="569" t="s">
        <v>355</v>
      </c>
      <c r="F1671" s="573" t="s">
        <v>247</v>
      </c>
      <c r="G1671" s="569" t="s">
        <v>42</v>
      </c>
      <c r="H1671" s="569" t="s">
        <v>41</v>
      </c>
      <c r="I1671" s="575" t="s">
        <v>54</v>
      </c>
      <c r="J1671" s="569" t="s">
        <v>77</v>
      </c>
      <c r="K1671" s="569" t="s">
        <v>106</v>
      </c>
      <c r="L1671" s="570">
        <v>0.5</v>
      </c>
      <c r="M1671" s="571">
        <v>5.4986240441931926</v>
      </c>
      <c r="N1671" s="572">
        <v>205.06604417441136</v>
      </c>
      <c r="O1671" s="668" t="s">
        <v>381</v>
      </c>
      <c r="P1671" s="668" t="s">
        <v>77</v>
      </c>
      <c r="Q1671" s="574" t="s">
        <v>5175</v>
      </c>
      <c r="R1671" s="574" t="s">
        <v>6160</v>
      </c>
      <c r="S1671" s="574" t="s">
        <v>5243</v>
      </c>
      <c r="T1671" s="574" t="s">
        <v>5980</v>
      </c>
      <c r="U1671" s="574" t="s">
        <v>5599</v>
      </c>
      <c r="V1671" s="574" t="s">
        <v>6250</v>
      </c>
      <c r="W1671" s="575" t="s">
        <v>5982</v>
      </c>
      <c r="X1671" s="575" t="s">
        <v>6162</v>
      </c>
      <c r="Y1671" s="576" t="s">
        <v>6038</v>
      </c>
      <c r="Z1671" s="577" t="s">
        <v>6251</v>
      </c>
      <c r="AA1671" s="578" t="s">
        <v>6228</v>
      </c>
      <c r="AE1671"/>
    </row>
    <row r="1672" spans="1:31" s="563" customFormat="1">
      <c r="A1672"/>
      <c r="B1672"/>
      <c r="C1672" s="568">
        <v>2025</v>
      </c>
      <c r="D1672" s="569" t="s">
        <v>16</v>
      </c>
      <c r="E1672" s="569" t="s">
        <v>355</v>
      </c>
      <c r="F1672" s="573" t="s">
        <v>247</v>
      </c>
      <c r="G1672" s="569" t="s">
        <v>42</v>
      </c>
      <c r="H1672" s="569" t="s">
        <v>41</v>
      </c>
      <c r="I1672" s="575" t="s">
        <v>54</v>
      </c>
      <c r="J1672" s="569" t="s">
        <v>76</v>
      </c>
      <c r="K1672" s="569" t="s">
        <v>311</v>
      </c>
      <c r="L1672" s="570">
        <v>1</v>
      </c>
      <c r="M1672" s="571">
        <v>0.32343355012152775</v>
      </c>
      <c r="N1672" s="572">
        <v>191.90672583166835</v>
      </c>
      <c r="O1672" s="668" t="s">
        <v>151</v>
      </c>
      <c r="P1672" s="668" t="s">
        <v>76</v>
      </c>
      <c r="Q1672" s="574" t="s">
        <v>6019</v>
      </c>
      <c r="R1672" s="574" t="s">
        <v>6144</v>
      </c>
      <c r="S1672" s="574" t="s">
        <v>5267</v>
      </c>
      <c r="T1672" s="574" t="s">
        <v>5980</v>
      </c>
      <c r="U1672" s="574" t="s">
        <v>6165</v>
      </c>
      <c r="V1672" s="574" t="s">
        <v>6166</v>
      </c>
      <c r="W1672" s="575" t="s">
        <v>6023</v>
      </c>
      <c r="X1672" s="575" t="s">
        <v>6147</v>
      </c>
      <c r="Y1672" s="576" t="s">
        <v>6050</v>
      </c>
      <c r="Z1672" s="577" t="s">
        <v>6252</v>
      </c>
      <c r="AA1672" s="578" t="s">
        <v>6230</v>
      </c>
      <c r="AE1672"/>
    </row>
    <row r="1673" spans="1:31" s="563" customFormat="1">
      <c r="A1673"/>
      <c r="B1673"/>
      <c r="C1673" s="568">
        <v>2025</v>
      </c>
      <c r="D1673" s="569" t="s">
        <v>16</v>
      </c>
      <c r="E1673" s="569" t="s">
        <v>355</v>
      </c>
      <c r="F1673" s="573" t="s">
        <v>247</v>
      </c>
      <c r="G1673" s="569" t="s">
        <v>42</v>
      </c>
      <c r="H1673" s="569" t="s">
        <v>41</v>
      </c>
      <c r="I1673" s="575" t="s">
        <v>54</v>
      </c>
      <c r="J1673" s="569" t="s">
        <v>74</v>
      </c>
      <c r="K1673" s="569" t="s">
        <v>104</v>
      </c>
      <c r="L1673" s="570">
        <v>0.3</v>
      </c>
      <c r="M1673" s="571">
        <v>3.6931571288523517</v>
      </c>
      <c r="N1673" s="572">
        <v>1711.3693504737234</v>
      </c>
      <c r="O1673" s="668" t="s">
        <v>151</v>
      </c>
      <c r="P1673" s="668" t="s">
        <v>74</v>
      </c>
      <c r="Q1673" s="574" t="s">
        <v>5223</v>
      </c>
      <c r="R1673" s="574" t="s">
        <v>6168</v>
      </c>
      <c r="S1673" s="574" t="s">
        <v>5280</v>
      </c>
      <c r="T1673" s="574" t="s">
        <v>5980</v>
      </c>
      <c r="U1673" s="574" t="s">
        <v>5619</v>
      </c>
      <c r="V1673" s="574" t="s">
        <v>6169</v>
      </c>
      <c r="W1673" s="575" t="s">
        <v>6005</v>
      </c>
      <c r="X1673" s="575" t="s">
        <v>6170</v>
      </c>
      <c r="Y1673" s="576" t="s">
        <v>6052</v>
      </c>
      <c r="Z1673" s="577" t="s">
        <v>6253</v>
      </c>
      <c r="AA1673" s="578" t="s">
        <v>6254</v>
      </c>
      <c r="AE1673"/>
    </row>
    <row r="1674" spans="1:31" s="563" customFormat="1">
      <c r="A1674"/>
      <c r="B1674"/>
      <c r="C1674" s="568">
        <v>2025</v>
      </c>
      <c r="D1674" s="569" t="s">
        <v>16</v>
      </c>
      <c r="E1674" s="569" t="s">
        <v>355</v>
      </c>
      <c r="F1674" s="573" t="s">
        <v>247</v>
      </c>
      <c r="G1674" s="569" t="s">
        <v>42</v>
      </c>
      <c r="H1674" s="569" t="s">
        <v>41</v>
      </c>
      <c r="I1674" s="575" t="s">
        <v>54</v>
      </c>
      <c r="J1674" s="569" t="s">
        <v>74</v>
      </c>
      <c r="K1674" s="569" t="s">
        <v>346</v>
      </c>
      <c r="L1674" s="570">
        <v>0.7</v>
      </c>
      <c r="M1674" s="571">
        <v>8.6173666339888211</v>
      </c>
      <c r="N1674" s="572">
        <v>3993.1951511053544</v>
      </c>
      <c r="O1674" s="668" t="s">
        <v>151</v>
      </c>
      <c r="P1674" s="668" t="s">
        <v>74</v>
      </c>
      <c r="Q1674" s="574" t="s">
        <v>5146</v>
      </c>
      <c r="R1674" s="574" t="s">
        <v>6238</v>
      </c>
      <c r="S1674" s="574" t="s">
        <v>5280</v>
      </c>
      <c r="T1674" s="574" t="s">
        <v>5980</v>
      </c>
      <c r="U1674" s="574" t="s">
        <v>6255</v>
      </c>
      <c r="V1674" s="574" t="s">
        <v>6256</v>
      </c>
      <c r="W1674" s="575" t="s">
        <v>6241</v>
      </c>
      <c r="X1674" s="575" t="s">
        <v>6242</v>
      </c>
      <c r="Y1674" s="576" t="s">
        <v>6052</v>
      </c>
      <c r="Z1674" s="577" t="s">
        <v>6257</v>
      </c>
      <c r="AA1674" s="578" t="s">
        <v>6244</v>
      </c>
      <c r="AE1674"/>
    </row>
    <row r="1675" spans="1:31" s="563" customFormat="1">
      <c r="A1675"/>
      <c r="B1675"/>
      <c r="C1675" s="568">
        <v>2025</v>
      </c>
      <c r="D1675" s="569" t="s">
        <v>16</v>
      </c>
      <c r="E1675" s="569" t="s">
        <v>355</v>
      </c>
      <c r="F1675" s="573" t="s">
        <v>247</v>
      </c>
      <c r="G1675" s="569" t="s">
        <v>42</v>
      </c>
      <c r="H1675" s="569" t="s">
        <v>41</v>
      </c>
      <c r="I1675" s="575" t="s">
        <v>54</v>
      </c>
      <c r="J1675" s="569" t="s">
        <v>71</v>
      </c>
      <c r="K1675" s="569" t="s">
        <v>311</v>
      </c>
      <c r="L1675" s="570">
        <v>0.5</v>
      </c>
      <c r="M1675" s="571">
        <v>23.243918632498328</v>
      </c>
      <c r="N1675" s="572">
        <v>1304.9657356553448</v>
      </c>
      <c r="O1675" s="668" t="s">
        <v>151</v>
      </c>
      <c r="P1675" s="668" t="s">
        <v>70</v>
      </c>
      <c r="Q1675" s="574" t="s">
        <v>6019</v>
      </c>
      <c r="R1675" s="574" t="s">
        <v>6144</v>
      </c>
      <c r="S1675" s="574" t="s">
        <v>5524</v>
      </c>
      <c r="T1675" s="574" t="s">
        <v>5980</v>
      </c>
      <c r="U1675" s="574" t="s">
        <v>6063</v>
      </c>
      <c r="V1675" s="574" t="s">
        <v>6173</v>
      </c>
      <c r="W1675" s="575" t="s">
        <v>6023</v>
      </c>
      <c r="X1675" s="575" t="s">
        <v>6147</v>
      </c>
      <c r="Y1675" s="576" t="s">
        <v>6060</v>
      </c>
      <c r="Z1675" s="577" t="s">
        <v>6258</v>
      </c>
      <c r="AA1675" s="578" t="s">
        <v>6230</v>
      </c>
      <c r="AE1675"/>
    </row>
    <row r="1676" spans="1:31" s="563" customFormat="1">
      <c r="A1676"/>
      <c r="B1676"/>
      <c r="C1676" s="568">
        <v>2025</v>
      </c>
      <c r="D1676" s="569" t="s">
        <v>16</v>
      </c>
      <c r="E1676" s="569" t="s">
        <v>355</v>
      </c>
      <c r="F1676" s="573" t="s">
        <v>247</v>
      </c>
      <c r="G1676" s="569" t="s">
        <v>42</v>
      </c>
      <c r="H1676" s="569" t="s">
        <v>41</v>
      </c>
      <c r="I1676" s="575" t="s">
        <v>54</v>
      </c>
      <c r="J1676" s="569" t="s">
        <v>71</v>
      </c>
      <c r="K1676" s="569" t="s">
        <v>104</v>
      </c>
      <c r="L1676" s="570">
        <v>0.35</v>
      </c>
      <c r="M1676" s="571">
        <v>16.270743042748826</v>
      </c>
      <c r="N1676" s="572">
        <v>913.4760149587413</v>
      </c>
      <c r="O1676" s="668" t="s">
        <v>151</v>
      </c>
      <c r="P1676" s="668" t="s">
        <v>70</v>
      </c>
      <c r="Q1676" s="574" t="s">
        <v>5223</v>
      </c>
      <c r="R1676" s="574" t="s">
        <v>6168</v>
      </c>
      <c r="S1676" s="574" t="s">
        <v>5524</v>
      </c>
      <c r="T1676" s="574" t="s">
        <v>5980</v>
      </c>
      <c r="U1676" s="574" t="s">
        <v>6066</v>
      </c>
      <c r="V1676" s="574" t="s">
        <v>6175</v>
      </c>
      <c r="W1676" s="575" t="s">
        <v>6005</v>
      </c>
      <c r="X1676" s="575" t="s">
        <v>6170</v>
      </c>
      <c r="Y1676" s="576" t="s">
        <v>6060</v>
      </c>
      <c r="Z1676" s="577" t="s">
        <v>6259</v>
      </c>
      <c r="AA1676" s="578" t="s">
        <v>6254</v>
      </c>
      <c r="AE1676"/>
    </row>
    <row r="1677" spans="1:31" s="563" customFormat="1">
      <c r="A1677"/>
      <c r="B1677"/>
      <c r="C1677" s="568">
        <v>2025</v>
      </c>
      <c r="D1677" s="569" t="s">
        <v>16</v>
      </c>
      <c r="E1677" s="569" t="s">
        <v>355</v>
      </c>
      <c r="F1677" s="573" t="s">
        <v>247</v>
      </c>
      <c r="G1677" s="569" t="s">
        <v>42</v>
      </c>
      <c r="H1677" s="569" t="s">
        <v>41</v>
      </c>
      <c r="I1677" s="575" t="s">
        <v>54</v>
      </c>
      <c r="J1677" s="569" t="s">
        <v>71</v>
      </c>
      <c r="K1677" s="569" t="s">
        <v>86</v>
      </c>
      <c r="L1677" s="570">
        <v>0.15</v>
      </c>
      <c r="M1677" s="571">
        <v>6.9731755897494967</v>
      </c>
      <c r="N1677" s="572">
        <v>391.48972069660346</v>
      </c>
      <c r="O1677" s="668" t="s">
        <v>151</v>
      </c>
      <c r="P1677" s="668" t="s">
        <v>70</v>
      </c>
      <c r="Q1677" s="574" t="s">
        <v>6177</v>
      </c>
      <c r="R1677" s="574" t="s">
        <v>6178</v>
      </c>
      <c r="S1677" s="574" t="s">
        <v>5524</v>
      </c>
      <c r="T1677" s="574" t="s">
        <v>5980</v>
      </c>
      <c r="U1677" s="574" t="s">
        <v>6179</v>
      </c>
      <c r="V1677" s="574" t="s">
        <v>6180</v>
      </c>
      <c r="W1677" s="575" t="s">
        <v>6181</v>
      </c>
      <c r="X1677" s="575" t="s">
        <v>6182</v>
      </c>
      <c r="Y1677" s="576" t="s">
        <v>6060</v>
      </c>
      <c r="Z1677" s="577" t="s">
        <v>6260</v>
      </c>
      <c r="AA1677" s="578" t="s">
        <v>6261</v>
      </c>
      <c r="AE1677"/>
    </row>
    <row r="1678" spans="1:31" s="563" customFormat="1">
      <c r="A1678"/>
      <c r="B1678"/>
      <c r="C1678" s="568">
        <v>2025</v>
      </c>
      <c r="D1678" s="569" t="s">
        <v>16</v>
      </c>
      <c r="E1678" s="569" t="s">
        <v>355</v>
      </c>
      <c r="F1678" s="573" t="s">
        <v>247</v>
      </c>
      <c r="G1678" s="569" t="s">
        <v>42</v>
      </c>
      <c r="H1678" s="569" t="s">
        <v>41</v>
      </c>
      <c r="I1678" s="575" t="s">
        <v>54</v>
      </c>
      <c r="J1678" s="569" t="s">
        <v>351</v>
      </c>
      <c r="K1678" s="569" t="s">
        <v>106</v>
      </c>
      <c r="L1678" s="570">
        <v>0.95</v>
      </c>
      <c r="M1678" s="571">
        <v>32.664459662467543</v>
      </c>
      <c r="N1678" s="572">
        <v>137.74638320806415</v>
      </c>
      <c r="O1678" s="668" t="s">
        <v>151</v>
      </c>
      <c r="P1678" s="668" t="s">
        <v>351</v>
      </c>
      <c r="Q1678" s="574" t="s">
        <v>5175</v>
      </c>
      <c r="R1678" s="574" t="s">
        <v>6160</v>
      </c>
      <c r="S1678" s="574" t="s">
        <v>5290</v>
      </c>
      <c r="T1678" s="574" t="s">
        <v>5980</v>
      </c>
      <c r="U1678" s="574" t="s">
        <v>6069</v>
      </c>
      <c r="V1678" s="574" t="s">
        <v>6262</v>
      </c>
      <c r="W1678" s="575" t="s">
        <v>5982</v>
      </c>
      <c r="X1678" s="575" t="s">
        <v>6162</v>
      </c>
      <c r="Y1678" s="576" t="s">
        <v>6071</v>
      </c>
      <c r="Z1678" s="577" t="s">
        <v>6263</v>
      </c>
      <c r="AA1678" s="578" t="s">
        <v>6228</v>
      </c>
      <c r="AE1678"/>
    </row>
    <row r="1679" spans="1:31" s="563" customFormat="1">
      <c r="A1679"/>
      <c r="B1679"/>
      <c r="C1679" s="568">
        <v>2025</v>
      </c>
      <c r="D1679" s="569" t="s">
        <v>16</v>
      </c>
      <c r="E1679" s="569" t="s">
        <v>355</v>
      </c>
      <c r="F1679" s="573" t="s">
        <v>247</v>
      </c>
      <c r="G1679" s="569" t="s">
        <v>42</v>
      </c>
      <c r="H1679" s="569" t="s">
        <v>41</v>
      </c>
      <c r="I1679" s="575" t="s">
        <v>54</v>
      </c>
      <c r="J1679" s="569" t="s">
        <v>351</v>
      </c>
      <c r="K1679" s="569" t="s">
        <v>100</v>
      </c>
      <c r="L1679" s="570">
        <v>0.05</v>
      </c>
      <c r="M1679" s="571">
        <v>1.7191820874982917</v>
      </c>
      <c r="N1679" s="572">
        <v>7.2498096425296934</v>
      </c>
      <c r="O1679" s="668" t="s">
        <v>151</v>
      </c>
      <c r="P1679" s="668" t="s">
        <v>351</v>
      </c>
      <c r="Q1679" s="574" t="s">
        <v>5288</v>
      </c>
      <c r="R1679" s="574" t="s">
        <v>6185</v>
      </c>
      <c r="S1679" s="574" t="s">
        <v>5290</v>
      </c>
      <c r="T1679" s="574" t="s">
        <v>5980</v>
      </c>
      <c r="U1679" s="574" t="s">
        <v>5291</v>
      </c>
      <c r="V1679" s="574" t="s">
        <v>6186</v>
      </c>
      <c r="W1679" s="575" t="s">
        <v>6187</v>
      </c>
      <c r="X1679" s="575" t="s">
        <v>6188</v>
      </c>
      <c r="Y1679" s="576" t="s">
        <v>6071</v>
      </c>
      <c r="Z1679" s="577" t="s">
        <v>6264</v>
      </c>
      <c r="AA1679" s="578" t="s">
        <v>6265</v>
      </c>
      <c r="AE1679"/>
    </row>
    <row r="1680" spans="1:31" s="563" customFormat="1">
      <c r="A1680"/>
      <c r="B1680"/>
      <c r="C1680" s="568">
        <v>2025</v>
      </c>
      <c r="D1680" s="569" t="s">
        <v>16</v>
      </c>
      <c r="E1680" s="569" t="s">
        <v>355</v>
      </c>
      <c r="F1680" s="573" t="s">
        <v>247</v>
      </c>
      <c r="G1680" s="569" t="s">
        <v>42</v>
      </c>
      <c r="H1680" s="569" t="s">
        <v>41</v>
      </c>
      <c r="I1680" s="575" t="s">
        <v>54</v>
      </c>
      <c r="J1680" s="569" t="s">
        <v>67</v>
      </c>
      <c r="K1680" s="569" t="s">
        <v>81</v>
      </c>
      <c r="L1680" s="570">
        <v>1</v>
      </c>
      <c r="M1680" s="571">
        <v>2.6772449138049668</v>
      </c>
      <c r="N1680" s="572">
        <v>10.874714463794541</v>
      </c>
      <c r="O1680" s="668" t="s">
        <v>382</v>
      </c>
      <c r="P1680" s="668" t="s">
        <v>67</v>
      </c>
      <c r="Q1680" s="574" t="s">
        <v>5231</v>
      </c>
      <c r="R1680" s="574" t="s">
        <v>6191</v>
      </c>
      <c r="S1680" s="574" t="s">
        <v>5298</v>
      </c>
      <c r="T1680" s="574" t="s">
        <v>5980</v>
      </c>
      <c r="U1680" s="574" t="s">
        <v>5299</v>
      </c>
      <c r="V1680" s="574" t="s">
        <v>6192</v>
      </c>
      <c r="W1680" s="575" t="s">
        <v>6032</v>
      </c>
      <c r="X1680" s="575" t="s">
        <v>6193</v>
      </c>
      <c r="Y1680" s="575" t="s">
        <v>6073</v>
      </c>
      <c r="Z1680" s="579" t="s">
        <v>6266</v>
      </c>
      <c r="AA1680" s="578" t="s">
        <v>6247</v>
      </c>
      <c r="AE1680"/>
    </row>
    <row r="1681" spans="1:31" s="563" customFormat="1">
      <c r="A1681"/>
      <c r="B1681"/>
      <c r="C1681" s="568">
        <v>2025</v>
      </c>
      <c r="D1681" s="569" t="s">
        <v>16</v>
      </c>
      <c r="E1681" s="569" t="s">
        <v>355</v>
      </c>
      <c r="F1681" s="573" t="s">
        <v>247</v>
      </c>
      <c r="G1681" s="569" t="s">
        <v>42</v>
      </c>
      <c r="H1681" s="569" t="s">
        <v>41</v>
      </c>
      <c r="I1681" s="575" t="s">
        <v>54</v>
      </c>
      <c r="J1681" s="569" t="s">
        <v>66</v>
      </c>
      <c r="K1681" s="569" t="s">
        <v>106</v>
      </c>
      <c r="L1681" s="570">
        <v>0.5</v>
      </c>
      <c r="M1681" s="571">
        <v>3.226644751221444</v>
      </c>
      <c r="N1681" s="572">
        <v>186.42367652219212</v>
      </c>
      <c r="O1681" s="668" t="s">
        <v>381</v>
      </c>
      <c r="P1681" s="668" t="s">
        <v>66</v>
      </c>
      <c r="Q1681" s="574" t="s">
        <v>5175</v>
      </c>
      <c r="R1681" s="574" t="s">
        <v>6160</v>
      </c>
      <c r="S1681" s="574" t="s">
        <v>5305</v>
      </c>
      <c r="T1681" s="574" t="s">
        <v>5980</v>
      </c>
      <c r="U1681" s="574" t="s">
        <v>6077</v>
      </c>
      <c r="V1681" s="574" t="s">
        <v>6196</v>
      </c>
      <c r="W1681" s="575" t="s">
        <v>5982</v>
      </c>
      <c r="X1681" s="575" t="s">
        <v>6162</v>
      </c>
      <c r="Y1681" s="576" t="s">
        <v>6075</v>
      </c>
      <c r="Z1681" s="577" t="s">
        <v>6267</v>
      </c>
      <c r="AA1681" s="578" t="s">
        <v>6228</v>
      </c>
      <c r="AE1681"/>
    </row>
    <row r="1682" spans="1:31" s="563" customFormat="1">
      <c r="A1682"/>
      <c r="B1682"/>
      <c r="C1682" s="568">
        <v>2025</v>
      </c>
      <c r="D1682" s="569" t="s">
        <v>16</v>
      </c>
      <c r="E1682" s="569" t="s">
        <v>355</v>
      </c>
      <c r="F1682" s="573" t="s">
        <v>247</v>
      </c>
      <c r="G1682" s="569" t="s">
        <v>42</v>
      </c>
      <c r="H1682" s="569" t="s">
        <v>41</v>
      </c>
      <c r="I1682" s="575" t="s">
        <v>54</v>
      </c>
      <c r="J1682" s="569" t="s">
        <v>66</v>
      </c>
      <c r="K1682" s="569" t="s">
        <v>104</v>
      </c>
      <c r="L1682" s="570">
        <v>0.5</v>
      </c>
      <c r="M1682" s="571">
        <v>3.226644751221444</v>
      </c>
      <c r="N1682" s="572">
        <v>186.42367652219212</v>
      </c>
      <c r="O1682" s="668" t="s">
        <v>381</v>
      </c>
      <c r="P1682" s="668" t="s">
        <v>66</v>
      </c>
      <c r="Q1682" s="574" t="s">
        <v>5223</v>
      </c>
      <c r="R1682" s="574" t="s">
        <v>6168</v>
      </c>
      <c r="S1682" s="574" t="s">
        <v>5305</v>
      </c>
      <c r="T1682" s="574" t="s">
        <v>5980</v>
      </c>
      <c r="U1682" s="574" t="s">
        <v>6198</v>
      </c>
      <c r="V1682" s="574" t="s">
        <v>6199</v>
      </c>
      <c r="W1682" s="575" t="s">
        <v>6005</v>
      </c>
      <c r="X1682" s="575" t="s">
        <v>6170</v>
      </c>
      <c r="Y1682" s="576" t="s">
        <v>6075</v>
      </c>
      <c r="Z1682" s="577" t="s">
        <v>6268</v>
      </c>
      <c r="AA1682" s="578" t="s">
        <v>6254</v>
      </c>
      <c r="AE1682"/>
    </row>
    <row r="1683" spans="1:31" s="563" customFormat="1">
      <c r="A1683"/>
      <c r="B1683"/>
      <c r="C1683" s="568">
        <v>2025</v>
      </c>
      <c r="D1683" s="569" t="s">
        <v>16</v>
      </c>
      <c r="E1683" s="569" t="s">
        <v>355</v>
      </c>
      <c r="F1683" s="573" t="s">
        <v>247</v>
      </c>
      <c r="G1683" s="569" t="s">
        <v>42</v>
      </c>
      <c r="H1683" s="569" t="s">
        <v>41</v>
      </c>
      <c r="I1683" s="575" t="s">
        <v>54</v>
      </c>
      <c r="J1683" s="569" t="s">
        <v>65</v>
      </c>
      <c r="K1683" s="569" t="s">
        <v>81</v>
      </c>
      <c r="L1683" s="570">
        <v>1</v>
      </c>
      <c r="M1683" s="571">
        <v>20.750551948844112</v>
      </c>
      <c r="N1683" s="572">
        <v>65.248286782767252</v>
      </c>
      <c r="O1683" s="668" t="s">
        <v>382</v>
      </c>
      <c r="P1683" s="668" t="s">
        <v>65</v>
      </c>
      <c r="Q1683" s="574" t="s">
        <v>5231</v>
      </c>
      <c r="R1683" s="574" t="s">
        <v>6191</v>
      </c>
      <c r="S1683" s="574" t="s">
        <v>6201</v>
      </c>
      <c r="T1683" s="574" t="s">
        <v>5980</v>
      </c>
      <c r="U1683" s="574" t="s">
        <v>6202</v>
      </c>
      <c r="V1683" s="574" t="s">
        <v>6203</v>
      </c>
      <c r="W1683" s="575" t="s">
        <v>6032</v>
      </c>
      <c r="X1683" s="575" t="s">
        <v>6193</v>
      </c>
      <c r="Y1683" s="576" t="s">
        <v>6204</v>
      </c>
      <c r="Z1683" s="577" t="s">
        <v>6269</v>
      </c>
      <c r="AA1683" s="578" t="s">
        <v>6247</v>
      </c>
      <c r="AE1683"/>
    </row>
    <row r="1684" spans="1:31" s="563" customFormat="1">
      <c r="A1684"/>
      <c r="B1684"/>
      <c r="C1684" s="568">
        <v>2025</v>
      </c>
      <c r="D1684" s="569" t="s">
        <v>16</v>
      </c>
      <c r="E1684" s="569" t="s">
        <v>355</v>
      </c>
      <c r="F1684" s="573" t="s">
        <v>247</v>
      </c>
      <c r="G1684" s="569" t="s">
        <v>42</v>
      </c>
      <c r="H1684" s="569" t="s">
        <v>41</v>
      </c>
      <c r="I1684" s="575" t="s">
        <v>54</v>
      </c>
      <c r="J1684" s="569" t="s">
        <v>64</v>
      </c>
      <c r="K1684" s="569" t="s">
        <v>310</v>
      </c>
      <c r="L1684" s="570">
        <v>0.15</v>
      </c>
      <c r="M1684" s="571">
        <v>3.6653985889113749</v>
      </c>
      <c r="N1684" s="572">
        <v>163.12071695691807</v>
      </c>
      <c r="O1684" s="668" t="s">
        <v>381</v>
      </c>
      <c r="P1684" s="668" t="s">
        <v>64</v>
      </c>
      <c r="Q1684" s="574" t="s">
        <v>5303</v>
      </c>
      <c r="R1684" s="574" t="s">
        <v>6219</v>
      </c>
      <c r="S1684" s="574" t="s">
        <v>6206</v>
      </c>
      <c r="T1684" s="574" t="s">
        <v>5980</v>
      </c>
      <c r="U1684" s="574" t="s">
        <v>6270</v>
      </c>
      <c r="V1684" s="574" t="s">
        <v>6271</v>
      </c>
      <c r="W1684" s="575" t="s">
        <v>5994</v>
      </c>
      <c r="X1684" s="575" t="s">
        <v>6221</v>
      </c>
      <c r="Y1684" s="576" t="s">
        <v>6209</v>
      </c>
      <c r="Z1684" s="577" t="s">
        <v>6272</v>
      </c>
      <c r="AA1684" s="578" t="s">
        <v>6223</v>
      </c>
      <c r="AE1684"/>
    </row>
    <row r="1685" spans="1:31" s="563" customFormat="1">
      <c r="A1685"/>
      <c r="B1685"/>
      <c r="C1685" s="568">
        <v>2025</v>
      </c>
      <c r="D1685" s="569" t="s">
        <v>16</v>
      </c>
      <c r="E1685" s="569" t="s">
        <v>355</v>
      </c>
      <c r="F1685" s="573" t="s">
        <v>247</v>
      </c>
      <c r="G1685" s="569" t="s">
        <v>42</v>
      </c>
      <c r="H1685" s="569" t="s">
        <v>41</v>
      </c>
      <c r="I1685" s="575" t="s">
        <v>54</v>
      </c>
      <c r="J1685" s="569" t="s">
        <v>64</v>
      </c>
      <c r="K1685" s="569" t="s">
        <v>106</v>
      </c>
      <c r="L1685" s="570">
        <v>0.5</v>
      </c>
      <c r="M1685" s="571">
        <v>12.217995296371251</v>
      </c>
      <c r="N1685" s="572">
        <v>543.73572318972697</v>
      </c>
      <c r="O1685" s="668" t="s">
        <v>381</v>
      </c>
      <c r="P1685" s="668" t="s">
        <v>64</v>
      </c>
      <c r="Q1685" s="574" t="s">
        <v>5175</v>
      </c>
      <c r="R1685" s="574" t="s">
        <v>6160</v>
      </c>
      <c r="S1685" s="574" t="s">
        <v>6206</v>
      </c>
      <c r="T1685" s="574" t="s">
        <v>5980</v>
      </c>
      <c r="U1685" s="574" t="s">
        <v>6207</v>
      </c>
      <c r="V1685" s="574" t="s">
        <v>6208</v>
      </c>
      <c r="W1685" s="575" t="s">
        <v>5982</v>
      </c>
      <c r="X1685" s="575" t="s">
        <v>6162</v>
      </c>
      <c r="Y1685" s="576" t="s">
        <v>6209</v>
      </c>
      <c r="Z1685" s="577" t="s">
        <v>6273</v>
      </c>
      <c r="AA1685" s="578" t="s">
        <v>6228</v>
      </c>
      <c r="AE1685"/>
    </row>
    <row r="1686" spans="1:31" s="563" customFormat="1">
      <c r="A1686"/>
      <c r="B1686"/>
      <c r="C1686" s="568">
        <v>2025</v>
      </c>
      <c r="D1686" s="569" t="s">
        <v>16</v>
      </c>
      <c r="E1686" s="569" t="s">
        <v>355</v>
      </c>
      <c r="F1686" s="573" t="s">
        <v>247</v>
      </c>
      <c r="G1686" s="569" t="s">
        <v>42</v>
      </c>
      <c r="H1686" s="569" t="s">
        <v>41</v>
      </c>
      <c r="I1686" s="575" t="s">
        <v>54</v>
      </c>
      <c r="J1686" s="569" t="s">
        <v>64</v>
      </c>
      <c r="K1686" s="569" t="s">
        <v>104</v>
      </c>
      <c r="L1686" s="570">
        <v>0.35</v>
      </c>
      <c r="M1686" s="571">
        <v>8.5525967074598732</v>
      </c>
      <c r="N1686" s="572">
        <v>380.61500623280881</v>
      </c>
      <c r="O1686" s="668" t="s">
        <v>381</v>
      </c>
      <c r="P1686" s="668" t="s">
        <v>64</v>
      </c>
      <c r="Q1686" s="574" t="s">
        <v>5223</v>
      </c>
      <c r="R1686" s="574" t="s">
        <v>6168</v>
      </c>
      <c r="S1686" s="574" t="s">
        <v>6206</v>
      </c>
      <c r="T1686" s="574" t="s">
        <v>5980</v>
      </c>
      <c r="U1686" s="574" t="s">
        <v>6211</v>
      </c>
      <c r="V1686" s="574" t="s">
        <v>6212</v>
      </c>
      <c r="W1686" s="575" t="s">
        <v>6005</v>
      </c>
      <c r="X1686" s="575" t="s">
        <v>6170</v>
      </c>
      <c r="Y1686" s="576" t="s">
        <v>6209</v>
      </c>
      <c r="Z1686" s="577" t="s">
        <v>6274</v>
      </c>
      <c r="AA1686" s="578" t="s">
        <v>6254</v>
      </c>
      <c r="AE1686"/>
    </row>
    <row r="1687" spans="1:31" s="563" customFormat="1">
      <c r="A1687"/>
      <c r="B1687"/>
      <c r="C1687" s="568">
        <v>2025</v>
      </c>
      <c r="D1687" s="569" t="s">
        <v>16</v>
      </c>
      <c r="E1687" s="569" t="s">
        <v>358</v>
      </c>
      <c r="F1687" s="573" t="s">
        <v>247</v>
      </c>
      <c r="G1687" s="569" t="s">
        <v>42</v>
      </c>
      <c r="H1687" s="569" t="s">
        <v>41</v>
      </c>
      <c r="I1687" s="575" t="s">
        <v>54</v>
      </c>
      <c r="J1687" s="569" t="s">
        <v>116</v>
      </c>
      <c r="K1687" s="569" t="s">
        <v>330</v>
      </c>
      <c r="L1687" s="570">
        <v>1</v>
      </c>
      <c r="M1687" s="571">
        <v>1.9015265362841283</v>
      </c>
      <c r="N1687" s="572">
        <v>5.3697742606533483</v>
      </c>
      <c r="O1687" s="668" t="s">
        <v>382</v>
      </c>
      <c r="P1687" s="668" t="s">
        <v>116</v>
      </c>
      <c r="Q1687" s="574" t="s">
        <v>5185</v>
      </c>
      <c r="R1687" s="574" t="s">
        <v>6214</v>
      </c>
      <c r="S1687" s="574" t="s">
        <v>5159</v>
      </c>
      <c r="T1687" s="574" t="s">
        <v>5980</v>
      </c>
      <c r="U1687" s="574" t="s">
        <v>5720</v>
      </c>
      <c r="V1687" s="574" t="s">
        <v>6215</v>
      </c>
      <c r="W1687" s="575" t="s">
        <v>5987</v>
      </c>
      <c r="X1687" s="575" t="s">
        <v>6216</v>
      </c>
      <c r="Y1687" s="576" t="s">
        <v>5989</v>
      </c>
      <c r="Z1687" s="577" t="s">
        <v>6275</v>
      </c>
      <c r="AA1687" s="578" t="s">
        <v>6276</v>
      </c>
      <c r="AE1687"/>
    </row>
    <row r="1688" spans="1:31" s="563" customFormat="1">
      <c r="A1688"/>
      <c r="B1688"/>
      <c r="C1688" s="568">
        <v>2025</v>
      </c>
      <c r="D1688" s="569" t="s">
        <v>16</v>
      </c>
      <c r="E1688" s="569" t="s">
        <v>358</v>
      </c>
      <c r="F1688" s="573" t="s">
        <v>247</v>
      </c>
      <c r="G1688" s="569" t="s">
        <v>42</v>
      </c>
      <c r="H1688" s="569" t="s">
        <v>41</v>
      </c>
      <c r="I1688" s="575" t="s">
        <v>54</v>
      </c>
      <c r="J1688" s="569" t="s">
        <v>109</v>
      </c>
      <c r="K1688" s="569" t="s">
        <v>310</v>
      </c>
      <c r="L1688" s="570">
        <v>0.2</v>
      </c>
      <c r="M1688" s="571">
        <v>1.1384771635540254</v>
      </c>
      <c r="N1688" s="572">
        <v>36.821309215908684</v>
      </c>
      <c r="O1688" s="668" t="s">
        <v>381</v>
      </c>
      <c r="P1688" s="668" t="s">
        <v>109</v>
      </c>
      <c r="Q1688" s="574" t="s">
        <v>5303</v>
      </c>
      <c r="R1688" s="574" t="s">
        <v>6219</v>
      </c>
      <c r="S1688" s="574" t="s">
        <v>5177</v>
      </c>
      <c r="T1688" s="574" t="s">
        <v>5980</v>
      </c>
      <c r="U1688" s="574" t="s">
        <v>5992</v>
      </c>
      <c r="V1688" s="574" t="s">
        <v>6220</v>
      </c>
      <c r="W1688" s="575" t="s">
        <v>5994</v>
      </c>
      <c r="X1688" s="575" t="s">
        <v>6221</v>
      </c>
      <c r="Y1688" s="575" t="s">
        <v>5996</v>
      </c>
      <c r="Z1688" s="579" t="s">
        <v>6277</v>
      </c>
      <c r="AA1688" s="580" t="s">
        <v>6278</v>
      </c>
      <c r="AE1688"/>
    </row>
    <row r="1689" spans="1:31" s="563" customFormat="1">
      <c r="A1689"/>
      <c r="B1689"/>
      <c r="C1689" s="568">
        <v>2025</v>
      </c>
      <c r="D1689" s="569" t="s">
        <v>16</v>
      </c>
      <c r="E1689" s="569" t="s">
        <v>358</v>
      </c>
      <c r="F1689" s="573" t="s">
        <v>247</v>
      </c>
      <c r="G1689" s="569" t="s">
        <v>42</v>
      </c>
      <c r="H1689" s="569" t="s">
        <v>41</v>
      </c>
      <c r="I1689" s="575" t="s">
        <v>54</v>
      </c>
      <c r="J1689" s="569" t="s">
        <v>109</v>
      </c>
      <c r="K1689" s="569" t="s">
        <v>111</v>
      </c>
      <c r="L1689" s="570">
        <v>0.6</v>
      </c>
      <c r="M1689" s="571">
        <v>3.4154314906620762</v>
      </c>
      <c r="N1689" s="572">
        <v>110.46392764772605</v>
      </c>
      <c r="O1689" s="668" t="s">
        <v>381</v>
      </c>
      <c r="P1689" s="668" t="s">
        <v>109</v>
      </c>
      <c r="Q1689" s="574" t="s">
        <v>5272</v>
      </c>
      <c r="R1689" s="574" t="s">
        <v>6137</v>
      </c>
      <c r="S1689" s="574" t="s">
        <v>5177</v>
      </c>
      <c r="T1689" s="574" t="s">
        <v>5980</v>
      </c>
      <c r="U1689" s="574" t="s">
        <v>5348</v>
      </c>
      <c r="V1689" s="574" t="s">
        <v>6142</v>
      </c>
      <c r="W1689" s="575" t="s">
        <v>5999</v>
      </c>
      <c r="X1689" s="575" t="s">
        <v>6139</v>
      </c>
      <c r="Y1689" s="576" t="s">
        <v>5996</v>
      </c>
      <c r="Z1689" s="577" t="s">
        <v>6279</v>
      </c>
      <c r="AA1689" s="578" t="s">
        <v>6280</v>
      </c>
      <c r="AE1689"/>
    </row>
    <row r="1690" spans="1:31" s="563" customFormat="1">
      <c r="A1690"/>
      <c r="B1690"/>
      <c r="C1690" s="568">
        <v>2025</v>
      </c>
      <c r="D1690" s="569" t="s">
        <v>16</v>
      </c>
      <c r="E1690" s="569" t="s">
        <v>358</v>
      </c>
      <c r="F1690" s="573" t="s">
        <v>247</v>
      </c>
      <c r="G1690" s="569" t="s">
        <v>42</v>
      </c>
      <c r="H1690" s="569" t="s">
        <v>41</v>
      </c>
      <c r="I1690" s="575" t="s">
        <v>54</v>
      </c>
      <c r="J1690" s="569" t="s">
        <v>109</v>
      </c>
      <c r="K1690" s="569" t="s">
        <v>106</v>
      </c>
      <c r="L1690" s="570">
        <v>0.2</v>
      </c>
      <c r="M1690" s="571">
        <v>1.1384771635540254</v>
      </c>
      <c r="N1690" s="572">
        <v>36.821309215908684</v>
      </c>
      <c r="O1690" s="668" t="s">
        <v>381</v>
      </c>
      <c r="P1690" s="668" t="s">
        <v>109</v>
      </c>
      <c r="Q1690" s="574" t="s">
        <v>5175</v>
      </c>
      <c r="R1690" s="574" t="s">
        <v>6160</v>
      </c>
      <c r="S1690" s="574" t="s">
        <v>5177</v>
      </c>
      <c r="T1690" s="574" t="s">
        <v>5980</v>
      </c>
      <c r="U1690" s="574" t="s">
        <v>5178</v>
      </c>
      <c r="V1690" s="574" t="s">
        <v>6226</v>
      </c>
      <c r="W1690" s="575" t="s">
        <v>5982</v>
      </c>
      <c r="X1690" s="575" t="s">
        <v>6162</v>
      </c>
      <c r="Y1690" s="576" t="s">
        <v>5996</v>
      </c>
      <c r="Z1690" s="577" t="s">
        <v>6281</v>
      </c>
      <c r="AA1690" s="578" t="s">
        <v>6282</v>
      </c>
      <c r="AE1690"/>
    </row>
    <row r="1691" spans="1:31" s="563" customFormat="1">
      <c r="A1691"/>
      <c r="B1691"/>
      <c r="C1691" s="568">
        <v>2025</v>
      </c>
      <c r="D1691" s="569" t="s">
        <v>16</v>
      </c>
      <c r="E1691" s="569" t="s">
        <v>358</v>
      </c>
      <c r="F1691" s="573" t="s">
        <v>247</v>
      </c>
      <c r="G1691" s="569" t="s">
        <v>42</v>
      </c>
      <c r="H1691" s="569" t="s">
        <v>41</v>
      </c>
      <c r="I1691" s="575" t="s">
        <v>54</v>
      </c>
      <c r="J1691" s="569" t="s">
        <v>99</v>
      </c>
      <c r="K1691" s="569" t="s">
        <v>311</v>
      </c>
      <c r="L1691" s="570">
        <v>1</v>
      </c>
      <c r="M1691" s="571">
        <v>0.67559211087794668</v>
      </c>
      <c r="N1691" s="572">
        <v>400.23162191205097</v>
      </c>
      <c r="O1691" s="668" t="s">
        <v>151</v>
      </c>
      <c r="P1691" s="668" t="s">
        <v>99</v>
      </c>
      <c r="Q1691" s="574" t="s">
        <v>6019</v>
      </c>
      <c r="R1691" s="574" t="s">
        <v>6144</v>
      </c>
      <c r="S1691" s="574" t="s">
        <v>5197</v>
      </c>
      <c r="T1691" s="574" t="s">
        <v>5980</v>
      </c>
      <c r="U1691" s="574" t="s">
        <v>6145</v>
      </c>
      <c r="V1691" s="574" t="s">
        <v>6146</v>
      </c>
      <c r="W1691" s="575" t="s">
        <v>6023</v>
      </c>
      <c r="X1691" s="575" t="s">
        <v>6147</v>
      </c>
      <c r="Y1691" s="576" t="s">
        <v>6016</v>
      </c>
      <c r="Z1691" s="577" t="s">
        <v>6283</v>
      </c>
      <c r="AA1691" s="578" t="s">
        <v>6284</v>
      </c>
      <c r="AE1691"/>
    </row>
    <row r="1692" spans="1:31" s="563" customFormat="1">
      <c r="A1692"/>
      <c r="B1692"/>
      <c r="C1692" s="568">
        <v>2025</v>
      </c>
      <c r="D1692" s="569" t="s">
        <v>16</v>
      </c>
      <c r="E1692" s="569" t="s">
        <v>358</v>
      </c>
      <c r="F1692" s="573" t="s">
        <v>247</v>
      </c>
      <c r="G1692" s="569" t="s">
        <v>42</v>
      </c>
      <c r="H1692" s="569" t="s">
        <v>41</v>
      </c>
      <c r="I1692" s="575" t="s">
        <v>54</v>
      </c>
      <c r="J1692" s="569" t="s">
        <v>96</v>
      </c>
      <c r="K1692" s="569" t="s">
        <v>119</v>
      </c>
      <c r="L1692" s="570">
        <v>1</v>
      </c>
      <c r="M1692" s="571">
        <v>1.238706289216948E-2</v>
      </c>
      <c r="N1692" s="572">
        <v>21.887666823315282</v>
      </c>
      <c r="O1692" s="668" t="s">
        <v>151</v>
      </c>
      <c r="P1692" s="668" t="s">
        <v>96</v>
      </c>
      <c r="Q1692" s="574" t="s">
        <v>6150</v>
      </c>
      <c r="R1692" s="574" t="s">
        <v>6151</v>
      </c>
      <c r="S1692" s="574" t="s">
        <v>5205</v>
      </c>
      <c r="T1692" s="574" t="s">
        <v>5980</v>
      </c>
      <c r="U1692" s="574" t="s">
        <v>6152</v>
      </c>
      <c r="V1692" s="574" t="s">
        <v>6153</v>
      </c>
      <c r="W1692" s="575" t="s">
        <v>6154</v>
      </c>
      <c r="X1692" s="575" t="s">
        <v>6155</v>
      </c>
      <c r="Y1692" s="576" t="s">
        <v>6025</v>
      </c>
      <c r="Z1692" s="577" t="s">
        <v>6285</v>
      </c>
      <c r="AA1692" s="578" t="s">
        <v>6286</v>
      </c>
      <c r="AE1692"/>
    </row>
    <row r="1693" spans="1:31" s="563" customFormat="1">
      <c r="A1693"/>
      <c r="B1693"/>
      <c r="C1693" s="568">
        <v>2025</v>
      </c>
      <c r="D1693" s="569" t="s">
        <v>16</v>
      </c>
      <c r="E1693" s="569" t="s">
        <v>358</v>
      </c>
      <c r="F1693" s="573" t="s">
        <v>247</v>
      </c>
      <c r="G1693" s="569" t="s">
        <v>42</v>
      </c>
      <c r="H1693" s="569" t="s">
        <v>41</v>
      </c>
      <c r="I1693" s="575" t="s">
        <v>54</v>
      </c>
      <c r="J1693" s="569" t="s">
        <v>87</v>
      </c>
      <c r="K1693" s="569" t="s">
        <v>111</v>
      </c>
      <c r="L1693" s="570">
        <v>0.5</v>
      </c>
      <c r="M1693" s="571">
        <v>2.5854074577466828</v>
      </c>
      <c r="N1693" s="572">
        <v>147.45375544128191</v>
      </c>
      <c r="O1693" s="668" t="s">
        <v>151</v>
      </c>
      <c r="P1693" s="668" t="s">
        <v>87</v>
      </c>
      <c r="Q1693" s="574" t="s">
        <v>5272</v>
      </c>
      <c r="R1693" s="574" t="s">
        <v>6137</v>
      </c>
      <c r="S1693" s="574" t="s">
        <v>5212</v>
      </c>
      <c r="T1693" s="574" t="s">
        <v>5980</v>
      </c>
      <c r="U1693" s="574" t="s">
        <v>5586</v>
      </c>
      <c r="V1693" s="574" t="s">
        <v>6158</v>
      </c>
      <c r="W1693" s="575" t="s">
        <v>5999</v>
      </c>
      <c r="X1693" s="575" t="s">
        <v>6139</v>
      </c>
      <c r="Y1693" s="576" t="s">
        <v>6029</v>
      </c>
      <c r="Z1693" s="577" t="s">
        <v>6287</v>
      </c>
      <c r="AA1693" s="578" t="s">
        <v>6280</v>
      </c>
      <c r="AE1693"/>
    </row>
    <row r="1694" spans="1:31" s="563" customFormat="1">
      <c r="A1694"/>
      <c r="B1694"/>
      <c r="C1694" s="568">
        <v>2025</v>
      </c>
      <c r="D1694" s="569" t="s">
        <v>16</v>
      </c>
      <c r="E1694" s="569" t="s">
        <v>358</v>
      </c>
      <c r="F1694" s="573" t="s">
        <v>247</v>
      </c>
      <c r="G1694" s="569" t="s">
        <v>42</v>
      </c>
      <c r="H1694" s="569" t="s">
        <v>41</v>
      </c>
      <c r="I1694" s="575" t="s">
        <v>54</v>
      </c>
      <c r="J1694" s="569" t="s">
        <v>87</v>
      </c>
      <c r="K1694" s="569" t="s">
        <v>106</v>
      </c>
      <c r="L1694" s="570">
        <v>0.5</v>
      </c>
      <c r="M1694" s="571">
        <v>2.5854074577466828</v>
      </c>
      <c r="N1694" s="572">
        <v>147.45375544128191</v>
      </c>
      <c r="O1694" s="668" t="s">
        <v>151</v>
      </c>
      <c r="P1694" s="668" t="s">
        <v>87</v>
      </c>
      <c r="Q1694" s="574" t="s">
        <v>5175</v>
      </c>
      <c r="R1694" s="574" t="s">
        <v>6160</v>
      </c>
      <c r="S1694" s="574" t="s">
        <v>5212</v>
      </c>
      <c r="T1694" s="574" t="s">
        <v>5980</v>
      </c>
      <c r="U1694" s="574" t="s">
        <v>5220</v>
      </c>
      <c r="V1694" s="574" t="s">
        <v>6161</v>
      </c>
      <c r="W1694" s="575" t="s">
        <v>5982</v>
      </c>
      <c r="X1694" s="575" t="s">
        <v>6162</v>
      </c>
      <c r="Y1694" s="576" t="s">
        <v>6029</v>
      </c>
      <c r="Z1694" s="577" t="s">
        <v>6288</v>
      </c>
      <c r="AA1694" s="578" t="s">
        <v>6282</v>
      </c>
      <c r="AE1694"/>
    </row>
    <row r="1695" spans="1:31" s="563" customFormat="1">
      <c r="A1695"/>
      <c r="B1695"/>
      <c r="C1695" s="568">
        <v>2025</v>
      </c>
      <c r="D1695" s="569" t="s">
        <v>16</v>
      </c>
      <c r="E1695" s="569" t="s">
        <v>358</v>
      </c>
      <c r="F1695" s="573" t="s">
        <v>247</v>
      </c>
      <c r="G1695" s="569" t="s">
        <v>42</v>
      </c>
      <c r="H1695" s="569" t="s">
        <v>41</v>
      </c>
      <c r="I1695" s="575" t="s">
        <v>54</v>
      </c>
      <c r="J1695" s="569" t="s">
        <v>83</v>
      </c>
      <c r="K1695" s="569" t="s">
        <v>81</v>
      </c>
      <c r="L1695" s="570">
        <v>1</v>
      </c>
      <c r="M1695" s="571">
        <v>0.99242511504030506</v>
      </c>
      <c r="N1695" s="572">
        <v>2.1550933487571973</v>
      </c>
      <c r="O1695" s="668" t="s">
        <v>382</v>
      </c>
      <c r="P1695" s="668" t="s">
        <v>83</v>
      </c>
      <c r="Q1695" s="574" t="s">
        <v>5231</v>
      </c>
      <c r="R1695" s="574" t="s">
        <v>6191</v>
      </c>
      <c r="S1695" s="574" t="s">
        <v>5233</v>
      </c>
      <c r="T1695" s="574" t="s">
        <v>5980</v>
      </c>
      <c r="U1695" s="574" t="s">
        <v>5234</v>
      </c>
      <c r="V1695" s="574" t="s">
        <v>6245</v>
      </c>
      <c r="W1695" s="575" t="s">
        <v>6032</v>
      </c>
      <c r="X1695" s="575" t="s">
        <v>6193</v>
      </c>
      <c r="Y1695" s="576" t="s">
        <v>6034</v>
      </c>
      <c r="Z1695" s="577" t="s">
        <v>6289</v>
      </c>
      <c r="AA1695" s="578" t="s">
        <v>6290</v>
      </c>
      <c r="AE1695"/>
    </row>
    <row r="1696" spans="1:31" s="563" customFormat="1">
      <c r="A1696"/>
      <c r="B1696"/>
      <c r="C1696" s="568">
        <v>2025</v>
      </c>
      <c r="D1696" s="569" t="s">
        <v>16</v>
      </c>
      <c r="E1696" s="569" t="s">
        <v>358</v>
      </c>
      <c r="F1696" s="573" t="s">
        <v>247</v>
      </c>
      <c r="G1696" s="569" t="s">
        <v>42</v>
      </c>
      <c r="H1696" s="569" t="s">
        <v>41</v>
      </c>
      <c r="I1696" s="575" t="s">
        <v>54</v>
      </c>
      <c r="J1696" s="569" t="s">
        <v>77</v>
      </c>
      <c r="K1696" s="569" t="s">
        <v>106</v>
      </c>
      <c r="L1696" s="570">
        <v>0.4</v>
      </c>
      <c r="M1696" s="571">
        <v>0.54516746973109931</v>
      </c>
      <c r="N1696" s="572">
        <v>17.610191364130241</v>
      </c>
      <c r="O1696" s="668" t="s">
        <v>381</v>
      </c>
      <c r="P1696" s="668" t="s">
        <v>77</v>
      </c>
      <c r="Q1696" s="574" t="s">
        <v>5175</v>
      </c>
      <c r="R1696" s="574" t="s">
        <v>6160</v>
      </c>
      <c r="S1696" s="574" t="s">
        <v>5243</v>
      </c>
      <c r="T1696" s="574" t="s">
        <v>5980</v>
      </c>
      <c r="U1696" s="574" t="s">
        <v>5599</v>
      </c>
      <c r="V1696" s="574" t="s">
        <v>6250</v>
      </c>
      <c r="W1696" s="575" t="s">
        <v>5982</v>
      </c>
      <c r="X1696" s="575" t="s">
        <v>6162</v>
      </c>
      <c r="Y1696" s="576" t="s">
        <v>6038</v>
      </c>
      <c r="Z1696" s="577" t="s">
        <v>6291</v>
      </c>
      <c r="AA1696" s="578" t="s">
        <v>6282</v>
      </c>
      <c r="AE1696"/>
    </row>
    <row r="1697" spans="1:31" s="563" customFormat="1">
      <c r="A1697"/>
      <c r="B1697"/>
      <c r="C1697" s="568">
        <v>2025</v>
      </c>
      <c r="D1697" s="569" t="s">
        <v>16</v>
      </c>
      <c r="E1697" s="569" t="s">
        <v>358</v>
      </c>
      <c r="F1697" s="573" t="s">
        <v>247</v>
      </c>
      <c r="G1697" s="569" t="s">
        <v>42</v>
      </c>
      <c r="H1697" s="569" t="s">
        <v>41</v>
      </c>
      <c r="I1697" s="575" t="s">
        <v>54</v>
      </c>
      <c r="J1697" s="569" t="s">
        <v>77</v>
      </c>
      <c r="K1697" s="569" t="s">
        <v>311</v>
      </c>
      <c r="L1697" s="570">
        <v>0.6</v>
      </c>
      <c r="M1697" s="571">
        <v>0.81775120459664907</v>
      </c>
      <c r="N1697" s="572">
        <v>26.41528704619536</v>
      </c>
      <c r="O1697" s="668" t="s">
        <v>381</v>
      </c>
      <c r="P1697" s="668" t="s">
        <v>77</v>
      </c>
      <c r="Q1697" s="574" t="s">
        <v>6019</v>
      </c>
      <c r="R1697" s="574" t="s">
        <v>6144</v>
      </c>
      <c r="S1697" s="574" t="s">
        <v>5243</v>
      </c>
      <c r="T1697" s="574" t="s">
        <v>5980</v>
      </c>
      <c r="U1697" s="574" t="s">
        <v>6040</v>
      </c>
      <c r="V1697" s="574" t="s">
        <v>6292</v>
      </c>
      <c r="W1697" s="575" t="s">
        <v>6023</v>
      </c>
      <c r="X1697" s="575" t="s">
        <v>6147</v>
      </c>
      <c r="Y1697" s="576" t="s">
        <v>6038</v>
      </c>
      <c r="Z1697" s="577" t="s">
        <v>6293</v>
      </c>
      <c r="AA1697" s="578" t="s">
        <v>6284</v>
      </c>
      <c r="AE1697"/>
    </row>
    <row r="1698" spans="1:31" s="563" customFormat="1">
      <c r="A1698"/>
      <c r="B1698"/>
      <c r="C1698" s="568">
        <v>2025</v>
      </c>
      <c r="D1698" s="569" t="s">
        <v>16</v>
      </c>
      <c r="E1698" s="569" t="s">
        <v>358</v>
      </c>
      <c r="F1698" s="573" t="s">
        <v>247</v>
      </c>
      <c r="G1698" s="569" t="s">
        <v>42</v>
      </c>
      <c r="H1698" s="569" t="s">
        <v>41</v>
      </c>
      <c r="I1698" s="575" t="s">
        <v>54</v>
      </c>
      <c r="J1698" s="569" t="s">
        <v>76</v>
      </c>
      <c r="K1698" s="569" t="s">
        <v>311</v>
      </c>
      <c r="L1698" s="570">
        <v>1</v>
      </c>
      <c r="M1698" s="571">
        <v>4.2024027998677535E-2</v>
      </c>
      <c r="N1698" s="572">
        <v>20.600157010179089</v>
      </c>
      <c r="O1698" s="668" t="s">
        <v>151</v>
      </c>
      <c r="P1698" s="668" t="s">
        <v>76</v>
      </c>
      <c r="Q1698" s="574" t="s">
        <v>6019</v>
      </c>
      <c r="R1698" s="574" t="s">
        <v>6144</v>
      </c>
      <c r="S1698" s="574" t="s">
        <v>5267</v>
      </c>
      <c r="T1698" s="574" t="s">
        <v>5980</v>
      </c>
      <c r="U1698" s="574" t="s">
        <v>6165</v>
      </c>
      <c r="V1698" s="574" t="s">
        <v>6166</v>
      </c>
      <c r="W1698" s="575" t="s">
        <v>6023</v>
      </c>
      <c r="X1698" s="575" t="s">
        <v>6147</v>
      </c>
      <c r="Y1698" s="575" t="s">
        <v>6050</v>
      </c>
      <c r="Z1698" s="579" t="s">
        <v>6294</v>
      </c>
      <c r="AA1698" s="580" t="s">
        <v>6284</v>
      </c>
      <c r="AE1698"/>
    </row>
    <row r="1699" spans="1:31" s="563" customFormat="1">
      <c r="A1699"/>
      <c r="B1699"/>
      <c r="C1699" s="568">
        <v>2025</v>
      </c>
      <c r="D1699" s="569" t="s">
        <v>16</v>
      </c>
      <c r="E1699" s="569" t="s">
        <v>358</v>
      </c>
      <c r="F1699" s="573" t="s">
        <v>247</v>
      </c>
      <c r="G1699" s="569" t="s">
        <v>42</v>
      </c>
      <c r="H1699" s="569" t="s">
        <v>41</v>
      </c>
      <c r="I1699" s="575" t="s">
        <v>54</v>
      </c>
      <c r="J1699" s="569" t="s">
        <v>74</v>
      </c>
      <c r="K1699" s="569" t="s">
        <v>104</v>
      </c>
      <c r="L1699" s="570">
        <v>0.6</v>
      </c>
      <c r="M1699" s="571">
        <v>1.126212920798864</v>
      </c>
      <c r="N1699" s="572">
        <v>432.25015166501493</v>
      </c>
      <c r="O1699" s="668" t="s">
        <v>151</v>
      </c>
      <c r="P1699" s="668" t="s">
        <v>74</v>
      </c>
      <c r="Q1699" s="574" t="s">
        <v>5223</v>
      </c>
      <c r="R1699" s="574" t="s">
        <v>6168</v>
      </c>
      <c r="S1699" s="574" t="s">
        <v>5280</v>
      </c>
      <c r="T1699" s="574" t="s">
        <v>5980</v>
      </c>
      <c r="U1699" s="574" t="s">
        <v>5619</v>
      </c>
      <c r="V1699" s="574" t="s">
        <v>6169</v>
      </c>
      <c r="W1699" s="575" t="s">
        <v>6005</v>
      </c>
      <c r="X1699" s="575" t="s">
        <v>6170</v>
      </c>
      <c r="Y1699" s="576" t="s">
        <v>6052</v>
      </c>
      <c r="Z1699" s="577" t="s">
        <v>6295</v>
      </c>
      <c r="AA1699" s="578" t="s">
        <v>6296</v>
      </c>
      <c r="AE1699"/>
    </row>
    <row r="1700" spans="1:31" s="563" customFormat="1">
      <c r="A1700"/>
      <c r="B1700"/>
      <c r="C1700" s="568">
        <v>2025</v>
      </c>
      <c r="D1700" s="569" t="s">
        <v>16</v>
      </c>
      <c r="E1700" s="569" t="s">
        <v>358</v>
      </c>
      <c r="F1700" s="573" t="s">
        <v>247</v>
      </c>
      <c r="G1700" s="569" t="s">
        <v>42</v>
      </c>
      <c r="H1700" s="569" t="s">
        <v>41</v>
      </c>
      <c r="I1700" s="575" t="s">
        <v>54</v>
      </c>
      <c r="J1700" s="569" t="s">
        <v>74</v>
      </c>
      <c r="K1700" s="569" t="s">
        <v>346</v>
      </c>
      <c r="L1700" s="570">
        <v>0.4</v>
      </c>
      <c r="M1700" s="571">
        <v>0.75080861386590925</v>
      </c>
      <c r="N1700" s="572">
        <v>288.16676777667664</v>
      </c>
      <c r="O1700" s="668" t="s">
        <v>151</v>
      </c>
      <c r="P1700" s="668" t="s">
        <v>74</v>
      </c>
      <c r="Q1700" s="574" t="s">
        <v>5146</v>
      </c>
      <c r="R1700" s="574" t="s">
        <v>6238</v>
      </c>
      <c r="S1700" s="574" t="s">
        <v>5280</v>
      </c>
      <c r="T1700" s="574" t="s">
        <v>5980</v>
      </c>
      <c r="U1700" s="574" t="s">
        <v>6255</v>
      </c>
      <c r="V1700" s="574" t="s">
        <v>6256</v>
      </c>
      <c r="W1700" s="575" t="s">
        <v>6241</v>
      </c>
      <c r="X1700" s="575" t="s">
        <v>6242</v>
      </c>
      <c r="Y1700" s="576" t="s">
        <v>6052</v>
      </c>
      <c r="Z1700" s="577" t="s">
        <v>6297</v>
      </c>
      <c r="AA1700" s="578" t="s">
        <v>6298</v>
      </c>
      <c r="AE1700"/>
    </row>
    <row r="1701" spans="1:31" s="563" customFormat="1">
      <c r="A1701"/>
      <c r="B1701"/>
      <c r="C1701" s="568">
        <v>2025</v>
      </c>
      <c r="D1701" s="569" t="s">
        <v>16</v>
      </c>
      <c r="E1701" s="569" t="s">
        <v>358</v>
      </c>
      <c r="F1701" s="573" t="s">
        <v>247</v>
      </c>
      <c r="G1701" s="569" t="s">
        <v>42</v>
      </c>
      <c r="H1701" s="569" t="s">
        <v>41</v>
      </c>
      <c r="I1701" s="575" t="s">
        <v>54</v>
      </c>
      <c r="J1701" s="569" t="s">
        <v>71</v>
      </c>
      <c r="K1701" s="569" t="s">
        <v>311</v>
      </c>
      <c r="L1701" s="570">
        <v>0.6</v>
      </c>
      <c r="M1701" s="571">
        <v>4.4982065500249755</v>
      </c>
      <c r="N1701" s="572">
        <v>210.12160150382672</v>
      </c>
      <c r="O1701" s="668" t="s">
        <v>151</v>
      </c>
      <c r="P1701" s="668" t="s">
        <v>70</v>
      </c>
      <c r="Q1701" s="574" t="s">
        <v>6019</v>
      </c>
      <c r="R1701" s="574" t="s">
        <v>6144</v>
      </c>
      <c r="S1701" s="574" t="s">
        <v>5524</v>
      </c>
      <c r="T1701" s="574" t="s">
        <v>5980</v>
      </c>
      <c r="U1701" s="574" t="s">
        <v>6063</v>
      </c>
      <c r="V1701" s="574" t="s">
        <v>6173</v>
      </c>
      <c r="W1701" s="575" t="s">
        <v>6023</v>
      </c>
      <c r="X1701" s="575" t="s">
        <v>6147</v>
      </c>
      <c r="Y1701" s="576" t="s">
        <v>6060</v>
      </c>
      <c r="Z1701" s="577" t="s">
        <v>6299</v>
      </c>
      <c r="AA1701" s="578" t="s">
        <v>6284</v>
      </c>
      <c r="AE1701"/>
    </row>
    <row r="1702" spans="1:31" s="563" customFormat="1">
      <c r="A1702"/>
      <c r="B1702"/>
      <c r="C1702" s="568">
        <v>2025</v>
      </c>
      <c r="D1702" s="569" t="s">
        <v>16</v>
      </c>
      <c r="E1702" s="569" t="s">
        <v>358</v>
      </c>
      <c r="F1702" s="573" t="s">
        <v>247</v>
      </c>
      <c r="G1702" s="569" t="s">
        <v>42</v>
      </c>
      <c r="H1702" s="569" t="s">
        <v>41</v>
      </c>
      <c r="I1702" s="575" t="s">
        <v>54</v>
      </c>
      <c r="J1702" s="569" t="s">
        <v>71</v>
      </c>
      <c r="K1702" s="569" t="s">
        <v>104</v>
      </c>
      <c r="L1702" s="570">
        <v>0.25</v>
      </c>
      <c r="M1702" s="571">
        <v>1.8742527291770732</v>
      </c>
      <c r="N1702" s="572">
        <v>87.550667293261128</v>
      </c>
      <c r="O1702" s="668" t="s">
        <v>151</v>
      </c>
      <c r="P1702" s="668" t="s">
        <v>70</v>
      </c>
      <c r="Q1702" s="574" t="s">
        <v>5223</v>
      </c>
      <c r="R1702" s="574" t="s">
        <v>6168</v>
      </c>
      <c r="S1702" s="574" t="s">
        <v>5524</v>
      </c>
      <c r="T1702" s="574" t="s">
        <v>5980</v>
      </c>
      <c r="U1702" s="574" t="s">
        <v>6066</v>
      </c>
      <c r="V1702" s="574" t="s">
        <v>6175</v>
      </c>
      <c r="W1702" s="575" t="s">
        <v>6005</v>
      </c>
      <c r="X1702" s="575" t="s">
        <v>6170</v>
      </c>
      <c r="Y1702" s="576" t="s">
        <v>6060</v>
      </c>
      <c r="Z1702" s="577" t="s">
        <v>6300</v>
      </c>
      <c r="AA1702" s="578" t="s">
        <v>6296</v>
      </c>
      <c r="AE1702"/>
    </row>
    <row r="1703" spans="1:31" s="563" customFormat="1">
      <c r="A1703"/>
      <c r="B1703"/>
      <c r="C1703" s="568">
        <v>2025</v>
      </c>
      <c r="D1703" s="569" t="s">
        <v>16</v>
      </c>
      <c r="E1703" s="569" t="s">
        <v>358</v>
      </c>
      <c r="F1703" s="573" t="s">
        <v>247</v>
      </c>
      <c r="G1703" s="569" t="s">
        <v>42</v>
      </c>
      <c r="H1703" s="569" t="s">
        <v>41</v>
      </c>
      <c r="I1703" s="575" t="s">
        <v>54</v>
      </c>
      <c r="J1703" s="569" t="s">
        <v>71</v>
      </c>
      <c r="K1703" s="569" t="s">
        <v>86</v>
      </c>
      <c r="L1703" s="570">
        <v>0.15</v>
      </c>
      <c r="M1703" s="571">
        <v>1.1245516375062439</v>
      </c>
      <c r="N1703" s="572">
        <v>52.530400375956681</v>
      </c>
      <c r="O1703" s="668" t="s">
        <v>151</v>
      </c>
      <c r="P1703" s="668" t="s">
        <v>70</v>
      </c>
      <c r="Q1703" s="574" t="s">
        <v>6177</v>
      </c>
      <c r="R1703" s="574" t="s">
        <v>6178</v>
      </c>
      <c r="S1703" s="574" t="s">
        <v>5524</v>
      </c>
      <c r="T1703" s="574" t="s">
        <v>5980</v>
      </c>
      <c r="U1703" s="574" t="s">
        <v>6179</v>
      </c>
      <c r="V1703" s="574" t="s">
        <v>6180</v>
      </c>
      <c r="W1703" s="575" t="s">
        <v>6181</v>
      </c>
      <c r="X1703" s="575" t="s">
        <v>6182</v>
      </c>
      <c r="Y1703" s="576" t="s">
        <v>6060</v>
      </c>
      <c r="Z1703" s="577" t="s">
        <v>6301</v>
      </c>
      <c r="AA1703" s="578" t="s">
        <v>6302</v>
      </c>
      <c r="AE1703"/>
    </row>
    <row r="1704" spans="1:31" s="563" customFormat="1">
      <c r="A1704"/>
      <c r="B1704"/>
      <c r="C1704" s="568">
        <v>2025</v>
      </c>
      <c r="D1704" s="569" t="s">
        <v>16</v>
      </c>
      <c r="E1704" s="569" t="s">
        <v>358</v>
      </c>
      <c r="F1704" s="573" t="s">
        <v>247</v>
      </c>
      <c r="G1704" s="569" t="s">
        <v>42</v>
      </c>
      <c r="H1704" s="569" t="s">
        <v>41</v>
      </c>
      <c r="I1704" s="575" t="s">
        <v>54</v>
      </c>
      <c r="J1704" s="569" t="s">
        <v>351</v>
      </c>
      <c r="K1704" s="569" t="s">
        <v>106</v>
      </c>
      <c r="L1704" s="570">
        <v>1</v>
      </c>
      <c r="M1704" s="571">
        <v>8.8406710701896589</v>
      </c>
      <c r="N1704" s="572">
        <v>31.129126148715066</v>
      </c>
      <c r="O1704" s="668" t="s">
        <v>151</v>
      </c>
      <c r="P1704" s="668" t="s">
        <v>351</v>
      </c>
      <c r="Q1704" s="574" t="s">
        <v>5175</v>
      </c>
      <c r="R1704" s="574" t="s">
        <v>6160</v>
      </c>
      <c r="S1704" s="574" t="s">
        <v>5290</v>
      </c>
      <c r="T1704" s="574" t="s">
        <v>5980</v>
      </c>
      <c r="U1704" s="574" t="s">
        <v>6069</v>
      </c>
      <c r="V1704" s="574" t="s">
        <v>6262</v>
      </c>
      <c r="W1704" s="575" t="s">
        <v>5982</v>
      </c>
      <c r="X1704" s="575" t="s">
        <v>6162</v>
      </c>
      <c r="Y1704" s="576" t="s">
        <v>6071</v>
      </c>
      <c r="Z1704" s="577" t="s">
        <v>6303</v>
      </c>
      <c r="AA1704" s="578" t="s">
        <v>6282</v>
      </c>
      <c r="AE1704"/>
    </row>
    <row r="1705" spans="1:31" s="563" customFormat="1">
      <c r="A1705"/>
      <c r="B1705"/>
      <c r="C1705" s="568">
        <v>2025</v>
      </c>
      <c r="D1705" s="569" t="s">
        <v>16</v>
      </c>
      <c r="E1705" s="569" t="s">
        <v>358</v>
      </c>
      <c r="F1705" s="573" t="s">
        <v>247</v>
      </c>
      <c r="G1705" s="569" t="s">
        <v>42</v>
      </c>
      <c r="H1705" s="569" t="s">
        <v>41</v>
      </c>
      <c r="I1705" s="575" t="s">
        <v>54</v>
      </c>
      <c r="J1705" s="569" t="s">
        <v>67</v>
      </c>
      <c r="K1705" s="569" t="s">
        <v>81</v>
      </c>
      <c r="L1705" s="570">
        <v>1</v>
      </c>
      <c r="M1705" s="571">
        <v>0.51458797285720537</v>
      </c>
      <c r="N1705" s="572">
        <v>1.7510133458652226</v>
      </c>
      <c r="O1705" s="668" t="s">
        <v>382</v>
      </c>
      <c r="P1705" s="668" t="s">
        <v>67</v>
      </c>
      <c r="Q1705" s="574" t="s">
        <v>5231</v>
      </c>
      <c r="R1705" s="574" t="s">
        <v>6191</v>
      </c>
      <c r="S1705" s="574" t="s">
        <v>5298</v>
      </c>
      <c r="T1705" s="574" t="s">
        <v>5980</v>
      </c>
      <c r="U1705" s="574" t="s">
        <v>5299</v>
      </c>
      <c r="V1705" s="574" t="s">
        <v>6192</v>
      </c>
      <c r="W1705" s="575" t="s">
        <v>6032</v>
      </c>
      <c r="X1705" s="575" t="s">
        <v>6193</v>
      </c>
      <c r="Y1705" s="576" t="s">
        <v>6073</v>
      </c>
      <c r="Z1705" s="577" t="s">
        <v>6304</v>
      </c>
      <c r="AA1705" s="578" t="s">
        <v>6290</v>
      </c>
      <c r="AE1705"/>
    </row>
    <row r="1706" spans="1:31" s="563" customFormat="1">
      <c r="A1706"/>
      <c r="B1706"/>
      <c r="C1706" s="568">
        <v>2025</v>
      </c>
      <c r="D1706" s="569" t="s">
        <v>16</v>
      </c>
      <c r="E1706" s="569" t="s">
        <v>358</v>
      </c>
      <c r="F1706" s="573" t="s">
        <v>247</v>
      </c>
      <c r="G1706" s="569" t="s">
        <v>42</v>
      </c>
      <c r="H1706" s="569" t="s">
        <v>41</v>
      </c>
      <c r="I1706" s="575" t="s">
        <v>54</v>
      </c>
      <c r="J1706" s="569" t="s">
        <v>66</v>
      </c>
      <c r="K1706" s="569" t="s">
        <v>311</v>
      </c>
      <c r="L1706" s="570">
        <v>0.5</v>
      </c>
      <c r="M1706" s="571">
        <v>0.62016902307667943</v>
      </c>
      <c r="N1706" s="572">
        <v>30.01737164340382</v>
      </c>
      <c r="O1706" s="668" t="s">
        <v>381</v>
      </c>
      <c r="P1706" s="668" t="s">
        <v>66</v>
      </c>
      <c r="Q1706" s="574" t="s">
        <v>6019</v>
      </c>
      <c r="R1706" s="574" t="s">
        <v>6144</v>
      </c>
      <c r="S1706" s="574" t="s">
        <v>5305</v>
      </c>
      <c r="T1706" s="574" t="s">
        <v>5980</v>
      </c>
      <c r="U1706" s="574" t="s">
        <v>6305</v>
      </c>
      <c r="V1706" s="574" t="s">
        <v>6306</v>
      </c>
      <c r="W1706" s="575" t="s">
        <v>6023</v>
      </c>
      <c r="X1706" s="575" t="s">
        <v>6147</v>
      </c>
      <c r="Y1706" s="576" t="s">
        <v>6075</v>
      </c>
      <c r="Z1706" s="577" t="s">
        <v>6307</v>
      </c>
      <c r="AA1706" s="578" t="s">
        <v>6284</v>
      </c>
      <c r="AE1706"/>
    </row>
    <row r="1707" spans="1:31" s="563" customFormat="1">
      <c r="A1707"/>
      <c r="B1707"/>
      <c r="C1707" s="568">
        <v>2025</v>
      </c>
      <c r="D1707" s="569" t="s">
        <v>16</v>
      </c>
      <c r="E1707" s="569" t="s">
        <v>358</v>
      </c>
      <c r="F1707" s="573" t="s">
        <v>247</v>
      </c>
      <c r="G1707" s="569" t="s">
        <v>42</v>
      </c>
      <c r="H1707" s="569" t="s">
        <v>41</v>
      </c>
      <c r="I1707" s="575" t="s">
        <v>54</v>
      </c>
      <c r="J1707" s="569" t="s">
        <v>66</v>
      </c>
      <c r="K1707" s="569" t="s">
        <v>104</v>
      </c>
      <c r="L1707" s="570">
        <v>0.5</v>
      </c>
      <c r="M1707" s="571">
        <v>0.62016902307667943</v>
      </c>
      <c r="N1707" s="572">
        <v>30.01737164340382</v>
      </c>
      <c r="O1707" s="668" t="s">
        <v>381</v>
      </c>
      <c r="P1707" s="668" t="s">
        <v>66</v>
      </c>
      <c r="Q1707" s="574" t="s">
        <v>5223</v>
      </c>
      <c r="R1707" s="574" t="s">
        <v>6168</v>
      </c>
      <c r="S1707" s="574" t="s">
        <v>5305</v>
      </c>
      <c r="T1707" s="574" t="s">
        <v>5980</v>
      </c>
      <c r="U1707" s="574" t="s">
        <v>6198</v>
      </c>
      <c r="V1707" s="574" t="s">
        <v>6199</v>
      </c>
      <c r="W1707" s="575" t="s">
        <v>6005</v>
      </c>
      <c r="X1707" s="575" t="s">
        <v>6170</v>
      </c>
      <c r="Y1707" s="576" t="s">
        <v>6075</v>
      </c>
      <c r="Z1707" s="577" t="s">
        <v>6308</v>
      </c>
      <c r="AA1707" s="578" t="s">
        <v>6296</v>
      </c>
      <c r="AE1707"/>
    </row>
    <row r="1708" spans="1:31" s="563" customFormat="1">
      <c r="A1708"/>
      <c r="B1708"/>
      <c r="C1708" s="568">
        <v>2025</v>
      </c>
      <c r="D1708" s="569" t="s">
        <v>80</v>
      </c>
      <c r="E1708" s="569" t="s">
        <v>356</v>
      </c>
      <c r="F1708" s="573" t="s">
        <v>462</v>
      </c>
      <c r="G1708" s="569" t="s">
        <v>42</v>
      </c>
      <c r="H1708" s="569" t="s">
        <v>41</v>
      </c>
      <c r="I1708" s="575" t="s">
        <v>54</v>
      </c>
      <c r="J1708" s="569" t="s">
        <v>352</v>
      </c>
      <c r="K1708" s="569" t="s">
        <v>106</v>
      </c>
      <c r="L1708" s="570">
        <v>0.25</v>
      </c>
      <c r="M1708" s="571">
        <v>1.148294263340387</v>
      </c>
      <c r="N1708" s="572">
        <v>61.122103942274492</v>
      </c>
      <c r="O1708" s="668" t="s">
        <v>151</v>
      </c>
      <c r="P1708" s="668" t="s">
        <v>352</v>
      </c>
      <c r="Q1708" s="574" t="s">
        <v>5175</v>
      </c>
      <c r="R1708" s="574" t="s">
        <v>5176</v>
      </c>
      <c r="S1708" s="574" t="s">
        <v>5148</v>
      </c>
      <c r="T1708" s="574" t="s">
        <v>6309</v>
      </c>
      <c r="U1708" s="574" t="s">
        <v>5537</v>
      </c>
      <c r="V1708" s="574" t="s">
        <v>5981</v>
      </c>
      <c r="W1708" s="575" t="s">
        <v>6310</v>
      </c>
      <c r="X1708" s="575" t="s">
        <v>6311</v>
      </c>
      <c r="Y1708" s="576" t="s">
        <v>6312</v>
      </c>
      <c r="Z1708" s="577" t="s">
        <v>6313</v>
      </c>
      <c r="AA1708" s="578" t="s">
        <v>6314</v>
      </c>
      <c r="AE1708"/>
    </row>
    <row r="1709" spans="1:31" s="563" customFormat="1">
      <c r="A1709"/>
      <c r="B1709"/>
      <c r="C1709" s="568">
        <v>2025</v>
      </c>
      <c r="D1709" s="569" t="s">
        <v>80</v>
      </c>
      <c r="E1709" s="569" t="s">
        <v>356</v>
      </c>
      <c r="F1709" s="573" t="s">
        <v>462</v>
      </c>
      <c r="G1709" s="569" t="s">
        <v>42</v>
      </c>
      <c r="H1709" s="569" t="s">
        <v>41</v>
      </c>
      <c r="I1709" s="575" t="s">
        <v>54</v>
      </c>
      <c r="J1709" s="569" t="s">
        <v>352</v>
      </c>
      <c r="K1709" s="569" t="s">
        <v>346</v>
      </c>
      <c r="L1709" s="570">
        <v>0.75</v>
      </c>
      <c r="M1709" s="571">
        <v>3.4448827900211607</v>
      </c>
      <c r="N1709" s="572">
        <v>183.36631182682348</v>
      </c>
      <c r="O1709" s="668" t="s">
        <v>151</v>
      </c>
      <c r="P1709" s="668" t="s">
        <v>352</v>
      </c>
      <c r="Q1709" s="574" t="s">
        <v>5146</v>
      </c>
      <c r="R1709" s="574" t="s">
        <v>5147</v>
      </c>
      <c r="S1709" s="574" t="s">
        <v>5148</v>
      </c>
      <c r="T1709" s="574" t="s">
        <v>6309</v>
      </c>
      <c r="U1709" s="574" t="s">
        <v>5150</v>
      </c>
      <c r="V1709" s="574" t="s">
        <v>5151</v>
      </c>
      <c r="W1709" s="575" t="s">
        <v>6315</v>
      </c>
      <c r="X1709" s="575" t="s">
        <v>6316</v>
      </c>
      <c r="Y1709" s="576" t="s">
        <v>6312</v>
      </c>
      <c r="Z1709" s="577" t="s">
        <v>6317</v>
      </c>
      <c r="AA1709" s="578" t="s">
        <v>6318</v>
      </c>
      <c r="AE1709"/>
    </row>
    <row r="1710" spans="1:31" s="563" customFormat="1">
      <c r="A1710"/>
      <c r="B1710"/>
      <c r="C1710" s="568">
        <v>2025</v>
      </c>
      <c r="D1710" s="569" t="s">
        <v>80</v>
      </c>
      <c r="E1710" s="569" t="s">
        <v>356</v>
      </c>
      <c r="F1710" s="573" t="s">
        <v>462</v>
      </c>
      <c r="G1710" s="569" t="s">
        <v>42</v>
      </c>
      <c r="H1710" s="569" t="s">
        <v>41</v>
      </c>
      <c r="I1710" s="575" t="s">
        <v>54</v>
      </c>
      <c r="J1710" s="569" t="s">
        <v>116</v>
      </c>
      <c r="K1710" s="569" t="s">
        <v>90</v>
      </c>
      <c r="L1710" s="570">
        <v>1</v>
      </c>
      <c r="M1710" s="571">
        <v>1.8111238367262856</v>
      </c>
      <c r="N1710" s="572">
        <v>11.581030220641484</v>
      </c>
      <c r="O1710" s="668" t="s">
        <v>382</v>
      </c>
      <c r="P1710" s="668" t="s">
        <v>116</v>
      </c>
      <c r="Q1710" s="574" t="s">
        <v>5157</v>
      </c>
      <c r="R1710" s="574" t="s">
        <v>5158</v>
      </c>
      <c r="S1710" s="574" t="s">
        <v>5159</v>
      </c>
      <c r="T1710" s="574" t="s">
        <v>6309</v>
      </c>
      <c r="U1710" s="574" t="s">
        <v>5160</v>
      </c>
      <c r="V1710" s="574" t="s">
        <v>5161</v>
      </c>
      <c r="W1710" s="575" t="s">
        <v>6319</v>
      </c>
      <c r="X1710" s="575" t="s">
        <v>6320</v>
      </c>
      <c r="Y1710" s="576" t="s">
        <v>6321</v>
      </c>
      <c r="Z1710" s="577" t="s">
        <v>6322</v>
      </c>
      <c r="AA1710" s="578" t="s">
        <v>6323</v>
      </c>
      <c r="AE1710"/>
    </row>
    <row r="1711" spans="1:31" s="563" customFormat="1">
      <c r="A1711"/>
      <c r="B1711"/>
      <c r="C1711" s="568">
        <v>2025</v>
      </c>
      <c r="D1711" s="569" t="s">
        <v>80</v>
      </c>
      <c r="E1711" s="569" t="s">
        <v>356</v>
      </c>
      <c r="F1711" s="573" t="s">
        <v>462</v>
      </c>
      <c r="G1711" s="569" t="s">
        <v>42</v>
      </c>
      <c r="H1711" s="569" t="s">
        <v>41</v>
      </c>
      <c r="I1711" s="575" t="s">
        <v>54</v>
      </c>
      <c r="J1711" s="569" t="s">
        <v>109</v>
      </c>
      <c r="K1711" s="569" t="s">
        <v>90</v>
      </c>
      <c r="L1711" s="570">
        <v>1</v>
      </c>
      <c r="M1711" s="571">
        <v>3.7720489706000619</v>
      </c>
      <c r="N1711" s="572">
        <v>231.62060441282969</v>
      </c>
      <c r="O1711" s="668" t="s">
        <v>381</v>
      </c>
      <c r="P1711" s="668" t="s">
        <v>109</v>
      </c>
      <c r="Q1711" s="574" t="s">
        <v>5157</v>
      </c>
      <c r="R1711" s="574" t="s">
        <v>5158</v>
      </c>
      <c r="S1711" s="574" t="s">
        <v>5177</v>
      </c>
      <c r="T1711" s="574" t="s">
        <v>6309</v>
      </c>
      <c r="U1711" s="574" t="s">
        <v>5912</v>
      </c>
      <c r="V1711" s="574" t="s">
        <v>6324</v>
      </c>
      <c r="W1711" s="575" t="s">
        <v>6319</v>
      </c>
      <c r="X1711" s="575" t="s">
        <v>6320</v>
      </c>
      <c r="Y1711" s="576" t="s">
        <v>6325</v>
      </c>
      <c r="Z1711" s="577" t="s">
        <v>6326</v>
      </c>
      <c r="AA1711" s="578" t="s">
        <v>6323</v>
      </c>
      <c r="AE1711"/>
    </row>
    <row r="1712" spans="1:31" s="563" customFormat="1">
      <c r="A1712"/>
      <c r="B1712"/>
      <c r="C1712" s="568">
        <v>2025</v>
      </c>
      <c r="D1712" s="569" t="s">
        <v>80</v>
      </c>
      <c r="E1712" s="569" t="s">
        <v>356</v>
      </c>
      <c r="F1712" s="573" t="s">
        <v>462</v>
      </c>
      <c r="G1712" s="569" t="s">
        <v>42</v>
      </c>
      <c r="H1712" s="569" t="s">
        <v>41</v>
      </c>
      <c r="I1712" s="575" t="s">
        <v>54</v>
      </c>
      <c r="J1712" s="569" t="s">
        <v>350</v>
      </c>
      <c r="K1712" s="569" t="s">
        <v>111</v>
      </c>
      <c r="L1712" s="570">
        <v>1</v>
      </c>
      <c r="M1712" s="571">
        <v>3.8993472899984423</v>
      </c>
      <c r="N1712" s="572">
        <v>488.976831538196</v>
      </c>
      <c r="O1712" s="668" t="s">
        <v>151</v>
      </c>
      <c r="P1712" s="668" t="s">
        <v>350</v>
      </c>
      <c r="Q1712" s="574" t="s">
        <v>5272</v>
      </c>
      <c r="R1712" s="574" t="s">
        <v>5273</v>
      </c>
      <c r="S1712" s="574" t="s">
        <v>5187</v>
      </c>
      <c r="T1712" s="574" t="s">
        <v>6309</v>
      </c>
      <c r="U1712" s="574" t="s">
        <v>5563</v>
      </c>
      <c r="V1712" s="574" t="s">
        <v>6327</v>
      </c>
      <c r="W1712" s="575" t="s">
        <v>6328</v>
      </c>
      <c r="X1712" s="575" t="s">
        <v>6329</v>
      </c>
      <c r="Y1712" s="576" t="s">
        <v>6330</v>
      </c>
      <c r="Z1712" s="577" t="s">
        <v>6331</v>
      </c>
      <c r="AA1712" s="578" t="s">
        <v>6332</v>
      </c>
      <c r="AE1712"/>
    </row>
    <row r="1713" spans="1:31" s="563" customFormat="1">
      <c r="A1713"/>
      <c r="B1713"/>
      <c r="C1713" s="568">
        <v>2025</v>
      </c>
      <c r="D1713" s="569" t="s">
        <v>80</v>
      </c>
      <c r="E1713" s="569" t="s">
        <v>356</v>
      </c>
      <c r="F1713" s="573" t="s">
        <v>462</v>
      </c>
      <c r="G1713" s="569" t="s">
        <v>42</v>
      </c>
      <c r="H1713" s="569" t="s">
        <v>41</v>
      </c>
      <c r="I1713" s="575" t="s">
        <v>54</v>
      </c>
      <c r="J1713" s="569" t="s">
        <v>99</v>
      </c>
      <c r="K1713" s="569" t="s">
        <v>272</v>
      </c>
      <c r="L1713" s="570">
        <v>0.3</v>
      </c>
      <c r="M1713" s="571">
        <v>0.12388672088607172</v>
      </c>
      <c r="N1713" s="572">
        <v>132.02374451531287</v>
      </c>
      <c r="O1713" s="668" t="s">
        <v>151</v>
      </c>
      <c r="P1713" s="668" t="s">
        <v>99</v>
      </c>
      <c r="Q1713" s="574" t="s">
        <v>6333</v>
      </c>
      <c r="R1713" s="574" t="s">
        <v>6334</v>
      </c>
      <c r="S1713" s="574" t="s">
        <v>5197</v>
      </c>
      <c r="T1713" s="574" t="s">
        <v>6309</v>
      </c>
      <c r="U1713" s="574" t="s">
        <v>6335</v>
      </c>
      <c r="V1713" s="574" t="s">
        <v>6336</v>
      </c>
      <c r="W1713" s="575" t="s">
        <v>6337</v>
      </c>
      <c r="X1713" s="575" t="s">
        <v>6338</v>
      </c>
      <c r="Y1713" s="576" t="s">
        <v>6339</v>
      </c>
      <c r="Z1713" s="577" t="s">
        <v>6340</v>
      </c>
      <c r="AA1713" s="578" t="s">
        <v>6341</v>
      </c>
      <c r="AE1713"/>
    </row>
    <row r="1714" spans="1:31" s="563" customFormat="1">
      <c r="A1714"/>
      <c r="B1714"/>
      <c r="C1714" s="568">
        <v>2025</v>
      </c>
      <c r="D1714" s="569" t="s">
        <v>80</v>
      </c>
      <c r="E1714" s="569" t="s">
        <v>356</v>
      </c>
      <c r="F1714" s="573" t="s">
        <v>462</v>
      </c>
      <c r="G1714" s="569" t="s">
        <v>42</v>
      </c>
      <c r="H1714" s="569" t="s">
        <v>41</v>
      </c>
      <c r="I1714" s="575" t="s">
        <v>54</v>
      </c>
      <c r="J1714" s="569" t="s">
        <v>99</v>
      </c>
      <c r="K1714" s="569" t="s">
        <v>346</v>
      </c>
      <c r="L1714" s="570">
        <v>0.7</v>
      </c>
      <c r="M1714" s="571">
        <v>0.28906901540083407</v>
      </c>
      <c r="N1714" s="572">
        <v>308.05540386906341</v>
      </c>
      <c r="O1714" s="668" t="s">
        <v>151</v>
      </c>
      <c r="P1714" s="668" t="s">
        <v>99</v>
      </c>
      <c r="Q1714" s="574" t="s">
        <v>5146</v>
      </c>
      <c r="R1714" s="574" t="s">
        <v>5147</v>
      </c>
      <c r="S1714" s="574" t="s">
        <v>5197</v>
      </c>
      <c r="T1714" s="574" t="s">
        <v>6309</v>
      </c>
      <c r="U1714" s="574" t="s">
        <v>6342</v>
      </c>
      <c r="V1714" s="574" t="s">
        <v>6343</v>
      </c>
      <c r="W1714" s="575" t="s">
        <v>6315</v>
      </c>
      <c r="X1714" s="575" t="s">
        <v>6316</v>
      </c>
      <c r="Y1714" s="575" t="s">
        <v>6339</v>
      </c>
      <c r="Z1714" s="579" t="s">
        <v>6344</v>
      </c>
      <c r="AA1714" s="578" t="s">
        <v>6318</v>
      </c>
      <c r="AE1714"/>
    </row>
    <row r="1715" spans="1:31" s="563" customFormat="1">
      <c r="A1715"/>
      <c r="B1715"/>
      <c r="C1715" s="568">
        <v>2025</v>
      </c>
      <c r="D1715" s="569" t="s">
        <v>80</v>
      </c>
      <c r="E1715" s="569" t="s">
        <v>356</v>
      </c>
      <c r="F1715" s="573" t="s">
        <v>462</v>
      </c>
      <c r="G1715" s="569" t="s">
        <v>42</v>
      </c>
      <c r="H1715" s="569" t="s">
        <v>41</v>
      </c>
      <c r="I1715" s="575" t="s">
        <v>54</v>
      </c>
      <c r="J1715" s="569" t="s">
        <v>96</v>
      </c>
      <c r="K1715" s="569" t="s">
        <v>346</v>
      </c>
      <c r="L1715" s="570">
        <v>1</v>
      </c>
      <c r="M1715" s="571">
        <v>4.595727136216636E-2</v>
      </c>
      <c r="N1715" s="572">
        <v>97.795366307639199</v>
      </c>
      <c r="O1715" s="668" t="s">
        <v>151</v>
      </c>
      <c r="P1715" s="668" t="s">
        <v>96</v>
      </c>
      <c r="Q1715" s="574" t="s">
        <v>5146</v>
      </c>
      <c r="R1715" s="574" t="s">
        <v>5147</v>
      </c>
      <c r="S1715" s="574" t="s">
        <v>5205</v>
      </c>
      <c r="T1715" s="574" t="s">
        <v>6309</v>
      </c>
      <c r="U1715" s="574" t="s">
        <v>6345</v>
      </c>
      <c r="V1715" s="574" t="s">
        <v>6346</v>
      </c>
      <c r="W1715" s="575" t="s">
        <v>6315</v>
      </c>
      <c r="X1715" s="575" t="s">
        <v>6316</v>
      </c>
      <c r="Y1715" s="576" t="s">
        <v>6347</v>
      </c>
      <c r="Z1715" s="577" t="s">
        <v>6348</v>
      </c>
      <c r="AA1715" s="578" t="s">
        <v>6318</v>
      </c>
      <c r="AE1715"/>
    </row>
    <row r="1716" spans="1:31" s="563" customFormat="1">
      <c r="A1716"/>
      <c r="B1716"/>
      <c r="C1716" s="568">
        <v>2025</v>
      </c>
      <c r="D1716" s="569" t="s">
        <v>80</v>
      </c>
      <c r="E1716" s="569" t="s">
        <v>356</v>
      </c>
      <c r="F1716" s="573" t="s">
        <v>462</v>
      </c>
      <c r="G1716" s="569" t="s">
        <v>42</v>
      </c>
      <c r="H1716" s="569" t="s">
        <v>41</v>
      </c>
      <c r="I1716" s="575" t="s">
        <v>54</v>
      </c>
      <c r="J1716" s="569" t="s">
        <v>87</v>
      </c>
      <c r="K1716" s="569" t="s">
        <v>106</v>
      </c>
      <c r="L1716" s="570">
        <v>1</v>
      </c>
      <c r="M1716" s="571">
        <v>3.7047833369646432</v>
      </c>
      <c r="N1716" s="572">
        <v>220.03957419218816</v>
      </c>
      <c r="O1716" s="668" t="s">
        <v>151</v>
      </c>
      <c r="P1716" s="668" t="s">
        <v>87</v>
      </c>
      <c r="Q1716" s="574" t="s">
        <v>5175</v>
      </c>
      <c r="R1716" s="574" t="s">
        <v>5176</v>
      </c>
      <c r="S1716" s="574" t="s">
        <v>5212</v>
      </c>
      <c r="T1716" s="574" t="s">
        <v>6309</v>
      </c>
      <c r="U1716" s="574" t="s">
        <v>5220</v>
      </c>
      <c r="V1716" s="574" t="s">
        <v>5221</v>
      </c>
      <c r="W1716" s="575" t="s">
        <v>6310</v>
      </c>
      <c r="X1716" s="575" t="s">
        <v>6311</v>
      </c>
      <c r="Y1716" s="576" t="s">
        <v>6349</v>
      </c>
      <c r="Z1716" s="577" t="s">
        <v>6350</v>
      </c>
      <c r="AA1716" s="578" t="s">
        <v>6314</v>
      </c>
      <c r="AE1716"/>
    </row>
    <row r="1717" spans="1:31" s="563" customFormat="1">
      <c r="A1717"/>
      <c r="B1717"/>
      <c r="C1717" s="568">
        <v>2025</v>
      </c>
      <c r="D1717" s="569" t="s">
        <v>80</v>
      </c>
      <c r="E1717" s="569" t="s">
        <v>356</v>
      </c>
      <c r="F1717" s="573" t="s">
        <v>462</v>
      </c>
      <c r="G1717" s="569" t="s">
        <v>42</v>
      </c>
      <c r="H1717" s="569" t="s">
        <v>41</v>
      </c>
      <c r="I1717" s="575" t="s">
        <v>54</v>
      </c>
      <c r="J1717" s="569" t="s">
        <v>83</v>
      </c>
      <c r="K1717" s="569" t="s">
        <v>81</v>
      </c>
      <c r="L1717" s="570">
        <v>1</v>
      </c>
      <c r="M1717" s="571">
        <v>8.0035499229364362</v>
      </c>
      <c r="N1717" s="572">
        <v>37.263406817221146</v>
      </c>
      <c r="O1717" s="668" t="s">
        <v>382</v>
      </c>
      <c r="P1717" s="668" t="s">
        <v>83</v>
      </c>
      <c r="Q1717" s="574" t="s">
        <v>5231</v>
      </c>
      <c r="R1717" s="574" t="s">
        <v>5232</v>
      </c>
      <c r="S1717" s="574" t="s">
        <v>5233</v>
      </c>
      <c r="T1717" s="574" t="s">
        <v>6309</v>
      </c>
      <c r="U1717" s="574" t="s">
        <v>5234</v>
      </c>
      <c r="V1717" s="574" t="s">
        <v>5235</v>
      </c>
      <c r="W1717" s="575" t="s">
        <v>6351</v>
      </c>
      <c r="X1717" s="575" t="s">
        <v>6352</v>
      </c>
      <c r="Y1717" s="576" t="s">
        <v>6353</v>
      </c>
      <c r="Z1717" s="577" t="s">
        <v>6354</v>
      </c>
      <c r="AA1717" s="578" t="s">
        <v>6355</v>
      </c>
      <c r="AE1717"/>
    </row>
    <row r="1718" spans="1:31" s="563" customFormat="1">
      <c r="A1718"/>
      <c r="B1718"/>
      <c r="C1718" s="568">
        <v>2025</v>
      </c>
      <c r="D1718" s="569" t="s">
        <v>80</v>
      </c>
      <c r="E1718" s="569" t="s">
        <v>356</v>
      </c>
      <c r="F1718" s="573" t="s">
        <v>462</v>
      </c>
      <c r="G1718" s="569" t="s">
        <v>42</v>
      </c>
      <c r="H1718" s="569" t="s">
        <v>41</v>
      </c>
      <c r="I1718" s="575" t="s">
        <v>54</v>
      </c>
      <c r="J1718" s="569" t="s">
        <v>77</v>
      </c>
      <c r="K1718" s="569" t="s">
        <v>106</v>
      </c>
      <c r="L1718" s="570">
        <v>0.2</v>
      </c>
      <c r="M1718" s="571">
        <v>2.2798869805096027</v>
      </c>
      <c r="N1718" s="572">
        <v>114.65663636068045</v>
      </c>
      <c r="O1718" s="668" t="s">
        <v>381</v>
      </c>
      <c r="P1718" s="668" t="s">
        <v>77</v>
      </c>
      <c r="Q1718" s="574" t="s">
        <v>5175</v>
      </c>
      <c r="R1718" s="574" t="s">
        <v>5176</v>
      </c>
      <c r="S1718" s="574" t="s">
        <v>5243</v>
      </c>
      <c r="T1718" s="574" t="s">
        <v>6309</v>
      </c>
      <c r="U1718" s="574" t="s">
        <v>5599</v>
      </c>
      <c r="V1718" s="574" t="s">
        <v>6037</v>
      </c>
      <c r="W1718" s="575" t="s">
        <v>6310</v>
      </c>
      <c r="X1718" s="575" t="s">
        <v>6311</v>
      </c>
      <c r="Y1718" s="576" t="s">
        <v>6356</v>
      </c>
      <c r="Z1718" s="577" t="s">
        <v>6357</v>
      </c>
      <c r="AA1718" s="578" t="s">
        <v>6314</v>
      </c>
      <c r="AE1718"/>
    </row>
    <row r="1719" spans="1:31" s="563" customFormat="1">
      <c r="A1719"/>
      <c r="B1719"/>
      <c r="C1719" s="568">
        <v>2025</v>
      </c>
      <c r="D1719" s="569" t="s">
        <v>80</v>
      </c>
      <c r="E1719" s="569" t="s">
        <v>356</v>
      </c>
      <c r="F1719" s="573" t="s">
        <v>462</v>
      </c>
      <c r="G1719" s="569" t="s">
        <v>42</v>
      </c>
      <c r="H1719" s="569" t="s">
        <v>41</v>
      </c>
      <c r="I1719" s="575" t="s">
        <v>54</v>
      </c>
      <c r="J1719" s="569" t="s">
        <v>77</v>
      </c>
      <c r="K1719" s="569" t="s">
        <v>97</v>
      </c>
      <c r="L1719" s="570">
        <v>0.3</v>
      </c>
      <c r="M1719" s="571">
        <v>3.4198304707644036</v>
      </c>
      <c r="N1719" s="572">
        <v>171.98495454102067</v>
      </c>
      <c r="O1719" s="668" t="s">
        <v>381</v>
      </c>
      <c r="P1719" s="668" t="s">
        <v>77</v>
      </c>
      <c r="Q1719" s="574" t="s">
        <v>6358</v>
      </c>
      <c r="R1719" s="574" t="s">
        <v>6359</v>
      </c>
      <c r="S1719" s="574" t="s">
        <v>5243</v>
      </c>
      <c r="T1719" s="574" t="s">
        <v>6309</v>
      </c>
      <c r="U1719" s="574" t="s">
        <v>6360</v>
      </c>
      <c r="V1719" s="574" t="s">
        <v>6361</v>
      </c>
      <c r="W1719" s="575" t="s">
        <v>6362</v>
      </c>
      <c r="X1719" s="575" t="s">
        <v>6363</v>
      </c>
      <c r="Y1719" s="576" t="s">
        <v>6356</v>
      </c>
      <c r="Z1719" s="577" t="s">
        <v>6364</v>
      </c>
      <c r="AA1719" s="578" t="s">
        <v>6365</v>
      </c>
      <c r="AE1719"/>
    </row>
    <row r="1720" spans="1:31" s="563" customFormat="1">
      <c r="A1720"/>
      <c r="B1720"/>
      <c r="C1720" s="568">
        <v>2025</v>
      </c>
      <c r="D1720" s="569" t="s">
        <v>80</v>
      </c>
      <c r="E1720" s="569" t="s">
        <v>356</v>
      </c>
      <c r="F1720" s="573" t="s">
        <v>462</v>
      </c>
      <c r="G1720" s="569" t="s">
        <v>42</v>
      </c>
      <c r="H1720" s="569" t="s">
        <v>41</v>
      </c>
      <c r="I1720" s="575" t="s">
        <v>54</v>
      </c>
      <c r="J1720" s="569" t="s">
        <v>77</v>
      </c>
      <c r="K1720" s="569" t="s">
        <v>93</v>
      </c>
      <c r="L1720" s="570">
        <v>0.5</v>
      </c>
      <c r="M1720" s="571">
        <v>5.6997174512740072</v>
      </c>
      <c r="N1720" s="572">
        <v>286.64159090170114</v>
      </c>
      <c r="O1720" s="668" t="s">
        <v>381</v>
      </c>
      <c r="P1720" s="668" t="s">
        <v>77</v>
      </c>
      <c r="Q1720" s="574" t="s">
        <v>5251</v>
      </c>
      <c r="R1720" s="574" t="s">
        <v>5252</v>
      </c>
      <c r="S1720" s="574" t="s">
        <v>5243</v>
      </c>
      <c r="T1720" s="574" t="s">
        <v>6309</v>
      </c>
      <c r="U1720" s="574" t="s">
        <v>5253</v>
      </c>
      <c r="V1720" s="574" t="s">
        <v>5254</v>
      </c>
      <c r="W1720" s="575" t="s">
        <v>6366</v>
      </c>
      <c r="X1720" s="575" t="s">
        <v>6367</v>
      </c>
      <c r="Y1720" s="576" t="s">
        <v>6356</v>
      </c>
      <c r="Z1720" s="577" t="s">
        <v>6368</v>
      </c>
      <c r="AA1720" s="578" t="s">
        <v>6369</v>
      </c>
      <c r="AE1720"/>
    </row>
    <row r="1721" spans="1:31" s="563" customFormat="1">
      <c r="A1721"/>
      <c r="B1721"/>
      <c r="C1721" s="568">
        <v>2025</v>
      </c>
      <c r="D1721" s="569" t="s">
        <v>80</v>
      </c>
      <c r="E1721" s="569" t="s">
        <v>356</v>
      </c>
      <c r="F1721" s="573" t="s">
        <v>462</v>
      </c>
      <c r="G1721" s="569" t="s">
        <v>42</v>
      </c>
      <c r="H1721" s="569" t="s">
        <v>41</v>
      </c>
      <c r="I1721" s="575" t="s">
        <v>54</v>
      </c>
      <c r="J1721" s="569" t="s">
        <v>349</v>
      </c>
      <c r="K1721" s="569" t="s">
        <v>115</v>
      </c>
      <c r="L1721" s="570">
        <v>1</v>
      </c>
      <c r="M1721" s="571">
        <v>6.1822001548671901</v>
      </c>
      <c r="N1721" s="572">
        <v>733.46524730729391</v>
      </c>
      <c r="O1721" s="668" t="s">
        <v>151</v>
      </c>
      <c r="P1721" s="668" t="s">
        <v>349</v>
      </c>
      <c r="Q1721" s="574" t="s">
        <v>5403</v>
      </c>
      <c r="R1721" s="574" t="s">
        <v>6370</v>
      </c>
      <c r="S1721" s="574" t="s">
        <v>5259</v>
      </c>
      <c r="T1721" s="574" t="s">
        <v>6309</v>
      </c>
      <c r="U1721" s="574" t="s">
        <v>5405</v>
      </c>
      <c r="V1721" s="574" t="s">
        <v>6371</v>
      </c>
      <c r="W1721" s="575" t="s">
        <v>6372</v>
      </c>
      <c r="X1721" s="575" t="s">
        <v>6373</v>
      </c>
      <c r="Y1721" s="575" t="s">
        <v>6374</v>
      </c>
      <c r="Z1721" s="579" t="s">
        <v>6375</v>
      </c>
      <c r="AA1721" s="580" t="s">
        <v>6376</v>
      </c>
      <c r="AE1721"/>
    </row>
    <row r="1722" spans="1:31" s="563" customFormat="1">
      <c r="A1722"/>
      <c r="B1722"/>
      <c r="C1722" s="568">
        <v>2025</v>
      </c>
      <c r="D1722" s="569" t="s">
        <v>80</v>
      </c>
      <c r="E1722" s="569" t="s">
        <v>356</v>
      </c>
      <c r="F1722" s="573" t="s">
        <v>462</v>
      </c>
      <c r="G1722" s="569" t="s">
        <v>42</v>
      </c>
      <c r="H1722" s="569" t="s">
        <v>41</v>
      </c>
      <c r="I1722" s="575" t="s">
        <v>54</v>
      </c>
      <c r="J1722" s="569" t="s">
        <v>76</v>
      </c>
      <c r="K1722" s="569" t="s">
        <v>115</v>
      </c>
      <c r="L1722" s="570">
        <v>0.9</v>
      </c>
      <c r="M1722" s="571">
        <v>9.8931717619375067E-2</v>
      </c>
      <c r="N1722" s="572">
        <v>105.61899561225033</v>
      </c>
      <c r="O1722" s="668" t="s">
        <v>151</v>
      </c>
      <c r="P1722" s="668" t="s">
        <v>76</v>
      </c>
      <c r="Q1722" s="574" t="s">
        <v>5403</v>
      </c>
      <c r="R1722" s="574" t="s">
        <v>6370</v>
      </c>
      <c r="S1722" s="574" t="s">
        <v>5267</v>
      </c>
      <c r="T1722" s="574" t="s">
        <v>6309</v>
      </c>
      <c r="U1722" s="574" t="s">
        <v>6377</v>
      </c>
      <c r="V1722" s="574" t="s">
        <v>6378</v>
      </c>
      <c r="W1722" s="575" t="s">
        <v>6372</v>
      </c>
      <c r="X1722" s="575" t="s">
        <v>6373</v>
      </c>
      <c r="Y1722" s="576" t="s">
        <v>6379</v>
      </c>
      <c r="Z1722" s="577" t="s">
        <v>6380</v>
      </c>
      <c r="AA1722" s="578" t="s">
        <v>6376</v>
      </c>
      <c r="AE1722"/>
    </row>
    <row r="1723" spans="1:31" s="563" customFormat="1">
      <c r="A1723"/>
      <c r="B1723"/>
      <c r="C1723" s="568">
        <v>2025</v>
      </c>
      <c r="D1723" s="569" t="s">
        <v>80</v>
      </c>
      <c r="E1723" s="569" t="s">
        <v>356</v>
      </c>
      <c r="F1723" s="573" t="s">
        <v>462</v>
      </c>
      <c r="G1723" s="569" t="s">
        <v>42</v>
      </c>
      <c r="H1723" s="569" t="s">
        <v>41</v>
      </c>
      <c r="I1723" s="575" t="s">
        <v>54</v>
      </c>
      <c r="J1723" s="569" t="s">
        <v>76</v>
      </c>
      <c r="K1723" s="569" t="s">
        <v>346</v>
      </c>
      <c r="L1723" s="570">
        <v>0.1</v>
      </c>
      <c r="M1723" s="571">
        <v>1.0992413068819453E-2</v>
      </c>
      <c r="N1723" s="572">
        <v>11.735443956916704</v>
      </c>
      <c r="O1723" s="668" t="s">
        <v>151</v>
      </c>
      <c r="P1723" s="668" t="s">
        <v>76</v>
      </c>
      <c r="Q1723" s="574" t="s">
        <v>5146</v>
      </c>
      <c r="R1723" s="574" t="s">
        <v>5147</v>
      </c>
      <c r="S1723" s="574" t="s">
        <v>5267</v>
      </c>
      <c r="T1723" s="574" t="s">
        <v>6309</v>
      </c>
      <c r="U1723" s="574" t="s">
        <v>6381</v>
      </c>
      <c r="V1723" s="574" t="s">
        <v>6382</v>
      </c>
      <c r="W1723" s="575" t="s">
        <v>6315</v>
      </c>
      <c r="X1723" s="575" t="s">
        <v>6316</v>
      </c>
      <c r="Y1723" s="576" t="s">
        <v>6379</v>
      </c>
      <c r="Z1723" s="577" t="s">
        <v>6383</v>
      </c>
      <c r="AA1723" s="578" t="s">
        <v>6318</v>
      </c>
      <c r="AE1723"/>
    </row>
    <row r="1724" spans="1:31" s="563" customFormat="1">
      <c r="A1724"/>
      <c r="B1724"/>
      <c r="C1724" s="568">
        <v>2025</v>
      </c>
      <c r="D1724" s="569" t="s">
        <v>80</v>
      </c>
      <c r="E1724" s="569" t="s">
        <v>356</v>
      </c>
      <c r="F1724" s="573" t="s">
        <v>462</v>
      </c>
      <c r="G1724" s="569" t="s">
        <v>42</v>
      </c>
      <c r="H1724" s="569" t="s">
        <v>41</v>
      </c>
      <c r="I1724" s="575" t="s">
        <v>54</v>
      </c>
      <c r="J1724" s="569" t="s">
        <v>74</v>
      </c>
      <c r="K1724" s="569" t="s">
        <v>115</v>
      </c>
      <c r="L1724" s="570">
        <v>0.6</v>
      </c>
      <c r="M1724" s="571">
        <v>0.82807670031814795</v>
      </c>
      <c r="N1724" s="572">
        <v>754.42139723035939</v>
      </c>
      <c r="O1724" s="668" t="s">
        <v>151</v>
      </c>
      <c r="P1724" s="668" t="s">
        <v>74</v>
      </c>
      <c r="Q1724" s="574" t="s">
        <v>5403</v>
      </c>
      <c r="R1724" s="574" t="s">
        <v>6370</v>
      </c>
      <c r="S1724" s="574" t="s">
        <v>5280</v>
      </c>
      <c r="T1724" s="574" t="s">
        <v>6309</v>
      </c>
      <c r="U1724" s="574" t="s">
        <v>6384</v>
      </c>
      <c r="V1724" s="574" t="s">
        <v>6385</v>
      </c>
      <c r="W1724" s="575" t="s">
        <v>6372</v>
      </c>
      <c r="X1724" s="575" t="s">
        <v>6373</v>
      </c>
      <c r="Y1724" s="576" t="s">
        <v>6386</v>
      </c>
      <c r="Z1724" s="577" t="s">
        <v>6387</v>
      </c>
      <c r="AA1724" s="578" t="s">
        <v>6376</v>
      </c>
      <c r="AE1724"/>
    </row>
    <row r="1725" spans="1:31" s="563" customFormat="1">
      <c r="A1725"/>
      <c r="B1725"/>
      <c r="C1725" s="568">
        <v>2025</v>
      </c>
      <c r="D1725" s="569" t="s">
        <v>80</v>
      </c>
      <c r="E1725" s="569" t="s">
        <v>356</v>
      </c>
      <c r="F1725" s="573" t="s">
        <v>462</v>
      </c>
      <c r="G1725" s="569" t="s">
        <v>42</v>
      </c>
      <c r="H1725" s="569" t="s">
        <v>41</v>
      </c>
      <c r="I1725" s="575" t="s">
        <v>54</v>
      </c>
      <c r="J1725" s="569" t="s">
        <v>74</v>
      </c>
      <c r="K1725" s="569" t="s">
        <v>346</v>
      </c>
      <c r="L1725" s="570">
        <v>0.4</v>
      </c>
      <c r="M1725" s="571">
        <v>0.552051133545432</v>
      </c>
      <c r="N1725" s="572">
        <v>502.94759815357298</v>
      </c>
      <c r="O1725" s="668" t="s">
        <v>151</v>
      </c>
      <c r="P1725" s="668" t="s">
        <v>74</v>
      </c>
      <c r="Q1725" s="574" t="s">
        <v>5146</v>
      </c>
      <c r="R1725" s="574" t="s">
        <v>5147</v>
      </c>
      <c r="S1725" s="574" t="s">
        <v>5280</v>
      </c>
      <c r="T1725" s="574" t="s">
        <v>6309</v>
      </c>
      <c r="U1725" s="574" t="s">
        <v>6255</v>
      </c>
      <c r="V1725" s="574" t="s">
        <v>6388</v>
      </c>
      <c r="W1725" s="575" t="s">
        <v>6315</v>
      </c>
      <c r="X1725" s="575" t="s">
        <v>6316</v>
      </c>
      <c r="Y1725" s="576" t="s">
        <v>6386</v>
      </c>
      <c r="Z1725" s="577" t="s">
        <v>6389</v>
      </c>
      <c r="AA1725" s="578" t="s">
        <v>6318</v>
      </c>
      <c r="AE1725"/>
    </row>
    <row r="1726" spans="1:31" s="563" customFormat="1">
      <c r="A1726"/>
      <c r="B1726"/>
      <c r="C1726" s="568">
        <v>2025</v>
      </c>
      <c r="D1726" s="569" t="s">
        <v>80</v>
      </c>
      <c r="E1726" s="569" t="s">
        <v>356</v>
      </c>
      <c r="F1726" s="573" t="s">
        <v>462</v>
      </c>
      <c r="G1726" s="569" t="s">
        <v>42</v>
      </c>
      <c r="H1726" s="569" t="s">
        <v>41</v>
      </c>
      <c r="I1726" s="575" t="s">
        <v>54</v>
      </c>
      <c r="J1726" s="569" t="s">
        <v>351</v>
      </c>
      <c r="K1726" s="569" t="s">
        <v>100</v>
      </c>
      <c r="L1726" s="570">
        <v>1</v>
      </c>
      <c r="M1726" s="571">
        <v>3.5908391734395555</v>
      </c>
      <c r="N1726" s="572">
        <v>16.625212272298665</v>
      </c>
      <c r="O1726" s="668" t="s">
        <v>151</v>
      </c>
      <c r="P1726" s="668" t="s">
        <v>351</v>
      </c>
      <c r="Q1726" s="574" t="s">
        <v>5288</v>
      </c>
      <c r="R1726" s="574" t="s">
        <v>5289</v>
      </c>
      <c r="S1726" s="574" t="s">
        <v>5290</v>
      </c>
      <c r="T1726" s="574" t="s">
        <v>6309</v>
      </c>
      <c r="U1726" s="574" t="s">
        <v>5291</v>
      </c>
      <c r="V1726" s="574" t="s">
        <v>5292</v>
      </c>
      <c r="W1726" s="575" t="s">
        <v>6390</v>
      </c>
      <c r="X1726" s="575" t="s">
        <v>6391</v>
      </c>
      <c r="Y1726" s="576" t="s">
        <v>6392</v>
      </c>
      <c r="Z1726" s="577" t="s">
        <v>6393</v>
      </c>
      <c r="AA1726" s="578" t="s">
        <v>6394</v>
      </c>
      <c r="AE1726"/>
    </row>
    <row r="1727" spans="1:31" s="563" customFormat="1">
      <c r="A1727"/>
      <c r="B1727"/>
      <c r="C1727" s="568">
        <v>2025</v>
      </c>
      <c r="D1727" s="569" t="s">
        <v>80</v>
      </c>
      <c r="E1727" s="569" t="s">
        <v>356</v>
      </c>
      <c r="F1727" s="573" t="s">
        <v>462</v>
      </c>
      <c r="G1727" s="569" t="s">
        <v>42</v>
      </c>
      <c r="H1727" s="569" t="s">
        <v>41</v>
      </c>
      <c r="I1727" s="575" t="s">
        <v>54</v>
      </c>
      <c r="J1727" s="569" t="s">
        <v>67</v>
      </c>
      <c r="K1727" s="569" t="s">
        <v>81</v>
      </c>
      <c r="L1727" s="570">
        <v>1</v>
      </c>
      <c r="M1727" s="571">
        <v>4.0979780307070222</v>
      </c>
      <c r="N1727" s="572">
        <v>23.857770681643853</v>
      </c>
      <c r="O1727" s="668" t="s">
        <v>382</v>
      </c>
      <c r="P1727" s="668" t="s">
        <v>67</v>
      </c>
      <c r="Q1727" s="574" t="s">
        <v>5231</v>
      </c>
      <c r="R1727" s="574" t="s">
        <v>5232</v>
      </c>
      <c r="S1727" s="574" t="s">
        <v>5298</v>
      </c>
      <c r="T1727" s="574" t="s">
        <v>6309</v>
      </c>
      <c r="U1727" s="574" t="s">
        <v>5299</v>
      </c>
      <c r="V1727" s="574" t="s">
        <v>5300</v>
      </c>
      <c r="W1727" s="575" t="s">
        <v>6351</v>
      </c>
      <c r="X1727" s="575" t="s">
        <v>6352</v>
      </c>
      <c r="Y1727" s="576" t="s">
        <v>6395</v>
      </c>
      <c r="Z1727" s="577" t="s">
        <v>6396</v>
      </c>
      <c r="AA1727" s="578" t="s">
        <v>6355</v>
      </c>
      <c r="AE1727"/>
    </row>
    <row r="1728" spans="1:31" s="563" customFormat="1">
      <c r="A1728"/>
      <c r="B1728"/>
      <c r="C1728" s="568">
        <v>2025</v>
      </c>
      <c r="D1728" s="569" t="s">
        <v>80</v>
      </c>
      <c r="E1728" s="569" t="s">
        <v>356</v>
      </c>
      <c r="F1728" s="573" t="s">
        <v>462</v>
      </c>
      <c r="G1728" s="569" t="s">
        <v>42</v>
      </c>
      <c r="H1728" s="569" t="s">
        <v>41</v>
      </c>
      <c r="I1728" s="575" t="s">
        <v>54</v>
      </c>
      <c r="J1728" s="569" t="s">
        <v>66</v>
      </c>
      <c r="K1728" s="569" t="s">
        <v>115</v>
      </c>
      <c r="L1728" s="570">
        <v>0.8</v>
      </c>
      <c r="M1728" s="571">
        <v>9.0924538878257746</v>
      </c>
      <c r="N1728" s="572">
        <v>477.15541363287696</v>
      </c>
      <c r="O1728" s="668" t="s">
        <v>381</v>
      </c>
      <c r="P1728" s="668" t="s">
        <v>66</v>
      </c>
      <c r="Q1728" s="574" t="s">
        <v>5403</v>
      </c>
      <c r="R1728" s="574" t="s">
        <v>6370</v>
      </c>
      <c r="S1728" s="574" t="s">
        <v>5305</v>
      </c>
      <c r="T1728" s="574" t="s">
        <v>6309</v>
      </c>
      <c r="U1728" s="574" t="s">
        <v>5970</v>
      </c>
      <c r="V1728" s="574" t="s">
        <v>6397</v>
      </c>
      <c r="W1728" s="575" t="s">
        <v>6372</v>
      </c>
      <c r="X1728" s="575" t="s">
        <v>6373</v>
      </c>
      <c r="Y1728" s="576" t="s">
        <v>6398</v>
      </c>
      <c r="Z1728" s="577" t="s">
        <v>6399</v>
      </c>
      <c r="AA1728" s="578" t="s">
        <v>6376</v>
      </c>
      <c r="AE1728"/>
    </row>
    <row r="1729" spans="1:31" s="563" customFormat="1">
      <c r="A1729"/>
      <c r="B1729"/>
      <c r="C1729" s="568">
        <v>2025</v>
      </c>
      <c r="D1729" s="569" t="s">
        <v>80</v>
      </c>
      <c r="E1729" s="569" t="s">
        <v>356</v>
      </c>
      <c r="F1729" s="573" t="s">
        <v>462</v>
      </c>
      <c r="G1729" s="569" t="s">
        <v>42</v>
      </c>
      <c r="H1729" s="569" t="s">
        <v>41</v>
      </c>
      <c r="I1729" s="575" t="s">
        <v>54</v>
      </c>
      <c r="J1729" s="569" t="s">
        <v>66</v>
      </c>
      <c r="K1729" s="569" t="s">
        <v>310</v>
      </c>
      <c r="L1729" s="570">
        <v>0.2</v>
      </c>
      <c r="M1729" s="571">
        <v>2.2731134719564436</v>
      </c>
      <c r="N1729" s="572">
        <v>119.28885340821924</v>
      </c>
      <c r="O1729" s="668" t="s">
        <v>381</v>
      </c>
      <c r="P1729" s="668" t="s">
        <v>66</v>
      </c>
      <c r="Q1729" s="574" t="s">
        <v>5303</v>
      </c>
      <c r="R1729" s="574" t="s">
        <v>5304</v>
      </c>
      <c r="S1729" s="574" t="s">
        <v>5305</v>
      </c>
      <c r="T1729" s="574" t="s">
        <v>6309</v>
      </c>
      <c r="U1729" s="574" t="s">
        <v>5306</v>
      </c>
      <c r="V1729" s="574" t="s">
        <v>5307</v>
      </c>
      <c r="W1729" s="575" t="s">
        <v>6400</v>
      </c>
      <c r="X1729" s="575" t="s">
        <v>6401</v>
      </c>
      <c r="Y1729" s="576" t="s">
        <v>6398</v>
      </c>
      <c r="Z1729" s="577" t="s">
        <v>6402</v>
      </c>
      <c r="AA1729" s="578" t="s">
        <v>6403</v>
      </c>
      <c r="AE1729"/>
    </row>
    <row r="1730" spans="1:31" s="563" customFormat="1">
      <c r="A1730"/>
      <c r="B1730"/>
      <c r="C1730" s="568">
        <v>2025</v>
      </c>
      <c r="D1730" s="569" t="s">
        <v>80</v>
      </c>
      <c r="E1730" s="569" t="s">
        <v>356</v>
      </c>
      <c r="F1730" s="573" t="s">
        <v>462</v>
      </c>
      <c r="G1730" s="569" t="s">
        <v>42</v>
      </c>
      <c r="H1730" s="569" t="s">
        <v>41</v>
      </c>
      <c r="I1730" s="575" t="s">
        <v>54</v>
      </c>
      <c r="J1730" s="569" t="s">
        <v>348</v>
      </c>
      <c r="K1730" s="569" t="s">
        <v>115</v>
      </c>
      <c r="L1730" s="570">
        <v>1</v>
      </c>
      <c r="M1730" s="571">
        <v>10.770579799339197</v>
      </c>
      <c r="N1730" s="572">
        <v>1271.3397619993095</v>
      </c>
      <c r="O1730" s="668" t="s">
        <v>151</v>
      </c>
      <c r="P1730" s="668" t="s">
        <v>348</v>
      </c>
      <c r="Q1730" s="574" t="s">
        <v>5403</v>
      </c>
      <c r="R1730" s="574" t="s">
        <v>6370</v>
      </c>
      <c r="S1730" s="574" t="s">
        <v>5321</v>
      </c>
      <c r="T1730" s="574" t="s">
        <v>6309</v>
      </c>
      <c r="U1730" s="574" t="s">
        <v>6404</v>
      </c>
      <c r="V1730" s="574" t="s">
        <v>6405</v>
      </c>
      <c r="W1730" s="575" t="s">
        <v>6372</v>
      </c>
      <c r="X1730" s="575" t="s">
        <v>6373</v>
      </c>
      <c r="Y1730" s="576" t="s">
        <v>6406</v>
      </c>
      <c r="Z1730" s="577" t="s">
        <v>6407</v>
      </c>
      <c r="AA1730" s="578" t="s">
        <v>6376</v>
      </c>
      <c r="AE1730"/>
    </row>
    <row r="1731" spans="1:31" s="563" customFormat="1">
      <c r="A1731"/>
      <c r="B1731"/>
      <c r="C1731" s="568">
        <v>2025</v>
      </c>
      <c r="D1731" s="569" t="s">
        <v>80</v>
      </c>
      <c r="E1731" s="569" t="s">
        <v>357</v>
      </c>
      <c r="F1731" s="573" t="s">
        <v>462</v>
      </c>
      <c r="G1731" s="569" t="s">
        <v>42</v>
      </c>
      <c r="H1731" s="569" t="s">
        <v>41</v>
      </c>
      <c r="I1731" s="575" t="s">
        <v>54</v>
      </c>
      <c r="J1731" s="569" t="s">
        <v>352</v>
      </c>
      <c r="K1731" s="569" t="s">
        <v>106</v>
      </c>
      <c r="L1731" s="570">
        <v>1</v>
      </c>
      <c r="M1731" s="571">
        <v>0.60245347836441343</v>
      </c>
      <c r="N1731" s="572">
        <v>22.527168656249998</v>
      </c>
      <c r="O1731" s="668" t="s">
        <v>151</v>
      </c>
      <c r="P1731" s="668" t="s">
        <v>352</v>
      </c>
      <c r="Q1731" s="574" t="s">
        <v>5175</v>
      </c>
      <c r="R1731" s="574" t="s">
        <v>5176</v>
      </c>
      <c r="S1731" s="574" t="s">
        <v>5148</v>
      </c>
      <c r="T1731" s="574" t="s">
        <v>6309</v>
      </c>
      <c r="U1731" s="574" t="s">
        <v>5537</v>
      </c>
      <c r="V1731" s="574" t="s">
        <v>5981</v>
      </c>
      <c r="W1731" s="575" t="s">
        <v>6310</v>
      </c>
      <c r="X1731" s="575" t="s">
        <v>6311</v>
      </c>
      <c r="Y1731" s="576" t="s">
        <v>6312</v>
      </c>
      <c r="Z1731" s="577" t="s">
        <v>6408</v>
      </c>
      <c r="AA1731" s="578" t="s">
        <v>6409</v>
      </c>
      <c r="AE1731"/>
    </row>
    <row r="1732" spans="1:31" s="563" customFormat="1">
      <c r="A1732"/>
      <c r="B1732"/>
      <c r="C1732" s="568">
        <v>2025</v>
      </c>
      <c r="D1732" s="569" t="s">
        <v>80</v>
      </c>
      <c r="E1732" s="569" t="s">
        <v>357</v>
      </c>
      <c r="F1732" s="573" t="s">
        <v>462</v>
      </c>
      <c r="G1732" s="569" t="s">
        <v>42</v>
      </c>
      <c r="H1732" s="569" t="s">
        <v>41</v>
      </c>
      <c r="I1732" s="575" t="s">
        <v>54</v>
      </c>
      <c r="J1732" s="569" t="s">
        <v>116</v>
      </c>
      <c r="K1732" s="569" t="s">
        <v>90</v>
      </c>
      <c r="L1732" s="570">
        <v>0.5</v>
      </c>
      <c r="M1732" s="571">
        <v>0.47924225512786439</v>
      </c>
      <c r="N1732" s="572">
        <v>2.1341528200657898</v>
      </c>
      <c r="O1732" s="668" t="s">
        <v>382</v>
      </c>
      <c r="P1732" s="668" t="s">
        <v>116</v>
      </c>
      <c r="Q1732" s="574" t="s">
        <v>5157</v>
      </c>
      <c r="R1732" s="574" t="s">
        <v>5158</v>
      </c>
      <c r="S1732" s="574" t="s">
        <v>5159</v>
      </c>
      <c r="T1732" s="574" t="s">
        <v>6309</v>
      </c>
      <c r="U1732" s="574" t="s">
        <v>5160</v>
      </c>
      <c r="V1732" s="574" t="s">
        <v>5161</v>
      </c>
      <c r="W1732" s="575" t="s">
        <v>6319</v>
      </c>
      <c r="X1732" s="575" t="s">
        <v>6320</v>
      </c>
      <c r="Y1732" s="576" t="s">
        <v>6321</v>
      </c>
      <c r="Z1732" s="577" t="s">
        <v>6410</v>
      </c>
      <c r="AA1732" s="578" t="s">
        <v>6411</v>
      </c>
      <c r="AE1732"/>
    </row>
    <row r="1733" spans="1:31" s="563" customFormat="1">
      <c r="A1733"/>
      <c r="B1733"/>
      <c r="C1733" s="568">
        <v>2025</v>
      </c>
      <c r="D1733" s="569" t="s">
        <v>80</v>
      </c>
      <c r="E1733" s="569" t="s">
        <v>357</v>
      </c>
      <c r="F1733" s="573" t="s">
        <v>462</v>
      </c>
      <c r="G1733" s="569" t="s">
        <v>42</v>
      </c>
      <c r="H1733" s="569" t="s">
        <v>41</v>
      </c>
      <c r="I1733" s="575" t="s">
        <v>54</v>
      </c>
      <c r="J1733" s="569" t="s">
        <v>116</v>
      </c>
      <c r="K1733" s="569" t="s">
        <v>330</v>
      </c>
      <c r="L1733" s="570">
        <v>0.5</v>
      </c>
      <c r="M1733" s="571">
        <v>0.47924225512786439</v>
      </c>
      <c r="N1733" s="572">
        <v>2.1341528200657898</v>
      </c>
      <c r="O1733" s="668" t="s">
        <v>382</v>
      </c>
      <c r="P1733" s="668" t="s">
        <v>116</v>
      </c>
      <c r="Q1733" s="574" t="s">
        <v>5185</v>
      </c>
      <c r="R1733" s="574" t="s">
        <v>5186</v>
      </c>
      <c r="S1733" s="574" t="s">
        <v>5159</v>
      </c>
      <c r="T1733" s="574" t="s">
        <v>6309</v>
      </c>
      <c r="U1733" s="574" t="s">
        <v>5720</v>
      </c>
      <c r="V1733" s="574" t="s">
        <v>5721</v>
      </c>
      <c r="W1733" s="575" t="s">
        <v>6412</v>
      </c>
      <c r="X1733" s="575" t="s">
        <v>6413</v>
      </c>
      <c r="Y1733" s="576" t="s">
        <v>6321</v>
      </c>
      <c r="Z1733" s="577" t="s">
        <v>6414</v>
      </c>
      <c r="AA1733" s="578" t="s">
        <v>6415</v>
      </c>
      <c r="AE1733"/>
    </row>
    <row r="1734" spans="1:31" s="563" customFormat="1">
      <c r="A1734"/>
      <c r="B1734"/>
      <c r="C1734" s="568">
        <v>2025</v>
      </c>
      <c r="D1734" s="569" t="s">
        <v>80</v>
      </c>
      <c r="E1734" s="569" t="s">
        <v>357</v>
      </c>
      <c r="F1734" s="573" t="s">
        <v>462</v>
      </c>
      <c r="G1734" s="569" t="s">
        <v>42</v>
      </c>
      <c r="H1734" s="569" t="s">
        <v>41</v>
      </c>
      <c r="I1734" s="575" t="s">
        <v>54</v>
      </c>
      <c r="J1734" s="569" t="s">
        <v>109</v>
      </c>
      <c r="K1734" s="569" t="s">
        <v>90</v>
      </c>
      <c r="L1734" s="570">
        <v>1</v>
      </c>
      <c r="M1734" s="571">
        <v>2.2377321814951148</v>
      </c>
      <c r="N1734" s="572">
        <v>85.366112802631591</v>
      </c>
      <c r="O1734" s="668" t="s">
        <v>381</v>
      </c>
      <c r="P1734" s="668" t="s">
        <v>109</v>
      </c>
      <c r="Q1734" s="574" t="s">
        <v>5157</v>
      </c>
      <c r="R1734" s="574" t="s">
        <v>5158</v>
      </c>
      <c r="S1734" s="574" t="s">
        <v>5177</v>
      </c>
      <c r="T1734" s="574" t="s">
        <v>6309</v>
      </c>
      <c r="U1734" s="574" t="s">
        <v>5912</v>
      </c>
      <c r="V1734" s="574" t="s">
        <v>6324</v>
      </c>
      <c r="W1734" s="575" t="s">
        <v>6319</v>
      </c>
      <c r="X1734" s="575" t="s">
        <v>6320</v>
      </c>
      <c r="Y1734" s="576" t="s">
        <v>6325</v>
      </c>
      <c r="Z1734" s="577" t="s">
        <v>6416</v>
      </c>
      <c r="AA1734" s="578" t="s">
        <v>6411</v>
      </c>
      <c r="AE1734"/>
    </row>
    <row r="1735" spans="1:31" s="563" customFormat="1">
      <c r="A1735"/>
      <c r="B1735"/>
      <c r="C1735" s="568">
        <v>2025</v>
      </c>
      <c r="D1735" s="569" t="s">
        <v>80</v>
      </c>
      <c r="E1735" s="569" t="s">
        <v>357</v>
      </c>
      <c r="F1735" s="573" t="s">
        <v>462</v>
      </c>
      <c r="G1735" s="569" t="s">
        <v>42</v>
      </c>
      <c r="H1735" s="569" t="s">
        <v>41</v>
      </c>
      <c r="I1735" s="575" t="s">
        <v>54</v>
      </c>
      <c r="J1735" s="569" t="s">
        <v>350</v>
      </c>
      <c r="K1735" s="569" t="s">
        <v>111</v>
      </c>
      <c r="L1735" s="570">
        <v>1</v>
      </c>
      <c r="M1735" s="571">
        <v>1.3197630366635058</v>
      </c>
      <c r="N1735" s="572">
        <v>144.1738794</v>
      </c>
      <c r="O1735" s="668" t="s">
        <v>151</v>
      </c>
      <c r="P1735" s="668" t="s">
        <v>350</v>
      </c>
      <c r="Q1735" s="574" t="s">
        <v>5272</v>
      </c>
      <c r="R1735" s="574" t="s">
        <v>5273</v>
      </c>
      <c r="S1735" s="574" t="s">
        <v>5187</v>
      </c>
      <c r="T1735" s="574" t="s">
        <v>6309</v>
      </c>
      <c r="U1735" s="574" t="s">
        <v>5563</v>
      </c>
      <c r="V1735" s="574" t="s">
        <v>6327</v>
      </c>
      <c r="W1735" s="575" t="s">
        <v>6328</v>
      </c>
      <c r="X1735" s="575" t="s">
        <v>6329</v>
      </c>
      <c r="Y1735" s="576" t="s">
        <v>6330</v>
      </c>
      <c r="Z1735" s="577" t="s">
        <v>6417</v>
      </c>
      <c r="AA1735" s="578" t="s">
        <v>6418</v>
      </c>
      <c r="AE1735"/>
    </row>
    <row r="1736" spans="1:31" s="563" customFormat="1">
      <c r="A1736"/>
      <c r="B1736"/>
      <c r="C1736" s="568">
        <v>2025</v>
      </c>
      <c r="D1736" s="569" t="s">
        <v>80</v>
      </c>
      <c r="E1736" s="569" t="s">
        <v>357</v>
      </c>
      <c r="F1736" s="573" t="s">
        <v>462</v>
      </c>
      <c r="G1736" s="569" t="s">
        <v>42</v>
      </c>
      <c r="H1736" s="569" t="s">
        <v>41</v>
      </c>
      <c r="I1736" s="575" t="s">
        <v>54</v>
      </c>
      <c r="J1736" s="569" t="s">
        <v>99</v>
      </c>
      <c r="K1736" s="569" t="s">
        <v>272</v>
      </c>
      <c r="L1736" s="570">
        <v>0.7</v>
      </c>
      <c r="M1736" s="571">
        <v>0.38374081668238874</v>
      </c>
      <c r="N1736" s="572">
        <v>88.306501132499989</v>
      </c>
      <c r="O1736" s="668" t="s">
        <v>151</v>
      </c>
      <c r="P1736" s="668" t="s">
        <v>99</v>
      </c>
      <c r="Q1736" s="574" t="s">
        <v>6333</v>
      </c>
      <c r="R1736" s="574" t="s">
        <v>6334</v>
      </c>
      <c r="S1736" s="574" t="s">
        <v>5197</v>
      </c>
      <c r="T1736" s="574" t="s">
        <v>6309</v>
      </c>
      <c r="U1736" s="574" t="s">
        <v>6335</v>
      </c>
      <c r="V1736" s="574" t="s">
        <v>6336</v>
      </c>
      <c r="W1736" s="575" t="s">
        <v>6337</v>
      </c>
      <c r="X1736" s="575" t="s">
        <v>6338</v>
      </c>
      <c r="Y1736" s="576" t="s">
        <v>6339</v>
      </c>
      <c r="Z1736" s="577" t="s">
        <v>6419</v>
      </c>
      <c r="AA1736" s="578" t="s">
        <v>6420</v>
      </c>
      <c r="AE1736"/>
    </row>
    <row r="1737" spans="1:31" s="563" customFormat="1">
      <c r="A1737"/>
      <c r="B1737"/>
      <c r="C1737" s="568">
        <v>2025</v>
      </c>
      <c r="D1737" s="569" t="s">
        <v>80</v>
      </c>
      <c r="E1737" s="569" t="s">
        <v>357</v>
      </c>
      <c r="F1737" s="573" t="s">
        <v>462</v>
      </c>
      <c r="G1737" s="569" t="s">
        <v>42</v>
      </c>
      <c r="H1737" s="569" t="s">
        <v>41</v>
      </c>
      <c r="I1737" s="575" t="s">
        <v>54</v>
      </c>
      <c r="J1737" s="569" t="s">
        <v>99</v>
      </c>
      <c r="K1737" s="569" t="s">
        <v>346</v>
      </c>
      <c r="L1737" s="570">
        <v>0.3</v>
      </c>
      <c r="M1737" s="571">
        <v>0.16446035000673803</v>
      </c>
      <c r="N1737" s="572">
        <v>37.84564334249999</v>
      </c>
      <c r="O1737" s="668" t="s">
        <v>151</v>
      </c>
      <c r="P1737" s="668" t="s">
        <v>99</v>
      </c>
      <c r="Q1737" s="574" t="s">
        <v>5146</v>
      </c>
      <c r="R1737" s="574" t="s">
        <v>5147</v>
      </c>
      <c r="S1737" s="574" t="s">
        <v>5197</v>
      </c>
      <c r="T1737" s="574" t="s">
        <v>6309</v>
      </c>
      <c r="U1737" s="574" t="s">
        <v>6342</v>
      </c>
      <c r="V1737" s="574" t="s">
        <v>6343</v>
      </c>
      <c r="W1737" s="575" t="s">
        <v>6315</v>
      </c>
      <c r="X1737" s="575" t="s">
        <v>6316</v>
      </c>
      <c r="Y1737" s="576" t="s">
        <v>6339</v>
      </c>
      <c r="Z1737" s="577" t="s">
        <v>6421</v>
      </c>
      <c r="AA1737" s="578" t="s">
        <v>6422</v>
      </c>
      <c r="AE1737"/>
    </row>
    <row r="1738" spans="1:31" s="563" customFormat="1">
      <c r="A1738"/>
      <c r="B1738"/>
      <c r="C1738" s="568">
        <v>2025</v>
      </c>
      <c r="D1738" s="569" t="s">
        <v>80</v>
      </c>
      <c r="E1738" s="569" t="s">
        <v>357</v>
      </c>
      <c r="F1738" s="573" t="s">
        <v>462</v>
      </c>
      <c r="G1738" s="569" t="s">
        <v>42</v>
      </c>
      <c r="H1738" s="569" t="s">
        <v>41</v>
      </c>
      <c r="I1738" s="575" t="s">
        <v>54</v>
      </c>
      <c r="J1738" s="569" t="s">
        <v>96</v>
      </c>
      <c r="K1738" s="569" t="s">
        <v>346</v>
      </c>
      <c r="L1738" s="570">
        <v>1</v>
      </c>
      <c r="M1738" s="571">
        <v>9.5759801310762727E-3</v>
      </c>
      <c r="N1738" s="572">
        <v>18.021734925000001</v>
      </c>
      <c r="O1738" s="668" t="s">
        <v>151</v>
      </c>
      <c r="P1738" s="668" t="s">
        <v>96</v>
      </c>
      <c r="Q1738" s="574" t="s">
        <v>5146</v>
      </c>
      <c r="R1738" s="574" t="s">
        <v>5147</v>
      </c>
      <c r="S1738" s="574" t="s">
        <v>5205</v>
      </c>
      <c r="T1738" s="574" t="s">
        <v>6309</v>
      </c>
      <c r="U1738" s="574" t="s">
        <v>6345</v>
      </c>
      <c r="V1738" s="574" t="s">
        <v>6346</v>
      </c>
      <c r="W1738" s="575" t="s">
        <v>6315</v>
      </c>
      <c r="X1738" s="575" t="s">
        <v>6316</v>
      </c>
      <c r="Y1738" s="576" t="s">
        <v>6347</v>
      </c>
      <c r="Z1738" s="577" t="s">
        <v>6423</v>
      </c>
      <c r="AA1738" s="578" t="s">
        <v>6422</v>
      </c>
      <c r="AE1738"/>
    </row>
    <row r="1739" spans="1:31" s="563" customFormat="1">
      <c r="A1739"/>
      <c r="B1739"/>
      <c r="C1739" s="568">
        <v>2025</v>
      </c>
      <c r="D1739" s="569" t="s">
        <v>80</v>
      </c>
      <c r="E1739" s="569" t="s">
        <v>357</v>
      </c>
      <c r="F1739" s="573" t="s">
        <v>462</v>
      </c>
      <c r="G1739" s="569" t="s">
        <v>42</v>
      </c>
      <c r="H1739" s="569" t="s">
        <v>41</v>
      </c>
      <c r="I1739" s="575" t="s">
        <v>54</v>
      </c>
      <c r="J1739" s="569" t="s">
        <v>87</v>
      </c>
      <c r="K1739" s="569" t="s">
        <v>106</v>
      </c>
      <c r="L1739" s="570">
        <v>0.5</v>
      </c>
      <c r="M1739" s="571">
        <v>0.2490566275091001</v>
      </c>
      <c r="N1739" s="572">
        <v>10.137225895312499</v>
      </c>
      <c r="O1739" s="668" t="s">
        <v>151</v>
      </c>
      <c r="P1739" s="668" t="s">
        <v>87</v>
      </c>
      <c r="Q1739" s="574" t="s">
        <v>5175</v>
      </c>
      <c r="R1739" s="574" t="s">
        <v>5176</v>
      </c>
      <c r="S1739" s="574" t="s">
        <v>5212</v>
      </c>
      <c r="T1739" s="574" t="s">
        <v>6309</v>
      </c>
      <c r="U1739" s="574" t="s">
        <v>5220</v>
      </c>
      <c r="V1739" s="574" t="s">
        <v>5221</v>
      </c>
      <c r="W1739" s="575" t="s">
        <v>6310</v>
      </c>
      <c r="X1739" s="575" t="s">
        <v>6311</v>
      </c>
      <c r="Y1739" s="576" t="s">
        <v>6349</v>
      </c>
      <c r="Z1739" s="577" t="s">
        <v>6424</v>
      </c>
      <c r="AA1739" s="578" t="s">
        <v>6409</v>
      </c>
      <c r="AE1739"/>
    </row>
    <row r="1740" spans="1:31" s="563" customFormat="1">
      <c r="A1740"/>
      <c r="B1740"/>
      <c r="C1740" s="568">
        <v>2025</v>
      </c>
      <c r="D1740" s="569" t="s">
        <v>80</v>
      </c>
      <c r="E1740" s="569" t="s">
        <v>357</v>
      </c>
      <c r="F1740" s="573" t="s">
        <v>462</v>
      </c>
      <c r="G1740" s="569" t="s">
        <v>42</v>
      </c>
      <c r="H1740" s="569" t="s">
        <v>41</v>
      </c>
      <c r="I1740" s="575" t="s">
        <v>54</v>
      </c>
      <c r="J1740" s="569" t="s">
        <v>87</v>
      </c>
      <c r="K1740" s="569" t="s">
        <v>100</v>
      </c>
      <c r="L1740" s="570">
        <v>0.5</v>
      </c>
      <c r="M1740" s="571">
        <v>0.2490566275091001</v>
      </c>
      <c r="N1740" s="572">
        <v>10.137225895312499</v>
      </c>
      <c r="O1740" s="668" t="s">
        <v>151</v>
      </c>
      <c r="P1740" s="668" t="s">
        <v>87</v>
      </c>
      <c r="Q1740" s="574" t="s">
        <v>5288</v>
      </c>
      <c r="R1740" s="574" t="s">
        <v>5289</v>
      </c>
      <c r="S1740" s="574" t="s">
        <v>5212</v>
      </c>
      <c r="T1740" s="574" t="s">
        <v>6309</v>
      </c>
      <c r="U1740" s="574" t="s">
        <v>6425</v>
      </c>
      <c r="V1740" s="574" t="s">
        <v>6426</v>
      </c>
      <c r="W1740" s="575" t="s">
        <v>6390</v>
      </c>
      <c r="X1740" s="575" t="s">
        <v>6391</v>
      </c>
      <c r="Y1740" s="576" t="s">
        <v>6349</v>
      </c>
      <c r="Z1740" s="577" t="s">
        <v>6427</v>
      </c>
      <c r="AA1740" s="578" t="s">
        <v>6428</v>
      </c>
      <c r="AE1740"/>
    </row>
    <row r="1741" spans="1:31" s="563" customFormat="1">
      <c r="A1741"/>
      <c r="B1741"/>
      <c r="C1741" s="568">
        <v>2025</v>
      </c>
      <c r="D1741" s="569" t="s">
        <v>80</v>
      </c>
      <c r="E1741" s="569" t="s">
        <v>357</v>
      </c>
      <c r="F1741" s="573" t="s">
        <v>462</v>
      </c>
      <c r="G1741" s="569" t="s">
        <v>42</v>
      </c>
      <c r="H1741" s="569" t="s">
        <v>41</v>
      </c>
      <c r="I1741" s="575" t="s">
        <v>54</v>
      </c>
      <c r="J1741" s="569" t="s">
        <v>83</v>
      </c>
      <c r="K1741" s="569" t="s">
        <v>81</v>
      </c>
      <c r="L1741" s="570">
        <v>1</v>
      </c>
      <c r="M1741" s="571">
        <v>6.5748484220738899</v>
      </c>
      <c r="N1741" s="572">
        <v>15.753482080991381</v>
      </c>
      <c r="O1741" s="668" t="s">
        <v>382</v>
      </c>
      <c r="P1741" s="668" t="s">
        <v>83</v>
      </c>
      <c r="Q1741" s="574" t="s">
        <v>5231</v>
      </c>
      <c r="R1741" s="574" t="s">
        <v>5232</v>
      </c>
      <c r="S1741" s="574" t="s">
        <v>5233</v>
      </c>
      <c r="T1741" s="574" t="s">
        <v>6309</v>
      </c>
      <c r="U1741" s="574" t="s">
        <v>5234</v>
      </c>
      <c r="V1741" s="574" t="s">
        <v>5235</v>
      </c>
      <c r="W1741" s="575" t="s">
        <v>6351</v>
      </c>
      <c r="X1741" s="575" t="s">
        <v>6352</v>
      </c>
      <c r="Y1741" s="576" t="s">
        <v>6353</v>
      </c>
      <c r="Z1741" s="577" t="s">
        <v>6429</v>
      </c>
      <c r="AA1741" s="578" t="s">
        <v>6430</v>
      </c>
      <c r="AE1741"/>
    </row>
    <row r="1742" spans="1:31" s="563" customFormat="1">
      <c r="A1742"/>
      <c r="B1742"/>
      <c r="C1742" s="568">
        <v>2025</v>
      </c>
      <c r="D1742" s="569" t="s">
        <v>80</v>
      </c>
      <c r="E1742" s="569" t="s">
        <v>357</v>
      </c>
      <c r="F1742" s="573" t="s">
        <v>462</v>
      </c>
      <c r="G1742" s="569" t="s">
        <v>42</v>
      </c>
      <c r="H1742" s="569" t="s">
        <v>41</v>
      </c>
      <c r="I1742" s="575" t="s">
        <v>54</v>
      </c>
      <c r="J1742" s="569" t="s">
        <v>77</v>
      </c>
      <c r="K1742" s="569" t="s">
        <v>93</v>
      </c>
      <c r="L1742" s="570">
        <v>1</v>
      </c>
      <c r="M1742" s="571">
        <v>8.7297623924280838</v>
      </c>
      <c r="N1742" s="572">
        <v>242.36126278448279</v>
      </c>
      <c r="O1742" s="668" t="s">
        <v>381</v>
      </c>
      <c r="P1742" s="668" t="s">
        <v>77</v>
      </c>
      <c r="Q1742" s="574" t="s">
        <v>5251</v>
      </c>
      <c r="R1742" s="574" t="s">
        <v>5252</v>
      </c>
      <c r="S1742" s="574" t="s">
        <v>5243</v>
      </c>
      <c r="T1742" s="574" t="s">
        <v>6309</v>
      </c>
      <c r="U1742" s="574" t="s">
        <v>5253</v>
      </c>
      <c r="V1742" s="574" t="s">
        <v>5254</v>
      </c>
      <c r="W1742" s="575" t="s">
        <v>6366</v>
      </c>
      <c r="X1742" s="575" t="s">
        <v>6367</v>
      </c>
      <c r="Y1742" s="576" t="s">
        <v>6356</v>
      </c>
      <c r="Z1742" s="577" t="s">
        <v>6431</v>
      </c>
      <c r="AA1742" s="578" t="s">
        <v>6432</v>
      </c>
      <c r="AE1742"/>
    </row>
    <row r="1743" spans="1:31" s="563" customFormat="1">
      <c r="A1743"/>
      <c r="B1743"/>
      <c r="C1743" s="568">
        <v>2025</v>
      </c>
      <c r="D1743" s="569" t="s">
        <v>80</v>
      </c>
      <c r="E1743" s="569" t="s">
        <v>357</v>
      </c>
      <c r="F1743" s="573" t="s">
        <v>462</v>
      </c>
      <c r="G1743" s="569" t="s">
        <v>42</v>
      </c>
      <c r="H1743" s="569" t="s">
        <v>41</v>
      </c>
      <c r="I1743" s="575" t="s">
        <v>54</v>
      </c>
      <c r="J1743" s="569" t="s">
        <v>349</v>
      </c>
      <c r="K1743" s="569" t="s">
        <v>104</v>
      </c>
      <c r="L1743" s="570">
        <v>1</v>
      </c>
      <c r="M1743" s="571">
        <v>1.2212813299366629</v>
      </c>
      <c r="N1743" s="572">
        <v>111.50948484843751</v>
      </c>
      <c r="O1743" s="668" t="s">
        <v>151</v>
      </c>
      <c r="P1743" s="668" t="s">
        <v>349</v>
      </c>
      <c r="Q1743" s="574" t="s">
        <v>5223</v>
      </c>
      <c r="R1743" s="574" t="s">
        <v>5224</v>
      </c>
      <c r="S1743" s="574" t="s">
        <v>5259</v>
      </c>
      <c r="T1743" s="574" t="s">
        <v>6309</v>
      </c>
      <c r="U1743" s="574" t="s">
        <v>5264</v>
      </c>
      <c r="V1743" s="574" t="s">
        <v>5265</v>
      </c>
      <c r="W1743" s="575" t="s">
        <v>6433</v>
      </c>
      <c r="X1743" s="575" t="s">
        <v>6434</v>
      </c>
      <c r="Y1743" s="576" t="s">
        <v>6374</v>
      </c>
      <c r="Z1743" s="577" t="s">
        <v>6435</v>
      </c>
      <c r="AA1743" s="578" t="s">
        <v>6436</v>
      </c>
      <c r="AE1743"/>
    </row>
    <row r="1744" spans="1:31" s="563" customFormat="1">
      <c r="A1744"/>
      <c r="B1744"/>
      <c r="C1744" s="568">
        <v>2025</v>
      </c>
      <c r="D1744" s="569" t="s">
        <v>80</v>
      </c>
      <c r="E1744" s="569" t="s">
        <v>357</v>
      </c>
      <c r="F1744" s="573" t="s">
        <v>462</v>
      </c>
      <c r="G1744" s="569" t="s">
        <v>42</v>
      </c>
      <c r="H1744" s="569" t="s">
        <v>41</v>
      </c>
      <c r="I1744" s="575" t="s">
        <v>54</v>
      </c>
      <c r="J1744" s="569" t="s">
        <v>76</v>
      </c>
      <c r="K1744" s="569" t="s">
        <v>115</v>
      </c>
      <c r="L1744" s="570">
        <v>1</v>
      </c>
      <c r="M1744" s="571">
        <v>2.8924067984064751E-2</v>
      </c>
      <c r="N1744" s="572">
        <v>10.813040955</v>
      </c>
      <c r="O1744" s="668" t="s">
        <v>151</v>
      </c>
      <c r="P1744" s="668" t="s">
        <v>76</v>
      </c>
      <c r="Q1744" s="574" t="s">
        <v>5403</v>
      </c>
      <c r="R1744" s="574" t="s">
        <v>6370</v>
      </c>
      <c r="S1744" s="574" t="s">
        <v>5267</v>
      </c>
      <c r="T1744" s="574" t="s">
        <v>6309</v>
      </c>
      <c r="U1744" s="574" t="s">
        <v>6377</v>
      </c>
      <c r="V1744" s="574" t="s">
        <v>6378</v>
      </c>
      <c r="W1744" s="575" t="s">
        <v>6372</v>
      </c>
      <c r="X1744" s="575" t="s">
        <v>6373</v>
      </c>
      <c r="Y1744" s="576" t="s">
        <v>6379</v>
      </c>
      <c r="Z1744" s="577" t="s">
        <v>6437</v>
      </c>
      <c r="AA1744" s="578" t="s">
        <v>6438</v>
      </c>
      <c r="AE1744"/>
    </row>
    <row r="1745" spans="1:31" s="563" customFormat="1">
      <c r="A1745"/>
      <c r="B1745"/>
      <c r="C1745" s="568">
        <v>2025</v>
      </c>
      <c r="D1745" s="569" t="s">
        <v>80</v>
      </c>
      <c r="E1745" s="569" t="s">
        <v>357</v>
      </c>
      <c r="F1745" s="573" t="s">
        <v>462</v>
      </c>
      <c r="G1745" s="569" t="s">
        <v>42</v>
      </c>
      <c r="H1745" s="569" t="s">
        <v>41</v>
      </c>
      <c r="I1745" s="575" t="s">
        <v>54</v>
      </c>
      <c r="J1745" s="569" t="s">
        <v>74</v>
      </c>
      <c r="K1745" s="569" t="s">
        <v>115</v>
      </c>
      <c r="L1745" s="570">
        <v>1</v>
      </c>
      <c r="M1745" s="571">
        <v>0.30875821324551994</v>
      </c>
      <c r="N1745" s="572">
        <v>115.85401023214285</v>
      </c>
      <c r="O1745" s="668" t="s">
        <v>151</v>
      </c>
      <c r="P1745" s="668" t="s">
        <v>74</v>
      </c>
      <c r="Q1745" s="574" t="s">
        <v>5403</v>
      </c>
      <c r="R1745" s="574" t="s">
        <v>6370</v>
      </c>
      <c r="S1745" s="574" t="s">
        <v>5280</v>
      </c>
      <c r="T1745" s="574" t="s">
        <v>6309</v>
      </c>
      <c r="U1745" s="574" t="s">
        <v>6384</v>
      </c>
      <c r="V1745" s="574" t="s">
        <v>6385</v>
      </c>
      <c r="W1745" s="575" t="s">
        <v>6372</v>
      </c>
      <c r="X1745" s="575" t="s">
        <v>6373</v>
      </c>
      <c r="Y1745" s="576" t="s">
        <v>6386</v>
      </c>
      <c r="Z1745" s="577" t="s">
        <v>6439</v>
      </c>
      <c r="AA1745" s="578" t="s">
        <v>6438</v>
      </c>
      <c r="AE1745"/>
    </row>
    <row r="1746" spans="1:31" s="563" customFormat="1">
      <c r="A1746"/>
      <c r="B1746"/>
      <c r="C1746" s="568">
        <v>2025</v>
      </c>
      <c r="D1746" s="569" t="s">
        <v>80</v>
      </c>
      <c r="E1746" s="569" t="s">
        <v>357</v>
      </c>
      <c r="F1746" s="573" t="s">
        <v>462</v>
      </c>
      <c r="G1746" s="569" t="s">
        <v>42</v>
      </c>
      <c r="H1746" s="569" t="s">
        <v>41</v>
      </c>
      <c r="I1746" s="575" t="s">
        <v>54</v>
      </c>
      <c r="J1746" s="569" t="s">
        <v>71</v>
      </c>
      <c r="K1746" s="569" t="s">
        <v>115</v>
      </c>
      <c r="L1746" s="570">
        <v>0.5</v>
      </c>
      <c r="M1746" s="571">
        <v>0.21231604988633709</v>
      </c>
      <c r="N1746" s="572">
        <v>16.895376492187498</v>
      </c>
      <c r="O1746" s="668" t="s">
        <v>151</v>
      </c>
      <c r="P1746" s="668" t="s">
        <v>70</v>
      </c>
      <c r="Q1746" s="574" t="s">
        <v>5403</v>
      </c>
      <c r="R1746" s="574" t="s">
        <v>6370</v>
      </c>
      <c r="S1746" s="574" t="s">
        <v>5524</v>
      </c>
      <c r="T1746" s="574" t="s">
        <v>6309</v>
      </c>
      <c r="U1746" s="574" t="s">
        <v>6440</v>
      </c>
      <c r="V1746" s="574" t="s">
        <v>6441</v>
      </c>
      <c r="W1746" s="575" t="s">
        <v>6372</v>
      </c>
      <c r="X1746" s="575" t="s">
        <v>6373</v>
      </c>
      <c r="Y1746" s="576" t="s">
        <v>6442</v>
      </c>
      <c r="Z1746" s="577" t="s">
        <v>6443</v>
      </c>
      <c r="AA1746" s="578" t="s">
        <v>6438</v>
      </c>
      <c r="AE1746"/>
    </row>
    <row r="1747" spans="1:31" s="563" customFormat="1">
      <c r="A1747"/>
      <c r="B1747"/>
      <c r="C1747" s="568">
        <v>2025</v>
      </c>
      <c r="D1747" s="569" t="s">
        <v>80</v>
      </c>
      <c r="E1747" s="569" t="s">
        <v>357</v>
      </c>
      <c r="F1747" s="573" t="s">
        <v>462</v>
      </c>
      <c r="G1747" s="569" t="s">
        <v>42</v>
      </c>
      <c r="H1747" s="569" t="s">
        <v>41</v>
      </c>
      <c r="I1747" s="575" t="s">
        <v>54</v>
      </c>
      <c r="J1747" s="569" t="s">
        <v>71</v>
      </c>
      <c r="K1747" s="569" t="s">
        <v>86</v>
      </c>
      <c r="L1747" s="570">
        <v>0.5</v>
      </c>
      <c r="M1747" s="571">
        <v>0.21231604988633709</v>
      </c>
      <c r="N1747" s="572">
        <v>16.895376492187498</v>
      </c>
      <c r="O1747" s="668" t="s">
        <v>151</v>
      </c>
      <c r="P1747" s="668" t="s">
        <v>70</v>
      </c>
      <c r="Q1747" s="574" t="s">
        <v>6177</v>
      </c>
      <c r="R1747" s="574" t="s">
        <v>6444</v>
      </c>
      <c r="S1747" s="574" t="s">
        <v>5524</v>
      </c>
      <c r="T1747" s="574" t="s">
        <v>6309</v>
      </c>
      <c r="U1747" s="574" t="s">
        <v>6179</v>
      </c>
      <c r="V1747" s="574" t="s">
        <v>6445</v>
      </c>
      <c r="W1747" s="575" t="s">
        <v>6446</v>
      </c>
      <c r="X1747" s="575" t="s">
        <v>6447</v>
      </c>
      <c r="Y1747" s="576" t="s">
        <v>6442</v>
      </c>
      <c r="Z1747" s="577" t="s">
        <v>6448</v>
      </c>
      <c r="AA1747" s="578" t="s">
        <v>6449</v>
      </c>
      <c r="AE1747"/>
    </row>
    <row r="1748" spans="1:31" s="563" customFormat="1">
      <c r="A1748"/>
      <c r="B1748"/>
      <c r="C1748" s="568">
        <v>2025</v>
      </c>
      <c r="D1748" s="569" t="s">
        <v>80</v>
      </c>
      <c r="E1748" s="569" t="s">
        <v>357</v>
      </c>
      <c r="F1748" s="573" t="s">
        <v>462</v>
      </c>
      <c r="G1748" s="569" t="s">
        <v>42</v>
      </c>
      <c r="H1748" s="569" t="s">
        <v>41</v>
      </c>
      <c r="I1748" s="575" t="s">
        <v>54</v>
      </c>
      <c r="J1748" s="569" t="s">
        <v>351</v>
      </c>
      <c r="K1748" s="569" t="s">
        <v>100</v>
      </c>
      <c r="L1748" s="570">
        <v>1</v>
      </c>
      <c r="M1748" s="571">
        <v>1.8026883595852017</v>
      </c>
      <c r="N1748" s="572">
        <v>7.2086939700000006</v>
      </c>
      <c r="O1748" s="668" t="s">
        <v>151</v>
      </c>
      <c r="P1748" s="668" t="s">
        <v>351</v>
      </c>
      <c r="Q1748" s="574" t="s">
        <v>5288</v>
      </c>
      <c r="R1748" s="574" t="s">
        <v>5289</v>
      </c>
      <c r="S1748" s="574" t="s">
        <v>5290</v>
      </c>
      <c r="T1748" s="574" t="s">
        <v>6309</v>
      </c>
      <c r="U1748" s="574" t="s">
        <v>5291</v>
      </c>
      <c r="V1748" s="574" t="s">
        <v>5292</v>
      </c>
      <c r="W1748" s="575" t="s">
        <v>6390</v>
      </c>
      <c r="X1748" s="575" t="s">
        <v>6391</v>
      </c>
      <c r="Y1748" s="576" t="s">
        <v>6392</v>
      </c>
      <c r="Z1748" s="577" t="s">
        <v>6450</v>
      </c>
      <c r="AA1748" s="578" t="s">
        <v>6428</v>
      </c>
      <c r="AE1748"/>
    </row>
    <row r="1749" spans="1:31" s="563" customFormat="1">
      <c r="A1749"/>
      <c r="B1749"/>
      <c r="C1749" s="568">
        <v>2025</v>
      </c>
      <c r="D1749" s="569" t="s">
        <v>80</v>
      </c>
      <c r="E1749" s="569" t="s">
        <v>357</v>
      </c>
      <c r="F1749" s="573" t="s">
        <v>462</v>
      </c>
      <c r="G1749" s="569" t="s">
        <v>42</v>
      </c>
      <c r="H1749" s="569" t="s">
        <v>41</v>
      </c>
      <c r="I1749" s="575" t="s">
        <v>54</v>
      </c>
      <c r="J1749" s="569" t="s">
        <v>67</v>
      </c>
      <c r="K1749" s="569" t="s">
        <v>81</v>
      </c>
      <c r="L1749" s="570">
        <v>1</v>
      </c>
      <c r="M1749" s="571">
        <v>1.9940761963424856</v>
      </c>
      <c r="N1749" s="572">
        <v>8.9118469409340673</v>
      </c>
      <c r="O1749" s="668" t="s">
        <v>382</v>
      </c>
      <c r="P1749" s="668" t="s">
        <v>67</v>
      </c>
      <c r="Q1749" s="574" t="s">
        <v>5231</v>
      </c>
      <c r="R1749" s="574" t="s">
        <v>5232</v>
      </c>
      <c r="S1749" s="574" t="s">
        <v>5298</v>
      </c>
      <c r="T1749" s="574" t="s">
        <v>6309</v>
      </c>
      <c r="U1749" s="574" t="s">
        <v>5299</v>
      </c>
      <c r="V1749" s="574" t="s">
        <v>5300</v>
      </c>
      <c r="W1749" s="575" t="s">
        <v>6351</v>
      </c>
      <c r="X1749" s="575" t="s">
        <v>6352</v>
      </c>
      <c r="Y1749" s="576" t="s">
        <v>6395</v>
      </c>
      <c r="Z1749" s="577" t="s">
        <v>6451</v>
      </c>
      <c r="AA1749" s="578" t="s">
        <v>6430</v>
      </c>
      <c r="AE1749"/>
    </row>
    <row r="1750" spans="1:31" s="563" customFormat="1">
      <c r="A1750"/>
      <c r="B1750"/>
      <c r="C1750" s="568">
        <v>2025</v>
      </c>
      <c r="D1750" s="569" t="s">
        <v>80</v>
      </c>
      <c r="E1750" s="569" t="s">
        <v>357</v>
      </c>
      <c r="F1750" s="573" t="s">
        <v>462</v>
      </c>
      <c r="G1750" s="569" t="s">
        <v>42</v>
      </c>
      <c r="H1750" s="569" t="s">
        <v>41</v>
      </c>
      <c r="I1750" s="575" t="s">
        <v>54</v>
      </c>
      <c r="J1750" s="569" t="s">
        <v>66</v>
      </c>
      <c r="K1750" s="569" t="s">
        <v>310</v>
      </c>
      <c r="L1750" s="570">
        <v>1</v>
      </c>
      <c r="M1750" s="571">
        <v>5.9218927826568972</v>
      </c>
      <c r="N1750" s="572">
        <v>237.64925175824177</v>
      </c>
      <c r="O1750" s="668" t="s">
        <v>381</v>
      </c>
      <c r="P1750" s="668" t="s">
        <v>66</v>
      </c>
      <c r="Q1750" s="574" t="s">
        <v>5303</v>
      </c>
      <c r="R1750" s="574" t="s">
        <v>5304</v>
      </c>
      <c r="S1750" s="574" t="s">
        <v>5305</v>
      </c>
      <c r="T1750" s="574" t="s">
        <v>6309</v>
      </c>
      <c r="U1750" s="574" t="s">
        <v>5306</v>
      </c>
      <c r="V1750" s="574" t="s">
        <v>5307</v>
      </c>
      <c r="W1750" s="575" t="s">
        <v>6400</v>
      </c>
      <c r="X1750" s="575" t="s">
        <v>6401</v>
      </c>
      <c r="Y1750" s="576" t="s">
        <v>6398</v>
      </c>
      <c r="Z1750" s="577" t="s">
        <v>6452</v>
      </c>
      <c r="AA1750" s="578" t="s">
        <v>6453</v>
      </c>
      <c r="AE1750"/>
    </row>
    <row r="1751" spans="1:31" s="563" customFormat="1">
      <c r="A1751"/>
      <c r="B1751"/>
      <c r="C1751" s="568">
        <v>2025</v>
      </c>
      <c r="D1751" s="569" t="s">
        <v>80</v>
      </c>
      <c r="E1751" s="569" t="s">
        <v>357</v>
      </c>
      <c r="F1751" s="573" t="s">
        <v>462</v>
      </c>
      <c r="G1751" s="569" t="s">
        <v>42</v>
      </c>
      <c r="H1751" s="569" t="s">
        <v>41</v>
      </c>
      <c r="I1751" s="575" t="s">
        <v>54</v>
      </c>
      <c r="J1751" s="569" t="s">
        <v>348</v>
      </c>
      <c r="K1751" s="569" t="s">
        <v>115</v>
      </c>
      <c r="L1751" s="570">
        <v>0.5</v>
      </c>
      <c r="M1751" s="571">
        <v>1.0873206954011485</v>
      </c>
      <c r="N1751" s="572">
        <v>99.119542087500008</v>
      </c>
      <c r="O1751" s="668" t="s">
        <v>151</v>
      </c>
      <c r="P1751" s="668" t="s">
        <v>348</v>
      </c>
      <c r="Q1751" s="574" t="s">
        <v>5403</v>
      </c>
      <c r="R1751" s="574" t="s">
        <v>6370</v>
      </c>
      <c r="S1751" s="574" t="s">
        <v>5321</v>
      </c>
      <c r="T1751" s="574" t="s">
        <v>6309</v>
      </c>
      <c r="U1751" s="574" t="s">
        <v>6404</v>
      </c>
      <c r="V1751" s="574" t="s">
        <v>6405</v>
      </c>
      <c r="W1751" s="575" t="s">
        <v>6372</v>
      </c>
      <c r="X1751" s="575" t="s">
        <v>6373</v>
      </c>
      <c r="Y1751" s="576" t="s">
        <v>6406</v>
      </c>
      <c r="Z1751" s="577" t="s">
        <v>6454</v>
      </c>
      <c r="AA1751" s="578" t="s">
        <v>6438</v>
      </c>
      <c r="AE1751"/>
    </row>
    <row r="1752" spans="1:31" s="563" customFormat="1">
      <c r="A1752"/>
      <c r="B1752"/>
      <c r="C1752" s="568">
        <v>2025</v>
      </c>
      <c r="D1752" s="569" t="s">
        <v>80</v>
      </c>
      <c r="E1752" s="569" t="s">
        <v>357</v>
      </c>
      <c r="F1752" s="573" t="s">
        <v>462</v>
      </c>
      <c r="G1752" s="569" t="s">
        <v>42</v>
      </c>
      <c r="H1752" s="569" t="s">
        <v>41</v>
      </c>
      <c r="I1752" s="575" t="s">
        <v>54</v>
      </c>
      <c r="J1752" s="569" t="s">
        <v>348</v>
      </c>
      <c r="K1752" s="569" t="s">
        <v>111</v>
      </c>
      <c r="L1752" s="570">
        <v>0.5</v>
      </c>
      <c r="M1752" s="571">
        <v>1.0873206954011485</v>
      </c>
      <c r="N1752" s="572">
        <v>99.119542087500008</v>
      </c>
      <c r="O1752" s="668" t="s">
        <v>151</v>
      </c>
      <c r="P1752" s="668" t="s">
        <v>348</v>
      </c>
      <c r="Q1752" s="574" t="s">
        <v>5272</v>
      </c>
      <c r="R1752" s="574" t="s">
        <v>5273</v>
      </c>
      <c r="S1752" s="574" t="s">
        <v>5321</v>
      </c>
      <c r="T1752" s="574" t="s">
        <v>6309</v>
      </c>
      <c r="U1752" s="574" t="s">
        <v>6455</v>
      </c>
      <c r="V1752" s="574" t="s">
        <v>6456</v>
      </c>
      <c r="W1752" s="575" t="s">
        <v>6328</v>
      </c>
      <c r="X1752" s="575" t="s">
        <v>6329</v>
      </c>
      <c r="Y1752" s="576" t="s">
        <v>6406</v>
      </c>
      <c r="Z1752" s="577" t="s">
        <v>6457</v>
      </c>
      <c r="AA1752" s="578" t="s">
        <v>6418</v>
      </c>
      <c r="AE1752"/>
    </row>
    <row r="1753" spans="1:31" s="563" customFormat="1">
      <c r="A1753"/>
      <c r="B1753"/>
      <c r="C1753" s="568">
        <v>2025</v>
      </c>
      <c r="D1753" s="569" t="s">
        <v>80</v>
      </c>
      <c r="E1753" s="569" t="s">
        <v>338</v>
      </c>
      <c r="F1753" s="573" t="s">
        <v>141</v>
      </c>
      <c r="G1753" s="569" t="s">
        <v>42</v>
      </c>
      <c r="H1753" s="569" t="s">
        <v>41</v>
      </c>
      <c r="I1753" s="575" t="s">
        <v>54</v>
      </c>
      <c r="J1753" s="569" t="s">
        <v>352</v>
      </c>
      <c r="K1753" s="569" t="s">
        <v>106</v>
      </c>
      <c r="L1753" s="570">
        <v>0.25</v>
      </c>
      <c r="M1753" s="571">
        <v>5.5013784634300666</v>
      </c>
      <c r="N1753" s="572">
        <v>226.900407606192</v>
      </c>
      <c r="O1753" s="668" t="s">
        <v>151</v>
      </c>
      <c r="P1753" s="668" t="s">
        <v>352</v>
      </c>
      <c r="Q1753" s="574" t="s">
        <v>5175</v>
      </c>
      <c r="R1753" s="574" t="s">
        <v>5353</v>
      </c>
      <c r="S1753" s="574" t="s">
        <v>5148</v>
      </c>
      <c r="T1753" s="574" t="s">
        <v>6309</v>
      </c>
      <c r="U1753" s="574" t="s">
        <v>5537</v>
      </c>
      <c r="V1753" s="574" t="s">
        <v>5538</v>
      </c>
      <c r="W1753" s="575" t="s">
        <v>6310</v>
      </c>
      <c r="X1753" s="575" t="s">
        <v>6458</v>
      </c>
      <c r="Y1753" s="575" t="s">
        <v>6312</v>
      </c>
      <c r="Z1753" s="579" t="s">
        <v>6459</v>
      </c>
      <c r="AA1753" s="580" t="s">
        <v>6460</v>
      </c>
      <c r="AE1753"/>
    </row>
    <row r="1754" spans="1:31" s="563" customFormat="1">
      <c r="A1754"/>
      <c r="B1754"/>
      <c r="C1754" s="568">
        <v>2025</v>
      </c>
      <c r="D1754" s="569" t="s">
        <v>80</v>
      </c>
      <c r="E1754" s="569" t="s">
        <v>338</v>
      </c>
      <c r="F1754" s="573" t="s">
        <v>141</v>
      </c>
      <c r="G1754" s="569" t="s">
        <v>42</v>
      </c>
      <c r="H1754" s="569" t="s">
        <v>41</v>
      </c>
      <c r="I1754" s="575" t="s">
        <v>54</v>
      </c>
      <c r="J1754" s="569" t="s">
        <v>352</v>
      </c>
      <c r="K1754" s="569" t="s">
        <v>346</v>
      </c>
      <c r="L1754" s="570">
        <v>0.75</v>
      </c>
      <c r="M1754" s="571">
        <v>16.504135390290198</v>
      </c>
      <c r="N1754" s="572">
        <v>680.70122281857596</v>
      </c>
      <c r="O1754" s="668" t="s">
        <v>151</v>
      </c>
      <c r="P1754" s="668" t="s">
        <v>352</v>
      </c>
      <c r="Q1754" s="574" t="s">
        <v>5146</v>
      </c>
      <c r="R1754" s="574" t="s">
        <v>5332</v>
      </c>
      <c r="S1754" s="574" t="s">
        <v>5148</v>
      </c>
      <c r="T1754" s="574" t="s">
        <v>6309</v>
      </c>
      <c r="U1754" s="574" t="s">
        <v>5150</v>
      </c>
      <c r="V1754" s="574" t="s">
        <v>5333</v>
      </c>
      <c r="W1754" s="575" t="s">
        <v>6315</v>
      </c>
      <c r="X1754" s="575" t="s">
        <v>6461</v>
      </c>
      <c r="Y1754" s="575" t="s">
        <v>6312</v>
      </c>
      <c r="Z1754" s="579" t="s">
        <v>6462</v>
      </c>
      <c r="AA1754" s="580" t="s">
        <v>6463</v>
      </c>
      <c r="AE1754"/>
    </row>
    <row r="1755" spans="1:31" s="563" customFormat="1">
      <c r="A1755"/>
      <c r="B1755"/>
      <c r="C1755" s="568">
        <v>2025</v>
      </c>
      <c r="D1755" s="569" t="s">
        <v>80</v>
      </c>
      <c r="E1755" s="569" t="s">
        <v>338</v>
      </c>
      <c r="F1755" s="573" t="s">
        <v>141</v>
      </c>
      <c r="G1755" s="569" t="s">
        <v>42</v>
      </c>
      <c r="H1755" s="569" t="s">
        <v>41</v>
      </c>
      <c r="I1755" s="575" t="s">
        <v>54</v>
      </c>
      <c r="J1755" s="569" t="s">
        <v>116</v>
      </c>
      <c r="K1755" s="569" t="s">
        <v>90</v>
      </c>
      <c r="L1755" s="570">
        <v>1</v>
      </c>
      <c r="M1755" s="571">
        <v>13.286085437833949</v>
      </c>
      <c r="N1755" s="572">
        <v>64.487484267022992</v>
      </c>
      <c r="O1755" s="668" t="s">
        <v>382</v>
      </c>
      <c r="P1755" s="668" t="s">
        <v>116</v>
      </c>
      <c r="Q1755" s="574" t="s">
        <v>5157</v>
      </c>
      <c r="R1755" s="574" t="s">
        <v>5337</v>
      </c>
      <c r="S1755" s="574" t="s">
        <v>5159</v>
      </c>
      <c r="T1755" s="574" t="s">
        <v>6309</v>
      </c>
      <c r="U1755" s="574" t="s">
        <v>5160</v>
      </c>
      <c r="V1755" s="574" t="s">
        <v>5338</v>
      </c>
      <c r="W1755" s="575" t="s">
        <v>6319</v>
      </c>
      <c r="X1755" s="575" t="s">
        <v>6464</v>
      </c>
      <c r="Y1755" s="576" t="s">
        <v>6321</v>
      </c>
      <c r="Z1755" s="577" t="s">
        <v>6465</v>
      </c>
      <c r="AA1755" s="578" t="s">
        <v>6466</v>
      </c>
      <c r="AE1755"/>
    </row>
    <row r="1756" spans="1:31" s="563" customFormat="1">
      <c r="A1756"/>
      <c r="B1756"/>
      <c r="C1756" s="568">
        <v>2025</v>
      </c>
      <c r="D1756" s="569" t="s">
        <v>80</v>
      </c>
      <c r="E1756" s="569" t="s">
        <v>338</v>
      </c>
      <c r="F1756" s="573" t="s">
        <v>141</v>
      </c>
      <c r="G1756" s="569" t="s">
        <v>42</v>
      </c>
      <c r="H1756" s="569" t="s">
        <v>41</v>
      </c>
      <c r="I1756" s="575" t="s">
        <v>54</v>
      </c>
      <c r="J1756" s="569" t="s">
        <v>109</v>
      </c>
      <c r="K1756" s="569" t="s">
        <v>90</v>
      </c>
      <c r="L1756" s="570">
        <v>1</v>
      </c>
      <c r="M1756" s="571">
        <v>32.321236599086568</v>
      </c>
      <c r="N1756" s="572">
        <v>1289.7496853404598</v>
      </c>
      <c r="O1756" s="668" t="s">
        <v>381</v>
      </c>
      <c r="P1756" s="668" t="s">
        <v>109</v>
      </c>
      <c r="Q1756" s="574" t="s">
        <v>5157</v>
      </c>
      <c r="R1756" s="574" t="s">
        <v>5337</v>
      </c>
      <c r="S1756" s="574" t="s">
        <v>5177</v>
      </c>
      <c r="T1756" s="574" t="s">
        <v>6309</v>
      </c>
      <c r="U1756" s="574" t="s">
        <v>5912</v>
      </c>
      <c r="V1756" s="574" t="s">
        <v>5913</v>
      </c>
      <c r="W1756" s="575" t="s">
        <v>6319</v>
      </c>
      <c r="X1756" s="575" t="s">
        <v>6464</v>
      </c>
      <c r="Y1756" s="576" t="s">
        <v>6325</v>
      </c>
      <c r="Z1756" s="577" t="s">
        <v>6467</v>
      </c>
      <c r="AA1756" s="578" t="s">
        <v>6466</v>
      </c>
      <c r="AE1756"/>
    </row>
    <row r="1757" spans="1:31" s="563" customFormat="1">
      <c r="A1757"/>
      <c r="B1757"/>
      <c r="C1757" s="568">
        <v>2025</v>
      </c>
      <c r="D1757" s="569" t="s">
        <v>80</v>
      </c>
      <c r="E1757" s="569" t="s">
        <v>338</v>
      </c>
      <c r="F1757" s="573" t="s">
        <v>141</v>
      </c>
      <c r="G1757" s="569" t="s">
        <v>42</v>
      </c>
      <c r="H1757" s="569" t="s">
        <v>41</v>
      </c>
      <c r="I1757" s="575" t="s">
        <v>54</v>
      </c>
      <c r="J1757" s="569" t="s">
        <v>350</v>
      </c>
      <c r="K1757" s="569" t="s">
        <v>272</v>
      </c>
      <c r="L1757" s="570">
        <v>0.4</v>
      </c>
      <c r="M1757" s="571">
        <v>7.1933630360212755</v>
      </c>
      <c r="N1757" s="572">
        <v>871.29756520777744</v>
      </c>
      <c r="O1757" s="668" t="s">
        <v>151</v>
      </c>
      <c r="P1757" s="668" t="s">
        <v>350</v>
      </c>
      <c r="Q1757" s="574" t="s">
        <v>6333</v>
      </c>
      <c r="R1757" s="574" t="s">
        <v>6468</v>
      </c>
      <c r="S1757" s="574" t="s">
        <v>5187</v>
      </c>
      <c r="T1757" s="574" t="s">
        <v>6309</v>
      </c>
      <c r="U1757" s="574" t="s">
        <v>6469</v>
      </c>
      <c r="V1757" s="574" t="s">
        <v>6470</v>
      </c>
      <c r="W1757" s="575" t="s">
        <v>6337</v>
      </c>
      <c r="X1757" s="575" t="s">
        <v>6471</v>
      </c>
      <c r="Y1757" s="576" t="s">
        <v>6330</v>
      </c>
      <c r="Z1757" s="577" t="s">
        <v>6472</v>
      </c>
      <c r="AA1757" s="578" t="s">
        <v>6473</v>
      </c>
      <c r="AE1757"/>
    </row>
    <row r="1758" spans="1:31" s="563" customFormat="1">
      <c r="A1758"/>
      <c r="B1758"/>
      <c r="C1758" s="568">
        <v>2025</v>
      </c>
      <c r="D1758" s="569" t="s">
        <v>80</v>
      </c>
      <c r="E1758" s="569" t="s">
        <v>338</v>
      </c>
      <c r="F1758" s="573" t="s">
        <v>141</v>
      </c>
      <c r="G1758" s="569" t="s">
        <v>42</v>
      </c>
      <c r="H1758" s="569" t="s">
        <v>41</v>
      </c>
      <c r="I1758" s="575" t="s">
        <v>54</v>
      </c>
      <c r="J1758" s="569" t="s">
        <v>350</v>
      </c>
      <c r="K1758" s="569" t="s">
        <v>111</v>
      </c>
      <c r="L1758" s="570">
        <v>0.5</v>
      </c>
      <c r="M1758" s="571">
        <v>8.991703795026595</v>
      </c>
      <c r="N1758" s="572">
        <v>1089.1219565097217</v>
      </c>
      <c r="O1758" s="668" t="s">
        <v>151</v>
      </c>
      <c r="P1758" s="668" t="s">
        <v>350</v>
      </c>
      <c r="Q1758" s="574" t="s">
        <v>5272</v>
      </c>
      <c r="R1758" s="574" t="s">
        <v>5347</v>
      </c>
      <c r="S1758" s="574" t="s">
        <v>5187</v>
      </c>
      <c r="T1758" s="574" t="s">
        <v>6309</v>
      </c>
      <c r="U1758" s="574" t="s">
        <v>5563</v>
      </c>
      <c r="V1758" s="574" t="s">
        <v>5564</v>
      </c>
      <c r="W1758" s="575" t="s">
        <v>6328</v>
      </c>
      <c r="X1758" s="575" t="s">
        <v>6474</v>
      </c>
      <c r="Y1758" s="576" t="s">
        <v>6330</v>
      </c>
      <c r="Z1758" s="577" t="s">
        <v>6475</v>
      </c>
      <c r="AA1758" s="578" t="s">
        <v>6476</v>
      </c>
      <c r="AE1758"/>
    </row>
    <row r="1759" spans="1:31" s="563" customFormat="1">
      <c r="A1759"/>
      <c r="B1759"/>
      <c r="C1759" s="568">
        <v>2025</v>
      </c>
      <c r="D1759" s="569" t="s">
        <v>80</v>
      </c>
      <c r="E1759" s="569" t="s">
        <v>338</v>
      </c>
      <c r="F1759" s="573" t="s">
        <v>141</v>
      </c>
      <c r="G1759" s="569" t="s">
        <v>42</v>
      </c>
      <c r="H1759" s="569" t="s">
        <v>41</v>
      </c>
      <c r="I1759" s="575" t="s">
        <v>54</v>
      </c>
      <c r="J1759" s="569" t="s">
        <v>350</v>
      </c>
      <c r="K1759" s="569" t="s">
        <v>90</v>
      </c>
      <c r="L1759" s="570">
        <v>0.1</v>
      </c>
      <c r="M1759" s="571">
        <v>1.7983407590053189</v>
      </c>
      <c r="N1759" s="572">
        <v>217.82439130194436</v>
      </c>
      <c r="O1759" s="668" t="s">
        <v>151</v>
      </c>
      <c r="P1759" s="668" t="s">
        <v>350</v>
      </c>
      <c r="Q1759" s="574" t="s">
        <v>5157</v>
      </c>
      <c r="R1759" s="574" t="s">
        <v>5337</v>
      </c>
      <c r="S1759" s="574" t="s">
        <v>5187</v>
      </c>
      <c r="T1759" s="574" t="s">
        <v>6309</v>
      </c>
      <c r="U1759" s="574" t="s">
        <v>6477</v>
      </c>
      <c r="V1759" s="574" t="s">
        <v>6478</v>
      </c>
      <c r="W1759" s="575" t="s">
        <v>6319</v>
      </c>
      <c r="X1759" s="575" t="s">
        <v>6464</v>
      </c>
      <c r="Y1759" s="575" t="s">
        <v>6330</v>
      </c>
      <c r="Z1759" s="579" t="s">
        <v>6479</v>
      </c>
      <c r="AA1759" s="578" t="s">
        <v>6466</v>
      </c>
      <c r="AE1759"/>
    </row>
    <row r="1760" spans="1:31" s="563" customFormat="1">
      <c r="A1760"/>
      <c r="B1760"/>
      <c r="C1760" s="568">
        <v>2025</v>
      </c>
      <c r="D1760" s="569" t="s">
        <v>80</v>
      </c>
      <c r="E1760" s="569" t="s">
        <v>338</v>
      </c>
      <c r="F1760" s="573" t="s">
        <v>141</v>
      </c>
      <c r="G1760" s="569" t="s">
        <v>42</v>
      </c>
      <c r="H1760" s="569" t="s">
        <v>41</v>
      </c>
      <c r="I1760" s="575" t="s">
        <v>54</v>
      </c>
      <c r="J1760" s="569" t="s">
        <v>99</v>
      </c>
      <c r="K1760" s="569" t="s">
        <v>477</v>
      </c>
      <c r="L1760" s="570">
        <v>0.4</v>
      </c>
      <c r="M1760" s="571">
        <v>1.9016951797602168</v>
      </c>
      <c r="N1760" s="572">
        <v>980.20976085874941</v>
      </c>
      <c r="O1760" s="668" t="s">
        <v>151</v>
      </c>
      <c r="P1760" s="668" t="s">
        <v>99</v>
      </c>
      <c r="Q1760" s="574" t="s">
        <v>6480</v>
      </c>
      <c r="R1760" s="574" t="s">
        <v>6481</v>
      </c>
      <c r="S1760" s="574" t="s">
        <v>5197</v>
      </c>
      <c r="T1760" s="574" t="s">
        <v>6309</v>
      </c>
      <c r="U1760" s="574" t="s">
        <v>6482</v>
      </c>
      <c r="V1760" s="574" t="s">
        <v>6483</v>
      </c>
      <c r="W1760" s="575" t="s">
        <v>6484</v>
      </c>
      <c r="X1760" s="575" t="s">
        <v>6485</v>
      </c>
      <c r="Y1760" s="576" t="s">
        <v>6339</v>
      </c>
      <c r="Z1760" s="577" t="s">
        <v>6486</v>
      </c>
      <c r="AA1760" s="578" t="s">
        <v>6487</v>
      </c>
      <c r="AE1760"/>
    </row>
    <row r="1761" spans="1:31" s="563" customFormat="1">
      <c r="A1761"/>
      <c r="B1761"/>
      <c r="C1761" s="568">
        <v>2025</v>
      </c>
      <c r="D1761" s="569" t="s">
        <v>80</v>
      </c>
      <c r="E1761" s="569" t="s">
        <v>338</v>
      </c>
      <c r="F1761" s="573" t="s">
        <v>141</v>
      </c>
      <c r="G1761" s="569" t="s">
        <v>42</v>
      </c>
      <c r="H1761" s="569" t="s">
        <v>41</v>
      </c>
      <c r="I1761" s="575" t="s">
        <v>54</v>
      </c>
      <c r="J1761" s="569" t="s">
        <v>99</v>
      </c>
      <c r="K1761" s="569" t="s">
        <v>272</v>
      </c>
      <c r="L1761" s="570">
        <v>0.2</v>
      </c>
      <c r="M1761" s="571">
        <v>0.95084758988010842</v>
      </c>
      <c r="N1761" s="572">
        <v>490.1048804293747</v>
      </c>
      <c r="O1761" s="668" t="s">
        <v>151</v>
      </c>
      <c r="P1761" s="668" t="s">
        <v>99</v>
      </c>
      <c r="Q1761" s="574" t="s">
        <v>6333</v>
      </c>
      <c r="R1761" s="574" t="s">
        <v>6468</v>
      </c>
      <c r="S1761" s="574" t="s">
        <v>5197</v>
      </c>
      <c r="T1761" s="574" t="s">
        <v>6309</v>
      </c>
      <c r="U1761" s="574" t="s">
        <v>6335</v>
      </c>
      <c r="V1761" s="574" t="s">
        <v>6488</v>
      </c>
      <c r="W1761" s="575" t="s">
        <v>6337</v>
      </c>
      <c r="X1761" s="575" t="s">
        <v>6471</v>
      </c>
      <c r="Y1761" s="576" t="s">
        <v>6339</v>
      </c>
      <c r="Z1761" s="577" t="s">
        <v>6489</v>
      </c>
      <c r="AA1761" s="578" t="s">
        <v>6473</v>
      </c>
      <c r="AE1761"/>
    </row>
    <row r="1762" spans="1:31" s="563" customFormat="1">
      <c r="A1762"/>
      <c r="B1762"/>
      <c r="C1762" s="568">
        <v>2025</v>
      </c>
      <c r="D1762" s="569" t="s">
        <v>80</v>
      </c>
      <c r="E1762" s="569" t="s">
        <v>338</v>
      </c>
      <c r="F1762" s="573" t="s">
        <v>141</v>
      </c>
      <c r="G1762" s="569" t="s">
        <v>42</v>
      </c>
      <c r="H1762" s="569" t="s">
        <v>41</v>
      </c>
      <c r="I1762" s="575" t="s">
        <v>54</v>
      </c>
      <c r="J1762" s="569" t="s">
        <v>99</v>
      </c>
      <c r="K1762" s="569" t="s">
        <v>346</v>
      </c>
      <c r="L1762" s="570">
        <v>0.4</v>
      </c>
      <c r="M1762" s="571">
        <v>1.9016951797602168</v>
      </c>
      <c r="N1762" s="572">
        <v>980.20976085874941</v>
      </c>
      <c r="O1762" s="668" t="s">
        <v>151</v>
      </c>
      <c r="P1762" s="668" t="s">
        <v>99</v>
      </c>
      <c r="Q1762" s="574" t="s">
        <v>5146</v>
      </c>
      <c r="R1762" s="574" t="s">
        <v>5332</v>
      </c>
      <c r="S1762" s="574" t="s">
        <v>5197</v>
      </c>
      <c r="T1762" s="574" t="s">
        <v>6309</v>
      </c>
      <c r="U1762" s="574" t="s">
        <v>6342</v>
      </c>
      <c r="V1762" s="574" t="s">
        <v>6490</v>
      </c>
      <c r="W1762" s="575" t="s">
        <v>6315</v>
      </c>
      <c r="X1762" s="575" t="s">
        <v>6461</v>
      </c>
      <c r="Y1762" s="576" t="s">
        <v>6339</v>
      </c>
      <c r="Z1762" s="577" t="s">
        <v>6491</v>
      </c>
      <c r="AA1762" s="578" t="s">
        <v>6463</v>
      </c>
      <c r="AE1762"/>
    </row>
    <row r="1763" spans="1:31" s="563" customFormat="1">
      <c r="A1763"/>
      <c r="B1763"/>
      <c r="C1763" s="568">
        <v>2025</v>
      </c>
      <c r="D1763" s="569" t="s">
        <v>80</v>
      </c>
      <c r="E1763" s="569" t="s">
        <v>338</v>
      </c>
      <c r="F1763" s="573" t="s">
        <v>141</v>
      </c>
      <c r="G1763" s="569" t="s">
        <v>42</v>
      </c>
      <c r="H1763" s="569" t="s">
        <v>41</v>
      </c>
      <c r="I1763" s="575" t="s">
        <v>54</v>
      </c>
      <c r="J1763" s="569" t="s">
        <v>96</v>
      </c>
      <c r="K1763" s="569" t="s">
        <v>346</v>
      </c>
      <c r="L1763" s="570">
        <v>1</v>
      </c>
      <c r="M1763" s="571">
        <v>0.26366547677954766</v>
      </c>
      <c r="N1763" s="572">
        <v>544.56097825486086</v>
      </c>
      <c r="O1763" s="668" t="s">
        <v>151</v>
      </c>
      <c r="P1763" s="668" t="s">
        <v>96</v>
      </c>
      <c r="Q1763" s="574" t="s">
        <v>5146</v>
      </c>
      <c r="R1763" s="574" t="s">
        <v>5332</v>
      </c>
      <c r="S1763" s="574" t="s">
        <v>5205</v>
      </c>
      <c r="T1763" s="574" t="s">
        <v>6309</v>
      </c>
      <c r="U1763" s="574" t="s">
        <v>6345</v>
      </c>
      <c r="V1763" s="574" t="s">
        <v>6492</v>
      </c>
      <c r="W1763" s="575" t="s">
        <v>6315</v>
      </c>
      <c r="X1763" s="575" t="s">
        <v>6461</v>
      </c>
      <c r="Y1763" s="576" t="s">
        <v>6347</v>
      </c>
      <c r="Z1763" s="577" t="s">
        <v>6493</v>
      </c>
      <c r="AA1763" s="578" t="s">
        <v>6463</v>
      </c>
      <c r="AE1763"/>
    </row>
    <row r="1764" spans="1:31" s="563" customFormat="1">
      <c r="A1764"/>
      <c r="B1764"/>
      <c r="C1764" s="568">
        <v>2025</v>
      </c>
      <c r="D1764" s="569" t="s">
        <v>80</v>
      </c>
      <c r="E1764" s="569" t="s">
        <v>338</v>
      </c>
      <c r="F1764" s="573" t="s">
        <v>141</v>
      </c>
      <c r="G1764" s="569" t="s">
        <v>42</v>
      </c>
      <c r="H1764" s="569" t="s">
        <v>41</v>
      </c>
      <c r="I1764" s="575" t="s">
        <v>54</v>
      </c>
      <c r="J1764" s="569" t="s">
        <v>87</v>
      </c>
      <c r="K1764" s="569" t="s">
        <v>106</v>
      </c>
      <c r="L1764" s="570">
        <v>1</v>
      </c>
      <c r="M1764" s="571">
        <v>27.400432575984688</v>
      </c>
      <c r="N1764" s="572">
        <v>1225.2622010734367</v>
      </c>
      <c r="O1764" s="668" t="s">
        <v>151</v>
      </c>
      <c r="P1764" s="668" t="s">
        <v>87</v>
      </c>
      <c r="Q1764" s="574" t="s">
        <v>5175</v>
      </c>
      <c r="R1764" s="574" t="s">
        <v>5353</v>
      </c>
      <c r="S1764" s="574" t="s">
        <v>5212</v>
      </c>
      <c r="T1764" s="574" t="s">
        <v>6309</v>
      </c>
      <c r="U1764" s="574" t="s">
        <v>5220</v>
      </c>
      <c r="V1764" s="574" t="s">
        <v>5376</v>
      </c>
      <c r="W1764" s="575" t="s">
        <v>6310</v>
      </c>
      <c r="X1764" s="575" t="s">
        <v>6458</v>
      </c>
      <c r="Y1764" s="576" t="s">
        <v>6349</v>
      </c>
      <c r="Z1764" s="577" t="s">
        <v>6494</v>
      </c>
      <c r="AA1764" s="578" t="s">
        <v>6460</v>
      </c>
      <c r="AE1764"/>
    </row>
    <row r="1765" spans="1:31" s="563" customFormat="1">
      <c r="A1765"/>
      <c r="B1765"/>
      <c r="C1765" s="568">
        <v>2025</v>
      </c>
      <c r="D1765" s="569" t="s">
        <v>80</v>
      </c>
      <c r="E1765" s="569" t="s">
        <v>338</v>
      </c>
      <c r="F1765" s="573" t="s">
        <v>141</v>
      </c>
      <c r="G1765" s="569" t="s">
        <v>42</v>
      </c>
      <c r="H1765" s="569" t="s">
        <v>41</v>
      </c>
      <c r="I1765" s="575" t="s">
        <v>54</v>
      </c>
      <c r="J1765" s="569" t="s">
        <v>83</v>
      </c>
      <c r="K1765" s="569" t="s">
        <v>81</v>
      </c>
      <c r="L1765" s="570">
        <v>1</v>
      </c>
      <c r="M1765" s="571">
        <v>88.673074749312391</v>
      </c>
      <c r="N1765" s="572">
        <v>237.45391493671255</v>
      </c>
      <c r="O1765" s="668" t="s">
        <v>382</v>
      </c>
      <c r="P1765" s="668" t="s">
        <v>83</v>
      </c>
      <c r="Q1765" s="574" t="s">
        <v>5231</v>
      </c>
      <c r="R1765" s="574" t="s">
        <v>5388</v>
      </c>
      <c r="S1765" s="574" t="s">
        <v>5233</v>
      </c>
      <c r="T1765" s="574" t="s">
        <v>6309</v>
      </c>
      <c r="U1765" s="574" t="s">
        <v>5234</v>
      </c>
      <c r="V1765" s="574" t="s">
        <v>5389</v>
      </c>
      <c r="W1765" s="575" t="s">
        <v>6351</v>
      </c>
      <c r="X1765" s="575" t="s">
        <v>6495</v>
      </c>
      <c r="Y1765" s="576" t="s">
        <v>6353</v>
      </c>
      <c r="Z1765" s="577" t="s">
        <v>6496</v>
      </c>
      <c r="AA1765" s="578" t="s">
        <v>6497</v>
      </c>
      <c r="AE1765"/>
    </row>
    <row r="1766" spans="1:31" s="563" customFormat="1">
      <c r="A1766"/>
      <c r="B1766"/>
      <c r="C1766" s="568">
        <v>2025</v>
      </c>
      <c r="D1766" s="569" t="s">
        <v>80</v>
      </c>
      <c r="E1766" s="569" t="s">
        <v>338</v>
      </c>
      <c r="F1766" s="573" t="s">
        <v>141</v>
      </c>
      <c r="G1766" s="569" t="s">
        <v>42</v>
      </c>
      <c r="H1766" s="569" t="s">
        <v>41</v>
      </c>
      <c r="I1766" s="575" t="s">
        <v>54</v>
      </c>
      <c r="J1766" s="569" t="s">
        <v>77</v>
      </c>
      <c r="K1766" s="569" t="s">
        <v>97</v>
      </c>
      <c r="L1766" s="570">
        <v>0.03</v>
      </c>
      <c r="M1766" s="571">
        <v>3.8682419811407707</v>
      </c>
      <c r="N1766" s="572">
        <v>107.03439917423124</v>
      </c>
      <c r="O1766" s="668" t="s">
        <v>381</v>
      </c>
      <c r="P1766" s="668" t="s">
        <v>77</v>
      </c>
      <c r="Q1766" s="574" t="s">
        <v>6358</v>
      </c>
      <c r="R1766" s="574" t="s">
        <v>6498</v>
      </c>
      <c r="S1766" s="574" t="s">
        <v>5243</v>
      </c>
      <c r="T1766" s="574" t="s">
        <v>6309</v>
      </c>
      <c r="U1766" s="574" t="s">
        <v>6360</v>
      </c>
      <c r="V1766" s="574" t="s">
        <v>6499</v>
      </c>
      <c r="W1766" s="575" t="s">
        <v>6362</v>
      </c>
      <c r="X1766" s="575" t="s">
        <v>6500</v>
      </c>
      <c r="Y1766" s="576" t="s">
        <v>6356</v>
      </c>
      <c r="Z1766" s="577" t="s">
        <v>6501</v>
      </c>
      <c r="AA1766" s="578" t="s">
        <v>6502</v>
      </c>
      <c r="AE1766"/>
    </row>
    <row r="1767" spans="1:31" s="563" customFormat="1">
      <c r="A1767"/>
      <c r="B1767"/>
      <c r="C1767" s="568">
        <v>2025</v>
      </c>
      <c r="D1767" s="569" t="s">
        <v>80</v>
      </c>
      <c r="E1767" s="569" t="s">
        <v>338</v>
      </c>
      <c r="F1767" s="573" t="s">
        <v>141</v>
      </c>
      <c r="G1767" s="569" t="s">
        <v>42</v>
      </c>
      <c r="H1767" s="569" t="s">
        <v>41</v>
      </c>
      <c r="I1767" s="575" t="s">
        <v>54</v>
      </c>
      <c r="J1767" s="569" t="s">
        <v>77</v>
      </c>
      <c r="K1767" s="569" t="s">
        <v>93</v>
      </c>
      <c r="L1767" s="570">
        <v>0.97</v>
      </c>
      <c r="M1767" s="571">
        <v>125.07315739021826</v>
      </c>
      <c r="N1767" s="572">
        <v>3460.7789066334772</v>
      </c>
      <c r="O1767" s="668" t="s">
        <v>381</v>
      </c>
      <c r="P1767" s="668" t="s">
        <v>77</v>
      </c>
      <c r="Q1767" s="574" t="s">
        <v>5251</v>
      </c>
      <c r="R1767" s="574" t="s">
        <v>5398</v>
      </c>
      <c r="S1767" s="574" t="s">
        <v>5243</v>
      </c>
      <c r="T1767" s="574" t="s">
        <v>6309</v>
      </c>
      <c r="U1767" s="574" t="s">
        <v>5253</v>
      </c>
      <c r="V1767" s="574" t="s">
        <v>5399</v>
      </c>
      <c r="W1767" s="575" t="s">
        <v>6366</v>
      </c>
      <c r="X1767" s="575" t="s">
        <v>6503</v>
      </c>
      <c r="Y1767" s="576" t="s">
        <v>6356</v>
      </c>
      <c r="Z1767" s="577" t="s">
        <v>6504</v>
      </c>
      <c r="AA1767" s="578" t="s">
        <v>6505</v>
      </c>
      <c r="AE1767"/>
    </row>
    <row r="1768" spans="1:31" s="563" customFormat="1">
      <c r="A1768"/>
      <c r="B1768"/>
      <c r="C1768" s="568">
        <v>2025</v>
      </c>
      <c r="D1768" s="569" t="s">
        <v>80</v>
      </c>
      <c r="E1768" s="569" t="s">
        <v>338</v>
      </c>
      <c r="F1768" s="573" t="s">
        <v>141</v>
      </c>
      <c r="G1768" s="569" t="s">
        <v>42</v>
      </c>
      <c r="H1768" s="569" t="s">
        <v>41</v>
      </c>
      <c r="I1768" s="575" t="s">
        <v>54</v>
      </c>
      <c r="J1768" s="569" t="s">
        <v>349</v>
      </c>
      <c r="K1768" s="569" t="s">
        <v>115</v>
      </c>
      <c r="L1768" s="570">
        <v>0.7</v>
      </c>
      <c r="M1768" s="571">
        <v>23.792411596357166</v>
      </c>
      <c r="N1768" s="572">
        <v>2358.629737066366</v>
      </c>
      <c r="O1768" s="668" t="s">
        <v>151</v>
      </c>
      <c r="P1768" s="668" t="s">
        <v>349</v>
      </c>
      <c r="Q1768" s="574" t="s">
        <v>5403</v>
      </c>
      <c r="R1768" s="574" t="s">
        <v>5404</v>
      </c>
      <c r="S1768" s="574" t="s">
        <v>5259</v>
      </c>
      <c r="T1768" s="574" t="s">
        <v>6309</v>
      </c>
      <c r="U1768" s="574" t="s">
        <v>5405</v>
      </c>
      <c r="V1768" s="574" t="s">
        <v>5406</v>
      </c>
      <c r="W1768" s="575" t="s">
        <v>6372</v>
      </c>
      <c r="X1768" s="575" t="s">
        <v>6506</v>
      </c>
      <c r="Y1768" s="575" t="s">
        <v>6374</v>
      </c>
      <c r="Z1768" s="579" t="s">
        <v>6507</v>
      </c>
      <c r="AA1768" s="578" t="s">
        <v>6508</v>
      </c>
      <c r="AE1768"/>
    </row>
    <row r="1769" spans="1:31" s="563" customFormat="1">
      <c r="A1769"/>
      <c r="B1769"/>
      <c r="C1769" s="568">
        <v>2025</v>
      </c>
      <c r="D1769" s="569" t="s">
        <v>80</v>
      </c>
      <c r="E1769" s="569" t="s">
        <v>338</v>
      </c>
      <c r="F1769" s="573" t="s">
        <v>141</v>
      </c>
      <c r="G1769" s="569" t="s">
        <v>42</v>
      </c>
      <c r="H1769" s="569" t="s">
        <v>41</v>
      </c>
      <c r="I1769" s="575" t="s">
        <v>54</v>
      </c>
      <c r="J1769" s="569" t="s">
        <v>349</v>
      </c>
      <c r="K1769" s="569" t="s">
        <v>104</v>
      </c>
      <c r="L1769" s="570">
        <v>0.3</v>
      </c>
      <c r="M1769" s="571">
        <v>10.196747827010215</v>
      </c>
      <c r="N1769" s="572">
        <v>1010.8413158855855</v>
      </c>
      <c r="O1769" s="668" t="s">
        <v>151</v>
      </c>
      <c r="P1769" s="668" t="s">
        <v>349</v>
      </c>
      <c r="Q1769" s="574" t="s">
        <v>5223</v>
      </c>
      <c r="R1769" s="574" t="s">
        <v>5361</v>
      </c>
      <c r="S1769" s="574" t="s">
        <v>5259</v>
      </c>
      <c r="T1769" s="574" t="s">
        <v>6309</v>
      </c>
      <c r="U1769" s="574" t="s">
        <v>5264</v>
      </c>
      <c r="V1769" s="574" t="s">
        <v>5413</v>
      </c>
      <c r="W1769" s="575" t="s">
        <v>6433</v>
      </c>
      <c r="X1769" s="575" t="s">
        <v>6509</v>
      </c>
      <c r="Y1769" s="576" t="s">
        <v>6374</v>
      </c>
      <c r="Z1769" s="577" t="s">
        <v>6510</v>
      </c>
      <c r="AA1769" s="578" t="s">
        <v>6511</v>
      </c>
      <c r="AE1769"/>
    </row>
    <row r="1770" spans="1:31" s="563" customFormat="1">
      <c r="A1770"/>
      <c r="B1770"/>
      <c r="C1770" s="568">
        <v>2025</v>
      </c>
      <c r="D1770" s="569" t="s">
        <v>80</v>
      </c>
      <c r="E1770" s="569" t="s">
        <v>338</v>
      </c>
      <c r="F1770" s="573" t="s">
        <v>141</v>
      </c>
      <c r="G1770" s="569" t="s">
        <v>42</v>
      </c>
      <c r="H1770" s="569" t="s">
        <v>41</v>
      </c>
      <c r="I1770" s="575" t="s">
        <v>54</v>
      </c>
      <c r="J1770" s="569" t="s">
        <v>76</v>
      </c>
      <c r="K1770" s="569" t="s">
        <v>115</v>
      </c>
      <c r="L1770" s="570">
        <v>0.6</v>
      </c>
      <c r="M1770" s="571">
        <v>1.0014673515937229</v>
      </c>
      <c r="N1770" s="572">
        <v>392.0839043434998</v>
      </c>
      <c r="O1770" s="668" t="s">
        <v>151</v>
      </c>
      <c r="P1770" s="668" t="s">
        <v>76</v>
      </c>
      <c r="Q1770" s="574" t="s">
        <v>5403</v>
      </c>
      <c r="R1770" s="574" t="s">
        <v>5404</v>
      </c>
      <c r="S1770" s="574" t="s">
        <v>5267</v>
      </c>
      <c r="T1770" s="574" t="s">
        <v>6309</v>
      </c>
      <c r="U1770" s="574" t="s">
        <v>6377</v>
      </c>
      <c r="V1770" s="574" t="s">
        <v>6512</v>
      </c>
      <c r="W1770" s="575" t="s">
        <v>6372</v>
      </c>
      <c r="X1770" s="575" t="s">
        <v>6506</v>
      </c>
      <c r="Y1770" s="576" t="s">
        <v>6379</v>
      </c>
      <c r="Z1770" s="577" t="s">
        <v>6513</v>
      </c>
      <c r="AA1770" s="578" t="s">
        <v>6508</v>
      </c>
      <c r="AE1770"/>
    </row>
    <row r="1771" spans="1:31" s="563" customFormat="1">
      <c r="A1771"/>
      <c r="B1771"/>
      <c r="C1771" s="568">
        <v>2025</v>
      </c>
      <c r="D1771" s="569" t="s">
        <v>80</v>
      </c>
      <c r="E1771" s="569" t="s">
        <v>338</v>
      </c>
      <c r="F1771" s="573" t="s">
        <v>141</v>
      </c>
      <c r="G1771" s="569" t="s">
        <v>42</v>
      </c>
      <c r="H1771" s="569" t="s">
        <v>41</v>
      </c>
      <c r="I1771" s="575" t="s">
        <v>54</v>
      </c>
      <c r="J1771" s="569" t="s">
        <v>76</v>
      </c>
      <c r="K1771" s="569" t="s">
        <v>346</v>
      </c>
      <c r="L1771" s="570">
        <v>0.4</v>
      </c>
      <c r="M1771" s="571">
        <v>0.66764490106248198</v>
      </c>
      <c r="N1771" s="572">
        <v>261.3892695623332</v>
      </c>
      <c r="O1771" s="668" t="s">
        <v>151</v>
      </c>
      <c r="P1771" s="668" t="s">
        <v>76</v>
      </c>
      <c r="Q1771" s="574" t="s">
        <v>5146</v>
      </c>
      <c r="R1771" s="574" t="s">
        <v>5332</v>
      </c>
      <c r="S1771" s="574" t="s">
        <v>5267</v>
      </c>
      <c r="T1771" s="574" t="s">
        <v>6309</v>
      </c>
      <c r="U1771" s="574" t="s">
        <v>6381</v>
      </c>
      <c r="V1771" s="574" t="s">
        <v>6514</v>
      </c>
      <c r="W1771" s="575" t="s">
        <v>6315</v>
      </c>
      <c r="X1771" s="575" t="s">
        <v>6461</v>
      </c>
      <c r="Y1771" s="575" t="s">
        <v>6379</v>
      </c>
      <c r="Z1771" s="579" t="s">
        <v>6515</v>
      </c>
      <c r="AA1771" s="578" t="s">
        <v>6463</v>
      </c>
      <c r="AE1771"/>
    </row>
    <row r="1772" spans="1:31" s="563" customFormat="1">
      <c r="A1772"/>
      <c r="B1772"/>
      <c r="C1772" s="568">
        <v>2025</v>
      </c>
      <c r="D1772" s="569" t="s">
        <v>80</v>
      </c>
      <c r="E1772" s="569" t="s">
        <v>338</v>
      </c>
      <c r="F1772" s="573" t="s">
        <v>141</v>
      </c>
      <c r="G1772" s="569" t="s">
        <v>42</v>
      </c>
      <c r="H1772" s="569" t="s">
        <v>41</v>
      </c>
      <c r="I1772" s="575" t="s">
        <v>54</v>
      </c>
      <c r="J1772" s="569" t="s">
        <v>74</v>
      </c>
      <c r="K1772" s="569" t="s">
        <v>115</v>
      </c>
      <c r="L1772" s="570">
        <v>0.6</v>
      </c>
      <c r="M1772" s="571">
        <v>10.661980544063846</v>
      </c>
      <c r="N1772" s="572">
        <v>4200.8989751089257</v>
      </c>
      <c r="O1772" s="668" t="s">
        <v>151</v>
      </c>
      <c r="P1772" s="668" t="s">
        <v>74</v>
      </c>
      <c r="Q1772" s="574" t="s">
        <v>5403</v>
      </c>
      <c r="R1772" s="574" t="s">
        <v>5404</v>
      </c>
      <c r="S1772" s="574" t="s">
        <v>5280</v>
      </c>
      <c r="T1772" s="574" t="s">
        <v>6309</v>
      </c>
      <c r="U1772" s="574" t="s">
        <v>6384</v>
      </c>
      <c r="V1772" s="574" t="s">
        <v>6516</v>
      </c>
      <c r="W1772" s="575" t="s">
        <v>6372</v>
      </c>
      <c r="X1772" s="575" t="s">
        <v>6506</v>
      </c>
      <c r="Y1772" s="575" t="s">
        <v>6386</v>
      </c>
      <c r="Z1772" s="579" t="s">
        <v>6517</v>
      </c>
      <c r="AA1772" s="580" t="s">
        <v>6508</v>
      </c>
      <c r="AE1772"/>
    </row>
    <row r="1773" spans="1:31" s="563" customFormat="1">
      <c r="A1773"/>
      <c r="B1773"/>
      <c r="C1773" s="568">
        <v>2025</v>
      </c>
      <c r="D1773" s="569" t="s">
        <v>80</v>
      </c>
      <c r="E1773" s="569" t="s">
        <v>338</v>
      </c>
      <c r="F1773" s="573" t="s">
        <v>141</v>
      </c>
      <c r="G1773" s="569" t="s">
        <v>42</v>
      </c>
      <c r="H1773" s="569" t="s">
        <v>41</v>
      </c>
      <c r="I1773" s="575" t="s">
        <v>54</v>
      </c>
      <c r="J1773" s="569" t="s">
        <v>74</v>
      </c>
      <c r="K1773" s="569" t="s">
        <v>346</v>
      </c>
      <c r="L1773" s="570">
        <v>0.4</v>
      </c>
      <c r="M1773" s="571">
        <v>7.1079870293758987</v>
      </c>
      <c r="N1773" s="572">
        <v>2800.5993167392839</v>
      </c>
      <c r="O1773" s="668" t="s">
        <v>151</v>
      </c>
      <c r="P1773" s="668" t="s">
        <v>74</v>
      </c>
      <c r="Q1773" s="574" t="s">
        <v>5146</v>
      </c>
      <c r="R1773" s="574" t="s">
        <v>5332</v>
      </c>
      <c r="S1773" s="574" t="s">
        <v>5280</v>
      </c>
      <c r="T1773" s="574" t="s">
        <v>6309</v>
      </c>
      <c r="U1773" s="574" t="s">
        <v>6255</v>
      </c>
      <c r="V1773" s="574" t="s">
        <v>6518</v>
      </c>
      <c r="W1773" s="575" t="s">
        <v>6315</v>
      </c>
      <c r="X1773" s="575" t="s">
        <v>6461</v>
      </c>
      <c r="Y1773" s="576" t="s">
        <v>6386</v>
      </c>
      <c r="Z1773" s="577" t="s">
        <v>6519</v>
      </c>
      <c r="AA1773" s="578" t="s">
        <v>6463</v>
      </c>
      <c r="AE1773"/>
    </row>
    <row r="1774" spans="1:31" s="563" customFormat="1">
      <c r="A1774"/>
      <c r="B1774"/>
      <c r="C1774" s="568">
        <v>2025</v>
      </c>
      <c r="D1774" s="569" t="s">
        <v>80</v>
      </c>
      <c r="E1774" s="569" t="s">
        <v>338</v>
      </c>
      <c r="F1774" s="573" t="s">
        <v>141</v>
      </c>
      <c r="G1774" s="569" t="s">
        <v>42</v>
      </c>
      <c r="H1774" s="569" t="s">
        <v>41</v>
      </c>
      <c r="I1774" s="575" t="s">
        <v>54</v>
      </c>
      <c r="J1774" s="569" t="s">
        <v>351</v>
      </c>
      <c r="K1774" s="569" t="s">
        <v>100</v>
      </c>
      <c r="L1774" s="570">
        <v>1</v>
      </c>
      <c r="M1774" s="571">
        <v>22.135039075501812</v>
      </c>
      <c r="N1774" s="572">
        <v>92.575366303326348</v>
      </c>
      <c r="O1774" s="668" t="s">
        <v>151</v>
      </c>
      <c r="P1774" s="668" t="s">
        <v>351</v>
      </c>
      <c r="Q1774" s="574" t="s">
        <v>5288</v>
      </c>
      <c r="R1774" s="574" t="s">
        <v>5429</v>
      </c>
      <c r="S1774" s="574" t="s">
        <v>5290</v>
      </c>
      <c r="T1774" s="574" t="s">
        <v>6309</v>
      </c>
      <c r="U1774" s="574" t="s">
        <v>5291</v>
      </c>
      <c r="V1774" s="574" t="s">
        <v>5430</v>
      </c>
      <c r="W1774" s="575" t="s">
        <v>6390</v>
      </c>
      <c r="X1774" s="575" t="s">
        <v>6520</v>
      </c>
      <c r="Y1774" s="576" t="s">
        <v>6392</v>
      </c>
      <c r="Z1774" s="577" t="s">
        <v>6521</v>
      </c>
      <c r="AA1774" s="578" t="s">
        <v>6522</v>
      </c>
      <c r="AE1774"/>
    </row>
    <row r="1775" spans="1:31" s="563" customFormat="1">
      <c r="A1775"/>
      <c r="B1775"/>
      <c r="C1775" s="568">
        <v>2025</v>
      </c>
      <c r="D1775" s="569" t="s">
        <v>80</v>
      </c>
      <c r="E1775" s="569" t="s">
        <v>338</v>
      </c>
      <c r="F1775" s="573" t="s">
        <v>141</v>
      </c>
      <c r="G1775" s="569" t="s">
        <v>42</v>
      </c>
      <c r="H1775" s="569" t="s">
        <v>41</v>
      </c>
      <c r="I1775" s="575" t="s">
        <v>54</v>
      </c>
      <c r="J1775" s="569" t="s">
        <v>67</v>
      </c>
      <c r="K1775" s="569" t="s">
        <v>81</v>
      </c>
      <c r="L1775" s="570">
        <v>1</v>
      </c>
      <c r="M1775" s="571">
        <v>31.515526091805835</v>
      </c>
      <c r="N1775" s="572">
        <v>134.64419792015792</v>
      </c>
      <c r="O1775" s="668" t="s">
        <v>382</v>
      </c>
      <c r="P1775" s="668" t="s">
        <v>67</v>
      </c>
      <c r="Q1775" s="574" t="s">
        <v>5231</v>
      </c>
      <c r="R1775" s="574" t="s">
        <v>5388</v>
      </c>
      <c r="S1775" s="574" t="s">
        <v>5298</v>
      </c>
      <c r="T1775" s="574" t="s">
        <v>6309</v>
      </c>
      <c r="U1775" s="574" t="s">
        <v>5299</v>
      </c>
      <c r="V1775" s="574" t="s">
        <v>5437</v>
      </c>
      <c r="W1775" s="575" t="s">
        <v>6351</v>
      </c>
      <c r="X1775" s="575" t="s">
        <v>6495</v>
      </c>
      <c r="Y1775" s="576" t="s">
        <v>6395</v>
      </c>
      <c r="Z1775" s="577" t="s">
        <v>6523</v>
      </c>
      <c r="AA1775" s="578" t="s">
        <v>6497</v>
      </c>
      <c r="AE1775"/>
    </row>
    <row r="1776" spans="1:31" s="563" customFormat="1">
      <c r="A1776"/>
      <c r="B1776"/>
      <c r="C1776" s="568">
        <v>2025</v>
      </c>
      <c r="D1776" s="569" t="s">
        <v>80</v>
      </c>
      <c r="E1776" s="569" t="s">
        <v>338</v>
      </c>
      <c r="F1776" s="573" t="s">
        <v>141</v>
      </c>
      <c r="G1776" s="569" t="s">
        <v>42</v>
      </c>
      <c r="H1776" s="569" t="s">
        <v>41</v>
      </c>
      <c r="I1776" s="575" t="s">
        <v>54</v>
      </c>
      <c r="J1776" s="569" t="s">
        <v>66</v>
      </c>
      <c r="K1776" s="569" t="s">
        <v>115</v>
      </c>
      <c r="L1776" s="570">
        <v>0.17</v>
      </c>
      <c r="M1776" s="571">
        <v>18.006343218725405</v>
      </c>
      <c r="N1776" s="572">
        <v>610.38703057138252</v>
      </c>
      <c r="O1776" s="668" t="s">
        <v>381</v>
      </c>
      <c r="P1776" s="668" t="s">
        <v>66</v>
      </c>
      <c r="Q1776" s="574" t="s">
        <v>5403</v>
      </c>
      <c r="R1776" s="574" t="s">
        <v>5404</v>
      </c>
      <c r="S1776" s="574" t="s">
        <v>5305</v>
      </c>
      <c r="T1776" s="574" t="s">
        <v>6309</v>
      </c>
      <c r="U1776" s="574" t="s">
        <v>5970</v>
      </c>
      <c r="V1776" s="574" t="s">
        <v>5971</v>
      </c>
      <c r="W1776" s="575" t="s">
        <v>6372</v>
      </c>
      <c r="X1776" s="575" t="s">
        <v>6506</v>
      </c>
      <c r="Y1776" s="575" t="s">
        <v>6398</v>
      </c>
      <c r="Z1776" s="579" t="s">
        <v>6524</v>
      </c>
      <c r="AA1776" s="580" t="s">
        <v>6508</v>
      </c>
      <c r="AE1776"/>
    </row>
    <row r="1777" spans="1:31" s="563" customFormat="1">
      <c r="A1777"/>
      <c r="B1777"/>
      <c r="C1777" s="568">
        <v>2025</v>
      </c>
      <c r="D1777" s="569" t="s">
        <v>80</v>
      </c>
      <c r="E1777" s="569" t="s">
        <v>338</v>
      </c>
      <c r="F1777" s="573" t="s">
        <v>141</v>
      </c>
      <c r="G1777" s="569" t="s">
        <v>42</v>
      </c>
      <c r="H1777" s="569" t="s">
        <v>41</v>
      </c>
      <c r="I1777" s="575" t="s">
        <v>54</v>
      </c>
      <c r="J1777" s="569" t="s">
        <v>66</v>
      </c>
      <c r="K1777" s="569" t="s">
        <v>310</v>
      </c>
      <c r="L1777" s="570">
        <v>0.83</v>
      </c>
      <c r="M1777" s="571">
        <v>87.913322773776954</v>
      </c>
      <c r="N1777" s="572">
        <v>2980.1249139661613</v>
      </c>
      <c r="O1777" s="668" t="s">
        <v>381</v>
      </c>
      <c r="P1777" s="668" t="s">
        <v>66</v>
      </c>
      <c r="Q1777" s="574" t="s">
        <v>5303</v>
      </c>
      <c r="R1777" s="574" t="s">
        <v>5439</v>
      </c>
      <c r="S1777" s="574" t="s">
        <v>5305</v>
      </c>
      <c r="T1777" s="574" t="s">
        <v>6309</v>
      </c>
      <c r="U1777" s="574" t="s">
        <v>5306</v>
      </c>
      <c r="V1777" s="574" t="s">
        <v>5440</v>
      </c>
      <c r="W1777" s="575" t="s">
        <v>6400</v>
      </c>
      <c r="X1777" s="575" t="s">
        <v>6525</v>
      </c>
      <c r="Y1777" s="576" t="s">
        <v>6398</v>
      </c>
      <c r="Z1777" s="577" t="s">
        <v>6526</v>
      </c>
      <c r="AA1777" s="578" t="s">
        <v>6527</v>
      </c>
      <c r="AE1777"/>
    </row>
    <row r="1778" spans="1:31" s="563" customFormat="1">
      <c r="A1778"/>
      <c r="B1778"/>
      <c r="C1778" s="568">
        <v>2025</v>
      </c>
      <c r="D1778" s="569" t="s">
        <v>80</v>
      </c>
      <c r="E1778" s="569" t="s">
        <v>338</v>
      </c>
      <c r="F1778" s="573" t="s">
        <v>141</v>
      </c>
      <c r="G1778" s="569" t="s">
        <v>42</v>
      </c>
      <c r="H1778" s="569" t="s">
        <v>41</v>
      </c>
      <c r="I1778" s="575" t="s">
        <v>54</v>
      </c>
      <c r="J1778" s="569" t="s">
        <v>348</v>
      </c>
      <c r="K1778" s="569" t="s">
        <v>115</v>
      </c>
      <c r="L1778" s="570">
        <v>1</v>
      </c>
      <c r="M1778" s="571">
        <v>57.861155986109104</v>
      </c>
      <c r="N1778" s="572">
        <v>5990.1707608034694</v>
      </c>
      <c r="O1778" s="668" t="s">
        <v>151</v>
      </c>
      <c r="P1778" s="668" t="s">
        <v>348</v>
      </c>
      <c r="Q1778" s="574" t="s">
        <v>5403</v>
      </c>
      <c r="R1778" s="574" t="s">
        <v>5404</v>
      </c>
      <c r="S1778" s="574" t="s">
        <v>5321</v>
      </c>
      <c r="T1778" s="574" t="s">
        <v>6309</v>
      </c>
      <c r="U1778" s="574" t="s">
        <v>6404</v>
      </c>
      <c r="V1778" s="574" t="s">
        <v>6528</v>
      </c>
      <c r="W1778" s="575" t="s">
        <v>6372</v>
      </c>
      <c r="X1778" s="575" t="s">
        <v>6506</v>
      </c>
      <c r="Y1778" s="576" t="s">
        <v>6406</v>
      </c>
      <c r="Z1778" s="577" t="s">
        <v>6529</v>
      </c>
      <c r="AA1778" s="578" t="s">
        <v>6508</v>
      </c>
      <c r="AE1778"/>
    </row>
    <row r="1779" spans="1:31" s="563" customFormat="1">
      <c r="A1779"/>
      <c r="B1779"/>
      <c r="C1779" s="568">
        <v>2025</v>
      </c>
      <c r="D1779" s="569" t="s">
        <v>80</v>
      </c>
      <c r="E1779" s="569" t="s">
        <v>48</v>
      </c>
      <c r="F1779" s="573" t="s">
        <v>247</v>
      </c>
      <c r="G1779" s="569" t="s">
        <v>200</v>
      </c>
      <c r="H1779" s="569" t="s">
        <v>41</v>
      </c>
      <c r="I1779" s="575" t="s">
        <v>50</v>
      </c>
      <c r="J1779" s="569" t="s">
        <v>352</v>
      </c>
      <c r="K1779" s="569" t="s">
        <v>106</v>
      </c>
      <c r="L1779" s="570">
        <v>0.3</v>
      </c>
      <c r="M1779" s="571">
        <v>2.2048327187641323</v>
      </c>
      <c r="N1779" s="572">
        <v>112.46794453124998</v>
      </c>
      <c r="O1779" s="668" t="s">
        <v>151</v>
      </c>
      <c r="P1779" s="668" t="s">
        <v>352</v>
      </c>
      <c r="Q1779" s="574" t="s">
        <v>5175</v>
      </c>
      <c r="R1779" s="574" t="s">
        <v>6160</v>
      </c>
      <c r="S1779" s="574" t="s">
        <v>5148</v>
      </c>
      <c r="T1779" s="574" t="s">
        <v>6309</v>
      </c>
      <c r="U1779" s="574" t="s">
        <v>5537</v>
      </c>
      <c r="V1779" s="574" t="s">
        <v>6530</v>
      </c>
      <c r="W1779" s="575" t="s">
        <v>6310</v>
      </c>
      <c r="X1779" s="575" t="s">
        <v>6531</v>
      </c>
      <c r="Y1779" s="576" t="s">
        <v>6312</v>
      </c>
      <c r="Z1779" s="577" t="s">
        <v>6532</v>
      </c>
      <c r="AA1779" s="580" t="s">
        <v>6533</v>
      </c>
      <c r="AE1779"/>
    </row>
    <row r="1780" spans="1:31" s="563" customFormat="1">
      <c r="A1780"/>
      <c r="B1780"/>
      <c r="C1780" s="568">
        <v>2025</v>
      </c>
      <c r="D1780" s="569" t="s">
        <v>80</v>
      </c>
      <c r="E1780" s="569" t="s">
        <v>48</v>
      </c>
      <c r="F1780" s="573" t="s">
        <v>247</v>
      </c>
      <c r="G1780" s="569" t="s">
        <v>200</v>
      </c>
      <c r="H1780" s="569" t="s">
        <v>41</v>
      </c>
      <c r="I1780" s="575" t="s">
        <v>50</v>
      </c>
      <c r="J1780" s="569" t="s">
        <v>352</v>
      </c>
      <c r="K1780" s="569" t="s">
        <v>100</v>
      </c>
      <c r="L1780" s="570">
        <v>0.7</v>
      </c>
      <c r="M1780" s="571">
        <v>5.1446096771163088</v>
      </c>
      <c r="N1780" s="572">
        <v>262.42520390624998</v>
      </c>
      <c r="O1780" s="668" t="s">
        <v>151</v>
      </c>
      <c r="P1780" s="668" t="s">
        <v>352</v>
      </c>
      <c r="Q1780" s="574" t="s">
        <v>5288</v>
      </c>
      <c r="R1780" s="574" t="s">
        <v>6185</v>
      </c>
      <c r="S1780" s="574" t="s">
        <v>5148</v>
      </c>
      <c r="T1780" s="574" t="s">
        <v>6309</v>
      </c>
      <c r="U1780" s="574" t="s">
        <v>6534</v>
      </c>
      <c r="V1780" s="574" t="s">
        <v>6535</v>
      </c>
      <c r="W1780" s="575" t="s">
        <v>6390</v>
      </c>
      <c r="X1780" s="575" t="s">
        <v>6536</v>
      </c>
      <c r="Y1780" s="576" t="s">
        <v>6312</v>
      </c>
      <c r="Z1780" s="577" t="s">
        <v>6537</v>
      </c>
      <c r="AA1780" s="578" t="s">
        <v>6538</v>
      </c>
      <c r="AE1780"/>
    </row>
    <row r="1781" spans="1:31" s="563" customFormat="1">
      <c r="A1781"/>
      <c r="B1781"/>
      <c r="C1781" s="568">
        <v>2025</v>
      </c>
      <c r="D1781" s="569" t="s">
        <v>80</v>
      </c>
      <c r="E1781" s="569" t="s">
        <v>48</v>
      </c>
      <c r="F1781" s="573" t="s">
        <v>247</v>
      </c>
      <c r="G1781" s="569" t="s">
        <v>200</v>
      </c>
      <c r="H1781" s="569" t="s">
        <v>41</v>
      </c>
      <c r="I1781" s="575" t="s">
        <v>50</v>
      </c>
      <c r="J1781" s="569" t="s">
        <v>116</v>
      </c>
      <c r="K1781" s="569" t="s">
        <v>111</v>
      </c>
      <c r="L1781" s="570">
        <v>1</v>
      </c>
      <c r="M1781" s="571">
        <v>2.5274221524676177</v>
      </c>
      <c r="N1781" s="572">
        <v>14.281643749999999</v>
      </c>
      <c r="O1781" s="668" t="s">
        <v>382</v>
      </c>
      <c r="P1781" s="668" t="s">
        <v>116</v>
      </c>
      <c r="Q1781" s="574" t="s">
        <v>5272</v>
      </c>
      <c r="R1781" s="574" t="s">
        <v>6137</v>
      </c>
      <c r="S1781" s="574" t="s">
        <v>5159</v>
      </c>
      <c r="T1781" s="574" t="s">
        <v>6309</v>
      </c>
      <c r="U1781" s="574" t="s">
        <v>5713</v>
      </c>
      <c r="V1781" s="574" t="s">
        <v>6138</v>
      </c>
      <c r="W1781" s="575" t="s">
        <v>6328</v>
      </c>
      <c r="X1781" s="575" t="s">
        <v>6539</v>
      </c>
      <c r="Y1781" s="576" t="s">
        <v>6321</v>
      </c>
      <c r="Z1781" s="577" t="s">
        <v>6540</v>
      </c>
      <c r="AA1781" s="578" t="s">
        <v>6541</v>
      </c>
      <c r="AE1781"/>
    </row>
    <row r="1782" spans="1:31" s="563" customFormat="1">
      <c r="A1782"/>
      <c r="B1782"/>
      <c r="C1782" s="568">
        <v>2025</v>
      </c>
      <c r="D1782" s="569" t="s">
        <v>80</v>
      </c>
      <c r="E1782" s="569" t="s">
        <v>48</v>
      </c>
      <c r="F1782" s="573" t="s">
        <v>247</v>
      </c>
      <c r="G1782" s="569" t="s">
        <v>200</v>
      </c>
      <c r="H1782" s="569" t="s">
        <v>41</v>
      </c>
      <c r="I1782" s="575" t="s">
        <v>50</v>
      </c>
      <c r="J1782" s="569" t="s">
        <v>109</v>
      </c>
      <c r="K1782" s="569" t="s">
        <v>111</v>
      </c>
      <c r="L1782" s="570">
        <v>0.9</v>
      </c>
      <c r="M1782" s="571">
        <v>12.339340200000001</v>
      </c>
      <c r="N1782" s="572">
        <v>440.69072142857146</v>
      </c>
      <c r="O1782" s="668" t="s">
        <v>381</v>
      </c>
      <c r="P1782" s="668" t="s">
        <v>109</v>
      </c>
      <c r="Q1782" s="574" t="s">
        <v>5272</v>
      </c>
      <c r="R1782" s="574" t="s">
        <v>6137</v>
      </c>
      <c r="S1782" s="574" t="s">
        <v>5177</v>
      </c>
      <c r="T1782" s="574" t="s">
        <v>6309</v>
      </c>
      <c r="U1782" s="574" t="s">
        <v>5348</v>
      </c>
      <c r="V1782" s="574" t="s">
        <v>6142</v>
      </c>
      <c r="W1782" s="575" t="s">
        <v>6328</v>
      </c>
      <c r="X1782" s="575" t="s">
        <v>6539</v>
      </c>
      <c r="Y1782" s="576" t="s">
        <v>6325</v>
      </c>
      <c r="Z1782" s="577" t="s">
        <v>6542</v>
      </c>
      <c r="AA1782" s="578" t="s">
        <v>6541</v>
      </c>
      <c r="AE1782"/>
    </row>
    <row r="1783" spans="1:31" s="563" customFormat="1">
      <c r="A1783"/>
      <c r="B1783"/>
      <c r="C1783" s="568">
        <v>2025</v>
      </c>
      <c r="D1783" s="569" t="s">
        <v>80</v>
      </c>
      <c r="E1783" s="569" t="s">
        <v>48</v>
      </c>
      <c r="F1783" s="573" t="s">
        <v>247</v>
      </c>
      <c r="G1783" s="569" t="s">
        <v>200</v>
      </c>
      <c r="H1783" s="569" t="s">
        <v>41</v>
      </c>
      <c r="I1783" s="575" t="s">
        <v>50</v>
      </c>
      <c r="J1783" s="569" t="s">
        <v>109</v>
      </c>
      <c r="K1783" s="569" t="s">
        <v>90</v>
      </c>
      <c r="L1783" s="570">
        <v>0.1</v>
      </c>
      <c r="M1783" s="571">
        <v>1.3710378000000003</v>
      </c>
      <c r="N1783" s="572">
        <v>48.965635714285725</v>
      </c>
      <c r="O1783" s="668" t="s">
        <v>381</v>
      </c>
      <c r="P1783" s="668" t="s">
        <v>109</v>
      </c>
      <c r="Q1783" s="574" t="s">
        <v>5157</v>
      </c>
      <c r="R1783" s="574" t="s">
        <v>6543</v>
      </c>
      <c r="S1783" s="574" t="s">
        <v>5177</v>
      </c>
      <c r="T1783" s="574" t="s">
        <v>6309</v>
      </c>
      <c r="U1783" s="574" t="s">
        <v>5912</v>
      </c>
      <c r="V1783" s="574" t="s">
        <v>6544</v>
      </c>
      <c r="W1783" s="575" t="s">
        <v>6319</v>
      </c>
      <c r="X1783" s="575" t="s">
        <v>6545</v>
      </c>
      <c r="Y1783" s="576" t="s">
        <v>6325</v>
      </c>
      <c r="Z1783" s="577" t="s">
        <v>6546</v>
      </c>
      <c r="AA1783" s="578" t="s">
        <v>6547</v>
      </c>
      <c r="AE1783"/>
    </row>
    <row r="1784" spans="1:31" s="563" customFormat="1">
      <c r="A1784"/>
      <c r="B1784"/>
      <c r="C1784" s="568">
        <v>2025</v>
      </c>
      <c r="D1784" s="569" t="s">
        <v>80</v>
      </c>
      <c r="E1784" s="569" t="s">
        <v>48</v>
      </c>
      <c r="F1784" s="573" t="s">
        <v>247</v>
      </c>
      <c r="G1784" s="569" t="s">
        <v>200</v>
      </c>
      <c r="H1784" s="569" t="s">
        <v>41</v>
      </c>
      <c r="I1784" s="575" t="s">
        <v>50</v>
      </c>
      <c r="J1784" s="569" t="s">
        <v>350</v>
      </c>
      <c r="K1784" s="569" t="s">
        <v>115</v>
      </c>
      <c r="L1784" s="570">
        <v>0.7</v>
      </c>
      <c r="M1784" s="571">
        <v>3.6359283434799892</v>
      </c>
      <c r="N1784" s="572">
        <v>321.33698437499993</v>
      </c>
      <c r="O1784" s="668" t="s">
        <v>151</v>
      </c>
      <c r="P1784" s="668" t="s">
        <v>350</v>
      </c>
      <c r="Q1784" s="574" t="s">
        <v>5403</v>
      </c>
      <c r="R1784" s="574" t="s">
        <v>6548</v>
      </c>
      <c r="S1784" s="574" t="s">
        <v>5187</v>
      </c>
      <c r="T1784" s="574" t="s">
        <v>6309</v>
      </c>
      <c r="U1784" s="574" t="s">
        <v>6549</v>
      </c>
      <c r="V1784" s="574" t="s">
        <v>6550</v>
      </c>
      <c r="W1784" s="575" t="s">
        <v>6372</v>
      </c>
      <c r="X1784" s="575" t="s">
        <v>6551</v>
      </c>
      <c r="Y1784" s="576" t="s">
        <v>6330</v>
      </c>
      <c r="Z1784" s="577" t="s">
        <v>6552</v>
      </c>
      <c r="AA1784" s="578" t="s">
        <v>6553</v>
      </c>
      <c r="AE1784"/>
    </row>
    <row r="1785" spans="1:31" s="563" customFormat="1">
      <c r="A1785"/>
      <c r="B1785"/>
      <c r="C1785" s="568">
        <v>2025</v>
      </c>
      <c r="D1785" s="569" t="s">
        <v>80</v>
      </c>
      <c r="E1785" s="569" t="s">
        <v>48</v>
      </c>
      <c r="F1785" s="573" t="s">
        <v>247</v>
      </c>
      <c r="G1785" s="569" t="s">
        <v>200</v>
      </c>
      <c r="H1785" s="569" t="s">
        <v>41</v>
      </c>
      <c r="I1785" s="575" t="s">
        <v>50</v>
      </c>
      <c r="J1785" s="569" t="s">
        <v>350</v>
      </c>
      <c r="K1785" s="569" t="s">
        <v>111</v>
      </c>
      <c r="L1785" s="570">
        <v>0.3</v>
      </c>
      <c r="M1785" s="571">
        <v>1.5582550043485666</v>
      </c>
      <c r="N1785" s="572">
        <v>137.71585044642853</v>
      </c>
      <c r="O1785" s="668" t="s">
        <v>151</v>
      </c>
      <c r="P1785" s="668" t="s">
        <v>350</v>
      </c>
      <c r="Q1785" s="574" t="s">
        <v>5272</v>
      </c>
      <c r="R1785" s="574" t="s">
        <v>6137</v>
      </c>
      <c r="S1785" s="574" t="s">
        <v>5187</v>
      </c>
      <c r="T1785" s="574" t="s">
        <v>6309</v>
      </c>
      <c r="U1785" s="574" t="s">
        <v>5563</v>
      </c>
      <c r="V1785" s="574" t="s">
        <v>6554</v>
      </c>
      <c r="W1785" s="575" t="s">
        <v>6328</v>
      </c>
      <c r="X1785" s="575" t="s">
        <v>6539</v>
      </c>
      <c r="Y1785" s="575" t="s">
        <v>6330</v>
      </c>
      <c r="Z1785" s="579" t="s">
        <v>6555</v>
      </c>
      <c r="AA1785" s="580" t="s">
        <v>6541</v>
      </c>
      <c r="AE1785"/>
    </row>
    <row r="1786" spans="1:31" s="563" customFormat="1">
      <c r="A1786"/>
      <c r="B1786"/>
      <c r="C1786" s="568">
        <v>2025</v>
      </c>
      <c r="D1786" s="569" t="s">
        <v>80</v>
      </c>
      <c r="E1786" s="569" t="s">
        <v>48</v>
      </c>
      <c r="F1786" s="573" t="s">
        <v>247</v>
      </c>
      <c r="G1786" s="569" t="s">
        <v>200</v>
      </c>
      <c r="H1786" s="569" t="s">
        <v>41</v>
      </c>
      <c r="I1786" s="575" t="s">
        <v>50</v>
      </c>
      <c r="J1786" s="569" t="s">
        <v>99</v>
      </c>
      <c r="K1786" s="569" t="s">
        <v>272</v>
      </c>
      <c r="L1786" s="570">
        <v>1</v>
      </c>
      <c r="M1786" s="571">
        <v>0.80383809102517667</v>
      </c>
      <c r="N1786" s="572">
        <v>571.26575000000003</v>
      </c>
      <c r="O1786" s="668" t="s">
        <v>151</v>
      </c>
      <c r="P1786" s="668" t="s">
        <v>99</v>
      </c>
      <c r="Q1786" s="574" t="s">
        <v>6333</v>
      </c>
      <c r="R1786" s="574" t="s">
        <v>6556</v>
      </c>
      <c r="S1786" s="574" t="s">
        <v>5197</v>
      </c>
      <c r="T1786" s="574" t="s">
        <v>6309</v>
      </c>
      <c r="U1786" s="574" t="s">
        <v>6335</v>
      </c>
      <c r="V1786" s="574" t="s">
        <v>6557</v>
      </c>
      <c r="W1786" s="575" t="s">
        <v>6337</v>
      </c>
      <c r="X1786" s="575" t="s">
        <v>6558</v>
      </c>
      <c r="Y1786" s="576" t="s">
        <v>6339</v>
      </c>
      <c r="Z1786" s="577" t="s">
        <v>6559</v>
      </c>
      <c r="AA1786" s="578" t="s">
        <v>6560</v>
      </c>
      <c r="AE1786"/>
    </row>
    <row r="1787" spans="1:31" s="563" customFormat="1">
      <c r="A1787"/>
      <c r="B1787"/>
      <c r="C1787" s="568">
        <v>2025</v>
      </c>
      <c r="D1787" s="569" t="s">
        <v>80</v>
      </c>
      <c r="E1787" s="569" t="s">
        <v>48</v>
      </c>
      <c r="F1787" s="573" t="s">
        <v>247</v>
      </c>
      <c r="G1787" s="569" t="s">
        <v>200</v>
      </c>
      <c r="H1787" s="569" t="s">
        <v>41</v>
      </c>
      <c r="I1787" s="575" t="s">
        <v>50</v>
      </c>
      <c r="J1787" s="569" t="s">
        <v>96</v>
      </c>
      <c r="K1787" s="569" t="s">
        <v>310</v>
      </c>
      <c r="L1787" s="570">
        <v>0.5</v>
      </c>
      <c r="M1787" s="571">
        <v>8.0867201791920314E-3</v>
      </c>
      <c r="N1787" s="572">
        <v>22.315068359374997</v>
      </c>
      <c r="O1787" s="668" t="s">
        <v>151</v>
      </c>
      <c r="P1787" s="668" t="s">
        <v>96</v>
      </c>
      <c r="Q1787" s="574" t="s">
        <v>5303</v>
      </c>
      <c r="R1787" s="574" t="s">
        <v>6219</v>
      </c>
      <c r="S1787" s="574" t="s">
        <v>5205</v>
      </c>
      <c r="T1787" s="574" t="s">
        <v>6309</v>
      </c>
      <c r="U1787" s="574" t="s">
        <v>6561</v>
      </c>
      <c r="V1787" s="574" t="s">
        <v>6562</v>
      </c>
      <c r="W1787" s="575" t="s">
        <v>6400</v>
      </c>
      <c r="X1787" s="575" t="s">
        <v>6563</v>
      </c>
      <c r="Y1787" s="576" t="s">
        <v>6347</v>
      </c>
      <c r="Z1787" s="577" t="s">
        <v>6564</v>
      </c>
      <c r="AA1787" s="578" t="s">
        <v>6565</v>
      </c>
      <c r="AE1787"/>
    </row>
    <row r="1788" spans="1:31" s="563" customFormat="1">
      <c r="A1788"/>
      <c r="B1788"/>
      <c r="C1788" s="568">
        <v>2025</v>
      </c>
      <c r="D1788" s="569" t="s">
        <v>80</v>
      </c>
      <c r="E1788" s="569" t="s">
        <v>48</v>
      </c>
      <c r="F1788" s="573" t="s">
        <v>247</v>
      </c>
      <c r="G1788" s="569" t="s">
        <v>200</v>
      </c>
      <c r="H1788" s="569" t="s">
        <v>41</v>
      </c>
      <c r="I1788" s="575" t="s">
        <v>50</v>
      </c>
      <c r="J1788" s="569" t="s">
        <v>96</v>
      </c>
      <c r="K1788" s="569" t="s">
        <v>79</v>
      </c>
      <c r="L1788" s="570">
        <v>0.5</v>
      </c>
      <c r="M1788" s="571">
        <v>8.0867201791920314E-3</v>
      </c>
      <c r="N1788" s="572">
        <v>22.315068359374997</v>
      </c>
      <c r="O1788" s="668" t="s">
        <v>151</v>
      </c>
      <c r="P1788" s="668" t="s">
        <v>96</v>
      </c>
      <c r="Q1788" s="574" t="s">
        <v>5313</v>
      </c>
      <c r="R1788" s="574" t="s">
        <v>6566</v>
      </c>
      <c r="S1788" s="574" t="s">
        <v>5205</v>
      </c>
      <c r="T1788" s="574" t="s">
        <v>6309</v>
      </c>
      <c r="U1788" s="574" t="s">
        <v>5654</v>
      </c>
      <c r="V1788" s="574" t="s">
        <v>6567</v>
      </c>
      <c r="W1788" s="575" t="s">
        <v>6568</v>
      </c>
      <c r="X1788" s="575" t="s">
        <v>6569</v>
      </c>
      <c r="Y1788" s="576" t="s">
        <v>6347</v>
      </c>
      <c r="Z1788" s="577" t="s">
        <v>6570</v>
      </c>
      <c r="AA1788" s="578" t="s">
        <v>6571</v>
      </c>
      <c r="AE1788"/>
    </row>
    <row r="1789" spans="1:31" s="563" customFormat="1">
      <c r="A1789"/>
      <c r="B1789"/>
      <c r="C1789" s="568">
        <v>2025</v>
      </c>
      <c r="D1789" s="569" t="s">
        <v>80</v>
      </c>
      <c r="E1789" s="569" t="s">
        <v>48</v>
      </c>
      <c r="F1789" s="573" t="s">
        <v>247</v>
      </c>
      <c r="G1789" s="569" t="s">
        <v>200</v>
      </c>
      <c r="H1789" s="569" t="s">
        <v>41</v>
      </c>
      <c r="I1789" s="575" t="s">
        <v>50</v>
      </c>
      <c r="J1789" s="569" t="s">
        <v>87</v>
      </c>
      <c r="K1789" s="569" t="s">
        <v>106</v>
      </c>
      <c r="L1789" s="570">
        <v>0.4</v>
      </c>
      <c r="M1789" s="571">
        <v>4.3924541079605195</v>
      </c>
      <c r="N1789" s="572">
        <v>225.49963815789476</v>
      </c>
      <c r="O1789" s="668" t="s">
        <v>151</v>
      </c>
      <c r="P1789" s="668" t="s">
        <v>87</v>
      </c>
      <c r="Q1789" s="574" t="s">
        <v>5175</v>
      </c>
      <c r="R1789" s="574" t="s">
        <v>6160</v>
      </c>
      <c r="S1789" s="574" t="s">
        <v>5212</v>
      </c>
      <c r="T1789" s="574" t="s">
        <v>6309</v>
      </c>
      <c r="U1789" s="574" t="s">
        <v>5220</v>
      </c>
      <c r="V1789" s="574" t="s">
        <v>6161</v>
      </c>
      <c r="W1789" s="575" t="s">
        <v>6310</v>
      </c>
      <c r="X1789" s="575" t="s">
        <v>6531</v>
      </c>
      <c r="Y1789" s="576" t="s">
        <v>6349</v>
      </c>
      <c r="Z1789" s="577" t="s">
        <v>6572</v>
      </c>
      <c r="AA1789" s="578" t="s">
        <v>6533</v>
      </c>
      <c r="AE1789"/>
    </row>
    <row r="1790" spans="1:31" s="563" customFormat="1">
      <c r="A1790"/>
      <c r="B1790"/>
      <c r="C1790" s="568">
        <v>2025</v>
      </c>
      <c r="D1790" s="569" t="s">
        <v>80</v>
      </c>
      <c r="E1790" s="569" t="s">
        <v>48</v>
      </c>
      <c r="F1790" s="573" t="s">
        <v>247</v>
      </c>
      <c r="G1790" s="569" t="s">
        <v>200</v>
      </c>
      <c r="H1790" s="569" t="s">
        <v>41</v>
      </c>
      <c r="I1790" s="575" t="s">
        <v>50</v>
      </c>
      <c r="J1790" s="569" t="s">
        <v>87</v>
      </c>
      <c r="K1790" s="569" t="s">
        <v>100</v>
      </c>
      <c r="L1790" s="570">
        <v>0.6</v>
      </c>
      <c r="M1790" s="571">
        <v>6.5886811619407784</v>
      </c>
      <c r="N1790" s="572">
        <v>338.24945723684209</v>
      </c>
      <c r="O1790" s="668" t="s">
        <v>151</v>
      </c>
      <c r="P1790" s="668" t="s">
        <v>87</v>
      </c>
      <c r="Q1790" s="574" t="s">
        <v>5288</v>
      </c>
      <c r="R1790" s="574" t="s">
        <v>6185</v>
      </c>
      <c r="S1790" s="574" t="s">
        <v>5212</v>
      </c>
      <c r="T1790" s="574" t="s">
        <v>6309</v>
      </c>
      <c r="U1790" s="574" t="s">
        <v>6425</v>
      </c>
      <c r="V1790" s="574" t="s">
        <v>6573</v>
      </c>
      <c r="W1790" s="575" t="s">
        <v>6390</v>
      </c>
      <c r="X1790" s="575" t="s">
        <v>6536</v>
      </c>
      <c r="Y1790" s="576" t="s">
        <v>6349</v>
      </c>
      <c r="Z1790" s="577" t="s">
        <v>6574</v>
      </c>
      <c r="AA1790" s="578" t="s">
        <v>6538</v>
      </c>
      <c r="AE1790"/>
    </row>
    <row r="1791" spans="1:31" s="563" customFormat="1">
      <c r="A1791"/>
      <c r="B1791"/>
      <c r="C1791" s="568">
        <v>2025</v>
      </c>
      <c r="D1791" s="569" t="s">
        <v>80</v>
      </c>
      <c r="E1791" s="569" t="s">
        <v>48</v>
      </c>
      <c r="F1791" s="573" t="s">
        <v>247</v>
      </c>
      <c r="G1791" s="569" t="s">
        <v>200</v>
      </c>
      <c r="H1791" s="569" t="s">
        <v>41</v>
      </c>
      <c r="I1791" s="575" t="s">
        <v>50</v>
      </c>
      <c r="J1791" s="569" t="s">
        <v>83</v>
      </c>
      <c r="K1791" s="569" t="s">
        <v>81</v>
      </c>
      <c r="L1791" s="570">
        <v>1</v>
      </c>
      <c r="M1791" s="571">
        <v>7.0437160797117855</v>
      </c>
      <c r="N1791" s="572">
        <v>19.92106205128205</v>
      </c>
      <c r="O1791" s="668" t="s">
        <v>382</v>
      </c>
      <c r="P1791" s="668" t="s">
        <v>83</v>
      </c>
      <c r="Q1791" s="574" t="s">
        <v>5231</v>
      </c>
      <c r="R1791" s="574" t="s">
        <v>6191</v>
      </c>
      <c r="S1791" s="574" t="s">
        <v>5233</v>
      </c>
      <c r="T1791" s="574" t="s">
        <v>6309</v>
      </c>
      <c r="U1791" s="574" t="s">
        <v>5234</v>
      </c>
      <c r="V1791" s="574" t="s">
        <v>6245</v>
      </c>
      <c r="W1791" s="575" t="s">
        <v>6351</v>
      </c>
      <c r="X1791" s="575" t="s">
        <v>6575</v>
      </c>
      <c r="Y1791" s="576" t="s">
        <v>6353</v>
      </c>
      <c r="Z1791" s="577" t="s">
        <v>6576</v>
      </c>
      <c r="AA1791" s="578" t="s">
        <v>6577</v>
      </c>
      <c r="AE1791"/>
    </row>
    <row r="1792" spans="1:31" s="563" customFormat="1">
      <c r="A1792"/>
      <c r="B1792"/>
      <c r="C1792" s="568">
        <v>2025</v>
      </c>
      <c r="D1792" s="569" t="s">
        <v>80</v>
      </c>
      <c r="E1792" s="569" t="s">
        <v>48</v>
      </c>
      <c r="F1792" s="573" t="s">
        <v>247</v>
      </c>
      <c r="G1792" s="569" t="s">
        <v>200</v>
      </c>
      <c r="H1792" s="569" t="s">
        <v>41</v>
      </c>
      <c r="I1792" s="575" t="s">
        <v>50</v>
      </c>
      <c r="J1792" s="569" t="s">
        <v>77</v>
      </c>
      <c r="K1792" s="569" t="s">
        <v>93</v>
      </c>
      <c r="L1792" s="570">
        <v>1</v>
      </c>
      <c r="M1792" s="571">
        <v>6.1364280853042148</v>
      </c>
      <c r="N1792" s="572">
        <v>277.47193571428568</v>
      </c>
      <c r="O1792" s="668" t="s">
        <v>381</v>
      </c>
      <c r="P1792" s="668" t="s">
        <v>77</v>
      </c>
      <c r="Q1792" s="574" t="s">
        <v>5251</v>
      </c>
      <c r="R1792" s="574" t="s">
        <v>6578</v>
      </c>
      <c r="S1792" s="574" t="s">
        <v>5243</v>
      </c>
      <c r="T1792" s="574" t="s">
        <v>6309</v>
      </c>
      <c r="U1792" s="574" t="s">
        <v>5253</v>
      </c>
      <c r="V1792" s="574" t="s">
        <v>6579</v>
      </c>
      <c r="W1792" s="575" t="s">
        <v>6366</v>
      </c>
      <c r="X1792" s="575" t="s">
        <v>6580</v>
      </c>
      <c r="Y1792" s="576" t="s">
        <v>6356</v>
      </c>
      <c r="Z1792" s="577" t="s">
        <v>6581</v>
      </c>
      <c r="AA1792" s="578" t="s">
        <v>6582</v>
      </c>
      <c r="AE1792"/>
    </row>
    <row r="1793" spans="1:31" s="563" customFormat="1">
      <c r="A1793"/>
      <c r="B1793"/>
      <c r="C1793" s="568">
        <v>2025</v>
      </c>
      <c r="D1793" s="569" t="s">
        <v>80</v>
      </c>
      <c r="E1793" s="569" t="s">
        <v>48</v>
      </c>
      <c r="F1793" s="573" t="s">
        <v>247</v>
      </c>
      <c r="G1793" s="569" t="s">
        <v>200</v>
      </c>
      <c r="H1793" s="569" t="s">
        <v>41</v>
      </c>
      <c r="I1793" s="575" t="s">
        <v>50</v>
      </c>
      <c r="J1793" s="569" t="s">
        <v>349</v>
      </c>
      <c r="K1793" s="569" t="s">
        <v>115</v>
      </c>
      <c r="L1793" s="570">
        <v>1</v>
      </c>
      <c r="M1793" s="571">
        <v>2.9457275555729745</v>
      </c>
      <c r="N1793" s="572">
        <v>312.41095703124995</v>
      </c>
      <c r="O1793" s="668" t="s">
        <v>151</v>
      </c>
      <c r="P1793" s="668" t="s">
        <v>349</v>
      </c>
      <c r="Q1793" s="574" t="s">
        <v>5403</v>
      </c>
      <c r="R1793" s="574" t="s">
        <v>6548</v>
      </c>
      <c r="S1793" s="574" t="s">
        <v>5259</v>
      </c>
      <c r="T1793" s="574" t="s">
        <v>6309</v>
      </c>
      <c r="U1793" s="574" t="s">
        <v>5405</v>
      </c>
      <c r="V1793" s="574" t="s">
        <v>6583</v>
      </c>
      <c r="W1793" s="575" t="s">
        <v>6372</v>
      </c>
      <c r="X1793" s="575" t="s">
        <v>6551</v>
      </c>
      <c r="Y1793" s="576" t="s">
        <v>6374</v>
      </c>
      <c r="Z1793" s="577" t="s">
        <v>6584</v>
      </c>
      <c r="AA1793" s="578" t="s">
        <v>6553</v>
      </c>
      <c r="AE1793"/>
    </row>
    <row r="1794" spans="1:31" s="563" customFormat="1">
      <c r="A1794"/>
      <c r="B1794"/>
      <c r="C1794" s="568">
        <v>2025</v>
      </c>
      <c r="D1794" s="569" t="s">
        <v>80</v>
      </c>
      <c r="E1794" s="569" t="s">
        <v>48</v>
      </c>
      <c r="F1794" s="573" t="s">
        <v>247</v>
      </c>
      <c r="G1794" s="569" t="s">
        <v>200</v>
      </c>
      <c r="H1794" s="569" t="s">
        <v>41</v>
      </c>
      <c r="I1794" s="575" t="s">
        <v>50</v>
      </c>
      <c r="J1794" s="569" t="s">
        <v>74</v>
      </c>
      <c r="K1794" s="569" t="s">
        <v>115</v>
      </c>
      <c r="L1794" s="570">
        <v>0.5</v>
      </c>
      <c r="M1794" s="571">
        <v>2.4980238266470383</v>
      </c>
      <c r="N1794" s="572">
        <v>964.0109531249999</v>
      </c>
      <c r="O1794" s="668" t="s">
        <v>151</v>
      </c>
      <c r="P1794" s="668" t="s">
        <v>74</v>
      </c>
      <c r="Q1794" s="574" t="s">
        <v>5403</v>
      </c>
      <c r="R1794" s="574" t="s">
        <v>6548</v>
      </c>
      <c r="S1794" s="574" t="s">
        <v>5280</v>
      </c>
      <c r="T1794" s="574" t="s">
        <v>6309</v>
      </c>
      <c r="U1794" s="574" t="s">
        <v>6384</v>
      </c>
      <c r="V1794" s="574" t="s">
        <v>6585</v>
      </c>
      <c r="W1794" s="575" t="s">
        <v>6372</v>
      </c>
      <c r="X1794" s="575" t="s">
        <v>6551</v>
      </c>
      <c r="Y1794" s="575" t="s">
        <v>6386</v>
      </c>
      <c r="Z1794" s="579" t="s">
        <v>6586</v>
      </c>
      <c r="AA1794" s="578" t="s">
        <v>6553</v>
      </c>
      <c r="AE1794"/>
    </row>
    <row r="1795" spans="1:31" s="563" customFormat="1">
      <c r="A1795"/>
      <c r="B1795"/>
      <c r="C1795" s="568">
        <v>2025</v>
      </c>
      <c r="D1795" s="569" t="s">
        <v>80</v>
      </c>
      <c r="E1795" s="569" t="s">
        <v>48</v>
      </c>
      <c r="F1795" s="573" t="s">
        <v>247</v>
      </c>
      <c r="G1795" s="569" t="s">
        <v>200</v>
      </c>
      <c r="H1795" s="569" t="s">
        <v>41</v>
      </c>
      <c r="I1795" s="575" t="s">
        <v>50</v>
      </c>
      <c r="J1795" s="569" t="s">
        <v>74</v>
      </c>
      <c r="K1795" s="569" t="s">
        <v>104</v>
      </c>
      <c r="L1795" s="570">
        <v>0.5</v>
      </c>
      <c r="M1795" s="571">
        <v>2.4980238266470383</v>
      </c>
      <c r="N1795" s="572">
        <v>964.0109531249999</v>
      </c>
      <c r="O1795" s="668" t="s">
        <v>151</v>
      </c>
      <c r="P1795" s="668" t="s">
        <v>74</v>
      </c>
      <c r="Q1795" s="574" t="s">
        <v>5223</v>
      </c>
      <c r="R1795" s="574" t="s">
        <v>6168</v>
      </c>
      <c r="S1795" s="574" t="s">
        <v>5280</v>
      </c>
      <c r="T1795" s="574" t="s">
        <v>6309</v>
      </c>
      <c r="U1795" s="574" t="s">
        <v>5619</v>
      </c>
      <c r="V1795" s="574" t="s">
        <v>6169</v>
      </c>
      <c r="W1795" s="575" t="s">
        <v>6433</v>
      </c>
      <c r="X1795" s="575" t="s">
        <v>6587</v>
      </c>
      <c r="Y1795" s="576" t="s">
        <v>6386</v>
      </c>
      <c r="Z1795" s="577" t="s">
        <v>6588</v>
      </c>
      <c r="AA1795" s="578" t="s">
        <v>6589</v>
      </c>
      <c r="AE1795"/>
    </row>
    <row r="1796" spans="1:31" s="563" customFormat="1">
      <c r="A1796"/>
      <c r="B1796"/>
      <c r="C1796" s="568">
        <v>2025</v>
      </c>
      <c r="D1796" s="569" t="s">
        <v>80</v>
      </c>
      <c r="E1796" s="569" t="s">
        <v>48</v>
      </c>
      <c r="F1796" s="573" t="s">
        <v>247</v>
      </c>
      <c r="G1796" s="569" t="s">
        <v>200</v>
      </c>
      <c r="H1796" s="569" t="s">
        <v>41</v>
      </c>
      <c r="I1796" s="575" t="s">
        <v>50</v>
      </c>
      <c r="J1796" s="569" t="s">
        <v>71</v>
      </c>
      <c r="K1796" s="569" t="s">
        <v>104</v>
      </c>
      <c r="L1796" s="570">
        <v>0.6</v>
      </c>
      <c r="M1796" s="571">
        <v>9.7624046112031184</v>
      </c>
      <c r="N1796" s="572">
        <v>428.44931249999996</v>
      </c>
      <c r="O1796" s="668" t="s">
        <v>151</v>
      </c>
      <c r="P1796" s="668" t="s">
        <v>70</v>
      </c>
      <c r="Q1796" s="574" t="s">
        <v>5223</v>
      </c>
      <c r="R1796" s="574" t="s">
        <v>6168</v>
      </c>
      <c r="S1796" s="574" t="s">
        <v>5524</v>
      </c>
      <c r="T1796" s="574" t="s">
        <v>6309</v>
      </c>
      <c r="U1796" s="574" t="s">
        <v>6066</v>
      </c>
      <c r="V1796" s="574" t="s">
        <v>6175</v>
      </c>
      <c r="W1796" s="575" t="s">
        <v>6433</v>
      </c>
      <c r="X1796" s="575" t="s">
        <v>6587</v>
      </c>
      <c r="Y1796" s="576" t="s">
        <v>6442</v>
      </c>
      <c r="Z1796" s="577" t="s">
        <v>6590</v>
      </c>
      <c r="AA1796" s="578" t="s">
        <v>6589</v>
      </c>
      <c r="AE1796"/>
    </row>
    <row r="1797" spans="1:31" s="563" customFormat="1">
      <c r="A1797"/>
      <c r="B1797"/>
      <c r="C1797" s="568">
        <v>2025</v>
      </c>
      <c r="D1797" s="569" t="s">
        <v>80</v>
      </c>
      <c r="E1797" s="569" t="s">
        <v>48</v>
      </c>
      <c r="F1797" s="573" t="s">
        <v>247</v>
      </c>
      <c r="G1797" s="569" t="s">
        <v>200</v>
      </c>
      <c r="H1797" s="569" t="s">
        <v>41</v>
      </c>
      <c r="I1797" s="575" t="s">
        <v>50</v>
      </c>
      <c r="J1797" s="569" t="s">
        <v>71</v>
      </c>
      <c r="K1797" s="569" t="s">
        <v>86</v>
      </c>
      <c r="L1797" s="570">
        <v>0.4</v>
      </c>
      <c r="M1797" s="571">
        <v>6.5082697408020804</v>
      </c>
      <c r="N1797" s="572">
        <v>285.63287500000001</v>
      </c>
      <c r="O1797" s="668" t="s">
        <v>151</v>
      </c>
      <c r="P1797" s="668" t="s">
        <v>70</v>
      </c>
      <c r="Q1797" s="574" t="s">
        <v>6177</v>
      </c>
      <c r="R1797" s="574" t="s">
        <v>6178</v>
      </c>
      <c r="S1797" s="574" t="s">
        <v>5524</v>
      </c>
      <c r="T1797" s="574" t="s">
        <v>6309</v>
      </c>
      <c r="U1797" s="574" t="s">
        <v>6179</v>
      </c>
      <c r="V1797" s="574" t="s">
        <v>6180</v>
      </c>
      <c r="W1797" s="575" t="s">
        <v>6446</v>
      </c>
      <c r="X1797" s="575" t="s">
        <v>6591</v>
      </c>
      <c r="Y1797" s="576" t="s">
        <v>6442</v>
      </c>
      <c r="Z1797" s="577" t="s">
        <v>6592</v>
      </c>
      <c r="AA1797" s="578" t="s">
        <v>6593</v>
      </c>
      <c r="AE1797"/>
    </row>
    <row r="1798" spans="1:31" s="563" customFormat="1">
      <c r="A1798"/>
      <c r="B1798"/>
      <c r="C1798" s="568">
        <v>2025</v>
      </c>
      <c r="D1798" s="569" t="s">
        <v>80</v>
      </c>
      <c r="E1798" s="569" t="s">
        <v>48</v>
      </c>
      <c r="F1798" s="573" t="s">
        <v>247</v>
      </c>
      <c r="G1798" s="569" t="s">
        <v>200</v>
      </c>
      <c r="H1798" s="569" t="s">
        <v>41</v>
      </c>
      <c r="I1798" s="575" t="s">
        <v>50</v>
      </c>
      <c r="J1798" s="569" t="s">
        <v>351</v>
      </c>
      <c r="K1798" s="569" t="s">
        <v>100</v>
      </c>
      <c r="L1798" s="570">
        <v>1</v>
      </c>
      <c r="M1798" s="571">
        <v>25.163087495416704</v>
      </c>
      <c r="N1798" s="572">
        <v>99.019396666666651</v>
      </c>
      <c r="O1798" s="668" t="s">
        <v>151</v>
      </c>
      <c r="P1798" s="668" t="s">
        <v>351</v>
      </c>
      <c r="Q1798" s="574" t="s">
        <v>5288</v>
      </c>
      <c r="R1798" s="574" t="s">
        <v>6185</v>
      </c>
      <c r="S1798" s="574" t="s">
        <v>5290</v>
      </c>
      <c r="T1798" s="574" t="s">
        <v>6309</v>
      </c>
      <c r="U1798" s="574" t="s">
        <v>5291</v>
      </c>
      <c r="V1798" s="574" t="s">
        <v>6186</v>
      </c>
      <c r="W1798" s="575" t="s">
        <v>6390</v>
      </c>
      <c r="X1798" s="575" t="s">
        <v>6536</v>
      </c>
      <c r="Y1798" s="576" t="s">
        <v>6392</v>
      </c>
      <c r="Z1798" s="577" t="s">
        <v>6594</v>
      </c>
      <c r="AA1798" s="578" t="s">
        <v>6538</v>
      </c>
      <c r="AE1798"/>
    </row>
    <row r="1799" spans="1:31" s="563" customFormat="1">
      <c r="A1799"/>
      <c r="B1799"/>
      <c r="C1799" s="568">
        <v>2025</v>
      </c>
      <c r="D1799" s="569" t="s">
        <v>75</v>
      </c>
      <c r="E1799" s="569" t="s">
        <v>337</v>
      </c>
      <c r="F1799" s="573" t="s">
        <v>141</v>
      </c>
      <c r="G1799" s="569" t="s">
        <v>42</v>
      </c>
      <c r="H1799" s="569" t="s">
        <v>41</v>
      </c>
      <c r="I1799" s="575" t="s">
        <v>54</v>
      </c>
      <c r="J1799" s="569" t="s">
        <v>352</v>
      </c>
      <c r="K1799" s="569" t="s">
        <v>346</v>
      </c>
      <c r="L1799" s="570">
        <v>0.8</v>
      </c>
      <c r="M1799" s="571">
        <v>7.7039113554999119</v>
      </c>
      <c r="N1799" s="572">
        <v>296.20788694025759</v>
      </c>
      <c r="O1799" s="668" t="s">
        <v>151</v>
      </c>
      <c r="P1799" s="668" t="s">
        <v>352</v>
      </c>
      <c r="Q1799" s="574" t="s">
        <v>5146</v>
      </c>
      <c r="R1799" s="574" t="s">
        <v>5332</v>
      </c>
      <c r="S1799" s="574" t="s">
        <v>5148</v>
      </c>
      <c r="T1799" s="574" t="s">
        <v>6595</v>
      </c>
      <c r="U1799" s="574" t="s">
        <v>5150</v>
      </c>
      <c r="V1799" s="574" t="s">
        <v>5333</v>
      </c>
      <c r="W1799" s="575" t="s">
        <v>6596</v>
      </c>
      <c r="X1799" s="575" t="s">
        <v>6597</v>
      </c>
      <c r="Y1799" s="576" t="s">
        <v>6598</v>
      </c>
      <c r="Z1799" s="577" t="s">
        <v>6599</v>
      </c>
      <c r="AA1799" s="578" t="s">
        <v>6600</v>
      </c>
      <c r="AE1799"/>
    </row>
    <row r="1800" spans="1:31" s="563" customFormat="1">
      <c r="A1800"/>
      <c r="B1800"/>
      <c r="C1800" s="568">
        <v>2025</v>
      </c>
      <c r="D1800" s="569" t="s">
        <v>75</v>
      </c>
      <c r="E1800" s="569" t="s">
        <v>337</v>
      </c>
      <c r="F1800" s="573" t="s">
        <v>141</v>
      </c>
      <c r="G1800" s="569" t="s">
        <v>42</v>
      </c>
      <c r="H1800" s="569" t="s">
        <v>41</v>
      </c>
      <c r="I1800" s="575" t="s">
        <v>54</v>
      </c>
      <c r="J1800" s="569" t="s">
        <v>352</v>
      </c>
      <c r="K1800" s="569" t="s">
        <v>466</v>
      </c>
      <c r="L1800" s="570">
        <v>0.2</v>
      </c>
      <c r="M1800" s="571">
        <v>1.925977838874978</v>
      </c>
      <c r="N1800" s="572">
        <v>74.051971735064399</v>
      </c>
      <c r="O1800" s="668" t="s">
        <v>151</v>
      </c>
      <c r="P1800" s="668" t="s">
        <v>352</v>
      </c>
      <c r="Q1800" s="574" t="s">
        <v>5167</v>
      </c>
      <c r="R1800" s="574" t="s">
        <v>5342</v>
      </c>
      <c r="S1800" s="574" t="s">
        <v>5148</v>
      </c>
      <c r="T1800" s="574" t="s">
        <v>6595</v>
      </c>
      <c r="U1800" s="574" t="s">
        <v>6601</v>
      </c>
      <c r="V1800" s="574" t="s">
        <v>6602</v>
      </c>
      <c r="W1800" s="575" t="s">
        <v>6603</v>
      </c>
      <c r="X1800" s="575" t="s">
        <v>6604</v>
      </c>
      <c r="Y1800" s="576" t="s">
        <v>6598</v>
      </c>
      <c r="Z1800" s="577" t="s">
        <v>6605</v>
      </c>
      <c r="AA1800" s="578" t="s">
        <v>6606</v>
      </c>
      <c r="AE1800"/>
    </row>
    <row r="1801" spans="1:31" s="563" customFormat="1">
      <c r="A1801"/>
      <c r="B1801"/>
      <c r="C1801" s="568">
        <v>2025</v>
      </c>
      <c r="D1801" s="569" t="s">
        <v>75</v>
      </c>
      <c r="E1801" s="569" t="s">
        <v>337</v>
      </c>
      <c r="F1801" s="573" t="s">
        <v>141</v>
      </c>
      <c r="G1801" s="569" t="s">
        <v>42</v>
      </c>
      <c r="H1801" s="569" t="s">
        <v>41</v>
      </c>
      <c r="I1801" s="575" t="s">
        <v>54</v>
      </c>
      <c r="J1801" s="569" t="s">
        <v>116</v>
      </c>
      <c r="K1801" s="569" t="s">
        <v>90</v>
      </c>
      <c r="L1801" s="570">
        <v>0.3</v>
      </c>
      <c r="M1801" s="571">
        <v>1.8039916982666953</v>
      </c>
      <c r="N1801" s="572">
        <v>7.2442146262562996</v>
      </c>
      <c r="O1801" s="668" t="s">
        <v>382</v>
      </c>
      <c r="P1801" s="668" t="s">
        <v>116</v>
      </c>
      <c r="Q1801" s="574" t="s">
        <v>5157</v>
      </c>
      <c r="R1801" s="574" t="s">
        <v>5337</v>
      </c>
      <c r="S1801" s="574" t="s">
        <v>5159</v>
      </c>
      <c r="T1801" s="574" t="s">
        <v>6595</v>
      </c>
      <c r="U1801" s="574" t="s">
        <v>5160</v>
      </c>
      <c r="V1801" s="574" t="s">
        <v>5338</v>
      </c>
      <c r="W1801" s="575" t="s">
        <v>6607</v>
      </c>
      <c r="X1801" s="575" t="s">
        <v>6608</v>
      </c>
      <c r="Y1801" s="576" t="s">
        <v>6609</v>
      </c>
      <c r="Z1801" s="577" t="s">
        <v>6610</v>
      </c>
      <c r="AA1801" s="578" t="s">
        <v>6611</v>
      </c>
      <c r="AE1801"/>
    </row>
    <row r="1802" spans="1:31" s="563" customFormat="1">
      <c r="A1802"/>
      <c r="B1802"/>
      <c r="C1802" s="568">
        <v>2025</v>
      </c>
      <c r="D1802" s="569" t="s">
        <v>75</v>
      </c>
      <c r="E1802" s="569" t="s">
        <v>337</v>
      </c>
      <c r="F1802" s="573" t="s">
        <v>141</v>
      </c>
      <c r="G1802" s="569" t="s">
        <v>42</v>
      </c>
      <c r="H1802" s="569" t="s">
        <v>41</v>
      </c>
      <c r="I1802" s="575" t="s">
        <v>54</v>
      </c>
      <c r="J1802" s="569" t="s">
        <v>116</v>
      </c>
      <c r="K1802" s="569" t="s">
        <v>466</v>
      </c>
      <c r="L1802" s="570">
        <v>0.7</v>
      </c>
      <c r="M1802" s="571">
        <v>4.2093139626222884</v>
      </c>
      <c r="N1802" s="572">
        <v>16.903167461264697</v>
      </c>
      <c r="O1802" s="668" t="s">
        <v>382</v>
      </c>
      <c r="P1802" s="668" t="s">
        <v>116</v>
      </c>
      <c r="Q1802" s="574" t="s">
        <v>5167</v>
      </c>
      <c r="R1802" s="574" t="s">
        <v>5342</v>
      </c>
      <c r="S1802" s="574" t="s">
        <v>5159</v>
      </c>
      <c r="T1802" s="574" t="s">
        <v>6595</v>
      </c>
      <c r="U1802" s="574" t="s">
        <v>5169</v>
      </c>
      <c r="V1802" s="574" t="s">
        <v>5343</v>
      </c>
      <c r="W1802" s="575" t="s">
        <v>6603</v>
      </c>
      <c r="X1802" s="575" t="s">
        <v>6604</v>
      </c>
      <c r="Y1802" s="576" t="s">
        <v>6609</v>
      </c>
      <c r="Z1802" s="577" t="s">
        <v>6612</v>
      </c>
      <c r="AA1802" s="578" t="s">
        <v>6606</v>
      </c>
      <c r="AE1802"/>
    </row>
    <row r="1803" spans="1:31" s="563" customFormat="1">
      <c r="A1803"/>
      <c r="B1803"/>
      <c r="C1803" s="568">
        <v>2025</v>
      </c>
      <c r="D1803" s="569" t="s">
        <v>75</v>
      </c>
      <c r="E1803" s="569" t="s">
        <v>337</v>
      </c>
      <c r="F1803" s="573" t="s">
        <v>141</v>
      </c>
      <c r="G1803" s="569" t="s">
        <v>42</v>
      </c>
      <c r="H1803" s="569" t="s">
        <v>41</v>
      </c>
      <c r="I1803" s="575" t="s">
        <v>54</v>
      </c>
      <c r="J1803" s="569" t="s">
        <v>109</v>
      </c>
      <c r="K1803" s="569" t="s">
        <v>111</v>
      </c>
      <c r="L1803" s="570">
        <v>0.7</v>
      </c>
      <c r="M1803" s="571">
        <v>10.121831792595355</v>
      </c>
      <c r="N1803" s="572">
        <v>338.06334922529396</v>
      </c>
      <c r="O1803" s="668" t="s">
        <v>381</v>
      </c>
      <c r="P1803" s="668" t="s">
        <v>109</v>
      </c>
      <c r="Q1803" s="574" t="s">
        <v>5272</v>
      </c>
      <c r="R1803" s="574" t="s">
        <v>5347</v>
      </c>
      <c r="S1803" s="574" t="s">
        <v>5177</v>
      </c>
      <c r="T1803" s="574" t="s">
        <v>6595</v>
      </c>
      <c r="U1803" s="574" t="s">
        <v>5348</v>
      </c>
      <c r="V1803" s="574" t="s">
        <v>5349</v>
      </c>
      <c r="W1803" s="575" t="s">
        <v>6613</v>
      </c>
      <c r="X1803" s="575" t="s">
        <v>6614</v>
      </c>
      <c r="Y1803" s="576" t="s">
        <v>6615</v>
      </c>
      <c r="Z1803" s="577" t="s">
        <v>6616</v>
      </c>
      <c r="AA1803" s="578" t="s">
        <v>6617</v>
      </c>
      <c r="AE1803"/>
    </row>
    <row r="1804" spans="1:31" s="563" customFormat="1">
      <c r="A1804"/>
      <c r="B1804"/>
      <c r="C1804" s="568">
        <v>2025</v>
      </c>
      <c r="D1804" s="569" t="s">
        <v>75</v>
      </c>
      <c r="E1804" s="569" t="s">
        <v>337</v>
      </c>
      <c r="F1804" s="573" t="s">
        <v>141</v>
      </c>
      <c r="G1804" s="569" t="s">
        <v>42</v>
      </c>
      <c r="H1804" s="569" t="s">
        <v>41</v>
      </c>
      <c r="I1804" s="575" t="s">
        <v>54</v>
      </c>
      <c r="J1804" s="569" t="s">
        <v>109</v>
      </c>
      <c r="K1804" s="569" t="s">
        <v>106</v>
      </c>
      <c r="L1804" s="570">
        <v>0.3</v>
      </c>
      <c r="M1804" s="571">
        <v>4.3379279111122955</v>
      </c>
      <c r="N1804" s="572">
        <v>144.884292525126</v>
      </c>
      <c r="O1804" s="668" t="s">
        <v>381</v>
      </c>
      <c r="P1804" s="668" t="s">
        <v>109</v>
      </c>
      <c r="Q1804" s="574" t="s">
        <v>5175</v>
      </c>
      <c r="R1804" s="574" t="s">
        <v>5353</v>
      </c>
      <c r="S1804" s="574" t="s">
        <v>5177</v>
      </c>
      <c r="T1804" s="574" t="s">
        <v>6595</v>
      </c>
      <c r="U1804" s="574" t="s">
        <v>5178</v>
      </c>
      <c r="V1804" s="574" t="s">
        <v>5354</v>
      </c>
      <c r="W1804" s="575" t="s">
        <v>6618</v>
      </c>
      <c r="X1804" s="575" t="s">
        <v>6619</v>
      </c>
      <c r="Y1804" s="575" t="s">
        <v>6615</v>
      </c>
      <c r="Z1804" s="579" t="s">
        <v>6620</v>
      </c>
      <c r="AA1804" s="580" t="s">
        <v>6621</v>
      </c>
      <c r="AE1804"/>
    </row>
    <row r="1805" spans="1:31" s="563" customFormat="1">
      <c r="A1805"/>
      <c r="B1805"/>
      <c r="C1805" s="568">
        <v>2025</v>
      </c>
      <c r="D1805" s="569" t="s">
        <v>75</v>
      </c>
      <c r="E1805" s="569" t="s">
        <v>337</v>
      </c>
      <c r="F1805" s="573" t="s">
        <v>141</v>
      </c>
      <c r="G1805" s="569" t="s">
        <v>42</v>
      </c>
      <c r="H1805" s="569" t="s">
        <v>41</v>
      </c>
      <c r="I1805" s="575" t="s">
        <v>54</v>
      </c>
      <c r="J1805" s="569" t="s">
        <v>350</v>
      </c>
      <c r="K1805" s="569" t="s">
        <v>111</v>
      </c>
      <c r="L1805" s="570">
        <v>0.7</v>
      </c>
      <c r="M1805" s="571">
        <v>7.7933917972537969</v>
      </c>
      <c r="N1805" s="572">
        <v>755.94721146211577</v>
      </c>
      <c r="O1805" s="668" t="s">
        <v>151</v>
      </c>
      <c r="P1805" s="668" t="s">
        <v>350</v>
      </c>
      <c r="Q1805" s="574" t="s">
        <v>5272</v>
      </c>
      <c r="R1805" s="574" t="s">
        <v>5347</v>
      </c>
      <c r="S1805" s="574" t="s">
        <v>5187</v>
      </c>
      <c r="T1805" s="574" t="s">
        <v>6595</v>
      </c>
      <c r="U1805" s="574" t="s">
        <v>5563</v>
      </c>
      <c r="V1805" s="574" t="s">
        <v>5564</v>
      </c>
      <c r="W1805" s="575" t="s">
        <v>6613</v>
      </c>
      <c r="X1805" s="575" t="s">
        <v>6614</v>
      </c>
      <c r="Y1805" s="576" t="s">
        <v>6622</v>
      </c>
      <c r="Z1805" s="577" t="s">
        <v>6623</v>
      </c>
      <c r="AA1805" s="578" t="s">
        <v>6617</v>
      </c>
      <c r="AE1805"/>
    </row>
    <row r="1806" spans="1:31" s="563" customFormat="1">
      <c r="A1806"/>
      <c r="B1806"/>
      <c r="C1806" s="568">
        <v>2025</v>
      </c>
      <c r="D1806" s="569" t="s">
        <v>75</v>
      </c>
      <c r="E1806" s="569" t="s">
        <v>337</v>
      </c>
      <c r="F1806" s="573" t="s">
        <v>141</v>
      </c>
      <c r="G1806" s="569" t="s">
        <v>42</v>
      </c>
      <c r="H1806" s="569" t="s">
        <v>41</v>
      </c>
      <c r="I1806" s="575" t="s">
        <v>54</v>
      </c>
      <c r="J1806" s="569" t="s">
        <v>350</v>
      </c>
      <c r="K1806" s="569" t="s">
        <v>79</v>
      </c>
      <c r="L1806" s="570">
        <v>0.3</v>
      </c>
      <c r="M1806" s="571">
        <v>3.340025055965913</v>
      </c>
      <c r="N1806" s="572">
        <v>323.97737634090674</v>
      </c>
      <c r="O1806" s="668" t="s">
        <v>151</v>
      </c>
      <c r="P1806" s="668" t="s">
        <v>350</v>
      </c>
      <c r="Q1806" s="574" t="s">
        <v>5313</v>
      </c>
      <c r="R1806" s="574" t="s">
        <v>5423</v>
      </c>
      <c r="S1806" s="574" t="s">
        <v>5187</v>
      </c>
      <c r="T1806" s="574" t="s">
        <v>6595</v>
      </c>
      <c r="U1806" s="574" t="s">
        <v>5567</v>
      </c>
      <c r="V1806" s="574" t="s">
        <v>5568</v>
      </c>
      <c r="W1806" s="575" t="s">
        <v>6624</v>
      </c>
      <c r="X1806" s="575" t="s">
        <v>6625</v>
      </c>
      <c r="Y1806" s="575" t="s">
        <v>6622</v>
      </c>
      <c r="Z1806" s="579" t="s">
        <v>6626</v>
      </c>
      <c r="AA1806" s="578" t="s">
        <v>6627</v>
      </c>
      <c r="AE1806"/>
    </row>
    <row r="1807" spans="1:31" s="563" customFormat="1">
      <c r="A1807"/>
      <c r="B1807"/>
      <c r="C1807" s="568">
        <v>2025</v>
      </c>
      <c r="D1807" s="569" t="s">
        <v>75</v>
      </c>
      <c r="E1807" s="569" t="s">
        <v>337</v>
      </c>
      <c r="F1807" s="573" t="s">
        <v>141</v>
      </c>
      <c r="G1807" s="569" t="s">
        <v>42</v>
      </c>
      <c r="H1807" s="569" t="s">
        <v>41</v>
      </c>
      <c r="I1807" s="575" t="s">
        <v>54</v>
      </c>
      <c r="J1807" s="569" t="s">
        <v>99</v>
      </c>
      <c r="K1807" s="569" t="s">
        <v>468</v>
      </c>
      <c r="L1807" s="570">
        <v>0.5</v>
      </c>
      <c r="M1807" s="571">
        <v>0.76403936761170277</v>
      </c>
      <c r="N1807" s="572">
        <v>388.77285160908809</v>
      </c>
      <c r="O1807" s="668" t="s">
        <v>151</v>
      </c>
      <c r="P1807" s="668" t="s">
        <v>99</v>
      </c>
      <c r="Q1807" s="574" t="s">
        <v>5210</v>
      </c>
      <c r="R1807" s="574" t="s">
        <v>5371</v>
      </c>
      <c r="S1807" s="574" t="s">
        <v>5197</v>
      </c>
      <c r="T1807" s="574" t="s">
        <v>6595</v>
      </c>
      <c r="U1807" s="574" t="s">
        <v>6628</v>
      </c>
      <c r="V1807" s="574" t="s">
        <v>6629</v>
      </c>
      <c r="W1807" s="575" t="s">
        <v>6630</v>
      </c>
      <c r="X1807" s="575" t="s">
        <v>6631</v>
      </c>
      <c r="Y1807" s="576" t="s">
        <v>6632</v>
      </c>
      <c r="Z1807" s="577" t="s">
        <v>6633</v>
      </c>
      <c r="AA1807" s="578" t="s">
        <v>6634</v>
      </c>
      <c r="AE1807"/>
    </row>
    <row r="1808" spans="1:31" s="563" customFormat="1">
      <c r="A1808"/>
      <c r="B1808"/>
      <c r="C1808" s="568">
        <v>2025</v>
      </c>
      <c r="D1808" s="569" t="s">
        <v>75</v>
      </c>
      <c r="E1808" s="569" t="s">
        <v>337</v>
      </c>
      <c r="F1808" s="573" t="s">
        <v>141</v>
      </c>
      <c r="G1808" s="569" t="s">
        <v>42</v>
      </c>
      <c r="H1808" s="569" t="s">
        <v>41</v>
      </c>
      <c r="I1808" s="575" t="s">
        <v>54</v>
      </c>
      <c r="J1808" s="569" t="s">
        <v>99</v>
      </c>
      <c r="K1808" s="569" t="s">
        <v>474</v>
      </c>
      <c r="L1808" s="570">
        <v>0.5</v>
      </c>
      <c r="M1808" s="571">
        <v>0.76403936761170277</v>
      </c>
      <c r="N1808" s="572">
        <v>388.77285160908809</v>
      </c>
      <c r="O1808" s="668" t="s">
        <v>151</v>
      </c>
      <c r="P1808" s="668" t="s">
        <v>99</v>
      </c>
      <c r="Q1808" s="574" t="s">
        <v>5729</v>
      </c>
      <c r="R1808" s="574" t="s">
        <v>5841</v>
      </c>
      <c r="S1808" s="574" t="s">
        <v>5197</v>
      </c>
      <c r="T1808" s="574" t="s">
        <v>6595</v>
      </c>
      <c r="U1808" s="574" t="s">
        <v>6635</v>
      </c>
      <c r="V1808" s="574" t="s">
        <v>6636</v>
      </c>
      <c r="W1808" s="575" t="s">
        <v>6637</v>
      </c>
      <c r="X1808" s="575" t="s">
        <v>6638</v>
      </c>
      <c r="Y1808" s="576" t="s">
        <v>6632</v>
      </c>
      <c r="Z1808" s="577" t="s">
        <v>6639</v>
      </c>
      <c r="AA1808" s="578" t="s">
        <v>6640</v>
      </c>
      <c r="AE1808"/>
    </row>
    <row r="1809" spans="1:31" s="563" customFormat="1">
      <c r="A1809"/>
      <c r="B1809"/>
      <c r="C1809" s="568">
        <v>2025</v>
      </c>
      <c r="D1809" s="569" t="s">
        <v>75</v>
      </c>
      <c r="E1809" s="569" t="s">
        <v>337</v>
      </c>
      <c r="F1809" s="573" t="s">
        <v>141</v>
      </c>
      <c r="G1809" s="569" t="s">
        <v>42</v>
      </c>
      <c r="H1809" s="569" t="s">
        <v>41</v>
      </c>
      <c r="I1809" s="575" t="s">
        <v>54</v>
      </c>
      <c r="J1809" s="569" t="s">
        <v>96</v>
      </c>
      <c r="K1809" s="569" t="s">
        <v>467</v>
      </c>
      <c r="L1809" s="570">
        <v>0.5</v>
      </c>
      <c r="M1809" s="571">
        <v>8.4617930482731987E-2</v>
      </c>
      <c r="N1809" s="572">
        <v>148.10394347012883</v>
      </c>
      <c r="O1809" s="668" t="s">
        <v>151</v>
      </c>
      <c r="P1809" s="668" t="s">
        <v>96</v>
      </c>
      <c r="Q1809" s="574" t="s">
        <v>5195</v>
      </c>
      <c r="R1809" s="574" t="s">
        <v>5326</v>
      </c>
      <c r="S1809" s="574" t="s">
        <v>5205</v>
      </c>
      <c r="T1809" s="574" t="s">
        <v>6595</v>
      </c>
      <c r="U1809" s="574" t="s">
        <v>5206</v>
      </c>
      <c r="V1809" s="574" t="s">
        <v>5369</v>
      </c>
      <c r="W1809" s="575" t="s">
        <v>6641</v>
      </c>
      <c r="X1809" s="575" t="s">
        <v>6642</v>
      </c>
      <c r="Y1809" s="576" t="s">
        <v>6643</v>
      </c>
      <c r="Z1809" s="577" t="s">
        <v>6644</v>
      </c>
      <c r="AA1809" s="578" t="s">
        <v>6645</v>
      </c>
      <c r="AE1809"/>
    </row>
    <row r="1810" spans="1:31" s="563" customFormat="1">
      <c r="A1810"/>
      <c r="B1810"/>
      <c r="C1810" s="568">
        <v>2025</v>
      </c>
      <c r="D1810" s="569" t="s">
        <v>75</v>
      </c>
      <c r="E1810" s="569" t="s">
        <v>337</v>
      </c>
      <c r="F1810" s="573" t="s">
        <v>141</v>
      </c>
      <c r="G1810" s="569" t="s">
        <v>42</v>
      </c>
      <c r="H1810" s="569" t="s">
        <v>41</v>
      </c>
      <c r="I1810" s="575" t="s">
        <v>54</v>
      </c>
      <c r="J1810" s="569" t="s">
        <v>96</v>
      </c>
      <c r="K1810" s="569" t="s">
        <v>471</v>
      </c>
      <c r="L1810" s="570">
        <v>0.5</v>
      </c>
      <c r="M1810" s="571">
        <v>8.4617930482731987E-2</v>
      </c>
      <c r="N1810" s="572">
        <v>148.10394347012883</v>
      </c>
      <c r="O1810" s="668" t="s">
        <v>151</v>
      </c>
      <c r="P1810" s="668" t="s">
        <v>96</v>
      </c>
      <c r="Q1810" s="574" t="s">
        <v>5577</v>
      </c>
      <c r="R1810" s="574" t="s">
        <v>5578</v>
      </c>
      <c r="S1810" s="574" t="s">
        <v>5205</v>
      </c>
      <c r="T1810" s="574" t="s">
        <v>6595</v>
      </c>
      <c r="U1810" s="574" t="s">
        <v>5579</v>
      </c>
      <c r="V1810" s="574" t="s">
        <v>5580</v>
      </c>
      <c r="W1810" s="575" t="s">
        <v>6646</v>
      </c>
      <c r="X1810" s="575" t="s">
        <v>6647</v>
      </c>
      <c r="Y1810" s="576" t="s">
        <v>6643</v>
      </c>
      <c r="Z1810" s="577" t="s">
        <v>6648</v>
      </c>
      <c r="AA1810" s="578" t="s">
        <v>6649</v>
      </c>
      <c r="AE1810"/>
    </row>
    <row r="1811" spans="1:31" s="563" customFormat="1">
      <c r="A1811"/>
      <c r="B1811"/>
      <c r="C1811" s="568">
        <v>2025</v>
      </c>
      <c r="D1811" s="569" t="s">
        <v>75</v>
      </c>
      <c r="E1811" s="569" t="s">
        <v>337</v>
      </c>
      <c r="F1811" s="573" t="s">
        <v>141</v>
      </c>
      <c r="G1811" s="569" t="s">
        <v>42</v>
      </c>
      <c r="H1811" s="569" t="s">
        <v>41</v>
      </c>
      <c r="I1811" s="575" t="s">
        <v>54</v>
      </c>
      <c r="J1811" s="569" t="s">
        <v>87</v>
      </c>
      <c r="K1811" s="569" t="s">
        <v>467</v>
      </c>
      <c r="L1811" s="570">
        <v>0.25</v>
      </c>
      <c r="M1811" s="571">
        <v>2.0832660661924129</v>
      </c>
      <c r="N1811" s="572">
        <v>88.862366082077259</v>
      </c>
      <c r="O1811" s="668" t="s">
        <v>151</v>
      </c>
      <c r="P1811" s="668" t="s">
        <v>87</v>
      </c>
      <c r="Q1811" s="574" t="s">
        <v>5195</v>
      </c>
      <c r="R1811" s="574" t="s">
        <v>5326</v>
      </c>
      <c r="S1811" s="574" t="s">
        <v>5212</v>
      </c>
      <c r="T1811" s="574" t="s">
        <v>6595</v>
      </c>
      <c r="U1811" s="574" t="s">
        <v>5464</v>
      </c>
      <c r="V1811" s="574" t="s">
        <v>5465</v>
      </c>
      <c r="W1811" s="575" t="s">
        <v>6641</v>
      </c>
      <c r="X1811" s="575" t="s">
        <v>6642</v>
      </c>
      <c r="Y1811" s="576" t="s">
        <v>6650</v>
      </c>
      <c r="Z1811" s="577" t="s">
        <v>6651</v>
      </c>
      <c r="AA1811" s="578" t="s">
        <v>6645</v>
      </c>
      <c r="AE1811"/>
    </row>
    <row r="1812" spans="1:31" s="563" customFormat="1">
      <c r="A1812"/>
      <c r="B1812"/>
      <c r="C1812" s="568">
        <v>2025</v>
      </c>
      <c r="D1812" s="569" t="s">
        <v>75</v>
      </c>
      <c r="E1812" s="569" t="s">
        <v>337</v>
      </c>
      <c r="F1812" s="573" t="s">
        <v>141</v>
      </c>
      <c r="G1812" s="569" t="s">
        <v>42</v>
      </c>
      <c r="H1812" s="569" t="s">
        <v>41</v>
      </c>
      <c r="I1812" s="575" t="s">
        <v>54</v>
      </c>
      <c r="J1812" s="569" t="s">
        <v>87</v>
      </c>
      <c r="K1812" s="569" t="s">
        <v>106</v>
      </c>
      <c r="L1812" s="570">
        <v>0.5</v>
      </c>
      <c r="M1812" s="571">
        <v>4.1665321323848259</v>
      </c>
      <c r="N1812" s="572">
        <v>177.72473216415452</v>
      </c>
      <c r="O1812" s="668" t="s">
        <v>151</v>
      </c>
      <c r="P1812" s="668" t="s">
        <v>87</v>
      </c>
      <c r="Q1812" s="574" t="s">
        <v>5175</v>
      </c>
      <c r="R1812" s="574" t="s">
        <v>5353</v>
      </c>
      <c r="S1812" s="574" t="s">
        <v>5212</v>
      </c>
      <c r="T1812" s="574" t="s">
        <v>6595</v>
      </c>
      <c r="U1812" s="574" t="s">
        <v>5220</v>
      </c>
      <c r="V1812" s="574" t="s">
        <v>5376</v>
      </c>
      <c r="W1812" s="575" t="s">
        <v>6618</v>
      </c>
      <c r="X1812" s="575" t="s">
        <v>6619</v>
      </c>
      <c r="Y1812" s="576" t="s">
        <v>6650</v>
      </c>
      <c r="Z1812" s="577" t="s">
        <v>6652</v>
      </c>
      <c r="AA1812" s="578" t="s">
        <v>6621</v>
      </c>
      <c r="AE1812"/>
    </row>
    <row r="1813" spans="1:31" s="563" customFormat="1">
      <c r="A1813"/>
      <c r="B1813"/>
      <c r="C1813" s="568">
        <v>2025</v>
      </c>
      <c r="D1813" s="569" t="s">
        <v>75</v>
      </c>
      <c r="E1813" s="569" t="s">
        <v>337</v>
      </c>
      <c r="F1813" s="573" t="s">
        <v>141</v>
      </c>
      <c r="G1813" s="569" t="s">
        <v>42</v>
      </c>
      <c r="H1813" s="569" t="s">
        <v>41</v>
      </c>
      <c r="I1813" s="575" t="s">
        <v>54</v>
      </c>
      <c r="J1813" s="569" t="s">
        <v>87</v>
      </c>
      <c r="K1813" s="569" t="s">
        <v>79</v>
      </c>
      <c r="L1813" s="570">
        <v>0.25</v>
      </c>
      <c r="M1813" s="571">
        <v>2.0832660661924129</v>
      </c>
      <c r="N1813" s="572">
        <v>88.862366082077259</v>
      </c>
      <c r="O1813" s="668" t="s">
        <v>151</v>
      </c>
      <c r="P1813" s="668" t="s">
        <v>87</v>
      </c>
      <c r="Q1813" s="574" t="s">
        <v>5313</v>
      </c>
      <c r="R1813" s="574" t="s">
        <v>5423</v>
      </c>
      <c r="S1813" s="574" t="s">
        <v>5212</v>
      </c>
      <c r="T1813" s="574" t="s">
        <v>6595</v>
      </c>
      <c r="U1813" s="574" t="s">
        <v>5591</v>
      </c>
      <c r="V1813" s="574" t="s">
        <v>5592</v>
      </c>
      <c r="W1813" s="575" t="s">
        <v>6624</v>
      </c>
      <c r="X1813" s="575" t="s">
        <v>6625</v>
      </c>
      <c r="Y1813" s="576" t="s">
        <v>6650</v>
      </c>
      <c r="Z1813" s="577" t="s">
        <v>6653</v>
      </c>
      <c r="AA1813" s="578" t="s">
        <v>6627</v>
      </c>
      <c r="AE1813"/>
    </row>
    <row r="1814" spans="1:31" s="563" customFormat="1">
      <c r="A1814"/>
      <c r="B1814"/>
      <c r="C1814" s="568">
        <v>2025</v>
      </c>
      <c r="D1814" s="569" t="s">
        <v>75</v>
      </c>
      <c r="E1814" s="569" t="s">
        <v>337</v>
      </c>
      <c r="F1814" s="573" t="s">
        <v>141</v>
      </c>
      <c r="G1814" s="569" t="s">
        <v>42</v>
      </c>
      <c r="H1814" s="569" t="s">
        <v>41</v>
      </c>
      <c r="I1814" s="575" t="s">
        <v>54</v>
      </c>
      <c r="J1814" s="569" t="s">
        <v>83</v>
      </c>
      <c r="K1814" s="569" t="s">
        <v>81</v>
      </c>
      <c r="L1814" s="570">
        <v>1</v>
      </c>
      <c r="M1814" s="571">
        <v>26.226718476568216</v>
      </c>
      <c r="N1814" s="572">
        <v>47.04478204345267</v>
      </c>
      <c r="O1814" s="668" t="s">
        <v>382</v>
      </c>
      <c r="P1814" s="668" t="s">
        <v>83</v>
      </c>
      <c r="Q1814" s="574" t="s">
        <v>5231</v>
      </c>
      <c r="R1814" s="574" t="s">
        <v>5388</v>
      </c>
      <c r="S1814" s="574" t="s">
        <v>5233</v>
      </c>
      <c r="T1814" s="574" t="s">
        <v>6595</v>
      </c>
      <c r="U1814" s="574" t="s">
        <v>5234</v>
      </c>
      <c r="V1814" s="574" t="s">
        <v>5389</v>
      </c>
      <c r="W1814" s="575" t="s">
        <v>6654</v>
      </c>
      <c r="X1814" s="575" t="s">
        <v>6655</v>
      </c>
      <c r="Y1814" s="576" t="s">
        <v>6656</v>
      </c>
      <c r="Z1814" s="577" t="s">
        <v>6657</v>
      </c>
      <c r="AA1814" s="578" t="s">
        <v>6658</v>
      </c>
      <c r="AE1814"/>
    </row>
    <row r="1815" spans="1:31" s="563" customFormat="1">
      <c r="A1815"/>
      <c r="B1815"/>
      <c r="C1815" s="568">
        <v>2025</v>
      </c>
      <c r="D1815" s="569" t="s">
        <v>75</v>
      </c>
      <c r="E1815" s="569" t="s">
        <v>337</v>
      </c>
      <c r="F1815" s="573" t="s">
        <v>141</v>
      </c>
      <c r="G1815" s="569" t="s">
        <v>42</v>
      </c>
      <c r="H1815" s="569" t="s">
        <v>41</v>
      </c>
      <c r="I1815" s="575" t="s">
        <v>54</v>
      </c>
      <c r="J1815" s="569" t="s">
        <v>77</v>
      </c>
      <c r="K1815" s="569" t="s">
        <v>469</v>
      </c>
      <c r="L1815" s="570">
        <v>0.5</v>
      </c>
      <c r="M1815" s="571">
        <v>11.030305557166432</v>
      </c>
      <c r="N1815" s="572">
        <v>439.14541377770752</v>
      </c>
      <c r="O1815" s="668" t="s">
        <v>381</v>
      </c>
      <c r="P1815" s="668" t="s">
        <v>77</v>
      </c>
      <c r="Q1815" s="574" t="s">
        <v>5241</v>
      </c>
      <c r="R1815" s="574" t="s">
        <v>5393</v>
      </c>
      <c r="S1815" s="574" t="s">
        <v>5243</v>
      </c>
      <c r="T1815" s="574" t="s">
        <v>6595</v>
      </c>
      <c r="U1815" s="574" t="s">
        <v>5244</v>
      </c>
      <c r="V1815" s="574" t="s">
        <v>5394</v>
      </c>
      <c r="W1815" s="575" t="s">
        <v>6659</v>
      </c>
      <c r="X1815" s="575" t="s">
        <v>6660</v>
      </c>
      <c r="Y1815" s="576" t="s">
        <v>6661</v>
      </c>
      <c r="Z1815" s="577" t="s">
        <v>6662</v>
      </c>
      <c r="AA1815" s="578" t="s">
        <v>6663</v>
      </c>
      <c r="AE1815"/>
    </row>
    <row r="1816" spans="1:31" s="563" customFormat="1">
      <c r="A1816"/>
      <c r="B1816"/>
      <c r="C1816" s="568">
        <v>2025</v>
      </c>
      <c r="D1816" s="569" t="s">
        <v>75</v>
      </c>
      <c r="E1816" s="569" t="s">
        <v>337</v>
      </c>
      <c r="F1816" s="573" t="s">
        <v>141</v>
      </c>
      <c r="G1816" s="569" t="s">
        <v>42</v>
      </c>
      <c r="H1816" s="569" t="s">
        <v>41</v>
      </c>
      <c r="I1816" s="575" t="s">
        <v>54</v>
      </c>
      <c r="J1816" s="569" t="s">
        <v>77</v>
      </c>
      <c r="K1816" s="569" t="s">
        <v>93</v>
      </c>
      <c r="L1816" s="570">
        <v>0.5</v>
      </c>
      <c r="M1816" s="571">
        <v>11.030305557166432</v>
      </c>
      <c r="N1816" s="572">
        <v>439.14541377770752</v>
      </c>
      <c r="O1816" s="668" t="s">
        <v>381</v>
      </c>
      <c r="P1816" s="668" t="s">
        <v>77</v>
      </c>
      <c r="Q1816" s="574" t="s">
        <v>5251</v>
      </c>
      <c r="R1816" s="574" t="s">
        <v>5398</v>
      </c>
      <c r="S1816" s="574" t="s">
        <v>5243</v>
      </c>
      <c r="T1816" s="574" t="s">
        <v>6595</v>
      </c>
      <c r="U1816" s="574" t="s">
        <v>5253</v>
      </c>
      <c r="V1816" s="574" t="s">
        <v>5399</v>
      </c>
      <c r="W1816" s="575" t="s">
        <v>6664</v>
      </c>
      <c r="X1816" s="575" t="s">
        <v>6665</v>
      </c>
      <c r="Y1816" s="576" t="s">
        <v>6661</v>
      </c>
      <c r="Z1816" s="577" t="s">
        <v>6666</v>
      </c>
      <c r="AA1816" s="578" t="s">
        <v>6667</v>
      </c>
      <c r="AE1816"/>
    </row>
    <row r="1817" spans="1:31" s="563" customFormat="1">
      <c r="A1817"/>
      <c r="B1817"/>
      <c r="C1817" s="568">
        <v>2025</v>
      </c>
      <c r="D1817" s="569" t="s">
        <v>75</v>
      </c>
      <c r="E1817" s="569" t="s">
        <v>337</v>
      </c>
      <c r="F1817" s="573" t="s">
        <v>141</v>
      </c>
      <c r="G1817" s="569" t="s">
        <v>42</v>
      </c>
      <c r="H1817" s="569" t="s">
        <v>41</v>
      </c>
      <c r="I1817" s="575" t="s">
        <v>54</v>
      </c>
      <c r="J1817" s="569" t="s">
        <v>349</v>
      </c>
      <c r="K1817" s="569" t="s">
        <v>115</v>
      </c>
      <c r="L1817" s="570">
        <v>0.2</v>
      </c>
      <c r="M1817" s="571">
        <v>1.5804216541824792</v>
      </c>
      <c r="N1817" s="572">
        <v>173.10850535469601</v>
      </c>
      <c r="O1817" s="668" t="s">
        <v>151</v>
      </c>
      <c r="P1817" s="668" t="s">
        <v>349</v>
      </c>
      <c r="Q1817" s="574" t="s">
        <v>5403</v>
      </c>
      <c r="R1817" s="574" t="s">
        <v>5404</v>
      </c>
      <c r="S1817" s="574" t="s">
        <v>5259</v>
      </c>
      <c r="T1817" s="574" t="s">
        <v>6595</v>
      </c>
      <c r="U1817" s="574" t="s">
        <v>5405</v>
      </c>
      <c r="V1817" s="574" t="s">
        <v>5406</v>
      </c>
      <c r="W1817" s="575" t="s">
        <v>6668</v>
      </c>
      <c r="X1817" s="575" t="s">
        <v>6669</v>
      </c>
      <c r="Y1817" s="576" t="s">
        <v>6670</v>
      </c>
      <c r="Z1817" s="577" t="s">
        <v>6671</v>
      </c>
      <c r="AA1817" s="578" t="s">
        <v>6672</v>
      </c>
      <c r="AE1817"/>
    </row>
    <row r="1818" spans="1:31" s="563" customFormat="1">
      <c r="A1818"/>
      <c r="B1818"/>
      <c r="C1818" s="568">
        <v>2025</v>
      </c>
      <c r="D1818" s="569" t="s">
        <v>75</v>
      </c>
      <c r="E1818" s="569" t="s">
        <v>337</v>
      </c>
      <c r="F1818" s="573" t="s">
        <v>141</v>
      </c>
      <c r="G1818" s="569" t="s">
        <v>42</v>
      </c>
      <c r="H1818" s="569" t="s">
        <v>41</v>
      </c>
      <c r="I1818" s="575" t="s">
        <v>54</v>
      </c>
      <c r="J1818" s="569" t="s">
        <v>349</v>
      </c>
      <c r="K1818" s="569" t="s">
        <v>104</v>
      </c>
      <c r="L1818" s="570">
        <v>0.5</v>
      </c>
      <c r="M1818" s="571">
        <v>3.9510541354561979</v>
      </c>
      <c r="N1818" s="572">
        <v>432.77126338674003</v>
      </c>
      <c r="O1818" s="668" t="s">
        <v>151</v>
      </c>
      <c r="P1818" s="668" t="s">
        <v>349</v>
      </c>
      <c r="Q1818" s="574" t="s">
        <v>5223</v>
      </c>
      <c r="R1818" s="574" t="s">
        <v>5361</v>
      </c>
      <c r="S1818" s="574" t="s">
        <v>5259</v>
      </c>
      <c r="T1818" s="574" t="s">
        <v>6595</v>
      </c>
      <c r="U1818" s="574" t="s">
        <v>5264</v>
      </c>
      <c r="V1818" s="574" t="s">
        <v>5413</v>
      </c>
      <c r="W1818" s="575" t="s">
        <v>6673</v>
      </c>
      <c r="X1818" s="575" t="s">
        <v>6674</v>
      </c>
      <c r="Y1818" s="576" t="s">
        <v>6670</v>
      </c>
      <c r="Z1818" s="577" t="s">
        <v>6675</v>
      </c>
      <c r="AA1818" s="578" t="s">
        <v>6676</v>
      </c>
      <c r="AE1818"/>
    </row>
    <row r="1819" spans="1:31" s="563" customFormat="1">
      <c r="A1819"/>
      <c r="B1819"/>
      <c r="C1819" s="568">
        <v>2025</v>
      </c>
      <c r="D1819" s="569" t="s">
        <v>75</v>
      </c>
      <c r="E1819" s="569" t="s">
        <v>337</v>
      </c>
      <c r="F1819" s="573" t="s">
        <v>141</v>
      </c>
      <c r="G1819" s="569" t="s">
        <v>42</v>
      </c>
      <c r="H1819" s="569" t="s">
        <v>41</v>
      </c>
      <c r="I1819" s="575" t="s">
        <v>54</v>
      </c>
      <c r="J1819" s="569" t="s">
        <v>349</v>
      </c>
      <c r="K1819" s="569" t="s">
        <v>79</v>
      </c>
      <c r="L1819" s="570">
        <v>0.3</v>
      </c>
      <c r="M1819" s="571">
        <v>2.3706324812737183</v>
      </c>
      <c r="N1819" s="572">
        <v>259.662758032044</v>
      </c>
      <c r="O1819" s="668" t="s">
        <v>151</v>
      </c>
      <c r="P1819" s="668" t="s">
        <v>349</v>
      </c>
      <c r="Q1819" s="574" t="s">
        <v>5313</v>
      </c>
      <c r="R1819" s="574" t="s">
        <v>5423</v>
      </c>
      <c r="S1819" s="574" t="s">
        <v>5259</v>
      </c>
      <c r="T1819" s="574" t="s">
        <v>6595</v>
      </c>
      <c r="U1819" s="574" t="s">
        <v>5773</v>
      </c>
      <c r="V1819" s="574" t="s">
        <v>5866</v>
      </c>
      <c r="W1819" s="575" t="s">
        <v>6624</v>
      </c>
      <c r="X1819" s="575" t="s">
        <v>6625</v>
      </c>
      <c r="Y1819" s="576" t="s">
        <v>6670</v>
      </c>
      <c r="Z1819" s="577" t="s">
        <v>6677</v>
      </c>
      <c r="AA1819" s="578" t="s">
        <v>6627</v>
      </c>
      <c r="AE1819"/>
    </row>
    <row r="1820" spans="1:31" s="563" customFormat="1">
      <c r="A1820"/>
      <c r="B1820"/>
      <c r="C1820" s="568">
        <v>2025</v>
      </c>
      <c r="D1820" s="569" t="s">
        <v>75</v>
      </c>
      <c r="E1820" s="569" t="s">
        <v>337</v>
      </c>
      <c r="F1820" s="573" t="s">
        <v>141</v>
      </c>
      <c r="G1820" s="569" t="s">
        <v>42</v>
      </c>
      <c r="H1820" s="569" t="s">
        <v>41</v>
      </c>
      <c r="I1820" s="575" t="s">
        <v>54</v>
      </c>
      <c r="J1820" s="569" t="s">
        <v>76</v>
      </c>
      <c r="K1820" s="569" t="s">
        <v>79</v>
      </c>
      <c r="L1820" s="570">
        <v>1</v>
      </c>
      <c r="M1820" s="571">
        <v>0.41964885230979981</v>
      </c>
      <c r="N1820" s="572">
        <v>177.72473216415457</v>
      </c>
      <c r="O1820" s="668" t="s">
        <v>151</v>
      </c>
      <c r="P1820" s="668" t="s">
        <v>76</v>
      </c>
      <c r="Q1820" s="574" t="s">
        <v>5313</v>
      </c>
      <c r="R1820" s="574" t="s">
        <v>5423</v>
      </c>
      <c r="S1820" s="574" t="s">
        <v>5267</v>
      </c>
      <c r="T1820" s="574" t="s">
        <v>6595</v>
      </c>
      <c r="U1820" s="574" t="s">
        <v>5615</v>
      </c>
      <c r="V1820" s="574" t="s">
        <v>5616</v>
      </c>
      <c r="W1820" s="575" t="s">
        <v>6624</v>
      </c>
      <c r="X1820" s="575" t="s">
        <v>6625</v>
      </c>
      <c r="Y1820" s="575" t="s">
        <v>6678</v>
      </c>
      <c r="Z1820" s="579" t="s">
        <v>6679</v>
      </c>
      <c r="AA1820" s="580" t="s">
        <v>6627</v>
      </c>
      <c r="AE1820"/>
    </row>
    <row r="1821" spans="1:31" s="563" customFormat="1">
      <c r="A1821"/>
      <c r="B1821"/>
      <c r="C1821" s="568">
        <v>2025</v>
      </c>
      <c r="D1821" s="569" t="s">
        <v>75</v>
      </c>
      <c r="E1821" s="569" t="s">
        <v>337</v>
      </c>
      <c r="F1821" s="573" t="s">
        <v>141</v>
      </c>
      <c r="G1821" s="569" t="s">
        <v>42</v>
      </c>
      <c r="H1821" s="569" t="s">
        <v>41</v>
      </c>
      <c r="I1821" s="575" t="s">
        <v>54</v>
      </c>
      <c r="J1821" s="569" t="s">
        <v>74</v>
      </c>
      <c r="K1821" s="569" t="s">
        <v>104</v>
      </c>
      <c r="L1821" s="570">
        <v>0.5</v>
      </c>
      <c r="M1821" s="571">
        <v>2.2440341026736048</v>
      </c>
      <c r="N1821" s="572">
        <v>952.09677945082797</v>
      </c>
      <c r="O1821" s="668" t="s">
        <v>151</v>
      </c>
      <c r="P1821" s="668" t="s">
        <v>74</v>
      </c>
      <c r="Q1821" s="574" t="s">
        <v>5223</v>
      </c>
      <c r="R1821" s="574" t="s">
        <v>5361</v>
      </c>
      <c r="S1821" s="574" t="s">
        <v>5280</v>
      </c>
      <c r="T1821" s="574" t="s">
        <v>6595</v>
      </c>
      <c r="U1821" s="574" t="s">
        <v>5619</v>
      </c>
      <c r="V1821" s="574" t="s">
        <v>5620</v>
      </c>
      <c r="W1821" s="575" t="s">
        <v>6673</v>
      </c>
      <c r="X1821" s="575" t="s">
        <v>6674</v>
      </c>
      <c r="Y1821" s="576" t="s">
        <v>6680</v>
      </c>
      <c r="Z1821" s="577" t="s">
        <v>6681</v>
      </c>
      <c r="AA1821" s="578" t="s">
        <v>6676</v>
      </c>
      <c r="AE1821"/>
    </row>
    <row r="1822" spans="1:31" s="563" customFormat="1">
      <c r="A1822"/>
      <c r="B1822"/>
      <c r="C1822" s="568">
        <v>2025</v>
      </c>
      <c r="D1822" s="569" t="s">
        <v>75</v>
      </c>
      <c r="E1822" s="569" t="s">
        <v>337</v>
      </c>
      <c r="F1822" s="573" t="s">
        <v>141</v>
      </c>
      <c r="G1822" s="569" t="s">
        <v>42</v>
      </c>
      <c r="H1822" s="569" t="s">
        <v>41</v>
      </c>
      <c r="I1822" s="575" t="s">
        <v>54</v>
      </c>
      <c r="J1822" s="569" t="s">
        <v>74</v>
      </c>
      <c r="K1822" s="569" t="s">
        <v>79</v>
      </c>
      <c r="L1822" s="570">
        <v>0.5</v>
      </c>
      <c r="M1822" s="571">
        <v>2.2440341026736048</v>
      </c>
      <c r="N1822" s="572">
        <v>952.09677945082797</v>
      </c>
      <c r="O1822" s="668" t="s">
        <v>151</v>
      </c>
      <c r="P1822" s="668" t="s">
        <v>74</v>
      </c>
      <c r="Q1822" s="574" t="s">
        <v>5313</v>
      </c>
      <c r="R1822" s="574" t="s">
        <v>5423</v>
      </c>
      <c r="S1822" s="574" t="s">
        <v>5280</v>
      </c>
      <c r="T1822" s="574" t="s">
        <v>6595</v>
      </c>
      <c r="U1822" s="574" t="s">
        <v>5424</v>
      </c>
      <c r="V1822" s="574" t="s">
        <v>5425</v>
      </c>
      <c r="W1822" s="575" t="s">
        <v>6624</v>
      </c>
      <c r="X1822" s="575" t="s">
        <v>6625</v>
      </c>
      <c r="Y1822" s="576" t="s">
        <v>6680</v>
      </c>
      <c r="Z1822" s="577" t="s">
        <v>6682</v>
      </c>
      <c r="AA1822" s="578" t="s">
        <v>6627</v>
      </c>
      <c r="AE1822"/>
    </row>
    <row r="1823" spans="1:31" s="563" customFormat="1">
      <c r="A1823"/>
      <c r="B1823"/>
      <c r="C1823" s="568">
        <v>2025</v>
      </c>
      <c r="D1823" s="569" t="s">
        <v>75</v>
      </c>
      <c r="E1823" s="569" t="s">
        <v>337</v>
      </c>
      <c r="F1823" s="573" t="s">
        <v>141</v>
      </c>
      <c r="G1823" s="569" t="s">
        <v>42</v>
      </c>
      <c r="H1823" s="569" t="s">
        <v>41</v>
      </c>
      <c r="I1823" s="575" t="s">
        <v>54</v>
      </c>
      <c r="J1823" s="569" t="s">
        <v>351</v>
      </c>
      <c r="K1823" s="569" t="s">
        <v>100</v>
      </c>
      <c r="L1823" s="570">
        <v>0.2</v>
      </c>
      <c r="M1823" s="571">
        <v>1.1909809547772543</v>
      </c>
      <c r="N1823" s="572">
        <v>5.03553407798438</v>
      </c>
      <c r="O1823" s="668" t="s">
        <v>151</v>
      </c>
      <c r="P1823" s="668" t="s">
        <v>351</v>
      </c>
      <c r="Q1823" s="574" t="s">
        <v>5288</v>
      </c>
      <c r="R1823" s="574" t="s">
        <v>5429</v>
      </c>
      <c r="S1823" s="574" t="s">
        <v>5290</v>
      </c>
      <c r="T1823" s="574" t="s">
        <v>6595</v>
      </c>
      <c r="U1823" s="574" t="s">
        <v>5291</v>
      </c>
      <c r="V1823" s="574" t="s">
        <v>5430</v>
      </c>
      <c r="W1823" s="575" t="s">
        <v>6683</v>
      </c>
      <c r="X1823" s="575" t="s">
        <v>6684</v>
      </c>
      <c r="Y1823" s="576" t="s">
        <v>6685</v>
      </c>
      <c r="Z1823" s="577" t="s">
        <v>6686</v>
      </c>
      <c r="AA1823" s="578" t="s">
        <v>6687</v>
      </c>
      <c r="AE1823"/>
    </row>
    <row r="1824" spans="1:31" s="563" customFormat="1">
      <c r="A1824"/>
      <c r="B1824"/>
      <c r="C1824" s="568">
        <v>2025</v>
      </c>
      <c r="D1824" s="569" t="s">
        <v>75</v>
      </c>
      <c r="E1824" s="569" t="s">
        <v>337</v>
      </c>
      <c r="F1824" s="573" t="s">
        <v>141</v>
      </c>
      <c r="G1824" s="569" t="s">
        <v>42</v>
      </c>
      <c r="H1824" s="569" t="s">
        <v>41</v>
      </c>
      <c r="I1824" s="575" t="s">
        <v>54</v>
      </c>
      <c r="J1824" s="569" t="s">
        <v>351</v>
      </c>
      <c r="K1824" s="569" t="s">
        <v>470</v>
      </c>
      <c r="L1824" s="570">
        <v>0.8</v>
      </c>
      <c r="M1824" s="571">
        <v>4.7639238191090172</v>
      </c>
      <c r="N1824" s="572">
        <v>20.14213631193752</v>
      </c>
      <c r="O1824" s="668" t="s">
        <v>151</v>
      </c>
      <c r="P1824" s="668" t="s">
        <v>351</v>
      </c>
      <c r="Q1824" s="574" t="s">
        <v>5380</v>
      </c>
      <c r="R1824" s="574" t="s">
        <v>5381</v>
      </c>
      <c r="S1824" s="574" t="s">
        <v>5290</v>
      </c>
      <c r="T1824" s="574" t="s">
        <v>6595</v>
      </c>
      <c r="U1824" s="574" t="s">
        <v>5434</v>
      </c>
      <c r="V1824" s="574" t="s">
        <v>5435</v>
      </c>
      <c r="W1824" s="575" t="s">
        <v>6688</v>
      </c>
      <c r="X1824" s="575" t="s">
        <v>6689</v>
      </c>
      <c r="Y1824" s="576" t="s">
        <v>6685</v>
      </c>
      <c r="Z1824" s="577" t="s">
        <v>6690</v>
      </c>
      <c r="AA1824" s="578" t="s">
        <v>6691</v>
      </c>
      <c r="AE1824"/>
    </row>
    <row r="1825" spans="1:31" s="563" customFormat="1">
      <c r="A1825"/>
      <c r="B1825"/>
      <c r="C1825" s="568">
        <v>2025</v>
      </c>
      <c r="D1825" s="569" t="s">
        <v>75</v>
      </c>
      <c r="E1825" s="569" t="s">
        <v>337</v>
      </c>
      <c r="F1825" s="573" t="s">
        <v>141</v>
      </c>
      <c r="G1825" s="569" t="s">
        <v>42</v>
      </c>
      <c r="H1825" s="569" t="s">
        <v>41</v>
      </c>
      <c r="I1825" s="575" t="s">
        <v>54</v>
      </c>
      <c r="J1825" s="569" t="s">
        <v>67</v>
      </c>
      <c r="K1825" s="569" t="s">
        <v>81</v>
      </c>
      <c r="L1825" s="570">
        <v>1</v>
      </c>
      <c r="M1825" s="571">
        <v>8.0971026621734801</v>
      </c>
      <c r="N1825" s="572">
        <v>29.953606544520436</v>
      </c>
      <c r="O1825" s="668" t="s">
        <v>382</v>
      </c>
      <c r="P1825" s="668" t="s">
        <v>67</v>
      </c>
      <c r="Q1825" s="574" t="s">
        <v>5231</v>
      </c>
      <c r="R1825" s="574" t="s">
        <v>5388</v>
      </c>
      <c r="S1825" s="574" t="s">
        <v>5298</v>
      </c>
      <c r="T1825" s="574" t="s">
        <v>6595</v>
      </c>
      <c r="U1825" s="574" t="s">
        <v>5299</v>
      </c>
      <c r="V1825" s="574" t="s">
        <v>5437</v>
      </c>
      <c r="W1825" s="575" t="s">
        <v>6654</v>
      </c>
      <c r="X1825" s="575" t="s">
        <v>6655</v>
      </c>
      <c r="Y1825" s="576" t="s">
        <v>6692</v>
      </c>
      <c r="Z1825" s="577" t="s">
        <v>6693</v>
      </c>
      <c r="AA1825" s="578" t="s">
        <v>6658</v>
      </c>
      <c r="AE1825"/>
    </row>
    <row r="1826" spans="1:31" s="563" customFormat="1">
      <c r="A1826"/>
      <c r="B1826"/>
      <c r="C1826" s="568">
        <v>2025</v>
      </c>
      <c r="D1826" s="569" t="s">
        <v>75</v>
      </c>
      <c r="E1826" s="569" t="s">
        <v>337</v>
      </c>
      <c r="F1826" s="573" t="s">
        <v>141</v>
      </c>
      <c r="G1826" s="569" t="s">
        <v>42</v>
      </c>
      <c r="H1826" s="569" t="s">
        <v>41</v>
      </c>
      <c r="I1826" s="575" t="s">
        <v>54</v>
      </c>
      <c r="J1826" s="569" t="s">
        <v>66</v>
      </c>
      <c r="K1826" s="569" t="s">
        <v>310</v>
      </c>
      <c r="L1826" s="570">
        <v>0.9</v>
      </c>
      <c r="M1826" s="571">
        <v>20.426122577295857</v>
      </c>
      <c r="N1826" s="572">
        <v>786.28217179366129</v>
      </c>
      <c r="O1826" s="668" t="s">
        <v>381</v>
      </c>
      <c r="P1826" s="668" t="s">
        <v>66</v>
      </c>
      <c r="Q1826" s="574" t="s">
        <v>5303</v>
      </c>
      <c r="R1826" s="574" t="s">
        <v>5439</v>
      </c>
      <c r="S1826" s="574" t="s">
        <v>5305</v>
      </c>
      <c r="T1826" s="574" t="s">
        <v>6595</v>
      </c>
      <c r="U1826" s="574" t="s">
        <v>5306</v>
      </c>
      <c r="V1826" s="574" t="s">
        <v>5440</v>
      </c>
      <c r="W1826" s="575" t="s">
        <v>6694</v>
      </c>
      <c r="X1826" s="575" t="s">
        <v>6695</v>
      </c>
      <c r="Y1826" s="576" t="s">
        <v>6696</v>
      </c>
      <c r="Z1826" s="577" t="s">
        <v>6697</v>
      </c>
      <c r="AA1826" s="578" t="s">
        <v>6698</v>
      </c>
      <c r="AE1826"/>
    </row>
    <row r="1827" spans="1:31" s="563" customFormat="1">
      <c r="A1827"/>
      <c r="B1827"/>
      <c r="C1827" s="568">
        <v>2025</v>
      </c>
      <c r="D1827" s="569" t="s">
        <v>75</v>
      </c>
      <c r="E1827" s="569" t="s">
        <v>337</v>
      </c>
      <c r="F1827" s="573" t="s">
        <v>141</v>
      </c>
      <c r="G1827" s="569" t="s">
        <v>42</v>
      </c>
      <c r="H1827" s="569" t="s">
        <v>41</v>
      </c>
      <c r="I1827" s="575" t="s">
        <v>54</v>
      </c>
      <c r="J1827" s="569" t="s">
        <v>66</v>
      </c>
      <c r="K1827" s="569" t="s">
        <v>90</v>
      </c>
      <c r="L1827" s="570">
        <v>0.1</v>
      </c>
      <c r="M1827" s="571">
        <v>2.2695691752550951</v>
      </c>
      <c r="N1827" s="572">
        <v>87.364685754851251</v>
      </c>
      <c r="O1827" s="668" t="s">
        <v>381</v>
      </c>
      <c r="P1827" s="668" t="s">
        <v>66</v>
      </c>
      <c r="Q1827" s="574" t="s">
        <v>5157</v>
      </c>
      <c r="R1827" s="574" t="s">
        <v>5337</v>
      </c>
      <c r="S1827" s="574" t="s">
        <v>5305</v>
      </c>
      <c r="T1827" s="574" t="s">
        <v>6595</v>
      </c>
      <c r="U1827" s="574" t="s">
        <v>6699</v>
      </c>
      <c r="V1827" s="574" t="s">
        <v>6700</v>
      </c>
      <c r="W1827" s="575" t="s">
        <v>6607</v>
      </c>
      <c r="X1827" s="575" t="s">
        <v>6608</v>
      </c>
      <c r="Y1827" s="576" t="s">
        <v>6696</v>
      </c>
      <c r="Z1827" s="577" t="s">
        <v>6701</v>
      </c>
      <c r="AA1827" s="578" t="s">
        <v>6611</v>
      </c>
      <c r="AE1827"/>
    </row>
    <row r="1828" spans="1:31" s="563" customFormat="1">
      <c r="A1828"/>
      <c r="B1828"/>
      <c r="C1828" s="568">
        <v>2025</v>
      </c>
      <c r="D1828" s="569" t="s">
        <v>75</v>
      </c>
      <c r="E1828" s="569" t="s">
        <v>337</v>
      </c>
      <c r="F1828" s="573" t="s">
        <v>141</v>
      </c>
      <c r="G1828" s="569" t="s">
        <v>42</v>
      </c>
      <c r="H1828" s="569" t="s">
        <v>41</v>
      </c>
      <c r="I1828" s="575" t="s">
        <v>54</v>
      </c>
      <c r="J1828" s="569" t="s">
        <v>348</v>
      </c>
      <c r="K1828" s="569" t="s">
        <v>471</v>
      </c>
      <c r="L1828" s="570">
        <v>1</v>
      </c>
      <c r="M1828" s="571">
        <v>21.455480355443175</v>
      </c>
      <c r="N1828" s="572">
        <v>2314.1241167207627</v>
      </c>
      <c r="O1828" s="668" t="s">
        <v>151</v>
      </c>
      <c r="P1828" s="668" t="s">
        <v>348</v>
      </c>
      <c r="Q1828" s="574" t="s">
        <v>5577</v>
      </c>
      <c r="R1828" s="574" t="s">
        <v>5578</v>
      </c>
      <c r="S1828" s="574" t="s">
        <v>5321</v>
      </c>
      <c r="T1828" s="574" t="s">
        <v>6595</v>
      </c>
      <c r="U1828" s="574" t="s">
        <v>5640</v>
      </c>
      <c r="V1828" s="574" t="s">
        <v>5641</v>
      </c>
      <c r="W1828" s="575" t="s">
        <v>6646</v>
      </c>
      <c r="X1828" s="575" t="s">
        <v>6647</v>
      </c>
      <c r="Y1828" s="576" t="s">
        <v>6702</v>
      </c>
      <c r="Z1828" s="577" t="s">
        <v>6703</v>
      </c>
      <c r="AA1828" s="578" t="s">
        <v>6649</v>
      </c>
      <c r="AE1828"/>
    </row>
    <row r="1829" spans="1:31" s="563" customFormat="1">
      <c r="A1829"/>
      <c r="B1829"/>
      <c r="C1829" s="568">
        <v>2025</v>
      </c>
      <c r="D1829" s="569" t="s">
        <v>39</v>
      </c>
      <c r="E1829" s="569" t="s">
        <v>337</v>
      </c>
      <c r="F1829" s="573" t="s">
        <v>141</v>
      </c>
      <c r="G1829" s="569" t="s">
        <v>42</v>
      </c>
      <c r="H1829" s="569" t="s">
        <v>41</v>
      </c>
      <c r="I1829" s="575" t="s">
        <v>54</v>
      </c>
      <c r="J1829" s="569" t="s">
        <v>352</v>
      </c>
      <c r="K1829" s="569" t="s">
        <v>346</v>
      </c>
      <c r="L1829" s="570">
        <v>1</v>
      </c>
      <c r="M1829" s="571">
        <v>0.37073943393988645</v>
      </c>
      <c r="N1829" s="572">
        <v>14.254570083333332</v>
      </c>
      <c r="O1829" s="668" t="s">
        <v>151</v>
      </c>
      <c r="P1829" s="668" t="s">
        <v>352</v>
      </c>
      <c r="Q1829" s="574" t="s">
        <v>5146</v>
      </c>
      <c r="R1829" s="574" t="s">
        <v>5332</v>
      </c>
      <c r="S1829" s="574" t="s">
        <v>5148</v>
      </c>
      <c r="T1829" s="574" t="s">
        <v>6704</v>
      </c>
      <c r="U1829" s="574" t="s">
        <v>5150</v>
      </c>
      <c r="V1829" s="574" t="s">
        <v>5333</v>
      </c>
      <c r="W1829" s="575" t="s">
        <v>6705</v>
      </c>
      <c r="X1829" s="575" t="s">
        <v>6706</v>
      </c>
      <c r="Y1829" s="576" t="s">
        <v>6707</v>
      </c>
      <c r="Z1829" s="577" t="s">
        <v>6708</v>
      </c>
      <c r="AA1829" s="578" t="s">
        <v>6709</v>
      </c>
      <c r="AE1829"/>
    </row>
    <row r="1830" spans="1:31" s="563" customFormat="1">
      <c r="A1830"/>
      <c r="B1830"/>
      <c r="C1830" s="568">
        <v>2025</v>
      </c>
      <c r="D1830" s="569" t="s">
        <v>39</v>
      </c>
      <c r="E1830" s="569" t="s">
        <v>337</v>
      </c>
      <c r="F1830" s="573" t="s">
        <v>141</v>
      </c>
      <c r="G1830" s="569" t="s">
        <v>42</v>
      </c>
      <c r="H1830" s="569" t="s">
        <v>41</v>
      </c>
      <c r="I1830" s="575" t="s">
        <v>54</v>
      </c>
      <c r="J1830" s="569" t="s">
        <v>116</v>
      </c>
      <c r="K1830" s="569" t="s">
        <v>111</v>
      </c>
      <c r="L1830" s="570">
        <v>0.5</v>
      </c>
      <c r="M1830" s="571">
        <v>0.11575260586215982</v>
      </c>
      <c r="N1830" s="572">
        <v>0.46482293749999998</v>
      </c>
      <c r="O1830" s="668" t="s">
        <v>382</v>
      </c>
      <c r="P1830" s="668" t="s">
        <v>116</v>
      </c>
      <c r="Q1830" s="574" t="s">
        <v>5272</v>
      </c>
      <c r="R1830" s="574" t="s">
        <v>5347</v>
      </c>
      <c r="S1830" s="574" t="s">
        <v>5159</v>
      </c>
      <c r="T1830" s="574" t="s">
        <v>6704</v>
      </c>
      <c r="U1830" s="574" t="s">
        <v>5713</v>
      </c>
      <c r="V1830" s="574" t="s">
        <v>5827</v>
      </c>
      <c r="W1830" s="575" t="s">
        <v>6710</v>
      </c>
      <c r="X1830" s="575" t="s">
        <v>6711</v>
      </c>
      <c r="Y1830" s="575" t="s">
        <v>6712</v>
      </c>
      <c r="Z1830" s="579" t="s">
        <v>6713</v>
      </c>
      <c r="AA1830" s="580" t="s">
        <v>6714</v>
      </c>
      <c r="AE1830"/>
    </row>
    <row r="1831" spans="1:31" s="563" customFormat="1">
      <c r="A1831"/>
      <c r="B1831"/>
      <c r="C1831" s="568">
        <v>2025</v>
      </c>
      <c r="D1831" s="569" t="s">
        <v>39</v>
      </c>
      <c r="E1831" s="569" t="s">
        <v>337</v>
      </c>
      <c r="F1831" s="573" t="s">
        <v>141</v>
      </c>
      <c r="G1831" s="569" t="s">
        <v>42</v>
      </c>
      <c r="H1831" s="569" t="s">
        <v>41</v>
      </c>
      <c r="I1831" s="575" t="s">
        <v>54</v>
      </c>
      <c r="J1831" s="569" t="s">
        <v>116</v>
      </c>
      <c r="K1831" s="569" t="s">
        <v>90</v>
      </c>
      <c r="L1831" s="570">
        <v>0.5</v>
      </c>
      <c r="M1831" s="571">
        <v>0.11575260586215982</v>
      </c>
      <c r="N1831" s="572">
        <v>0.46482293749999998</v>
      </c>
      <c r="O1831" s="668" t="s">
        <v>382</v>
      </c>
      <c r="P1831" s="668" t="s">
        <v>116</v>
      </c>
      <c r="Q1831" s="574" t="s">
        <v>5157</v>
      </c>
      <c r="R1831" s="574" t="s">
        <v>5337</v>
      </c>
      <c r="S1831" s="574" t="s">
        <v>5159</v>
      </c>
      <c r="T1831" s="574" t="s">
        <v>6704</v>
      </c>
      <c r="U1831" s="574" t="s">
        <v>5160</v>
      </c>
      <c r="V1831" s="574" t="s">
        <v>5338</v>
      </c>
      <c r="W1831" s="575" t="s">
        <v>6715</v>
      </c>
      <c r="X1831" s="575" t="s">
        <v>6716</v>
      </c>
      <c r="Y1831" s="576" t="s">
        <v>6712</v>
      </c>
      <c r="Z1831" s="577" t="s">
        <v>6717</v>
      </c>
      <c r="AA1831" s="578" t="s">
        <v>6718</v>
      </c>
      <c r="AE1831"/>
    </row>
    <row r="1832" spans="1:31" s="563" customFormat="1">
      <c r="A1832"/>
      <c r="B1832"/>
      <c r="C1832" s="568">
        <v>2025</v>
      </c>
      <c r="D1832" s="569" t="s">
        <v>39</v>
      </c>
      <c r="E1832" s="569" t="s">
        <v>337</v>
      </c>
      <c r="F1832" s="573" t="s">
        <v>141</v>
      </c>
      <c r="G1832" s="569" t="s">
        <v>42</v>
      </c>
      <c r="H1832" s="569" t="s">
        <v>41</v>
      </c>
      <c r="I1832" s="575" t="s">
        <v>54</v>
      </c>
      <c r="J1832" s="569" t="s">
        <v>109</v>
      </c>
      <c r="K1832" s="569" t="s">
        <v>111</v>
      </c>
      <c r="L1832" s="570">
        <v>0.5</v>
      </c>
      <c r="M1832" s="571">
        <v>0.27834189050642261</v>
      </c>
      <c r="N1832" s="572">
        <v>9.2964587500000011</v>
      </c>
      <c r="O1832" s="668" t="s">
        <v>381</v>
      </c>
      <c r="P1832" s="668" t="s">
        <v>109</v>
      </c>
      <c r="Q1832" s="574" t="s">
        <v>5272</v>
      </c>
      <c r="R1832" s="574" t="s">
        <v>5347</v>
      </c>
      <c r="S1832" s="574" t="s">
        <v>5177</v>
      </c>
      <c r="T1832" s="574" t="s">
        <v>6704</v>
      </c>
      <c r="U1832" s="574" t="s">
        <v>5348</v>
      </c>
      <c r="V1832" s="574" t="s">
        <v>5349</v>
      </c>
      <c r="W1832" s="575" t="s">
        <v>6710</v>
      </c>
      <c r="X1832" s="575" t="s">
        <v>6711</v>
      </c>
      <c r="Y1832" s="576" t="s">
        <v>6719</v>
      </c>
      <c r="Z1832" s="577" t="s">
        <v>6720</v>
      </c>
      <c r="AA1832" s="578" t="s">
        <v>6714</v>
      </c>
      <c r="AE1832"/>
    </row>
    <row r="1833" spans="1:31" s="563" customFormat="1">
      <c r="A1833"/>
      <c r="B1833"/>
      <c r="C1833" s="568">
        <v>2025</v>
      </c>
      <c r="D1833" s="569" t="s">
        <v>39</v>
      </c>
      <c r="E1833" s="569" t="s">
        <v>337</v>
      </c>
      <c r="F1833" s="573" t="s">
        <v>141</v>
      </c>
      <c r="G1833" s="569" t="s">
        <v>42</v>
      </c>
      <c r="H1833" s="569" t="s">
        <v>41</v>
      </c>
      <c r="I1833" s="575" t="s">
        <v>54</v>
      </c>
      <c r="J1833" s="569" t="s">
        <v>109</v>
      </c>
      <c r="K1833" s="569" t="s">
        <v>90</v>
      </c>
      <c r="L1833" s="570">
        <v>0.5</v>
      </c>
      <c r="M1833" s="571">
        <v>0.27834189050642261</v>
      </c>
      <c r="N1833" s="572">
        <v>9.2964587500000011</v>
      </c>
      <c r="O1833" s="668" t="s">
        <v>381</v>
      </c>
      <c r="P1833" s="668" t="s">
        <v>109</v>
      </c>
      <c r="Q1833" s="574" t="s">
        <v>5157</v>
      </c>
      <c r="R1833" s="574" t="s">
        <v>5337</v>
      </c>
      <c r="S1833" s="574" t="s">
        <v>5177</v>
      </c>
      <c r="T1833" s="574" t="s">
        <v>6704</v>
      </c>
      <c r="U1833" s="574" t="s">
        <v>5912</v>
      </c>
      <c r="V1833" s="574" t="s">
        <v>5913</v>
      </c>
      <c r="W1833" s="575" t="s">
        <v>6715</v>
      </c>
      <c r="X1833" s="575" t="s">
        <v>6716</v>
      </c>
      <c r="Y1833" s="576" t="s">
        <v>6719</v>
      </c>
      <c r="Z1833" s="577" t="s">
        <v>6721</v>
      </c>
      <c r="AA1833" s="578" t="s">
        <v>6718</v>
      </c>
      <c r="AE1833"/>
    </row>
    <row r="1834" spans="1:31" s="563" customFormat="1">
      <c r="A1834"/>
      <c r="B1834"/>
      <c r="C1834" s="568">
        <v>2025</v>
      </c>
      <c r="D1834" s="569" t="s">
        <v>39</v>
      </c>
      <c r="E1834" s="569" t="s">
        <v>337</v>
      </c>
      <c r="F1834" s="573" t="s">
        <v>141</v>
      </c>
      <c r="G1834" s="569" t="s">
        <v>42</v>
      </c>
      <c r="H1834" s="569" t="s">
        <v>41</v>
      </c>
      <c r="I1834" s="575" t="s">
        <v>54</v>
      </c>
      <c r="J1834" s="569" t="s">
        <v>350</v>
      </c>
      <c r="K1834" s="569" t="s">
        <v>310</v>
      </c>
      <c r="L1834" s="570">
        <v>1</v>
      </c>
      <c r="M1834" s="571">
        <v>0.42862348451428933</v>
      </c>
      <c r="N1834" s="572">
        <v>41.575829409722225</v>
      </c>
      <c r="O1834" s="668" t="s">
        <v>151</v>
      </c>
      <c r="P1834" s="668" t="s">
        <v>350</v>
      </c>
      <c r="Q1834" s="574" t="s">
        <v>5303</v>
      </c>
      <c r="R1834" s="574" t="s">
        <v>5439</v>
      </c>
      <c r="S1834" s="574" t="s">
        <v>5187</v>
      </c>
      <c r="T1834" s="574" t="s">
        <v>6704</v>
      </c>
      <c r="U1834" s="574" t="s">
        <v>5915</v>
      </c>
      <c r="V1834" s="574" t="s">
        <v>5916</v>
      </c>
      <c r="W1834" s="575" t="s">
        <v>6722</v>
      </c>
      <c r="X1834" s="575" t="s">
        <v>6723</v>
      </c>
      <c r="Y1834" s="576" t="s">
        <v>6724</v>
      </c>
      <c r="Z1834" s="577" t="s">
        <v>6725</v>
      </c>
      <c r="AA1834" s="578" t="s">
        <v>6726</v>
      </c>
      <c r="AE1834"/>
    </row>
    <row r="1835" spans="1:31" s="563" customFormat="1">
      <c r="A1835"/>
      <c r="B1835"/>
      <c r="C1835" s="568">
        <v>2025</v>
      </c>
      <c r="D1835" s="569" t="s">
        <v>39</v>
      </c>
      <c r="E1835" s="569" t="s">
        <v>337</v>
      </c>
      <c r="F1835" s="573" t="s">
        <v>141</v>
      </c>
      <c r="G1835" s="569" t="s">
        <v>42</v>
      </c>
      <c r="H1835" s="569" t="s">
        <v>41</v>
      </c>
      <c r="I1835" s="575" t="s">
        <v>54</v>
      </c>
      <c r="J1835" s="569" t="s">
        <v>99</v>
      </c>
      <c r="K1835" s="569" t="s">
        <v>79</v>
      </c>
      <c r="L1835" s="570">
        <v>1</v>
      </c>
      <c r="M1835" s="571">
        <v>5.8829238205900011E-2</v>
      </c>
      <c r="N1835" s="572">
        <v>29.934597174999997</v>
      </c>
      <c r="O1835" s="668" t="s">
        <v>151</v>
      </c>
      <c r="P1835" s="668" t="s">
        <v>99</v>
      </c>
      <c r="Q1835" s="574" t="s">
        <v>5313</v>
      </c>
      <c r="R1835" s="574" t="s">
        <v>5423</v>
      </c>
      <c r="S1835" s="574" t="s">
        <v>5197</v>
      </c>
      <c r="T1835" s="574" t="s">
        <v>6704</v>
      </c>
      <c r="U1835" s="574" t="s">
        <v>5573</v>
      </c>
      <c r="V1835" s="574" t="s">
        <v>5574</v>
      </c>
      <c r="W1835" s="575" t="s">
        <v>6727</v>
      </c>
      <c r="X1835" s="575" t="s">
        <v>6728</v>
      </c>
      <c r="Y1835" s="576" t="s">
        <v>6729</v>
      </c>
      <c r="Z1835" s="577" t="s">
        <v>6730</v>
      </c>
      <c r="AA1835" s="578" t="s">
        <v>6731</v>
      </c>
      <c r="AE1835"/>
    </row>
    <row r="1836" spans="1:31" s="563" customFormat="1">
      <c r="A1836"/>
      <c r="B1836"/>
      <c r="C1836" s="568">
        <v>2025</v>
      </c>
      <c r="D1836" s="569" t="s">
        <v>39</v>
      </c>
      <c r="E1836" s="569" t="s">
        <v>337</v>
      </c>
      <c r="F1836" s="573" t="s">
        <v>141</v>
      </c>
      <c r="G1836" s="569" t="s">
        <v>42</v>
      </c>
      <c r="H1836" s="569" t="s">
        <v>41</v>
      </c>
      <c r="I1836" s="575" t="s">
        <v>54</v>
      </c>
      <c r="J1836" s="569" t="s">
        <v>96</v>
      </c>
      <c r="K1836" s="569" t="s">
        <v>79</v>
      </c>
      <c r="L1836" s="570">
        <v>1</v>
      </c>
      <c r="M1836" s="571">
        <v>6.5153820599841566E-3</v>
      </c>
      <c r="N1836" s="572">
        <v>11.403656066666668</v>
      </c>
      <c r="O1836" s="668" t="s">
        <v>151</v>
      </c>
      <c r="P1836" s="668" t="s">
        <v>96</v>
      </c>
      <c r="Q1836" s="574" t="s">
        <v>5313</v>
      </c>
      <c r="R1836" s="574" t="s">
        <v>5423</v>
      </c>
      <c r="S1836" s="574" t="s">
        <v>5205</v>
      </c>
      <c r="T1836" s="574" t="s">
        <v>6704</v>
      </c>
      <c r="U1836" s="574" t="s">
        <v>5654</v>
      </c>
      <c r="V1836" s="574" t="s">
        <v>5852</v>
      </c>
      <c r="W1836" s="575" t="s">
        <v>6727</v>
      </c>
      <c r="X1836" s="575" t="s">
        <v>6728</v>
      </c>
      <c r="Y1836" s="576" t="s">
        <v>6732</v>
      </c>
      <c r="Z1836" s="577" t="s">
        <v>6733</v>
      </c>
      <c r="AA1836" s="578" t="s">
        <v>6731</v>
      </c>
      <c r="AE1836"/>
    </row>
    <row r="1837" spans="1:31" s="563" customFormat="1">
      <c r="A1837"/>
      <c r="B1837"/>
      <c r="C1837" s="568">
        <v>2025</v>
      </c>
      <c r="D1837" s="569" t="s">
        <v>39</v>
      </c>
      <c r="E1837" s="569" t="s">
        <v>337</v>
      </c>
      <c r="F1837" s="573" t="s">
        <v>141</v>
      </c>
      <c r="G1837" s="569" t="s">
        <v>42</v>
      </c>
      <c r="H1837" s="569" t="s">
        <v>41</v>
      </c>
      <c r="I1837" s="575" t="s">
        <v>54</v>
      </c>
      <c r="J1837" s="569" t="s">
        <v>87</v>
      </c>
      <c r="K1837" s="569" t="s">
        <v>310</v>
      </c>
      <c r="L1837" s="570">
        <v>0.1</v>
      </c>
      <c r="M1837" s="571">
        <v>3.2081319588910799E-2</v>
      </c>
      <c r="N1837" s="572">
        <v>1.3684387279999997</v>
      </c>
      <c r="O1837" s="668" t="s">
        <v>151</v>
      </c>
      <c r="P1837" s="668" t="s">
        <v>87</v>
      </c>
      <c r="Q1837" s="574" t="s">
        <v>5303</v>
      </c>
      <c r="R1837" s="574" t="s">
        <v>5439</v>
      </c>
      <c r="S1837" s="574" t="s">
        <v>5212</v>
      </c>
      <c r="T1837" s="574" t="s">
        <v>6704</v>
      </c>
      <c r="U1837" s="574" t="s">
        <v>5929</v>
      </c>
      <c r="V1837" s="574" t="s">
        <v>5930</v>
      </c>
      <c r="W1837" s="575" t="s">
        <v>6722</v>
      </c>
      <c r="X1837" s="575" t="s">
        <v>6723</v>
      </c>
      <c r="Y1837" s="575" t="s">
        <v>6734</v>
      </c>
      <c r="Z1837" s="579" t="s">
        <v>6735</v>
      </c>
      <c r="AA1837" s="580" t="s">
        <v>6726</v>
      </c>
      <c r="AE1837"/>
    </row>
    <row r="1838" spans="1:31" s="563" customFormat="1">
      <c r="A1838"/>
      <c r="B1838"/>
      <c r="C1838" s="568">
        <v>2025</v>
      </c>
      <c r="D1838" s="569" t="s">
        <v>39</v>
      </c>
      <c r="E1838" s="569" t="s">
        <v>337</v>
      </c>
      <c r="F1838" s="573" t="s">
        <v>141</v>
      </c>
      <c r="G1838" s="569" t="s">
        <v>42</v>
      </c>
      <c r="H1838" s="569" t="s">
        <v>41</v>
      </c>
      <c r="I1838" s="575" t="s">
        <v>54</v>
      </c>
      <c r="J1838" s="569" t="s">
        <v>87</v>
      </c>
      <c r="K1838" s="569" t="s">
        <v>106</v>
      </c>
      <c r="L1838" s="570">
        <v>0.3</v>
      </c>
      <c r="M1838" s="571">
        <v>9.6243958766732404E-2</v>
      </c>
      <c r="N1838" s="572">
        <v>4.1053161839999994</v>
      </c>
      <c r="O1838" s="668" t="s">
        <v>151</v>
      </c>
      <c r="P1838" s="668" t="s">
        <v>87</v>
      </c>
      <c r="Q1838" s="574" t="s">
        <v>5175</v>
      </c>
      <c r="R1838" s="574" t="s">
        <v>5353</v>
      </c>
      <c r="S1838" s="574" t="s">
        <v>5212</v>
      </c>
      <c r="T1838" s="574" t="s">
        <v>6704</v>
      </c>
      <c r="U1838" s="574" t="s">
        <v>5220</v>
      </c>
      <c r="V1838" s="574" t="s">
        <v>5376</v>
      </c>
      <c r="W1838" s="575" t="s">
        <v>6736</v>
      </c>
      <c r="X1838" s="575" t="s">
        <v>6737</v>
      </c>
      <c r="Y1838" s="576" t="s">
        <v>6734</v>
      </c>
      <c r="Z1838" s="577" t="s">
        <v>6738</v>
      </c>
      <c r="AA1838" s="578" t="s">
        <v>6739</v>
      </c>
      <c r="AE1838"/>
    </row>
    <row r="1839" spans="1:31" s="563" customFormat="1">
      <c r="A1839"/>
      <c r="B1839"/>
      <c r="C1839" s="568">
        <v>2025</v>
      </c>
      <c r="D1839" s="569" t="s">
        <v>39</v>
      </c>
      <c r="E1839" s="569" t="s">
        <v>337</v>
      </c>
      <c r="F1839" s="573" t="s">
        <v>141</v>
      </c>
      <c r="G1839" s="569" t="s">
        <v>42</v>
      </c>
      <c r="H1839" s="569" t="s">
        <v>41</v>
      </c>
      <c r="I1839" s="575" t="s">
        <v>54</v>
      </c>
      <c r="J1839" s="569" t="s">
        <v>87</v>
      </c>
      <c r="K1839" s="569" t="s">
        <v>104</v>
      </c>
      <c r="L1839" s="570">
        <v>0.3</v>
      </c>
      <c r="M1839" s="571">
        <v>9.6243958766732404E-2</v>
      </c>
      <c r="N1839" s="572">
        <v>4.1053161839999994</v>
      </c>
      <c r="O1839" s="668" t="s">
        <v>151</v>
      </c>
      <c r="P1839" s="668" t="s">
        <v>87</v>
      </c>
      <c r="Q1839" s="574" t="s">
        <v>5223</v>
      </c>
      <c r="R1839" s="574" t="s">
        <v>5361</v>
      </c>
      <c r="S1839" s="574" t="s">
        <v>5212</v>
      </c>
      <c r="T1839" s="574" t="s">
        <v>6704</v>
      </c>
      <c r="U1839" s="574" t="s">
        <v>5225</v>
      </c>
      <c r="V1839" s="574" t="s">
        <v>5378</v>
      </c>
      <c r="W1839" s="575" t="s">
        <v>6740</v>
      </c>
      <c r="X1839" s="575" t="s">
        <v>6741</v>
      </c>
      <c r="Y1839" s="576" t="s">
        <v>6734</v>
      </c>
      <c r="Z1839" s="577" t="s">
        <v>6742</v>
      </c>
      <c r="AA1839" s="578" t="s">
        <v>6743</v>
      </c>
      <c r="AE1839"/>
    </row>
    <row r="1840" spans="1:31" s="563" customFormat="1">
      <c r="A1840"/>
      <c r="B1840"/>
      <c r="C1840" s="568">
        <v>2025</v>
      </c>
      <c r="D1840" s="569" t="s">
        <v>39</v>
      </c>
      <c r="E1840" s="569" t="s">
        <v>337</v>
      </c>
      <c r="F1840" s="573" t="s">
        <v>141</v>
      </c>
      <c r="G1840" s="569" t="s">
        <v>42</v>
      </c>
      <c r="H1840" s="569" t="s">
        <v>41</v>
      </c>
      <c r="I1840" s="575" t="s">
        <v>54</v>
      </c>
      <c r="J1840" s="569" t="s">
        <v>87</v>
      </c>
      <c r="K1840" s="569" t="s">
        <v>79</v>
      </c>
      <c r="L1840" s="570">
        <v>0.3</v>
      </c>
      <c r="M1840" s="571">
        <v>9.6243958766732404E-2</v>
      </c>
      <c r="N1840" s="572">
        <v>4.1053161839999994</v>
      </c>
      <c r="O1840" s="668" t="s">
        <v>151</v>
      </c>
      <c r="P1840" s="668" t="s">
        <v>87</v>
      </c>
      <c r="Q1840" s="574" t="s">
        <v>5313</v>
      </c>
      <c r="R1840" s="574" t="s">
        <v>5423</v>
      </c>
      <c r="S1840" s="574" t="s">
        <v>5212</v>
      </c>
      <c r="T1840" s="574" t="s">
        <v>6704</v>
      </c>
      <c r="U1840" s="574" t="s">
        <v>5591</v>
      </c>
      <c r="V1840" s="574" t="s">
        <v>5592</v>
      </c>
      <c r="W1840" s="575" t="s">
        <v>6727</v>
      </c>
      <c r="X1840" s="575" t="s">
        <v>6728</v>
      </c>
      <c r="Y1840" s="576" t="s">
        <v>6734</v>
      </c>
      <c r="Z1840" s="577" t="s">
        <v>6744</v>
      </c>
      <c r="AA1840" s="578" t="s">
        <v>6731</v>
      </c>
      <c r="AE1840"/>
    </row>
    <row r="1841" spans="1:31" s="563" customFormat="1">
      <c r="A1841"/>
      <c r="B1841"/>
      <c r="C1841" s="568">
        <v>2025</v>
      </c>
      <c r="D1841" s="569" t="s">
        <v>39</v>
      </c>
      <c r="E1841" s="569" t="s">
        <v>337</v>
      </c>
      <c r="F1841" s="573" t="s">
        <v>141</v>
      </c>
      <c r="G1841" s="569" t="s">
        <v>42</v>
      </c>
      <c r="H1841" s="569" t="s">
        <v>41</v>
      </c>
      <c r="I1841" s="575" t="s">
        <v>54</v>
      </c>
      <c r="J1841" s="569" t="s">
        <v>83</v>
      </c>
      <c r="K1841" s="569" t="s">
        <v>81</v>
      </c>
      <c r="L1841" s="570">
        <v>1</v>
      </c>
      <c r="M1841" s="571">
        <v>1.0096978860134054</v>
      </c>
      <c r="N1841" s="572">
        <v>1.8111689047058819</v>
      </c>
      <c r="O1841" s="668" t="s">
        <v>382</v>
      </c>
      <c r="P1841" s="668" t="s">
        <v>83</v>
      </c>
      <c r="Q1841" s="574" t="s">
        <v>5231</v>
      </c>
      <c r="R1841" s="574" t="s">
        <v>5388</v>
      </c>
      <c r="S1841" s="574" t="s">
        <v>5233</v>
      </c>
      <c r="T1841" s="574" t="s">
        <v>6704</v>
      </c>
      <c r="U1841" s="574" t="s">
        <v>5234</v>
      </c>
      <c r="V1841" s="574" t="s">
        <v>5389</v>
      </c>
      <c r="W1841" s="575" t="s">
        <v>6745</v>
      </c>
      <c r="X1841" s="575" t="s">
        <v>6746</v>
      </c>
      <c r="Y1841" s="576" t="s">
        <v>6747</v>
      </c>
      <c r="Z1841" s="577" t="s">
        <v>6748</v>
      </c>
      <c r="AA1841" s="578" t="s">
        <v>6749</v>
      </c>
      <c r="AE1841"/>
    </row>
    <row r="1842" spans="1:31" s="563" customFormat="1">
      <c r="A1842"/>
      <c r="B1842"/>
      <c r="C1842" s="568">
        <v>2025</v>
      </c>
      <c r="D1842" s="569" t="s">
        <v>39</v>
      </c>
      <c r="E1842" s="569" t="s">
        <v>337</v>
      </c>
      <c r="F1842" s="573" t="s">
        <v>141</v>
      </c>
      <c r="G1842" s="569" t="s">
        <v>42</v>
      </c>
      <c r="H1842" s="569" t="s">
        <v>41</v>
      </c>
      <c r="I1842" s="575" t="s">
        <v>54</v>
      </c>
      <c r="J1842" s="569" t="s">
        <v>77</v>
      </c>
      <c r="K1842" s="569" t="s">
        <v>310</v>
      </c>
      <c r="L1842" s="570">
        <v>0.1</v>
      </c>
      <c r="M1842" s="571">
        <v>8.4930764122116614E-2</v>
      </c>
      <c r="N1842" s="572">
        <v>3.3813166244186048</v>
      </c>
      <c r="O1842" s="668" t="s">
        <v>381</v>
      </c>
      <c r="P1842" s="668" t="s">
        <v>77</v>
      </c>
      <c r="Q1842" s="574" t="s">
        <v>5303</v>
      </c>
      <c r="R1842" s="574" t="s">
        <v>5439</v>
      </c>
      <c r="S1842" s="574" t="s">
        <v>5243</v>
      </c>
      <c r="T1842" s="574" t="s">
        <v>6704</v>
      </c>
      <c r="U1842" s="574" t="s">
        <v>5946</v>
      </c>
      <c r="V1842" s="574" t="s">
        <v>5947</v>
      </c>
      <c r="W1842" s="575" t="s">
        <v>6722</v>
      </c>
      <c r="X1842" s="575" t="s">
        <v>6723</v>
      </c>
      <c r="Y1842" s="576" t="s">
        <v>6750</v>
      </c>
      <c r="Z1842" s="577" t="s">
        <v>6751</v>
      </c>
      <c r="AA1842" s="578" t="s">
        <v>6726</v>
      </c>
      <c r="AE1842"/>
    </row>
    <row r="1843" spans="1:31" s="563" customFormat="1">
      <c r="A1843"/>
      <c r="B1843"/>
      <c r="C1843" s="568">
        <v>2025</v>
      </c>
      <c r="D1843" s="569" t="s">
        <v>39</v>
      </c>
      <c r="E1843" s="569" t="s">
        <v>337</v>
      </c>
      <c r="F1843" s="573" t="s">
        <v>141</v>
      </c>
      <c r="G1843" s="569" t="s">
        <v>42</v>
      </c>
      <c r="H1843" s="569" t="s">
        <v>41</v>
      </c>
      <c r="I1843" s="575" t="s">
        <v>54</v>
      </c>
      <c r="J1843" s="569" t="s">
        <v>77</v>
      </c>
      <c r="K1843" s="569" t="s">
        <v>104</v>
      </c>
      <c r="L1843" s="570">
        <v>0.2</v>
      </c>
      <c r="M1843" s="571">
        <v>0.16986152824423323</v>
      </c>
      <c r="N1843" s="572">
        <v>6.7626332488372096</v>
      </c>
      <c r="O1843" s="668" t="s">
        <v>381</v>
      </c>
      <c r="P1843" s="668" t="s">
        <v>77</v>
      </c>
      <c r="Q1843" s="574" t="s">
        <v>5223</v>
      </c>
      <c r="R1843" s="574" t="s">
        <v>5361</v>
      </c>
      <c r="S1843" s="574" t="s">
        <v>5243</v>
      </c>
      <c r="T1843" s="574" t="s">
        <v>6704</v>
      </c>
      <c r="U1843" s="574" t="s">
        <v>5950</v>
      </c>
      <c r="V1843" s="574" t="s">
        <v>5951</v>
      </c>
      <c r="W1843" s="575" t="s">
        <v>6740</v>
      </c>
      <c r="X1843" s="575" t="s">
        <v>6741</v>
      </c>
      <c r="Y1843" s="576" t="s">
        <v>6750</v>
      </c>
      <c r="Z1843" s="577" t="s">
        <v>6752</v>
      </c>
      <c r="AA1843" s="578" t="s">
        <v>6743</v>
      </c>
      <c r="AE1843"/>
    </row>
    <row r="1844" spans="1:31" s="563" customFormat="1">
      <c r="A1844"/>
      <c r="B1844"/>
      <c r="C1844" s="568">
        <v>2025</v>
      </c>
      <c r="D1844" s="569" t="s">
        <v>39</v>
      </c>
      <c r="E1844" s="569" t="s">
        <v>337</v>
      </c>
      <c r="F1844" s="573" t="s">
        <v>141</v>
      </c>
      <c r="G1844" s="569" t="s">
        <v>42</v>
      </c>
      <c r="H1844" s="569" t="s">
        <v>41</v>
      </c>
      <c r="I1844" s="575" t="s">
        <v>54</v>
      </c>
      <c r="J1844" s="569" t="s">
        <v>77</v>
      </c>
      <c r="K1844" s="569" t="s">
        <v>93</v>
      </c>
      <c r="L1844" s="570">
        <v>0.7</v>
      </c>
      <c r="M1844" s="571">
        <v>0.59451534885481627</v>
      </c>
      <c r="N1844" s="572">
        <v>23.669216370930233</v>
      </c>
      <c r="O1844" s="668" t="s">
        <v>381</v>
      </c>
      <c r="P1844" s="668" t="s">
        <v>77</v>
      </c>
      <c r="Q1844" s="574" t="s">
        <v>5251</v>
      </c>
      <c r="R1844" s="574" t="s">
        <v>5398</v>
      </c>
      <c r="S1844" s="574" t="s">
        <v>5243</v>
      </c>
      <c r="T1844" s="574" t="s">
        <v>6704</v>
      </c>
      <c r="U1844" s="574" t="s">
        <v>5253</v>
      </c>
      <c r="V1844" s="574" t="s">
        <v>5399</v>
      </c>
      <c r="W1844" s="575" t="s">
        <v>6753</v>
      </c>
      <c r="X1844" s="575" t="s">
        <v>6754</v>
      </c>
      <c r="Y1844" s="576" t="s">
        <v>6750</v>
      </c>
      <c r="Z1844" s="577" t="s">
        <v>6755</v>
      </c>
      <c r="AA1844" s="578" t="s">
        <v>6756</v>
      </c>
      <c r="AE1844"/>
    </row>
    <row r="1845" spans="1:31" s="563" customFormat="1">
      <c r="A1845"/>
      <c r="B1845"/>
      <c r="C1845" s="568">
        <v>2025</v>
      </c>
      <c r="D1845" s="569" t="s">
        <v>39</v>
      </c>
      <c r="E1845" s="569" t="s">
        <v>337</v>
      </c>
      <c r="F1845" s="573" t="s">
        <v>141</v>
      </c>
      <c r="G1845" s="569" t="s">
        <v>42</v>
      </c>
      <c r="H1845" s="569" t="s">
        <v>41</v>
      </c>
      <c r="I1845" s="575" t="s">
        <v>54</v>
      </c>
      <c r="J1845" s="569" t="s">
        <v>349</v>
      </c>
      <c r="K1845" s="569" t="s">
        <v>310</v>
      </c>
      <c r="L1845" s="570">
        <v>1</v>
      </c>
      <c r="M1845" s="571">
        <v>0.30422189582420517</v>
      </c>
      <c r="N1845" s="572">
        <v>33.322371623376625</v>
      </c>
      <c r="O1845" s="668" t="s">
        <v>151</v>
      </c>
      <c r="P1845" s="668" t="s">
        <v>349</v>
      </c>
      <c r="Q1845" s="574" t="s">
        <v>5303</v>
      </c>
      <c r="R1845" s="574" t="s">
        <v>5439</v>
      </c>
      <c r="S1845" s="574" t="s">
        <v>5259</v>
      </c>
      <c r="T1845" s="574" t="s">
        <v>6704</v>
      </c>
      <c r="U1845" s="574" t="s">
        <v>5514</v>
      </c>
      <c r="V1845" s="574" t="s">
        <v>5515</v>
      </c>
      <c r="W1845" s="575" t="s">
        <v>6722</v>
      </c>
      <c r="X1845" s="575" t="s">
        <v>6723</v>
      </c>
      <c r="Y1845" s="576" t="s">
        <v>6757</v>
      </c>
      <c r="Z1845" s="577" t="s">
        <v>6758</v>
      </c>
      <c r="AA1845" s="578" t="s">
        <v>6726</v>
      </c>
      <c r="AE1845"/>
    </row>
    <row r="1846" spans="1:31" s="563" customFormat="1">
      <c r="A1846"/>
      <c r="B1846"/>
      <c r="C1846" s="568">
        <v>2025</v>
      </c>
      <c r="D1846" s="569" t="s">
        <v>39</v>
      </c>
      <c r="E1846" s="569" t="s">
        <v>337</v>
      </c>
      <c r="F1846" s="573" t="s">
        <v>141</v>
      </c>
      <c r="G1846" s="569" t="s">
        <v>42</v>
      </c>
      <c r="H1846" s="569" t="s">
        <v>41</v>
      </c>
      <c r="I1846" s="575" t="s">
        <v>54</v>
      </c>
      <c r="J1846" s="569" t="s">
        <v>76</v>
      </c>
      <c r="K1846" s="569" t="s">
        <v>79</v>
      </c>
      <c r="L1846" s="570">
        <v>1</v>
      </c>
      <c r="M1846" s="571">
        <v>1.6155988383515087E-2</v>
      </c>
      <c r="N1846" s="572">
        <v>6.8421936400000005</v>
      </c>
      <c r="O1846" s="668" t="s">
        <v>151</v>
      </c>
      <c r="P1846" s="668" t="s">
        <v>76</v>
      </c>
      <c r="Q1846" s="574" t="s">
        <v>5313</v>
      </c>
      <c r="R1846" s="574" t="s">
        <v>5423</v>
      </c>
      <c r="S1846" s="574" t="s">
        <v>5267</v>
      </c>
      <c r="T1846" s="574" t="s">
        <v>6704</v>
      </c>
      <c r="U1846" s="574" t="s">
        <v>5615</v>
      </c>
      <c r="V1846" s="574" t="s">
        <v>5616</v>
      </c>
      <c r="W1846" s="575" t="s">
        <v>6727</v>
      </c>
      <c r="X1846" s="575" t="s">
        <v>6728</v>
      </c>
      <c r="Y1846" s="576" t="s">
        <v>6759</v>
      </c>
      <c r="Z1846" s="577" t="s">
        <v>6760</v>
      </c>
      <c r="AA1846" s="578" t="s">
        <v>6731</v>
      </c>
      <c r="AE1846"/>
    </row>
    <row r="1847" spans="1:31" s="563" customFormat="1">
      <c r="A1847"/>
      <c r="B1847"/>
      <c r="C1847" s="568">
        <v>2025</v>
      </c>
      <c r="D1847" s="569" t="s">
        <v>39</v>
      </c>
      <c r="E1847" s="569" t="s">
        <v>337</v>
      </c>
      <c r="F1847" s="573" t="s">
        <v>141</v>
      </c>
      <c r="G1847" s="569" t="s">
        <v>42</v>
      </c>
      <c r="H1847" s="569" t="s">
        <v>41</v>
      </c>
      <c r="I1847" s="575" t="s">
        <v>54</v>
      </c>
      <c r="J1847" s="569" t="s">
        <v>74</v>
      </c>
      <c r="K1847" s="569" t="s">
        <v>115</v>
      </c>
      <c r="L1847" s="570">
        <v>1</v>
      </c>
      <c r="M1847" s="571">
        <v>0.17278535945210699</v>
      </c>
      <c r="N1847" s="572">
        <v>73.309217571428562</v>
      </c>
      <c r="O1847" s="668" t="s">
        <v>151</v>
      </c>
      <c r="P1847" s="668" t="s">
        <v>74</v>
      </c>
      <c r="Q1847" s="574" t="s">
        <v>5403</v>
      </c>
      <c r="R1847" s="574" t="s">
        <v>5404</v>
      </c>
      <c r="S1847" s="574" t="s">
        <v>5280</v>
      </c>
      <c r="T1847" s="574" t="s">
        <v>6704</v>
      </c>
      <c r="U1847" s="574" t="s">
        <v>6384</v>
      </c>
      <c r="V1847" s="574" t="s">
        <v>6516</v>
      </c>
      <c r="W1847" s="575" t="s">
        <v>6761</v>
      </c>
      <c r="X1847" s="575" t="s">
        <v>6762</v>
      </c>
      <c r="Y1847" s="576" t="s">
        <v>6763</v>
      </c>
      <c r="Z1847" s="577" t="s">
        <v>6764</v>
      </c>
      <c r="AA1847" s="578" t="s">
        <v>6765</v>
      </c>
      <c r="AE1847"/>
    </row>
    <row r="1848" spans="1:31" s="563" customFormat="1">
      <c r="A1848"/>
      <c r="B1848"/>
      <c r="C1848" s="568">
        <v>2025</v>
      </c>
      <c r="D1848" s="569" t="s">
        <v>39</v>
      </c>
      <c r="E1848" s="569" t="s">
        <v>337</v>
      </c>
      <c r="F1848" s="573" t="s">
        <v>141</v>
      </c>
      <c r="G1848" s="569" t="s">
        <v>42</v>
      </c>
      <c r="H1848" s="569" t="s">
        <v>41</v>
      </c>
      <c r="I1848" s="575" t="s">
        <v>54</v>
      </c>
      <c r="J1848" s="569" t="s">
        <v>351</v>
      </c>
      <c r="K1848" s="569" t="s">
        <v>100</v>
      </c>
      <c r="L1848" s="570">
        <v>0.2</v>
      </c>
      <c r="M1848" s="571">
        <v>4.5851369220865357E-2</v>
      </c>
      <c r="N1848" s="572">
        <v>0.19386215313333335</v>
      </c>
      <c r="O1848" s="668" t="s">
        <v>151</v>
      </c>
      <c r="P1848" s="668" t="s">
        <v>351</v>
      </c>
      <c r="Q1848" s="574" t="s">
        <v>5288</v>
      </c>
      <c r="R1848" s="574" t="s">
        <v>5429</v>
      </c>
      <c r="S1848" s="574" t="s">
        <v>5290</v>
      </c>
      <c r="T1848" s="574" t="s">
        <v>6704</v>
      </c>
      <c r="U1848" s="574" t="s">
        <v>5291</v>
      </c>
      <c r="V1848" s="574" t="s">
        <v>5430</v>
      </c>
      <c r="W1848" s="575" t="s">
        <v>6766</v>
      </c>
      <c r="X1848" s="575" t="s">
        <v>6767</v>
      </c>
      <c r="Y1848" s="576" t="s">
        <v>6768</v>
      </c>
      <c r="Z1848" s="577" t="s">
        <v>6769</v>
      </c>
      <c r="AA1848" s="578" t="s">
        <v>6770</v>
      </c>
      <c r="AE1848"/>
    </row>
    <row r="1849" spans="1:31" s="563" customFormat="1">
      <c r="A1849"/>
      <c r="B1849"/>
      <c r="C1849" s="568">
        <v>2025</v>
      </c>
      <c r="D1849" s="569" t="s">
        <v>39</v>
      </c>
      <c r="E1849" s="569" t="s">
        <v>337</v>
      </c>
      <c r="F1849" s="573" t="s">
        <v>141</v>
      </c>
      <c r="G1849" s="569" t="s">
        <v>42</v>
      </c>
      <c r="H1849" s="569" t="s">
        <v>41</v>
      </c>
      <c r="I1849" s="575" t="s">
        <v>54</v>
      </c>
      <c r="J1849" s="569" t="s">
        <v>351</v>
      </c>
      <c r="K1849" s="569" t="s">
        <v>79</v>
      </c>
      <c r="L1849" s="570">
        <v>0.8</v>
      </c>
      <c r="M1849" s="571">
        <v>0.18340547688346143</v>
      </c>
      <c r="N1849" s="572">
        <v>0.77544861253333341</v>
      </c>
      <c r="O1849" s="668" t="s">
        <v>151</v>
      </c>
      <c r="P1849" s="668" t="s">
        <v>351</v>
      </c>
      <c r="Q1849" s="574" t="s">
        <v>5313</v>
      </c>
      <c r="R1849" s="574" t="s">
        <v>5423</v>
      </c>
      <c r="S1849" s="574" t="s">
        <v>5290</v>
      </c>
      <c r="T1849" s="574" t="s">
        <v>6704</v>
      </c>
      <c r="U1849" s="574" t="s">
        <v>5629</v>
      </c>
      <c r="V1849" s="574" t="s">
        <v>5630</v>
      </c>
      <c r="W1849" s="575" t="s">
        <v>6727</v>
      </c>
      <c r="X1849" s="575" t="s">
        <v>6728</v>
      </c>
      <c r="Y1849" s="576" t="s">
        <v>6768</v>
      </c>
      <c r="Z1849" s="577" t="s">
        <v>6771</v>
      </c>
      <c r="AA1849" s="578" t="s">
        <v>6731</v>
      </c>
      <c r="AE1849"/>
    </row>
    <row r="1850" spans="1:31" s="563" customFormat="1">
      <c r="A1850"/>
      <c r="B1850"/>
      <c r="C1850" s="568">
        <v>2025</v>
      </c>
      <c r="D1850" s="569" t="s">
        <v>39</v>
      </c>
      <c r="E1850" s="569" t="s">
        <v>337</v>
      </c>
      <c r="F1850" s="573" t="s">
        <v>141</v>
      </c>
      <c r="G1850" s="569" t="s">
        <v>42</v>
      </c>
      <c r="H1850" s="569" t="s">
        <v>41</v>
      </c>
      <c r="I1850" s="575" t="s">
        <v>54</v>
      </c>
      <c r="J1850" s="569" t="s">
        <v>67</v>
      </c>
      <c r="K1850" s="569" t="s">
        <v>81</v>
      </c>
      <c r="L1850" s="570">
        <v>1</v>
      </c>
      <c r="M1850" s="571">
        <v>0.31172895107462434</v>
      </c>
      <c r="N1850" s="572">
        <v>1.1531787033707868</v>
      </c>
      <c r="O1850" s="668" t="s">
        <v>382</v>
      </c>
      <c r="P1850" s="668" t="s">
        <v>67</v>
      </c>
      <c r="Q1850" s="574" t="s">
        <v>5231</v>
      </c>
      <c r="R1850" s="574" t="s">
        <v>5388</v>
      </c>
      <c r="S1850" s="574" t="s">
        <v>5298</v>
      </c>
      <c r="T1850" s="574" t="s">
        <v>6704</v>
      </c>
      <c r="U1850" s="574" t="s">
        <v>5299</v>
      </c>
      <c r="V1850" s="574" t="s">
        <v>5437</v>
      </c>
      <c r="W1850" s="575" t="s">
        <v>6745</v>
      </c>
      <c r="X1850" s="575" t="s">
        <v>6746</v>
      </c>
      <c r="Y1850" s="576" t="s">
        <v>6772</v>
      </c>
      <c r="Z1850" s="577" t="s">
        <v>6773</v>
      </c>
      <c r="AA1850" s="578" t="s">
        <v>6749</v>
      </c>
      <c r="AE1850"/>
    </row>
    <row r="1851" spans="1:31" s="563" customFormat="1">
      <c r="A1851"/>
      <c r="B1851"/>
      <c r="C1851" s="568">
        <v>2025</v>
      </c>
      <c r="D1851" s="569" t="s">
        <v>39</v>
      </c>
      <c r="E1851" s="569" t="s">
        <v>337</v>
      </c>
      <c r="F1851" s="573" t="s">
        <v>141</v>
      </c>
      <c r="G1851" s="569" t="s">
        <v>42</v>
      </c>
      <c r="H1851" s="569" t="s">
        <v>41</v>
      </c>
      <c r="I1851" s="575" t="s">
        <v>54</v>
      </c>
      <c r="J1851" s="569" t="s">
        <v>66</v>
      </c>
      <c r="K1851" s="569" t="s">
        <v>115</v>
      </c>
      <c r="L1851" s="570">
        <v>0.5</v>
      </c>
      <c r="M1851" s="571">
        <v>0.43687875028353762</v>
      </c>
      <c r="N1851" s="572">
        <v>16.817189424157302</v>
      </c>
      <c r="O1851" s="668" t="s">
        <v>381</v>
      </c>
      <c r="P1851" s="668" t="s">
        <v>66</v>
      </c>
      <c r="Q1851" s="574" t="s">
        <v>5403</v>
      </c>
      <c r="R1851" s="574" t="s">
        <v>5404</v>
      </c>
      <c r="S1851" s="574" t="s">
        <v>5305</v>
      </c>
      <c r="T1851" s="574" t="s">
        <v>6704</v>
      </c>
      <c r="U1851" s="574" t="s">
        <v>5970</v>
      </c>
      <c r="V1851" s="574" t="s">
        <v>5971</v>
      </c>
      <c r="W1851" s="575" t="s">
        <v>6761</v>
      </c>
      <c r="X1851" s="575" t="s">
        <v>6762</v>
      </c>
      <c r="Y1851" s="576" t="s">
        <v>6774</v>
      </c>
      <c r="Z1851" s="577" t="s">
        <v>6775</v>
      </c>
      <c r="AA1851" s="578" t="s">
        <v>6765</v>
      </c>
      <c r="AE1851"/>
    </row>
    <row r="1852" spans="1:31" s="563" customFormat="1">
      <c r="A1852"/>
      <c r="B1852"/>
      <c r="C1852" s="568">
        <v>2025</v>
      </c>
      <c r="D1852" s="569" t="s">
        <v>39</v>
      </c>
      <c r="E1852" s="569" t="s">
        <v>337</v>
      </c>
      <c r="F1852" s="573" t="s">
        <v>141</v>
      </c>
      <c r="G1852" s="569" t="s">
        <v>42</v>
      </c>
      <c r="H1852" s="569" t="s">
        <v>41</v>
      </c>
      <c r="I1852" s="575" t="s">
        <v>54</v>
      </c>
      <c r="J1852" s="569" t="s">
        <v>66</v>
      </c>
      <c r="K1852" s="569" t="s">
        <v>310</v>
      </c>
      <c r="L1852" s="570">
        <v>0.5</v>
      </c>
      <c r="M1852" s="571">
        <v>0.43687875028353762</v>
      </c>
      <c r="N1852" s="572">
        <v>16.817189424157302</v>
      </c>
      <c r="O1852" s="668" t="s">
        <v>381</v>
      </c>
      <c r="P1852" s="668" t="s">
        <v>66</v>
      </c>
      <c r="Q1852" s="574" t="s">
        <v>5303</v>
      </c>
      <c r="R1852" s="574" t="s">
        <v>5439</v>
      </c>
      <c r="S1852" s="574" t="s">
        <v>5305</v>
      </c>
      <c r="T1852" s="574" t="s">
        <v>6704</v>
      </c>
      <c r="U1852" s="574" t="s">
        <v>5306</v>
      </c>
      <c r="V1852" s="574" t="s">
        <v>5440</v>
      </c>
      <c r="W1852" s="575" t="s">
        <v>6722</v>
      </c>
      <c r="X1852" s="575" t="s">
        <v>6723</v>
      </c>
      <c r="Y1852" s="576" t="s">
        <v>6774</v>
      </c>
      <c r="Z1852" s="577" t="s">
        <v>6776</v>
      </c>
      <c r="AA1852" s="578" t="s">
        <v>6726</v>
      </c>
      <c r="AE1852"/>
    </row>
    <row r="1853" spans="1:31" s="563" customFormat="1">
      <c r="A1853"/>
      <c r="B1853"/>
      <c r="C1853" s="568">
        <v>2025</v>
      </c>
      <c r="D1853" s="569" t="s">
        <v>39</v>
      </c>
      <c r="E1853" s="569" t="s">
        <v>337</v>
      </c>
      <c r="F1853" s="573" t="s">
        <v>141</v>
      </c>
      <c r="G1853" s="569" t="s">
        <v>42</v>
      </c>
      <c r="H1853" s="569" t="s">
        <v>41</v>
      </c>
      <c r="I1853" s="575" t="s">
        <v>54</v>
      </c>
      <c r="J1853" s="569" t="s">
        <v>348</v>
      </c>
      <c r="K1853" s="569" t="s">
        <v>310</v>
      </c>
      <c r="L1853" s="570">
        <v>0.1</v>
      </c>
      <c r="M1853" s="571">
        <v>8.2601081708518084E-2</v>
      </c>
      <c r="N1853" s="572">
        <v>8.9091063020833339</v>
      </c>
      <c r="O1853" s="668" t="s">
        <v>151</v>
      </c>
      <c r="P1853" s="668" t="s">
        <v>348</v>
      </c>
      <c r="Q1853" s="574" t="s">
        <v>5303</v>
      </c>
      <c r="R1853" s="574" t="s">
        <v>5439</v>
      </c>
      <c r="S1853" s="574" t="s">
        <v>5321</v>
      </c>
      <c r="T1853" s="574" t="s">
        <v>6704</v>
      </c>
      <c r="U1853" s="574" t="s">
        <v>5810</v>
      </c>
      <c r="V1853" s="574" t="s">
        <v>5887</v>
      </c>
      <c r="W1853" s="575" t="s">
        <v>6722</v>
      </c>
      <c r="X1853" s="575" t="s">
        <v>6723</v>
      </c>
      <c r="Y1853" s="576" t="s">
        <v>6777</v>
      </c>
      <c r="Z1853" s="577" t="s">
        <v>6778</v>
      </c>
      <c r="AA1853" s="578" t="s">
        <v>6726</v>
      </c>
      <c r="AE1853"/>
    </row>
    <row r="1854" spans="1:31" s="563" customFormat="1">
      <c r="A1854"/>
      <c r="B1854"/>
      <c r="C1854" s="568">
        <v>2025</v>
      </c>
      <c r="D1854" s="569" t="s">
        <v>39</v>
      </c>
      <c r="E1854" s="569" t="s">
        <v>337</v>
      </c>
      <c r="F1854" s="573" t="s">
        <v>141</v>
      </c>
      <c r="G1854" s="569" t="s">
        <v>42</v>
      </c>
      <c r="H1854" s="569" t="s">
        <v>41</v>
      </c>
      <c r="I1854" s="575" t="s">
        <v>54</v>
      </c>
      <c r="J1854" s="569" t="s">
        <v>348</v>
      </c>
      <c r="K1854" s="569" t="s">
        <v>79</v>
      </c>
      <c r="L1854" s="570">
        <v>0.9</v>
      </c>
      <c r="M1854" s="571">
        <v>0.74340973537666266</v>
      </c>
      <c r="N1854" s="572">
        <v>80.181956718750001</v>
      </c>
      <c r="O1854" s="668" t="s">
        <v>151</v>
      </c>
      <c r="P1854" s="668" t="s">
        <v>348</v>
      </c>
      <c r="Q1854" s="574" t="s">
        <v>5313</v>
      </c>
      <c r="R1854" s="574" t="s">
        <v>5423</v>
      </c>
      <c r="S1854" s="574" t="s">
        <v>5321</v>
      </c>
      <c r="T1854" s="574" t="s">
        <v>6704</v>
      </c>
      <c r="U1854" s="574" t="s">
        <v>6779</v>
      </c>
      <c r="V1854" s="574" t="s">
        <v>6780</v>
      </c>
      <c r="W1854" s="575" t="s">
        <v>6727</v>
      </c>
      <c r="X1854" s="575" t="s">
        <v>6728</v>
      </c>
      <c r="Y1854" s="576" t="s">
        <v>6777</v>
      </c>
      <c r="Z1854" s="577" t="s">
        <v>6781</v>
      </c>
      <c r="AA1854" s="578" t="s">
        <v>6731</v>
      </c>
      <c r="AE1854"/>
    </row>
    <row r="1855" spans="1:31" s="563" customFormat="1">
      <c r="A1855"/>
      <c r="B1855"/>
      <c r="C1855" s="568">
        <v>2025</v>
      </c>
      <c r="D1855" s="569" t="s">
        <v>38</v>
      </c>
      <c r="E1855" s="569" t="s">
        <v>356</v>
      </c>
      <c r="F1855" s="573" t="s">
        <v>462</v>
      </c>
      <c r="G1855" s="569" t="s">
        <v>42</v>
      </c>
      <c r="H1855" s="569" t="s">
        <v>41</v>
      </c>
      <c r="I1855" s="575" t="s">
        <v>54</v>
      </c>
      <c r="J1855" s="569" t="s">
        <v>352</v>
      </c>
      <c r="K1855" s="569" t="s">
        <v>346</v>
      </c>
      <c r="L1855" s="570">
        <v>0.7</v>
      </c>
      <c r="M1855" s="571">
        <v>0.25024137916029965</v>
      </c>
      <c r="N1855" s="572">
        <v>13.32</v>
      </c>
      <c r="O1855" s="668" t="s">
        <v>151</v>
      </c>
      <c r="P1855" s="668" t="s">
        <v>352</v>
      </c>
      <c r="Q1855" s="574" t="s">
        <v>5146</v>
      </c>
      <c r="R1855" s="574" t="s">
        <v>5147</v>
      </c>
      <c r="S1855" s="574" t="s">
        <v>5148</v>
      </c>
      <c r="T1855" s="574" t="s">
        <v>6782</v>
      </c>
      <c r="U1855" s="574" t="s">
        <v>5150</v>
      </c>
      <c r="V1855" s="574" t="s">
        <v>5151</v>
      </c>
      <c r="W1855" s="575" t="s">
        <v>6783</v>
      </c>
      <c r="X1855" s="575" t="s">
        <v>6784</v>
      </c>
      <c r="Y1855" s="576" t="s">
        <v>6785</v>
      </c>
      <c r="Z1855" s="577" t="s">
        <v>6786</v>
      </c>
      <c r="AA1855" s="578" t="s">
        <v>6787</v>
      </c>
      <c r="AE1855"/>
    </row>
    <row r="1856" spans="1:31" s="563" customFormat="1">
      <c r="A1856"/>
      <c r="B1856"/>
      <c r="C1856" s="568">
        <v>2025</v>
      </c>
      <c r="D1856" s="569" t="s">
        <v>38</v>
      </c>
      <c r="E1856" s="569" t="s">
        <v>356</v>
      </c>
      <c r="F1856" s="573" t="s">
        <v>462</v>
      </c>
      <c r="G1856" s="569" t="s">
        <v>42</v>
      </c>
      <c r="H1856" s="569" t="s">
        <v>41</v>
      </c>
      <c r="I1856" s="575" t="s">
        <v>54</v>
      </c>
      <c r="J1856" s="569" t="s">
        <v>352</v>
      </c>
      <c r="K1856" s="569" t="s">
        <v>466</v>
      </c>
      <c r="L1856" s="570">
        <v>0.3</v>
      </c>
      <c r="M1856" s="571">
        <v>0.10724630535441412</v>
      </c>
      <c r="N1856" s="572">
        <v>5.7085714285714282</v>
      </c>
      <c r="O1856" s="668" t="s">
        <v>151</v>
      </c>
      <c r="P1856" s="668" t="s">
        <v>352</v>
      </c>
      <c r="Q1856" s="574" t="s">
        <v>5167</v>
      </c>
      <c r="R1856" s="574" t="s">
        <v>5168</v>
      </c>
      <c r="S1856" s="574" t="s">
        <v>5148</v>
      </c>
      <c r="T1856" s="574" t="s">
        <v>6782</v>
      </c>
      <c r="U1856" s="574" t="s">
        <v>6601</v>
      </c>
      <c r="V1856" s="574" t="s">
        <v>6788</v>
      </c>
      <c r="W1856" s="575" t="s">
        <v>6789</v>
      </c>
      <c r="X1856" s="575" t="s">
        <v>6790</v>
      </c>
      <c r="Y1856" s="576" t="s">
        <v>6785</v>
      </c>
      <c r="Z1856" s="577" t="s">
        <v>6791</v>
      </c>
      <c r="AA1856" s="578" t="s">
        <v>6792</v>
      </c>
      <c r="AE1856"/>
    </row>
    <row r="1857" spans="1:31" s="563" customFormat="1">
      <c r="A1857"/>
      <c r="B1857"/>
      <c r="C1857" s="568">
        <v>2025</v>
      </c>
      <c r="D1857" s="569" t="s">
        <v>38</v>
      </c>
      <c r="E1857" s="569" t="s">
        <v>356</v>
      </c>
      <c r="F1857" s="573" t="s">
        <v>462</v>
      </c>
      <c r="G1857" s="569" t="s">
        <v>42</v>
      </c>
      <c r="H1857" s="569" t="s">
        <v>41</v>
      </c>
      <c r="I1857" s="575" t="s">
        <v>54</v>
      </c>
      <c r="J1857" s="569" t="s">
        <v>116</v>
      </c>
      <c r="K1857" s="569" t="s">
        <v>330</v>
      </c>
      <c r="L1857" s="570">
        <v>0.5</v>
      </c>
      <c r="M1857" s="571">
        <v>7.0480024962987262E-2</v>
      </c>
      <c r="N1857" s="572">
        <v>0.4506766917293234</v>
      </c>
      <c r="O1857" s="668" t="s">
        <v>382</v>
      </c>
      <c r="P1857" s="668" t="s">
        <v>116</v>
      </c>
      <c r="Q1857" s="574" t="s">
        <v>5185</v>
      </c>
      <c r="R1857" s="574" t="s">
        <v>5186</v>
      </c>
      <c r="S1857" s="574" t="s">
        <v>5159</v>
      </c>
      <c r="T1857" s="574" t="s">
        <v>6782</v>
      </c>
      <c r="U1857" s="574" t="s">
        <v>5720</v>
      </c>
      <c r="V1857" s="574" t="s">
        <v>5721</v>
      </c>
      <c r="W1857" s="575" t="s">
        <v>6793</v>
      </c>
      <c r="X1857" s="575" t="s">
        <v>6794</v>
      </c>
      <c r="Y1857" s="576" t="s">
        <v>6795</v>
      </c>
      <c r="Z1857" s="577" t="s">
        <v>6796</v>
      </c>
      <c r="AA1857" s="578" t="s">
        <v>6797</v>
      </c>
      <c r="AE1857"/>
    </row>
    <row r="1858" spans="1:31" s="563" customFormat="1">
      <c r="A1858"/>
      <c r="B1858"/>
      <c r="C1858" s="568">
        <v>2025</v>
      </c>
      <c r="D1858" s="569" t="s">
        <v>38</v>
      </c>
      <c r="E1858" s="569" t="s">
        <v>356</v>
      </c>
      <c r="F1858" s="573" t="s">
        <v>462</v>
      </c>
      <c r="G1858" s="569" t="s">
        <v>42</v>
      </c>
      <c r="H1858" s="569" t="s">
        <v>41</v>
      </c>
      <c r="I1858" s="575" t="s">
        <v>54</v>
      </c>
      <c r="J1858" s="569" t="s">
        <v>116</v>
      </c>
      <c r="K1858" s="569" t="s">
        <v>466</v>
      </c>
      <c r="L1858" s="570">
        <v>0.5</v>
      </c>
      <c r="M1858" s="571">
        <v>7.0480024962987262E-2</v>
      </c>
      <c r="N1858" s="572">
        <v>0.4506766917293234</v>
      </c>
      <c r="O1858" s="668" t="s">
        <v>382</v>
      </c>
      <c r="P1858" s="668" t="s">
        <v>116</v>
      </c>
      <c r="Q1858" s="574" t="s">
        <v>5167</v>
      </c>
      <c r="R1858" s="574" t="s">
        <v>5168</v>
      </c>
      <c r="S1858" s="574" t="s">
        <v>5159</v>
      </c>
      <c r="T1858" s="574" t="s">
        <v>6782</v>
      </c>
      <c r="U1858" s="574" t="s">
        <v>5169</v>
      </c>
      <c r="V1858" s="574" t="s">
        <v>5170</v>
      </c>
      <c r="W1858" s="575" t="s">
        <v>6789</v>
      </c>
      <c r="X1858" s="575" t="s">
        <v>6790</v>
      </c>
      <c r="Y1858" s="576" t="s">
        <v>6795</v>
      </c>
      <c r="Z1858" s="577" t="s">
        <v>6798</v>
      </c>
      <c r="AA1858" s="578" t="s">
        <v>6792</v>
      </c>
      <c r="AE1858"/>
    </row>
    <row r="1859" spans="1:31" s="563" customFormat="1">
      <c r="A1859"/>
      <c r="B1859"/>
      <c r="C1859" s="568">
        <v>2025</v>
      </c>
      <c r="D1859" s="569" t="s">
        <v>38</v>
      </c>
      <c r="E1859" s="569" t="s">
        <v>356</v>
      </c>
      <c r="F1859" s="573" t="s">
        <v>462</v>
      </c>
      <c r="G1859" s="569" t="s">
        <v>42</v>
      </c>
      <c r="H1859" s="569" t="s">
        <v>41</v>
      </c>
      <c r="I1859" s="575" t="s">
        <v>54</v>
      </c>
      <c r="J1859" s="569" t="s">
        <v>109</v>
      </c>
      <c r="K1859" s="569" t="s">
        <v>111</v>
      </c>
      <c r="L1859" s="570">
        <v>0.9</v>
      </c>
      <c r="M1859" s="571">
        <v>0.26422124229897492</v>
      </c>
      <c r="N1859" s="572">
        <v>16.22436090225564</v>
      </c>
      <c r="O1859" s="668" t="s">
        <v>381</v>
      </c>
      <c r="P1859" s="668" t="s">
        <v>109</v>
      </c>
      <c r="Q1859" s="574" t="s">
        <v>5272</v>
      </c>
      <c r="R1859" s="574" t="s">
        <v>5273</v>
      </c>
      <c r="S1859" s="574" t="s">
        <v>5177</v>
      </c>
      <c r="T1859" s="574" t="s">
        <v>6782</v>
      </c>
      <c r="U1859" s="574" t="s">
        <v>5348</v>
      </c>
      <c r="V1859" s="574" t="s">
        <v>5726</v>
      </c>
      <c r="W1859" s="575" t="s">
        <v>6799</v>
      </c>
      <c r="X1859" s="575" t="s">
        <v>6800</v>
      </c>
      <c r="Y1859" s="576" t="s">
        <v>6801</v>
      </c>
      <c r="Z1859" s="577" t="s">
        <v>6802</v>
      </c>
      <c r="AA1859" s="578" t="s">
        <v>6803</v>
      </c>
      <c r="AE1859"/>
    </row>
    <row r="1860" spans="1:31" s="563" customFormat="1">
      <c r="A1860"/>
      <c r="B1860"/>
      <c r="C1860" s="568">
        <v>2025</v>
      </c>
      <c r="D1860" s="569" t="s">
        <v>38</v>
      </c>
      <c r="E1860" s="569" t="s">
        <v>356</v>
      </c>
      <c r="F1860" s="573" t="s">
        <v>462</v>
      </c>
      <c r="G1860" s="569" t="s">
        <v>42</v>
      </c>
      <c r="H1860" s="569" t="s">
        <v>41</v>
      </c>
      <c r="I1860" s="575" t="s">
        <v>54</v>
      </c>
      <c r="J1860" s="569" t="s">
        <v>109</v>
      </c>
      <c r="K1860" s="569" t="s">
        <v>90</v>
      </c>
      <c r="L1860" s="570">
        <v>0.1</v>
      </c>
      <c r="M1860" s="571">
        <v>2.9357915810997216E-2</v>
      </c>
      <c r="N1860" s="572">
        <v>1.8027067669172936</v>
      </c>
      <c r="O1860" s="668" t="s">
        <v>381</v>
      </c>
      <c r="P1860" s="668" t="s">
        <v>109</v>
      </c>
      <c r="Q1860" s="574" t="s">
        <v>5157</v>
      </c>
      <c r="R1860" s="574" t="s">
        <v>5158</v>
      </c>
      <c r="S1860" s="574" t="s">
        <v>5177</v>
      </c>
      <c r="T1860" s="574" t="s">
        <v>6782</v>
      </c>
      <c r="U1860" s="574" t="s">
        <v>5912</v>
      </c>
      <c r="V1860" s="574" t="s">
        <v>6324</v>
      </c>
      <c r="W1860" s="575" t="s">
        <v>6804</v>
      </c>
      <c r="X1860" s="575" t="s">
        <v>6805</v>
      </c>
      <c r="Y1860" s="576" t="s">
        <v>6801</v>
      </c>
      <c r="Z1860" s="577" t="s">
        <v>6806</v>
      </c>
      <c r="AA1860" s="578" t="s">
        <v>6807</v>
      </c>
      <c r="AE1860"/>
    </row>
    <row r="1861" spans="1:31" s="563" customFormat="1">
      <c r="A1861"/>
      <c r="B1861"/>
      <c r="C1861" s="568">
        <v>2025</v>
      </c>
      <c r="D1861" s="569" t="s">
        <v>38</v>
      </c>
      <c r="E1861" s="569" t="s">
        <v>356</v>
      </c>
      <c r="F1861" s="573" t="s">
        <v>462</v>
      </c>
      <c r="G1861" s="569" t="s">
        <v>42</v>
      </c>
      <c r="H1861" s="569" t="s">
        <v>41</v>
      </c>
      <c r="I1861" s="575" t="s">
        <v>54</v>
      </c>
      <c r="J1861" s="569" t="s">
        <v>350</v>
      </c>
      <c r="K1861" s="569" t="s">
        <v>471</v>
      </c>
      <c r="L1861" s="570">
        <v>0.5</v>
      </c>
      <c r="M1861" s="571">
        <v>0.15174340305476378</v>
      </c>
      <c r="N1861" s="572">
        <v>19.028571428571432</v>
      </c>
      <c r="O1861" s="668" t="s">
        <v>151</v>
      </c>
      <c r="P1861" s="668" t="s">
        <v>350</v>
      </c>
      <c r="Q1861" s="574" t="s">
        <v>5577</v>
      </c>
      <c r="R1861" s="574" t="s">
        <v>5814</v>
      </c>
      <c r="S1861" s="574" t="s">
        <v>5187</v>
      </c>
      <c r="T1861" s="574" t="s">
        <v>6782</v>
      </c>
      <c r="U1861" s="574" t="s">
        <v>6808</v>
      </c>
      <c r="V1861" s="574" t="s">
        <v>6809</v>
      </c>
      <c r="W1861" s="575" t="s">
        <v>6810</v>
      </c>
      <c r="X1861" s="575" t="s">
        <v>6811</v>
      </c>
      <c r="Y1861" s="576" t="s">
        <v>6812</v>
      </c>
      <c r="Z1861" s="577" t="s">
        <v>6813</v>
      </c>
      <c r="AA1861" s="578" t="s">
        <v>6814</v>
      </c>
      <c r="AE1861"/>
    </row>
    <row r="1862" spans="1:31" s="563" customFormat="1">
      <c r="A1862"/>
      <c r="B1862"/>
      <c r="C1862" s="568">
        <v>2025</v>
      </c>
      <c r="D1862" s="569" t="s">
        <v>38</v>
      </c>
      <c r="E1862" s="569" t="s">
        <v>356</v>
      </c>
      <c r="F1862" s="573" t="s">
        <v>462</v>
      </c>
      <c r="G1862" s="569" t="s">
        <v>42</v>
      </c>
      <c r="H1862" s="569" t="s">
        <v>41</v>
      </c>
      <c r="I1862" s="575" t="s">
        <v>54</v>
      </c>
      <c r="J1862" s="569" t="s">
        <v>350</v>
      </c>
      <c r="K1862" s="569" t="s">
        <v>466</v>
      </c>
      <c r="L1862" s="570">
        <v>0.5</v>
      </c>
      <c r="M1862" s="571">
        <v>0.15174340305476378</v>
      </c>
      <c r="N1862" s="572">
        <v>19.028571428571432</v>
      </c>
      <c r="O1862" s="668" t="s">
        <v>151</v>
      </c>
      <c r="P1862" s="668" t="s">
        <v>350</v>
      </c>
      <c r="Q1862" s="574" t="s">
        <v>5167</v>
      </c>
      <c r="R1862" s="574" t="s">
        <v>5168</v>
      </c>
      <c r="S1862" s="574" t="s">
        <v>5187</v>
      </c>
      <c r="T1862" s="574" t="s">
        <v>6782</v>
      </c>
      <c r="U1862" s="574" t="s">
        <v>6815</v>
      </c>
      <c r="V1862" s="574" t="s">
        <v>6816</v>
      </c>
      <c r="W1862" s="575" t="s">
        <v>6789</v>
      </c>
      <c r="X1862" s="575" t="s">
        <v>6790</v>
      </c>
      <c r="Y1862" s="576" t="s">
        <v>6812</v>
      </c>
      <c r="Z1862" s="577" t="s">
        <v>6817</v>
      </c>
      <c r="AA1862" s="578" t="s">
        <v>6792</v>
      </c>
      <c r="AE1862"/>
    </row>
    <row r="1863" spans="1:31" s="563" customFormat="1">
      <c r="A1863"/>
      <c r="B1863"/>
      <c r="C1863" s="568">
        <v>2025</v>
      </c>
      <c r="D1863" s="569" t="s">
        <v>38</v>
      </c>
      <c r="E1863" s="569" t="s">
        <v>356</v>
      </c>
      <c r="F1863" s="573" t="s">
        <v>462</v>
      </c>
      <c r="G1863" s="569" t="s">
        <v>42</v>
      </c>
      <c r="H1863" s="569" t="s">
        <v>41</v>
      </c>
      <c r="I1863" s="575" t="s">
        <v>54</v>
      </c>
      <c r="J1863" s="569" t="s">
        <v>99</v>
      </c>
      <c r="K1863" s="569" t="s">
        <v>466</v>
      </c>
      <c r="L1863" s="570">
        <v>1</v>
      </c>
      <c r="M1863" s="571">
        <v>3.2140409188936701E-2</v>
      </c>
      <c r="N1863" s="572">
        <v>34.251428571428569</v>
      </c>
      <c r="O1863" s="668" t="s">
        <v>151</v>
      </c>
      <c r="P1863" s="668" t="s">
        <v>99</v>
      </c>
      <c r="Q1863" s="574" t="s">
        <v>5167</v>
      </c>
      <c r="R1863" s="574" t="s">
        <v>5168</v>
      </c>
      <c r="S1863" s="574" t="s">
        <v>5197</v>
      </c>
      <c r="T1863" s="574" t="s">
        <v>6782</v>
      </c>
      <c r="U1863" s="574" t="s">
        <v>6818</v>
      </c>
      <c r="V1863" s="574" t="s">
        <v>6819</v>
      </c>
      <c r="W1863" s="575" t="s">
        <v>6789</v>
      </c>
      <c r="X1863" s="575" t="s">
        <v>6790</v>
      </c>
      <c r="Y1863" s="576" t="s">
        <v>6820</v>
      </c>
      <c r="Z1863" s="577" t="s">
        <v>6821</v>
      </c>
      <c r="AA1863" s="578" t="s">
        <v>6792</v>
      </c>
      <c r="AE1863"/>
    </row>
    <row r="1864" spans="1:31" s="563" customFormat="1">
      <c r="A1864"/>
      <c r="B1864"/>
      <c r="C1864" s="568">
        <v>2025</v>
      </c>
      <c r="D1864" s="569" t="s">
        <v>38</v>
      </c>
      <c r="E1864" s="569" t="s">
        <v>356</v>
      </c>
      <c r="F1864" s="573" t="s">
        <v>462</v>
      </c>
      <c r="G1864" s="569" t="s">
        <v>42</v>
      </c>
      <c r="H1864" s="569" t="s">
        <v>41</v>
      </c>
      <c r="I1864" s="575" t="s">
        <v>54</v>
      </c>
      <c r="J1864" s="569" t="s">
        <v>96</v>
      </c>
      <c r="K1864" s="569" t="s">
        <v>475</v>
      </c>
      <c r="L1864" s="570">
        <v>0.7</v>
      </c>
      <c r="M1864" s="571">
        <v>2.503803105019868E-3</v>
      </c>
      <c r="N1864" s="572">
        <v>5.3280000000000012</v>
      </c>
      <c r="O1864" s="668" t="s">
        <v>151</v>
      </c>
      <c r="P1864" s="668" t="s">
        <v>96</v>
      </c>
      <c r="Q1864" s="574" t="s">
        <v>6822</v>
      </c>
      <c r="R1864" s="574" t="s">
        <v>6823</v>
      </c>
      <c r="S1864" s="574" t="s">
        <v>5205</v>
      </c>
      <c r="T1864" s="574" t="s">
        <v>6782</v>
      </c>
      <c r="U1864" s="574" t="s">
        <v>6824</v>
      </c>
      <c r="V1864" s="574" t="s">
        <v>6825</v>
      </c>
      <c r="W1864" s="575" t="s">
        <v>6826</v>
      </c>
      <c r="X1864" s="575" t="s">
        <v>6827</v>
      </c>
      <c r="Y1864" s="576" t="s">
        <v>6828</v>
      </c>
      <c r="Z1864" s="577" t="s">
        <v>6829</v>
      </c>
      <c r="AA1864" s="578" t="s">
        <v>6830</v>
      </c>
      <c r="AE1864"/>
    </row>
    <row r="1865" spans="1:31" s="563" customFormat="1">
      <c r="A1865"/>
      <c r="B1865"/>
      <c r="C1865" s="568">
        <v>2025</v>
      </c>
      <c r="D1865" s="569" t="s">
        <v>38</v>
      </c>
      <c r="E1865" s="569" t="s">
        <v>356</v>
      </c>
      <c r="F1865" s="573" t="s">
        <v>462</v>
      </c>
      <c r="G1865" s="569" t="s">
        <v>42</v>
      </c>
      <c r="H1865" s="569" t="s">
        <v>41</v>
      </c>
      <c r="I1865" s="575" t="s">
        <v>54</v>
      </c>
      <c r="J1865" s="569" t="s">
        <v>96</v>
      </c>
      <c r="K1865" s="569" t="s">
        <v>79</v>
      </c>
      <c r="L1865" s="570">
        <v>0.3</v>
      </c>
      <c r="M1865" s="571">
        <v>1.0730584735799433E-3</v>
      </c>
      <c r="N1865" s="572">
        <v>2.2834285714285718</v>
      </c>
      <c r="O1865" s="668" t="s">
        <v>151</v>
      </c>
      <c r="P1865" s="668" t="s">
        <v>96</v>
      </c>
      <c r="Q1865" s="574" t="s">
        <v>5313</v>
      </c>
      <c r="R1865" s="574" t="s">
        <v>5314</v>
      </c>
      <c r="S1865" s="574" t="s">
        <v>5205</v>
      </c>
      <c r="T1865" s="574" t="s">
        <v>6782</v>
      </c>
      <c r="U1865" s="574" t="s">
        <v>5654</v>
      </c>
      <c r="V1865" s="574" t="s">
        <v>5655</v>
      </c>
      <c r="W1865" s="575" t="s">
        <v>6831</v>
      </c>
      <c r="X1865" s="575" t="s">
        <v>6832</v>
      </c>
      <c r="Y1865" s="576" t="s">
        <v>6828</v>
      </c>
      <c r="Z1865" s="577" t="s">
        <v>6833</v>
      </c>
      <c r="AA1865" s="578" t="s">
        <v>6834</v>
      </c>
      <c r="AE1865"/>
    </row>
    <row r="1866" spans="1:31" s="563" customFormat="1">
      <c r="A1866"/>
      <c r="B1866"/>
      <c r="C1866" s="568">
        <v>2025</v>
      </c>
      <c r="D1866" s="569" t="s">
        <v>38</v>
      </c>
      <c r="E1866" s="569" t="s">
        <v>356</v>
      </c>
      <c r="F1866" s="573" t="s">
        <v>462</v>
      </c>
      <c r="G1866" s="569" t="s">
        <v>42</v>
      </c>
      <c r="H1866" s="569" t="s">
        <v>41</v>
      </c>
      <c r="I1866" s="575" t="s">
        <v>54</v>
      </c>
      <c r="J1866" s="569" t="s">
        <v>87</v>
      </c>
      <c r="K1866" s="569" t="s">
        <v>106</v>
      </c>
      <c r="L1866" s="570">
        <v>0.45</v>
      </c>
      <c r="M1866" s="571">
        <v>0.12975473852154387</v>
      </c>
      <c r="N1866" s="572">
        <v>7.7065714285714275</v>
      </c>
      <c r="O1866" s="668" t="s">
        <v>151</v>
      </c>
      <c r="P1866" s="668" t="s">
        <v>87</v>
      </c>
      <c r="Q1866" s="574" t="s">
        <v>5175</v>
      </c>
      <c r="R1866" s="574" t="s">
        <v>5176</v>
      </c>
      <c r="S1866" s="574" t="s">
        <v>5212</v>
      </c>
      <c r="T1866" s="574" t="s">
        <v>6782</v>
      </c>
      <c r="U1866" s="574" t="s">
        <v>5220</v>
      </c>
      <c r="V1866" s="574" t="s">
        <v>5221</v>
      </c>
      <c r="W1866" s="575" t="s">
        <v>6835</v>
      </c>
      <c r="X1866" s="575" t="s">
        <v>6836</v>
      </c>
      <c r="Y1866" s="576" t="s">
        <v>6837</v>
      </c>
      <c r="Z1866" s="577" t="s">
        <v>6838</v>
      </c>
      <c r="AA1866" s="578" t="s">
        <v>6839</v>
      </c>
      <c r="AE1866"/>
    </row>
    <row r="1867" spans="1:31" s="563" customFormat="1">
      <c r="A1867"/>
      <c r="B1867"/>
      <c r="C1867" s="568">
        <v>2025</v>
      </c>
      <c r="D1867" s="569" t="s">
        <v>38</v>
      </c>
      <c r="E1867" s="569" t="s">
        <v>356</v>
      </c>
      <c r="F1867" s="573" t="s">
        <v>462</v>
      </c>
      <c r="G1867" s="569" t="s">
        <v>42</v>
      </c>
      <c r="H1867" s="569" t="s">
        <v>41</v>
      </c>
      <c r="I1867" s="575" t="s">
        <v>54</v>
      </c>
      <c r="J1867" s="569" t="s">
        <v>87</v>
      </c>
      <c r="K1867" s="569" t="s">
        <v>346</v>
      </c>
      <c r="L1867" s="570">
        <v>0.3</v>
      </c>
      <c r="M1867" s="571">
        <v>8.6503159014362591E-2</v>
      </c>
      <c r="N1867" s="572">
        <v>5.137714285714285</v>
      </c>
      <c r="O1867" s="668" t="s">
        <v>151</v>
      </c>
      <c r="P1867" s="668" t="s">
        <v>87</v>
      </c>
      <c r="Q1867" s="574" t="s">
        <v>5146</v>
      </c>
      <c r="R1867" s="574" t="s">
        <v>5147</v>
      </c>
      <c r="S1867" s="574" t="s">
        <v>5212</v>
      </c>
      <c r="T1867" s="574" t="s">
        <v>6782</v>
      </c>
      <c r="U1867" s="574" t="s">
        <v>6239</v>
      </c>
      <c r="V1867" s="574" t="s">
        <v>6840</v>
      </c>
      <c r="W1867" s="575" t="s">
        <v>6783</v>
      </c>
      <c r="X1867" s="575" t="s">
        <v>6784</v>
      </c>
      <c r="Y1867" s="576" t="s">
        <v>6837</v>
      </c>
      <c r="Z1867" s="577" t="s">
        <v>6841</v>
      </c>
      <c r="AA1867" s="578" t="s">
        <v>6787</v>
      </c>
      <c r="AE1867"/>
    </row>
    <row r="1868" spans="1:31" s="563" customFormat="1">
      <c r="A1868"/>
      <c r="B1868"/>
      <c r="C1868" s="568">
        <v>2025</v>
      </c>
      <c r="D1868" s="569" t="s">
        <v>38</v>
      </c>
      <c r="E1868" s="569" t="s">
        <v>356</v>
      </c>
      <c r="F1868" s="573" t="s">
        <v>462</v>
      </c>
      <c r="G1868" s="569" t="s">
        <v>42</v>
      </c>
      <c r="H1868" s="569" t="s">
        <v>41</v>
      </c>
      <c r="I1868" s="575" t="s">
        <v>54</v>
      </c>
      <c r="J1868" s="569" t="s">
        <v>87</v>
      </c>
      <c r="K1868" s="569" t="s">
        <v>79</v>
      </c>
      <c r="L1868" s="570">
        <v>0.25</v>
      </c>
      <c r="M1868" s="571">
        <v>7.2085965845302163E-2</v>
      </c>
      <c r="N1868" s="572">
        <v>4.2814285714285711</v>
      </c>
      <c r="O1868" s="668" t="s">
        <v>151</v>
      </c>
      <c r="P1868" s="668" t="s">
        <v>87</v>
      </c>
      <c r="Q1868" s="574" t="s">
        <v>5313</v>
      </c>
      <c r="R1868" s="574" t="s">
        <v>5314</v>
      </c>
      <c r="S1868" s="574" t="s">
        <v>5212</v>
      </c>
      <c r="T1868" s="574" t="s">
        <v>6782</v>
      </c>
      <c r="U1868" s="574" t="s">
        <v>5591</v>
      </c>
      <c r="V1868" s="574" t="s">
        <v>5675</v>
      </c>
      <c r="W1868" s="575" t="s">
        <v>6831</v>
      </c>
      <c r="X1868" s="575" t="s">
        <v>6832</v>
      </c>
      <c r="Y1868" s="576" t="s">
        <v>6837</v>
      </c>
      <c r="Z1868" s="577" t="s">
        <v>6842</v>
      </c>
      <c r="AA1868" s="578" t="s">
        <v>6834</v>
      </c>
      <c r="AE1868"/>
    </row>
    <row r="1869" spans="1:31" s="563" customFormat="1">
      <c r="A1869"/>
      <c r="B1869"/>
      <c r="C1869" s="568">
        <v>2025</v>
      </c>
      <c r="D1869" s="569" t="s">
        <v>38</v>
      </c>
      <c r="E1869" s="569" t="s">
        <v>356</v>
      </c>
      <c r="F1869" s="573" t="s">
        <v>462</v>
      </c>
      <c r="G1869" s="569" t="s">
        <v>42</v>
      </c>
      <c r="H1869" s="569" t="s">
        <v>41</v>
      </c>
      <c r="I1869" s="575" t="s">
        <v>54</v>
      </c>
      <c r="J1869" s="569" t="s">
        <v>83</v>
      </c>
      <c r="K1869" s="569" t="s">
        <v>81</v>
      </c>
      <c r="L1869" s="570">
        <v>1</v>
      </c>
      <c r="M1869" s="571">
        <v>0.62291753542452599</v>
      </c>
      <c r="N1869" s="572">
        <v>2.9002167487684734</v>
      </c>
      <c r="O1869" s="668" t="s">
        <v>382</v>
      </c>
      <c r="P1869" s="668" t="s">
        <v>83</v>
      </c>
      <c r="Q1869" s="574" t="s">
        <v>5231</v>
      </c>
      <c r="R1869" s="574" t="s">
        <v>5232</v>
      </c>
      <c r="S1869" s="574" t="s">
        <v>5233</v>
      </c>
      <c r="T1869" s="574" t="s">
        <v>6782</v>
      </c>
      <c r="U1869" s="574" t="s">
        <v>5234</v>
      </c>
      <c r="V1869" s="574" t="s">
        <v>5235</v>
      </c>
      <c r="W1869" s="575" t="s">
        <v>6843</v>
      </c>
      <c r="X1869" s="575" t="s">
        <v>6844</v>
      </c>
      <c r="Y1869" s="575" t="s">
        <v>6845</v>
      </c>
      <c r="Z1869" s="579" t="s">
        <v>6846</v>
      </c>
      <c r="AA1869" s="580" t="s">
        <v>6847</v>
      </c>
      <c r="AE1869"/>
    </row>
    <row r="1870" spans="1:31" s="563" customFormat="1">
      <c r="A1870"/>
      <c r="B1870"/>
      <c r="C1870" s="568">
        <v>2025</v>
      </c>
      <c r="D1870" s="569" t="s">
        <v>38</v>
      </c>
      <c r="E1870" s="569" t="s">
        <v>356</v>
      </c>
      <c r="F1870" s="573" t="s">
        <v>462</v>
      </c>
      <c r="G1870" s="569" t="s">
        <v>42</v>
      </c>
      <c r="H1870" s="569" t="s">
        <v>41</v>
      </c>
      <c r="I1870" s="575" t="s">
        <v>54</v>
      </c>
      <c r="J1870" s="569" t="s">
        <v>77</v>
      </c>
      <c r="K1870" s="569" t="s">
        <v>104</v>
      </c>
      <c r="L1870" s="570">
        <v>0.1</v>
      </c>
      <c r="M1870" s="571">
        <v>8.8721979160495665E-2</v>
      </c>
      <c r="N1870" s="572">
        <v>4.4618719211822677</v>
      </c>
      <c r="O1870" s="668" t="s">
        <v>381</v>
      </c>
      <c r="P1870" s="668" t="s">
        <v>77</v>
      </c>
      <c r="Q1870" s="574" t="s">
        <v>5223</v>
      </c>
      <c r="R1870" s="574" t="s">
        <v>5224</v>
      </c>
      <c r="S1870" s="574" t="s">
        <v>5243</v>
      </c>
      <c r="T1870" s="574" t="s">
        <v>6782</v>
      </c>
      <c r="U1870" s="574" t="s">
        <v>5950</v>
      </c>
      <c r="V1870" s="574" t="s">
        <v>6848</v>
      </c>
      <c r="W1870" s="575" t="s">
        <v>6849</v>
      </c>
      <c r="X1870" s="575" t="s">
        <v>6850</v>
      </c>
      <c r="Y1870" s="576" t="s">
        <v>6851</v>
      </c>
      <c r="Z1870" s="577" t="s">
        <v>6852</v>
      </c>
      <c r="AA1870" s="578" t="s">
        <v>6853</v>
      </c>
      <c r="AE1870"/>
    </row>
    <row r="1871" spans="1:31" s="563" customFormat="1">
      <c r="A1871"/>
      <c r="B1871"/>
      <c r="C1871" s="568">
        <v>2025</v>
      </c>
      <c r="D1871" s="569" t="s">
        <v>38</v>
      </c>
      <c r="E1871" s="569" t="s">
        <v>356</v>
      </c>
      <c r="F1871" s="573" t="s">
        <v>462</v>
      </c>
      <c r="G1871" s="569" t="s">
        <v>42</v>
      </c>
      <c r="H1871" s="569" t="s">
        <v>41</v>
      </c>
      <c r="I1871" s="575" t="s">
        <v>54</v>
      </c>
      <c r="J1871" s="569" t="s">
        <v>77</v>
      </c>
      <c r="K1871" s="569" t="s">
        <v>93</v>
      </c>
      <c r="L1871" s="570">
        <v>0.9</v>
      </c>
      <c r="M1871" s="571">
        <v>0.79849781244446094</v>
      </c>
      <c r="N1871" s="572">
        <v>40.1568472906404</v>
      </c>
      <c r="O1871" s="668" t="s">
        <v>381</v>
      </c>
      <c r="P1871" s="668" t="s">
        <v>77</v>
      </c>
      <c r="Q1871" s="574" t="s">
        <v>5251</v>
      </c>
      <c r="R1871" s="574" t="s">
        <v>5252</v>
      </c>
      <c r="S1871" s="574" t="s">
        <v>5243</v>
      </c>
      <c r="T1871" s="574" t="s">
        <v>6782</v>
      </c>
      <c r="U1871" s="574" t="s">
        <v>5253</v>
      </c>
      <c r="V1871" s="574" t="s">
        <v>5254</v>
      </c>
      <c r="W1871" s="575" t="s">
        <v>6854</v>
      </c>
      <c r="X1871" s="575" t="s">
        <v>6855</v>
      </c>
      <c r="Y1871" s="576" t="s">
        <v>6851</v>
      </c>
      <c r="Z1871" s="577" t="s">
        <v>6856</v>
      </c>
      <c r="AA1871" s="578" t="s">
        <v>6857</v>
      </c>
      <c r="AE1871"/>
    </row>
    <row r="1872" spans="1:31" s="563" customFormat="1">
      <c r="A1872"/>
      <c r="B1872"/>
      <c r="C1872" s="568">
        <v>2025</v>
      </c>
      <c r="D1872" s="569" t="s">
        <v>38</v>
      </c>
      <c r="E1872" s="569" t="s">
        <v>356</v>
      </c>
      <c r="F1872" s="573" t="s">
        <v>462</v>
      </c>
      <c r="G1872" s="569" t="s">
        <v>42</v>
      </c>
      <c r="H1872" s="569" t="s">
        <v>41</v>
      </c>
      <c r="I1872" s="575" t="s">
        <v>54</v>
      </c>
      <c r="J1872" s="569" t="s">
        <v>349</v>
      </c>
      <c r="K1872" s="569" t="s">
        <v>471</v>
      </c>
      <c r="L1872" s="570">
        <v>1</v>
      </c>
      <c r="M1872" s="571">
        <v>0.48116159967152333</v>
      </c>
      <c r="N1872" s="572">
        <v>57.085714285714289</v>
      </c>
      <c r="O1872" s="668" t="s">
        <v>151</v>
      </c>
      <c r="P1872" s="668" t="s">
        <v>349</v>
      </c>
      <c r="Q1872" s="574" t="s">
        <v>5577</v>
      </c>
      <c r="R1872" s="574" t="s">
        <v>5814</v>
      </c>
      <c r="S1872" s="574" t="s">
        <v>5259</v>
      </c>
      <c r="T1872" s="574" t="s">
        <v>6782</v>
      </c>
      <c r="U1872" s="574" t="s">
        <v>5607</v>
      </c>
      <c r="V1872" s="574" t="s">
        <v>6858</v>
      </c>
      <c r="W1872" s="575" t="s">
        <v>6810</v>
      </c>
      <c r="X1872" s="575" t="s">
        <v>6811</v>
      </c>
      <c r="Y1872" s="576" t="s">
        <v>6859</v>
      </c>
      <c r="Z1872" s="577" t="s">
        <v>6860</v>
      </c>
      <c r="AA1872" s="578" t="s">
        <v>6814</v>
      </c>
      <c r="AE1872"/>
    </row>
    <row r="1873" spans="1:31" s="563" customFormat="1">
      <c r="A1873"/>
      <c r="B1873"/>
      <c r="C1873" s="568">
        <v>2025</v>
      </c>
      <c r="D1873" s="569" t="s">
        <v>38</v>
      </c>
      <c r="E1873" s="569" t="s">
        <v>356</v>
      </c>
      <c r="F1873" s="573" t="s">
        <v>462</v>
      </c>
      <c r="G1873" s="569" t="s">
        <v>42</v>
      </c>
      <c r="H1873" s="569" t="s">
        <v>41</v>
      </c>
      <c r="I1873" s="575" t="s">
        <v>54</v>
      </c>
      <c r="J1873" s="569" t="s">
        <v>76</v>
      </c>
      <c r="K1873" s="569" t="s">
        <v>79</v>
      </c>
      <c r="L1873" s="570">
        <v>1</v>
      </c>
      <c r="M1873" s="571">
        <v>8.5554121897513224E-3</v>
      </c>
      <c r="N1873" s="572">
        <v>9.1337142857142872</v>
      </c>
      <c r="O1873" s="668" t="s">
        <v>151</v>
      </c>
      <c r="P1873" s="668" t="s">
        <v>76</v>
      </c>
      <c r="Q1873" s="574" t="s">
        <v>5313</v>
      </c>
      <c r="R1873" s="574" t="s">
        <v>5314</v>
      </c>
      <c r="S1873" s="574" t="s">
        <v>5267</v>
      </c>
      <c r="T1873" s="574" t="s">
        <v>6782</v>
      </c>
      <c r="U1873" s="574" t="s">
        <v>5615</v>
      </c>
      <c r="V1873" s="574" t="s">
        <v>5777</v>
      </c>
      <c r="W1873" s="575" t="s">
        <v>6831</v>
      </c>
      <c r="X1873" s="575" t="s">
        <v>6832</v>
      </c>
      <c r="Y1873" s="576" t="s">
        <v>6861</v>
      </c>
      <c r="Z1873" s="577" t="s">
        <v>6862</v>
      </c>
      <c r="AA1873" s="578" t="s">
        <v>6834</v>
      </c>
      <c r="AE1873"/>
    </row>
    <row r="1874" spans="1:31" s="563" customFormat="1">
      <c r="A1874"/>
      <c r="B1874"/>
      <c r="C1874" s="568">
        <v>2025</v>
      </c>
      <c r="D1874" s="569" t="s">
        <v>38</v>
      </c>
      <c r="E1874" s="569" t="s">
        <v>356</v>
      </c>
      <c r="F1874" s="573" t="s">
        <v>462</v>
      </c>
      <c r="G1874" s="569" t="s">
        <v>42</v>
      </c>
      <c r="H1874" s="569" t="s">
        <v>41</v>
      </c>
      <c r="I1874" s="575" t="s">
        <v>54</v>
      </c>
      <c r="J1874" s="569" t="s">
        <v>74</v>
      </c>
      <c r="K1874" s="569" t="s">
        <v>104</v>
      </c>
      <c r="L1874" s="570">
        <v>0.5</v>
      </c>
      <c r="M1874" s="571">
        <v>5.3707781991673517E-2</v>
      </c>
      <c r="N1874" s="572">
        <v>48.930612244897958</v>
      </c>
      <c r="O1874" s="668" t="s">
        <v>151</v>
      </c>
      <c r="P1874" s="668" t="s">
        <v>74</v>
      </c>
      <c r="Q1874" s="574" t="s">
        <v>5223</v>
      </c>
      <c r="R1874" s="574" t="s">
        <v>5224</v>
      </c>
      <c r="S1874" s="574" t="s">
        <v>5280</v>
      </c>
      <c r="T1874" s="574" t="s">
        <v>6782</v>
      </c>
      <c r="U1874" s="574" t="s">
        <v>5619</v>
      </c>
      <c r="V1874" s="574" t="s">
        <v>5787</v>
      </c>
      <c r="W1874" s="575" t="s">
        <v>6849</v>
      </c>
      <c r="X1874" s="575" t="s">
        <v>6850</v>
      </c>
      <c r="Y1874" s="576" t="s">
        <v>6863</v>
      </c>
      <c r="Z1874" s="577" t="s">
        <v>6864</v>
      </c>
      <c r="AA1874" s="578" t="s">
        <v>6853</v>
      </c>
      <c r="AE1874"/>
    </row>
    <row r="1875" spans="1:31" s="563" customFormat="1">
      <c r="A1875"/>
      <c r="B1875"/>
      <c r="C1875" s="568">
        <v>2025</v>
      </c>
      <c r="D1875" s="569" t="s">
        <v>38</v>
      </c>
      <c r="E1875" s="569" t="s">
        <v>356</v>
      </c>
      <c r="F1875" s="573" t="s">
        <v>462</v>
      </c>
      <c r="G1875" s="569" t="s">
        <v>42</v>
      </c>
      <c r="H1875" s="569" t="s">
        <v>41</v>
      </c>
      <c r="I1875" s="575" t="s">
        <v>54</v>
      </c>
      <c r="J1875" s="569" t="s">
        <v>74</v>
      </c>
      <c r="K1875" s="569" t="s">
        <v>79</v>
      </c>
      <c r="L1875" s="570">
        <v>0.5</v>
      </c>
      <c r="M1875" s="571">
        <v>5.3707781991673517E-2</v>
      </c>
      <c r="N1875" s="572">
        <v>48.930612244897958</v>
      </c>
      <c r="O1875" s="668" t="s">
        <v>151</v>
      </c>
      <c r="P1875" s="668" t="s">
        <v>74</v>
      </c>
      <c r="Q1875" s="574" t="s">
        <v>5313</v>
      </c>
      <c r="R1875" s="574" t="s">
        <v>5314</v>
      </c>
      <c r="S1875" s="574" t="s">
        <v>5280</v>
      </c>
      <c r="T1875" s="574" t="s">
        <v>6782</v>
      </c>
      <c r="U1875" s="574" t="s">
        <v>5424</v>
      </c>
      <c r="V1875" s="574" t="s">
        <v>6865</v>
      </c>
      <c r="W1875" s="575" t="s">
        <v>6831</v>
      </c>
      <c r="X1875" s="575" t="s">
        <v>6832</v>
      </c>
      <c r="Y1875" s="576" t="s">
        <v>6863</v>
      </c>
      <c r="Z1875" s="577" t="s">
        <v>6866</v>
      </c>
      <c r="AA1875" s="578" t="s">
        <v>6834</v>
      </c>
      <c r="AE1875"/>
    </row>
    <row r="1876" spans="1:31" s="563" customFormat="1">
      <c r="A1876"/>
      <c r="B1876"/>
      <c r="C1876" s="568">
        <v>2025</v>
      </c>
      <c r="D1876" s="569" t="s">
        <v>38</v>
      </c>
      <c r="E1876" s="569" t="s">
        <v>356</v>
      </c>
      <c r="F1876" s="573" t="s">
        <v>462</v>
      </c>
      <c r="G1876" s="569" t="s">
        <v>42</v>
      </c>
      <c r="H1876" s="569" t="s">
        <v>41</v>
      </c>
      <c r="I1876" s="575" t="s">
        <v>54</v>
      </c>
      <c r="J1876" s="569" t="s">
        <v>351</v>
      </c>
      <c r="K1876" s="569" t="s">
        <v>100</v>
      </c>
      <c r="L1876" s="570">
        <v>0.8</v>
      </c>
      <c r="M1876" s="571">
        <v>0.22358045712836866</v>
      </c>
      <c r="N1876" s="572">
        <v>1.0351542857142859</v>
      </c>
      <c r="O1876" s="668" t="s">
        <v>151</v>
      </c>
      <c r="P1876" s="668" t="s">
        <v>351</v>
      </c>
      <c r="Q1876" s="574" t="s">
        <v>5288</v>
      </c>
      <c r="R1876" s="574" t="s">
        <v>5289</v>
      </c>
      <c r="S1876" s="574" t="s">
        <v>5290</v>
      </c>
      <c r="T1876" s="574" t="s">
        <v>6782</v>
      </c>
      <c r="U1876" s="574" t="s">
        <v>5291</v>
      </c>
      <c r="V1876" s="574" t="s">
        <v>5292</v>
      </c>
      <c r="W1876" s="575" t="s">
        <v>6867</v>
      </c>
      <c r="X1876" s="575" t="s">
        <v>6868</v>
      </c>
      <c r="Y1876" s="576" t="s">
        <v>6869</v>
      </c>
      <c r="Z1876" s="577" t="s">
        <v>6870</v>
      </c>
      <c r="AA1876" s="578" t="s">
        <v>6871</v>
      </c>
      <c r="AE1876"/>
    </row>
    <row r="1877" spans="1:31" s="563" customFormat="1">
      <c r="A1877"/>
      <c r="B1877"/>
      <c r="C1877" s="568">
        <v>2025</v>
      </c>
      <c r="D1877" s="569" t="s">
        <v>38</v>
      </c>
      <c r="E1877" s="569" t="s">
        <v>356</v>
      </c>
      <c r="F1877" s="573" t="s">
        <v>462</v>
      </c>
      <c r="G1877" s="569" t="s">
        <v>42</v>
      </c>
      <c r="H1877" s="569" t="s">
        <v>41</v>
      </c>
      <c r="I1877" s="575" t="s">
        <v>54</v>
      </c>
      <c r="J1877" s="569" t="s">
        <v>351</v>
      </c>
      <c r="K1877" s="569" t="s">
        <v>79</v>
      </c>
      <c r="L1877" s="570">
        <v>0.2</v>
      </c>
      <c r="M1877" s="571">
        <v>5.5895114282092165E-2</v>
      </c>
      <c r="N1877" s="572">
        <v>0.25878857142857148</v>
      </c>
      <c r="O1877" s="668" t="s">
        <v>151</v>
      </c>
      <c r="P1877" s="668" t="s">
        <v>351</v>
      </c>
      <c r="Q1877" s="574" t="s">
        <v>5313</v>
      </c>
      <c r="R1877" s="574" t="s">
        <v>5314</v>
      </c>
      <c r="S1877" s="574" t="s">
        <v>5290</v>
      </c>
      <c r="T1877" s="574" t="s">
        <v>6782</v>
      </c>
      <c r="U1877" s="574" t="s">
        <v>5629</v>
      </c>
      <c r="V1877" s="574" t="s">
        <v>6872</v>
      </c>
      <c r="W1877" s="575" t="s">
        <v>6831</v>
      </c>
      <c r="X1877" s="575" t="s">
        <v>6832</v>
      </c>
      <c r="Y1877" s="576" t="s">
        <v>6869</v>
      </c>
      <c r="Z1877" s="577" t="s">
        <v>6873</v>
      </c>
      <c r="AA1877" s="578" t="s">
        <v>6834</v>
      </c>
      <c r="AE1877"/>
    </row>
    <row r="1878" spans="1:31" s="563" customFormat="1">
      <c r="A1878"/>
      <c r="B1878"/>
      <c r="C1878" s="568">
        <v>2025</v>
      </c>
      <c r="D1878" s="569" t="s">
        <v>38</v>
      </c>
      <c r="E1878" s="569" t="s">
        <v>356</v>
      </c>
      <c r="F1878" s="573" t="s">
        <v>462</v>
      </c>
      <c r="G1878" s="569" t="s">
        <v>42</v>
      </c>
      <c r="H1878" s="569" t="s">
        <v>41</v>
      </c>
      <c r="I1878" s="575" t="s">
        <v>54</v>
      </c>
      <c r="J1878" s="569" t="s">
        <v>67</v>
      </c>
      <c r="K1878" s="569" t="s">
        <v>81</v>
      </c>
      <c r="L1878" s="570">
        <v>1</v>
      </c>
      <c r="M1878" s="571">
        <v>0.31894626755514827</v>
      </c>
      <c r="N1878" s="572">
        <v>1.856854003139718</v>
      </c>
      <c r="O1878" s="668" t="s">
        <v>382</v>
      </c>
      <c r="P1878" s="668" t="s">
        <v>67</v>
      </c>
      <c r="Q1878" s="574" t="s">
        <v>5231</v>
      </c>
      <c r="R1878" s="574" t="s">
        <v>5232</v>
      </c>
      <c r="S1878" s="574" t="s">
        <v>5298</v>
      </c>
      <c r="T1878" s="574" t="s">
        <v>6782</v>
      </c>
      <c r="U1878" s="574" t="s">
        <v>5299</v>
      </c>
      <c r="V1878" s="574" t="s">
        <v>5300</v>
      </c>
      <c r="W1878" s="575" t="s">
        <v>6843</v>
      </c>
      <c r="X1878" s="575" t="s">
        <v>6844</v>
      </c>
      <c r="Y1878" s="575" t="s">
        <v>6874</v>
      </c>
      <c r="Z1878" s="579" t="s">
        <v>6875</v>
      </c>
      <c r="AA1878" s="580" t="s">
        <v>6847</v>
      </c>
      <c r="AE1878"/>
    </row>
    <row r="1879" spans="1:31" s="563" customFormat="1">
      <c r="A1879"/>
      <c r="B1879"/>
      <c r="C1879" s="568">
        <v>2025</v>
      </c>
      <c r="D1879" s="569" t="s">
        <v>38</v>
      </c>
      <c r="E1879" s="569" t="s">
        <v>356</v>
      </c>
      <c r="F1879" s="573" t="s">
        <v>462</v>
      </c>
      <c r="G1879" s="569" t="s">
        <v>42</v>
      </c>
      <c r="H1879" s="569" t="s">
        <v>41</v>
      </c>
      <c r="I1879" s="575" t="s">
        <v>54</v>
      </c>
      <c r="J1879" s="569" t="s">
        <v>66</v>
      </c>
      <c r="K1879" s="569" t="s">
        <v>310</v>
      </c>
      <c r="L1879" s="570">
        <v>0.6</v>
      </c>
      <c r="M1879" s="571">
        <v>0.53075032529011468</v>
      </c>
      <c r="N1879" s="572">
        <v>27.852810047095762</v>
      </c>
      <c r="O1879" s="668" t="s">
        <v>381</v>
      </c>
      <c r="P1879" s="668" t="s">
        <v>66</v>
      </c>
      <c r="Q1879" s="574" t="s">
        <v>5303</v>
      </c>
      <c r="R1879" s="574" t="s">
        <v>5304</v>
      </c>
      <c r="S1879" s="574" t="s">
        <v>5305</v>
      </c>
      <c r="T1879" s="574" t="s">
        <v>6782</v>
      </c>
      <c r="U1879" s="574" t="s">
        <v>5306</v>
      </c>
      <c r="V1879" s="574" t="s">
        <v>5307</v>
      </c>
      <c r="W1879" s="575" t="s">
        <v>6876</v>
      </c>
      <c r="X1879" s="575" t="s">
        <v>6877</v>
      </c>
      <c r="Y1879" s="576" t="s">
        <v>6878</v>
      </c>
      <c r="Z1879" s="577" t="s">
        <v>6879</v>
      </c>
      <c r="AA1879" s="578" t="s">
        <v>6880</v>
      </c>
      <c r="AE1879"/>
    </row>
    <row r="1880" spans="1:31" s="563" customFormat="1">
      <c r="A1880"/>
      <c r="B1880"/>
      <c r="C1880" s="568">
        <v>2025</v>
      </c>
      <c r="D1880" s="569" t="s">
        <v>38</v>
      </c>
      <c r="E1880" s="569" t="s">
        <v>356</v>
      </c>
      <c r="F1880" s="573" t="s">
        <v>462</v>
      </c>
      <c r="G1880" s="569" t="s">
        <v>42</v>
      </c>
      <c r="H1880" s="569" t="s">
        <v>41</v>
      </c>
      <c r="I1880" s="575" t="s">
        <v>54</v>
      </c>
      <c r="J1880" s="569" t="s">
        <v>66</v>
      </c>
      <c r="K1880" s="569" t="s">
        <v>79</v>
      </c>
      <c r="L1880" s="570">
        <v>0.4</v>
      </c>
      <c r="M1880" s="571">
        <v>0.35383355019340984</v>
      </c>
      <c r="N1880" s="572">
        <v>18.568540031397177</v>
      </c>
      <c r="O1880" s="668" t="s">
        <v>381</v>
      </c>
      <c r="P1880" s="668" t="s">
        <v>66</v>
      </c>
      <c r="Q1880" s="574" t="s">
        <v>5313</v>
      </c>
      <c r="R1880" s="574" t="s">
        <v>5314</v>
      </c>
      <c r="S1880" s="574" t="s">
        <v>5305</v>
      </c>
      <c r="T1880" s="574" t="s">
        <v>6782</v>
      </c>
      <c r="U1880" s="574" t="s">
        <v>5315</v>
      </c>
      <c r="V1880" s="574" t="s">
        <v>5316</v>
      </c>
      <c r="W1880" s="575" t="s">
        <v>6831</v>
      </c>
      <c r="X1880" s="575" t="s">
        <v>6832</v>
      </c>
      <c r="Y1880" s="576" t="s">
        <v>6878</v>
      </c>
      <c r="Z1880" s="577" t="s">
        <v>6881</v>
      </c>
      <c r="AA1880" s="578" t="s">
        <v>6834</v>
      </c>
      <c r="AE1880"/>
    </row>
    <row r="1881" spans="1:31" s="563" customFormat="1">
      <c r="A1881"/>
      <c r="B1881"/>
      <c r="C1881" s="568">
        <v>2025</v>
      </c>
      <c r="D1881" s="569" t="s">
        <v>38</v>
      </c>
      <c r="E1881" s="569" t="s">
        <v>356</v>
      </c>
      <c r="F1881" s="573" t="s">
        <v>462</v>
      </c>
      <c r="G1881" s="569" t="s">
        <v>42</v>
      </c>
      <c r="H1881" s="569" t="s">
        <v>41</v>
      </c>
      <c r="I1881" s="575" t="s">
        <v>54</v>
      </c>
      <c r="J1881" s="569" t="s">
        <v>348</v>
      </c>
      <c r="K1881" s="569" t="s">
        <v>310</v>
      </c>
      <c r="L1881" s="570">
        <v>0.1</v>
      </c>
      <c r="M1881" s="571">
        <v>8.3827590110614511E-2</v>
      </c>
      <c r="N1881" s="572">
        <v>9.8948571428571448</v>
      </c>
      <c r="O1881" s="668" t="s">
        <v>151</v>
      </c>
      <c r="P1881" s="668" t="s">
        <v>348</v>
      </c>
      <c r="Q1881" s="574" t="s">
        <v>5303</v>
      </c>
      <c r="R1881" s="574" t="s">
        <v>5304</v>
      </c>
      <c r="S1881" s="574" t="s">
        <v>5321</v>
      </c>
      <c r="T1881" s="574" t="s">
        <v>6782</v>
      </c>
      <c r="U1881" s="574" t="s">
        <v>5810</v>
      </c>
      <c r="V1881" s="574" t="s">
        <v>5811</v>
      </c>
      <c r="W1881" s="575" t="s">
        <v>6876</v>
      </c>
      <c r="X1881" s="575" t="s">
        <v>6877</v>
      </c>
      <c r="Y1881" s="576" t="s">
        <v>6882</v>
      </c>
      <c r="Z1881" s="577" t="s">
        <v>6883</v>
      </c>
      <c r="AA1881" s="578" t="s">
        <v>6880</v>
      </c>
      <c r="AE1881"/>
    </row>
    <row r="1882" spans="1:31" s="563" customFormat="1">
      <c r="A1882"/>
      <c r="B1882"/>
      <c r="C1882" s="568">
        <v>2025</v>
      </c>
      <c r="D1882" s="569" t="s">
        <v>38</v>
      </c>
      <c r="E1882" s="569" t="s">
        <v>356</v>
      </c>
      <c r="F1882" s="573" t="s">
        <v>462</v>
      </c>
      <c r="G1882" s="569" t="s">
        <v>42</v>
      </c>
      <c r="H1882" s="569" t="s">
        <v>41</v>
      </c>
      <c r="I1882" s="575" t="s">
        <v>54</v>
      </c>
      <c r="J1882" s="569" t="s">
        <v>348</v>
      </c>
      <c r="K1882" s="569" t="s">
        <v>475</v>
      </c>
      <c r="L1882" s="570">
        <v>0.9</v>
      </c>
      <c r="M1882" s="571">
        <v>0.75444831099553056</v>
      </c>
      <c r="N1882" s="572">
        <v>89.053714285714292</v>
      </c>
      <c r="O1882" s="668" t="s">
        <v>151</v>
      </c>
      <c r="P1882" s="668" t="s">
        <v>348</v>
      </c>
      <c r="Q1882" s="574" t="s">
        <v>6822</v>
      </c>
      <c r="R1882" s="574" t="s">
        <v>6823</v>
      </c>
      <c r="S1882" s="574" t="s">
        <v>5321</v>
      </c>
      <c r="T1882" s="574" t="s">
        <v>6782</v>
      </c>
      <c r="U1882" s="574" t="s">
        <v>6884</v>
      </c>
      <c r="V1882" s="574" t="s">
        <v>6885</v>
      </c>
      <c r="W1882" s="575" t="s">
        <v>6826</v>
      </c>
      <c r="X1882" s="575" t="s">
        <v>6827</v>
      </c>
      <c r="Y1882" s="576" t="s">
        <v>6882</v>
      </c>
      <c r="Z1882" s="577" t="s">
        <v>6886</v>
      </c>
      <c r="AA1882" s="578" t="s">
        <v>6830</v>
      </c>
      <c r="AE1882"/>
    </row>
    <row r="1883" spans="1:31" s="563" customFormat="1">
      <c r="A1883"/>
      <c r="B1883"/>
      <c r="C1883" s="568">
        <v>2025</v>
      </c>
      <c r="D1883" s="569" t="s">
        <v>38</v>
      </c>
      <c r="E1883" s="569" t="s">
        <v>337</v>
      </c>
      <c r="F1883" s="573" t="s">
        <v>141</v>
      </c>
      <c r="G1883" s="569" t="s">
        <v>42</v>
      </c>
      <c r="H1883" s="569" t="s">
        <v>41</v>
      </c>
      <c r="I1883" s="575" t="s">
        <v>54</v>
      </c>
      <c r="J1883" s="569" t="s">
        <v>352</v>
      </c>
      <c r="K1883" s="569" t="s">
        <v>346</v>
      </c>
      <c r="L1883" s="570">
        <v>0.5</v>
      </c>
      <c r="M1883" s="571">
        <v>3.9143856898209157</v>
      </c>
      <c r="N1883" s="572">
        <v>150.50431661876218</v>
      </c>
      <c r="O1883" s="668" t="s">
        <v>151</v>
      </c>
      <c r="P1883" s="668" t="s">
        <v>352</v>
      </c>
      <c r="Q1883" s="574" t="s">
        <v>5146</v>
      </c>
      <c r="R1883" s="574" t="s">
        <v>5332</v>
      </c>
      <c r="S1883" s="574" t="s">
        <v>5148</v>
      </c>
      <c r="T1883" s="574" t="s">
        <v>6782</v>
      </c>
      <c r="U1883" s="574" t="s">
        <v>5150</v>
      </c>
      <c r="V1883" s="574" t="s">
        <v>5333</v>
      </c>
      <c r="W1883" s="575" t="s">
        <v>6783</v>
      </c>
      <c r="X1883" s="575" t="s">
        <v>6887</v>
      </c>
      <c r="Y1883" s="576" t="s">
        <v>6785</v>
      </c>
      <c r="Z1883" s="577" t="s">
        <v>6888</v>
      </c>
      <c r="AA1883" s="578" t="s">
        <v>6889</v>
      </c>
      <c r="AE1883"/>
    </row>
    <row r="1884" spans="1:31" s="563" customFormat="1">
      <c r="A1884"/>
      <c r="B1884"/>
      <c r="C1884" s="568">
        <v>2025</v>
      </c>
      <c r="D1884" s="569" t="s">
        <v>38</v>
      </c>
      <c r="E1884" s="569" t="s">
        <v>337</v>
      </c>
      <c r="F1884" s="573" t="s">
        <v>141</v>
      </c>
      <c r="G1884" s="569" t="s">
        <v>42</v>
      </c>
      <c r="H1884" s="569" t="s">
        <v>41</v>
      </c>
      <c r="I1884" s="575" t="s">
        <v>54</v>
      </c>
      <c r="J1884" s="569" t="s">
        <v>352</v>
      </c>
      <c r="K1884" s="569" t="s">
        <v>466</v>
      </c>
      <c r="L1884" s="570">
        <v>0.5</v>
      </c>
      <c r="M1884" s="571">
        <v>3.9143856898209157</v>
      </c>
      <c r="N1884" s="572">
        <v>150.50431661876218</v>
      </c>
      <c r="O1884" s="668" t="s">
        <v>151</v>
      </c>
      <c r="P1884" s="668" t="s">
        <v>352</v>
      </c>
      <c r="Q1884" s="574" t="s">
        <v>5167</v>
      </c>
      <c r="R1884" s="574" t="s">
        <v>5342</v>
      </c>
      <c r="S1884" s="574" t="s">
        <v>5148</v>
      </c>
      <c r="T1884" s="574" t="s">
        <v>6782</v>
      </c>
      <c r="U1884" s="574" t="s">
        <v>6601</v>
      </c>
      <c r="V1884" s="574" t="s">
        <v>6602</v>
      </c>
      <c r="W1884" s="575" t="s">
        <v>6789</v>
      </c>
      <c r="X1884" s="575" t="s">
        <v>6890</v>
      </c>
      <c r="Y1884" s="576" t="s">
        <v>6785</v>
      </c>
      <c r="Z1884" s="577" t="s">
        <v>6891</v>
      </c>
      <c r="AA1884" s="578" t="s">
        <v>6892</v>
      </c>
      <c r="AE1884"/>
    </row>
    <row r="1885" spans="1:31" s="563" customFormat="1">
      <c r="A1885"/>
      <c r="B1885"/>
      <c r="C1885" s="568">
        <v>2025</v>
      </c>
      <c r="D1885" s="569" t="s">
        <v>38</v>
      </c>
      <c r="E1885" s="569" t="s">
        <v>337</v>
      </c>
      <c r="F1885" s="573" t="s">
        <v>141</v>
      </c>
      <c r="G1885" s="569" t="s">
        <v>42</v>
      </c>
      <c r="H1885" s="569" t="s">
        <v>41</v>
      </c>
      <c r="I1885" s="575" t="s">
        <v>54</v>
      </c>
      <c r="J1885" s="569" t="s">
        <v>116</v>
      </c>
      <c r="K1885" s="569" t="s">
        <v>330</v>
      </c>
      <c r="L1885" s="570">
        <v>0.1</v>
      </c>
      <c r="M1885" s="571">
        <v>0.48886123510647328</v>
      </c>
      <c r="N1885" s="572">
        <v>1.9630997819838547</v>
      </c>
      <c r="O1885" s="668" t="s">
        <v>382</v>
      </c>
      <c r="P1885" s="668" t="s">
        <v>116</v>
      </c>
      <c r="Q1885" s="574" t="s">
        <v>5185</v>
      </c>
      <c r="R1885" s="574" t="s">
        <v>5831</v>
      </c>
      <c r="S1885" s="574" t="s">
        <v>5159</v>
      </c>
      <c r="T1885" s="574" t="s">
        <v>6782</v>
      </c>
      <c r="U1885" s="574" t="s">
        <v>5720</v>
      </c>
      <c r="V1885" s="574" t="s">
        <v>5832</v>
      </c>
      <c r="W1885" s="575" t="s">
        <v>6793</v>
      </c>
      <c r="X1885" s="575" t="s">
        <v>6893</v>
      </c>
      <c r="Y1885" s="576" t="s">
        <v>6795</v>
      </c>
      <c r="Z1885" s="577" t="s">
        <v>6894</v>
      </c>
      <c r="AA1885" s="578" t="s">
        <v>6895</v>
      </c>
      <c r="AE1885"/>
    </row>
    <row r="1886" spans="1:31" s="563" customFormat="1">
      <c r="A1886"/>
      <c r="B1886"/>
      <c r="C1886" s="568">
        <v>2025</v>
      </c>
      <c r="D1886" s="569" t="s">
        <v>38</v>
      </c>
      <c r="E1886" s="569" t="s">
        <v>337</v>
      </c>
      <c r="F1886" s="573" t="s">
        <v>141</v>
      </c>
      <c r="G1886" s="569" t="s">
        <v>42</v>
      </c>
      <c r="H1886" s="569" t="s">
        <v>41</v>
      </c>
      <c r="I1886" s="575" t="s">
        <v>54</v>
      </c>
      <c r="J1886" s="569" t="s">
        <v>116</v>
      </c>
      <c r="K1886" s="569" t="s">
        <v>466</v>
      </c>
      <c r="L1886" s="570">
        <v>0.9</v>
      </c>
      <c r="M1886" s="571">
        <v>4.3997511159582583</v>
      </c>
      <c r="N1886" s="572">
        <v>17.667898037854691</v>
      </c>
      <c r="O1886" s="668" t="s">
        <v>382</v>
      </c>
      <c r="P1886" s="668" t="s">
        <v>116</v>
      </c>
      <c r="Q1886" s="574" t="s">
        <v>5167</v>
      </c>
      <c r="R1886" s="574" t="s">
        <v>5342</v>
      </c>
      <c r="S1886" s="574" t="s">
        <v>5159</v>
      </c>
      <c r="T1886" s="574" t="s">
        <v>6782</v>
      </c>
      <c r="U1886" s="574" t="s">
        <v>5169</v>
      </c>
      <c r="V1886" s="574" t="s">
        <v>5343</v>
      </c>
      <c r="W1886" s="575" t="s">
        <v>6789</v>
      </c>
      <c r="X1886" s="575" t="s">
        <v>6890</v>
      </c>
      <c r="Y1886" s="576" t="s">
        <v>6795</v>
      </c>
      <c r="Z1886" s="577" t="s">
        <v>6896</v>
      </c>
      <c r="AA1886" s="578" t="s">
        <v>6892</v>
      </c>
      <c r="AE1886"/>
    </row>
    <row r="1887" spans="1:31" s="563" customFormat="1">
      <c r="A1887"/>
      <c r="B1887"/>
      <c r="C1887" s="568">
        <v>2025</v>
      </c>
      <c r="D1887" s="569" t="s">
        <v>38</v>
      </c>
      <c r="E1887" s="569" t="s">
        <v>337</v>
      </c>
      <c r="F1887" s="573" t="s">
        <v>141</v>
      </c>
      <c r="G1887" s="569" t="s">
        <v>42</v>
      </c>
      <c r="H1887" s="569" t="s">
        <v>41</v>
      </c>
      <c r="I1887" s="575" t="s">
        <v>54</v>
      </c>
      <c r="J1887" s="569" t="s">
        <v>109</v>
      </c>
      <c r="K1887" s="569" t="s">
        <v>111</v>
      </c>
      <c r="L1887" s="570">
        <v>1</v>
      </c>
      <c r="M1887" s="571">
        <v>11.755291326821238</v>
      </c>
      <c r="N1887" s="572">
        <v>392.61995639677093</v>
      </c>
      <c r="O1887" s="668" t="s">
        <v>381</v>
      </c>
      <c r="P1887" s="668" t="s">
        <v>109</v>
      </c>
      <c r="Q1887" s="574" t="s">
        <v>5272</v>
      </c>
      <c r="R1887" s="574" t="s">
        <v>5347</v>
      </c>
      <c r="S1887" s="574" t="s">
        <v>5177</v>
      </c>
      <c r="T1887" s="574" t="s">
        <v>6782</v>
      </c>
      <c r="U1887" s="574" t="s">
        <v>5348</v>
      </c>
      <c r="V1887" s="574" t="s">
        <v>5349</v>
      </c>
      <c r="W1887" s="575" t="s">
        <v>6799</v>
      </c>
      <c r="X1887" s="575" t="s">
        <v>6897</v>
      </c>
      <c r="Y1887" s="576" t="s">
        <v>6801</v>
      </c>
      <c r="Z1887" s="577" t="s">
        <v>6898</v>
      </c>
      <c r="AA1887" s="578" t="s">
        <v>6899</v>
      </c>
      <c r="AE1887"/>
    </row>
    <row r="1888" spans="1:31" s="563" customFormat="1">
      <c r="A1888"/>
      <c r="B1888"/>
      <c r="C1888" s="568">
        <v>2025</v>
      </c>
      <c r="D1888" s="569" t="s">
        <v>38</v>
      </c>
      <c r="E1888" s="569" t="s">
        <v>337</v>
      </c>
      <c r="F1888" s="573" t="s">
        <v>141</v>
      </c>
      <c r="G1888" s="569" t="s">
        <v>42</v>
      </c>
      <c r="H1888" s="569" t="s">
        <v>41</v>
      </c>
      <c r="I1888" s="575" t="s">
        <v>54</v>
      </c>
      <c r="J1888" s="569" t="s">
        <v>350</v>
      </c>
      <c r="K1888" s="569" t="s">
        <v>471</v>
      </c>
      <c r="L1888" s="570">
        <v>0.5</v>
      </c>
      <c r="M1888" s="571">
        <v>4.5255440358037484</v>
      </c>
      <c r="N1888" s="572">
        <v>438.97092347138971</v>
      </c>
      <c r="O1888" s="668" t="s">
        <v>151</v>
      </c>
      <c r="P1888" s="668" t="s">
        <v>350</v>
      </c>
      <c r="Q1888" s="574" t="s">
        <v>5577</v>
      </c>
      <c r="R1888" s="574" t="s">
        <v>5578</v>
      </c>
      <c r="S1888" s="574" t="s">
        <v>5187</v>
      </c>
      <c r="T1888" s="574" t="s">
        <v>6782</v>
      </c>
      <c r="U1888" s="574" t="s">
        <v>6808</v>
      </c>
      <c r="V1888" s="574" t="s">
        <v>6900</v>
      </c>
      <c r="W1888" s="575" t="s">
        <v>6810</v>
      </c>
      <c r="X1888" s="575" t="s">
        <v>6901</v>
      </c>
      <c r="Y1888" s="576" t="s">
        <v>6812</v>
      </c>
      <c r="Z1888" s="577" t="s">
        <v>6902</v>
      </c>
      <c r="AA1888" s="578" t="s">
        <v>6903</v>
      </c>
      <c r="AE1888"/>
    </row>
    <row r="1889" spans="1:31" s="563" customFormat="1">
      <c r="A1889"/>
      <c r="B1889"/>
      <c r="C1889" s="568">
        <v>2025</v>
      </c>
      <c r="D1889" s="569" t="s">
        <v>38</v>
      </c>
      <c r="E1889" s="569" t="s">
        <v>337</v>
      </c>
      <c r="F1889" s="573" t="s">
        <v>141</v>
      </c>
      <c r="G1889" s="569" t="s">
        <v>42</v>
      </c>
      <c r="H1889" s="569" t="s">
        <v>41</v>
      </c>
      <c r="I1889" s="575" t="s">
        <v>54</v>
      </c>
      <c r="J1889" s="569" t="s">
        <v>350</v>
      </c>
      <c r="K1889" s="569" t="s">
        <v>466</v>
      </c>
      <c r="L1889" s="570">
        <v>0.5</v>
      </c>
      <c r="M1889" s="571">
        <v>4.5255440358037484</v>
      </c>
      <c r="N1889" s="572">
        <v>438.97092347138971</v>
      </c>
      <c r="O1889" s="668" t="s">
        <v>151</v>
      </c>
      <c r="P1889" s="668" t="s">
        <v>350</v>
      </c>
      <c r="Q1889" s="574" t="s">
        <v>5167</v>
      </c>
      <c r="R1889" s="574" t="s">
        <v>5342</v>
      </c>
      <c r="S1889" s="574" t="s">
        <v>5187</v>
      </c>
      <c r="T1889" s="574" t="s">
        <v>6782</v>
      </c>
      <c r="U1889" s="574" t="s">
        <v>6815</v>
      </c>
      <c r="V1889" s="574" t="s">
        <v>6904</v>
      </c>
      <c r="W1889" s="575" t="s">
        <v>6789</v>
      </c>
      <c r="X1889" s="575" t="s">
        <v>6890</v>
      </c>
      <c r="Y1889" s="576" t="s">
        <v>6812</v>
      </c>
      <c r="Z1889" s="577" t="s">
        <v>6905</v>
      </c>
      <c r="AA1889" s="578" t="s">
        <v>6892</v>
      </c>
      <c r="AE1889"/>
    </row>
    <row r="1890" spans="1:31" s="563" customFormat="1">
      <c r="A1890"/>
      <c r="B1890"/>
      <c r="C1890" s="568">
        <v>2025</v>
      </c>
      <c r="D1890" s="569" t="s">
        <v>38</v>
      </c>
      <c r="E1890" s="569" t="s">
        <v>337</v>
      </c>
      <c r="F1890" s="573" t="s">
        <v>141</v>
      </c>
      <c r="G1890" s="569" t="s">
        <v>42</v>
      </c>
      <c r="H1890" s="569" t="s">
        <v>41</v>
      </c>
      <c r="I1890" s="575" t="s">
        <v>54</v>
      </c>
      <c r="J1890" s="569" t="s">
        <v>99</v>
      </c>
      <c r="K1890" s="569" t="s">
        <v>466</v>
      </c>
      <c r="L1890" s="570">
        <v>1</v>
      </c>
      <c r="M1890" s="571">
        <v>1.2422758794716167</v>
      </c>
      <c r="N1890" s="572">
        <v>632.11812979880108</v>
      </c>
      <c r="O1890" s="668" t="s">
        <v>151</v>
      </c>
      <c r="P1890" s="668" t="s">
        <v>99</v>
      </c>
      <c r="Q1890" s="574" t="s">
        <v>5167</v>
      </c>
      <c r="R1890" s="574" t="s">
        <v>5342</v>
      </c>
      <c r="S1890" s="574" t="s">
        <v>5197</v>
      </c>
      <c r="T1890" s="574" t="s">
        <v>6782</v>
      </c>
      <c r="U1890" s="574" t="s">
        <v>6818</v>
      </c>
      <c r="V1890" s="574" t="s">
        <v>6906</v>
      </c>
      <c r="W1890" s="575" t="s">
        <v>6789</v>
      </c>
      <c r="X1890" s="575" t="s">
        <v>6890</v>
      </c>
      <c r="Y1890" s="576" t="s">
        <v>6820</v>
      </c>
      <c r="Z1890" s="577" t="s">
        <v>6907</v>
      </c>
      <c r="AA1890" s="578" t="s">
        <v>6892</v>
      </c>
      <c r="AE1890"/>
    </row>
    <row r="1891" spans="1:31" s="563" customFormat="1">
      <c r="A1891"/>
      <c r="B1891"/>
      <c r="C1891" s="568">
        <v>2025</v>
      </c>
      <c r="D1891" s="569" t="s">
        <v>38</v>
      </c>
      <c r="E1891" s="569" t="s">
        <v>337</v>
      </c>
      <c r="F1891" s="573" t="s">
        <v>141</v>
      </c>
      <c r="G1891" s="569" t="s">
        <v>42</v>
      </c>
      <c r="H1891" s="569" t="s">
        <v>41</v>
      </c>
      <c r="I1891" s="575" t="s">
        <v>54</v>
      </c>
      <c r="J1891" s="569" t="s">
        <v>96</v>
      </c>
      <c r="K1891" s="569" t="s">
        <v>475</v>
      </c>
      <c r="L1891" s="570">
        <v>0.7</v>
      </c>
      <c r="M1891" s="571">
        <v>9.6308086894350928E-2</v>
      </c>
      <c r="N1891" s="572">
        <v>168.56483461301363</v>
      </c>
      <c r="O1891" s="668" t="s">
        <v>151</v>
      </c>
      <c r="P1891" s="668" t="s">
        <v>96</v>
      </c>
      <c r="Q1891" s="574" t="s">
        <v>6822</v>
      </c>
      <c r="R1891" s="574" t="s">
        <v>6908</v>
      </c>
      <c r="S1891" s="574" t="s">
        <v>5205</v>
      </c>
      <c r="T1891" s="574" t="s">
        <v>6782</v>
      </c>
      <c r="U1891" s="574" t="s">
        <v>6824</v>
      </c>
      <c r="V1891" s="574" t="s">
        <v>6909</v>
      </c>
      <c r="W1891" s="575" t="s">
        <v>6826</v>
      </c>
      <c r="X1891" s="575" t="s">
        <v>6910</v>
      </c>
      <c r="Y1891" s="576" t="s">
        <v>6828</v>
      </c>
      <c r="Z1891" s="577" t="s">
        <v>6911</v>
      </c>
      <c r="AA1891" s="578" t="s">
        <v>6912</v>
      </c>
      <c r="AE1891"/>
    </row>
    <row r="1892" spans="1:31" s="563" customFormat="1">
      <c r="A1892"/>
      <c r="B1892"/>
      <c r="C1892" s="568">
        <v>2025</v>
      </c>
      <c r="D1892" s="569" t="s">
        <v>38</v>
      </c>
      <c r="E1892" s="569" t="s">
        <v>337</v>
      </c>
      <c r="F1892" s="573" t="s">
        <v>141</v>
      </c>
      <c r="G1892" s="569" t="s">
        <v>42</v>
      </c>
      <c r="H1892" s="569" t="s">
        <v>41</v>
      </c>
      <c r="I1892" s="575" t="s">
        <v>54</v>
      </c>
      <c r="J1892" s="569" t="s">
        <v>96</v>
      </c>
      <c r="K1892" s="569" t="s">
        <v>79</v>
      </c>
      <c r="L1892" s="570">
        <v>0.3</v>
      </c>
      <c r="M1892" s="571">
        <v>4.1274894383293258E-2</v>
      </c>
      <c r="N1892" s="572">
        <v>72.24207197700585</v>
      </c>
      <c r="O1892" s="668" t="s">
        <v>151</v>
      </c>
      <c r="P1892" s="668" t="s">
        <v>96</v>
      </c>
      <c r="Q1892" s="574" t="s">
        <v>5313</v>
      </c>
      <c r="R1892" s="574" t="s">
        <v>5423</v>
      </c>
      <c r="S1892" s="574" t="s">
        <v>5205</v>
      </c>
      <c r="T1892" s="574" t="s">
        <v>6782</v>
      </c>
      <c r="U1892" s="574" t="s">
        <v>5654</v>
      </c>
      <c r="V1892" s="574" t="s">
        <v>5852</v>
      </c>
      <c r="W1892" s="575" t="s">
        <v>6831</v>
      </c>
      <c r="X1892" s="575" t="s">
        <v>6913</v>
      </c>
      <c r="Y1892" s="576" t="s">
        <v>6828</v>
      </c>
      <c r="Z1892" s="577" t="s">
        <v>6914</v>
      </c>
      <c r="AA1892" s="578" t="s">
        <v>6915</v>
      </c>
      <c r="AE1892"/>
    </row>
    <row r="1893" spans="1:31" s="563" customFormat="1">
      <c r="A1893"/>
      <c r="B1893"/>
      <c r="C1893" s="568">
        <v>2025</v>
      </c>
      <c r="D1893" s="569" t="s">
        <v>38</v>
      </c>
      <c r="E1893" s="569" t="s">
        <v>337</v>
      </c>
      <c r="F1893" s="573" t="s">
        <v>141</v>
      </c>
      <c r="G1893" s="569" t="s">
        <v>42</v>
      </c>
      <c r="H1893" s="569" t="s">
        <v>41</v>
      </c>
      <c r="I1893" s="575" t="s">
        <v>54</v>
      </c>
      <c r="J1893" s="569" t="s">
        <v>87</v>
      </c>
      <c r="K1893" s="569" t="s">
        <v>106</v>
      </c>
      <c r="L1893" s="570">
        <v>0.7</v>
      </c>
      <c r="M1893" s="571">
        <v>4.7421478682430136</v>
      </c>
      <c r="N1893" s="572">
        <v>202.27780153561631</v>
      </c>
      <c r="O1893" s="668" t="s">
        <v>151</v>
      </c>
      <c r="P1893" s="668" t="s">
        <v>87</v>
      </c>
      <c r="Q1893" s="574" t="s">
        <v>5175</v>
      </c>
      <c r="R1893" s="574" t="s">
        <v>5353</v>
      </c>
      <c r="S1893" s="574" t="s">
        <v>5212</v>
      </c>
      <c r="T1893" s="574" t="s">
        <v>6782</v>
      </c>
      <c r="U1893" s="574" t="s">
        <v>5220</v>
      </c>
      <c r="V1893" s="574" t="s">
        <v>5376</v>
      </c>
      <c r="W1893" s="575" t="s">
        <v>6835</v>
      </c>
      <c r="X1893" s="575" t="s">
        <v>6916</v>
      </c>
      <c r="Y1893" s="576" t="s">
        <v>6837</v>
      </c>
      <c r="Z1893" s="577" t="s">
        <v>6917</v>
      </c>
      <c r="AA1893" s="578" t="s">
        <v>6918</v>
      </c>
      <c r="AE1893"/>
    </row>
    <row r="1894" spans="1:31" s="563" customFormat="1">
      <c r="A1894"/>
      <c r="B1894"/>
      <c r="C1894" s="568">
        <v>2025</v>
      </c>
      <c r="D1894" s="569" t="s">
        <v>38</v>
      </c>
      <c r="E1894" s="569" t="s">
        <v>337</v>
      </c>
      <c r="F1894" s="573" t="s">
        <v>141</v>
      </c>
      <c r="G1894" s="569" t="s">
        <v>42</v>
      </c>
      <c r="H1894" s="569" t="s">
        <v>41</v>
      </c>
      <c r="I1894" s="575" t="s">
        <v>54</v>
      </c>
      <c r="J1894" s="569" t="s">
        <v>87</v>
      </c>
      <c r="K1894" s="569" t="s">
        <v>79</v>
      </c>
      <c r="L1894" s="570">
        <v>0.3</v>
      </c>
      <c r="M1894" s="571">
        <v>2.0323490863898628</v>
      </c>
      <c r="N1894" s="572">
        <v>86.690486372406994</v>
      </c>
      <c r="O1894" s="668" t="s">
        <v>151</v>
      </c>
      <c r="P1894" s="668" t="s">
        <v>87</v>
      </c>
      <c r="Q1894" s="574" t="s">
        <v>5313</v>
      </c>
      <c r="R1894" s="574" t="s">
        <v>5423</v>
      </c>
      <c r="S1894" s="574" t="s">
        <v>5212</v>
      </c>
      <c r="T1894" s="574" t="s">
        <v>6782</v>
      </c>
      <c r="U1894" s="574" t="s">
        <v>5591</v>
      </c>
      <c r="V1894" s="574" t="s">
        <v>5592</v>
      </c>
      <c r="W1894" s="575" t="s">
        <v>6831</v>
      </c>
      <c r="X1894" s="575" t="s">
        <v>6913</v>
      </c>
      <c r="Y1894" s="576" t="s">
        <v>6837</v>
      </c>
      <c r="Z1894" s="577" t="s">
        <v>6919</v>
      </c>
      <c r="AA1894" s="578" t="s">
        <v>6915</v>
      </c>
      <c r="AE1894"/>
    </row>
    <row r="1895" spans="1:31" s="563" customFormat="1">
      <c r="A1895"/>
      <c r="B1895"/>
      <c r="C1895" s="568">
        <v>2025</v>
      </c>
      <c r="D1895" s="569" t="s">
        <v>38</v>
      </c>
      <c r="E1895" s="569" t="s">
        <v>337</v>
      </c>
      <c r="F1895" s="573" t="s">
        <v>141</v>
      </c>
      <c r="G1895" s="569" t="s">
        <v>42</v>
      </c>
      <c r="H1895" s="569" t="s">
        <v>41</v>
      </c>
      <c r="I1895" s="575" t="s">
        <v>54</v>
      </c>
      <c r="J1895" s="569" t="s">
        <v>83</v>
      </c>
      <c r="K1895" s="569" t="s">
        <v>81</v>
      </c>
      <c r="L1895" s="570">
        <v>1</v>
      </c>
      <c r="M1895" s="571">
        <v>21.321427365043434</v>
      </c>
      <c r="N1895" s="572">
        <v>38.245802811356029</v>
      </c>
      <c r="O1895" s="668" t="s">
        <v>382</v>
      </c>
      <c r="P1895" s="668" t="s">
        <v>83</v>
      </c>
      <c r="Q1895" s="574" t="s">
        <v>5231</v>
      </c>
      <c r="R1895" s="574" t="s">
        <v>5388</v>
      </c>
      <c r="S1895" s="574" t="s">
        <v>5233</v>
      </c>
      <c r="T1895" s="574" t="s">
        <v>6782</v>
      </c>
      <c r="U1895" s="574" t="s">
        <v>5234</v>
      </c>
      <c r="V1895" s="574" t="s">
        <v>5389</v>
      </c>
      <c r="W1895" s="575" t="s">
        <v>6843</v>
      </c>
      <c r="X1895" s="575" t="s">
        <v>6920</v>
      </c>
      <c r="Y1895" s="576" t="s">
        <v>6845</v>
      </c>
      <c r="Z1895" s="577" t="s">
        <v>6921</v>
      </c>
      <c r="AA1895" s="578" t="s">
        <v>6922</v>
      </c>
      <c r="AE1895"/>
    </row>
    <row r="1896" spans="1:31" s="563" customFormat="1">
      <c r="A1896"/>
      <c r="B1896"/>
      <c r="C1896" s="568">
        <v>2025</v>
      </c>
      <c r="D1896" s="569" t="s">
        <v>38</v>
      </c>
      <c r="E1896" s="569" t="s">
        <v>337</v>
      </c>
      <c r="F1896" s="573" t="s">
        <v>141</v>
      </c>
      <c r="G1896" s="569" t="s">
        <v>42</v>
      </c>
      <c r="H1896" s="569" t="s">
        <v>41</v>
      </c>
      <c r="I1896" s="575" t="s">
        <v>54</v>
      </c>
      <c r="J1896" s="569" t="s">
        <v>77</v>
      </c>
      <c r="K1896" s="569" t="s">
        <v>104</v>
      </c>
      <c r="L1896" s="570">
        <v>0.1</v>
      </c>
      <c r="M1896" s="571">
        <v>1.7934524211366971</v>
      </c>
      <c r="N1896" s="572">
        <v>71.402047884249967</v>
      </c>
      <c r="O1896" s="668" t="s">
        <v>381</v>
      </c>
      <c r="P1896" s="668" t="s">
        <v>77</v>
      </c>
      <c r="Q1896" s="574" t="s">
        <v>5223</v>
      </c>
      <c r="R1896" s="574" t="s">
        <v>5361</v>
      </c>
      <c r="S1896" s="574" t="s">
        <v>5243</v>
      </c>
      <c r="T1896" s="574" t="s">
        <v>6782</v>
      </c>
      <c r="U1896" s="574" t="s">
        <v>5950</v>
      </c>
      <c r="V1896" s="574" t="s">
        <v>5951</v>
      </c>
      <c r="W1896" s="575" t="s">
        <v>6849</v>
      </c>
      <c r="X1896" s="575" t="s">
        <v>6923</v>
      </c>
      <c r="Y1896" s="576" t="s">
        <v>6851</v>
      </c>
      <c r="Z1896" s="577" t="s">
        <v>6924</v>
      </c>
      <c r="AA1896" s="578" t="s">
        <v>6925</v>
      </c>
      <c r="AE1896"/>
    </row>
    <row r="1897" spans="1:31" s="563" customFormat="1">
      <c r="A1897"/>
      <c r="B1897"/>
      <c r="C1897" s="568">
        <v>2025</v>
      </c>
      <c r="D1897" s="569" t="s">
        <v>38</v>
      </c>
      <c r="E1897" s="569" t="s">
        <v>337</v>
      </c>
      <c r="F1897" s="573" t="s">
        <v>141</v>
      </c>
      <c r="G1897" s="569" t="s">
        <v>42</v>
      </c>
      <c r="H1897" s="569" t="s">
        <v>41</v>
      </c>
      <c r="I1897" s="575" t="s">
        <v>54</v>
      </c>
      <c r="J1897" s="569" t="s">
        <v>77</v>
      </c>
      <c r="K1897" s="569" t="s">
        <v>93</v>
      </c>
      <c r="L1897" s="570">
        <v>0.9</v>
      </c>
      <c r="M1897" s="571">
        <v>16.141071790230271</v>
      </c>
      <c r="N1897" s="572">
        <v>642.61843095824963</v>
      </c>
      <c r="O1897" s="668" t="s">
        <v>381</v>
      </c>
      <c r="P1897" s="668" t="s">
        <v>77</v>
      </c>
      <c r="Q1897" s="574" t="s">
        <v>5251</v>
      </c>
      <c r="R1897" s="574" t="s">
        <v>5398</v>
      </c>
      <c r="S1897" s="574" t="s">
        <v>5243</v>
      </c>
      <c r="T1897" s="574" t="s">
        <v>6782</v>
      </c>
      <c r="U1897" s="574" t="s">
        <v>5253</v>
      </c>
      <c r="V1897" s="574" t="s">
        <v>5399</v>
      </c>
      <c r="W1897" s="575" t="s">
        <v>6854</v>
      </c>
      <c r="X1897" s="575" t="s">
        <v>6926</v>
      </c>
      <c r="Y1897" s="576" t="s">
        <v>6851</v>
      </c>
      <c r="Z1897" s="577" t="s">
        <v>6927</v>
      </c>
      <c r="AA1897" s="578" t="s">
        <v>6928</v>
      </c>
      <c r="AE1897"/>
    </row>
    <row r="1898" spans="1:31" s="563" customFormat="1">
      <c r="A1898"/>
      <c r="B1898"/>
      <c r="C1898" s="568">
        <v>2025</v>
      </c>
      <c r="D1898" s="569" t="s">
        <v>38</v>
      </c>
      <c r="E1898" s="569" t="s">
        <v>337</v>
      </c>
      <c r="F1898" s="573" t="s">
        <v>141</v>
      </c>
      <c r="G1898" s="569" t="s">
        <v>42</v>
      </c>
      <c r="H1898" s="569" t="s">
        <v>41</v>
      </c>
      <c r="I1898" s="575" t="s">
        <v>54</v>
      </c>
      <c r="J1898" s="569" t="s">
        <v>349</v>
      </c>
      <c r="K1898" s="569" t="s">
        <v>471</v>
      </c>
      <c r="L1898" s="570">
        <v>1</v>
      </c>
      <c r="M1898" s="571">
        <v>6.4241444342149316</v>
      </c>
      <c r="N1898" s="572">
        <v>703.6565452305764</v>
      </c>
      <c r="O1898" s="668" t="s">
        <v>151</v>
      </c>
      <c r="P1898" s="668" t="s">
        <v>349</v>
      </c>
      <c r="Q1898" s="574" t="s">
        <v>5577</v>
      </c>
      <c r="R1898" s="574" t="s">
        <v>5578</v>
      </c>
      <c r="S1898" s="574" t="s">
        <v>5259</v>
      </c>
      <c r="T1898" s="574" t="s">
        <v>6782</v>
      </c>
      <c r="U1898" s="574" t="s">
        <v>5607</v>
      </c>
      <c r="V1898" s="574" t="s">
        <v>5608</v>
      </c>
      <c r="W1898" s="575" t="s">
        <v>6810</v>
      </c>
      <c r="X1898" s="575" t="s">
        <v>6901</v>
      </c>
      <c r="Y1898" s="576" t="s">
        <v>6859</v>
      </c>
      <c r="Z1898" s="577" t="s">
        <v>6929</v>
      </c>
      <c r="AA1898" s="578" t="s">
        <v>6903</v>
      </c>
      <c r="AE1898"/>
    </row>
    <row r="1899" spans="1:31" s="563" customFormat="1">
      <c r="A1899"/>
      <c r="B1899"/>
      <c r="C1899" s="568">
        <v>2025</v>
      </c>
      <c r="D1899" s="569" t="s">
        <v>38</v>
      </c>
      <c r="E1899" s="569" t="s">
        <v>337</v>
      </c>
      <c r="F1899" s="573" t="s">
        <v>141</v>
      </c>
      <c r="G1899" s="569" t="s">
        <v>42</v>
      </c>
      <c r="H1899" s="569" t="s">
        <v>41</v>
      </c>
      <c r="I1899" s="575" t="s">
        <v>54</v>
      </c>
      <c r="J1899" s="569" t="s">
        <v>76</v>
      </c>
      <c r="K1899" s="569" t="s">
        <v>79</v>
      </c>
      <c r="L1899" s="570">
        <v>1</v>
      </c>
      <c r="M1899" s="571">
        <v>0.34116020009675357</v>
      </c>
      <c r="N1899" s="572">
        <v>144.4841439540117</v>
      </c>
      <c r="O1899" s="668" t="s">
        <v>151</v>
      </c>
      <c r="P1899" s="668" t="s">
        <v>76</v>
      </c>
      <c r="Q1899" s="574" t="s">
        <v>5313</v>
      </c>
      <c r="R1899" s="574" t="s">
        <v>5423</v>
      </c>
      <c r="S1899" s="574" t="s">
        <v>5267</v>
      </c>
      <c r="T1899" s="574" t="s">
        <v>6782</v>
      </c>
      <c r="U1899" s="574" t="s">
        <v>5615</v>
      </c>
      <c r="V1899" s="574" t="s">
        <v>5616</v>
      </c>
      <c r="W1899" s="575" t="s">
        <v>6831</v>
      </c>
      <c r="X1899" s="575" t="s">
        <v>6913</v>
      </c>
      <c r="Y1899" s="576" t="s">
        <v>6861</v>
      </c>
      <c r="Z1899" s="577" t="s">
        <v>6930</v>
      </c>
      <c r="AA1899" s="578" t="s">
        <v>6915</v>
      </c>
      <c r="AE1899"/>
    </row>
    <row r="1900" spans="1:31" s="563" customFormat="1">
      <c r="A1900"/>
      <c r="B1900"/>
      <c r="C1900" s="568">
        <v>2025</v>
      </c>
      <c r="D1900" s="569" t="s">
        <v>38</v>
      </c>
      <c r="E1900" s="569" t="s">
        <v>337</v>
      </c>
      <c r="F1900" s="573" t="s">
        <v>141</v>
      </c>
      <c r="G1900" s="569" t="s">
        <v>42</v>
      </c>
      <c r="H1900" s="569" t="s">
        <v>41</v>
      </c>
      <c r="I1900" s="575" t="s">
        <v>54</v>
      </c>
      <c r="J1900" s="569" t="s">
        <v>74</v>
      </c>
      <c r="K1900" s="569" t="s">
        <v>104</v>
      </c>
      <c r="L1900" s="570">
        <v>0.6</v>
      </c>
      <c r="M1900" s="571">
        <v>2.1891878010243406</v>
      </c>
      <c r="N1900" s="572">
        <v>928.82663970436079</v>
      </c>
      <c r="O1900" s="668" t="s">
        <v>151</v>
      </c>
      <c r="P1900" s="668" t="s">
        <v>74</v>
      </c>
      <c r="Q1900" s="574" t="s">
        <v>5223</v>
      </c>
      <c r="R1900" s="574" t="s">
        <v>5361</v>
      </c>
      <c r="S1900" s="574" t="s">
        <v>5280</v>
      </c>
      <c r="T1900" s="574" t="s">
        <v>6782</v>
      </c>
      <c r="U1900" s="574" t="s">
        <v>5619</v>
      </c>
      <c r="V1900" s="574" t="s">
        <v>5620</v>
      </c>
      <c r="W1900" s="575" t="s">
        <v>6849</v>
      </c>
      <c r="X1900" s="575" t="s">
        <v>6923</v>
      </c>
      <c r="Y1900" s="576" t="s">
        <v>6863</v>
      </c>
      <c r="Z1900" s="577" t="s">
        <v>6931</v>
      </c>
      <c r="AA1900" s="578" t="s">
        <v>6925</v>
      </c>
      <c r="AE1900"/>
    </row>
    <row r="1901" spans="1:31" s="563" customFormat="1">
      <c r="A1901"/>
      <c r="B1901"/>
      <c r="C1901" s="568">
        <v>2025</v>
      </c>
      <c r="D1901" s="569" t="s">
        <v>38</v>
      </c>
      <c r="E1901" s="569" t="s">
        <v>337</v>
      </c>
      <c r="F1901" s="573" t="s">
        <v>141</v>
      </c>
      <c r="G1901" s="569" t="s">
        <v>42</v>
      </c>
      <c r="H1901" s="569" t="s">
        <v>41</v>
      </c>
      <c r="I1901" s="575" t="s">
        <v>54</v>
      </c>
      <c r="J1901" s="569" t="s">
        <v>74</v>
      </c>
      <c r="K1901" s="569" t="s">
        <v>79</v>
      </c>
      <c r="L1901" s="570">
        <v>0.4</v>
      </c>
      <c r="M1901" s="571">
        <v>1.4594585340162274</v>
      </c>
      <c r="N1901" s="572">
        <v>619.21775980290727</v>
      </c>
      <c r="O1901" s="668" t="s">
        <v>151</v>
      </c>
      <c r="P1901" s="668" t="s">
        <v>74</v>
      </c>
      <c r="Q1901" s="574" t="s">
        <v>5313</v>
      </c>
      <c r="R1901" s="574" t="s">
        <v>5423</v>
      </c>
      <c r="S1901" s="574" t="s">
        <v>5280</v>
      </c>
      <c r="T1901" s="574" t="s">
        <v>6782</v>
      </c>
      <c r="U1901" s="574" t="s">
        <v>5424</v>
      </c>
      <c r="V1901" s="574" t="s">
        <v>5425</v>
      </c>
      <c r="W1901" s="575" t="s">
        <v>6831</v>
      </c>
      <c r="X1901" s="575" t="s">
        <v>6913</v>
      </c>
      <c r="Y1901" s="576" t="s">
        <v>6863</v>
      </c>
      <c r="Z1901" s="577" t="s">
        <v>6932</v>
      </c>
      <c r="AA1901" s="578" t="s">
        <v>6915</v>
      </c>
      <c r="AE1901"/>
    </row>
    <row r="1902" spans="1:31" s="563" customFormat="1">
      <c r="A1902"/>
      <c r="B1902"/>
      <c r="C1902" s="568">
        <v>2025</v>
      </c>
      <c r="D1902" s="569" t="s">
        <v>38</v>
      </c>
      <c r="E1902" s="569" t="s">
        <v>337</v>
      </c>
      <c r="F1902" s="573" t="s">
        <v>141</v>
      </c>
      <c r="G1902" s="569" t="s">
        <v>42</v>
      </c>
      <c r="H1902" s="569" t="s">
        <v>41</v>
      </c>
      <c r="I1902" s="575" t="s">
        <v>54</v>
      </c>
      <c r="J1902" s="569" t="s">
        <v>351</v>
      </c>
      <c r="K1902" s="569" t="s">
        <v>100</v>
      </c>
      <c r="L1902" s="570">
        <v>0.8</v>
      </c>
      <c r="M1902" s="571">
        <v>3.8729075378790663</v>
      </c>
      <c r="N1902" s="572">
        <v>16.374869648121329</v>
      </c>
      <c r="O1902" s="668" t="s">
        <v>151</v>
      </c>
      <c r="P1902" s="668" t="s">
        <v>351</v>
      </c>
      <c r="Q1902" s="574" t="s">
        <v>5288</v>
      </c>
      <c r="R1902" s="574" t="s">
        <v>5429</v>
      </c>
      <c r="S1902" s="574" t="s">
        <v>5290</v>
      </c>
      <c r="T1902" s="574" t="s">
        <v>6782</v>
      </c>
      <c r="U1902" s="574" t="s">
        <v>5291</v>
      </c>
      <c r="V1902" s="574" t="s">
        <v>5430</v>
      </c>
      <c r="W1902" s="575" t="s">
        <v>6867</v>
      </c>
      <c r="X1902" s="575" t="s">
        <v>6933</v>
      </c>
      <c r="Y1902" s="576" t="s">
        <v>6869</v>
      </c>
      <c r="Z1902" s="577" t="s">
        <v>6934</v>
      </c>
      <c r="AA1902" s="578" t="s">
        <v>6935</v>
      </c>
      <c r="AE1902"/>
    </row>
    <row r="1903" spans="1:31" s="563" customFormat="1">
      <c r="A1903"/>
      <c r="B1903"/>
      <c r="C1903" s="568">
        <v>2025</v>
      </c>
      <c r="D1903" s="569" t="s">
        <v>38</v>
      </c>
      <c r="E1903" s="569" t="s">
        <v>337</v>
      </c>
      <c r="F1903" s="573" t="s">
        <v>141</v>
      </c>
      <c r="G1903" s="569" t="s">
        <v>42</v>
      </c>
      <c r="H1903" s="569" t="s">
        <v>41</v>
      </c>
      <c r="I1903" s="575" t="s">
        <v>54</v>
      </c>
      <c r="J1903" s="569" t="s">
        <v>351</v>
      </c>
      <c r="K1903" s="569" t="s">
        <v>79</v>
      </c>
      <c r="L1903" s="570">
        <v>0.2</v>
      </c>
      <c r="M1903" s="571">
        <v>0.96822688446976657</v>
      </c>
      <c r="N1903" s="572">
        <v>4.0937174120303323</v>
      </c>
      <c r="O1903" s="668" t="s">
        <v>151</v>
      </c>
      <c r="P1903" s="668" t="s">
        <v>351</v>
      </c>
      <c r="Q1903" s="574" t="s">
        <v>5313</v>
      </c>
      <c r="R1903" s="574" t="s">
        <v>5423</v>
      </c>
      <c r="S1903" s="574" t="s">
        <v>5290</v>
      </c>
      <c r="T1903" s="574" t="s">
        <v>6782</v>
      </c>
      <c r="U1903" s="574" t="s">
        <v>5629</v>
      </c>
      <c r="V1903" s="574" t="s">
        <v>5630</v>
      </c>
      <c r="W1903" s="575" t="s">
        <v>6831</v>
      </c>
      <c r="X1903" s="575" t="s">
        <v>6913</v>
      </c>
      <c r="Y1903" s="576" t="s">
        <v>6869</v>
      </c>
      <c r="Z1903" s="577" t="s">
        <v>6936</v>
      </c>
      <c r="AA1903" s="578" t="s">
        <v>6915</v>
      </c>
      <c r="AE1903"/>
    </row>
    <row r="1904" spans="1:31" s="563" customFormat="1">
      <c r="A1904"/>
      <c r="B1904"/>
      <c r="C1904" s="568">
        <v>2025</v>
      </c>
      <c r="D1904" s="569" t="s">
        <v>38</v>
      </c>
      <c r="E1904" s="569" t="s">
        <v>337</v>
      </c>
      <c r="F1904" s="573" t="s">
        <v>141</v>
      </c>
      <c r="G1904" s="569" t="s">
        <v>42</v>
      </c>
      <c r="H1904" s="569" t="s">
        <v>41</v>
      </c>
      <c r="I1904" s="575" t="s">
        <v>54</v>
      </c>
      <c r="J1904" s="569" t="s">
        <v>67</v>
      </c>
      <c r="K1904" s="569" t="s">
        <v>81</v>
      </c>
      <c r="L1904" s="570">
        <v>1</v>
      </c>
      <c r="M1904" s="571">
        <v>6.5826682218393184</v>
      </c>
      <c r="N1904" s="572">
        <v>24.351260216968267</v>
      </c>
      <c r="O1904" s="668" t="s">
        <v>382</v>
      </c>
      <c r="P1904" s="668" t="s">
        <v>67</v>
      </c>
      <c r="Q1904" s="574" t="s">
        <v>5231</v>
      </c>
      <c r="R1904" s="574" t="s">
        <v>5388</v>
      </c>
      <c r="S1904" s="574" t="s">
        <v>5298</v>
      </c>
      <c r="T1904" s="574" t="s">
        <v>6782</v>
      </c>
      <c r="U1904" s="574" t="s">
        <v>5299</v>
      </c>
      <c r="V1904" s="574" t="s">
        <v>5437</v>
      </c>
      <c r="W1904" s="575" t="s">
        <v>6843</v>
      </c>
      <c r="X1904" s="575" t="s">
        <v>6920</v>
      </c>
      <c r="Y1904" s="576" t="s">
        <v>6874</v>
      </c>
      <c r="Z1904" s="577" t="s">
        <v>6937</v>
      </c>
      <c r="AA1904" s="578" t="s">
        <v>6922</v>
      </c>
      <c r="AE1904"/>
    </row>
    <row r="1905" spans="1:31" s="563" customFormat="1">
      <c r="A1905"/>
      <c r="B1905"/>
      <c r="C1905" s="568">
        <v>2025</v>
      </c>
      <c r="D1905" s="569" t="s">
        <v>38</v>
      </c>
      <c r="E1905" s="569" t="s">
        <v>337</v>
      </c>
      <c r="F1905" s="573" t="s">
        <v>141</v>
      </c>
      <c r="G1905" s="569" t="s">
        <v>42</v>
      </c>
      <c r="H1905" s="569" t="s">
        <v>41</v>
      </c>
      <c r="I1905" s="575" t="s">
        <v>54</v>
      </c>
      <c r="J1905" s="569" t="s">
        <v>66</v>
      </c>
      <c r="K1905" s="569" t="s">
        <v>310</v>
      </c>
      <c r="L1905" s="570">
        <v>0.7</v>
      </c>
      <c r="M1905" s="571">
        <v>12.91557617258279</v>
      </c>
      <c r="N1905" s="572">
        <v>497.17156276310192</v>
      </c>
      <c r="O1905" s="668" t="s">
        <v>381</v>
      </c>
      <c r="P1905" s="668" t="s">
        <v>66</v>
      </c>
      <c r="Q1905" s="574" t="s">
        <v>5303</v>
      </c>
      <c r="R1905" s="574" t="s">
        <v>5439</v>
      </c>
      <c r="S1905" s="574" t="s">
        <v>5305</v>
      </c>
      <c r="T1905" s="574" t="s">
        <v>6782</v>
      </c>
      <c r="U1905" s="574" t="s">
        <v>5306</v>
      </c>
      <c r="V1905" s="574" t="s">
        <v>5440</v>
      </c>
      <c r="W1905" s="575" t="s">
        <v>6876</v>
      </c>
      <c r="X1905" s="575" t="s">
        <v>6938</v>
      </c>
      <c r="Y1905" s="576" t="s">
        <v>6878</v>
      </c>
      <c r="Z1905" s="577" t="s">
        <v>6939</v>
      </c>
      <c r="AA1905" s="578" t="s">
        <v>6940</v>
      </c>
      <c r="AE1905"/>
    </row>
    <row r="1906" spans="1:31" s="563" customFormat="1">
      <c r="A1906"/>
      <c r="B1906"/>
      <c r="C1906" s="568">
        <v>2025</v>
      </c>
      <c r="D1906" s="569" t="s">
        <v>38</v>
      </c>
      <c r="E1906" s="569" t="s">
        <v>337</v>
      </c>
      <c r="F1906" s="573" t="s">
        <v>141</v>
      </c>
      <c r="G1906" s="569" t="s">
        <v>42</v>
      </c>
      <c r="H1906" s="569" t="s">
        <v>41</v>
      </c>
      <c r="I1906" s="575" t="s">
        <v>54</v>
      </c>
      <c r="J1906" s="569" t="s">
        <v>66</v>
      </c>
      <c r="K1906" s="569" t="s">
        <v>79</v>
      </c>
      <c r="L1906" s="570">
        <v>0.3</v>
      </c>
      <c r="M1906" s="571">
        <v>5.5352469311069097</v>
      </c>
      <c r="N1906" s="572">
        <v>213.07352689847227</v>
      </c>
      <c r="O1906" s="668" t="s">
        <v>381</v>
      </c>
      <c r="P1906" s="668" t="s">
        <v>66</v>
      </c>
      <c r="Q1906" s="574" t="s">
        <v>5313</v>
      </c>
      <c r="R1906" s="574" t="s">
        <v>5423</v>
      </c>
      <c r="S1906" s="574" t="s">
        <v>5305</v>
      </c>
      <c r="T1906" s="574" t="s">
        <v>6782</v>
      </c>
      <c r="U1906" s="574" t="s">
        <v>5315</v>
      </c>
      <c r="V1906" s="574" t="s">
        <v>5444</v>
      </c>
      <c r="W1906" s="575" t="s">
        <v>6831</v>
      </c>
      <c r="X1906" s="575" t="s">
        <v>6913</v>
      </c>
      <c r="Y1906" s="576" t="s">
        <v>6878</v>
      </c>
      <c r="Z1906" s="577" t="s">
        <v>6941</v>
      </c>
      <c r="AA1906" s="578" t="s">
        <v>6915</v>
      </c>
      <c r="AE1906"/>
    </row>
    <row r="1907" spans="1:31" s="563" customFormat="1">
      <c r="A1907"/>
      <c r="B1907"/>
      <c r="C1907" s="568">
        <v>2025</v>
      </c>
      <c r="D1907" s="569" t="s">
        <v>38</v>
      </c>
      <c r="E1907" s="569" t="s">
        <v>337</v>
      </c>
      <c r="F1907" s="573" t="s">
        <v>141</v>
      </c>
      <c r="G1907" s="569" t="s">
        <v>42</v>
      </c>
      <c r="H1907" s="569" t="s">
        <v>41</v>
      </c>
      <c r="I1907" s="575" t="s">
        <v>54</v>
      </c>
      <c r="J1907" s="569" t="s">
        <v>348</v>
      </c>
      <c r="K1907" s="569" t="s">
        <v>310</v>
      </c>
      <c r="L1907" s="570">
        <v>0.1</v>
      </c>
      <c r="M1907" s="571">
        <v>1.7442573549161653</v>
      </c>
      <c r="N1907" s="572">
        <v>188.13039577345276</v>
      </c>
      <c r="O1907" s="668" t="s">
        <v>151</v>
      </c>
      <c r="P1907" s="668" t="s">
        <v>348</v>
      </c>
      <c r="Q1907" s="574" t="s">
        <v>5303</v>
      </c>
      <c r="R1907" s="574" t="s">
        <v>5439</v>
      </c>
      <c r="S1907" s="574" t="s">
        <v>5321</v>
      </c>
      <c r="T1907" s="574" t="s">
        <v>6782</v>
      </c>
      <c r="U1907" s="574" t="s">
        <v>5810</v>
      </c>
      <c r="V1907" s="574" t="s">
        <v>5887</v>
      </c>
      <c r="W1907" s="575" t="s">
        <v>6876</v>
      </c>
      <c r="X1907" s="575" t="s">
        <v>6938</v>
      </c>
      <c r="Y1907" s="576" t="s">
        <v>6882</v>
      </c>
      <c r="Z1907" s="577" t="s">
        <v>6942</v>
      </c>
      <c r="AA1907" s="578" t="s">
        <v>6940</v>
      </c>
      <c r="AE1907"/>
    </row>
    <row r="1908" spans="1:31" s="563" customFormat="1">
      <c r="A1908"/>
      <c r="B1908"/>
      <c r="C1908" s="568">
        <v>2025</v>
      </c>
      <c r="D1908" s="569" t="s">
        <v>38</v>
      </c>
      <c r="E1908" s="569" t="s">
        <v>337</v>
      </c>
      <c r="F1908" s="573" t="s">
        <v>141</v>
      </c>
      <c r="G1908" s="569" t="s">
        <v>42</v>
      </c>
      <c r="H1908" s="569" t="s">
        <v>41</v>
      </c>
      <c r="I1908" s="575" t="s">
        <v>54</v>
      </c>
      <c r="J1908" s="569" t="s">
        <v>348</v>
      </c>
      <c r="K1908" s="569" t="s">
        <v>475</v>
      </c>
      <c r="L1908" s="570">
        <v>0.9</v>
      </c>
      <c r="M1908" s="571">
        <v>15.698316194245486</v>
      </c>
      <c r="N1908" s="572">
        <v>1693.1735619610745</v>
      </c>
      <c r="O1908" s="668" t="s">
        <v>151</v>
      </c>
      <c r="P1908" s="668" t="s">
        <v>348</v>
      </c>
      <c r="Q1908" s="574" t="s">
        <v>6822</v>
      </c>
      <c r="R1908" s="574" t="s">
        <v>6908</v>
      </c>
      <c r="S1908" s="574" t="s">
        <v>5321</v>
      </c>
      <c r="T1908" s="574" t="s">
        <v>6782</v>
      </c>
      <c r="U1908" s="574" t="s">
        <v>6884</v>
      </c>
      <c r="V1908" s="574" t="s">
        <v>6943</v>
      </c>
      <c r="W1908" s="575" t="s">
        <v>6826</v>
      </c>
      <c r="X1908" s="575" t="s">
        <v>6910</v>
      </c>
      <c r="Y1908" s="576" t="s">
        <v>6882</v>
      </c>
      <c r="Z1908" s="577" t="s">
        <v>6944</v>
      </c>
      <c r="AA1908" s="578" t="s">
        <v>6912</v>
      </c>
      <c r="AE1908"/>
    </row>
    <row r="1909" spans="1:31" s="563" customFormat="1">
      <c r="A1909"/>
      <c r="B1909"/>
      <c r="C1909" s="568">
        <v>2026</v>
      </c>
      <c r="D1909" s="569" t="s">
        <v>101</v>
      </c>
      <c r="E1909" s="569" t="s">
        <v>356</v>
      </c>
      <c r="F1909" s="573" t="s">
        <v>462</v>
      </c>
      <c r="G1909" s="569" t="s">
        <v>42</v>
      </c>
      <c r="H1909" s="569" t="s">
        <v>41</v>
      </c>
      <c r="I1909" s="575" t="s">
        <v>54</v>
      </c>
      <c r="J1909" s="569" t="s">
        <v>352</v>
      </c>
      <c r="K1909" s="569" t="s">
        <v>346</v>
      </c>
      <c r="L1909" s="570">
        <v>1</v>
      </c>
      <c r="M1909" s="571">
        <v>0.36530590504153426</v>
      </c>
      <c r="N1909" s="572">
        <v>20.046107644954805</v>
      </c>
      <c r="O1909" s="668" t="s">
        <v>151</v>
      </c>
      <c r="P1909" s="668" t="s">
        <v>352</v>
      </c>
      <c r="Q1909" s="574" t="s">
        <v>6945</v>
      </c>
      <c r="R1909" s="574" t="s">
        <v>6946</v>
      </c>
      <c r="S1909" s="574" t="s">
        <v>6947</v>
      </c>
      <c r="T1909" s="574" t="s">
        <v>6948</v>
      </c>
      <c r="U1909" s="574" t="s">
        <v>6949</v>
      </c>
      <c r="V1909" s="574" t="s">
        <v>6950</v>
      </c>
      <c r="W1909" s="575" t="s">
        <v>6951</v>
      </c>
      <c r="X1909" s="575" t="s">
        <v>6952</v>
      </c>
      <c r="Y1909" s="576" t="s">
        <v>6953</v>
      </c>
      <c r="Z1909" s="577" t="s">
        <v>6954</v>
      </c>
      <c r="AA1909" s="578" t="s">
        <v>6955</v>
      </c>
      <c r="AE1909"/>
    </row>
    <row r="1910" spans="1:31" s="563" customFormat="1">
      <c r="A1910"/>
      <c r="B1910"/>
      <c r="C1910" s="568">
        <v>2026</v>
      </c>
      <c r="D1910" s="569" t="s">
        <v>101</v>
      </c>
      <c r="E1910" s="569" t="s">
        <v>356</v>
      </c>
      <c r="F1910" s="573" t="s">
        <v>462</v>
      </c>
      <c r="G1910" s="569" t="s">
        <v>42</v>
      </c>
      <c r="H1910" s="569" t="s">
        <v>41</v>
      </c>
      <c r="I1910" s="575" t="s">
        <v>54</v>
      </c>
      <c r="J1910" s="569" t="s">
        <v>116</v>
      </c>
      <c r="K1910" s="569" t="s">
        <v>90</v>
      </c>
      <c r="L1910" s="570">
        <v>0.5</v>
      </c>
      <c r="M1910" s="571">
        <v>7.3877638248776731E-2</v>
      </c>
      <c r="N1910" s="572">
        <v>0.47477623369629812</v>
      </c>
      <c r="O1910" s="668" t="s">
        <v>382</v>
      </c>
      <c r="P1910" s="668" t="s">
        <v>116</v>
      </c>
      <c r="Q1910" s="574" t="s">
        <v>6956</v>
      </c>
      <c r="R1910" s="574" t="s">
        <v>6957</v>
      </c>
      <c r="S1910" s="574" t="s">
        <v>6958</v>
      </c>
      <c r="T1910" s="574" t="s">
        <v>6948</v>
      </c>
      <c r="U1910" s="574" t="s">
        <v>6959</v>
      </c>
      <c r="V1910" s="574" t="s">
        <v>6960</v>
      </c>
      <c r="W1910" s="575" t="s">
        <v>6961</v>
      </c>
      <c r="X1910" s="575" t="s">
        <v>6962</v>
      </c>
      <c r="Y1910" s="576" t="s">
        <v>6963</v>
      </c>
      <c r="Z1910" s="577" t="s">
        <v>6964</v>
      </c>
      <c r="AA1910" s="578" t="s">
        <v>6965</v>
      </c>
      <c r="AE1910"/>
    </row>
    <row r="1911" spans="1:31" s="563" customFormat="1">
      <c r="A1911"/>
      <c r="B1911"/>
      <c r="C1911" s="568">
        <v>2026</v>
      </c>
      <c r="D1911" s="569" t="s">
        <v>101</v>
      </c>
      <c r="E1911" s="569" t="s">
        <v>356</v>
      </c>
      <c r="F1911" s="573" t="s">
        <v>462</v>
      </c>
      <c r="G1911" s="569" t="s">
        <v>42</v>
      </c>
      <c r="H1911" s="569" t="s">
        <v>41</v>
      </c>
      <c r="I1911" s="575" t="s">
        <v>54</v>
      </c>
      <c r="J1911" s="569" t="s">
        <v>116</v>
      </c>
      <c r="K1911" s="569" t="s">
        <v>466</v>
      </c>
      <c r="L1911" s="570">
        <v>0.5</v>
      </c>
      <c r="M1911" s="571">
        <v>7.3877638248776731E-2</v>
      </c>
      <c r="N1911" s="572">
        <v>0.47477623369629812</v>
      </c>
      <c r="O1911" s="668" t="s">
        <v>382</v>
      </c>
      <c r="P1911" s="668" t="s">
        <v>116</v>
      </c>
      <c r="Q1911" s="574" t="s">
        <v>6966</v>
      </c>
      <c r="R1911" s="574" t="s">
        <v>6967</v>
      </c>
      <c r="S1911" s="574" t="s">
        <v>6958</v>
      </c>
      <c r="T1911" s="574" t="s">
        <v>6948</v>
      </c>
      <c r="U1911" s="574" t="s">
        <v>6968</v>
      </c>
      <c r="V1911" s="574" t="s">
        <v>6969</v>
      </c>
      <c r="W1911" s="575" t="s">
        <v>6970</v>
      </c>
      <c r="X1911" s="575" t="s">
        <v>6971</v>
      </c>
      <c r="Y1911" s="576" t="s">
        <v>6963</v>
      </c>
      <c r="Z1911" s="577" t="s">
        <v>6972</v>
      </c>
      <c r="AA1911" s="578" t="s">
        <v>6973</v>
      </c>
      <c r="AE1911"/>
    </row>
    <row r="1912" spans="1:31" s="563" customFormat="1">
      <c r="A1912"/>
      <c r="B1912"/>
      <c r="C1912" s="568">
        <v>2026</v>
      </c>
      <c r="D1912" s="569" t="s">
        <v>101</v>
      </c>
      <c r="E1912" s="569" t="s">
        <v>356</v>
      </c>
      <c r="F1912" s="573" t="s">
        <v>462</v>
      </c>
      <c r="G1912" s="569" t="s">
        <v>42</v>
      </c>
      <c r="H1912" s="569" t="s">
        <v>41</v>
      </c>
      <c r="I1912" s="575" t="s">
        <v>54</v>
      </c>
      <c r="J1912" s="569" t="s">
        <v>109</v>
      </c>
      <c r="K1912" s="569" t="s">
        <v>106</v>
      </c>
      <c r="L1912" s="570">
        <v>1</v>
      </c>
      <c r="M1912" s="571">
        <v>0.30463887614794483</v>
      </c>
      <c r="N1912" s="572">
        <v>18.991049347851924</v>
      </c>
      <c r="O1912" s="668" t="s">
        <v>381</v>
      </c>
      <c r="P1912" s="668" t="s">
        <v>109</v>
      </c>
      <c r="Q1912" s="574" t="s">
        <v>6974</v>
      </c>
      <c r="R1912" s="574" t="s">
        <v>6975</v>
      </c>
      <c r="S1912" s="574" t="s">
        <v>6976</v>
      </c>
      <c r="T1912" s="574" t="s">
        <v>6948</v>
      </c>
      <c r="U1912" s="574" t="s">
        <v>6977</v>
      </c>
      <c r="V1912" s="574" t="s">
        <v>6978</v>
      </c>
      <c r="W1912" s="575" t="s">
        <v>6979</v>
      </c>
      <c r="X1912" s="575" t="s">
        <v>6980</v>
      </c>
      <c r="Y1912" s="576" t="s">
        <v>6981</v>
      </c>
      <c r="Z1912" s="577" t="s">
        <v>6982</v>
      </c>
      <c r="AA1912" s="578" t="s">
        <v>6983</v>
      </c>
      <c r="AE1912"/>
    </row>
    <row r="1913" spans="1:31" s="563" customFormat="1">
      <c r="A1913"/>
      <c r="B1913"/>
      <c r="C1913" s="568">
        <v>2026</v>
      </c>
      <c r="D1913" s="569" t="s">
        <v>101</v>
      </c>
      <c r="E1913" s="569" t="s">
        <v>356</v>
      </c>
      <c r="F1913" s="573" t="s">
        <v>462</v>
      </c>
      <c r="G1913" s="569" t="s">
        <v>42</v>
      </c>
      <c r="H1913" s="569" t="s">
        <v>41</v>
      </c>
      <c r="I1913" s="575" t="s">
        <v>54</v>
      </c>
      <c r="J1913" s="569" t="s">
        <v>350</v>
      </c>
      <c r="K1913" s="569" t="s">
        <v>330</v>
      </c>
      <c r="L1913" s="570">
        <v>1</v>
      </c>
      <c r="M1913" s="571">
        <v>0.31012403273277661</v>
      </c>
      <c r="N1913" s="572">
        <v>40.092215289909618</v>
      </c>
      <c r="O1913" s="668" t="s">
        <v>151</v>
      </c>
      <c r="P1913" s="668" t="s">
        <v>350</v>
      </c>
      <c r="Q1913" s="574" t="s">
        <v>6984</v>
      </c>
      <c r="R1913" s="574" t="s">
        <v>6985</v>
      </c>
      <c r="S1913" s="574" t="s">
        <v>6986</v>
      </c>
      <c r="T1913" s="574" t="s">
        <v>6948</v>
      </c>
      <c r="U1913" s="574" t="s">
        <v>6987</v>
      </c>
      <c r="V1913" s="574" t="s">
        <v>6988</v>
      </c>
      <c r="W1913" s="575" t="s">
        <v>6989</v>
      </c>
      <c r="X1913" s="575" t="s">
        <v>6990</v>
      </c>
      <c r="Y1913" s="575" t="s">
        <v>6991</v>
      </c>
      <c r="Z1913" s="579" t="s">
        <v>6992</v>
      </c>
      <c r="AA1913" s="580" t="s">
        <v>6993</v>
      </c>
      <c r="AE1913"/>
    </row>
    <row r="1914" spans="1:31" s="563" customFormat="1">
      <c r="A1914"/>
      <c r="B1914"/>
      <c r="C1914" s="568">
        <v>2026</v>
      </c>
      <c r="D1914" s="569" t="s">
        <v>101</v>
      </c>
      <c r="E1914" s="569" t="s">
        <v>356</v>
      </c>
      <c r="F1914" s="573" t="s">
        <v>462</v>
      </c>
      <c r="G1914" s="569" t="s">
        <v>42</v>
      </c>
      <c r="H1914" s="569" t="s">
        <v>41</v>
      </c>
      <c r="I1914" s="575" t="s">
        <v>54</v>
      </c>
      <c r="J1914" s="569" t="s">
        <v>99</v>
      </c>
      <c r="K1914" s="569" t="s">
        <v>467</v>
      </c>
      <c r="L1914" s="570">
        <v>1</v>
      </c>
      <c r="M1914" s="571">
        <v>3.2843316779172904E-2</v>
      </c>
      <c r="N1914" s="572">
        <v>36.082993760918647</v>
      </c>
      <c r="O1914" s="668" t="s">
        <v>151</v>
      </c>
      <c r="P1914" s="668" t="s">
        <v>99</v>
      </c>
      <c r="Q1914" s="574" t="s">
        <v>6994</v>
      </c>
      <c r="R1914" s="574" t="s">
        <v>6995</v>
      </c>
      <c r="S1914" s="574" t="s">
        <v>6996</v>
      </c>
      <c r="T1914" s="574" t="s">
        <v>6948</v>
      </c>
      <c r="U1914" s="574" t="s">
        <v>6997</v>
      </c>
      <c r="V1914" s="574" t="s">
        <v>6998</v>
      </c>
      <c r="W1914" s="575" t="s">
        <v>6999</v>
      </c>
      <c r="X1914" s="575" t="s">
        <v>7000</v>
      </c>
      <c r="Y1914" s="576" t="s">
        <v>7001</v>
      </c>
      <c r="Z1914" s="577" t="s">
        <v>7002</v>
      </c>
      <c r="AA1914" s="578" t="s">
        <v>7003</v>
      </c>
      <c r="AE1914"/>
    </row>
    <row r="1915" spans="1:31" s="563" customFormat="1">
      <c r="A1915"/>
      <c r="B1915"/>
      <c r="C1915" s="568">
        <v>2026</v>
      </c>
      <c r="D1915" s="569" t="s">
        <v>101</v>
      </c>
      <c r="E1915" s="569" t="s">
        <v>356</v>
      </c>
      <c r="F1915" s="573" t="s">
        <v>462</v>
      </c>
      <c r="G1915" s="569" t="s">
        <v>42</v>
      </c>
      <c r="H1915" s="569" t="s">
        <v>41</v>
      </c>
      <c r="I1915" s="575" t="s">
        <v>54</v>
      </c>
      <c r="J1915" s="569" t="s">
        <v>96</v>
      </c>
      <c r="K1915" s="569" t="s">
        <v>467</v>
      </c>
      <c r="L1915" s="570">
        <v>1</v>
      </c>
      <c r="M1915" s="571">
        <v>3.6550871897935685E-3</v>
      </c>
      <c r="N1915" s="572">
        <v>8.0184430579819228</v>
      </c>
      <c r="O1915" s="668" t="s">
        <v>151</v>
      </c>
      <c r="P1915" s="668" t="s">
        <v>96</v>
      </c>
      <c r="Q1915" s="574" t="s">
        <v>6994</v>
      </c>
      <c r="R1915" s="574" t="s">
        <v>6995</v>
      </c>
      <c r="S1915" s="574" t="s">
        <v>7004</v>
      </c>
      <c r="T1915" s="574" t="s">
        <v>6948</v>
      </c>
      <c r="U1915" s="574" t="s">
        <v>7005</v>
      </c>
      <c r="V1915" s="574" t="s">
        <v>7006</v>
      </c>
      <c r="W1915" s="575" t="s">
        <v>6999</v>
      </c>
      <c r="X1915" s="575" t="s">
        <v>7000</v>
      </c>
      <c r="Y1915" s="576" t="s">
        <v>7007</v>
      </c>
      <c r="Z1915" s="577" t="s">
        <v>7008</v>
      </c>
      <c r="AA1915" s="578" t="s">
        <v>7003</v>
      </c>
      <c r="AE1915"/>
    </row>
    <row r="1916" spans="1:31" s="563" customFormat="1">
      <c r="A1916"/>
      <c r="B1916"/>
      <c r="C1916" s="568">
        <v>2026</v>
      </c>
      <c r="D1916" s="569" t="s">
        <v>101</v>
      </c>
      <c r="E1916" s="569" t="s">
        <v>356</v>
      </c>
      <c r="F1916" s="573" t="s">
        <v>462</v>
      </c>
      <c r="G1916" s="569" t="s">
        <v>42</v>
      </c>
      <c r="H1916" s="569" t="s">
        <v>41</v>
      </c>
      <c r="I1916" s="575" t="s">
        <v>54</v>
      </c>
      <c r="J1916" s="569" t="s">
        <v>87</v>
      </c>
      <c r="K1916" s="569" t="s">
        <v>468</v>
      </c>
      <c r="L1916" s="570">
        <v>0.7</v>
      </c>
      <c r="M1916" s="571">
        <v>0.20625494073465542</v>
      </c>
      <c r="N1916" s="572">
        <v>12.629047816321526</v>
      </c>
      <c r="O1916" s="668" t="s">
        <v>151</v>
      </c>
      <c r="P1916" s="668" t="s">
        <v>87</v>
      </c>
      <c r="Q1916" s="574" t="s">
        <v>7009</v>
      </c>
      <c r="R1916" s="574" t="s">
        <v>7010</v>
      </c>
      <c r="S1916" s="574" t="s">
        <v>7011</v>
      </c>
      <c r="T1916" s="574" t="s">
        <v>6948</v>
      </c>
      <c r="U1916" s="574" t="s">
        <v>7012</v>
      </c>
      <c r="V1916" s="574" t="s">
        <v>7013</v>
      </c>
      <c r="W1916" s="575" t="s">
        <v>7014</v>
      </c>
      <c r="X1916" s="575" t="s">
        <v>7015</v>
      </c>
      <c r="Y1916" s="576" t="s">
        <v>7016</v>
      </c>
      <c r="Z1916" s="577" t="s">
        <v>7017</v>
      </c>
      <c r="AA1916" s="578" t="s">
        <v>7018</v>
      </c>
      <c r="AE1916"/>
    </row>
    <row r="1917" spans="1:31" s="563" customFormat="1">
      <c r="A1917"/>
      <c r="B1917"/>
      <c r="C1917" s="568">
        <v>2026</v>
      </c>
      <c r="D1917" s="569" t="s">
        <v>101</v>
      </c>
      <c r="E1917" s="569" t="s">
        <v>356</v>
      </c>
      <c r="F1917" s="573" t="s">
        <v>462</v>
      </c>
      <c r="G1917" s="569" t="s">
        <v>42</v>
      </c>
      <c r="H1917" s="569" t="s">
        <v>41</v>
      </c>
      <c r="I1917" s="575" t="s">
        <v>54</v>
      </c>
      <c r="J1917" s="569" t="s">
        <v>87</v>
      </c>
      <c r="K1917" s="569" t="s">
        <v>106</v>
      </c>
      <c r="L1917" s="570">
        <v>0.1</v>
      </c>
      <c r="M1917" s="571">
        <v>2.9464991533522202E-2</v>
      </c>
      <c r="N1917" s="572">
        <v>1.8041496880459325</v>
      </c>
      <c r="O1917" s="668" t="s">
        <v>151</v>
      </c>
      <c r="P1917" s="668" t="s">
        <v>87</v>
      </c>
      <c r="Q1917" s="574" t="s">
        <v>6974</v>
      </c>
      <c r="R1917" s="574" t="s">
        <v>6975</v>
      </c>
      <c r="S1917" s="574" t="s">
        <v>7011</v>
      </c>
      <c r="T1917" s="574" t="s">
        <v>6948</v>
      </c>
      <c r="U1917" s="574" t="s">
        <v>7019</v>
      </c>
      <c r="V1917" s="574" t="s">
        <v>7020</v>
      </c>
      <c r="W1917" s="575" t="s">
        <v>6979</v>
      </c>
      <c r="X1917" s="575" t="s">
        <v>6980</v>
      </c>
      <c r="Y1917" s="576" t="s">
        <v>7016</v>
      </c>
      <c r="Z1917" s="577" t="s">
        <v>7021</v>
      </c>
      <c r="AA1917" s="578" t="s">
        <v>6983</v>
      </c>
      <c r="AE1917"/>
    </row>
    <row r="1918" spans="1:31" s="563" customFormat="1">
      <c r="A1918"/>
      <c r="B1918"/>
      <c r="C1918" s="568">
        <v>2026</v>
      </c>
      <c r="D1918" s="569" t="s">
        <v>101</v>
      </c>
      <c r="E1918" s="569" t="s">
        <v>356</v>
      </c>
      <c r="F1918" s="573" t="s">
        <v>462</v>
      </c>
      <c r="G1918" s="569" t="s">
        <v>42</v>
      </c>
      <c r="H1918" s="569" t="s">
        <v>41</v>
      </c>
      <c r="I1918" s="575" t="s">
        <v>54</v>
      </c>
      <c r="J1918" s="569" t="s">
        <v>87</v>
      </c>
      <c r="K1918" s="569" t="s">
        <v>104</v>
      </c>
      <c r="L1918" s="570">
        <v>0.2</v>
      </c>
      <c r="M1918" s="571">
        <v>5.8929983067044403E-2</v>
      </c>
      <c r="N1918" s="572">
        <v>3.6082993760918649</v>
      </c>
      <c r="O1918" s="668" t="s">
        <v>151</v>
      </c>
      <c r="P1918" s="668" t="s">
        <v>87</v>
      </c>
      <c r="Q1918" s="574" t="s">
        <v>7022</v>
      </c>
      <c r="R1918" s="574" t="s">
        <v>7023</v>
      </c>
      <c r="S1918" s="574" t="s">
        <v>7011</v>
      </c>
      <c r="T1918" s="574" t="s">
        <v>6948</v>
      </c>
      <c r="U1918" s="574" t="s">
        <v>7024</v>
      </c>
      <c r="V1918" s="574" t="s">
        <v>7025</v>
      </c>
      <c r="W1918" s="575" t="s">
        <v>7026</v>
      </c>
      <c r="X1918" s="575" t="s">
        <v>7027</v>
      </c>
      <c r="Y1918" s="576" t="s">
        <v>7016</v>
      </c>
      <c r="Z1918" s="577" t="s">
        <v>7028</v>
      </c>
      <c r="AA1918" s="578" t="s">
        <v>7029</v>
      </c>
      <c r="AE1918"/>
    </row>
    <row r="1919" spans="1:31" s="563" customFormat="1">
      <c r="A1919"/>
      <c r="B1919"/>
      <c r="C1919" s="568">
        <v>2026</v>
      </c>
      <c r="D1919" s="569" t="s">
        <v>101</v>
      </c>
      <c r="E1919" s="569" t="s">
        <v>356</v>
      </c>
      <c r="F1919" s="573" t="s">
        <v>462</v>
      </c>
      <c r="G1919" s="569" t="s">
        <v>42</v>
      </c>
      <c r="H1919" s="569" t="s">
        <v>41</v>
      </c>
      <c r="I1919" s="575" t="s">
        <v>54</v>
      </c>
      <c r="J1919" s="569" t="s">
        <v>83</v>
      </c>
      <c r="K1919" s="569" t="s">
        <v>81</v>
      </c>
      <c r="L1919" s="570">
        <v>1</v>
      </c>
      <c r="M1919" s="571">
        <v>0.64966523082219574</v>
      </c>
      <c r="N1919" s="572">
        <v>3.0553033031275949</v>
      </c>
      <c r="O1919" s="668" t="s">
        <v>382</v>
      </c>
      <c r="P1919" s="668" t="s">
        <v>83</v>
      </c>
      <c r="Q1919" s="574" t="s">
        <v>7030</v>
      </c>
      <c r="R1919" s="574" t="s">
        <v>7031</v>
      </c>
      <c r="S1919" s="574" t="s">
        <v>7032</v>
      </c>
      <c r="T1919" s="574" t="s">
        <v>6948</v>
      </c>
      <c r="U1919" s="574" t="s">
        <v>7033</v>
      </c>
      <c r="V1919" s="574" t="s">
        <v>7034</v>
      </c>
      <c r="W1919" s="575" t="s">
        <v>7035</v>
      </c>
      <c r="X1919" s="575" t="s">
        <v>7036</v>
      </c>
      <c r="Y1919" s="576" t="s">
        <v>7037</v>
      </c>
      <c r="Z1919" s="577" t="s">
        <v>7038</v>
      </c>
      <c r="AA1919" s="578" t="s">
        <v>7039</v>
      </c>
      <c r="AE1919"/>
    </row>
    <row r="1920" spans="1:31" s="563" customFormat="1">
      <c r="A1920"/>
      <c r="B1920"/>
      <c r="C1920" s="568">
        <v>2026</v>
      </c>
      <c r="D1920" s="569" t="s">
        <v>101</v>
      </c>
      <c r="E1920" s="569" t="s">
        <v>356</v>
      </c>
      <c r="F1920" s="573" t="s">
        <v>462</v>
      </c>
      <c r="G1920" s="569" t="s">
        <v>42</v>
      </c>
      <c r="H1920" s="569" t="s">
        <v>41</v>
      </c>
      <c r="I1920" s="575" t="s">
        <v>54</v>
      </c>
      <c r="J1920" s="569" t="s">
        <v>77</v>
      </c>
      <c r="K1920" s="569" t="s">
        <v>469</v>
      </c>
      <c r="L1920" s="570">
        <v>0.6</v>
      </c>
      <c r="M1920" s="571">
        <v>0.54958189931584078</v>
      </c>
      <c r="N1920" s="572">
        <v>28.202799721177801</v>
      </c>
      <c r="O1920" s="668" t="s">
        <v>381</v>
      </c>
      <c r="P1920" s="668" t="s">
        <v>77</v>
      </c>
      <c r="Q1920" s="574" t="s">
        <v>7040</v>
      </c>
      <c r="R1920" s="574" t="s">
        <v>7041</v>
      </c>
      <c r="S1920" s="574" t="s">
        <v>7042</v>
      </c>
      <c r="T1920" s="574" t="s">
        <v>6948</v>
      </c>
      <c r="U1920" s="574" t="s">
        <v>7043</v>
      </c>
      <c r="V1920" s="574" t="s">
        <v>7044</v>
      </c>
      <c r="W1920" s="575" t="s">
        <v>7045</v>
      </c>
      <c r="X1920" s="575" t="s">
        <v>7046</v>
      </c>
      <c r="Y1920" s="576" t="s">
        <v>7047</v>
      </c>
      <c r="Z1920" s="577" t="s">
        <v>7048</v>
      </c>
      <c r="AA1920" s="578" t="s">
        <v>7049</v>
      </c>
      <c r="AE1920"/>
    </row>
    <row r="1921" spans="1:31" s="563" customFormat="1">
      <c r="A1921"/>
      <c r="B1921"/>
      <c r="C1921" s="568">
        <v>2026</v>
      </c>
      <c r="D1921" s="569" t="s">
        <v>101</v>
      </c>
      <c r="E1921" s="569" t="s">
        <v>356</v>
      </c>
      <c r="F1921" s="573" t="s">
        <v>462</v>
      </c>
      <c r="G1921" s="569" t="s">
        <v>42</v>
      </c>
      <c r="H1921" s="569" t="s">
        <v>41</v>
      </c>
      <c r="I1921" s="575" t="s">
        <v>54</v>
      </c>
      <c r="J1921" s="569" t="s">
        <v>77</v>
      </c>
      <c r="K1921" s="569" t="s">
        <v>93</v>
      </c>
      <c r="L1921" s="570">
        <v>0.4</v>
      </c>
      <c r="M1921" s="571">
        <v>0.36638793287722721</v>
      </c>
      <c r="N1921" s="572">
        <v>18.801866480785201</v>
      </c>
      <c r="O1921" s="668" t="s">
        <v>381</v>
      </c>
      <c r="P1921" s="668" t="s">
        <v>77</v>
      </c>
      <c r="Q1921" s="574" t="s">
        <v>7050</v>
      </c>
      <c r="R1921" s="574" t="s">
        <v>7051</v>
      </c>
      <c r="S1921" s="574" t="s">
        <v>7042</v>
      </c>
      <c r="T1921" s="574" t="s">
        <v>6948</v>
      </c>
      <c r="U1921" s="574" t="s">
        <v>7052</v>
      </c>
      <c r="V1921" s="574" t="s">
        <v>7053</v>
      </c>
      <c r="W1921" s="575" t="s">
        <v>7054</v>
      </c>
      <c r="X1921" s="575" t="s">
        <v>7055</v>
      </c>
      <c r="Y1921" s="576" t="s">
        <v>7047</v>
      </c>
      <c r="Z1921" s="577" t="s">
        <v>7056</v>
      </c>
      <c r="AA1921" s="578" t="s">
        <v>7057</v>
      </c>
      <c r="AE1921"/>
    </row>
    <row r="1922" spans="1:31" s="563" customFormat="1">
      <c r="A1922"/>
      <c r="B1922"/>
      <c r="C1922" s="568">
        <v>2026</v>
      </c>
      <c r="D1922" s="569" t="s">
        <v>101</v>
      </c>
      <c r="E1922" s="569" t="s">
        <v>356</v>
      </c>
      <c r="F1922" s="573" t="s">
        <v>462</v>
      </c>
      <c r="G1922" s="569" t="s">
        <v>42</v>
      </c>
      <c r="H1922" s="569" t="s">
        <v>41</v>
      </c>
      <c r="I1922" s="575" t="s">
        <v>54</v>
      </c>
      <c r="J1922" s="569" t="s">
        <v>349</v>
      </c>
      <c r="K1922" s="569" t="s">
        <v>467</v>
      </c>
      <c r="L1922" s="570">
        <v>0.35</v>
      </c>
      <c r="M1922" s="571">
        <v>0.17208959479889802</v>
      </c>
      <c r="N1922" s="572">
        <v>21.048413027202546</v>
      </c>
      <c r="O1922" s="668" t="s">
        <v>151</v>
      </c>
      <c r="P1922" s="668" t="s">
        <v>349</v>
      </c>
      <c r="Q1922" s="574" t="s">
        <v>6994</v>
      </c>
      <c r="R1922" s="574" t="s">
        <v>6995</v>
      </c>
      <c r="S1922" s="574" t="s">
        <v>7058</v>
      </c>
      <c r="T1922" s="574" t="s">
        <v>6948</v>
      </c>
      <c r="U1922" s="574" t="s">
        <v>7059</v>
      </c>
      <c r="V1922" s="574" t="s">
        <v>7060</v>
      </c>
      <c r="W1922" s="575" t="s">
        <v>6999</v>
      </c>
      <c r="X1922" s="575" t="s">
        <v>7000</v>
      </c>
      <c r="Y1922" s="576" t="s">
        <v>7061</v>
      </c>
      <c r="Z1922" s="577" t="s">
        <v>7062</v>
      </c>
      <c r="AA1922" s="578" t="s">
        <v>7003</v>
      </c>
      <c r="AE1922"/>
    </row>
    <row r="1923" spans="1:31" s="563" customFormat="1">
      <c r="A1923"/>
      <c r="B1923"/>
      <c r="C1923" s="568">
        <v>2026</v>
      </c>
      <c r="D1923" s="569" t="s">
        <v>101</v>
      </c>
      <c r="E1923" s="569" t="s">
        <v>356</v>
      </c>
      <c r="F1923" s="573" t="s">
        <v>462</v>
      </c>
      <c r="G1923" s="569" t="s">
        <v>42</v>
      </c>
      <c r="H1923" s="569" t="s">
        <v>41</v>
      </c>
      <c r="I1923" s="575" t="s">
        <v>54</v>
      </c>
      <c r="J1923" s="569" t="s">
        <v>349</v>
      </c>
      <c r="K1923" s="569" t="s">
        <v>104</v>
      </c>
      <c r="L1923" s="570">
        <v>0.65</v>
      </c>
      <c r="M1923" s="571">
        <v>0.31959496176938207</v>
      </c>
      <c r="N1923" s="572">
        <v>39.08990990766187</v>
      </c>
      <c r="O1923" s="668" t="s">
        <v>151</v>
      </c>
      <c r="P1923" s="668" t="s">
        <v>349</v>
      </c>
      <c r="Q1923" s="574" t="s">
        <v>7022</v>
      </c>
      <c r="R1923" s="574" t="s">
        <v>7023</v>
      </c>
      <c r="S1923" s="574" t="s">
        <v>7058</v>
      </c>
      <c r="T1923" s="574" t="s">
        <v>6948</v>
      </c>
      <c r="U1923" s="574" t="s">
        <v>7063</v>
      </c>
      <c r="V1923" s="574" t="s">
        <v>7064</v>
      </c>
      <c r="W1923" s="575" t="s">
        <v>7026</v>
      </c>
      <c r="X1923" s="575" t="s">
        <v>7027</v>
      </c>
      <c r="Y1923" s="576" t="s">
        <v>7061</v>
      </c>
      <c r="Z1923" s="577" t="s">
        <v>7065</v>
      </c>
      <c r="AA1923" s="578" t="s">
        <v>7029</v>
      </c>
      <c r="AE1923"/>
    </row>
    <row r="1924" spans="1:31" s="563" customFormat="1">
      <c r="A1924"/>
      <c r="B1924"/>
      <c r="C1924" s="568">
        <v>2026</v>
      </c>
      <c r="D1924" s="569" t="s">
        <v>101</v>
      </c>
      <c r="E1924" s="569" t="s">
        <v>356</v>
      </c>
      <c r="F1924" s="573" t="s">
        <v>462</v>
      </c>
      <c r="G1924" s="569" t="s">
        <v>42</v>
      </c>
      <c r="H1924" s="569" t="s">
        <v>41</v>
      </c>
      <c r="I1924" s="575" t="s">
        <v>54</v>
      </c>
      <c r="J1924" s="569" t="s">
        <v>76</v>
      </c>
      <c r="K1924" s="569" t="s">
        <v>467</v>
      </c>
      <c r="L1924" s="570">
        <v>0.5</v>
      </c>
      <c r="M1924" s="571">
        <v>4.371259106762105E-3</v>
      </c>
      <c r="N1924" s="572">
        <v>4.8110658347891535</v>
      </c>
      <c r="O1924" s="668" t="s">
        <v>151</v>
      </c>
      <c r="P1924" s="668" t="s">
        <v>76</v>
      </c>
      <c r="Q1924" s="574" t="s">
        <v>6994</v>
      </c>
      <c r="R1924" s="574" t="s">
        <v>6995</v>
      </c>
      <c r="S1924" s="574" t="s">
        <v>7066</v>
      </c>
      <c r="T1924" s="574" t="s">
        <v>6948</v>
      </c>
      <c r="U1924" s="574" t="s">
        <v>7067</v>
      </c>
      <c r="V1924" s="574" t="s">
        <v>7068</v>
      </c>
      <c r="W1924" s="575" t="s">
        <v>6999</v>
      </c>
      <c r="X1924" s="575" t="s">
        <v>7000</v>
      </c>
      <c r="Y1924" s="576" t="s">
        <v>7069</v>
      </c>
      <c r="Z1924" s="577" t="s">
        <v>7070</v>
      </c>
      <c r="AA1924" s="578" t="s">
        <v>7003</v>
      </c>
      <c r="AE1924"/>
    </row>
    <row r="1925" spans="1:31" s="563" customFormat="1">
      <c r="A1925"/>
      <c r="B1925"/>
      <c r="C1925" s="568">
        <v>2026</v>
      </c>
      <c r="D1925" s="569" t="s">
        <v>101</v>
      </c>
      <c r="E1925" s="569" t="s">
        <v>356</v>
      </c>
      <c r="F1925" s="573" t="s">
        <v>462</v>
      </c>
      <c r="G1925" s="569" t="s">
        <v>42</v>
      </c>
      <c r="H1925" s="569" t="s">
        <v>41</v>
      </c>
      <c r="I1925" s="575" t="s">
        <v>54</v>
      </c>
      <c r="J1925" s="569" t="s">
        <v>76</v>
      </c>
      <c r="K1925" s="569" t="s">
        <v>111</v>
      </c>
      <c r="L1925" s="570">
        <v>0.5</v>
      </c>
      <c r="M1925" s="571">
        <v>4.371259106762105E-3</v>
      </c>
      <c r="N1925" s="572">
        <v>4.8110658347891535</v>
      </c>
      <c r="O1925" s="668" t="s">
        <v>151</v>
      </c>
      <c r="P1925" s="668" t="s">
        <v>76</v>
      </c>
      <c r="Q1925" s="574" t="s">
        <v>7071</v>
      </c>
      <c r="R1925" s="574" t="s">
        <v>7072</v>
      </c>
      <c r="S1925" s="574" t="s">
        <v>7066</v>
      </c>
      <c r="T1925" s="574" t="s">
        <v>6948</v>
      </c>
      <c r="U1925" s="574" t="s">
        <v>7073</v>
      </c>
      <c r="V1925" s="574" t="s">
        <v>7074</v>
      </c>
      <c r="W1925" s="575" t="s">
        <v>7075</v>
      </c>
      <c r="X1925" s="575" t="s">
        <v>7076</v>
      </c>
      <c r="Y1925" s="576" t="s">
        <v>7069</v>
      </c>
      <c r="Z1925" s="577" t="s">
        <v>7077</v>
      </c>
      <c r="AA1925" s="578" t="s">
        <v>7078</v>
      </c>
      <c r="AE1925"/>
    </row>
    <row r="1926" spans="1:31" s="563" customFormat="1">
      <c r="A1926"/>
      <c r="B1926"/>
      <c r="C1926" s="568">
        <v>2026</v>
      </c>
      <c r="D1926" s="569" t="s">
        <v>101</v>
      </c>
      <c r="E1926" s="569" t="s">
        <v>356</v>
      </c>
      <c r="F1926" s="573" t="s">
        <v>462</v>
      </c>
      <c r="G1926" s="569" t="s">
        <v>42</v>
      </c>
      <c r="H1926" s="569" t="s">
        <v>41</v>
      </c>
      <c r="I1926" s="575" t="s">
        <v>54</v>
      </c>
      <c r="J1926" s="569" t="s">
        <v>74</v>
      </c>
      <c r="K1926" s="569" t="s">
        <v>467</v>
      </c>
      <c r="L1926" s="570">
        <v>0.5</v>
      </c>
      <c r="M1926" s="571">
        <v>5.4882365905486688E-2</v>
      </c>
      <c r="N1926" s="572">
        <v>51.547133944169502</v>
      </c>
      <c r="O1926" s="668" t="s">
        <v>151</v>
      </c>
      <c r="P1926" s="668" t="s">
        <v>74</v>
      </c>
      <c r="Q1926" s="574" t="s">
        <v>6994</v>
      </c>
      <c r="R1926" s="574" t="s">
        <v>6995</v>
      </c>
      <c r="S1926" s="574" t="s">
        <v>7079</v>
      </c>
      <c r="T1926" s="574" t="s">
        <v>6948</v>
      </c>
      <c r="U1926" s="574" t="s">
        <v>7080</v>
      </c>
      <c r="V1926" s="574" t="s">
        <v>7081</v>
      </c>
      <c r="W1926" s="575" t="s">
        <v>6999</v>
      </c>
      <c r="X1926" s="575" t="s">
        <v>7000</v>
      </c>
      <c r="Y1926" s="576" t="s">
        <v>7082</v>
      </c>
      <c r="Z1926" s="577" t="s">
        <v>7083</v>
      </c>
      <c r="AA1926" s="578" t="s">
        <v>7003</v>
      </c>
      <c r="AE1926"/>
    </row>
    <row r="1927" spans="1:31" s="563" customFormat="1">
      <c r="A1927"/>
      <c r="B1927"/>
      <c r="C1927" s="568">
        <v>2026</v>
      </c>
      <c r="D1927" s="569" t="s">
        <v>101</v>
      </c>
      <c r="E1927" s="569" t="s">
        <v>356</v>
      </c>
      <c r="F1927" s="573" t="s">
        <v>462</v>
      </c>
      <c r="G1927" s="569" t="s">
        <v>42</v>
      </c>
      <c r="H1927" s="569" t="s">
        <v>41</v>
      </c>
      <c r="I1927" s="575" t="s">
        <v>54</v>
      </c>
      <c r="J1927" s="569" t="s">
        <v>74</v>
      </c>
      <c r="K1927" s="569" t="s">
        <v>111</v>
      </c>
      <c r="L1927" s="570">
        <v>0.5</v>
      </c>
      <c r="M1927" s="571">
        <v>5.4882365905486688E-2</v>
      </c>
      <c r="N1927" s="572">
        <v>51.547133944169502</v>
      </c>
      <c r="O1927" s="668" t="s">
        <v>151</v>
      </c>
      <c r="P1927" s="668" t="s">
        <v>74</v>
      </c>
      <c r="Q1927" s="574" t="s">
        <v>7071</v>
      </c>
      <c r="R1927" s="574" t="s">
        <v>7072</v>
      </c>
      <c r="S1927" s="574" t="s">
        <v>7079</v>
      </c>
      <c r="T1927" s="574" t="s">
        <v>6948</v>
      </c>
      <c r="U1927" s="574" t="s">
        <v>7084</v>
      </c>
      <c r="V1927" s="574" t="s">
        <v>7085</v>
      </c>
      <c r="W1927" s="575" t="s">
        <v>7075</v>
      </c>
      <c r="X1927" s="575" t="s">
        <v>7076</v>
      </c>
      <c r="Y1927" s="576" t="s">
        <v>7082</v>
      </c>
      <c r="Z1927" s="577" t="s">
        <v>7086</v>
      </c>
      <c r="AA1927" s="578" t="s">
        <v>7078</v>
      </c>
      <c r="AE1927"/>
    </row>
    <row r="1928" spans="1:31" s="563" customFormat="1">
      <c r="A1928"/>
      <c r="B1928"/>
      <c r="C1928" s="568">
        <v>2026</v>
      </c>
      <c r="D1928" s="569" t="s">
        <v>101</v>
      </c>
      <c r="E1928" s="569" t="s">
        <v>356</v>
      </c>
      <c r="F1928" s="573" t="s">
        <v>462</v>
      </c>
      <c r="G1928" s="569" t="s">
        <v>42</v>
      </c>
      <c r="H1928" s="569" t="s">
        <v>41</v>
      </c>
      <c r="I1928" s="575" t="s">
        <v>54</v>
      </c>
      <c r="J1928" s="569" t="s">
        <v>351</v>
      </c>
      <c r="K1928" s="569" t="s">
        <v>100</v>
      </c>
      <c r="L1928" s="570">
        <v>1</v>
      </c>
      <c r="M1928" s="571">
        <v>0.28558767469064034</v>
      </c>
      <c r="N1928" s="572">
        <v>1.3631353198569269</v>
      </c>
      <c r="O1928" s="668" t="s">
        <v>151</v>
      </c>
      <c r="P1928" s="668" t="s">
        <v>351</v>
      </c>
      <c r="Q1928" s="574" t="s">
        <v>7087</v>
      </c>
      <c r="R1928" s="574" t="s">
        <v>7088</v>
      </c>
      <c r="S1928" s="574" t="s">
        <v>7089</v>
      </c>
      <c r="T1928" s="574" t="s">
        <v>6948</v>
      </c>
      <c r="U1928" s="574" t="s">
        <v>7090</v>
      </c>
      <c r="V1928" s="574" t="s">
        <v>7091</v>
      </c>
      <c r="W1928" s="575" t="s">
        <v>7092</v>
      </c>
      <c r="X1928" s="575" t="s">
        <v>7093</v>
      </c>
      <c r="Y1928" s="576" t="s">
        <v>7094</v>
      </c>
      <c r="Z1928" s="577" t="s">
        <v>7095</v>
      </c>
      <c r="AA1928" s="578" t="s">
        <v>7096</v>
      </c>
      <c r="AE1928"/>
    </row>
    <row r="1929" spans="1:31" s="563" customFormat="1">
      <c r="A1929"/>
      <c r="B1929"/>
      <c r="C1929" s="568">
        <v>2026</v>
      </c>
      <c r="D1929" s="569" t="s">
        <v>101</v>
      </c>
      <c r="E1929" s="569" t="s">
        <v>356</v>
      </c>
      <c r="F1929" s="573" t="s">
        <v>462</v>
      </c>
      <c r="G1929" s="569" t="s">
        <v>42</v>
      </c>
      <c r="H1929" s="569" t="s">
        <v>41</v>
      </c>
      <c r="I1929" s="575" t="s">
        <v>54</v>
      </c>
      <c r="J1929" s="569" t="s">
        <v>67</v>
      </c>
      <c r="K1929" s="569" t="s">
        <v>81</v>
      </c>
      <c r="L1929" s="570">
        <v>1</v>
      </c>
      <c r="M1929" s="571">
        <v>0.33264162388666452</v>
      </c>
      <c r="N1929" s="572">
        <v>1.9561476471120738</v>
      </c>
      <c r="O1929" s="668" t="s">
        <v>382</v>
      </c>
      <c r="P1929" s="668" t="s">
        <v>67</v>
      </c>
      <c r="Q1929" s="574" t="s">
        <v>7030</v>
      </c>
      <c r="R1929" s="574" t="s">
        <v>7031</v>
      </c>
      <c r="S1929" s="574" t="s">
        <v>7097</v>
      </c>
      <c r="T1929" s="574" t="s">
        <v>6948</v>
      </c>
      <c r="U1929" s="574" t="s">
        <v>7098</v>
      </c>
      <c r="V1929" s="574" t="s">
        <v>7099</v>
      </c>
      <c r="W1929" s="575" t="s">
        <v>7035</v>
      </c>
      <c r="X1929" s="575" t="s">
        <v>7036</v>
      </c>
      <c r="Y1929" s="576" t="s">
        <v>7100</v>
      </c>
      <c r="Z1929" s="577" t="s">
        <v>7101</v>
      </c>
      <c r="AA1929" s="578" t="s">
        <v>7039</v>
      </c>
      <c r="AE1929"/>
    </row>
    <row r="1930" spans="1:31" s="563" customFormat="1">
      <c r="A1930"/>
      <c r="B1930"/>
      <c r="C1930" s="568">
        <v>2026</v>
      </c>
      <c r="D1930" s="569" t="s">
        <v>101</v>
      </c>
      <c r="E1930" s="569" t="s">
        <v>356</v>
      </c>
      <c r="F1930" s="573" t="s">
        <v>462</v>
      </c>
      <c r="G1930" s="569" t="s">
        <v>42</v>
      </c>
      <c r="H1930" s="569" t="s">
        <v>41</v>
      </c>
      <c r="I1930" s="575" t="s">
        <v>54</v>
      </c>
      <c r="J1930" s="569" t="s">
        <v>66</v>
      </c>
      <c r="K1930" s="569" t="s">
        <v>115</v>
      </c>
      <c r="L1930" s="570">
        <v>0.05</v>
      </c>
      <c r="M1930" s="571">
        <v>4.5662425007540343E-2</v>
      </c>
      <c r="N1930" s="572">
        <v>2.4451845588900918</v>
      </c>
      <c r="O1930" s="668" t="s">
        <v>381</v>
      </c>
      <c r="P1930" s="668" t="s">
        <v>66</v>
      </c>
      <c r="Q1930" s="574" t="s">
        <v>7102</v>
      </c>
      <c r="R1930" s="574" t="s">
        <v>7103</v>
      </c>
      <c r="S1930" s="574" t="s">
        <v>7104</v>
      </c>
      <c r="T1930" s="574" t="s">
        <v>6948</v>
      </c>
      <c r="U1930" s="574" t="s">
        <v>7105</v>
      </c>
      <c r="V1930" s="574" t="s">
        <v>7106</v>
      </c>
      <c r="W1930" s="575" t="s">
        <v>7107</v>
      </c>
      <c r="X1930" s="575" t="s">
        <v>7108</v>
      </c>
      <c r="Y1930" s="576" t="s">
        <v>7109</v>
      </c>
      <c r="Z1930" s="577" t="s">
        <v>7110</v>
      </c>
      <c r="AA1930" s="578" t="s">
        <v>7111</v>
      </c>
      <c r="AE1930"/>
    </row>
    <row r="1931" spans="1:31" s="563" customFormat="1">
      <c r="A1931"/>
      <c r="B1931"/>
      <c r="C1931" s="568">
        <v>2026</v>
      </c>
      <c r="D1931" s="569" t="s">
        <v>101</v>
      </c>
      <c r="E1931" s="569" t="s">
        <v>356</v>
      </c>
      <c r="F1931" s="573" t="s">
        <v>462</v>
      </c>
      <c r="G1931" s="569" t="s">
        <v>42</v>
      </c>
      <c r="H1931" s="569" t="s">
        <v>41</v>
      </c>
      <c r="I1931" s="575" t="s">
        <v>54</v>
      </c>
      <c r="J1931" s="569" t="s">
        <v>66</v>
      </c>
      <c r="K1931" s="569" t="s">
        <v>310</v>
      </c>
      <c r="L1931" s="570">
        <v>0.7</v>
      </c>
      <c r="M1931" s="571">
        <v>0.63927395010556476</v>
      </c>
      <c r="N1931" s="572">
        <v>34.232583824461287</v>
      </c>
      <c r="O1931" s="668" t="s">
        <v>381</v>
      </c>
      <c r="P1931" s="668" t="s">
        <v>66</v>
      </c>
      <c r="Q1931" s="574" t="s">
        <v>7112</v>
      </c>
      <c r="R1931" s="574" t="s">
        <v>7113</v>
      </c>
      <c r="S1931" s="574" t="s">
        <v>7104</v>
      </c>
      <c r="T1931" s="574" t="s">
        <v>6948</v>
      </c>
      <c r="U1931" s="574" t="s">
        <v>7114</v>
      </c>
      <c r="V1931" s="574" t="s">
        <v>7115</v>
      </c>
      <c r="W1931" s="575" t="s">
        <v>7116</v>
      </c>
      <c r="X1931" s="575" t="s">
        <v>7117</v>
      </c>
      <c r="Y1931" s="576" t="s">
        <v>7109</v>
      </c>
      <c r="Z1931" s="577" t="s">
        <v>7118</v>
      </c>
      <c r="AA1931" s="578" t="s">
        <v>7119</v>
      </c>
      <c r="AE1931"/>
    </row>
    <row r="1932" spans="1:31" s="563" customFormat="1">
      <c r="A1932"/>
      <c r="B1932"/>
      <c r="C1932" s="568">
        <v>2026</v>
      </c>
      <c r="D1932" s="569" t="s">
        <v>101</v>
      </c>
      <c r="E1932" s="569" t="s">
        <v>356</v>
      </c>
      <c r="F1932" s="573" t="s">
        <v>462</v>
      </c>
      <c r="G1932" s="569" t="s">
        <v>42</v>
      </c>
      <c r="H1932" s="569" t="s">
        <v>41</v>
      </c>
      <c r="I1932" s="575" t="s">
        <v>54</v>
      </c>
      <c r="J1932" s="569" t="s">
        <v>66</v>
      </c>
      <c r="K1932" s="569" t="s">
        <v>79</v>
      </c>
      <c r="L1932" s="570">
        <v>0.25</v>
      </c>
      <c r="M1932" s="571">
        <v>0.22831212503770168</v>
      </c>
      <c r="N1932" s="572">
        <v>12.22592279445046</v>
      </c>
      <c r="O1932" s="668" t="s">
        <v>381</v>
      </c>
      <c r="P1932" s="668" t="s">
        <v>66</v>
      </c>
      <c r="Q1932" s="574" t="s">
        <v>7120</v>
      </c>
      <c r="R1932" s="574" t="s">
        <v>7121</v>
      </c>
      <c r="S1932" s="574" t="s">
        <v>7104</v>
      </c>
      <c r="T1932" s="574" t="s">
        <v>6948</v>
      </c>
      <c r="U1932" s="574" t="s">
        <v>7122</v>
      </c>
      <c r="V1932" s="574" t="s">
        <v>7123</v>
      </c>
      <c r="W1932" s="575" t="s">
        <v>7124</v>
      </c>
      <c r="X1932" s="575" t="s">
        <v>7125</v>
      </c>
      <c r="Y1932" s="576" t="s">
        <v>7109</v>
      </c>
      <c r="Z1932" s="577" t="s">
        <v>7126</v>
      </c>
      <c r="AA1932" s="578" t="s">
        <v>7127</v>
      </c>
      <c r="AE1932"/>
    </row>
    <row r="1933" spans="1:31" s="563" customFormat="1">
      <c r="A1933"/>
      <c r="B1933"/>
      <c r="C1933" s="568">
        <v>2026</v>
      </c>
      <c r="D1933" s="569" t="s">
        <v>101</v>
      </c>
      <c r="E1933" s="569" t="s">
        <v>356</v>
      </c>
      <c r="F1933" s="573" t="s">
        <v>462</v>
      </c>
      <c r="G1933" s="569" t="s">
        <v>42</v>
      </c>
      <c r="H1933" s="569" t="s">
        <v>41</v>
      </c>
      <c r="I1933" s="575" t="s">
        <v>54</v>
      </c>
      <c r="J1933" s="569" t="s">
        <v>348</v>
      </c>
      <c r="K1933" s="569" t="s">
        <v>469</v>
      </c>
      <c r="L1933" s="570">
        <v>1</v>
      </c>
      <c r="M1933" s="571">
        <v>0.85660891267845662</v>
      </c>
      <c r="N1933" s="572">
        <v>104.239759753765</v>
      </c>
      <c r="O1933" s="668" t="s">
        <v>151</v>
      </c>
      <c r="P1933" s="668" t="s">
        <v>348</v>
      </c>
      <c r="Q1933" s="574" t="s">
        <v>7040</v>
      </c>
      <c r="R1933" s="574" t="s">
        <v>7041</v>
      </c>
      <c r="S1933" s="574" t="s">
        <v>7128</v>
      </c>
      <c r="T1933" s="574" t="s">
        <v>6948</v>
      </c>
      <c r="U1933" s="574" t="s">
        <v>7129</v>
      </c>
      <c r="V1933" s="574" t="s">
        <v>7130</v>
      </c>
      <c r="W1933" s="575" t="s">
        <v>7045</v>
      </c>
      <c r="X1933" s="575" t="s">
        <v>7046</v>
      </c>
      <c r="Y1933" s="576" t="s">
        <v>7131</v>
      </c>
      <c r="Z1933" s="577" t="s">
        <v>7132</v>
      </c>
      <c r="AA1933" s="578" t="s">
        <v>7049</v>
      </c>
      <c r="AE1933"/>
    </row>
    <row r="1934" spans="1:31" s="563" customFormat="1">
      <c r="A1934"/>
      <c r="B1934"/>
      <c r="C1934" s="568">
        <v>2026</v>
      </c>
      <c r="D1934" s="569" t="s">
        <v>101</v>
      </c>
      <c r="E1934" s="569" t="s">
        <v>357</v>
      </c>
      <c r="F1934" s="573" t="s">
        <v>462</v>
      </c>
      <c r="G1934" s="569" t="s">
        <v>42</v>
      </c>
      <c r="H1934" s="569" t="s">
        <v>41</v>
      </c>
      <c r="I1934" s="575" t="s">
        <v>54</v>
      </c>
      <c r="J1934" s="569" t="s">
        <v>352</v>
      </c>
      <c r="K1934" s="569" t="s">
        <v>346</v>
      </c>
      <c r="L1934" s="570">
        <v>1</v>
      </c>
      <c r="M1934" s="571">
        <v>0.16809282228656769</v>
      </c>
      <c r="N1934" s="572">
        <v>6.4797839999999987</v>
      </c>
      <c r="O1934" s="668" t="s">
        <v>151</v>
      </c>
      <c r="P1934" s="668" t="s">
        <v>352</v>
      </c>
      <c r="Q1934" s="574" t="s">
        <v>6945</v>
      </c>
      <c r="R1934" s="574" t="s">
        <v>6946</v>
      </c>
      <c r="S1934" s="574" t="s">
        <v>6947</v>
      </c>
      <c r="T1934" s="574" t="s">
        <v>6948</v>
      </c>
      <c r="U1934" s="574" t="s">
        <v>6949</v>
      </c>
      <c r="V1934" s="574" t="s">
        <v>6950</v>
      </c>
      <c r="W1934" s="575" t="s">
        <v>6951</v>
      </c>
      <c r="X1934" s="575" t="s">
        <v>6952</v>
      </c>
      <c r="Y1934" s="576" t="s">
        <v>6953</v>
      </c>
      <c r="Z1934" s="577" t="s">
        <v>7133</v>
      </c>
      <c r="AA1934" s="578" t="s">
        <v>7134</v>
      </c>
      <c r="AE1934"/>
    </row>
    <row r="1935" spans="1:31" s="563" customFormat="1">
      <c r="A1935"/>
      <c r="B1935"/>
      <c r="C1935" s="568">
        <v>2026</v>
      </c>
      <c r="D1935" s="569" t="s">
        <v>101</v>
      </c>
      <c r="E1935" s="569" t="s">
        <v>357</v>
      </c>
      <c r="F1935" s="573" t="s">
        <v>462</v>
      </c>
      <c r="G1935" s="569" t="s">
        <v>42</v>
      </c>
      <c r="H1935" s="569" t="s">
        <v>41</v>
      </c>
      <c r="I1935" s="575" t="s">
        <v>54</v>
      </c>
      <c r="J1935" s="569" t="s">
        <v>116</v>
      </c>
      <c r="K1935" s="569" t="s">
        <v>90</v>
      </c>
      <c r="L1935" s="570">
        <v>0.5</v>
      </c>
      <c r="M1935" s="571">
        <v>0.13716146101475057</v>
      </c>
      <c r="N1935" s="572">
        <v>0.61387427368421055</v>
      </c>
      <c r="O1935" s="668" t="s">
        <v>382</v>
      </c>
      <c r="P1935" s="668" t="s">
        <v>116</v>
      </c>
      <c r="Q1935" s="574" t="s">
        <v>6956</v>
      </c>
      <c r="R1935" s="574" t="s">
        <v>6957</v>
      </c>
      <c r="S1935" s="574" t="s">
        <v>6958</v>
      </c>
      <c r="T1935" s="574" t="s">
        <v>6948</v>
      </c>
      <c r="U1935" s="574" t="s">
        <v>6959</v>
      </c>
      <c r="V1935" s="574" t="s">
        <v>6960</v>
      </c>
      <c r="W1935" s="575" t="s">
        <v>6961</v>
      </c>
      <c r="X1935" s="575" t="s">
        <v>6962</v>
      </c>
      <c r="Y1935" s="576" t="s">
        <v>6963</v>
      </c>
      <c r="Z1935" s="577" t="s">
        <v>7135</v>
      </c>
      <c r="AA1935" s="578" t="s">
        <v>7136</v>
      </c>
      <c r="AE1935"/>
    </row>
    <row r="1936" spans="1:31" s="563" customFormat="1">
      <c r="A1936"/>
      <c r="B1936"/>
      <c r="C1936" s="568">
        <v>2026</v>
      </c>
      <c r="D1936" s="569" t="s">
        <v>101</v>
      </c>
      <c r="E1936" s="569" t="s">
        <v>357</v>
      </c>
      <c r="F1936" s="573" t="s">
        <v>462</v>
      </c>
      <c r="G1936" s="569" t="s">
        <v>42</v>
      </c>
      <c r="H1936" s="569" t="s">
        <v>41</v>
      </c>
      <c r="I1936" s="575" t="s">
        <v>54</v>
      </c>
      <c r="J1936" s="569" t="s">
        <v>116</v>
      </c>
      <c r="K1936" s="569" t="s">
        <v>466</v>
      </c>
      <c r="L1936" s="570">
        <v>0.5</v>
      </c>
      <c r="M1936" s="571">
        <v>0.13716146101475057</v>
      </c>
      <c r="N1936" s="572">
        <v>0.61387427368421055</v>
      </c>
      <c r="O1936" s="668" t="s">
        <v>382</v>
      </c>
      <c r="P1936" s="668" t="s">
        <v>116</v>
      </c>
      <c r="Q1936" s="574" t="s">
        <v>6966</v>
      </c>
      <c r="R1936" s="574" t="s">
        <v>6967</v>
      </c>
      <c r="S1936" s="574" t="s">
        <v>6958</v>
      </c>
      <c r="T1936" s="574" t="s">
        <v>6948</v>
      </c>
      <c r="U1936" s="574" t="s">
        <v>6968</v>
      </c>
      <c r="V1936" s="574" t="s">
        <v>6969</v>
      </c>
      <c r="W1936" s="575" t="s">
        <v>6970</v>
      </c>
      <c r="X1936" s="575" t="s">
        <v>6971</v>
      </c>
      <c r="Y1936" s="576" t="s">
        <v>6963</v>
      </c>
      <c r="Z1936" s="577" t="s">
        <v>7137</v>
      </c>
      <c r="AA1936" s="578" t="s">
        <v>7138</v>
      </c>
      <c r="AE1936"/>
    </row>
    <row r="1937" spans="1:31" s="563" customFormat="1">
      <c r="A1937"/>
      <c r="B1937"/>
      <c r="C1937" s="568">
        <v>2026</v>
      </c>
      <c r="D1937" s="569" t="s">
        <v>101</v>
      </c>
      <c r="E1937" s="569" t="s">
        <v>357</v>
      </c>
      <c r="F1937" s="573" t="s">
        <v>462</v>
      </c>
      <c r="G1937" s="569" t="s">
        <v>42</v>
      </c>
      <c r="H1937" s="569" t="s">
        <v>41</v>
      </c>
      <c r="I1937" s="575" t="s">
        <v>54</v>
      </c>
      <c r="J1937" s="569" t="s">
        <v>109</v>
      </c>
      <c r="K1937" s="569" t="s">
        <v>106</v>
      </c>
      <c r="L1937" s="570">
        <v>1</v>
      </c>
      <c r="M1937" s="571">
        <v>0.63401313702978379</v>
      </c>
      <c r="N1937" s="572">
        <v>24.554970947368421</v>
      </c>
      <c r="O1937" s="668" t="s">
        <v>381</v>
      </c>
      <c r="P1937" s="668" t="s">
        <v>109</v>
      </c>
      <c r="Q1937" s="574" t="s">
        <v>6974</v>
      </c>
      <c r="R1937" s="574" t="s">
        <v>6975</v>
      </c>
      <c r="S1937" s="574" t="s">
        <v>6976</v>
      </c>
      <c r="T1937" s="574" t="s">
        <v>6948</v>
      </c>
      <c r="U1937" s="574" t="s">
        <v>6977</v>
      </c>
      <c r="V1937" s="574" t="s">
        <v>6978</v>
      </c>
      <c r="W1937" s="575" t="s">
        <v>6979</v>
      </c>
      <c r="X1937" s="575" t="s">
        <v>6980</v>
      </c>
      <c r="Y1937" s="576" t="s">
        <v>6981</v>
      </c>
      <c r="Z1937" s="577" t="s">
        <v>7139</v>
      </c>
      <c r="AA1937" s="578" t="s">
        <v>7140</v>
      </c>
      <c r="AE1937"/>
    </row>
    <row r="1938" spans="1:31" s="563" customFormat="1">
      <c r="A1938"/>
      <c r="B1938"/>
      <c r="C1938" s="568">
        <v>2026</v>
      </c>
      <c r="D1938" s="569" t="s">
        <v>101</v>
      </c>
      <c r="E1938" s="569" t="s">
        <v>357</v>
      </c>
      <c r="F1938" s="573" t="s">
        <v>462</v>
      </c>
      <c r="G1938" s="569" t="s">
        <v>42</v>
      </c>
      <c r="H1938" s="569" t="s">
        <v>41</v>
      </c>
      <c r="I1938" s="575" t="s">
        <v>54</v>
      </c>
      <c r="J1938" s="569" t="s">
        <v>350</v>
      </c>
      <c r="K1938" s="569" t="s">
        <v>106</v>
      </c>
      <c r="L1938" s="570">
        <v>0.4</v>
      </c>
      <c r="M1938" s="571">
        <v>0.14729282943774186</v>
      </c>
      <c r="N1938" s="572">
        <v>16.588247039999999</v>
      </c>
      <c r="O1938" s="668" t="s">
        <v>151</v>
      </c>
      <c r="P1938" s="668" t="s">
        <v>350</v>
      </c>
      <c r="Q1938" s="574" t="s">
        <v>6974</v>
      </c>
      <c r="R1938" s="574" t="s">
        <v>6975</v>
      </c>
      <c r="S1938" s="574" t="s">
        <v>6986</v>
      </c>
      <c r="T1938" s="574" t="s">
        <v>6948</v>
      </c>
      <c r="U1938" s="574" t="s">
        <v>7141</v>
      </c>
      <c r="V1938" s="574" t="s">
        <v>7142</v>
      </c>
      <c r="W1938" s="575" t="s">
        <v>6979</v>
      </c>
      <c r="X1938" s="575" t="s">
        <v>6980</v>
      </c>
      <c r="Y1938" s="576" t="s">
        <v>6991</v>
      </c>
      <c r="Z1938" s="577" t="s">
        <v>7143</v>
      </c>
      <c r="AA1938" s="578" t="s">
        <v>7140</v>
      </c>
      <c r="AE1938"/>
    </row>
    <row r="1939" spans="1:31" s="563" customFormat="1">
      <c r="A1939"/>
      <c r="B1939"/>
      <c r="C1939" s="568">
        <v>2026</v>
      </c>
      <c r="D1939" s="569" t="s">
        <v>101</v>
      </c>
      <c r="E1939" s="569" t="s">
        <v>357</v>
      </c>
      <c r="F1939" s="573" t="s">
        <v>462</v>
      </c>
      <c r="G1939" s="569" t="s">
        <v>42</v>
      </c>
      <c r="H1939" s="569" t="s">
        <v>41</v>
      </c>
      <c r="I1939" s="575" t="s">
        <v>54</v>
      </c>
      <c r="J1939" s="569" t="s">
        <v>350</v>
      </c>
      <c r="K1939" s="569" t="s">
        <v>104</v>
      </c>
      <c r="L1939" s="570">
        <v>0.6</v>
      </c>
      <c r="M1939" s="571">
        <v>0.22093924415661276</v>
      </c>
      <c r="N1939" s="572">
        <v>24.882370559999995</v>
      </c>
      <c r="O1939" s="668" t="s">
        <v>151</v>
      </c>
      <c r="P1939" s="668" t="s">
        <v>350</v>
      </c>
      <c r="Q1939" s="574" t="s">
        <v>7022</v>
      </c>
      <c r="R1939" s="574" t="s">
        <v>7023</v>
      </c>
      <c r="S1939" s="574" t="s">
        <v>6986</v>
      </c>
      <c r="T1939" s="574" t="s">
        <v>6948</v>
      </c>
      <c r="U1939" s="574" t="s">
        <v>7144</v>
      </c>
      <c r="V1939" s="574" t="s">
        <v>7145</v>
      </c>
      <c r="W1939" s="575" t="s">
        <v>7026</v>
      </c>
      <c r="X1939" s="575" t="s">
        <v>7027</v>
      </c>
      <c r="Y1939" s="576" t="s">
        <v>6991</v>
      </c>
      <c r="Z1939" s="577" t="s">
        <v>7146</v>
      </c>
      <c r="AA1939" s="578" t="s">
        <v>7147</v>
      </c>
      <c r="AE1939"/>
    </row>
    <row r="1940" spans="1:31" s="563" customFormat="1">
      <c r="A1940"/>
      <c r="B1940"/>
      <c r="C1940" s="568">
        <v>2026</v>
      </c>
      <c r="D1940" s="569" t="s">
        <v>101</v>
      </c>
      <c r="E1940" s="569" t="s">
        <v>357</v>
      </c>
      <c r="F1940" s="573" t="s">
        <v>462</v>
      </c>
      <c r="G1940" s="569" t="s">
        <v>42</v>
      </c>
      <c r="H1940" s="569" t="s">
        <v>41</v>
      </c>
      <c r="I1940" s="575" t="s">
        <v>54</v>
      </c>
      <c r="J1940" s="569" t="s">
        <v>99</v>
      </c>
      <c r="K1940" s="569" t="s">
        <v>467</v>
      </c>
      <c r="L1940" s="570">
        <v>1</v>
      </c>
      <c r="M1940" s="571">
        <v>0.15295567973105031</v>
      </c>
      <c r="N1940" s="572">
        <v>36.286790399999994</v>
      </c>
      <c r="O1940" s="668" t="s">
        <v>151</v>
      </c>
      <c r="P1940" s="668" t="s">
        <v>99</v>
      </c>
      <c r="Q1940" s="574" t="s">
        <v>6994</v>
      </c>
      <c r="R1940" s="574" t="s">
        <v>6995</v>
      </c>
      <c r="S1940" s="574" t="s">
        <v>6996</v>
      </c>
      <c r="T1940" s="574" t="s">
        <v>6948</v>
      </c>
      <c r="U1940" s="574" t="s">
        <v>6997</v>
      </c>
      <c r="V1940" s="574" t="s">
        <v>6998</v>
      </c>
      <c r="W1940" s="575" t="s">
        <v>6999</v>
      </c>
      <c r="X1940" s="575" t="s">
        <v>7000</v>
      </c>
      <c r="Y1940" s="576" t="s">
        <v>7001</v>
      </c>
      <c r="Z1940" s="577" t="s">
        <v>7148</v>
      </c>
      <c r="AA1940" s="578" t="s">
        <v>7149</v>
      </c>
      <c r="AE1940"/>
    </row>
    <row r="1941" spans="1:31" s="563" customFormat="1">
      <c r="A1941"/>
      <c r="B1941"/>
      <c r="C1941" s="568">
        <v>2026</v>
      </c>
      <c r="D1941" s="569" t="s">
        <v>101</v>
      </c>
      <c r="E1941" s="569" t="s">
        <v>357</v>
      </c>
      <c r="F1941" s="573" t="s">
        <v>462</v>
      </c>
      <c r="G1941" s="569" t="s">
        <v>42</v>
      </c>
      <c r="H1941" s="569" t="s">
        <v>41</v>
      </c>
      <c r="I1941" s="575" t="s">
        <v>54</v>
      </c>
      <c r="J1941" s="569" t="s">
        <v>96</v>
      </c>
      <c r="K1941" s="569" t="s">
        <v>467</v>
      </c>
      <c r="L1941" s="570">
        <v>1</v>
      </c>
      <c r="M1941" s="571">
        <v>2.6718304137984513E-3</v>
      </c>
      <c r="N1941" s="572">
        <v>5.1838271999999996</v>
      </c>
      <c r="O1941" s="668" t="s">
        <v>151</v>
      </c>
      <c r="P1941" s="668" t="s">
        <v>96</v>
      </c>
      <c r="Q1941" s="574" t="s">
        <v>6994</v>
      </c>
      <c r="R1941" s="574" t="s">
        <v>6995</v>
      </c>
      <c r="S1941" s="574" t="s">
        <v>7004</v>
      </c>
      <c r="T1941" s="574" t="s">
        <v>6948</v>
      </c>
      <c r="U1941" s="574" t="s">
        <v>7005</v>
      </c>
      <c r="V1941" s="574" t="s">
        <v>7006</v>
      </c>
      <c r="W1941" s="575" t="s">
        <v>6999</v>
      </c>
      <c r="X1941" s="575" t="s">
        <v>7000</v>
      </c>
      <c r="Y1941" s="576" t="s">
        <v>7007</v>
      </c>
      <c r="Z1941" s="577" t="s">
        <v>7150</v>
      </c>
      <c r="AA1941" s="578" t="s">
        <v>7149</v>
      </c>
      <c r="AE1941"/>
    </row>
    <row r="1942" spans="1:31" s="563" customFormat="1">
      <c r="A1942"/>
      <c r="B1942"/>
      <c r="C1942" s="568">
        <v>2026</v>
      </c>
      <c r="D1942" s="569" t="s">
        <v>101</v>
      </c>
      <c r="E1942" s="569" t="s">
        <v>357</v>
      </c>
      <c r="F1942" s="573" t="s">
        <v>462</v>
      </c>
      <c r="G1942" s="569" t="s">
        <v>42</v>
      </c>
      <c r="H1942" s="569" t="s">
        <v>41</v>
      </c>
      <c r="I1942" s="575" t="s">
        <v>54</v>
      </c>
      <c r="J1942" s="569" t="s">
        <v>87</v>
      </c>
      <c r="K1942" s="569" t="s">
        <v>468</v>
      </c>
      <c r="L1942" s="570">
        <v>1</v>
      </c>
      <c r="M1942" s="571">
        <v>0.13898046216227797</v>
      </c>
      <c r="N1942" s="572">
        <v>5.8318055999999983</v>
      </c>
      <c r="O1942" s="668" t="s">
        <v>151</v>
      </c>
      <c r="P1942" s="668" t="s">
        <v>87</v>
      </c>
      <c r="Q1942" s="574" t="s">
        <v>7009</v>
      </c>
      <c r="R1942" s="574" t="s">
        <v>7010</v>
      </c>
      <c r="S1942" s="574" t="s">
        <v>7011</v>
      </c>
      <c r="T1942" s="574" t="s">
        <v>6948</v>
      </c>
      <c r="U1942" s="574" t="s">
        <v>7012</v>
      </c>
      <c r="V1942" s="574" t="s">
        <v>7013</v>
      </c>
      <c r="W1942" s="575" t="s">
        <v>7014</v>
      </c>
      <c r="X1942" s="575" t="s">
        <v>7015</v>
      </c>
      <c r="Y1942" s="576" t="s">
        <v>7016</v>
      </c>
      <c r="Z1942" s="577" t="s">
        <v>7151</v>
      </c>
      <c r="AA1942" s="578" t="s">
        <v>7152</v>
      </c>
      <c r="AE1942"/>
    </row>
    <row r="1943" spans="1:31" s="563" customFormat="1">
      <c r="A1943"/>
      <c r="B1943"/>
      <c r="C1943" s="568">
        <v>2026</v>
      </c>
      <c r="D1943" s="569" t="s">
        <v>101</v>
      </c>
      <c r="E1943" s="569" t="s">
        <v>357</v>
      </c>
      <c r="F1943" s="573" t="s">
        <v>462</v>
      </c>
      <c r="G1943" s="569" t="s">
        <v>42</v>
      </c>
      <c r="H1943" s="569" t="s">
        <v>41</v>
      </c>
      <c r="I1943" s="575" t="s">
        <v>54</v>
      </c>
      <c r="J1943" s="569" t="s">
        <v>83</v>
      </c>
      <c r="K1943" s="569" t="s">
        <v>81</v>
      </c>
      <c r="L1943" s="570">
        <v>1</v>
      </c>
      <c r="M1943" s="571">
        <v>1.8722975033082987</v>
      </c>
      <c r="N1943" s="572">
        <v>4.531379983448276</v>
      </c>
      <c r="O1943" s="668" t="s">
        <v>382</v>
      </c>
      <c r="P1943" s="668" t="s">
        <v>83</v>
      </c>
      <c r="Q1943" s="574" t="s">
        <v>7030</v>
      </c>
      <c r="R1943" s="574" t="s">
        <v>7031</v>
      </c>
      <c r="S1943" s="574" t="s">
        <v>7032</v>
      </c>
      <c r="T1943" s="574" t="s">
        <v>6948</v>
      </c>
      <c r="U1943" s="574" t="s">
        <v>7033</v>
      </c>
      <c r="V1943" s="574" t="s">
        <v>7034</v>
      </c>
      <c r="W1943" s="575" t="s">
        <v>7035</v>
      </c>
      <c r="X1943" s="575" t="s">
        <v>7036</v>
      </c>
      <c r="Y1943" s="576" t="s">
        <v>7037</v>
      </c>
      <c r="Z1943" s="577" t="s">
        <v>7153</v>
      </c>
      <c r="AA1943" s="578" t="s">
        <v>7154</v>
      </c>
      <c r="AE1943"/>
    </row>
    <row r="1944" spans="1:31" s="563" customFormat="1">
      <c r="A1944"/>
      <c r="B1944"/>
      <c r="C1944" s="568">
        <v>2026</v>
      </c>
      <c r="D1944" s="569" t="s">
        <v>101</v>
      </c>
      <c r="E1944" s="569" t="s">
        <v>357</v>
      </c>
      <c r="F1944" s="573" t="s">
        <v>462</v>
      </c>
      <c r="G1944" s="569" t="s">
        <v>42</v>
      </c>
      <c r="H1944" s="569" t="s">
        <v>41</v>
      </c>
      <c r="I1944" s="575" t="s">
        <v>54</v>
      </c>
      <c r="J1944" s="569" t="s">
        <v>77</v>
      </c>
      <c r="K1944" s="569" t="s">
        <v>106</v>
      </c>
      <c r="L1944" s="570">
        <v>0.4</v>
      </c>
      <c r="M1944" s="571">
        <v>0.98433382422236815</v>
      </c>
      <c r="N1944" s="572">
        <v>27.885415282758622</v>
      </c>
      <c r="O1944" s="668" t="s">
        <v>381</v>
      </c>
      <c r="P1944" s="668" t="s">
        <v>77</v>
      </c>
      <c r="Q1944" s="574" t="s">
        <v>6974</v>
      </c>
      <c r="R1944" s="574" t="s">
        <v>6975</v>
      </c>
      <c r="S1944" s="574" t="s">
        <v>7042</v>
      </c>
      <c r="T1944" s="574" t="s">
        <v>6948</v>
      </c>
      <c r="U1944" s="574" t="s">
        <v>7155</v>
      </c>
      <c r="V1944" s="574" t="s">
        <v>7156</v>
      </c>
      <c r="W1944" s="575" t="s">
        <v>6979</v>
      </c>
      <c r="X1944" s="575" t="s">
        <v>6980</v>
      </c>
      <c r="Y1944" s="576" t="s">
        <v>7047</v>
      </c>
      <c r="Z1944" s="577" t="s">
        <v>7157</v>
      </c>
      <c r="AA1944" s="578" t="s">
        <v>7140</v>
      </c>
      <c r="AE1944"/>
    </row>
    <row r="1945" spans="1:31" s="563" customFormat="1">
      <c r="A1945"/>
      <c r="B1945"/>
      <c r="C1945" s="568">
        <v>2026</v>
      </c>
      <c r="D1945" s="569" t="s">
        <v>101</v>
      </c>
      <c r="E1945" s="569" t="s">
        <v>357</v>
      </c>
      <c r="F1945" s="573" t="s">
        <v>462</v>
      </c>
      <c r="G1945" s="569" t="s">
        <v>42</v>
      </c>
      <c r="H1945" s="569" t="s">
        <v>41</v>
      </c>
      <c r="I1945" s="575" t="s">
        <v>54</v>
      </c>
      <c r="J1945" s="569" t="s">
        <v>77</v>
      </c>
      <c r="K1945" s="569" t="s">
        <v>469</v>
      </c>
      <c r="L1945" s="570">
        <v>0.2</v>
      </c>
      <c r="M1945" s="571">
        <v>0.49216691211118407</v>
      </c>
      <c r="N1945" s="572">
        <v>13.942707641379311</v>
      </c>
      <c r="O1945" s="668" t="s">
        <v>381</v>
      </c>
      <c r="P1945" s="668" t="s">
        <v>77</v>
      </c>
      <c r="Q1945" s="574" t="s">
        <v>7040</v>
      </c>
      <c r="R1945" s="574" t="s">
        <v>7041</v>
      </c>
      <c r="S1945" s="574" t="s">
        <v>7042</v>
      </c>
      <c r="T1945" s="574" t="s">
        <v>6948</v>
      </c>
      <c r="U1945" s="574" t="s">
        <v>7043</v>
      </c>
      <c r="V1945" s="574" t="s">
        <v>7044</v>
      </c>
      <c r="W1945" s="575" t="s">
        <v>7045</v>
      </c>
      <c r="X1945" s="575" t="s">
        <v>7046</v>
      </c>
      <c r="Y1945" s="576" t="s">
        <v>7047</v>
      </c>
      <c r="Z1945" s="577" t="s">
        <v>7158</v>
      </c>
      <c r="AA1945" s="578" t="s">
        <v>7159</v>
      </c>
      <c r="AE1945"/>
    </row>
    <row r="1946" spans="1:31" s="563" customFormat="1">
      <c r="A1946"/>
      <c r="B1946"/>
      <c r="C1946" s="568">
        <v>2026</v>
      </c>
      <c r="D1946" s="569" t="s">
        <v>101</v>
      </c>
      <c r="E1946" s="569" t="s">
        <v>357</v>
      </c>
      <c r="F1946" s="573" t="s">
        <v>462</v>
      </c>
      <c r="G1946" s="569" t="s">
        <v>42</v>
      </c>
      <c r="H1946" s="569" t="s">
        <v>41</v>
      </c>
      <c r="I1946" s="575" t="s">
        <v>54</v>
      </c>
      <c r="J1946" s="569" t="s">
        <v>77</v>
      </c>
      <c r="K1946" s="569" t="s">
        <v>93</v>
      </c>
      <c r="L1946" s="570">
        <v>0.4</v>
      </c>
      <c r="M1946" s="571">
        <v>0.98433382422236815</v>
      </c>
      <c r="N1946" s="572">
        <v>27.885415282758622</v>
      </c>
      <c r="O1946" s="668" t="s">
        <v>381</v>
      </c>
      <c r="P1946" s="668" t="s">
        <v>77</v>
      </c>
      <c r="Q1946" s="574" t="s">
        <v>7050</v>
      </c>
      <c r="R1946" s="574" t="s">
        <v>7051</v>
      </c>
      <c r="S1946" s="574" t="s">
        <v>7042</v>
      </c>
      <c r="T1946" s="574" t="s">
        <v>6948</v>
      </c>
      <c r="U1946" s="574" t="s">
        <v>7052</v>
      </c>
      <c r="V1946" s="574" t="s">
        <v>7053</v>
      </c>
      <c r="W1946" s="575" t="s">
        <v>7054</v>
      </c>
      <c r="X1946" s="575" t="s">
        <v>7055</v>
      </c>
      <c r="Y1946" s="576" t="s">
        <v>7047</v>
      </c>
      <c r="Z1946" s="577" t="s">
        <v>7160</v>
      </c>
      <c r="AA1946" s="578" t="s">
        <v>7161</v>
      </c>
      <c r="AE1946"/>
    </row>
    <row r="1947" spans="1:31" s="563" customFormat="1">
      <c r="A1947"/>
      <c r="B1947"/>
      <c r="C1947" s="568">
        <v>2026</v>
      </c>
      <c r="D1947" s="569" t="s">
        <v>101</v>
      </c>
      <c r="E1947" s="569" t="s">
        <v>357</v>
      </c>
      <c r="F1947" s="573" t="s">
        <v>462</v>
      </c>
      <c r="G1947" s="569" t="s">
        <v>42</v>
      </c>
      <c r="H1947" s="569" t="s">
        <v>41</v>
      </c>
      <c r="I1947" s="575" t="s">
        <v>54</v>
      </c>
      <c r="J1947" s="569" t="s">
        <v>349</v>
      </c>
      <c r="K1947" s="569" t="s">
        <v>467</v>
      </c>
      <c r="L1947" s="570">
        <v>1</v>
      </c>
      <c r="M1947" s="571">
        <v>0.34075432033736397</v>
      </c>
      <c r="N1947" s="572">
        <v>32.074930799999997</v>
      </c>
      <c r="O1947" s="668" t="s">
        <v>151</v>
      </c>
      <c r="P1947" s="668" t="s">
        <v>349</v>
      </c>
      <c r="Q1947" s="574" t="s">
        <v>6994</v>
      </c>
      <c r="R1947" s="574" t="s">
        <v>6995</v>
      </c>
      <c r="S1947" s="574" t="s">
        <v>7058</v>
      </c>
      <c r="T1947" s="574" t="s">
        <v>6948</v>
      </c>
      <c r="U1947" s="574" t="s">
        <v>7059</v>
      </c>
      <c r="V1947" s="574" t="s">
        <v>7060</v>
      </c>
      <c r="W1947" s="575" t="s">
        <v>6999</v>
      </c>
      <c r="X1947" s="575" t="s">
        <v>7000</v>
      </c>
      <c r="Y1947" s="576" t="s">
        <v>7061</v>
      </c>
      <c r="Z1947" s="577" t="s">
        <v>7162</v>
      </c>
      <c r="AA1947" s="578" t="s">
        <v>7149</v>
      </c>
      <c r="AE1947"/>
    </row>
    <row r="1948" spans="1:31" s="563" customFormat="1">
      <c r="A1948"/>
      <c r="B1948"/>
      <c r="C1948" s="568">
        <v>2026</v>
      </c>
      <c r="D1948" s="569" t="s">
        <v>101</v>
      </c>
      <c r="E1948" s="569" t="s">
        <v>357</v>
      </c>
      <c r="F1948" s="573" t="s">
        <v>462</v>
      </c>
      <c r="G1948" s="569" t="s">
        <v>42</v>
      </c>
      <c r="H1948" s="569" t="s">
        <v>41</v>
      </c>
      <c r="I1948" s="575" t="s">
        <v>54</v>
      </c>
      <c r="J1948" s="569" t="s">
        <v>76</v>
      </c>
      <c r="K1948" s="569" t="s">
        <v>467</v>
      </c>
      <c r="L1948" s="570">
        <v>0.5</v>
      </c>
      <c r="M1948" s="571">
        <v>4.0351067709406638E-3</v>
      </c>
      <c r="N1948" s="572">
        <v>1.5551481599999999</v>
      </c>
      <c r="O1948" s="668" t="s">
        <v>151</v>
      </c>
      <c r="P1948" s="668" t="s">
        <v>76</v>
      </c>
      <c r="Q1948" s="574" t="s">
        <v>6994</v>
      </c>
      <c r="R1948" s="574" t="s">
        <v>6995</v>
      </c>
      <c r="S1948" s="574" t="s">
        <v>7066</v>
      </c>
      <c r="T1948" s="574" t="s">
        <v>6948</v>
      </c>
      <c r="U1948" s="574" t="s">
        <v>7067</v>
      </c>
      <c r="V1948" s="574" t="s">
        <v>7068</v>
      </c>
      <c r="W1948" s="575" t="s">
        <v>6999</v>
      </c>
      <c r="X1948" s="575" t="s">
        <v>7000</v>
      </c>
      <c r="Y1948" s="576" t="s">
        <v>7069</v>
      </c>
      <c r="Z1948" s="577" t="s">
        <v>7163</v>
      </c>
      <c r="AA1948" s="578" t="s">
        <v>7149</v>
      </c>
      <c r="AE1948"/>
    </row>
    <row r="1949" spans="1:31" s="563" customFormat="1">
      <c r="A1949"/>
      <c r="B1949"/>
      <c r="C1949" s="568">
        <v>2026</v>
      </c>
      <c r="D1949" s="569" t="s">
        <v>101</v>
      </c>
      <c r="E1949" s="569" t="s">
        <v>357</v>
      </c>
      <c r="F1949" s="573" t="s">
        <v>462</v>
      </c>
      <c r="G1949" s="569" t="s">
        <v>42</v>
      </c>
      <c r="H1949" s="569" t="s">
        <v>41</v>
      </c>
      <c r="I1949" s="575" t="s">
        <v>54</v>
      </c>
      <c r="J1949" s="569" t="s">
        <v>76</v>
      </c>
      <c r="K1949" s="569" t="s">
        <v>111</v>
      </c>
      <c r="L1949" s="570">
        <v>0.5</v>
      </c>
      <c r="M1949" s="571">
        <v>4.0351067709406638E-3</v>
      </c>
      <c r="N1949" s="572">
        <v>1.5551481599999999</v>
      </c>
      <c r="O1949" s="668" t="s">
        <v>151</v>
      </c>
      <c r="P1949" s="668" t="s">
        <v>76</v>
      </c>
      <c r="Q1949" s="574" t="s">
        <v>7071</v>
      </c>
      <c r="R1949" s="574" t="s">
        <v>7072</v>
      </c>
      <c r="S1949" s="574" t="s">
        <v>7066</v>
      </c>
      <c r="T1949" s="574" t="s">
        <v>6948</v>
      </c>
      <c r="U1949" s="574" t="s">
        <v>7073</v>
      </c>
      <c r="V1949" s="574" t="s">
        <v>7074</v>
      </c>
      <c r="W1949" s="575" t="s">
        <v>7075</v>
      </c>
      <c r="X1949" s="575" t="s">
        <v>7076</v>
      </c>
      <c r="Y1949" s="576" t="s">
        <v>7069</v>
      </c>
      <c r="Z1949" s="577" t="s">
        <v>7164</v>
      </c>
      <c r="AA1949" s="578" t="s">
        <v>7165</v>
      </c>
      <c r="AE1949"/>
    </row>
    <row r="1950" spans="1:31" s="563" customFormat="1">
      <c r="A1950"/>
      <c r="B1950"/>
      <c r="C1950" s="568">
        <v>2026</v>
      </c>
      <c r="D1950" s="569" t="s">
        <v>101</v>
      </c>
      <c r="E1950" s="569" t="s">
        <v>357</v>
      </c>
      <c r="F1950" s="573" t="s">
        <v>462</v>
      </c>
      <c r="G1950" s="569" t="s">
        <v>42</v>
      </c>
      <c r="H1950" s="569" t="s">
        <v>41</v>
      </c>
      <c r="I1950" s="575" t="s">
        <v>54</v>
      </c>
      <c r="J1950" s="569" t="s">
        <v>74</v>
      </c>
      <c r="K1950" s="569" t="s">
        <v>111</v>
      </c>
      <c r="L1950" s="570">
        <v>1</v>
      </c>
      <c r="M1950" s="571">
        <v>8.6147796190835402E-2</v>
      </c>
      <c r="N1950" s="572">
        <v>33.324603428571422</v>
      </c>
      <c r="O1950" s="668" t="s">
        <v>151</v>
      </c>
      <c r="P1950" s="668" t="s">
        <v>74</v>
      </c>
      <c r="Q1950" s="574" t="s">
        <v>7071</v>
      </c>
      <c r="R1950" s="574" t="s">
        <v>7072</v>
      </c>
      <c r="S1950" s="574" t="s">
        <v>7079</v>
      </c>
      <c r="T1950" s="574" t="s">
        <v>6948</v>
      </c>
      <c r="U1950" s="574" t="s">
        <v>7084</v>
      </c>
      <c r="V1950" s="574" t="s">
        <v>7085</v>
      </c>
      <c r="W1950" s="575" t="s">
        <v>7075</v>
      </c>
      <c r="X1950" s="575" t="s">
        <v>7076</v>
      </c>
      <c r="Y1950" s="576" t="s">
        <v>7082</v>
      </c>
      <c r="Z1950" s="577" t="s">
        <v>7166</v>
      </c>
      <c r="AA1950" s="578" t="s">
        <v>7165</v>
      </c>
      <c r="AE1950"/>
    </row>
    <row r="1951" spans="1:31" s="563" customFormat="1">
      <c r="A1951"/>
      <c r="B1951"/>
      <c r="C1951" s="568">
        <v>2026</v>
      </c>
      <c r="D1951" s="569" t="s">
        <v>101</v>
      </c>
      <c r="E1951" s="569" t="s">
        <v>357</v>
      </c>
      <c r="F1951" s="573" t="s">
        <v>462</v>
      </c>
      <c r="G1951" s="569" t="s">
        <v>42</v>
      </c>
      <c r="H1951" s="569" t="s">
        <v>41</v>
      </c>
      <c r="I1951" s="575" t="s">
        <v>54</v>
      </c>
      <c r="J1951" s="569" t="s">
        <v>71</v>
      </c>
      <c r="K1951" s="569" t="s">
        <v>79</v>
      </c>
      <c r="L1951" s="570">
        <v>1</v>
      </c>
      <c r="M1951" s="571">
        <v>0.11847820727675366</v>
      </c>
      <c r="N1951" s="572">
        <v>9.719675999999998</v>
      </c>
      <c r="O1951" s="668" t="s">
        <v>151</v>
      </c>
      <c r="P1951" s="668" t="s">
        <v>70</v>
      </c>
      <c r="Q1951" s="574" t="s">
        <v>7120</v>
      </c>
      <c r="R1951" s="574" t="s">
        <v>7121</v>
      </c>
      <c r="S1951" s="574" t="s">
        <v>7167</v>
      </c>
      <c r="T1951" s="574" t="s">
        <v>6948</v>
      </c>
      <c r="U1951" s="574" t="s">
        <v>7168</v>
      </c>
      <c r="V1951" s="574" t="s">
        <v>7169</v>
      </c>
      <c r="W1951" s="575" t="s">
        <v>7124</v>
      </c>
      <c r="X1951" s="575" t="s">
        <v>7125</v>
      </c>
      <c r="Y1951" s="576" t="s">
        <v>7170</v>
      </c>
      <c r="Z1951" s="577" t="s">
        <v>7171</v>
      </c>
      <c r="AA1951" s="578" t="s">
        <v>7172</v>
      </c>
      <c r="AE1951"/>
    </row>
    <row r="1952" spans="1:31" s="563" customFormat="1">
      <c r="A1952"/>
      <c r="B1952"/>
      <c r="C1952" s="568">
        <v>2026</v>
      </c>
      <c r="D1952" s="569" t="s">
        <v>101</v>
      </c>
      <c r="E1952" s="569" t="s">
        <v>357</v>
      </c>
      <c r="F1952" s="573" t="s">
        <v>462</v>
      </c>
      <c r="G1952" s="569" t="s">
        <v>42</v>
      </c>
      <c r="H1952" s="569" t="s">
        <v>41</v>
      </c>
      <c r="I1952" s="575" t="s">
        <v>54</v>
      </c>
      <c r="J1952" s="569" t="s">
        <v>351</v>
      </c>
      <c r="K1952" s="569" t="s">
        <v>100</v>
      </c>
      <c r="L1952" s="570">
        <v>0.5</v>
      </c>
      <c r="M1952" s="571">
        <v>0.25148744670582573</v>
      </c>
      <c r="N1952" s="572">
        <v>1.0367654399999999</v>
      </c>
      <c r="O1952" s="668" t="s">
        <v>151</v>
      </c>
      <c r="P1952" s="668" t="s">
        <v>351</v>
      </c>
      <c r="Q1952" s="574" t="s">
        <v>7087</v>
      </c>
      <c r="R1952" s="574" t="s">
        <v>7088</v>
      </c>
      <c r="S1952" s="574" t="s">
        <v>7089</v>
      </c>
      <c r="T1952" s="574" t="s">
        <v>6948</v>
      </c>
      <c r="U1952" s="574" t="s">
        <v>7090</v>
      </c>
      <c r="V1952" s="574" t="s">
        <v>7091</v>
      </c>
      <c r="W1952" s="575" t="s">
        <v>7092</v>
      </c>
      <c r="X1952" s="575" t="s">
        <v>7093</v>
      </c>
      <c r="Y1952" s="576" t="s">
        <v>7094</v>
      </c>
      <c r="Z1952" s="577" t="s">
        <v>7173</v>
      </c>
      <c r="AA1952" s="578" t="s">
        <v>7174</v>
      </c>
      <c r="AE1952"/>
    </row>
    <row r="1953" spans="1:31" s="563" customFormat="1">
      <c r="A1953"/>
      <c r="B1953"/>
      <c r="C1953" s="568">
        <v>2026</v>
      </c>
      <c r="D1953" s="569" t="s">
        <v>101</v>
      </c>
      <c r="E1953" s="569" t="s">
        <v>357</v>
      </c>
      <c r="F1953" s="573" t="s">
        <v>462</v>
      </c>
      <c r="G1953" s="569" t="s">
        <v>42</v>
      </c>
      <c r="H1953" s="569" t="s">
        <v>41</v>
      </c>
      <c r="I1953" s="575" t="s">
        <v>54</v>
      </c>
      <c r="J1953" s="569" t="s">
        <v>351</v>
      </c>
      <c r="K1953" s="569" t="s">
        <v>470</v>
      </c>
      <c r="L1953" s="570">
        <v>0.5</v>
      </c>
      <c r="M1953" s="571">
        <v>0.25148744670582573</v>
      </c>
      <c r="N1953" s="572">
        <v>1.0367654399999999</v>
      </c>
      <c r="O1953" s="668" t="s">
        <v>151</v>
      </c>
      <c r="P1953" s="668" t="s">
        <v>351</v>
      </c>
      <c r="Q1953" s="574" t="s">
        <v>7175</v>
      </c>
      <c r="R1953" s="574" t="s">
        <v>7176</v>
      </c>
      <c r="S1953" s="574" t="s">
        <v>7089</v>
      </c>
      <c r="T1953" s="574" t="s">
        <v>6948</v>
      </c>
      <c r="U1953" s="574" t="s">
        <v>7177</v>
      </c>
      <c r="V1953" s="574" t="s">
        <v>7178</v>
      </c>
      <c r="W1953" s="575" t="s">
        <v>7179</v>
      </c>
      <c r="X1953" s="575" t="s">
        <v>7180</v>
      </c>
      <c r="Y1953" s="576" t="s">
        <v>7094</v>
      </c>
      <c r="Z1953" s="577" t="s">
        <v>7181</v>
      </c>
      <c r="AA1953" s="578" t="s">
        <v>7182</v>
      </c>
      <c r="AE1953"/>
    </row>
    <row r="1954" spans="1:31" s="563" customFormat="1">
      <c r="A1954"/>
      <c r="B1954"/>
      <c r="C1954" s="568">
        <v>2026</v>
      </c>
      <c r="D1954" s="569" t="s">
        <v>101</v>
      </c>
      <c r="E1954" s="569" t="s">
        <v>357</v>
      </c>
      <c r="F1954" s="573" t="s">
        <v>462</v>
      </c>
      <c r="G1954" s="569" t="s">
        <v>42</v>
      </c>
      <c r="H1954" s="569" t="s">
        <v>41</v>
      </c>
      <c r="I1954" s="575" t="s">
        <v>54</v>
      </c>
      <c r="J1954" s="569" t="s">
        <v>67</v>
      </c>
      <c r="K1954" s="569" t="s">
        <v>81</v>
      </c>
      <c r="L1954" s="570">
        <v>1</v>
      </c>
      <c r="M1954" s="571">
        <v>0.56784638126165243</v>
      </c>
      <c r="N1954" s="572">
        <v>2.5634310329670331</v>
      </c>
      <c r="O1954" s="668" t="s">
        <v>382</v>
      </c>
      <c r="P1954" s="668" t="s">
        <v>67</v>
      </c>
      <c r="Q1954" s="574" t="s">
        <v>7030</v>
      </c>
      <c r="R1954" s="574" t="s">
        <v>7031</v>
      </c>
      <c r="S1954" s="574" t="s">
        <v>7097</v>
      </c>
      <c r="T1954" s="574" t="s">
        <v>6948</v>
      </c>
      <c r="U1954" s="574" t="s">
        <v>7098</v>
      </c>
      <c r="V1954" s="574" t="s">
        <v>7099</v>
      </c>
      <c r="W1954" s="575" t="s">
        <v>7035</v>
      </c>
      <c r="X1954" s="575" t="s">
        <v>7036</v>
      </c>
      <c r="Y1954" s="576" t="s">
        <v>7100</v>
      </c>
      <c r="Z1954" s="577" t="s">
        <v>7183</v>
      </c>
      <c r="AA1954" s="578" t="s">
        <v>7154</v>
      </c>
      <c r="AE1954"/>
    </row>
    <row r="1955" spans="1:31" s="563" customFormat="1">
      <c r="A1955"/>
      <c r="B1955"/>
      <c r="C1955" s="568">
        <v>2026</v>
      </c>
      <c r="D1955" s="569" t="s">
        <v>101</v>
      </c>
      <c r="E1955" s="569" t="s">
        <v>357</v>
      </c>
      <c r="F1955" s="573" t="s">
        <v>462</v>
      </c>
      <c r="G1955" s="569" t="s">
        <v>42</v>
      </c>
      <c r="H1955" s="569" t="s">
        <v>41</v>
      </c>
      <c r="I1955" s="575" t="s">
        <v>54</v>
      </c>
      <c r="J1955" s="569" t="s">
        <v>66</v>
      </c>
      <c r="K1955" s="569" t="s">
        <v>115</v>
      </c>
      <c r="L1955" s="570">
        <v>0.05</v>
      </c>
      <c r="M1955" s="571">
        <v>8.346618022564245E-2</v>
      </c>
      <c r="N1955" s="572">
        <v>3.4179080439560439</v>
      </c>
      <c r="O1955" s="668" t="s">
        <v>381</v>
      </c>
      <c r="P1955" s="668" t="s">
        <v>66</v>
      </c>
      <c r="Q1955" s="574" t="s">
        <v>7102</v>
      </c>
      <c r="R1955" s="574" t="s">
        <v>7103</v>
      </c>
      <c r="S1955" s="574" t="s">
        <v>7104</v>
      </c>
      <c r="T1955" s="574" t="s">
        <v>6948</v>
      </c>
      <c r="U1955" s="574" t="s">
        <v>7105</v>
      </c>
      <c r="V1955" s="574" t="s">
        <v>7106</v>
      </c>
      <c r="W1955" s="575" t="s">
        <v>7107</v>
      </c>
      <c r="X1955" s="575" t="s">
        <v>7108</v>
      </c>
      <c r="Y1955" s="576" t="s">
        <v>7109</v>
      </c>
      <c r="Z1955" s="577" t="s">
        <v>7184</v>
      </c>
      <c r="AA1955" s="578" t="s">
        <v>7185</v>
      </c>
      <c r="AE1955"/>
    </row>
    <row r="1956" spans="1:31" s="563" customFormat="1">
      <c r="A1956"/>
      <c r="B1956"/>
      <c r="C1956" s="568">
        <v>2026</v>
      </c>
      <c r="D1956" s="569" t="s">
        <v>101</v>
      </c>
      <c r="E1956" s="569" t="s">
        <v>357</v>
      </c>
      <c r="F1956" s="573" t="s">
        <v>462</v>
      </c>
      <c r="G1956" s="569" t="s">
        <v>42</v>
      </c>
      <c r="H1956" s="569" t="s">
        <v>41</v>
      </c>
      <c r="I1956" s="575" t="s">
        <v>54</v>
      </c>
      <c r="J1956" s="569" t="s">
        <v>66</v>
      </c>
      <c r="K1956" s="569" t="s">
        <v>310</v>
      </c>
      <c r="L1956" s="570">
        <v>0.95</v>
      </c>
      <c r="M1956" s="571">
        <v>1.5858574242872063</v>
      </c>
      <c r="N1956" s="572">
        <v>64.940252835164827</v>
      </c>
      <c r="O1956" s="668" t="s">
        <v>381</v>
      </c>
      <c r="P1956" s="668" t="s">
        <v>66</v>
      </c>
      <c r="Q1956" s="574" t="s">
        <v>7112</v>
      </c>
      <c r="R1956" s="574" t="s">
        <v>7113</v>
      </c>
      <c r="S1956" s="574" t="s">
        <v>7104</v>
      </c>
      <c r="T1956" s="574" t="s">
        <v>6948</v>
      </c>
      <c r="U1956" s="574" t="s">
        <v>7114</v>
      </c>
      <c r="V1956" s="574" t="s">
        <v>7115</v>
      </c>
      <c r="W1956" s="575" t="s">
        <v>7116</v>
      </c>
      <c r="X1956" s="575" t="s">
        <v>7117</v>
      </c>
      <c r="Y1956" s="576" t="s">
        <v>7109</v>
      </c>
      <c r="Z1956" s="577" t="s">
        <v>7186</v>
      </c>
      <c r="AA1956" s="578" t="s">
        <v>7187</v>
      </c>
      <c r="AE1956"/>
    </row>
    <row r="1957" spans="1:31" s="563" customFormat="1">
      <c r="A1957"/>
      <c r="B1957"/>
      <c r="C1957" s="568">
        <v>2026</v>
      </c>
      <c r="D1957" s="569" t="s">
        <v>101</v>
      </c>
      <c r="E1957" s="569" t="s">
        <v>357</v>
      </c>
      <c r="F1957" s="573" t="s">
        <v>462</v>
      </c>
      <c r="G1957" s="569" t="s">
        <v>42</v>
      </c>
      <c r="H1957" s="569" t="s">
        <v>41</v>
      </c>
      <c r="I1957" s="575" t="s">
        <v>54</v>
      </c>
      <c r="J1957" s="569" t="s">
        <v>348</v>
      </c>
      <c r="K1957" s="569" t="s">
        <v>469</v>
      </c>
      <c r="L1957" s="570">
        <v>1</v>
      </c>
      <c r="M1957" s="571">
        <v>0.606754914642613</v>
      </c>
      <c r="N1957" s="572">
        <v>57.022099199999992</v>
      </c>
      <c r="O1957" s="668" t="s">
        <v>151</v>
      </c>
      <c r="P1957" s="668" t="s">
        <v>348</v>
      </c>
      <c r="Q1957" s="574" t="s">
        <v>7040</v>
      </c>
      <c r="R1957" s="574" t="s">
        <v>7041</v>
      </c>
      <c r="S1957" s="574" t="s">
        <v>7128</v>
      </c>
      <c r="T1957" s="574" t="s">
        <v>6948</v>
      </c>
      <c r="U1957" s="574" t="s">
        <v>7129</v>
      </c>
      <c r="V1957" s="574" t="s">
        <v>7130</v>
      </c>
      <c r="W1957" s="575" t="s">
        <v>7045</v>
      </c>
      <c r="X1957" s="575" t="s">
        <v>7046</v>
      </c>
      <c r="Y1957" s="576" t="s">
        <v>7131</v>
      </c>
      <c r="Z1957" s="577" t="s">
        <v>7188</v>
      </c>
      <c r="AA1957" s="578" t="s">
        <v>7159</v>
      </c>
      <c r="AE1957"/>
    </row>
    <row r="1958" spans="1:31" s="563" customFormat="1">
      <c r="A1958"/>
      <c r="B1958"/>
      <c r="C1958" s="568">
        <v>2026</v>
      </c>
      <c r="D1958" s="569" t="s">
        <v>101</v>
      </c>
      <c r="E1958" s="569" t="s">
        <v>337</v>
      </c>
      <c r="F1958" s="573" t="s">
        <v>141</v>
      </c>
      <c r="G1958" s="569" t="s">
        <v>42</v>
      </c>
      <c r="H1958" s="569" t="s">
        <v>41</v>
      </c>
      <c r="I1958" s="575" t="s">
        <v>54</v>
      </c>
      <c r="J1958" s="569" t="s">
        <v>352</v>
      </c>
      <c r="K1958" s="569" t="s">
        <v>467</v>
      </c>
      <c r="L1958" s="570">
        <v>0.2</v>
      </c>
      <c r="M1958" s="571">
        <v>0.91739854467176329</v>
      </c>
      <c r="N1958" s="572">
        <v>36.364000380558281</v>
      </c>
      <c r="O1958" s="668" t="s">
        <v>151</v>
      </c>
      <c r="P1958" s="668" t="s">
        <v>352</v>
      </c>
      <c r="Q1958" s="574" t="s">
        <v>6994</v>
      </c>
      <c r="R1958" s="574" t="s">
        <v>7189</v>
      </c>
      <c r="S1958" s="574" t="s">
        <v>6947</v>
      </c>
      <c r="T1958" s="574" t="s">
        <v>6948</v>
      </c>
      <c r="U1958" s="574" t="s">
        <v>7190</v>
      </c>
      <c r="V1958" s="574" t="s">
        <v>7191</v>
      </c>
      <c r="W1958" s="575" t="s">
        <v>6999</v>
      </c>
      <c r="X1958" s="575" t="s">
        <v>7192</v>
      </c>
      <c r="Y1958" s="576" t="s">
        <v>6953</v>
      </c>
      <c r="Z1958" s="577" t="s">
        <v>7193</v>
      </c>
      <c r="AA1958" s="578" t="s">
        <v>7194</v>
      </c>
      <c r="AE1958"/>
    </row>
    <row r="1959" spans="1:31" s="563" customFormat="1">
      <c r="A1959"/>
      <c r="B1959"/>
      <c r="C1959" s="568">
        <v>2026</v>
      </c>
      <c r="D1959" s="569" t="s">
        <v>101</v>
      </c>
      <c r="E1959" s="569" t="s">
        <v>337</v>
      </c>
      <c r="F1959" s="573" t="s">
        <v>141</v>
      </c>
      <c r="G1959" s="569" t="s">
        <v>42</v>
      </c>
      <c r="H1959" s="569" t="s">
        <v>41</v>
      </c>
      <c r="I1959" s="575" t="s">
        <v>54</v>
      </c>
      <c r="J1959" s="569" t="s">
        <v>352</v>
      </c>
      <c r="K1959" s="569" t="s">
        <v>346</v>
      </c>
      <c r="L1959" s="570">
        <v>0.8</v>
      </c>
      <c r="M1959" s="571">
        <v>3.6695941786870532</v>
      </c>
      <c r="N1959" s="572">
        <v>145.45600152223312</v>
      </c>
      <c r="O1959" s="668" t="s">
        <v>151</v>
      </c>
      <c r="P1959" s="668" t="s">
        <v>352</v>
      </c>
      <c r="Q1959" s="574" t="s">
        <v>6945</v>
      </c>
      <c r="R1959" s="574" t="s">
        <v>7195</v>
      </c>
      <c r="S1959" s="574" t="s">
        <v>6947</v>
      </c>
      <c r="T1959" s="574" t="s">
        <v>6948</v>
      </c>
      <c r="U1959" s="574" t="s">
        <v>6949</v>
      </c>
      <c r="V1959" s="574" t="s">
        <v>7196</v>
      </c>
      <c r="W1959" s="575" t="s">
        <v>6951</v>
      </c>
      <c r="X1959" s="575" t="s">
        <v>7197</v>
      </c>
      <c r="Y1959" s="576" t="s">
        <v>6953</v>
      </c>
      <c r="Z1959" s="577" t="s">
        <v>7198</v>
      </c>
      <c r="AA1959" s="578" t="s">
        <v>7199</v>
      </c>
      <c r="AE1959"/>
    </row>
    <row r="1960" spans="1:31" s="563" customFormat="1">
      <c r="A1960"/>
      <c r="B1960"/>
      <c r="C1960" s="568">
        <v>2026</v>
      </c>
      <c r="D1960" s="569" t="s">
        <v>101</v>
      </c>
      <c r="E1960" s="569" t="s">
        <v>337</v>
      </c>
      <c r="F1960" s="573" t="s">
        <v>141</v>
      </c>
      <c r="G1960" s="569" t="s">
        <v>42</v>
      </c>
      <c r="H1960" s="569" t="s">
        <v>41</v>
      </c>
      <c r="I1960" s="575" t="s">
        <v>54</v>
      </c>
      <c r="J1960" s="569" t="s">
        <v>116</v>
      </c>
      <c r="K1960" s="569" t="s">
        <v>90</v>
      </c>
      <c r="L1960" s="570">
        <v>0.5</v>
      </c>
      <c r="M1960" s="571">
        <v>1.4616840428103304</v>
      </c>
      <c r="N1960" s="572">
        <v>5.9289131055258064</v>
      </c>
      <c r="O1960" s="668" t="s">
        <v>382</v>
      </c>
      <c r="P1960" s="668" t="s">
        <v>116</v>
      </c>
      <c r="Q1960" s="574" t="s">
        <v>6956</v>
      </c>
      <c r="R1960" s="574" t="s">
        <v>7200</v>
      </c>
      <c r="S1960" s="574" t="s">
        <v>6958</v>
      </c>
      <c r="T1960" s="574" t="s">
        <v>6948</v>
      </c>
      <c r="U1960" s="574" t="s">
        <v>6959</v>
      </c>
      <c r="V1960" s="574" t="s">
        <v>7201</v>
      </c>
      <c r="W1960" s="575" t="s">
        <v>6961</v>
      </c>
      <c r="X1960" s="575" t="s">
        <v>7202</v>
      </c>
      <c r="Y1960" s="576" t="s">
        <v>6963</v>
      </c>
      <c r="Z1960" s="577" t="s">
        <v>7203</v>
      </c>
      <c r="AA1960" s="578" t="s">
        <v>7204</v>
      </c>
      <c r="AE1960"/>
    </row>
    <row r="1961" spans="1:31" s="563" customFormat="1">
      <c r="A1961"/>
      <c r="B1961"/>
      <c r="C1961" s="568">
        <v>2026</v>
      </c>
      <c r="D1961" s="569" t="s">
        <v>101</v>
      </c>
      <c r="E1961" s="569" t="s">
        <v>337</v>
      </c>
      <c r="F1961" s="573" t="s">
        <v>141</v>
      </c>
      <c r="G1961" s="569" t="s">
        <v>42</v>
      </c>
      <c r="H1961" s="569" t="s">
        <v>41</v>
      </c>
      <c r="I1961" s="575" t="s">
        <v>54</v>
      </c>
      <c r="J1961" s="569" t="s">
        <v>116</v>
      </c>
      <c r="K1961" s="569" t="s">
        <v>466</v>
      </c>
      <c r="L1961" s="570">
        <v>0.5</v>
      </c>
      <c r="M1961" s="571">
        <v>1.4616840428103304</v>
      </c>
      <c r="N1961" s="572">
        <v>5.9289131055258064</v>
      </c>
      <c r="O1961" s="668" t="s">
        <v>382</v>
      </c>
      <c r="P1961" s="668" t="s">
        <v>116</v>
      </c>
      <c r="Q1961" s="574" t="s">
        <v>6966</v>
      </c>
      <c r="R1961" s="574" t="s">
        <v>7205</v>
      </c>
      <c r="S1961" s="574" t="s">
        <v>6958</v>
      </c>
      <c r="T1961" s="574" t="s">
        <v>6948</v>
      </c>
      <c r="U1961" s="574" t="s">
        <v>6968</v>
      </c>
      <c r="V1961" s="574" t="s">
        <v>7206</v>
      </c>
      <c r="W1961" s="575" t="s">
        <v>6970</v>
      </c>
      <c r="X1961" s="575" t="s">
        <v>7207</v>
      </c>
      <c r="Y1961" s="576" t="s">
        <v>6963</v>
      </c>
      <c r="Z1961" s="577" t="s">
        <v>7208</v>
      </c>
      <c r="AA1961" s="578" t="s">
        <v>7209</v>
      </c>
      <c r="AE1961"/>
    </row>
    <row r="1962" spans="1:31" s="563" customFormat="1">
      <c r="A1962"/>
      <c r="B1962"/>
      <c r="C1962" s="568">
        <v>2026</v>
      </c>
      <c r="D1962" s="569" t="s">
        <v>101</v>
      </c>
      <c r="E1962" s="569" t="s">
        <v>337</v>
      </c>
      <c r="F1962" s="573" t="s">
        <v>141</v>
      </c>
      <c r="G1962" s="569" t="s">
        <v>42</v>
      </c>
      <c r="H1962" s="569" t="s">
        <v>41</v>
      </c>
      <c r="I1962" s="575" t="s">
        <v>54</v>
      </c>
      <c r="J1962" s="569" t="s">
        <v>109</v>
      </c>
      <c r="K1962" s="569" t="s">
        <v>106</v>
      </c>
      <c r="L1962" s="570">
        <v>1</v>
      </c>
      <c r="M1962" s="571">
        <v>6.9586048979846247</v>
      </c>
      <c r="N1962" s="572">
        <v>237.15652422103227</v>
      </c>
      <c r="O1962" s="668" t="s">
        <v>381</v>
      </c>
      <c r="P1962" s="668" t="s">
        <v>109</v>
      </c>
      <c r="Q1962" s="574" t="s">
        <v>6974</v>
      </c>
      <c r="R1962" s="574" t="s">
        <v>7210</v>
      </c>
      <c r="S1962" s="574" t="s">
        <v>6976</v>
      </c>
      <c r="T1962" s="574" t="s">
        <v>6948</v>
      </c>
      <c r="U1962" s="574" t="s">
        <v>6977</v>
      </c>
      <c r="V1962" s="574" t="s">
        <v>7211</v>
      </c>
      <c r="W1962" s="575" t="s">
        <v>6979</v>
      </c>
      <c r="X1962" s="575" t="s">
        <v>7212</v>
      </c>
      <c r="Y1962" s="576" t="s">
        <v>6981</v>
      </c>
      <c r="Z1962" s="577" t="s">
        <v>7213</v>
      </c>
      <c r="AA1962" s="578" t="s">
        <v>7214</v>
      </c>
      <c r="AE1962"/>
    </row>
    <row r="1963" spans="1:31" s="563" customFormat="1">
      <c r="A1963"/>
      <c r="B1963"/>
      <c r="C1963" s="568">
        <v>2026</v>
      </c>
      <c r="D1963" s="569" t="s">
        <v>101</v>
      </c>
      <c r="E1963" s="569" t="s">
        <v>337</v>
      </c>
      <c r="F1963" s="573" t="s">
        <v>141</v>
      </c>
      <c r="G1963" s="569" t="s">
        <v>42</v>
      </c>
      <c r="H1963" s="569" t="s">
        <v>41</v>
      </c>
      <c r="I1963" s="575" t="s">
        <v>54</v>
      </c>
      <c r="J1963" s="569" t="s">
        <v>350</v>
      </c>
      <c r="K1963" s="569" t="s">
        <v>106</v>
      </c>
      <c r="L1963" s="570">
        <v>0.6</v>
      </c>
      <c r="M1963" s="571">
        <v>3.1818996705592482</v>
      </c>
      <c r="N1963" s="572">
        <v>318.18500332988498</v>
      </c>
      <c r="O1963" s="668" t="s">
        <v>151</v>
      </c>
      <c r="P1963" s="668" t="s">
        <v>350</v>
      </c>
      <c r="Q1963" s="574" t="s">
        <v>6974</v>
      </c>
      <c r="R1963" s="574" t="s">
        <v>7210</v>
      </c>
      <c r="S1963" s="574" t="s">
        <v>6986</v>
      </c>
      <c r="T1963" s="574" t="s">
        <v>6948</v>
      </c>
      <c r="U1963" s="574" t="s">
        <v>7141</v>
      </c>
      <c r="V1963" s="574" t="s">
        <v>7215</v>
      </c>
      <c r="W1963" s="575" t="s">
        <v>6979</v>
      </c>
      <c r="X1963" s="575" t="s">
        <v>7212</v>
      </c>
      <c r="Y1963" s="576" t="s">
        <v>6991</v>
      </c>
      <c r="Z1963" s="577" t="s">
        <v>7216</v>
      </c>
      <c r="AA1963" s="578" t="s">
        <v>7214</v>
      </c>
      <c r="AE1963"/>
    </row>
    <row r="1964" spans="1:31" s="563" customFormat="1">
      <c r="A1964"/>
      <c r="B1964"/>
      <c r="C1964" s="568">
        <v>2026</v>
      </c>
      <c r="D1964" s="569" t="s">
        <v>101</v>
      </c>
      <c r="E1964" s="569" t="s">
        <v>337</v>
      </c>
      <c r="F1964" s="573" t="s">
        <v>141</v>
      </c>
      <c r="G1964" s="569" t="s">
        <v>42</v>
      </c>
      <c r="H1964" s="569" t="s">
        <v>41</v>
      </c>
      <c r="I1964" s="575" t="s">
        <v>54</v>
      </c>
      <c r="J1964" s="569" t="s">
        <v>350</v>
      </c>
      <c r="K1964" s="569" t="s">
        <v>104</v>
      </c>
      <c r="L1964" s="570">
        <v>0.4</v>
      </c>
      <c r="M1964" s="571">
        <v>2.1212664470394991</v>
      </c>
      <c r="N1964" s="572">
        <v>212.12333555325668</v>
      </c>
      <c r="O1964" s="668" t="s">
        <v>151</v>
      </c>
      <c r="P1964" s="668" t="s">
        <v>350</v>
      </c>
      <c r="Q1964" s="574" t="s">
        <v>7022</v>
      </c>
      <c r="R1964" s="574" t="s">
        <v>7217</v>
      </c>
      <c r="S1964" s="574" t="s">
        <v>6986</v>
      </c>
      <c r="T1964" s="574" t="s">
        <v>6948</v>
      </c>
      <c r="U1964" s="574" t="s">
        <v>7144</v>
      </c>
      <c r="V1964" s="574" t="s">
        <v>7218</v>
      </c>
      <c r="W1964" s="575" t="s">
        <v>7026</v>
      </c>
      <c r="X1964" s="575" t="s">
        <v>7219</v>
      </c>
      <c r="Y1964" s="576" t="s">
        <v>6991</v>
      </c>
      <c r="Z1964" s="577" t="s">
        <v>7220</v>
      </c>
      <c r="AA1964" s="578" t="s">
        <v>7221</v>
      </c>
      <c r="AE1964"/>
    </row>
    <row r="1965" spans="1:31" s="563" customFormat="1">
      <c r="A1965"/>
      <c r="B1965"/>
      <c r="C1965" s="568">
        <v>2026</v>
      </c>
      <c r="D1965" s="569" t="s">
        <v>101</v>
      </c>
      <c r="E1965" s="569" t="s">
        <v>337</v>
      </c>
      <c r="F1965" s="573" t="s">
        <v>141</v>
      </c>
      <c r="G1965" s="569" t="s">
        <v>42</v>
      </c>
      <c r="H1965" s="569" t="s">
        <v>41</v>
      </c>
      <c r="I1965" s="575" t="s">
        <v>54</v>
      </c>
      <c r="J1965" s="569" t="s">
        <v>99</v>
      </c>
      <c r="K1965" s="569" t="s">
        <v>467</v>
      </c>
      <c r="L1965" s="570">
        <v>1</v>
      </c>
      <c r="M1965" s="571">
        <v>0.72786777684663695</v>
      </c>
      <c r="N1965" s="572">
        <v>381.82200399586191</v>
      </c>
      <c r="O1965" s="668" t="s">
        <v>151</v>
      </c>
      <c r="P1965" s="668" t="s">
        <v>99</v>
      </c>
      <c r="Q1965" s="574" t="s">
        <v>6994</v>
      </c>
      <c r="R1965" s="574" t="s">
        <v>7189</v>
      </c>
      <c r="S1965" s="574" t="s">
        <v>6996</v>
      </c>
      <c r="T1965" s="574" t="s">
        <v>6948</v>
      </c>
      <c r="U1965" s="574" t="s">
        <v>6997</v>
      </c>
      <c r="V1965" s="574" t="s">
        <v>7222</v>
      </c>
      <c r="W1965" s="575" t="s">
        <v>6999</v>
      </c>
      <c r="X1965" s="575" t="s">
        <v>7192</v>
      </c>
      <c r="Y1965" s="576" t="s">
        <v>7001</v>
      </c>
      <c r="Z1965" s="577" t="s">
        <v>7223</v>
      </c>
      <c r="AA1965" s="578" t="s">
        <v>7194</v>
      </c>
      <c r="AE1965"/>
    </row>
    <row r="1966" spans="1:31" s="563" customFormat="1">
      <c r="A1966"/>
      <c r="B1966"/>
      <c r="C1966" s="568">
        <v>2026</v>
      </c>
      <c r="D1966" s="569" t="s">
        <v>101</v>
      </c>
      <c r="E1966" s="569" t="s">
        <v>337</v>
      </c>
      <c r="F1966" s="573" t="s">
        <v>141</v>
      </c>
      <c r="G1966" s="569" t="s">
        <v>42</v>
      </c>
      <c r="H1966" s="569" t="s">
        <v>41</v>
      </c>
      <c r="I1966" s="575" t="s">
        <v>54</v>
      </c>
      <c r="J1966" s="569" t="s">
        <v>96</v>
      </c>
      <c r="K1966" s="569" t="s">
        <v>467</v>
      </c>
      <c r="L1966" s="570">
        <v>1</v>
      </c>
      <c r="M1966" s="571">
        <v>8.0611899795627787E-2</v>
      </c>
      <c r="N1966" s="572">
        <v>145.45600152223312</v>
      </c>
      <c r="O1966" s="668" t="s">
        <v>151</v>
      </c>
      <c r="P1966" s="668" t="s">
        <v>96</v>
      </c>
      <c r="Q1966" s="574" t="s">
        <v>6994</v>
      </c>
      <c r="R1966" s="574" t="s">
        <v>7189</v>
      </c>
      <c r="S1966" s="574" t="s">
        <v>7004</v>
      </c>
      <c r="T1966" s="574" t="s">
        <v>6948</v>
      </c>
      <c r="U1966" s="574" t="s">
        <v>7005</v>
      </c>
      <c r="V1966" s="574" t="s">
        <v>7224</v>
      </c>
      <c r="W1966" s="575" t="s">
        <v>6999</v>
      </c>
      <c r="X1966" s="575" t="s">
        <v>7192</v>
      </c>
      <c r="Y1966" s="576" t="s">
        <v>7007</v>
      </c>
      <c r="Z1966" s="577" t="s">
        <v>7225</v>
      </c>
      <c r="AA1966" s="578" t="s">
        <v>7194</v>
      </c>
      <c r="AE1966"/>
    </row>
    <row r="1967" spans="1:31" s="563" customFormat="1">
      <c r="A1967"/>
      <c r="B1967"/>
      <c r="C1967" s="568">
        <v>2026</v>
      </c>
      <c r="D1967" s="569" t="s">
        <v>101</v>
      </c>
      <c r="E1967" s="569" t="s">
        <v>337</v>
      </c>
      <c r="F1967" s="573" t="s">
        <v>141</v>
      </c>
      <c r="G1967" s="569" t="s">
        <v>42</v>
      </c>
      <c r="H1967" s="569" t="s">
        <v>41</v>
      </c>
      <c r="I1967" s="575" t="s">
        <v>54</v>
      </c>
      <c r="J1967" s="569" t="s">
        <v>87</v>
      </c>
      <c r="K1967" s="569" t="s">
        <v>468</v>
      </c>
      <c r="L1967" s="570">
        <v>0.9</v>
      </c>
      <c r="M1967" s="571">
        <v>3.5723499966434353</v>
      </c>
      <c r="N1967" s="572">
        <v>157.09248164401174</v>
      </c>
      <c r="O1967" s="668" t="s">
        <v>151</v>
      </c>
      <c r="P1967" s="668" t="s">
        <v>87</v>
      </c>
      <c r="Q1967" s="574" t="s">
        <v>7009</v>
      </c>
      <c r="R1967" s="574" t="s">
        <v>7226</v>
      </c>
      <c r="S1967" s="574" t="s">
        <v>7011</v>
      </c>
      <c r="T1967" s="574" t="s">
        <v>6948</v>
      </c>
      <c r="U1967" s="574" t="s">
        <v>7012</v>
      </c>
      <c r="V1967" s="574" t="s">
        <v>7227</v>
      </c>
      <c r="W1967" s="575" t="s">
        <v>7014</v>
      </c>
      <c r="X1967" s="575" t="s">
        <v>7228</v>
      </c>
      <c r="Y1967" s="576" t="s">
        <v>7016</v>
      </c>
      <c r="Z1967" s="577" t="s">
        <v>7229</v>
      </c>
      <c r="AA1967" s="578" t="s">
        <v>7230</v>
      </c>
      <c r="AE1967"/>
    </row>
    <row r="1968" spans="1:31" s="563" customFormat="1">
      <c r="A1968"/>
      <c r="B1968"/>
      <c r="C1968" s="568">
        <v>2026</v>
      </c>
      <c r="D1968" s="569" t="s">
        <v>101</v>
      </c>
      <c r="E1968" s="569" t="s">
        <v>337</v>
      </c>
      <c r="F1968" s="573" t="s">
        <v>141</v>
      </c>
      <c r="G1968" s="569" t="s">
        <v>42</v>
      </c>
      <c r="H1968" s="569" t="s">
        <v>41</v>
      </c>
      <c r="I1968" s="575" t="s">
        <v>54</v>
      </c>
      <c r="J1968" s="569" t="s">
        <v>87</v>
      </c>
      <c r="K1968" s="569" t="s">
        <v>106</v>
      </c>
      <c r="L1968" s="570">
        <v>0.05</v>
      </c>
      <c r="M1968" s="571">
        <v>0.19846388870241308</v>
      </c>
      <c r="N1968" s="572">
        <v>8.7273600913339866</v>
      </c>
      <c r="O1968" s="668" t="s">
        <v>151</v>
      </c>
      <c r="P1968" s="668" t="s">
        <v>87</v>
      </c>
      <c r="Q1968" s="574" t="s">
        <v>6974</v>
      </c>
      <c r="R1968" s="574" t="s">
        <v>7210</v>
      </c>
      <c r="S1968" s="574" t="s">
        <v>7011</v>
      </c>
      <c r="T1968" s="574" t="s">
        <v>6948</v>
      </c>
      <c r="U1968" s="574" t="s">
        <v>7019</v>
      </c>
      <c r="V1968" s="574" t="s">
        <v>7231</v>
      </c>
      <c r="W1968" s="575" t="s">
        <v>6979</v>
      </c>
      <c r="X1968" s="575" t="s">
        <v>7212</v>
      </c>
      <c r="Y1968" s="576" t="s">
        <v>7016</v>
      </c>
      <c r="Z1968" s="577" t="s">
        <v>7232</v>
      </c>
      <c r="AA1968" s="578" t="s">
        <v>7214</v>
      </c>
      <c r="AE1968"/>
    </row>
    <row r="1969" spans="1:31" s="563" customFormat="1">
      <c r="A1969"/>
      <c r="B1969"/>
      <c r="C1969" s="568">
        <v>2026</v>
      </c>
      <c r="D1969" s="569" t="s">
        <v>101</v>
      </c>
      <c r="E1969" s="569" t="s">
        <v>337</v>
      </c>
      <c r="F1969" s="573" t="s">
        <v>141</v>
      </c>
      <c r="G1969" s="569" t="s">
        <v>42</v>
      </c>
      <c r="H1969" s="569" t="s">
        <v>41</v>
      </c>
      <c r="I1969" s="575" t="s">
        <v>54</v>
      </c>
      <c r="J1969" s="569" t="s">
        <v>87</v>
      </c>
      <c r="K1969" s="569" t="s">
        <v>104</v>
      </c>
      <c r="L1969" s="570">
        <v>0.05</v>
      </c>
      <c r="M1969" s="571">
        <v>0.19846388870241308</v>
      </c>
      <c r="N1969" s="572">
        <v>8.7273600913339866</v>
      </c>
      <c r="O1969" s="668" t="s">
        <v>151</v>
      </c>
      <c r="P1969" s="668" t="s">
        <v>87</v>
      </c>
      <c r="Q1969" s="574" t="s">
        <v>7022</v>
      </c>
      <c r="R1969" s="574" t="s">
        <v>7217</v>
      </c>
      <c r="S1969" s="574" t="s">
        <v>7011</v>
      </c>
      <c r="T1969" s="574" t="s">
        <v>6948</v>
      </c>
      <c r="U1969" s="574" t="s">
        <v>7024</v>
      </c>
      <c r="V1969" s="574" t="s">
        <v>7233</v>
      </c>
      <c r="W1969" s="575" t="s">
        <v>7026</v>
      </c>
      <c r="X1969" s="575" t="s">
        <v>7219</v>
      </c>
      <c r="Y1969" s="576" t="s">
        <v>7016</v>
      </c>
      <c r="Z1969" s="577" t="s">
        <v>7234</v>
      </c>
      <c r="AA1969" s="578" t="s">
        <v>7221</v>
      </c>
      <c r="AE1969"/>
    </row>
    <row r="1970" spans="1:31" s="563" customFormat="1">
      <c r="A1970"/>
      <c r="B1970"/>
      <c r="C1970" s="568">
        <v>2026</v>
      </c>
      <c r="D1970" s="569" t="s">
        <v>101</v>
      </c>
      <c r="E1970" s="569" t="s">
        <v>337</v>
      </c>
      <c r="F1970" s="573" t="s">
        <v>141</v>
      </c>
      <c r="G1970" s="569" t="s">
        <v>42</v>
      </c>
      <c r="H1970" s="569" t="s">
        <v>41</v>
      </c>
      <c r="I1970" s="575" t="s">
        <v>54</v>
      </c>
      <c r="J1970" s="569" t="s">
        <v>83</v>
      </c>
      <c r="K1970" s="569" t="s">
        <v>470</v>
      </c>
      <c r="L1970" s="570">
        <v>0.6</v>
      </c>
      <c r="M1970" s="571">
        <v>7.6500703049532897</v>
      </c>
      <c r="N1970" s="572">
        <v>13.861101321530446</v>
      </c>
      <c r="O1970" s="668" t="s">
        <v>382</v>
      </c>
      <c r="P1970" s="668" t="s">
        <v>83</v>
      </c>
      <c r="Q1970" s="574" t="s">
        <v>7175</v>
      </c>
      <c r="R1970" s="574" t="s">
        <v>7235</v>
      </c>
      <c r="S1970" s="574" t="s">
        <v>7032</v>
      </c>
      <c r="T1970" s="574" t="s">
        <v>6948</v>
      </c>
      <c r="U1970" s="574" t="s">
        <v>7236</v>
      </c>
      <c r="V1970" s="574" t="s">
        <v>7237</v>
      </c>
      <c r="W1970" s="575" t="s">
        <v>7179</v>
      </c>
      <c r="X1970" s="575" t="s">
        <v>7238</v>
      </c>
      <c r="Y1970" s="576" t="s">
        <v>7037</v>
      </c>
      <c r="Z1970" s="577" t="s">
        <v>7239</v>
      </c>
      <c r="AA1970" s="578" t="s">
        <v>7240</v>
      </c>
      <c r="AE1970"/>
    </row>
    <row r="1971" spans="1:31" s="563" customFormat="1">
      <c r="A1971"/>
      <c r="B1971"/>
      <c r="C1971" s="568">
        <v>2026</v>
      </c>
      <c r="D1971" s="569" t="s">
        <v>101</v>
      </c>
      <c r="E1971" s="569" t="s">
        <v>337</v>
      </c>
      <c r="F1971" s="573" t="s">
        <v>141</v>
      </c>
      <c r="G1971" s="569" t="s">
        <v>42</v>
      </c>
      <c r="H1971" s="569" t="s">
        <v>41</v>
      </c>
      <c r="I1971" s="575" t="s">
        <v>54</v>
      </c>
      <c r="J1971" s="569" t="s">
        <v>83</v>
      </c>
      <c r="K1971" s="569" t="s">
        <v>81</v>
      </c>
      <c r="L1971" s="570">
        <v>0.4</v>
      </c>
      <c r="M1971" s="571">
        <v>5.1000468699688613</v>
      </c>
      <c r="N1971" s="572">
        <v>9.2407342143536333</v>
      </c>
      <c r="O1971" s="668" t="s">
        <v>382</v>
      </c>
      <c r="P1971" s="668" t="s">
        <v>83</v>
      </c>
      <c r="Q1971" s="574" t="s">
        <v>7030</v>
      </c>
      <c r="R1971" s="574" t="s">
        <v>7241</v>
      </c>
      <c r="S1971" s="574" t="s">
        <v>7032</v>
      </c>
      <c r="T1971" s="574" t="s">
        <v>6948</v>
      </c>
      <c r="U1971" s="574" t="s">
        <v>7033</v>
      </c>
      <c r="V1971" s="574" t="s">
        <v>7242</v>
      </c>
      <c r="W1971" s="575" t="s">
        <v>7035</v>
      </c>
      <c r="X1971" s="575" t="s">
        <v>7243</v>
      </c>
      <c r="Y1971" s="576" t="s">
        <v>7037</v>
      </c>
      <c r="Z1971" s="577" t="s">
        <v>7244</v>
      </c>
      <c r="AA1971" s="578" t="s">
        <v>7245</v>
      </c>
      <c r="AE1971"/>
    </row>
    <row r="1972" spans="1:31" s="563" customFormat="1">
      <c r="A1972"/>
      <c r="B1972"/>
      <c r="C1972" s="568">
        <v>2026</v>
      </c>
      <c r="D1972" s="569" t="s">
        <v>101</v>
      </c>
      <c r="E1972" s="569" t="s">
        <v>337</v>
      </c>
      <c r="F1972" s="573" t="s">
        <v>141</v>
      </c>
      <c r="G1972" s="569" t="s">
        <v>42</v>
      </c>
      <c r="H1972" s="569" t="s">
        <v>41</v>
      </c>
      <c r="I1972" s="575" t="s">
        <v>54</v>
      </c>
      <c r="J1972" s="569" t="s">
        <v>77</v>
      </c>
      <c r="K1972" s="569" t="s">
        <v>469</v>
      </c>
      <c r="L1972" s="570">
        <v>0.6</v>
      </c>
      <c r="M1972" s="571">
        <v>6.3698600681463056</v>
      </c>
      <c r="N1972" s="572">
        <v>258.77637480118216</v>
      </c>
      <c r="O1972" s="668" t="s">
        <v>381</v>
      </c>
      <c r="P1972" s="668" t="s">
        <v>77</v>
      </c>
      <c r="Q1972" s="574" t="s">
        <v>7040</v>
      </c>
      <c r="R1972" s="574" t="s">
        <v>7246</v>
      </c>
      <c r="S1972" s="574" t="s">
        <v>7042</v>
      </c>
      <c r="T1972" s="574" t="s">
        <v>6948</v>
      </c>
      <c r="U1972" s="574" t="s">
        <v>7043</v>
      </c>
      <c r="V1972" s="574" t="s">
        <v>7247</v>
      </c>
      <c r="W1972" s="575" t="s">
        <v>7045</v>
      </c>
      <c r="X1972" s="575" t="s">
        <v>7248</v>
      </c>
      <c r="Y1972" s="576" t="s">
        <v>7047</v>
      </c>
      <c r="Z1972" s="577" t="s">
        <v>7249</v>
      </c>
      <c r="AA1972" s="578" t="s">
        <v>7250</v>
      </c>
      <c r="AE1972"/>
    </row>
    <row r="1973" spans="1:31" s="563" customFormat="1">
      <c r="A1973"/>
      <c r="B1973"/>
      <c r="C1973" s="568">
        <v>2026</v>
      </c>
      <c r="D1973" s="569" t="s">
        <v>101</v>
      </c>
      <c r="E1973" s="569" t="s">
        <v>337</v>
      </c>
      <c r="F1973" s="573" t="s">
        <v>141</v>
      </c>
      <c r="G1973" s="569" t="s">
        <v>42</v>
      </c>
      <c r="H1973" s="569" t="s">
        <v>41</v>
      </c>
      <c r="I1973" s="575" t="s">
        <v>54</v>
      </c>
      <c r="J1973" s="569" t="s">
        <v>77</v>
      </c>
      <c r="K1973" s="569" t="s">
        <v>93</v>
      </c>
      <c r="L1973" s="570">
        <v>0.4</v>
      </c>
      <c r="M1973" s="571">
        <v>4.2465733787642046</v>
      </c>
      <c r="N1973" s="572">
        <v>172.51758320078812</v>
      </c>
      <c r="O1973" s="668" t="s">
        <v>381</v>
      </c>
      <c r="P1973" s="668" t="s">
        <v>77</v>
      </c>
      <c r="Q1973" s="574" t="s">
        <v>7050</v>
      </c>
      <c r="R1973" s="574" t="s">
        <v>7251</v>
      </c>
      <c r="S1973" s="574" t="s">
        <v>7042</v>
      </c>
      <c r="T1973" s="574" t="s">
        <v>6948</v>
      </c>
      <c r="U1973" s="574" t="s">
        <v>7052</v>
      </c>
      <c r="V1973" s="574" t="s">
        <v>7252</v>
      </c>
      <c r="W1973" s="575" t="s">
        <v>7054</v>
      </c>
      <c r="X1973" s="575" t="s">
        <v>7253</v>
      </c>
      <c r="Y1973" s="576" t="s">
        <v>7047</v>
      </c>
      <c r="Z1973" s="577" t="s">
        <v>7254</v>
      </c>
      <c r="AA1973" s="578" t="s">
        <v>7255</v>
      </c>
      <c r="AE1973"/>
    </row>
    <row r="1974" spans="1:31" s="563" customFormat="1">
      <c r="A1974"/>
      <c r="B1974"/>
      <c r="C1974" s="568">
        <v>2026</v>
      </c>
      <c r="D1974" s="569" t="s">
        <v>101</v>
      </c>
      <c r="E1974" s="569" t="s">
        <v>337</v>
      </c>
      <c r="F1974" s="573" t="s">
        <v>141</v>
      </c>
      <c r="G1974" s="569" t="s">
        <v>42</v>
      </c>
      <c r="H1974" s="569" t="s">
        <v>41</v>
      </c>
      <c r="I1974" s="575" t="s">
        <v>54</v>
      </c>
      <c r="J1974" s="569" t="s">
        <v>349</v>
      </c>
      <c r="K1974" s="569" t="s">
        <v>115</v>
      </c>
      <c r="L1974" s="570">
        <v>0.2</v>
      </c>
      <c r="M1974" s="571">
        <v>0.75280021205314818</v>
      </c>
      <c r="N1974" s="572">
        <v>85.00675413637002</v>
      </c>
      <c r="O1974" s="668" t="s">
        <v>151</v>
      </c>
      <c r="P1974" s="668" t="s">
        <v>349</v>
      </c>
      <c r="Q1974" s="574" t="s">
        <v>7102</v>
      </c>
      <c r="R1974" s="574" t="s">
        <v>7256</v>
      </c>
      <c r="S1974" s="574" t="s">
        <v>7058</v>
      </c>
      <c r="T1974" s="574" t="s">
        <v>6948</v>
      </c>
      <c r="U1974" s="574" t="s">
        <v>7257</v>
      </c>
      <c r="V1974" s="574" t="s">
        <v>7258</v>
      </c>
      <c r="W1974" s="575" t="s">
        <v>7107</v>
      </c>
      <c r="X1974" s="575" t="s">
        <v>7259</v>
      </c>
      <c r="Y1974" s="576" t="s">
        <v>7061</v>
      </c>
      <c r="Z1974" s="577" t="s">
        <v>7260</v>
      </c>
      <c r="AA1974" s="578" t="s">
        <v>7261</v>
      </c>
      <c r="AE1974"/>
    </row>
    <row r="1975" spans="1:31" s="563" customFormat="1">
      <c r="A1975"/>
      <c r="B1975"/>
      <c r="C1975" s="568">
        <v>2026</v>
      </c>
      <c r="D1975" s="569" t="s">
        <v>101</v>
      </c>
      <c r="E1975" s="569" t="s">
        <v>337</v>
      </c>
      <c r="F1975" s="573" t="s">
        <v>141</v>
      </c>
      <c r="G1975" s="569" t="s">
        <v>42</v>
      </c>
      <c r="H1975" s="569" t="s">
        <v>41</v>
      </c>
      <c r="I1975" s="575" t="s">
        <v>54</v>
      </c>
      <c r="J1975" s="569" t="s">
        <v>349</v>
      </c>
      <c r="K1975" s="569" t="s">
        <v>467</v>
      </c>
      <c r="L1975" s="570">
        <v>0.55000000000000004</v>
      </c>
      <c r="M1975" s="571">
        <v>2.070200583146157</v>
      </c>
      <c r="N1975" s="572">
        <v>233.76857387501752</v>
      </c>
      <c r="O1975" s="668" t="s">
        <v>151</v>
      </c>
      <c r="P1975" s="668" t="s">
        <v>349</v>
      </c>
      <c r="Q1975" s="574" t="s">
        <v>6994</v>
      </c>
      <c r="R1975" s="574" t="s">
        <v>7189</v>
      </c>
      <c r="S1975" s="574" t="s">
        <v>7058</v>
      </c>
      <c r="T1975" s="574" t="s">
        <v>6948</v>
      </c>
      <c r="U1975" s="574" t="s">
        <v>7059</v>
      </c>
      <c r="V1975" s="574" t="s">
        <v>7262</v>
      </c>
      <c r="W1975" s="575" t="s">
        <v>6999</v>
      </c>
      <c r="X1975" s="575" t="s">
        <v>7192</v>
      </c>
      <c r="Y1975" s="576" t="s">
        <v>7061</v>
      </c>
      <c r="Z1975" s="577" t="s">
        <v>7263</v>
      </c>
      <c r="AA1975" s="578" t="s">
        <v>7194</v>
      </c>
      <c r="AE1975"/>
    </row>
    <row r="1976" spans="1:31" s="563" customFormat="1">
      <c r="A1976"/>
      <c r="B1976"/>
      <c r="C1976" s="568">
        <v>2026</v>
      </c>
      <c r="D1976" s="569" t="s">
        <v>101</v>
      </c>
      <c r="E1976" s="569" t="s">
        <v>337</v>
      </c>
      <c r="F1976" s="573" t="s">
        <v>141</v>
      </c>
      <c r="G1976" s="569" t="s">
        <v>42</v>
      </c>
      <c r="H1976" s="569" t="s">
        <v>41</v>
      </c>
      <c r="I1976" s="575" t="s">
        <v>54</v>
      </c>
      <c r="J1976" s="569" t="s">
        <v>349</v>
      </c>
      <c r="K1976" s="569" t="s">
        <v>104</v>
      </c>
      <c r="L1976" s="570">
        <v>0.25</v>
      </c>
      <c r="M1976" s="571">
        <v>0.94100026506643497</v>
      </c>
      <c r="N1976" s="572">
        <v>106.25844267046251</v>
      </c>
      <c r="O1976" s="668" t="s">
        <v>151</v>
      </c>
      <c r="P1976" s="668" t="s">
        <v>349</v>
      </c>
      <c r="Q1976" s="574" t="s">
        <v>7022</v>
      </c>
      <c r="R1976" s="574" t="s">
        <v>7217</v>
      </c>
      <c r="S1976" s="574" t="s">
        <v>7058</v>
      </c>
      <c r="T1976" s="574" t="s">
        <v>6948</v>
      </c>
      <c r="U1976" s="574" t="s">
        <v>7063</v>
      </c>
      <c r="V1976" s="574" t="s">
        <v>7264</v>
      </c>
      <c r="W1976" s="575" t="s">
        <v>7026</v>
      </c>
      <c r="X1976" s="575" t="s">
        <v>7219</v>
      </c>
      <c r="Y1976" s="576" t="s">
        <v>7061</v>
      </c>
      <c r="Z1976" s="577" t="s">
        <v>7265</v>
      </c>
      <c r="AA1976" s="578" t="s">
        <v>7221</v>
      </c>
      <c r="AE1976"/>
    </row>
    <row r="1977" spans="1:31" s="563" customFormat="1">
      <c r="A1977"/>
      <c r="B1977"/>
      <c r="C1977" s="568">
        <v>2026</v>
      </c>
      <c r="D1977" s="569" t="s">
        <v>101</v>
      </c>
      <c r="E1977" s="569" t="s">
        <v>337</v>
      </c>
      <c r="F1977" s="573" t="s">
        <v>141</v>
      </c>
      <c r="G1977" s="569" t="s">
        <v>42</v>
      </c>
      <c r="H1977" s="569" t="s">
        <v>41</v>
      </c>
      <c r="I1977" s="575" t="s">
        <v>54</v>
      </c>
      <c r="J1977" s="569" t="s">
        <v>76</v>
      </c>
      <c r="K1977" s="569" t="s">
        <v>467</v>
      </c>
      <c r="L1977" s="570">
        <v>0.2</v>
      </c>
      <c r="M1977" s="571">
        <v>3.9978159520990916E-2</v>
      </c>
      <c r="N1977" s="572">
        <v>17.454720182667977</v>
      </c>
      <c r="O1977" s="668" t="s">
        <v>151</v>
      </c>
      <c r="P1977" s="668" t="s">
        <v>76</v>
      </c>
      <c r="Q1977" s="574" t="s">
        <v>6994</v>
      </c>
      <c r="R1977" s="574" t="s">
        <v>7189</v>
      </c>
      <c r="S1977" s="574" t="s">
        <v>7066</v>
      </c>
      <c r="T1977" s="574" t="s">
        <v>6948</v>
      </c>
      <c r="U1977" s="574" t="s">
        <v>7067</v>
      </c>
      <c r="V1977" s="574" t="s">
        <v>7266</v>
      </c>
      <c r="W1977" s="575" t="s">
        <v>6999</v>
      </c>
      <c r="X1977" s="575" t="s">
        <v>7192</v>
      </c>
      <c r="Y1977" s="576" t="s">
        <v>7069</v>
      </c>
      <c r="Z1977" s="577" t="s">
        <v>7267</v>
      </c>
      <c r="AA1977" s="578" t="s">
        <v>7194</v>
      </c>
      <c r="AE1977"/>
    </row>
    <row r="1978" spans="1:31" s="563" customFormat="1">
      <c r="A1978"/>
      <c r="B1978"/>
      <c r="C1978" s="568">
        <v>2026</v>
      </c>
      <c r="D1978" s="569" t="s">
        <v>101</v>
      </c>
      <c r="E1978" s="569" t="s">
        <v>337</v>
      </c>
      <c r="F1978" s="573" t="s">
        <v>141</v>
      </c>
      <c r="G1978" s="569" t="s">
        <v>42</v>
      </c>
      <c r="H1978" s="569" t="s">
        <v>41</v>
      </c>
      <c r="I1978" s="575" t="s">
        <v>54</v>
      </c>
      <c r="J1978" s="569" t="s">
        <v>76</v>
      </c>
      <c r="K1978" s="569" t="s">
        <v>111</v>
      </c>
      <c r="L1978" s="570">
        <v>0.8</v>
      </c>
      <c r="M1978" s="571">
        <v>0.15991263808396367</v>
      </c>
      <c r="N1978" s="572">
        <v>69.818880730671907</v>
      </c>
      <c r="O1978" s="668" t="s">
        <v>151</v>
      </c>
      <c r="P1978" s="668" t="s">
        <v>76</v>
      </c>
      <c r="Q1978" s="574" t="s">
        <v>7071</v>
      </c>
      <c r="R1978" s="574" t="s">
        <v>7268</v>
      </c>
      <c r="S1978" s="574" t="s">
        <v>7066</v>
      </c>
      <c r="T1978" s="574" t="s">
        <v>6948</v>
      </c>
      <c r="U1978" s="574" t="s">
        <v>7073</v>
      </c>
      <c r="V1978" s="574" t="s">
        <v>7269</v>
      </c>
      <c r="W1978" s="575" t="s">
        <v>7075</v>
      </c>
      <c r="X1978" s="575" t="s">
        <v>7270</v>
      </c>
      <c r="Y1978" s="576" t="s">
        <v>7069</v>
      </c>
      <c r="Z1978" s="577" t="s">
        <v>7271</v>
      </c>
      <c r="AA1978" s="578" t="s">
        <v>7272</v>
      </c>
      <c r="AE1978"/>
    </row>
    <row r="1979" spans="1:31" s="563" customFormat="1">
      <c r="A1979"/>
      <c r="B1979"/>
      <c r="C1979" s="568">
        <v>2026</v>
      </c>
      <c r="D1979" s="569" t="s">
        <v>101</v>
      </c>
      <c r="E1979" s="569" t="s">
        <v>337</v>
      </c>
      <c r="F1979" s="573" t="s">
        <v>141</v>
      </c>
      <c r="G1979" s="569" t="s">
        <v>42</v>
      </c>
      <c r="H1979" s="569" t="s">
        <v>41</v>
      </c>
      <c r="I1979" s="575" t="s">
        <v>54</v>
      </c>
      <c r="J1979" s="569" t="s">
        <v>74</v>
      </c>
      <c r="K1979" s="569" t="s">
        <v>467</v>
      </c>
      <c r="L1979" s="570">
        <v>0.8</v>
      </c>
      <c r="M1979" s="571">
        <v>1.7102366005948271</v>
      </c>
      <c r="N1979" s="572">
        <v>748.05943640005614</v>
      </c>
      <c r="O1979" s="668" t="s">
        <v>151</v>
      </c>
      <c r="P1979" s="668" t="s">
        <v>74</v>
      </c>
      <c r="Q1979" s="574" t="s">
        <v>6994</v>
      </c>
      <c r="R1979" s="574" t="s">
        <v>7189</v>
      </c>
      <c r="S1979" s="574" t="s">
        <v>7079</v>
      </c>
      <c r="T1979" s="574" t="s">
        <v>6948</v>
      </c>
      <c r="U1979" s="574" t="s">
        <v>7080</v>
      </c>
      <c r="V1979" s="574" t="s">
        <v>7273</v>
      </c>
      <c r="W1979" s="575" t="s">
        <v>6999</v>
      </c>
      <c r="X1979" s="575" t="s">
        <v>7192</v>
      </c>
      <c r="Y1979" s="576" t="s">
        <v>7082</v>
      </c>
      <c r="Z1979" s="577" t="s">
        <v>7274</v>
      </c>
      <c r="AA1979" s="578" t="s">
        <v>7194</v>
      </c>
      <c r="AE1979"/>
    </row>
    <row r="1980" spans="1:31" s="563" customFormat="1">
      <c r="A1980"/>
      <c r="B1980"/>
      <c r="C1980" s="568">
        <v>2026</v>
      </c>
      <c r="D1980" s="569" t="s">
        <v>101</v>
      </c>
      <c r="E1980" s="569" t="s">
        <v>337</v>
      </c>
      <c r="F1980" s="573" t="s">
        <v>141</v>
      </c>
      <c r="G1980" s="569" t="s">
        <v>42</v>
      </c>
      <c r="H1980" s="569" t="s">
        <v>41</v>
      </c>
      <c r="I1980" s="575" t="s">
        <v>54</v>
      </c>
      <c r="J1980" s="569" t="s">
        <v>74</v>
      </c>
      <c r="K1980" s="569" t="s">
        <v>111</v>
      </c>
      <c r="L1980" s="570">
        <v>0.1</v>
      </c>
      <c r="M1980" s="571">
        <v>0.21377957507435338</v>
      </c>
      <c r="N1980" s="572">
        <v>93.507429550007018</v>
      </c>
      <c r="O1980" s="668" t="s">
        <v>151</v>
      </c>
      <c r="P1980" s="668" t="s">
        <v>74</v>
      </c>
      <c r="Q1980" s="574" t="s">
        <v>7071</v>
      </c>
      <c r="R1980" s="574" t="s">
        <v>7268</v>
      </c>
      <c r="S1980" s="574" t="s">
        <v>7079</v>
      </c>
      <c r="T1980" s="574" t="s">
        <v>6948</v>
      </c>
      <c r="U1980" s="574" t="s">
        <v>7084</v>
      </c>
      <c r="V1980" s="574" t="s">
        <v>7275</v>
      </c>
      <c r="W1980" s="575" t="s">
        <v>7075</v>
      </c>
      <c r="X1980" s="575" t="s">
        <v>7270</v>
      </c>
      <c r="Y1980" s="576" t="s">
        <v>7082</v>
      </c>
      <c r="Z1980" s="577" t="s">
        <v>7276</v>
      </c>
      <c r="AA1980" s="578" t="s">
        <v>7272</v>
      </c>
      <c r="AE1980"/>
    </row>
    <row r="1981" spans="1:31" s="563" customFormat="1">
      <c r="A1981"/>
      <c r="B1981"/>
      <c r="C1981" s="568">
        <v>2026</v>
      </c>
      <c r="D1981" s="569" t="s">
        <v>101</v>
      </c>
      <c r="E1981" s="569" t="s">
        <v>337</v>
      </c>
      <c r="F1981" s="573" t="s">
        <v>141</v>
      </c>
      <c r="G1981" s="569" t="s">
        <v>42</v>
      </c>
      <c r="H1981" s="569" t="s">
        <v>41</v>
      </c>
      <c r="I1981" s="575" t="s">
        <v>54</v>
      </c>
      <c r="J1981" s="569" t="s">
        <v>74</v>
      </c>
      <c r="K1981" s="569" t="s">
        <v>79</v>
      </c>
      <c r="L1981" s="570">
        <v>0.1</v>
      </c>
      <c r="M1981" s="571">
        <v>0.21377957507435338</v>
      </c>
      <c r="N1981" s="572">
        <v>93.507429550007018</v>
      </c>
      <c r="O1981" s="668" t="s">
        <v>151</v>
      </c>
      <c r="P1981" s="668" t="s">
        <v>74</v>
      </c>
      <c r="Q1981" s="574" t="s">
        <v>7120</v>
      </c>
      <c r="R1981" s="574" t="s">
        <v>7277</v>
      </c>
      <c r="S1981" s="574" t="s">
        <v>7079</v>
      </c>
      <c r="T1981" s="574" t="s">
        <v>6948</v>
      </c>
      <c r="U1981" s="574" t="s">
        <v>7278</v>
      </c>
      <c r="V1981" s="574" t="s">
        <v>7279</v>
      </c>
      <c r="W1981" s="575" t="s">
        <v>7124</v>
      </c>
      <c r="X1981" s="575" t="s">
        <v>7280</v>
      </c>
      <c r="Y1981" s="576" t="s">
        <v>7082</v>
      </c>
      <c r="Z1981" s="577" t="s">
        <v>7281</v>
      </c>
      <c r="AA1981" s="578" t="s">
        <v>7282</v>
      </c>
      <c r="AE1981"/>
    </row>
    <row r="1982" spans="1:31" s="563" customFormat="1">
      <c r="A1982"/>
      <c r="B1982"/>
      <c r="C1982" s="568">
        <v>2026</v>
      </c>
      <c r="D1982" s="569" t="s">
        <v>101</v>
      </c>
      <c r="E1982" s="569" t="s">
        <v>337</v>
      </c>
      <c r="F1982" s="573" t="s">
        <v>141</v>
      </c>
      <c r="G1982" s="569" t="s">
        <v>42</v>
      </c>
      <c r="H1982" s="569" t="s">
        <v>41</v>
      </c>
      <c r="I1982" s="575" t="s">
        <v>54</v>
      </c>
      <c r="J1982" s="569" t="s">
        <v>351</v>
      </c>
      <c r="K1982" s="569" t="s">
        <v>100</v>
      </c>
      <c r="L1982" s="570">
        <v>0.3</v>
      </c>
      <c r="M1982" s="571">
        <v>0.85094763755121627</v>
      </c>
      <c r="N1982" s="572">
        <v>3.7091280388169445</v>
      </c>
      <c r="O1982" s="668" t="s">
        <v>151</v>
      </c>
      <c r="P1982" s="668" t="s">
        <v>351</v>
      </c>
      <c r="Q1982" s="574" t="s">
        <v>7087</v>
      </c>
      <c r="R1982" s="574" t="s">
        <v>7283</v>
      </c>
      <c r="S1982" s="574" t="s">
        <v>7089</v>
      </c>
      <c r="T1982" s="574" t="s">
        <v>6948</v>
      </c>
      <c r="U1982" s="574" t="s">
        <v>7090</v>
      </c>
      <c r="V1982" s="574" t="s">
        <v>7284</v>
      </c>
      <c r="W1982" s="575" t="s">
        <v>7092</v>
      </c>
      <c r="X1982" s="575" t="s">
        <v>7285</v>
      </c>
      <c r="Y1982" s="576" t="s">
        <v>7094</v>
      </c>
      <c r="Z1982" s="577" t="s">
        <v>7286</v>
      </c>
      <c r="AA1982" s="578" t="s">
        <v>7287</v>
      </c>
      <c r="AE1982"/>
    </row>
    <row r="1983" spans="1:31" s="563" customFormat="1">
      <c r="A1983"/>
      <c r="B1983"/>
      <c r="C1983" s="568">
        <v>2026</v>
      </c>
      <c r="D1983" s="569" t="s">
        <v>101</v>
      </c>
      <c r="E1983" s="569" t="s">
        <v>337</v>
      </c>
      <c r="F1983" s="573" t="s">
        <v>141</v>
      </c>
      <c r="G1983" s="569" t="s">
        <v>42</v>
      </c>
      <c r="H1983" s="569" t="s">
        <v>41</v>
      </c>
      <c r="I1983" s="575" t="s">
        <v>54</v>
      </c>
      <c r="J1983" s="569" t="s">
        <v>351</v>
      </c>
      <c r="K1983" s="569" t="s">
        <v>470</v>
      </c>
      <c r="L1983" s="570">
        <v>0.7</v>
      </c>
      <c r="M1983" s="571">
        <v>1.9855444876195045</v>
      </c>
      <c r="N1983" s="572">
        <v>8.6546320905728713</v>
      </c>
      <c r="O1983" s="668" t="s">
        <v>151</v>
      </c>
      <c r="P1983" s="668" t="s">
        <v>351</v>
      </c>
      <c r="Q1983" s="574" t="s">
        <v>7175</v>
      </c>
      <c r="R1983" s="574" t="s">
        <v>7235</v>
      </c>
      <c r="S1983" s="574" t="s">
        <v>7089</v>
      </c>
      <c r="T1983" s="574" t="s">
        <v>6948</v>
      </c>
      <c r="U1983" s="574" t="s">
        <v>7177</v>
      </c>
      <c r="V1983" s="574" t="s">
        <v>7288</v>
      </c>
      <c r="W1983" s="575" t="s">
        <v>7179</v>
      </c>
      <c r="X1983" s="575" t="s">
        <v>7238</v>
      </c>
      <c r="Y1983" s="576" t="s">
        <v>7094</v>
      </c>
      <c r="Z1983" s="577" t="s">
        <v>7289</v>
      </c>
      <c r="AA1983" s="578" t="s">
        <v>7240</v>
      </c>
      <c r="AE1983"/>
    </row>
    <row r="1984" spans="1:31" s="563" customFormat="1">
      <c r="A1984"/>
      <c r="B1984"/>
      <c r="C1984" s="568">
        <v>2026</v>
      </c>
      <c r="D1984" s="569" t="s">
        <v>101</v>
      </c>
      <c r="E1984" s="569" t="s">
        <v>337</v>
      </c>
      <c r="F1984" s="573" t="s">
        <v>141</v>
      </c>
      <c r="G1984" s="569" t="s">
        <v>42</v>
      </c>
      <c r="H1984" s="569" t="s">
        <v>41</v>
      </c>
      <c r="I1984" s="575" t="s">
        <v>54</v>
      </c>
      <c r="J1984" s="569" t="s">
        <v>67</v>
      </c>
      <c r="K1984" s="569" t="s">
        <v>81</v>
      </c>
      <c r="L1984" s="570">
        <v>1</v>
      </c>
      <c r="M1984" s="571">
        <v>3.9364058378985907</v>
      </c>
      <c r="N1984" s="572">
        <v>14.709033861798856</v>
      </c>
      <c r="O1984" s="668" t="s">
        <v>382</v>
      </c>
      <c r="P1984" s="668" t="s">
        <v>67</v>
      </c>
      <c r="Q1984" s="574" t="s">
        <v>7030</v>
      </c>
      <c r="R1984" s="574" t="s">
        <v>7241</v>
      </c>
      <c r="S1984" s="574" t="s">
        <v>7097</v>
      </c>
      <c r="T1984" s="574" t="s">
        <v>6948</v>
      </c>
      <c r="U1984" s="574" t="s">
        <v>7098</v>
      </c>
      <c r="V1984" s="574" t="s">
        <v>7290</v>
      </c>
      <c r="W1984" s="575" t="s">
        <v>7035</v>
      </c>
      <c r="X1984" s="575" t="s">
        <v>7243</v>
      </c>
      <c r="Y1984" s="576" t="s">
        <v>7100</v>
      </c>
      <c r="Z1984" s="577" t="s">
        <v>7291</v>
      </c>
      <c r="AA1984" s="578" t="s">
        <v>7245</v>
      </c>
      <c r="AE1984"/>
    </row>
    <row r="1985" spans="1:31" s="563" customFormat="1">
      <c r="A1985"/>
      <c r="B1985"/>
      <c r="C1985" s="568">
        <v>2026</v>
      </c>
      <c r="D1985" s="569" t="s">
        <v>101</v>
      </c>
      <c r="E1985" s="569" t="s">
        <v>337</v>
      </c>
      <c r="F1985" s="573" t="s">
        <v>141</v>
      </c>
      <c r="G1985" s="569" t="s">
        <v>42</v>
      </c>
      <c r="H1985" s="569" t="s">
        <v>41</v>
      </c>
      <c r="I1985" s="575" t="s">
        <v>54</v>
      </c>
      <c r="J1985" s="569" t="s">
        <v>66</v>
      </c>
      <c r="K1985" s="569" t="s">
        <v>115</v>
      </c>
      <c r="L1985" s="570">
        <v>0.05</v>
      </c>
      <c r="M1985" s="571">
        <v>0.54610296100548317</v>
      </c>
      <c r="N1985" s="572">
        <v>21.450674381789998</v>
      </c>
      <c r="O1985" s="668" t="s">
        <v>381</v>
      </c>
      <c r="P1985" s="668" t="s">
        <v>66</v>
      </c>
      <c r="Q1985" s="574" t="s">
        <v>7102</v>
      </c>
      <c r="R1985" s="574" t="s">
        <v>7256</v>
      </c>
      <c r="S1985" s="574" t="s">
        <v>7104</v>
      </c>
      <c r="T1985" s="574" t="s">
        <v>6948</v>
      </c>
      <c r="U1985" s="574" t="s">
        <v>7105</v>
      </c>
      <c r="V1985" s="574" t="s">
        <v>7292</v>
      </c>
      <c r="W1985" s="575" t="s">
        <v>7107</v>
      </c>
      <c r="X1985" s="575" t="s">
        <v>7259</v>
      </c>
      <c r="Y1985" s="576" t="s">
        <v>7109</v>
      </c>
      <c r="Z1985" s="577" t="s">
        <v>7293</v>
      </c>
      <c r="AA1985" s="578" t="s">
        <v>7261</v>
      </c>
      <c r="AE1985"/>
    </row>
    <row r="1986" spans="1:31" s="563" customFormat="1">
      <c r="A1986"/>
      <c r="B1986"/>
      <c r="C1986" s="568">
        <v>2026</v>
      </c>
      <c r="D1986" s="569" t="s">
        <v>101</v>
      </c>
      <c r="E1986" s="569" t="s">
        <v>337</v>
      </c>
      <c r="F1986" s="573" t="s">
        <v>141</v>
      </c>
      <c r="G1986" s="569" t="s">
        <v>42</v>
      </c>
      <c r="H1986" s="569" t="s">
        <v>41</v>
      </c>
      <c r="I1986" s="575" t="s">
        <v>54</v>
      </c>
      <c r="J1986" s="569" t="s">
        <v>66</v>
      </c>
      <c r="K1986" s="569" t="s">
        <v>310</v>
      </c>
      <c r="L1986" s="570">
        <v>0.6</v>
      </c>
      <c r="M1986" s="571">
        <v>6.5532355320657958</v>
      </c>
      <c r="N1986" s="572">
        <v>257.40809258147993</v>
      </c>
      <c r="O1986" s="668" t="s">
        <v>381</v>
      </c>
      <c r="P1986" s="668" t="s">
        <v>66</v>
      </c>
      <c r="Q1986" s="574" t="s">
        <v>7112</v>
      </c>
      <c r="R1986" s="574" t="s">
        <v>7294</v>
      </c>
      <c r="S1986" s="574" t="s">
        <v>7104</v>
      </c>
      <c r="T1986" s="574" t="s">
        <v>6948</v>
      </c>
      <c r="U1986" s="574" t="s">
        <v>7114</v>
      </c>
      <c r="V1986" s="574" t="s">
        <v>7295</v>
      </c>
      <c r="W1986" s="575" t="s">
        <v>7116</v>
      </c>
      <c r="X1986" s="575" t="s">
        <v>7296</v>
      </c>
      <c r="Y1986" s="576" t="s">
        <v>7109</v>
      </c>
      <c r="Z1986" s="577" t="s">
        <v>7297</v>
      </c>
      <c r="AA1986" s="578" t="s">
        <v>7298</v>
      </c>
      <c r="AE1986"/>
    </row>
    <row r="1987" spans="1:31" s="563" customFormat="1">
      <c r="A1987"/>
      <c r="B1987"/>
      <c r="C1987" s="568">
        <v>2026</v>
      </c>
      <c r="D1987" s="569" t="s">
        <v>101</v>
      </c>
      <c r="E1987" s="569" t="s">
        <v>337</v>
      </c>
      <c r="F1987" s="573" t="s">
        <v>141</v>
      </c>
      <c r="G1987" s="569" t="s">
        <v>42</v>
      </c>
      <c r="H1987" s="569" t="s">
        <v>41</v>
      </c>
      <c r="I1987" s="575" t="s">
        <v>54</v>
      </c>
      <c r="J1987" s="569" t="s">
        <v>66</v>
      </c>
      <c r="K1987" s="569" t="s">
        <v>79</v>
      </c>
      <c r="L1987" s="570">
        <v>0.35</v>
      </c>
      <c r="M1987" s="571">
        <v>3.822720727038381</v>
      </c>
      <c r="N1987" s="572">
        <v>150.15472067252995</v>
      </c>
      <c r="O1987" s="668" t="s">
        <v>381</v>
      </c>
      <c r="P1987" s="668" t="s">
        <v>66</v>
      </c>
      <c r="Q1987" s="574" t="s">
        <v>7120</v>
      </c>
      <c r="R1987" s="574" t="s">
        <v>7277</v>
      </c>
      <c r="S1987" s="574" t="s">
        <v>7104</v>
      </c>
      <c r="T1987" s="574" t="s">
        <v>6948</v>
      </c>
      <c r="U1987" s="574" t="s">
        <v>7122</v>
      </c>
      <c r="V1987" s="574" t="s">
        <v>7299</v>
      </c>
      <c r="W1987" s="575" t="s">
        <v>7124</v>
      </c>
      <c r="X1987" s="575" t="s">
        <v>7280</v>
      </c>
      <c r="Y1987" s="576" t="s">
        <v>7109</v>
      </c>
      <c r="Z1987" s="577" t="s">
        <v>7300</v>
      </c>
      <c r="AA1987" s="578" t="s">
        <v>7282</v>
      </c>
      <c r="AE1987"/>
    </row>
    <row r="1988" spans="1:31" s="563" customFormat="1">
      <c r="A1988"/>
      <c r="B1988"/>
      <c r="C1988" s="568">
        <v>2026</v>
      </c>
      <c r="D1988" s="569" t="s">
        <v>101</v>
      </c>
      <c r="E1988" s="569" t="s">
        <v>337</v>
      </c>
      <c r="F1988" s="573" t="s">
        <v>141</v>
      </c>
      <c r="G1988" s="569" t="s">
        <v>42</v>
      </c>
      <c r="H1988" s="569" t="s">
        <v>41</v>
      </c>
      <c r="I1988" s="575" t="s">
        <v>54</v>
      </c>
      <c r="J1988" s="569" t="s">
        <v>348</v>
      </c>
      <c r="K1988" s="569" t="s">
        <v>469</v>
      </c>
      <c r="L1988" s="570">
        <v>1</v>
      </c>
      <c r="M1988" s="571">
        <v>10.219861337976109</v>
      </c>
      <c r="N1988" s="572">
        <v>1136.3750118924463</v>
      </c>
      <c r="O1988" s="668" t="s">
        <v>151</v>
      </c>
      <c r="P1988" s="668" t="s">
        <v>348</v>
      </c>
      <c r="Q1988" s="574" t="s">
        <v>7040</v>
      </c>
      <c r="R1988" s="574" t="s">
        <v>7246</v>
      </c>
      <c r="S1988" s="574" t="s">
        <v>7128</v>
      </c>
      <c r="T1988" s="574" t="s">
        <v>6948</v>
      </c>
      <c r="U1988" s="574" t="s">
        <v>7129</v>
      </c>
      <c r="V1988" s="574" t="s">
        <v>7301</v>
      </c>
      <c r="W1988" s="575" t="s">
        <v>7045</v>
      </c>
      <c r="X1988" s="575" t="s">
        <v>7248</v>
      </c>
      <c r="Y1988" s="576" t="s">
        <v>7131</v>
      </c>
      <c r="Z1988" s="577" t="s">
        <v>7302</v>
      </c>
      <c r="AA1988" s="578" t="s">
        <v>7250</v>
      </c>
      <c r="AE1988"/>
    </row>
    <row r="1989" spans="1:31" s="563" customFormat="1">
      <c r="A1989"/>
      <c r="B1989"/>
      <c r="C1989" s="568">
        <v>2026</v>
      </c>
      <c r="D1989" s="569" t="s">
        <v>101</v>
      </c>
      <c r="E1989" s="569" t="s">
        <v>361</v>
      </c>
      <c r="F1989" s="573" t="s">
        <v>141</v>
      </c>
      <c r="G1989" s="569" t="s">
        <v>42</v>
      </c>
      <c r="H1989" s="569" t="s">
        <v>41</v>
      </c>
      <c r="I1989" s="575" t="s">
        <v>54</v>
      </c>
      <c r="J1989" s="569" t="s">
        <v>352</v>
      </c>
      <c r="K1989" s="569" t="s">
        <v>467</v>
      </c>
      <c r="L1989" s="570">
        <v>0.1</v>
      </c>
      <c r="M1989" s="571">
        <v>1.1335809494887392</v>
      </c>
      <c r="N1989" s="572">
        <v>45.82091423550451</v>
      </c>
      <c r="O1989" s="668" t="s">
        <v>151</v>
      </c>
      <c r="P1989" s="668" t="s">
        <v>352</v>
      </c>
      <c r="Q1989" s="574" t="s">
        <v>6994</v>
      </c>
      <c r="R1989" s="574" t="s">
        <v>7189</v>
      </c>
      <c r="S1989" s="574" t="s">
        <v>6947</v>
      </c>
      <c r="T1989" s="574" t="s">
        <v>6948</v>
      </c>
      <c r="U1989" s="574" t="s">
        <v>7190</v>
      </c>
      <c r="V1989" s="574" t="s">
        <v>7191</v>
      </c>
      <c r="W1989" s="575" t="s">
        <v>6999</v>
      </c>
      <c r="X1989" s="575" t="s">
        <v>7192</v>
      </c>
      <c r="Y1989" s="576" t="s">
        <v>6953</v>
      </c>
      <c r="Z1989" s="577" t="s">
        <v>7303</v>
      </c>
      <c r="AA1989" s="578" t="s">
        <v>7304</v>
      </c>
      <c r="AE1989"/>
    </row>
    <row r="1990" spans="1:31" s="563" customFormat="1">
      <c r="A1990"/>
      <c r="B1990"/>
      <c r="C1990" s="568">
        <v>2026</v>
      </c>
      <c r="D1990" s="569" t="s">
        <v>101</v>
      </c>
      <c r="E1990" s="569" t="s">
        <v>361</v>
      </c>
      <c r="F1990" s="573" t="s">
        <v>141</v>
      </c>
      <c r="G1990" s="569" t="s">
        <v>42</v>
      </c>
      <c r="H1990" s="569" t="s">
        <v>41</v>
      </c>
      <c r="I1990" s="575" t="s">
        <v>54</v>
      </c>
      <c r="J1990" s="569" t="s">
        <v>352</v>
      </c>
      <c r="K1990" s="569" t="s">
        <v>346</v>
      </c>
      <c r="L1990" s="570">
        <v>0.9</v>
      </c>
      <c r="M1990" s="571">
        <v>10.202228545398654</v>
      </c>
      <c r="N1990" s="572">
        <v>412.38822811954066</v>
      </c>
      <c r="O1990" s="668" t="s">
        <v>151</v>
      </c>
      <c r="P1990" s="668" t="s">
        <v>352</v>
      </c>
      <c r="Q1990" s="574" t="s">
        <v>6945</v>
      </c>
      <c r="R1990" s="574" t="s">
        <v>7195</v>
      </c>
      <c r="S1990" s="574" t="s">
        <v>6947</v>
      </c>
      <c r="T1990" s="574" t="s">
        <v>6948</v>
      </c>
      <c r="U1990" s="574" t="s">
        <v>6949</v>
      </c>
      <c r="V1990" s="574" t="s">
        <v>7196</v>
      </c>
      <c r="W1990" s="575" t="s">
        <v>6951</v>
      </c>
      <c r="X1990" s="575" t="s">
        <v>7197</v>
      </c>
      <c r="Y1990" s="576" t="s">
        <v>6953</v>
      </c>
      <c r="Z1990" s="577" t="s">
        <v>7305</v>
      </c>
      <c r="AA1990" s="578" t="s">
        <v>7306</v>
      </c>
      <c r="AE1990"/>
    </row>
    <row r="1991" spans="1:31" s="563" customFormat="1">
      <c r="A1991"/>
      <c r="B1991"/>
      <c r="C1991" s="568">
        <v>2026</v>
      </c>
      <c r="D1991" s="569" t="s">
        <v>101</v>
      </c>
      <c r="E1991" s="569" t="s">
        <v>361</v>
      </c>
      <c r="F1991" s="573" t="s">
        <v>141</v>
      </c>
      <c r="G1991" s="569" t="s">
        <v>42</v>
      </c>
      <c r="H1991" s="569" t="s">
        <v>41</v>
      </c>
      <c r="I1991" s="575" t="s">
        <v>54</v>
      </c>
      <c r="J1991" s="569" t="s">
        <v>116</v>
      </c>
      <c r="K1991" s="569" t="s">
        <v>90</v>
      </c>
      <c r="L1991" s="570">
        <v>0.5</v>
      </c>
      <c r="M1991" s="571">
        <v>3.1057241569276548</v>
      </c>
      <c r="N1991" s="572">
        <v>14.469762390159318</v>
      </c>
      <c r="O1991" s="668" t="s">
        <v>382</v>
      </c>
      <c r="P1991" s="668" t="s">
        <v>116</v>
      </c>
      <c r="Q1991" s="574" t="s">
        <v>6956</v>
      </c>
      <c r="R1991" s="574" t="s">
        <v>7200</v>
      </c>
      <c r="S1991" s="574" t="s">
        <v>6958</v>
      </c>
      <c r="T1991" s="574" t="s">
        <v>6948</v>
      </c>
      <c r="U1991" s="574" t="s">
        <v>6959</v>
      </c>
      <c r="V1991" s="574" t="s">
        <v>7201</v>
      </c>
      <c r="W1991" s="575" t="s">
        <v>6961</v>
      </c>
      <c r="X1991" s="575" t="s">
        <v>7202</v>
      </c>
      <c r="Y1991" s="576" t="s">
        <v>6963</v>
      </c>
      <c r="Z1991" s="577" t="s">
        <v>7307</v>
      </c>
      <c r="AA1991" s="578" t="s">
        <v>7308</v>
      </c>
      <c r="AE1991"/>
    </row>
    <row r="1992" spans="1:31" s="563" customFormat="1">
      <c r="A1992"/>
      <c r="B1992"/>
      <c r="C1992" s="568">
        <v>2026</v>
      </c>
      <c r="D1992" s="569" t="s">
        <v>101</v>
      </c>
      <c r="E1992" s="569" t="s">
        <v>361</v>
      </c>
      <c r="F1992" s="573" t="s">
        <v>141</v>
      </c>
      <c r="G1992" s="569" t="s">
        <v>42</v>
      </c>
      <c r="H1992" s="569" t="s">
        <v>41</v>
      </c>
      <c r="I1992" s="575" t="s">
        <v>54</v>
      </c>
      <c r="J1992" s="569" t="s">
        <v>116</v>
      </c>
      <c r="K1992" s="569" t="s">
        <v>466</v>
      </c>
      <c r="L1992" s="570">
        <v>0.5</v>
      </c>
      <c r="M1992" s="571">
        <v>3.1057241569276548</v>
      </c>
      <c r="N1992" s="572">
        <v>14.469762390159318</v>
      </c>
      <c r="O1992" s="668" t="s">
        <v>382</v>
      </c>
      <c r="P1992" s="668" t="s">
        <v>116</v>
      </c>
      <c r="Q1992" s="574" t="s">
        <v>6966</v>
      </c>
      <c r="R1992" s="574" t="s">
        <v>7205</v>
      </c>
      <c r="S1992" s="574" t="s">
        <v>6958</v>
      </c>
      <c r="T1992" s="574" t="s">
        <v>6948</v>
      </c>
      <c r="U1992" s="574" t="s">
        <v>6968</v>
      </c>
      <c r="V1992" s="574" t="s">
        <v>7206</v>
      </c>
      <c r="W1992" s="575" t="s">
        <v>6970</v>
      </c>
      <c r="X1992" s="575" t="s">
        <v>7207</v>
      </c>
      <c r="Y1992" s="576" t="s">
        <v>6963</v>
      </c>
      <c r="Z1992" s="577" t="s">
        <v>7309</v>
      </c>
      <c r="AA1992" s="578" t="s">
        <v>7310</v>
      </c>
      <c r="AE1992"/>
    </row>
    <row r="1993" spans="1:31" s="563" customFormat="1">
      <c r="A1993"/>
      <c r="B1993"/>
      <c r="C1993" s="568">
        <v>2026</v>
      </c>
      <c r="D1993" s="569" t="s">
        <v>101</v>
      </c>
      <c r="E1993" s="569" t="s">
        <v>361</v>
      </c>
      <c r="F1993" s="573" t="s">
        <v>141</v>
      </c>
      <c r="G1993" s="569" t="s">
        <v>42</v>
      </c>
      <c r="H1993" s="569" t="s">
        <v>41</v>
      </c>
      <c r="I1993" s="575" t="s">
        <v>54</v>
      </c>
      <c r="J1993" s="569" t="s">
        <v>109</v>
      </c>
      <c r="K1993" s="569" t="s">
        <v>106</v>
      </c>
      <c r="L1993" s="570">
        <v>1</v>
      </c>
      <c r="M1993" s="571">
        <v>14.946558339319278</v>
      </c>
      <c r="N1993" s="572">
        <v>578.79049560637282</v>
      </c>
      <c r="O1993" s="668" t="s">
        <v>381</v>
      </c>
      <c r="P1993" s="668" t="s">
        <v>109</v>
      </c>
      <c r="Q1993" s="574" t="s">
        <v>6974</v>
      </c>
      <c r="R1993" s="574" t="s">
        <v>7210</v>
      </c>
      <c r="S1993" s="574" t="s">
        <v>6976</v>
      </c>
      <c r="T1993" s="574" t="s">
        <v>6948</v>
      </c>
      <c r="U1993" s="574" t="s">
        <v>6977</v>
      </c>
      <c r="V1993" s="574" t="s">
        <v>7211</v>
      </c>
      <c r="W1993" s="575" t="s">
        <v>6979</v>
      </c>
      <c r="X1993" s="575" t="s">
        <v>7212</v>
      </c>
      <c r="Y1993" s="576" t="s">
        <v>6981</v>
      </c>
      <c r="Z1993" s="577" t="s">
        <v>7311</v>
      </c>
      <c r="AA1993" s="578" t="s">
        <v>7312</v>
      </c>
      <c r="AE1993"/>
    </row>
    <row r="1994" spans="1:31" s="563" customFormat="1">
      <c r="A1994"/>
      <c r="B1994"/>
      <c r="C1994" s="568">
        <v>2026</v>
      </c>
      <c r="D1994" s="569" t="s">
        <v>101</v>
      </c>
      <c r="E1994" s="569" t="s">
        <v>361</v>
      </c>
      <c r="F1994" s="573" t="s">
        <v>141</v>
      </c>
      <c r="G1994" s="569" t="s">
        <v>42</v>
      </c>
      <c r="H1994" s="569" t="s">
        <v>41</v>
      </c>
      <c r="I1994" s="575" t="s">
        <v>54</v>
      </c>
      <c r="J1994" s="569" t="s">
        <v>350</v>
      </c>
      <c r="K1994" s="569" t="s">
        <v>106</v>
      </c>
      <c r="L1994" s="570">
        <v>0.6</v>
      </c>
      <c r="M1994" s="571">
        <v>9.3267761711755899</v>
      </c>
      <c r="N1994" s="572">
        <v>801.86599912132908</v>
      </c>
      <c r="O1994" s="668" t="s">
        <v>151</v>
      </c>
      <c r="P1994" s="668" t="s">
        <v>350</v>
      </c>
      <c r="Q1994" s="574" t="s">
        <v>6974</v>
      </c>
      <c r="R1994" s="574" t="s">
        <v>7210</v>
      </c>
      <c r="S1994" s="574" t="s">
        <v>6986</v>
      </c>
      <c r="T1994" s="574" t="s">
        <v>6948</v>
      </c>
      <c r="U1994" s="574" t="s">
        <v>7141</v>
      </c>
      <c r="V1994" s="574" t="s">
        <v>7215</v>
      </c>
      <c r="W1994" s="575" t="s">
        <v>6979</v>
      </c>
      <c r="X1994" s="575" t="s">
        <v>7212</v>
      </c>
      <c r="Y1994" s="576" t="s">
        <v>6991</v>
      </c>
      <c r="Z1994" s="577" t="s">
        <v>7313</v>
      </c>
      <c r="AA1994" s="578" t="s">
        <v>7312</v>
      </c>
      <c r="AE1994"/>
    </row>
    <row r="1995" spans="1:31" s="563" customFormat="1">
      <c r="A1995"/>
      <c r="B1995"/>
      <c r="C1995" s="568">
        <v>2026</v>
      </c>
      <c r="D1995" s="569" t="s">
        <v>101</v>
      </c>
      <c r="E1995" s="569" t="s">
        <v>361</v>
      </c>
      <c r="F1995" s="573" t="s">
        <v>141</v>
      </c>
      <c r="G1995" s="569" t="s">
        <v>42</v>
      </c>
      <c r="H1995" s="569" t="s">
        <v>41</v>
      </c>
      <c r="I1995" s="575" t="s">
        <v>54</v>
      </c>
      <c r="J1995" s="569" t="s">
        <v>350</v>
      </c>
      <c r="K1995" s="569" t="s">
        <v>104</v>
      </c>
      <c r="L1995" s="570">
        <v>0.4</v>
      </c>
      <c r="M1995" s="571">
        <v>6.2178507807837269</v>
      </c>
      <c r="N1995" s="572">
        <v>534.57733274755276</v>
      </c>
      <c r="O1995" s="668" t="s">
        <v>151</v>
      </c>
      <c r="P1995" s="668" t="s">
        <v>350</v>
      </c>
      <c r="Q1995" s="574" t="s">
        <v>7022</v>
      </c>
      <c r="R1995" s="574" t="s">
        <v>7217</v>
      </c>
      <c r="S1995" s="574" t="s">
        <v>6986</v>
      </c>
      <c r="T1995" s="574" t="s">
        <v>6948</v>
      </c>
      <c r="U1995" s="574" t="s">
        <v>7144</v>
      </c>
      <c r="V1995" s="574" t="s">
        <v>7218</v>
      </c>
      <c r="W1995" s="575" t="s">
        <v>7026</v>
      </c>
      <c r="X1995" s="575" t="s">
        <v>7219</v>
      </c>
      <c r="Y1995" s="576" t="s">
        <v>6991</v>
      </c>
      <c r="Z1995" s="577" t="s">
        <v>7314</v>
      </c>
      <c r="AA1995" s="578" t="s">
        <v>7315</v>
      </c>
      <c r="AE1995"/>
    </row>
    <row r="1996" spans="1:31" s="563" customFormat="1">
      <c r="A1996"/>
      <c r="B1996"/>
      <c r="C1996" s="568">
        <v>2026</v>
      </c>
      <c r="D1996" s="569" t="s">
        <v>101</v>
      </c>
      <c r="E1996" s="569" t="s">
        <v>361</v>
      </c>
      <c r="F1996" s="573" t="s">
        <v>141</v>
      </c>
      <c r="G1996" s="569" t="s">
        <v>42</v>
      </c>
      <c r="H1996" s="569" t="s">
        <v>41</v>
      </c>
      <c r="I1996" s="575" t="s">
        <v>54</v>
      </c>
      <c r="J1996" s="569" t="s">
        <v>99</v>
      </c>
      <c r="K1996" s="569" t="s">
        <v>467</v>
      </c>
      <c r="L1996" s="570">
        <v>1</v>
      </c>
      <c r="M1996" s="571">
        <v>2.0003892960900913</v>
      </c>
      <c r="N1996" s="572">
        <v>962.23919894559469</v>
      </c>
      <c r="O1996" s="668" t="s">
        <v>151</v>
      </c>
      <c r="P1996" s="668" t="s">
        <v>99</v>
      </c>
      <c r="Q1996" s="574" t="s">
        <v>6994</v>
      </c>
      <c r="R1996" s="574" t="s">
        <v>7189</v>
      </c>
      <c r="S1996" s="574" t="s">
        <v>6996</v>
      </c>
      <c r="T1996" s="574" t="s">
        <v>6948</v>
      </c>
      <c r="U1996" s="574" t="s">
        <v>6997</v>
      </c>
      <c r="V1996" s="574" t="s">
        <v>7222</v>
      </c>
      <c r="W1996" s="575" t="s">
        <v>6999</v>
      </c>
      <c r="X1996" s="575" t="s">
        <v>7192</v>
      </c>
      <c r="Y1996" s="576" t="s">
        <v>7001</v>
      </c>
      <c r="Z1996" s="577" t="s">
        <v>7316</v>
      </c>
      <c r="AA1996" s="578" t="s">
        <v>7304</v>
      </c>
      <c r="AE1996"/>
    </row>
    <row r="1997" spans="1:31" s="563" customFormat="1">
      <c r="A1997"/>
      <c r="B1997"/>
      <c r="C1997" s="568">
        <v>2026</v>
      </c>
      <c r="D1997" s="569" t="s">
        <v>101</v>
      </c>
      <c r="E1997" s="569" t="s">
        <v>361</v>
      </c>
      <c r="F1997" s="573" t="s">
        <v>141</v>
      </c>
      <c r="G1997" s="569" t="s">
        <v>42</v>
      </c>
      <c r="H1997" s="569" t="s">
        <v>41</v>
      </c>
      <c r="I1997" s="575" t="s">
        <v>54</v>
      </c>
      <c r="J1997" s="569" t="s">
        <v>96</v>
      </c>
      <c r="K1997" s="569" t="s">
        <v>467</v>
      </c>
      <c r="L1997" s="570">
        <v>1</v>
      </c>
      <c r="M1997" s="571">
        <v>0.18925332452954846</v>
      </c>
      <c r="N1997" s="572">
        <v>366.56731388403614</v>
      </c>
      <c r="O1997" s="668" t="s">
        <v>151</v>
      </c>
      <c r="P1997" s="668" t="s">
        <v>96</v>
      </c>
      <c r="Q1997" s="574" t="s">
        <v>6994</v>
      </c>
      <c r="R1997" s="574" t="s">
        <v>7189</v>
      </c>
      <c r="S1997" s="574" t="s">
        <v>7004</v>
      </c>
      <c r="T1997" s="574" t="s">
        <v>6948</v>
      </c>
      <c r="U1997" s="574" t="s">
        <v>7005</v>
      </c>
      <c r="V1997" s="574" t="s">
        <v>7224</v>
      </c>
      <c r="W1997" s="575" t="s">
        <v>6999</v>
      </c>
      <c r="X1997" s="575" t="s">
        <v>7192</v>
      </c>
      <c r="Y1997" s="576" t="s">
        <v>7007</v>
      </c>
      <c r="Z1997" s="577" t="s">
        <v>7317</v>
      </c>
      <c r="AA1997" s="578" t="s">
        <v>7304</v>
      </c>
      <c r="AE1997"/>
    </row>
    <row r="1998" spans="1:31" s="563" customFormat="1">
      <c r="A1998"/>
      <c r="B1998"/>
      <c r="C1998" s="568">
        <v>2026</v>
      </c>
      <c r="D1998" s="569" t="s">
        <v>101</v>
      </c>
      <c r="E1998" s="569" t="s">
        <v>361</v>
      </c>
      <c r="F1998" s="573" t="s">
        <v>141</v>
      </c>
      <c r="G1998" s="569" t="s">
        <v>42</v>
      </c>
      <c r="H1998" s="569" t="s">
        <v>41</v>
      </c>
      <c r="I1998" s="575" t="s">
        <v>54</v>
      </c>
      <c r="J1998" s="569" t="s">
        <v>87</v>
      </c>
      <c r="K1998" s="569" t="s">
        <v>467</v>
      </c>
      <c r="L1998" s="570">
        <v>0.65</v>
      </c>
      <c r="M1998" s="571">
        <v>6.439170378417618</v>
      </c>
      <c r="N1998" s="572">
        <v>285.92250482954813</v>
      </c>
      <c r="O1998" s="668" t="s">
        <v>151</v>
      </c>
      <c r="P1998" s="668" t="s">
        <v>87</v>
      </c>
      <c r="Q1998" s="574" t="s">
        <v>6994</v>
      </c>
      <c r="R1998" s="574" t="s">
        <v>7189</v>
      </c>
      <c r="S1998" s="574" t="s">
        <v>7011</v>
      </c>
      <c r="T1998" s="574" t="s">
        <v>6948</v>
      </c>
      <c r="U1998" s="574" t="s">
        <v>7318</v>
      </c>
      <c r="V1998" s="574" t="s">
        <v>7319</v>
      </c>
      <c r="W1998" s="575" t="s">
        <v>6999</v>
      </c>
      <c r="X1998" s="575" t="s">
        <v>7192</v>
      </c>
      <c r="Y1998" s="576" t="s">
        <v>7016</v>
      </c>
      <c r="Z1998" s="577" t="s">
        <v>7320</v>
      </c>
      <c r="AA1998" s="578" t="s">
        <v>7304</v>
      </c>
      <c r="AE1998"/>
    </row>
    <row r="1999" spans="1:31" s="563" customFormat="1">
      <c r="A1999"/>
      <c r="B1999"/>
      <c r="C1999" s="568">
        <v>2026</v>
      </c>
      <c r="D1999" s="569" t="s">
        <v>101</v>
      </c>
      <c r="E1999" s="569" t="s">
        <v>361</v>
      </c>
      <c r="F1999" s="573" t="s">
        <v>141</v>
      </c>
      <c r="G1999" s="569" t="s">
        <v>42</v>
      </c>
      <c r="H1999" s="569" t="s">
        <v>41</v>
      </c>
      <c r="I1999" s="575" t="s">
        <v>54</v>
      </c>
      <c r="J1999" s="569" t="s">
        <v>87</v>
      </c>
      <c r="K1999" s="569" t="s">
        <v>104</v>
      </c>
      <c r="L1999" s="570">
        <v>0.35</v>
      </c>
      <c r="M1999" s="571">
        <v>3.4672455883787174</v>
      </c>
      <c r="N1999" s="572">
        <v>153.95827183129512</v>
      </c>
      <c r="O1999" s="668" t="s">
        <v>151</v>
      </c>
      <c r="P1999" s="668" t="s">
        <v>87</v>
      </c>
      <c r="Q1999" s="574" t="s">
        <v>7022</v>
      </c>
      <c r="R1999" s="574" t="s">
        <v>7217</v>
      </c>
      <c r="S1999" s="574" t="s">
        <v>7011</v>
      </c>
      <c r="T1999" s="574" t="s">
        <v>6948</v>
      </c>
      <c r="U1999" s="574" t="s">
        <v>7024</v>
      </c>
      <c r="V1999" s="574" t="s">
        <v>7233</v>
      </c>
      <c r="W1999" s="575" t="s">
        <v>7026</v>
      </c>
      <c r="X1999" s="575" t="s">
        <v>7219</v>
      </c>
      <c r="Y1999" s="576" t="s">
        <v>7016</v>
      </c>
      <c r="Z1999" s="577" t="s">
        <v>7321</v>
      </c>
      <c r="AA1999" s="578" t="s">
        <v>7315</v>
      </c>
      <c r="AE1999"/>
    </row>
    <row r="2000" spans="1:31" s="563" customFormat="1">
      <c r="A2000"/>
      <c r="B2000"/>
      <c r="C2000" s="568">
        <v>2026</v>
      </c>
      <c r="D2000" s="569" t="s">
        <v>101</v>
      </c>
      <c r="E2000" s="569" t="s">
        <v>361</v>
      </c>
      <c r="F2000" s="573" t="s">
        <v>141</v>
      </c>
      <c r="G2000" s="569" t="s">
        <v>42</v>
      </c>
      <c r="H2000" s="569" t="s">
        <v>41</v>
      </c>
      <c r="I2000" s="575" t="s">
        <v>54</v>
      </c>
      <c r="J2000" s="569" t="s">
        <v>83</v>
      </c>
      <c r="K2000" s="569" t="s">
        <v>470</v>
      </c>
      <c r="L2000" s="570">
        <v>0.15</v>
      </c>
      <c r="M2000" s="571">
        <v>4.4079204871471891</v>
      </c>
      <c r="N2000" s="572">
        <v>10.909107197348311</v>
      </c>
      <c r="O2000" s="668" t="s">
        <v>382</v>
      </c>
      <c r="P2000" s="668" t="s">
        <v>83</v>
      </c>
      <c r="Q2000" s="574" t="s">
        <v>7175</v>
      </c>
      <c r="R2000" s="574" t="s">
        <v>7235</v>
      </c>
      <c r="S2000" s="574" t="s">
        <v>7032</v>
      </c>
      <c r="T2000" s="574" t="s">
        <v>6948</v>
      </c>
      <c r="U2000" s="574" t="s">
        <v>7236</v>
      </c>
      <c r="V2000" s="574" t="s">
        <v>7237</v>
      </c>
      <c r="W2000" s="575" t="s">
        <v>7179</v>
      </c>
      <c r="X2000" s="575" t="s">
        <v>7238</v>
      </c>
      <c r="Y2000" s="576" t="s">
        <v>7037</v>
      </c>
      <c r="Z2000" s="577" t="s">
        <v>7322</v>
      </c>
      <c r="AA2000" s="578" t="s">
        <v>7323</v>
      </c>
      <c r="AE2000"/>
    </row>
    <row r="2001" spans="1:31" s="563" customFormat="1">
      <c r="A2001"/>
      <c r="B2001"/>
      <c r="C2001" s="568">
        <v>2026</v>
      </c>
      <c r="D2001" s="569" t="s">
        <v>101</v>
      </c>
      <c r="E2001" s="569" t="s">
        <v>361</v>
      </c>
      <c r="F2001" s="573" t="s">
        <v>141</v>
      </c>
      <c r="G2001" s="569" t="s">
        <v>42</v>
      </c>
      <c r="H2001" s="569" t="s">
        <v>41</v>
      </c>
      <c r="I2001" s="575" t="s">
        <v>54</v>
      </c>
      <c r="J2001" s="569" t="s">
        <v>83</v>
      </c>
      <c r="K2001" s="569" t="s">
        <v>81</v>
      </c>
      <c r="L2001" s="570">
        <v>0.85</v>
      </c>
      <c r="M2001" s="571">
        <v>24.978216093834074</v>
      </c>
      <c r="N2001" s="572">
        <v>61.818274118307095</v>
      </c>
      <c r="O2001" s="668" t="s">
        <v>382</v>
      </c>
      <c r="P2001" s="668" t="s">
        <v>83</v>
      </c>
      <c r="Q2001" s="574" t="s">
        <v>7030</v>
      </c>
      <c r="R2001" s="574" t="s">
        <v>7241</v>
      </c>
      <c r="S2001" s="574" t="s">
        <v>7032</v>
      </c>
      <c r="T2001" s="574" t="s">
        <v>6948</v>
      </c>
      <c r="U2001" s="574" t="s">
        <v>7033</v>
      </c>
      <c r="V2001" s="574" t="s">
        <v>7242</v>
      </c>
      <c r="W2001" s="575" t="s">
        <v>7035</v>
      </c>
      <c r="X2001" s="575" t="s">
        <v>7243</v>
      </c>
      <c r="Y2001" s="576" t="s">
        <v>7037</v>
      </c>
      <c r="Z2001" s="577" t="s">
        <v>7324</v>
      </c>
      <c r="AA2001" s="578" t="s">
        <v>7325</v>
      </c>
      <c r="AE2001"/>
    </row>
    <row r="2002" spans="1:31" s="563" customFormat="1">
      <c r="A2002"/>
      <c r="B2002"/>
      <c r="C2002" s="568">
        <v>2026</v>
      </c>
      <c r="D2002" s="569" t="s">
        <v>101</v>
      </c>
      <c r="E2002" s="569" t="s">
        <v>361</v>
      </c>
      <c r="F2002" s="573" t="s">
        <v>141</v>
      </c>
      <c r="G2002" s="569" t="s">
        <v>42</v>
      </c>
      <c r="H2002" s="569" t="s">
        <v>41</v>
      </c>
      <c r="I2002" s="575" t="s">
        <v>54</v>
      </c>
      <c r="J2002" s="569" t="s">
        <v>77</v>
      </c>
      <c r="K2002" s="569" t="s">
        <v>469</v>
      </c>
      <c r="L2002" s="570">
        <v>0.4</v>
      </c>
      <c r="M2002" s="571">
        <v>16.532278129101975</v>
      </c>
      <c r="N2002" s="572">
        <v>460.34034766832451</v>
      </c>
      <c r="O2002" s="668" t="s">
        <v>381</v>
      </c>
      <c r="P2002" s="668" t="s">
        <v>77</v>
      </c>
      <c r="Q2002" s="574" t="s">
        <v>7040</v>
      </c>
      <c r="R2002" s="574" t="s">
        <v>7246</v>
      </c>
      <c r="S2002" s="574" t="s">
        <v>7042</v>
      </c>
      <c r="T2002" s="574" t="s">
        <v>6948</v>
      </c>
      <c r="U2002" s="574" t="s">
        <v>7043</v>
      </c>
      <c r="V2002" s="574" t="s">
        <v>7247</v>
      </c>
      <c r="W2002" s="575" t="s">
        <v>7045</v>
      </c>
      <c r="X2002" s="575" t="s">
        <v>7248</v>
      </c>
      <c r="Y2002" s="576" t="s">
        <v>7047</v>
      </c>
      <c r="Z2002" s="577" t="s">
        <v>7326</v>
      </c>
      <c r="AA2002" s="578" t="s">
        <v>7327</v>
      </c>
      <c r="AE2002"/>
    </row>
    <row r="2003" spans="1:31" s="563" customFormat="1">
      <c r="A2003"/>
      <c r="B2003"/>
      <c r="C2003" s="568">
        <v>2026</v>
      </c>
      <c r="D2003" s="569" t="s">
        <v>101</v>
      </c>
      <c r="E2003" s="569" t="s">
        <v>361</v>
      </c>
      <c r="F2003" s="573" t="s">
        <v>141</v>
      </c>
      <c r="G2003" s="569" t="s">
        <v>42</v>
      </c>
      <c r="H2003" s="569" t="s">
        <v>41</v>
      </c>
      <c r="I2003" s="575" t="s">
        <v>54</v>
      </c>
      <c r="J2003" s="569" t="s">
        <v>77</v>
      </c>
      <c r="K2003" s="569" t="s">
        <v>93</v>
      </c>
      <c r="L2003" s="570">
        <v>0.6</v>
      </c>
      <c r="M2003" s="571">
        <v>24.798417193652963</v>
      </c>
      <c r="N2003" s="572">
        <v>690.51052150248665</v>
      </c>
      <c r="O2003" s="668" t="s">
        <v>381</v>
      </c>
      <c r="P2003" s="668" t="s">
        <v>77</v>
      </c>
      <c r="Q2003" s="574" t="s">
        <v>7050</v>
      </c>
      <c r="R2003" s="574" t="s">
        <v>7251</v>
      </c>
      <c r="S2003" s="574" t="s">
        <v>7042</v>
      </c>
      <c r="T2003" s="574" t="s">
        <v>6948</v>
      </c>
      <c r="U2003" s="574" t="s">
        <v>7052</v>
      </c>
      <c r="V2003" s="574" t="s">
        <v>7252</v>
      </c>
      <c r="W2003" s="575" t="s">
        <v>7054</v>
      </c>
      <c r="X2003" s="575" t="s">
        <v>7253</v>
      </c>
      <c r="Y2003" s="576" t="s">
        <v>7047</v>
      </c>
      <c r="Z2003" s="577" t="s">
        <v>7328</v>
      </c>
      <c r="AA2003" s="578" t="s">
        <v>7329</v>
      </c>
      <c r="AE2003"/>
    </row>
    <row r="2004" spans="1:31" s="563" customFormat="1">
      <c r="A2004"/>
      <c r="B2004"/>
      <c r="C2004" s="568">
        <v>2026</v>
      </c>
      <c r="D2004" s="569" t="s">
        <v>101</v>
      </c>
      <c r="E2004" s="569" t="s">
        <v>361</v>
      </c>
      <c r="F2004" s="573" t="s">
        <v>141</v>
      </c>
      <c r="G2004" s="569" t="s">
        <v>42</v>
      </c>
      <c r="H2004" s="569" t="s">
        <v>41</v>
      </c>
      <c r="I2004" s="575" t="s">
        <v>54</v>
      </c>
      <c r="J2004" s="569" t="s">
        <v>349</v>
      </c>
      <c r="K2004" s="569" t="s">
        <v>467</v>
      </c>
      <c r="L2004" s="570">
        <v>0.3</v>
      </c>
      <c r="M2004" s="571">
        <v>2.9835641036903708</v>
      </c>
      <c r="N2004" s="572">
        <v>321.3414764567849</v>
      </c>
      <c r="O2004" s="668" t="s">
        <v>151</v>
      </c>
      <c r="P2004" s="668" t="s">
        <v>349</v>
      </c>
      <c r="Q2004" s="574" t="s">
        <v>6994</v>
      </c>
      <c r="R2004" s="574" t="s">
        <v>7189</v>
      </c>
      <c r="S2004" s="574" t="s">
        <v>7058</v>
      </c>
      <c r="T2004" s="574" t="s">
        <v>6948</v>
      </c>
      <c r="U2004" s="574" t="s">
        <v>7059</v>
      </c>
      <c r="V2004" s="574" t="s">
        <v>7262</v>
      </c>
      <c r="W2004" s="575" t="s">
        <v>6999</v>
      </c>
      <c r="X2004" s="575" t="s">
        <v>7192</v>
      </c>
      <c r="Y2004" s="576" t="s">
        <v>7061</v>
      </c>
      <c r="Z2004" s="577" t="s">
        <v>7330</v>
      </c>
      <c r="AA2004" s="578" t="s">
        <v>7304</v>
      </c>
      <c r="AE2004"/>
    </row>
    <row r="2005" spans="1:31" s="563" customFormat="1">
      <c r="A2005"/>
      <c r="B2005"/>
      <c r="C2005" s="568">
        <v>2026</v>
      </c>
      <c r="D2005" s="569" t="s">
        <v>101</v>
      </c>
      <c r="E2005" s="569" t="s">
        <v>361</v>
      </c>
      <c r="F2005" s="573" t="s">
        <v>141</v>
      </c>
      <c r="G2005" s="569" t="s">
        <v>42</v>
      </c>
      <c r="H2005" s="569" t="s">
        <v>41</v>
      </c>
      <c r="I2005" s="575" t="s">
        <v>54</v>
      </c>
      <c r="J2005" s="569" t="s">
        <v>349</v>
      </c>
      <c r="K2005" s="569" t="s">
        <v>104</v>
      </c>
      <c r="L2005" s="570">
        <v>0.7</v>
      </c>
      <c r="M2005" s="571">
        <v>6.9616495752775318</v>
      </c>
      <c r="N2005" s="572">
        <v>749.79677839916474</v>
      </c>
      <c r="O2005" s="668" t="s">
        <v>151</v>
      </c>
      <c r="P2005" s="668" t="s">
        <v>349</v>
      </c>
      <c r="Q2005" s="574" t="s">
        <v>7022</v>
      </c>
      <c r="R2005" s="574" t="s">
        <v>7217</v>
      </c>
      <c r="S2005" s="574" t="s">
        <v>7058</v>
      </c>
      <c r="T2005" s="574" t="s">
        <v>6948</v>
      </c>
      <c r="U2005" s="574" t="s">
        <v>7063</v>
      </c>
      <c r="V2005" s="574" t="s">
        <v>7264</v>
      </c>
      <c r="W2005" s="575" t="s">
        <v>7026</v>
      </c>
      <c r="X2005" s="575" t="s">
        <v>7219</v>
      </c>
      <c r="Y2005" s="576" t="s">
        <v>7061</v>
      </c>
      <c r="Z2005" s="577" t="s">
        <v>7331</v>
      </c>
      <c r="AA2005" s="578" t="s">
        <v>7315</v>
      </c>
      <c r="AE2005"/>
    </row>
    <row r="2006" spans="1:31" s="563" customFormat="1">
      <c r="A2006"/>
      <c r="B2006"/>
      <c r="C2006" s="568">
        <v>2026</v>
      </c>
      <c r="D2006" s="569" t="s">
        <v>101</v>
      </c>
      <c r="E2006" s="569" t="s">
        <v>361</v>
      </c>
      <c r="F2006" s="573" t="s">
        <v>141</v>
      </c>
      <c r="G2006" s="569" t="s">
        <v>42</v>
      </c>
      <c r="H2006" s="569" t="s">
        <v>41</v>
      </c>
      <c r="I2006" s="575" t="s">
        <v>54</v>
      </c>
      <c r="J2006" s="569" t="s">
        <v>76</v>
      </c>
      <c r="K2006" s="569" t="s">
        <v>467</v>
      </c>
      <c r="L2006" s="570">
        <v>0.5</v>
      </c>
      <c r="M2006" s="571">
        <v>0.28538605890607349</v>
      </c>
      <c r="N2006" s="572">
        <v>109.97019416521084</v>
      </c>
      <c r="O2006" s="668" t="s">
        <v>151</v>
      </c>
      <c r="P2006" s="668" t="s">
        <v>76</v>
      </c>
      <c r="Q2006" s="574" t="s">
        <v>6994</v>
      </c>
      <c r="R2006" s="574" t="s">
        <v>7189</v>
      </c>
      <c r="S2006" s="574" t="s">
        <v>7066</v>
      </c>
      <c r="T2006" s="574" t="s">
        <v>6948</v>
      </c>
      <c r="U2006" s="574" t="s">
        <v>7067</v>
      </c>
      <c r="V2006" s="574" t="s">
        <v>7266</v>
      </c>
      <c r="W2006" s="575" t="s">
        <v>6999</v>
      </c>
      <c r="X2006" s="575" t="s">
        <v>7192</v>
      </c>
      <c r="Y2006" s="576" t="s">
        <v>7069</v>
      </c>
      <c r="Z2006" s="577" t="s">
        <v>7332</v>
      </c>
      <c r="AA2006" s="578" t="s">
        <v>7304</v>
      </c>
      <c r="AE2006"/>
    </row>
    <row r="2007" spans="1:31" s="563" customFormat="1">
      <c r="A2007"/>
      <c r="B2007"/>
      <c r="C2007" s="568">
        <v>2026</v>
      </c>
      <c r="D2007" s="569" t="s">
        <v>101</v>
      </c>
      <c r="E2007" s="569" t="s">
        <v>361</v>
      </c>
      <c r="F2007" s="573" t="s">
        <v>141</v>
      </c>
      <c r="G2007" s="569" t="s">
        <v>42</v>
      </c>
      <c r="H2007" s="569" t="s">
        <v>41</v>
      </c>
      <c r="I2007" s="575" t="s">
        <v>54</v>
      </c>
      <c r="J2007" s="569" t="s">
        <v>76</v>
      </c>
      <c r="K2007" s="569" t="s">
        <v>111</v>
      </c>
      <c r="L2007" s="570">
        <v>0.5</v>
      </c>
      <c r="M2007" s="571">
        <v>0.28538605890607349</v>
      </c>
      <c r="N2007" s="572">
        <v>109.97019416521084</v>
      </c>
      <c r="O2007" s="668" t="s">
        <v>151</v>
      </c>
      <c r="P2007" s="668" t="s">
        <v>76</v>
      </c>
      <c r="Q2007" s="574" t="s">
        <v>7071</v>
      </c>
      <c r="R2007" s="574" t="s">
        <v>7268</v>
      </c>
      <c r="S2007" s="574" t="s">
        <v>7066</v>
      </c>
      <c r="T2007" s="574" t="s">
        <v>6948</v>
      </c>
      <c r="U2007" s="574" t="s">
        <v>7073</v>
      </c>
      <c r="V2007" s="574" t="s">
        <v>7269</v>
      </c>
      <c r="W2007" s="575" t="s">
        <v>7075</v>
      </c>
      <c r="X2007" s="575" t="s">
        <v>7270</v>
      </c>
      <c r="Y2007" s="576" t="s">
        <v>7069</v>
      </c>
      <c r="Z2007" s="577" t="s">
        <v>7333</v>
      </c>
      <c r="AA2007" s="578" t="s">
        <v>7334</v>
      </c>
      <c r="AE2007"/>
    </row>
    <row r="2008" spans="1:31" s="563" customFormat="1">
      <c r="A2008"/>
      <c r="B2008"/>
      <c r="C2008" s="568">
        <v>2026</v>
      </c>
      <c r="D2008" s="569" t="s">
        <v>101</v>
      </c>
      <c r="E2008" s="569" t="s">
        <v>361</v>
      </c>
      <c r="F2008" s="573" t="s">
        <v>141</v>
      </c>
      <c r="G2008" s="569" t="s">
        <v>42</v>
      </c>
      <c r="H2008" s="569" t="s">
        <v>41</v>
      </c>
      <c r="I2008" s="575" t="s">
        <v>54</v>
      </c>
      <c r="J2008" s="569" t="s">
        <v>74</v>
      </c>
      <c r="K2008" s="569" t="s">
        <v>467</v>
      </c>
      <c r="L2008" s="570">
        <v>0.35</v>
      </c>
      <c r="M2008" s="571">
        <v>2.1327529785126513</v>
      </c>
      <c r="N2008" s="572">
        <v>824.7764562390812</v>
      </c>
      <c r="O2008" s="668" t="s">
        <v>151</v>
      </c>
      <c r="P2008" s="668" t="s">
        <v>74</v>
      </c>
      <c r="Q2008" s="574" t="s">
        <v>6994</v>
      </c>
      <c r="R2008" s="574" t="s">
        <v>7189</v>
      </c>
      <c r="S2008" s="574" t="s">
        <v>7079</v>
      </c>
      <c r="T2008" s="574" t="s">
        <v>6948</v>
      </c>
      <c r="U2008" s="574" t="s">
        <v>7080</v>
      </c>
      <c r="V2008" s="574" t="s">
        <v>7273</v>
      </c>
      <c r="W2008" s="575" t="s">
        <v>6999</v>
      </c>
      <c r="X2008" s="575" t="s">
        <v>7192</v>
      </c>
      <c r="Y2008" s="576" t="s">
        <v>7082</v>
      </c>
      <c r="Z2008" s="577" t="s">
        <v>7335</v>
      </c>
      <c r="AA2008" s="578" t="s">
        <v>7304</v>
      </c>
      <c r="AE2008"/>
    </row>
    <row r="2009" spans="1:31" s="563" customFormat="1">
      <c r="A2009"/>
      <c r="B2009"/>
      <c r="C2009" s="568">
        <v>2026</v>
      </c>
      <c r="D2009" s="569" t="s">
        <v>101</v>
      </c>
      <c r="E2009" s="569" t="s">
        <v>361</v>
      </c>
      <c r="F2009" s="573" t="s">
        <v>141</v>
      </c>
      <c r="G2009" s="569" t="s">
        <v>42</v>
      </c>
      <c r="H2009" s="569" t="s">
        <v>41</v>
      </c>
      <c r="I2009" s="575" t="s">
        <v>54</v>
      </c>
      <c r="J2009" s="569" t="s">
        <v>74</v>
      </c>
      <c r="K2009" s="569" t="s">
        <v>111</v>
      </c>
      <c r="L2009" s="570">
        <v>0.65</v>
      </c>
      <c r="M2009" s="571">
        <v>3.9608269600949244</v>
      </c>
      <c r="N2009" s="572">
        <v>1531.7277044440079</v>
      </c>
      <c r="O2009" s="668" t="s">
        <v>151</v>
      </c>
      <c r="P2009" s="668" t="s">
        <v>74</v>
      </c>
      <c r="Q2009" s="574" t="s">
        <v>7071</v>
      </c>
      <c r="R2009" s="574" t="s">
        <v>7268</v>
      </c>
      <c r="S2009" s="574" t="s">
        <v>7079</v>
      </c>
      <c r="T2009" s="574" t="s">
        <v>6948</v>
      </c>
      <c r="U2009" s="574" t="s">
        <v>7084</v>
      </c>
      <c r="V2009" s="574" t="s">
        <v>7275</v>
      </c>
      <c r="W2009" s="575" t="s">
        <v>7075</v>
      </c>
      <c r="X2009" s="575" t="s">
        <v>7270</v>
      </c>
      <c r="Y2009" s="576" t="s">
        <v>7082</v>
      </c>
      <c r="Z2009" s="577" t="s">
        <v>7336</v>
      </c>
      <c r="AA2009" s="578" t="s">
        <v>7334</v>
      </c>
      <c r="AE2009"/>
    </row>
    <row r="2010" spans="1:31" s="563" customFormat="1">
      <c r="A2010"/>
      <c r="B2010"/>
      <c r="C2010" s="568">
        <v>2026</v>
      </c>
      <c r="D2010" s="569" t="s">
        <v>101</v>
      </c>
      <c r="E2010" s="569" t="s">
        <v>361</v>
      </c>
      <c r="F2010" s="573" t="s">
        <v>141</v>
      </c>
      <c r="G2010" s="569" t="s">
        <v>42</v>
      </c>
      <c r="H2010" s="569" t="s">
        <v>41</v>
      </c>
      <c r="I2010" s="575" t="s">
        <v>54</v>
      </c>
      <c r="J2010" s="569" t="s">
        <v>351</v>
      </c>
      <c r="K2010" s="569" t="s">
        <v>100</v>
      </c>
      <c r="L2010" s="570">
        <v>1</v>
      </c>
      <c r="M2010" s="571">
        <v>6.6942144205701215</v>
      </c>
      <c r="N2010" s="572">
        <v>31.158221680143072</v>
      </c>
      <c r="O2010" s="668" t="s">
        <v>151</v>
      </c>
      <c r="P2010" s="668" t="s">
        <v>351</v>
      </c>
      <c r="Q2010" s="574" t="s">
        <v>7087</v>
      </c>
      <c r="R2010" s="574" t="s">
        <v>7283</v>
      </c>
      <c r="S2010" s="574" t="s">
        <v>7089</v>
      </c>
      <c r="T2010" s="574" t="s">
        <v>6948</v>
      </c>
      <c r="U2010" s="574" t="s">
        <v>7090</v>
      </c>
      <c r="V2010" s="574" t="s">
        <v>7284</v>
      </c>
      <c r="W2010" s="575" t="s">
        <v>7092</v>
      </c>
      <c r="X2010" s="575" t="s">
        <v>7285</v>
      </c>
      <c r="Y2010" s="576" t="s">
        <v>7094</v>
      </c>
      <c r="Z2010" s="577" t="s">
        <v>7337</v>
      </c>
      <c r="AA2010" s="578" t="s">
        <v>7338</v>
      </c>
      <c r="AE2010"/>
    </row>
    <row r="2011" spans="1:31" s="563" customFormat="1">
      <c r="A2011"/>
      <c r="B2011"/>
      <c r="C2011" s="568">
        <v>2026</v>
      </c>
      <c r="D2011" s="569" t="s">
        <v>101</v>
      </c>
      <c r="E2011" s="569" t="s">
        <v>361</v>
      </c>
      <c r="F2011" s="573" t="s">
        <v>141</v>
      </c>
      <c r="G2011" s="569" t="s">
        <v>42</v>
      </c>
      <c r="H2011" s="569" t="s">
        <v>41</v>
      </c>
      <c r="I2011" s="575" t="s">
        <v>54</v>
      </c>
      <c r="J2011" s="569" t="s">
        <v>67</v>
      </c>
      <c r="K2011" s="569" t="s">
        <v>81</v>
      </c>
      <c r="L2011" s="570">
        <v>1</v>
      </c>
      <c r="M2011" s="571">
        <v>10.888972316846621</v>
      </c>
      <c r="N2011" s="572">
        <v>45.820914235504517</v>
      </c>
      <c r="O2011" s="668" t="s">
        <v>382</v>
      </c>
      <c r="P2011" s="668" t="s">
        <v>67</v>
      </c>
      <c r="Q2011" s="574" t="s">
        <v>7030</v>
      </c>
      <c r="R2011" s="574" t="s">
        <v>7241</v>
      </c>
      <c r="S2011" s="574" t="s">
        <v>7097</v>
      </c>
      <c r="T2011" s="574" t="s">
        <v>6948</v>
      </c>
      <c r="U2011" s="574" t="s">
        <v>7098</v>
      </c>
      <c r="V2011" s="574" t="s">
        <v>7290</v>
      </c>
      <c r="W2011" s="575" t="s">
        <v>7035</v>
      </c>
      <c r="X2011" s="575" t="s">
        <v>7243</v>
      </c>
      <c r="Y2011" s="576" t="s">
        <v>7100</v>
      </c>
      <c r="Z2011" s="577" t="s">
        <v>7339</v>
      </c>
      <c r="AA2011" s="578" t="s">
        <v>7325</v>
      </c>
      <c r="AE2011"/>
    </row>
    <row r="2012" spans="1:31" s="563" customFormat="1">
      <c r="A2012"/>
      <c r="B2012"/>
      <c r="C2012" s="568">
        <v>2026</v>
      </c>
      <c r="D2012" s="569" t="s">
        <v>101</v>
      </c>
      <c r="E2012" s="569" t="s">
        <v>361</v>
      </c>
      <c r="F2012" s="573" t="s">
        <v>141</v>
      </c>
      <c r="G2012" s="569" t="s">
        <v>42</v>
      </c>
      <c r="H2012" s="569" t="s">
        <v>41</v>
      </c>
      <c r="I2012" s="575" t="s">
        <v>54</v>
      </c>
      <c r="J2012" s="569" t="s">
        <v>66</v>
      </c>
      <c r="K2012" s="569" t="s">
        <v>310</v>
      </c>
      <c r="L2012" s="570">
        <v>0.8</v>
      </c>
      <c r="M2012" s="571">
        <v>27.715877010255969</v>
      </c>
      <c r="N2012" s="572">
        <v>977.51283702409614</v>
      </c>
      <c r="O2012" s="668" t="s">
        <v>381</v>
      </c>
      <c r="P2012" s="668" t="s">
        <v>66</v>
      </c>
      <c r="Q2012" s="574" t="s">
        <v>7112</v>
      </c>
      <c r="R2012" s="574" t="s">
        <v>7294</v>
      </c>
      <c r="S2012" s="574" t="s">
        <v>7104</v>
      </c>
      <c r="T2012" s="574" t="s">
        <v>6948</v>
      </c>
      <c r="U2012" s="574" t="s">
        <v>7114</v>
      </c>
      <c r="V2012" s="574" t="s">
        <v>7295</v>
      </c>
      <c r="W2012" s="575" t="s">
        <v>7116</v>
      </c>
      <c r="X2012" s="575" t="s">
        <v>7296</v>
      </c>
      <c r="Y2012" s="576" t="s">
        <v>7109</v>
      </c>
      <c r="Z2012" s="577" t="s">
        <v>7340</v>
      </c>
      <c r="AA2012" s="578" t="s">
        <v>7341</v>
      </c>
      <c r="AE2012"/>
    </row>
    <row r="2013" spans="1:31" s="563" customFormat="1">
      <c r="A2013"/>
      <c r="B2013"/>
      <c r="C2013" s="568">
        <v>2026</v>
      </c>
      <c r="D2013" s="569" t="s">
        <v>101</v>
      </c>
      <c r="E2013" s="569" t="s">
        <v>361</v>
      </c>
      <c r="F2013" s="573" t="s">
        <v>141</v>
      </c>
      <c r="G2013" s="569" t="s">
        <v>42</v>
      </c>
      <c r="H2013" s="569" t="s">
        <v>41</v>
      </c>
      <c r="I2013" s="575" t="s">
        <v>54</v>
      </c>
      <c r="J2013" s="569" t="s">
        <v>66</v>
      </c>
      <c r="K2013" s="569" t="s">
        <v>79</v>
      </c>
      <c r="L2013" s="570">
        <v>0.2</v>
      </c>
      <c r="M2013" s="571">
        <v>6.9289692525639923</v>
      </c>
      <c r="N2013" s="572">
        <v>244.37820925602404</v>
      </c>
      <c r="O2013" s="668" t="s">
        <v>381</v>
      </c>
      <c r="P2013" s="668" t="s">
        <v>66</v>
      </c>
      <c r="Q2013" s="574" t="s">
        <v>7120</v>
      </c>
      <c r="R2013" s="574" t="s">
        <v>7277</v>
      </c>
      <c r="S2013" s="574" t="s">
        <v>7104</v>
      </c>
      <c r="T2013" s="574" t="s">
        <v>6948</v>
      </c>
      <c r="U2013" s="574" t="s">
        <v>7122</v>
      </c>
      <c r="V2013" s="574" t="s">
        <v>7299</v>
      </c>
      <c r="W2013" s="575" t="s">
        <v>7124</v>
      </c>
      <c r="X2013" s="575" t="s">
        <v>7280</v>
      </c>
      <c r="Y2013" s="576" t="s">
        <v>7109</v>
      </c>
      <c r="Z2013" s="577" t="s">
        <v>7342</v>
      </c>
      <c r="AA2013" s="578" t="s">
        <v>7343</v>
      </c>
      <c r="AE2013"/>
    </row>
    <row r="2014" spans="1:31" s="563" customFormat="1">
      <c r="A2014"/>
      <c r="B2014"/>
      <c r="C2014" s="568">
        <v>2026</v>
      </c>
      <c r="D2014" s="569" t="s">
        <v>101</v>
      </c>
      <c r="E2014" s="569" t="s">
        <v>361</v>
      </c>
      <c r="F2014" s="573" t="s">
        <v>141</v>
      </c>
      <c r="G2014" s="569" t="s">
        <v>42</v>
      </c>
      <c r="H2014" s="569" t="s">
        <v>41</v>
      </c>
      <c r="I2014" s="575" t="s">
        <v>54</v>
      </c>
      <c r="J2014" s="569" t="s">
        <v>348</v>
      </c>
      <c r="K2014" s="569" t="s">
        <v>469</v>
      </c>
      <c r="L2014" s="570">
        <v>0.9</v>
      </c>
      <c r="M2014" s="571">
        <v>25.284120080535157</v>
      </c>
      <c r="N2014" s="572">
        <v>2577.4264257471295</v>
      </c>
      <c r="O2014" s="668" t="s">
        <v>151</v>
      </c>
      <c r="P2014" s="668" t="s">
        <v>348</v>
      </c>
      <c r="Q2014" s="574" t="s">
        <v>7040</v>
      </c>
      <c r="R2014" s="574" t="s">
        <v>7246</v>
      </c>
      <c r="S2014" s="574" t="s">
        <v>7128</v>
      </c>
      <c r="T2014" s="574" t="s">
        <v>6948</v>
      </c>
      <c r="U2014" s="574" t="s">
        <v>7129</v>
      </c>
      <c r="V2014" s="574" t="s">
        <v>7301</v>
      </c>
      <c r="W2014" s="575" t="s">
        <v>7045</v>
      </c>
      <c r="X2014" s="575" t="s">
        <v>7248</v>
      </c>
      <c r="Y2014" s="576" t="s">
        <v>7131</v>
      </c>
      <c r="Z2014" s="577" t="s">
        <v>7344</v>
      </c>
      <c r="AA2014" s="578" t="s">
        <v>7327</v>
      </c>
      <c r="AE2014"/>
    </row>
    <row r="2015" spans="1:31" s="563" customFormat="1">
      <c r="A2015"/>
      <c r="B2015"/>
      <c r="C2015" s="568">
        <v>2026</v>
      </c>
      <c r="D2015" s="569" t="s">
        <v>101</v>
      </c>
      <c r="E2015" s="569" t="s">
        <v>361</v>
      </c>
      <c r="F2015" s="573" t="s">
        <v>141</v>
      </c>
      <c r="G2015" s="569" t="s">
        <v>42</v>
      </c>
      <c r="H2015" s="569" t="s">
        <v>41</v>
      </c>
      <c r="I2015" s="575" t="s">
        <v>54</v>
      </c>
      <c r="J2015" s="569" t="s">
        <v>348</v>
      </c>
      <c r="K2015" s="569" t="s">
        <v>104</v>
      </c>
      <c r="L2015" s="570">
        <v>0.1</v>
      </c>
      <c r="M2015" s="571">
        <v>2.8093466756150174</v>
      </c>
      <c r="N2015" s="572">
        <v>286.38071397190322</v>
      </c>
      <c r="O2015" s="668" t="s">
        <v>151</v>
      </c>
      <c r="P2015" s="668" t="s">
        <v>348</v>
      </c>
      <c r="Q2015" s="574" t="s">
        <v>7022</v>
      </c>
      <c r="R2015" s="574" t="s">
        <v>7217</v>
      </c>
      <c r="S2015" s="574" t="s">
        <v>7128</v>
      </c>
      <c r="T2015" s="574" t="s">
        <v>6948</v>
      </c>
      <c r="U2015" s="574" t="s">
        <v>7345</v>
      </c>
      <c r="V2015" s="574" t="s">
        <v>7346</v>
      </c>
      <c r="W2015" s="575" t="s">
        <v>7026</v>
      </c>
      <c r="X2015" s="575" t="s">
        <v>7219</v>
      </c>
      <c r="Y2015" s="576" t="s">
        <v>7131</v>
      </c>
      <c r="Z2015" s="577" t="s">
        <v>7347</v>
      </c>
      <c r="AA2015" s="578" t="s">
        <v>7315</v>
      </c>
      <c r="AE2015"/>
    </row>
    <row r="2016" spans="1:31" s="563" customFormat="1">
      <c r="A2016"/>
      <c r="B2016"/>
      <c r="C2016" s="568">
        <v>2026</v>
      </c>
      <c r="D2016" s="569" t="s">
        <v>101</v>
      </c>
      <c r="E2016" s="569" t="s">
        <v>333</v>
      </c>
      <c r="F2016" s="573" t="s">
        <v>141</v>
      </c>
      <c r="G2016" s="569" t="s">
        <v>42</v>
      </c>
      <c r="H2016" s="569" t="s">
        <v>41</v>
      </c>
      <c r="I2016" s="575" t="s">
        <v>54</v>
      </c>
      <c r="J2016" s="569" t="s">
        <v>352</v>
      </c>
      <c r="K2016" s="569" t="s">
        <v>346</v>
      </c>
      <c r="L2016" s="570">
        <v>1</v>
      </c>
      <c r="M2016" s="571">
        <v>0.19197618738836872</v>
      </c>
      <c r="N2016" s="572">
        <v>7.9999999999999991</v>
      </c>
      <c r="O2016" s="668" t="s">
        <v>151</v>
      </c>
      <c r="P2016" s="668" t="s">
        <v>352</v>
      </c>
      <c r="Q2016" s="574" t="s">
        <v>6945</v>
      </c>
      <c r="R2016" s="574" t="s">
        <v>7195</v>
      </c>
      <c r="S2016" s="574" t="s">
        <v>6947</v>
      </c>
      <c r="T2016" s="574" t="s">
        <v>6948</v>
      </c>
      <c r="U2016" s="574" t="s">
        <v>6949</v>
      </c>
      <c r="V2016" s="574" t="s">
        <v>7196</v>
      </c>
      <c r="W2016" s="575" t="s">
        <v>6951</v>
      </c>
      <c r="X2016" s="575" t="s">
        <v>7197</v>
      </c>
      <c r="Y2016" s="576" t="s">
        <v>6953</v>
      </c>
      <c r="Z2016" s="577" t="s">
        <v>7348</v>
      </c>
      <c r="AA2016" s="578" t="s">
        <v>7349</v>
      </c>
      <c r="AE2016"/>
    </row>
    <row r="2017" spans="1:31" s="563" customFormat="1">
      <c r="A2017"/>
      <c r="B2017"/>
      <c r="C2017" s="568">
        <v>2026</v>
      </c>
      <c r="D2017" s="569" t="s">
        <v>101</v>
      </c>
      <c r="E2017" s="569" t="s">
        <v>333</v>
      </c>
      <c r="F2017" s="573" t="s">
        <v>141</v>
      </c>
      <c r="G2017" s="569" t="s">
        <v>42</v>
      </c>
      <c r="H2017" s="569" t="s">
        <v>41</v>
      </c>
      <c r="I2017" s="575" t="s">
        <v>54</v>
      </c>
      <c r="J2017" s="569" t="s">
        <v>116</v>
      </c>
      <c r="K2017" s="569" t="s">
        <v>90</v>
      </c>
      <c r="L2017" s="570">
        <v>0.5</v>
      </c>
      <c r="M2017" s="571">
        <v>0.18428991412920634</v>
      </c>
      <c r="N2017" s="572">
        <v>0.78260869565217384</v>
      </c>
      <c r="O2017" s="668" t="s">
        <v>382</v>
      </c>
      <c r="P2017" s="668" t="s">
        <v>116</v>
      </c>
      <c r="Q2017" s="574" t="s">
        <v>6956</v>
      </c>
      <c r="R2017" s="574" t="s">
        <v>7200</v>
      </c>
      <c r="S2017" s="574" t="s">
        <v>6958</v>
      </c>
      <c r="T2017" s="574" t="s">
        <v>6948</v>
      </c>
      <c r="U2017" s="574" t="s">
        <v>6959</v>
      </c>
      <c r="V2017" s="574" t="s">
        <v>7201</v>
      </c>
      <c r="W2017" s="575" t="s">
        <v>6961</v>
      </c>
      <c r="X2017" s="575" t="s">
        <v>7202</v>
      </c>
      <c r="Y2017" s="576" t="s">
        <v>6963</v>
      </c>
      <c r="Z2017" s="577" t="s">
        <v>7350</v>
      </c>
      <c r="AA2017" s="578" t="s">
        <v>7351</v>
      </c>
      <c r="AE2017"/>
    </row>
    <row r="2018" spans="1:31" s="563" customFormat="1">
      <c r="A2018"/>
      <c r="B2018"/>
      <c r="C2018" s="568">
        <v>2026</v>
      </c>
      <c r="D2018" s="569" t="s">
        <v>101</v>
      </c>
      <c r="E2018" s="569" t="s">
        <v>333</v>
      </c>
      <c r="F2018" s="573" t="s">
        <v>141</v>
      </c>
      <c r="G2018" s="569" t="s">
        <v>42</v>
      </c>
      <c r="H2018" s="569" t="s">
        <v>41</v>
      </c>
      <c r="I2018" s="575" t="s">
        <v>54</v>
      </c>
      <c r="J2018" s="569" t="s">
        <v>116</v>
      </c>
      <c r="K2018" s="569" t="s">
        <v>466</v>
      </c>
      <c r="L2018" s="570">
        <v>0.5</v>
      </c>
      <c r="M2018" s="571">
        <v>0.18428991412920634</v>
      </c>
      <c r="N2018" s="572">
        <v>0.78260869565217384</v>
      </c>
      <c r="O2018" s="668" t="s">
        <v>382</v>
      </c>
      <c r="P2018" s="668" t="s">
        <v>116</v>
      </c>
      <c r="Q2018" s="574" t="s">
        <v>6966</v>
      </c>
      <c r="R2018" s="574" t="s">
        <v>7205</v>
      </c>
      <c r="S2018" s="574" t="s">
        <v>6958</v>
      </c>
      <c r="T2018" s="574" t="s">
        <v>6948</v>
      </c>
      <c r="U2018" s="574" t="s">
        <v>6968</v>
      </c>
      <c r="V2018" s="574" t="s">
        <v>7206</v>
      </c>
      <c r="W2018" s="575" t="s">
        <v>6970</v>
      </c>
      <c r="X2018" s="575" t="s">
        <v>7207</v>
      </c>
      <c r="Y2018" s="576" t="s">
        <v>6963</v>
      </c>
      <c r="Z2018" s="577" t="s">
        <v>7352</v>
      </c>
      <c r="AA2018" s="578" t="s">
        <v>7353</v>
      </c>
      <c r="AE2018"/>
    </row>
    <row r="2019" spans="1:31" s="563" customFormat="1">
      <c r="A2019"/>
      <c r="B2019"/>
      <c r="C2019" s="568">
        <v>2026</v>
      </c>
      <c r="D2019" s="569" t="s">
        <v>101</v>
      </c>
      <c r="E2019" s="569" t="s">
        <v>333</v>
      </c>
      <c r="F2019" s="573" t="s">
        <v>141</v>
      </c>
      <c r="G2019" s="569" t="s">
        <v>42</v>
      </c>
      <c r="H2019" s="569" t="s">
        <v>41</v>
      </c>
      <c r="I2019" s="575" t="s">
        <v>54</v>
      </c>
      <c r="J2019" s="569" t="s">
        <v>109</v>
      </c>
      <c r="K2019" s="569" t="s">
        <v>106</v>
      </c>
      <c r="L2019" s="570">
        <v>1</v>
      </c>
      <c r="M2019" s="571">
        <v>1.3345763781000546</v>
      </c>
      <c r="N2019" s="572">
        <v>45.913043478260875</v>
      </c>
      <c r="O2019" s="668" t="s">
        <v>381</v>
      </c>
      <c r="P2019" s="668" t="s">
        <v>109</v>
      </c>
      <c r="Q2019" s="574" t="s">
        <v>6974</v>
      </c>
      <c r="R2019" s="574" t="s">
        <v>7210</v>
      </c>
      <c r="S2019" s="574" t="s">
        <v>6976</v>
      </c>
      <c r="T2019" s="574" t="s">
        <v>6948</v>
      </c>
      <c r="U2019" s="574" t="s">
        <v>6977</v>
      </c>
      <c r="V2019" s="574" t="s">
        <v>7211</v>
      </c>
      <c r="W2019" s="575" t="s">
        <v>6979</v>
      </c>
      <c r="X2019" s="575" t="s">
        <v>7212</v>
      </c>
      <c r="Y2019" s="576" t="s">
        <v>6981</v>
      </c>
      <c r="Z2019" s="577" t="s">
        <v>7354</v>
      </c>
      <c r="AA2019" s="578" t="s">
        <v>7355</v>
      </c>
      <c r="AE2019"/>
    </row>
    <row r="2020" spans="1:31" s="563" customFormat="1">
      <c r="A2020"/>
      <c r="B2020"/>
      <c r="C2020" s="568">
        <v>2026</v>
      </c>
      <c r="D2020" s="569" t="s">
        <v>101</v>
      </c>
      <c r="E2020" s="569" t="s">
        <v>333</v>
      </c>
      <c r="F2020" s="573" t="s">
        <v>141</v>
      </c>
      <c r="G2020" s="569" t="s">
        <v>42</v>
      </c>
      <c r="H2020" s="569" t="s">
        <v>41</v>
      </c>
      <c r="I2020" s="575" t="s">
        <v>54</v>
      </c>
      <c r="J2020" s="569" t="s">
        <v>350</v>
      </c>
      <c r="K2020" s="569" t="s">
        <v>106</v>
      </c>
      <c r="L2020" s="570">
        <v>0.5</v>
      </c>
      <c r="M2020" s="571">
        <v>0.25523266066139194</v>
      </c>
      <c r="N2020" s="572">
        <v>26.666666666666671</v>
      </c>
      <c r="O2020" s="668" t="s">
        <v>151</v>
      </c>
      <c r="P2020" s="668" t="s">
        <v>350</v>
      </c>
      <c r="Q2020" s="574" t="s">
        <v>6974</v>
      </c>
      <c r="R2020" s="574" t="s">
        <v>7210</v>
      </c>
      <c r="S2020" s="574" t="s">
        <v>6986</v>
      </c>
      <c r="T2020" s="574" t="s">
        <v>6948</v>
      </c>
      <c r="U2020" s="574" t="s">
        <v>7141</v>
      </c>
      <c r="V2020" s="574" t="s">
        <v>7215</v>
      </c>
      <c r="W2020" s="575" t="s">
        <v>6979</v>
      </c>
      <c r="X2020" s="575" t="s">
        <v>7212</v>
      </c>
      <c r="Y2020" s="576" t="s">
        <v>6991</v>
      </c>
      <c r="Z2020" s="577" t="s">
        <v>7356</v>
      </c>
      <c r="AA2020" s="578" t="s">
        <v>7355</v>
      </c>
      <c r="AE2020"/>
    </row>
    <row r="2021" spans="1:31" s="563" customFormat="1">
      <c r="A2021"/>
      <c r="B2021"/>
      <c r="C2021" s="568">
        <v>2026</v>
      </c>
      <c r="D2021" s="569" t="s">
        <v>101</v>
      </c>
      <c r="E2021" s="569" t="s">
        <v>333</v>
      </c>
      <c r="F2021" s="573" t="s">
        <v>141</v>
      </c>
      <c r="G2021" s="569" t="s">
        <v>42</v>
      </c>
      <c r="H2021" s="569" t="s">
        <v>41</v>
      </c>
      <c r="I2021" s="575" t="s">
        <v>54</v>
      </c>
      <c r="J2021" s="569" t="s">
        <v>350</v>
      </c>
      <c r="K2021" s="569" t="s">
        <v>104</v>
      </c>
      <c r="L2021" s="570">
        <v>0.5</v>
      </c>
      <c r="M2021" s="571">
        <v>0.25523266066139194</v>
      </c>
      <c r="N2021" s="572">
        <v>26.666666666666671</v>
      </c>
      <c r="O2021" s="668" t="s">
        <v>151</v>
      </c>
      <c r="P2021" s="668" t="s">
        <v>350</v>
      </c>
      <c r="Q2021" s="574" t="s">
        <v>7022</v>
      </c>
      <c r="R2021" s="574" t="s">
        <v>7217</v>
      </c>
      <c r="S2021" s="574" t="s">
        <v>6986</v>
      </c>
      <c r="T2021" s="574" t="s">
        <v>6948</v>
      </c>
      <c r="U2021" s="574" t="s">
        <v>7144</v>
      </c>
      <c r="V2021" s="574" t="s">
        <v>7218</v>
      </c>
      <c r="W2021" s="575" t="s">
        <v>7026</v>
      </c>
      <c r="X2021" s="575" t="s">
        <v>7219</v>
      </c>
      <c r="Y2021" s="576" t="s">
        <v>6991</v>
      </c>
      <c r="Z2021" s="577" t="s">
        <v>7357</v>
      </c>
      <c r="AA2021" s="578" t="s">
        <v>7358</v>
      </c>
      <c r="AE2021"/>
    </row>
    <row r="2022" spans="1:31" s="563" customFormat="1">
      <c r="A2022"/>
      <c r="B2022"/>
      <c r="C2022" s="568">
        <v>2026</v>
      </c>
      <c r="D2022" s="569" t="s">
        <v>101</v>
      </c>
      <c r="E2022" s="569" t="s">
        <v>333</v>
      </c>
      <c r="F2022" s="573" t="s">
        <v>141</v>
      </c>
      <c r="G2022" s="569" t="s">
        <v>42</v>
      </c>
      <c r="H2022" s="569" t="s">
        <v>41</v>
      </c>
      <c r="I2022" s="575" t="s">
        <v>54</v>
      </c>
      <c r="J2022" s="569" t="s">
        <v>99</v>
      </c>
      <c r="K2022" s="569" t="s">
        <v>467</v>
      </c>
      <c r="L2022" s="570">
        <v>1</v>
      </c>
      <c r="M2022" s="571">
        <v>4.8383330986006293E-2</v>
      </c>
      <c r="N2022" s="572">
        <v>24</v>
      </c>
      <c r="O2022" s="668" t="s">
        <v>151</v>
      </c>
      <c r="P2022" s="668" t="s">
        <v>99</v>
      </c>
      <c r="Q2022" s="574" t="s">
        <v>6994</v>
      </c>
      <c r="R2022" s="574" t="s">
        <v>7189</v>
      </c>
      <c r="S2022" s="574" t="s">
        <v>6996</v>
      </c>
      <c r="T2022" s="574" t="s">
        <v>6948</v>
      </c>
      <c r="U2022" s="574" t="s">
        <v>6997</v>
      </c>
      <c r="V2022" s="574" t="s">
        <v>7222</v>
      </c>
      <c r="W2022" s="575" t="s">
        <v>6999</v>
      </c>
      <c r="X2022" s="575" t="s">
        <v>7192</v>
      </c>
      <c r="Y2022" s="576" t="s">
        <v>7001</v>
      </c>
      <c r="Z2022" s="577" t="s">
        <v>7359</v>
      </c>
      <c r="AA2022" s="578" t="s">
        <v>7360</v>
      </c>
      <c r="AE2022"/>
    </row>
    <row r="2023" spans="1:31" s="563" customFormat="1">
      <c r="A2023"/>
      <c r="B2023"/>
      <c r="C2023" s="568">
        <v>2026</v>
      </c>
      <c r="D2023" s="569" t="s">
        <v>101</v>
      </c>
      <c r="E2023" s="569" t="s">
        <v>333</v>
      </c>
      <c r="F2023" s="573" t="s">
        <v>141</v>
      </c>
      <c r="G2023" s="569" t="s">
        <v>42</v>
      </c>
      <c r="H2023" s="569" t="s">
        <v>41</v>
      </c>
      <c r="I2023" s="575" t="s">
        <v>54</v>
      </c>
      <c r="J2023" s="569" t="s">
        <v>96</v>
      </c>
      <c r="K2023" s="569" t="s">
        <v>467</v>
      </c>
      <c r="L2023" s="570">
        <v>1</v>
      </c>
      <c r="M2023" s="571">
        <v>3.2095900573819152E-3</v>
      </c>
      <c r="N2023" s="572">
        <v>6.4</v>
      </c>
      <c r="O2023" s="668" t="s">
        <v>151</v>
      </c>
      <c r="P2023" s="668" t="s">
        <v>96</v>
      </c>
      <c r="Q2023" s="574" t="s">
        <v>6994</v>
      </c>
      <c r="R2023" s="574" t="s">
        <v>7189</v>
      </c>
      <c r="S2023" s="574" t="s">
        <v>7004</v>
      </c>
      <c r="T2023" s="574" t="s">
        <v>6948</v>
      </c>
      <c r="U2023" s="574" t="s">
        <v>7005</v>
      </c>
      <c r="V2023" s="574" t="s">
        <v>7224</v>
      </c>
      <c r="W2023" s="575" t="s">
        <v>6999</v>
      </c>
      <c r="X2023" s="575" t="s">
        <v>7192</v>
      </c>
      <c r="Y2023" s="576" t="s">
        <v>7007</v>
      </c>
      <c r="Z2023" s="577" t="s">
        <v>7361</v>
      </c>
      <c r="AA2023" s="578" t="s">
        <v>7360</v>
      </c>
      <c r="AE2023"/>
    </row>
    <row r="2024" spans="1:31" s="563" customFormat="1">
      <c r="A2024"/>
      <c r="B2024"/>
      <c r="C2024" s="568">
        <v>2026</v>
      </c>
      <c r="D2024" s="569" t="s">
        <v>101</v>
      </c>
      <c r="E2024" s="569" t="s">
        <v>333</v>
      </c>
      <c r="F2024" s="573" t="s">
        <v>141</v>
      </c>
      <c r="G2024" s="569" t="s">
        <v>42</v>
      </c>
      <c r="H2024" s="569" t="s">
        <v>41</v>
      </c>
      <c r="I2024" s="575" t="s">
        <v>54</v>
      </c>
      <c r="J2024" s="569" t="s">
        <v>87</v>
      </c>
      <c r="K2024" s="569" t="s">
        <v>468</v>
      </c>
      <c r="L2024" s="570">
        <v>0.35</v>
      </c>
      <c r="M2024" s="571">
        <v>5.8085318219792015E-2</v>
      </c>
      <c r="N2024" s="572">
        <v>2.5199999999999996</v>
      </c>
      <c r="O2024" s="668" t="s">
        <v>151</v>
      </c>
      <c r="P2024" s="668" t="s">
        <v>87</v>
      </c>
      <c r="Q2024" s="574" t="s">
        <v>7009</v>
      </c>
      <c r="R2024" s="574" t="s">
        <v>7226</v>
      </c>
      <c r="S2024" s="574" t="s">
        <v>7011</v>
      </c>
      <c r="T2024" s="574" t="s">
        <v>6948</v>
      </c>
      <c r="U2024" s="574" t="s">
        <v>7012</v>
      </c>
      <c r="V2024" s="574" t="s">
        <v>7227</v>
      </c>
      <c r="W2024" s="575" t="s">
        <v>7014</v>
      </c>
      <c r="X2024" s="575" t="s">
        <v>7228</v>
      </c>
      <c r="Y2024" s="576" t="s">
        <v>7016</v>
      </c>
      <c r="Z2024" s="577" t="s">
        <v>7362</v>
      </c>
      <c r="AA2024" s="578" t="s">
        <v>7363</v>
      </c>
      <c r="AE2024"/>
    </row>
    <row r="2025" spans="1:31" s="563" customFormat="1">
      <c r="A2025"/>
      <c r="B2025"/>
      <c r="C2025" s="568">
        <v>2026</v>
      </c>
      <c r="D2025" s="569" t="s">
        <v>101</v>
      </c>
      <c r="E2025" s="569" t="s">
        <v>333</v>
      </c>
      <c r="F2025" s="573" t="s">
        <v>141</v>
      </c>
      <c r="G2025" s="569" t="s">
        <v>42</v>
      </c>
      <c r="H2025" s="569" t="s">
        <v>41</v>
      </c>
      <c r="I2025" s="575" t="s">
        <v>54</v>
      </c>
      <c r="J2025" s="569" t="s">
        <v>87</v>
      </c>
      <c r="K2025" s="569" t="s">
        <v>104</v>
      </c>
      <c r="L2025" s="570">
        <v>0.65</v>
      </c>
      <c r="M2025" s="571">
        <v>0.10787273383675661</v>
      </c>
      <c r="N2025" s="572">
        <v>4.6799999999999988</v>
      </c>
      <c r="O2025" s="668" t="s">
        <v>151</v>
      </c>
      <c r="P2025" s="668" t="s">
        <v>87</v>
      </c>
      <c r="Q2025" s="574" t="s">
        <v>7022</v>
      </c>
      <c r="R2025" s="574" t="s">
        <v>7217</v>
      </c>
      <c r="S2025" s="574" t="s">
        <v>7011</v>
      </c>
      <c r="T2025" s="574" t="s">
        <v>6948</v>
      </c>
      <c r="U2025" s="574" t="s">
        <v>7024</v>
      </c>
      <c r="V2025" s="574" t="s">
        <v>7233</v>
      </c>
      <c r="W2025" s="575" t="s">
        <v>7026</v>
      </c>
      <c r="X2025" s="575" t="s">
        <v>7219</v>
      </c>
      <c r="Y2025" s="576" t="s">
        <v>7016</v>
      </c>
      <c r="Z2025" s="577" t="s">
        <v>7364</v>
      </c>
      <c r="AA2025" s="578" t="s">
        <v>7358</v>
      </c>
      <c r="AE2025"/>
    </row>
    <row r="2026" spans="1:31" s="563" customFormat="1">
      <c r="A2026"/>
      <c r="B2026"/>
      <c r="C2026" s="568">
        <v>2026</v>
      </c>
      <c r="D2026" s="569" t="s">
        <v>101</v>
      </c>
      <c r="E2026" s="569" t="s">
        <v>333</v>
      </c>
      <c r="F2026" s="573" t="s">
        <v>141</v>
      </c>
      <c r="G2026" s="569" t="s">
        <v>42</v>
      </c>
      <c r="H2026" s="569" t="s">
        <v>41</v>
      </c>
      <c r="I2026" s="575" t="s">
        <v>54</v>
      </c>
      <c r="J2026" s="569" t="s">
        <v>83</v>
      </c>
      <c r="K2026" s="569" t="s">
        <v>81</v>
      </c>
      <c r="L2026" s="570">
        <v>1</v>
      </c>
      <c r="M2026" s="571">
        <v>2.6961096925867296</v>
      </c>
      <c r="N2026" s="572">
        <v>5.7261176470588238</v>
      </c>
      <c r="O2026" s="668" t="s">
        <v>382</v>
      </c>
      <c r="P2026" s="668" t="s">
        <v>83</v>
      </c>
      <c r="Q2026" s="574" t="s">
        <v>7030</v>
      </c>
      <c r="R2026" s="574" t="s">
        <v>7241</v>
      </c>
      <c r="S2026" s="574" t="s">
        <v>7032</v>
      </c>
      <c r="T2026" s="574" t="s">
        <v>6948</v>
      </c>
      <c r="U2026" s="574" t="s">
        <v>7033</v>
      </c>
      <c r="V2026" s="574" t="s">
        <v>7242</v>
      </c>
      <c r="W2026" s="575" t="s">
        <v>7035</v>
      </c>
      <c r="X2026" s="575" t="s">
        <v>7243</v>
      </c>
      <c r="Y2026" s="576" t="s">
        <v>7037</v>
      </c>
      <c r="Z2026" s="577" t="s">
        <v>7365</v>
      </c>
      <c r="AA2026" s="578" t="s">
        <v>7366</v>
      </c>
      <c r="AE2026"/>
    </row>
    <row r="2027" spans="1:31" s="563" customFormat="1">
      <c r="A2027"/>
      <c r="B2027"/>
      <c r="C2027" s="568">
        <v>2026</v>
      </c>
      <c r="D2027" s="569" t="s">
        <v>101</v>
      </c>
      <c r="E2027" s="569" t="s">
        <v>333</v>
      </c>
      <c r="F2027" s="573" t="s">
        <v>141</v>
      </c>
      <c r="G2027" s="569" t="s">
        <v>42</v>
      </c>
      <c r="H2027" s="569" t="s">
        <v>41</v>
      </c>
      <c r="I2027" s="575" t="s">
        <v>54</v>
      </c>
      <c r="J2027" s="569" t="s">
        <v>77</v>
      </c>
      <c r="K2027" s="569" t="s">
        <v>469</v>
      </c>
      <c r="L2027" s="570">
        <v>1</v>
      </c>
      <c r="M2027" s="571">
        <v>3.304676226766647</v>
      </c>
      <c r="N2027" s="572">
        <v>88.094117647058823</v>
      </c>
      <c r="O2027" s="668" t="s">
        <v>381</v>
      </c>
      <c r="P2027" s="668" t="s">
        <v>77</v>
      </c>
      <c r="Q2027" s="574" t="s">
        <v>7040</v>
      </c>
      <c r="R2027" s="574" t="s">
        <v>7246</v>
      </c>
      <c r="S2027" s="574" t="s">
        <v>7042</v>
      </c>
      <c r="T2027" s="574" t="s">
        <v>6948</v>
      </c>
      <c r="U2027" s="574" t="s">
        <v>7043</v>
      </c>
      <c r="V2027" s="574" t="s">
        <v>7247</v>
      </c>
      <c r="W2027" s="575" t="s">
        <v>7045</v>
      </c>
      <c r="X2027" s="575" t="s">
        <v>7248</v>
      </c>
      <c r="Y2027" s="576" t="s">
        <v>7047</v>
      </c>
      <c r="Z2027" s="577" t="s">
        <v>7367</v>
      </c>
      <c r="AA2027" s="580" t="s">
        <v>7368</v>
      </c>
      <c r="AE2027"/>
    </row>
    <row r="2028" spans="1:31" s="563" customFormat="1">
      <c r="A2028"/>
      <c r="B2028"/>
      <c r="C2028" s="568">
        <v>2026</v>
      </c>
      <c r="D2028" s="569" t="s">
        <v>101</v>
      </c>
      <c r="E2028" s="569" t="s">
        <v>333</v>
      </c>
      <c r="F2028" s="573" t="s">
        <v>141</v>
      </c>
      <c r="G2028" s="569" t="s">
        <v>42</v>
      </c>
      <c r="H2028" s="569" t="s">
        <v>41</v>
      </c>
      <c r="I2028" s="575" t="s">
        <v>54</v>
      </c>
      <c r="J2028" s="569" t="s">
        <v>349</v>
      </c>
      <c r="K2028" s="569" t="s">
        <v>310</v>
      </c>
      <c r="L2028" s="570">
        <v>0.35</v>
      </c>
      <c r="M2028" s="571">
        <v>0.13062044101139189</v>
      </c>
      <c r="N2028" s="572">
        <v>14.399999999999999</v>
      </c>
      <c r="O2028" s="668" t="s">
        <v>151</v>
      </c>
      <c r="P2028" s="668" t="s">
        <v>349</v>
      </c>
      <c r="Q2028" s="574" t="s">
        <v>7112</v>
      </c>
      <c r="R2028" s="574" t="s">
        <v>7294</v>
      </c>
      <c r="S2028" s="574" t="s">
        <v>7058</v>
      </c>
      <c r="T2028" s="574" t="s">
        <v>6948</v>
      </c>
      <c r="U2028" s="574" t="s">
        <v>7369</v>
      </c>
      <c r="V2028" s="574" t="s">
        <v>7370</v>
      </c>
      <c r="W2028" s="575" t="s">
        <v>7116</v>
      </c>
      <c r="X2028" s="575" t="s">
        <v>7296</v>
      </c>
      <c r="Y2028" s="576" t="s">
        <v>7061</v>
      </c>
      <c r="Z2028" s="577" t="s">
        <v>7371</v>
      </c>
      <c r="AA2028" s="578" t="s">
        <v>7372</v>
      </c>
      <c r="AE2028"/>
    </row>
    <row r="2029" spans="1:31" s="563" customFormat="1">
      <c r="A2029"/>
      <c r="B2029"/>
      <c r="C2029" s="568">
        <v>2026</v>
      </c>
      <c r="D2029" s="569" t="s">
        <v>101</v>
      </c>
      <c r="E2029" s="569" t="s">
        <v>333</v>
      </c>
      <c r="F2029" s="573" t="s">
        <v>141</v>
      </c>
      <c r="G2029" s="569" t="s">
        <v>42</v>
      </c>
      <c r="H2029" s="569" t="s">
        <v>41</v>
      </c>
      <c r="I2029" s="575" t="s">
        <v>54</v>
      </c>
      <c r="J2029" s="569" t="s">
        <v>349</v>
      </c>
      <c r="K2029" s="569" t="s">
        <v>104</v>
      </c>
      <c r="L2029" s="570">
        <v>0.65</v>
      </c>
      <c r="M2029" s="571">
        <v>0.24258081902115639</v>
      </c>
      <c r="N2029" s="572">
        <v>26.74285714285714</v>
      </c>
      <c r="O2029" s="668" t="s">
        <v>151</v>
      </c>
      <c r="P2029" s="668" t="s">
        <v>349</v>
      </c>
      <c r="Q2029" s="574" t="s">
        <v>7022</v>
      </c>
      <c r="R2029" s="574" t="s">
        <v>7217</v>
      </c>
      <c r="S2029" s="574" t="s">
        <v>7058</v>
      </c>
      <c r="T2029" s="574" t="s">
        <v>6948</v>
      </c>
      <c r="U2029" s="574" t="s">
        <v>7063</v>
      </c>
      <c r="V2029" s="574" t="s">
        <v>7264</v>
      </c>
      <c r="W2029" s="575" t="s">
        <v>7026</v>
      </c>
      <c r="X2029" s="575" t="s">
        <v>7219</v>
      </c>
      <c r="Y2029" s="576" t="s">
        <v>7061</v>
      </c>
      <c r="Z2029" s="577" t="s">
        <v>7373</v>
      </c>
      <c r="AA2029" s="578" t="s">
        <v>7358</v>
      </c>
      <c r="AE2029"/>
    </row>
    <row r="2030" spans="1:31" s="563" customFormat="1">
      <c r="A2030"/>
      <c r="B2030"/>
      <c r="C2030" s="568">
        <v>2026</v>
      </c>
      <c r="D2030" s="569" t="s">
        <v>101</v>
      </c>
      <c r="E2030" s="569" t="s">
        <v>333</v>
      </c>
      <c r="F2030" s="573" t="s">
        <v>141</v>
      </c>
      <c r="G2030" s="569" t="s">
        <v>42</v>
      </c>
      <c r="H2030" s="569" t="s">
        <v>41</v>
      </c>
      <c r="I2030" s="575" t="s">
        <v>54</v>
      </c>
      <c r="J2030" s="569" t="s">
        <v>76</v>
      </c>
      <c r="K2030" s="569" t="s">
        <v>467</v>
      </c>
      <c r="L2030" s="570">
        <v>0.5</v>
      </c>
      <c r="M2030" s="571">
        <v>4.7938040583934347E-3</v>
      </c>
      <c r="N2030" s="572">
        <v>1.92</v>
      </c>
      <c r="O2030" s="668" t="s">
        <v>151</v>
      </c>
      <c r="P2030" s="668" t="s">
        <v>76</v>
      </c>
      <c r="Q2030" s="574" t="s">
        <v>6994</v>
      </c>
      <c r="R2030" s="574" t="s">
        <v>7189</v>
      </c>
      <c r="S2030" s="574" t="s">
        <v>7066</v>
      </c>
      <c r="T2030" s="574" t="s">
        <v>6948</v>
      </c>
      <c r="U2030" s="574" t="s">
        <v>7067</v>
      </c>
      <c r="V2030" s="574" t="s">
        <v>7266</v>
      </c>
      <c r="W2030" s="575" t="s">
        <v>6999</v>
      </c>
      <c r="X2030" s="575" t="s">
        <v>7192</v>
      </c>
      <c r="Y2030" s="576" t="s">
        <v>7069</v>
      </c>
      <c r="Z2030" s="577" t="s">
        <v>7374</v>
      </c>
      <c r="AA2030" s="578" t="s">
        <v>7360</v>
      </c>
      <c r="AE2030"/>
    </row>
    <row r="2031" spans="1:31" s="563" customFormat="1">
      <c r="A2031"/>
      <c r="B2031"/>
      <c r="C2031" s="568">
        <v>2026</v>
      </c>
      <c r="D2031" s="569" t="s">
        <v>101</v>
      </c>
      <c r="E2031" s="569" t="s">
        <v>333</v>
      </c>
      <c r="F2031" s="573" t="s">
        <v>141</v>
      </c>
      <c r="G2031" s="569" t="s">
        <v>42</v>
      </c>
      <c r="H2031" s="569" t="s">
        <v>41</v>
      </c>
      <c r="I2031" s="575" t="s">
        <v>54</v>
      </c>
      <c r="J2031" s="569" t="s">
        <v>76</v>
      </c>
      <c r="K2031" s="569" t="s">
        <v>111</v>
      </c>
      <c r="L2031" s="570">
        <v>0.5</v>
      </c>
      <c r="M2031" s="571">
        <v>4.7938040583934347E-3</v>
      </c>
      <c r="N2031" s="572">
        <v>1.92</v>
      </c>
      <c r="O2031" s="668" t="s">
        <v>151</v>
      </c>
      <c r="P2031" s="668" t="s">
        <v>76</v>
      </c>
      <c r="Q2031" s="574" t="s">
        <v>7071</v>
      </c>
      <c r="R2031" s="574" t="s">
        <v>7268</v>
      </c>
      <c r="S2031" s="574" t="s">
        <v>7066</v>
      </c>
      <c r="T2031" s="574" t="s">
        <v>6948</v>
      </c>
      <c r="U2031" s="574" t="s">
        <v>7073</v>
      </c>
      <c r="V2031" s="574" t="s">
        <v>7269</v>
      </c>
      <c r="W2031" s="575" t="s">
        <v>7075</v>
      </c>
      <c r="X2031" s="575" t="s">
        <v>7270</v>
      </c>
      <c r="Y2031" s="576" t="s">
        <v>7069</v>
      </c>
      <c r="Z2031" s="577" t="s">
        <v>7375</v>
      </c>
      <c r="AA2031" s="578" t="s">
        <v>7376</v>
      </c>
      <c r="AE2031"/>
    </row>
    <row r="2032" spans="1:31" s="563" customFormat="1">
      <c r="A2032"/>
      <c r="B2032"/>
      <c r="C2032" s="568">
        <v>2026</v>
      </c>
      <c r="D2032" s="569" t="s">
        <v>101</v>
      </c>
      <c r="E2032" s="569" t="s">
        <v>333</v>
      </c>
      <c r="F2032" s="573" t="s">
        <v>141</v>
      </c>
      <c r="G2032" s="569" t="s">
        <v>42</v>
      </c>
      <c r="H2032" s="569" t="s">
        <v>41</v>
      </c>
      <c r="I2032" s="575" t="s">
        <v>54</v>
      </c>
      <c r="J2032" s="569" t="s">
        <v>74</v>
      </c>
      <c r="K2032" s="569" t="s">
        <v>467</v>
      </c>
      <c r="L2032" s="570">
        <v>0.5</v>
      </c>
      <c r="M2032" s="571">
        <v>5.134276056479245E-2</v>
      </c>
      <c r="N2032" s="572">
        <v>20.571428571428569</v>
      </c>
      <c r="O2032" s="668" t="s">
        <v>151</v>
      </c>
      <c r="P2032" s="668" t="s">
        <v>74</v>
      </c>
      <c r="Q2032" s="574" t="s">
        <v>6994</v>
      </c>
      <c r="R2032" s="574" t="s">
        <v>7189</v>
      </c>
      <c r="S2032" s="574" t="s">
        <v>7079</v>
      </c>
      <c r="T2032" s="574" t="s">
        <v>6948</v>
      </c>
      <c r="U2032" s="574" t="s">
        <v>7080</v>
      </c>
      <c r="V2032" s="574" t="s">
        <v>7273</v>
      </c>
      <c r="W2032" s="575" t="s">
        <v>6999</v>
      </c>
      <c r="X2032" s="575" t="s">
        <v>7192</v>
      </c>
      <c r="Y2032" s="576" t="s">
        <v>7082</v>
      </c>
      <c r="Z2032" s="577" t="s">
        <v>7377</v>
      </c>
      <c r="AA2032" s="578" t="s">
        <v>7360</v>
      </c>
      <c r="AE2032"/>
    </row>
    <row r="2033" spans="1:31" s="563" customFormat="1">
      <c r="A2033"/>
      <c r="B2033"/>
      <c r="C2033" s="568">
        <v>2026</v>
      </c>
      <c r="D2033" s="569" t="s">
        <v>101</v>
      </c>
      <c r="E2033" s="569" t="s">
        <v>333</v>
      </c>
      <c r="F2033" s="573" t="s">
        <v>141</v>
      </c>
      <c r="G2033" s="569" t="s">
        <v>42</v>
      </c>
      <c r="H2033" s="569" t="s">
        <v>41</v>
      </c>
      <c r="I2033" s="575" t="s">
        <v>54</v>
      </c>
      <c r="J2033" s="569" t="s">
        <v>74</v>
      </c>
      <c r="K2033" s="569" t="s">
        <v>111</v>
      </c>
      <c r="L2033" s="570">
        <v>0.5</v>
      </c>
      <c r="M2033" s="571">
        <v>5.134276056479245E-2</v>
      </c>
      <c r="N2033" s="572">
        <v>20.571428571428569</v>
      </c>
      <c r="O2033" s="668" t="s">
        <v>151</v>
      </c>
      <c r="P2033" s="668" t="s">
        <v>74</v>
      </c>
      <c r="Q2033" s="574" t="s">
        <v>7071</v>
      </c>
      <c r="R2033" s="574" t="s">
        <v>7268</v>
      </c>
      <c r="S2033" s="574" t="s">
        <v>7079</v>
      </c>
      <c r="T2033" s="574" t="s">
        <v>6948</v>
      </c>
      <c r="U2033" s="574" t="s">
        <v>7084</v>
      </c>
      <c r="V2033" s="574" t="s">
        <v>7275</v>
      </c>
      <c r="W2033" s="575" t="s">
        <v>7075</v>
      </c>
      <c r="X2033" s="575" t="s">
        <v>7270</v>
      </c>
      <c r="Y2033" s="576" t="s">
        <v>7082</v>
      </c>
      <c r="Z2033" s="577" t="s">
        <v>7378</v>
      </c>
      <c r="AA2033" s="578" t="s">
        <v>7376</v>
      </c>
      <c r="AE2033"/>
    </row>
    <row r="2034" spans="1:31" s="563" customFormat="1">
      <c r="A2034"/>
      <c r="B2034"/>
      <c r="C2034" s="568">
        <v>2026</v>
      </c>
      <c r="D2034" s="569" t="s">
        <v>101</v>
      </c>
      <c r="E2034" s="569" t="s">
        <v>333</v>
      </c>
      <c r="F2034" s="573" t="s">
        <v>141</v>
      </c>
      <c r="G2034" s="569" t="s">
        <v>42</v>
      </c>
      <c r="H2034" s="569" t="s">
        <v>41</v>
      </c>
      <c r="I2034" s="575" t="s">
        <v>54</v>
      </c>
      <c r="J2034" s="569" t="s">
        <v>71</v>
      </c>
      <c r="K2034" s="569" t="s">
        <v>100</v>
      </c>
      <c r="L2034" s="570">
        <v>1</v>
      </c>
      <c r="M2034" s="571">
        <v>0.14159695623997046</v>
      </c>
      <c r="N2034" s="572">
        <v>12</v>
      </c>
      <c r="O2034" s="668" t="s">
        <v>151</v>
      </c>
      <c r="P2034" s="668" t="s">
        <v>70</v>
      </c>
      <c r="Q2034" s="574" t="s">
        <v>7087</v>
      </c>
      <c r="R2034" s="574" t="s">
        <v>7283</v>
      </c>
      <c r="S2034" s="574" t="s">
        <v>7167</v>
      </c>
      <c r="T2034" s="574" t="s">
        <v>6948</v>
      </c>
      <c r="U2034" s="574" t="s">
        <v>7379</v>
      </c>
      <c r="V2034" s="574" t="s">
        <v>7380</v>
      </c>
      <c r="W2034" s="575" t="s">
        <v>7092</v>
      </c>
      <c r="X2034" s="575" t="s">
        <v>7285</v>
      </c>
      <c r="Y2034" s="576" t="s">
        <v>7170</v>
      </c>
      <c r="Z2034" s="577" t="s">
        <v>7381</v>
      </c>
      <c r="AA2034" s="578" t="s">
        <v>7382</v>
      </c>
      <c r="AE2034"/>
    </row>
    <row r="2035" spans="1:31" s="563" customFormat="1">
      <c r="A2035"/>
      <c r="B2035"/>
      <c r="C2035" s="568">
        <v>2026</v>
      </c>
      <c r="D2035" s="569" t="s">
        <v>101</v>
      </c>
      <c r="E2035" s="569" t="s">
        <v>333</v>
      </c>
      <c r="F2035" s="573" t="s">
        <v>141</v>
      </c>
      <c r="G2035" s="569" t="s">
        <v>42</v>
      </c>
      <c r="H2035" s="569" t="s">
        <v>41</v>
      </c>
      <c r="I2035" s="575" t="s">
        <v>54</v>
      </c>
      <c r="J2035" s="569" t="s">
        <v>351</v>
      </c>
      <c r="K2035" s="569" t="s">
        <v>100</v>
      </c>
      <c r="L2035" s="570">
        <v>1</v>
      </c>
      <c r="M2035" s="571">
        <v>0.56983644201434913</v>
      </c>
      <c r="N2035" s="572">
        <v>2.1760000000000002</v>
      </c>
      <c r="O2035" s="668" t="s">
        <v>151</v>
      </c>
      <c r="P2035" s="668" t="s">
        <v>351</v>
      </c>
      <c r="Q2035" s="574" t="s">
        <v>7087</v>
      </c>
      <c r="R2035" s="574" t="s">
        <v>7283</v>
      </c>
      <c r="S2035" s="574" t="s">
        <v>7089</v>
      </c>
      <c r="T2035" s="574" t="s">
        <v>6948</v>
      </c>
      <c r="U2035" s="574" t="s">
        <v>7090</v>
      </c>
      <c r="V2035" s="574" t="s">
        <v>7284</v>
      </c>
      <c r="W2035" s="575" t="s">
        <v>7092</v>
      </c>
      <c r="X2035" s="575" t="s">
        <v>7285</v>
      </c>
      <c r="Y2035" s="576" t="s">
        <v>7094</v>
      </c>
      <c r="Z2035" s="577" t="s">
        <v>7383</v>
      </c>
      <c r="AA2035" s="578" t="s">
        <v>7382</v>
      </c>
      <c r="AE2035"/>
    </row>
    <row r="2036" spans="1:31" s="563" customFormat="1">
      <c r="A2036"/>
      <c r="B2036"/>
      <c r="C2036" s="568">
        <v>2026</v>
      </c>
      <c r="D2036" s="569" t="s">
        <v>101</v>
      </c>
      <c r="E2036" s="569" t="s">
        <v>333</v>
      </c>
      <c r="F2036" s="573" t="s">
        <v>141</v>
      </c>
      <c r="G2036" s="569" t="s">
        <v>42</v>
      </c>
      <c r="H2036" s="569" t="s">
        <v>41</v>
      </c>
      <c r="I2036" s="575" t="s">
        <v>54</v>
      </c>
      <c r="J2036" s="569" t="s">
        <v>67</v>
      </c>
      <c r="K2036" s="569" t="s">
        <v>81</v>
      </c>
      <c r="L2036" s="570">
        <v>1</v>
      </c>
      <c r="M2036" s="571">
        <v>0.74786249133627059</v>
      </c>
      <c r="N2036" s="572">
        <v>3.2727272727272734</v>
      </c>
      <c r="O2036" s="668" t="s">
        <v>382</v>
      </c>
      <c r="P2036" s="668" t="s">
        <v>67</v>
      </c>
      <c r="Q2036" s="574" t="s">
        <v>7030</v>
      </c>
      <c r="R2036" s="574" t="s">
        <v>7241</v>
      </c>
      <c r="S2036" s="574" t="s">
        <v>7097</v>
      </c>
      <c r="T2036" s="574" t="s">
        <v>6948</v>
      </c>
      <c r="U2036" s="574" t="s">
        <v>7098</v>
      </c>
      <c r="V2036" s="574" t="s">
        <v>7290</v>
      </c>
      <c r="W2036" s="575" t="s">
        <v>7035</v>
      </c>
      <c r="X2036" s="575" t="s">
        <v>7243</v>
      </c>
      <c r="Y2036" s="576" t="s">
        <v>7100</v>
      </c>
      <c r="Z2036" s="577" t="s">
        <v>7384</v>
      </c>
      <c r="AA2036" s="578" t="s">
        <v>7366</v>
      </c>
      <c r="AE2036"/>
    </row>
    <row r="2037" spans="1:31" s="563" customFormat="1">
      <c r="A2037"/>
      <c r="B2037"/>
      <c r="C2037" s="568">
        <v>2026</v>
      </c>
      <c r="D2037" s="569" t="s">
        <v>101</v>
      </c>
      <c r="E2037" s="569" t="s">
        <v>333</v>
      </c>
      <c r="F2037" s="573" t="s">
        <v>141</v>
      </c>
      <c r="G2037" s="569" t="s">
        <v>42</v>
      </c>
      <c r="H2037" s="569" t="s">
        <v>41</v>
      </c>
      <c r="I2037" s="575" t="s">
        <v>54</v>
      </c>
      <c r="J2037" s="569" t="s">
        <v>66</v>
      </c>
      <c r="K2037" s="569" t="s">
        <v>310</v>
      </c>
      <c r="L2037" s="570">
        <v>0.8</v>
      </c>
      <c r="M2037" s="571">
        <v>1.8752429530713834</v>
      </c>
      <c r="N2037" s="572">
        <v>69.818181818181813</v>
      </c>
      <c r="O2037" s="668" t="s">
        <v>381</v>
      </c>
      <c r="P2037" s="668" t="s">
        <v>66</v>
      </c>
      <c r="Q2037" s="574" t="s">
        <v>7112</v>
      </c>
      <c r="R2037" s="574" t="s">
        <v>7294</v>
      </c>
      <c r="S2037" s="574" t="s">
        <v>7104</v>
      </c>
      <c r="T2037" s="574" t="s">
        <v>6948</v>
      </c>
      <c r="U2037" s="574" t="s">
        <v>7114</v>
      </c>
      <c r="V2037" s="574" t="s">
        <v>7295</v>
      </c>
      <c r="W2037" s="575" t="s">
        <v>7116</v>
      </c>
      <c r="X2037" s="575" t="s">
        <v>7296</v>
      </c>
      <c r="Y2037" s="576" t="s">
        <v>7109</v>
      </c>
      <c r="Z2037" s="577" t="s">
        <v>7385</v>
      </c>
      <c r="AA2037" s="578" t="s">
        <v>7372</v>
      </c>
      <c r="AE2037"/>
    </row>
    <row r="2038" spans="1:31" s="563" customFormat="1">
      <c r="A2038"/>
      <c r="B2038"/>
      <c r="C2038" s="568">
        <v>2026</v>
      </c>
      <c r="D2038" s="569" t="s">
        <v>101</v>
      </c>
      <c r="E2038" s="569" t="s">
        <v>333</v>
      </c>
      <c r="F2038" s="573" t="s">
        <v>141</v>
      </c>
      <c r="G2038" s="569" t="s">
        <v>42</v>
      </c>
      <c r="H2038" s="569" t="s">
        <v>41</v>
      </c>
      <c r="I2038" s="575" t="s">
        <v>54</v>
      </c>
      <c r="J2038" s="569" t="s">
        <v>66</v>
      </c>
      <c r="K2038" s="569" t="s">
        <v>79</v>
      </c>
      <c r="L2038" s="570">
        <v>0.2</v>
      </c>
      <c r="M2038" s="571">
        <v>0.46881073826784586</v>
      </c>
      <c r="N2038" s="572">
        <v>17.454545454545453</v>
      </c>
      <c r="O2038" s="668" t="s">
        <v>381</v>
      </c>
      <c r="P2038" s="668" t="s">
        <v>66</v>
      </c>
      <c r="Q2038" s="574" t="s">
        <v>7120</v>
      </c>
      <c r="R2038" s="574" t="s">
        <v>7277</v>
      </c>
      <c r="S2038" s="574" t="s">
        <v>7104</v>
      </c>
      <c r="T2038" s="574" t="s">
        <v>6948</v>
      </c>
      <c r="U2038" s="574" t="s">
        <v>7122</v>
      </c>
      <c r="V2038" s="574" t="s">
        <v>7299</v>
      </c>
      <c r="W2038" s="575" t="s">
        <v>7124</v>
      </c>
      <c r="X2038" s="575" t="s">
        <v>7280</v>
      </c>
      <c r="Y2038" s="576" t="s">
        <v>7109</v>
      </c>
      <c r="Z2038" s="577" t="s">
        <v>7386</v>
      </c>
      <c r="AA2038" s="578" t="s">
        <v>7387</v>
      </c>
      <c r="AE2038"/>
    </row>
    <row r="2039" spans="1:31" s="563" customFormat="1">
      <c r="A2039"/>
      <c r="B2039"/>
      <c r="C2039" s="568">
        <v>2026</v>
      </c>
      <c r="D2039" s="569" t="s">
        <v>101</v>
      </c>
      <c r="E2039" s="569" t="s">
        <v>333</v>
      </c>
      <c r="F2039" s="573" t="s">
        <v>141</v>
      </c>
      <c r="G2039" s="569" t="s">
        <v>42</v>
      </c>
      <c r="H2039" s="569" t="s">
        <v>41</v>
      </c>
      <c r="I2039" s="575" t="s">
        <v>54</v>
      </c>
      <c r="J2039" s="569" t="s">
        <v>348</v>
      </c>
      <c r="K2039" s="569" t="s">
        <v>469</v>
      </c>
      <c r="L2039" s="570">
        <v>1</v>
      </c>
      <c r="M2039" s="571">
        <v>0.69549500780370077</v>
      </c>
      <c r="N2039" s="572">
        <v>73.333333333333329</v>
      </c>
      <c r="O2039" s="668" t="s">
        <v>151</v>
      </c>
      <c r="P2039" s="668" t="s">
        <v>348</v>
      </c>
      <c r="Q2039" s="574" t="s">
        <v>7040</v>
      </c>
      <c r="R2039" s="574" t="s">
        <v>7246</v>
      </c>
      <c r="S2039" s="574" t="s">
        <v>7128</v>
      </c>
      <c r="T2039" s="574" t="s">
        <v>6948</v>
      </c>
      <c r="U2039" s="574" t="s">
        <v>7129</v>
      </c>
      <c r="V2039" s="574" t="s">
        <v>7301</v>
      </c>
      <c r="W2039" s="575" t="s">
        <v>7045</v>
      </c>
      <c r="X2039" s="575" t="s">
        <v>7248</v>
      </c>
      <c r="Y2039" s="576" t="s">
        <v>7131</v>
      </c>
      <c r="Z2039" s="577" t="s">
        <v>7388</v>
      </c>
      <c r="AA2039" s="578" t="s">
        <v>7368</v>
      </c>
      <c r="AE2039"/>
    </row>
    <row r="2040" spans="1:31" s="563" customFormat="1">
      <c r="A2040"/>
      <c r="B2040"/>
      <c r="C2040" s="568">
        <v>2026</v>
      </c>
      <c r="D2040" s="569" t="s">
        <v>98</v>
      </c>
      <c r="E2040" s="569" t="s">
        <v>337</v>
      </c>
      <c r="F2040" s="573" t="s">
        <v>141</v>
      </c>
      <c r="G2040" s="569" t="s">
        <v>42</v>
      </c>
      <c r="H2040" s="569" t="s">
        <v>41</v>
      </c>
      <c r="I2040" s="575" t="s">
        <v>54</v>
      </c>
      <c r="J2040" s="569" t="s">
        <v>352</v>
      </c>
      <c r="K2040" s="569" t="s">
        <v>106</v>
      </c>
      <c r="L2040" s="570">
        <v>1</v>
      </c>
      <c r="M2040" s="571">
        <v>7.980943421232487</v>
      </c>
      <c r="N2040" s="572">
        <v>316.34999999999997</v>
      </c>
      <c r="O2040" s="668" t="s">
        <v>151</v>
      </c>
      <c r="P2040" s="668" t="s">
        <v>352</v>
      </c>
      <c r="Q2040" s="574" t="s">
        <v>6974</v>
      </c>
      <c r="R2040" s="574" t="s">
        <v>7210</v>
      </c>
      <c r="S2040" s="574" t="s">
        <v>6947</v>
      </c>
      <c r="T2040" s="574" t="s">
        <v>7389</v>
      </c>
      <c r="U2040" s="574" t="s">
        <v>7390</v>
      </c>
      <c r="V2040" s="574" t="s">
        <v>7391</v>
      </c>
      <c r="W2040" s="575" t="s">
        <v>7392</v>
      </c>
      <c r="X2040" s="575" t="s">
        <v>7393</v>
      </c>
      <c r="Y2040" s="576" t="s">
        <v>7394</v>
      </c>
      <c r="Z2040" s="577" t="s">
        <v>7395</v>
      </c>
      <c r="AA2040" s="578" t="s">
        <v>7396</v>
      </c>
      <c r="AE2040"/>
    </row>
    <row r="2041" spans="1:31" s="563" customFormat="1">
      <c r="A2041"/>
      <c r="B2041"/>
      <c r="C2041" s="568">
        <v>2026</v>
      </c>
      <c r="D2041" s="569" t="s">
        <v>98</v>
      </c>
      <c r="E2041" s="569" t="s">
        <v>337</v>
      </c>
      <c r="F2041" s="573" t="s">
        <v>141</v>
      </c>
      <c r="G2041" s="569" t="s">
        <v>42</v>
      </c>
      <c r="H2041" s="569" t="s">
        <v>41</v>
      </c>
      <c r="I2041" s="575" t="s">
        <v>54</v>
      </c>
      <c r="J2041" s="569" t="s">
        <v>116</v>
      </c>
      <c r="K2041" s="569" t="s">
        <v>90</v>
      </c>
      <c r="L2041" s="570">
        <v>0.15</v>
      </c>
      <c r="M2041" s="571">
        <v>0.76295854488595005</v>
      </c>
      <c r="N2041" s="572">
        <v>3.094728260869565</v>
      </c>
      <c r="O2041" s="668" t="s">
        <v>382</v>
      </c>
      <c r="P2041" s="668" t="s">
        <v>116</v>
      </c>
      <c r="Q2041" s="574" t="s">
        <v>6956</v>
      </c>
      <c r="R2041" s="574" t="s">
        <v>7200</v>
      </c>
      <c r="S2041" s="574" t="s">
        <v>6958</v>
      </c>
      <c r="T2041" s="574" t="s">
        <v>7389</v>
      </c>
      <c r="U2041" s="574" t="s">
        <v>6959</v>
      </c>
      <c r="V2041" s="574" t="s">
        <v>7201</v>
      </c>
      <c r="W2041" s="575" t="s">
        <v>7397</v>
      </c>
      <c r="X2041" s="575" t="s">
        <v>7398</v>
      </c>
      <c r="Y2041" s="576" t="s">
        <v>7399</v>
      </c>
      <c r="Z2041" s="577" t="s">
        <v>7400</v>
      </c>
      <c r="AA2041" s="578" t="s">
        <v>7401</v>
      </c>
      <c r="AE2041"/>
    </row>
    <row r="2042" spans="1:31" s="563" customFormat="1">
      <c r="A2042"/>
      <c r="B2042"/>
      <c r="C2042" s="568">
        <v>2026</v>
      </c>
      <c r="D2042" s="569" t="s">
        <v>98</v>
      </c>
      <c r="E2042" s="569" t="s">
        <v>337</v>
      </c>
      <c r="F2042" s="573" t="s">
        <v>141</v>
      </c>
      <c r="G2042" s="569" t="s">
        <v>42</v>
      </c>
      <c r="H2042" s="569" t="s">
        <v>41</v>
      </c>
      <c r="I2042" s="575" t="s">
        <v>54</v>
      </c>
      <c r="J2042" s="569" t="s">
        <v>116</v>
      </c>
      <c r="K2042" s="569" t="s">
        <v>476</v>
      </c>
      <c r="L2042" s="570">
        <v>0.85</v>
      </c>
      <c r="M2042" s="571">
        <v>4.3234317543537166</v>
      </c>
      <c r="N2042" s="572">
        <v>17.536793478260869</v>
      </c>
      <c r="O2042" s="668" t="s">
        <v>382</v>
      </c>
      <c r="P2042" s="668" t="s">
        <v>116</v>
      </c>
      <c r="Q2042" s="574" t="s">
        <v>7402</v>
      </c>
      <c r="R2042" s="574" t="s">
        <v>7403</v>
      </c>
      <c r="S2042" s="574" t="s">
        <v>6958</v>
      </c>
      <c r="T2042" s="574" t="s">
        <v>7389</v>
      </c>
      <c r="U2042" s="574" t="s">
        <v>7404</v>
      </c>
      <c r="V2042" s="574" t="s">
        <v>7405</v>
      </c>
      <c r="W2042" s="575" t="s">
        <v>7406</v>
      </c>
      <c r="X2042" s="575" t="s">
        <v>7407</v>
      </c>
      <c r="Y2042" s="576" t="s">
        <v>7399</v>
      </c>
      <c r="Z2042" s="577" t="s">
        <v>7408</v>
      </c>
      <c r="AA2042" s="578" t="s">
        <v>7409</v>
      </c>
      <c r="AE2042"/>
    </row>
    <row r="2043" spans="1:31" s="563" customFormat="1">
      <c r="A2043"/>
      <c r="B2043"/>
      <c r="C2043" s="568">
        <v>2026</v>
      </c>
      <c r="D2043" s="569" t="s">
        <v>98</v>
      </c>
      <c r="E2043" s="569" t="s">
        <v>337</v>
      </c>
      <c r="F2043" s="573" t="s">
        <v>141</v>
      </c>
      <c r="G2043" s="569" t="s">
        <v>42</v>
      </c>
      <c r="H2043" s="569" t="s">
        <v>41</v>
      </c>
      <c r="I2043" s="575" t="s">
        <v>54</v>
      </c>
      <c r="J2043" s="569" t="s">
        <v>109</v>
      </c>
      <c r="K2043" s="569" t="s">
        <v>111</v>
      </c>
      <c r="L2043" s="570">
        <v>0.6</v>
      </c>
      <c r="M2043" s="571">
        <v>7.2643976562744923</v>
      </c>
      <c r="N2043" s="572">
        <v>247.57826086956518</v>
      </c>
      <c r="O2043" s="668" t="s">
        <v>381</v>
      </c>
      <c r="P2043" s="668" t="s">
        <v>109</v>
      </c>
      <c r="Q2043" s="574" t="s">
        <v>7071</v>
      </c>
      <c r="R2043" s="574" t="s">
        <v>7268</v>
      </c>
      <c r="S2043" s="574" t="s">
        <v>6976</v>
      </c>
      <c r="T2043" s="574" t="s">
        <v>7389</v>
      </c>
      <c r="U2043" s="574" t="s">
        <v>7410</v>
      </c>
      <c r="V2043" s="574" t="s">
        <v>7411</v>
      </c>
      <c r="W2043" s="575" t="s">
        <v>7412</v>
      </c>
      <c r="X2043" s="575" t="s">
        <v>7413</v>
      </c>
      <c r="Y2043" s="576" t="s">
        <v>7414</v>
      </c>
      <c r="Z2043" s="577" t="s">
        <v>7415</v>
      </c>
      <c r="AA2043" s="578" t="s">
        <v>7416</v>
      </c>
      <c r="AE2043"/>
    </row>
    <row r="2044" spans="1:31" s="563" customFormat="1">
      <c r="A2044"/>
      <c r="B2044"/>
      <c r="C2044" s="568">
        <v>2026</v>
      </c>
      <c r="D2044" s="569" t="s">
        <v>98</v>
      </c>
      <c r="E2044" s="569" t="s">
        <v>337</v>
      </c>
      <c r="F2044" s="573" t="s">
        <v>141</v>
      </c>
      <c r="G2044" s="569" t="s">
        <v>42</v>
      </c>
      <c r="H2044" s="569" t="s">
        <v>41</v>
      </c>
      <c r="I2044" s="575" t="s">
        <v>54</v>
      </c>
      <c r="J2044" s="569" t="s">
        <v>109</v>
      </c>
      <c r="K2044" s="569" t="s">
        <v>106</v>
      </c>
      <c r="L2044" s="570">
        <v>0.4</v>
      </c>
      <c r="M2044" s="571">
        <v>4.8429317708496615</v>
      </c>
      <c r="N2044" s="572">
        <v>165.05217391304348</v>
      </c>
      <c r="O2044" s="668" t="s">
        <v>381</v>
      </c>
      <c r="P2044" s="668" t="s">
        <v>109</v>
      </c>
      <c r="Q2044" s="574" t="s">
        <v>6974</v>
      </c>
      <c r="R2044" s="574" t="s">
        <v>7210</v>
      </c>
      <c r="S2044" s="574" t="s">
        <v>6976</v>
      </c>
      <c r="T2044" s="574" t="s">
        <v>7389</v>
      </c>
      <c r="U2044" s="574" t="s">
        <v>6977</v>
      </c>
      <c r="V2044" s="574" t="s">
        <v>7211</v>
      </c>
      <c r="W2044" s="575" t="s">
        <v>7392</v>
      </c>
      <c r="X2044" s="575" t="s">
        <v>7393</v>
      </c>
      <c r="Y2044" s="576" t="s">
        <v>7414</v>
      </c>
      <c r="Z2044" s="577" t="s">
        <v>7417</v>
      </c>
      <c r="AA2044" s="578" t="s">
        <v>7396</v>
      </c>
      <c r="AE2044"/>
    </row>
    <row r="2045" spans="1:31" s="563" customFormat="1">
      <c r="A2045"/>
      <c r="B2045"/>
      <c r="C2045" s="568">
        <v>2026</v>
      </c>
      <c r="D2045" s="569" t="s">
        <v>98</v>
      </c>
      <c r="E2045" s="569" t="s">
        <v>337</v>
      </c>
      <c r="F2045" s="573" t="s">
        <v>141</v>
      </c>
      <c r="G2045" s="569" t="s">
        <v>42</v>
      </c>
      <c r="H2045" s="569" t="s">
        <v>41</v>
      </c>
      <c r="I2045" s="575" t="s">
        <v>54</v>
      </c>
      <c r="J2045" s="569" t="s">
        <v>350</v>
      </c>
      <c r="K2045" s="569" t="s">
        <v>111</v>
      </c>
      <c r="L2045" s="570">
        <v>0.7</v>
      </c>
      <c r="M2045" s="571">
        <v>6.4589132582867101</v>
      </c>
      <c r="N2045" s="572">
        <v>645.88125000000002</v>
      </c>
      <c r="O2045" s="668" t="s">
        <v>151</v>
      </c>
      <c r="P2045" s="668" t="s">
        <v>350</v>
      </c>
      <c r="Q2045" s="574" t="s">
        <v>7071</v>
      </c>
      <c r="R2045" s="574" t="s">
        <v>7268</v>
      </c>
      <c r="S2045" s="574" t="s">
        <v>6986</v>
      </c>
      <c r="T2045" s="574" t="s">
        <v>7389</v>
      </c>
      <c r="U2045" s="574" t="s">
        <v>7418</v>
      </c>
      <c r="V2045" s="574" t="s">
        <v>7419</v>
      </c>
      <c r="W2045" s="575" t="s">
        <v>7412</v>
      </c>
      <c r="X2045" s="575" t="s">
        <v>7413</v>
      </c>
      <c r="Y2045" s="576" t="s">
        <v>7420</v>
      </c>
      <c r="Z2045" s="577" t="s">
        <v>7421</v>
      </c>
      <c r="AA2045" s="578" t="s">
        <v>7416</v>
      </c>
      <c r="AE2045"/>
    </row>
    <row r="2046" spans="1:31" s="563" customFormat="1">
      <c r="A2046"/>
      <c r="B2046"/>
      <c r="C2046" s="568">
        <v>2026</v>
      </c>
      <c r="D2046" s="569" t="s">
        <v>98</v>
      </c>
      <c r="E2046" s="569" t="s">
        <v>337</v>
      </c>
      <c r="F2046" s="573" t="s">
        <v>141</v>
      </c>
      <c r="G2046" s="569" t="s">
        <v>42</v>
      </c>
      <c r="H2046" s="569" t="s">
        <v>41</v>
      </c>
      <c r="I2046" s="575" t="s">
        <v>54</v>
      </c>
      <c r="J2046" s="569" t="s">
        <v>350</v>
      </c>
      <c r="K2046" s="569" t="s">
        <v>104</v>
      </c>
      <c r="L2046" s="570">
        <v>0.2</v>
      </c>
      <c r="M2046" s="571">
        <v>1.8454037880819176</v>
      </c>
      <c r="N2046" s="572">
        <v>184.53750000000002</v>
      </c>
      <c r="O2046" s="668" t="s">
        <v>151</v>
      </c>
      <c r="P2046" s="668" t="s">
        <v>350</v>
      </c>
      <c r="Q2046" s="574" t="s">
        <v>7022</v>
      </c>
      <c r="R2046" s="574" t="s">
        <v>7217</v>
      </c>
      <c r="S2046" s="574" t="s">
        <v>6986</v>
      </c>
      <c r="T2046" s="574" t="s">
        <v>7389</v>
      </c>
      <c r="U2046" s="574" t="s">
        <v>7144</v>
      </c>
      <c r="V2046" s="574" t="s">
        <v>7218</v>
      </c>
      <c r="W2046" s="575" t="s">
        <v>7422</v>
      </c>
      <c r="X2046" s="575" t="s">
        <v>7423</v>
      </c>
      <c r="Y2046" s="576" t="s">
        <v>7420</v>
      </c>
      <c r="Z2046" s="577" t="s">
        <v>7424</v>
      </c>
      <c r="AA2046" s="578" t="s">
        <v>7425</v>
      </c>
      <c r="AE2046"/>
    </row>
    <row r="2047" spans="1:31" s="563" customFormat="1">
      <c r="A2047"/>
      <c r="B2047"/>
      <c r="C2047" s="568">
        <v>2026</v>
      </c>
      <c r="D2047" s="569" t="s">
        <v>98</v>
      </c>
      <c r="E2047" s="569" t="s">
        <v>337</v>
      </c>
      <c r="F2047" s="573" t="s">
        <v>141</v>
      </c>
      <c r="G2047" s="569" t="s">
        <v>42</v>
      </c>
      <c r="H2047" s="569" t="s">
        <v>41</v>
      </c>
      <c r="I2047" s="575" t="s">
        <v>54</v>
      </c>
      <c r="J2047" s="569" t="s">
        <v>350</v>
      </c>
      <c r="K2047" s="569" t="s">
        <v>79</v>
      </c>
      <c r="L2047" s="570">
        <v>0.1</v>
      </c>
      <c r="M2047" s="571">
        <v>0.92270189404095881</v>
      </c>
      <c r="N2047" s="572">
        <v>92.268750000000011</v>
      </c>
      <c r="O2047" s="668" t="s">
        <v>151</v>
      </c>
      <c r="P2047" s="668" t="s">
        <v>350</v>
      </c>
      <c r="Q2047" s="574" t="s">
        <v>7120</v>
      </c>
      <c r="R2047" s="574" t="s">
        <v>7277</v>
      </c>
      <c r="S2047" s="574" t="s">
        <v>6986</v>
      </c>
      <c r="T2047" s="574" t="s">
        <v>7389</v>
      </c>
      <c r="U2047" s="574" t="s">
        <v>7426</v>
      </c>
      <c r="V2047" s="574" t="s">
        <v>7427</v>
      </c>
      <c r="W2047" s="575" t="s">
        <v>7428</v>
      </c>
      <c r="X2047" s="575" t="s">
        <v>7429</v>
      </c>
      <c r="Y2047" s="576" t="s">
        <v>7420</v>
      </c>
      <c r="Z2047" s="577" t="s">
        <v>7430</v>
      </c>
      <c r="AA2047" s="578" t="s">
        <v>7431</v>
      </c>
      <c r="AE2047"/>
    </row>
    <row r="2048" spans="1:31" s="563" customFormat="1">
      <c r="A2048"/>
      <c r="B2048"/>
      <c r="C2048" s="568">
        <v>2026</v>
      </c>
      <c r="D2048" s="569" t="s">
        <v>98</v>
      </c>
      <c r="E2048" s="569" t="s">
        <v>337</v>
      </c>
      <c r="F2048" s="573" t="s">
        <v>141</v>
      </c>
      <c r="G2048" s="569" t="s">
        <v>42</v>
      </c>
      <c r="H2048" s="569" t="s">
        <v>41</v>
      </c>
      <c r="I2048" s="575" t="s">
        <v>54</v>
      </c>
      <c r="J2048" s="569" t="s">
        <v>99</v>
      </c>
      <c r="K2048" s="569" t="s">
        <v>79</v>
      </c>
      <c r="L2048" s="570">
        <v>1</v>
      </c>
      <c r="M2048" s="571">
        <v>1.2664226641496834</v>
      </c>
      <c r="N2048" s="572">
        <v>664.33499999999992</v>
      </c>
      <c r="O2048" s="668" t="s">
        <v>151</v>
      </c>
      <c r="P2048" s="668" t="s">
        <v>99</v>
      </c>
      <c r="Q2048" s="574" t="s">
        <v>7120</v>
      </c>
      <c r="R2048" s="574" t="s">
        <v>7277</v>
      </c>
      <c r="S2048" s="574" t="s">
        <v>6996</v>
      </c>
      <c r="T2048" s="574" t="s">
        <v>7389</v>
      </c>
      <c r="U2048" s="574" t="s">
        <v>7432</v>
      </c>
      <c r="V2048" s="574" t="s">
        <v>7433</v>
      </c>
      <c r="W2048" s="575" t="s">
        <v>7428</v>
      </c>
      <c r="X2048" s="575" t="s">
        <v>7429</v>
      </c>
      <c r="Y2048" s="576" t="s">
        <v>7434</v>
      </c>
      <c r="Z2048" s="577" t="s">
        <v>7435</v>
      </c>
      <c r="AA2048" s="578" t="s">
        <v>7431</v>
      </c>
      <c r="AE2048"/>
    </row>
    <row r="2049" spans="1:31" s="563" customFormat="1">
      <c r="A2049"/>
      <c r="B2049"/>
      <c r="C2049" s="568">
        <v>2026</v>
      </c>
      <c r="D2049" s="569" t="s">
        <v>98</v>
      </c>
      <c r="E2049" s="569" t="s">
        <v>337</v>
      </c>
      <c r="F2049" s="573" t="s">
        <v>141</v>
      </c>
      <c r="G2049" s="569" t="s">
        <v>42</v>
      </c>
      <c r="H2049" s="569" t="s">
        <v>41</v>
      </c>
      <c r="I2049" s="575" t="s">
        <v>54</v>
      </c>
      <c r="J2049" s="569" t="s">
        <v>96</v>
      </c>
      <c r="K2049" s="569" t="s">
        <v>471</v>
      </c>
      <c r="L2049" s="570">
        <v>1</v>
      </c>
      <c r="M2049" s="571">
        <v>0.14025725571150888</v>
      </c>
      <c r="N2049" s="572">
        <v>253.08</v>
      </c>
      <c r="O2049" s="668" t="s">
        <v>151</v>
      </c>
      <c r="P2049" s="668" t="s">
        <v>96</v>
      </c>
      <c r="Q2049" s="574" t="s">
        <v>7436</v>
      </c>
      <c r="R2049" s="574" t="s">
        <v>7437</v>
      </c>
      <c r="S2049" s="574" t="s">
        <v>7004</v>
      </c>
      <c r="T2049" s="574" t="s">
        <v>7389</v>
      </c>
      <c r="U2049" s="574" t="s">
        <v>7438</v>
      </c>
      <c r="V2049" s="574" t="s">
        <v>7439</v>
      </c>
      <c r="W2049" s="575" t="s">
        <v>7440</v>
      </c>
      <c r="X2049" s="575" t="s">
        <v>7441</v>
      </c>
      <c r="Y2049" s="576" t="s">
        <v>7442</v>
      </c>
      <c r="Z2049" s="577" t="s">
        <v>7443</v>
      </c>
      <c r="AA2049" s="578" t="s">
        <v>7444</v>
      </c>
      <c r="AE2049"/>
    </row>
    <row r="2050" spans="1:31" s="563" customFormat="1">
      <c r="A2050"/>
      <c r="B2050"/>
      <c r="C2050" s="568">
        <v>2026</v>
      </c>
      <c r="D2050" s="569" t="s">
        <v>98</v>
      </c>
      <c r="E2050" s="569" t="s">
        <v>337</v>
      </c>
      <c r="F2050" s="573" t="s">
        <v>141</v>
      </c>
      <c r="G2050" s="569" t="s">
        <v>42</v>
      </c>
      <c r="H2050" s="569" t="s">
        <v>41</v>
      </c>
      <c r="I2050" s="575" t="s">
        <v>54</v>
      </c>
      <c r="J2050" s="569" t="s">
        <v>87</v>
      </c>
      <c r="K2050" s="569" t="s">
        <v>111</v>
      </c>
      <c r="L2050" s="570">
        <v>0.1</v>
      </c>
      <c r="M2050" s="571">
        <v>0.69061764969703776</v>
      </c>
      <c r="N2050" s="572">
        <v>30.369599999999995</v>
      </c>
      <c r="O2050" s="668" t="s">
        <v>151</v>
      </c>
      <c r="P2050" s="668" t="s">
        <v>87</v>
      </c>
      <c r="Q2050" s="574" t="s">
        <v>7071</v>
      </c>
      <c r="R2050" s="574" t="s">
        <v>7268</v>
      </c>
      <c r="S2050" s="574" t="s">
        <v>7011</v>
      </c>
      <c r="T2050" s="574" t="s">
        <v>7389</v>
      </c>
      <c r="U2050" s="574" t="s">
        <v>7445</v>
      </c>
      <c r="V2050" s="574" t="s">
        <v>7446</v>
      </c>
      <c r="W2050" s="575" t="s">
        <v>7412</v>
      </c>
      <c r="X2050" s="575" t="s">
        <v>7413</v>
      </c>
      <c r="Y2050" s="576" t="s">
        <v>7447</v>
      </c>
      <c r="Z2050" s="577" t="s">
        <v>7448</v>
      </c>
      <c r="AA2050" s="578" t="s">
        <v>7416</v>
      </c>
      <c r="AE2050"/>
    </row>
    <row r="2051" spans="1:31" s="563" customFormat="1">
      <c r="A2051"/>
      <c r="B2051"/>
      <c r="C2051" s="568">
        <v>2026</v>
      </c>
      <c r="D2051" s="569" t="s">
        <v>98</v>
      </c>
      <c r="E2051" s="569" t="s">
        <v>337</v>
      </c>
      <c r="F2051" s="573" t="s">
        <v>141</v>
      </c>
      <c r="G2051" s="569" t="s">
        <v>42</v>
      </c>
      <c r="H2051" s="569" t="s">
        <v>41</v>
      </c>
      <c r="I2051" s="575" t="s">
        <v>54</v>
      </c>
      <c r="J2051" s="569" t="s">
        <v>87</v>
      </c>
      <c r="K2051" s="569" t="s">
        <v>106</v>
      </c>
      <c r="L2051" s="570">
        <v>0.6</v>
      </c>
      <c r="M2051" s="571">
        <v>4.1437058981822261</v>
      </c>
      <c r="N2051" s="572">
        <v>182.21759999999995</v>
      </c>
      <c r="O2051" s="668" t="s">
        <v>151</v>
      </c>
      <c r="P2051" s="668" t="s">
        <v>87</v>
      </c>
      <c r="Q2051" s="574" t="s">
        <v>6974</v>
      </c>
      <c r="R2051" s="574" t="s">
        <v>7210</v>
      </c>
      <c r="S2051" s="574" t="s">
        <v>7011</v>
      </c>
      <c r="T2051" s="574" t="s">
        <v>7389</v>
      </c>
      <c r="U2051" s="574" t="s">
        <v>7019</v>
      </c>
      <c r="V2051" s="574" t="s">
        <v>7231</v>
      </c>
      <c r="W2051" s="575" t="s">
        <v>7392</v>
      </c>
      <c r="X2051" s="575" t="s">
        <v>7393</v>
      </c>
      <c r="Y2051" s="575" t="s">
        <v>7447</v>
      </c>
      <c r="Z2051" s="579" t="s">
        <v>7449</v>
      </c>
      <c r="AA2051" s="578" t="s">
        <v>7396</v>
      </c>
      <c r="AE2051"/>
    </row>
    <row r="2052" spans="1:31" s="563" customFormat="1">
      <c r="A2052"/>
      <c r="B2052"/>
      <c r="C2052" s="568">
        <v>2026</v>
      </c>
      <c r="D2052" s="569" t="s">
        <v>98</v>
      </c>
      <c r="E2052" s="569" t="s">
        <v>337</v>
      </c>
      <c r="F2052" s="573" t="s">
        <v>141</v>
      </c>
      <c r="G2052" s="569" t="s">
        <v>42</v>
      </c>
      <c r="H2052" s="569" t="s">
        <v>41</v>
      </c>
      <c r="I2052" s="575" t="s">
        <v>54</v>
      </c>
      <c r="J2052" s="569" t="s">
        <v>87</v>
      </c>
      <c r="K2052" s="569" t="s">
        <v>79</v>
      </c>
      <c r="L2052" s="570">
        <v>0.3</v>
      </c>
      <c r="M2052" s="571">
        <v>2.0718529490911131</v>
      </c>
      <c r="N2052" s="572">
        <v>91.108799999999974</v>
      </c>
      <c r="O2052" s="668" t="s">
        <v>151</v>
      </c>
      <c r="P2052" s="668" t="s">
        <v>87</v>
      </c>
      <c r="Q2052" s="574" t="s">
        <v>7120</v>
      </c>
      <c r="R2052" s="574" t="s">
        <v>7277</v>
      </c>
      <c r="S2052" s="574" t="s">
        <v>7011</v>
      </c>
      <c r="T2052" s="574" t="s">
        <v>7389</v>
      </c>
      <c r="U2052" s="574" t="s">
        <v>7450</v>
      </c>
      <c r="V2052" s="574" t="s">
        <v>7451</v>
      </c>
      <c r="W2052" s="575" t="s">
        <v>7428</v>
      </c>
      <c r="X2052" s="575" t="s">
        <v>7429</v>
      </c>
      <c r="Y2052" s="576" t="s">
        <v>7447</v>
      </c>
      <c r="Z2052" s="577" t="s">
        <v>7452</v>
      </c>
      <c r="AA2052" s="578" t="s">
        <v>7431</v>
      </c>
      <c r="AE2052"/>
    </row>
    <row r="2053" spans="1:31" s="563" customFormat="1">
      <c r="A2053"/>
      <c r="B2053"/>
      <c r="C2053" s="568">
        <v>2026</v>
      </c>
      <c r="D2053" s="569" t="s">
        <v>98</v>
      </c>
      <c r="E2053" s="569" t="s">
        <v>337</v>
      </c>
      <c r="F2053" s="573" t="s">
        <v>141</v>
      </c>
      <c r="G2053" s="569" t="s">
        <v>42</v>
      </c>
      <c r="H2053" s="569" t="s">
        <v>41</v>
      </c>
      <c r="I2053" s="575" t="s">
        <v>54</v>
      </c>
      <c r="J2053" s="569" t="s">
        <v>83</v>
      </c>
      <c r="K2053" s="569" t="s">
        <v>81</v>
      </c>
      <c r="L2053" s="570">
        <v>1</v>
      </c>
      <c r="M2053" s="571">
        <v>22.184025553157237</v>
      </c>
      <c r="N2053" s="572">
        <v>40.195058823529401</v>
      </c>
      <c r="O2053" s="668" t="s">
        <v>382</v>
      </c>
      <c r="P2053" s="668" t="s">
        <v>83</v>
      </c>
      <c r="Q2053" s="574" t="s">
        <v>7030</v>
      </c>
      <c r="R2053" s="574" t="s">
        <v>7241</v>
      </c>
      <c r="S2053" s="574" t="s">
        <v>7032</v>
      </c>
      <c r="T2053" s="574" t="s">
        <v>7389</v>
      </c>
      <c r="U2053" s="574" t="s">
        <v>7033</v>
      </c>
      <c r="V2053" s="574" t="s">
        <v>7242</v>
      </c>
      <c r="W2053" s="575" t="s">
        <v>7453</v>
      </c>
      <c r="X2053" s="575" t="s">
        <v>7454</v>
      </c>
      <c r="Y2053" s="576" t="s">
        <v>7455</v>
      </c>
      <c r="Z2053" s="577" t="s">
        <v>7456</v>
      </c>
      <c r="AA2053" s="578" t="s">
        <v>7457</v>
      </c>
      <c r="AE2053"/>
    </row>
    <row r="2054" spans="1:31" s="563" customFormat="1">
      <c r="A2054"/>
      <c r="B2054"/>
      <c r="C2054" s="568">
        <v>2026</v>
      </c>
      <c r="D2054" s="569" t="s">
        <v>98</v>
      </c>
      <c r="E2054" s="569" t="s">
        <v>337</v>
      </c>
      <c r="F2054" s="573" t="s">
        <v>141</v>
      </c>
      <c r="G2054" s="569" t="s">
        <v>42</v>
      </c>
      <c r="H2054" s="569" t="s">
        <v>41</v>
      </c>
      <c r="I2054" s="575" t="s">
        <v>54</v>
      </c>
      <c r="J2054" s="569" t="s">
        <v>77</v>
      </c>
      <c r="K2054" s="569" t="s">
        <v>106</v>
      </c>
      <c r="L2054" s="570">
        <v>0.45</v>
      </c>
      <c r="M2054" s="571">
        <v>8.3122258750529703</v>
      </c>
      <c r="N2054" s="572">
        <v>337.68523255813955</v>
      </c>
      <c r="O2054" s="668" t="s">
        <v>381</v>
      </c>
      <c r="P2054" s="668" t="s">
        <v>77</v>
      </c>
      <c r="Q2054" s="574" t="s">
        <v>6974</v>
      </c>
      <c r="R2054" s="574" t="s">
        <v>7210</v>
      </c>
      <c r="S2054" s="574" t="s">
        <v>7042</v>
      </c>
      <c r="T2054" s="574" t="s">
        <v>7389</v>
      </c>
      <c r="U2054" s="574" t="s">
        <v>7155</v>
      </c>
      <c r="V2054" s="574" t="s">
        <v>7458</v>
      </c>
      <c r="W2054" s="575" t="s">
        <v>7392</v>
      </c>
      <c r="X2054" s="575" t="s">
        <v>7393</v>
      </c>
      <c r="Y2054" s="576" t="s">
        <v>7459</v>
      </c>
      <c r="Z2054" s="577" t="s">
        <v>7460</v>
      </c>
      <c r="AA2054" s="578" t="s">
        <v>7396</v>
      </c>
      <c r="AE2054"/>
    </row>
    <row r="2055" spans="1:31" s="563" customFormat="1">
      <c r="A2055"/>
      <c r="B2055"/>
      <c r="C2055" s="568">
        <v>2026</v>
      </c>
      <c r="D2055" s="569" t="s">
        <v>98</v>
      </c>
      <c r="E2055" s="569" t="s">
        <v>337</v>
      </c>
      <c r="F2055" s="573" t="s">
        <v>141</v>
      </c>
      <c r="G2055" s="569" t="s">
        <v>42</v>
      </c>
      <c r="H2055" s="569" t="s">
        <v>41</v>
      </c>
      <c r="I2055" s="575" t="s">
        <v>54</v>
      </c>
      <c r="J2055" s="569" t="s">
        <v>77</v>
      </c>
      <c r="K2055" s="569" t="s">
        <v>93</v>
      </c>
      <c r="L2055" s="570">
        <v>0.55000000000000004</v>
      </c>
      <c r="M2055" s="571">
        <v>10.159387180620296</v>
      </c>
      <c r="N2055" s="572">
        <v>412.72639534883723</v>
      </c>
      <c r="O2055" s="668" t="s">
        <v>381</v>
      </c>
      <c r="P2055" s="668" t="s">
        <v>77</v>
      </c>
      <c r="Q2055" s="574" t="s">
        <v>7050</v>
      </c>
      <c r="R2055" s="574" t="s">
        <v>7251</v>
      </c>
      <c r="S2055" s="574" t="s">
        <v>7042</v>
      </c>
      <c r="T2055" s="574" t="s">
        <v>7389</v>
      </c>
      <c r="U2055" s="574" t="s">
        <v>7052</v>
      </c>
      <c r="V2055" s="574" t="s">
        <v>7252</v>
      </c>
      <c r="W2055" s="575" t="s">
        <v>7461</v>
      </c>
      <c r="X2055" s="575" t="s">
        <v>7462</v>
      </c>
      <c r="Y2055" s="576" t="s">
        <v>7459</v>
      </c>
      <c r="Z2055" s="577" t="s">
        <v>7463</v>
      </c>
      <c r="AA2055" s="578" t="s">
        <v>7464</v>
      </c>
      <c r="AE2055"/>
    </row>
    <row r="2056" spans="1:31" s="563" customFormat="1">
      <c r="A2056"/>
      <c r="B2056"/>
      <c r="C2056" s="568">
        <v>2026</v>
      </c>
      <c r="D2056" s="569" t="s">
        <v>98</v>
      </c>
      <c r="E2056" s="569" t="s">
        <v>337</v>
      </c>
      <c r="F2056" s="573" t="s">
        <v>141</v>
      </c>
      <c r="G2056" s="569" t="s">
        <v>42</v>
      </c>
      <c r="H2056" s="569" t="s">
        <v>41</v>
      </c>
      <c r="I2056" s="575" t="s">
        <v>54</v>
      </c>
      <c r="J2056" s="569" t="s">
        <v>349</v>
      </c>
      <c r="K2056" s="569" t="s">
        <v>471</v>
      </c>
      <c r="L2056" s="570">
        <v>0.6</v>
      </c>
      <c r="M2056" s="571">
        <v>3.9294083916631588</v>
      </c>
      <c r="N2056" s="572">
        <v>443.71168831168831</v>
      </c>
      <c r="O2056" s="668" t="s">
        <v>151</v>
      </c>
      <c r="P2056" s="668" t="s">
        <v>349</v>
      </c>
      <c r="Q2056" s="574" t="s">
        <v>7436</v>
      </c>
      <c r="R2056" s="574" t="s">
        <v>7437</v>
      </c>
      <c r="S2056" s="574" t="s">
        <v>7058</v>
      </c>
      <c r="T2056" s="574" t="s">
        <v>7389</v>
      </c>
      <c r="U2056" s="574" t="s">
        <v>7465</v>
      </c>
      <c r="V2056" s="574" t="s">
        <v>7466</v>
      </c>
      <c r="W2056" s="575" t="s">
        <v>7440</v>
      </c>
      <c r="X2056" s="575" t="s">
        <v>7441</v>
      </c>
      <c r="Y2056" s="576" t="s">
        <v>7467</v>
      </c>
      <c r="Z2056" s="577" t="s">
        <v>7468</v>
      </c>
      <c r="AA2056" s="578" t="s">
        <v>7444</v>
      </c>
      <c r="AE2056"/>
    </row>
    <row r="2057" spans="1:31" s="563" customFormat="1">
      <c r="A2057"/>
      <c r="B2057"/>
      <c r="C2057" s="568">
        <v>2026</v>
      </c>
      <c r="D2057" s="569" t="s">
        <v>98</v>
      </c>
      <c r="E2057" s="569" t="s">
        <v>337</v>
      </c>
      <c r="F2057" s="573" t="s">
        <v>141</v>
      </c>
      <c r="G2057" s="569" t="s">
        <v>42</v>
      </c>
      <c r="H2057" s="569" t="s">
        <v>41</v>
      </c>
      <c r="I2057" s="575" t="s">
        <v>54</v>
      </c>
      <c r="J2057" s="569" t="s">
        <v>349</v>
      </c>
      <c r="K2057" s="569" t="s">
        <v>104</v>
      </c>
      <c r="L2057" s="570">
        <v>0.4</v>
      </c>
      <c r="M2057" s="571">
        <v>2.6196055944421066</v>
      </c>
      <c r="N2057" s="572">
        <v>295.8077922077922</v>
      </c>
      <c r="O2057" s="668" t="s">
        <v>151</v>
      </c>
      <c r="P2057" s="668" t="s">
        <v>349</v>
      </c>
      <c r="Q2057" s="574" t="s">
        <v>7022</v>
      </c>
      <c r="R2057" s="574" t="s">
        <v>7217</v>
      </c>
      <c r="S2057" s="574" t="s">
        <v>7058</v>
      </c>
      <c r="T2057" s="574" t="s">
        <v>7389</v>
      </c>
      <c r="U2057" s="574" t="s">
        <v>7063</v>
      </c>
      <c r="V2057" s="574" t="s">
        <v>7264</v>
      </c>
      <c r="W2057" s="575" t="s">
        <v>7422</v>
      </c>
      <c r="X2057" s="575" t="s">
        <v>7423</v>
      </c>
      <c r="Y2057" s="576" t="s">
        <v>7467</v>
      </c>
      <c r="Z2057" s="577" t="s">
        <v>7469</v>
      </c>
      <c r="AA2057" s="578" t="s">
        <v>7425</v>
      </c>
      <c r="AE2057"/>
    </row>
    <row r="2058" spans="1:31" s="563" customFormat="1">
      <c r="A2058"/>
      <c r="B2058"/>
      <c r="C2058" s="568">
        <v>2026</v>
      </c>
      <c r="D2058" s="569" t="s">
        <v>98</v>
      </c>
      <c r="E2058" s="569" t="s">
        <v>337</v>
      </c>
      <c r="F2058" s="573" t="s">
        <v>141</v>
      </c>
      <c r="G2058" s="569" t="s">
        <v>42</v>
      </c>
      <c r="H2058" s="569" t="s">
        <v>41</v>
      </c>
      <c r="I2058" s="575" t="s">
        <v>54</v>
      </c>
      <c r="J2058" s="569" t="s">
        <v>76</v>
      </c>
      <c r="K2058" s="569" t="s">
        <v>79</v>
      </c>
      <c r="L2058" s="570">
        <v>1</v>
      </c>
      <c r="M2058" s="571">
        <v>0.34779151446789502</v>
      </c>
      <c r="N2058" s="572">
        <v>151.84800000000001</v>
      </c>
      <c r="O2058" s="668" t="s">
        <v>151</v>
      </c>
      <c r="P2058" s="668" t="s">
        <v>76</v>
      </c>
      <c r="Q2058" s="574" t="s">
        <v>7120</v>
      </c>
      <c r="R2058" s="574" t="s">
        <v>7277</v>
      </c>
      <c r="S2058" s="574" t="s">
        <v>7066</v>
      </c>
      <c r="T2058" s="574" t="s">
        <v>7389</v>
      </c>
      <c r="U2058" s="574" t="s">
        <v>7470</v>
      </c>
      <c r="V2058" s="574" t="s">
        <v>7471</v>
      </c>
      <c r="W2058" s="575" t="s">
        <v>7428</v>
      </c>
      <c r="X2058" s="575" t="s">
        <v>7429</v>
      </c>
      <c r="Y2058" s="576" t="s">
        <v>7472</v>
      </c>
      <c r="Z2058" s="577" t="s">
        <v>7473</v>
      </c>
      <c r="AA2058" s="578" t="s">
        <v>7431</v>
      </c>
      <c r="AE2058"/>
    </row>
    <row r="2059" spans="1:31" s="563" customFormat="1">
      <c r="A2059"/>
      <c r="B2059"/>
      <c r="C2059" s="568">
        <v>2026</v>
      </c>
      <c r="D2059" s="569" t="s">
        <v>98</v>
      </c>
      <c r="E2059" s="569" t="s">
        <v>337</v>
      </c>
      <c r="F2059" s="573" t="s">
        <v>141</v>
      </c>
      <c r="G2059" s="569" t="s">
        <v>42</v>
      </c>
      <c r="H2059" s="569" t="s">
        <v>41</v>
      </c>
      <c r="I2059" s="575" t="s">
        <v>54</v>
      </c>
      <c r="J2059" s="569" t="s">
        <v>74</v>
      </c>
      <c r="K2059" s="569" t="s">
        <v>104</v>
      </c>
      <c r="L2059" s="570">
        <v>0.7</v>
      </c>
      <c r="M2059" s="571">
        <v>2.6036969259108438</v>
      </c>
      <c r="N2059" s="572">
        <v>1138.8599999999999</v>
      </c>
      <c r="O2059" s="668" t="s">
        <v>151</v>
      </c>
      <c r="P2059" s="668" t="s">
        <v>74</v>
      </c>
      <c r="Q2059" s="574" t="s">
        <v>7022</v>
      </c>
      <c r="R2059" s="574" t="s">
        <v>7217</v>
      </c>
      <c r="S2059" s="574" t="s">
        <v>7079</v>
      </c>
      <c r="T2059" s="574" t="s">
        <v>7389</v>
      </c>
      <c r="U2059" s="574" t="s">
        <v>7474</v>
      </c>
      <c r="V2059" s="574" t="s">
        <v>7475</v>
      </c>
      <c r="W2059" s="575" t="s">
        <v>7422</v>
      </c>
      <c r="X2059" s="575" t="s">
        <v>7423</v>
      </c>
      <c r="Y2059" s="576" t="s">
        <v>7476</v>
      </c>
      <c r="Z2059" s="577" t="s">
        <v>7477</v>
      </c>
      <c r="AA2059" s="578" t="s">
        <v>7425</v>
      </c>
      <c r="AE2059"/>
    </row>
    <row r="2060" spans="1:31" s="563" customFormat="1">
      <c r="A2060"/>
      <c r="B2060"/>
      <c r="C2060" s="568">
        <v>2026</v>
      </c>
      <c r="D2060" s="569" t="s">
        <v>98</v>
      </c>
      <c r="E2060" s="569" t="s">
        <v>337</v>
      </c>
      <c r="F2060" s="573" t="s">
        <v>141</v>
      </c>
      <c r="G2060" s="569" t="s">
        <v>42</v>
      </c>
      <c r="H2060" s="569" t="s">
        <v>41</v>
      </c>
      <c r="I2060" s="575" t="s">
        <v>54</v>
      </c>
      <c r="J2060" s="569" t="s">
        <v>74</v>
      </c>
      <c r="K2060" s="569" t="s">
        <v>79</v>
      </c>
      <c r="L2060" s="570">
        <v>0.3</v>
      </c>
      <c r="M2060" s="571">
        <v>1.1158701111046474</v>
      </c>
      <c r="N2060" s="572">
        <v>488.08285714285705</v>
      </c>
      <c r="O2060" s="668" t="s">
        <v>151</v>
      </c>
      <c r="P2060" s="668" t="s">
        <v>74</v>
      </c>
      <c r="Q2060" s="574" t="s">
        <v>7120</v>
      </c>
      <c r="R2060" s="574" t="s">
        <v>7277</v>
      </c>
      <c r="S2060" s="574" t="s">
        <v>7079</v>
      </c>
      <c r="T2060" s="574" t="s">
        <v>7389</v>
      </c>
      <c r="U2060" s="574" t="s">
        <v>7278</v>
      </c>
      <c r="V2060" s="574" t="s">
        <v>7279</v>
      </c>
      <c r="W2060" s="575" t="s">
        <v>7428</v>
      </c>
      <c r="X2060" s="575" t="s">
        <v>7429</v>
      </c>
      <c r="Y2060" s="576" t="s">
        <v>7476</v>
      </c>
      <c r="Z2060" s="577" t="s">
        <v>7478</v>
      </c>
      <c r="AA2060" s="578" t="s">
        <v>7431</v>
      </c>
      <c r="AE2060"/>
    </row>
    <row r="2061" spans="1:31" s="563" customFormat="1">
      <c r="A2061"/>
      <c r="B2061"/>
      <c r="C2061" s="568">
        <v>2026</v>
      </c>
      <c r="D2061" s="569" t="s">
        <v>98</v>
      </c>
      <c r="E2061" s="569" t="s">
        <v>337</v>
      </c>
      <c r="F2061" s="573" t="s">
        <v>141</v>
      </c>
      <c r="G2061" s="569" t="s">
        <v>42</v>
      </c>
      <c r="H2061" s="569" t="s">
        <v>41</v>
      </c>
      <c r="I2061" s="575" t="s">
        <v>54</v>
      </c>
      <c r="J2061" s="569" t="s">
        <v>351</v>
      </c>
      <c r="K2061" s="569" t="s">
        <v>100</v>
      </c>
      <c r="L2061" s="570">
        <v>0.65</v>
      </c>
      <c r="M2061" s="571">
        <v>3.2079022019831358</v>
      </c>
      <c r="N2061" s="572">
        <v>13.982670000000002</v>
      </c>
      <c r="O2061" s="668" t="s">
        <v>151</v>
      </c>
      <c r="P2061" s="668" t="s">
        <v>351</v>
      </c>
      <c r="Q2061" s="574" t="s">
        <v>7087</v>
      </c>
      <c r="R2061" s="574" t="s">
        <v>7283</v>
      </c>
      <c r="S2061" s="574" t="s">
        <v>7089</v>
      </c>
      <c r="T2061" s="574" t="s">
        <v>7389</v>
      </c>
      <c r="U2061" s="574" t="s">
        <v>7090</v>
      </c>
      <c r="V2061" s="574" t="s">
        <v>7284</v>
      </c>
      <c r="W2061" s="575" t="s">
        <v>7479</v>
      </c>
      <c r="X2061" s="575" t="s">
        <v>7480</v>
      </c>
      <c r="Y2061" s="576" t="s">
        <v>7481</v>
      </c>
      <c r="Z2061" s="577" t="s">
        <v>7482</v>
      </c>
      <c r="AA2061" s="578" t="s">
        <v>7483</v>
      </c>
      <c r="AE2061"/>
    </row>
    <row r="2062" spans="1:31" s="563" customFormat="1">
      <c r="A2062"/>
      <c r="B2062"/>
      <c r="C2062" s="568">
        <v>2026</v>
      </c>
      <c r="D2062" s="569" t="s">
        <v>98</v>
      </c>
      <c r="E2062" s="569" t="s">
        <v>337</v>
      </c>
      <c r="F2062" s="573" t="s">
        <v>141</v>
      </c>
      <c r="G2062" s="569" t="s">
        <v>42</v>
      </c>
      <c r="H2062" s="569" t="s">
        <v>41</v>
      </c>
      <c r="I2062" s="575" t="s">
        <v>54</v>
      </c>
      <c r="J2062" s="569" t="s">
        <v>351</v>
      </c>
      <c r="K2062" s="569" t="s">
        <v>79</v>
      </c>
      <c r="L2062" s="570">
        <v>0.35</v>
      </c>
      <c r="M2062" s="571">
        <v>1.727331954913996</v>
      </c>
      <c r="N2062" s="572">
        <v>7.5291300000000003</v>
      </c>
      <c r="O2062" s="668" t="s">
        <v>151</v>
      </c>
      <c r="P2062" s="668" t="s">
        <v>351</v>
      </c>
      <c r="Q2062" s="574" t="s">
        <v>7120</v>
      </c>
      <c r="R2062" s="574" t="s">
        <v>7277</v>
      </c>
      <c r="S2062" s="574" t="s">
        <v>7089</v>
      </c>
      <c r="T2062" s="574" t="s">
        <v>7389</v>
      </c>
      <c r="U2062" s="574" t="s">
        <v>7484</v>
      </c>
      <c r="V2062" s="574" t="s">
        <v>7485</v>
      </c>
      <c r="W2062" s="575" t="s">
        <v>7428</v>
      </c>
      <c r="X2062" s="575" t="s">
        <v>7429</v>
      </c>
      <c r="Y2062" s="576" t="s">
        <v>7481</v>
      </c>
      <c r="Z2062" s="577" t="s">
        <v>7486</v>
      </c>
      <c r="AA2062" s="578" t="s">
        <v>7431</v>
      </c>
      <c r="AE2062"/>
    </row>
    <row r="2063" spans="1:31" s="563" customFormat="1">
      <c r="A2063"/>
      <c r="B2063"/>
      <c r="C2063" s="568">
        <v>2026</v>
      </c>
      <c r="D2063" s="569" t="s">
        <v>98</v>
      </c>
      <c r="E2063" s="569" t="s">
        <v>337</v>
      </c>
      <c r="F2063" s="573" t="s">
        <v>141</v>
      </c>
      <c r="G2063" s="569" t="s">
        <v>42</v>
      </c>
      <c r="H2063" s="569" t="s">
        <v>41</v>
      </c>
      <c r="I2063" s="575" t="s">
        <v>54</v>
      </c>
      <c r="J2063" s="569" t="s">
        <v>67</v>
      </c>
      <c r="K2063" s="569" t="s">
        <v>81</v>
      </c>
      <c r="L2063" s="570">
        <v>1</v>
      </c>
      <c r="M2063" s="571">
        <v>6.8489823660050284</v>
      </c>
      <c r="N2063" s="572">
        <v>25.592359550561799</v>
      </c>
      <c r="O2063" s="668" t="s">
        <v>382</v>
      </c>
      <c r="P2063" s="668" t="s">
        <v>67</v>
      </c>
      <c r="Q2063" s="574" t="s">
        <v>7030</v>
      </c>
      <c r="R2063" s="574" t="s">
        <v>7241</v>
      </c>
      <c r="S2063" s="574" t="s">
        <v>7097</v>
      </c>
      <c r="T2063" s="574" t="s">
        <v>7389</v>
      </c>
      <c r="U2063" s="574" t="s">
        <v>7098</v>
      </c>
      <c r="V2063" s="574" t="s">
        <v>7290</v>
      </c>
      <c r="W2063" s="575" t="s">
        <v>7453</v>
      </c>
      <c r="X2063" s="575" t="s">
        <v>7454</v>
      </c>
      <c r="Y2063" s="576" t="s">
        <v>7487</v>
      </c>
      <c r="Z2063" s="577" t="s">
        <v>7488</v>
      </c>
      <c r="AA2063" s="578" t="s">
        <v>7457</v>
      </c>
      <c r="AE2063"/>
    </row>
    <row r="2064" spans="1:31" s="563" customFormat="1">
      <c r="A2064"/>
      <c r="B2064"/>
      <c r="C2064" s="568">
        <v>2026</v>
      </c>
      <c r="D2064" s="569" t="s">
        <v>98</v>
      </c>
      <c r="E2064" s="569" t="s">
        <v>337</v>
      </c>
      <c r="F2064" s="573" t="s">
        <v>141</v>
      </c>
      <c r="G2064" s="569" t="s">
        <v>42</v>
      </c>
      <c r="H2064" s="569" t="s">
        <v>41</v>
      </c>
      <c r="I2064" s="575" t="s">
        <v>54</v>
      </c>
      <c r="J2064" s="569" t="s">
        <v>66</v>
      </c>
      <c r="K2064" s="569" t="s">
        <v>310</v>
      </c>
      <c r="L2064" s="570">
        <v>0.8</v>
      </c>
      <c r="M2064" s="571">
        <v>15.202698924748589</v>
      </c>
      <c r="N2064" s="572">
        <v>597.15505617977522</v>
      </c>
      <c r="O2064" s="668" t="s">
        <v>381</v>
      </c>
      <c r="P2064" s="668" t="s">
        <v>66</v>
      </c>
      <c r="Q2064" s="574" t="s">
        <v>7112</v>
      </c>
      <c r="R2064" s="574" t="s">
        <v>7294</v>
      </c>
      <c r="S2064" s="574" t="s">
        <v>7104</v>
      </c>
      <c r="T2064" s="574" t="s">
        <v>7389</v>
      </c>
      <c r="U2064" s="574" t="s">
        <v>7114</v>
      </c>
      <c r="V2064" s="574" t="s">
        <v>7295</v>
      </c>
      <c r="W2064" s="575" t="s">
        <v>7489</v>
      </c>
      <c r="X2064" s="575" t="s">
        <v>7490</v>
      </c>
      <c r="Y2064" s="575" t="s">
        <v>7491</v>
      </c>
      <c r="Z2064" s="579" t="s">
        <v>7492</v>
      </c>
      <c r="AA2064" s="580" t="s">
        <v>7493</v>
      </c>
      <c r="AE2064"/>
    </row>
    <row r="2065" spans="1:31" s="563" customFormat="1">
      <c r="A2065"/>
      <c r="B2065"/>
      <c r="C2065" s="568">
        <v>2026</v>
      </c>
      <c r="D2065" s="569" t="s">
        <v>98</v>
      </c>
      <c r="E2065" s="569" t="s">
        <v>337</v>
      </c>
      <c r="F2065" s="573" t="s">
        <v>141</v>
      </c>
      <c r="G2065" s="569" t="s">
        <v>42</v>
      </c>
      <c r="H2065" s="569" t="s">
        <v>41</v>
      </c>
      <c r="I2065" s="575" t="s">
        <v>54</v>
      </c>
      <c r="J2065" s="569" t="s">
        <v>66</v>
      </c>
      <c r="K2065" s="569" t="s">
        <v>79</v>
      </c>
      <c r="L2065" s="570">
        <v>0.2</v>
      </c>
      <c r="M2065" s="571">
        <v>3.8006747311871472</v>
      </c>
      <c r="N2065" s="572">
        <v>149.2887640449438</v>
      </c>
      <c r="O2065" s="668" t="s">
        <v>381</v>
      </c>
      <c r="P2065" s="668" t="s">
        <v>66</v>
      </c>
      <c r="Q2065" s="574" t="s">
        <v>7120</v>
      </c>
      <c r="R2065" s="574" t="s">
        <v>7277</v>
      </c>
      <c r="S2065" s="574" t="s">
        <v>7104</v>
      </c>
      <c r="T2065" s="574" t="s">
        <v>7389</v>
      </c>
      <c r="U2065" s="574" t="s">
        <v>7122</v>
      </c>
      <c r="V2065" s="574" t="s">
        <v>7299</v>
      </c>
      <c r="W2065" s="575" t="s">
        <v>7428</v>
      </c>
      <c r="X2065" s="575" t="s">
        <v>7429</v>
      </c>
      <c r="Y2065" s="575" t="s">
        <v>7491</v>
      </c>
      <c r="Z2065" s="579" t="s">
        <v>7494</v>
      </c>
      <c r="AA2065" s="580" t="s">
        <v>7431</v>
      </c>
      <c r="AE2065"/>
    </row>
    <row r="2066" spans="1:31" s="563" customFormat="1">
      <c r="A2066"/>
      <c r="B2066"/>
      <c r="C2066" s="568">
        <v>2026</v>
      </c>
      <c r="D2066" s="569" t="s">
        <v>98</v>
      </c>
      <c r="E2066" s="569" t="s">
        <v>337</v>
      </c>
      <c r="F2066" s="573" t="s">
        <v>141</v>
      </c>
      <c r="G2066" s="569" t="s">
        <v>42</v>
      </c>
      <c r="H2066" s="569" t="s">
        <v>41</v>
      </c>
      <c r="I2066" s="575" t="s">
        <v>54</v>
      </c>
      <c r="J2066" s="569" t="s">
        <v>348</v>
      </c>
      <c r="K2066" s="569" t="s">
        <v>471</v>
      </c>
      <c r="L2066" s="570">
        <v>0.5</v>
      </c>
      <c r="M2066" s="571">
        <v>8.890807118122428</v>
      </c>
      <c r="N2066" s="572">
        <v>988.59375</v>
      </c>
      <c r="O2066" s="668" t="s">
        <v>151</v>
      </c>
      <c r="P2066" s="668" t="s">
        <v>348</v>
      </c>
      <c r="Q2066" s="574" t="s">
        <v>7436</v>
      </c>
      <c r="R2066" s="574" t="s">
        <v>7437</v>
      </c>
      <c r="S2066" s="574" t="s">
        <v>7128</v>
      </c>
      <c r="T2066" s="574" t="s">
        <v>7389</v>
      </c>
      <c r="U2066" s="574" t="s">
        <v>7495</v>
      </c>
      <c r="V2066" s="574" t="s">
        <v>7496</v>
      </c>
      <c r="W2066" s="575" t="s">
        <v>7440</v>
      </c>
      <c r="X2066" s="575" t="s">
        <v>7441</v>
      </c>
      <c r="Y2066" s="576" t="s">
        <v>7497</v>
      </c>
      <c r="Z2066" s="577" t="s">
        <v>7498</v>
      </c>
      <c r="AA2066" s="578" t="s">
        <v>7444</v>
      </c>
      <c r="AE2066"/>
    </row>
    <row r="2067" spans="1:31" s="563" customFormat="1">
      <c r="A2067"/>
      <c r="B2067"/>
      <c r="C2067" s="568">
        <v>2026</v>
      </c>
      <c r="D2067" s="569" t="s">
        <v>98</v>
      </c>
      <c r="E2067" s="569" t="s">
        <v>337</v>
      </c>
      <c r="F2067" s="573" t="s">
        <v>141</v>
      </c>
      <c r="G2067" s="569" t="s">
        <v>42</v>
      </c>
      <c r="H2067" s="569" t="s">
        <v>41</v>
      </c>
      <c r="I2067" s="575" t="s">
        <v>54</v>
      </c>
      <c r="J2067" s="569" t="s">
        <v>348</v>
      </c>
      <c r="K2067" s="569" t="s">
        <v>469</v>
      </c>
      <c r="L2067" s="570">
        <v>0.5</v>
      </c>
      <c r="M2067" s="571">
        <v>8.890807118122428</v>
      </c>
      <c r="N2067" s="572">
        <v>988.59375</v>
      </c>
      <c r="O2067" s="668" t="s">
        <v>151</v>
      </c>
      <c r="P2067" s="668" t="s">
        <v>348</v>
      </c>
      <c r="Q2067" s="574" t="s">
        <v>7040</v>
      </c>
      <c r="R2067" s="574" t="s">
        <v>7246</v>
      </c>
      <c r="S2067" s="574" t="s">
        <v>7128</v>
      </c>
      <c r="T2067" s="574" t="s">
        <v>7389</v>
      </c>
      <c r="U2067" s="574" t="s">
        <v>7129</v>
      </c>
      <c r="V2067" s="574" t="s">
        <v>7301</v>
      </c>
      <c r="W2067" s="575" t="s">
        <v>7499</v>
      </c>
      <c r="X2067" s="575" t="s">
        <v>7500</v>
      </c>
      <c r="Y2067" s="576" t="s">
        <v>7497</v>
      </c>
      <c r="Z2067" s="577" t="s">
        <v>7501</v>
      </c>
      <c r="AA2067" s="578" t="s">
        <v>7502</v>
      </c>
      <c r="AE2067"/>
    </row>
    <row r="2068" spans="1:31" s="563" customFormat="1">
      <c r="A2068"/>
      <c r="B2068"/>
      <c r="C2068" s="568">
        <v>2026</v>
      </c>
      <c r="D2068" s="569" t="s">
        <v>98</v>
      </c>
      <c r="E2068" s="569" t="s">
        <v>459</v>
      </c>
      <c r="F2068" s="573" t="s">
        <v>462</v>
      </c>
      <c r="G2068" s="569" t="s">
        <v>42</v>
      </c>
      <c r="H2068" s="569" t="s">
        <v>41</v>
      </c>
      <c r="I2068" s="575" t="s">
        <v>54</v>
      </c>
      <c r="J2068" s="569" t="s">
        <v>99</v>
      </c>
      <c r="K2068" s="569" t="s">
        <v>476</v>
      </c>
      <c r="L2068" s="570">
        <v>1</v>
      </c>
      <c r="M2068" s="571">
        <v>0.81256278988440422</v>
      </c>
      <c r="N2068" s="572">
        <v>118.90003124999998</v>
      </c>
      <c r="O2068" s="668" t="s">
        <v>151</v>
      </c>
      <c r="P2068" s="668" t="s">
        <v>99</v>
      </c>
      <c r="Q2068" s="574" t="s">
        <v>7402</v>
      </c>
      <c r="R2068" s="574" t="s">
        <v>7503</v>
      </c>
      <c r="S2068" s="574" t="s">
        <v>6996</v>
      </c>
      <c r="T2068" s="574" t="s">
        <v>7389</v>
      </c>
      <c r="U2068" s="574" t="s">
        <v>7504</v>
      </c>
      <c r="V2068" s="574" t="s">
        <v>7505</v>
      </c>
      <c r="W2068" s="575" t="s">
        <v>7406</v>
      </c>
      <c r="X2068" s="575" t="s">
        <v>7506</v>
      </c>
      <c r="Y2068" s="576" t="s">
        <v>7434</v>
      </c>
      <c r="Z2068" s="577" t="s">
        <v>7507</v>
      </c>
      <c r="AA2068" s="578" t="s">
        <v>7508</v>
      </c>
      <c r="AE2068"/>
    </row>
    <row r="2069" spans="1:31" s="563" customFormat="1">
      <c r="A2069"/>
      <c r="B2069"/>
      <c r="C2069" s="568">
        <v>2026</v>
      </c>
      <c r="D2069" s="569" t="s">
        <v>98</v>
      </c>
      <c r="E2069" s="569" t="s">
        <v>459</v>
      </c>
      <c r="F2069" s="573" t="s">
        <v>462</v>
      </c>
      <c r="G2069" s="569" t="s">
        <v>42</v>
      </c>
      <c r="H2069" s="569" t="s">
        <v>41</v>
      </c>
      <c r="I2069" s="575" t="s">
        <v>54</v>
      </c>
      <c r="J2069" s="569" t="s">
        <v>96</v>
      </c>
      <c r="K2069" s="569" t="s">
        <v>79</v>
      </c>
      <c r="L2069" s="570">
        <v>1</v>
      </c>
      <c r="M2069" s="571">
        <v>1.2755802533610904E-2</v>
      </c>
      <c r="N2069" s="572">
        <v>16.985718749999997</v>
      </c>
      <c r="O2069" s="668" t="s">
        <v>151</v>
      </c>
      <c r="P2069" s="668" t="s">
        <v>96</v>
      </c>
      <c r="Q2069" s="574" t="s">
        <v>7120</v>
      </c>
      <c r="R2069" s="574" t="s">
        <v>7121</v>
      </c>
      <c r="S2069" s="574" t="s">
        <v>7004</v>
      </c>
      <c r="T2069" s="574" t="s">
        <v>7389</v>
      </c>
      <c r="U2069" s="574" t="s">
        <v>7509</v>
      </c>
      <c r="V2069" s="574" t="s">
        <v>7510</v>
      </c>
      <c r="W2069" s="575" t="s">
        <v>7428</v>
      </c>
      <c r="X2069" s="575" t="s">
        <v>7511</v>
      </c>
      <c r="Y2069" s="576" t="s">
        <v>7442</v>
      </c>
      <c r="Z2069" s="577" t="s">
        <v>7512</v>
      </c>
      <c r="AA2069" s="578" t="s">
        <v>7513</v>
      </c>
      <c r="AE2069"/>
    </row>
    <row r="2070" spans="1:31" s="563" customFormat="1">
      <c r="A2070"/>
      <c r="B2070"/>
      <c r="C2070" s="568">
        <v>2026</v>
      </c>
      <c r="D2070" s="569" t="s">
        <v>98</v>
      </c>
      <c r="E2070" s="569" t="s">
        <v>459</v>
      </c>
      <c r="F2070" s="573" t="s">
        <v>462</v>
      </c>
      <c r="G2070" s="569" t="s">
        <v>42</v>
      </c>
      <c r="H2070" s="569" t="s">
        <v>49</v>
      </c>
      <c r="I2070" s="575" t="s">
        <v>54</v>
      </c>
      <c r="J2070" s="569" t="s">
        <v>94</v>
      </c>
      <c r="K2070" s="569" t="s">
        <v>79</v>
      </c>
      <c r="L2070" s="570">
        <v>1</v>
      </c>
      <c r="M2070" s="571">
        <v>7.9010583529451068</v>
      </c>
      <c r="N2070" s="572">
        <v>208.62459264705885</v>
      </c>
      <c r="O2070" s="668" t="s">
        <v>151</v>
      </c>
      <c r="P2070" s="668" t="s">
        <v>94</v>
      </c>
      <c r="Q2070" s="574" t="s">
        <v>7120</v>
      </c>
      <c r="R2070" s="574" t="s">
        <v>7121</v>
      </c>
      <c r="S2070" s="574" t="s">
        <v>7514</v>
      </c>
      <c r="T2070" s="574" t="s">
        <v>7389</v>
      </c>
      <c r="U2070" s="574" t="s">
        <v>7515</v>
      </c>
      <c r="V2070" s="574" t="s">
        <v>7516</v>
      </c>
      <c r="W2070" s="575" t="s">
        <v>7428</v>
      </c>
      <c r="X2070" s="575" t="s">
        <v>7511</v>
      </c>
      <c r="Y2070" s="576" t="s">
        <v>7517</v>
      </c>
      <c r="Z2070" s="577" t="s">
        <v>7518</v>
      </c>
      <c r="AA2070" s="578" t="s">
        <v>7519</v>
      </c>
      <c r="AE2070"/>
    </row>
    <row r="2071" spans="1:31" s="563" customFormat="1">
      <c r="A2071"/>
      <c r="B2071"/>
      <c r="C2071" s="568">
        <v>2026</v>
      </c>
      <c r="D2071" s="569" t="s">
        <v>98</v>
      </c>
      <c r="E2071" s="569" t="s">
        <v>459</v>
      </c>
      <c r="F2071" s="573" t="s">
        <v>462</v>
      </c>
      <c r="G2071" s="569" t="s">
        <v>42</v>
      </c>
      <c r="H2071" s="569" t="s">
        <v>49</v>
      </c>
      <c r="I2071" s="575" t="s">
        <v>54</v>
      </c>
      <c r="J2071" s="569" t="s">
        <v>92</v>
      </c>
      <c r="K2071" s="569" t="s">
        <v>79</v>
      </c>
      <c r="L2071" s="570">
        <v>1</v>
      </c>
      <c r="M2071" s="571">
        <v>7.9089570134485117</v>
      </c>
      <c r="N2071" s="572">
        <v>208.62459264705885</v>
      </c>
      <c r="O2071" s="668" t="s">
        <v>151</v>
      </c>
      <c r="P2071" s="668" t="s">
        <v>92</v>
      </c>
      <c r="Q2071" s="574" t="s">
        <v>7120</v>
      </c>
      <c r="R2071" s="574" t="s">
        <v>7121</v>
      </c>
      <c r="S2071" s="574" t="s">
        <v>7520</v>
      </c>
      <c r="T2071" s="574" t="s">
        <v>7389</v>
      </c>
      <c r="U2071" s="574" t="s">
        <v>7521</v>
      </c>
      <c r="V2071" s="574" t="s">
        <v>7522</v>
      </c>
      <c r="W2071" s="575" t="s">
        <v>7428</v>
      </c>
      <c r="X2071" s="575" t="s">
        <v>7511</v>
      </c>
      <c r="Y2071" s="576" t="s">
        <v>7523</v>
      </c>
      <c r="Z2071" s="577" t="s">
        <v>7524</v>
      </c>
      <c r="AA2071" s="578" t="s">
        <v>7519</v>
      </c>
      <c r="AE2071"/>
    </row>
    <row r="2072" spans="1:31" s="563" customFormat="1">
      <c r="A2072"/>
      <c r="B2072"/>
      <c r="C2072" s="568">
        <v>2026</v>
      </c>
      <c r="D2072" s="569" t="s">
        <v>98</v>
      </c>
      <c r="E2072" s="569" t="s">
        <v>459</v>
      </c>
      <c r="F2072" s="573" t="s">
        <v>462</v>
      </c>
      <c r="G2072" s="569" t="s">
        <v>42</v>
      </c>
      <c r="H2072" s="569" t="s">
        <v>49</v>
      </c>
      <c r="I2072" s="575" t="s">
        <v>54</v>
      </c>
      <c r="J2072" s="569" t="s">
        <v>89</v>
      </c>
      <c r="K2072" s="569" t="s">
        <v>79</v>
      </c>
      <c r="L2072" s="570">
        <v>1</v>
      </c>
      <c r="M2072" s="571">
        <v>7.933297039533163</v>
      </c>
      <c r="N2072" s="572">
        <v>208.62459264705885</v>
      </c>
      <c r="O2072" s="668" t="s">
        <v>151</v>
      </c>
      <c r="P2072" s="668" t="s">
        <v>89</v>
      </c>
      <c r="Q2072" s="574" t="s">
        <v>7120</v>
      </c>
      <c r="R2072" s="574" t="s">
        <v>7121</v>
      </c>
      <c r="S2072" s="574" t="s">
        <v>7525</v>
      </c>
      <c r="T2072" s="574" t="s">
        <v>7389</v>
      </c>
      <c r="U2072" s="574" t="s">
        <v>7526</v>
      </c>
      <c r="V2072" s="574" t="s">
        <v>7527</v>
      </c>
      <c r="W2072" s="575" t="s">
        <v>7428</v>
      </c>
      <c r="X2072" s="575" t="s">
        <v>7511</v>
      </c>
      <c r="Y2072" s="576" t="s">
        <v>7528</v>
      </c>
      <c r="Z2072" s="577" t="s">
        <v>7529</v>
      </c>
      <c r="AA2072" s="578" t="s">
        <v>7519</v>
      </c>
      <c r="AE2072"/>
    </row>
    <row r="2073" spans="1:31" s="563" customFormat="1">
      <c r="A2073"/>
      <c r="B2073"/>
      <c r="C2073" s="568">
        <v>2026</v>
      </c>
      <c r="D2073" s="569" t="s">
        <v>98</v>
      </c>
      <c r="E2073" s="569" t="s">
        <v>459</v>
      </c>
      <c r="F2073" s="573" t="s">
        <v>462</v>
      </c>
      <c r="G2073" s="569" t="s">
        <v>42</v>
      </c>
      <c r="H2073" s="569" t="s">
        <v>41</v>
      </c>
      <c r="I2073" s="575" t="s">
        <v>54</v>
      </c>
      <c r="J2073" s="569" t="s">
        <v>87</v>
      </c>
      <c r="K2073" s="569" t="s">
        <v>79</v>
      </c>
      <c r="L2073" s="570">
        <v>1</v>
      </c>
      <c r="M2073" s="571">
        <v>1.0043732840342781</v>
      </c>
      <c r="N2073" s="572">
        <v>50.95715624999999</v>
      </c>
      <c r="O2073" s="668" t="s">
        <v>151</v>
      </c>
      <c r="P2073" s="668" t="s">
        <v>87</v>
      </c>
      <c r="Q2073" s="574" t="s">
        <v>7120</v>
      </c>
      <c r="R2073" s="574" t="s">
        <v>7121</v>
      </c>
      <c r="S2073" s="574" t="s">
        <v>7011</v>
      </c>
      <c r="T2073" s="574" t="s">
        <v>7389</v>
      </c>
      <c r="U2073" s="574" t="s">
        <v>7450</v>
      </c>
      <c r="V2073" s="574" t="s">
        <v>7530</v>
      </c>
      <c r="W2073" s="575" t="s">
        <v>7428</v>
      </c>
      <c r="X2073" s="575" t="s">
        <v>7511</v>
      </c>
      <c r="Y2073" s="576" t="s">
        <v>7447</v>
      </c>
      <c r="Z2073" s="577" t="s">
        <v>7531</v>
      </c>
      <c r="AA2073" s="578" t="s">
        <v>7513</v>
      </c>
      <c r="AE2073"/>
    </row>
    <row r="2074" spans="1:31" s="563" customFormat="1">
      <c r="A2074"/>
      <c r="B2074"/>
      <c r="C2074" s="568">
        <v>2026</v>
      </c>
      <c r="D2074" s="569" t="s">
        <v>98</v>
      </c>
      <c r="E2074" s="569" t="s">
        <v>459</v>
      </c>
      <c r="F2074" s="573" t="s">
        <v>462</v>
      </c>
      <c r="G2074" s="569" t="s">
        <v>42</v>
      </c>
      <c r="H2074" s="569" t="s">
        <v>49</v>
      </c>
      <c r="I2074" s="575" t="s">
        <v>54</v>
      </c>
      <c r="J2074" s="569" t="s">
        <v>315</v>
      </c>
      <c r="K2074" s="569" t="s">
        <v>79</v>
      </c>
      <c r="L2074" s="570">
        <v>0.5</v>
      </c>
      <c r="M2074" s="571">
        <v>0.16068860936674181</v>
      </c>
      <c r="N2074" s="572">
        <v>208.62459264705885</v>
      </c>
      <c r="O2074" s="668" t="s">
        <v>151</v>
      </c>
      <c r="P2074" s="668" t="s">
        <v>76</v>
      </c>
      <c r="Q2074" s="574" t="s">
        <v>7120</v>
      </c>
      <c r="R2074" s="574" t="s">
        <v>7121</v>
      </c>
      <c r="S2074" s="574" t="s">
        <v>7532</v>
      </c>
      <c r="T2074" s="574" t="s">
        <v>7389</v>
      </c>
      <c r="U2074" s="574" t="s">
        <v>7533</v>
      </c>
      <c r="V2074" s="574" t="s">
        <v>7534</v>
      </c>
      <c r="W2074" s="575" t="s">
        <v>7428</v>
      </c>
      <c r="X2074" s="575" t="s">
        <v>7511</v>
      </c>
      <c r="Y2074" s="576" t="s">
        <v>7535</v>
      </c>
      <c r="Z2074" s="577" t="s">
        <v>7536</v>
      </c>
      <c r="AA2074" s="578" t="s">
        <v>7519</v>
      </c>
      <c r="AE2074"/>
    </row>
    <row r="2075" spans="1:31" s="563" customFormat="1">
      <c r="A2075"/>
      <c r="B2075"/>
      <c r="C2075" s="568">
        <v>2026</v>
      </c>
      <c r="D2075" s="569" t="s">
        <v>98</v>
      </c>
      <c r="E2075" s="569" t="s">
        <v>459</v>
      </c>
      <c r="F2075" s="573" t="s">
        <v>462</v>
      </c>
      <c r="G2075" s="569" t="s">
        <v>42</v>
      </c>
      <c r="H2075" s="569" t="s">
        <v>49</v>
      </c>
      <c r="I2075" s="575" t="s">
        <v>54</v>
      </c>
      <c r="J2075" s="569" t="s">
        <v>315</v>
      </c>
      <c r="K2075" s="569" t="s">
        <v>79</v>
      </c>
      <c r="L2075" s="570">
        <v>0.5</v>
      </c>
      <c r="M2075" s="571">
        <v>0.16068860936674181</v>
      </c>
      <c r="N2075" s="572">
        <v>208.62459264705885</v>
      </c>
      <c r="O2075" s="668" t="s">
        <v>151</v>
      </c>
      <c r="P2075" s="668" t="s">
        <v>76</v>
      </c>
      <c r="Q2075" s="574" t="s">
        <v>7120</v>
      </c>
      <c r="R2075" s="574" t="s">
        <v>7121</v>
      </c>
      <c r="S2075" s="574" t="s">
        <v>7532</v>
      </c>
      <c r="T2075" s="574" t="s">
        <v>7389</v>
      </c>
      <c r="U2075" s="574" t="s">
        <v>7533</v>
      </c>
      <c r="V2075" s="574" t="s">
        <v>7534</v>
      </c>
      <c r="W2075" s="575" t="s">
        <v>7428</v>
      </c>
      <c r="X2075" s="575" t="s">
        <v>7511</v>
      </c>
      <c r="Y2075" s="576" t="s">
        <v>7535</v>
      </c>
      <c r="Z2075" s="577" t="s">
        <v>7536</v>
      </c>
      <c r="AA2075" s="578" t="s">
        <v>7519</v>
      </c>
      <c r="AE2075"/>
    </row>
    <row r="2076" spans="1:31" s="563" customFormat="1">
      <c r="A2076"/>
      <c r="B2076"/>
      <c r="C2076" s="568">
        <v>2026</v>
      </c>
      <c r="D2076" s="569" t="s">
        <v>98</v>
      </c>
      <c r="E2076" s="569" t="s">
        <v>459</v>
      </c>
      <c r="F2076" s="573" t="s">
        <v>462</v>
      </c>
      <c r="G2076" s="569" t="s">
        <v>42</v>
      </c>
      <c r="H2076" s="569" t="s">
        <v>49</v>
      </c>
      <c r="I2076" s="575" t="s">
        <v>54</v>
      </c>
      <c r="J2076" s="569" t="s">
        <v>316</v>
      </c>
      <c r="K2076" s="569" t="s">
        <v>79</v>
      </c>
      <c r="L2076" s="570">
        <v>0.5</v>
      </c>
      <c r="M2076" s="571">
        <v>0.24239431783133042</v>
      </c>
      <c r="N2076" s="572">
        <v>312.93688897058826</v>
      </c>
      <c r="O2076" s="668" t="s">
        <v>151</v>
      </c>
      <c r="P2076" s="668" t="s">
        <v>76</v>
      </c>
      <c r="Q2076" s="574" t="s">
        <v>7120</v>
      </c>
      <c r="R2076" s="574" t="s">
        <v>7121</v>
      </c>
      <c r="S2076" s="574" t="s">
        <v>7537</v>
      </c>
      <c r="T2076" s="574" t="s">
        <v>7389</v>
      </c>
      <c r="U2076" s="574" t="s">
        <v>7538</v>
      </c>
      <c r="V2076" s="574" t="s">
        <v>7539</v>
      </c>
      <c r="W2076" s="575" t="s">
        <v>7428</v>
      </c>
      <c r="X2076" s="575" t="s">
        <v>7511</v>
      </c>
      <c r="Y2076" s="576" t="s">
        <v>7540</v>
      </c>
      <c r="Z2076" s="577" t="s">
        <v>7541</v>
      </c>
      <c r="AA2076" s="578" t="s">
        <v>7519</v>
      </c>
      <c r="AE2076"/>
    </row>
    <row r="2077" spans="1:31" s="563" customFormat="1">
      <c r="A2077"/>
      <c r="B2077"/>
      <c r="C2077" s="568">
        <v>2026</v>
      </c>
      <c r="D2077" s="569" t="s">
        <v>98</v>
      </c>
      <c r="E2077" s="569" t="s">
        <v>459</v>
      </c>
      <c r="F2077" s="573" t="s">
        <v>462</v>
      </c>
      <c r="G2077" s="569" t="s">
        <v>42</v>
      </c>
      <c r="H2077" s="569" t="s">
        <v>49</v>
      </c>
      <c r="I2077" s="575" t="s">
        <v>54</v>
      </c>
      <c r="J2077" s="569" t="s">
        <v>316</v>
      </c>
      <c r="K2077" s="569" t="s">
        <v>79</v>
      </c>
      <c r="L2077" s="570">
        <v>0.5</v>
      </c>
      <c r="M2077" s="571">
        <v>0.24239431783133042</v>
      </c>
      <c r="N2077" s="572">
        <v>312.93688897058826</v>
      </c>
      <c r="O2077" s="668" t="s">
        <v>151</v>
      </c>
      <c r="P2077" s="668" t="s">
        <v>76</v>
      </c>
      <c r="Q2077" s="574" t="s">
        <v>7120</v>
      </c>
      <c r="R2077" s="574" t="s">
        <v>7121</v>
      </c>
      <c r="S2077" s="574" t="s">
        <v>7537</v>
      </c>
      <c r="T2077" s="574" t="s">
        <v>7389</v>
      </c>
      <c r="U2077" s="574" t="s">
        <v>7538</v>
      </c>
      <c r="V2077" s="574" t="s">
        <v>7539</v>
      </c>
      <c r="W2077" s="575" t="s">
        <v>7428</v>
      </c>
      <c r="X2077" s="575" t="s">
        <v>7511</v>
      </c>
      <c r="Y2077" s="576" t="s">
        <v>7540</v>
      </c>
      <c r="Z2077" s="577" t="s">
        <v>7541</v>
      </c>
      <c r="AA2077" s="578" t="s">
        <v>7519</v>
      </c>
      <c r="AE2077"/>
    </row>
    <row r="2078" spans="1:31" s="563" customFormat="1">
      <c r="A2078"/>
      <c r="B2078"/>
      <c r="C2078" s="568">
        <v>2026</v>
      </c>
      <c r="D2078" s="569" t="s">
        <v>98</v>
      </c>
      <c r="E2078" s="569" t="s">
        <v>459</v>
      </c>
      <c r="F2078" s="573" t="s">
        <v>462</v>
      </c>
      <c r="G2078" s="569" t="s">
        <v>42</v>
      </c>
      <c r="H2078" s="569" t="s">
        <v>49</v>
      </c>
      <c r="I2078" s="575" t="s">
        <v>54</v>
      </c>
      <c r="J2078" s="569" t="s">
        <v>317</v>
      </c>
      <c r="K2078" s="569" t="s">
        <v>79</v>
      </c>
      <c r="L2078" s="570">
        <v>0.5</v>
      </c>
      <c r="M2078" s="571">
        <v>0.32270837374313344</v>
      </c>
      <c r="N2078" s="572">
        <v>417.24918529411769</v>
      </c>
      <c r="O2078" s="668" t="s">
        <v>151</v>
      </c>
      <c r="P2078" s="668" t="s">
        <v>76</v>
      </c>
      <c r="Q2078" s="574" t="s">
        <v>7120</v>
      </c>
      <c r="R2078" s="574" t="s">
        <v>7121</v>
      </c>
      <c r="S2078" s="574" t="s">
        <v>7542</v>
      </c>
      <c r="T2078" s="574" t="s">
        <v>7389</v>
      </c>
      <c r="U2078" s="574" t="s">
        <v>7543</v>
      </c>
      <c r="V2078" s="574" t="s">
        <v>7544</v>
      </c>
      <c r="W2078" s="575" t="s">
        <v>7428</v>
      </c>
      <c r="X2078" s="575" t="s">
        <v>7511</v>
      </c>
      <c r="Y2078" s="576" t="s">
        <v>7545</v>
      </c>
      <c r="Z2078" s="577" t="s">
        <v>7546</v>
      </c>
      <c r="AA2078" s="578" t="s">
        <v>7519</v>
      </c>
      <c r="AE2078"/>
    </row>
    <row r="2079" spans="1:31" s="563" customFormat="1">
      <c r="A2079"/>
      <c r="B2079"/>
      <c r="C2079" s="568">
        <v>2026</v>
      </c>
      <c r="D2079" s="569" t="s">
        <v>98</v>
      </c>
      <c r="E2079" s="569" t="s">
        <v>459</v>
      </c>
      <c r="F2079" s="573" t="s">
        <v>462</v>
      </c>
      <c r="G2079" s="569" t="s">
        <v>42</v>
      </c>
      <c r="H2079" s="569" t="s">
        <v>49</v>
      </c>
      <c r="I2079" s="575" t="s">
        <v>54</v>
      </c>
      <c r="J2079" s="569" t="s">
        <v>317</v>
      </c>
      <c r="K2079" s="569" t="s">
        <v>79</v>
      </c>
      <c r="L2079" s="570">
        <v>0.5</v>
      </c>
      <c r="M2079" s="571">
        <v>0.32270837374313344</v>
      </c>
      <c r="N2079" s="572">
        <v>417.24918529411769</v>
      </c>
      <c r="O2079" s="668" t="s">
        <v>151</v>
      </c>
      <c r="P2079" s="668" t="s">
        <v>76</v>
      </c>
      <c r="Q2079" s="574" t="s">
        <v>7120</v>
      </c>
      <c r="R2079" s="574" t="s">
        <v>7121</v>
      </c>
      <c r="S2079" s="574" t="s">
        <v>7542</v>
      </c>
      <c r="T2079" s="574" t="s">
        <v>7389</v>
      </c>
      <c r="U2079" s="574" t="s">
        <v>7543</v>
      </c>
      <c r="V2079" s="574" t="s">
        <v>7544</v>
      </c>
      <c r="W2079" s="575" t="s">
        <v>7428</v>
      </c>
      <c r="X2079" s="575" t="s">
        <v>7511</v>
      </c>
      <c r="Y2079" s="576" t="s">
        <v>7545</v>
      </c>
      <c r="Z2079" s="577" t="s">
        <v>7546</v>
      </c>
      <c r="AA2079" s="578" t="s">
        <v>7519</v>
      </c>
      <c r="AE2079"/>
    </row>
    <row r="2080" spans="1:31" s="563" customFormat="1">
      <c r="A2080"/>
      <c r="B2080"/>
      <c r="C2080" s="568">
        <v>2026</v>
      </c>
      <c r="D2080" s="569" t="s">
        <v>98</v>
      </c>
      <c r="E2080" s="569" t="s">
        <v>459</v>
      </c>
      <c r="F2080" s="573" t="s">
        <v>462</v>
      </c>
      <c r="G2080" s="569" t="s">
        <v>42</v>
      </c>
      <c r="H2080" s="569" t="s">
        <v>49</v>
      </c>
      <c r="I2080" s="575" t="s">
        <v>54</v>
      </c>
      <c r="J2080" s="569" t="s">
        <v>314</v>
      </c>
      <c r="K2080" s="569" t="s">
        <v>79</v>
      </c>
      <c r="L2080" s="570">
        <v>0.5</v>
      </c>
      <c r="M2080" s="571">
        <v>6.0321817206005664E-2</v>
      </c>
      <c r="N2080" s="572">
        <v>156.46844448529413</v>
      </c>
      <c r="O2080" s="668" t="s">
        <v>151</v>
      </c>
      <c r="P2080" s="668" t="s">
        <v>73</v>
      </c>
      <c r="Q2080" s="574" t="s">
        <v>7120</v>
      </c>
      <c r="R2080" s="574" t="s">
        <v>7121</v>
      </c>
      <c r="S2080" s="574" t="s">
        <v>7547</v>
      </c>
      <c r="T2080" s="574" t="s">
        <v>7389</v>
      </c>
      <c r="U2080" s="574" t="s">
        <v>7548</v>
      </c>
      <c r="V2080" s="574" t="s">
        <v>7549</v>
      </c>
      <c r="W2080" s="575" t="s">
        <v>7428</v>
      </c>
      <c r="X2080" s="575" t="s">
        <v>7511</v>
      </c>
      <c r="Y2080" s="576" t="s">
        <v>7550</v>
      </c>
      <c r="Z2080" s="577" t="s">
        <v>7551</v>
      </c>
      <c r="AA2080" s="578" t="s">
        <v>7519</v>
      </c>
      <c r="AE2080"/>
    </row>
    <row r="2081" spans="1:31" s="563" customFormat="1">
      <c r="A2081"/>
      <c r="B2081"/>
      <c r="C2081" s="568">
        <v>2026</v>
      </c>
      <c r="D2081" s="569" t="s">
        <v>98</v>
      </c>
      <c r="E2081" s="569" t="s">
        <v>459</v>
      </c>
      <c r="F2081" s="573" t="s">
        <v>462</v>
      </c>
      <c r="G2081" s="569" t="s">
        <v>42</v>
      </c>
      <c r="H2081" s="569" t="s">
        <v>49</v>
      </c>
      <c r="I2081" s="575" t="s">
        <v>54</v>
      </c>
      <c r="J2081" s="569" t="s">
        <v>314</v>
      </c>
      <c r="K2081" s="569" t="s">
        <v>79</v>
      </c>
      <c r="L2081" s="570">
        <v>0.5</v>
      </c>
      <c r="M2081" s="571">
        <v>6.0321817206005664E-2</v>
      </c>
      <c r="N2081" s="572">
        <v>156.46844448529413</v>
      </c>
      <c r="O2081" s="668" t="s">
        <v>151</v>
      </c>
      <c r="P2081" s="668" t="s">
        <v>73</v>
      </c>
      <c r="Q2081" s="574" t="s">
        <v>7120</v>
      </c>
      <c r="R2081" s="574" t="s">
        <v>7121</v>
      </c>
      <c r="S2081" s="574" t="s">
        <v>7547</v>
      </c>
      <c r="T2081" s="574" t="s">
        <v>7389</v>
      </c>
      <c r="U2081" s="574" t="s">
        <v>7548</v>
      </c>
      <c r="V2081" s="574" t="s">
        <v>7549</v>
      </c>
      <c r="W2081" s="575" t="s">
        <v>7428</v>
      </c>
      <c r="X2081" s="575" t="s">
        <v>7511</v>
      </c>
      <c r="Y2081" s="576" t="s">
        <v>7550</v>
      </c>
      <c r="Z2081" s="577" t="s">
        <v>7551</v>
      </c>
      <c r="AA2081" s="578" t="s">
        <v>7519</v>
      </c>
      <c r="AE2081"/>
    </row>
    <row r="2082" spans="1:31" s="563" customFormat="1">
      <c r="A2082"/>
      <c r="B2082"/>
      <c r="C2082" s="568">
        <v>2026</v>
      </c>
      <c r="D2082" s="569" t="s">
        <v>98</v>
      </c>
      <c r="E2082" s="569" t="s">
        <v>459</v>
      </c>
      <c r="F2082" s="573" t="s">
        <v>462</v>
      </c>
      <c r="G2082" s="569" t="s">
        <v>42</v>
      </c>
      <c r="H2082" s="569" t="s">
        <v>49</v>
      </c>
      <c r="I2082" s="575" t="s">
        <v>54</v>
      </c>
      <c r="J2082" s="569" t="s">
        <v>312</v>
      </c>
      <c r="K2082" s="569" t="s">
        <v>79</v>
      </c>
      <c r="L2082" s="570">
        <v>0.5</v>
      </c>
      <c r="M2082" s="571">
        <v>6.0468521446025297E-2</v>
      </c>
      <c r="N2082" s="572">
        <v>156.46844448529413</v>
      </c>
      <c r="O2082" s="668" t="s">
        <v>151</v>
      </c>
      <c r="P2082" s="668" t="s">
        <v>73</v>
      </c>
      <c r="Q2082" s="574" t="s">
        <v>7120</v>
      </c>
      <c r="R2082" s="574" t="s">
        <v>7121</v>
      </c>
      <c r="S2082" s="574" t="s">
        <v>7552</v>
      </c>
      <c r="T2082" s="574" t="s">
        <v>7389</v>
      </c>
      <c r="U2082" s="574" t="s">
        <v>7553</v>
      </c>
      <c r="V2082" s="574" t="s">
        <v>7554</v>
      </c>
      <c r="W2082" s="575" t="s">
        <v>7428</v>
      </c>
      <c r="X2082" s="575" t="s">
        <v>7511</v>
      </c>
      <c r="Y2082" s="576" t="s">
        <v>7555</v>
      </c>
      <c r="Z2082" s="577" t="s">
        <v>7556</v>
      </c>
      <c r="AA2082" s="578" t="s">
        <v>7519</v>
      </c>
      <c r="AE2082"/>
    </row>
    <row r="2083" spans="1:31" s="563" customFormat="1">
      <c r="A2083"/>
      <c r="B2083"/>
      <c r="C2083" s="568">
        <v>2026</v>
      </c>
      <c r="D2083" s="569" t="s">
        <v>98</v>
      </c>
      <c r="E2083" s="569" t="s">
        <v>459</v>
      </c>
      <c r="F2083" s="573" t="s">
        <v>462</v>
      </c>
      <c r="G2083" s="569" t="s">
        <v>42</v>
      </c>
      <c r="H2083" s="569" t="s">
        <v>49</v>
      </c>
      <c r="I2083" s="575" t="s">
        <v>54</v>
      </c>
      <c r="J2083" s="569" t="s">
        <v>312</v>
      </c>
      <c r="K2083" s="569" t="s">
        <v>79</v>
      </c>
      <c r="L2083" s="570">
        <v>0.5</v>
      </c>
      <c r="M2083" s="571">
        <v>6.0468521446025297E-2</v>
      </c>
      <c r="N2083" s="572">
        <v>156.46844448529413</v>
      </c>
      <c r="O2083" s="668" t="s">
        <v>151</v>
      </c>
      <c r="P2083" s="668" t="s">
        <v>73</v>
      </c>
      <c r="Q2083" s="574" t="s">
        <v>7120</v>
      </c>
      <c r="R2083" s="574" t="s">
        <v>7121</v>
      </c>
      <c r="S2083" s="574" t="s">
        <v>7552</v>
      </c>
      <c r="T2083" s="574" t="s">
        <v>7389</v>
      </c>
      <c r="U2083" s="574" t="s">
        <v>7553</v>
      </c>
      <c r="V2083" s="574" t="s">
        <v>7554</v>
      </c>
      <c r="W2083" s="575" t="s">
        <v>7428</v>
      </c>
      <c r="X2083" s="575" t="s">
        <v>7511</v>
      </c>
      <c r="Y2083" s="576" t="s">
        <v>7555</v>
      </c>
      <c r="Z2083" s="577" t="s">
        <v>7556</v>
      </c>
      <c r="AA2083" s="578" t="s">
        <v>7519</v>
      </c>
      <c r="AE2083"/>
    </row>
    <row r="2084" spans="1:31" s="563" customFormat="1">
      <c r="A2084"/>
      <c r="B2084"/>
      <c r="C2084" s="568">
        <v>2026</v>
      </c>
      <c r="D2084" s="569" t="s">
        <v>98</v>
      </c>
      <c r="E2084" s="569" t="s">
        <v>459</v>
      </c>
      <c r="F2084" s="573" t="s">
        <v>462</v>
      </c>
      <c r="G2084" s="569" t="s">
        <v>42</v>
      </c>
      <c r="H2084" s="569" t="s">
        <v>49</v>
      </c>
      <c r="I2084" s="575" t="s">
        <v>54</v>
      </c>
      <c r="J2084" s="569" t="s">
        <v>313</v>
      </c>
      <c r="K2084" s="569" t="s">
        <v>79</v>
      </c>
      <c r="L2084" s="570">
        <v>0.5</v>
      </c>
      <c r="M2084" s="571">
        <v>6.022766322860594E-2</v>
      </c>
      <c r="N2084" s="572">
        <v>156.46844448529413</v>
      </c>
      <c r="O2084" s="668" t="s">
        <v>151</v>
      </c>
      <c r="P2084" s="668" t="s">
        <v>73</v>
      </c>
      <c r="Q2084" s="574" t="s">
        <v>7120</v>
      </c>
      <c r="R2084" s="574" t="s">
        <v>7121</v>
      </c>
      <c r="S2084" s="574" t="s">
        <v>7557</v>
      </c>
      <c r="T2084" s="574" t="s">
        <v>7389</v>
      </c>
      <c r="U2084" s="574" t="s">
        <v>7558</v>
      </c>
      <c r="V2084" s="574" t="s">
        <v>7559</v>
      </c>
      <c r="W2084" s="575" t="s">
        <v>7428</v>
      </c>
      <c r="X2084" s="575" t="s">
        <v>7511</v>
      </c>
      <c r="Y2084" s="576" t="s">
        <v>7560</v>
      </c>
      <c r="Z2084" s="577" t="s">
        <v>7561</v>
      </c>
      <c r="AA2084" s="578" t="s">
        <v>7519</v>
      </c>
      <c r="AE2084"/>
    </row>
    <row r="2085" spans="1:31" s="563" customFormat="1">
      <c r="A2085"/>
      <c r="B2085"/>
      <c r="C2085" s="568">
        <v>2026</v>
      </c>
      <c r="D2085" s="569" t="s">
        <v>98</v>
      </c>
      <c r="E2085" s="569" t="s">
        <v>459</v>
      </c>
      <c r="F2085" s="573" t="s">
        <v>462</v>
      </c>
      <c r="G2085" s="569" t="s">
        <v>42</v>
      </c>
      <c r="H2085" s="569" t="s">
        <v>49</v>
      </c>
      <c r="I2085" s="575" t="s">
        <v>54</v>
      </c>
      <c r="J2085" s="569" t="s">
        <v>313</v>
      </c>
      <c r="K2085" s="569" t="s">
        <v>79</v>
      </c>
      <c r="L2085" s="570">
        <v>0.5</v>
      </c>
      <c r="M2085" s="571">
        <v>6.022766322860594E-2</v>
      </c>
      <c r="N2085" s="572">
        <v>156.46844448529413</v>
      </c>
      <c r="O2085" s="668" t="s">
        <v>151</v>
      </c>
      <c r="P2085" s="668" t="s">
        <v>73</v>
      </c>
      <c r="Q2085" s="574" t="s">
        <v>7120</v>
      </c>
      <c r="R2085" s="574" t="s">
        <v>7121</v>
      </c>
      <c r="S2085" s="574" t="s">
        <v>7557</v>
      </c>
      <c r="T2085" s="574" t="s">
        <v>7389</v>
      </c>
      <c r="U2085" s="574" t="s">
        <v>7558</v>
      </c>
      <c r="V2085" s="574" t="s">
        <v>7559</v>
      </c>
      <c r="W2085" s="575" t="s">
        <v>7428</v>
      </c>
      <c r="X2085" s="575" t="s">
        <v>7511</v>
      </c>
      <c r="Y2085" s="576" t="s">
        <v>7560</v>
      </c>
      <c r="Z2085" s="577" t="s">
        <v>7561</v>
      </c>
      <c r="AA2085" s="578" t="s">
        <v>7519</v>
      </c>
      <c r="AE2085"/>
    </row>
    <row r="2086" spans="1:31" s="563" customFormat="1">
      <c r="A2086"/>
      <c r="B2086"/>
      <c r="C2086" s="568">
        <v>2026</v>
      </c>
      <c r="D2086" s="569" t="s">
        <v>102</v>
      </c>
      <c r="E2086" s="569" t="s">
        <v>356</v>
      </c>
      <c r="F2086" s="573" t="s">
        <v>462</v>
      </c>
      <c r="G2086" s="569" t="s">
        <v>42</v>
      </c>
      <c r="H2086" s="569" t="s">
        <v>41</v>
      </c>
      <c r="I2086" s="575" t="s">
        <v>54</v>
      </c>
      <c r="J2086" s="569" t="s">
        <v>352</v>
      </c>
      <c r="K2086" s="569" t="s">
        <v>346</v>
      </c>
      <c r="L2086" s="570">
        <v>1</v>
      </c>
      <c r="M2086" s="571">
        <v>1.0302069382811092</v>
      </c>
      <c r="N2086" s="572">
        <v>56.532453749999988</v>
      </c>
      <c r="O2086" s="668" t="s">
        <v>151</v>
      </c>
      <c r="P2086" s="668" t="s">
        <v>352</v>
      </c>
      <c r="Q2086" s="574" t="s">
        <v>6945</v>
      </c>
      <c r="R2086" s="574" t="s">
        <v>6946</v>
      </c>
      <c r="S2086" s="574" t="s">
        <v>6947</v>
      </c>
      <c r="T2086" s="574" t="s">
        <v>7562</v>
      </c>
      <c r="U2086" s="574" t="s">
        <v>6949</v>
      </c>
      <c r="V2086" s="574" t="s">
        <v>6950</v>
      </c>
      <c r="W2086" s="575" t="s">
        <v>7563</v>
      </c>
      <c r="X2086" s="575" t="s">
        <v>7564</v>
      </c>
      <c r="Y2086" s="576" t="s">
        <v>7565</v>
      </c>
      <c r="Z2086" s="577" t="s">
        <v>7566</v>
      </c>
      <c r="AA2086" s="578" t="s">
        <v>7567</v>
      </c>
      <c r="AE2086"/>
    </row>
    <row r="2087" spans="1:31" s="563" customFormat="1">
      <c r="A2087"/>
      <c r="B2087"/>
      <c r="C2087" s="568">
        <v>2026</v>
      </c>
      <c r="D2087" s="569" t="s">
        <v>102</v>
      </c>
      <c r="E2087" s="569" t="s">
        <v>356</v>
      </c>
      <c r="F2087" s="573" t="s">
        <v>462</v>
      </c>
      <c r="G2087" s="569" t="s">
        <v>42</v>
      </c>
      <c r="H2087" s="569" t="s">
        <v>41</v>
      </c>
      <c r="I2087" s="575" t="s">
        <v>54</v>
      </c>
      <c r="J2087" s="569" t="s">
        <v>116</v>
      </c>
      <c r="K2087" s="569" t="s">
        <v>111</v>
      </c>
      <c r="L2087" s="570">
        <v>0.1</v>
      </c>
      <c r="M2087" s="571">
        <v>4.1668779210704644E-2</v>
      </c>
      <c r="N2087" s="572">
        <v>0.26778530723684207</v>
      </c>
      <c r="O2087" s="668" t="s">
        <v>382</v>
      </c>
      <c r="P2087" s="668" t="s">
        <v>116</v>
      </c>
      <c r="Q2087" s="574" t="s">
        <v>7071</v>
      </c>
      <c r="R2087" s="574" t="s">
        <v>7072</v>
      </c>
      <c r="S2087" s="574" t="s">
        <v>6958</v>
      </c>
      <c r="T2087" s="574" t="s">
        <v>7562</v>
      </c>
      <c r="U2087" s="574" t="s">
        <v>7568</v>
      </c>
      <c r="V2087" s="574" t="s">
        <v>7569</v>
      </c>
      <c r="W2087" s="575" t="s">
        <v>7570</v>
      </c>
      <c r="X2087" s="575" t="s">
        <v>7571</v>
      </c>
      <c r="Y2087" s="576" t="s">
        <v>7572</v>
      </c>
      <c r="Z2087" s="577" t="s">
        <v>7573</v>
      </c>
      <c r="AA2087" s="578" t="s">
        <v>7574</v>
      </c>
      <c r="AE2087"/>
    </row>
    <row r="2088" spans="1:31" s="563" customFormat="1">
      <c r="A2088"/>
      <c r="B2088"/>
      <c r="C2088" s="568">
        <v>2026</v>
      </c>
      <c r="D2088" s="569" t="s">
        <v>102</v>
      </c>
      <c r="E2088" s="569" t="s">
        <v>356</v>
      </c>
      <c r="F2088" s="573" t="s">
        <v>462</v>
      </c>
      <c r="G2088" s="569" t="s">
        <v>42</v>
      </c>
      <c r="H2088" s="569" t="s">
        <v>41</v>
      </c>
      <c r="I2088" s="575" t="s">
        <v>54</v>
      </c>
      <c r="J2088" s="569" t="s">
        <v>116</v>
      </c>
      <c r="K2088" s="569" t="s">
        <v>330</v>
      </c>
      <c r="L2088" s="570">
        <v>0.9</v>
      </c>
      <c r="M2088" s="571">
        <v>0.37501901289634171</v>
      </c>
      <c r="N2088" s="572">
        <v>2.4100677651315787</v>
      </c>
      <c r="O2088" s="668" t="s">
        <v>382</v>
      </c>
      <c r="P2088" s="668" t="s">
        <v>116</v>
      </c>
      <c r="Q2088" s="574" t="s">
        <v>6984</v>
      </c>
      <c r="R2088" s="574" t="s">
        <v>6985</v>
      </c>
      <c r="S2088" s="574" t="s">
        <v>6958</v>
      </c>
      <c r="T2088" s="574" t="s">
        <v>7562</v>
      </c>
      <c r="U2088" s="574" t="s">
        <v>7575</v>
      </c>
      <c r="V2088" s="574" t="s">
        <v>7576</v>
      </c>
      <c r="W2088" s="575" t="s">
        <v>7577</v>
      </c>
      <c r="X2088" s="575" t="s">
        <v>7578</v>
      </c>
      <c r="Y2088" s="576" t="s">
        <v>7572</v>
      </c>
      <c r="Z2088" s="577" t="s">
        <v>7579</v>
      </c>
      <c r="AA2088" s="578" t="s">
        <v>7580</v>
      </c>
      <c r="AE2088"/>
    </row>
    <row r="2089" spans="1:31" s="563" customFormat="1">
      <c r="A2089"/>
      <c r="B2089"/>
      <c r="C2089" s="568">
        <v>2026</v>
      </c>
      <c r="D2089" s="569" t="s">
        <v>102</v>
      </c>
      <c r="E2089" s="569" t="s">
        <v>356</v>
      </c>
      <c r="F2089" s="573" t="s">
        <v>462</v>
      </c>
      <c r="G2089" s="569" t="s">
        <v>42</v>
      </c>
      <c r="H2089" s="569" t="s">
        <v>41</v>
      </c>
      <c r="I2089" s="575" t="s">
        <v>54</v>
      </c>
      <c r="J2089" s="569" t="s">
        <v>109</v>
      </c>
      <c r="K2089" s="569" t="s">
        <v>111</v>
      </c>
      <c r="L2089" s="570">
        <v>0.3</v>
      </c>
      <c r="M2089" s="571">
        <v>0.25773556863973168</v>
      </c>
      <c r="N2089" s="572">
        <v>16.067118434210524</v>
      </c>
      <c r="O2089" s="668" t="s">
        <v>381</v>
      </c>
      <c r="P2089" s="668" t="s">
        <v>109</v>
      </c>
      <c r="Q2089" s="574" t="s">
        <v>7071</v>
      </c>
      <c r="R2089" s="574" t="s">
        <v>7072</v>
      </c>
      <c r="S2089" s="574" t="s">
        <v>6976</v>
      </c>
      <c r="T2089" s="574" t="s">
        <v>7562</v>
      </c>
      <c r="U2089" s="574" t="s">
        <v>7410</v>
      </c>
      <c r="V2089" s="574" t="s">
        <v>7581</v>
      </c>
      <c r="W2089" s="575" t="s">
        <v>7570</v>
      </c>
      <c r="X2089" s="575" t="s">
        <v>7571</v>
      </c>
      <c r="Y2089" s="576" t="s">
        <v>7582</v>
      </c>
      <c r="Z2089" s="577" t="s">
        <v>7583</v>
      </c>
      <c r="AA2089" s="578" t="s">
        <v>7574</v>
      </c>
      <c r="AE2089"/>
    </row>
    <row r="2090" spans="1:31" s="563" customFormat="1">
      <c r="A2090"/>
      <c r="B2090"/>
      <c r="C2090" s="568">
        <v>2026</v>
      </c>
      <c r="D2090" s="569" t="s">
        <v>102</v>
      </c>
      <c r="E2090" s="569" t="s">
        <v>356</v>
      </c>
      <c r="F2090" s="573" t="s">
        <v>462</v>
      </c>
      <c r="G2090" s="569" t="s">
        <v>42</v>
      </c>
      <c r="H2090" s="569" t="s">
        <v>41</v>
      </c>
      <c r="I2090" s="575" t="s">
        <v>54</v>
      </c>
      <c r="J2090" s="569" t="s">
        <v>109</v>
      </c>
      <c r="K2090" s="569" t="s">
        <v>474</v>
      </c>
      <c r="L2090" s="570">
        <v>0.6</v>
      </c>
      <c r="M2090" s="571">
        <v>0.51547113727946337</v>
      </c>
      <c r="N2090" s="572">
        <v>32.134236868421048</v>
      </c>
      <c r="O2090" s="668" t="s">
        <v>381</v>
      </c>
      <c r="P2090" s="668" t="s">
        <v>109</v>
      </c>
      <c r="Q2090" s="574" t="s">
        <v>7584</v>
      </c>
      <c r="R2090" s="574" t="s">
        <v>7585</v>
      </c>
      <c r="S2090" s="574" t="s">
        <v>6976</v>
      </c>
      <c r="T2090" s="574" t="s">
        <v>7562</v>
      </c>
      <c r="U2090" s="574" t="s">
        <v>7586</v>
      </c>
      <c r="V2090" s="574" t="s">
        <v>7587</v>
      </c>
      <c r="W2090" s="575" t="s">
        <v>7588</v>
      </c>
      <c r="X2090" s="575" t="s">
        <v>7589</v>
      </c>
      <c r="Y2090" s="576" t="s">
        <v>7582</v>
      </c>
      <c r="Z2090" s="577" t="s">
        <v>7590</v>
      </c>
      <c r="AA2090" s="578" t="s">
        <v>7591</v>
      </c>
      <c r="AE2090"/>
    </row>
    <row r="2091" spans="1:31" s="563" customFormat="1">
      <c r="A2091"/>
      <c r="B2091"/>
      <c r="C2091" s="568">
        <v>2026</v>
      </c>
      <c r="D2091" s="569" t="s">
        <v>102</v>
      </c>
      <c r="E2091" s="569" t="s">
        <v>356</v>
      </c>
      <c r="F2091" s="573" t="s">
        <v>462</v>
      </c>
      <c r="G2091" s="569" t="s">
        <v>42</v>
      </c>
      <c r="H2091" s="569" t="s">
        <v>41</v>
      </c>
      <c r="I2091" s="575" t="s">
        <v>54</v>
      </c>
      <c r="J2091" s="569" t="s">
        <v>109</v>
      </c>
      <c r="K2091" s="569" t="s">
        <v>79</v>
      </c>
      <c r="L2091" s="570">
        <v>0.1</v>
      </c>
      <c r="M2091" s="571">
        <v>8.591185621324389E-2</v>
      </c>
      <c r="N2091" s="572">
        <v>5.3557061447368417</v>
      </c>
      <c r="O2091" s="668" t="s">
        <v>381</v>
      </c>
      <c r="P2091" s="668" t="s">
        <v>109</v>
      </c>
      <c r="Q2091" s="574" t="s">
        <v>7120</v>
      </c>
      <c r="R2091" s="574" t="s">
        <v>7121</v>
      </c>
      <c r="S2091" s="574" t="s">
        <v>6976</v>
      </c>
      <c r="T2091" s="574" t="s">
        <v>7562</v>
      </c>
      <c r="U2091" s="574" t="s">
        <v>7592</v>
      </c>
      <c r="V2091" s="574" t="s">
        <v>7593</v>
      </c>
      <c r="W2091" s="575" t="s">
        <v>7594</v>
      </c>
      <c r="X2091" s="575" t="s">
        <v>7595</v>
      </c>
      <c r="Y2091" s="576" t="s">
        <v>7582</v>
      </c>
      <c r="Z2091" s="577" t="s">
        <v>7596</v>
      </c>
      <c r="AA2091" s="578" t="s">
        <v>7597</v>
      </c>
      <c r="AE2091"/>
    </row>
    <row r="2092" spans="1:31" s="563" customFormat="1">
      <c r="A2092"/>
      <c r="B2092"/>
      <c r="C2092" s="568">
        <v>2026</v>
      </c>
      <c r="D2092" s="569" t="s">
        <v>102</v>
      </c>
      <c r="E2092" s="569" t="s">
        <v>356</v>
      </c>
      <c r="F2092" s="573" t="s">
        <v>462</v>
      </c>
      <c r="G2092" s="569" t="s">
        <v>42</v>
      </c>
      <c r="H2092" s="569" t="s">
        <v>41</v>
      </c>
      <c r="I2092" s="575" t="s">
        <v>54</v>
      </c>
      <c r="J2092" s="569" t="s">
        <v>350</v>
      </c>
      <c r="K2092" s="569" t="s">
        <v>330</v>
      </c>
      <c r="L2092" s="570">
        <v>0.3</v>
      </c>
      <c r="M2092" s="571">
        <v>0.26237621060029037</v>
      </c>
      <c r="N2092" s="572">
        <v>33.919472249999998</v>
      </c>
      <c r="O2092" s="668" t="s">
        <v>151</v>
      </c>
      <c r="P2092" s="668" t="s">
        <v>350</v>
      </c>
      <c r="Q2092" s="574" t="s">
        <v>6984</v>
      </c>
      <c r="R2092" s="574" t="s">
        <v>6985</v>
      </c>
      <c r="S2092" s="574" t="s">
        <v>6986</v>
      </c>
      <c r="T2092" s="574" t="s">
        <v>7562</v>
      </c>
      <c r="U2092" s="574" t="s">
        <v>6987</v>
      </c>
      <c r="V2092" s="574" t="s">
        <v>6988</v>
      </c>
      <c r="W2092" s="575" t="s">
        <v>7577</v>
      </c>
      <c r="X2092" s="575" t="s">
        <v>7578</v>
      </c>
      <c r="Y2092" s="576" t="s">
        <v>7598</v>
      </c>
      <c r="Z2092" s="577" t="s">
        <v>7599</v>
      </c>
      <c r="AA2092" s="578" t="s">
        <v>7580</v>
      </c>
      <c r="AE2092"/>
    </row>
    <row r="2093" spans="1:31" s="563" customFormat="1">
      <c r="A2093"/>
      <c r="B2093"/>
      <c r="C2093" s="568">
        <v>2026</v>
      </c>
      <c r="D2093" s="569" t="s">
        <v>102</v>
      </c>
      <c r="E2093" s="569" t="s">
        <v>356</v>
      </c>
      <c r="F2093" s="573" t="s">
        <v>462</v>
      </c>
      <c r="G2093" s="569" t="s">
        <v>42</v>
      </c>
      <c r="H2093" s="569" t="s">
        <v>41</v>
      </c>
      <c r="I2093" s="575" t="s">
        <v>54</v>
      </c>
      <c r="J2093" s="569" t="s">
        <v>350</v>
      </c>
      <c r="K2093" s="569" t="s">
        <v>79</v>
      </c>
      <c r="L2093" s="570">
        <v>0.7</v>
      </c>
      <c r="M2093" s="571">
        <v>0.61221115806734405</v>
      </c>
      <c r="N2093" s="572">
        <v>79.145435249999991</v>
      </c>
      <c r="O2093" s="668" t="s">
        <v>151</v>
      </c>
      <c r="P2093" s="668" t="s">
        <v>350</v>
      </c>
      <c r="Q2093" s="574" t="s">
        <v>7120</v>
      </c>
      <c r="R2093" s="574" t="s">
        <v>7121</v>
      </c>
      <c r="S2093" s="574" t="s">
        <v>6986</v>
      </c>
      <c r="T2093" s="574" t="s">
        <v>7562</v>
      </c>
      <c r="U2093" s="574" t="s">
        <v>7426</v>
      </c>
      <c r="V2093" s="574" t="s">
        <v>7600</v>
      </c>
      <c r="W2093" s="575" t="s">
        <v>7594</v>
      </c>
      <c r="X2093" s="575" t="s">
        <v>7595</v>
      </c>
      <c r="Y2093" s="576" t="s">
        <v>7598</v>
      </c>
      <c r="Z2093" s="577" t="s">
        <v>7601</v>
      </c>
      <c r="AA2093" s="578" t="s">
        <v>7597</v>
      </c>
      <c r="AE2093"/>
    </row>
    <row r="2094" spans="1:31" s="563" customFormat="1">
      <c r="A2094"/>
      <c r="B2094"/>
      <c r="C2094" s="568">
        <v>2026</v>
      </c>
      <c r="D2094" s="569" t="s">
        <v>102</v>
      </c>
      <c r="E2094" s="569" t="s">
        <v>356</v>
      </c>
      <c r="F2094" s="573" t="s">
        <v>462</v>
      </c>
      <c r="G2094" s="569" t="s">
        <v>42</v>
      </c>
      <c r="H2094" s="569" t="s">
        <v>41</v>
      </c>
      <c r="I2094" s="575" t="s">
        <v>54</v>
      </c>
      <c r="J2094" s="569" t="s">
        <v>99</v>
      </c>
      <c r="K2094" s="569" t="s">
        <v>79</v>
      </c>
      <c r="L2094" s="570">
        <v>1</v>
      </c>
      <c r="M2094" s="571">
        <v>9.2622134915178275E-2</v>
      </c>
      <c r="N2094" s="572">
        <v>101.75841674999997</v>
      </c>
      <c r="O2094" s="668" t="s">
        <v>151</v>
      </c>
      <c r="P2094" s="668" t="s">
        <v>99</v>
      </c>
      <c r="Q2094" s="574" t="s">
        <v>7120</v>
      </c>
      <c r="R2094" s="574" t="s">
        <v>7121</v>
      </c>
      <c r="S2094" s="574" t="s">
        <v>6996</v>
      </c>
      <c r="T2094" s="574" t="s">
        <v>7562</v>
      </c>
      <c r="U2094" s="574" t="s">
        <v>7432</v>
      </c>
      <c r="V2094" s="574" t="s">
        <v>7602</v>
      </c>
      <c r="W2094" s="575" t="s">
        <v>7594</v>
      </c>
      <c r="X2094" s="575" t="s">
        <v>7595</v>
      </c>
      <c r="Y2094" s="576" t="s">
        <v>7603</v>
      </c>
      <c r="Z2094" s="577" t="s">
        <v>7604</v>
      </c>
      <c r="AA2094" s="578" t="s">
        <v>7597</v>
      </c>
      <c r="AE2094"/>
    </row>
    <row r="2095" spans="1:31" s="563" customFormat="1">
      <c r="A2095"/>
      <c r="B2095"/>
      <c r="C2095" s="568">
        <v>2026</v>
      </c>
      <c r="D2095" s="569" t="s">
        <v>102</v>
      </c>
      <c r="E2095" s="569" t="s">
        <v>356</v>
      </c>
      <c r="F2095" s="573" t="s">
        <v>462</v>
      </c>
      <c r="G2095" s="569" t="s">
        <v>42</v>
      </c>
      <c r="H2095" s="569" t="s">
        <v>41</v>
      </c>
      <c r="I2095" s="575" t="s">
        <v>54</v>
      </c>
      <c r="J2095" s="569" t="s">
        <v>96</v>
      </c>
      <c r="K2095" s="569" t="s">
        <v>79</v>
      </c>
      <c r="L2095" s="570">
        <v>1</v>
      </c>
      <c r="M2095" s="571">
        <v>1.0307788981729186E-2</v>
      </c>
      <c r="N2095" s="572">
        <v>22.612981499999997</v>
      </c>
      <c r="O2095" s="668" t="s">
        <v>151</v>
      </c>
      <c r="P2095" s="668" t="s">
        <v>96</v>
      </c>
      <c r="Q2095" s="574" t="s">
        <v>7120</v>
      </c>
      <c r="R2095" s="574" t="s">
        <v>7121</v>
      </c>
      <c r="S2095" s="574" t="s">
        <v>7004</v>
      </c>
      <c r="T2095" s="574" t="s">
        <v>7562</v>
      </c>
      <c r="U2095" s="574" t="s">
        <v>7509</v>
      </c>
      <c r="V2095" s="574" t="s">
        <v>7510</v>
      </c>
      <c r="W2095" s="575" t="s">
        <v>7594</v>
      </c>
      <c r="X2095" s="575" t="s">
        <v>7595</v>
      </c>
      <c r="Y2095" s="576" t="s">
        <v>7605</v>
      </c>
      <c r="Z2095" s="577" t="s">
        <v>7606</v>
      </c>
      <c r="AA2095" s="578" t="s">
        <v>7597</v>
      </c>
      <c r="AE2095"/>
    </row>
    <row r="2096" spans="1:31" s="563" customFormat="1">
      <c r="A2096"/>
      <c r="B2096"/>
      <c r="C2096" s="568">
        <v>2026</v>
      </c>
      <c r="D2096" s="569" t="s">
        <v>102</v>
      </c>
      <c r="E2096" s="569" t="s">
        <v>356</v>
      </c>
      <c r="F2096" s="573" t="s">
        <v>462</v>
      </c>
      <c r="G2096" s="569" t="s">
        <v>42</v>
      </c>
      <c r="H2096" s="569" t="s">
        <v>41</v>
      </c>
      <c r="I2096" s="575" t="s">
        <v>54</v>
      </c>
      <c r="J2096" s="569" t="s">
        <v>87</v>
      </c>
      <c r="K2096" s="569" t="s">
        <v>104</v>
      </c>
      <c r="L2096" s="570">
        <v>0.2</v>
      </c>
      <c r="M2096" s="571">
        <v>0.16618969633560907</v>
      </c>
      <c r="N2096" s="572">
        <v>10.175841674999997</v>
      </c>
      <c r="O2096" s="668" t="s">
        <v>151</v>
      </c>
      <c r="P2096" s="668" t="s">
        <v>87</v>
      </c>
      <c r="Q2096" s="574" t="s">
        <v>7022</v>
      </c>
      <c r="R2096" s="574" t="s">
        <v>7023</v>
      </c>
      <c r="S2096" s="574" t="s">
        <v>7011</v>
      </c>
      <c r="T2096" s="574" t="s">
        <v>7562</v>
      </c>
      <c r="U2096" s="574" t="s">
        <v>7024</v>
      </c>
      <c r="V2096" s="574" t="s">
        <v>7025</v>
      </c>
      <c r="W2096" s="575" t="s">
        <v>7607</v>
      </c>
      <c r="X2096" s="575" t="s">
        <v>7608</v>
      </c>
      <c r="Y2096" s="576" t="s">
        <v>7609</v>
      </c>
      <c r="Z2096" s="577" t="s">
        <v>7610</v>
      </c>
      <c r="AA2096" s="578" t="s">
        <v>7611</v>
      </c>
      <c r="AE2096"/>
    </row>
    <row r="2097" spans="1:31" s="563" customFormat="1">
      <c r="A2097"/>
      <c r="B2097"/>
      <c r="C2097" s="568">
        <v>2026</v>
      </c>
      <c r="D2097" s="569" t="s">
        <v>102</v>
      </c>
      <c r="E2097" s="569" t="s">
        <v>356</v>
      </c>
      <c r="F2097" s="573" t="s">
        <v>462</v>
      </c>
      <c r="G2097" s="569" t="s">
        <v>42</v>
      </c>
      <c r="H2097" s="569" t="s">
        <v>41</v>
      </c>
      <c r="I2097" s="575" t="s">
        <v>54</v>
      </c>
      <c r="J2097" s="569" t="s">
        <v>87</v>
      </c>
      <c r="K2097" s="569" t="s">
        <v>79</v>
      </c>
      <c r="L2097" s="570">
        <v>0.8</v>
      </c>
      <c r="M2097" s="571">
        <v>0.66475878534243626</v>
      </c>
      <c r="N2097" s="572">
        <v>40.703366699999989</v>
      </c>
      <c r="O2097" s="668" t="s">
        <v>151</v>
      </c>
      <c r="P2097" s="668" t="s">
        <v>87</v>
      </c>
      <c r="Q2097" s="574" t="s">
        <v>7120</v>
      </c>
      <c r="R2097" s="574" t="s">
        <v>7121</v>
      </c>
      <c r="S2097" s="574" t="s">
        <v>7011</v>
      </c>
      <c r="T2097" s="574" t="s">
        <v>7562</v>
      </c>
      <c r="U2097" s="574" t="s">
        <v>7450</v>
      </c>
      <c r="V2097" s="574" t="s">
        <v>7530</v>
      </c>
      <c r="W2097" s="575" t="s">
        <v>7594</v>
      </c>
      <c r="X2097" s="575" t="s">
        <v>7595</v>
      </c>
      <c r="Y2097" s="576" t="s">
        <v>7609</v>
      </c>
      <c r="Z2097" s="577" t="s">
        <v>7612</v>
      </c>
      <c r="AA2097" s="578" t="s">
        <v>7597</v>
      </c>
      <c r="AE2097"/>
    </row>
    <row r="2098" spans="1:31" s="563" customFormat="1">
      <c r="A2098"/>
      <c r="B2098"/>
      <c r="C2098" s="568">
        <v>2026</v>
      </c>
      <c r="D2098" s="569" t="s">
        <v>102</v>
      </c>
      <c r="E2098" s="569" t="s">
        <v>356</v>
      </c>
      <c r="F2098" s="573" t="s">
        <v>462</v>
      </c>
      <c r="G2098" s="569" t="s">
        <v>42</v>
      </c>
      <c r="H2098" s="569" t="s">
        <v>41</v>
      </c>
      <c r="I2098" s="575" t="s">
        <v>54</v>
      </c>
      <c r="J2098" s="569" t="s">
        <v>83</v>
      </c>
      <c r="K2098" s="569" t="s">
        <v>470</v>
      </c>
      <c r="L2098" s="570">
        <v>0.9</v>
      </c>
      <c r="M2098" s="571">
        <v>1.6489212388976717</v>
      </c>
      <c r="N2098" s="572">
        <v>7.7546931385344822</v>
      </c>
      <c r="O2098" s="668" t="s">
        <v>382</v>
      </c>
      <c r="P2098" s="668" t="s">
        <v>83</v>
      </c>
      <c r="Q2098" s="574" t="s">
        <v>7175</v>
      </c>
      <c r="R2098" s="574" t="s">
        <v>7176</v>
      </c>
      <c r="S2098" s="574" t="s">
        <v>7032</v>
      </c>
      <c r="T2098" s="574" t="s">
        <v>7562</v>
      </c>
      <c r="U2098" s="574" t="s">
        <v>7236</v>
      </c>
      <c r="V2098" s="574" t="s">
        <v>7613</v>
      </c>
      <c r="W2098" s="575" t="s">
        <v>7614</v>
      </c>
      <c r="X2098" s="575" t="s">
        <v>7615</v>
      </c>
      <c r="Y2098" s="576" t="s">
        <v>7616</v>
      </c>
      <c r="Z2098" s="577" t="s">
        <v>7617</v>
      </c>
      <c r="AA2098" s="578" t="s">
        <v>7618</v>
      </c>
      <c r="AE2098"/>
    </row>
    <row r="2099" spans="1:31" s="563" customFormat="1">
      <c r="A2099"/>
      <c r="B2099"/>
      <c r="C2099" s="568">
        <v>2026</v>
      </c>
      <c r="D2099" s="569" t="s">
        <v>102</v>
      </c>
      <c r="E2099" s="569" t="s">
        <v>356</v>
      </c>
      <c r="F2099" s="573" t="s">
        <v>462</v>
      </c>
      <c r="G2099" s="569" t="s">
        <v>42</v>
      </c>
      <c r="H2099" s="569" t="s">
        <v>41</v>
      </c>
      <c r="I2099" s="575" t="s">
        <v>54</v>
      </c>
      <c r="J2099" s="569" t="s">
        <v>83</v>
      </c>
      <c r="K2099" s="569" t="s">
        <v>81</v>
      </c>
      <c r="L2099" s="570">
        <v>0.1</v>
      </c>
      <c r="M2099" s="571">
        <v>0.18321347098863019</v>
      </c>
      <c r="N2099" s="572">
        <v>0.86163257094827583</v>
      </c>
      <c r="O2099" s="668" t="s">
        <v>382</v>
      </c>
      <c r="P2099" s="668" t="s">
        <v>83</v>
      </c>
      <c r="Q2099" s="574" t="s">
        <v>7030</v>
      </c>
      <c r="R2099" s="574" t="s">
        <v>7031</v>
      </c>
      <c r="S2099" s="574" t="s">
        <v>7032</v>
      </c>
      <c r="T2099" s="574" t="s">
        <v>7562</v>
      </c>
      <c r="U2099" s="574" t="s">
        <v>7033</v>
      </c>
      <c r="V2099" s="574" t="s">
        <v>7034</v>
      </c>
      <c r="W2099" s="575" t="s">
        <v>7619</v>
      </c>
      <c r="X2099" s="575" t="s">
        <v>7620</v>
      </c>
      <c r="Y2099" s="576" t="s">
        <v>7616</v>
      </c>
      <c r="Z2099" s="577" t="s">
        <v>7621</v>
      </c>
      <c r="AA2099" s="578" t="s">
        <v>7622</v>
      </c>
      <c r="AE2099"/>
    </row>
    <row r="2100" spans="1:31" s="563" customFormat="1">
      <c r="A2100"/>
      <c r="B2100"/>
      <c r="C2100" s="568">
        <v>2026</v>
      </c>
      <c r="D2100" s="569" t="s">
        <v>102</v>
      </c>
      <c r="E2100" s="569" t="s">
        <v>356</v>
      </c>
      <c r="F2100" s="573" t="s">
        <v>462</v>
      </c>
      <c r="G2100" s="569" t="s">
        <v>42</v>
      </c>
      <c r="H2100" s="569" t="s">
        <v>41</v>
      </c>
      <c r="I2100" s="575" t="s">
        <v>54</v>
      </c>
      <c r="J2100" s="569" t="s">
        <v>77</v>
      </c>
      <c r="K2100" s="569" t="s">
        <v>79</v>
      </c>
      <c r="L2100" s="570">
        <v>1</v>
      </c>
      <c r="M2100" s="571">
        <v>2.5831459698802095</v>
      </c>
      <c r="N2100" s="572">
        <v>132.55885706896552</v>
      </c>
      <c r="O2100" s="668" t="s">
        <v>381</v>
      </c>
      <c r="P2100" s="668" t="s">
        <v>77</v>
      </c>
      <c r="Q2100" s="574" t="s">
        <v>7120</v>
      </c>
      <c r="R2100" s="574" t="s">
        <v>7121</v>
      </c>
      <c r="S2100" s="574" t="s">
        <v>7042</v>
      </c>
      <c r="T2100" s="574" t="s">
        <v>7562</v>
      </c>
      <c r="U2100" s="574" t="s">
        <v>7623</v>
      </c>
      <c r="V2100" s="574" t="s">
        <v>7624</v>
      </c>
      <c r="W2100" s="575" t="s">
        <v>7594</v>
      </c>
      <c r="X2100" s="575" t="s">
        <v>7595</v>
      </c>
      <c r="Y2100" s="576" t="s">
        <v>7625</v>
      </c>
      <c r="Z2100" s="577" t="s">
        <v>7626</v>
      </c>
      <c r="AA2100" s="578" t="s">
        <v>7597</v>
      </c>
      <c r="AE2100"/>
    </row>
    <row r="2101" spans="1:31" s="563" customFormat="1">
      <c r="A2101"/>
      <c r="B2101"/>
      <c r="C2101" s="568">
        <v>2026</v>
      </c>
      <c r="D2101" s="569" t="s">
        <v>102</v>
      </c>
      <c r="E2101" s="569" t="s">
        <v>356</v>
      </c>
      <c r="F2101" s="573" t="s">
        <v>462</v>
      </c>
      <c r="G2101" s="569" t="s">
        <v>42</v>
      </c>
      <c r="H2101" s="569" t="s">
        <v>41</v>
      </c>
      <c r="I2101" s="575" t="s">
        <v>54</v>
      </c>
      <c r="J2101" s="569" t="s">
        <v>349</v>
      </c>
      <c r="K2101" s="569" t="s">
        <v>79</v>
      </c>
      <c r="L2101" s="570">
        <v>1</v>
      </c>
      <c r="M2101" s="571">
        <v>1.386610056480529</v>
      </c>
      <c r="N2101" s="572">
        <v>169.59736124999998</v>
      </c>
      <c r="O2101" s="668" t="s">
        <v>151</v>
      </c>
      <c r="P2101" s="668" t="s">
        <v>349</v>
      </c>
      <c r="Q2101" s="574" t="s">
        <v>7120</v>
      </c>
      <c r="R2101" s="574" t="s">
        <v>7121</v>
      </c>
      <c r="S2101" s="574" t="s">
        <v>7058</v>
      </c>
      <c r="T2101" s="574" t="s">
        <v>7562</v>
      </c>
      <c r="U2101" s="574" t="s">
        <v>7627</v>
      </c>
      <c r="V2101" s="574" t="s">
        <v>7628</v>
      </c>
      <c r="W2101" s="575" t="s">
        <v>7594</v>
      </c>
      <c r="X2101" s="575" t="s">
        <v>7595</v>
      </c>
      <c r="Y2101" s="576" t="s">
        <v>7629</v>
      </c>
      <c r="Z2101" s="577" t="s">
        <v>7630</v>
      </c>
      <c r="AA2101" s="578" t="s">
        <v>7597</v>
      </c>
      <c r="AE2101"/>
    </row>
    <row r="2102" spans="1:31" s="563" customFormat="1">
      <c r="A2102"/>
      <c r="B2102"/>
      <c r="C2102" s="568">
        <v>2026</v>
      </c>
      <c r="D2102" s="569" t="s">
        <v>102</v>
      </c>
      <c r="E2102" s="569" t="s">
        <v>356</v>
      </c>
      <c r="F2102" s="573" t="s">
        <v>462</v>
      </c>
      <c r="G2102" s="569" t="s">
        <v>42</v>
      </c>
      <c r="H2102" s="569" t="s">
        <v>41</v>
      </c>
      <c r="I2102" s="575" t="s">
        <v>54</v>
      </c>
      <c r="J2102" s="569" t="s">
        <v>76</v>
      </c>
      <c r="K2102" s="569" t="s">
        <v>79</v>
      </c>
      <c r="L2102" s="570">
        <v>1</v>
      </c>
      <c r="M2102" s="571">
        <v>2.4654961218318058E-2</v>
      </c>
      <c r="N2102" s="572">
        <v>27.135577799999997</v>
      </c>
      <c r="O2102" s="668" t="s">
        <v>151</v>
      </c>
      <c r="P2102" s="668" t="s">
        <v>76</v>
      </c>
      <c r="Q2102" s="574" t="s">
        <v>7120</v>
      </c>
      <c r="R2102" s="574" t="s">
        <v>7121</v>
      </c>
      <c r="S2102" s="574" t="s">
        <v>7066</v>
      </c>
      <c r="T2102" s="574" t="s">
        <v>7562</v>
      </c>
      <c r="U2102" s="574" t="s">
        <v>7470</v>
      </c>
      <c r="V2102" s="574" t="s">
        <v>7631</v>
      </c>
      <c r="W2102" s="575" t="s">
        <v>7594</v>
      </c>
      <c r="X2102" s="575" t="s">
        <v>7595</v>
      </c>
      <c r="Y2102" s="576" t="s">
        <v>7632</v>
      </c>
      <c r="Z2102" s="577" t="s">
        <v>7633</v>
      </c>
      <c r="AA2102" s="578" t="s">
        <v>7597</v>
      </c>
      <c r="AE2102"/>
    </row>
    <row r="2103" spans="1:31" s="563" customFormat="1">
      <c r="A2103"/>
      <c r="B2103"/>
      <c r="C2103" s="568">
        <v>2026</v>
      </c>
      <c r="D2103" s="569" t="s">
        <v>102</v>
      </c>
      <c r="E2103" s="569" t="s">
        <v>356</v>
      </c>
      <c r="F2103" s="573" t="s">
        <v>462</v>
      </c>
      <c r="G2103" s="569" t="s">
        <v>42</v>
      </c>
      <c r="H2103" s="569" t="s">
        <v>41</v>
      </c>
      <c r="I2103" s="575" t="s">
        <v>54</v>
      </c>
      <c r="J2103" s="569" t="s">
        <v>74</v>
      </c>
      <c r="K2103" s="569" t="s">
        <v>468</v>
      </c>
      <c r="L2103" s="570">
        <v>0.9</v>
      </c>
      <c r="M2103" s="571">
        <v>0.27859486544471734</v>
      </c>
      <c r="N2103" s="572">
        <v>261.66450021428562</v>
      </c>
      <c r="O2103" s="668" t="s">
        <v>151</v>
      </c>
      <c r="P2103" s="668" t="s">
        <v>74</v>
      </c>
      <c r="Q2103" s="574" t="s">
        <v>7009</v>
      </c>
      <c r="R2103" s="574" t="s">
        <v>7010</v>
      </c>
      <c r="S2103" s="574" t="s">
        <v>7079</v>
      </c>
      <c r="T2103" s="574" t="s">
        <v>7562</v>
      </c>
      <c r="U2103" s="574" t="s">
        <v>7634</v>
      </c>
      <c r="V2103" s="574" t="s">
        <v>7635</v>
      </c>
      <c r="W2103" s="575" t="s">
        <v>7636</v>
      </c>
      <c r="X2103" s="575" t="s">
        <v>7637</v>
      </c>
      <c r="Y2103" s="576" t="s">
        <v>7638</v>
      </c>
      <c r="Z2103" s="577" t="s">
        <v>7639</v>
      </c>
      <c r="AA2103" s="578" t="s">
        <v>7640</v>
      </c>
      <c r="AE2103"/>
    </row>
    <row r="2104" spans="1:31" s="563" customFormat="1">
      <c r="A2104" t="s">
        <v>465</v>
      </c>
      <c r="B2104"/>
      <c r="C2104" s="568">
        <v>2026</v>
      </c>
      <c r="D2104" s="569" t="s">
        <v>102</v>
      </c>
      <c r="E2104" s="569" t="s">
        <v>356</v>
      </c>
      <c r="F2104" s="573" t="s">
        <v>462</v>
      </c>
      <c r="G2104" s="569" t="s">
        <v>42</v>
      </c>
      <c r="H2104" s="569" t="s">
        <v>41</v>
      </c>
      <c r="I2104" s="575" t="s">
        <v>54</v>
      </c>
      <c r="J2104" s="569" t="s">
        <v>74</v>
      </c>
      <c r="K2104" s="569" t="s">
        <v>104</v>
      </c>
      <c r="L2104" s="570">
        <v>0.1</v>
      </c>
      <c r="M2104" s="571">
        <v>3.095498504941304E-2</v>
      </c>
      <c r="N2104" s="572">
        <v>29.073833357142853</v>
      </c>
      <c r="O2104" s="668" t="s">
        <v>151</v>
      </c>
      <c r="P2104" s="668" t="s">
        <v>74</v>
      </c>
      <c r="Q2104" s="574" t="s">
        <v>7022</v>
      </c>
      <c r="R2104" s="574" t="s">
        <v>7023</v>
      </c>
      <c r="S2104" s="574" t="s">
        <v>7079</v>
      </c>
      <c r="T2104" s="574" t="s">
        <v>7562</v>
      </c>
      <c r="U2104" s="574" t="s">
        <v>7474</v>
      </c>
      <c r="V2104" s="574" t="s">
        <v>7641</v>
      </c>
      <c r="W2104" s="575" t="s">
        <v>7607</v>
      </c>
      <c r="X2104" s="575" t="s">
        <v>7608</v>
      </c>
      <c r="Y2104" s="576" t="s">
        <v>7638</v>
      </c>
      <c r="Z2104" s="577" t="s">
        <v>7642</v>
      </c>
      <c r="AA2104" s="578" t="s">
        <v>7611</v>
      </c>
      <c r="AE2104"/>
    </row>
    <row r="2105" spans="1:31" s="563" customFormat="1">
      <c r="A2105"/>
      <c r="B2105"/>
      <c r="C2105" s="568">
        <v>2026</v>
      </c>
      <c r="D2105" s="569" t="s">
        <v>102</v>
      </c>
      <c r="E2105" s="569" t="s">
        <v>356</v>
      </c>
      <c r="F2105" s="573" t="s">
        <v>462</v>
      </c>
      <c r="G2105" s="569" t="s">
        <v>42</v>
      </c>
      <c r="H2105" s="569" t="s">
        <v>41</v>
      </c>
      <c r="I2105" s="575" t="s">
        <v>54</v>
      </c>
      <c r="J2105" s="569" t="s">
        <v>351</v>
      </c>
      <c r="K2105" s="569" t="s">
        <v>100</v>
      </c>
      <c r="L2105" s="570">
        <v>0.1</v>
      </c>
      <c r="M2105" s="571">
        <v>8.0539186444416933E-2</v>
      </c>
      <c r="N2105" s="572">
        <v>0.38442068549999997</v>
      </c>
      <c r="O2105" s="668" t="s">
        <v>151</v>
      </c>
      <c r="P2105" s="668" t="s">
        <v>351</v>
      </c>
      <c r="Q2105" s="574" t="s">
        <v>7087</v>
      </c>
      <c r="R2105" s="574" t="s">
        <v>7088</v>
      </c>
      <c r="S2105" s="574" t="s">
        <v>7089</v>
      </c>
      <c r="T2105" s="574" t="s">
        <v>7562</v>
      </c>
      <c r="U2105" s="574" t="s">
        <v>7090</v>
      </c>
      <c r="V2105" s="574" t="s">
        <v>7091</v>
      </c>
      <c r="W2105" s="575" t="s">
        <v>7643</v>
      </c>
      <c r="X2105" s="575" t="s">
        <v>7644</v>
      </c>
      <c r="Y2105" s="576" t="s">
        <v>7645</v>
      </c>
      <c r="Z2105" s="577" t="s">
        <v>7646</v>
      </c>
      <c r="AA2105" s="578" t="s">
        <v>7647</v>
      </c>
      <c r="AE2105"/>
    </row>
    <row r="2106" spans="1:31" s="563" customFormat="1">
      <c r="A2106"/>
      <c r="B2106"/>
      <c r="C2106" s="568">
        <v>2026</v>
      </c>
      <c r="D2106" s="569" t="s">
        <v>102</v>
      </c>
      <c r="E2106" s="569" t="s">
        <v>356</v>
      </c>
      <c r="F2106" s="573" t="s">
        <v>462</v>
      </c>
      <c r="G2106" s="569" t="s">
        <v>42</v>
      </c>
      <c r="H2106" s="569" t="s">
        <v>41</v>
      </c>
      <c r="I2106" s="575" t="s">
        <v>54</v>
      </c>
      <c r="J2106" s="569" t="s">
        <v>351</v>
      </c>
      <c r="K2106" s="569" t="s">
        <v>470</v>
      </c>
      <c r="L2106" s="570">
        <v>0.9</v>
      </c>
      <c r="M2106" s="571">
        <v>0.72485267799975239</v>
      </c>
      <c r="N2106" s="572">
        <v>3.4597861694999996</v>
      </c>
      <c r="O2106" s="668" t="s">
        <v>151</v>
      </c>
      <c r="P2106" s="668" t="s">
        <v>351</v>
      </c>
      <c r="Q2106" s="574" t="s">
        <v>7175</v>
      </c>
      <c r="R2106" s="574" t="s">
        <v>7176</v>
      </c>
      <c r="S2106" s="574" t="s">
        <v>7089</v>
      </c>
      <c r="T2106" s="574" t="s">
        <v>7562</v>
      </c>
      <c r="U2106" s="574" t="s">
        <v>7177</v>
      </c>
      <c r="V2106" s="574" t="s">
        <v>7178</v>
      </c>
      <c r="W2106" s="575" t="s">
        <v>7614</v>
      </c>
      <c r="X2106" s="575" t="s">
        <v>7615</v>
      </c>
      <c r="Y2106" s="576" t="s">
        <v>7645</v>
      </c>
      <c r="Z2106" s="577" t="s">
        <v>7648</v>
      </c>
      <c r="AA2106" s="578" t="s">
        <v>7618</v>
      </c>
      <c r="AE2106"/>
    </row>
    <row r="2107" spans="1:31" s="563" customFormat="1">
      <c r="A2107"/>
      <c r="B2107"/>
      <c r="C2107" s="568">
        <v>2026</v>
      </c>
      <c r="D2107" s="569" t="s">
        <v>102</v>
      </c>
      <c r="E2107" s="569" t="s">
        <v>356</v>
      </c>
      <c r="F2107" s="573" t="s">
        <v>462</v>
      </c>
      <c r="G2107" s="569" t="s">
        <v>42</v>
      </c>
      <c r="H2107" s="569" t="s">
        <v>41</v>
      </c>
      <c r="I2107" s="575" t="s">
        <v>54</v>
      </c>
      <c r="J2107" s="569" t="s">
        <v>67</v>
      </c>
      <c r="K2107" s="569" t="s">
        <v>470</v>
      </c>
      <c r="L2107" s="570">
        <v>0.9</v>
      </c>
      <c r="M2107" s="571">
        <v>0.84428073497787171</v>
      </c>
      <c r="N2107" s="572">
        <v>4.9649161579120875</v>
      </c>
      <c r="O2107" s="668" t="s">
        <v>382</v>
      </c>
      <c r="P2107" s="668" t="s">
        <v>67</v>
      </c>
      <c r="Q2107" s="574" t="s">
        <v>7175</v>
      </c>
      <c r="R2107" s="574" t="s">
        <v>7176</v>
      </c>
      <c r="S2107" s="574" t="s">
        <v>7097</v>
      </c>
      <c r="T2107" s="574" t="s">
        <v>7562</v>
      </c>
      <c r="U2107" s="574" t="s">
        <v>7649</v>
      </c>
      <c r="V2107" s="574" t="s">
        <v>7650</v>
      </c>
      <c r="W2107" s="575" t="s">
        <v>7614</v>
      </c>
      <c r="X2107" s="575" t="s">
        <v>7615</v>
      </c>
      <c r="Y2107" s="576" t="s">
        <v>7651</v>
      </c>
      <c r="Z2107" s="577" t="s">
        <v>7652</v>
      </c>
      <c r="AA2107" s="578" t="s">
        <v>7618</v>
      </c>
      <c r="AE2107"/>
    </row>
    <row r="2108" spans="1:31" s="563" customFormat="1">
      <c r="A2108"/>
      <c r="B2108"/>
      <c r="C2108" s="568">
        <v>2026</v>
      </c>
      <c r="D2108" s="569" t="s">
        <v>102</v>
      </c>
      <c r="E2108" s="569" t="s">
        <v>356</v>
      </c>
      <c r="F2108" s="573" t="s">
        <v>462</v>
      </c>
      <c r="G2108" s="569" t="s">
        <v>42</v>
      </c>
      <c r="H2108" s="569" t="s">
        <v>41</v>
      </c>
      <c r="I2108" s="575" t="s">
        <v>54</v>
      </c>
      <c r="J2108" s="569" t="s">
        <v>67</v>
      </c>
      <c r="K2108" s="569" t="s">
        <v>81</v>
      </c>
      <c r="L2108" s="570">
        <v>0.1</v>
      </c>
      <c r="M2108" s="571">
        <v>9.3808970553096865E-2</v>
      </c>
      <c r="N2108" s="572">
        <v>0.55165735087912093</v>
      </c>
      <c r="O2108" s="668" t="s">
        <v>382</v>
      </c>
      <c r="P2108" s="668" t="s">
        <v>67</v>
      </c>
      <c r="Q2108" s="574" t="s">
        <v>7030</v>
      </c>
      <c r="R2108" s="574" t="s">
        <v>7031</v>
      </c>
      <c r="S2108" s="574" t="s">
        <v>7097</v>
      </c>
      <c r="T2108" s="574" t="s">
        <v>7562</v>
      </c>
      <c r="U2108" s="574" t="s">
        <v>7098</v>
      </c>
      <c r="V2108" s="574" t="s">
        <v>7099</v>
      </c>
      <c r="W2108" s="575" t="s">
        <v>7619</v>
      </c>
      <c r="X2108" s="575" t="s">
        <v>7620</v>
      </c>
      <c r="Y2108" s="576" t="s">
        <v>7651</v>
      </c>
      <c r="Z2108" s="577" t="s">
        <v>7653</v>
      </c>
      <c r="AA2108" s="578" t="s">
        <v>7622</v>
      </c>
      <c r="AE2108"/>
    </row>
    <row r="2109" spans="1:31" s="563" customFormat="1">
      <c r="A2109"/>
      <c r="B2109"/>
      <c r="C2109" s="568">
        <v>2026</v>
      </c>
      <c r="D2109" s="569" t="s">
        <v>102</v>
      </c>
      <c r="E2109" s="569" t="s">
        <v>356</v>
      </c>
      <c r="F2109" s="573" t="s">
        <v>462</v>
      </c>
      <c r="G2109" s="569" t="s">
        <v>42</v>
      </c>
      <c r="H2109" s="569" t="s">
        <v>41</v>
      </c>
      <c r="I2109" s="575" t="s">
        <v>54</v>
      </c>
      <c r="J2109" s="569" t="s">
        <v>66</v>
      </c>
      <c r="K2109" s="569" t="s">
        <v>310</v>
      </c>
      <c r="L2109" s="570">
        <v>0.1</v>
      </c>
      <c r="M2109" s="571">
        <v>0.25754714836137327</v>
      </c>
      <c r="N2109" s="572">
        <v>13.791433771978021</v>
      </c>
      <c r="O2109" s="668" t="s">
        <v>381</v>
      </c>
      <c r="P2109" s="668" t="s">
        <v>66</v>
      </c>
      <c r="Q2109" s="574" t="s">
        <v>7112</v>
      </c>
      <c r="R2109" s="574" t="s">
        <v>7113</v>
      </c>
      <c r="S2109" s="574" t="s">
        <v>7104</v>
      </c>
      <c r="T2109" s="574" t="s">
        <v>7562</v>
      </c>
      <c r="U2109" s="574" t="s">
        <v>7114</v>
      </c>
      <c r="V2109" s="574" t="s">
        <v>7115</v>
      </c>
      <c r="W2109" s="575" t="s">
        <v>7654</v>
      </c>
      <c r="X2109" s="575" t="s">
        <v>7655</v>
      </c>
      <c r="Y2109" s="576" t="s">
        <v>7656</v>
      </c>
      <c r="Z2109" s="577" t="s">
        <v>7657</v>
      </c>
      <c r="AA2109" s="578" t="s">
        <v>7658</v>
      </c>
      <c r="AE2109"/>
    </row>
    <row r="2110" spans="1:31" s="563" customFormat="1">
      <c r="A2110"/>
      <c r="B2110"/>
      <c r="C2110" s="568">
        <v>2026</v>
      </c>
      <c r="D2110" s="569" t="s">
        <v>102</v>
      </c>
      <c r="E2110" s="569" t="s">
        <v>356</v>
      </c>
      <c r="F2110" s="573" t="s">
        <v>462</v>
      </c>
      <c r="G2110" s="569" t="s">
        <v>42</v>
      </c>
      <c r="H2110" s="569" t="s">
        <v>41</v>
      </c>
      <c r="I2110" s="575" t="s">
        <v>54</v>
      </c>
      <c r="J2110" s="569" t="s">
        <v>66</v>
      </c>
      <c r="K2110" s="569" t="s">
        <v>470</v>
      </c>
      <c r="L2110" s="570">
        <v>0.9</v>
      </c>
      <c r="M2110" s="571">
        <v>2.3179243352523589</v>
      </c>
      <c r="N2110" s="572">
        <v>124.12290394780217</v>
      </c>
      <c r="O2110" s="668" t="s">
        <v>381</v>
      </c>
      <c r="P2110" s="668" t="s">
        <v>66</v>
      </c>
      <c r="Q2110" s="574" t="s">
        <v>7175</v>
      </c>
      <c r="R2110" s="574" t="s">
        <v>7176</v>
      </c>
      <c r="S2110" s="574" t="s">
        <v>7104</v>
      </c>
      <c r="T2110" s="574" t="s">
        <v>7562</v>
      </c>
      <c r="U2110" s="574" t="s">
        <v>7659</v>
      </c>
      <c r="V2110" s="574" t="s">
        <v>7660</v>
      </c>
      <c r="W2110" s="575" t="s">
        <v>7614</v>
      </c>
      <c r="X2110" s="575" t="s">
        <v>7615</v>
      </c>
      <c r="Y2110" s="576" t="s">
        <v>7656</v>
      </c>
      <c r="Z2110" s="577" t="s">
        <v>7661</v>
      </c>
      <c r="AA2110" s="578" t="s">
        <v>7618</v>
      </c>
      <c r="AE2110"/>
    </row>
    <row r="2111" spans="1:31" s="563" customFormat="1">
      <c r="A2111"/>
      <c r="B2111"/>
      <c r="C2111" s="568">
        <v>2026</v>
      </c>
      <c r="D2111" s="569" t="s">
        <v>102</v>
      </c>
      <c r="E2111" s="569" t="s">
        <v>356</v>
      </c>
      <c r="F2111" s="573" t="s">
        <v>462</v>
      </c>
      <c r="G2111" s="569" t="s">
        <v>42</v>
      </c>
      <c r="H2111" s="569" t="s">
        <v>41</v>
      </c>
      <c r="I2111" s="575" t="s">
        <v>54</v>
      </c>
      <c r="J2111" s="569" t="s">
        <v>348</v>
      </c>
      <c r="K2111" s="569" t="s">
        <v>471</v>
      </c>
      <c r="L2111" s="570">
        <v>0.4</v>
      </c>
      <c r="M2111" s="571">
        <v>0.96629639220800068</v>
      </c>
      <c r="N2111" s="572">
        <v>117.58750379999999</v>
      </c>
      <c r="O2111" s="668" t="s">
        <v>151</v>
      </c>
      <c r="P2111" s="668" t="s">
        <v>348</v>
      </c>
      <c r="Q2111" s="574" t="s">
        <v>7436</v>
      </c>
      <c r="R2111" s="574" t="s">
        <v>7662</v>
      </c>
      <c r="S2111" s="574" t="s">
        <v>7128</v>
      </c>
      <c r="T2111" s="574" t="s">
        <v>7562</v>
      </c>
      <c r="U2111" s="574" t="s">
        <v>7495</v>
      </c>
      <c r="V2111" s="574" t="s">
        <v>7663</v>
      </c>
      <c r="W2111" s="575" t="s">
        <v>7664</v>
      </c>
      <c r="X2111" s="575" t="s">
        <v>7665</v>
      </c>
      <c r="Y2111" s="576" t="s">
        <v>7666</v>
      </c>
      <c r="Z2111" s="577" t="s">
        <v>7667</v>
      </c>
      <c r="AA2111" s="578" t="s">
        <v>7668</v>
      </c>
      <c r="AE2111"/>
    </row>
    <row r="2112" spans="1:31" s="563" customFormat="1">
      <c r="A2112"/>
      <c r="B2112"/>
      <c r="C2112" s="568">
        <v>2026</v>
      </c>
      <c r="D2112" s="569" t="s">
        <v>102</v>
      </c>
      <c r="E2112" s="569" t="s">
        <v>356</v>
      </c>
      <c r="F2112" s="573" t="s">
        <v>462</v>
      </c>
      <c r="G2112" s="569" t="s">
        <v>42</v>
      </c>
      <c r="H2112" s="569" t="s">
        <v>41</v>
      </c>
      <c r="I2112" s="575" t="s">
        <v>54</v>
      </c>
      <c r="J2112" s="569" t="s">
        <v>348</v>
      </c>
      <c r="K2112" s="569" t="s">
        <v>469</v>
      </c>
      <c r="L2112" s="570">
        <v>0.6</v>
      </c>
      <c r="M2112" s="571">
        <v>1.4494445883120011</v>
      </c>
      <c r="N2112" s="572">
        <v>176.38125569999997</v>
      </c>
      <c r="O2112" s="668" t="s">
        <v>151</v>
      </c>
      <c r="P2112" s="668" t="s">
        <v>348</v>
      </c>
      <c r="Q2112" s="574" t="s">
        <v>7040</v>
      </c>
      <c r="R2112" s="574" t="s">
        <v>7041</v>
      </c>
      <c r="S2112" s="574" t="s">
        <v>7128</v>
      </c>
      <c r="T2112" s="574" t="s">
        <v>7562</v>
      </c>
      <c r="U2112" s="574" t="s">
        <v>7129</v>
      </c>
      <c r="V2112" s="574" t="s">
        <v>7130</v>
      </c>
      <c r="W2112" s="575" t="s">
        <v>7669</v>
      </c>
      <c r="X2112" s="575" t="s">
        <v>7670</v>
      </c>
      <c r="Y2112" s="576" t="s">
        <v>7666</v>
      </c>
      <c r="Z2112" s="577" t="s">
        <v>7671</v>
      </c>
      <c r="AA2112" s="578" t="s">
        <v>7672</v>
      </c>
      <c r="AE2112"/>
    </row>
    <row r="2113" spans="1:31" s="563" customFormat="1">
      <c r="A2113"/>
      <c r="B2113"/>
      <c r="C2113" s="568">
        <v>2026</v>
      </c>
      <c r="D2113" s="569" t="s">
        <v>102</v>
      </c>
      <c r="E2113" s="569" t="s">
        <v>337</v>
      </c>
      <c r="F2113" s="573" t="s">
        <v>141</v>
      </c>
      <c r="G2113" s="569" t="s">
        <v>42</v>
      </c>
      <c r="H2113" s="569" t="s">
        <v>41</v>
      </c>
      <c r="I2113" s="575" t="s">
        <v>54</v>
      </c>
      <c r="J2113" s="569" t="s">
        <v>352</v>
      </c>
      <c r="K2113" s="569" t="s">
        <v>346</v>
      </c>
      <c r="L2113" s="570">
        <v>1</v>
      </c>
      <c r="M2113" s="571">
        <v>4.4409274721616381</v>
      </c>
      <c r="N2113" s="572">
        <v>176.03024249999999</v>
      </c>
      <c r="O2113" s="668" t="s">
        <v>151</v>
      </c>
      <c r="P2113" s="668" t="s">
        <v>352</v>
      </c>
      <c r="Q2113" s="574" t="s">
        <v>6945</v>
      </c>
      <c r="R2113" s="574" t="s">
        <v>7195</v>
      </c>
      <c r="S2113" s="574" t="s">
        <v>6947</v>
      </c>
      <c r="T2113" s="574" t="s">
        <v>7562</v>
      </c>
      <c r="U2113" s="574" t="s">
        <v>6949</v>
      </c>
      <c r="V2113" s="574" t="s">
        <v>7196</v>
      </c>
      <c r="W2113" s="575" t="s">
        <v>7563</v>
      </c>
      <c r="X2113" s="575" t="s">
        <v>7673</v>
      </c>
      <c r="Y2113" s="576" t="s">
        <v>7565</v>
      </c>
      <c r="Z2113" s="577" t="s">
        <v>7674</v>
      </c>
      <c r="AA2113" s="578" t="s">
        <v>7675</v>
      </c>
      <c r="AE2113"/>
    </row>
    <row r="2114" spans="1:31" s="563" customFormat="1">
      <c r="A2114"/>
      <c r="B2114"/>
      <c r="C2114" s="568">
        <v>2026</v>
      </c>
      <c r="D2114" s="569" t="s">
        <v>102</v>
      </c>
      <c r="E2114" s="569" t="s">
        <v>337</v>
      </c>
      <c r="F2114" s="573" t="s">
        <v>141</v>
      </c>
      <c r="G2114" s="569" t="s">
        <v>42</v>
      </c>
      <c r="H2114" s="569" t="s">
        <v>41</v>
      </c>
      <c r="I2114" s="575" t="s">
        <v>54</v>
      </c>
      <c r="J2114" s="569" t="s">
        <v>116</v>
      </c>
      <c r="K2114" s="569" t="s">
        <v>111</v>
      </c>
      <c r="L2114" s="570">
        <v>0.1</v>
      </c>
      <c r="M2114" s="571">
        <v>0.28302782292549583</v>
      </c>
      <c r="N2114" s="572">
        <v>1.1480233206521739</v>
      </c>
      <c r="O2114" s="668" t="s">
        <v>382</v>
      </c>
      <c r="P2114" s="668" t="s">
        <v>116</v>
      </c>
      <c r="Q2114" s="574" t="s">
        <v>7071</v>
      </c>
      <c r="R2114" s="574" t="s">
        <v>7268</v>
      </c>
      <c r="S2114" s="574" t="s">
        <v>6958</v>
      </c>
      <c r="T2114" s="574" t="s">
        <v>7562</v>
      </c>
      <c r="U2114" s="574" t="s">
        <v>7568</v>
      </c>
      <c r="V2114" s="574" t="s">
        <v>7676</v>
      </c>
      <c r="W2114" s="575" t="s">
        <v>7570</v>
      </c>
      <c r="X2114" s="575" t="s">
        <v>7677</v>
      </c>
      <c r="Y2114" s="576" t="s">
        <v>7572</v>
      </c>
      <c r="Z2114" s="577" t="s">
        <v>7678</v>
      </c>
      <c r="AA2114" s="578" t="s">
        <v>7679</v>
      </c>
      <c r="AE2114"/>
    </row>
    <row r="2115" spans="1:31" s="563" customFormat="1">
      <c r="A2115"/>
      <c r="B2115"/>
      <c r="C2115" s="568">
        <v>2026</v>
      </c>
      <c r="D2115" s="569" t="s">
        <v>102</v>
      </c>
      <c r="E2115" s="569" t="s">
        <v>337</v>
      </c>
      <c r="F2115" s="573" t="s">
        <v>141</v>
      </c>
      <c r="G2115" s="569" t="s">
        <v>42</v>
      </c>
      <c r="H2115" s="569" t="s">
        <v>41</v>
      </c>
      <c r="I2115" s="575" t="s">
        <v>54</v>
      </c>
      <c r="J2115" s="569" t="s">
        <v>116</v>
      </c>
      <c r="K2115" s="569" t="s">
        <v>466</v>
      </c>
      <c r="L2115" s="570">
        <v>0.9</v>
      </c>
      <c r="M2115" s="571">
        <v>2.5472504063294625</v>
      </c>
      <c r="N2115" s="572">
        <v>10.332209885869565</v>
      </c>
      <c r="O2115" s="668" t="s">
        <v>382</v>
      </c>
      <c r="P2115" s="668" t="s">
        <v>116</v>
      </c>
      <c r="Q2115" s="574" t="s">
        <v>6966</v>
      </c>
      <c r="R2115" s="574" t="s">
        <v>7205</v>
      </c>
      <c r="S2115" s="574" t="s">
        <v>6958</v>
      </c>
      <c r="T2115" s="574" t="s">
        <v>7562</v>
      </c>
      <c r="U2115" s="574" t="s">
        <v>6968</v>
      </c>
      <c r="V2115" s="574" t="s">
        <v>7206</v>
      </c>
      <c r="W2115" s="575" t="s">
        <v>7680</v>
      </c>
      <c r="X2115" s="575" t="s">
        <v>7681</v>
      </c>
      <c r="Y2115" s="576" t="s">
        <v>7572</v>
      </c>
      <c r="Z2115" s="577" t="s">
        <v>7682</v>
      </c>
      <c r="AA2115" s="578" t="s">
        <v>7683</v>
      </c>
      <c r="AE2115"/>
    </row>
    <row r="2116" spans="1:31" s="563" customFormat="1">
      <c r="A2116"/>
      <c r="B2116"/>
      <c r="C2116" s="568">
        <v>2026</v>
      </c>
      <c r="D2116" s="569" t="s">
        <v>102</v>
      </c>
      <c r="E2116" s="569" t="s">
        <v>337</v>
      </c>
      <c r="F2116" s="573" t="s">
        <v>141</v>
      </c>
      <c r="G2116" s="569" t="s">
        <v>42</v>
      </c>
      <c r="H2116" s="569" t="s">
        <v>41</v>
      </c>
      <c r="I2116" s="575" t="s">
        <v>54</v>
      </c>
      <c r="J2116" s="569" t="s">
        <v>109</v>
      </c>
      <c r="K2116" s="569" t="s">
        <v>111</v>
      </c>
      <c r="L2116" s="570">
        <v>0.4</v>
      </c>
      <c r="M2116" s="571">
        <v>2.694807820558307</v>
      </c>
      <c r="N2116" s="572">
        <v>91.841865652173922</v>
      </c>
      <c r="O2116" s="668" t="s">
        <v>381</v>
      </c>
      <c r="P2116" s="668" t="s">
        <v>109</v>
      </c>
      <c r="Q2116" s="574" t="s">
        <v>7071</v>
      </c>
      <c r="R2116" s="574" t="s">
        <v>7268</v>
      </c>
      <c r="S2116" s="574" t="s">
        <v>6976</v>
      </c>
      <c r="T2116" s="574" t="s">
        <v>7562</v>
      </c>
      <c r="U2116" s="574" t="s">
        <v>7410</v>
      </c>
      <c r="V2116" s="574" t="s">
        <v>7411</v>
      </c>
      <c r="W2116" s="575" t="s">
        <v>7570</v>
      </c>
      <c r="X2116" s="575" t="s">
        <v>7677</v>
      </c>
      <c r="Y2116" s="576" t="s">
        <v>7582</v>
      </c>
      <c r="Z2116" s="577" t="s">
        <v>7684</v>
      </c>
      <c r="AA2116" s="578" t="s">
        <v>7679</v>
      </c>
      <c r="AE2116"/>
    </row>
    <row r="2117" spans="1:31" s="563" customFormat="1">
      <c r="A2117"/>
      <c r="B2117"/>
      <c r="C2117" s="568">
        <v>2026</v>
      </c>
      <c r="D2117" s="569" t="s">
        <v>102</v>
      </c>
      <c r="E2117" s="569" t="s">
        <v>337</v>
      </c>
      <c r="F2117" s="573" t="s">
        <v>141</v>
      </c>
      <c r="G2117" s="569" t="s">
        <v>42</v>
      </c>
      <c r="H2117" s="569" t="s">
        <v>41</v>
      </c>
      <c r="I2117" s="575" t="s">
        <v>54</v>
      </c>
      <c r="J2117" s="569" t="s">
        <v>109</v>
      </c>
      <c r="K2117" s="569" t="s">
        <v>474</v>
      </c>
      <c r="L2117" s="570">
        <v>0.6</v>
      </c>
      <c r="M2117" s="571">
        <v>4.0422117308374599</v>
      </c>
      <c r="N2117" s="572">
        <v>137.76279847826086</v>
      </c>
      <c r="O2117" s="668" t="s">
        <v>381</v>
      </c>
      <c r="P2117" s="668" t="s">
        <v>109</v>
      </c>
      <c r="Q2117" s="574" t="s">
        <v>7584</v>
      </c>
      <c r="R2117" s="574" t="s">
        <v>7685</v>
      </c>
      <c r="S2117" s="574" t="s">
        <v>6976</v>
      </c>
      <c r="T2117" s="574" t="s">
        <v>7562</v>
      </c>
      <c r="U2117" s="574" t="s">
        <v>7586</v>
      </c>
      <c r="V2117" s="574" t="s">
        <v>7686</v>
      </c>
      <c r="W2117" s="575" t="s">
        <v>7588</v>
      </c>
      <c r="X2117" s="575" t="s">
        <v>7687</v>
      </c>
      <c r="Y2117" s="576" t="s">
        <v>7582</v>
      </c>
      <c r="Z2117" s="577" t="s">
        <v>7688</v>
      </c>
      <c r="AA2117" s="578" t="s">
        <v>7689</v>
      </c>
      <c r="AE2117"/>
    </row>
    <row r="2118" spans="1:31" s="563" customFormat="1">
      <c r="A2118"/>
      <c r="B2118"/>
      <c r="C2118" s="568">
        <v>2026</v>
      </c>
      <c r="D2118" s="569" t="s">
        <v>102</v>
      </c>
      <c r="E2118" s="569" t="s">
        <v>337</v>
      </c>
      <c r="F2118" s="573" t="s">
        <v>141</v>
      </c>
      <c r="G2118" s="569" t="s">
        <v>42</v>
      </c>
      <c r="H2118" s="569" t="s">
        <v>41</v>
      </c>
      <c r="I2118" s="575" t="s">
        <v>54</v>
      </c>
      <c r="J2118" s="569" t="s">
        <v>350</v>
      </c>
      <c r="K2118" s="569" t="s">
        <v>330</v>
      </c>
      <c r="L2118" s="570">
        <v>0.3</v>
      </c>
      <c r="M2118" s="571">
        <v>1.5402886501966739</v>
      </c>
      <c r="N2118" s="572">
        <v>154.02646218749999</v>
      </c>
      <c r="O2118" s="668" t="s">
        <v>151</v>
      </c>
      <c r="P2118" s="668" t="s">
        <v>350</v>
      </c>
      <c r="Q2118" s="574" t="s">
        <v>6984</v>
      </c>
      <c r="R2118" s="574" t="s">
        <v>7690</v>
      </c>
      <c r="S2118" s="574" t="s">
        <v>6986</v>
      </c>
      <c r="T2118" s="574" t="s">
        <v>7562</v>
      </c>
      <c r="U2118" s="574" t="s">
        <v>6987</v>
      </c>
      <c r="V2118" s="574" t="s">
        <v>7691</v>
      </c>
      <c r="W2118" s="575" t="s">
        <v>7577</v>
      </c>
      <c r="X2118" s="575" t="s">
        <v>7692</v>
      </c>
      <c r="Y2118" s="575" t="s">
        <v>7598</v>
      </c>
      <c r="Z2118" s="579" t="s">
        <v>7693</v>
      </c>
      <c r="AA2118" s="580" t="s">
        <v>7694</v>
      </c>
      <c r="AE2118"/>
    </row>
    <row r="2119" spans="1:31" s="563" customFormat="1">
      <c r="A2119"/>
      <c r="B2119"/>
      <c r="C2119" s="568">
        <v>2026</v>
      </c>
      <c r="D2119" s="569" t="s">
        <v>102</v>
      </c>
      <c r="E2119" s="569" t="s">
        <v>337</v>
      </c>
      <c r="F2119" s="573" t="s">
        <v>141</v>
      </c>
      <c r="G2119" s="569" t="s">
        <v>42</v>
      </c>
      <c r="H2119" s="569" t="s">
        <v>41</v>
      </c>
      <c r="I2119" s="575" t="s">
        <v>54</v>
      </c>
      <c r="J2119" s="569" t="s">
        <v>350</v>
      </c>
      <c r="K2119" s="569" t="s">
        <v>79</v>
      </c>
      <c r="L2119" s="570">
        <v>0.7</v>
      </c>
      <c r="M2119" s="571">
        <v>3.5940068504589058</v>
      </c>
      <c r="N2119" s="572">
        <v>359.39507843749999</v>
      </c>
      <c r="O2119" s="668" t="s">
        <v>151</v>
      </c>
      <c r="P2119" s="668" t="s">
        <v>350</v>
      </c>
      <c r="Q2119" s="574" t="s">
        <v>7120</v>
      </c>
      <c r="R2119" s="574" t="s">
        <v>7277</v>
      </c>
      <c r="S2119" s="574" t="s">
        <v>6986</v>
      </c>
      <c r="T2119" s="574" t="s">
        <v>7562</v>
      </c>
      <c r="U2119" s="574" t="s">
        <v>7426</v>
      </c>
      <c r="V2119" s="574" t="s">
        <v>7427</v>
      </c>
      <c r="W2119" s="575" t="s">
        <v>7594</v>
      </c>
      <c r="X2119" s="575" t="s">
        <v>7695</v>
      </c>
      <c r="Y2119" s="576" t="s">
        <v>7598</v>
      </c>
      <c r="Z2119" s="577" t="s">
        <v>7696</v>
      </c>
      <c r="AA2119" s="578" t="s">
        <v>7697</v>
      </c>
      <c r="AE2119"/>
    </row>
    <row r="2120" spans="1:31" s="563" customFormat="1">
      <c r="A2120"/>
      <c r="B2120"/>
      <c r="C2120" s="568">
        <v>2026</v>
      </c>
      <c r="D2120" s="569" t="s">
        <v>102</v>
      </c>
      <c r="E2120" s="569" t="s">
        <v>337</v>
      </c>
      <c r="F2120" s="573" t="s">
        <v>141</v>
      </c>
      <c r="G2120" s="569" t="s">
        <v>42</v>
      </c>
      <c r="H2120" s="569" t="s">
        <v>41</v>
      </c>
      <c r="I2120" s="575" t="s">
        <v>54</v>
      </c>
      <c r="J2120" s="569" t="s">
        <v>99</v>
      </c>
      <c r="K2120" s="569" t="s">
        <v>79</v>
      </c>
      <c r="L2120" s="570">
        <v>1</v>
      </c>
      <c r="M2120" s="571">
        <v>0.70469002268931513</v>
      </c>
      <c r="N2120" s="572">
        <v>369.66350924999995</v>
      </c>
      <c r="O2120" s="668" t="s">
        <v>151</v>
      </c>
      <c r="P2120" s="668" t="s">
        <v>99</v>
      </c>
      <c r="Q2120" s="574" t="s">
        <v>7120</v>
      </c>
      <c r="R2120" s="574" t="s">
        <v>7277</v>
      </c>
      <c r="S2120" s="574" t="s">
        <v>6996</v>
      </c>
      <c r="T2120" s="574" t="s">
        <v>7562</v>
      </c>
      <c r="U2120" s="574" t="s">
        <v>7432</v>
      </c>
      <c r="V2120" s="574" t="s">
        <v>7433</v>
      </c>
      <c r="W2120" s="575" t="s">
        <v>7594</v>
      </c>
      <c r="X2120" s="575" t="s">
        <v>7695</v>
      </c>
      <c r="Y2120" s="576" t="s">
        <v>7603</v>
      </c>
      <c r="Z2120" s="577" t="s">
        <v>7698</v>
      </c>
      <c r="AA2120" s="578" t="s">
        <v>7697</v>
      </c>
      <c r="AE2120"/>
    </row>
    <row r="2121" spans="1:31" s="563" customFormat="1">
      <c r="A2121"/>
      <c r="B2121"/>
      <c r="C2121" s="568">
        <v>2026</v>
      </c>
      <c r="D2121" s="569" t="s">
        <v>102</v>
      </c>
      <c r="E2121" s="569" t="s">
        <v>337</v>
      </c>
      <c r="F2121" s="573" t="s">
        <v>141</v>
      </c>
      <c r="G2121" s="569" t="s">
        <v>42</v>
      </c>
      <c r="H2121" s="569" t="s">
        <v>41</v>
      </c>
      <c r="I2121" s="575" t="s">
        <v>54</v>
      </c>
      <c r="J2121" s="569" t="s">
        <v>96</v>
      </c>
      <c r="K2121" s="569" t="s">
        <v>79</v>
      </c>
      <c r="L2121" s="570">
        <v>1</v>
      </c>
      <c r="M2121" s="571">
        <v>7.8044946215525282E-2</v>
      </c>
      <c r="N2121" s="572">
        <v>140.82419400000001</v>
      </c>
      <c r="O2121" s="668" t="s">
        <v>151</v>
      </c>
      <c r="P2121" s="668" t="s">
        <v>96</v>
      </c>
      <c r="Q2121" s="574" t="s">
        <v>7120</v>
      </c>
      <c r="R2121" s="574" t="s">
        <v>7277</v>
      </c>
      <c r="S2121" s="574" t="s">
        <v>7004</v>
      </c>
      <c r="T2121" s="574" t="s">
        <v>7562</v>
      </c>
      <c r="U2121" s="574" t="s">
        <v>7509</v>
      </c>
      <c r="V2121" s="574" t="s">
        <v>7699</v>
      </c>
      <c r="W2121" s="575" t="s">
        <v>7594</v>
      </c>
      <c r="X2121" s="575" t="s">
        <v>7695</v>
      </c>
      <c r="Y2121" s="575" t="s">
        <v>7605</v>
      </c>
      <c r="Z2121" s="579" t="s">
        <v>7700</v>
      </c>
      <c r="AA2121" s="580" t="s">
        <v>7697</v>
      </c>
      <c r="AE2121"/>
    </row>
    <row r="2122" spans="1:31" s="563" customFormat="1">
      <c r="A2122"/>
      <c r="B2122"/>
      <c r="C2122" s="568">
        <v>2026</v>
      </c>
      <c r="D2122" s="569" t="s">
        <v>102</v>
      </c>
      <c r="E2122" s="569" t="s">
        <v>337</v>
      </c>
      <c r="F2122" s="573" t="s">
        <v>141</v>
      </c>
      <c r="G2122" s="569" t="s">
        <v>42</v>
      </c>
      <c r="H2122" s="569" t="s">
        <v>41</v>
      </c>
      <c r="I2122" s="575" t="s">
        <v>54</v>
      </c>
      <c r="J2122" s="569" t="s">
        <v>87</v>
      </c>
      <c r="K2122" s="569" t="s">
        <v>104</v>
      </c>
      <c r="L2122" s="570">
        <v>0.2</v>
      </c>
      <c r="M2122" s="571">
        <v>0.76857652821842659</v>
      </c>
      <c r="N2122" s="572">
        <v>33.797806559999991</v>
      </c>
      <c r="O2122" s="668" t="s">
        <v>151</v>
      </c>
      <c r="P2122" s="668" t="s">
        <v>87</v>
      </c>
      <c r="Q2122" s="574" t="s">
        <v>7022</v>
      </c>
      <c r="R2122" s="574" t="s">
        <v>7217</v>
      </c>
      <c r="S2122" s="574" t="s">
        <v>7011</v>
      </c>
      <c r="T2122" s="574" t="s">
        <v>7562</v>
      </c>
      <c r="U2122" s="574" t="s">
        <v>7024</v>
      </c>
      <c r="V2122" s="574" t="s">
        <v>7233</v>
      </c>
      <c r="W2122" s="575" t="s">
        <v>7607</v>
      </c>
      <c r="X2122" s="575" t="s">
        <v>7701</v>
      </c>
      <c r="Y2122" s="576" t="s">
        <v>7609</v>
      </c>
      <c r="Z2122" s="577" t="s">
        <v>7702</v>
      </c>
      <c r="AA2122" s="578" t="s">
        <v>7703</v>
      </c>
      <c r="AE2122"/>
    </row>
    <row r="2123" spans="1:31" s="563" customFormat="1">
      <c r="A2123"/>
      <c r="B2123"/>
      <c r="C2123" s="568">
        <v>2026</v>
      </c>
      <c r="D2123" s="569" t="s">
        <v>102</v>
      </c>
      <c r="E2123" s="569" t="s">
        <v>337</v>
      </c>
      <c r="F2123" s="573" t="s">
        <v>141</v>
      </c>
      <c r="G2123" s="569" t="s">
        <v>42</v>
      </c>
      <c r="H2123" s="569" t="s">
        <v>41</v>
      </c>
      <c r="I2123" s="575" t="s">
        <v>54</v>
      </c>
      <c r="J2123" s="569" t="s">
        <v>87</v>
      </c>
      <c r="K2123" s="569" t="s">
        <v>79</v>
      </c>
      <c r="L2123" s="570">
        <v>0.8</v>
      </c>
      <c r="M2123" s="571">
        <v>3.0743061128737064</v>
      </c>
      <c r="N2123" s="572">
        <v>135.19122623999996</v>
      </c>
      <c r="O2123" s="668" t="s">
        <v>151</v>
      </c>
      <c r="P2123" s="668" t="s">
        <v>87</v>
      </c>
      <c r="Q2123" s="574" t="s">
        <v>7120</v>
      </c>
      <c r="R2123" s="574" t="s">
        <v>7277</v>
      </c>
      <c r="S2123" s="574" t="s">
        <v>7011</v>
      </c>
      <c r="T2123" s="574" t="s">
        <v>7562</v>
      </c>
      <c r="U2123" s="574" t="s">
        <v>7450</v>
      </c>
      <c r="V2123" s="574" t="s">
        <v>7451</v>
      </c>
      <c r="W2123" s="575" t="s">
        <v>7594</v>
      </c>
      <c r="X2123" s="575" t="s">
        <v>7695</v>
      </c>
      <c r="Y2123" s="576" t="s">
        <v>7609</v>
      </c>
      <c r="Z2123" s="577" t="s">
        <v>7704</v>
      </c>
      <c r="AA2123" s="578" t="s">
        <v>7697</v>
      </c>
      <c r="AE2123"/>
    </row>
    <row r="2124" spans="1:31" s="563" customFormat="1">
      <c r="A2124"/>
      <c r="B2124"/>
      <c r="C2124" s="568">
        <v>2026</v>
      </c>
      <c r="D2124" s="569" t="s">
        <v>102</v>
      </c>
      <c r="E2124" s="569" t="s">
        <v>337</v>
      </c>
      <c r="F2124" s="573" t="s">
        <v>141</v>
      </c>
      <c r="G2124" s="569" t="s">
        <v>42</v>
      </c>
      <c r="H2124" s="569" t="s">
        <v>41</v>
      </c>
      <c r="I2124" s="575" t="s">
        <v>54</v>
      </c>
      <c r="J2124" s="569" t="s">
        <v>83</v>
      </c>
      <c r="K2124" s="569" t="s">
        <v>470</v>
      </c>
      <c r="L2124" s="570">
        <v>1</v>
      </c>
      <c r="M2124" s="571">
        <v>12.344110629835516</v>
      </c>
      <c r="N2124" s="572">
        <v>22.366195517647053</v>
      </c>
      <c r="O2124" s="668" t="s">
        <v>382</v>
      </c>
      <c r="P2124" s="668" t="s">
        <v>83</v>
      </c>
      <c r="Q2124" s="574" t="s">
        <v>7175</v>
      </c>
      <c r="R2124" s="574" t="s">
        <v>7235</v>
      </c>
      <c r="S2124" s="574" t="s">
        <v>7032</v>
      </c>
      <c r="T2124" s="574" t="s">
        <v>7562</v>
      </c>
      <c r="U2124" s="574" t="s">
        <v>7236</v>
      </c>
      <c r="V2124" s="574" t="s">
        <v>7237</v>
      </c>
      <c r="W2124" s="575" t="s">
        <v>7614</v>
      </c>
      <c r="X2124" s="575" t="s">
        <v>7705</v>
      </c>
      <c r="Y2124" s="576" t="s">
        <v>7616</v>
      </c>
      <c r="Z2124" s="577" t="s">
        <v>7706</v>
      </c>
      <c r="AA2124" s="578" t="s">
        <v>7707</v>
      </c>
      <c r="AE2124"/>
    </row>
    <row r="2125" spans="1:31" s="563" customFormat="1">
      <c r="A2125"/>
      <c r="B2125"/>
      <c r="C2125" s="568">
        <v>2026</v>
      </c>
      <c r="D2125" s="569" t="s">
        <v>102</v>
      </c>
      <c r="E2125" s="569" t="s">
        <v>337</v>
      </c>
      <c r="F2125" s="573" t="s">
        <v>141</v>
      </c>
      <c r="G2125" s="569" t="s">
        <v>42</v>
      </c>
      <c r="H2125" s="569" t="s">
        <v>41</v>
      </c>
      <c r="I2125" s="575" t="s">
        <v>54</v>
      </c>
      <c r="J2125" s="569" t="s">
        <v>77</v>
      </c>
      <c r="K2125" s="569" t="s">
        <v>79</v>
      </c>
      <c r="L2125" s="570">
        <v>1</v>
      </c>
      <c r="M2125" s="571">
        <v>10.278370556523885</v>
      </c>
      <c r="N2125" s="572">
        <v>417.56011011627908</v>
      </c>
      <c r="O2125" s="668" t="s">
        <v>381</v>
      </c>
      <c r="P2125" s="668" t="s">
        <v>77</v>
      </c>
      <c r="Q2125" s="574" t="s">
        <v>7120</v>
      </c>
      <c r="R2125" s="574" t="s">
        <v>7277</v>
      </c>
      <c r="S2125" s="574" t="s">
        <v>7042</v>
      </c>
      <c r="T2125" s="574" t="s">
        <v>7562</v>
      </c>
      <c r="U2125" s="574" t="s">
        <v>7623</v>
      </c>
      <c r="V2125" s="574" t="s">
        <v>7708</v>
      </c>
      <c r="W2125" s="575" t="s">
        <v>7594</v>
      </c>
      <c r="X2125" s="575" t="s">
        <v>7695</v>
      </c>
      <c r="Y2125" s="575" t="s">
        <v>7625</v>
      </c>
      <c r="Z2125" s="579" t="s">
        <v>7709</v>
      </c>
      <c r="AA2125" s="580" t="s">
        <v>7697</v>
      </c>
      <c r="AE2125"/>
    </row>
    <row r="2126" spans="1:31" s="563" customFormat="1">
      <c r="A2126"/>
      <c r="B2126"/>
      <c r="C2126" s="568">
        <v>2026</v>
      </c>
      <c r="D2126" s="569" t="s">
        <v>102</v>
      </c>
      <c r="E2126" s="569" t="s">
        <v>337</v>
      </c>
      <c r="F2126" s="573" t="s">
        <v>141</v>
      </c>
      <c r="G2126" s="569" t="s">
        <v>42</v>
      </c>
      <c r="H2126" s="569" t="s">
        <v>41</v>
      </c>
      <c r="I2126" s="575" t="s">
        <v>54</v>
      </c>
      <c r="J2126" s="569" t="s">
        <v>349</v>
      </c>
      <c r="K2126" s="569" t="s">
        <v>79</v>
      </c>
      <c r="L2126" s="570">
        <v>1</v>
      </c>
      <c r="M2126" s="571">
        <v>3.6441426271850847</v>
      </c>
      <c r="N2126" s="572">
        <v>411.49926818181819</v>
      </c>
      <c r="O2126" s="668" t="s">
        <v>151</v>
      </c>
      <c r="P2126" s="668" t="s">
        <v>349</v>
      </c>
      <c r="Q2126" s="574" t="s">
        <v>7120</v>
      </c>
      <c r="R2126" s="574" t="s">
        <v>7277</v>
      </c>
      <c r="S2126" s="574" t="s">
        <v>7058</v>
      </c>
      <c r="T2126" s="574" t="s">
        <v>7562</v>
      </c>
      <c r="U2126" s="574" t="s">
        <v>7627</v>
      </c>
      <c r="V2126" s="574" t="s">
        <v>7710</v>
      </c>
      <c r="W2126" s="575" t="s">
        <v>7594</v>
      </c>
      <c r="X2126" s="575" t="s">
        <v>7695</v>
      </c>
      <c r="Y2126" s="576" t="s">
        <v>7629</v>
      </c>
      <c r="Z2126" s="577" t="s">
        <v>7711</v>
      </c>
      <c r="AA2126" s="578" t="s">
        <v>7697</v>
      </c>
      <c r="AE2126"/>
    </row>
    <row r="2127" spans="1:31" s="563" customFormat="1">
      <c r="A2127"/>
      <c r="B2127"/>
      <c r="C2127" s="568">
        <v>2026</v>
      </c>
      <c r="D2127" s="569" t="s">
        <v>102</v>
      </c>
      <c r="E2127" s="569" t="s">
        <v>337</v>
      </c>
      <c r="F2127" s="573" t="s">
        <v>141</v>
      </c>
      <c r="G2127" s="569" t="s">
        <v>42</v>
      </c>
      <c r="H2127" s="569" t="s">
        <v>41</v>
      </c>
      <c r="I2127" s="575" t="s">
        <v>54</v>
      </c>
      <c r="J2127" s="569" t="s">
        <v>76</v>
      </c>
      <c r="K2127" s="569" t="s">
        <v>79</v>
      </c>
      <c r="L2127" s="570">
        <v>1</v>
      </c>
      <c r="M2127" s="571">
        <v>0.19352560338620459</v>
      </c>
      <c r="N2127" s="572">
        <v>84.494516400000009</v>
      </c>
      <c r="O2127" s="668" t="s">
        <v>151</v>
      </c>
      <c r="P2127" s="668" t="s">
        <v>76</v>
      </c>
      <c r="Q2127" s="574" t="s">
        <v>7120</v>
      </c>
      <c r="R2127" s="574" t="s">
        <v>7277</v>
      </c>
      <c r="S2127" s="574" t="s">
        <v>7066</v>
      </c>
      <c r="T2127" s="574" t="s">
        <v>7562</v>
      </c>
      <c r="U2127" s="574" t="s">
        <v>7470</v>
      </c>
      <c r="V2127" s="574" t="s">
        <v>7471</v>
      </c>
      <c r="W2127" s="575" t="s">
        <v>7594</v>
      </c>
      <c r="X2127" s="575" t="s">
        <v>7695</v>
      </c>
      <c r="Y2127" s="576" t="s">
        <v>7632</v>
      </c>
      <c r="Z2127" s="577" t="s">
        <v>7712</v>
      </c>
      <c r="AA2127" s="578" t="s">
        <v>7697</v>
      </c>
      <c r="AE2127"/>
    </row>
    <row r="2128" spans="1:31" s="563" customFormat="1">
      <c r="A2128"/>
      <c r="B2128"/>
      <c r="C2128" s="568">
        <v>2026</v>
      </c>
      <c r="D2128" s="569" t="s">
        <v>102</v>
      </c>
      <c r="E2128" s="569" t="s">
        <v>337</v>
      </c>
      <c r="F2128" s="573" t="s">
        <v>141</v>
      </c>
      <c r="G2128" s="569" t="s">
        <v>42</v>
      </c>
      <c r="H2128" s="569" t="s">
        <v>41</v>
      </c>
      <c r="I2128" s="575" t="s">
        <v>54</v>
      </c>
      <c r="J2128" s="569" t="s">
        <v>74</v>
      </c>
      <c r="K2128" s="569" t="s">
        <v>468</v>
      </c>
      <c r="L2128" s="570">
        <v>0.9</v>
      </c>
      <c r="M2128" s="571">
        <v>1.8627490398886013</v>
      </c>
      <c r="N2128" s="572">
        <v>814.768551</v>
      </c>
      <c r="O2128" s="668" t="s">
        <v>151</v>
      </c>
      <c r="P2128" s="668" t="s">
        <v>74</v>
      </c>
      <c r="Q2128" s="574" t="s">
        <v>7009</v>
      </c>
      <c r="R2128" s="574" t="s">
        <v>7226</v>
      </c>
      <c r="S2128" s="574" t="s">
        <v>7079</v>
      </c>
      <c r="T2128" s="574" t="s">
        <v>7562</v>
      </c>
      <c r="U2128" s="574" t="s">
        <v>7634</v>
      </c>
      <c r="V2128" s="574" t="s">
        <v>7713</v>
      </c>
      <c r="W2128" s="575" t="s">
        <v>7636</v>
      </c>
      <c r="X2128" s="575" t="s">
        <v>7714</v>
      </c>
      <c r="Y2128" s="576" t="s">
        <v>7638</v>
      </c>
      <c r="Z2128" s="577" t="s">
        <v>7715</v>
      </c>
      <c r="AA2128" s="578" t="s">
        <v>7716</v>
      </c>
      <c r="AE2128"/>
    </row>
    <row r="2129" spans="1:31" s="563" customFormat="1">
      <c r="A2129"/>
      <c r="B2129"/>
      <c r="C2129" s="568">
        <v>2026</v>
      </c>
      <c r="D2129" s="569" t="s">
        <v>102</v>
      </c>
      <c r="E2129" s="569" t="s">
        <v>337</v>
      </c>
      <c r="F2129" s="573" t="s">
        <v>141</v>
      </c>
      <c r="G2129" s="569" t="s">
        <v>42</v>
      </c>
      <c r="H2129" s="569" t="s">
        <v>41</v>
      </c>
      <c r="I2129" s="575" t="s">
        <v>54</v>
      </c>
      <c r="J2129" s="569" t="s">
        <v>74</v>
      </c>
      <c r="K2129" s="569" t="s">
        <v>104</v>
      </c>
      <c r="L2129" s="570">
        <v>0.1</v>
      </c>
      <c r="M2129" s="571">
        <v>0.20697211554317796</v>
      </c>
      <c r="N2129" s="572">
        <v>90.529838999999996</v>
      </c>
      <c r="O2129" s="668" t="s">
        <v>151</v>
      </c>
      <c r="P2129" s="668" t="s">
        <v>74</v>
      </c>
      <c r="Q2129" s="574" t="s">
        <v>7022</v>
      </c>
      <c r="R2129" s="574" t="s">
        <v>7217</v>
      </c>
      <c r="S2129" s="574" t="s">
        <v>7079</v>
      </c>
      <c r="T2129" s="574" t="s">
        <v>7562</v>
      </c>
      <c r="U2129" s="574" t="s">
        <v>7474</v>
      </c>
      <c r="V2129" s="574" t="s">
        <v>7475</v>
      </c>
      <c r="W2129" s="575" t="s">
        <v>7607</v>
      </c>
      <c r="X2129" s="575" t="s">
        <v>7701</v>
      </c>
      <c r="Y2129" s="576" t="s">
        <v>7638</v>
      </c>
      <c r="Z2129" s="577" t="s">
        <v>7717</v>
      </c>
      <c r="AA2129" s="578" t="s">
        <v>7703</v>
      </c>
      <c r="AE2129"/>
    </row>
    <row r="2130" spans="1:31" s="563" customFormat="1">
      <c r="A2130"/>
      <c r="B2130"/>
      <c r="C2130" s="568">
        <v>2026</v>
      </c>
      <c r="D2130" s="569" t="s">
        <v>102</v>
      </c>
      <c r="E2130" s="569" t="s">
        <v>337</v>
      </c>
      <c r="F2130" s="573" t="s">
        <v>141</v>
      </c>
      <c r="G2130" s="569" t="s">
        <v>42</v>
      </c>
      <c r="H2130" s="569" t="s">
        <v>41</v>
      </c>
      <c r="I2130" s="575" t="s">
        <v>54</v>
      </c>
      <c r="J2130" s="569" t="s">
        <v>351</v>
      </c>
      <c r="K2130" s="569" t="s">
        <v>100</v>
      </c>
      <c r="L2130" s="570">
        <v>0.1</v>
      </c>
      <c r="M2130" s="571">
        <v>0.27461686911107486</v>
      </c>
      <c r="N2130" s="572">
        <v>1.1970056490000003</v>
      </c>
      <c r="O2130" s="668" t="s">
        <v>151</v>
      </c>
      <c r="P2130" s="668" t="s">
        <v>351</v>
      </c>
      <c r="Q2130" s="574" t="s">
        <v>7087</v>
      </c>
      <c r="R2130" s="574" t="s">
        <v>7283</v>
      </c>
      <c r="S2130" s="574" t="s">
        <v>7089</v>
      </c>
      <c r="T2130" s="574" t="s">
        <v>7562</v>
      </c>
      <c r="U2130" s="574" t="s">
        <v>7090</v>
      </c>
      <c r="V2130" s="574" t="s">
        <v>7284</v>
      </c>
      <c r="W2130" s="575" t="s">
        <v>7643</v>
      </c>
      <c r="X2130" s="575" t="s">
        <v>7718</v>
      </c>
      <c r="Y2130" s="576" t="s">
        <v>7645</v>
      </c>
      <c r="Z2130" s="577" t="s">
        <v>7719</v>
      </c>
      <c r="AA2130" s="578" t="s">
        <v>7720</v>
      </c>
      <c r="AE2130"/>
    </row>
    <row r="2131" spans="1:31" s="563" customFormat="1">
      <c r="A2131"/>
      <c r="B2131"/>
      <c r="C2131" s="568">
        <v>2026</v>
      </c>
      <c r="D2131" s="569" t="s">
        <v>102</v>
      </c>
      <c r="E2131" s="569" t="s">
        <v>337</v>
      </c>
      <c r="F2131" s="573" t="s">
        <v>141</v>
      </c>
      <c r="G2131" s="569" t="s">
        <v>42</v>
      </c>
      <c r="H2131" s="569" t="s">
        <v>41</v>
      </c>
      <c r="I2131" s="575" t="s">
        <v>54</v>
      </c>
      <c r="J2131" s="569" t="s">
        <v>351</v>
      </c>
      <c r="K2131" s="569" t="s">
        <v>470</v>
      </c>
      <c r="L2131" s="570">
        <v>0.9</v>
      </c>
      <c r="M2131" s="571">
        <v>2.4715518219996735</v>
      </c>
      <c r="N2131" s="572">
        <v>10.773050841000002</v>
      </c>
      <c r="O2131" s="668" t="s">
        <v>151</v>
      </c>
      <c r="P2131" s="668" t="s">
        <v>351</v>
      </c>
      <c r="Q2131" s="574" t="s">
        <v>7175</v>
      </c>
      <c r="R2131" s="574" t="s">
        <v>7235</v>
      </c>
      <c r="S2131" s="574" t="s">
        <v>7089</v>
      </c>
      <c r="T2131" s="574" t="s">
        <v>7562</v>
      </c>
      <c r="U2131" s="574" t="s">
        <v>7177</v>
      </c>
      <c r="V2131" s="574" t="s">
        <v>7288</v>
      </c>
      <c r="W2131" s="575" t="s">
        <v>7614</v>
      </c>
      <c r="X2131" s="575" t="s">
        <v>7705</v>
      </c>
      <c r="Y2131" s="576" t="s">
        <v>7645</v>
      </c>
      <c r="Z2131" s="577" t="s">
        <v>7721</v>
      </c>
      <c r="AA2131" s="578" t="s">
        <v>7707</v>
      </c>
      <c r="AE2131"/>
    </row>
    <row r="2132" spans="1:31" s="563" customFormat="1">
      <c r="A2132"/>
      <c r="B2132"/>
      <c r="C2132" s="568">
        <v>2026</v>
      </c>
      <c r="D2132" s="569" t="s">
        <v>102</v>
      </c>
      <c r="E2132" s="569" t="s">
        <v>337</v>
      </c>
      <c r="F2132" s="573" t="s">
        <v>141</v>
      </c>
      <c r="G2132" s="569" t="s">
        <v>42</v>
      </c>
      <c r="H2132" s="569" t="s">
        <v>41</v>
      </c>
      <c r="I2132" s="575" t="s">
        <v>54</v>
      </c>
      <c r="J2132" s="569" t="s">
        <v>67</v>
      </c>
      <c r="K2132" s="569" t="s">
        <v>470</v>
      </c>
      <c r="L2132" s="570">
        <v>0.9</v>
      </c>
      <c r="M2132" s="571">
        <v>3.4299517119945637</v>
      </c>
      <c r="N2132" s="572">
        <v>12.816583948314609</v>
      </c>
      <c r="O2132" s="668" t="s">
        <v>382</v>
      </c>
      <c r="P2132" s="668" t="s">
        <v>67</v>
      </c>
      <c r="Q2132" s="574" t="s">
        <v>7175</v>
      </c>
      <c r="R2132" s="574" t="s">
        <v>7235</v>
      </c>
      <c r="S2132" s="574" t="s">
        <v>7097</v>
      </c>
      <c r="T2132" s="574" t="s">
        <v>7562</v>
      </c>
      <c r="U2132" s="574" t="s">
        <v>7649</v>
      </c>
      <c r="V2132" s="574" t="s">
        <v>7722</v>
      </c>
      <c r="W2132" s="575" t="s">
        <v>7614</v>
      </c>
      <c r="X2132" s="575" t="s">
        <v>7705</v>
      </c>
      <c r="Y2132" s="576" t="s">
        <v>7651</v>
      </c>
      <c r="Z2132" s="577" t="s">
        <v>7723</v>
      </c>
      <c r="AA2132" s="578" t="s">
        <v>7707</v>
      </c>
      <c r="AE2132"/>
    </row>
    <row r="2133" spans="1:31" s="563" customFormat="1">
      <c r="A2133"/>
      <c r="B2133"/>
      <c r="C2133" s="568">
        <v>2026</v>
      </c>
      <c r="D2133" s="569" t="s">
        <v>102</v>
      </c>
      <c r="E2133" s="569" t="s">
        <v>337</v>
      </c>
      <c r="F2133" s="573" t="s">
        <v>141</v>
      </c>
      <c r="G2133" s="569" t="s">
        <v>42</v>
      </c>
      <c r="H2133" s="569" t="s">
        <v>41</v>
      </c>
      <c r="I2133" s="575" t="s">
        <v>54</v>
      </c>
      <c r="J2133" s="569" t="s">
        <v>67</v>
      </c>
      <c r="K2133" s="569" t="s">
        <v>81</v>
      </c>
      <c r="L2133" s="570">
        <v>0.1</v>
      </c>
      <c r="M2133" s="571">
        <v>0.38110574577717377</v>
      </c>
      <c r="N2133" s="572">
        <v>1.4240648831460676</v>
      </c>
      <c r="O2133" s="668" t="s">
        <v>382</v>
      </c>
      <c r="P2133" s="668" t="s">
        <v>67</v>
      </c>
      <c r="Q2133" s="574" t="s">
        <v>7030</v>
      </c>
      <c r="R2133" s="574" t="s">
        <v>7241</v>
      </c>
      <c r="S2133" s="574" t="s">
        <v>7097</v>
      </c>
      <c r="T2133" s="574" t="s">
        <v>7562</v>
      </c>
      <c r="U2133" s="574" t="s">
        <v>7098</v>
      </c>
      <c r="V2133" s="574" t="s">
        <v>7290</v>
      </c>
      <c r="W2133" s="575" t="s">
        <v>7619</v>
      </c>
      <c r="X2133" s="575" t="s">
        <v>7724</v>
      </c>
      <c r="Y2133" s="576" t="s">
        <v>7651</v>
      </c>
      <c r="Z2133" s="577" t="s">
        <v>7725</v>
      </c>
      <c r="AA2133" s="578" t="s">
        <v>7726</v>
      </c>
      <c r="AE2133"/>
    </row>
    <row r="2134" spans="1:31" s="563" customFormat="1">
      <c r="A2134"/>
      <c r="B2134"/>
      <c r="C2134" s="568">
        <v>2026</v>
      </c>
      <c r="D2134" s="569" t="s">
        <v>102</v>
      </c>
      <c r="E2134" s="569" t="s">
        <v>337</v>
      </c>
      <c r="F2134" s="573" t="s">
        <v>141</v>
      </c>
      <c r="G2134" s="569" t="s">
        <v>42</v>
      </c>
      <c r="H2134" s="569" t="s">
        <v>41</v>
      </c>
      <c r="I2134" s="575" t="s">
        <v>54</v>
      </c>
      <c r="J2134" s="569" t="s">
        <v>66</v>
      </c>
      <c r="K2134" s="569" t="s">
        <v>310</v>
      </c>
      <c r="L2134" s="570">
        <v>0.1</v>
      </c>
      <c r="M2134" s="571">
        <v>1.0574264178828763</v>
      </c>
      <c r="N2134" s="572">
        <v>41.535225758426961</v>
      </c>
      <c r="O2134" s="668" t="s">
        <v>381</v>
      </c>
      <c r="P2134" s="668" t="s">
        <v>66</v>
      </c>
      <c r="Q2134" s="574" t="s">
        <v>7112</v>
      </c>
      <c r="R2134" s="574" t="s">
        <v>7294</v>
      </c>
      <c r="S2134" s="574" t="s">
        <v>7104</v>
      </c>
      <c r="T2134" s="574" t="s">
        <v>7562</v>
      </c>
      <c r="U2134" s="574" t="s">
        <v>7114</v>
      </c>
      <c r="V2134" s="574" t="s">
        <v>7295</v>
      </c>
      <c r="W2134" s="575" t="s">
        <v>7654</v>
      </c>
      <c r="X2134" s="575" t="s">
        <v>7727</v>
      </c>
      <c r="Y2134" s="576" t="s">
        <v>7656</v>
      </c>
      <c r="Z2134" s="577" t="s">
        <v>7728</v>
      </c>
      <c r="AA2134" s="578" t="s">
        <v>7729</v>
      </c>
      <c r="AE2134"/>
    </row>
    <row r="2135" spans="1:31" s="563" customFormat="1">
      <c r="A2135"/>
      <c r="B2135"/>
      <c r="C2135" s="568">
        <v>2026</v>
      </c>
      <c r="D2135" s="569" t="s">
        <v>102</v>
      </c>
      <c r="E2135" s="569" t="s">
        <v>337</v>
      </c>
      <c r="F2135" s="573" t="s">
        <v>141</v>
      </c>
      <c r="G2135" s="569" t="s">
        <v>42</v>
      </c>
      <c r="H2135" s="569" t="s">
        <v>41</v>
      </c>
      <c r="I2135" s="575" t="s">
        <v>54</v>
      </c>
      <c r="J2135" s="569" t="s">
        <v>66</v>
      </c>
      <c r="K2135" s="569" t="s">
        <v>470</v>
      </c>
      <c r="L2135" s="570">
        <v>0.9</v>
      </c>
      <c r="M2135" s="571">
        <v>9.5168377609458865</v>
      </c>
      <c r="N2135" s="572">
        <v>373.81703182584266</v>
      </c>
      <c r="O2135" s="668" t="s">
        <v>381</v>
      </c>
      <c r="P2135" s="668" t="s">
        <v>66</v>
      </c>
      <c r="Q2135" s="574" t="s">
        <v>7175</v>
      </c>
      <c r="R2135" s="574" t="s">
        <v>7235</v>
      </c>
      <c r="S2135" s="574" t="s">
        <v>7104</v>
      </c>
      <c r="T2135" s="574" t="s">
        <v>7562</v>
      </c>
      <c r="U2135" s="574" t="s">
        <v>7659</v>
      </c>
      <c r="V2135" s="574" t="s">
        <v>7730</v>
      </c>
      <c r="W2135" s="575" t="s">
        <v>7614</v>
      </c>
      <c r="X2135" s="575" t="s">
        <v>7705</v>
      </c>
      <c r="Y2135" s="576" t="s">
        <v>7656</v>
      </c>
      <c r="Z2135" s="577" t="s">
        <v>7731</v>
      </c>
      <c r="AA2135" s="578" t="s">
        <v>7707</v>
      </c>
      <c r="AE2135"/>
    </row>
    <row r="2136" spans="1:31" s="563" customFormat="1">
      <c r="A2136"/>
      <c r="B2136"/>
      <c r="C2136" s="568">
        <v>2026</v>
      </c>
      <c r="D2136" s="569" t="s">
        <v>102</v>
      </c>
      <c r="E2136" s="569" t="s">
        <v>337</v>
      </c>
      <c r="F2136" s="573" t="s">
        <v>141</v>
      </c>
      <c r="G2136" s="569" t="s">
        <v>42</v>
      </c>
      <c r="H2136" s="569" t="s">
        <v>41</v>
      </c>
      <c r="I2136" s="575" t="s">
        <v>54</v>
      </c>
      <c r="J2136" s="569" t="s">
        <v>348</v>
      </c>
      <c r="K2136" s="569" t="s">
        <v>310</v>
      </c>
      <c r="L2136" s="570">
        <v>0.1</v>
      </c>
      <c r="M2136" s="571">
        <v>0.98944266352066845</v>
      </c>
      <c r="N2136" s="572">
        <v>110.01890156250001</v>
      </c>
      <c r="O2136" s="668" t="s">
        <v>151</v>
      </c>
      <c r="P2136" s="668" t="s">
        <v>348</v>
      </c>
      <c r="Q2136" s="574" t="s">
        <v>7112</v>
      </c>
      <c r="R2136" s="574" t="s">
        <v>7294</v>
      </c>
      <c r="S2136" s="574" t="s">
        <v>7128</v>
      </c>
      <c r="T2136" s="574" t="s">
        <v>7562</v>
      </c>
      <c r="U2136" s="574" t="s">
        <v>7732</v>
      </c>
      <c r="V2136" s="574" t="s">
        <v>7733</v>
      </c>
      <c r="W2136" s="575" t="s">
        <v>7654</v>
      </c>
      <c r="X2136" s="575" t="s">
        <v>7727</v>
      </c>
      <c r="Y2136" s="576" t="s">
        <v>7666</v>
      </c>
      <c r="Z2136" s="577" t="s">
        <v>7734</v>
      </c>
      <c r="AA2136" s="578" t="s">
        <v>7729</v>
      </c>
      <c r="AE2136"/>
    </row>
    <row r="2137" spans="1:31" s="563" customFormat="1">
      <c r="A2137"/>
      <c r="B2137"/>
      <c r="C2137" s="568">
        <v>2026</v>
      </c>
      <c r="D2137" s="569" t="s">
        <v>102</v>
      </c>
      <c r="E2137" s="569" t="s">
        <v>337</v>
      </c>
      <c r="F2137" s="573" t="s">
        <v>141</v>
      </c>
      <c r="G2137" s="569" t="s">
        <v>42</v>
      </c>
      <c r="H2137" s="569" t="s">
        <v>41</v>
      </c>
      <c r="I2137" s="575" t="s">
        <v>54</v>
      </c>
      <c r="J2137" s="569" t="s">
        <v>348</v>
      </c>
      <c r="K2137" s="569" t="s">
        <v>471</v>
      </c>
      <c r="L2137" s="570">
        <v>0.5</v>
      </c>
      <c r="M2137" s="571">
        <v>4.9472133176033424</v>
      </c>
      <c r="N2137" s="572">
        <v>550.09450781250007</v>
      </c>
      <c r="O2137" s="668" t="s">
        <v>151</v>
      </c>
      <c r="P2137" s="668" t="s">
        <v>348</v>
      </c>
      <c r="Q2137" s="574" t="s">
        <v>7436</v>
      </c>
      <c r="R2137" s="574" t="s">
        <v>7437</v>
      </c>
      <c r="S2137" s="574" t="s">
        <v>7128</v>
      </c>
      <c r="T2137" s="574" t="s">
        <v>7562</v>
      </c>
      <c r="U2137" s="574" t="s">
        <v>7495</v>
      </c>
      <c r="V2137" s="574" t="s">
        <v>7496</v>
      </c>
      <c r="W2137" s="575" t="s">
        <v>7664</v>
      </c>
      <c r="X2137" s="575" t="s">
        <v>7735</v>
      </c>
      <c r="Y2137" s="576" t="s">
        <v>7666</v>
      </c>
      <c r="Z2137" s="577" t="s">
        <v>7736</v>
      </c>
      <c r="AA2137" s="578" t="s">
        <v>7737</v>
      </c>
      <c r="AE2137"/>
    </row>
    <row r="2138" spans="1:31" s="563" customFormat="1">
      <c r="A2138"/>
      <c r="B2138"/>
      <c r="C2138" s="568">
        <v>2026</v>
      </c>
      <c r="D2138" s="569" t="s">
        <v>102</v>
      </c>
      <c r="E2138" s="569" t="s">
        <v>337</v>
      </c>
      <c r="F2138" s="573" t="s">
        <v>141</v>
      </c>
      <c r="G2138" s="569" t="s">
        <v>42</v>
      </c>
      <c r="H2138" s="569" t="s">
        <v>41</v>
      </c>
      <c r="I2138" s="575" t="s">
        <v>54</v>
      </c>
      <c r="J2138" s="569" t="s">
        <v>348</v>
      </c>
      <c r="K2138" s="569" t="s">
        <v>469</v>
      </c>
      <c r="L2138" s="570">
        <v>0.4</v>
      </c>
      <c r="M2138" s="571">
        <v>3.9577706540826738</v>
      </c>
      <c r="N2138" s="572">
        <v>440.07560625000002</v>
      </c>
      <c r="O2138" s="668" t="s">
        <v>151</v>
      </c>
      <c r="P2138" s="668" t="s">
        <v>348</v>
      </c>
      <c r="Q2138" s="574" t="s">
        <v>7040</v>
      </c>
      <c r="R2138" s="574" t="s">
        <v>7246</v>
      </c>
      <c r="S2138" s="574" t="s">
        <v>7128</v>
      </c>
      <c r="T2138" s="574" t="s">
        <v>7562</v>
      </c>
      <c r="U2138" s="574" t="s">
        <v>7129</v>
      </c>
      <c r="V2138" s="574" t="s">
        <v>7301</v>
      </c>
      <c r="W2138" s="575" t="s">
        <v>7669</v>
      </c>
      <c r="X2138" s="575" t="s">
        <v>7738</v>
      </c>
      <c r="Y2138" s="576" t="s">
        <v>7666</v>
      </c>
      <c r="Z2138" s="577" t="s">
        <v>7739</v>
      </c>
      <c r="AA2138" s="578" t="s">
        <v>7740</v>
      </c>
      <c r="AE2138"/>
    </row>
    <row r="2139" spans="1:31" s="563" customFormat="1">
      <c r="A2139"/>
      <c r="B2139"/>
      <c r="C2139" s="568">
        <v>2026</v>
      </c>
      <c r="D2139" s="569" t="s">
        <v>105</v>
      </c>
      <c r="E2139" s="569" t="s">
        <v>337</v>
      </c>
      <c r="F2139" s="573" t="s">
        <v>141</v>
      </c>
      <c r="G2139" s="569" t="s">
        <v>42</v>
      </c>
      <c r="H2139" s="569" t="s">
        <v>41</v>
      </c>
      <c r="I2139" s="575" t="s">
        <v>54</v>
      </c>
      <c r="J2139" s="569" t="s">
        <v>352</v>
      </c>
      <c r="K2139" s="569" t="s">
        <v>346</v>
      </c>
      <c r="L2139" s="570">
        <v>1</v>
      </c>
      <c r="M2139" s="571">
        <v>3.0803641274932403E-2</v>
      </c>
      <c r="N2139" s="572">
        <v>1.2209999999999999</v>
      </c>
      <c r="O2139" s="668" t="s">
        <v>151</v>
      </c>
      <c r="P2139" s="668" t="s">
        <v>352</v>
      </c>
      <c r="Q2139" s="574" t="s">
        <v>6945</v>
      </c>
      <c r="R2139" s="574" t="s">
        <v>7195</v>
      </c>
      <c r="S2139" s="574" t="s">
        <v>6947</v>
      </c>
      <c r="T2139" s="574" t="s">
        <v>7741</v>
      </c>
      <c r="U2139" s="574" t="s">
        <v>6949</v>
      </c>
      <c r="V2139" s="574" t="s">
        <v>7196</v>
      </c>
      <c r="W2139" s="575" t="s">
        <v>7742</v>
      </c>
      <c r="X2139" s="575" t="s">
        <v>7743</v>
      </c>
      <c r="Y2139" s="576" t="s">
        <v>7744</v>
      </c>
      <c r="Z2139" s="577" t="s">
        <v>7745</v>
      </c>
      <c r="AA2139" s="578" t="s">
        <v>7746</v>
      </c>
      <c r="AE2139"/>
    </row>
    <row r="2140" spans="1:31" s="563" customFormat="1">
      <c r="A2140"/>
      <c r="B2140"/>
      <c r="C2140" s="568">
        <v>2026</v>
      </c>
      <c r="D2140" s="569" t="s">
        <v>105</v>
      </c>
      <c r="E2140" s="569" t="s">
        <v>337</v>
      </c>
      <c r="F2140" s="573" t="s">
        <v>141</v>
      </c>
      <c r="G2140" s="569" t="s">
        <v>42</v>
      </c>
      <c r="H2140" s="569" t="s">
        <v>41</v>
      </c>
      <c r="I2140" s="575" t="s">
        <v>54</v>
      </c>
      <c r="J2140" s="569" t="s">
        <v>116</v>
      </c>
      <c r="K2140" s="569" t="s">
        <v>111</v>
      </c>
      <c r="L2140" s="570">
        <v>0.5</v>
      </c>
      <c r="M2140" s="571">
        <v>9.8158409283572497E-3</v>
      </c>
      <c r="N2140" s="572">
        <v>3.9815217391304343E-2</v>
      </c>
      <c r="O2140" s="668" t="s">
        <v>382</v>
      </c>
      <c r="P2140" s="668" t="s">
        <v>116</v>
      </c>
      <c r="Q2140" s="574" t="s">
        <v>7071</v>
      </c>
      <c r="R2140" s="574" t="s">
        <v>7268</v>
      </c>
      <c r="S2140" s="574" t="s">
        <v>6958</v>
      </c>
      <c r="T2140" s="574" t="s">
        <v>7741</v>
      </c>
      <c r="U2140" s="574" t="s">
        <v>7568</v>
      </c>
      <c r="V2140" s="574" t="s">
        <v>7676</v>
      </c>
      <c r="W2140" s="575" t="s">
        <v>7747</v>
      </c>
      <c r="X2140" s="575" t="s">
        <v>7748</v>
      </c>
      <c r="Y2140" s="576" t="s">
        <v>7749</v>
      </c>
      <c r="Z2140" s="577" t="s">
        <v>7750</v>
      </c>
      <c r="AA2140" s="578" t="s">
        <v>7751</v>
      </c>
      <c r="AE2140"/>
    </row>
    <row r="2141" spans="1:31" s="563" customFormat="1">
      <c r="A2141"/>
      <c r="B2141"/>
      <c r="C2141" s="568">
        <v>2026</v>
      </c>
      <c r="D2141" s="569" t="s">
        <v>105</v>
      </c>
      <c r="E2141" s="569" t="s">
        <v>337</v>
      </c>
      <c r="F2141" s="573" t="s">
        <v>141</v>
      </c>
      <c r="G2141" s="569" t="s">
        <v>42</v>
      </c>
      <c r="H2141" s="569" t="s">
        <v>41</v>
      </c>
      <c r="I2141" s="575" t="s">
        <v>54</v>
      </c>
      <c r="J2141" s="569" t="s">
        <v>116</v>
      </c>
      <c r="K2141" s="569" t="s">
        <v>90</v>
      </c>
      <c r="L2141" s="570">
        <v>0.5</v>
      </c>
      <c r="M2141" s="571">
        <v>9.8158409283572497E-3</v>
      </c>
      <c r="N2141" s="572">
        <v>3.9815217391304343E-2</v>
      </c>
      <c r="O2141" s="668" t="s">
        <v>382</v>
      </c>
      <c r="P2141" s="668" t="s">
        <v>116</v>
      </c>
      <c r="Q2141" s="574" t="s">
        <v>6956</v>
      </c>
      <c r="R2141" s="574" t="s">
        <v>7200</v>
      </c>
      <c r="S2141" s="574" t="s">
        <v>6958</v>
      </c>
      <c r="T2141" s="574" t="s">
        <v>7741</v>
      </c>
      <c r="U2141" s="574" t="s">
        <v>6959</v>
      </c>
      <c r="V2141" s="574" t="s">
        <v>7201</v>
      </c>
      <c r="W2141" s="575" t="s">
        <v>7752</v>
      </c>
      <c r="X2141" s="575" t="s">
        <v>7753</v>
      </c>
      <c r="Y2141" s="576" t="s">
        <v>7749</v>
      </c>
      <c r="Z2141" s="577" t="s">
        <v>7754</v>
      </c>
      <c r="AA2141" s="578" t="s">
        <v>7755</v>
      </c>
      <c r="AE2141"/>
    </row>
    <row r="2142" spans="1:31" s="563" customFormat="1">
      <c r="A2142"/>
      <c r="B2142"/>
      <c r="C2142" s="568">
        <v>2026</v>
      </c>
      <c r="D2142" s="569" t="s">
        <v>105</v>
      </c>
      <c r="E2142" s="569" t="s">
        <v>337</v>
      </c>
      <c r="F2142" s="573" t="s">
        <v>141</v>
      </c>
      <c r="G2142" s="569" t="s">
        <v>42</v>
      </c>
      <c r="H2142" s="569" t="s">
        <v>41</v>
      </c>
      <c r="I2142" s="575" t="s">
        <v>54</v>
      </c>
      <c r="J2142" s="569" t="s">
        <v>109</v>
      </c>
      <c r="K2142" s="569" t="s">
        <v>111</v>
      </c>
      <c r="L2142" s="570">
        <v>0.5</v>
      </c>
      <c r="M2142" s="571">
        <v>2.3365021701467665E-2</v>
      </c>
      <c r="N2142" s="572">
        <v>0.79630434782608683</v>
      </c>
      <c r="O2142" s="668" t="s">
        <v>381</v>
      </c>
      <c r="P2142" s="668" t="s">
        <v>109</v>
      </c>
      <c r="Q2142" s="574" t="s">
        <v>7071</v>
      </c>
      <c r="R2142" s="574" t="s">
        <v>7268</v>
      </c>
      <c r="S2142" s="574" t="s">
        <v>6976</v>
      </c>
      <c r="T2142" s="574" t="s">
        <v>7741</v>
      </c>
      <c r="U2142" s="574" t="s">
        <v>7410</v>
      </c>
      <c r="V2142" s="574" t="s">
        <v>7411</v>
      </c>
      <c r="W2142" s="575" t="s">
        <v>7747</v>
      </c>
      <c r="X2142" s="575" t="s">
        <v>7748</v>
      </c>
      <c r="Y2142" s="576" t="s">
        <v>7756</v>
      </c>
      <c r="Z2142" s="577" t="s">
        <v>7757</v>
      </c>
      <c r="AA2142" s="578" t="s">
        <v>7751</v>
      </c>
      <c r="AE2142"/>
    </row>
    <row r="2143" spans="1:31" s="563" customFormat="1">
      <c r="A2143"/>
      <c r="B2143"/>
      <c r="C2143" s="568">
        <v>2026</v>
      </c>
      <c r="D2143" s="569" t="s">
        <v>105</v>
      </c>
      <c r="E2143" s="569" t="s">
        <v>337</v>
      </c>
      <c r="F2143" s="573" t="s">
        <v>141</v>
      </c>
      <c r="G2143" s="569" t="s">
        <v>42</v>
      </c>
      <c r="H2143" s="569" t="s">
        <v>41</v>
      </c>
      <c r="I2143" s="575" t="s">
        <v>54</v>
      </c>
      <c r="J2143" s="569" t="s">
        <v>109</v>
      </c>
      <c r="K2143" s="569" t="s">
        <v>90</v>
      </c>
      <c r="L2143" s="570">
        <v>0.5</v>
      </c>
      <c r="M2143" s="571">
        <v>2.3365021701467665E-2</v>
      </c>
      <c r="N2143" s="572">
        <v>0.79630434782608683</v>
      </c>
      <c r="O2143" s="668" t="s">
        <v>381</v>
      </c>
      <c r="P2143" s="668" t="s">
        <v>109</v>
      </c>
      <c r="Q2143" s="574" t="s">
        <v>6956</v>
      </c>
      <c r="R2143" s="574" t="s">
        <v>7200</v>
      </c>
      <c r="S2143" s="574" t="s">
        <v>6976</v>
      </c>
      <c r="T2143" s="574" t="s">
        <v>7741</v>
      </c>
      <c r="U2143" s="574" t="s">
        <v>7758</v>
      </c>
      <c r="V2143" s="574" t="s">
        <v>7759</v>
      </c>
      <c r="W2143" s="575" t="s">
        <v>7752</v>
      </c>
      <c r="X2143" s="575" t="s">
        <v>7753</v>
      </c>
      <c r="Y2143" s="576" t="s">
        <v>7756</v>
      </c>
      <c r="Z2143" s="577" t="s">
        <v>7760</v>
      </c>
      <c r="AA2143" s="578" t="s">
        <v>7755</v>
      </c>
      <c r="AE2143"/>
    </row>
    <row r="2144" spans="1:31" s="563" customFormat="1">
      <c r="A2144"/>
      <c r="B2144"/>
      <c r="C2144" s="568">
        <v>2026</v>
      </c>
      <c r="D2144" s="569" t="s">
        <v>105</v>
      </c>
      <c r="E2144" s="569" t="s">
        <v>337</v>
      </c>
      <c r="F2144" s="573" t="s">
        <v>141</v>
      </c>
      <c r="G2144" s="569" t="s">
        <v>42</v>
      </c>
      <c r="H2144" s="569" t="s">
        <v>41</v>
      </c>
      <c r="I2144" s="575" t="s">
        <v>54</v>
      </c>
      <c r="J2144" s="569" t="s">
        <v>350</v>
      </c>
      <c r="K2144" s="569" t="s">
        <v>310</v>
      </c>
      <c r="L2144" s="570">
        <v>1</v>
      </c>
      <c r="M2144" s="571">
        <v>3.5613055559475595E-2</v>
      </c>
      <c r="N2144" s="572">
        <v>3.5612499999999998</v>
      </c>
      <c r="O2144" s="668" t="s">
        <v>151</v>
      </c>
      <c r="P2144" s="668" t="s">
        <v>350</v>
      </c>
      <c r="Q2144" s="574" t="s">
        <v>7112</v>
      </c>
      <c r="R2144" s="574" t="s">
        <v>7294</v>
      </c>
      <c r="S2144" s="574" t="s">
        <v>6986</v>
      </c>
      <c r="T2144" s="574" t="s">
        <v>7741</v>
      </c>
      <c r="U2144" s="574" t="s">
        <v>7761</v>
      </c>
      <c r="V2144" s="574" t="s">
        <v>7762</v>
      </c>
      <c r="W2144" s="575" t="s">
        <v>7763</v>
      </c>
      <c r="X2144" s="575" t="s">
        <v>7764</v>
      </c>
      <c r="Y2144" s="576" t="s">
        <v>7765</v>
      </c>
      <c r="Z2144" s="577" t="s">
        <v>7766</v>
      </c>
      <c r="AA2144" s="578" t="s">
        <v>7767</v>
      </c>
      <c r="AE2144"/>
    </row>
    <row r="2145" spans="1:31" s="563" customFormat="1">
      <c r="A2145"/>
      <c r="B2145"/>
      <c r="C2145" s="568">
        <v>2026</v>
      </c>
      <c r="D2145" s="569" t="s">
        <v>105</v>
      </c>
      <c r="E2145" s="569" t="s">
        <v>337</v>
      </c>
      <c r="F2145" s="573" t="s">
        <v>141</v>
      </c>
      <c r="G2145" s="569" t="s">
        <v>42</v>
      </c>
      <c r="H2145" s="569" t="s">
        <v>41</v>
      </c>
      <c r="I2145" s="575" t="s">
        <v>54</v>
      </c>
      <c r="J2145" s="569" t="s">
        <v>99</v>
      </c>
      <c r="K2145" s="569" t="s">
        <v>79</v>
      </c>
      <c r="L2145" s="570">
        <v>1</v>
      </c>
      <c r="M2145" s="571">
        <v>4.887947124788251E-3</v>
      </c>
      <c r="N2145" s="572">
        <v>2.5640999999999994</v>
      </c>
      <c r="O2145" s="668" t="s">
        <v>151</v>
      </c>
      <c r="P2145" s="668" t="s">
        <v>99</v>
      </c>
      <c r="Q2145" s="574" t="s">
        <v>7120</v>
      </c>
      <c r="R2145" s="574" t="s">
        <v>7277</v>
      </c>
      <c r="S2145" s="574" t="s">
        <v>6996</v>
      </c>
      <c r="T2145" s="574" t="s">
        <v>7741</v>
      </c>
      <c r="U2145" s="574" t="s">
        <v>7432</v>
      </c>
      <c r="V2145" s="574" t="s">
        <v>7433</v>
      </c>
      <c r="W2145" s="575" t="s">
        <v>7768</v>
      </c>
      <c r="X2145" s="575" t="s">
        <v>7769</v>
      </c>
      <c r="Y2145" s="576" t="s">
        <v>7770</v>
      </c>
      <c r="Z2145" s="577" t="s">
        <v>7771</v>
      </c>
      <c r="AA2145" s="578" t="s">
        <v>7772</v>
      </c>
      <c r="AE2145"/>
    </row>
    <row r="2146" spans="1:31" s="563" customFormat="1">
      <c r="A2146"/>
      <c r="B2146"/>
      <c r="C2146" s="568">
        <v>2026</v>
      </c>
      <c r="D2146" s="569" t="s">
        <v>105</v>
      </c>
      <c r="E2146" s="569" t="s">
        <v>337</v>
      </c>
      <c r="F2146" s="573" t="s">
        <v>141</v>
      </c>
      <c r="G2146" s="569" t="s">
        <v>42</v>
      </c>
      <c r="H2146" s="569" t="s">
        <v>41</v>
      </c>
      <c r="I2146" s="575" t="s">
        <v>54</v>
      </c>
      <c r="J2146" s="569" t="s">
        <v>96</v>
      </c>
      <c r="K2146" s="569" t="s">
        <v>79</v>
      </c>
      <c r="L2146" s="570">
        <v>1</v>
      </c>
      <c r="M2146" s="571">
        <v>5.4134379397424476E-4</v>
      </c>
      <c r="N2146" s="572">
        <v>0.9768</v>
      </c>
      <c r="O2146" s="668" t="s">
        <v>151</v>
      </c>
      <c r="P2146" s="668" t="s">
        <v>96</v>
      </c>
      <c r="Q2146" s="574" t="s">
        <v>7120</v>
      </c>
      <c r="R2146" s="574" t="s">
        <v>7277</v>
      </c>
      <c r="S2146" s="574" t="s">
        <v>7004</v>
      </c>
      <c r="T2146" s="574" t="s">
        <v>7741</v>
      </c>
      <c r="U2146" s="574" t="s">
        <v>7509</v>
      </c>
      <c r="V2146" s="574" t="s">
        <v>7699</v>
      </c>
      <c r="W2146" s="575" t="s">
        <v>7768</v>
      </c>
      <c r="X2146" s="575" t="s">
        <v>7769</v>
      </c>
      <c r="Y2146" s="576" t="s">
        <v>7773</v>
      </c>
      <c r="Z2146" s="577" t="s">
        <v>7774</v>
      </c>
      <c r="AA2146" s="578" t="s">
        <v>7772</v>
      </c>
      <c r="AE2146"/>
    </row>
    <row r="2147" spans="1:31" s="563" customFormat="1">
      <c r="A2147"/>
      <c r="B2147"/>
      <c r="C2147" s="568">
        <v>2026</v>
      </c>
      <c r="D2147" s="569" t="s">
        <v>105</v>
      </c>
      <c r="E2147" s="569" t="s">
        <v>337</v>
      </c>
      <c r="F2147" s="573" t="s">
        <v>141</v>
      </c>
      <c r="G2147" s="569" t="s">
        <v>42</v>
      </c>
      <c r="H2147" s="569" t="s">
        <v>41</v>
      </c>
      <c r="I2147" s="575" t="s">
        <v>54</v>
      </c>
      <c r="J2147" s="569" t="s">
        <v>87</v>
      </c>
      <c r="K2147" s="569" t="s">
        <v>310</v>
      </c>
      <c r="L2147" s="570">
        <v>0.4</v>
      </c>
      <c r="M2147" s="571">
        <v>1.0662167223392863E-2</v>
      </c>
      <c r="N2147" s="572">
        <v>0.46886399999999989</v>
      </c>
      <c r="O2147" s="668" t="s">
        <v>151</v>
      </c>
      <c r="P2147" s="668" t="s">
        <v>87</v>
      </c>
      <c r="Q2147" s="574" t="s">
        <v>7112</v>
      </c>
      <c r="R2147" s="574" t="s">
        <v>7294</v>
      </c>
      <c r="S2147" s="574" t="s">
        <v>7011</v>
      </c>
      <c r="T2147" s="574" t="s">
        <v>7741</v>
      </c>
      <c r="U2147" s="574" t="s">
        <v>7775</v>
      </c>
      <c r="V2147" s="574" t="s">
        <v>7776</v>
      </c>
      <c r="W2147" s="575" t="s">
        <v>7763</v>
      </c>
      <c r="X2147" s="575" t="s">
        <v>7764</v>
      </c>
      <c r="Y2147" s="576" t="s">
        <v>7777</v>
      </c>
      <c r="Z2147" s="577" t="s">
        <v>7778</v>
      </c>
      <c r="AA2147" s="578" t="s">
        <v>7767</v>
      </c>
      <c r="AE2147"/>
    </row>
    <row r="2148" spans="1:31" s="563" customFormat="1">
      <c r="A2148"/>
      <c r="B2148"/>
      <c r="C2148" s="568">
        <v>2026</v>
      </c>
      <c r="D2148" s="569" t="s">
        <v>105</v>
      </c>
      <c r="E2148" s="569" t="s">
        <v>337</v>
      </c>
      <c r="F2148" s="573" t="s">
        <v>141</v>
      </c>
      <c r="G2148" s="569" t="s">
        <v>42</v>
      </c>
      <c r="H2148" s="569" t="s">
        <v>41</v>
      </c>
      <c r="I2148" s="575" t="s">
        <v>54</v>
      </c>
      <c r="J2148" s="569" t="s">
        <v>87</v>
      </c>
      <c r="K2148" s="569" t="s">
        <v>106</v>
      </c>
      <c r="L2148" s="570">
        <v>0.3</v>
      </c>
      <c r="M2148" s="571">
        <v>7.9966254175446467E-3</v>
      </c>
      <c r="N2148" s="572">
        <v>0.35164799999999985</v>
      </c>
      <c r="O2148" s="668" t="s">
        <v>151</v>
      </c>
      <c r="P2148" s="668" t="s">
        <v>87</v>
      </c>
      <c r="Q2148" s="574" t="s">
        <v>6974</v>
      </c>
      <c r="R2148" s="574" t="s">
        <v>7210</v>
      </c>
      <c r="S2148" s="574" t="s">
        <v>7011</v>
      </c>
      <c r="T2148" s="574" t="s">
        <v>7741</v>
      </c>
      <c r="U2148" s="574" t="s">
        <v>7019</v>
      </c>
      <c r="V2148" s="574" t="s">
        <v>7231</v>
      </c>
      <c r="W2148" s="575" t="s">
        <v>7779</v>
      </c>
      <c r="X2148" s="575" t="s">
        <v>7780</v>
      </c>
      <c r="Y2148" s="576" t="s">
        <v>7777</v>
      </c>
      <c r="Z2148" s="577" t="s">
        <v>7781</v>
      </c>
      <c r="AA2148" s="578" t="s">
        <v>7782</v>
      </c>
      <c r="AE2148"/>
    </row>
    <row r="2149" spans="1:31" s="563" customFormat="1">
      <c r="A2149"/>
      <c r="B2149"/>
      <c r="C2149" s="568">
        <v>2026</v>
      </c>
      <c r="D2149" s="569" t="s">
        <v>105</v>
      </c>
      <c r="E2149" s="569" t="s">
        <v>337</v>
      </c>
      <c r="F2149" s="573" t="s">
        <v>141</v>
      </c>
      <c r="G2149" s="569" t="s">
        <v>42</v>
      </c>
      <c r="H2149" s="569" t="s">
        <v>41</v>
      </c>
      <c r="I2149" s="575" t="s">
        <v>54</v>
      </c>
      <c r="J2149" s="569" t="s">
        <v>87</v>
      </c>
      <c r="K2149" s="569" t="s">
        <v>104</v>
      </c>
      <c r="L2149" s="570">
        <v>0.3</v>
      </c>
      <c r="M2149" s="571">
        <v>7.9966254175446467E-3</v>
      </c>
      <c r="N2149" s="572">
        <v>0.35164799999999985</v>
      </c>
      <c r="O2149" s="668" t="s">
        <v>151</v>
      </c>
      <c r="P2149" s="668" t="s">
        <v>87</v>
      </c>
      <c r="Q2149" s="574" t="s">
        <v>7022</v>
      </c>
      <c r="R2149" s="574" t="s">
        <v>7217</v>
      </c>
      <c r="S2149" s="574" t="s">
        <v>7011</v>
      </c>
      <c r="T2149" s="574" t="s">
        <v>7741</v>
      </c>
      <c r="U2149" s="574" t="s">
        <v>7024</v>
      </c>
      <c r="V2149" s="574" t="s">
        <v>7233</v>
      </c>
      <c r="W2149" s="575" t="s">
        <v>7783</v>
      </c>
      <c r="X2149" s="575" t="s">
        <v>7784</v>
      </c>
      <c r="Y2149" s="576" t="s">
        <v>7777</v>
      </c>
      <c r="Z2149" s="577" t="s">
        <v>7785</v>
      </c>
      <c r="AA2149" s="578" t="s">
        <v>7786</v>
      </c>
      <c r="AE2149"/>
    </row>
    <row r="2150" spans="1:31" s="563" customFormat="1">
      <c r="A2150"/>
      <c r="B2150"/>
      <c r="C2150" s="568">
        <v>2026</v>
      </c>
      <c r="D2150" s="569" t="s">
        <v>105</v>
      </c>
      <c r="E2150" s="569" t="s">
        <v>337</v>
      </c>
      <c r="F2150" s="573" t="s">
        <v>141</v>
      </c>
      <c r="G2150" s="569" t="s">
        <v>42</v>
      </c>
      <c r="H2150" s="569" t="s">
        <v>41</v>
      </c>
      <c r="I2150" s="575" t="s">
        <v>54</v>
      </c>
      <c r="J2150" s="569" t="s">
        <v>83</v>
      </c>
      <c r="K2150" s="569" t="s">
        <v>81</v>
      </c>
      <c r="L2150" s="570">
        <v>1</v>
      </c>
      <c r="M2150" s="571">
        <v>8.5622554766571782E-2</v>
      </c>
      <c r="N2150" s="572">
        <v>0.15513882352941172</v>
      </c>
      <c r="O2150" s="668" t="s">
        <v>382</v>
      </c>
      <c r="P2150" s="668" t="s">
        <v>83</v>
      </c>
      <c r="Q2150" s="574" t="s">
        <v>7030</v>
      </c>
      <c r="R2150" s="574" t="s">
        <v>7241</v>
      </c>
      <c r="S2150" s="574" t="s">
        <v>7032</v>
      </c>
      <c r="T2150" s="574" t="s">
        <v>7741</v>
      </c>
      <c r="U2150" s="574" t="s">
        <v>7033</v>
      </c>
      <c r="V2150" s="574" t="s">
        <v>7242</v>
      </c>
      <c r="W2150" s="575" t="s">
        <v>7787</v>
      </c>
      <c r="X2150" s="575" t="s">
        <v>7788</v>
      </c>
      <c r="Y2150" s="576" t="s">
        <v>7789</v>
      </c>
      <c r="Z2150" s="577" t="s">
        <v>7790</v>
      </c>
      <c r="AA2150" s="578" t="s">
        <v>7791</v>
      </c>
      <c r="AE2150"/>
    </row>
    <row r="2151" spans="1:31" s="563" customFormat="1">
      <c r="A2151"/>
      <c r="B2151"/>
      <c r="C2151" s="568">
        <v>2026</v>
      </c>
      <c r="D2151" s="569" t="s">
        <v>105</v>
      </c>
      <c r="E2151" s="569" t="s">
        <v>337</v>
      </c>
      <c r="F2151" s="573" t="s">
        <v>141</v>
      </c>
      <c r="G2151" s="569" t="s">
        <v>42</v>
      </c>
      <c r="H2151" s="569" t="s">
        <v>41</v>
      </c>
      <c r="I2151" s="575" t="s">
        <v>54</v>
      </c>
      <c r="J2151" s="569" t="s">
        <v>77</v>
      </c>
      <c r="K2151" s="569" t="s">
        <v>310</v>
      </c>
      <c r="L2151" s="570">
        <v>0.5</v>
      </c>
      <c r="M2151" s="571">
        <v>3.5646972563579987E-2</v>
      </c>
      <c r="N2151" s="572">
        <v>1.4481627906976742</v>
      </c>
      <c r="O2151" s="668" t="s">
        <v>381</v>
      </c>
      <c r="P2151" s="668" t="s">
        <v>77</v>
      </c>
      <c r="Q2151" s="574" t="s">
        <v>7112</v>
      </c>
      <c r="R2151" s="574" t="s">
        <v>7294</v>
      </c>
      <c r="S2151" s="574" t="s">
        <v>7042</v>
      </c>
      <c r="T2151" s="574" t="s">
        <v>7741</v>
      </c>
      <c r="U2151" s="574" t="s">
        <v>7792</v>
      </c>
      <c r="V2151" s="574" t="s">
        <v>7793</v>
      </c>
      <c r="W2151" s="575" t="s">
        <v>7763</v>
      </c>
      <c r="X2151" s="575" t="s">
        <v>7764</v>
      </c>
      <c r="Y2151" s="576" t="s">
        <v>7794</v>
      </c>
      <c r="Z2151" s="577" t="s">
        <v>7795</v>
      </c>
      <c r="AA2151" s="578" t="s">
        <v>7767</v>
      </c>
      <c r="AE2151"/>
    </row>
    <row r="2152" spans="1:31" s="563" customFormat="1">
      <c r="A2152"/>
      <c r="B2152"/>
      <c r="C2152" s="568">
        <v>2026</v>
      </c>
      <c r="D2152" s="569" t="s">
        <v>105</v>
      </c>
      <c r="E2152" s="569" t="s">
        <v>337</v>
      </c>
      <c r="F2152" s="573" t="s">
        <v>141</v>
      </c>
      <c r="G2152" s="569" t="s">
        <v>42</v>
      </c>
      <c r="H2152" s="569" t="s">
        <v>41</v>
      </c>
      <c r="I2152" s="575" t="s">
        <v>54</v>
      </c>
      <c r="J2152" s="569" t="s">
        <v>77</v>
      </c>
      <c r="K2152" s="569" t="s">
        <v>104</v>
      </c>
      <c r="L2152" s="570">
        <v>0.2</v>
      </c>
      <c r="M2152" s="571">
        <v>1.4258789025431996E-2</v>
      </c>
      <c r="N2152" s="572">
        <v>0.57926511627906974</v>
      </c>
      <c r="O2152" s="668" t="s">
        <v>381</v>
      </c>
      <c r="P2152" s="668" t="s">
        <v>77</v>
      </c>
      <c r="Q2152" s="574" t="s">
        <v>7022</v>
      </c>
      <c r="R2152" s="574" t="s">
        <v>7217</v>
      </c>
      <c r="S2152" s="574" t="s">
        <v>7042</v>
      </c>
      <c r="T2152" s="574" t="s">
        <v>7741</v>
      </c>
      <c r="U2152" s="574" t="s">
        <v>7796</v>
      </c>
      <c r="V2152" s="574" t="s">
        <v>7797</v>
      </c>
      <c r="W2152" s="575" t="s">
        <v>7783</v>
      </c>
      <c r="X2152" s="575" t="s">
        <v>7784</v>
      </c>
      <c r="Y2152" s="576" t="s">
        <v>7794</v>
      </c>
      <c r="Z2152" s="577" t="s">
        <v>7798</v>
      </c>
      <c r="AA2152" s="578" t="s">
        <v>7786</v>
      </c>
      <c r="AE2152"/>
    </row>
    <row r="2153" spans="1:31" s="563" customFormat="1">
      <c r="A2153"/>
      <c r="B2153"/>
      <c r="C2153" s="568">
        <v>2026</v>
      </c>
      <c r="D2153" s="569" t="s">
        <v>105</v>
      </c>
      <c r="E2153" s="569" t="s">
        <v>337</v>
      </c>
      <c r="F2153" s="573" t="s">
        <v>141</v>
      </c>
      <c r="G2153" s="569" t="s">
        <v>42</v>
      </c>
      <c r="H2153" s="569" t="s">
        <v>41</v>
      </c>
      <c r="I2153" s="575" t="s">
        <v>54</v>
      </c>
      <c r="J2153" s="569" t="s">
        <v>77</v>
      </c>
      <c r="K2153" s="569" t="s">
        <v>93</v>
      </c>
      <c r="L2153" s="570">
        <v>0.3</v>
      </c>
      <c r="M2153" s="571">
        <v>2.138818353814799E-2</v>
      </c>
      <c r="N2153" s="572">
        <v>0.86889767441860444</v>
      </c>
      <c r="O2153" s="668" t="s">
        <v>381</v>
      </c>
      <c r="P2153" s="668" t="s">
        <v>77</v>
      </c>
      <c r="Q2153" s="574" t="s">
        <v>7050</v>
      </c>
      <c r="R2153" s="574" t="s">
        <v>7251</v>
      </c>
      <c r="S2153" s="574" t="s">
        <v>7042</v>
      </c>
      <c r="T2153" s="574" t="s">
        <v>7741</v>
      </c>
      <c r="U2153" s="574" t="s">
        <v>7052</v>
      </c>
      <c r="V2153" s="574" t="s">
        <v>7252</v>
      </c>
      <c r="W2153" s="575" t="s">
        <v>7799</v>
      </c>
      <c r="X2153" s="575" t="s">
        <v>7800</v>
      </c>
      <c r="Y2153" s="576" t="s">
        <v>7794</v>
      </c>
      <c r="Z2153" s="577" t="s">
        <v>7801</v>
      </c>
      <c r="AA2153" s="578" t="s">
        <v>7802</v>
      </c>
      <c r="AE2153"/>
    </row>
    <row r="2154" spans="1:31" s="563" customFormat="1">
      <c r="A2154"/>
      <c r="B2154"/>
      <c r="C2154" s="568">
        <v>2026</v>
      </c>
      <c r="D2154" s="569" t="s">
        <v>105</v>
      </c>
      <c r="E2154" s="569" t="s">
        <v>337</v>
      </c>
      <c r="F2154" s="573" t="s">
        <v>141</v>
      </c>
      <c r="G2154" s="569" t="s">
        <v>42</v>
      </c>
      <c r="H2154" s="569" t="s">
        <v>41</v>
      </c>
      <c r="I2154" s="575" t="s">
        <v>54</v>
      </c>
      <c r="J2154" s="569" t="s">
        <v>349</v>
      </c>
      <c r="K2154" s="569" t="s">
        <v>310</v>
      </c>
      <c r="L2154" s="570">
        <v>1</v>
      </c>
      <c r="M2154" s="571">
        <v>2.5276896086722074E-2</v>
      </c>
      <c r="N2154" s="572">
        <v>2.8542857142857141</v>
      </c>
      <c r="O2154" s="668" t="s">
        <v>151</v>
      </c>
      <c r="P2154" s="668" t="s">
        <v>349</v>
      </c>
      <c r="Q2154" s="574" t="s">
        <v>7112</v>
      </c>
      <c r="R2154" s="574" t="s">
        <v>7294</v>
      </c>
      <c r="S2154" s="574" t="s">
        <v>7058</v>
      </c>
      <c r="T2154" s="574" t="s">
        <v>7741</v>
      </c>
      <c r="U2154" s="574" t="s">
        <v>7369</v>
      </c>
      <c r="V2154" s="574" t="s">
        <v>7370</v>
      </c>
      <c r="W2154" s="575" t="s">
        <v>7763</v>
      </c>
      <c r="X2154" s="575" t="s">
        <v>7764</v>
      </c>
      <c r="Y2154" s="576" t="s">
        <v>7803</v>
      </c>
      <c r="Z2154" s="577" t="s">
        <v>7804</v>
      </c>
      <c r="AA2154" s="578" t="s">
        <v>7767</v>
      </c>
      <c r="AE2154"/>
    </row>
    <row r="2155" spans="1:31" s="563" customFormat="1">
      <c r="A2155"/>
      <c r="B2155"/>
      <c r="C2155" s="568">
        <v>2026</v>
      </c>
      <c r="D2155" s="569" t="s">
        <v>105</v>
      </c>
      <c r="E2155" s="569" t="s">
        <v>337</v>
      </c>
      <c r="F2155" s="573" t="s">
        <v>141</v>
      </c>
      <c r="G2155" s="569" t="s">
        <v>42</v>
      </c>
      <c r="H2155" s="569" t="s">
        <v>41</v>
      </c>
      <c r="I2155" s="575" t="s">
        <v>54</v>
      </c>
      <c r="J2155" s="569" t="s">
        <v>76</v>
      </c>
      <c r="K2155" s="569" t="s">
        <v>79</v>
      </c>
      <c r="L2155" s="570">
        <v>1</v>
      </c>
      <c r="M2155" s="571">
        <v>1.342353213735735E-3</v>
      </c>
      <c r="N2155" s="572">
        <v>0.58607999999999993</v>
      </c>
      <c r="O2155" s="668" t="s">
        <v>151</v>
      </c>
      <c r="P2155" s="668" t="s">
        <v>76</v>
      </c>
      <c r="Q2155" s="574" t="s">
        <v>7120</v>
      </c>
      <c r="R2155" s="574" t="s">
        <v>7277</v>
      </c>
      <c r="S2155" s="574" t="s">
        <v>7066</v>
      </c>
      <c r="T2155" s="574" t="s">
        <v>7741</v>
      </c>
      <c r="U2155" s="574" t="s">
        <v>7470</v>
      </c>
      <c r="V2155" s="574" t="s">
        <v>7471</v>
      </c>
      <c r="W2155" s="575" t="s">
        <v>7768</v>
      </c>
      <c r="X2155" s="575" t="s">
        <v>7769</v>
      </c>
      <c r="Y2155" s="576" t="s">
        <v>7805</v>
      </c>
      <c r="Z2155" s="577" t="s">
        <v>7806</v>
      </c>
      <c r="AA2155" s="578" t="s">
        <v>7772</v>
      </c>
      <c r="AE2155"/>
    </row>
    <row r="2156" spans="1:31" s="563" customFormat="1">
      <c r="A2156"/>
      <c r="B2156"/>
      <c r="C2156" s="568">
        <v>2026</v>
      </c>
      <c r="D2156" s="569" t="s">
        <v>105</v>
      </c>
      <c r="E2156" s="569" t="s">
        <v>337</v>
      </c>
      <c r="F2156" s="573" t="s">
        <v>141</v>
      </c>
      <c r="G2156" s="569" t="s">
        <v>42</v>
      </c>
      <c r="H2156" s="569" t="s">
        <v>41</v>
      </c>
      <c r="I2156" s="575" t="s">
        <v>54</v>
      </c>
      <c r="J2156" s="569" t="s">
        <v>74</v>
      </c>
      <c r="K2156" s="569" t="s">
        <v>79</v>
      </c>
      <c r="L2156" s="570">
        <v>1</v>
      </c>
      <c r="M2156" s="571">
        <v>1.4356223651638736E-2</v>
      </c>
      <c r="N2156" s="572">
        <v>6.2794285714285705</v>
      </c>
      <c r="O2156" s="668" t="s">
        <v>151</v>
      </c>
      <c r="P2156" s="668" t="s">
        <v>74</v>
      </c>
      <c r="Q2156" s="574" t="s">
        <v>7120</v>
      </c>
      <c r="R2156" s="574" t="s">
        <v>7277</v>
      </c>
      <c r="S2156" s="574" t="s">
        <v>7079</v>
      </c>
      <c r="T2156" s="574" t="s">
        <v>7741</v>
      </c>
      <c r="U2156" s="574" t="s">
        <v>7278</v>
      </c>
      <c r="V2156" s="574" t="s">
        <v>7279</v>
      </c>
      <c r="W2156" s="575" t="s">
        <v>7768</v>
      </c>
      <c r="X2156" s="575" t="s">
        <v>7769</v>
      </c>
      <c r="Y2156" s="576" t="s">
        <v>7807</v>
      </c>
      <c r="Z2156" s="577" t="s">
        <v>7808</v>
      </c>
      <c r="AA2156" s="578" t="s">
        <v>7772</v>
      </c>
      <c r="AE2156"/>
    </row>
    <row r="2157" spans="1:31" s="563" customFormat="1">
      <c r="A2157"/>
      <c r="B2157"/>
      <c r="C2157" s="568">
        <v>2026</v>
      </c>
      <c r="D2157" s="569" t="s">
        <v>105</v>
      </c>
      <c r="E2157" s="569" t="s">
        <v>337</v>
      </c>
      <c r="F2157" s="573" t="s">
        <v>141</v>
      </c>
      <c r="G2157" s="569" t="s">
        <v>42</v>
      </c>
      <c r="H2157" s="569" t="s">
        <v>41</v>
      </c>
      <c r="I2157" s="575" t="s">
        <v>54</v>
      </c>
      <c r="J2157" s="569" t="s">
        <v>351</v>
      </c>
      <c r="K2157" s="569" t="s">
        <v>100</v>
      </c>
      <c r="L2157" s="570">
        <v>1</v>
      </c>
      <c r="M2157" s="571">
        <v>1.9048272184515245E-2</v>
      </c>
      <c r="N2157" s="572">
        <v>8.3028000000000005E-2</v>
      </c>
      <c r="O2157" s="668" t="s">
        <v>151</v>
      </c>
      <c r="P2157" s="668" t="s">
        <v>351</v>
      </c>
      <c r="Q2157" s="574" t="s">
        <v>7087</v>
      </c>
      <c r="R2157" s="574" t="s">
        <v>7283</v>
      </c>
      <c r="S2157" s="574" t="s">
        <v>7089</v>
      </c>
      <c r="T2157" s="574" t="s">
        <v>7741</v>
      </c>
      <c r="U2157" s="574" t="s">
        <v>7090</v>
      </c>
      <c r="V2157" s="574" t="s">
        <v>7284</v>
      </c>
      <c r="W2157" s="575" t="s">
        <v>7809</v>
      </c>
      <c r="X2157" s="575" t="s">
        <v>7810</v>
      </c>
      <c r="Y2157" s="576" t="s">
        <v>7811</v>
      </c>
      <c r="Z2157" s="577" t="s">
        <v>7812</v>
      </c>
      <c r="AA2157" s="578" t="s">
        <v>7813</v>
      </c>
      <c r="AE2157"/>
    </row>
    <row r="2158" spans="1:31" s="563" customFormat="1">
      <c r="A2158"/>
      <c r="B2158"/>
      <c r="C2158" s="568">
        <v>2026</v>
      </c>
      <c r="D2158" s="569" t="s">
        <v>105</v>
      </c>
      <c r="E2158" s="569" t="s">
        <v>337</v>
      </c>
      <c r="F2158" s="573" t="s">
        <v>141</v>
      </c>
      <c r="G2158" s="569" t="s">
        <v>42</v>
      </c>
      <c r="H2158" s="569" t="s">
        <v>41</v>
      </c>
      <c r="I2158" s="575" t="s">
        <v>54</v>
      </c>
      <c r="J2158" s="569" t="s">
        <v>67</v>
      </c>
      <c r="K2158" s="569" t="s">
        <v>81</v>
      </c>
      <c r="L2158" s="570">
        <v>1</v>
      </c>
      <c r="M2158" s="571">
        <v>2.6434668781072038E-2</v>
      </c>
      <c r="N2158" s="572">
        <v>9.8777528089887642E-2</v>
      </c>
      <c r="O2158" s="668" t="s">
        <v>382</v>
      </c>
      <c r="P2158" s="668" t="s">
        <v>67</v>
      </c>
      <c r="Q2158" s="574" t="s">
        <v>7030</v>
      </c>
      <c r="R2158" s="574" t="s">
        <v>7241</v>
      </c>
      <c r="S2158" s="574" t="s">
        <v>7097</v>
      </c>
      <c r="T2158" s="574" t="s">
        <v>7741</v>
      </c>
      <c r="U2158" s="574" t="s">
        <v>7098</v>
      </c>
      <c r="V2158" s="574" t="s">
        <v>7290</v>
      </c>
      <c r="W2158" s="575" t="s">
        <v>7787</v>
      </c>
      <c r="X2158" s="575" t="s">
        <v>7788</v>
      </c>
      <c r="Y2158" s="576" t="s">
        <v>7814</v>
      </c>
      <c r="Z2158" s="577" t="s">
        <v>7815</v>
      </c>
      <c r="AA2158" s="578" t="s">
        <v>7791</v>
      </c>
      <c r="AE2158"/>
    </row>
    <row r="2159" spans="1:31" s="563" customFormat="1">
      <c r="A2159"/>
      <c r="B2159"/>
      <c r="C2159" s="568">
        <v>2026</v>
      </c>
      <c r="D2159" s="569" t="s">
        <v>105</v>
      </c>
      <c r="E2159" s="569" t="s">
        <v>337</v>
      </c>
      <c r="F2159" s="573" t="s">
        <v>141</v>
      </c>
      <c r="G2159" s="569" t="s">
        <v>42</v>
      </c>
      <c r="H2159" s="569" t="s">
        <v>41</v>
      </c>
      <c r="I2159" s="575" t="s">
        <v>54</v>
      </c>
      <c r="J2159" s="569" t="s">
        <v>66</v>
      </c>
      <c r="K2159" s="569" t="s">
        <v>115</v>
      </c>
      <c r="L2159" s="570">
        <v>0.5</v>
      </c>
      <c r="M2159" s="571">
        <v>3.6673177230753168E-2</v>
      </c>
      <c r="N2159" s="572">
        <v>1.4405056179775277</v>
      </c>
      <c r="O2159" s="668" t="s">
        <v>381</v>
      </c>
      <c r="P2159" s="668" t="s">
        <v>66</v>
      </c>
      <c r="Q2159" s="574" t="s">
        <v>7102</v>
      </c>
      <c r="R2159" s="574" t="s">
        <v>7256</v>
      </c>
      <c r="S2159" s="574" t="s">
        <v>7104</v>
      </c>
      <c r="T2159" s="574" t="s">
        <v>7741</v>
      </c>
      <c r="U2159" s="574" t="s">
        <v>7105</v>
      </c>
      <c r="V2159" s="574" t="s">
        <v>7292</v>
      </c>
      <c r="W2159" s="575" t="s">
        <v>7816</v>
      </c>
      <c r="X2159" s="575" t="s">
        <v>7817</v>
      </c>
      <c r="Y2159" s="576" t="s">
        <v>7818</v>
      </c>
      <c r="Z2159" s="577" t="s">
        <v>7819</v>
      </c>
      <c r="AA2159" s="578" t="s">
        <v>7820</v>
      </c>
      <c r="AE2159"/>
    </row>
    <row r="2160" spans="1:31" s="563" customFormat="1">
      <c r="A2160"/>
      <c r="B2160"/>
      <c r="C2160" s="568">
        <v>2026</v>
      </c>
      <c r="D2160" s="569" t="s">
        <v>105</v>
      </c>
      <c r="E2160" s="569" t="s">
        <v>337</v>
      </c>
      <c r="F2160" s="573" t="s">
        <v>141</v>
      </c>
      <c r="G2160" s="569" t="s">
        <v>42</v>
      </c>
      <c r="H2160" s="569" t="s">
        <v>41</v>
      </c>
      <c r="I2160" s="575" t="s">
        <v>54</v>
      </c>
      <c r="J2160" s="569" t="s">
        <v>66</v>
      </c>
      <c r="K2160" s="569" t="s">
        <v>310</v>
      </c>
      <c r="L2160" s="570">
        <v>0.5</v>
      </c>
      <c r="M2160" s="571">
        <v>3.6673177230753168E-2</v>
      </c>
      <c r="N2160" s="572">
        <v>1.4405056179775277</v>
      </c>
      <c r="O2160" s="668" t="s">
        <v>381</v>
      </c>
      <c r="P2160" s="668" t="s">
        <v>66</v>
      </c>
      <c r="Q2160" s="574" t="s">
        <v>7112</v>
      </c>
      <c r="R2160" s="574" t="s">
        <v>7294</v>
      </c>
      <c r="S2160" s="574" t="s">
        <v>7104</v>
      </c>
      <c r="T2160" s="574" t="s">
        <v>7741</v>
      </c>
      <c r="U2160" s="574" t="s">
        <v>7114</v>
      </c>
      <c r="V2160" s="574" t="s">
        <v>7295</v>
      </c>
      <c r="W2160" s="575" t="s">
        <v>7763</v>
      </c>
      <c r="X2160" s="575" t="s">
        <v>7764</v>
      </c>
      <c r="Y2160" s="576" t="s">
        <v>7818</v>
      </c>
      <c r="Z2160" s="577" t="s">
        <v>7821</v>
      </c>
      <c r="AA2160" s="578" t="s">
        <v>7767</v>
      </c>
      <c r="AE2160"/>
    </row>
    <row r="2161" spans="1:31" s="563" customFormat="1">
      <c r="A2161"/>
      <c r="B2161"/>
      <c r="C2161" s="568">
        <v>2026</v>
      </c>
      <c r="D2161" s="569" t="s">
        <v>105</v>
      </c>
      <c r="E2161" s="569" t="s">
        <v>337</v>
      </c>
      <c r="F2161" s="573" t="s">
        <v>141</v>
      </c>
      <c r="G2161" s="569" t="s">
        <v>42</v>
      </c>
      <c r="H2161" s="569" t="s">
        <v>41</v>
      </c>
      <c r="I2161" s="575" t="s">
        <v>54</v>
      </c>
      <c r="J2161" s="569" t="s">
        <v>348</v>
      </c>
      <c r="K2161" s="569" t="s">
        <v>310</v>
      </c>
      <c r="L2161" s="570">
        <v>1</v>
      </c>
      <c r="M2161" s="571">
        <v>6.8630791789015239E-2</v>
      </c>
      <c r="N2161" s="572">
        <v>7.6312499999999996</v>
      </c>
      <c r="O2161" s="668" t="s">
        <v>151</v>
      </c>
      <c r="P2161" s="668" t="s">
        <v>348</v>
      </c>
      <c r="Q2161" s="574" t="s">
        <v>7112</v>
      </c>
      <c r="R2161" s="574" t="s">
        <v>7294</v>
      </c>
      <c r="S2161" s="574" t="s">
        <v>7128</v>
      </c>
      <c r="T2161" s="574" t="s">
        <v>7741</v>
      </c>
      <c r="U2161" s="574" t="s">
        <v>7732</v>
      </c>
      <c r="V2161" s="574" t="s">
        <v>7733</v>
      </c>
      <c r="W2161" s="575" t="s">
        <v>7763</v>
      </c>
      <c r="X2161" s="575" t="s">
        <v>7764</v>
      </c>
      <c r="Y2161" s="576" t="s">
        <v>7822</v>
      </c>
      <c r="Z2161" s="577" t="s">
        <v>7823</v>
      </c>
      <c r="AA2161" s="578" t="s">
        <v>7767</v>
      </c>
      <c r="AE2161"/>
    </row>
    <row r="2162" spans="1:31" s="563" customFormat="1">
      <c r="A2162"/>
      <c r="B2162"/>
      <c r="C2162" s="568">
        <v>2026</v>
      </c>
      <c r="D2162" s="569" t="s">
        <v>16</v>
      </c>
      <c r="E2162" s="569" t="s">
        <v>357</v>
      </c>
      <c r="F2162" s="573" t="s">
        <v>462</v>
      </c>
      <c r="G2162" s="569" t="s">
        <v>42</v>
      </c>
      <c r="H2162" s="569" t="s">
        <v>41</v>
      </c>
      <c r="I2162" s="575" t="s">
        <v>54</v>
      </c>
      <c r="J2162" s="569" t="s">
        <v>352</v>
      </c>
      <c r="K2162" s="569" t="s">
        <v>106</v>
      </c>
      <c r="L2162" s="570">
        <v>1</v>
      </c>
      <c r="M2162" s="571">
        <v>1.4524592452215777</v>
      </c>
      <c r="N2162" s="572">
        <v>55.990624999999994</v>
      </c>
      <c r="O2162" s="668" t="s">
        <v>151</v>
      </c>
      <c r="P2162" s="668" t="s">
        <v>352</v>
      </c>
      <c r="Q2162" s="574" t="s">
        <v>6974</v>
      </c>
      <c r="R2162" s="574" t="s">
        <v>6975</v>
      </c>
      <c r="S2162" s="574" t="s">
        <v>6947</v>
      </c>
      <c r="T2162" s="574" t="s">
        <v>7824</v>
      </c>
      <c r="U2162" s="574" t="s">
        <v>7390</v>
      </c>
      <c r="V2162" s="574" t="s">
        <v>7825</v>
      </c>
      <c r="W2162" s="575" t="s">
        <v>7826</v>
      </c>
      <c r="X2162" s="575" t="s">
        <v>7827</v>
      </c>
      <c r="Y2162" s="576" t="s">
        <v>7828</v>
      </c>
      <c r="Z2162" s="577" t="s">
        <v>7829</v>
      </c>
      <c r="AA2162" s="578" t="s">
        <v>7830</v>
      </c>
      <c r="AE2162"/>
    </row>
    <row r="2163" spans="1:31" s="563" customFormat="1">
      <c r="A2163"/>
      <c r="B2163"/>
      <c r="C2163" s="568">
        <v>2026</v>
      </c>
      <c r="D2163" s="569" t="s">
        <v>16</v>
      </c>
      <c r="E2163" s="569" t="s">
        <v>357</v>
      </c>
      <c r="F2163" s="573" t="s">
        <v>462</v>
      </c>
      <c r="G2163" s="569" t="s">
        <v>42</v>
      </c>
      <c r="H2163" s="569" t="s">
        <v>41</v>
      </c>
      <c r="I2163" s="575" t="s">
        <v>54</v>
      </c>
      <c r="J2163" s="569" t="s">
        <v>116</v>
      </c>
      <c r="K2163" s="569" t="s">
        <v>330</v>
      </c>
      <c r="L2163" s="570">
        <v>1</v>
      </c>
      <c r="M2163" s="571">
        <v>2.3703740520143941</v>
      </c>
      <c r="N2163" s="572">
        <v>10.608750000000001</v>
      </c>
      <c r="O2163" s="668" t="s">
        <v>382</v>
      </c>
      <c r="P2163" s="668" t="s">
        <v>116</v>
      </c>
      <c r="Q2163" s="574" t="s">
        <v>6984</v>
      </c>
      <c r="R2163" s="574" t="s">
        <v>6985</v>
      </c>
      <c r="S2163" s="574" t="s">
        <v>6958</v>
      </c>
      <c r="T2163" s="574" t="s">
        <v>7824</v>
      </c>
      <c r="U2163" s="574" t="s">
        <v>7575</v>
      </c>
      <c r="V2163" s="574" t="s">
        <v>7576</v>
      </c>
      <c r="W2163" s="575" t="s">
        <v>7831</v>
      </c>
      <c r="X2163" s="575" t="s">
        <v>7832</v>
      </c>
      <c r="Y2163" s="576" t="s">
        <v>7833</v>
      </c>
      <c r="Z2163" s="577" t="s">
        <v>7834</v>
      </c>
      <c r="AA2163" s="578" t="s">
        <v>7835</v>
      </c>
      <c r="AE2163"/>
    </row>
    <row r="2164" spans="1:31" s="563" customFormat="1">
      <c r="A2164"/>
      <c r="B2164"/>
      <c r="C2164" s="568">
        <v>2026</v>
      </c>
      <c r="D2164" s="569" t="s">
        <v>16</v>
      </c>
      <c r="E2164" s="569" t="s">
        <v>357</v>
      </c>
      <c r="F2164" s="573" t="s">
        <v>462</v>
      </c>
      <c r="G2164" s="569" t="s">
        <v>42</v>
      </c>
      <c r="H2164" s="569" t="s">
        <v>41</v>
      </c>
      <c r="I2164" s="575" t="s">
        <v>54</v>
      </c>
      <c r="J2164" s="569" t="s">
        <v>109</v>
      </c>
      <c r="K2164" s="569" t="s">
        <v>310</v>
      </c>
      <c r="L2164" s="570">
        <v>0.25</v>
      </c>
      <c r="M2164" s="571">
        <v>1.3695978060575877</v>
      </c>
      <c r="N2164" s="572">
        <v>53.043750000000003</v>
      </c>
      <c r="O2164" s="668" t="s">
        <v>381</v>
      </c>
      <c r="P2164" s="668" t="s">
        <v>109</v>
      </c>
      <c r="Q2164" s="574" t="s">
        <v>7112</v>
      </c>
      <c r="R2164" s="574" t="s">
        <v>7113</v>
      </c>
      <c r="S2164" s="574" t="s">
        <v>6976</v>
      </c>
      <c r="T2164" s="574" t="s">
        <v>7824</v>
      </c>
      <c r="U2164" s="574" t="s">
        <v>7836</v>
      </c>
      <c r="V2164" s="574" t="s">
        <v>7837</v>
      </c>
      <c r="W2164" s="575" t="s">
        <v>7838</v>
      </c>
      <c r="X2164" s="575" t="s">
        <v>7839</v>
      </c>
      <c r="Y2164" s="576" t="s">
        <v>7840</v>
      </c>
      <c r="Z2164" s="577" t="s">
        <v>7841</v>
      </c>
      <c r="AA2164" s="578" t="s">
        <v>7842</v>
      </c>
      <c r="AE2164"/>
    </row>
    <row r="2165" spans="1:31" s="563" customFormat="1">
      <c r="A2165"/>
      <c r="B2165"/>
      <c r="C2165" s="568">
        <v>2026</v>
      </c>
      <c r="D2165" s="569" t="s">
        <v>16</v>
      </c>
      <c r="E2165" s="569" t="s">
        <v>357</v>
      </c>
      <c r="F2165" s="573" t="s">
        <v>462</v>
      </c>
      <c r="G2165" s="569" t="s">
        <v>42</v>
      </c>
      <c r="H2165" s="569" t="s">
        <v>41</v>
      </c>
      <c r="I2165" s="575" t="s">
        <v>54</v>
      </c>
      <c r="J2165" s="569" t="s">
        <v>109</v>
      </c>
      <c r="K2165" s="569" t="s">
        <v>111</v>
      </c>
      <c r="L2165" s="570">
        <v>0.4</v>
      </c>
      <c r="M2165" s="571">
        <v>2.1913564896921409</v>
      </c>
      <c r="N2165" s="572">
        <v>84.87</v>
      </c>
      <c r="O2165" s="668" t="s">
        <v>381</v>
      </c>
      <c r="P2165" s="668" t="s">
        <v>109</v>
      </c>
      <c r="Q2165" s="574" t="s">
        <v>7071</v>
      </c>
      <c r="R2165" s="574" t="s">
        <v>7072</v>
      </c>
      <c r="S2165" s="574" t="s">
        <v>6976</v>
      </c>
      <c r="T2165" s="574" t="s">
        <v>7824</v>
      </c>
      <c r="U2165" s="574" t="s">
        <v>7410</v>
      </c>
      <c r="V2165" s="574" t="s">
        <v>7581</v>
      </c>
      <c r="W2165" s="575" t="s">
        <v>7843</v>
      </c>
      <c r="X2165" s="575" t="s">
        <v>7844</v>
      </c>
      <c r="Y2165" s="576" t="s">
        <v>7840</v>
      </c>
      <c r="Z2165" s="577" t="s">
        <v>7845</v>
      </c>
      <c r="AA2165" s="578" t="s">
        <v>7846</v>
      </c>
      <c r="AE2165"/>
    </row>
    <row r="2166" spans="1:31" s="563" customFormat="1">
      <c r="A2166"/>
      <c r="B2166"/>
      <c r="C2166" s="568">
        <v>2026</v>
      </c>
      <c r="D2166" s="569" t="s">
        <v>16</v>
      </c>
      <c r="E2166" s="569" t="s">
        <v>357</v>
      </c>
      <c r="F2166" s="573" t="s">
        <v>462</v>
      </c>
      <c r="G2166" s="569" t="s">
        <v>42</v>
      </c>
      <c r="H2166" s="569" t="s">
        <v>41</v>
      </c>
      <c r="I2166" s="575" t="s">
        <v>54</v>
      </c>
      <c r="J2166" s="569" t="s">
        <v>109</v>
      </c>
      <c r="K2166" s="569" t="s">
        <v>106</v>
      </c>
      <c r="L2166" s="570">
        <v>0.35</v>
      </c>
      <c r="M2166" s="571">
        <v>1.917436928480623</v>
      </c>
      <c r="N2166" s="572">
        <v>74.261250000000004</v>
      </c>
      <c r="O2166" s="668" t="s">
        <v>381</v>
      </c>
      <c r="P2166" s="668" t="s">
        <v>109</v>
      </c>
      <c r="Q2166" s="574" t="s">
        <v>6974</v>
      </c>
      <c r="R2166" s="574" t="s">
        <v>6975</v>
      </c>
      <c r="S2166" s="574" t="s">
        <v>6976</v>
      </c>
      <c r="T2166" s="574" t="s">
        <v>7824</v>
      </c>
      <c r="U2166" s="574" t="s">
        <v>6977</v>
      </c>
      <c r="V2166" s="574" t="s">
        <v>6978</v>
      </c>
      <c r="W2166" s="575" t="s">
        <v>7826</v>
      </c>
      <c r="X2166" s="575" t="s">
        <v>7827</v>
      </c>
      <c r="Y2166" s="576" t="s">
        <v>7840</v>
      </c>
      <c r="Z2166" s="577" t="s">
        <v>7847</v>
      </c>
      <c r="AA2166" s="578" t="s">
        <v>7830</v>
      </c>
      <c r="AE2166"/>
    </row>
    <row r="2167" spans="1:31" s="563" customFormat="1">
      <c r="A2167"/>
      <c r="B2167"/>
      <c r="C2167" s="568">
        <v>2026</v>
      </c>
      <c r="D2167" s="569" t="s">
        <v>16</v>
      </c>
      <c r="E2167" s="569" t="s">
        <v>357</v>
      </c>
      <c r="F2167" s="573" t="s">
        <v>462</v>
      </c>
      <c r="G2167" s="569" t="s">
        <v>42</v>
      </c>
      <c r="H2167" s="569" t="s">
        <v>41</v>
      </c>
      <c r="I2167" s="575" t="s">
        <v>54</v>
      </c>
      <c r="J2167" s="569" t="s">
        <v>350</v>
      </c>
      <c r="K2167" s="569" t="s">
        <v>104</v>
      </c>
      <c r="L2167" s="570">
        <v>1</v>
      </c>
      <c r="M2167" s="571">
        <v>3.1818258055506035</v>
      </c>
      <c r="N2167" s="572">
        <v>358.34000000000003</v>
      </c>
      <c r="O2167" s="668" t="s">
        <v>151</v>
      </c>
      <c r="P2167" s="668" t="s">
        <v>350</v>
      </c>
      <c r="Q2167" s="574" t="s">
        <v>7022</v>
      </c>
      <c r="R2167" s="574" t="s">
        <v>7023</v>
      </c>
      <c r="S2167" s="574" t="s">
        <v>6986</v>
      </c>
      <c r="T2167" s="574" t="s">
        <v>7824</v>
      </c>
      <c r="U2167" s="574" t="s">
        <v>7144</v>
      </c>
      <c r="V2167" s="574" t="s">
        <v>7145</v>
      </c>
      <c r="W2167" s="575" t="s">
        <v>7848</v>
      </c>
      <c r="X2167" s="575" t="s">
        <v>7849</v>
      </c>
      <c r="Y2167" s="576" t="s">
        <v>7850</v>
      </c>
      <c r="Z2167" s="577" t="s">
        <v>7851</v>
      </c>
      <c r="AA2167" s="578" t="s">
        <v>7852</v>
      </c>
      <c r="AE2167"/>
    </row>
    <row r="2168" spans="1:31" s="563" customFormat="1">
      <c r="A2168"/>
      <c r="B2168"/>
      <c r="C2168" s="568">
        <v>2026</v>
      </c>
      <c r="D2168" s="569" t="s">
        <v>16</v>
      </c>
      <c r="E2168" s="569" t="s">
        <v>357</v>
      </c>
      <c r="F2168" s="573" t="s">
        <v>462</v>
      </c>
      <c r="G2168" s="569" t="s">
        <v>42</v>
      </c>
      <c r="H2168" s="569" t="s">
        <v>41</v>
      </c>
      <c r="I2168" s="575" t="s">
        <v>54</v>
      </c>
      <c r="J2168" s="569" t="s">
        <v>99</v>
      </c>
      <c r="K2168" s="569" t="s">
        <v>331</v>
      </c>
      <c r="L2168" s="570">
        <v>1</v>
      </c>
      <c r="M2168" s="571">
        <v>1.3216619729054764</v>
      </c>
      <c r="N2168" s="572">
        <v>313.54749999999996</v>
      </c>
      <c r="O2168" s="668" t="s">
        <v>151</v>
      </c>
      <c r="P2168" s="668" t="s">
        <v>99</v>
      </c>
      <c r="Q2168" s="574" t="s">
        <v>7853</v>
      </c>
      <c r="R2168" s="574" t="s">
        <v>7854</v>
      </c>
      <c r="S2168" s="574" t="s">
        <v>6996</v>
      </c>
      <c r="T2168" s="574" t="s">
        <v>7824</v>
      </c>
      <c r="U2168" s="574" t="s">
        <v>7855</v>
      </c>
      <c r="V2168" s="574" t="s">
        <v>7856</v>
      </c>
      <c r="W2168" s="575" t="s">
        <v>7857</v>
      </c>
      <c r="X2168" s="575" t="s">
        <v>7858</v>
      </c>
      <c r="Y2168" s="576" t="s">
        <v>7859</v>
      </c>
      <c r="Z2168" s="577" t="s">
        <v>7860</v>
      </c>
      <c r="AA2168" s="578" t="s">
        <v>7861</v>
      </c>
      <c r="AE2168"/>
    </row>
    <row r="2169" spans="1:31" s="563" customFormat="1">
      <c r="A2169"/>
      <c r="B2169"/>
      <c r="C2169" s="568">
        <v>2026</v>
      </c>
      <c r="D2169" s="569" t="s">
        <v>16</v>
      </c>
      <c r="E2169" s="569" t="s">
        <v>357</v>
      </c>
      <c r="F2169" s="573" t="s">
        <v>462</v>
      </c>
      <c r="G2169" s="569" t="s">
        <v>42</v>
      </c>
      <c r="H2169" s="569" t="s">
        <v>41</v>
      </c>
      <c r="I2169" s="575" t="s">
        <v>54</v>
      </c>
      <c r="J2169" s="569" t="s">
        <v>96</v>
      </c>
      <c r="K2169" s="569" t="s">
        <v>311</v>
      </c>
      <c r="L2169" s="570">
        <v>1</v>
      </c>
      <c r="M2169" s="571">
        <v>2.308679652941887E-2</v>
      </c>
      <c r="N2169" s="572">
        <v>44.792500000000004</v>
      </c>
      <c r="O2169" s="668" t="s">
        <v>151</v>
      </c>
      <c r="P2169" s="668" t="s">
        <v>96</v>
      </c>
      <c r="Q2169" s="574" t="s">
        <v>7862</v>
      </c>
      <c r="R2169" s="574" t="s">
        <v>7863</v>
      </c>
      <c r="S2169" s="574" t="s">
        <v>7004</v>
      </c>
      <c r="T2169" s="574" t="s">
        <v>7824</v>
      </c>
      <c r="U2169" s="574" t="s">
        <v>7864</v>
      </c>
      <c r="V2169" s="574" t="s">
        <v>7865</v>
      </c>
      <c r="W2169" s="575" t="s">
        <v>7866</v>
      </c>
      <c r="X2169" s="575" t="s">
        <v>7867</v>
      </c>
      <c r="Y2169" s="576" t="s">
        <v>7868</v>
      </c>
      <c r="Z2169" s="577" t="s">
        <v>7869</v>
      </c>
      <c r="AA2169" s="578" t="s">
        <v>7870</v>
      </c>
      <c r="AE2169"/>
    </row>
    <row r="2170" spans="1:31" s="563" customFormat="1">
      <c r="A2170"/>
      <c r="B2170"/>
      <c r="C2170" s="568">
        <v>2026</v>
      </c>
      <c r="D2170" s="569" t="s">
        <v>16</v>
      </c>
      <c r="E2170" s="569" t="s">
        <v>357</v>
      </c>
      <c r="F2170" s="573" t="s">
        <v>462</v>
      </c>
      <c r="G2170" s="569" t="s">
        <v>42</v>
      </c>
      <c r="H2170" s="569" t="s">
        <v>41</v>
      </c>
      <c r="I2170" s="575" t="s">
        <v>54</v>
      </c>
      <c r="J2170" s="569" t="s">
        <v>87</v>
      </c>
      <c r="K2170" s="569" t="s">
        <v>111</v>
      </c>
      <c r="L2170" s="570">
        <v>0.5</v>
      </c>
      <c r="M2170" s="571">
        <v>0.60045234063780495</v>
      </c>
      <c r="N2170" s="572">
        <v>25.195781249999996</v>
      </c>
      <c r="O2170" s="668" t="s">
        <v>151</v>
      </c>
      <c r="P2170" s="668" t="s">
        <v>87</v>
      </c>
      <c r="Q2170" s="574" t="s">
        <v>7071</v>
      </c>
      <c r="R2170" s="574" t="s">
        <v>7072</v>
      </c>
      <c r="S2170" s="574" t="s">
        <v>7011</v>
      </c>
      <c r="T2170" s="574" t="s">
        <v>7824</v>
      </c>
      <c r="U2170" s="574" t="s">
        <v>7445</v>
      </c>
      <c r="V2170" s="574" t="s">
        <v>7871</v>
      </c>
      <c r="W2170" s="575" t="s">
        <v>7843</v>
      </c>
      <c r="X2170" s="575" t="s">
        <v>7844</v>
      </c>
      <c r="Y2170" s="576" t="s">
        <v>7872</v>
      </c>
      <c r="Z2170" s="577" t="s">
        <v>7873</v>
      </c>
      <c r="AA2170" s="578" t="s">
        <v>7846</v>
      </c>
      <c r="AE2170"/>
    </row>
    <row r="2171" spans="1:31" s="563" customFormat="1">
      <c r="A2171"/>
      <c r="B2171"/>
      <c r="C2171" s="568">
        <v>2026</v>
      </c>
      <c r="D2171" s="569" t="s">
        <v>16</v>
      </c>
      <c r="E2171" s="569" t="s">
        <v>357</v>
      </c>
      <c r="F2171" s="573" t="s">
        <v>462</v>
      </c>
      <c r="G2171" s="569" t="s">
        <v>42</v>
      </c>
      <c r="H2171" s="569" t="s">
        <v>41</v>
      </c>
      <c r="I2171" s="575" t="s">
        <v>54</v>
      </c>
      <c r="J2171" s="569" t="s">
        <v>87</v>
      </c>
      <c r="K2171" s="569" t="s">
        <v>106</v>
      </c>
      <c r="L2171" s="570">
        <v>0.5</v>
      </c>
      <c r="M2171" s="571">
        <v>0.60045234063780495</v>
      </c>
      <c r="N2171" s="572">
        <v>25.195781249999996</v>
      </c>
      <c r="O2171" s="668" t="s">
        <v>151</v>
      </c>
      <c r="P2171" s="668" t="s">
        <v>87</v>
      </c>
      <c r="Q2171" s="574" t="s">
        <v>6974</v>
      </c>
      <c r="R2171" s="574" t="s">
        <v>6975</v>
      </c>
      <c r="S2171" s="574" t="s">
        <v>7011</v>
      </c>
      <c r="T2171" s="574" t="s">
        <v>7824</v>
      </c>
      <c r="U2171" s="574" t="s">
        <v>7019</v>
      </c>
      <c r="V2171" s="574" t="s">
        <v>7020</v>
      </c>
      <c r="W2171" s="575" t="s">
        <v>7826</v>
      </c>
      <c r="X2171" s="575" t="s">
        <v>7827</v>
      </c>
      <c r="Y2171" s="576" t="s">
        <v>7872</v>
      </c>
      <c r="Z2171" s="577" t="s">
        <v>7874</v>
      </c>
      <c r="AA2171" s="578" t="s">
        <v>7830</v>
      </c>
      <c r="AE2171"/>
    </row>
    <row r="2172" spans="1:31" s="563" customFormat="1">
      <c r="A2172"/>
      <c r="B2172"/>
      <c r="C2172" s="568">
        <v>2026</v>
      </c>
      <c r="D2172" s="569" t="s">
        <v>16</v>
      </c>
      <c r="E2172" s="569" t="s">
        <v>357</v>
      </c>
      <c r="F2172" s="573" t="s">
        <v>462</v>
      </c>
      <c r="G2172" s="569" t="s">
        <v>42</v>
      </c>
      <c r="H2172" s="569" t="s">
        <v>41</v>
      </c>
      <c r="I2172" s="575" t="s">
        <v>54</v>
      </c>
      <c r="J2172" s="569" t="s">
        <v>83</v>
      </c>
      <c r="K2172" s="569" t="s">
        <v>81</v>
      </c>
      <c r="L2172" s="570">
        <v>1</v>
      </c>
      <c r="M2172" s="571">
        <v>16.178179302916767</v>
      </c>
      <c r="N2172" s="572">
        <v>39.154823275862071</v>
      </c>
      <c r="O2172" s="668" t="s">
        <v>382</v>
      </c>
      <c r="P2172" s="668" t="s">
        <v>83</v>
      </c>
      <c r="Q2172" s="574" t="s">
        <v>7030</v>
      </c>
      <c r="R2172" s="574" t="s">
        <v>7031</v>
      </c>
      <c r="S2172" s="574" t="s">
        <v>7032</v>
      </c>
      <c r="T2172" s="574" t="s">
        <v>7824</v>
      </c>
      <c r="U2172" s="574" t="s">
        <v>7033</v>
      </c>
      <c r="V2172" s="574" t="s">
        <v>7034</v>
      </c>
      <c r="W2172" s="575" t="s">
        <v>7875</v>
      </c>
      <c r="X2172" s="575" t="s">
        <v>7876</v>
      </c>
      <c r="Y2172" s="576" t="s">
        <v>7877</v>
      </c>
      <c r="Z2172" s="577" t="s">
        <v>7878</v>
      </c>
      <c r="AA2172" s="578" t="s">
        <v>7879</v>
      </c>
      <c r="AE2172"/>
    </row>
    <row r="2173" spans="1:31" s="563" customFormat="1">
      <c r="A2173"/>
      <c r="B2173"/>
      <c r="C2173" s="568">
        <v>2026</v>
      </c>
      <c r="D2173" s="569" t="s">
        <v>16</v>
      </c>
      <c r="E2173" s="569" t="s">
        <v>357</v>
      </c>
      <c r="F2173" s="573" t="s">
        <v>462</v>
      </c>
      <c r="G2173" s="569" t="s">
        <v>42</v>
      </c>
      <c r="H2173" s="569" t="s">
        <v>41</v>
      </c>
      <c r="I2173" s="575" t="s">
        <v>54</v>
      </c>
      <c r="J2173" s="569" t="s">
        <v>77</v>
      </c>
      <c r="K2173" s="569" t="s">
        <v>106</v>
      </c>
      <c r="L2173" s="570">
        <v>0.45</v>
      </c>
      <c r="M2173" s="571">
        <v>9.568629028406944</v>
      </c>
      <c r="N2173" s="572">
        <v>271.07185344827593</v>
      </c>
      <c r="O2173" s="668" t="s">
        <v>381</v>
      </c>
      <c r="P2173" s="668" t="s">
        <v>77</v>
      </c>
      <c r="Q2173" s="574" t="s">
        <v>6974</v>
      </c>
      <c r="R2173" s="574" t="s">
        <v>6975</v>
      </c>
      <c r="S2173" s="574" t="s">
        <v>7042</v>
      </c>
      <c r="T2173" s="574" t="s">
        <v>7824</v>
      </c>
      <c r="U2173" s="574" t="s">
        <v>7155</v>
      </c>
      <c r="V2173" s="574" t="s">
        <v>7156</v>
      </c>
      <c r="W2173" s="575" t="s">
        <v>7826</v>
      </c>
      <c r="X2173" s="575" t="s">
        <v>7827</v>
      </c>
      <c r="Y2173" s="576" t="s">
        <v>7880</v>
      </c>
      <c r="Z2173" s="577" t="s">
        <v>7881</v>
      </c>
      <c r="AA2173" s="578" t="s">
        <v>7830</v>
      </c>
      <c r="AE2173"/>
    </row>
    <row r="2174" spans="1:31" s="563" customFormat="1">
      <c r="A2174"/>
      <c r="B2174"/>
      <c r="C2174" s="568">
        <v>2026</v>
      </c>
      <c r="D2174" s="569" t="s">
        <v>16</v>
      </c>
      <c r="E2174" s="569" t="s">
        <v>357</v>
      </c>
      <c r="F2174" s="573" t="s">
        <v>462</v>
      </c>
      <c r="G2174" s="569" t="s">
        <v>42</v>
      </c>
      <c r="H2174" s="569" t="s">
        <v>41</v>
      </c>
      <c r="I2174" s="575" t="s">
        <v>54</v>
      </c>
      <c r="J2174" s="569" t="s">
        <v>77</v>
      </c>
      <c r="K2174" s="569" t="s">
        <v>311</v>
      </c>
      <c r="L2174" s="570">
        <v>0.55000000000000004</v>
      </c>
      <c r="M2174" s="571">
        <v>11.694991034719596</v>
      </c>
      <c r="N2174" s="572">
        <v>331.31004310344832</v>
      </c>
      <c r="O2174" s="668" t="s">
        <v>381</v>
      </c>
      <c r="P2174" s="668" t="s">
        <v>77</v>
      </c>
      <c r="Q2174" s="574" t="s">
        <v>7862</v>
      </c>
      <c r="R2174" s="574" t="s">
        <v>7863</v>
      </c>
      <c r="S2174" s="574" t="s">
        <v>7042</v>
      </c>
      <c r="T2174" s="574" t="s">
        <v>7824</v>
      </c>
      <c r="U2174" s="574" t="s">
        <v>7882</v>
      </c>
      <c r="V2174" s="574" t="s">
        <v>7883</v>
      </c>
      <c r="W2174" s="575" t="s">
        <v>7866</v>
      </c>
      <c r="X2174" s="575" t="s">
        <v>7867</v>
      </c>
      <c r="Y2174" s="575" t="s">
        <v>7880</v>
      </c>
      <c r="Z2174" s="579" t="s">
        <v>7884</v>
      </c>
      <c r="AA2174" s="580" t="s">
        <v>7870</v>
      </c>
      <c r="AE2174"/>
    </row>
    <row r="2175" spans="1:31" s="563" customFormat="1">
      <c r="A2175"/>
      <c r="B2175"/>
      <c r="C2175" s="568">
        <v>2026</v>
      </c>
      <c r="D2175" s="569" t="s">
        <v>16</v>
      </c>
      <c r="E2175" s="569" t="s">
        <v>357</v>
      </c>
      <c r="F2175" s="573" t="s">
        <v>462</v>
      </c>
      <c r="G2175" s="569" t="s">
        <v>42</v>
      </c>
      <c r="H2175" s="569" t="s">
        <v>41</v>
      </c>
      <c r="I2175" s="575" t="s">
        <v>54</v>
      </c>
      <c r="J2175" s="569" t="s">
        <v>349</v>
      </c>
      <c r="K2175" s="569" t="s">
        <v>311</v>
      </c>
      <c r="L2175" s="570">
        <v>0.4</v>
      </c>
      <c r="M2175" s="571">
        <v>1.1777582318879285</v>
      </c>
      <c r="N2175" s="572">
        <v>110.86143750000001</v>
      </c>
      <c r="O2175" s="668" t="s">
        <v>151</v>
      </c>
      <c r="P2175" s="668" t="s">
        <v>349</v>
      </c>
      <c r="Q2175" s="574" t="s">
        <v>7862</v>
      </c>
      <c r="R2175" s="574" t="s">
        <v>7863</v>
      </c>
      <c r="S2175" s="574" t="s">
        <v>7058</v>
      </c>
      <c r="T2175" s="574" t="s">
        <v>7824</v>
      </c>
      <c r="U2175" s="574" t="s">
        <v>7885</v>
      </c>
      <c r="V2175" s="574" t="s">
        <v>7886</v>
      </c>
      <c r="W2175" s="575" t="s">
        <v>7866</v>
      </c>
      <c r="X2175" s="575" t="s">
        <v>7867</v>
      </c>
      <c r="Y2175" s="576" t="s">
        <v>7887</v>
      </c>
      <c r="Z2175" s="577" t="s">
        <v>7888</v>
      </c>
      <c r="AA2175" s="578" t="s">
        <v>7870</v>
      </c>
      <c r="AE2175"/>
    </row>
    <row r="2176" spans="1:31" s="563" customFormat="1">
      <c r="A2176"/>
      <c r="B2176"/>
      <c r="C2176" s="568">
        <v>2026</v>
      </c>
      <c r="D2176" s="569" t="s">
        <v>16</v>
      </c>
      <c r="E2176" s="569" t="s">
        <v>357</v>
      </c>
      <c r="F2176" s="573" t="s">
        <v>462</v>
      </c>
      <c r="G2176" s="569" t="s">
        <v>42</v>
      </c>
      <c r="H2176" s="569" t="s">
        <v>41</v>
      </c>
      <c r="I2176" s="575" t="s">
        <v>54</v>
      </c>
      <c r="J2176" s="569" t="s">
        <v>349</v>
      </c>
      <c r="K2176" s="569" t="s">
        <v>104</v>
      </c>
      <c r="L2176" s="570">
        <v>0.6</v>
      </c>
      <c r="M2176" s="571">
        <v>1.7666373478318929</v>
      </c>
      <c r="N2176" s="572">
        <v>166.29215625000001</v>
      </c>
      <c r="O2176" s="668" t="s">
        <v>151</v>
      </c>
      <c r="P2176" s="668" t="s">
        <v>349</v>
      </c>
      <c r="Q2176" s="574" t="s">
        <v>7022</v>
      </c>
      <c r="R2176" s="574" t="s">
        <v>7023</v>
      </c>
      <c r="S2176" s="574" t="s">
        <v>7058</v>
      </c>
      <c r="T2176" s="574" t="s">
        <v>7824</v>
      </c>
      <c r="U2176" s="574" t="s">
        <v>7063</v>
      </c>
      <c r="V2176" s="574" t="s">
        <v>7064</v>
      </c>
      <c r="W2176" s="575" t="s">
        <v>7848</v>
      </c>
      <c r="X2176" s="575" t="s">
        <v>7849</v>
      </c>
      <c r="Y2176" s="576" t="s">
        <v>7887</v>
      </c>
      <c r="Z2176" s="577" t="s">
        <v>7889</v>
      </c>
      <c r="AA2176" s="578" t="s">
        <v>7852</v>
      </c>
      <c r="AE2176"/>
    </row>
    <row r="2177" spans="1:31" s="563" customFormat="1">
      <c r="A2177"/>
      <c r="B2177"/>
      <c r="C2177" s="568">
        <v>2026</v>
      </c>
      <c r="D2177" s="569" t="s">
        <v>16</v>
      </c>
      <c r="E2177" s="569" t="s">
        <v>357</v>
      </c>
      <c r="F2177" s="573" t="s">
        <v>462</v>
      </c>
      <c r="G2177" s="569" t="s">
        <v>42</v>
      </c>
      <c r="H2177" s="569" t="s">
        <v>41</v>
      </c>
      <c r="I2177" s="575" t="s">
        <v>54</v>
      </c>
      <c r="J2177" s="569" t="s">
        <v>76</v>
      </c>
      <c r="K2177" s="569" t="s">
        <v>104</v>
      </c>
      <c r="L2177" s="570">
        <v>1</v>
      </c>
      <c r="M2177" s="571">
        <v>6.9733234949405601E-2</v>
      </c>
      <c r="N2177" s="572">
        <v>26.875499999999999</v>
      </c>
      <c r="O2177" s="668" t="s">
        <v>151</v>
      </c>
      <c r="P2177" s="668" t="s">
        <v>76</v>
      </c>
      <c r="Q2177" s="574" t="s">
        <v>7022</v>
      </c>
      <c r="R2177" s="574" t="s">
        <v>7023</v>
      </c>
      <c r="S2177" s="574" t="s">
        <v>7066</v>
      </c>
      <c r="T2177" s="574" t="s">
        <v>7824</v>
      </c>
      <c r="U2177" s="574" t="s">
        <v>7890</v>
      </c>
      <c r="V2177" s="574" t="s">
        <v>7891</v>
      </c>
      <c r="W2177" s="575" t="s">
        <v>7848</v>
      </c>
      <c r="X2177" s="575" t="s">
        <v>7849</v>
      </c>
      <c r="Y2177" s="576" t="s">
        <v>7892</v>
      </c>
      <c r="Z2177" s="577" t="s">
        <v>7893</v>
      </c>
      <c r="AA2177" s="578" t="s">
        <v>7852</v>
      </c>
      <c r="AE2177"/>
    </row>
    <row r="2178" spans="1:31" s="563" customFormat="1">
      <c r="A2178"/>
      <c r="B2178"/>
      <c r="C2178" s="568">
        <v>2026</v>
      </c>
      <c r="D2178" s="569" t="s">
        <v>16</v>
      </c>
      <c r="E2178" s="569" t="s">
        <v>357</v>
      </c>
      <c r="F2178" s="573" t="s">
        <v>462</v>
      </c>
      <c r="G2178" s="569" t="s">
        <v>42</v>
      </c>
      <c r="H2178" s="569" t="s">
        <v>41</v>
      </c>
      <c r="I2178" s="575" t="s">
        <v>54</v>
      </c>
      <c r="J2178" s="569" t="s">
        <v>74</v>
      </c>
      <c r="K2178" s="569" t="s">
        <v>104</v>
      </c>
      <c r="L2178" s="570">
        <v>1</v>
      </c>
      <c r="M2178" s="571">
        <v>0.74438730536349573</v>
      </c>
      <c r="N2178" s="572">
        <v>287.95178571428568</v>
      </c>
      <c r="O2178" s="668" t="s">
        <v>151</v>
      </c>
      <c r="P2178" s="668" t="s">
        <v>74</v>
      </c>
      <c r="Q2178" s="574" t="s">
        <v>7022</v>
      </c>
      <c r="R2178" s="574" t="s">
        <v>7023</v>
      </c>
      <c r="S2178" s="574" t="s">
        <v>7079</v>
      </c>
      <c r="T2178" s="574" t="s">
        <v>7824</v>
      </c>
      <c r="U2178" s="574" t="s">
        <v>7474</v>
      </c>
      <c r="V2178" s="574" t="s">
        <v>7641</v>
      </c>
      <c r="W2178" s="575" t="s">
        <v>7848</v>
      </c>
      <c r="X2178" s="575" t="s">
        <v>7849</v>
      </c>
      <c r="Y2178" s="576" t="s">
        <v>7894</v>
      </c>
      <c r="Z2178" s="577" t="s">
        <v>7895</v>
      </c>
      <c r="AA2178" s="578" t="s">
        <v>7852</v>
      </c>
      <c r="AE2178"/>
    </row>
    <row r="2179" spans="1:31" s="563" customFormat="1">
      <c r="A2179"/>
      <c r="B2179"/>
      <c r="C2179" s="568">
        <v>2026</v>
      </c>
      <c r="D2179" s="569" t="s">
        <v>16</v>
      </c>
      <c r="E2179" s="569" t="s">
        <v>357</v>
      </c>
      <c r="F2179" s="573" t="s">
        <v>462</v>
      </c>
      <c r="G2179" s="569" t="s">
        <v>42</v>
      </c>
      <c r="H2179" s="569" t="s">
        <v>41</v>
      </c>
      <c r="I2179" s="575" t="s">
        <v>54</v>
      </c>
      <c r="J2179" s="569" t="s">
        <v>71</v>
      </c>
      <c r="K2179" s="569" t="s">
        <v>472</v>
      </c>
      <c r="L2179" s="570">
        <v>0.3</v>
      </c>
      <c r="M2179" s="571">
        <v>0.30712453722091593</v>
      </c>
      <c r="N2179" s="572">
        <v>25.195781249999996</v>
      </c>
      <c r="O2179" s="668" t="s">
        <v>151</v>
      </c>
      <c r="P2179" s="668" t="s">
        <v>70</v>
      </c>
      <c r="Q2179" s="574" t="s">
        <v>7896</v>
      </c>
      <c r="R2179" s="574" t="s">
        <v>7897</v>
      </c>
      <c r="S2179" s="574" t="s">
        <v>7167</v>
      </c>
      <c r="T2179" s="574" t="s">
        <v>7824</v>
      </c>
      <c r="U2179" s="574" t="s">
        <v>7898</v>
      </c>
      <c r="V2179" s="574" t="s">
        <v>7899</v>
      </c>
      <c r="W2179" s="575" t="s">
        <v>7900</v>
      </c>
      <c r="X2179" s="575" t="s">
        <v>7901</v>
      </c>
      <c r="Y2179" s="576" t="s">
        <v>7902</v>
      </c>
      <c r="Z2179" s="577" t="s">
        <v>7903</v>
      </c>
      <c r="AA2179" s="578" t="s">
        <v>7904</v>
      </c>
      <c r="AE2179"/>
    </row>
    <row r="2180" spans="1:31" s="563" customFormat="1">
      <c r="A2180"/>
      <c r="B2180"/>
      <c r="C2180" s="568">
        <v>2026</v>
      </c>
      <c r="D2180" s="569" t="s">
        <v>16</v>
      </c>
      <c r="E2180" s="569" t="s">
        <v>357</v>
      </c>
      <c r="F2180" s="573" t="s">
        <v>462</v>
      </c>
      <c r="G2180" s="569" t="s">
        <v>42</v>
      </c>
      <c r="H2180" s="569" t="s">
        <v>41</v>
      </c>
      <c r="I2180" s="575" t="s">
        <v>54</v>
      </c>
      <c r="J2180" s="569" t="s">
        <v>71</v>
      </c>
      <c r="K2180" s="569" t="s">
        <v>311</v>
      </c>
      <c r="L2180" s="570">
        <v>0.2</v>
      </c>
      <c r="M2180" s="571">
        <v>0.20474969148061067</v>
      </c>
      <c r="N2180" s="572">
        <v>16.7971875</v>
      </c>
      <c r="O2180" s="668" t="s">
        <v>151</v>
      </c>
      <c r="P2180" s="668" t="s">
        <v>70</v>
      </c>
      <c r="Q2180" s="574" t="s">
        <v>7862</v>
      </c>
      <c r="R2180" s="574" t="s">
        <v>7863</v>
      </c>
      <c r="S2180" s="574" t="s">
        <v>7167</v>
      </c>
      <c r="T2180" s="574" t="s">
        <v>7824</v>
      </c>
      <c r="U2180" s="574" t="s">
        <v>7905</v>
      </c>
      <c r="V2180" s="574" t="s">
        <v>7906</v>
      </c>
      <c r="W2180" s="575" t="s">
        <v>7866</v>
      </c>
      <c r="X2180" s="575" t="s">
        <v>7867</v>
      </c>
      <c r="Y2180" s="576" t="s">
        <v>7902</v>
      </c>
      <c r="Z2180" s="577" t="s">
        <v>7907</v>
      </c>
      <c r="AA2180" s="578" t="s">
        <v>7870</v>
      </c>
      <c r="AE2180"/>
    </row>
    <row r="2181" spans="1:31" s="563" customFormat="1">
      <c r="A2181"/>
      <c r="B2181"/>
      <c r="C2181" s="568">
        <v>2026</v>
      </c>
      <c r="D2181" s="569" t="s">
        <v>16</v>
      </c>
      <c r="E2181" s="569" t="s">
        <v>357</v>
      </c>
      <c r="F2181" s="573" t="s">
        <v>462</v>
      </c>
      <c r="G2181" s="569" t="s">
        <v>42</v>
      </c>
      <c r="H2181" s="569" t="s">
        <v>41</v>
      </c>
      <c r="I2181" s="575" t="s">
        <v>54</v>
      </c>
      <c r="J2181" s="569" t="s">
        <v>71</v>
      </c>
      <c r="K2181" s="569" t="s">
        <v>104</v>
      </c>
      <c r="L2181" s="570">
        <v>0.5</v>
      </c>
      <c r="M2181" s="571">
        <v>0.51187422870152666</v>
      </c>
      <c r="N2181" s="572">
        <v>41.992968749999996</v>
      </c>
      <c r="O2181" s="668" t="s">
        <v>151</v>
      </c>
      <c r="P2181" s="668" t="s">
        <v>70</v>
      </c>
      <c r="Q2181" s="574" t="s">
        <v>7022</v>
      </c>
      <c r="R2181" s="574" t="s">
        <v>7023</v>
      </c>
      <c r="S2181" s="574" t="s">
        <v>7167</v>
      </c>
      <c r="T2181" s="574" t="s">
        <v>7824</v>
      </c>
      <c r="U2181" s="574" t="s">
        <v>7908</v>
      </c>
      <c r="V2181" s="574" t="s">
        <v>7909</v>
      </c>
      <c r="W2181" s="575" t="s">
        <v>7848</v>
      </c>
      <c r="X2181" s="575" t="s">
        <v>7849</v>
      </c>
      <c r="Y2181" s="576" t="s">
        <v>7902</v>
      </c>
      <c r="Z2181" s="577" t="s">
        <v>7910</v>
      </c>
      <c r="AA2181" s="578" t="s">
        <v>7852</v>
      </c>
      <c r="AE2181"/>
    </row>
    <row r="2182" spans="1:31" s="563" customFormat="1">
      <c r="A2182"/>
      <c r="B2182"/>
      <c r="C2182" s="568">
        <v>2026</v>
      </c>
      <c r="D2182" s="569" t="s">
        <v>16</v>
      </c>
      <c r="E2182" s="569" t="s">
        <v>357</v>
      </c>
      <c r="F2182" s="573" t="s">
        <v>462</v>
      </c>
      <c r="G2182" s="569" t="s">
        <v>42</v>
      </c>
      <c r="H2182" s="569" t="s">
        <v>41</v>
      </c>
      <c r="I2182" s="575" t="s">
        <v>54</v>
      </c>
      <c r="J2182" s="569" t="s">
        <v>351</v>
      </c>
      <c r="K2182" s="569" t="s">
        <v>106</v>
      </c>
      <c r="L2182" s="570">
        <v>1</v>
      </c>
      <c r="M2182" s="571">
        <v>4.3461137966059917</v>
      </c>
      <c r="N2182" s="572">
        <v>17.917000000000002</v>
      </c>
      <c r="O2182" s="668" t="s">
        <v>151</v>
      </c>
      <c r="P2182" s="668" t="s">
        <v>351</v>
      </c>
      <c r="Q2182" s="574" t="s">
        <v>6974</v>
      </c>
      <c r="R2182" s="574" t="s">
        <v>6975</v>
      </c>
      <c r="S2182" s="574" t="s">
        <v>7089</v>
      </c>
      <c r="T2182" s="574" t="s">
        <v>7824</v>
      </c>
      <c r="U2182" s="574" t="s">
        <v>7911</v>
      </c>
      <c r="V2182" s="574" t="s">
        <v>7912</v>
      </c>
      <c r="W2182" s="575" t="s">
        <v>7826</v>
      </c>
      <c r="X2182" s="575" t="s">
        <v>7827</v>
      </c>
      <c r="Y2182" s="576" t="s">
        <v>7913</v>
      </c>
      <c r="Z2182" s="577" t="s">
        <v>7914</v>
      </c>
      <c r="AA2182" s="578" t="s">
        <v>7830</v>
      </c>
      <c r="AE2182"/>
    </row>
    <row r="2183" spans="1:31" s="563" customFormat="1">
      <c r="A2183"/>
      <c r="B2183"/>
      <c r="C2183" s="568">
        <v>2026</v>
      </c>
      <c r="D2183" s="569" t="s">
        <v>16</v>
      </c>
      <c r="E2183" s="569" t="s">
        <v>357</v>
      </c>
      <c r="F2183" s="573" t="s">
        <v>462</v>
      </c>
      <c r="G2183" s="569" t="s">
        <v>42</v>
      </c>
      <c r="H2183" s="569" t="s">
        <v>41</v>
      </c>
      <c r="I2183" s="575" t="s">
        <v>54</v>
      </c>
      <c r="J2183" s="569" t="s">
        <v>67</v>
      </c>
      <c r="K2183" s="569" t="s">
        <v>81</v>
      </c>
      <c r="L2183" s="570">
        <v>1</v>
      </c>
      <c r="M2183" s="571">
        <v>4.9066564241691104</v>
      </c>
      <c r="N2183" s="572">
        <v>22.150137362637366</v>
      </c>
      <c r="O2183" s="668" t="s">
        <v>382</v>
      </c>
      <c r="P2183" s="668" t="s">
        <v>67</v>
      </c>
      <c r="Q2183" s="574" t="s">
        <v>7030</v>
      </c>
      <c r="R2183" s="574" t="s">
        <v>7031</v>
      </c>
      <c r="S2183" s="574" t="s">
        <v>7097</v>
      </c>
      <c r="T2183" s="574" t="s">
        <v>7824</v>
      </c>
      <c r="U2183" s="574" t="s">
        <v>7098</v>
      </c>
      <c r="V2183" s="574" t="s">
        <v>7099</v>
      </c>
      <c r="W2183" s="575" t="s">
        <v>7875</v>
      </c>
      <c r="X2183" s="575" t="s">
        <v>7876</v>
      </c>
      <c r="Y2183" s="576" t="s">
        <v>7915</v>
      </c>
      <c r="Z2183" s="577" t="s">
        <v>7916</v>
      </c>
      <c r="AA2183" s="578" t="s">
        <v>7879</v>
      </c>
      <c r="AE2183"/>
    </row>
    <row r="2184" spans="1:31" s="563" customFormat="1">
      <c r="A2184"/>
      <c r="B2184"/>
      <c r="C2184" s="568">
        <v>2026</v>
      </c>
      <c r="D2184" s="569" t="s">
        <v>16</v>
      </c>
      <c r="E2184" s="569" t="s">
        <v>357</v>
      </c>
      <c r="F2184" s="573" t="s">
        <v>462</v>
      </c>
      <c r="G2184" s="569" t="s">
        <v>42</v>
      </c>
      <c r="H2184" s="569" t="s">
        <v>41</v>
      </c>
      <c r="I2184" s="575" t="s">
        <v>54</v>
      </c>
      <c r="J2184" s="569" t="s">
        <v>66</v>
      </c>
      <c r="K2184" s="569" t="s">
        <v>310</v>
      </c>
      <c r="L2184" s="570">
        <v>0.5</v>
      </c>
      <c r="M2184" s="571">
        <v>7.2121595367937603</v>
      </c>
      <c r="N2184" s="572">
        <v>295.33516483516485</v>
      </c>
      <c r="O2184" s="668" t="s">
        <v>381</v>
      </c>
      <c r="P2184" s="668" t="s">
        <v>66</v>
      </c>
      <c r="Q2184" s="574" t="s">
        <v>7112</v>
      </c>
      <c r="R2184" s="574" t="s">
        <v>7113</v>
      </c>
      <c r="S2184" s="574" t="s">
        <v>7104</v>
      </c>
      <c r="T2184" s="574" t="s">
        <v>7824</v>
      </c>
      <c r="U2184" s="574" t="s">
        <v>7114</v>
      </c>
      <c r="V2184" s="574" t="s">
        <v>7115</v>
      </c>
      <c r="W2184" s="575" t="s">
        <v>7838</v>
      </c>
      <c r="X2184" s="575" t="s">
        <v>7839</v>
      </c>
      <c r="Y2184" s="576" t="s">
        <v>7917</v>
      </c>
      <c r="Z2184" s="577" t="s">
        <v>7918</v>
      </c>
      <c r="AA2184" s="578" t="s">
        <v>7842</v>
      </c>
      <c r="AE2184"/>
    </row>
    <row r="2185" spans="1:31" s="563" customFormat="1">
      <c r="A2185"/>
      <c r="B2185"/>
      <c r="C2185" s="568">
        <v>2026</v>
      </c>
      <c r="D2185" s="569" t="s">
        <v>16</v>
      </c>
      <c r="E2185" s="569" t="s">
        <v>357</v>
      </c>
      <c r="F2185" s="573" t="s">
        <v>462</v>
      </c>
      <c r="G2185" s="569" t="s">
        <v>42</v>
      </c>
      <c r="H2185" s="569" t="s">
        <v>41</v>
      </c>
      <c r="I2185" s="575" t="s">
        <v>54</v>
      </c>
      <c r="J2185" s="569" t="s">
        <v>66</v>
      </c>
      <c r="K2185" s="569" t="s">
        <v>106</v>
      </c>
      <c r="L2185" s="570">
        <v>0.5</v>
      </c>
      <c r="M2185" s="571">
        <v>7.2121595367937603</v>
      </c>
      <c r="N2185" s="572">
        <v>295.33516483516485</v>
      </c>
      <c r="O2185" s="668" t="s">
        <v>381</v>
      </c>
      <c r="P2185" s="668" t="s">
        <v>66</v>
      </c>
      <c r="Q2185" s="574" t="s">
        <v>6974</v>
      </c>
      <c r="R2185" s="574" t="s">
        <v>6975</v>
      </c>
      <c r="S2185" s="574" t="s">
        <v>7104</v>
      </c>
      <c r="T2185" s="574" t="s">
        <v>7824</v>
      </c>
      <c r="U2185" s="574" t="s">
        <v>7919</v>
      </c>
      <c r="V2185" s="574" t="s">
        <v>7920</v>
      </c>
      <c r="W2185" s="575" t="s">
        <v>7826</v>
      </c>
      <c r="X2185" s="575" t="s">
        <v>7827</v>
      </c>
      <c r="Y2185" s="576" t="s">
        <v>7917</v>
      </c>
      <c r="Z2185" s="577" t="s">
        <v>7921</v>
      </c>
      <c r="AA2185" s="578" t="s">
        <v>7830</v>
      </c>
      <c r="AE2185"/>
    </row>
    <row r="2186" spans="1:31" s="563" customFormat="1">
      <c r="A2186"/>
      <c r="B2186"/>
      <c r="C2186" s="568">
        <v>2026</v>
      </c>
      <c r="D2186" s="569" t="s">
        <v>16</v>
      </c>
      <c r="E2186" s="569" t="s">
        <v>357</v>
      </c>
      <c r="F2186" s="573" t="s">
        <v>462</v>
      </c>
      <c r="G2186" s="569" t="s">
        <v>42</v>
      </c>
      <c r="H2186" s="569" t="s">
        <v>41</v>
      </c>
      <c r="I2186" s="575" t="s">
        <v>54</v>
      </c>
      <c r="J2186" s="569" t="s">
        <v>348</v>
      </c>
      <c r="K2186" s="569" t="s">
        <v>310</v>
      </c>
      <c r="L2186" s="570">
        <v>0.3</v>
      </c>
      <c r="M2186" s="571">
        <v>1.572857377313575</v>
      </c>
      <c r="N2186" s="572">
        <v>147.81524999999999</v>
      </c>
      <c r="O2186" s="668" t="s">
        <v>151</v>
      </c>
      <c r="P2186" s="668" t="s">
        <v>348</v>
      </c>
      <c r="Q2186" s="574" t="s">
        <v>7112</v>
      </c>
      <c r="R2186" s="574" t="s">
        <v>7113</v>
      </c>
      <c r="S2186" s="574" t="s">
        <v>7128</v>
      </c>
      <c r="T2186" s="574" t="s">
        <v>7824</v>
      </c>
      <c r="U2186" s="574" t="s">
        <v>7732</v>
      </c>
      <c r="V2186" s="574" t="s">
        <v>7922</v>
      </c>
      <c r="W2186" s="575" t="s">
        <v>7838</v>
      </c>
      <c r="X2186" s="575" t="s">
        <v>7839</v>
      </c>
      <c r="Y2186" s="576" t="s">
        <v>7923</v>
      </c>
      <c r="Z2186" s="577" t="s">
        <v>7924</v>
      </c>
      <c r="AA2186" s="578" t="s">
        <v>7842</v>
      </c>
      <c r="AE2186"/>
    </row>
    <row r="2187" spans="1:31" s="563" customFormat="1">
      <c r="A2187"/>
      <c r="B2187"/>
      <c r="C2187" s="568">
        <v>2026</v>
      </c>
      <c r="D2187" s="569" t="s">
        <v>16</v>
      </c>
      <c r="E2187" s="569" t="s">
        <v>357</v>
      </c>
      <c r="F2187" s="573" t="s">
        <v>462</v>
      </c>
      <c r="G2187" s="569" t="s">
        <v>42</v>
      </c>
      <c r="H2187" s="569" t="s">
        <v>41</v>
      </c>
      <c r="I2187" s="575" t="s">
        <v>54</v>
      </c>
      <c r="J2187" s="569" t="s">
        <v>348</v>
      </c>
      <c r="K2187" s="569" t="s">
        <v>106</v>
      </c>
      <c r="L2187" s="570">
        <v>0.2</v>
      </c>
      <c r="M2187" s="571">
        <v>1.0485715848757169</v>
      </c>
      <c r="N2187" s="572">
        <v>98.543500000000009</v>
      </c>
      <c r="O2187" s="668" t="s">
        <v>151</v>
      </c>
      <c r="P2187" s="668" t="s">
        <v>348</v>
      </c>
      <c r="Q2187" s="574" t="s">
        <v>6974</v>
      </c>
      <c r="R2187" s="574" t="s">
        <v>6975</v>
      </c>
      <c r="S2187" s="574" t="s">
        <v>7128</v>
      </c>
      <c r="T2187" s="574" t="s">
        <v>7824</v>
      </c>
      <c r="U2187" s="574" t="s">
        <v>7925</v>
      </c>
      <c r="V2187" s="574" t="s">
        <v>7926</v>
      </c>
      <c r="W2187" s="575" t="s">
        <v>7826</v>
      </c>
      <c r="X2187" s="575" t="s">
        <v>7827</v>
      </c>
      <c r="Y2187" s="576" t="s">
        <v>7923</v>
      </c>
      <c r="Z2187" s="577" t="s">
        <v>7927</v>
      </c>
      <c r="AA2187" s="578" t="s">
        <v>7830</v>
      </c>
      <c r="AE2187"/>
    </row>
    <row r="2188" spans="1:31" s="563" customFormat="1">
      <c r="A2188"/>
      <c r="B2188"/>
      <c r="C2188" s="568">
        <v>2026</v>
      </c>
      <c r="D2188" s="569" t="s">
        <v>16</v>
      </c>
      <c r="E2188" s="569" t="s">
        <v>357</v>
      </c>
      <c r="F2188" s="573" t="s">
        <v>462</v>
      </c>
      <c r="G2188" s="569" t="s">
        <v>42</v>
      </c>
      <c r="H2188" s="569" t="s">
        <v>41</v>
      </c>
      <c r="I2188" s="575" t="s">
        <v>54</v>
      </c>
      <c r="J2188" s="569" t="s">
        <v>348</v>
      </c>
      <c r="K2188" s="569" t="s">
        <v>104</v>
      </c>
      <c r="L2188" s="570">
        <v>0.5</v>
      </c>
      <c r="M2188" s="571">
        <v>2.6214289621892917</v>
      </c>
      <c r="N2188" s="572">
        <v>246.35875000000001</v>
      </c>
      <c r="O2188" s="668" t="s">
        <v>151</v>
      </c>
      <c r="P2188" s="668" t="s">
        <v>348</v>
      </c>
      <c r="Q2188" s="574" t="s">
        <v>7022</v>
      </c>
      <c r="R2188" s="574" t="s">
        <v>7023</v>
      </c>
      <c r="S2188" s="574" t="s">
        <v>7128</v>
      </c>
      <c r="T2188" s="574" t="s">
        <v>7824</v>
      </c>
      <c r="U2188" s="574" t="s">
        <v>7345</v>
      </c>
      <c r="V2188" s="574" t="s">
        <v>7928</v>
      </c>
      <c r="W2188" s="575" t="s">
        <v>7848</v>
      </c>
      <c r="X2188" s="575" t="s">
        <v>7849</v>
      </c>
      <c r="Y2188" s="575" t="s">
        <v>7923</v>
      </c>
      <c r="Z2188" s="579" t="s">
        <v>7929</v>
      </c>
      <c r="AA2188" s="580" t="s">
        <v>7852</v>
      </c>
      <c r="AE2188"/>
    </row>
    <row r="2189" spans="1:31" s="563" customFormat="1">
      <c r="A2189"/>
      <c r="B2189"/>
      <c r="C2189" s="568">
        <v>2026</v>
      </c>
      <c r="D2189" s="569" t="s">
        <v>16</v>
      </c>
      <c r="E2189" s="569" t="s">
        <v>361</v>
      </c>
      <c r="F2189" s="573" t="s">
        <v>141</v>
      </c>
      <c r="G2189" s="569" t="s">
        <v>42</v>
      </c>
      <c r="H2189" s="569" t="s">
        <v>41</v>
      </c>
      <c r="I2189" s="575" t="s">
        <v>54</v>
      </c>
      <c r="J2189" s="569" t="s">
        <v>352</v>
      </c>
      <c r="K2189" s="569" t="s">
        <v>106</v>
      </c>
      <c r="L2189" s="570">
        <v>1</v>
      </c>
      <c r="M2189" s="571">
        <v>6.7550873530599285</v>
      </c>
      <c r="N2189" s="572">
        <v>273.04999999999995</v>
      </c>
      <c r="O2189" s="668" t="s">
        <v>151</v>
      </c>
      <c r="P2189" s="668" t="s">
        <v>352</v>
      </c>
      <c r="Q2189" s="574" t="s">
        <v>6974</v>
      </c>
      <c r="R2189" s="574" t="s">
        <v>7210</v>
      </c>
      <c r="S2189" s="574" t="s">
        <v>6947</v>
      </c>
      <c r="T2189" s="574" t="s">
        <v>7824</v>
      </c>
      <c r="U2189" s="574" t="s">
        <v>7390</v>
      </c>
      <c r="V2189" s="574" t="s">
        <v>7391</v>
      </c>
      <c r="W2189" s="575" t="s">
        <v>7826</v>
      </c>
      <c r="X2189" s="575" t="s">
        <v>7930</v>
      </c>
      <c r="Y2189" s="576" t="s">
        <v>7828</v>
      </c>
      <c r="Z2189" s="577" t="s">
        <v>7931</v>
      </c>
      <c r="AA2189" s="578" t="s">
        <v>7932</v>
      </c>
      <c r="AE2189"/>
    </row>
    <row r="2190" spans="1:31" s="563" customFormat="1">
      <c r="A2190"/>
      <c r="B2190"/>
      <c r="C2190" s="568">
        <v>2026</v>
      </c>
      <c r="D2190" s="569" t="s">
        <v>16</v>
      </c>
      <c r="E2190" s="569" t="s">
        <v>361</v>
      </c>
      <c r="F2190" s="573" t="s">
        <v>141</v>
      </c>
      <c r="G2190" s="569" t="s">
        <v>42</v>
      </c>
      <c r="H2190" s="569" t="s">
        <v>41</v>
      </c>
      <c r="I2190" s="575" t="s">
        <v>54</v>
      </c>
      <c r="J2190" s="569" t="s">
        <v>116</v>
      </c>
      <c r="K2190" s="569" t="s">
        <v>111</v>
      </c>
      <c r="L2190" s="570">
        <v>0.2</v>
      </c>
      <c r="M2190" s="571">
        <v>0.74028901011495396</v>
      </c>
      <c r="N2190" s="572">
        <v>3.449052631578946</v>
      </c>
      <c r="O2190" s="668" t="s">
        <v>382</v>
      </c>
      <c r="P2190" s="668" t="s">
        <v>116</v>
      </c>
      <c r="Q2190" s="574" t="s">
        <v>7071</v>
      </c>
      <c r="R2190" s="574" t="s">
        <v>7268</v>
      </c>
      <c r="S2190" s="574" t="s">
        <v>6958</v>
      </c>
      <c r="T2190" s="574" t="s">
        <v>7824</v>
      </c>
      <c r="U2190" s="574" t="s">
        <v>7568</v>
      </c>
      <c r="V2190" s="574" t="s">
        <v>7676</v>
      </c>
      <c r="W2190" s="575" t="s">
        <v>7843</v>
      </c>
      <c r="X2190" s="575" t="s">
        <v>7933</v>
      </c>
      <c r="Y2190" s="576" t="s">
        <v>7833</v>
      </c>
      <c r="Z2190" s="577" t="s">
        <v>7934</v>
      </c>
      <c r="AA2190" s="578" t="s">
        <v>7935</v>
      </c>
      <c r="AE2190"/>
    </row>
    <row r="2191" spans="1:31" s="563" customFormat="1">
      <c r="A2191"/>
      <c r="B2191"/>
      <c r="C2191" s="568">
        <v>2026</v>
      </c>
      <c r="D2191" s="569" t="s">
        <v>16</v>
      </c>
      <c r="E2191" s="569" t="s">
        <v>361</v>
      </c>
      <c r="F2191" s="573" t="s">
        <v>141</v>
      </c>
      <c r="G2191" s="569" t="s">
        <v>42</v>
      </c>
      <c r="H2191" s="569" t="s">
        <v>41</v>
      </c>
      <c r="I2191" s="575" t="s">
        <v>54</v>
      </c>
      <c r="J2191" s="569" t="s">
        <v>116</v>
      </c>
      <c r="K2191" s="569" t="s">
        <v>330</v>
      </c>
      <c r="L2191" s="570">
        <v>0.8</v>
      </c>
      <c r="M2191" s="571">
        <v>2.9611560404598158</v>
      </c>
      <c r="N2191" s="572">
        <v>13.796210526315784</v>
      </c>
      <c r="O2191" s="668" t="s">
        <v>382</v>
      </c>
      <c r="P2191" s="668" t="s">
        <v>116</v>
      </c>
      <c r="Q2191" s="574" t="s">
        <v>6984</v>
      </c>
      <c r="R2191" s="574" t="s">
        <v>7690</v>
      </c>
      <c r="S2191" s="574" t="s">
        <v>6958</v>
      </c>
      <c r="T2191" s="574" t="s">
        <v>7824</v>
      </c>
      <c r="U2191" s="574" t="s">
        <v>7575</v>
      </c>
      <c r="V2191" s="574" t="s">
        <v>7936</v>
      </c>
      <c r="W2191" s="575" t="s">
        <v>7831</v>
      </c>
      <c r="X2191" s="575" t="s">
        <v>7937</v>
      </c>
      <c r="Y2191" s="576" t="s">
        <v>7833</v>
      </c>
      <c r="Z2191" s="577" t="s">
        <v>7938</v>
      </c>
      <c r="AA2191" s="578" t="s">
        <v>7939</v>
      </c>
      <c r="AE2191"/>
    </row>
    <row r="2192" spans="1:31" s="563" customFormat="1">
      <c r="A2192"/>
      <c r="B2192"/>
      <c r="C2192" s="568">
        <v>2026</v>
      </c>
      <c r="D2192" s="569" t="s">
        <v>16</v>
      </c>
      <c r="E2192" s="569" t="s">
        <v>361</v>
      </c>
      <c r="F2192" s="573" t="s">
        <v>141</v>
      </c>
      <c r="G2192" s="569" t="s">
        <v>42</v>
      </c>
      <c r="H2192" s="569" t="s">
        <v>41</v>
      </c>
      <c r="I2192" s="575" t="s">
        <v>54</v>
      </c>
      <c r="J2192" s="569" t="s">
        <v>109</v>
      </c>
      <c r="K2192" s="569" t="s">
        <v>310</v>
      </c>
      <c r="L2192" s="570">
        <v>0.1</v>
      </c>
      <c r="M2192" s="571">
        <v>0.89067575857943648</v>
      </c>
      <c r="N2192" s="572">
        <v>34.490526315789467</v>
      </c>
      <c r="O2192" s="668" t="s">
        <v>381</v>
      </c>
      <c r="P2192" s="668" t="s">
        <v>109</v>
      </c>
      <c r="Q2192" s="574" t="s">
        <v>7112</v>
      </c>
      <c r="R2192" s="574" t="s">
        <v>7294</v>
      </c>
      <c r="S2192" s="574" t="s">
        <v>6976</v>
      </c>
      <c r="T2192" s="574" t="s">
        <v>7824</v>
      </c>
      <c r="U2192" s="574" t="s">
        <v>7836</v>
      </c>
      <c r="V2192" s="574" t="s">
        <v>7940</v>
      </c>
      <c r="W2192" s="575" t="s">
        <v>7838</v>
      </c>
      <c r="X2192" s="575" t="s">
        <v>7941</v>
      </c>
      <c r="Y2192" s="576" t="s">
        <v>7840</v>
      </c>
      <c r="Z2192" s="577" t="s">
        <v>7942</v>
      </c>
      <c r="AA2192" s="578" t="s">
        <v>7943</v>
      </c>
      <c r="AE2192"/>
    </row>
    <row r="2193" spans="1:31" s="563" customFormat="1">
      <c r="A2193"/>
      <c r="B2193"/>
      <c r="C2193" s="568">
        <v>2026</v>
      </c>
      <c r="D2193" s="569" t="s">
        <v>16</v>
      </c>
      <c r="E2193" s="569" t="s">
        <v>361</v>
      </c>
      <c r="F2193" s="573" t="s">
        <v>141</v>
      </c>
      <c r="G2193" s="569" t="s">
        <v>42</v>
      </c>
      <c r="H2193" s="569" t="s">
        <v>41</v>
      </c>
      <c r="I2193" s="575" t="s">
        <v>54</v>
      </c>
      <c r="J2193" s="569" t="s">
        <v>109</v>
      </c>
      <c r="K2193" s="569" t="s">
        <v>111</v>
      </c>
      <c r="L2193" s="570">
        <v>0.9</v>
      </c>
      <c r="M2193" s="571">
        <v>8.0160818272149275</v>
      </c>
      <c r="N2193" s="572">
        <v>310.41473684210524</v>
      </c>
      <c r="O2193" s="668" t="s">
        <v>381</v>
      </c>
      <c r="P2193" s="668" t="s">
        <v>109</v>
      </c>
      <c r="Q2193" s="574" t="s">
        <v>7071</v>
      </c>
      <c r="R2193" s="574" t="s">
        <v>7268</v>
      </c>
      <c r="S2193" s="574" t="s">
        <v>6976</v>
      </c>
      <c r="T2193" s="574" t="s">
        <v>7824</v>
      </c>
      <c r="U2193" s="574" t="s">
        <v>7410</v>
      </c>
      <c r="V2193" s="574" t="s">
        <v>7411</v>
      </c>
      <c r="W2193" s="575" t="s">
        <v>7843</v>
      </c>
      <c r="X2193" s="575" t="s">
        <v>7933</v>
      </c>
      <c r="Y2193" s="576" t="s">
        <v>7840</v>
      </c>
      <c r="Z2193" s="577" t="s">
        <v>7944</v>
      </c>
      <c r="AA2193" s="578" t="s">
        <v>7935</v>
      </c>
      <c r="AE2193"/>
    </row>
    <row r="2194" spans="1:31" s="563" customFormat="1">
      <c r="A2194"/>
      <c r="B2194"/>
      <c r="C2194" s="568">
        <v>2026</v>
      </c>
      <c r="D2194" s="569" t="s">
        <v>16</v>
      </c>
      <c r="E2194" s="569" t="s">
        <v>361</v>
      </c>
      <c r="F2194" s="573" t="s">
        <v>141</v>
      </c>
      <c r="G2194" s="569" t="s">
        <v>42</v>
      </c>
      <c r="H2194" s="569" t="s">
        <v>41</v>
      </c>
      <c r="I2194" s="575" t="s">
        <v>54</v>
      </c>
      <c r="J2194" s="569" t="s">
        <v>350</v>
      </c>
      <c r="K2194" s="569" t="s">
        <v>104</v>
      </c>
      <c r="L2194" s="570">
        <v>1</v>
      </c>
      <c r="M2194" s="571">
        <v>9.2631508123503448</v>
      </c>
      <c r="N2194" s="572">
        <v>796.39583333333326</v>
      </c>
      <c r="O2194" s="668" t="s">
        <v>151</v>
      </c>
      <c r="P2194" s="668" t="s">
        <v>350</v>
      </c>
      <c r="Q2194" s="574" t="s">
        <v>7022</v>
      </c>
      <c r="R2194" s="574" t="s">
        <v>7217</v>
      </c>
      <c r="S2194" s="574" t="s">
        <v>6986</v>
      </c>
      <c r="T2194" s="574" t="s">
        <v>7824</v>
      </c>
      <c r="U2194" s="574" t="s">
        <v>7144</v>
      </c>
      <c r="V2194" s="574" t="s">
        <v>7218</v>
      </c>
      <c r="W2194" s="575" t="s">
        <v>7848</v>
      </c>
      <c r="X2194" s="575" t="s">
        <v>7945</v>
      </c>
      <c r="Y2194" s="576" t="s">
        <v>7850</v>
      </c>
      <c r="Z2194" s="577" t="s">
        <v>7946</v>
      </c>
      <c r="AA2194" s="578" t="s">
        <v>7947</v>
      </c>
      <c r="AE2194"/>
    </row>
    <row r="2195" spans="1:31" s="563" customFormat="1">
      <c r="A2195"/>
      <c r="B2195"/>
      <c r="C2195" s="568">
        <v>2026</v>
      </c>
      <c r="D2195" s="569" t="s">
        <v>16</v>
      </c>
      <c r="E2195" s="569" t="s">
        <v>361</v>
      </c>
      <c r="F2195" s="573" t="s">
        <v>141</v>
      </c>
      <c r="G2195" s="569" t="s">
        <v>42</v>
      </c>
      <c r="H2195" s="569" t="s">
        <v>41</v>
      </c>
      <c r="I2195" s="575" t="s">
        <v>54</v>
      </c>
      <c r="J2195" s="569" t="s">
        <v>99</v>
      </c>
      <c r="K2195" s="569" t="s">
        <v>331</v>
      </c>
      <c r="L2195" s="570">
        <v>1</v>
      </c>
      <c r="M2195" s="571">
        <v>1.1920458297494405</v>
      </c>
      <c r="N2195" s="572">
        <v>573.40499999999986</v>
      </c>
      <c r="O2195" s="668" t="s">
        <v>151</v>
      </c>
      <c r="P2195" s="668" t="s">
        <v>99</v>
      </c>
      <c r="Q2195" s="574" t="s">
        <v>7853</v>
      </c>
      <c r="R2195" s="574" t="s">
        <v>7948</v>
      </c>
      <c r="S2195" s="574" t="s">
        <v>6996</v>
      </c>
      <c r="T2195" s="574" t="s">
        <v>7824</v>
      </c>
      <c r="U2195" s="574" t="s">
        <v>7855</v>
      </c>
      <c r="V2195" s="574" t="s">
        <v>7949</v>
      </c>
      <c r="W2195" s="575" t="s">
        <v>7857</v>
      </c>
      <c r="X2195" s="575" t="s">
        <v>7950</v>
      </c>
      <c r="Y2195" s="575" t="s">
        <v>7859</v>
      </c>
      <c r="Z2195" s="579" t="s">
        <v>7951</v>
      </c>
      <c r="AA2195" s="578" t="s">
        <v>7952</v>
      </c>
      <c r="AE2195"/>
    </row>
    <row r="2196" spans="1:31" s="563" customFormat="1">
      <c r="A2196"/>
      <c r="B2196"/>
      <c r="C2196" s="568">
        <v>2026</v>
      </c>
      <c r="D2196" s="569" t="s">
        <v>16</v>
      </c>
      <c r="E2196" s="569" t="s">
        <v>361</v>
      </c>
      <c r="F2196" s="573" t="s">
        <v>141</v>
      </c>
      <c r="G2196" s="569" t="s">
        <v>42</v>
      </c>
      <c r="H2196" s="569" t="s">
        <v>41</v>
      </c>
      <c r="I2196" s="575" t="s">
        <v>54</v>
      </c>
      <c r="J2196" s="569" t="s">
        <v>96</v>
      </c>
      <c r="K2196" s="569" t="s">
        <v>311</v>
      </c>
      <c r="L2196" s="570">
        <v>1</v>
      </c>
      <c r="M2196" s="571">
        <v>0.11277736624196846</v>
      </c>
      <c r="N2196" s="572">
        <v>218.43999999999997</v>
      </c>
      <c r="O2196" s="668" t="s">
        <v>151</v>
      </c>
      <c r="P2196" s="668" t="s">
        <v>96</v>
      </c>
      <c r="Q2196" s="574" t="s">
        <v>7862</v>
      </c>
      <c r="R2196" s="574" t="s">
        <v>7953</v>
      </c>
      <c r="S2196" s="574" t="s">
        <v>7004</v>
      </c>
      <c r="T2196" s="574" t="s">
        <v>7824</v>
      </c>
      <c r="U2196" s="574" t="s">
        <v>7864</v>
      </c>
      <c r="V2196" s="574" t="s">
        <v>7954</v>
      </c>
      <c r="W2196" s="575" t="s">
        <v>7866</v>
      </c>
      <c r="X2196" s="575" t="s">
        <v>7955</v>
      </c>
      <c r="Y2196" s="576" t="s">
        <v>7868</v>
      </c>
      <c r="Z2196" s="577" t="s">
        <v>7956</v>
      </c>
      <c r="AA2196" s="578" t="s">
        <v>7957</v>
      </c>
      <c r="AE2196"/>
    </row>
    <row r="2197" spans="1:31" s="563" customFormat="1">
      <c r="A2197"/>
      <c r="B2197"/>
      <c r="C2197" s="568">
        <v>2026</v>
      </c>
      <c r="D2197" s="569" t="s">
        <v>16</v>
      </c>
      <c r="E2197" s="569" t="s">
        <v>361</v>
      </c>
      <c r="F2197" s="573" t="s">
        <v>141</v>
      </c>
      <c r="G2197" s="569" t="s">
        <v>42</v>
      </c>
      <c r="H2197" s="569" t="s">
        <v>41</v>
      </c>
      <c r="I2197" s="575" t="s">
        <v>54</v>
      </c>
      <c r="J2197" s="569" t="s">
        <v>87</v>
      </c>
      <c r="K2197" s="569" t="s">
        <v>111</v>
      </c>
      <c r="L2197" s="570">
        <v>0.6</v>
      </c>
      <c r="M2197" s="571">
        <v>3.5419811125956979</v>
      </c>
      <c r="N2197" s="572">
        <v>157.27679999999992</v>
      </c>
      <c r="O2197" s="668" t="s">
        <v>151</v>
      </c>
      <c r="P2197" s="668" t="s">
        <v>87</v>
      </c>
      <c r="Q2197" s="574" t="s">
        <v>7071</v>
      </c>
      <c r="R2197" s="574" t="s">
        <v>7268</v>
      </c>
      <c r="S2197" s="574" t="s">
        <v>7011</v>
      </c>
      <c r="T2197" s="574" t="s">
        <v>7824</v>
      </c>
      <c r="U2197" s="574" t="s">
        <v>7445</v>
      </c>
      <c r="V2197" s="574" t="s">
        <v>7446</v>
      </c>
      <c r="W2197" s="575" t="s">
        <v>7843</v>
      </c>
      <c r="X2197" s="575" t="s">
        <v>7933</v>
      </c>
      <c r="Y2197" s="576" t="s">
        <v>7872</v>
      </c>
      <c r="Z2197" s="577" t="s">
        <v>7958</v>
      </c>
      <c r="AA2197" s="578" t="s">
        <v>7935</v>
      </c>
      <c r="AE2197"/>
    </row>
    <row r="2198" spans="1:31" s="563" customFormat="1">
      <c r="A2198"/>
      <c r="B2198"/>
      <c r="C2198" s="568">
        <v>2026</v>
      </c>
      <c r="D2198" s="569" t="s">
        <v>16</v>
      </c>
      <c r="E2198" s="569" t="s">
        <v>361</v>
      </c>
      <c r="F2198" s="573" t="s">
        <v>141</v>
      </c>
      <c r="G2198" s="569" t="s">
        <v>42</v>
      </c>
      <c r="H2198" s="569" t="s">
        <v>41</v>
      </c>
      <c r="I2198" s="575" t="s">
        <v>54</v>
      </c>
      <c r="J2198" s="569" t="s">
        <v>87</v>
      </c>
      <c r="K2198" s="569" t="s">
        <v>106</v>
      </c>
      <c r="L2198" s="570">
        <v>0.4</v>
      </c>
      <c r="M2198" s="571">
        <v>2.3613207417304651</v>
      </c>
      <c r="N2198" s="572">
        <v>104.85119999999995</v>
      </c>
      <c r="O2198" s="668" t="s">
        <v>151</v>
      </c>
      <c r="P2198" s="668" t="s">
        <v>87</v>
      </c>
      <c r="Q2198" s="574" t="s">
        <v>6974</v>
      </c>
      <c r="R2198" s="574" t="s">
        <v>7210</v>
      </c>
      <c r="S2198" s="574" t="s">
        <v>7011</v>
      </c>
      <c r="T2198" s="574" t="s">
        <v>7824</v>
      </c>
      <c r="U2198" s="574" t="s">
        <v>7019</v>
      </c>
      <c r="V2198" s="574" t="s">
        <v>7231</v>
      </c>
      <c r="W2198" s="575" t="s">
        <v>7826</v>
      </c>
      <c r="X2198" s="575" t="s">
        <v>7930</v>
      </c>
      <c r="Y2198" s="576" t="s">
        <v>7872</v>
      </c>
      <c r="Z2198" s="577" t="s">
        <v>7959</v>
      </c>
      <c r="AA2198" s="578" t="s">
        <v>7932</v>
      </c>
      <c r="AE2198"/>
    </row>
    <row r="2199" spans="1:31" s="563" customFormat="1">
      <c r="A2199"/>
      <c r="B2199"/>
      <c r="C2199" s="568">
        <v>2026</v>
      </c>
      <c r="D2199" s="569" t="s">
        <v>16</v>
      </c>
      <c r="E2199" s="569" t="s">
        <v>361</v>
      </c>
      <c r="F2199" s="573" t="s">
        <v>141</v>
      </c>
      <c r="G2199" s="569" t="s">
        <v>42</v>
      </c>
      <c r="H2199" s="569" t="s">
        <v>41</v>
      </c>
      <c r="I2199" s="575" t="s">
        <v>54</v>
      </c>
      <c r="J2199" s="569" t="s">
        <v>83</v>
      </c>
      <c r="K2199" s="569" t="s">
        <v>81</v>
      </c>
      <c r="L2199" s="570">
        <v>1</v>
      </c>
      <c r="M2199" s="571">
        <v>17.511402221694638</v>
      </c>
      <c r="N2199" s="572">
        <v>43.338749999999983</v>
      </c>
      <c r="O2199" s="668" t="s">
        <v>382</v>
      </c>
      <c r="P2199" s="668" t="s">
        <v>83</v>
      </c>
      <c r="Q2199" s="574" t="s">
        <v>7030</v>
      </c>
      <c r="R2199" s="574" t="s">
        <v>7241</v>
      </c>
      <c r="S2199" s="574" t="s">
        <v>7032</v>
      </c>
      <c r="T2199" s="574" t="s">
        <v>7824</v>
      </c>
      <c r="U2199" s="574" t="s">
        <v>7033</v>
      </c>
      <c r="V2199" s="574" t="s">
        <v>7242</v>
      </c>
      <c r="W2199" s="575" t="s">
        <v>7875</v>
      </c>
      <c r="X2199" s="575" t="s">
        <v>7960</v>
      </c>
      <c r="Y2199" s="576" t="s">
        <v>7877</v>
      </c>
      <c r="Z2199" s="577" t="s">
        <v>7961</v>
      </c>
      <c r="AA2199" s="578" t="s">
        <v>7962</v>
      </c>
      <c r="AE2199"/>
    </row>
    <row r="2200" spans="1:31" s="563" customFormat="1">
      <c r="A2200"/>
      <c r="B2200"/>
      <c r="C2200" s="568">
        <v>2026</v>
      </c>
      <c r="D2200" s="569" t="s">
        <v>16</v>
      </c>
      <c r="E2200" s="569" t="s">
        <v>361</v>
      </c>
      <c r="F2200" s="573" t="s">
        <v>141</v>
      </c>
      <c r="G2200" s="569" t="s">
        <v>42</v>
      </c>
      <c r="H2200" s="569" t="s">
        <v>41</v>
      </c>
      <c r="I2200" s="575" t="s">
        <v>54</v>
      </c>
      <c r="J2200" s="569" t="s">
        <v>77</v>
      </c>
      <c r="K2200" s="569" t="s">
        <v>106</v>
      </c>
      <c r="L2200" s="570">
        <v>0.5</v>
      </c>
      <c r="M2200" s="571">
        <v>12.31462373259866</v>
      </c>
      <c r="N2200" s="572">
        <v>342.9</v>
      </c>
      <c r="O2200" s="668" t="s">
        <v>381</v>
      </c>
      <c r="P2200" s="668" t="s">
        <v>77</v>
      </c>
      <c r="Q2200" s="574" t="s">
        <v>6974</v>
      </c>
      <c r="R2200" s="574" t="s">
        <v>7210</v>
      </c>
      <c r="S2200" s="574" t="s">
        <v>7042</v>
      </c>
      <c r="T2200" s="574" t="s">
        <v>7824</v>
      </c>
      <c r="U2200" s="574" t="s">
        <v>7155</v>
      </c>
      <c r="V2200" s="574" t="s">
        <v>7458</v>
      </c>
      <c r="W2200" s="575" t="s">
        <v>7826</v>
      </c>
      <c r="X2200" s="575" t="s">
        <v>7930</v>
      </c>
      <c r="Y2200" s="576" t="s">
        <v>7880</v>
      </c>
      <c r="Z2200" s="577" t="s">
        <v>7963</v>
      </c>
      <c r="AA2200" s="578" t="s">
        <v>7932</v>
      </c>
      <c r="AE2200"/>
    </row>
    <row r="2201" spans="1:31" s="563" customFormat="1">
      <c r="A2201"/>
      <c r="B2201"/>
      <c r="C2201" s="568">
        <v>2026</v>
      </c>
      <c r="D2201" s="569" t="s">
        <v>16</v>
      </c>
      <c r="E2201" s="569" t="s">
        <v>361</v>
      </c>
      <c r="F2201" s="573" t="s">
        <v>141</v>
      </c>
      <c r="G2201" s="569" t="s">
        <v>42</v>
      </c>
      <c r="H2201" s="569" t="s">
        <v>41</v>
      </c>
      <c r="I2201" s="575" t="s">
        <v>54</v>
      </c>
      <c r="J2201" s="569" t="s">
        <v>77</v>
      </c>
      <c r="K2201" s="569" t="s">
        <v>311</v>
      </c>
      <c r="L2201" s="570">
        <v>0.5</v>
      </c>
      <c r="M2201" s="571">
        <v>12.31462373259866</v>
      </c>
      <c r="N2201" s="572">
        <v>342.9</v>
      </c>
      <c r="O2201" s="668" t="s">
        <v>381</v>
      </c>
      <c r="P2201" s="668" t="s">
        <v>77</v>
      </c>
      <c r="Q2201" s="574" t="s">
        <v>7862</v>
      </c>
      <c r="R2201" s="574" t="s">
        <v>7953</v>
      </c>
      <c r="S2201" s="574" t="s">
        <v>7042</v>
      </c>
      <c r="T2201" s="574" t="s">
        <v>7824</v>
      </c>
      <c r="U2201" s="574" t="s">
        <v>7882</v>
      </c>
      <c r="V2201" s="574" t="s">
        <v>7964</v>
      </c>
      <c r="W2201" s="575" t="s">
        <v>7866</v>
      </c>
      <c r="X2201" s="575" t="s">
        <v>7955</v>
      </c>
      <c r="Y2201" s="576" t="s">
        <v>7880</v>
      </c>
      <c r="Z2201" s="577" t="s">
        <v>7965</v>
      </c>
      <c r="AA2201" s="578" t="s">
        <v>7957</v>
      </c>
      <c r="AE2201"/>
    </row>
    <row r="2202" spans="1:31" s="563" customFormat="1">
      <c r="A2202"/>
      <c r="B2202"/>
      <c r="C2202" s="568">
        <v>2026</v>
      </c>
      <c r="D2202" s="569" t="s">
        <v>16</v>
      </c>
      <c r="E2202" s="569" t="s">
        <v>361</v>
      </c>
      <c r="F2202" s="573" t="s">
        <v>141</v>
      </c>
      <c r="G2202" s="569" t="s">
        <v>42</v>
      </c>
      <c r="H2202" s="569" t="s">
        <v>41</v>
      </c>
      <c r="I2202" s="575" t="s">
        <v>54</v>
      </c>
      <c r="J2202" s="569" t="s">
        <v>349</v>
      </c>
      <c r="K2202" s="569" t="s">
        <v>106</v>
      </c>
      <c r="L2202" s="570">
        <v>0.3</v>
      </c>
      <c r="M2202" s="571">
        <v>1.7779265038789023</v>
      </c>
      <c r="N2202" s="572">
        <v>191.48961038961036</v>
      </c>
      <c r="O2202" s="668" t="s">
        <v>151</v>
      </c>
      <c r="P2202" s="668" t="s">
        <v>349</v>
      </c>
      <c r="Q2202" s="574" t="s">
        <v>6974</v>
      </c>
      <c r="R2202" s="574" t="s">
        <v>7210</v>
      </c>
      <c r="S2202" s="574" t="s">
        <v>7058</v>
      </c>
      <c r="T2202" s="574" t="s">
        <v>7824</v>
      </c>
      <c r="U2202" s="574" t="s">
        <v>7966</v>
      </c>
      <c r="V2202" s="574" t="s">
        <v>7967</v>
      </c>
      <c r="W2202" s="575" t="s">
        <v>7826</v>
      </c>
      <c r="X2202" s="575" t="s">
        <v>7930</v>
      </c>
      <c r="Y2202" s="576" t="s">
        <v>7887</v>
      </c>
      <c r="Z2202" s="577" t="s">
        <v>7968</v>
      </c>
      <c r="AA2202" s="578" t="s">
        <v>7932</v>
      </c>
      <c r="AE2202"/>
    </row>
    <row r="2203" spans="1:31" s="563" customFormat="1">
      <c r="A2203"/>
      <c r="B2203"/>
      <c r="C2203" s="568">
        <v>2026</v>
      </c>
      <c r="D2203" s="569" t="s">
        <v>16</v>
      </c>
      <c r="E2203" s="569" t="s">
        <v>361</v>
      </c>
      <c r="F2203" s="573" t="s">
        <v>141</v>
      </c>
      <c r="G2203" s="569" t="s">
        <v>42</v>
      </c>
      <c r="H2203" s="569" t="s">
        <v>41</v>
      </c>
      <c r="I2203" s="575" t="s">
        <v>54</v>
      </c>
      <c r="J2203" s="569" t="s">
        <v>349</v>
      </c>
      <c r="K2203" s="569" t="s">
        <v>311</v>
      </c>
      <c r="L2203" s="570">
        <v>0.7</v>
      </c>
      <c r="M2203" s="571">
        <v>4.1484951757174384</v>
      </c>
      <c r="N2203" s="572">
        <v>446.8090909090908</v>
      </c>
      <c r="O2203" s="668" t="s">
        <v>151</v>
      </c>
      <c r="P2203" s="668" t="s">
        <v>349</v>
      </c>
      <c r="Q2203" s="574" t="s">
        <v>7862</v>
      </c>
      <c r="R2203" s="574" t="s">
        <v>7953</v>
      </c>
      <c r="S2203" s="574" t="s">
        <v>7058</v>
      </c>
      <c r="T2203" s="574" t="s">
        <v>7824</v>
      </c>
      <c r="U2203" s="574" t="s">
        <v>7885</v>
      </c>
      <c r="V2203" s="574" t="s">
        <v>7969</v>
      </c>
      <c r="W2203" s="575" t="s">
        <v>7866</v>
      </c>
      <c r="X2203" s="575" t="s">
        <v>7955</v>
      </c>
      <c r="Y2203" s="576" t="s">
        <v>7887</v>
      </c>
      <c r="Z2203" s="577" t="s">
        <v>7970</v>
      </c>
      <c r="AA2203" s="578" t="s">
        <v>7957</v>
      </c>
      <c r="AE2203"/>
    </row>
    <row r="2204" spans="1:31" s="563" customFormat="1">
      <c r="A2204"/>
      <c r="B2204"/>
      <c r="C2204" s="568">
        <v>2026</v>
      </c>
      <c r="D2204" s="569" t="s">
        <v>16</v>
      </c>
      <c r="E2204" s="569" t="s">
        <v>361</v>
      </c>
      <c r="F2204" s="573" t="s">
        <v>141</v>
      </c>
      <c r="G2204" s="569" t="s">
        <v>42</v>
      </c>
      <c r="H2204" s="569" t="s">
        <v>41</v>
      </c>
      <c r="I2204" s="575" t="s">
        <v>54</v>
      </c>
      <c r="J2204" s="569" t="s">
        <v>76</v>
      </c>
      <c r="K2204" s="569" t="s">
        <v>104</v>
      </c>
      <c r="L2204" s="570">
        <v>1</v>
      </c>
      <c r="M2204" s="571">
        <v>0.34012705632103307</v>
      </c>
      <c r="N2204" s="572">
        <v>131.06399999999999</v>
      </c>
      <c r="O2204" s="668" t="s">
        <v>151</v>
      </c>
      <c r="P2204" s="668" t="s">
        <v>76</v>
      </c>
      <c r="Q2204" s="574" t="s">
        <v>7022</v>
      </c>
      <c r="R2204" s="574" t="s">
        <v>7217</v>
      </c>
      <c r="S2204" s="574" t="s">
        <v>7066</v>
      </c>
      <c r="T2204" s="574" t="s">
        <v>7824</v>
      </c>
      <c r="U2204" s="574" t="s">
        <v>7890</v>
      </c>
      <c r="V2204" s="574" t="s">
        <v>7971</v>
      </c>
      <c r="W2204" s="575" t="s">
        <v>7848</v>
      </c>
      <c r="X2204" s="575" t="s">
        <v>7945</v>
      </c>
      <c r="Y2204" s="576" t="s">
        <v>7892</v>
      </c>
      <c r="Z2204" s="577" t="s">
        <v>7972</v>
      </c>
      <c r="AA2204" s="578" t="s">
        <v>7947</v>
      </c>
      <c r="AE2204"/>
    </row>
    <row r="2205" spans="1:31" s="563" customFormat="1">
      <c r="A2205"/>
      <c r="B2205"/>
      <c r="C2205" s="568">
        <v>2026</v>
      </c>
      <c r="D2205" s="569" t="s">
        <v>16</v>
      </c>
      <c r="E2205" s="569" t="s">
        <v>361</v>
      </c>
      <c r="F2205" s="573" t="s">
        <v>141</v>
      </c>
      <c r="G2205" s="569" t="s">
        <v>42</v>
      </c>
      <c r="H2205" s="569" t="s">
        <v>41</v>
      </c>
      <c r="I2205" s="575" t="s">
        <v>54</v>
      </c>
      <c r="J2205" s="569" t="s">
        <v>74</v>
      </c>
      <c r="K2205" s="569" t="s">
        <v>104</v>
      </c>
      <c r="L2205" s="570">
        <v>1</v>
      </c>
      <c r="M2205" s="571">
        <v>3.6312064697905044</v>
      </c>
      <c r="N2205" s="572">
        <v>1404.2571428571425</v>
      </c>
      <c r="O2205" s="668" t="s">
        <v>151</v>
      </c>
      <c r="P2205" s="668" t="s">
        <v>74</v>
      </c>
      <c r="Q2205" s="574" t="s">
        <v>7022</v>
      </c>
      <c r="R2205" s="574" t="s">
        <v>7217</v>
      </c>
      <c r="S2205" s="574" t="s">
        <v>7079</v>
      </c>
      <c r="T2205" s="574" t="s">
        <v>7824</v>
      </c>
      <c r="U2205" s="574" t="s">
        <v>7474</v>
      </c>
      <c r="V2205" s="574" t="s">
        <v>7475</v>
      </c>
      <c r="W2205" s="575" t="s">
        <v>7848</v>
      </c>
      <c r="X2205" s="575" t="s">
        <v>7945</v>
      </c>
      <c r="Y2205" s="575" t="s">
        <v>7894</v>
      </c>
      <c r="Z2205" s="579" t="s">
        <v>7973</v>
      </c>
      <c r="AA2205" s="580" t="s">
        <v>7947</v>
      </c>
      <c r="AE2205"/>
    </row>
    <row r="2206" spans="1:31" s="563" customFormat="1">
      <c r="A2206"/>
      <c r="B2206"/>
      <c r="C2206" s="568">
        <v>2026</v>
      </c>
      <c r="D2206" s="569" t="s">
        <v>16</v>
      </c>
      <c r="E2206" s="569" t="s">
        <v>361</v>
      </c>
      <c r="F2206" s="573" t="s">
        <v>141</v>
      </c>
      <c r="G2206" s="569" t="s">
        <v>42</v>
      </c>
      <c r="H2206" s="569" t="s">
        <v>41</v>
      </c>
      <c r="I2206" s="575" t="s">
        <v>54</v>
      </c>
      <c r="J2206" s="569" t="s">
        <v>351</v>
      </c>
      <c r="K2206" s="569" t="s">
        <v>106</v>
      </c>
      <c r="L2206" s="570">
        <v>1</v>
      </c>
      <c r="M2206" s="571">
        <v>3.9891287156386559</v>
      </c>
      <c r="N2206" s="572">
        <v>18.567399999999999</v>
      </c>
      <c r="O2206" s="668" t="s">
        <v>151</v>
      </c>
      <c r="P2206" s="668" t="s">
        <v>351</v>
      </c>
      <c r="Q2206" s="574" t="s">
        <v>6974</v>
      </c>
      <c r="R2206" s="574" t="s">
        <v>7210</v>
      </c>
      <c r="S2206" s="574" t="s">
        <v>7089</v>
      </c>
      <c r="T2206" s="574" t="s">
        <v>7824</v>
      </c>
      <c r="U2206" s="574" t="s">
        <v>7911</v>
      </c>
      <c r="V2206" s="574" t="s">
        <v>7974</v>
      </c>
      <c r="W2206" s="575" t="s">
        <v>7826</v>
      </c>
      <c r="X2206" s="575" t="s">
        <v>7930</v>
      </c>
      <c r="Y2206" s="576" t="s">
        <v>7913</v>
      </c>
      <c r="Z2206" s="577" t="s">
        <v>7975</v>
      </c>
      <c r="AA2206" s="578" t="s">
        <v>7932</v>
      </c>
      <c r="AE2206"/>
    </row>
    <row r="2207" spans="1:31" s="563" customFormat="1">
      <c r="A2207"/>
      <c r="B2207"/>
      <c r="C2207" s="568">
        <v>2026</v>
      </c>
      <c r="D2207" s="569" t="s">
        <v>16</v>
      </c>
      <c r="E2207" s="569" t="s">
        <v>361</v>
      </c>
      <c r="F2207" s="573" t="s">
        <v>141</v>
      </c>
      <c r="G2207" s="569" t="s">
        <v>42</v>
      </c>
      <c r="H2207" s="569" t="s">
        <v>41</v>
      </c>
      <c r="I2207" s="575" t="s">
        <v>54</v>
      </c>
      <c r="J2207" s="569" t="s">
        <v>67</v>
      </c>
      <c r="K2207" s="569" t="s">
        <v>81</v>
      </c>
      <c r="L2207" s="570">
        <v>1</v>
      </c>
      <c r="M2207" s="571">
        <v>6.4888139853201521</v>
      </c>
      <c r="N2207" s="572">
        <v>27.304999999999996</v>
      </c>
      <c r="O2207" s="668" t="s">
        <v>382</v>
      </c>
      <c r="P2207" s="668" t="s">
        <v>67</v>
      </c>
      <c r="Q2207" s="574" t="s">
        <v>7030</v>
      </c>
      <c r="R2207" s="574" t="s">
        <v>7241</v>
      </c>
      <c r="S2207" s="574" t="s">
        <v>7097</v>
      </c>
      <c r="T2207" s="574" t="s">
        <v>7824</v>
      </c>
      <c r="U2207" s="574" t="s">
        <v>7098</v>
      </c>
      <c r="V2207" s="574" t="s">
        <v>7290</v>
      </c>
      <c r="W2207" s="575" t="s">
        <v>7875</v>
      </c>
      <c r="X2207" s="575" t="s">
        <v>7960</v>
      </c>
      <c r="Y2207" s="576" t="s">
        <v>7915</v>
      </c>
      <c r="Z2207" s="577" t="s">
        <v>7976</v>
      </c>
      <c r="AA2207" s="578" t="s">
        <v>7962</v>
      </c>
      <c r="AE2207"/>
    </row>
    <row r="2208" spans="1:31" s="563" customFormat="1">
      <c r="A2208"/>
      <c r="B2208"/>
      <c r="C2208" s="568">
        <v>2026</v>
      </c>
      <c r="D2208" s="569" t="s">
        <v>16</v>
      </c>
      <c r="E2208" s="569" t="s">
        <v>361</v>
      </c>
      <c r="F2208" s="573" t="s">
        <v>141</v>
      </c>
      <c r="G2208" s="569" t="s">
        <v>42</v>
      </c>
      <c r="H2208" s="569" t="s">
        <v>41</v>
      </c>
      <c r="I2208" s="575" t="s">
        <v>54</v>
      </c>
      <c r="J2208" s="569" t="s">
        <v>66</v>
      </c>
      <c r="K2208" s="569" t="s">
        <v>310</v>
      </c>
      <c r="L2208" s="570">
        <v>0.7</v>
      </c>
      <c r="M2208" s="571">
        <v>14.451572608110753</v>
      </c>
      <c r="N2208" s="572">
        <v>509.6933333333331</v>
      </c>
      <c r="O2208" s="668" t="s">
        <v>381</v>
      </c>
      <c r="P2208" s="668" t="s">
        <v>66</v>
      </c>
      <c r="Q2208" s="574" t="s">
        <v>7112</v>
      </c>
      <c r="R2208" s="574" t="s">
        <v>7294</v>
      </c>
      <c r="S2208" s="574" t="s">
        <v>7104</v>
      </c>
      <c r="T2208" s="574" t="s">
        <v>7824</v>
      </c>
      <c r="U2208" s="574" t="s">
        <v>7114</v>
      </c>
      <c r="V2208" s="574" t="s">
        <v>7295</v>
      </c>
      <c r="W2208" s="575" t="s">
        <v>7838</v>
      </c>
      <c r="X2208" s="575" t="s">
        <v>7941</v>
      </c>
      <c r="Y2208" s="576" t="s">
        <v>7917</v>
      </c>
      <c r="Z2208" s="577" t="s">
        <v>7977</v>
      </c>
      <c r="AA2208" s="578" t="s">
        <v>7943</v>
      </c>
      <c r="AE2208"/>
    </row>
    <row r="2209" spans="1:31" s="563" customFormat="1">
      <c r="A2209"/>
      <c r="B2209"/>
      <c r="C2209" s="568">
        <v>2026</v>
      </c>
      <c r="D2209" s="569" t="s">
        <v>16</v>
      </c>
      <c r="E2209" s="569" t="s">
        <v>361</v>
      </c>
      <c r="F2209" s="573" t="s">
        <v>141</v>
      </c>
      <c r="G2209" s="569" t="s">
        <v>42</v>
      </c>
      <c r="H2209" s="569" t="s">
        <v>41</v>
      </c>
      <c r="I2209" s="575" t="s">
        <v>54</v>
      </c>
      <c r="J2209" s="569" t="s">
        <v>66</v>
      </c>
      <c r="K2209" s="569" t="s">
        <v>106</v>
      </c>
      <c r="L2209" s="570">
        <v>0.3</v>
      </c>
      <c r="M2209" s="571">
        <v>6.1935311177617516</v>
      </c>
      <c r="N2209" s="572">
        <v>218.43999999999991</v>
      </c>
      <c r="O2209" s="668" t="s">
        <v>381</v>
      </c>
      <c r="P2209" s="668" t="s">
        <v>66</v>
      </c>
      <c r="Q2209" s="574" t="s">
        <v>6974</v>
      </c>
      <c r="R2209" s="574" t="s">
        <v>7210</v>
      </c>
      <c r="S2209" s="574" t="s">
        <v>7104</v>
      </c>
      <c r="T2209" s="574" t="s">
        <v>7824</v>
      </c>
      <c r="U2209" s="574" t="s">
        <v>7919</v>
      </c>
      <c r="V2209" s="574" t="s">
        <v>7978</v>
      </c>
      <c r="W2209" s="575" t="s">
        <v>7826</v>
      </c>
      <c r="X2209" s="575" t="s">
        <v>7930</v>
      </c>
      <c r="Y2209" s="576" t="s">
        <v>7917</v>
      </c>
      <c r="Z2209" s="577" t="s">
        <v>7979</v>
      </c>
      <c r="AA2209" s="578" t="s">
        <v>7932</v>
      </c>
      <c r="AE2209"/>
    </row>
    <row r="2210" spans="1:31" s="563" customFormat="1">
      <c r="A2210"/>
      <c r="B2210"/>
      <c r="C2210" s="568">
        <v>2026</v>
      </c>
      <c r="D2210" s="569" t="s">
        <v>16</v>
      </c>
      <c r="E2210" s="569" t="s">
        <v>361</v>
      </c>
      <c r="F2210" s="573" t="s">
        <v>141</v>
      </c>
      <c r="G2210" s="569" t="s">
        <v>42</v>
      </c>
      <c r="H2210" s="569" t="s">
        <v>41</v>
      </c>
      <c r="I2210" s="575" t="s">
        <v>54</v>
      </c>
      <c r="J2210" s="569" t="s">
        <v>348</v>
      </c>
      <c r="K2210" s="569" t="s">
        <v>310</v>
      </c>
      <c r="L2210" s="570">
        <v>0.7</v>
      </c>
      <c r="M2210" s="571">
        <v>11.718763926966938</v>
      </c>
      <c r="N2210" s="572">
        <v>1194.5937499999995</v>
      </c>
      <c r="O2210" s="668" t="s">
        <v>151</v>
      </c>
      <c r="P2210" s="668" t="s">
        <v>348</v>
      </c>
      <c r="Q2210" s="574" t="s">
        <v>7112</v>
      </c>
      <c r="R2210" s="574" t="s">
        <v>7294</v>
      </c>
      <c r="S2210" s="574" t="s">
        <v>7128</v>
      </c>
      <c r="T2210" s="574" t="s">
        <v>7824</v>
      </c>
      <c r="U2210" s="574" t="s">
        <v>7732</v>
      </c>
      <c r="V2210" s="574" t="s">
        <v>7733</v>
      </c>
      <c r="W2210" s="575" t="s">
        <v>7838</v>
      </c>
      <c r="X2210" s="575" t="s">
        <v>7941</v>
      </c>
      <c r="Y2210" s="576" t="s">
        <v>7923</v>
      </c>
      <c r="Z2210" s="577" t="s">
        <v>7980</v>
      </c>
      <c r="AA2210" s="578" t="s">
        <v>7943</v>
      </c>
      <c r="AE2210"/>
    </row>
    <row r="2211" spans="1:31" s="563" customFormat="1">
      <c r="A2211"/>
      <c r="B2211"/>
      <c r="C2211" s="568">
        <v>2026</v>
      </c>
      <c r="D2211" s="569" t="s">
        <v>16</v>
      </c>
      <c r="E2211" s="569" t="s">
        <v>361</v>
      </c>
      <c r="F2211" s="573" t="s">
        <v>141</v>
      </c>
      <c r="G2211" s="569" t="s">
        <v>42</v>
      </c>
      <c r="H2211" s="569" t="s">
        <v>41</v>
      </c>
      <c r="I2211" s="575" t="s">
        <v>54</v>
      </c>
      <c r="J2211" s="569" t="s">
        <v>348</v>
      </c>
      <c r="K2211" s="569" t="s">
        <v>106</v>
      </c>
      <c r="L2211" s="570">
        <v>0.3</v>
      </c>
      <c r="M2211" s="571">
        <v>5.0223273972715461</v>
      </c>
      <c r="N2211" s="572">
        <v>511.96874999999989</v>
      </c>
      <c r="O2211" s="668" t="s">
        <v>151</v>
      </c>
      <c r="P2211" s="668" t="s">
        <v>348</v>
      </c>
      <c r="Q2211" s="574" t="s">
        <v>6974</v>
      </c>
      <c r="R2211" s="574" t="s">
        <v>7210</v>
      </c>
      <c r="S2211" s="574" t="s">
        <v>7128</v>
      </c>
      <c r="T2211" s="574" t="s">
        <v>7824</v>
      </c>
      <c r="U2211" s="574" t="s">
        <v>7925</v>
      </c>
      <c r="V2211" s="574" t="s">
        <v>7981</v>
      </c>
      <c r="W2211" s="575" t="s">
        <v>7826</v>
      </c>
      <c r="X2211" s="575" t="s">
        <v>7930</v>
      </c>
      <c r="Y2211" s="576" t="s">
        <v>7923</v>
      </c>
      <c r="Z2211" s="577" t="s">
        <v>7982</v>
      </c>
      <c r="AA2211" s="578" t="s">
        <v>7932</v>
      </c>
      <c r="AE2211"/>
    </row>
    <row r="2212" spans="1:31" s="563" customFormat="1">
      <c r="A2212"/>
      <c r="B2212"/>
      <c r="C2212" s="568">
        <v>2026</v>
      </c>
      <c r="D2212" s="569" t="s">
        <v>16</v>
      </c>
      <c r="E2212" s="569" t="s">
        <v>354</v>
      </c>
      <c r="F2212" s="573" t="s">
        <v>247</v>
      </c>
      <c r="G2212" s="569" t="s">
        <v>42</v>
      </c>
      <c r="H2212" s="569" t="s">
        <v>41</v>
      </c>
      <c r="I2212" s="575" t="s">
        <v>54</v>
      </c>
      <c r="J2212" s="569" t="s">
        <v>116</v>
      </c>
      <c r="K2212" s="569" t="s">
        <v>111</v>
      </c>
      <c r="L2212" s="570">
        <v>1</v>
      </c>
      <c r="M2212" s="571">
        <v>0.11367098022945497</v>
      </c>
      <c r="N2212" s="572">
        <v>0.64721447999999993</v>
      </c>
      <c r="O2212" s="668" t="s">
        <v>382</v>
      </c>
      <c r="P2212" s="668" t="s">
        <v>116</v>
      </c>
      <c r="Q2212" s="574" t="s">
        <v>7071</v>
      </c>
      <c r="R2212" s="574" t="s">
        <v>7983</v>
      </c>
      <c r="S2212" s="574" t="s">
        <v>6958</v>
      </c>
      <c r="T2212" s="574" t="s">
        <v>7824</v>
      </c>
      <c r="U2212" s="574" t="s">
        <v>7568</v>
      </c>
      <c r="V2212" s="574" t="s">
        <v>7984</v>
      </c>
      <c r="W2212" s="575" t="s">
        <v>7843</v>
      </c>
      <c r="X2212" s="575" t="s">
        <v>7985</v>
      </c>
      <c r="Y2212" s="576" t="s">
        <v>7833</v>
      </c>
      <c r="Z2212" s="577" t="s">
        <v>7986</v>
      </c>
      <c r="AA2212" s="578" t="s">
        <v>7987</v>
      </c>
      <c r="AE2212"/>
    </row>
    <row r="2213" spans="1:31" s="563" customFormat="1">
      <c r="A2213"/>
      <c r="B2213"/>
      <c r="C2213" s="568">
        <v>2026</v>
      </c>
      <c r="D2213" s="569" t="s">
        <v>16</v>
      </c>
      <c r="E2213" s="569" t="s">
        <v>354</v>
      </c>
      <c r="F2213" s="573" t="s">
        <v>247</v>
      </c>
      <c r="G2213" s="569" t="s">
        <v>42</v>
      </c>
      <c r="H2213" s="569" t="s">
        <v>41</v>
      </c>
      <c r="I2213" s="575" t="s">
        <v>54</v>
      </c>
      <c r="J2213" s="569" t="s">
        <v>109</v>
      </c>
      <c r="K2213" s="569" t="s">
        <v>111</v>
      </c>
      <c r="L2213" s="570">
        <v>1</v>
      </c>
      <c r="M2213" s="571">
        <v>0.33516981036640653</v>
      </c>
      <c r="N2213" s="572">
        <v>22.190210742857143</v>
      </c>
      <c r="O2213" s="668" t="s">
        <v>381</v>
      </c>
      <c r="P2213" s="668" t="s">
        <v>109</v>
      </c>
      <c r="Q2213" s="574" t="s">
        <v>7071</v>
      </c>
      <c r="R2213" s="574" t="s">
        <v>7983</v>
      </c>
      <c r="S2213" s="574" t="s">
        <v>6976</v>
      </c>
      <c r="T2213" s="574" t="s">
        <v>7824</v>
      </c>
      <c r="U2213" s="574" t="s">
        <v>7410</v>
      </c>
      <c r="V2213" s="574" t="s">
        <v>7988</v>
      </c>
      <c r="W2213" s="575" t="s">
        <v>7843</v>
      </c>
      <c r="X2213" s="575" t="s">
        <v>7985</v>
      </c>
      <c r="Y2213" s="576" t="s">
        <v>7840</v>
      </c>
      <c r="Z2213" s="577" t="s">
        <v>7989</v>
      </c>
      <c r="AA2213" s="578" t="s">
        <v>7987</v>
      </c>
      <c r="AE2213"/>
    </row>
    <row r="2214" spans="1:31" s="563" customFormat="1">
      <c r="A2214"/>
      <c r="B2214"/>
      <c r="C2214" s="568">
        <v>2026</v>
      </c>
      <c r="D2214" s="569" t="s">
        <v>16</v>
      </c>
      <c r="E2214" s="569" t="s">
        <v>354</v>
      </c>
      <c r="F2214" s="573" t="s">
        <v>247</v>
      </c>
      <c r="G2214" s="569" t="s">
        <v>42</v>
      </c>
      <c r="H2214" s="569" t="s">
        <v>41</v>
      </c>
      <c r="I2214" s="575" t="s">
        <v>54</v>
      </c>
      <c r="J2214" s="569" t="s">
        <v>99</v>
      </c>
      <c r="K2214" s="569" t="s">
        <v>311</v>
      </c>
      <c r="L2214" s="570">
        <v>1</v>
      </c>
      <c r="M2214" s="571">
        <v>6.6299955265599939E-2</v>
      </c>
      <c r="N2214" s="572">
        <v>48.239588571428577</v>
      </c>
      <c r="O2214" s="668" t="s">
        <v>151</v>
      </c>
      <c r="P2214" s="668" t="s">
        <v>99</v>
      </c>
      <c r="Q2214" s="574" t="s">
        <v>7862</v>
      </c>
      <c r="R2214" s="574" t="s">
        <v>7990</v>
      </c>
      <c r="S2214" s="574" t="s">
        <v>6996</v>
      </c>
      <c r="T2214" s="574" t="s">
        <v>7824</v>
      </c>
      <c r="U2214" s="574" t="s">
        <v>7991</v>
      </c>
      <c r="V2214" s="574" t="s">
        <v>7992</v>
      </c>
      <c r="W2214" s="575" t="s">
        <v>7866</v>
      </c>
      <c r="X2214" s="575" t="s">
        <v>7993</v>
      </c>
      <c r="Y2214" s="576" t="s">
        <v>7859</v>
      </c>
      <c r="Z2214" s="577" t="s">
        <v>7994</v>
      </c>
      <c r="AA2214" s="578" t="s">
        <v>7995</v>
      </c>
      <c r="AE2214"/>
    </row>
    <row r="2215" spans="1:31" s="563" customFormat="1">
      <c r="A2215"/>
      <c r="B2215"/>
      <c r="C2215" s="806">
        <v>2026</v>
      </c>
      <c r="D2215" s="807" t="s">
        <v>16</v>
      </c>
      <c r="E2215" s="807" t="s">
        <v>354</v>
      </c>
      <c r="F2215" s="808" t="s">
        <v>141</v>
      </c>
      <c r="G2215" s="807" t="s">
        <v>42</v>
      </c>
      <c r="H2215" s="807" t="s">
        <v>41</v>
      </c>
      <c r="I2215" s="807" t="s">
        <v>54</v>
      </c>
      <c r="J2215" s="807" t="s">
        <v>96</v>
      </c>
      <c r="K2215" s="807" t="s">
        <v>119</v>
      </c>
      <c r="L2215" s="809">
        <v>1</v>
      </c>
      <c r="M2215" s="810">
        <v>1.1996728356153158E-3</v>
      </c>
      <c r="N2215" s="811">
        <v>2.6381025</v>
      </c>
      <c r="O2215" s="668" t="s">
        <v>151</v>
      </c>
      <c r="P2215" s="668" t="s">
        <v>96</v>
      </c>
      <c r="Q2215" s="574" t="s">
        <v>7996</v>
      </c>
      <c r="R2215" s="574" t="s">
        <v>7997</v>
      </c>
      <c r="S2215" s="574" t="s">
        <v>7004</v>
      </c>
      <c r="T2215" s="574" t="s">
        <v>7824</v>
      </c>
      <c r="U2215" s="574" t="s">
        <v>7998</v>
      </c>
      <c r="V2215" s="574" t="s">
        <v>7999</v>
      </c>
      <c r="W2215" s="575" t="s">
        <v>8000</v>
      </c>
      <c r="X2215" s="575" t="s">
        <v>8001</v>
      </c>
      <c r="Y2215" s="576" t="s">
        <v>7868</v>
      </c>
      <c r="Z2215" s="577" t="s">
        <v>8002</v>
      </c>
      <c r="AA2215" s="578" t="s">
        <v>8003</v>
      </c>
      <c r="AE2215"/>
    </row>
    <row r="2216" spans="1:31" s="563" customFormat="1">
      <c r="A2216"/>
      <c r="B2216"/>
      <c r="C2216" s="568">
        <v>2026</v>
      </c>
      <c r="D2216" s="569" t="s">
        <v>16</v>
      </c>
      <c r="E2216" s="569" t="s">
        <v>354</v>
      </c>
      <c r="F2216" s="573" t="s">
        <v>247</v>
      </c>
      <c r="G2216" s="569" t="s">
        <v>42</v>
      </c>
      <c r="H2216" s="569" t="s">
        <v>41</v>
      </c>
      <c r="I2216" s="575" t="s">
        <v>54</v>
      </c>
      <c r="J2216" s="569" t="s">
        <v>87</v>
      </c>
      <c r="K2216" s="569" t="s">
        <v>111</v>
      </c>
      <c r="L2216" s="570">
        <v>0.5</v>
      </c>
      <c r="M2216" s="571">
        <v>0.2319906606197214</v>
      </c>
      <c r="N2216" s="572">
        <v>16.6617</v>
      </c>
      <c r="O2216" s="668" t="s">
        <v>151</v>
      </c>
      <c r="P2216" s="668" t="s">
        <v>87</v>
      </c>
      <c r="Q2216" s="574" t="s">
        <v>7071</v>
      </c>
      <c r="R2216" s="574" t="s">
        <v>7983</v>
      </c>
      <c r="S2216" s="574" t="s">
        <v>7011</v>
      </c>
      <c r="T2216" s="574" t="s">
        <v>7824</v>
      </c>
      <c r="U2216" s="574" t="s">
        <v>7445</v>
      </c>
      <c r="V2216" s="574" t="s">
        <v>8004</v>
      </c>
      <c r="W2216" s="575" t="s">
        <v>7843</v>
      </c>
      <c r="X2216" s="575" t="s">
        <v>7985</v>
      </c>
      <c r="Y2216" s="576" t="s">
        <v>7872</v>
      </c>
      <c r="Z2216" s="577" t="s">
        <v>8005</v>
      </c>
      <c r="AA2216" s="578" t="s">
        <v>7987</v>
      </c>
      <c r="AE2216"/>
    </row>
    <row r="2217" spans="1:31" s="563" customFormat="1">
      <c r="A2217"/>
      <c r="B2217"/>
      <c r="C2217" s="568">
        <v>2026</v>
      </c>
      <c r="D2217" s="569" t="s">
        <v>16</v>
      </c>
      <c r="E2217" s="569" t="s">
        <v>354</v>
      </c>
      <c r="F2217" s="573" t="s">
        <v>247</v>
      </c>
      <c r="G2217" s="569" t="s">
        <v>42</v>
      </c>
      <c r="H2217" s="569" t="s">
        <v>41</v>
      </c>
      <c r="I2217" s="575" t="s">
        <v>54</v>
      </c>
      <c r="J2217" s="569" t="s">
        <v>87</v>
      </c>
      <c r="K2217" s="569" t="s">
        <v>106</v>
      </c>
      <c r="L2217" s="570">
        <v>0.5</v>
      </c>
      <c r="M2217" s="571">
        <v>0.2319906606197214</v>
      </c>
      <c r="N2217" s="572">
        <v>16.6617</v>
      </c>
      <c r="O2217" s="668" t="s">
        <v>151</v>
      </c>
      <c r="P2217" s="668" t="s">
        <v>87</v>
      </c>
      <c r="Q2217" s="574" t="s">
        <v>6974</v>
      </c>
      <c r="R2217" s="574" t="s">
        <v>8006</v>
      </c>
      <c r="S2217" s="574" t="s">
        <v>7011</v>
      </c>
      <c r="T2217" s="574" t="s">
        <v>7824</v>
      </c>
      <c r="U2217" s="574" t="s">
        <v>7019</v>
      </c>
      <c r="V2217" s="574" t="s">
        <v>8007</v>
      </c>
      <c r="W2217" s="575" t="s">
        <v>7826</v>
      </c>
      <c r="X2217" s="575" t="s">
        <v>8008</v>
      </c>
      <c r="Y2217" s="576" t="s">
        <v>7872</v>
      </c>
      <c r="Z2217" s="577" t="s">
        <v>8009</v>
      </c>
      <c r="AA2217" s="578" t="s">
        <v>8010</v>
      </c>
      <c r="AE2217"/>
    </row>
    <row r="2218" spans="1:31" s="563" customFormat="1">
      <c r="A2218"/>
      <c r="B2218"/>
      <c r="C2218" s="568">
        <v>2026</v>
      </c>
      <c r="D2218" s="569" t="s">
        <v>16</v>
      </c>
      <c r="E2218" s="569" t="s">
        <v>354</v>
      </c>
      <c r="F2218" s="573" t="s">
        <v>247</v>
      </c>
      <c r="G2218" s="569" t="s">
        <v>42</v>
      </c>
      <c r="H2218" s="569" t="s">
        <v>41</v>
      </c>
      <c r="I2218" s="575" t="s">
        <v>54</v>
      </c>
      <c r="J2218" s="569" t="s">
        <v>76</v>
      </c>
      <c r="K2218" s="569" t="s">
        <v>311</v>
      </c>
      <c r="L2218" s="570">
        <v>1</v>
      </c>
      <c r="M2218" s="571">
        <v>4.0927547536775532E-3</v>
      </c>
      <c r="N2218" s="572">
        <v>2.4829199999999996</v>
      </c>
      <c r="O2218" s="668" t="s">
        <v>151</v>
      </c>
      <c r="P2218" s="668" t="s">
        <v>76</v>
      </c>
      <c r="Q2218" s="574" t="s">
        <v>7862</v>
      </c>
      <c r="R2218" s="574" t="s">
        <v>7990</v>
      </c>
      <c r="S2218" s="574" t="s">
        <v>7066</v>
      </c>
      <c r="T2218" s="574" t="s">
        <v>7824</v>
      </c>
      <c r="U2218" s="574" t="s">
        <v>8011</v>
      </c>
      <c r="V2218" s="574" t="s">
        <v>8012</v>
      </c>
      <c r="W2218" s="575" t="s">
        <v>7866</v>
      </c>
      <c r="X2218" s="575" t="s">
        <v>7993</v>
      </c>
      <c r="Y2218" s="576" t="s">
        <v>7892</v>
      </c>
      <c r="Z2218" s="577" t="s">
        <v>8013</v>
      </c>
      <c r="AA2218" s="578" t="s">
        <v>7995</v>
      </c>
      <c r="AE2218"/>
    </row>
    <row r="2219" spans="1:31" s="563" customFormat="1">
      <c r="A2219"/>
      <c r="B2219"/>
      <c r="C2219" s="568">
        <v>2026</v>
      </c>
      <c r="D2219" s="569" t="s">
        <v>16</v>
      </c>
      <c r="E2219" s="569" t="s">
        <v>354</v>
      </c>
      <c r="F2219" s="573" t="s">
        <v>247</v>
      </c>
      <c r="G2219" s="569" t="s">
        <v>42</v>
      </c>
      <c r="H2219" s="569" t="s">
        <v>41</v>
      </c>
      <c r="I2219" s="575" t="s">
        <v>54</v>
      </c>
      <c r="J2219" s="569" t="s">
        <v>74</v>
      </c>
      <c r="K2219" s="569" t="s">
        <v>104</v>
      </c>
      <c r="L2219" s="570">
        <v>1</v>
      </c>
      <c r="M2219" s="571">
        <v>0.12053141013886268</v>
      </c>
      <c r="N2219" s="572">
        <v>73.80657051428571</v>
      </c>
      <c r="O2219" s="668" t="s">
        <v>151</v>
      </c>
      <c r="P2219" s="668" t="s">
        <v>74</v>
      </c>
      <c r="Q2219" s="574" t="s">
        <v>7022</v>
      </c>
      <c r="R2219" s="574" t="s">
        <v>8014</v>
      </c>
      <c r="S2219" s="574" t="s">
        <v>7079</v>
      </c>
      <c r="T2219" s="574" t="s">
        <v>7824</v>
      </c>
      <c r="U2219" s="574" t="s">
        <v>7474</v>
      </c>
      <c r="V2219" s="574" t="s">
        <v>8015</v>
      </c>
      <c r="W2219" s="575" t="s">
        <v>7848</v>
      </c>
      <c r="X2219" s="575" t="s">
        <v>8016</v>
      </c>
      <c r="Y2219" s="576" t="s">
        <v>7894</v>
      </c>
      <c r="Z2219" s="577" t="s">
        <v>8017</v>
      </c>
      <c r="AA2219" s="578" t="s">
        <v>8018</v>
      </c>
      <c r="AE2219"/>
    </row>
    <row r="2220" spans="1:31" s="563" customFormat="1">
      <c r="A2220"/>
      <c r="B2220"/>
      <c r="C2220" s="568">
        <v>2026</v>
      </c>
      <c r="D2220" s="569" t="s">
        <v>16</v>
      </c>
      <c r="E2220" s="569" t="s">
        <v>354</v>
      </c>
      <c r="F2220" s="573" t="s">
        <v>247</v>
      </c>
      <c r="G2220" s="569" t="s">
        <v>42</v>
      </c>
      <c r="H2220" s="569" t="s">
        <v>41</v>
      </c>
      <c r="I2220" s="575" t="s">
        <v>54</v>
      </c>
      <c r="J2220" s="569" t="s">
        <v>71</v>
      </c>
      <c r="K2220" s="569" t="s">
        <v>311</v>
      </c>
      <c r="L2220" s="570">
        <v>0.65</v>
      </c>
      <c r="M2220" s="571">
        <v>0.34127436935429667</v>
      </c>
      <c r="N2220" s="572">
        <v>21.949012800000002</v>
      </c>
      <c r="O2220" s="668" t="s">
        <v>151</v>
      </c>
      <c r="P2220" s="668" t="s">
        <v>70</v>
      </c>
      <c r="Q2220" s="574" t="s">
        <v>7862</v>
      </c>
      <c r="R2220" s="574" t="s">
        <v>7990</v>
      </c>
      <c r="S2220" s="574" t="s">
        <v>7167</v>
      </c>
      <c r="T2220" s="574" t="s">
        <v>7824</v>
      </c>
      <c r="U2220" s="574" t="s">
        <v>7905</v>
      </c>
      <c r="V2220" s="574" t="s">
        <v>8019</v>
      </c>
      <c r="W2220" s="575" t="s">
        <v>7866</v>
      </c>
      <c r="X2220" s="575" t="s">
        <v>7993</v>
      </c>
      <c r="Y2220" s="576" t="s">
        <v>7902</v>
      </c>
      <c r="Z2220" s="577" t="s">
        <v>8020</v>
      </c>
      <c r="AA2220" s="578" t="s">
        <v>7995</v>
      </c>
      <c r="AE2220"/>
    </row>
    <row r="2221" spans="1:31" s="563" customFormat="1">
      <c r="A2221"/>
      <c r="B2221"/>
      <c r="C2221" s="568">
        <v>2026</v>
      </c>
      <c r="D2221" s="569" t="s">
        <v>16</v>
      </c>
      <c r="E2221" s="569" t="s">
        <v>354</v>
      </c>
      <c r="F2221" s="573" t="s">
        <v>247</v>
      </c>
      <c r="G2221" s="569" t="s">
        <v>42</v>
      </c>
      <c r="H2221" s="569" t="s">
        <v>41</v>
      </c>
      <c r="I2221" s="575" t="s">
        <v>54</v>
      </c>
      <c r="J2221" s="569" t="s">
        <v>71</v>
      </c>
      <c r="K2221" s="569" t="s">
        <v>104</v>
      </c>
      <c r="L2221" s="570">
        <v>0.2</v>
      </c>
      <c r="M2221" s="571">
        <v>0.10500749826286052</v>
      </c>
      <c r="N2221" s="572">
        <v>6.7535424000000006</v>
      </c>
      <c r="O2221" s="668" t="s">
        <v>151</v>
      </c>
      <c r="P2221" s="668" t="s">
        <v>70</v>
      </c>
      <c r="Q2221" s="574" t="s">
        <v>7022</v>
      </c>
      <c r="R2221" s="574" t="s">
        <v>8014</v>
      </c>
      <c r="S2221" s="574" t="s">
        <v>7167</v>
      </c>
      <c r="T2221" s="574" t="s">
        <v>7824</v>
      </c>
      <c r="U2221" s="574" t="s">
        <v>7908</v>
      </c>
      <c r="V2221" s="574" t="s">
        <v>8021</v>
      </c>
      <c r="W2221" s="575" t="s">
        <v>7848</v>
      </c>
      <c r="X2221" s="575" t="s">
        <v>8016</v>
      </c>
      <c r="Y2221" s="576" t="s">
        <v>7902</v>
      </c>
      <c r="Z2221" s="577" t="s">
        <v>8022</v>
      </c>
      <c r="AA2221" s="578" t="s">
        <v>8018</v>
      </c>
      <c r="AE2221"/>
    </row>
    <row r="2222" spans="1:31" s="563" customFormat="1">
      <c r="A2222"/>
      <c r="B2222"/>
      <c r="C2222" s="568">
        <v>2026</v>
      </c>
      <c r="D2222" s="569" t="s">
        <v>16</v>
      </c>
      <c r="E2222" s="569" t="s">
        <v>354</v>
      </c>
      <c r="F2222" s="573" t="s">
        <v>247</v>
      </c>
      <c r="G2222" s="569" t="s">
        <v>42</v>
      </c>
      <c r="H2222" s="569" t="s">
        <v>41</v>
      </c>
      <c r="I2222" s="575" t="s">
        <v>54</v>
      </c>
      <c r="J2222" s="569" t="s">
        <v>71</v>
      </c>
      <c r="K2222" s="569" t="s">
        <v>86</v>
      </c>
      <c r="L2222" s="570">
        <v>0.15</v>
      </c>
      <c r="M2222" s="571">
        <v>7.8755623697145366E-2</v>
      </c>
      <c r="N2222" s="572">
        <v>5.0651567999999996</v>
      </c>
      <c r="O2222" s="668" t="s">
        <v>151</v>
      </c>
      <c r="P2222" s="668" t="s">
        <v>70</v>
      </c>
      <c r="Q2222" s="574" t="s">
        <v>8023</v>
      </c>
      <c r="R2222" s="574" t="s">
        <v>8024</v>
      </c>
      <c r="S2222" s="574" t="s">
        <v>7167</v>
      </c>
      <c r="T2222" s="574" t="s">
        <v>7824</v>
      </c>
      <c r="U2222" s="574" t="s">
        <v>8025</v>
      </c>
      <c r="V2222" s="574" t="s">
        <v>8026</v>
      </c>
      <c r="W2222" s="575" t="s">
        <v>8027</v>
      </c>
      <c r="X2222" s="575" t="s">
        <v>8028</v>
      </c>
      <c r="Y2222" s="576" t="s">
        <v>7902</v>
      </c>
      <c r="Z2222" s="577" t="s">
        <v>8029</v>
      </c>
      <c r="AA2222" s="578" t="s">
        <v>8030</v>
      </c>
      <c r="AE2222"/>
    </row>
    <row r="2223" spans="1:31" s="563" customFormat="1">
      <c r="A2223"/>
      <c r="B2223"/>
      <c r="C2223" s="568">
        <v>2026</v>
      </c>
      <c r="D2223" s="569" t="s">
        <v>16</v>
      </c>
      <c r="E2223" s="569" t="s">
        <v>354</v>
      </c>
      <c r="F2223" s="573" t="s">
        <v>247</v>
      </c>
      <c r="G2223" s="569" t="s">
        <v>42</v>
      </c>
      <c r="H2223" s="569" t="s">
        <v>41</v>
      </c>
      <c r="I2223" s="575" t="s">
        <v>54</v>
      </c>
      <c r="J2223" s="569" t="s">
        <v>351</v>
      </c>
      <c r="K2223" s="569" t="s">
        <v>100</v>
      </c>
      <c r="L2223" s="570">
        <v>1</v>
      </c>
      <c r="M2223" s="571">
        <v>0.41592481649104379</v>
      </c>
      <c r="N2223" s="572">
        <v>1.8759839999999997</v>
      </c>
      <c r="O2223" s="668" t="s">
        <v>151</v>
      </c>
      <c r="P2223" s="668" t="s">
        <v>351</v>
      </c>
      <c r="Q2223" s="574" t="s">
        <v>7087</v>
      </c>
      <c r="R2223" s="574" t="s">
        <v>8031</v>
      </c>
      <c r="S2223" s="574" t="s">
        <v>7089</v>
      </c>
      <c r="T2223" s="574" t="s">
        <v>7824</v>
      </c>
      <c r="U2223" s="574" t="s">
        <v>7090</v>
      </c>
      <c r="V2223" s="574" t="s">
        <v>8032</v>
      </c>
      <c r="W2223" s="575" t="s">
        <v>8033</v>
      </c>
      <c r="X2223" s="575" t="s">
        <v>8034</v>
      </c>
      <c r="Y2223" s="576" t="s">
        <v>7913</v>
      </c>
      <c r="Z2223" s="577" t="s">
        <v>8035</v>
      </c>
      <c r="AA2223" s="578" t="s">
        <v>8036</v>
      </c>
      <c r="AE2223"/>
    </row>
    <row r="2224" spans="1:31" s="563" customFormat="1">
      <c r="A2224"/>
      <c r="B2224"/>
      <c r="C2224" s="568">
        <v>2026</v>
      </c>
      <c r="D2224" s="569" t="s">
        <v>16</v>
      </c>
      <c r="E2224" s="569" t="s">
        <v>354</v>
      </c>
      <c r="F2224" s="573" t="s">
        <v>247</v>
      </c>
      <c r="G2224" s="569" t="s">
        <v>42</v>
      </c>
      <c r="H2224" s="569" t="s">
        <v>41</v>
      </c>
      <c r="I2224" s="575" t="s">
        <v>54</v>
      </c>
      <c r="J2224" s="569" t="s">
        <v>67</v>
      </c>
      <c r="K2224" s="569" t="s">
        <v>81</v>
      </c>
      <c r="L2224" s="570">
        <v>1</v>
      </c>
      <c r="M2224" s="571">
        <v>3.1542278789097294E-2</v>
      </c>
      <c r="N2224" s="572">
        <v>0.14069880000000001</v>
      </c>
      <c r="O2224" s="668" t="s">
        <v>382</v>
      </c>
      <c r="P2224" s="668" t="s">
        <v>67</v>
      </c>
      <c r="Q2224" s="574" t="s">
        <v>7030</v>
      </c>
      <c r="R2224" s="574" t="s">
        <v>8037</v>
      </c>
      <c r="S2224" s="574" t="s">
        <v>7097</v>
      </c>
      <c r="T2224" s="574" t="s">
        <v>7824</v>
      </c>
      <c r="U2224" s="574" t="s">
        <v>7098</v>
      </c>
      <c r="V2224" s="574" t="s">
        <v>8038</v>
      </c>
      <c r="W2224" s="575" t="s">
        <v>7875</v>
      </c>
      <c r="X2224" s="575" t="s">
        <v>8039</v>
      </c>
      <c r="Y2224" s="576" t="s">
        <v>7915</v>
      </c>
      <c r="Z2224" s="577" t="s">
        <v>8040</v>
      </c>
      <c r="AA2224" s="578" t="s">
        <v>8041</v>
      </c>
      <c r="AE2224"/>
    </row>
    <row r="2225" spans="1:31" s="563" customFormat="1">
      <c r="A2225"/>
      <c r="B2225"/>
      <c r="C2225" s="568">
        <v>2026</v>
      </c>
      <c r="D2225" s="569" t="s">
        <v>16</v>
      </c>
      <c r="E2225" s="569" t="s">
        <v>354</v>
      </c>
      <c r="F2225" s="573" t="s">
        <v>247</v>
      </c>
      <c r="G2225" s="569" t="s">
        <v>42</v>
      </c>
      <c r="H2225" s="569" t="s">
        <v>41</v>
      </c>
      <c r="I2225" s="575" t="s">
        <v>54</v>
      </c>
      <c r="J2225" s="569" t="s">
        <v>66</v>
      </c>
      <c r="K2225" s="569" t="s">
        <v>106</v>
      </c>
      <c r="L2225" s="570">
        <v>0.5</v>
      </c>
      <c r="M2225" s="571">
        <v>4.0277290654281234E-2</v>
      </c>
      <c r="N2225" s="572">
        <v>2.4119794285714287</v>
      </c>
      <c r="O2225" s="668" t="s">
        <v>381</v>
      </c>
      <c r="P2225" s="668" t="s">
        <v>66</v>
      </c>
      <c r="Q2225" s="574" t="s">
        <v>6974</v>
      </c>
      <c r="R2225" s="574" t="s">
        <v>8006</v>
      </c>
      <c r="S2225" s="574" t="s">
        <v>7104</v>
      </c>
      <c r="T2225" s="574" t="s">
        <v>7824</v>
      </c>
      <c r="U2225" s="574" t="s">
        <v>7919</v>
      </c>
      <c r="V2225" s="574" t="s">
        <v>8042</v>
      </c>
      <c r="W2225" s="575" t="s">
        <v>7826</v>
      </c>
      <c r="X2225" s="575" t="s">
        <v>8008</v>
      </c>
      <c r="Y2225" s="576" t="s">
        <v>7917</v>
      </c>
      <c r="Z2225" s="577" t="s">
        <v>8043</v>
      </c>
      <c r="AA2225" s="578" t="s">
        <v>8010</v>
      </c>
      <c r="AE2225"/>
    </row>
    <row r="2226" spans="1:31" s="563" customFormat="1">
      <c r="A2226"/>
      <c r="B2226"/>
      <c r="C2226" s="568">
        <v>2026</v>
      </c>
      <c r="D2226" s="569" t="s">
        <v>16</v>
      </c>
      <c r="E2226" s="569" t="s">
        <v>354</v>
      </c>
      <c r="F2226" s="573" t="s">
        <v>247</v>
      </c>
      <c r="G2226" s="569" t="s">
        <v>42</v>
      </c>
      <c r="H2226" s="569" t="s">
        <v>41</v>
      </c>
      <c r="I2226" s="575" t="s">
        <v>54</v>
      </c>
      <c r="J2226" s="569" t="s">
        <v>66</v>
      </c>
      <c r="K2226" s="569" t="s">
        <v>104</v>
      </c>
      <c r="L2226" s="570">
        <v>0.5</v>
      </c>
      <c r="M2226" s="571">
        <v>4.0277290654281234E-2</v>
      </c>
      <c r="N2226" s="572">
        <v>2.4119794285714287</v>
      </c>
      <c r="O2226" s="668" t="s">
        <v>381</v>
      </c>
      <c r="P2226" s="668" t="s">
        <v>66</v>
      </c>
      <c r="Q2226" s="574" t="s">
        <v>7022</v>
      </c>
      <c r="R2226" s="574" t="s">
        <v>8014</v>
      </c>
      <c r="S2226" s="574" t="s">
        <v>7104</v>
      </c>
      <c r="T2226" s="574" t="s">
        <v>7824</v>
      </c>
      <c r="U2226" s="574" t="s">
        <v>8044</v>
      </c>
      <c r="V2226" s="574" t="s">
        <v>8045</v>
      </c>
      <c r="W2226" s="575" t="s">
        <v>7848</v>
      </c>
      <c r="X2226" s="575" t="s">
        <v>8016</v>
      </c>
      <c r="Y2226" s="576" t="s">
        <v>7917</v>
      </c>
      <c r="Z2226" s="577" t="s">
        <v>8046</v>
      </c>
      <c r="AA2226" s="578" t="s">
        <v>8018</v>
      </c>
      <c r="AE2226"/>
    </row>
    <row r="2227" spans="1:31" s="563" customFormat="1">
      <c r="A2227"/>
      <c r="B2227"/>
      <c r="C2227" s="568">
        <v>2026</v>
      </c>
      <c r="D2227" s="569" t="s">
        <v>16</v>
      </c>
      <c r="E2227" s="569" t="s">
        <v>354</v>
      </c>
      <c r="F2227" s="573" t="s">
        <v>247</v>
      </c>
      <c r="G2227" s="569" t="s">
        <v>42</v>
      </c>
      <c r="H2227" s="569" t="s">
        <v>41</v>
      </c>
      <c r="I2227" s="575" t="s">
        <v>54</v>
      </c>
      <c r="J2227" s="569" t="s">
        <v>65</v>
      </c>
      <c r="K2227" s="569" t="s">
        <v>81</v>
      </c>
      <c r="L2227" s="570">
        <v>1</v>
      </c>
      <c r="M2227" s="571">
        <v>0.24299528130446063</v>
      </c>
      <c r="N2227" s="572">
        <v>0.84419279999999997</v>
      </c>
      <c r="O2227" s="668" t="s">
        <v>382</v>
      </c>
      <c r="P2227" s="668" t="s">
        <v>65</v>
      </c>
      <c r="Q2227" s="574" t="s">
        <v>7030</v>
      </c>
      <c r="R2227" s="574" t="s">
        <v>8037</v>
      </c>
      <c r="S2227" s="574" t="s">
        <v>8047</v>
      </c>
      <c r="T2227" s="574" t="s">
        <v>7824</v>
      </c>
      <c r="U2227" s="574" t="s">
        <v>8048</v>
      </c>
      <c r="V2227" s="574" t="s">
        <v>8049</v>
      </c>
      <c r="W2227" s="575" t="s">
        <v>7875</v>
      </c>
      <c r="X2227" s="575" t="s">
        <v>8039</v>
      </c>
      <c r="Y2227" s="576" t="s">
        <v>8050</v>
      </c>
      <c r="Z2227" s="577" t="s">
        <v>8051</v>
      </c>
      <c r="AA2227" s="578" t="s">
        <v>8041</v>
      </c>
      <c r="AE2227"/>
    </row>
    <row r="2228" spans="1:31" s="563" customFormat="1">
      <c r="A2228"/>
      <c r="B2228"/>
      <c r="C2228" s="568">
        <v>2026</v>
      </c>
      <c r="D2228" s="569" t="s">
        <v>16</v>
      </c>
      <c r="E2228" s="569" t="s">
        <v>354</v>
      </c>
      <c r="F2228" s="573" t="s">
        <v>247</v>
      </c>
      <c r="G2228" s="569" t="s">
        <v>42</v>
      </c>
      <c r="H2228" s="569" t="s">
        <v>41</v>
      </c>
      <c r="I2228" s="575" t="s">
        <v>54</v>
      </c>
      <c r="J2228" s="569" t="s">
        <v>64</v>
      </c>
      <c r="K2228" s="569" t="s">
        <v>106</v>
      </c>
      <c r="L2228" s="570">
        <v>0.5</v>
      </c>
      <c r="M2228" s="571">
        <v>9.7815852125193864E-2</v>
      </c>
      <c r="N2228" s="572">
        <v>7.0349399999999989</v>
      </c>
      <c r="O2228" s="668" t="s">
        <v>381</v>
      </c>
      <c r="P2228" s="668" t="s">
        <v>64</v>
      </c>
      <c r="Q2228" s="574" t="s">
        <v>6974</v>
      </c>
      <c r="R2228" s="574" t="s">
        <v>8006</v>
      </c>
      <c r="S2228" s="574" t="s">
        <v>8052</v>
      </c>
      <c r="T2228" s="574" t="s">
        <v>7824</v>
      </c>
      <c r="U2228" s="574" t="s">
        <v>8053</v>
      </c>
      <c r="V2228" s="574" t="s">
        <v>8054</v>
      </c>
      <c r="W2228" s="575" t="s">
        <v>7826</v>
      </c>
      <c r="X2228" s="575" t="s">
        <v>8008</v>
      </c>
      <c r="Y2228" s="576" t="s">
        <v>8055</v>
      </c>
      <c r="Z2228" s="577" t="s">
        <v>8056</v>
      </c>
      <c r="AA2228" s="578" t="s">
        <v>8010</v>
      </c>
      <c r="AE2228"/>
    </row>
    <row r="2229" spans="1:31" s="563" customFormat="1">
      <c r="A2229"/>
      <c r="B2229"/>
      <c r="C2229" s="568">
        <v>2026</v>
      </c>
      <c r="D2229" s="569" t="s">
        <v>16</v>
      </c>
      <c r="E2229" s="569" t="s">
        <v>354</v>
      </c>
      <c r="F2229" s="573" t="s">
        <v>247</v>
      </c>
      <c r="G2229" s="569" t="s">
        <v>42</v>
      </c>
      <c r="H2229" s="569" t="s">
        <v>41</v>
      </c>
      <c r="I2229" s="575" t="s">
        <v>54</v>
      </c>
      <c r="J2229" s="569" t="s">
        <v>64</v>
      </c>
      <c r="K2229" s="569" t="s">
        <v>104</v>
      </c>
      <c r="L2229" s="570">
        <v>0.5</v>
      </c>
      <c r="M2229" s="571">
        <v>9.7815852125193864E-2</v>
      </c>
      <c r="N2229" s="572">
        <v>7.0349399999999989</v>
      </c>
      <c r="O2229" s="668" t="s">
        <v>381</v>
      </c>
      <c r="P2229" s="668" t="s">
        <v>64</v>
      </c>
      <c r="Q2229" s="574" t="s">
        <v>7022</v>
      </c>
      <c r="R2229" s="574" t="s">
        <v>8014</v>
      </c>
      <c r="S2229" s="574" t="s">
        <v>8052</v>
      </c>
      <c r="T2229" s="574" t="s">
        <v>7824</v>
      </c>
      <c r="U2229" s="574" t="s">
        <v>8057</v>
      </c>
      <c r="V2229" s="574" t="s">
        <v>8058</v>
      </c>
      <c r="W2229" s="575" t="s">
        <v>7848</v>
      </c>
      <c r="X2229" s="575" t="s">
        <v>8016</v>
      </c>
      <c r="Y2229" s="576" t="s">
        <v>8055</v>
      </c>
      <c r="Z2229" s="577" t="s">
        <v>8059</v>
      </c>
      <c r="AA2229" s="578" t="s">
        <v>8018</v>
      </c>
      <c r="AE2229"/>
    </row>
    <row r="2230" spans="1:31" s="563" customFormat="1">
      <c r="A2230"/>
      <c r="B2230"/>
      <c r="C2230" s="568">
        <v>2026</v>
      </c>
      <c r="D2230" s="569" t="s">
        <v>16</v>
      </c>
      <c r="E2230" s="569" t="s">
        <v>355</v>
      </c>
      <c r="F2230" s="573" t="s">
        <v>247</v>
      </c>
      <c r="G2230" s="569" t="s">
        <v>42</v>
      </c>
      <c r="H2230" s="569" t="s">
        <v>41</v>
      </c>
      <c r="I2230" s="575" t="s">
        <v>54</v>
      </c>
      <c r="J2230" s="569" t="s">
        <v>116</v>
      </c>
      <c r="K2230" s="569" t="s">
        <v>330</v>
      </c>
      <c r="L2230" s="570">
        <v>1</v>
      </c>
      <c r="M2230" s="571">
        <v>16.31242942605591</v>
      </c>
      <c r="N2230" s="572">
        <v>55.984052519999985</v>
      </c>
      <c r="O2230" s="668" t="s">
        <v>382</v>
      </c>
      <c r="P2230" s="668" t="s">
        <v>116</v>
      </c>
      <c r="Q2230" s="574" t="s">
        <v>6984</v>
      </c>
      <c r="R2230" s="574" t="s">
        <v>8060</v>
      </c>
      <c r="S2230" s="574" t="s">
        <v>6958</v>
      </c>
      <c r="T2230" s="574" t="s">
        <v>7824</v>
      </c>
      <c r="U2230" s="574" t="s">
        <v>7575</v>
      </c>
      <c r="V2230" s="574" t="s">
        <v>8061</v>
      </c>
      <c r="W2230" s="575" t="s">
        <v>7831</v>
      </c>
      <c r="X2230" s="575" t="s">
        <v>8062</v>
      </c>
      <c r="Y2230" s="576" t="s">
        <v>7833</v>
      </c>
      <c r="Z2230" s="577" t="s">
        <v>8063</v>
      </c>
      <c r="AA2230" s="578" t="s">
        <v>8064</v>
      </c>
      <c r="AE2230"/>
    </row>
    <row r="2231" spans="1:31" s="563" customFormat="1">
      <c r="A2231"/>
      <c r="B2231"/>
      <c r="C2231" s="568">
        <v>2026</v>
      </c>
      <c r="D2231" s="569" t="s">
        <v>16</v>
      </c>
      <c r="E2231" s="569" t="s">
        <v>355</v>
      </c>
      <c r="F2231" s="573" t="s">
        <v>247</v>
      </c>
      <c r="G2231" s="569" t="s">
        <v>42</v>
      </c>
      <c r="H2231" s="569" t="s">
        <v>41</v>
      </c>
      <c r="I2231" s="575" t="s">
        <v>54</v>
      </c>
      <c r="J2231" s="569" t="s">
        <v>109</v>
      </c>
      <c r="K2231" s="569" t="s">
        <v>310</v>
      </c>
      <c r="L2231" s="570">
        <v>0.4</v>
      </c>
      <c r="M2231" s="571">
        <v>19.396130231000392</v>
      </c>
      <c r="N2231" s="572">
        <v>767.78129170285717</v>
      </c>
      <c r="O2231" s="668" t="s">
        <v>381</v>
      </c>
      <c r="P2231" s="668" t="s">
        <v>109</v>
      </c>
      <c r="Q2231" s="574" t="s">
        <v>7112</v>
      </c>
      <c r="R2231" s="574" t="s">
        <v>8065</v>
      </c>
      <c r="S2231" s="574" t="s">
        <v>6976</v>
      </c>
      <c r="T2231" s="574" t="s">
        <v>7824</v>
      </c>
      <c r="U2231" s="574" t="s">
        <v>7836</v>
      </c>
      <c r="V2231" s="574" t="s">
        <v>8066</v>
      </c>
      <c r="W2231" s="575" t="s">
        <v>7838</v>
      </c>
      <c r="X2231" s="575" t="s">
        <v>8067</v>
      </c>
      <c r="Y2231" s="576" t="s">
        <v>7840</v>
      </c>
      <c r="Z2231" s="577" t="s">
        <v>8068</v>
      </c>
      <c r="AA2231" s="578" t="s">
        <v>8069</v>
      </c>
      <c r="AE2231"/>
    </row>
    <row r="2232" spans="1:31" s="563" customFormat="1">
      <c r="A2232"/>
      <c r="B2232"/>
      <c r="C2232" s="568">
        <v>2026</v>
      </c>
      <c r="D2232" s="569" t="s">
        <v>16</v>
      </c>
      <c r="E2232" s="569" t="s">
        <v>355</v>
      </c>
      <c r="F2232" s="573" t="s">
        <v>247</v>
      </c>
      <c r="G2232" s="569" t="s">
        <v>42</v>
      </c>
      <c r="H2232" s="569" t="s">
        <v>41</v>
      </c>
      <c r="I2232" s="575" t="s">
        <v>54</v>
      </c>
      <c r="J2232" s="569" t="s">
        <v>109</v>
      </c>
      <c r="K2232" s="569" t="s">
        <v>111</v>
      </c>
      <c r="L2232" s="570">
        <v>0.3</v>
      </c>
      <c r="M2232" s="571">
        <v>14.547097673250294</v>
      </c>
      <c r="N2232" s="572">
        <v>575.83596877714285</v>
      </c>
      <c r="O2232" s="668" t="s">
        <v>381</v>
      </c>
      <c r="P2232" s="668" t="s">
        <v>109</v>
      </c>
      <c r="Q2232" s="574" t="s">
        <v>7071</v>
      </c>
      <c r="R2232" s="574" t="s">
        <v>7983</v>
      </c>
      <c r="S2232" s="574" t="s">
        <v>6976</v>
      </c>
      <c r="T2232" s="574" t="s">
        <v>7824</v>
      </c>
      <c r="U2232" s="574" t="s">
        <v>7410</v>
      </c>
      <c r="V2232" s="574" t="s">
        <v>7988</v>
      </c>
      <c r="W2232" s="575" t="s">
        <v>7843</v>
      </c>
      <c r="X2232" s="575" t="s">
        <v>7985</v>
      </c>
      <c r="Y2232" s="576" t="s">
        <v>7840</v>
      </c>
      <c r="Z2232" s="577" t="s">
        <v>8070</v>
      </c>
      <c r="AA2232" s="578" t="s">
        <v>8071</v>
      </c>
      <c r="AE2232"/>
    </row>
    <row r="2233" spans="1:31" s="563" customFormat="1">
      <c r="A2233"/>
      <c r="B2233"/>
      <c r="C2233" s="568">
        <v>2026</v>
      </c>
      <c r="D2233" s="569" t="s">
        <v>16</v>
      </c>
      <c r="E2233" s="569" t="s">
        <v>355</v>
      </c>
      <c r="F2233" s="573" t="s">
        <v>247</v>
      </c>
      <c r="G2233" s="569" t="s">
        <v>42</v>
      </c>
      <c r="H2233" s="569" t="s">
        <v>41</v>
      </c>
      <c r="I2233" s="575" t="s">
        <v>54</v>
      </c>
      <c r="J2233" s="569" t="s">
        <v>109</v>
      </c>
      <c r="K2233" s="569" t="s">
        <v>106</v>
      </c>
      <c r="L2233" s="570">
        <v>0.3</v>
      </c>
      <c r="M2233" s="571">
        <v>14.547097673250294</v>
      </c>
      <c r="N2233" s="572">
        <v>575.83596877714285</v>
      </c>
      <c r="O2233" s="668" t="s">
        <v>381</v>
      </c>
      <c r="P2233" s="668" t="s">
        <v>109</v>
      </c>
      <c r="Q2233" s="574" t="s">
        <v>6974</v>
      </c>
      <c r="R2233" s="574" t="s">
        <v>8006</v>
      </c>
      <c r="S2233" s="574" t="s">
        <v>6976</v>
      </c>
      <c r="T2233" s="574" t="s">
        <v>7824</v>
      </c>
      <c r="U2233" s="574" t="s">
        <v>6977</v>
      </c>
      <c r="V2233" s="574" t="s">
        <v>8072</v>
      </c>
      <c r="W2233" s="575" t="s">
        <v>7826</v>
      </c>
      <c r="X2233" s="575" t="s">
        <v>8008</v>
      </c>
      <c r="Y2233" s="576" t="s">
        <v>7840</v>
      </c>
      <c r="Z2233" s="577" t="s">
        <v>8073</v>
      </c>
      <c r="AA2233" s="578" t="s">
        <v>8074</v>
      </c>
      <c r="AE2233"/>
    </row>
    <row r="2234" spans="1:31" s="563" customFormat="1">
      <c r="A2234"/>
      <c r="B2234"/>
      <c r="C2234" s="568">
        <v>2026</v>
      </c>
      <c r="D2234" s="569" t="s">
        <v>16</v>
      </c>
      <c r="E2234" s="569" t="s">
        <v>355</v>
      </c>
      <c r="F2234" s="573" t="s">
        <v>247</v>
      </c>
      <c r="G2234" s="569" t="s">
        <v>42</v>
      </c>
      <c r="H2234" s="569" t="s">
        <v>41</v>
      </c>
      <c r="I2234" s="575" t="s">
        <v>54</v>
      </c>
      <c r="J2234" s="569" t="s">
        <v>99</v>
      </c>
      <c r="K2234" s="569" t="s">
        <v>311</v>
      </c>
      <c r="L2234" s="570">
        <v>1</v>
      </c>
      <c r="M2234" s="571">
        <v>5.6884415889545865</v>
      </c>
      <c r="N2234" s="572">
        <v>4172.7244114285722</v>
      </c>
      <c r="O2234" s="668" t="s">
        <v>151</v>
      </c>
      <c r="P2234" s="668" t="s">
        <v>99</v>
      </c>
      <c r="Q2234" s="574" t="s">
        <v>7862</v>
      </c>
      <c r="R2234" s="574" t="s">
        <v>7990</v>
      </c>
      <c r="S2234" s="574" t="s">
        <v>6996</v>
      </c>
      <c r="T2234" s="574" t="s">
        <v>7824</v>
      </c>
      <c r="U2234" s="574" t="s">
        <v>7991</v>
      </c>
      <c r="V2234" s="574" t="s">
        <v>7992</v>
      </c>
      <c r="W2234" s="575" t="s">
        <v>7866</v>
      </c>
      <c r="X2234" s="575" t="s">
        <v>7993</v>
      </c>
      <c r="Y2234" s="576" t="s">
        <v>7859</v>
      </c>
      <c r="Z2234" s="577" t="s">
        <v>8075</v>
      </c>
      <c r="AA2234" s="578" t="s">
        <v>8076</v>
      </c>
      <c r="AE2234"/>
    </row>
    <row r="2235" spans="1:31" s="563" customFormat="1">
      <c r="A2235"/>
      <c r="B2235"/>
      <c r="C2235" s="568">
        <v>2026</v>
      </c>
      <c r="D2235" s="569" t="s">
        <v>16</v>
      </c>
      <c r="E2235" s="569" t="s">
        <v>355</v>
      </c>
      <c r="F2235" s="573" t="s">
        <v>247</v>
      </c>
      <c r="G2235" s="569" t="s">
        <v>42</v>
      </c>
      <c r="H2235" s="569" t="s">
        <v>41</v>
      </c>
      <c r="I2235" s="575" t="s">
        <v>54</v>
      </c>
      <c r="J2235" s="569" t="s">
        <v>96</v>
      </c>
      <c r="K2235" s="569" t="s">
        <v>119</v>
      </c>
      <c r="L2235" s="570">
        <v>1</v>
      </c>
      <c r="M2235" s="571">
        <v>0.10389470956060767</v>
      </c>
      <c r="N2235" s="572">
        <v>228.19586624999999</v>
      </c>
      <c r="O2235" s="668" t="s">
        <v>151</v>
      </c>
      <c r="P2235" s="668" t="s">
        <v>96</v>
      </c>
      <c r="Q2235" s="574" t="s">
        <v>7996</v>
      </c>
      <c r="R2235" s="574" t="s">
        <v>8077</v>
      </c>
      <c r="S2235" s="574" t="s">
        <v>7004</v>
      </c>
      <c r="T2235" s="574" t="s">
        <v>7824</v>
      </c>
      <c r="U2235" s="574" t="s">
        <v>7998</v>
      </c>
      <c r="V2235" s="574" t="s">
        <v>8078</v>
      </c>
      <c r="W2235" s="575" t="s">
        <v>8000</v>
      </c>
      <c r="X2235" s="575" t="s">
        <v>8079</v>
      </c>
      <c r="Y2235" s="576" t="s">
        <v>7868</v>
      </c>
      <c r="Z2235" s="577" t="s">
        <v>8080</v>
      </c>
      <c r="AA2235" s="578" t="s">
        <v>8081</v>
      </c>
      <c r="AE2235"/>
    </row>
    <row r="2236" spans="1:31" s="563" customFormat="1">
      <c r="A2236"/>
      <c r="B2236"/>
      <c r="C2236" s="568">
        <v>2026</v>
      </c>
      <c r="D2236" s="569" t="s">
        <v>16</v>
      </c>
      <c r="E2236" s="569" t="s">
        <v>355</v>
      </c>
      <c r="F2236" s="573" t="s">
        <v>247</v>
      </c>
      <c r="G2236" s="569" t="s">
        <v>42</v>
      </c>
      <c r="H2236" s="569" t="s">
        <v>41</v>
      </c>
      <c r="I2236" s="575" t="s">
        <v>54</v>
      </c>
      <c r="J2236" s="569" t="s">
        <v>87</v>
      </c>
      <c r="K2236" s="569" t="s">
        <v>111</v>
      </c>
      <c r="L2236" s="570">
        <v>0.4</v>
      </c>
      <c r="M2236" s="571">
        <v>16.108838437838681</v>
      </c>
      <c r="N2236" s="572">
        <v>1152.98964</v>
      </c>
      <c r="O2236" s="668" t="s">
        <v>151</v>
      </c>
      <c r="P2236" s="668" t="s">
        <v>87</v>
      </c>
      <c r="Q2236" s="574" t="s">
        <v>7071</v>
      </c>
      <c r="R2236" s="574" t="s">
        <v>7983</v>
      </c>
      <c r="S2236" s="574" t="s">
        <v>7011</v>
      </c>
      <c r="T2236" s="574" t="s">
        <v>7824</v>
      </c>
      <c r="U2236" s="574" t="s">
        <v>7445</v>
      </c>
      <c r="V2236" s="574" t="s">
        <v>8004</v>
      </c>
      <c r="W2236" s="575" t="s">
        <v>7843</v>
      </c>
      <c r="X2236" s="575" t="s">
        <v>7985</v>
      </c>
      <c r="Y2236" s="576" t="s">
        <v>7872</v>
      </c>
      <c r="Z2236" s="577" t="s">
        <v>8082</v>
      </c>
      <c r="AA2236" s="578" t="s">
        <v>8071</v>
      </c>
      <c r="AE2236"/>
    </row>
    <row r="2237" spans="1:31" s="563" customFormat="1">
      <c r="A2237"/>
      <c r="B2237"/>
      <c r="C2237" s="568">
        <v>2026</v>
      </c>
      <c r="D2237" s="569" t="s">
        <v>16</v>
      </c>
      <c r="E2237" s="569" t="s">
        <v>355</v>
      </c>
      <c r="F2237" s="573" t="s">
        <v>247</v>
      </c>
      <c r="G2237" s="569" t="s">
        <v>42</v>
      </c>
      <c r="H2237" s="569" t="s">
        <v>41</v>
      </c>
      <c r="I2237" s="575" t="s">
        <v>54</v>
      </c>
      <c r="J2237" s="569" t="s">
        <v>87</v>
      </c>
      <c r="K2237" s="569" t="s">
        <v>106</v>
      </c>
      <c r="L2237" s="570">
        <v>0.2</v>
      </c>
      <c r="M2237" s="571">
        <v>8.0544192189193407</v>
      </c>
      <c r="N2237" s="572">
        <v>576.49482</v>
      </c>
      <c r="O2237" s="668" t="s">
        <v>151</v>
      </c>
      <c r="P2237" s="668" t="s">
        <v>87</v>
      </c>
      <c r="Q2237" s="574" t="s">
        <v>6974</v>
      </c>
      <c r="R2237" s="574" t="s">
        <v>8006</v>
      </c>
      <c r="S2237" s="574" t="s">
        <v>7011</v>
      </c>
      <c r="T2237" s="574" t="s">
        <v>7824</v>
      </c>
      <c r="U2237" s="574" t="s">
        <v>7019</v>
      </c>
      <c r="V2237" s="574" t="s">
        <v>8007</v>
      </c>
      <c r="W2237" s="575" t="s">
        <v>7826</v>
      </c>
      <c r="X2237" s="575" t="s">
        <v>8008</v>
      </c>
      <c r="Y2237" s="576" t="s">
        <v>7872</v>
      </c>
      <c r="Z2237" s="577" t="s">
        <v>8083</v>
      </c>
      <c r="AA2237" s="578" t="s">
        <v>8074</v>
      </c>
      <c r="AE2237"/>
    </row>
    <row r="2238" spans="1:31" s="563" customFormat="1">
      <c r="A2238"/>
      <c r="B2238"/>
      <c r="C2238" s="568">
        <v>2026</v>
      </c>
      <c r="D2238" s="569" t="s">
        <v>16</v>
      </c>
      <c r="E2238" s="569" t="s">
        <v>355</v>
      </c>
      <c r="F2238" s="573" t="s">
        <v>247</v>
      </c>
      <c r="G2238" s="569" t="s">
        <v>42</v>
      </c>
      <c r="H2238" s="569" t="s">
        <v>41</v>
      </c>
      <c r="I2238" s="575" t="s">
        <v>54</v>
      </c>
      <c r="J2238" s="569" t="s">
        <v>87</v>
      </c>
      <c r="K2238" s="569" t="s">
        <v>346</v>
      </c>
      <c r="L2238" s="570">
        <v>0.4</v>
      </c>
      <c r="M2238" s="571">
        <v>16.108838437838681</v>
      </c>
      <c r="N2238" s="572">
        <v>1152.98964</v>
      </c>
      <c r="O2238" s="668" t="s">
        <v>151</v>
      </c>
      <c r="P2238" s="668" t="s">
        <v>87</v>
      </c>
      <c r="Q2238" s="574" t="s">
        <v>6945</v>
      </c>
      <c r="R2238" s="574" t="s">
        <v>8084</v>
      </c>
      <c r="S2238" s="574" t="s">
        <v>7011</v>
      </c>
      <c r="T2238" s="574" t="s">
        <v>7824</v>
      </c>
      <c r="U2238" s="574" t="s">
        <v>8085</v>
      </c>
      <c r="V2238" s="574" t="s">
        <v>8086</v>
      </c>
      <c r="W2238" s="575" t="s">
        <v>8087</v>
      </c>
      <c r="X2238" s="575" t="s">
        <v>8088</v>
      </c>
      <c r="Y2238" s="576" t="s">
        <v>7872</v>
      </c>
      <c r="Z2238" s="577" t="s">
        <v>8089</v>
      </c>
      <c r="AA2238" s="578" t="s">
        <v>8090</v>
      </c>
      <c r="AE2238"/>
    </row>
    <row r="2239" spans="1:31" s="563" customFormat="1">
      <c r="A2239"/>
      <c r="B2239"/>
      <c r="C2239" s="568">
        <v>2026</v>
      </c>
      <c r="D2239" s="569" t="s">
        <v>16</v>
      </c>
      <c r="E2239" s="569" t="s">
        <v>355</v>
      </c>
      <c r="F2239" s="573" t="s">
        <v>247</v>
      </c>
      <c r="G2239" s="569" t="s">
        <v>42</v>
      </c>
      <c r="H2239" s="569" t="s">
        <v>41</v>
      </c>
      <c r="I2239" s="575" t="s">
        <v>54</v>
      </c>
      <c r="J2239" s="569" t="s">
        <v>83</v>
      </c>
      <c r="K2239" s="569" t="s">
        <v>81</v>
      </c>
      <c r="L2239" s="570">
        <v>1</v>
      </c>
      <c r="M2239" s="571">
        <v>8.4813485422150183</v>
      </c>
      <c r="N2239" s="572">
        <v>22.468516061538462</v>
      </c>
      <c r="O2239" s="668" t="s">
        <v>382</v>
      </c>
      <c r="P2239" s="668" t="s">
        <v>83</v>
      </c>
      <c r="Q2239" s="574" t="s">
        <v>7030</v>
      </c>
      <c r="R2239" s="574" t="s">
        <v>8037</v>
      </c>
      <c r="S2239" s="574" t="s">
        <v>7032</v>
      </c>
      <c r="T2239" s="574" t="s">
        <v>7824</v>
      </c>
      <c r="U2239" s="574" t="s">
        <v>7033</v>
      </c>
      <c r="V2239" s="574" t="s">
        <v>8091</v>
      </c>
      <c r="W2239" s="575" t="s">
        <v>7875</v>
      </c>
      <c r="X2239" s="575" t="s">
        <v>8039</v>
      </c>
      <c r="Y2239" s="576" t="s">
        <v>7877</v>
      </c>
      <c r="Z2239" s="577" t="s">
        <v>8092</v>
      </c>
      <c r="AA2239" s="578" t="s">
        <v>8093</v>
      </c>
      <c r="AE2239"/>
    </row>
    <row r="2240" spans="1:31" s="563" customFormat="1">
      <c r="A2240"/>
      <c r="B2240"/>
      <c r="C2240" s="568">
        <v>2026</v>
      </c>
      <c r="D2240" s="569" t="s">
        <v>16</v>
      </c>
      <c r="E2240" s="569" t="s">
        <v>355</v>
      </c>
      <c r="F2240" s="573" t="s">
        <v>247</v>
      </c>
      <c r="G2240" s="569" t="s">
        <v>42</v>
      </c>
      <c r="H2240" s="569" t="s">
        <v>41</v>
      </c>
      <c r="I2240" s="575" t="s">
        <v>54</v>
      </c>
      <c r="J2240" s="569" t="s">
        <v>77</v>
      </c>
      <c r="K2240" s="569" t="s">
        <v>310</v>
      </c>
      <c r="L2240" s="570">
        <v>0.5</v>
      </c>
      <c r="M2240" s="571">
        <v>5.9691762093506036</v>
      </c>
      <c r="N2240" s="572">
        <v>229.49984262857143</v>
      </c>
      <c r="O2240" s="668" t="s">
        <v>381</v>
      </c>
      <c r="P2240" s="668" t="s">
        <v>77</v>
      </c>
      <c r="Q2240" s="574" t="s">
        <v>7112</v>
      </c>
      <c r="R2240" s="574" t="s">
        <v>8065</v>
      </c>
      <c r="S2240" s="574" t="s">
        <v>7042</v>
      </c>
      <c r="T2240" s="574" t="s">
        <v>7824</v>
      </c>
      <c r="U2240" s="574" t="s">
        <v>7792</v>
      </c>
      <c r="V2240" s="574" t="s">
        <v>8094</v>
      </c>
      <c r="W2240" s="575" t="s">
        <v>7838</v>
      </c>
      <c r="X2240" s="575" t="s">
        <v>8067</v>
      </c>
      <c r="Y2240" s="576" t="s">
        <v>7880</v>
      </c>
      <c r="Z2240" s="577" t="s">
        <v>8095</v>
      </c>
      <c r="AA2240" s="578" t="s">
        <v>8069</v>
      </c>
      <c r="AE2240"/>
    </row>
    <row r="2241" spans="1:31" s="563" customFormat="1">
      <c r="A2241"/>
      <c r="B2241"/>
      <c r="C2241" s="568">
        <v>2026</v>
      </c>
      <c r="D2241" s="569" t="s">
        <v>16</v>
      </c>
      <c r="E2241" s="569" t="s">
        <v>355</v>
      </c>
      <c r="F2241" s="573" t="s">
        <v>247</v>
      </c>
      <c r="G2241" s="569" t="s">
        <v>42</v>
      </c>
      <c r="H2241" s="569" t="s">
        <v>41</v>
      </c>
      <c r="I2241" s="575" t="s">
        <v>54</v>
      </c>
      <c r="J2241" s="569" t="s">
        <v>77</v>
      </c>
      <c r="K2241" s="569" t="s">
        <v>106</v>
      </c>
      <c r="L2241" s="570">
        <v>0.5</v>
      </c>
      <c r="M2241" s="571">
        <v>5.9691762093506036</v>
      </c>
      <c r="N2241" s="572">
        <v>229.49984262857143</v>
      </c>
      <c r="O2241" s="668" t="s">
        <v>381</v>
      </c>
      <c r="P2241" s="668" t="s">
        <v>77</v>
      </c>
      <c r="Q2241" s="574" t="s">
        <v>6974</v>
      </c>
      <c r="R2241" s="574" t="s">
        <v>8006</v>
      </c>
      <c r="S2241" s="574" t="s">
        <v>7042</v>
      </c>
      <c r="T2241" s="574" t="s">
        <v>7824</v>
      </c>
      <c r="U2241" s="574" t="s">
        <v>7155</v>
      </c>
      <c r="V2241" s="574" t="s">
        <v>8096</v>
      </c>
      <c r="W2241" s="575" t="s">
        <v>7826</v>
      </c>
      <c r="X2241" s="575" t="s">
        <v>8008</v>
      </c>
      <c r="Y2241" s="576" t="s">
        <v>7880</v>
      </c>
      <c r="Z2241" s="577" t="s">
        <v>8097</v>
      </c>
      <c r="AA2241" s="578" t="s">
        <v>8074</v>
      </c>
      <c r="AE2241"/>
    </row>
    <row r="2242" spans="1:31" s="563" customFormat="1">
      <c r="A2242"/>
      <c r="B2242"/>
      <c r="C2242" s="568">
        <v>2026</v>
      </c>
      <c r="D2242" s="569" t="s">
        <v>16</v>
      </c>
      <c r="E2242" s="569" t="s">
        <v>355</v>
      </c>
      <c r="F2242" s="573" t="s">
        <v>247</v>
      </c>
      <c r="G2242" s="569" t="s">
        <v>42</v>
      </c>
      <c r="H2242" s="569" t="s">
        <v>41</v>
      </c>
      <c r="I2242" s="575" t="s">
        <v>54</v>
      </c>
      <c r="J2242" s="569" t="s">
        <v>76</v>
      </c>
      <c r="K2242" s="569" t="s">
        <v>311</v>
      </c>
      <c r="L2242" s="570">
        <v>1</v>
      </c>
      <c r="M2242" s="571">
        <v>0.3511118121869175</v>
      </c>
      <c r="N2242" s="572">
        <v>214.77257999999998</v>
      </c>
      <c r="O2242" s="668" t="s">
        <v>151</v>
      </c>
      <c r="P2242" s="668" t="s">
        <v>76</v>
      </c>
      <c r="Q2242" s="574" t="s">
        <v>7862</v>
      </c>
      <c r="R2242" s="574" t="s">
        <v>7990</v>
      </c>
      <c r="S2242" s="574" t="s">
        <v>7066</v>
      </c>
      <c r="T2242" s="574" t="s">
        <v>7824</v>
      </c>
      <c r="U2242" s="574" t="s">
        <v>8011</v>
      </c>
      <c r="V2242" s="574" t="s">
        <v>8012</v>
      </c>
      <c r="W2242" s="575" t="s">
        <v>7866</v>
      </c>
      <c r="X2242" s="575" t="s">
        <v>7993</v>
      </c>
      <c r="Y2242" s="576" t="s">
        <v>7892</v>
      </c>
      <c r="Z2242" s="577" t="s">
        <v>8098</v>
      </c>
      <c r="AA2242" s="578" t="s">
        <v>8076</v>
      </c>
      <c r="AE2242"/>
    </row>
    <row r="2243" spans="1:31" s="563" customFormat="1">
      <c r="A2243"/>
      <c r="B2243"/>
      <c r="C2243" s="568">
        <v>2026</v>
      </c>
      <c r="D2243" s="569" t="s">
        <v>16</v>
      </c>
      <c r="E2243" s="569" t="s">
        <v>355</v>
      </c>
      <c r="F2243" s="573" t="s">
        <v>247</v>
      </c>
      <c r="G2243" s="569" t="s">
        <v>42</v>
      </c>
      <c r="H2243" s="569" t="s">
        <v>41</v>
      </c>
      <c r="I2243" s="575" t="s">
        <v>54</v>
      </c>
      <c r="J2243" s="569" t="s">
        <v>74</v>
      </c>
      <c r="K2243" s="569" t="s">
        <v>104</v>
      </c>
      <c r="L2243" s="570">
        <v>0.3</v>
      </c>
      <c r="M2243" s="571">
        <v>4.0092040288187585</v>
      </c>
      <c r="N2243" s="572">
        <v>1915.2805048457139</v>
      </c>
      <c r="O2243" s="668" t="s">
        <v>151</v>
      </c>
      <c r="P2243" s="668" t="s">
        <v>74</v>
      </c>
      <c r="Q2243" s="574" t="s">
        <v>7022</v>
      </c>
      <c r="R2243" s="574" t="s">
        <v>8014</v>
      </c>
      <c r="S2243" s="574" t="s">
        <v>7079</v>
      </c>
      <c r="T2243" s="574" t="s">
        <v>7824</v>
      </c>
      <c r="U2243" s="574" t="s">
        <v>7474</v>
      </c>
      <c r="V2243" s="574" t="s">
        <v>8015</v>
      </c>
      <c r="W2243" s="575" t="s">
        <v>7848</v>
      </c>
      <c r="X2243" s="575" t="s">
        <v>8016</v>
      </c>
      <c r="Y2243" s="576" t="s">
        <v>7894</v>
      </c>
      <c r="Z2243" s="577" t="s">
        <v>8099</v>
      </c>
      <c r="AA2243" s="578" t="s">
        <v>8100</v>
      </c>
      <c r="AE2243"/>
    </row>
    <row r="2244" spans="1:31" s="563" customFormat="1">
      <c r="A2244"/>
      <c r="B2244"/>
      <c r="C2244" s="568">
        <v>2026</v>
      </c>
      <c r="D2244" s="569" t="s">
        <v>16</v>
      </c>
      <c r="E2244" s="569" t="s">
        <v>355</v>
      </c>
      <c r="F2244" s="573" t="s">
        <v>247</v>
      </c>
      <c r="G2244" s="569" t="s">
        <v>42</v>
      </c>
      <c r="H2244" s="569" t="s">
        <v>41</v>
      </c>
      <c r="I2244" s="575" t="s">
        <v>54</v>
      </c>
      <c r="J2244" s="569" t="s">
        <v>74</v>
      </c>
      <c r="K2244" s="569" t="s">
        <v>346</v>
      </c>
      <c r="L2244" s="570">
        <v>0.7</v>
      </c>
      <c r="M2244" s="571">
        <v>9.3548094005771034</v>
      </c>
      <c r="N2244" s="572">
        <v>4468.9878446399989</v>
      </c>
      <c r="O2244" s="668" t="s">
        <v>151</v>
      </c>
      <c r="P2244" s="668" t="s">
        <v>74</v>
      </c>
      <c r="Q2244" s="574" t="s">
        <v>6945</v>
      </c>
      <c r="R2244" s="574" t="s">
        <v>8084</v>
      </c>
      <c r="S2244" s="574" t="s">
        <v>7079</v>
      </c>
      <c r="T2244" s="574" t="s">
        <v>7824</v>
      </c>
      <c r="U2244" s="574" t="s">
        <v>8101</v>
      </c>
      <c r="V2244" s="574" t="s">
        <v>8102</v>
      </c>
      <c r="W2244" s="575" t="s">
        <v>8087</v>
      </c>
      <c r="X2244" s="575" t="s">
        <v>8088</v>
      </c>
      <c r="Y2244" s="576" t="s">
        <v>7894</v>
      </c>
      <c r="Z2244" s="577" t="s">
        <v>8103</v>
      </c>
      <c r="AA2244" s="578" t="s">
        <v>8090</v>
      </c>
      <c r="AE2244"/>
    </row>
    <row r="2245" spans="1:31" s="563" customFormat="1">
      <c r="A2245"/>
      <c r="B2245"/>
      <c r="C2245" s="568">
        <v>2026</v>
      </c>
      <c r="D2245" s="569" t="s">
        <v>16</v>
      </c>
      <c r="E2245" s="569" t="s">
        <v>355</v>
      </c>
      <c r="F2245" s="573" t="s">
        <v>247</v>
      </c>
      <c r="G2245" s="569" t="s">
        <v>42</v>
      </c>
      <c r="H2245" s="569" t="s">
        <v>41</v>
      </c>
      <c r="I2245" s="575" t="s">
        <v>54</v>
      </c>
      <c r="J2245" s="569" t="s">
        <v>71</v>
      </c>
      <c r="K2245" s="569" t="s">
        <v>311</v>
      </c>
      <c r="L2245" s="570">
        <v>0.5</v>
      </c>
      <c r="M2245" s="571">
        <v>25.233048304095949</v>
      </c>
      <c r="N2245" s="572">
        <v>1460.453544</v>
      </c>
      <c r="O2245" s="668" t="s">
        <v>151</v>
      </c>
      <c r="P2245" s="668" t="s">
        <v>70</v>
      </c>
      <c r="Q2245" s="574" t="s">
        <v>7862</v>
      </c>
      <c r="R2245" s="574" t="s">
        <v>7990</v>
      </c>
      <c r="S2245" s="574" t="s">
        <v>7167</v>
      </c>
      <c r="T2245" s="574" t="s">
        <v>7824</v>
      </c>
      <c r="U2245" s="574" t="s">
        <v>7905</v>
      </c>
      <c r="V2245" s="574" t="s">
        <v>8019</v>
      </c>
      <c r="W2245" s="575" t="s">
        <v>7866</v>
      </c>
      <c r="X2245" s="575" t="s">
        <v>7993</v>
      </c>
      <c r="Y2245" s="576" t="s">
        <v>7902</v>
      </c>
      <c r="Z2245" s="577" t="s">
        <v>8104</v>
      </c>
      <c r="AA2245" s="578" t="s">
        <v>8076</v>
      </c>
      <c r="AE2245"/>
    </row>
    <row r="2246" spans="1:31" s="563" customFormat="1">
      <c r="A2246"/>
      <c r="B2246"/>
      <c r="C2246" s="568">
        <v>2026</v>
      </c>
      <c r="D2246" s="569" t="s">
        <v>16</v>
      </c>
      <c r="E2246" s="569" t="s">
        <v>355</v>
      </c>
      <c r="F2246" s="573" t="s">
        <v>247</v>
      </c>
      <c r="G2246" s="569" t="s">
        <v>42</v>
      </c>
      <c r="H2246" s="569" t="s">
        <v>41</v>
      </c>
      <c r="I2246" s="575" t="s">
        <v>54</v>
      </c>
      <c r="J2246" s="569" t="s">
        <v>71</v>
      </c>
      <c r="K2246" s="569" t="s">
        <v>104</v>
      </c>
      <c r="L2246" s="570">
        <v>0.35</v>
      </c>
      <c r="M2246" s="571">
        <v>17.663133812867159</v>
      </c>
      <c r="N2246" s="572">
        <v>1022.3174807999999</v>
      </c>
      <c r="O2246" s="668" t="s">
        <v>151</v>
      </c>
      <c r="P2246" s="668" t="s">
        <v>70</v>
      </c>
      <c r="Q2246" s="574" t="s">
        <v>7022</v>
      </c>
      <c r="R2246" s="574" t="s">
        <v>8014</v>
      </c>
      <c r="S2246" s="574" t="s">
        <v>7167</v>
      </c>
      <c r="T2246" s="574" t="s">
        <v>7824</v>
      </c>
      <c r="U2246" s="574" t="s">
        <v>7908</v>
      </c>
      <c r="V2246" s="574" t="s">
        <v>8021</v>
      </c>
      <c r="W2246" s="575" t="s">
        <v>7848</v>
      </c>
      <c r="X2246" s="575" t="s">
        <v>8016</v>
      </c>
      <c r="Y2246" s="576" t="s">
        <v>7902</v>
      </c>
      <c r="Z2246" s="577" t="s">
        <v>8105</v>
      </c>
      <c r="AA2246" s="578" t="s">
        <v>8100</v>
      </c>
      <c r="AE2246"/>
    </row>
    <row r="2247" spans="1:31" s="563" customFormat="1">
      <c r="A2247"/>
      <c r="B2247"/>
      <c r="C2247" s="568">
        <v>2026</v>
      </c>
      <c r="D2247" s="569" t="s">
        <v>16</v>
      </c>
      <c r="E2247" s="569" t="s">
        <v>355</v>
      </c>
      <c r="F2247" s="573" t="s">
        <v>247</v>
      </c>
      <c r="G2247" s="569" t="s">
        <v>42</v>
      </c>
      <c r="H2247" s="569" t="s">
        <v>41</v>
      </c>
      <c r="I2247" s="575" t="s">
        <v>54</v>
      </c>
      <c r="J2247" s="569" t="s">
        <v>71</v>
      </c>
      <c r="K2247" s="569" t="s">
        <v>86</v>
      </c>
      <c r="L2247" s="570">
        <v>0.15</v>
      </c>
      <c r="M2247" s="571">
        <v>7.5699144912287837</v>
      </c>
      <c r="N2247" s="572">
        <v>438.13606319999997</v>
      </c>
      <c r="O2247" s="668" t="s">
        <v>151</v>
      </c>
      <c r="P2247" s="668" t="s">
        <v>70</v>
      </c>
      <c r="Q2247" s="574" t="s">
        <v>8023</v>
      </c>
      <c r="R2247" s="574" t="s">
        <v>8024</v>
      </c>
      <c r="S2247" s="574" t="s">
        <v>7167</v>
      </c>
      <c r="T2247" s="574" t="s">
        <v>7824</v>
      </c>
      <c r="U2247" s="574" t="s">
        <v>8025</v>
      </c>
      <c r="V2247" s="574" t="s">
        <v>8026</v>
      </c>
      <c r="W2247" s="575" t="s">
        <v>8027</v>
      </c>
      <c r="X2247" s="575" t="s">
        <v>8028</v>
      </c>
      <c r="Y2247" s="575" t="s">
        <v>7902</v>
      </c>
      <c r="Z2247" s="579" t="s">
        <v>8106</v>
      </c>
      <c r="AA2247" s="580" t="s">
        <v>8107</v>
      </c>
      <c r="AE2247"/>
    </row>
    <row r="2248" spans="1:31" s="563" customFormat="1">
      <c r="A2248"/>
      <c r="B2248"/>
      <c r="C2248" s="568">
        <v>2026</v>
      </c>
      <c r="D2248" s="569" t="s">
        <v>16</v>
      </c>
      <c r="E2248" s="569" t="s">
        <v>355</v>
      </c>
      <c r="F2248" s="573" t="s">
        <v>247</v>
      </c>
      <c r="G2248" s="569" t="s">
        <v>42</v>
      </c>
      <c r="H2248" s="569" t="s">
        <v>41</v>
      </c>
      <c r="I2248" s="575" t="s">
        <v>54</v>
      </c>
      <c r="J2248" s="569" t="s">
        <v>351</v>
      </c>
      <c r="K2248" s="569" t="s">
        <v>106</v>
      </c>
      <c r="L2248" s="570">
        <v>1</v>
      </c>
      <c r="M2248" s="571">
        <v>37.326068244559387</v>
      </c>
      <c r="N2248" s="572">
        <v>162.27261599999997</v>
      </c>
      <c r="O2248" s="668" t="s">
        <v>151</v>
      </c>
      <c r="P2248" s="668" t="s">
        <v>351</v>
      </c>
      <c r="Q2248" s="574" t="s">
        <v>6974</v>
      </c>
      <c r="R2248" s="574" t="s">
        <v>8006</v>
      </c>
      <c r="S2248" s="574" t="s">
        <v>7089</v>
      </c>
      <c r="T2248" s="574" t="s">
        <v>7824</v>
      </c>
      <c r="U2248" s="574" t="s">
        <v>7911</v>
      </c>
      <c r="V2248" s="574" t="s">
        <v>8108</v>
      </c>
      <c r="W2248" s="575" t="s">
        <v>7826</v>
      </c>
      <c r="X2248" s="575" t="s">
        <v>8008</v>
      </c>
      <c r="Y2248" s="576" t="s">
        <v>7913</v>
      </c>
      <c r="Z2248" s="577" t="s">
        <v>8109</v>
      </c>
      <c r="AA2248" s="578" t="s">
        <v>8074</v>
      </c>
      <c r="AE2248"/>
    </row>
    <row r="2249" spans="1:31" s="563" customFormat="1">
      <c r="A2249"/>
      <c r="B2249"/>
      <c r="C2249" s="568">
        <v>2026</v>
      </c>
      <c r="D2249" s="569" t="s">
        <v>16</v>
      </c>
      <c r="E2249" s="569" t="s">
        <v>355</v>
      </c>
      <c r="F2249" s="573" t="s">
        <v>247</v>
      </c>
      <c r="G2249" s="569" t="s">
        <v>42</v>
      </c>
      <c r="H2249" s="569" t="s">
        <v>41</v>
      </c>
      <c r="I2249" s="575" t="s">
        <v>54</v>
      </c>
      <c r="J2249" s="569" t="s">
        <v>67</v>
      </c>
      <c r="K2249" s="569" t="s">
        <v>81</v>
      </c>
      <c r="L2249" s="570">
        <v>1</v>
      </c>
      <c r="M2249" s="571">
        <v>2.9662785761599162</v>
      </c>
      <c r="N2249" s="572">
        <v>12.170446200000001</v>
      </c>
      <c r="O2249" s="668" t="s">
        <v>382</v>
      </c>
      <c r="P2249" s="668" t="s">
        <v>67</v>
      </c>
      <c r="Q2249" s="574" t="s">
        <v>7030</v>
      </c>
      <c r="R2249" s="574" t="s">
        <v>8037</v>
      </c>
      <c r="S2249" s="574" t="s">
        <v>7097</v>
      </c>
      <c r="T2249" s="574" t="s">
        <v>7824</v>
      </c>
      <c r="U2249" s="574" t="s">
        <v>7098</v>
      </c>
      <c r="V2249" s="574" t="s">
        <v>8038</v>
      </c>
      <c r="W2249" s="575" t="s">
        <v>7875</v>
      </c>
      <c r="X2249" s="575" t="s">
        <v>8039</v>
      </c>
      <c r="Y2249" s="576" t="s">
        <v>7915</v>
      </c>
      <c r="Z2249" s="577" t="s">
        <v>8110</v>
      </c>
      <c r="AA2249" s="578" t="s">
        <v>8093</v>
      </c>
      <c r="AE2249"/>
    </row>
    <row r="2250" spans="1:31" s="563" customFormat="1">
      <c r="A2250"/>
      <c r="B2250"/>
      <c r="C2250" s="568">
        <v>2026</v>
      </c>
      <c r="D2250" s="569" t="s">
        <v>16</v>
      </c>
      <c r="E2250" s="569" t="s">
        <v>355</v>
      </c>
      <c r="F2250" s="573" t="s">
        <v>247</v>
      </c>
      <c r="G2250" s="569" t="s">
        <v>42</v>
      </c>
      <c r="H2250" s="569" t="s">
        <v>41</v>
      </c>
      <c r="I2250" s="575" t="s">
        <v>54</v>
      </c>
      <c r="J2250" s="569" t="s">
        <v>66</v>
      </c>
      <c r="K2250" s="569" t="s">
        <v>106</v>
      </c>
      <c r="L2250" s="570">
        <v>0.5</v>
      </c>
      <c r="M2250" s="571">
        <v>3.5027692255768872</v>
      </c>
      <c r="N2250" s="572">
        <v>208.63622057142857</v>
      </c>
      <c r="O2250" s="668" t="s">
        <v>381</v>
      </c>
      <c r="P2250" s="668" t="s">
        <v>66</v>
      </c>
      <c r="Q2250" s="574" t="s">
        <v>6974</v>
      </c>
      <c r="R2250" s="574" t="s">
        <v>8006</v>
      </c>
      <c r="S2250" s="574" t="s">
        <v>7104</v>
      </c>
      <c r="T2250" s="574" t="s">
        <v>7824</v>
      </c>
      <c r="U2250" s="574" t="s">
        <v>7919</v>
      </c>
      <c r="V2250" s="574" t="s">
        <v>8042</v>
      </c>
      <c r="W2250" s="575" t="s">
        <v>7826</v>
      </c>
      <c r="X2250" s="575" t="s">
        <v>8008</v>
      </c>
      <c r="Y2250" s="576" t="s">
        <v>7917</v>
      </c>
      <c r="Z2250" s="577" t="s">
        <v>8111</v>
      </c>
      <c r="AA2250" s="578" t="s">
        <v>8074</v>
      </c>
      <c r="AE2250"/>
    </row>
    <row r="2251" spans="1:31" s="563" customFormat="1">
      <c r="A2251"/>
      <c r="B2251"/>
      <c r="C2251" s="568">
        <v>2026</v>
      </c>
      <c r="D2251" s="569" t="s">
        <v>16</v>
      </c>
      <c r="E2251" s="569" t="s">
        <v>355</v>
      </c>
      <c r="F2251" s="573" t="s">
        <v>247</v>
      </c>
      <c r="G2251" s="569" t="s">
        <v>42</v>
      </c>
      <c r="H2251" s="569" t="s">
        <v>41</v>
      </c>
      <c r="I2251" s="575" t="s">
        <v>54</v>
      </c>
      <c r="J2251" s="569" t="s">
        <v>66</v>
      </c>
      <c r="K2251" s="569" t="s">
        <v>104</v>
      </c>
      <c r="L2251" s="570">
        <v>0.5</v>
      </c>
      <c r="M2251" s="571">
        <v>3.5027692255768872</v>
      </c>
      <c r="N2251" s="572">
        <v>208.63622057142857</v>
      </c>
      <c r="O2251" s="668" t="s">
        <v>381</v>
      </c>
      <c r="P2251" s="668" t="s">
        <v>66</v>
      </c>
      <c r="Q2251" s="574" t="s">
        <v>7022</v>
      </c>
      <c r="R2251" s="574" t="s">
        <v>8014</v>
      </c>
      <c r="S2251" s="574" t="s">
        <v>7104</v>
      </c>
      <c r="T2251" s="574" t="s">
        <v>7824</v>
      </c>
      <c r="U2251" s="574" t="s">
        <v>8044</v>
      </c>
      <c r="V2251" s="574" t="s">
        <v>8045</v>
      </c>
      <c r="W2251" s="575" t="s">
        <v>7848</v>
      </c>
      <c r="X2251" s="575" t="s">
        <v>8016</v>
      </c>
      <c r="Y2251" s="576" t="s">
        <v>7917</v>
      </c>
      <c r="Z2251" s="577" t="s">
        <v>8112</v>
      </c>
      <c r="AA2251" s="578" t="s">
        <v>8100</v>
      </c>
      <c r="AE2251"/>
    </row>
    <row r="2252" spans="1:31" s="563" customFormat="1">
      <c r="A2252"/>
      <c r="B2252"/>
      <c r="C2252" s="568">
        <v>2026</v>
      </c>
      <c r="D2252" s="569" t="s">
        <v>16</v>
      </c>
      <c r="E2252" s="569" t="s">
        <v>355</v>
      </c>
      <c r="F2252" s="573" t="s">
        <v>247</v>
      </c>
      <c r="G2252" s="569" t="s">
        <v>42</v>
      </c>
      <c r="H2252" s="569" t="s">
        <v>41</v>
      </c>
      <c r="I2252" s="575" t="s">
        <v>54</v>
      </c>
      <c r="J2252" s="569" t="s">
        <v>65</v>
      </c>
      <c r="K2252" s="569" t="s">
        <v>81</v>
      </c>
      <c r="L2252" s="570">
        <v>1</v>
      </c>
      <c r="M2252" s="571">
        <v>22.990768372352825</v>
      </c>
      <c r="N2252" s="572">
        <v>73.022677200000004</v>
      </c>
      <c r="O2252" s="668" t="s">
        <v>382</v>
      </c>
      <c r="P2252" s="668" t="s">
        <v>65</v>
      </c>
      <c r="Q2252" s="574" t="s">
        <v>7030</v>
      </c>
      <c r="R2252" s="574" t="s">
        <v>8037</v>
      </c>
      <c r="S2252" s="574" t="s">
        <v>8047</v>
      </c>
      <c r="T2252" s="574" t="s">
        <v>7824</v>
      </c>
      <c r="U2252" s="574" t="s">
        <v>8048</v>
      </c>
      <c r="V2252" s="574" t="s">
        <v>8049</v>
      </c>
      <c r="W2252" s="575" t="s">
        <v>7875</v>
      </c>
      <c r="X2252" s="575" t="s">
        <v>8039</v>
      </c>
      <c r="Y2252" s="576" t="s">
        <v>8050</v>
      </c>
      <c r="Z2252" s="577" t="s">
        <v>8113</v>
      </c>
      <c r="AA2252" s="578" t="s">
        <v>8093</v>
      </c>
      <c r="AE2252"/>
    </row>
    <row r="2253" spans="1:31" s="563" customFormat="1">
      <c r="A2253"/>
      <c r="B2253"/>
      <c r="C2253" s="568">
        <v>2026</v>
      </c>
      <c r="D2253" s="569" t="s">
        <v>16</v>
      </c>
      <c r="E2253" s="569" t="s">
        <v>355</v>
      </c>
      <c r="F2253" s="573" t="s">
        <v>247</v>
      </c>
      <c r="G2253" s="569" t="s">
        <v>42</v>
      </c>
      <c r="H2253" s="569" t="s">
        <v>41</v>
      </c>
      <c r="I2253" s="575" t="s">
        <v>54</v>
      </c>
      <c r="J2253" s="569" t="s">
        <v>64</v>
      </c>
      <c r="K2253" s="569" t="s">
        <v>310</v>
      </c>
      <c r="L2253" s="570">
        <v>0.15</v>
      </c>
      <c r="M2253" s="571">
        <v>3.9790700144016484</v>
      </c>
      <c r="N2253" s="572">
        <v>182.55669299999997</v>
      </c>
      <c r="O2253" s="668" t="s">
        <v>381</v>
      </c>
      <c r="P2253" s="668" t="s">
        <v>64</v>
      </c>
      <c r="Q2253" s="574" t="s">
        <v>7112</v>
      </c>
      <c r="R2253" s="574" t="s">
        <v>8065</v>
      </c>
      <c r="S2253" s="574" t="s">
        <v>8052</v>
      </c>
      <c r="T2253" s="574" t="s">
        <v>7824</v>
      </c>
      <c r="U2253" s="574" t="s">
        <v>8114</v>
      </c>
      <c r="V2253" s="574" t="s">
        <v>8115</v>
      </c>
      <c r="W2253" s="575" t="s">
        <v>7838</v>
      </c>
      <c r="X2253" s="575" t="s">
        <v>8067</v>
      </c>
      <c r="Y2253" s="576" t="s">
        <v>8055</v>
      </c>
      <c r="Z2253" s="577" t="s">
        <v>8116</v>
      </c>
      <c r="AA2253" s="578" t="s">
        <v>8069</v>
      </c>
      <c r="AE2253"/>
    </row>
    <row r="2254" spans="1:31" s="563" customFormat="1">
      <c r="A2254"/>
      <c r="B2254"/>
      <c r="C2254" s="568">
        <v>2026</v>
      </c>
      <c r="D2254" s="569" t="s">
        <v>16</v>
      </c>
      <c r="E2254" s="569" t="s">
        <v>355</v>
      </c>
      <c r="F2254" s="573" t="s">
        <v>247</v>
      </c>
      <c r="G2254" s="569" t="s">
        <v>42</v>
      </c>
      <c r="H2254" s="569" t="s">
        <v>41</v>
      </c>
      <c r="I2254" s="575" t="s">
        <v>54</v>
      </c>
      <c r="J2254" s="569" t="s">
        <v>64</v>
      </c>
      <c r="K2254" s="569" t="s">
        <v>106</v>
      </c>
      <c r="L2254" s="570">
        <v>0.5</v>
      </c>
      <c r="M2254" s="571">
        <v>13.263566714672161</v>
      </c>
      <c r="N2254" s="572">
        <v>608.52230999999983</v>
      </c>
      <c r="O2254" s="668" t="s">
        <v>381</v>
      </c>
      <c r="P2254" s="668" t="s">
        <v>64</v>
      </c>
      <c r="Q2254" s="574" t="s">
        <v>6974</v>
      </c>
      <c r="R2254" s="574" t="s">
        <v>8006</v>
      </c>
      <c r="S2254" s="574" t="s">
        <v>8052</v>
      </c>
      <c r="T2254" s="574" t="s">
        <v>7824</v>
      </c>
      <c r="U2254" s="574" t="s">
        <v>8053</v>
      </c>
      <c r="V2254" s="574" t="s">
        <v>8054</v>
      </c>
      <c r="W2254" s="575" t="s">
        <v>7826</v>
      </c>
      <c r="X2254" s="575" t="s">
        <v>8008</v>
      </c>
      <c r="Y2254" s="576" t="s">
        <v>8055</v>
      </c>
      <c r="Z2254" s="577" t="s">
        <v>8117</v>
      </c>
      <c r="AA2254" s="578" t="s">
        <v>8074</v>
      </c>
      <c r="AE2254"/>
    </row>
    <row r="2255" spans="1:31" s="563" customFormat="1">
      <c r="A2255"/>
      <c r="B2255"/>
      <c r="C2255" s="568">
        <v>2026</v>
      </c>
      <c r="D2255" s="569" t="s">
        <v>16</v>
      </c>
      <c r="E2255" s="569" t="s">
        <v>355</v>
      </c>
      <c r="F2255" s="573" t="s">
        <v>247</v>
      </c>
      <c r="G2255" s="569" t="s">
        <v>42</v>
      </c>
      <c r="H2255" s="569" t="s">
        <v>41</v>
      </c>
      <c r="I2255" s="575" t="s">
        <v>54</v>
      </c>
      <c r="J2255" s="569" t="s">
        <v>64</v>
      </c>
      <c r="K2255" s="569" t="s">
        <v>104</v>
      </c>
      <c r="L2255" s="570">
        <v>0.35</v>
      </c>
      <c r="M2255" s="571">
        <v>9.2844967002705125</v>
      </c>
      <c r="N2255" s="572">
        <v>425.9656169999999</v>
      </c>
      <c r="O2255" s="668" t="s">
        <v>381</v>
      </c>
      <c r="P2255" s="668" t="s">
        <v>64</v>
      </c>
      <c r="Q2255" s="574" t="s">
        <v>7022</v>
      </c>
      <c r="R2255" s="574" t="s">
        <v>8014</v>
      </c>
      <c r="S2255" s="574" t="s">
        <v>8052</v>
      </c>
      <c r="T2255" s="574" t="s">
        <v>7824</v>
      </c>
      <c r="U2255" s="574" t="s">
        <v>8057</v>
      </c>
      <c r="V2255" s="574" t="s">
        <v>8058</v>
      </c>
      <c r="W2255" s="575" t="s">
        <v>7848</v>
      </c>
      <c r="X2255" s="575" t="s">
        <v>8016</v>
      </c>
      <c r="Y2255" s="576" t="s">
        <v>8055</v>
      </c>
      <c r="Z2255" s="577" t="s">
        <v>8118</v>
      </c>
      <c r="AA2255" s="578" t="s">
        <v>8100</v>
      </c>
      <c r="AE2255"/>
    </row>
    <row r="2256" spans="1:31" s="563" customFormat="1">
      <c r="A2256"/>
      <c r="B2256"/>
      <c r="C2256" s="568">
        <v>2026</v>
      </c>
      <c r="D2256" s="569" t="s">
        <v>16</v>
      </c>
      <c r="E2256" s="569" t="s">
        <v>358</v>
      </c>
      <c r="F2256" s="573" t="s">
        <v>247</v>
      </c>
      <c r="G2256" s="569" t="s">
        <v>42</v>
      </c>
      <c r="H2256" s="569" t="s">
        <v>41</v>
      </c>
      <c r="I2256" s="575" t="s">
        <v>54</v>
      </c>
      <c r="J2256" s="569" t="s">
        <v>116</v>
      </c>
      <c r="K2256" s="569" t="s">
        <v>330</v>
      </c>
      <c r="L2256" s="570">
        <v>1</v>
      </c>
      <c r="M2256" s="571">
        <v>2.8505435503549554</v>
      </c>
      <c r="N2256" s="572">
        <v>8.0901809999999976</v>
      </c>
      <c r="O2256" s="668" t="s">
        <v>382</v>
      </c>
      <c r="P2256" s="668" t="s">
        <v>116</v>
      </c>
      <c r="Q2256" s="574" t="s">
        <v>6984</v>
      </c>
      <c r="R2256" s="574" t="s">
        <v>8060</v>
      </c>
      <c r="S2256" s="574" t="s">
        <v>6958</v>
      </c>
      <c r="T2256" s="574" t="s">
        <v>7824</v>
      </c>
      <c r="U2256" s="574" t="s">
        <v>7575</v>
      </c>
      <c r="V2256" s="574" t="s">
        <v>8061</v>
      </c>
      <c r="W2256" s="575" t="s">
        <v>7831</v>
      </c>
      <c r="X2256" s="575" t="s">
        <v>8062</v>
      </c>
      <c r="Y2256" s="576" t="s">
        <v>7833</v>
      </c>
      <c r="Z2256" s="577" t="s">
        <v>8119</v>
      </c>
      <c r="AA2256" s="578" t="s">
        <v>8120</v>
      </c>
      <c r="AE2256"/>
    </row>
    <row r="2257" spans="1:31" s="563" customFormat="1">
      <c r="A2257"/>
      <c r="B2257"/>
      <c r="C2257" s="568">
        <v>2026</v>
      </c>
      <c r="D2257" s="569" t="s">
        <v>16</v>
      </c>
      <c r="E2257" s="569" t="s">
        <v>358</v>
      </c>
      <c r="F2257" s="573" t="s">
        <v>247</v>
      </c>
      <c r="G2257" s="569" t="s">
        <v>42</v>
      </c>
      <c r="H2257" s="569" t="s">
        <v>41</v>
      </c>
      <c r="I2257" s="575" t="s">
        <v>54</v>
      </c>
      <c r="J2257" s="569" t="s">
        <v>109</v>
      </c>
      <c r="K2257" s="569" t="s">
        <v>310</v>
      </c>
      <c r="L2257" s="570">
        <v>0.2</v>
      </c>
      <c r="M2257" s="571">
        <v>1.6895177678571618</v>
      </c>
      <c r="N2257" s="572">
        <v>55.47552685714286</v>
      </c>
      <c r="O2257" s="668" t="s">
        <v>381</v>
      </c>
      <c r="P2257" s="668" t="s">
        <v>109</v>
      </c>
      <c r="Q2257" s="574" t="s">
        <v>7112</v>
      </c>
      <c r="R2257" s="574" t="s">
        <v>8065</v>
      </c>
      <c r="S2257" s="574" t="s">
        <v>6976</v>
      </c>
      <c r="T2257" s="574" t="s">
        <v>7824</v>
      </c>
      <c r="U2257" s="574" t="s">
        <v>7836</v>
      </c>
      <c r="V2257" s="574" t="s">
        <v>8066</v>
      </c>
      <c r="W2257" s="575" t="s">
        <v>7838</v>
      </c>
      <c r="X2257" s="575" t="s">
        <v>8067</v>
      </c>
      <c r="Y2257" s="576" t="s">
        <v>7840</v>
      </c>
      <c r="Z2257" s="577" t="s">
        <v>8121</v>
      </c>
      <c r="AA2257" s="578" t="s">
        <v>8122</v>
      </c>
      <c r="AE2257"/>
    </row>
    <row r="2258" spans="1:31" s="563" customFormat="1">
      <c r="A2258"/>
      <c r="B2258"/>
      <c r="C2258" s="568">
        <v>2026</v>
      </c>
      <c r="D2258" s="569" t="s">
        <v>16</v>
      </c>
      <c r="E2258" s="569" t="s">
        <v>358</v>
      </c>
      <c r="F2258" s="573" t="s">
        <v>247</v>
      </c>
      <c r="G2258" s="569" t="s">
        <v>42</v>
      </c>
      <c r="H2258" s="569" t="s">
        <v>41</v>
      </c>
      <c r="I2258" s="575" t="s">
        <v>54</v>
      </c>
      <c r="J2258" s="569" t="s">
        <v>109</v>
      </c>
      <c r="K2258" s="569" t="s">
        <v>111</v>
      </c>
      <c r="L2258" s="570">
        <v>0.6</v>
      </c>
      <c r="M2258" s="571">
        <v>5.0685533035714849</v>
      </c>
      <c r="N2258" s="572">
        <v>166.42658057142856</v>
      </c>
      <c r="O2258" s="668" t="s">
        <v>381</v>
      </c>
      <c r="P2258" s="668" t="s">
        <v>109</v>
      </c>
      <c r="Q2258" s="574" t="s">
        <v>7071</v>
      </c>
      <c r="R2258" s="574" t="s">
        <v>7983</v>
      </c>
      <c r="S2258" s="574" t="s">
        <v>6976</v>
      </c>
      <c r="T2258" s="574" t="s">
        <v>7824</v>
      </c>
      <c r="U2258" s="574" t="s">
        <v>7410</v>
      </c>
      <c r="V2258" s="574" t="s">
        <v>7988</v>
      </c>
      <c r="W2258" s="575" t="s">
        <v>7843</v>
      </c>
      <c r="X2258" s="575" t="s">
        <v>7985</v>
      </c>
      <c r="Y2258" s="576" t="s">
        <v>7840</v>
      </c>
      <c r="Z2258" s="577" t="s">
        <v>8123</v>
      </c>
      <c r="AA2258" s="578" t="s">
        <v>8124</v>
      </c>
      <c r="AE2258"/>
    </row>
    <row r="2259" spans="1:31" s="563" customFormat="1">
      <c r="A2259"/>
      <c r="B2259"/>
      <c r="C2259" s="568">
        <v>2026</v>
      </c>
      <c r="D2259" s="569" t="s">
        <v>16</v>
      </c>
      <c r="E2259" s="569" t="s">
        <v>358</v>
      </c>
      <c r="F2259" s="573" t="s">
        <v>247</v>
      </c>
      <c r="G2259" s="569" t="s">
        <v>42</v>
      </c>
      <c r="H2259" s="569" t="s">
        <v>41</v>
      </c>
      <c r="I2259" s="575" t="s">
        <v>54</v>
      </c>
      <c r="J2259" s="569" t="s">
        <v>109</v>
      </c>
      <c r="K2259" s="569" t="s">
        <v>106</v>
      </c>
      <c r="L2259" s="570">
        <v>0.2</v>
      </c>
      <c r="M2259" s="571">
        <v>1.6895177678571618</v>
      </c>
      <c r="N2259" s="572">
        <v>55.47552685714286</v>
      </c>
      <c r="O2259" s="668" t="s">
        <v>381</v>
      </c>
      <c r="P2259" s="668" t="s">
        <v>109</v>
      </c>
      <c r="Q2259" s="574" t="s">
        <v>6974</v>
      </c>
      <c r="R2259" s="574" t="s">
        <v>8006</v>
      </c>
      <c r="S2259" s="574" t="s">
        <v>6976</v>
      </c>
      <c r="T2259" s="574" t="s">
        <v>7824</v>
      </c>
      <c r="U2259" s="574" t="s">
        <v>6977</v>
      </c>
      <c r="V2259" s="574" t="s">
        <v>8072</v>
      </c>
      <c r="W2259" s="575" t="s">
        <v>7826</v>
      </c>
      <c r="X2259" s="575" t="s">
        <v>8008</v>
      </c>
      <c r="Y2259" s="576" t="s">
        <v>7840</v>
      </c>
      <c r="Z2259" s="577" t="s">
        <v>8125</v>
      </c>
      <c r="AA2259" s="578" t="s">
        <v>8126</v>
      </c>
      <c r="AE2259"/>
    </row>
    <row r="2260" spans="1:31" s="563" customFormat="1">
      <c r="A2260"/>
      <c r="B2260"/>
      <c r="C2260" s="568">
        <v>2026</v>
      </c>
      <c r="D2260" s="569" t="s">
        <v>16</v>
      </c>
      <c r="E2260" s="569" t="s">
        <v>358</v>
      </c>
      <c r="F2260" s="573" t="s">
        <v>247</v>
      </c>
      <c r="G2260" s="569" t="s">
        <v>42</v>
      </c>
      <c r="H2260" s="569" t="s">
        <v>41</v>
      </c>
      <c r="I2260" s="575" t="s">
        <v>54</v>
      </c>
      <c r="J2260" s="569" t="s">
        <v>99</v>
      </c>
      <c r="K2260" s="569" t="s">
        <v>311</v>
      </c>
      <c r="L2260" s="570">
        <v>1</v>
      </c>
      <c r="M2260" s="571">
        <v>0.98732131520820243</v>
      </c>
      <c r="N2260" s="572">
        <v>602.9948571428572</v>
      </c>
      <c r="O2260" s="668" t="s">
        <v>151</v>
      </c>
      <c r="P2260" s="668" t="s">
        <v>99</v>
      </c>
      <c r="Q2260" s="574" t="s">
        <v>7862</v>
      </c>
      <c r="R2260" s="574" t="s">
        <v>7990</v>
      </c>
      <c r="S2260" s="574" t="s">
        <v>6996</v>
      </c>
      <c r="T2260" s="574" t="s">
        <v>7824</v>
      </c>
      <c r="U2260" s="574" t="s">
        <v>7991</v>
      </c>
      <c r="V2260" s="574" t="s">
        <v>7992</v>
      </c>
      <c r="W2260" s="575" t="s">
        <v>7866</v>
      </c>
      <c r="X2260" s="575" t="s">
        <v>7993</v>
      </c>
      <c r="Y2260" s="576" t="s">
        <v>7859</v>
      </c>
      <c r="Z2260" s="577" t="s">
        <v>8127</v>
      </c>
      <c r="AA2260" s="578" t="s">
        <v>8128</v>
      </c>
      <c r="AE2260"/>
    </row>
    <row r="2261" spans="1:31" s="563" customFormat="1">
      <c r="A2261"/>
      <c r="B2261"/>
      <c r="C2261" s="568">
        <v>2026</v>
      </c>
      <c r="D2261" s="569" t="s">
        <v>16</v>
      </c>
      <c r="E2261" s="569" t="s">
        <v>358</v>
      </c>
      <c r="F2261" s="573" t="s">
        <v>247</v>
      </c>
      <c r="G2261" s="569" t="s">
        <v>42</v>
      </c>
      <c r="H2261" s="569" t="s">
        <v>41</v>
      </c>
      <c r="I2261" s="575" t="s">
        <v>54</v>
      </c>
      <c r="J2261" s="569" t="s">
        <v>96</v>
      </c>
      <c r="K2261" s="569" t="s">
        <v>119</v>
      </c>
      <c r="L2261" s="570">
        <v>1</v>
      </c>
      <c r="M2261" s="571">
        <v>1.810265547709005E-2</v>
      </c>
      <c r="N2261" s="572">
        <v>32.97628125</v>
      </c>
      <c r="O2261" s="668" t="s">
        <v>151</v>
      </c>
      <c r="P2261" s="668" t="s">
        <v>96</v>
      </c>
      <c r="Q2261" s="574" t="s">
        <v>7996</v>
      </c>
      <c r="R2261" s="574" t="s">
        <v>8077</v>
      </c>
      <c r="S2261" s="574" t="s">
        <v>7004</v>
      </c>
      <c r="T2261" s="574" t="s">
        <v>7824</v>
      </c>
      <c r="U2261" s="574" t="s">
        <v>7998</v>
      </c>
      <c r="V2261" s="574" t="s">
        <v>8078</v>
      </c>
      <c r="W2261" s="575" t="s">
        <v>8000</v>
      </c>
      <c r="X2261" s="575" t="s">
        <v>8079</v>
      </c>
      <c r="Y2261" s="576" t="s">
        <v>7868</v>
      </c>
      <c r="Z2261" s="577" t="s">
        <v>8129</v>
      </c>
      <c r="AA2261" s="578" t="s">
        <v>8130</v>
      </c>
      <c r="AE2261"/>
    </row>
    <row r="2262" spans="1:31" s="563" customFormat="1">
      <c r="A2262"/>
      <c r="B2262"/>
      <c r="C2262" s="568">
        <v>2026</v>
      </c>
      <c r="D2262" s="569" t="s">
        <v>16</v>
      </c>
      <c r="E2262" s="569" t="s">
        <v>358</v>
      </c>
      <c r="F2262" s="573" t="s">
        <v>247</v>
      </c>
      <c r="G2262" s="569" t="s">
        <v>42</v>
      </c>
      <c r="H2262" s="569" t="s">
        <v>41</v>
      </c>
      <c r="I2262" s="575" t="s">
        <v>54</v>
      </c>
      <c r="J2262" s="569" t="s">
        <v>87</v>
      </c>
      <c r="K2262" s="569" t="s">
        <v>111</v>
      </c>
      <c r="L2262" s="570">
        <v>0.5</v>
      </c>
      <c r="M2262" s="571">
        <v>3.7783565711185609</v>
      </c>
      <c r="N2262" s="572">
        <v>222.15600000000001</v>
      </c>
      <c r="O2262" s="668" t="s">
        <v>151</v>
      </c>
      <c r="P2262" s="668" t="s">
        <v>87</v>
      </c>
      <c r="Q2262" s="574" t="s">
        <v>7071</v>
      </c>
      <c r="R2262" s="574" t="s">
        <v>7983</v>
      </c>
      <c r="S2262" s="574" t="s">
        <v>7011</v>
      </c>
      <c r="T2262" s="574" t="s">
        <v>7824</v>
      </c>
      <c r="U2262" s="574" t="s">
        <v>7445</v>
      </c>
      <c r="V2262" s="574" t="s">
        <v>8004</v>
      </c>
      <c r="W2262" s="575" t="s">
        <v>7843</v>
      </c>
      <c r="X2262" s="575" t="s">
        <v>7985</v>
      </c>
      <c r="Y2262" s="576" t="s">
        <v>7872</v>
      </c>
      <c r="Z2262" s="577" t="s">
        <v>8131</v>
      </c>
      <c r="AA2262" s="578" t="s">
        <v>8124</v>
      </c>
      <c r="AE2262"/>
    </row>
    <row r="2263" spans="1:31" s="563" customFormat="1">
      <c r="A2263"/>
      <c r="B2263"/>
      <c r="C2263" s="568">
        <v>2026</v>
      </c>
      <c r="D2263" s="569" t="s">
        <v>16</v>
      </c>
      <c r="E2263" s="569" t="s">
        <v>358</v>
      </c>
      <c r="F2263" s="573" t="s">
        <v>247</v>
      </c>
      <c r="G2263" s="569" t="s">
        <v>42</v>
      </c>
      <c r="H2263" s="569" t="s">
        <v>41</v>
      </c>
      <c r="I2263" s="575" t="s">
        <v>54</v>
      </c>
      <c r="J2263" s="569" t="s">
        <v>87</v>
      </c>
      <c r="K2263" s="569" t="s">
        <v>106</v>
      </c>
      <c r="L2263" s="570">
        <v>0.5</v>
      </c>
      <c r="M2263" s="571">
        <v>3.7783565711185609</v>
      </c>
      <c r="N2263" s="572">
        <v>222.15600000000001</v>
      </c>
      <c r="O2263" s="668" t="s">
        <v>151</v>
      </c>
      <c r="P2263" s="668" t="s">
        <v>87</v>
      </c>
      <c r="Q2263" s="574" t="s">
        <v>6974</v>
      </c>
      <c r="R2263" s="574" t="s">
        <v>8006</v>
      </c>
      <c r="S2263" s="574" t="s">
        <v>7011</v>
      </c>
      <c r="T2263" s="574" t="s">
        <v>7824</v>
      </c>
      <c r="U2263" s="574" t="s">
        <v>7019</v>
      </c>
      <c r="V2263" s="574" t="s">
        <v>8007</v>
      </c>
      <c r="W2263" s="575" t="s">
        <v>7826</v>
      </c>
      <c r="X2263" s="575" t="s">
        <v>8008</v>
      </c>
      <c r="Y2263" s="576" t="s">
        <v>7872</v>
      </c>
      <c r="Z2263" s="577" t="s">
        <v>8132</v>
      </c>
      <c r="AA2263" s="578" t="s">
        <v>8126</v>
      </c>
      <c r="AE2263"/>
    </row>
    <row r="2264" spans="1:31" s="563" customFormat="1">
      <c r="A2264"/>
      <c r="B2264"/>
      <c r="C2264" s="568">
        <v>2026</v>
      </c>
      <c r="D2264" s="569" t="s">
        <v>16</v>
      </c>
      <c r="E2264" s="569" t="s">
        <v>358</v>
      </c>
      <c r="F2264" s="573" t="s">
        <v>247</v>
      </c>
      <c r="G2264" s="569" t="s">
        <v>42</v>
      </c>
      <c r="H2264" s="569" t="s">
        <v>41</v>
      </c>
      <c r="I2264" s="575" t="s">
        <v>54</v>
      </c>
      <c r="J2264" s="569" t="s">
        <v>83</v>
      </c>
      <c r="K2264" s="569" t="s">
        <v>81</v>
      </c>
      <c r="L2264" s="570">
        <v>1</v>
      </c>
      <c r="M2264" s="571">
        <v>1.4802502741630239</v>
      </c>
      <c r="N2264" s="572">
        <v>3.2468953846153847</v>
      </c>
      <c r="O2264" s="668" t="s">
        <v>382</v>
      </c>
      <c r="P2264" s="668" t="s">
        <v>83</v>
      </c>
      <c r="Q2264" s="574" t="s">
        <v>7030</v>
      </c>
      <c r="R2264" s="574" t="s">
        <v>8037</v>
      </c>
      <c r="S2264" s="574" t="s">
        <v>7032</v>
      </c>
      <c r="T2264" s="574" t="s">
        <v>7824</v>
      </c>
      <c r="U2264" s="574" t="s">
        <v>7033</v>
      </c>
      <c r="V2264" s="574" t="s">
        <v>8091</v>
      </c>
      <c r="W2264" s="575" t="s">
        <v>7875</v>
      </c>
      <c r="X2264" s="575" t="s">
        <v>8039</v>
      </c>
      <c r="Y2264" s="576" t="s">
        <v>7877</v>
      </c>
      <c r="Z2264" s="577" t="s">
        <v>8133</v>
      </c>
      <c r="AA2264" s="578" t="s">
        <v>8134</v>
      </c>
      <c r="AE2264"/>
    </row>
    <row r="2265" spans="1:31" s="563" customFormat="1">
      <c r="A2265"/>
      <c r="B2265"/>
      <c r="C2265" s="568">
        <v>2026</v>
      </c>
      <c r="D2265" s="569" t="s">
        <v>16</v>
      </c>
      <c r="E2265" s="569" t="s">
        <v>358</v>
      </c>
      <c r="F2265" s="573" t="s">
        <v>247</v>
      </c>
      <c r="G2265" s="569" t="s">
        <v>42</v>
      </c>
      <c r="H2265" s="569" t="s">
        <v>41</v>
      </c>
      <c r="I2265" s="575" t="s">
        <v>54</v>
      </c>
      <c r="J2265" s="569" t="s">
        <v>77</v>
      </c>
      <c r="K2265" s="569" t="s">
        <v>106</v>
      </c>
      <c r="L2265" s="570">
        <v>0.4</v>
      </c>
      <c r="M2265" s="571">
        <v>0.79671662021654177</v>
      </c>
      <c r="N2265" s="572">
        <v>26.531773714285716</v>
      </c>
      <c r="O2265" s="668" t="s">
        <v>381</v>
      </c>
      <c r="P2265" s="668" t="s">
        <v>77</v>
      </c>
      <c r="Q2265" s="574" t="s">
        <v>6974</v>
      </c>
      <c r="R2265" s="574" t="s">
        <v>8006</v>
      </c>
      <c r="S2265" s="574" t="s">
        <v>7042</v>
      </c>
      <c r="T2265" s="574" t="s">
        <v>7824</v>
      </c>
      <c r="U2265" s="574" t="s">
        <v>7155</v>
      </c>
      <c r="V2265" s="574" t="s">
        <v>8096</v>
      </c>
      <c r="W2265" s="575" t="s">
        <v>7826</v>
      </c>
      <c r="X2265" s="575" t="s">
        <v>8008</v>
      </c>
      <c r="Y2265" s="576" t="s">
        <v>7880</v>
      </c>
      <c r="Z2265" s="577" t="s">
        <v>8135</v>
      </c>
      <c r="AA2265" s="578" t="s">
        <v>8126</v>
      </c>
      <c r="AE2265"/>
    </row>
    <row r="2266" spans="1:31" s="563" customFormat="1">
      <c r="A2266"/>
      <c r="B2266"/>
      <c r="C2266" s="568">
        <v>2026</v>
      </c>
      <c r="D2266" s="569" t="s">
        <v>16</v>
      </c>
      <c r="E2266" s="569" t="s">
        <v>358</v>
      </c>
      <c r="F2266" s="573" t="s">
        <v>247</v>
      </c>
      <c r="G2266" s="569" t="s">
        <v>42</v>
      </c>
      <c r="H2266" s="569" t="s">
        <v>41</v>
      </c>
      <c r="I2266" s="575" t="s">
        <v>54</v>
      </c>
      <c r="J2266" s="569" t="s">
        <v>77</v>
      </c>
      <c r="K2266" s="569" t="s">
        <v>311</v>
      </c>
      <c r="L2266" s="570">
        <v>0.6</v>
      </c>
      <c r="M2266" s="571">
        <v>1.1950749303248127</v>
      </c>
      <c r="N2266" s="572">
        <v>39.797660571428572</v>
      </c>
      <c r="O2266" s="668" t="s">
        <v>381</v>
      </c>
      <c r="P2266" s="668" t="s">
        <v>77</v>
      </c>
      <c r="Q2266" s="574" t="s">
        <v>7862</v>
      </c>
      <c r="R2266" s="574" t="s">
        <v>7990</v>
      </c>
      <c r="S2266" s="574" t="s">
        <v>7042</v>
      </c>
      <c r="T2266" s="574" t="s">
        <v>7824</v>
      </c>
      <c r="U2266" s="574" t="s">
        <v>7882</v>
      </c>
      <c r="V2266" s="574" t="s">
        <v>8136</v>
      </c>
      <c r="W2266" s="575" t="s">
        <v>7866</v>
      </c>
      <c r="X2266" s="575" t="s">
        <v>7993</v>
      </c>
      <c r="Y2266" s="576" t="s">
        <v>7880</v>
      </c>
      <c r="Z2266" s="577" t="s">
        <v>8137</v>
      </c>
      <c r="AA2266" s="578" t="s">
        <v>8128</v>
      </c>
      <c r="AE2266"/>
    </row>
    <row r="2267" spans="1:31" s="563" customFormat="1">
      <c r="A2267"/>
      <c r="B2267"/>
      <c r="C2267" s="568">
        <v>2026</v>
      </c>
      <c r="D2267" s="569" t="s">
        <v>16</v>
      </c>
      <c r="E2267" s="569" t="s">
        <v>358</v>
      </c>
      <c r="F2267" s="573" t="s">
        <v>247</v>
      </c>
      <c r="G2267" s="569" t="s">
        <v>42</v>
      </c>
      <c r="H2267" s="569" t="s">
        <v>41</v>
      </c>
      <c r="I2267" s="575" t="s">
        <v>54</v>
      </c>
      <c r="J2267" s="569" t="s">
        <v>76</v>
      </c>
      <c r="K2267" s="569" t="s">
        <v>311</v>
      </c>
      <c r="L2267" s="570">
        <v>1</v>
      </c>
      <c r="M2267" s="571">
        <v>6.1414599024967716E-2</v>
      </c>
      <c r="N2267" s="572">
        <v>31.036499999999997</v>
      </c>
      <c r="O2267" s="668" t="s">
        <v>151</v>
      </c>
      <c r="P2267" s="668" t="s">
        <v>76</v>
      </c>
      <c r="Q2267" s="574" t="s">
        <v>7862</v>
      </c>
      <c r="R2267" s="574" t="s">
        <v>7990</v>
      </c>
      <c r="S2267" s="574" t="s">
        <v>7066</v>
      </c>
      <c r="T2267" s="574" t="s">
        <v>7824</v>
      </c>
      <c r="U2267" s="574" t="s">
        <v>8011</v>
      </c>
      <c r="V2267" s="574" t="s">
        <v>8012</v>
      </c>
      <c r="W2267" s="575" t="s">
        <v>7866</v>
      </c>
      <c r="X2267" s="575" t="s">
        <v>7993</v>
      </c>
      <c r="Y2267" s="576" t="s">
        <v>7892</v>
      </c>
      <c r="Z2267" s="577" t="s">
        <v>8138</v>
      </c>
      <c r="AA2267" s="578" t="s">
        <v>8128</v>
      </c>
      <c r="AE2267"/>
    </row>
    <row r="2268" spans="1:31" s="563" customFormat="1">
      <c r="A2268"/>
      <c r="B2268"/>
      <c r="C2268" s="568">
        <v>2026</v>
      </c>
      <c r="D2268" s="569" t="s">
        <v>16</v>
      </c>
      <c r="E2268" s="569" t="s">
        <v>358</v>
      </c>
      <c r="F2268" s="573" t="s">
        <v>247</v>
      </c>
      <c r="G2268" s="569" t="s">
        <v>42</v>
      </c>
      <c r="H2268" s="569" t="s">
        <v>41</v>
      </c>
      <c r="I2268" s="575" t="s">
        <v>54</v>
      </c>
      <c r="J2268" s="569" t="s">
        <v>74</v>
      </c>
      <c r="K2268" s="569" t="s">
        <v>104</v>
      </c>
      <c r="L2268" s="570">
        <v>0.6</v>
      </c>
      <c r="M2268" s="571">
        <v>1.645865906756405</v>
      </c>
      <c r="N2268" s="572">
        <v>651.23444571428558</v>
      </c>
      <c r="O2268" s="668" t="s">
        <v>151</v>
      </c>
      <c r="P2268" s="668" t="s">
        <v>74</v>
      </c>
      <c r="Q2268" s="574" t="s">
        <v>7022</v>
      </c>
      <c r="R2268" s="574" t="s">
        <v>8014</v>
      </c>
      <c r="S2268" s="574" t="s">
        <v>7079</v>
      </c>
      <c r="T2268" s="574" t="s">
        <v>7824</v>
      </c>
      <c r="U2268" s="574" t="s">
        <v>7474</v>
      </c>
      <c r="V2268" s="574" t="s">
        <v>8015</v>
      </c>
      <c r="W2268" s="575" t="s">
        <v>7848</v>
      </c>
      <c r="X2268" s="575" t="s">
        <v>8016</v>
      </c>
      <c r="Y2268" s="576" t="s">
        <v>7894</v>
      </c>
      <c r="Z2268" s="577" t="s">
        <v>8139</v>
      </c>
      <c r="AA2268" s="578" t="s">
        <v>8140</v>
      </c>
      <c r="AE2268"/>
    </row>
    <row r="2269" spans="1:31" s="563" customFormat="1">
      <c r="A2269"/>
      <c r="B2269"/>
      <c r="C2269" s="568">
        <v>2026</v>
      </c>
      <c r="D2269" s="569" t="s">
        <v>16</v>
      </c>
      <c r="E2269" s="569" t="s">
        <v>358</v>
      </c>
      <c r="F2269" s="573" t="s">
        <v>247</v>
      </c>
      <c r="G2269" s="569" t="s">
        <v>42</v>
      </c>
      <c r="H2269" s="569" t="s">
        <v>41</v>
      </c>
      <c r="I2269" s="575" t="s">
        <v>54</v>
      </c>
      <c r="J2269" s="569" t="s">
        <v>74</v>
      </c>
      <c r="K2269" s="569" t="s">
        <v>346</v>
      </c>
      <c r="L2269" s="570">
        <v>0.4</v>
      </c>
      <c r="M2269" s="571">
        <v>1.0972439378376033</v>
      </c>
      <c r="N2269" s="572">
        <v>434.15629714285711</v>
      </c>
      <c r="O2269" s="668" t="s">
        <v>151</v>
      </c>
      <c r="P2269" s="668" t="s">
        <v>74</v>
      </c>
      <c r="Q2269" s="574" t="s">
        <v>6945</v>
      </c>
      <c r="R2269" s="574" t="s">
        <v>8084</v>
      </c>
      <c r="S2269" s="574" t="s">
        <v>7079</v>
      </c>
      <c r="T2269" s="574" t="s">
        <v>7824</v>
      </c>
      <c r="U2269" s="574" t="s">
        <v>8101</v>
      </c>
      <c r="V2269" s="574" t="s">
        <v>8102</v>
      </c>
      <c r="W2269" s="575" t="s">
        <v>8087</v>
      </c>
      <c r="X2269" s="575" t="s">
        <v>8088</v>
      </c>
      <c r="Y2269" s="576" t="s">
        <v>7894</v>
      </c>
      <c r="Z2269" s="577" t="s">
        <v>8141</v>
      </c>
      <c r="AA2269" s="578" t="s">
        <v>8142</v>
      </c>
      <c r="AE2269"/>
    </row>
    <row r="2270" spans="1:31" s="563" customFormat="1">
      <c r="A2270"/>
      <c r="B2270"/>
      <c r="C2270" s="568">
        <v>2026</v>
      </c>
      <c r="D2270" s="569" t="s">
        <v>16</v>
      </c>
      <c r="E2270" s="569" t="s">
        <v>358</v>
      </c>
      <c r="F2270" s="573" t="s">
        <v>247</v>
      </c>
      <c r="G2270" s="569" t="s">
        <v>42</v>
      </c>
      <c r="H2270" s="569" t="s">
        <v>41</v>
      </c>
      <c r="I2270" s="575" t="s">
        <v>54</v>
      </c>
      <c r="J2270" s="569" t="s">
        <v>71</v>
      </c>
      <c r="K2270" s="569" t="s">
        <v>311</v>
      </c>
      <c r="L2270" s="570">
        <v>0.6</v>
      </c>
      <c r="M2270" s="571">
        <v>6.5737523211711357</v>
      </c>
      <c r="N2270" s="572">
        <v>316.57229999999998</v>
      </c>
      <c r="O2270" s="668" t="s">
        <v>151</v>
      </c>
      <c r="P2270" s="668" t="s">
        <v>70</v>
      </c>
      <c r="Q2270" s="574" t="s">
        <v>7862</v>
      </c>
      <c r="R2270" s="574" t="s">
        <v>7990</v>
      </c>
      <c r="S2270" s="574" t="s">
        <v>7167</v>
      </c>
      <c r="T2270" s="574" t="s">
        <v>7824</v>
      </c>
      <c r="U2270" s="574" t="s">
        <v>7905</v>
      </c>
      <c r="V2270" s="574" t="s">
        <v>8019</v>
      </c>
      <c r="W2270" s="575" t="s">
        <v>7866</v>
      </c>
      <c r="X2270" s="575" t="s">
        <v>7993</v>
      </c>
      <c r="Y2270" s="576" t="s">
        <v>7902</v>
      </c>
      <c r="Z2270" s="577" t="s">
        <v>8143</v>
      </c>
      <c r="AA2270" s="578" t="s">
        <v>8128</v>
      </c>
      <c r="AE2270"/>
    </row>
    <row r="2271" spans="1:31" s="563" customFormat="1">
      <c r="A2271"/>
      <c r="B2271"/>
      <c r="C2271" s="568">
        <v>2026</v>
      </c>
      <c r="D2271" s="569" t="s">
        <v>16</v>
      </c>
      <c r="E2271" s="569" t="s">
        <v>358</v>
      </c>
      <c r="F2271" s="573" t="s">
        <v>247</v>
      </c>
      <c r="G2271" s="569" t="s">
        <v>42</v>
      </c>
      <c r="H2271" s="569" t="s">
        <v>41</v>
      </c>
      <c r="I2271" s="575" t="s">
        <v>54</v>
      </c>
      <c r="J2271" s="569" t="s">
        <v>71</v>
      </c>
      <c r="K2271" s="569" t="s">
        <v>104</v>
      </c>
      <c r="L2271" s="570">
        <v>0.25</v>
      </c>
      <c r="M2271" s="571">
        <v>2.7390634671546406</v>
      </c>
      <c r="N2271" s="572">
        <v>131.905125</v>
      </c>
      <c r="O2271" s="668" t="s">
        <v>151</v>
      </c>
      <c r="P2271" s="668" t="s">
        <v>70</v>
      </c>
      <c r="Q2271" s="574" t="s">
        <v>7022</v>
      </c>
      <c r="R2271" s="574" t="s">
        <v>8014</v>
      </c>
      <c r="S2271" s="574" t="s">
        <v>7167</v>
      </c>
      <c r="T2271" s="574" t="s">
        <v>7824</v>
      </c>
      <c r="U2271" s="574" t="s">
        <v>7908</v>
      </c>
      <c r="V2271" s="574" t="s">
        <v>8021</v>
      </c>
      <c r="W2271" s="575" t="s">
        <v>7848</v>
      </c>
      <c r="X2271" s="575" t="s">
        <v>8016</v>
      </c>
      <c r="Y2271" s="576" t="s">
        <v>7902</v>
      </c>
      <c r="Z2271" s="577" t="s">
        <v>8144</v>
      </c>
      <c r="AA2271" s="578" t="s">
        <v>8140</v>
      </c>
      <c r="AE2271"/>
    </row>
    <row r="2272" spans="1:31" s="563" customFormat="1">
      <c r="A2272"/>
      <c r="B2272"/>
      <c r="C2272" s="568">
        <v>2026</v>
      </c>
      <c r="D2272" s="569" t="s">
        <v>16</v>
      </c>
      <c r="E2272" s="569" t="s">
        <v>358</v>
      </c>
      <c r="F2272" s="573" t="s">
        <v>247</v>
      </c>
      <c r="G2272" s="569" t="s">
        <v>42</v>
      </c>
      <c r="H2272" s="569" t="s">
        <v>41</v>
      </c>
      <c r="I2272" s="575" t="s">
        <v>54</v>
      </c>
      <c r="J2272" s="569" t="s">
        <v>71</v>
      </c>
      <c r="K2272" s="569" t="s">
        <v>86</v>
      </c>
      <c r="L2272" s="570">
        <v>0.15</v>
      </c>
      <c r="M2272" s="571">
        <v>1.6434380802927839</v>
      </c>
      <c r="N2272" s="572">
        <v>79.143074999999996</v>
      </c>
      <c r="O2272" s="668" t="s">
        <v>151</v>
      </c>
      <c r="P2272" s="668" t="s">
        <v>70</v>
      </c>
      <c r="Q2272" s="574" t="s">
        <v>8023</v>
      </c>
      <c r="R2272" s="574" t="s">
        <v>8024</v>
      </c>
      <c r="S2272" s="574" t="s">
        <v>7167</v>
      </c>
      <c r="T2272" s="574" t="s">
        <v>7824</v>
      </c>
      <c r="U2272" s="574" t="s">
        <v>8025</v>
      </c>
      <c r="V2272" s="574" t="s">
        <v>8026</v>
      </c>
      <c r="W2272" s="575" t="s">
        <v>8027</v>
      </c>
      <c r="X2272" s="575" t="s">
        <v>8028</v>
      </c>
      <c r="Y2272" s="576" t="s">
        <v>7902</v>
      </c>
      <c r="Z2272" s="577" t="s">
        <v>8145</v>
      </c>
      <c r="AA2272" s="578" t="s">
        <v>8146</v>
      </c>
      <c r="AE2272"/>
    </row>
    <row r="2273" spans="1:31" s="563" customFormat="1">
      <c r="A2273"/>
      <c r="B2273"/>
      <c r="C2273" s="568">
        <v>2026</v>
      </c>
      <c r="D2273" s="569" t="s">
        <v>16</v>
      </c>
      <c r="E2273" s="569" t="s">
        <v>358</v>
      </c>
      <c r="F2273" s="573" t="s">
        <v>247</v>
      </c>
      <c r="G2273" s="569" t="s">
        <v>42</v>
      </c>
      <c r="H2273" s="569" t="s">
        <v>41</v>
      </c>
      <c r="I2273" s="575" t="s">
        <v>54</v>
      </c>
      <c r="J2273" s="569" t="s">
        <v>351</v>
      </c>
      <c r="K2273" s="569" t="s">
        <v>106</v>
      </c>
      <c r="L2273" s="570">
        <v>1</v>
      </c>
      <c r="M2273" s="571">
        <v>12.919900703102908</v>
      </c>
      <c r="N2273" s="572">
        <v>46.899599999999992</v>
      </c>
      <c r="O2273" s="668" t="s">
        <v>151</v>
      </c>
      <c r="P2273" s="668" t="s">
        <v>351</v>
      </c>
      <c r="Q2273" s="574" t="s">
        <v>6974</v>
      </c>
      <c r="R2273" s="574" t="s">
        <v>8006</v>
      </c>
      <c r="S2273" s="574" t="s">
        <v>7089</v>
      </c>
      <c r="T2273" s="574" t="s">
        <v>7824</v>
      </c>
      <c r="U2273" s="574" t="s">
        <v>7911</v>
      </c>
      <c r="V2273" s="574" t="s">
        <v>8108</v>
      </c>
      <c r="W2273" s="575" t="s">
        <v>7826</v>
      </c>
      <c r="X2273" s="575" t="s">
        <v>8008</v>
      </c>
      <c r="Y2273" s="576" t="s">
        <v>7913</v>
      </c>
      <c r="Z2273" s="577" t="s">
        <v>8147</v>
      </c>
      <c r="AA2273" s="578" t="s">
        <v>8126</v>
      </c>
      <c r="AE2273"/>
    </row>
    <row r="2274" spans="1:31" s="563" customFormat="1">
      <c r="A2274"/>
      <c r="B2274"/>
      <c r="C2274" s="568">
        <v>2026</v>
      </c>
      <c r="D2274" s="569" t="s">
        <v>16</v>
      </c>
      <c r="E2274" s="569" t="s">
        <v>358</v>
      </c>
      <c r="F2274" s="573" t="s">
        <v>247</v>
      </c>
      <c r="G2274" s="569" t="s">
        <v>42</v>
      </c>
      <c r="H2274" s="569" t="s">
        <v>41</v>
      </c>
      <c r="I2274" s="575" t="s">
        <v>54</v>
      </c>
      <c r="J2274" s="569" t="s">
        <v>67</v>
      </c>
      <c r="K2274" s="569" t="s">
        <v>81</v>
      </c>
      <c r="L2274" s="570">
        <v>1</v>
      </c>
      <c r="M2274" s="571">
        <v>0.76753296179121533</v>
      </c>
      <c r="N2274" s="572">
        <v>2.6381025</v>
      </c>
      <c r="O2274" s="668" t="s">
        <v>382</v>
      </c>
      <c r="P2274" s="668" t="s">
        <v>67</v>
      </c>
      <c r="Q2274" s="574" t="s">
        <v>7030</v>
      </c>
      <c r="R2274" s="574" t="s">
        <v>8037</v>
      </c>
      <c r="S2274" s="574" t="s">
        <v>7097</v>
      </c>
      <c r="T2274" s="574" t="s">
        <v>7824</v>
      </c>
      <c r="U2274" s="574" t="s">
        <v>7098</v>
      </c>
      <c r="V2274" s="574" t="s">
        <v>8038</v>
      </c>
      <c r="W2274" s="575" t="s">
        <v>7875</v>
      </c>
      <c r="X2274" s="575" t="s">
        <v>8039</v>
      </c>
      <c r="Y2274" s="576" t="s">
        <v>7915</v>
      </c>
      <c r="Z2274" s="577" t="s">
        <v>8148</v>
      </c>
      <c r="AA2274" s="578" t="s">
        <v>8134</v>
      </c>
      <c r="AE2274"/>
    </row>
    <row r="2275" spans="1:31" s="563" customFormat="1">
      <c r="A2275"/>
      <c r="B2275"/>
      <c r="C2275" s="568">
        <v>2026</v>
      </c>
      <c r="D2275" s="569" t="s">
        <v>16</v>
      </c>
      <c r="E2275" s="569" t="s">
        <v>358</v>
      </c>
      <c r="F2275" s="573" t="s">
        <v>247</v>
      </c>
      <c r="G2275" s="569" t="s">
        <v>42</v>
      </c>
      <c r="H2275" s="569" t="s">
        <v>41</v>
      </c>
      <c r="I2275" s="575" t="s">
        <v>54</v>
      </c>
      <c r="J2275" s="569" t="s">
        <v>66</v>
      </c>
      <c r="K2275" s="569" t="s">
        <v>311</v>
      </c>
      <c r="L2275" s="570">
        <v>0.5</v>
      </c>
      <c r="M2275" s="571">
        <v>0.90632511193736132</v>
      </c>
      <c r="N2275" s="572">
        <v>45.224614285714289</v>
      </c>
      <c r="O2275" s="668" t="s">
        <v>381</v>
      </c>
      <c r="P2275" s="668" t="s">
        <v>66</v>
      </c>
      <c r="Q2275" s="574" t="s">
        <v>7862</v>
      </c>
      <c r="R2275" s="574" t="s">
        <v>7990</v>
      </c>
      <c r="S2275" s="574" t="s">
        <v>7104</v>
      </c>
      <c r="T2275" s="574" t="s">
        <v>7824</v>
      </c>
      <c r="U2275" s="574" t="s">
        <v>8149</v>
      </c>
      <c r="V2275" s="574" t="s">
        <v>8150</v>
      </c>
      <c r="W2275" s="575" t="s">
        <v>7866</v>
      </c>
      <c r="X2275" s="575" t="s">
        <v>7993</v>
      </c>
      <c r="Y2275" s="576" t="s">
        <v>7917</v>
      </c>
      <c r="Z2275" s="577" t="s">
        <v>8151</v>
      </c>
      <c r="AA2275" s="578" t="s">
        <v>8128</v>
      </c>
      <c r="AE2275"/>
    </row>
    <row r="2276" spans="1:31" s="563" customFormat="1">
      <c r="A2276"/>
      <c r="B2276"/>
      <c r="C2276" s="568">
        <v>2026</v>
      </c>
      <c r="D2276" s="569" t="s">
        <v>16</v>
      </c>
      <c r="E2276" s="569" t="s">
        <v>358</v>
      </c>
      <c r="F2276" s="573" t="s">
        <v>247</v>
      </c>
      <c r="G2276" s="569" t="s">
        <v>42</v>
      </c>
      <c r="H2276" s="569" t="s">
        <v>41</v>
      </c>
      <c r="I2276" s="575" t="s">
        <v>54</v>
      </c>
      <c r="J2276" s="569" t="s">
        <v>66</v>
      </c>
      <c r="K2276" s="569" t="s">
        <v>104</v>
      </c>
      <c r="L2276" s="570">
        <v>0.5</v>
      </c>
      <c r="M2276" s="571">
        <v>0.90632511193736132</v>
      </c>
      <c r="N2276" s="572">
        <v>45.224614285714289</v>
      </c>
      <c r="O2276" s="668" t="s">
        <v>381</v>
      </c>
      <c r="P2276" s="668" t="s">
        <v>66</v>
      </c>
      <c r="Q2276" s="574" t="s">
        <v>7022</v>
      </c>
      <c r="R2276" s="574" t="s">
        <v>8014</v>
      </c>
      <c r="S2276" s="574" t="s">
        <v>7104</v>
      </c>
      <c r="T2276" s="574" t="s">
        <v>7824</v>
      </c>
      <c r="U2276" s="574" t="s">
        <v>8044</v>
      </c>
      <c r="V2276" s="574" t="s">
        <v>8045</v>
      </c>
      <c r="W2276" s="575" t="s">
        <v>7848</v>
      </c>
      <c r="X2276" s="575" t="s">
        <v>8016</v>
      </c>
      <c r="Y2276" s="576" t="s">
        <v>7917</v>
      </c>
      <c r="Z2276" s="577" t="s">
        <v>8152</v>
      </c>
      <c r="AA2276" s="578" t="s">
        <v>8140</v>
      </c>
      <c r="AE2276"/>
    </row>
    <row r="2277" spans="1:31" s="563" customFormat="1">
      <c r="A2277"/>
      <c r="B2277"/>
      <c r="C2277" s="568">
        <v>2026</v>
      </c>
      <c r="D2277" s="569" t="s">
        <v>80</v>
      </c>
      <c r="E2277" s="569" t="s">
        <v>356</v>
      </c>
      <c r="F2277" s="573" t="s">
        <v>462</v>
      </c>
      <c r="G2277" s="569" t="s">
        <v>42</v>
      </c>
      <c r="H2277" s="569" t="s">
        <v>41</v>
      </c>
      <c r="I2277" s="575" t="s">
        <v>54</v>
      </c>
      <c r="J2277" s="569" t="s">
        <v>352</v>
      </c>
      <c r="K2277" s="569" t="s">
        <v>106</v>
      </c>
      <c r="L2277" s="570">
        <v>0.2</v>
      </c>
      <c r="M2277" s="571">
        <v>0.91562475475180516</v>
      </c>
      <c r="N2277" s="572">
        <v>50.244773333333193</v>
      </c>
      <c r="O2277" s="668" t="s">
        <v>151</v>
      </c>
      <c r="P2277" s="668" t="s">
        <v>352</v>
      </c>
      <c r="Q2277" s="574" t="s">
        <v>6974</v>
      </c>
      <c r="R2277" s="574" t="s">
        <v>6975</v>
      </c>
      <c r="S2277" s="574" t="s">
        <v>6947</v>
      </c>
      <c r="T2277" s="574" t="s">
        <v>8153</v>
      </c>
      <c r="U2277" s="574" t="s">
        <v>7390</v>
      </c>
      <c r="V2277" s="574" t="s">
        <v>7825</v>
      </c>
      <c r="W2277" s="575" t="s">
        <v>8154</v>
      </c>
      <c r="X2277" s="575" t="s">
        <v>8155</v>
      </c>
      <c r="Y2277" s="576" t="s">
        <v>8156</v>
      </c>
      <c r="Z2277" s="577" t="s">
        <v>8157</v>
      </c>
      <c r="AA2277" s="578" t="s">
        <v>8158</v>
      </c>
      <c r="AE2277"/>
    </row>
    <row r="2278" spans="1:31" s="563" customFormat="1">
      <c r="A2278"/>
      <c r="B2278"/>
      <c r="C2278" s="568">
        <v>2026</v>
      </c>
      <c r="D2278" s="569" t="s">
        <v>80</v>
      </c>
      <c r="E2278" s="569" t="s">
        <v>356</v>
      </c>
      <c r="F2278" s="573" t="s">
        <v>462</v>
      </c>
      <c r="G2278" s="569" t="s">
        <v>42</v>
      </c>
      <c r="H2278" s="569" t="s">
        <v>41</v>
      </c>
      <c r="I2278" s="575" t="s">
        <v>54</v>
      </c>
      <c r="J2278" s="569" t="s">
        <v>352</v>
      </c>
      <c r="K2278" s="569" t="s">
        <v>346</v>
      </c>
      <c r="L2278" s="570">
        <v>0.8</v>
      </c>
      <c r="M2278" s="571">
        <v>3.6624990190072206</v>
      </c>
      <c r="N2278" s="572">
        <v>200.97909333333277</v>
      </c>
      <c r="O2278" s="668" t="s">
        <v>151</v>
      </c>
      <c r="P2278" s="668" t="s">
        <v>352</v>
      </c>
      <c r="Q2278" s="574" t="s">
        <v>6945</v>
      </c>
      <c r="R2278" s="574" t="s">
        <v>6946</v>
      </c>
      <c r="S2278" s="574" t="s">
        <v>6947</v>
      </c>
      <c r="T2278" s="574" t="s">
        <v>8153</v>
      </c>
      <c r="U2278" s="574" t="s">
        <v>6949</v>
      </c>
      <c r="V2278" s="574" t="s">
        <v>6950</v>
      </c>
      <c r="W2278" s="575" t="s">
        <v>8159</v>
      </c>
      <c r="X2278" s="575" t="s">
        <v>8160</v>
      </c>
      <c r="Y2278" s="576" t="s">
        <v>8156</v>
      </c>
      <c r="Z2278" s="577" t="s">
        <v>8161</v>
      </c>
      <c r="AA2278" s="578" t="s">
        <v>8162</v>
      </c>
      <c r="AE2278"/>
    </row>
    <row r="2279" spans="1:31" s="563" customFormat="1">
      <c r="A2279"/>
      <c r="B2279"/>
      <c r="C2279" s="568">
        <v>2026</v>
      </c>
      <c r="D2279" s="569" t="s">
        <v>80</v>
      </c>
      <c r="E2279" s="569" t="s">
        <v>356</v>
      </c>
      <c r="F2279" s="573" t="s">
        <v>462</v>
      </c>
      <c r="G2279" s="569" t="s">
        <v>42</v>
      </c>
      <c r="H2279" s="569" t="s">
        <v>41</v>
      </c>
      <c r="I2279" s="575" t="s">
        <v>54</v>
      </c>
      <c r="J2279" s="569" t="s">
        <v>116</v>
      </c>
      <c r="K2279" s="569" t="s">
        <v>90</v>
      </c>
      <c r="L2279" s="570">
        <v>1</v>
      </c>
      <c r="M2279" s="571">
        <v>1.8517136862457182</v>
      </c>
      <c r="N2279" s="572">
        <v>11.90007789473681</v>
      </c>
      <c r="O2279" s="668" t="s">
        <v>382</v>
      </c>
      <c r="P2279" s="668" t="s">
        <v>116</v>
      </c>
      <c r="Q2279" s="574" t="s">
        <v>6956</v>
      </c>
      <c r="R2279" s="574" t="s">
        <v>6957</v>
      </c>
      <c r="S2279" s="574" t="s">
        <v>6958</v>
      </c>
      <c r="T2279" s="574" t="s">
        <v>8153</v>
      </c>
      <c r="U2279" s="574" t="s">
        <v>6959</v>
      </c>
      <c r="V2279" s="574" t="s">
        <v>6960</v>
      </c>
      <c r="W2279" s="575" t="s">
        <v>8163</v>
      </c>
      <c r="X2279" s="575" t="s">
        <v>8164</v>
      </c>
      <c r="Y2279" s="576" t="s">
        <v>8165</v>
      </c>
      <c r="Z2279" s="577" t="s">
        <v>8166</v>
      </c>
      <c r="AA2279" s="578" t="s">
        <v>8167</v>
      </c>
      <c r="AE2279"/>
    </row>
    <row r="2280" spans="1:31" s="563" customFormat="1">
      <c r="A2280"/>
      <c r="B2280"/>
      <c r="C2280" s="568">
        <v>2026</v>
      </c>
      <c r="D2280" s="569" t="s">
        <v>80</v>
      </c>
      <c r="E2280" s="569" t="s">
        <v>356</v>
      </c>
      <c r="F2280" s="573" t="s">
        <v>462</v>
      </c>
      <c r="G2280" s="569" t="s">
        <v>42</v>
      </c>
      <c r="H2280" s="569" t="s">
        <v>41</v>
      </c>
      <c r="I2280" s="575" t="s">
        <v>54</v>
      </c>
      <c r="J2280" s="569" t="s">
        <v>109</v>
      </c>
      <c r="K2280" s="569" t="s">
        <v>90</v>
      </c>
      <c r="L2280" s="570">
        <v>1</v>
      </c>
      <c r="M2280" s="571">
        <v>3.8178262712330557</v>
      </c>
      <c r="N2280" s="572">
        <v>238.00155789473621</v>
      </c>
      <c r="O2280" s="668" t="s">
        <v>381</v>
      </c>
      <c r="P2280" s="668" t="s">
        <v>109</v>
      </c>
      <c r="Q2280" s="574" t="s">
        <v>6956</v>
      </c>
      <c r="R2280" s="574" t="s">
        <v>6957</v>
      </c>
      <c r="S2280" s="574" t="s">
        <v>6976</v>
      </c>
      <c r="T2280" s="574" t="s">
        <v>8153</v>
      </c>
      <c r="U2280" s="574" t="s">
        <v>7758</v>
      </c>
      <c r="V2280" s="574" t="s">
        <v>8168</v>
      </c>
      <c r="W2280" s="575" t="s">
        <v>8163</v>
      </c>
      <c r="X2280" s="575" t="s">
        <v>8164</v>
      </c>
      <c r="Y2280" s="575" t="s">
        <v>8169</v>
      </c>
      <c r="Z2280" s="579" t="s">
        <v>8170</v>
      </c>
      <c r="AA2280" s="580" t="s">
        <v>8167</v>
      </c>
      <c r="AE2280"/>
    </row>
    <row r="2281" spans="1:31" s="563" customFormat="1">
      <c r="A2281"/>
      <c r="B2281"/>
      <c r="C2281" s="568">
        <v>2026</v>
      </c>
      <c r="D2281" s="569" t="s">
        <v>80</v>
      </c>
      <c r="E2281" s="569" t="s">
        <v>356</v>
      </c>
      <c r="F2281" s="573" t="s">
        <v>462</v>
      </c>
      <c r="G2281" s="569" t="s">
        <v>42</v>
      </c>
      <c r="H2281" s="569" t="s">
        <v>41</v>
      </c>
      <c r="I2281" s="575" t="s">
        <v>54</v>
      </c>
      <c r="J2281" s="569" t="s">
        <v>350</v>
      </c>
      <c r="K2281" s="569" t="s">
        <v>111</v>
      </c>
      <c r="L2281" s="570">
        <v>1</v>
      </c>
      <c r="M2281" s="571">
        <v>3.8865679078100883</v>
      </c>
      <c r="N2281" s="572">
        <v>502.447733333332</v>
      </c>
      <c r="O2281" s="668" t="s">
        <v>151</v>
      </c>
      <c r="P2281" s="668" t="s">
        <v>350</v>
      </c>
      <c r="Q2281" s="574" t="s">
        <v>7071</v>
      </c>
      <c r="R2281" s="574" t="s">
        <v>7072</v>
      </c>
      <c r="S2281" s="574" t="s">
        <v>6986</v>
      </c>
      <c r="T2281" s="574" t="s">
        <v>8153</v>
      </c>
      <c r="U2281" s="574" t="s">
        <v>7418</v>
      </c>
      <c r="V2281" s="574" t="s">
        <v>8171</v>
      </c>
      <c r="W2281" s="575" t="s">
        <v>8172</v>
      </c>
      <c r="X2281" s="575" t="s">
        <v>8173</v>
      </c>
      <c r="Y2281" s="575" t="s">
        <v>8174</v>
      </c>
      <c r="Z2281" s="579" t="s">
        <v>8175</v>
      </c>
      <c r="AA2281" s="580" t="s">
        <v>8176</v>
      </c>
      <c r="AE2281"/>
    </row>
    <row r="2282" spans="1:31" s="563" customFormat="1">
      <c r="A2282"/>
      <c r="B2282"/>
      <c r="C2282" s="568">
        <v>2026</v>
      </c>
      <c r="D2282" s="569" t="s">
        <v>80</v>
      </c>
      <c r="E2282" s="569" t="s">
        <v>356</v>
      </c>
      <c r="F2282" s="573" t="s">
        <v>462</v>
      </c>
      <c r="G2282" s="569" t="s">
        <v>42</v>
      </c>
      <c r="H2282" s="569" t="s">
        <v>41</v>
      </c>
      <c r="I2282" s="575" t="s">
        <v>54</v>
      </c>
      <c r="J2282" s="569" t="s">
        <v>99</v>
      </c>
      <c r="K2282" s="569" t="s">
        <v>272</v>
      </c>
      <c r="L2282" s="570">
        <v>0.3</v>
      </c>
      <c r="M2282" s="571">
        <v>0.12348070530538062</v>
      </c>
      <c r="N2282" s="572">
        <v>135.6608879999996</v>
      </c>
      <c r="O2282" s="668" t="s">
        <v>151</v>
      </c>
      <c r="P2282" s="668" t="s">
        <v>99</v>
      </c>
      <c r="Q2282" s="574" t="s">
        <v>8177</v>
      </c>
      <c r="R2282" s="574" t="s">
        <v>8178</v>
      </c>
      <c r="S2282" s="574" t="s">
        <v>6996</v>
      </c>
      <c r="T2282" s="574" t="s">
        <v>8153</v>
      </c>
      <c r="U2282" s="574" t="s">
        <v>8179</v>
      </c>
      <c r="V2282" s="574" t="s">
        <v>8180</v>
      </c>
      <c r="W2282" s="575" t="s">
        <v>8181</v>
      </c>
      <c r="X2282" s="575" t="s">
        <v>8182</v>
      </c>
      <c r="Y2282" s="576" t="s">
        <v>8183</v>
      </c>
      <c r="Z2282" s="577" t="s">
        <v>8184</v>
      </c>
      <c r="AA2282" s="578" t="s">
        <v>8185</v>
      </c>
      <c r="AE2282"/>
    </row>
    <row r="2283" spans="1:31" s="563" customFormat="1">
      <c r="A2283"/>
      <c r="B2283"/>
      <c r="C2283" s="568">
        <v>2026</v>
      </c>
      <c r="D2283" s="569" t="s">
        <v>80</v>
      </c>
      <c r="E2283" s="569" t="s">
        <v>356</v>
      </c>
      <c r="F2283" s="573" t="s">
        <v>462</v>
      </c>
      <c r="G2283" s="569" t="s">
        <v>42</v>
      </c>
      <c r="H2283" s="569" t="s">
        <v>41</v>
      </c>
      <c r="I2283" s="575" t="s">
        <v>54</v>
      </c>
      <c r="J2283" s="569" t="s">
        <v>99</v>
      </c>
      <c r="K2283" s="569" t="s">
        <v>346</v>
      </c>
      <c r="L2283" s="570">
        <v>0.7</v>
      </c>
      <c r="M2283" s="571">
        <v>0.28812164571255477</v>
      </c>
      <c r="N2283" s="572">
        <v>316.54207199999905</v>
      </c>
      <c r="O2283" s="668" t="s">
        <v>151</v>
      </c>
      <c r="P2283" s="668" t="s">
        <v>99</v>
      </c>
      <c r="Q2283" s="574" t="s">
        <v>6945</v>
      </c>
      <c r="R2283" s="574" t="s">
        <v>6946</v>
      </c>
      <c r="S2283" s="574" t="s">
        <v>6996</v>
      </c>
      <c r="T2283" s="574" t="s">
        <v>8153</v>
      </c>
      <c r="U2283" s="574" t="s">
        <v>8186</v>
      </c>
      <c r="V2283" s="574" t="s">
        <v>8187</v>
      </c>
      <c r="W2283" s="575" t="s">
        <v>8159</v>
      </c>
      <c r="X2283" s="575" t="s">
        <v>8160</v>
      </c>
      <c r="Y2283" s="576" t="s">
        <v>8183</v>
      </c>
      <c r="Z2283" s="577" t="s">
        <v>8188</v>
      </c>
      <c r="AA2283" s="578" t="s">
        <v>8162</v>
      </c>
      <c r="AE2283"/>
    </row>
    <row r="2284" spans="1:31" s="563" customFormat="1">
      <c r="A2284"/>
      <c r="B2284"/>
      <c r="C2284" s="568">
        <v>2026</v>
      </c>
      <c r="D2284" s="569" t="s">
        <v>80</v>
      </c>
      <c r="E2284" s="569" t="s">
        <v>356</v>
      </c>
      <c r="F2284" s="573" t="s">
        <v>462</v>
      </c>
      <c r="G2284" s="569" t="s">
        <v>42</v>
      </c>
      <c r="H2284" s="569" t="s">
        <v>41</v>
      </c>
      <c r="I2284" s="575" t="s">
        <v>54</v>
      </c>
      <c r="J2284" s="569" t="s">
        <v>96</v>
      </c>
      <c r="K2284" s="569" t="s">
        <v>346</v>
      </c>
      <c r="L2284" s="570">
        <v>1</v>
      </c>
      <c r="M2284" s="571">
        <v>4.5806654991940129E-2</v>
      </c>
      <c r="N2284" s="572">
        <v>100.4895466666664</v>
      </c>
      <c r="O2284" s="668" t="s">
        <v>151</v>
      </c>
      <c r="P2284" s="668" t="s">
        <v>96</v>
      </c>
      <c r="Q2284" s="574" t="s">
        <v>6945</v>
      </c>
      <c r="R2284" s="574" t="s">
        <v>6946</v>
      </c>
      <c r="S2284" s="574" t="s">
        <v>7004</v>
      </c>
      <c r="T2284" s="574" t="s">
        <v>8153</v>
      </c>
      <c r="U2284" s="574" t="s">
        <v>8189</v>
      </c>
      <c r="V2284" s="574" t="s">
        <v>8190</v>
      </c>
      <c r="W2284" s="575" t="s">
        <v>8159</v>
      </c>
      <c r="X2284" s="575" t="s">
        <v>8160</v>
      </c>
      <c r="Y2284" s="576" t="s">
        <v>8191</v>
      </c>
      <c r="Z2284" s="577" t="s">
        <v>8192</v>
      </c>
      <c r="AA2284" s="578" t="s">
        <v>8162</v>
      </c>
      <c r="AE2284"/>
    </row>
    <row r="2285" spans="1:31" s="563" customFormat="1">
      <c r="A2285"/>
      <c r="B2285"/>
      <c r="C2285" s="568">
        <v>2026</v>
      </c>
      <c r="D2285" s="569" t="s">
        <v>80</v>
      </c>
      <c r="E2285" s="569" t="s">
        <v>356</v>
      </c>
      <c r="F2285" s="573" t="s">
        <v>462</v>
      </c>
      <c r="G2285" s="569" t="s">
        <v>42</v>
      </c>
      <c r="H2285" s="569" t="s">
        <v>41</v>
      </c>
      <c r="I2285" s="575" t="s">
        <v>54</v>
      </c>
      <c r="J2285" s="569" t="s">
        <v>87</v>
      </c>
      <c r="K2285" s="569" t="s">
        <v>106</v>
      </c>
      <c r="L2285" s="570">
        <v>1</v>
      </c>
      <c r="M2285" s="571">
        <v>3.6926416017800006</v>
      </c>
      <c r="N2285" s="572">
        <v>226.10147999999933</v>
      </c>
      <c r="O2285" s="668" t="s">
        <v>151</v>
      </c>
      <c r="P2285" s="668" t="s">
        <v>87</v>
      </c>
      <c r="Q2285" s="574" t="s">
        <v>6974</v>
      </c>
      <c r="R2285" s="574" t="s">
        <v>6975</v>
      </c>
      <c r="S2285" s="574" t="s">
        <v>7011</v>
      </c>
      <c r="T2285" s="574" t="s">
        <v>8153</v>
      </c>
      <c r="U2285" s="574" t="s">
        <v>7019</v>
      </c>
      <c r="V2285" s="574" t="s">
        <v>7020</v>
      </c>
      <c r="W2285" s="575" t="s">
        <v>8154</v>
      </c>
      <c r="X2285" s="575" t="s">
        <v>8155</v>
      </c>
      <c r="Y2285" s="576" t="s">
        <v>8193</v>
      </c>
      <c r="Z2285" s="577" t="s">
        <v>8194</v>
      </c>
      <c r="AA2285" s="578" t="s">
        <v>8158</v>
      </c>
      <c r="AE2285"/>
    </row>
    <row r="2286" spans="1:31" s="563" customFormat="1">
      <c r="A2286"/>
      <c r="B2286"/>
      <c r="C2286" s="568">
        <v>2026</v>
      </c>
      <c r="D2286" s="569" t="s">
        <v>80</v>
      </c>
      <c r="E2286" s="569" t="s">
        <v>356</v>
      </c>
      <c r="F2286" s="573" t="s">
        <v>462</v>
      </c>
      <c r="G2286" s="569" t="s">
        <v>42</v>
      </c>
      <c r="H2286" s="569" t="s">
        <v>41</v>
      </c>
      <c r="I2286" s="575" t="s">
        <v>54</v>
      </c>
      <c r="J2286" s="569" t="s">
        <v>83</v>
      </c>
      <c r="K2286" s="569" t="s">
        <v>81</v>
      </c>
      <c r="L2286" s="570">
        <v>1</v>
      </c>
      <c r="M2286" s="571">
        <v>8.1418006037257342</v>
      </c>
      <c r="N2286" s="572">
        <v>38.289982436781507</v>
      </c>
      <c r="O2286" s="668" t="s">
        <v>382</v>
      </c>
      <c r="P2286" s="668" t="s">
        <v>83</v>
      </c>
      <c r="Q2286" s="574" t="s">
        <v>7030</v>
      </c>
      <c r="R2286" s="574" t="s">
        <v>7031</v>
      </c>
      <c r="S2286" s="574" t="s">
        <v>7032</v>
      </c>
      <c r="T2286" s="574" t="s">
        <v>8153</v>
      </c>
      <c r="U2286" s="574" t="s">
        <v>7033</v>
      </c>
      <c r="V2286" s="574" t="s">
        <v>7034</v>
      </c>
      <c r="W2286" s="575" t="s">
        <v>8195</v>
      </c>
      <c r="X2286" s="575" t="s">
        <v>8196</v>
      </c>
      <c r="Y2286" s="576" t="s">
        <v>8197</v>
      </c>
      <c r="Z2286" s="577" t="s">
        <v>8198</v>
      </c>
      <c r="AA2286" s="578" t="s">
        <v>8199</v>
      </c>
      <c r="AE2286"/>
    </row>
    <row r="2287" spans="1:31" s="563" customFormat="1">
      <c r="A2287"/>
      <c r="B2287"/>
      <c r="C2287" s="568">
        <v>2026</v>
      </c>
      <c r="D2287" s="569" t="s">
        <v>80</v>
      </c>
      <c r="E2287" s="569" t="s">
        <v>356</v>
      </c>
      <c r="F2287" s="573" t="s">
        <v>462</v>
      </c>
      <c r="G2287" s="569" t="s">
        <v>42</v>
      </c>
      <c r="H2287" s="569" t="s">
        <v>41</v>
      </c>
      <c r="I2287" s="575" t="s">
        <v>54</v>
      </c>
      <c r="J2287" s="569" t="s">
        <v>77</v>
      </c>
      <c r="K2287" s="569" t="s">
        <v>106</v>
      </c>
      <c r="L2287" s="570">
        <v>0.3</v>
      </c>
      <c r="M2287" s="571">
        <v>3.4437630546916855</v>
      </c>
      <c r="N2287" s="572">
        <v>176.7229958620685</v>
      </c>
      <c r="O2287" s="668" t="s">
        <v>381</v>
      </c>
      <c r="P2287" s="668" t="s">
        <v>77</v>
      </c>
      <c r="Q2287" s="574" t="s">
        <v>6974</v>
      </c>
      <c r="R2287" s="574" t="s">
        <v>6975</v>
      </c>
      <c r="S2287" s="574" t="s">
        <v>7042</v>
      </c>
      <c r="T2287" s="574" t="s">
        <v>8153</v>
      </c>
      <c r="U2287" s="574" t="s">
        <v>7155</v>
      </c>
      <c r="V2287" s="574" t="s">
        <v>7156</v>
      </c>
      <c r="W2287" s="575" t="s">
        <v>8154</v>
      </c>
      <c r="X2287" s="575" t="s">
        <v>8155</v>
      </c>
      <c r="Y2287" s="576" t="s">
        <v>8200</v>
      </c>
      <c r="Z2287" s="577" t="s">
        <v>8201</v>
      </c>
      <c r="AA2287" s="578" t="s">
        <v>8158</v>
      </c>
      <c r="AE2287"/>
    </row>
    <row r="2288" spans="1:31" s="563" customFormat="1">
      <c r="A2288"/>
      <c r="B2288"/>
      <c r="C2288" s="568">
        <v>2026</v>
      </c>
      <c r="D2288" s="569" t="s">
        <v>80</v>
      </c>
      <c r="E2288" s="569" t="s">
        <v>356</v>
      </c>
      <c r="F2288" s="573" t="s">
        <v>462</v>
      </c>
      <c r="G2288" s="569" t="s">
        <v>42</v>
      </c>
      <c r="H2288" s="569" t="s">
        <v>41</v>
      </c>
      <c r="I2288" s="575" t="s">
        <v>54</v>
      </c>
      <c r="J2288" s="569" t="s">
        <v>77</v>
      </c>
      <c r="K2288" s="569" t="s">
        <v>97</v>
      </c>
      <c r="L2288" s="570">
        <v>0.1</v>
      </c>
      <c r="M2288" s="571">
        <v>1.1479210182305619</v>
      </c>
      <c r="N2288" s="572">
        <v>58.907665287356174</v>
      </c>
      <c r="O2288" s="668" t="s">
        <v>381</v>
      </c>
      <c r="P2288" s="668" t="s">
        <v>77</v>
      </c>
      <c r="Q2288" s="574" t="s">
        <v>8202</v>
      </c>
      <c r="R2288" s="574" t="s">
        <v>8203</v>
      </c>
      <c r="S2288" s="574" t="s">
        <v>7042</v>
      </c>
      <c r="T2288" s="574" t="s">
        <v>8153</v>
      </c>
      <c r="U2288" s="574" t="s">
        <v>8204</v>
      </c>
      <c r="V2288" s="574" t="s">
        <v>8205</v>
      </c>
      <c r="W2288" s="575" t="s">
        <v>8206</v>
      </c>
      <c r="X2288" s="575" t="s">
        <v>8207</v>
      </c>
      <c r="Y2288" s="576" t="s">
        <v>8200</v>
      </c>
      <c r="Z2288" s="577" t="s">
        <v>8208</v>
      </c>
      <c r="AA2288" s="578" t="s">
        <v>8209</v>
      </c>
      <c r="AE2288"/>
    </row>
    <row r="2289" spans="1:31" s="563" customFormat="1">
      <c r="A2289"/>
      <c r="B2289"/>
      <c r="C2289" s="568">
        <v>2026</v>
      </c>
      <c r="D2289" s="569" t="s">
        <v>80</v>
      </c>
      <c r="E2289" s="569" t="s">
        <v>356</v>
      </c>
      <c r="F2289" s="573" t="s">
        <v>462</v>
      </c>
      <c r="G2289" s="569" t="s">
        <v>42</v>
      </c>
      <c r="H2289" s="569" t="s">
        <v>41</v>
      </c>
      <c r="I2289" s="575" t="s">
        <v>54</v>
      </c>
      <c r="J2289" s="569" t="s">
        <v>77</v>
      </c>
      <c r="K2289" s="569" t="s">
        <v>93</v>
      </c>
      <c r="L2289" s="570">
        <v>0.6</v>
      </c>
      <c r="M2289" s="571">
        <v>6.8875261093833711</v>
      </c>
      <c r="N2289" s="572">
        <v>353.445991724137</v>
      </c>
      <c r="O2289" s="668" t="s">
        <v>381</v>
      </c>
      <c r="P2289" s="668" t="s">
        <v>77</v>
      </c>
      <c r="Q2289" s="574" t="s">
        <v>7050</v>
      </c>
      <c r="R2289" s="574" t="s">
        <v>7051</v>
      </c>
      <c r="S2289" s="574" t="s">
        <v>7042</v>
      </c>
      <c r="T2289" s="574" t="s">
        <v>8153</v>
      </c>
      <c r="U2289" s="574" t="s">
        <v>7052</v>
      </c>
      <c r="V2289" s="574" t="s">
        <v>7053</v>
      </c>
      <c r="W2289" s="575" t="s">
        <v>8210</v>
      </c>
      <c r="X2289" s="575" t="s">
        <v>8211</v>
      </c>
      <c r="Y2289" s="576" t="s">
        <v>8200</v>
      </c>
      <c r="Z2289" s="577" t="s">
        <v>8212</v>
      </c>
      <c r="AA2289" s="578" t="s">
        <v>8213</v>
      </c>
      <c r="AE2289"/>
    </row>
    <row r="2290" spans="1:31" s="563" customFormat="1">
      <c r="A2290"/>
      <c r="B2290"/>
      <c r="C2290" s="568">
        <v>2026</v>
      </c>
      <c r="D2290" s="569" t="s">
        <v>80</v>
      </c>
      <c r="E2290" s="569" t="s">
        <v>356</v>
      </c>
      <c r="F2290" s="573" t="s">
        <v>462</v>
      </c>
      <c r="G2290" s="569" t="s">
        <v>42</v>
      </c>
      <c r="H2290" s="569" t="s">
        <v>41</v>
      </c>
      <c r="I2290" s="575" t="s">
        <v>54</v>
      </c>
      <c r="J2290" s="569" t="s">
        <v>349</v>
      </c>
      <c r="K2290" s="569" t="s">
        <v>115</v>
      </c>
      <c r="L2290" s="570">
        <v>1</v>
      </c>
      <c r="M2290" s="571">
        <v>6.1619391489427899</v>
      </c>
      <c r="N2290" s="572">
        <v>753.67159999999797</v>
      </c>
      <c r="O2290" s="668" t="s">
        <v>151</v>
      </c>
      <c r="P2290" s="668" t="s">
        <v>349</v>
      </c>
      <c r="Q2290" s="574" t="s">
        <v>7102</v>
      </c>
      <c r="R2290" s="574" t="s">
        <v>7103</v>
      </c>
      <c r="S2290" s="574" t="s">
        <v>7058</v>
      </c>
      <c r="T2290" s="574" t="s">
        <v>8153</v>
      </c>
      <c r="U2290" s="574" t="s">
        <v>7257</v>
      </c>
      <c r="V2290" s="574" t="s">
        <v>8214</v>
      </c>
      <c r="W2290" s="575" t="s">
        <v>8215</v>
      </c>
      <c r="X2290" s="575" t="s">
        <v>8216</v>
      </c>
      <c r="Y2290" s="576" t="s">
        <v>8217</v>
      </c>
      <c r="Z2290" s="577" t="s">
        <v>8218</v>
      </c>
      <c r="AA2290" s="578" t="s">
        <v>8219</v>
      </c>
      <c r="AE2290"/>
    </row>
    <row r="2291" spans="1:31" s="563" customFormat="1">
      <c r="A2291"/>
      <c r="B2291"/>
      <c r="C2291" s="568">
        <v>2026</v>
      </c>
      <c r="D2291" s="569" t="s">
        <v>80</v>
      </c>
      <c r="E2291" s="569" t="s">
        <v>356</v>
      </c>
      <c r="F2291" s="573" t="s">
        <v>462</v>
      </c>
      <c r="G2291" s="569" t="s">
        <v>42</v>
      </c>
      <c r="H2291" s="569" t="s">
        <v>41</v>
      </c>
      <c r="I2291" s="575" t="s">
        <v>54</v>
      </c>
      <c r="J2291" s="569" t="s">
        <v>76</v>
      </c>
      <c r="K2291" s="569" t="s">
        <v>115</v>
      </c>
      <c r="L2291" s="570">
        <v>0.9</v>
      </c>
      <c r="M2291" s="571">
        <v>9.8607487399294119E-2</v>
      </c>
      <c r="N2291" s="572">
        <v>108.52871039999971</v>
      </c>
      <c r="O2291" s="668" t="s">
        <v>151</v>
      </c>
      <c r="P2291" s="668" t="s">
        <v>76</v>
      </c>
      <c r="Q2291" s="574" t="s">
        <v>7102</v>
      </c>
      <c r="R2291" s="574" t="s">
        <v>7103</v>
      </c>
      <c r="S2291" s="574" t="s">
        <v>7066</v>
      </c>
      <c r="T2291" s="574" t="s">
        <v>8153</v>
      </c>
      <c r="U2291" s="574" t="s">
        <v>8220</v>
      </c>
      <c r="V2291" s="574" t="s">
        <v>8221</v>
      </c>
      <c r="W2291" s="575" t="s">
        <v>8215</v>
      </c>
      <c r="X2291" s="575" t="s">
        <v>8216</v>
      </c>
      <c r="Y2291" s="576" t="s">
        <v>8222</v>
      </c>
      <c r="Z2291" s="577" t="s">
        <v>8223</v>
      </c>
      <c r="AA2291" s="578" t="s">
        <v>8219</v>
      </c>
      <c r="AE2291"/>
    </row>
    <row r="2292" spans="1:31" s="563" customFormat="1">
      <c r="A2292"/>
      <c r="B2292"/>
      <c r="C2292" s="568">
        <v>2026</v>
      </c>
      <c r="D2292" s="569" t="s">
        <v>80</v>
      </c>
      <c r="E2292" s="569" t="s">
        <v>356</v>
      </c>
      <c r="F2292" s="573" t="s">
        <v>462</v>
      </c>
      <c r="G2292" s="569" t="s">
        <v>42</v>
      </c>
      <c r="H2292" s="569" t="s">
        <v>41</v>
      </c>
      <c r="I2292" s="575" t="s">
        <v>54</v>
      </c>
      <c r="J2292" s="569" t="s">
        <v>76</v>
      </c>
      <c r="K2292" s="569" t="s">
        <v>346</v>
      </c>
      <c r="L2292" s="570">
        <v>0.1</v>
      </c>
      <c r="M2292" s="571">
        <v>1.0956387488810457E-2</v>
      </c>
      <c r="N2292" s="572">
        <v>12.058745599999968</v>
      </c>
      <c r="O2292" s="668" t="s">
        <v>151</v>
      </c>
      <c r="P2292" s="668" t="s">
        <v>76</v>
      </c>
      <c r="Q2292" s="574" t="s">
        <v>6945</v>
      </c>
      <c r="R2292" s="574" t="s">
        <v>6946</v>
      </c>
      <c r="S2292" s="574" t="s">
        <v>7066</v>
      </c>
      <c r="T2292" s="574" t="s">
        <v>8153</v>
      </c>
      <c r="U2292" s="574" t="s">
        <v>8224</v>
      </c>
      <c r="V2292" s="574" t="s">
        <v>8225</v>
      </c>
      <c r="W2292" s="575" t="s">
        <v>8159</v>
      </c>
      <c r="X2292" s="575" t="s">
        <v>8160</v>
      </c>
      <c r="Y2292" s="576" t="s">
        <v>8222</v>
      </c>
      <c r="Z2292" s="577" t="s">
        <v>8226</v>
      </c>
      <c r="AA2292" s="578" t="s">
        <v>8162</v>
      </c>
      <c r="AE2292"/>
    </row>
    <row r="2293" spans="1:31" s="563" customFormat="1">
      <c r="A2293"/>
      <c r="B2293"/>
      <c r="C2293" s="568">
        <v>2026</v>
      </c>
      <c r="D2293" s="569" t="s">
        <v>80</v>
      </c>
      <c r="E2293" s="569" t="s">
        <v>356</v>
      </c>
      <c r="F2293" s="573" t="s">
        <v>462</v>
      </c>
      <c r="G2293" s="569" t="s">
        <v>42</v>
      </c>
      <c r="H2293" s="569" t="s">
        <v>41</v>
      </c>
      <c r="I2293" s="575" t="s">
        <v>54</v>
      </c>
      <c r="J2293" s="569" t="s">
        <v>74</v>
      </c>
      <c r="K2293" s="569" t="s">
        <v>115</v>
      </c>
      <c r="L2293" s="570">
        <v>0.6</v>
      </c>
      <c r="M2293" s="571">
        <v>0.82536283365082652</v>
      </c>
      <c r="N2293" s="572">
        <v>775.20507428571216</v>
      </c>
      <c r="O2293" s="668" t="s">
        <v>151</v>
      </c>
      <c r="P2293" s="668" t="s">
        <v>74</v>
      </c>
      <c r="Q2293" s="574" t="s">
        <v>7102</v>
      </c>
      <c r="R2293" s="574" t="s">
        <v>7103</v>
      </c>
      <c r="S2293" s="574" t="s">
        <v>7079</v>
      </c>
      <c r="T2293" s="574" t="s">
        <v>8153</v>
      </c>
      <c r="U2293" s="574" t="s">
        <v>8227</v>
      </c>
      <c r="V2293" s="574" t="s">
        <v>8228</v>
      </c>
      <c r="W2293" s="575" t="s">
        <v>8215</v>
      </c>
      <c r="X2293" s="575" t="s">
        <v>8216</v>
      </c>
      <c r="Y2293" s="576" t="s">
        <v>8229</v>
      </c>
      <c r="Z2293" s="577" t="s">
        <v>8230</v>
      </c>
      <c r="AA2293" s="578" t="s">
        <v>8219</v>
      </c>
      <c r="AE2293"/>
    </row>
    <row r="2294" spans="1:31" s="563" customFormat="1">
      <c r="A2294"/>
      <c r="B2294"/>
      <c r="C2294" s="568">
        <v>2026</v>
      </c>
      <c r="D2294" s="569" t="s">
        <v>80</v>
      </c>
      <c r="E2294" s="569" t="s">
        <v>356</v>
      </c>
      <c r="F2294" s="573" t="s">
        <v>462</v>
      </c>
      <c r="G2294" s="569" t="s">
        <v>42</v>
      </c>
      <c r="H2294" s="569" t="s">
        <v>41</v>
      </c>
      <c r="I2294" s="575" t="s">
        <v>54</v>
      </c>
      <c r="J2294" s="569" t="s">
        <v>74</v>
      </c>
      <c r="K2294" s="569" t="s">
        <v>346</v>
      </c>
      <c r="L2294" s="570">
        <v>0.4</v>
      </c>
      <c r="M2294" s="571">
        <v>0.55024188910055105</v>
      </c>
      <c r="N2294" s="572">
        <v>516.8033828571414</v>
      </c>
      <c r="O2294" s="668" t="s">
        <v>151</v>
      </c>
      <c r="P2294" s="668" t="s">
        <v>74</v>
      </c>
      <c r="Q2294" s="574" t="s">
        <v>6945</v>
      </c>
      <c r="R2294" s="574" t="s">
        <v>6946</v>
      </c>
      <c r="S2294" s="574" t="s">
        <v>7079</v>
      </c>
      <c r="T2294" s="574" t="s">
        <v>8153</v>
      </c>
      <c r="U2294" s="574" t="s">
        <v>8101</v>
      </c>
      <c r="V2294" s="574" t="s">
        <v>8231</v>
      </c>
      <c r="W2294" s="575" t="s">
        <v>8159</v>
      </c>
      <c r="X2294" s="575" t="s">
        <v>8160</v>
      </c>
      <c r="Y2294" s="576" t="s">
        <v>8229</v>
      </c>
      <c r="Z2294" s="577" t="s">
        <v>8232</v>
      </c>
      <c r="AA2294" s="578" t="s">
        <v>8162</v>
      </c>
      <c r="AE2294"/>
    </row>
    <row r="2295" spans="1:31" s="563" customFormat="1">
      <c r="A2295"/>
      <c r="B2295"/>
      <c r="C2295" s="568">
        <v>2026</v>
      </c>
      <c r="D2295" s="569" t="s">
        <v>80</v>
      </c>
      <c r="E2295" s="569" t="s">
        <v>356</v>
      </c>
      <c r="F2295" s="573" t="s">
        <v>462</v>
      </c>
      <c r="G2295" s="569" t="s">
        <v>42</v>
      </c>
      <c r="H2295" s="569" t="s">
        <v>41</v>
      </c>
      <c r="I2295" s="575" t="s">
        <v>54</v>
      </c>
      <c r="J2295" s="569" t="s">
        <v>351</v>
      </c>
      <c r="K2295" s="569" t="s">
        <v>100</v>
      </c>
      <c r="L2295" s="570">
        <v>1</v>
      </c>
      <c r="M2295" s="571">
        <v>3.5790708689615216</v>
      </c>
      <c r="N2295" s="572">
        <v>17.083222933333289</v>
      </c>
      <c r="O2295" s="668" t="s">
        <v>151</v>
      </c>
      <c r="P2295" s="668" t="s">
        <v>351</v>
      </c>
      <c r="Q2295" s="574" t="s">
        <v>7087</v>
      </c>
      <c r="R2295" s="574" t="s">
        <v>7088</v>
      </c>
      <c r="S2295" s="574" t="s">
        <v>7089</v>
      </c>
      <c r="T2295" s="574" t="s">
        <v>8153</v>
      </c>
      <c r="U2295" s="574" t="s">
        <v>7090</v>
      </c>
      <c r="V2295" s="574" t="s">
        <v>7091</v>
      </c>
      <c r="W2295" s="575" t="s">
        <v>8233</v>
      </c>
      <c r="X2295" s="575" t="s">
        <v>8234</v>
      </c>
      <c r="Y2295" s="576" t="s">
        <v>8235</v>
      </c>
      <c r="Z2295" s="577" t="s">
        <v>8236</v>
      </c>
      <c r="AA2295" s="578" t="s">
        <v>8237</v>
      </c>
      <c r="AE2295"/>
    </row>
    <row r="2296" spans="1:31" s="563" customFormat="1">
      <c r="A2296"/>
      <c r="B2296"/>
      <c r="C2296" s="568">
        <v>2026</v>
      </c>
      <c r="D2296" s="569" t="s">
        <v>80</v>
      </c>
      <c r="E2296" s="569" t="s">
        <v>356</v>
      </c>
      <c r="F2296" s="573" t="s">
        <v>462</v>
      </c>
      <c r="G2296" s="569" t="s">
        <v>42</v>
      </c>
      <c r="H2296" s="569" t="s">
        <v>41</v>
      </c>
      <c r="I2296" s="575" t="s">
        <v>54</v>
      </c>
      <c r="J2296" s="569" t="s">
        <v>67</v>
      </c>
      <c r="K2296" s="569" t="s">
        <v>81</v>
      </c>
      <c r="L2296" s="570">
        <v>1</v>
      </c>
      <c r="M2296" s="571">
        <v>4.1687651511798043</v>
      </c>
      <c r="N2296" s="572">
        <v>24.515032263736202</v>
      </c>
      <c r="O2296" s="668" t="s">
        <v>382</v>
      </c>
      <c r="P2296" s="668" t="s">
        <v>67</v>
      </c>
      <c r="Q2296" s="574" t="s">
        <v>7030</v>
      </c>
      <c r="R2296" s="574" t="s">
        <v>7031</v>
      </c>
      <c r="S2296" s="574" t="s">
        <v>7097</v>
      </c>
      <c r="T2296" s="574" t="s">
        <v>8153</v>
      </c>
      <c r="U2296" s="574" t="s">
        <v>7098</v>
      </c>
      <c r="V2296" s="574" t="s">
        <v>7099</v>
      </c>
      <c r="W2296" s="575" t="s">
        <v>8195</v>
      </c>
      <c r="X2296" s="575" t="s">
        <v>8196</v>
      </c>
      <c r="Y2296" s="576" t="s">
        <v>8238</v>
      </c>
      <c r="Z2296" s="577" t="s">
        <v>8239</v>
      </c>
      <c r="AA2296" s="578" t="s">
        <v>8199</v>
      </c>
      <c r="AE2296"/>
    </row>
    <row r="2297" spans="1:31" s="563" customFormat="1">
      <c r="A2297"/>
      <c r="B2297"/>
      <c r="C2297" s="568">
        <v>2026</v>
      </c>
      <c r="D2297" s="569" t="s">
        <v>80</v>
      </c>
      <c r="E2297" s="569" t="s">
        <v>356</v>
      </c>
      <c r="F2297" s="573" t="s">
        <v>462</v>
      </c>
      <c r="G2297" s="569" t="s">
        <v>42</v>
      </c>
      <c r="H2297" s="569" t="s">
        <v>41</v>
      </c>
      <c r="I2297" s="575" t="s">
        <v>54</v>
      </c>
      <c r="J2297" s="569" t="s">
        <v>66</v>
      </c>
      <c r="K2297" s="569" t="s">
        <v>115</v>
      </c>
      <c r="L2297" s="570">
        <v>0.9</v>
      </c>
      <c r="M2297" s="571">
        <v>10.300595065588485</v>
      </c>
      <c r="N2297" s="572">
        <v>551.58822593406444</v>
      </c>
      <c r="O2297" s="668" t="s">
        <v>381</v>
      </c>
      <c r="P2297" s="668" t="s">
        <v>66</v>
      </c>
      <c r="Q2297" s="574" t="s">
        <v>7102</v>
      </c>
      <c r="R2297" s="574" t="s">
        <v>7103</v>
      </c>
      <c r="S2297" s="574" t="s">
        <v>7104</v>
      </c>
      <c r="T2297" s="574" t="s">
        <v>8153</v>
      </c>
      <c r="U2297" s="574" t="s">
        <v>7105</v>
      </c>
      <c r="V2297" s="574" t="s">
        <v>7106</v>
      </c>
      <c r="W2297" s="575" t="s">
        <v>8215</v>
      </c>
      <c r="X2297" s="575" t="s">
        <v>8216</v>
      </c>
      <c r="Y2297" s="576" t="s">
        <v>8240</v>
      </c>
      <c r="Z2297" s="577" t="s">
        <v>8241</v>
      </c>
      <c r="AA2297" s="578" t="s">
        <v>8219</v>
      </c>
      <c r="AE2297"/>
    </row>
    <row r="2298" spans="1:31" s="563" customFormat="1">
      <c r="A2298"/>
      <c r="B2298"/>
      <c r="C2298" s="568">
        <v>2026</v>
      </c>
      <c r="D2298" s="569" t="s">
        <v>80</v>
      </c>
      <c r="E2298" s="569" t="s">
        <v>356</v>
      </c>
      <c r="F2298" s="573" t="s">
        <v>462</v>
      </c>
      <c r="G2298" s="569" t="s">
        <v>42</v>
      </c>
      <c r="H2298" s="569" t="s">
        <v>41</v>
      </c>
      <c r="I2298" s="575" t="s">
        <v>54</v>
      </c>
      <c r="J2298" s="569" t="s">
        <v>66</v>
      </c>
      <c r="K2298" s="569" t="s">
        <v>310</v>
      </c>
      <c r="L2298" s="570">
        <v>0.1</v>
      </c>
      <c r="M2298" s="571">
        <v>1.1445105628431649</v>
      </c>
      <c r="N2298" s="572">
        <v>61.287580659340492</v>
      </c>
      <c r="O2298" s="668" t="s">
        <v>381</v>
      </c>
      <c r="P2298" s="668" t="s">
        <v>66</v>
      </c>
      <c r="Q2298" s="574" t="s">
        <v>7112</v>
      </c>
      <c r="R2298" s="574" t="s">
        <v>7113</v>
      </c>
      <c r="S2298" s="574" t="s">
        <v>7104</v>
      </c>
      <c r="T2298" s="574" t="s">
        <v>8153</v>
      </c>
      <c r="U2298" s="574" t="s">
        <v>7114</v>
      </c>
      <c r="V2298" s="574" t="s">
        <v>7115</v>
      </c>
      <c r="W2298" s="575" t="s">
        <v>8242</v>
      </c>
      <c r="X2298" s="575" t="s">
        <v>8243</v>
      </c>
      <c r="Y2298" s="576" t="s">
        <v>8240</v>
      </c>
      <c r="Z2298" s="577" t="s">
        <v>8244</v>
      </c>
      <c r="AA2298" s="578" t="s">
        <v>8245</v>
      </c>
      <c r="AE2298"/>
    </row>
    <row r="2299" spans="1:31" s="563" customFormat="1">
      <c r="A2299"/>
      <c r="B2299"/>
      <c r="C2299" s="568">
        <v>2026</v>
      </c>
      <c r="D2299" s="569" t="s">
        <v>80</v>
      </c>
      <c r="E2299" s="569" t="s">
        <v>356</v>
      </c>
      <c r="F2299" s="573" t="s">
        <v>462</v>
      </c>
      <c r="G2299" s="569" t="s">
        <v>42</v>
      </c>
      <c r="H2299" s="569" t="s">
        <v>41</v>
      </c>
      <c r="I2299" s="575" t="s">
        <v>54</v>
      </c>
      <c r="J2299" s="569" t="s">
        <v>348</v>
      </c>
      <c r="K2299" s="569" t="s">
        <v>115</v>
      </c>
      <c r="L2299" s="570">
        <v>1</v>
      </c>
      <c r="M2299" s="571">
        <v>10.735281236423564</v>
      </c>
      <c r="N2299" s="572">
        <v>1306.3641066666632</v>
      </c>
      <c r="O2299" s="668" t="s">
        <v>151</v>
      </c>
      <c r="P2299" s="668" t="s">
        <v>348</v>
      </c>
      <c r="Q2299" s="574" t="s">
        <v>7102</v>
      </c>
      <c r="R2299" s="574" t="s">
        <v>7103</v>
      </c>
      <c r="S2299" s="574" t="s">
        <v>7128</v>
      </c>
      <c r="T2299" s="574" t="s">
        <v>8153</v>
      </c>
      <c r="U2299" s="574" t="s">
        <v>8246</v>
      </c>
      <c r="V2299" s="574" t="s">
        <v>8247</v>
      </c>
      <c r="W2299" s="575" t="s">
        <v>8215</v>
      </c>
      <c r="X2299" s="575" t="s">
        <v>8216</v>
      </c>
      <c r="Y2299" s="576" t="s">
        <v>8248</v>
      </c>
      <c r="Z2299" s="577" t="s">
        <v>8249</v>
      </c>
      <c r="AA2299" s="578" t="s">
        <v>8219</v>
      </c>
      <c r="AE2299"/>
    </row>
    <row r="2300" spans="1:31" s="563" customFormat="1">
      <c r="A2300"/>
      <c r="B2300"/>
      <c r="C2300" s="568">
        <v>2026</v>
      </c>
      <c r="D2300" s="569" t="s">
        <v>80</v>
      </c>
      <c r="E2300" s="569" t="s">
        <v>357</v>
      </c>
      <c r="F2300" s="573" t="s">
        <v>462</v>
      </c>
      <c r="G2300" s="569" t="s">
        <v>42</v>
      </c>
      <c r="H2300" s="569" t="s">
        <v>41</v>
      </c>
      <c r="I2300" s="575" t="s">
        <v>54</v>
      </c>
      <c r="J2300" s="569" t="s">
        <v>352</v>
      </c>
      <c r="K2300" s="569" t="s">
        <v>106</v>
      </c>
      <c r="L2300" s="570">
        <v>0.8</v>
      </c>
      <c r="M2300" s="571">
        <v>2.0482575250023647</v>
      </c>
      <c r="N2300" s="572">
        <v>78.95796</v>
      </c>
      <c r="O2300" s="668" t="s">
        <v>151</v>
      </c>
      <c r="P2300" s="668" t="s">
        <v>352</v>
      </c>
      <c r="Q2300" s="574" t="s">
        <v>6974</v>
      </c>
      <c r="R2300" s="574" t="s">
        <v>6975</v>
      </c>
      <c r="S2300" s="574" t="s">
        <v>6947</v>
      </c>
      <c r="T2300" s="574" t="s">
        <v>8153</v>
      </c>
      <c r="U2300" s="574" t="s">
        <v>7390</v>
      </c>
      <c r="V2300" s="574" t="s">
        <v>7825</v>
      </c>
      <c r="W2300" s="575" t="s">
        <v>8154</v>
      </c>
      <c r="X2300" s="575" t="s">
        <v>8155</v>
      </c>
      <c r="Y2300" s="576" t="s">
        <v>8156</v>
      </c>
      <c r="Z2300" s="577" t="s">
        <v>8250</v>
      </c>
      <c r="AA2300" s="578" t="s">
        <v>8251</v>
      </c>
      <c r="AE2300"/>
    </row>
    <row r="2301" spans="1:31" s="563" customFormat="1">
      <c r="A2301"/>
      <c r="B2301"/>
      <c r="C2301" s="568">
        <v>2026</v>
      </c>
      <c r="D2301" s="569" t="s">
        <v>80</v>
      </c>
      <c r="E2301" s="569" t="s">
        <v>357</v>
      </c>
      <c r="F2301" s="573" t="s">
        <v>462</v>
      </c>
      <c r="G2301" s="569" t="s">
        <v>42</v>
      </c>
      <c r="H2301" s="569" t="s">
        <v>41</v>
      </c>
      <c r="I2301" s="575" t="s">
        <v>54</v>
      </c>
      <c r="J2301" s="569" t="s">
        <v>352</v>
      </c>
      <c r="K2301" s="569" t="s">
        <v>346</v>
      </c>
      <c r="L2301" s="570">
        <v>0.2</v>
      </c>
      <c r="M2301" s="571">
        <v>0.51206438125059117</v>
      </c>
      <c r="N2301" s="572">
        <v>19.73949</v>
      </c>
      <c r="O2301" s="668" t="s">
        <v>151</v>
      </c>
      <c r="P2301" s="668" t="s">
        <v>352</v>
      </c>
      <c r="Q2301" s="574" t="s">
        <v>6945</v>
      </c>
      <c r="R2301" s="574" t="s">
        <v>6946</v>
      </c>
      <c r="S2301" s="574" t="s">
        <v>6947</v>
      </c>
      <c r="T2301" s="574" t="s">
        <v>8153</v>
      </c>
      <c r="U2301" s="574" t="s">
        <v>6949</v>
      </c>
      <c r="V2301" s="574" t="s">
        <v>6950</v>
      </c>
      <c r="W2301" s="575" t="s">
        <v>8159</v>
      </c>
      <c r="X2301" s="575" t="s">
        <v>8160</v>
      </c>
      <c r="Y2301" s="576" t="s">
        <v>8156</v>
      </c>
      <c r="Z2301" s="577" t="s">
        <v>8252</v>
      </c>
      <c r="AA2301" s="578" t="s">
        <v>8253</v>
      </c>
      <c r="AE2301"/>
    </row>
    <row r="2302" spans="1:31" s="563" customFormat="1">
      <c r="A2302"/>
      <c r="B2302"/>
      <c r="C2302" s="568">
        <v>2026</v>
      </c>
      <c r="D2302" s="569" t="s">
        <v>80</v>
      </c>
      <c r="E2302" s="569" t="s">
        <v>357</v>
      </c>
      <c r="F2302" s="573" t="s">
        <v>462</v>
      </c>
      <c r="G2302" s="569" t="s">
        <v>42</v>
      </c>
      <c r="H2302" s="569" t="s">
        <v>41</v>
      </c>
      <c r="I2302" s="575" t="s">
        <v>54</v>
      </c>
      <c r="J2302" s="569" t="s">
        <v>116</v>
      </c>
      <c r="K2302" s="569" t="s">
        <v>90</v>
      </c>
      <c r="L2302" s="570">
        <v>0.5</v>
      </c>
      <c r="M2302" s="571">
        <v>2.0891879174414294</v>
      </c>
      <c r="N2302" s="572">
        <v>9.3502847368421058</v>
      </c>
      <c r="O2302" s="668" t="s">
        <v>382</v>
      </c>
      <c r="P2302" s="668" t="s">
        <v>116</v>
      </c>
      <c r="Q2302" s="574" t="s">
        <v>6956</v>
      </c>
      <c r="R2302" s="574" t="s">
        <v>6957</v>
      </c>
      <c r="S2302" s="574" t="s">
        <v>6958</v>
      </c>
      <c r="T2302" s="574" t="s">
        <v>8153</v>
      </c>
      <c r="U2302" s="574" t="s">
        <v>6959</v>
      </c>
      <c r="V2302" s="574" t="s">
        <v>6960</v>
      </c>
      <c r="W2302" s="575" t="s">
        <v>8163</v>
      </c>
      <c r="X2302" s="575" t="s">
        <v>8164</v>
      </c>
      <c r="Y2302" s="576" t="s">
        <v>8165</v>
      </c>
      <c r="Z2302" s="577" t="s">
        <v>8254</v>
      </c>
      <c r="AA2302" s="578" t="s">
        <v>8255</v>
      </c>
      <c r="AE2302"/>
    </row>
    <row r="2303" spans="1:31" s="563" customFormat="1">
      <c r="A2303"/>
      <c r="B2303"/>
      <c r="C2303" s="568">
        <v>2026</v>
      </c>
      <c r="D2303" s="569" t="s">
        <v>80</v>
      </c>
      <c r="E2303" s="569" t="s">
        <v>357</v>
      </c>
      <c r="F2303" s="573" t="s">
        <v>462</v>
      </c>
      <c r="G2303" s="569" t="s">
        <v>42</v>
      </c>
      <c r="H2303" s="569" t="s">
        <v>41</v>
      </c>
      <c r="I2303" s="575" t="s">
        <v>54</v>
      </c>
      <c r="J2303" s="569" t="s">
        <v>116</v>
      </c>
      <c r="K2303" s="569" t="s">
        <v>330</v>
      </c>
      <c r="L2303" s="570">
        <v>0.5</v>
      </c>
      <c r="M2303" s="571">
        <v>2.0891879174414294</v>
      </c>
      <c r="N2303" s="572">
        <v>9.3502847368421058</v>
      </c>
      <c r="O2303" s="668" t="s">
        <v>382</v>
      </c>
      <c r="P2303" s="668" t="s">
        <v>116</v>
      </c>
      <c r="Q2303" s="574" t="s">
        <v>6984</v>
      </c>
      <c r="R2303" s="574" t="s">
        <v>6985</v>
      </c>
      <c r="S2303" s="574" t="s">
        <v>6958</v>
      </c>
      <c r="T2303" s="574" t="s">
        <v>8153</v>
      </c>
      <c r="U2303" s="574" t="s">
        <v>7575</v>
      </c>
      <c r="V2303" s="574" t="s">
        <v>7576</v>
      </c>
      <c r="W2303" s="575" t="s">
        <v>8256</v>
      </c>
      <c r="X2303" s="575" t="s">
        <v>8257</v>
      </c>
      <c r="Y2303" s="576" t="s">
        <v>8165</v>
      </c>
      <c r="Z2303" s="577" t="s">
        <v>8258</v>
      </c>
      <c r="AA2303" s="578" t="s">
        <v>8259</v>
      </c>
      <c r="AE2303"/>
    </row>
    <row r="2304" spans="1:31" s="563" customFormat="1">
      <c r="A2304"/>
      <c r="B2304"/>
      <c r="C2304" s="568">
        <v>2026</v>
      </c>
      <c r="D2304" s="569" t="s">
        <v>80</v>
      </c>
      <c r="E2304" s="569" t="s">
        <v>357</v>
      </c>
      <c r="F2304" s="573" t="s">
        <v>462</v>
      </c>
      <c r="G2304" s="569" t="s">
        <v>42</v>
      </c>
      <c r="H2304" s="569" t="s">
        <v>41</v>
      </c>
      <c r="I2304" s="575" t="s">
        <v>54</v>
      </c>
      <c r="J2304" s="569" t="s">
        <v>109</v>
      </c>
      <c r="K2304" s="569" t="s">
        <v>90</v>
      </c>
      <c r="L2304" s="570">
        <v>1</v>
      </c>
      <c r="M2304" s="571">
        <v>9.6570317608334229</v>
      </c>
      <c r="N2304" s="572">
        <v>374.01138947368418</v>
      </c>
      <c r="O2304" s="668" t="s">
        <v>381</v>
      </c>
      <c r="P2304" s="668" t="s">
        <v>109</v>
      </c>
      <c r="Q2304" s="574" t="s">
        <v>6956</v>
      </c>
      <c r="R2304" s="574" t="s">
        <v>6957</v>
      </c>
      <c r="S2304" s="574" t="s">
        <v>6976</v>
      </c>
      <c r="T2304" s="574" t="s">
        <v>8153</v>
      </c>
      <c r="U2304" s="574" t="s">
        <v>7758</v>
      </c>
      <c r="V2304" s="574" t="s">
        <v>8168</v>
      </c>
      <c r="W2304" s="575" t="s">
        <v>8163</v>
      </c>
      <c r="X2304" s="575" t="s">
        <v>8164</v>
      </c>
      <c r="Y2304" s="576" t="s">
        <v>8169</v>
      </c>
      <c r="Z2304" s="577" t="s">
        <v>8260</v>
      </c>
      <c r="AA2304" s="578" t="s">
        <v>8255</v>
      </c>
      <c r="AE2304"/>
    </row>
    <row r="2305" spans="1:31" s="563" customFormat="1">
      <c r="A2305"/>
      <c r="B2305"/>
      <c r="C2305" s="568">
        <v>2026</v>
      </c>
      <c r="D2305" s="569" t="s">
        <v>80</v>
      </c>
      <c r="E2305" s="569" t="s">
        <v>357</v>
      </c>
      <c r="F2305" s="573" t="s">
        <v>462</v>
      </c>
      <c r="G2305" s="569" t="s">
        <v>42</v>
      </c>
      <c r="H2305" s="569" t="s">
        <v>41</v>
      </c>
      <c r="I2305" s="575" t="s">
        <v>54</v>
      </c>
      <c r="J2305" s="569" t="s">
        <v>350</v>
      </c>
      <c r="K2305" s="569" t="s">
        <v>111</v>
      </c>
      <c r="L2305" s="570">
        <v>1</v>
      </c>
      <c r="M2305" s="571">
        <v>5.6087620624352814</v>
      </c>
      <c r="N2305" s="572">
        <v>631.66368</v>
      </c>
      <c r="O2305" s="668" t="s">
        <v>151</v>
      </c>
      <c r="P2305" s="668" t="s">
        <v>350</v>
      </c>
      <c r="Q2305" s="574" t="s">
        <v>7071</v>
      </c>
      <c r="R2305" s="574" t="s">
        <v>7072</v>
      </c>
      <c r="S2305" s="574" t="s">
        <v>6986</v>
      </c>
      <c r="T2305" s="574" t="s">
        <v>8153</v>
      </c>
      <c r="U2305" s="574" t="s">
        <v>7418</v>
      </c>
      <c r="V2305" s="574" t="s">
        <v>8171</v>
      </c>
      <c r="W2305" s="575" t="s">
        <v>8172</v>
      </c>
      <c r="X2305" s="575" t="s">
        <v>8173</v>
      </c>
      <c r="Y2305" s="576" t="s">
        <v>8174</v>
      </c>
      <c r="Z2305" s="577" t="s">
        <v>8261</v>
      </c>
      <c r="AA2305" s="578" t="s">
        <v>8262</v>
      </c>
      <c r="AE2305"/>
    </row>
    <row r="2306" spans="1:31" s="563" customFormat="1">
      <c r="A2306"/>
      <c r="B2306"/>
      <c r="C2306" s="568">
        <v>2026</v>
      </c>
      <c r="D2306" s="569" t="s">
        <v>80</v>
      </c>
      <c r="E2306" s="569" t="s">
        <v>357</v>
      </c>
      <c r="F2306" s="573" t="s">
        <v>462</v>
      </c>
      <c r="G2306" s="569" t="s">
        <v>42</v>
      </c>
      <c r="H2306" s="569" t="s">
        <v>41</v>
      </c>
      <c r="I2306" s="575" t="s">
        <v>54</v>
      </c>
      <c r="J2306" s="569" t="s">
        <v>99</v>
      </c>
      <c r="K2306" s="569" t="s">
        <v>272</v>
      </c>
      <c r="L2306" s="570">
        <v>0.5</v>
      </c>
      <c r="M2306" s="571">
        <v>1.16487953552706</v>
      </c>
      <c r="N2306" s="572">
        <v>276.35285999999996</v>
      </c>
      <c r="O2306" s="668" t="s">
        <v>151</v>
      </c>
      <c r="P2306" s="668" t="s">
        <v>99</v>
      </c>
      <c r="Q2306" s="574" t="s">
        <v>8177</v>
      </c>
      <c r="R2306" s="574" t="s">
        <v>8178</v>
      </c>
      <c r="S2306" s="574" t="s">
        <v>6996</v>
      </c>
      <c r="T2306" s="574" t="s">
        <v>8153</v>
      </c>
      <c r="U2306" s="574" t="s">
        <v>8179</v>
      </c>
      <c r="V2306" s="574" t="s">
        <v>8180</v>
      </c>
      <c r="W2306" s="575" t="s">
        <v>8181</v>
      </c>
      <c r="X2306" s="575" t="s">
        <v>8182</v>
      </c>
      <c r="Y2306" s="576" t="s">
        <v>8183</v>
      </c>
      <c r="Z2306" s="577" t="s">
        <v>8263</v>
      </c>
      <c r="AA2306" s="578" t="s">
        <v>8264</v>
      </c>
      <c r="AE2306"/>
    </row>
    <row r="2307" spans="1:31" s="563" customFormat="1">
      <c r="A2307"/>
      <c r="B2307"/>
      <c r="C2307" s="568">
        <v>2026</v>
      </c>
      <c r="D2307" s="569" t="s">
        <v>80</v>
      </c>
      <c r="E2307" s="569" t="s">
        <v>357</v>
      </c>
      <c r="F2307" s="573" t="s">
        <v>462</v>
      </c>
      <c r="G2307" s="569" t="s">
        <v>42</v>
      </c>
      <c r="H2307" s="569" t="s">
        <v>41</v>
      </c>
      <c r="I2307" s="575" t="s">
        <v>54</v>
      </c>
      <c r="J2307" s="569" t="s">
        <v>99</v>
      </c>
      <c r="K2307" s="569" t="s">
        <v>346</v>
      </c>
      <c r="L2307" s="570">
        <v>0.5</v>
      </c>
      <c r="M2307" s="571">
        <v>1.16487953552706</v>
      </c>
      <c r="N2307" s="572">
        <v>276.35285999999996</v>
      </c>
      <c r="O2307" s="668" t="s">
        <v>151</v>
      </c>
      <c r="P2307" s="668" t="s">
        <v>99</v>
      </c>
      <c r="Q2307" s="574" t="s">
        <v>6945</v>
      </c>
      <c r="R2307" s="574" t="s">
        <v>6946</v>
      </c>
      <c r="S2307" s="574" t="s">
        <v>6996</v>
      </c>
      <c r="T2307" s="574" t="s">
        <v>8153</v>
      </c>
      <c r="U2307" s="574" t="s">
        <v>8186</v>
      </c>
      <c r="V2307" s="574" t="s">
        <v>8187</v>
      </c>
      <c r="W2307" s="575" t="s">
        <v>8159</v>
      </c>
      <c r="X2307" s="575" t="s">
        <v>8160</v>
      </c>
      <c r="Y2307" s="576" t="s">
        <v>8183</v>
      </c>
      <c r="Z2307" s="577" t="s">
        <v>8265</v>
      </c>
      <c r="AA2307" s="578" t="s">
        <v>8253</v>
      </c>
      <c r="AE2307"/>
    </row>
    <row r="2308" spans="1:31" s="563" customFormat="1">
      <c r="A2308"/>
      <c r="B2308"/>
      <c r="C2308" s="568">
        <v>2026</v>
      </c>
      <c r="D2308" s="569" t="s">
        <v>80</v>
      </c>
      <c r="E2308" s="569" t="s">
        <v>357</v>
      </c>
      <c r="F2308" s="573" t="s">
        <v>462</v>
      </c>
      <c r="G2308" s="569" t="s">
        <v>42</v>
      </c>
      <c r="H2308" s="569" t="s">
        <v>41</v>
      </c>
      <c r="I2308" s="575" t="s">
        <v>54</v>
      </c>
      <c r="J2308" s="569" t="s">
        <v>96</v>
      </c>
      <c r="K2308" s="569" t="s">
        <v>346</v>
      </c>
      <c r="L2308" s="570">
        <v>1</v>
      </c>
      <c r="M2308" s="571">
        <v>4.0696240596037145E-2</v>
      </c>
      <c r="N2308" s="572">
        <v>78.95796</v>
      </c>
      <c r="O2308" s="668" t="s">
        <v>151</v>
      </c>
      <c r="P2308" s="668" t="s">
        <v>96</v>
      </c>
      <c r="Q2308" s="574" t="s">
        <v>6945</v>
      </c>
      <c r="R2308" s="574" t="s">
        <v>6946</v>
      </c>
      <c r="S2308" s="574" t="s">
        <v>7004</v>
      </c>
      <c r="T2308" s="574" t="s">
        <v>8153</v>
      </c>
      <c r="U2308" s="574" t="s">
        <v>8189</v>
      </c>
      <c r="V2308" s="574" t="s">
        <v>8190</v>
      </c>
      <c r="W2308" s="575" t="s">
        <v>8159</v>
      </c>
      <c r="X2308" s="575" t="s">
        <v>8160</v>
      </c>
      <c r="Y2308" s="576" t="s">
        <v>8191</v>
      </c>
      <c r="Z2308" s="577" t="s">
        <v>8266</v>
      </c>
      <c r="AA2308" s="578" t="s">
        <v>8253</v>
      </c>
      <c r="AE2308"/>
    </row>
    <row r="2309" spans="1:31" s="563" customFormat="1">
      <c r="A2309"/>
      <c r="B2309"/>
      <c r="C2309" s="568">
        <v>2026</v>
      </c>
      <c r="D2309" s="569" t="s">
        <v>80</v>
      </c>
      <c r="E2309" s="569" t="s">
        <v>357</v>
      </c>
      <c r="F2309" s="573" t="s">
        <v>462</v>
      </c>
      <c r="G2309" s="569" t="s">
        <v>42</v>
      </c>
      <c r="H2309" s="569" t="s">
        <v>41</v>
      </c>
      <c r="I2309" s="575" t="s">
        <v>54</v>
      </c>
      <c r="J2309" s="569" t="s">
        <v>87</v>
      </c>
      <c r="K2309" s="569" t="s">
        <v>106</v>
      </c>
      <c r="L2309" s="570">
        <v>0.5</v>
      </c>
      <c r="M2309" s="571">
        <v>1.0584471037335752</v>
      </c>
      <c r="N2309" s="572">
        <v>44.41385249999999</v>
      </c>
      <c r="O2309" s="668" t="s">
        <v>151</v>
      </c>
      <c r="P2309" s="668" t="s">
        <v>87</v>
      </c>
      <c r="Q2309" s="574" t="s">
        <v>6974</v>
      </c>
      <c r="R2309" s="574" t="s">
        <v>6975</v>
      </c>
      <c r="S2309" s="574" t="s">
        <v>7011</v>
      </c>
      <c r="T2309" s="574" t="s">
        <v>8153</v>
      </c>
      <c r="U2309" s="574" t="s">
        <v>7019</v>
      </c>
      <c r="V2309" s="574" t="s">
        <v>7020</v>
      </c>
      <c r="W2309" s="575" t="s">
        <v>8154</v>
      </c>
      <c r="X2309" s="575" t="s">
        <v>8155</v>
      </c>
      <c r="Y2309" s="576" t="s">
        <v>8193</v>
      </c>
      <c r="Z2309" s="577" t="s">
        <v>8267</v>
      </c>
      <c r="AA2309" s="578" t="s">
        <v>8251</v>
      </c>
      <c r="AE2309"/>
    </row>
    <row r="2310" spans="1:31" s="563" customFormat="1">
      <c r="A2310"/>
      <c r="B2310"/>
      <c r="C2310" s="568">
        <v>2026</v>
      </c>
      <c r="D2310" s="569" t="s">
        <v>80</v>
      </c>
      <c r="E2310" s="569" t="s">
        <v>357</v>
      </c>
      <c r="F2310" s="573" t="s">
        <v>462</v>
      </c>
      <c r="G2310" s="569" t="s">
        <v>42</v>
      </c>
      <c r="H2310" s="569" t="s">
        <v>41</v>
      </c>
      <c r="I2310" s="575" t="s">
        <v>54</v>
      </c>
      <c r="J2310" s="569" t="s">
        <v>87</v>
      </c>
      <c r="K2310" s="569" t="s">
        <v>100</v>
      </c>
      <c r="L2310" s="570">
        <v>0.5</v>
      </c>
      <c r="M2310" s="571">
        <v>1.0584471037335752</v>
      </c>
      <c r="N2310" s="572">
        <v>44.41385249999999</v>
      </c>
      <c r="O2310" s="668" t="s">
        <v>151</v>
      </c>
      <c r="P2310" s="668" t="s">
        <v>87</v>
      </c>
      <c r="Q2310" s="574" t="s">
        <v>7087</v>
      </c>
      <c r="R2310" s="574" t="s">
        <v>7088</v>
      </c>
      <c r="S2310" s="574" t="s">
        <v>7011</v>
      </c>
      <c r="T2310" s="574" t="s">
        <v>8153</v>
      </c>
      <c r="U2310" s="574" t="s">
        <v>8268</v>
      </c>
      <c r="V2310" s="574" t="s">
        <v>8269</v>
      </c>
      <c r="W2310" s="575" t="s">
        <v>8233</v>
      </c>
      <c r="X2310" s="575" t="s">
        <v>8234</v>
      </c>
      <c r="Y2310" s="576" t="s">
        <v>8193</v>
      </c>
      <c r="Z2310" s="577" t="s">
        <v>8270</v>
      </c>
      <c r="AA2310" s="578" t="s">
        <v>8271</v>
      </c>
      <c r="AE2310"/>
    </row>
    <row r="2311" spans="1:31" s="563" customFormat="1">
      <c r="A2311"/>
      <c r="B2311"/>
      <c r="C2311" s="568">
        <v>2026</v>
      </c>
      <c r="D2311" s="569" t="s">
        <v>80</v>
      </c>
      <c r="E2311" s="569" t="s">
        <v>357</v>
      </c>
      <c r="F2311" s="573" t="s">
        <v>462</v>
      </c>
      <c r="G2311" s="569" t="s">
        <v>42</v>
      </c>
      <c r="H2311" s="569" t="s">
        <v>41</v>
      </c>
      <c r="I2311" s="575" t="s">
        <v>54</v>
      </c>
      <c r="J2311" s="569" t="s">
        <v>83</v>
      </c>
      <c r="K2311" s="569" t="s">
        <v>81</v>
      </c>
      <c r="L2311" s="570">
        <v>1</v>
      </c>
      <c r="M2311" s="571">
        <v>28.518078568343583</v>
      </c>
      <c r="N2311" s="572">
        <v>69.020147793103447</v>
      </c>
      <c r="O2311" s="668" t="s">
        <v>382</v>
      </c>
      <c r="P2311" s="668" t="s">
        <v>83</v>
      </c>
      <c r="Q2311" s="574" t="s">
        <v>7030</v>
      </c>
      <c r="R2311" s="574" t="s">
        <v>7031</v>
      </c>
      <c r="S2311" s="574" t="s">
        <v>7032</v>
      </c>
      <c r="T2311" s="574" t="s">
        <v>8153</v>
      </c>
      <c r="U2311" s="574" t="s">
        <v>7033</v>
      </c>
      <c r="V2311" s="574" t="s">
        <v>7034</v>
      </c>
      <c r="W2311" s="575" t="s">
        <v>8195</v>
      </c>
      <c r="X2311" s="575" t="s">
        <v>8196</v>
      </c>
      <c r="Y2311" s="576" t="s">
        <v>8197</v>
      </c>
      <c r="Z2311" s="577" t="s">
        <v>8272</v>
      </c>
      <c r="AA2311" s="578" t="s">
        <v>8273</v>
      </c>
      <c r="AE2311"/>
    </row>
    <row r="2312" spans="1:31" s="563" customFormat="1">
      <c r="A2312"/>
      <c r="B2312"/>
      <c r="C2312" s="568">
        <v>2026</v>
      </c>
      <c r="D2312" s="569" t="s">
        <v>80</v>
      </c>
      <c r="E2312" s="569" t="s">
        <v>357</v>
      </c>
      <c r="F2312" s="573" t="s">
        <v>462</v>
      </c>
      <c r="G2312" s="569" t="s">
        <v>42</v>
      </c>
      <c r="H2312" s="569" t="s">
        <v>41</v>
      </c>
      <c r="I2312" s="575" t="s">
        <v>54</v>
      </c>
      <c r="J2312" s="569" t="s">
        <v>77</v>
      </c>
      <c r="K2312" s="569" t="s">
        <v>93</v>
      </c>
      <c r="L2312" s="570">
        <v>1</v>
      </c>
      <c r="M2312" s="571">
        <v>37.482437068695489</v>
      </c>
      <c r="N2312" s="572">
        <v>1061.848427586207</v>
      </c>
      <c r="O2312" s="668" t="s">
        <v>381</v>
      </c>
      <c r="P2312" s="668" t="s">
        <v>77</v>
      </c>
      <c r="Q2312" s="574" t="s">
        <v>7050</v>
      </c>
      <c r="R2312" s="574" t="s">
        <v>7051</v>
      </c>
      <c r="S2312" s="574" t="s">
        <v>7042</v>
      </c>
      <c r="T2312" s="574" t="s">
        <v>8153</v>
      </c>
      <c r="U2312" s="574" t="s">
        <v>7052</v>
      </c>
      <c r="V2312" s="574" t="s">
        <v>7053</v>
      </c>
      <c r="W2312" s="575" t="s">
        <v>8210</v>
      </c>
      <c r="X2312" s="575" t="s">
        <v>8211</v>
      </c>
      <c r="Y2312" s="576" t="s">
        <v>8200</v>
      </c>
      <c r="Z2312" s="577" t="s">
        <v>8274</v>
      </c>
      <c r="AA2312" s="578" t="s">
        <v>8275</v>
      </c>
      <c r="AE2312"/>
    </row>
    <row r="2313" spans="1:31" s="563" customFormat="1">
      <c r="A2313"/>
      <c r="B2313"/>
      <c r="C2313" s="568">
        <v>2026</v>
      </c>
      <c r="D2313" s="569" t="s">
        <v>80</v>
      </c>
      <c r="E2313" s="569" t="s">
        <v>357</v>
      </c>
      <c r="F2313" s="573" t="s">
        <v>462</v>
      </c>
      <c r="G2313" s="569" t="s">
        <v>42</v>
      </c>
      <c r="H2313" s="569" t="s">
        <v>41</v>
      </c>
      <c r="I2313" s="575" t="s">
        <v>54</v>
      </c>
      <c r="J2313" s="569" t="s">
        <v>349</v>
      </c>
      <c r="K2313" s="569" t="s">
        <v>115</v>
      </c>
      <c r="L2313" s="570">
        <v>0.2</v>
      </c>
      <c r="M2313" s="571">
        <v>1.0380464069105073</v>
      </c>
      <c r="N2313" s="572">
        <v>97.710475500000015</v>
      </c>
      <c r="O2313" s="668" t="s">
        <v>151</v>
      </c>
      <c r="P2313" s="668" t="s">
        <v>349</v>
      </c>
      <c r="Q2313" s="574" t="s">
        <v>7102</v>
      </c>
      <c r="R2313" s="574" t="s">
        <v>7103</v>
      </c>
      <c r="S2313" s="574" t="s">
        <v>7058</v>
      </c>
      <c r="T2313" s="574" t="s">
        <v>8153</v>
      </c>
      <c r="U2313" s="574" t="s">
        <v>7257</v>
      </c>
      <c r="V2313" s="574" t="s">
        <v>8214</v>
      </c>
      <c r="W2313" s="575" t="s">
        <v>8215</v>
      </c>
      <c r="X2313" s="575" t="s">
        <v>8216</v>
      </c>
      <c r="Y2313" s="576" t="s">
        <v>8217</v>
      </c>
      <c r="Z2313" s="577" t="s">
        <v>8276</v>
      </c>
      <c r="AA2313" s="578" t="s">
        <v>8277</v>
      </c>
      <c r="AE2313"/>
    </row>
    <row r="2314" spans="1:31" s="563" customFormat="1">
      <c r="A2314"/>
      <c r="B2314"/>
      <c r="C2314" s="568">
        <v>2026</v>
      </c>
      <c r="D2314" s="569" t="s">
        <v>80</v>
      </c>
      <c r="E2314" s="569" t="s">
        <v>357</v>
      </c>
      <c r="F2314" s="573" t="s">
        <v>462</v>
      </c>
      <c r="G2314" s="569" t="s">
        <v>42</v>
      </c>
      <c r="H2314" s="569" t="s">
        <v>41</v>
      </c>
      <c r="I2314" s="575" t="s">
        <v>54</v>
      </c>
      <c r="J2314" s="569" t="s">
        <v>349</v>
      </c>
      <c r="K2314" s="569" t="s">
        <v>104</v>
      </c>
      <c r="L2314" s="570">
        <v>0.8</v>
      </c>
      <c r="M2314" s="571">
        <v>4.1521856276420293</v>
      </c>
      <c r="N2314" s="572">
        <v>390.84190200000006</v>
      </c>
      <c r="O2314" s="668" t="s">
        <v>151</v>
      </c>
      <c r="P2314" s="668" t="s">
        <v>349</v>
      </c>
      <c r="Q2314" s="574" t="s">
        <v>7022</v>
      </c>
      <c r="R2314" s="574" t="s">
        <v>7023</v>
      </c>
      <c r="S2314" s="574" t="s">
        <v>7058</v>
      </c>
      <c r="T2314" s="574" t="s">
        <v>8153</v>
      </c>
      <c r="U2314" s="574" t="s">
        <v>7063</v>
      </c>
      <c r="V2314" s="574" t="s">
        <v>7064</v>
      </c>
      <c r="W2314" s="575" t="s">
        <v>8278</v>
      </c>
      <c r="X2314" s="575" t="s">
        <v>8279</v>
      </c>
      <c r="Y2314" s="576" t="s">
        <v>8217</v>
      </c>
      <c r="Z2314" s="577" t="s">
        <v>8280</v>
      </c>
      <c r="AA2314" s="578" t="s">
        <v>8281</v>
      </c>
      <c r="AE2314"/>
    </row>
    <row r="2315" spans="1:31" s="563" customFormat="1">
      <c r="A2315"/>
      <c r="B2315"/>
      <c r="C2315" s="568">
        <v>2026</v>
      </c>
      <c r="D2315" s="569" t="s">
        <v>80</v>
      </c>
      <c r="E2315" s="569" t="s">
        <v>357</v>
      </c>
      <c r="F2315" s="573" t="s">
        <v>462</v>
      </c>
      <c r="G2315" s="569" t="s">
        <v>42</v>
      </c>
      <c r="H2315" s="569" t="s">
        <v>41</v>
      </c>
      <c r="I2315" s="575" t="s">
        <v>54</v>
      </c>
      <c r="J2315" s="569" t="s">
        <v>76</v>
      </c>
      <c r="K2315" s="569" t="s">
        <v>115</v>
      </c>
      <c r="L2315" s="570">
        <v>1</v>
      </c>
      <c r="M2315" s="571">
        <v>0.12292222974394752</v>
      </c>
      <c r="N2315" s="572">
        <v>47.374775999999997</v>
      </c>
      <c r="O2315" s="668" t="s">
        <v>151</v>
      </c>
      <c r="P2315" s="668" t="s">
        <v>76</v>
      </c>
      <c r="Q2315" s="574" t="s">
        <v>7102</v>
      </c>
      <c r="R2315" s="574" t="s">
        <v>7103</v>
      </c>
      <c r="S2315" s="574" t="s">
        <v>7066</v>
      </c>
      <c r="T2315" s="574" t="s">
        <v>8153</v>
      </c>
      <c r="U2315" s="574" t="s">
        <v>8220</v>
      </c>
      <c r="V2315" s="574" t="s">
        <v>8221</v>
      </c>
      <c r="W2315" s="575" t="s">
        <v>8215</v>
      </c>
      <c r="X2315" s="575" t="s">
        <v>8216</v>
      </c>
      <c r="Y2315" s="576" t="s">
        <v>8222</v>
      </c>
      <c r="Z2315" s="577" t="s">
        <v>8282</v>
      </c>
      <c r="AA2315" s="578" t="s">
        <v>8277</v>
      </c>
      <c r="AE2315"/>
    </row>
    <row r="2316" spans="1:31" s="563" customFormat="1">
      <c r="A2316"/>
      <c r="B2316"/>
      <c r="C2316" s="568">
        <v>2026</v>
      </c>
      <c r="D2316" s="569" t="s">
        <v>80</v>
      </c>
      <c r="E2316" s="569" t="s">
        <v>357</v>
      </c>
      <c r="F2316" s="573" t="s">
        <v>462</v>
      </c>
      <c r="G2316" s="569" t="s">
        <v>42</v>
      </c>
      <c r="H2316" s="569" t="s">
        <v>41</v>
      </c>
      <c r="I2316" s="575" t="s">
        <v>54</v>
      </c>
      <c r="J2316" s="569" t="s">
        <v>74</v>
      </c>
      <c r="K2316" s="569" t="s">
        <v>115</v>
      </c>
      <c r="L2316" s="570">
        <v>1</v>
      </c>
      <c r="M2316" s="571">
        <v>1.3121684005447045</v>
      </c>
      <c r="N2316" s="572">
        <v>507.58688571428564</v>
      </c>
      <c r="O2316" s="668" t="s">
        <v>151</v>
      </c>
      <c r="P2316" s="668" t="s">
        <v>74</v>
      </c>
      <c r="Q2316" s="574" t="s">
        <v>7102</v>
      </c>
      <c r="R2316" s="574" t="s">
        <v>7103</v>
      </c>
      <c r="S2316" s="574" t="s">
        <v>7079</v>
      </c>
      <c r="T2316" s="574" t="s">
        <v>8153</v>
      </c>
      <c r="U2316" s="574" t="s">
        <v>8227</v>
      </c>
      <c r="V2316" s="574" t="s">
        <v>8228</v>
      </c>
      <c r="W2316" s="575" t="s">
        <v>8215</v>
      </c>
      <c r="X2316" s="575" t="s">
        <v>8216</v>
      </c>
      <c r="Y2316" s="576" t="s">
        <v>8229</v>
      </c>
      <c r="Z2316" s="577" t="s">
        <v>8283</v>
      </c>
      <c r="AA2316" s="578" t="s">
        <v>8277</v>
      </c>
      <c r="AE2316"/>
    </row>
    <row r="2317" spans="1:31" s="563" customFormat="1">
      <c r="A2317"/>
      <c r="B2317"/>
      <c r="C2317" s="568">
        <v>2026</v>
      </c>
      <c r="D2317" s="569" t="s">
        <v>80</v>
      </c>
      <c r="E2317" s="569" t="s">
        <v>357</v>
      </c>
      <c r="F2317" s="573" t="s">
        <v>462</v>
      </c>
      <c r="G2317" s="569" t="s">
        <v>42</v>
      </c>
      <c r="H2317" s="569" t="s">
        <v>41</v>
      </c>
      <c r="I2317" s="575" t="s">
        <v>54</v>
      </c>
      <c r="J2317" s="569" t="s">
        <v>71</v>
      </c>
      <c r="K2317" s="569" t="s">
        <v>115</v>
      </c>
      <c r="L2317" s="570">
        <v>0.5</v>
      </c>
      <c r="M2317" s="571">
        <v>0.90230607523237127</v>
      </c>
      <c r="N2317" s="572">
        <v>74.023087499999988</v>
      </c>
      <c r="O2317" s="668" t="s">
        <v>151</v>
      </c>
      <c r="P2317" s="668" t="s">
        <v>70</v>
      </c>
      <c r="Q2317" s="574" t="s">
        <v>7102</v>
      </c>
      <c r="R2317" s="574" t="s">
        <v>7103</v>
      </c>
      <c r="S2317" s="574" t="s">
        <v>7167</v>
      </c>
      <c r="T2317" s="574" t="s">
        <v>8153</v>
      </c>
      <c r="U2317" s="574" t="s">
        <v>8284</v>
      </c>
      <c r="V2317" s="574" t="s">
        <v>8285</v>
      </c>
      <c r="W2317" s="575" t="s">
        <v>8215</v>
      </c>
      <c r="X2317" s="575" t="s">
        <v>8216</v>
      </c>
      <c r="Y2317" s="576" t="s">
        <v>8286</v>
      </c>
      <c r="Z2317" s="577" t="s">
        <v>8287</v>
      </c>
      <c r="AA2317" s="578" t="s">
        <v>8277</v>
      </c>
      <c r="AE2317"/>
    </row>
    <row r="2318" spans="1:31" s="563" customFormat="1">
      <c r="A2318"/>
      <c r="B2318"/>
      <c r="C2318" s="568">
        <v>2026</v>
      </c>
      <c r="D2318" s="569" t="s">
        <v>80</v>
      </c>
      <c r="E2318" s="569" t="s">
        <v>357</v>
      </c>
      <c r="F2318" s="573" t="s">
        <v>462</v>
      </c>
      <c r="G2318" s="569" t="s">
        <v>42</v>
      </c>
      <c r="H2318" s="569" t="s">
        <v>41</v>
      </c>
      <c r="I2318" s="575" t="s">
        <v>54</v>
      </c>
      <c r="J2318" s="569" t="s">
        <v>71</v>
      </c>
      <c r="K2318" s="569" t="s">
        <v>86</v>
      </c>
      <c r="L2318" s="570">
        <v>0.5</v>
      </c>
      <c r="M2318" s="571">
        <v>0.90230607523237127</v>
      </c>
      <c r="N2318" s="572">
        <v>74.023087499999988</v>
      </c>
      <c r="O2318" s="668" t="s">
        <v>151</v>
      </c>
      <c r="P2318" s="668" t="s">
        <v>70</v>
      </c>
      <c r="Q2318" s="574" t="s">
        <v>8023</v>
      </c>
      <c r="R2318" s="574" t="s">
        <v>8288</v>
      </c>
      <c r="S2318" s="574" t="s">
        <v>7167</v>
      </c>
      <c r="T2318" s="574" t="s">
        <v>8153</v>
      </c>
      <c r="U2318" s="574" t="s">
        <v>8025</v>
      </c>
      <c r="V2318" s="574" t="s">
        <v>8289</v>
      </c>
      <c r="W2318" s="575" t="s">
        <v>8290</v>
      </c>
      <c r="X2318" s="575" t="s">
        <v>8291</v>
      </c>
      <c r="Y2318" s="576" t="s">
        <v>8286</v>
      </c>
      <c r="Z2318" s="577" t="s">
        <v>8292</v>
      </c>
      <c r="AA2318" s="578" t="s">
        <v>8293</v>
      </c>
      <c r="AE2318"/>
    </row>
    <row r="2319" spans="1:31" s="563" customFormat="1">
      <c r="A2319"/>
      <c r="B2319"/>
      <c r="C2319" s="568">
        <v>2026</v>
      </c>
      <c r="D2319" s="569" t="s">
        <v>80</v>
      </c>
      <c r="E2319" s="569" t="s">
        <v>357</v>
      </c>
      <c r="F2319" s="573" t="s">
        <v>462</v>
      </c>
      <c r="G2319" s="569" t="s">
        <v>42</v>
      </c>
      <c r="H2319" s="569" t="s">
        <v>41</v>
      </c>
      <c r="I2319" s="575" t="s">
        <v>54</v>
      </c>
      <c r="J2319" s="569" t="s">
        <v>351</v>
      </c>
      <c r="K2319" s="569" t="s">
        <v>100</v>
      </c>
      <c r="L2319" s="570">
        <v>1</v>
      </c>
      <c r="M2319" s="571">
        <v>7.6611102150552872</v>
      </c>
      <c r="N2319" s="572">
        <v>31.583183999999999</v>
      </c>
      <c r="O2319" s="668" t="s">
        <v>151</v>
      </c>
      <c r="P2319" s="668" t="s">
        <v>351</v>
      </c>
      <c r="Q2319" s="574" t="s">
        <v>7087</v>
      </c>
      <c r="R2319" s="574" t="s">
        <v>7088</v>
      </c>
      <c r="S2319" s="574" t="s">
        <v>7089</v>
      </c>
      <c r="T2319" s="574" t="s">
        <v>8153</v>
      </c>
      <c r="U2319" s="574" t="s">
        <v>7090</v>
      </c>
      <c r="V2319" s="574" t="s">
        <v>7091</v>
      </c>
      <c r="W2319" s="575" t="s">
        <v>8233</v>
      </c>
      <c r="X2319" s="575" t="s">
        <v>8234</v>
      </c>
      <c r="Y2319" s="576" t="s">
        <v>8235</v>
      </c>
      <c r="Z2319" s="577" t="s">
        <v>8294</v>
      </c>
      <c r="AA2319" s="578" t="s">
        <v>8271</v>
      </c>
      <c r="AE2319"/>
    </row>
    <row r="2320" spans="1:31" s="563" customFormat="1">
      <c r="A2320"/>
      <c r="B2320"/>
      <c r="C2320" s="568">
        <v>2026</v>
      </c>
      <c r="D2320" s="569" t="s">
        <v>80</v>
      </c>
      <c r="E2320" s="569" t="s">
        <v>357</v>
      </c>
      <c r="F2320" s="573" t="s">
        <v>462</v>
      </c>
      <c r="G2320" s="569" t="s">
        <v>42</v>
      </c>
      <c r="H2320" s="569" t="s">
        <v>41</v>
      </c>
      <c r="I2320" s="575" t="s">
        <v>54</v>
      </c>
      <c r="J2320" s="569" t="s">
        <v>67</v>
      </c>
      <c r="K2320" s="569" t="s">
        <v>81</v>
      </c>
      <c r="L2320" s="570">
        <v>1</v>
      </c>
      <c r="M2320" s="571">
        <v>8.6492064893294103</v>
      </c>
      <c r="N2320" s="572">
        <v>39.04514505494506</v>
      </c>
      <c r="O2320" s="668" t="s">
        <v>382</v>
      </c>
      <c r="P2320" s="668" t="s">
        <v>67</v>
      </c>
      <c r="Q2320" s="574" t="s">
        <v>7030</v>
      </c>
      <c r="R2320" s="574" t="s">
        <v>7031</v>
      </c>
      <c r="S2320" s="574" t="s">
        <v>7097</v>
      </c>
      <c r="T2320" s="574" t="s">
        <v>8153</v>
      </c>
      <c r="U2320" s="574" t="s">
        <v>7098</v>
      </c>
      <c r="V2320" s="574" t="s">
        <v>7099</v>
      </c>
      <c r="W2320" s="575" t="s">
        <v>8195</v>
      </c>
      <c r="X2320" s="575" t="s">
        <v>8196</v>
      </c>
      <c r="Y2320" s="576" t="s">
        <v>8238</v>
      </c>
      <c r="Z2320" s="577" t="s">
        <v>8295</v>
      </c>
      <c r="AA2320" s="578" t="s">
        <v>8273</v>
      </c>
      <c r="AE2320"/>
    </row>
    <row r="2321" spans="1:31" s="563" customFormat="1">
      <c r="A2321"/>
      <c r="B2321"/>
      <c r="C2321" s="568">
        <v>2026</v>
      </c>
      <c r="D2321" s="569" t="s">
        <v>80</v>
      </c>
      <c r="E2321" s="569" t="s">
        <v>357</v>
      </c>
      <c r="F2321" s="573" t="s">
        <v>462</v>
      </c>
      <c r="G2321" s="569" t="s">
        <v>42</v>
      </c>
      <c r="H2321" s="569" t="s">
        <v>41</v>
      </c>
      <c r="I2321" s="575" t="s">
        <v>54</v>
      </c>
      <c r="J2321" s="569" t="s">
        <v>66</v>
      </c>
      <c r="K2321" s="569" t="s">
        <v>310</v>
      </c>
      <c r="L2321" s="570">
        <v>1</v>
      </c>
      <c r="M2321" s="571">
        <v>25.426462207725859</v>
      </c>
      <c r="N2321" s="572">
        <v>1041.2038681318681</v>
      </c>
      <c r="O2321" s="668" t="s">
        <v>381</v>
      </c>
      <c r="P2321" s="668" t="s">
        <v>66</v>
      </c>
      <c r="Q2321" s="574" t="s">
        <v>7112</v>
      </c>
      <c r="R2321" s="574" t="s">
        <v>7113</v>
      </c>
      <c r="S2321" s="574" t="s">
        <v>7104</v>
      </c>
      <c r="T2321" s="574" t="s">
        <v>8153</v>
      </c>
      <c r="U2321" s="574" t="s">
        <v>7114</v>
      </c>
      <c r="V2321" s="574" t="s">
        <v>7115</v>
      </c>
      <c r="W2321" s="575" t="s">
        <v>8242</v>
      </c>
      <c r="X2321" s="575" t="s">
        <v>8243</v>
      </c>
      <c r="Y2321" s="576" t="s">
        <v>8240</v>
      </c>
      <c r="Z2321" s="577" t="s">
        <v>8296</v>
      </c>
      <c r="AA2321" s="578" t="s">
        <v>8297</v>
      </c>
      <c r="AE2321"/>
    </row>
    <row r="2322" spans="1:31" s="563" customFormat="1">
      <c r="A2322"/>
      <c r="B2322"/>
      <c r="C2322" s="568">
        <v>2026</v>
      </c>
      <c r="D2322" s="569" t="s">
        <v>80</v>
      </c>
      <c r="E2322" s="569" t="s">
        <v>357</v>
      </c>
      <c r="F2322" s="573" t="s">
        <v>462</v>
      </c>
      <c r="G2322" s="569" t="s">
        <v>42</v>
      </c>
      <c r="H2322" s="569" t="s">
        <v>41</v>
      </c>
      <c r="I2322" s="575" t="s">
        <v>54</v>
      </c>
      <c r="J2322" s="569" t="s">
        <v>348</v>
      </c>
      <c r="K2322" s="569" t="s">
        <v>115</v>
      </c>
      <c r="L2322" s="570">
        <v>0.7</v>
      </c>
      <c r="M2322" s="571">
        <v>6.469291876879768</v>
      </c>
      <c r="N2322" s="572">
        <v>607.97629199999994</v>
      </c>
      <c r="O2322" s="668" t="s">
        <v>151</v>
      </c>
      <c r="P2322" s="668" t="s">
        <v>348</v>
      </c>
      <c r="Q2322" s="574" t="s">
        <v>7102</v>
      </c>
      <c r="R2322" s="574" t="s">
        <v>7103</v>
      </c>
      <c r="S2322" s="574" t="s">
        <v>7128</v>
      </c>
      <c r="T2322" s="574" t="s">
        <v>8153</v>
      </c>
      <c r="U2322" s="574" t="s">
        <v>8246</v>
      </c>
      <c r="V2322" s="574" t="s">
        <v>8247</v>
      </c>
      <c r="W2322" s="575" t="s">
        <v>8215</v>
      </c>
      <c r="X2322" s="575" t="s">
        <v>8216</v>
      </c>
      <c r="Y2322" s="576" t="s">
        <v>8248</v>
      </c>
      <c r="Z2322" s="577" t="s">
        <v>8298</v>
      </c>
      <c r="AA2322" s="578" t="s">
        <v>8277</v>
      </c>
      <c r="AE2322"/>
    </row>
    <row r="2323" spans="1:31" s="563" customFormat="1">
      <c r="A2323"/>
      <c r="B2323"/>
      <c r="C2323" s="568">
        <v>2026</v>
      </c>
      <c r="D2323" s="569" t="s">
        <v>80</v>
      </c>
      <c r="E2323" s="569" t="s">
        <v>357</v>
      </c>
      <c r="F2323" s="573" t="s">
        <v>462</v>
      </c>
      <c r="G2323" s="569" t="s">
        <v>42</v>
      </c>
      <c r="H2323" s="569" t="s">
        <v>41</v>
      </c>
      <c r="I2323" s="575" t="s">
        <v>54</v>
      </c>
      <c r="J2323" s="569" t="s">
        <v>348</v>
      </c>
      <c r="K2323" s="569" t="s">
        <v>111</v>
      </c>
      <c r="L2323" s="570">
        <v>0.3</v>
      </c>
      <c r="M2323" s="571">
        <v>2.7725536615199009</v>
      </c>
      <c r="N2323" s="572">
        <v>260.56126799999998</v>
      </c>
      <c r="O2323" s="668" t="s">
        <v>151</v>
      </c>
      <c r="P2323" s="668" t="s">
        <v>348</v>
      </c>
      <c r="Q2323" s="574" t="s">
        <v>7071</v>
      </c>
      <c r="R2323" s="574" t="s">
        <v>7072</v>
      </c>
      <c r="S2323" s="574" t="s">
        <v>7128</v>
      </c>
      <c r="T2323" s="574" t="s">
        <v>8153</v>
      </c>
      <c r="U2323" s="574" t="s">
        <v>8299</v>
      </c>
      <c r="V2323" s="574" t="s">
        <v>8300</v>
      </c>
      <c r="W2323" s="575" t="s">
        <v>8172</v>
      </c>
      <c r="X2323" s="575" t="s">
        <v>8173</v>
      </c>
      <c r="Y2323" s="576" t="s">
        <v>8248</v>
      </c>
      <c r="Z2323" s="577" t="s">
        <v>8301</v>
      </c>
      <c r="AA2323" s="578" t="s">
        <v>8262</v>
      </c>
      <c r="AE2323"/>
    </row>
    <row r="2324" spans="1:31" s="563" customFormat="1">
      <c r="A2324"/>
      <c r="B2324"/>
      <c r="C2324" s="568">
        <v>2026</v>
      </c>
      <c r="D2324" s="569" t="s">
        <v>80</v>
      </c>
      <c r="E2324" s="569" t="s">
        <v>338</v>
      </c>
      <c r="F2324" s="573" t="s">
        <v>141</v>
      </c>
      <c r="G2324" s="569" t="s">
        <v>42</v>
      </c>
      <c r="H2324" s="569" t="s">
        <v>41</v>
      </c>
      <c r="I2324" s="575" t="s">
        <v>54</v>
      </c>
      <c r="J2324" s="569" t="s">
        <v>352</v>
      </c>
      <c r="K2324" s="569" t="s">
        <v>106</v>
      </c>
      <c r="L2324" s="570">
        <v>0.4</v>
      </c>
      <c r="M2324" s="571">
        <v>8.5011905569005943</v>
      </c>
      <c r="N2324" s="572">
        <v>361.46959288888905</v>
      </c>
      <c r="O2324" s="668" t="s">
        <v>151</v>
      </c>
      <c r="P2324" s="668" t="s">
        <v>352</v>
      </c>
      <c r="Q2324" s="574" t="s">
        <v>6974</v>
      </c>
      <c r="R2324" s="574" t="s">
        <v>7210</v>
      </c>
      <c r="S2324" s="574" t="s">
        <v>6947</v>
      </c>
      <c r="T2324" s="574" t="s">
        <v>8153</v>
      </c>
      <c r="U2324" s="574" t="s">
        <v>7390</v>
      </c>
      <c r="V2324" s="574" t="s">
        <v>7391</v>
      </c>
      <c r="W2324" s="575" t="s">
        <v>8154</v>
      </c>
      <c r="X2324" s="575" t="s">
        <v>8302</v>
      </c>
      <c r="Y2324" s="576" t="s">
        <v>8156</v>
      </c>
      <c r="Z2324" s="577" t="s">
        <v>8303</v>
      </c>
      <c r="AA2324" s="578" t="s">
        <v>8304</v>
      </c>
      <c r="AE2324"/>
    </row>
    <row r="2325" spans="1:31" s="563" customFormat="1">
      <c r="A2325"/>
      <c r="B2325"/>
      <c r="C2325" s="568">
        <v>2026</v>
      </c>
      <c r="D2325" s="569" t="s">
        <v>80</v>
      </c>
      <c r="E2325" s="569" t="s">
        <v>338</v>
      </c>
      <c r="F2325" s="573" t="s">
        <v>141</v>
      </c>
      <c r="G2325" s="569" t="s">
        <v>42</v>
      </c>
      <c r="H2325" s="569" t="s">
        <v>41</v>
      </c>
      <c r="I2325" s="575" t="s">
        <v>54</v>
      </c>
      <c r="J2325" s="569" t="s">
        <v>352</v>
      </c>
      <c r="K2325" s="569" t="s">
        <v>346</v>
      </c>
      <c r="L2325" s="570">
        <v>0.6</v>
      </c>
      <c r="M2325" s="571">
        <v>12.751785835350891</v>
      </c>
      <c r="N2325" s="572">
        <v>542.20438933333355</v>
      </c>
      <c r="O2325" s="668" t="s">
        <v>151</v>
      </c>
      <c r="P2325" s="668" t="s">
        <v>352</v>
      </c>
      <c r="Q2325" s="574" t="s">
        <v>6945</v>
      </c>
      <c r="R2325" s="574" t="s">
        <v>7195</v>
      </c>
      <c r="S2325" s="574" t="s">
        <v>6947</v>
      </c>
      <c r="T2325" s="574" t="s">
        <v>8153</v>
      </c>
      <c r="U2325" s="574" t="s">
        <v>6949</v>
      </c>
      <c r="V2325" s="574" t="s">
        <v>7196</v>
      </c>
      <c r="W2325" s="575" t="s">
        <v>8159</v>
      </c>
      <c r="X2325" s="575" t="s">
        <v>8305</v>
      </c>
      <c r="Y2325" s="576" t="s">
        <v>8156</v>
      </c>
      <c r="Z2325" s="577" t="s">
        <v>8306</v>
      </c>
      <c r="AA2325" s="578" t="s">
        <v>8307</v>
      </c>
      <c r="AE2325"/>
    </row>
    <row r="2326" spans="1:31" s="563" customFormat="1">
      <c r="A2326"/>
      <c r="B2326"/>
      <c r="C2326" s="568">
        <v>2026</v>
      </c>
      <c r="D2326" s="569" t="s">
        <v>80</v>
      </c>
      <c r="E2326" s="569" t="s">
        <v>338</v>
      </c>
      <c r="F2326" s="573" t="s">
        <v>141</v>
      </c>
      <c r="G2326" s="569" t="s">
        <v>42</v>
      </c>
      <c r="H2326" s="569" t="s">
        <v>41</v>
      </c>
      <c r="I2326" s="575" t="s">
        <v>54</v>
      </c>
      <c r="J2326" s="569" t="s">
        <v>116</v>
      </c>
      <c r="K2326" s="569" t="s">
        <v>90</v>
      </c>
      <c r="L2326" s="570">
        <v>1</v>
      </c>
      <c r="M2326" s="571">
        <v>13.162446922315841</v>
      </c>
      <c r="N2326" s="572">
        <v>64.208414526315821</v>
      </c>
      <c r="O2326" s="668" t="s">
        <v>382</v>
      </c>
      <c r="P2326" s="668" t="s">
        <v>116</v>
      </c>
      <c r="Q2326" s="574" t="s">
        <v>6956</v>
      </c>
      <c r="R2326" s="574" t="s">
        <v>7200</v>
      </c>
      <c r="S2326" s="574" t="s">
        <v>6958</v>
      </c>
      <c r="T2326" s="574" t="s">
        <v>8153</v>
      </c>
      <c r="U2326" s="574" t="s">
        <v>6959</v>
      </c>
      <c r="V2326" s="574" t="s">
        <v>7201</v>
      </c>
      <c r="W2326" s="575" t="s">
        <v>8163</v>
      </c>
      <c r="X2326" s="575" t="s">
        <v>8308</v>
      </c>
      <c r="Y2326" s="576" t="s">
        <v>8165</v>
      </c>
      <c r="Z2326" s="577" t="s">
        <v>8309</v>
      </c>
      <c r="AA2326" s="578" t="s">
        <v>8310</v>
      </c>
      <c r="AE2326"/>
    </row>
    <row r="2327" spans="1:31" s="563" customFormat="1">
      <c r="A2327"/>
      <c r="B2327"/>
      <c r="C2327" s="568">
        <v>2026</v>
      </c>
      <c r="D2327" s="569" t="s">
        <v>80</v>
      </c>
      <c r="E2327" s="569" t="s">
        <v>338</v>
      </c>
      <c r="F2327" s="573" t="s">
        <v>141</v>
      </c>
      <c r="G2327" s="569" t="s">
        <v>42</v>
      </c>
      <c r="H2327" s="569" t="s">
        <v>41</v>
      </c>
      <c r="I2327" s="575" t="s">
        <v>54</v>
      </c>
      <c r="J2327" s="569" t="s">
        <v>109</v>
      </c>
      <c r="K2327" s="569" t="s">
        <v>90</v>
      </c>
      <c r="L2327" s="570">
        <v>1</v>
      </c>
      <c r="M2327" s="571">
        <v>31.698645875681155</v>
      </c>
      <c r="N2327" s="572">
        <v>1284.1682905263165</v>
      </c>
      <c r="O2327" s="668" t="s">
        <v>381</v>
      </c>
      <c r="P2327" s="668" t="s">
        <v>109</v>
      </c>
      <c r="Q2327" s="574" t="s">
        <v>6956</v>
      </c>
      <c r="R2327" s="574" t="s">
        <v>7200</v>
      </c>
      <c r="S2327" s="574" t="s">
        <v>6976</v>
      </c>
      <c r="T2327" s="574" t="s">
        <v>8153</v>
      </c>
      <c r="U2327" s="574" t="s">
        <v>7758</v>
      </c>
      <c r="V2327" s="574" t="s">
        <v>7759</v>
      </c>
      <c r="W2327" s="575" t="s">
        <v>8163</v>
      </c>
      <c r="X2327" s="575" t="s">
        <v>8308</v>
      </c>
      <c r="Y2327" s="576" t="s">
        <v>8169</v>
      </c>
      <c r="Z2327" s="577" t="s">
        <v>8311</v>
      </c>
      <c r="AA2327" s="578" t="s">
        <v>8310</v>
      </c>
      <c r="AE2327"/>
    </row>
    <row r="2328" spans="1:31" s="563" customFormat="1">
      <c r="A2328"/>
      <c r="B2328"/>
      <c r="C2328" s="568">
        <v>2026</v>
      </c>
      <c r="D2328" s="569" t="s">
        <v>80</v>
      </c>
      <c r="E2328" s="569" t="s">
        <v>338</v>
      </c>
      <c r="F2328" s="573" t="s">
        <v>141</v>
      </c>
      <c r="G2328" s="569" t="s">
        <v>42</v>
      </c>
      <c r="H2328" s="569" t="s">
        <v>41</v>
      </c>
      <c r="I2328" s="575" t="s">
        <v>54</v>
      </c>
      <c r="J2328" s="569" t="s">
        <v>350</v>
      </c>
      <c r="K2328" s="569" t="s">
        <v>272</v>
      </c>
      <c r="L2328" s="570">
        <v>0.3</v>
      </c>
      <c r="M2328" s="571">
        <v>5.2105250461900221</v>
      </c>
      <c r="N2328" s="572">
        <v>650.64526720000038</v>
      </c>
      <c r="O2328" s="668" t="s">
        <v>151</v>
      </c>
      <c r="P2328" s="668" t="s">
        <v>350</v>
      </c>
      <c r="Q2328" s="574" t="s">
        <v>8177</v>
      </c>
      <c r="R2328" s="574" t="s">
        <v>8312</v>
      </c>
      <c r="S2328" s="574" t="s">
        <v>6986</v>
      </c>
      <c r="T2328" s="574" t="s">
        <v>8153</v>
      </c>
      <c r="U2328" s="574" t="s">
        <v>8313</v>
      </c>
      <c r="V2328" s="574" t="s">
        <v>8314</v>
      </c>
      <c r="W2328" s="575" t="s">
        <v>8181</v>
      </c>
      <c r="X2328" s="575" t="s">
        <v>8315</v>
      </c>
      <c r="Y2328" s="576" t="s">
        <v>8174</v>
      </c>
      <c r="Z2328" s="577" t="s">
        <v>8316</v>
      </c>
      <c r="AA2328" s="578" t="s">
        <v>8317</v>
      </c>
      <c r="AE2328"/>
    </row>
    <row r="2329" spans="1:31" s="563" customFormat="1">
      <c r="A2329"/>
      <c r="B2329"/>
      <c r="C2329" s="568">
        <v>2026</v>
      </c>
      <c r="D2329" s="569" t="s">
        <v>80</v>
      </c>
      <c r="E2329" s="569" t="s">
        <v>338</v>
      </c>
      <c r="F2329" s="573" t="s">
        <v>141</v>
      </c>
      <c r="G2329" s="569" t="s">
        <v>42</v>
      </c>
      <c r="H2329" s="569" t="s">
        <v>41</v>
      </c>
      <c r="I2329" s="575" t="s">
        <v>54</v>
      </c>
      <c r="J2329" s="569" t="s">
        <v>350</v>
      </c>
      <c r="K2329" s="569" t="s">
        <v>111</v>
      </c>
      <c r="L2329" s="570">
        <v>0.7</v>
      </c>
      <c r="M2329" s="571">
        <v>12.157891774443383</v>
      </c>
      <c r="N2329" s="572">
        <v>1518.1722901333339</v>
      </c>
      <c r="O2329" s="668" t="s">
        <v>151</v>
      </c>
      <c r="P2329" s="668" t="s">
        <v>350</v>
      </c>
      <c r="Q2329" s="574" t="s">
        <v>7071</v>
      </c>
      <c r="R2329" s="574" t="s">
        <v>7268</v>
      </c>
      <c r="S2329" s="574" t="s">
        <v>6986</v>
      </c>
      <c r="T2329" s="574" t="s">
        <v>8153</v>
      </c>
      <c r="U2329" s="574" t="s">
        <v>7418</v>
      </c>
      <c r="V2329" s="574" t="s">
        <v>7419</v>
      </c>
      <c r="W2329" s="575" t="s">
        <v>8172</v>
      </c>
      <c r="X2329" s="575" t="s">
        <v>8318</v>
      </c>
      <c r="Y2329" s="576" t="s">
        <v>8174</v>
      </c>
      <c r="Z2329" s="577" t="s">
        <v>8319</v>
      </c>
      <c r="AA2329" s="578" t="s">
        <v>8320</v>
      </c>
      <c r="AE2329"/>
    </row>
    <row r="2330" spans="1:31" s="563" customFormat="1">
      <c r="A2330"/>
      <c r="B2330"/>
      <c r="C2330" s="568">
        <v>2026</v>
      </c>
      <c r="D2330" s="569" t="s">
        <v>80</v>
      </c>
      <c r="E2330" s="569" t="s">
        <v>338</v>
      </c>
      <c r="F2330" s="573" t="s">
        <v>141</v>
      </c>
      <c r="G2330" s="569" t="s">
        <v>42</v>
      </c>
      <c r="H2330" s="569" t="s">
        <v>41</v>
      </c>
      <c r="I2330" s="575" t="s">
        <v>54</v>
      </c>
      <c r="J2330" s="569" t="s">
        <v>99</v>
      </c>
      <c r="K2330" s="569" t="s">
        <v>477</v>
      </c>
      <c r="L2330" s="570">
        <v>0.45</v>
      </c>
      <c r="M2330" s="571">
        <v>2.0662443244015924</v>
      </c>
      <c r="N2330" s="572">
        <v>1097.9638884000003</v>
      </c>
      <c r="O2330" s="668" t="s">
        <v>151</v>
      </c>
      <c r="P2330" s="668" t="s">
        <v>99</v>
      </c>
      <c r="Q2330" s="574" t="s">
        <v>8321</v>
      </c>
      <c r="R2330" s="574" t="s">
        <v>8322</v>
      </c>
      <c r="S2330" s="574" t="s">
        <v>6996</v>
      </c>
      <c r="T2330" s="574" t="s">
        <v>8153</v>
      </c>
      <c r="U2330" s="574" t="s">
        <v>8323</v>
      </c>
      <c r="V2330" s="574" t="s">
        <v>8324</v>
      </c>
      <c r="W2330" s="575" t="s">
        <v>8325</v>
      </c>
      <c r="X2330" s="575" t="s">
        <v>8326</v>
      </c>
      <c r="Y2330" s="576" t="s">
        <v>8183</v>
      </c>
      <c r="Z2330" s="577" t="s">
        <v>8327</v>
      </c>
      <c r="AA2330" s="578" t="s">
        <v>8328</v>
      </c>
      <c r="AE2330"/>
    </row>
    <row r="2331" spans="1:31" s="563" customFormat="1">
      <c r="A2331"/>
      <c r="B2331"/>
      <c r="C2331" s="568">
        <v>2026</v>
      </c>
      <c r="D2331" s="569" t="s">
        <v>80</v>
      </c>
      <c r="E2331" s="569" t="s">
        <v>338</v>
      </c>
      <c r="F2331" s="573" t="s">
        <v>141</v>
      </c>
      <c r="G2331" s="569" t="s">
        <v>42</v>
      </c>
      <c r="H2331" s="569" t="s">
        <v>41</v>
      </c>
      <c r="I2331" s="575" t="s">
        <v>54</v>
      </c>
      <c r="J2331" s="569" t="s">
        <v>99</v>
      </c>
      <c r="K2331" s="569" t="s">
        <v>272</v>
      </c>
      <c r="L2331" s="809">
        <v>0.15</v>
      </c>
      <c r="M2331" s="810">
        <v>0.68874810813386422</v>
      </c>
      <c r="N2331" s="811">
        <v>365.9879628000001</v>
      </c>
      <c r="O2331" s="668" t="s">
        <v>151</v>
      </c>
      <c r="P2331" s="668" t="s">
        <v>99</v>
      </c>
      <c r="Q2331" s="574" t="s">
        <v>8177</v>
      </c>
      <c r="R2331" s="574" t="s">
        <v>8312</v>
      </c>
      <c r="S2331" s="574" t="s">
        <v>6996</v>
      </c>
      <c r="T2331" s="574" t="s">
        <v>8153</v>
      </c>
      <c r="U2331" s="574" t="s">
        <v>8179</v>
      </c>
      <c r="V2331" s="574" t="s">
        <v>8329</v>
      </c>
      <c r="W2331" s="575" t="s">
        <v>8181</v>
      </c>
      <c r="X2331" s="575" t="s">
        <v>8315</v>
      </c>
      <c r="Y2331" s="576" t="s">
        <v>8183</v>
      </c>
      <c r="Z2331" s="577" t="s">
        <v>8330</v>
      </c>
      <c r="AA2331" s="578" t="s">
        <v>8317</v>
      </c>
      <c r="AE2331"/>
    </row>
    <row r="2332" spans="1:31" s="563" customFormat="1">
      <c r="A2332"/>
      <c r="B2332"/>
      <c r="C2332" s="568">
        <v>2026</v>
      </c>
      <c r="D2332" s="569" t="s">
        <v>80</v>
      </c>
      <c r="E2332" s="569" t="s">
        <v>338</v>
      </c>
      <c r="F2332" s="573" t="s">
        <v>141</v>
      </c>
      <c r="G2332" s="569" t="s">
        <v>42</v>
      </c>
      <c r="H2332" s="569" t="s">
        <v>41</v>
      </c>
      <c r="I2332" s="575" t="s">
        <v>54</v>
      </c>
      <c r="J2332" s="569" t="s">
        <v>99</v>
      </c>
      <c r="K2332" s="569" t="s">
        <v>346</v>
      </c>
      <c r="L2332" s="809">
        <v>0.4</v>
      </c>
      <c r="M2332" s="810">
        <v>1.8366616216903047</v>
      </c>
      <c r="N2332" s="811">
        <v>975.96790080000028</v>
      </c>
      <c r="O2332" s="668" t="s">
        <v>151</v>
      </c>
      <c r="P2332" s="668" t="s">
        <v>99</v>
      </c>
      <c r="Q2332" s="574" t="s">
        <v>6945</v>
      </c>
      <c r="R2332" s="574" t="s">
        <v>7195</v>
      </c>
      <c r="S2332" s="574" t="s">
        <v>6996</v>
      </c>
      <c r="T2332" s="574" t="s">
        <v>8153</v>
      </c>
      <c r="U2332" s="574" t="s">
        <v>8186</v>
      </c>
      <c r="V2332" s="574" t="s">
        <v>8331</v>
      </c>
      <c r="W2332" s="575" t="s">
        <v>8159</v>
      </c>
      <c r="X2332" s="575" t="s">
        <v>8305</v>
      </c>
      <c r="Y2332" s="576" t="s">
        <v>8183</v>
      </c>
      <c r="Z2332" s="577" t="s">
        <v>8332</v>
      </c>
      <c r="AA2332" s="578" t="s">
        <v>8307</v>
      </c>
      <c r="AE2332"/>
    </row>
    <row r="2333" spans="1:31" s="563" customFormat="1">
      <c r="A2333"/>
      <c r="B2333"/>
      <c r="C2333" s="568">
        <v>2026</v>
      </c>
      <c r="D2333" s="569" t="s">
        <v>80</v>
      </c>
      <c r="E2333" s="569" t="s">
        <v>338</v>
      </c>
      <c r="F2333" s="573" t="s">
        <v>141</v>
      </c>
      <c r="G2333" s="569" t="s">
        <v>42</v>
      </c>
      <c r="H2333" s="569" t="s">
        <v>41</v>
      </c>
      <c r="I2333" s="575" t="s">
        <v>54</v>
      </c>
      <c r="J2333" s="569" t="s">
        <v>96</v>
      </c>
      <c r="K2333" s="569" t="s">
        <v>473</v>
      </c>
      <c r="L2333" s="570">
        <v>0.1</v>
      </c>
      <c r="M2333" s="571">
        <v>2.5464872989094493E-2</v>
      </c>
      <c r="N2333" s="572">
        <v>54.220438933333362</v>
      </c>
      <c r="O2333" s="668" t="s">
        <v>151</v>
      </c>
      <c r="P2333" s="668" t="s">
        <v>96</v>
      </c>
      <c r="Q2333" s="574" t="s">
        <v>8333</v>
      </c>
      <c r="R2333" s="574" t="s">
        <v>8334</v>
      </c>
      <c r="S2333" s="574" t="s">
        <v>7004</v>
      </c>
      <c r="T2333" s="574" t="s">
        <v>8153</v>
      </c>
      <c r="U2333" s="574" t="s">
        <v>8335</v>
      </c>
      <c r="V2333" s="574" t="s">
        <v>8336</v>
      </c>
      <c r="W2333" s="575" t="s">
        <v>8337</v>
      </c>
      <c r="X2333" s="575" t="s">
        <v>8338</v>
      </c>
      <c r="Y2333" s="576" t="s">
        <v>8191</v>
      </c>
      <c r="Z2333" s="577" t="s">
        <v>8339</v>
      </c>
      <c r="AA2333" s="578" t="s">
        <v>8340</v>
      </c>
      <c r="AE2333"/>
    </row>
    <row r="2334" spans="1:31" s="563" customFormat="1">
      <c r="A2334"/>
      <c r="B2334"/>
      <c r="C2334" s="568">
        <v>2026</v>
      </c>
      <c r="D2334" s="569" t="s">
        <v>80</v>
      </c>
      <c r="E2334" s="569" t="s">
        <v>338</v>
      </c>
      <c r="F2334" s="573" t="s">
        <v>141</v>
      </c>
      <c r="G2334" s="569" t="s">
        <v>42</v>
      </c>
      <c r="H2334" s="569" t="s">
        <v>41</v>
      </c>
      <c r="I2334" s="575" t="s">
        <v>54</v>
      </c>
      <c r="J2334" s="569" t="s">
        <v>96</v>
      </c>
      <c r="K2334" s="569" t="s">
        <v>346</v>
      </c>
      <c r="L2334" s="570">
        <v>0.9</v>
      </c>
      <c r="M2334" s="571">
        <v>0.22918385690185045</v>
      </c>
      <c r="N2334" s="572">
        <v>487.98395040000025</v>
      </c>
      <c r="O2334" s="668" t="s">
        <v>151</v>
      </c>
      <c r="P2334" s="668" t="s">
        <v>96</v>
      </c>
      <c r="Q2334" s="574" t="s">
        <v>6945</v>
      </c>
      <c r="R2334" s="574" t="s">
        <v>7195</v>
      </c>
      <c r="S2334" s="574" t="s">
        <v>7004</v>
      </c>
      <c r="T2334" s="574" t="s">
        <v>8153</v>
      </c>
      <c r="U2334" s="574" t="s">
        <v>8189</v>
      </c>
      <c r="V2334" s="574" t="s">
        <v>8341</v>
      </c>
      <c r="W2334" s="575" t="s">
        <v>8159</v>
      </c>
      <c r="X2334" s="575" t="s">
        <v>8305</v>
      </c>
      <c r="Y2334" s="576" t="s">
        <v>8191</v>
      </c>
      <c r="Z2334" s="577" t="s">
        <v>8342</v>
      </c>
      <c r="AA2334" s="578" t="s">
        <v>8307</v>
      </c>
      <c r="AE2334"/>
    </row>
    <row r="2335" spans="1:31" s="563" customFormat="1">
      <c r="A2335"/>
      <c r="B2335"/>
      <c r="C2335" s="568">
        <v>2026</v>
      </c>
      <c r="D2335" s="569" t="s">
        <v>80</v>
      </c>
      <c r="E2335" s="569" t="s">
        <v>338</v>
      </c>
      <c r="F2335" s="573" t="s">
        <v>141</v>
      </c>
      <c r="G2335" s="569" t="s">
        <v>42</v>
      </c>
      <c r="H2335" s="569" t="s">
        <v>41</v>
      </c>
      <c r="I2335" s="575" t="s">
        <v>54</v>
      </c>
      <c r="J2335" s="569" t="s">
        <v>87</v>
      </c>
      <c r="K2335" s="569" t="s">
        <v>106</v>
      </c>
      <c r="L2335" s="570">
        <v>1</v>
      </c>
      <c r="M2335" s="571">
        <v>26.463401425021946</v>
      </c>
      <c r="N2335" s="572">
        <v>1219.9598760000003</v>
      </c>
      <c r="O2335" s="668" t="s">
        <v>151</v>
      </c>
      <c r="P2335" s="668" t="s">
        <v>87</v>
      </c>
      <c r="Q2335" s="574" t="s">
        <v>6974</v>
      </c>
      <c r="R2335" s="574" t="s">
        <v>7210</v>
      </c>
      <c r="S2335" s="574" t="s">
        <v>7011</v>
      </c>
      <c r="T2335" s="574" t="s">
        <v>8153</v>
      </c>
      <c r="U2335" s="574" t="s">
        <v>7019</v>
      </c>
      <c r="V2335" s="574" t="s">
        <v>7231</v>
      </c>
      <c r="W2335" s="575" t="s">
        <v>8154</v>
      </c>
      <c r="X2335" s="575" t="s">
        <v>8302</v>
      </c>
      <c r="Y2335" s="576" t="s">
        <v>8193</v>
      </c>
      <c r="Z2335" s="577" t="s">
        <v>8343</v>
      </c>
      <c r="AA2335" s="578" t="s">
        <v>8304</v>
      </c>
      <c r="AE2335"/>
    </row>
    <row r="2336" spans="1:31" s="563" customFormat="1">
      <c r="A2336"/>
      <c r="B2336"/>
      <c r="C2336" s="568">
        <v>2026</v>
      </c>
      <c r="D2336" s="569" t="s">
        <v>80</v>
      </c>
      <c r="E2336" s="569" t="s">
        <v>338</v>
      </c>
      <c r="F2336" s="573" t="s">
        <v>141</v>
      </c>
      <c r="G2336" s="569" t="s">
        <v>42</v>
      </c>
      <c r="H2336" s="569" t="s">
        <v>41</v>
      </c>
      <c r="I2336" s="575" t="s">
        <v>54</v>
      </c>
      <c r="J2336" s="569" t="s">
        <v>83</v>
      </c>
      <c r="K2336" s="569" t="s">
        <v>81</v>
      </c>
      <c r="L2336" s="570">
        <v>1</v>
      </c>
      <c r="M2336" s="571">
        <v>87.406448390497573</v>
      </c>
      <c r="N2336" s="572">
        <v>236.42633255813965</v>
      </c>
      <c r="O2336" s="668" t="s">
        <v>382</v>
      </c>
      <c r="P2336" s="668" t="s">
        <v>83</v>
      </c>
      <c r="Q2336" s="574" t="s">
        <v>7030</v>
      </c>
      <c r="R2336" s="574" t="s">
        <v>7241</v>
      </c>
      <c r="S2336" s="574" t="s">
        <v>7032</v>
      </c>
      <c r="T2336" s="574" t="s">
        <v>8153</v>
      </c>
      <c r="U2336" s="574" t="s">
        <v>7033</v>
      </c>
      <c r="V2336" s="574" t="s">
        <v>7242</v>
      </c>
      <c r="W2336" s="575" t="s">
        <v>8195</v>
      </c>
      <c r="X2336" s="575" t="s">
        <v>8344</v>
      </c>
      <c r="Y2336" s="576" t="s">
        <v>8197</v>
      </c>
      <c r="Z2336" s="577" t="s">
        <v>8345</v>
      </c>
      <c r="AA2336" s="578" t="s">
        <v>8346</v>
      </c>
      <c r="AE2336"/>
    </row>
    <row r="2337" spans="1:31" s="563" customFormat="1">
      <c r="A2337"/>
      <c r="B2337"/>
      <c r="C2337" s="568">
        <v>2026</v>
      </c>
      <c r="D2337" s="569" t="s">
        <v>80</v>
      </c>
      <c r="E2337" s="569" t="s">
        <v>338</v>
      </c>
      <c r="F2337" s="573" t="s">
        <v>141</v>
      </c>
      <c r="G2337" s="569" t="s">
        <v>42</v>
      </c>
      <c r="H2337" s="569" t="s">
        <v>41</v>
      </c>
      <c r="I2337" s="575" t="s">
        <v>54</v>
      </c>
      <c r="J2337" s="569" t="s">
        <v>77</v>
      </c>
      <c r="K2337" s="569" t="s">
        <v>93</v>
      </c>
      <c r="L2337" s="570">
        <v>1</v>
      </c>
      <c r="M2337" s="571">
        <v>125.81573705736412</v>
      </c>
      <c r="N2337" s="572">
        <v>3552.3735852873579</v>
      </c>
      <c r="O2337" s="668" t="s">
        <v>381</v>
      </c>
      <c r="P2337" s="668" t="s">
        <v>77</v>
      </c>
      <c r="Q2337" s="574" t="s">
        <v>7050</v>
      </c>
      <c r="R2337" s="574" t="s">
        <v>7251</v>
      </c>
      <c r="S2337" s="574" t="s">
        <v>7042</v>
      </c>
      <c r="T2337" s="574" t="s">
        <v>8153</v>
      </c>
      <c r="U2337" s="574" t="s">
        <v>7052</v>
      </c>
      <c r="V2337" s="574" t="s">
        <v>7252</v>
      </c>
      <c r="W2337" s="575" t="s">
        <v>8210</v>
      </c>
      <c r="X2337" s="575" t="s">
        <v>8347</v>
      </c>
      <c r="Y2337" s="576" t="s">
        <v>8200</v>
      </c>
      <c r="Z2337" s="577" t="s">
        <v>8348</v>
      </c>
      <c r="AA2337" s="578" t="s">
        <v>8349</v>
      </c>
      <c r="AE2337"/>
    </row>
    <row r="2338" spans="1:31" s="563" customFormat="1">
      <c r="A2338"/>
      <c r="B2338"/>
      <c r="C2338" s="568">
        <v>2026</v>
      </c>
      <c r="D2338" s="569" t="s">
        <v>80</v>
      </c>
      <c r="E2338" s="569" t="s">
        <v>338</v>
      </c>
      <c r="F2338" s="573" t="s">
        <v>141</v>
      </c>
      <c r="G2338" s="569" t="s">
        <v>42</v>
      </c>
      <c r="H2338" s="569" t="s">
        <v>41</v>
      </c>
      <c r="I2338" s="575" t="s">
        <v>54</v>
      </c>
      <c r="J2338" s="569" t="s">
        <v>349</v>
      </c>
      <c r="K2338" s="569" t="s">
        <v>115</v>
      </c>
      <c r="L2338" s="570">
        <v>0.8</v>
      </c>
      <c r="M2338" s="571">
        <v>26.261447294317083</v>
      </c>
      <c r="N2338" s="572">
        <v>2683.9117272000017</v>
      </c>
      <c r="O2338" s="668" t="s">
        <v>151</v>
      </c>
      <c r="P2338" s="668" t="s">
        <v>349</v>
      </c>
      <c r="Q2338" s="574" t="s">
        <v>7102</v>
      </c>
      <c r="R2338" s="574" t="s">
        <v>7256</v>
      </c>
      <c r="S2338" s="574" t="s">
        <v>7058</v>
      </c>
      <c r="T2338" s="574" t="s">
        <v>8153</v>
      </c>
      <c r="U2338" s="574" t="s">
        <v>7257</v>
      </c>
      <c r="V2338" s="574" t="s">
        <v>7258</v>
      </c>
      <c r="W2338" s="575" t="s">
        <v>8215</v>
      </c>
      <c r="X2338" s="575" t="s">
        <v>8350</v>
      </c>
      <c r="Y2338" s="576" t="s">
        <v>8217</v>
      </c>
      <c r="Z2338" s="577" t="s">
        <v>8351</v>
      </c>
      <c r="AA2338" s="578" t="s">
        <v>8352</v>
      </c>
      <c r="AE2338"/>
    </row>
    <row r="2339" spans="1:31" s="563" customFormat="1">
      <c r="A2339"/>
      <c r="B2339"/>
      <c r="C2339" s="568">
        <v>2026</v>
      </c>
      <c r="D2339" s="569" t="s">
        <v>80</v>
      </c>
      <c r="E2339" s="569" t="s">
        <v>338</v>
      </c>
      <c r="F2339" s="573" t="s">
        <v>141</v>
      </c>
      <c r="G2339" s="569" t="s">
        <v>42</v>
      </c>
      <c r="H2339" s="569" t="s">
        <v>41</v>
      </c>
      <c r="I2339" s="575" t="s">
        <v>54</v>
      </c>
      <c r="J2339" s="569" t="s">
        <v>349</v>
      </c>
      <c r="K2339" s="569" t="s">
        <v>104</v>
      </c>
      <c r="L2339" s="570">
        <v>0.2</v>
      </c>
      <c r="M2339" s="571">
        <v>6.5653618235792708</v>
      </c>
      <c r="N2339" s="572">
        <v>670.97793180000042</v>
      </c>
      <c r="O2339" s="668" t="s">
        <v>151</v>
      </c>
      <c r="P2339" s="668" t="s">
        <v>349</v>
      </c>
      <c r="Q2339" s="574" t="s">
        <v>7022</v>
      </c>
      <c r="R2339" s="574" t="s">
        <v>7217</v>
      </c>
      <c r="S2339" s="574" t="s">
        <v>7058</v>
      </c>
      <c r="T2339" s="574" t="s">
        <v>8153</v>
      </c>
      <c r="U2339" s="574" t="s">
        <v>7063</v>
      </c>
      <c r="V2339" s="574" t="s">
        <v>7264</v>
      </c>
      <c r="W2339" s="575" t="s">
        <v>8278</v>
      </c>
      <c r="X2339" s="575" t="s">
        <v>8353</v>
      </c>
      <c r="Y2339" s="576" t="s">
        <v>8217</v>
      </c>
      <c r="Z2339" s="577" t="s">
        <v>8354</v>
      </c>
      <c r="AA2339" s="578" t="s">
        <v>8355</v>
      </c>
      <c r="AE2339"/>
    </row>
    <row r="2340" spans="1:31" s="563" customFormat="1">
      <c r="A2340"/>
      <c r="B2340"/>
      <c r="C2340" s="568">
        <v>2026</v>
      </c>
      <c r="D2340" s="569" t="s">
        <v>80</v>
      </c>
      <c r="E2340" s="569" t="s">
        <v>338</v>
      </c>
      <c r="F2340" s="573" t="s">
        <v>141</v>
      </c>
      <c r="G2340" s="569" t="s">
        <v>42</v>
      </c>
      <c r="H2340" s="569" t="s">
        <v>41</v>
      </c>
      <c r="I2340" s="575" t="s">
        <v>54</v>
      </c>
      <c r="J2340" s="569" t="s">
        <v>76</v>
      </c>
      <c r="K2340" s="569" t="s">
        <v>115</v>
      </c>
      <c r="L2340" s="570">
        <v>0.6</v>
      </c>
      <c r="M2340" s="571">
        <v>0.96721949428296095</v>
      </c>
      <c r="N2340" s="572">
        <v>390.38716032000019</v>
      </c>
      <c r="O2340" s="668" t="s">
        <v>151</v>
      </c>
      <c r="P2340" s="668" t="s">
        <v>76</v>
      </c>
      <c r="Q2340" s="574" t="s">
        <v>7102</v>
      </c>
      <c r="R2340" s="574" t="s">
        <v>7256</v>
      </c>
      <c r="S2340" s="574" t="s">
        <v>7066</v>
      </c>
      <c r="T2340" s="574" t="s">
        <v>8153</v>
      </c>
      <c r="U2340" s="574" t="s">
        <v>8220</v>
      </c>
      <c r="V2340" s="574" t="s">
        <v>8356</v>
      </c>
      <c r="W2340" s="575" t="s">
        <v>8215</v>
      </c>
      <c r="X2340" s="575" t="s">
        <v>8350</v>
      </c>
      <c r="Y2340" s="576" t="s">
        <v>8222</v>
      </c>
      <c r="Z2340" s="577" t="s">
        <v>8357</v>
      </c>
      <c r="AA2340" s="578" t="s">
        <v>8352</v>
      </c>
      <c r="AE2340"/>
    </row>
    <row r="2341" spans="1:31" s="563" customFormat="1">
      <c r="A2341"/>
      <c r="B2341"/>
      <c r="C2341" s="568">
        <v>2026</v>
      </c>
      <c r="D2341" s="569" t="s">
        <v>80</v>
      </c>
      <c r="E2341" s="569" t="s">
        <v>338</v>
      </c>
      <c r="F2341" s="573" t="s">
        <v>141</v>
      </c>
      <c r="G2341" s="569" t="s">
        <v>42</v>
      </c>
      <c r="H2341" s="569" t="s">
        <v>41</v>
      </c>
      <c r="I2341" s="575" t="s">
        <v>54</v>
      </c>
      <c r="J2341" s="569" t="s">
        <v>76</v>
      </c>
      <c r="K2341" s="569" t="s">
        <v>346</v>
      </c>
      <c r="L2341" s="570">
        <v>0.4</v>
      </c>
      <c r="M2341" s="571">
        <v>0.64481299618864063</v>
      </c>
      <c r="N2341" s="572">
        <v>260.25810688000013</v>
      </c>
      <c r="O2341" s="668" t="s">
        <v>151</v>
      </c>
      <c r="P2341" s="668" t="s">
        <v>76</v>
      </c>
      <c r="Q2341" s="574" t="s">
        <v>6945</v>
      </c>
      <c r="R2341" s="574" t="s">
        <v>7195</v>
      </c>
      <c r="S2341" s="574" t="s">
        <v>7066</v>
      </c>
      <c r="T2341" s="574" t="s">
        <v>8153</v>
      </c>
      <c r="U2341" s="574" t="s">
        <v>8224</v>
      </c>
      <c r="V2341" s="574" t="s">
        <v>8358</v>
      </c>
      <c r="W2341" s="575" t="s">
        <v>8159</v>
      </c>
      <c r="X2341" s="575" t="s">
        <v>8305</v>
      </c>
      <c r="Y2341" s="576" t="s">
        <v>8222</v>
      </c>
      <c r="Z2341" s="577" t="s">
        <v>8359</v>
      </c>
      <c r="AA2341" s="578" t="s">
        <v>8307</v>
      </c>
      <c r="AE2341"/>
    </row>
    <row r="2342" spans="1:31" s="563" customFormat="1">
      <c r="A2342"/>
      <c r="B2342"/>
      <c r="C2342" s="568">
        <v>2026</v>
      </c>
      <c r="D2342" s="569" t="s">
        <v>80</v>
      </c>
      <c r="E2342" s="569" t="s">
        <v>338</v>
      </c>
      <c r="F2342" s="573" t="s">
        <v>141</v>
      </c>
      <c r="G2342" s="569" t="s">
        <v>42</v>
      </c>
      <c r="H2342" s="569" t="s">
        <v>41</v>
      </c>
      <c r="I2342" s="575" t="s">
        <v>54</v>
      </c>
      <c r="J2342" s="569" t="s">
        <v>74</v>
      </c>
      <c r="K2342" s="569" t="s">
        <v>115</v>
      </c>
      <c r="L2342" s="570">
        <v>0.6</v>
      </c>
      <c r="M2342" s="571">
        <v>10.297365574097903</v>
      </c>
      <c r="N2342" s="572">
        <v>4182.7195748571448</v>
      </c>
      <c r="O2342" s="668" t="s">
        <v>151</v>
      </c>
      <c r="P2342" s="668" t="s">
        <v>74</v>
      </c>
      <c r="Q2342" s="574" t="s">
        <v>7102</v>
      </c>
      <c r="R2342" s="574" t="s">
        <v>7256</v>
      </c>
      <c r="S2342" s="574" t="s">
        <v>7079</v>
      </c>
      <c r="T2342" s="574" t="s">
        <v>8153</v>
      </c>
      <c r="U2342" s="574" t="s">
        <v>8227</v>
      </c>
      <c r="V2342" s="574" t="s">
        <v>8360</v>
      </c>
      <c r="W2342" s="575" t="s">
        <v>8215</v>
      </c>
      <c r="X2342" s="575" t="s">
        <v>8350</v>
      </c>
      <c r="Y2342" s="576" t="s">
        <v>8229</v>
      </c>
      <c r="Z2342" s="577" t="s">
        <v>8361</v>
      </c>
      <c r="AA2342" s="578" t="s">
        <v>8352</v>
      </c>
      <c r="AE2342"/>
    </row>
    <row r="2343" spans="1:31" s="563" customFormat="1">
      <c r="A2343"/>
      <c r="B2343"/>
      <c r="C2343" s="568">
        <v>2026</v>
      </c>
      <c r="D2343" s="569" t="s">
        <v>80</v>
      </c>
      <c r="E2343" s="569" t="s">
        <v>338</v>
      </c>
      <c r="F2343" s="573" t="s">
        <v>141</v>
      </c>
      <c r="G2343" s="569" t="s">
        <v>42</v>
      </c>
      <c r="H2343" s="569" t="s">
        <v>41</v>
      </c>
      <c r="I2343" s="575" t="s">
        <v>54</v>
      </c>
      <c r="J2343" s="569" t="s">
        <v>74</v>
      </c>
      <c r="K2343" s="569" t="s">
        <v>346</v>
      </c>
      <c r="L2343" s="570">
        <v>0.4</v>
      </c>
      <c r="M2343" s="571">
        <v>6.864910382731936</v>
      </c>
      <c r="N2343" s="572">
        <v>2788.4797165714299</v>
      </c>
      <c r="O2343" s="668" t="s">
        <v>151</v>
      </c>
      <c r="P2343" s="668" t="s">
        <v>74</v>
      </c>
      <c r="Q2343" s="574" t="s">
        <v>6945</v>
      </c>
      <c r="R2343" s="574" t="s">
        <v>7195</v>
      </c>
      <c r="S2343" s="574" t="s">
        <v>7079</v>
      </c>
      <c r="T2343" s="574" t="s">
        <v>8153</v>
      </c>
      <c r="U2343" s="574" t="s">
        <v>8101</v>
      </c>
      <c r="V2343" s="574" t="s">
        <v>8362</v>
      </c>
      <c r="W2343" s="575" t="s">
        <v>8159</v>
      </c>
      <c r="X2343" s="575" t="s">
        <v>8305</v>
      </c>
      <c r="Y2343" s="576" t="s">
        <v>8229</v>
      </c>
      <c r="Z2343" s="577" t="s">
        <v>8363</v>
      </c>
      <c r="AA2343" s="578" t="s">
        <v>8307</v>
      </c>
      <c r="AE2343"/>
    </row>
    <row r="2344" spans="1:31" s="563" customFormat="1">
      <c r="A2344"/>
      <c r="B2344"/>
      <c r="C2344" s="568">
        <v>2026</v>
      </c>
      <c r="D2344" s="569" t="s">
        <v>80</v>
      </c>
      <c r="E2344" s="569" t="s">
        <v>338</v>
      </c>
      <c r="F2344" s="573" t="s">
        <v>141</v>
      </c>
      <c r="G2344" s="569" t="s">
        <v>42</v>
      </c>
      <c r="H2344" s="569" t="s">
        <v>41</v>
      </c>
      <c r="I2344" s="575" t="s">
        <v>54</v>
      </c>
      <c r="J2344" s="569" t="s">
        <v>351</v>
      </c>
      <c r="K2344" s="569" t="s">
        <v>100</v>
      </c>
      <c r="L2344" s="570">
        <v>1</v>
      </c>
      <c r="M2344" s="571">
        <v>21.378072152297047</v>
      </c>
      <c r="N2344" s="572">
        <v>92.174746186666724</v>
      </c>
      <c r="O2344" s="668" t="s">
        <v>151</v>
      </c>
      <c r="P2344" s="668" t="s">
        <v>351</v>
      </c>
      <c r="Q2344" s="574" t="s">
        <v>7087</v>
      </c>
      <c r="R2344" s="574" t="s">
        <v>7283</v>
      </c>
      <c r="S2344" s="574" t="s">
        <v>7089</v>
      </c>
      <c r="T2344" s="574" t="s">
        <v>8153</v>
      </c>
      <c r="U2344" s="574" t="s">
        <v>7090</v>
      </c>
      <c r="V2344" s="574" t="s">
        <v>7284</v>
      </c>
      <c r="W2344" s="575" t="s">
        <v>8233</v>
      </c>
      <c r="X2344" s="575" t="s">
        <v>8364</v>
      </c>
      <c r="Y2344" s="576" t="s">
        <v>8235</v>
      </c>
      <c r="Z2344" s="577" t="s">
        <v>8365</v>
      </c>
      <c r="AA2344" s="578" t="s">
        <v>8366</v>
      </c>
      <c r="AE2344"/>
    </row>
    <row r="2345" spans="1:31" s="563" customFormat="1">
      <c r="A2345"/>
      <c r="B2345"/>
      <c r="C2345" s="568">
        <v>2026</v>
      </c>
      <c r="D2345" s="569" t="s">
        <v>80</v>
      </c>
      <c r="E2345" s="569" t="s">
        <v>338</v>
      </c>
      <c r="F2345" s="573" t="s">
        <v>141</v>
      </c>
      <c r="G2345" s="569" t="s">
        <v>42</v>
      </c>
      <c r="H2345" s="569" t="s">
        <v>41</v>
      </c>
      <c r="I2345" s="575" t="s">
        <v>54</v>
      </c>
      <c r="J2345" s="569" t="s">
        <v>67</v>
      </c>
      <c r="K2345" s="569" t="s">
        <v>81</v>
      </c>
      <c r="L2345" s="570">
        <v>1</v>
      </c>
      <c r="M2345" s="571">
        <v>31.065351152314335</v>
      </c>
      <c r="N2345" s="572">
        <v>134.06152483516493</v>
      </c>
      <c r="O2345" s="668" t="s">
        <v>382</v>
      </c>
      <c r="P2345" s="668" t="s">
        <v>67</v>
      </c>
      <c r="Q2345" s="574" t="s">
        <v>7030</v>
      </c>
      <c r="R2345" s="574" t="s">
        <v>7241</v>
      </c>
      <c r="S2345" s="574" t="s">
        <v>7097</v>
      </c>
      <c r="T2345" s="574" t="s">
        <v>8153</v>
      </c>
      <c r="U2345" s="574" t="s">
        <v>7098</v>
      </c>
      <c r="V2345" s="574" t="s">
        <v>7290</v>
      </c>
      <c r="W2345" s="575" t="s">
        <v>8195</v>
      </c>
      <c r="X2345" s="575" t="s">
        <v>8344</v>
      </c>
      <c r="Y2345" s="576" t="s">
        <v>8238</v>
      </c>
      <c r="Z2345" s="577" t="s">
        <v>8367</v>
      </c>
      <c r="AA2345" s="578" t="s">
        <v>8346</v>
      </c>
      <c r="AE2345"/>
    </row>
    <row r="2346" spans="1:31" s="563" customFormat="1">
      <c r="A2346"/>
      <c r="B2346"/>
      <c r="C2346" s="568">
        <v>2026</v>
      </c>
      <c r="D2346" s="569" t="s">
        <v>80</v>
      </c>
      <c r="E2346" s="569" t="s">
        <v>338</v>
      </c>
      <c r="F2346" s="573" t="s">
        <v>141</v>
      </c>
      <c r="G2346" s="569" t="s">
        <v>42</v>
      </c>
      <c r="H2346" s="569" t="s">
        <v>41</v>
      </c>
      <c r="I2346" s="575" t="s">
        <v>54</v>
      </c>
      <c r="J2346" s="569" t="s">
        <v>66</v>
      </c>
      <c r="K2346" s="569" t="s">
        <v>115</v>
      </c>
      <c r="L2346" s="570">
        <v>0.25</v>
      </c>
      <c r="M2346" s="571">
        <v>25.838018104906293</v>
      </c>
      <c r="N2346" s="572">
        <v>893.74349890109931</v>
      </c>
      <c r="O2346" s="668" t="s">
        <v>381</v>
      </c>
      <c r="P2346" s="668" t="s">
        <v>66</v>
      </c>
      <c r="Q2346" s="574" t="s">
        <v>7102</v>
      </c>
      <c r="R2346" s="574" t="s">
        <v>7256</v>
      </c>
      <c r="S2346" s="574" t="s">
        <v>7104</v>
      </c>
      <c r="T2346" s="574" t="s">
        <v>8153</v>
      </c>
      <c r="U2346" s="574" t="s">
        <v>7105</v>
      </c>
      <c r="V2346" s="574" t="s">
        <v>7292</v>
      </c>
      <c r="W2346" s="575" t="s">
        <v>8215</v>
      </c>
      <c r="X2346" s="575" t="s">
        <v>8350</v>
      </c>
      <c r="Y2346" s="576" t="s">
        <v>8240</v>
      </c>
      <c r="Z2346" s="577" t="s">
        <v>8368</v>
      </c>
      <c r="AA2346" s="578" t="s">
        <v>8352</v>
      </c>
      <c r="AE2346"/>
    </row>
    <row r="2347" spans="1:31" s="563" customFormat="1">
      <c r="A2347"/>
      <c r="B2347"/>
      <c r="C2347" s="568">
        <v>2026</v>
      </c>
      <c r="D2347" s="569" t="s">
        <v>80</v>
      </c>
      <c r="E2347" s="569" t="s">
        <v>338</v>
      </c>
      <c r="F2347" s="573" t="s">
        <v>141</v>
      </c>
      <c r="G2347" s="569" t="s">
        <v>42</v>
      </c>
      <c r="H2347" s="569" t="s">
        <v>41</v>
      </c>
      <c r="I2347" s="575" t="s">
        <v>54</v>
      </c>
      <c r="J2347" s="569" t="s">
        <v>66</v>
      </c>
      <c r="K2347" s="569" t="s">
        <v>310</v>
      </c>
      <c r="L2347" s="570">
        <v>0.75</v>
      </c>
      <c r="M2347" s="571">
        <v>77.514054314718877</v>
      </c>
      <c r="N2347" s="572">
        <v>2681.2304967032983</v>
      </c>
      <c r="O2347" s="668" t="s">
        <v>381</v>
      </c>
      <c r="P2347" s="668" t="s">
        <v>66</v>
      </c>
      <c r="Q2347" s="574" t="s">
        <v>7112</v>
      </c>
      <c r="R2347" s="574" t="s">
        <v>7294</v>
      </c>
      <c r="S2347" s="574" t="s">
        <v>7104</v>
      </c>
      <c r="T2347" s="574" t="s">
        <v>8153</v>
      </c>
      <c r="U2347" s="574" t="s">
        <v>7114</v>
      </c>
      <c r="V2347" s="574" t="s">
        <v>7295</v>
      </c>
      <c r="W2347" s="575" t="s">
        <v>8242</v>
      </c>
      <c r="X2347" s="575" t="s">
        <v>8369</v>
      </c>
      <c r="Y2347" s="576" t="s">
        <v>8240</v>
      </c>
      <c r="Z2347" s="577" t="s">
        <v>8370</v>
      </c>
      <c r="AA2347" s="578" t="s">
        <v>8371</v>
      </c>
      <c r="AE2347"/>
    </row>
    <row r="2348" spans="1:31" s="563" customFormat="1">
      <c r="A2348"/>
      <c r="B2348"/>
      <c r="C2348" s="568">
        <v>2026</v>
      </c>
      <c r="D2348" s="569" t="s">
        <v>80</v>
      </c>
      <c r="E2348" s="569" t="s">
        <v>338</v>
      </c>
      <c r="F2348" s="573" t="s">
        <v>141</v>
      </c>
      <c r="G2348" s="569" t="s">
        <v>42</v>
      </c>
      <c r="H2348" s="569" t="s">
        <v>41</v>
      </c>
      <c r="I2348" s="575" t="s">
        <v>54</v>
      </c>
      <c r="J2348" s="569" t="s">
        <v>348</v>
      </c>
      <c r="K2348" s="569" t="s">
        <v>115</v>
      </c>
      <c r="L2348" s="570">
        <v>1</v>
      </c>
      <c r="M2348" s="571">
        <v>55.882438845810448</v>
      </c>
      <c r="N2348" s="572">
        <v>5964.2482826666701</v>
      </c>
      <c r="O2348" s="668" t="s">
        <v>151</v>
      </c>
      <c r="P2348" s="668" t="s">
        <v>348</v>
      </c>
      <c r="Q2348" s="574" t="s">
        <v>7102</v>
      </c>
      <c r="R2348" s="574" t="s">
        <v>7256</v>
      </c>
      <c r="S2348" s="574" t="s">
        <v>7128</v>
      </c>
      <c r="T2348" s="574" t="s">
        <v>8153</v>
      </c>
      <c r="U2348" s="574" t="s">
        <v>8246</v>
      </c>
      <c r="V2348" s="574" t="s">
        <v>8372</v>
      </c>
      <c r="W2348" s="575" t="s">
        <v>8215</v>
      </c>
      <c r="X2348" s="575" t="s">
        <v>8350</v>
      </c>
      <c r="Y2348" s="576" t="s">
        <v>8248</v>
      </c>
      <c r="Z2348" s="577" t="s">
        <v>8373</v>
      </c>
      <c r="AA2348" s="578" t="s">
        <v>8352</v>
      </c>
      <c r="AE2348"/>
    </row>
    <row r="2349" spans="1:31" s="563" customFormat="1">
      <c r="A2349"/>
      <c r="B2349"/>
      <c r="C2349" s="568">
        <v>2026</v>
      </c>
      <c r="D2349" s="569" t="s">
        <v>80</v>
      </c>
      <c r="E2349" s="569" t="s">
        <v>48</v>
      </c>
      <c r="F2349" s="573" t="s">
        <v>247</v>
      </c>
      <c r="G2349" s="569" t="s">
        <v>200</v>
      </c>
      <c r="H2349" s="569" t="s">
        <v>41</v>
      </c>
      <c r="I2349" s="575" t="s">
        <v>50</v>
      </c>
      <c r="J2349" s="569" t="s">
        <v>352</v>
      </c>
      <c r="K2349" s="569" t="s">
        <v>106</v>
      </c>
      <c r="L2349" s="570">
        <v>0.3</v>
      </c>
      <c r="M2349" s="571">
        <v>2.219351947610587</v>
      </c>
      <c r="N2349" s="572">
        <v>116.70986249999999</v>
      </c>
      <c r="O2349" s="668" t="s">
        <v>151</v>
      </c>
      <c r="P2349" s="668" t="s">
        <v>352</v>
      </c>
      <c r="Q2349" s="574" t="s">
        <v>6974</v>
      </c>
      <c r="R2349" s="574" t="s">
        <v>8006</v>
      </c>
      <c r="S2349" s="574" t="s">
        <v>6947</v>
      </c>
      <c r="T2349" s="574" t="s">
        <v>8153</v>
      </c>
      <c r="U2349" s="574" t="s">
        <v>7390</v>
      </c>
      <c r="V2349" s="574" t="s">
        <v>8374</v>
      </c>
      <c r="W2349" s="575" t="s">
        <v>8154</v>
      </c>
      <c r="X2349" s="575" t="s">
        <v>8375</v>
      </c>
      <c r="Y2349" s="576" t="s">
        <v>8156</v>
      </c>
      <c r="Z2349" s="577" t="s">
        <v>8376</v>
      </c>
      <c r="AA2349" s="578" t="s">
        <v>8377</v>
      </c>
      <c r="AE2349"/>
    </row>
    <row r="2350" spans="1:31" s="563" customFormat="1">
      <c r="A2350"/>
      <c r="B2350"/>
      <c r="C2350" s="568">
        <v>2026</v>
      </c>
      <c r="D2350" s="569" t="s">
        <v>80</v>
      </c>
      <c r="E2350" s="569" t="s">
        <v>48</v>
      </c>
      <c r="F2350" s="573" t="s">
        <v>247</v>
      </c>
      <c r="G2350" s="569" t="s">
        <v>200</v>
      </c>
      <c r="H2350" s="569" t="s">
        <v>41</v>
      </c>
      <c r="I2350" s="575" t="s">
        <v>50</v>
      </c>
      <c r="J2350" s="569" t="s">
        <v>352</v>
      </c>
      <c r="K2350" s="569" t="s">
        <v>100</v>
      </c>
      <c r="L2350" s="570">
        <v>0.7</v>
      </c>
      <c r="M2350" s="571">
        <v>5.1784878777580365</v>
      </c>
      <c r="N2350" s="572">
        <v>272.32301249999995</v>
      </c>
      <c r="O2350" s="668" t="s">
        <v>151</v>
      </c>
      <c r="P2350" s="668" t="s">
        <v>352</v>
      </c>
      <c r="Q2350" s="574" t="s">
        <v>7087</v>
      </c>
      <c r="R2350" s="574" t="s">
        <v>8031</v>
      </c>
      <c r="S2350" s="574" t="s">
        <v>6947</v>
      </c>
      <c r="T2350" s="574" t="s">
        <v>8153</v>
      </c>
      <c r="U2350" s="574" t="s">
        <v>8378</v>
      </c>
      <c r="V2350" s="574" t="s">
        <v>8379</v>
      </c>
      <c r="W2350" s="575" t="s">
        <v>8233</v>
      </c>
      <c r="X2350" s="575" t="s">
        <v>8380</v>
      </c>
      <c r="Y2350" s="576" t="s">
        <v>8156</v>
      </c>
      <c r="Z2350" s="577" t="s">
        <v>8381</v>
      </c>
      <c r="AA2350" s="578" t="s">
        <v>8382</v>
      </c>
      <c r="AE2350"/>
    </row>
    <row r="2351" spans="1:31" s="563" customFormat="1">
      <c r="A2351"/>
      <c r="B2351"/>
      <c r="C2351" s="568">
        <v>2026</v>
      </c>
      <c r="D2351" s="569" t="s">
        <v>80</v>
      </c>
      <c r="E2351" s="569" t="s">
        <v>48</v>
      </c>
      <c r="F2351" s="573" t="s">
        <v>247</v>
      </c>
      <c r="G2351" s="569" t="s">
        <v>200</v>
      </c>
      <c r="H2351" s="569" t="s">
        <v>41</v>
      </c>
      <c r="I2351" s="575" t="s">
        <v>50</v>
      </c>
      <c r="J2351" s="569" t="s">
        <v>116</v>
      </c>
      <c r="K2351" s="569" t="s">
        <v>111</v>
      </c>
      <c r="L2351" s="570">
        <v>1</v>
      </c>
      <c r="M2351" s="571">
        <v>2.6096343954514869</v>
      </c>
      <c r="N2351" s="572">
        <v>14.820299999999998</v>
      </c>
      <c r="O2351" s="668" t="s">
        <v>382</v>
      </c>
      <c r="P2351" s="668" t="s">
        <v>116</v>
      </c>
      <c r="Q2351" s="574" t="s">
        <v>7071</v>
      </c>
      <c r="R2351" s="574" t="s">
        <v>7983</v>
      </c>
      <c r="S2351" s="574" t="s">
        <v>6958</v>
      </c>
      <c r="T2351" s="574" t="s">
        <v>8153</v>
      </c>
      <c r="U2351" s="574" t="s">
        <v>7568</v>
      </c>
      <c r="V2351" s="574" t="s">
        <v>7984</v>
      </c>
      <c r="W2351" s="575" t="s">
        <v>8172</v>
      </c>
      <c r="X2351" s="575" t="s">
        <v>8383</v>
      </c>
      <c r="Y2351" s="576" t="s">
        <v>8165</v>
      </c>
      <c r="Z2351" s="577" t="s">
        <v>8384</v>
      </c>
      <c r="AA2351" s="578" t="s">
        <v>8385</v>
      </c>
      <c r="AE2351"/>
    </row>
    <row r="2352" spans="1:31" s="563" customFormat="1">
      <c r="A2352"/>
      <c r="B2352"/>
      <c r="C2352" s="568">
        <v>2026</v>
      </c>
      <c r="D2352" s="569" t="s">
        <v>80</v>
      </c>
      <c r="E2352" s="569" t="s">
        <v>48</v>
      </c>
      <c r="F2352" s="573" t="s">
        <v>247</v>
      </c>
      <c r="G2352" s="569" t="s">
        <v>200</v>
      </c>
      <c r="H2352" s="569" t="s">
        <v>41</v>
      </c>
      <c r="I2352" s="575" t="s">
        <v>50</v>
      </c>
      <c r="J2352" s="569" t="s">
        <v>109</v>
      </c>
      <c r="K2352" s="569" t="s">
        <v>111</v>
      </c>
      <c r="L2352" s="570">
        <v>0.8</v>
      </c>
      <c r="M2352" s="571">
        <v>11.211260544</v>
      </c>
      <c r="N2352" s="572">
        <v>406.49965714285719</v>
      </c>
      <c r="O2352" s="668" t="s">
        <v>381</v>
      </c>
      <c r="P2352" s="668" t="s">
        <v>109</v>
      </c>
      <c r="Q2352" s="574" t="s">
        <v>7071</v>
      </c>
      <c r="R2352" s="574" t="s">
        <v>7983</v>
      </c>
      <c r="S2352" s="574" t="s">
        <v>6976</v>
      </c>
      <c r="T2352" s="574" t="s">
        <v>8153</v>
      </c>
      <c r="U2352" s="574" t="s">
        <v>7410</v>
      </c>
      <c r="V2352" s="574" t="s">
        <v>7988</v>
      </c>
      <c r="W2352" s="575" t="s">
        <v>8172</v>
      </c>
      <c r="X2352" s="575" t="s">
        <v>8383</v>
      </c>
      <c r="Y2352" s="576" t="s">
        <v>8169</v>
      </c>
      <c r="Z2352" s="577" t="s">
        <v>8386</v>
      </c>
      <c r="AA2352" s="578" t="s">
        <v>8385</v>
      </c>
      <c r="AE2352"/>
    </row>
    <row r="2353" spans="1:31" s="563" customFormat="1">
      <c r="A2353"/>
      <c r="B2353"/>
      <c r="C2353" s="568">
        <v>2026</v>
      </c>
      <c r="D2353" s="569" t="s">
        <v>80</v>
      </c>
      <c r="E2353" s="569" t="s">
        <v>48</v>
      </c>
      <c r="F2353" s="573" t="s">
        <v>247</v>
      </c>
      <c r="G2353" s="569" t="s">
        <v>200</v>
      </c>
      <c r="H2353" s="569" t="s">
        <v>41</v>
      </c>
      <c r="I2353" s="575" t="s">
        <v>50</v>
      </c>
      <c r="J2353" s="569" t="s">
        <v>109</v>
      </c>
      <c r="K2353" s="569" t="s">
        <v>90</v>
      </c>
      <c r="L2353" s="570">
        <v>0.2</v>
      </c>
      <c r="M2353" s="571">
        <v>2.802815136</v>
      </c>
      <c r="N2353" s="572">
        <v>101.6249142857143</v>
      </c>
      <c r="O2353" s="668" t="s">
        <v>381</v>
      </c>
      <c r="P2353" s="668" t="s">
        <v>109</v>
      </c>
      <c r="Q2353" s="574" t="s">
        <v>6956</v>
      </c>
      <c r="R2353" s="574" t="s">
        <v>8387</v>
      </c>
      <c r="S2353" s="574" t="s">
        <v>6976</v>
      </c>
      <c r="T2353" s="574" t="s">
        <v>8153</v>
      </c>
      <c r="U2353" s="574" t="s">
        <v>7758</v>
      </c>
      <c r="V2353" s="574" t="s">
        <v>8388</v>
      </c>
      <c r="W2353" s="575" t="s">
        <v>8163</v>
      </c>
      <c r="X2353" s="575" t="s">
        <v>8389</v>
      </c>
      <c r="Y2353" s="576" t="s">
        <v>8169</v>
      </c>
      <c r="Z2353" s="577" t="s">
        <v>8390</v>
      </c>
      <c r="AA2353" s="578" t="s">
        <v>8391</v>
      </c>
      <c r="AE2353"/>
    </row>
    <row r="2354" spans="1:31" s="563" customFormat="1">
      <c r="A2354"/>
      <c r="B2354"/>
      <c r="C2354" s="568">
        <v>2026</v>
      </c>
      <c r="D2354" s="569" t="s">
        <v>80</v>
      </c>
      <c r="E2354" s="569" t="s">
        <v>48</v>
      </c>
      <c r="F2354" s="573" t="s">
        <v>247</v>
      </c>
      <c r="G2354" s="569" t="s">
        <v>200</v>
      </c>
      <c r="H2354" s="569" t="s">
        <v>41</v>
      </c>
      <c r="I2354" s="575" t="s">
        <v>50</v>
      </c>
      <c r="J2354" s="569" t="s">
        <v>350</v>
      </c>
      <c r="K2354" s="569" t="s">
        <v>115</v>
      </c>
      <c r="L2354" s="570">
        <v>0.7</v>
      </c>
      <c r="M2354" s="571">
        <v>3.6598716001447786</v>
      </c>
      <c r="N2354" s="572">
        <v>333.45674999999989</v>
      </c>
      <c r="O2354" s="668" t="s">
        <v>151</v>
      </c>
      <c r="P2354" s="668" t="s">
        <v>350</v>
      </c>
      <c r="Q2354" s="574" t="s">
        <v>7102</v>
      </c>
      <c r="R2354" s="574" t="s">
        <v>8392</v>
      </c>
      <c r="S2354" s="574" t="s">
        <v>6986</v>
      </c>
      <c r="T2354" s="574" t="s">
        <v>8153</v>
      </c>
      <c r="U2354" s="574" t="s">
        <v>8393</v>
      </c>
      <c r="V2354" s="574" t="s">
        <v>8394</v>
      </c>
      <c r="W2354" s="575" t="s">
        <v>8215</v>
      </c>
      <c r="X2354" s="575" t="s">
        <v>8395</v>
      </c>
      <c r="Y2354" s="576" t="s">
        <v>8174</v>
      </c>
      <c r="Z2354" s="577" t="s">
        <v>8396</v>
      </c>
      <c r="AA2354" s="578" t="s">
        <v>8397</v>
      </c>
      <c r="AE2354"/>
    </row>
    <row r="2355" spans="1:31" s="563" customFormat="1">
      <c r="A2355"/>
      <c r="B2355"/>
      <c r="C2355" s="568">
        <v>2026</v>
      </c>
      <c r="D2355" s="569" t="s">
        <v>80</v>
      </c>
      <c r="E2355" s="569" t="s">
        <v>48</v>
      </c>
      <c r="F2355" s="573" t="s">
        <v>247</v>
      </c>
      <c r="G2355" s="569" t="s">
        <v>200</v>
      </c>
      <c r="H2355" s="569" t="s">
        <v>41</v>
      </c>
      <c r="I2355" s="575" t="s">
        <v>50</v>
      </c>
      <c r="J2355" s="569" t="s">
        <v>350</v>
      </c>
      <c r="K2355" s="569" t="s">
        <v>111</v>
      </c>
      <c r="L2355" s="570">
        <v>0.3</v>
      </c>
      <c r="M2355" s="571">
        <v>1.568516400062048</v>
      </c>
      <c r="N2355" s="572">
        <v>142.91003571428567</v>
      </c>
      <c r="O2355" s="668" t="s">
        <v>151</v>
      </c>
      <c r="P2355" s="668" t="s">
        <v>350</v>
      </c>
      <c r="Q2355" s="574" t="s">
        <v>7071</v>
      </c>
      <c r="R2355" s="574" t="s">
        <v>7983</v>
      </c>
      <c r="S2355" s="574" t="s">
        <v>6986</v>
      </c>
      <c r="T2355" s="574" t="s">
        <v>8153</v>
      </c>
      <c r="U2355" s="574" t="s">
        <v>7418</v>
      </c>
      <c r="V2355" s="574" t="s">
        <v>8398</v>
      </c>
      <c r="W2355" s="575" t="s">
        <v>8172</v>
      </c>
      <c r="X2355" s="575" t="s">
        <v>8383</v>
      </c>
      <c r="Y2355" s="576" t="s">
        <v>8174</v>
      </c>
      <c r="Z2355" s="577" t="s">
        <v>8399</v>
      </c>
      <c r="AA2355" s="580" t="s">
        <v>8385</v>
      </c>
      <c r="AE2355"/>
    </row>
    <row r="2356" spans="1:31" s="563" customFormat="1">
      <c r="A2356"/>
      <c r="B2356"/>
      <c r="C2356" s="568">
        <v>2026</v>
      </c>
      <c r="D2356" s="569" t="s">
        <v>80</v>
      </c>
      <c r="E2356" s="569" t="s">
        <v>48</v>
      </c>
      <c r="F2356" s="573" t="s">
        <v>247</v>
      </c>
      <c r="G2356" s="569" t="s">
        <v>200</v>
      </c>
      <c r="H2356" s="569" t="s">
        <v>41</v>
      </c>
      <c r="I2356" s="575" t="s">
        <v>50</v>
      </c>
      <c r="J2356" s="569" t="s">
        <v>99</v>
      </c>
      <c r="K2356" s="569" t="s">
        <v>272</v>
      </c>
      <c r="L2356" s="570">
        <v>1</v>
      </c>
      <c r="M2356" s="571">
        <v>0.80913151265293337</v>
      </c>
      <c r="N2356" s="572">
        <v>592.81200000000001</v>
      </c>
      <c r="O2356" s="668" t="s">
        <v>151</v>
      </c>
      <c r="P2356" s="668" t="s">
        <v>99</v>
      </c>
      <c r="Q2356" s="574" t="s">
        <v>8177</v>
      </c>
      <c r="R2356" s="574" t="s">
        <v>8400</v>
      </c>
      <c r="S2356" s="574" t="s">
        <v>6996</v>
      </c>
      <c r="T2356" s="574" t="s">
        <v>8153</v>
      </c>
      <c r="U2356" s="574" t="s">
        <v>8179</v>
      </c>
      <c r="V2356" s="574" t="s">
        <v>8401</v>
      </c>
      <c r="W2356" s="575" t="s">
        <v>8181</v>
      </c>
      <c r="X2356" s="575" t="s">
        <v>8402</v>
      </c>
      <c r="Y2356" s="576" t="s">
        <v>8183</v>
      </c>
      <c r="Z2356" s="577" t="s">
        <v>8403</v>
      </c>
      <c r="AA2356" s="578" t="s">
        <v>8404</v>
      </c>
      <c r="AE2356"/>
    </row>
    <row r="2357" spans="1:31" s="563" customFormat="1">
      <c r="A2357"/>
      <c r="B2357"/>
      <c r="C2357" s="568">
        <v>2026</v>
      </c>
      <c r="D2357" s="569" t="s">
        <v>80</v>
      </c>
      <c r="E2357" s="569" t="s">
        <v>48</v>
      </c>
      <c r="F2357" s="573" t="s">
        <v>247</v>
      </c>
      <c r="G2357" s="569" t="s">
        <v>200</v>
      </c>
      <c r="H2357" s="569" t="s">
        <v>41</v>
      </c>
      <c r="I2357" s="575" t="s">
        <v>50</v>
      </c>
      <c r="J2357" s="569" t="s">
        <v>96</v>
      </c>
      <c r="K2357" s="569" t="s">
        <v>310</v>
      </c>
      <c r="L2357" s="570">
        <v>0.5</v>
      </c>
      <c r="M2357" s="571">
        <v>8.1399727184435118E-3</v>
      </c>
      <c r="N2357" s="572">
        <v>23.156718749999996</v>
      </c>
      <c r="O2357" s="668" t="s">
        <v>151</v>
      </c>
      <c r="P2357" s="668" t="s">
        <v>96</v>
      </c>
      <c r="Q2357" s="574" t="s">
        <v>7112</v>
      </c>
      <c r="R2357" s="574" t="s">
        <v>8065</v>
      </c>
      <c r="S2357" s="574" t="s">
        <v>7004</v>
      </c>
      <c r="T2357" s="574" t="s">
        <v>8153</v>
      </c>
      <c r="U2357" s="574" t="s">
        <v>8405</v>
      </c>
      <c r="V2357" s="574" t="s">
        <v>8406</v>
      </c>
      <c r="W2357" s="575" t="s">
        <v>8242</v>
      </c>
      <c r="X2357" s="575" t="s">
        <v>8407</v>
      </c>
      <c r="Y2357" s="576" t="s">
        <v>8191</v>
      </c>
      <c r="Z2357" s="577" t="s">
        <v>8408</v>
      </c>
      <c r="AA2357" s="578" t="s">
        <v>8409</v>
      </c>
      <c r="AE2357"/>
    </row>
    <row r="2358" spans="1:31" s="563" customFormat="1">
      <c r="A2358"/>
      <c r="B2358"/>
      <c r="C2358" s="568">
        <v>2026</v>
      </c>
      <c r="D2358" s="569" t="s">
        <v>80</v>
      </c>
      <c r="E2358" s="569" t="s">
        <v>48</v>
      </c>
      <c r="F2358" s="573" t="s">
        <v>247</v>
      </c>
      <c r="G2358" s="569" t="s">
        <v>200</v>
      </c>
      <c r="H2358" s="569" t="s">
        <v>41</v>
      </c>
      <c r="I2358" s="575" t="s">
        <v>50</v>
      </c>
      <c r="J2358" s="569" t="s">
        <v>96</v>
      </c>
      <c r="K2358" s="569" t="s">
        <v>79</v>
      </c>
      <c r="L2358" s="570">
        <v>0.5</v>
      </c>
      <c r="M2358" s="571">
        <v>8.1399727184435118E-3</v>
      </c>
      <c r="N2358" s="572">
        <v>23.156718749999996</v>
      </c>
      <c r="O2358" s="668" t="s">
        <v>151</v>
      </c>
      <c r="P2358" s="668" t="s">
        <v>96</v>
      </c>
      <c r="Q2358" s="574" t="s">
        <v>7120</v>
      </c>
      <c r="R2358" s="574" t="s">
        <v>8410</v>
      </c>
      <c r="S2358" s="574" t="s">
        <v>7004</v>
      </c>
      <c r="T2358" s="574" t="s">
        <v>8153</v>
      </c>
      <c r="U2358" s="574" t="s">
        <v>7509</v>
      </c>
      <c r="V2358" s="574" t="s">
        <v>8411</v>
      </c>
      <c r="W2358" s="575" t="s">
        <v>8412</v>
      </c>
      <c r="X2358" s="575" t="s">
        <v>8413</v>
      </c>
      <c r="Y2358" s="576" t="s">
        <v>8191</v>
      </c>
      <c r="Z2358" s="577" t="s">
        <v>8414</v>
      </c>
      <c r="AA2358" s="578" t="s">
        <v>8415</v>
      </c>
      <c r="AE2358"/>
    </row>
    <row r="2359" spans="1:31" s="563" customFormat="1">
      <c r="A2359"/>
      <c r="B2359"/>
      <c r="C2359" s="568">
        <v>2026</v>
      </c>
      <c r="D2359" s="569" t="s">
        <v>80</v>
      </c>
      <c r="E2359" s="569" t="s">
        <v>48</v>
      </c>
      <c r="F2359" s="573" t="s">
        <v>247</v>
      </c>
      <c r="G2359" s="569" t="s">
        <v>200</v>
      </c>
      <c r="H2359" s="569" t="s">
        <v>41</v>
      </c>
      <c r="I2359" s="575" t="s">
        <v>50</v>
      </c>
      <c r="J2359" s="569" t="s">
        <v>87</v>
      </c>
      <c r="K2359" s="569" t="s">
        <v>106</v>
      </c>
      <c r="L2359" s="570">
        <v>0.4</v>
      </c>
      <c r="M2359" s="571">
        <v>4.4213792258836495</v>
      </c>
      <c r="N2359" s="572">
        <v>234.00473684210527</v>
      </c>
      <c r="O2359" s="668" t="s">
        <v>151</v>
      </c>
      <c r="P2359" s="668" t="s">
        <v>87</v>
      </c>
      <c r="Q2359" s="574" t="s">
        <v>6974</v>
      </c>
      <c r="R2359" s="574" t="s">
        <v>8006</v>
      </c>
      <c r="S2359" s="574" t="s">
        <v>7011</v>
      </c>
      <c r="T2359" s="574" t="s">
        <v>8153</v>
      </c>
      <c r="U2359" s="574" t="s">
        <v>7019</v>
      </c>
      <c r="V2359" s="574" t="s">
        <v>8007</v>
      </c>
      <c r="W2359" s="575" t="s">
        <v>8154</v>
      </c>
      <c r="X2359" s="575" t="s">
        <v>8375</v>
      </c>
      <c r="Y2359" s="576" t="s">
        <v>8193</v>
      </c>
      <c r="Z2359" s="577" t="s">
        <v>8416</v>
      </c>
      <c r="AA2359" s="578" t="s">
        <v>8377</v>
      </c>
      <c r="AE2359"/>
    </row>
    <row r="2360" spans="1:31" s="563" customFormat="1">
      <c r="A2360"/>
      <c r="B2360"/>
      <c r="C2360" s="568">
        <v>2026</v>
      </c>
      <c r="D2360" s="569" t="s">
        <v>80</v>
      </c>
      <c r="E2360" s="569" t="s">
        <v>48</v>
      </c>
      <c r="F2360" s="573" t="s">
        <v>247</v>
      </c>
      <c r="G2360" s="569" t="s">
        <v>200</v>
      </c>
      <c r="H2360" s="569" t="s">
        <v>41</v>
      </c>
      <c r="I2360" s="575" t="s">
        <v>50</v>
      </c>
      <c r="J2360" s="569" t="s">
        <v>87</v>
      </c>
      <c r="K2360" s="569" t="s">
        <v>100</v>
      </c>
      <c r="L2360" s="570">
        <v>0.6</v>
      </c>
      <c r="M2360" s="571">
        <v>6.6320688388254743</v>
      </c>
      <c r="N2360" s="572">
        <v>351.00710526315788</v>
      </c>
      <c r="O2360" s="668" t="s">
        <v>151</v>
      </c>
      <c r="P2360" s="668" t="s">
        <v>87</v>
      </c>
      <c r="Q2360" s="574" t="s">
        <v>7087</v>
      </c>
      <c r="R2360" s="574" t="s">
        <v>8031</v>
      </c>
      <c r="S2360" s="574" t="s">
        <v>7011</v>
      </c>
      <c r="T2360" s="574" t="s">
        <v>8153</v>
      </c>
      <c r="U2360" s="574" t="s">
        <v>8268</v>
      </c>
      <c r="V2360" s="574" t="s">
        <v>8417</v>
      </c>
      <c r="W2360" s="575" t="s">
        <v>8233</v>
      </c>
      <c r="X2360" s="575" t="s">
        <v>8380</v>
      </c>
      <c r="Y2360" s="576" t="s">
        <v>8193</v>
      </c>
      <c r="Z2360" s="577" t="s">
        <v>8418</v>
      </c>
      <c r="AA2360" s="578" t="s">
        <v>8382</v>
      </c>
      <c r="AE2360"/>
    </row>
    <row r="2361" spans="1:31" s="563" customFormat="1">
      <c r="A2361"/>
      <c r="B2361"/>
      <c r="C2361" s="568">
        <v>2026</v>
      </c>
      <c r="D2361" s="569" t="s">
        <v>80</v>
      </c>
      <c r="E2361" s="569" t="s">
        <v>48</v>
      </c>
      <c r="F2361" s="573" t="s">
        <v>247</v>
      </c>
      <c r="G2361" s="569" t="s">
        <v>200</v>
      </c>
      <c r="H2361" s="569" t="s">
        <v>41</v>
      </c>
      <c r="I2361" s="575" t="s">
        <v>50</v>
      </c>
      <c r="J2361" s="569" t="s">
        <v>83</v>
      </c>
      <c r="K2361" s="569" t="s">
        <v>81</v>
      </c>
      <c r="L2361" s="570">
        <v>1</v>
      </c>
      <c r="M2361" s="571">
        <v>7.2362878791169294</v>
      </c>
      <c r="N2361" s="572">
        <v>20.672418461538459</v>
      </c>
      <c r="O2361" s="668" t="s">
        <v>382</v>
      </c>
      <c r="P2361" s="668" t="s">
        <v>83</v>
      </c>
      <c r="Q2361" s="574" t="s">
        <v>7030</v>
      </c>
      <c r="R2361" s="574" t="s">
        <v>8037</v>
      </c>
      <c r="S2361" s="574" t="s">
        <v>7032</v>
      </c>
      <c r="T2361" s="574" t="s">
        <v>8153</v>
      </c>
      <c r="U2361" s="574" t="s">
        <v>7033</v>
      </c>
      <c r="V2361" s="574" t="s">
        <v>8091</v>
      </c>
      <c r="W2361" s="575" t="s">
        <v>8195</v>
      </c>
      <c r="X2361" s="575" t="s">
        <v>8419</v>
      </c>
      <c r="Y2361" s="576" t="s">
        <v>8197</v>
      </c>
      <c r="Z2361" s="577" t="s">
        <v>8420</v>
      </c>
      <c r="AA2361" s="578" t="s">
        <v>8421</v>
      </c>
      <c r="AE2361"/>
    </row>
    <row r="2362" spans="1:31" s="563" customFormat="1">
      <c r="A2362"/>
      <c r="B2362"/>
      <c r="C2362" s="568">
        <v>2026</v>
      </c>
      <c r="D2362" s="569" t="s">
        <v>80</v>
      </c>
      <c r="E2362" s="569" t="s">
        <v>48</v>
      </c>
      <c r="F2362" s="573" t="s">
        <v>247</v>
      </c>
      <c r="G2362" s="569" t="s">
        <v>200</v>
      </c>
      <c r="H2362" s="569" t="s">
        <v>41</v>
      </c>
      <c r="I2362" s="575" t="s">
        <v>50</v>
      </c>
      <c r="J2362" s="569" t="s">
        <v>77</v>
      </c>
      <c r="K2362" s="569" t="s">
        <v>93</v>
      </c>
      <c r="L2362" s="570">
        <v>1</v>
      </c>
      <c r="M2362" s="571">
        <v>6.1768375925253718</v>
      </c>
      <c r="N2362" s="572">
        <v>287.93725714285711</v>
      </c>
      <c r="O2362" s="668" t="s">
        <v>381</v>
      </c>
      <c r="P2362" s="668" t="s">
        <v>77</v>
      </c>
      <c r="Q2362" s="574" t="s">
        <v>7050</v>
      </c>
      <c r="R2362" s="574" t="s">
        <v>8422</v>
      </c>
      <c r="S2362" s="574" t="s">
        <v>7042</v>
      </c>
      <c r="T2362" s="574" t="s">
        <v>8153</v>
      </c>
      <c r="U2362" s="574" t="s">
        <v>7052</v>
      </c>
      <c r="V2362" s="574" t="s">
        <v>8423</v>
      </c>
      <c r="W2362" s="575" t="s">
        <v>8210</v>
      </c>
      <c r="X2362" s="575" t="s">
        <v>8424</v>
      </c>
      <c r="Y2362" s="576" t="s">
        <v>8200</v>
      </c>
      <c r="Z2362" s="577" t="s">
        <v>8425</v>
      </c>
      <c r="AA2362" s="578" t="s">
        <v>8426</v>
      </c>
      <c r="AE2362"/>
    </row>
    <row r="2363" spans="1:31" s="563" customFormat="1">
      <c r="A2363"/>
      <c r="B2363"/>
      <c r="C2363" s="568">
        <v>2026</v>
      </c>
      <c r="D2363" s="569" t="s">
        <v>80</v>
      </c>
      <c r="E2363" s="569" t="s">
        <v>48</v>
      </c>
      <c r="F2363" s="573" t="s">
        <v>247</v>
      </c>
      <c r="G2363" s="569" t="s">
        <v>200</v>
      </c>
      <c r="H2363" s="569" t="s">
        <v>41</v>
      </c>
      <c r="I2363" s="575" t="s">
        <v>50</v>
      </c>
      <c r="J2363" s="569" t="s">
        <v>349</v>
      </c>
      <c r="K2363" s="569" t="s">
        <v>115</v>
      </c>
      <c r="L2363" s="570">
        <v>1</v>
      </c>
      <c r="M2363" s="571">
        <v>2.9651257131450581</v>
      </c>
      <c r="N2363" s="572">
        <v>324.19406249999992</v>
      </c>
      <c r="O2363" s="668" t="s">
        <v>151</v>
      </c>
      <c r="P2363" s="668" t="s">
        <v>349</v>
      </c>
      <c r="Q2363" s="574" t="s">
        <v>7102</v>
      </c>
      <c r="R2363" s="574" t="s">
        <v>8392</v>
      </c>
      <c r="S2363" s="574" t="s">
        <v>7058</v>
      </c>
      <c r="T2363" s="574" t="s">
        <v>8153</v>
      </c>
      <c r="U2363" s="574" t="s">
        <v>7257</v>
      </c>
      <c r="V2363" s="574" t="s">
        <v>8427</v>
      </c>
      <c r="W2363" s="575" t="s">
        <v>8215</v>
      </c>
      <c r="X2363" s="575" t="s">
        <v>8395</v>
      </c>
      <c r="Y2363" s="576" t="s">
        <v>8217</v>
      </c>
      <c r="Z2363" s="577" t="s">
        <v>8428</v>
      </c>
      <c r="AA2363" s="578" t="s">
        <v>8397</v>
      </c>
      <c r="AE2363"/>
    </row>
    <row r="2364" spans="1:31" s="563" customFormat="1">
      <c r="A2364"/>
      <c r="B2364"/>
      <c r="C2364" s="568">
        <v>2026</v>
      </c>
      <c r="D2364" s="569" t="s">
        <v>80</v>
      </c>
      <c r="E2364" s="569" t="s">
        <v>48</v>
      </c>
      <c r="F2364" s="573" t="s">
        <v>247</v>
      </c>
      <c r="G2364" s="569" t="s">
        <v>200</v>
      </c>
      <c r="H2364" s="569" t="s">
        <v>41</v>
      </c>
      <c r="I2364" s="575" t="s">
        <v>50</v>
      </c>
      <c r="J2364" s="569" t="s">
        <v>74</v>
      </c>
      <c r="K2364" s="569" t="s">
        <v>115</v>
      </c>
      <c r="L2364" s="570">
        <v>0.5</v>
      </c>
      <c r="M2364" s="571">
        <v>2.5144737728467277</v>
      </c>
      <c r="N2364" s="572">
        <v>1000.3702499999998</v>
      </c>
      <c r="O2364" s="668" t="s">
        <v>151</v>
      </c>
      <c r="P2364" s="668" t="s">
        <v>74</v>
      </c>
      <c r="Q2364" s="574" t="s">
        <v>7102</v>
      </c>
      <c r="R2364" s="574" t="s">
        <v>8392</v>
      </c>
      <c r="S2364" s="574" t="s">
        <v>7079</v>
      </c>
      <c r="T2364" s="574" t="s">
        <v>8153</v>
      </c>
      <c r="U2364" s="574" t="s">
        <v>8227</v>
      </c>
      <c r="V2364" s="574" t="s">
        <v>8429</v>
      </c>
      <c r="W2364" s="575" t="s">
        <v>8215</v>
      </c>
      <c r="X2364" s="575" t="s">
        <v>8395</v>
      </c>
      <c r="Y2364" s="576" t="s">
        <v>8229</v>
      </c>
      <c r="Z2364" s="577" t="s">
        <v>8430</v>
      </c>
      <c r="AA2364" s="578" t="s">
        <v>8397</v>
      </c>
      <c r="AE2364"/>
    </row>
    <row r="2365" spans="1:31" s="563" customFormat="1">
      <c r="A2365"/>
      <c r="B2365"/>
      <c r="C2365" s="568">
        <v>2026</v>
      </c>
      <c r="D2365" s="569" t="s">
        <v>80</v>
      </c>
      <c r="E2365" s="569" t="s">
        <v>48</v>
      </c>
      <c r="F2365" s="573" t="s">
        <v>247</v>
      </c>
      <c r="G2365" s="569" t="s">
        <v>200</v>
      </c>
      <c r="H2365" s="569" t="s">
        <v>41</v>
      </c>
      <c r="I2365" s="575" t="s">
        <v>50</v>
      </c>
      <c r="J2365" s="569" t="s">
        <v>74</v>
      </c>
      <c r="K2365" s="569" t="s">
        <v>104</v>
      </c>
      <c r="L2365" s="570">
        <v>0.5</v>
      </c>
      <c r="M2365" s="571">
        <v>2.5144737728467277</v>
      </c>
      <c r="N2365" s="572">
        <v>1000.3702499999998</v>
      </c>
      <c r="O2365" s="668" t="s">
        <v>151</v>
      </c>
      <c r="P2365" s="668" t="s">
        <v>74</v>
      </c>
      <c r="Q2365" s="574" t="s">
        <v>7022</v>
      </c>
      <c r="R2365" s="574" t="s">
        <v>8014</v>
      </c>
      <c r="S2365" s="574" t="s">
        <v>7079</v>
      </c>
      <c r="T2365" s="574" t="s">
        <v>8153</v>
      </c>
      <c r="U2365" s="574" t="s">
        <v>7474</v>
      </c>
      <c r="V2365" s="574" t="s">
        <v>8015</v>
      </c>
      <c r="W2365" s="575" t="s">
        <v>8278</v>
      </c>
      <c r="X2365" s="575" t="s">
        <v>8431</v>
      </c>
      <c r="Y2365" s="576" t="s">
        <v>8229</v>
      </c>
      <c r="Z2365" s="577" t="s">
        <v>8432</v>
      </c>
      <c r="AA2365" s="578" t="s">
        <v>8433</v>
      </c>
      <c r="AE2365"/>
    </row>
    <row r="2366" spans="1:31" s="563" customFormat="1">
      <c r="A2366"/>
      <c r="B2366"/>
      <c r="C2366" s="568">
        <v>2026</v>
      </c>
      <c r="D2366" s="569" t="s">
        <v>80</v>
      </c>
      <c r="E2366" s="569" t="s">
        <v>48</v>
      </c>
      <c r="F2366" s="573" t="s">
        <v>247</v>
      </c>
      <c r="G2366" s="569" t="s">
        <v>200</v>
      </c>
      <c r="H2366" s="569" t="s">
        <v>41</v>
      </c>
      <c r="I2366" s="575" t="s">
        <v>50</v>
      </c>
      <c r="J2366" s="569" t="s">
        <v>71</v>
      </c>
      <c r="K2366" s="569" t="s">
        <v>104</v>
      </c>
      <c r="L2366" s="570">
        <v>0.6</v>
      </c>
      <c r="M2366" s="571">
        <v>9.8266918405404944</v>
      </c>
      <c r="N2366" s="572">
        <v>444.60899999999992</v>
      </c>
      <c r="O2366" s="668" t="s">
        <v>151</v>
      </c>
      <c r="P2366" s="668" t="s">
        <v>70</v>
      </c>
      <c r="Q2366" s="574" t="s">
        <v>7022</v>
      </c>
      <c r="R2366" s="574" t="s">
        <v>8014</v>
      </c>
      <c r="S2366" s="574" t="s">
        <v>7167</v>
      </c>
      <c r="T2366" s="574" t="s">
        <v>8153</v>
      </c>
      <c r="U2366" s="574" t="s">
        <v>7908</v>
      </c>
      <c r="V2366" s="574" t="s">
        <v>8021</v>
      </c>
      <c r="W2366" s="575" t="s">
        <v>8278</v>
      </c>
      <c r="X2366" s="575" t="s">
        <v>8431</v>
      </c>
      <c r="Y2366" s="576" t="s">
        <v>8286</v>
      </c>
      <c r="Z2366" s="577" t="s">
        <v>8434</v>
      </c>
      <c r="AA2366" s="578" t="s">
        <v>8433</v>
      </c>
      <c r="AE2366"/>
    </row>
    <row r="2367" spans="1:31" s="563" customFormat="1">
      <c r="A2367"/>
      <c r="B2367"/>
      <c r="C2367" s="568">
        <v>2026</v>
      </c>
      <c r="D2367" s="569" t="s">
        <v>80</v>
      </c>
      <c r="E2367" s="569" t="s">
        <v>48</v>
      </c>
      <c r="F2367" s="573" t="s">
        <v>247</v>
      </c>
      <c r="G2367" s="569" t="s">
        <v>200</v>
      </c>
      <c r="H2367" s="569" t="s">
        <v>41</v>
      </c>
      <c r="I2367" s="575" t="s">
        <v>50</v>
      </c>
      <c r="J2367" s="569" t="s">
        <v>71</v>
      </c>
      <c r="K2367" s="569" t="s">
        <v>86</v>
      </c>
      <c r="L2367" s="570">
        <v>0.4</v>
      </c>
      <c r="M2367" s="571">
        <v>6.5511278936936632</v>
      </c>
      <c r="N2367" s="572">
        <v>296.40600000000001</v>
      </c>
      <c r="O2367" s="668" t="s">
        <v>151</v>
      </c>
      <c r="P2367" s="668" t="s">
        <v>70</v>
      </c>
      <c r="Q2367" s="574" t="s">
        <v>8023</v>
      </c>
      <c r="R2367" s="574" t="s">
        <v>8024</v>
      </c>
      <c r="S2367" s="574" t="s">
        <v>7167</v>
      </c>
      <c r="T2367" s="574" t="s">
        <v>8153</v>
      </c>
      <c r="U2367" s="574" t="s">
        <v>8025</v>
      </c>
      <c r="V2367" s="574" t="s">
        <v>8026</v>
      </c>
      <c r="W2367" s="575" t="s">
        <v>8290</v>
      </c>
      <c r="X2367" s="575" t="s">
        <v>8435</v>
      </c>
      <c r="Y2367" s="576" t="s">
        <v>8286</v>
      </c>
      <c r="Z2367" s="577" t="s">
        <v>8436</v>
      </c>
      <c r="AA2367" s="578" t="s">
        <v>8437</v>
      </c>
      <c r="AE2367"/>
    </row>
    <row r="2368" spans="1:31" s="563" customFormat="1">
      <c r="A2368"/>
      <c r="B2368"/>
      <c r="C2368" s="568">
        <v>2026</v>
      </c>
      <c r="D2368" s="569" t="s">
        <v>80</v>
      </c>
      <c r="E2368" s="569" t="s">
        <v>48</v>
      </c>
      <c r="F2368" s="573" t="s">
        <v>247</v>
      </c>
      <c r="G2368" s="569" t="s">
        <v>200</v>
      </c>
      <c r="H2368" s="569" t="s">
        <v>41</v>
      </c>
      <c r="I2368" s="575" t="s">
        <v>50</v>
      </c>
      <c r="J2368" s="569" t="s">
        <v>351</v>
      </c>
      <c r="K2368" s="569" t="s">
        <v>100</v>
      </c>
      <c r="L2368" s="570">
        <v>1</v>
      </c>
      <c r="M2368" s="571">
        <v>25.328791053205929</v>
      </c>
      <c r="N2368" s="572">
        <v>102.75407999999999</v>
      </c>
      <c r="O2368" s="668" t="s">
        <v>151</v>
      </c>
      <c r="P2368" s="668" t="s">
        <v>351</v>
      </c>
      <c r="Q2368" s="574" t="s">
        <v>7087</v>
      </c>
      <c r="R2368" s="574" t="s">
        <v>8031</v>
      </c>
      <c r="S2368" s="574" t="s">
        <v>7089</v>
      </c>
      <c r="T2368" s="574" t="s">
        <v>8153</v>
      </c>
      <c r="U2368" s="574" t="s">
        <v>7090</v>
      </c>
      <c r="V2368" s="574" t="s">
        <v>8032</v>
      </c>
      <c r="W2368" s="575" t="s">
        <v>8233</v>
      </c>
      <c r="X2368" s="575" t="s">
        <v>8380</v>
      </c>
      <c r="Y2368" s="576" t="s">
        <v>8235</v>
      </c>
      <c r="Z2368" s="577" t="s">
        <v>8438</v>
      </c>
      <c r="AA2368" s="578" t="s">
        <v>8382</v>
      </c>
      <c r="AE2368"/>
    </row>
    <row r="2369" spans="1:31" s="563" customFormat="1">
      <c r="A2369"/>
      <c r="B2369"/>
      <c r="C2369" s="568">
        <v>2026</v>
      </c>
      <c r="D2369" s="569" t="s">
        <v>75</v>
      </c>
      <c r="E2369" s="569" t="s">
        <v>337</v>
      </c>
      <c r="F2369" s="573" t="s">
        <v>141</v>
      </c>
      <c r="G2369" s="569" t="s">
        <v>42</v>
      </c>
      <c r="H2369" s="569" t="s">
        <v>41</v>
      </c>
      <c r="I2369" s="575" t="s">
        <v>54</v>
      </c>
      <c r="J2369" s="569" t="s">
        <v>352</v>
      </c>
      <c r="K2369" s="569" t="s">
        <v>346</v>
      </c>
      <c r="L2369" s="570">
        <v>0.7</v>
      </c>
      <c r="M2369" s="571">
        <v>6.6977674136513503</v>
      </c>
      <c r="N2369" s="572">
        <v>265.48725000000002</v>
      </c>
      <c r="O2369" s="668" t="s">
        <v>151</v>
      </c>
      <c r="P2369" s="668" t="s">
        <v>352</v>
      </c>
      <c r="Q2369" s="574" t="s">
        <v>6945</v>
      </c>
      <c r="R2369" s="574" t="s">
        <v>7195</v>
      </c>
      <c r="S2369" s="574" t="s">
        <v>6947</v>
      </c>
      <c r="T2369" s="574" t="s">
        <v>8439</v>
      </c>
      <c r="U2369" s="574" t="s">
        <v>6949</v>
      </c>
      <c r="V2369" s="574" t="s">
        <v>7196</v>
      </c>
      <c r="W2369" s="575" t="s">
        <v>8440</v>
      </c>
      <c r="X2369" s="575" t="s">
        <v>8441</v>
      </c>
      <c r="Y2369" s="576" t="s">
        <v>8442</v>
      </c>
      <c r="Z2369" s="577" t="s">
        <v>8443</v>
      </c>
      <c r="AA2369" s="578" t="s">
        <v>8444</v>
      </c>
      <c r="AE2369"/>
    </row>
    <row r="2370" spans="1:31" s="563" customFormat="1">
      <c r="A2370"/>
      <c r="B2370"/>
      <c r="C2370" s="568">
        <v>2026</v>
      </c>
      <c r="D2370" s="569" t="s">
        <v>75</v>
      </c>
      <c r="E2370" s="569" t="s">
        <v>337</v>
      </c>
      <c r="F2370" s="573" t="s">
        <v>141</v>
      </c>
      <c r="G2370" s="569" t="s">
        <v>42</v>
      </c>
      <c r="H2370" s="569" t="s">
        <v>41</v>
      </c>
      <c r="I2370" s="575" t="s">
        <v>54</v>
      </c>
      <c r="J2370" s="569" t="s">
        <v>352</v>
      </c>
      <c r="K2370" s="569" t="s">
        <v>466</v>
      </c>
      <c r="L2370" s="570">
        <v>0.3</v>
      </c>
      <c r="M2370" s="571">
        <v>2.8704717487077218</v>
      </c>
      <c r="N2370" s="572">
        <v>113.78025000000001</v>
      </c>
      <c r="O2370" s="668" t="s">
        <v>151</v>
      </c>
      <c r="P2370" s="668" t="s">
        <v>352</v>
      </c>
      <c r="Q2370" s="574" t="s">
        <v>6966</v>
      </c>
      <c r="R2370" s="574" t="s">
        <v>7205</v>
      </c>
      <c r="S2370" s="574" t="s">
        <v>6947</v>
      </c>
      <c r="T2370" s="574" t="s">
        <v>8439</v>
      </c>
      <c r="U2370" s="574" t="s">
        <v>8445</v>
      </c>
      <c r="V2370" s="574" t="s">
        <v>8446</v>
      </c>
      <c r="W2370" s="575" t="s">
        <v>8447</v>
      </c>
      <c r="X2370" s="575" t="s">
        <v>8448</v>
      </c>
      <c r="Y2370" s="576" t="s">
        <v>8442</v>
      </c>
      <c r="Z2370" s="577" t="s">
        <v>8449</v>
      </c>
      <c r="AA2370" s="578" t="s">
        <v>8450</v>
      </c>
      <c r="AE2370"/>
    </row>
    <row r="2371" spans="1:31" s="563" customFormat="1">
      <c r="A2371"/>
      <c r="B2371"/>
      <c r="C2371" s="568">
        <v>2026</v>
      </c>
      <c r="D2371" s="569" t="s">
        <v>75</v>
      </c>
      <c r="E2371" s="569" t="s">
        <v>337</v>
      </c>
      <c r="F2371" s="573" t="s">
        <v>141</v>
      </c>
      <c r="G2371" s="569" t="s">
        <v>42</v>
      </c>
      <c r="H2371" s="569" t="s">
        <v>41</v>
      </c>
      <c r="I2371" s="575" t="s">
        <v>54</v>
      </c>
      <c r="J2371" s="569" t="s">
        <v>116</v>
      </c>
      <c r="K2371" s="569" t="s">
        <v>90</v>
      </c>
      <c r="L2371" s="570">
        <v>0.1</v>
      </c>
      <c r="M2371" s="571">
        <v>0.609800073594715</v>
      </c>
      <c r="N2371" s="572">
        <v>2.4734836956521744</v>
      </c>
      <c r="O2371" s="668" t="s">
        <v>382</v>
      </c>
      <c r="P2371" s="668" t="s">
        <v>116</v>
      </c>
      <c r="Q2371" s="574" t="s">
        <v>6956</v>
      </c>
      <c r="R2371" s="574" t="s">
        <v>7200</v>
      </c>
      <c r="S2371" s="574" t="s">
        <v>6958</v>
      </c>
      <c r="T2371" s="574" t="s">
        <v>8439</v>
      </c>
      <c r="U2371" s="574" t="s">
        <v>6959</v>
      </c>
      <c r="V2371" s="574" t="s">
        <v>7201</v>
      </c>
      <c r="W2371" s="575" t="s">
        <v>8451</v>
      </c>
      <c r="X2371" s="575" t="s">
        <v>8452</v>
      </c>
      <c r="Y2371" s="576" t="s">
        <v>8453</v>
      </c>
      <c r="Z2371" s="577" t="s">
        <v>8454</v>
      </c>
      <c r="AA2371" s="578" t="s">
        <v>8455</v>
      </c>
      <c r="AE2371"/>
    </row>
    <row r="2372" spans="1:31" s="563" customFormat="1">
      <c r="A2372"/>
      <c r="B2372"/>
      <c r="C2372" s="568">
        <v>2026</v>
      </c>
      <c r="D2372" s="569" t="s">
        <v>75</v>
      </c>
      <c r="E2372" s="569" t="s">
        <v>337</v>
      </c>
      <c r="F2372" s="573" t="s">
        <v>141</v>
      </c>
      <c r="G2372" s="569" t="s">
        <v>42</v>
      </c>
      <c r="H2372" s="569" t="s">
        <v>41</v>
      </c>
      <c r="I2372" s="575" t="s">
        <v>54</v>
      </c>
      <c r="J2372" s="569" t="s">
        <v>116</v>
      </c>
      <c r="K2372" s="569" t="s">
        <v>466</v>
      </c>
      <c r="L2372" s="570">
        <v>0.9</v>
      </c>
      <c r="M2372" s="571">
        <v>5.4882006623524351</v>
      </c>
      <c r="N2372" s="572">
        <v>22.261353260869569</v>
      </c>
      <c r="O2372" s="668" t="s">
        <v>382</v>
      </c>
      <c r="P2372" s="668" t="s">
        <v>116</v>
      </c>
      <c r="Q2372" s="574" t="s">
        <v>6966</v>
      </c>
      <c r="R2372" s="574" t="s">
        <v>7205</v>
      </c>
      <c r="S2372" s="574" t="s">
        <v>6958</v>
      </c>
      <c r="T2372" s="574" t="s">
        <v>8439</v>
      </c>
      <c r="U2372" s="574" t="s">
        <v>6968</v>
      </c>
      <c r="V2372" s="574" t="s">
        <v>7206</v>
      </c>
      <c r="W2372" s="575" t="s">
        <v>8447</v>
      </c>
      <c r="X2372" s="575" t="s">
        <v>8448</v>
      </c>
      <c r="Y2372" s="576" t="s">
        <v>8453</v>
      </c>
      <c r="Z2372" s="577" t="s">
        <v>8456</v>
      </c>
      <c r="AA2372" s="578" t="s">
        <v>8450</v>
      </c>
      <c r="AE2372"/>
    </row>
    <row r="2373" spans="1:31" s="563" customFormat="1">
      <c r="A2373"/>
      <c r="B2373"/>
      <c r="C2373" s="568">
        <v>2026</v>
      </c>
      <c r="D2373" s="569" t="s">
        <v>75</v>
      </c>
      <c r="E2373" s="569" t="s">
        <v>337</v>
      </c>
      <c r="F2373" s="573" t="s">
        <v>141</v>
      </c>
      <c r="G2373" s="569" t="s">
        <v>42</v>
      </c>
      <c r="H2373" s="569" t="s">
        <v>41</v>
      </c>
      <c r="I2373" s="575" t="s">
        <v>54</v>
      </c>
      <c r="J2373" s="569" t="s">
        <v>109</v>
      </c>
      <c r="K2373" s="569" t="s">
        <v>111</v>
      </c>
      <c r="L2373" s="570">
        <v>0.7</v>
      </c>
      <c r="M2373" s="571">
        <v>10.160713116646967</v>
      </c>
      <c r="N2373" s="572">
        <v>346.2877173913044</v>
      </c>
      <c r="O2373" s="668" t="s">
        <v>381</v>
      </c>
      <c r="P2373" s="668" t="s">
        <v>109</v>
      </c>
      <c r="Q2373" s="574" t="s">
        <v>7071</v>
      </c>
      <c r="R2373" s="574" t="s">
        <v>7268</v>
      </c>
      <c r="S2373" s="574" t="s">
        <v>6976</v>
      </c>
      <c r="T2373" s="574" t="s">
        <v>8439</v>
      </c>
      <c r="U2373" s="574" t="s">
        <v>7410</v>
      </c>
      <c r="V2373" s="574" t="s">
        <v>7411</v>
      </c>
      <c r="W2373" s="575" t="s">
        <v>8457</v>
      </c>
      <c r="X2373" s="575" t="s">
        <v>8458</v>
      </c>
      <c r="Y2373" s="576" t="s">
        <v>8459</v>
      </c>
      <c r="Z2373" s="577" t="s">
        <v>8460</v>
      </c>
      <c r="AA2373" s="578" t="s">
        <v>8461</v>
      </c>
      <c r="AE2373"/>
    </row>
    <row r="2374" spans="1:31" s="563" customFormat="1">
      <c r="A2374"/>
      <c r="B2374"/>
      <c r="C2374" s="568">
        <v>2026</v>
      </c>
      <c r="D2374" s="569" t="s">
        <v>75</v>
      </c>
      <c r="E2374" s="569" t="s">
        <v>337</v>
      </c>
      <c r="F2374" s="573" t="s">
        <v>141</v>
      </c>
      <c r="G2374" s="569" t="s">
        <v>42</v>
      </c>
      <c r="H2374" s="569" t="s">
        <v>41</v>
      </c>
      <c r="I2374" s="575" t="s">
        <v>54</v>
      </c>
      <c r="J2374" s="569" t="s">
        <v>109</v>
      </c>
      <c r="K2374" s="569" t="s">
        <v>106</v>
      </c>
      <c r="L2374" s="570">
        <v>0.3</v>
      </c>
      <c r="M2374" s="571">
        <v>4.3545913357058428</v>
      </c>
      <c r="N2374" s="572">
        <v>148.40902173913045</v>
      </c>
      <c r="O2374" s="668" t="s">
        <v>381</v>
      </c>
      <c r="P2374" s="668" t="s">
        <v>109</v>
      </c>
      <c r="Q2374" s="574" t="s">
        <v>6974</v>
      </c>
      <c r="R2374" s="574" t="s">
        <v>7210</v>
      </c>
      <c r="S2374" s="574" t="s">
        <v>6976</v>
      </c>
      <c r="T2374" s="574" t="s">
        <v>8439</v>
      </c>
      <c r="U2374" s="574" t="s">
        <v>6977</v>
      </c>
      <c r="V2374" s="574" t="s">
        <v>7211</v>
      </c>
      <c r="W2374" s="575" t="s">
        <v>8462</v>
      </c>
      <c r="X2374" s="575" t="s">
        <v>8463</v>
      </c>
      <c r="Y2374" s="575" t="s">
        <v>8459</v>
      </c>
      <c r="Z2374" s="579" t="s">
        <v>8464</v>
      </c>
      <c r="AA2374" s="580" t="s">
        <v>8465</v>
      </c>
      <c r="AE2374"/>
    </row>
    <row r="2375" spans="1:31" s="563" customFormat="1">
      <c r="A2375"/>
      <c r="B2375"/>
      <c r="C2375" s="568">
        <v>2026</v>
      </c>
      <c r="D2375" s="569" t="s">
        <v>75</v>
      </c>
      <c r="E2375" s="569" t="s">
        <v>337</v>
      </c>
      <c r="F2375" s="573" t="s">
        <v>141</v>
      </c>
      <c r="G2375" s="569" t="s">
        <v>42</v>
      </c>
      <c r="H2375" s="569" t="s">
        <v>41</v>
      </c>
      <c r="I2375" s="575" t="s">
        <v>54</v>
      </c>
      <c r="J2375" s="569" t="s">
        <v>350</v>
      </c>
      <c r="K2375" s="569" t="s">
        <v>111</v>
      </c>
      <c r="L2375" s="570">
        <v>0.7</v>
      </c>
      <c r="M2375" s="571">
        <v>7.7434989226718995</v>
      </c>
      <c r="N2375" s="572">
        <v>774.33781250000015</v>
      </c>
      <c r="O2375" s="668" t="s">
        <v>151</v>
      </c>
      <c r="P2375" s="668" t="s">
        <v>350</v>
      </c>
      <c r="Q2375" s="574" t="s">
        <v>7071</v>
      </c>
      <c r="R2375" s="574" t="s">
        <v>7268</v>
      </c>
      <c r="S2375" s="574" t="s">
        <v>6986</v>
      </c>
      <c r="T2375" s="574" t="s">
        <v>8439</v>
      </c>
      <c r="U2375" s="574" t="s">
        <v>7418</v>
      </c>
      <c r="V2375" s="574" t="s">
        <v>7419</v>
      </c>
      <c r="W2375" s="575" t="s">
        <v>8457</v>
      </c>
      <c r="X2375" s="575" t="s">
        <v>8458</v>
      </c>
      <c r="Y2375" s="576" t="s">
        <v>8466</v>
      </c>
      <c r="Z2375" s="577" t="s">
        <v>8467</v>
      </c>
      <c r="AA2375" s="578" t="s">
        <v>8461</v>
      </c>
      <c r="AE2375"/>
    </row>
    <row r="2376" spans="1:31" s="563" customFormat="1">
      <c r="A2376"/>
      <c r="B2376"/>
      <c r="C2376" s="568">
        <v>2026</v>
      </c>
      <c r="D2376" s="569" t="s">
        <v>75</v>
      </c>
      <c r="E2376" s="569" t="s">
        <v>337</v>
      </c>
      <c r="F2376" s="573" t="s">
        <v>141</v>
      </c>
      <c r="G2376" s="569" t="s">
        <v>42</v>
      </c>
      <c r="H2376" s="569" t="s">
        <v>41</v>
      </c>
      <c r="I2376" s="575" t="s">
        <v>54</v>
      </c>
      <c r="J2376" s="569" t="s">
        <v>350</v>
      </c>
      <c r="K2376" s="569" t="s">
        <v>79</v>
      </c>
      <c r="L2376" s="570">
        <v>0.3</v>
      </c>
      <c r="M2376" s="571">
        <v>3.3186423954308149</v>
      </c>
      <c r="N2376" s="572">
        <v>331.85906250000011</v>
      </c>
      <c r="O2376" s="668" t="s">
        <v>151</v>
      </c>
      <c r="P2376" s="668" t="s">
        <v>350</v>
      </c>
      <c r="Q2376" s="574" t="s">
        <v>7120</v>
      </c>
      <c r="R2376" s="574" t="s">
        <v>7277</v>
      </c>
      <c r="S2376" s="574" t="s">
        <v>6986</v>
      </c>
      <c r="T2376" s="574" t="s">
        <v>8439</v>
      </c>
      <c r="U2376" s="574" t="s">
        <v>7426</v>
      </c>
      <c r="V2376" s="574" t="s">
        <v>7427</v>
      </c>
      <c r="W2376" s="575" t="s">
        <v>8468</v>
      </c>
      <c r="X2376" s="575" t="s">
        <v>8469</v>
      </c>
      <c r="Y2376" s="576" t="s">
        <v>8466</v>
      </c>
      <c r="Z2376" s="577" t="s">
        <v>8470</v>
      </c>
      <c r="AA2376" s="578" t="s">
        <v>8471</v>
      </c>
      <c r="AE2376"/>
    </row>
    <row r="2377" spans="1:31" s="563" customFormat="1">
      <c r="A2377"/>
      <c r="B2377"/>
      <c r="C2377" s="568">
        <v>2026</v>
      </c>
      <c r="D2377" s="569" t="s">
        <v>75</v>
      </c>
      <c r="E2377" s="569" t="s">
        <v>337</v>
      </c>
      <c r="F2377" s="573" t="s">
        <v>141</v>
      </c>
      <c r="G2377" s="569" t="s">
        <v>42</v>
      </c>
      <c r="H2377" s="569" t="s">
        <v>41</v>
      </c>
      <c r="I2377" s="575" t="s">
        <v>54</v>
      </c>
      <c r="J2377" s="569" t="s">
        <v>99</v>
      </c>
      <c r="K2377" s="569" t="s">
        <v>468</v>
      </c>
      <c r="L2377" s="570">
        <v>0.5</v>
      </c>
      <c r="M2377" s="571">
        <v>0.75914802872671117</v>
      </c>
      <c r="N2377" s="572">
        <v>398.23087500000003</v>
      </c>
      <c r="O2377" s="668" t="s">
        <v>151</v>
      </c>
      <c r="P2377" s="668" t="s">
        <v>99</v>
      </c>
      <c r="Q2377" s="574" t="s">
        <v>7009</v>
      </c>
      <c r="R2377" s="574" t="s">
        <v>7226</v>
      </c>
      <c r="S2377" s="574" t="s">
        <v>6996</v>
      </c>
      <c r="T2377" s="574" t="s">
        <v>8439</v>
      </c>
      <c r="U2377" s="574" t="s">
        <v>8472</v>
      </c>
      <c r="V2377" s="574" t="s">
        <v>8473</v>
      </c>
      <c r="W2377" s="575" t="s">
        <v>8474</v>
      </c>
      <c r="X2377" s="575" t="s">
        <v>8475</v>
      </c>
      <c r="Y2377" s="576" t="s">
        <v>8476</v>
      </c>
      <c r="Z2377" s="577" t="s">
        <v>8477</v>
      </c>
      <c r="AA2377" s="578" t="s">
        <v>8478</v>
      </c>
      <c r="AE2377"/>
    </row>
    <row r="2378" spans="1:31" s="563" customFormat="1">
      <c r="A2378"/>
      <c r="B2378"/>
      <c r="C2378" s="568">
        <v>2026</v>
      </c>
      <c r="D2378" s="569" t="s">
        <v>75</v>
      </c>
      <c r="E2378" s="569" t="s">
        <v>337</v>
      </c>
      <c r="F2378" s="573" t="s">
        <v>141</v>
      </c>
      <c r="G2378" s="569" t="s">
        <v>42</v>
      </c>
      <c r="H2378" s="569" t="s">
        <v>41</v>
      </c>
      <c r="I2378" s="575" t="s">
        <v>54</v>
      </c>
      <c r="J2378" s="569" t="s">
        <v>99</v>
      </c>
      <c r="K2378" s="569" t="s">
        <v>474</v>
      </c>
      <c r="L2378" s="570">
        <v>0.5</v>
      </c>
      <c r="M2378" s="571">
        <v>0.75914802872671117</v>
      </c>
      <c r="N2378" s="572">
        <v>398.23087500000003</v>
      </c>
      <c r="O2378" s="668" t="s">
        <v>151</v>
      </c>
      <c r="P2378" s="668" t="s">
        <v>99</v>
      </c>
      <c r="Q2378" s="574" t="s">
        <v>7584</v>
      </c>
      <c r="R2378" s="574" t="s">
        <v>7685</v>
      </c>
      <c r="S2378" s="574" t="s">
        <v>6996</v>
      </c>
      <c r="T2378" s="574" t="s">
        <v>8439</v>
      </c>
      <c r="U2378" s="574" t="s">
        <v>8479</v>
      </c>
      <c r="V2378" s="574" t="s">
        <v>8480</v>
      </c>
      <c r="W2378" s="575" t="s">
        <v>8481</v>
      </c>
      <c r="X2378" s="575" t="s">
        <v>8482</v>
      </c>
      <c r="Y2378" s="576" t="s">
        <v>8476</v>
      </c>
      <c r="Z2378" s="577" t="s">
        <v>8483</v>
      </c>
      <c r="AA2378" s="578" t="s">
        <v>8484</v>
      </c>
      <c r="AE2378"/>
    </row>
    <row r="2379" spans="1:31" s="563" customFormat="1">
      <c r="A2379"/>
      <c r="B2379"/>
      <c r="C2379" s="568">
        <v>2026</v>
      </c>
      <c r="D2379" s="569" t="s">
        <v>75</v>
      </c>
      <c r="E2379" s="569" t="s">
        <v>337</v>
      </c>
      <c r="F2379" s="573" t="s">
        <v>141</v>
      </c>
      <c r="G2379" s="569" t="s">
        <v>42</v>
      </c>
      <c r="H2379" s="569" t="s">
        <v>41</v>
      </c>
      <c r="I2379" s="575" t="s">
        <v>54</v>
      </c>
      <c r="J2379" s="569" t="s">
        <v>96</v>
      </c>
      <c r="K2379" s="569" t="s">
        <v>467</v>
      </c>
      <c r="L2379" s="570">
        <v>0.5</v>
      </c>
      <c r="M2379" s="571">
        <v>8.4076211048782545E-2</v>
      </c>
      <c r="N2379" s="572">
        <v>151.70700000000002</v>
      </c>
      <c r="O2379" s="668" t="s">
        <v>151</v>
      </c>
      <c r="P2379" s="668" t="s">
        <v>96</v>
      </c>
      <c r="Q2379" s="574" t="s">
        <v>6994</v>
      </c>
      <c r="R2379" s="574" t="s">
        <v>7189</v>
      </c>
      <c r="S2379" s="574" t="s">
        <v>7004</v>
      </c>
      <c r="T2379" s="574" t="s">
        <v>8439</v>
      </c>
      <c r="U2379" s="574" t="s">
        <v>7005</v>
      </c>
      <c r="V2379" s="574" t="s">
        <v>7224</v>
      </c>
      <c r="W2379" s="575" t="s">
        <v>8485</v>
      </c>
      <c r="X2379" s="575" t="s">
        <v>8486</v>
      </c>
      <c r="Y2379" s="576" t="s">
        <v>8487</v>
      </c>
      <c r="Z2379" s="577" t="s">
        <v>8488</v>
      </c>
      <c r="AA2379" s="578" t="s">
        <v>8489</v>
      </c>
      <c r="AE2379"/>
    </row>
    <row r="2380" spans="1:31" s="563" customFormat="1">
      <c r="A2380"/>
      <c r="B2380"/>
      <c r="C2380" s="568">
        <v>2026</v>
      </c>
      <c r="D2380" s="569" t="s">
        <v>75</v>
      </c>
      <c r="E2380" s="569" t="s">
        <v>337</v>
      </c>
      <c r="F2380" s="573" t="s">
        <v>141</v>
      </c>
      <c r="G2380" s="569" t="s">
        <v>42</v>
      </c>
      <c r="H2380" s="569" t="s">
        <v>41</v>
      </c>
      <c r="I2380" s="575" t="s">
        <v>54</v>
      </c>
      <c r="J2380" s="569" t="s">
        <v>96</v>
      </c>
      <c r="K2380" s="569" t="s">
        <v>471</v>
      </c>
      <c r="L2380" s="570">
        <v>0.5</v>
      </c>
      <c r="M2380" s="571">
        <v>8.4076211048782545E-2</v>
      </c>
      <c r="N2380" s="572">
        <v>151.70700000000002</v>
      </c>
      <c r="O2380" s="668" t="s">
        <v>151</v>
      </c>
      <c r="P2380" s="668" t="s">
        <v>96</v>
      </c>
      <c r="Q2380" s="574" t="s">
        <v>7436</v>
      </c>
      <c r="R2380" s="574" t="s">
        <v>7437</v>
      </c>
      <c r="S2380" s="574" t="s">
        <v>7004</v>
      </c>
      <c r="T2380" s="574" t="s">
        <v>8439</v>
      </c>
      <c r="U2380" s="574" t="s">
        <v>7438</v>
      </c>
      <c r="V2380" s="574" t="s">
        <v>7439</v>
      </c>
      <c r="W2380" s="575" t="s">
        <v>8490</v>
      </c>
      <c r="X2380" s="575" t="s">
        <v>8491</v>
      </c>
      <c r="Y2380" s="576" t="s">
        <v>8487</v>
      </c>
      <c r="Z2380" s="577" t="s">
        <v>8492</v>
      </c>
      <c r="AA2380" s="578" t="s">
        <v>8493</v>
      </c>
      <c r="AE2380"/>
    </row>
    <row r="2381" spans="1:31" s="563" customFormat="1">
      <c r="A2381"/>
      <c r="B2381"/>
      <c r="C2381" s="568">
        <v>2026</v>
      </c>
      <c r="D2381" s="569" t="s">
        <v>75</v>
      </c>
      <c r="E2381" s="569" t="s">
        <v>337</v>
      </c>
      <c r="F2381" s="573" t="s">
        <v>141</v>
      </c>
      <c r="G2381" s="569" t="s">
        <v>42</v>
      </c>
      <c r="H2381" s="569" t="s">
        <v>41</v>
      </c>
      <c r="I2381" s="575" t="s">
        <v>54</v>
      </c>
      <c r="J2381" s="569" t="s">
        <v>87</v>
      </c>
      <c r="K2381" s="569" t="s">
        <v>467</v>
      </c>
      <c r="L2381" s="570">
        <v>0.3</v>
      </c>
      <c r="M2381" s="571">
        <v>2.4839149308342465</v>
      </c>
      <c r="N2381" s="572">
        <v>109.22904</v>
      </c>
      <c r="O2381" s="668" t="s">
        <v>151</v>
      </c>
      <c r="P2381" s="668" t="s">
        <v>87</v>
      </c>
      <c r="Q2381" s="574" t="s">
        <v>6994</v>
      </c>
      <c r="R2381" s="574" t="s">
        <v>7189</v>
      </c>
      <c r="S2381" s="574" t="s">
        <v>7011</v>
      </c>
      <c r="T2381" s="574" t="s">
        <v>8439</v>
      </c>
      <c r="U2381" s="574" t="s">
        <v>7318</v>
      </c>
      <c r="V2381" s="574" t="s">
        <v>7319</v>
      </c>
      <c r="W2381" s="575" t="s">
        <v>8485</v>
      </c>
      <c r="X2381" s="575" t="s">
        <v>8486</v>
      </c>
      <c r="Y2381" s="576" t="s">
        <v>8494</v>
      </c>
      <c r="Z2381" s="577" t="s">
        <v>8495</v>
      </c>
      <c r="AA2381" s="578" t="s">
        <v>8489</v>
      </c>
      <c r="AE2381"/>
    </row>
    <row r="2382" spans="1:31" s="563" customFormat="1">
      <c r="A2382"/>
      <c r="B2382"/>
      <c r="C2382" s="568">
        <v>2026</v>
      </c>
      <c r="D2382" s="569" t="s">
        <v>75</v>
      </c>
      <c r="E2382" s="569" t="s">
        <v>337</v>
      </c>
      <c r="F2382" s="573" t="s">
        <v>141</v>
      </c>
      <c r="G2382" s="569" t="s">
        <v>42</v>
      </c>
      <c r="H2382" s="569" t="s">
        <v>41</v>
      </c>
      <c r="I2382" s="575" t="s">
        <v>54</v>
      </c>
      <c r="J2382" s="569" t="s">
        <v>87</v>
      </c>
      <c r="K2382" s="569" t="s">
        <v>106</v>
      </c>
      <c r="L2382" s="570">
        <v>0.5</v>
      </c>
      <c r="M2382" s="571">
        <v>4.1398582180570775</v>
      </c>
      <c r="N2382" s="572">
        <v>182.04839999999999</v>
      </c>
      <c r="O2382" s="668" t="s">
        <v>151</v>
      </c>
      <c r="P2382" s="668" t="s">
        <v>87</v>
      </c>
      <c r="Q2382" s="574" t="s">
        <v>6974</v>
      </c>
      <c r="R2382" s="574" t="s">
        <v>7210</v>
      </c>
      <c r="S2382" s="574" t="s">
        <v>7011</v>
      </c>
      <c r="T2382" s="574" t="s">
        <v>8439</v>
      </c>
      <c r="U2382" s="574" t="s">
        <v>7019</v>
      </c>
      <c r="V2382" s="574" t="s">
        <v>7231</v>
      </c>
      <c r="W2382" s="575" t="s">
        <v>8462</v>
      </c>
      <c r="X2382" s="575" t="s">
        <v>8463</v>
      </c>
      <c r="Y2382" s="576" t="s">
        <v>8494</v>
      </c>
      <c r="Z2382" s="577" t="s">
        <v>8496</v>
      </c>
      <c r="AA2382" s="578" t="s">
        <v>8465</v>
      </c>
      <c r="AE2382"/>
    </row>
    <row r="2383" spans="1:31" s="563" customFormat="1">
      <c r="A2383"/>
      <c r="B2383"/>
      <c r="C2383" s="568">
        <v>2026</v>
      </c>
      <c r="D2383" s="569" t="s">
        <v>75</v>
      </c>
      <c r="E2383" s="569" t="s">
        <v>337</v>
      </c>
      <c r="F2383" s="573" t="s">
        <v>141</v>
      </c>
      <c r="G2383" s="569" t="s">
        <v>42</v>
      </c>
      <c r="H2383" s="569" t="s">
        <v>41</v>
      </c>
      <c r="I2383" s="575" t="s">
        <v>54</v>
      </c>
      <c r="J2383" s="569" t="s">
        <v>87</v>
      </c>
      <c r="K2383" s="569" t="s">
        <v>79</v>
      </c>
      <c r="L2383" s="570">
        <v>0.2</v>
      </c>
      <c r="M2383" s="571">
        <v>1.6559432872228312</v>
      </c>
      <c r="N2383" s="572">
        <v>72.819360000000003</v>
      </c>
      <c r="O2383" s="668" t="s">
        <v>151</v>
      </c>
      <c r="P2383" s="668" t="s">
        <v>87</v>
      </c>
      <c r="Q2383" s="574" t="s">
        <v>7120</v>
      </c>
      <c r="R2383" s="574" t="s">
        <v>7277</v>
      </c>
      <c r="S2383" s="574" t="s">
        <v>7011</v>
      </c>
      <c r="T2383" s="574" t="s">
        <v>8439</v>
      </c>
      <c r="U2383" s="574" t="s">
        <v>7450</v>
      </c>
      <c r="V2383" s="574" t="s">
        <v>7451</v>
      </c>
      <c r="W2383" s="575" t="s">
        <v>8468</v>
      </c>
      <c r="X2383" s="575" t="s">
        <v>8469</v>
      </c>
      <c r="Y2383" s="576" t="s">
        <v>8494</v>
      </c>
      <c r="Z2383" s="577" t="s">
        <v>8497</v>
      </c>
      <c r="AA2383" s="578" t="s">
        <v>8471</v>
      </c>
      <c r="AE2383"/>
    </row>
    <row r="2384" spans="1:31" s="563" customFormat="1">
      <c r="A2384"/>
      <c r="B2384"/>
      <c r="C2384" s="568">
        <v>2026</v>
      </c>
      <c r="D2384" s="569" t="s">
        <v>75</v>
      </c>
      <c r="E2384" s="569" t="s">
        <v>337</v>
      </c>
      <c r="F2384" s="573" t="s">
        <v>141</v>
      </c>
      <c r="G2384" s="569" t="s">
        <v>42</v>
      </c>
      <c r="H2384" s="569" t="s">
        <v>41</v>
      </c>
      <c r="I2384" s="575" t="s">
        <v>54</v>
      </c>
      <c r="J2384" s="569" t="s">
        <v>83</v>
      </c>
      <c r="K2384" s="569" t="s">
        <v>81</v>
      </c>
      <c r="L2384" s="570">
        <v>1</v>
      </c>
      <c r="M2384" s="571">
        <v>26.596111621564923</v>
      </c>
      <c r="N2384" s="572">
        <v>48.18928235294117</v>
      </c>
      <c r="O2384" s="668" t="s">
        <v>382</v>
      </c>
      <c r="P2384" s="668" t="s">
        <v>83</v>
      </c>
      <c r="Q2384" s="574" t="s">
        <v>7030</v>
      </c>
      <c r="R2384" s="574" t="s">
        <v>7241</v>
      </c>
      <c r="S2384" s="574" t="s">
        <v>7032</v>
      </c>
      <c r="T2384" s="574" t="s">
        <v>8439</v>
      </c>
      <c r="U2384" s="574" t="s">
        <v>7033</v>
      </c>
      <c r="V2384" s="574" t="s">
        <v>7242</v>
      </c>
      <c r="W2384" s="575" t="s">
        <v>8498</v>
      </c>
      <c r="X2384" s="575" t="s">
        <v>8499</v>
      </c>
      <c r="Y2384" s="576" t="s">
        <v>8500</v>
      </c>
      <c r="Z2384" s="577" t="s">
        <v>8501</v>
      </c>
      <c r="AA2384" s="578" t="s">
        <v>8502</v>
      </c>
      <c r="AE2384"/>
    </row>
    <row r="2385" spans="1:31" s="563" customFormat="1">
      <c r="A2385"/>
      <c r="B2385"/>
      <c r="C2385" s="568">
        <v>2026</v>
      </c>
      <c r="D2385" s="569" t="s">
        <v>75</v>
      </c>
      <c r="E2385" s="569" t="s">
        <v>337</v>
      </c>
      <c r="F2385" s="573" t="s">
        <v>141</v>
      </c>
      <c r="G2385" s="569" t="s">
        <v>42</v>
      </c>
      <c r="H2385" s="569" t="s">
        <v>41</v>
      </c>
      <c r="I2385" s="575" t="s">
        <v>54</v>
      </c>
      <c r="J2385" s="569" t="s">
        <v>77</v>
      </c>
      <c r="K2385" s="569" t="s">
        <v>469</v>
      </c>
      <c r="L2385" s="570">
        <v>0.4</v>
      </c>
      <c r="M2385" s="571">
        <v>8.8581413050008688</v>
      </c>
      <c r="N2385" s="572">
        <v>359.86311627906986</v>
      </c>
      <c r="O2385" s="668" t="s">
        <v>381</v>
      </c>
      <c r="P2385" s="668" t="s">
        <v>77</v>
      </c>
      <c r="Q2385" s="574" t="s">
        <v>7040</v>
      </c>
      <c r="R2385" s="574" t="s">
        <v>7246</v>
      </c>
      <c r="S2385" s="574" t="s">
        <v>7042</v>
      </c>
      <c r="T2385" s="574" t="s">
        <v>8439</v>
      </c>
      <c r="U2385" s="574" t="s">
        <v>7043</v>
      </c>
      <c r="V2385" s="574" t="s">
        <v>7247</v>
      </c>
      <c r="W2385" s="575" t="s">
        <v>8503</v>
      </c>
      <c r="X2385" s="575" t="s">
        <v>8504</v>
      </c>
      <c r="Y2385" s="576" t="s">
        <v>8505</v>
      </c>
      <c r="Z2385" s="577" t="s">
        <v>8506</v>
      </c>
      <c r="AA2385" s="578" t="s">
        <v>8507</v>
      </c>
      <c r="AE2385"/>
    </row>
    <row r="2386" spans="1:31" s="563" customFormat="1">
      <c r="A2386"/>
      <c r="B2386"/>
      <c r="C2386" s="568">
        <v>2026</v>
      </c>
      <c r="D2386" s="569" t="s">
        <v>75</v>
      </c>
      <c r="E2386" s="569" t="s">
        <v>337</v>
      </c>
      <c r="F2386" s="573" t="s">
        <v>141</v>
      </c>
      <c r="G2386" s="569" t="s">
        <v>42</v>
      </c>
      <c r="H2386" s="569" t="s">
        <v>41</v>
      </c>
      <c r="I2386" s="575" t="s">
        <v>54</v>
      </c>
      <c r="J2386" s="569" t="s">
        <v>77</v>
      </c>
      <c r="K2386" s="569" t="s">
        <v>93</v>
      </c>
      <c r="L2386" s="570">
        <v>0.6</v>
      </c>
      <c r="M2386" s="571">
        <v>13.287211957501304</v>
      </c>
      <c r="N2386" s="572">
        <v>539.7946744186047</v>
      </c>
      <c r="O2386" s="668" t="s">
        <v>381</v>
      </c>
      <c r="P2386" s="668" t="s">
        <v>77</v>
      </c>
      <c r="Q2386" s="574" t="s">
        <v>7050</v>
      </c>
      <c r="R2386" s="574" t="s">
        <v>7251</v>
      </c>
      <c r="S2386" s="574" t="s">
        <v>7042</v>
      </c>
      <c r="T2386" s="574" t="s">
        <v>8439</v>
      </c>
      <c r="U2386" s="574" t="s">
        <v>7052</v>
      </c>
      <c r="V2386" s="574" t="s">
        <v>7252</v>
      </c>
      <c r="W2386" s="575" t="s">
        <v>8508</v>
      </c>
      <c r="X2386" s="575" t="s">
        <v>8509</v>
      </c>
      <c r="Y2386" s="576" t="s">
        <v>8505</v>
      </c>
      <c r="Z2386" s="577" t="s">
        <v>8510</v>
      </c>
      <c r="AA2386" s="578" t="s">
        <v>8511</v>
      </c>
      <c r="AE2386"/>
    </row>
    <row r="2387" spans="1:31" s="563" customFormat="1">
      <c r="A2387"/>
      <c r="B2387"/>
      <c r="C2387" s="568">
        <v>2026</v>
      </c>
      <c r="D2387" s="569" t="s">
        <v>75</v>
      </c>
      <c r="E2387" s="569" t="s">
        <v>337</v>
      </c>
      <c r="F2387" s="573" t="s">
        <v>141</v>
      </c>
      <c r="G2387" s="569" t="s">
        <v>42</v>
      </c>
      <c r="H2387" s="569" t="s">
        <v>41</v>
      </c>
      <c r="I2387" s="575" t="s">
        <v>54</v>
      </c>
      <c r="J2387" s="569" t="s">
        <v>349</v>
      </c>
      <c r="K2387" s="569" t="s">
        <v>115</v>
      </c>
      <c r="L2387" s="570">
        <v>0.2</v>
      </c>
      <c r="M2387" s="571">
        <v>1.570303879864188</v>
      </c>
      <c r="N2387" s="572">
        <v>177.31987012987017</v>
      </c>
      <c r="O2387" s="668" t="s">
        <v>151</v>
      </c>
      <c r="P2387" s="668" t="s">
        <v>349</v>
      </c>
      <c r="Q2387" s="574" t="s">
        <v>7102</v>
      </c>
      <c r="R2387" s="574" t="s">
        <v>7256</v>
      </c>
      <c r="S2387" s="574" t="s">
        <v>7058</v>
      </c>
      <c r="T2387" s="574" t="s">
        <v>8439</v>
      </c>
      <c r="U2387" s="574" t="s">
        <v>7257</v>
      </c>
      <c r="V2387" s="574" t="s">
        <v>7258</v>
      </c>
      <c r="W2387" s="575" t="s">
        <v>8512</v>
      </c>
      <c r="X2387" s="575" t="s">
        <v>8513</v>
      </c>
      <c r="Y2387" s="576" t="s">
        <v>8514</v>
      </c>
      <c r="Z2387" s="577" t="s">
        <v>8515</v>
      </c>
      <c r="AA2387" s="578" t="s">
        <v>8516</v>
      </c>
      <c r="AE2387"/>
    </row>
    <row r="2388" spans="1:31" s="563" customFormat="1">
      <c r="A2388"/>
      <c r="B2388"/>
      <c r="C2388" s="568">
        <v>2026</v>
      </c>
      <c r="D2388" s="569" t="s">
        <v>75</v>
      </c>
      <c r="E2388" s="569" t="s">
        <v>337</v>
      </c>
      <c r="F2388" s="573" t="s">
        <v>141</v>
      </c>
      <c r="G2388" s="569" t="s">
        <v>42</v>
      </c>
      <c r="H2388" s="569" t="s">
        <v>41</v>
      </c>
      <c r="I2388" s="575" t="s">
        <v>54</v>
      </c>
      <c r="J2388" s="569" t="s">
        <v>349</v>
      </c>
      <c r="K2388" s="569" t="s">
        <v>104</v>
      </c>
      <c r="L2388" s="570">
        <v>0.5</v>
      </c>
      <c r="M2388" s="571">
        <v>3.9257596996604693</v>
      </c>
      <c r="N2388" s="572">
        <v>443.29967532467538</v>
      </c>
      <c r="O2388" s="668" t="s">
        <v>151</v>
      </c>
      <c r="P2388" s="668" t="s">
        <v>349</v>
      </c>
      <c r="Q2388" s="574" t="s">
        <v>7022</v>
      </c>
      <c r="R2388" s="574" t="s">
        <v>7217</v>
      </c>
      <c r="S2388" s="574" t="s">
        <v>7058</v>
      </c>
      <c r="T2388" s="574" t="s">
        <v>8439</v>
      </c>
      <c r="U2388" s="574" t="s">
        <v>7063</v>
      </c>
      <c r="V2388" s="574" t="s">
        <v>7264</v>
      </c>
      <c r="W2388" s="575" t="s">
        <v>8517</v>
      </c>
      <c r="X2388" s="575" t="s">
        <v>8518</v>
      </c>
      <c r="Y2388" s="576" t="s">
        <v>8514</v>
      </c>
      <c r="Z2388" s="577" t="s">
        <v>8519</v>
      </c>
      <c r="AA2388" s="578" t="s">
        <v>8520</v>
      </c>
      <c r="AE2388"/>
    </row>
    <row r="2389" spans="1:31" s="563" customFormat="1">
      <c r="A2389"/>
      <c r="B2389"/>
      <c r="C2389" s="568">
        <v>2026</v>
      </c>
      <c r="D2389" s="569" t="s">
        <v>75</v>
      </c>
      <c r="E2389" s="569" t="s">
        <v>337</v>
      </c>
      <c r="F2389" s="573" t="s">
        <v>141</v>
      </c>
      <c r="G2389" s="569" t="s">
        <v>42</v>
      </c>
      <c r="H2389" s="569" t="s">
        <v>41</v>
      </c>
      <c r="I2389" s="575" t="s">
        <v>54</v>
      </c>
      <c r="J2389" s="569" t="s">
        <v>349</v>
      </c>
      <c r="K2389" s="569" t="s">
        <v>79</v>
      </c>
      <c r="L2389" s="570">
        <v>0.3</v>
      </c>
      <c r="M2389" s="571">
        <v>2.355455819796282</v>
      </c>
      <c r="N2389" s="572">
        <v>265.97980519480524</v>
      </c>
      <c r="O2389" s="668" t="s">
        <v>151</v>
      </c>
      <c r="P2389" s="668" t="s">
        <v>349</v>
      </c>
      <c r="Q2389" s="574" t="s">
        <v>7120</v>
      </c>
      <c r="R2389" s="574" t="s">
        <v>7277</v>
      </c>
      <c r="S2389" s="574" t="s">
        <v>7058</v>
      </c>
      <c r="T2389" s="574" t="s">
        <v>8439</v>
      </c>
      <c r="U2389" s="574" t="s">
        <v>7627</v>
      </c>
      <c r="V2389" s="574" t="s">
        <v>7710</v>
      </c>
      <c r="W2389" s="575" t="s">
        <v>8468</v>
      </c>
      <c r="X2389" s="575" t="s">
        <v>8469</v>
      </c>
      <c r="Y2389" s="576" t="s">
        <v>8514</v>
      </c>
      <c r="Z2389" s="577" t="s">
        <v>8521</v>
      </c>
      <c r="AA2389" s="578" t="s">
        <v>8471</v>
      </c>
      <c r="AE2389"/>
    </row>
    <row r="2390" spans="1:31" s="563" customFormat="1">
      <c r="A2390"/>
      <c r="B2390"/>
      <c r="C2390" s="568">
        <v>2026</v>
      </c>
      <c r="D2390" s="569" t="s">
        <v>75</v>
      </c>
      <c r="E2390" s="569" t="s">
        <v>337</v>
      </c>
      <c r="F2390" s="573" t="s">
        <v>141</v>
      </c>
      <c r="G2390" s="569" t="s">
        <v>42</v>
      </c>
      <c r="H2390" s="569" t="s">
        <v>41</v>
      </c>
      <c r="I2390" s="575" t="s">
        <v>54</v>
      </c>
      <c r="J2390" s="569" t="s">
        <v>76</v>
      </c>
      <c r="K2390" s="569" t="s">
        <v>79</v>
      </c>
      <c r="L2390" s="570">
        <v>1</v>
      </c>
      <c r="M2390" s="571">
        <v>0.41696228295701721</v>
      </c>
      <c r="N2390" s="572">
        <v>182.04840000000004</v>
      </c>
      <c r="O2390" s="668" t="s">
        <v>151</v>
      </c>
      <c r="P2390" s="668" t="s">
        <v>76</v>
      </c>
      <c r="Q2390" s="574" t="s">
        <v>7120</v>
      </c>
      <c r="R2390" s="574" t="s">
        <v>7277</v>
      </c>
      <c r="S2390" s="574" t="s">
        <v>7066</v>
      </c>
      <c r="T2390" s="574" t="s">
        <v>8439</v>
      </c>
      <c r="U2390" s="574" t="s">
        <v>7470</v>
      </c>
      <c r="V2390" s="574" t="s">
        <v>7471</v>
      </c>
      <c r="W2390" s="575" t="s">
        <v>8468</v>
      </c>
      <c r="X2390" s="575" t="s">
        <v>8469</v>
      </c>
      <c r="Y2390" s="576" t="s">
        <v>8522</v>
      </c>
      <c r="Z2390" s="577" t="s">
        <v>8523</v>
      </c>
      <c r="AA2390" s="578" t="s">
        <v>8471</v>
      </c>
      <c r="AE2390"/>
    </row>
    <row r="2391" spans="1:31" s="563" customFormat="1">
      <c r="A2391"/>
      <c r="B2391"/>
      <c r="C2391" s="568">
        <v>2026</v>
      </c>
      <c r="D2391" s="569" t="s">
        <v>75</v>
      </c>
      <c r="E2391" s="569" t="s">
        <v>337</v>
      </c>
      <c r="F2391" s="573" t="s">
        <v>141</v>
      </c>
      <c r="G2391" s="569" t="s">
        <v>42</v>
      </c>
      <c r="H2391" s="569" t="s">
        <v>41</v>
      </c>
      <c r="I2391" s="575" t="s">
        <v>54</v>
      </c>
      <c r="J2391" s="569" t="s">
        <v>74</v>
      </c>
      <c r="K2391" s="569" t="s">
        <v>104</v>
      </c>
      <c r="L2391" s="570">
        <v>0.5</v>
      </c>
      <c r="M2391" s="571">
        <v>2.2296679171981553</v>
      </c>
      <c r="N2391" s="572">
        <v>975.25928571428574</v>
      </c>
      <c r="O2391" s="668" t="s">
        <v>151</v>
      </c>
      <c r="P2391" s="668" t="s">
        <v>74</v>
      </c>
      <c r="Q2391" s="574" t="s">
        <v>7022</v>
      </c>
      <c r="R2391" s="574" t="s">
        <v>7217</v>
      </c>
      <c r="S2391" s="574" t="s">
        <v>7079</v>
      </c>
      <c r="T2391" s="574" t="s">
        <v>8439</v>
      </c>
      <c r="U2391" s="574" t="s">
        <v>7474</v>
      </c>
      <c r="V2391" s="574" t="s">
        <v>7475</v>
      </c>
      <c r="W2391" s="575" t="s">
        <v>8517</v>
      </c>
      <c r="X2391" s="575" t="s">
        <v>8518</v>
      </c>
      <c r="Y2391" s="576" t="s">
        <v>8524</v>
      </c>
      <c r="Z2391" s="577" t="s">
        <v>8525</v>
      </c>
      <c r="AA2391" s="578" t="s">
        <v>8520</v>
      </c>
      <c r="AE2391"/>
    </row>
    <row r="2392" spans="1:31" s="563" customFormat="1">
      <c r="A2392"/>
      <c r="B2392"/>
      <c r="C2392" s="568">
        <v>2026</v>
      </c>
      <c r="D2392" s="569" t="s">
        <v>75</v>
      </c>
      <c r="E2392" s="569" t="s">
        <v>337</v>
      </c>
      <c r="F2392" s="573" t="s">
        <v>141</v>
      </c>
      <c r="G2392" s="569" t="s">
        <v>42</v>
      </c>
      <c r="H2392" s="569" t="s">
        <v>41</v>
      </c>
      <c r="I2392" s="575" t="s">
        <v>54</v>
      </c>
      <c r="J2392" s="569" t="s">
        <v>74</v>
      </c>
      <c r="K2392" s="569" t="s">
        <v>79</v>
      </c>
      <c r="L2392" s="570">
        <v>0.5</v>
      </c>
      <c r="M2392" s="571">
        <v>2.2296679171981553</v>
      </c>
      <c r="N2392" s="572">
        <v>975.25928571428574</v>
      </c>
      <c r="O2392" s="668" t="s">
        <v>151</v>
      </c>
      <c r="P2392" s="668" t="s">
        <v>74</v>
      </c>
      <c r="Q2392" s="574" t="s">
        <v>7120</v>
      </c>
      <c r="R2392" s="574" t="s">
        <v>7277</v>
      </c>
      <c r="S2392" s="574" t="s">
        <v>7079</v>
      </c>
      <c r="T2392" s="574" t="s">
        <v>8439</v>
      </c>
      <c r="U2392" s="574" t="s">
        <v>7278</v>
      </c>
      <c r="V2392" s="574" t="s">
        <v>7279</v>
      </c>
      <c r="W2392" s="575" t="s">
        <v>8468</v>
      </c>
      <c r="X2392" s="575" t="s">
        <v>8469</v>
      </c>
      <c r="Y2392" s="576" t="s">
        <v>8524</v>
      </c>
      <c r="Z2392" s="577" t="s">
        <v>8526</v>
      </c>
      <c r="AA2392" s="578" t="s">
        <v>8471</v>
      </c>
      <c r="AE2392"/>
    </row>
    <row r="2393" spans="1:31" s="563" customFormat="1">
      <c r="A2393"/>
      <c r="B2393"/>
      <c r="C2393" s="568">
        <v>2026</v>
      </c>
      <c r="D2393" s="569" t="s">
        <v>75</v>
      </c>
      <c r="E2393" s="569" t="s">
        <v>337</v>
      </c>
      <c r="F2393" s="573" t="s">
        <v>141</v>
      </c>
      <c r="G2393" s="569" t="s">
        <v>42</v>
      </c>
      <c r="H2393" s="569" t="s">
        <v>41</v>
      </c>
      <c r="I2393" s="575" t="s">
        <v>54</v>
      </c>
      <c r="J2393" s="569" t="s">
        <v>351</v>
      </c>
      <c r="K2393" s="569" t="s">
        <v>100</v>
      </c>
      <c r="L2393" s="570">
        <v>0.2</v>
      </c>
      <c r="M2393" s="571">
        <v>1.1833563588436753</v>
      </c>
      <c r="N2393" s="572">
        <v>5.1580380000000021</v>
      </c>
      <c r="O2393" s="668" t="s">
        <v>151</v>
      </c>
      <c r="P2393" s="668" t="s">
        <v>351</v>
      </c>
      <c r="Q2393" s="574" t="s">
        <v>7087</v>
      </c>
      <c r="R2393" s="574" t="s">
        <v>7283</v>
      </c>
      <c r="S2393" s="574" t="s">
        <v>7089</v>
      </c>
      <c r="T2393" s="574" t="s">
        <v>8439</v>
      </c>
      <c r="U2393" s="574" t="s">
        <v>7090</v>
      </c>
      <c r="V2393" s="574" t="s">
        <v>7284</v>
      </c>
      <c r="W2393" s="575" t="s">
        <v>8527</v>
      </c>
      <c r="X2393" s="575" t="s">
        <v>8528</v>
      </c>
      <c r="Y2393" s="576" t="s">
        <v>8529</v>
      </c>
      <c r="Z2393" s="577" t="s">
        <v>8530</v>
      </c>
      <c r="AA2393" s="578" t="s">
        <v>8531</v>
      </c>
      <c r="AE2393"/>
    </row>
    <row r="2394" spans="1:31" s="563" customFormat="1">
      <c r="A2394"/>
      <c r="B2394"/>
      <c r="C2394" s="568">
        <v>2026</v>
      </c>
      <c r="D2394" s="569" t="s">
        <v>75</v>
      </c>
      <c r="E2394" s="569" t="s">
        <v>337</v>
      </c>
      <c r="F2394" s="573" t="s">
        <v>141</v>
      </c>
      <c r="G2394" s="569" t="s">
        <v>42</v>
      </c>
      <c r="H2394" s="569" t="s">
        <v>41</v>
      </c>
      <c r="I2394" s="575" t="s">
        <v>54</v>
      </c>
      <c r="J2394" s="569" t="s">
        <v>351</v>
      </c>
      <c r="K2394" s="569" t="s">
        <v>470</v>
      </c>
      <c r="L2394" s="570">
        <v>0.8</v>
      </c>
      <c r="M2394" s="571">
        <v>4.7334254353747012</v>
      </c>
      <c r="N2394" s="572">
        <v>20.632152000000008</v>
      </c>
      <c r="O2394" s="668" t="s">
        <v>151</v>
      </c>
      <c r="P2394" s="668" t="s">
        <v>351</v>
      </c>
      <c r="Q2394" s="574" t="s">
        <v>7175</v>
      </c>
      <c r="R2394" s="574" t="s">
        <v>7235</v>
      </c>
      <c r="S2394" s="574" t="s">
        <v>7089</v>
      </c>
      <c r="T2394" s="574" t="s">
        <v>8439</v>
      </c>
      <c r="U2394" s="574" t="s">
        <v>7177</v>
      </c>
      <c r="V2394" s="574" t="s">
        <v>7288</v>
      </c>
      <c r="W2394" s="575" t="s">
        <v>8532</v>
      </c>
      <c r="X2394" s="575" t="s">
        <v>8533</v>
      </c>
      <c r="Y2394" s="576" t="s">
        <v>8529</v>
      </c>
      <c r="Z2394" s="577" t="s">
        <v>8534</v>
      </c>
      <c r="AA2394" s="578" t="s">
        <v>8535</v>
      </c>
      <c r="AE2394"/>
    </row>
    <row r="2395" spans="1:31" s="563" customFormat="1">
      <c r="A2395"/>
      <c r="B2395"/>
      <c r="C2395" s="568">
        <v>2026</v>
      </c>
      <c r="D2395" s="569" t="s">
        <v>75</v>
      </c>
      <c r="E2395" s="569" t="s">
        <v>337</v>
      </c>
      <c r="F2395" s="573" t="s">
        <v>141</v>
      </c>
      <c r="G2395" s="569" t="s">
        <v>42</v>
      </c>
      <c r="H2395" s="569" t="s">
        <v>41</v>
      </c>
      <c r="I2395" s="575" t="s">
        <v>54</v>
      </c>
      <c r="J2395" s="569" t="s">
        <v>67</v>
      </c>
      <c r="K2395" s="569" t="s">
        <v>81</v>
      </c>
      <c r="L2395" s="570">
        <v>1</v>
      </c>
      <c r="M2395" s="571">
        <v>8.2111472087839807</v>
      </c>
      <c r="N2395" s="572">
        <v>30.682314606741581</v>
      </c>
      <c r="O2395" s="668" t="s">
        <v>382</v>
      </c>
      <c r="P2395" s="668" t="s">
        <v>67</v>
      </c>
      <c r="Q2395" s="574" t="s">
        <v>7030</v>
      </c>
      <c r="R2395" s="574" t="s">
        <v>7241</v>
      </c>
      <c r="S2395" s="574" t="s">
        <v>7097</v>
      </c>
      <c r="T2395" s="574" t="s">
        <v>8439</v>
      </c>
      <c r="U2395" s="574" t="s">
        <v>7098</v>
      </c>
      <c r="V2395" s="574" t="s">
        <v>7290</v>
      </c>
      <c r="W2395" s="575" t="s">
        <v>8498</v>
      </c>
      <c r="X2395" s="575" t="s">
        <v>8499</v>
      </c>
      <c r="Y2395" s="576" t="s">
        <v>8536</v>
      </c>
      <c r="Z2395" s="577" t="s">
        <v>8537</v>
      </c>
      <c r="AA2395" s="578" t="s">
        <v>8502</v>
      </c>
      <c r="AE2395"/>
    </row>
    <row r="2396" spans="1:31" s="563" customFormat="1">
      <c r="A2396"/>
      <c r="B2396"/>
      <c r="C2396" s="568">
        <v>2026</v>
      </c>
      <c r="D2396" s="569" t="s">
        <v>75</v>
      </c>
      <c r="E2396" s="569" t="s">
        <v>337</v>
      </c>
      <c r="F2396" s="573" t="s">
        <v>141</v>
      </c>
      <c r="G2396" s="569" t="s">
        <v>42</v>
      </c>
      <c r="H2396" s="569" t="s">
        <v>41</v>
      </c>
      <c r="I2396" s="575" t="s">
        <v>54</v>
      </c>
      <c r="J2396" s="569" t="s">
        <v>66</v>
      </c>
      <c r="K2396" s="569" t="s">
        <v>310</v>
      </c>
      <c r="L2396" s="570">
        <v>0.9</v>
      </c>
      <c r="M2396" s="571">
        <v>20.504586111102725</v>
      </c>
      <c r="N2396" s="572">
        <v>805.41075842696637</v>
      </c>
      <c r="O2396" s="668" t="s">
        <v>381</v>
      </c>
      <c r="P2396" s="668" t="s">
        <v>66</v>
      </c>
      <c r="Q2396" s="574" t="s">
        <v>7112</v>
      </c>
      <c r="R2396" s="574" t="s">
        <v>7294</v>
      </c>
      <c r="S2396" s="574" t="s">
        <v>7104</v>
      </c>
      <c r="T2396" s="574" t="s">
        <v>8439</v>
      </c>
      <c r="U2396" s="574" t="s">
        <v>7114</v>
      </c>
      <c r="V2396" s="574" t="s">
        <v>7295</v>
      </c>
      <c r="W2396" s="575" t="s">
        <v>8538</v>
      </c>
      <c r="X2396" s="575" t="s">
        <v>8539</v>
      </c>
      <c r="Y2396" s="576" t="s">
        <v>8540</v>
      </c>
      <c r="Z2396" s="577" t="s">
        <v>8541</v>
      </c>
      <c r="AA2396" s="578" t="s">
        <v>8542</v>
      </c>
      <c r="AE2396"/>
    </row>
    <row r="2397" spans="1:31" s="563" customFormat="1">
      <c r="A2397"/>
      <c r="B2397"/>
      <c r="C2397" s="568">
        <v>2026</v>
      </c>
      <c r="D2397" s="569" t="s">
        <v>75</v>
      </c>
      <c r="E2397" s="569" t="s">
        <v>337</v>
      </c>
      <c r="F2397" s="573" t="s">
        <v>141</v>
      </c>
      <c r="G2397" s="569" t="s">
        <v>42</v>
      </c>
      <c r="H2397" s="569" t="s">
        <v>41</v>
      </c>
      <c r="I2397" s="575" t="s">
        <v>54</v>
      </c>
      <c r="J2397" s="569" t="s">
        <v>66</v>
      </c>
      <c r="K2397" s="569" t="s">
        <v>90</v>
      </c>
      <c r="L2397" s="570">
        <v>0.1</v>
      </c>
      <c r="M2397" s="571">
        <v>2.278287345678081</v>
      </c>
      <c r="N2397" s="572">
        <v>89.49008426966293</v>
      </c>
      <c r="O2397" s="668" t="s">
        <v>381</v>
      </c>
      <c r="P2397" s="668" t="s">
        <v>66</v>
      </c>
      <c r="Q2397" s="574" t="s">
        <v>6956</v>
      </c>
      <c r="R2397" s="574" t="s">
        <v>7200</v>
      </c>
      <c r="S2397" s="574" t="s">
        <v>7104</v>
      </c>
      <c r="T2397" s="574" t="s">
        <v>8439</v>
      </c>
      <c r="U2397" s="574" t="s">
        <v>8543</v>
      </c>
      <c r="V2397" s="574" t="s">
        <v>8544</v>
      </c>
      <c r="W2397" s="575" t="s">
        <v>8451</v>
      </c>
      <c r="X2397" s="575" t="s">
        <v>8452</v>
      </c>
      <c r="Y2397" s="576" t="s">
        <v>8540</v>
      </c>
      <c r="Z2397" s="577" t="s">
        <v>8545</v>
      </c>
      <c r="AA2397" s="578" t="s">
        <v>8455</v>
      </c>
      <c r="AE2397"/>
    </row>
    <row r="2398" spans="1:31" s="563" customFormat="1">
      <c r="A2398"/>
      <c r="B2398"/>
      <c r="C2398" s="568">
        <v>2026</v>
      </c>
      <c r="D2398" s="569" t="s">
        <v>75</v>
      </c>
      <c r="E2398" s="569" t="s">
        <v>337</v>
      </c>
      <c r="F2398" s="573" t="s">
        <v>141</v>
      </c>
      <c r="G2398" s="569" t="s">
        <v>42</v>
      </c>
      <c r="H2398" s="569" t="s">
        <v>41</v>
      </c>
      <c r="I2398" s="575" t="s">
        <v>54</v>
      </c>
      <c r="J2398" s="569" t="s">
        <v>348</v>
      </c>
      <c r="K2398" s="569" t="s">
        <v>471</v>
      </c>
      <c r="L2398" s="570">
        <v>1</v>
      </c>
      <c r="M2398" s="571">
        <v>21.318123525667765</v>
      </c>
      <c r="N2398" s="572">
        <v>2370.4218750000005</v>
      </c>
      <c r="O2398" s="668" t="s">
        <v>151</v>
      </c>
      <c r="P2398" s="668" t="s">
        <v>348</v>
      </c>
      <c r="Q2398" s="574" t="s">
        <v>7436</v>
      </c>
      <c r="R2398" s="574" t="s">
        <v>7437</v>
      </c>
      <c r="S2398" s="574" t="s">
        <v>7128</v>
      </c>
      <c r="T2398" s="574" t="s">
        <v>8439</v>
      </c>
      <c r="U2398" s="574" t="s">
        <v>7495</v>
      </c>
      <c r="V2398" s="574" t="s">
        <v>7496</v>
      </c>
      <c r="W2398" s="575" t="s">
        <v>8490</v>
      </c>
      <c r="X2398" s="575" t="s">
        <v>8491</v>
      </c>
      <c r="Y2398" s="576" t="s">
        <v>8546</v>
      </c>
      <c r="Z2398" s="577" t="s">
        <v>8547</v>
      </c>
      <c r="AA2398" s="578" t="s">
        <v>8493</v>
      </c>
      <c r="AE2398"/>
    </row>
    <row r="2399" spans="1:31" s="563" customFormat="1">
      <c r="A2399"/>
      <c r="B2399"/>
      <c r="C2399" s="568">
        <v>2026</v>
      </c>
      <c r="D2399" s="569" t="s">
        <v>39</v>
      </c>
      <c r="E2399" s="569" t="s">
        <v>337</v>
      </c>
      <c r="F2399" s="573" t="s">
        <v>141</v>
      </c>
      <c r="G2399" s="569" t="s">
        <v>42</v>
      </c>
      <c r="H2399" s="569" t="s">
        <v>41</v>
      </c>
      <c r="I2399" s="575" t="s">
        <v>54</v>
      </c>
      <c r="J2399" s="569" t="s">
        <v>352</v>
      </c>
      <c r="K2399" s="569" t="s">
        <v>346</v>
      </c>
      <c r="L2399" s="570">
        <v>1</v>
      </c>
      <c r="M2399" s="571">
        <v>0.38783131551416794</v>
      </c>
      <c r="N2399" s="572">
        <v>15.372924000000001</v>
      </c>
      <c r="O2399" s="668" t="s">
        <v>151</v>
      </c>
      <c r="P2399" s="668" t="s">
        <v>352</v>
      </c>
      <c r="Q2399" s="574" t="s">
        <v>6945</v>
      </c>
      <c r="R2399" s="574" t="s">
        <v>7195</v>
      </c>
      <c r="S2399" s="574" t="s">
        <v>6947</v>
      </c>
      <c r="T2399" s="574" t="s">
        <v>8548</v>
      </c>
      <c r="U2399" s="574" t="s">
        <v>6949</v>
      </c>
      <c r="V2399" s="574" t="s">
        <v>7196</v>
      </c>
      <c r="W2399" s="575" t="s">
        <v>8549</v>
      </c>
      <c r="X2399" s="575" t="s">
        <v>8550</v>
      </c>
      <c r="Y2399" s="576" t="s">
        <v>8551</v>
      </c>
      <c r="Z2399" s="577" t="s">
        <v>8552</v>
      </c>
      <c r="AA2399" s="578" t="s">
        <v>8553</v>
      </c>
      <c r="AE2399"/>
    </row>
    <row r="2400" spans="1:31" s="563" customFormat="1">
      <c r="A2400"/>
      <c r="B2400"/>
      <c r="C2400" s="568">
        <v>2026</v>
      </c>
      <c r="D2400" s="569" t="s">
        <v>39</v>
      </c>
      <c r="E2400" s="569" t="s">
        <v>337</v>
      </c>
      <c r="F2400" s="573" t="s">
        <v>141</v>
      </c>
      <c r="G2400" s="569" t="s">
        <v>42</v>
      </c>
      <c r="H2400" s="569" t="s">
        <v>41</v>
      </c>
      <c r="I2400" s="575" t="s">
        <v>54</v>
      </c>
      <c r="J2400" s="569" t="s">
        <v>116</v>
      </c>
      <c r="K2400" s="569" t="s">
        <v>111</v>
      </c>
      <c r="L2400" s="570">
        <v>0.5</v>
      </c>
      <c r="M2400" s="571">
        <v>0.12358573021107741</v>
      </c>
      <c r="N2400" s="572">
        <v>0.50129100000000004</v>
      </c>
      <c r="O2400" s="668" t="s">
        <v>382</v>
      </c>
      <c r="P2400" s="668" t="s">
        <v>116</v>
      </c>
      <c r="Q2400" s="574" t="s">
        <v>7071</v>
      </c>
      <c r="R2400" s="574" t="s">
        <v>7268</v>
      </c>
      <c r="S2400" s="574" t="s">
        <v>6958</v>
      </c>
      <c r="T2400" s="574" t="s">
        <v>8548</v>
      </c>
      <c r="U2400" s="574" t="s">
        <v>7568</v>
      </c>
      <c r="V2400" s="574" t="s">
        <v>7676</v>
      </c>
      <c r="W2400" s="575" t="s">
        <v>8554</v>
      </c>
      <c r="X2400" s="575" t="s">
        <v>8555</v>
      </c>
      <c r="Y2400" s="575" t="s">
        <v>8556</v>
      </c>
      <c r="Z2400" s="579" t="s">
        <v>8557</v>
      </c>
      <c r="AA2400" s="580" t="s">
        <v>8558</v>
      </c>
      <c r="AE2400"/>
    </row>
    <row r="2401" spans="1:31" s="563" customFormat="1">
      <c r="A2401"/>
      <c r="B2401"/>
      <c r="C2401" s="568">
        <v>2026</v>
      </c>
      <c r="D2401" s="569" t="s">
        <v>39</v>
      </c>
      <c r="E2401" s="569" t="s">
        <v>337</v>
      </c>
      <c r="F2401" s="573" t="s">
        <v>141</v>
      </c>
      <c r="G2401" s="569" t="s">
        <v>42</v>
      </c>
      <c r="H2401" s="569" t="s">
        <v>41</v>
      </c>
      <c r="I2401" s="575" t="s">
        <v>54</v>
      </c>
      <c r="J2401" s="569" t="s">
        <v>116</v>
      </c>
      <c r="K2401" s="569" t="s">
        <v>90</v>
      </c>
      <c r="L2401" s="570">
        <v>0.5</v>
      </c>
      <c r="M2401" s="571">
        <v>0.12358573021107741</v>
      </c>
      <c r="N2401" s="572">
        <v>0.50129100000000004</v>
      </c>
      <c r="O2401" s="668" t="s">
        <v>382</v>
      </c>
      <c r="P2401" s="668" t="s">
        <v>116</v>
      </c>
      <c r="Q2401" s="574" t="s">
        <v>6956</v>
      </c>
      <c r="R2401" s="574" t="s">
        <v>7200</v>
      </c>
      <c r="S2401" s="574" t="s">
        <v>6958</v>
      </c>
      <c r="T2401" s="574" t="s">
        <v>8548</v>
      </c>
      <c r="U2401" s="574" t="s">
        <v>6959</v>
      </c>
      <c r="V2401" s="574" t="s">
        <v>7201</v>
      </c>
      <c r="W2401" s="575" t="s">
        <v>8559</v>
      </c>
      <c r="X2401" s="575" t="s">
        <v>8560</v>
      </c>
      <c r="Y2401" s="576" t="s">
        <v>8556</v>
      </c>
      <c r="Z2401" s="577" t="s">
        <v>8561</v>
      </c>
      <c r="AA2401" s="578" t="s">
        <v>8562</v>
      </c>
      <c r="AE2401"/>
    </row>
    <row r="2402" spans="1:31" s="563" customFormat="1">
      <c r="A2402"/>
      <c r="B2402"/>
      <c r="C2402" s="568">
        <v>2026</v>
      </c>
      <c r="D2402" s="569" t="s">
        <v>39</v>
      </c>
      <c r="E2402" s="569" t="s">
        <v>337</v>
      </c>
      <c r="F2402" s="573" t="s">
        <v>141</v>
      </c>
      <c r="G2402" s="569" t="s">
        <v>42</v>
      </c>
      <c r="H2402" s="569" t="s">
        <v>41</v>
      </c>
      <c r="I2402" s="575" t="s">
        <v>54</v>
      </c>
      <c r="J2402" s="569" t="s">
        <v>109</v>
      </c>
      <c r="K2402" s="569" t="s">
        <v>111</v>
      </c>
      <c r="L2402" s="570">
        <v>0.5</v>
      </c>
      <c r="M2402" s="571">
        <v>0.29417584183047762</v>
      </c>
      <c r="N2402" s="572">
        <v>10.025820000000001</v>
      </c>
      <c r="O2402" s="668" t="s">
        <v>381</v>
      </c>
      <c r="P2402" s="668" t="s">
        <v>109</v>
      </c>
      <c r="Q2402" s="574" t="s">
        <v>7071</v>
      </c>
      <c r="R2402" s="574" t="s">
        <v>7268</v>
      </c>
      <c r="S2402" s="574" t="s">
        <v>6976</v>
      </c>
      <c r="T2402" s="574" t="s">
        <v>8548</v>
      </c>
      <c r="U2402" s="574" t="s">
        <v>7410</v>
      </c>
      <c r="V2402" s="574" t="s">
        <v>7411</v>
      </c>
      <c r="W2402" s="575" t="s">
        <v>8554</v>
      </c>
      <c r="X2402" s="575" t="s">
        <v>8555</v>
      </c>
      <c r="Y2402" s="576" t="s">
        <v>8563</v>
      </c>
      <c r="Z2402" s="577" t="s">
        <v>8564</v>
      </c>
      <c r="AA2402" s="578" t="s">
        <v>8558</v>
      </c>
      <c r="AE2402"/>
    </row>
    <row r="2403" spans="1:31" s="563" customFormat="1">
      <c r="A2403"/>
      <c r="B2403"/>
      <c r="C2403" s="568">
        <v>2026</v>
      </c>
      <c r="D2403" s="569" t="s">
        <v>39</v>
      </c>
      <c r="E2403" s="569" t="s">
        <v>337</v>
      </c>
      <c r="F2403" s="573" t="s">
        <v>141</v>
      </c>
      <c r="G2403" s="569" t="s">
        <v>42</v>
      </c>
      <c r="H2403" s="569" t="s">
        <v>41</v>
      </c>
      <c r="I2403" s="575" t="s">
        <v>54</v>
      </c>
      <c r="J2403" s="569" t="s">
        <v>109</v>
      </c>
      <c r="K2403" s="569" t="s">
        <v>90</v>
      </c>
      <c r="L2403" s="570">
        <v>0.5</v>
      </c>
      <c r="M2403" s="571">
        <v>0.29417584183047762</v>
      </c>
      <c r="N2403" s="572">
        <v>10.025820000000001</v>
      </c>
      <c r="O2403" s="668" t="s">
        <v>381</v>
      </c>
      <c r="P2403" s="668" t="s">
        <v>109</v>
      </c>
      <c r="Q2403" s="574" t="s">
        <v>6956</v>
      </c>
      <c r="R2403" s="574" t="s">
        <v>7200</v>
      </c>
      <c r="S2403" s="574" t="s">
        <v>6976</v>
      </c>
      <c r="T2403" s="574" t="s">
        <v>8548</v>
      </c>
      <c r="U2403" s="574" t="s">
        <v>7758</v>
      </c>
      <c r="V2403" s="574" t="s">
        <v>7759</v>
      </c>
      <c r="W2403" s="575" t="s">
        <v>8559</v>
      </c>
      <c r="X2403" s="575" t="s">
        <v>8560</v>
      </c>
      <c r="Y2403" s="576" t="s">
        <v>8563</v>
      </c>
      <c r="Z2403" s="577" t="s">
        <v>8565</v>
      </c>
      <c r="AA2403" s="578" t="s">
        <v>8562</v>
      </c>
      <c r="AE2403"/>
    </row>
    <row r="2404" spans="1:31" s="563" customFormat="1">
      <c r="A2404"/>
      <c r="B2404"/>
      <c r="C2404" s="568">
        <v>2026</v>
      </c>
      <c r="D2404" s="569" t="s">
        <v>39</v>
      </c>
      <c r="E2404" s="569" t="s">
        <v>337</v>
      </c>
      <c r="F2404" s="573" t="s">
        <v>141</v>
      </c>
      <c r="G2404" s="569" t="s">
        <v>42</v>
      </c>
      <c r="H2404" s="569" t="s">
        <v>41</v>
      </c>
      <c r="I2404" s="575" t="s">
        <v>54</v>
      </c>
      <c r="J2404" s="569" t="s">
        <v>350</v>
      </c>
      <c r="K2404" s="569" t="s">
        <v>310</v>
      </c>
      <c r="L2404" s="570">
        <v>1</v>
      </c>
      <c r="M2404" s="571">
        <v>0.4483839447367699</v>
      </c>
      <c r="N2404" s="572">
        <v>44.837695000000011</v>
      </c>
      <c r="O2404" s="668" t="s">
        <v>151</v>
      </c>
      <c r="P2404" s="668" t="s">
        <v>350</v>
      </c>
      <c r="Q2404" s="574" t="s">
        <v>7112</v>
      </c>
      <c r="R2404" s="574" t="s">
        <v>7294</v>
      </c>
      <c r="S2404" s="574" t="s">
        <v>6986</v>
      </c>
      <c r="T2404" s="574" t="s">
        <v>8548</v>
      </c>
      <c r="U2404" s="574" t="s">
        <v>7761</v>
      </c>
      <c r="V2404" s="574" t="s">
        <v>7762</v>
      </c>
      <c r="W2404" s="575" t="s">
        <v>8566</v>
      </c>
      <c r="X2404" s="575" t="s">
        <v>8567</v>
      </c>
      <c r="Y2404" s="576" t="s">
        <v>8568</v>
      </c>
      <c r="Z2404" s="577" t="s">
        <v>8569</v>
      </c>
      <c r="AA2404" s="578" t="s">
        <v>8570</v>
      </c>
      <c r="AE2404"/>
    </row>
    <row r="2405" spans="1:31" s="563" customFormat="1">
      <c r="A2405"/>
      <c r="B2405"/>
      <c r="C2405" s="568">
        <v>2026</v>
      </c>
      <c r="D2405" s="569" t="s">
        <v>39</v>
      </c>
      <c r="E2405" s="569" t="s">
        <v>337</v>
      </c>
      <c r="F2405" s="573" t="s">
        <v>141</v>
      </c>
      <c r="G2405" s="569" t="s">
        <v>42</v>
      </c>
      <c r="H2405" s="569" t="s">
        <v>41</v>
      </c>
      <c r="I2405" s="575" t="s">
        <v>54</v>
      </c>
      <c r="J2405" s="569" t="s">
        <v>99</v>
      </c>
      <c r="K2405" s="569" t="s">
        <v>79</v>
      </c>
      <c r="L2405" s="570">
        <v>1</v>
      </c>
      <c r="M2405" s="571">
        <v>6.1541392027345064E-2</v>
      </c>
      <c r="N2405" s="572">
        <v>32.283140400000001</v>
      </c>
      <c r="O2405" s="668" t="s">
        <v>151</v>
      </c>
      <c r="P2405" s="668" t="s">
        <v>99</v>
      </c>
      <c r="Q2405" s="574" t="s">
        <v>7120</v>
      </c>
      <c r="R2405" s="574" t="s">
        <v>7277</v>
      </c>
      <c r="S2405" s="574" t="s">
        <v>6996</v>
      </c>
      <c r="T2405" s="574" t="s">
        <v>8548</v>
      </c>
      <c r="U2405" s="574" t="s">
        <v>7432</v>
      </c>
      <c r="V2405" s="574" t="s">
        <v>7433</v>
      </c>
      <c r="W2405" s="575" t="s">
        <v>8571</v>
      </c>
      <c r="X2405" s="575" t="s">
        <v>8572</v>
      </c>
      <c r="Y2405" s="576" t="s">
        <v>8573</v>
      </c>
      <c r="Z2405" s="577" t="s">
        <v>8574</v>
      </c>
      <c r="AA2405" s="578" t="s">
        <v>8575</v>
      </c>
      <c r="AE2405"/>
    </row>
    <row r="2406" spans="1:31" s="563" customFormat="1">
      <c r="A2406"/>
      <c r="B2406"/>
      <c r="C2406" s="568">
        <v>2026</v>
      </c>
      <c r="D2406" s="569" t="s">
        <v>39</v>
      </c>
      <c r="E2406" s="569" t="s">
        <v>337</v>
      </c>
      <c r="F2406" s="573" t="s">
        <v>141</v>
      </c>
      <c r="G2406" s="569" t="s">
        <v>42</v>
      </c>
      <c r="H2406" s="569" t="s">
        <v>41</v>
      </c>
      <c r="I2406" s="575" t="s">
        <v>54</v>
      </c>
      <c r="J2406" s="569" t="s">
        <v>96</v>
      </c>
      <c r="K2406" s="569" t="s">
        <v>79</v>
      </c>
      <c r="L2406" s="570">
        <v>1</v>
      </c>
      <c r="M2406" s="571">
        <v>6.8157551209154189E-3</v>
      </c>
      <c r="N2406" s="572">
        <v>12.298339200000003</v>
      </c>
      <c r="O2406" s="668" t="s">
        <v>151</v>
      </c>
      <c r="P2406" s="668" t="s">
        <v>96</v>
      </c>
      <c r="Q2406" s="574" t="s">
        <v>7120</v>
      </c>
      <c r="R2406" s="574" t="s">
        <v>7277</v>
      </c>
      <c r="S2406" s="574" t="s">
        <v>7004</v>
      </c>
      <c r="T2406" s="574" t="s">
        <v>8548</v>
      </c>
      <c r="U2406" s="574" t="s">
        <v>7509</v>
      </c>
      <c r="V2406" s="574" t="s">
        <v>7699</v>
      </c>
      <c r="W2406" s="575" t="s">
        <v>8571</v>
      </c>
      <c r="X2406" s="575" t="s">
        <v>8572</v>
      </c>
      <c r="Y2406" s="576" t="s">
        <v>8576</v>
      </c>
      <c r="Z2406" s="577" t="s">
        <v>8577</v>
      </c>
      <c r="AA2406" s="578" t="s">
        <v>8575</v>
      </c>
      <c r="AE2406"/>
    </row>
    <row r="2407" spans="1:31" s="563" customFormat="1">
      <c r="A2407"/>
      <c r="B2407"/>
      <c r="C2407" s="568">
        <v>2026</v>
      </c>
      <c r="D2407" s="569" t="s">
        <v>39</v>
      </c>
      <c r="E2407" s="569" t="s">
        <v>337</v>
      </c>
      <c r="F2407" s="573" t="s">
        <v>141</v>
      </c>
      <c r="G2407" s="569" t="s">
        <v>42</v>
      </c>
      <c r="H2407" s="569" t="s">
        <v>41</v>
      </c>
      <c r="I2407" s="575" t="s">
        <v>54</v>
      </c>
      <c r="J2407" s="569" t="s">
        <v>87</v>
      </c>
      <c r="K2407" s="569" t="s">
        <v>310</v>
      </c>
      <c r="L2407" s="570">
        <v>0.1</v>
      </c>
      <c r="M2407" s="571">
        <v>3.3560337100841435E-2</v>
      </c>
      <c r="N2407" s="572">
        <v>1.4758007040000001</v>
      </c>
      <c r="O2407" s="668" t="s">
        <v>151</v>
      </c>
      <c r="P2407" s="668" t="s">
        <v>87</v>
      </c>
      <c r="Q2407" s="574" t="s">
        <v>7112</v>
      </c>
      <c r="R2407" s="574" t="s">
        <v>7294</v>
      </c>
      <c r="S2407" s="574" t="s">
        <v>7011</v>
      </c>
      <c r="T2407" s="574" t="s">
        <v>8548</v>
      </c>
      <c r="U2407" s="574" t="s">
        <v>7775</v>
      </c>
      <c r="V2407" s="574" t="s">
        <v>7776</v>
      </c>
      <c r="W2407" s="575" t="s">
        <v>8566</v>
      </c>
      <c r="X2407" s="575" t="s">
        <v>8567</v>
      </c>
      <c r="Y2407" s="576" t="s">
        <v>8578</v>
      </c>
      <c r="Z2407" s="577" t="s">
        <v>8579</v>
      </c>
      <c r="AA2407" s="578" t="s">
        <v>8570</v>
      </c>
      <c r="AE2407"/>
    </row>
    <row r="2408" spans="1:31" s="563" customFormat="1">
      <c r="A2408"/>
      <c r="B2408"/>
      <c r="C2408" s="568">
        <v>2026</v>
      </c>
      <c r="D2408" s="569" t="s">
        <v>39</v>
      </c>
      <c r="E2408" s="569" t="s">
        <v>337</v>
      </c>
      <c r="F2408" s="573" t="s">
        <v>141</v>
      </c>
      <c r="G2408" s="569" t="s">
        <v>42</v>
      </c>
      <c r="H2408" s="569" t="s">
        <v>41</v>
      </c>
      <c r="I2408" s="575" t="s">
        <v>54</v>
      </c>
      <c r="J2408" s="569" t="s">
        <v>87</v>
      </c>
      <c r="K2408" s="569" t="s">
        <v>106</v>
      </c>
      <c r="L2408" s="570">
        <v>0.3</v>
      </c>
      <c r="M2408" s="571">
        <v>0.10068101130252428</v>
      </c>
      <c r="N2408" s="572">
        <v>4.4274021119999993</v>
      </c>
      <c r="O2408" s="668" t="s">
        <v>151</v>
      </c>
      <c r="P2408" s="668" t="s">
        <v>87</v>
      </c>
      <c r="Q2408" s="574" t="s">
        <v>6974</v>
      </c>
      <c r="R2408" s="574" t="s">
        <v>7210</v>
      </c>
      <c r="S2408" s="574" t="s">
        <v>7011</v>
      </c>
      <c r="T2408" s="574" t="s">
        <v>8548</v>
      </c>
      <c r="U2408" s="574" t="s">
        <v>7019</v>
      </c>
      <c r="V2408" s="574" t="s">
        <v>7231</v>
      </c>
      <c r="W2408" s="575" t="s">
        <v>8580</v>
      </c>
      <c r="X2408" s="575" t="s">
        <v>8581</v>
      </c>
      <c r="Y2408" s="576" t="s">
        <v>8578</v>
      </c>
      <c r="Z2408" s="577" t="s">
        <v>8582</v>
      </c>
      <c r="AA2408" s="578" t="s">
        <v>8583</v>
      </c>
      <c r="AE2408"/>
    </row>
    <row r="2409" spans="1:31" s="563" customFormat="1">
      <c r="A2409"/>
      <c r="B2409"/>
      <c r="C2409" s="568">
        <v>2026</v>
      </c>
      <c r="D2409" s="569" t="s">
        <v>39</v>
      </c>
      <c r="E2409" s="569" t="s">
        <v>337</v>
      </c>
      <c r="F2409" s="573" t="s">
        <v>141</v>
      </c>
      <c r="G2409" s="569" t="s">
        <v>42</v>
      </c>
      <c r="H2409" s="569" t="s">
        <v>41</v>
      </c>
      <c r="I2409" s="575" t="s">
        <v>54</v>
      </c>
      <c r="J2409" s="569" t="s">
        <v>87</v>
      </c>
      <c r="K2409" s="569" t="s">
        <v>104</v>
      </c>
      <c r="L2409" s="570">
        <v>0.3</v>
      </c>
      <c r="M2409" s="571">
        <v>0.10068101130252428</v>
      </c>
      <c r="N2409" s="572">
        <v>4.4274021119999993</v>
      </c>
      <c r="O2409" s="668" t="s">
        <v>151</v>
      </c>
      <c r="P2409" s="668" t="s">
        <v>87</v>
      </c>
      <c r="Q2409" s="574" t="s">
        <v>7022</v>
      </c>
      <c r="R2409" s="574" t="s">
        <v>7217</v>
      </c>
      <c r="S2409" s="574" t="s">
        <v>7011</v>
      </c>
      <c r="T2409" s="574" t="s">
        <v>8548</v>
      </c>
      <c r="U2409" s="574" t="s">
        <v>7024</v>
      </c>
      <c r="V2409" s="574" t="s">
        <v>7233</v>
      </c>
      <c r="W2409" s="575" t="s">
        <v>8584</v>
      </c>
      <c r="X2409" s="575" t="s">
        <v>8585</v>
      </c>
      <c r="Y2409" s="576" t="s">
        <v>8578</v>
      </c>
      <c r="Z2409" s="577" t="s">
        <v>8586</v>
      </c>
      <c r="AA2409" s="578" t="s">
        <v>8587</v>
      </c>
      <c r="AE2409"/>
    </row>
    <row r="2410" spans="1:31" s="563" customFormat="1">
      <c r="A2410"/>
      <c r="B2410"/>
      <c r="C2410" s="568">
        <v>2026</v>
      </c>
      <c r="D2410" s="569" t="s">
        <v>39</v>
      </c>
      <c r="E2410" s="569" t="s">
        <v>337</v>
      </c>
      <c r="F2410" s="573" t="s">
        <v>141</v>
      </c>
      <c r="G2410" s="569" t="s">
        <v>42</v>
      </c>
      <c r="H2410" s="569" t="s">
        <v>41</v>
      </c>
      <c r="I2410" s="575" t="s">
        <v>54</v>
      </c>
      <c r="J2410" s="569" t="s">
        <v>87</v>
      </c>
      <c r="K2410" s="569" t="s">
        <v>79</v>
      </c>
      <c r="L2410" s="570">
        <v>0.3</v>
      </c>
      <c r="M2410" s="571">
        <v>0.10068101130252428</v>
      </c>
      <c r="N2410" s="572">
        <v>4.4274021119999993</v>
      </c>
      <c r="O2410" s="668" t="s">
        <v>151</v>
      </c>
      <c r="P2410" s="668" t="s">
        <v>87</v>
      </c>
      <c r="Q2410" s="574" t="s">
        <v>7120</v>
      </c>
      <c r="R2410" s="574" t="s">
        <v>7277</v>
      </c>
      <c r="S2410" s="574" t="s">
        <v>7011</v>
      </c>
      <c r="T2410" s="574" t="s">
        <v>8548</v>
      </c>
      <c r="U2410" s="574" t="s">
        <v>7450</v>
      </c>
      <c r="V2410" s="574" t="s">
        <v>7451</v>
      </c>
      <c r="W2410" s="575" t="s">
        <v>8571</v>
      </c>
      <c r="X2410" s="575" t="s">
        <v>8572</v>
      </c>
      <c r="Y2410" s="576" t="s">
        <v>8578</v>
      </c>
      <c r="Z2410" s="577" t="s">
        <v>8588</v>
      </c>
      <c r="AA2410" s="578" t="s">
        <v>8575</v>
      </c>
      <c r="AE2410"/>
    </row>
    <row r="2411" spans="1:31" s="563" customFormat="1">
      <c r="A2411"/>
      <c r="B2411"/>
      <c r="C2411" s="568">
        <v>2026</v>
      </c>
      <c r="D2411" s="569" t="s">
        <v>39</v>
      </c>
      <c r="E2411" s="569" t="s">
        <v>337</v>
      </c>
      <c r="F2411" s="573" t="s">
        <v>141</v>
      </c>
      <c r="G2411" s="569" t="s">
        <v>42</v>
      </c>
      <c r="H2411" s="569" t="s">
        <v>41</v>
      </c>
      <c r="I2411" s="575" t="s">
        <v>54</v>
      </c>
      <c r="J2411" s="569" t="s">
        <v>83</v>
      </c>
      <c r="K2411" s="569" t="s">
        <v>81</v>
      </c>
      <c r="L2411" s="570">
        <v>1</v>
      </c>
      <c r="M2411" s="571">
        <v>1.0780254112304228</v>
      </c>
      <c r="N2411" s="572">
        <v>1.9532656376470587</v>
      </c>
      <c r="O2411" s="668" t="s">
        <v>382</v>
      </c>
      <c r="P2411" s="668" t="s">
        <v>83</v>
      </c>
      <c r="Q2411" s="574" t="s">
        <v>7030</v>
      </c>
      <c r="R2411" s="574" t="s">
        <v>7241</v>
      </c>
      <c r="S2411" s="574" t="s">
        <v>7032</v>
      </c>
      <c r="T2411" s="574" t="s">
        <v>8548</v>
      </c>
      <c r="U2411" s="574" t="s">
        <v>7033</v>
      </c>
      <c r="V2411" s="574" t="s">
        <v>7242</v>
      </c>
      <c r="W2411" s="575" t="s">
        <v>8589</v>
      </c>
      <c r="X2411" s="575" t="s">
        <v>8590</v>
      </c>
      <c r="Y2411" s="576" t="s">
        <v>8591</v>
      </c>
      <c r="Z2411" s="577" t="s">
        <v>8592</v>
      </c>
      <c r="AA2411" s="578" t="s">
        <v>8593</v>
      </c>
      <c r="AE2411"/>
    </row>
    <row r="2412" spans="1:31" s="563" customFormat="1">
      <c r="A2412"/>
      <c r="B2412"/>
      <c r="C2412" s="568">
        <v>2026</v>
      </c>
      <c r="D2412" s="569" t="s">
        <v>39</v>
      </c>
      <c r="E2412" s="569" t="s">
        <v>337</v>
      </c>
      <c r="F2412" s="573" t="s">
        <v>141</v>
      </c>
      <c r="G2412" s="569" t="s">
        <v>42</v>
      </c>
      <c r="H2412" s="569" t="s">
        <v>41</v>
      </c>
      <c r="I2412" s="575" t="s">
        <v>54</v>
      </c>
      <c r="J2412" s="569" t="s">
        <v>77</v>
      </c>
      <c r="K2412" s="569" t="s">
        <v>310</v>
      </c>
      <c r="L2412" s="570">
        <v>0.1</v>
      </c>
      <c r="M2412" s="571">
        <v>8.9762194930385009E-2</v>
      </c>
      <c r="N2412" s="572">
        <v>3.6466005767441869</v>
      </c>
      <c r="O2412" s="668" t="s">
        <v>381</v>
      </c>
      <c r="P2412" s="668" t="s">
        <v>77</v>
      </c>
      <c r="Q2412" s="574" t="s">
        <v>7112</v>
      </c>
      <c r="R2412" s="574" t="s">
        <v>7294</v>
      </c>
      <c r="S2412" s="574" t="s">
        <v>7042</v>
      </c>
      <c r="T2412" s="574" t="s">
        <v>8548</v>
      </c>
      <c r="U2412" s="574" t="s">
        <v>7792</v>
      </c>
      <c r="V2412" s="574" t="s">
        <v>7793</v>
      </c>
      <c r="W2412" s="575" t="s">
        <v>8566</v>
      </c>
      <c r="X2412" s="575" t="s">
        <v>8567</v>
      </c>
      <c r="Y2412" s="576" t="s">
        <v>8594</v>
      </c>
      <c r="Z2412" s="577" t="s">
        <v>8595</v>
      </c>
      <c r="AA2412" s="578" t="s">
        <v>8570</v>
      </c>
      <c r="AE2412"/>
    </row>
    <row r="2413" spans="1:31" s="563" customFormat="1">
      <c r="A2413"/>
      <c r="B2413"/>
      <c r="C2413" s="568">
        <v>2026</v>
      </c>
      <c r="D2413" s="569" t="s">
        <v>39</v>
      </c>
      <c r="E2413" s="569" t="s">
        <v>337</v>
      </c>
      <c r="F2413" s="573" t="s">
        <v>141</v>
      </c>
      <c r="G2413" s="569" t="s">
        <v>42</v>
      </c>
      <c r="H2413" s="569" t="s">
        <v>41</v>
      </c>
      <c r="I2413" s="575" t="s">
        <v>54</v>
      </c>
      <c r="J2413" s="569" t="s">
        <v>77</v>
      </c>
      <c r="K2413" s="569" t="s">
        <v>104</v>
      </c>
      <c r="L2413" s="570">
        <v>0.2</v>
      </c>
      <c r="M2413" s="571">
        <v>0.17952438986077002</v>
      </c>
      <c r="N2413" s="572">
        <v>7.2932011534883738</v>
      </c>
      <c r="O2413" s="668" t="s">
        <v>381</v>
      </c>
      <c r="P2413" s="668" t="s">
        <v>77</v>
      </c>
      <c r="Q2413" s="574" t="s">
        <v>7022</v>
      </c>
      <c r="R2413" s="574" t="s">
        <v>7217</v>
      </c>
      <c r="S2413" s="574" t="s">
        <v>7042</v>
      </c>
      <c r="T2413" s="574" t="s">
        <v>8548</v>
      </c>
      <c r="U2413" s="574" t="s">
        <v>7796</v>
      </c>
      <c r="V2413" s="574" t="s">
        <v>7797</v>
      </c>
      <c r="W2413" s="575" t="s">
        <v>8584</v>
      </c>
      <c r="X2413" s="575" t="s">
        <v>8585</v>
      </c>
      <c r="Y2413" s="575" t="s">
        <v>8594</v>
      </c>
      <c r="Z2413" s="579" t="s">
        <v>8596</v>
      </c>
      <c r="AA2413" s="578" t="s">
        <v>8587</v>
      </c>
      <c r="AE2413"/>
    </row>
    <row r="2414" spans="1:31" s="563" customFormat="1">
      <c r="A2414"/>
      <c r="B2414"/>
      <c r="C2414" s="568">
        <v>2026</v>
      </c>
      <c r="D2414" s="569" t="s">
        <v>39</v>
      </c>
      <c r="E2414" s="569" t="s">
        <v>337</v>
      </c>
      <c r="F2414" s="573" t="s">
        <v>141</v>
      </c>
      <c r="G2414" s="569" t="s">
        <v>42</v>
      </c>
      <c r="H2414" s="569" t="s">
        <v>41</v>
      </c>
      <c r="I2414" s="575" t="s">
        <v>54</v>
      </c>
      <c r="J2414" s="569" t="s">
        <v>77</v>
      </c>
      <c r="K2414" s="569" t="s">
        <v>93</v>
      </c>
      <c r="L2414" s="570">
        <v>0.7</v>
      </c>
      <c r="M2414" s="571">
        <v>0.62833536451269489</v>
      </c>
      <c r="N2414" s="572">
        <v>25.526204037209304</v>
      </c>
      <c r="O2414" s="668" t="s">
        <v>381</v>
      </c>
      <c r="P2414" s="668" t="s">
        <v>77</v>
      </c>
      <c r="Q2414" s="574" t="s">
        <v>7050</v>
      </c>
      <c r="R2414" s="574" t="s">
        <v>7251</v>
      </c>
      <c r="S2414" s="574" t="s">
        <v>7042</v>
      </c>
      <c r="T2414" s="574" t="s">
        <v>8548</v>
      </c>
      <c r="U2414" s="574" t="s">
        <v>7052</v>
      </c>
      <c r="V2414" s="574" t="s">
        <v>7252</v>
      </c>
      <c r="W2414" s="575" t="s">
        <v>8597</v>
      </c>
      <c r="X2414" s="575" t="s">
        <v>8598</v>
      </c>
      <c r="Y2414" s="576" t="s">
        <v>8594</v>
      </c>
      <c r="Z2414" s="577" t="s">
        <v>8599</v>
      </c>
      <c r="AA2414" s="578" t="s">
        <v>8600</v>
      </c>
      <c r="AE2414"/>
    </row>
    <row r="2415" spans="1:31" s="563" customFormat="1">
      <c r="A2415"/>
      <c r="B2415"/>
      <c r="C2415" s="568">
        <v>2026</v>
      </c>
      <c r="D2415" s="569" t="s">
        <v>39</v>
      </c>
      <c r="E2415" s="569" t="s">
        <v>337</v>
      </c>
      <c r="F2415" s="573" t="s">
        <v>141</v>
      </c>
      <c r="G2415" s="569" t="s">
        <v>42</v>
      </c>
      <c r="H2415" s="569" t="s">
        <v>41</v>
      </c>
      <c r="I2415" s="575" t="s">
        <v>54</v>
      </c>
      <c r="J2415" s="569" t="s">
        <v>349</v>
      </c>
      <c r="K2415" s="569" t="s">
        <v>310</v>
      </c>
      <c r="L2415" s="570">
        <v>1</v>
      </c>
      <c r="M2415" s="571">
        <v>0.31824717649228174</v>
      </c>
      <c r="N2415" s="572">
        <v>35.936705454545461</v>
      </c>
      <c r="O2415" s="668" t="s">
        <v>151</v>
      </c>
      <c r="P2415" s="668" t="s">
        <v>349</v>
      </c>
      <c r="Q2415" s="574" t="s">
        <v>7112</v>
      </c>
      <c r="R2415" s="574" t="s">
        <v>7294</v>
      </c>
      <c r="S2415" s="574" t="s">
        <v>7058</v>
      </c>
      <c r="T2415" s="574" t="s">
        <v>8548</v>
      </c>
      <c r="U2415" s="574" t="s">
        <v>7369</v>
      </c>
      <c r="V2415" s="574" t="s">
        <v>7370</v>
      </c>
      <c r="W2415" s="575" t="s">
        <v>8566</v>
      </c>
      <c r="X2415" s="575" t="s">
        <v>8567</v>
      </c>
      <c r="Y2415" s="576" t="s">
        <v>8601</v>
      </c>
      <c r="Z2415" s="577" t="s">
        <v>8602</v>
      </c>
      <c r="AA2415" s="578" t="s">
        <v>8570</v>
      </c>
      <c r="AE2415"/>
    </row>
    <row r="2416" spans="1:31" s="563" customFormat="1">
      <c r="A2416"/>
      <c r="B2416"/>
      <c r="C2416" s="568">
        <v>2026</v>
      </c>
      <c r="D2416" s="569" t="s">
        <v>39</v>
      </c>
      <c r="E2416" s="569" t="s">
        <v>337</v>
      </c>
      <c r="F2416" s="573" t="s">
        <v>141</v>
      </c>
      <c r="G2416" s="569" t="s">
        <v>42</v>
      </c>
      <c r="H2416" s="569" t="s">
        <v>41</v>
      </c>
      <c r="I2416" s="575" t="s">
        <v>54</v>
      </c>
      <c r="J2416" s="569" t="s">
        <v>76</v>
      </c>
      <c r="K2416" s="569" t="s">
        <v>79</v>
      </c>
      <c r="L2416" s="570">
        <v>1</v>
      </c>
      <c r="M2416" s="571">
        <v>1.6900814034328596E-2</v>
      </c>
      <c r="N2416" s="572">
        <v>7.3790035200000021</v>
      </c>
      <c r="O2416" s="668" t="s">
        <v>151</v>
      </c>
      <c r="P2416" s="668" t="s">
        <v>76</v>
      </c>
      <c r="Q2416" s="574" t="s">
        <v>7120</v>
      </c>
      <c r="R2416" s="574" t="s">
        <v>7277</v>
      </c>
      <c r="S2416" s="574" t="s">
        <v>7066</v>
      </c>
      <c r="T2416" s="574" t="s">
        <v>8548</v>
      </c>
      <c r="U2416" s="574" t="s">
        <v>7470</v>
      </c>
      <c r="V2416" s="574" t="s">
        <v>7471</v>
      </c>
      <c r="W2416" s="575" t="s">
        <v>8571</v>
      </c>
      <c r="X2416" s="575" t="s">
        <v>8572</v>
      </c>
      <c r="Y2416" s="576" t="s">
        <v>8603</v>
      </c>
      <c r="Z2416" s="577" t="s">
        <v>8604</v>
      </c>
      <c r="AA2416" s="578" t="s">
        <v>8575</v>
      </c>
      <c r="AE2416"/>
    </row>
    <row r="2417" spans="1:31" s="563" customFormat="1">
      <c r="A2417"/>
      <c r="B2417"/>
      <c r="C2417" s="568">
        <v>2026</v>
      </c>
      <c r="D2417" s="569" t="s">
        <v>39</v>
      </c>
      <c r="E2417" s="569" t="s">
        <v>337</v>
      </c>
      <c r="F2417" s="573" t="s">
        <v>141</v>
      </c>
      <c r="G2417" s="569" t="s">
        <v>42</v>
      </c>
      <c r="H2417" s="569" t="s">
        <v>41</v>
      </c>
      <c r="I2417" s="575" t="s">
        <v>54</v>
      </c>
      <c r="J2417" s="569" t="s">
        <v>74</v>
      </c>
      <c r="K2417" s="569" t="s">
        <v>115</v>
      </c>
      <c r="L2417" s="570">
        <v>1</v>
      </c>
      <c r="M2417" s="571">
        <v>0.18075113441739954</v>
      </c>
      <c r="N2417" s="572">
        <v>79.060752000000008</v>
      </c>
      <c r="O2417" s="668" t="s">
        <v>151</v>
      </c>
      <c r="P2417" s="668" t="s">
        <v>74</v>
      </c>
      <c r="Q2417" s="574" t="s">
        <v>7102</v>
      </c>
      <c r="R2417" s="574" t="s">
        <v>7256</v>
      </c>
      <c r="S2417" s="574" t="s">
        <v>7079</v>
      </c>
      <c r="T2417" s="574" t="s">
        <v>8548</v>
      </c>
      <c r="U2417" s="574" t="s">
        <v>8227</v>
      </c>
      <c r="V2417" s="574" t="s">
        <v>8360</v>
      </c>
      <c r="W2417" s="575" t="s">
        <v>8605</v>
      </c>
      <c r="X2417" s="575" t="s">
        <v>8606</v>
      </c>
      <c r="Y2417" s="576" t="s">
        <v>8607</v>
      </c>
      <c r="Z2417" s="577" t="s">
        <v>8608</v>
      </c>
      <c r="AA2417" s="578" t="s">
        <v>8609</v>
      </c>
      <c r="AE2417"/>
    </row>
    <row r="2418" spans="1:31" s="563" customFormat="1">
      <c r="A2418"/>
      <c r="B2418"/>
      <c r="C2418" s="568">
        <v>2026</v>
      </c>
      <c r="D2418" s="569" t="s">
        <v>39</v>
      </c>
      <c r="E2418" s="569" t="s">
        <v>337</v>
      </c>
      <c r="F2418" s="573" t="s">
        <v>141</v>
      </c>
      <c r="G2418" s="569" t="s">
        <v>42</v>
      </c>
      <c r="H2418" s="569" t="s">
        <v>41</v>
      </c>
      <c r="I2418" s="575" t="s">
        <v>54</v>
      </c>
      <c r="J2418" s="569" t="s">
        <v>351</v>
      </c>
      <c r="K2418" s="569" t="s">
        <v>100</v>
      </c>
      <c r="L2418" s="570">
        <v>0.2</v>
      </c>
      <c r="M2418" s="571">
        <v>4.7965215499404905E-2</v>
      </c>
      <c r="N2418" s="572">
        <v>0.20907176640000008</v>
      </c>
      <c r="O2418" s="668" t="s">
        <v>151</v>
      </c>
      <c r="P2418" s="668" t="s">
        <v>351</v>
      </c>
      <c r="Q2418" s="574" t="s">
        <v>7087</v>
      </c>
      <c r="R2418" s="574" t="s">
        <v>7283</v>
      </c>
      <c r="S2418" s="574" t="s">
        <v>7089</v>
      </c>
      <c r="T2418" s="574" t="s">
        <v>8548</v>
      </c>
      <c r="U2418" s="574" t="s">
        <v>7090</v>
      </c>
      <c r="V2418" s="574" t="s">
        <v>7284</v>
      </c>
      <c r="W2418" s="575" t="s">
        <v>8610</v>
      </c>
      <c r="X2418" s="575" t="s">
        <v>8611</v>
      </c>
      <c r="Y2418" s="576" t="s">
        <v>8612</v>
      </c>
      <c r="Z2418" s="577" t="s">
        <v>8613</v>
      </c>
      <c r="AA2418" s="578" t="s">
        <v>8614</v>
      </c>
      <c r="AE2418"/>
    </row>
    <row r="2419" spans="1:31" s="563" customFormat="1">
      <c r="A2419"/>
      <c r="B2419"/>
      <c r="C2419" s="568">
        <v>2026</v>
      </c>
      <c r="D2419" s="569" t="s">
        <v>39</v>
      </c>
      <c r="E2419" s="569" t="s">
        <v>337</v>
      </c>
      <c r="F2419" s="573" t="s">
        <v>141</v>
      </c>
      <c r="G2419" s="569" t="s">
        <v>42</v>
      </c>
      <c r="H2419" s="569" t="s">
        <v>41</v>
      </c>
      <c r="I2419" s="575" t="s">
        <v>54</v>
      </c>
      <c r="J2419" s="569" t="s">
        <v>351</v>
      </c>
      <c r="K2419" s="569" t="s">
        <v>79</v>
      </c>
      <c r="L2419" s="570">
        <v>0.8</v>
      </c>
      <c r="M2419" s="571">
        <v>0.19186086199761962</v>
      </c>
      <c r="N2419" s="572">
        <v>0.83628706560000032</v>
      </c>
      <c r="O2419" s="668" t="s">
        <v>151</v>
      </c>
      <c r="P2419" s="668" t="s">
        <v>351</v>
      </c>
      <c r="Q2419" s="574" t="s">
        <v>7120</v>
      </c>
      <c r="R2419" s="574" t="s">
        <v>7277</v>
      </c>
      <c r="S2419" s="574" t="s">
        <v>7089</v>
      </c>
      <c r="T2419" s="574" t="s">
        <v>8548</v>
      </c>
      <c r="U2419" s="574" t="s">
        <v>7484</v>
      </c>
      <c r="V2419" s="574" t="s">
        <v>7485</v>
      </c>
      <c r="W2419" s="575" t="s">
        <v>8571</v>
      </c>
      <c r="X2419" s="575" t="s">
        <v>8572</v>
      </c>
      <c r="Y2419" s="576" t="s">
        <v>8612</v>
      </c>
      <c r="Z2419" s="577" t="s">
        <v>8615</v>
      </c>
      <c r="AA2419" s="578" t="s">
        <v>8575</v>
      </c>
      <c r="AE2419"/>
    </row>
    <row r="2420" spans="1:31" s="563" customFormat="1">
      <c r="A2420"/>
      <c r="B2420"/>
      <c r="C2420" s="568">
        <v>2026</v>
      </c>
      <c r="D2420" s="569" t="s">
        <v>39</v>
      </c>
      <c r="E2420" s="569" t="s">
        <v>337</v>
      </c>
      <c r="F2420" s="573" t="s">
        <v>141</v>
      </c>
      <c r="G2420" s="569" t="s">
        <v>42</v>
      </c>
      <c r="H2420" s="569" t="s">
        <v>41</v>
      </c>
      <c r="I2420" s="575" t="s">
        <v>54</v>
      </c>
      <c r="J2420" s="569" t="s">
        <v>67</v>
      </c>
      <c r="K2420" s="569" t="s">
        <v>81</v>
      </c>
      <c r="L2420" s="570">
        <v>1</v>
      </c>
      <c r="M2420" s="571">
        <v>0.33282404106191094</v>
      </c>
      <c r="N2420" s="572">
        <v>1.2436522786516857</v>
      </c>
      <c r="O2420" s="668" t="s">
        <v>382</v>
      </c>
      <c r="P2420" s="668" t="s">
        <v>67</v>
      </c>
      <c r="Q2420" s="574" t="s">
        <v>7030</v>
      </c>
      <c r="R2420" s="574" t="s">
        <v>7241</v>
      </c>
      <c r="S2420" s="574" t="s">
        <v>7097</v>
      </c>
      <c r="T2420" s="574" t="s">
        <v>8548</v>
      </c>
      <c r="U2420" s="574" t="s">
        <v>7098</v>
      </c>
      <c r="V2420" s="574" t="s">
        <v>7290</v>
      </c>
      <c r="W2420" s="575" t="s">
        <v>8589</v>
      </c>
      <c r="X2420" s="575" t="s">
        <v>8590</v>
      </c>
      <c r="Y2420" s="576" t="s">
        <v>8616</v>
      </c>
      <c r="Z2420" s="577" t="s">
        <v>8617</v>
      </c>
      <c r="AA2420" s="578" t="s">
        <v>8593</v>
      </c>
      <c r="AE2420"/>
    </row>
    <row r="2421" spans="1:31" s="563" customFormat="1">
      <c r="A2421"/>
      <c r="B2421"/>
      <c r="C2421" s="568">
        <v>2026</v>
      </c>
      <c r="D2421" s="569" t="s">
        <v>39</v>
      </c>
      <c r="E2421" s="569" t="s">
        <v>337</v>
      </c>
      <c r="F2421" s="573" t="s">
        <v>141</v>
      </c>
      <c r="G2421" s="569" t="s">
        <v>42</v>
      </c>
      <c r="H2421" s="569" t="s">
        <v>41</v>
      </c>
      <c r="I2421" s="575" t="s">
        <v>54</v>
      </c>
      <c r="J2421" s="569" t="s">
        <v>66</v>
      </c>
      <c r="K2421" s="569" t="s">
        <v>115</v>
      </c>
      <c r="L2421" s="570">
        <v>0.6</v>
      </c>
      <c r="M2421" s="571">
        <v>0.55407760826230867</v>
      </c>
      <c r="N2421" s="572">
        <v>21.763914876404495</v>
      </c>
      <c r="O2421" s="668" t="s">
        <v>381</v>
      </c>
      <c r="P2421" s="668" t="s">
        <v>66</v>
      </c>
      <c r="Q2421" s="574" t="s">
        <v>7102</v>
      </c>
      <c r="R2421" s="574" t="s">
        <v>7256</v>
      </c>
      <c r="S2421" s="574" t="s">
        <v>7104</v>
      </c>
      <c r="T2421" s="574" t="s">
        <v>8548</v>
      </c>
      <c r="U2421" s="574" t="s">
        <v>7105</v>
      </c>
      <c r="V2421" s="574" t="s">
        <v>7292</v>
      </c>
      <c r="W2421" s="575" t="s">
        <v>8605</v>
      </c>
      <c r="X2421" s="575" t="s">
        <v>8606</v>
      </c>
      <c r="Y2421" s="576" t="s">
        <v>8618</v>
      </c>
      <c r="Z2421" s="577" t="s">
        <v>8619</v>
      </c>
      <c r="AA2421" s="578" t="s">
        <v>8609</v>
      </c>
      <c r="AE2421"/>
    </row>
    <row r="2422" spans="1:31" s="563" customFormat="1">
      <c r="A2422"/>
      <c r="B2422"/>
      <c r="C2422" s="568">
        <v>2026</v>
      </c>
      <c r="D2422" s="569" t="s">
        <v>39</v>
      </c>
      <c r="E2422" s="569" t="s">
        <v>337</v>
      </c>
      <c r="F2422" s="573" t="s">
        <v>141</v>
      </c>
      <c r="G2422" s="569" t="s">
        <v>42</v>
      </c>
      <c r="H2422" s="569" t="s">
        <v>41</v>
      </c>
      <c r="I2422" s="575" t="s">
        <v>54</v>
      </c>
      <c r="J2422" s="569" t="s">
        <v>66</v>
      </c>
      <c r="K2422" s="569" t="s">
        <v>310</v>
      </c>
      <c r="L2422" s="570">
        <v>0.4</v>
      </c>
      <c r="M2422" s="571">
        <v>0.36938507217487249</v>
      </c>
      <c r="N2422" s="572">
        <v>14.509276584269665</v>
      </c>
      <c r="O2422" s="668" t="s">
        <v>381</v>
      </c>
      <c r="P2422" s="668" t="s">
        <v>66</v>
      </c>
      <c r="Q2422" s="574" t="s">
        <v>7112</v>
      </c>
      <c r="R2422" s="574" t="s">
        <v>7294</v>
      </c>
      <c r="S2422" s="574" t="s">
        <v>7104</v>
      </c>
      <c r="T2422" s="574" t="s">
        <v>8548</v>
      </c>
      <c r="U2422" s="574" t="s">
        <v>7114</v>
      </c>
      <c r="V2422" s="574" t="s">
        <v>7295</v>
      </c>
      <c r="W2422" s="575" t="s">
        <v>8566</v>
      </c>
      <c r="X2422" s="575" t="s">
        <v>8567</v>
      </c>
      <c r="Y2422" s="576" t="s">
        <v>8618</v>
      </c>
      <c r="Z2422" s="577" t="s">
        <v>8620</v>
      </c>
      <c r="AA2422" s="578" t="s">
        <v>8570</v>
      </c>
      <c r="AE2422"/>
    </row>
    <row r="2423" spans="1:31" s="563" customFormat="1">
      <c r="A2423"/>
      <c r="B2423"/>
      <c r="C2423" s="568">
        <v>2026</v>
      </c>
      <c r="D2423" s="569" t="s">
        <v>39</v>
      </c>
      <c r="E2423" s="569" t="s">
        <v>337</v>
      </c>
      <c r="F2423" s="573" t="s">
        <v>141</v>
      </c>
      <c r="G2423" s="569" t="s">
        <v>42</v>
      </c>
      <c r="H2423" s="569" t="s">
        <v>41</v>
      </c>
      <c r="I2423" s="575" t="s">
        <v>54</v>
      </c>
      <c r="J2423" s="569" t="s">
        <v>348</v>
      </c>
      <c r="K2423" s="569" t="s">
        <v>310</v>
      </c>
      <c r="L2423" s="570">
        <v>0.1</v>
      </c>
      <c r="M2423" s="571">
        <v>8.6409168405598327E-2</v>
      </c>
      <c r="N2423" s="572">
        <v>9.6080775000000038</v>
      </c>
      <c r="O2423" s="668" t="s">
        <v>151</v>
      </c>
      <c r="P2423" s="668" t="s">
        <v>348</v>
      </c>
      <c r="Q2423" s="574" t="s">
        <v>7112</v>
      </c>
      <c r="R2423" s="574" t="s">
        <v>7294</v>
      </c>
      <c r="S2423" s="574" t="s">
        <v>7128</v>
      </c>
      <c r="T2423" s="574" t="s">
        <v>8548</v>
      </c>
      <c r="U2423" s="574" t="s">
        <v>7732</v>
      </c>
      <c r="V2423" s="574" t="s">
        <v>7733</v>
      </c>
      <c r="W2423" s="575" t="s">
        <v>8566</v>
      </c>
      <c r="X2423" s="575" t="s">
        <v>8567</v>
      </c>
      <c r="Y2423" s="576" t="s">
        <v>8621</v>
      </c>
      <c r="Z2423" s="577" t="s">
        <v>8622</v>
      </c>
      <c r="AA2423" s="578" t="s">
        <v>8570</v>
      </c>
      <c r="AE2423"/>
    </row>
    <row r="2424" spans="1:31" s="563" customFormat="1">
      <c r="A2424"/>
      <c r="B2424"/>
      <c r="C2424" s="568">
        <v>2026</v>
      </c>
      <c r="D2424" s="569" t="s">
        <v>39</v>
      </c>
      <c r="E2424" s="569" t="s">
        <v>337</v>
      </c>
      <c r="F2424" s="573" t="s">
        <v>141</v>
      </c>
      <c r="G2424" s="569" t="s">
        <v>42</v>
      </c>
      <c r="H2424" s="569" t="s">
        <v>41</v>
      </c>
      <c r="I2424" s="575" t="s">
        <v>54</v>
      </c>
      <c r="J2424" s="569" t="s">
        <v>348</v>
      </c>
      <c r="K2424" s="569" t="s">
        <v>79</v>
      </c>
      <c r="L2424" s="570">
        <v>0.9</v>
      </c>
      <c r="M2424" s="571">
        <v>0.77768251565038482</v>
      </c>
      <c r="N2424" s="572">
        <v>86.47269750000001</v>
      </c>
      <c r="O2424" s="668" t="s">
        <v>151</v>
      </c>
      <c r="P2424" s="668" t="s">
        <v>348</v>
      </c>
      <c r="Q2424" s="574" t="s">
        <v>7120</v>
      </c>
      <c r="R2424" s="574" t="s">
        <v>7277</v>
      </c>
      <c r="S2424" s="574" t="s">
        <v>7128</v>
      </c>
      <c r="T2424" s="574" t="s">
        <v>8548</v>
      </c>
      <c r="U2424" s="574" t="s">
        <v>8623</v>
      </c>
      <c r="V2424" s="574" t="s">
        <v>8624</v>
      </c>
      <c r="W2424" s="575" t="s">
        <v>8571</v>
      </c>
      <c r="X2424" s="575" t="s">
        <v>8572</v>
      </c>
      <c r="Y2424" s="575" t="s">
        <v>8621</v>
      </c>
      <c r="Z2424" s="579" t="s">
        <v>8625</v>
      </c>
      <c r="AA2424" s="578" t="s">
        <v>8575</v>
      </c>
      <c r="AE2424"/>
    </row>
    <row r="2425" spans="1:31" s="563" customFormat="1">
      <c r="A2425"/>
      <c r="B2425"/>
      <c r="C2425" s="568">
        <v>2026</v>
      </c>
      <c r="D2425" s="569" t="s">
        <v>38</v>
      </c>
      <c r="E2425" s="569" t="s">
        <v>356</v>
      </c>
      <c r="F2425" s="573" t="s">
        <v>462</v>
      </c>
      <c r="G2425" s="569" t="s">
        <v>42</v>
      </c>
      <c r="H2425" s="569" t="s">
        <v>41</v>
      </c>
      <c r="I2425" s="575" t="s">
        <v>54</v>
      </c>
      <c r="J2425" s="569" t="s">
        <v>352</v>
      </c>
      <c r="K2425" s="569" t="s">
        <v>346</v>
      </c>
      <c r="L2425" s="570">
        <v>0.6</v>
      </c>
      <c r="M2425" s="571">
        <v>0.22756325417389744</v>
      </c>
      <c r="N2425" s="572">
        <v>12.487499999999999</v>
      </c>
      <c r="O2425" s="668" t="s">
        <v>151</v>
      </c>
      <c r="P2425" s="668" t="s">
        <v>352</v>
      </c>
      <c r="Q2425" s="574" t="s">
        <v>6945</v>
      </c>
      <c r="R2425" s="574" t="s">
        <v>6946</v>
      </c>
      <c r="S2425" s="574" t="s">
        <v>6947</v>
      </c>
      <c r="T2425" s="574" t="s">
        <v>8626</v>
      </c>
      <c r="U2425" s="574" t="s">
        <v>6949</v>
      </c>
      <c r="V2425" s="574" t="s">
        <v>6950</v>
      </c>
      <c r="W2425" s="575" t="s">
        <v>8627</v>
      </c>
      <c r="X2425" s="575" t="s">
        <v>8628</v>
      </c>
      <c r="Y2425" s="576" t="s">
        <v>8629</v>
      </c>
      <c r="Z2425" s="577" t="s">
        <v>8630</v>
      </c>
      <c r="AA2425" s="578" t="s">
        <v>8631</v>
      </c>
      <c r="AE2425"/>
    </row>
    <row r="2426" spans="1:31" s="563" customFormat="1">
      <c r="A2426"/>
      <c r="B2426"/>
      <c r="C2426" s="568">
        <v>2026</v>
      </c>
      <c r="D2426" s="569" t="s">
        <v>38</v>
      </c>
      <c r="E2426" s="569" t="s">
        <v>356</v>
      </c>
      <c r="F2426" s="573" t="s">
        <v>462</v>
      </c>
      <c r="G2426" s="569" t="s">
        <v>42</v>
      </c>
      <c r="H2426" s="569" t="s">
        <v>41</v>
      </c>
      <c r="I2426" s="575" t="s">
        <v>54</v>
      </c>
      <c r="J2426" s="569" t="s">
        <v>352</v>
      </c>
      <c r="K2426" s="569" t="s">
        <v>466</v>
      </c>
      <c r="L2426" s="570">
        <v>0.4</v>
      </c>
      <c r="M2426" s="571">
        <v>0.15170883611593164</v>
      </c>
      <c r="N2426" s="572">
        <v>8.3249999999999993</v>
      </c>
      <c r="O2426" s="668" t="s">
        <v>151</v>
      </c>
      <c r="P2426" s="668" t="s">
        <v>352</v>
      </c>
      <c r="Q2426" s="574" t="s">
        <v>6966</v>
      </c>
      <c r="R2426" s="574" t="s">
        <v>6967</v>
      </c>
      <c r="S2426" s="574" t="s">
        <v>6947</v>
      </c>
      <c r="T2426" s="574" t="s">
        <v>8626</v>
      </c>
      <c r="U2426" s="574" t="s">
        <v>8445</v>
      </c>
      <c r="V2426" s="574" t="s">
        <v>8632</v>
      </c>
      <c r="W2426" s="575" t="s">
        <v>8633</v>
      </c>
      <c r="X2426" s="575" t="s">
        <v>8634</v>
      </c>
      <c r="Y2426" s="576" t="s">
        <v>8629</v>
      </c>
      <c r="Z2426" s="577" t="s">
        <v>8635</v>
      </c>
      <c r="AA2426" s="578" t="s">
        <v>8636</v>
      </c>
      <c r="AE2426"/>
    </row>
    <row r="2427" spans="1:31" s="563" customFormat="1">
      <c r="A2427"/>
      <c r="B2427"/>
      <c r="C2427" s="568">
        <v>2026</v>
      </c>
      <c r="D2427" s="569" t="s">
        <v>38</v>
      </c>
      <c r="E2427" s="569" t="s">
        <v>356</v>
      </c>
      <c r="F2427" s="573" t="s">
        <v>462</v>
      </c>
      <c r="G2427" s="569" t="s">
        <v>42</v>
      </c>
      <c r="H2427" s="569" t="s">
        <v>41</v>
      </c>
      <c r="I2427" s="575" t="s">
        <v>54</v>
      </c>
      <c r="J2427" s="569" t="s">
        <v>116</v>
      </c>
      <c r="K2427" s="569" t="s">
        <v>466</v>
      </c>
      <c r="L2427" s="570">
        <v>1</v>
      </c>
      <c r="M2427" s="571">
        <v>0.15340417933350192</v>
      </c>
      <c r="N2427" s="572">
        <v>0.98585526315789485</v>
      </c>
      <c r="O2427" s="668" t="s">
        <v>382</v>
      </c>
      <c r="P2427" s="668" t="s">
        <v>116</v>
      </c>
      <c r="Q2427" s="574" t="s">
        <v>6966</v>
      </c>
      <c r="R2427" s="574" t="s">
        <v>6967</v>
      </c>
      <c r="S2427" s="574" t="s">
        <v>6958</v>
      </c>
      <c r="T2427" s="574" t="s">
        <v>8626</v>
      </c>
      <c r="U2427" s="574" t="s">
        <v>6968</v>
      </c>
      <c r="V2427" s="574" t="s">
        <v>6969</v>
      </c>
      <c r="W2427" s="575" t="s">
        <v>8633</v>
      </c>
      <c r="X2427" s="575" t="s">
        <v>8634</v>
      </c>
      <c r="Y2427" s="576" t="s">
        <v>8637</v>
      </c>
      <c r="Z2427" s="577" t="s">
        <v>8638</v>
      </c>
      <c r="AA2427" s="578" t="s">
        <v>8636</v>
      </c>
      <c r="AE2427"/>
    </row>
    <row r="2428" spans="1:31" s="563" customFormat="1">
      <c r="A2428"/>
      <c r="B2428"/>
      <c r="C2428" s="568">
        <v>2026</v>
      </c>
      <c r="D2428" s="569" t="s">
        <v>38</v>
      </c>
      <c r="E2428" s="569" t="s">
        <v>356</v>
      </c>
      <c r="F2428" s="573" t="s">
        <v>462</v>
      </c>
      <c r="G2428" s="569" t="s">
        <v>42</v>
      </c>
      <c r="H2428" s="569" t="s">
        <v>41</v>
      </c>
      <c r="I2428" s="575" t="s">
        <v>54</v>
      </c>
      <c r="J2428" s="569" t="s">
        <v>109</v>
      </c>
      <c r="K2428" s="569" t="s">
        <v>111</v>
      </c>
      <c r="L2428" s="570">
        <v>0.9</v>
      </c>
      <c r="M2428" s="571">
        <v>0.28465710400803623</v>
      </c>
      <c r="N2428" s="572">
        <v>17.745394736842105</v>
      </c>
      <c r="O2428" s="668" t="s">
        <v>381</v>
      </c>
      <c r="P2428" s="668" t="s">
        <v>109</v>
      </c>
      <c r="Q2428" s="574" t="s">
        <v>7071</v>
      </c>
      <c r="R2428" s="574" t="s">
        <v>7072</v>
      </c>
      <c r="S2428" s="574" t="s">
        <v>6976</v>
      </c>
      <c r="T2428" s="574" t="s">
        <v>8626</v>
      </c>
      <c r="U2428" s="574" t="s">
        <v>7410</v>
      </c>
      <c r="V2428" s="574" t="s">
        <v>7581</v>
      </c>
      <c r="W2428" s="575" t="s">
        <v>8639</v>
      </c>
      <c r="X2428" s="575" t="s">
        <v>8640</v>
      </c>
      <c r="Y2428" s="576" t="s">
        <v>8641</v>
      </c>
      <c r="Z2428" s="577" t="s">
        <v>8642</v>
      </c>
      <c r="AA2428" s="578" t="s">
        <v>8643</v>
      </c>
      <c r="AE2428"/>
    </row>
    <row r="2429" spans="1:31" s="563" customFormat="1">
      <c r="A2429"/>
      <c r="B2429"/>
      <c r="C2429" s="568">
        <v>2026</v>
      </c>
      <c r="D2429" s="569" t="s">
        <v>38</v>
      </c>
      <c r="E2429" s="569" t="s">
        <v>356</v>
      </c>
      <c r="F2429" s="573" t="s">
        <v>462</v>
      </c>
      <c r="G2429" s="569" t="s">
        <v>42</v>
      </c>
      <c r="H2429" s="569" t="s">
        <v>41</v>
      </c>
      <c r="I2429" s="575" t="s">
        <v>54</v>
      </c>
      <c r="J2429" s="569" t="s">
        <v>109</v>
      </c>
      <c r="K2429" s="569" t="s">
        <v>90</v>
      </c>
      <c r="L2429" s="570">
        <v>0.1</v>
      </c>
      <c r="M2429" s="571">
        <v>3.1628567112004027E-2</v>
      </c>
      <c r="N2429" s="572">
        <v>1.9717105263157895</v>
      </c>
      <c r="O2429" s="668" t="s">
        <v>381</v>
      </c>
      <c r="P2429" s="668" t="s">
        <v>109</v>
      </c>
      <c r="Q2429" s="574" t="s">
        <v>6956</v>
      </c>
      <c r="R2429" s="574" t="s">
        <v>6957</v>
      </c>
      <c r="S2429" s="574" t="s">
        <v>6976</v>
      </c>
      <c r="T2429" s="574" t="s">
        <v>8626</v>
      </c>
      <c r="U2429" s="574" t="s">
        <v>7758</v>
      </c>
      <c r="V2429" s="574" t="s">
        <v>8168</v>
      </c>
      <c r="W2429" s="575" t="s">
        <v>8644</v>
      </c>
      <c r="X2429" s="575" t="s">
        <v>8645</v>
      </c>
      <c r="Y2429" s="576" t="s">
        <v>8641</v>
      </c>
      <c r="Z2429" s="577" t="s">
        <v>8646</v>
      </c>
      <c r="AA2429" s="578" t="s">
        <v>8647</v>
      </c>
      <c r="AE2429"/>
    </row>
    <row r="2430" spans="1:31" s="563" customFormat="1">
      <c r="A2430"/>
      <c r="B2430"/>
      <c r="C2430" s="568">
        <v>2026</v>
      </c>
      <c r="D2430" s="569" t="s">
        <v>38</v>
      </c>
      <c r="E2430" s="569" t="s">
        <v>356</v>
      </c>
      <c r="F2430" s="573" t="s">
        <v>462</v>
      </c>
      <c r="G2430" s="569" t="s">
        <v>42</v>
      </c>
      <c r="H2430" s="569" t="s">
        <v>41</v>
      </c>
      <c r="I2430" s="575" t="s">
        <v>54</v>
      </c>
      <c r="J2430" s="569" t="s">
        <v>350</v>
      </c>
      <c r="K2430" s="569" t="s">
        <v>471</v>
      </c>
      <c r="L2430" s="570">
        <v>0.5</v>
      </c>
      <c r="M2430" s="571">
        <v>0.16099026667841343</v>
      </c>
      <c r="N2430" s="572">
        <v>20.8125</v>
      </c>
      <c r="O2430" s="668" t="s">
        <v>151</v>
      </c>
      <c r="P2430" s="668" t="s">
        <v>350</v>
      </c>
      <c r="Q2430" s="574" t="s">
        <v>7436</v>
      </c>
      <c r="R2430" s="574" t="s">
        <v>7662</v>
      </c>
      <c r="S2430" s="574" t="s">
        <v>6986</v>
      </c>
      <c r="T2430" s="574" t="s">
        <v>8626</v>
      </c>
      <c r="U2430" s="574" t="s">
        <v>8648</v>
      </c>
      <c r="V2430" s="574" t="s">
        <v>8649</v>
      </c>
      <c r="W2430" s="575" t="s">
        <v>8650</v>
      </c>
      <c r="X2430" s="575" t="s">
        <v>8651</v>
      </c>
      <c r="Y2430" s="576" t="s">
        <v>8652</v>
      </c>
      <c r="Z2430" s="577" t="s">
        <v>8653</v>
      </c>
      <c r="AA2430" s="578" t="s">
        <v>8654</v>
      </c>
      <c r="AE2430"/>
    </row>
    <row r="2431" spans="1:31" s="563" customFormat="1">
      <c r="A2431"/>
      <c r="B2431"/>
      <c r="C2431" s="568">
        <v>2026</v>
      </c>
      <c r="D2431" s="569" t="s">
        <v>38</v>
      </c>
      <c r="E2431" s="569" t="s">
        <v>356</v>
      </c>
      <c r="F2431" s="573" t="s">
        <v>462</v>
      </c>
      <c r="G2431" s="569" t="s">
        <v>42</v>
      </c>
      <c r="H2431" s="569" t="s">
        <v>41</v>
      </c>
      <c r="I2431" s="575" t="s">
        <v>54</v>
      </c>
      <c r="J2431" s="569" t="s">
        <v>350</v>
      </c>
      <c r="K2431" s="569" t="s">
        <v>466</v>
      </c>
      <c r="L2431" s="570">
        <v>0.5</v>
      </c>
      <c r="M2431" s="571">
        <v>0.16099026667841343</v>
      </c>
      <c r="N2431" s="572">
        <v>20.8125</v>
      </c>
      <c r="O2431" s="668" t="s">
        <v>151</v>
      </c>
      <c r="P2431" s="668" t="s">
        <v>350</v>
      </c>
      <c r="Q2431" s="574" t="s">
        <v>6966</v>
      </c>
      <c r="R2431" s="574" t="s">
        <v>6967</v>
      </c>
      <c r="S2431" s="574" t="s">
        <v>6986</v>
      </c>
      <c r="T2431" s="574" t="s">
        <v>8626</v>
      </c>
      <c r="U2431" s="574" t="s">
        <v>8655</v>
      </c>
      <c r="V2431" s="574" t="s">
        <v>8656</v>
      </c>
      <c r="W2431" s="575" t="s">
        <v>8633</v>
      </c>
      <c r="X2431" s="575" t="s">
        <v>8634</v>
      </c>
      <c r="Y2431" s="576" t="s">
        <v>8652</v>
      </c>
      <c r="Z2431" s="577" t="s">
        <v>8657</v>
      </c>
      <c r="AA2431" s="578" t="s">
        <v>8636</v>
      </c>
      <c r="AE2431"/>
    </row>
    <row r="2432" spans="1:31" s="563" customFormat="1">
      <c r="A2432"/>
      <c r="B2432"/>
      <c r="C2432" s="568">
        <v>2026</v>
      </c>
      <c r="D2432" s="569" t="s">
        <v>38</v>
      </c>
      <c r="E2432" s="569" t="s">
        <v>356</v>
      </c>
      <c r="F2432" s="573" t="s">
        <v>462</v>
      </c>
      <c r="G2432" s="569" t="s">
        <v>42</v>
      </c>
      <c r="H2432" s="569" t="s">
        <v>41</v>
      </c>
      <c r="I2432" s="575" t="s">
        <v>54</v>
      </c>
      <c r="J2432" s="569" t="s">
        <v>99</v>
      </c>
      <c r="K2432" s="569" t="s">
        <v>466</v>
      </c>
      <c r="L2432" s="570">
        <v>1</v>
      </c>
      <c r="M2432" s="571">
        <v>3.4098965373887527E-2</v>
      </c>
      <c r="N2432" s="572">
        <v>37.462499999999991</v>
      </c>
      <c r="O2432" s="668" t="s">
        <v>151</v>
      </c>
      <c r="P2432" s="668" t="s">
        <v>99</v>
      </c>
      <c r="Q2432" s="574" t="s">
        <v>6966</v>
      </c>
      <c r="R2432" s="574" t="s">
        <v>6967</v>
      </c>
      <c r="S2432" s="574" t="s">
        <v>6996</v>
      </c>
      <c r="T2432" s="574" t="s">
        <v>8626</v>
      </c>
      <c r="U2432" s="574" t="s">
        <v>8658</v>
      </c>
      <c r="V2432" s="574" t="s">
        <v>8659</v>
      </c>
      <c r="W2432" s="575" t="s">
        <v>8633</v>
      </c>
      <c r="X2432" s="575" t="s">
        <v>8634</v>
      </c>
      <c r="Y2432" s="576" t="s">
        <v>8660</v>
      </c>
      <c r="Z2432" s="577" t="s">
        <v>8661</v>
      </c>
      <c r="AA2432" s="578" t="s">
        <v>8636</v>
      </c>
      <c r="AE2432"/>
    </row>
    <row r="2433" spans="1:31" s="563" customFormat="1">
      <c r="A2433"/>
      <c r="B2433"/>
      <c r="C2433" s="568">
        <v>2026</v>
      </c>
      <c r="D2433" s="569" t="s">
        <v>38</v>
      </c>
      <c r="E2433" s="569" t="s">
        <v>356</v>
      </c>
      <c r="F2433" s="573" t="s">
        <v>462</v>
      </c>
      <c r="G2433" s="569" t="s">
        <v>42</v>
      </c>
      <c r="H2433" s="569" t="s">
        <v>41</v>
      </c>
      <c r="I2433" s="575" t="s">
        <v>54</v>
      </c>
      <c r="J2433" s="569" t="s">
        <v>96</v>
      </c>
      <c r="K2433" s="569" t="s">
        <v>475</v>
      </c>
      <c r="L2433" s="570">
        <v>0.7</v>
      </c>
      <c r="M2433" s="571">
        <v>2.6563786067320154E-3</v>
      </c>
      <c r="N2433" s="572">
        <v>5.8274999999999997</v>
      </c>
      <c r="O2433" s="668" t="s">
        <v>151</v>
      </c>
      <c r="P2433" s="668" t="s">
        <v>96</v>
      </c>
      <c r="Q2433" s="574" t="s">
        <v>8662</v>
      </c>
      <c r="R2433" s="574" t="s">
        <v>8663</v>
      </c>
      <c r="S2433" s="574" t="s">
        <v>7004</v>
      </c>
      <c r="T2433" s="574" t="s">
        <v>8626</v>
      </c>
      <c r="U2433" s="574" t="s">
        <v>8664</v>
      </c>
      <c r="V2433" s="574" t="s">
        <v>8665</v>
      </c>
      <c r="W2433" s="575" t="s">
        <v>8666</v>
      </c>
      <c r="X2433" s="575" t="s">
        <v>8667</v>
      </c>
      <c r="Y2433" s="576" t="s">
        <v>8668</v>
      </c>
      <c r="Z2433" s="577" t="s">
        <v>8669</v>
      </c>
      <c r="AA2433" s="578" t="s">
        <v>8670</v>
      </c>
      <c r="AE2433"/>
    </row>
    <row r="2434" spans="1:31" s="563" customFormat="1">
      <c r="A2434"/>
      <c r="B2434"/>
      <c r="C2434" s="568">
        <v>2026</v>
      </c>
      <c r="D2434" s="569" t="s">
        <v>38</v>
      </c>
      <c r="E2434" s="569" t="s">
        <v>356</v>
      </c>
      <c r="F2434" s="573" t="s">
        <v>462</v>
      </c>
      <c r="G2434" s="569" t="s">
        <v>42</v>
      </c>
      <c r="H2434" s="569" t="s">
        <v>41</v>
      </c>
      <c r="I2434" s="575" t="s">
        <v>54</v>
      </c>
      <c r="J2434" s="569" t="s">
        <v>96</v>
      </c>
      <c r="K2434" s="569" t="s">
        <v>79</v>
      </c>
      <c r="L2434" s="570">
        <v>0.3</v>
      </c>
      <c r="M2434" s="571">
        <v>1.1384479743137207E-3</v>
      </c>
      <c r="N2434" s="572">
        <v>2.4975000000000001</v>
      </c>
      <c r="O2434" s="668" t="s">
        <v>151</v>
      </c>
      <c r="P2434" s="668" t="s">
        <v>96</v>
      </c>
      <c r="Q2434" s="574" t="s">
        <v>7120</v>
      </c>
      <c r="R2434" s="574" t="s">
        <v>7121</v>
      </c>
      <c r="S2434" s="574" t="s">
        <v>7004</v>
      </c>
      <c r="T2434" s="574" t="s">
        <v>8626</v>
      </c>
      <c r="U2434" s="574" t="s">
        <v>7509</v>
      </c>
      <c r="V2434" s="574" t="s">
        <v>7510</v>
      </c>
      <c r="W2434" s="575" t="s">
        <v>8671</v>
      </c>
      <c r="X2434" s="575" t="s">
        <v>8672</v>
      </c>
      <c r="Y2434" s="576" t="s">
        <v>8668</v>
      </c>
      <c r="Z2434" s="577" t="s">
        <v>8673</v>
      </c>
      <c r="AA2434" s="578" t="s">
        <v>8674</v>
      </c>
      <c r="AE2434"/>
    </row>
    <row r="2435" spans="1:31" s="563" customFormat="1">
      <c r="A2435"/>
      <c r="B2435"/>
      <c r="C2435" s="568">
        <v>2026</v>
      </c>
      <c r="D2435" s="569" t="s">
        <v>38</v>
      </c>
      <c r="E2435" s="569" t="s">
        <v>356</v>
      </c>
      <c r="F2435" s="573" t="s">
        <v>462</v>
      </c>
      <c r="G2435" s="569" t="s">
        <v>42</v>
      </c>
      <c r="H2435" s="569" t="s">
        <v>41</v>
      </c>
      <c r="I2435" s="575" t="s">
        <v>54</v>
      </c>
      <c r="J2435" s="569" t="s">
        <v>87</v>
      </c>
      <c r="K2435" s="569" t="s">
        <v>106</v>
      </c>
      <c r="L2435" s="570">
        <v>0.45</v>
      </c>
      <c r="M2435" s="571">
        <v>0.13766166790020049</v>
      </c>
      <c r="N2435" s="572">
        <v>8.4290624999999988</v>
      </c>
      <c r="O2435" s="668" t="s">
        <v>151</v>
      </c>
      <c r="P2435" s="668" t="s">
        <v>87</v>
      </c>
      <c r="Q2435" s="574" t="s">
        <v>6974</v>
      </c>
      <c r="R2435" s="574" t="s">
        <v>6975</v>
      </c>
      <c r="S2435" s="574" t="s">
        <v>7011</v>
      </c>
      <c r="T2435" s="574" t="s">
        <v>8626</v>
      </c>
      <c r="U2435" s="574" t="s">
        <v>7019</v>
      </c>
      <c r="V2435" s="574" t="s">
        <v>7020</v>
      </c>
      <c r="W2435" s="575" t="s">
        <v>8675</v>
      </c>
      <c r="X2435" s="575" t="s">
        <v>8676</v>
      </c>
      <c r="Y2435" s="576" t="s">
        <v>8677</v>
      </c>
      <c r="Z2435" s="577" t="s">
        <v>8678</v>
      </c>
      <c r="AA2435" s="578" t="s">
        <v>8679</v>
      </c>
      <c r="AE2435"/>
    </row>
    <row r="2436" spans="1:31" s="563" customFormat="1">
      <c r="A2436"/>
      <c r="B2436"/>
      <c r="C2436" s="568">
        <v>2026</v>
      </c>
      <c r="D2436" s="569" t="s">
        <v>38</v>
      </c>
      <c r="E2436" s="569" t="s">
        <v>356</v>
      </c>
      <c r="F2436" s="573" t="s">
        <v>462</v>
      </c>
      <c r="G2436" s="569" t="s">
        <v>42</v>
      </c>
      <c r="H2436" s="569" t="s">
        <v>41</v>
      </c>
      <c r="I2436" s="575" t="s">
        <v>54</v>
      </c>
      <c r="J2436" s="569" t="s">
        <v>87</v>
      </c>
      <c r="K2436" s="569" t="s">
        <v>346</v>
      </c>
      <c r="L2436" s="570">
        <v>0.3</v>
      </c>
      <c r="M2436" s="571">
        <v>9.1774445266800314E-2</v>
      </c>
      <c r="N2436" s="572">
        <v>5.6193749999999989</v>
      </c>
      <c r="O2436" s="668" t="s">
        <v>151</v>
      </c>
      <c r="P2436" s="668" t="s">
        <v>87</v>
      </c>
      <c r="Q2436" s="574" t="s">
        <v>6945</v>
      </c>
      <c r="R2436" s="574" t="s">
        <v>6946</v>
      </c>
      <c r="S2436" s="574" t="s">
        <v>7011</v>
      </c>
      <c r="T2436" s="574" t="s">
        <v>8626</v>
      </c>
      <c r="U2436" s="574" t="s">
        <v>8085</v>
      </c>
      <c r="V2436" s="574" t="s">
        <v>8680</v>
      </c>
      <c r="W2436" s="575" t="s">
        <v>8627</v>
      </c>
      <c r="X2436" s="575" t="s">
        <v>8628</v>
      </c>
      <c r="Y2436" s="576" t="s">
        <v>8677</v>
      </c>
      <c r="Z2436" s="577" t="s">
        <v>8681</v>
      </c>
      <c r="AA2436" s="578" t="s">
        <v>8631</v>
      </c>
      <c r="AE2436"/>
    </row>
    <row r="2437" spans="1:31" s="563" customFormat="1">
      <c r="A2437"/>
      <c r="B2437"/>
      <c r="C2437" s="568">
        <v>2026</v>
      </c>
      <c r="D2437" s="569" t="s">
        <v>38</v>
      </c>
      <c r="E2437" s="569" t="s">
        <v>356</v>
      </c>
      <c r="F2437" s="573" t="s">
        <v>462</v>
      </c>
      <c r="G2437" s="569" t="s">
        <v>42</v>
      </c>
      <c r="H2437" s="569" t="s">
        <v>41</v>
      </c>
      <c r="I2437" s="575" t="s">
        <v>54</v>
      </c>
      <c r="J2437" s="569" t="s">
        <v>87</v>
      </c>
      <c r="K2437" s="569" t="s">
        <v>79</v>
      </c>
      <c r="L2437" s="570">
        <v>0.25</v>
      </c>
      <c r="M2437" s="571">
        <v>7.6478704389000271E-2</v>
      </c>
      <c r="N2437" s="572">
        <v>4.6828124999999989</v>
      </c>
      <c r="O2437" s="668" t="s">
        <v>151</v>
      </c>
      <c r="P2437" s="668" t="s">
        <v>87</v>
      </c>
      <c r="Q2437" s="574" t="s">
        <v>7120</v>
      </c>
      <c r="R2437" s="574" t="s">
        <v>7121</v>
      </c>
      <c r="S2437" s="574" t="s">
        <v>7011</v>
      </c>
      <c r="T2437" s="574" t="s">
        <v>8626</v>
      </c>
      <c r="U2437" s="574" t="s">
        <v>7450</v>
      </c>
      <c r="V2437" s="574" t="s">
        <v>7530</v>
      </c>
      <c r="W2437" s="575" t="s">
        <v>8671</v>
      </c>
      <c r="X2437" s="575" t="s">
        <v>8672</v>
      </c>
      <c r="Y2437" s="576" t="s">
        <v>8677</v>
      </c>
      <c r="Z2437" s="577" t="s">
        <v>8682</v>
      </c>
      <c r="AA2437" s="578" t="s">
        <v>8674</v>
      </c>
      <c r="AE2437"/>
    </row>
    <row r="2438" spans="1:31" s="563" customFormat="1">
      <c r="A2438"/>
      <c r="B2438"/>
      <c r="C2438" s="568">
        <v>2026</v>
      </c>
      <c r="D2438" s="569" t="s">
        <v>38</v>
      </c>
      <c r="E2438" s="569" t="s">
        <v>356</v>
      </c>
      <c r="F2438" s="573" t="s">
        <v>462</v>
      </c>
      <c r="G2438" s="569" t="s">
        <v>42</v>
      </c>
      <c r="H2438" s="569" t="s">
        <v>41</v>
      </c>
      <c r="I2438" s="575" t="s">
        <v>54</v>
      </c>
      <c r="J2438" s="569" t="s">
        <v>83</v>
      </c>
      <c r="K2438" s="569" t="s">
        <v>81</v>
      </c>
      <c r="L2438" s="570">
        <v>1</v>
      </c>
      <c r="M2438" s="571">
        <v>0.67450289382686957</v>
      </c>
      <c r="N2438" s="572">
        <v>3.1721120689655176</v>
      </c>
      <c r="O2438" s="668" t="s">
        <v>382</v>
      </c>
      <c r="P2438" s="668" t="s">
        <v>83</v>
      </c>
      <c r="Q2438" s="574" t="s">
        <v>7030</v>
      </c>
      <c r="R2438" s="574" t="s">
        <v>7031</v>
      </c>
      <c r="S2438" s="574" t="s">
        <v>7032</v>
      </c>
      <c r="T2438" s="574" t="s">
        <v>8626</v>
      </c>
      <c r="U2438" s="574" t="s">
        <v>7033</v>
      </c>
      <c r="V2438" s="574" t="s">
        <v>7034</v>
      </c>
      <c r="W2438" s="575" t="s">
        <v>8683</v>
      </c>
      <c r="X2438" s="575" t="s">
        <v>8684</v>
      </c>
      <c r="Y2438" s="576" t="s">
        <v>8685</v>
      </c>
      <c r="Z2438" s="577" t="s">
        <v>8686</v>
      </c>
      <c r="AA2438" s="578" t="s">
        <v>8687</v>
      </c>
      <c r="AE2438"/>
    </row>
    <row r="2439" spans="1:31" s="563" customFormat="1">
      <c r="A2439"/>
      <c r="B2439"/>
      <c r="C2439" s="568">
        <v>2026</v>
      </c>
      <c r="D2439" s="569" t="s">
        <v>38</v>
      </c>
      <c r="E2439" s="569" t="s">
        <v>356</v>
      </c>
      <c r="F2439" s="573" t="s">
        <v>462</v>
      </c>
      <c r="G2439" s="569" t="s">
        <v>42</v>
      </c>
      <c r="H2439" s="569" t="s">
        <v>41</v>
      </c>
      <c r="I2439" s="575" t="s">
        <v>54</v>
      </c>
      <c r="J2439" s="569" t="s">
        <v>77</v>
      </c>
      <c r="K2439" s="569" t="s">
        <v>104</v>
      </c>
      <c r="L2439" s="570">
        <v>0.1</v>
      </c>
      <c r="M2439" s="571">
        <v>9.5098871412656272E-2</v>
      </c>
      <c r="N2439" s="572">
        <v>4.8801724137931037</v>
      </c>
      <c r="O2439" s="668" t="s">
        <v>381</v>
      </c>
      <c r="P2439" s="668" t="s">
        <v>77</v>
      </c>
      <c r="Q2439" s="574" t="s">
        <v>7022</v>
      </c>
      <c r="R2439" s="574" t="s">
        <v>7023</v>
      </c>
      <c r="S2439" s="574" t="s">
        <v>7042</v>
      </c>
      <c r="T2439" s="574" t="s">
        <v>8626</v>
      </c>
      <c r="U2439" s="574" t="s">
        <v>7796</v>
      </c>
      <c r="V2439" s="574" t="s">
        <v>8688</v>
      </c>
      <c r="W2439" s="575" t="s">
        <v>8689</v>
      </c>
      <c r="X2439" s="575" t="s">
        <v>8690</v>
      </c>
      <c r="Y2439" s="576" t="s">
        <v>8691</v>
      </c>
      <c r="Z2439" s="577" t="s">
        <v>8692</v>
      </c>
      <c r="AA2439" s="578" t="s">
        <v>8693</v>
      </c>
      <c r="AE2439"/>
    </row>
    <row r="2440" spans="1:31" s="563" customFormat="1">
      <c r="A2440"/>
      <c r="B2440"/>
      <c r="C2440" s="568">
        <v>2026</v>
      </c>
      <c r="D2440" s="569" t="s">
        <v>38</v>
      </c>
      <c r="E2440" s="569" t="s">
        <v>356</v>
      </c>
      <c r="F2440" s="573" t="s">
        <v>462</v>
      </c>
      <c r="G2440" s="569" t="s">
        <v>42</v>
      </c>
      <c r="H2440" s="569" t="s">
        <v>41</v>
      </c>
      <c r="I2440" s="575" t="s">
        <v>54</v>
      </c>
      <c r="J2440" s="569" t="s">
        <v>77</v>
      </c>
      <c r="K2440" s="569" t="s">
        <v>93</v>
      </c>
      <c r="L2440" s="570">
        <v>0.9</v>
      </c>
      <c r="M2440" s="571">
        <v>0.85588984271390633</v>
      </c>
      <c r="N2440" s="572">
        <v>43.921551724137935</v>
      </c>
      <c r="O2440" s="668" t="s">
        <v>381</v>
      </c>
      <c r="P2440" s="668" t="s">
        <v>77</v>
      </c>
      <c r="Q2440" s="574" t="s">
        <v>7050</v>
      </c>
      <c r="R2440" s="574" t="s">
        <v>7051</v>
      </c>
      <c r="S2440" s="574" t="s">
        <v>7042</v>
      </c>
      <c r="T2440" s="574" t="s">
        <v>8626</v>
      </c>
      <c r="U2440" s="574" t="s">
        <v>7052</v>
      </c>
      <c r="V2440" s="574" t="s">
        <v>7053</v>
      </c>
      <c r="W2440" s="575" t="s">
        <v>8694</v>
      </c>
      <c r="X2440" s="575" t="s">
        <v>8695</v>
      </c>
      <c r="Y2440" s="576" t="s">
        <v>8691</v>
      </c>
      <c r="Z2440" s="577" t="s">
        <v>8696</v>
      </c>
      <c r="AA2440" s="578" t="s">
        <v>8697</v>
      </c>
      <c r="AE2440"/>
    </row>
    <row r="2441" spans="1:31" s="563" customFormat="1">
      <c r="A2441"/>
      <c r="B2441"/>
      <c r="C2441" s="568">
        <v>2026</v>
      </c>
      <c r="D2441" s="569" t="s">
        <v>38</v>
      </c>
      <c r="E2441" s="569" t="s">
        <v>356</v>
      </c>
      <c r="F2441" s="573" t="s">
        <v>462</v>
      </c>
      <c r="G2441" s="569" t="s">
        <v>42</v>
      </c>
      <c r="H2441" s="569" t="s">
        <v>41</v>
      </c>
      <c r="I2441" s="575" t="s">
        <v>54</v>
      </c>
      <c r="J2441" s="569" t="s">
        <v>349</v>
      </c>
      <c r="K2441" s="569" t="s">
        <v>471</v>
      </c>
      <c r="L2441" s="570">
        <v>1</v>
      </c>
      <c r="M2441" s="571">
        <v>0.51048238465150675</v>
      </c>
      <c r="N2441" s="572">
        <v>62.4375</v>
      </c>
      <c r="O2441" s="668" t="s">
        <v>151</v>
      </c>
      <c r="P2441" s="668" t="s">
        <v>349</v>
      </c>
      <c r="Q2441" s="574" t="s">
        <v>7436</v>
      </c>
      <c r="R2441" s="574" t="s">
        <v>7662</v>
      </c>
      <c r="S2441" s="574" t="s">
        <v>7058</v>
      </c>
      <c r="T2441" s="574" t="s">
        <v>8626</v>
      </c>
      <c r="U2441" s="574" t="s">
        <v>7465</v>
      </c>
      <c r="V2441" s="574" t="s">
        <v>8698</v>
      </c>
      <c r="W2441" s="575" t="s">
        <v>8650</v>
      </c>
      <c r="X2441" s="575" t="s">
        <v>8651</v>
      </c>
      <c r="Y2441" s="576" t="s">
        <v>8699</v>
      </c>
      <c r="Z2441" s="577" t="s">
        <v>8700</v>
      </c>
      <c r="AA2441" s="578" t="s">
        <v>8654</v>
      </c>
      <c r="AE2441"/>
    </row>
    <row r="2442" spans="1:31" s="563" customFormat="1">
      <c r="A2442"/>
      <c r="B2442"/>
      <c r="C2442" s="568">
        <v>2026</v>
      </c>
      <c r="D2442" s="569" t="s">
        <v>38</v>
      </c>
      <c r="E2442" s="569" t="s">
        <v>356</v>
      </c>
      <c r="F2442" s="573" t="s">
        <v>462</v>
      </c>
      <c r="G2442" s="569" t="s">
        <v>42</v>
      </c>
      <c r="H2442" s="569" t="s">
        <v>41</v>
      </c>
      <c r="I2442" s="575" t="s">
        <v>54</v>
      </c>
      <c r="J2442" s="569" t="s">
        <v>76</v>
      </c>
      <c r="K2442" s="569" t="s">
        <v>79</v>
      </c>
      <c r="L2442" s="570">
        <v>1</v>
      </c>
      <c r="M2442" s="571">
        <v>9.0767576200642928E-3</v>
      </c>
      <c r="N2442" s="572">
        <v>9.99</v>
      </c>
      <c r="O2442" s="668" t="s">
        <v>151</v>
      </c>
      <c r="P2442" s="668" t="s">
        <v>76</v>
      </c>
      <c r="Q2442" s="574" t="s">
        <v>7120</v>
      </c>
      <c r="R2442" s="574" t="s">
        <v>7121</v>
      </c>
      <c r="S2442" s="574" t="s">
        <v>7066</v>
      </c>
      <c r="T2442" s="574" t="s">
        <v>8626</v>
      </c>
      <c r="U2442" s="574" t="s">
        <v>7470</v>
      </c>
      <c r="V2442" s="574" t="s">
        <v>7631</v>
      </c>
      <c r="W2442" s="575" t="s">
        <v>8671</v>
      </c>
      <c r="X2442" s="575" t="s">
        <v>8672</v>
      </c>
      <c r="Y2442" s="575" t="s">
        <v>8701</v>
      </c>
      <c r="Z2442" s="579" t="s">
        <v>8702</v>
      </c>
      <c r="AA2442" s="580" t="s">
        <v>8674</v>
      </c>
      <c r="AE2442"/>
    </row>
    <row r="2443" spans="1:31" s="563" customFormat="1">
      <c r="A2443"/>
      <c r="B2443"/>
      <c r="C2443" s="568">
        <v>2026</v>
      </c>
      <c r="D2443" s="569" t="s">
        <v>38</v>
      </c>
      <c r="E2443" s="569" t="s">
        <v>356</v>
      </c>
      <c r="F2443" s="573" t="s">
        <v>462</v>
      </c>
      <c r="G2443" s="569" t="s">
        <v>42</v>
      </c>
      <c r="H2443" s="569" t="s">
        <v>41</v>
      </c>
      <c r="I2443" s="575" t="s">
        <v>54</v>
      </c>
      <c r="J2443" s="569" t="s">
        <v>74</v>
      </c>
      <c r="K2443" s="569" t="s">
        <v>104</v>
      </c>
      <c r="L2443" s="570">
        <v>0.5</v>
      </c>
      <c r="M2443" s="571">
        <v>5.6980599956791105E-2</v>
      </c>
      <c r="N2443" s="572">
        <v>53.517857142857139</v>
      </c>
      <c r="O2443" s="668" t="s">
        <v>151</v>
      </c>
      <c r="P2443" s="668" t="s">
        <v>74</v>
      </c>
      <c r="Q2443" s="574" t="s">
        <v>7022</v>
      </c>
      <c r="R2443" s="574" t="s">
        <v>7023</v>
      </c>
      <c r="S2443" s="574" t="s">
        <v>7079</v>
      </c>
      <c r="T2443" s="574" t="s">
        <v>8626</v>
      </c>
      <c r="U2443" s="574" t="s">
        <v>7474</v>
      </c>
      <c r="V2443" s="574" t="s">
        <v>7641</v>
      </c>
      <c r="W2443" s="575" t="s">
        <v>8689</v>
      </c>
      <c r="X2443" s="575" t="s">
        <v>8690</v>
      </c>
      <c r="Y2443" s="576" t="s">
        <v>8703</v>
      </c>
      <c r="Z2443" s="577" t="s">
        <v>8704</v>
      </c>
      <c r="AA2443" s="578" t="s">
        <v>8693</v>
      </c>
      <c r="AE2443"/>
    </row>
    <row r="2444" spans="1:31" s="563" customFormat="1">
      <c r="A2444"/>
      <c r="B2444"/>
      <c r="C2444" s="568">
        <v>2026</v>
      </c>
      <c r="D2444" s="569" t="s">
        <v>38</v>
      </c>
      <c r="E2444" s="569" t="s">
        <v>356</v>
      </c>
      <c r="F2444" s="573" t="s">
        <v>462</v>
      </c>
      <c r="G2444" s="569" t="s">
        <v>42</v>
      </c>
      <c r="H2444" s="569" t="s">
        <v>41</v>
      </c>
      <c r="I2444" s="575" t="s">
        <v>54</v>
      </c>
      <c r="J2444" s="569" t="s">
        <v>74</v>
      </c>
      <c r="K2444" s="569" t="s">
        <v>79</v>
      </c>
      <c r="L2444" s="570">
        <v>0.5</v>
      </c>
      <c r="M2444" s="571">
        <v>5.6980599956791105E-2</v>
      </c>
      <c r="N2444" s="572">
        <v>53.517857142857139</v>
      </c>
      <c r="O2444" s="668" t="s">
        <v>151</v>
      </c>
      <c r="P2444" s="668" t="s">
        <v>74</v>
      </c>
      <c r="Q2444" s="574" t="s">
        <v>7120</v>
      </c>
      <c r="R2444" s="574" t="s">
        <v>7121</v>
      </c>
      <c r="S2444" s="574" t="s">
        <v>7079</v>
      </c>
      <c r="T2444" s="574" t="s">
        <v>8626</v>
      </c>
      <c r="U2444" s="574" t="s">
        <v>7278</v>
      </c>
      <c r="V2444" s="574" t="s">
        <v>8705</v>
      </c>
      <c r="W2444" s="575" t="s">
        <v>8671</v>
      </c>
      <c r="X2444" s="575" t="s">
        <v>8672</v>
      </c>
      <c r="Y2444" s="576" t="s">
        <v>8703</v>
      </c>
      <c r="Z2444" s="577" t="s">
        <v>8706</v>
      </c>
      <c r="AA2444" s="578" t="s">
        <v>8674</v>
      </c>
      <c r="AE2444"/>
    </row>
    <row r="2445" spans="1:31" s="563" customFormat="1">
      <c r="A2445"/>
      <c r="B2445"/>
      <c r="C2445" s="568">
        <v>2026</v>
      </c>
      <c r="D2445" s="569" t="s">
        <v>38</v>
      </c>
      <c r="E2445" s="569" t="s">
        <v>356</v>
      </c>
      <c r="F2445" s="573" t="s">
        <v>462</v>
      </c>
      <c r="G2445" s="569" t="s">
        <v>42</v>
      </c>
      <c r="H2445" s="569" t="s">
        <v>41</v>
      </c>
      <c r="I2445" s="575" t="s">
        <v>54</v>
      </c>
      <c r="J2445" s="569" t="s">
        <v>351</v>
      </c>
      <c r="K2445" s="569" t="s">
        <v>100</v>
      </c>
      <c r="L2445" s="570">
        <v>0.7</v>
      </c>
      <c r="M2445" s="571">
        <v>0.2075542798303</v>
      </c>
      <c r="N2445" s="572">
        <v>0.99067500000000008</v>
      </c>
      <c r="O2445" s="668" t="s">
        <v>151</v>
      </c>
      <c r="P2445" s="668" t="s">
        <v>351</v>
      </c>
      <c r="Q2445" s="574" t="s">
        <v>7087</v>
      </c>
      <c r="R2445" s="574" t="s">
        <v>7088</v>
      </c>
      <c r="S2445" s="574" t="s">
        <v>7089</v>
      </c>
      <c r="T2445" s="574" t="s">
        <v>8626</v>
      </c>
      <c r="U2445" s="574" t="s">
        <v>7090</v>
      </c>
      <c r="V2445" s="574" t="s">
        <v>7091</v>
      </c>
      <c r="W2445" s="575" t="s">
        <v>8707</v>
      </c>
      <c r="X2445" s="575" t="s">
        <v>8708</v>
      </c>
      <c r="Y2445" s="576" t="s">
        <v>8709</v>
      </c>
      <c r="Z2445" s="577" t="s">
        <v>8710</v>
      </c>
      <c r="AA2445" s="578" t="s">
        <v>8711</v>
      </c>
      <c r="AE2445"/>
    </row>
    <row r="2446" spans="1:31" s="563" customFormat="1">
      <c r="A2446"/>
      <c r="B2446"/>
      <c r="C2446" s="568">
        <v>2026</v>
      </c>
      <c r="D2446" s="569" t="s">
        <v>38</v>
      </c>
      <c r="E2446" s="569" t="s">
        <v>356</v>
      </c>
      <c r="F2446" s="573" t="s">
        <v>462</v>
      </c>
      <c r="G2446" s="569" t="s">
        <v>42</v>
      </c>
      <c r="H2446" s="569" t="s">
        <v>41</v>
      </c>
      <c r="I2446" s="575" t="s">
        <v>54</v>
      </c>
      <c r="J2446" s="569" t="s">
        <v>351</v>
      </c>
      <c r="K2446" s="569" t="s">
        <v>79</v>
      </c>
      <c r="L2446" s="570">
        <v>0.3</v>
      </c>
      <c r="M2446" s="571">
        <v>8.895183421298572E-2</v>
      </c>
      <c r="N2446" s="572">
        <v>0.42457500000000004</v>
      </c>
      <c r="O2446" s="668" t="s">
        <v>151</v>
      </c>
      <c r="P2446" s="668" t="s">
        <v>351</v>
      </c>
      <c r="Q2446" s="574" t="s">
        <v>7120</v>
      </c>
      <c r="R2446" s="574" t="s">
        <v>7121</v>
      </c>
      <c r="S2446" s="574" t="s">
        <v>7089</v>
      </c>
      <c r="T2446" s="574" t="s">
        <v>8626</v>
      </c>
      <c r="U2446" s="574" t="s">
        <v>7484</v>
      </c>
      <c r="V2446" s="574" t="s">
        <v>8712</v>
      </c>
      <c r="W2446" s="575" t="s">
        <v>8671</v>
      </c>
      <c r="X2446" s="575" t="s">
        <v>8672</v>
      </c>
      <c r="Y2446" s="575" t="s">
        <v>8709</v>
      </c>
      <c r="Z2446" s="579" t="s">
        <v>8713</v>
      </c>
      <c r="AA2446" s="578" t="s">
        <v>8674</v>
      </c>
      <c r="AE2446"/>
    </row>
    <row r="2447" spans="1:31" s="563" customFormat="1">
      <c r="A2447"/>
      <c r="B2447"/>
      <c r="C2447" s="568">
        <v>2026</v>
      </c>
      <c r="D2447" s="569" t="s">
        <v>38</v>
      </c>
      <c r="E2447" s="569" t="s">
        <v>356</v>
      </c>
      <c r="F2447" s="573" t="s">
        <v>462</v>
      </c>
      <c r="G2447" s="569" t="s">
        <v>42</v>
      </c>
      <c r="H2447" s="569" t="s">
        <v>41</v>
      </c>
      <c r="I2447" s="575" t="s">
        <v>54</v>
      </c>
      <c r="J2447" s="569" t="s">
        <v>67</v>
      </c>
      <c r="K2447" s="569" t="s">
        <v>81</v>
      </c>
      <c r="L2447" s="570">
        <v>1</v>
      </c>
      <c r="M2447" s="571">
        <v>0.34535900533705893</v>
      </c>
      <c r="N2447" s="572">
        <v>2.0309340659340664</v>
      </c>
      <c r="O2447" s="668" t="s">
        <v>382</v>
      </c>
      <c r="P2447" s="668" t="s">
        <v>67</v>
      </c>
      <c r="Q2447" s="574" t="s">
        <v>7030</v>
      </c>
      <c r="R2447" s="574" t="s">
        <v>7031</v>
      </c>
      <c r="S2447" s="574" t="s">
        <v>7097</v>
      </c>
      <c r="T2447" s="574" t="s">
        <v>8626</v>
      </c>
      <c r="U2447" s="574" t="s">
        <v>7098</v>
      </c>
      <c r="V2447" s="574" t="s">
        <v>7099</v>
      </c>
      <c r="W2447" s="575" t="s">
        <v>8683</v>
      </c>
      <c r="X2447" s="575" t="s">
        <v>8684</v>
      </c>
      <c r="Y2447" s="576" t="s">
        <v>8714</v>
      </c>
      <c r="Z2447" s="577" t="s">
        <v>8715</v>
      </c>
      <c r="AA2447" s="578" t="s">
        <v>8687</v>
      </c>
      <c r="AE2447"/>
    </row>
    <row r="2448" spans="1:31" s="563" customFormat="1">
      <c r="A2448"/>
      <c r="B2448"/>
      <c r="C2448" s="568">
        <v>2026</v>
      </c>
      <c r="D2448" s="569" t="s">
        <v>38</v>
      </c>
      <c r="E2448" s="569" t="s">
        <v>356</v>
      </c>
      <c r="F2448" s="573" t="s">
        <v>462</v>
      </c>
      <c r="G2448" s="569" t="s">
        <v>42</v>
      </c>
      <c r="H2448" s="569" t="s">
        <v>41</v>
      </c>
      <c r="I2448" s="575" t="s">
        <v>54</v>
      </c>
      <c r="J2448" s="569" t="s">
        <v>66</v>
      </c>
      <c r="K2448" s="569" t="s">
        <v>310</v>
      </c>
      <c r="L2448" s="570">
        <v>0.6</v>
      </c>
      <c r="M2448" s="571">
        <v>0.5688980049203417</v>
      </c>
      <c r="N2448" s="572">
        <v>30.464010989010987</v>
      </c>
      <c r="O2448" s="668" t="s">
        <v>381</v>
      </c>
      <c r="P2448" s="668" t="s">
        <v>66</v>
      </c>
      <c r="Q2448" s="574" t="s">
        <v>7112</v>
      </c>
      <c r="R2448" s="574" t="s">
        <v>7113</v>
      </c>
      <c r="S2448" s="574" t="s">
        <v>7104</v>
      </c>
      <c r="T2448" s="574" t="s">
        <v>8626</v>
      </c>
      <c r="U2448" s="574" t="s">
        <v>7114</v>
      </c>
      <c r="V2448" s="574" t="s">
        <v>7115</v>
      </c>
      <c r="W2448" s="575" t="s">
        <v>8716</v>
      </c>
      <c r="X2448" s="575" t="s">
        <v>8717</v>
      </c>
      <c r="Y2448" s="576" t="s">
        <v>8718</v>
      </c>
      <c r="Z2448" s="577" t="s">
        <v>8719</v>
      </c>
      <c r="AA2448" s="578" t="s">
        <v>8720</v>
      </c>
      <c r="AE2448"/>
    </row>
    <row r="2449" spans="1:31" s="563" customFormat="1">
      <c r="A2449"/>
      <c r="B2449"/>
      <c r="C2449" s="568">
        <v>2026</v>
      </c>
      <c r="D2449" s="569" t="s">
        <v>38</v>
      </c>
      <c r="E2449" s="569" t="s">
        <v>356</v>
      </c>
      <c r="F2449" s="573" t="s">
        <v>462</v>
      </c>
      <c r="G2449" s="569" t="s">
        <v>42</v>
      </c>
      <c r="H2449" s="569" t="s">
        <v>41</v>
      </c>
      <c r="I2449" s="575" t="s">
        <v>54</v>
      </c>
      <c r="J2449" s="569" t="s">
        <v>66</v>
      </c>
      <c r="K2449" s="569" t="s">
        <v>79</v>
      </c>
      <c r="L2449" s="570">
        <v>0.4</v>
      </c>
      <c r="M2449" s="571">
        <v>0.37926533661356115</v>
      </c>
      <c r="N2449" s="572">
        <v>20.309340659340659</v>
      </c>
      <c r="O2449" s="668" t="s">
        <v>381</v>
      </c>
      <c r="P2449" s="668" t="s">
        <v>66</v>
      </c>
      <c r="Q2449" s="574" t="s">
        <v>7120</v>
      </c>
      <c r="R2449" s="574" t="s">
        <v>7121</v>
      </c>
      <c r="S2449" s="574" t="s">
        <v>7104</v>
      </c>
      <c r="T2449" s="574" t="s">
        <v>8626</v>
      </c>
      <c r="U2449" s="574" t="s">
        <v>7122</v>
      </c>
      <c r="V2449" s="574" t="s">
        <v>7123</v>
      </c>
      <c r="W2449" s="575" t="s">
        <v>8671</v>
      </c>
      <c r="X2449" s="575" t="s">
        <v>8672</v>
      </c>
      <c r="Y2449" s="576" t="s">
        <v>8718</v>
      </c>
      <c r="Z2449" s="577" t="s">
        <v>8721</v>
      </c>
      <c r="AA2449" s="578" t="s">
        <v>8674</v>
      </c>
      <c r="AE2449"/>
    </row>
    <row r="2450" spans="1:31" s="563" customFormat="1">
      <c r="A2450"/>
      <c r="B2450"/>
      <c r="C2450" s="568">
        <v>2026</v>
      </c>
      <c r="D2450" s="569" t="s">
        <v>38</v>
      </c>
      <c r="E2450" s="569" t="s">
        <v>356</v>
      </c>
      <c r="F2450" s="573" t="s">
        <v>462</v>
      </c>
      <c r="G2450" s="569" t="s">
        <v>42</v>
      </c>
      <c r="H2450" s="569" t="s">
        <v>41</v>
      </c>
      <c r="I2450" s="575" t="s">
        <v>54</v>
      </c>
      <c r="J2450" s="569" t="s">
        <v>348</v>
      </c>
      <c r="K2450" s="569" t="s">
        <v>310</v>
      </c>
      <c r="L2450" s="570">
        <v>0.1</v>
      </c>
      <c r="M2450" s="571">
        <v>8.8935833882980084E-2</v>
      </c>
      <c r="N2450" s="572">
        <v>10.8225</v>
      </c>
      <c r="O2450" s="668" t="s">
        <v>151</v>
      </c>
      <c r="P2450" s="668" t="s">
        <v>348</v>
      </c>
      <c r="Q2450" s="574" t="s">
        <v>7112</v>
      </c>
      <c r="R2450" s="574" t="s">
        <v>7113</v>
      </c>
      <c r="S2450" s="574" t="s">
        <v>7128</v>
      </c>
      <c r="T2450" s="574" t="s">
        <v>8626</v>
      </c>
      <c r="U2450" s="574" t="s">
        <v>7732</v>
      </c>
      <c r="V2450" s="574" t="s">
        <v>7922</v>
      </c>
      <c r="W2450" s="575" t="s">
        <v>8716</v>
      </c>
      <c r="X2450" s="575" t="s">
        <v>8717</v>
      </c>
      <c r="Y2450" s="576" t="s">
        <v>8722</v>
      </c>
      <c r="Z2450" s="577" t="s">
        <v>8723</v>
      </c>
      <c r="AA2450" s="578" t="s">
        <v>8720</v>
      </c>
      <c r="AE2450"/>
    </row>
    <row r="2451" spans="1:31" s="563" customFormat="1">
      <c r="A2451"/>
      <c r="B2451"/>
      <c r="C2451" s="568">
        <v>2026</v>
      </c>
      <c r="D2451" s="569" t="s">
        <v>38</v>
      </c>
      <c r="E2451" s="569" t="s">
        <v>356</v>
      </c>
      <c r="F2451" s="573" t="s">
        <v>462</v>
      </c>
      <c r="G2451" s="569" t="s">
        <v>42</v>
      </c>
      <c r="H2451" s="569" t="s">
        <v>41</v>
      </c>
      <c r="I2451" s="575" t="s">
        <v>54</v>
      </c>
      <c r="J2451" s="569" t="s">
        <v>348</v>
      </c>
      <c r="K2451" s="569" t="s">
        <v>475</v>
      </c>
      <c r="L2451" s="570">
        <v>0.9</v>
      </c>
      <c r="M2451" s="571">
        <v>0.80042250494682066</v>
      </c>
      <c r="N2451" s="572">
        <v>97.402500000000003</v>
      </c>
      <c r="O2451" s="668" t="s">
        <v>151</v>
      </c>
      <c r="P2451" s="668" t="s">
        <v>348</v>
      </c>
      <c r="Q2451" s="574" t="s">
        <v>8662</v>
      </c>
      <c r="R2451" s="574" t="s">
        <v>8663</v>
      </c>
      <c r="S2451" s="574" t="s">
        <v>7128</v>
      </c>
      <c r="T2451" s="574" t="s">
        <v>8626</v>
      </c>
      <c r="U2451" s="574" t="s">
        <v>8724</v>
      </c>
      <c r="V2451" s="574" t="s">
        <v>8725</v>
      </c>
      <c r="W2451" s="575" t="s">
        <v>8666</v>
      </c>
      <c r="X2451" s="575" t="s">
        <v>8667</v>
      </c>
      <c r="Y2451" s="576" t="s">
        <v>8722</v>
      </c>
      <c r="Z2451" s="577" t="s">
        <v>8726</v>
      </c>
      <c r="AA2451" s="578" t="s">
        <v>8670</v>
      </c>
      <c r="AE2451"/>
    </row>
    <row r="2452" spans="1:31" s="563" customFormat="1">
      <c r="A2452"/>
      <c r="B2452"/>
      <c r="C2452" s="568">
        <v>2026</v>
      </c>
      <c r="D2452" s="569" t="s">
        <v>38</v>
      </c>
      <c r="E2452" s="569" t="s">
        <v>337</v>
      </c>
      <c r="F2452" s="573" t="s">
        <v>141</v>
      </c>
      <c r="G2452" s="569" t="s">
        <v>42</v>
      </c>
      <c r="H2452" s="569" t="s">
        <v>41</v>
      </c>
      <c r="I2452" s="575" t="s">
        <v>54</v>
      </c>
      <c r="J2452" s="569" t="s">
        <v>352</v>
      </c>
      <c r="K2452" s="569" t="s">
        <v>346</v>
      </c>
      <c r="L2452" s="570">
        <v>0.5</v>
      </c>
      <c r="M2452" s="571">
        <v>4.1857096544094814</v>
      </c>
      <c r="N2452" s="572">
        <v>165.91387499999999</v>
      </c>
      <c r="O2452" s="668" t="s">
        <v>151</v>
      </c>
      <c r="P2452" s="668" t="s">
        <v>352</v>
      </c>
      <c r="Q2452" s="574" t="s">
        <v>6945</v>
      </c>
      <c r="R2452" s="574" t="s">
        <v>7195</v>
      </c>
      <c r="S2452" s="574" t="s">
        <v>6947</v>
      </c>
      <c r="T2452" s="574" t="s">
        <v>8626</v>
      </c>
      <c r="U2452" s="574" t="s">
        <v>6949</v>
      </c>
      <c r="V2452" s="574" t="s">
        <v>7196</v>
      </c>
      <c r="W2452" s="575" t="s">
        <v>8627</v>
      </c>
      <c r="X2452" s="575" t="s">
        <v>8727</v>
      </c>
      <c r="Y2452" s="576" t="s">
        <v>8629</v>
      </c>
      <c r="Z2452" s="577" t="s">
        <v>8728</v>
      </c>
      <c r="AA2452" s="578" t="s">
        <v>8729</v>
      </c>
      <c r="AE2452"/>
    </row>
    <row r="2453" spans="1:31" s="563" customFormat="1">
      <c r="A2453"/>
      <c r="B2453"/>
      <c r="C2453" s="568">
        <v>2026</v>
      </c>
      <c r="D2453" s="569" t="s">
        <v>38</v>
      </c>
      <c r="E2453" s="569" t="s">
        <v>337</v>
      </c>
      <c r="F2453" s="573" t="s">
        <v>141</v>
      </c>
      <c r="G2453" s="569" t="s">
        <v>42</v>
      </c>
      <c r="H2453" s="569" t="s">
        <v>41</v>
      </c>
      <c r="I2453" s="575" t="s">
        <v>54</v>
      </c>
      <c r="J2453" s="569" t="s">
        <v>352</v>
      </c>
      <c r="K2453" s="569" t="s">
        <v>466</v>
      </c>
      <c r="L2453" s="570">
        <v>0.5</v>
      </c>
      <c r="M2453" s="571">
        <v>4.1857096544094814</v>
      </c>
      <c r="N2453" s="572">
        <v>165.91387499999999</v>
      </c>
      <c r="O2453" s="668" t="s">
        <v>151</v>
      </c>
      <c r="P2453" s="668" t="s">
        <v>352</v>
      </c>
      <c r="Q2453" s="574" t="s">
        <v>6966</v>
      </c>
      <c r="R2453" s="574" t="s">
        <v>7205</v>
      </c>
      <c r="S2453" s="574" t="s">
        <v>6947</v>
      </c>
      <c r="T2453" s="574" t="s">
        <v>8626</v>
      </c>
      <c r="U2453" s="574" t="s">
        <v>8445</v>
      </c>
      <c r="V2453" s="574" t="s">
        <v>8446</v>
      </c>
      <c r="W2453" s="575" t="s">
        <v>8633</v>
      </c>
      <c r="X2453" s="575" t="s">
        <v>8730</v>
      </c>
      <c r="Y2453" s="576" t="s">
        <v>8629</v>
      </c>
      <c r="Z2453" s="577" t="s">
        <v>8731</v>
      </c>
      <c r="AA2453" s="578" t="s">
        <v>8732</v>
      </c>
      <c r="AE2453"/>
    </row>
    <row r="2454" spans="1:31" s="563" customFormat="1">
      <c r="A2454"/>
      <c r="B2454"/>
      <c r="C2454" s="568">
        <v>2026</v>
      </c>
      <c r="D2454" s="569" t="s">
        <v>38</v>
      </c>
      <c r="E2454" s="569" t="s">
        <v>337</v>
      </c>
      <c r="F2454" s="573" t="s">
        <v>141</v>
      </c>
      <c r="G2454" s="569" t="s">
        <v>42</v>
      </c>
      <c r="H2454" s="569" t="s">
        <v>41</v>
      </c>
      <c r="I2454" s="575" t="s">
        <v>54</v>
      </c>
      <c r="J2454" s="569" t="s">
        <v>116</v>
      </c>
      <c r="K2454" s="569" t="s">
        <v>466</v>
      </c>
      <c r="L2454" s="570">
        <v>1</v>
      </c>
      <c r="M2454" s="571">
        <v>5.3352471901960659</v>
      </c>
      <c r="N2454" s="572">
        <v>21.640940217391304</v>
      </c>
      <c r="O2454" s="668" t="s">
        <v>382</v>
      </c>
      <c r="P2454" s="668" t="s">
        <v>116</v>
      </c>
      <c r="Q2454" s="574" t="s">
        <v>6966</v>
      </c>
      <c r="R2454" s="574" t="s">
        <v>7205</v>
      </c>
      <c r="S2454" s="574" t="s">
        <v>6958</v>
      </c>
      <c r="T2454" s="574" t="s">
        <v>8626</v>
      </c>
      <c r="U2454" s="574" t="s">
        <v>6968</v>
      </c>
      <c r="V2454" s="574" t="s">
        <v>7206</v>
      </c>
      <c r="W2454" s="575" t="s">
        <v>8633</v>
      </c>
      <c r="X2454" s="575" t="s">
        <v>8730</v>
      </c>
      <c r="Y2454" s="576" t="s">
        <v>8637</v>
      </c>
      <c r="Z2454" s="577" t="s">
        <v>8733</v>
      </c>
      <c r="AA2454" s="578" t="s">
        <v>8732</v>
      </c>
      <c r="AE2454"/>
    </row>
    <row r="2455" spans="1:31" s="563" customFormat="1">
      <c r="A2455"/>
      <c r="B2455"/>
      <c r="C2455" s="568">
        <v>2026</v>
      </c>
      <c r="D2455" s="569" t="s">
        <v>38</v>
      </c>
      <c r="E2455" s="569" t="s">
        <v>337</v>
      </c>
      <c r="F2455" s="573" t="s">
        <v>141</v>
      </c>
      <c r="G2455" s="569" t="s">
        <v>42</v>
      </c>
      <c r="H2455" s="569" t="s">
        <v>41</v>
      </c>
      <c r="I2455" s="575" t="s">
        <v>54</v>
      </c>
      <c r="J2455" s="569" t="s">
        <v>109</v>
      </c>
      <c r="K2455" s="569" t="s">
        <v>111</v>
      </c>
      <c r="L2455" s="570">
        <v>1</v>
      </c>
      <c r="M2455" s="571">
        <v>12.699693005567875</v>
      </c>
      <c r="N2455" s="572">
        <v>432.81880434782607</v>
      </c>
      <c r="O2455" s="668" t="s">
        <v>381</v>
      </c>
      <c r="P2455" s="668" t="s">
        <v>109</v>
      </c>
      <c r="Q2455" s="574" t="s">
        <v>7071</v>
      </c>
      <c r="R2455" s="574" t="s">
        <v>7268</v>
      </c>
      <c r="S2455" s="574" t="s">
        <v>6976</v>
      </c>
      <c r="T2455" s="574" t="s">
        <v>8626</v>
      </c>
      <c r="U2455" s="574" t="s">
        <v>7410</v>
      </c>
      <c r="V2455" s="574" t="s">
        <v>7411</v>
      </c>
      <c r="W2455" s="575" t="s">
        <v>8639</v>
      </c>
      <c r="X2455" s="575" t="s">
        <v>8734</v>
      </c>
      <c r="Y2455" s="576" t="s">
        <v>8641</v>
      </c>
      <c r="Z2455" s="577" t="s">
        <v>8735</v>
      </c>
      <c r="AA2455" s="578" t="s">
        <v>8736</v>
      </c>
      <c r="AE2455"/>
    </row>
    <row r="2456" spans="1:31" s="563" customFormat="1">
      <c r="A2456"/>
      <c r="B2456"/>
      <c r="C2456" s="568">
        <v>2026</v>
      </c>
      <c r="D2456" s="569" t="s">
        <v>38</v>
      </c>
      <c r="E2456" s="569" t="s">
        <v>337</v>
      </c>
      <c r="F2456" s="573" t="s">
        <v>141</v>
      </c>
      <c r="G2456" s="569" t="s">
        <v>42</v>
      </c>
      <c r="H2456" s="569" t="s">
        <v>41</v>
      </c>
      <c r="I2456" s="575" t="s">
        <v>54</v>
      </c>
      <c r="J2456" s="569" t="s">
        <v>350</v>
      </c>
      <c r="K2456" s="569" t="s">
        <v>471</v>
      </c>
      <c r="L2456" s="570">
        <v>0.5</v>
      </c>
      <c r="M2456" s="571">
        <v>4.8392301789212864</v>
      </c>
      <c r="N2456" s="572">
        <v>483.91546875000006</v>
      </c>
      <c r="O2456" s="668" t="s">
        <v>151</v>
      </c>
      <c r="P2456" s="668" t="s">
        <v>350</v>
      </c>
      <c r="Q2456" s="574" t="s">
        <v>7436</v>
      </c>
      <c r="R2456" s="574" t="s">
        <v>7437</v>
      </c>
      <c r="S2456" s="574" t="s">
        <v>6986</v>
      </c>
      <c r="T2456" s="574" t="s">
        <v>8626</v>
      </c>
      <c r="U2456" s="574" t="s">
        <v>8648</v>
      </c>
      <c r="V2456" s="574" t="s">
        <v>8737</v>
      </c>
      <c r="W2456" s="575" t="s">
        <v>8650</v>
      </c>
      <c r="X2456" s="575" t="s">
        <v>8738</v>
      </c>
      <c r="Y2456" s="576" t="s">
        <v>8652</v>
      </c>
      <c r="Z2456" s="577" t="s">
        <v>8739</v>
      </c>
      <c r="AA2456" s="578" t="s">
        <v>8740</v>
      </c>
      <c r="AE2456"/>
    </row>
    <row r="2457" spans="1:31" s="563" customFormat="1">
      <c r="A2457"/>
      <c r="B2457"/>
      <c r="C2457" s="568">
        <v>2026</v>
      </c>
      <c r="D2457" s="569" t="s">
        <v>38</v>
      </c>
      <c r="E2457" s="569" t="s">
        <v>337</v>
      </c>
      <c r="F2457" s="573" t="s">
        <v>141</v>
      </c>
      <c r="G2457" s="569" t="s">
        <v>42</v>
      </c>
      <c r="H2457" s="569" t="s">
        <v>41</v>
      </c>
      <c r="I2457" s="575" t="s">
        <v>54</v>
      </c>
      <c r="J2457" s="569" t="s">
        <v>350</v>
      </c>
      <c r="K2457" s="569" t="s">
        <v>466</v>
      </c>
      <c r="L2457" s="570">
        <v>0.5</v>
      </c>
      <c r="M2457" s="571">
        <v>4.8392301789212864</v>
      </c>
      <c r="N2457" s="572">
        <v>483.91546875000006</v>
      </c>
      <c r="O2457" s="668" t="s">
        <v>151</v>
      </c>
      <c r="P2457" s="668" t="s">
        <v>350</v>
      </c>
      <c r="Q2457" s="574" t="s">
        <v>6966</v>
      </c>
      <c r="R2457" s="574" t="s">
        <v>7205</v>
      </c>
      <c r="S2457" s="574" t="s">
        <v>6986</v>
      </c>
      <c r="T2457" s="574" t="s">
        <v>8626</v>
      </c>
      <c r="U2457" s="574" t="s">
        <v>8655</v>
      </c>
      <c r="V2457" s="574" t="s">
        <v>8741</v>
      </c>
      <c r="W2457" s="575" t="s">
        <v>8633</v>
      </c>
      <c r="X2457" s="575" t="s">
        <v>8730</v>
      </c>
      <c r="Y2457" s="576" t="s">
        <v>8652</v>
      </c>
      <c r="Z2457" s="577" t="s">
        <v>8742</v>
      </c>
      <c r="AA2457" s="578" t="s">
        <v>8732</v>
      </c>
      <c r="AE2457"/>
    </row>
    <row r="2458" spans="1:31" s="563" customFormat="1">
      <c r="A2458"/>
      <c r="B2458"/>
      <c r="C2458" s="568">
        <v>2026</v>
      </c>
      <c r="D2458" s="569" t="s">
        <v>38</v>
      </c>
      <c r="E2458" s="569" t="s">
        <v>337</v>
      </c>
      <c r="F2458" s="573" t="s">
        <v>141</v>
      </c>
      <c r="G2458" s="569" t="s">
        <v>42</v>
      </c>
      <c r="H2458" s="569" t="s">
        <v>41</v>
      </c>
      <c r="I2458" s="575" t="s">
        <v>54</v>
      </c>
      <c r="J2458" s="569" t="s">
        <v>99</v>
      </c>
      <c r="K2458" s="569" t="s">
        <v>466</v>
      </c>
      <c r="L2458" s="570">
        <v>1</v>
      </c>
      <c r="M2458" s="571">
        <v>1.3283836990478743</v>
      </c>
      <c r="N2458" s="572">
        <v>696.83827499999995</v>
      </c>
      <c r="O2458" s="668" t="s">
        <v>151</v>
      </c>
      <c r="P2458" s="668" t="s">
        <v>99</v>
      </c>
      <c r="Q2458" s="574" t="s">
        <v>6966</v>
      </c>
      <c r="R2458" s="574" t="s">
        <v>7205</v>
      </c>
      <c r="S2458" s="574" t="s">
        <v>6996</v>
      </c>
      <c r="T2458" s="574" t="s">
        <v>8626</v>
      </c>
      <c r="U2458" s="574" t="s">
        <v>8658</v>
      </c>
      <c r="V2458" s="574" t="s">
        <v>8743</v>
      </c>
      <c r="W2458" s="575" t="s">
        <v>8633</v>
      </c>
      <c r="X2458" s="575" t="s">
        <v>8730</v>
      </c>
      <c r="Y2458" s="576" t="s">
        <v>8660</v>
      </c>
      <c r="Z2458" s="577" t="s">
        <v>8744</v>
      </c>
      <c r="AA2458" s="578" t="s">
        <v>8732</v>
      </c>
      <c r="AE2458"/>
    </row>
    <row r="2459" spans="1:31" s="563" customFormat="1">
      <c r="A2459"/>
      <c r="B2459"/>
      <c r="C2459" s="568">
        <v>2026</v>
      </c>
      <c r="D2459" s="569" t="s">
        <v>38</v>
      </c>
      <c r="E2459" s="569" t="s">
        <v>337</v>
      </c>
      <c r="F2459" s="573" t="s">
        <v>141</v>
      </c>
      <c r="G2459" s="569" t="s">
        <v>42</v>
      </c>
      <c r="H2459" s="569" t="s">
        <v>41</v>
      </c>
      <c r="I2459" s="575" t="s">
        <v>54</v>
      </c>
      <c r="J2459" s="569" t="s">
        <v>96</v>
      </c>
      <c r="K2459" s="569" t="s">
        <v>475</v>
      </c>
      <c r="L2459" s="570">
        <v>0.7</v>
      </c>
      <c r="M2459" s="571">
        <v>0.10298364061560693</v>
      </c>
      <c r="N2459" s="572">
        <v>185.82354000000001</v>
      </c>
      <c r="O2459" s="668" t="s">
        <v>151</v>
      </c>
      <c r="P2459" s="668" t="s">
        <v>96</v>
      </c>
      <c r="Q2459" s="574" t="s">
        <v>8662</v>
      </c>
      <c r="R2459" s="574" t="s">
        <v>8745</v>
      </c>
      <c r="S2459" s="574" t="s">
        <v>7004</v>
      </c>
      <c r="T2459" s="574" t="s">
        <v>8626</v>
      </c>
      <c r="U2459" s="574" t="s">
        <v>8664</v>
      </c>
      <c r="V2459" s="574" t="s">
        <v>8746</v>
      </c>
      <c r="W2459" s="575" t="s">
        <v>8666</v>
      </c>
      <c r="X2459" s="575" t="s">
        <v>8747</v>
      </c>
      <c r="Y2459" s="576" t="s">
        <v>8668</v>
      </c>
      <c r="Z2459" s="577" t="s">
        <v>8748</v>
      </c>
      <c r="AA2459" s="578" t="s">
        <v>8749</v>
      </c>
      <c r="AE2459"/>
    </row>
    <row r="2460" spans="1:31" s="563" customFormat="1">
      <c r="A2460"/>
      <c r="B2460"/>
      <c r="C2460" s="568">
        <v>2026</v>
      </c>
      <c r="D2460" s="569" t="s">
        <v>38</v>
      </c>
      <c r="E2460" s="569" t="s">
        <v>337</v>
      </c>
      <c r="F2460" s="573" t="s">
        <v>141</v>
      </c>
      <c r="G2460" s="569" t="s">
        <v>42</v>
      </c>
      <c r="H2460" s="569" t="s">
        <v>41</v>
      </c>
      <c r="I2460" s="575" t="s">
        <v>54</v>
      </c>
      <c r="J2460" s="569" t="s">
        <v>96</v>
      </c>
      <c r="K2460" s="569" t="s">
        <v>79</v>
      </c>
      <c r="L2460" s="570">
        <v>0.3</v>
      </c>
      <c r="M2460" s="571">
        <v>4.4135845978117261E-2</v>
      </c>
      <c r="N2460" s="572">
        <v>79.638660000000002</v>
      </c>
      <c r="O2460" s="668" t="s">
        <v>151</v>
      </c>
      <c r="P2460" s="668" t="s">
        <v>96</v>
      </c>
      <c r="Q2460" s="574" t="s">
        <v>7120</v>
      </c>
      <c r="R2460" s="574" t="s">
        <v>7277</v>
      </c>
      <c r="S2460" s="574" t="s">
        <v>7004</v>
      </c>
      <c r="T2460" s="574" t="s">
        <v>8626</v>
      </c>
      <c r="U2460" s="574" t="s">
        <v>7509</v>
      </c>
      <c r="V2460" s="574" t="s">
        <v>7699</v>
      </c>
      <c r="W2460" s="575" t="s">
        <v>8671</v>
      </c>
      <c r="X2460" s="575" t="s">
        <v>8750</v>
      </c>
      <c r="Y2460" s="576" t="s">
        <v>8668</v>
      </c>
      <c r="Z2460" s="577" t="s">
        <v>8751</v>
      </c>
      <c r="AA2460" s="578" t="s">
        <v>8752</v>
      </c>
      <c r="AE2460"/>
    </row>
    <row r="2461" spans="1:31" s="563" customFormat="1">
      <c r="A2461"/>
      <c r="B2461"/>
      <c r="C2461" s="568">
        <v>2026</v>
      </c>
      <c r="D2461" s="569" t="s">
        <v>38</v>
      </c>
      <c r="E2461" s="569" t="s">
        <v>337</v>
      </c>
      <c r="F2461" s="573" t="s">
        <v>141</v>
      </c>
      <c r="G2461" s="569" t="s">
        <v>42</v>
      </c>
      <c r="H2461" s="569" t="s">
        <v>41</v>
      </c>
      <c r="I2461" s="575" t="s">
        <v>54</v>
      </c>
      <c r="J2461" s="569" t="s">
        <v>87</v>
      </c>
      <c r="K2461" s="569" t="s">
        <v>106</v>
      </c>
      <c r="L2461" s="570">
        <v>0.7</v>
      </c>
      <c r="M2461" s="571">
        <v>5.0708478130703121</v>
      </c>
      <c r="N2461" s="572">
        <v>222.98824799999994</v>
      </c>
      <c r="O2461" s="668" t="s">
        <v>151</v>
      </c>
      <c r="P2461" s="668" t="s">
        <v>87</v>
      </c>
      <c r="Q2461" s="574" t="s">
        <v>6974</v>
      </c>
      <c r="R2461" s="574" t="s">
        <v>7210</v>
      </c>
      <c r="S2461" s="574" t="s">
        <v>7011</v>
      </c>
      <c r="T2461" s="574" t="s">
        <v>8626</v>
      </c>
      <c r="U2461" s="574" t="s">
        <v>7019</v>
      </c>
      <c r="V2461" s="574" t="s">
        <v>7231</v>
      </c>
      <c r="W2461" s="575" t="s">
        <v>8675</v>
      </c>
      <c r="X2461" s="575" t="s">
        <v>8753</v>
      </c>
      <c r="Y2461" s="576" t="s">
        <v>8677</v>
      </c>
      <c r="Z2461" s="577" t="s">
        <v>8754</v>
      </c>
      <c r="AA2461" s="578" t="s">
        <v>8755</v>
      </c>
      <c r="AE2461"/>
    </row>
    <row r="2462" spans="1:31" s="563" customFormat="1">
      <c r="A2462"/>
      <c r="B2462"/>
      <c r="C2462" s="568">
        <v>2026</v>
      </c>
      <c r="D2462" s="569" t="s">
        <v>38</v>
      </c>
      <c r="E2462" s="569" t="s">
        <v>337</v>
      </c>
      <c r="F2462" s="573" t="s">
        <v>141</v>
      </c>
      <c r="G2462" s="569" t="s">
        <v>42</v>
      </c>
      <c r="H2462" s="569" t="s">
        <v>41</v>
      </c>
      <c r="I2462" s="575" t="s">
        <v>54</v>
      </c>
      <c r="J2462" s="569" t="s">
        <v>87</v>
      </c>
      <c r="K2462" s="569" t="s">
        <v>79</v>
      </c>
      <c r="L2462" s="570">
        <v>0.3</v>
      </c>
      <c r="M2462" s="571">
        <v>2.1732204913158486</v>
      </c>
      <c r="N2462" s="572">
        <v>95.566391999999979</v>
      </c>
      <c r="O2462" s="668" t="s">
        <v>151</v>
      </c>
      <c r="P2462" s="668" t="s">
        <v>87</v>
      </c>
      <c r="Q2462" s="574" t="s">
        <v>7120</v>
      </c>
      <c r="R2462" s="574" t="s">
        <v>7277</v>
      </c>
      <c r="S2462" s="574" t="s">
        <v>7011</v>
      </c>
      <c r="T2462" s="574" t="s">
        <v>8626</v>
      </c>
      <c r="U2462" s="574" t="s">
        <v>7450</v>
      </c>
      <c r="V2462" s="574" t="s">
        <v>7451</v>
      </c>
      <c r="W2462" s="575" t="s">
        <v>8671</v>
      </c>
      <c r="X2462" s="575" t="s">
        <v>8750</v>
      </c>
      <c r="Y2462" s="576" t="s">
        <v>8677</v>
      </c>
      <c r="Z2462" s="577" t="s">
        <v>8756</v>
      </c>
      <c r="AA2462" s="578" t="s">
        <v>8752</v>
      </c>
      <c r="AE2462"/>
    </row>
    <row r="2463" spans="1:31" s="563" customFormat="1">
      <c r="A2463"/>
      <c r="B2463"/>
      <c r="C2463" s="568">
        <v>2026</v>
      </c>
      <c r="D2463" s="569" t="s">
        <v>38</v>
      </c>
      <c r="E2463" s="569" t="s">
        <v>337</v>
      </c>
      <c r="F2463" s="573" t="s">
        <v>141</v>
      </c>
      <c r="G2463" s="569" t="s">
        <v>42</v>
      </c>
      <c r="H2463" s="569" t="s">
        <v>41</v>
      </c>
      <c r="I2463" s="575" t="s">
        <v>54</v>
      </c>
      <c r="J2463" s="569" t="s">
        <v>83</v>
      </c>
      <c r="K2463" s="569" t="s">
        <v>81</v>
      </c>
      <c r="L2463" s="570">
        <v>1</v>
      </c>
      <c r="M2463" s="571">
        <v>23.269401881607941</v>
      </c>
      <c r="N2463" s="572">
        <v>42.161643529411755</v>
      </c>
      <c r="O2463" s="668" t="s">
        <v>382</v>
      </c>
      <c r="P2463" s="668" t="s">
        <v>83</v>
      </c>
      <c r="Q2463" s="574" t="s">
        <v>7030</v>
      </c>
      <c r="R2463" s="574" t="s">
        <v>7241</v>
      </c>
      <c r="S2463" s="574" t="s">
        <v>7032</v>
      </c>
      <c r="T2463" s="574" t="s">
        <v>8626</v>
      </c>
      <c r="U2463" s="574" t="s">
        <v>7033</v>
      </c>
      <c r="V2463" s="574" t="s">
        <v>7242</v>
      </c>
      <c r="W2463" s="575" t="s">
        <v>8683</v>
      </c>
      <c r="X2463" s="575" t="s">
        <v>8757</v>
      </c>
      <c r="Y2463" s="576" t="s">
        <v>8685</v>
      </c>
      <c r="Z2463" s="577" t="s">
        <v>8758</v>
      </c>
      <c r="AA2463" s="578" t="s">
        <v>8759</v>
      </c>
      <c r="AE2463"/>
    </row>
    <row r="2464" spans="1:31" s="563" customFormat="1">
      <c r="A2464"/>
      <c r="B2464"/>
      <c r="C2464" s="568">
        <v>2026</v>
      </c>
      <c r="D2464" s="569" t="s">
        <v>38</v>
      </c>
      <c r="E2464" s="569" t="s">
        <v>337</v>
      </c>
      <c r="F2464" s="573" t="s">
        <v>141</v>
      </c>
      <c r="G2464" s="569" t="s">
        <v>42</v>
      </c>
      <c r="H2464" s="569" t="s">
        <v>41</v>
      </c>
      <c r="I2464" s="575" t="s">
        <v>54</v>
      </c>
      <c r="J2464" s="569" t="s">
        <v>77</v>
      </c>
      <c r="K2464" s="569" t="s">
        <v>104</v>
      </c>
      <c r="L2464" s="570">
        <v>0.1</v>
      </c>
      <c r="M2464" s="571">
        <v>1.9375355774094152</v>
      </c>
      <c r="N2464" s="572">
        <v>78.712629069767445</v>
      </c>
      <c r="O2464" s="668" t="s">
        <v>381</v>
      </c>
      <c r="P2464" s="668" t="s">
        <v>77</v>
      </c>
      <c r="Q2464" s="574" t="s">
        <v>7022</v>
      </c>
      <c r="R2464" s="574" t="s">
        <v>7217</v>
      </c>
      <c r="S2464" s="574" t="s">
        <v>7042</v>
      </c>
      <c r="T2464" s="574" t="s">
        <v>8626</v>
      </c>
      <c r="U2464" s="574" t="s">
        <v>7796</v>
      </c>
      <c r="V2464" s="574" t="s">
        <v>7797</v>
      </c>
      <c r="W2464" s="575" t="s">
        <v>8689</v>
      </c>
      <c r="X2464" s="575" t="s">
        <v>8760</v>
      </c>
      <c r="Y2464" s="576" t="s">
        <v>8691</v>
      </c>
      <c r="Z2464" s="577" t="s">
        <v>8761</v>
      </c>
      <c r="AA2464" s="578" t="s">
        <v>8762</v>
      </c>
      <c r="AE2464"/>
    </row>
    <row r="2465" spans="1:31" s="563" customFormat="1">
      <c r="A2465"/>
      <c r="B2465"/>
      <c r="C2465" s="568">
        <v>2026</v>
      </c>
      <c r="D2465" s="569" t="s">
        <v>38</v>
      </c>
      <c r="E2465" s="569" t="s">
        <v>337</v>
      </c>
      <c r="F2465" s="573" t="s">
        <v>141</v>
      </c>
      <c r="G2465" s="569" t="s">
        <v>42</v>
      </c>
      <c r="H2465" s="569" t="s">
        <v>41</v>
      </c>
      <c r="I2465" s="575" t="s">
        <v>54</v>
      </c>
      <c r="J2465" s="569" t="s">
        <v>77</v>
      </c>
      <c r="K2465" s="569" t="s">
        <v>93</v>
      </c>
      <c r="L2465" s="570">
        <v>0.9</v>
      </c>
      <c r="M2465" s="571">
        <v>17.437820196684736</v>
      </c>
      <c r="N2465" s="572">
        <v>708.413661627907</v>
      </c>
      <c r="O2465" s="668" t="s">
        <v>381</v>
      </c>
      <c r="P2465" s="668" t="s">
        <v>77</v>
      </c>
      <c r="Q2465" s="574" t="s">
        <v>7050</v>
      </c>
      <c r="R2465" s="574" t="s">
        <v>7251</v>
      </c>
      <c r="S2465" s="574" t="s">
        <v>7042</v>
      </c>
      <c r="T2465" s="574" t="s">
        <v>8626</v>
      </c>
      <c r="U2465" s="574" t="s">
        <v>7052</v>
      </c>
      <c r="V2465" s="574" t="s">
        <v>7252</v>
      </c>
      <c r="W2465" s="575" t="s">
        <v>8694</v>
      </c>
      <c r="X2465" s="575" t="s">
        <v>8763</v>
      </c>
      <c r="Y2465" s="576" t="s">
        <v>8691</v>
      </c>
      <c r="Z2465" s="577" t="s">
        <v>8764</v>
      </c>
      <c r="AA2465" s="578" t="s">
        <v>8765</v>
      </c>
      <c r="AE2465"/>
    </row>
    <row r="2466" spans="1:31" s="563" customFormat="1">
      <c r="A2466"/>
      <c r="B2466"/>
      <c r="C2466" s="568">
        <v>2026</v>
      </c>
      <c r="D2466" s="569" t="s">
        <v>38</v>
      </c>
      <c r="E2466" s="569" t="s">
        <v>337</v>
      </c>
      <c r="F2466" s="573" t="s">
        <v>141</v>
      </c>
      <c r="G2466" s="569" t="s">
        <v>42</v>
      </c>
      <c r="H2466" s="569" t="s">
        <v>41</v>
      </c>
      <c r="I2466" s="575" t="s">
        <v>54</v>
      </c>
      <c r="J2466" s="569" t="s">
        <v>349</v>
      </c>
      <c r="K2466" s="569" t="s">
        <v>471</v>
      </c>
      <c r="L2466" s="570">
        <v>1</v>
      </c>
      <c r="M2466" s="571">
        <v>6.869431249337258</v>
      </c>
      <c r="N2466" s="572">
        <v>775.70123376623383</v>
      </c>
      <c r="O2466" s="668" t="s">
        <v>151</v>
      </c>
      <c r="P2466" s="668" t="s">
        <v>349</v>
      </c>
      <c r="Q2466" s="574" t="s">
        <v>7436</v>
      </c>
      <c r="R2466" s="574" t="s">
        <v>7437</v>
      </c>
      <c r="S2466" s="574" t="s">
        <v>7058</v>
      </c>
      <c r="T2466" s="574" t="s">
        <v>8626</v>
      </c>
      <c r="U2466" s="574" t="s">
        <v>7465</v>
      </c>
      <c r="V2466" s="574" t="s">
        <v>7466</v>
      </c>
      <c r="W2466" s="575" t="s">
        <v>8650</v>
      </c>
      <c r="X2466" s="575" t="s">
        <v>8738</v>
      </c>
      <c r="Y2466" s="576" t="s">
        <v>8699</v>
      </c>
      <c r="Z2466" s="577" t="s">
        <v>8766</v>
      </c>
      <c r="AA2466" s="578" t="s">
        <v>8740</v>
      </c>
      <c r="AE2466"/>
    </row>
    <row r="2467" spans="1:31" s="563" customFormat="1">
      <c r="A2467"/>
      <c r="B2467"/>
      <c r="C2467" s="568">
        <v>2026</v>
      </c>
      <c r="D2467" s="569" t="s">
        <v>38</v>
      </c>
      <c r="E2467" s="569" t="s">
        <v>337</v>
      </c>
      <c r="F2467" s="573" t="s">
        <v>141</v>
      </c>
      <c r="G2467" s="569" t="s">
        <v>42</v>
      </c>
      <c r="H2467" s="569" t="s">
        <v>41</v>
      </c>
      <c r="I2467" s="575" t="s">
        <v>54</v>
      </c>
      <c r="J2467" s="569" t="s">
        <v>76</v>
      </c>
      <c r="K2467" s="569" t="s">
        <v>79</v>
      </c>
      <c r="L2467" s="570">
        <v>1</v>
      </c>
      <c r="M2467" s="571">
        <v>0.3648075729886962</v>
      </c>
      <c r="N2467" s="572">
        <v>159.27732</v>
      </c>
      <c r="O2467" s="668" t="s">
        <v>151</v>
      </c>
      <c r="P2467" s="668" t="s">
        <v>76</v>
      </c>
      <c r="Q2467" s="574" t="s">
        <v>7120</v>
      </c>
      <c r="R2467" s="574" t="s">
        <v>7277</v>
      </c>
      <c r="S2467" s="574" t="s">
        <v>7066</v>
      </c>
      <c r="T2467" s="574" t="s">
        <v>8626</v>
      </c>
      <c r="U2467" s="574" t="s">
        <v>7470</v>
      </c>
      <c r="V2467" s="574" t="s">
        <v>7471</v>
      </c>
      <c r="W2467" s="575" t="s">
        <v>8671</v>
      </c>
      <c r="X2467" s="575" t="s">
        <v>8750</v>
      </c>
      <c r="Y2467" s="575" t="s">
        <v>8701</v>
      </c>
      <c r="Z2467" s="579" t="s">
        <v>8767</v>
      </c>
      <c r="AA2467" s="580" t="s">
        <v>8752</v>
      </c>
      <c r="AE2467"/>
    </row>
    <row r="2468" spans="1:31" s="563" customFormat="1">
      <c r="A2468"/>
      <c r="B2468"/>
      <c r="C2468" s="568">
        <v>2026</v>
      </c>
      <c r="D2468" s="569" t="s">
        <v>38</v>
      </c>
      <c r="E2468" s="569" t="s">
        <v>337</v>
      </c>
      <c r="F2468" s="573" t="s">
        <v>141</v>
      </c>
      <c r="G2468" s="569" t="s">
        <v>42</v>
      </c>
      <c r="H2468" s="569" t="s">
        <v>41</v>
      </c>
      <c r="I2468" s="575" t="s">
        <v>54</v>
      </c>
      <c r="J2468" s="569" t="s">
        <v>74</v>
      </c>
      <c r="K2468" s="569" t="s">
        <v>104</v>
      </c>
      <c r="L2468" s="570">
        <v>0.6</v>
      </c>
      <c r="M2468" s="571">
        <v>2.3409304141621945</v>
      </c>
      <c r="N2468" s="572">
        <v>1023.9256285714284</v>
      </c>
      <c r="O2468" s="668" t="s">
        <v>151</v>
      </c>
      <c r="P2468" s="668" t="s">
        <v>74</v>
      </c>
      <c r="Q2468" s="574" t="s">
        <v>7022</v>
      </c>
      <c r="R2468" s="574" t="s">
        <v>7217</v>
      </c>
      <c r="S2468" s="574" t="s">
        <v>7079</v>
      </c>
      <c r="T2468" s="574" t="s">
        <v>8626</v>
      </c>
      <c r="U2468" s="574" t="s">
        <v>7474</v>
      </c>
      <c r="V2468" s="574" t="s">
        <v>7475</v>
      </c>
      <c r="W2468" s="575" t="s">
        <v>8689</v>
      </c>
      <c r="X2468" s="575" t="s">
        <v>8760</v>
      </c>
      <c r="Y2468" s="576" t="s">
        <v>8703</v>
      </c>
      <c r="Z2468" s="577" t="s">
        <v>8768</v>
      </c>
      <c r="AA2468" s="578" t="s">
        <v>8762</v>
      </c>
      <c r="AE2468"/>
    </row>
    <row r="2469" spans="1:31" s="563" customFormat="1">
      <c r="A2469"/>
      <c r="B2469"/>
      <c r="C2469" s="568">
        <v>2026</v>
      </c>
      <c r="D2469" s="569" t="s">
        <v>38</v>
      </c>
      <c r="E2469" s="569" t="s">
        <v>337</v>
      </c>
      <c r="F2469" s="573" t="s">
        <v>141</v>
      </c>
      <c r="G2469" s="569" t="s">
        <v>42</v>
      </c>
      <c r="H2469" s="569" t="s">
        <v>41</v>
      </c>
      <c r="I2469" s="575" t="s">
        <v>54</v>
      </c>
      <c r="J2469" s="569" t="s">
        <v>74</v>
      </c>
      <c r="K2469" s="569" t="s">
        <v>79</v>
      </c>
      <c r="L2469" s="570">
        <v>0.4</v>
      </c>
      <c r="M2469" s="571">
        <v>1.56062027610813</v>
      </c>
      <c r="N2469" s="572">
        <v>682.61708571428574</v>
      </c>
      <c r="O2469" s="668" t="s">
        <v>151</v>
      </c>
      <c r="P2469" s="668" t="s">
        <v>74</v>
      </c>
      <c r="Q2469" s="574" t="s">
        <v>7120</v>
      </c>
      <c r="R2469" s="574" t="s">
        <v>7277</v>
      </c>
      <c r="S2469" s="574" t="s">
        <v>7079</v>
      </c>
      <c r="T2469" s="574" t="s">
        <v>8626</v>
      </c>
      <c r="U2469" s="574" t="s">
        <v>7278</v>
      </c>
      <c r="V2469" s="574" t="s">
        <v>7279</v>
      </c>
      <c r="W2469" s="575" t="s">
        <v>8671</v>
      </c>
      <c r="X2469" s="575" t="s">
        <v>8750</v>
      </c>
      <c r="Y2469" s="576" t="s">
        <v>8703</v>
      </c>
      <c r="Z2469" s="577" t="s">
        <v>8769</v>
      </c>
      <c r="AA2469" s="578" t="s">
        <v>8752</v>
      </c>
      <c r="AE2469"/>
    </row>
    <row r="2470" spans="1:31" s="563" customFormat="1">
      <c r="A2470"/>
      <c r="B2470"/>
      <c r="C2470" s="568">
        <v>2026</v>
      </c>
      <c r="D2470" s="569" t="s">
        <v>38</v>
      </c>
      <c r="E2470" s="569" t="s">
        <v>337</v>
      </c>
      <c r="F2470" s="573" t="s">
        <v>141</v>
      </c>
      <c r="G2470" s="569" t="s">
        <v>42</v>
      </c>
      <c r="H2470" s="569" t="s">
        <v>41</v>
      </c>
      <c r="I2470" s="575" t="s">
        <v>54</v>
      </c>
      <c r="J2470" s="569" t="s">
        <v>351</v>
      </c>
      <c r="K2470" s="569" t="s">
        <v>100</v>
      </c>
      <c r="L2470" s="570">
        <v>0.7</v>
      </c>
      <c r="M2470" s="571">
        <v>3.6236869043920517</v>
      </c>
      <c r="N2470" s="572">
        <v>15.7950009</v>
      </c>
      <c r="O2470" s="668" t="s">
        <v>151</v>
      </c>
      <c r="P2470" s="668" t="s">
        <v>351</v>
      </c>
      <c r="Q2470" s="574" t="s">
        <v>7087</v>
      </c>
      <c r="R2470" s="574" t="s">
        <v>7283</v>
      </c>
      <c r="S2470" s="574" t="s">
        <v>7089</v>
      </c>
      <c r="T2470" s="574" t="s">
        <v>8626</v>
      </c>
      <c r="U2470" s="574" t="s">
        <v>7090</v>
      </c>
      <c r="V2470" s="574" t="s">
        <v>7284</v>
      </c>
      <c r="W2470" s="575" t="s">
        <v>8707</v>
      </c>
      <c r="X2470" s="575" t="s">
        <v>8770</v>
      </c>
      <c r="Y2470" s="576" t="s">
        <v>8709</v>
      </c>
      <c r="Z2470" s="577" t="s">
        <v>8771</v>
      </c>
      <c r="AA2470" s="578" t="s">
        <v>8772</v>
      </c>
      <c r="AE2470"/>
    </row>
    <row r="2471" spans="1:31" s="563" customFormat="1">
      <c r="A2471"/>
      <c r="B2471"/>
      <c r="C2471" s="568">
        <v>2026</v>
      </c>
      <c r="D2471" s="569" t="s">
        <v>38</v>
      </c>
      <c r="E2471" s="569" t="s">
        <v>337</v>
      </c>
      <c r="F2471" s="573" t="s">
        <v>141</v>
      </c>
      <c r="G2471" s="569" t="s">
        <v>42</v>
      </c>
      <c r="H2471" s="569" t="s">
        <v>41</v>
      </c>
      <c r="I2471" s="575" t="s">
        <v>54</v>
      </c>
      <c r="J2471" s="569" t="s">
        <v>351</v>
      </c>
      <c r="K2471" s="569" t="s">
        <v>79</v>
      </c>
      <c r="L2471" s="570">
        <v>0.3</v>
      </c>
      <c r="M2471" s="571">
        <v>1.5530086733108792</v>
      </c>
      <c r="N2471" s="572">
        <v>6.7692861000000004</v>
      </c>
      <c r="O2471" s="668" t="s">
        <v>151</v>
      </c>
      <c r="P2471" s="668" t="s">
        <v>351</v>
      </c>
      <c r="Q2471" s="574" t="s">
        <v>7120</v>
      </c>
      <c r="R2471" s="574" t="s">
        <v>7277</v>
      </c>
      <c r="S2471" s="574" t="s">
        <v>7089</v>
      </c>
      <c r="T2471" s="574" t="s">
        <v>8626</v>
      </c>
      <c r="U2471" s="574" t="s">
        <v>7484</v>
      </c>
      <c r="V2471" s="574" t="s">
        <v>7485</v>
      </c>
      <c r="W2471" s="575" t="s">
        <v>8671</v>
      </c>
      <c r="X2471" s="575" t="s">
        <v>8750</v>
      </c>
      <c r="Y2471" s="575" t="s">
        <v>8709</v>
      </c>
      <c r="Z2471" s="579" t="s">
        <v>8773</v>
      </c>
      <c r="AA2471" s="578" t="s">
        <v>8752</v>
      </c>
      <c r="AE2471"/>
    </row>
    <row r="2472" spans="1:31" s="563" customFormat="1">
      <c r="A2472"/>
      <c r="B2472"/>
      <c r="C2472" s="568">
        <v>2026</v>
      </c>
      <c r="D2472" s="569" t="s">
        <v>38</v>
      </c>
      <c r="E2472" s="569" t="s">
        <v>337</v>
      </c>
      <c r="F2472" s="573" t="s">
        <v>141</v>
      </c>
      <c r="G2472" s="569" t="s">
        <v>42</v>
      </c>
      <c r="H2472" s="569" t="s">
        <v>41</v>
      </c>
      <c r="I2472" s="575" t="s">
        <v>54</v>
      </c>
      <c r="J2472" s="569" t="s">
        <v>67</v>
      </c>
      <c r="K2472" s="569" t="s">
        <v>81</v>
      </c>
      <c r="L2472" s="570">
        <v>1</v>
      </c>
      <c r="M2472" s="571">
        <v>7.1840758915793428</v>
      </c>
      <c r="N2472" s="572">
        <v>26.844492134831462</v>
      </c>
      <c r="O2472" s="668" t="s">
        <v>382</v>
      </c>
      <c r="P2472" s="668" t="s">
        <v>67</v>
      </c>
      <c r="Q2472" s="574" t="s">
        <v>7030</v>
      </c>
      <c r="R2472" s="574" t="s">
        <v>7241</v>
      </c>
      <c r="S2472" s="574" t="s">
        <v>7097</v>
      </c>
      <c r="T2472" s="574" t="s">
        <v>8626</v>
      </c>
      <c r="U2472" s="574" t="s">
        <v>7098</v>
      </c>
      <c r="V2472" s="574" t="s">
        <v>7290</v>
      </c>
      <c r="W2472" s="575" t="s">
        <v>8683</v>
      </c>
      <c r="X2472" s="575" t="s">
        <v>8757</v>
      </c>
      <c r="Y2472" s="576" t="s">
        <v>8714</v>
      </c>
      <c r="Z2472" s="577" t="s">
        <v>8774</v>
      </c>
      <c r="AA2472" s="578" t="s">
        <v>8759</v>
      </c>
      <c r="AE2472"/>
    </row>
    <row r="2473" spans="1:31" s="563" customFormat="1">
      <c r="A2473"/>
      <c r="B2473"/>
      <c r="C2473" s="568">
        <v>2026</v>
      </c>
      <c r="D2473" s="569" t="s">
        <v>38</v>
      </c>
      <c r="E2473" s="569" t="s">
        <v>337</v>
      </c>
      <c r="F2473" s="573" t="s">
        <v>141</v>
      </c>
      <c r="G2473" s="569" t="s">
        <v>42</v>
      </c>
      <c r="H2473" s="569" t="s">
        <v>41</v>
      </c>
      <c r="I2473" s="575" t="s">
        <v>54</v>
      </c>
      <c r="J2473" s="569" t="s">
        <v>66</v>
      </c>
      <c r="K2473" s="569" t="s">
        <v>310</v>
      </c>
      <c r="L2473" s="570">
        <v>0.7</v>
      </c>
      <c r="M2473" s="571">
        <v>13.953193317088351</v>
      </c>
      <c r="N2473" s="572">
        <v>548.07504775280893</v>
      </c>
      <c r="O2473" s="668" t="s">
        <v>381</v>
      </c>
      <c r="P2473" s="668" t="s">
        <v>66</v>
      </c>
      <c r="Q2473" s="574" t="s">
        <v>7112</v>
      </c>
      <c r="R2473" s="574" t="s">
        <v>7294</v>
      </c>
      <c r="S2473" s="574" t="s">
        <v>7104</v>
      </c>
      <c r="T2473" s="574" t="s">
        <v>8626</v>
      </c>
      <c r="U2473" s="574" t="s">
        <v>7114</v>
      </c>
      <c r="V2473" s="574" t="s">
        <v>7295</v>
      </c>
      <c r="W2473" s="575" t="s">
        <v>8716</v>
      </c>
      <c r="X2473" s="575" t="s">
        <v>8775</v>
      </c>
      <c r="Y2473" s="576" t="s">
        <v>8718</v>
      </c>
      <c r="Z2473" s="577" t="s">
        <v>8776</v>
      </c>
      <c r="AA2473" s="578" t="s">
        <v>8777</v>
      </c>
      <c r="AE2473"/>
    </row>
    <row r="2474" spans="1:31" s="563" customFormat="1">
      <c r="A2474"/>
      <c r="B2474"/>
      <c r="C2474" s="568">
        <v>2026</v>
      </c>
      <c r="D2474" s="569" t="s">
        <v>38</v>
      </c>
      <c r="E2474" s="569" t="s">
        <v>337</v>
      </c>
      <c r="F2474" s="573" t="s">
        <v>141</v>
      </c>
      <c r="G2474" s="569" t="s">
        <v>42</v>
      </c>
      <c r="H2474" s="569" t="s">
        <v>41</v>
      </c>
      <c r="I2474" s="575" t="s">
        <v>54</v>
      </c>
      <c r="J2474" s="569" t="s">
        <v>66</v>
      </c>
      <c r="K2474" s="569" t="s">
        <v>79</v>
      </c>
      <c r="L2474" s="570">
        <v>0.3</v>
      </c>
      <c r="M2474" s="571">
        <v>5.9799399930378652</v>
      </c>
      <c r="N2474" s="572">
        <v>234.88930617977525</v>
      </c>
      <c r="O2474" s="668" t="s">
        <v>381</v>
      </c>
      <c r="P2474" s="668" t="s">
        <v>66</v>
      </c>
      <c r="Q2474" s="574" t="s">
        <v>7120</v>
      </c>
      <c r="R2474" s="574" t="s">
        <v>7277</v>
      </c>
      <c r="S2474" s="574" t="s">
        <v>7104</v>
      </c>
      <c r="T2474" s="574" t="s">
        <v>8626</v>
      </c>
      <c r="U2474" s="574" t="s">
        <v>7122</v>
      </c>
      <c r="V2474" s="574" t="s">
        <v>7299</v>
      </c>
      <c r="W2474" s="575" t="s">
        <v>8671</v>
      </c>
      <c r="X2474" s="575" t="s">
        <v>8750</v>
      </c>
      <c r="Y2474" s="576" t="s">
        <v>8718</v>
      </c>
      <c r="Z2474" s="577" t="s">
        <v>8778</v>
      </c>
      <c r="AA2474" s="578" t="s">
        <v>8752</v>
      </c>
      <c r="AE2474"/>
    </row>
    <row r="2475" spans="1:31" s="563" customFormat="1">
      <c r="A2475"/>
      <c r="B2475"/>
      <c r="C2475" s="568">
        <v>2026</v>
      </c>
      <c r="D2475" s="569" t="s">
        <v>38</v>
      </c>
      <c r="E2475" s="569" t="s">
        <v>337</v>
      </c>
      <c r="F2475" s="573" t="s">
        <v>141</v>
      </c>
      <c r="G2475" s="569" t="s">
        <v>42</v>
      </c>
      <c r="H2475" s="569" t="s">
        <v>41</v>
      </c>
      <c r="I2475" s="575" t="s">
        <v>54</v>
      </c>
      <c r="J2475" s="569" t="s">
        <v>348</v>
      </c>
      <c r="K2475" s="569" t="s">
        <v>310</v>
      </c>
      <c r="L2475" s="570">
        <v>0.1</v>
      </c>
      <c r="M2475" s="571">
        <v>1.8651598050833254</v>
      </c>
      <c r="N2475" s="572">
        <v>207.39234375000001</v>
      </c>
      <c r="O2475" s="668" t="s">
        <v>151</v>
      </c>
      <c r="P2475" s="668" t="s">
        <v>348</v>
      </c>
      <c r="Q2475" s="574" t="s">
        <v>7112</v>
      </c>
      <c r="R2475" s="574" t="s">
        <v>7294</v>
      </c>
      <c r="S2475" s="574" t="s">
        <v>7128</v>
      </c>
      <c r="T2475" s="574" t="s">
        <v>8626</v>
      </c>
      <c r="U2475" s="574" t="s">
        <v>7732</v>
      </c>
      <c r="V2475" s="574" t="s">
        <v>7733</v>
      </c>
      <c r="W2475" s="575" t="s">
        <v>8716</v>
      </c>
      <c r="X2475" s="575" t="s">
        <v>8775</v>
      </c>
      <c r="Y2475" s="576" t="s">
        <v>8722</v>
      </c>
      <c r="Z2475" s="577" t="s">
        <v>8779</v>
      </c>
      <c r="AA2475" s="578" t="s">
        <v>8777</v>
      </c>
      <c r="AE2475"/>
    </row>
    <row r="2476" spans="1:31" s="563" customFormat="1">
      <c r="A2476"/>
      <c r="B2476"/>
      <c r="C2476" s="568">
        <v>2026</v>
      </c>
      <c r="D2476" s="569" t="s">
        <v>38</v>
      </c>
      <c r="E2476" s="569" t="s">
        <v>337</v>
      </c>
      <c r="F2476" s="573" t="s">
        <v>141</v>
      </c>
      <c r="G2476" s="569" t="s">
        <v>42</v>
      </c>
      <c r="H2476" s="569" t="s">
        <v>41</v>
      </c>
      <c r="I2476" s="575" t="s">
        <v>54</v>
      </c>
      <c r="J2476" s="569" t="s">
        <v>348</v>
      </c>
      <c r="K2476" s="569" t="s">
        <v>475</v>
      </c>
      <c r="L2476" s="570">
        <v>0.9</v>
      </c>
      <c r="M2476" s="571">
        <v>16.786438245749927</v>
      </c>
      <c r="N2476" s="572">
        <v>1866.5310937500001</v>
      </c>
      <c r="O2476" s="668" t="s">
        <v>151</v>
      </c>
      <c r="P2476" s="668" t="s">
        <v>348</v>
      </c>
      <c r="Q2476" s="574" t="s">
        <v>8662</v>
      </c>
      <c r="R2476" s="574" t="s">
        <v>8745</v>
      </c>
      <c r="S2476" s="574" t="s">
        <v>7128</v>
      </c>
      <c r="T2476" s="574" t="s">
        <v>8626</v>
      </c>
      <c r="U2476" s="574" t="s">
        <v>8724</v>
      </c>
      <c r="V2476" s="574" t="s">
        <v>8780</v>
      </c>
      <c r="W2476" s="575" t="s">
        <v>8666</v>
      </c>
      <c r="X2476" s="575" t="s">
        <v>8747</v>
      </c>
      <c r="Y2476" s="576" t="s">
        <v>8722</v>
      </c>
      <c r="Z2476" s="577" t="s">
        <v>8781</v>
      </c>
      <c r="AA2476" s="578" t="s">
        <v>8749</v>
      </c>
      <c r="AE2476"/>
    </row>
    <row r="2477" spans="1:31" s="563" customFormat="1">
      <c r="A2477"/>
      <c r="B2477"/>
      <c r="C2477" s="568">
        <v>2027</v>
      </c>
      <c r="D2477" s="569" t="s">
        <v>101</v>
      </c>
      <c r="E2477" s="569" t="s">
        <v>356</v>
      </c>
      <c r="F2477" s="573" t="s">
        <v>462</v>
      </c>
      <c r="G2477" s="569" t="s">
        <v>42</v>
      </c>
      <c r="H2477" s="569" t="s">
        <v>41</v>
      </c>
      <c r="I2477" s="575" t="s">
        <v>54</v>
      </c>
      <c r="J2477" s="569" t="s">
        <v>352</v>
      </c>
      <c r="K2477" s="569" t="s">
        <v>346</v>
      </c>
      <c r="L2477" s="570">
        <v>1</v>
      </c>
      <c r="M2477" s="571">
        <v>0.48922178732061622</v>
      </c>
      <c r="N2477" s="572">
        <v>27.676261240720901</v>
      </c>
      <c r="O2477" s="668" t="s">
        <v>151</v>
      </c>
      <c r="P2477" s="668" t="s">
        <v>352</v>
      </c>
      <c r="Q2477" s="574" t="s">
        <v>8782</v>
      </c>
      <c r="R2477" s="574" t="s">
        <v>8783</v>
      </c>
      <c r="S2477" s="574" t="s">
        <v>8784</v>
      </c>
      <c r="T2477" s="574" t="s">
        <v>8785</v>
      </c>
      <c r="U2477" s="574" t="s">
        <v>8786</v>
      </c>
      <c r="V2477" s="574" t="s">
        <v>8787</v>
      </c>
      <c r="W2477" s="575" t="s">
        <v>8788</v>
      </c>
      <c r="X2477" s="575" t="s">
        <v>8789</v>
      </c>
      <c r="Y2477" s="576" t="s">
        <v>8790</v>
      </c>
      <c r="Z2477" s="577" t="s">
        <v>8791</v>
      </c>
      <c r="AA2477" s="578" t="s">
        <v>8792</v>
      </c>
      <c r="AE2477"/>
    </row>
    <row r="2478" spans="1:31" s="563" customFormat="1">
      <c r="A2478"/>
      <c r="B2478"/>
      <c r="C2478" s="568">
        <v>2027</v>
      </c>
      <c r="D2478" s="569" t="s">
        <v>101</v>
      </c>
      <c r="E2478" s="569" t="s">
        <v>356</v>
      </c>
      <c r="F2478" s="573" t="s">
        <v>462</v>
      </c>
      <c r="G2478" s="569" t="s">
        <v>42</v>
      </c>
      <c r="H2478" s="569" t="s">
        <v>41</v>
      </c>
      <c r="I2478" s="575" t="s">
        <v>54</v>
      </c>
      <c r="J2478" s="569" t="s">
        <v>116</v>
      </c>
      <c r="K2478" s="569" t="s">
        <v>90</v>
      </c>
      <c r="L2478" s="570">
        <v>0.5</v>
      </c>
      <c r="M2478" s="571">
        <v>0.10148770863517445</v>
      </c>
      <c r="N2478" s="572">
        <v>0.65549039780654772</v>
      </c>
      <c r="O2478" s="668" t="s">
        <v>382</v>
      </c>
      <c r="P2478" s="668" t="s">
        <v>116</v>
      </c>
      <c r="Q2478" s="574" t="s">
        <v>8793</v>
      </c>
      <c r="R2478" s="574" t="s">
        <v>8794</v>
      </c>
      <c r="S2478" s="574" t="s">
        <v>8795</v>
      </c>
      <c r="T2478" s="574" t="s">
        <v>8785</v>
      </c>
      <c r="U2478" s="574" t="s">
        <v>8796</v>
      </c>
      <c r="V2478" s="574" t="s">
        <v>8797</v>
      </c>
      <c r="W2478" s="575" t="s">
        <v>8798</v>
      </c>
      <c r="X2478" s="575" t="s">
        <v>8799</v>
      </c>
      <c r="Y2478" s="576" t="s">
        <v>8800</v>
      </c>
      <c r="Z2478" s="577" t="s">
        <v>8801</v>
      </c>
      <c r="AA2478" s="578" t="s">
        <v>8802</v>
      </c>
      <c r="AE2478"/>
    </row>
    <row r="2479" spans="1:31" s="563" customFormat="1">
      <c r="A2479"/>
      <c r="B2479"/>
      <c r="C2479" s="568">
        <v>2027</v>
      </c>
      <c r="D2479" s="569" t="s">
        <v>101</v>
      </c>
      <c r="E2479" s="569" t="s">
        <v>356</v>
      </c>
      <c r="F2479" s="573" t="s">
        <v>462</v>
      </c>
      <c r="G2479" s="569" t="s">
        <v>42</v>
      </c>
      <c r="H2479" s="569" t="s">
        <v>41</v>
      </c>
      <c r="I2479" s="575" t="s">
        <v>54</v>
      </c>
      <c r="J2479" s="569" t="s">
        <v>116</v>
      </c>
      <c r="K2479" s="569" t="s">
        <v>466</v>
      </c>
      <c r="L2479" s="570">
        <v>0.5</v>
      </c>
      <c r="M2479" s="571">
        <v>0.10148770863517445</v>
      </c>
      <c r="N2479" s="572">
        <v>0.65549039780654772</v>
      </c>
      <c r="O2479" s="668" t="s">
        <v>382</v>
      </c>
      <c r="P2479" s="668" t="s">
        <v>116</v>
      </c>
      <c r="Q2479" s="574" t="s">
        <v>8803</v>
      </c>
      <c r="R2479" s="574" t="s">
        <v>8804</v>
      </c>
      <c r="S2479" s="574" t="s">
        <v>8795</v>
      </c>
      <c r="T2479" s="574" t="s">
        <v>8785</v>
      </c>
      <c r="U2479" s="574" t="s">
        <v>8805</v>
      </c>
      <c r="V2479" s="574" t="s">
        <v>8806</v>
      </c>
      <c r="W2479" s="575" t="s">
        <v>8807</v>
      </c>
      <c r="X2479" s="575" t="s">
        <v>8808</v>
      </c>
      <c r="Y2479" s="576" t="s">
        <v>8800</v>
      </c>
      <c r="Z2479" s="577" t="s">
        <v>8809</v>
      </c>
      <c r="AA2479" s="578" t="s">
        <v>8810</v>
      </c>
      <c r="AE2479"/>
    </row>
    <row r="2480" spans="1:31" s="563" customFormat="1">
      <c r="A2480"/>
      <c r="B2480"/>
      <c r="C2480" s="568">
        <v>2027</v>
      </c>
      <c r="D2480" s="569" t="s">
        <v>101</v>
      </c>
      <c r="E2480" s="569" t="s">
        <v>356</v>
      </c>
      <c r="F2480" s="573" t="s">
        <v>462</v>
      </c>
      <c r="G2480" s="569" t="s">
        <v>42</v>
      </c>
      <c r="H2480" s="569" t="s">
        <v>41</v>
      </c>
      <c r="I2480" s="575" t="s">
        <v>54</v>
      </c>
      <c r="J2480" s="569" t="s">
        <v>109</v>
      </c>
      <c r="K2480" s="569" t="s">
        <v>106</v>
      </c>
      <c r="L2480" s="570">
        <v>1</v>
      </c>
      <c r="M2480" s="571">
        <v>0.41428472253240811</v>
      </c>
      <c r="N2480" s="572">
        <v>26.219615912261908</v>
      </c>
      <c r="O2480" s="668" t="s">
        <v>381</v>
      </c>
      <c r="P2480" s="668" t="s">
        <v>109</v>
      </c>
      <c r="Q2480" s="574" t="s">
        <v>8811</v>
      </c>
      <c r="R2480" s="574" t="s">
        <v>8812</v>
      </c>
      <c r="S2480" s="574" t="s">
        <v>8813</v>
      </c>
      <c r="T2480" s="574" t="s">
        <v>8785</v>
      </c>
      <c r="U2480" s="574" t="s">
        <v>8814</v>
      </c>
      <c r="V2480" s="574" t="s">
        <v>8815</v>
      </c>
      <c r="W2480" s="575" t="s">
        <v>8816</v>
      </c>
      <c r="X2480" s="575" t="s">
        <v>8817</v>
      </c>
      <c r="Y2480" s="576" t="s">
        <v>8818</v>
      </c>
      <c r="Z2480" s="577" t="s">
        <v>8819</v>
      </c>
      <c r="AA2480" s="578" t="s">
        <v>8820</v>
      </c>
      <c r="AE2480"/>
    </row>
    <row r="2481" spans="1:31" s="563" customFormat="1">
      <c r="A2481"/>
      <c r="B2481"/>
      <c r="C2481" s="568">
        <v>2027</v>
      </c>
      <c r="D2481" s="569" t="s">
        <v>101</v>
      </c>
      <c r="E2481" s="569" t="s">
        <v>356</v>
      </c>
      <c r="F2481" s="573" t="s">
        <v>462</v>
      </c>
      <c r="G2481" s="569" t="s">
        <v>42</v>
      </c>
      <c r="H2481" s="569" t="s">
        <v>41</v>
      </c>
      <c r="I2481" s="575" t="s">
        <v>54</v>
      </c>
      <c r="J2481" s="569" t="s">
        <v>350</v>
      </c>
      <c r="K2481" s="569" t="s">
        <v>330</v>
      </c>
      <c r="L2481" s="570">
        <v>1</v>
      </c>
      <c r="M2481" s="571">
        <v>0.41532160167888937</v>
      </c>
      <c r="N2481" s="572">
        <v>55.35252248144181</v>
      </c>
      <c r="O2481" s="668" t="s">
        <v>151</v>
      </c>
      <c r="P2481" s="668" t="s">
        <v>350</v>
      </c>
      <c r="Q2481" s="574" t="s">
        <v>8821</v>
      </c>
      <c r="R2481" s="574" t="s">
        <v>8822</v>
      </c>
      <c r="S2481" s="574" t="s">
        <v>8823</v>
      </c>
      <c r="T2481" s="574" t="s">
        <v>8785</v>
      </c>
      <c r="U2481" s="574" t="s">
        <v>8824</v>
      </c>
      <c r="V2481" s="574" t="s">
        <v>8825</v>
      </c>
      <c r="W2481" s="575" t="s">
        <v>8826</v>
      </c>
      <c r="X2481" s="575" t="s">
        <v>8827</v>
      </c>
      <c r="Y2481" s="576" t="s">
        <v>8828</v>
      </c>
      <c r="Z2481" s="577" t="s">
        <v>8829</v>
      </c>
      <c r="AA2481" s="578" t="s">
        <v>8830</v>
      </c>
      <c r="AE2481"/>
    </row>
    <row r="2482" spans="1:31" s="563" customFormat="1">
      <c r="A2482"/>
      <c r="B2482"/>
      <c r="C2482" s="568">
        <v>2027</v>
      </c>
      <c r="D2482" s="569" t="s">
        <v>101</v>
      </c>
      <c r="E2482" s="569" t="s">
        <v>356</v>
      </c>
      <c r="F2482" s="573" t="s">
        <v>462</v>
      </c>
      <c r="G2482" s="569" t="s">
        <v>42</v>
      </c>
      <c r="H2482" s="569" t="s">
        <v>41</v>
      </c>
      <c r="I2482" s="575" t="s">
        <v>54</v>
      </c>
      <c r="J2482" s="569" t="s">
        <v>99</v>
      </c>
      <c r="K2482" s="569" t="s">
        <v>467</v>
      </c>
      <c r="L2482" s="570">
        <v>1</v>
      </c>
      <c r="M2482" s="571">
        <v>4.3984140180863773E-2</v>
      </c>
      <c r="N2482" s="572">
        <v>49.817270233297613</v>
      </c>
      <c r="O2482" s="668" t="s">
        <v>151</v>
      </c>
      <c r="P2482" s="668" t="s">
        <v>99</v>
      </c>
      <c r="Q2482" s="574" t="s">
        <v>8831</v>
      </c>
      <c r="R2482" s="574" t="s">
        <v>8832</v>
      </c>
      <c r="S2482" s="574" t="s">
        <v>8833</v>
      </c>
      <c r="T2482" s="574" t="s">
        <v>8785</v>
      </c>
      <c r="U2482" s="574" t="s">
        <v>8834</v>
      </c>
      <c r="V2482" s="574" t="s">
        <v>8835</v>
      </c>
      <c r="W2482" s="575" t="s">
        <v>8836</v>
      </c>
      <c r="X2482" s="575" t="s">
        <v>8837</v>
      </c>
      <c r="Y2482" s="576" t="s">
        <v>8838</v>
      </c>
      <c r="Z2482" s="577" t="s">
        <v>8839</v>
      </c>
      <c r="AA2482" s="578" t="s">
        <v>8840</v>
      </c>
      <c r="AE2482"/>
    </row>
    <row r="2483" spans="1:31" s="563" customFormat="1">
      <c r="A2483"/>
      <c r="B2483"/>
      <c r="C2483" s="568">
        <v>2027</v>
      </c>
      <c r="D2483" s="569" t="s">
        <v>101</v>
      </c>
      <c r="E2483" s="569" t="s">
        <v>356</v>
      </c>
      <c r="F2483" s="573" t="s">
        <v>462</v>
      </c>
      <c r="G2483" s="569" t="s">
        <v>42</v>
      </c>
      <c r="H2483" s="569" t="s">
        <v>41</v>
      </c>
      <c r="I2483" s="575" t="s">
        <v>54</v>
      </c>
      <c r="J2483" s="569" t="s">
        <v>96</v>
      </c>
      <c r="K2483" s="569" t="s">
        <v>467</v>
      </c>
      <c r="L2483" s="570">
        <v>1</v>
      </c>
      <c r="M2483" s="571">
        <v>4.894933980331335E-3</v>
      </c>
      <c r="N2483" s="572">
        <v>11.070504496288361</v>
      </c>
      <c r="O2483" s="668" t="s">
        <v>151</v>
      </c>
      <c r="P2483" s="668" t="s">
        <v>96</v>
      </c>
      <c r="Q2483" s="574" t="s">
        <v>8831</v>
      </c>
      <c r="R2483" s="574" t="s">
        <v>8832</v>
      </c>
      <c r="S2483" s="574" t="s">
        <v>8841</v>
      </c>
      <c r="T2483" s="574" t="s">
        <v>8785</v>
      </c>
      <c r="U2483" s="574" t="s">
        <v>8842</v>
      </c>
      <c r="V2483" s="574" t="s">
        <v>8843</v>
      </c>
      <c r="W2483" s="575" t="s">
        <v>8836</v>
      </c>
      <c r="X2483" s="575" t="s">
        <v>8837</v>
      </c>
      <c r="Y2483" s="576" t="s">
        <v>8844</v>
      </c>
      <c r="Z2483" s="577" t="s">
        <v>8845</v>
      </c>
      <c r="AA2483" s="578" t="s">
        <v>8840</v>
      </c>
      <c r="AE2483"/>
    </row>
    <row r="2484" spans="1:31" s="563" customFormat="1">
      <c r="A2484"/>
      <c r="B2484"/>
      <c r="C2484" s="568">
        <v>2027</v>
      </c>
      <c r="D2484" s="569" t="s">
        <v>101</v>
      </c>
      <c r="E2484" s="569" t="s">
        <v>356</v>
      </c>
      <c r="F2484" s="573" t="s">
        <v>462</v>
      </c>
      <c r="G2484" s="569" t="s">
        <v>42</v>
      </c>
      <c r="H2484" s="569" t="s">
        <v>41</v>
      </c>
      <c r="I2484" s="575" t="s">
        <v>54</v>
      </c>
      <c r="J2484" s="569" t="s">
        <v>87</v>
      </c>
      <c r="K2484" s="569" t="s">
        <v>468</v>
      </c>
      <c r="L2484" s="570">
        <v>0.75</v>
      </c>
      <c r="M2484" s="571">
        <v>0.29594886687728783</v>
      </c>
      <c r="N2484" s="572">
        <v>18.681476337486608</v>
      </c>
      <c r="O2484" s="668" t="s">
        <v>151</v>
      </c>
      <c r="P2484" s="668" t="s">
        <v>87</v>
      </c>
      <c r="Q2484" s="574" t="s">
        <v>8846</v>
      </c>
      <c r="R2484" s="574" t="s">
        <v>8847</v>
      </c>
      <c r="S2484" s="574" t="s">
        <v>8848</v>
      </c>
      <c r="T2484" s="574" t="s">
        <v>8785</v>
      </c>
      <c r="U2484" s="574" t="s">
        <v>8849</v>
      </c>
      <c r="V2484" s="574" t="s">
        <v>8850</v>
      </c>
      <c r="W2484" s="575" t="s">
        <v>8851</v>
      </c>
      <c r="X2484" s="575" t="s">
        <v>8852</v>
      </c>
      <c r="Y2484" s="576" t="s">
        <v>8853</v>
      </c>
      <c r="Z2484" s="577" t="s">
        <v>8854</v>
      </c>
      <c r="AA2484" s="578" t="s">
        <v>8855</v>
      </c>
      <c r="AE2484"/>
    </row>
    <row r="2485" spans="1:31" s="563" customFormat="1">
      <c r="A2485"/>
      <c r="B2485"/>
      <c r="C2485" s="568">
        <v>2027</v>
      </c>
      <c r="D2485" s="569" t="s">
        <v>101</v>
      </c>
      <c r="E2485" s="569" t="s">
        <v>356</v>
      </c>
      <c r="F2485" s="573" t="s">
        <v>462</v>
      </c>
      <c r="G2485" s="569" t="s">
        <v>42</v>
      </c>
      <c r="H2485" s="569" t="s">
        <v>41</v>
      </c>
      <c r="I2485" s="575" t="s">
        <v>54</v>
      </c>
      <c r="J2485" s="569" t="s">
        <v>87</v>
      </c>
      <c r="K2485" s="569" t="s">
        <v>106</v>
      </c>
      <c r="L2485" s="570">
        <v>0.1</v>
      </c>
      <c r="M2485" s="571">
        <v>3.9459848916971713E-2</v>
      </c>
      <c r="N2485" s="572">
        <v>2.4908635116648807</v>
      </c>
      <c r="O2485" s="668" t="s">
        <v>151</v>
      </c>
      <c r="P2485" s="668" t="s">
        <v>87</v>
      </c>
      <c r="Q2485" s="574" t="s">
        <v>8811</v>
      </c>
      <c r="R2485" s="574" t="s">
        <v>8812</v>
      </c>
      <c r="S2485" s="574" t="s">
        <v>8848</v>
      </c>
      <c r="T2485" s="574" t="s">
        <v>8785</v>
      </c>
      <c r="U2485" s="574" t="s">
        <v>8856</v>
      </c>
      <c r="V2485" s="574" t="s">
        <v>8857</v>
      </c>
      <c r="W2485" s="575" t="s">
        <v>8816</v>
      </c>
      <c r="X2485" s="575" t="s">
        <v>8817</v>
      </c>
      <c r="Y2485" s="576" t="s">
        <v>8853</v>
      </c>
      <c r="Z2485" s="577" t="s">
        <v>8858</v>
      </c>
      <c r="AA2485" s="578" t="s">
        <v>8820</v>
      </c>
      <c r="AE2485"/>
    </row>
    <row r="2486" spans="1:31" s="563" customFormat="1">
      <c r="A2486"/>
      <c r="B2486"/>
      <c r="C2486" s="568">
        <v>2027</v>
      </c>
      <c r="D2486" s="569" t="s">
        <v>101</v>
      </c>
      <c r="E2486" s="569" t="s">
        <v>356</v>
      </c>
      <c r="F2486" s="573" t="s">
        <v>462</v>
      </c>
      <c r="G2486" s="569" t="s">
        <v>42</v>
      </c>
      <c r="H2486" s="569" t="s">
        <v>41</v>
      </c>
      <c r="I2486" s="575" t="s">
        <v>54</v>
      </c>
      <c r="J2486" s="569" t="s">
        <v>87</v>
      </c>
      <c r="K2486" s="569" t="s">
        <v>104</v>
      </c>
      <c r="L2486" s="570">
        <v>0.15</v>
      </c>
      <c r="M2486" s="571">
        <v>5.9189773375457555E-2</v>
      </c>
      <c r="N2486" s="572">
        <v>3.7362952674973209</v>
      </c>
      <c r="O2486" s="668" t="s">
        <v>151</v>
      </c>
      <c r="P2486" s="668" t="s">
        <v>87</v>
      </c>
      <c r="Q2486" s="574" t="s">
        <v>8859</v>
      </c>
      <c r="R2486" s="574" t="s">
        <v>8860</v>
      </c>
      <c r="S2486" s="574" t="s">
        <v>8848</v>
      </c>
      <c r="T2486" s="574" t="s">
        <v>8785</v>
      </c>
      <c r="U2486" s="574" t="s">
        <v>8861</v>
      </c>
      <c r="V2486" s="574" t="s">
        <v>8862</v>
      </c>
      <c r="W2486" s="575" t="s">
        <v>8863</v>
      </c>
      <c r="X2486" s="575" t="s">
        <v>8864</v>
      </c>
      <c r="Y2486" s="576" t="s">
        <v>8853</v>
      </c>
      <c r="Z2486" s="577" t="s">
        <v>8865</v>
      </c>
      <c r="AA2486" s="578" t="s">
        <v>8866</v>
      </c>
      <c r="AE2486"/>
    </row>
    <row r="2487" spans="1:31" s="563" customFormat="1">
      <c r="A2487"/>
      <c r="B2487"/>
      <c r="C2487" s="568">
        <v>2027</v>
      </c>
      <c r="D2487" s="569" t="s">
        <v>101</v>
      </c>
      <c r="E2487" s="569" t="s">
        <v>356</v>
      </c>
      <c r="F2487" s="573" t="s">
        <v>462</v>
      </c>
      <c r="G2487" s="569" t="s">
        <v>42</v>
      </c>
      <c r="H2487" s="569" t="s">
        <v>41</v>
      </c>
      <c r="I2487" s="575" t="s">
        <v>54</v>
      </c>
      <c r="J2487" s="569" t="s">
        <v>83</v>
      </c>
      <c r="K2487" s="569" t="s">
        <v>81</v>
      </c>
      <c r="L2487" s="570">
        <v>1</v>
      </c>
      <c r="M2487" s="571">
        <v>0.88797795143317371</v>
      </c>
      <c r="N2487" s="572">
        <v>4.2182439546202204</v>
      </c>
      <c r="O2487" s="668" t="s">
        <v>382</v>
      </c>
      <c r="P2487" s="668" t="s">
        <v>83</v>
      </c>
      <c r="Q2487" s="574" t="s">
        <v>8867</v>
      </c>
      <c r="R2487" s="574" t="s">
        <v>8868</v>
      </c>
      <c r="S2487" s="574" t="s">
        <v>8869</v>
      </c>
      <c r="T2487" s="574" t="s">
        <v>8785</v>
      </c>
      <c r="U2487" s="574" t="s">
        <v>8870</v>
      </c>
      <c r="V2487" s="574" t="s">
        <v>8871</v>
      </c>
      <c r="W2487" s="575" t="s">
        <v>8872</v>
      </c>
      <c r="X2487" s="575" t="s">
        <v>8873</v>
      </c>
      <c r="Y2487" s="576" t="s">
        <v>8874</v>
      </c>
      <c r="Z2487" s="577" t="s">
        <v>8875</v>
      </c>
      <c r="AA2487" s="578" t="s">
        <v>8876</v>
      </c>
      <c r="AE2487"/>
    </row>
    <row r="2488" spans="1:31" s="563" customFormat="1">
      <c r="A2488"/>
      <c r="B2488"/>
      <c r="C2488" s="568">
        <v>2027</v>
      </c>
      <c r="D2488" s="569" t="s">
        <v>101</v>
      </c>
      <c r="E2488" s="569" t="s">
        <v>356</v>
      </c>
      <c r="F2488" s="573" t="s">
        <v>462</v>
      </c>
      <c r="G2488" s="569" t="s">
        <v>42</v>
      </c>
      <c r="H2488" s="569" t="s">
        <v>41</v>
      </c>
      <c r="I2488" s="575" t="s">
        <v>54</v>
      </c>
      <c r="J2488" s="569" t="s">
        <v>77</v>
      </c>
      <c r="K2488" s="569" t="s">
        <v>469</v>
      </c>
      <c r="L2488" s="570">
        <v>0.7</v>
      </c>
      <c r="M2488" s="571">
        <v>0.86752629877010345</v>
      </c>
      <c r="N2488" s="572">
        <v>45.427242588217759</v>
      </c>
      <c r="O2488" s="668" t="s">
        <v>381</v>
      </c>
      <c r="P2488" s="668" t="s">
        <v>77</v>
      </c>
      <c r="Q2488" s="574" t="s">
        <v>8877</v>
      </c>
      <c r="R2488" s="574" t="s">
        <v>8878</v>
      </c>
      <c r="S2488" s="574" t="s">
        <v>8879</v>
      </c>
      <c r="T2488" s="574" t="s">
        <v>8785</v>
      </c>
      <c r="U2488" s="574" t="s">
        <v>8880</v>
      </c>
      <c r="V2488" s="574" t="s">
        <v>8881</v>
      </c>
      <c r="W2488" s="575" t="s">
        <v>8882</v>
      </c>
      <c r="X2488" s="575" t="s">
        <v>8883</v>
      </c>
      <c r="Y2488" s="576" t="s">
        <v>8884</v>
      </c>
      <c r="Z2488" s="577" t="s">
        <v>8885</v>
      </c>
      <c r="AA2488" s="578" t="s">
        <v>8886</v>
      </c>
      <c r="AE2488"/>
    </row>
    <row r="2489" spans="1:31" s="563" customFormat="1">
      <c r="A2489"/>
      <c r="B2489"/>
      <c r="C2489" s="568">
        <v>2027</v>
      </c>
      <c r="D2489" s="569" t="s">
        <v>101</v>
      </c>
      <c r="E2489" s="569" t="s">
        <v>356</v>
      </c>
      <c r="F2489" s="573" t="s">
        <v>462</v>
      </c>
      <c r="G2489" s="569" t="s">
        <v>42</v>
      </c>
      <c r="H2489" s="569" t="s">
        <v>41</v>
      </c>
      <c r="I2489" s="575" t="s">
        <v>54</v>
      </c>
      <c r="J2489" s="569" t="s">
        <v>77</v>
      </c>
      <c r="K2489" s="569" t="s">
        <v>93</v>
      </c>
      <c r="L2489" s="570">
        <v>0.3</v>
      </c>
      <c r="M2489" s="571">
        <v>0.37179698518718718</v>
      </c>
      <c r="N2489" s="572">
        <v>19.468818252093325</v>
      </c>
      <c r="O2489" s="668" t="s">
        <v>381</v>
      </c>
      <c r="P2489" s="668" t="s">
        <v>77</v>
      </c>
      <c r="Q2489" s="574" t="s">
        <v>8887</v>
      </c>
      <c r="R2489" s="574" t="s">
        <v>8888</v>
      </c>
      <c r="S2489" s="574" t="s">
        <v>8879</v>
      </c>
      <c r="T2489" s="574" t="s">
        <v>8785</v>
      </c>
      <c r="U2489" s="574" t="s">
        <v>8889</v>
      </c>
      <c r="V2489" s="574" t="s">
        <v>8890</v>
      </c>
      <c r="W2489" s="575" t="s">
        <v>8891</v>
      </c>
      <c r="X2489" s="575" t="s">
        <v>8892</v>
      </c>
      <c r="Y2489" s="576" t="s">
        <v>8884</v>
      </c>
      <c r="Z2489" s="577" t="s">
        <v>8893</v>
      </c>
      <c r="AA2489" s="578" t="s">
        <v>8894</v>
      </c>
      <c r="AE2489"/>
    </row>
    <row r="2490" spans="1:31" s="563" customFormat="1">
      <c r="A2490"/>
      <c r="B2490"/>
      <c r="C2490" s="568">
        <v>2027</v>
      </c>
      <c r="D2490" s="569" t="s">
        <v>101</v>
      </c>
      <c r="E2490" s="569" t="s">
        <v>356</v>
      </c>
      <c r="F2490" s="573" t="s">
        <v>462</v>
      </c>
      <c r="G2490" s="569" t="s">
        <v>42</v>
      </c>
      <c r="H2490" s="569" t="s">
        <v>41</v>
      </c>
      <c r="I2490" s="575" t="s">
        <v>54</v>
      </c>
      <c r="J2490" s="569" t="s">
        <v>349</v>
      </c>
      <c r="K2490" s="569" t="s">
        <v>467</v>
      </c>
      <c r="L2490" s="570">
        <v>0.4</v>
      </c>
      <c r="M2490" s="571">
        <v>0.26338780101014747</v>
      </c>
      <c r="N2490" s="572">
        <v>33.211513488865087</v>
      </c>
      <c r="O2490" s="668" t="s">
        <v>151</v>
      </c>
      <c r="P2490" s="668" t="s">
        <v>349</v>
      </c>
      <c r="Q2490" s="574" t="s">
        <v>8831</v>
      </c>
      <c r="R2490" s="574" t="s">
        <v>8832</v>
      </c>
      <c r="S2490" s="574" t="s">
        <v>8895</v>
      </c>
      <c r="T2490" s="574" t="s">
        <v>8785</v>
      </c>
      <c r="U2490" s="574" t="s">
        <v>8896</v>
      </c>
      <c r="V2490" s="574" t="s">
        <v>8897</v>
      </c>
      <c r="W2490" s="575" t="s">
        <v>8836</v>
      </c>
      <c r="X2490" s="575" t="s">
        <v>8837</v>
      </c>
      <c r="Y2490" s="576" t="s">
        <v>8898</v>
      </c>
      <c r="Z2490" s="577" t="s">
        <v>8899</v>
      </c>
      <c r="AA2490" s="578" t="s">
        <v>8840</v>
      </c>
      <c r="AE2490"/>
    </row>
    <row r="2491" spans="1:31" s="563" customFormat="1">
      <c r="A2491"/>
      <c r="B2491"/>
      <c r="C2491" s="568">
        <v>2027</v>
      </c>
      <c r="D2491" s="569" t="s">
        <v>101</v>
      </c>
      <c r="E2491" s="569" t="s">
        <v>356</v>
      </c>
      <c r="F2491" s="573" t="s">
        <v>462</v>
      </c>
      <c r="G2491" s="569" t="s">
        <v>42</v>
      </c>
      <c r="H2491" s="569" t="s">
        <v>41</v>
      </c>
      <c r="I2491" s="575" t="s">
        <v>54</v>
      </c>
      <c r="J2491" s="569" t="s">
        <v>349</v>
      </c>
      <c r="K2491" s="569" t="s">
        <v>104</v>
      </c>
      <c r="L2491" s="570">
        <v>0.6</v>
      </c>
      <c r="M2491" s="571">
        <v>0.39508170151522121</v>
      </c>
      <c r="N2491" s="572">
        <v>49.81727023329762</v>
      </c>
      <c r="O2491" s="668" t="s">
        <v>151</v>
      </c>
      <c r="P2491" s="668" t="s">
        <v>349</v>
      </c>
      <c r="Q2491" s="574" t="s">
        <v>8859</v>
      </c>
      <c r="R2491" s="574" t="s">
        <v>8860</v>
      </c>
      <c r="S2491" s="574" t="s">
        <v>8895</v>
      </c>
      <c r="T2491" s="574" t="s">
        <v>8785</v>
      </c>
      <c r="U2491" s="574" t="s">
        <v>8900</v>
      </c>
      <c r="V2491" s="574" t="s">
        <v>8901</v>
      </c>
      <c r="W2491" s="575" t="s">
        <v>8863</v>
      </c>
      <c r="X2491" s="575" t="s">
        <v>8864</v>
      </c>
      <c r="Y2491" s="576" t="s">
        <v>8898</v>
      </c>
      <c r="Z2491" s="577" t="s">
        <v>8902</v>
      </c>
      <c r="AA2491" s="578" t="s">
        <v>8866</v>
      </c>
      <c r="AE2491"/>
    </row>
    <row r="2492" spans="1:31" s="563" customFormat="1">
      <c r="A2492"/>
      <c r="B2492"/>
      <c r="C2492" s="568">
        <v>2027</v>
      </c>
      <c r="D2492" s="569" t="s">
        <v>101</v>
      </c>
      <c r="E2492" s="569" t="s">
        <v>356</v>
      </c>
      <c r="F2492" s="573" t="s">
        <v>462</v>
      </c>
      <c r="G2492" s="569" t="s">
        <v>42</v>
      </c>
      <c r="H2492" s="569" t="s">
        <v>41</v>
      </c>
      <c r="I2492" s="575" t="s">
        <v>54</v>
      </c>
      <c r="J2492" s="569" t="s">
        <v>76</v>
      </c>
      <c r="K2492" s="569" t="s">
        <v>467</v>
      </c>
      <c r="L2492" s="570">
        <v>0.5</v>
      </c>
      <c r="M2492" s="571">
        <v>5.8540394872854144E-3</v>
      </c>
      <c r="N2492" s="572">
        <v>6.6423026977730162</v>
      </c>
      <c r="O2492" s="668" t="s">
        <v>151</v>
      </c>
      <c r="P2492" s="668" t="s">
        <v>76</v>
      </c>
      <c r="Q2492" s="574" t="s">
        <v>8831</v>
      </c>
      <c r="R2492" s="574" t="s">
        <v>8832</v>
      </c>
      <c r="S2492" s="574" t="s">
        <v>8903</v>
      </c>
      <c r="T2492" s="574" t="s">
        <v>8785</v>
      </c>
      <c r="U2492" s="574" t="s">
        <v>8904</v>
      </c>
      <c r="V2492" s="574" t="s">
        <v>8905</v>
      </c>
      <c r="W2492" s="575" t="s">
        <v>8836</v>
      </c>
      <c r="X2492" s="575" t="s">
        <v>8837</v>
      </c>
      <c r="Y2492" s="576" t="s">
        <v>8906</v>
      </c>
      <c r="Z2492" s="577" t="s">
        <v>8907</v>
      </c>
      <c r="AA2492" s="578" t="s">
        <v>8840</v>
      </c>
      <c r="AE2492"/>
    </row>
    <row r="2493" spans="1:31" s="563" customFormat="1">
      <c r="A2493"/>
      <c r="B2493"/>
      <c r="C2493" s="568">
        <v>2027</v>
      </c>
      <c r="D2493" s="569" t="s">
        <v>101</v>
      </c>
      <c r="E2493" s="569" t="s">
        <v>356</v>
      </c>
      <c r="F2493" s="573" t="s">
        <v>462</v>
      </c>
      <c r="G2493" s="569" t="s">
        <v>42</v>
      </c>
      <c r="H2493" s="569" t="s">
        <v>41</v>
      </c>
      <c r="I2493" s="575" t="s">
        <v>54</v>
      </c>
      <c r="J2493" s="569" t="s">
        <v>76</v>
      </c>
      <c r="K2493" s="569" t="s">
        <v>111</v>
      </c>
      <c r="L2493" s="570">
        <v>0.5</v>
      </c>
      <c r="M2493" s="571">
        <v>5.8540394872854144E-3</v>
      </c>
      <c r="N2493" s="572">
        <v>6.6423026977730162</v>
      </c>
      <c r="O2493" s="668" t="s">
        <v>151</v>
      </c>
      <c r="P2493" s="668" t="s">
        <v>76</v>
      </c>
      <c r="Q2493" s="574" t="s">
        <v>8908</v>
      </c>
      <c r="R2493" s="574" t="s">
        <v>8909</v>
      </c>
      <c r="S2493" s="574" t="s">
        <v>8903</v>
      </c>
      <c r="T2493" s="574" t="s">
        <v>8785</v>
      </c>
      <c r="U2493" s="574" t="s">
        <v>8910</v>
      </c>
      <c r="V2493" s="574" t="s">
        <v>8911</v>
      </c>
      <c r="W2493" s="575" t="s">
        <v>8912</v>
      </c>
      <c r="X2493" s="575" t="s">
        <v>8913</v>
      </c>
      <c r="Y2493" s="576" t="s">
        <v>8906</v>
      </c>
      <c r="Z2493" s="577" t="s">
        <v>8914</v>
      </c>
      <c r="AA2493" s="578" t="s">
        <v>8915</v>
      </c>
      <c r="AE2493"/>
    </row>
    <row r="2494" spans="1:31" s="563" customFormat="1">
      <c r="A2494"/>
      <c r="B2494"/>
      <c r="C2494" s="568">
        <v>2027</v>
      </c>
      <c r="D2494" s="569" t="s">
        <v>101</v>
      </c>
      <c r="E2494" s="569" t="s">
        <v>356</v>
      </c>
      <c r="F2494" s="573" t="s">
        <v>462</v>
      </c>
      <c r="G2494" s="569" t="s">
        <v>42</v>
      </c>
      <c r="H2494" s="569" t="s">
        <v>41</v>
      </c>
      <c r="I2494" s="575" t="s">
        <v>54</v>
      </c>
      <c r="J2494" s="569" t="s">
        <v>74</v>
      </c>
      <c r="K2494" s="569" t="s">
        <v>467</v>
      </c>
      <c r="L2494" s="570">
        <v>0.5</v>
      </c>
      <c r="M2494" s="571">
        <v>7.3499083289150544E-2</v>
      </c>
      <c r="N2494" s="572">
        <v>71.167528904710878</v>
      </c>
      <c r="O2494" s="668" t="s">
        <v>151</v>
      </c>
      <c r="P2494" s="668" t="s">
        <v>74</v>
      </c>
      <c r="Q2494" s="574" t="s">
        <v>8831</v>
      </c>
      <c r="R2494" s="574" t="s">
        <v>8832</v>
      </c>
      <c r="S2494" s="574" t="s">
        <v>8916</v>
      </c>
      <c r="T2494" s="574" t="s">
        <v>8785</v>
      </c>
      <c r="U2494" s="574" t="s">
        <v>8917</v>
      </c>
      <c r="V2494" s="574" t="s">
        <v>8918</v>
      </c>
      <c r="W2494" s="575" t="s">
        <v>8836</v>
      </c>
      <c r="X2494" s="575" t="s">
        <v>8837</v>
      </c>
      <c r="Y2494" s="576" t="s">
        <v>8919</v>
      </c>
      <c r="Z2494" s="577" t="s">
        <v>8920</v>
      </c>
      <c r="AA2494" s="578" t="s">
        <v>8840</v>
      </c>
      <c r="AE2494"/>
    </row>
    <row r="2495" spans="1:31" s="563" customFormat="1">
      <c r="A2495"/>
      <c r="B2495"/>
      <c r="C2495" s="568">
        <v>2027</v>
      </c>
      <c r="D2495" s="569" t="s">
        <v>101</v>
      </c>
      <c r="E2495" s="569" t="s">
        <v>356</v>
      </c>
      <c r="F2495" s="573" t="s">
        <v>462</v>
      </c>
      <c r="G2495" s="569" t="s">
        <v>42</v>
      </c>
      <c r="H2495" s="569" t="s">
        <v>41</v>
      </c>
      <c r="I2495" s="575" t="s">
        <v>54</v>
      </c>
      <c r="J2495" s="569" t="s">
        <v>74</v>
      </c>
      <c r="K2495" s="569" t="s">
        <v>111</v>
      </c>
      <c r="L2495" s="570">
        <v>0.5</v>
      </c>
      <c r="M2495" s="571">
        <v>7.3499083289150544E-2</v>
      </c>
      <c r="N2495" s="572">
        <v>71.167528904710878</v>
      </c>
      <c r="O2495" s="668" t="s">
        <v>151</v>
      </c>
      <c r="P2495" s="668" t="s">
        <v>74</v>
      </c>
      <c r="Q2495" s="574" t="s">
        <v>8908</v>
      </c>
      <c r="R2495" s="574" t="s">
        <v>8909</v>
      </c>
      <c r="S2495" s="574" t="s">
        <v>8916</v>
      </c>
      <c r="T2495" s="574" t="s">
        <v>8785</v>
      </c>
      <c r="U2495" s="574" t="s">
        <v>8921</v>
      </c>
      <c r="V2495" s="574" t="s">
        <v>8922</v>
      </c>
      <c r="W2495" s="575" t="s">
        <v>8912</v>
      </c>
      <c r="X2495" s="575" t="s">
        <v>8913</v>
      </c>
      <c r="Y2495" s="576" t="s">
        <v>8919</v>
      </c>
      <c r="Z2495" s="577" t="s">
        <v>8923</v>
      </c>
      <c r="AA2495" s="578" t="s">
        <v>8915</v>
      </c>
      <c r="AE2495"/>
    </row>
    <row r="2496" spans="1:31" s="563" customFormat="1">
      <c r="A2496"/>
      <c r="B2496"/>
      <c r="C2496" s="568">
        <v>2027</v>
      </c>
      <c r="D2496" s="569" t="s">
        <v>101</v>
      </c>
      <c r="E2496" s="569" t="s">
        <v>356</v>
      </c>
      <c r="F2496" s="573" t="s">
        <v>462</v>
      </c>
      <c r="G2496" s="569" t="s">
        <v>42</v>
      </c>
      <c r="H2496" s="569" t="s">
        <v>41</v>
      </c>
      <c r="I2496" s="575" t="s">
        <v>54</v>
      </c>
      <c r="J2496" s="569" t="s">
        <v>351</v>
      </c>
      <c r="K2496" s="569" t="s">
        <v>100</v>
      </c>
      <c r="L2496" s="570">
        <v>1</v>
      </c>
      <c r="M2496" s="571">
        <v>0.38246223431019677</v>
      </c>
      <c r="N2496" s="572">
        <v>1.8819857643690214</v>
      </c>
      <c r="O2496" s="668" t="s">
        <v>151</v>
      </c>
      <c r="P2496" s="668" t="s">
        <v>351</v>
      </c>
      <c r="Q2496" s="574" t="s">
        <v>8924</v>
      </c>
      <c r="R2496" s="574" t="s">
        <v>8925</v>
      </c>
      <c r="S2496" s="574" t="s">
        <v>8926</v>
      </c>
      <c r="T2496" s="574" t="s">
        <v>8785</v>
      </c>
      <c r="U2496" s="574" t="s">
        <v>8927</v>
      </c>
      <c r="V2496" s="574" t="s">
        <v>8928</v>
      </c>
      <c r="W2496" s="575" t="s">
        <v>8929</v>
      </c>
      <c r="X2496" s="575" t="s">
        <v>8930</v>
      </c>
      <c r="Y2496" s="576" t="s">
        <v>8931</v>
      </c>
      <c r="Z2496" s="577" t="s">
        <v>8932</v>
      </c>
      <c r="AA2496" s="578" t="s">
        <v>8933</v>
      </c>
      <c r="AE2496"/>
    </row>
    <row r="2497" spans="1:31" s="563" customFormat="1">
      <c r="A2497"/>
      <c r="B2497"/>
      <c r="C2497" s="568">
        <v>2027</v>
      </c>
      <c r="D2497" s="569" t="s">
        <v>101</v>
      </c>
      <c r="E2497" s="569" t="s">
        <v>356</v>
      </c>
      <c r="F2497" s="573" t="s">
        <v>462</v>
      </c>
      <c r="G2497" s="569" t="s">
        <v>42</v>
      </c>
      <c r="H2497" s="569" t="s">
        <v>41</v>
      </c>
      <c r="I2497" s="575" t="s">
        <v>54</v>
      </c>
      <c r="J2497" s="569" t="s">
        <v>67</v>
      </c>
      <c r="K2497" s="569" t="s">
        <v>81</v>
      </c>
      <c r="L2497" s="570">
        <v>1</v>
      </c>
      <c r="M2497" s="571">
        <v>0.4546625149793887</v>
      </c>
      <c r="N2497" s="572">
        <v>2.7007164815121061</v>
      </c>
      <c r="O2497" s="668" t="s">
        <v>382</v>
      </c>
      <c r="P2497" s="668" t="s">
        <v>67</v>
      </c>
      <c r="Q2497" s="574" t="s">
        <v>8867</v>
      </c>
      <c r="R2497" s="574" t="s">
        <v>8868</v>
      </c>
      <c r="S2497" s="574" t="s">
        <v>8934</v>
      </c>
      <c r="T2497" s="574" t="s">
        <v>8785</v>
      </c>
      <c r="U2497" s="574" t="s">
        <v>8935</v>
      </c>
      <c r="V2497" s="574" t="s">
        <v>8936</v>
      </c>
      <c r="W2497" s="575" t="s">
        <v>8872</v>
      </c>
      <c r="X2497" s="575" t="s">
        <v>8873</v>
      </c>
      <c r="Y2497" s="576" t="s">
        <v>8937</v>
      </c>
      <c r="Z2497" s="577" t="s">
        <v>8938</v>
      </c>
      <c r="AA2497" s="578" t="s">
        <v>8876</v>
      </c>
      <c r="AE2497"/>
    </row>
    <row r="2498" spans="1:31" s="563" customFormat="1">
      <c r="A2498"/>
      <c r="B2498"/>
      <c r="C2498" s="568">
        <v>2027</v>
      </c>
      <c r="D2498" s="569" t="s">
        <v>101</v>
      </c>
      <c r="E2498" s="569" t="s">
        <v>356</v>
      </c>
      <c r="F2498" s="573" t="s">
        <v>462</v>
      </c>
      <c r="G2498" s="569" t="s">
        <v>42</v>
      </c>
      <c r="H2498" s="569" t="s">
        <v>41</v>
      </c>
      <c r="I2498" s="575" t="s">
        <v>54</v>
      </c>
      <c r="J2498" s="569" t="s">
        <v>66</v>
      </c>
      <c r="K2498" s="569" t="s">
        <v>115</v>
      </c>
      <c r="L2498" s="570">
        <v>0.1</v>
      </c>
      <c r="M2498" s="571">
        <v>0.12356412738682922</v>
      </c>
      <c r="N2498" s="572">
        <v>6.7517912037802645</v>
      </c>
      <c r="O2498" s="668" t="s">
        <v>381</v>
      </c>
      <c r="P2498" s="668" t="s">
        <v>66</v>
      </c>
      <c r="Q2498" s="574" t="s">
        <v>8939</v>
      </c>
      <c r="R2498" s="574" t="s">
        <v>8940</v>
      </c>
      <c r="S2498" s="574" t="s">
        <v>8941</v>
      </c>
      <c r="T2498" s="574" t="s">
        <v>8785</v>
      </c>
      <c r="U2498" s="574" t="s">
        <v>8942</v>
      </c>
      <c r="V2498" s="574" t="s">
        <v>8943</v>
      </c>
      <c r="W2498" s="575" t="s">
        <v>8944</v>
      </c>
      <c r="X2498" s="575" t="s">
        <v>8945</v>
      </c>
      <c r="Y2498" s="576" t="s">
        <v>8946</v>
      </c>
      <c r="Z2498" s="577" t="s">
        <v>8947</v>
      </c>
      <c r="AA2498" s="578" t="s">
        <v>8948</v>
      </c>
      <c r="AE2498"/>
    </row>
    <row r="2499" spans="1:31" s="563" customFormat="1">
      <c r="A2499"/>
      <c r="B2499"/>
      <c r="C2499" s="568">
        <v>2027</v>
      </c>
      <c r="D2499" s="569" t="s">
        <v>101</v>
      </c>
      <c r="E2499" s="569" t="s">
        <v>356</v>
      </c>
      <c r="F2499" s="573" t="s">
        <v>462</v>
      </c>
      <c r="G2499" s="569" t="s">
        <v>42</v>
      </c>
      <c r="H2499" s="569" t="s">
        <v>41</v>
      </c>
      <c r="I2499" s="575" t="s">
        <v>54</v>
      </c>
      <c r="J2499" s="569" t="s">
        <v>66</v>
      </c>
      <c r="K2499" s="569" t="s">
        <v>310</v>
      </c>
      <c r="L2499" s="570">
        <v>0.5</v>
      </c>
      <c r="M2499" s="571">
        <v>0.61782063693414602</v>
      </c>
      <c r="N2499" s="572">
        <v>33.758956018901316</v>
      </c>
      <c r="O2499" s="668" t="s">
        <v>381</v>
      </c>
      <c r="P2499" s="668" t="s">
        <v>66</v>
      </c>
      <c r="Q2499" s="574" t="s">
        <v>8949</v>
      </c>
      <c r="R2499" s="574" t="s">
        <v>8950</v>
      </c>
      <c r="S2499" s="574" t="s">
        <v>8941</v>
      </c>
      <c r="T2499" s="574" t="s">
        <v>8785</v>
      </c>
      <c r="U2499" s="574" t="s">
        <v>8951</v>
      </c>
      <c r="V2499" s="574" t="s">
        <v>8952</v>
      </c>
      <c r="W2499" s="575" t="s">
        <v>8953</v>
      </c>
      <c r="X2499" s="575" t="s">
        <v>8954</v>
      </c>
      <c r="Y2499" s="576" t="s">
        <v>8946</v>
      </c>
      <c r="Z2499" s="577" t="s">
        <v>8955</v>
      </c>
      <c r="AA2499" s="578" t="s">
        <v>8956</v>
      </c>
      <c r="AE2499"/>
    </row>
    <row r="2500" spans="1:31" s="563" customFormat="1">
      <c r="A2500"/>
      <c r="B2500"/>
      <c r="C2500" s="568">
        <v>2027</v>
      </c>
      <c r="D2500" s="569" t="s">
        <v>101</v>
      </c>
      <c r="E2500" s="569" t="s">
        <v>356</v>
      </c>
      <c r="F2500" s="573" t="s">
        <v>462</v>
      </c>
      <c r="G2500" s="569" t="s">
        <v>42</v>
      </c>
      <c r="H2500" s="569" t="s">
        <v>41</v>
      </c>
      <c r="I2500" s="575" t="s">
        <v>54</v>
      </c>
      <c r="J2500" s="569" t="s">
        <v>66</v>
      </c>
      <c r="K2500" s="569" t="s">
        <v>79</v>
      </c>
      <c r="L2500" s="570">
        <v>0.4</v>
      </c>
      <c r="M2500" s="571">
        <v>0.49425650954731687</v>
      </c>
      <c r="N2500" s="572">
        <v>27.007164815121058</v>
      </c>
      <c r="O2500" s="668" t="s">
        <v>381</v>
      </c>
      <c r="P2500" s="668" t="s">
        <v>66</v>
      </c>
      <c r="Q2500" s="574" t="s">
        <v>8957</v>
      </c>
      <c r="R2500" s="574" t="s">
        <v>8958</v>
      </c>
      <c r="S2500" s="574" t="s">
        <v>8941</v>
      </c>
      <c r="T2500" s="574" t="s">
        <v>8785</v>
      </c>
      <c r="U2500" s="574" t="s">
        <v>8959</v>
      </c>
      <c r="V2500" s="574" t="s">
        <v>8960</v>
      </c>
      <c r="W2500" s="575" t="s">
        <v>8961</v>
      </c>
      <c r="X2500" s="575" t="s">
        <v>8962</v>
      </c>
      <c r="Y2500" s="576" t="s">
        <v>8946</v>
      </c>
      <c r="Z2500" s="577" t="s">
        <v>8963</v>
      </c>
      <c r="AA2500" s="578" t="s">
        <v>8964</v>
      </c>
      <c r="AE2500"/>
    </row>
    <row r="2501" spans="1:31" s="563" customFormat="1">
      <c r="A2501"/>
      <c r="B2501"/>
      <c r="C2501" s="568">
        <v>2027</v>
      </c>
      <c r="D2501" s="569" t="s">
        <v>101</v>
      </c>
      <c r="E2501" s="569" t="s">
        <v>356</v>
      </c>
      <c r="F2501" s="573" t="s">
        <v>462</v>
      </c>
      <c r="G2501" s="569" t="s">
        <v>42</v>
      </c>
      <c r="H2501" s="569" t="s">
        <v>41</v>
      </c>
      <c r="I2501" s="575" t="s">
        <v>54</v>
      </c>
      <c r="J2501" s="569" t="s">
        <v>348</v>
      </c>
      <c r="K2501" s="569" t="s">
        <v>469</v>
      </c>
      <c r="L2501" s="570">
        <v>1</v>
      </c>
      <c r="M2501" s="571">
        <v>1.1471803152146607</v>
      </c>
      <c r="N2501" s="572">
        <v>143.9165584517487</v>
      </c>
      <c r="O2501" s="668" t="s">
        <v>151</v>
      </c>
      <c r="P2501" s="668" t="s">
        <v>348</v>
      </c>
      <c r="Q2501" s="574" t="s">
        <v>8877</v>
      </c>
      <c r="R2501" s="574" t="s">
        <v>8878</v>
      </c>
      <c r="S2501" s="574" t="s">
        <v>8965</v>
      </c>
      <c r="T2501" s="574" t="s">
        <v>8785</v>
      </c>
      <c r="U2501" s="574" t="s">
        <v>8966</v>
      </c>
      <c r="V2501" s="574" t="s">
        <v>8967</v>
      </c>
      <c r="W2501" s="575" t="s">
        <v>8882</v>
      </c>
      <c r="X2501" s="575" t="s">
        <v>8883</v>
      </c>
      <c r="Y2501" s="576" t="s">
        <v>8968</v>
      </c>
      <c r="Z2501" s="577" t="s">
        <v>8969</v>
      </c>
      <c r="AA2501" s="578" t="s">
        <v>8886</v>
      </c>
      <c r="AE2501"/>
    </row>
    <row r="2502" spans="1:31" s="563" customFormat="1">
      <c r="A2502"/>
      <c r="B2502"/>
      <c r="C2502" s="568">
        <v>2027</v>
      </c>
      <c r="D2502" s="569" t="s">
        <v>101</v>
      </c>
      <c r="E2502" s="569" t="s">
        <v>357</v>
      </c>
      <c r="F2502" s="573" t="s">
        <v>462</v>
      </c>
      <c r="G2502" s="569" t="s">
        <v>42</v>
      </c>
      <c r="H2502" s="569" t="s">
        <v>41</v>
      </c>
      <c r="I2502" s="575" t="s">
        <v>54</v>
      </c>
      <c r="J2502" s="569" t="s">
        <v>352</v>
      </c>
      <c r="K2502" s="569" t="s">
        <v>346</v>
      </c>
      <c r="L2502" s="570">
        <v>1</v>
      </c>
      <c r="M2502" s="571">
        <v>1.385925319752751</v>
      </c>
      <c r="N2502" s="572">
        <v>55.078164000000001</v>
      </c>
      <c r="O2502" s="668" t="s">
        <v>151</v>
      </c>
      <c r="P2502" s="668" t="s">
        <v>352</v>
      </c>
      <c r="Q2502" s="574" t="s">
        <v>8782</v>
      </c>
      <c r="R2502" s="574" t="s">
        <v>8783</v>
      </c>
      <c r="S2502" s="574" t="s">
        <v>8784</v>
      </c>
      <c r="T2502" s="574" t="s">
        <v>8785</v>
      </c>
      <c r="U2502" s="574" t="s">
        <v>8786</v>
      </c>
      <c r="V2502" s="574" t="s">
        <v>8787</v>
      </c>
      <c r="W2502" s="575" t="s">
        <v>8788</v>
      </c>
      <c r="X2502" s="575" t="s">
        <v>8789</v>
      </c>
      <c r="Y2502" s="576" t="s">
        <v>8790</v>
      </c>
      <c r="Z2502" s="577" t="s">
        <v>8970</v>
      </c>
      <c r="AA2502" s="578" t="s">
        <v>8971</v>
      </c>
      <c r="AE2502"/>
    </row>
    <row r="2503" spans="1:31" s="563" customFormat="1">
      <c r="A2503"/>
      <c r="B2503"/>
      <c r="C2503" s="568">
        <v>2027</v>
      </c>
      <c r="D2503" s="569" t="s">
        <v>101</v>
      </c>
      <c r="E2503" s="569" t="s">
        <v>357</v>
      </c>
      <c r="F2503" s="573" t="s">
        <v>462</v>
      </c>
      <c r="G2503" s="569" t="s">
        <v>42</v>
      </c>
      <c r="H2503" s="569" t="s">
        <v>41</v>
      </c>
      <c r="I2503" s="575" t="s">
        <v>54</v>
      </c>
      <c r="J2503" s="569" t="s">
        <v>116</v>
      </c>
      <c r="K2503" s="569" t="s">
        <v>90</v>
      </c>
      <c r="L2503" s="570">
        <v>0.5</v>
      </c>
      <c r="M2503" s="571">
        <v>1.1600430565322533</v>
      </c>
      <c r="N2503" s="572">
        <v>5.2179313263157905</v>
      </c>
      <c r="O2503" s="668" t="s">
        <v>382</v>
      </c>
      <c r="P2503" s="668" t="s">
        <v>116</v>
      </c>
      <c r="Q2503" s="574" t="s">
        <v>8793</v>
      </c>
      <c r="R2503" s="574" t="s">
        <v>8794</v>
      </c>
      <c r="S2503" s="574" t="s">
        <v>8795</v>
      </c>
      <c r="T2503" s="574" t="s">
        <v>8785</v>
      </c>
      <c r="U2503" s="574" t="s">
        <v>8796</v>
      </c>
      <c r="V2503" s="574" t="s">
        <v>8797</v>
      </c>
      <c r="W2503" s="575" t="s">
        <v>8798</v>
      </c>
      <c r="X2503" s="575" t="s">
        <v>8799</v>
      </c>
      <c r="Y2503" s="576" t="s">
        <v>8800</v>
      </c>
      <c r="Z2503" s="577" t="s">
        <v>8972</v>
      </c>
      <c r="AA2503" s="578" t="s">
        <v>8973</v>
      </c>
      <c r="AE2503"/>
    </row>
    <row r="2504" spans="1:31" s="563" customFormat="1">
      <c r="A2504"/>
      <c r="B2504"/>
      <c r="C2504" s="568">
        <v>2027</v>
      </c>
      <c r="D2504" s="569" t="s">
        <v>101</v>
      </c>
      <c r="E2504" s="569" t="s">
        <v>357</v>
      </c>
      <c r="F2504" s="573" t="s">
        <v>462</v>
      </c>
      <c r="G2504" s="569" t="s">
        <v>42</v>
      </c>
      <c r="H2504" s="569" t="s">
        <v>41</v>
      </c>
      <c r="I2504" s="575" t="s">
        <v>54</v>
      </c>
      <c r="J2504" s="569" t="s">
        <v>116</v>
      </c>
      <c r="K2504" s="569" t="s">
        <v>466</v>
      </c>
      <c r="L2504" s="570">
        <v>0.5</v>
      </c>
      <c r="M2504" s="571">
        <v>1.1600430565322533</v>
      </c>
      <c r="N2504" s="572">
        <v>5.2179313263157905</v>
      </c>
      <c r="O2504" s="668" t="s">
        <v>382</v>
      </c>
      <c r="P2504" s="668" t="s">
        <v>116</v>
      </c>
      <c r="Q2504" s="574" t="s">
        <v>8803</v>
      </c>
      <c r="R2504" s="574" t="s">
        <v>8804</v>
      </c>
      <c r="S2504" s="574" t="s">
        <v>8795</v>
      </c>
      <c r="T2504" s="574" t="s">
        <v>8785</v>
      </c>
      <c r="U2504" s="574" t="s">
        <v>8805</v>
      </c>
      <c r="V2504" s="574" t="s">
        <v>8806</v>
      </c>
      <c r="W2504" s="575" t="s">
        <v>8807</v>
      </c>
      <c r="X2504" s="575" t="s">
        <v>8808</v>
      </c>
      <c r="Y2504" s="576" t="s">
        <v>8800</v>
      </c>
      <c r="Z2504" s="577" t="s">
        <v>8974</v>
      </c>
      <c r="AA2504" s="578" t="s">
        <v>8975</v>
      </c>
      <c r="AE2504"/>
    </row>
    <row r="2505" spans="1:31" s="563" customFormat="1">
      <c r="A2505"/>
      <c r="B2505"/>
      <c r="C2505" s="568">
        <v>2027</v>
      </c>
      <c r="D2505" s="569" t="s">
        <v>101</v>
      </c>
      <c r="E2505" s="569" t="s">
        <v>357</v>
      </c>
      <c r="F2505" s="573" t="s">
        <v>462</v>
      </c>
      <c r="G2505" s="569" t="s">
        <v>42</v>
      </c>
      <c r="H2505" s="569" t="s">
        <v>41</v>
      </c>
      <c r="I2505" s="575" t="s">
        <v>54</v>
      </c>
      <c r="J2505" s="569" t="s">
        <v>109</v>
      </c>
      <c r="K2505" s="569" t="s">
        <v>106</v>
      </c>
      <c r="L2505" s="570">
        <v>1</v>
      </c>
      <c r="M2505" s="571">
        <v>5.3082749897818671</v>
      </c>
      <c r="N2505" s="572">
        <v>208.71725305263161</v>
      </c>
      <c r="O2505" s="668" t="s">
        <v>381</v>
      </c>
      <c r="P2505" s="668" t="s">
        <v>109</v>
      </c>
      <c r="Q2505" s="574" t="s">
        <v>8811</v>
      </c>
      <c r="R2505" s="574" t="s">
        <v>8812</v>
      </c>
      <c r="S2505" s="574" t="s">
        <v>8813</v>
      </c>
      <c r="T2505" s="574" t="s">
        <v>8785</v>
      </c>
      <c r="U2505" s="574" t="s">
        <v>8814</v>
      </c>
      <c r="V2505" s="574" t="s">
        <v>8815</v>
      </c>
      <c r="W2505" s="575" t="s">
        <v>8816</v>
      </c>
      <c r="X2505" s="575" t="s">
        <v>8817</v>
      </c>
      <c r="Y2505" s="576" t="s">
        <v>8818</v>
      </c>
      <c r="Z2505" s="577" t="s">
        <v>8976</v>
      </c>
      <c r="AA2505" s="578" t="s">
        <v>8977</v>
      </c>
      <c r="AE2505"/>
    </row>
    <row r="2506" spans="1:31" s="563" customFormat="1">
      <c r="A2506"/>
      <c r="B2506"/>
      <c r="C2506" s="568">
        <v>2027</v>
      </c>
      <c r="D2506" s="569" t="s">
        <v>101</v>
      </c>
      <c r="E2506" s="569" t="s">
        <v>357</v>
      </c>
      <c r="F2506" s="573" t="s">
        <v>462</v>
      </c>
      <c r="G2506" s="569" t="s">
        <v>42</v>
      </c>
      <c r="H2506" s="569" t="s">
        <v>41</v>
      </c>
      <c r="I2506" s="575" t="s">
        <v>54</v>
      </c>
      <c r="J2506" s="569" t="s">
        <v>350</v>
      </c>
      <c r="K2506" s="569" t="s">
        <v>106</v>
      </c>
      <c r="L2506" s="570">
        <v>0.4</v>
      </c>
      <c r="M2506" s="571">
        <v>1.2144293787141818</v>
      </c>
      <c r="N2506" s="572">
        <v>141.00009984000002</v>
      </c>
      <c r="O2506" s="668" t="s">
        <v>151</v>
      </c>
      <c r="P2506" s="668" t="s">
        <v>350</v>
      </c>
      <c r="Q2506" s="574" t="s">
        <v>8811</v>
      </c>
      <c r="R2506" s="574" t="s">
        <v>8812</v>
      </c>
      <c r="S2506" s="574" t="s">
        <v>8823</v>
      </c>
      <c r="T2506" s="574" t="s">
        <v>8785</v>
      </c>
      <c r="U2506" s="574" t="s">
        <v>8978</v>
      </c>
      <c r="V2506" s="574" t="s">
        <v>8979</v>
      </c>
      <c r="W2506" s="575" t="s">
        <v>8816</v>
      </c>
      <c r="X2506" s="575" t="s">
        <v>8817</v>
      </c>
      <c r="Y2506" s="576" t="s">
        <v>8828</v>
      </c>
      <c r="Z2506" s="577" t="s">
        <v>8980</v>
      </c>
      <c r="AA2506" s="578" t="s">
        <v>8977</v>
      </c>
      <c r="AE2506"/>
    </row>
    <row r="2507" spans="1:31" s="563" customFormat="1">
      <c r="A2507"/>
      <c r="B2507"/>
      <c r="C2507" s="568">
        <v>2027</v>
      </c>
      <c r="D2507" s="569" t="s">
        <v>101</v>
      </c>
      <c r="E2507" s="569" t="s">
        <v>357</v>
      </c>
      <c r="F2507" s="573" t="s">
        <v>462</v>
      </c>
      <c r="G2507" s="569" t="s">
        <v>42</v>
      </c>
      <c r="H2507" s="569" t="s">
        <v>41</v>
      </c>
      <c r="I2507" s="575" t="s">
        <v>54</v>
      </c>
      <c r="J2507" s="569" t="s">
        <v>350</v>
      </c>
      <c r="K2507" s="569" t="s">
        <v>104</v>
      </c>
      <c r="L2507" s="570">
        <v>0.6</v>
      </c>
      <c r="M2507" s="571">
        <v>1.8216440680712724</v>
      </c>
      <c r="N2507" s="572">
        <v>211.50014976000003</v>
      </c>
      <c r="O2507" s="668" t="s">
        <v>151</v>
      </c>
      <c r="P2507" s="668" t="s">
        <v>350</v>
      </c>
      <c r="Q2507" s="574" t="s">
        <v>8859</v>
      </c>
      <c r="R2507" s="574" t="s">
        <v>8860</v>
      </c>
      <c r="S2507" s="574" t="s">
        <v>8823</v>
      </c>
      <c r="T2507" s="574" t="s">
        <v>8785</v>
      </c>
      <c r="U2507" s="574" t="s">
        <v>8981</v>
      </c>
      <c r="V2507" s="574" t="s">
        <v>8982</v>
      </c>
      <c r="W2507" s="575" t="s">
        <v>8863</v>
      </c>
      <c r="X2507" s="575" t="s">
        <v>8864</v>
      </c>
      <c r="Y2507" s="576" t="s">
        <v>8828</v>
      </c>
      <c r="Z2507" s="577" t="s">
        <v>8983</v>
      </c>
      <c r="AA2507" s="578" t="s">
        <v>8984</v>
      </c>
      <c r="AE2507"/>
    </row>
    <row r="2508" spans="1:31" s="563" customFormat="1">
      <c r="A2508"/>
      <c r="B2508"/>
      <c r="C2508" s="568">
        <v>2027</v>
      </c>
      <c r="D2508" s="569" t="s">
        <v>101</v>
      </c>
      <c r="E2508" s="569" t="s">
        <v>357</v>
      </c>
      <c r="F2508" s="573" t="s">
        <v>462</v>
      </c>
      <c r="G2508" s="569" t="s">
        <v>42</v>
      </c>
      <c r="H2508" s="569" t="s">
        <v>41</v>
      </c>
      <c r="I2508" s="575" t="s">
        <v>54</v>
      </c>
      <c r="J2508" s="569" t="s">
        <v>99</v>
      </c>
      <c r="K2508" s="569" t="s">
        <v>467</v>
      </c>
      <c r="L2508" s="570">
        <v>1</v>
      </c>
      <c r="M2508" s="571">
        <v>1.2611195793825098</v>
      </c>
      <c r="N2508" s="572">
        <v>308.43771839999999</v>
      </c>
      <c r="O2508" s="668" t="s">
        <v>151</v>
      </c>
      <c r="P2508" s="668" t="s">
        <v>99</v>
      </c>
      <c r="Q2508" s="574" t="s">
        <v>8831</v>
      </c>
      <c r="R2508" s="574" t="s">
        <v>8832</v>
      </c>
      <c r="S2508" s="574" t="s">
        <v>8833</v>
      </c>
      <c r="T2508" s="574" t="s">
        <v>8785</v>
      </c>
      <c r="U2508" s="574" t="s">
        <v>8834</v>
      </c>
      <c r="V2508" s="574" t="s">
        <v>8835</v>
      </c>
      <c r="W2508" s="575" t="s">
        <v>8836</v>
      </c>
      <c r="X2508" s="575" t="s">
        <v>8837</v>
      </c>
      <c r="Y2508" s="576" t="s">
        <v>8838</v>
      </c>
      <c r="Z2508" s="577" t="s">
        <v>8985</v>
      </c>
      <c r="AA2508" s="578" t="s">
        <v>8986</v>
      </c>
      <c r="AE2508"/>
    </row>
    <row r="2509" spans="1:31" s="563" customFormat="1">
      <c r="A2509"/>
      <c r="B2509"/>
      <c r="C2509" s="568">
        <v>2027</v>
      </c>
      <c r="D2509" s="569" t="s">
        <v>101</v>
      </c>
      <c r="E2509" s="569" t="s">
        <v>357</v>
      </c>
      <c r="F2509" s="573" t="s">
        <v>462</v>
      </c>
      <c r="G2509" s="569" t="s">
        <v>42</v>
      </c>
      <c r="H2509" s="569" t="s">
        <v>41</v>
      </c>
      <c r="I2509" s="575" t="s">
        <v>54</v>
      </c>
      <c r="J2509" s="569" t="s">
        <v>96</v>
      </c>
      <c r="K2509" s="569" t="s">
        <v>467</v>
      </c>
      <c r="L2509" s="570">
        <v>1</v>
      </c>
      <c r="M2509" s="571">
        <v>2.2029241761768233E-2</v>
      </c>
      <c r="N2509" s="572">
        <v>44.062531200000002</v>
      </c>
      <c r="O2509" s="668" t="s">
        <v>151</v>
      </c>
      <c r="P2509" s="668" t="s">
        <v>96</v>
      </c>
      <c r="Q2509" s="574" t="s">
        <v>8831</v>
      </c>
      <c r="R2509" s="574" t="s">
        <v>8832</v>
      </c>
      <c r="S2509" s="574" t="s">
        <v>8841</v>
      </c>
      <c r="T2509" s="574" t="s">
        <v>8785</v>
      </c>
      <c r="U2509" s="574" t="s">
        <v>8842</v>
      </c>
      <c r="V2509" s="574" t="s">
        <v>8843</v>
      </c>
      <c r="W2509" s="575" t="s">
        <v>8836</v>
      </c>
      <c r="X2509" s="575" t="s">
        <v>8837</v>
      </c>
      <c r="Y2509" s="576" t="s">
        <v>8844</v>
      </c>
      <c r="Z2509" s="577" t="s">
        <v>8987</v>
      </c>
      <c r="AA2509" s="578" t="s">
        <v>8986</v>
      </c>
      <c r="AE2509"/>
    </row>
    <row r="2510" spans="1:31" s="563" customFormat="1">
      <c r="A2510"/>
      <c r="B2510"/>
      <c r="C2510" s="568">
        <v>2027</v>
      </c>
      <c r="D2510" s="569" t="s">
        <v>101</v>
      </c>
      <c r="E2510" s="569" t="s">
        <v>357</v>
      </c>
      <c r="F2510" s="573" t="s">
        <v>462</v>
      </c>
      <c r="G2510" s="569" t="s">
        <v>42</v>
      </c>
      <c r="H2510" s="569" t="s">
        <v>41</v>
      </c>
      <c r="I2510" s="575" t="s">
        <v>54</v>
      </c>
      <c r="J2510" s="569" t="s">
        <v>87</v>
      </c>
      <c r="K2510" s="569" t="s">
        <v>468</v>
      </c>
      <c r="L2510" s="570">
        <v>1</v>
      </c>
      <c r="M2510" s="571">
        <v>1.1458939105279822</v>
      </c>
      <c r="N2510" s="572">
        <v>49.570347599999991</v>
      </c>
      <c r="O2510" s="668" t="s">
        <v>151</v>
      </c>
      <c r="P2510" s="668" t="s">
        <v>87</v>
      </c>
      <c r="Q2510" s="574" t="s">
        <v>8846</v>
      </c>
      <c r="R2510" s="574" t="s">
        <v>8847</v>
      </c>
      <c r="S2510" s="574" t="s">
        <v>8848</v>
      </c>
      <c r="T2510" s="574" t="s">
        <v>8785</v>
      </c>
      <c r="U2510" s="574" t="s">
        <v>8849</v>
      </c>
      <c r="V2510" s="574" t="s">
        <v>8850</v>
      </c>
      <c r="W2510" s="575" t="s">
        <v>8851</v>
      </c>
      <c r="X2510" s="575" t="s">
        <v>8852</v>
      </c>
      <c r="Y2510" s="576" t="s">
        <v>8853</v>
      </c>
      <c r="Z2510" s="577" t="s">
        <v>8988</v>
      </c>
      <c r="AA2510" s="578" t="s">
        <v>8989</v>
      </c>
      <c r="AE2510"/>
    </row>
    <row r="2511" spans="1:31" s="563" customFormat="1">
      <c r="A2511"/>
      <c r="B2511"/>
      <c r="C2511" s="568">
        <v>2027</v>
      </c>
      <c r="D2511" s="569" t="s">
        <v>101</v>
      </c>
      <c r="E2511" s="569" t="s">
        <v>357</v>
      </c>
      <c r="F2511" s="573" t="s">
        <v>462</v>
      </c>
      <c r="G2511" s="569" t="s">
        <v>42</v>
      </c>
      <c r="H2511" s="569" t="s">
        <v>41</v>
      </c>
      <c r="I2511" s="575" t="s">
        <v>54</v>
      </c>
      <c r="J2511" s="569" t="s">
        <v>83</v>
      </c>
      <c r="K2511" s="569" t="s">
        <v>81</v>
      </c>
      <c r="L2511" s="570">
        <v>1</v>
      </c>
      <c r="M2511" s="571">
        <v>15.755383490339334</v>
      </c>
      <c r="N2511" s="572">
        <v>38.516729859310352</v>
      </c>
      <c r="O2511" s="668" t="s">
        <v>382</v>
      </c>
      <c r="P2511" s="668" t="s">
        <v>83</v>
      </c>
      <c r="Q2511" s="574" t="s">
        <v>8867</v>
      </c>
      <c r="R2511" s="574" t="s">
        <v>8868</v>
      </c>
      <c r="S2511" s="574" t="s">
        <v>8869</v>
      </c>
      <c r="T2511" s="574" t="s">
        <v>8785</v>
      </c>
      <c r="U2511" s="574" t="s">
        <v>8870</v>
      </c>
      <c r="V2511" s="574" t="s">
        <v>8871</v>
      </c>
      <c r="W2511" s="575" t="s">
        <v>8872</v>
      </c>
      <c r="X2511" s="575" t="s">
        <v>8873</v>
      </c>
      <c r="Y2511" s="576" t="s">
        <v>8874</v>
      </c>
      <c r="Z2511" s="577" t="s">
        <v>8990</v>
      </c>
      <c r="AA2511" s="578" t="s">
        <v>8991</v>
      </c>
      <c r="AE2511"/>
    </row>
    <row r="2512" spans="1:31" s="563" customFormat="1">
      <c r="A2512"/>
      <c r="B2512"/>
      <c r="C2512" s="568">
        <v>2027</v>
      </c>
      <c r="D2512" s="569" t="s">
        <v>101</v>
      </c>
      <c r="E2512" s="569" t="s">
        <v>357</v>
      </c>
      <c r="F2512" s="573" t="s">
        <v>462</v>
      </c>
      <c r="G2512" s="569" t="s">
        <v>42</v>
      </c>
      <c r="H2512" s="569" t="s">
        <v>41</v>
      </c>
      <c r="I2512" s="575" t="s">
        <v>54</v>
      </c>
      <c r="J2512" s="569" t="s">
        <v>77</v>
      </c>
      <c r="K2512" s="569" t="s">
        <v>106</v>
      </c>
      <c r="L2512" s="570">
        <v>0.4</v>
      </c>
      <c r="M2512" s="571">
        <v>8.199500755772327</v>
      </c>
      <c r="N2512" s="572">
        <v>237.02602990344835</v>
      </c>
      <c r="O2512" s="668" t="s">
        <v>381</v>
      </c>
      <c r="P2512" s="668" t="s">
        <v>77</v>
      </c>
      <c r="Q2512" s="574" t="s">
        <v>8811</v>
      </c>
      <c r="R2512" s="574" t="s">
        <v>8812</v>
      </c>
      <c r="S2512" s="574" t="s">
        <v>8879</v>
      </c>
      <c r="T2512" s="574" t="s">
        <v>8785</v>
      </c>
      <c r="U2512" s="574" t="s">
        <v>8992</v>
      </c>
      <c r="V2512" s="574" t="s">
        <v>8993</v>
      </c>
      <c r="W2512" s="575" t="s">
        <v>8816</v>
      </c>
      <c r="X2512" s="575" t="s">
        <v>8817</v>
      </c>
      <c r="Y2512" s="576" t="s">
        <v>8884</v>
      </c>
      <c r="Z2512" s="577" t="s">
        <v>8994</v>
      </c>
      <c r="AA2512" s="578" t="s">
        <v>8977</v>
      </c>
      <c r="AE2512"/>
    </row>
    <row r="2513" spans="1:31" s="563" customFormat="1">
      <c r="A2513"/>
      <c r="B2513"/>
      <c r="C2513" s="568">
        <v>2027</v>
      </c>
      <c r="D2513" s="569" t="s">
        <v>101</v>
      </c>
      <c r="E2513" s="569" t="s">
        <v>357</v>
      </c>
      <c r="F2513" s="573" t="s">
        <v>462</v>
      </c>
      <c r="G2513" s="569" t="s">
        <v>42</v>
      </c>
      <c r="H2513" s="569" t="s">
        <v>41</v>
      </c>
      <c r="I2513" s="575" t="s">
        <v>54</v>
      </c>
      <c r="J2513" s="569" t="s">
        <v>77</v>
      </c>
      <c r="K2513" s="569" t="s">
        <v>469</v>
      </c>
      <c r="L2513" s="570">
        <v>0.2</v>
      </c>
      <c r="M2513" s="571">
        <v>4.0997503778861635</v>
      </c>
      <c r="N2513" s="572">
        <v>118.51301495172417</v>
      </c>
      <c r="O2513" s="668" t="s">
        <v>381</v>
      </c>
      <c r="P2513" s="668" t="s">
        <v>77</v>
      </c>
      <c r="Q2513" s="574" t="s">
        <v>8877</v>
      </c>
      <c r="R2513" s="574" t="s">
        <v>8878</v>
      </c>
      <c r="S2513" s="574" t="s">
        <v>8879</v>
      </c>
      <c r="T2513" s="574" t="s">
        <v>8785</v>
      </c>
      <c r="U2513" s="574" t="s">
        <v>8880</v>
      </c>
      <c r="V2513" s="574" t="s">
        <v>8881</v>
      </c>
      <c r="W2513" s="575" t="s">
        <v>8882</v>
      </c>
      <c r="X2513" s="575" t="s">
        <v>8883</v>
      </c>
      <c r="Y2513" s="576" t="s">
        <v>8884</v>
      </c>
      <c r="Z2513" s="577" t="s">
        <v>8995</v>
      </c>
      <c r="AA2513" s="578" t="s">
        <v>8996</v>
      </c>
      <c r="AE2513"/>
    </row>
    <row r="2514" spans="1:31" s="563" customFormat="1">
      <c r="A2514"/>
      <c r="B2514"/>
      <c r="C2514" s="568">
        <v>2027</v>
      </c>
      <c r="D2514" s="569" t="s">
        <v>101</v>
      </c>
      <c r="E2514" s="569" t="s">
        <v>357</v>
      </c>
      <c r="F2514" s="573" t="s">
        <v>462</v>
      </c>
      <c r="G2514" s="569" t="s">
        <v>42</v>
      </c>
      <c r="H2514" s="569" t="s">
        <v>41</v>
      </c>
      <c r="I2514" s="575" t="s">
        <v>54</v>
      </c>
      <c r="J2514" s="569" t="s">
        <v>77</v>
      </c>
      <c r="K2514" s="569" t="s">
        <v>93</v>
      </c>
      <c r="L2514" s="570">
        <v>0.4</v>
      </c>
      <c r="M2514" s="571">
        <v>8.199500755772327</v>
      </c>
      <c r="N2514" s="572">
        <v>237.02602990344835</v>
      </c>
      <c r="O2514" s="668" t="s">
        <v>381</v>
      </c>
      <c r="P2514" s="668" t="s">
        <v>77</v>
      </c>
      <c r="Q2514" s="574" t="s">
        <v>8887</v>
      </c>
      <c r="R2514" s="574" t="s">
        <v>8888</v>
      </c>
      <c r="S2514" s="574" t="s">
        <v>8879</v>
      </c>
      <c r="T2514" s="574" t="s">
        <v>8785</v>
      </c>
      <c r="U2514" s="574" t="s">
        <v>8889</v>
      </c>
      <c r="V2514" s="574" t="s">
        <v>8890</v>
      </c>
      <c r="W2514" s="575" t="s">
        <v>8891</v>
      </c>
      <c r="X2514" s="575" t="s">
        <v>8892</v>
      </c>
      <c r="Y2514" s="576" t="s">
        <v>8884</v>
      </c>
      <c r="Z2514" s="577" t="s">
        <v>8997</v>
      </c>
      <c r="AA2514" s="578" t="s">
        <v>8998</v>
      </c>
      <c r="AE2514"/>
    </row>
    <row r="2515" spans="1:31" s="563" customFormat="1">
      <c r="A2515"/>
      <c r="B2515"/>
      <c r="C2515" s="568">
        <v>2027</v>
      </c>
      <c r="D2515" s="569" t="s">
        <v>101</v>
      </c>
      <c r="E2515" s="569" t="s">
        <v>357</v>
      </c>
      <c r="F2515" s="573" t="s">
        <v>462</v>
      </c>
      <c r="G2515" s="569" t="s">
        <v>42</v>
      </c>
      <c r="H2515" s="569" t="s">
        <v>41</v>
      </c>
      <c r="I2515" s="575" t="s">
        <v>54</v>
      </c>
      <c r="J2515" s="569" t="s">
        <v>349</v>
      </c>
      <c r="K2515" s="569" t="s">
        <v>467</v>
      </c>
      <c r="L2515" s="570">
        <v>1</v>
      </c>
      <c r="M2515" s="571">
        <v>2.8095193711815667</v>
      </c>
      <c r="N2515" s="572">
        <v>272.63691180000006</v>
      </c>
      <c r="O2515" s="668" t="s">
        <v>151</v>
      </c>
      <c r="P2515" s="668" t="s">
        <v>349</v>
      </c>
      <c r="Q2515" s="574" t="s">
        <v>8831</v>
      </c>
      <c r="R2515" s="574" t="s">
        <v>8832</v>
      </c>
      <c r="S2515" s="574" t="s">
        <v>8895</v>
      </c>
      <c r="T2515" s="574" t="s">
        <v>8785</v>
      </c>
      <c r="U2515" s="574" t="s">
        <v>8896</v>
      </c>
      <c r="V2515" s="574" t="s">
        <v>8897</v>
      </c>
      <c r="W2515" s="575" t="s">
        <v>8836</v>
      </c>
      <c r="X2515" s="575" t="s">
        <v>8837</v>
      </c>
      <c r="Y2515" s="576" t="s">
        <v>8898</v>
      </c>
      <c r="Z2515" s="577" t="s">
        <v>8999</v>
      </c>
      <c r="AA2515" s="578" t="s">
        <v>8986</v>
      </c>
      <c r="AE2515"/>
    </row>
    <row r="2516" spans="1:31" s="563" customFormat="1">
      <c r="A2516"/>
      <c r="B2516"/>
      <c r="C2516" s="568">
        <v>2027</v>
      </c>
      <c r="D2516" s="569" t="s">
        <v>101</v>
      </c>
      <c r="E2516" s="569" t="s">
        <v>357</v>
      </c>
      <c r="F2516" s="573" t="s">
        <v>462</v>
      </c>
      <c r="G2516" s="569" t="s">
        <v>42</v>
      </c>
      <c r="H2516" s="569" t="s">
        <v>41</v>
      </c>
      <c r="I2516" s="575" t="s">
        <v>54</v>
      </c>
      <c r="J2516" s="569" t="s">
        <v>76</v>
      </c>
      <c r="K2516" s="569" t="s">
        <v>467</v>
      </c>
      <c r="L2516" s="570">
        <v>0.5</v>
      </c>
      <c r="M2516" s="571">
        <v>3.3269455326405781E-2</v>
      </c>
      <c r="N2516" s="572">
        <v>13.218759360000002</v>
      </c>
      <c r="O2516" s="668" t="s">
        <v>151</v>
      </c>
      <c r="P2516" s="668" t="s">
        <v>76</v>
      </c>
      <c r="Q2516" s="574" t="s">
        <v>8831</v>
      </c>
      <c r="R2516" s="574" t="s">
        <v>8832</v>
      </c>
      <c r="S2516" s="574" t="s">
        <v>8903</v>
      </c>
      <c r="T2516" s="574" t="s">
        <v>8785</v>
      </c>
      <c r="U2516" s="574" t="s">
        <v>8904</v>
      </c>
      <c r="V2516" s="574" t="s">
        <v>8905</v>
      </c>
      <c r="W2516" s="575" t="s">
        <v>8836</v>
      </c>
      <c r="X2516" s="575" t="s">
        <v>8837</v>
      </c>
      <c r="Y2516" s="576" t="s">
        <v>8906</v>
      </c>
      <c r="Z2516" s="577" t="s">
        <v>9000</v>
      </c>
      <c r="AA2516" s="578" t="s">
        <v>8986</v>
      </c>
      <c r="AE2516"/>
    </row>
    <row r="2517" spans="1:31" s="563" customFormat="1">
      <c r="A2517"/>
      <c r="B2517"/>
      <c r="C2517" s="568">
        <v>2027</v>
      </c>
      <c r="D2517" s="569" t="s">
        <v>101</v>
      </c>
      <c r="E2517" s="569" t="s">
        <v>357</v>
      </c>
      <c r="F2517" s="573" t="s">
        <v>462</v>
      </c>
      <c r="G2517" s="569" t="s">
        <v>42</v>
      </c>
      <c r="H2517" s="569" t="s">
        <v>41</v>
      </c>
      <c r="I2517" s="575" t="s">
        <v>54</v>
      </c>
      <c r="J2517" s="569" t="s">
        <v>76</v>
      </c>
      <c r="K2517" s="569" t="s">
        <v>111</v>
      </c>
      <c r="L2517" s="570">
        <v>0.5</v>
      </c>
      <c r="M2517" s="571">
        <v>3.3269455326405781E-2</v>
      </c>
      <c r="N2517" s="572">
        <v>13.218759360000002</v>
      </c>
      <c r="O2517" s="668" t="s">
        <v>151</v>
      </c>
      <c r="P2517" s="668" t="s">
        <v>76</v>
      </c>
      <c r="Q2517" s="574" t="s">
        <v>8908</v>
      </c>
      <c r="R2517" s="574" t="s">
        <v>8909</v>
      </c>
      <c r="S2517" s="574" t="s">
        <v>8903</v>
      </c>
      <c r="T2517" s="574" t="s">
        <v>8785</v>
      </c>
      <c r="U2517" s="574" t="s">
        <v>8910</v>
      </c>
      <c r="V2517" s="574" t="s">
        <v>8911</v>
      </c>
      <c r="W2517" s="575" t="s">
        <v>8912</v>
      </c>
      <c r="X2517" s="575" t="s">
        <v>8913</v>
      </c>
      <c r="Y2517" s="576" t="s">
        <v>8906</v>
      </c>
      <c r="Z2517" s="577" t="s">
        <v>9001</v>
      </c>
      <c r="AA2517" s="578" t="s">
        <v>9002</v>
      </c>
      <c r="AE2517"/>
    </row>
    <row r="2518" spans="1:31" s="563" customFormat="1">
      <c r="A2518"/>
      <c r="B2518"/>
      <c r="C2518" s="568">
        <v>2027</v>
      </c>
      <c r="D2518" s="569" t="s">
        <v>101</v>
      </c>
      <c r="E2518" s="569" t="s">
        <v>357</v>
      </c>
      <c r="F2518" s="573" t="s">
        <v>462</v>
      </c>
      <c r="G2518" s="569" t="s">
        <v>42</v>
      </c>
      <c r="H2518" s="569" t="s">
        <v>41</v>
      </c>
      <c r="I2518" s="575" t="s">
        <v>54</v>
      </c>
      <c r="J2518" s="569" t="s">
        <v>74</v>
      </c>
      <c r="K2518" s="569" t="s">
        <v>111</v>
      </c>
      <c r="L2518" s="570">
        <v>1</v>
      </c>
      <c r="M2518" s="571">
        <v>0.71028857959343794</v>
      </c>
      <c r="N2518" s="572">
        <v>283.25912914285715</v>
      </c>
      <c r="O2518" s="668" t="s">
        <v>151</v>
      </c>
      <c r="P2518" s="668" t="s">
        <v>74</v>
      </c>
      <c r="Q2518" s="574" t="s">
        <v>8908</v>
      </c>
      <c r="R2518" s="574" t="s">
        <v>8909</v>
      </c>
      <c r="S2518" s="574" t="s">
        <v>8916</v>
      </c>
      <c r="T2518" s="574" t="s">
        <v>8785</v>
      </c>
      <c r="U2518" s="574" t="s">
        <v>8921</v>
      </c>
      <c r="V2518" s="574" t="s">
        <v>8922</v>
      </c>
      <c r="W2518" s="575" t="s">
        <v>8912</v>
      </c>
      <c r="X2518" s="575" t="s">
        <v>8913</v>
      </c>
      <c r="Y2518" s="576" t="s">
        <v>8919</v>
      </c>
      <c r="Z2518" s="577" t="s">
        <v>9003</v>
      </c>
      <c r="AA2518" s="578" t="s">
        <v>9002</v>
      </c>
      <c r="AE2518"/>
    </row>
    <row r="2519" spans="1:31" s="563" customFormat="1">
      <c r="A2519"/>
      <c r="B2519"/>
      <c r="C2519" s="568">
        <v>2027</v>
      </c>
      <c r="D2519" s="569" t="s">
        <v>101</v>
      </c>
      <c r="E2519" s="569" t="s">
        <v>357</v>
      </c>
      <c r="F2519" s="573" t="s">
        <v>462</v>
      </c>
      <c r="G2519" s="569" t="s">
        <v>42</v>
      </c>
      <c r="H2519" s="569" t="s">
        <v>41</v>
      </c>
      <c r="I2519" s="575" t="s">
        <v>54</v>
      </c>
      <c r="J2519" s="569" t="s">
        <v>71</v>
      </c>
      <c r="K2519" s="569" t="s">
        <v>79</v>
      </c>
      <c r="L2519" s="570">
        <v>1</v>
      </c>
      <c r="M2519" s="571">
        <v>0.97685281899683407</v>
      </c>
      <c r="N2519" s="572">
        <v>82.617246000000009</v>
      </c>
      <c r="O2519" s="668" t="s">
        <v>151</v>
      </c>
      <c r="P2519" s="668" t="s">
        <v>70</v>
      </c>
      <c r="Q2519" s="574" t="s">
        <v>8957</v>
      </c>
      <c r="R2519" s="574" t="s">
        <v>8958</v>
      </c>
      <c r="S2519" s="574" t="s">
        <v>9004</v>
      </c>
      <c r="T2519" s="574" t="s">
        <v>8785</v>
      </c>
      <c r="U2519" s="574" t="s">
        <v>9005</v>
      </c>
      <c r="V2519" s="574" t="s">
        <v>9006</v>
      </c>
      <c r="W2519" s="575" t="s">
        <v>8961</v>
      </c>
      <c r="X2519" s="575" t="s">
        <v>8962</v>
      </c>
      <c r="Y2519" s="576" t="s">
        <v>9007</v>
      </c>
      <c r="Z2519" s="577" t="s">
        <v>9008</v>
      </c>
      <c r="AA2519" s="578" t="s">
        <v>9009</v>
      </c>
      <c r="AE2519"/>
    </row>
    <row r="2520" spans="1:31" s="563" customFormat="1">
      <c r="A2520"/>
      <c r="B2520"/>
      <c r="C2520" s="568">
        <v>2027</v>
      </c>
      <c r="D2520" s="569" t="s">
        <v>101</v>
      </c>
      <c r="E2520" s="569" t="s">
        <v>357</v>
      </c>
      <c r="F2520" s="573" t="s">
        <v>462</v>
      </c>
      <c r="G2520" s="569" t="s">
        <v>42</v>
      </c>
      <c r="H2520" s="569" t="s">
        <v>41</v>
      </c>
      <c r="I2520" s="575" t="s">
        <v>54</v>
      </c>
      <c r="J2520" s="569" t="s">
        <v>351</v>
      </c>
      <c r="K2520" s="569" t="s">
        <v>100</v>
      </c>
      <c r="L2520" s="570">
        <v>0.5</v>
      </c>
      <c r="M2520" s="571">
        <v>2.0735139980895338</v>
      </c>
      <c r="N2520" s="572">
        <v>8.8125062400000012</v>
      </c>
      <c r="O2520" s="668" t="s">
        <v>151</v>
      </c>
      <c r="P2520" s="668" t="s">
        <v>351</v>
      </c>
      <c r="Q2520" s="574" t="s">
        <v>8924</v>
      </c>
      <c r="R2520" s="574" t="s">
        <v>8925</v>
      </c>
      <c r="S2520" s="574" t="s">
        <v>8926</v>
      </c>
      <c r="T2520" s="574" t="s">
        <v>8785</v>
      </c>
      <c r="U2520" s="574" t="s">
        <v>8927</v>
      </c>
      <c r="V2520" s="574" t="s">
        <v>8928</v>
      </c>
      <c r="W2520" s="575" t="s">
        <v>8929</v>
      </c>
      <c r="X2520" s="575" t="s">
        <v>8930</v>
      </c>
      <c r="Y2520" s="576" t="s">
        <v>8931</v>
      </c>
      <c r="Z2520" s="577" t="s">
        <v>9010</v>
      </c>
      <c r="AA2520" s="578" t="s">
        <v>9011</v>
      </c>
      <c r="AE2520"/>
    </row>
    <row r="2521" spans="1:31" s="563" customFormat="1">
      <c r="A2521"/>
      <c r="B2521"/>
      <c r="C2521" s="568">
        <v>2027</v>
      </c>
      <c r="D2521" s="569" t="s">
        <v>101</v>
      </c>
      <c r="E2521" s="569" t="s">
        <v>357</v>
      </c>
      <c r="F2521" s="573" t="s">
        <v>462</v>
      </c>
      <c r="G2521" s="569" t="s">
        <v>42</v>
      </c>
      <c r="H2521" s="569" t="s">
        <v>41</v>
      </c>
      <c r="I2521" s="575" t="s">
        <v>54</v>
      </c>
      <c r="J2521" s="569" t="s">
        <v>351</v>
      </c>
      <c r="K2521" s="569" t="s">
        <v>470</v>
      </c>
      <c r="L2521" s="570">
        <v>0.5</v>
      </c>
      <c r="M2521" s="571">
        <v>2.0735139980895338</v>
      </c>
      <c r="N2521" s="572">
        <v>8.8125062400000012</v>
      </c>
      <c r="O2521" s="668" t="s">
        <v>151</v>
      </c>
      <c r="P2521" s="668" t="s">
        <v>351</v>
      </c>
      <c r="Q2521" s="574" t="s">
        <v>9012</v>
      </c>
      <c r="R2521" s="574" t="s">
        <v>9013</v>
      </c>
      <c r="S2521" s="574" t="s">
        <v>8926</v>
      </c>
      <c r="T2521" s="574" t="s">
        <v>8785</v>
      </c>
      <c r="U2521" s="574" t="s">
        <v>9014</v>
      </c>
      <c r="V2521" s="574" t="s">
        <v>9015</v>
      </c>
      <c r="W2521" s="575" t="s">
        <v>9016</v>
      </c>
      <c r="X2521" s="575" t="s">
        <v>9017</v>
      </c>
      <c r="Y2521" s="576" t="s">
        <v>8931</v>
      </c>
      <c r="Z2521" s="577" t="s">
        <v>9018</v>
      </c>
      <c r="AA2521" s="578" t="s">
        <v>9019</v>
      </c>
      <c r="AE2521"/>
    </row>
    <row r="2522" spans="1:31" s="563" customFormat="1">
      <c r="A2522"/>
      <c r="B2522"/>
      <c r="C2522" s="568">
        <v>2027</v>
      </c>
      <c r="D2522" s="569" t="s">
        <v>101</v>
      </c>
      <c r="E2522" s="569" t="s">
        <v>357</v>
      </c>
      <c r="F2522" s="573" t="s">
        <v>462</v>
      </c>
      <c r="G2522" s="569" t="s">
        <v>42</v>
      </c>
      <c r="H2522" s="569" t="s">
        <v>41</v>
      </c>
      <c r="I2522" s="575" t="s">
        <v>54</v>
      </c>
      <c r="J2522" s="569" t="s">
        <v>67</v>
      </c>
      <c r="K2522" s="569" t="s">
        <v>81</v>
      </c>
      <c r="L2522" s="570">
        <v>1</v>
      </c>
      <c r="M2522" s="571">
        <v>4.7784272983168066</v>
      </c>
      <c r="N2522" s="572">
        <v>21.789163780219784</v>
      </c>
      <c r="O2522" s="668" t="s">
        <v>382</v>
      </c>
      <c r="P2522" s="668" t="s">
        <v>67</v>
      </c>
      <c r="Q2522" s="574" t="s">
        <v>8867</v>
      </c>
      <c r="R2522" s="574" t="s">
        <v>8868</v>
      </c>
      <c r="S2522" s="574" t="s">
        <v>8934</v>
      </c>
      <c r="T2522" s="574" t="s">
        <v>8785</v>
      </c>
      <c r="U2522" s="574" t="s">
        <v>8935</v>
      </c>
      <c r="V2522" s="574" t="s">
        <v>8936</v>
      </c>
      <c r="W2522" s="575" t="s">
        <v>8872</v>
      </c>
      <c r="X2522" s="575" t="s">
        <v>8873</v>
      </c>
      <c r="Y2522" s="576" t="s">
        <v>8937</v>
      </c>
      <c r="Z2522" s="577" t="s">
        <v>9020</v>
      </c>
      <c r="AA2522" s="578" t="s">
        <v>8991</v>
      </c>
      <c r="AE2522"/>
    </row>
    <row r="2523" spans="1:31" s="563" customFormat="1">
      <c r="A2523"/>
      <c r="B2523"/>
      <c r="C2523" s="568">
        <v>2027</v>
      </c>
      <c r="D2523" s="569" t="s">
        <v>101</v>
      </c>
      <c r="E2523" s="569" t="s">
        <v>357</v>
      </c>
      <c r="F2523" s="573" t="s">
        <v>462</v>
      </c>
      <c r="G2523" s="569" t="s">
        <v>42</v>
      </c>
      <c r="H2523" s="569" t="s">
        <v>41</v>
      </c>
      <c r="I2523" s="575" t="s">
        <v>54</v>
      </c>
      <c r="J2523" s="569" t="s">
        <v>66</v>
      </c>
      <c r="K2523" s="569" t="s">
        <v>115</v>
      </c>
      <c r="L2523" s="570">
        <v>0.05</v>
      </c>
      <c r="M2523" s="571">
        <v>0.69527328127960175</v>
      </c>
      <c r="N2523" s="572">
        <v>29.052218373626378</v>
      </c>
      <c r="O2523" s="668" t="s">
        <v>381</v>
      </c>
      <c r="P2523" s="668" t="s">
        <v>66</v>
      </c>
      <c r="Q2523" s="574" t="s">
        <v>8939</v>
      </c>
      <c r="R2523" s="574" t="s">
        <v>8940</v>
      </c>
      <c r="S2523" s="574" t="s">
        <v>8941</v>
      </c>
      <c r="T2523" s="574" t="s">
        <v>8785</v>
      </c>
      <c r="U2523" s="574" t="s">
        <v>8942</v>
      </c>
      <c r="V2523" s="574" t="s">
        <v>8943</v>
      </c>
      <c r="W2523" s="575" t="s">
        <v>8944</v>
      </c>
      <c r="X2523" s="575" t="s">
        <v>8945</v>
      </c>
      <c r="Y2523" s="576" t="s">
        <v>8946</v>
      </c>
      <c r="Z2523" s="577" t="s">
        <v>9021</v>
      </c>
      <c r="AA2523" s="578" t="s">
        <v>9022</v>
      </c>
      <c r="AE2523"/>
    </row>
    <row r="2524" spans="1:31" s="563" customFormat="1">
      <c r="A2524"/>
      <c r="B2524"/>
      <c r="C2524" s="568">
        <v>2027</v>
      </c>
      <c r="D2524" s="569" t="s">
        <v>101</v>
      </c>
      <c r="E2524" s="569" t="s">
        <v>357</v>
      </c>
      <c r="F2524" s="573" t="s">
        <v>462</v>
      </c>
      <c r="G2524" s="569" t="s">
        <v>42</v>
      </c>
      <c r="H2524" s="569" t="s">
        <v>41</v>
      </c>
      <c r="I2524" s="575" t="s">
        <v>54</v>
      </c>
      <c r="J2524" s="569" t="s">
        <v>66</v>
      </c>
      <c r="K2524" s="569" t="s">
        <v>310</v>
      </c>
      <c r="L2524" s="570">
        <v>0.95</v>
      </c>
      <c r="M2524" s="571">
        <v>13.210192344312432</v>
      </c>
      <c r="N2524" s="572">
        <v>551.99214909890111</v>
      </c>
      <c r="O2524" s="668" t="s">
        <v>381</v>
      </c>
      <c r="P2524" s="668" t="s">
        <v>66</v>
      </c>
      <c r="Q2524" s="574" t="s">
        <v>8949</v>
      </c>
      <c r="R2524" s="574" t="s">
        <v>8950</v>
      </c>
      <c r="S2524" s="574" t="s">
        <v>8941</v>
      </c>
      <c r="T2524" s="574" t="s">
        <v>8785</v>
      </c>
      <c r="U2524" s="574" t="s">
        <v>8951</v>
      </c>
      <c r="V2524" s="574" t="s">
        <v>8952</v>
      </c>
      <c r="W2524" s="575" t="s">
        <v>8953</v>
      </c>
      <c r="X2524" s="575" t="s">
        <v>8954</v>
      </c>
      <c r="Y2524" s="576" t="s">
        <v>8946</v>
      </c>
      <c r="Z2524" s="577" t="s">
        <v>9023</v>
      </c>
      <c r="AA2524" s="578" t="s">
        <v>9024</v>
      </c>
      <c r="AE2524"/>
    </row>
    <row r="2525" spans="1:31" s="563" customFormat="1">
      <c r="A2525"/>
      <c r="B2525"/>
      <c r="C2525" s="568">
        <v>2027</v>
      </c>
      <c r="D2525" s="569" t="s">
        <v>101</v>
      </c>
      <c r="E2525" s="569" t="s">
        <v>357</v>
      </c>
      <c r="F2525" s="573" t="s">
        <v>462</v>
      </c>
      <c r="G2525" s="569" t="s">
        <v>42</v>
      </c>
      <c r="H2525" s="569" t="s">
        <v>41</v>
      </c>
      <c r="I2525" s="575" t="s">
        <v>54</v>
      </c>
      <c r="J2525" s="569" t="s">
        <v>348</v>
      </c>
      <c r="K2525" s="569" t="s">
        <v>469</v>
      </c>
      <c r="L2525" s="570">
        <v>1</v>
      </c>
      <c r="M2525" s="571">
        <v>5.0026942712283446</v>
      </c>
      <c r="N2525" s="572">
        <v>484.68784320000003</v>
      </c>
      <c r="O2525" s="668" t="s">
        <v>151</v>
      </c>
      <c r="P2525" s="668" t="s">
        <v>348</v>
      </c>
      <c r="Q2525" s="574" t="s">
        <v>8877</v>
      </c>
      <c r="R2525" s="574" t="s">
        <v>8878</v>
      </c>
      <c r="S2525" s="574" t="s">
        <v>8965</v>
      </c>
      <c r="T2525" s="574" t="s">
        <v>8785</v>
      </c>
      <c r="U2525" s="574" t="s">
        <v>8966</v>
      </c>
      <c r="V2525" s="574" t="s">
        <v>8967</v>
      </c>
      <c r="W2525" s="575" t="s">
        <v>8882</v>
      </c>
      <c r="X2525" s="575" t="s">
        <v>8883</v>
      </c>
      <c r="Y2525" s="576" t="s">
        <v>8968</v>
      </c>
      <c r="Z2525" s="577" t="s">
        <v>9025</v>
      </c>
      <c r="AA2525" s="578" t="s">
        <v>8996</v>
      </c>
      <c r="AE2525"/>
    </row>
    <row r="2526" spans="1:31" s="563" customFormat="1">
      <c r="A2526"/>
      <c r="B2526"/>
      <c r="C2526" s="568">
        <v>2027</v>
      </c>
      <c r="D2526" s="569" t="s">
        <v>101</v>
      </c>
      <c r="E2526" s="569" t="s">
        <v>337</v>
      </c>
      <c r="F2526" s="573" t="s">
        <v>141</v>
      </c>
      <c r="G2526" s="569" t="s">
        <v>42</v>
      </c>
      <c r="H2526" s="569" t="s">
        <v>41</v>
      </c>
      <c r="I2526" s="575" t="s">
        <v>54</v>
      </c>
      <c r="J2526" s="569" t="s">
        <v>352</v>
      </c>
      <c r="K2526" s="569" t="s">
        <v>467</v>
      </c>
      <c r="L2526" s="570">
        <v>0.2</v>
      </c>
      <c r="M2526" s="571">
        <v>1.0619215756382918</v>
      </c>
      <c r="N2526" s="572">
        <v>43.394462880558272</v>
      </c>
      <c r="O2526" s="668" t="s">
        <v>151</v>
      </c>
      <c r="P2526" s="668" t="s">
        <v>352</v>
      </c>
      <c r="Q2526" s="574" t="s">
        <v>8831</v>
      </c>
      <c r="R2526" s="574" t="s">
        <v>9026</v>
      </c>
      <c r="S2526" s="574" t="s">
        <v>8784</v>
      </c>
      <c r="T2526" s="574" t="s">
        <v>8785</v>
      </c>
      <c r="U2526" s="574" t="s">
        <v>9027</v>
      </c>
      <c r="V2526" s="574" t="s">
        <v>9028</v>
      </c>
      <c r="W2526" s="575" t="s">
        <v>8836</v>
      </c>
      <c r="X2526" s="575" t="s">
        <v>9029</v>
      </c>
      <c r="Y2526" s="576" t="s">
        <v>8790</v>
      </c>
      <c r="Z2526" s="577" t="s">
        <v>9030</v>
      </c>
      <c r="AA2526" s="578" t="s">
        <v>9031</v>
      </c>
      <c r="AE2526"/>
    </row>
    <row r="2527" spans="1:31" s="563" customFormat="1">
      <c r="A2527"/>
      <c r="B2527"/>
      <c r="C2527" s="568">
        <v>2027</v>
      </c>
      <c r="D2527" s="569" t="s">
        <v>101</v>
      </c>
      <c r="E2527" s="569" t="s">
        <v>337</v>
      </c>
      <c r="F2527" s="573" t="s">
        <v>141</v>
      </c>
      <c r="G2527" s="569" t="s">
        <v>42</v>
      </c>
      <c r="H2527" s="569" t="s">
        <v>41</v>
      </c>
      <c r="I2527" s="575" t="s">
        <v>54</v>
      </c>
      <c r="J2527" s="569" t="s">
        <v>352</v>
      </c>
      <c r="K2527" s="569" t="s">
        <v>346</v>
      </c>
      <c r="L2527" s="570">
        <v>0.8</v>
      </c>
      <c r="M2527" s="571">
        <v>4.2476863025531673</v>
      </c>
      <c r="N2527" s="572">
        <v>173.57785152223309</v>
      </c>
      <c r="O2527" s="668" t="s">
        <v>151</v>
      </c>
      <c r="P2527" s="668" t="s">
        <v>352</v>
      </c>
      <c r="Q2527" s="574" t="s">
        <v>8782</v>
      </c>
      <c r="R2527" s="574" t="s">
        <v>9032</v>
      </c>
      <c r="S2527" s="574" t="s">
        <v>8784</v>
      </c>
      <c r="T2527" s="574" t="s">
        <v>8785</v>
      </c>
      <c r="U2527" s="574" t="s">
        <v>8786</v>
      </c>
      <c r="V2527" s="574" t="s">
        <v>9033</v>
      </c>
      <c r="W2527" s="575" t="s">
        <v>8788</v>
      </c>
      <c r="X2527" s="575" t="s">
        <v>9034</v>
      </c>
      <c r="Y2527" s="576" t="s">
        <v>8790</v>
      </c>
      <c r="Z2527" s="577" t="s">
        <v>9035</v>
      </c>
      <c r="AA2527" s="578" t="s">
        <v>9036</v>
      </c>
      <c r="AE2527"/>
    </row>
    <row r="2528" spans="1:31" s="563" customFormat="1">
      <c r="A2528"/>
      <c r="B2528"/>
      <c r="C2528" s="568">
        <v>2027</v>
      </c>
      <c r="D2528" s="569" t="s">
        <v>101</v>
      </c>
      <c r="E2528" s="569" t="s">
        <v>337</v>
      </c>
      <c r="F2528" s="573" t="s">
        <v>141</v>
      </c>
      <c r="G2528" s="569" t="s">
        <v>42</v>
      </c>
      <c r="H2528" s="569" t="s">
        <v>41</v>
      </c>
      <c r="I2528" s="575" t="s">
        <v>54</v>
      </c>
      <c r="J2528" s="569" t="s">
        <v>116</v>
      </c>
      <c r="K2528" s="569" t="s">
        <v>90</v>
      </c>
      <c r="L2528" s="570">
        <v>0.5</v>
      </c>
      <c r="M2528" s="571">
        <v>1.726837073542149</v>
      </c>
      <c r="N2528" s="572">
        <v>7.0751841653084142</v>
      </c>
      <c r="O2528" s="668" t="s">
        <v>382</v>
      </c>
      <c r="P2528" s="668" t="s">
        <v>116</v>
      </c>
      <c r="Q2528" s="574" t="s">
        <v>8793</v>
      </c>
      <c r="R2528" s="574" t="s">
        <v>9037</v>
      </c>
      <c r="S2528" s="574" t="s">
        <v>8795</v>
      </c>
      <c r="T2528" s="574" t="s">
        <v>8785</v>
      </c>
      <c r="U2528" s="574" t="s">
        <v>8796</v>
      </c>
      <c r="V2528" s="574" t="s">
        <v>9038</v>
      </c>
      <c r="W2528" s="575" t="s">
        <v>8798</v>
      </c>
      <c r="X2528" s="575" t="s">
        <v>9039</v>
      </c>
      <c r="Y2528" s="576" t="s">
        <v>8800</v>
      </c>
      <c r="Z2528" s="577" t="s">
        <v>9040</v>
      </c>
      <c r="AA2528" s="578" t="s">
        <v>9041</v>
      </c>
      <c r="AE2528"/>
    </row>
    <row r="2529" spans="1:31" s="563" customFormat="1">
      <c r="A2529"/>
      <c r="B2529"/>
      <c r="C2529" s="568">
        <v>2027</v>
      </c>
      <c r="D2529" s="569" t="s">
        <v>101</v>
      </c>
      <c r="E2529" s="569" t="s">
        <v>337</v>
      </c>
      <c r="F2529" s="573" t="s">
        <v>141</v>
      </c>
      <c r="G2529" s="569" t="s">
        <v>42</v>
      </c>
      <c r="H2529" s="569" t="s">
        <v>41</v>
      </c>
      <c r="I2529" s="575" t="s">
        <v>54</v>
      </c>
      <c r="J2529" s="569" t="s">
        <v>116</v>
      </c>
      <c r="K2529" s="569" t="s">
        <v>466</v>
      </c>
      <c r="L2529" s="570">
        <v>0.5</v>
      </c>
      <c r="M2529" s="571">
        <v>1.726837073542149</v>
      </c>
      <c r="N2529" s="572">
        <v>7.0751841653084142</v>
      </c>
      <c r="O2529" s="668" t="s">
        <v>382</v>
      </c>
      <c r="P2529" s="668" t="s">
        <v>116</v>
      </c>
      <c r="Q2529" s="574" t="s">
        <v>8803</v>
      </c>
      <c r="R2529" s="574" t="s">
        <v>9042</v>
      </c>
      <c r="S2529" s="574" t="s">
        <v>8795</v>
      </c>
      <c r="T2529" s="574" t="s">
        <v>8785</v>
      </c>
      <c r="U2529" s="574" t="s">
        <v>8805</v>
      </c>
      <c r="V2529" s="574" t="s">
        <v>9043</v>
      </c>
      <c r="W2529" s="575" t="s">
        <v>8807</v>
      </c>
      <c r="X2529" s="575" t="s">
        <v>9044</v>
      </c>
      <c r="Y2529" s="576" t="s">
        <v>8800</v>
      </c>
      <c r="Z2529" s="577" t="s">
        <v>9045</v>
      </c>
      <c r="AA2529" s="578" t="s">
        <v>9046</v>
      </c>
      <c r="AE2529"/>
    </row>
    <row r="2530" spans="1:31" s="563" customFormat="1">
      <c r="A2530"/>
      <c r="B2530"/>
      <c r="C2530" s="568">
        <v>2027</v>
      </c>
      <c r="D2530" s="569" t="s">
        <v>101</v>
      </c>
      <c r="E2530" s="569" t="s">
        <v>337</v>
      </c>
      <c r="F2530" s="573" t="s">
        <v>141</v>
      </c>
      <c r="G2530" s="569" t="s">
        <v>42</v>
      </c>
      <c r="H2530" s="569" t="s">
        <v>41</v>
      </c>
      <c r="I2530" s="575" t="s">
        <v>54</v>
      </c>
      <c r="J2530" s="569" t="s">
        <v>109</v>
      </c>
      <c r="K2530" s="569" t="s">
        <v>106</v>
      </c>
      <c r="L2530" s="570">
        <v>1</v>
      </c>
      <c r="M2530" s="571">
        <v>8.1378731825489083</v>
      </c>
      <c r="N2530" s="572">
        <v>283.00736661233657</v>
      </c>
      <c r="O2530" s="668" t="s">
        <v>381</v>
      </c>
      <c r="P2530" s="668" t="s">
        <v>109</v>
      </c>
      <c r="Q2530" s="574" t="s">
        <v>8811</v>
      </c>
      <c r="R2530" s="574" t="s">
        <v>9047</v>
      </c>
      <c r="S2530" s="574" t="s">
        <v>8813</v>
      </c>
      <c r="T2530" s="574" t="s">
        <v>8785</v>
      </c>
      <c r="U2530" s="574" t="s">
        <v>8814</v>
      </c>
      <c r="V2530" s="574" t="s">
        <v>9048</v>
      </c>
      <c r="W2530" s="575" t="s">
        <v>8816</v>
      </c>
      <c r="X2530" s="575" t="s">
        <v>9049</v>
      </c>
      <c r="Y2530" s="576" t="s">
        <v>8818</v>
      </c>
      <c r="Z2530" s="577" t="s">
        <v>9050</v>
      </c>
      <c r="AA2530" s="578" t="s">
        <v>9051</v>
      </c>
      <c r="AE2530"/>
    </row>
    <row r="2531" spans="1:31" s="563" customFormat="1">
      <c r="A2531"/>
      <c r="B2531"/>
      <c r="C2531" s="568">
        <v>2027</v>
      </c>
      <c r="D2531" s="569" t="s">
        <v>101</v>
      </c>
      <c r="E2531" s="569" t="s">
        <v>337</v>
      </c>
      <c r="F2531" s="573" t="s">
        <v>141</v>
      </c>
      <c r="G2531" s="569" t="s">
        <v>42</v>
      </c>
      <c r="H2531" s="569" t="s">
        <v>41</v>
      </c>
      <c r="I2531" s="575" t="s">
        <v>54</v>
      </c>
      <c r="J2531" s="569" t="s">
        <v>350</v>
      </c>
      <c r="K2531" s="569" t="s">
        <v>106</v>
      </c>
      <c r="L2531" s="570">
        <v>0.6</v>
      </c>
      <c r="M2531" s="571">
        <v>3.6831624938888359</v>
      </c>
      <c r="N2531" s="572">
        <v>379.70155020488494</v>
      </c>
      <c r="O2531" s="668" t="s">
        <v>151</v>
      </c>
      <c r="P2531" s="668" t="s">
        <v>350</v>
      </c>
      <c r="Q2531" s="574" t="s">
        <v>8811</v>
      </c>
      <c r="R2531" s="574" t="s">
        <v>9047</v>
      </c>
      <c r="S2531" s="574" t="s">
        <v>8823</v>
      </c>
      <c r="T2531" s="574" t="s">
        <v>8785</v>
      </c>
      <c r="U2531" s="574" t="s">
        <v>8978</v>
      </c>
      <c r="V2531" s="574" t="s">
        <v>9052</v>
      </c>
      <c r="W2531" s="575" t="s">
        <v>8816</v>
      </c>
      <c r="X2531" s="575" t="s">
        <v>9049</v>
      </c>
      <c r="Y2531" s="576" t="s">
        <v>8828</v>
      </c>
      <c r="Z2531" s="577" t="s">
        <v>9053</v>
      </c>
      <c r="AA2531" s="578" t="s">
        <v>9051</v>
      </c>
      <c r="AE2531"/>
    </row>
    <row r="2532" spans="1:31" s="563" customFormat="1">
      <c r="A2532"/>
      <c r="B2532"/>
      <c r="C2532" s="568">
        <v>2027</v>
      </c>
      <c r="D2532" s="569" t="s">
        <v>101</v>
      </c>
      <c r="E2532" s="569" t="s">
        <v>337</v>
      </c>
      <c r="F2532" s="573" t="s">
        <v>141</v>
      </c>
      <c r="G2532" s="569" t="s">
        <v>42</v>
      </c>
      <c r="H2532" s="569" t="s">
        <v>41</v>
      </c>
      <c r="I2532" s="575" t="s">
        <v>54</v>
      </c>
      <c r="J2532" s="569" t="s">
        <v>350</v>
      </c>
      <c r="K2532" s="569" t="s">
        <v>104</v>
      </c>
      <c r="L2532" s="570">
        <v>0.4</v>
      </c>
      <c r="M2532" s="571">
        <v>2.4554416625925573</v>
      </c>
      <c r="N2532" s="572">
        <v>253.13436680325665</v>
      </c>
      <c r="O2532" s="668" t="s">
        <v>151</v>
      </c>
      <c r="P2532" s="668" t="s">
        <v>350</v>
      </c>
      <c r="Q2532" s="574" t="s">
        <v>8859</v>
      </c>
      <c r="R2532" s="574" t="s">
        <v>9054</v>
      </c>
      <c r="S2532" s="574" t="s">
        <v>8823</v>
      </c>
      <c r="T2532" s="574" t="s">
        <v>8785</v>
      </c>
      <c r="U2532" s="574" t="s">
        <v>8981</v>
      </c>
      <c r="V2532" s="574" t="s">
        <v>9055</v>
      </c>
      <c r="W2532" s="575" t="s">
        <v>8863</v>
      </c>
      <c r="X2532" s="575" t="s">
        <v>9056</v>
      </c>
      <c r="Y2532" s="576" t="s">
        <v>8828</v>
      </c>
      <c r="Z2532" s="577" t="s">
        <v>9057</v>
      </c>
      <c r="AA2532" s="578" t="s">
        <v>9058</v>
      </c>
      <c r="AE2532"/>
    </row>
    <row r="2533" spans="1:31" s="563" customFormat="1">
      <c r="A2533"/>
      <c r="B2533"/>
      <c r="C2533" s="568">
        <v>2027</v>
      </c>
      <c r="D2533" s="569" t="s">
        <v>101</v>
      </c>
      <c r="E2533" s="569" t="s">
        <v>337</v>
      </c>
      <c r="F2533" s="573" t="s">
        <v>141</v>
      </c>
      <c r="G2533" s="569" t="s">
        <v>42</v>
      </c>
      <c r="H2533" s="569" t="s">
        <v>41</v>
      </c>
      <c r="I2533" s="575" t="s">
        <v>54</v>
      </c>
      <c r="J2533" s="569" t="s">
        <v>99</v>
      </c>
      <c r="K2533" s="569" t="s">
        <v>467</v>
      </c>
      <c r="L2533" s="570">
        <v>1</v>
      </c>
      <c r="M2533" s="571">
        <v>0.84253294376205012</v>
      </c>
      <c r="N2533" s="572">
        <v>455.64186024586184</v>
      </c>
      <c r="O2533" s="668" t="s">
        <v>151</v>
      </c>
      <c r="P2533" s="668" t="s">
        <v>99</v>
      </c>
      <c r="Q2533" s="574" t="s">
        <v>8831</v>
      </c>
      <c r="R2533" s="574" t="s">
        <v>9026</v>
      </c>
      <c r="S2533" s="574" t="s">
        <v>8833</v>
      </c>
      <c r="T2533" s="574" t="s">
        <v>8785</v>
      </c>
      <c r="U2533" s="574" t="s">
        <v>8834</v>
      </c>
      <c r="V2533" s="574" t="s">
        <v>9059</v>
      </c>
      <c r="W2533" s="575" t="s">
        <v>8836</v>
      </c>
      <c r="X2533" s="575" t="s">
        <v>9029</v>
      </c>
      <c r="Y2533" s="576" t="s">
        <v>8838</v>
      </c>
      <c r="Z2533" s="577" t="s">
        <v>9060</v>
      </c>
      <c r="AA2533" s="578" t="s">
        <v>9031</v>
      </c>
      <c r="AE2533"/>
    </row>
    <row r="2534" spans="1:31" s="563" customFormat="1">
      <c r="A2534"/>
      <c r="B2534"/>
      <c r="C2534" s="568">
        <v>2027</v>
      </c>
      <c r="D2534" s="569" t="s">
        <v>101</v>
      </c>
      <c r="E2534" s="569" t="s">
        <v>337</v>
      </c>
      <c r="F2534" s="573" t="s">
        <v>141</v>
      </c>
      <c r="G2534" s="569" t="s">
        <v>42</v>
      </c>
      <c r="H2534" s="569" t="s">
        <v>41</v>
      </c>
      <c r="I2534" s="575" t="s">
        <v>54</v>
      </c>
      <c r="J2534" s="569" t="s">
        <v>96</v>
      </c>
      <c r="K2534" s="569" t="s">
        <v>467</v>
      </c>
      <c r="L2534" s="570">
        <v>1</v>
      </c>
      <c r="M2534" s="571">
        <v>9.3311152653721863E-2</v>
      </c>
      <c r="N2534" s="572">
        <v>173.57785152223312</v>
      </c>
      <c r="O2534" s="668" t="s">
        <v>151</v>
      </c>
      <c r="P2534" s="668" t="s">
        <v>96</v>
      </c>
      <c r="Q2534" s="574" t="s">
        <v>8831</v>
      </c>
      <c r="R2534" s="574" t="s">
        <v>9026</v>
      </c>
      <c r="S2534" s="574" t="s">
        <v>8841</v>
      </c>
      <c r="T2534" s="574" t="s">
        <v>8785</v>
      </c>
      <c r="U2534" s="574" t="s">
        <v>8842</v>
      </c>
      <c r="V2534" s="574" t="s">
        <v>9061</v>
      </c>
      <c r="W2534" s="575" t="s">
        <v>8836</v>
      </c>
      <c r="X2534" s="575" t="s">
        <v>9029</v>
      </c>
      <c r="Y2534" s="576" t="s">
        <v>8844</v>
      </c>
      <c r="Z2534" s="577" t="s">
        <v>9062</v>
      </c>
      <c r="AA2534" s="578" t="s">
        <v>9031</v>
      </c>
      <c r="AE2534"/>
    </row>
    <row r="2535" spans="1:31" s="563" customFormat="1">
      <c r="A2535"/>
      <c r="B2535"/>
      <c r="C2535" s="568">
        <v>2027</v>
      </c>
      <c r="D2535" s="569" t="s">
        <v>101</v>
      </c>
      <c r="E2535" s="569" t="s">
        <v>337</v>
      </c>
      <c r="F2535" s="573" t="s">
        <v>141</v>
      </c>
      <c r="G2535" s="569" t="s">
        <v>42</v>
      </c>
      <c r="H2535" s="569" t="s">
        <v>41</v>
      </c>
      <c r="I2535" s="575" t="s">
        <v>54</v>
      </c>
      <c r="J2535" s="569" t="s">
        <v>87</v>
      </c>
      <c r="K2535" s="569" t="s">
        <v>468</v>
      </c>
      <c r="L2535" s="570">
        <v>0.9</v>
      </c>
      <c r="M2535" s="571">
        <v>4.1351226892607986</v>
      </c>
      <c r="N2535" s="572">
        <v>187.46407964401169</v>
      </c>
      <c r="O2535" s="668" t="s">
        <v>151</v>
      </c>
      <c r="P2535" s="668" t="s">
        <v>87</v>
      </c>
      <c r="Q2535" s="574" t="s">
        <v>8846</v>
      </c>
      <c r="R2535" s="574" t="s">
        <v>9063</v>
      </c>
      <c r="S2535" s="574" t="s">
        <v>8848</v>
      </c>
      <c r="T2535" s="574" t="s">
        <v>8785</v>
      </c>
      <c r="U2535" s="574" t="s">
        <v>8849</v>
      </c>
      <c r="V2535" s="574" t="s">
        <v>9064</v>
      </c>
      <c r="W2535" s="575" t="s">
        <v>8851</v>
      </c>
      <c r="X2535" s="575" t="s">
        <v>9065</v>
      </c>
      <c r="Y2535" s="576" t="s">
        <v>8853</v>
      </c>
      <c r="Z2535" s="577" t="s">
        <v>9066</v>
      </c>
      <c r="AA2535" s="578" t="s">
        <v>9067</v>
      </c>
      <c r="AE2535"/>
    </row>
    <row r="2536" spans="1:31" s="563" customFormat="1">
      <c r="A2536"/>
      <c r="B2536"/>
      <c r="C2536" s="568">
        <v>2027</v>
      </c>
      <c r="D2536" s="569" t="s">
        <v>101</v>
      </c>
      <c r="E2536" s="569" t="s">
        <v>337</v>
      </c>
      <c r="F2536" s="573" t="s">
        <v>141</v>
      </c>
      <c r="G2536" s="569" t="s">
        <v>42</v>
      </c>
      <c r="H2536" s="569" t="s">
        <v>41</v>
      </c>
      <c r="I2536" s="575" t="s">
        <v>54</v>
      </c>
      <c r="J2536" s="569" t="s">
        <v>87</v>
      </c>
      <c r="K2536" s="569" t="s">
        <v>106</v>
      </c>
      <c r="L2536" s="570">
        <v>0.05</v>
      </c>
      <c r="M2536" s="571">
        <v>0.22972903829226657</v>
      </c>
      <c r="N2536" s="572">
        <v>10.414671091333984</v>
      </c>
      <c r="O2536" s="668" t="s">
        <v>151</v>
      </c>
      <c r="P2536" s="668" t="s">
        <v>87</v>
      </c>
      <c r="Q2536" s="574" t="s">
        <v>8811</v>
      </c>
      <c r="R2536" s="574" t="s">
        <v>9047</v>
      </c>
      <c r="S2536" s="574" t="s">
        <v>8848</v>
      </c>
      <c r="T2536" s="574" t="s">
        <v>8785</v>
      </c>
      <c r="U2536" s="574" t="s">
        <v>8856</v>
      </c>
      <c r="V2536" s="574" t="s">
        <v>9068</v>
      </c>
      <c r="W2536" s="575" t="s">
        <v>8816</v>
      </c>
      <c r="X2536" s="575" t="s">
        <v>9049</v>
      </c>
      <c r="Y2536" s="576" t="s">
        <v>8853</v>
      </c>
      <c r="Z2536" s="577" t="s">
        <v>9069</v>
      </c>
      <c r="AA2536" s="578" t="s">
        <v>9051</v>
      </c>
      <c r="AE2536"/>
    </row>
    <row r="2537" spans="1:31" s="563" customFormat="1">
      <c r="A2537"/>
      <c r="B2537"/>
      <c r="C2537" s="568">
        <v>2027</v>
      </c>
      <c r="D2537" s="569" t="s">
        <v>101</v>
      </c>
      <c r="E2537" s="569" t="s">
        <v>337</v>
      </c>
      <c r="F2537" s="573" t="s">
        <v>141</v>
      </c>
      <c r="G2537" s="569" t="s">
        <v>42</v>
      </c>
      <c r="H2537" s="569" t="s">
        <v>41</v>
      </c>
      <c r="I2537" s="575" t="s">
        <v>54</v>
      </c>
      <c r="J2537" s="569" t="s">
        <v>87</v>
      </c>
      <c r="K2537" s="569" t="s">
        <v>104</v>
      </c>
      <c r="L2537" s="570">
        <v>0.05</v>
      </c>
      <c r="M2537" s="571">
        <v>0.22972903829226657</v>
      </c>
      <c r="N2537" s="572">
        <v>10.414671091333984</v>
      </c>
      <c r="O2537" s="668" t="s">
        <v>151</v>
      </c>
      <c r="P2537" s="668" t="s">
        <v>87</v>
      </c>
      <c r="Q2537" s="574" t="s">
        <v>8859</v>
      </c>
      <c r="R2537" s="574" t="s">
        <v>9054</v>
      </c>
      <c r="S2537" s="574" t="s">
        <v>8848</v>
      </c>
      <c r="T2537" s="574" t="s">
        <v>8785</v>
      </c>
      <c r="U2537" s="574" t="s">
        <v>8861</v>
      </c>
      <c r="V2537" s="574" t="s">
        <v>9070</v>
      </c>
      <c r="W2537" s="575" t="s">
        <v>8863</v>
      </c>
      <c r="X2537" s="575" t="s">
        <v>9056</v>
      </c>
      <c r="Y2537" s="576" t="s">
        <v>8853</v>
      </c>
      <c r="Z2537" s="577" t="s">
        <v>9071</v>
      </c>
      <c r="AA2537" s="578" t="s">
        <v>9058</v>
      </c>
      <c r="AE2537"/>
    </row>
    <row r="2538" spans="1:31" s="563" customFormat="1">
      <c r="A2538"/>
      <c r="B2538"/>
      <c r="C2538" s="568">
        <v>2027</v>
      </c>
      <c r="D2538" s="569" t="s">
        <v>101</v>
      </c>
      <c r="E2538" s="569" t="s">
        <v>337</v>
      </c>
      <c r="F2538" s="573" t="s">
        <v>141</v>
      </c>
      <c r="G2538" s="569" t="s">
        <v>42</v>
      </c>
      <c r="H2538" s="569" t="s">
        <v>41</v>
      </c>
      <c r="I2538" s="575" t="s">
        <v>54</v>
      </c>
      <c r="J2538" s="569" t="s">
        <v>83</v>
      </c>
      <c r="K2538" s="569" t="s">
        <v>470</v>
      </c>
      <c r="L2538" s="570">
        <v>0.6</v>
      </c>
      <c r="M2538" s="571">
        <v>9.0378116137862463</v>
      </c>
      <c r="N2538" s="572">
        <v>16.540948203883385</v>
      </c>
      <c r="O2538" s="668" t="s">
        <v>382</v>
      </c>
      <c r="P2538" s="668" t="s">
        <v>83</v>
      </c>
      <c r="Q2538" s="574" t="s">
        <v>9012</v>
      </c>
      <c r="R2538" s="574" t="s">
        <v>9072</v>
      </c>
      <c r="S2538" s="574" t="s">
        <v>8869</v>
      </c>
      <c r="T2538" s="574" t="s">
        <v>8785</v>
      </c>
      <c r="U2538" s="574" t="s">
        <v>9073</v>
      </c>
      <c r="V2538" s="574" t="s">
        <v>9074</v>
      </c>
      <c r="W2538" s="575" t="s">
        <v>9016</v>
      </c>
      <c r="X2538" s="575" t="s">
        <v>9075</v>
      </c>
      <c r="Y2538" s="576" t="s">
        <v>8874</v>
      </c>
      <c r="Z2538" s="577" t="s">
        <v>9076</v>
      </c>
      <c r="AA2538" s="578" t="s">
        <v>9077</v>
      </c>
      <c r="AE2538"/>
    </row>
    <row r="2539" spans="1:31" s="563" customFormat="1">
      <c r="A2539"/>
      <c r="B2539"/>
      <c r="C2539" s="568">
        <v>2027</v>
      </c>
      <c r="D2539" s="569" t="s">
        <v>101</v>
      </c>
      <c r="E2539" s="569" t="s">
        <v>337</v>
      </c>
      <c r="F2539" s="573" t="s">
        <v>141</v>
      </c>
      <c r="G2539" s="569" t="s">
        <v>42</v>
      </c>
      <c r="H2539" s="569" t="s">
        <v>41</v>
      </c>
      <c r="I2539" s="575" t="s">
        <v>54</v>
      </c>
      <c r="J2539" s="569" t="s">
        <v>83</v>
      </c>
      <c r="K2539" s="569" t="s">
        <v>81</v>
      </c>
      <c r="L2539" s="570">
        <v>0.4</v>
      </c>
      <c r="M2539" s="571">
        <v>6.0252077425241648</v>
      </c>
      <c r="N2539" s="572">
        <v>11.027298802588925</v>
      </c>
      <c r="O2539" s="668" t="s">
        <v>382</v>
      </c>
      <c r="P2539" s="668" t="s">
        <v>83</v>
      </c>
      <c r="Q2539" s="574" t="s">
        <v>8867</v>
      </c>
      <c r="R2539" s="574" t="s">
        <v>9078</v>
      </c>
      <c r="S2539" s="574" t="s">
        <v>8869</v>
      </c>
      <c r="T2539" s="574" t="s">
        <v>8785</v>
      </c>
      <c r="U2539" s="574" t="s">
        <v>8870</v>
      </c>
      <c r="V2539" s="574" t="s">
        <v>9079</v>
      </c>
      <c r="W2539" s="575" t="s">
        <v>8872</v>
      </c>
      <c r="X2539" s="575" t="s">
        <v>9080</v>
      </c>
      <c r="Y2539" s="576" t="s">
        <v>8874</v>
      </c>
      <c r="Z2539" s="577" t="s">
        <v>9081</v>
      </c>
      <c r="AA2539" s="578" t="s">
        <v>9082</v>
      </c>
      <c r="AE2539"/>
    </row>
    <row r="2540" spans="1:31" s="563" customFormat="1">
      <c r="A2540"/>
      <c r="B2540"/>
      <c r="C2540" s="568">
        <v>2027</v>
      </c>
      <c r="D2540" s="569" t="s">
        <v>101</v>
      </c>
      <c r="E2540" s="569" t="s">
        <v>337</v>
      </c>
      <c r="F2540" s="573" t="s">
        <v>141</v>
      </c>
      <c r="G2540" s="569" t="s">
        <v>42</v>
      </c>
      <c r="H2540" s="569" t="s">
        <v>41</v>
      </c>
      <c r="I2540" s="575" t="s">
        <v>54</v>
      </c>
      <c r="J2540" s="569" t="s">
        <v>77</v>
      </c>
      <c r="K2540" s="569" t="s">
        <v>469</v>
      </c>
      <c r="L2540" s="570">
        <v>0.7</v>
      </c>
      <c r="M2540" s="571">
        <v>8.6909133678311399</v>
      </c>
      <c r="N2540" s="572">
        <v>360.27495926416981</v>
      </c>
      <c r="O2540" s="668" t="s">
        <v>381</v>
      </c>
      <c r="P2540" s="668" t="s">
        <v>77</v>
      </c>
      <c r="Q2540" s="574" t="s">
        <v>8877</v>
      </c>
      <c r="R2540" s="574" t="s">
        <v>9083</v>
      </c>
      <c r="S2540" s="574" t="s">
        <v>8879</v>
      </c>
      <c r="T2540" s="574" t="s">
        <v>8785</v>
      </c>
      <c r="U2540" s="574" t="s">
        <v>8880</v>
      </c>
      <c r="V2540" s="574" t="s">
        <v>9084</v>
      </c>
      <c r="W2540" s="575" t="s">
        <v>8882</v>
      </c>
      <c r="X2540" s="575" t="s">
        <v>9085</v>
      </c>
      <c r="Y2540" s="576" t="s">
        <v>8884</v>
      </c>
      <c r="Z2540" s="577" t="s">
        <v>9086</v>
      </c>
      <c r="AA2540" s="578" t="s">
        <v>9087</v>
      </c>
      <c r="AE2540"/>
    </row>
    <row r="2541" spans="1:31" s="563" customFormat="1">
      <c r="A2541"/>
      <c r="B2541"/>
      <c r="C2541" s="568">
        <v>2027</v>
      </c>
      <c r="D2541" s="569" t="s">
        <v>101</v>
      </c>
      <c r="E2541" s="569" t="s">
        <v>337</v>
      </c>
      <c r="F2541" s="573" t="s">
        <v>141</v>
      </c>
      <c r="G2541" s="569" t="s">
        <v>42</v>
      </c>
      <c r="H2541" s="569" t="s">
        <v>41</v>
      </c>
      <c r="I2541" s="575" t="s">
        <v>54</v>
      </c>
      <c r="J2541" s="569" t="s">
        <v>77</v>
      </c>
      <c r="K2541" s="569" t="s">
        <v>93</v>
      </c>
      <c r="L2541" s="570">
        <v>0.3</v>
      </c>
      <c r="M2541" s="571">
        <v>3.7246771576419175</v>
      </c>
      <c r="N2541" s="572">
        <v>154.4035539703585</v>
      </c>
      <c r="O2541" s="668" t="s">
        <v>381</v>
      </c>
      <c r="P2541" s="668" t="s">
        <v>77</v>
      </c>
      <c r="Q2541" s="574" t="s">
        <v>8887</v>
      </c>
      <c r="R2541" s="574" t="s">
        <v>9088</v>
      </c>
      <c r="S2541" s="574" t="s">
        <v>8879</v>
      </c>
      <c r="T2541" s="574" t="s">
        <v>8785</v>
      </c>
      <c r="U2541" s="574" t="s">
        <v>8889</v>
      </c>
      <c r="V2541" s="574" t="s">
        <v>9089</v>
      </c>
      <c r="W2541" s="575" t="s">
        <v>8891</v>
      </c>
      <c r="X2541" s="575" t="s">
        <v>9090</v>
      </c>
      <c r="Y2541" s="576" t="s">
        <v>8884</v>
      </c>
      <c r="Z2541" s="577" t="s">
        <v>9091</v>
      </c>
      <c r="AA2541" s="578" t="s">
        <v>9092</v>
      </c>
      <c r="AE2541"/>
    </row>
    <row r="2542" spans="1:31" s="563" customFormat="1">
      <c r="A2542"/>
      <c r="B2542"/>
      <c r="C2542" s="568">
        <v>2027</v>
      </c>
      <c r="D2542" s="569" t="s">
        <v>101</v>
      </c>
      <c r="E2542" s="569" t="s">
        <v>337</v>
      </c>
      <c r="F2542" s="573" t="s">
        <v>141</v>
      </c>
      <c r="G2542" s="569" t="s">
        <v>42</v>
      </c>
      <c r="H2542" s="569" t="s">
        <v>41</v>
      </c>
      <c r="I2542" s="575" t="s">
        <v>54</v>
      </c>
      <c r="J2542" s="569" t="s">
        <v>349</v>
      </c>
      <c r="K2542" s="569" t="s">
        <v>115</v>
      </c>
      <c r="L2542" s="570">
        <v>0.2</v>
      </c>
      <c r="M2542" s="571">
        <v>0.87139312784755141</v>
      </c>
      <c r="N2542" s="572">
        <v>101.4416015389674</v>
      </c>
      <c r="O2542" s="668" t="s">
        <v>151</v>
      </c>
      <c r="P2542" s="668" t="s">
        <v>349</v>
      </c>
      <c r="Q2542" s="574" t="s">
        <v>8939</v>
      </c>
      <c r="R2542" s="574" t="s">
        <v>9093</v>
      </c>
      <c r="S2542" s="574" t="s">
        <v>8895</v>
      </c>
      <c r="T2542" s="574" t="s">
        <v>8785</v>
      </c>
      <c r="U2542" s="574" t="s">
        <v>9094</v>
      </c>
      <c r="V2542" s="574" t="s">
        <v>9095</v>
      </c>
      <c r="W2542" s="575" t="s">
        <v>8944</v>
      </c>
      <c r="X2542" s="575" t="s">
        <v>9096</v>
      </c>
      <c r="Y2542" s="576" t="s">
        <v>8898</v>
      </c>
      <c r="Z2542" s="577" t="s">
        <v>9097</v>
      </c>
      <c r="AA2542" s="578" t="s">
        <v>9098</v>
      </c>
      <c r="AE2542"/>
    </row>
    <row r="2543" spans="1:31" s="563" customFormat="1">
      <c r="A2543"/>
      <c r="B2543"/>
      <c r="C2543" s="568">
        <v>2027</v>
      </c>
      <c r="D2543" s="569" t="s">
        <v>101</v>
      </c>
      <c r="E2543" s="569" t="s">
        <v>337</v>
      </c>
      <c r="F2543" s="573" t="s">
        <v>141</v>
      </c>
      <c r="G2543" s="569" t="s">
        <v>42</v>
      </c>
      <c r="H2543" s="569" t="s">
        <v>41</v>
      </c>
      <c r="I2543" s="575" t="s">
        <v>54</v>
      </c>
      <c r="J2543" s="569" t="s">
        <v>349</v>
      </c>
      <c r="K2543" s="569" t="s">
        <v>467</v>
      </c>
      <c r="L2543" s="570">
        <v>0.6</v>
      </c>
      <c r="M2543" s="571">
        <v>2.6141793835426541</v>
      </c>
      <c r="N2543" s="572">
        <v>304.32480461690221</v>
      </c>
      <c r="O2543" s="668" t="s">
        <v>151</v>
      </c>
      <c r="P2543" s="668" t="s">
        <v>349</v>
      </c>
      <c r="Q2543" s="574" t="s">
        <v>8831</v>
      </c>
      <c r="R2543" s="574" t="s">
        <v>9026</v>
      </c>
      <c r="S2543" s="574" t="s">
        <v>8895</v>
      </c>
      <c r="T2543" s="574" t="s">
        <v>8785</v>
      </c>
      <c r="U2543" s="574" t="s">
        <v>8896</v>
      </c>
      <c r="V2543" s="574" t="s">
        <v>9099</v>
      </c>
      <c r="W2543" s="575" t="s">
        <v>8836</v>
      </c>
      <c r="X2543" s="575" t="s">
        <v>9029</v>
      </c>
      <c r="Y2543" s="576" t="s">
        <v>8898</v>
      </c>
      <c r="Z2543" s="577" t="s">
        <v>9100</v>
      </c>
      <c r="AA2543" s="578" t="s">
        <v>9031</v>
      </c>
      <c r="AE2543"/>
    </row>
    <row r="2544" spans="1:31" s="563" customFormat="1">
      <c r="A2544"/>
      <c r="B2544"/>
      <c r="C2544" s="568">
        <v>2027</v>
      </c>
      <c r="D2544" s="569" t="s">
        <v>101</v>
      </c>
      <c r="E2544" s="569" t="s">
        <v>337</v>
      </c>
      <c r="F2544" s="573" t="s">
        <v>141</v>
      </c>
      <c r="G2544" s="569" t="s">
        <v>42</v>
      </c>
      <c r="H2544" s="569" t="s">
        <v>41</v>
      </c>
      <c r="I2544" s="575" t="s">
        <v>54</v>
      </c>
      <c r="J2544" s="569" t="s">
        <v>349</v>
      </c>
      <c r="K2544" s="569" t="s">
        <v>104</v>
      </c>
      <c r="L2544" s="570">
        <v>0.2</v>
      </c>
      <c r="M2544" s="571">
        <v>0.87139312784755141</v>
      </c>
      <c r="N2544" s="572">
        <v>101.4416015389674</v>
      </c>
      <c r="O2544" s="668" t="s">
        <v>151</v>
      </c>
      <c r="P2544" s="668" t="s">
        <v>349</v>
      </c>
      <c r="Q2544" s="574" t="s">
        <v>8859</v>
      </c>
      <c r="R2544" s="574" t="s">
        <v>9054</v>
      </c>
      <c r="S2544" s="574" t="s">
        <v>8895</v>
      </c>
      <c r="T2544" s="574" t="s">
        <v>8785</v>
      </c>
      <c r="U2544" s="574" t="s">
        <v>8900</v>
      </c>
      <c r="V2544" s="574" t="s">
        <v>9101</v>
      </c>
      <c r="W2544" s="575" t="s">
        <v>8863</v>
      </c>
      <c r="X2544" s="575" t="s">
        <v>9056</v>
      </c>
      <c r="Y2544" s="576" t="s">
        <v>8898</v>
      </c>
      <c r="Z2544" s="577" t="s">
        <v>9102</v>
      </c>
      <c r="AA2544" s="578" t="s">
        <v>9058</v>
      </c>
      <c r="AE2544"/>
    </row>
    <row r="2545" spans="1:31" s="563" customFormat="1">
      <c r="A2545"/>
      <c r="B2545"/>
      <c r="C2545" s="568">
        <v>2027</v>
      </c>
      <c r="D2545" s="569" t="s">
        <v>101</v>
      </c>
      <c r="E2545" s="569" t="s">
        <v>337</v>
      </c>
      <c r="F2545" s="573" t="s">
        <v>141</v>
      </c>
      <c r="G2545" s="569" t="s">
        <v>42</v>
      </c>
      <c r="H2545" s="569" t="s">
        <v>41</v>
      </c>
      <c r="I2545" s="575" t="s">
        <v>54</v>
      </c>
      <c r="J2545" s="569" t="s">
        <v>76</v>
      </c>
      <c r="K2545" s="569" t="s">
        <v>467</v>
      </c>
      <c r="L2545" s="570">
        <v>0.2</v>
      </c>
      <c r="M2545" s="571">
        <v>4.6276147260337318E-2</v>
      </c>
      <c r="N2545" s="572">
        <v>20.829342182667975</v>
      </c>
      <c r="O2545" s="668" t="s">
        <v>151</v>
      </c>
      <c r="P2545" s="668" t="s">
        <v>76</v>
      </c>
      <c r="Q2545" s="574" t="s">
        <v>8831</v>
      </c>
      <c r="R2545" s="574" t="s">
        <v>9026</v>
      </c>
      <c r="S2545" s="574" t="s">
        <v>8903</v>
      </c>
      <c r="T2545" s="574" t="s">
        <v>8785</v>
      </c>
      <c r="U2545" s="574" t="s">
        <v>8904</v>
      </c>
      <c r="V2545" s="574" t="s">
        <v>9103</v>
      </c>
      <c r="W2545" s="575" t="s">
        <v>8836</v>
      </c>
      <c r="X2545" s="575" t="s">
        <v>9029</v>
      </c>
      <c r="Y2545" s="576" t="s">
        <v>8906</v>
      </c>
      <c r="Z2545" s="577" t="s">
        <v>9104</v>
      </c>
      <c r="AA2545" s="578" t="s">
        <v>9031</v>
      </c>
      <c r="AE2545"/>
    </row>
    <row r="2546" spans="1:31" s="563" customFormat="1">
      <c r="A2546"/>
      <c r="B2546"/>
      <c r="C2546" s="568">
        <v>2027</v>
      </c>
      <c r="D2546" s="569" t="s">
        <v>101</v>
      </c>
      <c r="E2546" s="569" t="s">
        <v>337</v>
      </c>
      <c r="F2546" s="573" t="s">
        <v>141</v>
      </c>
      <c r="G2546" s="569" t="s">
        <v>42</v>
      </c>
      <c r="H2546" s="569" t="s">
        <v>41</v>
      </c>
      <c r="I2546" s="575" t="s">
        <v>54</v>
      </c>
      <c r="J2546" s="569" t="s">
        <v>76</v>
      </c>
      <c r="K2546" s="569" t="s">
        <v>111</v>
      </c>
      <c r="L2546" s="570">
        <v>0.8</v>
      </c>
      <c r="M2546" s="571">
        <v>0.18510458904134927</v>
      </c>
      <c r="N2546" s="572">
        <v>83.317368730671902</v>
      </c>
      <c r="O2546" s="668" t="s">
        <v>151</v>
      </c>
      <c r="P2546" s="668" t="s">
        <v>76</v>
      </c>
      <c r="Q2546" s="574" t="s">
        <v>8908</v>
      </c>
      <c r="R2546" s="574" t="s">
        <v>9105</v>
      </c>
      <c r="S2546" s="574" t="s">
        <v>8903</v>
      </c>
      <c r="T2546" s="574" t="s">
        <v>8785</v>
      </c>
      <c r="U2546" s="574" t="s">
        <v>8910</v>
      </c>
      <c r="V2546" s="574" t="s">
        <v>9106</v>
      </c>
      <c r="W2546" s="575" t="s">
        <v>8912</v>
      </c>
      <c r="X2546" s="575" t="s">
        <v>9107</v>
      </c>
      <c r="Y2546" s="576" t="s">
        <v>8906</v>
      </c>
      <c r="Z2546" s="577" t="s">
        <v>9108</v>
      </c>
      <c r="AA2546" s="578" t="s">
        <v>9109</v>
      </c>
      <c r="AE2546"/>
    </row>
    <row r="2547" spans="1:31" s="563" customFormat="1">
      <c r="A2547"/>
      <c r="B2547"/>
      <c r="C2547" s="568">
        <v>2027</v>
      </c>
      <c r="D2547" s="569" t="s">
        <v>101</v>
      </c>
      <c r="E2547" s="569" t="s">
        <v>337</v>
      </c>
      <c r="F2547" s="573" t="s">
        <v>141</v>
      </c>
      <c r="G2547" s="569" t="s">
        <v>42</v>
      </c>
      <c r="H2547" s="569" t="s">
        <v>41</v>
      </c>
      <c r="I2547" s="575" t="s">
        <v>54</v>
      </c>
      <c r="J2547" s="569" t="s">
        <v>74</v>
      </c>
      <c r="K2547" s="569" t="s">
        <v>467</v>
      </c>
      <c r="L2547" s="570">
        <v>0.8</v>
      </c>
      <c r="M2547" s="571">
        <v>1.9796599375113813</v>
      </c>
      <c r="N2547" s="572">
        <v>892.68609354291311</v>
      </c>
      <c r="O2547" s="668" t="s">
        <v>151</v>
      </c>
      <c r="P2547" s="668" t="s">
        <v>74</v>
      </c>
      <c r="Q2547" s="574" t="s">
        <v>8831</v>
      </c>
      <c r="R2547" s="574" t="s">
        <v>9026</v>
      </c>
      <c r="S2547" s="574" t="s">
        <v>8916</v>
      </c>
      <c r="T2547" s="574" t="s">
        <v>8785</v>
      </c>
      <c r="U2547" s="574" t="s">
        <v>8917</v>
      </c>
      <c r="V2547" s="574" t="s">
        <v>9110</v>
      </c>
      <c r="W2547" s="575" t="s">
        <v>8836</v>
      </c>
      <c r="X2547" s="575" t="s">
        <v>9029</v>
      </c>
      <c r="Y2547" s="576" t="s">
        <v>8919</v>
      </c>
      <c r="Z2547" s="577" t="s">
        <v>9111</v>
      </c>
      <c r="AA2547" s="578" t="s">
        <v>9031</v>
      </c>
      <c r="AE2547"/>
    </row>
    <row r="2548" spans="1:31" s="563" customFormat="1">
      <c r="A2548"/>
      <c r="B2548"/>
      <c r="C2548" s="568">
        <v>2027</v>
      </c>
      <c r="D2548" s="569" t="s">
        <v>101</v>
      </c>
      <c r="E2548" s="569" t="s">
        <v>337</v>
      </c>
      <c r="F2548" s="573" t="s">
        <v>141</v>
      </c>
      <c r="G2548" s="569" t="s">
        <v>42</v>
      </c>
      <c r="H2548" s="569" t="s">
        <v>41</v>
      </c>
      <c r="I2548" s="575" t="s">
        <v>54</v>
      </c>
      <c r="J2548" s="569" t="s">
        <v>74</v>
      </c>
      <c r="K2548" s="569" t="s">
        <v>111</v>
      </c>
      <c r="L2548" s="570">
        <v>0.1</v>
      </c>
      <c r="M2548" s="571">
        <v>0.24745749218892266</v>
      </c>
      <c r="N2548" s="572">
        <v>111.58576169286414</v>
      </c>
      <c r="O2548" s="668" t="s">
        <v>151</v>
      </c>
      <c r="P2548" s="668" t="s">
        <v>74</v>
      </c>
      <c r="Q2548" s="574" t="s">
        <v>8908</v>
      </c>
      <c r="R2548" s="574" t="s">
        <v>9105</v>
      </c>
      <c r="S2548" s="574" t="s">
        <v>8916</v>
      </c>
      <c r="T2548" s="574" t="s">
        <v>8785</v>
      </c>
      <c r="U2548" s="574" t="s">
        <v>8921</v>
      </c>
      <c r="V2548" s="574" t="s">
        <v>9112</v>
      </c>
      <c r="W2548" s="575" t="s">
        <v>8912</v>
      </c>
      <c r="X2548" s="575" t="s">
        <v>9107</v>
      </c>
      <c r="Y2548" s="576" t="s">
        <v>8919</v>
      </c>
      <c r="Z2548" s="577" t="s">
        <v>9113</v>
      </c>
      <c r="AA2548" s="578" t="s">
        <v>9109</v>
      </c>
      <c r="AE2548"/>
    </row>
    <row r="2549" spans="1:31" s="563" customFormat="1">
      <c r="A2549"/>
      <c r="B2549"/>
      <c r="C2549" s="568">
        <v>2027</v>
      </c>
      <c r="D2549" s="569" t="s">
        <v>101</v>
      </c>
      <c r="E2549" s="569" t="s">
        <v>337</v>
      </c>
      <c r="F2549" s="573" t="s">
        <v>141</v>
      </c>
      <c r="G2549" s="569" t="s">
        <v>42</v>
      </c>
      <c r="H2549" s="569" t="s">
        <v>41</v>
      </c>
      <c r="I2549" s="575" t="s">
        <v>54</v>
      </c>
      <c r="J2549" s="569" t="s">
        <v>74</v>
      </c>
      <c r="K2549" s="569" t="s">
        <v>79</v>
      </c>
      <c r="L2549" s="570">
        <v>0.1</v>
      </c>
      <c r="M2549" s="571">
        <v>0.24745749218892266</v>
      </c>
      <c r="N2549" s="572">
        <v>111.58576169286414</v>
      </c>
      <c r="O2549" s="668" t="s">
        <v>151</v>
      </c>
      <c r="P2549" s="668" t="s">
        <v>74</v>
      </c>
      <c r="Q2549" s="574" t="s">
        <v>8957</v>
      </c>
      <c r="R2549" s="574" t="s">
        <v>9114</v>
      </c>
      <c r="S2549" s="574" t="s">
        <v>8916</v>
      </c>
      <c r="T2549" s="574" t="s">
        <v>8785</v>
      </c>
      <c r="U2549" s="574" t="s">
        <v>9115</v>
      </c>
      <c r="V2549" s="574" t="s">
        <v>9116</v>
      </c>
      <c r="W2549" s="575" t="s">
        <v>8961</v>
      </c>
      <c r="X2549" s="575" t="s">
        <v>9117</v>
      </c>
      <c r="Y2549" s="576" t="s">
        <v>8919</v>
      </c>
      <c r="Z2549" s="577" t="s">
        <v>9118</v>
      </c>
      <c r="AA2549" s="578" t="s">
        <v>9119</v>
      </c>
      <c r="AE2549"/>
    </row>
    <row r="2550" spans="1:31" s="563" customFormat="1">
      <c r="A2550"/>
      <c r="B2550"/>
      <c r="C2550" s="568">
        <v>2027</v>
      </c>
      <c r="D2550" s="569" t="s">
        <v>101</v>
      </c>
      <c r="E2550" s="569" t="s">
        <v>337</v>
      </c>
      <c r="F2550" s="573" t="s">
        <v>141</v>
      </c>
      <c r="G2550" s="569" t="s">
        <v>42</v>
      </c>
      <c r="H2550" s="569" t="s">
        <v>41</v>
      </c>
      <c r="I2550" s="575" t="s">
        <v>54</v>
      </c>
      <c r="J2550" s="569" t="s">
        <v>351</v>
      </c>
      <c r="K2550" s="569" t="s">
        <v>100</v>
      </c>
      <c r="L2550" s="570">
        <v>0.2</v>
      </c>
      <c r="M2550" s="571">
        <v>0.65666818512876823</v>
      </c>
      <c r="N2550" s="572">
        <v>2.950823475877963</v>
      </c>
      <c r="O2550" s="668" t="s">
        <v>151</v>
      </c>
      <c r="P2550" s="668" t="s">
        <v>351</v>
      </c>
      <c r="Q2550" s="574" t="s">
        <v>8924</v>
      </c>
      <c r="R2550" s="574" t="s">
        <v>9120</v>
      </c>
      <c r="S2550" s="574" t="s">
        <v>8926</v>
      </c>
      <c r="T2550" s="574" t="s">
        <v>8785</v>
      </c>
      <c r="U2550" s="574" t="s">
        <v>8927</v>
      </c>
      <c r="V2550" s="574" t="s">
        <v>9121</v>
      </c>
      <c r="W2550" s="575" t="s">
        <v>8929</v>
      </c>
      <c r="X2550" s="575" t="s">
        <v>9122</v>
      </c>
      <c r="Y2550" s="576" t="s">
        <v>8931</v>
      </c>
      <c r="Z2550" s="577" t="s">
        <v>9123</v>
      </c>
      <c r="AA2550" s="578" t="s">
        <v>9124</v>
      </c>
      <c r="AE2550"/>
    </row>
    <row r="2551" spans="1:31" s="563" customFormat="1">
      <c r="A2551"/>
      <c r="B2551"/>
      <c r="C2551" s="568">
        <v>2027</v>
      </c>
      <c r="D2551" s="569" t="s">
        <v>101</v>
      </c>
      <c r="E2551" s="569" t="s">
        <v>337</v>
      </c>
      <c r="F2551" s="573" t="s">
        <v>141</v>
      </c>
      <c r="G2551" s="569" t="s">
        <v>42</v>
      </c>
      <c r="H2551" s="569" t="s">
        <v>41</v>
      </c>
      <c r="I2551" s="575" t="s">
        <v>54</v>
      </c>
      <c r="J2551" s="569" t="s">
        <v>351</v>
      </c>
      <c r="K2551" s="569" t="s">
        <v>470</v>
      </c>
      <c r="L2551" s="570">
        <v>0.8</v>
      </c>
      <c r="M2551" s="571">
        <v>2.6266727405150729</v>
      </c>
      <c r="N2551" s="572">
        <v>11.803293903511852</v>
      </c>
      <c r="O2551" s="668" t="s">
        <v>151</v>
      </c>
      <c r="P2551" s="668" t="s">
        <v>351</v>
      </c>
      <c r="Q2551" s="574" t="s">
        <v>9012</v>
      </c>
      <c r="R2551" s="574" t="s">
        <v>9072</v>
      </c>
      <c r="S2551" s="574" t="s">
        <v>8926</v>
      </c>
      <c r="T2551" s="574" t="s">
        <v>8785</v>
      </c>
      <c r="U2551" s="574" t="s">
        <v>9014</v>
      </c>
      <c r="V2551" s="574" t="s">
        <v>9125</v>
      </c>
      <c r="W2551" s="575" t="s">
        <v>9016</v>
      </c>
      <c r="X2551" s="575" t="s">
        <v>9075</v>
      </c>
      <c r="Y2551" s="576" t="s">
        <v>8931</v>
      </c>
      <c r="Z2551" s="577" t="s">
        <v>9126</v>
      </c>
      <c r="AA2551" s="578" t="s">
        <v>9077</v>
      </c>
      <c r="AE2551"/>
    </row>
    <row r="2552" spans="1:31" s="563" customFormat="1">
      <c r="A2552"/>
      <c r="B2552"/>
      <c r="C2552" s="568">
        <v>2027</v>
      </c>
      <c r="D2552" s="569" t="s">
        <v>101</v>
      </c>
      <c r="E2552" s="569" t="s">
        <v>337</v>
      </c>
      <c r="F2552" s="573" t="s">
        <v>141</v>
      </c>
      <c r="G2552" s="569" t="s">
        <v>42</v>
      </c>
      <c r="H2552" s="569" t="s">
        <v>41</v>
      </c>
      <c r="I2552" s="575" t="s">
        <v>54</v>
      </c>
      <c r="J2552" s="569" t="s">
        <v>67</v>
      </c>
      <c r="K2552" s="569" t="s">
        <v>470</v>
      </c>
      <c r="L2552" s="570">
        <v>0.05</v>
      </c>
      <c r="M2552" s="571">
        <v>0.23252397023920604</v>
      </c>
      <c r="N2552" s="572">
        <v>0.87764082230342588</v>
      </c>
      <c r="O2552" s="668" t="s">
        <v>382</v>
      </c>
      <c r="P2552" s="668" t="s">
        <v>67</v>
      </c>
      <c r="Q2552" s="574" t="s">
        <v>9012</v>
      </c>
      <c r="R2552" s="574" t="s">
        <v>9072</v>
      </c>
      <c r="S2552" s="574" t="s">
        <v>8934</v>
      </c>
      <c r="T2552" s="574" t="s">
        <v>8785</v>
      </c>
      <c r="U2552" s="574" t="s">
        <v>9127</v>
      </c>
      <c r="V2552" s="574" t="s">
        <v>9128</v>
      </c>
      <c r="W2552" s="575" t="s">
        <v>9016</v>
      </c>
      <c r="X2552" s="575" t="s">
        <v>9075</v>
      </c>
      <c r="Y2552" s="576" t="s">
        <v>8937</v>
      </c>
      <c r="Z2552" s="577" t="s">
        <v>9129</v>
      </c>
      <c r="AA2552" s="578" t="s">
        <v>9077</v>
      </c>
      <c r="AE2552"/>
    </row>
    <row r="2553" spans="1:31" s="563" customFormat="1">
      <c r="A2553"/>
      <c r="B2553"/>
      <c r="C2553" s="568">
        <v>2027</v>
      </c>
      <c r="D2553" s="569" t="s">
        <v>101</v>
      </c>
      <c r="E2553" s="569" t="s">
        <v>337</v>
      </c>
      <c r="F2553" s="573" t="s">
        <v>141</v>
      </c>
      <c r="G2553" s="569" t="s">
        <v>42</v>
      </c>
      <c r="H2553" s="569" t="s">
        <v>41</v>
      </c>
      <c r="I2553" s="575" t="s">
        <v>54</v>
      </c>
      <c r="J2553" s="569" t="s">
        <v>67</v>
      </c>
      <c r="K2553" s="569" t="s">
        <v>81</v>
      </c>
      <c r="L2553" s="570">
        <v>0.95</v>
      </c>
      <c r="M2553" s="571">
        <v>4.4179554345449148</v>
      </c>
      <c r="N2553" s="572">
        <v>16.675175623765092</v>
      </c>
      <c r="O2553" s="668" t="s">
        <v>382</v>
      </c>
      <c r="P2553" s="668" t="s">
        <v>67</v>
      </c>
      <c r="Q2553" s="574" t="s">
        <v>8867</v>
      </c>
      <c r="R2553" s="574" t="s">
        <v>9078</v>
      </c>
      <c r="S2553" s="574" t="s">
        <v>8934</v>
      </c>
      <c r="T2553" s="574" t="s">
        <v>8785</v>
      </c>
      <c r="U2553" s="574" t="s">
        <v>8935</v>
      </c>
      <c r="V2553" s="574" t="s">
        <v>9130</v>
      </c>
      <c r="W2553" s="575" t="s">
        <v>8872</v>
      </c>
      <c r="X2553" s="575" t="s">
        <v>9080</v>
      </c>
      <c r="Y2553" s="576" t="s">
        <v>8937</v>
      </c>
      <c r="Z2553" s="577" t="s">
        <v>9131</v>
      </c>
      <c r="AA2553" s="578" t="s">
        <v>9082</v>
      </c>
      <c r="AE2553"/>
    </row>
    <row r="2554" spans="1:31" s="563" customFormat="1">
      <c r="A2554"/>
      <c r="B2554"/>
      <c r="C2554" s="568">
        <v>2027</v>
      </c>
      <c r="D2554" s="569" t="s">
        <v>101</v>
      </c>
      <c r="E2554" s="569" t="s">
        <v>337</v>
      </c>
      <c r="F2554" s="573" t="s">
        <v>141</v>
      </c>
      <c r="G2554" s="569" t="s">
        <v>42</v>
      </c>
      <c r="H2554" s="569" t="s">
        <v>41</v>
      </c>
      <c r="I2554" s="575" t="s">
        <v>54</v>
      </c>
      <c r="J2554" s="569" t="s">
        <v>66</v>
      </c>
      <c r="K2554" s="569" t="s">
        <v>115</v>
      </c>
      <c r="L2554" s="570">
        <v>0.1</v>
      </c>
      <c r="M2554" s="571">
        <v>1.2773010413521806</v>
      </c>
      <c r="N2554" s="572">
        <v>51.195714634366503</v>
      </c>
      <c r="O2554" s="668" t="s">
        <v>381</v>
      </c>
      <c r="P2554" s="668" t="s">
        <v>66</v>
      </c>
      <c r="Q2554" s="574" t="s">
        <v>8939</v>
      </c>
      <c r="R2554" s="574" t="s">
        <v>9093</v>
      </c>
      <c r="S2554" s="574" t="s">
        <v>8941</v>
      </c>
      <c r="T2554" s="574" t="s">
        <v>8785</v>
      </c>
      <c r="U2554" s="574" t="s">
        <v>8942</v>
      </c>
      <c r="V2554" s="574" t="s">
        <v>9132</v>
      </c>
      <c r="W2554" s="575" t="s">
        <v>8944</v>
      </c>
      <c r="X2554" s="575" t="s">
        <v>9096</v>
      </c>
      <c r="Y2554" s="576" t="s">
        <v>8946</v>
      </c>
      <c r="Z2554" s="577" t="s">
        <v>9133</v>
      </c>
      <c r="AA2554" s="578" t="s">
        <v>9098</v>
      </c>
      <c r="AE2554"/>
    </row>
    <row r="2555" spans="1:31" s="563" customFormat="1">
      <c r="A2555"/>
      <c r="B2555"/>
      <c r="C2555" s="568">
        <v>2027</v>
      </c>
      <c r="D2555" s="569" t="s">
        <v>101</v>
      </c>
      <c r="E2555" s="569" t="s">
        <v>337</v>
      </c>
      <c r="F2555" s="573" t="s">
        <v>141</v>
      </c>
      <c r="G2555" s="569" t="s">
        <v>42</v>
      </c>
      <c r="H2555" s="569" t="s">
        <v>41</v>
      </c>
      <c r="I2555" s="575" t="s">
        <v>54</v>
      </c>
      <c r="J2555" s="569" t="s">
        <v>66</v>
      </c>
      <c r="K2555" s="569" t="s">
        <v>310</v>
      </c>
      <c r="L2555" s="570">
        <v>0.5</v>
      </c>
      <c r="M2555" s="571">
        <v>6.3865052067609023</v>
      </c>
      <c r="N2555" s="572">
        <v>255.97857317183249</v>
      </c>
      <c r="O2555" s="668" t="s">
        <v>381</v>
      </c>
      <c r="P2555" s="668" t="s">
        <v>66</v>
      </c>
      <c r="Q2555" s="574" t="s">
        <v>8949</v>
      </c>
      <c r="R2555" s="574" t="s">
        <v>9134</v>
      </c>
      <c r="S2555" s="574" t="s">
        <v>8941</v>
      </c>
      <c r="T2555" s="574" t="s">
        <v>8785</v>
      </c>
      <c r="U2555" s="574" t="s">
        <v>8951</v>
      </c>
      <c r="V2555" s="574" t="s">
        <v>9135</v>
      </c>
      <c r="W2555" s="575" t="s">
        <v>8953</v>
      </c>
      <c r="X2555" s="575" t="s">
        <v>9136</v>
      </c>
      <c r="Y2555" s="576" t="s">
        <v>8946</v>
      </c>
      <c r="Z2555" s="577" t="s">
        <v>9137</v>
      </c>
      <c r="AA2555" s="578" t="s">
        <v>9138</v>
      </c>
      <c r="AE2555"/>
    </row>
    <row r="2556" spans="1:31" s="563" customFormat="1">
      <c r="A2556"/>
      <c r="B2556"/>
      <c r="C2556" s="568">
        <v>2027</v>
      </c>
      <c r="D2556" s="569" t="s">
        <v>101</v>
      </c>
      <c r="E2556" s="569" t="s">
        <v>337</v>
      </c>
      <c r="F2556" s="573" t="s">
        <v>141</v>
      </c>
      <c r="G2556" s="569" t="s">
        <v>42</v>
      </c>
      <c r="H2556" s="569" t="s">
        <v>41</v>
      </c>
      <c r="I2556" s="575" t="s">
        <v>54</v>
      </c>
      <c r="J2556" s="569" t="s">
        <v>66</v>
      </c>
      <c r="K2556" s="569" t="s">
        <v>79</v>
      </c>
      <c r="L2556" s="570">
        <v>0.4</v>
      </c>
      <c r="M2556" s="571">
        <v>5.1092041654087224</v>
      </c>
      <c r="N2556" s="572">
        <v>204.78285853746601</v>
      </c>
      <c r="O2556" s="668" t="s">
        <v>381</v>
      </c>
      <c r="P2556" s="668" t="s">
        <v>66</v>
      </c>
      <c r="Q2556" s="574" t="s">
        <v>8957</v>
      </c>
      <c r="R2556" s="574" t="s">
        <v>9114</v>
      </c>
      <c r="S2556" s="574" t="s">
        <v>8941</v>
      </c>
      <c r="T2556" s="574" t="s">
        <v>8785</v>
      </c>
      <c r="U2556" s="574" t="s">
        <v>8959</v>
      </c>
      <c r="V2556" s="574" t="s">
        <v>9139</v>
      </c>
      <c r="W2556" s="575" t="s">
        <v>8961</v>
      </c>
      <c r="X2556" s="575" t="s">
        <v>9117</v>
      </c>
      <c r="Y2556" s="576" t="s">
        <v>8946</v>
      </c>
      <c r="Z2556" s="577" t="s">
        <v>9140</v>
      </c>
      <c r="AA2556" s="578" t="s">
        <v>9119</v>
      </c>
      <c r="AE2556"/>
    </row>
    <row r="2557" spans="1:31" s="563" customFormat="1">
      <c r="A2557"/>
      <c r="B2557"/>
      <c r="C2557" s="568">
        <v>2027</v>
      </c>
      <c r="D2557" s="569" t="s">
        <v>101</v>
      </c>
      <c r="E2557" s="569" t="s">
        <v>337</v>
      </c>
      <c r="F2557" s="573" t="s">
        <v>141</v>
      </c>
      <c r="G2557" s="569" t="s">
        <v>42</v>
      </c>
      <c r="H2557" s="569" t="s">
        <v>41</v>
      </c>
      <c r="I2557" s="575" t="s">
        <v>54</v>
      </c>
      <c r="J2557" s="569" t="s">
        <v>348</v>
      </c>
      <c r="K2557" s="569" t="s">
        <v>469</v>
      </c>
      <c r="L2557" s="570">
        <v>1</v>
      </c>
      <c r="M2557" s="571">
        <v>11.829854448604392</v>
      </c>
      <c r="N2557" s="572">
        <v>1356.0769650174461</v>
      </c>
      <c r="O2557" s="668" t="s">
        <v>151</v>
      </c>
      <c r="P2557" s="668" t="s">
        <v>348</v>
      </c>
      <c r="Q2557" s="574" t="s">
        <v>8877</v>
      </c>
      <c r="R2557" s="574" t="s">
        <v>9083</v>
      </c>
      <c r="S2557" s="574" t="s">
        <v>8965</v>
      </c>
      <c r="T2557" s="574" t="s">
        <v>8785</v>
      </c>
      <c r="U2557" s="574" t="s">
        <v>8966</v>
      </c>
      <c r="V2557" s="574" t="s">
        <v>9141</v>
      </c>
      <c r="W2557" s="575" t="s">
        <v>8882</v>
      </c>
      <c r="X2557" s="575" t="s">
        <v>9085</v>
      </c>
      <c r="Y2557" s="576" t="s">
        <v>8968</v>
      </c>
      <c r="Z2557" s="577" t="s">
        <v>9142</v>
      </c>
      <c r="AA2557" s="578" t="s">
        <v>9087</v>
      </c>
      <c r="AE2557"/>
    </row>
    <row r="2558" spans="1:31" s="563" customFormat="1">
      <c r="A2558"/>
      <c r="B2558"/>
      <c r="C2558" s="568">
        <v>2027</v>
      </c>
      <c r="D2558" s="569" t="s">
        <v>101</v>
      </c>
      <c r="E2558" s="569" t="s">
        <v>361</v>
      </c>
      <c r="F2558" s="573" t="s">
        <v>141</v>
      </c>
      <c r="G2558" s="569" t="s">
        <v>42</v>
      </c>
      <c r="H2558" s="569" t="s">
        <v>41</v>
      </c>
      <c r="I2558" s="575" t="s">
        <v>54</v>
      </c>
      <c r="J2558" s="569" t="s">
        <v>352</v>
      </c>
      <c r="K2558" s="569" t="s">
        <v>467</v>
      </c>
      <c r="L2558" s="570">
        <v>0.1</v>
      </c>
      <c r="M2558" s="571">
        <v>1.0999875540187745</v>
      </c>
      <c r="N2558" s="572">
        <v>45.838167625927909</v>
      </c>
      <c r="O2558" s="668" t="s">
        <v>151</v>
      </c>
      <c r="P2558" s="668" t="s">
        <v>352</v>
      </c>
      <c r="Q2558" s="574" t="s">
        <v>8831</v>
      </c>
      <c r="R2558" s="574" t="s">
        <v>9026</v>
      </c>
      <c r="S2558" s="574" t="s">
        <v>8784</v>
      </c>
      <c r="T2558" s="574" t="s">
        <v>8785</v>
      </c>
      <c r="U2558" s="574" t="s">
        <v>9027</v>
      </c>
      <c r="V2558" s="574" t="s">
        <v>9028</v>
      </c>
      <c r="W2558" s="575" t="s">
        <v>8836</v>
      </c>
      <c r="X2558" s="575" t="s">
        <v>9029</v>
      </c>
      <c r="Y2558" s="576" t="s">
        <v>8790</v>
      </c>
      <c r="Z2558" s="577" t="s">
        <v>9143</v>
      </c>
      <c r="AA2558" s="578" t="s">
        <v>9144</v>
      </c>
      <c r="AE2558"/>
    </row>
    <row r="2559" spans="1:31" s="563" customFormat="1">
      <c r="A2559"/>
      <c r="B2559"/>
      <c r="C2559" s="568">
        <v>2027</v>
      </c>
      <c r="D2559" s="569" t="s">
        <v>101</v>
      </c>
      <c r="E2559" s="569" t="s">
        <v>361</v>
      </c>
      <c r="F2559" s="573" t="s">
        <v>141</v>
      </c>
      <c r="G2559" s="569" t="s">
        <v>42</v>
      </c>
      <c r="H2559" s="569" t="s">
        <v>41</v>
      </c>
      <c r="I2559" s="575" t="s">
        <v>54</v>
      </c>
      <c r="J2559" s="569" t="s">
        <v>352</v>
      </c>
      <c r="K2559" s="569" t="s">
        <v>346</v>
      </c>
      <c r="L2559" s="570">
        <v>0.9</v>
      </c>
      <c r="M2559" s="571">
        <v>9.8998879861689701</v>
      </c>
      <c r="N2559" s="572">
        <v>412.54350863335117</v>
      </c>
      <c r="O2559" s="668" t="s">
        <v>151</v>
      </c>
      <c r="P2559" s="668" t="s">
        <v>352</v>
      </c>
      <c r="Q2559" s="574" t="s">
        <v>8782</v>
      </c>
      <c r="R2559" s="574" t="s">
        <v>9032</v>
      </c>
      <c r="S2559" s="574" t="s">
        <v>8784</v>
      </c>
      <c r="T2559" s="574" t="s">
        <v>8785</v>
      </c>
      <c r="U2559" s="574" t="s">
        <v>8786</v>
      </c>
      <c r="V2559" s="574" t="s">
        <v>9033</v>
      </c>
      <c r="W2559" s="575" t="s">
        <v>8788</v>
      </c>
      <c r="X2559" s="575" t="s">
        <v>9034</v>
      </c>
      <c r="Y2559" s="576" t="s">
        <v>8790</v>
      </c>
      <c r="Z2559" s="577" t="s">
        <v>9145</v>
      </c>
      <c r="AA2559" s="578" t="s">
        <v>9146</v>
      </c>
      <c r="AE2559"/>
    </row>
    <row r="2560" spans="1:31" s="563" customFormat="1">
      <c r="A2560"/>
      <c r="B2560"/>
      <c r="C2560" s="568">
        <v>2027</v>
      </c>
      <c r="D2560" s="569" t="s">
        <v>101</v>
      </c>
      <c r="E2560" s="569" t="s">
        <v>361</v>
      </c>
      <c r="F2560" s="573" t="s">
        <v>141</v>
      </c>
      <c r="G2560" s="569" t="s">
        <v>42</v>
      </c>
      <c r="H2560" s="569" t="s">
        <v>41</v>
      </c>
      <c r="I2560" s="575" t="s">
        <v>54</v>
      </c>
      <c r="J2560" s="569" t="s">
        <v>116</v>
      </c>
      <c r="K2560" s="569" t="s">
        <v>90</v>
      </c>
      <c r="L2560" s="570">
        <v>0.5</v>
      </c>
      <c r="M2560" s="571">
        <v>3.091359117249139</v>
      </c>
      <c r="N2560" s="572">
        <v>14.475210829240389</v>
      </c>
      <c r="O2560" s="668" t="s">
        <v>382</v>
      </c>
      <c r="P2560" s="668" t="s">
        <v>116</v>
      </c>
      <c r="Q2560" s="574" t="s">
        <v>8793</v>
      </c>
      <c r="R2560" s="574" t="s">
        <v>9037</v>
      </c>
      <c r="S2560" s="574" t="s">
        <v>8795</v>
      </c>
      <c r="T2560" s="574" t="s">
        <v>8785</v>
      </c>
      <c r="U2560" s="574" t="s">
        <v>8796</v>
      </c>
      <c r="V2560" s="574" t="s">
        <v>9038</v>
      </c>
      <c r="W2560" s="575" t="s">
        <v>8798</v>
      </c>
      <c r="X2560" s="575" t="s">
        <v>9039</v>
      </c>
      <c r="Y2560" s="576" t="s">
        <v>8800</v>
      </c>
      <c r="Z2560" s="577" t="s">
        <v>9147</v>
      </c>
      <c r="AA2560" s="578" t="s">
        <v>9148</v>
      </c>
      <c r="AE2560"/>
    </row>
    <row r="2561" spans="1:31" s="563" customFormat="1">
      <c r="A2561"/>
      <c r="B2561"/>
      <c r="C2561" s="568">
        <v>2027</v>
      </c>
      <c r="D2561" s="569" t="s">
        <v>101</v>
      </c>
      <c r="E2561" s="569" t="s">
        <v>361</v>
      </c>
      <c r="F2561" s="573" t="s">
        <v>141</v>
      </c>
      <c r="G2561" s="569" t="s">
        <v>42</v>
      </c>
      <c r="H2561" s="569" t="s">
        <v>41</v>
      </c>
      <c r="I2561" s="575" t="s">
        <v>54</v>
      </c>
      <c r="J2561" s="569" t="s">
        <v>116</v>
      </c>
      <c r="K2561" s="569" t="s">
        <v>466</v>
      </c>
      <c r="L2561" s="570">
        <v>0.5</v>
      </c>
      <c r="M2561" s="571">
        <v>3.091359117249139</v>
      </c>
      <c r="N2561" s="572">
        <v>14.475210829240389</v>
      </c>
      <c r="O2561" s="668" t="s">
        <v>382</v>
      </c>
      <c r="P2561" s="668" t="s">
        <v>116</v>
      </c>
      <c r="Q2561" s="574" t="s">
        <v>8803</v>
      </c>
      <c r="R2561" s="574" t="s">
        <v>9042</v>
      </c>
      <c r="S2561" s="574" t="s">
        <v>8795</v>
      </c>
      <c r="T2561" s="574" t="s">
        <v>8785</v>
      </c>
      <c r="U2561" s="574" t="s">
        <v>8805</v>
      </c>
      <c r="V2561" s="574" t="s">
        <v>9043</v>
      </c>
      <c r="W2561" s="575" t="s">
        <v>8807</v>
      </c>
      <c r="X2561" s="575" t="s">
        <v>9044</v>
      </c>
      <c r="Y2561" s="576" t="s">
        <v>8800</v>
      </c>
      <c r="Z2561" s="577" t="s">
        <v>9149</v>
      </c>
      <c r="AA2561" s="578" t="s">
        <v>9150</v>
      </c>
      <c r="AE2561"/>
    </row>
    <row r="2562" spans="1:31" s="563" customFormat="1">
      <c r="A2562"/>
      <c r="B2562"/>
      <c r="C2562" s="568">
        <v>2027</v>
      </c>
      <c r="D2562" s="569" t="s">
        <v>101</v>
      </c>
      <c r="E2562" s="569" t="s">
        <v>361</v>
      </c>
      <c r="F2562" s="573" t="s">
        <v>141</v>
      </c>
      <c r="G2562" s="569" t="s">
        <v>42</v>
      </c>
      <c r="H2562" s="569" t="s">
        <v>41</v>
      </c>
      <c r="I2562" s="575" t="s">
        <v>54</v>
      </c>
      <c r="J2562" s="569" t="s">
        <v>109</v>
      </c>
      <c r="K2562" s="569" t="s">
        <v>106</v>
      </c>
      <c r="L2562" s="570">
        <v>1</v>
      </c>
      <c r="M2562" s="571">
        <v>14.727903516309466</v>
      </c>
      <c r="N2562" s="572">
        <v>579.00843316961573</v>
      </c>
      <c r="O2562" s="668" t="s">
        <v>381</v>
      </c>
      <c r="P2562" s="668" t="s">
        <v>109</v>
      </c>
      <c r="Q2562" s="574" t="s">
        <v>8811</v>
      </c>
      <c r="R2562" s="574" t="s">
        <v>9047</v>
      </c>
      <c r="S2562" s="574" t="s">
        <v>8813</v>
      </c>
      <c r="T2562" s="574" t="s">
        <v>8785</v>
      </c>
      <c r="U2562" s="574" t="s">
        <v>8814</v>
      </c>
      <c r="V2562" s="574" t="s">
        <v>9048</v>
      </c>
      <c r="W2562" s="575" t="s">
        <v>8816</v>
      </c>
      <c r="X2562" s="575" t="s">
        <v>9049</v>
      </c>
      <c r="Y2562" s="576" t="s">
        <v>8818</v>
      </c>
      <c r="Z2562" s="577" t="s">
        <v>9151</v>
      </c>
      <c r="AA2562" s="578" t="s">
        <v>9152</v>
      </c>
      <c r="AE2562"/>
    </row>
    <row r="2563" spans="1:31" s="563" customFormat="1">
      <c r="A2563"/>
      <c r="B2563"/>
      <c r="C2563" s="568">
        <v>2027</v>
      </c>
      <c r="D2563" s="569" t="s">
        <v>101</v>
      </c>
      <c r="E2563" s="569" t="s">
        <v>361</v>
      </c>
      <c r="F2563" s="573" t="s">
        <v>141</v>
      </c>
      <c r="G2563" s="569" t="s">
        <v>42</v>
      </c>
      <c r="H2563" s="569" t="s">
        <v>41</v>
      </c>
      <c r="I2563" s="575" t="s">
        <v>54</v>
      </c>
      <c r="J2563" s="569" t="s">
        <v>350</v>
      </c>
      <c r="K2563" s="569" t="s">
        <v>106</v>
      </c>
      <c r="L2563" s="570">
        <v>0.6</v>
      </c>
      <c r="M2563" s="571">
        <v>9.0503794299287836</v>
      </c>
      <c r="N2563" s="572">
        <v>802.16793345373844</v>
      </c>
      <c r="O2563" s="668" t="s">
        <v>151</v>
      </c>
      <c r="P2563" s="668" t="s">
        <v>350</v>
      </c>
      <c r="Q2563" s="574" t="s">
        <v>8811</v>
      </c>
      <c r="R2563" s="574" t="s">
        <v>9047</v>
      </c>
      <c r="S2563" s="574" t="s">
        <v>8823</v>
      </c>
      <c r="T2563" s="574" t="s">
        <v>8785</v>
      </c>
      <c r="U2563" s="574" t="s">
        <v>8978</v>
      </c>
      <c r="V2563" s="574" t="s">
        <v>9052</v>
      </c>
      <c r="W2563" s="575" t="s">
        <v>8816</v>
      </c>
      <c r="X2563" s="575" t="s">
        <v>9049</v>
      </c>
      <c r="Y2563" s="576" t="s">
        <v>8828</v>
      </c>
      <c r="Z2563" s="577" t="s">
        <v>9153</v>
      </c>
      <c r="AA2563" s="578" t="s">
        <v>9152</v>
      </c>
      <c r="AE2563"/>
    </row>
    <row r="2564" spans="1:31" s="563" customFormat="1">
      <c r="A2564"/>
      <c r="B2564"/>
      <c r="C2564" s="568">
        <v>2027</v>
      </c>
      <c r="D2564" s="569" t="s">
        <v>101</v>
      </c>
      <c r="E2564" s="569" t="s">
        <v>361</v>
      </c>
      <c r="F2564" s="573" t="s">
        <v>141</v>
      </c>
      <c r="G2564" s="569" t="s">
        <v>42</v>
      </c>
      <c r="H2564" s="569" t="s">
        <v>41</v>
      </c>
      <c r="I2564" s="575" t="s">
        <v>54</v>
      </c>
      <c r="J2564" s="569" t="s">
        <v>350</v>
      </c>
      <c r="K2564" s="569" t="s">
        <v>104</v>
      </c>
      <c r="L2564" s="570">
        <v>0.4</v>
      </c>
      <c r="M2564" s="571">
        <v>6.0335862866191903</v>
      </c>
      <c r="N2564" s="572">
        <v>534.77862230249229</v>
      </c>
      <c r="O2564" s="668" t="s">
        <v>151</v>
      </c>
      <c r="P2564" s="668" t="s">
        <v>350</v>
      </c>
      <c r="Q2564" s="574" t="s">
        <v>8859</v>
      </c>
      <c r="R2564" s="574" t="s">
        <v>9054</v>
      </c>
      <c r="S2564" s="574" t="s">
        <v>8823</v>
      </c>
      <c r="T2564" s="574" t="s">
        <v>8785</v>
      </c>
      <c r="U2564" s="574" t="s">
        <v>8981</v>
      </c>
      <c r="V2564" s="574" t="s">
        <v>9055</v>
      </c>
      <c r="W2564" s="575" t="s">
        <v>8863</v>
      </c>
      <c r="X2564" s="575" t="s">
        <v>9056</v>
      </c>
      <c r="Y2564" s="576" t="s">
        <v>8828</v>
      </c>
      <c r="Z2564" s="577" t="s">
        <v>9154</v>
      </c>
      <c r="AA2564" s="578" t="s">
        <v>9155</v>
      </c>
      <c r="AE2564"/>
    </row>
    <row r="2565" spans="1:31" s="563" customFormat="1">
      <c r="A2565"/>
      <c r="B2565"/>
      <c r="C2565" s="568">
        <v>2027</v>
      </c>
      <c r="D2565" s="569" t="s">
        <v>101</v>
      </c>
      <c r="E2565" s="569" t="s">
        <v>361</v>
      </c>
      <c r="F2565" s="573" t="s">
        <v>141</v>
      </c>
      <c r="G2565" s="569" t="s">
        <v>42</v>
      </c>
      <c r="H2565" s="569" t="s">
        <v>41</v>
      </c>
      <c r="I2565" s="575" t="s">
        <v>54</v>
      </c>
      <c r="J2565" s="569" t="s">
        <v>99</v>
      </c>
      <c r="K2565" s="569" t="s">
        <v>467</v>
      </c>
      <c r="L2565" s="570">
        <v>1</v>
      </c>
      <c r="M2565" s="571">
        <v>1.9411082462914444</v>
      </c>
      <c r="N2565" s="572">
        <v>962.6015201444859</v>
      </c>
      <c r="O2565" s="668" t="s">
        <v>151</v>
      </c>
      <c r="P2565" s="668" t="s">
        <v>99</v>
      </c>
      <c r="Q2565" s="574" t="s">
        <v>8831</v>
      </c>
      <c r="R2565" s="574" t="s">
        <v>9026</v>
      </c>
      <c r="S2565" s="574" t="s">
        <v>8833</v>
      </c>
      <c r="T2565" s="574" t="s">
        <v>8785</v>
      </c>
      <c r="U2565" s="574" t="s">
        <v>8834</v>
      </c>
      <c r="V2565" s="574" t="s">
        <v>9059</v>
      </c>
      <c r="W2565" s="575" t="s">
        <v>8836</v>
      </c>
      <c r="X2565" s="575" t="s">
        <v>9029</v>
      </c>
      <c r="Y2565" s="576" t="s">
        <v>8838</v>
      </c>
      <c r="Z2565" s="577" t="s">
        <v>9156</v>
      </c>
      <c r="AA2565" s="578" t="s">
        <v>9144</v>
      </c>
      <c r="AE2565"/>
    </row>
    <row r="2566" spans="1:31" s="563" customFormat="1">
      <c r="A2566"/>
      <c r="B2566"/>
      <c r="C2566" s="568">
        <v>2027</v>
      </c>
      <c r="D2566" s="569" t="s">
        <v>101</v>
      </c>
      <c r="E2566" s="569" t="s">
        <v>361</v>
      </c>
      <c r="F2566" s="573" t="s">
        <v>141</v>
      </c>
      <c r="G2566" s="569" t="s">
        <v>42</v>
      </c>
      <c r="H2566" s="569" t="s">
        <v>41</v>
      </c>
      <c r="I2566" s="575" t="s">
        <v>54</v>
      </c>
      <c r="J2566" s="569" t="s">
        <v>96</v>
      </c>
      <c r="K2566" s="569" t="s">
        <v>467</v>
      </c>
      <c r="L2566" s="570">
        <v>1</v>
      </c>
      <c r="M2566" s="571">
        <v>0.18364484833047845</v>
      </c>
      <c r="N2566" s="572">
        <v>366.70534100742327</v>
      </c>
      <c r="O2566" s="668" t="s">
        <v>151</v>
      </c>
      <c r="P2566" s="668" t="s">
        <v>96</v>
      </c>
      <c r="Q2566" s="574" t="s">
        <v>8831</v>
      </c>
      <c r="R2566" s="574" t="s">
        <v>9026</v>
      </c>
      <c r="S2566" s="574" t="s">
        <v>8841</v>
      </c>
      <c r="T2566" s="574" t="s">
        <v>8785</v>
      </c>
      <c r="U2566" s="574" t="s">
        <v>8842</v>
      </c>
      <c r="V2566" s="574" t="s">
        <v>9061</v>
      </c>
      <c r="W2566" s="575" t="s">
        <v>8836</v>
      </c>
      <c r="X2566" s="575" t="s">
        <v>9029</v>
      </c>
      <c r="Y2566" s="576" t="s">
        <v>8844</v>
      </c>
      <c r="Z2566" s="577" t="s">
        <v>9157</v>
      </c>
      <c r="AA2566" s="578" t="s">
        <v>9144</v>
      </c>
      <c r="AE2566"/>
    </row>
    <row r="2567" spans="1:31" s="563" customFormat="1">
      <c r="A2567"/>
      <c r="B2567"/>
      <c r="C2567" s="568">
        <v>2027</v>
      </c>
      <c r="D2567" s="569" t="s">
        <v>101</v>
      </c>
      <c r="E2567" s="569" t="s">
        <v>361</v>
      </c>
      <c r="F2567" s="573" t="s">
        <v>141</v>
      </c>
      <c r="G2567" s="569" t="s">
        <v>42</v>
      </c>
      <c r="H2567" s="569" t="s">
        <v>41</v>
      </c>
      <c r="I2567" s="575" t="s">
        <v>54</v>
      </c>
      <c r="J2567" s="569" t="s">
        <v>87</v>
      </c>
      <c r="K2567" s="569" t="s">
        <v>467</v>
      </c>
      <c r="L2567" s="570">
        <v>0.7</v>
      </c>
      <c r="M2567" s="571">
        <v>6.7289892189229628</v>
      </c>
      <c r="N2567" s="572">
        <v>308.03248644623545</v>
      </c>
      <c r="O2567" s="668" t="s">
        <v>151</v>
      </c>
      <c r="P2567" s="668" t="s">
        <v>87</v>
      </c>
      <c r="Q2567" s="574" t="s">
        <v>8831</v>
      </c>
      <c r="R2567" s="574" t="s">
        <v>9026</v>
      </c>
      <c r="S2567" s="574" t="s">
        <v>8848</v>
      </c>
      <c r="T2567" s="574" t="s">
        <v>8785</v>
      </c>
      <c r="U2567" s="574" t="s">
        <v>9158</v>
      </c>
      <c r="V2567" s="574" t="s">
        <v>9159</v>
      </c>
      <c r="W2567" s="575" t="s">
        <v>8836</v>
      </c>
      <c r="X2567" s="575" t="s">
        <v>9029</v>
      </c>
      <c r="Y2567" s="576" t="s">
        <v>8853</v>
      </c>
      <c r="Z2567" s="577" t="s">
        <v>9160</v>
      </c>
      <c r="AA2567" s="578" t="s">
        <v>9144</v>
      </c>
      <c r="AE2567"/>
    </row>
    <row r="2568" spans="1:31" s="563" customFormat="1">
      <c r="A2568"/>
      <c r="B2568"/>
      <c r="C2568" s="568">
        <v>2027</v>
      </c>
      <c r="D2568" s="569" t="s">
        <v>101</v>
      </c>
      <c r="E2568" s="569" t="s">
        <v>361</v>
      </c>
      <c r="F2568" s="573" t="s">
        <v>141</v>
      </c>
      <c r="G2568" s="569" t="s">
        <v>42</v>
      </c>
      <c r="H2568" s="569" t="s">
        <v>41</v>
      </c>
      <c r="I2568" s="575" t="s">
        <v>54</v>
      </c>
      <c r="J2568" s="569" t="s">
        <v>87</v>
      </c>
      <c r="K2568" s="569" t="s">
        <v>104</v>
      </c>
      <c r="L2568" s="570">
        <v>0.3</v>
      </c>
      <c r="M2568" s="571">
        <v>2.8838525223955562</v>
      </c>
      <c r="N2568" s="572">
        <v>132.01392276267234</v>
      </c>
      <c r="O2568" s="668" t="s">
        <v>151</v>
      </c>
      <c r="P2568" s="668" t="s">
        <v>87</v>
      </c>
      <c r="Q2568" s="574" t="s">
        <v>8859</v>
      </c>
      <c r="R2568" s="574" t="s">
        <v>9054</v>
      </c>
      <c r="S2568" s="574" t="s">
        <v>8848</v>
      </c>
      <c r="T2568" s="574" t="s">
        <v>8785</v>
      </c>
      <c r="U2568" s="574" t="s">
        <v>8861</v>
      </c>
      <c r="V2568" s="574" t="s">
        <v>9070</v>
      </c>
      <c r="W2568" s="575" t="s">
        <v>8863</v>
      </c>
      <c r="X2568" s="575" t="s">
        <v>9056</v>
      </c>
      <c r="Y2568" s="576" t="s">
        <v>8853</v>
      </c>
      <c r="Z2568" s="577" t="s">
        <v>9161</v>
      </c>
      <c r="AA2568" s="578" t="s">
        <v>9155</v>
      </c>
      <c r="AE2568"/>
    </row>
    <row r="2569" spans="1:31" s="563" customFormat="1">
      <c r="A2569"/>
      <c r="B2569"/>
      <c r="C2569" s="568">
        <v>2027</v>
      </c>
      <c r="D2569" s="569" t="s">
        <v>101</v>
      </c>
      <c r="E2569" s="569" t="s">
        <v>361</v>
      </c>
      <c r="F2569" s="573" t="s">
        <v>141</v>
      </c>
      <c r="G2569" s="569" t="s">
        <v>42</v>
      </c>
      <c r="H2569" s="569" t="s">
        <v>41</v>
      </c>
      <c r="I2569" s="575" t="s">
        <v>54</v>
      </c>
      <c r="J2569" s="569" t="s">
        <v>83</v>
      </c>
      <c r="K2569" s="569" t="s">
        <v>470</v>
      </c>
      <c r="L2569" s="570">
        <v>0.15</v>
      </c>
      <c r="M2569" s="571">
        <v>4.3654844414890377</v>
      </c>
      <c r="N2569" s="572">
        <v>10.913214908614812</v>
      </c>
      <c r="O2569" s="668" t="s">
        <v>382</v>
      </c>
      <c r="P2569" s="668" t="s">
        <v>83</v>
      </c>
      <c r="Q2569" s="574" t="s">
        <v>9012</v>
      </c>
      <c r="R2569" s="574" t="s">
        <v>9072</v>
      </c>
      <c r="S2569" s="574" t="s">
        <v>8869</v>
      </c>
      <c r="T2569" s="574" t="s">
        <v>8785</v>
      </c>
      <c r="U2569" s="574" t="s">
        <v>9073</v>
      </c>
      <c r="V2569" s="574" t="s">
        <v>9074</v>
      </c>
      <c r="W2569" s="575" t="s">
        <v>9016</v>
      </c>
      <c r="X2569" s="575" t="s">
        <v>9075</v>
      </c>
      <c r="Y2569" s="576" t="s">
        <v>8874</v>
      </c>
      <c r="Z2569" s="577" t="s">
        <v>9162</v>
      </c>
      <c r="AA2569" s="578" t="s">
        <v>9163</v>
      </c>
      <c r="AE2569"/>
    </row>
    <row r="2570" spans="1:31" s="563" customFormat="1">
      <c r="A2570"/>
      <c r="B2570"/>
      <c r="C2570" s="568">
        <v>2027</v>
      </c>
      <c r="D2570" s="569" t="s">
        <v>101</v>
      </c>
      <c r="E2570" s="569" t="s">
        <v>361</v>
      </c>
      <c r="F2570" s="573" t="s">
        <v>141</v>
      </c>
      <c r="G2570" s="569" t="s">
        <v>42</v>
      </c>
      <c r="H2570" s="569" t="s">
        <v>41</v>
      </c>
      <c r="I2570" s="575" t="s">
        <v>54</v>
      </c>
      <c r="J2570" s="569" t="s">
        <v>83</v>
      </c>
      <c r="K2570" s="569" t="s">
        <v>81</v>
      </c>
      <c r="L2570" s="570">
        <v>0.85</v>
      </c>
      <c r="M2570" s="571">
        <v>24.737745168437879</v>
      </c>
      <c r="N2570" s="572">
        <v>61.84155114881726</v>
      </c>
      <c r="O2570" s="668" t="s">
        <v>382</v>
      </c>
      <c r="P2570" s="668" t="s">
        <v>83</v>
      </c>
      <c r="Q2570" s="574" t="s">
        <v>8867</v>
      </c>
      <c r="R2570" s="574" t="s">
        <v>9078</v>
      </c>
      <c r="S2570" s="574" t="s">
        <v>8869</v>
      </c>
      <c r="T2570" s="574" t="s">
        <v>8785</v>
      </c>
      <c r="U2570" s="574" t="s">
        <v>8870</v>
      </c>
      <c r="V2570" s="574" t="s">
        <v>9079</v>
      </c>
      <c r="W2570" s="575" t="s">
        <v>8872</v>
      </c>
      <c r="X2570" s="575" t="s">
        <v>9080</v>
      </c>
      <c r="Y2570" s="576" t="s">
        <v>8874</v>
      </c>
      <c r="Z2570" s="577" t="s">
        <v>9164</v>
      </c>
      <c r="AA2570" s="578" t="s">
        <v>9165</v>
      </c>
      <c r="AE2570"/>
    </row>
    <row r="2571" spans="1:31" s="563" customFormat="1">
      <c r="A2571"/>
      <c r="B2571"/>
      <c r="C2571" s="568">
        <v>2027</v>
      </c>
      <c r="D2571" s="569" t="s">
        <v>101</v>
      </c>
      <c r="E2571" s="569" t="s">
        <v>361</v>
      </c>
      <c r="F2571" s="573" t="s">
        <v>141</v>
      </c>
      <c r="G2571" s="569" t="s">
        <v>42</v>
      </c>
      <c r="H2571" s="569" t="s">
        <v>41</v>
      </c>
      <c r="I2571" s="575" t="s">
        <v>54</v>
      </c>
      <c r="J2571" s="569" t="s">
        <v>77</v>
      </c>
      <c r="K2571" s="569" t="s">
        <v>469</v>
      </c>
      <c r="L2571" s="570">
        <v>0.4</v>
      </c>
      <c r="M2571" s="571">
        <v>16.207733123368929</v>
      </c>
      <c r="N2571" s="572">
        <v>460.51368405583395</v>
      </c>
      <c r="O2571" s="668" t="s">
        <v>381</v>
      </c>
      <c r="P2571" s="668" t="s">
        <v>77</v>
      </c>
      <c r="Q2571" s="574" t="s">
        <v>8877</v>
      </c>
      <c r="R2571" s="574" t="s">
        <v>9083</v>
      </c>
      <c r="S2571" s="574" t="s">
        <v>8879</v>
      </c>
      <c r="T2571" s="574" t="s">
        <v>8785</v>
      </c>
      <c r="U2571" s="574" t="s">
        <v>8880</v>
      </c>
      <c r="V2571" s="574" t="s">
        <v>9084</v>
      </c>
      <c r="W2571" s="575" t="s">
        <v>8882</v>
      </c>
      <c r="X2571" s="575" t="s">
        <v>9085</v>
      </c>
      <c r="Y2571" s="576" t="s">
        <v>8884</v>
      </c>
      <c r="Z2571" s="577" t="s">
        <v>9166</v>
      </c>
      <c r="AA2571" s="578" t="s">
        <v>9167</v>
      </c>
      <c r="AE2571"/>
    </row>
    <row r="2572" spans="1:31" s="563" customFormat="1">
      <c r="A2572"/>
      <c r="B2572"/>
      <c r="C2572" s="568">
        <v>2027</v>
      </c>
      <c r="D2572" s="569" t="s">
        <v>101</v>
      </c>
      <c r="E2572" s="569" t="s">
        <v>361</v>
      </c>
      <c r="F2572" s="573" t="s">
        <v>141</v>
      </c>
      <c r="G2572" s="569" t="s">
        <v>42</v>
      </c>
      <c r="H2572" s="569" t="s">
        <v>41</v>
      </c>
      <c r="I2572" s="575" t="s">
        <v>54</v>
      </c>
      <c r="J2572" s="569" t="s">
        <v>77</v>
      </c>
      <c r="K2572" s="569" t="s">
        <v>93</v>
      </c>
      <c r="L2572" s="570">
        <v>0.6</v>
      </c>
      <c r="M2572" s="571">
        <v>24.311599685053391</v>
      </c>
      <c r="N2572" s="572">
        <v>690.77052608375095</v>
      </c>
      <c r="O2572" s="668" t="s">
        <v>381</v>
      </c>
      <c r="P2572" s="668" t="s">
        <v>77</v>
      </c>
      <c r="Q2572" s="574" t="s">
        <v>8887</v>
      </c>
      <c r="R2572" s="574" t="s">
        <v>9088</v>
      </c>
      <c r="S2572" s="574" t="s">
        <v>8879</v>
      </c>
      <c r="T2572" s="574" t="s">
        <v>8785</v>
      </c>
      <c r="U2572" s="574" t="s">
        <v>8889</v>
      </c>
      <c r="V2572" s="574" t="s">
        <v>9089</v>
      </c>
      <c r="W2572" s="575" t="s">
        <v>8891</v>
      </c>
      <c r="X2572" s="575" t="s">
        <v>9090</v>
      </c>
      <c r="Y2572" s="576" t="s">
        <v>8884</v>
      </c>
      <c r="Z2572" s="577" t="s">
        <v>9168</v>
      </c>
      <c r="AA2572" s="578" t="s">
        <v>9169</v>
      </c>
      <c r="AE2572"/>
    </row>
    <row r="2573" spans="1:31" s="563" customFormat="1">
      <c r="A2573"/>
      <c r="B2573"/>
      <c r="C2573" s="568">
        <v>2027</v>
      </c>
      <c r="D2573" s="569" t="s">
        <v>101</v>
      </c>
      <c r="E2573" s="569" t="s">
        <v>361</v>
      </c>
      <c r="F2573" s="573" t="s">
        <v>141</v>
      </c>
      <c r="G2573" s="569" t="s">
        <v>42</v>
      </c>
      <c r="H2573" s="569" t="s">
        <v>41</v>
      </c>
      <c r="I2573" s="575" t="s">
        <v>54</v>
      </c>
      <c r="J2573" s="569" t="s">
        <v>349</v>
      </c>
      <c r="K2573" s="569" t="s">
        <v>467</v>
      </c>
      <c r="L2573" s="570">
        <v>0.3</v>
      </c>
      <c r="M2573" s="571">
        <v>2.8951469078205334</v>
      </c>
      <c r="N2573" s="572">
        <v>321.46247425975417</v>
      </c>
      <c r="O2573" s="668" t="s">
        <v>151</v>
      </c>
      <c r="P2573" s="668" t="s">
        <v>349</v>
      </c>
      <c r="Q2573" s="574" t="s">
        <v>8831</v>
      </c>
      <c r="R2573" s="574" t="s">
        <v>9026</v>
      </c>
      <c r="S2573" s="574" t="s">
        <v>8895</v>
      </c>
      <c r="T2573" s="574" t="s">
        <v>8785</v>
      </c>
      <c r="U2573" s="574" t="s">
        <v>8896</v>
      </c>
      <c r="V2573" s="574" t="s">
        <v>9099</v>
      </c>
      <c r="W2573" s="575" t="s">
        <v>8836</v>
      </c>
      <c r="X2573" s="575" t="s">
        <v>9029</v>
      </c>
      <c r="Y2573" s="576" t="s">
        <v>8898</v>
      </c>
      <c r="Z2573" s="577" t="s">
        <v>9170</v>
      </c>
      <c r="AA2573" s="578" t="s">
        <v>9144</v>
      </c>
      <c r="AE2573"/>
    </row>
    <row r="2574" spans="1:31" s="563" customFormat="1">
      <c r="A2574"/>
      <c r="B2574"/>
      <c r="C2574" s="568">
        <v>2027</v>
      </c>
      <c r="D2574" s="569" t="s">
        <v>101</v>
      </c>
      <c r="E2574" s="569" t="s">
        <v>361</v>
      </c>
      <c r="F2574" s="573" t="s">
        <v>141</v>
      </c>
      <c r="G2574" s="569" t="s">
        <v>42</v>
      </c>
      <c r="H2574" s="569" t="s">
        <v>41</v>
      </c>
      <c r="I2574" s="575" t="s">
        <v>54</v>
      </c>
      <c r="J2574" s="569" t="s">
        <v>349</v>
      </c>
      <c r="K2574" s="569" t="s">
        <v>104</v>
      </c>
      <c r="L2574" s="570">
        <v>0.7</v>
      </c>
      <c r="M2574" s="571">
        <v>6.7553427849145775</v>
      </c>
      <c r="N2574" s="572">
        <v>750.07910660609298</v>
      </c>
      <c r="O2574" s="668" t="s">
        <v>151</v>
      </c>
      <c r="P2574" s="668" t="s">
        <v>349</v>
      </c>
      <c r="Q2574" s="574" t="s">
        <v>8859</v>
      </c>
      <c r="R2574" s="574" t="s">
        <v>9054</v>
      </c>
      <c r="S2574" s="574" t="s">
        <v>8895</v>
      </c>
      <c r="T2574" s="574" t="s">
        <v>8785</v>
      </c>
      <c r="U2574" s="574" t="s">
        <v>8900</v>
      </c>
      <c r="V2574" s="574" t="s">
        <v>9101</v>
      </c>
      <c r="W2574" s="575" t="s">
        <v>8863</v>
      </c>
      <c r="X2574" s="575" t="s">
        <v>9056</v>
      </c>
      <c r="Y2574" s="576" t="s">
        <v>8898</v>
      </c>
      <c r="Z2574" s="577" t="s">
        <v>9171</v>
      </c>
      <c r="AA2574" s="578" t="s">
        <v>9155</v>
      </c>
      <c r="AE2574"/>
    </row>
    <row r="2575" spans="1:31" s="563" customFormat="1">
      <c r="A2575"/>
      <c r="B2575"/>
      <c r="C2575" s="568">
        <v>2027</v>
      </c>
      <c r="D2575" s="569" t="s">
        <v>101</v>
      </c>
      <c r="E2575" s="569" t="s">
        <v>361</v>
      </c>
      <c r="F2575" s="573" t="s">
        <v>141</v>
      </c>
      <c r="G2575" s="569" t="s">
        <v>42</v>
      </c>
      <c r="H2575" s="569" t="s">
        <v>41</v>
      </c>
      <c r="I2575" s="575" t="s">
        <v>54</v>
      </c>
      <c r="J2575" s="569" t="s">
        <v>76</v>
      </c>
      <c r="K2575" s="569" t="s">
        <v>467</v>
      </c>
      <c r="L2575" s="570">
        <v>0.5</v>
      </c>
      <c r="M2575" s="571">
        <v>0.27692871252708717</v>
      </c>
      <c r="N2575" s="572">
        <v>110.01160230222698</v>
      </c>
      <c r="O2575" s="668" t="s">
        <v>151</v>
      </c>
      <c r="P2575" s="668" t="s">
        <v>76</v>
      </c>
      <c r="Q2575" s="574" t="s">
        <v>8831</v>
      </c>
      <c r="R2575" s="574" t="s">
        <v>9026</v>
      </c>
      <c r="S2575" s="574" t="s">
        <v>8903</v>
      </c>
      <c r="T2575" s="574" t="s">
        <v>8785</v>
      </c>
      <c r="U2575" s="574" t="s">
        <v>8904</v>
      </c>
      <c r="V2575" s="574" t="s">
        <v>9103</v>
      </c>
      <c r="W2575" s="575" t="s">
        <v>8836</v>
      </c>
      <c r="X2575" s="575" t="s">
        <v>9029</v>
      </c>
      <c r="Y2575" s="576" t="s">
        <v>8906</v>
      </c>
      <c r="Z2575" s="577" t="s">
        <v>9172</v>
      </c>
      <c r="AA2575" s="578" t="s">
        <v>9144</v>
      </c>
      <c r="AE2575"/>
    </row>
    <row r="2576" spans="1:31" s="563" customFormat="1">
      <c r="A2576"/>
      <c r="B2576"/>
      <c r="C2576" s="568">
        <v>2027</v>
      </c>
      <c r="D2576" s="569" t="s">
        <v>101</v>
      </c>
      <c r="E2576" s="569" t="s">
        <v>361</v>
      </c>
      <c r="F2576" s="573" t="s">
        <v>141</v>
      </c>
      <c r="G2576" s="569" t="s">
        <v>42</v>
      </c>
      <c r="H2576" s="569" t="s">
        <v>41</v>
      </c>
      <c r="I2576" s="575" t="s">
        <v>54</v>
      </c>
      <c r="J2576" s="569" t="s">
        <v>76</v>
      </c>
      <c r="K2576" s="569" t="s">
        <v>111</v>
      </c>
      <c r="L2576" s="570">
        <v>0.5</v>
      </c>
      <c r="M2576" s="571">
        <v>0.27692871252708717</v>
      </c>
      <c r="N2576" s="572">
        <v>110.01160230222698</v>
      </c>
      <c r="O2576" s="668" t="s">
        <v>151</v>
      </c>
      <c r="P2576" s="668" t="s">
        <v>76</v>
      </c>
      <c r="Q2576" s="574" t="s">
        <v>8908</v>
      </c>
      <c r="R2576" s="574" t="s">
        <v>9105</v>
      </c>
      <c r="S2576" s="574" t="s">
        <v>8903</v>
      </c>
      <c r="T2576" s="574" t="s">
        <v>8785</v>
      </c>
      <c r="U2576" s="574" t="s">
        <v>8910</v>
      </c>
      <c r="V2576" s="574" t="s">
        <v>9106</v>
      </c>
      <c r="W2576" s="575" t="s">
        <v>8912</v>
      </c>
      <c r="X2576" s="575" t="s">
        <v>9107</v>
      </c>
      <c r="Y2576" s="576" t="s">
        <v>8906</v>
      </c>
      <c r="Z2576" s="577" t="s">
        <v>9173</v>
      </c>
      <c r="AA2576" s="578" t="s">
        <v>9174</v>
      </c>
      <c r="AE2576"/>
    </row>
    <row r="2577" spans="1:31" s="563" customFormat="1">
      <c r="A2577"/>
      <c r="B2577"/>
      <c r="C2577" s="568">
        <v>2027</v>
      </c>
      <c r="D2577" s="569" t="s">
        <v>101</v>
      </c>
      <c r="E2577" s="569" t="s">
        <v>361</v>
      </c>
      <c r="F2577" s="573" t="s">
        <v>141</v>
      </c>
      <c r="G2577" s="569" t="s">
        <v>42</v>
      </c>
      <c r="H2577" s="569" t="s">
        <v>41</v>
      </c>
      <c r="I2577" s="575" t="s">
        <v>54</v>
      </c>
      <c r="J2577" s="569" t="s">
        <v>74</v>
      </c>
      <c r="K2577" s="569" t="s">
        <v>467</v>
      </c>
      <c r="L2577" s="570">
        <v>0.4</v>
      </c>
      <c r="M2577" s="571">
        <v>2.365199272238971</v>
      </c>
      <c r="N2577" s="572">
        <v>942.95659116194554</v>
      </c>
      <c r="O2577" s="668" t="s">
        <v>151</v>
      </c>
      <c r="P2577" s="668" t="s">
        <v>74</v>
      </c>
      <c r="Q2577" s="574" t="s">
        <v>8831</v>
      </c>
      <c r="R2577" s="574" t="s">
        <v>9026</v>
      </c>
      <c r="S2577" s="574" t="s">
        <v>8916</v>
      </c>
      <c r="T2577" s="574" t="s">
        <v>8785</v>
      </c>
      <c r="U2577" s="574" t="s">
        <v>8917</v>
      </c>
      <c r="V2577" s="574" t="s">
        <v>9110</v>
      </c>
      <c r="W2577" s="575" t="s">
        <v>8836</v>
      </c>
      <c r="X2577" s="575" t="s">
        <v>9029</v>
      </c>
      <c r="Y2577" s="576" t="s">
        <v>8919</v>
      </c>
      <c r="Z2577" s="577" t="s">
        <v>9175</v>
      </c>
      <c r="AA2577" s="578" t="s">
        <v>9144</v>
      </c>
      <c r="AE2577"/>
    </row>
    <row r="2578" spans="1:31" s="563" customFormat="1">
      <c r="A2578"/>
      <c r="B2578"/>
      <c r="C2578" s="568">
        <v>2027</v>
      </c>
      <c r="D2578" s="569" t="s">
        <v>101</v>
      </c>
      <c r="E2578" s="569" t="s">
        <v>361</v>
      </c>
      <c r="F2578" s="573" t="s">
        <v>141</v>
      </c>
      <c r="G2578" s="569" t="s">
        <v>42</v>
      </c>
      <c r="H2578" s="569" t="s">
        <v>41</v>
      </c>
      <c r="I2578" s="575" t="s">
        <v>54</v>
      </c>
      <c r="J2578" s="569" t="s">
        <v>74</v>
      </c>
      <c r="K2578" s="569" t="s">
        <v>111</v>
      </c>
      <c r="L2578" s="570">
        <v>0.6</v>
      </c>
      <c r="M2578" s="571">
        <v>3.5477989083584562</v>
      </c>
      <c r="N2578" s="572">
        <v>1414.4348867429183</v>
      </c>
      <c r="O2578" s="668" t="s">
        <v>151</v>
      </c>
      <c r="P2578" s="668" t="s">
        <v>74</v>
      </c>
      <c r="Q2578" s="574" t="s">
        <v>8908</v>
      </c>
      <c r="R2578" s="574" t="s">
        <v>9105</v>
      </c>
      <c r="S2578" s="574" t="s">
        <v>8916</v>
      </c>
      <c r="T2578" s="574" t="s">
        <v>8785</v>
      </c>
      <c r="U2578" s="574" t="s">
        <v>8921</v>
      </c>
      <c r="V2578" s="574" t="s">
        <v>9112</v>
      </c>
      <c r="W2578" s="575" t="s">
        <v>8912</v>
      </c>
      <c r="X2578" s="575" t="s">
        <v>9107</v>
      </c>
      <c r="Y2578" s="576" t="s">
        <v>8919</v>
      </c>
      <c r="Z2578" s="577" t="s">
        <v>9176</v>
      </c>
      <c r="AA2578" s="578" t="s">
        <v>9174</v>
      </c>
      <c r="AE2578"/>
    </row>
    <row r="2579" spans="1:31" s="563" customFormat="1">
      <c r="A2579"/>
      <c r="B2579"/>
      <c r="C2579" s="568">
        <v>2027</v>
      </c>
      <c r="D2579" s="569" t="s">
        <v>101</v>
      </c>
      <c r="E2579" s="569" t="s">
        <v>361</v>
      </c>
      <c r="F2579" s="573" t="s">
        <v>141</v>
      </c>
      <c r="G2579" s="569" t="s">
        <v>42</v>
      </c>
      <c r="H2579" s="569" t="s">
        <v>41</v>
      </c>
      <c r="I2579" s="575" t="s">
        <v>54</v>
      </c>
      <c r="J2579" s="569" t="s">
        <v>351</v>
      </c>
      <c r="K2579" s="569" t="s">
        <v>100</v>
      </c>
      <c r="L2579" s="570">
        <v>1</v>
      </c>
      <c r="M2579" s="571">
        <v>6.49583300591034</v>
      </c>
      <c r="N2579" s="572">
        <v>31.169953985630979</v>
      </c>
      <c r="O2579" s="668" t="s">
        <v>151</v>
      </c>
      <c r="P2579" s="668" t="s">
        <v>351</v>
      </c>
      <c r="Q2579" s="574" t="s">
        <v>8924</v>
      </c>
      <c r="R2579" s="574" t="s">
        <v>9120</v>
      </c>
      <c r="S2579" s="574" t="s">
        <v>8926</v>
      </c>
      <c r="T2579" s="574" t="s">
        <v>8785</v>
      </c>
      <c r="U2579" s="574" t="s">
        <v>8927</v>
      </c>
      <c r="V2579" s="574" t="s">
        <v>9121</v>
      </c>
      <c r="W2579" s="575" t="s">
        <v>8929</v>
      </c>
      <c r="X2579" s="575" t="s">
        <v>9122</v>
      </c>
      <c r="Y2579" s="576" t="s">
        <v>8931</v>
      </c>
      <c r="Z2579" s="577" t="s">
        <v>9177</v>
      </c>
      <c r="AA2579" s="578" t="s">
        <v>9178</v>
      </c>
      <c r="AE2579"/>
    </row>
    <row r="2580" spans="1:31" s="563" customFormat="1">
      <c r="A2580"/>
      <c r="B2580"/>
      <c r="C2580" s="568">
        <v>2027</v>
      </c>
      <c r="D2580" s="569" t="s">
        <v>101</v>
      </c>
      <c r="E2580" s="569" t="s">
        <v>361</v>
      </c>
      <c r="F2580" s="573" t="s">
        <v>141</v>
      </c>
      <c r="G2580" s="569" t="s">
        <v>42</v>
      </c>
      <c r="H2580" s="569" t="s">
        <v>41</v>
      </c>
      <c r="I2580" s="575" t="s">
        <v>54</v>
      </c>
      <c r="J2580" s="569" t="s">
        <v>67</v>
      </c>
      <c r="K2580" s="569" t="s">
        <v>81</v>
      </c>
      <c r="L2580" s="570">
        <v>1</v>
      </c>
      <c r="M2580" s="571">
        <v>10.784141722067195</v>
      </c>
      <c r="N2580" s="572">
        <v>45.838167625927909</v>
      </c>
      <c r="O2580" s="668" t="s">
        <v>382</v>
      </c>
      <c r="P2580" s="668" t="s">
        <v>67</v>
      </c>
      <c r="Q2580" s="574" t="s">
        <v>8867</v>
      </c>
      <c r="R2580" s="574" t="s">
        <v>9078</v>
      </c>
      <c r="S2580" s="574" t="s">
        <v>8934</v>
      </c>
      <c r="T2580" s="574" t="s">
        <v>8785</v>
      </c>
      <c r="U2580" s="574" t="s">
        <v>8935</v>
      </c>
      <c r="V2580" s="574" t="s">
        <v>9130</v>
      </c>
      <c r="W2580" s="575" t="s">
        <v>8872</v>
      </c>
      <c r="X2580" s="575" t="s">
        <v>9080</v>
      </c>
      <c r="Y2580" s="576" t="s">
        <v>8937</v>
      </c>
      <c r="Z2580" s="577" t="s">
        <v>9179</v>
      </c>
      <c r="AA2580" s="578" t="s">
        <v>9165</v>
      </c>
      <c r="AE2580"/>
    </row>
    <row r="2581" spans="1:31" s="563" customFormat="1">
      <c r="A2581"/>
      <c r="B2581"/>
      <c r="C2581" s="568">
        <v>2027</v>
      </c>
      <c r="D2581" s="569" t="s">
        <v>101</v>
      </c>
      <c r="E2581" s="569" t="s">
        <v>361</v>
      </c>
      <c r="F2581" s="573" t="s">
        <v>141</v>
      </c>
      <c r="G2581" s="569" t="s">
        <v>42</v>
      </c>
      <c r="H2581" s="569" t="s">
        <v>41</v>
      </c>
      <c r="I2581" s="575" t="s">
        <v>54</v>
      </c>
      <c r="J2581" s="569" t="s">
        <v>66</v>
      </c>
      <c r="K2581" s="569" t="s">
        <v>115</v>
      </c>
      <c r="L2581" s="570">
        <v>0.1</v>
      </c>
      <c r="M2581" s="571">
        <v>3.3964733592250087</v>
      </c>
      <c r="N2581" s="572">
        <v>122.23511366914107</v>
      </c>
      <c r="O2581" s="668" t="s">
        <v>381</v>
      </c>
      <c r="P2581" s="668" t="s">
        <v>66</v>
      </c>
      <c r="Q2581" s="574" t="s">
        <v>8939</v>
      </c>
      <c r="R2581" s="574" t="s">
        <v>9093</v>
      </c>
      <c r="S2581" s="574" t="s">
        <v>8941</v>
      </c>
      <c r="T2581" s="574" t="s">
        <v>8785</v>
      </c>
      <c r="U2581" s="574" t="s">
        <v>8942</v>
      </c>
      <c r="V2581" s="574" t="s">
        <v>9132</v>
      </c>
      <c r="W2581" s="575" t="s">
        <v>8944</v>
      </c>
      <c r="X2581" s="575" t="s">
        <v>9096</v>
      </c>
      <c r="Y2581" s="576" t="s">
        <v>8946</v>
      </c>
      <c r="Z2581" s="577" t="s">
        <v>9180</v>
      </c>
      <c r="AA2581" s="578" t="s">
        <v>9181</v>
      </c>
      <c r="AE2581"/>
    </row>
    <row r="2582" spans="1:31" s="563" customFormat="1">
      <c r="A2582"/>
      <c r="B2582"/>
      <c r="C2582" s="568">
        <v>2027</v>
      </c>
      <c r="D2582" s="569" t="s">
        <v>101</v>
      </c>
      <c r="E2582" s="569" t="s">
        <v>361</v>
      </c>
      <c r="F2582" s="573" t="s">
        <v>141</v>
      </c>
      <c r="G2582" s="569" t="s">
        <v>42</v>
      </c>
      <c r="H2582" s="569" t="s">
        <v>41</v>
      </c>
      <c r="I2582" s="575" t="s">
        <v>54</v>
      </c>
      <c r="J2582" s="569" t="s">
        <v>66</v>
      </c>
      <c r="K2582" s="569" t="s">
        <v>310</v>
      </c>
      <c r="L2582" s="570">
        <v>0.7</v>
      </c>
      <c r="M2582" s="571">
        <v>23.775313514575057</v>
      </c>
      <c r="N2582" s="572">
        <v>855.64579568398733</v>
      </c>
      <c r="O2582" s="668" t="s">
        <v>381</v>
      </c>
      <c r="P2582" s="668" t="s">
        <v>66</v>
      </c>
      <c r="Q2582" s="574" t="s">
        <v>8949</v>
      </c>
      <c r="R2582" s="574" t="s">
        <v>9134</v>
      </c>
      <c r="S2582" s="574" t="s">
        <v>8941</v>
      </c>
      <c r="T2582" s="574" t="s">
        <v>8785</v>
      </c>
      <c r="U2582" s="574" t="s">
        <v>8951</v>
      </c>
      <c r="V2582" s="574" t="s">
        <v>9135</v>
      </c>
      <c r="W2582" s="575" t="s">
        <v>8953</v>
      </c>
      <c r="X2582" s="575" t="s">
        <v>9136</v>
      </c>
      <c r="Y2582" s="576" t="s">
        <v>8946</v>
      </c>
      <c r="Z2582" s="577" t="s">
        <v>9182</v>
      </c>
      <c r="AA2582" s="578" t="s">
        <v>9183</v>
      </c>
      <c r="AE2582"/>
    </row>
    <row r="2583" spans="1:31" s="563" customFormat="1">
      <c r="A2583"/>
      <c r="B2583"/>
      <c r="C2583" s="568">
        <v>2027</v>
      </c>
      <c r="D2583" s="569" t="s">
        <v>101</v>
      </c>
      <c r="E2583" s="569" t="s">
        <v>361</v>
      </c>
      <c r="F2583" s="573" t="s">
        <v>141</v>
      </c>
      <c r="G2583" s="569" t="s">
        <v>42</v>
      </c>
      <c r="H2583" s="569" t="s">
        <v>41</v>
      </c>
      <c r="I2583" s="575" t="s">
        <v>54</v>
      </c>
      <c r="J2583" s="569" t="s">
        <v>66</v>
      </c>
      <c r="K2583" s="569" t="s">
        <v>79</v>
      </c>
      <c r="L2583" s="570">
        <v>0.2</v>
      </c>
      <c r="M2583" s="571">
        <v>6.7929467184500174</v>
      </c>
      <c r="N2583" s="572">
        <v>244.47022733828214</v>
      </c>
      <c r="O2583" s="668" t="s">
        <v>381</v>
      </c>
      <c r="P2583" s="668" t="s">
        <v>66</v>
      </c>
      <c r="Q2583" s="574" t="s">
        <v>8957</v>
      </c>
      <c r="R2583" s="574" t="s">
        <v>9114</v>
      </c>
      <c r="S2583" s="574" t="s">
        <v>8941</v>
      </c>
      <c r="T2583" s="574" t="s">
        <v>8785</v>
      </c>
      <c r="U2583" s="574" t="s">
        <v>8959</v>
      </c>
      <c r="V2583" s="574" t="s">
        <v>9139</v>
      </c>
      <c r="W2583" s="575" t="s">
        <v>8961</v>
      </c>
      <c r="X2583" s="575" t="s">
        <v>9117</v>
      </c>
      <c r="Y2583" s="576" t="s">
        <v>8946</v>
      </c>
      <c r="Z2583" s="577" t="s">
        <v>9184</v>
      </c>
      <c r="AA2583" s="578" t="s">
        <v>9185</v>
      </c>
      <c r="AE2583"/>
    </row>
    <row r="2584" spans="1:31" s="563" customFormat="1">
      <c r="A2584"/>
      <c r="B2584"/>
      <c r="C2584" s="568">
        <v>2027</v>
      </c>
      <c r="D2584" s="569" t="s">
        <v>101</v>
      </c>
      <c r="E2584" s="569" t="s">
        <v>361</v>
      </c>
      <c r="F2584" s="573" t="s">
        <v>141</v>
      </c>
      <c r="G2584" s="569" t="s">
        <v>42</v>
      </c>
      <c r="H2584" s="569" t="s">
        <v>41</v>
      </c>
      <c r="I2584" s="575" t="s">
        <v>54</v>
      </c>
      <c r="J2584" s="569" t="s">
        <v>348</v>
      </c>
      <c r="K2584" s="569" t="s">
        <v>469</v>
      </c>
      <c r="L2584" s="570">
        <v>0.9</v>
      </c>
      <c r="M2584" s="571">
        <v>24.534831337319609</v>
      </c>
      <c r="N2584" s="572">
        <v>2578.3969289584452</v>
      </c>
      <c r="O2584" s="668" t="s">
        <v>151</v>
      </c>
      <c r="P2584" s="668" t="s">
        <v>348</v>
      </c>
      <c r="Q2584" s="574" t="s">
        <v>8877</v>
      </c>
      <c r="R2584" s="574" t="s">
        <v>9083</v>
      </c>
      <c r="S2584" s="574" t="s">
        <v>8965</v>
      </c>
      <c r="T2584" s="574" t="s">
        <v>8785</v>
      </c>
      <c r="U2584" s="574" t="s">
        <v>8966</v>
      </c>
      <c r="V2584" s="574" t="s">
        <v>9141</v>
      </c>
      <c r="W2584" s="575" t="s">
        <v>8882</v>
      </c>
      <c r="X2584" s="575" t="s">
        <v>9085</v>
      </c>
      <c r="Y2584" s="576" t="s">
        <v>8968</v>
      </c>
      <c r="Z2584" s="577" t="s">
        <v>9186</v>
      </c>
      <c r="AA2584" s="578" t="s">
        <v>9167</v>
      </c>
      <c r="AE2584"/>
    </row>
    <row r="2585" spans="1:31" s="563" customFormat="1">
      <c r="A2585"/>
      <c r="B2585"/>
      <c r="C2585" s="568">
        <v>2027</v>
      </c>
      <c r="D2585" s="569" t="s">
        <v>101</v>
      </c>
      <c r="E2585" s="569" t="s">
        <v>361</v>
      </c>
      <c r="F2585" s="573" t="s">
        <v>141</v>
      </c>
      <c r="G2585" s="569" t="s">
        <v>42</v>
      </c>
      <c r="H2585" s="569" t="s">
        <v>41</v>
      </c>
      <c r="I2585" s="575" t="s">
        <v>54</v>
      </c>
      <c r="J2585" s="569" t="s">
        <v>348</v>
      </c>
      <c r="K2585" s="569" t="s">
        <v>104</v>
      </c>
      <c r="L2585" s="570">
        <v>0.1</v>
      </c>
      <c r="M2585" s="571">
        <v>2.7260923708132898</v>
      </c>
      <c r="N2585" s="572">
        <v>286.48854766204943</v>
      </c>
      <c r="O2585" s="668" t="s">
        <v>151</v>
      </c>
      <c r="P2585" s="668" t="s">
        <v>348</v>
      </c>
      <c r="Q2585" s="574" t="s">
        <v>8859</v>
      </c>
      <c r="R2585" s="574" t="s">
        <v>9054</v>
      </c>
      <c r="S2585" s="574" t="s">
        <v>8965</v>
      </c>
      <c r="T2585" s="574" t="s">
        <v>8785</v>
      </c>
      <c r="U2585" s="574" t="s">
        <v>9187</v>
      </c>
      <c r="V2585" s="574" t="s">
        <v>9188</v>
      </c>
      <c r="W2585" s="575" t="s">
        <v>8863</v>
      </c>
      <c r="X2585" s="575" t="s">
        <v>9056</v>
      </c>
      <c r="Y2585" s="576" t="s">
        <v>8968</v>
      </c>
      <c r="Z2585" s="577" t="s">
        <v>9189</v>
      </c>
      <c r="AA2585" s="578" t="s">
        <v>9155</v>
      </c>
      <c r="AE2585"/>
    </row>
    <row r="2586" spans="1:31" s="563" customFormat="1">
      <c r="A2586"/>
      <c r="B2586"/>
      <c r="C2586" s="568">
        <v>2027</v>
      </c>
      <c r="D2586" s="569" t="s">
        <v>101</v>
      </c>
      <c r="E2586" s="569" t="s">
        <v>333</v>
      </c>
      <c r="F2586" s="573" t="s">
        <v>141</v>
      </c>
      <c r="G2586" s="569" t="s">
        <v>42</v>
      </c>
      <c r="H2586" s="569" t="s">
        <v>41</v>
      </c>
      <c r="I2586" s="575" t="s">
        <v>54</v>
      </c>
      <c r="J2586" s="569" t="s">
        <v>352</v>
      </c>
      <c r="K2586" s="569" t="s">
        <v>346</v>
      </c>
      <c r="L2586" s="570">
        <v>1</v>
      </c>
      <c r="M2586" s="571">
        <v>0.20949401448755736</v>
      </c>
      <c r="N2586" s="572">
        <v>9</v>
      </c>
      <c r="O2586" s="668" t="s">
        <v>151</v>
      </c>
      <c r="P2586" s="668" t="s">
        <v>352</v>
      </c>
      <c r="Q2586" s="574" t="s">
        <v>8782</v>
      </c>
      <c r="R2586" s="574" t="s">
        <v>9032</v>
      </c>
      <c r="S2586" s="574" t="s">
        <v>8784</v>
      </c>
      <c r="T2586" s="574" t="s">
        <v>8785</v>
      </c>
      <c r="U2586" s="574" t="s">
        <v>8786</v>
      </c>
      <c r="V2586" s="574" t="s">
        <v>9033</v>
      </c>
      <c r="W2586" s="575" t="s">
        <v>8788</v>
      </c>
      <c r="X2586" s="575" t="s">
        <v>9034</v>
      </c>
      <c r="Y2586" s="576" t="s">
        <v>8790</v>
      </c>
      <c r="Z2586" s="577" t="s">
        <v>9190</v>
      </c>
      <c r="AA2586" s="578" t="s">
        <v>9191</v>
      </c>
      <c r="AE2586"/>
    </row>
    <row r="2587" spans="1:31" s="563" customFormat="1">
      <c r="A2587"/>
      <c r="B2587"/>
      <c r="C2587" s="568">
        <v>2027</v>
      </c>
      <c r="D2587" s="569" t="s">
        <v>101</v>
      </c>
      <c r="E2587" s="569" t="s">
        <v>333</v>
      </c>
      <c r="F2587" s="573" t="s">
        <v>141</v>
      </c>
      <c r="G2587" s="569" t="s">
        <v>42</v>
      </c>
      <c r="H2587" s="569" t="s">
        <v>41</v>
      </c>
      <c r="I2587" s="575" t="s">
        <v>54</v>
      </c>
      <c r="J2587" s="569" t="s">
        <v>116</v>
      </c>
      <c r="K2587" s="569" t="s">
        <v>90</v>
      </c>
      <c r="L2587" s="570">
        <v>0.5</v>
      </c>
      <c r="M2587" s="571">
        <v>0.20525289186140358</v>
      </c>
      <c r="N2587" s="572">
        <v>0.88043478260869557</v>
      </c>
      <c r="O2587" s="668" t="s">
        <v>382</v>
      </c>
      <c r="P2587" s="668" t="s">
        <v>116</v>
      </c>
      <c r="Q2587" s="574" t="s">
        <v>8793</v>
      </c>
      <c r="R2587" s="574" t="s">
        <v>9037</v>
      </c>
      <c r="S2587" s="574" t="s">
        <v>8795</v>
      </c>
      <c r="T2587" s="574" t="s">
        <v>8785</v>
      </c>
      <c r="U2587" s="574" t="s">
        <v>8796</v>
      </c>
      <c r="V2587" s="574" t="s">
        <v>9038</v>
      </c>
      <c r="W2587" s="575" t="s">
        <v>8798</v>
      </c>
      <c r="X2587" s="575" t="s">
        <v>9039</v>
      </c>
      <c r="Y2587" s="576" t="s">
        <v>8800</v>
      </c>
      <c r="Z2587" s="577" t="s">
        <v>9192</v>
      </c>
      <c r="AA2587" s="578" t="s">
        <v>9193</v>
      </c>
      <c r="AE2587"/>
    </row>
    <row r="2588" spans="1:31" s="563" customFormat="1">
      <c r="A2588"/>
      <c r="B2588"/>
      <c r="C2588" s="568">
        <v>2027</v>
      </c>
      <c r="D2588" s="569" t="s">
        <v>101</v>
      </c>
      <c r="E2588" s="569" t="s">
        <v>333</v>
      </c>
      <c r="F2588" s="573" t="s">
        <v>141</v>
      </c>
      <c r="G2588" s="569" t="s">
        <v>42</v>
      </c>
      <c r="H2588" s="569" t="s">
        <v>41</v>
      </c>
      <c r="I2588" s="575" t="s">
        <v>54</v>
      </c>
      <c r="J2588" s="569" t="s">
        <v>116</v>
      </c>
      <c r="K2588" s="569" t="s">
        <v>466</v>
      </c>
      <c r="L2588" s="570">
        <v>0.5</v>
      </c>
      <c r="M2588" s="571">
        <v>0.20525289186140358</v>
      </c>
      <c r="N2588" s="572">
        <v>0.88043478260869557</v>
      </c>
      <c r="O2588" s="668" t="s">
        <v>382</v>
      </c>
      <c r="P2588" s="668" t="s">
        <v>116</v>
      </c>
      <c r="Q2588" s="574" t="s">
        <v>8803</v>
      </c>
      <c r="R2588" s="574" t="s">
        <v>9042</v>
      </c>
      <c r="S2588" s="574" t="s">
        <v>8795</v>
      </c>
      <c r="T2588" s="574" t="s">
        <v>8785</v>
      </c>
      <c r="U2588" s="574" t="s">
        <v>8805</v>
      </c>
      <c r="V2588" s="574" t="s">
        <v>9043</v>
      </c>
      <c r="W2588" s="575" t="s">
        <v>8807</v>
      </c>
      <c r="X2588" s="575" t="s">
        <v>9044</v>
      </c>
      <c r="Y2588" s="576" t="s">
        <v>8800</v>
      </c>
      <c r="Z2588" s="577" t="s">
        <v>9194</v>
      </c>
      <c r="AA2588" s="578" t="s">
        <v>9195</v>
      </c>
      <c r="AE2588"/>
    </row>
    <row r="2589" spans="1:31" s="563" customFormat="1">
      <c r="A2589"/>
      <c r="B2589"/>
      <c r="C2589" s="568">
        <v>2027</v>
      </c>
      <c r="D2589" s="569" t="s">
        <v>101</v>
      </c>
      <c r="E2589" s="569" t="s">
        <v>333</v>
      </c>
      <c r="F2589" s="573" t="s">
        <v>141</v>
      </c>
      <c r="G2589" s="569" t="s">
        <v>42</v>
      </c>
      <c r="H2589" s="569" t="s">
        <v>41</v>
      </c>
      <c r="I2589" s="575" t="s">
        <v>54</v>
      </c>
      <c r="J2589" s="569" t="s">
        <v>109</v>
      </c>
      <c r="K2589" s="569" t="s">
        <v>106</v>
      </c>
      <c r="L2589" s="570">
        <v>1</v>
      </c>
      <c r="M2589" s="571">
        <v>1.4713704568553101</v>
      </c>
      <c r="N2589" s="572">
        <v>51.652173913043477</v>
      </c>
      <c r="O2589" s="668" t="s">
        <v>381</v>
      </c>
      <c r="P2589" s="668" t="s">
        <v>109</v>
      </c>
      <c r="Q2589" s="574" t="s">
        <v>8811</v>
      </c>
      <c r="R2589" s="574" t="s">
        <v>9047</v>
      </c>
      <c r="S2589" s="574" t="s">
        <v>8813</v>
      </c>
      <c r="T2589" s="574" t="s">
        <v>8785</v>
      </c>
      <c r="U2589" s="574" t="s">
        <v>8814</v>
      </c>
      <c r="V2589" s="574" t="s">
        <v>9048</v>
      </c>
      <c r="W2589" s="575" t="s">
        <v>8816</v>
      </c>
      <c r="X2589" s="575" t="s">
        <v>9049</v>
      </c>
      <c r="Y2589" s="576" t="s">
        <v>8818</v>
      </c>
      <c r="Z2589" s="577" t="s">
        <v>9196</v>
      </c>
      <c r="AA2589" s="578" t="s">
        <v>9197</v>
      </c>
      <c r="AE2589"/>
    </row>
    <row r="2590" spans="1:31" s="563" customFormat="1">
      <c r="A2590"/>
      <c r="B2590"/>
      <c r="C2590" s="568">
        <v>2027</v>
      </c>
      <c r="D2590" s="569" t="s">
        <v>101</v>
      </c>
      <c r="E2590" s="569" t="s">
        <v>333</v>
      </c>
      <c r="F2590" s="573" t="s">
        <v>141</v>
      </c>
      <c r="G2590" s="569" t="s">
        <v>42</v>
      </c>
      <c r="H2590" s="569" t="s">
        <v>41</v>
      </c>
      <c r="I2590" s="575" t="s">
        <v>54</v>
      </c>
      <c r="J2590" s="569" t="s">
        <v>350</v>
      </c>
      <c r="K2590" s="569" t="s">
        <v>106</v>
      </c>
      <c r="L2590" s="570">
        <v>0.5</v>
      </c>
      <c r="M2590" s="571">
        <v>0.27852264094674395</v>
      </c>
      <c r="N2590" s="572">
        <v>30.000000000000004</v>
      </c>
      <c r="O2590" s="668" t="s">
        <v>151</v>
      </c>
      <c r="P2590" s="668" t="s">
        <v>350</v>
      </c>
      <c r="Q2590" s="574" t="s">
        <v>8811</v>
      </c>
      <c r="R2590" s="574" t="s">
        <v>9047</v>
      </c>
      <c r="S2590" s="574" t="s">
        <v>8823</v>
      </c>
      <c r="T2590" s="574" t="s">
        <v>8785</v>
      </c>
      <c r="U2590" s="574" t="s">
        <v>8978</v>
      </c>
      <c r="V2590" s="574" t="s">
        <v>9052</v>
      </c>
      <c r="W2590" s="575" t="s">
        <v>8816</v>
      </c>
      <c r="X2590" s="575" t="s">
        <v>9049</v>
      </c>
      <c r="Y2590" s="576" t="s">
        <v>8828</v>
      </c>
      <c r="Z2590" s="577" t="s">
        <v>9198</v>
      </c>
      <c r="AA2590" s="578" t="s">
        <v>9197</v>
      </c>
      <c r="AE2590"/>
    </row>
    <row r="2591" spans="1:31" s="563" customFormat="1">
      <c r="A2591"/>
      <c r="B2591"/>
      <c r="C2591" s="568">
        <v>2027</v>
      </c>
      <c r="D2591" s="569" t="s">
        <v>101</v>
      </c>
      <c r="E2591" s="569" t="s">
        <v>333</v>
      </c>
      <c r="F2591" s="573" t="s">
        <v>141</v>
      </c>
      <c r="G2591" s="569" t="s">
        <v>42</v>
      </c>
      <c r="H2591" s="569" t="s">
        <v>41</v>
      </c>
      <c r="I2591" s="575" t="s">
        <v>54</v>
      </c>
      <c r="J2591" s="569" t="s">
        <v>350</v>
      </c>
      <c r="K2591" s="569" t="s">
        <v>104</v>
      </c>
      <c r="L2591" s="570">
        <v>0.5</v>
      </c>
      <c r="M2591" s="571">
        <v>0.27852264094674395</v>
      </c>
      <c r="N2591" s="572">
        <v>30.000000000000004</v>
      </c>
      <c r="O2591" s="668" t="s">
        <v>151</v>
      </c>
      <c r="P2591" s="668" t="s">
        <v>350</v>
      </c>
      <c r="Q2591" s="574" t="s">
        <v>8859</v>
      </c>
      <c r="R2591" s="574" t="s">
        <v>9054</v>
      </c>
      <c r="S2591" s="574" t="s">
        <v>8823</v>
      </c>
      <c r="T2591" s="574" t="s">
        <v>8785</v>
      </c>
      <c r="U2591" s="574" t="s">
        <v>8981</v>
      </c>
      <c r="V2591" s="574" t="s">
        <v>9055</v>
      </c>
      <c r="W2591" s="575" t="s">
        <v>8863</v>
      </c>
      <c r="X2591" s="575" t="s">
        <v>9056</v>
      </c>
      <c r="Y2591" s="576" t="s">
        <v>8828</v>
      </c>
      <c r="Z2591" s="577" t="s">
        <v>9199</v>
      </c>
      <c r="AA2591" s="578" t="s">
        <v>9200</v>
      </c>
      <c r="AE2591"/>
    </row>
    <row r="2592" spans="1:31" s="563" customFormat="1">
      <c r="A2592"/>
      <c r="B2592"/>
      <c r="C2592" s="568">
        <v>2027</v>
      </c>
      <c r="D2592" s="569" t="s">
        <v>101</v>
      </c>
      <c r="E2592" s="569" t="s">
        <v>333</v>
      </c>
      <c r="F2592" s="573" t="s">
        <v>141</v>
      </c>
      <c r="G2592" s="569" t="s">
        <v>42</v>
      </c>
      <c r="H2592" s="569" t="s">
        <v>41</v>
      </c>
      <c r="I2592" s="575" t="s">
        <v>54</v>
      </c>
      <c r="J2592" s="569" t="s">
        <v>99</v>
      </c>
      <c r="K2592" s="569" t="s">
        <v>467</v>
      </c>
      <c r="L2592" s="570">
        <v>1</v>
      </c>
      <c r="M2592" s="571">
        <v>5.2798309938479358E-2</v>
      </c>
      <c r="N2592" s="572">
        <v>27</v>
      </c>
      <c r="O2592" s="668" t="s">
        <v>151</v>
      </c>
      <c r="P2592" s="668" t="s">
        <v>99</v>
      </c>
      <c r="Q2592" s="574" t="s">
        <v>8831</v>
      </c>
      <c r="R2592" s="574" t="s">
        <v>9026</v>
      </c>
      <c r="S2592" s="574" t="s">
        <v>8833</v>
      </c>
      <c r="T2592" s="574" t="s">
        <v>8785</v>
      </c>
      <c r="U2592" s="574" t="s">
        <v>8834</v>
      </c>
      <c r="V2592" s="574" t="s">
        <v>9059</v>
      </c>
      <c r="W2592" s="575" t="s">
        <v>8836</v>
      </c>
      <c r="X2592" s="575" t="s">
        <v>9029</v>
      </c>
      <c r="Y2592" s="576" t="s">
        <v>8838</v>
      </c>
      <c r="Z2592" s="577" t="s">
        <v>9201</v>
      </c>
      <c r="AA2592" s="578" t="s">
        <v>9202</v>
      </c>
      <c r="AE2592"/>
    </row>
    <row r="2593" spans="1:31" s="563" customFormat="1">
      <c r="A2593"/>
      <c r="B2593"/>
      <c r="C2593" s="568">
        <v>2027</v>
      </c>
      <c r="D2593" s="569" t="s">
        <v>101</v>
      </c>
      <c r="E2593" s="569" t="s">
        <v>333</v>
      </c>
      <c r="F2593" s="573" t="s">
        <v>141</v>
      </c>
      <c r="G2593" s="569" t="s">
        <v>42</v>
      </c>
      <c r="H2593" s="569" t="s">
        <v>41</v>
      </c>
      <c r="I2593" s="575" t="s">
        <v>54</v>
      </c>
      <c r="J2593" s="569" t="s">
        <v>96</v>
      </c>
      <c r="K2593" s="569" t="s">
        <v>467</v>
      </c>
      <c r="L2593" s="570">
        <v>1</v>
      </c>
      <c r="M2593" s="571">
        <v>3.5024651501180146E-3</v>
      </c>
      <c r="N2593" s="572">
        <v>7.2</v>
      </c>
      <c r="O2593" s="668" t="s">
        <v>151</v>
      </c>
      <c r="P2593" s="668" t="s">
        <v>96</v>
      </c>
      <c r="Q2593" s="574" t="s">
        <v>8831</v>
      </c>
      <c r="R2593" s="574" t="s">
        <v>9026</v>
      </c>
      <c r="S2593" s="574" t="s">
        <v>8841</v>
      </c>
      <c r="T2593" s="574" t="s">
        <v>8785</v>
      </c>
      <c r="U2593" s="574" t="s">
        <v>8842</v>
      </c>
      <c r="V2593" s="574" t="s">
        <v>9061</v>
      </c>
      <c r="W2593" s="575" t="s">
        <v>8836</v>
      </c>
      <c r="X2593" s="575" t="s">
        <v>9029</v>
      </c>
      <c r="Y2593" s="576" t="s">
        <v>8844</v>
      </c>
      <c r="Z2593" s="577" t="s">
        <v>9203</v>
      </c>
      <c r="AA2593" s="578" t="s">
        <v>9202</v>
      </c>
      <c r="AE2593"/>
    </row>
    <row r="2594" spans="1:31" s="563" customFormat="1">
      <c r="A2594"/>
      <c r="B2594"/>
      <c r="C2594" s="568">
        <v>2027</v>
      </c>
      <c r="D2594" s="569" t="s">
        <v>101</v>
      </c>
      <c r="E2594" s="569" t="s">
        <v>333</v>
      </c>
      <c r="F2594" s="573" t="s">
        <v>141</v>
      </c>
      <c r="G2594" s="569" t="s">
        <v>42</v>
      </c>
      <c r="H2594" s="569" t="s">
        <v>41</v>
      </c>
      <c r="I2594" s="575" t="s">
        <v>54</v>
      </c>
      <c r="J2594" s="569" t="s">
        <v>87</v>
      </c>
      <c r="K2594" s="569" t="s">
        <v>468</v>
      </c>
      <c r="L2594" s="570">
        <v>0.35</v>
      </c>
      <c r="M2594" s="571">
        <v>6.3385603507348023E-2</v>
      </c>
      <c r="N2594" s="572">
        <v>2.8349999999999991</v>
      </c>
      <c r="O2594" s="668" t="s">
        <v>151</v>
      </c>
      <c r="P2594" s="668" t="s">
        <v>87</v>
      </c>
      <c r="Q2594" s="574" t="s">
        <v>8846</v>
      </c>
      <c r="R2594" s="574" t="s">
        <v>9063</v>
      </c>
      <c r="S2594" s="574" t="s">
        <v>8848</v>
      </c>
      <c r="T2594" s="574" t="s">
        <v>8785</v>
      </c>
      <c r="U2594" s="574" t="s">
        <v>8849</v>
      </c>
      <c r="V2594" s="574" t="s">
        <v>9064</v>
      </c>
      <c r="W2594" s="575" t="s">
        <v>8851</v>
      </c>
      <c r="X2594" s="575" t="s">
        <v>9065</v>
      </c>
      <c r="Y2594" s="576" t="s">
        <v>8853</v>
      </c>
      <c r="Z2594" s="577" t="s">
        <v>9204</v>
      </c>
      <c r="AA2594" s="578" t="s">
        <v>9205</v>
      </c>
      <c r="AE2594"/>
    </row>
    <row r="2595" spans="1:31" s="563" customFormat="1">
      <c r="A2595"/>
      <c r="B2595"/>
      <c r="C2595" s="568">
        <v>2027</v>
      </c>
      <c r="D2595" s="569" t="s">
        <v>101</v>
      </c>
      <c r="E2595" s="569" t="s">
        <v>333</v>
      </c>
      <c r="F2595" s="573" t="s">
        <v>141</v>
      </c>
      <c r="G2595" s="569" t="s">
        <v>42</v>
      </c>
      <c r="H2595" s="569" t="s">
        <v>41</v>
      </c>
      <c r="I2595" s="575" t="s">
        <v>54</v>
      </c>
      <c r="J2595" s="569" t="s">
        <v>87</v>
      </c>
      <c r="K2595" s="569" t="s">
        <v>104</v>
      </c>
      <c r="L2595" s="570">
        <v>0.65</v>
      </c>
      <c r="M2595" s="571">
        <v>0.11771612079936064</v>
      </c>
      <c r="N2595" s="572">
        <v>5.2649999999999988</v>
      </c>
      <c r="O2595" s="668" t="s">
        <v>151</v>
      </c>
      <c r="P2595" s="668" t="s">
        <v>87</v>
      </c>
      <c r="Q2595" s="574" t="s">
        <v>8859</v>
      </c>
      <c r="R2595" s="574" t="s">
        <v>9054</v>
      </c>
      <c r="S2595" s="574" t="s">
        <v>8848</v>
      </c>
      <c r="T2595" s="574" t="s">
        <v>8785</v>
      </c>
      <c r="U2595" s="574" t="s">
        <v>8861</v>
      </c>
      <c r="V2595" s="574" t="s">
        <v>9070</v>
      </c>
      <c r="W2595" s="575" t="s">
        <v>8863</v>
      </c>
      <c r="X2595" s="575" t="s">
        <v>9056</v>
      </c>
      <c r="Y2595" s="576" t="s">
        <v>8853</v>
      </c>
      <c r="Z2595" s="577" t="s">
        <v>9206</v>
      </c>
      <c r="AA2595" s="578" t="s">
        <v>9200</v>
      </c>
      <c r="AE2595"/>
    </row>
    <row r="2596" spans="1:31" s="563" customFormat="1">
      <c r="A2596"/>
      <c r="B2596"/>
      <c r="C2596" s="568">
        <v>2027</v>
      </c>
      <c r="D2596" s="569" t="s">
        <v>101</v>
      </c>
      <c r="E2596" s="569" t="s">
        <v>333</v>
      </c>
      <c r="F2596" s="573" t="s">
        <v>141</v>
      </c>
      <c r="G2596" s="569" t="s">
        <v>42</v>
      </c>
      <c r="H2596" s="569" t="s">
        <v>41</v>
      </c>
      <c r="I2596" s="575" t="s">
        <v>54</v>
      </c>
      <c r="J2596" s="569" t="s">
        <v>83</v>
      </c>
      <c r="K2596" s="569" t="s">
        <v>81</v>
      </c>
      <c r="L2596" s="570">
        <v>1</v>
      </c>
      <c r="M2596" s="571">
        <v>3.0027921701184703</v>
      </c>
      <c r="N2596" s="572">
        <v>6.4418823529411764</v>
      </c>
      <c r="O2596" s="668" t="s">
        <v>382</v>
      </c>
      <c r="P2596" s="668" t="s">
        <v>83</v>
      </c>
      <c r="Q2596" s="574" t="s">
        <v>8867</v>
      </c>
      <c r="R2596" s="574" t="s">
        <v>9078</v>
      </c>
      <c r="S2596" s="574" t="s">
        <v>8869</v>
      </c>
      <c r="T2596" s="574" t="s">
        <v>8785</v>
      </c>
      <c r="U2596" s="574" t="s">
        <v>8870</v>
      </c>
      <c r="V2596" s="574" t="s">
        <v>9079</v>
      </c>
      <c r="W2596" s="575" t="s">
        <v>8872</v>
      </c>
      <c r="X2596" s="575" t="s">
        <v>9080</v>
      </c>
      <c r="Y2596" s="576" t="s">
        <v>8874</v>
      </c>
      <c r="Z2596" s="577" t="s">
        <v>9207</v>
      </c>
      <c r="AA2596" s="578" t="s">
        <v>9208</v>
      </c>
      <c r="AE2596"/>
    </row>
    <row r="2597" spans="1:31" s="563" customFormat="1">
      <c r="A2597"/>
      <c r="B2597"/>
      <c r="C2597" s="568">
        <v>2027</v>
      </c>
      <c r="D2597" s="569" t="s">
        <v>101</v>
      </c>
      <c r="E2597" s="569" t="s">
        <v>333</v>
      </c>
      <c r="F2597" s="573" t="s">
        <v>141</v>
      </c>
      <c r="G2597" s="569" t="s">
        <v>42</v>
      </c>
      <c r="H2597" s="569" t="s">
        <v>41</v>
      </c>
      <c r="I2597" s="575" t="s">
        <v>54</v>
      </c>
      <c r="J2597" s="569" t="s">
        <v>77</v>
      </c>
      <c r="K2597" s="569" t="s">
        <v>469</v>
      </c>
      <c r="L2597" s="570">
        <v>1</v>
      </c>
      <c r="M2597" s="571">
        <v>3.6434055400102285</v>
      </c>
      <c r="N2597" s="572">
        <v>99.105882352941165</v>
      </c>
      <c r="O2597" s="668" t="s">
        <v>381</v>
      </c>
      <c r="P2597" s="668" t="s">
        <v>77</v>
      </c>
      <c r="Q2597" s="574" t="s">
        <v>8877</v>
      </c>
      <c r="R2597" s="574" t="s">
        <v>9083</v>
      </c>
      <c r="S2597" s="574" t="s">
        <v>8879</v>
      </c>
      <c r="T2597" s="574" t="s">
        <v>8785</v>
      </c>
      <c r="U2597" s="574" t="s">
        <v>8880</v>
      </c>
      <c r="V2597" s="574" t="s">
        <v>9084</v>
      </c>
      <c r="W2597" s="575" t="s">
        <v>8882</v>
      </c>
      <c r="X2597" s="575" t="s">
        <v>9085</v>
      </c>
      <c r="Y2597" s="576" t="s">
        <v>8884</v>
      </c>
      <c r="Z2597" s="577" t="s">
        <v>9209</v>
      </c>
      <c r="AA2597" s="578" t="s">
        <v>9210</v>
      </c>
      <c r="AE2597"/>
    </row>
    <row r="2598" spans="1:31" s="563" customFormat="1">
      <c r="A2598"/>
      <c r="B2598"/>
      <c r="C2598" s="568">
        <v>2027</v>
      </c>
      <c r="D2598" s="569" t="s">
        <v>101</v>
      </c>
      <c r="E2598" s="569" t="s">
        <v>333</v>
      </c>
      <c r="F2598" s="573" t="s">
        <v>141</v>
      </c>
      <c r="G2598" s="569" t="s">
        <v>42</v>
      </c>
      <c r="H2598" s="569" t="s">
        <v>41</v>
      </c>
      <c r="I2598" s="575" t="s">
        <v>54</v>
      </c>
      <c r="J2598" s="569" t="s">
        <v>349</v>
      </c>
      <c r="K2598" s="569" t="s">
        <v>310</v>
      </c>
      <c r="L2598" s="570">
        <v>0.4</v>
      </c>
      <c r="M2598" s="571">
        <v>0.1629023500042073</v>
      </c>
      <c r="N2598" s="572">
        <v>18.514285714285712</v>
      </c>
      <c r="O2598" s="668" t="s">
        <v>151</v>
      </c>
      <c r="P2598" s="668" t="s">
        <v>349</v>
      </c>
      <c r="Q2598" s="574" t="s">
        <v>8949</v>
      </c>
      <c r="R2598" s="574" t="s">
        <v>9134</v>
      </c>
      <c r="S2598" s="574" t="s">
        <v>8895</v>
      </c>
      <c r="T2598" s="574" t="s">
        <v>8785</v>
      </c>
      <c r="U2598" s="574" t="s">
        <v>9211</v>
      </c>
      <c r="V2598" s="574" t="s">
        <v>9212</v>
      </c>
      <c r="W2598" s="575" t="s">
        <v>8953</v>
      </c>
      <c r="X2598" s="575" t="s">
        <v>9136</v>
      </c>
      <c r="Y2598" s="576" t="s">
        <v>8898</v>
      </c>
      <c r="Z2598" s="577" t="s">
        <v>9213</v>
      </c>
      <c r="AA2598" s="578" t="s">
        <v>9214</v>
      </c>
      <c r="AE2598"/>
    </row>
    <row r="2599" spans="1:31" s="563" customFormat="1">
      <c r="A2599"/>
      <c r="B2599"/>
      <c r="C2599" s="568">
        <v>2027</v>
      </c>
      <c r="D2599" s="569" t="s">
        <v>101</v>
      </c>
      <c r="E2599" s="569" t="s">
        <v>333</v>
      </c>
      <c r="F2599" s="573" t="s">
        <v>141</v>
      </c>
      <c r="G2599" s="569" t="s">
        <v>42</v>
      </c>
      <c r="H2599" s="569" t="s">
        <v>41</v>
      </c>
      <c r="I2599" s="575" t="s">
        <v>54</v>
      </c>
      <c r="J2599" s="569" t="s">
        <v>349</v>
      </c>
      <c r="K2599" s="569" t="s">
        <v>104</v>
      </c>
      <c r="L2599" s="570">
        <v>0.6</v>
      </c>
      <c r="M2599" s="571">
        <v>0.24435352500631097</v>
      </c>
      <c r="N2599" s="572">
        <v>27.771428571428569</v>
      </c>
      <c r="O2599" s="668" t="s">
        <v>151</v>
      </c>
      <c r="P2599" s="668" t="s">
        <v>349</v>
      </c>
      <c r="Q2599" s="574" t="s">
        <v>8859</v>
      </c>
      <c r="R2599" s="574" t="s">
        <v>9054</v>
      </c>
      <c r="S2599" s="574" t="s">
        <v>8895</v>
      </c>
      <c r="T2599" s="574" t="s">
        <v>8785</v>
      </c>
      <c r="U2599" s="574" t="s">
        <v>8900</v>
      </c>
      <c r="V2599" s="574" t="s">
        <v>9101</v>
      </c>
      <c r="W2599" s="575" t="s">
        <v>8863</v>
      </c>
      <c r="X2599" s="575" t="s">
        <v>9056</v>
      </c>
      <c r="Y2599" s="576" t="s">
        <v>8898</v>
      </c>
      <c r="Z2599" s="577" t="s">
        <v>9215</v>
      </c>
      <c r="AA2599" s="578" t="s">
        <v>9200</v>
      </c>
      <c r="AE2599"/>
    </row>
    <row r="2600" spans="1:31" s="563" customFormat="1">
      <c r="A2600"/>
      <c r="B2600"/>
      <c r="C2600" s="568">
        <v>2027</v>
      </c>
      <c r="D2600" s="569" t="s">
        <v>101</v>
      </c>
      <c r="E2600" s="569" t="s">
        <v>333</v>
      </c>
      <c r="F2600" s="573" t="s">
        <v>141</v>
      </c>
      <c r="G2600" s="569" t="s">
        <v>42</v>
      </c>
      <c r="H2600" s="569" t="s">
        <v>41</v>
      </c>
      <c r="I2600" s="575" t="s">
        <v>54</v>
      </c>
      <c r="J2600" s="569" t="s">
        <v>76</v>
      </c>
      <c r="K2600" s="569" t="s">
        <v>467</v>
      </c>
      <c r="L2600" s="570">
        <v>0.5</v>
      </c>
      <c r="M2600" s="571">
        <v>5.2312386787218348E-3</v>
      </c>
      <c r="N2600" s="572">
        <v>2.16</v>
      </c>
      <c r="O2600" s="668" t="s">
        <v>151</v>
      </c>
      <c r="P2600" s="668" t="s">
        <v>76</v>
      </c>
      <c r="Q2600" s="574" t="s">
        <v>8831</v>
      </c>
      <c r="R2600" s="574" t="s">
        <v>9026</v>
      </c>
      <c r="S2600" s="574" t="s">
        <v>8903</v>
      </c>
      <c r="T2600" s="574" t="s">
        <v>8785</v>
      </c>
      <c r="U2600" s="574" t="s">
        <v>8904</v>
      </c>
      <c r="V2600" s="574" t="s">
        <v>9103</v>
      </c>
      <c r="W2600" s="575" t="s">
        <v>8836</v>
      </c>
      <c r="X2600" s="575" t="s">
        <v>9029</v>
      </c>
      <c r="Y2600" s="576" t="s">
        <v>8906</v>
      </c>
      <c r="Z2600" s="577" t="s">
        <v>9216</v>
      </c>
      <c r="AA2600" s="578" t="s">
        <v>9202</v>
      </c>
      <c r="AE2600"/>
    </row>
    <row r="2601" spans="1:31" s="563" customFormat="1">
      <c r="A2601"/>
      <c r="B2601"/>
      <c r="C2601" s="568">
        <v>2027</v>
      </c>
      <c r="D2601" s="569" t="s">
        <v>101</v>
      </c>
      <c r="E2601" s="569" t="s">
        <v>333</v>
      </c>
      <c r="F2601" s="573" t="s">
        <v>141</v>
      </c>
      <c r="G2601" s="569" t="s">
        <v>42</v>
      </c>
      <c r="H2601" s="569" t="s">
        <v>41</v>
      </c>
      <c r="I2601" s="575" t="s">
        <v>54</v>
      </c>
      <c r="J2601" s="569" t="s">
        <v>76</v>
      </c>
      <c r="K2601" s="569" t="s">
        <v>111</v>
      </c>
      <c r="L2601" s="570">
        <v>0.5</v>
      </c>
      <c r="M2601" s="571">
        <v>5.2312386787218348E-3</v>
      </c>
      <c r="N2601" s="572">
        <v>2.16</v>
      </c>
      <c r="O2601" s="668" t="s">
        <v>151</v>
      </c>
      <c r="P2601" s="668" t="s">
        <v>76</v>
      </c>
      <c r="Q2601" s="574" t="s">
        <v>8908</v>
      </c>
      <c r="R2601" s="574" t="s">
        <v>9105</v>
      </c>
      <c r="S2601" s="574" t="s">
        <v>8903</v>
      </c>
      <c r="T2601" s="574" t="s">
        <v>8785</v>
      </c>
      <c r="U2601" s="574" t="s">
        <v>8910</v>
      </c>
      <c r="V2601" s="574" t="s">
        <v>9106</v>
      </c>
      <c r="W2601" s="575" t="s">
        <v>8912</v>
      </c>
      <c r="X2601" s="575" t="s">
        <v>9107</v>
      </c>
      <c r="Y2601" s="576" t="s">
        <v>8906</v>
      </c>
      <c r="Z2601" s="577" t="s">
        <v>9217</v>
      </c>
      <c r="AA2601" s="578" t="s">
        <v>9218</v>
      </c>
      <c r="AE2601"/>
    </row>
    <row r="2602" spans="1:31" s="563" customFormat="1">
      <c r="A2602"/>
      <c r="B2602"/>
      <c r="C2602" s="568">
        <v>2027</v>
      </c>
      <c r="D2602" s="569" t="s">
        <v>101</v>
      </c>
      <c r="E2602" s="569" t="s">
        <v>333</v>
      </c>
      <c r="F2602" s="573" t="s">
        <v>141</v>
      </c>
      <c r="G2602" s="569" t="s">
        <v>42</v>
      </c>
      <c r="H2602" s="569" t="s">
        <v>41</v>
      </c>
      <c r="I2602" s="575" t="s">
        <v>54</v>
      </c>
      <c r="J2602" s="569" t="s">
        <v>74</v>
      </c>
      <c r="K2602" s="569" t="s">
        <v>467</v>
      </c>
      <c r="L2602" s="570">
        <v>0.5</v>
      </c>
      <c r="M2602" s="571">
        <v>5.6027787466329762E-2</v>
      </c>
      <c r="N2602" s="572">
        <v>23.142857142857139</v>
      </c>
      <c r="O2602" s="668" t="s">
        <v>151</v>
      </c>
      <c r="P2602" s="668" t="s">
        <v>74</v>
      </c>
      <c r="Q2602" s="574" t="s">
        <v>8831</v>
      </c>
      <c r="R2602" s="574" t="s">
        <v>9026</v>
      </c>
      <c r="S2602" s="574" t="s">
        <v>8916</v>
      </c>
      <c r="T2602" s="574" t="s">
        <v>8785</v>
      </c>
      <c r="U2602" s="574" t="s">
        <v>8917</v>
      </c>
      <c r="V2602" s="574" t="s">
        <v>9110</v>
      </c>
      <c r="W2602" s="575" t="s">
        <v>8836</v>
      </c>
      <c r="X2602" s="575" t="s">
        <v>9029</v>
      </c>
      <c r="Y2602" s="576" t="s">
        <v>8919</v>
      </c>
      <c r="Z2602" s="577" t="s">
        <v>9219</v>
      </c>
      <c r="AA2602" s="578" t="s">
        <v>9202</v>
      </c>
      <c r="AE2602"/>
    </row>
    <row r="2603" spans="1:31" s="563" customFormat="1">
      <c r="A2603"/>
      <c r="B2603"/>
      <c r="C2603" s="568">
        <v>2027</v>
      </c>
      <c r="D2603" s="569" t="s">
        <v>101</v>
      </c>
      <c r="E2603" s="569" t="s">
        <v>333</v>
      </c>
      <c r="F2603" s="573" t="s">
        <v>141</v>
      </c>
      <c r="G2603" s="569" t="s">
        <v>42</v>
      </c>
      <c r="H2603" s="569" t="s">
        <v>41</v>
      </c>
      <c r="I2603" s="575" t="s">
        <v>54</v>
      </c>
      <c r="J2603" s="569" t="s">
        <v>74</v>
      </c>
      <c r="K2603" s="569" t="s">
        <v>111</v>
      </c>
      <c r="L2603" s="570">
        <v>0.5</v>
      </c>
      <c r="M2603" s="571">
        <v>5.6027787466329762E-2</v>
      </c>
      <c r="N2603" s="572">
        <v>23.142857142857139</v>
      </c>
      <c r="O2603" s="668" t="s">
        <v>151</v>
      </c>
      <c r="P2603" s="668" t="s">
        <v>74</v>
      </c>
      <c r="Q2603" s="574" t="s">
        <v>8908</v>
      </c>
      <c r="R2603" s="574" t="s">
        <v>9105</v>
      </c>
      <c r="S2603" s="574" t="s">
        <v>8916</v>
      </c>
      <c r="T2603" s="574" t="s">
        <v>8785</v>
      </c>
      <c r="U2603" s="574" t="s">
        <v>8921</v>
      </c>
      <c r="V2603" s="574" t="s">
        <v>9112</v>
      </c>
      <c r="W2603" s="575" t="s">
        <v>8912</v>
      </c>
      <c r="X2603" s="575" t="s">
        <v>9107</v>
      </c>
      <c r="Y2603" s="576" t="s">
        <v>8919</v>
      </c>
      <c r="Z2603" s="577" t="s">
        <v>9220</v>
      </c>
      <c r="AA2603" s="578" t="s">
        <v>9218</v>
      </c>
      <c r="AE2603"/>
    </row>
    <row r="2604" spans="1:31" s="563" customFormat="1">
      <c r="A2604"/>
      <c r="B2604"/>
      <c r="C2604" s="568">
        <v>2027</v>
      </c>
      <c r="D2604" s="569" t="s">
        <v>101</v>
      </c>
      <c r="E2604" s="569" t="s">
        <v>333</v>
      </c>
      <c r="F2604" s="573" t="s">
        <v>141</v>
      </c>
      <c r="G2604" s="569" t="s">
        <v>42</v>
      </c>
      <c r="H2604" s="569" t="s">
        <v>41</v>
      </c>
      <c r="I2604" s="575" t="s">
        <v>54</v>
      </c>
      <c r="J2604" s="569" t="s">
        <v>71</v>
      </c>
      <c r="K2604" s="569" t="s">
        <v>100</v>
      </c>
      <c r="L2604" s="570">
        <v>1</v>
      </c>
      <c r="M2604" s="571">
        <v>0.15451767849686773</v>
      </c>
      <c r="N2604" s="572">
        <v>13.5</v>
      </c>
      <c r="O2604" s="668" t="s">
        <v>151</v>
      </c>
      <c r="P2604" s="668" t="s">
        <v>70</v>
      </c>
      <c r="Q2604" s="574" t="s">
        <v>8924</v>
      </c>
      <c r="R2604" s="574" t="s">
        <v>9120</v>
      </c>
      <c r="S2604" s="574" t="s">
        <v>9004</v>
      </c>
      <c r="T2604" s="574" t="s">
        <v>8785</v>
      </c>
      <c r="U2604" s="574" t="s">
        <v>9221</v>
      </c>
      <c r="V2604" s="574" t="s">
        <v>9222</v>
      </c>
      <c r="W2604" s="575" t="s">
        <v>8929</v>
      </c>
      <c r="X2604" s="575" t="s">
        <v>9122</v>
      </c>
      <c r="Y2604" s="576" t="s">
        <v>9007</v>
      </c>
      <c r="Z2604" s="577" t="s">
        <v>9223</v>
      </c>
      <c r="AA2604" s="578" t="s">
        <v>9224</v>
      </c>
      <c r="AE2604"/>
    </row>
    <row r="2605" spans="1:31" s="563" customFormat="1">
      <c r="A2605"/>
      <c r="B2605"/>
      <c r="C2605" s="568">
        <v>2027</v>
      </c>
      <c r="D2605" s="569" t="s">
        <v>101</v>
      </c>
      <c r="E2605" s="569" t="s">
        <v>333</v>
      </c>
      <c r="F2605" s="573" t="s">
        <v>141</v>
      </c>
      <c r="G2605" s="569" t="s">
        <v>42</v>
      </c>
      <c r="H2605" s="569" t="s">
        <v>41</v>
      </c>
      <c r="I2605" s="575" t="s">
        <v>54</v>
      </c>
      <c r="J2605" s="569" t="s">
        <v>351</v>
      </c>
      <c r="K2605" s="569" t="s">
        <v>100</v>
      </c>
      <c r="L2605" s="570">
        <v>1</v>
      </c>
      <c r="M2605" s="571">
        <v>0.62183401734815846</v>
      </c>
      <c r="N2605" s="572">
        <v>2.4480000000000004</v>
      </c>
      <c r="O2605" s="668" t="s">
        <v>151</v>
      </c>
      <c r="P2605" s="668" t="s">
        <v>351</v>
      </c>
      <c r="Q2605" s="574" t="s">
        <v>8924</v>
      </c>
      <c r="R2605" s="574" t="s">
        <v>9120</v>
      </c>
      <c r="S2605" s="574" t="s">
        <v>8926</v>
      </c>
      <c r="T2605" s="574" t="s">
        <v>8785</v>
      </c>
      <c r="U2605" s="574" t="s">
        <v>8927</v>
      </c>
      <c r="V2605" s="574" t="s">
        <v>9121</v>
      </c>
      <c r="W2605" s="575" t="s">
        <v>8929</v>
      </c>
      <c r="X2605" s="575" t="s">
        <v>9122</v>
      </c>
      <c r="Y2605" s="576" t="s">
        <v>8931</v>
      </c>
      <c r="Z2605" s="577" t="s">
        <v>9225</v>
      </c>
      <c r="AA2605" s="578" t="s">
        <v>9224</v>
      </c>
      <c r="AE2605"/>
    </row>
    <row r="2606" spans="1:31" s="563" customFormat="1">
      <c r="A2606"/>
      <c r="B2606"/>
      <c r="C2606" s="568">
        <v>2027</v>
      </c>
      <c r="D2606" s="569" t="s">
        <v>101</v>
      </c>
      <c r="E2606" s="569" t="s">
        <v>333</v>
      </c>
      <c r="F2606" s="573" t="s">
        <v>141</v>
      </c>
      <c r="G2606" s="569" t="s">
        <v>42</v>
      </c>
      <c r="H2606" s="569" t="s">
        <v>41</v>
      </c>
      <c r="I2606" s="575" t="s">
        <v>54</v>
      </c>
      <c r="J2606" s="569" t="s">
        <v>67</v>
      </c>
      <c r="K2606" s="569" t="s">
        <v>81</v>
      </c>
      <c r="L2606" s="570">
        <v>1</v>
      </c>
      <c r="M2606" s="571">
        <v>0.83293184972577139</v>
      </c>
      <c r="N2606" s="572">
        <v>3.6818181818181825</v>
      </c>
      <c r="O2606" s="668" t="s">
        <v>382</v>
      </c>
      <c r="P2606" s="668" t="s">
        <v>67</v>
      </c>
      <c r="Q2606" s="574" t="s">
        <v>8867</v>
      </c>
      <c r="R2606" s="574" t="s">
        <v>9078</v>
      </c>
      <c r="S2606" s="574" t="s">
        <v>8934</v>
      </c>
      <c r="T2606" s="574" t="s">
        <v>8785</v>
      </c>
      <c r="U2606" s="574" t="s">
        <v>8935</v>
      </c>
      <c r="V2606" s="574" t="s">
        <v>9130</v>
      </c>
      <c r="W2606" s="575" t="s">
        <v>8872</v>
      </c>
      <c r="X2606" s="575" t="s">
        <v>9080</v>
      </c>
      <c r="Y2606" s="576" t="s">
        <v>8937</v>
      </c>
      <c r="Z2606" s="577" t="s">
        <v>9226</v>
      </c>
      <c r="AA2606" s="578" t="s">
        <v>9208</v>
      </c>
      <c r="AE2606"/>
    </row>
    <row r="2607" spans="1:31" s="563" customFormat="1">
      <c r="A2607"/>
      <c r="B2607"/>
      <c r="C2607" s="568">
        <v>2027</v>
      </c>
      <c r="D2607" s="569" t="s">
        <v>101</v>
      </c>
      <c r="E2607" s="569" t="s">
        <v>333</v>
      </c>
      <c r="F2607" s="573" t="s">
        <v>141</v>
      </c>
      <c r="G2607" s="569" t="s">
        <v>42</v>
      </c>
      <c r="H2607" s="569" t="s">
        <v>41</v>
      </c>
      <c r="I2607" s="575" t="s">
        <v>54</v>
      </c>
      <c r="J2607" s="569" t="s">
        <v>66</v>
      </c>
      <c r="K2607" s="569" t="s">
        <v>115</v>
      </c>
      <c r="L2607" s="570">
        <v>0.1</v>
      </c>
      <c r="M2607" s="571">
        <v>0.25843191947015004</v>
      </c>
      <c r="N2607" s="572">
        <v>9.8181818181818166</v>
      </c>
      <c r="O2607" s="668" t="s">
        <v>381</v>
      </c>
      <c r="P2607" s="668" t="s">
        <v>66</v>
      </c>
      <c r="Q2607" s="574" t="s">
        <v>8939</v>
      </c>
      <c r="R2607" s="574" t="s">
        <v>9093</v>
      </c>
      <c r="S2607" s="574" t="s">
        <v>8941</v>
      </c>
      <c r="T2607" s="574" t="s">
        <v>8785</v>
      </c>
      <c r="U2607" s="574" t="s">
        <v>8942</v>
      </c>
      <c r="V2607" s="574" t="s">
        <v>9132</v>
      </c>
      <c r="W2607" s="575" t="s">
        <v>8944</v>
      </c>
      <c r="X2607" s="575" t="s">
        <v>9096</v>
      </c>
      <c r="Y2607" s="576" t="s">
        <v>8946</v>
      </c>
      <c r="Z2607" s="577" t="s">
        <v>9227</v>
      </c>
      <c r="AA2607" s="578" t="s">
        <v>9228</v>
      </c>
      <c r="AE2607"/>
    </row>
    <row r="2608" spans="1:31" s="563" customFormat="1">
      <c r="A2608"/>
      <c r="B2608"/>
      <c r="C2608" s="568">
        <v>2027</v>
      </c>
      <c r="D2608" s="569" t="s">
        <v>101</v>
      </c>
      <c r="E2608" s="569" t="s">
        <v>333</v>
      </c>
      <c r="F2608" s="573" t="s">
        <v>141</v>
      </c>
      <c r="G2608" s="569" t="s">
        <v>42</v>
      </c>
      <c r="H2608" s="569" t="s">
        <v>41</v>
      </c>
      <c r="I2608" s="575" t="s">
        <v>54</v>
      </c>
      <c r="J2608" s="569" t="s">
        <v>66</v>
      </c>
      <c r="K2608" s="569" t="s">
        <v>310</v>
      </c>
      <c r="L2608" s="570">
        <v>0.7</v>
      </c>
      <c r="M2608" s="571">
        <v>1.80902343629105</v>
      </c>
      <c r="N2608" s="572">
        <v>68.72727272727272</v>
      </c>
      <c r="O2608" s="668" t="s">
        <v>381</v>
      </c>
      <c r="P2608" s="668" t="s">
        <v>66</v>
      </c>
      <c r="Q2608" s="574" t="s">
        <v>8949</v>
      </c>
      <c r="R2608" s="574" t="s">
        <v>9134</v>
      </c>
      <c r="S2608" s="574" t="s">
        <v>8941</v>
      </c>
      <c r="T2608" s="574" t="s">
        <v>8785</v>
      </c>
      <c r="U2608" s="574" t="s">
        <v>8951</v>
      </c>
      <c r="V2608" s="574" t="s">
        <v>9135</v>
      </c>
      <c r="W2608" s="575" t="s">
        <v>8953</v>
      </c>
      <c r="X2608" s="575" t="s">
        <v>9136</v>
      </c>
      <c r="Y2608" s="576" t="s">
        <v>8946</v>
      </c>
      <c r="Z2608" s="577" t="s">
        <v>9229</v>
      </c>
      <c r="AA2608" s="578" t="s">
        <v>9214</v>
      </c>
      <c r="AE2608"/>
    </row>
    <row r="2609" spans="1:31" s="563" customFormat="1">
      <c r="A2609"/>
      <c r="B2609"/>
      <c r="C2609" s="568">
        <v>2027</v>
      </c>
      <c r="D2609" s="569" t="s">
        <v>101</v>
      </c>
      <c r="E2609" s="569" t="s">
        <v>333</v>
      </c>
      <c r="F2609" s="573" t="s">
        <v>141</v>
      </c>
      <c r="G2609" s="569" t="s">
        <v>42</v>
      </c>
      <c r="H2609" s="569" t="s">
        <v>41</v>
      </c>
      <c r="I2609" s="575" t="s">
        <v>54</v>
      </c>
      <c r="J2609" s="569" t="s">
        <v>66</v>
      </c>
      <c r="K2609" s="569" t="s">
        <v>79</v>
      </c>
      <c r="L2609" s="570">
        <v>0.2</v>
      </c>
      <c r="M2609" s="571">
        <v>0.51686383894030008</v>
      </c>
      <c r="N2609" s="572">
        <v>19.636363636363633</v>
      </c>
      <c r="O2609" s="668" t="s">
        <v>381</v>
      </c>
      <c r="P2609" s="668" t="s">
        <v>66</v>
      </c>
      <c r="Q2609" s="574" t="s">
        <v>8957</v>
      </c>
      <c r="R2609" s="574" t="s">
        <v>9114</v>
      </c>
      <c r="S2609" s="574" t="s">
        <v>8941</v>
      </c>
      <c r="T2609" s="574" t="s">
        <v>8785</v>
      </c>
      <c r="U2609" s="574" t="s">
        <v>8959</v>
      </c>
      <c r="V2609" s="574" t="s">
        <v>9139</v>
      </c>
      <c r="W2609" s="575" t="s">
        <v>8961</v>
      </c>
      <c r="X2609" s="575" t="s">
        <v>9117</v>
      </c>
      <c r="Y2609" s="576" t="s">
        <v>8946</v>
      </c>
      <c r="Z2609" s="577" t="s">
        <v>9230</v>
      </c>
      <c r="AA2609" s="578" t="s">
        <v>9231</v>
      </c>
      <c r="AE2609"/>
    </row>
    <row r="2610" spans="1:31" s="563" customFormat="1">
      <c r="A2610"/>
      <c r="B2610"/>
      <c r="C2610" s="568">
        <v>2027</v>
      </c>
      <c r="D2610" s="569" t="s">
        <v>101</v>
      </c>
      <c r="E2610" s="569" t="s">
        <v>333</v>
      </c>
      <c r="F2610" s="573" t="s">
        <v>141</v>
      </c>
      <c r="G2610" s="569" t="s">
        <v>42</v>
      </c>
      <c r="H2610" s="569" t="s">
        <v>41</v>
      </c>
      <c r="I2610" s="575" t="s">
        <v>54</v>
      </c>
      <c r="J2610" s="569" t="s">
        <v>348</v>
      </c>
      <c r="K2610" s="569" t="s">
        <v>469</v>
      </c>
      <c r="L2610" s="570">
        <v>1</v>
      </c>
      <c r="M2610" s="571">
        <v>0.7589589272657884</v>
      </c>
      <c r="N2610" s="572">
        <v>82.5</v>
      </c>
      <c r="O2610" s="668" t="s">
        <v>151</v>
      </c>
      <c r="P2610" s="668" t="s">
        <v>348</v>
      </c>
      <c r="Q2610" s="574" t="s">
        <v>8877</v>
      </c>
      <c r="R2610" s="574" t="s">
        <v>9083</v>
      </c>
      <c r="S2610" s="574" t="s">
        <v>8965</v>
      </c>
      <c r="T2610" s="574" t="s">
        <v>8785</v>
      </c>
      <c r="U2610" s="574" t="s">
        <v>8966</v>
      </c>
      <c r="V2610" s="574" t="s">
        <v>9141</v>
      </c>
      <c r="W2610" s="575" t="s">
        <v>8882</v>
      </c>
      <c r="X2610" s="575" t="s">
        <v>9085</v>
      </c>
      <c r="Y2610" s="576" t="s">
        <v>8968</v>
      </c>
      <c r="Z2610" s="577" t="s">
        <v>9232</v>
      </c>
      <c r="AA2610" s="578" t="s">
        <v>9210</v>
      </c>
      <c r="AE2610"/>
    </row>
    <row r="2611" spans="1:31" s="563" customFormat="1">
      <c r="A2611"/>
      <c r="B2611"/>
      <c r="C2611" s="568">
        <v>2027</v>
      </c>
      <c r="D2611" s="569" t="s">
        <v>98</v>
      </c>
      <c r="E2611" s="569" t="s">
        <v>337</v>
      </c>
      <c r="F2611" s="573" t="s">
        <v>141</v>
      </c>
      <c r="G2611" s="569" t="s">
        <v>42</v>
      </c>
      <c r="H2611" s="569" t="s">
        <v>41</v>
      </c>
      <c r="I2611" s="575" t="s">
        <v>54</v>
      </c>
      <c r="J2611" s="569" t="s">
        <v>352</v>
      </c>
      <c r="K2611" s="569" t="s">
        <v>106</v>
      </c>
      <c r="L2611" s="570">
        <v>1</v>
      </c>
      <c r="M2611" s="571">
        <v>7.7415151185955109</v>
      </c>
      <c r="N2611" s="572">
        <v>316.34999999999997</v>
      </c>
      <c r="O2611" s="668" t="s">
        <v>151</v>
      </c>
      <c r="P2611" s="668" t="s">
        <v>352</v>
      </c>
      <c r="Q2611" s="574" t="s">
        <v>8811</v>
      </c>
      <c r="R2611" s="574" t="s">
        <v>9047</v>
      </c>
      <c r="S2611" s="574" t="s">
        <v>8784</v>
      </c>
      <c r="T2611" s="574" t="s">
        <v>9233</v>
      </c>
      <c r="U2611" s="574" t="s">
        <v>9234</v>
      </c>
      <c r="V2611" s="574" t="s">
        <v>9235</v>
      </c>
      <c r="W2611" s="575" t="s">
        <v>9236</v>
      </c>
      <c r="X2611" s="575" t="s">
        <v>9237</v>
      </c>
      <c r="Y2611" s="576" t="s">
        <v>9238</v>
      </c>
      <c r="Z2611" s="577" t="s">
        <v>9239</v>
      </c>
      <c r="AA2611" s="578" t="s">
        <v>9240</v>
      </c>
      <c r="AE2611"/>
    </row>
    <row r="2612" spans="1:31" s="563" customFormat="1">
      <c r="A2612"/>
      <c r="B2612"/>
      <c r="C2612" s="568">
        <v>2027</v>
      </c>
      <c r="D2612" s="569" t="s">
        <v>98</v>
      </c>
      <c r="E2612" s="569" t="s">
        <v>337</v>
      </c>
      <c r="F2612" s="573" t="s">
        <v>141</v>
      </c>
      <c r="G2612" s="569" t="s">
        <v>42</v>
      </c>
      <c r="H2612" s="569" t="s">
        <v>41</v>
      </c>
      <c r="I2612" s="575" t="s">
        <v>54</v>
      </c>
      <c r="J2612" s="569" t="s">
        <v>116</v>
      </c>
      <c r="K2612" s="569" t="s">
        <v>476</v>
      </c>
      <c r="L2612" s="570">
        <v>1</v>
      </c>
      <c r="M2612" s="571">
        <v>5.0355263962472696</v>
      </c>
      <c r="N2612" s="572">
        <v>20.631521739130434</v>
      </c>
      <c r="O2612" s="668" t="s">
        <v>382</v>
      </c>
      <c r="P2612" s="668" t="s">
        <v>116</v>
      </c>
      <c r="Q2612" s="574" t="s">
        <v>9241</v>
      </c>
      <c r="R2612" s="574" t="s">
        <v>9242</v>
      </c>
      <c r="S2612" s="574" t="s">
        <v>8795</v>
      </c>
      <c r="T2612" s="574" t="s">
        <v>9233</v>
      </c>
      <c r="U2612" s="574" t="s">
        <v>9243</v>
      </c>
      <c r="V2612" s="574" t="s">
        <v>9244</v>
      </c>
      <c r="W2612" s="575" t="s">
        <v>9245</v>
      </c>
      <c r="X2612" s="575" t="s">
        <v>9246</v>
      </c>
      <c r="Y2612" s="576" t="s">
        <v>9247</v>
      </c>
      <c r="Z2612" s="577" t="s">
        <v>9248</v>
      </c>
      <c r="AA2612" s="578" t="s">
        <v>9249</v>
      </c>
      <c r="AE2612"/>
    </row>
    <row r="2613" spans="1:31" s="563" customFormat="1">
      <c r="A2613"/>
      <c r="B2613"/>
      <c r="C2613" s="568">
        <v>2027</v>
      </c>
      <c r="D2613" s="569" t="s">
        <v>98</v>
      </c>
      <c r="E2613" s="569" t="s">
        <v>337</v>
      </c>
      <c r="F2613" s="573" t="s">
        <v>141</v>
      </c>
      <c r="G2613" s="569" t="s">
        <v>42</v>
      </c>
      <c r="H2613" s="569" t="s">
        <v>41</v>
      </c>
      <c r="I2613" s="575" t="s">
        <v>54</v>
      </c>
      <c r="J2613" s="569" t="s">
        <v>109</v>
      </c>
      <c r="K2613" s="569" t="s">
        <v>111</v>
      </c>
      <c r="L2613" s="570">
        <v>0.6</v>
      </c>
      <c r="M2613" s="571">
        <v>7.1191097031490029</v>
      </c>
      <c r="N2613" s="572">
        <v>247.57826086956518</v>
      </c>
      <c r="O2613" s="668" t="s">
        <v>381</v>
      </c>
      <c r="P2613" s="668" t="s">
        <v>109</v>
      </c>
      <c r="Q2613" s="574" t="s">
        <v>8908</v>
      </c>
      <c r="R2613" s="574" t="s">
        <v>9105</v>
      </c>
      <c r="S2613" s="574" t="s">
        <v>8813</v>
      </c>
      <c r="T2613" s="574" t="s">
        <v>9233</v>
      </c>
      <c r="U2613" s="574" t="s">
        <v>9250</v>
      </c>
      <c r="V2613" s="574" t="s">
        <v>9251</v>
      </c>
      <c r="W2613" s="575" t="s">
        <v>9252</v>
      </c>
      <c r="X2613" s="575" t="s">
        <v>9253</v>
      </c>
      <c r="Y2613" s="576" t="s">
        <v>9254</v>
      </c>
      <c r="Z2613" s="577" t="s">
        <v>9255</v>
      </c>
      <c r="AA2613" s="578" t="s">
        <v>9256</v>
      </c>
      <c r="AE2613"/>
    </row>
    <row r="2614" spans="1:31" s="563" customFormat="1">
      <c r="A2614"/>
      <c r="B2614"/>
      <c r="C2614" s="568">
        <v>2027</v>
      </c>
      <c r="D2614" s="569" t="s">
        <v>98</v>
      </c>
      <c r="E2614" s="569" t="s">
        <v>337</v>
      </c>
      <c r="F2614" s="573" t="s">
        <v>141</v>
      </c>
      <c r="G2614" s="569" t="s">
        <v>42</v>
      </c>
      <c r="H2614" s="569" t="s">
        <v>41</v>
      </c>
      <c r="I2614" s="575" t="s">
        <v>54</v>
      </c>
      <c r="J2614" s="569" t="s">
        <v>109</v>
      </c>
      <c r="K2614" s="569" t="s">
        <v>106</v>
      </c>
      <c r="L2614" s="570">
        <v>0.4</v>
      </c>
      <c r="M2614" s="571">
        <v>4.7460731354326686</v>
      </c>
      <c r="N2614" s="572">
        <v>165.05217391304348</v>
      </c>
      <c r="O2614" s="668" t="s">
        <v>381</v>
      </c>
      <c r="P2614" s="668" t="s">
        <v>109</v>
      </c>
      <c r="Q2614" s="574" t="s">
        <v>8811</v>
      </c>
      <c r="R2614" s="574" t="s">
        <v>9047</v>
      </c>
      <c r="S2614" s="574" t="s">
        <v>8813</v>
      </c>
      <c r="T2614" s="574" t="s">
        <v>9233</v>
      </c>
      <c r="U2614" s="574" t="s">
        <v>8814</v>
      </c>
      <c r="V2614" s="574" t="s">
        <v>9048</v>
      </c>
      <c r="W2614" s="575" t="s">
        <v>9236</v>
      </c>
      <c r="X2614" s="575" t="s">
        <v>9237</v>
      </c>
      <c r="Y2614" s="576" t="s">
        <v>9254</v>
      </c>
      <c r="Z2614" s="577" t="s">
        <v>9257</v>
      </c>
      <c r="AA2614" s="578" t="s">
        <v>9240</v>
      </c>
      <c r="AE2614"/>
    </row>
    <row r="2615" spans="1:31" s="563" customFormat="1">
      <c r="A2615"/>
      <c r="B2615"/>
      <c r="C2615" s="568">
        <v>2027</v>
      </c>
      <c r="D2615" s="569" t="s">
        <v>98</v>
      </c>
      <c r="E2615" s="569" t="s">
        <v>337</v>
      </c>
      <c r="F2615" s="573" t="s">
        <v>141</v>
      </c>
      <c r="G2615" s="569" t="s">
        <v>42</v>
      </c>
      <c r="H2615" s="569" t="s">
        <v>41</v>
      </c>
      <c r="I2615" s="575" t="s">
        <v>54</v>
      </c>
      <c r="J2615" s="569" t="s">
        <v>350</v>
      </c>
      <c r="K2615" s="569" t="s">
        <v>111</v>
      </c>
      <c r="L2615" s="570">
        <v>0.6</v>
      </c>
      <c r="M2615" s="571">
        <v>5.3701250233183808</v>
      </c>
      <c r="N2615" s="572">
        <v>553.61249999999995</v>
      </c>
      <c r="O2615" s="668" t="s">
        <v>151</v>
      </c>
      <c r="P2615" s="668" t="s">
        <v>350</v>
      </c>
      <c r="Q2615" s="574" t="s">
        <v>8908</v>
      </c>
      <c r="R2615" s="574" t="s">
        <v>9105</v>
      </c>
      <c r="S2615" s="574" t="s">
        <v>8823</v>
      </c>
      <c r="T2615" s="574" t="s">
        <v>9233</v>
      </c>
      <c r="U2615" s="574" t="s">
        <v>9258</v>
      </c>
      <c r="V2615" s="574" t="s">
        <v>9259</v>
      </c>
      <c r="W2615" s="575" t="s">
        <v>9252</v>
      </c>
      <c r="X2615" s="575" t="s">
        <v>9253</v>
      </c>
      <c r="Y2615" s="576" t="s">
        <v>9260</v>
      </c>
      <c r="Z2615" s="577" t="s">
        <v>9261</v>
      </c>
      <c r="AA2615" s="578" t="s">
        <v>9256</v>
      </c>
      <c r="AE2615"/>
    </row>
    <row r="2616" spans="1:31" s="563" customFormat="1">
      <c r="A2616"/>
      <c r="B2616"/>
      <c r="C2616" s="568">
        <v>2027</v>
      </c>
      <c r="D2616" s="569" t="s">
        <v>98</v>
      </c>
      <c r="E2616" s="569" t="s">
        <v>337</v>
      </c>
      <c r="F2616" s="573" t="s">
        <v>141</v>
      </c>
      <c r="G2616" s="569" t="s">
        <v>42</v>
      </c>
      <c r="H2616" s="569" t="s">
        <v>41</v>
      </c>
      <c r="I2616" s="575" t="s">
        <v>54</v>
      </c>
      <c r="J2616" s="569" t="s">
        <v>350</v>
      </c>
      <c r="K2616" s="569" t="s">
        <v>104</v>
      </c>
      <c r="L2616" s="570">
        <v>0.3</v>
      </c>
      <c r="M2616" s="571">
        <v>2.6850625116591904</v>
      </c>
      <c r="N2616" s="572">
        <v>276.80624999999998</v>
      </c>
      <c r="O2616" s="668" t="s">
        <v>151</v>
      </c>
      <c r="P2616" s="668" t="s">
        <v>350</v>
      </c>
      <c r="Q2616" s="574" t="s">
        <v>8859</v>
      </c>
      <c r="R2616" s="574" t="s">
        <v>9054</v>
      </c>
      <c r="S2616" s="574" t="s">
        <v>8823</v>
      </c>
      <c r="T2616" s="574" t="s">
        <v>9233</v>
      </c>
      <c r="U2616" s="574" t="s">
        <v>8981</v>
      </c>
      <c r="V2616" s="574" t="s">
        <v>9055</v>
      </c>
      <c r="W2616" s="575" t="s">
        <v>9262</v>
      </c>
      <c r="X2616" s="575" t="s">
        <v>9263</v>
      </c>
      <c r="Y2616" s="576" t="s">
        <v>9260</v>
      </c>
      <c r="Z2616" s="577" t="s">
        <v>9264</v>
      </c>
      <c r="AA2616" s="578" t="s">
        <v>9265</v>
      </c>
      <c r="AE2616"/>
    </row>
    <row r="2617" spans="1:31" s="563" customFormat="1">
      <c r="A2617"/>
      <c r="B2617"/>
      <c r="C2617" s="568">
        <v>2027</v>
      </c>
      <c r="D2617" s="569" t="s">
        <v>98</v>
      </c>
      <c r="E2617" s="569" t="s">
        <v>337</v>
      </c>
      <c r="F2617" s="573" t="s">
        <v>141</v>
      </c>
      <c r="G2617" s="569" t="s">
        <v>42</v>
      </c>
      <c r="H2617" s="569" t="s">
        <v>41</v>
      </c>
      <c r="I2617" s="575" t="s">
        <v>54</v>
      </c>
      <c r="J2617" s="569" t="s">
        <v>350</v>
      </c>
      <c r="K2617" s="569" t="s">
        <v>79</v>
      </c>
      <c r="L2617" s="570">
        <v>0.1</v>
      </c>
      <c r="M2617" s="571">
        <v>0.89502083721973025</v>
      </c>
      <c r="N2617" s="572">
        <v>92.268750000000011</v>
      </c>
      <c r="O2617" s="668" t="s">
        <v>151</v>
      </c>
      <c r="P2617" s="668" t="s">
        <v>350</v>
      </c>
      <c r="Q2617" s="574" t="s">
        <v>8957</v>
      </c>
      <c r="R2617" s="574" t="s">
        <v>9114</v>
      </c>
      <c r="S2617" s="574" t="s">
        <v>8823</v>
      </c>
      <c r="T2617" s="574" t="s">
        <v>9233</v>
      </c>
      <c r="U2617" s="574" t="s">
        <v>9266</v>
      </c>
      <c r="V2617" s="574" t="s">
        <v>9267</v>
      </c>
      <c r="W2617" s="575" t="s">
        <v>9268</v>
      </c>
      <c r="X2617" s="575" t="s">
        <v>9269</v>
      </c>
      <c r="Y2617" s="576" t="s">
        <v>9260</v>
      </c>
      <c r="Z2617" s="577" t="s">
        <v>9270</v>
      </c>
      <c r="AA2617" s="578" t="s">
        <v>9271</v>
      </c>
      <c r="AE2617"/>
    </row>
    <row r="2618" spans="1:31" s="563" customFormat="1">
      <c r="A2618"/>
      <c r="B2618"/>
      <c r="C2618" s="568">
        <v>2027</v>
      </c>
      <c r="D2618" s="569" t="s">
        <v>98</v>
      </c>
      <c r="E2618" s="569" t="s">
        <v>337</v>
      </c>
      <c r="F2618" s="573" t="s">
        <v>141</v>
      </c>
      <c r="G2618" s="569" t="s">
        <v>42</v>
      </c>
      <c r="H2618" s="569" t="s">
        <v>41</v>
      </c>
      <c r="I2618" s="575" t="s">
        <v>54</v>
      </c>
      <c r="J2618" s="569" t="s">
        <v>99</v>
      </c>
      <c r="K2618" s="569" t="s">
        <v>79</v>
      </c>
      <c r="L2618" s="570">
        <v>1</v>
      </c>
      <c r="M2618" s="571">
        <v>1.2284299842251927</v>
      </c>
      <c r="N2618" s="572">
        <v>664.33499999999992</v>
      </c>
      <c r="O2618" s="668" t="s">
        <v>151</v>
      </c>
      <c r="P2618" s="668" t="s">
        <v>99</v>
      </c>
      <c r="Q2618" s="574" t="s">
        <v>8957</v>
      </c>
      <c r="R2618" s="574" t="s">
        <v>9114</v>
      </c>
      <c r="S2618" s="574" t="s">
        <v>8833</v>
      </c>
      <c r="T2618" s="574" t="s">
        <v>9233</v>
      </c>
      <c r="U2618" s="574" t="s">
        <v>9272</v>
      </c>
      <c r="V2618" s="574" t="s">
        <v>9273</v>
      </c>
      <c r="W2618" s="575" t="s">
        <v>9268</v>
      </c>
      <c r="X2618" s="575" t="s">
        <v>9269</v>
      </c>
      <c r="Y2618" s="576" t="s">
        <v>9274</v>
      </c>
      <c r="Z2618" s="577" t="s">
        <v>9275</v>
      </c>
      <c r="AA2618" s="578" t="s">
        <v>9271</v>
      </c>
      <c r="AE2618"/>
    </row>
    <row r="2619" spans="1:31" s="563" customFormat="1">
      <c r="A2619"/>
      <c r="B2619"/>
      <c r="C2619" s="568">
        <v>2027</v>
      </c>
      <c r="D2619" s="569" t="s">
        <v>98</v>
      </c>
      <c r="E2619" s="569" t="s">
        <v>337</v>
      </c>
      <c r="F2619" s="573" t="s">
        <v>141</v>
      </c>
      <c r="G2619" s="569" t="s">
        <v>42</v>
      </c>
      <c r="H2619" s="569" t="s">
        <v>41</v>
      </c>
      <c r="I2619" s="575" t="s">
        <v>54</v>
      </c>
      <c r="J2619" s="569" t="s">
        <v>96</v>
      </c>
      <c r="K2619" s="569" t="s">
        <v>471</v>
      </c>
      <c r="L2619" s="570">
        <v>1</v>
      </c>
      <c r="M2619" s="571">
        <v>0.13604953804016365</v>
      </c>
      <c r="N2619" s="572">
        <v>253.08</v>
      </c>
      <c r="O2619" s="668" t="s">
        <v>151</v>
      </c>
      <c r="P2619" s="668" t="s">
        <v>96</v>
      </c>
      <c r="Q2619" s="574" t="s">
        <v>9276</v>
      </c>
      <c r="R2619" s="574" t="s">
        <v>9277</v>
      </c>
      <c r="S2619" s="574" t="s">
        <v>8841</v>
      </c>
      <c r="T2619" s="574" t="s">
        <v>9233</v>
      </c>
      <c r="U2619" s="574" t="s">
        <v>9278</v>
      </c>
      <c r="V2619" s="574" t="s">
        <v>9279</v>
      </c>
      <c r="W2619" s="575" t="s">
        <v>9280</v>
      </c>
      <c r="X2619" s="575" t="s">
        <v>9281</v>
      </c>
      <c r="Y2619" s="576" t="s">
        <v>9282</v>
      </c>
      <c r="Z2619" s="577" t="s">
        <v>9283</v>
      </c>
      <c r="AA2619" s="578" t="s">
        <v>9284</v>
      </c>
      <c r="AE2619"/>
    </row>
    <row r="2620" spans="1:31" s="563" customFormat="1">
      <c r="A2620"/>
      <c r="B2620"/>
      <c r="C2620" s="568">
        <v>2027</v>
      </c>
      <c r="D2620" s="569" t="s">
        <v>98</v>
      </c>
      <c r="E2620" s="569" t="s">
        <v>337</v>
      </c>
      <c r="F2620" s="573" t="s">
        <v>141</v>
      </c>
      <c r="G2620" s="569" t="s">
        <v>42</v>
      </c>
      <c r="H2620" s="569" t="s">
        <v>41</v>
      </c>
      <c r="I2620" s="575" t="s">
        <v>54</v>
      </c>
      <c r="J2620" s="569" t="s">
        <v>87</v>
      </c>
      <c r="K2620" s="569" t="s">
        <v>111</v>
      </c>
      <c r="L2620" s="570">
        <v>0.1</v>
      </c>
      <c r="M2620" s="571">
        <v>0.66989912020612674</v>
      </c>
      <c r="N2620" s="572">
        <v>30.369599999999995</v>
      </c>
      <c r="O2620" s="668" t="s">
        <v>151</v>
      </c>
      <c r="P2620" s="668" t="s">
        <v>87</v>
      </c>
      <c r="Q2620" s="574" t="s">
        <v>8908</v>
      </c>
      <c r="R2620" s="574" t="s">
        <v>9105</v>
      </c>
      <c r="S2620" s="574" t="s">
        <v>8848</v>
      </c>
      <c r="T2620" s="574" t="s">
        <v>9233</v>
      </c>
      <c r="U2620" s="574" t="s">
        <v>9285</v>
      </c>
      <c r="V2620" s="574" t="s">
        <v>9286</v>
      </c>
      <c r="W2620" s="575" t="s">
        <v>9252</v>
      </c>
      <c r="X2620" s="575" t="s">
        <v>9253</v>
      </c>
      <c r="Y2620" s="576" t="s">
        <v>9287</v>
      </c>
      <c r="Z2620" s="577" t="s">
        <v>9288</v>
      </c>
      <c r="AA2620" s="578" t="s">
        <v>9256</v>
      </c>
      <c r="AE2620"/>
    </row>
    <row r="2621" spans="1:31" s="563" customFormat="1">
      <c r="A2621"/>
      <c r="B2621"/>
      <c r="C2621" s="568">
        <v>2027</v>
      </c>
      <c r="D2621" s="569" t="s">
        <v>98</v>
      </c>
      <c r="E2621" s="569" t="s">
        <v>337</v>
      </c>
      <c r="F2621" s="573" t="s">
        <v>141</v>
      </c>
      <c r="G2621" s="569" t="s">
        <v>42</v>
      </c>
      <c r="H2621" s="569" t="s">
        <v>41</v>
      </c>
      <c r="I2621" s="575" t="s">
        <v>54</v>
      </c>
      <c r="J2621" s="569" t="s">
        <v>87</v>
      </c>
      <c r="K2621" s="569" t="s">
        <v>106</v>
      </c>
      <c r="L2621" s="570">
        <v>0.6</v>
      </c>
      <c r="M2621" s="571">
        <v>4.0193947212367602</v>
      </c>
      <c r="N2621" s="572">
        <v>182.21759999999995</v>
      </c>
      <c r="O2621" s="668" t="s">
        <v>151</v>
      </c>
      <c r="P2621" s="668" t="s">
        <v>87</v>
      </c>
      <c r="Q2621" s="574" t="s">
        <v>8811</v>
      </c>
      <c r="R2621" s="574" t="s">
        <v>9047</v>
      </c>
      <c r="S2621" s="574" t="s">
        <v>8848</v>
      </c>
      <c r="T2621" s="574" t="s">
        <v>9233</v>
      </c>
      <c r="U2621" s="574" t="s">
        <v>8856</v>
      </c>
      <c r="V2621" s="574" t="s">
        <v>9068</v>
      </c>
      <c r="W2621" s="575" t="s">
        <v>9236</v>
      </c>
      <c r="X2621" s="575" t="s">
        <v>9237</v>
      </c>
      <c r="Y2621" s="576" t="s">
        <v>9287</v>
      </c>
      <c r="Z2621" s="577" t="s">
        <v>9289</v>
      </c>
      <c r="AA2621" s="578" t="s">
        <v>9240</v>
      </c>
      <c r="AE2621"/>
    </row>
    <row r="2622" spans="1:31" s="563" customFormat="1">
      <c r="A2622"/>
      <c r="B2622"/>
      <c r="C2622" s="568">
        <v>2027</v>
      </c>
      <c r="D2622" s="569" t="s">
        <v>98</v>
      </c>
      <c r="E2622" s="569" t="s">
        <v>337</v>
      </c>
      <c r="F2622" s="573" t="s">
        <v>141</v>
      </c>
      <c r="G2622" s="569" t="s">
        <v>42</v>
      </c>
      <c r="H2622" s="569" t="s">
        <v>41</v>
      </c>
      <c r="I2622" s="575" t="s">
        <v>54</v>
      </c>
      <c r="J2622" s="569" t="s">
        <v>87</v>
      </c>
      <c r="K2622" s="569" t="s">
        <v>79</v>
      </c>
      <c r="L2622" s="570">
        <v>0.3</v>
      </c>
      <c r="M2622" s="571">
        <v>2.0096973606183801</v>
      </c>
      <c r="N2622" s="572">
        <v>91.108799999999974</v>
      </c>
      <c r="O2622" s="668" t="s">
        <v>151</v>
      </c>
      <c r="P2622" s="668" t="s">
        <v>87</v>
      </c>
      <c r="Q2622" s="574" t="s">
        <v>8957</v>
      </c>
      <c r="R2622" s="574" t="s">
        <v>9114</v>
      </c>
      <c r="S2622" s="574" t="s">
        <v>8848</v>
      </c>
      <c r="T2622" s="574" t="s">
        <v>9233</v>
      </c>
      <c r="U2622" s="574" t="s">
        <v>9290</v>
      </c>
      <c r="V2622" s="574" t="s">
        <v>9291</v>
      </c>
      <c r="W2622" s="575" t="s">
        <v>9268</v>
      </c>
      <c r="X2622" s="575" t="s">
        <v>9269</v>
      </c>
      <c r="Y2622" s="576" t="s">
        <v>9287</v>
      </c>
      <c r="Z2622" s="577" t="s">
        <v>9292</v>
      </c>
      <c r="AA2622" s="578" t="s">
        <v>9271</v>
      </c>
      <c r="AE2622"/>
    </row>
    <row r="2623" spans="1:31" s="563" customFormat="1">
      <c r="A2623"/>
      <c r="B2623"/>
      <c r="C2623" s="568">
        <v>2027</v>
      </c>
      <c r="D2623" s="569" t="s">
        <v>98</v>
      </c>
      <c r="E2623" s="569" t="s">
        <v>337</v>
      </c>
      <c r="F2623" s="573" t="s">
        <v>141</v>
      </c>
      <c r="G2623" s="569" t="s">
        <v>42</v>
      </c>
      <c r="H2623" s="569" t="s">
        <v>41</v>
      </c>
      <c r="I2623" s="575" t="s">
        <v>54</v>
      </c>
      <c r="J2623" s="569" t="s">
        <v>83</v>
      </c>
      <c r="K2623" s="569" t="s">
        <v>81</v>
      </c>
      <c r="L2623" s="570">
        <v>1</v>
      </c>
      <c r="M2623" s="571">
        <v>21.962185297625666</v>
      </c>
      <c r="N2623" s="572">
        <v>40.195058823529401</v>
      </c>
      <c r="O2623" s="668" t="s">
        <v>382</v>
      </c>
      <c r="P2623" s="668" t="s">
        <v>83</v>
      </c>
      <c r="Q2623" s="574" t="s">
        <v>8867</v>
      </c>
      <c r="R2623" s="574" t="s">
        <v>9078</v>
      </c>
      <c r="S2623" s="574" t="s">
        <v>8869</v>
      </c>
      <c r="T2623" s="574" t="s">
        <v>9233</v>
      </c>
      <c r="U2623" s="574" t="s">
        <v>8870</v>
      </c>
      <c r="V2623" s="574" t="s">
        <v>9079</v>
      </c>
      <c r="W2623" s="575" t="s">
        <v>9293</v>
      </c>
      <c r="X2623" s="575" t="s">
        <v>9294</v>
      </c>
      <c r="Y2623" s="576" t="s">
        <v>9295</v>
      </c>
      <c r="Z2623" s="577" t="s">
        <v>9296</v>
      </c>
      <c r="AA2623" s="578" t="s">
        <v>9297</v>
      </c>
      <c r="AE2623"/>
    </row>
    <row r="2624" spans="1:31" s="563" customFormat="1">
      <c r="A2624"/>
      <c r="B2624"/>
      <c r="C2624" s="568">
        <v>2027</v>
      </c>
      <c r="D2624" s="569" t="s">
        <v>98</v>
      </c>
      <c r="E2624" s="569" t="s">
        <v>337</v>
      </c>
      <c r="F2624" s="573" t="s">
        <v>141</v>
      </c>
      <c r="G2624" s="569" t="s">
        <v>42</v>
      </c>
      <c r="H2624" s="569" t="s">
        <v>41</v>
      </c>
      <c r="I2624" s="575" t="s">
        <v>54</v>
      </c>
      <c r="J2624" s="569" t="s">
        <v>77</v>
      </c>
      <c r="K2624" s="569" t="s">
        <v>106</v>
      </c>
      <c r="L2624" s="570">
        <v>0.5</v>
      </c>
      <c r="M2624" s="571">
        <v>9.0510903972799017</v>
      </c>
      <c r="N2624" s="572">
        <v>375.20581395348836</v>
      </c>
      <c r="O2624" s="668" t="s">
        <v>381</v>
      </c>
      <c r="P2624" s="668" t="s">
        <v>77</v>
      </c>
      <c r="Q2624" s="574" t="s">
        <v>8811</v>
      </c>
      <c r="R2624" s="574" t="s">
        <v>9047</v>
      </c>
      <c r="S2624" s="574" t="s">
        <v>8879</v>
      </c>
      <c r="T2624" s="574" t="s">
        <v>9233</v>
      </c>
      <c r="U2624" s="574" t="s">
        <v>8992</v>
      </c>
      <c r="V2624" s="574" t="s">
        <v>9298</v>
      </c>
      <c r="W2624" s="575" t="s">
        <v>9236</v>
      </c>
      <c r="X2624" s="575" t="s">
        <v>9237</v>
      </c>
      <c r="Y2624" s="576" t="s">
        <v>9299</v>
      </c>
      <c r="Z2624" s="577" t="s">
        <v>9300</v>
      </c>
      <c r="AA2624" s="578" t="s">
        <v>9240</v>
      </c>
      <c r="AE2624"/>
    </row>
    <row r="2625" spans="1:31" s="563" customFormat="1">
      <c r="A2625"/>
      <c r="B2625"/>
      <c r="C2625" s="568">
        <v>2027</v>
      </c>
      <c r="D2625" s="569" t="s">
        <v>98</v>
      </c>
      <c r="E2625" s="569" t="s">
        <v>337</v>
      </c>
      <c r="F2625" s="573" t="s">
        <v>141</v>
      </c>
      <c r="G2625" s="569" t="s">
        <v>42</v>
      </c>
      <c r="H2625" s="569" t="s">
        <v>41</v>
      </c>
      <c r="I2625" s="575" t="s">
        <v>54</v>
      </c>
      <c r="J2625" s="569" t="s">
        <v>77</v>
      </c>
      <c r="K2625" s="569" t="s">
        <v>93</v>
      </c>
      <c r="L2625" s="570">
        <v>0.5</v>
      </c>
      <c r="M2625" s="571">
        <v>9.0510903972799017</v>
      </c>
      <c r="N2625" s="572">
        <v>375.20581395348836</v>
      </c>
      <c r="O2625" s="668" t="s">
        <v>381</v>
      </c>
      <c r="P2625" s="668" t="s">
        <v>77</v>
      </c>
      <c r="Q2625" s="574" t="s">
        <v>8887</v>
      </c>
      <c r="R2625" s="574" t="s">
        <v>9088</v>
      </c>
      <c r="S2625" s="574" t="s">
        <v>8879</v>
      </c>
      <c r="T2625" s="574" t="s">
        <v>9233</v>
      </c>
      <c r="U2625" s="574" t="s">
        <v>8889</v>
      </c>
      <c r="V2625" s="574" t="s">
        <v>9089</v>
      </c>
      <c r="W2625" s="575" t="s">
        <v>9301</v>
      </c>
      <c r="X2625" s="575" t="s">
        <v>9302</v>
      </c>
      <c r="Y2625" s="576" t="s">
        <v>9299</v>
      </c>
      <c r="Z2625" s="577" t="s">
        <v>9303</v>
      </c>
      <c r="AA2625" s="578" t="s">
        <v>9304</v>
      </c>
      <c r="AE2625"/>
    </row>
    <row r="2626" spans="1:31" s="563" customFormat="1">
      <c r="A2626"/>
      <c r="B2626"/>
      <c r="C2626" s="568">
        <v>2027</v>
      </c>
      <c r="D2626" s="569" t="s">
        <v>98</v>
      </c>
      <c r="E2626" s="569" t="s">
        <v>337</v>
      </c>
      <c r="F2626" s="573" t="s">
        <v>141</v>
      </c>
      <c r="G2626" s="569" t="s">
        <v>42</v>
      </c>
      <c r="H2626" s="569" t="s">
        <v>41</v>
      </c>
      <c r="I2626" s="575" t="s">
        <v>54</v>
      </c>
      <c r="J2626" s="569" t="s">
        <v>349</v>
      </c>
      <c r="K2626" s="569" t="s">
        <v>471</v>
      </c>
      <c r="L2626" s="570">
        <v>0.7</v>
      </c>
      <c r="M2626" s="571">
        <v>4.4467804965654754</v>
      </c>
      <c r="N2626" s="572">
        <v>517.66363636363633</v>
      </c>
      <c r="O2626" s="668" t="s">
        <v>151</v>
      </c>
      <c r="P2626" s="668" t="s">
        <v>349</v>
      </c>
      <c r="Q2626" s="574" t="s">
        <v>9276</v>
      </c>
      <c r="R2626" s="574" t="s">
        <v>9277</v>
      </c>
      <c r="S2626" s="574" t="s">
        <v>8895</v>
      </c>
      <c r="T2626" s="574" t="s">
        <v>9233</v>
      </c>
      <c r="U2626" s="574" t="s">
        <v>9305</v>
      </c>
      <c r="V2626" s="574" t="s">
        <v>9306</v>
      </c>
      <c r="W2626" s="575" t="s">
        <v>9280</v>
      </c>
      <c r="X2626" s="575" t="s">
        <v>9281</v>
      </c>
      <c r="Y2626" s="576" t="s">
        <v>9307</v>
      </c>
      <c r="Z2626" s="577" t="s">
        <v>9308</v>
      </c>
      <c r="AA2626" s="578" t="s">
        <v>9284</v>
      </c>
      <c r="AE2626"/>
    </row>
    <row r="2627" spans="1:31" s="563" customFormat="1">
      <c r="A2627"/>
      <c r="B2627"/>
      <c r="C2627" s="568">
        <v>2027</v>
      </c>
      <c r="D2627" s="569" t="s">
        <v>98</v>
      </c>
      <c r="E2627" s="569" t="s">
        <v>337</v>
      </c>
      <c r="F2627" s="573" t="s">
        <v>141</v>
      </c>
      <c r="G2627" s="569" t="s">
        <v>42</v>
      </c>
      <c r="H2627" s="569" t="s">
        <v>41</v>
      </c>
      <c r="I2627" s="575" t="s">
        <v>54</v>
      </c>
      <c r="J2627" s="569" t="s">
        <v>349</v>
      </c>
      <c r="K2627" s="569" t="s">
        <v>104</v>
      </c>
      <c r="L2627" s="570">
        <v>0.3</v>
      </c>
      <c r="M2627" s="571">
        <v>1.9057630699566321</v>
      </c>
      <c r="N2627" s="572">
        <v>221.85584415584415</v>
      </c>
      <c r="O2627" s="668" t="s">
        <v>151</v>
      </c>
      <c r="P2627" s="668" t="s">
        <v>349</v>
      </c>
      <c r="Q2627" s="574" t="s">
        <v>8859</v>
      </c>
      <c r="R2627" s="574" t="s">
        <v>9054</v>
      </c>
      <c r="S2627" s="574" t="s">
        <v>8895</v>
      </c>
      <c r="T2627" s="574" t="s">
        <v>9233</v>
      </c>
      <c r="U2627" s="574" t="s">
        <v>8900</v>
      </c>
      <c r="V2627" s="574" t="s">
        <v>9101</v>
      </c>
      <c r="W2627" s="575" t="s">
        <v>9262</v>
      </c>
      <c r="X2627" s="575" t="s">
        <v>9263</v>
      </c>
      <c r="Y2627" s="576" t="s">
        <v>9307</v>
      </c>
      <c r="Z2627" s="577" t="s">
        <v>9309</v>
      </c>
      <c r="AA2627" s="578" t="s">
        <v>9265</v>
      </c>
      <c r="AE2627"/>
    </row>
    <row r="2628" spans="1:31" s="563" customFormat="1">
      <c r="A2628"/>
      <c r="B2628"/>
      <c r="C2628" s="568">
        <v>2027</v>
      </c>
      <c r="D2628" s="569" t="s">
        <v>98</v>
      </c>
      <c r="E2628" s="569" t="s">
        <v>337</v>
      </c>
      <c r="F2628" s="573" t="s">
        <v>141</v>
      </c>
      <c r="G2628" s="569" t="s">
        <v>42</v>
      </c>
      <c r="H2628" s="569" t="s">
        <v>41</v>
      </c>
      <c r="I2628" s="575" t="s">
        <v>54</v>
      </c>
      <c r="J2628" s="569" t="s">
        <v>76</v>
      </c>
      <c r="K2628" s="569" t="s">
        <v>79</v>
      </c>
      <c r="L2628" s="570">
        <v>1</v>
      </c>
      <c r="M2628" s="571">
        <v>0.33735776903385817</v>
      </c>
      <c r="N2628" s="572">
        <v>151.84800000000001</v>
      </c>
      <c r="O2628" s="668" t="s">
        <v>151</v>
      </c>
      <c r="P2628" s="668" t="s">
        <v>76</v>
      </c>
      <c r="Q2628" s="574" t="s">
        <v>8957</v>
      </c>
      <c r="R2628" s="574" t="s">
        <v>9114</v>
      </c>
      <c r="S2628" s="574" t="s">
        <v>8903</v>
      </c>
      <c r="T2628" s="574" t="s">
        <v>9233</v>
      </c>
      <c r="U2628" s="574" t="s">
        <v>9310</v>
      </c>
      <c r="V2628" s="574" t="s">
        <v>9311</v>
      </c>
      <c r="W2628" s="575" t="s">
        <v>9268</v>
      </c>
      <c r="X2628" s="575" t="s">
        <v>9269</v>
      </c>
      <c r="Y2628" s="576" t="s">
        <v>9312</v>
      </c>
      <c r="Z2628" s="577" t="s">
        <v>9313</v>
      </c>
      <c r="AA2628" s="578" t="s">
        <v>9271</v>
      </c>
      <c r="AE2628"/>
    </row>
    <row r="2629" spans="1:31" s="563" customFormat="1">
      <c r="A2629"/>
      <c r="B2629"/>
      <c r="C2629" s="568">
        <v>2027</v>
      </c>
      <c r="D2629" s="569" t="s">
        <v>98</v>
      </c>
      <c r="E2629" s="569" t="s">
        <v>337</v>
      </c>
      <c r="F2629" s="573" t="s">
        <v>141</v>
      </c>
      <c r="G2629" s="569" t="s">
        <v>42</v>
      </c>
      <c r="H2629" s="569" t="s">
        <v>41</v>
      </c>
      <c r="I2629" s="575" t="s">
        <v>54</v>
      </c>
      <c r="J2629" s="569" t="s">
        <v>74</v>
      </c>
      <c r="K2629" s="569" t="s">
        <v>104</v>
      </c>
      <c r="L2629" s="570">
        <v>0.65</v>
      </c>
      <c r="M2629" s="571">
        <v>2.3451870168382669</v>
      </c>
      <c r="N2629" s="572">
        <v>1057.512857142857</v>
      </c>
      <c r="O2629" s="668" t="s">
        <v>151</v>
      </c>
      <c r="P2629" s="668" t="s">
        <v>74</v>
      </c>
      <c r="Q2629" s="574" t="s">
        <v>8859</v>
      </c>
      <c r="R2629" s="574" t="s">
        <v>9054</v>
      </c>
      <c r="S2629" s="574" t="s">
        <v>8916</v>
      </c>
      <c r="T2629" s="574" t="s">
        <v>9233</v>
      </c>
      <c r="U2629" s="574" t="s">
        <v>9314</v>
      </c>
      <c r="V2629" s="574" t="s">
        <v>9315</v>
      </c>
      <c r="W2629" s="575" t="s">
        <v>9262</v>
      </c>
      <c r="X2629" s="575" t="s">
        <v>9263</v>
      </c>
      <c r="Y2629" s="576" t="s">
        <v>9316</v>
      </c>
      <c r="Z2629" s="577" t="s">
        <v>9317</v>
      </c>
      <c r="AA2629" s="578" t="s">
        <v>9265</v>
      </c>
      <c r="AE2629"/>
    </row>
    <row r="2630" spans="1:31" s="563" customFormat="1">
      <c r="A2630"/>
      <c r="B2630"/>
      <c r="C2630" s="568">
        <v>2027</v>
      </c>
      <c r="D2630" s="569" t="s">
        <v>98</v>
      </c>
      <c r="E2630" s="569" t="s">
        <v>337</v>
      </c>
      <c r="F2630" s="573" t="s">
        <v>141</v>
      </c>
      <c r="G2630" s="569" t="s">
        <v>42</v>
      </c>
      <c r="H2630" s="569" t="s">
        <v>41</v>
      </c>
      <c r="I2630" s="575" t="s">
        <v>54</v>
      </c>
      <c r="J2630" s="569" t="s">
        <v>74</v>
      </c>
      <c r="K2630" s="569" t="s">
        <v>79</v>
      </c>
      <c r="L2630" s="570">
        <v>0.35</v>
      </c>
      <c r="M2630" s="571">
        <v>1.2627930090667592</v>
      </c>
      <c r="N2630" s="572">
        <v>569.42999999999995</v>
      </c>
      <c r="O2630" s="668" t="s">
        <v>151</v>
      </c>
      <c r="P2630" s="668" t="s">
        <v>74</v>
      </c>
      <c r="Q2630" s="574" t="s">
        <v>8957</v>
      </c>
      <c r="R2630" s="574" t="s">
        <v>9114</v>
      </c>
      <c r="S2630" s="574" t="s">
        <v>8916</v>
      </c>
      <c r="T2630" s="574" t="s">
        <v>9233</v>
      </c>
      <c r="U2630" s="574" t="s">
        <v>9115</v>
      </c>
      <c r="V2630" s="574" t="s">
        <v>9116</v>
      </c>
      <c r="W2630" s="575" t="s">
        <v>9268</v>
      </c>
      <c r="X2630" s="575" t="s">
        <v>9269</v>
      </c>
      <c r="Y2630" s="576" t="s">
        <v>9316</v>
      </c>
      <c r="Z2630" s="577" t="s">
        <v>9318</v>
      </c>
      <c r="AA2630" s="578" t="s">
        <v>9271</v>
      </c>
      <c r="AE2630"/>
    </row>
    <row r="2631" spans="1:31" s="563" customFormat="1">
      <c r="A2631"/>
      <c r="B2631"/>
      <c r="C2631" s="568">
        <v>2027</v>
      </c>
      <c r="D2631" s="569" t="s">
        <v>98</v>
      </c>
      <c r="E2631" s="569" t="s">
        <v>337</v>
      </c>
      <c r="F2631" s="573" t="s">
        <v>141</v>
      </c>
      <c r="G2631" s="569" t="s">
        <v>42</v>
      </c>
      <c r="H2631" s="569" t="s">
        <v>41</v>
      </c>
      <c r="I2631" s="575" t="s">
        <v>54</v>
      </c>
      <c r="J2631" s="569" t="s">
        <v>351</v>
      </c>
      <c r="K2631" s="569" t="s">
        <v>100</v>
      </c>
      <c r="L2631" s="570">
        <v>0.6</v>
      </c>
      <c r="M2631" s="571">
        <v>2.8723062793141301</v>
      </c>
      <c r="N2631" s="572">
        <v>12.907080000000001</v>
      </c>
      <c r="O2631" s="668" t="s">
        <v>151</v>
      </c>
      <c r="P2631" s="668" t="s">
        <v>351</v>
      </c>
      <c r="Q2631" s="574" t="s">
        <v>8924</v>
      </c>
      <c r="R2631" s="574" t="s">
        <v>9120</v>
      </c>
      <c r="S2631" s="574" t="s">
        <v>8926</v>
      </c>
      <c r="T2631" s="574" t="s">
        <v>9233</v>
      </c>
      <c r="U2631" s="574" t="s">
        <v>8927</v>
      </c>
      <c r="V2631" s="574" t="s">
        <v>9121</v>
      </c>
      <c r="W2631" s="575" t="s">
        <v>9319</v>
      </c>
      <c r="X2631" s="575" t="s">
        <v>9320</v>
      </c>
      <c r="Y2631" s="576" t="s">
        <v>9321</v>
      </c>
      <c r="Z2631" s="577" t="s">
        <v>9322</v>
      </c>
      <c r="AA2631" s="578" t="s">
        <v>9323</v>
      </c>
      <c r="AE2631"/>
    </row>
    <row r="2632" spans="1:31" s="563" customFormat="1">
      <c r="A2632"/>
      <c r="B2632"/>
      <c r="C2632" s="568">
        <v>2027</v>
      </c>
      <c r="D2632" s="569" t="s">
        <v>98</v>
      </c>
      <c r="E2632" s="569" t="s">
        <v>337</v>
      </c>
      <c r="F2632" s="573" t="s">
        <v>141</v>
      </c>
      <c r="G2632" s="569" t="s">
        <v>42</v>
      </c>
      <c r="H2632" s="569" t="s">
        <v>41</v>
      </c>
      <c r="I2632" s="575" t="s">
        <v>54</v>
      </c>
      <c r="J2632" s="569" t="s">
        <v>351</v>
      </c>
      <c r="K2632" s="569" t="s">
        <v>79</v>
      </c>
      <c r="L2632" s="570">
        <v>0.4</v>
      </c>
      <c r="M2632" s="571">
        <v>1.9148708528760869</v>
      </c>
      <c r="N2632" s="572">
        <v>8.6047200000000004</v>
      </c>
      <c r="O2632" s="668" t="s">
        <v>151</v>
      </c>
      <c r="P2632" s="668" t="s">
        <v>351</v>
      </c>
      <c r="Q2632" s="574" t="s">
        <v>8957</v>
      </c>
      <c r="R2632" s="574" t="s">
        <v>9114</v>
      </c>
      <c r="S2632" s="574" t="s">
        <v>8926</v>
      </c>
      <c r="T2632" s="574" t="s">
        <v>9233</v>
      </c>
      <c r="U2632" s="574" t="s">
        <v>9324</v>
      </c>
      <c r="V2632" s="574" t="s">
        <v>9325</v>
      </c>
      <c r="W2632" s="575" t="s">
        <v>9268</v>
      </c>
      <c r="X2632" s="575" t="s">
        <v>9269</v>
      </c>
      <c r="Y2632" s="576" t="s">
        <v>9321</v>
      </c>
      <c r="Z2632" s="577" t="s">
        <v>9326</v>
      </c>
      <c r="AA2632" s="578" t="s">
        <v>9271</v>
      </c>
      <c r="AE2632"/>
    </row>
    <row r="2633" spans="1:31" s="563" customFormat="1">
      <c r="A2633"/>
      <c r="B2633"/>
      <c r="C2633" s="568">
        <v>2027</v>
      </c>
      <c r="D2633" s="569" t="s">
        <v>98</v>
      </c>
      <c r="E2633" s="569" t="s">
        <v>337</v>
      </c>
      <c r="F2633" s="573" t="s">
        <v>141</v>
      </c>
      <c r="G2633" s="569" t="s">
        <v>42</v>
      </c>
      <c r="H2633" s="569" t="s">
        <v>41</v>
      </c>
      <c r="I2633" s="575" t="s">
        <v>54</v>
      </c>
      <c r="J2633" s="569" t="s">
        <v>67</v>
      </c>
      <c r="K2633" s="569" t="s">
        <v>81</v>
      </c>
      <c r="L2633" s="570">
        <v>1</v>
      </c>
      <c r="M2633" s="571">
        <v>6.7804925423449767</v>
      </c>
      <c r="N2633" s="572">
        <v>25.592359550561799</v>
      </c>
      <c r="O2633" s="668" t="s">
        <v>382</v>
      </c>
      <c r="P2633" s="668" t="s">
        <v>67</v>
      </c>
      <c r="Q2633" s="574" t="s">
        <v>8867</v>
      </c>
      <c r="R2633" s="574" t="s">
        <v>9078</v>
      </c>
      <c r="S2633" s="574" t="s">
        <v>8934</v>
      </c>
      <c r="T2633" s="574" t="s">
        <v>9233</v>
      </c>
      <c r="U2633" s="574" t="s">
        <v>8935</v>
      </c>
      <c r="V2633" s="574" t="s">
        <v>9130</v>
      </c>
      <c r="W2633" s="575" t="s">
        <v>9293</v>
      </c>
      <c r="X2633" s="575" t="s">
        <v>9294</v>
      </c>
      <c r="Y2633" s="576" t="s">
        <v>9327</v>
      </c>
      <c r="Z2633" s="577" t="s">
        <v>9328</v>
      </c>
      <c r="AA2633" s="578" t="s">
        <v>9297</v>
      </c>
      <c r="AE2633"/>
    </row>
    <row r="2634" spans="1:31" s="563" customFormat="1">
      <c r="A2634"/>
      <c r="B2634"/>
      <c r="C2634" s="568">
        <v>2027</v>
      </c>
      <c r="D2634" s="569" t="s">
        <v>98</v>
      </c>
      <c r="E2634" s="569" t="s">
        <v>337</v>
      </c>
      <c r="F2634" s="573" t="s">
        <v>141</v>
      </c>
      <c r="G2634" s="569" t="s">
        <v>42</v>
      </c>
      <c r="H2634" s="569" t="s">
        <v>41</v>
      </c>
      <c r="I2634" s="575" t="s">
        <v>54</v>
      </c>
      <c r="J2634" s="569" t="s">
        <v>66</v>
      </c>
      <c r="K2634" s="569" t="s">
        <v>310</v>
      </c>
      <c r="L2634" s="570">
        <v>0.8</v>
      </c>
      <c r="M2634" s="571">
        <v>14.898644946253617</v>
      </c>
      <c r="N2634" s="572">
        <v>597.15505617977522</v>
      </c>
      <c r="O2634" s="668" t="s">
        <v>381</v>
      </c>
      <c r="P2634" s="668" t="s">
        <v>66</v>
      </c>
      <c r="Q2634" s="574" t="s">
        <v>8949</v>
      </c>
      <c r="R2634" s="574" t="s">
        <v>9134</v>
      </c>
      <c r="S2634" s="574" t="s">
        <v>8941</v>
      </c>
      <c r="T2634" s="574" t="s">
        <v>9233</v>
      </c>
      <c r="U2634" s="574" t="s">
        <v>8951</v>
      </c>
      <c r="V2634" s="574" t="s">
        <v>9135</v>
      </c>
      <c r="W2634" s="575" t="s">
        <v>9329</v>
      </c>
      <c r="X2634" s="575" t="s">
        <v>9330</v>
      </c>
      <c r="Y2634" s="576" t="s">
        <v>9331</v>
      </c>
      <c r="Z2634" s="577" t="s">
        <v>9332</v>
      </c>
      <c r="AA2634" s="578" t="s">
        <v>9333</v>
      </c>
      <c r="AE2634"/>
    </row>
    <row r="2635" spans="1:31" s="563" customFormat="1">
      <c r="A2635"/>
      <c r="B2635"/>
      <c r="C2635" s="568">
        <v>2027</v>
      </c>
      <c r="D2635" s="569" t="s">
        <v>98</v>
      </c>
      <c r="E2635" s="569" t="s">
        <v>337</v>
      </c>
      <c r="F2635" s="573" t="s">
        <v>141</v>
      </c>
      <c r="G2635" s="569" t="s">
        <v>42</v>
      </c>
      <c r="H2635" s="569" t="s">
        <v>41</v>
      </c>
      <c r="I2635" s="575" t="s">
        <v>54</v>
      </c>
      <c r="J2635" s="569" t="s">
        <v>66</v>
      </c>
      <c r="K2635" s="569" t="s">
        <v>79</v>
      </c>
      <c r="L2635" s="570">
        <v>0.2</v>
      </c>
      <c r="M2635" s="571">
        <v>3.7246612365634042</v>
      </c>
      <c r="N2635" s="572">
        <v>149.2887640449438</v>
      </c>
      <c r="O2635" s="668" t="s">
        <v>381</v>
      </c>
      <c r="P2635" s="668" t="s">
        <v>66</v>
      </c>
      <c r="Q2635" s="574" t="s">
        <v>8957</v>
      </c>
      <c r="R2635" s="574" t="s">
        <v>9114</v>
      </c>
      <c r="S2635" s="574" t="s">
        <v>8941</v>
      </c>
      <c r="T2635" s="574" t="s">
        <v>9233</v>
      </c>
      <c r="U2635" s="574" t="s">
        <v>8959</v>
      </c>
      <c r="V2635" s="574" t="s">
        <v>9139</v>
      </c>
      <c r="W2635" s="575" t="s">
        <v>9268</v>
      </c>
      <c r="X2635" s="575" t="s">
        <v>9269</v>
      </c>
      <c r="Y2635" s="576" t="s">
        <v>9331</v>
      </c>
      <c r="Z2635" s="577" t="s">
        <v>9334</v>
      </c>
      <c r="AA2635" s="578" t="s">
        <v>9271</v>
      </c>
      <c r="AE2635"/>
    </row>
    <row r="2636" spans="1:31" s="563" customFormat="1">
      <c r="A2636"/>
      <c r="B2636"/>
      <c r="C2636" s="568">
        <v>2027</v>
      </c>
      <c r="D2636" s="569" t="s">
        <v>98</v>
      </c>
      <c r="E2636" s="569" t="s">
        <v>337</v>
      </c>
      <c r="F2636" s="573" t="s">
        <v>141</v>
      </c>
      <c r="G2636" s="569" t="s">
        <v>42</v>
      </c>
      <c r="H2636" s="569" t="s">
        <v>41</v>
      </c>
      <c r="I2636" s="575" t="s">
        <v>54</v>
      </c>
      <c r="J2636" s="569" t="s">
        <v>348</v>
      </c>
      <c r="K2636" s="569" t="s">
        <v>471</v>
      </c>
      <c r="L2636" s="570">
        <v>0.5</v>
      </c>
      <c r="M2636" s="571">
        <v>8.6240829045787546</v>
      </c>
      <c r="N2636" s="572">
        <v>988.59375</v>
      </c>
      <c r="O2636" s="668" t="s">
        <v>151</v>
      </c>
      <c r="P2636" s="668" t="s">
        <v>348</v>
      </c>
      <c r="Q2636" s="574" t="s">
        <v>9276</v>
      </c>
      <c r="R2636" s="574" t="s">
        <v>9277</v>
      </c>
      <c r="S2636" s="574" t="s">
        <v>8965</v>
      </c>
      <c r="T2636" s="574" t="s">
        <v>9233</v>
      </c>
      <c r="U2636" s="574" t="s">
        <v>9335</v>
      </c>
      <c r="V2636" s="574" t="s">
        <v>9336</v>
      </c>
      <c r="W2636" s="575" t="s">
        <v>9280</v>
      </c>
      <c r="X2636" s="575" t="s">
        <v>9281</v>
      </c>
      <c r="Y2636" s="576" t="s">
        <v>9337</v>
      </c>
      <c r="Z2636" s="577" t="s">
        <v>9338</v>
      </c>
      <c r="AA2636" s="578" t="s">
        <v>9284</v>
      </c>
      <c r="AE2636"/>
    </row>
    <row r="2637" spans="1:31" s="563" customFormat="1">
      <c r="A2637"/>
      <c r="B2637"/>
      <c r="C2637" s="568">
        <v>2027</v>
      </c>
      <c r="D2637" s="569" t="s">
        <v>98</v>
      </c>
      <c r="E2637" s="569" t="s">
        <v>337</v>
      </c>
      <c r="F2637" s="573" t="s">
        <v>141</v>
      </c>
      <c r="G2637" s="569" t="s">
        <v>42</v>
      </c>
      <c r="H2637" s="569" t="s">
        <v>41</v>
      </c>
      <c r="I2637" s="575" t="s">
        <v>54</v>
      </c>
      <c r="J2637" s="569" t="s">
        <v>348</v>
      </c>
      <c r="K2637" s="569" t="s">
        <v>469</v>
      </c>
      <c r="L2637" s="570">
        <v>0.5</v>
      </c>
      <c r="M2637" s="571">
        <v>8.6240829045787546</v>
      </c>
      <c r="N2637" s="572">
        <v>988.59375</v>
      </c>
      <c r="O2637" s="668" t="s">
        <v>151</v>
      </c>
      <c r="P2637" s="668" t="s">
        <v>348</v>
      </c>
      <c r="Q2637" s="574" t="s">
        <v>8877</v>
      </c>
      <c r="R2637" s="574" t="s">
        <v>9083</v>
      </c>
      <c r="S2637" s="574" t="s">
        <v>8965</v>
      </c>
      <c r="T2637" s="574" t="s">
        <v>9233</v>
      </c>
      <c r="U2637" s="574" t="s">
        <v>8966</v>
      </c>
      <c r="V2637" s="574" t="s">
        <v>9141</v>
      </c>
      <c r="W2637" s="575" t="s">
        <v>9339</v>
      </c>
      <c r="X2637" s="575" t="s">
        <v>9340</v>
      </c>
      <c r="Y2637" s="576" t="s">
        <v>9337</v>
      </c>
      <c r="Z2637" s="577" t="s">
        <v>9341</v>
      </c>
      <c r="AA2637" s="578" t="s">
        <v>9342</v>
      </c>
      <c r="AE2637"/>
    </row>
    <row r="2638" spans="1:31" s="563" customFormat="1">
      <c r="A2638" t="s">
        <v>465</v>
      </c>
      <c r="B2638"/>
      <c r="C2638" s="568">
        <v>2027</v>
      </c>
      <c r="D2638" s="569" t="s">
        <v>98</v>
      </c>
      <c r="E2638" s="569" t="s">
        <v>459</v>
      </c>
      <c r="F2638" s="573" t="s">
        <v>462</v>
      </c>
      <c r="G2638" s="569" t="s">
        <v>42</v>
      </c>
      <c r="H2638" s="569" t="s">
        <v>41</v>
      </c>
      <c r="I2638" s="575" t="s">
        <v>54</v>
      </c>
      <c r="J2638" s="569" t="s">
        <v>99</v>
      </c>
      <c r="K2638" s="569" t="s">
        <v>476</v>
      </c>
      <c r="L2638" s="570">
        <v>1</v>
      </c>
      <c r="M2638" s="571">
        <v>0.85075096720910015</v>
      </c>
      <c r="N2638" s="572">
        <v>131.04</v>
      </c>
      <c r="O2638" s="668" t="s">
        <v>151</v>
      </c>
      <c r="P2638" s="668" t="s">
        <v>99</v>
      </c>
      <c r="Q2638" s="574" t="s">
        <v>9241</v>
      </c>
      <c r="R2638" s="574" t="s">
        <v>9343</v>
      </c>
      <c r="S2638" s="574" t="s">
        <v>8833</v>
      </c>
      <c r="T2638" s="574" t="s">
        <v>9233</v>
      </c>
      <c r="U2638" s="574" t="s">
        <v>9344</v>
      </c>
      <c r="V2638" s="574" t="s">
        <v>9345</v>
      </c>
      <c r="W2638" s="575" t="s">
        <v>9245</v>
      </c>
      <c r="X2638" s="575" t="s">
        <v>9346</v>
      </c>
      <c r="Y2638" s="576" t="s">
        <v>9274</v>
      </c>
      <c r="Z2638" s="577" t="s">
        <v>9347</v>
      </c>
      <c r="AA2638" s="578" t="s">
        <v>9348</v>
      </c>
      <c r="AE2638"/>
    </row>
    <row r="2639" spans="1:31" s="563" customFormat="1">
      <c r="A2639"/>
      <c r="B2639"/>
      <c r="C2639" s="568">
        <v>2027</v>
      </c>
      <c r="D2639" s="569" t="s">
        <v>98</v>
      </c>
      <c r="E2639" s="569" t="s">
        <v>459</v>
      </c>
      <c r="F2639" s="573" t="s">
        <v>462</v>
      </c>
      <c r="G2639" s="569" t="s">
        <v>42</v>
      </c>
      <c r="H2639" s="569" t="s">
        <v>41</v>
      </c>
      <c r="I2639" s="575" t="s">
        <v>54</v>
      </c>
      <c r="J2639" s="569" t="s">
        <v>96</v>
      </c>
      <c r="K2639" s="569" t="s">
        <v>79</v>
      </c>
      <c r="L2639" s="570">
        <v>1</v>
      </c>
      <c r="M2639" s="571">
        <v>1.3355289558043357E-2</v>
      </c>
      <c r="N2639" s="572">
        <v>18.72</v>
      </c>
      <c r="O2639" s="668" t="s">
        <v>151</v>
      </c>
      <c r="P2639" s="668" t="s">
        <v>96</v>
      </c>
      <c r="Q2639" s="574" t="s">
        <v>8957</v>
      </c>
      <c r="R2639" s="574" t="s">
        <v>8958</v>
      </c>
      <c r="S2639" s="574" t="s">
        <v>8841</v>
      </c>
      <c r="T2639" s="574" t="s">
        <v>9233</v>
      </c>
      <c r="U2639" s="574" t="s">
        <v>9349</v>
      </c>
      <c r="V2639" s="574" t="s">
        <v>9350</v>
      </c>
      <c r="W2639" s="575" t="s">
        <v>9268</v>
      </c>
      <c r="X2639" s="575" t="s">
        <v>9351</v>
      </c>
      <c r="Y2639" s="576" t="s">
        <v>9282</v>
      </c>
      <c r="Z2639" s="577" t="s">
        <v>9352</v>
      </c>
      <c r="AA2639" s="578" t="s">
        <v>9353</v>
      </c>
      <c r="AE2639"/>
    </row>
    <row r="2640" spans="1:31" s="563" customFormat="1">
      <c r="A2640"/>
      <c r="B2640"/>
      <c r="C2640" s="568">
        <v>2027</v>
      </c>
      <c r="D2640" s="569" t="s">
        <v>98</v>
      </c>
      <c r="E2640" s="569" t="s">
        <v>459</v>
      </c>
      <c r="F2640" s="573" t="s">
        <v>462</v>
      </c>
      <c r="G2640" s="569" t="s">
        <v>42</v>
      </c>
      <c r="H2640" s="569" t="s">
        <v>49</v>
      </c>
      <c r="I2640" s="575" t="s">
        <v>54</v>
      </c>
      <c r="J2640" s="569" t="s">
        <v>94</v>
      </c>
      <c r="K2640" s="569" t="s">
        <v>79</v>
      </c>
      <c r="L2640" s="570">
        <v>1</v>
      </c>
      <c r="M2640" s="571">
        <v>8.2723859859492705</v>
      </c>
      <c r="N2640" s="572">
        <v>229.92564705882356</v>
      </c>
      <c r="O2640" s="668" t="s">
        <v>151</v>
      </c>
      <c r="P2640" s="668" t="s">
        <v>94</v>
      </c>
      <c r="Q2640" s="574" t="s">
        <v>8957</v>
      </c>
      <c r="R2640" s="574" t="s">
        <v>8958</v>
      </c>
      <c r="S2640" s="574" t="s">
        <v>9354</v>
      </c>
      <c r="T2640" s="574" t="s">
        <v>9233</v>
      </c>
      <c r="U2640" s="574" t="s">
        <v>9355</v>
      </c>
      <c r="V2640" s="574" t="s">
        <v>9356</v>
      </c>
      <c r="W2640" s="575" t="s">
        <v>9268</v>
      </c>
      <c r="X2640" s="575" t="s">
        <v>9351</v>
      </c>
      <c r="Y2640" s="576" t="s">
        <v>9357</v>
      </c>
      <c r="Z2640" s="577" t="s">
        <v>9358</v>
      </c>
      <c r="AA2640" s="578" t="s">
        <v>9359</v>
      </c>
      <c r="AE2640"/>
    </row>
    <row r="2641" spans="1:31" s="563" customFormat="1">
      <c r="A2641"/>
      <c r="B2641"/>
      <c r="C2641" s="568">
        <v>2027</v>
      </c>
      <c r="D2641" s="569" t="s">
        <v>98</v>
      </c>
      <c r="E2641" s="569" t="s">
        <v>459</v>
      </c>
      <c r="F2641" s="573" t="s">
        <v>462</v>
      </c>
      <c r="G2641" s="569" t="s">
        <v>42</v>
      </c>
      <c r="H2641" s="569" t="s">
        <v>49</v>
      </c>
      <c r="I2641" s="575" t="s">
        <v>54</v>
      </c>
      <c r="J2641" s="569" t="s">
        <v>92</v>
      </c>
      <c r="K2641" s="569" t="s">
        <v>79</v>
      </c>
      <c r="L2641" s="570">
        <v>1</v>
      </c>
      <c r="M2641" s="571">
        <v>8.2806558613934644</v>
      </c>
      <c r="N2641" s="572">
        <v>229.92564705882356</v>
      </c>
      <c r="O2641" s="668" t="s">
        <v>151</v>
      </c>
      <c r="P2641" s="668" t="s">
        <v>92</v>
      </c>
      <c r="Q2641" s="574" t="s">
        <v>8957</v>
      </c>
      <c r="R2641" s="574" t="s">
        <v>8958</v>
      </c>
      <c r="S2641" s="574" t="s">
        <v>9360</v>
      </c>
      <c r="T2641" s="574" t="s">
        <v>9233</v>
      </c>
      <c r="U2641" s="574" t="s">
        <v>9361</v>
      </c>
      <c r="V2641" s="574" t="s">
        <v>9362</v>
      </c>
      <c r="W2641" s="575" t="s">
        <v>9268</v>
      </c>
      <c r="X2641" s="575" t="s">
        <v>9351</v>
      </c>
      <c r="Y2641" s="576" t="s">
        <v>9363</v>
      </c>
      <c r="Z2641" s="577" t="s">
        <v>9364</v>
      </c>
      <c r="AA2641" s="578" t="s">
        <v>9359</v>
      </c>
      <c r="AE2641"/>
    </row>
    <row r="2642" spans="1:31" s="563" customFormat="1">
      <c r="A2642"/>
      <c r="B2642"/>
      <c r="C2642" s="568">
        <v>2027</v>
      </c>
      <c r="D2642" s="569" t="s">
        <v>98</v>
      </c>
      <c r="E2642" s="569" t="s">
        <v>459</v>
      </c>
      <c r="F2642" s="573" t="s">
        <v>462</v>
      </c>
      <c r="G2642" s="569" t="s">
        <v>42</v>
      </c>
      <c r="H2642" s="569" t="s">
        <v>49</v>
      </c>
      <c r="I2642" s="575" t="s">
        <v>54</v>
      </c>
      <c r="J2642" s="569" t="s">
        <v>89</v>
      </c>
      <c r="K2642" s="569" t="s">
        <v>79</v>
      </c>
      <c r="L2642" s="570">
        <v>1</v>
      </c>
      <c r="M2642" s="571">
        <v>8.3061398005932343</v>
      </c>
      <c r="N2642" s="572">
        <v>229.92564705882356</v>
      </c>
      <c r="O2642" s="668" t="s">
        <v>151</v>
      </c>
      <c r="P2642" s="668" t="s">
        <v>89</v>
      </c>
      <c r="Q2642" s="574" t="s">
        <v>8957</v>
      </c>
      <c r="R2642" s="574" t="s">
        <v>8958</v>
      </c>
      <c r="S2642" s="574" t="s">
        <v>9365</v>
      </c>
      <c r="T2642" s="574" t="s">
        <v>9233</v>
      </c>
      <c r="U2642" s="574" t="s">
        <v>9366</v>
      </c>
      <c r="V2642" s="574" t="s">
        <v>9367</v>
      </c>
      <c r="W2642" s="575" t="s">
        <v>9268</v>
      </c>
      <c r="X2642" s="575" t="s">
        <v>9351</v>
      </c>
      <c r="Y2642" s="576" t="s">
        <v>9368</v>
      </c>
      <c r="Z2642" s="577" t="s">
        <v>9369</v>
      </c>
      <c r="AA2642" s="578" t="s">
        <v>9359</v>
      </c>
      <c r="AE2642"/>
    </row>
    <row r="2643" spans="1:31" s="563" customFormat="1">
      <c r="A2643"/>
      <c r="B2643"/>
      <c r="C2643" s="568">
        <v>2027</v>
      </c>
      <c r="D2643" s="569" t="s">
        <v>98</v>
      </c>
      <c r="E2643" s="569" t="s">
        <v>459</v>
      </c>
      <c r="F2643" s="573" t="s">
        <v>462</v>
      </c>
      <c r="G2643" s="569" t="s">
        <v>42</v>
      </c>
      <c r="H2643" s="569" t="s">
        <v>41</v>
      </c>
      <c r="I2643" s="575" t="s">
        <v>54</v>
      </c>
      <c r="J2643" s="569" t="s">
        <v>87</v>
      </c>
      <c r="K2643" s="569" t="s">
        <v>79</v>
      </c>
      <c r="L2643" s="570">
        <v>1</v>
      </c>
      <c r="M2643" s="571">
        <v>1.0515760178394338</v>
      </c>
      <c r="N2643" s="572">
        <v>56.16</v>
      </c>
      <c r="O2643" s="668" t="s">
        <v>151</v>
      </c>
      <c r="P2643" s="668" t="s">
        <v>87</v>
      </c>
      <c r="Q2643" s="574" t="s">
        <v>8957</v>
      </c>
      <c r="R2643" s="574" t="s">
        <v>8958</v>
      </c>
      <c r="S2643" s="574" t="s">
        <v>8848</v>
      </c>
      <c r="T2643" s="574" t="s">
        <v>9233</v>
      </c>
      <c r="U2643" s="574" t="s">
        <v>9290</v>
      </c>
      <c r="V2643" s="574" t="s">
        <v>9370</v>
      </c>
      <c r="W2643" s="575" t="s">
        <v>9268</v>
      </c>
      <c r="X2643" s="575" t="s">
        <v>9351</v>
      </c>
      <c r="Y2643" s="576" t="s">
        <v>9287</v>
      </c>
      <c r="Z2643" s="577" t="s">
        <v>9371</v>
      </c>
      <c r="AA2643" s="578" t="s">
        <v>9353</v>
      </c>
      <c r="AE2643"/>
    </row>
    <row r="2644" spans="1:31" s="563" customFormat="1">
      <c r="A2644"/>
      <c r="B2644"/>
      <c r="C2644" s="568">
        <v>2027</v>
      </c>
      <c r="D2644" s="569" t="s">
        <v>98</v>
      </c>
      <c r="E2644" s="569" t="s">
        <v>459</v>
      </c>
      <c r="F2644" s="573" t="s">
        <v>462</v>
      </c>
      <c r="G2644" s="569" t="s">
        <v>42</v>
      </c>
      <c r="H2644" s="569" t="s">
        <v>49</v>
      </c>
      <c r="I2644" s="575" t="s">
        <v>54</v>
      </c>
      <c r="J2644" s="569" t="s">
        <v>315</v>
      </c>
      <c r="K2644" s="569" t="s">
        <v>79</v>
      </c>
      <c r="L2644" s="570">
        <v>0.5</v>
      </c>
      <c r="M2644" s="571">
        <v>0.16824052435097198</v>
      </c>
      <c r="N2644" s="572">
        <v>229.92564705882356</v>
      </c>
      <c r="O2644" s="668" t="s">
        <v>151</v>
      </c>
      <c r="P2644" s="668" t="s">
        <v>76</v>
      </c>
      <c r="Q2644" s="574" t="s">
        <v>8957</v>
      </c>
      <c r="R2644" s="574" t="s">
        <v>8958</v>
      </c>
      <c r="S2644" s="574" t="s">
        <v>9372</v>
      </c>
      <c r="T2644" s="574" t="s">
        <v>9233</v>
      </c>
      <c r="U2644" s="574" t="s">
        <v>9373</v>
      </c>
      <c r="V2644" s="574" t="s">
        <v>9374</v>
      </c>
      <c r="W2644" s="575" t="s">
        <v>9268</v>
      </c>
      <c r="X2644" s="575" t="s">
        <v>9351</v>
      </c>
      <c r="Y2644" s="576" t="s">
        <v>9375</v>
      </c>
      <c r="Z2644" s="577" t="s">
        <v>9376</v>
      </c>
      <c r="AA2644" s="578" t="s">
        <v>9359</v>
      </c>
      <c r="AE2644"/>
    </row>
    <row r="2645" spans="1:31" s="563" customFormat="1">
      <c r="A2645"/>
      <c r="B2645"/>
      <c r="C2645" s="568">
        <v>2027</v>
      </c>
      <c r="D2645" s="569" t="s">
        <v>98</v>
      </c>
      <c r="E2645" s="569" t="s">
        <v>459</v>
      </c>
      <c r="F2645" s="573" t="s">
        <v>462</v>
      </c>
      <c r="G2645" s="569" t="s">
        <v>42</v>
      </c>
      <c r="H2645" s="569" t="s">
        <v>49</v>
      </c>
      <c r="I2645" s="575" t="s">
        <v>54</v>
      </c>
      <c r="J2645" s="569" t="s">
        <v>315</v>
      </c>
      <c r="K2645" s="569" t="s">
        <v>79</v>
      </c>
      <c r="L2645" s="570">
        <v>0.5</v>
      </c>
      <c r="M2645" s="571">
        <v>0.16824052435097198</v>
      </c>
      <c r="N2645" s="572">
        <v>229.92564705882356</v>
      </c>
      <c r="O2645" s="668" t="s">
        <v>151</v>
      </c>
      <c r="P2645" s="668" t="s">
        <v>76</v>
      </c>
      <c r="Q2645" s="574" t="s">
        <v>8957</v>
      </c>
      <c r="R2645" s="574" t="s">
        <v>8958</v>
      </c>
      <c r="S2645" s="574" t="s">
        <v>9372</v>
      </c>
      <c r="T2645" s="574" t="s">
        <v>9233</v>
      </c>
      <c r="U2645" s="574" t="s">
        <v>9373</v>
      </c>
      <c r="V2645" s="574" t="s">
        <v>9374</v>
      </c>
      <c r="W2645" s="575" t="s">
        <v>9268</v>
      </c>
      <c r="X2645" s="575" t="s">
        <v>9351</v>
      </c>
      <c r="Y2645" s="576" t="s">
        <v>9375</v>
      </c>
      <c r="Z2645" s="577" t="s">
        <v>9376</v>
      </c>
      <c r="AA2645" s="578" t="s">
        <v>9359</v>
      </c>
      <c r="AE2645"/>
    </row>
    <row r="2646" spans="1:31" s="563" customFormat="1">
      <c r="A2646"/>
      <c r="B2646"/>
      <c r="C2646" s="568">
        <v>2027</v>
      </c>
      <c r="D2646" s="569" t="s">
        <v>98</v>
      </c>
      <c r="E2646" s="569" t="s">
        <v>459</v>
      </c>
      <c r="F2646" s="573" t="s">
        <v>462</v>
      </c>
      <c r="G2646" s="569" t="s">
        <v>42</v>
      </c>
      <c r="H2646" s="569" t="s">
        <v>49</v>
      </c>
      <c r="I2646" s="575" t="s">
        <v>54</v>
      </c>
      <c r="J2646" s="569" t="s">
        <v>316</v>
      </c>
      <c r="K2646" s="569" t="s">
        <v>79</v>
      </c>
      <c r="L2646" s="570">
        <v>0.5</v>
      </c>
      <c r="M2646" s="571">
        <v>0.25378617247576762</v>
      </c>
      <c r="N2646" s="572">
        <v>344.88847058823535</v>
      </c>
      <c r="O2646" s="668" t="s">
        <v>151</v>
      </c>
      <c r="P2646" s="668" t="s">
        <v>76</v>
      </c>
      <c r="Q2646" s="574" t="s">
        <v>8957</v>
      </c>
      <c r="R2646" s="574" t="s">
        <v>8958</v>
      </c>
      <c r="S2646" s="574" t="s">
        <v>9377</v>
      </c>
      <c r="T2646" s="574" t="s">
        <v>9233</v>
      </c>
      <c r="U2646" s="574" t="s">
        <v>9378</v>
      </c>
      <c r="V2646" s="574" t="s">
        <v>9379</v>
      </c>
      <c r="W2646" s="575" t="s">
        <v>9268</v>
      </c>
      <c r="X2646" s="575" t="s">
        <v>9351</v>
      </c>
      <c r="Y2646" s="576" t="s">
        <v>9380</v>
      </c>
      <c r="Z2646" s="577" t="s">
        <v>9381</v>
      </c>
      <c r="AA2646" s="578" t="s">
        <v>9359</v>
      </c>
      <c r="AE2646"/>
    </row>
    <row r="2647" spans="1:31" s="563" customFormat="1">
      <c r="A2647"/>
      <c r="B2647"/>
      <c r="C2647" s="568">
        <v>2027</v>
      </c>
      <c r="D2647" s="569" t="s">
        <v>98</v>
      </c>
      <c r="E2647" s="569" t="s">
        <v>459</v>
      </c>
      <c r="F2647" s="573" t="s">
        <v>462</v>
      </c>
      <c r="G2647" s="569" t="s">
        <v>42</v>
      </c>
      <c r="H2647" s="569" t="s">
        <v>49</v>
      </c>
      <c r="I2647" s="575" t="s">
        <v>54</v>
      </c>
      <c r="J2647" s="569" t="s">
        <v>316</v>
      </c>
      <c r="K2647" s="569" t="s">
        <v>79</v>
      </c>
      <c r="L2647" s="570">
        <v>0.5</v>
      </c>
      <c r="M2647" s="571">
        <v>0.25378617247576762</v>
      </c>
      <c r="N2647" s="572">
        <v>344.88847058823535</v>
      </c>
      <c r="O2647" s="668" t="s">
        <v>151</v>
      </c>
      <c r="P2647" s="668" t="s">
        <v>76</v>
      </c>
      <c r="Q2647" s="574" t="s">
        <v>8957</v>
      </c>
      <c r="R2647" s="574" t="s">
        <v>8958</v>
      </c>
      <c r="S2647" s="574" t="s">
        <v>9377</v>
      </c>
      <c r="T2647" s="574" t="s">
        <v>9233</v>
      </c>
      <c r="U2647" s="574" t="s">
        <v>9378</v>
      </c>
      <c r="V2647" s="574" t="s">
        <v>9379</v>
      </c>
      <c r="W2647" s="575" t="s">
        <v>9268</v>
      </c>
      <c r="X2647" s="575" t="s">
        <v>9351</v>
      </c>
      <c r="Y2647" s="576" t="s">
        <v>9380</v>
      </c>
      <c r="Z2647" s="577" t="s">
        <v>9381</v>
      </c>
      <c r="AA2647" s="578" t="s">
        <v>9359</v>
      </c>
      <c r="AE2647"/>
    </row>
    <row r="2648" spans="1:31" s="563" customFormat="1">
      <c r="A2648"/>
      <c r="B2648"/>
      <c r="C2648" s="568">
        <v>2027</v>
      </c>
      <c r="D2648" s="569" t="s">
        <v>98</v>
      </c>
      <c r="E2648" s="569" t="s">
        <v>459</v>
      </c>
      <c r="F2648" s="573" t="s">
        <v>462</v>
      </c>
      <c r="G2648" s="569" t="s">
        <v>42</v>
      </c>
      <c r="H2648" s="569" t="s">
        <v>49</v>
      </c>
      <c r="I2648" s="575" t="s">
        <v>54</v>
      </c>
      <c r="J2648" s="569" t="s">
        <v>317</v>
      </c>
      <c r="K2648" s="569" t="s">
        <v>79</v>
      </c>
      <c r="L2648" s="570">
        <v>0.5</v>
      </c>
      <c r="M2648" s="571">
        <v>0.33787476427206747</v>
      </c>
      <c r="N2648" s="572">
        <v>459.85129411764711</v>
      </c>
      <c r="O2648" s="668" t="s">
        <v>151</v>
      </c>
      <c r="P2648" s="668" t="s">
        <v>76</v>
      </c>
      <c r="Q2648" s="574" t="s">
        <v>8957</v>
      </c>
      <c r="R2648" s="574" t="s">
        <v>8958</v>
      </c>
      <c r="S2648" s="574" t="s">
        <v>9382</v>
      </c>
      <c r="T2648" s="574" t="s">
        <v>9233</v>
      </c>
      <c r="U2648" s="574" t="s">
        <v>9383</v>
      </c>
      <c r="V2648" s="574" t="s">
        <v>9384</v>
      </c>
      <c r="W2648" s="575" t="s">
        <v>9268</v>
      </c>
      <c r="X2648" s="575" t="s">
        <v>9351</v>
      </c>
      <c r="Y2648" s="576" t="s">
        <v>9385</v>
      </c>
      <c r="Z2648" s="577" t="s">
        <v>9386</v>
      </c>
      <c r="AA2648" s="578" t="s">
        <v>9359</v>
      </c>
      <c r="AE2648"/>
    </row>
    <row r="2649" spans="1:31" s="563" customFormat="1">
      <c r="A2649"/>
      <c r="B2649"/>
      <c r="C2649" s="568">
        <v>2027</v>
      </c>
      <c r="D2649" s="569" t="s">
        <v>98</v>
      </c>
      <c r="E2649" s="569" t="s">
        <v>459</v>
      </c>
      <c r="F2649" s="573" t="s">
        <v>462</v>
      </c>
      <c r="G2649" s="569" t="s">
        <v>42</v>
      </c>
      <c r="H2649" s="569" t="s">
        <v>49</v>
      </c>
      <c r="I2649" s="575" t="s">
        <v>54</v>
      </c>
      <c r="J2649" s="569" t="s">
        <v>317</v>
      </c>
      <c r="K2649" s="569" t="s">
        <v>79</v>
      </c>
      <c r="L2649" s="570">
        <v>0.5</v>
      </c>
      <c r="M2649" s="571">
        <v>0.33787476427206747</v>
      </c>
      <c r="N2649" s="572">
        <v>459.85129411764711</v>
      </c>
      <c r="O2649" s="668" t="s">
        <v>151</v>
      </c>
      <c r="P2649" s="668" t="s">
        <v>76</v>
      </c>
      <c r="Q2649" s="574" t="s">
        <v>8957</v>
      </c>
      <c r="R2649" s="574" t="s">
        <v>8958</v>
      </c>
      <c r="S2649" s="574" t="s">
        <v>9382</v>
      </c>
      <c r="T2649" s="574" t="s">
        <v>9233</v>
      </c>
      <c r="U2649" s="574" t="s">
        <v>9383</v>
      </c>
      <c r="V2649" s="574" t="s">
        <v>9384</v>
      </c>
      <c r="W2649" s="575" t="s">
        <v>9268</v>
      </c>
      <c r="X2649" s="575" t="s">
        <v>9351</v>
      </c>
      <c r="Y2649" s="576" t="s">
        <v>9385</v>
      </c>
      <c r="Z2649" s="577" t="s">
        <v>9386</v>
      </c>
      <c r="AA2649" s="578" t="s">
        <v>9359</v>
      </c>
      <c r="AE2649"/>
    </row>
    <row r="2650" spans="1:31" s="563" customFormat="1">
      <c r="A2650"/>
      <c r="B2650"/>
      <c r="C2650" s="568">
        <v>2027</v>
      </c>
      <c r="D2650" s="569" t="s">
        <v>98</v>
      </c>
      <c r="E2650" s="569" t="s">
        <v>459</v>
      </c>
      <c r="F2650" s="573" t="s">
        <v>462</v>
      </c>
      <c r="G2650" s="569" t="s">
        <v>42</v>
      </c>
      <c r="H2650" s="569" t="s">
        <v>49</v>
      </c>
      <c r="I2650" s="575" t="s">
        <v>54</v>
      </c>
      <c r="J2650" s="569" t="s">
        <v>314</v>
      </c>
      <c r="K2650" s="569" t="s">
        <v>79</v>
      </c>
      <c r="L2650" s="570">
        <v>0.5</v>
      </c>
      <c r="M2650" s="571">
        <v>6.3156773815744749E-2</v>
      </c>
      <c r="N2650" s="572">
        <v>172.44423529411768</v>
      </c>
      <c r="O2650" s="668" t="s">
        <v>151</v>
      </c>
      <c r="P2650" s="668" t="s">
        <v>73</v>
      </c>
      <c r="Q2650" s="574" t="s">
        <v>8957</v>
      </c>
      <c r="R2650" s="574" t="s">
        <v>8958</v>
      </c>
      <c r="S2650" s="574" t="s">
        <v>9387</v>
      </c>
      <c r="T2650" s="574" t="s">
        <v>9233</v>
      </c>
      <c r="U2650" s="574" t="s">
        <v>9388</v>
      </c>
      <c r="V2650" s="574" t="s">
        <v>9389</v>
      </c>
      <c r="W2650" s="575" t="s">
        <v>9268</v>
      </c>
      <c r="X2650" s="575" t="s">
        <v>9351</v>
      </c>
      <c r="Y2650" s="576" t="s">
        <v>9390</v>
      </c>
      <c r="Z2650" s="577" t="s">
        <v>9391</v>
      </c>
      <c r="AA2650" s="578" t="s">
        <v>9359</v>
      </c>
      <c r="AE2650"/>
    </row>
    <row r="2651" spans="1:31" s="563" customFormat="1">
      <c r="A2651"/>
      <c r="B2651"/>
      <c r="C2651" s="568">
        <v>2027</v>
      </c>
      <c r="D2651" s="569" t="s">
        <v>98</v>
      </c>
      <c r="E2651" s="569" t="s">
        <v>459</v>
      </c>
      <c r="F2651" s="573" t="s">
        <v>462</v>
      </c>
      <c r="G2651" s="569" t="s">
        <v>42</v>
      </c>
      <c r="H2651" s="569" t="s">
        <v>49</v>
      </c>
      <c r="I2651" s="575" t="s">
        <v>54</v>
      </c>
      <c r="J2651" s="569" t="s">
        <v>314</v>
      </c>
      <c r="K2651" s="569" t="s">
        <v>79</v>
      </c>
      <c r="L2651" s="570">
        <v>0.5</v>
      </c>
      <c r="M2651" s="571">
        <v>6.3156773815744749E-2</v>
      </c>
      <c r="N2651" s="572">
        <v>172.44423529411768</v>
      </c>
      <c r="O2651" s="668" t="s">
        <v>151</v>
      </c>
      <c r="P2651" s="668" t="s">
        <v>73</v>
      </c>
      <c r="Q2651" s="574" t="s">
        <v>8957</v>
      </c>
      <c r="R2651" s="574" t="s">
        <v>8958</v>
      </c>
      <c r="S2651" s="574" t="s">
        <v>9387</v>
      </c>
      <c r="T2651" s="574" t="s">
        <v>9233</v>
      </c>
      <c r="U2651" s="574" t="s">
        <v>9388</v>
      </c>
      <c r="V2651" s="574" t="s">
        <v>9389</v>
      </c>
      <c r="W2651" s="575" t="s">
        <v>9268</v>
      </c>
      <c r="X2651" s="575" t="s">
        <v>9351</v>
      </c>
      <c r="Y2651" s="576" t="s">
        <v>9390</v>
      </c>
      <c r="Z2651" s="577" t="s">
        <v>9391</v>
      </c>
      <c r="AA2651" s="578" t="s">
        <v>9359</v>
      </c>
      <c r="AE2651"/>
    </row>
    <row r="2652" spans="1:31" s="563" customFormat="1">
      <c r="A2652"/>
      <c r="B2652"/>
      <c r="C2652" s="568">
        <v>2027</v>
      </c>
      <c r="D2652" s="569" t="s">
        <v>98</v>
      </c>
      <c r="E2652" s="569" t="s">
        <v>459</v>
      </c>
      <c r="F2652" s="573" t="s">
        <v>462</v>
      </c>
      <c r="G2652" s="569" t="s">
        <v>42</v>
      </c>
      <c r="H2652" s="569" t="s">
        <v>49</v>
      </c>
      <c r="I2652" s="575" t="s">
        <v>54</v>
      </c>
      <c r="J2652" s="569" t="s">
        <v>312</v>
      </c>
      <c r="K2652" s="569" t="s">
        <v>79</v>
      </c>
      <c r="L2652" s="570">
        <v>0.5</v>
      </c>
      <c r="M2652" s="571">
        <v>6.3310372744521851E-2</v>
      </c>
      <c r="N2652" s="572">
        <v>172.44423529411768</v>
      </c>
      <c r="O2652" s="668" t="s">
        <v>151</v>
      </c>
      <c r="P2652" s="668" t="s">
        <v>73</v>
      </c>
      <c r="Q2652" s="574" t="s">
        <v>8957</v>
      </c>
      <c r="R2652" s="574" t="s">
        <v>8958</v>
      </c>
      <c r="S2652" s="574" t="s">
        <v>9392</v>
      </c>
      <c r="T2652" s="574" t="s">
        <v>9233</v>
      </c>
      <c r="U2652" s="574" t="s">
        <v>9393</v>
      </c>
      <c r="V2652" s="574" t="s">
        <v>9394</v>
      </c>
      <c r="W2652" s="575" t="s">
        <v>9268</v>
      </c>
      <c r="X2652" s="575" t="s">
        <v>9351</v>
      </c>
      <c r="Y2652" s="576" t="s">
        <v>9395</v>
      </c>
      <c r="Z2652" s="577" t="s">
        <v>9396</v>
      </c>
      <c r="AA2652" s="578" t="s">
        <v>9359</v>
      </c>
      <c r="AE2652"/>
    </row>
    <row r="2653" spans="1:31" s="563" customFormat="1">
      <c r="A2653"/>
      <c r="B2653"/>
      <c r="C2653" s="568">
        <v>2027</v>
      </c>
      <c r="D2653" s="569" t="s">
        <v>98</v>
      </c>
      <c r="E2653" s="569" t="s">
        <v>459</v>
      </c>
      <c r="F2653" s="573" t="s">
        <v>462</v>
      </c>
      <c r="G2653" s="569" t="s">
        <v>42</v>
      </c>
      <c r="H2653" s="569" t="s">
        <v>49</v>
      </c>
      <c r="I2653" s="575" t="s">
        <v>54</v>
      </c>
      <c r="J2653" s="569" t="s">
        <v>312</v>
      </c>
      <c r="K2653" s="569" t="s">
        <v>79</v>
      </c>
      <c r="L2653" s="570">
        <v>0.5</v>
      </c>
      <c r="M2653" s="571">
        <v>6.3310372744521851E-2</v>
      </c>
      <c r="N2653" s="572">
        <v>172.44423529411768</v>
      </c>
      <c r="O2653" s="668" t="s">
        <v>151</v>
      </c>
      <c r="P2653" s="668" t="s">
        <v>73</v>
      </c>
      <c r="Q2653" s="574" t="s">
        <v>8957</v>
      </c>
      <c r="R2653" s="574" t="s">
        <v>8958</v>
      </c>
      <c r="S2653" s="574" t="s">
        <v>9392</v>
      </c>
      <c r="T2653" s="574" t="s">
        <v>9233</v>
      </c>
      <c r="U2653" s="574" t="s">
        <v>9393</v>
      </c>
      <c r="V2653" s="574" t="s">
        <v>9394</v>
      </c>
      <c r="W2653" s="575" t="s">
        <v>9268</v>
      </c>
      <c r="X2653" s="575" t="s">
        <v>9351</v>
      </c>
      <c r="Y2653" s="576" t="s">
        <v>9395</v>
      </c>
      <c r="Z2653" s="577" t="s">
        <v>9396</v>
      </c>
      <c r="AA2653" s="578" t="s">
        <v>9359</v>
      </c>
      <c r="AE2653"/>
    </row>
    <row r="2654" spans="1:31" s="563" customFormat="1">
      <c r="A2654"/>
      <c r="B2654"/>
      <c r="C2654" s="568">
        <v>2027</v>
      </c>
      <c r="D2654" s="569" t="s">
        <v>98</v>
      </c>
      <c r="E2654" s="569" t="s">
        <v>459</v>
      </c>
      <c r="F2654" s="573" t="s">
        <v>462</v>
      </c>
      <c r="G2654" s="569" t="s">
        <v>42</v>
      </c>
      <c r="H2654" s="569" t="s">
        <v>49</v>
      </c>
      <c r="I2654" s="575" t="s">
        <v>54</v>
      </c>
      <c r="J2654" s="569" t="s">
        <v>313</v>
      </c>
      <c r="K2654" s="569" t="s">
        <v>79</v>
      </c>
      <c r="L2654" s="570">
        <v>0.5</v>
      </c>
      <c r="M2654" s="571">
        <v>6.3058194864878958E-2</v>
      </c>
      <c r="N2654" s="572">
        <v>172.44423529411768</v>
      </c>
      <c r="O2654" s="668" t="s">
        <v>151</v>
      </c>
      <c r="P2654" s="668" t="s">
        <v>73</v>
      </c>
      <c r="Q2654" s="574" t="s">
        <v>8957</v>
      </c>
      <c r="R2654" s="574" t="s">
        <v>8958</v>
      </c>
      <c r="S2654" s="574" t="s">
        <v>9397</v>
      </c>
      <c r="T2654" s="574" t="s">
        <v>9233</v>
      </c>
      <c r="U2654" s="574" t="s">
        <v>9398</v>
      </c>
      <c r="V2654" s="574" t="s">
        <v>9399</v>
      </c>
      <c r="W2654" s="575" t="s">
        <v>9268</v>
      </c>
      <c r="X2654" s="575" t="s">
        <v>9351</v>
      </c>
      <c r="Y2654" s="576" t="s">
        <v>9400</v>
      </c>
      <c r="Z2654" s="577" t="s">
        <v>9401</v>
      </c>
      <c r="AA2654" s="578" t="s">
        <v>9359</v>
      </c>
      <c r="AE2654"/>
    </row>
    <row r="2655" spans="1:31" s="563" customFormat="1">
      <c r="A2655"/>
      <c r="B2655"/>
      <c r="C2655" s="568">
        <v>2027</v>
      </c>
      <c r="D2655" s="569" t="s">
        <v>98</v>
      </c>
      <c r="E2655" s="569" t="s">
        <v>459</v>
      </c>
      <c r="F2655" s="573" t="s">
        <v>462</v>
      </c>
      <c r="G2655" s="569" t="s">
        <v>42</v>
      </c>
      <c r="H2655" s="569" t="s">
        <v>49</v>
      </c>
      <c r="I2655" s="575" t="s">
        <v>54</v>
      </c>
      <c r="J2655" s="569" t="s">
        <v>313</v>
      </c>
      <c r="K2655" s="569" t="s">
        <v>79</v>
      </c>
      <c r="L2655" s="570">
        <v>0.5</v>
      </c>
      <c r="M2655" s="571">
        <v>6.3058194864878958E-2</v>
      </c>
      <c r="N2655" s="572">
        <v>172.44423529411768</v>
      </c>
      <c r="O2655" s="668" t="s">
        <v>151</v>
      </c>
      <c r="P2655" s="668" t="s">
        <v>73</v>
      </c>
      <c r="Q2655" s="574" t="s">
        <v>8957</v>
      </c>
      <c r="R2655" s="574" t="s">
        <v>8958</v>
      </c>
      <c r="S2655" s="574" t="s">
        <v>9397</v>
      </c>
      <c r="T2655" s="574" t="s">
        <v>9233</v>
      </c>
      <c r="U2655" s="574" t="s">
        <v>9398</v>
      </c>
      <c r="V2655" s="574" t="s">
        <v>9399</v>
      </c>
      <c r="W2655" s="575" t="s">
        <v>9268</v>
      </c>
      <c r="X2655" s="575" t="s">
        <v>9351</v>
      </c>
      <c r="Y2655" s="576" t="s">
        <v>9400</v>
      </c>
      <c r="Z2655" s="577" t="s">
        <v>9401</v>
      </c>
      <c r="AA2655" s="578" t="s">
        <v>9359</v>
      </c>
      <c r="AE2655"/>
    </row>
    <row r="2656" spans="1:31" s="563" customFormat="1">
      <c r="A2656"/>
      <c r="B2656"/>
      <c r="C2656" s="568">
        <v>2027</v>
      </c>
      <c r="D2656" s="569" t="s">
        <v>102</v>
      </c>
      <c r="E2656" s="569" t="s">
        <v>356</v>
      </c>
      <c r="F2656" s="573" t="s">
        <v>462</v>
      </c>
      <c r="G2656" s="569" t="s">
        <v>42</v>
      </c>
      <c r="H2656" s="569" t="s">
        <v>41</v>
      </c>
      <c r="I2656" s="575" t="s">
        <v>54</v>
      </c>
      <c r="J2656" s="569" t="s">
        <v>352</v>
      </c>
      <c r="K2656" s="569" t="s">
        <v>346</v>
      </c>
      <c r="L2656" s="570">
        <v>1</v>
      </c>
      <c r="M2656" s="571">
        <v>1.0325097266312941</v>
      </c>
      <c r="N2656" s="572">
        <v>58.411153526785704</v>
      </c>
      <c r="O2656" s="668" t="s">
        <v>151</v>
      </c>
      <c r="P2656" s="668" t="s">
        <v>352</v>
      </c>
      <c r="Q2656" s="574" t="s">
        <v>8782</v>
      </c>
      <c r="R2656" s="574" t="s">
        <v>8783</v>
      </c>
      <c r="S2656" s="574" t="s">
        <v>8784</v>
      </c>
      <c r="T2656" s="574" t="s">
        <v>9402</v>
      </c>
      <c r="U2656" s="574" t="s">
        <v>8786</v>
      </c>
      <c r="V2656" s="574" t="s">
        <v>8787</v>
      </c>
      <c r="W2656" s="575" t="s">
        <v>9403</v>
      </c>
      <c r="X2656" s="575" t="s">
        <v>9404</v>
      </c>
      <c r="Y2656" s="576" t="s">
        <v>9405</v>
      </c>
      <c r="Z2656" s="577" t="s">
        <v>9406</v>
      </c>
      <c r="AA2656" s="578" t="s">
        <v>9407</v>
      </c>
      <c r="AE2656"/>
    </row>
    <row r="2657" spans="1:31" s="563" customFormat="1">
      <c r="A2657"/>
      <c r="B2657"/>
      <c r="C2657" s="568">
        <v>2027</v>
      </c>
      <c r="D2657" s="569" t="s">
        <v>102</v>
      </c>
      <c r="E2657" s="569" t="s">
        <v>356</v>
      </c>
      <c r="F2657" s="573" t="s">
        <v>462</v>
      </c>
      <c r="G2657" s="569" t="s">
        <v>42</v>
      </c>
      <c r="H2657" s="569" t="s">
        <v>41</v>
      </c>
      <c r="I2657" s="575" t="s">
        <v>54</v>
      </c>
      <c r="J2657" s="569" t="s">
        <v>116</v>
      </c>
      <c r="K2657" s="569" t="s">
        <v>111</v>
      </c>
      <c r="L2657" s="570">
        <v>0.1</v>
      </c>
      <c r="M2657" s="571">
        <v>4.2838258235897902E-2</v>
      </c>
      <c r="N2657" s="572">
        <v>0.2766844114426692</v>
      </c>
      <c r="O2657" s="668" t="s">
        <v>382</v>
      </c>
      <c r="P2657" s="668" t="s">
        <v>116</v>
      </c>
      <c r="Q2657" s="574" t="s">
        <v>8908</v>
      </c>
      <c r="R2657" s="574" t="s">
        <v>8909</v>
      </c>
      <c r="S2657" s="574" t="s">
        <v>8795</v>
      </c>
      <c r="T2657" s="574" t="s">
        <v>9402</v>
      </c>
      <c r="U2657" s="574" t="s">
        <v>9408</v>
      </c>
      <c r="V2657" s="574" t="s">
        <v>9409</v>
      </c>
      <c r="W2657" s="575" t="s">
        <v>9410</v>
      </c>
      <c r="X2657" s="575" t="s">
        <v>9411</v>
      </c>
      <c r="Y2657" s="576" t="s">
        <v>9412</v>
      </c>
      <c r="Z2657" s="577" t="s">
        <v>9413</v>
      </c>
      <c r="AA2657" s="578" t="s">
        <v>9414</v>
      </c>
      <c r="AE2657"/>
    </row>
    <row r="2658" spans="1:31" s="563" customFormat="1">
      <c r="A2658"/>
      <c r="B2658"/>
      <c r="C2658" s="568">
        <v>2027</v>
      </c>
      <c r="D2658" s="569" t="s">
        <v>102</v>
      </c>
      <c r="E2658" s="569" t="s">
        <v>356</v>
      </c>
      <c r="F2658" s="573" t="s">
        <v>462</v>
      </c>
      <c r="G2658" s="569" t="s">
        <v>42</v>
      </c>
      <c r="H2658" s="569" t="s">
        <v>41</v>
      </c>
      <c r="I2658" s="575" t="s">
        <v>54</v>
      </c>
      <c r="J2658" s="569" t="s">
        <v>116</v>
      </c>
      <c r="K2658" s="569" t="s">
        <v>330</v>
      </c>
      <c r="L2658" s="570">
        <v>0.9</v>
      </c>
      <c r="M2658" s="571">
        <v>0.38554432412308115</v>
      </c>
      <c r="N2658" s="572">
        <v>2.4901597029840228</v>
      </c>
      <c r="O2658" s="668" t="s">
        <v>382</v>
      </c>
      <c r="P2658" s="668" t="s">
        <v>116</v>
      </c>
      <c r="Q2658" s="574" t="s">
        <v>8821</v>
      </c>
      <c r="R2658" s="574" t="s">
        <v>8822</v>
      </c>
      <c r="S2658" s="574" t="s">
        <v>8795</v>
      </c>
      <c r="T2658" s="574" t="s">
        <v>9402</v>
      </c>
      <c r="U2658" s="574" t="s">
        <v>9415</v>
      </c>
      <c r="V2658" s="574" t="s">
        <v>9416</v>
      </c>
      <c r="W2658" s="575" t="s">
        <v>9417</v>
      </c>
      <c r="X2658" s="575" t="s">
        <v>9418</v>
      </c>
      <c r="Y2658" s="576" t="s">
        <v>9412</v>
      </c>
      <c r="Z2658" s="577" t="s">
        <v>9419</v>
      </c>
      <c r="AA2658" s="578" t="s">
        <v>9420</v>
      </c>
      <c r="AE2658"/>
    </row>
    <row r="2659" spans="1:31" s="563" customFormat="1">
      <c r="A2659"/>
      <c r="B2659"/>
      <c r="C2659" s="568">
        <v>2027</v>
      </c>
      <c r="D2659" s="569" t="s">
        <v>102</v>
      </c>
      <c r="E2659" s="569" t="s">
        <v>356</v>
      </c>
      <c r="F2659" s="573" t="s">
        <v>462</v>
      </c>
      <c r="G2659" s="569" t="s">
        <v>42</v>
      </c>
      <c r="H2659" s="569" t="s">
        <v>41</v>
      </c>
      <c r="I2659" s="575" t="s">
        <v>54</v>
      </c>
      <c r="J2659" s="569" t="s">
        <v>109</v>
      </c>
      <c r="K2659" s="569" t="s">
        <v>111</v>
      </c>
      <c r="L2659" s="570">
        <v>0.3</v>
      </c>
      <c r="M2659" s="571">
        <v>0.2623061871092382</v>
      </c>
      <c r="N2659" s="572">
        <v>16.60106468656015</v>
      </c>
      <c r="O2659" s="668" t="s">
        <v>381</v>
      </c>
      <c r="P2659" s="668" t="s">
        <v>109</v>
      </c>
      <c r="Q2659" s="574" t="s">
        <v>8908</v>
      </c>
      <c r="R2659" s="574" t="s">
        <v>8909</v>
      </c>
      <c r="S2659" s="574" t="s">
        <v>8813</v>
      </c>
      <c r="T2659" s="574" t="s">
        <v>9402</v>
      </c>
      <c r="U2659" s="574" t="s">
        <v>9250</v>
      </c>
      <c r="V2659" s="574" t="s">
        <v>9421</v>
      </c>
      <c r="W2659" s="575" t="s">
        <v>9410</v>
      </c>
      <c r="X2659" s="575" t="s">
        <v>9411</v>
      </c>
      <c r="Y2659" s="576" t="s">
        <v>9422</v>
      </c>
      <c r="Z2659" s="577" t="s">
        <v>9423</v>
      </c>
      <c r="AA2659" s="578" t="s">
        <v>9414</v>
      </c>
      <c r="AE2659"/>
    </row>
    <row r="2660" spans="1:31" s="563" customFormat="1">
      <c r="A2660"/>
      <c r="B2660"/>
      <c r="C2660" s="568">
        <v>2027</v>
      </c>
      <c r="D2660" s="569" t="s">
        <v>102</v>
      </c>
      <c r="E2660" s="569" t="s">
        <v>356</v>
      </c>
      <c r="F2660" s="573" t="s">
        <v>462</v>
      </c>
      <c r="G2660" s="569" t="s">
        <v>42</v>
      </c>
      <c r="H2660" s="569" t="s">
        <v>41</v>
      </c>
      <c r="I2660" s="575" t="s">
        <v>54</v>
      </c>
      <c r="J2660" s="569" t="s">
        <v>109</v>
      </c>
      <c r="K2660" s="569" t="s">
        <v>474</v>
      </c>
      <c r="L2660" s="570">
        <v>0.65</v>
      </c>
      <c r="M2660" s="571">
        <v>0.56833007207001607</v>
      </c>
      <c r="N2660" s="572">
        <v>35.96897348754699</v>
      </c>
      <c r="O2660" s="668" t="s">
        <v>381</v>
      </c>
      <c r="P2660" s="668" t="s">
        <v>109</v>
      </c>
      <c r="Q2660" s="574" t="s">
        <v>9424</v>
      </c>
      <c r="R2660" s="574" t="s">
        <v>9425</v>
      </c>
      <c r="S2660" s="574" t="s">
        <v>8813</v>
      </c>
      <c r="T2660" s="574" t="s">
        <v>9402</v>
      </c>
      <c r="U2660" s="574" t="s">
        <v>9426</v>
      </c>
      <c r="V2660" s="574" t="s">
        <v>9427</v>
      </c>
      <c r="W2660" s="575" t="s">
        <v>9428</v>
      </c>
      <c r="X2660" s="575" t="s">
        <v>9429</v>
      </c>
      <c r="Y2660" s="576" t="s">
        <v>9422</v>
      </c>
      <c r="Z2660" s="577" t="s">
        <v>9430</v>
      </c>
      <c r="AA2660" s="578" t="s">
        <v>9431</v>
      </c>
      <c r="AE2660"/>
    </row>
    <row r="2661" spans="1:31" s="563" customFormat="1">
      <c r="A2661"/>
      <c r="B2661"/>
      <c r="C2661" s="568">
        <v>2027</v>
      </c>
      <c r="D2661" s="569" t="s">
        <v>102</v>
      </c>
      <c r="E2661" s="569" t="s">
        <v>356</v>
      </c>
      <c r="F2661" s="573" t="s">
        <v>462</v>
      </c>
      <c r="G2661" s="569" t="s">
        <v>42</v>
      </c>
      <c r="H2661" s="569" t="s">
        <v>41</v>
      </c>
      <c r="I2661" s="575" t="s">
        <v>54</v>
      </c>
      <c r="J2661" s="569" t="s">
        <v>109</v>
      </c>
      <c r="K2661" s="569" t="s">
        <v>79</v>
      </c>
      <c r="L2661" s="570">
        <v>0.05</v>
      </c>
      <c r="M2661" s="571">
        <v>4.3717697851539693E-2</v>
      </c>
      <c r="N2661" s="572">
        <v>2.7668441144266915</v>
      </c>
      <c r="O2661" s="668" t="s">
        <v>381</v>
      </c>
      <c r="P2661" s="668" t="s">
        <v>109</v>
      </c>
      <c r="Q2661" s="574" t="s">
        <v>8957</v>
      </c>
      <c r="R2661" s="574" t="s">
        <v>8958</v>
      </c>
      <c r="S2661" s="574" t="s">
        <v>8813</v>
      </c>
      <c r="T2661" s="574" t="s">
        <v>9402</v>
      </c>
      <c r="U2661" s="574" t="s">
        <v>9432</v>
      </c>
      <c r="V2661" s="574" t="s">
        <v>9433</v>
      </c>
      <c r="W2661" s="575" t="s">
        <v>9434</v>
      </c>
      <c r="X2661" s="575" t="s">
        <v>9435</v>
      </c>
      <c r="Y2661" s="576" t="s">
        <v>9422</v>
      </c>
      <c r="Z2661" s="577" t="s">
        <v>9436</v>
      </c>
      <c r="AA2661" s="578" t="s">
        <v>9437</v>
      </c>
      <c r="AE2661"/>
    </row>
    <row r="2662" spans="1:31" s="563" customFormat="1">
      <c r="A2662"/>
      <c r="B2662"/>
      <c r="C2662" s="568">
        <v>2027</v>
      </c>
      <c r="D2662" s="569" t="s">
        <v>102</v>
      </c>
      <c r="E2662" s="569" t="s">
        <v>356</v>
      </c>
      <c r="F2662" s="573" t="s">
        <v>462</v>
      </c>
      <c r="G2662" s="569" t="s">
        <v>42</v>
      </c>
      <c r="H2662" s="569" t="s">
        <v>41</v>
      </c>
      <c r="I2662" s="575" t="s">
        <v>54</v>
      </c>
      <c r="J2662" s="569" t="s">
        <v>350</v>
      </c>
      <c r="K2662" s="569" t="s">
        <v>330</v>
      </c>
      <c r="L2662" s="570">
        <v>0.2</v>
      </c>
      <c r="M2662" s="571">
        <v>0.17530846112236112</v>
      </c>
      <c r="N2662" s="572">
        <v>23.364461410714284</v>
      </c>
      <c r="O2662" s="668" t="s">
        <v>151</v>
      </c>
      <c r="P2662" s="668" t="s">
        <v>350</v>
      </c>
      <c r="Q2662" s="574" t="s">
        <v>8821</v>
      </c>
      <c r="R2662" s="574" t="s">
        <v>8822</v>
      </c>
      <c r="S2662" s="574" t="s">
        <v>8823</v>
      </c>
      <c r="T2662" s="574" t="s">
        <v>9402</v>
      </c>
      <c r="U2662" s="574" t="s">
        <v>8824</v>
      </c>
      <c r="V2662" s="574" t="s">
        <v>8825</v>
      </c>
      <c r="W2662" s="575" t="s">
        <v>9417</v>
      </c>
      <c r="X2662" s="575" t="s">
        <v>9418</v>
      </c>
      <c r="Y2662" s="576" t="s">
        <v>9438</v>
      </c>
      <c r="Z2662" s="577" t="s">
        <v>9439</v>
      </c>
      <c r="AA2662" s="578" t="s">
        <v>9420</v>
      </c>
      <c r="AE2662"/>
    </row>
    <row r="2663" spans="1:31" s="563" customFormat="1">
      <c r="A2663"/>
      <c r="B2663"/>
      <c r="C2663" s="568">
        <v>2027</v>
      </c>
      <c r="D2663" s="569" t="s">
        <v>102</v>
      </c>
      <c r="E2663" s="569" t="s">
        <v>356</v>
      </c>
      <c r="F2663" s="573" t="s">
        <v>462</v>
      </c>
      <c r="G2663" s="569" t="s">
        <v>42</v>
      </c>
      <c r="H2663" s="569" t="s">
        <v>41</v>
      </c>
      <c r="I2663" s="575" t="s">
        <v>54</v>
      </c>
      <c r="J2663" s="569" t="s">
        <v>350</v>
      </c>
      <c r="K2663" s="569" t="s">
        <v>79</v>
      </c>
      <c r="L2663" s="570">
        <v>0.8</v>
      </c>
      <c r="M2663" s="571">
        <v>0.70123384448944448</v>
      </c>
      <c r="N2663" s="572">
        <v>93.457845642857137</v>
      </c>
      <c r="O2663" s="668" t="s">
        <v>151</v>
      </c>
      <c r="P2663" s="668" t="s">
        <v>350</v>
      </c>
      <c r="Q2663" s="574" t="s">
        <v>8957</v>
      </c>
      <c r="R2663" s="574" t="s">
        <v>8958</v>
      </c>
      <c r="S2663" s="574" t="s">
        <v>8823</v>
      </c>
      <c r="T2663" s="574" t="s">
        <v>9402</v>
      </c>
      <c r="U2663" s="574" t="s">
        <v>9266</v>
      </c>
      <c r="V2663" s="574" t="s">
        <v>9440</v>
      </c>
      <c r="W2663" s="575" t="s">
        <v>9434</v>
      </c>
      <c r="X2663" s="575" t="s">
        <v>9435</v>
      </c>
      <c r="Y2663" s="576" t="s">
        <v>9438</v>
      </c>
      <c r="Z2663" s="577" t="s">
        <v>9441</v>
      </c>
      <c r="AA2663" s="578" t="s">
        <v>9437</v>
      </c>
      <c r="AE2663"/>
    </row>
    <row r="2664" spans="1:31" s="563" customFormat="1">
      <c r="A2664"/>
      <c r="B2664"/>
      <c r="C2664" s="568">
        <v>2027</v>
      </c>
      <c r="D2664" s="569" t="s">
        <v>102</v>
      </c>
      <c r="E2664" s="569" t="s">
        <v>356</v>
      </c>
      <c r="F2664" s="573" t="s">
        <v>462</v>
      </c>
      <c r="G2664" s="569" t="s">
        <v>42</v>
      </c>
      <c r="H2664" s="569" t="s">
        <v>41</v>
      </c>
      <c r="I2664" s="575" t="s">
        <v>54</v>
      </c>
      <c r="J2664" s="569" t="s">
        <v>99</v>
      </c>
      <c r="K2664" s="569" t="s">
        <v>79</v>
      </c>
      <c r="L2664" s="570">
        <v>1</v>
      </c>
      <c r="M2664" s="571">
        <v>9.2829170186759569E-2</v>
      </c>
      <c r="N2664" s="572">
        <v>105.14007634821427</v>
      </c>
      <c r="O2664" s="668" t="s">
        <v>151</v>
      </c>
      <c r="P2664" s="668" t="s">
        <v>99</v>
      </c>
      <c r="Q2664" s="574" t="s">
        <v>8957</v>
      </c>
      <c r="R2664" s="574" t="s">
        <v>8958</v>
      </c>
      <c r="S2664" s="574" t="s">
        <v>8833</v>
      </c>
      <c r="T2664" s="574" t="s">
        <v>9402</v>
      </c>
      <c r="U2664" s="574" t="s">
        <v>9272</v>
      </c>
      <c r="V2664" s="574" t="s">
        <v>9442</v>
      </c>
      <c r="W2664" s="575" t="s">
        <v>9434</v>
      </c>
      <c r="X2664" s="575" t="s">
        <v>9435</v>
      </c>
      <c r="Y2664" s="576" t="s">
        <v>9443</v>
      </c>
      <c r="Z2664" s="577" t="s">
        <v>9444</v>
      </c>
      <c r="AA2664" s="578" t="s">
        <v>9437</v>
      </c>
      <c r="AE2664"/>
    </row>
    <row r="2665" spans="1:31" s="563" customFormat="1">
      <c r="A2665"/>
      <c r="B2665"/>
      <c r="C2665" s="568">
        <v>2027</v>
      </c>
      <c r="D2665" s="569" t="s">
        <v>102</v>
      </c>
      <c r="E2665" s="569" t="s">
        <v>356</v>
      </c>
      <c r="F2665" s="573" t="s">
        <v>462</v>
      </c>
      <c r="G2665" s="569" t="s">
        <v>42</v>
      </c>
      <c r="H2665" s="569" t="s">
        <v>41</v>
      </c>
      <c r="I2665" s="575" t="s">
        <v>54</v>
      </c>
      <c r="J2665" s="569" t="s">
        <v>96</v>
      </c>
      <c r="K2665" s="569" t="s">
        <v>79</v>
      </c>
      <c r="L2665" s="570">
        <v>1</v>
      </c>
      <c r="M2665" s="571">
        <v>1.033082965006607E-2</v>
      </c>
      <c r="N2665" s="572">
        <v>23.364461410714284</v>
      </c>
      <c r="O2665" s="668" t="s">
        <v>151</v>
      </c>
      <c r="P2665" s="668" t="s">
        <v>96</v>
      </c>
      <c r="Q2665" s="574" t="s">
        <v>8957</v>
      </c>
      <c r="R2665" s="574" t="s">
        <v>8958</v>
      </c>
      <c r="S2665" s="574" t="s">
        <v>8841</v>
      </c>
      <c r="T2665" s="574" t="s">
        <v>9402</v>
      </c>
      <c r="U2665" s="574" t="s">
        <v>9349</v>
      </c>
      <c r="V2665" s="574" t="s">
        <v>9350</v>
      </c>
      <c r="W2665" s="575" t="s">
        <v>9434</v>
      </c>
      <c r="X2665" s="575" t="s">
        <v>9435</v>
      </c>
      <c r="Y2665" s="576" t="s">
        <v>9445</v>
      </c>
      <c r="Z2665" s="577" t="s">
        <v>9446</v>
      </c>
      <c r="AA2665" s="578" t="s">
        <v>9437</v>
      </c>
      <c r="AE2665"/>
    </row>
    <row r="2666" spans="1:31" s="563" customFormat="1">
      <c r="A2666"/>
      <c r="B2666"/>
      <c r="C2666" s="568">
        <v>2027</v>
      </c>
      <c r="D2666" s="569" t="s">
        <v>102</v>
      </c>
      <c r="E2666" s="569" t="s">
        <v>356</v>
      </c>
      <c r="F2666" s="573" t="s">
        <v>462</v>
      </c>
      <c r="G2666" s="569" t="s">
        <v>42</v>
      </c>
      <c r="H2666" s="569" t="s">
        <v>41</v>
      </c>
      <c r="I2666" s="575" t="s">
        <v>54</v>
      </c>
      <c r="J2666" s="569" t="s">
        <v>87</v>
      </c>
      <c r="K2666" s="569" t="s">
        <v>104</v>
      </c>
      <c r="L2666" s="570">
        <v>0.2</v>
      </c>
      <c r="M2666" s="571">
        <v>0.16656117480505225</v>
      </c>
      <c r="N2666" s="572">
        <v>10.514007634821425</v>
      </c>
      <c r="O2666" s="668" t="s">
        <v>151</v>
      </c>
      <c r="P2666" s="668" t="s">
        <v>87</v>
      </c>
      <c r="Q2666" s="574" t="s">
        <v>8859</v>
      </c>
      <c r="R2666" s="574" t="s">
        <v>8860</v>
      </c>
      <c r="S2666" s="574" t="s">
        <v>8848</v>
      </c>
      <c r="T2666" s="574" t="s">
        <v>9402</v>
      </c>
      <c r="U2666" s="574" t="s">
        <v>8861</v>
      </c>
      <c r="V2666" s="574" t="s">
        <v>8862</v>
      </c>
      <c r="W2666" s="575" t="s">
        <v>9447</v>
      </c>
      <c r="X2666" s="575" t="s">
        <v>9448</v>
      </c>
      <c r="Y2666" s="576" t="s">
        <v>9449</v>
      </c>
      <c r="Z2666" s="577" t="s">
        <v>9450</v>
      </c>
      <c r="AA2666" s="578" t="s">
        <v>9451</v>
      </c>
      <c r="AE2666"/>
    </row>
    <row r="2667" spans="1:31" s="563" customFormat="1">
      <c r="A2667"/>
      <c r="B2667"/>
      <c r="C2667" s="568">
        <v>2027</v>
      </c>
      <c r="D2667" s="569" t="s">
        <v>102</v>
      </c>
      <c r="E2667" s="569" t="s">
        <v>356</v>
      </c>
      <c r="F2667" s="573" t="s">
        <v>462</v>
      </c>
      <c r="G2667" s="569" t="s">
        <v>42</v>
      </c>
      <c r="H2667" s="569" t="s">
        <v>41</v>
      </c>
      <c r="I2667" s="575" t="s">
        <v>54</v>
      </c>
      <c r="J2667" s="569" t="s">
        <v>87</v>
      </c>
      <c r="K2667" s="569" t="s">
        <v>79</v>
      </c>
      <c r="L2667" s="570">
        <v>0.8</v>
      </c>
      <c r="M2667" s="571">
        <v>0.66624469922020901</v>
      </c>
      <c r="N2667" s="572">
        <v>42.0560305392857</v>
      </c>
      <c r="O2667" s="668" t="s">
        <v>151</v>
      </c>
      <c r="P2667" s="668" t="s">
        <v>87</v>
      </c>
      <c r="Q2667" s="574" t="s">
        <v>8957</v>
      </c>
      <c r="R2667" s="574" t="s">
        <v>8958</v>
      </c>
      <c r="S2667" s="574" t="s">
        <v>8848</v>
      </c>
      <c r="T2667" s="574" t="s">
        <v>9402</v>
      </c>
      <c r="U2667" s="574" t="s">
        <v>9290</v>
      </c>
      <c r="V2667" s="574" t="s">
        <v>9370</v>
      </c>
      <c r="W2667" s="575" t="s">
        <v>9434</v>
      </c>
      <c r="X2667" s="575" t="s">
        <v>9435</v>
      </c>
      <c r="Y2667" s="576" t="s">
        <v>9449</v>
      </c>
      <c r="Z2667" s="577" t="s">
        <v>9452</v>
      </c>
      <c r="AA2667" s="578" t="s">
        <v>9437</v>
      </c>
      <c r="AE2667"/>
    </row>
    <row r="2668" spans="1:31" s="563" customFormat="1">
      <c r="A2668"/>
      <c r="B2668"/>
      <c r="C2668" s="568">
        <v>2027</v>
      </c>
      <c r="D2668" s="569" t="s">
        <v>102</v>
      </c>
      <c r="E2668" s="569" t="s">
        <v>356</v>
      </c>
      <c r="F2668" s="573" t="s">
        <v>462</v>
      </c>
      <c r="G2668" s="569" t="s">
        <v>42</v>
      </c>
      <c r="H2668" s="569" t="s">
        <v>41</v>
      </c>
      <c r="I2668" s="575" t="s">
        <v>54</v>
      </c>
      <c r="J2668" s="569" t="s">
        <v>83</v>
      </c>
      <c r="K2668" s="569" t="s">
        <v>470</v>
      </c>
      <c r="L2668" s="570">
        <v>0.9</v>
      </c>
      <c r="M2668" s="571">
        <v>1.6866813909071003</v>
      </c>
      <c r="N2668" s="572">
        <v>8.0123989217087441</v>
      </c>
      <c r="O2668" s="668" t="s">
        <v>382</v>
      </c>
      <c r="P2668" s="668" t="s">
        <v>83</v>
      </c>
      <c r="Q2668" s="574" t="s">
        <v>9012</v>
      </c>
      <c r="R2668" s="574" t="s">
        <v>9013</v>
      </c>
      <c r="S2668" s="574" t="s">
        <v>8869</v>
      </c>
      <c r="T2668" s="574" t="s">
        <v>9402</v>
      </c>
      <c r="U2668" s="574" t="s">
        <v>9073</v>
      </c>
      <c r="V2668" s="574" t="s">
        <v>9453</v>
      </c>
      <c r="W2668" s="575" t="s">
        <v>9454</v>
      </c>
      <c r="X2668" s="575" t="s">
        <v>9455</v>
      </c>
      <c r="Y2668" s="576" t="s">
        <v>9456</v>
      </c>
      <c r="Z2668" s="577" t="s">
        <v>9457</v>
      </c>
      <c r="AA2668" s="578" t="s">
        <v>9458</v>
      </c>
      <c r="AE2668"/>
    </row>
    <row r="2669" spans="1:31" s="563" customFormat="1">
      <c r="A2669"/>
      <c r="B2669"/>
      <c r="C2669" s="568">
        <v>2027</v>
      </c>
      <c r="D2669" s="569" t="s">
        <v>102</v>
      </c>
      <c r="E2669" s="569" t="s">
        <v>356</v>
      </c>
      <c r="F2669" s="573" t="s">
        <v>462</v>
      </c>
      <c r="G2669" s="569" t="s">
        <v>42</v>
      </c>
      <c r="H2669" s="569" t="s">
        <v>41</v>
      </c>
      <c r="I2669" s="575" t="s">
        <v>54</v>
      </c>
      <c r="J2669" s="569" t="s">
        <v>83</v>
      </c>
      <c r="K2669" s="569" t="s">
        <v>81</v>
      </c>
      <c r="L2669" s="570">
        <v>0.1</v>
      </c>
      <c r="M2669" s="571">
        <v>0.18740904343412226</v>
      </c>
      <c r="N2669" s="572">
        <v>0.89026654685652717</v>
      </c>
      <c r="O2669" s="668" t="s">
        <v>382</v>
      </c>
      <c r="P2669" s="668" t="s">
        <v>83</v>
      </c>
      <c r="Q2669" s="574" t="s">
        <v>8867</v>
      </c>
      <c r="R2669" s="574" t="s">
        <v>8868</v>
      </c>
      <c r="S2669" s="574" t="s">
        <v>8869</v>
      </c>
      <c r="T2669" s="574" t="s">
        <v>9402</v>
      </c>
      <c r="U2669" s="574" t="s">
        <v>8870</v>
      </c>
      <c r="V2669" s="574" t="s">
        <v>8871</v>
      </c>
      <c r="W2669" s="575" t="s">
        <v>9459</v>
      </c>
      <c r="X2669" s="575" t="s">
        <v>9460</v>
      </c>
      <c r="Y2669" s="576" t="s">
        <v>9456</v>
      </c>
      <c r="Z2669" s="577" t="s">
        <v>9461</v>
      </c>
      <c r="AA2669" s="578" t="s">
        <v>9462</v>
      </c>
      <c r="AE2669"/>
    </row>
    <row r="2670" spans="1:31" s="563" customFormat="1">
      <c r="A2670"/>
      <c r="B2670"/>
      <c r="C2670" s="568">
        <v>2027</v>
      </c>
      <c r="D2670" s="569" t="s">
        <v>102</v>
      </c>
      <c r="E2670" s="569" t="s">
        <v>356</v>
      </c>
      <c r="F2670" s="573" t="s">
        <v>462</v>
      </c>
      <c r="G2670" s="569" t="s">
        <v>42</v>
      </c>
      <c r="H2670" s="569" t="s">
        <v>41</v>
      </c>
      <c r="I2670" s="575" t="s">
        <v>54</v>
      </c>
      <c r="J2670" s="569" t="s">
        <v>77</v>
      </c>
      <c r="K2670" s="569" t="s">
        <v>79</v>
      </c>
      <c r="L2670" s="570">
        <v>1</v>
      </c>
      <c r="M2670" s="571">
        <v>2.6156098896060267</v>
      </c>
      <c r="N2670" s="572">
        <v>136.9640841317734</v>
      </c>
      <c r="O2670" s="668" t="s">
        <v>381</v>
      </c>
      <c r="P2670" s="668" t="s">
        <v>77</v>
      </c>
      <c r="Q2670" s="574" t="s">
        <v>8957</v>
      </c>
      <c r="R2670" s="574" t="s">
        <v>8958</v>
      </c>
      <c r="S2670" s="574" t="s">
        <v>8879</v>
      </c>
      <c r="T2670" s="574" t="s">
        <v>9402</v>
      </c>
      <c r="U2670" s="574" t="s">
        <v>9463</v>
      </c>
      <c r="V2670" s="574" t="s">
        <v>9464</v>
      </c>
      <c r="W2670" s="575" t="s">
        <v>9434</v>
      </c>
      <c r="X2670" s="575" t="s">
        <v>9435</v>
      </c>
      <c r="Y2670" s="576" t="s">
        <v>9465</v>
      </c>
      <c r="Z2670" s="577" t="s">
        <v>9466</v>
      </c>
      <c r="AA2670" s="578" t="s">
        <v>9437</v>
      </c>
      <c r="AE2670"/>
    </row>
    <row r="2671" spans="1:31" s="563" customFormat="1">
      <c r="A2671"/>
      <c r="B2671"/>
      <c r="C2671" s="568">
        <v>2027</v>
      </c>
      <c r="D2671" s="569" t="s">
        <v>102</v>
      </c>
      <c r="E2671" s="569" t="s">
        <v>356</v>
      </c>
      <c r="F2671" s="573" t="s">
        <v>462</v>
      </c>
      <c r="G2671" s="569" t="s">
        <v>42</v>
      </c>
      <c r="H2671" s="569" t="s">
        <v>41</v>
      </c>
      <c r="I2671" s="575" t="s">
        <v>54</v>
      </c>
      <c r="J2671" s="569" t="s">
        <v>349</v>
      </c>
      <c r="K2671" s="569" t="s">
        <v>79</v>
      </c>
      <c r="L2671" s="570">
        <v>1</v>
      </c>
      <c r="M2671" s="571">
        <v>1.3897095012286305</v>
      </c>
      <c r="N2671" s="572">
        <v>175.23346058035713</v>
      </c>
      <c r="O2671" s="668" t="s">
        <v>151</v>
      </c>
      <c r="P2671" s="668" t="s">
        <v>349</v>
      </c>
      <c r="Q2671" s="574" t="s">
        <v>8957</v>
      </c>
      <c r="R2671" s="574" t="s">
        <v>8958</v>
      </c>
      <c r="S2671" s="574" t="s">
        <v>8895</v>
      </c>
      <c r="T2671" s="574" t="s">
        <v>9402</v>
      </c>
      <c r="U2671" s="574" t="s">
        <v>9467</v>
      </c>
      <c r="V2671" s="574" t="s">
        <v>9468</v>
      </c>
      <c r="W2671" s="575" t="s">
        <v>9434</v>
      </c>
      <c r="X2671" s="575" t="s">
        <v>9435</v>
      </c>
      <c r="Y2671" s="576" t="s">
        <v>9469</v>
      </c>
      <c r="Z2671" s="577" t="s">
        <v>9470</v>
      </c>
      <c r="AA2671" s="578" t="s">
        <v>9437</v>
      </c>
      <c r="AE2671"/>
    </row>
    <row r="2672" spans="1:31" s="563" customFormat="1">
      <c r="A2672"/>
      <c r="B2672"/>
      <c r="C2672" s="568">
        <v>2027</v>
      </c>
      <c r="D2672" s="569" t="s">
        <v>102</v>
      </c>
      <c r="E2672" s="569" t="s">
        <v>356</v>
      </c>
      <c r="F2672" s="573" t="s">
        <v>462</v>
      </c>
      <c r="G2672" s="569" t="s">
        <v>42</v>
      </c>
      <c r="H2672" s="569" t="s">
        <v>41</v>
      </c>
      <c r="I2672" s="575" t="s">
        <v>54</v>
      </c>
      <c r="J2672" s="569" t="s">
        <v>76</v>
      </c>
      <c r="K2672" s="569" t="s">
        <v>79</v>
      </c>
      <c r="L2672" s="570">
        <v>1</v>
      </c>
      <c r="M2672" s="571">
        <v>2.4710071658131775E-2</v>
      </c>
      <c r="N2672" s="572">
        <v>28.037353692857142</v>
      </c>
      <c r="O2672" s="668" t="s">
        <v>151</v>
      </c>
      <c r="P2672" s="668" t="s">
        <v>76</v>
      </c>
      <c r="Q2672" s="574" t="s">
        <v>8957</v>
      </c>
      <c r="R2672" s="574" t="s">
        <v>8958</v>
      </c>
      <c r="S2672" s="574" t="s">
        <v>8903</v>
      </c>
      <c r="T2672" s="574" t="s">
        <v>9402</v>
      </c>
      <c r="U2672" s="574" t="s">
        <v>9310</v>
      </c>
      <c r="V2672" s="574" t="s">
        <v>9471</v>
      </c>
      <c r="W2672" s="575" t="s">
        <v>9434</v>
      </c>
      <c r="X2672" s="575" t="s">
        <v>9435</v>
      </c>
      <c r="Y2672" s="576" t="s">
        <v>9472</v>
      </c>
      <c r="Z2672" s="577" t="s">
        <v>9473</v>
      </c>
      <c r="AA2672" s="578" t="s">
        <v>9437</v>
      </c>
      <c r="AE2672"/>
    </row>
    <row r="2673" spans="1:31" s="563" customFormat="1">
      <c r="A2673"/>
      <c r="B2673"/>
      <c r="C2673" s="568">
        <v>2027</v>
      </c>
      <c r="D2673" s="569" t="s">
        <v>102</v>
      </c>
      <c r="E2673" s="569" t="s">
        <v>356</v>
      </c>
      <c r="F2673" s="573" t="s">
        <v>462</v>
      </c>
      <c r="G2673" s="569" t="s">
        <v>42</v>
      </c>
      <c r="H2673" s="569" t="s">
        <v>41</v>
      </c>
      <c r="I2673" s="575" t="s">
        <v>54</v>
      </c>
      <c r="J2673" s="569" t="s">
        <v>74</v>
      </c>
      <c r="K2673" s="569" t="s">
        <v>468</v>
      </c>
      <c r="L2673" s="570">
        <v>0.9</v>
      </c>
      <c r="M2673" s="571">
        <v>0.27921759956417291</v>
      </c>
      <c r="N2673" s="572">
        <v>270.36019632397955</v>
      </c>
      <c r="O2673" s="668" t="s">
        <v>151</v>
      </c>
      <c r="P2673" s="668" t="s">
        <v>74</v>
      </c>
      <c r="Q2673" s="574" t="s">
        <v>8846</v>
      </c>
      <c r="R2673" s="574" t="s">
        <v>8847</v>
      </c>
      <c r="S2673" s="574" t="s">
        <v>8916</v>
      </c>
      <c r="T2673" s="574" t="s">
        <v>9402</v>
      </c>
      <c r="U2673" s="574" t="s">
        <v>9474</v>
      </c>
      <c r="V2673" s="574" t="s">
        <v>9475</v>
      </c>
      <c r="W2673" s="575" t="s">
        <v>9476</v>
      </c>
      <c r="X2673" s="575" t="s">
        <v>9477</v>
      </c>
      <c r="Y2673" s="576" t="s">
        <v>9478</v>
      </c>
      <c r="Z2673" s="577" t="s">
        <v>9479</v>
      </c>
      <c r="AA2673" s="578" t="s">
        <v>9480</v>
      </c>
      <c r="AE2673"/>
    </row>
    <row r="2674" spans="1:31" s="563" customFormat="1">
      <c r="A2674"/>
      <c r="B2674"/>
      <c r="C2674" s="568">
        <v>2027</v>
      </c>
      <c r="D2674" s="569" t="s">
        <v>102</v>
      </c>
      <c r="E2674" s="569" t="s">
        <v>356</v>
      </c>
      <c r="F2674" s="573" t="s">
        <v>462</v>
      </c>
      <c r="G2674" s="569" t="s">
        <v>42</v>
      </c>
      <c r="H2674" s="569" t="s">
        <v>41</v>
      </c>
      <c r="I2674" s="575" t="s">
        <v>54</v>
      </c>
      <c r="J2674" s="569" t="s">
        <v>74</v>
      </c>
      <c r="K2674" s="569" t="s">
        <v>104</v>
      </c>
      <c r="L2674" s="570">
        <v>0.1</v>
      </c>
      <c r="M2674" s="571">
        <v>3.1024177729352547E-2</v>
      </c>
      <c r="N2674" s="572">
        <v>30.040021813775507</v>
      </c>
      <c r="O2674" s="668" t="s">
        <v>151</v>
      </c>
      <c r="P2674" s="668" t="s">
        <v>74</v>
      </c>
      <c r="Q2674" s="574" t="s">
        <v>8859</v>
      </c>
      <c r="R2674" s="574" t="s">
        <v>8860</v>
      </c>
      <c r="S2674" s="574" t="s">
        <v>8916</v>
      </c>
      <c r="T2674" s="574" t="s">
        <v>9402</v>
      </c>
      <c r="U2674" s="574" t="s">
        <v>9314</v>
      </c>
      <c r="V2674" s="574" t="s">
        <v>9481</v>
      </c>
      <c r="W2674" s="575" t="s">
        <v>9447</v>
      </c>
      <c r="X2674" s="575" t="s">
        <v>9448</v>
      </c>
      <c r="Y2674" s="576" t="s">
        <v>9478</v>
      </c>
      <c r="Z2674" s="577" t="s">
        <v>9482</v>
      </c>
      <c r="AA2674" s="578" t="s">
        <v>9451</v>
      </c>
      <c r="AE2674"/>
    </row>
    <row r="2675" spans="1:31" s="563" customFormat="1">
      <c r="A2675"/>
      <c r="B2675"/>
      <c r="C2675" s="568">
        <v>2027</v>
      </c>
      <c r="D2675" s="569" t="s">
        <v>102</v>
      </c>
      <c r="E2675" s="569" t="s">
        <v>356</v>
      </c>
      <c r="F2675" s="573" t="s">
        <v>462</v>
      </c>
      <c r="G2675" s="569" t="s">
        <v>42</v>
      </c>
      <c r="H2675" s="569" t="s">
        <v>41</v>
      </c>
      <c r="I2675" s="575" t="s">
        <v>54</v>
      </c>
      <c r="J2675" s="569" t="s">
        <v>351</v>
      </c>
      <c r="K2675" s="569" t="s">
        <v>100</v>
      </c>
      <c r="L2675" s="570">
        <v>0.1</v>
      </c>
      <c r="M2675" s="571">
        <v>8.07192130908954E-2</v>
      </c>
      <c r="N2675" s="572">
        <v>0.39719584398214286</v>
      </c>
      <c r="O2675" s="668" t="s">
        <v>151</v>
      </c>
      <c r="P2675" s="668" t="s">
        <v>351</v>
      </c>
      <c r="Q2675" s="574" t="s">
        <v>8924</v>
      </c>
      <c r="R2675" s="574" t="s">
        <v>8925</v>
      </c>
      <c r="S2675" s="574" t="s">
        <v>8926</v>
      </c>
      <c r="T2675" s="574" t="s">
        <v>9402</v>
      </c>
      <c r="U2675" s="574" t="s">
        <v>8927</v>
      </c>
      <c r="V2675" s="574" t="s">
        <v>8928</v>
      </c>
      <c r="W2675" s="575" t="s">
        <v>9483</v>
      </c>
      <c r="X2675" s="575" t="s">
        <v>9484</v>
      </c>
      <c r="Y2675" s="576" t="s">
        <v>9485</v>
      </c>
      <c r="Z2675" s="577" t="s">
        <v>9486</v>
      </c>
      <c r="AA2675" s="578" t="s">
        <v>9487</v>
      </c>
      <c r="AE2675"/>
    </row>
    <row r="2676" spans="1:31" s="563" customFormat="1">
      <c r="A2676"/>
      <c r="B2676"/>
      <c r="C2676" s="568">
        <v>2027</v>
      </c>
      <c r="D2676" s="569" t="s">
        <v>102</v>
      </c>
      <c r="E2676" s="569" t="s">
        <v>356</v>
      </c>
      <c r="F2676" s="573" t="s">
        <v>462</v>
      </c>
      <c r="G2676" s="569" t="s">
        <v>42</v>
      </c>
      <c r="H2676" s="569" t="s">
        <v>41</v>
      </c>
      <c r="I2676" s="575" t="s">
        <v>54</v>
      </c>
      <c r="J2676" s="569" t="s">
        <v>351</v>
      </c>
      <c r="K2676" s="569" t="s">
        <v>470</v>
      </c>
      <c r="L2676" s="570">
        <v>0.9</v>
      </c>
      <c r="M2676" s="571">
        <v>0.72647291781805845</v>
      </c>
      <c r="N2676" s="572">
        <v>3.5747625958392857</v>
      </c>
      <c r="O2676" s="668" t="s">
        <v>151</v>
      </c>
      <c r="P2676" s="668" t="s">
        <v>351</v>
      </c>
      <c r="Q2676" s="574" t="s">
        <v>9012</v>
      </c>
      <c r="R2676" s="574" t="s">
        <v>9013</v>
      </c>
      <c r="S2676" s="574" t="s">
        <v>8926</v>
      </c>
      <c r="T2676" s="574" t="s">
        <v>9402</v>
      </c>
      <c r="U2676" s="574" t="s">
        <v>9014</v>
      </c>
      <c r="V2676" s="574" t="s">
        <v>9015</v>
      </c>
      <c r="W2676" s="575" t="s">
        <v>9454</v>
      </c>
      <c r="X2676" s="575" t="s">
        <v>9455</v>
      </c>
      <c r="Y2676" s="576" t="s">
        <v>9485</v>
      </c>
      <c r="Z2676" s="577" t="s">
        <v>9488</v>
      </c>
      <c r="AA2676" s="578" t="s">
        <v>9458</v>
      </c>
      <c r="AE2676"/>
    </row>
    <row r="2677" spans="1:31" s="563" customFormat="1">
      <c r="A2677"/>
      <c r="B2677"/>
      <c r="C2677" s="568">
        <v>2027</v>
      </c>
      <c r="D2677" s="569" t="s">
        <v>102</v>
      </c>
      <c r="E2677" s="569" t="s">
        <v>356</v>
      </c>
      <c r="F2677" s="573" t="s">
        <v>462</v>
      </c>
      <c r="G2677" s="569" t="s">
        <v>42</v>
      </c>
      <c r="H2677" s="569" t="s">
        <v>41</v>
      </c>
      <c r="I2677" s="575" t="s">
        <v>54</v>
      </c>
      <c r="J2677" s="569" t="s">
        <v>67</v>
      </c>
      <c r="K2677" s="569" t="s">
        <v>470</v>
      </c>
      <c r="L2677" s="570">
        <v>0.9</v>
      </c>
      <c r="M2677" s="571">
        <v>0.86361468989297052</v>
      </c>
      <c r="N2677" s="572">
        <v>5.1299114174293567</v>
      </c>
      <c r="O2677" s="668" t="s">
        <v>382</v>
      </c>
      <c r="P2677" s="668" t="s">
        <v>67</v>
      </c>
      <c r="Q2677" s="574" t="s">
        <v>9012</v>
      </c>
      <c r="R2677" s="574" t="s">
        <v>9013</v>
      </c>
      <c r="S2677" s="574" t="s">
        <v>8934</v>
      </c>
      <c r="T2677" s="574" t="s">
        <v>9402</v>
      </c>
      <c r="U2677" s="574" t="s">
        <v>9127</v>
      </c>
      <c r="V2677" s="574" t="s">
        <v>9489</v>
      </c>
      <c r="W2677" s="575" t="s">
        <v>9454</v>
      </c>
      <c r="X2677" s="575" t="s">
        <v>9455</v>
      </c>
      <c r="Y2677" s="576" t="s">
        <v>9490</v>
      </c>
      <c r="Z2677" s="577" t="s">
        <v>9491</v>
      </c>
      <c r="AA2677" s="578" t="s">
        <v>9458</v>
      </c>
      <c r="AE2677"/>
    </row>
    <row r="2678" spans="1:31" s="563" customFormat="1">
      <c r="A2678"/>
      <c r="B2678"/>
      <c r="C2678" s="568">
        <v>2027</v>
      </c>
      <c r="D2678" s="569" t="s">
        <v>102</v>
      </c>
      <c r="E2678" s="569" t="s">
        <v>356</v>
      </c>
      <c r="F2678" s="573" t="s">
        <v>462</v>
      </c>
      <c r="G2678" s="569" t="s">
        <v>42</v>
      </c>
      <c r="H2678" s="569" t="s">
        <v>41</v>
      </c>
      <c r="I2678" s="575" t="s">
        <v>54</v>
      </c>
      <c r="J2678" s="569" t="s">
        <v>67</v>
      </c>
      <c r="K2678" s="569" t="s">
        <v>81</v>
      </c>
      <c r="L2678" s="570">
        <v>0.1</v>
      </c>
      <c r="M2678" s="571">
        <v>9.5957187765885618E-2</v>
      </c>
      <c r="N2678" s="572">
        <v>0.56999015749215076</v>
      </c>
      <c r="O2678" s="668" t="s">
        <v>382</v>
      </c>
      <c r="P2678" s="668" t="s">
        <v>67</v>
      </c>
      <c r="Q2678" s="574" t="s">
        <v>8867</v>
      </c>
      <c r="R2678" s="574" t="s">
        <v>8868</v>
      </c>
      <c r="S2678" s="574" t="s">
        <v>8934</v>
      </c>
      <c r="T2678" s="574" t="s">
        <v>9402</v>
      </c>
      <c r="U2678" s="574" t="s">
        <v>8935</v>
      </c>
      <c r="V2678" s="574" t="s">
        <v>8936</v>
      </c>
      <c r="W2678" s="575" t="s">
        <v>9459</v>
      </c>
      <c r="X2678" s="575" t="s">
        <v>9460</v>
      </c>
      <c r="Y2678" s="576" t="s">
        <v>9490</v>
      </c>
      <c r="Z2678" s="577" t="s">
        <v>9492</v>
      </c>
      <c r="AA2678" s="578" t="s">
        <v>9462</v>
      </c>
      <c r="AE2678"/>
    </row>
    <row r="2679" spans="1:31" s="563" customFormat="1">
      <c r="A2679"/>
      <c r="B2679"/>
      <c r="C2679" s="568">
        <v>2027</v>
      </c>
      <c r="D2679" s="569" t="s">
        <v>102</v>
      </c>
      <c r="E2679" s="569" t="s">
        <v>356</v>
      </c>
      <c r="F2679" s="573" t="s">
        <v>462</v>
      </c>
      <c r="G2679" s="569" t="s">
        <v>42</v>
      </c>
      <c r="H2679" s="569" t="s">
        <v>41</v>
      </c>
      <c r="I2679" s="575" t="s">
        <v>54</v>
      </c>
      <c r="J2679" s="569" t="s">
        <v>66</v>
      </c>
      <c r="K2679" s="569" t="s">
        <v>310</v>
      </c>
      <c r="L2679" s="570">
        <v>0.1</v>
      </c>
      <c r="M2679" s="571">
        <v>0.26078389535419011</v>
      </c>
      <c r="N2679" s="572">
        <v>14.249753937303767</v>
      </c>
      <c r="O2679" s="668" t="s">
        <v>381</v>
      </c>
      <c r="P2679" s="668" t="s">
        <v>66</v>
      </c>
      <c r="Q2679" s="574" t="s">
        <v>8949</v>
      </c>
      <c r="R2679" s="574" t="s">
        <v>8950</v>
      </c>
      <c r="S2679" s="574" t="s">
        <v>8941</v>
      </c>
      <c r="T2679" s="574" t="s">
        <v>9402</v>
      </c>
      <c r="U2679" s="574" t="s">
        <v>8951</v>
      </c>
      <c r="V2679" s="574" t="s">
        <v>8952</v>
      </c>
      <c r="W2679" s="575" t="s">
        <v>9493</v>
      </c>
      <c r="X2679" s="575" t="s">
        <v>9494</v>
      </c>
      <c r="Y2679" s="576" t="s">
        <v>9495</v>
      </c>
      <c r="Z2679" s="577" t="s">
        <v>9496</v>
      </c>
      <c r="AA2679" s="578" t="s">
        <v>9497</v>
      </c>
      <c r="AE2679"/>
    </row>
    <row r="2680" spans="1:31" s="563" customFormat="1">
      <c r="A2680"/>
      <c r="B2680"/>
      <c r="C2680" s="568">
        <v>2027</v>
      </c>
      <c r="D2680" s="569" t="s">
        <v>102</v>
      </c>
      <c r="E2680" s="569" t="s">
        <v>356</v>
      </c>
      <c r="F2680" s="573" t="s">
        <v>462</v>
      </c>
      <c r="G2680" s="569" t="s">
        <v>42</v>
      </c>
      <c r="H2680" s="569" t="s">
        <v>41</v>
      </c>
      <c r="I2680" s="575" t="s">
        <v>54</v>
      </c>
      <c r="J2680" s="569" t="s">
        <v>66</v>
      </c>
      <c r="K2680" s="569" t="s">
        <v>470</v>
      </c>
      <c r="L2680" s="570">
        <v>0.9</v>
      </c>
      <c r="M2680" s="571">
        <v>2.3470550581877108</v>
      </c>
      <c r="N2680" s="572">
        <v>128.2477854357339</v>
      </c>
      <c r="O2680" s="668" t="s">
        <v>381</v>
      </c>
      <c r="P2680" s="668" t="s">
        <v>66</v>
      </c>
      <c r="Q2680" s="574" t="s">
        <v>9012</v>
      </c>
      <c r="R2680" s="574" t="s">
        <v>9013</v>
      </c>
      <c r="S2680" s="574" t="s">
        <v>8941</v>
      </c>
      <c r="T2680" s="574" t="s">
        <v>9402</v>
      </c>
      <c r="U2680" s="574" t="s">
        <v>9498</v>
      </c>
      <c r="V2680" s="574" t="s">
        <v>9499</v>
      </c>
      <c r="W2680" s="575" t="s">
        <v>9454</v>
      </c>
      <c r="X2680" s="575" t="s">
        <v>9455</v>
      </c>
      <c r="Y2680" s="576" t="s">
        <v>9495</v>
      </c>
      <c r="Z2680" s="577" t="s">
        <v>9500</v>
      </c>
      <c r="AA2680" s="578" t="s">
        <v>9458</v>
      </c>
      <c r="AE2680"/>
    </row>
    <row r="2681" spans="1:31" s="563" customFormat="1">
      <c r="A2681"/>
      <c r="B2681"/>
      <c r="C2681" s="568">
        <v>2027</v>
      </c>
      <c r="D2681" s="569" t="s">
        <v>102</v>
      </c>
      <c r="E2681" s="569" t="s">
        <v>356</v>
      </c>
      <c r="F2681" s="573" t="s">
        <v>462</v>
      </c>
      <c r="G2681" s="569" t="s">
        <v>42</v>
      </c>
      <c r="H2681" s="569" t="s">
        <v>41</v>
      </c>
      <c r="I2681" s="575" t="s">
        <v>54</v>
      </c>
      <c r="J2681" s="569" t="s">
        <v>348</v>
      </c>
      <c r="K2681" s="569" t="s">
        <v>471</v>
      </c>
      <c r="L2681" s="570">
        <v>0.4</v>
      </c>
      <c r="M2681" s="571">
        <v>0.96845632337533993</v>
      </c>
      <c r="N2681" s="572">
        <v>121.49519933571428</v>
      </c>
      <c r="O2681" s="668" t="s">
        <v>151</v>
      </c>
      <c r="P2681" s="668" t="s">
        <v>348</v>
      </c>
      <c r="Q2681" s="574" t="s">
        <v>9276</v>
      </c>
      <c r="R2681" s="574" t="s">
        <v>9501</v>
      </c>
      <c r="S2681" s="574" t="s">
        <v>8965</v>
      </c>
      <c r="T2681" s="574" t="s">
        <v>9402</v>
      </c>
      <c r="U2681" s="574" t="s">
        <v>9335</v>
      </c>
      <c r="V2681" s="574" t="s">
        <v>9502</v>
      </c>
      <c r="W2681" s="575" t="s">
        <v>9503</v>
      </c>
      <c r="X2681" s="575" t="s">
        <v>9504</v>
      </c>
      <c r="Y2681" s="576" t="s">
        <v>9505</v>
      </c>
      <c r="Z2681" s="577" t="s">
        <v>9506</v>
      </c>
      <c r="AA2681" s="578" t="s">
        <v>9507</v>
      </c>
      <c r="AE2681"/>
    </row>
    <row r="2682" spans="1:31" s="563" customFormat="1">
      <c r="A2682"/>
      <c r="B2682"/>
      <c r="C2682" s="568">
        <v>2027</v>
      </c>
      <c r="D2682" s="569" t="s">
        <v>102</v>
      </c>
      <c r="E2682" s="569" t="s">
        <v>356</v>
      </c>
      <c r="F2682" s="573" t="s">
        <v>462</v>
      </c>
      <c r="G2682" s="569" t="s">
        <v>42</v>
      </c>
      <c r="H2682" s="569" t="s">
        <v>41</v>
      </c>
      <c r="I2682" s="575" t="s">
        <v>54</v>
      </c>
      <c r="J2682" s="569" t="s">
        <v>348</v>
      </c>
      <c r="K2682" s="569" t="s">
        <v>469</v>
      </c>
      <c r="L2682" s="570">
        <v>0.6</v>
      </c>
      <c r="M2682" s="571">
        <v>1.4526844850630098</v>
      </c>
      <c r="N2682" s="572">
        <v>182.24279900357143</v>
      </c>
      <c r="O2682" s="668" t="s">
        <v>151</v>
      </c>
      <c r="P2682" s="668" t="s">
        <v>348</v>
      </c>
      <c r="Q2682" s="574" t="s">
        <v>8877</v>
      </c>
      <c r="R2682" s="574" t="s">
        <v>8878</v>
      </c>
      <c r="S2682" s="574" t="s">
        <v>8965</v>
      </c>
      <c r="T2682" s="574" t="s">
        <v>9402</v>
      </c>
      <c r="U2682" s="574" t="s">
        <v>8966</v>
      </c>
      <c r="V2682" s="574" t="s">
        <v>8967</v>
      </c>
      <c r="W2682" s="575" t="s">
        <v>9508</v>
      </c>
      <c r="X2682" s="575" t="s">
        <v>9509</v>
      </c>
      <c r="Y2682" s="576" t="s">
        <v>9505</v>
      </c>
      <c r="Z2682" s="577" t="s">
        <v>9510</v>
      </c>
      <c r="AA2682" s="578" t="s">
        <v>9511</v>
      </c>
      <c r="AE2682"/>
    </row>
    <row r="2683" spans="1:31" s="563" customFormat="1">
      <c r="A2683"/>
      <c r="B2683"/>
      <c r="C2683" s="568">
        <v>2027</v>
      </c>
      <c r="D2683" s="569" t="s">
        <v>102</v>
      </c>
      <c r="E2683" s="569" t="s">
        <v>337</v>
      </c>
      <c r="F2683" s="573" t="s">
        <v>141</v>
      </c>
      <c r="G2683" s="569" t="s">
        <v>42</v>
      </c>
      <c r="H2683" s="569" t="s">
        <v>41</v>
      </c>
      <c r="I2683" s="575" t="s">
        <v>54</v>
      </c>
      <c r="J2683" s="569" t="s">
        <v>352</v>
      </c>
      <c r="K2683" s="569" t="s">
        <v>346</v>
      </c>
      <c r="L2683" s="570">
        <v>1</v>
      </c>
      <c r="M2683" s="571">
        <v>4.7657307024104227</v>
      </c>
      <c r="N2683" s="572">
        <v>194.74726647321427</v>
      </c>
      <c r="O2683" s="668" t="s">
        <v>151</v>
      </c>
      <c r="P2683" s="668" t="s">
        <v>352</v>
      </c>
      <c r="Q2683" s="574" t="s">
        <v>8782</v>
      </c>
      <c r="R2683" s="574" t="s">
        <v>9032</v>
      </c>
      <c r="S2683" s="574" t="s">
        <v>8784</v>
      </c>
      <c r="T2683" s="574" t="s">
        <v>9402</v>
      </c>
      <c r="U2683" s="574" t="s">
        <v>8786</v>
      </c>
      <c r="V2683" s="574" t="s">
        <v>9033</v>
      </c>
      <c r="W2683" s="575" t="s">
        <v>9403</v>
      </c>
      <c r="X2683" s="575" t="s">
        <v>9512</v>
      </c>
      <c r="Y2683" s="576" t="s">
        <v>9405</v>
      </c>
      <c r="Z2683" s="577" t="s">
        <v>9513</v>
      </c>
      <c r="AA2683" s="578" t="s">
        <v>9514</v>
      </c>
      <c r="AE2683"/>
    </row>
    <row r="2684" spans="1:31" s="563" customFormat="1">
      <c r="A2684"/>
      <c r="B2684"/>
      <c r="C2684" s="568">
        <v>2027</v>
      </c>
      <c r="D2684" s="569" t="s">
        <v>102</v>
      </c>
      <c r="E2684" s="569" t="s">
        <v>337</v>
      </c>
      <c r="F2684" s="573" t="s">
        <v>141</v>
      </c>
      <c r="G2684" s="569" t="s">
        <v>42</v>
      </c>
      <c r="H2684" s="569" t="s">
        <v>41</v>
      </c>
      <c r="I2684" s="575" t="s">
        <v>54</v>
      </c>
      <c r="J2684" s="569" t="s">
        <v>116</v>
      </c>
      <c r="K2684" s="569" t="s">
        <v>111</v>
      </c>
      <c r="L2684" s="570">
        <v>0.1</v>
      </c>
      <c r="M2684" s="571">
        <v>0.309990517124347</v>
      </c>
      <c r="N2684" s="572">
        <v>1.2700908683035714</v>
      </c>
      <c r="O2684" s="668" t="s">
        <v>382</v>
      </c>
      <c r="P2684" s="668" t="s">
        <v>116</v>
      </c>
      <c r="Q2684" s="574" t="s">
        <v>8908</v>
      </c>
      <c r="R2684" s="574" t="s">
        <v>9105</v>
      </c>
      <c r="S2684" s="574" t="s">
        <v>8795</v>
      </c>
      <c r="T2684" s="574" t="s">
        <v>9402</v>
      </c>
      <c r="U2684" s="574" t="s">
        <v>9408</v>
      </c>
      <c r="V2684" s="574" t="s">
        <v>9515</v>
      </c>
      <c r="W2684" s="575" t="s">
        <v>9410</v>
      </c>
      <c r="X2684" s="575" t="s">
        <v>9516</v>
      </c>
      <c r="Y2684" s="576" t="s">
        <v>9412</v>
      </c>
      <c r="Z2684" s="577" t="s">
        <v>9517</v>
      </c>
      <c r="AA2684" s="578" t="s">
        <v>9518</v>
      </c>
      <c r="AE2684"/>
    </row>
    <row r="2685" spans="1:31" s="563" customFormat="1">
      <c r="A2685"/>
      <c r="B2685"/>
      <c r="C2685" s="568">
        <v>2027</v>
      </c>
      <c r="D2685" s="569" t="s">
        <v>102</v>
      </c>
      <c r="E2685" s="569" t="s">
        <v>337</v>
      </c>
      <c r="F2685" s="573" t="s">
        <v>141</v>
      </c>
      <c r="G2685" s="569" t="s">
        <v>42</v>
      </c>
      <c r="H2685" s="569" t="s">
        <v>41</v>
      </c>
      <c r="I2685" s="575" t="s">
        <v>54</v>
      </c>
      <c r="J2685" s="569" t="s">
        <v>116</v>
      </c>
      <c r="K2685" s="569" t="s">
        <v>466</v>
      </c>
      <c r="L2685" s="570">
        <v>0.9</v>
      </c>
      <c r="M2685" s="571">
        <v>2.7899146541191224</v>
      </c>
      <c r="N2685" s="572">
        <v>11.430817814732142</v>
      </c>
      <c r="O2685" s="668" t="s">
        <v>382</v>
      </c>
      <c r="P2685" s="668" t="s">
        <v>116</v>
      </c>
      <c r="Q2685" s="574" t="s">
        <v>8803</v>
      </c>
      <c r="R2685" s="574" t="s">
        <v>9042</v>
      </c>
      <c r="S2685" s="574" t="s">
        <v>8795</v>
      </c>
      <c r="T2685" s="574" t="s">
        <v>9402</v>
      </c>
      <c r="U2685" s="574" t="s">
        <v>8805</v>
      </c>
      <c r="V2685" s="574" t="s">
        <v>9043</v>
      </c>
      <c r="W2685" s="575" t="s">
        <v>9519</v>
      </c>
      <c r="X2685" s="575" t="s">
        <v>9520</v>
      </c>
      <c r="Y2685" s="576" t="s">
        <v>9412</v>
      </c>
      <c r="Z2685" s="577" t="s">
        <v>9521</v>
      </c>
      <c r="AA2685" s="578" t="s">
        <v>9522</v>
      </c>
      <c r="AE2685"/>
    </row>
    <row r="2686" spans="1:31" s="563" customFormat="1">
      <c r="A2686"/>
      <c r="B2686"/>
      <c r="C2686" s="568">
        <v>2027</v>
      </c>
      <c r="D2686" s="569" t="s">
        <v>102</v>
      </c>
      <c r="E2686" s="569" t="s">
        <v>337</v>
      </c>
      <c r="F2686" s="573" t="s">
        <v>141</v>
      </c>
      <c r="G2686" s="569" t="s">
        <v>42</v>
      </c>
      <c r="H2686" s="569" t="s">
        <v>41</v>
      </c>
      <c r="I2686" s="575" t="s">
        <v>54</v>
      </c>
      <c r="J2686" s="569" t="s">
        <v>109</v>
      </c>
      <c r="K2686" s="569" t="s">
        <v>111</v>
      </c>
      <c r="L2686" s="570">
        <v>0.35</v>
      </c>
      <c r="M2686" s="571">
        <v>2.5565012593852874</v>
      </c>
      <c r="N2686" s="572">
        <v>88.906360781249987</v>
      </c>
      <c r="O2686" s="668" t="s">
        <v>381</v>
      </c>
      <c r="P2686" s="668" t="s">
        <v>109</v>
      </c>
      <c r="Q2686" s="574" t="s">
        <v>8908</v>
      </c>
      <c r="R2686" s="574" t="s">
        <v>9105</v>
      </c>
      <c r="S2686" s="574" t="s">
        <v>8813</v>
      </c>
      <c r="T2686" s="574" t="s">
        <v>9402</v>
      </c>
      <c r="U2686" s="574" t="s">
        <v>9250</v>
      </c>
      <c r="V2686" s="574" t="s">
        <v>9251</v>
      </c>
      <c r="W2686" s="575" t="s">
        <v>9410</v>
      </c>
      <c r="X2686" s="575" t="s">
        <v>9516</v>
      </c>
      <c r="Y2686" s="576" t="s">
        <v>9422</v>
      </c>
      <c r="Z2686" s="577" t="s">
        <v>9523</v>
      </c>
      <c r="AA2686" s="578" t="s">
        <v>9518</v>
      </c>
      <c r="AE2686"/>
    </row>
    <row r="2687" spans="1:31" s="563" customFormat="1">
      <c r="A2687"/>
      <c r="B2687"/>
      <c r="C2687" s="568">
        <v>2027</v>
      </c>
      <c r="D2687" s="569" t="s">
        <v>102</v>
      </c>
      <c r="E2687" s="569" t="s">
        <v>337</v>
      </c>
      <c r="F2687" s="573" t="s">
        <v>141</v>
      </c>
      <c r="G2687" s="569" t="s">
        <v>42</v>
      </c>
      <c r="H2687" s="569" t="s">
        <v>41</v>
      </c>
      <c r="I2687" s="575" t="s">
        <v>54</v>
      </c>
      <c r="J2687" s="569" t="s">
        <v>109</v>
      </c>
      <c r="K2687" s="569" t="s">
        <v>474</v>
      </c>
      <c r="L2687" s="570">
        <v>0.65</v>
      </c>
      <c r="M2687" s="571">
        <v>4.7477880531441059</v>
      </c>
      <c r="N2687" s="572">
        <v>165.11181287946428</v>
      </c>
      <c r="O2687" s="668" t="s">
        <v>381</v>
      </c>
      <c r="P2687" s="668" t="s">
        <v>109</v>
      </c>
      <c r="Q2687" s="574" t="s">
        <v>9424</v>
      </c>
      <c r="R2687" s="574" t="s">
        <v>9524</v>
      </c>
      <c r="S2687" s="574" t="s">
        <v>8813</v>
      </c>
      <c r="T2687" s="574" t="s">
        <v>9402</v>
      </c>
      <c r="U2687" s="574" t="s">
        <v>9426</v>
      </c>
      <c r="V2687" s="574" t="s">
        <v>9525</v>
      </c>
      <c r="W2687" s="575" t="s">
        <v>9428</v>
      </c>
      <c r="X2687" s="575" t="s">
        <v>9526</v>
      </c>
      <c r="Y2687" s="576" t="s">
        <v>9422</v>
      </c>
      <c r="Z2687" s="577" t="s">
        <v>9527</v>
      </c>
      <c r="AA2687" s="578" t="s">
        <v>9528</v>
      </c>
      <c r="AE2687"/>
    </row>
    <row r="2688" spans="1:31" s="563" customFormat="1">
      <c r="A2688"/>
      <c r="B2688"/>
      <c r="C2688" s="568">
        <v>2027</v>
      </c>
      <c r="D2688" s="569" t="s">
        <v>102</v>
      </c>
      <c r="E2688" s="569" t="s">
        <v>337</v>
      </c>
      <c r="F2688" s="573" t="s">
        <v>141</v>
      </c>
      <c r="G2688" s="569" t="s">
        <v>42</v>
      </c>
      <c r="H2688" s="569" t="s">
        <v>41</v>
      </c>
      <c r="I2688" s="575" t="s">
        <v>54</v>
      </c>
      <c r="J2688" s="569" t="s">
        <v>350</v>
      </c>
      <c r="K2688" s="569" t="s">
        <v>330</v>
      </c>
      <c r="L2688" s="570">
        <v>0.2</v>
      </c>
      <c r="M2688" s="571">
        <v>1.1019621399406363</v>
      </c>
      <c r="N2688" s="572">
        <v>113.60257210937502</v>
      </c>
      <c r="O2688" s="668" t="s">
        <v>151</v>
      </c>
      <c r="P2688" s="668" t="s">
        <v>350</v>
      </c>
      <c r="Q2688" s="574" t="s">
        <v>8821</v>
      </c>
      <c r="R2688" s="574" t="s">
        <v>9529</v>
      </c>
      <c r="S2688" s="574" t="s">
        <v>8823</v>
      </c>
      <c r="T2688" s="574" t="s">
        <v>9402</v>
      </c>
      <c r="U2688" s="574" t="s">
        <v>8824</v>
      </c>
      <c r="V2688" s="574" t="s">
        <v>9530</v>
      </c>
      <c r="W2688" s="575" t="s">
        <v>9417</v>
      </c>
      <c r="X2688" s="575" t="s">
        <v>9531</v>
      </c>
      <c r="Y2688" s="576" t="s">
        <v>9438</v>
      </c>
      <c r="Z2688" s="577" t="s">
        <v>9532</v>
      </c>
      <c r="AA2688" s="578" t="s">
        <v>9533</v>
      </c>
      <c r="AE2688"/>
    </row>
    <row r="2689" spans="1:31" s="563" customFormat="1">
      <c r="A2689"/>
      <c r="B2689"/>
      <c r="C2689" s="568">
        <v>2027</v>
      </c>
      <c r="D2689" s="569" t="s">
        <v>102</v>
      </c>
      <c r="E2689" s="569" t="s">
        <v>337</v>
      </c>
      <c r="F2689" s="573" t="s">
        <v>141</v>
      </c>
      <c r="G2689" s="569" t="s">
        <v>42</v>
      </c>
      <c r="H2689" s="569" t="s">
        <v>41</v>
      </c>
      <c r="I2689" s="575" t="s">
        <v>54</v>
      </c>
      <c r="J2689" s="569" t="s">
        <v>350</v>
      </c>
      <c r="K2689" s="569" t="s">
        <v>79</v>
      </c>
      <c r="L2689" s="570">
        <v>0.8</v>
      </c>
      <c r="M2689" s="571">
        <v>4.4078485597625452</v>
      </c>
      <c r="N2689" s="572">
        <v>454.41028843750007</v>
      </c>
      <c r="O2689" s="668" t="s">
        <v>151</v>
      </c>
      <c r="P2689" s="668" t="s">
        <v>350</v>
      </c>
      <c r="Q2689" s="574" t="s">
        <v>8957</v>
      </c>
      <c r="R2689" s="574" t="s">
        <v>9114</v>
      </c>
      <c r="S2689" s="574" t="s">
        <v>8823</v>
      </c>
      <c r="T2689" s="574" t="s">
        <v>9402</v>
      </c>
      <c r="U2689" s="574" t="s">
        <v>9266</v>
      </c>
      <c r="V2689" s="574" t="s">
        <v>9267</v>
      </c>
      <c r="W2689" s="575" t="s">
        <v>9434</v>
      </c>
      <c r="X2689" s="575" t="s">
        <v>9534</v>
      </c>
      <c r="Y2689" s="576" t="s">
        <v>9438</v>
      </c>
      <c r="Z2689" s="577" t="s">
        <v>9535</v>
      </c>
      <c r="AA2689" s="578" t="s">
        <v>9536</v>
      </c>
      <c r="AE2689"/>
    </row>
    <row r="2690" spans="1:31" s="563" customFormat="1">
      <c r="A2690"/>
      <c r="B2690"/>
      <c r="C2690" s="568">
        <v>2027</v>
      </c>
      <c r="D2690" s="569" t="s">
        <v>102</v>
      </c>
      <c r="E2690" s="569" t="s">
        <v>337</v>
      </c>
      <c r="F2690" s="573" t="s">
        <v>141</v>
      </c>
      <c r="G2690" s="569" t="s">
        <v>42</v>
      </c>
      <c r="H2690" s="569" t="s">
        <v>41</v>
      </c>
      <c r="I2690" s="575" t="s">
        <v>54</v>
      </c>
      <c r="J2690" s="569" t="s">
        <v>99</v>
      </c>
      <c r="K2690" s="569" t="s">
        <v>79</v>
      </c>
      <c r="L2690" s="570">
        <v>1</v>
      </c>
      <c r="M2690" s="571">
        <v>0.7562300663239766</v>
      </c>
      <c r="N2690" s="572">
        <v>408.96925959374994</v>
      </c>
      <c r="O2690" s="668" t="s">
        <v>151</v>
      </c>
      <c r="P2690" s="668" t="s">
        <v>99</v>
      </c>
      <c r="Q2690" s="574" t="s">
        <v>8957</v>
      </c>
      <c r="R2690" s="574" t="s">
        <v>9114</v>
      </c>
      <c r="S2690" s="574" t="s">
        <v>8833</v>
      </c>
      <c r="T2690" s="574" t="s">
        <v>9402</v>
      </c>
      <c r="U2690" s="574" t="s">
        <v>9272</v>
      </c>
      <c r="V2690" s="574" t="s">
        <v>9273</v>
      </c>
      <c r="W2690" s="575" t="s">
        <v>9434</v>
      </c>
      <c r="X2690" s="575" t="s">
        <v>9534</v>
      </c>
      <c r="Y2690" s="576" t="s">
        <v>9443</v>
      </c>
      <c r="Z2690" s="577" t="s">
        <v>9537</v>
      </c>
      <c r="AA2690" s="578" t="s">
        <v>9536</v>
      </c>
      <c r="AE2690"/>
    </row>
    <row r="2691" spans="1:31" s="563" customFormat="1">
      <c r="A2691"/>
      <c r="B2691"/>
      <c r="C2691" s="568">
        <v>2027</v>
      </c>
      <c r="D2691" s="569" t="s">
        <v>102</v>
      </c>
      <c r="E2691" s="569" t="s">
        <v>337</v>
      </c>
      <c r="F2691" s="573" t="s">
        <v>141</v>
      </c>
      <c r="G2691" s="569" t="s">
        <v>42</v>
      </c>
      <c r="H2691" s="569" t="s">
        <v>41</v>
      </c>
      <c r="I2691" s="575" t="s">
        <v>54</v>
      </c>
      <c r="J2691" s="569" t="s">
        <v>96</v>
      </c>
      <c r="K2691" s="569" t="s">
        <v>79</v>
      </c>
      <c r="L2691" s="570">
        <v>1</v>
      </c>
      <c r="M2691" s="571">
        <v>8.375304453379312E-2</v>
      </c>
      <c r="N2691" s="572">
        <v>155.79781317857143</v>
      </c>
      <c r="O2691" s="668" t="s">
        <v>151</v>
      </c>
      <c r="P2691" s="668" t="s">
        <v>96</v>
      </c>
      <c r="Q2691" s="574" t="s">
        <v>8957</v>
      </c>
      <c r="R2691" s="574" t="s">
        <v>9114</v>
      </c>
      <c r="S2691" s="574" t="s">
        <v>8841</v>
      </c>
      <c r="T2691" s="574" t="s">
        <v>9402</v>
      </c>
      <c r="U2691" s="574" t="s">
        <v>9349</v>
      </c>
      <c r="V2691" s="574" t="s">
        <v>9538</v>
      </c>
      <c r="W2691" s="575" t="s">
        <v>9434</v>
      </c>
      <c r="X2691" s="575" t="s">
        <v>9534</v>
      </c>
      <c r="Y2691" s="576" t="s">
        <v>9445</v>
      </c>
      <c r="Z2691" s="577" t="s">
        <v>9539</v>
      </c>
      <c r="AA2691" s="578" t="s">
        <v>9536</v>
      </c>
      <c r="AE2691"/>
    </row>
    <row r="2692" spans="1:31" s="563" customFormat="1">
      <c r="A2692"/>
      <c r="B2692"/>
      <c r="C2692" s="568">
        <v>2027</v>
      </c>
      <c r="D2692" s="569" t="s">
        <v>102</v>
      </c>
      <c r="E2692" s="569" t="s">
        <v>337</v>
      </c>
      <c r="F2692" s="573" t="s">
        <v>141</v>
      </c>
      <c r="G2692" s="569" t="s">
        <v>42</v>
      </c>
      <c r="H2692" s="569" t="s">
        <v>41</v>
      </c>
      <c r="I2692" s="575" t="s">
        <v>54</v>
      </c>
      <c r="J2692" s="569" t="s">
        <v>87</v>
      </c>
      <c r="K2692" s="569" t="s">
        <v>104</v>
      </c>
      <c r="L2692" s="570">
        <v>0.2</v>
      </c>
      <c r="M2692" s="571">
        <v>0.82478914160236683</v>
      </c>
      <c r="N2692" s="572">
        <v>37.391475162857134</v>
      </c>
      <c r="O2692" s="668" t="s">
        <v>151</v>
      </c>
      <c r="P2692" s="668" t="s">
        <v>87</v>
      </c>
      <c r="Q2692" s="574" t="s">
        <v>8859</v>
      </c>
      <c r="R2692" s="574" t="s">
        <v>9054</v>
      </c>
      <c r="S2692" s="574" t="s">
        <v>8848</v>
      </c>
      <c r="T2692" s="574" t="s">
        <v>9402</v>
      </c>
      <c r="U2692" s="574" t="s">
        <v>8861</v>
      </c>
      <c r="V2692" s="574" t="s">
        <v>9070</v>
      </c>
      <c r="W2692" s="575" t="s">
        <v>9447</v>
      </c>
      <c r="X2692" s="575" t="s">
        <v>9540</v>
      </c>
      <c r="Y2692" s="576" t="s">
        <v>9449</v>
      </c>
      <c r="Z2692" s="577" t="s">
        <v>9541</v>
      </c>
      <c r="AA2692" s="578" t="s">
        <v>9542</v>
      </c>
      <c r="AE2692"/>
    </row>
    <row r="2693" spans="1:31" s="563" customFormat="1">
      <c r="A2693"/>
      <c r="B2693"/>
      <c r="C2693" s="568">
        <v>2027</v>
      </c>
      <c r="D2693" s="569" t="s">
        <v>102</v>
      </c>
      <c r="E2693" s="569" t="s">
        <v>337</v>
      </c>
      <c r="F2693" s="573" t="s">
        <v>141</v>
      </c>
      <c r="G2693" s="569" t="s">
        <v>42</v>
      </c>
      <c r="H2693" s="569" t="s">
        <v>41</v>
      </c>
      <c r="I2693" s="575" t="s">
        <v>54</v>
      </c>
      <c r="J2693" s="569" t="s">
        <v>87</v>
      </c>
      <c r="K2693" s="569" t="s">
        <v>79</v>
      </c>
      <c r="L2693" s="570">
        <v>0.8</v>
      </c>
      <c r="M2693" s="571">
        <v>3.2991565664094673</v>
      </c>
      <c r="N2693" s="572">
        <v>149.56590065142854</v>
      </c>
      <c r="O2693" s="668" t="s">
        <v>151</v>
      </c>
      <c r="P2693" s="668" t="s">
        <v>87</v>
      </c>
      <c r="Q2693" s="574" t="s">
        <v>8957</v>
      </c>
      <c r="R2693" s="574" t="s">
        <v>9114</v>
      </c>
      <c r="S2693" s="574" t="s">
        <v>8848</v>
      </c>
      <c r="T2693" s="574" t="s">
        <v>9402</v>
      </c>
      <c r="U2693" s="574" t="s">
        <v>9290</v>
      </c>
      <c r="V2693" s="574" t="s">
        <v>9291</v>
      </c>
      <c r="W2693" s="575" t="s">
        <v>9434</v>
      </c>
      <c r="X2693" s="575" t="s">
        <v>9534</v>
      </c>
      <c r="Y2693" s="576" t="s">
        <v>9449</v>
      </c>
      <c r="Z2693" s="577" t="s">
        <v>9543</v>
      </c>
      <c r="AA2693" s="578" t="s">
        <v>9536</v>
      </c>
      <c r="AE2693"/>
    </row>
    <row r="2694" spans="1:31" s="563" customFormat="1">
      <c r="A2694"/>
      <c r="B2694"/>
      <c r="C2694" s="568">
        <v>2027</v>
      </c>
      <c r="D2694" s="569" t="s">
        <v>102</v>
      </c>
      <c r="E2694" s="569" t="s">
        <v>337</v>
      </c>
      <c r="F2694" s="573" t="s">
        <v>141</v>
      </c>
      <c r="G2694" s="569" t="s">
        <v>42</v>
      </c>
      <c r="H2694" s="569" t="s">
        <v>41</v>
      </c>
      <c r="I2694" s="575" t="s">
        <v>54</v>
      </c>
      <c r="J2694" s="569" t="s">
        <v>83</v>
      </c>
      <c r="K2694" s="569" t="s">
        <v>470</v>
      </c>
      <c r="L2694" s="570">
        <v>1</v>
      </c>
      <c r="M2694" s="571">
        <v>13.520074450737521</v>
      </c>
      <c r="N2694" s="572">
        <v>24.744358563655457</v>
      </c>
      <c r="O2694" s="668" t="s">
        <v>382</v>
      </c>
      <c r="P2694" s="668" t="s">
        <v>83</v>
      </c>
      <c r="Q2694" s="574" t="s">
        <v>9012</v>
      </c>
      <c r="R2694" s="574" t="s">
        <v>9072</v>
      </c>
      <c r="S2694" s="574" t="s">
        <v>8869</v>
      </c>
      <c r="T2694" s="574" t="s">
        <v>9402</v>
      </c>
      <c r="U2694" s="574" t="s">
        <v>9073</v>
      </c>
      <c r="V2694" s="574" t="s">
        <v>9074</v>
      </c>
      <c r="W2694" s="575" t="s">
        <v>9454</v>
      </c>
      <c r="X2694" s="575" t="s">
        <v>9544</v>
      </c>
      <c r="Y2694" s="576" t="s">
        <v>9456</v>
      </c>
      <c r="Z2694" s="577" t="s">
        <v>9545</v>
      </c>
      <c r="AA2694" s="578" t="s">
        <v>9546</v>
      </c>
      <c r="AE2694"/>
    </row>
    <row r="2695" spans="1:31" s="563" customFormat="1">
      <c r="A2695"/>
      <c r="B2695"/>
      <c r="C2695" s="568">
        <v>2027</v>
      </c>
      <c r="D2695" s="569" t="s">
        <v>102</v>
      </c>
      <c r="E2695" s="569" t="s">
        <v>337</v>
      </c>
      <c r="F2695" s="573" t="s">
        <v>141</v>
      </c>
      <c r="G2695" s="569" t="s">
        <v>42</v>
      </c>
      <c r="H2695" s="569" t="s">
        <v>41</v>
      </c>
      <c r="I2695" s="575" t="s">
        <v>54</v>
      </c>
      <c r="J2695" s="569" t="s">
        <v>77</v>
      </c>
      <c r="K2695" s="569" t="s">
        <v>79</v>
      </c>
      <c r="L2695" s="570">
        <v>1</v>
      </c>
      <c r="M2695" s="571">
        <v>11.143828755948919</v>
      </c>
      <c r="N2695" s="572">
        <v>461.95863209925244</v>
      </c>
      <c r="O2695" s="668" t="s">
        <v>381</v>
      </c>
      <c r="P2695" s="668" t="s">
        <v>77</v>
      </c>
      <c r="Q2695" s="574" t="s">
        <v>8957</v>
      </c>
      <c r="R2695" s="574" t="s">
        <v>9114</v>
      </c>
      <c r="S2695" s="574" t="s">
        <v>8879</v>
      </c>
      <c r="T2695" s="574" t="s">
        <v>9402</v>
      </c>
      <c r="U2695" s="574" t="s">
        <v>9463</v>
      </c>
      <c r="V2695" s="574" t="s">
        <v>9547</v>
      </c>
      <c r="W2695" s="575" t="s">
        <v>9434</v>
      </c>
      <c r="X2695" s="575" t="s">
        <v>9534</v>
      </c>
      <c r="Y2695" s="576" t="s">
        <v>9465</v>
      </c>
      <c r="Z2695" s="577" t="s">
        <v>9548</v>
      </c>
      <c r="AA2695" s="578" t="s">
        <v>9536</v>
      </c>
      <c r="AE2695"/>
    </row>
    <row r="2696" spans="1:31" s="563" customFormat="1">
      <c r="A2696"/>
      <c r="B2696"/>
      <c r="C2696" s="568">
        <v>2027</v>
      </c>
      <c r="D2696" s="569" t="s">
        <v>102</v>
      </c>
      <c r="E2696" s="569" t="s">
        <v>337</v>
      </c>
      <c r="F2696" s="573" t="s">
        <v>141</v>
      </c>
      <c r="G2696" s="569" t="s">
        <v>42</v>
      </c>
      <c r="H2696" s="569" t="s">
        <v>41</v>
      </c>
      <c r="I2696" s="575" t="s">
        <v>54</v>
      </c>
      <c r="J2696" s="569" t="s">
        <v>349</v>
      </c>
      <c r="K2696" s="569" t="s">
        <v>79</v>
      </c>
      <c r="L2696" s="570">
        <v>1</v>
      </c>
      <c r="M2696" s="571">
        <v>3.9106701271761781</v>
      </c>
      <c r="N2696" s="572">
        <v>455.25335019712429</v>
      </c>
      <c r="O2696" s="668" t="s">
        <v>151</v>
      </c>
      <c r="P2696" s="668" t="s">
        <v>349</v>
      </c>
      <c r="Q2696" s="574" t="s">
        <v>8957</v>
      </c>
      <c r="R2696" s="574" t="s">
        <v>9114</v>
      </c>
      <c r="S2696" s="574" t="s">
        <v>8895</v>
      </c>
      <c r="T2696" s="574" t="s">
        <v>9402</v>
      </c>
      <c r="U2696" s="574" t="s">
        <v>9467</v>
      </c>
      <c r="V2696" s="574" t="s">
        <v>9549</v>
      </c>
      <c r="W2696" s="575" t="s">
        <v>9434</v>
      </c>
      <c r="X2696" s="575" t="s">
        <v>9534</v>
      </c>
      <c r="Y2696" s="576" t="s">
        <v>9469</v>
      </c>
      <c r="Z2696" s="577" t="s">
        <v>9550</v>
      </c>
      <c r="AA2696" s="578" t="s">
        <v>9536</v>
      </c>
      <c r="AE2696"/>
    </row>
    <row r="2697" spans="1:31" s="563" customFormat="1">
      <c r="A2697"/>
      <c r="B2697"/>
      <c r="C2697" s="568">
        <v>2027</v>
      </c>
      <c r="D2697" s="569" t="s">
        <v>102</v>
      </c>
      <c r="E2697" s="569" t="s">
        <v>337</v>
      </c>
      <c r="F2697" s="573" t="s">
        <v>141</v>
      </c>
      <c r="G2697" s="569" t="s">
        <v>42</v>
      </c>
      <c r="H2697" s="569" t="s">
        <v>41</v>
      </c>
      <c r="I2697" s="575" t="s">
        <v>54</v>
      </c>
      <c r="J2697" s="569" t="s">
        <v>76</v>
      </c>
      <c r="K2697" s="569" t="s">
        <v>79</v>
      </c>
      <c r="L2697" s="570">
        <v>1</v>
      </c>
      <c r="M2697" s="571">
        <v>0.20767979561512834</v>
      </c>
      <c r="N2697" s="572">
        <v>93.478687907142856</v>
      </c>
      <c r="O2697" s="668" t="s">
        <v>151</v>
      </c>
      <c r="P2697" s="668" t="s">
        <v>76</v>
      </c>
      <c r="Q2697" s="574" t="s">
        <v>8957</v>
      </c>
      <c r="R2697" s="574" t="s">
        <v>9114</v>
      </c>
      <c r="S2697" s="574" t="s">
        <v>8903</v>
      </c>
      <c r="T2697" s="574" t="s">
        <v>9402</v>
      </c>
      <c r="U2697" s="574" t="s">
        <v>9310</v>
      </c>
      <c r="V2697" s="574" t="s">
        <v>9311</v>
      </c>
      <c r="W2697" s="575" t="s">
        <v>9434</v>
      </c>
      <c r="X2697" s="575" t="s">
        <v>9534</v>
      </c>
      <c r="Y2697" s="576" t="s">
        <v>9472</v>
      </c>
      <c r="Z2697" s="577" t="s">
        <v>9551</v>
      </c>
      <c r="AA2697" s="578" t="s">
        <v>9536</v>
      </c>
      <c r="AE2697"/>
    </row>
    <row r="2698" spans="1:31" s="563" customFormat="1">
      <c r="A2698"/>
      <c r="B2698"/>
      <c r="C2698" s="568">
        <v>2027</v>
      </c>
      <c r="D2698" s="569" t="s">
        <v>102</v>
      </c>
      <c r="E2698" s="569" t="s">
        <v>337</v>
      </c>
      <c r="F2698" s="573" t="s">
        <v>141</v>
      </c>
      <c r="G2698" s="569" t="s">
        <v>42</v>
      </c>
      <c r="H2698" s="569" t="s">
        <v>41</v>
      </c>
      <c r="I2698" s="575" t="s">
        <v>54</v>
      </c>
      <c r="J2698" s="569" t="s">
        <v>74</v>
      </c>
      <c r="K2698" s="569" t="s">
        <v>468</v>
      </c>
      <c r="L2698" s="570">
        <v>0.9</v>
      </c>
      <c r="M2698" s="571">
        <v>1.9989879019486791</v>
      </c>
      <c r="N2698" s="572">
        <v>901.40163339030607</v>
      </c>
      <c r="O2698" s="668" t="s">
        <v>151</v>
      </c>
      <c r="P2698" s="668" t="s">
        <v>74</v>
      </c>
      <c r="Q2698" s="574" t="s">
        <v>8846</v>
      </c>
      <c r="R2698" s="574" t="s">
        <v>9063</v>
      </c>
      <c r="S2698" s="574" t="s">
        <v>8916</v>
      </c>
      <c r="T2698" s="574" t="s">
        <v>9402</v>
      </c>
      <c r="U2698" s="574" t="s">
        <v>9474</v>
      </c>
      <c r="V2698" s="574" t="s">
        <v>9552</v>
      </c>
      <c r="W2698" s="575" t="s">
        <v>9476</v>
      </c>
      <c r="X2698" s="575" t="s">
        <v>9553</v>
      </c>
      <c r="Y2698" s="576" t="s">
        <v>9478</v>
      </c>
      <c r="Z2698" s="577" t="s">
        <v>9554</v>
      </c>
      <c r="AA2698" s="578" t="s">
        <v>9555</v>
      </c>
      <c r="AE2698"/>
    </row>
    <row r="2699" spans="1:31" s="563" customFormat="1">
      <c r="A2699"/>
      <c r="B2699"/>
      <c r="C2699" s="568">
        <v>2027</v>
      </c>
      <c r="D2699" s="569" t="s">
        <v>102</v>
      </c>
      <c r="E2699" s="569" t="s">
        <v>337</v>
      </c>
      <c r="F2699" s="573" t="s">
        <v>141</v>
      </c>
      <c r="G2699" s="569" t="s">
        <v>42</v>
      </c>
      <c r="H2699" s="569" t="s">
        <v>41</v>
      </c>
      <c r="I2699" s="575" t="s">
        <v>54</v>
      </c>
      <c r="J2699" s="569" t="s">
        <v>74</v>
      </c>
      <c r="K2699" s="569" t="s">
        <v>104</v>
      </c>
      <c r="L2699" s="570">
        <v>0.1</v>
      </c>
      <c r="M2699" s="571">
        <v>0.22210976688318659</v>
      </c>
      <c r="N2699" s="572">
        <v>100.15573704336734</v>
      </c>
      <c r="O2699" s="668" t="s">
        <v>151</v>
      </c>
      <c r="P2699" s="668" t="s">
        <v>74</v>
      </c>
      <c r="Q2699" s="574" t="s">
        <v>8859</v>
      </c>
      <c r="R2699" s="574" t="s">
        <v>9054</v>
      </c>
      <c r="S2699" s="574" t="s">
        <v>8916</v>
      </c>
      <c r="T2699" s="574" t="s">
        <v>9402</v>
      </c>
      <c r="U2699" s="574" t="s">
        <v>9314</v>
      </c>
      <c r="V2699" s="574" t="s">
        <v>9315</v>
      </c>
      <c r="W2699" s="575" t="s">
        <v>9447</v>
      </c>
      <c r="X2699" s="575" t="s">
        <v>9540</v>
      </c>
      <c r="Y2699" s="576" t="s">
        <v>9478</v>
      </c>
      <c r="Z2699" s="577" t="s">
        <v>9556</v>
      </c>
      <c r="AA2699" s="578" t="s">
        <v>9542</v>
      </c>
      <c r="AE2699"/>
    </row>
    <row r="2700" spans="1:31" s="563" customFormat="1">
      <c r="A2700"/>
      <c r="B2700"/>
      <c r="C2700" s="568">
        <v>2027</v>
      </c>
      <c r="D2700" s="569" t="s">
        <v>102</v>
      </c>
      <c r="E2700" s="569" t="s">
        <v>337</v>
      </c>
      <c r="F2700" s="573" t="s">
        <v>141</v>
      </c>
      <c r="G2700" s="569" t="s">
        <v>42</v>
      </c>
      <c r="H2700" s="569" t="s">
        <v>41</v>
      </c>
      <c r="I2700" s="575" t="s">
        <v>54</v>
      </c>
      <c r="J2700" s="569" t="s">
        <v>351</v>
      </c>
      <c r="K2700" s="569" t="s">
        <v>100</v>
      </c>
      <c r="L2700" s="570">
        <v>0.1</v>
      </c>
      <c r="M2700" s="571">
        <v>0.29470196321072423</v>
      </c>
      <c r="N2700" s="572">
        <v>1.3242814120178572</v>
      </c>
      <c r="O2700" s="668" t="s">
        <v>151</v>
      </c>
      <c r="P2700" s="668" t="s">
        <v>351</v>
      </c>
      <c r="Q2700" s="574" t="s">
        <v>8924</v>
      </c>
      <c r="R2700" s="574" t="s">
        <v>9120</v>
      </c>
      <c r="S2700" s="574" t="s">
        <v>8926</v>
      </c>
      <c r="T2700" s="574" t="s">
        <v>9402</v>
      </c>
      <c r="U2700" s="574" t="s">
        <v>8927</v>
      </c>
      <c r="V2700" s="574" t="s">
        <v>9121</v>
      </c>
      <c r="W2700" s="575" t="s">
        <v>9483</v>
      </c>
      <c r="X2700" s="575" t="s">
        <v>9557</v>
      </c>
      <c r="Y2700" s="576" t="s">
        <v>9485</v>
      </c>
      <c r="Z2700" s="577" t="s">
        <v>9558</v>
      </c>
      <c r="AA2700" s="578" t="s">
        <v>9559</v>
      </c>
      <c r="AE2700"/>
    </row>
    <row r="2701" spans="1:31" s="563" customFormat="1">
      <c r="A2701"/>
      <c r="B2701"/>
      <c r="C2701" s="568">
        <v>2027</v>
      </c>
      <c r="D2701" s="569" t="s">
        <v>102</v>
      </c>
      <c r="E2701" s="569" t="s">
        <v>337</v>
      </c>
      <c r="F2701" s="573" t="s">
        <v>141</v>
      </c>
      <c r="G2701" s="569" t="s">
        <v>42</v>
      </c>
      <c r="H2701" s="569" t="s">
        <v>41</v>
      </c>
      <c r="I2701" s="575" t="s">
        <v>54</v>
      </c>
      <c r="J2701" s="569" t="s">
        <v>351</v>
      </c>
      <c r="K2701" s="569" t="s">
        <v>470</v>
      </c>
      <c r="L2701" s="570">
        <v>0.9</v>
      </c>
      <c r="M2701" s="571">
        <v>2.6523176688965178</v>
      </c>
      <c r="N2701" s="572">
        <v>11.918532708160715</v>
      </c>
      <c r="O2701" s="668" t="s">
        <v>151</v>
      </c>
      <c r="P2701" s="668" t="s">
        <v>351</v>
      </c>
      <c r="Q2701" s="574" t="s">
        <v>9012</v>
      </c>
      <c r="R2701" s="574" t="s">
        <v>9072</v>
      </c>
      <c r="S2701" s="574" t="s">
        <v>8926</v>
      </c>
      <c r="T2701" s="574" t="s">
        <v>9402</v>
      </c>
      <c r="U2701" s="574" t="s">
        <v>9014</v>
      </c>
      <c r="V2701" s="574" t="s">
        <v>9125</v>
      </c>
      <c r="W2701" s="575" t="s">
        <v>9454</v>
      </c>
      <c r="X2701" s="575" t="s">
        <v>9544</v>
      </c>
      <c r="Y2701" s="576" t="s">
        <v>9485</v>
      </c>
      <c r="Z2701" s="577" t="s">
        <v>9560</v>
      </c>
      <c r="AA2701" s="578" t="s">
        <v>9546</v>
      </c>
      <c r="AE2701"/>
    </row>
    <row r="2702" spans="1:31" s="563" customFormat="1">
      <c r="A2702"/>
      <c r="B2702"/>
      <c r="C2702" s="568">
        <v>2027</v>
      </c>
      <c r="D2702" s="569" t="s">
        <v>102</v>
      </c>
      <c r="E2702" s="569" t="s">
        <v>337</v>
      </c>
      <c r="F2702" s="573" t="s">
        <v>141</v>
      </c>
      <c r="G2702" s="569" t="s">
        <v>42</v>
      </c>
      <c r="H2702" s="569" t="s">
        <v>41</v>
      </c>
      <c r="I2702" s="575" t="s">
        <v>54</v>
      </c>
      <c r="J2702" s="569" t="s">
        <v>67</v>
      </c>
      <c r="K2702" s="569" t="s">
        <v>470</v>
      </c>
      <c r="L2702" s="570">
        <v>0.9</v>
      </c>
      <c r="M2702" s="571">
        <v>3.7567066513903256</v>
      </c>
      <c r="N2702" s="572">
        <v>14.179351536476727</v>
      </c>
      <c r="O2702" s="668" t="s">
        <v>382</v>
      </c>
      <c r="P2702" s="668" t="s">
        <v>67</v>
      </c>
      <c r="Q2702" s="574" t="s">
        <v>9012</v>
      </c>
      <c r="R2702" s="574" t="s">
        <v>9072</v>
      </c>
      <c r="S2702" s="574" t="s">
        <v>8934</v>
      </c>
      <c r="T2702" s="574" t="s">
        <v>9402</v>
      </c>
      <c r="U2702" s="574" t="s">
        <v>9127</v>
      </c>
      <c r="V2702" s="574" t="s">
        <v>9128</v>
      </c>
      <c r="W2702" s="575" t="s">
        <v>9454</v>
      </c>
      <c r="X2702" s="575" t="s">
        <v>9544</v>
      </c>
      <c r="Y2702" s="576" t="s">
        <v>9490</v>
      </c>
      <c r="Z2702" s="577" t="s">
        <v>9561</v>
      </c>
      <c r="AA2702" s="578" t="s">
        <v>9546</v>
      </c>
      <c r="AE2702"/>
    </row>
    <row r="2703" spans="1:31" s="563" customFormat="1">
      <c r="A2703"/>
      <c r="B2703"/>
      <c r="C2703" s="568">
        <v>2027</v>
      </c>
      <c r="D2703" s="569" t="s">
        <v>102</v>
      </c>
      <c r="E2703" s="569" t="s">
        <v>337</v>
      </c>
      <c r="F2703" s="573" t="s">
        <v>141</v>
      </c>
      <c r="G2703" s="569" t="s">
        <v>42</v>
      </c>
      <c r="H2703" s="569" t="s">
        <v>41</v>
      </c>
      <c r="I2703" s="575" t="s">
        <v>54</v>
      </c>
      <c r="J2703" s="569" t="s">
        <v>67</v>
      </c>
      <c r="K2703" s="569" t="s">
        <v>81</v>
      </c>
      <c r="L2703" s="570">
        <v>0.1</v>
      </c>
      <c r="M2703" s="571">
        <v>0.41741185015448062</v>
      </c>
      <c r="N2703" s="572">
        <v>1.5754835040529698</v>
      </c>
      <c r="O2703" s="668" t="s">
        <v>382</v>
      </c>
      <c r="P2703" s="668" t="s">
        <v>67</v>
      </c>
      <c r="Q2703" s="574" t="s">
        <v>8867</v>
      </c>
      <c r="R2703" s="574" t="s">
        <v>9078</v>
      </c>
      <c r="S2703" s="574" t="s">
        <v>8934</v>
      </c>
      <c r="T2703" s="574" t="s">
        <v>9402</v>
      </c>
      <c r="U2703" s="574" t="s">
        <v>8935</v>
      </c>
      <c r="V2703" s="574" t="s">
        <v>9130</v>
      </c>
      <c r="W2703" s="575" t="s">
        <v>9459</v>
      </c>
      <c r="X2703" s="575" t="s">
        <v>9562</v>
      </c>
      <c r="Y2703" s="576" t="s">
        <v>9490</v>
      </c>
      <c r="Z2703" s="577" t="s">
        <v>9563</v>
      </c>
      <c r="AA2703" s="578" t="s">
        <v>9564</v>
      </c>
      <c r="AE2703"/>
    </row>
    <row r="2704" spans="1:31" s="563" customFormat="1">
      <c r="A2704"/>
      <c r="B2704"/>
      <c r="C2704" s="568">
        <v>2027</v>
      </c>
      <c r="D2704" s="569" t="s">
        <v>102</v>
      </c>
      <c r="E2704" s="569" t="s">
        <v>337</v>
      </c>
      <c r="F2704" s="573" t="s">
        <v>141</v>
      </c>
      <c r="G2704" s="569" t="s">
        <v>42</v>
      </c>
      <c r="H2704" s="569" t="s">
        <v>41</v>
      </c>
      <c r="I2704" s="575" t="s">
        <v>54</v>
      </c>
      <c r="J2704" s="569" t="s">
        <v>66</v>
      </c>
      <c r="K2704" s="569" t="s">
        <v>310</v>
      </c>
      <c r="L2704" s="570">
        <v>0.1</v>
      </c>
      <c r="M2704" s="571">
        <v>1.1464637179697568</v>
      </c>
      <c r="N2704" s="572">
        <v>45.951602201544937</v>
      </c>
      <c r="O2704" s="668" t="s">
        <v>381</v>
      </c>
      <c r="P2704" s="668" t="s">
        <v>66</v>
      </c>
      <c r="Q2704" s="574" t="s">
        <v>8949</v>
      </c>
      <c r="R2704" s="574" t="s">
        <v>9134</v>
      </c>
      <c r="S2704" s="574" t="s">
        <v>8941</v>
      </c>
      <c r="T2704" s="574" t="s">
        <v>9402</v>
      </c>
      <c r="U2704" s="574" t="s">
        <v>8951</v>
      </c>
      <c r="V2704" s="574" t="s">
        <v>9135</v>
      </c>
      <c r="W2704" s="575" t="s">
        <v>9493</v>
      </c>
      <c r="X2704" s="575" t="s">
        <v>9565</v>
      </c>
      <c r="Y2704" s="576" t="s">
        <v>9495</v>
      </c>
      <c r="Z2704" s="577" t="s">
        <v>9566</v>
      </c>
      <c r="AA2704" s="578" t="s">
        <v>9567</v>
      </c>
      <c r="AE2704"/>
    </row>
    <row r="2705" spans="1:31" s="563" customFormat="1">
      <c r="A2705"/>
      <c r="B2705"/>
      <c r="C2705" s="568">
        <v>2027</v>
      </c>
      <c r="D2705" s="569" t="s">
        <v>102</v>
      </c>
      <c r="E2705" s="569" t="s">
        <v>337</v>
      </c>
      <c r="F2705" s="573" t="s">
        <v>141</v>
      </c>
      <c r="G2705" s="569" t="s">
        <v>42</v>
      </c>
      <c r="H2705" s="569" t="s">
        <v>41</v>
      </c>
      <c r="I2705" s="575" t="s">
        <v>54</v>
      </c>
      <c r="J2705" s="569" t="s">
        <v>66</v>
      </c>
      <c r="K2705" s="569" t="s">
        <v>470</v>
      </c>
      <c r="L2705" s="570">
        <v>0.9</v>
      </c>
      <c r="M2705" s="571">
        <v>10.318173461727811</v>
      </c>
      <c r="N2705" s="572">
        <v>413.56441981390446</v>
      </c>
      <c r="O2705" s="668" t="s">
        <v>381</v>
      </c>
      <c r="P2705" s="668" t="s">
        <v>66</v>
      </c>
      <c r="Q2705" s="574" t="s">
        <v>9012</v>
      </c>
      <c r="R2705" s="574" t="s">
        <v>9072</v>
      </c>
      <c r="S2705" s="574" t="s">
        <v>8941</v>
      </c>
      <c r="T2705" s="574" t="s">
        <v>9402</v>
      </c>
      <c r="U2705" s="574" t="s">
        <v>9498</v>
      </c>
      <c r="V2705" s="574" t="s">
        <v>9568</v>
      </c>
      <c r="W2705" s="575" t="s">
        <v>9454</v>
      </c>
      <c r="X2705" s="575" t="s">
        <v>9544</v>
      </c>
      <c r="Y2705" s="576" t="s">
        <v>9495</v>
      </c>
      <c r="Z2705" s="577" t="s">
        <v>9569</v>
      </c>
      <c r="AA2705" s="578" t="s">
        <v>9546</v>
      </c>
      <c r="AE2705"/>
    </row>
    <row r="2706" spans="1:31" s="563" customFormat="1">
      <c r="A2706"/>
      <c r="B2706"/>
      <c r="C2706" s="568">
        <v>2027</v>
      </c>
      <c r="D2706" s="569" t="s">
        <v>102</v>
      </c>
      <c r="E2706" s="569" t="s">
        <v>337</v>
      </c>
      <c r="F2706" s="573" t="s">
        <v>141</v>
      </c>
      <c r="G2706" s="569" t="s">
        <v>42</v>
      </c>
      <c r="H2706" s="569" t="s">
        <v>41</v>
      </c>
      <c r="I2706" s="575" t="s">
        <v>54</v>
      </c>
      <c r="J2706" s="569" t="s">
        <v>348</v>
      </c>
      <c r="K2706" s="569" t="s">
        <v>471</v>
      </c>
      <c r="L2706" s="570">
        <v>0.5</v>
      </c>
      <c r="M2706" s="571">
        <v>5.3090455871822053</v>
      </c>
      <c r="N2706" s="572">
        <v>608.58520772879467</v>
      </c>
      <c r="O2706" s="668" t="s">
        <v>151</v>
      </c>
      <c r="P2706" s="668" t="s">
        <v>348</v>
      </c>
      <c r="Q2706" s="574" t="s">
        <v>9276</v>
      </c>
      <c r="R2706" s="574" t="s">
        <v>9277</v>
      </c>
      <c r="S2706" s="574" t="s">
        <v>8965</v>
      </c>
      <c r="T2706" s="574" t="s">
        <v>9402</v>
      </c>
      <c r="U2706" s="574" t="s">
        <v>9335</v>
      </c>
      <c r="V2706" s="574" t="s">
        <v>9336</v>
      </c>
      <c r="W2706" s="575" t="s">
        <v>9503</v>
      </c>
      <c r="X2706" s="575" t="s">
        <v>9570</v>
      </c>
      <c r="Y2706" s="576" t="s">
        <v>9505</v>
      </c>
      <c r="Z2706" s="577" t="s">
        <v>9571</v>
      </c>
      <c r="AA2706" s="578" t="s">
        <v>9572</v>
      </c>
      <c r="AE2706"/>
    </row>
    <row r="2707" spans="1:31" s="563" customFormat="1">
      <c r="A2707"/>
      <c r="B2707"/>
      <c r="C2707" s="568">
        <v>2027</v>
      </c>
      <c r="D2707" s="569" t="s">
        <v>102</v>
      </c>
      <c r="E2707" s="569" t="s">
        <v>337</v>
      </c>
      <c r="F2707" s="573" t="s">
        <v>141</v>
      </c>
      <c r="G2707" s="569" t="s">
        <v>42</v>
      </c>
      <c r="H2707" s="569" t="s">
        <v>41</v>
      </c>
      <c r="I2707" s="575" t="s">
        <v>54</v>
      </c>
      <c r="J2707" s="569" t="s">
        <v>348</v>
      </c>
      <c r="K2707" s="569" t="s">
        <v>469</v>
      </c>
      <c r="L2707" s="570">
        <v>0.5</v>
      </c>
      <c r="M2707" s="571">
        <v>5.3090455871822053</v>
      </c>
      <c r="N2707" s="572">
        <v>608.58520772879467</v>
      </c>
      <c r="O2707" s="668" t="s">
        <v>151</v>
      </c>
      <c r="P2707" s="668" t="s">
        <v>348</v>
      </c>
      <c r="Q2707" s="574" t="s">
        <v>8877</v>
      </c>
      <c r="R2707" s="574" t="s">
        <v>9083</v>
      </c>
      <c r="S2707" s="574" t="s">
        <v>8965</v>
      </c>
      <c r="T2707" s="574" t="s">
        <v>9402</v>
      </c>
      <c r="U2707" s="574" t="s">
        <v>8966</v>
      </c>
      <c r="V2707" s="574" t="s">
        <v>9141</v>
      </c>
      <c r="W2707" s="575" t="s">
        <v>9508</v>
      </c>
      <c r="X2707" s="575" t="s">
        <v>9573</v>
      </c>
      <c r="Y2707" s="576" t="s">
        <v>9505</v>
      </c>
      <c r="Z2707" s="577" t="s">
        <v>9574</v>
      </c>
      <c r="AA2707" s="578" t="s">
        <v>9575</v>
      </c>
      <c r="AE2707"/>
    </row>
    <row r="2708" spans="1:31" s="563" customFormat="1">
      <c r="A2708"/>
      <c r="B2708"/>
      <c r="C2708" s="568">
        <v>2027</v>
      </c>
      <c r="D2708" s="569" t="s">
        <v>16</v>
      </c>
      <c r="E2708" s="569" t="s">
        <v>357</v>
      </c>
      <c r="F2708" s="573" t="s">
        <v>462</v>
      </c>
      <c r="G2708" s="569" t="s">
        <v>42</v>
      </c>
      <c r="H2708" s="569" t="s">
        <v>41</v>
      </c>
      <c r="I2708" s="575" t="s">
        <v>54</v>
      </c>
      <c r="J2708" s="569" t="s">
        <v>352</v>
      </c>
      <c r="K2708" s="569" t="s">
        <v>106</v>
      </c>
      <c r="L2708" s="570">
        <v>1</v>
      </c>
      <c r="M2708" s="571">
        <v>1.4664927399393761</v>
      </c>
      <c r="N2708" s="572">
        <v>58.279999999999994</v>
      </c>
      <c r="O2708" s="668" t="s">
        <v>151</v>
      </c>
      <c r="P2708" s="668" t="s">
        <v>352</v>
      </c>
      <c r="Q2708" s="574" t="s">
        <v>8811</v>
      </c>
      <c r="R2708" s="574" t="s">
        <v>8812</v>
      </c>
      <c r="S2708" s="574" t="s">
        <v>8784</v>
      </c>
      <c r="T2708" s="574" t="s">
        <v>9576</v>
      </c>
      <c r="U2708" s="574" t="s">
        <v>9234</v>
      </c>
      <c r="V2708" s="574" t="s">
        <v>9577</v>
      </c>
      <c r="W2708" s="575" t="s">
        <v>9578</v>
      </c>
      <c r="X2708" s="575" t="s">
        <v>9579</v>
      </c>
      <c r="Y2708" s="576" t="s">
        <v>9580</v>
      </c>
      <c r="Z2708" s="577" t="s">
        <v>9581</v>
      </c>
      <c r="AA2708" s="578" t="s">
        <v>9582</v>
      </c>
      <c r="AE2708"/>
    </row>
    <row r="2709" spans="1:31" s="563" customFormat="1">
      <c r="A2709"/>
      <c r="B2709"/>
      <c r="C2709" s="568">
        <v>2027</v>
      </c>
      <c r="D2709" s="569" t="s">
        <v>16</v>
      </c>
      <c r="E2709" s="569" t="s">
        <v>357</v>
      </c>
      <c r="F2709" s="573" t="s">
        <v>462</v>
      </c>
      <c r="G2709" s="569" t="s">
        <v>42</v>
      </c>
      <c r="H2709" s="569" t="s">
        <v>41</v>
      </c>
      <c r="I2709" s="575" t="s">
        <v>54</v>
      </c>
      <c r="J2709" s="569" t="s">
        <v>116</v>
      </c>
      <c r="K2709" s="569" t="s">
        <v>330</v>
      </c>
      <c r="L2709" s="570">
        <v>1</v>
      </c>
      <c r="M2709" s="571">
        <v>2.4549587141176206</v>
      </c>
      <c r="N2709" s="572">
        <v>11.042526315789473</v>
      </c>
      <c r="O2709" s="668" t="s">
        <v>382</v>
      </c>
      <c r="P2709" s="668" t="s">
        <v>116</v>
      </c>
      <c r="Q2709" s="574" t="s">
        <v>8821</v>
      </c>
      <c r="R2709" s="574" t="s">
        <v>8822</v>
      </c>
      <c r="S2709" s="574" t="s">
        <v>8795</v>
      </c>
      <c r="T2709" s="574" t="s">
        <v>9576</v>
      </c>
      <c r="U2709" s="574" t="s">
        <v>9415</v>
      </c>
      <c r="V2709" s="574" t="s">
        <v>9416</v>
      </c>
      <c r="W2709" s="575" t="s">
        <v>9583</v>
      </c>
      <c r="X2709" s="575" t="s">
        <v>9584</v>
      </c>
      <c r="Y2709" s="576" t="s">
        <v>9585</v>
      </c>
      <c r="Z2709" s="577" t="s">
        <v>9586</v>
      </c>
      <c r="AA2709" s="578" t="s">
        <v>9587</v>
      </c>
      <c r="AE2709"/>
    </row>
    <row r="2710" spans="1:31" s="563" customFormat="1">
      <c r="A2710"/>
      <c r="B2710"/>
      <c r="C2710" s="568">
        <v>2027</v>
      </c>
      <c r="D2710" s="569" t="s">
        <v>16</v>
      </c>
      <c r="E2710" s="569" t="s">
        <v>357</v>
      </c>
      <c r="F2710" s="573" t="s">
        <v>462</v>
      </c>
      <c r="G2710" s="569" t="s">
        <v>42</v>
      </c>
      <c r="H2710" s="569" t="s">
        <v>41</v>
      </c>
      <c r="I2710" s="575" t="s">
        <v>54</v>
      </c>
      <c r="J2710" s="569" t="s">
        <v>109</v>
      </c>
      <c r="K2710" s="569" t="s">
        <v>310</v>
      </c>
      <c r="L2710" s="570">
        <v>0.25</v>
      </c>
      <c r="M2710" s="571">
        <v>1.4042146829934596</v>
      </c>
      <c r="N2710" s="572">
        <v>55.212631578947367</v>
      </c>
      <c r="O2710" s="668" t="s">
        <v>381</v>
      </c>
      <c r="P2710" s="668" t="s">
        <v>109</v>
      </c>
      <c r="Q2710" s="574" t="s">
        <v>8949</v>
      </c>
      <c r="R2710" s="574" t="s">
        <v>8950</v>
      </c>
      <c r="S2710" s="574" t="s">
        <v>8813</v>
      </c>
      <c r="T2710" s="574" t="s">
        <v>9576</v>
      </c>
      <c r="U2710" s="574" t="s">
        <v>9588</v>
      </c>
      <c r="V2710" s="574" t="s">
        <v>9589</v>
      </c>
      <c r="W2710" s="575" t="s">
        <v>9590</v>
      </c>
      <c r="X2710" s="575" t="s">
        <v>9591</v>
      </c>
      <c r="Y2710" s="576" t="s">
        <v>9592</v>
      </c>
      <c r="Z2710" s="577" t="s">
        <v>9593</v>
      </c>
      <c r="AA2710" s="578" t="s">
        <v>9594</v>
      </c>
      <c r="AE2710"/>
    </row>
    <row r="2711" spans="1:31" s="563" customFormat="1">
      <c r="A2711"/>
      <c r="B2711"/>
      <c r="C2711" s="568">
        <v>2027</v>
      </c>
      <c r="D2711" s="569" t="s">
        <v>16</v>
      </c>
      <c r="E2711" s="569" t="s">
        <v>357</v>
      </c>
      <c r="F2711" s="573" t="s">
        <v>462</v>
      </c>
      <c r="G2711" s="569" t="s">
        <v>42</v>
      </c>
      <c r="H2711" s="569" t="s">
        <v>41</v>
      </c>
      <c r="I2711" s="575" t="s">
        <v>54</v>
      </c>
      <c r="J2711" s="569" t="s">
        <v>109</v>
      </c>
      <c r="K2711" s="569" t="s">
        <v>111</v>
      </c>
      <c r="L2711" s="570">
        <v>0.4</v>
      </c>
      <c r="M2711" s="571">
        <v>2.2467434927895358</v>
      </c>
      <c r="N2711" s="572">
        <v>88.340210526315801</v>
      </c>
      <c r="O2711" s="668" t="s">
        <v>381</v>
      </c>
      <c r="P2711" s="668" t="s">
        <v>109</v>
      </c>
      <c r="Q2711" s="574" t="s">
        <v>8908</v>
      </c>
      <c r="R2711" s="574" t="s">
        <v>8909</v>
      </c>
      <c r="S2711" s="574" t="s">
        <v>8813</v>
      </c>
      <c r="T2711" s="574" t="s">
        <v>9576</v>
      </c>
      <c r="U2711" s="574" t="s">
        <v>9250</v>
      </c>
      <c r="V2711" s="574" t="s">
        <v>9421</v>
      </c>
      <c r="W2711" s="575" t="s">
        <v>9595</v>
      </c>
      <c r="X2711" s="575" t="s">
        <v>9596</v>
      </c>
      <c r="Y2711" s="576" t="s">
        <v>9592</v>
      </c>
      <c r="Z2711" s="577" t="s">
        <v>9597</v>
      </c>
      <c r="AA2711" s="578" t="s">
        <v>9598</v>
      </c>
      <c r="AE2711"/>
    </row>
    <row r="2712" spans="1:31" s="563" customFormat="1">
      <c r="A2712"/>
      <c r="B2712"/>
      <c r="C2712" s="568">
        <v>2027</v>
      </c>
      <c r="D2712" s="569" t="s">
        <v>16</v>
      </c>
      <c r="E2712" s="569" t="s">
        <v>357</v>
      </c>
      <c r="F2712" s="573" t="s">
        <v>462</v>
      </c>
      <c r="G2712" s="569" t="s">
        <v>42</v>
      </c>
      <c r="H2712" s="569" t="s">
        <v>41</v>
      </c>
      <c r="I2712" s="575" t="s">
        <v>54</v>
      </c>
      <c r="J2712" s="569" t="s">
        <v>109</v>
      </c>
      <c r="K2712" s="569" t="s">
        <v>106</v>
      </c>
      <c r="L2712" s="570">
        <v>0.35</v>
      </c>
      <c r="M2712" s="571">
        <v>1.9659005561908434</v>
      </c>
      <c r="N2712" s="572">
        <v>77.297684210526299</v>
      </c>
      <c r="O2712" s="668" t="s">
        <v>381</v>
      </c>
      <c r="P2712" s="668" t="s">
        <v>109</v>
      </c>
      <c r="Q2712" s="574" t="s">
        <v>8811</v>
      </c>
      <c r="R2712" s="574" t="s">
        <v>8812</v>
      </c>
      <c r="S2712" s="574" t="s">
        <v>8813</v>
      </c>
      <c r="T2712" s="574" t="s">
        <v>9576</v>
      </c>
      <c r="U2712" s="574" t="s">
        <v>8814</v>
      </c>
      <c r="V2712" s="574" t="s">
        <v>8815</v>
      </c>
      <c r="W2712" s="575" t="s">
        <v>9578</v>
      </c>
      <c r="X2712" s="575" t="s">
        <v>9579</v>
      </c>
      <c r="Y2712" s="576" t="s">
        <v>9592</v>
      </c>
      <c r="Z2712" s="577" t="s">
        <v>9599</v>
      </c>
      <c r="AA2712" s="578" t="s">
        <v>9582</v>
      </c>
      <c r="AE2712"/>
    </row>
    <row r="2713" spans="1:31" s="563" customFormat="1">
      <c r="A2713"/>
      <c r="B2713"/>
      <c r="C2713" s="568">
        <v>2027</v>
      </c>
      <c r="D2713" s="569" t="s">
        <v>16</v>
      </c>
      <c r="E2713" s="569" t="s">
        <v>357</v>
      </c>
      <c r="F2713" s="573" t="s">
        <v>462</v>
      </c>
      <c r="G2713" s="569" t="s">
        <v>42</v>
      </c>
      <c r="H2713" s="569" t="s">
        <v>41</v>
      </c>
      <c r="I2713" s="575" t="s">
        <v>54</v>
      </c>
      <c r="J2713" s="569" t="s">
        <v>350</v>
      </c>
      <c r="K2713" s="569" t="s">
        <v>104</v>
      </c>
      <c r="L2713" s="570">
        <v>1</v>
      </c>
      <c r="M2713" s="571">
        <v>3.2125682417201893</v>
      </c>
      <c r="N2713" s="572">
        <v>372.99199999999996</v>
      </c>
      <c r="O2713" s="668" t="s">
        <v>151</v>
      </c>
      <c r="P2713" s="668" t="s">
        <v>350</v>
      </c>
      <c r="Q2713" s="574" t="s">
        <v>8859</v>
      </c>
      <c r="R2713" s="574" t="s">
        <v>8860</v>
      </c>
      <c r="S2713" s="574" t="s">
        <v>8823</v>
      </c>
      <c r="T2713" s="574" t="s">
        <v>9576</v>
      </c>
      <c r="U2713" s="574" t="s">
        <v>8981</v>
      </c>
      <c r="V2713" s="574" t="s">
        <v>8982</v>
      </c>
      <c r="W2713" s="575" t="s">
        <v>9600</v>
      </c>
      <c r="X2713" s="575" t="s">
        <v>9601</v>
      </c>
      <c r="Y2713" s="576" t="s">
        <v>9602</v>
      </c>
      <c r="Z2713" s="577" t="s">
        <v>9603</v>
      </c>
      <c r="AA2713" s="578" t="s">
        <v>9604</v>
      </c>
      <c r="AE2713"/>
    </row>
    <row r="2714" spans="1:31" s="563" customFormat="1">
      <c r="A2714"/>
      <c r="B2714"/>
      <c r="C2714" s="568">
        <v>2027</v>
      </c>
      <c r="D2714" s="569" t="s">
        <v>16</v>
      </c>
      <c r="E2714" s="569" t="s">
        <v>357</v>
      </c>
      <c r="F2714" s="573" t="s">
        <v>462</v>
      </c>
      <c r="G2714" s="569" t="s">
        <v>42</v>
      </c>
      <c r="H2714" s="569" t="s">
        <v>41</v>
      </c>
      <c r="I2714" s="575" t="s">
        <v>54</v>
      </c>
      <c r="J2714" s="569" t="s">
        <v>99</v>
      </c>
      <c r="K2714" s="569" t="s">
        <v>331</v>
      </c>
      <c r="L2714" s="570">
        <v>1</v>
      </c>
      <c r="M2714" s="571">
        <v>1.3344317193727202</v>
      </c>
      <c r="N2714" s="572">
        <v>326.36799999999994</v>
      </c>
      <c r="O2714" s="668" t="s">
        <v>151</v>
      </c>
      <c r="P2714" s="668" t="s">
        <v>99</v>
      </c>
      <c r="Q2714" s="574" t="s">
        <v>9605</v>
      </c>
      <c r="R2714" s="574" t="s">
        <v>9606</v>
      </c>
      <c r="S2714" s="574" t="s">
        <v>8833</v>
      </c>
      <c r="T2714" s="574" t="s">
        <v>9576</v>
      </c>
      <c r="U2714" s="574" t="s">
        <v>9607</v>
      </c>
      <c r="V2714" s="574" t="s">
        <v>9608</v>
      </c>
      <c r="W2714" s="575" t="s">
        <v>9609</v>
      </c>
      <c r="X2714" s="575" t="s">
        <v>9610</v>
      </c>
      <c r="Y2714" s="576" t="s">
        <v>9611</v>
      </c>
      <c r="Z2714" s="577" t="s">
        <v>9612</v>
      </c>
      <c r="AA2714" s="578" t="s">
        <v>9613</v>
      </c>
      <c r="AE2714"/>
    </row>
    <row r="2715" spans="1:31" s="563" customFormat="1">
      <c r="A2715"/>
      <c r="B2715"/>
      <c r="C2715" s="568">
        <v>2027</v>
      </c>
      <c r="D2715" s="569" t="s">
        <v>16</v>
      </c>
      <c r="E2715" s="569" t="s">
        <v>357</v>
      </c>
      <c r="F2715" s="573" t="s">
        <v>462</v>
      </c>
      <c r="G2715" s="569" t="s">
        <v>42</v>
      </c>
      <c r="H2715" s="569" t="s">
        <v>41</v>
      </c>
      <c r="I2715" s="575" t="s">
        <v>54</v>
      </c>
      <c r="J2715" s="569" t="s">
        <v>96</v>
      </c>
      <c r="K2715" s="569" t="s">
        <v>311</v>
      </c>
      <c r="L2715" s="570">
        <v>1</v>
      </c>
      <c r="M2715" s="571">
        <v>2.3309858510822047E-2</v>
      </c>
      <c r="N2715" s="572">
        <v>46.623999999999995</v>
      </c>
      <c r="O2715" s="668" t="s">
        <v>151</v>
      </c>
      <c r="P2715" s="668" t="s">
        <v>96</v>
      </c>
      <c r="Q2715" s="574" t="s">
        <v>9614</v>
      </c>
      <c r="R2715" s="574" t="s">
        <v>9615</v>
      </c>
      <c r="S2715" s="574" t="s">
        <v>8841</v>
      </c>
      <c r="T2715" s="574" t="s">
        <v>9576</v>
      </c>
      <c r="U2715" s="574" t="s">
        <v>9616</v>
      </c>
      <c r="V2715" s="574" t="s">
        <v>9617</v>
      </c>
      <c r="W2715" s="575" t="s">
        <v>9618</v>
      </c>
      <c r="X2715" s="575" t="s">
        <v>9619</v>
      </c>
      <c r="Y2715" s="576" t="s">
        <v>9620</v>
      </c>
      <c r="Z2715" s="577" t="s">
        <v>9621</v>
      </c>
      <c r="AA2715" s="578" t="s">
        <v>9622</v>
      </c>
      <c r="AE2715"/>
    </row>
    <row r="2716" spans="1:31" s="563" customFormat="1">
      <c r="A2716"/>
      <c r="B2716"/>
      <c r="C2716" s="568">
        <v>2027</v>
      </c>
      <c r="D2716" s="569" t="s">
        <v>16</v>
      </c>
      <c r="E2716" s="569" t="s">
        <v>357</v>
      </c>
      <c r="F2716" s="573" t="s">
        <v>462</v>
      </c>
      <c r="G2716" s="569" t="s">
        <v>42</v>
      </c>
      <c r="H2716" s="569" t="s">
        <v>41</v>
      </c>
      <c r="I2716" s="575" t="s">
        <v>54</v>
      </c>
      <c r="J2716" s="569" t="s">
        <v>87</v>
      </c>
      <c r="K2716" s="569" t="s">
        <v>111</v>
      </c>
      <c r="L2716" s="570">
        <v>0.5</v>
      </c>
      <c r="M2716" s="571">
        <v>0.60625384231735457</v>
      </c>
      <c r="N2716" s="572">
        <v>26.225999999999992</v>
      </c>
      <c r="O2716" s="668" t="s">
        <v>151</v>
      </c>
      <c r="P2716" s="668" t="s">
        <v>87</v>
      </c>
      <c r="Q2716" s="574" t="s">
        <v>8908</v>
      </c>
      <c r="R2716" s="574" t="s">
        <v>8909</v>
      </c>
      <c r="S2716" s="574" t="s">
        <v>8848</v>
      </c>
      <c r="T2716" s="574" t="s">
        <v>9576</v>
      </c>
      <c r="U2716" s="574" t="s">
        <v>9285</v>
      </c>
      <c r="V2716" s="574" t="s">
        <v>9623</v>
      </c>
      <c r="W2716" s="575" t="s">
        <v>9595</v>
      </c>
      <c r="X2716" s="575" t="s">
        <v>9596</v>
      </c>
      <c r="Y2716" s="576" t="s">
        <v>9624</v>
      </c>
      <c r="Z2716" s="577" t="s">
        <v>9625</v>
      </c>
      <c r="AA2716" s="578" t="s">
        <v>9598</v>
      </c>
      <c r="AE2716"/>
    </row>
    <row r="2717" spans="1:31" s="563" customFormat="1">
      <c r="A2717"/>
      <c r="B2717"/>
      <c r="C2717" s="568">
        <v>2027</v>
      </c>
      <c r="D2717" s="569" t="s">
        <v>16</v>
      </c>
      <c r="E2717" s="569" t="s">
        <v>357</v>
      </c>
      <c r="F2717" s="573" t="s">
        <v>462</v>
      </c>
      <c r="G2717" s="569" t="s">
        <v>42</v>
      </c>
      <c r="H2717" s="569" t="s">
        <v>41</v>
      </c>
      <c r="I2717" s="575" t="s">
        <v>54</v>
      </c>
      <c r="J2717" s="569" t="s">
        <v>87</v>
      </c>
      <c r="K2717" s="569" t="s">
        <v>106</v>
      </c>
      <c r="L2717" s="570">
        <v>0.5</v>
      </c>
      <c r="M2717" s="571">
        <v>0.60625384231735457</v>
      </c>
      <c r="N2717" s="572">
        <v>26.225999999999992</v>
      </c>
      <c r="O2717" s="668" t="s">
        <v>151</v>
      </c>
      <c r="P2717" s="668" t="s">
        <v>87</v>
      </c>
      <c r="Q2717" s="574" t="s">
        <v>8811</v>
      </c>
      <c r="R2717" s="574" t="s">
        <v>8812</v>
      </c>
      <c r="S2717" s="574" t="s">
        <v>8848</v>
      </c>
      <c r="T2717" s="574" t="s">
        <v>9576</v>
      </c>
      <c r="U2717" s="574" t="s">
        <v>8856</v>
      </c>
      <c r="V2717" s="574" t="s">
        <v>8857</v>
      </c>
      <c r="W2717" s="575" t="s">
        <v>9578</v>
      </c>
      <c r="X2717" s="575" t="s">
        <v>9579</v>
      </c>
      <c r="Y2717" s="576" t="s">
        <v>9624</v>
      </c>
      <c r="Z2717" s="577" t="s">
        <v>9626</v>
      </c>
      <c r="AA2717" s="578" t="s">
        <v>9582</v>
      </c>
      <c r="AE2717"/>
    </row>
    <row r="2718" spans="1:31" s="563" customFormat="1">
      <c r="A2718"/>
      <c r="B2718"/>
      <c r="C2718" s="568">
        <v>2027</v>
      </c>
      <c r="D2718" s="569" t="s">
        <v>16</v>
      </c>
      <c r="E2718" s="569" t="s">
        <v>357</v>
      </c>
      <c r="F2718" s="573" t="s">
        <v>462</v>
      </c>
      <c r="G2718" s="569" t="s">
        <v>42</v>
      </c>
      <c r="H2718" s="569" t="s">
        <v>41</v>
      </c>
      <c r="I2718" s="575" t="s">
        <v>54</v>
      </c>
      <c r="J2718" s="569" t="s">
        <v>83</v>
      </c>
      <c r="K2718" s="569" t="s">
        <v>81</v>
      </c>
      <c r="L2718" s="570">
        <v>1</v>
      </c>
      <c r="M2718" s="571">
        <v>16.671284645889362</v>
      </c>
      <c r="N2718" s="572">
        <v>40.755806896551725</v>
      </c>
      <c r="O2718" s="668" t="s">
        <v>382</v>
      </c>
      <c r="P2718" s="668" t="s">
        <v>83</v>
      </c>
      <c r="Q2718" s="574" t="s">
        <v>8867</v>
      </c>
      <c r="R2718" s="574" t="s">
        <v>8868</v>
      </c>
      <c r="S2718" s="574" t="s">
        <v>8869</v>
      </c>
      <c r="T2718" s="574" t="s">
        <v>9576</v>
      </c>
      <c r="U2718" s="574" t="s">
        <v>8870</v>
      </c>
      <c r="V2718" s="574" t="s">
        <v>8871</v>
      </c>
      <c r="W2718" s="575" t="s">
        <v>9627</v>
      </c>
      <c r="X2718" s="575" t="s">
        <v>9628</v>
      </c>
      <c r="Y2718" s="576" t="s">
        <v>9629</v>
      </c>
      <c r="Z2718" s="577" t="s">
        <v>9630</v>
      </c>
      <c r="AA2718" s="578" t="s">
        <v>9631</v>
      </c>
      <c r="AE2718"/>
    </row>
    <row r="2719" spans="1:31" s="563" customFormat="1">
      <c r="A2719"/>
      <c r="B2719"/>
      <c r="C2719" s="568">
        <v>2027</v>
      </c>
      <c r="D2719" s="569" t="s">
        <v>16</v>
      </c>
      <c r="E2719" s="569" t="s">
        <v>357</v>
      </c>
      <c r="F2719" s="573" t="s">
        <v>462</v>
      </c>
      <c r="G2719" s="569" t="s">
        <v>42</v>
      </c>
      <c r="H2719" s="569" t="s">
        <v>41</v>
      </c>
      <c r="I2719" s="575" t="s">
        <v>54</v>
      </c>
      <c r="J2719" s="569" t="s">
        <v>77</v>
      </c>
      <c r="K2719" s="569" t="s">
        <v>106</v>
      </c>
      <c r="L2719" s="570">
        <v>0.5</v>
      </c>
      <c r="M2719" s="571">
        <v>10.845198653644555</v>
      </c>
      <c r="N2719" s="572">
        <v>313.50620689655176</v>
      </c>
      <c r="O2719" s="668" t="s">
        <v>381</v>
      </c>
      <c r="P2719" s="668" t="s">
        <v>77</v>
      </c>
      <c r="Q2719" s="574" t="s">
        <v>8811</v>
      </c>
      <c r="R2719" s="574" t="s">
        <v>8812</v>
      </c>
      <c r="S2719" s="574" t="s">
        <v>8879</v>
      </c>
      <c r="T2719" s="574" t="s">
        <v>9576</v>
      </c>
      <c r="U2719" s="574" t="s">
        <v>8992</v>
      </c>
      <c r="V2719" s="574" t="s">
        <v>8993</v>
      </c>
      <c r="W2719" s="575" t="s">
        <v>9578</v>
      </c>
      <c r="X2719" s="575" t="s">
        <v>9579</v>
      </c>
      <c r="Y2719" s="576" t="s">
        <v>9632</v>
      </c>
      <c r="Z2719" s="577" t="s">
        <v>9633</v>
      </c>
      <c r="AA2719" s="578" t="s">
        <v>9582</v>
      </c>
      <c r="AE2719"/>
    </row>
    <row r="2720" spans="1:31" s="563" customFormat="1">
      <c r="A2720"/>
      <c r="B2720"/>
      <c r="C2720" s="568">
        <v>2027</v>
      </c>
      <c r="D2720" s="569" t="s">
        <v>16</v>
      </c>
      <c r="E2720" s="569" t="s">
        <v>357</v>
      </c>
      <c r="F2720" s="573" t="s">
        <v>462</v>
      </c>
      <c r="G2720" s="569" t="s">
        <v>42</v>
      </c>
      <c r="H2720" s="569" t="s">
        <v>41</v>
      </c>
      <c r="I2720" s="575" t="s">
        <v>54</v>
      </c>
      <c r="J2720" s="569" t="s">
        <v>77</v>
      </c>
      <c r="K2720" s="569" t="s">
        <v>311</v>
      </c>
      <c r="L2720" s="570">
        <v>0.5</v>
      </c>
      <c r="M2720" s="571">
        <v>10.845198653644555</v>
      </c>
      <c r="N2720" s="572">
        <v>313.50620689655176</v>
      </c>
      <c r="O2720" s="668" t="s">
        <v>381</v>
      </c>
      <c r="P2720" s="668" t="s">
        <v>77</v>
      </c>
      <c r="Q2720" s="574" t="s">
        <v>9614</v>
      </c>
      <c r="R2720" s="574" t="s">
        <v>9615</v>
      </c>
      <c r="S2720" s="574" t="s">
        <v>8879</v>
      </c>
      <c r="T2720" s="574" t="s">
        <v>9576</v>
      </c>
      <c r="U2720" s="574" t="s">
        <v>9634</v>
      </c>
      <c r="V2720" s="574" t="s">
        <v>9635</v>
      </c>
      <c r="W2720" s="575" t="s">
        <v>9618</v>
      </c>
      <c r="X2720" s="575" t="s">
        <v>9619</v>
      </c>
      <c r="Y2720" s="576" t="s">
        <v>9632</v>
      </c>
      <c r="Z2720" s="577" t="s">
        <v>9636</v>
      </c>
      <c r="AA2720" s="578" t="s">
        <v>9622</v>
      </c>
      <c r="AE2720"/>
    </row>
    <row r="2721" spans="1:31" s="563" customFormat="1">
      <c r="A2721"/>
      <c r="B2721"/>
      <c r="C2721" s="568">
        <v>2027</v>
      </c>
      <c r="D2721" s="569" t="s">
        <v>16</v>
      </c>
      <c r="E2721" s="569" t="s">
        <v>357</v>
      </c>
      <c r="F2721" s="573" t="s">
        <v>462</v>
      </c>
      <c r="G2721" s="569" t="s">
        <v>42</v>
      </c>
      <c r="H2721" s="569" t="s">
        <v>41</v>
      </c>
      <c r="I2721" s="575" t="s">
        <v>54</v>
      </c>
      <c r="J2721" s="569" t="s">
        <v>349</v>
      </c>
      <c r="K2721" s="569" t="s">
        <v>311</v>
      </c>
      <c r="L2721" s="570">
        <v>0.2</v>
      </c>
      <c r="M2721" s="571">
        <v>0.59456879845327348</v>
      </c>
      <c r="N2721" s="572">
        <v>57.697200000000009</v>
      </c>
      <c r="O2721" s="668" t="s">
        <v>151</v>
      </c>
      <c r="P2721" s="668" t="s">
        <v>349</v>
      </c>
      <c r="Q2721" s="574" t="s">
        <v>9614</v>
      </c>
      <c r="R2721" s="574" t="s">
        <v>9615</v>
      </c>
      <c r="S2721" s="574" t="s">
        <v>8895</v>
      </c>
      <c r="T2721" s="574" t="s">
        <v>9576</v>
      </c>
      <c r="U2721" s="574" t="s">
        <v>9637</v>
      </c>
      <c r="V2721" s="574" t="s">
        <v>9638</v>
      </c>
      <c r="W2721" s="575" t="s">
        <v>9618</v>
      </c>
      <c r="X2721" s="575" t="s">
        <v>9619</v>
      </c>
      <c r="Y2721" s="576" t="s">
        <v>9639</v>
      </c>
      <c r="Z2721" s="577" t="s">
        <v>9640</v>
      </c>
      <c r="AA2721" s="578" t="s">
        <v>9622</v>
      </c>
      <c r="AE2721"/>
    </row>
    <row r="2722" spans="1:31" s="563" customFormat="1">
      <c r="A2722"/>
      <c r="B2722"/>
      <c r="C2722" s="568">
        <v>2027</v>
      </c>
      <c r="D2722" s="569" t="s">
        <v>16</v>
      </c>
      <c r="E2722" s="569" t="s">
        <v>357</v>
      </c>
      <c r="F2722" s="573" t="s">
        <v>462</v>
      </c>
      <c r="G2722" s="569" t="s">
        <v>42</v>
      </c>
      <c r="H2722" s="569" t="s">
        <v>41</v>
      </c>
      <c r="I2722" s="575" t="s">
        <v>54</v>
      </c>
      <c r="J2722" s="569" t="s">
        <v>349</v>
      </c>
      <c r="K2722" s="569" t="s">
        <v>104</v>
      </c>
      <c r="L2722" s="570">
        <v>0.8</v>
      </c>
      <c r="M2722" s="571">
        <v>2.3782751938130939</v>
      </c>
      <c r="N2722" s="572">
        <v>230.78880000000004</v>
      </c>
      <c r="O2722" s="668" t="s">
        <v>151</v>
      </c>
      <c r="P2722" s="668" t="s">
        <v>349</v>
      </c>
      <c r="Q2722" s="574" t="s">
        <v>8859</v>
      </c>
      <c r="R2722" s="574" t="s">
        <v>8860</v>
      </c>
      <c r="S2722" s="574" t="s">
        <v>8895</v>
      </c>
      <c r="T2722" s="574" t="s">
        <v>9576</v>
      </c>
      <c r="U2722" s="574" t="s">
        <v>8900</v>
      </c>
      <c r="V2722" s="574" t="s">
        <v>8901</v>
      </c>
      <c r="W2722" s="575" t="s">
        <v>9600</v>
      </c>
      <c r="X2722" s="575" t="s">
        <v>9601</v>
      </c>
      <c r="Y2722" s="576" t="s">
        <v>9639</v>
      </c>
      <c r="Z2722" s="577" t="s">
        <v>9641</v>
      </c>
      <c r="AA2722" s="578" t="s">
        <v>9604</v>
      </c>
      <c r="AE2722"/>
    </row>
    <row r="2723" spans="1:31" s="563" customFormat="1">
      <c r="A2723"/>
      <c r="B2723"/>
      <c r="C2723" s="568">
        <v>2027</v>
      </c>
      <c r="D2723" s="569" t="s">
        <v>16</v>
      </c>
      <c r="E2723" s="569" t="s">
        <v>357</v>
      </c>
      <c r="F2723" s="573" t="s">
        <v>462</v>
      </c>
      <c r="G2723" s="569" t="s">
        <v>42</v>
      </c>
      <c r="H2723" s="569" t="s">
        <v>41</v>
      </c>
      <c r="I2723" s="575" t="s">
        <v>54</v>
      </c>
      <c r="J2723" s="569" t="s">
        <v>76</v>
      </c>
      <c r="K2723" s="569" t="s">
        <v>104</v>
      </c>
      <c r="L2723" s="570">
        <v>1</v>
      </c>
      <c r="M2723" s="571">
        <v>7.0406989471287706E-2</v>
      </c>
      <c r="N2723" s="572">
        <v>27.974399999999999</v>
      </c>
      <c r="O2723" s="668" t="s">
        <v>151</v>
      </c>
      <c r="P2723" s="668" t="s">
        <v>76</v>
      </c>
      <c r="Q2723" s="574" t="s">
        <v>8859</v>
      </c>
      <c r="R2723" s="574" t="s">
        <v>8860</v>
      </c>
      <c r="S2723" s="574" t="s">
        <v>8903</v>
      </c>
      <c r="T2723" s="574" t="s">
        <v>9576</v>
      </c>
      <c r="U2723" s="574" t="s">
        <v>9642</v>
      </c>
      <c r="V2723" s="574" t="s">
        <v>9643</v>
      </c>
      <c r="W2723" s="575" t="s">
        <v>9600</v>
      </c>
      <c r="X2723" s="575" t="s">
        <v>9601</v>
      </c>
      <c r="Y2723" s="576" t="s">
        <v>9644</v>
      </c>
      <c r="Z2723" s="577" t="s">
        <v>9645</v>
      </c>
      <c r="AA2723" s="578" t="s">
        <v>9604</v>
      </c>
      <c r="AE2723"/>
    </row>
    <row r="2724" spans="1:31" s="563" customFormat="1">
      <c r="A2724"/>
      <c r="B2724"/>
      <c r="C2724" s="568">
        <v>2027</v>
      </c>
      <c r="D2724" s="569" t="s">
        <v>16</v>
      </c>
      <c r="E2724" s="569" t="s">
        <v>357</v>
      </c>
      <c r="F2724" s="573" t="s">
        <v>462</v>
      </c>
      <c r="G2724" s="569" t="s">
        <v>42</v>
      </c>
      <c r="H2724" s="569" t="s">
        <v>41</v>
      </c>
      <c r="I2724" s="575" t="s">
        <v>54</v>
      </c>
      <c r="J2724" s="569" t="s">
        <v>74</v>
      </c>
      <c r="K2724" s="569" t="s">
        <v>104</v>
      </c>
      <c r="L2724" s="570">
        <v>1</v>
      </c>
      <c r="M2724" s="571">
        <v>0.75157949017155978</v>
      </c>
      <c r="N2724" s="572">
        <v>299.72571428571422</v>
      </c>
      <c r="O2724" s="668" t="s">
        <v>151</v>
      </c>
      <c r="P2724" s="668" t="s">
        <v>74</v>
      </c>
      <c r="Q2724" s="574" t="s">
        <v>8859</v>
      </c>
      <c r="R2724" s="574" t="s">
        <v>8860</v>
      </c>
      <c r="S2724" s="574" t="s">
        <v>8916</v>
      </c>
      <c r="T2724" s="574" t="s">
        <v>9576</v>
      </c>
      <c r="U2724" s="574" t="s">
        <v>9314</v>
      </c>
      <c r="V2724" s="574" t="s">
        <v>9481</v>
      </c>
      <c r="W2724" s="575" t="s">
        <v>9600</v>
      </c>
      <c r="X2724" s="575" t="s">
        <v>9601</v>
      </c>
      <c r="Y2724" s="576" t="s">
        <v>9646</v>
      </c>
      <c r="Z2724" s="577" t="s">
        <v>9647</v>
      </c>
      <c r="AA2724" s="578" t="s">
        <v>9604</v>
      </c>
      <c r="AE2724"/>
    </row>
    <row r="2725" spans="1:31" s="563" customFormat="1">
      <c r="A2725"/>
      <c r="B2725"/>
      <c r="C2725" s="568">
        <v>2027</v>
      </c>
      <c r="D2725" s="569" t="s">
        <v>16</v>
      </c>
      <c r="E2725" s="569" t="s">
        <v>357</v>
      </c>
      <c r="F2725" s="573" t="s">
        <v>462</v>
      </c>
      <c r="G2725" s="569" t="s">
        <v>42</v>
      </c>
      <c r="H2725" s="569" t="s">
        <v>41</v>
      </c>
      <c r="I2725" s="575" t="s">
        <v>54</v>
      </c>
      <c r="J2725" s="569" t="s">
        <v>71</v>
      </c>
      <c r="K2725" s="569" t="s">
        <v>472</v>
      </c>
      <c r="L2725" s="570">
        <v>0.3</v>
      </c>
      <c r="M2725" s="571">
        <v>0.31009193929087114</v>
      </c>
      <c r="N2725" s="572">
        <v>26.225999999999996</v>
      </c>
      <c r="O2725" s="668" t="s">
        <v>151</v>
      </c>
      <c r="P2725" s="668" t="s">
        <v>70</v>
      </c>
      <c r="Q2725" s="574" t="s">
        <v>9648</v>
      </c>
      <c r="R2725" s="574" t="s">
        <v>9649</v>
      </c>
      <c r="S2725" s="574" t="s">
        <v>9004</v>
      </c>
      <c r="T2725" s="574" t="s">
        <v>9576</v>
      </c>
      <c r="U2725" s="574" t="s">
        <v>9650</v>
      </c>
      <c r="V2725" s="574" t="s">
        <v>9651</v>
      </c>
      <c r="W2725" s="575" t="s">
        <v>9652</v>
      </c>
      <c r="X2725" s="575" t="s">
        <v>9653</v>
      </c>
      <c r="Y2725" s="576" t="s">
        <v>9654</v>
      </c>
      <c r="Z2725" s="577" t="s">
        <v>9655</v>
      </c>
      <c r="AA2725" s="578" t="s">
        <v>9656</v>
      </c>
      <c r="AE2725"/>
    </row>
    <row r="2726" spans="1:31" s="563" customFormat="1">
      <c r="A2726"/>
      <c r="B2726"/>
      <c r="C2726" s="568">
        <v>2027</v>
      </c>
      <c r="D2726" s="569" t="s">
        <v>16</v>
      </c>
      <c r="E2726" s="569" t="s">
        <v>357</v>
      </c>
      <c r="F2726" s="573" t="s">
        <v>462</v>
      </c>
      <c r="G2726" s="569" t="s">
        <v>42</v>
      </c>
      <c r="H2726" s="569" t="s">
        <v>41</v>
      </c>
      <c r="I2726" s="575" t="s">
        <v>54</v>
      </c>
      <c r="J2726" s="569" t="s">
        <v>71</v>
      </c>
      <c r="K2726" s="569" t="s">
        <v>311</v>
      </c>
      <c r="L2726" s="570">
        <v>0.2</v>
      </c>
      <c r="M2726" s="571">
        <v>0.20672795952724746</v>
      </c>
      <c r="N2726" s="572">
        <v>17.483999999999998</v>
      </c>
      <c r="O2726" s="668" t="s">
        <v>151</v>
      </c>
      <c r="P2726" s="668" t="s">
        <v>70</v>
      </c>
      <c r="Q2726" s="574" t="s">
        <v>9614</v>
      </c>
      <c r="R2726" s="574" t="s">
        <v>9615</v>
      </c>
      <c r="S2726" s="574" t="s">
        <v>9004</v>
      </c>
      <c r="T2726" s="574" t="s">
        <v>9576</v>
      </c>
      <c r="U2726" s="574" t="s">
        <v>9657</v>
      </c>
      <c r="V2726" s="574" t="s">
        <v>9658</v>
      </c>
      <c r="W2726" s="575" t="s">
        <v>9618</v>
      </c>
      <c r="X2726" s="575" t="s">
        <v>9619</v>
      </c>
      <c r="Y2726" s="576" t="s">
        <v>9654</v>
      </c>
      <c r="Z2726" s="577" t="s">
        <v>9659</v>
      </c>
      <c r="AA2726" s="578" t="s">
        <v>9622</v>
      </c>
      <c r="AE2726"/>
    </row>
    <row r="2727" spans="1:31" s="563" customFormat="1">
      <c r="A2727"/>
      <c r="B2727"/>
      <c r="C2727" s="568">
        <v>2027</v>
      </c>
      <c r="D2727" s="569" t="s">
        <v>16</v>
      </c>
      <c r="E2727" s="569" t="s">
        <v>357</v>
      </c>
      <c r="F2727" s="573" t="s">
        <v>462</v>
      </c>
      <c r="G2727" s="569" t="s">
        <v>42</v>
      </c>
      <c r="H2727" s="569" t="s">
        <v>41</v>
      </c>
      <c r="I2727" s="575" t="s">
        <v>54</v>
      </c>
      <c r="J2727" s="569" t="s">
        <v>71</v>
      </c>
      <c r="K2727" s="569" t="s">
        <v>104</v>
      </c>
      <c r="L2727" s="570">
        <v>0.5</v>
      </c>
      <c r="M2727" s="571">
        <v>0.51681989881811863</v>
      </c>
      <c r="N2727" s="572">
        <v>43.709999999999994</v>
      </c>
      <c r="O2727" s="668" t="s">
        <v>151</v>
      </c>
      <c r="P2727" s="668" t="s">
        <v>70</v>
      </c>
      <c r="Q2727" s="574" t="s">
        <v>8859</v>
      </c>
      <c r="R2727" s="574" t="s">
        <v>8860</v>
      </c>
      <c r="S2727" s="574" t="s">
        <v>9004</v>
      </c>
      <c r="T2727" s="574" t="s">
        <v>9576</v>
      </c>
      <c r="U2727" s="574" t="s">
        <v>9660</v>
      </c>
      <c r="V2727" s="574" t="s">
        <v>9661</v>
      </c>
      <c r="W2727" s="575" t="s">
        <v>9600</v>
      </c>
      <c r="X2727" s="575" t="s">
        <v>9601</v>
      </c>
      <c r="Y2727" s="576" t="s">
        <v>9654</v>
      </c>
      <c r="Z2727" s="577" t="s">
        <v>9662</v>
      </c>
      <c r="AA2727" s="578" t="s">
        <v>9604</v>
      </c>
      <c r="AE2727"/>
    </row>
    <row r="2728" spans="1:31" s="563" customFormat="1">
      <c r="A2728"/>
      <c r="B2728"/>
      <c r="C2728" s="568">
        <v>2027</v>
      </c>
      <c r="D2728" s="569" t="s">
        <v>16</v>
      </c>
      <c r="E2728" s="569" t="s">
        <v>357</v>
      </c>
      <c r="F2728" s="573" t="s">
        <v>462</v>
      </c>
      <c r="G2728" s="569" t="s">
        <v>42</v>
      </c>
      <c r="H2728" s="569" t="s">
        <v>41</v>
      </c>
      <c r="I2728" s="575" t="s">
        <v>54</v>
      </c>
      <c r="J2728" s="569" t="s">
        <v>351</v>
      </c>
      <c r="K2728" s="569" t="s">
        <v>106</v>
      </c>
      <c r="L2728" s="570">
        <v>1</v>
      </c>
      <c r="M2728" s="571">
        <v>4.388105449871496</v>
      </c>
      <c r="N2728" s="572">
        <v>18.6496</v>
      </c>
      <c r="O2728" s="668" t="s">
        <v>151</v>
      </c>
      <c r="P2728" s="668" t="s">
        <v>351</v>
      </c>
      <c r="Q2728" s="574" t="s">
        <v>8811</v>
      </c>
      <c r="R2728" s="574" t="s">
        <v>8812</v>
      </c>
      <c r="S2728" s="574" t="s">
        <v>8926</v>
      </c>
      <c r="T2728" s="574" t="s">
        <v>9576</v>
      </c>
      <c r="U2728" s="574" t="s">
        <v>9663</v>
      </c>
      <c r="V2728" s="574" t="s">
        <v>9664</v>
      </c>
      <c r="W2728" s="575" t="s">
        <v>9578</v>
      </c>
      <c r="X2728" s="575" t="s">
        <v>9579</v>
      </c>
      <c r="Y2728" s="576" t="s">
        <v>9665</v>
      </c>
      <c r="Z2728" s="577" t="s">
        <v>9666</v>
      </c>
      <c r="AA2728" s="578" t="s">
        <v>9582</v>
      </c>
      <c r="AE2728"/>
    </row>
    <row r="2729" spans="1:31" s="563" customFormat="1">
      <c r="A2729"/>
      <c r="B2729"/>
      <c r="C2729" s="568">
        <v>2027</v>
      </c>
      <c r="D2729" s="569" t="s">
        <v>16</v>
      </c>
      <c r="E2729" s="569" t="s">
        <v>357</v>
      </c>
      <c r="F2729" s="573" t="s">
        <v>462</v>
      </c>
      <c r="G2729" s="569" t="s">
        <v>42</v>
      </c>
      <c r="H2729" s="569" t="s">
        <v>41</v>
      </c>
      <c r="I2729" s="575" t="s">
        <v>54</v>
      </c>
      <c r="J2729" s="569" t="s">
        <v>67</v>
      </c>
      <c r="K2729" s="569" t="s">
        <v>81</v>
      </c>
      <c r="L2729" s="570">
        <v>1</v>
      </c>
      <c r="M2729" s="571">
        <v>5.0562096250322268</v>
      </c>
      <c r="N2729" s="572">
        <v>23.055824175824178</v>
      </c>
      <c r="O2729" s="668" t="s">
        <v>382</v>
      </c>
      <c r="P2729" s="668" t="s">
        <v>67</v>
      </c>
      <c r="Q2729" s="574" t="s">
        <v>8867</v>
      </c>
      <c r="R2729" s="574" t="s">
        <v>8868</v>
      </c>
      <c r="S2729" s="574" t="s">
        <v>8934</v>
      </c>
      <c r="T2729" s="574" t="s">
        <v>9576</v>
      </c>
      <c r="U2729" s="574" t="s">
        <v>8935</v>
      </c>
      <c r="V2729" s="574" t="s">
        <v>8936</v>
      </c>
      <c r="W2729" s="575" t="s">
        <v>9627</v>
      </c>
      <c r="X2729" s="575" t="s">
        <v>9628</v>
      </c>
      <c r="Y2729" s="576" t="s">
        <v>9667</v>
      </c>
      <c r="Z2729" s="577" t="s">
        <v>9668</v>
      </c>
      <c r="AA2729" s="578" t="s">
        <v>9631</v>
      </c>
      <c r="AE2729"/>
    </row>
    <row r="2730" spans="1:31" s="563" customFormat="1">
      <c r="A2730"/>
      <c r="B2730"/>
      <c r="C2730" s="568">
        <v>2027</v>
      </c>
      <c r="D2730" s="569" t="s">
        <v>16</v>
      </c>
      <c r="E2730" s="569" t="s">
        <v>357</v>
      </c>
      <c r="F2730" s="573" t="s">
        <v>462</v>
      </c>
      <c r="G2730" s="569" t="s">
        <v>42</v>
      </c>
      <c r="H2730" s="569" t="s">
        <v>41</v>
      </c>
      <c r="I2730" s="575" t="s">
        <v>54</v>
      </c>
      <c r="J2730" s="569" t="s">
        <v>66</v>
      </c>
      <c r="K2730" s="569" t="s">
        <v>310</v>
      </c>
      <c r="L2730" s="570">
        <v>0.5</v>
      </c>
      <c r="M2730" s="571">
        <v>7.3569131376592694</v>
      </c>
      <c r="N2730" s="572">
        <v>307.410989010989</v>
      </c>
      <c r="O2730" s="668" t="s">
        <v>381</v>
      </c>
      <c r="P2730" s="668" t="s">
        <v>66</v>
      </c>
      <c r="Q2730" s="574" t="s">
        <v>8949</v>
      </c>
      <c r="R2730" s="574" t="s">
        <v>8950</v>
      </c>
      <c r="S2730" s="574" t="s">
        <v>8941</v>
      </c>
      <c r="T2730" s="574" t="s">
        <v>9576</v>
      </c>
      <c r="U2730" s="574" t="s">
        <v>8951</v>
      </c>
      <c r="V2730" s="574" t="s">
        <v>8952</v>
      </c>
      <c r="W2730" s="575" t="s">
        <v>9590</v>
      </c>
      <c r="X2730" s="575" t="s">
        <v>9591</v>
      </c>
      <c r="Y2730" s="576" t="s">
        <v>9669</v>
      </c>
      <c r="Z2730" s="577" t="s">
        <v>9670</v>
      </c>
      <c r="AA2730" s="578" t="s">
        <v>9594</v>
      </c>
      <c r="AE2730"/>
    </row>
    <row r="2731" spans="1:31" s="563" customFormat="1">
      <c r="A2731"/>
      <c r="B2731"/>
      <c r="C2731" s="568">
        <v>2027</v>
      </c>
      <c r="D2731" s="569" t="s">
        <v>16</v>
      </c>
      <c r="E2731" s="569" t="s">
        <v>357</v>
      </c>
      <c r="F2731" s="573" t="s">
        <v>462</v>
      </c>
      <c r="G2731" s="569" t="s">
        <v>42</v>
      </c>
      <c r="H2731" s="569" t="s">
        <v>41</v>
      </c>
      <c r="I2731" s="575" t="s">
        <v>54</v>
      </c>
      <c r="J2731" s="569" t="s">
        <v>66</v>
      </c>
      <c r="K2731" s="569" t="s">
        <v>106</v>
      </c>
      <c r="L2731" s="570">
        <v>0.5</v>
      </c>
      <c r="M2731" s="571">
        <v>7.3569131376592694</v>
      </c>
      <c r="N2731" s="572">
        <v>307.410989010989</v>
      </c>
      <c r="O2731" s="668" t="s">
        <v>381</v>
      </c>
      <c r="P2731" s="668" t="s">
        <v>66</v>
      </c>
      <c r="Q2731" s="574" t="s">
        <v>8811</v>
      </c>
      <c r="R2731" s="574" t="s">
        <v>8812</v>
      </c>
      <c r="S2731" s="574" t="s">
        <v>8941</v>
      </c>
      <c r="T2731" s="574" t="s">
        <v>9576</v>
      </c>
      <c r="U2731" s="574" t="s">
        <v>9671</v>
      </c>
      <c r="V2731" s="574" t="s">
        <v>9672</v>
      </c>
      <c r="W2731" s="575" t="s">
        <v>9578</v>
      </c>
      <c r="X2731" s="575" t="s">
        <v>9579</v>
      </c>
      <c r="Y2731" s="576" t="s">
        <v>9669</v>
      </c>
      <c r="Z2731" s="577" t="s">
        <v>9673</v>
      </c>
      <c r="AA2731" s="578" t="s">
        <v>9582</v>
      </c>
      <c r="AE2731"/>
    </row>
    <row r="2732" spans="1:31" s="563" customFormat="1">
      <c r="A2732"/>
      <c r="B2732"/>
      <c r="C2732" s="568">
        <v>2027</v>
      </c>
      <c r="D2732" s="569" t="s">
        <v>16</v>
      </c>
      <c r="E2732" s="569" t="s">
        <v>357</v>
      </c>
      <c r="F2732" s="573" t="s">
        <v>462</v>
      </c>
      <c r="G2732" s="569" t="s">
        <v>42</v>
      </c>
      <c r="H2732" s="569" t="s">
        <v>41</v>
      </c>
      <c r="I2732" s="575" t="s">
        <v>54</v>
      </c>
      <c r="J2732" s="569" t="s">
        <v>348</v>
      </c>
      <c r="K2732" s="569" t="s">
        <v>310</v>
      </c>
      <c r="L2732" s="570">
        <v>0.1</v>
      </c>
      <c r="M2732" s="571">
        <v>0.52935138166041251</v>
      </c>
      <c r="N2732" s="572">
        <v>51.2864</v>
      </c>
      <c r="O2732" s="668" t="s">
        <v>151</v>
      </c>
      <c r="P2732" s="668" t="s">
        <v>348</v>
      </c>
      <c r="Q2732" s="574" t="s">
        <v>8949</v>
      </c>
      <c r="R2732" s="574" t="s">
        <v>8950</v>
      </c>
      <c r="S2732" s="574" t="s">
        <v>8965</v>
      </c>
      <c r="T2732" s="574" t="s">
        <v>9576</v>
      </c>
      <c r="U2732" s="574" t="s">
        <v>9674</v>
      </c>
      <c r="V2732" s="574" t="s">
        <v>9675</v>
      </c>
      <c r="W2732" s="575" t="s">
        <v>9590</v>
      </c>
      <c r="X2732" s="575" t="s">
        <v>9591</v>
      </c>
      <c r="Y2732" s="576" t="s">
        <v>9676</v>
      </c>
      <c r="Z2732" s="577" t="s">
        <v>9677</v>
      </c>
      <c r="AA2732" s="578" t="s">
        <v>9594</v>
      </c>
      <c r="AE2732"/>
    </row>
    <row r="2733" spans="1:31" s="563" customFormat="1">
      <c r="A2733"/>
      <c r="B2733"/>
      <c r="C2733" s="568">
        <v>2027</v>
      </c>
      <c r="D2733" s="569" t="s">
        <v>16</v>
      </c>
      <c r="E2733" s="569" t="s">
        <v>357</v>
      </c>
      <c r="F2733" s="573" t="s">
        <v>462</v>
      </c>
      <c r="G2733" s="569" t="s">
        <v>42</v>
      </c>
      <c r="H2733" s="569" t="s">
        <v>41</v>
      </c>
      <c r="I2733" s="575" t="s">
        <v>54</v>
      </c>
      <c r="J2733" s="569" t="s">
        <v>348</v>
      </c>
      <c r="K2733" s="569" t="s">
        <v>106</v>
      </c>
      <c r="L2733" s="570">
        <v>0.3</v>
      </c>
      <c r="M2733" s="571">
        <v>1.5880541449812371</v>
      </c>
      <c r="N2733" s="572">
        <v>153.85919999999999</v>
      </c>
      <c r="O2733" s="668" t="s">
        <v>151</v>
      </c>
      <c r="P2733" s="668" t="s">
        <v>348</v>
      </c>
      <c r="Q2733" s="574" t="s">
        <v>8811</v>
      </c>
      <c r="R2733" s="574" t="s">
        <v>8812</v>
      </c>
      <c r="S2733" s="574" t="s">
        <v>8965</v>
      </c>
      <c r="T2733" s="574" t="s">
        <v>9576</v>
      </c>
      <c r="U2733" s="574" t="s">
        <v>9678</v>
      </c>
      <c r="V2733" s="574" t="s">
        <v>9679</v>
      </c>
      <c r="W2733" s="575" t="s">
        <v>9578</v>
      </c>
      <c r="X2733" s="575" t="s">
        <v>9579</v>
      </c>
      <c r="Y2733" s="576" t="s">
        <v>9676</v>
      </c>
      <c r="Z2733" s="577" t="s">
        <v>9680</v>
      </c>
      <c r="AA2733" s="578" t="s">
        <v>9582</v>
      </c>
      <c r="AE2733"/>
    </row>
    <row r="2734" spans="1:31" s="563" customFormat="1">
      <c r="A2734"/>
      <c r="B2734"/>
      <c r="C2734" s="568">
        <v>2027</v>
      </c>
      <c r="D2734" s="569" t="s">
        <v>16</v>
      </c>
      <c r="E2734" s="569" t="s">
        <v>357</v>
      </c>
      <c r="F2734" s="573" t="s">
        <v>462</v>
      </c>
      <c r="G2734" s="569" t="s">
        <v>42</v>
      </c>
      <c r="H2734" s="569" t="s">
        <v>41</v>
      </c>
      <c r="I2734" s="575" t="s">
        <v>54</v>
      </c>
      <c r="J2734" s="569" t="s">
        <v>348</v>
      </c>
      <c r="K2734" s="569" t="s">
        <v>104</v>
      </c>
      <c r="L2734" s="570">
        <v>0.6</v>
      </c>
      <c r="M2734" s="571">
        <v>3.1761082899624742</v>
      </c>
      <c r="N2734" s="572">
        <v>307.71839999999997</v>
      </c>
      <c r="O2734" s="668" t="s">
        <v>151</v>
      </c>
      <c r="P2734" s="668" t="s">
        <v>348</v>
      </c>
      <c r="Q2734" s="574" t="s">
        <v>8859</v>
      </c>
      <c r="R2734" s="574" t="s">
        <v>8860</v>
      </c>
      <c r="S2734" s="574" t="s">
        <v>8965</v>
      </c>
      <c r="T2734" s="574" t="s">
        <v>9576</v>
      </c>
      <c r="U2734" s="574" t="s">
        <v>9187</v>
      </c>
      <c r="V2734" s="574" t="s">
        <v>9681</v>
      </c>
      <c r="W2734" s="575" t="s">
        <v>9600</v>
      </c>
      <c r="X2734" s="575" t="s">
        <v>9601</v>
      </c>
      <c r="Y2734" s="576" t="s">
        <v>9676</v>
      </c>
      <c r="Z2734" s="577" t="s">
        <v>9682</v>
      </c>
      <c r="AA2734" s="578" t="s">
        <v>9604</v>
      </c>
      <c r="AE2734"/>
    </row>
    <row r="2735" spans="1:31" s="563" customFormat="1">
      <c r="A2735"/>
      <c r="B2735"/>
      <c r="C2735" s="568">
        <v>2027</v>
      </c>
      <c r="D2735" s="569" t="s">
        <v>16</v>
      </c>
      <c r="E2735" s="569" t="s">
        <v>361</v>
      </c>
      <c r="F2735" s="573" t="s">
        <v>141</v>
      </c>
      <c r="G2735" s="569" t="s">
        <v>42</v>
      </c>
      <c r="H2735" s="569" t="s">
        <v>41</v>
      </c>
      <c r="I2735" s="575" t="s">
        <v>54</v>
      </c>
      <c r="J2735" s="569" t="s">
        <v>352</v>
      </c>
      <c r="K2735" s="569" t="s">
        <v>106</v>
      </c>
      <c r="L2735" s="570">
        <v>1</v>
      </c>
      <c r="M2735" s="571">
        <v>6.5524347324681322</v>
      </c>
      <c r="N2735" s="572">
        <v>273.04999999999995</v>
      </c>
      <c r="O2735" s="668" t="s">
        <v>151</v>
      </c>
      <c r="P2735" s="668" t="s">
        <v>352</v>
      </c>
      <c r="Q2735" s="574" t="s">
        <v>8811</v>
      </c>
      <c r="R2735" s="574" t="s">
        <v>9047</v>
      </c>
      <c r="S2735" s="574" t="s">
        <v>8784</v>
      </c>
      <c r="T2735" s="574" t="s">
        <v>9576</v>
      </c>
      <c r="U2735" s="574" t="s">
        <v>9234</v>
      </c>
      <c r="V2735" s="574" t="s">
        <v>9235</v>
      </c>
      <c r="W2735" s="575" t="s">
        <v>9578</v>
      </c>
      <c r="X2735" s="575" t="s">
        <v>9683</v>
      </c>
      <c r="Y2735" s="576" t="s">
        <v>9580</v>
      </c>
      <c r="Z2735" s="577" t="s">
        <v>9684</v>
      </c>
      <c r="AA2735" s="578" t="s">
        <v>9685</v>
      </c>
      <c r="AE2735"/>
    </row>
    <row r="2736" spans="1:31" s="563" customFormat="1">
      <c r="A2736"/>
      <c r="B2736"/>
      <c r="C2736" s="568">
        <v>2027</v>
      </c>
      <c r="D2736" s="569" t="s">
        <v>16</v>
      </c>
      <c r="E2736" s="569" t="s">
        <v>361</v>
      </c>
      <c r="F2736" s="573" t="s">
        <v>141</v>
      </c>
      <c r="G2736" s="569" t="s">
        <v>42</v>
      </c>
      <c r="H2736" s="569" t="s">
        <v>41</v>
      </c>
      <c r="I2736" s="575" t="s">
        <v>54</v>
      </c>
      <c r="J2736" s="569" t="s">
        <v>116</v>
      </c>
      <c r="K2736" s="569" t="s">
        <v>111</v>
      </c>
      <c r="L2736" s="570">
        <v>0.2</v>
      </c>
      <c r="M2736" s="571">
        <v>0.73658756506437928</v>
      </c>
      <c r="N2736" s="572">
        <v>3.4490526315789469</v>
      </c>
      <c r="O2736" s="668" t="s">
        <v>382</v>
      </c>
      <c r="P2736" s="668" t="s">
        <v>116</v>
      </c>
      <c r="Q2736" s="574" t="s">
        <v>8908</v>
      </c>
      <c r="R2736" s="574" t="s">
        <v>9105</v>
      </c>
      <c r="S2736" s="574" t="s">
        <v>8795</v>
      </c>
      <c r="T2736" s="574" t="s">
        <v>9576</v>
      </c>
      <c r="U2736" s="574" t="s">
        <v>9408</v>
      </c>
      <c r="V2736" s="574" t="s">
        <v>9515</v>
      </c>
      <c r="W2736" s="575" t="s">
        <v>9595</v>
      </c>
      <c r="X2736" s="575" t="s">
        <v>9686</v>
      </c>
      <c r="Y2736" s="576" t="s">
        <v>9585</v>
      </c>
      <c r="Z2736" s="577" t="s">
        <v>9687</v>
      </c>
      <c r="AA2736" s="578" t="s">
        <v>9688</v>
      </c>
      <c r="AE2736"/>
    </row>
    <row r="2737" spans="1:31" s="563" customFormat="1">
      <c r="A2737"/>
      <c r="B2737"/>
      <c r="C2737" s="568">
        <v>2027</v>
      </c>
      <c r="D2737" s="569" t="s">
        <v>16</v>
      </c>
      <c r="E2737" s="569" t="s">
        <v>361</v>
      </c>
      <c r="F2737" s="573" t="s">
        <v>141</v>
      </c>
      <c r="G2737" s="569" t="s">
        <v>42</v>
      </c>
      <c r="H2737" s="569" t="s">
        <v>41</v>
      </c>
      <c r="I2737" s="575" t="s">
        <v>54</v>
      </c>
      <c r="J2737" s="569" t="s">
        <v>116</v>
      </c>
      <c r="K2737" s="569" t="s">
        <v>330</v>
      </c>
      <c r="L2737" s="570">
        <v>0.8</v>
      </c>
      <c r="M2737" s="571">
        <v>2.9463502602575171</v>
      </c>
      <c r="N2737" s="572">
        <v>13.796210526315788</v>
      </c>
      <c r="O2737" s="668" t="s">
        <v>382</v>
      </c>
      <c r="P2737" s="668" t="s">
        <v>116</v>
      </c>
      <c r="Q2737" s="574" t="s">
        <v>8821</v>
      </c>
      <c r="R2737" s="574" t="s">
        <v>9529</v>
      </c>
      <c r="S2737" s="574" t="s">
        <v>8795</v>
      </c>
      <c r="T2737" s="574" t="s">
        <v>9576</v>
      </c>
      <c r="U2737" s="574" t="s">
        <v>9415</v>
      </c>
      <c r="V2737" s="574" t="s">
        <v>9689</v>
      </c>
      <c r="W2737" s="575" t="s">
        <v>9583</v>
      </c>
      <c r="X2737" s="575" t="s">
        <v>9690</v>
      </c>
      <c r="Y2737" s="576" t="s">
        <v>9585</v>
      </c>
      <c r="Z2737" s="577" t="s">
        <v>9691</v>
      </c>
      <c r="AA2737" s="578" t="s">
        <v>9692</v>
      </c>
      <c r="AE2737"/>
    </row>
    <row r="2738" spans="1:31" s="563" customFormat="1">
      <c r="A2738"/>
      <c r="B2738"/>
      <c r="C2738" s="568">
        <v>2027</v>
      </c>
      <c r="D2738" s="569" t="s">
        <v>16</v>
      </c>
      <c r="E2738" s="569" t="s">
        <v>361</v>
      </c>
      <c r="F2738" s="573" t="s">
        <v>141</v>
      </c>
      <c r="G2738" s="569" t="s">
        <v>42</v>
      </c>
      <c r="H2738" s="569" t="s">
        <v>41</v>
      </c>
      <c r="I2738" s="575" t="s">
        <v>54</v>
      </c>
      <c r="J2738" s="569" t="s">
        <v>109</v>
      </c>
      <c r="K2738" s="569" t="s">
        <v>310</v>
      </c>
      <c r="L2738" s="570">
        <v>0.3</v>
      </c>
      <c r="M2738" s="571">
        <v>2.6319468666022354</v>
      </c>
      <c r="N2738" s="572">
        <v>103.47157894736843</v>
      </c>
      <c r="O2738" s="668" t="s">
        <v>381</v>
      </c>
      <c r="P2738" s="668" t="s">
        <v>109</v>
      </c>
      <c r="Q2738" s="574" t="s">
        <v>8949</v>
      </c>
      <c r="R2738" s="574" t="s">
        <v>9134</v>
      </c>
      <c r="S2738" s="574" t="s">
        <v>8813</v>
      </c>
      <c r="T2738" s="574" t="s">
        <v>9576</v>
      </c>
      <c r="U2738" s="574" t="s">
        <v>9588</v>
      </c>
      <c r="V2738" s="574" t="s">
        <v>9693</v>
      </c>
      <c r="W2738" s="575" t="s">
        <v>9590</v>
      </c>
      <c r="X2738" s="575" t="s">
        <v>9694</v>
      </c>
      <c r="Y2738" s="576" t="s">
        <v>9592</v>
      </c>
      <c r="Z2738" s="577" t="s">
        <v>9695</v>
      </c>
      <c r="AA2738" s="578" t="s">
        <v>9696</v>
      </c>
      <c r="AE2738"/>
    </row>
    <row r="2739" spans="1:31" s="563" customFormat="1">
      <c r="A2739"/>
      <c r="B2739"/>
      <c r="C2739" s="568">
        <v>2027</v>
      </c>
      <c r="D2739" s="569" t="s">
        <v>16</v>
      </c>
      <c r="E2739" s="569" t="s">
        <v>361</v>
      </c>
      <c r="F2739" s="573" t="s">
        <v>141</v>
      </c>
      <c r="G2739" s="569" t="s">
        <v>42</v>
      </c>
      <c r="H2739" s="569" t="s">
        <v>41</v>
      </c>
      <c r="I2739" s="575" t="s">
        <v>54</v>
      </c>
      <c r="J2739" s="569" t="s">
        <v>109</v>
      </c>
      <c r="K2739" s="569" t="s">
        <v>111</v>
      </c>
      <c r="L2739" s="570">
        <v>0.7</v>
      </c>
      <c r="M2739" s="571">
        <v>6.1412093554052154</v>
      </c>
      <c r="N2739" s="572">
        <v>241.43368421052631</v>
      </c>
      <c r="O2739" s="668" t="s">
        <v>381</v>
      </c>
      <c r="P2739" s="668" t="s">
        <v>109</v>
      </c>
      <c r="Q2739" s="574" t="s">
        <v>8908</v>
      </c>
      <c r="R2739" s="574" t="s">
        <v>9105</v>
      </c>
      <c r="S2739" s="574" t="s">
        <v>8813</v>
      </c>
      <c r="T2739" s="574" t="s">
        <v>9576</v>
      </c>
      <c r="U2739" s="574" t="s">
        <v>9250</v>
      </c>
      <c r="V2739" s="574" t="s">
        <v>9251</v>
      </c>
      <c r="W2739" s="575" t="s">
        <v>9595</v>
      </c>
      <c r="X2739" s="575" t="s">
        <v>9686</v>
      </c>
      <c r="Y2739" s="576" t="s">
        <v>9592</v>
      </c>
      <c r="Z2739" s="577" t="s">
        <v>9697</v>
      </c>
      <c r="AA2739" s="578" t="s">
        <v>9688</v>
      </c>
      <c r="AE2739"/>
    </row>
    <row r="2740" spans="1:31" s="563" customFormat="1">
      <c r="A2740"/>
      <c r="B2740"/>
      <c r="C2740" s="568">
        <v>2027</v>
      </c>
      <c r="D2740" s="569" t="s">
        <v>16</v>
      </c>
      <c r="E2740" s="569" t="s">
        <v>361</v>
      </c>
      <c r="F2740" s="573" t="s">
        <v>141</v>
      </c>
      <c r="G2740" s="569" t="s">
        <v>42</v>
      </c>
      <c r="H2740" s="569" t="s">
        <v>41</v>
      </c>
      <c r="I2740" s="575" t="s">
        <v>54</v>
      </c>
      <c r="J2740" s="569" t="s">
        <v>350</v>
      </c>
      <c r="K2740" s="569" t="s">
        <v>104</v>
      </c>
      <c r="L2740" s="570">
        <v>1</v>
      </c>
      <c r="M2740" s="571">
        <v>8.9852562879798352</v>
      </c>
      <c r="N2740" s="572">
        <v>796.39583333333337</v>
      </c>
      <c r="O2740" s="668" t="s">
        <v>151</v>
      </c>
      <c r="P2740" s="668" t="s">
        <v>350</v>
      </c>
      <c r="Q2740" s="574" t="s">
        <v>8859</v>
      </c>
      <c r="R2740" s="574" t="s">
        <v>9054</v>
      </c>
      <c r="S2740" s="574" t="s">
        <v>8823</v>
      </c>
      <c r="T2740" s="574" t="s">
        <v>9576</v>
      </c>
      <c r="U2740" s="574" t="s">
        <v>8981</v>
      </c>
      <c r="V2740" s="574" t="s">
        <v>9055</v>
      </c>
      <c r="W2740" s="575" t="s">
        <v>9600</v>
      </c>
      <c r="X2740" s="575" t="s">
        <v>9698</v>
      </c>
      <c r="Y2740" s="576" t="s">
        <v>9602</v>
      </c>
      <c r="Z2740" s="577" t="s">
        <v>9699</v>
      </c>
      <c r="AA2740" s="578" t="s">
        <v>9700</v>
      </c>
      <c r="AE2740"/>
    </row>
    <row r="2741" spans="1:31" s="563" customFormat="1">
      <c r="A2741"/>
      <c r="B2741"/>
      <c r="C2741" s="568">
        <v>2027</v>
      </c>
      <c r="D2741" s="569" t="s">
        <v>16</v>
      </c>
      <c r="E2741" s="569" t="s">
        <v>361</v>
      </c>
      <c r="F2741" s="573" t="s">
        <v>141</v>
      </c>
      <c r="G2741" s="569" t="s">
        <v>42</v>
      </c>
      <c r="H2741" s="569" t="s">
        <v>41</v>
      </c>
      <c r="I2741" s="575" t="s">
        <v>54</v>
      </c>
      <c r="J2741" s="569" t="s">
        <v>99</v>
      </c>
      <c r="K2741" s="569" t="s">
        <v>331</v>
      </c>
      <c r="L2741" s="570">
        <v>1</v>
      </c>
      <c r="M2741" s="571">
        <v>1.1562844548569575</v>
      </c>
      <c r="N2741" s="572">
        <v>573.40499999999986</v>
      </c>
      <c r="O2741" s="668" t="s">
        <v>151</v>
      </c>
      <c r="P2741" s="668" t="s">
        <v>99</v>
      </c>
      <c r="Q2741" s="574" t="s">
        <v>9605</v>
      </c>
      <c r="R2741" s="574" t="s">
        <v>9701</v>
      </c>
      <c r="S2741" s="574" t="s">
        <v>8833</v>
      </c>
      <c r="T2741" s="574" t="s">
        <v>9576</v>
      </c>
      <c r="U2741" s="574" t="s">
        <v>9607</v>
      </c>
      <c r="V2741" s="574" t="s">
        <v>9702</v>
      </c>
      <c r="W2741" s="575" t="s">
        <v>9609</v>
      </c>
      <c r="X2741" s="575" t="s">
        <v>9703</v>
      </c>
      <c r="Y2741" s="576" t="s">
        <v>9611</v>
      </c>
      <c r="Z2741" s="577" t="s">
        <v>9704</v>
      </c>
      <c r="AA2741" s="578" t="s">
        <v>9705</v>
      </c>
      <c r="AE2741"/>
    </row>
    <row r="2742" spans="1:31" s="563" customFormat="1">
      <c r="A2742"/>
      <c r="B2742"/>
      <c r="C2742" s="568">
        <v>2027</v>
      </c>
      <c r="D2742" s="569" t="s">
        <v>16</v>
      </c>
      <c r="E2742" s="569" t="s">
        <v>361</v>
      </c>
      <c r="F2742" s="573" t="s">
        <v>141</v>
      </c>
      <c r="G2742" s="569" t="s">
        <v>42</v>
      </c>
      <c r="H2742" s="569" t="s">
        <v>41</v>
      </c>
      <c r="I2742" s="575" t="s">
        <v>54</v>
      </c>
      <c r="J2742" s="569" t="s">
        <v>96</v>
      </c>
      <c r="K2742" s="569" t="s">
        <v>311</v>
      </c>
      <c r="L2742" s="570">
        <v>1</v>
      </c>
      <c r="M2742" s="571">
        <v>0.10939404525470943</v>
      </c>
      <c r="N2742" s="572">
        <v>218.44</v>
      </c>
      <c r="O2742" s="668" t="s">
        <v>151</v>
      </c>
      <c r="P2742" s="668" t="s">
        <v>96</v>
      </c>
      <c r="Q2742" s="574" t="s">
        <v>9614</v>
      </c>
      <c r="R2742" s="574" t="s">
        <v>9706</v>
      </c>
      <c r="S2742" s="574" t="s">
        <v>8841</v>
      </c>
      <c r="T2742" s="574" t="s">
        <v>9576</v>
      </c>
      <c r="U2742" s="574" t="s">
        <v>9616</v>
      </c>
      <c r="V2742" s="574" t="s">
        <v>9707</v>
      </c>
      <c r="W2742" s="575" t="s">
        <v>9618</v>
      </c>
      <c r="X2742" s="575" t="s">
        <v>9708</v>
      </c>
      <c r="Y2742" s="576" t="s">
        <v>9620</v>
      </c>
      <c r="Z2742" s="577" t="s">
        <v>9709</v>
      </c>
      <c r="AA2742" s="578" t="s">
        <v>9710</v>
      </c>
      <c r="AE2742"/>
    </row>
    <row r="2743" spans="1:31" s="563" customFormat="1">
      <c r="A2743"/>
      <c r="B2743"/>
      <c r="C2743" s="568">
        <v>2027</v>
      </c>
      <c r="D2743" s="569" t="s">
        <v>16</v>
      </c>
      <c r="E2743" s="569" t="s">
        <v>361</v>
      </c>
      <c r="F2743" s="573" t="s">
        <v>141</v>
      </c>
      <c r="G2743" s="569" t="s">
        <v>42</v>
      </c>
      <c r="H2743" s="569" t="s">
        <v>41</v>
      </c>
      <c r="I2743" s="575" t="s">
        <v>54</v>
      </c>
      <c r="J2743" s="569" t="s">
        <v>87</v>
      </c>
      <c r="K2743" s="569" t="s">
        <v>111</v>
      </c>
      <c r="L2743" s="570">
        <v>0.5</v>
      </c>
      <c r="M2743" s="571">
        <v>2.86310139934819</v>
      </c>
      <c r="N2743" s="572">
        <v>131.06399999999996</v>
      </c>
      <c r="O2743" s="668" t="s">
        <v>151</v>
      </c>
      <c r="P2743" s="668" t="s">
        <v>87</v>
      </c>
      <c r="Q2743" s="574" t="s">
        <v>8908</v>
      </c>
      <c r="R2743" s="574" t="s">
        <v>9105</v>
      </c>
      <c r="S2743" s="574" t="s">
        <v>8848</v>
      </c>
      <c r="T2743" s="574" t="s">
        <v>9576</v>
      </c>
      <c r="U2743" s="574" t="s">
        <v>9285</v>
      </c>
      <c r="V2743" s="574" t="s">
        <v>9286</v>
      </c>
      <c r="W2743" s="575" t="s">
        <v>9595</v>
      </c>
      <c r="X2743" s="575" t="s">
        <v>9686</v>
      </c>
      <c r="Y2743" s="576" t="s">
        <v>9624</v>
      </c>
      <c r="Z2743" s="577" t="s">
        <v>9711</v>
      </c>
      <c r="AA2743" s="578" t="s">
        <v>9688</v>
      </c>
      <c r="AE2743"/>
    </row>
    <row r="2744" spans="1:31" s="563" customFormat="1">
      <c r="A2744"/>
      <c r="B2744"/>
      <c r="C2744" s="568">
        <v>2027</v>
      </c>
      <c r="D2744" s="569" t="s">
        <v>16</v>
      </c>
      <c r="E2744" s="569" t="s">
        <v>361</v>
      </c>
      <c r="F2744" s="573" t="s">
        <v>141</v>
      </c>
      <c r="G2744" s="569" t="s">
        <v>42</v>
      </c>
      <c r="H2744" s="569" t="s">
        <v>41</v>
      </c>
      <c r="I2744" s="575" t="s">
        <v>54</v>
      </c>
      <c r="J2744" s="569" t="s">
        <v>87</v>
      </c>
      <c r="K2744" s="569" t="s">
        <v>106</v>
      </c>
      <c r="L2744" s="570">
        <v>0.5</v>
      </c>
      <c r="M2744" s="571">
        <v>2.86310139934819</v>
      </c>
      <c r="N2744" s="572">
        <v>131.06399999999996</v>
      </c>
      <c r="O2744" s="668" t="s">
        <v>151</v>
      </c>
      <c r="P2744" s="668" t="s">
        <v>87</v>
      </c>
      <c r="Q2744" s="574" t="s">
        <v>8811</v>
      </c>
      <c r="R2744" s="574" t="s">
        <v>9047</v>
      </c>
      <c r="S2744" s="574" t="s">
        <v>8848</v>
      </c>
      <c r="T2744" s="574" t="s">
        <v>9576</v>
      </c>
      <c r="U2744" s="574" t="s">
        <v>8856</v>
      </c>
      <c r="V2744" s="574" t="s">
        <v>9068</v>
      </c>
      <c r="W2744" s="575" t="s">
        <v>9578</v>
      </c>
      <c r="X2744" s="575" t="s">
        <v>9683</v>
      </c>
      <c r="Y2744" s="576" t="s">
        <v>9624</v>
      </c>
      <c r="Z2744" s="577" t="s">
        <v>9712</v>
      </c>
      <c r="AA2744" s="578" t="s">
        <v>9685</v>
      </c>
      <c r="AE2744"/>
    </row>
    <row r="2745" spans="1:31" s="563" customFormat="1">
      <c r="A2745"/>
      <c r="B2745"/>
      <c r="C2745" s="568">
        <v>2027</v>
      </c>
      <c r="D2745" s="569" t="s">
        <v>16</v>
      </c>
      <c r="E2745" s="569" t="s">
        <v>361</v>
      </c>
      <c r="F2745" s="573" t="s">
        <v>141</v>
      </c>
      <c r="G2745" s="569" t="s">
        <v>42</v>
      </c>
      <c r="H2745" s="569" t="s">
        <v>41</v>
      </c>
      <c r="I2745" s="575" t="s">
        <v>54</v>
      </c>
      <c r="J2745" s="569" t="s">
        <v>83</v>
      </c>
      <c r="K2745" s="569" t="s">
        <v>81</v>
      </c>
      <c r="L2745" s="570">
        <v>1</v>
      </c>
      <c r="M2745" s="571">
        <v>17.336288199477693</v>
      </c>
      <c r="N2745" s="572">
        <v>43.33874999999999</v>
      </c>
      <c r="O2745" s="668" t="s">
        <v>382</v>
      </c>
      <c r="P2745" s="668" t="s">
        <v>83</v>
      </c>
      <c r="Q2745" s="574" t="s">
        <v>8867</v>
      </c>
      <c r="R2745" s="574" t="s">
        <v>9078</v>
      </c>
      <c r="S2745" s="574" t="s">
        <v>8869</v>
      </c>
      <c r="T2745" s="574" t="s">
        <v>9576</v>
      </c>
      <c r="U2745" s="574" t="s">
        <v>8870</v>
      </c>
      <c r="V2745" s="574" t="s">
        <v>9079</v>
      </c>
      <c r="W2745" s="575" t="s">
        <v>9627</v>
      </c>
      <c r="X2745" s="575" t="s">
        <v>9713</v>
      </c>
      <c r="Y2745" s="576" t="s">
        <v>9629</v>
      </c>
      <c r="Z2745" s="577" t="s">
        <v>9714</v>
      </c>
      <c r="AA2745" s="578" t="s">
        <v>9715</v>
      </c>
      <c r="AE2745"/>
    </row>
    <row r="2746" spans="1:31" s="563" customFormat="1">
      <c r="A2746"/>
      <c r="B2746"/>
      <c r="C2746" s="568">
        <v>2027</v>
      </c>
      <c r="D2746" s="569" t="s">
        <v>16</v>
      </c>
      <c r="E2746" s="569" t="s">
        <v>361</v>
      </c>
      <c r="F2746" s="573" t="s">
        <v>141</v>
      </c>
      <c r="G2746" s="569" t="s">
        <v>42</v>
      </c>
      <c r="H2746" s="569" t="s">
        <v>41</v>
      </c>
      <c r="I2746" s="575" t="s">
        <v>54</v>
      </c>
      <c r="J2746" s="569" t="s">
        <v>77</v>
      </c>
      <c r="K2746" s="569" t="s">
        <v>106</v>
      </c>
      <c r="L2746" s="570">
        <v>0.5</v>
      </c>
      <c r="M2746" s="571">
        <v>12.068331257946689</v>
      </c>
      <c r="N2746" s="572">
        <v>342.90000000000003</v>
      </c>
      <c r="O2746" s="668" t="s">
        <v>381</v>
      </c>
      <c r="P2746" s="668" t="s">
        <v>77</v>
      </c>
      <c r="Q2746" s="574" t="s">
        <v>8811</v>
      </c>
      <c r="R2746" s="574" t="s">
        <v>9047</v>
      </c>
      <c r="S2746" s="574" t="s">
        <v>8879</v>
      </c>
      <c r="T2746" s="574" t="s">
        <v>9576</v>
      </c>
      <c r="U2746" s="574" t="s">
        <v>8992</v>
      </c>
      <c r="V2746" s="574" t="s">
        <v>9298</v>
      </c>
      <c r="W2746" s="575" t="s">
        <v>9578</v>
      </c>
      <c r="X2746" s="575" t="s">
        <v>9683</v>
      </c>
      <c r="Y2746" s="576" t="s">
        <v>9632</v>
      </c>
      <c r="Z2746" s="577" t="s">
        <v>9716</v>
      </c>
      <c r="AA2746" s="578" t="s">
        <v>9685</v>
      </c>
      <c r="AE2746"/>
    </row>
    <row r="2747" spans="1:31" s="563" customFormat="1">
      <c r="A2747"/>
      <c r="B2747"/>
      <c r="C2747" s="568">
        <v>2027</v>
      </c>
      <c r="D2747" s="569" t="s">
        <v>16</v>
      </c>
      <c r="E2747" s="569" t="s">
        <v>361</v>
      </c>
      <c r="F2747" s="573" t="s">
        <v>141</v>
      </c>
      <c r="G2747" s="569" t="s">
        <v>42</v>
      </c>
      <c r="H2747" s="569" t="s">
        <v>41</v>
      </c>
      <c r="I2747" s="575" t="s">
        <v>54</v>
      </c>
      <c r="J2747" s="569" t="s">
        <v>77</v>
      </c>
      <c r="K2747" s="569" t="s">
        <v>311</v>
      </c>
      <c r="L2747" s="570">
        <v>0.5</v>
      </c>
      <c r="M2747" s="571">
        <v>12.068331257946689</v>
      </c>
      <c r="N2747" s="572">
        <v>342.90000000000003</v>
      </c>
      <c r="O2747" s="668" t="s">
        <v>381</v>
      </c>
      <c r="P2747" s="668" t="s">
        <v>77</v>
      </c>
      <c r="Q2747" s="574" t="s">
        <v>9614</v>
      </c>
      <c r="R2747" s="574" t="s">
        <v>9706</v>
      </c>
      <c r="S2747" s="574" t="s">
        <v>8879</v>
      </c>
      <c r="T2747" s="574" t="s">
        <v>9576</v>
      </c>
      <c r="U2747" s="574" t="s">
        <v>9634</v>
      </c>
      <c r="V2747" s="574" t="s">
        <v>9717</v>
      </c>
      <c r="W2747" s="575" t="s">
        <v>9618</v>
      </c>
      <c r="X2747" s="575" t="s">
        <v>9708</v>
      </c>
      <c r="Y2747" s="576" t="s">
        <v>9632</v>
      </c>
      <c r="Z2747" s="577" t="s">
        <v>9718</v>
      </c>
      <c r="AA2747" s="578" t="s">
        <v>9710</v>
      </c>
      <c r="AE2747"/>
    </row>
    <row r="2748" spans="1:31" s="563" customFormat="1">
      <c r="A2748"/>
      <c r="B2748"/>
      <c r="C2748" s="568">
        <v>2027</v>
      </c>
      <c r="D2748" s="569" t="s">
        <v>16</v>
      </c>
      <c r="E2748" s="569" t="s">
        <v>361</v>
      </c>
      <c r="F2748" s="573" t="s">
        <v>141</v>
      </c>
      <c r="G2748" s="569" t="s">
        <v>42</v>
      </c>
      <c r="H2748" s="569" t="s">
        <v>41</v>
      </c>
      <c r="I2748" s="575" t="s">
        <v>54</v>
      </c>
      <c r="J2748" s="569" t="s">
        <v>349</v>
      </c>
      <c r="K2748" s="569" t="s">
        <v>106</v>
      </c>
      <c r="L2748" s="570">
        <v>0.3</v>
      </c>
      <c r="M2748" s="571">
        <v>1.7245887087625353</v>
      </c>
      <c r="N2748" s="572">
        <v>191.48961038961039</v>
      </c>
      <c r="O2748" s="668" t="s">
        <v>151</v>
      </c>
      <c r="P2748" s="668" t="s">
        <v>349</v>
      </c>
      <c r="Q2748" s="574" t="s">
        <v>8811</v>
      </c>
      <c r="R2748" s="574" t="s">
        <v>9047</v>
      </c>
      <c r="S2748" s="574" t="s">
        <v>8895</v>
      </c>
      <c r="T2748" s="574" t="s">
        <v>9576</v>
      </c>
      <c r="U2748" s="574" t="s">
        <v>9719</v>
      </c>
      <c r="V2748" s="574" t="s">
        <v>9720</v>
      </c>
      <c r="W2748" s="575" t="s">
        <v>9578</v>
      </c>
      <c r="X2748" s="575" t="s">
        <v>9683</v>
      </c>
      <c r="Y2748" s="576" t="s">
        <v>9639</v>
      </c>
      <c r="Z2748" s="577" t="s">
        <v>9721</v>
      </c>
      <c r="AA2748" s="578" t="s">
        <v>9685</v>
      </c>
      <c r="AE2748"/>
    </row>
    <row r="2749" spans="1:31" s="563" customFormat="1">
      <c r="A2749"/>
      <c r="B2749"/>
      <c r="C2749" s="568">
        <v>2027</v>
      </c>
      <c r="D2749" s="569" t="s">
        <v>16</v>
      </c>
      <c r="E2749" s="569" t="s">
        <v>361</v>
      </c>
      <c r="F2749" s="573" t="s">
        <v>141</v>
      </c>
      <c r="G2749" s="569" t="s">
        <v>42</v>
      </c>
      <c r="H2749" s="569" t="s">
        <v>41</v>
      </c>
      <c r="I2749" s="575" t="s">
        <v>54</v>
      </c>
      <c r="J2749" s="569" t="s">
        <v>349</v>
      </c>
      <c r="K2749" s="569" t="s">
        <v>311</v>
      </c>
      <c r="L2749" s="570">
        <v>0.7</v>
      </c>
      <c r="M2749" s="571">
        <v>4.0240403204459154</v>
      </c>
      <c r="N2749" s="572">
        <v>446.80909090909086</v>
      </c>
      <c r="O2749" s="668" t="s">
        <v>151</v>
      </c>
      <c r="P2749" s="668" t="s">
        <v>349</v>
      </c>
      <c r="Q2749" s="574" t="s">
        <v>9614</v>
      </c>
      <c r="R2749" s="574" t="s">
        <v>9706</v>
      </c>
      <c r="S2749" s="574" t="s">
        <v>8895</v>
      </c>
      <c r="T2749" s="574" t="s">
        <v>9576</v>
      </c>
      <c r="U2749" s="574" t="s">
        <v>9637</v>
      </c>
      <c r="V2749" s="574" t="s">
        <v>9722</v>
      </c>
      <c r="W2749" s="575" t="s">
        <v>9618</v>
      </c>
      <c r="X2749" s="575" t="s">
        <v>9708</v>
      </c>
      <c r="Y2749" s="576" t="s">
        <v>9639</v>
      </c>
      <c r="Z2749" s="577" t="s">
        <v>9723</v>
      </c>
      <c r="AA2749" s="578" t="s">
        <v>9710</v>
      </c>
      <c r="AE2749"/>
    </row>
    <row r="2750" spans="1:31" s="563" customFormat="1">
      <c r="A2750"/>
      <c r="B2750"/>
      <c r="C2750" s="806">
        <v>2027</v>
      </c>
      <c r="D2750" s="807" t="s">
        <v>16</v>
      </c>
      <c r="E2750" s="807" t="s">
        <v>361</v>
      </c>
      <c r="F2750" s="808" t="s">
        <v>141</v>
      </c>
      <c r="G2750" s="807" t="s">
        <v>42</v>
      </c>
      <c r="H2750" s="807" t="s">
        <v>41</v>
      </c>
      <c r="I2750" s="807" t="s">
        <v>54</v>
      </c>
      <c r="J2750" s="807" t="s">
        <v>76</v>
      </c>
      <c r="K2750" s="807" t="s">
        <v>104</v>
      </c>
      <c r="L2750" s="809">
        <v>1</v>
      </c>
      <c r="M2750" s="810">
        <v>0.32992324463140216</v>
      </c>
      <c r="N2750" s="811">
        <v>131.06399999999999</v>
      </c>
      <c r="O2750" s="668" t="s">
        <v>151</v>
      </c>
      <c r="P2750" s="668" t="s">
        <v>76</v>
      </c>
      <c r="Q2750" s="574" t="s">
        <v>8859</v>
      </c>
      <c r="R2750" s="574" t="s">
        <v>9054</v>
      </c>
      <c r="S2750" s="574" t="s">
        <v>8903</v>
      </c>
      <c r="T2750" s="574" t="s">
        <v>9576</v>
      </c>
      <c r="U2750" s="574" t="s">
        <v>9642</v>
      </c>
      <c r="V2750" s="574" t="s">
        <v>9724</v>
      </c>
      <c r="W2750" s="575" t="s">
        <v>9600</v>
      </c>
      <c r="X2750" s="575" t="s">
        <v>9698</v>
      </c>
      <c r="Y2750" s="576" t="s">
        <v>9644</v>
      </c>
      <c r="Z2750" s="577" t="s">
        <v>9725</v>
      </c>
      <c r="AA2750" s="578" t="s">
        <v>9700</v>
      </c>
      <c r="AE2750"/>
    </row>
    <row r="2751" spans="1:31" s="563" customFormat="1">
      <c r="A2751"/>
      <c r="B2751"/>
      <c r="C2751" s="568">
        <v>2027</v>
      </c>
      <c r="D2751" s="569" t="s">
        <v>16</v>
      </c>
      <c r="E2751" s="569" t="s">
        <v>361</v>
      </c>
      <c r="F2751" s="573" t="s">
        <v>141</v>
      </c>
      <c r="G2751" s="569" t="s">
        <v>42</v>
      </c>
      <c r="H2751" s="569" t="s">
        <v>41</v>
      </c>
      <c r="I2751" s="575" t="s">
        <v>54</v>
      </c>
      <c r="J2751" s="569" t="s">
        <v>74</v>
      </c>
      <c r="K2751" s="569" t="s">
        <v>104</v>
      </c>
      <c r="L2751" s="570">
        <v>1</v>
      </c>
      <c r="M2751" s="571">
        <v>3.5222702756967896</v>
      </c>
      <c r="N2751" s="572">
        <v>1404.2571428571428</v>
      </c>
      <c r="O2751" s="668" t="s">
        <v>151</v>
      </c>
      <c r="P2751" s="668" t="s">
        <v>74</v>
      </c>
      <c r="Q2751" s="574" t="s">
        <v>8859</v>
      </c>
      <c r="R2751" s="574" t="s">
        <v>9054</v>
      </c>
      <c r="S2751" s="574" t="s">
        <v>8916</v>
      </c>
      <c r="T2751" s="574" t="s">
        <v>9576</v>
      </c>
      <c r="U2751" s="574" t="s">
        <v>9314</v>
      </c>
      <c r="V2751" s="574" t="s">
        <v>9315</v>
      </c>
      <c r="W2751" s="575" t="s">
        <v>9600</v>
      </c>
      <c r="X2751" s="575" t="s">
        <v>9698</v>
      </c>
      <c r="Y2751" s="576" t="s">
        <v>9646</v>
      </c>
      <c r="Z2751" s="577" t="s">
        <v>9726</v>
      </c>
      <c r="AA2751" s="578" t="s">
        <v>9700</v>
      </c>
      <c r="AE2751"/>
    </row>
    <row r="2752" spans="1:31" s="563" customFormat="1">
      <c r="A2752"/>
      <c r="B2752"/>
      <c r="C2752" s="568">
        <v>2027</v>
      </c>
      <c r="D2752" s="569" t="s">
        <v>16</v>
      </c>
      <c r="E2752" s="569" t="s">
        <v>361</v>
      </c>
      <c r="F2752" s="573" t="s">
        <v>141</v>
      </c>
      <c r="G2752" s="569" t="s">
        <v>42</v>
      </c>
      <c r="H2752" s="569" t="s">
        <v>41</v>
      </c>
      <c r="I2752" s="575" t="s">
        <v>54</v>
      </c>
      <c r="J2752" s="569" t="s">
        <v>351</v>
      </c>
      <c r="K2752" s="569" t="s">
        <v>106</v>
      </c>
      <c r="L2752" s="570">
        <v>1</v>
      </c>
      <c r="M2752" s="571">
        <v>3.8694548541694966</v>
      </c>
      <c r="N2752" s="572">
        <v>18.567400000000003</v>
      </c>
      <c r="O2752" s="668" t="s">
        <v>151</v>
      </c>
      <c r="P2752" s="668" t="s">
        <v>351</v>
      </c>
      <c r="Q2752" s="574" t="s">
        <v>8811</v>
      </c>
      <c r="R2752" s="574" t="s">
        <v>9047</v>
      </c>
      <c r="S2752" s="574" t="s">
        <v>8926</v>
      </c>
      <c r="T2752" s="574" t="s">
        <v>9576</v>
      </c>
      <c r="U2752" s="574" t="s">
        <v>9663</v>
      </c>
      <c r="V2752" s="574" t="s">
        <v>9727</v>
      </c>
      <c r="W2752" s="575" t="s">
        <v>9578</v>
      </c>
      <c r="X2752" s="575" t="s">
        <v>9683</v>
      </c>
      <c r="Y2752" s="576" t="s">
        <v>9665</v>
      </c>
      <c r="Z2752" s="577" t="s">
        <v>9728</v>
      </c>
      <c r="AA2752" s="578" t="s">
        <v>9685</v>
      </c>
      <c r="AE2752"/>
    </row>
    <row r="2753" spans="1:31" s="563" customFormat="1">
      <c r="A2753"/>
      <c r="B2753"/>
      <c r="C2753" s="568">
        <v>2027</v>
      </c>
      <c r="D2753" s="569" t="s">
        <v>16</v>
      </c>
      <c r="E2753" s="569" t="s">
        <v>361</v>
      </c>
      <c r="F2753" s="573" t="s">
        <v>141</v>
      </c>
      <c r="G2753" s="569" t="s">
        <v>42</v>
      </c>
      <c r="H2753" s="569" t="s">
        <v>41</v>
      </c>
      <c r="I2753" s="575" t="s">
        <v>54</v>
      </c>
      <c r="J2753" s="569" t="s">
        <v>67</v>
      </c>
      <c r="K2753" s="569" t="s">
        <v>81</v>
      </c>
      <c r="L2753" s="570">
        <v>1</v>
      </c>
      <c r="M2753" s="571">
        <v>6.4239258454669503</v>
      </c>
      <c r="N2753" s="572">
        <v>27.305</v>
      </c>
      <c r="O2753" s="668" t="s">
        <v>382</v>
      </c>
      <c r="P2753" s="668" t="s">
        <v>67</v>
      </c>
      <c r="Q2753" s="574" t="s">
        <v>8867</v>
      </c>
      <c r="R2753" s="574" t="s">
        <v>9078</v>
      </c>
      <c r="S2753" s="574" t="s">
        <v>8934</v>
      </c>
      <c r="T2753" s="574" t="s">
        <v>9576</v>
      </c>
      <c r="U2753" s="574" t="s">
        <v>8935</v>
      </c>
      <c r="V2753" s="574" t="s">
        <v>9130</v>
      </c>
      <c r="W2753" s="575" t="s">
        <v>9627</v>
      </c>
      <c r="X2753" s="575" t="s">
        <v>9713</v>
      </c>
      <c r="Y2753" s="576" t="s">
        <v>9667</v>
      </c>
      <c r="Z2753" s="577" t="s">
        <v>9729</v>
      </c>
      <c r="AA2753" s="578" t="s">
        <v>9715</v>
      </c>
      <c r="AE2753"/>
    </row>
    <row r="2754" spans="1:31" s="563" customFormat="1">
      <c r="A2754"/>
      <c r="B2754"/>
      <c r="C2754" s="568">
        <v>2027</v>
      </c>
      <c r="D2754" s="569" t="s">
        <v>16</v>
      </c>
      <c r="E2754" s="569" t="s">
        <v>361</v>
      </c>
      <c r="F2754" s="573" t="s">
        <v>141</v>
      </c>
      <c r="G2754" s="569" t="s">
        <v>42</v>
      </c>
      <c r="H2754" s="569" t="s">
        <v>41</v>
      </c>
      <c r="I2754" s="575" t="s">
        <v>54</v>
      </c>
      <c r="J2754" s="569" t="s">
        <v>66</v>
      </c>
      <c r="K2754" s="569" t="s">
        <v>310</v>
      </c>
      <c r="L2754" s="570">
        <v>0.7</v>
      </c>
      <c r="M2754" s="571">
        <v>14.16254115594854</v>
      </c>
      <c r="N2754" s="572">
        <v>509.69333333333321</v>
      </c>
      <c r="O2754" s="668" t="s">
        <v>381</v>
      </c>
      <c r="P2754" s="668" t="s">
        <v>66</v>
      </c>
      <c r="Q2754" s="574" t="s">
        <v>8949</v>
      </c>
      <c r="R2754" s="574" t="s">
        <v>9134</v>
      </c>
      <c r="S2754" s="574" t="s">
        <v>8941</v>
      </c>
      <c r="T2754" s="574" t="s">
        <v>9576</v>
      </c>
      <c r="U2754" s="574" t="s">
        <v>8951</v>
      </c>
      <c r="V2754" s="574" t="s">
        <v>9135</v>
      </c>
      <c r="W2754" s="575" t="s">
        <v>9590</v>
      </c>
      <c r="X2754" s="575" t="s">
        <v>9694</v>
      </c>
      <c r="Y2754" s="576" t="s">
        <v>9669</v>
      </c>
      <c r="Z2754" s="577" t="s">
        <v>9730</v>
      </c>
      <c r="AA2754" s="578" t="s">
        <v>9696</v>
      </c>
      <c r="AE2754"/>
    </row>
    <row r="2755" spans="1:31" s="563" customFormat="1">
      <c r="A2755"/>
      <c r="B2755"/>
      <c r="C2755" s="568">
        <v>2027</v>
      </c>
      <c r="D2755" s="569" t="s">
        <v>16</v>
      </c>
      <c r="E2755" s="569" t="s">
        <v>361</v>
      </c>
      <c r="F2755" s="573" t="s">
        <v>141</v>
      </c>
      <c r="G2755" s="569" t="s">
        <v>42</v>
      </c>
      <c r="H2755" s="569" t="s">
        <v>41</v>
      </c>
      <c r="I2755" s="575" t="s">
        <v>54</v>
      </c>
      <c r="J2755" s="569" t="s">
        <v>66</v>
      </c>
      <c r="K2755" s="569" t="s">
        <v>106</v>
      </c>
      <c r="L2755" s="570">
        <v>0.3</v>
      </c>
      <c r="M2755" s="571">
        <v>6.0696604954065165</v>
      </c>
      <c r="N2755" s="572">
        <v>218.43999999999994</v>
      </c>
      <c r="O2755" s="668" t="s">
        <v>381</v>
      </c>
      <c r="P2755" s="668" t="s">
        <v>66</v>
      </c>
      <c r="Q2755" s="574" t="s">
        <v>8811</v>
      </c>
      <c r="R2755" s="574" t="s">
        <v>9047</v>
      </c>
      <c r="S2755" s="574" t="s">
        <v>8941</v>
      </c>
      <c r="T2755" s="574" t="s">
        <v>9576</v>
      </c>
      <c r="U2755" s="574" t="s">
        <v>9671</v>
      </c>
      <c r="V2755" s="574" t="s">
        <v>9731</v>
      </c>
      <c r="W2755" s="575" t="s">
        <v>9578</v>
      </c>
      <c r="X2755" s="575" t="s">
        <v>9683</v>
      </c>
      <c r="Y2755" s="576" t="s">
        <v>9669</v>
      </c>
      <c r="Z2755" s="577" t="s">
        <v>9732</v>
      </c>
      <c r="AA2755" s="578" t="s">
        <v>9685</v>
      </c>
      <c r="AE2755"/>
    </row>
    <row r="2756" spans="1:31" s="563" customFormat="1">
      <c r="A2756"/>
      <c r="B2756"/>
      <c r="C2756" s="568">
        <v>2027</v>
      </c>
      <c r="D2756" s="569" t="s">
        <v>16</v>
      </c>
      <c r="E2756" s="569" t="s">
        <v>361</v>
      </c>
      <c r="F2756" s="573" t="s">
        <v>141</v>
      </c>
      <c r="G2756" s="569" t="s">
        <v>42</v>
      </c>
      <c r="H2756" s="569" t="s">
        <v>41</v>
      </c>
      <c r="I2756" s="575" t="s">
        <v>54</v>
      </c>
      <c r="J2756" s="569" t="s">
        <v>348</v>
      </c>
      <c r="K2756" s="569" t="s">
        <v>310</v>
      </c>
      <c r="L2756" s="570">
        <v>0.7</v>
      </c>
      <c r="M2756" s="571">
        <v>11.367201009157933</v>
      </c>
      <c r="N2756" s="572">
        <v>1194.59375</v>
      </c>
      <c r="O2756" s="668" t="s">
        <v>151</v>
      </c>
      <c r="P2756" s="668" t="s">
        <v>348</v>
      </c>
      <c r="Q2756" s="574" t="s">
        <v>8949</v>
      </c>
      <c r="R2756" s="574" t="s">
        <v>9134</v>
      </c>
      <c r="S2756" s="574" t="s">
        <v>8965</v>
      </c>
      <c r="T2756" s="574" t="s">
        <v>9576</v>
      </c>
      <c r="U2756" s="574" t="s">
        <v>9674</v>
      </c>
      <c r="V2756" s="574" t="s">
        <v>9733</v>
      </c>
      <c r="W2756" s="575" t="s">
        <v>9590</v>
      </c>
      <c r="X2756" s="575" t="s">
        <v>9694</v>
      </c>
      <c r="Y2756" s="576" t="s">
        <v>9676</v>
      </c>
      <c r="Z2756" s="577" t="s">
        <v>9734</v>
      </c>
      <c r="AA2756" s="578" t="s">
        <v>9696</v>
      </c>
      <c r="AE2756"/>
    </row>
    <row r="2757" spans="1:31" s="563" customFormat="1">
      <c r="A2757"/>
      <c r="B2757"/>
      <c r="C2757" s="568">
        <v>2027</v>
      </c>
      <c r="D2757" s="569" t="s">
        <v>16</v>
      </c>
      <c r="E2757" s="569" t="s">
        <v>361</v>
      </c>
      <c r="F2757" s="573" t="s">
        <v>141</v>
      </c>
      <c r="G2757" s="569" t="s">
        <v>42</v>
      </c>
      <c r="H2757" s="569" t="s">
        <v>41</v>
      </c>
      <c r="I2757" s="575" t="s">
        <v>54</v>
      </c>
      <c r="J2757" s="569" t="s">
        <v>348</v>
      </c>
      <c r="K2757" s="569" t="s">
        <v>106</v>
      </c>
      <c r="L2757" s="570">
        <v>0.3</v>
      </c>
      <c r="M2757" s="571">
        <v>4.8716575753533986</v>
      </c>
      <c r="N2757" s="572">
        <v>511.96875</v>
      </c>
      <c r="O2757" s="668" t="s">
        <v>151</v>
      </c>
      <c r="P2757" s="668" t="s">
        <v>348</v>
      </c>
      <c r="Q2757" s="574" t="s">
        <v>8811</v>
      </c>
      <c r="R2757" s="574" t="s">
        <v>9047</v>
      </c>
      <c r="S2757" s="574" t="s">
        <v>8965</v>
      </c>
      <c r="T2757" s="574" t="s">
        <v>9576</v>
      </c>
      <c r="U2757" s="574" t="s">
        <v>9678</v>
      </c>
      <c r="V2757" s="574" t="s">
        <v>9735</v>
      </c>
      <c r="W2757" s="575" t="s">
        <v>9578</v>
      </c>
      <c r="X2757" s="575" t="s">
        <v>9683</v>
      </c>
      <c r="Y2757" s="576" t="s">
        <v>9676</v>
      </c>
      <c r="Z2757" s="577" t="s">
        <v>9736</v>
      </c>
      <c r="AA2757" s="578" t="s">
        <v>9685</v>
      </c>
      <c r="AE2757"/>
    </row>
    <row r="2758" spans="1:31" s="563" customFormat="1">
      <c r="A2758"/>
      <c r="B2758"/>
      <c r="C2758" s="568">
        <v>2027</v>
      </c>
      <c r="D2758" s="569" t="s">
        <v>16</v>
      </c>
      <c r="E2758" s="569" t="s">
        <v>355</v>
      </c>
      <c r="F2758" s="573" t="s">
        <v>247</v>
      </c>
      <c r="G2758" s="569" t="s">
        <v>42</v>
      </c>
      <c r="H2758" s="569" t="s">
        <v>41</v>
      </c>
      <c r="I2758" s="575" t="s">
        <v>54</v>
      </c>
      <c r="J2758" s="569" t="s">
        <v>116</v>
      </c>
      <c r="K2758" s="569" t="s">
        <v>330</v>
      </c>
      <c r="L2758" s="570">
        <v>1</v>
      </c>
      <c r="M2758" s="571">
        <v>16.696264066585726</v>
      </c>
      <c r="N2758" s="572">
        <v>57.589314749999986</v>
      </c>
      <c r="O2758" s="668" t="s">
        <v>382</v>
      </c>
      <c r="P2758" s="668" t="s">
        <v>116</v>
      </c>
      <c r="Q2758" s="574" t="s">
        <v>8821</v>
      </c>
      <c r="R2758" s="574" t="s">
        <v>9737</v>
      </c>
      <c r="S2758" s="574" t="s">
        <v>8795</v>
      </c>
      <c r="T2758" s="574" t="s">
        <v>9576</v>
      </c>
      <c r="U2758" s="574" t="s">
        <v>9415</v>
      </c>
      <c r="V2758" s="574" t="s">
        <v>9738</v>
      </c>
      <c r="W2758" s="575" t="s">
        <v>9583</v>
      </c>
      <c r="X2758" s="575" t="s">
        <v>9739</v>
      </c>
      <c r="Y2758" s="576" t="s">
        <v>9585</v>
      </c>
      <c r="Z2758" s="577" t="s">
        <v>9740</v>
      </c>
      <c r="AA2758" s="578" t="s">
        <v>9741</v>
      </c>
      <c r="AE2758"/>
    </row>
    <row r="2759" spans="1:31" s="563" customFormat="1">
      <c r="A2759"/>
      <c r="B2759"/>
      <c r="C2759" s="568">
        <v>2027</v>
      </c>
      <c r="D2759" s="569" t="s">
        <v>16</v>
      </c>
      <c r="E2759" s="569" t="s">
        <v>355</v>
      </c>
      <c r="F2759" s="573" t="s">
        <v>247</v>
      </c>
      <c r="G2759" s="569" t="s">
        <v>42</v>
      </c>
      <c r="H2759" s="569" t="s">
        <v>41</v>
      </c>
      <c r="I2759" s="575" t="s">
        <v>54</v>
      </c>
      <c r="J2759" s="569" t="s">
        <v>109</v>
      </c>
      <c r="K2759" s="569" t="s">
        <v>310</v>
      </c>
      <c r="L2759" s="570">
        <v>0.34</v>
      </c>
      <c r="M2759" s="571">
        <v>16.705051774841511</v>
      </c>
      <c r="N2759" s="572">
        <v>671.32686908571429</v>
      </c>
      <c r="O2759" s="668" t="s">
        <v>381</v>
      </c>
      <c r="P2759" s="668" t="s">
        <v>109</v>
      </c>
      <c r="Q2759" s="574" t="s">
        <v>8949</v>
      </c>
      <c r="R2759" s="574" t="s">
        <v>9742</v>
      </c>
      <c r="S2759" s="574" t="s">
        <v>8813</v>
      </c>
      <c r="T2759" s="574" t="s">
        <v>9576</v>
      </c>
      <c r="U2759" s="574" t="s">
        <v>9588</v>
      </c>
      <c r="V2759" s="574" t="s">
        <v>9743</v>
      </c>
      <c r="W2759" s="575" t="s">
        <v>9590</v>
      </c>
      <c r="X2759" s="575" t="s">
        <v>9744</v>
      </c>
      <c r="Y2759" s="576" t="s">
        <v>9592</v>
      </c>
      <c r="Z2759" s="577" t="s">
        <v>9745</v>
      </c>
      <c r="AA2759" s="578" t="s">
        <v>9746</v>
      </c>
      <c r="AE2759"/>
    </row>
    <row r="2760" spans="1:31" s="563" customFormat="1">
      <c r="A2760"/>
      <c r="B2760"/>
      <c r="C2760" s="568">
        <v>2027</v>
      </c>
      <c r="D2760" s="569" t="s">
        <v>16</v>
      </c>
      <c r="E2760" s="569" t="s">
        <v>355</v>
      </c>
      <c r="F2760" s="573" t="s">
        <v>247</v>
      </c>
      <c r="G2760" s="569" t="s">
        <v>42</v>
      </c>
      <c r="H2760" s="569" t="s">
        <v>41</v>
      </c>
      <c r="I2760" s="575" t="s">
        <v>54</v>
      </c>
      <c r="J2760" s="569" t="s">
        <v>109</v>
      </c>
      <c r="K2760" s="569" t="s">
        <v>111</v>
      </c>
      <c r="L2760" s="570">
        <v>0.33</v>
      </c>
      <c r="M2760" s="571">
        <v>16.213726722640288</v>
      </c>
      <c r="N2760" s="572">
        <v>651.58196117142859</v>
      </c>
      <c r="O2760" s="668" t="s">
        <v>381</v>
      </c>
      <c r="P2760" s="668" t="s">
        <v>109</v>
      </c>
      <c r="Q2760" s="574" t="s">
        <v>8908</v>
      </c>
      <c r="R2760" s="574" t="s">
        <v>9747</v>
      </c>
      <c r="S2760" s="574" t="s">
        <v>8813</v>
      </c>
      <c r="T2760" s="574" t="s">
        <v>9576</v>
      </c>
      <c r="U2760" s="574" t="s">
        <v>9250</v>
      </c>
      <c r="V2760" s="574" t="s">
        <v>9748</v>
      </c>
      <c r="W2760" s="575" t="s">
        <v>9595</v>
      </c>
      <c r="X2760" s="575" t="s">
        <v>9749</v>
      </c>
      <c r="Y2760" s="576" t="s">
        <v>9592</v>
      </c>
      <c r="Z2760" s="577" t="s">
        <v>9750</v>
      </c>
      <c r="AA2760" s="578" t="s">
        <v>9751</v>
      </c>
      <c r="AE2760"/>
    </row>
    <row r="2761" spans="1:31" s="563" customFormat="1">
      <c r="A2761"/>
      <c r="B2761"/>
      <c r="C2761" s="568">
        <v>2027</v>
      </c>
      <c r="D2761" s="569" t="s">
        <v>16</v>
      </c>
      <c r="E2761" s="569" t="s">
        <v>355</v>
      </c>
      <c r="F2761" s="573" t="s">
        <v>247</v>
      </c>
      <c r="G2761" s="569" t="s">
        <v>42</v>
      </c>
      <c r="H2761" s="569" t="s">
        <v>41</v>
      </c>
      <c r="I2761" s="575" t="s">
        <v>54</v>
      </c>
      <c r="J2761" s="569" t="s">
        <v>109</v>
      </c>
      <c r="K2761" s="569" t="s">
        <v>106</v>
      </c>
      <c r="L2761" s="570">
        <v>0.33</v>
      </c>
      <c r="M2761" s="571">
        <v>16.213726722640288</v>
      </c>
      <c r="N2761" s="572">
        <v>651.58196117142859</v>
      </c>
      <c r="O2761" s="668" t="s">
        <v>381</v>
      </c>
      <c r="P2761" s="668" t="s">
        <v>109</v>
      </c>
      <c r="Q2761" s="574" t="s">
        <v>8811</v>
      </c>
      <c r="R2761" s="574" t="s">
        <v>9752</v>
      </c>
      <c r="S2761" s="574" t="s">
        <v>8813</v>
      </c>
      <c r="T2761" s="574" t="s">
        <v>9576</v>
      </c>
      <c r="U2761" s="574" t="s">
        <v>8814</v>
      </c>
      <c r="V2761" s="574" t="s">
        <v>9753</v>
      </c>
      <c r="W2761" s="575" t="s">
        <v>9578</v>
      </c>
      <c r="X2761" s="575" t="s">
        <v>9754</v>
      </c>
      <c r="Y2761" s="576" t="s">
        <v>9592</v>
      </c>
      <c r="Z2761" s="577" t="s">
        <v>9755</v>
      </c>
      <c r="AA2761" s="578" t="s">
        <v>9756</v>
      </c>
      <c r="AE2761"/>
    </row>
    <row r="2762" spans="1:31" s="563" customFormat="1">
      <c r="A2762"/>
      <c r="B2762"/>
      <c r="C2762" s="568">
        <v>2027</v>
      </c>
      <c r="D2762" s="569" t="s">
        <v>16</v>
      </c>
      <c r="E2762" s="569" t="s">
        <v>355</v>
      </c>
      <c r="F2762" s="573" t="s">
        <v>247</v>
      </c>
      <c r="G2762" s="569" t="s">
        <v>42</v>
      </c>
      <c r="H2762" s="569" t="s">
        <v>41</v>
      </c>
      <c r="I2762" s="575" t="s">
        <v>54</v>
      </c>
      <c r="J2762" s="569" t="s">
        <v>99</v>
      </c>
      <c r="K2762" s="569" t="s">
        <v>311</v>
      </c>
      <c r="L2762" s="570">
        <v>1</v>
      </c>
      <c r="M2762" s="571">
        <v>5.6760029902565003</v>
      </c>
      <c r="N2762" s="572">
        <v>4292.3712857142864</v>
      </c>
      <c r="O2762" s="668" t="s">
        <v>151</v>
      </c>
      <c r="P2762" s="668" t="s">
        <v>99</v>
      </c>
      <c r="Q2762" s="574" t="s">
        <v>9614</v>
      </c>
      <c r="R2762" s="574" t="s">
        <v>9757</v>
      </c>
      <c r="S2762" s="574" t="s">
        <v>8833</v>
      </c>
      <c r="T2762" s="574" t="s">
        <v>9576</v>
      </c>
      <c r="U2762" s="574" t="s">
        <v>9758</v>
      </c>
      <c r="V2762" s="574" t="s">
        <v>9759</v>
      </c>
      <c r="W2762" s="575" t="s">
        <v>9618</v>
      </c>
      <c r="X2762" s="575" t="s">
        <v>9760</v>
      </c>
      <c r="Y2762" s="576" t="s">
        <v>9611</v>
      </c>
      <c r="Z2762" s="577" t="s">
        <v>9761</v>
      </c>
      <c r="AA2762" s="578" t="s">
        <v>9762</v>
      </c>
      <c r="AE2762"/>
    </row>
    <row r="2763" spans="1:31" s="563" customFormat="1">
      <c r="A2763"/>
      <c r="B2763"/>
      <c r="C2763" s="568">
        <v>2027</v>
      </c>
      <c r="D2763" s="569" t="s">
        <v>16</v>
      </c>
      <c r="E2763" s="569" t="s">
        <v>355</v>
      </c>
      <c r="F2763" s="573" t="s">
        <v>247</v>
      </c>
      <c r="G2763" s="569" t="s">
        <v>42</v>
      </c>
      <c r="H2763" s="569" t="s">
        <v>41</v>
      </c>
      <c r="I2763" s="575" t="s">
        <v>54</v>
      </c>
      <c r="J2763" s="569" t="s">
        <v>96</v>
      </c>
      <c r="K2763" s="569" t="s">
        <v>119</v>
      </c>
      <c r="L2763" s="570">
        <v>1</v>
      </c>
      <c r="M2763" s="571">
        <v>0.10366752878027094</v>
      </c>
      <c r="N2763" s="572">
        <v>234.73905468749999</v>
      </c>
      <c r="O2763" s="668" t="s">
        <v>151</v>
      </c>
      <c r="P2763" s="668" t="s">
        <v>96</v>
      </c>
      <c r="Q2763" s="574" t="s">
        <v>9763</v>
      </c>
      <c r="R2763" s="574" t="s">
        <v>9764</v>
      </c>
      <c r="S2763" s="574" t="s">
        <v>8841</v>
      </c>
      <c r="T2763" s="574" t="s">
        <v>9576</v>
      </c>
      <c r="U2763" s="574" t="s">
        <v>9765</v>
      </c>
      <c r="V2763" s="574" t="s">
        <v>9766</v>
      </c>
      <c r="W2763" s="575" t="s">
        <v>9767</v>
      </c>
      <c r="X2763" s="575" t="s">
        <v>9768</v>
      </c>
      <c r="Y2763" s="576" t="s">
        <v>9620</v>
      </c>
      <c r="Z2763" s="577" t="s">
        <v>9769</v>
      </c>
      <c r="AA2763" s="578" t="s">
        <v>9770</v>
      </c>
      <c r="AE2763"/>
    </row>
    <row r="2764" spans="1:31" s="563" customFormat="1">
      <c r="A2764"/>
      <c r="B2764"/>
      <c r="C2764" s="568">
        <v>2027</v>
      </c>
      <c r="D2764" s="569" t="s">
        <v>16</v>
      </c>
      <c r="E2764" s="569" t="s">
        <v>355</v>
      </c>
      <c r="F2764" s="573" t="s">
        <v>247</v>
      </c>
      <c r="G2764" s="569" t="s">
        <v>42</v>
      </c>
      <c r="H2764" s="569" t="s">
        <v>41</v>
      </c>
      <c r="I2764" s="575" t="s">
        <v>54</v>
      </c>
      <c r="J2764" s="569" t="s">
        <v>87</v>
      </c>
      <c r="K2764" s="569" t="s">
        <v>111</v>
      </c>
      <c r="L2764" s="570">
        <v>0.4</v>
      </c>
      <c r="M2764" s="571">
        <v>16.073614137177906</v>
      </c>
      <c r="N2764" s="572">
        <v>1186.0499605263158</v>
      </c>
      <c r="O2764" s="668" t="s">
        <v>151</v>
      </c>
      <c r="P2764" s="668" t="s">
        <v>87</v>
      </c>
      <c r="Q2764" s="574" t="s">
        <v>8908</v>
      </c>
      <c r="R2764" s="574" t="s">
        <v>9747</v>
      </c>
      <c r="S2764" s="574" t="s">
        <v>8848</v>
      </c>
      <c r="T2764" s="574" t="s">
        <v>9576</v>
      </c>
      <c r="U2764" s="574" t="s">
        <v>9285</v>
      </c>
      <c r="V2764" s="574" t="s">
        <v>9771</v>
      </c>
      <c r="W2764" s="575" t="s">
        <v>9595</v>
      </c>
      <c r="X2764" s="575" t="s">
        <v>9749</v>
      </c>
      <c r="Y2764" s="576" t="s">
        <v>9624</v>
      </c>
      <c r="Z2764" s="577" t="s">
        <v>9772</v>
      </c>
      <c r="AA2764" s="578" t="s">
        <v>9751</v>
      </c>
      <c r="AE2764"/>
    </row>
    <row r="2765" spans="1:31" s="563" customFormat="1">
      <c r="A2765"/>
      <c r="B2765"/>
      <c r="C2765" s="568">
        <v>2027</v>
      </c>
      <c r="D2765" s="569" t="s">
        <v>16</v>
      </c>
      <c r="E2765" s="569" t="s">
        <v>355</v>
      </c>
      <c r="F2765" s="573" t="s">
        <v>247</v>
      </c>
      <c r="G2765" s="569" t="s">
        <v>42</v>
      </c>
      <c r="H2765" s="569" t="s">
        <v>41</v>
      </c>
      <c r="I2765" s="575" t="s">
        <v>54</v>
      </c>
      <c r="J2765" s="569" t="s">
        <v>87</v>
      </c>
      <c r="K2765" s="569" t="s">
        <v>106</v>
      </c>
      <c r="L2765" s="570">
        <v>0.2</v>
      </c>
      <c r="M2765" s="571">
        <v>8.0368070685889528</v>
      </c>
      <c r="N2765" s="572">
        <v>593.02498026315789</v>
      </c>
      <c r="O2765" s="668" t="s">
        <v>151</v>
      </c>
      <c r="P2765" s="668" t="s">
        <v>87</v>
      </c>
      <c r="Q2765" s="574" t="s">
        <v>8811</v>
      </c>
      <c r="R2765" s="574" t="s">
        <v>9752</v>
      </c>
      <c r="S2765" s="574" t="s">
        <v>8848</v>
      </c>
      <c r="T2765" s="574" t="s">
        <v>9576</v>
      </c>
      <c r="U2765" s="574" t="s">
        <v>8856</v>
      </c>
      <c r="V2765" s="574" t="s">
        <v>9773</v>
      </c>
      <c r="W2765" s="575" t="s">
        <v>9578</v>
      </c>
      <c r="X2765" s="575" t="s">
        <v>9754</v>
      </c>
      <c r="Y2765" s="576" t="s">
        <v>9624</v>
      </c>
      <c r="Z2765" s="577" t="s">
        <v>9774</v>
      </c>
      <c r="AA2765" s="578" t="s">
        <v>9756</v>
      </c>
      <c r="AE2765"/>
    </row>
    <row r="2766" spans="1:31" s="563" customFormat="1">
      <c r="A2766"/>
      <c r="B2766"/>
      <c r="C2766" s="568">
        <v>2027</v>
      </c>
      <c r="D2766" s="569" t="s">
        <v>16</v>
      </c>
      <c r="E2766" s="569" t="s">
        <v>355</v>
      </c>
      <c r="F2766" s="573" t="s">
        <v>247</v>
      </c>
      <c r="G2766" s="569" t="s">
        <v>42</v>
      </c>
      <c r="H2766" s="569" t="s">
        <v>41</v>
      </c>
      <c r="I2766" s="575" t="s">
        <v>54</v>
      </c>
      <c r="J2766" s="569" t="s">
        <v>87</v>
      </c>
      <c r="K2766" s="569" t="s">
        <v>346</v>
      </c>
      <c r="L2766" s="570">
        <v>0.4</v>
      </c>
      <c r="M2766" s="571">
        <v>16.073614137177906</v>
      </c>
      <c r="N2766" s="572">
        <v>1186.0499605263158</v>
      </c>
      <c r="O2766" s="668" t="s">
        <v>151</v>
      </c>
      <c r="P2766" s="668" t="s">
        <v>87</v>
      </c>
      <c r="Q2766" s="574" t="s">
        <v>8782</v>
      </c>
      <c r="R2766" s="574" t="s">
        <v>9775</v>
      </c>
      <c r="S2766" s="574" t="s">
        <v>8848</v>
      </c>
      <c r="T2766" s="574" t="s">
        <v>9576</v>
      </c>
      <c r="U2766" s="574" t="s">
        <v>9776</v>
      </c>
      <c r="V2766" s="574" t="s">
        <v>9777</v>
      </c>
      <c r="W2766" s="575" t="s">
        <v>9778</v>
      </c>
      <c r="X2766" s="575" t="s">
        <v>9779</v>
      </c>
      <c r="Y2766" s="576" t="s">
        <v>9624</v>
      </c>
      <c r="Z2766" s="577" t="s">
        <v>9780</v>
      </c>
      <c r="AA2766" s="578" t="s">
        <v>9781</v>
      </c>
      <c r="AE2766"/>
    </row>
    <row r="2767" spans="1:31" s="563" customFormat="1">
      <c r="A2767"/>
      <c r="B2767"/>
      <c r="C2767" s="568">
        <v>2027</v>
      </c>
      <c r="D2767" s="569" t="s">
        <v>16</v>
      </c>
      <c r="E2767" s="569" t="s">
        <v>355</v>
      </c>
      <c r="F2767" s="573" t="s">
        <v>247</v>
      </c>
      <c r="G2767" s="569" t="s">
        <v>42</v>
      </c>
      <c r="H2767" s="569" t="s">
        <v>41</v>
      </c>
      <c r="I2767" s="575" t="s">
        <v>54</v>
      </c>
      <c r="J2767" s="569" t="s">
        <v>83</v>
      </c>
      <c r="K2767" s="569" t="s">
        <v>81</v>
      </c>
      <c r="L2767" s="570">
        <v>1</v>
      </c>
      <c r="M2767" s="571">
        <v>8.6372936296869121</v>
      </c>
      <c r="N2767" s="572">
        <v>23.112768461538462</v>
      </c>
      <c r="O2767" s="668" t="s">
        <v>382</v>
      </c>
      <c r="P2767" s="668" t="s">
        <v>83</v>
      </c>
      <c r="Q2767" s="574" t="s">
        <v>8867</v>
      </c>
      <c r="R2767" s="574" t="s">
        <v>9782</v>
      </c>
      <c r="S2767" s="574" t="s">
        <v>8869</v>
      </c>
      <c r="T2767" s="574" t="s">
        <v>9576</v>
      </c>
      <c r="U2767" s="574" t="s">
        <v>8870</v>
      </c>
      <c r="V2767" s="574" t="s">
        <v>9783</v>
      </c>
      <c r="W2767" s="575" t="s">
        <v>9627</v>
      </c>
      <c r="X2767" s="575" t="s">
        <v>9784</v>
      </c>
      <c r="Y2767" s="576" t="s">
        <v>9629</v>
      </c>
      <c r="Z2767" s="577" t="s">
        <v>9785</v>
      </c>
      <c r="AA2767" s="578" t="s">
        <v>9786</v>
      </c>
      <c r="AE2767"/>
    </row>
    <row r="2768" spans="1:31" s="563" customFormat="1">
      <c r="A2768"/>
      <c r="B2768"/>
      <c r="C2768" s="568">
        <v>2027</v>
      </c>
      <c r="D2768" s="569" t="s">
        <v>16</v>
      </c>
      <c r="E2768" s="569" t="s">
        <v>355</v>
      </c>
      <c r="F2768" s="573" t="s">
        <v>247</v>
      </c>
      <c r="G2768" s="569" t="s">
        <v>42</v>
      </c>
      <c r="H2768" s="569" t="s">
        <v>41</v>
      </c>
      <c r="I2768" s="575" t="s">
        <v>54</v>
      </c>
      <c r="J2768" s="569" t="s">
        <v>77</v>
      </c>
      <c r="K2768" s="569" t="s">
        <v>310</v>
      </c>
      <c r="L2768" s="570">
        <v>0.5</v>
      </c>
      <c r="M2768" s="571">
        <v>5.9561237438791377</v>
      </c>
      <c r="N2768" s="572">
        <v>236.08042071428571</v>
      </c>
      <c r="O2768" s="668" t="s">
        <v>381</v>
      </c>
      <c r="P2768" s="668" t="s">
        <v>77</v>
      </c>
      <c r="Q2768" s="574" t="s">
        <v>8949</v>
      </c>
      <c r="R2768" s="574" t="s">
        <v>9742</v>
      </c>
      <c r="S2768" s="574" t="s">
        <v>8879</v>
      </c>
      <c r="T2768" s="574" t="s">
        <v>9576</v>
      </c>
      <c r="U2768" s="574" t="s">
        <v>9787</v>
      </c>
      <c r="V2768" s="574" t="s">
        <v>9788</v>
      </c>
      <c r="W2768" s="575" t="s">
        <v>9590</v>
      </c>
      <c r="X2768" s="575" t="s">
        <v>9744</v>
      </c>
      <c r="Y2768" s="576" t="s">
        <v>9632</v>
      </c>
      <c r="Z2768" s="577" t="s">
        <v>9789</v>
      </c>
      <c r="AA2768" s="578" t="s">
        <v>9746</v>
      </c>
      <c r="AE2768"/>
    </row>
    <row r="2769" spans="1:31" s="563" customFormat="1">
      <c r="A2769"/>
      <c r="B2769"/>
      <c r="C2769" s="568">
        <v>2027</v>
      </c>
      <c r="D2769" s="569" t="s">
        <v>16</v>
      </c>
      <c r="E2769" s="569" t="s">
        <v>355</v>
      </c>
      <c r="F2769" s="573" t="s">
        <v>247</v>
      </c>
      <c r="G2769" s="569" t="s">
        <v>42</v>
      </c>
      <c r="H2769" s="569" t="s">
        <v>41</v>
      </c>
      <c r="I2769" s="575" t="s">
        <v>54</v>
      </c>
      <c r="J2769" s="569" t="s">
        <v>77</v>
      </c>
      <c r="K2769" s="569" t="s">
        <v>106</v>
      </c>
      <c r="L2769" s="570">
        <v>0.5</v>
      </c>
      <c r="M2769" s="571">
        <v>5.9561237438791377</v>
      </c>
      <c r="N2769" s="572">
        <v>236.08042071428571</v>
      </c>
      <c r="O2769" s="668" t="s">
        <v>381</v>
      </c>
      <c r="P2769" s="668" t="s">
        <v>77</v>
      </c>
      <c r="Q2769" s="574" t="s">
        <v>8811</v>
      </c>
      <c r="R2769" s="574" t="s">
        <v>9752</v>
      </c>
      <c r="S2769" s="574" t="s">
        <v>8879</v>
      </c>
      <c r="T2769" s="574" t="s">
        <v>9576</v>
      </c>
      <c r="U2769" s="574" t="s">
        <v>8992</v>
      </c>
      <c r="V2769" s="574" t="s">
        <v>9790</v>
      </c>
      <c r="W2769" s="575" t="s">
        <v>9578</v>
      </c>
      <c r="X2769" s="575" t="s">
        <v>9754</v>
      </c>
      <c r="Y2769" s="576" t="s">
        <v>9632</v>
      </c>
      <c r="Z2769" s="577" t="s">
        <v>9791</v>
      </c>
      <c r="AA2769" s="578" t="s">
        <v>9756</v>
      </c>
      <c r="AE2769"/>
    </row>
    <row r="2770" spans="1:31" s="563" customFormat="1">
      <c r="A2770"/>
      <c r="B2770"/>
      <c r="C2770" s="568">
        <v>2027</v>
      </c>
      <c r="D2770" s="569" t="s">
        <v>16</v>
      </c>
      <c r="E2770" s="569" t="s">
        <v>355</v>
      </c>
      <c r="F2770" s="573" t="s">
        <v>247</v>
      </c>
      <c r="G2770" s="569" t="s">
        <v>42</v>
      </c>
      <c r="H2770" s="569" t="s">
        <v>41</v>
      </c>
      <c r="I2770" s="575" t="s">
        <v>54</v>
      </c>
      <c r="J2770" s="569" t="s">
        <v>76</v>
      </c>
      <c r="K2770" s="569" t="s">
        <v>311</v>
      </c>
      <c r="L2770" s="570">
        <v>1</v>
      </c>
      <c r="M2770" s="571">
        <v>0.35034405552427883</v>
      </c>
      <c r="N2770" s="572">
        <v>220.93087499999996</v>
      </c>
      <c r="O2770" s="668" t="s">
        <v>151</v>
      </c>
      <c r="P2770" s="668" t="s">
        <v>76</v>
      </c>
      <c r="Q2770" s="574" t="s">
        <v>9614</v>
      </c>
      <c r="R2770" s="574" t="s">
        <v>9757</v>
      </c>
      <c r="S2770" s="574" t="s">
        <v>8903</v>
      </c>
      <c r="T2770" s="574" t="s">
        <v>9576</v>
      </c>
      <c r="U2770" s="574" t="s">
        <v>9792</v>
      </c>
      <c r="V2770" s="574" t="s">
        <v>9793</v>
      </c>
      <c r="W2770" s="575" t="s">
        <v>9618</v>
      </c>
      <c r="X2770" s="575" t="s">
        <v>9760</v>
      </c>
      <c r="Y2770" s="576" t="s">
        <v>9644</v>
      </c>
      <c r="Z2770" s="577" t="s">
        <v>9794</v>
      </c>
      <c r="AA2770" s="578" t="s">
        <v>9762</v>
      </c>
      <c r="AE2770"/>
    </row>
    <row r="2771" spans="1:31" s="563" customFormat="1">
      <c r="A2771"/>
      <c r="B2771"/>
      <c r="C2771" s="568">
        <v>2027</v>
      </c>
      <c r="D2771" s="569" t="s">
        <v>16</v>
      </c>
      <c r="E2771" s="569" t="s">
        <v>355</v>
      </c>
      <c r="F2771" s="573" t="s">
        <v>247</v>
      </c>
      <c r="G2771" s="569" t="s">
        <v>42</v>
      </c>
      <c r="H2771" s="569" t="s">
        <v>41</v>
      </c>
      <c r="I2771" s="575" t="s">
        <v>54</v>
      </c>
      <c r="J2771" s="569" t="s">
        <v>74</v>
      </c>
      <c r="K2771" s="569" t="s">
        <v>104</v>
      </c>
      <c r="L2771" s="570">
        <v>0.3</v>
      </c>
      <c r="M2771" s="571">
        <v>4.0004373254548602</v>
      </c>
      <c r="N2771" s="572">
        <v>1970.1984201428568</v>
      </c>
      <c r="O2771" s="668" t="s">
        <v>151</v>
      </c>
      <c r="P2771" s="668" t="s">
        <v>74</v>
      </c>
      <c r="Q2771" s="574" t="s">
        <v>8859</v>
      </c>
      <c r="R2771" s="574" t="s">
        <v>9795</v>
      </c>
      <c r="S2771" s="574" t="s">
        <v>8916</v>
      </c>
      <c r="T2771" s="574" t="s">
        <v>9576</v>
      </c>
      <c r="U2771" s="574" t="s">
        <v>9314</v>
      </c>
      <c r="V2771" s="574" t="s">
        <v>9796</v>
      </c>
      <c r="W2771" s="575" t="s">
        <v>9600</v>
      </c>
      <c r="X2771" s="575" t="s">
        <v>9797</v>
      </c>
      <c r="Y2771" s="576" t="s">
        <v>9646</v>
      </c>
      <c r="Z2771" s="577" t="s">
        <v>9798</v>
      </c>
      <c r="AA2771" s="578" t="s">
        <v>9799</v>
      </c>
      <c r="AE2771"/>
    </row>
    <row r="2772" spans="1:31" s="563" customFormat="1">
      <c r="A2772"/>
      <c r="B2772"/>
      <c r="C2772" s="568">
        <v>2027</v>
      </c>
      <c r="D2772" s="569" t="s">
        <v>16</v>
      </c>
      <c r="E2772" s="569" t="s">
        <v>355</v>
      </c>
      <c r="F2772" s="573" t="s">
        <v>247</v>
      </c>
      <c r="G2772" s="569" t="s">
        <v>42</v>
      </c>
      <c r="H2772" s="569" t="s">
        <v>41</v>
      </c>
      <c r="I2772" s="575" t="s">
        <v>54</v>
      </c>
      <c r="J2772" s="569" t="s">
        <v>74</v>
      </c>
      <c r="K2772" s="569" t="s">
        <v>346</v>
      </c>
      <c r="L2772" s="570">
        <v>0.7</v>
      </c>
      <c r="M2772" s="571">
        <v>9.3343537593946735</v>
      </c>
      <c r="N2772" s="572">
        <v>4597.1296469999988</v>
      </c>
      <c r="O2772" s="668" t="s">
        <v>151</v>
      </c>
      <c r="P2772" s="668" t="s">
        <v>74</v>
      </c>
      <c r="Q2772" s="574" t="s">
        <v>8782</v>
      </c>
      <c r="R2772" s="574" t="s">
        <v>9775</v>
      </c>
      <c r="S2772" s="574" t="s">
        <v>8916</v>
      </c>
      <c r="T2772" s="574" t="s">
        <v>9576</v>
      </c>
      <c r="U2772" s="574" t="s">
        <v>9800</v>
      </c>
      <c r="V2772" s="574" t="s">
        <v>9801</v>
      </c>
      <c r="W2772" s="575" t="s">
        <v>9778</v>
      </c>
      <c r="X2772" s="575" t="s">
        <v>9779</v>
      </c>
      <c r="Y2772" s="576" t="s">
        <v>9646</v>
      </c>
      <c r="Z2772" s="577" t="s">
        <v>9802</v>
      </c>
      <c r="AA2772" s="578" t="s">
        <v>9781</v>
      </c>
      <c r="AE2772"/>
    </row>
    <row r="2773" spans="1:31" s="563" customFormat="1">
      <c r="A2773"/>
      <c r="B2773"/>
      <c r="C2773" s="568">
        <v>2027</v>
      </c>
      <c r="D2773" s="569" t="s">
        <v>16</v>
      </c>
      <c r="E2773" s="569" t="s">
        <v>355</v>
      </c>
      <c r="F2773" s="573" t="s">
        <v>247</v>
      </c>
      <c r="G2773" s="569" t="s">
        <v>42</v>
      </c>
      <c r="H2773" s="569" t="s">
        <v>41</v>
      </c>
      <c r="I2773" s="575" t="s">
        <v>54</v>
      </c>
      <c r="J2773" s="569" t="s">
        <v>71</v>
      </c>
      <c r="K2773" s="569" t="s">
        <v>311</v>
      </c>
      <c r="L2773" s="570">
        <v>0.5</v>
      </c>
      <c r="M2773" s="571">
        <v>25.177872601423086</v>
      </c>
      <c r="N2773" s="572">
        <v>1502.3299500000001</v>
      </c>
      <c r="O2773" s="668" t="s">
        <v>151</v>
      </c>
      <c r="P2773" s="668" t="s">
        <v>70</v>
      </c>
      <c r="Q2773" s="574" t="s">
        <v>9614</v>
      </c>
      <c r="R2773" s="574" t="s">
        <v>9757</v>
      </c>
      <c r="S2773" s="574" t="s">
        <v>9004</v>
      </c>
      <c r="T2773" s="574" t="s">
        <v>9576</v>
      </c>
      <c r="U2773" s="574" t="s">
        <v>9657</v>
      </c>
      <c r="V2773" s="574" t="s">
        <v>9803</v>
      </c>
      <c r="W2773" s="575" t="s">
        <v>9618</v>
      </c>
      <c r="X2773" s="575" t="s">
        <v>9760</v>
      </c>
      <c r="Y2773" s="576" t="s">
        <v>9654</v>
      </c>
      <c r="Z2773" s="577" t="s">
        <v>9804</v>
      </c>
      <c r="AA2773" s="578" t="s">
        <v>9762</v>
      </c>
      <c r="AE2773"/>
    </row>
    <row r="2774" spans="1:31" s="563" customFormat="1">
      <c r="A2774"/>
      <c r="B2774"/>
      <c r="C2774" s="568">
        <v>2027</v>
      </c>
      <c r="D2774" s="569" t="s">
        <v>16</v>
      </c>
      <c r="E2774" s="569" t="s">
        <v>355</v>
      </c>
      <c r="F2774" s="573" t="s">
        <v>247</v>
      </c>
      <c r="G2774" s="569" t="s">
        <v>42</v>
      </c>
      <c r="H2774" s="569" t="s">
        <v>41</v>
      </c>
      <c r="I2774" s="575" t="s">
        <v>54</v>
      </c>
      <c r="J2774" s="569" t="s">
        <v>71</v>
      </c>
      <c r="K2774" s="569" t="s">
        <v>104</v>
      </c>
      <c r="L2774" s="570">
        <v>0.35</v>
      </c>
      <c r="M2774" s="571">
        <v>17.624510820996157</v>
      </c>
      <c r="N2774" s="572">
        <v>1051.6309649999998</v>
      </c>
      <c r="O2774" s="668" t="s">
        <v>151</v>
      </c>
      <c r="P2774" s="668" t="s">
        <v>70</v>
      </c>
      <c r="Q2774" s="574" t="s">
        <v>8859</v>
      </c>
      <c r="R2774" s="574" t="s">
        <v>9795</v>
      </c>
      <c r="S2774" s="574" t="s">
        <v>9004</v>
      </c>
      <c r="T2774" s="574" t="s">
        <v>9576</v>
      </c>
      <c r="U2774" s="574" t="s">
        <v>9660</v>
      </c>
      <c r="V2774" s="574" t="s">
        <v>9805</v>
      </c>
      <c r="W2774" s="575" t="s">
        <v>9600</v>
      </c>
      <c r="X2774" s="575" t="s">
        <v>9797</v>
      </c>
      <c r="Y2774" s="576" t="s">
        <v>9654</v>
      </c>
      <c r="Z2774" s="577" t="s">
        <v>9806</v>
      </c>
      <c r="AA2774" s="578" t="s">
        <v>9799</v>
      </c>
      <c r="AE2774"/>
    </row>
    <row r="2775" spans="1:31" s="563" customFormat="1">
      <c r="A2775"/>
      <c r="B2775"/>
      <c r="C2775" s="568">
        <v>2027</v>
      </c>
      <c r="D2775" s="569" t="s">
        <v>16</v>
      </c>
      <c r="E2775" s="569" t="s">
        <v>355</v>
      </c>
      <c r="F2775" s="573" t="s">
        <v>247</v>
      </c>
      <c r="G2775" s="569" t="s">
        <v>42</v>
      </c>
      <c r="H2775" s="569" t="s">
        <v>41</v>
      </c>
      <c r="I2775" s="575" t="s">
        <v>54</v>
      </c>
      <c r="J2775" s="569" t="s">
        <v>71</v>
      </c>
      <c r="K2775" s="569" t="s">
        <v>86</v>
      </c>
      <c r="L2775" s="570">
        <v>0.15</v>
      </c>
      <c r="M2775" s="571">
        <v>7.5533617804269255</v>
      </c>
      <c r="N2775" s="572">
        <v>450.69898499999999</v>
      </c>
      <c r="O2775" s="668" t="s">
        <v>151</v>
      </c>
      <c r="P2775" s="668" t="s">
        <v>70</v>
      </c>
      <c r="Q2775" s="574" t="s">
        <v>9807</v>
      </c>
      <c r="R2775" s="574" t="s">
        <v>9808</v>
      </c>
      <c r="S2775" s="574" t="s">
        <v>9004</v>
      </c>
      <c r="T2775" s="574" t="s">
        <v>9576</v>
      </c>
      <c r="U2775" s="574" t="s">
        <v>9809</v>
      </c>
      <c r="V2775" s="574" t="s">
        <v>9810</v>
      </c>
      <c r="W2775" s="575" t="s">
        <v>9811</v>
      </c>
      <c r="X2775" s="575" t="s">
        <v>9812</v>
      </c>
      <c r="Y2775" s="576" t="s">
        <v>9654</v>
      </c>
      <c r="Z2775" s="577" t="s">
        <v>9813</v>
      </c>
      <c r="AA2775" s="578" t="s">
        <v>9814</v>
      </c>
      <c r="AE2775"/>
    </row>
    <row r="2776" spans="1:31" s="563" customFormat="1">
      <c r="A2776"/>
      <c r="B2776"/>
      <c r="C2776" s="568">
        <v>2027</v>
      </c>
      <c r="D2776" s="569" t="s">
        <v>16</v>
      </c>
      <c r="E2776" s="569" t="s">
        <v>355</v>
      </c>
      <c r="F2776" s="573" t="s">
        <v>247</v>
      </c>
      <c r="G2776" s="569" t="s">
        <v>42</v>
      </c>
      <c r="H2776" s="569" t="s">
        <v>41</v>
      </c>
      <c r="I2776" s="575" t="s">
        <v>54</v>
      </c>
      <c r="J2776" s="569" t="s">
        <v>351</v>
      </c>
      <c r="K2776" s="569" t="s">
        <v>106</v>
      </c>
      <c r="L2776" s="570">
        <v>1</v>
      </c>
      <c r="M2776" s="571">
        <v>37.244449408079987</v>
      </c>
      <c r="N2776" s="572">
        <v>166.92554999999996</v>
      </c>
      <c r="O2776" s="668" t="s">
        <v>151</v>
      </c>
      <c r="P2776" s="668" t="s">
        <v>351</v>
      </c>
      <c r="Q2776" s="574" t="s">
        <v>8811</v>
      </c>
      <c r="R2776" s="574" t="s">
        <v>9752</v>
      </c>
      <c r="S2776" s="574" t="s">
        <v>8926</v>
      </c>
      <c r="T2776" s="574" t="s">
        <v>9576</v>
      </c>
      <c r="U2776" s="574" t="s">
        <v>9663</v>
      </c>
      <c r="V2776" s="574" t="s">
        <v>9815</v>
      </c>
      <c r="W2776" s="575" t="s">
        <v>9578</v>
      </c>
      <c r="X2776" s="575" t="s">
        <v>9754</v>
      </c>
      <c r="Y2776" s="576" t="s">
        <v>9665</v>
      </c>
      <c r="Z2776" s="577" t="s">
        <v>9816</v>
      </c>
      <c r="AA2776" s="578" t="s">
        <v>9756</v>
      </c>
      <c r="AE2776"/>
    </row>
    <row r="2777" spans="1:31" s="563" customFormat="1">
      <c r="A2777"/>
      <c r="B2777"/>
      <c r="C2777" s="568">
        <v>2027</v>
      </c>
      <c r="D2777" s="569" t="s">
        <v>16</v>
      </c>
      <c r="E2777" s="569" t="s">
        <v>355</v>
      </c>
      <c r="F2777" s="573" t="s">
        <v>247</v>
      </c>
      <c r="G2777" s="569" t="s">
        <v>42</v>
      </c>
      <c r="H2777" s="569" t="s">
        <v>41</v>
      </c>
      <c r="I2777" s="575" t="s">
        <v>54</v>
      </c>
      <c r="J2777" s="569" t="s">
        <v>67</v>
      </c>
      <c r="K2777" s="569" t="s">
        <v>81</v>
      </c>
      <c r="L2777" s="570">
        <v>1</v>
      </c>
      <c r="M2777" s="571">
        <v>3.0208190268586277</v>
      </c>
      <c r="N2777" s="572">
        <v>12.519416250000001</v>
      </c>
      <c r="O2777" s="668" t="s">
        <v>382</v>
      </c>
      <c r="P2777" s="668" t="s">
        <v>67</v>
      </c>
      <c r="Q2777" s="574" t="s">
        <v>8867</v>
      </c>
      <c r="R2777" s="574" t="s">
        <v>9782</v>
      </c>
      <c r="S2777" s="574" t="s">
        <v>8934</v>
      </c>
      <c r="T2777" s="574" t="s">
        <v>9576</v>
      </c>
      <c r="U2777" s="574" t="s">
        <v>8935</v>
      </c>
      <c r="V2777" s="574" t="s">
        <v>9817</v>
      </c>
      <c r="W2777" s="575" t="s">
        <v>9627</v>
      </c>
      <c r="X2777" s="575" t="s">
        <v>9784</v>
      </c>
      <c r="Y2777" s="576" t="s">
        <v>9667</v>
      </c>
      <c r="Z2777" s="577" t="s">
        <v>9818</v>
      </c>
      <c r="AA2777" s="578" t="s">
        <v>9786</v>
      </c>
      <c r="AE2777"/>
    </row>
    <row r="2778" spans="1:31" s="563" customFormat="1">
      <c r="A2778"/>
      <c r="B2778"/>
      <c r="C2778" s="568">
        <v>2027</v>
      </c>
      <c r="D2778" s="569" t="s">
        <v>16</v>
      </c>
      <c r="E2778" s="569" t="s">
        <v>355</v>
      </c>
      <c r="F2778" s="573" t="s">
        <v>247</v>
      </c>
      <c r="G2778" s="569" t="s">
        <v>42</v>
      </c>
      <c r="H2778" s="569" t="s">
        <v>41</v>
      </c>
      <c r="I2778" s="575" t="s">
        <v>54</v>
      </c>
      <c r="J2778" s="569" t="s">
        <v>66</v>
      </c>
      <c r="K2778" s="569" t="s">
        <v>106</v>
      </c>
      <c r="L2778" s="570">
        <v>0.5</v>
      </c>
      <c r="M2778" s="571">
        <v>3.4951099150174612</v>
      </c>
      <c r="N2778" s="572">
        <v>214.61856428571429</v>
      </c>
      <c r="O2778" s="668" t="s">
        <v>381</v>
      </c>
      <c r="P2778" s="668" t="s">
        <v>66</v>
      </c>
      <c r="Q2778" s="574" t="s">
        <v>8811</v>
      </c>
      <c r="R2778" s="574" t="s">
        <v>9752</v>
      </c>
      <c r="S2778" s="574" t="s">
        <v>8941</v>
      </c>
      <c r="T2778" s="574" t="s">
        <v>9576</v>
      </c>
      <c r="U2778" s="574" t="s">
        <v>9671</v>
      </c>
      <c r="V2778" s="574" t="s">
        <v>9819</v>
      </c>
      <c r="W2778" s="575" t="s">
        <v>9578</v>
      </c>
      <c r="X2778" s="575" t="s">
        <v>9754</v>
      </c>
      <c r="Y2778" s="576" t="s">
        <v>9669</v>
      </c>
      <c r="Z2778" s="577" t="s">
        <v>9820</v>
      </c>
      <c r="AA2778" s="578" t="s">
        <v>9756</v>
      </c>
      <c r="AE2778"/>
    </row>
    <row r="2779" spans="1:31" s="563" customFormat="1">
      <c r="A2779"/>
      <c r="B2779"/>
      <c r="C2779" s="568">
        <v>2027</v>
      </c>
      <c r="D2779" s="569" t="s">
        <v>16</v>
      </c>
      <c r="E2779" s="569" t="s">
        <v>355</v>
      </c>
      <c r="F2779" s="573" t="s">
        <v>247</v>
      </c>
      <c r="G2779" s="569" t="s">
        <v>42</v>
      </c>
      <c r="H2779" s="569" t="s">
        <v>41</v>
      </c>
      <c r="I2779" s="575" t="s">
        <v>54</v>
      </c>
      <c r="J2779" s="569" t="s">
        <v>66</v>
      </c>
      <c r="K2779" s="569" t="s">
        <v>104</v>
      </c>
      <c r="L2779" s="570">
        <v>0.5</v>
      </c>
      <c r="M2779" s="571">
        <v>3.4951099150174612</v>
      </c>
      <c r="N2779" s="572">
        <v>214.61856428571429</v>
      </c>
      <c r="O2779" s="668" t="s">
        <v>381</v>
      </c>
      <c r="P2779" s="668" t="s">
        <v>66</v>
      </c>
      <c r="Q2779" s="574" t="s">
        <v>8859</v>
      </c>
      <c r="R2779" s="574" t="s">
        <v>9795</v>
      </c>
      <c r="S2779" s="574" t="s">
        <v>8941</v>
      </c>
      <c r="T2779" s="574" t="s">
        <v>9576</v>
      </c>
      <c r="U2779" s="574" t="s">
        <v>9821</v>
      </c>
      <c r="V2779" s="574" t="s">
        <v>9822</v>
      </c>
      <c r="W2779" s="575" t="s">
        <v>9600</v>
      </c>
      <c r="X2779" s="575" t="s">
        <v>9797</v>
      </c>
      <c r="Y2779" s="576" t="s">
        <v>9669</v>
      </c>
      <c r="Z2779" s="577" t="s">
        <v>9823</v>
      </c>
      <c r="AA2779" s="578" t="s">
        <v>9799</v>
      </c>
      <c r="AE2779"/>
    </row>
    <row r="2780" spans="1:31" s="563" customFormat="1">
      <c r="A2780"/>
      <c r="B2780"/>
      <c r="C2780" s="568">
        <v>2027</v>
      </c>
      <c r="D2780" s="569" t="s">
        <v>16</v>
      </c>
      <c r="E2780" s="569" t="s">
        <v>355</v>
      </c>
      <c r="F2780" s="573" t="s">
        <v>247</v>
      </c>
      <c r="G2780" s="569" t="s">
        <v>42</v>
      </c>
      <c r="H2780" s="569" t="s">
        <v>41</v>
      </c>
      <c r="I2780" s="575" t="s">
        <v>54</v>
      </c>
      <c r="J2780" s="569" t="s">
        <v>65</v>
      </c>
      <c r="K2780" s="569" t="s">
        <v>81</v>
      </c>
      <c r="L2780" s="570">
        <v>1</v>
      </c>
      <c r="M2780" s="571">
        <v>23.413495650571285</v>
      </c>
      <c r="N2780" s="572">
        <v>75.116497499999994</v>
      </c>
      <c r="O2780" s="668" t="s">
        <v>382</v>
      </c>
      <c r="P2780" s="668" t="s">
        <v>65</v>
      </c>
      <c r="Q2780" s="574" t="s">
        <v>8867</v>
      </c>
      <c r="R2780" s="574" t="s">
        <v>9782</v>
      </c>
      <c r="S2780" s="574" t="s">
        <v>9824</v>
      </c>
      <c r="T2780" s="574" t="s">
        <v>9576</v>
      </c>
      <c r="U2780" s="574" t="s">
        <v>9825</v>
      </c>
      <c r="V2780" s="574" t="s">
        <v>9826</v>
      </c>
      <c r="W2780" s="575" t="s">
        <v>9627</v>
      </c>
      <c r="X2780" s="575" t="s">
        <v>9784</v>
      </c>
      <c r="Y2780" s="576" t="s">
        <v>9827</v>
      </c>
      <c r="Z2780" s="577" t="s">
        <v>9828</v>
      </c>
      <c r="AA2780" s="578" t="s">
        <v>9786</v>
      </c>
      <c r="AE2780"/>
    </row>
    <row r="2781" spans="1:31" s="563" customFormat="1">
      <c r="A2781"/>
      <c r="B2781"/>
      <c r="C2781" s="568">
        <v>2027</v>
      </c>
      <c r="D2781" s="569" t="s">
        <v>16</v>
      </c>
      <c r="E2781" s="569" t="s">
        <v>355</v>
      </c>
      <c r="F2781" s="573" t="s">
        <v>247</v>
      </c>
      <c r="G2781" s="569" t="s">
        <v>42</v>
      </c>
      <c r="H2781" s="569" t="s">
        <v>41</v>
      </c>
      <c r="I2781" s="575" t="s">
        <v>54</v>
      </c>
      <c r="J2781" s="569" t="s">
        <v>64</v>
      </c>
      <c r="K2781" s="569" t="s">
        <v>310</v>
      </c>
      <c r="L2781" s="570">
        <v>0.15</v>
      </c>
      <c r="M2781" s="571">
        <v>3.9703692034103155</v>
      </c>
      <c r="N2781" s="572">
        <v>187.79124374999995</v>
      </c>
      <c r="O2781" s="668" t="s">
        <v>381</v>
      </c>
      <c r="P2781" s="668" t="s">
        <v>64</v>
      </c>
      <c r="Q2781" s="574" t="s">
        <v>8949</v>
      </c>
      <c r="R2781" s="574" t="s">
        <v>9742</v>
      </c>
      <c r="S2781" s="574" t="s">
        <v>9829</v>
      </c>
      <c r="T2781" s="574" t="s">
        <v>9576</v>
      </c>
      <c r="U2781" s="574" t="s">
        <v>9830</v>
      </c>
      <c r="V2781" s="574" t="s">
        <v>9831</v>
      </c>
      <c r="W2781" s="575" t="s">
        <v>9590</v>
      </c>
      <c r="X2781" s="575" t="s">
        <v>9744</v>
      </c>
      <c r="Y2781" s="576" t="s">
        <v>9832</v>
      </c>
      <c r="Z2781" s="577" t="s">
        <v>9833</v>
      </c>
      <c r="AA2781" s="578" t="s">
        <v>9746</v>
      </c>
      <c r="AE2781"/>
    </row>
    <row r="2782" spans="1:31" s="563" customFormat="1">
      <c r="A2782"/>
      <c r="B2782"/>
      <c r="C2782" s="568">
        <v>2027</v>
      </c>
      <c r="D2782" s="569" t="s">
        <v>16</v>
      </c>
      <c r="E2782" s="569" t="s">
        <v>355</v>
      </c>
      <c r="F2782" s="573" t="s">
        <v>247</v>
      </c>
      <c r="G2782" s="569" t="s">
        <v>42</v>
      </c>
      <c r="H2782" s="569" t="s">
        <v>41</v>
      </c>
      <c r="I2782" s="575" t="s">
        <v>54</v>
      </c>
      <c r="J2782" s="569" t="s">
        <v>64</v>
      </c>
      <c r="K2782" s="569" t="s">
        <v>106</v>
      </c>
      <c r="L2782" s="570">
        <v>0.5</v>
      </c>
      <c r="M2782" s="571">
        <v>13.234564011367718</v>
      </c>
      <c r="N2782" s="572">
        <v>625.97081249999985</v>
      </c>
      <c r="O2782" s="668" t="s">
        <v>381</v>
      </c>
      <c r="P2782" s="668" t="s">
        <v>64</v>
      </c>
      <c r="Q2782" s="574" t="s">
        <v>8811</v>
      </c>
      <c r="R2782" s="574" t="s">
        <v>9752</v>
      </c>
      <c r="S2782" s="574" t="s">
        <v>9829</v>
      </c>
      <c r="T2782" s="574" t="s">
        <v>9576</v>
      </c>
      <c r="U2782" s="574" t="s">
        <v>9834</v>
      </c>
      <c r="V2782" s="574" t="s">
        <v>9835</v>
      </c>
      <c r="W2782" s="575" t="s">
        <v>9578</v>
      </c>
      <c r="X2782" s="575" t="s">
        <v>9754</v>
      </c>
      <c r="Y2782" s="576" t="s">
        <v>9832</v>
      </c>
      <c r="Z2782" s="577" t="s">
        <v>9836</v>
      </c>
      <c r="AA2782" s="578" t="s">
        <v>9756</v>
      </c>
      <c r="AE2782"/>
    </row>
    <row r="2783" spans="1:31" s="563" customFormat="1">
      <c r="A2783"/>
      <c r="B2783"/>
      <c r="C2783" s="568">
        <v>2027</v>
      </c>
      <c r="D2783" s="569" t="s">
        <v>16</v>
      </c>
      <c r="E2783" s="569" t="s">
        <v>355</v>
      </c>
      <c r="F2783" s="573" t="s">
        <v>247</v>
      </c>
      <c r="G2783" s="569" t="s">
        <v>42</v>
      </c>
      <c r="H2783" s="569" t="s">
        <v>41</v>
      </c>
      <c r="I2783" s="575" t="s">
        <v>54</v>
      </c>
      <c r="J2783" s="569" t="s">
        <v>64</v>
      </c>
      <c r="K2783" s="569" t="s">
        <v>104</v>
      </c>
      <c r="L2783" s="570">
        <v>0.35</v>
      </c>
      <c r="M2783" s="571">
        <v>9.2641948079574039</v>
      </c>
      <c r="N2783" s="572">
        <v>438.17956874999987</v>
      </c>
      <c r="O2783" s="668" t="s">
        <v>381</v>
      </c>
      <c r="P2783" s="668" t="s">
        <v>64</v>
      </c>
      <c r="Q2783" s="574" t="s">
        <v>8859</v>
      </c>
      <c r="R2783" s="574" t="s">
        <v>9795</v>
      </c>
      <c r="S2783" s="574" t="s">
        <v>9829</v>
      </c>
      <c r="T2783" s="574" t="s">
        <v>9576</v>
      </c>
      <c r="U2783" s="574" t="s">
        <v>9837</v>
      </c>
      <c r="V2783" s="574" t="s">
        <v>9838</v>
      </c>
      <c r="W2783" s="575" t="s">
        <v>9600</v>
      </c>
      <c r="X2783" s="575" t="s">
        <v>9797</v>
      </c>
      <c r="Y2783" s="576" t="s">
        <v>9832</v>
      </c>
      <c r="Z2783" s="577" t="s">
        <v>9839</v>
      </c>
      <c r="AA2783" s="578" t="s">
        <v>9799</v>
      </c>
      <c r="AE2783"/>
    </row>
    <row r="2784" spans="1:31" s="563" customFormat="1">
      <c r="A2784"/>
      <c r="B2784"/>
      <c r="C2784" s="568">
        <v>2027</v>
      </c>
      <c r="D2784" s="569" t="s">
        <v>16</v>
      </c>
      <c r="E2784" s="569" t="s">
        <v>358</v>
      </c>
      <c r="F2784" s="573" t="s">
        <v>247</v>
      </c>
      <c r="G2784" s="569" t="s">
        <v>42</v>
      </c>
      <c r="H2784" s="569" t="s">
        <v>41</v>
      </c>
      <c r="I2784" s="575" t="s">
        <v>54</v>
      </c>
      <c r="J2784" s="569" t="s">
        <v>116</v>
      </c>
      <c r="K2784" s="569" t="s">
        <v>330</v>
      </c>
      <c r="L2784" s="570">
        <v>1</v>
      </c>
      <c r="M2784" s="571">
        <v>4.2827086854339091</v>
      </c>
      <c r="N2784" s="572">
        <v>12.215915249999997</v>
      </c>
      <c r="O2784" s="668" t="s">
        <v>382</v>
      </c>
      <c r="P2784" s="668" t="s">
        <v>116</v>
      </c>
      <c r="Q2784" s="574" t="s">
        <v>8821</v>
      </c>
      <c r="R2784" s="574" t="s">
        <v>9737</v>
      </c>
      <c r="S2784" s="574" t="s">
        <v>8795</v>
      </c>
      <c r="T2784" s="574" t="s">
        <v>9576</v>
      </c>
      <c r="U2784" s="574" t="s">
        <v>9415</v>
      </c>
      <c r="V2784" s="574" t="s">
        <v>9738</v>
      </c>
      <c r="W2784" s="575" t="s">
        <v>9583</v>
      </c>
      <c r="X2784" s="575" t="s">
        <v>9739</v>
      </c>
      <c r="Y2784" s="576" t="s">
        <v>9585</v>
      </c>
      <c r="Z2784" s="577" t="s">
        <v>9840</v>
      </c>
      <c r="AA2784" s="578" t="s">
        <v>9841</v>
      </c>
      <c r="AE2784"/>
    </row>
    <row r="2785" spans="1:31" s="563" customFormat="1">
      <c r="A2785"/>
      <c r="B2785"/>
      <c r="C2785" s="568">
        <v>2027</v>
      </c>
      <c r="D2785" s="569" t="s">
        <v>16</v>
      </c>
      <c r="E2785" s="569" t="s">
        <v>358</v>
      </c>
      <c r="F2785" s="573" t="s">
        <v>247</v>
      </c>
      <c r="G2785" s="569" t="s">
        <v>42</v>
      </c>
      <c r="H2785" s="569" t="s">
        <v>41</v>
      </c>
      <c r="I2785" s="575" t="s">
        <v>54</v>
      </c>
      <c r="J2785" s="569" t="s">
        <v>109</v>
      </c>
      <c r="K2785" s="569" t="s">
        <v>310</v>
      </c>
      <c r="L2785" s="570">
        <v>0.2</v>
      </c>
      <c r="M2785" s="571">
        <v>2.5128511682902497</v>
      </c>
      <c r="N2785" s="572">
        <v>83.766276000000019</v>
      </c>
      <c r="O2785" s="668" t="s">
        <v>381</v>
      </c>
      <c r="P2785" s="668" t="s">
        <v>109</v>
      </c>
      <c r="Q2785" s="574" t="s">
        <v>8949</v>
      </c>
      <c r="R2785" s="574" t="s">
        <v>9742</v>
      </c>
      <c r="S2785" s="574" t="s">
        <v>8813</v>
      </c>
      <c r="T2785" s="574" t="s">
        <v>9576</v>
      </c>
      <c r="U2785" s="574" t="s">
        <v>9588</v>
      </c>
      <c r="V2785" s="574" t="s">
        <v>9743</v>
      </c>
      <c r="W2785" s="575" t="s">
        <v>9590</v>
      </c>
      <c r="X2785" s="575" t="s">
        <v>9744</v>
      </c>
      <c r="Y2785" s="576" t="s">
        <v>9592</v>
      </c>
      <c r="Z2785" s="577" t="s">
        <v>9842</v>
      </c>
      <c r="AA2785" s="578" t="s">
        <v>9843</v>
      </c>
      <c r="AE2785"/>
    </row>
    <row r="2786" spans="1:31" s="563" customFormat="1">
      <c r="A2786"/>
      <c r="B2786"/>
      <c r="C2786" s="568">
        <v>2027</v>
      </c>
      <c r="D2786" s="569" t="s">
        <v>16</v>
      </c>
      <c r="E2786" s="569" t="s">
        <v>358</v>
      </c>
      <c r="F2786" s="573" t="s">
        <v>247</v>
      </c>
      <c r="G2786" s="569" t="s">
        <v>42</v>
      </c>
      <c r="H2786" s="569" t="s">
        <v>41</v>
      </c>
      <c r="I2786" s="575" t="s">
        <v>54</v>
      </c>
      <c r="J2786" s="569" t="s">
        <v>109</v>
      </c>
      <c r="K2786" s="569" t="s">
        <v>111</v>
      </c>
      <c r="L2786" s="570">
        <v>0.6</v>
      </c>
      <c r="M2786" s="571">
        <v>7.5385535048707473</v>
      </c>
      <c r="N2786" s="572">
        <v>251.29882799999999</v>
      </c>
      <c r="O2786" s="668" t="s">
        <v>381</v>
      </c>
      <c r="P2786" s="668" t="s">
        <v>109</v>
      </c>
      <c r="Q2786" s="574" t="s">
        <v>8908</v>
      </c>
      <c r="R2786" s="574" t="s">
        <v>9747</v>
      </c>
      <c r="S2786" s="574" t="s">
        <v>8813</v>
      </c>
      <c r="T2786" s="574" t="s">
        <v>9576</v>
      </c>
      <c r="U2786" s="574" t="s">
        <v>9250</v>
      </c>
      <c r="V2786" s="574" t="s">
        <v>9748</v>
      </c>
      <c r="W2786" s="575" t="s">
        <v>9595</v>
      </c>
      <c r="X2786" s="575" t="s">
        <v>9749</v>
      </c>
      <c r="Y2786" s="576" t="s">
        <v>9592</v>
      </c>
      <c r="Z2786" s="577" t="s">
        <v>9844</v>
      </c>
      <c r="AA2786" s="578" t="s">
        <v>9845</v>
      </c>
      <c r="AE2786"/>
    </row>
    <row r="2787" spans="1:31" s="563" customFormat="1">
      <c r="A2787"/>
      <c r="B2787"/>
      <c r="C2787" s="568">
        <v>2027</v>
      </c>
      <c r="D2787" s="569" t="s">
        <v>16</v>
      </c>
      <c r="E2787" s="569" t="s">
        <v>358</v>
      </c>
      <c r="F2787" s="573" t="s">
        <v>247</v>
      </c>
      <c r="G2787" s="569" t="s">
        <v>42</v>
      </c>
      <c r="H2787" s="569" t="s">
        <v>41</v>
      </c>
      <c r="I2787" s="575" t="s">
        <v>54</v>
      </c>
      <c r="J2787" s="569" t="s">
        <v>109</v>
      </c>
      <c r="K2787" s="569" t="s">
        <v>106</v>
      </c>
      <c r="L2787" s="570">
        <v>0.2</v>
      </c>
      <c r="M2787" s="571">
        <v>2.5128511682902497</v>
      </c>
      <c r="N2787" s="572">
        <v>83.766276000000019</v>
      </c>
      <c r="O2787" s="668" t="s">
        <v>381</v>
      </c>
      <c r="P2787" s="668" t="s">
        <v>109</v>
      </c>
      <c r="Q2787" s="574" t="s">
        <v>8811</v>
      </c>
      <c r="R2787" s="574" t="s">
        <v>9752</v>
      </c>
      <c r="S2787" s="574" t="s">
        <v>8813</v>
      </c>
      <c r="T2787" s="574" t="s">
        <v>9576</v>
      </c>
      <c r="U2787" s="574" t="s">
        <v>8814</v>
      </c>
      <c r="V2787" s="574" t="s">
        <v>9753</v>
      </c>
      <c r="W2787" s="575" t="s">
        <v>9578</v>
      </c>
      <c r="X2787" s="575" t="s">
        <v>9754</v>
      </c>
      <c r="Y2787" s="576" t="s">
        <v>9592</v>
      </c>
      <c r="Z2787" s="577" t="s">
        <v>9846</v>
      </c>
      <c r="AA2787" s="578" t="s">
        <v>9847</v>
      </c>
      <c r="AE2787"/>
    </row>
    <row r="2788" spans="1:31" s="563" customFormat="1">
      <c r="A2788"/>
      <c r="B2788"/>
      <c r="C2788" s="568">
        <v>2027</v>
      </c>
      <c r="D2788" s="569" t="s">
        <v>16</v>
      </c>
      <c r="E2788" s="569" t="s">
        <v>358</v>
      </c>
      <c r="F2788" s="573" t="s">
        <v>247</v>
      </c>
      <c r="G2788" s="569" t="s">
        <v>42</v>
      </c>
      <c r="H2788" s="569" t="s">
        <v>41</v>
      </c>
      <c r="I2788" s="575" t="s">
        <v>54</v>
      </c>
      <c r="J2788" s="569" t="s">
        <v>99</v>
      </c>
      <c r="K2788" s="569" t="s">
        <v>311</v>
      </c>
      <c r="L2788" s="570">
        <v>1</v>
      </c>
      <c r="M2788" s="571">
        <v>1.4460989816876626</v>
      </c>
      <c r="N2788" s="572">
        <v>910.50300000000004</v>
      </c>
      <c r="O2788" s="668" t="s">
        <v>151</v>
      </c>
      <c r="P2788" s="668" t="s">
        <v>99</v>
      </c>
      <c r="Q2788" s="574" t="s">
        <v>9614</v>
      </c>
      <c r="R2788" s="574" t="s">
        <v>9757</v>
      </c>
      <c r="S2788" s="574" t="s">
        <v>8833</v>
      </c>
      <c r="T2788" s="574" t="s">
        <v>9576</v>
      </c>
      <c r="U2788" s="574" t="s">
        <v>9758</v>
      </c>
      <c r="V2788" s="574" t="s">
        <v>9759</v>
      </c>
      <c r="W2788" s="575" t="s">
        <v>9618</v>
      </c>
      <c r="X2788" s="575" t="s">
        <v>9760</v>
      </c>
      <c r="Y2788" s="576" t="s">
        <v>9611</v>
      </c>
      <c r="Z2788" s="577" t="s">
        <v>9848</v>
      </c>
      <c r="AA2788" s="578" t="s">
        <v>9849</v>
      </c>
      <c r="AE2788"/>
    </row>
    <row r="2789" spans="1:31" s="563" customFormat="1">
      <c r="A2789"/>
      <c r="B2789"/>
      <c r="C2789" s="568">
        <v>2027</v>
      </c>
      <c r="D2789" s="569" t="s">
        <v>16</v>
      </c>
      <c r="E2789" s="569" t="s">
        <v>358</v>
      </c>
      <c r="F2789" s="573" t="s">
        <v>247</v>
      </c>
      <c r="G2789" s="569" t="s">
        <v>42</v>
      </c>
      <c r="H2789" s="569" t="s">
        <v>41</v>
      </c>
      <c r="I2789" s="575" t="s">
        <v>54</v>
      </c>
      <c r="J2789" s="569" t="s">
        <v>96</v>
      </c>
      <c r="K2789" s="569" t="s">
        <v>119</v>
      </c>
      <c r="L2789" s="570">
        <v>1</v>
      </c>
      <c r="M2789" s="571">
        <v>2.6514399363232778E-2</v>
      </c>
      <c r="N2789" s="572">
        <v>49.793132812499998</v>
      </c>
      <c r="O2789" s="668" t="s">
        <v>151</v>
      </c>
      <c r="P2789" s="668" t="s">
        <v>96</v>
      </c>
      <c r="Q2789" s="574" t="s">
        <v>9763</v>
      </c>
      <c r="R2789" s="574" t="s">
        <v>9764</v>
      </c>
      <c r="S2789" s="574" t="s">
        <v>8841</v>
      </c>
      <c r="T2789" s="574" t="s">
        <v>9576</v>
      </c>
      <c r="U2789" s="574" t="s">
        <v>9765</v>
      </c>
      <c r="V2789" s="574" t="s">
        <v>9766</v>
      </c>
      <c r="W2789" s="575" t="s">
        <v>9767</v>
      </c>
      <c r="X2789" s="575" t="s">
        <v>9768</v>
      </c>
      <c r="Y2789" s="576" t="s">
        <v>9620</v>
      </c>
      <c r="Z2789" s="577" t="s">
        <v>9850</v>
      </c>
      <c r="AA2789" s="578" t="s">
        <v>9851</v>
      </c>
      <c r="AE2789"/>
    </row>
    <row r="2790" spans="1:31" s="563" customFormat="1">
      <c r="A2790"/>
      <c r="B2790"/>
      <c r="C2790" s="568">
        <v>2027</v>
      </c>
      <c r="D2790" s="569" t="s">
        <v>16</v>
      </c>
      <c r="E2790" s="569" t="s">
        <v>358</v>
      </c>
      <c r="F2790" s="573" t="s">
        <v>247</v>
      </c>
      <c r="G2790" s="569" t="s">
        <v>42</v>
      </c>
      <c r="H2790" s="569" t="s">
        <v>41</v>
      </c>
      <c r="I2790" s="575" t="s">
        <v>54</v>
      </c>
      <c r="J2790" s="569" t="s">
        <v>87</v>
      </c>
      <c r="K2790" s="569" t="s">
        <v>111</v>
      </c>
      <c r="L2790" s="570">
        <v>0.5</v>
      </c>
      <c r="M2790" s="571">
        <v>5.5340419636288729</v>
      </c>
      <c r="N2790" s="572">
        <v>335.44847368421051</v>
      </c>
      <c r="O2790" s="668" t="s">
        <v>151</v>
      </c>
      <c r="P2790" s="668" t="s">
        <v>87</v>
      </c>
      <c r="Q2790" s="574" t="s">
        <v>8908</v>
      </c>
      <c r="R2790" s="574" t="s">
        <v>9747</v>
      </c>
      <c r="S2790" s="574" t="s">
        <v>8848</v>
      </c>
      <c r="T2790" s="574" t="s">
        <v>9576</v>
      </c>
      <c r="U2790" s="574" t="s">
        <v>9285</v>
      </c>
      <c r="V2790" s="574" t="s">
        <v>9771</v>
      </c>
      <c r="W2790" s="575" t="s">
        <v>9595</v>
      </c>
      <c r="X2790" s="575" t="s">
        <v>9749</v>
      </c>
      <c r="Y2790" s="576" t="s">
        <v>9624</v>
      </c>
      <c r="Z2790" s="577" t="s">
        <v>9852</v>
      </c>
      <c r="AA2790" s="578" t="s">
        <v>9845</v>
      </c>
      <c r="AE2790"/>
    </row>
    <row r="2791" spans="1:31" s="563" customFormat="1">
      <c r="A2791"/>
      <c r="B2791"/>
      <c r="C2791" s="568">
        <v>2027</v>
      </c>
      <c r="D2791" s="569" t="s">
        <v>16</v>
      </c>
      <c r="E2791" s="569" t="s">
        <v>358</v>
      </c>
      <c r="F2791" s="573" t="s">
        <v>247</v>
      </c>
      <c r="G2791" s="569" t="s">
        <v>42</v>
      </c>
      <c r="H2791" s="569" t="s">
        <v>41</v>
      </c>
      <c r="I2791" s="575" t="s">
        <v>54</v>
      </c>
      <c r="J2791" s="569" t="s">
        <v>87</v>
      </c>
      <c r="K2791" s="569" t="s">
        <v>106</v>
      </c>
      <c r="L2791" s="570">
        <v>0.5</v>
      </c>
      <c r="M2791" s="571">
        <v>5.5340419636288729</v>
      </c>
      <c r="N2791" s="572">
        <v>335.44847368421051</v>
      </c>
      <c r="O2791" s="668" t="s">
        <v>151</v>
      </c>
      <c r="P2791" s="668" t="s">
        <v>87</v>
      </c>
      <c r="Q2791" s="574" t="s">
        <v>8811</v>
      </c>
      <c r="R2791" s="574" t="s">
        <v>9752</v>
      </c>
      <c r="S2791" s="574" t="s">
        <v>8848</v>
      </c>
      <c r="T2791" s="574" t="s">
        <v>9576</v>
      </c>
      <c r="U2791" s="574" t="s">
        <v>8856</v>
      </c>
      <c r="V2791" s="574" t="s">
        <v>9773</v>
      </c>
      <c r="W2791" s="575" t="s">
        <v>9578</v>
      </c>
      <c r="X2791" s="575" t="s">
        <v>9754</v>
      </c>
      <c r="Y2791" s="576" t="s">
        <v>9624</v>
      </c>
      <c r="Z2791" s="577" t="s">
        <v>9853</v>
      </c>
      <c r="AA2791" s="578" t="s">
        <v>9847</v>
      </c>
      <c r="AE2791"/>
    </row>
    <row r="2792" spans="1:31" s="563" customFormat="1">
      <c r="A2792"/>
      <c r="B2792"/>
      <c r="C2792" s="568">
        <v>2027</v>
      </c>
      <c r="D2792" s="569" t="s">
        <v>16</v>
      </c>
      <c r="E2792" s="569" t="s">
        <v>358</v>
      </c>
      <c r="F2792" s="573" t="s">
        <v>247</v>
      </c>
      <c r="G2792" s="569" t="s">
        <v>42</v>
      </c>
      <c r="H2792" s="569" t="s">
        <v>41</v>
      </c>
      <c r="I2792" s="575" t="s">
        <v>54</v>
      </c>
      <c r="J2792" s="569" t="s">
        <v>83</v>
      </c>
      <c r="K2792" s="569" t="s">
        <v>81</v>
      </c>
      <c r="L2792" s="570">
        <v>1</v>
      </c>
      <c r="M2792" s="571">
        <v>2.2127793901008048</v>
      </c>
      <c r="N2792" s="572">
        <v>4.9027084615384613</v>
      </c>
      <c r="O2792" s="668" t="s">
        <v>382</v>
      </c>
      <c r="P2792" s="668" t="s">
        <v>83</v>
      </c>
      <c r="Q2792" s="574" t="s">
        <v>8867</v>
      </c>
      <c r="R2792" s="574" t="s">
        <v>9782</v>
      </c>
      <c r="S2792" s="574" t="s">
        <v>8869</v>
      </c>
      <c r="T2792" s="574" t="s">
        <v>9576</v>
      </c>
      <c r="U2792" s="574" t="s">
        <v>8870</v>
      </c>
      <c r="V2792" s="574" t="s">
        <v>9783</v>
      </c>
      <c r="W2792" s="575" t="s">
        <v>9627</v>
      </c>
      <c r="X2792" s="575" t="s">
        <v>9784</v>
      </c>
      <c r="Y2792" s="576" t="s">
        <v>9629</v>
      </c>
      <c r="Z2792" s="577" t="s">
        <v>9854</v>
      </c>
      <c r="AA2792" s="578" t="s">
        <v>9855</v>
      </c>
      <c r="AE2792"/>
    </row>
    <row r="2793" spans="1:31" s="563" customFormat="1">
      <c r="A2793"/>
      <c r="B2793"/>
      <c r="C2793" s="568">
        <v>2027</v>
      </c>
      <c r="D2793" s="569" t="s">
        <v>16</v>
      </c>
      <c r="E2793" s="569" t="s">
        <v>358</v>
      </c>
      <c r="F2793" s="573" t="s">
        <v>247</v>
      </c>
      <c r="G2793" s="569" t="s">
        <v>42</v>
      </c>
      <c r="H2793" s="569" t="s">
        <v>41</v>
      </c>
      <c r="I2793" s="575" t="s">
        <v>54</v>
      </c>
      <c r="J2793" s="569" t="s">
        <v>77</v>
      </c>
      <c r="K2793" s="569" t="s">
        <v>106</v>
      </c>
      <c r="L2793" s="570">
        <v>0.4</v>
      </c>
      <c r="M2793" s="571">
        <v>1.1669261824311175</v>
      </c>
      <c r="N2793" s="572">
        <v>40.062132000000005</v>
      </c>
      <c r="O2793" s="668" t="s">
        <v>381</v>
      </c>
      <c r="P2793" s="668" t="s">
        <v>77</v>
      </c>
      <c r="Q2793" s="574" t="s">
        <v>8811</v>
      </c>
      <c r="R2793" s="574" t="s">
        <v>9752</v>
      </c>
      <c r="S2793" s="574" t="s">
        <v>8879</v>
      </c>
      <c r="T2793" s="574" t="s">
        <v>9576</v>
      </c>
      <c r="U2793" s="574" t="s">
        <v>8992</v>
      </c>
      <c r="V2793" s="574" t="s">
        <v>9790</v>
      </c>
      <c r="W2793" s="575" t="s">
        <v>9578</v>
      </c>
      <c r="X2793" s="575" t="s">
        <v>9754</v>
      </c>
      <c r="Y2793" s="576" t="s">
        <v>9632</v>
      </c>
      <c r="Z2793" s="577" t="s">
        <v>9856</v>
      </c>
      <c r="AA2793" s="578" t="s">
        <v>9847</v>
      </c>
      <c r="AE2793"/>
    </row>
    <row r="2794" spans="1:31" s="563" customFormat="1">
      <c r="A2794"/>
      <c r="B2794"/>
      <c r="C2794" s="568">
        <v>2027</v>
      </c>
      <c r="D2794" s="569" t="s">
        <v>16</v>
      </c>
      <c r="E2794" s="569" t="s">
        <v>358</v>
      </c>
      <c r="F2794" s="573" t="s">
        <v>247</v>
      </c>
      <c r="G2794" s="569" t="s">
        <v>42</v>
      </c>
      <c r="H2794" s="569" t="s">
        <v>41</v>
      </c>
      <c r="I2794" s="575" t="s">
        <v>54</v>
      </c>
      <c r="J2794" s="569" t="s">
        <v>77</v>
      </c>
      <c r="K2794" s="569" t="s">
        <v>311</v>
      </c>
      <c r="L2794" s="570">
        <v>0.6</v>
      </c>
      <c r="M2794" s="571">
        <v>1.7503892736466757</v>
      </c>
      <c r="N2794" s="572">
        <v>60.093197999999994</v>
      </c>
      <c r="O2794" s="668" t="s">
        <v>381</v>
      </c>
      <c r="P2794" s="668" t="s">
        <v>77</v>
      </c>
      <c r="Q2794" s="574" t="s">
        <v>9614</v>
      </c>
      <c r="R2794" s="574" t="s">
        <v>9757</v>
      </c>
      <c r="S2794" s="574" t="s">
        <v>8879</v>
      </c>
      <c r="T2794" s="574" t="s">
        <v>9576</v>
      </c>
      <c r="U2794" s="574" t="s">
        <v>9634</v>
      </c>
      <c r="V2794" s="574" t="s">
        <v>9857</v>
      </c>
      <c r="W2794" s="575" t="s">
        <v>9618</v>
      </c>
      <c r="X2794" s="575" t="s">
        <v>9760</v>
      </c>
      <c r="Y2794" s="576" t="s">
        <v>9632</v>
      </c>
      <c r="Z2794" s="577" t="s">
        <v>9858</v>
      </c>
      <c r="AA2794" s="578" t="s">
        <v>9849</v>
      </c>
      <c r="AE2794"/>
    </row>
    <row r="2795" spans="1:31" s="563" customFormat="1">
      <c r="A2795"/>
      <c r="B2795"/>
      <c r="C2795" s="568">
        <v>2027</v>
      </c>
      <c r="D2795" s="569" t="s">
        <v>16</v>
      </c>
      <c r="E2795" s="569" t="s">
        <v>358</v>
      </c>
      <c r="F2795" s="573" t="s">
        <v>247</v>
      </c>
      <c r="G2795" s="569" t="s">
        <v>42</v>
      </c>
      <c r="H2795" s="569" t="s">
        <v>41</v>
      </c>
      <c r="I2795" s="575" t="s">
        <v>54</v>
      </c>
      <c r="J2795" s="569" t="s">
        <v>76</v>
      </c>
      <c r="K2795" s="569" t="s">
        <v>311</v>
      </c>
      <c r="L2795" s="570">
        <v>1</v>
      </c>
      <c r="M2795" s="571">
        <v>8.9952062963447418E-2</v>
      </c>
      <c r="N2795" s="572">
        <v>46.864124999999994</v>
      </c>
      <c r="O2795" s="668" t="s">
        <v>151</v>
      </c>
      <c r="P2795" s="668" t="s">
        <v>76</v>
      </c>
      <c r="Q2795" s="574" t="s">
        <v>9614</v>
      </c>
      <c r="R2795" s="574" t="s">
        <v>9757</v>
      </c>
      <c r="S2795" s="574" t="s">
        <v>8903</v>
      </c>
      <c r="T2795" s="574" t="s">
        <v>9576</v>
      </c>
      <c r="U2795" s="574" t="s">
        <v>9792</v>
      </c>
      <c r="V2795" s="574" t="s">
        <v>9793</v>
      </c>
      <c r="W2795" s="575" t="s">
        <v>9618</v>
      </c>
      <c r="X2795" s="575" t="s">
        <v>9760</v>
      </c>
      <c r="Y2795" s="576" t="s">
        <v>9644</v>
      </c>
      <c r="Z2795" s="577" t="s">
        <v>9859</v>
      </c>
      <c r="AA2795" s="578" t="s">
        <v>9849</v>
      </c>
      <c r="AE2795"/>
    </row>
    <row r="2796" spans="1:31" s="563" customFormat="1">
      <c r="A2796"/>
      <c r="B2796"/>
      <c r="C2796" s="568">
        <v>2027</v>
      </c>
      <c r="D2796" s="569" t="s">
        <v>16</v>
      </c>
      <c r="E2796" s="569" t="s">
        <v>358</v>
      </c>
      <c r="F2796" s="573" t="s">
        <v>247</v>
      </c>
      <c r="G2796" s="569" t="s">
        <v>42</v>
      </c>
      <c r="H2796" s="569" t="s">
        <v>41</v>
      </c>
      <c r="I2796" s="575" t="s">
        <v>54</v>
      </c>
      <c r="J2796" s="569" t="s">
        <v>74</v>
      </c>
      <c r="K2796" s="569" t="s">
        <v>104</v>
      </c>
      <c r="L2796" s="570">
        <v>0.6</v>
      </c>
      <c r="M2796" s="571">
        <v>2.4106488689074599</v>
      </c>
      <c r="N2796" s="572">
        <v>983.34323999999981</v>
      </c>
      <c r="O2796" s="668" t="s">
        <v>151</v>
      </c>
      <c r="P2796" s="668" t="s">
        <v>74</v>
      </c>
      <c r="Q2796" s="574" t="s">
        <v>8859</v>
      </c>
      <c r="R2796" s="574" t="s">
        <v>9795</v>
      </c>
      <c r="S2796" s="574" t="s">
        <v>8916</v>
      </c>
      <c r="T2796" s="574" t="s">
        <v>9576</v>
      </c>
      <c r="U2796" s="574" t="s">
        <v>9314</v>
      </c>
      <c r="V2796" s="574" t="s">
        <v>9796</v>
      </c>
      <c r="W2796" s="575" t="s">
        <v>9600</v>
      </c>
      <c r="X2796" s="575" t="s">
        <v>9797</v>
      </c>
      <c r="Y2796" s="576" t="s">
        <v>9646</v>
      </c>
      <c r="Z2796" s="577" t="s">
        <v>9860</v>
      </c>
      <c r="AA2796" s="578" t="s">
        <v>9861</v>
      </c>
      <c r="AE2796"/>
    </row>
    <row r="2797" spans="1:31" s="563" customFormat="1">
      <c r="A2797"/>
      <c r="B2797"/>
      <c r="C2797" s="568">
        <v>2027</v>
      </c>
      <c r="D2797" s="569" t="s">
        <v>16</v>
      </c>
      <c r="E2797" s="569" t="s">
        <v>358</v>
      </c>
      <c r="F2797" s="573" t="s">
        <v>247</v>
      </c>
      <c r="G2797" s="569" t="s">
        <v>42</v>
      </c>
      <c r="H2797" s="569" t="s">
        <v>41</v>
      </c>
      <c r="I2797" s="575" t="s">
        <v>54</v>
      </c>
      <c r="J2797" s="569" t="s">
        <v>74</v>
      </c>
      <c r="K2797" s="569" t="s">
        <v>346</v>
      </c>
      <c r="L2797" s="570">
        <v>0.4</v>
      </c>
      <c r="M2797" s="571">
        <v>1.6070992459383069</v>
      </c>
      <c r="N2797" s="572">
        <v>655.56216000000006</v>
      </c>
      <c r="O2797" s="668" t="s">
        <v>151</v>
      </c>
      <c r="P2797" s="668" t="s">
        <v>74</v>
      </c>
      <c r="Q2797" s="574" t="s">
        <v>8782</v>
      </c>
      <c r="R2797" s="574" t="s">
        <v>9775</v>
      </c>
      <c r="S2797" s="574" t="s">
        <v>8916</v>
      </c>
      <c r="T2797" s="574" t="s">
        <v>9576</v>
      </c>
      <c r="U2797" s="574" t="s">
        <v>9800</v>
      </c>
      <c r="V2797" s="574" t="s">
        <v>9801</v>
      </c>
      <c r="W2797" s="575" t="s">
        <v>9778</v>
      </c>
      <c r="X2797" s="575" t="s">
        <v>9779</v>
      </c>
      <c r="Y2797" s="576" t="s">
        <v>9646</v>
      </c>
      <c r="Z2797" s="577" t="s">
        <v>9862</v>
      </c>
      <c r="AA2797" s="578" t="s">
        <v>9863</v>
      </c>
      <c r="AE2797"/>
    </row>
    <row r="2798" spans="1:31" s="563" customFormat="1">
      <c r="A2798"/>
      <c r="B2798"/>
      <c r="C2798" s="568">
        <v>2027</v>
      </c>
      <c r="D2798" s="569" t="s">
        <v>16</v>
      </c>
      <c r="E2798" s="569" t="s">
        <v>358</v>
      </c>
      <c r="F2798" s="573" t="s">
        <v>247</v>
      </c>
      <c r="G2798" s="569" t="s">
        <v>42</v>
      </c>
      <c r="H2798" s="569" t="s">
        <v>41</v>
      </c>
      <c r="I2798" s="575" t="s">
        <v>54</v>
      </c>
      <c r="J2798" s="569" t="s">
        <v>71</v>
      </c>
      <c r="K2798" s="569" t="s">
        <v>311</v>
      </c>
      <c r="L2798" s="570">
        <v>0.6</v>
      </c>
      <c r="M2798" s="571">
        <v>9.6283716264221866</v>
      </c>
      <c r="N2798" s="572">
        <v>478.01407499999993</v>
      </c>
      <c r="O2798" s="668" t="s">
        <v>151</v>
      </c>
      <c r="P2798" s="668" t="s">
        <v>70</v>
      </c>
      <c r="Q2798" s="574" t="s">
        <v>9614</v>
      </c>
      <c r="R2798" s="574" t="s">
        <v>9757</v>
      </c>
      <c r="S2798" s="574" t="s">
        <v>9004</v>
      </c>
      <c r="T2798" s="574" t="s">
        <v>9576</v>
      </c>
      <c r="U2798" s="574" t="s">
        <v>9657</v>
      </c>
      <c r="V2798" s="574" t="s">
        <v>9803</v>
      </c>
      <c r="W2798" s="575" t="s">
        <v>9618</v>
      </c>
      <c r="X2798" s="575" t="s">
        <v>9760</v>
      </c>
      <c r="Y2798" s="576" t="s">
        <v>9654</v>
      </c>
      <c r="Z2798" s="577" t="s">
        <v>9864</v>
      </c>
      <c r="AA2798" s="578" t="s">
        <v>9849</v>
      </c>
      <c r="AE2798"/>
    </row>
    <row r="2799" spans="1:31" s="563" customFormat="1">
      <c r="A2799"/>
      <c r="B2799"/>
      <c r="C2799" s="568">
        <v>2027</v>
      </c>
      <c r="D2799" s="569" t="s">
        <v>16</v>
      </c>
      <c r="E2799" s="569" t="s">
        <v>358</v>
      </c>
      <c r="F2799" s="573" t="s">
        <v>247</v>
      </c>
      <c r="G2799" s="569" t="s">
        <v>42</v>
      </c>
      <c r="H2799" s="569" t="s">
        <v>41</v>
      </c>
      <c r="I2799" s="575" t="s">
        <v>54</v>
      </c>
      <c r="J2799" s="569" t="s">
        <v>71</v>
      </c>
      <c r="K2799" s="569" t="s">
        <v>104</v>
      </c>
      <c r="L2799" s="570">
        <v>0.25</v>
      </c>
      <c r="M2799" s="571">
        <v>4.0118215110092441</v>
      </c>
      <c r="N2799" s="572">
        <v>199.17253124999999</v>
      </c>
      <c r="O2799" s="668" t="s">
        <v>151</v>
      </c>
      <c r="P2799" s="668" t="s">
        <v>70</v>
      </c>
      <c r="Q2799" s="574" t="s">
        <v>8859</v>
      </c>
      <c r="R2799" s="574" t="s">
        <v>9795</v>
      </c>
      <c r="S2799" s="574" t="s">
        <v>9004</v>
      </c>
      <c r="T2799" s="574" t="s">
        <v>9576</v>
      </c>
      <c r="U2799" s="574" t="s">
        <v>9660</v>
      </c>
      <c r="V2799" s="574" t="s">
        <v>9805</v>
      </c>
      <c r="W2799" s="575" t="s">
        <v>9600</v>
      </c>
      <c r="X2799" s="575" t="s">
        <v>9797</v>
      </c>
      <c r="Y2799" s="576" t="s">
        <v>9654</v>
      </c>
      <c r="Z2799" s="577" t="s">
        <v>9865</v>
      </c>
      <c r="AA2799" s="578" t="s">
        <v>9861</v>
      </c>
      <c r="AE2799"/>
    </row>
    <row r="2800" spans="1:31" s="563" customFormat="1">
      <c r="A2800"/>
      <c r="B2800"/>
      <c r="C2800" s="568">
        <v>2027</v>
      </c>
      <c r="D2800" s="569" t="s">
        <v>16</v>
      </c>
      <c r="E2800" s="569" t="s">
        <v>358</v>
      </c>
      <c r="F2800" s="573" t="s">
        <v>247</v>
      </c>
      <c r="G2800" s="569" t="s">
        <v>42</v>
      </c>
      <c r="H2800" s="569" t="s">
        <v>41</v>
      </c>
      <c r="I2800" s="575" t="s">
        <v>54</v>
      </c>
      <c r="J2800" s="569" t="s">
        <v>71</v>
      </c>
      <c r="K2800" s="569" t="s">
        <v>86</v>
      </c>
      <c r="L2800" s="570">
        <v>0.15</v>
      </c>
      <c r="M2800" s="571">
        <v>2.4070929066055466</v>
      </c>
      <c r="N2800" s="572">
        <v>119.50351874999998</v>
      </c>
      <c r="O2800" s="668" t="s">
        <v>151</v>
      </c>
      <c r="P2800" s="668" t="s">
        <v>70</v>
      </c>
      <c r="Q2800" s="574" t="s">
        <v>9807</v>
      </c>
      <c r="R2800" s="574" t="s">
        <v>9808</v>
      </c>
      <c r="S2800" s="574" t="s">
        <v>9004</v>
      </c>
      <c r="T2800" s="574" t="s">
        <v>9576</v>
      </c>
      <c r="U2800" s="574" t="s">
        <v>9809</v>
      </c>
      <c r="V2800" s="574" t="s">
        <v>9810</v>
      </c>
      <c r="W2800" s="575" t="s">
        <v>9811</v>
      </c>
      <c r="X2800" s="575" t="s">
        <v>9812</v>
      </c>
      <c r="Y2800" s="576" t="s">
        <v>9654</v>
      </c>
      <c r="Z2800" s="577" t="s">
        <v>9866</v>
      </c>
      <c r="AA2800" s="578" t="s">
        <v>9867</v>
      </c>
      <c r="AE2800"/>
    </row>
    <row r="2801" spans="1:31" s="563" customFormat="1">
      <c r="A2801"/>
      <c r="B2801"/>
      <c r="C2801" s="568">
        <v>2027</v>
      </c>
      <c r="D2801" s="569" t="s">
        <v>16</v>
      </c>
      <c r="E2801" s="569" t="s">
        <v>358</v>
      </c>
      <c r="F2801" s="573" t="s">
        <v>247</v>
      </c>
      <c r="G2801" s="569" t="s">
        <v>42</v>
      </c>
      <c r="H2801" s="569" t="s">
        <v>41</v>
      </c>
      <c r="I2801" s="575" t="s">
        <v>54</v>
      </c>
      <c r="J2801" s="569" t="s">
        <v>351</v>
      </c>
      <c r="K2801" s="569" t="s">
        <v>106</v>
      </c>
      <c r="L2801" s="570">
        <v>1</v>
      </c>
      <c r="M2801" s="571">
        <v>18.923378805331414</v>
      </c>
      <c r="N2801" s="572">
        <v>70.81689999999999</v>
      </c>
      <c r="O2801" s="668" t="s">
        <v>151</v>
      </c>
      <c r="P2801" s="668" t="s">
        <v>351</v>
      </c>
      <c r="Q2801" s="574" t="s">
        <v>8811</v>
      </c>
      <c r="R2801" s="574" t="s">
        <v>9752</v>
      </c>
      <c r="S2801" s="574" t="s">
        <v>8926</v>
      </c>
      <c r="T2801" s="574" t="s">
        <v>9576</v>
      </c>
      <c r="U2801" s="574" t="s">
        <v>9663</v>
      </c>
      <c r="V2801" s="574" t="s">
        <v>9815</v>
      </c>
      <c r="W2801" s="575" t="s">
        <v>9578</v>
      </c>
      <c r="X2801" s="575" t="s">
        <v>9754</v>
      </c>
      <c r="Y2801" s="576" t="s">
        <v>9665</v>
      </c>
      <c r="Z2801" s="577" t="s">
        <v>9868</v>
      </c>
      <c r="AA2801" s="578" t="s">
        <v>9847</v>
      </c>
      <c r="AE2801"/>
    </row>
    <row r="2802" spans="1:31" s="563" customFormat="1">
      <c r="A2802"/>
      <c r="B2802"/>
      <c r="C2802" s="568">
        <v>2027</v>
      </c>
      <c r="D2802" s="569" t="s">
        <v>16</v>
      </c>
      <c r="E2802" s="569" t="s">
        <v>358</v>
      </c>
      <c r="F2802" s="573" t="s">
        <v>247</v>
      </c>
      <c r="G2802" s="569" t="s">
        <v>42</v>
      </c>
      <c r="H2802" s="569" t="s">
        <v>41</v>
      </c>
      <c r="I2802" s="575" t="s">
        <v>54</v>
      </c>
      <c r="J2802" s="569" t="s">
        <v>67</v>
      </c>
      <c r="K2802" s="569" t="s">
        <v>81</v>
      </c>
      <c r="L2802" s="570">
        <v>1</v>
      </c>
      <c r="M2802" s="571">
        <v>1.1473607866986841</v>
      </c>
      <c r="N2802" s="572">
        <v>3.9834506249999997</v>
      </c>
      <c r="O2802" s="668" t="s">
        <v>382</v>
      </c>
      <c r="P2802" s="668" t="s">
        <v>67</v>
      </c>
      <c r="Q2802" s="574" t="s">
        <v>8867</v>
      </c>
      <c r="R2802" s="574" t="s">
        <v>9782</v>
      </c>
      <c r="S2802" s="574" t="s">
        <v>8934</v>
      </c>
      <c r="T2802" s="574" t="s">
        <v>9576</v>
      </c>
      <c r="U2802" s="574" t="s">
        <v>8935</v>
      </c>
      <c r="V2802" s="574" t="s">
        <v>9817</v>
      </c>
      <c r="W2802" s="575" t="s">
        <v>9627</v>
      </c>
      <c r="X2802" s="575" t="s">
        <v>9784</v>
      </c>
      <c r="Y2802" s="576" t="s">
        <v>9667</v>
      </c>
      <c r="Z2802" s="577" t="s">
        <v>9869</v>
      </c>
      <c r="AA2802" s="578" t="s">
        <v>9855</v>
      </c>
      <c r="AE2802"/>
    </row>
    <row r="2803" spans="1:31" s="563" customFormat="1">
      <c r="A2803"/>
      <c r="B2803"/>
      <c r="C2803" s="568">
        <v>2027</v>
      </c>
      <c r="D2803" s="569" t="s">
        <v>16</v>
      </c>
      <c r="E2803" s="569" t="s">
        <v>358</v>
      </c>
      <c r="F2803" s="573" t="s">
        <v>247</v>
      </c>
      <c r="G2803" s="569" t="s">
        <v>42</v>
      </c>
      <c r="H2803" s="569" t="s">
        <v>41</v>
      </c>
      <c r="I2803" s="575" t="s">
        <v>54</v>
      </c>
      <c r="J2803" s="569" t="s">
        <v>66</v>
      </c>
      <c r="K2803" s="569" t="s">
        <v>311</v>
      </c>
      <c r="L2803" s="570">
        <v>0.5</v>
      </c>
      <c r="M2803" s="571">
        <v>1.3274663488594829</v>
      </c>
      <c r="N2803" s="572">
        <v>68.287724999999995</v>
      </c>
      <c r="O2803" s="668" t="s">
        <v>381</v>
      </c>
      <c r="P2803" s="668" t="s">
        <v>66</v>
      </c>
      <c r="Q2803" s="574" t="s">
        <v>9614</v>
      </c>
      <c r="R2803" s="574" t="s">
        <v>9757</v>
      </c>
      <c r="S2803" s="574" t="s">
        <v>8941</v>
      </c>
      <c r="T2803" s="574" t="s">
        <v>9576</v>
      </c>
      <c r="U2803" s="574" t="s">
        <v>9870</v>
      </c>
      <c r="V2803" s="574" t="s">
        <v>9871</v>
      </c>
      <c r="W2803" s="575" t="s">
        <v>9618</v>
      </c>
      <c r="X2803" s="575" t="s">
        <v>9760</v>
      </c>
      <c r="Y2803" s="576" t="s">
        <v>9669</v>
      </c>
      <c r="Z2803" s="577" t="s">
        <v>9872</v>
      </c>
      <c r="AA2803" s="578" t="s">
        <v>9849</v>
      </c>
      <c r="AE2803"/>
    </row>
    <row r="2804" spans="1:31" s="563" customFormat="1">
      <c r="A2804"/>
      <c r="B2804"/>
      <c r="C2804" s="568">
        <v>2027</v>
      </c>
      <c r="D2804" s="569" t="s">
        <v>16</v>
      </c>
      <c r="E2804" s="569" t="s">
        <v>358</v>
      </c>
      <c r="F2804" s="573" t="s">
        <v>247</v>
      </c>
      <c r="G2804" s="569" t="s">
        <v>42</v>
      </c>
      <c r="H2804" s="569" t="s">
        <v>41</v>
      </c>
      <c r="I2804" s="575" t="s">
        <v>54</v>
      </c>
      <c r="J2804" s="569" t="s">
        <v>66</v>
      </c>
      <c r="K2804" s="569" t="s">
        <v>104</v>
      </c>
      <c r="L2804" s="570">
        <v>0.5</v>
      </c>
      <c r="M2804" s="571">
        <v>1.3274663488594829</v>
      </c>
      <c r="N2804" s="572">
        <v>68.287724999999995</v>
      </c>
      <c r="O2804" s="668" t="s">
        <v>381</v>
      </c>
      <c r="P2804" s="668" t="s">
        <v>66</v>
      </c>
      <c r="Q2804" s="574" t="s">
        <v>8859</v>
      </c>
      <c r="R2804" s="574" t="s">
        <v>9795</v>
      </c>
      <c r="S2804" s="574" t="s">
        <v>8941</v>
      </c>
      <c r="T2804" s="574" t="s">
        <v>9576</v>
      </c>
      <c r="U2804" s="574" t="s">
        <v>9821</v>
      </c>
      <c r="V2804" s="574" t="s">
        <v>9822</v>
      </c>
      <c r="W2804" s="575" t="s">
        <v>9600</v>
      </c>
      <c r="X2804" s="575" t="s">
        <v>9797</v>
      </c>
      <c r="Y2804" s="576" t="s">
        <v>9669</v>
      </c>
      <c r="Z2804" s="577" t="s">
        <v>9873</v>
      </c>
      <c r="AA2804" s="578" t="s">
        <v>9861</v>
      </c>
      <c r="AE2804"/>
    </row>
    <row r="2805" spans="1:31" s="563" customFormat="1">
      <c r="A2805"/>
      <c r="B2805"/>
      <c r="C2805" s="568">
        <v>2027</v>
      </c>
      <c r="D2805" s="569" t="s">
        <v>80</v>
      </c>
      <c r="E2805" s="569" t="s">
        <v>356</v>
      </c>
      <c r="F2805" s="573" t="s">
        <v>462</v>
      </c>
      <c r="G2805" s="569" t="s">
        <v>42</v>
      </c>
      <c r="H2805" s="569" t="s">
        <v>41</v>
      </c>
      <c r="I2805" s="575" t="s">
        <v>54</v>
      </c>
      <c r="J2805" s="569" t="s">
        <v>352</v>
      </c>
      <c r="K2805" s="569" t="s">
        <v>106</v>
      </c>
      <c r="L2805" s="570">
        <v>0.2</v>
      </c>
      <c r="M2805" s="571">
        <v>0.91687122394956921</v>
      </c>
      <c r="N2805" s="572">
        <v>51.869250666666794</v>
      </c>
      <c r="O2805" s="668" t="s">
        <v>151</v>
      </c>
      <c r="P2805" s="668" t="s">
        <v>352</v>
      </c>
      <c r="Q2805" s="574" t="s">
        <v>8811</v>
      </c>
      <c r="R2805" s="574" t="s">
        <v>8812</v>
      </c>
      <c r="S2805" s="574" t="s">
        <v>8784</v>
      </c>
      <c r="T2805" s="574" t="s">
        <v>9874</v>
      </c>
      <c r="U2805" s="574" t="s">
        <v>9234</v>
      </c>
      <c r="V2805" s="574" t="s">
        <v>9577</v>
      </c>
      <c r="W2805" s="575" t="s">
        <v>9875</v>
      </c>
      <c r="X2805" s="575" t="s">
        <v>9876</v>
      </c>
      <c r="Y2805" s="576" t="s">
        <v>9877</v>
      </c>
      <c r="Z2805" s="577" t="s">
        <v>9878</v>
      </c>
      <c r="AA2805" s="578" t="s">
        <v>9879</v>
      </c>
      <c r="AE2805"/>
    </row>
    <row r="2806" spans="1:31" s="563" customFormat="1">
      <c r="A2806"/>
      <c r="B2806"/>
      <c r="C2806" s="568">
        <v>2027</v>
      </c>
      <c r="D2806" s="569" t="s">
        <v>80</v>
      </c>
      <c r="E2806" s="569" t="s">
        <v>356</v>
      </c>
      <c r="F2806" s="573" t="s">
        <v>462</v>
      </c>
      <c r="G2806" s="569" t="s">
        <v>42</v>
      </c>
      <c r="H2806" s="569" t="s">
        <v>41</v>
      </c>
      <c r="I2806" s="575" t="s">
        <v>54</v>
      </c>
      <c r="J2806" s="569" t="s">
        <v>352</v>
      </c>
      <c r="K2806" s="569" t="s">
        <v>346</v>
      </c>
      <c r="L2806" s="570">
        <v>0.8</v>
      </c>
      <c r="M2806" s="571">
        <v>3.6674848957982769</v>
      </c>
      <c r="N2806" s="572">
        <v>207.47700266666718</v>
      </c>
      <c r="O2806" s="668" t="s">
        <v>151</v>
      </c>
      <c r="P2806" s="668" t="s">
        <v>352</v>
      </c>
      <c r="Q2806" s="574" t="s">
        <v>8782</v>
      </c>
      <c r="R2806" s="574" t="s">
        <v>8783</v>
      </c>
      <c r="S2806" s="574" t="s">
        <v>8784</v>
      </c>
      <c r="T2806" s="574" t="s">
        <v>9874</v>
      </c>
      <c r="U2806" s="574" t="s">
        <v>8786</v>
      </c>
      <c r="V2806" s="574" t="s">
        <v>8787</v>
      </c>
      <c r="W2806" s="575" t="s">
        <v>9880</v>
      </c>
      <c r="X2806" s="575" t="s">
        <v>9881</v>
      </c>
      <c r="Y2806" s="576" t="s">
        <v>9877</v>
      </c>
      <c r="Z2806" s="577" t="s">
        <v>9882</v>
      </c>
      <c r="AA2806" s="578" t="s">
        <v>9883</v>
      </c>
      <c r="AE2806"/>
    </row>
    <row r="2807" spans="1:31" s="563" customFormat="1">
      <c r="A2807"/>
      <c r="B2807"/>
      <c r="C2807" s="568">
        <v>2027</v>
      </c>
      <c r="D2807" s="569" t="s">
        <v>80</v>
      </c>
      <c r="E2807" s="569" t="s">
        <v>356</v>
      </c>
      <c r="F2807" s="573" t="s">
        <v>462</v>
      </c>
      <c r="G2807" s="569" t="s">
        <v>42</v>
      </c>
      <c r="H2807" s="569" t="s">
        <v>41</v>
      </c>
      <c r="I2807" s="575" t="s">
        <v>54</v>
      </c>
      <c r="J2807" s="569" t="s">
        <v>116</v>
      </c>
      <c r="K2807" s="569" t="s">
        <v>90</v>
      </c>
      <c r="L2807" s="570">
        <v>1</v>
      </c>
      <c r="M2807" s="571">
        <v>1.9020240317136099</v>
      </c>
      <c r="N2807" s="572">
        <v>12.284822526315823</v>
      </c>
      <c r="O2807" s="668" t="s">
        <v>382</v>
      </c>
      <c r="P2807" s="668" t="s">
        <v>116</v>
      </c>
      <c r="Q2807" s="574" t="s">
        <v>8793</v>
      </c>
      <c r="R2807" s="574" t="s">
        <v>8794</v>
      </c>
      <c r="S2807" s="574" t="s">
        <v>8795</v>
      </c>
      <c r="T2807" s="574" t="s">
        <v>9874</v>
      </c>
      <c r="U2807" s="574" t="s">
        <v>8796</v>
      </c>
      <c r="V2807" s="574" t="s">
        <v>8797</v>
      </c>
      <c r="W2807" s="575" t="s">
        <v>9884</v>
      </c>
      <c r="X2807" s="575" t="s">
        <v>9885</v>
      </c>
      <c r="Y2807" s="576" t="s">
        <v>9886</v>
      </c>
      <c r="Z2807" s="577" t="s">
        <v>9887</v>
      </c>
      <c r="AA2807" s="578" t="s">
        <v>9888</v>
      </c>
      <c r="AE2807"/>
    </row>
    <row r="2808" spans="1:31" s="563" customFormat="1">
      <c r="A2808"/>
      <c r="B2808"/>
      <c r="C2808" s="568">
        <v>2027</v>
      </c>
      <c r="D2808" s="569" t="s">
        <v>80</v>
      </c>
      <c r="E2808" s="569" t="s">
        <v>356</v>
      </c>
      <c r="F2808" s="573" t="s">
        <v>462</v>
      </c>
      <c r="G2808" s="569" t="s">
        <v>42</v>
      </c>
      <c r="H2808" s="569" t="s">
        <v>41</v>
      </c>
      <c r="I2808" s="575" t="s">
        <v>54</v>
      </c>
      <c r="J2808" s="569" t="s">
        <v>109</v>
      </c>
      <c r="K2808" s="569" t="s">
        <v>90</v>
      </c>
      <c r="L2808" s="570">
        <v>1</v>
      </c>
      <c r="M2808" s="571">
        <v>3.8821425216183303</v>
      </c>
      <c r="N2808" s="572">
        <v>245.69645052631645</v>
      </c>
      <c r="O2808" s="668" t="s">
        <v>381</v>
      </c>
      <c r="P2808" s="668" t="s">
        <v>109</v>
      </c>
      <c r="Q2808" s="574" t="s">
        <v>8793</v>
      </c>
      <c r="R2808" s="574" t="s">
        <v>8794</v>
      </c>
      <c r="S2808" s="574" t="s">
        <v>8813</v>
      </c>
      <c r="T2808" s="574" t="s">
        <v>9874</v>
      </c>
      <c r="U2808" s="574" t="s">
        <v>9889</v>
      </c>
      <c r="V2808" s="574" t="s">
        <v>9890</v>
      </c>
      <c r="W2808" s="575" t="s">
        <v>9884</v>
      </c>
      <c r="X2808" s="575" t="s">
        <v>9885</v>
      </c>
      <c r="Y2808" s="576" t="s">
        <v>9891</v>
      </c>
      <c r="Z2808" s="577" t="s">
        <v>9892</v>
      </c>
      <c r="AA2808" s="578" t="s">
        <v>9888</v>
      </c>
      <c r="AE2808"/>
    </row>
    <row r="2809" spans="1:31" s="563" customFormat="1">
      <c r="A2809"/>
      <c r="B2809"/>
      <c r="C2809" s="568">
        <v>2027</v>
      </c>
      <c r="D2809" s="569" t="s">
        <v>80</v>
      </c>
      <c r="E2809" s="569" t="s">
        <v>356</v>
      </c>
      <c r="F2809" s="573" t="s">
        <v>462</v>
      </c>
      <c r="G2809" s="569" t="s">
        <v>42</v>
      </c>
      <c r="H2809" s="569" t="s">
        <v>41</v>
      </c>
      <c r="I2809" s="575" t="s">
        <v>54</v>
      </c>
      <c r="J2809" s="569" t="s">
        <v>350</v>
      </c>
      <c r="K2809" s="569" t="s">
        <v>111</v>
      </c>
      <c r="L2809" s="570">
        <v>1</v>
      </c>
      <c r="M2809" s="571">
        <v>3.8918588167298869</v>
      </c>
      <c r="N2809" s="572">
        <v>518.69250666666801</v>
      </c>
      <c r="O2809" s="668" t="s">
        <v>151</v>
      </c>
      <c r="P2809" s="668" t="s">
        <v>350</v>
      </c>
      <c r="Q2809" s="574" t="s">
        <v>8908</v>
      </c>
      <c r="R2809" s="574" t="s">
        <v>8909</v>
      </c>
      <c r="S2809" s="574" t="s">
        <v>8823</v>
      </c>
      <c r="T2809" s="574" t="s">
        <v>9874</v>
      </c>
      <c r="U2809" s="574" t="s">
        <v>9258</v>
      </c>
      <c r="V2809" s="574" t="s">
        <v>9893</v>
      </c>
      <c r="W2809" s="575" t="s">
        <v>9894</v>
      </c>
      <c r="X2809" s="575" t="s">
        <v>9895</v>
      </c>
      <c r="Y2809" s="576" t="s">
        <v>9896</v>
      </c>
      <c r="Z2809" s="577" t="s">
        <v>9897</v>
      </c>
      <c r="AA2809" s="578" t="s">
        <v>9898</v>
      </c>
      <c r="AE2809"/>
    </row>
    <row r="2810" spans="1:31" s="563" customFormat="1">
      <c r="A2810"/>
      <c r="B2810"/>
      <c r="C2810" s="568">
        <v>2027</v>
      </c>
      <c r="D2810" s="569" t="s">
        <v>80</v>
      </c>
      <c r="E2810" s="569" t="s">
        <v>356</v>
      </c>
      <c r="F2810" s="573" t="s">
        <v>462</v>
      </c>
      <c r="G2810" s="569" t="s">
        <v>42</v>
      </c>
      <c r="H2810" s="569" t="s">
        <v>41</v>
      </c>
      <c r="I2810" s="575" t="s">
        <v>54</v>
      </c>
      <c r="J2810" s="569" t="s">
        <v>99</v>
      </c>
      <c r="K2810" s="569" t="s">
        <v>272</v>
      </c>
      <c r="L2810" s="570">
        <v>0.3</v>
      </c>
      <c r="M2810" s="571">
        <v>0.12364880352998912</v>
      </c>
      <c r="N2810" s="572">
        <v>140.04697680000035</v>
      </c>
      <c r="O2810" s="668" t="s">
        <v>151</v>
      </c>
      <c r="P2810" s="668" t="s">
        <v>99</v>
      </c>
      <c r="Q2810" s="574" t="s">
        <v>9899</v>
      </c>
      <c r="R2810" s="574" t="s">
        <v>9900</v>
      </c>
      <c r="S2810" s="574" t="s">
        <v>8833</v>
      </c>
      <c r="T2810" s="574" t="s">
        <v>9874</v>
      </c>
      <c r="U2810" s="574" t="s">
        <v>9901</v>
      </c>
      <c r="V2810" s="574" t="s">
        <v>9902</v>
      </c>
      <c r="W2810" s="575" t="s">
        <v>9903</v>
      </c>
      <c r="X2810" s="575" t="s">
        <v>9904</v>
      </c>
      <c r="Y2810" s="576" t="s">
        <v>9905</v>
      </c>
      <c r="Z2810" s="577" t="s">
        <v>9906</v>
      </c>
      <c r="AA2810" s="578" t="s">
        <v>9907</v>
      </c>
      <c r="AE2810"/>
    </row>
    <row r="2811" spans="1:31" s="563" customFormat="1">
      <c r="A2811"/>
      <c r="B2811"/>
      <c r="C2811" s="568">
        <v>2027</v>
      </c>
      <c r="D2811" s="569" t="s">
        <v>80</v>
      </c>
      <c r="E2811" s="569" t="s">
        <v>356</v>
      </c>
      <c r="F2811" s="573" t="s">
        <v>462</v>
      </c>
      <c r="G2811" s="569" t="s">
        <v>42</v>
      </c>
      <c r="H2811" s="569" t="s">
        <v>41</v>
      </c>
      <c r="I2811" s="575" t="s">
        <v>54</v>
      </c>
      <c r="J2811" s="569" t="s">
        <v>99</v>
      </c>
      <c r="K2811" s="569" t="s">
        <v>346</v>
      </c>
      <c r="L2811" s="570">
        <v>0.7</v>
      </c>
      <c r="M2811" s="571">
        <v>0.28851387490330793</v>
      </c>
      <c r="N2811" s="572">
        <v>326.77627920000077</v>
      </c>
      <c r="O2811" s="668" t="s">
        <v>151</v>
      </c>
      <c r="P2811" s="668" t="s">
        <v>99</v>
      </c>
      <c r="Q2811" s="574" t="s">
        <v>8782</v>
      </c>
      <c r="R2811" s="574" t="s">
        <v>8783</v>
      </c>
      <c r="S2811" s="574" t="s">
        <v>8833</v>
      </c>
      <c r="T2811" s="574" t="s">
        <v>9874</v>
      </c>
      <c r="U2811" s="574" t="s">
        <v>9908</v>
      </c>
      <c r="V2811" s="574" t="s">
        <v>9909</v>
      </c>
      <c r="W2811" s="575" t="s">
        <v>9880</v>
      </c>
      <c r="X2811" s="575" t="s">
        <v>9881</v>
      </c>
      <c r="Y2811" s="576" t="s">
        <v>9905</v>
      </c>
      <c r="Z2811" s="577" t="s">
        <v>9910</v>
      </c>
      <c r="AA2811" s="578" t="s">
        <v>9883</v>
      </c>
      <c r="AE2811"/>
    </row>
    <row r="2812" spans="1:31" s="563" customFormat="1">
      <c r="A2812"/>
      <c r="B2812"/>
      <c r="C2812" s="568">
        <v>2027</v>
      </c>
      <c r="D2812" s="569" t="s">
        <v>80</v>
      </c>
      <c r="E2812" s="569" t="s">
        <v>356</v>
      </c>
      <c r="F2812" s="573" t="s">
        <v>462</v>
      </c>
      <c r="G2812" s="569" t="s">
        <v>42</v>
      </c>
      <c r="H2812" s="569" t="s">
        <v>41</v>
      </c>
      <c r="I2812" s="575" t="s">
        <v>54</v>
      </c>
      <c r="J2812" s="569" t="s">
        <v>96</v>
      </c>
      <c r="K2812" s="569" t="s">
        <v>346</v>
      </c>
      <c r="L2812" s="570">
        <v>1</v>
      </c>
      <c r="M2812" s="571">
        <v>4.5869013053147799E-2</v>
      </c>
      <c r="N2812" s="572">
        <v>103.7385013333336</v>
      </c>
      <c r="O2812" s="668" t="s">
        <v>151</v>
      </c>
      <c r="P2812" s="668" t="s">
        <v>96</v>
      </c>
      <c r="Q2812" s="574" t="s">
        <v>8782</v>
      </c>
      <c r="R2812" s="574" t="s">
        <v>8783</v>
      </c>
      <c r="S2812" s="574" t="s">
        <v>8841</v>
      </c>
      <c r="T2812" s="574" t="s">
        <v>9874</v>
      </c>
      <c r="U2812" s="574" t="s">
        <v>9911</v>
      </c>
      <c r="V2812" s="574" t="s">
        <v>9912</v>
      </c>
      <c r="W2812" s="575" t="s">
        <v>9880</v>
      </c>
      <c r="X2812" s="575" t="s">
        <v>9881</v>
      </c>
      <c r="Y2812" s="576" t="s">
        <v>9913</v>
      </c>
      <c r="Z2812" s="577" t="s">
        <v>9914</v>
      </c>
      <c r="AA2812" s="578" t="s">
        <v>9883</v>
      </c>
      <c r="AE2812"/>
    </row>
    <row r="2813" spans="1:31" s="563" customFormat="1">
      <c r="A2813"/>
      <c r="B2813"/>
      <c r="C2813" s="568">
        <v>2027</v>
      </c>
      <c r="D2813" s="569" t="s">
        <v>80</v>
      </c>
      <c r="E2813" s="569" t="s">
        <v>356</v>
      </c>
      <c r="F2813" s="573" t="s">
        <v>462</v>
      </c>
      <c r="G2813" s="569" t="s">
        <v>42</v>
      </c>
      <c r="H2813" s="569" t="s">
        <v>41</v>
      </c>
      <c r="I2813" s="575" t="s">
        <v>54</v>
      </c>
      <c r="J2813" s="569" t="s">
        <v>87</v>
      </c>
      <c r="K2813" s="569" t="s">
        <v>106</v>
      </c>
      <c r="L2813" s="570">
        <v>1</v>
      </c>
      <c r="M2813" s="571">
        <v>3.6976685126308864</v>
      </c>
      <c r="N2813" s="572">
        <v>233.41162800000058</v>
      </c>
      <c r="O2813" s="668" t="s">
        <v>151</v>
      </c>
      <c r="P2813" s="668" t="s">
        <v>87</v>
      </c>
      <c r="Q2813" s="574" t="s">
        <v>8811</v>
      </c>
      <c r="R2813" s="574" t="s">
        <v>8812</v>
      </c>
      <c r="S2813" s="574" t="s">
        <v>8848</v>
      </c>
      <c r="T2813" s="574" t="s">
        <v>9874</v>
      </c>
      <c r="U2813" s="574" t="s">
        <v>8856</v>
      </c>
      <c r="V2813" s="574" t="s">
        <v>8857</v>
      </c>
      <c r="W2813" s="575" t="s">
        <v>9875</v>
      </c>
      <c r="X2813" s="575" t="s">
        <v>9876</v>
      </c>
      <c r="Y2813" s="576" t="s">
        <v>9915</v>
      </c>
      <c r="Z2813" s="577" t="s">
        <v>9916</v>
      </c>
      <c r="AA2813" s="578" t="s">
        <v>9879</v>
      </c>
      <c r="AE2813"/>
    </row>
    <row r="2814" spans="1:31" s="563" customFormat="1">
      <c r="A2814"/>
      <c r="B2814"/>
      <c r="C2814" s="568">
        <v>2027</v>
      </c>
      <c r="D2814" s="569" t="s">
        <v>80</v>
      </c>
      <c r="E2814" s="569" t="s">
        <v>356</v>
      </c>
      <c r="F2814" s="573" t="s">
        <v>462</v>
      </c>
      <c r="G2814" s="569" t="s">
        <v>42</v>
      </c>
      <c r="H2814" s="569" t="s">
        <v>41</v>
      </c>
      <c r="I2814" s="575" t="s">
        <v>54</v>
      </c>
      <c r="J2814" s="569" t="s">
        <v>83</v>
      </c>
      <c r="K2814" s="569" t="s">
        <v>81</v>
      </c>
      <c r="L2814" s="570">
        <v>1</v>
      </c>
      <c r="M2814" s="571">
        <v>8.3209850038546698</v>
      </c>
      <c r="N2814" s="572">
        <v>39.527946197701255</v>
      </c>
      <c r="O2814" s="668" t="s">
        <v>382</v>
      </c>
      <c r="P2814" s="668" t="s">
        <v>83</v>
      </c>
      <c r="Q2814" s="574" t="s">
        <v>8867</v>
      </c>
      <c r="R2814" s="574" t="s">
        <v>8868</v>
      </c>
      <c r="S2814" s="574" t="s">
        <v>8869</v>
      </c>
      <c r="T2814" s="574" t="s">
        <v>9874</v>
      </c>
      <c r="U2814" s="574" t="s">
        <v>8870</v>
      </c>
      <c r="V2814" s="574" t="s">
        <v>8871</v>
      </c>
      <c r="W2814" s="575" t="s">
        <v>9917</v>
      </c>
      <c r="X2814" s="575" t="s">
        <v>9918</v>
      </c>
      <c r="Y2814" s="576" t="s">
        <v>9919</v>
      </c>
      <c r="Z2814" s="577" t="s">
        <v>9920</v>
      </c>
      <c r="AA2814" s="578" t="s">
        <v>9921</v>
      </c>
      <c r="AE2814"/>
    </row>
    <row r="2815" spans="1:31" s="563" customFormat="1">
      <c r="A2815"/>
      <c r="B2815"/>
      <c r="C2815" s="568">
        <v>2027</v>
      </c>
      <c r="D2815" s="569" t="s">
        <v>80</v>
      </c>
      <c r="E2815" s="569" t="s">
        <v>356</v>
      </c>
      <c r="F2815" s="573" t="s">
        <v>462</v>
      </c>
      <c r="G2815" s="569" t="s">
        <v>42</v>
      </c>
      <c r="H2815" s="569" t="s">
        <v>41</v>
      </c>
      <c r="I2815" s="575" t="s">
        <v>54</v>
      </c>
      <c r="J2815" s="569" t="s">
        <v>77</v>
      </c>
      <c r="K2815" s="569" t="s">
        <v>106</v>
      </c>
      <c r="L2815" s="570">
        <v>0.3</v>
      </c>
      <c r="M2815" s="571">
        <v>3.4840022021129928</v>
      </c>
      <c r="N2815" s="572">
        <v>182.43667475862119</v>
      </c>
      <c r="O2815" s="668" t="s">
        <v>381</v>
      </c>
      <c r="P2815" s="668" t="s">
        <v>77</v>
      </c>
      <c r="Q2815" s="574" t="s">
        <v>8811</v>
      </c>
      <c r="R2815" s="574" t="s">
        <v>8812</v>
      </c>
      <c r="S2815" s="574" t="s">
        <v>8879</v>
      </c>
      <c r="T2815" s="574" t="s">
        <v>9874</v>
      </c>
      <c r="U2815" s="574" t="s">
        <v>8992</v>
      </c>
      <c r="V2815" s="574" t="s">
        <v>8993</v>
      </c>
      <c r="W2815" s="575" t="s">
        <v>9875</v>
      </c>
      <c r="X2815" s="575" t="s">
        <v>9876</v>
      </c>
      <c r="Y2815" s="576" t="s">
        <v>9922</v>
      </c>
      <c r="Z2815" s="577" t="s">
        <v>9923</v>
      </c>
      <c r="AA2815" s="578" t="s">
        <v>9879</v>
      </c>
      <c r="AE2815"/>
    </row>
    <row r="2816" spans="1:31" s="563" customFormat="1">
      <c r="A2816"/>
      <c r="B2816"/>
      <c r="C2816" s="568">
        <v>2027</v>
      </c>
      <c r="D2816" s="569" t="s">
        <v>80</v>
      </c>
      <c r="E2816" s="569" t="s">
        <v>356</v>
      </c>
      <c r="F2816" s="573" t="s">
        <v>462</v>
      </c>
      <c r="G2816" s="569" t="s">
        <v>42</v>
      </c>
      <c r="H2816" s="569" t="s">
        <v>41</v>
      </c>
      <c r="I2816" s="575" t="s">
        <v>54</v>
      </c>
      <c r="J2816" s="569" t="s">
        <v>77</v>
      </c>
      <c r="K2816" s="569" t="s">
        <v>93</v>
      </c>
      <c r="L2816" s="570">
        <v>0.7</v>
      </c>
      <c r="M2816" s="571">
        <v>8.1293384715969825</v>
      </c>
      <c r="N2816" s="572">
        <v>425.68557443678276</v>
      </c>
      <c r="O2816" s="668" t="s">
        <v>381</v>
      </c>
      <c r="P2816" s="668" t="s">
        <v>77</v>
      </c>
      <c r="Q2816" s="574" t="s">
        <v>8887</v>
      </c>
      <c r="R2816" s="574" t="s">
        <v>8888</v>
      </c>
      <c r="S2816" s="574" t="s">
        <v>8879</v>
      </c>
      <c r="T2816" s="574" t="s">
        <v>9874</v>
      </c>
      <c r="U2816" s="574" t="s">
        <v>8889</v>
      </c>
      <c r="V2816" s="574" t="s">
        <v>8890</v>
      </c>
      <c r="W2816" s="575" t="s">
        <v>9924</v>
      </c>
      <c r="X2816" s="575" t="s">
        <v>9925</v>
      </c>
      <c r="Y2816" s="576" t="s">
        <v>9922</v>
      </c>
      <c r="Z2816" s="577" t="s">
        <v>9926</v>
      </c>
      <c r="AA2816" s="578" t="s">
        <v>9927</v>
      </c>
      <c r="AE2816"/>
    </row>
    <row r="2817" spans="1:31" s="563" customFormat="1">
      <c r="A2817"/>
      <c r="B2817"/>
      <c r="C2817" s="568">
        <v>2027</v>
      </c>
      <c r="D2817" s="569" t="s">
        <v>80</v>
      </c>
      <c r="E2817" s="569" t="s">
        <v>356</v>
      </c>
      <c r="F2817" s="573" t="s">
        <v>462</v>
      </c>
      <c r="G2817" s="569" t="s">
        <v>42</v>
      </c>
      <c r="H2817" s="569" t="s">
        <v>41</v>
      </c>
      <c r="I2817" s="575" t="s">
        <v>54</v>
      </c>
      <c r="J2817" s="569" t="s">
        <v>349</v>
      </c>
      <c r="K2817" s="569" t="s">
        <v>115</v>
      </c>
      <c r="L2817" s="570">
        <v>1</v>
      </c>
      <c r="M2817" s="571">
        <v>6.1703275933440525</v>
      </c>
      <c r="N2817" s="572">
        <v>778.03876000000207</v>
      </c>
      <c r="O2817" s="668" t="s">
        <v>151</v>
      </c>
      <c r="P2817" s="668" t="s">
        <v>349</v>
      </c>
      <c r="Q2817" s="574" t="s">
        <v>8939</v>
      </c>
      <c r="R2817" s="574" t="s">
        <v>8940</v>
      </c>
      <c r="S2817" s="574" t="s">
        <v>8895</v>
      </c>
      <c r="T2817" s="574" t="s">
        <v>9874</v>
      </c>
      <c r="U2817" s="574" t="s">
        <v>9094</v>
      </c>
      <c r="V2817" s="574" t="s">
        <v>9928</v>
      </c>
      <c r="W2817" s="575" t="s">
        <v>9929</v>
      </c>
      <c r="X2817" s="575" t="s">
        <v>9930</v>
      </c>
      <c r="Y2817" s="576" t="s">
        <v>9931</v>
      </c>
      <c r="Z2817" s="577" t="s">
        <v>9932</v>
      </c>
      <c r="AA2817" s="578" t="s">
        <v>9933</v>
      </c>
      <c r="AE2817"/>
    </row>
    <row r="2818" spans="1:31" s="563" customFormat="1">
      <c r="A2818"/>
      <c r="B2818"/>
      <c r="C2818" s="568">
        <v>2027</v>
      </c>
      <c r="D2818" s="569" t="s">
        <v>80</v>
      </c>
      <c r="E2818" s="569" t="s">
        <v>356</v>
      </c>
      <c r="F2818" s="573" t="s">
        <v>462</v>
      </c>
      <c r="G2818" s="569" t="s">
        <v>42</v>
      </c>
      <c r="H2818" s="569" t="s">
        <v>41</v>
      </c>
      <c r="I2818" s="575" t="s">
        <v>54</v>
      </c>
      <c r="J2818" s="569" t="s">
        <v>76</v>
      </c>
      <c r="K2818" s="569" t="s">
        <v>115</v>
      </c>
      <c r="L2818" s="570">
        <v>0.9</v>
      </c>
      <c r="M2818" s="571">
        <v>9.8741724918620974E-2</v>
      </c>
      <c r="N2818" s="572">
        <v>112.0375814400003</v>
      </c>
      <c r="O2818" s="668" t="s">
        <v>151</v>
      </c>
      <c r="P2818" s="668" t="s">
        <v>76</v>
      </c>
      <c r="Q2818" s="574" t="s">
        <v>8939</v>
      </c>
      <c r="R2818" s="574" t="s">
        <v>8940</v>
      </c>
      <c r="S2818" s="574" t="s">
        <v>8903</v>
      </c>
      <c r="T2818" s="574" t="s">
        <v>9874</v>
      </c>
      <c r="U2818" s="574" t="s">
        <v>9934</v>
      </c>
      <c r="V2818" s="574" t="s">
        <v>9935</v>
      </c>
      <c r="W2818" s="575" t="s">
        <v>9929</v>
      </c>
      <c r="X2818" s="575" t="s">
        <v>9930</v>
      </c>
      <c r="Y2818" s="576" t="s">
        <v>9936</v>
      </c>
      <c r="Z2818" s="577" t="s">
        <v>9937</v>
      </c>
      <c r="AA2818" s="578" t="s">
        <v>9933</v>
      </c>
      <c r="AE2818"/>
    </row>
    <row r="2819" spans="1:31" s="563" customFormat="1">
      <c r="A2819"/>
      <c r="B2819"/>
      <c r="C2819" s="568">
        <v>2027</v>
      </c>
      <c r="D2819" s="569" t="s">
        <v>80</v>
      </c>
      <c r="E2819" s="569" t="s">
        <v>356</v>
      </c>
      <c r="F2819" s="573" t="s">
        <v>462</v>
      </c>
      <c r="G2819" s="569" t="s">
        <v>42</v>
      </c>
      <c r="H2819" s="569" t="s">
        <v>41</v>
      </c>
      <c r="I2819" s="575" t="s">
        <v>54</v>
      </c>
      <c r="J2819" s="569" t="s">
        <v>76</v>
      </c>
      <c r="K2819" s="569" t="s">
        <v>346</v>
      </c>
      <c r="L2819" s="570">
        <v>0.1</v>
      </c>
      <c r="M2819" s="571">
        <v>1.0971302768735662E-2</v>
      </c>
      <c r="N2819" s="572">
        <v>12.448620160000033</v>
      </c>
      <c r="O2819" s="668" t="s">
        <v>151</v>
      </c>
      <c r="P2819" s="668" t="s">
        <v>76</v>
      </c>
      <c r="Q2819" s="574" t="s">
        <v>8782</v>
      </c>
      <c r="R2819" s="574" t="s">
        <v>8783</v>
      </c>
      <c r="S2819" s="574" t="s">
        <v>8903</v>
      </c>
      <c r="T2819" s="574" t="s">
        <v>9874</v>
      </c>
      <c r="U2819" s="574" t="s">
        <v>9938</v>
      </c>
      <c r="V2819" s="574" t="s">
        <v>9939</v>
      </c>
      <c r="W2819" s="575" t="s">
        <v>9880</v>
      </c>
      <c r="X2819" s="575" t="s">
        <v>9881</v>
      </c>
      <c r="Y2819" s="576" t="s">
        <v>9936</v>
      </c>
      <c r="Z2819" s="577" t="s">
        <v>9940</v>
      </c>
      <c r="AA2819" s="578" t="s">
        <v>9883</v>
      </c>
      <c r="AE2819"/>
    </row>
    <row r="2820" spans="1:31" s="563" customFormat="1">
      <c r="A2820"/>
      <c r="B2820"/>
      <c r="C2820" s="568">
        <v>2027</v>
      </c>
      <c r="D2820" s="569" t="s">
        <v>80</v>
      </c>
      <c r="E2820" s="569" t="s">
        <v>356</v>
      </c>
      <c r="F2820" s="573" t="s">
        <v>462</v>
      </c>
      <c r="G2820" s="569" t="s">
        <v>42</v>
      </c>
      <c r="H2820" s="569" t="s">
        <v>41</v>
      </c>
      <c r="I2820" s="575" t="s">
        <v>54</v>
      </c>
      <c r="J2820" s="569" t="s">
        <v>74</v>
      </c>
      <c r="K2820" s="569" t="s">
        <v>115</v>
      </c>
      <c r="L2820" s="570">
        <v>0.6</v>
      </c>
      <c r="M2820" s="571">
        <v>0.82648642641498671</v>
      </c>
      <c r="N2820" s="572">
        <v>800.26843885714493</v>
      </c>
      <c r="O2820" s="668" t="s">
        <v>151</v>
      </c>
      <c r="P2820" s="668" t="s">
        <v>74</v>
      </c>
      <c r="Q2820" s="574" t="s">
        <v>8939</v>
      </c>
      <c r="R2820" s="574" t="s">
        <v>8940</v>
      </c>
      <c r="S2820" s="574" t="s">
        <v>8916</v>
      </c>
      <c r="T2820" s="574" t="s">
        <v>9874</v>
      </c>
      <c r="U2820" s="574" t="s">
        <v>9941</v>
      </c>
      <c r="V2820" s="574" t="s">
        <v>9942</v>
      </c>
      <c r="W2820" s="575" t="s">
        <v>9929</v>
      </c>
      <c r="X2820" s="575" t="s">
        <v>9930</v>
      </c>
      <c r="Y2820" s="576" t="s">
        <v>9943</v>
      </c>
      <c r="Z2820" s="577" t="s">
        <v>9944</v>
      </c>
      <c r="AA2820" s="578" t="s">
        <v>9933</v>
      </c>
      <c r="AE2820"/>
    </row>
    <row r="2821" spans="1:31" s="563" customFormat="1">
      <c r="A2821"/>
      <c r="B2821"/>
      <c r="C2821" s="568">
        <v>2027</v>
      </c>
      <c r="D2821" s="569" t="s">
        <v>80</v>
      </c>
      <c r="E2821" s="569" t="s">
        <v>356</v>
      </c>
      <c r="F2821" s="573" t="s">
        <v>462</v>
      </c>
      <c r="G2821" s="569" t="s">
        <v>42</v>
      </c>
      <c r="H2821" s="569" t="s">
        <v>41</v>
      </c>
      <c r="I2821" s="575" t="s">
        <v>54</v>
      </c>
      <c r="J2821" s="569" t="s">
        <v>74</v>
      </c>
      <c r="K2821" s="569" t="s">
        <v>346</v>
      </c>
      <c r="L2821" s="570">
        <v>0.4</v>
      </c>
      <c r="M2821" s="571">
        <v>0.55099095094332451</v>
      </c>
      <c r="N2821" s="572">
        <v>533.51229257142995</v>
      </c>
      <c r="O2821" s="668" t="s">
        <v>151</v>
      </c>
      <c r="P2821" s="668" t="s">
        <v>74</v>
      </c>
      <c r="Q2821" s="574" t="s">
        <v>8782</v>
      </c>
      <c r="R2821" s="574" t="s">
        <v>8783</v>
      </c>
      <c r="S2821" s="574" t="s">
        <v>8916</v>
      </c>
      <c r="T2821" s="574" t="s">
        <v>9874</v>
      </c>
      <c r="U2821" s="574" t="s">
        <v>9800</v>
      </c>
      <c r="V2821" s="574" t="s">
        <v>9945</v>
      </c>
      <c r="W2821" s="575" t="s">
        <v>9880</v>
      </c>
      <c r="X2821" s="575" t="s">
        <v>9881</v>
      </c>
      <c r="Y2821" s="576" t="s">
        <v>9943</v>
      </c>
      <c r="Z2821" s="577" t="s">
        <v>9946</v>
      </c>
      <c r="AA2821" s="578" t="s">
        <v>9883</v>
      </c>
      <c r="AE2821"/>
    </row>
    <row r="2822" spans="1:31" s="563" customFormat="1">
      <c r="A2822"/>
      <c r="B2822"/>
      <c r="C2822" s="568">
        <v>2027</v>
      </c>
      <c r="D2822" s="569" t="s">
        <v>80</v>
      </c>
      <c r="E2822" s="569" t="s">
        <v>356</v>
      </c>
      <c r="F2822" s="573" t="s">
        <v>462</v>
      </c>
      <c r="G2822" s="569" t="s">
        <v>42</v>
      </c>
      <c r="H2822" s="569" t="s">
        <v>41</v>
      </c>
      <c r="I2822" s="575" t="s">
        <v>54</v>
      </c>
      <c r="J2822" s="569" t="s">
        <v>351</v>
      </c>
      <c r="K2822" s="569" t="s">
        <v>100</v>
      </c>
      <c r="L2822" s="570">
        <v>1</v>
      </c>
      <c r="M2822" s="571">
        <v>3.5839431723495889</v>
      </c>
      <c r="N2822" s="572">
        <v>17.635545226666714</v>
      </c>
      <c r="O2822" s="668" t="s">
        <v>151</v>
      </c>
      <c r="P2822" s="668" t="s">
        <v>351</v>
      </c>
      <c r="Q2822" s="574" t="s">
        <v>8924</v>
      </c>
      <c r="R2822" s="574" t="s">
        <v>8925</v>
      </c>
      <c r="S2822" s="574" t="s">
        <v>8926</v>
      </c>
      <c r="T2822" s="574" t="s">
        <v>9874</v>
      </c>
      <c r="U2822" s="574" t="s">
        <v>8927</v>
      </c>
      <c r="V2822" s="574" t="s">
        <v>8928</v>
      </c>
      <c r="W2822" s="575" t="s">
        <v>9947</v>
      </c>
      <c r="X2822" s="575" t="s">
        <v>9948</v>
      </c>
      <c r="Y2822" s="576" t="s">
        <v>9949</v>
      </c>
      <c r="Z2822" s="577" t="s">
        <v>9950</v>
      </c>
      <c r="AA2822" s="578" t="s">
        <v>9951</v>
      </c>
      <c r="AE2822"/>
    </row>
    <row r="2823" spans="1:31" s="563" customFormat="1">
      <c r="A2823"/>
      <c r="B2823"/>
      <c r="C2823" s="568">
        <v>2027</v>
      </c>
      <c r="D2823" s="569" t="s">
        <v>80</v>
      </c>
      <c r="E2823" s="569" t="s">
        <v>356</v>
      </c>
      <c r="F2823" s="573" t="s">
        <v>462</v>
      </c>
      <c r="G2823" s="569" t="s">
        <v>42</v>
      </c>
      <c r="H2823" s="569" t="s">
        <v>41</v>
      </c>
      <c r="I2823" s="575" t="s">
        <v>54</v>
      </c>
      <c r="J2823" s="569" t="s">
        <v>67</v>
      </c>
      <c r="K2823" s="569" t="s">
        <v>81</v>
      </c>
      <c r="L2823" s="570">
        <v>1</v>
      </c>
      <c r="M2823" s="571">
        <v>4.2605111566703764</v>
      </c>
      <c r="N2823" s="572">
        <v>25.307634391208861</v>
      </c>
      <c r="O2823" s="668" t="s">
        <v>382</v>
      </c>
      <c r="P2823" s="668" t="s">
        <v>67</v>
      </c>
      <c r="Q2823" s="574" t="s">
        <v>8867</v>
      </c>
      <c r="R2823" s="574" t="s">
        <v>8868</v>
      </c>
      <c r="S2823" s="574" t="s">
        <v>8934</v>
      </c>
      <c r="T2823" s="574" t="s">
        <v>9874</v>
      </c>
      <c r="U2823" s="574" t="s">
        <v>8935</v>
      </c>
      <c r="V2823" s="574" t="s">
        <v>8936</v>
      </c>
      <c r="W2823" s="575" t="s">
        <v>9917</v>
      </c>
      <c r="X2823" s="575" t="s">
        <v>9918</v>
      </c>
      <c r="Y2823" s="576" t="s">
        <v>9952</v>
      </c>
      <c r="Z2823" s="577" t="s">
        <v>9953</v>
      </c>
      <c r="AA2823" s="578" t="s">
        <v>9921</v>
      </c>
      <c r="AE2823"/>
    </row>
    <row r="2824" spans="1:31" s="563" customFormat="1">
      <c r="A2824"/>
      <c r="B2824"/>
      <c r="C2824" s="568">
        <v>2027</v>
      </c>
      <c r="D2824" s="569" t="s">
        <v>80</v>
      </c>
      <c r="E2824" s="569" t="s">
        <v>356</v>
      </c>
      <c r="F2824" s="573" t="s">
        <v>462</v>
      </c>
      <c r="G2824" s="569" t="s">
        <v>42</v>
      </c>
      <c r="H2824" s="569" t="s">
        <v>41</v>
      </c>
      <c r="I2824" s="575" t="s">
        <v>54</v>
      </c>
      <c r="J2824" s="569" t="s">
        <v>66</v>
      </c>
      <c r="K2824" s="569" t="s">
        <v>115</v>
      </c>
      <c r="L2824" s="570">
        <v>0.9</v>
      </c>
      <c r="M2824" s="571">
        <v>10.420953858219912</v>
      </c>
      <c r="N2824" s="572">
        <v>569.42177380219925</v>
      </c>
      <c r="O2824" s="668" t="s">
        <v>381</v>
      </c>
      <c r="P2824" s="668" t="s">
        <v>66</v>
      </c>
      <c r="Q2824" s="574" t="s">
        <v>8939</v>
      </c>
      <c r="R2824" s="574" t="s">
        <v>8940</v>
      </c>
      <c r="S2824" s="574" t="s">
        <v>8941</v>
      </c>
      <c r="T2824" s="574" t="s">
        <v>9874</v>
      </c>
      <c r="U2824" s="574" t="s">
        <v>8942</v>
      </c>
      <c r="V2824" s="574" t="s">
        <v>8943</v>
      </c>
      <c r="W2824" s="575" t="s">
        <v>9929</v>
      </c>
      <c r="X2824" s="575" t="s">
        <v>9930</v>
      </c>
      <c r="Y2824" s="576" t="s">
        <v>9954</v>
      </c>
      <c r="Z2824" s="577" t="s">
        <v>9955</v>
      </c>
      <c r="AA2824" s="578" t="s">
        <v>9933</v>
      </c>
      <c r="AE2824"/>
    </row>
    <row r="2825" spans="1:31" s="563" customFormat="1">
      <c r="A2825"/>
      <c r="B2825"/>
      <c r="C2825" s="568">
        <v>2027</v>
      </c>
      <c r="D2825" s="569" t="s">
        <v>80</v>
      </c>
      <c r="E2825" s="569" t="s">
        <v>356</v>
      </c>
      <c r="F2825" s="573" t="s">
        <v>462</v>
      </c>
      <c r="G2825" s="569" t="s">
        <v>42</v>
      </c>
      <c r="H2825" s="569" t="s">
        <v>41</v>
      </c>
      <c r="I2825" s="575" t="s">
        <v>54</v>
      </c>
      <c r="J2825" s="569" t="s">
        <v>66</v>
      </c>
      <c r="K2825" s="569" t="s">
        <v>310</v>
      </c>
      <c r="L2825" s="570">
        <v>0.1</v>
      </c>
      <c r="M2825" s="571">
        <v>1.1578837620244344</v>
      </c>
      <c r="N2825" s="572">
        <v>63.26908597802214</v>
      </c>
      <c r="O2825" s="668" t="s">
        <v>381</v>
      </c>
      <c r="P2825" s="668" t="s">
        <v>66</v>
      </c>
      <c r="Q2825" s="574" t="s">
        <v>8949</v>
      </c>
      <c r="R2825" s="574" t="s">
        <v>8950</v>
      </c>
      <c r="S2825" s="574" t="s">
        <v>8941</v>
      </c>
      <c r="T2825" s="574" t="s">
        <v>9874</v>
      </c>
      <c r="U2825" s="574" t="s">
        <v>8951</v>
      </c>
      <c r="V2825" s="574" t="s">
        <v>8952</v>
      </c>
      <c r="W2825" s="575" t="s">
        <v>9956</v>
      </c>
      <c r="X2825" s="575" t="s">
        <v>9957</v>
      </c>
      <c r="Y2825" s="576" t="s">
        <v>9954</v>
      </c>
      <c r="Z2825" s="577" t="s">
        <v>9958</v>
      </c>
      <c r="AA2825" s="578" t="s">
        <v>9959</v>
      </c>
      <c r="AE2825"/>
    </row>
    <row r="2826" spans="1:31" s="563" customFormat="1">
      <c r="A2826"/>
      <c r="B2826"/>
      <c r="C2826" s="568">
        <v>2027</v>
      </c>
      <c r="D2826" s="569" t="s">
        <v>80</v>
      </c>
      <c r="E2826" s="569" t="s">
        <v>356</v>
      </c>
      <c r="F2826" s="573" t="s">
        <v>462</v>
      </c>
      <c r="G2826" s="569" t="s">
        <v>42</v>
      </c>
      <c r="H2826" s="569" t="s">
        <v>41</v>
      </c>
      <c r="I2826" s="575" t="s">
        <v>54</v>
      </c>
      <c r="J2826" s="569" t="s">
        <v>348</v>
      </c>
      <c r="K2826" s="569" t="s">
        <v>115</v>
      </c>
      <c r="L2826" s="570">
        <v>1</v>
      </c>
      <c r="M2826" s="571">
        <v>10.749895517351524</v>
      </c>
      <c r="N2826" s="572">
        <v>1348.6005173333369</v>
      </c>
      <c r="O2826" s="668" t="s">
        <v>151</v>
      </c>
      <c r="P2826" s="668" t="s">
        <v>348</v>
      </c>
      <c r="Q2826" s="574" t="s">
        <v>8939</v>
      </c>
      <c r="R2826" s="574" t="s">
        <v>8940</v>
      </c>
      <c r="S2826" s="574" t="s">
        <v>8965</v>
      </c>
      <c r="T2826" s="574" t="s">
        <v>9874</v>
      </c>
      <c r="U2826" s="574" t="s">
        <v>9960</v>
      </c>
      <c r="V2826" s="574" t="s">
        <v>9961</v>
      </c>
      <c r="W2826" s="575" t="s">
        <v>9929</v>
      </c>
      <c r="X2826" s="575" t="s">
        <v>9930</v>
      </c>
      <c r="Y2826" s="576" t="s">
        <v>9962</v>
      </c>
      <c r="Z2826" s="577" t="s">
        <v>9963</v>
      </c>
      <c r="AA2826" s="578" t="s">
        <v>9933</v>
      </c>
      <c r="AE2826"/>
    </row>
    <row r="2827" spans="1:31" s="563" customFormat="1">
      <c r="A2827"/>
      <c r="B2827"/>
      <c r="C2827" s="568">
        <v>2027</v>
      </c>
      <c r="D2827" s="569" t="s">
        <v>80</v>
      </c>
      <c r="E2827" s="569" t="s">
        <v>357</v>
      </c>
      <c r="F2827" s="573" t="s">
        <v>462</v>
      </c>
      <c r="G2827" s="569" t="s">
        <v>42</v>
      </c>
      <c r="H2827" s="569" t="s">
        <v>41</v>
      </c>
      <c r="I2827" s="575" t="s">
        <v>54</v>
      </c>
      <c r="J2827" s="569" t="s">
        <v>352</v>
      </c>
      <c r="K2827" s="569" t="s">
        <v>106</v>
      </c>
      <c r="L2827" s="570">
        <v>0.7</v>
      </c>
      <c r="M2827" s="571">
        <v>2.1006319176032502</v>
      </c>
      <c r="N2827" s="572">
        <v>83.481373499999989</v>
      </c>
      <c r="O2827" s="668" t="s">
        <v>151</v>
      </c>
      <c r="P2827" s="668" t="s">
        <v>352</v>
      </c>
      <c r="Q2827" s="574" t="s">
        <v>8811</v>
      </c>
      <c r="R2827" s="574" t="s">
        <v>8812</v>
      </c>
      <c r="S2827" s="574" t="s">
        <v>8784</v>
      </c>
      <c r="T2827" s="574" t="s">
        <v>9874</v>
      </c>
      <c r="U2827" s="574" t="s">
        <v>9234</v>
      </c>
      <c r="V2827" s="574" t="s">
        <v>9577</v>
      </c>
      <c r="W2827" s="575" t="s">
        <v>9875</v>
      </c>
      <c r="X2827" s="575" t="s">
        <v>9876</v>
      </c>
      <c r="Y2827" s="576" t="s">
        <v>9877</v>
      </c>
      <c r="Z2827" s="577" t="s">
        <v>9964</v>
      </c>
      <c r="AA2827" s="578" t="s">
        <v>9965</v>
      </c>
      <c r="AE2827"/>
    </row>
    <row r="2828" spans="1:31" s="563" customFormat="1">
      <c r="A2828"/>
      <c r="B2828"/>
      <c r="C2828" s="568">
        <v>2027</v>
      </c>
      <c r="D2828" s="569" t="s">
        <v>80</v>
      </c>
      <c r="E2828" s="569" t="s">
        <v>357</v>
      </c>
      <c r="F2828" s="573" t="s">
        <v>462</v>
      </c>
      <c r="G2828" s="569" t="s">
        <v>42</v>
      </c>
      <c r="H2828" s="569" t="s">
        <v>41</v>
      </c>
      <c r="I2828" s="575" t="s">
        <v>54</v>
      </c>
      <c r="J2828" s="569" t="s">
        <v>352</v>
      </c>
      <c r="K2828" s="569" t="s">
        <v>346</v>
      </c>
      <c r="L2828" s="570">
        <v>0.3</v>
      </c>
      <c r="M2828" s="571">
        <v>0.90027082182996443</v>
      </c>
      <c r="N2828" s="572">
        <v>35.777731499999994</v>
      </c>
      <c r="O2828" s="668" t="s">
        <v>151</v>
      </c>
      <c r="P2828" s="668" t="s">
        <v>352</v>
      </c>
      <c r="Q2828" s="574" t="s">
        <v>8782</v>
      </c>
      <c r="R2828" s="574" t="s">
        <v>8783</v>
      </c>
      <c r="S2828" s="574" t="s">
        <v>8784</v>
      </c>
      <c r="T2828" s="574" t="s">
        <v>9874</v>
      </c>
      <c r="U2828" s="574" t="s">
        <v>8786</v>
      </c>
      <c r="V2828" s="574" t="s">
        <v>8787</v>
      </c>
      <c r="W2828" s="575" t="s">
        <v>9880</v>
      </c>
      <c r="X2828" s="575" t="s">
        <v>9881</v>
      </c>
      <c r="Y2828" s="576" t="s">
        <v>9877</v>
      </c>
      <c r="Z2828" s="577" t="s">
        <v>9966</v>
      </c>
      <c r="AA2828" s="578" t="s">
        <v>9967</v>
      </c>
      <c r="AE2828"/>
    </row>
    <row r="2829" spans="1:31" s="563" customFormat="1">
      <c r="A2829"/>
      <c r="B2829"/>
      <c r="C2829" s="568">
        <v>2027</v>
      </c>
      <c r="D2829" s="569" t="s">
        <v>80</v>
      </c>
      <c r="E2829" s="569" t="s">
        <v>357</v>
      </c>
      <c r="F2829" s="573" t="s">
        <v>462</v>
      </c>
      <c r="G2829" s="569" t="s">
        <v>42</v>
      </c>
      <c r="H2829" s="569" t="s">
        <v>41</v>
      </c>
      <c r="I2829" s="575" t="s">
        <v>54</v>
      </c>
      <c r="J2829" s="569" t="s">
        <v>116</v>
      </c>
      <c r="K2829" s="569" t="s">
        <v>90</v>
      </c>
      <c r="L2829" s="570">
        <v>0.5</v>
      </c>
      <c r="M2829" s="571">
        <v>2.5118066151134033</v>
      </c>
      <c r="N2829" s="572">
        <v>11.298231000000001</v>
      </c>
      <c r="O2829" s="668" t="s">
        <v>382</v>
      </c>
      <c r="P2829" s="668" t="s">
        <v>116</v>
      </c>
      <c r="Q2829" s="574" t="s">
        <v>8793</v>
      </c>
      <c r="R2829" s="574" t="s">
        <v>8794</v>
      </c>
      <c r="S2829" s="574" t="s">
        <v>8795</v>
      </c>
      <c r="T2829" s="574" t="s">
        <v>9874</v>
      </c>
      <c r="U2829" s="574" t="s">
        <v>8796</v>
      </c>
      <c r="V2829" s="574" t="s">
        <v>8797</v>
      </c>
      <c r="W2829" s="575" t="s">
        <v>9884</v>
      </c>
      <c r="X2829" s="575" t="s">
        <v>9885</v>
      </c>
      <c r="Y2829" s="576" t="s">
        <v>9886</v>
      </c>
      <c r="Z2829" s="577" t="s">
        <v>9968</v>
      </c>
      <c r="AA2829" s="578" t="s">
        <v>9969</v>
      </c>
      <c r="AE2829"/>
    </row>
    <row r="2830" spans="1:31" s="563" customFormat="1">
      <c r="A2830"/>
      <c r="B2830"/>
      <c r="C2830" s="568">
        <v>2027</v>
      </c>
      <c r="D2830" s="569" t="s">
        <v>80</v>
      </c>
      <c r="E2830" s="569" t="s">
        <v>357</v>
      </c>
      <c r="F2830" s="573" t="s">
        <v>462</v>
      </c>
      <c r="G2830" s="569" t="s">
        <v>42</v>
      </c>
      <c r="H2830" s="569" t="s">
        <v>41</v>
      </c>
      <c r="I2830" s="575" t="s">
        <v>54</v>
      </c>
      <c r="J2830" s="569" t="s">
        <v>116</v>
      </c>
      <c r="K2830" s="569" t="s">
        <v>330</v>
      </c>
      <c r="L2830" s="570">
        <v>0.5</v>
      </c>
      <c r="M2830" s="571">
        <v>2.5118066151134033</v>
      </c>
      <c r="N2830" s="572">
        <v>11.298231000000001</v>
      </c>
      <c r="O2830" s="668" t="s">
        <v>382</v>
      </c>
      <c r="P2830" s="668" t="s">
        <v>116</v>
      </c>
      <c r="Q2830" s="574" t="s">
        <v>8821</v>
      </c>
      <c r="R2830" s="574" t="s">
        <v>8822</v>
      </c>
      <c r="S2830" s="574" t="s">
        <v>8795</v>
      </c>
      <c r="T2830" s="574" t="s">
        <v>9874</v>
      </c>
      <c r="U2830" s="574" t="s">
        <v>9415</v>
      </c>
      <c r="V2830" s="574" t="s">
        <v>9416</v>
      </c>
      <c r="W2830" s="575" t="s">
        <v>9970</v>
      </c>
      <c r="X2830" s="575" t="s">
        <v>9971</v>
      </c>
      <c r="Y2830" s="576" t="s">
        <v>9886</v>
      </c>
      <c r="Z2830" s="577" t="s">
        <v>9972</v>
      </c>
      <c r="AA2830" s="578" t="s">
        <v>9973</v>
      </c>
      <c r="AE2830"/>
    </row>
    <row r="2831" spans="1:31" s="563" customFormat="1">
      <c r="A2831"/>
      <c r="B2831"/>
      <c r="C2831" s="568">
        <v>2027</v>
      </c>
      <c r="D2831" s="569" t="s">
        <v>80</v>
      </c>
      <c r="E2831" s="569" t="s">
        <v>357</v>
      </c>
      <c r="F2831" s="573" t="s">
        <v>462</v>
      </c>
      <c r="G2831" s="569" t="s">
        <v>42</v>
      </c>
      <c r="H2831" s="569" t="s">
        <v>41</v>
      </c>
      <c r="I2831" s="575" t="s">
        <v>54</v>
      </c>
      <c r="J2831" s="569" t="s">
        <v>109</v>
      </c>
      <c r="K2831" s="569" t="s">
        <v>90</v>
      </c>
      <c r="L2831" s="570">
        <v>1</v>
      </c>
      <c r="M2831" s="571">
        <v>11.493849438686254</v>
      </c>
      <c r="N2831" s="572">
        <v>451.92923999999999</v>
      </c>
      <c r="O2831" s="668" t="s">
        <v>381</v>
      </c>
      <c r="P2831" s="668" t="s">
        <v>109</v>
      </c>
      <c r="Q2831" s="574" t="s">
        <v>8793</v>
      </c>
      <c r="R2831" s="574" t="s">
        <v>8794</v>
      </c>
      <c r="S2831" s="574" t="s">
        <v>8813</v>
      </c>
      <c r="T2831" s="574" t="s">
        <v>9874</v>
      </c>
      <c r="U2831" s="574" t="s">
        <v>9889</v>
      </c>
      <c r="V2831" s="574" t="s">
        <v>9890</v>
      </c>
      <c r="W2831" s="575" t="s">
        <v>9884</v>
      </c>
      <c r="X2831" s="575" t="s">
        <v>9885</v>
      </c>
      <c r="Y2831" s="576" t="s">
        <v>9891</v>
      </c>
      <c r="Z2831" s="577" t="s">
        <v>9974</v>
      </c>
      <c r="AA2831" s="578" t="s">
        <v>9969</v>
      </c>
      <c r="AE2831"/>
    </row>
    <row r="2832" spans="1:31" s="563" customFormat="1">
      <c r="A2832"/>
      <c r="B2832"/>
      <c r="C2832" s="568">
        <v>2027</v>
      </c>
      <c r="D2832" s="569" t="s">
        <v>80</v>
      </c>
      <c r="E2832" s="569" t="s">
        <v>357</v>
      </c>
      <c r="F2832" s="573" t="s">
        <v>462</v>
      </c>
      <c r="G2832" s="569" t="s">
        <v>42</v>
      </c>
      <c r="H2832" s="569" t="s">
        <v>41</v>
      </c>
      <c r="I2832" s="575" t="s">
        <v>54</v>
      </c>
      <c r="J2832" s="569" t="s">
        <v>350</v>
      </c>
      <c r="K2832" s="569" t="s">
        <v>111</v>
      </c>
      <c r="L2832" s="570">
        <v>1</v>
      </c>
      <c r="M2832" s="571">
        <v>6.5739192391725032</v>
      </c>
      <c r="N2832" s="572">
        <v>763.25827200000003</v>
      </c>
      <c r="O2832" s="668" t="s">
        <v>151</v>
      </c>
      <c r="P2832" s="668" t="s">
        <v>350</v>
      </c>
      <c r="Q2832" s="574" t="s">
        <v>8908</v>
      </c>
      <c r="R2832" s="574" t="s">
        <v>8909</v>
      </c>
      <c r="S2832" s="574" t="s">
        <v>8823</v>
      </c>
      <c r="T2832" s="574" t="s">
        <v>9874</v>
      </c>
      <c r="U2832" s="574" t="s">
        <v>9258</v>
      </c>
      <c r="V2832" s="574" t="s">
        <v>9893</v>
      </c>
      <c r="W2832" s="575" t="s">
        <v>9894</v>
      </c>
      <c r="X2832" s="575" t="s">
        <v>9895</v>
      </c>
      <c r="Y2832" s="576" t="s">
        <v>9896</v>
      </c>
      <c r="Z2832" s="577" t="s">
        <v>9975</v>
      </c>
      <c r="AA2832" s="578" t="s">
        <v>9976</v>
      </c>
      <c r="AE2832"/>
    </row>
    <row r="2833" spans="1:31" s="563" customFormat="1">
      <c r="A2833"/>
      <c r="B2833"/>
      <c r="C2833" s="568">
        <v>2027</v>
      </c>
      <c r="D2833" s="569" t="s">
        <v>80</v>
      </c>
      <c r="E2833" s="569" t="s">
        <v>357</v>
      </c>
      <c r="F2833" s="573" t="s">
        <v>462</v>
      </c>
      <c r="G2833" s="569" t="s">
        <v>42</v>
      </c>
      <c r="H2833" s="569" t="s">
        <v>41</v>
      </c>
      <c r="I2833" s="575" t="s">
        <v>54</v>
      </c>
      <c r="J2833" s="569" t="s">
        <v>99</v>
      </c>
      <c r="K2833" s="569" t="s">
        <v>272</v>
      </c>
      <c r="L2833" s="570">
        <v>0.5</v>
      </c>
      <c r="M2833" s="571">
        <v>1.3653322969801114</v>
      </c>
      <c r="N2833" s="572">
        <v>333.92549399999996</v>
      </c>
      <c r="O2833" s="668" t="s">
        <v>151</v>
      </c>
      <c r="P2833" s="668" t="s">
        <v>99</v>
      </c>
      <c r="Q2833" s="574" t="s">
        <v>9899</v>
      </c>
      <c r="R2833" s="574" t="s">
        <v>9900</v>
      </c>
      <c r="S2833" s="574" t="s">
        <v>8833</v>
      </c>
      <c r="T2833" s="574" t="s">
        <v>9874</v>
      </c>
      <c r="U2833" s="574" t="s">
        <v>9901</v>
      </c>
      <c r="V2833" s="574" t="s">
        <v>9902</v>
      </c>
      <c r="W2833" s="575" t="s">
        <v>9903</v>
      </c>
      <c r="X2833" s="575" t="s">
        <v>9904</v>
      </c>
      <c r="Y2833" s="576" t="s">
        <v>9905</v>
      </c>
      <c r="Z2833" s="577" t="s">
        <v>9977</v>
      </c>
      <c r="AA2833" s="578" t="s">
        <v>9978</v>
      </c>
      <c r="AE2833"/>
    </row>
    <row r="2834" spans="1:31" s="563" customFormat="1">
      <c r="A2834"/>
      <c r="B2834"/>
      <c r="C2834" s="568">
        <v>2027</v>
      </c>
      <c r="D2834" s="569" t="s">
        <v>80</v>
      </c>
      <c r="E2834" s="569" t="s">
        <v>357</v>
      </c>
      <c r="F2834" s="573" t="s">
        <v>462</v>
      </c>
      <c r="G2834" s="569" t="s">
        <v>42</v>
      </c>
      <c r="H2834" s="569" t="s">
        <v>41</v>
      </c>
      <c r="I2834" s="575" t="s">
        <v>54</v>
      </c>
      <c r="J2834" s="569" t="s">
        <v>99</v>
      </c>
      <c r="K2834" s="569" t="s">
        <v>346</v>
      </c>
      <c r="L2834" s="570">
        <v>0.5</v>
      </c>
      <c r="M2834" s="571">
        <v>1.3653322969801114</v>
      </c>
      <c r="N2834" s="572">
        <v>333.92549399999996</v>
      </c>
      <c r="O2834" s="668" t="s">
        <v>151</v>
      </c>
      <c r="P2834" s="668" t="s">
        <v>99</v>
      </c>
      <c r="Q2834" s="574" t="s">
        <v>8782</v>
      </c>
      <c r="R2834" s="574" t="s">
        <v>8783</v>
      </c>
      <c r="S2834" s="574" t="s">
        <v>8833</v>
      </c>
      <c r="T2834" s="574" t="s">
        <v>9874</v>
      </c>
      <c r="U2834" s="574" t="s">
        <v>9908</v>
      </c>
      <c r="V2834" s="574" t="s">
        <v>9909</v>
      </c>
      <c r="W2834" s="575" t="s">
        <v>9880</v>
      </c>
      <c r="X2834" s="575" t="s">
        <v>9881</v>
      </c>
      <c r="Y2834" s="576" t="s">
        <v>9905</v>
      </c>
      <c r="Z2834" s="577" t="s">
        <v>9979</v>
      </c>
      <c r="AA2834" s="578" t="s">
        <v>9967</v>
      </c>
      <c r="AE2834"/>
    </row>
    <row r="2835" spans="1:31" s="563" customFormat="1">
      <c r="A2835"/>
      <c r="B2835"/>
      <c r="C2835" s="568">
        <v>2027</v>
      </c>
      <c r="D2835" s="569" t="s">
        <v>80</v>
      </c>
      <c r="E2835" s="569" t="s">
        <v>357</v>
      </c>
      <c r="F2835" s="573" t="s">
        <v>462</v>
      </c>
      <c r="G2835" s="569" t="s">
        <v>42</v>
      </c>
      <c r="H2835" s="569" t="s">
        <v>41</v>
      </c>
      <c r="I2835" s="575" t="s">
        <v>54</v>
      </c>
      <c r="J2835" s="569" t="s">
        <v>96</v>
      </c>
      <c r="K2835" s="569" t="s">
        <v>346</v>
      </c>
      <c r="L2835" s="570">
        <v>1</v>
      </c>
      <c r="M2835" s="571">
        <v>4.7699259843467234E-2</v>
      </c>
      <c r="N2835" s="572">
        <v>95.407284000000004</v>
      </c>
      <c r="O2835" s="668" t="s">
        <v>151</v>
      </c>
      <c r="P2835" s="668" t="s">
        <v>96</v>
      </c>
      <c r="Q2835" s="574" t="s">
        <v>8782</v>
      </c>
      <c r="R2835" s="574" t="s">
        <v>8783</v>
      </c>
      <c r="S2835" s="574" t="s">
        <v>8841</v>
      </c>
      <c r="T2835" s="574" t="s">
        <v>9874</v>
      </c>
      <c r="U2835" s="574" t="s">
        <v>9911</v>
      </c>
      <c r="V2835" s="574" t="s">
        <v>9912</v>
      </c>
      <c r="W2835" s="575" t="s">
        <v>9880</v>
      </c>
      <c r="X2835" s="575" t="s">
        <v>9881</v>
      </c>
      <c r="Y2835" s="576" t="s">
        <v>9913</v>
      </c>
      <c r="Z2835" s="577" t="s">
        <v>9980</v>
      </c>
      <c r="AA2835" s="578" t="s">
        <v>9967</v>
      </c>
      <c r="AE2835"/>
    </row>
    <row r="2836" spans="1:31" s="563" customFormat="1">
      <c r="A2836"/>
      <c r="B2836"/>
      <c r="C2836" s="568">
        <v>2027</v>
      </c>
      <c r="D2836" s="569" t="s">
        <v>80</v>
      </c>
      <c r="E2836" s="569" t="s">
        <v>357</v>
      </c>
      <c r="F2836" s="573" t="s">
        <v>462</v>
      </c>
      <c r="G2836" s="569" t="s">
        <v>42</v>
      </c>
      <c r="H2836" s="569" t="s">
        <v>41</v>
      </c>
      <c r="I2836" s="575" t="s">
        <v>54</v>
      </c>
      <c r="J2836" s="569" t="s">
        <v>87</v>
      </c>
      <c r="K2836" s="569" t="s">
        <v>106</v>
      </c>
      <c r="L2836" s="570">
        <v>0.5</v>
      </c>
      <c r="M2836" s="571">
        <v>1.2405849457374543</v>
      </c>
      <c r="N2836" s="572">
        <v>53.666597249999988</v>
      </c>
      <c r="O2836" s="668" t="s">
        <v>151</v>
      </c>
      <c r="P2836" s="668" t="s">
        <v>87</v>
      </c>
      <c r="Q2836" s="574" t="s">
        <v>8811</v>
      </c>
      <c r="R2836" s="574" t="s">
        <v>8812</v>
      </c>
      <c r="S2836" s="574" t="s">
        <v>8848</v>
      </c>
      <c r="T2836" s="574" t="s">
        <v>9874</v>
      </c>
      <c r="U2836" s="574" t="s">
        <v>8856</v>
      </c>
      <c r="V2836" s="574" t="s">
        <v>8857</v>
      </c>
      <c r="W2836" s="575" t="s">
        <v>9875</v>
      </c>
      <c r="X2836" s="575" t="s">
        <v>9876</v>
      </c>
      <c r="Y2836" s="576" t="s">
        <v>9915</v>
      </c>
      <c r="Z2836" s="577" t="s">
        <v>9981</v>
      </c>
      <c r="AA2836" s="578" t="s">
        <v>9965</v>
      </c>
      <c r="AE2836"/>
    </row>
    <row r="2837" spans="1:31" s="563" customFormat="1">
      <c r="A2837"/>
      <c r="B2837"/>
      <c r="C2837" s="568">
        <v>2027</v>
      </c>
      <c r="D2837" s="569" t="s">
        <v>80</v>
      </c>
      <c r="E2837" s="569" t="s">
        <v>357</v>
      </c>
      <c r="F2837" s="573" t="s">
        <v>462</v>
      </c>
      <c r="G2837" s="569" t="s">
        <v>42</v>
      </c>
      <c r="H2837" s="569" t="s">
        <v>41</v>
      </c>
      <c r="I2837" s="575" t="s">
        <v>54</v>
      </c>
      <c r="J2837" s="569" t="s">
        <v>87</v>
      </c>
      <c r="K2837" s="569" t="s">
        <v>100</v>
      </c>
      <c r="L2837" s="570">
        <v>0.5</v>
      </c>
      <c r="M2837" s="571">
        <v>1.2405849457374543</v>
      </c>
      <c r="N2837" s="572">
        <v>53.666597249999988</v>
      </c>
      <c r="O2837" s="668" t="s">
        <v>151</v>
      </c>
      <c r="P2837" s="668" t="s">
        <v>87</v>
      </c>
      <c r="Q2837" s="574" t="s">
        <v>8924</v>
      </c>
      <c r="R2837" s="574" t="s">
        <v>8925</v>
      </c>
      <c r="S2837" s="574" t="s">
        <v>8848</v>
      </c>
      <c r="T2837" s="574" t="s">
        <v>9874</v>
      </c>
      <c r="U2837" s="574" t="s">
        <v>9982</v>
      </c>
      <c r="V2837" s="574" t="s">
        <v>9983</v>
      </c>
      <c r="W2837" s="575" t="s">
        <v>9947</v>
      </c>
      <c r="X2837" s="575" t="s">
        <v>9948</v>
      </c>
      <c r="Y2837" s="576" t="s">
        <v>9915</v>
      </c>
      <c r="Z2837" s="577" t="s">
        <v>9984</v>
      </c>
      <c r="AA2837" s="578" t="s">
        <v>9985</v>
      </c>
      <c r="AE2837"/>
    </row>
    <row r="2838" spans="1:31" s="563" customFormat="1">
      <c r="A2838"/>
      <c r="B2838"/>
      <c r="C2838" s="568">
        <v>2027</v>
      </c>
      <c r="D2838" s="569" t="s">
        <v>80</v>
      </c>
      <c r="E2838" s="569" t="s">
        <v>357</v>
      </c>
      <c r="F2838" s="573" t="s">
        <v>462</v>
      </c>
      <c r="G2838" s="569" t="s">
        <v>42</v>
      </c>
      <c r="H2838" s="569" t="s">
        <v>41</v>
      </c>
      <c r="I2838" s="575" t="s">
        <v>54</v>
      </c>
      <c r="J2838" s="569" t="s">
        <v>83</v>
      </c>
      <c r="K2838" s="569" t="s">
        <v>81</v>
      </c>
      <c r="L2838" s="570">
        <v>1</v>
      </c>
      <c r="M2838" s="571">
        <v>34.114661737628822</v>
      </c>
      <c r="N2838" s="572">
        <v>83.399125841379316</v>
      </c>
      <c r="O2838" s="668" t="s">
        <v>382</v>
      </c>
      <c r="P2838" s="668" t="s">
        <v>83</v>
      </c>
      <c r="Q2838" s="574" t="s">
        <v>8867</v>
      </c>
      <c r="R2838" s="574" t="s">
        <v>8868</v>
      </c>
      <c r="S2838" s="574" t="s">
        <v>8869</v>
      </c>
      <c r="T2838" s="574" t="s">
        <v>9874</v>
      </c>
      <c r="U2838" s="574" t="s">
        <v>8870</v>
      </c>
      <c r="V2838" s="574" t="s">
        <v>8871</v>
      </c>
      <c r="W2838" s="575" t="s">
        <v>9917</v>
      </c>
      <c r="X2838" s="575" t="s">
        <v>9918</v>
      </c>
      <c r="Y2838" s="576" t="s">
        <v>9919</v>
      </c>
      <c r="Z2838" s="577" t="s">
        <v>9986</v>
      </c>
      <c r="AA2838" s="578" t="s">
        <v>9987</v>
      </c>
      <c r="AE2838"/>
    </row>
    <row r="2839" spans="1:31" s="563" customFormat="1">
      <c r="A2839"/>
      <c r="B2839"/>
      <c r="C2839" s="568">
        <v>2027</v>
      </c>
      <c r="D2839" s="569" t="s">
        <v>80</v>
      </c>
      <c r="E2839" s="569" t="s">
        <v>357</v>
      </c>
      <c r="F2839" s="573" t="s">
        <v>462</v>
      </c>
      <c r="G2839" s="569" t="s">
        <v>42</v>
      </c>
      <c r="H2839" s="569" t="s">
        <v>41</v>
      </c>
      <c r="I2839" s="575" t="s">
        <v>54</v>
      </c>
      <c r="J2839" s="569" t="s">
        <v>77</v>
      </c>
      <c r="K2839" s="569" t="s">
        <v>93</v>
      </c>
      <c r="L2839" s="570">
        <v>1</v>
      </c>
      <c r="M2839" s="571">
        <v>44.385335792067764</v>
      </c>
      <c r="N2839" s="572">
        <v>1283.0634744827587</v>
      </c>
      <c r="O2839" s="668" t="s">
        <v>381</v>
      </c>
      <c r="P2839" s="668" t="s">
        <v>77</v>
      </c>
      <c r="Q2839" s="574" t="s">
        <v>8887</v>
      </c>
      <c r="R2839" s="574" t="s">
        <v>8888</v>
      </c>
      <c r="S2839" s="574" t="s">
        <v>8879</v>
      </c>
      <c r="T2839" s="574" t="s">
        <v>9874</v>
      </c>
      <c r="U2839" s="574" t="s">
        <v>8889</v>
      </c>
      <c r="V2839" s="574" t="s">
        <v>8890</v>
      </c>
      <c r="W2839" s="575" t="s">
        <v>9924</v>
      </c>
      <c r="X2839" s="575" t="s">
        <v>9925</v>
      </c>
      <c r="Y2839" s="576" t="s">
        <v>9922</v>
      </c>
      <c r="Z2839" s="577" t="s">
        <v>9988</v>
      </c>
      <c r="AA2839" s="578" t="s">
        <v>9989</v>
      </c>
      <c r="AE2839"/>
    </row>
    <row r="2840" spans="1:31" s="563" customFormat="1">
      <c r="A2840"/>
      <c r="B2840"/>
      <c r="C2840" s="568">
        <v>2027</v>
      </c>
      <c r="D2840" s="569" t="s">
        <v>80</v>
      </c>
      <c r="E2840" s="569" t="s">
        <v>357</v>
      </c>
      <c r="F2840" s="573" t="s">
        <v>462</v>
      </c>
      <c r="G2840" s="569" t="s">
        <v>42</v>
      </c>
      <c r="H2840" s="569" t="s">
        <v>41</v>
      </c>
      <c r="I2840" s="575" t="s">
        <v>54</v>
      </c>
      <c r="J2840" s="569" t="s">
        <v>349</v>
      </c>
      <c r="K2840" s="569" t="s">
        <v>115</v>
      </c>
      <c r="L2840" s="570">
        <v>0.3</v>
      </c>
      <c r="M2840" s="571">
        <v>1.825010537863661</v>
      </c>
      <c r="N2840" s="572">
        <v>177.099770925</v>
      </c>
      <c r="O2840" s="668" t="s">
        <v>151</v>
      </c>
      <c r="P2840" s="668" t="s">
        <v>349</v>
      </c>
      <c r="Q2840" s="574" t="s">
        <v>8939</v>
      </c>
      <c r="R2840" s="574" t="s">
        <v>8940</v>
      </c>
      <c r="S2840" s="574" t="s">
        <v>8895</v>
      </c>
      <c r="T2840" s="574" t="s">
        <v>9874</v>
      </c>
      <c r="U2840" s="574" t="s">
        <v>9094</v>
      </c>
      <c r="V2840" s="574" t="s">
        <v>9928</v>
      </c>
      <c r="W2840" s="575" t="s">
        <v>9929</v>
      </c>
      <c r="X2840" s="575" t="s">
        <v>9930</v>
      </c>
      <c r="Y2840" s="576" t="s">
        <v>9931</v>
      </c>
      <c r="Z2840" s="577" t="s">
        <v>9990</v>
      </c>
      <c r="AA2840" s="578" t="s">
        <v>9991</v>
      </c>
      <c r="AE2840"/>
    </row>
    <row r="2841" spans="1:31" s="563" customFormat="1">
      <c r="A2841"/>
      <c r="B2841"/>
      <c r="C2841" s="568">
        <v>2027</v>
      </c>
      <c r="D2841" s="569" t="s">
        <v>80</v>
      </c>
      <c r="E2841" s="569" t="s">
        <v>357</v>
      </c>
      <c r="F2841" s="573" t="s">
        <v>462</v>
      </c>
      <c r="G2841" s="569" t="s">
        <v>42</v>
      </c>
      <c r="H2841" s="569" t="s">
        <v>41</v>
      </c>
      <c r="I2841" s="575" t="s">
        <v>54</v>
      </c>
      <c r="J2841" s="569" t="s">
        <v>349</v>
      </c>
      <c r="K2841" s="569" t="s">
        <v>104</v>
      </c>
      <c r="L2841" s="570">
        <v>0.7</v>
      </c>
      <c r="M2841" s="571">
        <v>4.258357921681875</v>
      </c>
      <c r="N2841" s="572">
        <v>413.23279882500003</v>
      </c>
      <c r="O2841" s="668" t="s">
        <v>151</v>
      </c>
      <c r="P2841" s="668" t="s">
        <v>349</v>
      </c>
      <c r="Q2841" s="574" t="s">
        <v>8859</v>
      </c>
      <c r="R2841" s="574" t="s">
        <v>8860</v>
      </c>
      <c r="S2841" s="574" t="s">
        <v>8895</v>
      </c>
      <c r="T2841" s="574" t="s">
        <v>9874</v>
      </c>
      <c r="U2841" s="574" t="s">
        <v>8900</v>
      </c>
      <c r="V2841" s="574" t="s">
        <v>8901</v>
      </c>
      <c r="W2841" s="575" t="s">
        <v>9992</v>
      </c>
      <c r="X2841" s="575" t="s">
        <v>9993</v>
      </c>
      <c r="Y2841" s="576" t="s">
        <v>9931</v>
      </c>
      <c r="Z2841" s="577" t="s">
        <v>9994</v>
      </c>
      <c r="AA2841" s="578" t="s">
        <v>9995</v>
      </c>
      <c r="AE2841"/>
    </row>
    <row r="2842" spans="1:31" s="563" customFormat="1">
      <c r="A2842"/>
      <c r="B2842"/>
      <c r="C2842" s="568">
        <v>2027</v>
      </c>
      <c r="D2842" s="569" t="s">
        <v>80</v>
      </c>
      <c r="E2842" s="569" t="s">
        <v>357</v>
      </c>
      <c r="F2842" s="573" t="s">
        <v>462</v>
      </c>
      <c r="G2842" s="569" t="s">
        <v>42</v>
      </c>
      <c r="H2842" s="569" t="s">
        <v>41</v>
      </c>
      <c r="I2842" s="575" t="s">
        <v>54</v>
      </c>
      <c r="J2842" s="569" t="s">
        <v>76</v>
      </c>
      <c r="K2842" s="569" t="s">
        <v>115</v>
      </c>
      <c r="L2842" s="570">
        <v>1</v>
      </c>
      <c r="M2842" s="571">
        <v>0.1440747177434831</v>
      </c>
      <c r="N2842" s="572">
        <v>57.244370400000001</v>
      </c>
      <c r="O2842" s="668" t="s">
        <v>151</v>
      </c>
      <c r="P2842" s="668" t="s">
        <v>76</v>
      </c>
      <c r="Q2842" s="574" t="s">
        <v>8939</v>
      </c>
      <c r="R2842" s="574" t="s">
        <v>8940</v>
      </c>
      <c r="S2842" s="574" t="s">
        <v>8903</v>
      </c>
      <c r="T2842" s="574" t="s">
        <v>9874</v>
      </c>
      <c r="U2842" s="574" t="s">
        <v>9934</v>
      </c>
      <c r="V2842" s="574" t="s">
        <v>9935</v>
      </c>
      <c r="W2842" s="575" t="s">
        <v>9929</v>
      </c>
      <c r="X2842" s="575" t="s">
        <v>9930</v>
      </c>
      <c r="Y2842" s="576" t="s">
        <v>9936</v>
      </c>
      <c r="Z2842" s="577" t="s">
        <v>9996</v>
      </c>
      <c r="AA2842" s="578" t="s">
        <v>9991</v>
      </c>
      <c r="AE2842"/>
    </row>
    <row r="2843" spans="1:31" s="563" customFormat="1">
      <c r="A2843"/>
      <c r="B2843"/>
      <c r="C2843" s="568">
        <v>2027</v>
      </c>
      <c r="D2843" s="569" t="s">
        <v>80</v>
      </c>
      <c r="E2843" s="569" t="s">
        <v>357</v>
      </c>
      <c r="F2843" s="573" t="s">
        <v>462</v>
      </c>
      <c r="G2843" s="569" t="s">
        <v>42</v>
      </c>
      <c r="H2843" s="569" t="s">
        <v>41</v>
      </c>
      <c r="I2843" s="575" t="s">
        <v>54</v>
      </c>
      <c r="J2843" s="569" t="s">
        <v>74</v>
      </c>
      <c r="K2843" s="569" t="s">
        <v>115</v>
      </c>
      <c r="L2843" s="570">
        <v>1</v>
      </c>
      <c r="M2843" s="571">
        <v>1.537966666681821</v>
      </c>
      <c r="N2843" s="572">
        <v>613.33253999999988</v>
      </c>
      <c r="O2843" s="668" t="s">
        <v>151</v>
      </c>
      <c r="P2843" s="668" t="s">
        <v>74</v>
      </c>
      <c r="Q2843" s="574" t="s">
        <v>8939</v>
      </c>
      <c r="R2843" s="574" t="s">
        <v>8940</v>
      </c>
      <c r="S2843" s="574" t="s">
        <v>8916</v>
      </c>
      <c r="T2843" s="574" t="s">
        <v>9874</v>
      </c>
      <c r="U2843" s="574" t="s">
        <v>9941</v>
      </c>
      <c r="V2843" s="574" t="s">
        <v>9942</v>
      </c>
      <c r="W2843" s="575" t="s">
        <v>9929</v>
      </c>
      <c r="X2843" s="575" t="s">
        <v>9930</v>
      </c>
      <c r="Y2843" s="576" t="s">
        <v>9943</v>
      </c>
      <c r="Z2843" s="577" t="s">
        <v>9997</v>
      </c>
      <c r="AA2843" s="578" t="s">
        <v>9991</v>
      </c>
      <c r="AE2843"/>
    </row>
    <row r="2844" spans="1:31" s="563" customFormat="1">
      <c r="A2844"/>
      <c r="B2844"/>
      <c r="C2844" s="568">
        <v>2027</v>
      </c>
      <c r="D2844" s="569" t="s">
        <v>80</v>
      </c>
      <c r="E2844" s="569" t="s">
        <v>357</v>
      </c>
      <c r="F2844" s="573" t="s">
        <v>462</v>
      </c>
      <c r="G2844" s="569" t="s">
        <v>42</v>
      </c>
      <c r="H2844" s="569" t="s">
        <v>41</v>
      </c>
      <c r="I2844" s="575" t="s">
        <v>54</v>
      </c>
      <c r="J2844" s="569" t="s">
        <v>71</v>
      </c>
      <c r="K2844" s="569" t="s">
        <v>115</v>
      </c>
      <c r="L2844" s="570">
        <v>0.5</v>
      </c>
      <c r="M2844" s="571">
        <v>1.0575751300487197</v>
      </c>
      <c r="N2844" s="572">
        <v>89.444328749999997</v>
      </c>
      <c r="O2844" s="668" t="s">
        <v>151</v>
      </c>
      <c r="P2844" s="668" t="s">
        <v>70</v>
      </c>
      <c r="Q2844" s="574" t="s">
        <v>8939</v>
      </c>
      <c r="R2844" s="574" t="s">
        <v>8940</v>
      </c>
      <c r="S2844" s="574" t="s">
        <v>9004</v>
      </c>
      <c r="T2844" s="574" t="s">
        <v>9874</v>
      </c>
      <c r="U2844" s="574" t="s">
        <v>9998</v>
      </c>
      <c r="V2844" s="574" t="s">
        <v>9999</v>
      </c>
      <c r="W2844" s="575" t="s">
        <v>9929</v>
      </c>
      <c r="X2844" s="575" t="s">
        <v>9930</v>
      </c>
      <c r="Y2844" s="576" t="s">
        <v>10000</v>
      </c>
      <c r="Z2844" s="577" t="s">
        <v>10001</v>
      </c>
      <c r="AA2844" s="578" t="s">
        <v>9991</v>
      </c>
      <c r="AE2844"/>
    </row>
    <row r="2845" spans="1:31" s="563" customFormat="1">
      <c r="A2845"/>
      <c r="B2845"/>
      <c r="C2845" s="568">
        <v>2027</v>
      </c>
      <c r="D2845" s="569" t="s">
        <v>80</v>
      </c>
      <c r="E2845" s="569" t="s">
        <v>357</v>
      </c>
      <c r="F2845" s="573" t="s">
        <v>462</v>
      </c>
      <c r="G2845" s="569" t="s">
        <v>42</v>
      </c>
      <c r="H2845" s="569" t="s">
        <v>41</v>
      </c>
      <c r="I2845" s="575" t="s">
        <v>54</v>
      </c>
      <c r="J2845" s="569" t="s">
        <v>71</v>
      </c>
      <c r="K2845" s="569" t="s">
        <v>86</v>
      </c>
      <c r="L2845" s="570">
        <v>0.5</v>
      </c>
      <c r="M2845" s="571">
        <v>1.0575751300487197</v>
      </c>
      <c r="N2845" s="572">
        <v>89.444328749999997</v>
      </c>
      <c r="O2845" s="668" t="s">
        <v>151</v>
      </c>
      <c r="P2845" s="668" t="s">
        <v>70</v>
      </c>
      <c r="Q2845" s="574" t="s">
        <v>9807</v>
      </c>
      <c r="R2845" s="574" t="s">
        <v>10002</v>
      </c>
      <c r="S2845" s="574" t="s">
        <v>9004</v>
      </c>
      <c r="T2845" s="574" t="s">
        <v>9874</v>
      </c>
      <c r="U2845" s="574" t="s">
        <v>9809</v>
      </c>
      <c r="V2845" s="574" t="s">
        <v>10003</v>
      </c>
      <c r="W2845" s="575" t="s">
        <v>10004</v>
      </c>
      <c r="X2845" s="575" t="s">
        <v>10005</v>
      </c>
      <c r="Y2845" s="576" t="s">
        <v>10000</v>
      </c>
      <c r="Z2845" s="577" t="s">
        <v>10006</v>
      </c>
      <c r="AA2845" s="578" t="s">
        <v>10007</v>
      </c>
      <c r="AE2845"/>
    </row>
    <row r="2846" spans="1:31" s="563" customFormat="1">
      <c r="A2846"/>
      <c r="B2846"/>
      <c r="C2846" s="568">
        <v>2027</v>
      </c>
      <c r="D2846" s="569" t="s">
        <v>80</v>
      </c>
      <c r="E2846" s="569" t="s">
        <v>357</v>
      </c>
      <c r="F2846" s="573" t="s">
        <v>462</v>
      </c>
      <c r="G2846" s="569" t="s">
        <v>42</v>
      </c>
      <c r="H2846" s="569" t="s">
        <v>41</v>
      </c>
      <c r="I2846" s="575" t="s">
        <v>54</v>
      </c>
      <c r="J2846" s="569" t="s">
        <v>351</v>
      </c>
      <c r="K2846" s="569" t="s">
        <v>100</v>
      </c>
      <c r="L2846" s="570">
        <v>1</v>
      </c>
      <c r="M2846" s="571">
        <v>8.9794359745589745</v>
      </c>
      <c r="N2846" s="572">
        <v>38.162913600000003</v>
      </c>
      <c r="O2846" s="668" t="s">
        <v>151</v>
      </c>
      <c r="P2846" s="668" t="s">
        <v>351</v>
      </c>
      <c r="Q2846" s="574" t="s">
        <v>8924</v>
      </c>
      <c r="R2846" s="574" t="s">
        <v>8925</v>
      </c>
      <c r="S2846" s="574" t="s">
        <v>8926</v>
      </c>
      <c r="T2846" s="574" t="s">
        <v>9874</v>
      </c>
      <c r="U2846" s="574" t="s">
        <v>8927</v>
      </c>
      <c r="V2846" s="574" t="s">
        <v>8928</v>
      </c>
      <c r="W2846" s="575" t="s">
        <v>9947</v>
      </c>
      <c r="X2846" s="575" t="s">
        <v>9948</v>
      </c>
      <c r="Y2846" s="576" t="s">
        <v>9949</v>
      </c>
      <c r="Z2846" s="577" t="s">
        <v>10008</v>
      </c>
      <c r="AA2846" s="578" t="s">
        <v>9985</v>
      </c>
      <c r="AE2846"/>
    </row>
    <row r="2847" spans="1:31" s="563" customFormat="1">
      <c r="A2847"/>
      <c r="B2847"/>
      <c r="C2847" s="568">
        <v>2027</v>
      </c>
      <c r="D2847" s="569" t="s">
        <v>80</v>
      </c>
      <c r="E2847" s="569" t="s">
        <v>357</v>
      </c>
      <c r="F2847" s="573" t="s">
        <v>462</v>
      </c>
      <c r="G2847" s="569" t="s">
        <v>42</v>
      </c>
      <c r="H2847" s="569" t="s">
        <v>41</v>
      </c>
      <c r="I2847" s="575" t="s">
        <v>54</v>
      </c>
      <c r="J2847" s="569" t="s">
        <v>67</v>
      </c>
      <c r="K2847" s="569" t="s">
        <v>81</v>
      </c>
      <c r="L2847" s="570">
        <v>1</v>
      </c>
      <c r="M2847" s="571">
        <v>10.346586042788759</v>
      </c>
      <c r="N2847" s="572">
        <v>47.179426153846158</v>
      </c>
      <c r="O2847" s="668" t="s">
        <v>382</v>
      </c>
      <c r="P2847" s="668" t="s">
        <v>67</v>
      </c>
      <c r="Q2847" s="574" t="s">
        <v>8867</v>
      </c>
      <c r="R2847" s="574" t="s">
        <v>8868</v>
      </c>
      <c r="S2847" s="574" t="s">
        <v>8934</v>
      </c>
      <c r="T2847" s="574" t="s">
        <v>9874</v>
      </c>
      <c r="U2847" s="574" t="s">
        <v>8935</v>
      </c>
      <c r="V2847" s="574" t="s">
        <v>8936</v>
      </c>
      <c r="W2847" s="575" t="s">
        <v>9917</v>
      </c>
      <c r="X2847" s="575" t="s">
        <v>9918</v>
      </c>
      <c r="Y2847" s="576" t="s">
        <v>9952</v>
      </c>
      <c r="Z2847" s="577" t="s">
        <v>10009</v>
      </c>
      <c r="AA2847" s="578" t="s">
        <v>9987</v>
      </c>
      <c r="AE2847"/>
    </row>
    <row r="2848" spans="1:31" s="563" customFormat="1">
      <c r="A2848"/>
      <c r="B2848"/>
      <c r="C2848" s="568">
        <v>2027</v>
      </c>
      <c r="D2848" s="569" t="s">
        <v>80</v>
      </c>
      <c r="E2848" s="569" t="s">
        <v>357</v>
      </c>
      <c r="F2848" s="573" t="s">
        <v>462</v>
      </c>
      <c r="G2848" s="569" t="s">
        <v>42</v>
      </c>
      <c r="H2848" s="569" t="s">
        <v>41</v>
      </c>
      <c r="I2848" s="575" t="s">
        <v>54</v>
      </c>
      <c r="J2848" s="569" t="s">
        <v>66</v>
      </c>
      <c r="K2848" s="569" t="s">
        <v>310</v>
      </c>
      <c r="L2848" s="570">
        <v>1</v>
      </c>
      <c r="M2848" s="571">
        <v>30.109089785860888</v>
      </c>
      <c r="N2848" s="572">
        <v>1258.1180307692307</v>
      </c>
      <c r="O2848" s="668" t="s">
        <v>381</v>
      </c>
      <c r="P2848" s="668" t="s">
        <v>66</v>
      </c>
      <c r="Q2848" s="574" t="s">
        <v>8949</v>
      </c>
      <c r="R2848" s="574" t="s">
        <v>8950</v>
      </c>
      <c r="S2848" s="574" t="s">
        <v>8941</v>
      </c>
      <c r="T2848" s="574" t="s">
        <v>9874</v>
      </c>
      <c r="U2848" s="574" t="s">
        <v>8951</v>
      </c>
      <c r="V2848" s="574" t="s">
        <v>8952</v>
      </c>
      <c r="W2848" s="575" t="s">
        <v>9956</v>
      </c>
      <c r="X2848" s="575" t="s">
        <v>9957</v>
      </c>
      <c r="Y2848" s="576" t="s">
        <v>9954</v>
      </c>
      <c r="Z2848" s="577" t="s">
        <v>10010</v>
      </c>
      <c r="AA2848" s="578" t="s">
        <v>10011</v>
      </c>
      <c r="AE2848"/>
    </row>
    <row r="2849" spans="1:31" s="563" customFormat="1">
      <c r="A2849"/>
      <c r="B2849"/>
      <c r="C2849" s="568">
        <v>2027</v>
      </c>
      <c r="D2849" s="569" t="s">
        <v>80</v>
      </c>
      <c r="E2849" s="569" t="s">
        <v>357</v>
      </c>
      <c r="F2849" s="573" t="s">
        <v>462</v>
      </c>
      <c r="G2849" s="569" t="s">
        <v>42</v>
      </c>
      <c r="H2849" s="569" t="s">
        <v>41</v>
      </c>
      <c r="I2849" s="575" t="s">
        <v>54</v>
      </c>
      <c r="J2849" s="569" t="s">
        <v>348</v>
      </c>
      <c r="K2849" s="569" t="s">
        <v>115</v>
      </c>
      <c r="L2849" s="570">
        <v>0.7</v>
      </c>
      <c r="M2849" s="571">
        <v>7.5825292390415147</v>
      </c>
      <c r="N2849" s="572">
        <v>734.63608679999993</v>
      </c>
      <c r="O2849" s="668" t="s">
        <v>151</v>
      </c>
      <c r="P2849" s="668" t="s">
        <v>348</v>
      </c>
      <c r="Q2849" s="574" t="s">
        <v>8939</v>
      </c>
      <c r="R2849" s="574" t="s">
        <v>8940</v>
      </c>
      <c r="S2849" s="574" t="s">
        <v>8965</v>
      </c>
      <c r="T2849" s="574" t="s">
        <v>9874</v>
      </c>
      <c r="U2849" s="574" t="s">
        <v>9960</v>
      </c>
      <c r="V2849" s="574" t="s">
        <v>9961</v>
      </c>
      <c r="W2849" s="575" t="s">
        <v>9929</v>
      </c>
      <c r="X2849" s="575" t="s">
        <v>9930</v>
      </c>
      <c r="Y2849" s="576" t="s">
        <v>9962</v>
      </c>
      <c r="Z2849" s="577" t="s">
        <v>10012</v>
      </c>
      <c r="AA2849" s="578" t="s">
        <v>9991</v>
      </c>
      <c r="AE2849"/>
    </row>
    <row r="2850" spans="1:31" s="563" customFormat="1">
      <c r="A2850"/>
      <c r="B2850"/>
      <c r="C2850" s="568">
        <v>2027</v>
      </c>
      <c r="D2850" s="569" t="s">
        <v>80</v>
      </c>
      <c r="E2850" s="569" t="s">
        <v>357</v>
      </c>
      <c r="F2850" s="573" t="s">
        <v>462</v>
      </c>
      <c r="G2850" s="569" t="s">
        <v>42</v>
      </c>
      <c r="H2850" s="569" t="s">
        <v>41</v>
      </c>
      <c r="I2850" s="575" t="s">
        <v>54</v>
      </c>
      <c r="J2850" s="569" t="s">
        <v>348</v>
      </c>
      <c r="K2850" s="569" t="s">
        <v>111</v>
      </c>
      <c r="L2850" s="570">
        <v>0.3</v>
      </c>
      <c r="M2850" s="571">
        <v>3.2496553881606487</v>
      </c>
      <c r="N2850" s="572">
        <v>314.8440372</v>
      </c>
      <c r="O2850" s="668" t="s">
        <v>151</v>
      </c>
      <c r="P2850" s="668" t="s">
        <v>348</v>
      </c>
      <c r="Q2850" s="574" t="s">
        <v>8908</v>
      </c>
      <c r="R2850" s="574" t="s">
        <v>8909</v>
      </c>
      <c r="S2850" s="574" t="s">
        <v>8965</v>
      </c>
      <c r="T2850" s="574" t="s">
        <v>9874</v>
      </c>
      <c r="U2850" s="574" t="s">
        <v>10013</v>
      </c>
      <c r="V2850" s="574" t="s">
        <v>10014</v>
      </c>
      <c r="W2850" s="575" t="s">
        <v>9894</v>
      </c>
      <c r="X2850" s="575" t="s">
        <v>9895</v>
      </c>
      <c r="Y2850" s="576" t="s">
        <v>9962</v>
      </c>
      <c r="Z2850" s="577" t="s">
        <v>10015</v>
      </c>
      <c r="AA2850" s="578" t="s">
        <v>9976</v>
      </c>
      <c r="AE2850"/>
    </row>
    <row r="2851" spans="1:31" s="563" customFormat="1">
      <c r="A2851"/>
      <c r="B2851"/>
      <c r="C2851" s="568">
        <v>2027</v>
      </c>
      <c r="D2851" s="569" t="s">
        <v>80</v>
      </c>
      <c r="E2851" s="569" t="s">
        <v>338</v>
      </c>
      <c r="F2851" s="573" t="s">
        <v>141</v>
      </c>
      <c r="G2851" s="569" t="s">
        <v>42</v>
      </c>
      <c r="H2851" s="569" t="s">
        <v>41</v>
      </c>
      <c r="I2851" s="575" t="s">
        <v>54</v>
      </c>
      <c r="J2851" s="569" t="s">
        <v>352</v>
      </c>
      <c r="K2851" s="569" t="s">
        <v>106</v>
      </c>
      <c r="L2851" s="570">
        <v>0.45</v>
      </c>
      <c r="M2851" s="571">
        <v>9.4150511286311485</v>
      </c>
      <c r="N2851" s="572">
        <v>412.70807599999978</v>
      </c>
      <c r="O2851" s="668" t="s">
        <v>151</v>
      </c>
      <c r="P2851" s="668" t="s">
        <v>352</v>
      </c>
      <c r="Q2851" s="574" t="s">
        <v>8811</v>
      </c>
      <c r="R2851" s="574" t="s">
        <v>9047</v>
      </c>
      <c r="S2851" s="574" t="s">
        <v>8784</v>
      </c>
      <c r="T2851" s="574" t="s">
        <v>9874</v>
      </c>
      <c r="U2851" s="574" t="s">
        <v>9234</v>
      </c>
      <c r="V2851" s="574" t="s">
        <v>9235</v>
      </c>
      <c r="W2851" s="575" t="s">
        <v>9875</v>
      </c>
      <c r="X2851" s="575" t="s">
        <v>10016</v>
      </c>
      <c r="Y2851" s="576" t="s">
        <v>9877</v>
      </c>
      <c r="Z2851" s="577" t="s">
        <v>10017</v>
      </c>
      <c r="AA2851" s="578" t="s">
        <v>10018</v>
      </c>
      <c r="AE2851"/>
    </row>
    <row r="2852" spans="1:31" s="563" customFormat="1">
      <c r="A2852"/>
      <c r="B2852"/>
      <c r="C2852" s="568">
        <v>2027</v>
      </c>
      <c r="D2852" s="569" t="s">
        <v>80</v>
      </c>
      <c r="E2852" s="569" t="s">
        <v>338</v>
      </c>
      <c r="F2852" s="573" t="s">
        <v>141</v>
      </c>
      <c r="G2852" s="569" t="s">
        <v>42</v>
      </c>
      <c r="H2852" s="569" t="s">
        <v>41</v>
      </c>
      <c r="I2852" s="575" t="s">
        <v>54</v>
      </c>
      <c r="J2852" s="569" t="s">
        <v>352</v>
      </c>
      <c r="K2852" s="569" t="s">
        <v>346</v>
      </c>
      <c r="L2852" s="570">
        <v>0.55000000000000004</v>
      </c>
      <c r="M2852" s="571">
        <v>11.507284712771403</v>
      </c>
      <c r="N2852" s="572">
        <v>504.42098177777751</v>
      </c>
      <c r="O2852" s="668" t="s">
        <v>151</v>
      </c>
      <c r="P2852" s="668" t="s">
        <v>352</v>
      </c>
      <c r="Q2852" s="574" t="s">
        <v>8782</v>
      </c>
      <c r="R2852" s="574" t="s">
        <v>9032</v>
      </c>
      <c r="S2852" s="574" t="s">
        <v>8784</v>
      </c>
      <c r="T2852" s="574" t="s">
        <v>9874</v>
      </c>
      <c r="U2852" s="574" t="s">
        <v>8786</v>
      </c>
      <c r="V2852" s="574" t="s">
        <v>9033</v>
      </c>
      <c r="W2852" s="575" t="s">
        <v>9880</v>
      </c>
      <c r="X2852" s="575" t="s">
        <v>10019</v>
      </c>
      <c r="Y2852" s="576" t="s">
        <v>9877</v>
      </c>
      <c r="Z2852" s="577" t="s">
        <v>10020</v>
      </c>
      <c r="AA2852" s="578" t="s">
        <v>10021</v>
      </c>
      <c r="AE2852"/>
    </row>
    <row r="2853" spans="1:31" s="563" customFormat="1">
      <c r="A2853"/>
      <c r="B2853"/>
      <c r="C2853" s="568">
        <v>2027</v>
      </c>
      <c r="D2853" s="569" t="s">
        <v>80</v>
      </c>
      <c r="E2853" s="569" t="s">
        <v>338</v>
      </c>
      <c r="F2853" s="573" t="s">
        <v>141</v>
      </c>
      <c r="G2853" s="569" t="s">
        <v>42</v>
      </c>
      <c r="H2853" s="569" t="s">
        <v>41</v>
      </c>
      <c r="I2853" s="575" t="s">
        <v>54</v>
      </c>
      <c r="J2853" s="569" t="s">
        <v>116</v>
      </c>
      <c r="K2853" s="569" t="s">
        <v>90</v>
      </c>
      <c r="L2853" s="570">
        <v>1</v>
      </c>
      <c r="M2853" s="571">
        <v>13.291634447256071</v>
      </c>
      <c r="N2853" s="572">
        <v>65.164433052631551</v>
      </c>
      <c r="O2853" s="668" t="s">
        <v>382</v>
      </c>
      <c r="P2853" s="668" t="s">
        <v>116</v>
      </c>
      <c r="Q2853" s="574" t="s">
        <v>8793</v>
      </c>
      <c r="R2853" s="574" t="s">
        <v>9037</v>
      </c>
      <c r="S2853" s="574" t="s">
        <v>8795</v>
      </c>
      <c r="T2853" s="574" t="s">
        <v>9874</v>
      </c>
      <c r="U2853" s="574" t="s">
        <v>8796</v>
      </c>
      <c r="V2853" s="574" t="s">
        <v>9038</v>
      </c>
      <c r="W2853" s="575" t="s">
        <v>9884</v>
      </c>
      <c r="X2853" s="575" t="s">
        <v>10022</v>
      </c>
      <c r="Y2853" s="576" t="s">
        <v>9886</v>
      </c>
      <c r="Z2853" s="577" t="s">
        <v>10023</v>
      </c>
      <c r="AA2853" s="578" t="s">
        <v>10024</v>
      </c>
      <c r="AE2853"/>
    </row>
    <row r="2854" spans="1:31" s="563" customFormat="1">
      <c r="A2854"/>
      <c r="B2854"/>
      <c r="C2854" s="568">
        <v>2027</v>
      </c>
      <c r="D2854" s="569" t="s">
        <v>80</v>
      </c>
      <c r="E2854" s="569" t="s">
        <v>338</v>
      </c>
      <c r="F2854" s="573" t="s">
        <v>141</v>
      </c>
      <c r="G2854" s="569" t="s">
        <v>42</v>
      </c>
      <c r="H2854" s="569" t="s">
        <v>41</v>
      </c>
      <c r="I2854" s="575" t="s">
        <v>54</v>
      </c>
      <c r="J2854" s="569" t="s">
        <v>109</v>
      </c>
      <c r="K2854" s="569" t="s">
        <v>90</v>
      </c>
      <c r="L2854" s="570">
        <v>1</v>
      </c>
      <c r="M2854" s="571">
        <v>31.688057363348047</v>
      </c>
      <c r="N2854" s="572">
        <v>1303.2886610526309</v>
      </c>
      <c r="O2854" s="668" t="s">
        <v>381</v>
      </c>
      <c r="P2854" s="668" t="s">
        <v>109</v>
      </c>
      <c r="Q2854" s="574" t="s">
        <v>8793</v>
      </c>
      <c r="R2854" s="574" t="s">
        <v>9037</v>
      </c>
      <c r="S2854" s="574" t="s">
        <v>8813</v>
      </c>
      <c r="T2854" s="574" t="s">
        <v>9874</v>
      </c>
      <c r="U2854" s="574" t="s">
        <v>9889</v>
      </c>
      <c r="V2854" s="574" t="s">
        <v>10025</v>
      </c>
      <c r="W2854" s="575" t="s">
        <v>9884</v>
      </c>
      <c r="X2854" s="575" t="s">
        <v>10022</v>
      </c>
      <c r="Y2854" s="576" t="s">
        <v>9891</v>
      </c>
      <c r="Z2854" s="577" t="s">
        <v>10026</v>
      </c>
      <c r="AA2854" s="578" t="s">
        <v>10024</v>
      </c>
      <c r="AE2854"/>
    </row>
    <row r="2855" spans="1:31" s="563" customFormat="1">
      <c r="A2855"/>
      <c r="B2855"/>
      <c r="C2855" s="568">
        <v>2027</v>
      </c>
      <c r="D2855" s="569" t="s">
        <v>80</v>
      </c>
      <c r="E2855" s="569" t="s">
        <v>338</v>
      </c>
      <c r="F2855" s="573" t="s">
        <v>141</v>
      </c>
      <c r="G2855" s="569" t="s">
        <v>42</v>
      </c>
      <c r="H2855" s="569" t="s">
        <v>41</v>
      </c>
      <c r="I2855" s="575" t="s">
        <v>54</v>
      </c>
      <c r="J2855" s="569" t="s">
        <v>350</v>
      </c>
      <c r="K2855" s="569" t="s">
        <v>272</v>
      </c>
      <c r="L2855" s="570">
        <v>0.3</v>
      </c>
      <c r="M2855" s="571">
        <v>5.1294629474191158</v>
      </c>
      <c r="N2855" s="572">
        <v>660.33292159999974</v>
      </c>
      <c r="O2855" s="668" t="s">
        <v>151</v>
      </c>
      <c r="P2855" s="668" t="s">
        <v>350</v>
      </c>
      <c r="Q2855" s="574" t="s">
        <v>9899</v>
      </c>
      <c r="R2855" s="574" t="s">
        <v>10027</v>
      </c>
      <c r="S2855" s="574" t="s">
        <v>8823</v>
      </c>
      <c r="T2855" s="574" t="s">
        <v>9874</v>
      </c>
      <c r="U2855" s="574" t="s">
        <v>10028</v>
      </c>
      <c r="V2855" s="574" t="s">
        <v>10029</v>
      </c>
      <c r="W2855" s="575" t="s">
        <v>9903</v>
      </c>
      <c r="X2855" s="575" t="s">
        <v>10030</v>
      </c>
      <c r="Y2855" s="576" t="s">
        <v>9896</v>
      </c>
      <c r="Z2855" s="577" t="s">
        <v>10031</v>
      </c>
      <c r="AA2855" s="578" t="s">
        <v>10032</v>
      </c>
      <c r="AE2855"/>
    </row>
    <row r="2856" spans="1:31" s="563" customFormat="1">
      <c r="A2856"/>
      <c r="B2856"/>
      <c r="C2856" s="568">
        <v>2027</v>
      </c>
      <c r="D2856" s="569" t="s">
        <v>80</v>
      </c>
      <c r="E2856" s="569" t="s">
        <v>338</v>
      </c>
      <c r="F2856" s="573" t="s">
        <v>141</v>
      </c>
      <c r="G2856" s="569" t="s">
        <v>42</v>
      </c>
      <c r="H2856" s="569" t="s">
        <v>41</v>
      </c>
      <c r="I2856" s="575" t="s">
        <v>54</v>
      </c>
      <c r="J2856" s="569" t="s">
        <v>350</v>
      </c>
      <c r="K2856" s="569" t="s">
        <v>111</v>
      </c>
      <c r="L2856" s="570">
        <v>0.7</v>
      </c>
      <c r="M2856" s="571">
        <v>11.968746877311268</v>
      </c>
      <c r="N2856" s="572">
        <v>1540.7768170666657</v>
      </c>
      <c r="O2856" s="668" t="s">
        <v>151</v>
      </c>
      <c r="P2856" s="668" t="s">
        <v>350</v>
      </c>
      <c r="Q2856" s="574" t="s">
        <v>8908</v>
      </c>
      <c r="R2856" s="574" t="s">
        <v>9105</v>
      </c>
      <c r="S2856" s="574" t="s">
        <v>8823</v>
      </c>
      <c r="T2856" s="574" t="s">
        <v>9874</v>
      </c>
      <c r="U2856" s="574" t="s">
        <v>9258</v>
      </c>
      <c r="V2856" s="574" t="s">
        <v>9259</v>
      </c>
      <c r="W2856" s="575" t="s">
        <v>9894</v>
      </c>
      <c r="X2856" s="575" t="s">
        <v>10033</v>
      </c>
      <c r="Y2856" s="576" t="s">
        <v>9896</v>
      </c>
      <c r="Z2856" s="577" t="s">
        <v>10034</v>
      </c>
      <c r="AA2856" s="578" t="s">
        <v>10035</v>
      </c>
      <c r="AE2856"/>
    </row>
    <row r="2857" spans="1:31" s="563" customFormat="1">
      <c r="A2857"/>
      <c r="B2857"/>
      <c r="C2857" s="568">
        <v>2027</v>
      </c>
      <c r="D2857" s="569" t="s">
        <v>80</v>
      </c>
      <c r="E2857" s="569" t="s">
        <v>338</v>
      </c>
      <c r="F2857" s="573" t="s">
        <v>141</v>
      </c>
      <c r="G2857" s="569" t="s">
        <v>42</v>
      </c>
      <c r="H2857" s="569" t="s">
        <v>41</v>
      </c>
      <c r="I2857" s="575" t="s">
        <v>54</v>
      </c>
      <c r="J2857" s="569" t="s">
        <v>99</v>
      </c>
      <c r="K2857" s="569" t="s">
        <v>477</v>
      </c>
      <c r="L2857" s="570">
        <v>0.5</v>
      </c>
      <c r="M2857" s="571">
        <v>2.2601099821734612</v>
      </c>
      <c r="N2857" s="572">
        <v>1238.1242279999992</v>
      </c>
      <c r="O2857" s="668" t="s">
        <v>151</v>
      </c>
      <c r="P2857" s="668" t="s">
        <v>99</v>
      </c>
      <c r="Q2857" s="574" t="s">
        <v>10036</v>
      </c>
      <c r="R2857" s="574" t="s">
        <v>10037</v>
      </c>
      <c r="S2857" s="574" t="s">
        <v>8833</v>
      </c>
      <c r="T2857" s="574" t="s">
        <v>9874</v>
      </c>
      <c r="U2857" s="574" t="s">
        <v>10038</v>
      </c>
      <c r="V2857" s="574" t="s">
        <v>10039</v>
      </c>
      <c r="W2857" s="575" t="s">
        <v>10040</v>
      </c>
      <c r="X2857" s="575" t="s">
        <v>10041</v>
      </c>
      <c r="Y2857" s="576" t="s">
        <v>9905</v>
      </c>
      <c r="Z2857" s="577" t="s">
        <v>10042</v>
      </c>
      <c r="AA2857" s="578" t="s">
        <v>10043</v>
      </c>
      <c r="AE2857"/>
    </row>
    <row r="2858" spans="1:31" s="563" customFormat="1">
      <c r="A2858"/>
      <c r="B2858"/>
      <c r="C2858" s="568">
        <v>2027</v>
      </c>
      <c r="D2858" s="569" t="s">
        <v>80</v>
      </c>
      <c r="E2858" s="569" t="s">
        <v>338</v>
      </c>
      <c r="F2858" s="573" t="s">
        <v>141</v>
      </c>
      <c r="G2858" s="569" t="s">
        <v>42</v>
      </c>
      <c r="H2858" s="569" t="s">
        <v>41</v>
      </c>
      <c r="I2858" s="575" t="s">
        <v>54</v>
      </c>
      <c r="J2858" s="569" t="s">
        <v>99</v>
      </c>
      <c r="K2858" s="569" t="s">
        <v>272</v>
      </c>
      <c r="L2858" s="570">
        <v>0.1</v>
      </c>
      <c r="M2858" s="571">
        <v>0.45202199643469221</v>
      </c>
      <c r="N2858" s="572">
        <v>247.62484559999984</v>
      </c>
      <c r="O2858" s="668" t="s">
        <v>151</v>
      </c>
      <c r="P2858" s="668" t="s">
        <v>99</v>
      </c>
      <c r="Q2858" s="574" t="s">
        <v>9899</v>
      </c>
      <c r="R2858" s="574" t="s">
        <v>10027</v>
      </c>
      <c r="S2858" s="574" t="s">
        <v>8833</v>
      </c>
      <c r="T2858" s="574" t="s">
        <v>9874</v>
      </c>
      <c r="U2858" s="574" t="s">
        <v>9901</v>
      </c>
      <c r="V2858" s="574" t="s">
        <v>10044</v>
      </c>
      <c r="W2858" s="575" t="s">
        <v>9903</v>
      </c>
      <c r="X2858" s="575" t="s">
        <v>10030</v>
      </c>
      <c r="Y2858" s="576" t="s">
        <v>9905</v>
      </c>
      <c r="Z2858" s="577" t="s">
        <v>10045</v>
      </c>
      <c r="AA2858" s="578" t="s">
        <v>10032</v>
      </c>
      <c r="AE2858"/>
    </row>
    <row r="2859" spans="1:31" s="563" customFormat="1">
      <c r="A2859"/>
      <c r="B2859"/>
      <c r="C2859" s="568">
        <v>2027</v>
      </c>
      <c r="D2859" s="569" t="s">
        <v>80</v>
      </c>
      <c r="E2859" s="569" t="s">
        <v>338</v>
      </c>
      <c r="F2859" s="573" t="s">
        <v>141</v>
      </c>
      <c r="G2859" s="569" t="s">
        <v>42</v>
      </c>
      <c r="H2859" s="569" t="s">
        <v>41</v>
      </c>
      <c r="I2859" s="575" t="s">
        <v>54</v>
      </c>
      <c r="J2859" s="569" t="s">
        <v>99</v>
      </c>
      <c r="K2859" s="569" t="s">
        <v>346</v>
      </c>
      <c r="L2859" s="570">
        <v>0.4</v>
      </c>
      <c r="M2859" s="571">
        <v>1.8080879857387688</v>
      </c>
      <c r="N2859" s="572">
        <v>990.49938239999938</v>
      </c>
      <c r="O2859" s="668" t="s">
        <v>151</v>
      </c>
      <c r="P2859" s="668" t="s">
        <v>99</v>
      </c>
      <c r="Q2859" s="574" t="s">
        <v>8782</v>
      </c>
      <c r="R2859" s="574" t="s">
        <v>9032</v>
      </c>
      <c r="S2859" s="574" t="s">
        <v>8833</v>
      </c>
      <c r="T2859" s="574" t="s">
        <v>9874</v>
      </c>
      <c r="U2859" s="574" t="s">
        <v>9908</v>
      </c>
      <c r="V2859" s="574" t="s">
        <v>10046</v>
      </c>
      <c r="W2859" s="575" t="s">
        <v>9880</v>
      </c>
      <c r="X2859" s="575" t="s">
        <v>10019</v>
      </c>
      <c r="Y2859" s="576" t="s">
        <v>9905</v>
      </c>
      <c r="Z2859" s="577" t="s">
        <v>10047</v>
      </c>
      <c r="AA2859" s="578" t="s">
        <v>10021</v>
      </c>
      <c r="AE2859"/>
    </row>
    <row r="2860" spans="1:31" s="563" customFormat="1">
      <c r="A2860"/>
      <c r="B2860"/>
      <c r="C2860" s="568">
        <v>2027</v>
      </c>
      <c r="D2860" s="569" t="s">
        <v>80</v>
      </c>
      <c r="E2860" s="569" t="s">
        <v>338</v>
      </c>
      <c r="F2860" s="573" t="s">
        <v>141</v>
      </c>
      <c r="G2860" s="569" t="s">
        <v>42</v>
      </c>
      <c r="H2860" s="569" t="s">
        <v>41</v>
      </c>
      <c r="I2860" s="575" t="s">
        <v>54</v>
      </c>
      <c r="J2860" s="569" t="s">
        <v>96</v>
      </c>
      <c r="K2860" s="569" t="s">
        <v>473</v>
      </c>
      <c r="L2860" s="570">
        <v>0.3</v>
      </c>
      <c r="M2860" s="571">
        <v>7.520611913408147E-2</v>
      </c>
      <c r="N2860" s="572">
        <v>165.08323039999993</v>
      </c>
      <c r="O2860" s="668" t="s">
        <v>151</v>
      </c>
      <c r="P2860" s="668" t="s">
        <v>96</v>
      </c>
      <c r="Q2860" s="574" t="s">
        <v>10048</v>
      </c>
      <c r="R2860" s="574" t="s">
        <v>10049</v>
      </c>
      <c r="S2860" s="574" t="s">
        <v>8841</v>
      </c>
      <c r="T2860" s="574" t="s">
        <v>9874</v>
      </c>
      <c r="U2860" s="574" t="s">
        <v>10050</v>
      </c>
      <c r="V2860" s="574" t="s">
        <v>10051</v>
      </c>
      <c r="W2860" s="575" t="s">
        <v>10052</v>
      </c>
      <c r="X2860" s="575" t="s">
        <v>10053</v>
      </c>
      <c r="Y2860" s="576" t="s">
        <v>9913</v>
      </c>
      <c r="Z2860" s="577" t="s">
        <v>10054</v>
      </c>
      <c r="AA2860" s="578" t="s">
        <v>10055</v>
      </c>
      <c r="AE2860"/>
    </row>
    <row r="2861" spans="1:31" s="563" customFormat="1">
      <c r="A2861"/>
      <c r="B2861"/>
      <c r="C2861" s="568">
        <v>2027</v>
      </c>
      <c r="D2861" s="569" t="s">
        <v>80</v>
      </c>
      <c r="E2861" s="569" t="s">
        <v>338</v>
      </c>
      <c r="F2861" s="573" t="s">
        <v>141</v>
      </c>
      <c r="G2861" s="569" t="s">
        <v>42</v>
      </c>
      <c r="H2861" s="569" t="s">
        <v>41</v>
      </c>
      <c r="I2861" s="575" t="s">
        <v>54</v>
      </c>
      <c r="J2861" s="569" t="s">
        <v>96</v>
      </c>
      <c r="K2861" s="569" t="s">
        <v>346</v>
      </c>
      <c r="L2861" s="570">
        <v>0.7</v>
      </c>
      <c r="M2861" s="571">
        <v>0.1754809446461901</v>
      </c>
      <c r="N2861" s="572">
        <v>385.19420426666642</v>
      </c>
      <c r="O2861" s="668" t="s">
        <v>151</v>
      </c>
      <c r="P2861" s="668" t="s">
        <v>96</v>
      </c>
      <c r="Q2861" s="574" t="s">
        <v>8782</v>
      </c>
      <c r="R2861" s="574" t="s">
        <v>9032</v>
      </c>
      <c r="S2861" s="574" t="s">
        <v>8841</v>
      </c>
      <c r="T2861" s="574" t="s">
        <v>9874</v>
      </c>
      <c r="U2861" s="574" t="s">
        <v>9911</v>
      </c>
      <c r="V2861" s="574" t="s">
        <v>10056</v>
      </c>
      <c r="W2861" s="575" t="s">
        <v>9880</v>
      </c>
      <c r="X2861" s="575" t="s">
        <v>10019</v>
      </c>
      <c r="Y2861" s="576" t="s">
        <v>9913</v>
      </c>
      <c r="Z2861" s="577" t="s">
        <v>10057</v>
      </c>
      <c r="AA2861" s="578" t="s">
        <v>10021</v>
      </c>
      <c r="AE2861"/>
    </row>
    <row r="2862" spans="1:31" s="563" customFormat="1">
      <c r="A2862"/>
      <c r="B2862"/>
      <c r="C2862" s="568">
        <v>2027</v>
      </c>
      <c r="D2862" s="569" t="s">
        <v>80</v>
      </c>
      <c r="E2862" s="569" t="s">
        <v>338</v>
      </c>
      <c r="F2862" s="573" t="s">
        <v>141</v>
      </c>
      <c r="G2862" s="569" t="s">
        <v>42</v>
      </c>
      <c r="H2862" s="569" t="s">
        <v>41</v>
      </c>
      <c r="I2862" s="575" t="s">
        <v>54</v>
      </c>
      <c r="J2862" s="569" t="s">
        <v>87</v>
      </c>
      <c r="K2862" s="569" t="s">
        <v>106</v>
      </c>
      <c r="L2862" s="570">
        <v>1</v>
      </c>
      <c r="M2862" s="571">
        <v>26.051700331348506</v>
      </c>
      <c r="N2862" s="572">
        <v>1238.1242279999992</v>
      </c>
      <c r="O2862" s="668" t="s">
        <v>151</v>
      </c>
      <c r="P2862" s="668" t="s">
        <v>87</v>
      </c>
      <c r="Q2862" s="574" t="s">
        <v>8811</v>
      </c>
      <c r="R2862" s="574" t="s">
        <v>9047</v>
      </c>
      <c r="S2862" s="574" t="s">
        <v>8848</v>
      </c>
      <c r="T2862" s="574" t="s">
        <v>9874</v>
      </c>
      <c r="U2862" s="574" t="s">
        <v>8856</v>
      </c>
      <c r="V2862" s="574" t="s">
        <v>9068</v>
      </c>
      <c r="W2862" s="575" t="s">
        <v>9875</v>
      </c>
      <c r="X2862" s="575" t="s">
        <v>10016</v>
      </c>
      <c r="Y2862" s="576" t="s">
        <v>9915</v>
      </c>
      <c r="Z2862" s="577" t="s">
        <v>10058</v>
      </c>
      <c r="AA2862" s="578" t="s">
        <v>10018</v>
      </c>
      <c r="AE2862"/>
    </row>
    <row r="2863" spans="1:31" s="563" customFormat="1">
      <c r="A2863"/>
      <c r="B2863"/>
      <c r="C2863" s="568">
        <v>2027</v>
      </c>
      <c r="D2863" s="569" t="s">
        <v>80</v>
      </c>
      <c r="E2863" s="569" t="s">
        <v>338</v>
      </c>
      <c r="F2863" s="573" t="s">
        <v>141</v>
      </c>
      <c r="G2863" s="569" t="s">
        <v>42</v>
      </c>
      <c r="H2863" s="569" t="s">
        <v>41</v>
      </c>
      <c r="I2863" s="575" t="s">
        <v>54</v>
      </c>
      <c r="J2863" s="569" t="s">
        <v>83</v>
      </c>
      <c r="K2863" s="569" t="s">
        <v>81</v>
      </c>
      <c r="L2863" s="570">
        <v>1</v>
      </c>
      <c r="M2863" s="571">
        <v>87.820790772752815</v>
      </c>
      <c r="N2863" s="572">
        <v>239.94655581395335</v>
      </c>
      <c r="O2863" s="668" t="s">
        <v>382</v>
      </c>
      <c r="P2863" s="668" t="s">
        <v>83</v>
      </c>
      <c r="Q2863" s="574" t="s">
        <v>8867</v>
      </c>
      <c r="R2863" s="574" t="s">
        <v>9078</v>
      </c>
      <c r="S2863" s="574" t="s">
        <v>8869</v>
      </c>
      <c r="T2863" s="574" t="s">
        <v>9874</v>
      </c>
      <c r="U2863" s="574" t="s">
        <v>8870</v>
      </c>
      <c r="V2863" s="574" t="s">
        <v>9079</v>
      </c>
      <c r="W2863" s="575" t="s">
        <v>9917</v>
      </c>
      <c r="X2863" s="575" t="s">
        <v>10059</v>
      </c>
      <c r="Y2863" s="576" t="s">
        <v>9919</v>
      </c>
      <c r="Z2863" s="577" t="s">
        <v>10060</v>
      </c>
      <c r="AA2863" s="578" t="s">
        <v>10061</v>
      </c>
      <c r="AE2863"/>
    </row>
    <row r="2864" spans="1:31" s="563" customFormat="1">
      <c r="A2864"/>
      <c r="B2864"/>
      <c r="C2864" s="568">
        <v>2027</v>
      </c>
      <c r="D2864" s="569" t="s">
        <v>80</v>
      </c>
      <c r="E2864" s="569" t="s">
        <v>338</v>
      </c>
      <c r="F2864" s="573" t="s">
        <v>141</v>
      </c>
      <c r="G2864" s="569" t="s">
        <v>42</v>
      </c>
      <c r="H2864" s="569" t="s">
        <v>41</v>
      </c>
      <c r="I2864" s="575" t="s">
        <v>54</v>
      </c>
      <c r="J2864" s="569" t="s">
        <v>77</v>
      </c>
      <c r="K2864" s="569" t="s">
        <v>93</v>
      </c>
      <c r="L2864" s="570">
        <v>1</v>
      </c>
      <c r="M2864" s="571">
        <v>125.13526475038901</v>
      </c>
      <c r="N2864" s="572">
        <v>3605.2659512643654</v>
      </c>
      <c r="O2864" s="668" t="s">
        <v>381</v>
      </c>
      <c r="P2864" s="668" t="s">
        <v>77</v>
      </c>
      <c r="Q2864" s="574" t="s">
        <v>8887</v>
      </c>
      <c r="R2864" s="574" t="s">
        <v>9088</v>
      </c>
      <c r="S2864" s="574" t="s">
        <v>8879</v>
      </c>
      <c r="T2864" s="574" t="s">
        <v>9874</v>
      </c>
      <c r="U2864" s="574" t="s">
        <v>8889</v>
      </c>
      <c r="V2864" s="574" t="s">
        <v>9089</v>
      </c>
      <c r="W2864" s="575" t="s">
        <v>9924</v>
      </c>
      <c r="X2864" s="575" t="s">
        <v>10062</v>
      </c>
      <c r="Y2864" s="576" t="s">
        <v>9922</v>
      </c>
      <c r="Z2864" s="577" t="s">
        <v>10063</v>
      </c>
      <c r="AA2864" s="578" t="s">
        <v>10064</v>
      </c>
      <c r="AE2864"/>
    </row>
    <row r="2865" spans="1:31" s="563" customFormat="1">
      <c r="A2865"/>
      <c r="B2865"/>
      <c r="C2865" s="568">
        <v>2027</v>
      </c>
      <c r="D2865" s="569" t="s">
        <v>80</v>
      </c>
      <c r="E2865" s="569" t="s">
        <v>338</v>
      </c>
      <c r="F2865" s="573" t="s">
        <v>141</v>
      </c>
      <c r="G2865" s="569" t="s">
        <v>42</v>
      </c>
      <c r="H2865" s="569" t="s">
        <v>41</v>
      </c>
      <c r="I2865" s="575" t="s">
        <v>54</v>
      </c>
      <c r="J2865" s="569" t="s">
        <v>349</v>
      </c>
      <c r="K2865" s="569" t="s">
        <v>115</v>
      </c>
      <c r="L2865" s="570">
        <v>0.8</v>
      </c>
      <c r="M2865" s="571">
        <v>25.85288807704675</v>
      </c>
      <c r="N2865" s="572">
        <v>2723.8733015999992</v>
      </c>
      <c r="O2865" s="668" t="s">
        <v>151</v>
      </c>
      <c r="P2865" s="668" t="s">
        <v>349</v>
      </c>
      <c r="Q2865" s="574" t="s">
        <v>8939</v>
      </c>
      <c r="R2865" s="574" t="s">
        <v>9093</v>
      </c>
      <c r="S2865" s="574" t="s">
        <v>8895</v>
      </c>
      <c r="T2865" s="574" t="s">
        <v>9874</v>
      </c>
      <c r="U2865" s="574" t="s">
        <v>9094</v>
      </c>
      <c r="V2865" s="574" t="s">
        <v>9095</v>
      </c>
      <c r="W2865" s="575" t="s">
        <v>9929</v>
      </c>
      <c r="X2865" s="575" t="s">
        <v>10065</v>
      </c>
      <c r="Y2865" s="576" t="s">
        <v>9931</v>
      </c>
      <c r="Z2865" s="577" t="s">
        <v>10066</v>
      </c>
      <c r="AA2865" s="578" t="s">
        <v>10067</v>
      </c>
      <c r="AE2865"/>
    </row>
    <row r="2866" spans="1:31" s="563" customFormat="1">
      <c r="A2866"/>
      <c r="B2866"/>
      <c r="C2866" s="568">
        <v>2027</v>
      </c>
      <c r="D2866" s="569" t="s">
        <v>80</v>
      </c>
      <c r="E2866" s="569" t="s">
        <v>338</v>
      </c>
      <c r="F2866" s="573" t="s">
        <v>141</v>
      </c>
      <c r="G2866" s="569" t="s">
        <v>42</v>
      </c>
      <c r="H2866" s="569" t="s">
        <v>41</v>
      </c>
      <c r="I2866" s="575" t="s">
        <v>54</v>
      </c>
      <c r="J2866" s="569" t="s">
        <v>349</v>
      </c>
      <c r="K2866" s="569" t="s">
        <v>104</v>
      </c>
      <c r="L2866" s="570">
        <v>0.2</v>
      </c>
      <c r="M2866" s="571">
        <v>6.4632220192616874</v>
      </c>
      <c r="N2866" s="572">
        <v>680.9683253999998</v>
      </c>
      <c r="O2866" s="668" t="s">
        <v>151</v>
      </c>
      <c r="P2866" s="668" t="s">
        <v>349</v>
      </c>
      <c r="Q2866" s="574" t="s">
        <v>8859</v>
      </c>
      <c r="R2866" s="574" t="s">
        <v>9054</v>
      </c>
      <c r="S2866" s="574" t="s">
        <v>8895</v>
      </c>
      <c r="T2866" s="574" t="s">
        <v>9874</v>
      </c>
      <c r="U2866" s="574" t="s">
        <v>8900</v>
      </c>
      <c r="V2866" s="574" t="s">
        <v>9101</v>
      </c>
      <c r="W2866" s="575" t="s">
        <v>9992</v>
      </c>
      <c r="X2866" s="575" t="s">
        <v>10068</v>
      </c>
      <c r="Y2866" s="576" t="s">
        <v>9931</v>
      </c>
      <c r="Z2866" s="577" t="s">
        <v>10069</v>
      </c>
      <c r="AA2866" s="578" t="s">
        <v>10070</v>
      </c>
      <c r="AE2866"/>
    </row>
    <row r="2867" spans="1:31" s="563" customFormat="1">
      <c r="A2867"/>
      <c r="B2867"/>
      <c r="C2867" s="568">
        <v>2027</v>
      </c>
      <c r="D2867" s="569" t="s">
        <v>80</v>
      </c>
      <c r="E2867" s="569" t="s">
        <v>338</v>
      </c>
      <c r="F2867" s="573" t="s">
        <v>141</v>
      </c>
      <c r="G2867" s="569" t="s">
        <v>42</v>
      </c>
      <c r="H2867" s="569" t="s">
        <v>41</v>
      </c>
      <c r="I2867" s="575" t="s">
        <v>54</v>
      </c>
      <c r="J2867" s="569" t="s">
        <v>76</v>
      </c>
      <c r="K2867" s="569" t="s">
        <v>115</v>
      </c>
      <c r="L2867" s="570">
        <v>0.6</v>
      </c>
      <c r="M2867" s="571">
        <v>0.9521720966630145</v>
      </c>
      <c r="N2867" s="572">
        <v>396.19975295999984</v>
      </c>
      <c r="O2867" s="668" t="s">
        <v>151</v>
      </c>
      <c r="P2867" s="668" t="s">
        <v>76</v>
      </c>
      <c r="Q2867" s="574" t="s">
        <v>8939</v>
      </c>
      <c r="R2867" s="574" t="s">
        <v>9093</v>
      </c>
      <c r="S2867" s="574" t="s">
        <v>8903</v>
      </c>
      <c r="T2867" s="574" t="s">
        <v>9874</v>
      </c>
      <c r="U2867" s="574" t="s">
        <v>9934</v>
      </c>
      <c r="V2867" s="574" t="s">
        <v>10071</v>
      </c>
      <c r="W2867" s="575" t="s">
        <v>9929</v>
      </c>
      <c r="X2867" s="575" t="s">
        <v>10065</v>
      </c>
      <c r="Y2867" s="576" t="s">
        <v>9936</v>
      </c>
      <c r="Z2867" s="577" t="s">
        <v>10072</v>
      </c>
      <c r="AA2867" s="578" t="s">
        <v>10067</v>
      </c>
      <c r="AE2867"/>
    </row>
    <row r="2868" spans="1:31" s="563" customFormat="1">
      <c r="A2868"/>
      <c r="B2868"/>
      <c r="C2868" s="568">
        <v>2027</v>
      </c>
      <c r="D2868" s="569" t="s">
        <v>80</v>
      </c>
      <c r="E2868" s="569" t="s">
        <v>338</v>
      </c>
      <c r="F2868" s="573" t="s">
        <v>141</v>
      </c>
      <c r="G2868" s="569" t="s">
        <v>42</v>
      </c>
      <c r="H2868" s="569" t="s">
        <v>41</v>
      </c>
      <c r="I2868" s="575" t="s">
        <v>54</v>
      </c>
      <c r="J2868" s="569" t="s">
        <v>76</v>
      </c>
      <c r="K2868" s="569" t="s">
        <v>346</v>
      </c>
      <c r="L2868" s="570">
        <v>0.4</v>
      </c>
      <c r="M2868" s="571">
        <v>0.63478139777534293</v>
      </c>
      <c r="N2868" s="572">
        <v>264.13316863999989</v>
      </c>
      <c r="O2868" s="668" t="s">
        <v>151</v>
      </c>
      <c r="P2868" s="668" t="s">
        <v>76</v>
      </c>
      <c r="Q2868" s="574" t="s">
        <v>8782</v>
      </c>
      <c r="R2868" s="574" t="s">
        <v>9032</v>
      </c>
      <c r="S2868" s="574" t="s">
        <v>8903</v>
      </c>
      <c r="T2868" s="574" t="s">
        <v>9874</v>
      </c>
      <c r="U2868" s="574" t="s">
        <v>9938</v>
      </c>
      <c r="V2868" s="574" t="s">
        <v>10073</v>
      </c>
      <c r="W2868" s="575" t="s">
        <v>9880</v>
      </c>
      <c r="X2868" s="575" t="s">
        <v>10019</v>
      </c>
      <c r="Y2868" s="576" t="s">
        <v>9936</v>
      </c>
      <c r="Z2868" s="577" t="s">
        <v>10074</v>
      </c>
      <c r="AA2868" s="578" t="s">
        <v>10021</v>
      </c>
      <c r="AE2868"/>
    </row>
    <row r="2869" spans="1:31" s="563" customFormat="1">
      <c r="A2869"/>
      <c r="B2869"/>
      <c r="C2869" s="568">
        <v>2027</v>
      </c>
      <c r="D2869" s="569" t="s">
        <v>80</v>
      </c>
      <c r="E2869" s="569" t="s">
        <v>338</v>
      </c>
      <c r="F2869" s="573" t="s">
        <v>141</v>
      </c>
      <c r="G2869" s="569" t="s">
        <v>42</v>
      </c>
      <c r="H2869" s="569" t="s">
        <v>41</v>
      </c>
      <c r="I2869" s="575" t="s">
        <v>54</v>
      </c>
      <c r="J2869" s="569" t="s">
        <v>74</v>
      </c>
      <c r="K2869" s="569" t="s">
        <v>115</v>
      </c>
      <c r="L2869" s="570">
        <v>0.6</v>
      </c>
      <c r="M2869" s="571">
        <v>10.137165583147276</v>
      </c>
      <c r="N2869" s="572">
        <v>4244.997353142855</v>
      </c>
      <c r="O2869" s="668" t="s">
        <v>151</v>
      </c>
      <c r="P2869" s="668" t="s">
        <v>74</v>
      </c>
      <c r="Q2869" s="574" t="s">
        <v>8939</v>
      </c>
      <c r="R2869" s="574" t="s">
        <v>9093</v>
      </c>
      <c r="S2869" s="574" t="s">
        <v>8916</v>
      </c>
      <c r="T2869" s="574" t="s">
        <v>9874</v>
      </c>
      <c r="U2869" s="574" t="s">
        <v>9941</v>
      </c>
      <c r="V2869" s="574" t="s">
        <v>10075</v>
      </c>
      <c r="W2869" s="575" t="s">
        <v>9929</v>
      </c>
      <c r="X2869" s="575" t="s">
        <v>10065</v>
      </c>
      <c r="Y2869" s="576" t="s">
        <v>9943</v>
      </c>
      <c r="Z2869" s="577" t="s">
        <v>10076</v>
      </c>
      <c r="AA2869" s="578" t="s">
        <v>10067</v>
      </c>
      <c r="AE2869"/>
    </row>
    <row r="2870" spans="1:31" s="563" customFormat="1">
      <c r="A2870"/>
      <c r="B2870"/>
      <c r="C2870" s="568">
        <v>2027</v>
      </c>
      <c r="D2870" s="569" t="s">
        <v>80</v>
      </c>
      <c r="E2870" s="569" t="s">
        <v>338</v>
      </c>
      <c r="F2870" s="573" t="s">
        <v>141</v>
      </c>
      <c r="G2870" s="569" t="s">
        <v>42</v>
      </c>
      <c r="H2870" s="569" t="s">
        <v>41</v>
      </c>
      <c r="I2870" s="575" t="s">
        <v>54</v>
      </c>
      <c r="J2870" s="569" t="s">
        <v>74</v>
      </c>
      <c r="K2870" s="569" t="s">
        <v>346</v>
      </c>
      <c r="L2870" s="570">
        <v>0.4</v>
      </c>
      <c r="M2870" s="571">
        <v>6.7581103887648508</v>
      </c>
      <c r="N2870" s="572">
        <v>2829.9982354285698</v>
      </c>
      <c r="O2870" s="668" t="s">
        <v>151</v>
      </c>
      <c r="P2870" s="668" t="s">
        <v>74</v>
      </c>
      <c r="Q2870" s="574" t="s">
        <v>8782</v>
      </c>
      <c r="R2870" s="574" t="s">
        <v>9032</v>
      </c>
      <c r="S2870" s="574" t="s">
        <v>8916</v>
      </c>
      <c r="T2870" s="574" t="s">
        <v>9874</v>
      </c>
      <c r="U2870" s="574" t="s">
        <v>9800</v>
      </c>
      <c r="V2870" s="574" t="s">
        <v>10077</v>
      </c>
      <c r="W2870" s="575" t="s">
        <v>9880</v>
      </c>
      <c r="X2870" s="575" t="s">
        <v>10019</v>
      </c>
      <c r="Y2870" s="576" t="s">
        <v>9943</v>
      </c>
      <c r="Z2870" s="577" t="s">
        <v>10078</v>
      </c>
      <c r="AA2870" s="578" t="s">
        <v>10021</v>
      </c>
      <c r="AE2870"/>
    </row>
    <row r="2871" spans="1:31" s="563" customFormat="1">
      <c r="A2871"/>
      <c r="B2871"/>
      <c r="C2871" s="568">
        <v>2027</v>
      </c>
      <c r="D2871" s="569" t="s">
        <v>80</v>
      </c>
      <c r="E2871" s="569" t="s">
        <v>338</v>
      </c>
      <c r="F2871" s="573" t="s">
        <v>141</v>
      </c>
      <c r="G2871" s="569" t="s">
        <v>42</v>
      </c>
      <c r="H2871" s="569" t="s">
        <v>41</v>
      </c>
      <c r="I2871" s="575" t="s">
        <v>54</v>
      </c>
      <c r="J2871" s="569" t="s">
        <v>351</v>
      </c>
      <c r="K2871" s="569" t="s">
        <v>100</v>
      </c>
      <c r="L2871" s="570">
        <v>1</v>
      </c>
      <c r="M2871" s="571">
        <v>21.04548543963779</v>
      </c>
      <c r="N2871" s="572">
        <v>93.547163893333291</v>
      </c>
      <c r="O2871" s="668" t="s">
        <v>151</v>
      </c>
      <c r="P2871" s="668" t="s">
        <v>351</v>
      </c>
      <c r="Q2871" s="574" t="s">
        <v>8924</v>
      </c>
      <c r="R2871" s="574" t="s">
        <v>9120</v>
      </c>
      <c r="S2871" s="574" t="s">
        <v>8926</v>
      </c>
      <c r="T2871" s="574" t="s">
        <v>9874</v>
      </c>
      <c r="U2871" s="574" t="s">
        <v>8927</v>
      </c>
      <c r="V2871" s="574" t="s">
        <v>9121</v>
      </c>
      <c r="W2871" s="575" t="s">
        <v>9947</v>
      </c>
      <c r="X2871" s="575" t="s">
        <v>10079</v>
      </c>
      <c r="Y2871" s="576" t="s">
        <v>9949</v>
      </c>
      <c r="Z2871" s="577" t="s">
        <v>10080</v>
      </c>
      <c r="AA2871" s="578" t="s">
        <v>10081</v>
      </c>
      <c r="AE2871"/>
    </row>
    <row r="2872" spans="1:31" s="563" customFormat="1">
      <c r="A2872"/>
      <c r="B2872"/>
      <c r="C2872" s="568">
        <v>2027</v>
      </c>
      <c r="D2872" s="569" t="s">
        <v>80</v>
      </c>
      <c r="E2872" s="569" t="s">
        <v>338</v>
      </c>
      <c r="F2872" s="573" t="s">
        <v>141</v>
      </c>
      <c r="G2872" s="569" t="s">
        <v>42</v>
      </c>
      <c r="H2872" s="569" t="s">
        <v>41</v>
      </c>
      <c r="I2872" s="575" t="s">
        <v>54</v>
      </c>
      <c r="J2872" s="569" t="s">
        <v>67</v>
      </c>
      <c r="K2872" s="569" t="s">
        <v>81</v>
      </c>
      <c r="L2872" s="570">
        <v>1</v>
      </c>
      <c r="M2872" s="571">
        <v>31.212613646547481</v>
      </c>
      <c r="N2872" s="572">
        <v>136.05760747252742</v>
      </c>
      <c r="O2872" s="668" t="s">
        <v>382</v>
      </c>
      <c r="P2872" s="668" t="s">
        <v>67</v>
      </c>
      <c r="Q2872" s="574" t="s">
        <v>8867</v>
      </c>
      <c r="R2872" s="574" t="s">
        <v>9078</v>
      </c>
      <c r="S2872" s="574" t="s">
        <v>8934</v>
      </c>
      <c r="T2872" s="574" t="s">
        <v>9874</v>
      </c>
      <c r="U2872" s="574" t="s">
        <v>8935</v>
      </c>
      <c r="V2872" s="574" t="s">
        <v>9130</v>
      </c>
      <c r="W2872" s="575" t="s">
        <v>9917</v>
      </c>
      <c r="X2872" s="575" t="s">
        <v>10059</v>
      </c>
      <c r="Y2872" s="576" t="s">
        <v>9952</v>
      </c>
      <c r="Z2872" s="577" t="s">
        <v>10082</v>
      </c>
      <c r="AA2872" s="578" t="s">
        <v>10061</v>
      </c>
      <c r="AE2872"/>
    </row>
    <row r="2873" spans="1:31" s="563" customFormat="1">
      <c r="A2873"/>
      <c r="B2873"/>
      <c r="C2873" s="568">
        <v>2027</v>
      </c>
      <c r="D2873" s="569" t="s">
        <v>80</v>
      </c>
      <c r="E2873" s="569" t="s">
        <v>338</v>
      </c>
      <c r="F2873" s="573" t="s">
        <v>141</v>
      </c>
      <c r="G2873" s="569" t="s">
        <v>42</v>
      </c>
      <c r="H2873" s="569" t="s">
        <v>41</v>
      </c>
      <c r="I2873" s="575" t="s">
        <v>54</v>
      </c>
      <c r="J2873" s="569" t="s">
        <v>66</v>
      </c>
      <c r="K2873" s="569" t="s">
        <v>115</v>
      </c>
      <c r="L2873" s="570">
        <v>0.28000000000000003</v>
      </c>
      <c r="M2873" s="571">
        <v>28.782066450667234</v>
      </c>
      <c r="N2873" s="572">
        <v>1015.8968024615381</v>
      </c>
      <c r="O2873" s="668" t="s">
        <v>381</v>
      </c>
      <c r="P2873" s="668" t="s">
        <v>66</v>
      </c>
      <c r="Q2873" s="574" t="s">
        <v>8939</v>
      </c>
      <c r="R2873" s="574" t="s">
        <v>9093</v>
      </c>
      <c r="S2873" s="574" t="s">
        <v>8941</v>
      </c>
      <c r="T2873" s="574" t="s">
        <v>9874</v>
      </c>
      <c r="U2873" s="574" t="s">
        <v>8942</v>
      </c>
      <c r="V2873" s="574" t="s">
        <v>9132</v>
      </c>
      <c r="W2873" s="575" t="s">
        <v>9929</v>
      </c>
      <c r="X2873" s="575" t="s">
        <v>10065</v>
      </c>
      <c r="Y2873" s="576" t="s">
        <v>9954</v>
      </c>
      <c r="Z2873" s="577" t="s">
        <v>10083</v>
      </c>
      <c r="AA2873" s="578" t="s">
        <v>10067</v>
      </c>
      <c r="AE2873"/>
    </row>
    <row r="2874" spans="1:31" s="563" customFormat="1">
      <c r="A2874"/>
      <c r="B2874"/>
      <c r="C2874" s="568">
        <v>2027</v>
      </c>
      <c r="D2874" s="569" t="s">
        <v>80</v>
      </c>
      <c r="E2874" s="569" t="s">
        <v>338</v>
      </c>
      <c r="F2874" s="573" t="s">
        <v>141</v>
      </c>
      <c r="G2874" s="569" t="s">
        <v>42</v>
      </c>
      <c r="H2874" s="569" t="s">
        <v>41</v>
      </c>
      <c r="I2874" s="575" t="s">
        <v>54</v>
      </c>
      <c r="J2874" s="569" t="s">
        <v>66</v>
      </c>
      <c r="K2874" s="569" t="s">
        <v>310</v>
      </c>
      <c r="L2874" s="570">
        <v>0.72</v>
      </c>
      <c r="M2874" s="571">
        <v>74.011028016001433</v>
      </c>
      <c r="N2874" s="572">
        <v>2612.3060634725257</v>
      </c>
      <c r="O2874" s="668" t="s">
        <v>381</v>
      </c>
      <c r="P2874" s="668" t="s">
        <v>66</v>
      </c>
      <c r="Q2874" s="574" t="s">
        <v>8949</v>
      </c>
      <c r="R2874" s="574" t="s">
        <v>9134</v>
      </c>
      <c r="S2874" s="574" t="s">
        <v>8941</v>
      </c>
      <c r="T2874" s="574" t="s">
        <v>9874</v>
      </c>
      <c r="U2874" s="574" t="s">
        <v>8951</v>
      </c>
      <c r="V2874" s="574" t="s">
        <v>9135</v>
      </c>
      <c r="W2874" s="575" t="s">
        <v>9956</v>
      </c>
      <c r="X2874" s="575" t="s">
        <v>10084</v>
      </c>
      <c r="Y2874" s="576" t="s">
        <v>9954</v>
      </c>
      <c r="Z2874" s="577" t="s">
        <v>10085</v>
      </c>
      <c r="AA2874" s="578" t="s">
        <v>10086</v>
      </c>
      <c r="AE2874"/>
    </row>
    <row r="2875" spans="1:31" s="563" customFormat="1">
      <c r="A2875"/>
      <c r="B2875"/>
      <c r="C2875" s="568">
        <v>2027</v>
      </c>
      <c r="D2875" s="569" t="s">
        <v>80</v>
      </c>
      <c r="E2875" s="569" t="s">
        <v>338</v>
      </c>
      <c r="F2875" s="573" t="s">
        <v>141</v>
      </c>
      <c r="G2875" s="569" t="s">
        <v>42</v>
      </c>
      <c r="H2875" s="569" t="s">
        <v>41</v>
      </c>
      <c r="I2875" s="575" t="s">
        <v>54</v>
      </c>
      <c r="J2875" s="569" t="s">
        <v>348</v>
      </c>
      <c r="K2875" s="569" t="s">
        <v>115</v>
      </c>
      <c r="L2875" s="570">
        <v>1</v>
      </c>
      <c r="M2875" s="571">
        <v>55.01305471712449</v>
      </c>
      <c r="N2875" s="572">
        <v>6053.0517813333299</v>
      </c>
      <c r="O2875" s="668" t="s">
        <v>151</v>
      </c>
      <c r="P2875" s="668" t="s">
        <v>348</v>
      </c>
      <c r="Q2875" s="574" t="s">
        <v>8939</v>
      </c>
      <c r="R2875" s="574" t="s">
        <v>9093</v>
      </c>
      <c r="S2875" s="574" t="s">
        <v>8965</v>
      </c>
      <c r="T2875" s="574" t="s">
        <v>9874</v>
      </c>
      <c r="U2875" s="574" t="s">
        <v>9960</v>
      </c>
      <c r="V2875" s="574" t="s">
        <v>10087</v>
      </c>
      <c r="W2875" s="575" t="s">
        <v>9929</v>
      </c>
      <c r="X2875" s="575" t="s">
        <v>10065</v>
      </c>
      <c r="Y2875" s="576" t="s">
        <v>9962</v>
      </c>
      <c r="Z2875" s="577" t="s">
        <v>10088</v>
      </c>
      <c r="AA2875" s="578" t="s">
        <v>10067</v>
      </c>
      <c r="AE2875"/>
    </row>
    <row r="2876" spans="1:31" s="563" customFormat="1">
      <c r="A2876"/>
      <c r="B2876"/>
      <c r="C2876" s="568">
        <v>2027</v>
      </c>
      <c r="D2876" s="569" t="s">
        <v>80</v>
      </c>
      <c r="E2876" s="569" t="s">
        <v>48</v>
      </c>
      <c r="F2876" s="573" t="s">
        <v>247</v>
      </c>
      <c r="G2876" s="569" t="s">
        <v>200</v>
      </c>
      <c r="H2876" s="569" t="s">
        <v>41</v>
      </c>
      <c r="I2876" s="575" t="s">
        <v>50</v>
      </c>
      <c r="J2876" s="569" t="s">
        <v>352</v>
      </c>
      <c r="K2876" s="569" t="s">
        <v>106</v>
      </c>
      <c r="L2876" s="570">
        <v>0.3</v>
      </c>
      <c r="M2876" s="571">
        <v>2.200227271508933</v>
      </c>
      <c r="N2876" s="572">
        <v>119.28262500000001</v>
      </c>
      <c r="O2876" s="668" t="s">
        <v>151</v>
      </c>
      <c r="P2876" s="668" t="s">
        <v>352</v>
      </c>
      <c r="Q2876" s="574" t="s">
        <v>8811</v>
      </c>
      <c r="R2876" s="574" t="s">
        <v>9752</v>
      </c>
      <c r="S2876" s="574" t="s">
        <v>8784</v>
      </c>
      <c r="T2876" s="574" t="s">
        <v>9874</v>
      </c>
      <c r="U2876" s="574" t="s">
        <v>9234</v>
      </c>
      <c r="V2876" s="574" t="s">
        <v>10089</v>
      </c>
      <c r="W2876" s="575" t="s">
        <v>9875</v>
      </c>
      <c r="X2876" s="575" t="s">
        <v>10090</v>
      </c>
      <c r="Y2876" s="576" t="s">
        <v>9877</v>
      </c>
      <c r="Z2876" s="577" t="s">
        <v>10091</v>
      </c>
      <c r="AA2876" s="578" t="s">
        <v>10092</v>
      </c>
      <c r="AE2876"/>
    </row>
    <row r="2877" spans="1:31" s="563" customFormat="1">
      <c r="A2877"/>
      <c r="B2877"/>
      <c r="C2877" s="568">
        <v>2027</v>
      </c>
      <c r="D2877" s="569" t="s">
        <v>80</v>
      </c>
      <c r="E2877" s="569" t="s">
        <v>48</v>
      </c>
      <c r="F2877" s="573" t="s">
        <v>247</v>
      </c>
      <c r="G2877" s="569" t="s">
        <v>200</v>
      </c>
      <c r="H2877" s="569" t="s">
        <v>41</v>
      </c>
      <c r="I2877" s="575" t="s">
        <v>50</v>
      </c>
      <c r="J2877" s="569" t="s">
        <v>352</v>
      </c>
      <c r="K2877" s="569" t="s">
        <v>100</v>
      </c>
      <c r="L2877" s="570">
        <v>0.7</v>
      </c>
      <c r="M2877" s="571">
        <v>5.1338636335208427</v>
      </c>
      <c r="N2877" s="572">
        <v>278.32612499999999</v>
      </c>
      <c r="O2877" s="668" t="s">
        <v>151</v>
      </c>
      <c r="P2877" s="668" t="s">
        <v>352</v>
      </c>
      <c r="Q2877" s="574" t="s">
        <v>8924</v>
      </c>
      <c r="R2877" s="574" t="s">
        <v>10093</v>
      </c>
      <c r="S2877" s="574" t="s">
        <v>8784</v>
      </c>
      <c r="T2877" s="574" t="s">
        <v>9874</v>
      </c>
      <c r="U2877" s="574" t="s">
        <v>10094</v>
      </c>
      <c r="V2877" s="574" t="s">
        <v>10095</v>
      </c>
      <c r="W2877" s="575" t="s">
        <v>9947</v>
      </c>
      <c r="X2877" s="575" t="s">
        <v>10096</v>
      </c>
      <c r="Y2877" s="576" t="s">
        <v>9877</v>
      </c>
      <c r="Z2877" s="577" t="s">
        <v>10097</v>
      </c>
      <c r="AA2877" s="578" t="s">
        <v>10098</v>
      </c>
      <c r="AE2877"/>
    </row>
    <row r="2878" spans="1:31" s="563" customFormat="1">
      <c r="A2878"/>
      <c r="B2878"/>
      <c r="C2878" s="568">
        <v>2027</v>
      </c>
      <c r="D2878" s="569" t="s">
        <v>80</v>
      </c>
      <c r="E2878" s="569" t="s">
        <v>48</v>
      </c>
      <c r="F2878" s="573" t="s">
        <v>247</v>
      </c>
      <c r="G2878" s="569" t="s">
        <v>200</v>
      </c>
      <c r="H2878" s="569" t="s">
        <v>41</v>
      </c>
      <c r="I2878" s="575" t="s">
        <v>50</v>
      </c>
      <c r="J2878" s="569" t="s">
        <v>116</v>
      </c>
      <c r="K2878" s="569" t="s">
        <v>111</v>
      </c>
      <c r="L2878" s="570">
        <v>1</v>
      </c>
      <c r="M2878" s="571">
        <v>2.6538255991419981</v>
      </c>
      <c r="N2878" s="572">
        <v>15.147</v>
      </c>
      <c r="O2878" s="668" t="s">
        <v>382</v>
      </c>
      <c r="P2878" s="668" t="s">
        <v>116</v>
      </c>
      <c r="Q2878" s="574" t="s">
        <v>8908</v>
      </c>
      <c r="R2878" s="574" t="s">
        <v>9747</v>
      </c>
      <c r="S2878" s="574" t="s">
        <v>8795</v>
      </c>
      <c r="T2878" s="574" t="s">
        <v>9874</v>
      </c>
      <c r="U2878" s="574" t="s">
        <v>9408</v>
      </c>
      <c r="V2878" s="574" t="s">
        <v>10099</v>
      </c>
      <c r="W2878" s="575" t="s">
        <v>9894</v>
      </c>
      <c r="X2878" s="575" t="s">
        <v>10100</v>
      </c>
      <c r="Y2878" s="576" t="s">
        <v>9886</v>
      </c>
      <c r="Z2878" s="577" t="s">
        <v>10101</v>
      </c>
      <c r="AA2878" s="578" t="s">
        <v>10102</v>
      </c>
      <c r="AE2878"/>
    </row>
    <row r="2879" spans="1:31" s="563" customFormat="1">
      <c r="A2879"/>
      <c r="B2879"/>
      <c r="C2879" s="568">
        <v>2027</v>
      </c>
      <c r="D2879" s="569" t="s">
        <v>80</v>
      </c>
      <c r="E2879" s="569" t="s">
        <v>48</v>
      </c>
      <c r="F2879" s="573" t="s">
        <v>247</v>
      </c>
      <c r="G2879" s="569" t="s">
        <v>200</v>
      </c>
      <c r="H2879" s="569" t="s">
        <v>41</v>
      </c>
      <c r="I2879" s="575" t="s">
        <v>50</v>
      </c>
      <c r="J2879" s="569" t="s">
        <v>109</v>
      </c>
      <c r="K2879" s="569" t="s">
        <v>111</v>
      </c>
      <c r="L2879" s="570">
        <v>0.8</v>
      </c>
      <c r="M2879" s="571">
        <v>11.286526521600003</v>
      </c>
      <c r="N2879" s="572">
        <v>415.46057142857148</v>
      </c>
      <c r="O2879" s="668" t="s">
        <v>381</v>
      </c>
      <c r="P2879" s="668" t="s">
        <v>109</v>
      </c>
      <c r="Q2879" s="574" t="s">
        <v>8908</v>
      </c>
      <c r="R2879" s="574" t="s">
        <v>9747</v>
      </c>
      <c r="S2879" s="574" t="s">
        <v>8813</v>
      </c>
      <c r="T2879" s="574" t="s">
        <v>9874</v>
      </c>
      <c r="U2879" s="574" t="s">
        <v>9250</v>
      </c>
      <c r="V2879" s="574" t="s">
        <v>9748</v>
      </c>
      <c r="W2879" s="575" t="s">
        <v>9894</v>
      </c>
      <c r="X2879" s="575" t="s">
        <v>10100</v>
      </c>
      <c r="Y2879" s="576" t="s">
        <v>9891</v>
      </c>
      <c r="Z2879" s="577" t="s">
        <v>10103</v>
      </c>
      <c r="AA2879" s="578" t="s">
        <v>10102</v>
      </c>
      <c r="AE2879"/>
    </row>
    <row r="2880" spans="1:31" s="563" customFormat="1">
      <c r="A2880"/>
      <c r="B2880"/>
      <c r="C2880" s="568">
        <v>2027</v>
      </c>
      <c r="D2880" s="569" t="s">
        <v>80</v>
      </c>
      <c r="E2880" s="569" t="s">
        <v>48</v>
      </c>
      <c r="F2880" s="573" t="s">
        <v>247</v>
      </c>
      <c r="G2880" s="569" t="s">
        <v>200</v>
      </c>
      <c r="H2880" s="569" t="s">
        <v>41</v>
      </c>
      <c r="I2880" s="575" t="s">
        <v>50</v>
      </c>
      <c r="J2880" s="569" t="s">
        <v>109</v>
      </c>
      <c r="K2880" s="569" t="s">
        <v>90</v>
      </c>
      <c r="L2880" s="570">
        <v>0.2</v>
      </c>
      <c r="M2880" s="571">
        <v>2.8216316304000006</v>
      </c>
      <c r="N2880" s="572">
        <v>103.86514285714287</v>
      </c>
      <c r="O2880" s="668" t="s">
        <v>381</v>
      </c>
      <c r="P2880" s="668" t="s">
        <v>109</v>
      </c>
      <c r="Q2880" s="574" t="s">
        <v>8793</v>
      </c>
      <c r="R2880" s="574" t="s">
        <v>10104</v>
      </c>
      <c r="S2880" s="574" t="s">
        <v>8813</v>
      </c>
      <c r="T2880" s="574" t="s">
        <v>9874</v>
      </c>
      <c r="U2880" s="574" t="s">
        <v>9889</v>
      </c>
      <c r="V2880" s="574" t="s">
        <v>10105</v>
      </c>
      <c r="W2880" s="575" t="s">
        <v>9884</v>
      </c>
      <c r="X2880" s="575" t="s">
        <v>10106</v>
      </c>
      <c r="Y2880" s="576" t="s">
        <v>9891</v>
      </c>
      <c r="Z2880" s="577" t="s">
        <v>10107</v>
      </c>
      <c r="AA2880" s="578" t="s">
        <v>10108</v>
      </c>
      <c r="AE2880"/>
    </row>
    <row r="2881" spans="1:31" s="563" customFormat="1">
      <c r="A2881"/>
      <c r="B2881"/>
      <c r="C2881" s="568">
        <v>2027</v>
      </c>
      <c r="D2881" s="569" t="s">
        <v>80</v>
      </c>
      <c r="E2881" s="569" t="s">
        <v>48</v>
      </c>
      <c r="F2881" s="573" t="s">
        <v>247</v>
      </c>
      <c r="G2881" s="569" t="s">
        <v>200</v>
      </c>
      <c r="H2881" s="569" t="s">
        <v>41</v>
      </c>
      <c r="I2881" s="575" t="s">
        <v>50</v>
      </c>
      <c r="J2881" s="569" t="s">
        <v>350</v>
      </c>
      <c r="K2881" s="569" t="s">
        <v>115</v>
      </c>
      <c r="L2881" s="570">
        <v>0.7</v>
      </c>
      <c r="M2881" s="571">
        <v>3.6283336284401249</v>
      </c>
      <c r="N2881" s="572">
        <v>340.80749999999995</v>
      </c>
      <c r="O2881" s="668" t="s">
        <v>151</v>
      </c>
      <c r="P2881" s="668" t="s">
        <v>350</v>
      </c>
      <c r="Q2881" s="574" t="s">
        <v>8939</v>
      </c>
      <c r="R2881" s="574" t="s">
        <v>10109</v>
      </c>
      <c r="S2881" s="574" t="s">
        <v>8823</v>
      </c>
      <c r="T2881" s="574" t="s">
        <v>9874</v>
      </c>
      <c r="U2881" s="574" t="s">
        <v>10110</v>
      </c>
      <c r="V2881" s="574" t="s">
        <v>10111</v>
      </c>
      <c r="W2881" s="575" t="s">
        <v>9929</v>
      </c>
      <c r="X2881" s="575" t="s">
        <v>10112</v>
      </c>
      <c r="Y2881" s="576" t="s">
        <v>9896</v>
      </c>
      <c r="Z2881" s="577" t="s">
        <v>10113</v>
      </c>
      <c r="AA2881" s="578" t="s">
        <v>10114</v>
      </c>
      <c r="AE2881"/>
    </row>
    <row r="2882" spans="1:31" s="563" customFormat="1">
      <c r="A2882"/>
      <c r="B2882"/>
      <c r="C2882" s="568">
        <v>2027</v>
      </c>
      <c r="D2882" s="569" t="s">
        <v>80</v>
      </c>
      <c r="E2882" s="569" t="s">
        <v>48</v>
      </c>
      <c r="F2882" s="573" t="s">
        <v>247</v>
      </c>
      <c r="G2882" s="569" t="s">
        <v>200</v>
      </c>
      <c r="H2882" s="569" t="s">
        <v>41</v>
      </c>
      <c r="I2882" s="575" t="s">
        <v>50</v>
      </c>
      <c r="J2882" s="569" t="s">
        <v>350</v>
      </c>
      <c r="K2882" s="569" t="s">
        <v>111</v>
      </c>
      <c r="L2882" s="570">
        <v>0.3</v>
      </c>
      <c r="M2882" s="571">
        <v>1.5550001264743394</v>
      </c>
      <c r="N2882" s="572">
        <v>146.06035714285713</v>
      </c>
      <c r="O2882" s="668" t="s">
        <v>151</v>
      </c>
      <c r="P2882" s="668" t="s">
        <v>350</v>
      </c>
      <c r="Q2882" s="574" t="s">
        <v>8908</v>
      </c>
      <c r="R2882" s="574" t="s">
        <v>9747</v>
      </c>
      <c r="S2882" s="574" t="s">
        <v>8823</v>
      </c>
      <c r="T2882" s="574" t="s">
        <v>9874</v>
      </c>
      <c r="U2882" s="574" t="s">
        <v>9258</v>
      </c>
      <c r="V2882" s="574" t="s">
        <v>10115</v>
      </c>
      <c r="W2882" s="575" t="s">
        <v>9894</v>
      </c>
      <c r="X2882" s="575" t="s">
        <v>10100</v>
      </c>
      <c r="Y2882" s="576" t="s">
        <v>9896</v>
      </c>
      <c r="Z2882" s="577" t="s">
        <v>10116</v>
      </c>
      <c r="AA2882" s="578" t="s">
        <v>10102</v>
      </c>
      <c r="AE2882"/>
    </row>
    <row r="2883" spans="1:31" s="563" customFormat="1">
      <c r="A2883"/>
      <c r="B2883"/>
      <c r="C2883" s="568">
        <v>2027</v>
      </c>
      <c r="D2883" s="569" t="s">
        <v>80</v>
      </c>
      <c r="E2883" s="569" t="s">
        <v>48</v>
      </c>
      <c r="F2883" s="573" t="s">
        <v>247</v>
      </c>
      <c r="G2883" s="569" t="s">
        <v>200</v>
      </c>
      <c r="H2883" s="569" t="s">
        <v>41</v>
      </c>
      <c r="I2883" s="575" t="s">
        <v>50</v>
      </c>
      <c r="J2883" s="569" t="s">
        <v>99</v>
      </c>
      <c r="K2883" s="569" t="s">
        <v>272</v>
      </c>
      <c r="L2883" s="570">
        <v>1</v>
      </c>
      <c r="M2883" s="571">
        <v>0.80215903669219679</v>
      </c>
      <c r="N2883" s="572">
        <v>605.88</v>
      </c>
      <c r="O2883" s="668" t="s">
        <v>151</v>
      </c>
      <c r="P2883" s="668" t="s">
        <v>99</v>
      </c>
      <c r="Q2883" s="574" t="s">
        <v>9899</v>
      </c>
      <c r="R2883" s="574" t="s">
        <v>10117</v>
      </c>
      <c r="S2883" s="574" t="s">
        <v>8833</v>
      </c>
      <c r="T2883" s="574" t="s">
        <v>9874</v>
      </c>
      <c r="U2883" s="574" t="s">
        <v>9901</v>
      </c>
      <c r="V2883" s="574" t="s">
        <v>10118</v>
      </c>
      <c r="W2883" s="575" t="s">
        <v>9903</v>
      </c>
      <c r="X2883" s="575" t="s">
        <v>10119</v>
      </c>
      <c r="Y2883" s="576" t="s">
        <v>9905</v>
      </c>
      <c r="Z2883" s="577" t="s">
        <v>10120</v>
      </c>
      <c r="AA2883" s="578" t="s">
        <v>10121</v>
      </c>
      <c r="AE2883"/>
    </row>
    <row r="2884" spans="1:31" s="563" customFormat="1">
      <c r="A2884"/>
      <c r="B2884"/>
      <c r="C2884" s="568">
        <v>2027</v>
      </c>
      <c r="D2884" s="569" t="s">
        <v>80</v>
      </c>
      <c r="E2884" s="569" t="s">
        <v>48</v>
      </c>
      <c r="F2884" s="573" t="s">
        <v>247</v>
      </c>
      <c r="G2884" s="569" t="s">
        <v>200</v>
      </c>
      <c r="H2884" s="569" t="s">
        <v>41</v>
      </c>
      <c r="I2884" s="575" t="s">
        <v>50</v>
      </c>
      <c r="J2884" s="569" t="s">
        <v>96</v>
      </c>
      <c r="K2884" s="569" t="s">
        <v>310</v>
      </c>
      <c r="L2884" s="570">
        <v>0.5</v>
      </c>
      <c r="M2884" s="571">
        <v>8.0698286649579266E-3</v>
      </c>
      <c r="N2884" s="572">
        <v>23.667187500000001</v>
      </c>
      <c r="O2884" s="668" t="s">
        <v>151</v>
      </c>
      <c r="P2884" s="668" t="s">
        <v>96</v>
      </c>
      <c r="Q2884" s="574" t="s">
        <v>8949</v>
      </c>
      <c r="R2884" s="574" t="s">
        <v>9742</v>
      </c>
      <c r="S2884" s="574" t="s">
        <v>8841</v>
      </c>
      <c r="T2884" s="574" t="s">
        <v>9874</v>
      </c>
      <c r="U2884" s="574" t="s">
        <v>10122</v>
      </c>
      <c r="V2884" s="574" t="s">
        <v>10123</v>
      </c>
      <c r="W2884" s="575" t="s">
        <v>9956</v>
      </c>
      <c r="X2884" s="575" t="s">
        <v>10124</v>
      </c>
      <c r="Y2884" s="576" t="s">
        <v>9913</v>
      </c>
      <c r="Z2884" s="577" t="s">
        <v>10125</v>
      </c>
      <c r="AA2884" s="578" t="s">
        <v>10126</v>
      </c>
      <c r="AE2884"/>
    </row>
    <row r="2885" spans="1:31" s="563" customFormat="1">
      <c r="A2885"/>
      <c r="B2885"/>
      <c r="C2885" s="568">
        <v>2027</v>
      </c>
      <c r="D2885" s="569" t="s">
        <v>80</v>
      </c>
      <c r="E2885" s="569" t="s">
        <v>48</v>
      </c>
      <c r="F2885" s="573" t="s">
        <v>247</v>
      </c>
      <c r="G2885" s="569" t="s">
        <v>200</v>
      </c>
      <c r="H2885" s="569" t="s">
        <v>41</v>
      </c>
      <c r="I2885" s="575" t="s">
        <v>50</v>
      </c>
      <c r="J2885" s="569" t="s">
        <v>96</v>
      </c>
      <c r="K2885" s="569" t="s">
        <v>79</v>
      </c>
      <c r="L2885" s="570">
        <v>0.5</v>
      </c>
      <c r="M2885" s="571">
        <v>8.0698286649579266E-3</v>
      </c>
      <c r="N2885" s="572">
        <v>23.667187500000001</v>
      </c>
      <c r="O2885" s="668" t="s">
        <v>151</v>
      </c>
      <c r="P2885" s="668" t="s">
        <v>96</v>
      </c>
      <c r="Q2885" s="574" t="s">
        <v>8957</v>
      </c>
      <c r="R2885" s="574" t="s">
        <v>10127</v>
      </c>
      <c r="S2885" s="574" t="s">
        <v>8841</v>
      </c>
      <c r="T2885" s="574" t="s">
        <v>9874</v>
      </c>
      <c r="U2885" s="574" t="s">
        <v>9349</v>
      </c>
      <c r="V2885" s="574" t="s">
        <v>10128</v>
      </c>
      <c r="W2885" s="575" t="s">
        <v>10129</v>
      </c>
      <c r="X2885" s="575" t="s">
        <v>10130</v>
      </c>
      <c r="Y2885" s="576" t="s">
        <v>9913</v>
      </c>
      <c r="Z2885" s="577" t="s">
        <v>10131</v>
      </c>
      <c r="AA2885" s="578" t="s">
        <v>10132</v>
      </c>
      <c r="AE2885"/>
    </row>
    <row r="2886" spans="1:31" s="563" customFormat="1">
      <c r="A2886"/>
      <c r="B2886"/>
      <c r="C2886" s="568">
        <v>2027</v>
      </c>
      <c r="D2886" s="569" t="s">
        <v>80</v>
      </c>
      <c r="E2886" s="569" t="s">
        <v>48</v>
      </c>
      <c r="F2886" s="573" t="s">
        <v>247</v>
      </c>
      <c r="G2886" s="569" t="s">
        <v>200</v>
      </c>
      <c r="H2886" s="569" t="s">
        <v>41</v>
      </c>
      <c r="I2886" s="575" t="s">
        <v>50</v>
      </c>
      <c r="J2886" s="569" t="s">
        <v>87</v>
      </c>
      <c r="K2886" s="569" t="s">
        <v>106</v>
      </c>
      <c r="L2886" s="570">
        <v>0.4</v>
      </c>
      <c r="M2886" s="571">
        <v>4.383279164418119</v>
      </c>
      <c r="N2886" s="572">
        <v>239.16315789473688</v>
      </c>
      <c r="O2886" s="668" t="s">
        <v>151</v>
      </c>
      <c r="P2886" s="668" t="s">
        <v>87</v>
      </c>
      <c r="Q2886" s="574" t="s">
        <v>8811</v>
      </c>
      <c r="R2886" s="574" t="s">
        <v>9752</v>
      </c>
      <c r="S2886" s="574" t="s">
        <v>8848</v>
      </c>
      <c r="T2886" s="574" t="s">
        <v>9874</v>
      </c>
      <c r="U2886" s="574" t="s">
        <v>8856</v>
      </c>
      <c r="V2886" s="574" t="s">
        <v>9773</v>
      </c>
      <c r="W2886" s="575" t="s">
        <v>9875</v>
      </c>
      <c r="X2886" s="575" t="s">
        <v>10090</v>
      </c>
      <c r="Y2886" s="576" t="s">
        <v>9915</v>
      </c>
      <c r="Z2886" s="577" t="s">
        <v>10133</v>
      </c>
      <c r="AA2886" s="578" t="s">
        <v>10092</v>
      </c>
      <c r="AE2886"/>
    </row>
    <row r="2887" spans="1:31" s="563" customFormat="1">
      <c r="A2887"/>
      <c r="B2887"/>
      <c r="C2887" s="568">
        <v>2027</v>
      </c>
      <c r="D2887" s="569" t="s">
        <v>80</v>
      </c>
      <c r="E2887" s="569" t="s">
        <v>48</v>
      </c>
      <c r="F2887" s="573" t="s">
        <v>247</v>
      </c>
      <c r="G2887" s="569" t="s">
        <v>200</v>
      </c>
      <c r="H2887" s="569" t="s">
        <v>41</v>
      </c>
      <c r="I2887" s="575" t="s">
        <v>50</v>
      </c>
      <c r="J2887" s="569" t="s">
        <v>87</v>
      </c>
      <c r="K2887" s="569" t="s">
        <v>100</v>
      </c>
      <c r="L2887" s="570">
        <v>0.6</v>
      </c>
      <c r="M2887" s="571">
        <v>6.574918746627179</v>
      </c>
      <c r="N2887" s="572">
        <v>358.74473684210528</v>
      </c>
      <c r="O2887" s="668" t="s">
        <v>151</v>
      </c>
      <c r="P2887" s="668" t="s">
        <v>87</v>
      </c>
      <c r="Q2887" s="574" t="s">
        <v>8924</v>
      </c>
      <c r="R2887" s="574" t="s">
        <v>10093</v>
      </c>
      <c r="S2887" s="574" t="s">
        <v>8848</v>
      </c>
      <c r="T2887" s="574" t="s">
        <v>9874</v>
      </c>
      <c r="U2887" s="574" t="s">
        <v>9982</v>
      </c>
      <c r="V2887" s="574" t="s">
        <v>10134</v>
      </c>
      <c r="W2887" s="575" t="s">
        <v>9947</v>
      </c>
      <c r="X2887" s="575" t="s">
        <v>10096</v>
      </c>
      <c r="Y2887" s="576" t="s">
        <v>9915</v>
      </c>
      <c r="Z2887" s="577" t="s">
        <v>10135</v>
      </c>
      <c r="AA2887" s="578" t="s">
        <v>10098</v>
      </c>
      <c r="AE2887"/>
    </row>
    <row r="2888" spans="1:31" s="563" customFormat="1">
      <c r="A2888"/>
      <c r="B2888"/>
      <c r="C2888" s="568">
        <v>2027</v>
      </c>
      <c r="D2888" s="569" t="s">
        <v>80</v>
      </c>
      <c r="E2888" s="569" t="s">
        <v>48</v>
      </c>
      <c r="F2888" s="573" t="s">
        <v>247</v>
      </c>
      <c r="G2888" s="569" t="s">
        <v>200</v>
      </c>
      <c r="H2888" s="569" t="s">
        <v>41</v>
      </c>
      <c r="I2888" s="575" t="s">
        <v>50</v>
      </c>
      <c r="J2888" s="569" t="s">
        <v>83</v>
      </c>
      <c r="K2888" s="569" t="s">
        <v>81</v>
      </c>
      <c r="L2888" s="570">
        <v>1</v>
      </c>
      <c r="M2888" s="571">
        <v>7.3218471947217196</v>
      </c>
      <c r="N2888" s="572">
        <v>21.128123076923078</v>
      </c>
      <c r="O2888" s="668" t="s">
        <v>382</v>
      </c>
      <c r="P2888" s="668" t="s">
        <v>83</v>
      </c>
      <c r="Q2888" s="574" t="s">
        <v>8867</v>
      </c>
      <c r="R2888" s="574" t="s">
        <v>9782</v>
      </c>
      <c r="S2888" s="574" t="s">
        <v>8869</v>
      </c>
      <c r="T2888" s="574" t="s">
        <v>9874</v>
      </c>
      <c r="U2888" s="574" t="s">
        <v>8870</v>
      </c>
      <c r="V2888" s="574" t="s">
        <v>9783</v>
      </c>
      <c r="W2888" s="575" t="s">
        <v>9917</v>
      </c>
      <c r="X2888" s="575" t="s">
        <v>10136</v>
      </c>
      <c r="Y2888" s="576" t="s">
        <v>9919</v>
      </c>
      <c r="Z2888" s="577" t="s">
        <v>10137</v>
      </c>
      <c r="AA2888" s="578" t="s">
        <v>10138</v>
      </c>
      <c r="AE2888"/>
    </row>
    <row r="2889" spans="1:31" s="563" customFormat="1">
      <c r="A2889"/>
      <c r="B2889"/>
      <c r="C2889" s="568">
        <v>2027</v>
      </c>
      <c r="D2889" s="569" t="s">
        <v>80</v>
      </c>
      <c r="E2889" s="569" t="s">
        <v>48</v>
      </c>
      <c r="F2889" s="573" t="s">
        <v>247</v>
      </c>
      <c r="G2889" s="569" t="s">
        <v>200</v>
      </c>
      <c r="H2889" s="569" t="s">
        <v>41</v>
      </c>
      <c r="I2889" s="575" t="s">
        <v>50</v>
      </c>
      <c r="J2889" s="569" t="s">
        <v>77</v>
      </c>
      <c r="K2889" s="569" t="s">
        <v>93</v>
      </c>
      <c r="L2889" s="570">
        <v>1</v>
      </c>
      <c r="M2889" s="571">
        <v>6.1236103347140318</v>
      </c>
      <c r="N2889" s="572">
        <v>294.28457142857138</v>
      </c>
      <c r="O2889" s="668" t="s">
        <v>381</v>
      </c>
      <c r="P2889" s="668" t="s">
        <v>77</v>
      </c>
      <c r="Q2889" s="574" t="s">
        <v>8887</v>
      </c>
      <c r="R2889" s="574" t="s">
        <v>10139</v>
      </c>
      <c r="S2889" s="574" t="s">
        <v>8879</v>
      </c>
      <c r="T2889" s="574" t="s">
        <v>9874</v>
      </c>
      <c r="U2889" s="574" t="s">
        <v>8889</v>
      </c>
      <c r="V2889" s="574" t="s">
        <v>10140</v>
      </c>
      <c r="W2889" s="575" t="s">
        <v>9924</v>
      </c>
      <c r="X2889" s="575" t="s">
        <v>10141</v>
      </c>
      <c r="Y2889" s="576" t="s">
        <v>9922</v>
      </c>
      <c r="Z2889" s="577" t="s">
        <v>10142</v>
      </c>
      <c r="AA2889" s="578" t="s">
        <v>10143</v>
      </c>
      <c r="AE2889"/>
    </row>
    <row r="2890" spans="1:31" s="563" customFormat="1">
      <c r="A2890"/>
      <c r="B2890"/>
      <c r="C2890" s="568">
        <v>2027</v>
      </c>
      <c r="D2890" s="569" t="s">
        <v>80</v>
      </c>
      <c r="E2890" s="569" t="s">
        <v>48</v>
      </c>
      <c r="F2890" s="573" t="s">
        <v>247</v>
      </c>
      <c r="G2890" s="569" t="s">
        <v>200</v>
      </c>
      <c r="H2890" s="569" t="s">
        <v>41</v>
      </c>
      <c r="I2890" s="575" t="s">
        <v>50</v>
      </c>
      <c r="J2890" s="569" t="s">
        <v>349</v>
      </c>
      <c r="K2890" s="569" t="s">
        <v>115</v>
      </c>
      <c r="L2890" s="570">
        <v>1</v>
      </c>
      <c r="M2890" s="571">
        <v>2.93957452964501</v>
      </c>
      <c r="N2890" s="572">
        <v>331.34062499999993</v>
      </c>
      <c r="O2890" s="668" t="s">
        <v>151</v>
      </c>
      <c r="P2890" s="668" t="s">
        <v>349</v>
      </c>
      <c r="Q2890" s="574" t="s">
        <v>8939</v>
      </c>
      <c r="R2890" s="574" t="s">
        <v>10109</v>
      </c>
      <c r="S2890" s="574" t="s">
        <v>8895</v>
      </c>
      <c r="T2890" s="574" t="s">
        <v>9874</v>
      </c>
      <c r="U2890" s="574" t="s">
        <v>9094</v>
      </c>
      <c r="V2890" s="574" t="s">
        <v>10144</v>
      </c>
      <c r="W2890" s="575" t="s">
        <v>9929</v>
      </c>
      <c r="X2890" s="575" t="s">
        <v>10112</v>
      </c>
      <c r="Y2890" s="576" t="s">
        <v>9931</v>
      </c>
      <c r="Z2890" s="577" t="s">
        <v>10145</v>
      </c>
      <c r="AA2890" s="578" t="s">
        <v>10114</v>
      </c>
      <c r="AE2890"/>
    </row>
    <row r="2891" spans="1:31" s="563" customFormat="1">
      <c r="A2891"/>
      <c r="B2891"/>
      <c r="C2891" s="568">
        <v>2027</v>
      </c>
      <c r="D2891" s="569" t="s">
        <v>80</v>
      </c>
      <c r="E2891" s="569" t="s">
        <v>48</v>
      </c>
      <c r="F2891" s="573" t="s">
        <v>247</v>
      </c>
      <c r="G2891" s="569" t="s">
        <v>200</v>
      </c>
      <c r="H2891" s="569" t="s">
        <v>41</v>
      </c>
      <c r="I2891" s="575" t="s">
        <v>50</v>
      </c>
      <c r="J2891" s="569" t="s">
        <v>74</v>
      </c>
      <c r="K2891" s="569" t="s">
        <v>115</v>
      </c>
      <c r="L2891" s="570">
        <v>0.5</v>
      </c>
      <c r="M2891" s="571">
        <v>2.4928059627801127</v>
      </c>
      <c r="N2891" s="572">
        <v>1022.4224999999999</v>
      </c>
      <c r="O2891" s="668" t="s">
        <v>151</v>
      </c>
      <c r="P2891" s="668" t="s">
        <v>74</v>
      </c>
      <c r="Q2891" s="574" t="s">
        <v>8939</v>
      </c>
      <c r="R2891" s="574" t="s">
        <v>10109</v>
      </c>
      <c r="S2891" s="574" t="s">
        <v>8916</v>
      </c>
      <c r="T2891" s="574" t="s">
        <v>9874</v>
      </c>
      <c r="U2891" s="574" t="s">
        <v>9941</v>
      </c>
      <c r="V2891" s="574" t="s">
        <v>10146</v>
      </c>
      <c r="W2891" s="575" t="s">
        <v>9929</v>
      </c>
      <c r="X2891" s="575" t="s">
        <v>10112</v>
      </c>
      <c r="Y2891" s="576" t="s">
        <v>9943</v>
      </c>
      <c r="Z2891" s="577" t="s">
        <v>10147</v>
      </c>
      <c r="AA2891" s="578" t="s">
        <v>10114</v>
      </c>
      <c r="AE2891"/>
    </row>
    <row r="2892" spans="1:31" s="563" customFormat="1">
      <c r="A2892"/>
      <c r="B2892"/>
      <c r="C2892" s="568">
        <v>2027</v>
      </c>
      <c r="D2892" s="569" t="s">
        <v>80</v>
      </c>
      <c r="E2892" s="569" t="s">
        <v>48</v>
      </c>
      <c r="F2892" s="573" t="s">
        <v>247</v>
      </c>
      <c r="G2892" s="569" t="s">
        <v>200</v>
      </c>
      <c r="H2892" s="569" t="s">
        <v>41</v>
      </c>
      <c r="I2892" s="575" t="s">
        <v>50</v>
      </c>
      <c r="J2892" s="569" t="s">
        <v>74</v>
      </c>
      <c r="K2892" s="569" t="s">
        <v>104</v>
      </c>
      <c r="L2892" s="570">
        <v>0.5</v>
      </c>
      <c r="M2892" s="571">
        <v>2.4928059627801127</v>
      </c>
      <c r="N2892" s="572">
        <v>1022.4224999999999</v>
      </c>
      <c r="O2892" s="668" t="s">
        <v>151</v>
      </c>
      <c r="P2892" s="668" t="s">
        <v>74</v>
      </c>
      <c r="Q2892" s="574" t="s">
        <v>8859</v>
      </c>
      <c r="R2892" s="574" t="s">
        <v>9795</v>
      </c>
      <c r="S2892" s="574" t="s">
        <v>8916</v>
      </c>
      <c r="T2892" s="574" t="s">
        <v>9874</v>
      </c>
      <c r="U2892" s="574" t="s">
        <v>9314</v>
      </c>
      <c r="V2892" s="574" t="s">
        <v>9796</v>
      </c>
      <c r="W2892" s="575" t="s">
        <v>9992</v>
      </c>
      <c r="X2892" s="575" t="s">
        <v>10148</v>
      </c>
      <c r="Y2892" s="576" t="s">
        <v>9943</v>
      </c>
      <c r="Z2892" s="577" t="s">
        <v>10149</v>
      </c>
      <c r="AA2892" s="578" t="s">
        <v>10150</v>
      </c>
      <c r="AE2892"/>
    </row>
    <row r="2893" spans="1:31" s="563" customFormat="1">
      <c r="A2893"/>
      <c r="B2893"/>
      <c r="C2893" s="568">
        <v>2027</v>
      </c>
      <c r="D2893" s="569" t="s">
        <v>80</v>
      </c>
      <c r="E2893" s="569" t="s">
        <v>48</v>
      </c>
      <c r="F2893" s="573" t="s">
        <v>247</v>
      </c>
      <c r="G2893" s="569" t="s">
        <v>200</v>
      </c>
      <c r="H2893" s="569" t="s">
        <v>41</v>
      </c>
      <c r="I2893" s="575" t="s">
        <v>50</v>
      </c>
      <c r="J2893" s="569" t="s">
        <v>71</v>
      </c>
      <c r="K2893" s="569" t="s">
        <v>104</v>
      </c>
      <c r="L2893" s="570">
        <v>0.6</v>
      </c>
      <c r="M2893" s="571">
        <v>9.7420129328965608</v>
      </c>
      <c r="N2893" s="572">
        <v>454.41</v>
      </c>
      <c r="O2893" s="668" t="s">
        <v>151</v>
      </c>
      <c r="P2893" s="668" t="s">
        <v>70</v>
      </c>
      <c r="Q2893" s="574" t="s">
        <v>8859</v>
      </c>
      <c r="R2893" s="574" t="s">
        <v>9795</v>
      </c>
      <c r="S2893" s="574" t="s">
        <v>9004</v>
      </c>
      <c r="T2893" s="574" t="s">
        <v>9874</v>
      </c>
      <c r="U2893" s="574" t="s">
        <v>9660</v>
      </c>
      <c r="V2893" s="574" t="s">
        <v>9805</v>
      </c>
      <c r="W2893" s="575" t="s">
        <v>9992</v>
      </c>
      <c r="X2893" s="575" t="s">
        <v>10148</v>
      </c>
      <c r="Y2893" s="576" t="s">
        <v>10000</v>
      </c>
      <c r="Z2893" s="577" t="s">
        <v>10151</v>
      </c>
      <c r="AA2893" s="578" t="s">
        <v>10150</v>
      </c>
      <c r="AE2893"/>
    </row>
    <row r="2894" spans="1:31" s="563" customFormat="1">
      <c r="A2894"/>
      <c r="B2894"/>
      <c r="C2894" s="568">
        <v>2027</v>
      </c>
      <c r="D2894" s="569" t="s">
        <v>80</v>
      </c>
      <c r="E2894" s="569" t="s">
        <v>48</v>
      </c>
      <c r="F2894" s="573" t="s">
        <v>247</v>
      </c>
      <c r="G2894" s="569" t="s">
        <v>200</v>
      </c>
      <c r="H2894" s="569" t="s">
        <v>41</v>
      </c>
      <c r="I2894" s="575" t="s">
        <v>50</v>
      </c>
      <c r="J2894" s="569" t="s">
        <v>71</v>
      </c>
      <c r="K2894" s="569" t="s">
        <v>86</v>
      </c>
      <c r="L2894" s="570">
        <v>0.4</v>
      </c>
      <c r="M2894" s="571">
        <v>6.4946752885977075</v>
      </c>
      <c r="N2894" s="572">
        <v>302.94</v>
      </c>
      <c r="O2894" s="668" t="s">
        <v>151</v>
      </c>
      <c r="P2894" s="668" t="s">
        <v>70</v>
      </c>
      <c r="Q2894" s="574" t="s">
        <v>9807</v>
      </c>
      <c r="R2894" s="574" t="s">
        <v>9808</v>
      </c>
      <c r="S2894" s="574" t="s">
        <v>9004</v>
      </c>
      <c r="T2894" s="574" t="s">
        <v>9874</v>
      </c>
      <c r="U2894" s="574" t="s">
        <v>9809</v>
      </c>
      <c r="V2894" s="574" t="s">
        <v>9810</v>
      </c>
      <c r="W2894" s="575" t="s">
        <v>10004</v>
      </c>
      <c r="X2894" s="575" t="s">
        <v>10152</v>
      </c>
      <c r="Y2894" s="576" t="s">
        <v>10000</v>
      </c>
      <c r="Z2894" s="577" t="s">
        <v>10153</v>
      </c>
      <c r="AA2894" s="578" t="s">
        <v>10154</v>
      </c>
      <c r="AE2894"/>
    </row>
    <row r="2895" spans="1:31" s="563" customFormat="1">
      <c r="A2895"/>
      <c r="B2895"/>
      <c r="C2895" s="568">
        <v>2027</v>
      </c>
      <c r="D2895" s="569" t="s">
        <v>80</v>
      </c>
      <c r="E2895" s="569" t="s">
        <v>48</v>
      </c>
      <c r="F2895" s="573" t="s">
        <v>247</v>
      </c>
      <c r="G2895" s="569" t="s">
        <v>200</v>
      </c>
      <c r="H2895" s="569" t="s">
        <v>41</v>
      </c>
      <c r="I2895" s="575" t="s">
        <v>50</v>
      </c>
      <c r="J2895" s="569" t="s">
        <v>351</v>
      </c>
      <c r="K2895" s="569" t="s">
        <v>100</v>
      </c>
      <c r="L2895" s="570">
        <v>1</v>
      </c>
      <c r="M2895" s="571">
        <v>25.110526921885722</v>
      </c>
      <c r="N2895" s="572">
        <v>105.0192</v>
      </c>
      <c r="O2895" s="668" t="s">
        <v>151</v>
      </c>
      <c r="P2895" s="668" t="s">
        <v>351</v>
      </c>
      <c r="Q2895" s="574" t="s">
        <v>8924</v>
      </c>
      <c r="R2895" s="574" t="s">
        <v>10093</v>
      </c>
      <c r="S2895" s="574" t="s">
        <v>8926</v>
      </c>
      <c r="T2895" s="574" t="s">
        <v>9874</v>
      </c>
      <c r="U2895" s="574" t="s">
        <v>8927</v>
      </c>
      <c r="V2895" s="574" t="s">
        <v>10155</v>
      </c>
      <c r="W2895" s="575" t="s">
        <v>9947</v>
      </c>
      <c r="X2895" s="575" t="s">
        <v>10096</v>
      </c>
      <c r="Y2895" s="576" t="s">
        <v>9949</v>
      </c>
      <c r="Z2895" s="577" t="s">
        <v>10156</v>
      </c>
      <c r="AA2895" s="578" t="s">
        <v>10098</v>
      </c>
      <c r="AE2895"/>
    </row>
    <row r="2896" spans="1:31" s="563" customFormat="1">
      <c r="A2896"/>
      <c r="B2896"/>
      <c r="C2896" s="568">
        <v>2027</v>
      </c>
      <c r="D2896" s="569" t="s">
        <v>75</v>
      </c>
      <c r="E2896" s="569" t="s">
        <v>337</v>
      </c>
      <c r="F2896" s="573" t="s">
        <v>141</v>
      </c>
      <c r="G2896" s="569" t="s">
        <v>42</v>
      </c>
      <c r="H2896" s="569" t="s">
        <v>41</v>
      </c>
      <c r="I2896" s="575" t="s">
        <v>54</v>
      </c>
      <c r="J2896" s="569" t="s">
        <v>352</v>
      </c>
      <c r="K2896" s="569" t="s">
        <v>346</v>
      </c>
      <c r="L2896" s="570">
        <v>0.65</v>
      </c>
      <c r="M2896" s="571">
        <v>6.7572648880186144</v>
      </c>
      <c r="N2896" s="572">
        <v>276.12950624999996</v>
      </c>
      <c r="O2896" s="668" t="s">
        <v>151</v>
      </c>
      <c r="P2896" s="668" t="s">
        <v>352</v>
      </c>
      <c r="Q2896" s="574" t="s">
        <v>8782</v>
      </c>
      <c r="R2896" s="574" t="s">
        <v>9032</v>
      </c>
      <c r="S2896" s="574" t="s">
        <v>8784</v>
      </c>
      <c r="T2896" s="574" t="s">
        <v>10157</v>
      </c>
      <c r="U2896" s="574" t="s">
        <v>8786</v>
      </c>
      <c r="V2896" s="574" t="s">
        <v>9033</v>
      </c>
      <c r="W2896" s="575" t="s">
        <v>10158</v>
      </c>
      <c r="X2896" s="575" t="s">
        <v>10159</v>
      </c>
      <c r="Y2896" s="576" t="s">
        <v>10160</v>
      </c>
      <c r="Z2896" s="577" t="s">
        <v>10161</v>
      </c>
      <c r="AA2896" s="578" t="s">
        <v>10162</v>
      </c>
      <c r="AE2896"/>
    </row>
    <row r="2897" spans="1:31" s="563" customFormat="1">
      <c r="A2897"/>
      <c r="B2897"/>
      <c r="C2897" s="568">
        <v>2027</v>
      </c>
      <c r="D2897" s="569" t="s">
        <v>75</v>
      </c>
      <c r="E2897" s="569" t="s">
        <v>337</v>
      </c>
      <c r="F2897" s="573" t="s">
        <v>141</v>
      </c>
      <c r="G2897" s="569" t="s">
        <v>42</v>
      </c>
      <c r="H2897" s="569" t="s">
        <v>41</v>
      </c>
      <c r="I2897" s="575" t="s">
        <v>54</v>
      </c>
      <c r="J2897" s="569" t="s">
        <v>352</v>
      </c>
      <c r="K2897" s="569" t="s">
        <v>466</v>
      </c>
      <c r="L2897" s="570">
        <v>0.35</v>
      </c>
      <c r="M2897" s="571">
        <v>3.6385272473946384</v>
      </c>
      <c r="N2897" s="572">
        <v>148.68511874999999</v>
      </c>
      <c r="O2897" s="668" t="s">
        <v>151</v>
      </c>
      <c r="P2897" s="668" t="s">
        <v>352</v>
      </c>
      <c r="Q2897" s="574" t="s">
        <v>8803</v>
      </c>
      <c r="R2897" s="574" t="s">
        <v>9042</v>
      </c>
      <c r="S2897" s="574" t="s">
        <v>8784</v>
      </c>
      <c r="T2897" s="574" t="s">
        <v>10157</v>
      </c>
      <c r="U2897" s="574" t="s">
        <v>10163</v>
      </c>
      <c r="V2897" s="574" t="s">
        <v>10164</v>
      </c>
      <c r="W2897" s="575" t="s">
        <v>10165</v>
      </c>
      <c r="X2897" s="575" t="s">
        <v>10166</v>
      </c>
      <c r="Y2897" s="576" t="s">
        <v>10160</v>
      </c>
      <c r="Z2897" s="577" t="s">
        <v>10167</v>
      </c>
      <c r="AA2897" s="578" t="s">
        <v>10168</v>
      </c>
      <c r="AE2897"/>
    </row>
    <row r="2898" spans="1:31" s="563" customFormat="1">
      <c r="A2898"/>
      <c r="B2898"/>
      <c r="C2898" s="568">
        <v>2027</v>
      </c>
      <c r="D2898" s="569" t="s">
        <v>75</v>
      </c>
      <c r="E2898" s="569" t="s">
        <v>337</v>
      </c>
      <c r="F2898" s="573" t="s">
        <v>141</v>
      </c>
      <c r="G2898" s="569" t="s">
        <v>42</v>
      </c>
      <c r="H2898" s="569" t="s">
        <v>41</v>
      </c>
      <c r="I2898" s="575" t="s">
        <v>54</v>
      </c>
      <c r="J2898" s="569" t="s">
        <v>116</v>
      </c>
      <c r="K2898" s="569" t="s">
        <v>466</v>
      </c>
      <c r="L2898" s="570">
        <v>1</v>
      </c>
      <c r="M2898" s="571">
        <v>6.7620207292536287</v>
      </c>
      <c r="N2898" s="572">
        <v>27.705301630434779</v>
      </c>
      <c r="O2898" s="668" t="s">
        <v>382</v>
      </c>
      <c r="P2898" s="668" t="s">
        <v>116</v>
      </c>
      <c r="Q2898" s="574" t="s">
        <v>8803</v>
      </c>
      <c r="R2898" s="574" t="s">
        <v>9042</v>
      </c>
      <c r="S2898" s="574" t="s">
        <v>8795</v>
      </c>
      <c r="T2898" s="574" t="s">
        <v>10157</v>
      </c>
      <c r="U2898" s="574" t="s">
        <v>8805</v>
      </c>
      <c r="V2898" s="574" t="s">
        <v>9043</v>
      </c>
      <c r="W2898" s="575" t="s">
        <v>10165</v>
      </c>
      <c r="X2898" s="575" t="s">
        <v>10166</v>
      </c>
      <c r="Y2898" s="576" t="s">
        <v>10169</v>
      </c>
      <c r="Z2898" s="577" t="s">
        <v>10170</v>
      </c>
      <c r="AA2898" s="578" t="s">
        <v>10168</v>
      </c>
      <c r="AE2898"/>
    </row>
    <row r="2899" spans="1:31" s="563" customFormat="1">
      <c r="A2899"/>
      <c r="B2899"/>
      <c r="C2899" s="568">
        <v>2027</v>
      </c>
      <c r="D2899" s="569" t="s">
        <v>75</v>
      </c>
      <c r="E2899" s="569" t="s">
        <v>337</v>
      </c>
      <c r="F2899" s="573" t="s">
        <v>141</v>
      </c>
      <c r="G2899" s="569" t="s">
        <v>42</v>
      </c>
      <c r="H2899" s="569" t="s">
        <v>41</v>
      </c>
      <c r="I2899" s="575" t="s">
        <v>54</v>
      </c>
      <c r="J2899" s="569" t="s">
        <v>109</v>
      </c>
      <c r="K2899" s="569" t="s">
        <v>111</v>
      </c>
      <c r="L2899" s="570">
        <v>0.7</v>
      </c>
      <c r="M2899" s="571">
        <v>11.153318282566637</v>
      </c>
      <c r="N2899" s="572">
        <v>387.87422282608691</v>
      </c>
      <c r="O2899" s="668" t="s">
        <v>381</v>
      </c>
      <c r="P2899" s="668" t="s">
        <v>109</v>
      </c>
      <c r="Q2899" s="574" t="s">
        <v>8908</v>
      </c>
      <c r="R2899" s="574" t="s">
        <v>9105</v>
      </c>
      <c r="S2899" s="574" t="s">
        <v>8813</v>
      </c>
      <c r="T2899" s="574" t="s">
        <v>10157</v>
      </c>
      <c r="U2899" s="574" t="s">
        <v>9250</v>
      </c>
      <c r="V2899" s="574" t="s">
        <v>9251</v>
      </c>
      <c r="W2899" s="575" t="s">
        <v>10171</v>
      </c>
      <c r="X2899" s="575" t="s">
        <v>10172</v>
      </c>
      <c r="Y2899" s="576" t="s">
        <v>10173</v>
      </c>
      <c r="Z2899" s="577" t="s">
        <v>10174</v>
      </c>
      <c r="AA2899" s="578" t="s">
        <v>10175</v>
      </c>
      <c r="AE2899"/>
    </row>
    <row r="2900" spans="1:31" s="563" customFormat="1">
      <c r="A2900"/>
      <c r="B2900"/>
      <c r="C2900" s="568">
        <v>2027</v>
      </c>
      <c r="D2900" s="569" t="s">
        <v>75</v>
      </c>
      <c r="E2900" s="569" t="s">
        <v>337</v>
      </c>
      <c r="F2900" s="573" t="s">
        <v>141</v>
      </c>
      <c r="G2900" s="569" t="s">
        <v>42</v>
      </c>
      <c r="H2900" s="569" t="s">
        <v>41</v>
      </c>
      <c r="I2900" s="575" t="s">
        <v>54</v>
      </c>
      <c r="J2900" s="569" t="s">
        <v>109</v>
      </c>
      <c r="K2900" s="569" t="s">
        <v>106</v>
      </c>
      <c r="L2900" s="570">
        <v>0.3</v>
      </c>
      <c r="M2900" s="571">
        <v>4.7799935496714161</v>
      </c>
      <c r="N2900" s="572">
        <v>166.23180978260868</v>
      </c>
      <c r="O2900" s="668" t="s">
        <v>381</v>
      </c>
      <c r="P2900" s="668" t="s">
        <v>109</v>
      </c>
      <c r="Q2900" s="574" t="s">
        <v>8811</v>
      </c>
      <c r="R2900" s="574" t="s">
        <v>9047</v>
      </c>
      <c r="S2900" s="574" t="s">
        <v>8813</v>
      </c>
      <c r="T2900" s="574" t="s">
        <v>10157</v>
      </c>
      <c r="U2900" s="574" t="s">
        <v>8814</v>
      </c>
      <c r="V2900" s="574" t="s">
        <v>9048</v>
      </c>
      <c r="W2900" s="575" t="s">
        <v>10176</v>
      </c>
      <c r="X2900" s="575" t="s">
        <v>10177</v>
      </c>
      <c r="Y2900" s="576" t="s">
        <v>10173</v>
      </c>
      <c r="Z2900" s="577" t="s">
        <v>10178</v>
      </c>
      <c r="AA2900" s="578" t="s">
        <v>10179</v>
      </c>
      <c r="AE2900"/>
    </row>
    <row r="2901" spans="1:31" s="563" customFormat="1">
      <c r="A2901"/>
      <c r="B2901"/>
      <c r="C2901" s="568">
        <v>2027</v>
      </c>
      <c r="D2901" s="569" t="s">
        <v>75</v>
      </c>
      <c r="E2901" s="569" t="s">
        <v>337</v>
      </c>
      <c r="F2901" s="573" t="s">
        <v>141</v>
      </c>
      <c r="G2901" s="569" t="s">
        <v>42</v>
      </c>
      <c r="H2901" s="569" t="s">
        <v>41</v>
      </c>
      <c r="I2901" s="575" t="s">
        <v>54</v>
      </c>
      <c r="J2901" s="569" t="s">
        <v>350</v>
      </c>
      <c r="K2901" s="569" t="s">
        <v>111</v>
      </c>
      <c r="L2901" s="570">
        <v>0.7</v>
      </c>
      <c r="M2901" s="571">
        <v>8.4132308813491381</v>
      </c>
      <c r="N2901" s="572">
        <v>867.32985937499996</v>
      </c>
      <c r="O2901" s="668" t="s">
        <v>151</v>
      </c>
      <c r="P2901" s="668" t="s">
        <v>350</v>
      </c>
      <c r="Q2901" s="574" t="s">
        <v>8908</v>
      </c>
      <c r="R2901" s="574" t="s">
        <v>9105</v>
      </c>
      <c r="S2901" s="574" t="s">
        <v>8823</v>
      </c>
      <c r="T2901" s="574" t="s">
        <v>10157</v>
      </c>
      <c r="U2901" s="574" t="s">
        <v>9258</v>
      </c>
      <c r="V2901" s="574" t="s">
        <v>9259</v>
      </c>
      <c r="W2901" s="575" t="s">
        <v>10171</v>
      </c>
      <c r="X2901" s="575" t="s">
        <v>10172</v>
      </c>
      <c r="Y2901" s="576" t="s">
        <v>10180</v>
      </c>
      <c r="Z2901" s="577" t="s">
        <v>10181</v>
      </c>
      <c r="AA2901" s="578" t="s">
        <v>10175</v>
      </c>
      <c r="AE2901"/>
    </row>
    <row r="2902" spans="1:31" s="563" customFormat="1">
      <c r="A2902"/>
      <c r="B2902"/>
      <c r="C2902" s="568">
        <v>2027</v>
      </c>
      <c r="D2902" s="569" t="s">
        <v>75</v>
      </c>
      <c r="E2902" s="569" t="s">
        <v>337</v>
      </c>
      <c r="F2902" s="573" t="s">
        <v>141</v>
      </c>
      <c r="G2902" s="569" t="s">
        <v>42</v>
      </c>
      <c r="H2902" s="569" t="s">
        <v>41</v>
      </c>
      <c r="I2902" s="575" t="s">
        <v>54</v>
      </c>
      <c r="J2902" s="569" t="s">
        <v>350</v>
      </c>
      <c r="K2902" s="569" t="s">
        <v>79</v>
      </c>
      <c r="L2902" s="570">
        <v>0.3</v>
      </c>
      <c r="M2902" s="571">
        <v>3.6056703777210592</v>
      </c>
      <c r="N2902" s="572">
        <v>371.71279687499998</v>
      </c>
      <c r="O2902" s="668" t="s">
        <v>151</v>
      </c>
      <c r="P2902" s="668" t="s">
        <v>350</v>
      </c>
      <c r="Q2902" s="574" t="s">
        <v>8957</v>
      </c>
      <c r="R2902" s="574" t="s">
        <v>9114</v>
      </c>
      <c r="S2902" s="574" t="s">
        <v>8823</v>
      </c>
      <c r="T2902" s="574" t="s">
        <v>10157</v>
      </c>
      <c r="U2902" s="574" t="s">
        <v>9266</v>
      </c>
      <c r="V2902" s="574" t="s">
        <v>9267</v>
      </c>
      <c r="W2902" s="575" t="s">
        <v>10182</v>
      </c>
      <c r="X2902" s="575" t="s">
        <v>10183</v>
      </c>
      <c r="Y2902" s="576" t="s">
        <v>10180</v>
      </c>
      <c r="Z2902" s="577" t="s">
        <v>10184</v>
      </c>
      <c r="AA2902" s="578" t="s">
        <v>10185</v>
      </c>
      <c r="AE2902"/>
    </row>
    <row r="2903" spans="1:31" s="563" customFormat="1">
      <c r="A2903"/>
      <c r="B2903"/>
      <c r="C2903" s="568">
        <v>2027</v>
      </c>
      <c r="D2903" s="569" t="s">
        <v>75</v>
      </c>
      <c r="E2903" s="569" t="s">
        <v>337</v>
      </c>
      <c r="F2903" s="573" t="s">
        <v>141</v>
      </c>
      <c r="G2903" s="569" t="s">
        <v>42</v>
      </c>
      <c r="H2903" s="569" t="s">
        <v>41</v>
      </c>
      <c r="I2903" s="575" t="s">
        <v>54</v>
      </c>
      <c r="J2903" s="569" t="s">
        <v>99</v>
      </c>
      <c r="K2903" s="569" t="s">
        <v>468</v>
      </c>
      <c r="L2903" s="570">
        <v>0.5</v>
      </c>
      <c r="M2903" s="571">
        <v>0.82480642182295105</v>
      </c>
      <c r="N2903" s="572">
        <v>446.05535624999987</v>
      </c>
      <c r="O2903" s="668" t="s">
        <v>151</v>
      </c>
      <c r="P2903" s="668" t="s">
        <v>99</v>
      </c>
      <c r="Q2903" s="574" t="s">
        <v>8846</v>
      </c>
      <c r="R2903" s="574" t="s">
        <v>9063</v>
      </c>
      <c r="S2903" s="574" t="s">
        <v>8833</v>
      </c>
      <c r="T2903" s="574" t="s">
        <v>10157</v>
      </c>
      <c r="U2903" s="574" t="s">
        <v>10186</v>
      </c>
      <c r="V2903" s="574" t="s">
        <v>10187</v>
      </c>
      <c r="W2903" s="575" t="s">
        <v>10188</v>
      </c>
      <c r="X2903" s="575" t="s">
        <v>10189</v>
      </c>
      <c r="Y2903" s="576" t="s">
        <v>10190</v>
      </c>
      <c r="Z2903" s="577" t="s">
        <v>10191</v>
      </c>
      <c r="AA2903" s="578" t="s">
        <v>10192</v>
      </c>
      <c r="AE2903"/>
    </row>
    <row r="2904" spans="1:31" s="563" customFormat="1">
      <c r="A2904"/>
      <c r="B2904"/>
      <c r="C2904" s="568">
        <v>2027</v>
      </c>
      <c r="D2904" s="569" t="s">
        <v>75</v>
      </c>
      <c r="E2904" s="569" t="s">
        <v>337</v>
      </c>
      <c r="F2904" s="573" t="s">
        <v>141</v>
      </c>
      <c r="G2904" s="569" t="s">
        <v>42</v>
      </c>
      <c r="H2904" s="569" t="s">
        <v>41</v>
      </c>
      <c r="I2904" s="575" t="s">
        <v>54</v>
      </c>
      <c r="J2904" s="569" t="s">
        <v>99</v>
      </c>
      <c r="K2904" s="569" t="s">
        <v>474</v>
      </c>
      <c r="L2904" s="570">
        <v>0.5</v>
      </c>
      <c r="M2904" s="571">
        <v>0.82480642182295105</v>
      </c>
      <c r="N2904" s="572">
        <v>446.05535624999987</v>
      </c>
      <c r="O2904" s="668" t="s">
        <v>151</v>
      </c>
      <c r="P2904" s="668" t="s">
        <v>99</v>
      </c>
      <c r="Q2904" s="574" t="s">
        <v>9424</v>
      </c>
      <c r="R2904" s="574" t="s">
        <v>9524</v>
      </c>
      <c r="S2904" s="574" t="s">
        <v>8833</v>
      </c>
      <c r="T2904" s="574" t="s">
        <v>10157</v>
      </c>
      <c r="U2904" s="574" t="s">
        <v>10193</v>
      </c>
      <c r="V2904" s="574" t="s">
        <v>10194</v>
      </c>
      <c r="W2904" s="575" t="s">
        <v>10195</v>
      </c>
      <c r="X2904" s="575" t="s">
        <v>10196</v>
      </c>
      <c r="Y2904" s="576" t="s">
        <v>10190</v>
      </c>
      <c r="Z2904" s="577" t="s">
        <v>10197</v>
      </c>
      <c r="AA2904" s="578" t="s">
        <v>10198</v>
      </c>
      <c r="AE2904"/>
    </row>
    <row r="2905" spans="1:31" s="563" customFormat="1">
      <c r="A2905"/>
      <c r="B2905"/>
      <c r="C2905" s="568">
        <v>2027</v>
      </c>
      <c r="D2905" s="569" t="s">
        <v>75</v>
      </c>
      <c r="E2905" s="569" t="s">
        <v>337</v>
      </c>
      <c r="F2905" s="573" t="s">
        <v>141</v>
      </c>
      <c r="G2905" s="569" t="s">
        <v>42</v>
      </c>
      <c r="H2905" s="569" t="s">
        <v>41</v>
      </c>
      <c r="I2905" s="575" t="s">
        <v>54</v>
      </c>
      <c r="J2905" s="569" t="s">
        <v>96</v>
      </c>
      <c r="K2905" s="569" t="s">
        <v>467</v>
      </c>
      <c r="L2905" s="570">
        <v>0.5</v>
      </c>
      <c r="M2905" s="571">
        <v>9.1347927112304952E-2</v>
      </c>
      <c r="N2905" s="572">
        <v>169.92585</v>
      </c>
      <c r="O2905" s="668" t="s">
        <v>151</v>
      </c>
      <c r="P2905" s="668" t="s">
        <v>96</v>
      </c>
      <c r="Q2905" s="574" t="s">
        <v>8831</v>
      </c>
      <c r="R2905" s="574" t="s">
        <v>9026</v>
      </c>
      <c r="S2905" s="574" t="s">
        <v>8841</v>
      </c>
      <c r="T2905" s="574" t="s">
        <v>10157</v>
      </c>
      <c r="U2905" s="574" t="s">
        <v>8842</v>
      </c>
      <c r="V2905" s="574" t="s">
        <v>9061</v>
      </c>
      <c r="W2905" s="575" t="s">
        <v>10199</v>
      </c>
      <c r="X2905" s="575" t="s">
        <v>10200</v>
      </c>
      <c r="Y2905" s="576" t="s">
        <v>10201</v>
      </c>
      <c r="Z2905" s="577" t="s">
        <v>10202</v>
      </c>
      <c r="AA2905" s="578" t="s">
        <v>10203</v>
      </c>
      <c r="AE2905"/>
    </row>
    <row r="2906" spans="1:31" s="563" customFormat="1">
      <c r="A2906"/>
      <c r="B2906"/>
      <c r="C2906" s="568">
        <v>2027</v>
      </c>
      <c r="D2906" s="569" t="s">
        <v>75</v>
      </c>
      <c r="E2906" s="569" t="s">
        <v>337</v>
      </c>
      <c r="F2906" s="573" t="s">
        <v>141</v>
      </c>
      <c r="G2906" s="569" t="s">
        <v>42</v>
      </c>
      <c r="H2906" s="569" t="s">
        <v>41</v>
      </c>
      <c r="I2906" s="575" t="s">
        <v>54</v>
      </c>
      <c r="J2906" s="569" t="s">
        <v>96</v>
      </c>
      <c r="K2906" s="569" t="s">
        <v>471</v>
      </c>
      <c r="L2906" s="570">
        <v>0.5</v>
      </c>
      <c r="M2906" s="571">
        <v>9.1347927112304952E-2</v>
      </c>
      <c r="N2906" s="572">
        <v>169.92585</v>
      </c>
      <c r="O2906" s="668" t="s">
        <v>151</v>
      </c>
      <c r="P2906" s="668" t="s">
        <v>96</v>
      </c>
      <c r="Q2906" s="574" t="s">
        <v>9276</v>
      </c>
      <c r="R2906" s="574" t="s">
        <v>9277</v>
      </c>
      <c r="S2906" s="574" t="s">
        <v>8841</v>
      </c>
      <c r="T2906" s="574" t="s">
        <v>10157</v>
      </c>
      <c r="U2906" s="574" t="s">
        <v>9278</v>
      </c>
      <c r="V2906" s="574" t="s">
        <v>9279</v>
      </c>
      <c r="W2906" s="575" t="s">
        <v>10204</v>
      </c>
      <c r="X2906" s="575" t="s">
        <v>10205</v>
      </c>
      <c r="Y2906" s="576" t="s">
        <v>10201</v>
      </c>
      <c r="Z2906" s="577" t="s">
        <v>10206</v>
      </c>
      <c r="AA2906" s="578" t="s">
        <v>10207</v>
      </c>
      <c r="AE2906"/>
    </row>
    <row r="2907" spans="1:31" s="563" customFormat="1">
      <c r="A2907"/>
      <c r="B2907"/>
      <c r="C2907" s="568">
        <v>2027</v>
      </c>
      <c r="D2907" s="569" t="s">
        <v>75</v>
      </c>
      <c r="E2907" s="569" t="s">
        <v>337</v>
      </c>
      <c r="F2907" s="573" t="s">
        <v>141</v>
      </c>
      <c r="G2907" s="569" t="s">
        <v>42</v>
      </c>
      <c r="H2907" s="569" t="s">
        <v>41</v>
      </c>
      <c r="I2907" s="575" t="s">
        <v>54</v>
      </c>
      <c r="J2907" s="569" t="s">
        <v>87</v>
      </c>
      <c r="K2907" s="569" t="s">
        <v>467</v>
      </c>
      <c r="L2907" s="570">
        <v>0.3</v>
      </c>
      <c r="M2907" s="571">
        <v>2.6987476864693756</v>
      </c>
      <c r="N2907" s="572">
        <v>122.34661199999996</v>
      </c>
      <c r="O2907" s="668" t="s">
        <v>151</v>
      </c>
      <c r="P2907" s="668" t="s">
        <v>87</v>
      </c>
      <c r="Q2907" s="574" t="s">
        <v>8831</v>
      </c>
      <c r="R2907" s="574" t="s">
        <v>9026</v>
      </c>
      <c r="S2907" s="574" t="s">
        <v>8848</v>
      </c>
      <c r="T2907" s="574" t="s">
        <v>10157</v>
      </c>
      <c r="U2907" s="574" t="s">
        <v>9158</v>
      </c>
      <c r="V2907" s="574" t="s">
        <v>9159</v>
      </c>
      <c r="W2907" s="575" t="s">
        <v>10199</v>
      </c>
      <c r="X2907" s="575" t="s">
        <v>10200</v>
      </c>
      <c r="Y2907" s="576" t="s">
        <v>10208</v>
      </c>
      <c r="Z2907" s="577" t="s">
        <v>10209</v>
      </c>
      <c r="AA2907" s="578" t="s">
        <v>10203</v>
      </c>
      <c r="AE2907"/>
    </row>
    <row r="2908" spans="1:31" s="563" customFormat="1">
      <c r="A2908"/>
      <c r="B2908"/>
      <c r="C2908" s="568">
        <v>2027</v>
      </c>
      <c r="D2908" s="569" t="s">
        <v>75</v>
      </c>
      <c r="E2908" s="569" t="s">
        <v>337</v>
      </c>
      <c r="F2908" s="573" t="s">
        <v>141</v>
      </c>
      <c r="G2908" s="569" t="s">
        <v>42</v>
      </c>
      <c r="H2908" s="569" t="s">
        <v>41</v>
      </c>
      <c r="I2908" s="575" t="s">
        <v>54</v>
      </c>
      <c r="J2908" s="569" t="s">
        <v>87</v>
      </c>
      <c r="K2908" s="569" t="s">
        <v>106</v>
      </c>
      <c r="L2908" s="570">
        <v>0.5</v>
      </c>
      <c r="M2908" s="571">
        <v>4.4979128107822923</v>
      </c>
      <c r="N2908" s="572">
        <v>203.91101999999992</v>
      </c>
      <c r="O2908" s="668" t="s">
        <v>151</v>
      </c>
      <c r="P2908" s="668" t="s">
        <v>87</v>
      </c>
      <c r="Q2908" s="574" t="s">
        <v>8811</v>
      </c>
      <c r="R2908" s="574" t="s">
        <v>9047</v>
      </c>
      <c r="S2908" s="574" t="s">
        <v>8848</v>
      </c>
      <c r="T2908" s="574" t="s">
        <v>10157</v>
      </c>
      <c r="U2908" s="574" t="s">
        <v>8856</v>
      </c>
      <c r="V2908" s="574" t="s">
        <v>9068</v>
      </c>
      <c r="W2908" s="575" t="s">
        <v>10176</v>
      </c>
      <c r="X2908" s="575" t="s">
        <v>10177</v>
      </c>
      <c r="Y2908" s="576" t="s">
        <v>10208</v>
      </c>
      <c r="Z2908" s="577" t="s">
        <v>10210</v>
      </c>
      <c r="AA2908" s="578" t="s">
        <v>10179</v>
      </c>
      <c r="AE2908"/>
    </row>
    <row r="2909" spans="1:31" s="563" customFormat="1">
      <c r="A2909"/>
      <c r="B2909"/>
      <c r="C2909" s="568">
        <v>2027</v>
      </c>
      <c r="D2909" s="569" t="s">
        <v>75</v>
      </c>
      <c r="E2909" s="569" t="s">
        <v>337</v>
      </c>
      <c r="F2909" s="573" t="s">
        <v>141</v>
      </c>
      <c r="G2909" s="569" t="s">
        <v>42</v>
      </c>
      <c r="H2909" s="569" t="s">
        <v>41</v>
      </c>
      <c r="I2909" s="575" t="s">
        <v>54</v>
      </c>
      <c r="J2909" s="569" t="s">
        <v>87</v>
      </c>
      <c r="K2909" s="569" t="s">
        <v>79</v>
      </c>
      <c r="L2909" s="570">
        <v>0.2</v>
      </c>
      <c r="M2909" s="571">
        <v>1.7991651243129168</v>
      </c>
      <c r="N2909" s="572">
        <v>81.564407999999972</v>
      </c>
      <c r="O2909" s="668" t="s">
        <v>151</v>
      </c>
      <c r="P2909" s="668" t="s">
        <v>87</v>
      </c>
      <c r="Q2909" s="574" t="s">
        <v>8957</v>
      </c>
      <c r="R2909" s="574" t="s">
        <v>9114</v>
      </c>
      <c r="S2909" s="574" t="s">
        <v>8848</v>
      </c>
      <c r="T2909" s="574" t="s">
        <v>10157</v>
      </c>
      <c r="U2909" s="574" t="s">
        <v>9290</v>
      </c>
      <c r="V2909" s="574" t="s">
        <v>9291</v>
      </c>
      <c r="W2909" s="575" t="s">
        <v>10182</v>
      </c>
      <c r="X2909" s="575" t="s">
        <v>10183</v>
      </c>
      <c r="Y2909" s="576" t="s">
        <v>10208</v>
      </c>
      <c r="Z2909" s="577" t="s">
        <v>10211</v>
      </c>
      <c r="AA2909" s="578" t="s">
        <v>10185</v>
      </c>
      <c r="AE2909"/>
    </row>
    <row r="2910" spans="1:31" s="563" customFormat="1">
      <c r="A2910"/>
      <c r="B2910"/>
      <c r="C2910" s="568">
        <v>2027</v>
      </c>
      <c r="D2910" s="569" t="s">
        <v>75</v>
      </c>
      <c r="E2910" s="569" t="s">
        <v>337</v>
      </c>
      <c r="F2910" s="573" t="s">
        <v>141</v>
      </c>
      <c r="G2910" s="569" t="s">
        <v>42</v>
      </c>
      <c r="H2910" s="569" t="s">
        <v>41</v>
      </c>
      <c r="I2910" s="575" t="s">
        <v>54</v>
      </c>
      <c r="J2910" s="569" t="s">
        <v>83</v>
      </c>
      <c r="K2910" s="569" t="s">
        <v>81</v>
      </c>
      <c r="L2910" s="570">
        <v>1</v>
      </c>
      <c r="M2910" s="571">
        <v>29.492200130840398</v>
      </c>
      <c r="N2910" s="572">
        <v>53.976446470588215</v>
      </c>
      <c r="O2910" s="668" t="s">
        <v>382</v>
      </c>
      <c r="P2910" s="668" t="s">
        <v>83</v>
      </c>
      <c r="Q2910" s="574" t="s">
        <v>8867</v>
      </c>
      <c r="R2910" s="574" t="s">
        <v>9078</v>
      </c>
      <c r="S2910" s="574" t="s">
        <v>8869</v>
      </c>
      <c r="T2910" s="574" t="s">
        <v>10157</v>
      </c>
      <c r="U2910" s="574" t="s">
        <v>8870</v>
      </c>
      <c r="V2910" s="574" t="s">
        <v>9079</v>
      </c>
      <c r="W2910" s="575" t="s">
        <v>10212</v>
      </c>
      <c r="X2910" s="575" t="s">
        <v>10213</v>
      </c>
      <c r="Y2910" s="576" t="s">
        <v>10214</v>
      </c>
      <c r="Z2910" s="577" t="s">
        <v>10215</v>
      </c>
      <c r="AA2910" s="578" t="s">
        <v>10216</v>
      </c>
      <c r="AE2910"/>
    </row>
    <row r="2911" spans="1:31" s="563" customFormat="1">
      <c r="A2911"/>
      <c r="B2911"/>
      <c r="C2911" s="568">
        <v>2027</v>
      </c>
      <c r="D2911" s="569" t="s">
        <v>75</v>
      </c>
      <c r="E2911" s="569" t="s">
        <v>337</v>
      </c>
      <c r="F2911" s="573" t="s">
        <v>141</v>
      </c>
      <c r="G2911" s="569" t="s">
        <v>42</v>
      </c>
      <c r="H2911" s="569" t="s">
        <v>41</v>
      </c>
      <c r="I2911" s="575" t="s">
        <v>54</v>
      </c>
      <c r="J2911" s="569" t="s">
        <v>77</v>
      </c>
      <c r="K2911" s="569" t="s">
        <v>469</v>
      </c>
      <c r="L2911" s="570">
        <v>0.6</v>
      </c>
      <c r="M2911" s="571">
        <v>14.58524636495614</v>
      </c>
      <c r="N2911" s="572">
        <v>604.61988488372083</v>
      </c>
      <c r="O2911" s="668" t="s">
        <v>381</v>
      </c>
      <c r="P2911" s="668" t="s">
        <v>77</v>
      </c>
      <c r="Q2911" s="574" t="s">
        <v>8877</v>
      </c>
      <c r="R2911" s="574" t="s">
        <v>9083</v>
      </c>
      <c r="S2911" s="574" t="s">
        <v>8879</v>
      </c>
      <c r="T2911" s="574" t="s">
        <v>10157</v>
      </c>
      <c r="U2911" s="574" t="s">
        <v>8880</v>
      </c>
      <c r="V2911" s="574" t="s">
        <v>9084</v>
      </c>
      <c r="W2911" s="575" t="s">
        <v>10217</v>
      </c>
      <c r="X2911" s="575" t="s">
        <v>10218</v>
      </c>
      <c r="Y2911" s="576" t="s">
        <v>10219</v>
      </c>
      <c r="Z2911" s="577" t="s">
        <v>10220</v>
      </c>
      <c r="AA2911" s="578" t="s">
        <v>10221</v>
      </c>
      <c r="AE2911"/>
    </row>
    <row r="2912" spans="1:31" s="563" customFormat="1">
      <c r="A2912"/>
      <c r="B2912"/>
      <c r="C2912" s="568">
        <v>2027</v>
      </c>
      <c r="D2912" s="569" t="s">
        <v>75</v>
      </c>
      <c r="E2912" s="569" t="s">
        <v>337</v>
      </c>
      <c r="F2912" s="573" t="s">
        <v>141</v>
      </c>
      <c r="G2912" s="569" t="s">
        <v>42</v>
      </c>
      <c r="H2912" s="569" t="s">
        <v>41</v>
      </c>
      <c r="I2912" s="575" t="s">
        <v>54</v>
      </c>
      <c r="J2912" s="569" t="s">
        <v>77</v>
      </c>
      <c r="K2912" s="569" t="s">
        <v>93</v>
      </c>
      <c r="L2912" s="570">
        <v>0.4</v>
      </c>
      <c r="M2912" s="571">
        <v>9.7234975766374259</v>
      </c>
      <c r="N2912" s="572">
        <v>403.07992325581392</v>
      </c>
      <c r="O2912" s="668" t="s">
        <v>381</v>
      </c>
      <c r="P2912" s="668" t="s">
        <v>77</v>
      </c>
      <c r="Q2912" s="574" t="s">
        <v>8887</v>
      </c>
      <c r="R2912" s="574" t="s">
        <v>9088</v>
      </c>
      <c r="S2912" s="574" t="s">
        <v>8879</v>
      </c>
      <c r="T2912" s="574" t="s">
        <v>10157</v>
      </c>
      <c r="U2912" s="574" t="s">
        <v>8889</v>
      </c>
      <c r="V2912" s="574" t="s">
        <v>9089</v>
      </c>
      <c r="W2912" s="575" t="s">
        <v>10222</v>
      </c>
      <c r="X2912" s="575" t="s">
        <v>10223</v>
      </c>
      <c r="Y2912" s="576" t="s">
        <v>10219</v>
      </c>
      <c r="Z2912" s="577" t="s">
        <v>10224</v>
      </c>
      <c r="AA2912" s="578" t="s">
        <v>10225</v>
      </c>
      <c r="AE2912"/>
    </row>
    <row r="2913" spans="1:31" s="563" customFormat="1">
      <c r="A2913"/>
      <c r="B2913"/>
      <c r="C2913" s="568">
        <v>2027</v>
      </c>
      <c r="D2913" s="569" t="s">
        <v>75</v>
      </c>
      <c r="E2913" s="569" t="s">
        <v>337</v>
      </c>
      <c r="F2913" s="573" t="s">
        <v>141</v>
      </c>
      <c r="G2913" s="569" t="s">
        <v>42</v>
      </c>
      <c r="H2913" s="569" t="s">
        <v>41</v>
      </c>
      <c r="I2913" s="575" t="s">
        <v>54</v>
      </c>
      <c r="J2913" s="569" t="s">
        <v>349</v>
      </c>
      <c r="K2913" s="569" t="s">
        <v>115</v>
      </c>
      <c r="L2913" s="570">
        <v>0.2</v>
      </c>
      <c r="M2913" s="571">
        <v>1.7061188007006489</v>
      </c>
      <c r="N2913" s="572">
        <v>198.61462987012985</v>
      </c>
      <c r="O2913" s="668" t="s">
        <v>151</v>
      </c>
      <c r="P2913" s="668" t="s">
        <v>349</v>
      </c>
      <c r="Q2913" s="574" t="s">
        <v>8939</v>
      </c>
      <c r="R2913" s="574" t="s">
        <v>9093</v>
      </c>
      <c r="S2913" s="574" t="s">
        <v>8895</v>
      </c>
      <c r="T2913" s="574" t="s">
        <v>10157</v>
      </c>
      <c r="U2913" s="574" t="s">
        <v>9094</v>
      </c>
      <c r="V2913" s="574" t="s">
        <v>9095</v>
      </c>
      <c r="W2913" s="575" t="s">
        <v>10226</v>
      </c>
      <c r="X2913" s="575" t="s">
        <v>10227</v>
      </c>
      <c r="Y2913" s="576" t="s">
        <v>10228</v>
      </c>
      <c r="Z2913" s="577" t="s">
        <v>10229</v>
      </c>
      <c r="AA2913" s="578" t="s">
        <v>10230</v>
      </c>
      <c r="AE2913"/>
    </row>
    <row r="2914" spans="1:31" s="563" customFormat="1">
      <c r="A2914"/>
      <c r="B2914"/>
      <c r="C2914" s="568">
        <v>2027</v>
      </c>
      <c r="D2914" s="569" t="s">
        <v>75</v>
      </c>
      <c r="E2914" s="569" t="s">
        <v>337</v>
      </c>
      <c r="F2914" s="573" t="s">
        <v>141</v>
      </c>
      <c r="G2914" s="569" t="s">
        <v>42</v>
      </c>
      <c r="H2914" s="569" t="s">
        <v>41</v>
      </c>
      <c r="I2914" s="575" t="s">
        <v>54</v>
      </c>
      <c r="J2914" s="569" t="s">
        <v>349</v>
      </c>
      <c r="K2914" s="569" t="s">
        <v>104</v>
      </c>
      <c r="L2914" s="570">
        <v>0.5</v>
      </c>
      <c r="M2914" s="571">
        <v>4.2652970017516223</v>
      </c>
      <c r="N2914" s="572">
        <v>496.53657467532463</v>
      </c>
      <c r="O2914" s="668" t="s">
        <v>151</v>
      </c>
      <c r="P2914" s="668" t="s">
        <v>349</v>
      </c>
      <c r="Q2914" s="574" t="s">
        <v>8859</v>
      </c>
      <c r="R2914" s="574" t="s">
        <v>9054</v>
      </c>
      <c r="S2914" s="574" t="s">
        <v>8895</v>
      </c>
      <c r="T2914" s="574" t="s">
        <v>10157</v>
      </c>
      <c r="U2914" s="574" t="s">
        <v>8900</v>
      </c>
      <c r="V2914" s="574" t="s">
        <v>9101</v>
      </c>
      <c r="W2914" s="575" t="s">
        <v>10231</v>
      </c>
      <c r="X2914" s="575" t="s">
        <v>10232</v>
      </c>
      <c r="Y2914" s="576" t="s">
        <v>10228</v>
      </c>
      <c r="Z2914" s="577" t="s">
        <v>10233</v>
      </c>
      <c r="AA2914" s="578" t="s">
        <v>10234</v>
      </c>
      <c r="AE2914"/>
    </row>
    <row r="2915" spans="1:31" s="563" customFormat="1">
      <c r="A2915"/>
      <c r="B2915"/>
      <c r="C2915" s="568">
        <v>2027</v>
      </c>
      <c r="D2915" s="569" t="s">
        <v>75</v>
      </c>
      <c r="E2915" s="569" t="s">
        <v>337</v>
      </c>
      <c r="F2915" s="573" t="s">
        <v>141</v>
      </c>
      <c r="G2915" s="569" t="s">
        <v>42</v>
      </c>
      <c r="H2915" s="569" t="s">
        <v>41</v>
      </c>
      <c r="I2915" s="575" t="s">
        <v>54</v>
      </c>
      <c r="J2915" s="569" t="s">
        <v>349</v>
      </c>
      <c r="K2915" s="569" t="s">
        <v>79</v>
      </c>
      <c r="L2915" s="570">
        <v>0.3</v>
      </c>
      <c r="M2915" s="571">
        <v>2.5591782010509738</v>
      </c>
      <c r="N2915" s="572">
        <v>297.92194480519476</v>
      </c>
      <c r="O2915" s="668" t="s">
        <v>151</v>
      </c>
      <c r="P2915" s="668" t="s">
        <v>349</v>
      </c>
      <c r="Q2915" s="574" t="s">
        <v>8957</v>
      </c>
      <c r="R2915" s="574" t="s">
        <v>9114</v>
      </c>
      <c r="S2915" s="574" t="s">
        <v>8895</v>
      </c>
      <c r="T2915" s="574" t="s">
        <v>10157</v>
      </c>
      <c r="U2915" s="574" t="s">
        <v>9467</v>
      </c>
      <c r="V2915" s="574" t="s">
        <v>9549</v>
      </c>
      <c r="W2915" s="575" t="s">
        <v>10182</v>
      </c>
      <c r="X2915" s="575" t="s">
        <v>10183</v>
      </c>
      <c r="Y2915" s="576" t="s">
        <v>10228</v>
      </c>
      <c r="Z2915" s="577" t="s">
        <v>10235</v>
      </c>
      <c r="AA2915" s="578" t="s">
        <v>10185</v>
      </c>
      <c r="AE2915"/>
    </row>
    <row r="2916" spans="1:31" s="563" customFormat="1">
      <c r="A2916"/>
      <c r="B2916"/>
      <c r="C2916" s="568">
        <v>2027</v>
      </c>
      <c r="D2916" s="569" t="s">
        <v>75</v>
      </c>
      <c r="E2916" s="569" t="s">
        <v>337</v>
      </c>
      <c r="F2916" s="573" t="s">
        <v>141</v>
      </c>
      <c r="G2916" s="569" t="s">
        <v>42</v>
      </c>
      <c r="H2916" s="569" t="s">
        <v>41</v>
      </c>
      <c r="I2916" s="575" t="s">
        <v>54</v>
      </c>
      <c r="J2916" s="569" t="s">
        <v>76</v>
      </c>
      <c r="K2916" s="569" t="s">
        <v>79</v>
      </c>
      <c r="L2916" s="570">
        <v>1</v>
      </c>
      <c r="M2916" s="571">
        <v>0.4530251751002215</v>
      </c>
      <c r="N2916" s="572">
        <v>203.91102000000001</v>
      </c>
      <c r="O2916" s="668" t="s">
        <v>151</v>
      </c>
      <c r="P2916" s="668" t="s">
        <v>76</v>
      </c>
      <c r="Q2916" s="574" t="s">
        <v>8957</v>
      </c>
      <c r="R2916" s="574" t="s">
        <v>9114</v>
      </c>
      <c r="S2916" s="574" t="s">
        <v>8903</v>
      </c>
      <c r="T2916" s="574" t="s">
        <v>10157</v>
      </c>
      <c r="U2916" s="574" t="s">
        <v>9310</v>
      </c>
      <c r="V2916" s="574" t="s">
        <v>9311</v>
      </c>
      <c r="W2916" s="575" t="s">
        <v>10182</v>
      </c>
      <c r="X2916" s="575" t="s">
        <v>10183</v>
      </c>
      <c r="Y2916" s="576" t="s">
        <v>10236</v>
      </c>
      <c r="Z2916" s="577" t="s">
        <v>10237</v>
      </c>
      <c r="AA2916" s="578" t="s">
        <v>10185</v>
      </c>
      <c r="AE2916"/>
    </row>
    <row r="2917" spans="1:31" s="563" customFormat="1">
      <c r="A2917"/>
      <c r="B2917"/>
      <c r="C2917" s="568">
        <v>2027</v>
      </c>
      <c r="D2917" s="569" t="s">
        <v>75</v>
      </c>
      <c r="E2917" s="569" t="s">
        <v>337</v>
      </c>
      <c r="F2917" s="573" t="s">
        <v>141</v>
      </c>
      <c r="G2917" s="569" t="s">
        <v>42</v>
      </c>
      <c r="H2917" s="569" t="s">
        <v>41</v>
      </c>
      <c r="I2917" s="575" t="s">
        <v>54</v>
      </c>
      <c r="J2917" s="569" t="s">
        <v>74</v>
      </c>
      <c r="K2917" s="569" t="s">
        <v>104</v>
      </c>
      <c r="L2917" s="570">
        <v>0.5</v>
      </c>
      <c r="M2917" s="571">
        <v>2.4225109557647131</v>
      </c>
      <c r="N2917" s="572">
        <v>1092.3804642857142</v>
      </c>
      <c r="O2917" s="668" t="s">
        <v>151</v>
      </c>
      <c r="P2917" s="668" t="s">
        <v>74</v>
      </c>
      <c r="Q2917" s="574" t="s">
        <v>8859</v>
      </c>
      <c r="R2917" s="574" t="s">
        <v>9054</v>
      </c>
      <c r="S2917" s="574" t="s">
        <v>8916</v>
      </c>
      <c r="T2917" s="574" t="s">
        <v>10157</v>
      </c>
      <c r="U2917" s="574" t="s">
        <v>9314</v>
      </c>
      <c r="V2917" s="574" t="s">
        <v>9315</v>
      </c>
      <c r="W2917" s="575" t="s">
        <v>10231</v>
      </c>
      <c r="X2917" s="575" t="s">
        <v>10232</v>
      </c>
      <c r="Y2917" s="576" t="s">
        <v>10238</v>
      </c>
      <c r="Z2917" s="577" t="s">
        <v>10239</v>
      </c>
      <c r="AA2917" s="578" t="s">
        <v>10234</v>
      </c>
      <c r="AE2917"/>
    </row>
    <row r="2918" spans="1:31" s="563" customFormat="1">
      <c r="A2918"/>
      <c r="B2918"/>
      <c r="C2918" s="568">
        <v>2027</v>
      </c>
      <c r="D2918" s="569" t="s">
        <v>75</v>
      </c>
      <c r="E2918" s="569" t="s">
        <v>337</v>
      </c>
      <c r="F2918" s="573" t="s">
        <v>141</v>
      </c>
      <c r="G2918" s="569" t="s">
        <v>42</v>
      </c>
      <c r="H2918" s="569" t="s">
        <v>41</v>
      </c>
      <c r="I2918" s="575" t="s">
        <v>54</v>
      </c>
      <c r="J2918" s="569" t="s">
        <v>74</v>
      </c>
      <c r="K2918" s="569" t="s">
        <v>79</v>
      </c>
      <c r="L2918" s="570">
        <v>0.5</v>
      </c>
      <c r="M2918" s="571">
        <v>2.4225109557647131</v>
      </c>
      <c r="N2918" s="572">
        <v>1092.3804642857142</v>
      </c>
      <c r="O2918" s="668" t="s">
        <v>151</v>
      </c>
      <c r="P2918" s="668" t="s">
        <v>74</v>
      </c>
      <c r="Q2918" s="574" t="s">
        <v>8957</v>
      </c>
      <c r="R2918" s="574" t="s">
        <v>9114</v>
      </c>
      <c r="S2918" s="574" t="s">
        <v>8916</v>
      </c>
      <c r="T2918" s="574" t="s">
        <v>10157</v>
      </c>
      <c r="U2918" s="574" t="s">
        <v>9115</v>
      </c>
      <c r="V2918" s="574" t="s">
        <v>9116</v>
      </c>
      <c r="W2918" s="575" t="s">
        <v>10182</v>
      </c>
      <c r="X2918" s="575" t="s">
        <v>10183</v>
      </c>
      <c r="Y2918" s="576" t="s">
        <v>10238</v>
      </c>
      <c r="Z2918" s="577" t="s">
        <v>10240</v>
      </c>
      <c r="AA2918" s="578" t="s">
        <v>10185</v>
      </c>
      <c r="AE2918"/>
    </row>
    <row r="2919" spans="1:31" s="563" customFormat="1">
      <c r="A2919"/>
      <c r="B2919"/>
      <c r="C2919" s="568">
        <v>2027</v>
      </c>
      <c r="D2919" s="569" t="s">
        <v>75</v>
      </c>
      <c r="E2919" s="569" t="s">
        <v>337</v>
      </c>
      <c r="F2919" s="573" t="s">
        <v>141</v>
      </c>
      <c r="G2919" s="569" t="s">
        <v>42</v>
      </c>
      <c r="H2919" s="569" t="s">
        <v>41</v>
      </c>
      <c r="I2919" s="575" t="s">
        <v>54</v>
      </c>
      <c r="J2919" s="569" t="s">
        <v>351</v>
      </c>
      <c r="K2919" s="569" t="s">
        <v>100</v>
      </c>
      <c r="L2919" s="570">
        <v>0.2</v>
      </c>
      <c r="M2919" s="571">
        <v>1.2857043516484667</v>
      </c>
      <c r="N2919" s="572">
        <v>5.7774789000000002</v>
      </c>
      <c r="O2919" s="668" t="s">
        <v>151</v>
      </c>
      <c r="P2919" s="668" t="s">
        <v>351</v>
      </c>
      <c r="Q2919" s="574" t="s">
        <v>8924</v>
      </c>
      <c r="R2919" s="574" t="s">
        <v>9120</v>
      </c>
      <c r="S2919" s="574" t="s">
        <v>8926</v>
      </c>
      <c r="T2919" s="574" t="s">
        <v>10157</v>
      </c>
      <c r="U2919" s="574" t="s">
        <v>8927</v>
      </c>
      <c r="V2919" s="574" t="s">
        <v>9121</v>
      </c>
      <c r="W2919" s="575" t="s">
        <v>10241</v>
      </c>
      <c r="X2919" s="575" t="s">
        <v>10242</v>
      </c>
      <c r="Y2919" s="576" t="s">
        <v>10243</v>
      </c>
      <c r="Z2919" s="577" t="s">
        <v>10244</v>
      </c>
      <c r="AA2919" s="578" t="s">
        <v>10245</v>
      </c>
      <c r="AE2919"/>
    </row>
    <row r="2920" spans="1:31" s="563" customFormat="1">
      <c r="A2920"/>
      <c r="B2920"/>
      <c r="C2920" s="568">
        <v>2027</v>
      </c>
      <c r="D2920" s="569" t="s">
        <v>75</v>
      </c>
      <c r="E2920" s="569" t="s">
        <v>337</v>
      </c>
      <c r="F2920" s="573" t="s">
        <v>141</v>
      </c>
      <c r="G2920" s="569" t="s">
        <v>42</v>
      </c>
      <c r="H2920" s="569" t="s">
        <v>41</v>
      </c>
      <c r="I2920" s="575" t="s">
        <v>54</v>
      </c>
      <c r="J2920" s="569" t="s">
        <v>351</v>
      </c>
      <c r="K2920" s="569" t="s">
        <v>470</v>
      </c>
      <c r="L2920" s="570">
        <v>0.8</v>
      </c>
      <c r="M2920" s="571">
        <v>5.142817406593867</v>
      </c>
      <c r="N2920" s="572">
        <v>23.109915600000001</v>
      </c>
      <c r="O2920" s="668" t="s">
        <v>151</v>
      </c>
      <c r="P2920" s="668" t="s">
        <v>351</v>
      </c>
      <c r="Q2920" s="574" t="s">
        <v>9012</v>
      </c>
      <c r="R2920" s="574" t="s">
        <v>9072</v>
      </c>
      <c r="S2920" s="574" t="s">
        <v>8926</v>
      </c>
      <c r="T2920" s="574" t="s">
        <v>10157</v>
      </c>
      <c r="U2920" s="574" t="s">
        <v>9014</v>
      </c>
      <c r="V2920" s="574" t="s">
        <v>9125</v>
      </c>
      <c r="W2920" s="575" t="s">
        <v>10246</v>
      </c>
      <c r="X2920" s="575" t="s">
        <v>10247</v>
      </c>
      <c r="Y2920" s="576" t="s">
        <v>10243</v>
      </c>
      <c r="Z2920" s="577" t="s">
        <v>10248</v>
      </c>
      <c r="AA2920" s="578" t="s">
        <v>10249</v>
      </c>
      <c r="AE2920"/>
    </row>
    <row r="2921" spans="1:31" s="563" customFormat="1">
      <c r="A2921"/>
      <c r="B2921"/>
      <c r="C2921" s="568">
        <v>2027</v>
      </c>
      <c r="D2921" s="569" t="s">
        <v>75</v>
      </c>
      <c r="E2921" s="569" t="s">
        <v>337</v>
      </c>
      <c r="F2921" s="573" t="s">
        <v>141</v>
      </c>
      <c r="G2921" s="569" t="s">
        <v>42</v>
      </c>
      <c r="H2921" s="569" t="s">
        <v>41</v>
      </c>
      <c r="I2921" s="575" t="s">
        <v>54</v>
      </c>
      <c r="J2921" s="569" t="s">
        <v>67</v>
      </c>
      <c r="K2921" s="569" t="s">
        <v>81</v>
      </c>
      <c r="L2921" s="570">
        <v>1</v>
      </c>
      <c r="M2921" s="571">
        <v>9.1052707339705314</v>
      </c>
      <c r="N2921" s="572">
        <v>34.367025842696627</v>
      </c>
      <c r="O2921" s="668" t="s">
        <v>382</v>
      </c>
      <c r="P2921" s="668" t="s">
        <v>67</v>
      </c>
      <c r="Q2921" s="574" t="s">
        <v>8867</v>
      </c>
      <c r="R2921" s="574" t="s">
        <v>9078</v>
      </c>
      <c r="S2921" s="574" t="s">
        <v>8934</v>
      </c>
      <c r="T2921" s="574" t="s">
        <v>10157</v>
      </c>
      <c r="U2921" s="574" t="s">
        <v>8935</v>
      </c>
      <c r="V2921" s="574" t="s">
        <v>9130</v>
      </c>
      <c r="W2921" s="575" t="s">
        <v>10212</v>
      </c>
      <c r="X2921" s="575" t="s">
        <v>10213</v>
      </c>
      <c r="Y2921" s="576" t="s">
        <v>10250</v>
      </c>
      <c r="Z2921" s="577" t="s">
        <v>10251</v>
      </c>
      <c r="AA2921" s="578" t="s">
        <v>10216</v>
      </c>
      <c r="AE2921"/>
    </row>
    <row r="2922" spans="1:31" s="563" customFormat="1">
      <c r="A2922"/>
      <c r="B2922"/>
      <c r="C2922" s="568">
        <v>2027</v>
      </c>
      <c r="D2922" s="569" t="s">
        <v>75</v>
      </c>
      <c r="E2922" s="569" t="s">
        <v>337</v>
      </c>
      <c r="F2922" s="573" t="s">
        <v>141</v>
      </c>
      <c r="G2922" s="569" t="s">
        <v>42</v>
      </c>
      <c r="H2922" s="569" t="s">
        <v>41</v>
      </c>
      <c r="I2922" s="575" t="s">
        <v>54</v>
      </c>
      <c r="J2922" s="569" t="s">
        <v>66</v>
      </c>
      <c r="K2922" s="569" t="s">
        <v>310</v>
      </c>
      <c r="L2922" s="570">
        <v>0.8</v>
      </c>
      <c r="M2922" s="571">
        <v>20.006835042993124</v>
      </c>
      <c r="N2922" s="572">
        <v>801.89726966292119</v>
      </c>
      <c r="O2922" s="668" t="s">
        <v>381</v>
      </c>
      <c r="P2922" s="668" t="s">
        <v>66</v>
      </c>
      <c r="Q2922" s="574" t="s">
        <v>8949</v>
      </c>
      <c r="R2922" s="574" t="s">
        <v>9134</v>
      </c>
      <c r="S2922" s="574" t="s">
        <v>8941</v>
      </c>
      <c r="T2922" s="574" t="s">
        <v>10157</v>
      </c>
      <c r="U2922" s="574" t="s">
        <v>8951</v>
      </c>
      <c r="V2922" s="574" t="s">
        <v>9135</v>
      </c>
      <c r="W2922" s="575" t="s">
        <v>10252</v>
      </c>
      <c r="X2922" s="575" t="s">
        <v>10253</v>
      </c>
      <c r="Y2922" s="576" t="s">
        <v>10254</v>
      </c>
      <c r="Z2922" s="577" t="s">
        <v>10255</v>
      </c>
      <c r="AA2922" s="578" t="s">
        <v>10256</v>
      </c>
      <c r="AE2922"/>
    </row>
    <row r="2923" spans="1:31" s="563" customFormat="1">
      <c r="A2923"/>
      <c r="B2923"/>
      <c r="C2923" s="568">
        <v>2027</v>
      </c>
      <c r="D2923" s="569" t="s">
        <v>75</v>
      </c>
      <c r="E2923" s="569" t="s">
        <v>337</v>
      </c>
      <c r="F2923" s="573" t="s">
        <v>141</v>
      </c>
      <c r="G2923" s="569" t="s">
        <v>42</v>
      </c>
      <c r="H2923" s="569" t="s">
        <v>41</v>
      </c>
      <c r="I2923" s="575" t="s">
        <v>54</v>
      </c>
      <c r="J2923" s="569" t="s">
        <v>66</v>
      </c>
      <c r="K2923" s="569" t="s">
        <v>90</v>
      </c>
      <c r="L2923" s="570">
        <v>0.2</v>
      </c>
      <c r="M2923" s="571">
        <v>5.0017087607482811</v>
      </c>
      <c r="N2923" s="572">
        <v>200.4743174157303</v>
      </c>
      <c r="O2923" s="668" t="s">
        <v>381</v>
      </c>
      <c r="P2923" s="668" t="s">
        <v>66</v>
      </c>
      <c r="Q2923" s="574" t="s">
        <v>8793</v>
      </c>
      <c r="R2923" s="574" t="s">
        <v>9037</v>
      </c>
      <c r="S2923" s="574" t="s">
        <v>8941</v>
      </c>
      <c r="T2923" s="574" t="s">
        <v>10157</v>
      </c>
      <c r="U2923" s="574" t="s">
        <v>10257</v>
      </c>
      <c r="V2923" s="574" t="s">
        <v>10258</v>
      </c>
      <c r="W2923" s="575" t="s">
        <v>10259</v>
      </c>
      <c r="X2923" s="575" t="s">
        <v>10260</v>
      </c>
      <c r="Y2923" s="576" t="s">
        <v>10254</v>
      </c>
      <c r="Z2923" s="577" t="s">
        <v>10261</v>
      </c>
      <c r="AA2923" s="578" t="s">
        <v>10262</v>
      </c>
      <c r="AE2923"/>
    </row>
    <row r="2924" spans="1:31" s="563" customFormat="1">
      <c r="A2924"/>
      <c r="B2924"/>
      <c r="C2924" s="568">
        <v>2027</v>
      </c>
      <c r="D2924" s="569" t="s">
        <v>75</v>
      </c>
      <c r="E2924" s="569" t="s">
        <v>337</v>
      </c>
      <c r="F2924" s="573" t="s">
        <v>141</v>
      </c>
      <c r="G2924" s="569" t="s">
        <v>42</v>
      </c>
      <c r="H2924" s="569" t="s">
        <v>41</v>
      </c>
      <c r="I2924" s="575" t="s">
        <v>54</v>
      </c>
      <c r="J2924" s="569" t="s">
        <v>348</v>
      </c>
      <c r="K2924" s="569" t="s">
        <v>471</v>
      </c>
      <c r="L2924" s="570">
        <v>1</v>
      </c>
      <c r="M2924" s="571">
        <v>23.161919045851331</v>
      </c>
      <c r="N2924" s="572">
        <v>2655.0914062499996</v>
      </c>
      <c r="O2924" s="668" t="s">
        <v>151</v>
      </c>
      <c r="P2924" s="668" t="s">
        <v>348</v>
      </c>
      <c r="Q2924" s="574" t="s">
        <v>9276</v>
      </c>
      <c r="R2924" s="574" t="s">
        <v>9277</v>
      </c>
      <c r="S2924" s="574" t="s">
        <v>8965</v>
      </c>
      <c r="T2924" s="574" t="s">
        <v>10157</v>
      </c>
      <c r="U2924" s="574" t="s">
        <v>9335</v>
      </c>
      <c r="V2924" s="574" t="s">
        <v>9336</v>
      </c>
      <c r="W2924" s="575" t="s">
        <v>10204</v>
      </c>
      <c r="X2924" s="575" t="s">
        <v>10205</v>
      </c>
      <c r="Y2924" s="576" t="s">
        <v>10263</v>
      </c>
      <c r="Z2924" s="577" t="s">
        <v>10264</v>
      </c>
      <c r="AA2924" s="578" t="s">
        <v>10207</v>
      </c>
      <c r="AE2924"/>
    </row>
    <row r="2925" spans="1:31" s="563" customFormat="1">
      <c r="A2925"/>
      <c r="B2925"/>
      <c r="C2925" s="568">
        <v>2027</v>
      </c>
      <c r="D2925" s="569" t="s">
        <v>39</v>
      </c>
      <c r="E2925" s="569" t="s">
        <v>337</v>
      </c>
      <c r="F2925" s="573" t="s">
        <v>141</v>
      </c>
      <c r="G2925" s="569" t="s">
        <v>42</v>
      </c>
      <c r="H2925" s="569" t="s">
        <v>41</v>
      </c>
      <c r="I2925" s="575" t="s">
        <v>54</v>
      </c>
      <c r="J2925" s="569" t="s">
        <v>352</v>
      </c>
      <c r="K2925" s="569" t="s">
        <v>346</v>
      </c>
      <c r="L2925" s="570">
        <v>1</v>
      </c>
      <c r="M2925" s="571">
        <v>0.41416114794357001</v>
      </c>
      <c r="N2925" s="572">
        <v>16.924319999999998</v>
      </c>
      <c r="O2925" s="668" t="s">
        <v>151</v>
      </c>
      <c r="P2925" s="668" t="s">
        <v>352</v>
      </c>
      <c r="Q2925" s="574" t="s">
        <v>8782</v>
      </c>
      <c r="R2925" s="574" t="s">
        <v>9032</v>
      </c>
      <c r="S2925" s="574" t="s">
        <v>8784</v>
      </c>
      <c r="T2925" s="574" t="s">
        <v>10265</v>
      </c>
      <c r="U2925" s="574" t="s">
        <v>8786</v>
      </c>
      <c r="V2925" s="574" t="s">
        <v>9033</v>
      </c>
      <c r="W2925" s="575" t="s">
        <v>10266</v>
      </c>
      <c r="X2925" s="575" t="s">
        <v>10267</v>
      </c>
      <c r="Y2925" s="576" t="s">
        <v>10268</v>
      </c>
      <c r="Z2925" s="577" t="s">
        <v>10269</v>
      </c>
      <c r="AA2925" s="578" t="s">
        <v>10270</v>
      </c>
      <c r="AE2925"/>
    </row>
    <row r="2926" spans="1:31" s="563" customFormat="1">
      <c r="A2926"/>
      <c r="B2926"/>
      <c r="C2926" s="568">
        <v>2027</v>
      </c>
      <c r="D2926" s="569" t="s">
        <v>39</v>
      </c>
      <c r="E2926" s="569" t="s">
        <v>337</v>
      </c>
      <c r="F2926" s="573" t="s">
        <v>141</v>
      </c>
      <c r="G2926" s="569" t="s">
        <v>42</v>
      </c>
      <c r="H2926" s="569" t="s">
        <v>41</v>
      </c>
      <c r="I2926" s="575" t="s">
        <v>54</v>
      </c>
      <c r="J2926" s="569" t="s">
        <v>116</v>
      </c>
      <c r="K2926" s="569" t="s">
        <v>111</v>
      </c>
      <c r="L2926" s="570">
        <v>0.5</v>
      </c>
      <c r="M2926" s="571">
        <v>0.13469710778968799</v>
      </c>
      <c r="N2926" s="572">
        <v>0.55187999999999993</v>
      </c>
      <c r="O2926" s="668" t="s">
        <v>382</v>
      </c>
      <c r="P2926" s="668" t="s">
        <v>116</v>
      </c>
      <c r="Q2926" s="574" t="s">
        <v>8908</v>
      </c>
      <c r="R2926" s="574" t="s">
        <v>9105</v>
      </c>
      <c r="S2926" s="574" t="s">
        <v>8795</v>
      </c>
      <c r="T2926" s="574" t="s">
        <v>10265</v>
      </c>
      <c r="U2926" s="574" t="s">
        <v>9408</v>
      </c>
      <c r="V2926" s="574" t="s">
        <v>9515</v>
      </c>
      <c r="W2926" s="575" t="s">
        <v>10271</v>
      </c>
      <c r="X2926" s="575" t="s">
        <v>10272</v>
      </c>
      <c r="Y2926" s="576" t="s">
        <v>10273</v>
      </c>
      <c r="Z2926" s="577" t="s">
        <v>10274</v>
      </c>
      <c r="AA2926" s="578" t="s">
        <v>10275</v>
      </c>
      <c r="AE2926"/>
    </row>
    <row r="2927" spans="1:31" s="563" customFormat="1">
      <c r="A2927"/>
      <c r="B2927"/>
      <c r="C2927" s="568">
        <v>2027</v>
      </c>
      <c r="D2927" s="569" t="s">
        <v>39</v>
      </c>
      <c r="E2927" s="569" t="s">
        <v>337</v>
      </c>
      <c r="F2927" s="573" t="s">
        <v>141</v>
      </c>
      <c r="G2927" s="569" t="s">
        <v>42</v>
      </c>
      <c r="H2927" s="569" t="s">
        <v>41</v>
      </c>
      <c r="I2927" s="575" t="s">
        <v>54</v>
      </c>
      <c r="J2927" s="569" t="s">
        <v>116</v>
      </c>
      <c r="K2927" s="569" t="s">
        <v>90</v>
      </c>
      <c r="L2927" s="570">
        <v>0.5</v>
      </c>
      <c r="M2927" s="571">
        <v>0.13469710778968799</v>
      </c>
      <c r="N2927" s="572">
        <v>0.55187999999999993</v>
      </c>
      <c r="O2927" s="668" t="s">
        <v>382</v>
      </c>
      <c r="P2927" s="668" t="s">
        <v>116</v>
      </c>
      <c r="Q2927" s="574" t="s">
        <v>8793</v>
      </c>
      <c r="R2927" s="574" t="s">
        <v>9037</v>
      </c>
      <c r="S2927" s="574" t="s">
        <v>8795</v>
      </c>
      <c r="T2927" s="574" t="s">
        <v>10265</v>
      </c>
      <c r="U2927" s="574" t="s">
        <v>8796</v>
      </c>
      <c r="V2927" s="574" t="s">
        <v>9038</v>
      </c>
      <c r="W2927" s="575" t="s">
        <v>10276</v>
      </c>
      <c r="X2927" s="575" t="s">
        <v>10277</v>
      </c>
      <c r="Y2927" s="576" t="s">
        <v>10273</v>
      </c>
      <c r="Z2927" s="577" t="s">
        <v>10278</v>
      </c>
      <c r="AA2927" s="578" t="s">
        <v>10279</v>
      </c>
      <c r="AE2927"/>
    </row>
    <row r="2928" spans="1:31" s="563" customFormat="1">
      <c r="A2928"/>
      <c r="B2928"/>
      <c r="C2928" s="568">
        <v>2027</v>
      </c>
      <c r="D2928" s="569" t="s">
        <v>39</v>
      </c>
      <c r="E2928" s="569" t="s">
        <v>337</v>
      </c>
      <c r="F2928" s="573" t="s">
        <v>141</v>
      </c>
      <c r="G2928" s="569" t="s">
        <v>42</v>
      </c>
      <c r="H2928" s="569" t="s">
        <v>41</v>
      </c>
      <c r="I2928" s="575" t="s">
        <v>54</v>
      </c>
      <c r="J2928" s="569" t="s">
        <v>109</v>
      </c>
      <c r="K2928" s="569" t="s">
        <v>111</v>
      </c>
      <c r="L2928" s="570">
        <v>0.5</v>
      </c>
      <c r="M2928" s="571">
        <v>0.31738604586480884</v>
      </c>
      <c r="N2928" s="572">
        <v>11.037599999999999</v>
      </c>
      <c r="O2928" s="668" t="s">
        <v>381</v>
      </c>
      <c r="P2928" s="668" t="s">
        <v>109</v>
      </c>
      <c r="Q2928" s="574" t="s">
        <v>8908</v>
      </c>
      <c r="R2928" s="574" t="s">
        <v>9105</v>
      </c>
      <c r="S2928" s="574" t="s">
        <v>8813</v>
      </c>
      <c r="T2928" s="574" t="s">
        <v>10265</v>
      </c>
      <c r="U2928" s="574" t="s">
        <v>9250</v>
      </c>
      <c r="V2928" s="574" t="s">
        <v>9251</v>
      </c>
      <c r="W2928" s="575" t="s">
        <v>10271</v>
      </c>
      <c r="X2928" s="575" t="s">
        <v>10272</v>
      </c>
      <c r="Y2928" s="576" t="s">
        <v>10280</v>
      </c>
      <c r="Z2928" s="577" t="s">
        <v>10281</v>
      </c>
      <c r="AA2928" s="578" t="s">
        <v>10275</v>
      </c>
      <c r="AE2928"/>
    </row>
    <row r="2929" spans="1:31" s="563" customFormat="1">
      <c r="A2929"/>
      <c r="B2929"/>
      <c r="C2929" s="568">
        <v>2027</v>
      </c>
      <c r="D2929" s="569" t="s">
        <v>39</v>
      </c>
      <c r="E2929" s="569" t="s">
        <v>337</v>
      </c>
      <c r="F2929" s="573" t="s">
        <v>141</v>
      </c>
      <c r="G2929" s="569" t="s">
        <v>42</v>
      </c>
      <c r="H2929" s="569" t="s">
        <v>41</v>
      </c>
      <c r="I2929" s="575" t="s">
        <v>54</v>
      </c>
      <c r="J2929" s="569" t="s">
        <v>109</v>
      </c>
      <c r="K2929" s="569" t="s">
        <v>90</v>
      </c>
      <c r="L2929" s="570">
        <v>0.5</v>
      </c>
      <c r="M2929" s="571">
        <v>0.31738604586480884</v>
      </c>
      <c r="N2929" s="572">
        <v>11.037599999999999</v>
      </c>
      <c r="O2929" s="668" t="s">
        <v>381</v>
      </c>
      <c r="P2929" s="668" t="s">
        <v>109</v>
      </c>
      <c r="Q2929" s="574" t="s">
        <v>8793</v>
      </c>
      <c r="R2929" s="574" t="s">
        <v>9037</v>
      </c>
      <c r="S2929" s="574" t="s">
        <v>8813</v>
      </c>
      <c r="T2929" s="574" t="s">
        <v>10265</v>
      </c>
      <c r="U2929" s="574" t="s">
        <v>9889</v>
      </c>
      <c r="V2929" s="574" t="s">
        <v>10025</v>
      </c>
      <c r="W2929" s="575" t="s">
        <v>10276</v>
      </c>
      <c r="X2929" s="575" t="s">
        <v>10277</v>
      </c>
      <c r="Y2929" s="576" t="s">
        <v>10280</v>
      </c>
      <c r="Z2929" s="577" t="s">
        <v>10282</v>
      </c>
      <c r="AA2929" s="578" t="s">
        <v>10279</v>
      </c>
      <c r="AE2929"/>
    </row>
    <row r="2930" spans="1:31" s="563" customFormat="1">
      <c r="A2930"/>
      <c r="B2930"/>
      <c r="C2930" s="568">
        <v>2027</v>
      </c>
      <c r="D2930" s="569" t="s">
        <v>39</v>
      </c>
      <c r="E2930" s="569" t="s">
        <v>337</v>
      </c>
      <c r="F2930" s="573" t="s">
        <v>141</v>
      </c>
      <c r="G2930" s="569" t="s">
        <v>42</v>
      </c>
      <c r="H2930" s="569" t="s">
        <v>41</v>
      </c>
      <c r="I2930" s="575" t="s">
        <v>54</v>
      </c>
      <c r="J2930" s="569" t="s">
        <v>350</v>
      </c>
      <c r="K2930" s="569" t="s">
        <v>310</v>
      </c>
      <c r="L2930" s="570">
        <v>1</v>
      </c>
      <c r="M2930" s="571">
        <v>0.47882468960880742</v>
      </c>
      <c r="N2930" s="572">
        <v>49.3626</v>
      </c>
      <c r="O2930" s="668" t="s">
        <v>151</v>
      </c>
      <c r="P2930" s="668" t="s">
        <v>350</v>
      </c>
      <c r="Q2930" s="574" t="s">
        <v>8949</v>
      </c>
      <c r="R2930" s="574" t="s">
        <v>9134</v>
      </c>
      <c r="S2930" s="574" t="s">
        <v>8823</v>
      </c>
      <c r="T2930" s="574" t="s">
        <v>10265</v>
      </c>
      <c r="U2930" s="574" t="s">
        <v>10283</v>
      </c>
      <c r="V2930" s="574" t="s">
        <v>10284</v>
      </c>
      <c r="W2930" s="575" t="s">
        <v>10285</v>
      </c>
      <c r="X2930" s="575" t="s">
        <v>10286</v>
      </c>
      <c r="Y2930" s="576" t="s">
        <v>10287</v>
      </c>
      <c r="Z2930" s="577" t="s">
        <v>10288</v>
      </c>
      <c r="AA2930" s="578" t="s">
        <v>10289</v>
      </c>
      <c r="AE2930"/>
    </row>
    <row r="2931" spans="1:31" s="563" customFormat="1">
      <c r="A2931"/>
      <c r="B2931"/>
      <c r="C2931" s="568">
        <v>2027</v>
      </c>
      <c r="D2931" s="569" t="s">
        <v>39</v>
      </c>
      <c r="E2931" s="569" t="s">
        <v>337</v>
      </c>
      <c r="F2931" s="573" t="s">
        <v>141</v>
      </c>
      <c r="G2931" s="569" t="s">
        <v>42</v>
      </c>
      <c r="H2931" s="569" t="s">
        <v>41</v>
      </c>
      <c r="I2931" s="575" t="s">
        <v>54</v>
      </c>
      <c r="J2931" s="569" t="s">
        <v>99</v>
      </c>
      <c r="K2931" s="569" t="s">
        <v>79</v>
      </c>
      <c r="L2931" s="570">
        <v>1</v>
      </c>
      <c r="M2931" s="571">
        <v>6.5719431486082225E-2</v>
      </c>
      <c r="N2931" s="572">
        <v>35.541071999999993</v>
      </c>
      <c r="O2931" s="668" t="s">
        <v>151</v>
      </c>
      <c r="P2931" s="668" t="s">
        <v>99</v>
      </c>
      <c r="Q2931" s="574" t="s">
        <v>8957</v>
      </c>
      <c r="R2931" s="574" t="s">
        <v>9114</v>
      </c>
      <c r="S2931" s="574" t="s">
        <v>8833</v>
      </c>
      <c r="T2931" s="574" t="s">
        <v>10265</v>
      </c>
      <c r="U2931" s="574" t="s">
        <v>9272</v>
      </c>
      <c r="V2931" s="574" t="s">
        <v>9273</v>
      </c>
      <c r="W2931" s="575" t="s">
        <v>10290</v>
      </c>
      <c r="X2931" s="575" t="s">
        <v>10291</v>
      </c>
      <c r="Y2931" s="576" t="s">
        <v>10292</v>
      </c>
      <c r="Z2931" s="577" t="s">
        <v>10293</v>
      </c>
      <c r="AA2931" s="578" t="s">
        <v>10294</v>
      </c>
      <c r="AE2931"/>
    </row>
    <row r="2932" spans="1:31" s="563" customFormat="1">
      <c r="A2932"/>
      <c r="B2932"/>
      <c r="C2932" s="568">
        <v>2027</v>
      </c>
      <c r="D2932" s="569" t="s">
        <v>39</v>
      </c>
      <c r="E2932" s="569" t="s">
        <v>337</v>
      </c>
      <c r="F2932" s="573" t="s">
        <v>141</v>
      </c>
      <c r="G2932" s="569" t="s">
        <v>42</v>
      </c>
      <c r="H2932" s="569" t="s">
        <v>41</v>
      </c>
      <c r="I2932" s="575" t="s">
        <v>54</v>
      </c>
      <c r="J2932" s="569" t="s">
        <v>96</v>
      </c>
      <c r="K2932" s="569" t="s">
        <v>79</v>
      </c>
      <c r="L2932" s="570">
        <v>1</v>
      </c>
      <c r="M2932" s="571">
        <v>7.2784761107757305E-3</v>
      </c>
      <c r="N2932" s="572">
        <v>13.539456000000001</v>
      </c>
      <c r="O2932" s="668" t="s">
        <v>151</v>
      </c>
      <c r="P2932" s="668" t="s">
        <v>96</v>
      </c>
      <c r="Q2932" s="574" t="s">
        <v>8957</v>
      </c>
      <c r="R2932" s="574" t="s">
        <v>9114</v>
      </c>
      <c r="S2932" s="574" t="s">
        <v>8841</v>
      </c>
      <c r="T2932" s="574" t="s">
        <v>10265</v>
      </c>
      <c r="U2932" s="574" t="s">
        <v>9349</v>
      </c>
      <c r="V2932" s="574" t="s">
        <v>9538</v>
      </c>
      <c r="W2932" s="575" t="s">
        <v>10290</v>
      </c>
      <c r="X2932" s="575" t="s">
        <v>10291</v>
      </c>
      <c r="Y2932" s="576" t="s">
        <v>10295</v>
      </c>
      <c r="Z2932" s="577" t="s">
        <v>10296</v>
      </c>
      <c r="AA2932" s="578" t="s">
        <v>10294</v>
      </c>
      <c r="AE2932"/>
    </row>
    <row r="2933" spans="1:31" s="563" customFormat="1">
      <c r="A2933"/>
      <c r="B2933"/>
      <c r="C2933" s="568">
        <v>2027</v>
      </c>
      <c r="D2933" s="569" t="s">
        <v>39</v>
      </c>
      <c r="E2933" s="569" t="s">
        <v>337</v>
      </c>
      <c r="F2933" s="573" t="s">
        <v>141</v>
      </c>
      <c r="G2933" s="569" t="s">
        <v>42</v>
      </c>
      <c r="H2933" s="569" t="s">
        <v>41</v>
      </c>
      <c r="I2933" s="575" t="s">
        <v>54</v>
      </c>
      <c r="J2933" s="569" t="s">
        <v>87</v>
      </c>
      <c r="K2933" s="569" t="s">
        <v>310</v>
      </c>
      <c r="L2933" s="570">
        <v>0.1</v>
      </c>
      <c r="M2933" s="571">
        <v>3.5838745307687547E-2</v>
      </c>
      <c r="N2933" s="572">
        <v>1.6247347199999997</v>
      </c>
      <c r="O2933" s="668" t="s">
        <v>151</v>
      </c>
      <c r="P2933" s="668" t="s">
        <v>87</v>
      </c>
      <c r="Q2933" s="574" t="s">
        <v>8949</v>
      </c>
      <c r="R2933" s="574" t="s">
        <v>9134</v>
      </c>
      <c r="S2933" s="574" t="s">
        <v>8848</v>
      </c>
      <c r="T2933" s="574" t="s">
        <v>10265</v>
      </c>
      <c r="U2933" s="574" t="s">
        <v>10297</v>
      </c>
      <c r="V2933" s="574" t="s">
        <v>10298</v>
      </c>
      <c r="W2933" s="575" t="s">
        <v>10285</v>
      </c>
      <c r="X2933" s="575" t="s">
        <v>10286</v>
      </c>
      <c r="Y2933" s="576" t="s">
        <v>10299</v>
      </c>
      <c r="Z2933" s="577" t="s">
        <v>10300</v>
      </c>
      <c r="AA2933" s="578" t="s">
        <v>10289</v>
      </c>
      <c r="AE2933"/>
    </row>
    <row r="2934" spans="1:31" s="563" customFormat="1">
      <c r="A2934"/>
      <c r="B2934"/>
      <c r="C2934" s="568">
        <v>2027</v>
      </c>
      <c r="D2934" s="569" t="s">
        <v>39</v>
      </c>
      <c r="E2934" s="569" t="s">
        <v>337</v>
      </c>
      <c r="F2934" s="573" t="s">
        <v>141</v>
      </c>
      <c r="G2934" s="569" t="s">
        <v>42</v>
      </c>
      <c r="H2934" s="569" t="s">
        <v>41</v>
      </c>
      <c r="I2934" s="575" t="s">
        <v>54</v>
      </c>
      <c r="J2934" s="569" t="s">
        <v>87</v>
      </c>
      <c r="K2934" s="569" t="s">
        <v>106</v>
      </c>
      <c r="L2934" s="570">
        <v>0.3</v>
      </c>
      <c r="M2934" s="571">
        <v>0.10751623592306263</v>
      </c>
      <c r="N2934" s="572">
        <v>4.8742041599999988</v>
      </c>
      <c r="O2934" s="668" t="s">
        <v>151</v>
      </c>
      <c r="P2934" s="668" t="s">
        <v>87</v>
      </c>
      <c r="Q2934" s="574" t="s">
        <v>8811</v>
      </c>
      <c r="R2934" s="574" t="s">
        <v>9047</v>
      </c>
      <c r="S2934" s="574" t="s">
        <v>8848</v>
      </c>
      <c r="T2934" s="574" t="s">
        <v>10265</v>
      </c>
      <c r="U2934" s="574" t="s">
        <v>8856</v>
      </c>
      <c r="V2934" s="574" t="s">
        <v>9068</v>
      </c>
      <c r="W2934" s="575" t="s">
        <v>10301</v>
      </c>
      <c r="X2934" s="575" t="s">
        <v>10302</v>
      </c>
      <c r="Y2934" s="576" t="s">
        <v>10299</v>
      </c>
      <c r="Z2934" s="577" t="s">
        <v>10303</v>
      </c>
      <c r="AA2934" s="578" t="s">
        <v>10304</v>
      </c>
      <c r="AE2934"/>
    </row>
    <row r="2935" spans="1:31" s="563" customFormat="1">
      <c r="A2935"/>
      <c r="B2935"/>
      <c r="C2935" s="568">
        <v>2027</v>
      </c>
      <c r="D2935" s="569" t="s">
        <v>39</v>
      </c>
      <c r="E2935" s="569" t="s">
        <v>337</v>
      </c>
      <c r="F2935" s="573" t="s">
        <v>141</v>
      </c>
      <c r="G2935" s="569" t="s">
        <v>42</v>
      </c>
      <c r="H2935" s="569" t="s">
        <v>41</v>
      </c>
      <c r="I2935" s="575" t="s">
        <v>54</v>
      </c>
      <c r="J2935" s="569" t="s">
        <v>87</v>
      </c>
      <c r="K2935" s="569" t="s">
        <v>104</v>
      </c>
      <c r="L2935" s="570">
        <v>0.3</v>
      </c>
      <c r="M2935" s="571">
        <v>0.10751623592306263</v>
      </c>
      <c r="N2935" s="572">
        <v>4.8742041599999988</v>
      </c>
      <c r="O2935" s="668" t="s">
        <v>151</v>
      </c>
      <c r="P2935" s="668" t="s">
        <v>87</v>
      </c>
      <c r="Q2935" s="574" t="s">
        <v>8859</v>
      </c>
      <c r="R2935" s="574" t="s">
        <v>9054</v>
      </c>
      <c r="S2935" s="574" t="s">
        <v>8848</v>
      </c>
      <c r="T2935" s="574" t="s">
        <v>10265</v>
      </c>
      <c r="U2935" s="574" t="s">
        <v>8861</v>
      </c>
      <c r="V2935" s="574" t="s">
        <v>9070</v>
      </c>
      <c r="W2935" s="575" t="s">
        <v>10305</v>
      </c>
      <c r="X2935" s="575" t="s">
        <v>10306</v>
      </c>
      <c r="Y2935" s="576" t="s">
        <v>10299</v>
      </c>
      <c r="Z2935" s="577" t="s">
        <v>10307</v>
      </c>
      <c r="AA2935" s="578" t="s">
        <v>10308</v>
      </c>
      <c r="AE2935"/>
    </row>
    <row r="2936" spans="1:31" s="563" customFormat="1">
      <c r="A2936"/>
      <c r="B2936"/>
      <c r="C2936" s="568">
        <v>2027</v>
      </c>
      <c r="D2936" s="569" t="s">
        <v>39</v>
      </c>
      <c r="E2936" s="569" t="s">
        <v>337</v>
      </c>
      <c r="F2936" s="573" t="s">
        <v>141</v>
      </c>
      <c r="G2936" s="569" t="s">
        <v>42</v>
      </c>
      <c r="H2936" s="569" t="s">
        <v>41</v>
      </c>
      <c r="I2936" s="575" t="s">
        <v>54</v>
      </c>
      <c r="J2936" s="569" t="s">
        <v>87</v>
      </c>
      <c r="K2936" s="569" t="s">
        <v>79</v>
      </c>
      <c r="L2936" s="570">
        <v>0.3</v>
      </c>
      <c r="M2936" s="571">
        <v>0.10751623592306263</v>
      </c>
      <c r="N2936" s="572">
        <v>4.8742041599999988</v>
      </c>
      <c r="O2936" s="668" t="s">
        <v>151</v>
      </c>
      <c r="P2936" s="668" t="s">
        <v>87</v>
      </c>
      <c r="Q2936" s="574" t="s">
        <v>8957</v>
      </c>
      <c r="R2936" s="574" t="s">
        <v>9114</v>
      </c>
      <c r="S2936" s="574" t="s">
        <v>8848</v>
      </c>
      <c r="T2936" s="574" t="s">
        <v>10265</v>
      </c>
      <c r="U2936" s="574" t="s">
        <v>9290</v>
      </c>
      <c r="V2936" s="574" t="s">
        <v>9291</v>
      </c>
      <c r="W2936" s="575" t="s">
        <v>10290</v>
      </c>
      <c r="X2936" s="575" t="s">
        <v>10291</v>
      </c>
      <c r="Y2936" s="576" t="s">
        <v>10299</v>
      </c>
      <c r="Z2936" s="577" t="s">
        <v>10309</v>
      </c>
      <c r="AA2936" s="578" t="s">
        <v>10294</v>
      </c>
      <c r="AE2936"/>
    </row>
    <row r="2937" spans="1:31" s="563" customFormat="1">
      <c r="A2937"/>
      <c r="B2937"/>
      <c r="C2937" s="568">
        <v>2027</v>
      </c>
      <c r="D2937" s="569" t="s">
        <v>39</v>
      </c>
      <c r="E2937" s="569" t="s">
        <v>337</v>
      </c>
      <c r="F2937" s="573" t="s">
        <v>141</v>
      </c>
      <c r="G2937" s="569" t="s">
        <v>42</v>
      </c>
      <c r="H2937" s="569" t="s">
        <v>41</v>
      </c>
      <c r="I2937" s="575" t="s">
        <v>54</v>
      </c>
      <c r="J2937" s="569" t="s">
        <v>83</v>
      </c>
      <c r="K2937" s="569" t="s">
        <v>81</v>
      </c>
      <c r="L2937" s="570">
        <v>1</v>
      </c>
      <c r="M2937" s="571">
        <v>1.1749487968272863</v>
      </c>
      <c r="N2937" s="572">
        <v>2.1503841882352934</v>
      </c>
      <c r="O2937" s="668" t="s">
        <v>382</v>
      </c>
      <c r="P2937" s="668" t="s">
        <v>83</v>
      </c>
      <c r="Q2937" s="574" t="s">
        <v>8867</v>
      </c>
      <c r="R2937" s="574" t="s">
        <v>9078</v>
      </c>
      <c r="S2937" s="574" t="s">
        <v>8869</v>
      </c>
      <c r="T2937" s="574" t="s">
        <v>10265</v>
      </c>
      <c r="U2937" s="574" t="s">
        <v>8870</v>
      </c>
      <c r="V2937" s="574" t="s">
        <v>9079</v>
      </c>
      <c r="W2937" s="575" t="s">
        <v>10310</v>
      </c>
      <c r="X2937" s="575" t="s">
        <v>10311</v>
      </c>
      <c r="Y2937" s="576" t="s">
        <v>10312</v>
      </c>
      <c r="Z2937" s="577" t="s">
        <v>10313</v>
      </c>
      <c r="AA2937" s="578" t="s">
        <v>10314</v>
      </c>
      <c r="AE2937"/>
    </row>
    <row r="2938" spans="1:31" s="563" customFormat="1">
      <c r="A2938"/>
      <c r="B2938"/>
      <c r="C2938" s="568">
        <v>2027</v>
      </c>
      <c r="D2938" s="569" t="s">
        <v>39</v>
      </c>
      <c r="E2938" s="569" t="s">
        <v>337</v>
      </c>
      <c r="F2938" s="573" t="s">
        <v>141</v>
      </c>
      <c r="G2938" s="569" t="s">
        <v>42</v>
      </c>
      <c r="H2938" s="569" t="s">
        <v>41</v>
      </c>
      <c r="I2938" s="575" t="s">
        <v>54</v>
      </c>
      <c r="J2938" s="569" t="s">
        <v>77</v>
      </c>
      <c r="K2938" s="569" t="s">
        <v>310</v>
      </c>
      <c r="L2938" s="570">
        <v>0.1</v>
      </c>
      <c r="M2938" s="571">
        <v>9.6844349759754839E-2</v>
      </c>
      <c r="N2938" s="572">
        <v>4.0146061395348838</v>
      </c>
      <c r="O2938" s="668" t="s">
        <v>381</v>
      </c>
      <c r="P2938" s="668" t="s">
        <v>77</v>
      </c>
      <c r="Q2938" s="574" t="s">
        <v>8949</v>
      </c>
      <c r="R2938" s="574" t="s">
        <v>9134</v>
      </c>
      <c r="S2938" s="574" t="s">
        <v>8879</v>
      </c>
      <c r="T2938" s="574" t="s">
        <v>10265</v>
      </c>
      <c r="U2938" s="574" t="s">
        <v>9787</v>
      </c>
      <c r="V2938" s="574" t="s">
        <v>10315</v>
      </c>
      <c r="W2938" s="575" t="s">
        <v>10285</v>
      </c>
      <c r="X2938" s="575" t="s">
        <v>10286</v>
      </c>
      <c r="Y2938" s="576" t="s">
        <v>10316</v>
      </c>
      <c r="Z2938" s="577" t="s">
        <v>10317</v>
      </c>
      <c r="AA2938" s="578" t="s">
        <v>10289</v>
      </c>
      <c r="AE2938"/>
    </row>
    <row r="2939" spans="1:31" s="563" customFormat="1">
      <c r="A2939"/>
      <c r="B2939"/>
      <c r="C2939" s="568">
        <v>2027</v>
      </c>
      <c r="D2939" s="569" t="s">
        <v>39</v>
      </c>
      <c r="E2939" s="569" t="s">
        <v>337</v>
      </c>
      <c r="F2939" s="573" t="s">
        <v>141</v>
      </c>
      <c r="G2939" s="569" t="s">
        <v>42</v>
      </c>
      <c r="H2939" s="569" t="s">
        <v>41</v>
      </c>
      <c r="I2939" s="575" t="s">
        <v>54</v>
      </c>
      <c r="J2939" s="569" t="s">
        <v>77</v>
      </c>
      <c r="K2939" s="569" t="s">
        <v>104</v>
      </c>
      <c r="L2939" s="570">
        <v>0.2</v>
      </c>
      <c r="M2939" s="571">
        <v>0.19368869951950968</v>
      </c>
      <c r="N2939" s="572">
        <v>8.0292122790697675</v>
      </c>
      <c r="O2939" s="668" t="s">
        <v>381</v>
      </c>
      <c r="P2939" s="668" t="s">
        <v>77</v>
      </c>
      <c r="Q2939" s="574" t="s">
        <v>8859</v>
      </c>
      <c r="R2939" s="574" t="s">
        <v>9054</v>
      </c>
      <c r="S2939" s="574" t="s">
        <v>8879</v>
      </c>
      <c r="T2939" s="574" t="s">
        <v>10265</v>
      </c>
      <c r="U2939" s="574" t="s">
        <v>10318</v>
      </c>
      <c r="V2939" s="574" t="s">
        <v>10319</v>
      </c>
      <c r="W2939" s="575" t="s">
        <v>10305</v>
      </c>
      <c r="X2939" s="575" t="s">
        <v>10306</v>
      </c>
      <c r="Y2939" s="576" t="s">
        <v>10316</v>
      </c>
      <c r="Z2939" s="577" t="s">
        <v>10320</v>
      </c>
      <c r="AA2939" s="578" t="s">
        <v>10308</v>
      </c>
      <c r="AE2939"/>
    </row>
    <row r="2940" spans="1:31" s="563" customFormat="1">
      <c r="A2940"/>
      <c r="B2940"/>
      <c r="C2940" s="568">
        <v>2027</v>
      </c>
      <c r="D2940" s="569" t="s">
        <v>39</v>
      </c>
      <c r="E2940" s="569" t="s">
        <v>337</v>
      </c>
      <c r="F2940" s="573" t="s">
        <v>141</v>
      </c>
      <c r="G2940" s="569" t="s">
        <v>42</v>
      </c>
      <c r="H2940" s="569" t="s">
        <v>41</v>
      </c>
      <c r="I2940" s="575" t="s">
        <v>54</v>
      </c>
      <c r="J2940" s="569" t="s">
        <v>77</v>
      </c>
      <c r="K2940" s="569" t="s">
        <v>93</v>
      </c>
      <c r="L2940" s="570">
        <v>0.7</v>
      </c>
      <c r="M2940" s="571">
        <v>0.67791044831828362</v>
      </c>
      <c r="N2940" s="572">
        <v>28.102242976744183</v>
      </c>
      <c r="O2940" s="668" t="s">
        <v>381</v>
      </c>
      <c r="P2940" s="668" t="s">
        <v>77</v>
      </c>
      <c r="Q2940" s="574" t="s">
        <v>8887</v>
      </c>
      <c r="R2940" s="574" t="s">
        <v>9088</v>
      </c>
      <c r="S2940" s="574" t="s">
        <v>8879</v>
      </c>
      <c r="T2940" s="574" t="s">
        <v>10265</v>
      </c>
      <c r="U2940" s="574" t="s">
        <v>8889</v>
      </c>
      <c r="V2940" s="574" t="s">
        <v>9089</v>
      </c>
      <c r="W2940" s="575" t="s">
        <v>10321</v>
      </c>
      <c r="X2940" s="575" t="s">
        <v>10322</v>
      </c>
      <c r="Y2940" s="576" t="s">
        <v>10316</v>
      </c>
      <c r="Z2940" s="577" t="s">
        <v>10323</v>
      </c>
      <c r="AA2940" s="578" t="s">
        <v>10324</v>
      </c>
      <c r="AE2940"/>
    </row>
    <row r="2941" spans="1:31" s="563" customFormat="1">
      <c r="A2941"/>
      <c r="B2941"/>
      <c r="C2941" s="568">
        <v>2027</v>
      </c>
      <c r="D2941" s="569" t="s">
        <v>39</v>
      </c>
      <c r="E2941" s="569" t="s">
        <v>337</v>
      </c>
      <c r="F2941" s="573" t="s">
        <v>141</v>
      </c>
      <c r="G2941" s="569" t="s">
        <v>42</v>
      </c>
      <c r="H2941" s="569" t="s">
        <v>41</v>
      </c>
      <c r="I2941" s="575" t="s">
        <v>54</v>
      </c>
      <c r="J2941" s="569" t="s">
        <v>349</v>
      </c>
      <c r="K2941" s="569" t="s">
        <v>310</v>
      </c>
      <c r="L2941" s="570">
        <v>1</v>
      </c>
      <c r="M2941" s="571">
        <v>0.339852948107354</v>
      </c>
      <c r="N2941" s="572">
        <v>39.563345454545455</v>
      </c>
      <c r="O2941" s="668" t="s">
        <v>151</v>
      </c>
      <c r="P2941" s="668" t="s">
        <v>349</v>
      </c>
      <c r="Q2941" s="574" t="s">
        <v>8949</v>
      </c>
      <c r="R2941" s="574" t="s">
        <v>9134</v>
      </c>
      <c r="S2941" s="574" t="s">
        <v>8895</v>
      </c>
      <c r="T2941" s="574" t="s">
        <v>10265</v>
      </c>
      <c r="U2941" s="574" t="s">
        <v>9211</v>
      </c>
      <c r="V2941" s="574" t="s">
        <v>9212</v>
      </c>
      <c r="W2941" s="575" t="s">
        <v>10285</v>
      </c>
      <c r="X2941" s="575" t="s">
        <v>10286</v>
      </c>
      <c r="Y2941" s="576" t="s">
        <v>10325</v>
      </c>
      <c r="Z2941" s="577" t="s">
        <v>10326</v>
      </c>
      <c r="AA2941" s="578" t="s">
        <v>10289</v>
      </c>
      <c r="AE2941"/>
    </row>
    <row r="2942" spans="1:31" s="563" customFormat="1">
      <c r="A2942"/>
      <c r="B2942"/>
      <c r="C2942" s="568">
        <v>2027</v>
      </c>
      <c r="D2942" s="569" t="s">
        <v>39</v>
      </c>
      <c r="E2942" s="569" t="s">
        <v>337</v>
      </c>
      <c r="F2942" s="573" t="s">
        <v>141</v>
      </c>
      <c r="G2942" s="569" t="s">
        <v>42</v>
      </c>
      <c r="H2942" s="569" t="s">
        <v>41</v>
      </c>
      <c r="I2942" s="575" t="s">
        <v>54</v>
      </c>
      <c r="J2942" s="569" t="s">
        <v>76</v>
      </c>
      <c r="K2942" s="569" t="s">
        <v>79</v>
      </c>
      <c r="L2942" s="570">
        <v>1</v>
      </c>
      <c r="M2942" s="571">
        <v>1.8048208748585766E-2</v>
      </c>
      <c r="N2942" s="572">
        <v>8.1236736000000001</v>
      </c>
      <c r="O2942" s="668" t="s">
        <v>151</v>
      </c>
      <c r="P2942" s="668" t="s">
        <v>76</v>
      </c>
      <c r="Q2942" s="574" t="s">
        <v>8957</v>
      </c>
      <c r="R2942" s="574" t="s">
        <v>9114</v>
      </c>
      <c r="S2942" s="574" t="s">
        <v>8903</v>
      </c>
      <c r="T2942" s="574" t="s">
        <v>10265</v>
      </c>
      <c r="U2942" s="574" t="s">
        <v>9310</v>
      </c>
      <c r="V2942" s="574" t="s">
        <v>9311</v>
      </c>
      <c r="W2942" s="575" t="s">
        <v>10290</v>
      </c>
      <c r="X2942" s="575" t="s">
        <v>10291</v>
      </c>
      <c r="Y2942" s="576" t="s">
        <v>10327</v>
      </c>
      <c r="Z2942" s="577" t="s">
        <v>10328</v>
      </c>
      <c r="AA2942" s="578" t="s">
        <v>10294</v>
      </c>
      <c r="AE2942"/>
    </row>
    <row r="2943" spans="1:31" s="563" customFormat="1">
      <c r="A2943"/>
      <c r="B2943"/>
      <c r="C2943" s="568">
        <v>2027</v>
      </c>
      <c r="D2943" s="569" t="s">
        <v>39</v>
      </c>
      <c r="E2943" s="569" t="s">
        <v>337</v>
      </c>
      <c r="F2943" s="573" t="s">
        <v>141</v>
      </c>
      <c r="G2943" s="569" t="s">
        <v>42</v>
      </c>
      <c r="H2943" s="569" t="s">
        <v>41</v>
      </c>
      <c r="I2943" s="575" t="s">
        <v>54</v>
      </c>
      <c r="J2943" s="569" t="s">
        <v>74</v>
      </c>
      <c r="K2943" s="569" t="s">
        <v>115</v>
      </c>
      <c r="L2943" s="570">
        <v>1</v>
      </c>
      <c r="M2943" s="571">
        <v>0.19302231235032385</v>
      </c>
      <c r="N2943" s="572">
        <v>87.039359999999988</v>
      </c>
      <c r="O2943" s="668" t="s">
        <v>151</v>
      </c>
      <c r="P2943" s="668" t="s">
        <v>74</v>
      </c>
      <c r="Q2943" s="574" t="s">
        <v>8939</v>
      </c>
      <c r="R2943" s="574" t="s">
        <v>9093</v>
      </c>
      <c r="S2943" s="574" t="s">
        <v>8916</v>
      </c>
      <c r="T2943" s="574" t="s">
        <v>10265</v>
      </c>
      <c r="U2943" s="574" t="s">
        <v>9941</v>
      </c>
      <c r="V2943" s="574" t="s">
        <v>10075</v>
      </c>
      <c r="W2943" s="575" t="s">
        <v>10329</v>
      </c>
      <c r="X2943" s="575" t="s">
        <v>10330</v>
      </c>
      <c r="Y2943" s="576" t="s">
        <v>10331</v>
      </c>
      <c r="Z2943" s="577" t="s">
        <v>10332</v>
      </c>
      <c r="AA2943" s="578" t="s">
        <v>10333</v>
      </c>
      <c r="AE2943"/>
    </row>
    <row r="2944" spans="1:31" s="563" customFormat="1">
      <c r="A2944"/>
      <c r="B2944"/>
      <c r="C2944" s="568">
        <v>2027</v>
      </c>
      <c r="D2944" s="569" t="s">
        <v>39</v>
      </c>
      <c r="E2944" s="569" t="s">
        <v>337</v>
      </c>
      <c r="F2944" s="573" t="s">
        <v>141</v>
      </c>
      <c r="G2944" s="569" t="s">
        <v>42</v>
      </c>
      <c r="H2944" s="569" t="s">
        <v>41</v>
      </c>
      <c r="I2944" s="575" t="s">
        <v>54</v>
      </c>
      <c r="J2944" s="569" t="s">
        <v>351</v>
      </c>
      <c r="K2944" s="569" t="s">
        <v>100</v>
      </c>
      <c r="L2944" s="570">
        <v>0.2</v>
      </c>
      <c r="M2944" s="571">
        <v>5.1221569579181003E-2</v>
      </c>
      <c r="N2944" s="572">
        <v>0.23017075200000003</v>
      </c>
      <c r="O2944" s="668" t="s">
        <v>151</v>
      </c>
      <c r="P2944" s="668" t="s">
        <v>351</v>
      </c>
      <c r="Q2944" s="574" t="s">
        <v>8924</v>
      </c>
      <c r="R2944" s="574" t="s">
        <v>9120</v>
      </c>
      <c r="S2944" s="574" t="s">
        <v>8926</v>
      </c>
      <c r="T2944" s="574" t="s">
        <v>10265</v>
      </c>
      <c r="U2944" s="574" t="s">
        <v>8927</v>
      </c>
      <c r="V2944" s="574" t="s">
        <v>9121</v>
      </c>
      <c r="W2944" s="575" t="s">
        <v>10334</v>
      </c>
      <c r="X2944" s="575" t="s">
        <v>10335</v>
      </c>
      <c r="Y2944" s="576" t="s">
        <v>10336</v>
      </c>
      <c r="Z2944" s="577" t="s">
        <v>10337</v>
      </c>
      <c r="AA2944" s="578" t="s">
        <v>10338</v>
      </c>
      <c r="AE2944"/>
    </row>
    <row r="2945" spans="1:31" s="563" customFormat="1">
      <c r="A2945"/>
      <c r="B2945"/>
      <c r="C2945" s="568">
        <v>2027</v>
      </c>
      <c r="D2945" s="569" t="s">
        <v>39</v>
      </c>
      <c r="E2945" s="569" t="s">
        <v>337</v>
      </c>
      <c r="F2945" s="573" t="s">
        <v>141</v>
      </c>
      <c r="G2945" s="569" t="s">
        <v>42</v>
      </c>
      <c r="H2945" s="569" t="s">
        <v>41</v>
      </c>
      <c r="I2945" s="575" t="s">
        <v>54</v>
      </c>
      <c r="J2945" s="569" t="s">
        <v>351</v>
      </c>
      <c r="K2945" s="569" t="s">
        <v>79</v>
      </c>
      <c r="L2945" s="570">
        <v>0.8</v>
      </c>
      <c r="M2945" s="571">
        <v>0.20488627831672401</v>
      </c>
      <c r="N2945" s="572">
        <v>0.92068300800000014</v>
      </c>
      <c r="O2945" s="668" t="s">
        <v>151</v>
      </c>
      <c r="P2945" s="668" t="s">
        <v>351</v>
      </c>
      <c r="Q2945" s="574" t="s">
        <v>8957</v>
      </c>
      <c r="R2945" s="574" t="s">
        <v>9114</v>
      </c>
      <c r="S2945" s="574" t="s">
        <v>8926</v>
      </c>
      <c r="T2945" s="574" t="s">
        <v>10265</v>
      </c>
      <c r="U2945" s="574" t="s">
        <v>9324</v>
      </c>
      <c r="V2945" s="574" t="s">
        <v>9325</v>
      </c>
      <c r="W2945" s="575" t="s">
        <v>10290</v>
      </c>
      <c r="X2945" s="575" t="s">
        <v>10291</v>
      </c>
      <c r="Y2945" s="576" t="s">
        <v>10336</v>
      </c>
      <c r="Z2945" s="577" t="s">
        <v>10339</v>
      </c>
      <c r="AA2945" s="578" t="s">
        <v>10294</v>
      </c>
      <c r="AE2945"/>
    </row>
    <row r="2946" spans="1:31" s="563" customFormat="1">
      <c r="A2946"/>
      <c r="B2946"/>
      <c r="C2946" s="568">
        <v>2027</v>
      </c>
      <c r="D2946" s="569" t="s">
        <v>39</v>
      </c>
      <c r="E2946" s="569" t="s">
        <v>337</v>
      </c>
      <c r="F2946" s="573" t="s">
        <v>141</v>
      </c>
      <c r="G2946" s="569" t="s">
        <v>42</v>
      </c>
      <c r="H2946" s="569" t="s">
        <v>41</v>
      </c>
      <c r="I2946" s="575" t="s">
        <v>54</v>
      </c>
      <c r="J2946" s="569" t="s">
        <v>67</v>
      </c>
      <c r="K2946" s="569" t="s">
        <v>81</v>
      </c>
      <c r="L2946" s="570">
        <v>1</v>
      </c>
      <c r="M2946" s="571">
        <v>0.36274767044178896</v>
      </c>
      <c r="N2946" s="572">
        <v>1.3691584719101124</v>
      </c>
      <c r="O2946" s="668" t="s">
        <v>382</v>
      </c>
      <c r="P2946" s="668" t="s">
        <v>67</v>
      </c>
      <c r="Q2946" s="574" t="s">
        <v>8867</v>
      </c>
      <c r="R2946" s="574" t="s">
        <v>9078</v>
      </c>
      <c r="S2946" s="574" t="s">
        <v>8934</v>
      </c>
      <c r="T2946" s="574" t="s">
        <v>10265</v>
      </c>
      <c r="U2946" s="574" t="s">
        <v>8935</v>
      </c>
      <c r="V2946" s="574" t="s">
        <v>9130</v>
      </c>
      <c r="W2946" s="575" t="s">
        <v>10310</v>
      </c>
      <c r="X2946" s="575" t="s">
        <v>10311</v>
      </c>
      <c r="Y2946" s="576" t="s">
        <v>10340</v>
      </c>
      <c r="Z2946" s="577" t="s">
        <v>10341</v>
      </c>
      <c r="AA2946" s="578" t="s">
        <v>10314</v>
      </c>
      <c r="AE2946"/>
    </row>
    <row r="2947" spans="1:31" s="563" customFormat="1">
      <c r="A2947"/>
      <c r="B2947"/>
      <c r="C2947" s="568">
        <v>2027</v>
      </c>
      <c r="D2947" s="569" t="s">
        <v>39</v>
      </c>
      <c r="E2947" s="569" t="s">
        <v>337</v>
      </c>
      <c r="F2947" s="573" t="s">
        <v>141</v>
      </c>
      <c r="G2947" s="569" t="s">
        <v>42</v>
      </c>
      <c r="H2947" s="569" t="s">
        <v>41</v>
      </c>
      <c r="I2947" s="575" t="s">
        <v>54</v>
      </c>
      <c r="J2947" s="569" t="s">
        <v>66</v>
      </c>
      <c r="K2947" s="569" t="s">
        <v>115</v>
      </c>
      <c r="L2947" s="570">
        <v>0.6</v>
      </c>
      <c r="M2947" s="571">
        <v>0.59779382322612362</v>
      </c>
      <c r="N2947" s="572">
        <v>23.960273258426962</v>
      </c>
      <c r="O2947" s="668" t="s">
        <v>381</v>
      </c>
      <c r="P2947" s="668" t="s">
        <v>66</v>
      </c>
      <c r="Q2947" s="574" t="s">
        <v>8939</v>
      </c>
      <c r="R2947" s="574" t="s">
        <v>9093</v>
      </c>
      <c r="S2947" s="574" t="s">
        <v>8941</v>
      </c>
      <c r="T2947" s="574" t="s">
        <v>10265</v>
      </c>
      <c r="U2947" s="574" t="s">
        <v>8942</v>
      </c>
      <c r="V2947" s="574" t="s">
        <v>9132</v>
      </c>
      <c r="W2947" s="575" t="s">
        <v>10329</v>
      </c>
      <c r="X2947" s="575" t="s">
        <v>10330</v>
      </c>
      <c r="Y2947" s="576" t="s">
        <v>10342</v>
      </c>
      <c r="Z2947" s="577" t="s">
        <v>10343</v>
      </c>
      <c r="AA2947" s="578" t="s">
        <v>10333</v>
      </c>
      <c r="AE2947"/>
    </row>
    <row r="2948" spans="1:31" s="563" customFormat="1">
      <c r="A2948"/>
      <c r="B2948"/>
      <c r="C2948" s="568">
        <v>2027</v>
      </c>
      <c r="D2948" s="569" t="s">
        <v>39</v>
      </c>
      <c r="E2948" s="569" t="s">
        <v>337</v>
      </c>
      <c r="F2948" s="573" t="s">
        <v>141</v>
      </c>
      <c r="G2948" s="569" t="s">
        <v>42</v>
      </c>
      <c r="H2948" s="569" t="s">
        <v>41</v>
      </c>
      <c r="I2948" s="575" t="s">
        <v>54</v>
      </c>
      <c r="J2948" s="569" t="s">
        <v>66</v>
      </c>
      <c r="K2948" s="569" t="s">
        <v>310</v>
      </c>
      <c r="L2948" s="570">
        <v>0.4</v>
      </c>
      <c r="M2948" s="571">
        <v>0.39852921548408254</v>
      </c>
      <c r="N2948" s="572">
        <v>15.973515505617977</v>
      </c>
      <c r="O2948" s="668" t="s">
        <v>381</v>
      </c>
      <c r="P2948" s="668" t="s">
        <v>66</v>
      </c>
      <c r="Q2948" s="574" t="s">
        <v>8949</v>
      </c>
      <c r="R2948" s="574" t="s">
        <v>9134</v>
      </c>
      <c r="S2948" s="574" t="s">
        <v>8941</v>
      </c>
      <c r="T2948" s="574" t="s">
        <v>10265</v>
      </c>
      <c r="U2948" s="574" t="s">
        <v>8951</v>
      </c>
      <c r="V2948" s="574" t="s">
        <v>9135</v>
      </c>
      <c r="W2948" s="575" t="s">
        <v>10285</v>
      </c>
      <c r="X2948" s="575" t="s">
        <v>10286</v>
      </c>
      <c r="Y2948" s="576" t="s">
        <v>10342</v>
      </c>
      <c r="Z2948" s="577" t="s">
        <v>10344</v>
      </c>
      <c r="AA2948" s="578" t="s">
        <v>10289</v>
      </c>
      <c r="AE2948"/>
    </row>
    <row r="2949" spans="1:31" s="563" customFormat="1">
      <c r="A2949"/>
      <c r="B2949"/>
      <c r="C2949" s="568">
        <v>2027</v>
      </c>
      <c r="D2949" s="569" t="s">
        <v>39</v>
      </c>
      <c r="E2949" s="569" t="s">
        <v>337</v>
      </c>
      <c r="F2949" s="573" t="s">
        <v>141</v>
      </c>
      <c r="G2949" s="569" t="s">
        <v>42</v>
      </c>
      <c r="H2949" s="569" t="s">
        <v>41</v>
      </c>
      <c r="I2949" s="575" t="s">
        <v>54</v>
      </c>
      <c r="J2949" s="569" t="s">
        <v>348</v>
      </c>
      <c r="K2949" s="569" t="s">
        <v>310</v>
      </c>
      <c r="L2949" s="570">
        <v>0.1</v>
      </c>
      <c r="M2949" s="571">
        <v>9.2275478921207715E-2</v>
      </c>
      <c r="N2949" s="572">
        <v>10.5777</v>
      </c>
      <c r="O2949" s="668" t="s">
        <v>151</v>
      </c>
      <c r="P2949" s="668" t="s">
        <v>348</v>
      </c>
      <c r="Q2949" s="574" t="s">
        <v>8949</v>
      </c>
      <c r="R2949" s="574" t="s">
        <v>9134</v>
      </c>
      <c r="S2949" s="574" t="s">
        <v>8965</v>
      </c>
      <c r="T2949" s="574" t="s">
        <v>10265</v>
      </c>
      <c r="U2949" s="574" t="s">
        <v>9674</v>
      </c>
      <c r="V2949" s="574" t="s">
        <v>9733</v>
      </c>
      <c r="W2949" s="575" t="s">
        <v>10285</v>
      </c>
      <c r="X2949" s="575" t="s">
        <v>10286</v>
      </c>
      <c r="Y2949" s="576" t="s">
        <v>10345</v>
      </c>
      <c r="Z2949" s="577" t="s">
        <v>10346</v>
      </c>
      <c r="AA2949" s="578" t="s">
        <v>10289</v>
      </c>
      <c r="AE2949"/>
    </row>
    <row r="2950" spans="1:31" s="563" customFormat="1">
      <c r="A2950"/>
      <c r="B2950"/>
      <c r="C2950" s="568">
        <v>2027</v>
      </c>
      <c r="D2950" s="569" t="s">
        <v>39</v>
      </c>
      <c r="E2950" s="569" t="s">
        <v>337</v>
      </c>
      <c r="F2950" s="573" t="s">
        <v>141</v>
      </c>
      <c r="G2950" s="569" t="s">
        <v>42</v>
      </c>
      <c r="H2950" s="569" t="s">
        <v>41</v>
      </c>
      <c r="I2950" s="575" t="s">
        <v>54</v>
      </c>
      <c r="J2950" s="569" t="s">
        <v>348</v>
      </c>
      <c r="K2950" s="569" t="s">
        <v>79</v>
      </c>
      <c r="L2950" s="570">
        <v>0.9</v>
      </c>
      <c r="M2950" s="571">
        <v>0.83047931029086952</v>
      </c>
      <c r="N2950" s="572">
        <v>95.199300000000008</v>
      </c>
      <c r="O2950" s="668" t="s">
        <v>151</v>
      </c>
      <c r="P2950" s="668" t="s">
        <v>348</v>
      </c>
      <c r="Q2950" s="574" t="s">
        <v>8957</v>
      </c>
      <c r="R2950" s="574" t="s">
        <v>9114</v>
      </c>
      <c r="S2950" s="574" t="s">
        <v>8965</v>
      </c>
      <c r="T2950" s="574" t="s">
        <v>10265</v>
      </c>
      <c r="U2950" s="574" t="s">
        <v>10347</v>
      </c>
      <c r="V2950" s="574" t="s">
        <v>10348</v>
      </c>
      <c r="W2950" s="575" t="s">
        <v>10290</v>
      </c>
      <c r="X2950" s="575" t="s">
        <v>10291</v>
      </c>
      <c r="Y2950" s="576" t="s">
        <v>10345</v>
      </c>
      <c r="Z2950" s="577" t="s">
        <v>10349</v>
      </c>
      <c r="AA2950" s="578" t="s">
        <v>10294</v>
      </c>
      <c r="AE2950"/>
    </row>
    <row r="2951" spans="1:31" s="563" customFormat="1">
      <c r="A2951"/>
      <c r="B2951"/>
      <c r="C2951" s="568">
        <v>2027</v>
      </c>
      <c r="D2951" s="569" t="s">
        <v>38</v>
      </c>
      <c r="E2951" s="569" t="s">
        <v>356</v>
      </c>
      <c r="F2951" s="573" t="s">
        <v>462</v>
      </c>
      <c r="G2951" s="569" t="s">
        <v>42</v>
      </c>
      <c r="H2951" s="569" t="s">
        <v>41</v>
      </c>
      <c r="I2951" s="575" t="s">
        <v>54</v>
      </c>
      <c r="J2951" s="569" t="s">
        <v>352</v>
      </c>
      <c r="K2951" s="569" t="s">
        <v>346</v>
      </c>
      <c r="L2951" s="570">
        <v>0.5</v>
      </c>
      <c r="M2951" s="571">
        <v>0.24466616372861238</v>
      </c>
      <c r="N2951" s="572">
        <v>13.841257359374998</v>
      </c>
      <c r="O2951" s="668" t="s">
        <v>151</v>
      </c>
      <c r="P2951" s="668" t="s">
        <v>352</v>
      </c>
      <c r="Q2951" s="574" t="s">
        <v>8782</v>
      </c>
      <c r="R2951" s="574" t="s">
        <v>8783</v>
      </c>
      <c r="S2951" s="574" t="s">
        <v>8784</v>
      </c>
      <c r="T2951" s="574" t="s">
        <v>10350</v>
      </c>
      <c r="U2951" s="574" t="s">
        <v>8786</v>
      </c>
      <c r="V2951" s="574" t="s">
        <v>8787</v>
      </c>
      <c r="W2951" s="575" t="s">
        <v>10351</v>
      </c>
      <c r="X2951" s="575" t="s">
        <v>10352</v>
      </c>
      <c r="Y2951" s="576" t="s">
        <v>10353</v>
      </c>
      <c r="Z2951" s="577" t="s">
        <v>10354</v>
      </c>
      <c r="AA2951" s="578" t="s">
        <v>10355</v>
      </c>
      <c r="AE2951"/>
    </row>
    <row r="2952" spans="1:31" s="563" customFormat="1">
      <c r="A2952"/>
      <c r="B2952"/>
      <c r="C2952" s="568">
        <v>2027</v>
      </c>
      <c r="D2952" s="569" t="s">
        <v>38</v>
      </c>
      <c r="E2952" s="569" t="s">
        <v>356</v>
      </c>
      <c r="F2952" s="573" t="s">
        <v>462</v>
      </c>
      <c r="G2952" s="569" t="s">
        <v>42</v>
      </c>
      <c r="H2952" s="569" t="s">
        <v>41</v>
      </c>
      <c r="I2952" s="575" t="s">
        <v>54</v>
      </c>
      <c r="J2952" s="569" t="s">
        <v>352</v>
      </c>
      <c r="K2952" s="569" t="s">
        <v>466</v>
      </c>
      <c r="L2952" s="570">
        <v>0.5</v>
      </c>
      <c r="M2952" s="571">
        <v>0.24466616372861238</v>
      </c>
      <c r="N2952" s="572">
        <v>13.841257359374998</v>
      </c>
      <c r="O2952" s="668" t="s">
        <v>151</v>
      </c>
      <c r="P2952" s="668" t="s">
        <v>352</v>
      </c>
      <c r="Q2952" s="574" t="s">
        <v>8803</v>
      </c>
      <c r="R2952" s="574" t="s">
        <v>8804</v>
      </c>
      <c r="S2952" s="574" t="s">
        <v>8784</v>
      </c>
      <c r="T2952" s="574" t="s">
        <v>10350</v>
      </c>
      <c r="U2952" s="574" t="s">
        <v>10163</v>
      </c>
      <c r="V2952" s="574" t="s">
        <v>10356</v>
      </c>
      <c r="W2952" s="575" t="s">
        <v>10357</v>
      </c>
      <c r="X2952" s="575" t="s">
        <v>10358</v>
      </c>
      <c r="Y2952" s="576" t="s">
        <v>10353</v>
      </c>
      <c r="Z2952" s="577" t="s">
        <v>10359</v>
      </c>
      <c r="AA2952" s="578" t="s">
        <v>10360</v>
      </c>
      <c r="AE2952"/>
    </row>
    <row r="2953" spans="1:31" s="563" customFormat="1">
      <c r="A2953"/>
      <c r="B2953"/>
      <c r="C2953" s="568">
        <v>2027</v>
      </c>
      <c r="D2953" s="569" t="s">
        <v>38</v>
      </c>
      <c r="E2953" s="569" t="s">
        <v>356</v>
      </c>
      <c r="F2953" s="573" t="s">
        <v>462</v>
      </c>
      <c r="G2953" s="569" t="s">
        <v>42</v>
      </c>
      <c r="H2953" s="569" t="s">
        <v>41</v>
      </c>
      <c r="I2953" s="575" t="s">
        <v>54</v>
      </c>
      <c r="J2953" s="569" t="s">
        <v>116</v>
      </c>
      <c r="K2953" s="569" t="s">
        <v>466</v>
      </c>
      <c r="L2953" s="570">
        <v>1</v>
      </c>
      <c r="M2953" s="571">
        <v>0.203021279762443</v>
      </c>
      <c r="N2953" s="572">
        <v>1.311277012993421</v>
      </c>
      <c r="O2953" s="668" t="s">
        <v>382</v>
      </c>
      <c r="P2953" s="668" t="s">
        <v>116</v>
      </c>
      <c r="Q2953" s="574" t="s">
        <v>8803</v>
      </c>
      <c r="R2953" s="574" t="s">
        <v>8804</v>
      </c>
      <c r="S2953" s="574" t="s">
        <v>8795</v>
      </c>
      <c r="T2953" s="574" t="s">
        <v>10350</v>
      </c>
      <c r="U2953" s="574" t="s">
        <v>8805</v>
      </c>
      <c r="V2953" s="574" t="s">
        <v>8806</v>
      </c>
      <c r="W2953" s="575" t="s">
        <v>10357</v>
      </c>
      <c r="X2953" s="575" t="s">
        <v>10358</v>
      </c>
      <c r="Y2953" s="576" t="s">
        <v>10361</v>
      </c>
      <c r="Z2953" s="577" t="s">
        <v>10362</v>
      </c>
      <c r="AA2953" s="578" t="s">
        <v>10360</v>
      </c>
      <c r="AE2953"/>
    </row>
    <row r="2954" spans="1:31" s="563" customFormat="1">
      <c r="A2954"/>
      <c r="B2954"/>
      <c r="C2954" s="568">
        <v>2027</v>
      </c>
      <c r="D2954" s="569" t="s">
        <v>38</v>
      </c>
      <c r="E2954" s="569" t="s">
        <v>356</v>
      </c>
      <c r="F2954" s="573" t="s">
        <v>462</v>
      </c>
      <c r="G2954" s="569" t="s">
        <v>42</v>
      </c>
      <c r="H2954" s="569" t="s">
        <v>41</v>
      </c>
      <c r="I2954" s="575" t="s">
        <v>54</v>
      </c>
      <c r="J2954" s="569" t="s">
        <v>109</v>
      </c>
      <c r="K2954" s="569" t="s">
        <v>111</v>
      </c>
      <c r="L2954" s="570">
        <v>0.9</v>
      </c>
      <c r="M2954" s="571">
        <v>0.3729404975099927</v>
      </c>
      <c r="N2954" s="572">
        <v>23.602986233881577</v>
      </c>
      <c r="O2954" s="668" t="s">
        <v>381</v>
      </c>
      <c r="P2954" s="668" t="s">
        <v>109</v>
      </c>
      <c r="Q2954" s="574" t="s">
        <v>8908</v>
      </c>
      <c r="R2954" s="574" t="s">
        <v>8909</v>
      </c>
      <c r="S2954" s="574" t="s">
        <v>8813</v>
      </c>
      <c r="T2954" s="574" t="s">
        <v>10350</v>
      </c>
      <c r="U2954" s="574" t="s">
        <v>9250</v>
      </c>
      <c r="V2954" s="574" t="s">
        <v>9421</v>
      </c>
      <c r="W2954" s="575" t="s">
        <v>10363</v>
      </c>
      <c r="X2954" s="575" t="s">
        <v>10364</v>
      </c>
      <c r="Y2954" s="576" t="s">
        <v>10365</v>
      </c>
      <c r="Z2954" s="577" t="s">
        <v>10366</v>
      </c>
      <c r="AA2954" s="578" t="s">
        <v>10367</v>
      </c>
      <c r="AE2954"/>
    </row>
    <row r="2955" spans="1:31" s="563" customFormat="1">
      <c r="A2955"/>
      <c r="B2955"/>
      <c r="C2955" s="568">
        <v>2027</v>
      </c>
      <c r="D2955" s="569" t="s">
        <v>38</v>
      </c>
      <c r="E2955" s="569" t="s">
        <v>356</v>
      </c>
      <c r="F2955" s="573" t="s">
        <v>462</v>
      </c>
      <c r="G2955" s="569" t="s">
        <v>42</v>
      </c>
      <c r="H2955" s="569" t="s">
        <v>41</v>
      </c>
      <c r="I2955" s="575" t="s">
        <v>54</v>
      </c>
      <c r="J2955" s="569" t="s">
        <v>109</v>
      </c>
      <c r="K2955" s="569" t="s">
        <v>90</v>
      </c>
      <c r="L2955" s="570">
        <v>0.1</v>
      </c>
      <c r="M2955" s="571">
        <v>4.143783305666586E-2</v>
      </c>
      <c r="N2955" s="572">
        <v>2.6225540259868421</v>
      </c>
      <c r="O2955" s="668" t="s">
        <v>381</v>
      </c>
      <c r="P2955" s="668" t="s">
        <v>109</v>
      </c>
      <c r="Q2955" s="574" t="s">
        <v>8793</v>
      </c>
      <c r="R2955" s="574" t="s">
        <v>8794</v>
      </c>
      <c r="S2955" s="574" t="s">
        <v>8813</v>
      </c>
      <c r="T2955" s="574" t="s">
        <v>10350</v>
      </c>
      <c r="U2955" s="574" t="s">
        <v>9889</v>
      </c>
      <c r="V2955" s="574" t="s">
        <v>9890</v>
      </c>
      <c r="W2955" s="575" t="s">
        <v>10368</v>
      </c>
      <c r="X2955" s="575" t="s">
        <v>10369</v>
      </c>
      <c r="Y2955" s="576" t="s">
        <v>10365</v>
      </c>
      <c r="Z2955" s="577" t="s">
        <v>10370</v>
      </c>
      <c r="AA2955" s="578" t="s">
        <v>10371</v>
      </c>
      <c r="AE2955"/>
    </row>
    <row r="2956" spans="1:31" s="563" customFormat="1">
      <c r="A2956"/>
      <c r="B2956"/>
      <c r="C2956" s="568">
        <v>2027</v>
      </c>
      <c r="D2956" s="569" t="s">
        <v>38</v>
      </c>
      <c r="E2956" s="569" t="s">
        <v>356</v>
      </c>
      <c r="F2956" s="573" t="s">
        <v>462</v>
      </c>
      <c r="G2956" s="569" t="s">
        <v>42</v>
      </c>
      <c r="H2956" s="569" t="s">
        <v>41</v>
      </c>
      <c r="I2956" s="575" t="s">
        <v>54</v>
      </c>
      <c r="J2956" s="569" t="s">
        <v>350</v>
      </c>
      <c r="K2956" s="569" t="s">
        <v>471</v>
      </c>
      <c r="L2956" s="570">
        <v>0.5</v>
      </c>
      <c r="M2956" s="571">
        <v>0.20770772199849352</v>
      </c>
      <c r="N2956" s="572">
        <v>27.682514718749999</v>
      </c>
      <c r="O2956" s="668" t="s">
        <v>151</v>
      </c>
      <c r="P2956" s="668" t="s">
        <v>350</v>
      </c>
      <c r="Q2956" s="574" t="s">
        <v>9276</v>
      </c>
      <c r="R2956" s="574" t="s">
        <v>9501</v>
      </c>
      <c r="S2956" s="574" t="s">
        <v>8823</v>
      </c>
      <c r="T2956" s="574" t="s">
        <v>10350</v>
      </c>
      <c r="U2956" s="574" t="s">
        <v>10372</v>
      </c>
      <c r="V2956" s="574" t="s">
        <v>10373</v>
      </c>
      <c r="W2956" s="575" t="s">
        <v>10374</v>
      </c>
      <c r="X2956" s="575" t="s">
        <v>10375</v>
      </c>
      <c r="Y2956" s="576" t="s">
        <v>10376</v>
      </c>
      <c r="Z2956" s="577" t="s">
        <v>10377</v>
      </c>
      <c r="AA2956" s="578" t="s">
        <v>10378</v>
      </c>
      <c r="AE2956"/>
    </row>
    <row r="2957" spans="1:31" s="563" customFormat="1">
      <c r="A2957"/>
      <c r="B2957"/>
      <c r="C2957" s="568">
        <v>2027</v>
      </c>
      <c r="D2957" s="569" t="s">
        <v>38</v>
      </c>
      <c r="E2957" s="569" t="s">
        <v>356</v>
      </c>
      <c r="F2957" s="573" t="s">
        <v>462</v>
      </c>
      <c r="G2957" s="569" t="s">
        <v>42</v>
      </c>
      <c r="H2957" s="569" t="s">
        <v>41</v>
      </c>
      <c r="I2957" s="575" t="s">
        <v>54</v>
      </c>
      <c r="J2957" s="569" t="s">
        <v>350</v>
      </c>
      <c r="K2957" s="569" t="s">
        <v>466</v>
      </c>
      <c r="L2957" s="570">
        <v>0.5</v>
      </c>
      <c r="M2957" s="571">
        <v>0.20770772199849352</v>
      </c>
      <c r="N2957" s="572">
        <v>27.682514718749999</v>
      </c>
      <c r="O2957" s="668" t="s">
        <v>151</v>
      </c>
      <c r="P2957" s="668" t="s">
        <v>350</v>
      </c>
      <c r="Q2957" s="574" t="s">
        <v>8803</v>
      </c>
      <c r="R2957" s="574" t="s">
        <v>8804</v>
      </c>
      <c r="S2957" s="574" t="s">
        <v>8823</v>
      </c>
      <c r="T2957" s="574" t="s">
        <v>10350</v>
      </c>
      <c r="U2957" s="574" t="s">
        <v>10379</v>
      </c>
      <c r="V2957" s="574" t="s">
        <v>10380</v>
      </c>
      <c r="W2957" s="575" t="s">
        <v>10357</v>
      </c>
      <c r="X2957" s="575" t="s">
        <v>10358</v>
      </c>
      <c r="Y2957" s="576" t="s">
        <v>10376</v>
      </c>
      <c r="Z2957" s="577" t="s">
        <v>10381</v>
      </c>
      <c r="AA2957" s="578" t="s">
        <v>10360</v>
      </c>
      <c r="AE2957"/>
    </row>
    <row r="2958" spans="1:31" s="563" customFormat="1">
      <c r="A2958"/>
      <c r="B2958"/>
      <c r="C2958" s="568">
        <v>2027</v>
      </c>
      <c r="D2958" s="569" t="s">
        <v>38</v>
      </c>
      <c r="E2958" s="569" t="s">
        <v>356</v>
      </c>
      <c r="F2958" s="573" t="s">
        <v>462</v>
      </c>
      <c r="G2958" s="569" t="s">
        <v>42</v>
      </c>
      <c r="H2958" s="569" t="s">
        <v>41</v>
      </c>
      <c r="I2958" s="575" t="s">
        <v>54</v>
      </c>
      <c r="J2958" s="569" t="s">
        <v>99</v>
      </c>
      <c r="K2958" s="569" t="s">
        <v>466</v>
      </c>
      <c r="L2958" s="570">
        <v>1</v>
      </c>
      <c r="M2958" s="571">
        <v>4.3994078439931986E-2</v>
      </c>
      <c r="N2958" s="572">
        <v>49.828526493749983</v>
      </c>
      <c r="O2958" s="668" t="s">
        <v>151</v>
      </c>
      <c r="P2958" s="668" t="s">
        <v>99</v>
      </c>
      <c r="Q2958" s="574" t="s">
        <v>8803</v>
      </c>
      <c r="R2958" s="574" t="s">
        <v>8804</v>
      </c>
      <c r="S2958" s="574" t="s">
        <v>8833</v>
      </c>
      <c r="T2958" s="574" t="s">
        <v>10350</v>
      </c>
      <c r="U2958" s="574" t="s">
        <v>10382</v>
      </c>
      <c r="V2958" s="574" t="s">
        <v>10383</v>
      </c>
      <c r="W2958" s="575" t="s">
        <v>10357</v>
      </c>
      <c r="X2958" s="575" t="s">
        <v>10358</v>
      </c>
      <c r="Y2958" s="576" t="s">
        <v>10384</v>
      </c>
      <c r="Z2958" s="577" t="s">
        <v>10385</v>
      </c>
      <c r="AA2958" s="578" t="s">
        <v>10360</v>
      </c>
      <c r="AE2958"/>
    </row>
    <row r="2959" spans="1:31" s="563" customFormat="1">
      <c r="A2959"/>
      <c r="B2959"/>
      <c r="C2959" s="568">
        <v>2027</v>
      </c>
      <c r="D2959" s="569" t="s">
        <v>38</v>
      </c>
      <c r="E2959" s="569" t="s">
        <v>356</v>
      </c>
      <c r="F2959" s="573" t="s">
        <v>462</v>
      </c>
      <c r="G2959" s="569" t="s">
        <v>42</v>
      </c>
      <c r="H2959" s="569" t="s">
        <v>41</v>
      </c>
      <c r="I2959" s="575" t="s">
        <v>54</v>
      </c>
      <c r="J2959" s="569" t="s">
        <v>96</v>
      </c>
      <c r="K2959" s="569" t="s">
        <v>475</v>
      </c>
      <c r="L2959" s="570">
        <v>0.7</v>
      </c>
      <c r="M2959" s="571">
        <v>3.4272279967831184E-3</v>
      </c>
      <c r="N2959" s="572">
        <v>7.7511041212499983</v>
      </c>
      <c r="O2959" s="668" t="s">
        <v>151</v>
      </c>
      <c r="P2959" s="668" t="s">
        <v>96</v>
      </c>
      <c r="Q2959" s="574" t="s">
        <v>10386</v>
      </c>
      <c r="R2959" s="574" t="s">
        <v>10387</v>
      </c>
      <c r="S2959" s="574" t="s">
        <v>8841</v>
      </c>
      <c r="T2959" s="574" t="s">
        <v>10350</v>
      </c>
      <c r="U2959" s="574" t="s">
        <v>10388</v>
      </c>
      <c r="V2959" s="574" t="s">
        <v>10389</v>
      </c>
      <c r="W2959" s="575" t="s">
        <v>10390</v>
      </c>
      <c r="X2959" s="575" t="s">
        <v>10391</v>
      </c>
      <c r="Y2959" s="576" t="s">
        <v>10392</v>
      </c>
      <c r="Z2959" s="577" t="s">
        <v>10393</v>
      </c>
      <c r="AA2959" s="578" t="s">
        <v>10394</v>
      </c>
      <c r="AE2959"/>
    </row>
    <row r="2960" spans="1:31" s="563" customFormat="1">
      <c r="A2960"/>
      <c r="B2960"/>
      <c r="C2960" s="568">
        <v>2027</v>
      </c>
      <c r="D2960" s="569" t="s">
        <v>38</v>
      </c>
      <c r="E2960" s="569" t="s">
        <v>356</v>
      </c>
      <c r="F2960" s="573" t="s">
        <v>462</v>
      </c>
      <c r="G2960" s="569" t="s">
        <v>42</v>
      </c>
      <c r="H2960" s="569" t="s">
        <v>41</v>
      </c>
      <c r="I2960" s="575" t="s">
        <v>54</v>
      </c>
      <c r="J2960" s="569" t="s">
        <v>96</v>
      </c>
      <c r="K2960" s="569" t="s">
        <v>79</v>
      </c>
      <c r="L2960" s="570">
        <v>0.3</v>
      </c>
      <c r="M2960" s="571">
        <v>1.4688119986213367E-3</v>
      </c>
      <c r="N2960" s="572">
        <v>3.3219017662499994</v>
      </c>
      <c r="O2960" s="668" t="s">
        <v>151</v>
      </c>
      <c r="P2960" s="668" t="s">
        <v>96</v>
      </c>
      <c r="Q2960" s="574" t="s">
        <v>8957</v>
      </c>
      <c r="R2960" s="574" t="s">
        <v>8958</v>
      </c>
      <c r="S2960" s="574" t="s">
        <v>8841</v>
      </c>
      <c r="T2960" s="574" t="s">
        <v>10350</v>
      </c>
      <c r="U2960" s="574" t="s">
        <v>9349</v>
      </c>
      <c r="V2960" s="574" t="s">
        <v>9350</v>
      </c>
      <c r="W2960" s="575" t="s">
        <v>10395</v>
      </c>
      <c r="X2960" s="575" t="s">
        <v>10396</v>
      </c>
      <c r="Y2960" s="576" t="s">
        <v>10392</v>
      </c>
      <c r="Z2960" s="577" t="s">
        <v>10397</v>
      </c>
      <c r="AA2960" s="578" t="s">
        <v>10398</v>
      </c>
      <c r="AE2960"/>
    </row>
    <row r="2961" spans="1:31" s="563" customFormat="1">
      <c r="A2961"/>
      <c r="B2961"/>
      <c r="C2961" s="568">
        <v>2027</v>
      </c>
      <c r="D2961" s="569" t="s">
        <v>38</v>
      </c>
      <c r="E2961" s="569" t="s">
        <v>356</v>
      </c>
      <c r="F2961" s="573" t="s">
        <v>462</v>
      </c>
      <c r="G2961" s="569" t="s">
        <v>42</v>
      </c>
      <c r="H2961" s="569" t="s">
        <v>41</v>
      </c>
      <c r="I2961" s="575" t="s">
        <v>54</v>
      </c>
      <c r="J2961" s="569" t="s">
        <v>87</v>
      </c>
      <c r="K2961" s="569" t="s">
        <v>106</v>
      </c>
      <c r="L2961" s="570">
        <v>0.4</v>
      </c>
      <c r="M2961" s="571">
        <v>0.15787505963219003</v>
      </c>
      <c r="N2961" s="572">
        <v>9.965705298749997</v>
      </c>
      <c r="O2961" s="668" t="s">
        <v>151</v>
      </c>
      <c r="P2961" s="668" t="s">
        <v>87</v>
      </c>
      <c r="Q2961" s="574" t="s">
        <v>8811</v>
      </c>
      <c r="R2961" s="574" t="s">
        <v>8812</v>
      </c>
      <c r="S2961" s="574" t="s">
        <v>8848</v>
      </c>
      <c r="T2961" s="574" t="s">
        <v>10350</v>
      </c>
      <c r="U2961" s="574" t="s">
        <v>8856</v>
      </c>
      <c r="V2961" s="574" t="s">
        <v>8857</v>
      </c>
      <c r="W2961" s="575" t="s">
        <v>10399</v>
      </c>
      <c r="X2961" s="575" t="s">
        <v>10400</v>
      </c>
      <c r="Y2961" s="576" t="s">
        <v>10401</v>
      </c>
      <c r="Z2961" s="577" t="s">
        <v>10402</v>
      </c>
      <c r="AA2961" s="578" t="s">
        <v>10403</v>
      </c>
      <c r="AE2961"/>
    </row>
    <row r="2962" spans="1:31" s="563" customFormat="1">
      <c r="A2962"/>
      <c r="B2962"/>
      <c r="C2962" s="568">
        <v>2027</v>
      </c>
      <c r="D2962" s="569" t="s">
        <v>38</v>
      </c>
      <c r="E2962" s="569" t="s">
        <v>356</v>
      </c>
      <c r="F2962" s="573" t="s">
        <v>462</v>
      </c>
      <c r="G2962" s="569" t="s">
        <v>42</v>
      </c>
      <c r="H2962" s="569" t="s">
        <v>41</v>
      </c>
      <c r="I2962" s="575" t="s">
        <v>54</v>
      </c>
      <c r="J2962" s="569" t="s">
        <v>87</v>
      </c>
      <c r="K2962" s="569" t="s">
        <v>346</v>
      </c>
      <c r="L2962" s="570">
        <v>0.3</v>
      </c>
      <c r="M2962" s="571">
        <v>0.11840629472414252</v>
      </c>
      <c r="N2962" s="572">
        <v>7.4742789740624973</v>
      </c>
      <c r="O2962" s="668" t="s">
        <v>151</v>
      </c>
      <c r="P2962" s="668" t="s">
        <v>87</v>
      </c>
      <c r="Q2962" s="574" t="s">
        <v>8782</v>
      </c>
      <c r="R2962" s="574" t="s">
        <v>8783</v>
      </c>
      <c r="S2962" s="574" t="s">
        <v>8848</v>
      </c>
      <c r="T2962" s="574" t="s">
        <v>10350</v>
      </c>
      <c r="U2962" s="574" t="s">
        <v>9776</v>
      </c>
      <c r="V2962" s="574" t="s">
        <v>10404</v>
      </c>
      <c r="W2962" s="575" t="s">
        <v>10351</v>
      </c>
      <c r="X2962" s="575" t="s">
        <v>10352</v>
      </c>
      <c r="Y2962" s="576" t="s">
        <v>10401</v>
      </c>
      <c r="Z2962" s="577" t="s">
        <v>10405</v>
      </c>
      <c r="AA2962" s="578" t="s">
        <v>10355</v>
      </c>
      <c r="AE2962"/>
    </row>
    <row r="2963" spans="1:31" s="563" customFormat="1">
      <c r="A2963"/>
      <c r="B2963"/>
      <c r="C2963" s="568">
        <v>2027</v>
      </c>
      <c r="D2963" s="569" t="s">
        <v>38</v>
      </c>
      <c r="E2963" s="569" t="s">
        <v>356</v>
      </c>
      <c r="F2963" s="573" t="s">
        <v>462</v>
      </c>
      <c r="G2963" s="569" t="s">
        <v>42</v>
      </c>
      <c r="H2963" s="569" t="s">
        <v>41</v>
      </c>
      <c r="I2963" s="575" t="s">
        <v>54</v>
      </c>
      <c r="J2963" s="569" t="s">
        <v>87</v>
      </c>
      <c r="K2963" s="569" t="s">
        <v>79</v>
      </c>
      <c r="L2963" s="570">
        <v>0.3</v>
      </c>
      <c r="M2963" s="571">
        <v>0.11840629472414252</v>
      </c>
      <c r="N2963" s="572">
        <v>7.4742789740624973</v>
      </c>
      <c r="O2963" s="668" t="s">
        <v>151</v>
      </c>
      <c r="P2963" s="668" t="s">
        <v>87</v>
      </c>
      <c r="Q2963" s="574" t="s">
        <v>8957</v>
      </c>
      <c r="R2963" s="574" t="s">
        <v>8958</v>
      </c>
      <c r="S2963" s="574" t="s">
        <v>8848</v>
      </c>
      <c r="T2963" s="574" t="s">
        <v>10350</v>
      </c>
      <c r="U2963" s="574" t="s">
        <v>9290</v>
      </c>
      <c r="V2963" s="574" t="s">
        <v>9370</v>
      </c>
      <c r="W2963" s="575" t="s">
        <v>10395</v>
      </c>
      <c r="X2963" s="575" t="s">
        <v>10396</v>
      </c>
      <c r="Y2963" s="576" t="s">
        <v>10401</v>
      </c>
      <c r="Z2963" s="577" t="s">
        <v>10406</v>
      </c>
      <c r="AA2963" s="578" t="s">
        <v>10398</v>
      </c>
      <c r="AE2963"/>
    </row>
    <row r="2964" spans="1:31" s="563" customFormat="1">
      <c r="A2964"/>
      <c r="B2964"/>
      <c r="C2964" s="568">
        <v>2027</v>
      </c>
      <c r="D2964" s="569" t="s">
        <v>38</v>
      </c>
      <c r="E2964" s="569" t="s">
        <v>356</v>
      </c>
      <c r="F2964" s="573" t="s">
        <v>462</v>
      </c>
      <c r="G2964" s="569" t="s">
        <v>42</v>
      </c>
      <c r="H2964" s="569" t="s">
        <v>41</v>
      </c>
      <c r="I2964" s="575" t="s">
        <v>54</v>
      </c>
      <c r="J2964" s="569" t="s">
        <v>83</v>
      </c>
      <c r="K2964" s="569" t="s">
        <v>81</v>
      </c>
      <c r="L2964" s="570">
        <v>1</v>
      </c>
      <c r="M2964" s="571">
        <v>0.88817859091121998</v>
      </c>
      <c r="N2964" s="572">
        <v>4.2191970709267244</v>
      </c>
      <c r="O2964" s="668" t="s">
        <v>382</v>
      </c>
      <c r="P2964" s="668" t="s">
        <v>83</v>
      </c>
      <c r="Q2964" s="574" t="s">
        <v>8867</v>
      </c>
      <c r="R2964" s="574" t="s">
        <v>8868</v>
      </c>
      <c r="S2964" s="574" t="s">
        <v>8869</v>
      </c>
      <c r="T2964" s="574" t="s">
        <v>10350</v>
      </c>
      <c r="U2964" s="574" t="s">
        <v>8870</v>
      </c>
      <c r="V2964" s="574" t="s">
        <v>8871</v>
      </c>
      <c r="W2964" s="575" t="s">
        <v>10407</v>
      </c>
      <c r="X2964" s="575" t="s">
        <v>10408</v>
      </c>
      <c r="Y2964" s="576" t="s">
        <v>10409</v>
      </c>
      <c r="Z2964" s="577" t="s">
        <v>10410</v>
      </c>
      <c r="AA2964" s="578" t="s">
        <v>10411</v>
      </c>
      <c r="AE2964"/>
    </row>
    <row r="2965" spans="1:31" s="563" customFormat="1">
      <c r="A2965"/>
      <c r="B2965"/>
      <c r="C2965" s="568">
        <v>2027</v>
      </c>
      <c r="D2965" s="569" t="s">
        <v>38</v>
      </c>
      <c r="E2965" s="569" t="s">
        <v>356</v>
      </c>
      <c r="F2965" s="573" t="s">
        <v>462</v>
      </c>
      <c r="G2965" s="569" t="s">
        <v>42</v>
      </c>
      <c r="H2965" s="569" t="s">
        <v>41</v>
      </c>
      <c r="I2965" s="575" t="s">
        <v>54</v>
      </c>
      <c r="J2965" s="569" t="s">
        <v>77</v>
      </c>
      <c r="K2965" s="569" t="s">
        <v>104</v>
      </c>
      <c r="L2965" s="570">
        <v>0.1</v>
      </c>
      <c r="M2965" s="571">
        <v>0.12396033102534647</v>
      </c>
      <c r="N2965" s="572">
        <v>6.4910724168103453</v>
      </c>
      <c r="O2965" s="668" t="s">
        <v>381</v>
      </c>
      <c r="P2965" s="668" t="s">
        <v>77</v>
      </c>
      <c r="Q2965" s="574" t="s">
        <v>8859</v>
      </c>
      <c r="R2965" s="574" t="s">
        <v>8860</v>
      </c>
      <c r="S2965" s="574" t="s">
        <v>8879</v>
      </c>
      <c r="T2965" s="574" t="s">
        <v>10350</v>
      </c>
      <c r="U2965" s="574" t="s">
        <v>10318</v>
      </c>
      <c r="V2965" s="574" t="s">
        <v>10412</v>
      </c>
      <c r="W2965" s="575" t="s">
        <v>10413</v>
      </c>
      <c r="X2965" s="575" t="s">
        <v>10414</v>
      </c>
      <c r="Y2965" s="576" t="s">
        <v>10415</v>
      </c>
      <c r="Z2965" s="577" t="s">
        <v>10416</v>
      </c>
      <c r="AA2965" s="578" t="s">
        <v>10417</v>
      </c>
      <c r="AE2965"/>
    </row>
    <row r="2966" spans="1:31" s="563" customFormat="1">
      <c r="A2966"/>
      <c r="B2966"/>
      <c r="C2966" s="568">
        <v>2027</v>
      </c>
      <c r="D2966" s="569" t="s">
        <v>38</v>
      </c>
      <c r="E2966" s="569" t="s">
        <v>356</v>
      </c>
      <c r="F2966" s="573" t="s">
        <v>462</v>
      </c>
      <c r="G2966" s="569" t="s">
        <v>42</v>
      </c>
      <c r="H2966" s="569" t="s">
        <v>41</v>
      </c>
      <c r="I2966" s="575" t="s">
        <v>54</v>
      </c>
      <c r="J2966" s="569" t="s">
        <v>77</v>
      </c>
      <c r="K2966" s="569" t="s">
        <v>93</v>
      </c>
      <c r="L2966" s="570">
        <v>0.9</v>
      </c>
      <c r="M2966" s="571">
        <v>1.1156429792281182</v>
      </c>
      <c r="N2966" s="572">
        <v>58.419651751293102</v>
      </c>
      <c r="O2966" s="668" t="s">
        <v>381</v>
      </c>
      <c r="P2966" s="668" t="s">
        <v>77</v>
      </c>
      <c r="Q2966" s="574" t="s">
        <v>8887</v>
      </c>
      <c r="R2966" s="574" t="s">
        <v>8888</v>
      </c>
      <c r="S2966" s="574" t="s">
        <v>8879</v>
      </c>
      <c r="T2966" s="574" t="s">
        <v>10350</v>
      </c>
      <c r="U2966" s="574" t="s">
        <v>8889</v>
      </c>
      <c r="V2966" s="574" t="s">
        <v>8890</v>
      </c>
      <c r="W2966" s="575" t="s">
        <v>10418</v>
      </c>
      <c r="X2966" s="575" t="s">
        <v>10419</v>
      </c>
      <c r="Y2966" s="576" t="s">
        <v>10415</v>
      </c>
      <c r="Z2966" s="577" t="s">
        <v>10420</v>
      </c>
      <c r="AA2966" s="578" t="s">
        <v>10421</v>
      </c>
      <c r="AE2966"/>
    </row>
    <row r="2967" spans="1:31" s="563" customFormat="1">
      <c r="A2967"/>
      <c r="B2967"/>
      <c r="C2967" s="568">
        <v>2027</v>
      </c>
      <c r="D2967" s="569" t="s">
        <v>38</v>
      </c>
      <c r="E2967" s="569" t="s">
        <v>356</v>
      </c>
      <c r="F2967" s="573" t="s">
        <v>462</v>
      </c>
      <c r="G2967" s="569" t="s">
        <v>42</v>
      </c>
      <c r="H2967" s="569" t="s">
        <v>41</v>
      </c>
      <c r="I2967" s="575" t="s">
        <v>54</v>
      </c>
      <c r="J2967" s="569" t="s">
        <v>349</v>
      </c>
      <c r="K2967" s="569" t="s">
        <v>471</v>
      </c>
      <c r="L2967" s="570">
        <v>1</v>
      </c>
      <c r="M2967" s="571">
        <v>0.65861828434712766</v>
      </c>
      <c r="N2967" s="572">
        <v>83.047544156249984</v>
      </c>
      <c r="O2967" s="668" t="s">
        <v>151</v>
      </c>
      <c r="P2967" s="668" t="s">
        <v>349</v>
      </c>
      <c r="Q2967" s="574" t="s">
        <v>9276</v>
      </c>
      <c r="R2967" s="574" t="s">
        <v>9501</v>
      </c>
      <c r="S2967" s="574" t="s">
        <v>8895</v>
      </c>
      <c r="T2967" s="574" t="s">
        <v>10350</v>
      </c>
      <c r="U2967" s="574" t="s">
        <v>9305</v>
      </c>
      <c r="V2967" s="574" t="s">
        <v>10422</v>
      </c>
      <c r="W2967" s="575" t="s">
        <v>10374</v>
      </c>
      <c r="X2967" s="575" t="s">
        <v>10375</v>
      </c>
      <c r="Y2967" s="576" t="s">
        <v>10423</v>
      </c>
      <c r="Z2967" s="577" t="s">
        <v>10424</v>
      </c>
      <c r="AA2967" s="578" t="s">
        <v>10378</v>
      </c>
      <c r="AE2967"/>
    </row>
    <row r="2968" spans="1:31" s="563" customFormat="1">
      <c r="A2968"/>
      <c r="B2968"/>
      <c r="C2968" s="568">
        <v>2027</v>
      </c>
      <c r="D2968" s="569" t="s">
        <v>38</v>
      </c>
      <c r="E2968" s="569" t="s">
        <v>356</v>
      </c>
      <c r="F2968" s="573" t="s">
        <v>462</v>
      </c>
      <c r="G2968" s="569" t="s">
        <v>42</v>
      </c>
      <c r="H2968" s="569" t="s">
        <v>41</v>
      </c>
      <c r="I2968" s="575" t="s">
        <v>54</v>
      </c>
      <c r="J2968" s="569" t="s">
        <v>76</v>
      </c>
      <c r="K2968" s="569" t="s">
        <v>79</v>
      </c>
      <c r="L2968" s="570">
        <v>1</v>
      </c>
      <c r="M2968" s="571">
        <v>1.1710724426353262E-2</v>
      </c>
      <c r="N2968" s="572">
        <v>13.287607064999998</v>
      </c>
      <c r="O2968" s="668" t="s">
        <v>151</v>
      </c>
      <c r="P2968" s="668" t="s">
        <v>76</v>
      </c>
      <c r="Q2968" s="574" t="s">
        <v>8957</v>
      </c>
      <c r="R2968" s="574" t="s">
        <v>8958</v>
      </c>
      <c r="S2968" s="574" t="s">
        <v>8903</v>
      </c>
      <c r="T2968" s="574" t="s">
        <v>10350</v>
      </c>
      <c r="U2968" s="574" t="s">
        <v>9310</v>
      </c>
      <c r="V2968" s="574" t="s">
        <v>9471</v>
      </c>
      <c r="W2968" s="575" t="s">
        <v>10395</v>
      </c>
      <c r="X2968" s="575" t="s">
        <v>10396</v>
      </c>
      <c r="Y2968" s="576" t="s">
        <v>10425</v>
      </c>
      <c r="Z2968" s="577" t="s">
        <v>10426</v>
      </c>
      <c r="AA2968" s="578" t="s">
        <v>10398</v>
      </c>
      <c r="AE2968"/>
    </row>
    <row r="2969" spans="1:31" s="563" customFormat="1">
      <c r="A2969"/>
      <c r="B2969"/>
      <c r="C2969" s="568">
        <v>2027</v>
      </c>
      <c r="D2969" s="569" t="s">
        <v>38</v>
      </c>
      <c r="E2969" s="569" t="s">
        <v>356</v>
      </c>
      <c r="F2969" s="573" t="s">
        <v>462</v>
      </c>
      <c r="G2969" s="569" t="s">
        <v>42</v>
      </c>
      <c r="H2969" s="569" t="s">
        <v>41</v>
      </c>
      <c r="I2969" s="575" t="s">
        <v>54</v>
      </c>
      <c r="J2969" s="569" t="s">
        <v>74</v>
      </c>
      <c r="K2969" s="569" t="s">
        <v>104</v>
      </c>
      <c r="L2969" s="570">
        <v>0.5</v>
      </c>
      <c r="M2969" s="571">
        <v>7.3515690478196408E-2</v>
      </c>
      <c r="N2969" s="572">
        <v>71.183609276785702</v>
      </c>
      <c r="O2969" s="668" t="s">
        <v>151</v>
      </c>
      <c r="P2969" s="668" t="s">
        <v>74</v>
      </c>
      <c r="Q2969" s="574" t="s">
        <v>8859</v>
      </c>
      <c r="R2969" s="574" t="s">
        <v>8860</v>
      </c>
      <c r="S2969" s="574" t="s">
        <v>8916</v>
      </c>
      <c r="T2969" s="574" t="s">
        <v>10350</v>
      </c>
      <c r="U2969" s="574" t="s">
        <v>9314</v>
      </c>
      <c r="V2969" s="574" t="s">
        <v>9481</v>
      </c>
      <c r="W2969" s="575" t="s">
        <v>10413</v>
      </c>
      <c r="X2969" s="575" t="s">
        <v>10414</v>
      </c>
      <c r="Y2969" s="576" t="s">
        <v>10427</v>
      </c>
      <c r="Z2969" s="577" t="s">
        <v>10428</v>
      </c>
      <c r="AA2969" s="578" t="s">
        <v>10417</v>
      </c>
      <c r="AE2969"/>
    </row>
    <row r="2970" spans="1:31" s="563" customFormat="1">
      <c r="A2970"/>
      <c r="B2970"/>
      <c r="C2970" s="568">
        <v>2027</v>
      </c>
      <c r="D2970" s="569" t="s">
        <v>38</v>
      </c>
      <c r="E2970" s="569" t="s">
        <v>356</v>
      </c>
      <c r="F2970" s="573" t="s">
        <v>462</v>
      </c>
      <c r="G2970" s="569" t="s">
        <v>42</v>
      </c>
      <c r="H2970" s="569" t="s">
        <v>41</v>
      </c>
      <c r="I2970" s="575" t="s">
        <v>54</v>
      </c>
      <c r="J2970" s="569" t="s">
        <v>74</v>
      </c>
      <c r="K2970" s="569" t="s">
        <v>79</v>
      </c>
      <c r="L2970" s="570">
        <v>0.5</v>
      </c>
      <c r="M2970" s="571">
        <v>7.3515690478196408E-2</v>
      </c>
      <c r="N2970" s="572">
        <v>71.183609276785702</v>
      </c>
      <c r="O2970" s="668" t="s">
        <v>151</v>
      </c>
      <c r="P2970" s="668" t="s">
        <v>74</v>
      </c>
      <c r="Q2970" s="574" t="s">
        <v>8957</v>
      </c>
      <c r="R2970" s="574" t="s">
        <v>8958</v>
      </c>
      <c r="S2970" s="574" t="s">
        <v>8916</v>
      </c>
      <c r="T2970" s="574" t="s">
        <v>10350</v>
      </c>
      <c r="U2970" s="574" t="s">
        <v>9115</v>
      </c>
      <c r="V2970" s="574" t="s">
        <v>10429</v>
      </c>
      <c r="W2970" s="575" t="s">
        <v>10395</v>
      </c>
      <c r="X2970" s="575" t="s">
        <v>10396</v>
      </c>
      <c r="Y2970" s="576" t="s">
        <v>10427</v>
      </c>
      <c r="Z2970" s="577" t="s">
        <v>10430</v>
      </c>
      <c r="AA2970" s="578" t="s">
        <v>10398</v>
      </c>
      <c r="AE2970"/>
    </row>
    <row r="2971" spans="1:31" s="563" customFormat="1">
      <c r="A2971"/>
      <c r="B2971"/>
      <c r="C2971" s="568">
        <v>2027</v>
      </c>
      <c r="D2971" s="569" t="s">
        <v>38</v>
      </c>
      <c r="E2971" s="569" t="s">
        <v>356</v>
      </c>
      <c r="F2971" s="573" t="s">
        <v>462</v>
      </c>
      <c r="G2971" s="569" t="s">
        <v>42</v>
      </c>
      <c r="H2971" s="569" t="s">
        <v>41</v>
      </c>
      <c r="I2971" s="575" t="s">
        <v>54</v>
      </c>
      <c r="J2971" s="569" t="s">
        <v>351</v>
      </c>
      <c r="K2971" s="569" t="s">
        <v>100</v>
      </c>
      <c r="L2971" s="570">
        <v>0.6</v>
      </c>
      <c r="M2971" s="571">
        <v>0.22952919121344986</v>
      </c>
      <c r="N2971" s="572">
        <v>1.1294466005249999</v>
      </c>
      <c r="O2971" s="668" t="s">
        <v>151</v>
      </c>
      <c r="P2971" s="668" t="s">
        <v>351</v>
      </c>
      <c r="Q2971" s="574" t="s">
        <v>8924</v>
      </c>
      <c r="R2971" s="574" t="s">
        <v>8925</v>
      </c>
      <c r="S2971" s="574" t="s">
        <v>8926</v>
      </c>
      <c r="T2971" s="574" t="s">
        <v>10350</v>
      </c>
      <c r="U2971" s="574" t="s">
        <v>8927</v>
      </c>
      <c r="V2971" s="574" t="s">
        <v>8928</v>
      </c>
      <c r="W2971" s="575" t="s">
        <v>10431</v>
      </c>
      <c r="X2971" s="575" t="s">
        <v>10432</v>
      </c>
      <c r="Y2971" s="576" t="s">
        <v>10433</v>
      </c>
      <c r="Z2971" s="577" t="s">
        <v>10434</v>
      </c>
      <c r="AA2971" s="578" t="s">
        <v>10435</v>
      </c>
      <c r="AE2971"/>
    </row>
    <row r="2972" spans="1:31" s="563" customFormat="1">
      <c r="A2972"/>
      <c r="B2972"/>
      <c r="C2972" s="568">
        <v>2027</v>
      </c>
      <c r="D2972" s="569" t="s">
        <v>38</v>
      </c>
      <c r="E2972" s="569" t="s">
        <v>356</v>
      </c>
      <c r="F2972" s="573" t="s">
        <v>462</v>
      </c>
      <c r="G2972" s="569" t="s">
        <v>42</v>
      </c>
      <c r="H2972" s="569" t="s">
        <v>41</v>
      </c>
      <c r="I2972" s="575" t="s">
        <v>54</v>
      </c>
      <c r="J2972" s="569" t="s">
        <v>351</v>
      </c>
      <c r="K2972" s="569" t="s">
        <v>79</v>
      </c>
      <c r="L2972" s="570">
        <v>0.4</v>
      </c>
      <c r="M2972" s="571">
        <v>0.15301946080896658</v>
      </c>
      <c r="N2972" s="572">
        <v>0.75296440035000001</v>
      </c>
      <c r="O2972" s="668" t="s">
        <v>151</v>
      </c>
      <c r="P2972" s="668" t="s">
        <v>351</v>
      </c>
      <c r="Q2972" s="574" t="s">
        <v>8957</v>
      </c>
      <c r="R2972" s="574" t="s">
        <v>8958</v>
      </c>
      <c r="S2972" s="574" t="s">
        <v>8926</v>
      </c>
      <c r="T2972" s="574" t="s">
        <v>10350</v>
      </c>
      <c r="U2972" s="574" t="s">
        <v>9324</v>
      </c>
      <c r="V2972" s="574" t="s">
        <v>10436</v>
      </c>
      <c r="W2972" s="575" t="s">
        <v>10395</v>
      </c>
      <c r="X2972" s="575" t="s">
        <v>10396</v>
      </c>
      <c r="Y2972" s="576" t="s">
        <v>10433</v>
      </c>
      <c r="Z2972" s="577" t="s">
        <v>10437</v>
      </c>
      <c r="AA2972" s="578" t="s">
        <v>10398</v>
      </c>
      <c r="AE2972"/>
    </row>
    <row r="2973" spans="1:31" s="563" customFormat="1">
      <c r="A2973"/>
      <c r="B2973"/>
      <c r="C2973" s="568">
        <v>2027</v>
      </c>
      <c r="D2973" s="569" t="s">
        <v>38</v>
      </c>
      <c r="E2973" s="569" t="s">
        <v>356</v>
      </c>
      <c r="F2973" s="573" t="s">
        <v>462</v>
      </c>
      <c r="G2973" s="569" t="s">
        <v>42</v>
      </c>
      <c r="H2973" s="569" t="s">
        <v>41</v>
      </c>
      <c r="I2973" s="575" t="s">
        <v>54</v>
      </c>
      <c r="J2973" s="569" t="s">
        <v>67</v>
      </c>
      <c r="K2973" s="569" t="s">
        <v>81</v>
      </c>
      <c r="L2973" s="570">
        <v>1</v>
      </c>
      <c r="M2973" s="571">
        <v>0.45476524641494448</v>
      </c>
      <c r="N2973" s="572">
        <v>2.7013267110164838</v>
      </c>
      <c r="O2973" s="668" t="s">
        <v>382</v>
      </c>
      <c r="P2973" s="668" t="s">
        <v>67</v>
      </c>
      <c r="Q2973" s="574" t="s">
        <v>8867</v>
      </c>
      <c r="R2973" s="574" t="s">
        <v>8868</v>
      </c>
      <c r="S2973" s="574" t="s">
        <v>8934</v>
      </c>
      <c r="T2973" s="574" t="s">
        <v>10350</v>
      </c>
      <c r="U2973" s="574" t="s">
        <v>8935</v>
      </c>
      <c r="V2973" s="574" t="s">
        <v>8936</v>
      </c>
      <c r="W2973" s="575" t="s">
        <v>10407</v>
      </c>
      <c r="X2973" s="575" t="s">
        <v>10408</v>
      </c>
      <c r="Y2973" s="576" t="s">
        <v>10438</v>
      </c>
      <c r="Z2973" s="577" t="s">
        <v>10439</v>
      </c>
      <c r="AA2973" s="578" t="s">
        <v>10411</v>
      </c>
      <c r="AE2973"/>
    </row>
    <row r="2974" spans="1:31" s="563" customFormat="1">
      <c r="A2974"/>
      <c r="B2974"/>
      <c r="C2974" s="568">
        <v>2027</v>
      </c>
      <c r="D2974" s="569" t="s">
        <v>38</v>
      </c>
      <c r="E2974" s="569" t="s">
        <v>356</v>
      </c>
      <c r="F2974" s="573" t="s">
        <v>462</v>
      </c>
      <c r="G2974" s="569" t="s">
        <v>42</v>
      </c>
      <c r="H2974" s="569" t="s">
        <v>41</v>
      </c>
      <c r="I2974" s="575" t="s">
        <v>54</v>
      </c>
      <c r="J2974" s="569" t="s">
        <v>66</v>
      </c>
      <c r="K2974" s="569" t="s">
        <v>310</v>
      </c>
      <c r="L2974" s="570">
        <v>0.6</v>
      </c>
      <c r="M2974" s="571">
        <v>0.74155228092643222</v>
      </c>
      <c r="N2974" s="572">
        <v>40.519900665247242</v>
      </c>
      <c r="O2974" s="668" t="s">
        <v>381</v>
      </c>
      <c r="P2974" s="668" t="s">
        <v>66</v>
      </c>
      <c r="Q2974" s="574" t="s">
        <v>8949</v>
      </c>
      <c r="R2974" s="574" t="s">
        <v>8950</v>
      </c>
      <c r="S2974" s="574" t="s">
        <v>8941</v>
      </c>
      <c r="T2974" s="574" t="s">
        <v>10350</v>
      </c>
      <c r="U2974" s="574" t="s">
        <v>8951</v>
      </c>
      <c r="V2974" s="574" t="s">
        <v>8952</v>
      </c>
      <c r="W2974" s="575" t="s">
        <v>10440</v>
      </c>
      <c r="X2974" s="575" t="s">
        <v>10441</v>
      </c>
      <c r="Y2974" s="576" t="s">
        <v>10442</v>
      </c>
      <c r="Z2974" s="577" t="s">
        <v>10443</v>
      </c>
      <c r="AA2974" s="578" t="s">
        <v>10444</v>
      </c>
      <c r="AE2974"/>
    </row>
    <row r="2975" spans="1:31" s="563" customFormat="1">
      <c r="A2975"/>
      <c r="B2975"/>
      <c r="C2975" s="568">
        <v>2027</v>
      </c>
      <c r="D2975" s="569" t="s">
        <v>38</v>
      </c>
      <c r="E2975" s="569" t="s">
        <v>356</v>
      </c>
      <c r="F2975" s="573" t="s">
        <v>462</v>
      </c>
      <c r="G2975" s="569" t="s">
        <v>42</v>
      </c>
      <c r="H2975" s="569" t="s">
        <v>41</v>
      </c>
      <c r="I2975" s="575" t="s">
        <v>54</v>
      </c>
      <c r="J2975" s="569" t="s">
        <v>66</v>
      </c>
      <c r="K2975" s="569" t="s">
        <v>79</v>
      </c>
      <c r="L2975" s="570">
        <v>0.4</v>
      </c>
      <c r="M2975" s="571">
        <v>0.49436818728428822</v>
      </c>
      <c r="N2975" s="572">
        <v>27.013267110164833</v>
      </c>
      <c r="O2975" s="668" t="s">
        <v>381</v>
      </c>
      <c r="P2975" s="668" t="s">
        <v>66</v>
      </c>
      <c r="Q2975" s="574" t="s">
        <v>8957</v>
      </c>
      <c r="R2975" s="574" t="s">
        <v>8958</v>
      </c>
      <c r="S2975" s="574" t="s">
        <v>8941</v>
      </c>
      <c r="T2975" s="574" t="s">
        <v>10350</v>
      </c>
      <c r="U2975" s="574" t="s">
        <v>8959</v>
      </c>
      <c r="V2975" s="574" t="s">
        <v>8960</v>
      </c>
      <c r="W2975" s="575" t="s">
        <v>10395</v>
      </c>
      <c r="X2975" s="575" t="s">
        <v>10396</v>
      </c>
      <c r="Y2975" s="576" t="s">
        <v>10442</v>
      </c>
      <c r="Z2975" s="577" t="s">
        <v>10445</v>
      </c>
      <c r="AA2975" s="578" t="s">
        <v>10398</v>
      </c>
      <c r="AE2975"/>
    </row>
    <row r="2976" spans="1:31" s="563" customFormat="1">
      <c r="A2976"/>
      <c r="B2976"/>
      <c r="C2976" s="568">
        <v>2027</v>
      </c>
      <c r="D2976" s="569" t="s">
        <v>38</v>
      </c>
      <c r="E2976" s="569" t="s">
        <v>356</v>
      </c>
      <c r="F2976" s="573" t="s">
        <v>462</v>
      </c>
      <c r="G2976" s="569" t="s">
        <v>42</v>
      </c>
      <c r="H2976" s="569" t="s">
        <v>41</v>
      </c>
      <c r="I2976" s="575" t="s">
        <v>54</v>
      </c>
      <c r="J2976" s="569" t="s">
        <v>348</v>
      </c>
      <c r="K2976" s="569" t="s">
        <v>310</v>
      </c>
      <c r="L2976" s="570">
        <v>0.1</v>
      </c>
      <c r="M2976" s="571">
        <v>0.11474395217178156</v>
      </c>
      <c r="N2976" s="572">
        <v>14.39490765375</v>
      </c>
      <c r="O2976" s="668" t="s">
        <v>151</v>
      </c>
      <c r="P2976" s="668" t="s">
        <v>348</v>
      </c>
      <c r="Q2976" s="574" t="s">
        <v>8949</v>
      </c>
      <c r="R2976" s="574" t="s">
        <v>8950</v>
      </c>
      <c r="S2976" s="574" t="s">
        <v>8965</v>
      </c>
      <c r="T2976" s="574" t="s">
        <v>10350</v>
      </c>
      <c r="U2976" s="574" t="s">
        <v>9674</v>
      </c>
      <c r="V2976" s="574" t="s">
        <v>9675</v>
      </c>
      <c r="W2976" s="575" t="s">
        <v>10440</v>
      </c>
      <c r="X2976" s="575" t="s">
        <v>10441</v>
      </c>
      <c r="Y2976" s="576" t="s">
        <v>10446</v>
      </c>
      <c r="Z2976" s="577" t="s">
        <v>10447</v>
      </c>
      <c r="AA2976" s="578" t="s">
        <v>10444</v>
      </c>
      <c r="AE2976"/>
    </row>
    <row r="2977" spans="1:31" s="563" customFormat="1">
      <c r="A2977"/>
      <c r="B2977"/>
      <c r="C2977" s="568">
        <v>2027</v>
      </c>
      <c r="D2977" s="569" t="s">
        <v>38</v>
      </c>
      <c r="E2977" s="569" t="s">
        <v>356</v>
      </c>
      <c r="F2977" s="573" t="s">
        <v>462</v>
      </c>
      <c r="G2977" s="569" t="s">
        <v>42</v>
      </c>
      <c r="H2977" s="569" t="s">
        <v>41</v>
      </c>
      <c r="I2977" s="575" t="s">
        <v>54</v>
      </c>
      <c r="J2977" s="569" t="s">
        <v>348</v>
      </c>
      <c r="K2977" s="569" t="s">
        <v>475</v>
      </c>
      <c r="L2977" s="570">
        <v>0.9</v>
      </c>
      <c r="M2977" s="571">
        <v>1.032695569546034</v>
      </c>
      <c r="N2977" s="572">
        <v>129.55416888374998</v>
      </c>
      <c r="O2977" s="668" t="s">
        <v>151</v>
      </c>
      <c r="P2977" s="668" t="s">
        <v>348</v>
      </c>
      <c r="Q2977" s="574" t="s">
        <v>10386</v>
      </c>
      <c r="R2977" s="574" t="s">
        <v>10387</v>
      </c>
      <c r="S2977" s="574" t="s">
        <v>8965</v>
      </c>
      <c r="T2977" s="574" t="s">
        <v>10350</v>
      </c>
      <c r="U2977" s="574" t="s">
        <v>10448</v>
      </c>
      <c r="V2977" s="574" t="s">
        <v>10449</v>
      </c>
      <c r="W2977" s="575" t="s">
        <v>10390</v>
      </c>
      <c r="X2977" s="575" t="s">
        <v>10391</v>
      </c>
      <c r="Y2977" s="576" t="s">
        <v>10446</v>
      </c>
      <c r="Z2977" s="577" t="s">
        <v>10450</v>
      </c>
      <c r="AA2977" s="578" t="s">
        <v>10394</v>
      </c>
      <c r="AE2977"/>
    </row>
    <row r="2978" spans="1:31" s="563" customFormat="1">
      <c r="A2978"/>
      <c r="B2978"/>
      <c r="C2978" s="568">
        <v>2027</v>
      </c>
      <c r="D2978" s="569" t="s">
        <v>38</v>
      </c>
      <c r="E2978" s="569" t="s">
        <v>337</v>
      </c>
      <c r="F2978" s="573" t="s">
        <v>141</v>
      </c>
      <c r="G2978" s="569" t="s">
        <v>42</v>
      </c>
      <c r="H2978" s="569" t="s">
        <v>41</v>
      </c>
      <c r="I2978" s="575" t="s">
        <v>54</v>
      </c>
      <c r="J2978" s="569" t="s">
        <v>352</v>
      </c>
      <c r="K2978" s="569" t="s">
        <v>346</v>
      </c>
      <c r="L2978" s="570">
        <v>0.5</v>
      </c>
      <c r="M2978" s="571">
        <v>4.9548880028090245</v>
      </c>
      <c r="N2978" s="572">
        <v>202.47700814062497</v>
      </c>
      <c r="O2978" s="668" t="s">
        <v>151</v>
      </c>
      <c r="P2978" s="668" t="s">
        <v>352</v>
      </c>
      <c r="Q2978" s="574" t="s">
        <v>8782</v>
      </c>
      <c r="R2978" s="574" t="s">
        <v>9032</v>
      </c>
      <c r="S2978" s="574" t="s">
        <v>8784</v>
      </c>
      <c r="T2978" s="574" t="s">
        <v>10350</v>
      </c>
      <c r="U2978" s="574" t="s">
        <v>8786</v>
      </c>
      <c r="V2978" s="574" t="s">
        <v>9033</v>
      </c>
      <c r="W2978" s="575" t="s">
        <v>10351</v>
      </c>
      <c r="X2978" s="575" t="s">
        <v>10451</v>
      </c>
      <c r="Y2978" s="576" t="s">
        <v>10353</v>
      </c>
      <c r="Z2978" s="577" t="s">
        <v>10452</v>
      </c>
      <c r="AA2978" s="578" t="s">
        <v>10453</v>
      </c>
      <c r="AE2978"/>
    </row>
    <row r="2979" spans="1:31" s="563" customFormat="1">
      <c r="A2979"/>
      <c r="B2979"/>
      <c r="C2979" s="568">
        <v>2027</v>
      </c>
      <c r="D2979" s="569" t="s">
        <v>38</v>
      </c>
      <c r="E2979" s="569" t="s">
        <v>337</v>
      </c>
      <c r="F2979" s="573" t="s">
        <v>141</v>
      </c>
      <c r="G2979" s="569" t="s">
        <v>42</v>
      </c>
      <c r="H2979" s="569" t="s">
        <v>41</v>
      </c>
      <c r="I2979" s="575" t="s">
        <v>54</v>
      </c>
      <c r="J2979" s="569" t="s">
        <v>352</v>
      </c>
      <c r="K2979" s="569" t="s">
        <v>466</v>
      </c>
      <c r="L2979" s="570">
        <v>0.5</v>
      </c>
      <c r="M2979" s="571">
        <v>4.9548880028090245</v>
      </c>
      <c r="N2979" s="572">
        <v>202.47700814062497</v>
      </c>
      <c r="O2979" s="668" t="s">
        <v>151</v>
      </c>
      <c r="P2979" s="668" t="s">
        <v>352</v>
      </c>
      <c r="Q2979" s="574" t="s">
        <v>8803</v>
      </c>
      <c r="R2979" s="574" t="s">
        <v>9042</v>
      </c>
      <c r="S2979" s="574" t="s">
        <v>8784</v>
      </c>
      <c r="T2979" s="574" t="s">
        <v>10350</v>
      </c>
      <c r="U2979" s="574" t="s">
        <v>10163</v>
      </c>
      <c r="V2979" s="574" t="s">
        <v>10164</v>
      </c>
      <c r="W2979" s="575" t="s">
        <v>10357</v>
      </c>
      <c r="X2979" s="575" t="s">
        <v>10454</v>
      </c>
      <c r="Y2979" s="576" t="s">
        <v>10353</v>
      </c>
      <c r="Z2979" s="577" t="s">
        <v>10455</v>
      </c>
      <c r="AA2979" s="578" t="s">
        <v>10456</v>
      </c>
      <c r="AE2979"/>
    </row>
    <row r="2980" spans="1:31" s="563" customFormat="1">
      <c r="A2980"/>
      <c r="B2980"/>
      <c r="C2980" s="568">
        <v>2027</v>
      </c>
      <c r="D2980" s="569" t="s">
        <v>38</v>
      </c>
      <c r="E2980" s="569" t="s">
        <v>337</v>
      </c>
      <c r="F2980" s="573" t="s">
        <v>141</v>
      </c>
      <c r="G2980" s="569" t="s">
        <v>42</v>
      </c>
      <c r="H2980" s="569" t="s">
        <v>41</v>
      </c>
      <c r="I2980" s="575" t="s">
        <v>54</v>
      </c>
      <c r="J2980" s="569" t="s">
        <v>116</v>
      </c>
      <c r="K2980" s="569" t="s">
        <v>466</v>
      </c>
      <c r="L2980" s="570">
        <v>1</v>
      </c>
      <c r="M2980" s="571">
        <v>6.4458879034315819</v>
      </c>
      <c r="N2980" s="572">
        <v>26.410044540081522</v>
      </c>
      <c r="O2980" s="668" t="s">
        <v>382</v>
      </c>
      <c r="P2980" s="668" t="s">
        <v>116</v>
      </c>
      <c r="Q2980" s="574" t="s">
        <v>8803</v>
      </c>
      <c r="R2980" s="574" t="s">
        <v>9042</v>
      </c>
      <c r="S2980" s="574" t="s">
        <v>8795</v>
      </c>
      <c r="T2980" s="574" t="s">
        <v>10350</v>
      </c>
      <c r="U2980" s="574" t="s">
        <v>8805</v>
      </c>
      <c r="V2980" s="574" t="s">
        <v>9043</v>
      </c>
      <c r="W2980" s="575" t="s">
        <v>10357</v>
      </c>
      <c r="X2980" s="575" t="s">
        <v>10454</v>
      </c>
      <c r="Y2980" s="576" t="s">
        <v>10361</v>
      </c>
      <c r="Z2980" s="577" t="s">
        <v>10457</v>
      </c>
      <c r="AA2980" s="578" t="s">
        <v>10456</v>
      </c>
      <c r="AE2980"/>
    </row>
    <row r="2981" spans="1:31" s="563" customFormat="1">
      <c r="A2981"/>
      <c r="B2981"/>
      <c r="C2981" s="568">
        <v>2027</v>
      </c>
      <c r="D2981" s="569" t="s">
        <v>38</v>
      </c>
      <c r="E2981" s="569" t="s">
        <v>337</v>
      </c>
      <c r="F2981" s="573" t="s">
        <v>141</v>
      </c>
      <c r="G2981" s="569" t="s">
        <v>42</v>
      </c>
      <c r="H2981" s="569" t="s">
        <v>41</v>
      </c>
      <c r="I2981" s="575" t="s">
        <v>54</v>
      </c>
      <c r="J2981" s="569" t="s">
        <v>109</v>
      </c>
      <c r="K2981" s="569" t="s">
        <v>111</v>
      </c>
      <c r="L2981" s="570">
        <v>1</v>
      </c>
      <c r="M2981" s="571">
        <v>15.18840981316583</v>
      </c>
      <c r="N2981" s="572">
        <v>528.20089080163041</v>
      </c>
      <c r="O2981" s="668" t="s">
        <v>381</v>
      </c>
      <c r="P2981" s="668" t="s">
        <v>109</v>
      </c>
      <c r="Q2981" s="574" t="s">
        <v>8908</v>
      </c>
      <c r="R2981" s="574" t="s">
        <v>9105</v>
      </c>
      <c r="S2981" s="574" t="s">
        <v>8813</v>
      </c>
      <c r="T2981" s="574" t="s">
        <v>10350</v>
      </c>
      <c r="U2981" s="574" t="s">
        <v>9250</v>
      </c>
      <c r="V2981" s="574" t="s">
        <v>9251</v>
      </c>
      <c r="W2981" s="575" t="s">
        <v>10363</v>
      </c>
      <c r="X2981" s="575" t="s">
        <v>10458</v>
      </c>
      <c r="Y2981" s="576" t="s">
        <v>10365</v>
      </c>
      <c r="Z2981" s="577" t="s">
        <v>10459</v>
      </c>
      <c r="AA2981" s="578" t="s">
        <v>10460</v>
      </c>
      <c r="AE2981"/>
    </row>
    <row r="2982" spans="1:31" s="563" customFormat="1">
      <c r="A2982"/>
      <c r="B2982"/>
      <c r="C2982" s="568">
        <v>2027</v>
      </c>
      <c r="D2982" s="569" t="s">
        <v>38</v>
      </c>
      <c r="E2982" s="569" t="s">
        <v>337</v>
      </c>
      <c r="F2982" s="573" t="s">
        <v>141</v>
      </c>
      <c r="G2982" s="569" t="s">
        <v>42</v>
      </c>
      <c r="H2982" s="569" t="s">
        <v>41</v>
      </c>
      <c r="I2982" s="575" t="s">
        <v>54</v>
      </c>
      <c r="J2982" s="569" t="s">
        <v>350</v>
      </c>
      <c r="K2982" s="569" t="s">
        <v>471</v>
      </c>
      <c r="L2982" s="570">
        <v>0.5</v>
      </c>
      <c r="M2982" s="571">
        <v>5.7285013859259779</v>
      </c>
      <c r="N2982" s="572">
        <v>590.55794041015633</v>
      </c>
      <c r="O2982" s="668" t="s">
        <v>151</v>
      </c>
      <c r="P2982" s="668" t="s">
        <v>350</v>
      </c>
      <c r="Q2982" s="574" t="s">
        <v>9276</v>
      </c>
      <c r="R2982" s="574" t="s">
        <v>9277</v>
      </c>
      <c r="S2982" s="574" t="s">
        <v>8823</v>
      </c>
      <c r="T2982" s="574" t="s">
        <v>10350</v>
      </c>
      <c r="U2982" s="574" t="s">
        <v>10372</v>
      </c>
      <c r="V2982" s="574" t="s">
        <v>10461</v>
      </c>
      <c r="W2982" s="575" t="s">
        <v>10374</v>
      </c>
      <c r="X2982" s="575" t="s">
        <v>10462</v>
      </c>
      <c r="Y2982" s="576" t="s">
        <v>10376</v>
      </c>
      <c r="Z2982" s="577" t="s">
        <v>10463</v>
      </c>
      <c r="AA2982" s="578" t="s">
        <v>10464</v>
      </c>
      <c r="AE2982"/>
    </row>
    <row r="2983" spans="1:31" s="563" customFormat="1">
      <c r="A2983"/>
      <c r="B2983"/>
      <c r="C2983" s="568">
        <v>2027</v>
      </c>
      <c r="D2983" s="569" t="s">
        <v>38</v>
      </c>
      <c r="E2983" s="569" t="s">
        <v>337</v>
      </c>
      <c r="F2983" s="573" t="s">
        <v>141</v>
      </c>
      <c r="G2983" s="569" t="s">
        <v>42</v>
      </c>
      <c r="H2983" s="569" t="s">
        <v>41</v>
      </c>
      <c r="I2983" s="575" t="s">
        <v>54</v>
      </c>
      <c r="J2983" s="569" t="s">
        <v>350</v>
      </c>
      <c r="K2983" s="569" t="s">
        <v>466</v>
      </c>
      <c r="L2983" s="570">
        <v>0.5</v>
      </c>
      <c r="M2983" s="571">
        <v>5.7285013859259779</v>
      </c>
      <c r="N2983" s="572">
        <v>590.55794041015633</v>
      </c>
      <c r="O2983" s="668" t="s">
        <v>151</v>
      </c>
      <c r="P2983" s="668" t="s">
        <v>350</v>
      </c>
      <c r="Q2983" s="574" t="s">
        <v>8803</v>
      </c>
      <c r="R2983" s="574" t="s">
        <v>9042</v>
      </c>
      <c r="S2983" s="574" t="s">
        <v>8823</v>
      </c>
      <c r="T2983" s="574" t="s">
        <v>10350</v>
      </c>
      <c r="U2983" s="574" t="s">
        <v>10379</v>
      </c>
      <c r="V2983" s="574" t="s">
        <v>10465</v>
      </c>
      <c r="W2983" s="575" t="s">
        <v>10357</v>
      </c>
      <c r="X2983" s="575" t="s">
        <v>10454</v>
      </c>
      <c r="Y2983" s="576" t="s">
        <v>10376</v>
      </c>
      <c r="Z2983" s="577" t="s">
        <v>10466</v>
      </c>
      <c r="AA2983" s="578" t="s">
        <v>10456</v>
      </c>
      <c r="AE2983"/>
    </row>
    <row r="2984" spans="1:31" s="563" customFormat="1">
      <c r="A2984"/>
      <c r="B2984"/>
      <c r="C2984" s="568">
        <v>2027</v>
      </c>
      <c r="D2984" s="569" t="s">
        <v>38</v>
      </c>
      <c r="E2984" s="569" t="s">
        <v>337</v>
      </c>
      <c r="F2984" s="573" t="s">
        <v>141</v>
      </c>
      <c r="G2984" s="569" t="s">
        <v>42</v>
      </c>
      <c r="H2984" s="569" t="s">
        <v>41</v>
      </c>
      <c r="I2984" s="575" t="s">
        <v>54</v>
      </c>
      <c r="J2984" s="569" t="s">
        <v>99</v>
      </c>
      <c r="K2984" s="569" t="s">
        <v>466</v>
      </c>
      <c r="L2984" s="570">
        <v>1</v>
      </c>
      <c r="M2984" s="571">
        <v>1.5724914045592044</v>
      </c>
      <c r="N2984" s="572">
        <v>850.40343419062492</v>
      </c>
      <c r="O2984" s="668" t="s">
        <v>151</v>
      </c>
      <c r="P2984" s="668" t="s">
        <v>99</v>
      </c>
      <c r="Q2984" s="574" t="s">
        <v>8803</v>
      </c>
      <c r="R2984" s="574" t="s">
        <v>9042</v>
      </c>
      <c r="S2984" s="574" t="s">
        <v>8833</v>
      </c>
      <c r="T2984" s="574" t="s">
        <v>10350</v>
      </c>
      <c r="U2984" s="574" t="s">
        <v>10382</v>
      </c>
      <c r="V2984" s="574" t="s">
        <v>10467</v>
      </c>
      <c r="W2984" s="575" t="s">
        <v>10357</v>
      </c>
      <c r="X2984" s="575" t="s">
        <v>10454</v>
      </c>
      <c r="Y2984" s="576" t="s">
        <v>10384</v>
      </c>
      <c r="Z2984" s="577" t="s">
        <v>10468</v>
      </c>
      <c r="AA2984" s="578" t="s">
        <v>10456</v>
      </c>
      <c r="AE2984"/>
    </row>
    <row r="2985" spans="1:31" s="563" customFormat="1">
      <c r="A2985"/>
      <c r="B2985"/>
      <c r="C2985" s="568">
        <v>2027</v>
      </c>
      <c r="D2985" s="569" t="s">
        <v>38</v>
      </c>
      <c r="E2985" s="569" t="s">
        <v>337</v>
      </c>
      <c r="F2985" s="573" t="s">
        <v>141</v>
      </c>
      <c r="G2985" s="569" t="s">
        <v>42</v>
      </c>
      <c r="H2985" s="569" t="s">
        <v>41</v>
      </c>
      <c r="I2985" s="575" t="s">
        <v>54</v>
      </c>
      <c r="J2985" s="569" t="s">
        <v>96</v>
      </c>
      <c r="K2985" s="569" t="s">
        <v>475</v>
      </c>
      <c r="L2985" s="570">
        <v>0.7</v>
      </c>
      <c r="M2985" s="571">
        <v>0.12190821808061032</v>
      </c>
      <c r="N2985" s="572">
        <v>226.77424911750001</v>
      </c>
      <c r="O2985" s="668" t="s">
        <v>151</v>
      </c>
      <c r="P2985" s="668" t="s">
        <v>96</v>
      </c>
      <c r="Q2985" s="574" t="s">
        <v>10386</v>
      </c>
      <c r="R2985" s="574" t="s">
        <v>10469</v>
      </c>
      <c r="S2985" s="574" t="s">
        <v>8841</v>
      </c>
      <c r="T2985" s="574" t="s">
        <v>10350</v>
      </c>
      <c r="U2985" s="574" t="s">
        <v>10388</v>
      </c>
      <c r="V2985" s="574" t="s">
        <v>10470</v>
      </c>
      <c r="W2985" s="575" t="s">
        <v>10390</v>
      </c>
      <c r="X2985" s="575" t="s">
        <v>10471</v>
      </c>
      <c r="Y2985" s="576" t="s">
        <v>10392</v>
      </c>
      <c r="Z2985" s="577" t="s">
        <v>10472</v>
      </c>
      <c r="AA2985" s="578" t="s">
        <v>10473</v>
      </c>
      <c r="AE2985"/>
    </row>
    <row r="2986" spans="1:31" s="563" customFormat="1">
      <c r="A2986"/>
      <c r="B2986"/>
      <c r="C2986" s="568">
        <v>2027</v>
      </c>
      <c r="D2986" s="569" t="s">
        <v>38</v>
      </c>
      <c r="E2986" s="569" t="s">
        <v>337</v>
      </c>
      <c r="F2986" s="573" t="s">
        <v>141</v>
      </c>
      <c r="G2986" s="569" t="s">
        <v>42</v>
      </c>
      <c r="H2986" s="569" t="s">
        <v>41</v>
      </c>
      <c r="I2986" s="575" t="s">
        <v>54</v>
      </c>
      <c r="J2986" s="569" t="s">
        <v>96</v>
      </c>
      <c r="K2986" s="569" t="s">
        <v>79</v>
      </c>
      <c r="L2986" s="570">
        <v>0.3</v>
      </c>
      <c r="M2986" s="571">
        <v>5.224637917740442E-2</v>
      </c>
      <c r="N2986" s="572">
        <v>97.18896390750001</v>
      </c>
      <c r="O2986" s="668" t="s">
        <v>151</v>
      </c>
      <c r="P2986" s="668" t="s">
        <v>96</v>
      </c>
      <c r="Q2986" s="574" t="s">
        <v>8957</v>
      </c>
      <c r="R2986" s="574" t="s">
        <v>9114</v>
      </c>
      <c r="S2986" s="574" t="s">
        <v>8841</v>
      </c>
      <c r="T2986" s="574" t="s">
        <v>10350</v>
      </c>
      <c r="U2986" s="574" t="s">
        <v>9349</v>
      </c>
      <c r="V2986" s="574" t="s">
        <v>9538</v>
      </c>
      <c r="W2986" s="575" t="s">
        <v>10395</v>
      </c>
      <c r="X2986" s="575" t="s">
        <v>10474</v>
      </c>
      <c r="Y2986" s="576" t="s">
        <v>10392</v>
      </c>
      <c r="Z2986" s="577" t="s">
        <v>10475</v>
      </c>
      <c r="AA2986" s="578" t="s">
        <v>10476</v>
      </c>
      <c r="AE2986"/>
    </row>
    <row r="2987" spans="1:31" s="563" customFormat="1">
      <c r="A2987"/>
      <c r="B2987"/>
      <c r="C2987" s="568">
        <v>2027</v>
      </c>
      <c r="D2987" s="569" t="s">
        <v>38</v>
      </c>
      <c r="E2987" s="569" t="s">
        <v>337</v>
      </c>
      <c r="F2987" s="573" t="s">
        <v>141</v>
      </c>
      <c r="G2987" s="569" t="s">
        <v>42</v>
      </c>
      <c r="H2987" s="569" t="s">
        <v>41</v>
      </c>
      <c r="I2987" s="575" t="s">
        <v>54</v>
      </c>
      <c r="J2987" s="569" t="s">
        <v>87</v>
      </c>
      <c r="K2987" s="569" t="s">
        <v>106</v>
      </c>
      <c r="L2987" s="570">
        <v>0.6</v>
      </c>
      <c r="M2987" s="571">
        <v>5.1451557938501074</v>
      </c>
      <c r="N2987" s="572">
        <v>233.25351337799995</v>
      </c>
      <c r="O2987" s="668" t="s">
        <v>151</v>
      </c>
      <c r="P2987" s="668" t="s">
        <v>87</v>
      </c>
      <c r="Q2987" s="574" t="s">
        <v>8811</v>
      </c>
      <c r="R2987" s="574" t="s">
        <v>9047</v>
      </c>
      <c r="S2987" s="574" t="s">
        <v>8848</v>
      </c>
      <c r="T2987" s="574" t="s">
        <v>10350</v>
      </c>
      <c r="U2987" s="574" t="s">
        <v>8856</v>
      </c>
      <c r="V2987" s="574" t="s">
        <v>9068</v>
      </c>
      <c r="W2987" s="575" t="s">
        <v>10399</v>
      </c>
      <c r="X2987" s="575" t="s">
        <v>10477</v>
      </c>
      <c r="Y2987" s="576" t="s">
        <v>10401</v>
      </c>
      <c r="Z2987" s="577" t="s">
        <v>10478</v>
      </c>
      <c r="AA2987" s="578" t="s">
        <v>10479</v>
      </c>
      <c r="AE2987"/>
    </row>
    <row r="2988" spans="1:31" s="563" customFormat="1">
      <c r="A2988"/>
      <c r="B2988"/>
      <c r="C2988" s="568">
        <v>2027</v>
      </c>
      <c r="D2988" s="569" t="s">
        <v>38</v>
      </c>
      <c r="E2988" s="569" t="s">
        <v>337</v>
      </c>
      <c r="F2988" s="573" t="s">
        <v>141</v>
      </c>
      <c r="G2988" s="569" t="s">
        <v>42</v>
      </c>
      <c r="H2988" s="569" t="s">
        <v>41</v>
      </c>
      <c r="I2988" s="575" t="s">
        <v>54</v>
      </c>
      <c r="J2988" s="569" t="s">
        <v>87</v>
      </c>
      <c r="K2988" s="569" t="s">
        <v>79</v>
      </c>
      <c r="L2988" s="570">
        <v>0.4</v>
      </c>
      <c r="M2988" s="571">
        <v>3.4301038625667379</v>
      </c>
      <c r="N2988" s="572">
        <v>155.50234225199995</v>
      </c>
      <c r="O2988" s="668" t="s">
        <v>151</v>
      </c>
      <c r="P2988" s="668" t="s">
        <v>87</v>
      </c>
      <c r="Q2988" s="574" t="s">
        <v>8957</v>
      </c>
      <c r="R2988" s="574" t="s">
        <v>9114</v>
      </c>
      <c r="S2988" s="574" t="s">
        <v>8848</v>
      </c>
      <c r="T2988" s="574" t="s">
        <v>10350</v>
      </c>
      <c r="U2988" s="574" t="s">
        <v>9290</v>
      </c>
      <c r="V2988" s="574" t="s">
        <v>9291</v>
      </c>
      <c r="W2988" s="575" t="s">
        <v>10395</v>
      </c>
      <c r="X2988" s="575" t="s">
        <v>10474</v>
      </c>
      <c r="Y2988" s="576" t="s">
        <v>10401</v>
      </c>
      <c r="Z2988" s="577" t="s">
        <v>10480</v>
      </c>
      <c r="AA2988" s="578" t="s">
        <v>10476</v>
      </c>
      <c r="AE2988"/>
    </row>
    <row r="2989" spans="1:31" s="563" customFormat="1">
      <c r="A2989"/>
      <c r="B2989"/>
      <c r="C2989" s="568">
        <v>2027</v>
      </c>
      <c r="D2989" s="569" t="s">
        <v>38</v>
      </c>
      <c r="E2989" s="569" t="s">
        <v>337</v>
      </c>
      <c r="F2989" s="573" t="s">
        <v>141</v>
      </c>
      <c r="G2989" s="569" t="s">
        <v>42</v>
      </c>
      <c r="H2989" s="569" t="s">
        <v>41</v>
      </c>
      <c r="I2989" s="575" t="s">
        <v>54</v>
      </c>
      <c r="J2989" s="569" t="s">
        <v>83</v>
      </c>
      <c r="K2989" s="569" t="s">
        <v>81</v>
      </c>
      <c r="L2989" s="570">
        <v>1</v>
      </c>
      <c r="M2989" s="571">
        <v>28.113403327284757</v>
      </c>
      <c r="N2989" s="572">
        <v>51.452980892205865</v>
      </c>
      <c r="O2989" s="668" t="s">
        <v>382</v>
      </c>
      <c r="P2989" s="668" t="s">
        <v>83</v>
      </c>
      <c r="Q2989" s="574" t="s">
        <v>8867</v>
      </c>
      <c r="R2989" s="574" t="s">
        <v>9078</v>
      </c>
      <c r="S2989" s="574" t="s">
        <v>8869</v>
      </c>
      <c r="T2989" s="574" t="s">
        <v>10350</v>
      </c>
      <c r="U2989" s="574" t="s">
        <v>8870</v>
      </c>
      <c r="V2989" s="574" t="s">
        <v>9079</v>
      </c>
      <c r="W2989" s="575" t="s">
        <v>10407</v>
      </c>
      <c r="X2989" s="575" t="s">
        <v>10481</v>
      </c>
      <c r="Y2989" s="576" t="s">
        <v>10409</v>
      </c>
      <c r="Z2989" s="577" t="s">
        <v>10482</v>
      </c>
      <c r="AA2989" s="578" t="s">
        <v>10483</v>
      </c>
      <c r="AE2989"/>
    </row>
    <row r="2990" spans="1:31" s="563" customFormat="1">
      <c r="A2990"/>
      <c r="B2990"/>
      <c r="C2990" s="568">
        <v>2027</v>
      </c>
      <c r="D2990" s="569" t="s">
        <v>38</v>
      </c>
      <c r="E2990" s="569" t="s">
        <v>337</v>
      </c>
      <c r="F2990" s="573" t="s">
        <v>141</v>
      </c>
      <c r="G2990" s="569" t="s">
        <v>42</v>
      </c>
      <c r="H2990" s="569" t="s">
        <v>41</v>
      </c>
      <c r="I2990" s="575" t="s">
        <v>54</v>
      </c>
      <c r="J2990" s="569" t="s">
        <v>77</v>
      </c>
      <c r="K2990" s="569" t="s">
        <v>104</v>
      </c>
      <c r="L2990" s="570">
        <v>0.2</v>
      </c>
      <c r="M2990" s="571">
        <v>4.6344560241544501</v>
      </c>
      <c r="N2990" s="572">
        <v>192.11771935203487</v>
      </c>
      <c r="O2990" s="668" t="s">
        <v>381</v>
      </c>
      <c r="P2990" s="668" t="s">
        <v>77</v>
      </c>
      <c r="Q2990" s="574" t="s">
        <v>8859</v>
      </c>
      <c r="R2990" s="574" t="s">
        <v>9054</v>
      </c>
      <c r="S2990" s="574" t="s">
        <v>8879</v>
      </c>
      <c r="T2990" s="574" t="s">
        <v>10350</v>
      </c>
      <c r="U2990" s="574" t="s">
        <v>10318</v>
      </c>
      <c r="V2990" s="574" t="s">
        <v>10319</v>
      </c>
      <c r="W2990" s="575" t="s">
        <v>10413</v>
      </c>
      <c r="X2990" s="575" t="s">
        <v>10484</v>
      </c>
      <c r="Y2990" s="576" t="s">
        <v>10415</v>
      </c>
      <c r="Z2990" s="577" t="s">
        <v>10485</v>
      </c>
      <c r="AA2990" s="578" t="s">
        <v>10486</v>
      </c>
      <c r="AE2990"/>
    </row>
    <row r="2991" spans="1:31" s="563" customFormat="1">
      <c r="A2991"/>
      <c r="B2991"/>
      <c r="C2991" s="568">
        <v>2027</v>
      </c>
      <c r="D2991" s="569" t="s">
        <v>38</v>
      </c>
      <c r="E2991" s="569" t="s">
        <v>337</v>
      </c>
      <c r="F2991" s="573" t="s">
        <v>141</v>
      </c>
      <c r="G2991" s="569" t="s">
        <v>42</v>
      </c>
      <c r="H2991" s="569" t="s">
        <v>41</v>
      </c>
      <c r="I2991" s="575" t="s">
        <v>54</v>
      </c>
      <c r="J2991" s="569" t="s">
        <v>77</v>
      </c>
      <c r="K2991" s="569" t="s">
        <v>93</v>
      </c>
      <c r="L2991" s="570">
        <v>0.8</v>
      </c>
      <c r="M2991" s="571">
        <v>18.537824096617801</v>
      </c>
      <c r="N2991" s="572">
        <v>768.47087740813947</v>
      </c>
      <c r="O2991" s="668" t="s">
        <v>381</v>
      </c>
      <c r="P2991" s="668" t="s">
        <v>77</v>
      </c>
      <c r="Q2991" s="574" t="s">
        <v>8887</v>
      </c>
      <c r="R2991" s="574" t="s">
        <v>9088</v>
      </c>
      <c r="S2991" s="574" t="s">
        <v>8879</v>
      </c>
      <c r="T2991" s="574" t="s">
        <v>10350</v>
      </c>
      <c r="U2991" s="574" t="s">
        <v>8889</v>
      </c>
      <c r="V2991" s="574" t="s">
        <v>9089</v>
      </c>
      <c r="W2991" s="575" t="s">
        <v>10418</v>
      </c>
      <c r="X2991" s="575" t="s">
        <v>10487</v>
      </c>
      <c r="Y2991" s="576" t="s">
        <v>10415</v>
      </c>
      <c r="Z2991" s="577" t="s">
        <v>10488</v>
      </c>
      <c r="AA2991" s="578" t="s">
        <v>10489</v>
      </c>
      <c r="AE2991"/>
    </row>
    <row r="2992" spans="1:31" s="563" customFormat="1">
      <c r="A2992"/>
      <c r="B2992"/>
      <c r="C2992" s="568">
        <v>2027</v>
      </c>
      <c r="D2992" s="569" t="s">
        <v>38</v>
      </c>
      <c r="E2992" s="569" t="s">
        <v>337</v>
      </c>
      <c r="F2992" s="573" t="s">
        <v>141</v>
      </c>
      <c r="G2992" s="569" t="s">
        <v>42</v>
      </c>
      <c r="H2992" s="569" t="s">
        <v>41</v>
      </c>
      <c r="I2992" s="575" t="s">
        <v>54</v>
      </c>
      <c r="J2992" s="569" t="s">
        <v>349</v>
      </c>
      <c r="K2992" s="569" t="s">
        <v>471</v>
      </c>
      <c r="L2992" s="570">
        <v>1</v>
      </c>
      <c r="M2992" s="571">
        <v>8.1317781914485323</v>
      </c>
      <c r="N2992" s="572">
        <v>946.64575234577921</v>
      </c>
      <c r="O2992" s="668" t="s">
        <v>151</v>
      </c>
      <c r="P2992" s="668" t="s">
        <v>349</v>
      </c>
      <c r="Q2992" s="574" t="s">
        <v>9276</v>
      </c>
      <c r="R2992" s="574" t="s">
        <v>9277</v>
      </c>
      <c r="S2992" s="574" t="s">
        <v>8895</v>
      </c>
      <c r="T2992" s="574" t="s">
        <v>10350</v>
      </c>
      <c r="U2992" s="574" t="s">
        <v>9305</v>
      </c>
      <c r="V2992" s="574" t="s">
        <v>9306</v>
      </c>
      <c r="W2992" s="575" t="s">
        <v>10374</v>
      </c>
      <c r="X2992" s="575" t="s">
        <v>10462</v>
      </c>
      <c r="Y2992" s="576" t="s">
        <v>10423</v>
      </c>
      <c r="Z2992" s="577" t="s">
        <v>10490</v>
      </c>
      <c r="AA2992" s="578" t="s">
        <v>10464</v>
      </c>
      <c r="AE2992"/>
    </row>
    <row r="2993" spans="1:31" s="563" customFormat="1">
      <c r="A2993"/>
      <c r="B2993"/>
      <c r="C2993" s="568">
        <v>2027</v>
      </c>
      <c r="D2993" s="569" t="s">
        <v>38</v>
      </c>
      <c r="E2993" s="569" t="s">
        <v>337</v>
      </c>
      <c r="F2993" s="573" t="s">
        <v>141</v>
      </c>
      <c r="G2993" s="569" t="s">
        <v>42</v>
      </c>
      <c r="H2993" s="569" t="s">
        <v>41</v>
      </c>
      <c r="I2993" s="575" t="s">
        <v>54</v>
      </c>
      <c r="J2993" s="569" t="s">
        <v>76</v>
      </c>
      <c r="K2993" s="569" t="s">
        <v>79</v>
      </c>
      <c r="L2993" s="570">
        <v>1</v>
      </c>
      <c r="M2993" s="571">
        <v>0.43184568830075287</v>
      </c>
      <c r="N2993" s="572">
        <v>194.37792781500002</v>
      </c>
      <c r="O2993" s="668" t="s">
        <v>151</v>
      </c>
      <c r="P2993" s="668" t="s">
        <v>76</v>
      </c>
      <c r="Q2993" s="574" t="s">
        <v>8957</v>
      </c>
      <c r="R2993" s="574" t="s">
        <v>9114</v>
      </c>
      <c r="S2993" s="574" t="s">
        <v>8903</v>
      </c>
      <c r="T2993" s="574" t="s">
        <v>10350</v>
      </c>
      <c r="U2993" s="574" t="s">
        <v>9310</v>
      </c>
      <c r="V2993" s="574" t="s">
        <v>9311</v>
      </c>
      <c r="W2993" s="575" t="s">
        <v>10395</v>
      </c>
      <c r="X2993" s="575" t="s">
        <v>10474</v>
      </c>
      <c r="Y2993" s="576" t="s">
        <v>10425</v>
      </c>
      <c r="Z2993" s="577" t="s">
        <v>10491</v>
      </c>
      <c r="AA2993" s="578" t="s">
        <v>10476</v>
      </c>
      <c r="AE2993"/>
    </row>
    <row r="2994" spans="1:31" s="563" customFormat="1">
      <c r="A2994"/>
      <c r="B2994"/>
      <c r="C2994" s="568">
        <v>2027</v>
      </c>
      <c r="D2994" s="569" t="s">
        <v>38</v>
      </c>
      <c r="E2994" s="569" t="s">
        <v>337</v>
      </c>
      <c r="F2994" s="573" t="s">
        <v>141</v>
      </c>
      <c r="G2994" s="569" t="s">
        <v>42</v>
      </c>
      <c r="H2994" s="569" t="s">
        <v>41</v>
      </c>
      <c r="I2994" s="575" t="s">
        <v>54</v>
      </c>
      <c r="J2994" s="569" t="s">
        <v>74</v>
      </c>
      <c r="K2994" s="569" t="s">
        <v>104</v>
      </c>
      <c r="L2994" s="570">
        <v>0.6</v>
      </c>
      <c r="M2994" s="571">
        <v>2.771106689716015</v>
      </c>
      <c r="N2994" s="572">
        <v>1249.5723930964284</v>
      </c>
      <c r="O2994" s="668" t="s">
        <v>151</v>
      </c>
      <c r="P2994" s="668" t="s">
        <v>74</v>
      </c>
      <c r="Q2994" s="574" t="s">
        <v>8859</v>
      </c>
      <c r="R2994" s="574" t="s">
        <v>9054</v>
      </c>
      <c r="S2994" s="574" t="s">
        <v>8916</v>
      </c>
      <c r="T2994" s="574" t="s">
        <v>10350</v>
      </c>
      <c r="U2994" s="574" t="s">
        <v>9314</v>
      </c>
      <c r="V2994" s="574" t="s">
        <v>9315</v>
      </c>
      <c r="W2994" s="575" t="s">
        <v>10413</v>
      </c>
      <c r="X2994" s="575" t="s">
        <v>10484</v>
      </c>
      <c r="Y2994" s="576" t="s">
        <v>10427</v>
      </c>
      <c r="Z2994" s="577" t="s">
        <v>10492</v>
      </c>
      <c r="AA2994" s="578" t="s">
        <v>10486</v>
      </c>
      <c r="AE2994"/>
    </row>
    <row r="2995" spans="1:31" s="563" customFormat="1">
      <c r="A2995"/>
      <c r="B2995"/>
      <c r="C2995" s="568">
        <v>2027</v>
      </c>
      <c r="D2995" s="569" t="s">
        <v>38</v>
      </c>
      <c r="E2995" s="569" t="s">
        <v>337</v>
      </c>
      <c r="F2995" s="573" t="s">
        <v>141</v>
      </c>
      <c r="G2995" s="569" t="s">
        <v>42</v>
      </c>
      <c r="H2995" s="569" t="s">
        <v>41</v>
      </c>
      <c r="I2995" s="575" t="s">
        <v>54</v>
      </c>
      <c r="J2995" s="569" t="s">
        <v>74</v>
      </c>
      <c r="K2995" s="569" t="s">
        <v>79</v>
      </c>
      <c r="L2995" s="570">
        <v>0.4</v>
      </c>
      <c r="M2995" s="571">
        <v>1.8474044598106767</v>
      </c>
      <c r="N2995" s="572">
        <v>833.04826206428561</v>
      </c>
      <c r="O2995" s="668" t="s">
        <v>151</v>
      </c>
      <c r="P2995" s="668" t="s">
        <v>74</v>
      </c>
      <c r="Q2995" s="574" t="s">
        <v>8957</v>
      </c>
      <c r="R2995" s="574" t="s">
        <v>9114</v>
      </c>
      <c r="S2995" s="574" t="s">
        <v>8916</v>
      </c>
      <c r="T2995" s="574" t="s">
        <v>10350</v>
      </c>
      <c r="U2995" s="574" t="s">
        <v>9115</v>
      </c>
      <c r="V2995" s="574" t="s">
        <v>9116</v>
      </c>
      <c r="W2995" s="575" t="s">
        <v>10395</v>
      </c>
      <c r="X2995" s="575" t="s">
        <v>10474</v>
      </c>
      <c r="Y2995" s="576" t="s">
        <v>10427</v>
      </c>
      <c r="Z2995" s="577" t="s">
        <v>10493</v>
      </c>
      <c r="AA2995" s="578" t="s">
        <v>10476</v>
      </c>
      <c r="AE2995"/>
    </row>
    <row r="2996" spans="1:31" s="563" customFormat="1">
      <c r="A2996"/>
      <c r="B2996"/>
      <c r="C2996" s="568">
        <v>2027</v>
      </c>
      <c r="D2996" s="569" t="s">
        <v>38</v>
      </c>
      <c r="E2996" s="569" t="s">
        <v>337</v>
      </c>
      <c r="F2996" s="573" t="s">
        <v>141</v>
      </c>
      <c r="G2996" s="569" t="s">
        <v>42</v>
      </c>
      <c r="H2996" s="569" t="s">
        <v>41</v>
      </c>
      <c r="I2996" s="575" t="s">
        <v>54</v>
      </c>
      <c r="J2996" s="569" t="s">
        <v>351</v>
      </c>
      <c r="K2996" s="569" t="s">
        <v>100</v>
      </c>
      <c r="L2996" s="570">
        <v>0.6</v>
      </c>
      <c r="M2996" s="571">
        <v>3.6767882528784921</v>
      </c>
      <c r="N2996" s="572">
        <v>16.522123864275002</v>
      </c>
      <c r="O2996" s="668" t="s">
        <v>151</v>
      </c>
      <c r="P2996" s="668" t="s">
        <v>351</v>
      </c>
      <c r="Q2996" s="574" t="s">
        <v>8924</v>
      </c>
      <c r="R2996" s="574" t="s">
        <v>9120</v>
      </c>
      <c r="S2996" s="574" t="s">
        <v>8926</v>
      </c>
      <c r="T2996" s="574" t="s">
        <v>10350</v>
      </c>
      <c r="U2996" s="574" t="s">
        <v>8927</v>
      </c>
      <c r="V2996" s="574" t="s">
        <v>9121</v>
      </c>
      <c r="W2996" s="575" t="s">
        <v>10431</v>
      </c>
      <c r="X2996" s="575" t="s">
        <v>10494</v>
      </c>
      <c r="Y2996" s="576" t="s">
        <v>10433</v>
      </c>
      <c r="Z2996" s="577" t="s">
        <v>10495</v>
      </c>
      <c r="AA2996" s="578" t="s">
        <v>10496</v>
      </c>
      <c r="AE2996"/>
    </row>
    <row r="2997" spans="1:31" s="563" customFormat="1">
      <c r="A2997"/>
      <c r="B2997"/>
      <c r="C2997" s="568">
        <v>2027</v>
      </c>
      <c r="D2997" s="569" t="s">
        <v>38</v>
      </c>
      <c r="E2997" s="569" t="s">
        <v>337</v>
      </c>
      <c r="F2997" s="573" t="s">
        <v>141</v>
      </c>
      <c r="G2997" s="569" t="s">
        <v>42</v>
      </c>
      <c r="H2997" s="569" t="s">
        <v>41</v>
      </c>
      <c r="I2997" s="575" t="s">
        <v>54</v>
      </c>
      <c r="J2997" s="569" t="s">
        <v>351</v>
      </c>
      <c r="K2997" s="569" t="s">
        <v>79</v>
      </c>
      <c r="L2997" s="570">
        <v>0.4</v>
      </c>
      <c r="M2997" s="571">
        <v>2.4511921685856612</v>
      </c>
      <c r="N2997" s="572">
        <v>11.014749242850002</v>
      </c>
      <c r="O2997" s="668" t="s">
        <v>151</v>
      </c>
      <c r="P2997" s="668" t="s">
        <v>351</v>
      </c>
      <c r="Q2997" s="574" t="s">
        <v>8957</v>
      </c>
      <c r="R2997" s="574" t="s">
        <v>9114</v>
      </c>
      <c r="S2997" s="574" t="s">
        <v>8926</v>
      </c>
      <c r="T2997" s="574" t="s">
        <v>10350</v>
      </c>
      <c r="U2997" s="574" t="s">
        <v>9324</v>
      </c>
      <c r="V2997" s="574" t="s">
        <v>9325</v>
      </c>
      <c r="W2997" s="575" t="s">
        <v>10395</v>
      </c>
      <c r="X2997" s="575" t="s">
        <v>10474</v>
      </c>
      <c r="Y2997" s="576" t="s">
        <v>10433</v>
      </c>
      <c r="Z2997" s="577" t="s">
        <v>10497</v>
      </c>
      <c r="AA2997" s="578" t="s">
        <v>10476</v>
      </c>
      <c r="AE2997"/>
    </row>
    <row r="2998" spans="1:31" s="563" customFormat="1">
      <c r="A2998"/>
      <c r="B2998"/>
      <c r="C2998" s="568">
        <v>2027</v>
      </c>
      <c r="D2998" s="569" t="s">
        <v>38</v>
      </c>
      <c r="E2998" s="569" t="s">
        <v>337</v>
      </c>
      <c r="F2998" s="573" t="s">
        <v>141</v>
      </c>
      <c r="G2998" s="569" t="s">
        <v>42</v>
      </c>
      <c r="H2998" s="569" t="s">
        <v>41</v>
      </c>
      <c r="I2998" s="575" t="s">
        <v>54</v>
      </c>
      <c r="J2998" s="569" t="s">
        <v>67</v>
      </c>
      <c r="K2998" s="569" t="s">
        <v>81</v>
      </c>
      <c r="L2998" s="570">
        <v>1</v>
      </c>
      <c r="M2998" s="571">
        <v>8.6795880745619165</v>
      </c>
      <c r="N2998" s="572">
        <v>32.760324912640449</v>
      </c>
      <c r="O2998" s="668" t="s">
        <v>382</v>
      </c>
      <c r="P2998" s="668" t="s">
        <v>67</v>
      </c>
      <c r="Q2998" s="574" t="s">
        <v>8867</v>
      </c>
      <c r="R2998" s="574" t="s">
        <v>9078</v>
      </c>
      <c r="S2998" s="574" t="s">
        <v>8934</v>
      </c>
      <c r="T2998" s="574" t="s">
        <v>10350</v>
      </c>
      <c r="U2998" s="574" t="s">
        <v>8935</v>
      </c>
      <c r="V2998" s="574" t="s">
        <v>9130</v>
      </c>
      <c r="W2998" s="575" t="s">
        <v>10407</v>
      </c>
      <c r="X2998" s="575" t="s">
        <v>10481</v>
      </c>
      <c r="Y2998" s="576" t="s">
        <v>10438</v>
      </c>
      <c r="Z2998" s="577" t="s">
        <v>10498</v>
      </c>
      <c r="AA2998" s="578" t="s">
        <v>10483</v>
      </c>
      <c r="AE2998"/>
    </row>
    <row r="2999" spans="1:31" s="563" customFormat="1">
      <c r="A2999"/>
      <c r="B2999"/>
      <c r="C2999" s="568">
        <v>2027</v>
      </c>
      <c r="D2999" s="569" t="s">
        <v>38</v>
      </c>
      <c r="E2999" s="569" t="s">
        <v>337</v>
      </c>
      <c r="F2999" s="573" t="s">
        <v>141</v>
      </c>
      <c r="G2999" s="569" t="s">
        <v>42</v>
      </c>
      <c r="H2999" s="569" t="s">
        <v>41</v>
      </c>
      <c r="I2999" s="575" t="s">
        <v>54</v>
      </c>
      <c r="J2999" s="569" t="s">
        <v>66</v>
      </c>
      <c r="K2999" s="569" t="s">
        <v>310</v>
      </c>
      <c r="L2999" s="570">
        <v>0.7</v>
      </c>
      <c r="M2999" s="571">
        <v>16.687554432170163</v>
      </c>
      <c r="N2999" s="572">
        <v>668.85663363307572</v>
      </c>
      <c r="O2999" s="668" t="s">
        <v>381</v>
      </c>
      <c r="P2999" s="668" t="s">
        <v>66</v>
      </c>
      <c r="Q2999" s="574" t="s">
        <v>8949</v>
      </c>
      <c r="R2999" s="574" t="s">
        <v>9134</v>
      </c>
      <c r="S2999" s="574" t="s">
        <v>8941</v>
      </c>
      <c r="T2999" s="574" t="s">
        <v>10350</v>
      </c>
      <c r="U2999" s="574" t="s">
        <v>8951</v>
      </c>
      <c r="V2999" s="574" t="s">
        <v>9135</v>
      </c>
      <c r="W2999" s="575" t="s">
        <v>10440</v>
      </c>
      <c r="X2999" s="575" t="s">
        <v>10499</v>
      </c>
      <c r="Y2999" s="576" t="s">
        <v>10442</v>
      </c>
      <c r="Z2999" s="577" t="s">
        <v>10500</v>
      </c>
      <c r="AA2999" s="578" t="s">
        <v>10501</v>
      </c>
      <c r="AE2999"/>
    </row>
    <row r="3000" spans="1:31" s="563" customFormat="1">
      <c r="A3000"/>
      <c r="B3000"/>
      <c r="C3000" s="568">
        <v>2027</v>
      </c>
      <c r="D3000" s="569" t="s">
        <v>38</v>
      </c>
      <c r="E3000" s="569" t="s">
        <v>337</v>
      </c>
      <c r="F3000" s="573" t="s">
        <v>141</v>
      </c>
      <c r="G3000" s="569" t="s">
        <v>42</v>
      </c>
      <c r="H3000" s="569" t="s">
        <v>41</v>
      </c>
      <c r="I3000" s="575" t="s">
        <v>54</v>
      </c>
      <c r="J3000" s="569" t="s">
        <v>66</v>
      </c>
      <c r="K3000" s="569" t="s">
        <v>79</v>
      </c>
      <c r="L3000" s="570">
        <v>0.3</v>
      </c>
      <c r="M3000" s="571">
        <v>7.151809042358642</v>
      </c>
      <c r="N3000" s="572">
        <v>286.65284298560391</v>
      </c>
      <c r="O3000" s="668" t="s">
        <v>381</v>
      </c>
      <c r="P3000" s="668" t="s">
        <v>66</v>
      </c>
      <c r="Q3000" s="574" t="s">
        <v>8957</v>
      </c>
      <c r="R3000" s="574" t="s">
        <v>9114</v>
      </c>
      <c r="S3000" s="574" t="s">
        <v>8941</v>
      </c>
      <c r="T3000" s="574" t="s">
        <v>10350</v>
      </c>
      <c r="U3000" s="574" t="s">
        <v>8959</v>
      </c>
      <c r="V3000" s="574" t="s">
        <v>9139</v>
      </c>
      <c r="W3000" s="575" t="s">
        <v>10395</v>
      </c>
      <c r="X3000" s="575" t="s">
        <v>10474</v>
      </c>
      <c r="Y3000" s="576" t="s">
        <v>10442</v>
      </c>
      <c r="Z3000" s="577" t="s">
        <v>10502</v>
      </c>
      <c r="AA3000" s="578" t="s">
        <v>10476</v>
      </c>
      <c r="AE3000"/>
    </row>
    <row r="3001" spans="1:31" s="563" customFormat="1">
      <c r="A3001"/>
      <c r="B3001"/>
      <c r="C3001" s="568">
        <v>2027</v>
      </c>
      <c r="D3001" s="569" t="s">
        <v>38</v>
      </c>
      <c r="E3001" s="569" t="s">
        <v>337</v>
      </c>
      <c r="F3001" s="573" t="s">
        <v>141</v>
      </c>
      <c r="G3001" s="569" t="s">
        <v>42</v>
      </c>
      <c r="H3001" s="569" t="s">
        <v>41</v>
      </c>
      <c r="I3001" s="575" t="s">
        <v>54</v>
      </c>
      <c r="J3001" s="569" t="s">
        <v>348</v>
      </c>
      <c r="K3001" s="569" t="s">
        <v>310</v>
      </c>
      <c r="L3001" s="570">
        <v>0.1</v>
      </c>
      <c r="M3001" s="571">
        <v>2.20790707061902</v>
      </c>
      <c r="N3001" s="572">
        <v>253.09626017578125</v>
      </c>
      <c r="O3001" s="668" t="s">
        <v>151</v>
      </c>
      <c r="P3001" s="668" t="s">
        <v>348</v>
      </c>
      <c r="Q3001" s="574" t="s">
        <v>8949</v>
      </c>
      <c r="R3001" s="574" t="s">
        <v>9134</v>
      </c>
      <c r="S3001" s="574" t="s">
        <v>8965</v>
      </c>
      <c r="T3001" s="574" t="s">
        <v>10350</v>
      </c>
      <c r="U3001" s="574" t="s">
        <v>9674</v>
      </c>
      <c r="V3001" s="574" t="s">
        <v>9733</v>
      </c>
      <c r="W3001" s="575" t="s">
        <v>10440</v>
      </c>
      <c r="X3001" s="575" t="s">
        <v>10499</v>
      </c>
      <c r="Y3001" s="576" t="s">
        <v>10446</v>
      </c>
      <c r="Z3001" s="577" t="s">
        <v>10503</v>
      </c>
      <c r="AA3001" s="578" t="s">
        <v>10501</v>
      </c>
      <c r="AE3001"/>
    </row>
    <row r="3002" spans="1:31" s="563" customFormat="1">
      <c r="A3002"/>
      <c r="B3002"/>
      <c r="C3002" s="568">
        <v>2027</v>
      </c>
      <c r="D3002" s="569" t="s">
        <v>38</v>
      </c>
      <c r="E3002" s="569" t="s">
        <v>337</v>
      </c>
      <c r="F3002" s="573" t="s">
        <v>141</v>
      </c>
      <c r="G3002" s="569" t="s">
        <v>42</v>
      </c>
      <c r="H3002" s="569" t="s">
        <v>41</v>
      </c>
      <c r="I3002" s="575" t="s">
        <v>54</v>
      </c>
      <c r="J3002" s="569" t="s">
        <v>348</v>
      </c>
      <c r="K3002" s="569" t="s">
        <v>475</v>
      </c>
      <c r="L3002" s="570">
        <v>0.9</v>
      </c>
      <c r="M3002" s="571">
        <v>19.871163635571179</v>
      </c>
      <c r="N3002" s="572">
        <v>2277.8663415820311</v>
      </c>
      <c r="O3002" s="668" t="s">
        <v>151</v>
      </c>
      <c r="P3002" s="668" t="s">
        <v>348</v>
      </c>
      <c r="Q3002" s="574" t="s">
        <v>10386</v>
      </c>
      <c r="R3002" s="574" t="s">
        <v>10469</v>
      </c>
      <c r="S3002" s="574" t="s">
        <v>8965</v>
      </c>
      <c r="T3002" s="574" t="s">
        <v>10350</v>
      </c>
      <c r="U3002" s="574" t="s">
        <v>10448</v>
      </c>
      <c r="V3002" s="574" t="s">
        <v>10504</v>
      </c>
      <c r="W3002" s="575" t="s">
        <v>10390</v>
      </c>
      <c r="X3002" s="575" t="s">
        <v>10471</v>
      </c>
      <c r="Y3002" s="576" t="s">
        <v>10446</v>
      </c>
      <c r="Z3002" s="577" t="s">
        <v>10505</v>
      </c>
      <c r="AA3002" s="578" t="s">
        <v>10473</v>
      </c>
      <c r="AE3002"/>
    </row>
    <row r="3003" spans="1:31" s="563" customFormat="1">
      <c r="A3003"/>
      <c r="B3003"/>
      <c r="C3003" s="568">
        <v>2028</v>
      </c>
      <c r="D3003" s="569" t="s">
        <v>101</v>
      </c>
      <c r="E3003" s="569" t="s">
        <v>356</v>
      </c>
      <c r="F3003" s="573" t="s">
        <v>462</v>
      </c>
      <c r="G3003" s="569" t="s">
        <v>42</v>
      </c>
      <c r="H3003" s="569" t="s">
        <v>41</v>
      </c>
      <c r="I3003" s="575" t="s">
        <v>54</v>
      </c>
      <c r="J3003" s="569" t="s">
        <v>352</v>
      </c>
      <c r="K3003" s="569" t="s">
        <v>346</v>
      </c>
      <c r="L3003" s="570">
        <v>1</v>
      </c>
      <c r="M3003" s="571">
        <v>0.58370996674511944</v>
      </c>
      <c r="N3003" s="572">
        <v>34.042935816152209</v>
      </c>
      <c r="O3003" s="668" t="s">
        <v>151</v>
      </c>
      <c r="P3003" s="668" t="s">
        <v>352</v>
      </c>
      <c r="Q3003" s="574" t="s">
        <v>10506</v>
      </c>
      <c r="R3003" s="574" t="s">
        <v>10507</v>
      </c>
      <c r="S3003" s="574" t="s">
        <v>10508</v>
      </c>
      <c r="T3003" s="574" t="s">
        <v>10509</v>
      </c>
      <c r="U3003" s="574" t="s">
        <v>10510</v>
      </c>
      <c r="V3003" s="574" t="s">
        <v>10511</v>
      </c>
      <c r="W3003" s="575" t="s">
        <v>10512</v>
      </c>
      <c r="X3003" s="575" t="s">
        <v>10513</v>
      </c>
      <c r="Y3003" s="576" t="s">
        <v>10514</v>
      </c>
      <c r="Z3003" s="577" t="s">
        <v>10515</v>
      </c>
      <c r="AA3003" s="578" t="s">
        <v>10516</v>
      </c>
      <c r="AE3003"/>
    </row>
    <row r="3004" spans="1:31" s="563" customFormat="1">
      <c r="A3004"/>
      <c r="B3004"/>
      <c r="C3004" s="568">
        <v>2028</v>
      </c>
      <c r="D3004" s="569" t="s">
        <v>101</v>
      </c>
      <c r="E3004" s="569" t="s">
        <v>356</v>
      </c>
      <c r="F3004" s="573" t="s">
        <v>462</v>
      </c>
      <c r="G3004" s="569" t="s">
        <v>42</v>
      </c>
      <c r="H3004" s="569" t="s">
        <v>41</v>
      </c>
      <c r="I3004" s="575" t="s">
        <v>54</v>
      </c>
      <c r="J3004" s="569" t="s">
        <v>116</v>
      </c>
      <c r="K3004" s="569" t="s">
        <v>90</v>
      </c>
      <c r="L3004" s="570">
        <v>0.5</v>
      </c>
      <c r="M3004" s="571">
        <v>0.12420987154080207</v>
      </c>
      <c r="N3004" s="572">
        <v>0.80628005880360509</v>
      </c>
      <c r="O3004" s="668" t="s">
        <v>382</v>
      </c>
      <c r="P3004" s="668" t="s">
        <v>116</v>
      </c>
      <c r="Q3004" s="574" t="s">
        <v>10517</v>
      </c>
      <c r="R3004" s="574" t="s">
        <v>10518</v>
      </c>
      <c r="S3004" s="574" t="s">
        <v>10519</v>
      </c>
      <c r="T3004" s="574" t="s">
        <v>10509</v>
      </c>
      <c r="U3004" s="574" t="s">
        <v>10520</v>
      </c>
      <c r="V3004" s="574" t="s">
        <v>10521</v>
      </c>
      <c r="W3004" s="575" t="s">
        <v>10522</v>
      </c>
      <c r="X3004" s="575" t="s">
        <v>10523</v>
      </c>
      <c r="Y3004" s="576" t="s">
        <v>10524</v>
      </c>
      <c r="Z3004" s="577" t="s">
        <v>10525</v>
      </c>
      <c r="AA3004" s="578" t="s">
        <v>10526</v>
      </c>
      <c r="AE3004"/>
    </row>
    <row r="3005" spans="1:31" s="563" customFormat="1">
      <c r="A3005"/>
      <c r="B3005"/>
      <c r="C3005" s="568">
        <v>2028</v>
      </c>
      <c r="D3005" s="569" t="s">
        <v>101</v>
      </c>
      <c r="E3005" s="569" t="s">
        <v>356</v>
      </c>
      <c r="F3005" s="573" t="s">
        <v>462</v>
      </c>
      <c r="G3005" s="569" t="s">
        <v>42</v>
      </c>
      <c r="H3005" s="569" t="s">
        <v>41</v>
      </c>
      <c r="I3005" s="575" t="s">
        <v>54</v>
      </c>
      <c r="J3005" s="569" t="s">
        <v>116</v>
      </c>
      <c r="K3005" s="569" t="s">
        <v>466</v>
      </c>
      <c r="L3005" s="570">
        <v>0.5</v>
      </c>
      <c r="M3005" s="571">
        <v>0.12420987154080207</v>
      </c>
      <c r="N3005" s="572">
        <v>0.80628005880360509</v>
      </c>
      <c r="O3005" s="668" t="s">
        <v>382</v>
      </c>
      <c r="P3005" s="668" t="s">
        <v>116</v>
      </c>
      <c r="Q3005" s="574" t="s">
        <v>10527</v>
      </c>
      <c r="R3005" s="574" t="s">
        <v>10528</v>
      </c>
      <c r="S3005" s="574" t="s">
        <v>10519</v>
      </c>
      <c r="T3005" s="574" t="s">
        <v>10509</v>
      </c>
      <c r="U3005" s="574" t="s">
        <v>10529</v>
      </c>
      <c r="V3005" s="574" t="s">
        <v>10530</v>
      </c>
      <c r="W3005" s="575" t="s">
        <v>10531</v>
      </c>
      <c r="X3005" s="575" t="s">
        <v>10532</v>
      </c>
      <c r="Y3005" s="576" t="s">
        <v>10524</v>
      </c>
      <c r="Z3005" s="577" t="s">
        <v>10533</v>
      </c>
      <c r="AA3005" s="578" t="s">
        <v>10534</v>
      </c>
      <c r="AE3005"/>
    </row>
    <row r="3006" spans="1:31" s="563" customFormat="1">
      <c r="A3006"/>
      <c r="B3006"/>
      <c r="C3006" s="568">
        <v>2028</v>
      </c>
      <c r="D3006" s="569" t="s">
        <v>101</v>
      </c>
      <c r="E3006" s="569" t="s">
        <v>356</v>
      </c>
      <c r="F3006" s="573" t="s">
        <v>462</v>
      </c>
      <c r="G3006" s="569" t="s">
        <v>42</v>
      </c>
      <c r="H3006" s="569" t="s">
        <v>41</v>
      </c>
      <c r="I3006" s="575" t="s">
        <v>54</v>
      </c>
      <c r="J3006" s="569" t="s">
        <v>109</v>
      </c>
      <c r="K3006" s="569" t="s">
        <v>106</v>
      </c>
      <c r="L3006" s="570">
        <v>1</v>
      </c>
      <c r="M3006" s="571">
        <v>0.50194338298345964</v>
      </c>
      <c r="N3006" s="572">
        <v>32.251202352144205</v>
      </c>
      <c r="O3006" s="668" t="s">
        <v>381</v>
      </c>
      <c r="P3006" s="668" t="s">
        <v>109</v>
      </c>
      <c r="Q3006" s="574" t="s">
        <v>10535</v>
      </c>
      <c r="R3006" s="574" t="s">
        <v>10536</v>
      </c>
      <c r="S3006" s="574" t="s">
        <v>10537</v>
      </c>
      <c r="T3006" s="574" t="s">
        <v>10509</v>
      </c>
      <c r="U3006" s="574" t="s">
        <v>10538</v>
      </c>
      <c r="V3006" s="574" t="s">
        <v>10539</v>
      </c>
      <c r="W3006" s="575" t="s">
        <v>10540</v>
      </c>
      <c r="X3006" s="575" t="s">
        <v>10541</v>
      </c>
      <c r="Y3006" s="576" t="s">
        <v>10542</v>
      </c>
      <c r="Z3006" s="577" t="s">
        <v>10543</v>
      </c>
      <c r="AA3006" s="578" t="s">
        <v>10544</v>
      </c>
      <c r="AE3006"/>
    </row>
    <row r="3007" spans="1:31" s="563" customFormat="1">
      <c r="A3007"/>
      <c r="B3007"/>
      <c r="C3007" s="568">
        <v>2028</v>
      </c>
      <c r="D3007" s="569" t="s">
        <v>101</v>
      </c>
      <c r="E3007" s="569" t="s">
        <v>356</v>
      </c>
      <c r="F3007" s="573" t="s">
        <v>462</v>
      </c>
      <c r="G3007" s="569" t="s">
        <v>42</v>
      </c>
      <c r="H3007" s="569" t="s">
        <v>41</v>
      </c>
      <c r="I3007" s="575" t="s">
        <v>54</v>
      </c>
      <c r="J3007" s="569" t="s">
        <v>350</v>
      </c>
      <c r="K3007" s="569" t="s">
        <v>330</v>
      </c>
      <c r="L3007" s="570">
        <v>1</v>
      </c>
      <c r="M3007" s="571">
        <v>0.4955367168585178</v>
      </c>
      <c r="N3007" s="572">
        <v>68.085871632304432</v>
      </c>
      <c r="O3007" s="668" t="s">
        <v>151</v>
      </c>
      <c r="P3007" s="668" t="s">
        <v>350</v>
      </c>
      <c r="Q3007" s="574" t="s">
        <v>10545</v>
      </c>
      <c r="R3007" s="574" t="s">
        <v>10546</v>
      </c>
      <c r="S3007" s="574" t="s">
        <v>10547</v>
      </c>
      <c r="T3007" s="574" t="s">
        <v>10509</v>
      </c>
      <c r="U3007" s="574" t="s">
        <v>10548</v>
      </c>
      <c r="V3007" s="574" t="s">
        <v>10549</v>
      </c>
      <c r="W3007" s="575" t="s">
        <v>10550</v>
      </c>
      <c r="X3007" s="575" t="s">
        <v>10551</v>
      </c>
      <c r="Y3007" s="576" t="s">
        <v>10552</v>
      </c>
      <c r="Z3007" s="577" t="s">
        <v>10553</v>
      </c>
      <c r="AA3007" s="578" t="s">
        <v>10554</v>
      </c>
      <c r="AE3007"/>
    </row>
    <row r="3008" spans="1:31" s="563" customFormat="1">
      <c r="A3008"/>
      <c r="B3008"/>
      <c r="C3008" s="568">
        <v>2028</v>
      </c>
      <c r="D3008" s="569" t="s">
        <v>101</v>
      </c>
      <c r="E3008" s="569" t="s">
        <v>356</v>
      </c>
      <c r="F3008" s="573" t="s">
        <v>462</v>
      </c>
      <c r="G3008" s="569" t="s">
        <v>42</v>
      </c>
      <c r="H3008" s="569" t="s">
        <v>41</v>
      </c>
      <c r="I3008" s="575" t="s">
        <v>54</v>
      </c>
      <c r="J3008" s="569" t="s">
        <v>99</v>
      </c>
      <c r="K3008" s="569" t="s">
        <v>467</v>
      </c>
      <c r="L3008" s="570">
        <v>1</v>
      </c>
      <c r="M3008" s="571">
        <v>5.2479226534240538E-2</v>
      </c>
      <c r="N3008" s="572">
        <v>61.277284469073976</v>
      </c>
      <c r="O3008" s="668" t="s">
        <v>151</v>
      </c>
      <c r="P3008" s="668" t="s">
        <v>99</v>
      </c>
      <c r="Q3008" s="574" t="s">
        <v>10555</v>
      </c>
      <c r="R3008" s="574" t="s">
        <v>10556</v>
      </c>
      <c r="S3008" s="574" t="s">
        <v>10557</v>
      </c>
      <c r="T3008" s="574" t="s">
        <v>10509</v>
      </c>
      <c r="U3008" s="574" t="s">
        <v>10558</v>
      </c>
      <c r="V3008" s="574" t="s">
        <v>10559</v>
      </c>
      <c r="W3008" s="575" t="s">
        <v>10560</v>
      </c>
      <c r="X3008" s="575" t="s">
        <v>10561</v>
      </c>
      <c r="Y3008" s="576" t="s">
        <v>10562</v>
      </c>
      <c r="Z3008" s="577" t="s">
        <v>10563</v>
      </c>
      <c r="AA3008" s="578" t="s">
        <v>10564</v>
      </c>
      <c r="AE3008"/>
    </row>
    <row r="3009" spans="1:31" s="563" customFormat="1">
      <c r="A3009"/>
      <c r="B3009"/>
      <c r="C3009" s="568">
        <v>2028</v>
      </c>
      <c r="D3009" s="569" t="s">
        <v>101</v>
      </c>
      <c r="E3009" s="569" t="s">
        <v>356</v>
      </c>
      <c r="F3009" s="573" t="s">
        <v>462</v>
      </c>
      <c r="G3009" s="569" t="s">
        <v>42</v>
      </c>
      <c r="H3009" s="569" t="s">
        <v>41</v>
      </c>
      <c r="I3009" s="575" t="s">
        <v>54</v>
      </c>
      <c r="J3009" s="569" t="s">
        <v>96</v>
      </c>
      <c r="K3009" s="569" t="s">
        <v>467</v>
      </c>
      <c r="L3009" s="570">
        <v>1</v>
      </c>
      <c r="M3009" s="571">
        <v>5.8403403628592924E-3</v>
      </c>
      <c r="N3009" s="572">
        <v>13.617174326460885</v>
      </c>
      <c r="O3009" s="668" t="s">
        <v>151</v>
      </c>
      <c r="P3009" s="668" t="s">
        <v>96</v>
      </c>
      <c r="Q3009" s="574" t="s">
        <v>10555</v>
      </c>
      <c r="R3009" s="574" t="s">
        <v>10556</v>
      </c>
      <c r="S3009" s="574" t="s">
        <v>10565</v>
      </c>
      <c r="T3009" s="574" t="s">
        <v>10509</v>
      </c>
      <c r="U3009" s="574" t="s">
        <v>10566</v>
      </c>
      <c r="V3009" s="574" t="s">
        <v>10567</v>
      </c>
      <c r="W3009" s="575" t="s">
        <v>10560</v>
      </c>
      <c r="X3009" s="575" t="s">
        <v>10561</v>
      </c>
      <c r="Y3009" s="576" t="s">
        <v>10568</v>
      </c>
      <c r="Z3009" s="577" t="s">
        <v>10569</v>
      </c>
      <c r="AA3009" s="578" t="s">
        <v>10564</v>
      </c>
      <c r="AE3009"/>
    </row>
    <row r="3010" spans="1:31" s="563" customFormat="1">
      <c r="A3010"/>
      <c r="B3010"/>
      <c r="C3010" s="568">
        <v>2028</v>
      </c>
      <c r="D3010" s="569" t="s">
        <v>101</v>
      </c>
      <c r="E3010" s="569" t="s">
        <v>356</v>
      </c>
      <c r="F3010" s="573" t="s">
        <v>462</v>
      </c>
      <c r="G3010" s="569" t="s">
        <v>42</v>
      </c>
      <c r="H3010" s="569" t="s">
        <v>41</v>
      </c>
      <c r="I3010" s="575" t="s">
        <v>54</v>
      </c>
      <c r="J3010" s="569" t="s">
        <v>87</v>
      </c>
      <c r="K3010" s="569" t="s">
        <v>468</v>
      </c>
      <c r="L3010" s="570">
        <v>0.8</v>
      </c>
      <c r="M3010" s="571">
        <v>0.37664891787001342</v>
      </c>
      <c r="N3010" s="572">
        <v>24.51091378762959</v>
      </c>
      <c r="O3010" s="668" t="s">
        <v>151</v>
      </c>
      <c r="P3010" s="668" t="s">
        <v>87</v>
      </c>
      <c r="Q3010" s="574" t="s">
        <v>10570</v>
      </c>
      <c r="R3010" s="574" t="s">
        <v>10571</v>
      </c>
      <c r="S3010" s="574" t="s">
        <v>10572</v>
      </c>
      <c r="T3010" s="574" t="s">
        <v>10509</v>
      </c>
      <c r="U3010" s="574" t="s">
        <v>10573</v>
      </c>
      <c r="V3010" s="574" t="s">
        <v>10574</v>
      </c>
      <c r="W3010" s="575" t="s">
        <v>10575</v>
      </c>
      <c r="X3010" s="575" t="s">
        <v>10576</v>
      </c>
      <c r="Y3010" s="576" t="s">
        <v>10577</v>
      </c>
      <c r="Z3010" s="577" t="s">
        <v>10578</v>
      </c>
      <c r="AA3010" s="578" t="s">
        <v>10579</v>
      </c>
      <c r="AE3010"/>
    </row>
    <row r="3011" spans="1:31" s="563" customFormat="1">
      <c r="A3011"/>
      <c r="B3011"/>
      <c r="C3011" s="568">
        <v>2028</v>
      </c>
      <c r="D3011" s="569" t="s">
        <v>101</v>
      </c>
      <c r="E3011" s="569" t="s">
        <v>356</v>
      </c>
      <c r="F3011" s="573" t="s">
        <v>462</v>
      </c>
      <c r="G3011" s="569" t="s">
        <v>42</v>
      </c>
      <c r="H3011" s="569" t="s">
        <v>41</v>
      </c>
      <c r="I3011" s="575" t="s">
        <v>54</v>
      </c>
      <c r="J3011" s="569" t="s">
        <v>87</v>
      </c>
      <c r="K3011" s="569" t="s">
        <v>106</v>
      </c>
      <c r="L3011" s="570">
        <v>0.1</v>
      </c>
      <c r="M3011" s="571">
        <v>4.7081114733751678E-2</v>
      </c>
      <c r="N3011" s="572">
        <v>3.0638642234536988</v>
      </c>
      <c r="O3011" s="668" t="s">
        <v>151</v>
      </c>
      <c r="P3011" s="668" t="s">
        <v>87</v>
      </c>
      <c r="Q3011" s="574" t="s">
        <v>10535</v>
      </c>
      <c r="R3011" s="574" t="s">
        <v>10536</v>
      </c>
      <c r="S3011" s="574" t="s">
        <v>10572</v>
      </c>
      <c r="T3011" s="574" t="s">
        <v>10509</v>
      </c>
      <c r="U3011" s="574" t="s">
        <v>10580</v>
      </c>
      <c r="V3011" s="574" t="s">
        <v>10581</v>
      </c>
      <c r="W3011" s="575" t="s">
        <v>10540</v>
      </c>
      <c r="X3011" s="575" t="s">
        <v>10541</v>
      </c>
      <c r="Y3011" s="576" t="s">
        <v>10577</v>
      </c>
      <c r="Z3011" s="577" t="s">
        <v>10582</v>
      </c>
      <c r="AA3011" s="578" t="s">
        <v>10544</v>
      </c>
      <c r="AE3011"/>
    </row>
    <row r="3012" spans="1:31" s="563" customFormat="1">
      <c r="A3012"/>
      <c r="B3012"/>
      <c r="C3012" s="568">
        <v>2028</v>
      </c>
      <c r="D3012" s="569" t="s">
        <v>101</v>
      </c>
      <c r="E3012" s="569" t="s">
        <v>356</v>
      </c>
      <c r="F3012" s="573" t="s">
        <v>462</v>
      </c>
      <c r="G3012" s="569" t="s">
        <v>42</v>
      </c>
      <c r="H3012" s="569" t="s">
        <v>41</v>
      </c>
      <c r="I3012" s="575" t="s">
        <v>54</v>
      </c>
      <c r="J3012" s="569" t="s">
        <v>87</v>
      </c>
      <c r="K3012" s="569" t="s">
        <v>104</v>
      </c>
      <c r="L3012" s="570">
        <v>0.1</v>
      </c>
      <c r="M3012" s="571">
        <v>4.7081114733751678E-2</v>
      </c>
      <c r="N3012" s="572">
        <v>3.0638642234536988</v>
      </c>
      <c r="O3012" s="668" t="s">
        <v>151</v>
      </c>
      <c r="P3012" s="668" t="s">
        <v>87</v>
      </c>
      <c r="Q3012" s="574" t="s">
        <v>10583</v>
      </c>
      <c r="R3012" s="574" t="s">
        <v>10584</v>
      </c>
      <c r="S3012" s="574" t="s">
        <v>10572</v>
      </c>
      <c r="T3012" s="574" t="s">
        <v>10509</v>
      </c>
      <c r="U3012" s="574" t="s">
        <v>10585</v>
      </c>
      <c r="V3012" s="574" t="s">
        <v>10586</v>
      </c>
      <c r="W3012" s="575" t="s">
        <v>10587</v>
      </c>
      <c r="X3012" s="575" t="s">
        <v>10588</v>
      </c>
      <c r="Y3012" s="576" t="s">
        <v>10577</v>
      </c>
      <c r="Z3012" s="577" t="s">
        <v>10589</v>
      </c>
      <c r="AA3012" s="578" t="s">
        <v>10590</v>
      </c>
      <c r="AE3012"/>
    </row>
    <row r="3013" spans="1:31" s="563" customFormat="1">
      <c r="A3013"/>
      <c r="B3013"/>
      <c r="C3013" s="568">
        <v>2028</v>
      </c>
      <c r="D3013" s="569" t="s">
        <v>101</v>
      </c>
      <c r="E3013" s="569" t="s">
        <v>356</v>
      </c>
      <c r="F3013" s="573" t="s">
        <v>462</v>
      </c>
      <c r="G3013" s="569" t="s">
        <v>42</v>
      </c>
      <c r="H3013" s="569" t="s">
        <v>41</v>
      </c>
      <c r="I3013" s="575" t="s">
        <v>54</v>
      </c>
      <c r="J3013" s="569" t="s">
        <v>83</v>
      </c>
      <c r="K3013" s="569" t="s">
        <v>81</v>
      </c>
      <c r="L3013" s="570">
        <v>1</v>
      </c>
      <c r="M3013" s="571">
        <v>1.0813267869685117</v>
      </c>
      <c r="N3013" s="572">
        <v>5.1886129761169935</v>
      </c>
      <c r="O3013" s="668" t="s">
        <v>382</v>
      </c>
      <c r="P3013" s="668" t="s">
        <v>83</v>
      </c>
      <c r="Q3013" s="574" t="s">
        <v>10591</v>
      </c>
      <c r="R3013" s="574" t="s">
        <v>10592</v>
      </c>
      <c r="S3013" s="574" t="s">
        <v>10593</v>
      </c>
      <c r="T3013" s="574" t="s">
        <v>10509</v>
      </c>
      <c r="U3013" s="574" t="s">
        <v>10594</v>
      </c>
      <c r="V3013" s="574" t="s">
        <v>10595</v>
      </c>
      <c r="W3013" s="575" t="s">
        <v>10596</v>
      </c>
      <c r="X3013" s="575" t="s">
        <v>10597</v>
      </c>
      <c r="Y3013" s="576" t="s">
        <v>10598</v>
      </c>
      <c r="Z3013" s="577" t="s">
        <v>10599</v>
      </c>
      <c r="AA3013" s="578" t="s">
        <v>10600</v>
      </c>
      <c r="AE3013"/>
    </row>
    <row r="3014" spans="1:31" s="563" customFormat="1">
      <c r="A3014"/>
      <c r="B3014"/>
      <c r="C3014" s="568">
        <v>2028</v>
      </c>
      <c r="D3014" s="569" t="s">
        <v>101</v>
      </c>
      <c r="E3014" s="569" t="s">
        <v>356</v>
      </c>
      <c r="F3014" s="573" t="s">
        <v>462</v>
      </c>
      <c r="G3014" s="569" t="s">
        <v>42</v>
      </c>
      <c r="H3014" s="569" t="s">
        <v>41</v>
      </c>
      <c r="I3014" s="575" t="s">
        <v>54</v>
      </c>
      <c r="J3014" s="569" t="s">
        <v>77</v>
      </c>
      <c r="K3014" s="569" t="s">
        <v>469</v>
      </c>
      <c r="L3014" s="570">
        <v>0.8</v>
      </c>
      <c r="M3014" s="571">
        <v>1.1951440576854344</v>
      </c>
      <c r="N3014" s="572">
        <v>63.859852013747613</v>
      </c>
      <c r="O3014" s="668" t="s">
        <v>381</v>
      </c>
      <c r="P3014" s="668" t="s">
        <v>77</v>
      </c>
      <c r="Q3014" s="574" t="s">
        <v>10601</v>
      </c>
      <c r="R3014" s="574" t="s">
        <v>10602</v>
      </c>
      <c r="S3014" s="574" t="s">
        <v>10603</v>
      </c>
      <c r="T3014" s="574" t="s">
        <v>10509</v>
      </c>
      <c r="U3014" s="574" t="s">
        <v>10604</v>
      </c>
      <c r="V3014" s="574" t="s">
        <v>10605</v>
      </c>
      <c r="W3014" s="575" t="s">
        <v>10606</v>
      </c>
      <c r="X3014" s="575" t="s">
        <v>10607</v>
      </c>
      <c r="Y3014" s="576" t="s">
        <v>10608</v>
      </c>
      <c r="Z3014" s="577" t="s">
        <v>10609</v>
      </c>
      <c r="AA3014" s="578" t="s">
        <v>10610</v>
      </c>
      <c r="AE3014"/>
    </row>
    <row r="3015" spans="1:31" s="563" customFormat="1">
      <c r="A3015"/>
      <c r="B3015"/>
      <c r="C3015" s="568">
        <v>2028</v>
      </c>
      <c r="D3015" s="569" t="s">
        <v>101</v>
      </c>
      <c r="E3015" s="569" t="s">
        <v>356</v>
      </c>
      <c r="F3015" s="573" t="s">
        <v>462</v>
      </c>
      <c r="G3015" s="569" t="s">
        <v>42</v>
      </c>
      <c r="H3015" s="569" t="s">
        <v>41</v>
      </c>
      <c r="I3015" s="575" t="s">
        <v>54</v>
      </c>
      <c r="J3015" s="569" t="s">
        <v>77</v>
      </c>
      <c r="K3015" s="569" t="s">
        <v>93</v>
      </c>
      <c r="L3015" s="570">
        <v>0.2</v>
      </c>
      <c r="M3015" s="571">
        <v>0.2987860144213586</v>
      </c>
      <c r="N3015" s="572">
        <v>15.964963003436903</v>
      </c>
      <c r="O3015" s="668" t="s">
        <v>381</v>
      </c>
      <c r="P3015" s="668" t="s">
        <v>77</v>
      </c>
      <c r="Q3015" s="574" t="s">
        <v>10611</v>
      </c>
      <c r="R3015" s="574" t="s">
        <v>10612</v>
      </c>
      <c r="S3015" s="574" t="s">
        <v>10603</v>
      </c>
      <c r="T3015" s="574" t="s">
        <v>10509</v>
      </c>
      <c r="U3015" s="574" t="s">
        <v>10613</v>
      </c>
      <c r="V3015" s="574" t="s">
        <v>10614</v>
      </c>
      <c r="W3015" s="575" t="s">
        <v>10615</v>
      </c>
      <c r="X3015" s="575" t="s">
        <v>10616</v>
      </c>
      <c r="Y3015" s="576" t="s">
        <v>10608</v>
      </c>
      <c r="Z3015" s="577" t="s">
        <v>10617</v>
      </c>
      <c r="AA3015" s="578" t="s">
        <v>10618</v>
      </c>
      <c r="AE3015"/>
    </row>
    <row r="3016" spans="1:31" s="563" customFormat="1">
      <c r="A3016"/>
      <c r="B3016"/>
      <c r="C3016" s="568">
        <v>2028</v>
      </c>
      <c r="D3016" s="569" t="s">
        <v>101</v>
      </c>
      <c r="E3016" s="569" t="s">
        <v>356</v>
      </c>
      <c r="F3016" s="573" t="s">
        <v>462</v>
      </c>
      <c r="G3016" s="569" t="s">
        <v>42</v>
      </c>
      <c r="H3016" s="569" t="s">
        <v>41</v>
      </c>
      <c r="I3016" s="575" t="s">
        <v>54</v>
      </c>
      <c r="J3016" s="569" t="s">
        <v>349</v>
      </c>
      <c r="K3016" s="569" t="s">
        <v>467</v>
      </c>
      <c r="L3016" s="570">
        <v>0.4</v>
      </c>
      <c r="M3016" s="571">
        <v>0.31425845813352332</v>
      </c>
      <c r="N3016" s="572">
        <v>40.851522979382658</v>
      </c>
      <c r="O3016" s="668" t="s">
        <v>151</v>
      </c>
      <c r="P3016" s="668" t="s">
        <v>349</v>
      </c>
      <c r="Q3016" s="574" t="s">
        <v>10555</v>
      </c>
      <c r="R3016" s="574" t="s">
        <v>10556</v>
      </c>
      <c r="S3016" s="574" t="s">
        <v>10619</v>
      </c>
      <c r="T3016" s="574" t="s">
        <v>10509</v>
      </c>
      <c r="U3016" s="574" t="s">
        <v>10620</v>
      </c>
      <c r="V3016" s="574" t="s">
        <v>10621</v>
      </c>
      <c r="W3016" s="575" t="s">
        <v>10560</v>
      </c>
      <c r="X3016" s="575" t="s">
        <v>10561</v>
      </c>
      <c r="Y3016" s="576" t="s">
        <v>10622</v>
      </c>
      <c r="Z3016" s="577" t="s">
        <v>10623</v>
      </c>
      <c r="AA3016" s="578" t="s">
        <v>10564</v>
      </c>
      <c r="AE3016"/>
    </row>
    <row r="3017" spans="1:31" s="563" customFormat="1">
      <c r="A3017"/>
      <c r="B3017"/>
      <c r="C3017" s="568">
        <v>2028</v>
      </c>
      <c r="D3017" s="569" t="s">
        <v>101</v>
      </c>
      <c r="E3017" s="569" t="s">
        <v>356</v>
      </c>
      <c r="F3017" s="573" t="s">
        <v>462</v>
      </c>
      <c r="G3017" s="569" t="s">
        <v>42</v>
      </c>
      <c r="H3017" s="569" t="s">
        <v>41</v>
      </c>
      <c r="I3017" s="575" t="s">
        <v>54</v>
      </c>
      <c r="J3017" s="569" t="s">
        <v>349</v>
      </c>
      <c r="K3017" s="569" t="s">
        <v>104</v>
      </c>
      <c r="L3017" s="570">
        <v>0.6</v>
      </c>
      <c r="M3017" s="571">
        <v>0.4713876872002849</v>
      </c>
      <c r="N3017" s="572">
        <v>61.277284469073983</v>
      </c>
      <c r="O3017" s="668" t="s">
        <v>151</v>
      </c>
      <c r="P3017" s="668" t="s">
        <v>349</v>
      </c>
      <c r="Q3017" s="574" t="s">
        <v>10583</v>
      </c>
      <c r="R3017" s="574" t="s">
        <v>10584</v>
      </c>
      <c r="S3017" s="574" t="s">
        <v>10619</v>
      </c>
      <c r="T3017" s="574" t="s">
        <v>10509</v>
      </c>
      <c r="U3017" s="574" t="s">
        <v>10624</v>
      </c>
      <c r="V3017" s="574" t="s">
        <v>10625</v>
      </c>
      <c r="W3017" s="575" t="s">
        <v>10587</v>
      </c>
      <c r="X3017" s="575" t="s">
        <v>10588</v>
      </c>
      <c r="Y3017" s="576" t="s">
        <v>10622</v>
      </c>
      <c r="Z3017" s="577" t="s">
        <v>10626</v>
      </c>
      <c r="AA3017" s="578" t="s">
        <v>10590</v>
      </c>
      <c r="AE3017"/>
    </row>
    <row r="3018" spans="1:31" s="563" customFormat="1">
      <c r="A3018"/>
      <c r="B3018"/>
      <c r="C3018" s="568">
        <v>2028</v>
      </c>
      <c r="D3018" s="569" t="s">
        <v>101</v>
      </c>
      <c r="E3018" s="569" t="s">
        <v>356</v>
      </c>
      <c r="F3018" s="573" t="s">
        <v>462</v>
      </c>
      <c r="G3018" s="569" t="s">
        <v>42</v>
      </c>
      <c r="H3018" s="569" t="s">
        <v>41</v>
      </c>
      <c r="I3018" s="575" t="s">
        <v>54</v>
      </c>
      <c r="J3018" s="569" t="s">
        <v>76</v>
      </c>
      <c r="K3018" s="569" t="s">
        <v>467</v>
      </c>
      <c r="L3018" s="570">
        <v>0.5</v>
      </c>
      <c r="M3018" s="571">
        <v>6.9846872788774253E-3</v>
      </c>
      <c r="N3018" s="572">
        <v>8.1703045958765319</v>
      </c>
      <c r="O3018" s="668" t="s">
        <v>151</v>
      </c>
      <c r="P3018" s="668" t="s">
        <v>76</v>
      </c>
      <c r="Q3018" s="574" t="s">
        <v>10555</v>
      </c>
      <c r="R3018" s="574" t="s">
        <v>10556</v>
      </c>
      <c r="S3018" s="574" t="s">
        <v>10627</v>
      </c>
      <c r="T3018" s="574" t="s">
        <v>10509</v>
      </c>
      <c r="U3018" s="574" t="s">
        <v>10628</v>
      </c>
      <c r="V3018" s="574" t="s">
        <v>10629</v>
      </c>
      <c r="W3018" s="575" t="s">
        <v>10560</v>
      </c>
      <c r="X3018" s="575" t="s">
        <v>10561</v>
      </c>
      <c r="Y3018" s="576" t="s">
        <v>10630</v>
      </c>
      <c r="Z3018" s="577" t="s">
        <v>10631</v>
      </c>
      <c r="AA3018" s="578" t="s">
        <v>10564</v>
      </c>
      <c r="AE3018"/>
    </row>
    <row r="3019" spans="1:31" s="563" customFormat="1">
      <c r="A3019"/>
      <c r="B3019"/>
      <c r="C3019" s="568">
        <v>2028</v>
      </c>
      <c r="D3019" s="569" t="s">
        <v>101</v>
      </c>
      <c r="E3019" s="569" t="s">
        <v>356</v>
      </c>
      <c r="F3019" s="573" t="s">
        <v>462</v>
      </c>
      <c r="G3019" s="569" t="s">
        <v>42</v>
      </c>
      <c r="H3019" s="569" t="s">
        <v>41</v>
      </c>
      <c r="I3019" s="575" t="s">
        <v>54</v>
      </c>
      <c r="J3019" s="569" t="s">
        <v>76</v>
      </c>
      <c r="K3019" s="569" t="s">
        <v>111</v>
      </c>
      <c r="L3019" s="570">
        <v>0.5</v>
      </c>
      <c r="M3019" s="571">
        <v>6.9846872788774253E-3</v>
      </c>
      <c r="N3019" s="572">
        <v>8.1703045958765319</v>
      </c>
      <c r="O3019" s="668" t="s">
        <v>151</v>
      </c>
      <c r="P3019" s="668" t="s">
        <v>76</v>
      </c>
      <c r="Q3019" s="574" t="s">
        <v>10632</v>
      </c>
      <c r="R3019" s="574" t="s">
        <v>10633</v>
      </c>
      <c r="S3019" s="574" t="s">
        <v>10627</v>
      </c>
      <c r="T3019" s="574" t="s">
        <v>10509</v>
      </c>
      <c r="U3019" s="574" t="s">
        <v>10634</v>
      </c>
      <c r="V3019" s="574" t="s">
        <v>10635</v>
      </c>
      <c r="W3019" s="575" t="s">
        <v>10636</v>
      </c>
      <c r="X3019" s="575" t="s">
        <v>10637</v>
      </c>
      <c r="Y3019" s="576" t="s">
        <v>10630</v>
      </c>
      <c r="Z3019" s="577" t="s">
        <v>10638</v>
      </c>
      <c r="AA3019" s="578" t="s">
        <v>10639</v>
      </c>
      <c r="AE3019"/>
    </row>
    <row r="3020" spans="1:31" s="563" customFormat="1">
      <c r="A3020"/>
      <c r="B3020"/>
      <c r="C3020" s="568">
        <v>2028</v>
      </c>
      <c r="D3020" s="569" t="s">
        <v>101</v>
      </c>
      <c r="E3020" s="569" t="s">
        <v>356</v>
      </c>
      <c r="F3020" s="573" t="s">
        <v>462</v>
      </c>
      <c r="G3020" s="569" t="s">
        <v>42</v>
      </c>
      <c r="H3020" s="569" t="s">
        <v>41</v>
      </c>
      <c r="I3020" s="575" t="s">
        <v>54</v>
      </c>
      <c r="J3020" s="569" t="s">
        <v>74</v>
      </c>
      <c r="K3020" s="569" t="s">
        <v>467</v>
      </c>
      <c r="L3020" s="570">
        <v>0.5</v>
      </c>
      <c r="M3020" s="571">
        <v>8.7694678721228922E-2</v>
      </c>
      <c r="N3020" s="572">
        <v>87.538977812962827</v>
      </c>
      <c r="O3020" s="668" t="s">
        <v>151</v>
      </c>
      <c r="P3020" s="668" t="s">
        <v>74</v>
      </c>
      <c r="Q3020" s="574" t="s">
        <v>10555</v>
      </c>
      <c r="R3020" s="574" t="s">
        <v>10556</v>
      </c>
      <c r="S3020" s="574" t="s">
        <v>10640</v>
      </c>
      <c r="T3020" s="574" t="s">
        <v>10509</v>
      </c>
      <c r="U3020" s="574" t="s">
        <v>10641</v>
      </c>
      <c r="V3020" s="574" t="s">
        <v>10642</v>
      </c>
      <c r="W3020" s="575" t="s">
        <v>10560</v>
      </c>
      <c r="X3020" s="575" t="s">
        <v>10561</v>
      </c>
      <c r="Y3020" s="576" t="s">
        <v>10643</v>
      </c>
      <c r="Z3020" s="577" t="s">
        <v>10644</v>
      </c>
      <c r="AA3020" s="578" t="s">
        <v>10564</v>
      </c>
      <c r="AE3020"/>
    </row>
    <row r="3021" spans="1:31" s="563" customFormat="1">
      <c r="A3021"/>
      <c r="B3021"/>
      <c r="C3021" s="568">
        <v>2028</v>
      </c>
      <c r="D3021" s="569" t="s">
        <v>101</v>
      </c>
      <c r="E3021" s="569" t="s">
        <v>356</v>
      </c>
      <c r="F3021" s="573" t="s">
        <v>462</v>
      </c>
      <c r="G3021" s="569" t="s">
        <v>42</v>
      </c>
      <c r="H3021" s="569" t="s">
        <v>41</v>
      </c>
      <c r="I3021" s="575" t="s">
        <v>54</v>
      </c>
      <c r="J3021" s="569" t="s">
        <v>74</v>
      </c>
      <c r="K3021" s="569" t="s">
        <v>111</v>
      </c>
      <c r="L3021" s="570">
        <v>0.5</v>
      </c>
      <c r="M3021" s="571">
        <v>8.7694678721228922E-2</v>
      </c>
      <c r="N3021" s="572">
        <v>87.538977812962827</v>
      </c>
      <c r="O3021" s="668" t="s">
        <v>151</v>
      </c>
      <c r="P3021" s="668" t="s">
        <v>74</v>
      </c>
      <c r="Q3021" s="574" t="s">
        <v>10632</v>
      </c>
      <c r="R3021" s="574" t="s">
        <v>10633</v>
      </c>
      <c r="S3021" s="574" t="s">
        <v>10640</v>
      </c>
      <c r="T3021" s="574" t="s">
        <v>10509</v>
      </c>
      <c r="U3021" s="574" t="s">
        <v>10645</v>
      </c>
      <c r="V3021" s="574" t="s">
        <v>10646</v>
      </c>
      <c r="W3021" s="575" t="s">
        <v>10636</v>
      </c>
      <c r="X3021" s="575" t="s">
        <v>10637</v>
      </c>
      <c r="Y3021" s="576" t="s">
        <v>10643</v>
      </c>
      <c r="Z3021" s="577" t="s">
        <v>10647</v>
      </c>
      <c r="AA3021" s="578" t="s">
        <v>10639</v>
      </c>
      <c r="AE3021"/>
    </row>
    <row r="3022" spans="1:31" s="563" customFormat="1">
      <c r="A3022"/>
      <c r="B3022"/>
      <c r="C3022" s="568">
        <v>2028</v>
      </c>
      <c r="D3022" s="569" t="s">
        <v>101</v>
      </c>
      <c r="E3022" s="569" t="s">
        <v>356</v>
      </c>
      <c r="F3022" s="573" t="s">
        <v>462</v>
      </c>
      <c r="G3022" s="569" t="s">
        <v>42</v>
      </c>
      <c r="H3022" s="569" t="s">
        <v>41</v>
      </c>
      <c r="I3022" s="575" t="s">
        <v>54</v>
      </c>
      <c r="J3022" s="569" t="s">
        <v>351</v>
      </c>
      <c r="K3022" s="569" t="s">
        <v>100</v>
      </c>
      <c r="L3022" s="570">
        <v>1</v>
      </c>
      <c r="M3022" s="571">
        <v>0.45633089910642505</v>
      </c>
      <c r="N3022" s="572">
        <v>2.3149196354983506</v>
      </c>
      <c r="O3022" s="668" t="s">
        <v>151</v>
      </c>
      <c r="P3022" s="668" t="s">
        <v>351</v>
      </c>
      <c r="Q3022" s="574" t="s">
        <v>10648</v>
      </c>
      <c r="R3022" s="574" t="s">
        <v>10649</v>
      </c>
      <c r="S3022" s="574" t="s">
        <v>10650</v>
      </c>
      <c r="T3022" s="574" t="s">
        <v>10509</v>
      </c>
      <c r="U3022" s="574" t="s">
        <v>10651</v>
      </c>
      <c r="V3022" s="574" t="s">
        <v>10652</v>
      </c>
      <c r="W3022" s="575" t="s">
        <v>10653</v>
      </c>
      <c r="X3022" s="575" t="s">
        <v>10654</v>
      </c>
      <c r="Y3022" s="576" t="s">
        <v>10655</v>
      </c>
      <c r="Z3022" s="577" t="s">
        <v>10656</v>
      </c>
      <c r="AA3022" s="578" t="s">
        <v>10657</v>
      </c>
      <c r="AE3022"/>
    </row>
    <row r="3023" spans="1:31" s="563" customFormat="1">
      <c r="A3023"/>
      <c r="B3023"/>
      <c r="C3023" s="568">
        <v>2028</v>
      </c>
      <c r="D3023" s="569" t="s">
        <v>101</v>
      </c>
      <c r="E3023" s="569" t="s">
        <v>356</v>
      </c>
      <c r="F3023" s="573" t="s">
        <v>462</v>
      </c>
      <c r="G3023" s="569" t="s">
        <v>42</v>
      </c>
      <c r="H3023" s="569" t="s">
        <v>41</v>
      </c>
      <c r="I3023" s="575" t="s">
        <v>54</v>
      </c>
      <c r="J3023" s="569" t="s">
        <v>67</v>
      </c>
      <c r="K3023" s="569" t="s">
        <v>81</v>
      </c>
      <c r="L3023" s="570">
        <v>1</v>
      </c>
      <c r="M3023" s="571">
        <v>0.55366099539317692</v>
      </c>
      <c r="N3023" s="572">
        <v>3.3219919785432057</v>
      </c>
      <c r="O3023" s="668" t="s">
        <v>382</v>
      </c>
      <c r="P3023" s="668" t="s">
        <v>67</v>
      </c>
      <c r="Q3023" s="574" t="s">
        <v>10591</v>
      </c>
      <c r="R3023" s="574" t="s">
        <v>10592</v>
      </c>
      <c r="S3023" s="574" t="s">
        <v>10658</v>
      </c>
      <c r="T3023" s="574" t="s">
        <v>10509</v>
      </c>
      <c r="U3023" s="574" t="s">
        <v>10659</v>
      </c>
      <c r="V3023" s="574" t="s">
        <v>10660</v>
      </c>
      <c r="W3023" s="575" t="s">
        <v>10596</v>
      </c>
      <c r="X3023" s="575" t="s">
        <v>10597</v>
      </c>
      <c r="Y3023" s="576" t="s">
        <v>10661</v>
      </c>
      <c r="Z3023" s="577" t="s">
        <v>10662</v>
      </c>
      <c r="AA3023" s="578" t="s">
        <v>10600</v>
      </c>
      <c r="AE3023"/>
    </row>
    <row r="3024" spans="1:31" s="563" customFormat="1">
      <c r="A3024"/>
      <c r="B3024"/>
      <c r="C3024" s="568">
        <v>2028</v>
      </c>
      <c r="D3024" s="569" t="s">
        <v>101</v>
      </c>
      <c r="E3024" s="569" t="s">
        <v>356</v>
      </c>
      <c r="F3024" s="573" t="s">
        <v>462</v>
      </c>
      <c r="G3024" s="569" t="s">
        <v>42</v>
      </c>
      <c r="H3024" s="569" t="s">
        <v>41</v>
      </c>
      <c r="I3024" s="575" t="s">
        <v>54</v>
      </c>
      <c r="J3024" s="569" t="s">
        <v>66</v>
      </c>
      <c r="K3024" s="569" t="s">
        <v>115</v>
      </c>
      <c r="L3024" s="570">
        <v>0.12</v>
      </c>
      <c r="M3024" s="571">
        <v>0.17873899550798425</v>
      </c>
      <c r="N3024" s="572">
        <v>9.9659759356296149</v>
      </c>
      <c r="O3024" s="668" t="s">
        <v>381</v>
      </c>
      <c r="P3024" s="668" t="s">
        <v>66</v>
      </c>
      <c r="Q3024" s="574" t="s">
        <v>10663</v>
      </c>
      <c r="R3024" s="574" t="s">
        <v>10664</v>
      </c>
      <c r="S3024" s="574" t="s">
        <v>10665</v>
      </c>
      <c r="T3024" s="574" t="s">
        <v>10509</v>
      </c>
      <c r="U3024" s="574" t="s">
        <v>10666</v>
      </c>
      <c r="V3024" s="574" t="s">
        <v>10667</v>
      </c>
      <c r="W3024" s="575" t="s">
        <v>10668</v>
      </c>
      <c r="X3024" s="575" t="s">
        <v>10669</v>
      </c>
      <c r="Y3024" s="576" t="s">
        <v>10670</v>
      </c>
      <c r="Z3024" s="577" t="s">
        <v>10671</v>
      </c>
      <c r="AA3024" s="578" t="s">
        <v>10672</v>
      </c>
      <c r="AE3024"/>
    </row>
    <row r="3025" spans="1:31" s="563" customFormat="1">
      <c r="A3025"/>
      <c r="B3025"/>
      <c r="C3025" s="568">
        <v>2028</v>
      </c>
      <c r="D3025" s="569" t="s">
        <v>101</v>
      </c>
      <c r="E3025" s="569" t="s">
        <v>356</v>
      </c>
      <c r="F3025" s="573" t="s">
        <v>462</v>
      </c>
      <c r="G3025" s="569" t="s">
        <v>42</v>
      </c>
      <c r="H3025" s="569" t="s">
        <v>41</v>
      </c>
      <c r="I3025" s="575" t="s">
        <v>54</v>
      </c>
      <c r="J3025" s="569" t="s">
        <v>66</v>
      </c>
      <c r="K3025" s="569" t="s">
        <v>310</v>
      </c>
      <c r="L3025" s="570">
        <v>0.45</v>
      </c>
      <c r="M3025" s="571">
        <v>0.67027123315494097</v>
      </c>
      <c r="N3025" s="572">
        <v>37.372409758611063</v>
      </c>
      <c r="O3025" s="668" t="s">
        <v>381</v>
      </c>
      <c r="P3025" s="668" t="s">
        <v>66</v>
      </c>
      <c r="Q3025" s="574" t="s">
        <v>10673</v>
      </c>
      <c r="R3025" s="574" t="s">
        <v>10674</v>
      </c>
      <c r="S3025" s="574" t="s">
        <v>10665</v>
      </c>
      <c r="T3025" s="574" t="s">
        <v>10509</v>
      </c>
      <c r="U3025" s="574" t="s">
        <v>10675</v>
      </c>
      <c r="V3025" s="574" t="s">
        <v>10676</v>
      </c>
      <c r="W3025" s="575" t="s">
        <v>10677</v>
      </c>
      <c r="X3025" s="575" t="s">
        <v>10678</v>
      </c>
      <c r="Y3025" s="576" t="s">
        <v>10670</v>
      </c>
      <c r="Z3025" s="577" t="s">
        <v>10679</v>
      </c>
      <c r="AA3025" s="578" t="s">
        <v>10680</v>
      </c>
      <c r="AE3025"/>
    </row>
    <row r="3026" spans="1:31" s="563" customFormat="1">
      <c r="A3026"/>
      <c r="B3026"/>
      <c r="C3026" s="568">
        <v>2028</v>
      </c>
      <c r="D3026" s="569" t="s">
        <v>101</v>
      </c>
      <c r="E3026" s="569" t="s">
        <v>356</v>
      </c>
      <c r="F3026" s="573" t="s">
        <v>462</v>
      </c>
      <c r="G3026" s="569" t="s">
        <v>42</v>
      </c>
      <c r="H3026" s="569" t="s">
        <v>41</v>
      </c>
      <c r="I3026" s="575" t="s">
        <v>54</v>
      </c>
      <c r="J3026" s="569" t="s">
        <v>66</v>
      </c>
      <c r="K3026" s="569" t="s">
        <v>79</v>
      </c>
      <c r="L3026" s="570">
        <v>0.43</v>
      </c>
      <c r="M3026" s="571">
        <v>0.6404814005702768</v>
      </c>
      <c r="N3026" s="572">
        <v>35.711413769339451</v>
      </c>
      <c r="O3026" s="668" t="s">
        <v>381</v>
      </c>
      <c r="P3026" s="668" t="s">
        <v>66</v>
      </c>
      <c r="Q3026" s="574" t="s">
        <v>10681</v>
      </c>
      <c r="R3026" s="574" t="s">
        <v>10682</v>
      </c>
      <c r="S3026" s="574" t="s">
        <v>10665</v>
      </c>
      <c r="T3026" s="574" t="s">
        <v>10509</v>
      </c>
      <c r="U3026" s="574" t="s">
        <v>10683</v>
      </c>
      <c r="V3026" s="574" t="s">
        <v>10684</v>
      </c>
      <c r="W3026" s="575" t="s">
        <v>10685</v>
      </c>
      <c r="X3026" s="575" t="s">
        <v>10686</v>
      </c>
      <c r="Y3026" s="576" t="s">
        <v>10670</v>
      </c>
      <c r="Z3026" s="577" t="s">
        <v>10687</v>
      </c>
      <c r="AA3026" s="578" t="s">
        <v>10688</v>
      </c>
      <c r="AE3026"/>
    </row>
    <row r="3027" spans="1:31" s="563" customFormat="1">
      <c r="A3027"/>
      <c r="B3027"/>
      <c r="C3027" s="568">
        <v>2028</v>
      </c>
      <c r="D3027" s="569" t="s">
        <v>101</v>
      </c>
      <c r="E3027" s="569" t="s">
        <v>356</v>
      </c>
      <c r="F3027" s="573" t="s">
        <v>462</v>
      </c>
      <c r="G3027" s="569" t="s">
        <v>42</v>
      </c>
      <c r="H3027" s="569" t="s">
        <v>41</v>
      </c>
      <c r="I3027" s="575" t="s">
        <v>54</v>
      </c>
      <c r="J3027" s="569" t="s">
        <v>348</v>
      </c>
      <c r="K3027" s="569" t="s">
        <v>469</v>
      </c>
      <c r="L3027" s="570">
        <v>1</v>
      </c>
      <c r="M3027" s="571">
        <v>1.3687464479290721</v>
      </c>
      <c r="N3027" s="572">
        <v>177.02326624399151</v>
      </c>
      <c r="O3027" s="668" t="s">
        <v>151</v>
      </c>
      <c r="P3027" s="668" t="s">
        <v>348</v>
      </c>
      <c r="Q3027" s="574" t="s">
        <v>10601</v>
      </c>
      <c r="R3027" s="574" t="s">
        <v>10602</v>
      </c>
      <c r="S3027" s="574" t="s">
        <v>10689</v>
      </c>
      <c r="T3027" s="574" t="s">
        <v>10509</v>
      </c>
      <c r="U3027" s="574" t="s">
        <v>10690</v>
      </c>
      <c r="V3027" s="574" t="s">
        <v>10691</v>
      </c>
      <c r="W3027" s="575" t="s">
        <v>10606</v>
      </c>
      <c r="X3027" s="575" t="s">
        <v>10607</v>
      </c>
      <c r="Y3027" s="576" t="s">
        <v>10692</v>
      </c>
      <c r="Z3027" s="577" t="s">
        <v>10693</v>
      </c>
      <c r="AA3027" s="578" t="s">
        <v>10610</v>
      </c>
      <c r="AE3027"/>
    </row>
    <row r="3028" spans="1:31" s="563" customFormat="1">
      <c r="A3028"/>
      <c r="B3028"/>
      <c r="C3028" s="568">
        <v>2028</v>
      </c>
      <c r="D3028" s="569" t="s">
        <v>101</v>
      </c>
      <c r="E3028" s="569" t="s">
        <v>357</v>
      </c>
      <c r="F3028" s="573" t="s">
        <v>462</v>
      </c>
      <c r="G3028" s="569" t="s">
        <v>42</v>
      </c>
      <c r="H3028" s="569" t="s">
        <v>41</v>
      </c>
      <c r="I3028" s="575" t="s">
        <v>54</v>
      </c>
      <c r="J3028" s="569" t="s">
        <v>352</v>
      </c>
      <c r="K3028" s="569" t="s">
        <v>346</v>
      </c>
      <c r="L3028" s="570">
        <v>1</v>
      </c>
      <c r="M3028" s="571">
        <v>2.2405792669336133</v>
      </c>
      <c r="N3028" s="572">
        <v>91.796939999999992</v>
      </c>
      <c r="O3028" s="668" t="s">
        <v>151</v>
      </c>
      <c r="P3028" s="668" t="s">
        <v>352</v>
      </c>
      <c r="Q3028" s="574" t="s">
        <v>10506</v>
      </c>
      <c r="R3028" s="574" t="s">
        <v>10507</v>
      </c>
      <c r="S3028" s="574" t="s">
        <v>10508</v>
      </c>
      <c r="T3028" s="574" t="s">
        <v>10509</v>
      </c>
      <c r="U3028" s="574" t="s">
        <v>10510</v>
      </c>
      <c r="V3028" s="574" t="s">
        <v>10511</v>
      </c>
      <c r="W3028" s="575" t="s">
        <v>10512</v>
      </c>
      <c r="X3028" s="575" t="s">
        <v>10513</v>
      </c>
      <c r="Y3028" s="576" t="s">
        <v>10514</v>
      </c>
      <c r="Z3028" s="577" t="s">
        <v>10694</v>
      </c>
      <c r="AA3028" s="578" t="s">
        <v>10695</v>
      </c>
      <c r="AE3028"/>
    </row>
    <row r="3029" spans="1:31" s="563" customFormat="1">
      <c r="A3029"/>
      <c r="B3029"/>
      <c r="C3029" s="568">
        <v>2028</v>
      </c>
      <c r="D3029" s="569" t="s">
        <v>101</v>
      </c>
      <c r="E3029" s="569" t="s">
        <v>357</v>
      </c>
      <c r="F3029" s="573" t="s">
        <v>462</v>
      </c>
      <c r="G3029" s="569" t="s">
        <v>42</v>
      </c>
      <c r="H3029" s="569" t="s">
        <v>41</v>
      </c>
      <c r="I3029" s="575" t="s">
        <v>54</v>
      </c>
      <c r="J3029" s="569" t="s">
        <v>116</v>
      </c>
      <c r="K3029" s="569" t="s">
        <v>90</v>
      </c>
      <c r="L3029" s="570">
        <v>0.5</v>
      </c>
      <c r="M3029" s="571">
        <v>1.9237380687493195</v>
      </c>
      <c r="N3029" s="572">
        <v>8.6965522105263151</v>
      </c>
      <c r="O3029" s="668" t="s">
        <v>382</v>
      </c>
      <c r="P3029" s="668" t="s">
        <v>116</v>
      </c>
      <c r="Q3029" s="574" t="s">
        <v>10517</v>
      </c>
      <c r="R3029" s="574" t="s">
        <v>10518</v>
      </c>
      <c r="S3029" s="574" t="s">
        <v>10519</v>
      </c>
      <c r="T3029" s="574" t="s">
        <v>10509</v>
      </c>
      <c r="U3029" s="574" t="s">
        <v>10520</v>
      </c>
      <c r="V3029" s="574" t="s">
        <v>10521</v>
      </c>
      <c r="W3029" s="575" t="s">
        <v>10522</v>
      </c>
      <c r="X3029" s="575" t="s">
        <v>10523</v>
      </c>
      <c r="Y3029" s="576" t="s">
        <v>10524</v>
      </c>
      <c r="Z3029" s="577" t="s">
        <v>10696</v>
      </c>
      <c r="AA3029" s="578" t="s">
        <v>10697</v>
      </c>
      <c r="AE3029"/>
    </row>
    <row r="3030" spans="1:31" s="563" customFormat="1">
      <c r="A3030"/>
      <c r="B3030"/>
      <c r="C3030" s="568">
        <v>2028</v>
      </c>
      <c r="D3030" s="569" t="s">
        <v>101</v>
      </c>
      <c r="E3030" s="569" t="s">
        <v>357</v>
      </c>
      <c r="F3030" s="573" t="s">
        <v>462</v>
      </c>
      <c r="G3030" s="569" t="s">
        <v>42</v>
      </c>
      <c r="H3030" s="569" t="s">
        <v>41</v>
      </c>
      <c r="I3030" s="575" t="s">
        <v>54</v>
      </c>
      <c r="J3030" s="569" t="s">
        <v>116</v>
      </c>
      <c r="K3030" s="569" t="s">
        <v>466</v>
      </c>
      <c r="L3030" s="570">
        <v>0.5</v>
      </c>
      <c r="M3030" s="571">
        <v>1.9237380687493195</v>
      </c>
      <c r="N3030" s="572">
        <v>8.6965522105263151</v>
      </c>
      <c r="O3030" s="668" t="s">
        <v>382</v>
      </c>
      <c r="P3030" s="668" t="s">
        <v>116</v>
      </c>
      <c r="Q3030" s="574" t="s">
        <v>10527</v>
      </c>
      <c r="R3030" s="574" t="s">
        <v>10528</v>
      </c>
      <c r="S3030" s="574" t="s">
        <v>10519</v>
      </c>
      <c r="T3030" s="574" t="s">
        <v>10509</v>
      </c>
      <c r="U3030" s="574" t="s">
        <v>10529</v>
      </c>
      <c r="V3030" s="574" t="s">
        <v>10530</v>
      </c>
      <c r="W3030" s="575" t="s">
        <v>10531</v>
      </c>
      <c r="X3030" s="575" t="s">
        <v>10532</v>
      </c>
      <c r="Y3030" s="576" t="s">
        <v>10524</v>
      </c>
      <c r="Z3030" s="577" t="s">
        <v>10698</v>
      </c>
      <c r="AA3030" s="578" t="s">
        <v>10699</v>
      </c>
      <c r="AE3030"/>
    </row>
    <row r="3031" spans="1:31" s="563" customFormat="1">
      <c r="A3031"/>
      <c r="B3031"/>
      <c r="C3031" s="568">
        <v>2028</v>
      </c>
      <c r="D3031" s="569" t="s">
        <v>101</v>
      </c>
      <c r="E3031" s="569" t="s">
        <v>357</v>
      </c>
      <c r="F3031" s="573" t="s">
        <v>462</v>
      </c>
      <c r="G3031" s="569" t="s">
        <v>42</v>
      </c>
      <c r="H3031" s="569" t="s">
        <v>41</v>
      </c>
      <c r="I3031" s="575" t="s">
        <v>54</v>
      </c>
      <c r="J3031" s="569" t="s">
        <v>109</v>
      </c>
      <c r="K3031" s="569" t="s">
        <v>106</v>
      </c>
      <c r="L3031" s="570">
        <v>1</v>
      </c>
      <c r="M3031" s="571">
        <v>8.7144181082252281</v>
      </c>
      <c r="N3031" s="572">
        <v>347.86208842105265</v>
      </c>
      <c r="O3031" s="668" t="s">
        <v>381</v>
      </c>
      <c r="P3031" s="668" t="s">
        <v>109</v>
      </c>
      <c r="Q3031" s="574" t="s">
        <v>10535</v>
      </c>
      <c r="R3031" s="574" t="s">
        <v>10536</v>
      </c>
      <c r="S3031" s="574" t="s">
        <v>10537</v>
      </c>
      <c r="T3031" s="574" t="s">
        <v>10509</v>
      </c>
      <c r="U3031" s="574" t="s">
        <v>10538</v>
      </c>
      <c r="V3031" s="574" t="s">
        <v>10539</v>
      </c>
      <c r="W3031" s="575" t="s">
        <v>10540</v>
      </c>
      <c r="X3031" s="575" t="s">
        <v>10541</v>
      </c>
      <c r="Y3031" s="576" t="s">
        <v>10542</v>
      </c>
      <c r="Z3031" s="577" t="s">
        <v>10700</v>
      </c>
      <c r="AA3031" s="578" t="s">
        <v>10701</v>
      </c>
      <c r="AE3031"/>
    </row>
    <row r="3032" spans="1:31" s="563" customFormat="1">
      <c r="A3032"/>
      <c r="B3032"/>
      <c r="C3032" s="568">
        <v>2028</v>
      </c>
      <c r="D3032" s="569" t="s">
        <v>101</v>
      </c>
      <c r="E3032" s="569" t="s">
        <v>357</v>
      </c>
      <c r="F3032" s="573" t="s">
        <v>462</v>
      </c>
      <c r="G3032" s="569" t="s">
        <v>42</v>
      </c>
      <c r="H3032" s="569" t="s">
        <v>41</v>
      </c>
      <c r="I3032" s="575" t="s">
        <v>54</v>
      </c>
      <c r="J3032" s="569" t="s">
        <v>350</v>
      </c>
      <c r="K3032" s="569" t="s">
        <v>106</v>
      </c>
      <c r="L3032" s="570">
        <v>0.4</v>
      </c>
      <c r="M3032" s="571">
        <v>1.9633274955879265</v>
      </c>
      <c r="N3032" s="572">
        <v>235.00016640000001</v>
      </c>
      <c r="O3032" s="668" t="s">
        <v>151</v>
      </c>
      <c r="P3032" s="668" t="s">
        <v>350</v>
      </c>
      <c r="Q3032" s="574" t="s">
        <v>10535</v>
      </c>
      <c r="R3032" s="574" t="s">
        <v>10536</v>
      </c>
      <c r="S3032" s="574" t="s">
        <v>10547</v>
      </c>
      <c r="T3032" s="574" t="s">
        <v>10509</v>
      </c>
      <c r="U3032" s="574" t="s">
        <v>10702</v>
      </c>
      <c r="V3032" s="574" t="s">
        <v>10703</v>
      </c>
      <c r="W3032" s="575" t="s">
        <v>10540</v>
      </c>
      <c r="X3032" s="575" t="s">
        <v>10541</v>
      </c>
      <c r="Y3032" s="576" t="s">
        <v>10552</v>
      </c>
      <c r="Z3032" s="577" t="s">
        <v>10704</v>
      </c>
      <c r="AA3032" s="578" t="s">
        <v>10701</v>
      </c>
      <c r="AE3032"/>
    </row>
    <row r="3033" spans="1:31" s="563" customFormat="1">
      <c r="A3033"/>
      <c r="B3033"/>
      <c r="C3033" s="568">
        <v>2028</v>
      </c>
      <c r="D3033" s="569" t="s">
        <v>101</v>
      </c>
      <c r="E3033" s="569" t="s">
        <v>357</v>
      </c>
      <c r="F3033" s="573" t="s">
        <v>462</v>
      </c>
      <c r="G3033" s="569" t="s">
        <v>42</v>
      </c>
      <c r="H3033" s="569" t="s">
        <v>41</v>
      </c>
      <c r="I3033" s="575" t="s">
        <v>54</v>
      </c>
      <c r="J3033" s="569" t="s">
        <v>350</v>
      </c>
      <c r="K3033" s="569" t="s">
        <v>104</v>
      </c>
      <c r="L3033" s="570">
        <v>0.6</v>
      </c>
      <c r="M3033" s="571">
        <v>2.9449912433818892</v>
      </c>
      <c r="N3033" s="572">
        <v>352.50024959999996</v>
      </c>
      <c r="O3033" s="668" t="s">
        <v>151</v>
      </c>
      <c r="P3033" s="668" t="s">
        <v>350</v>
      </c>
      <c r="Q3033" s="574" t="s">
        <v>10583</v>
      </c>
      <c r="R3033" s="574" t="s">
        <v>10584</v>
      </c>
      <c r="S3033" s="574" t="s">
        <v>10547</v>
      </c>
      <c r="T3033" s="574" t="s">
        <v>10509</v>
      </c>
      <c r="U3033" s="574" t="s">
        <v>10705</v>
      </c>
      <c r="V3033" s="574" t="s">
        <v>10706</v>
      </c>
      <c r="W3033" s="575" t="s">
        <v>10587</v>
      </c>
      <c r="X3033" s="575" t="s">
        <v>10588</v>
      </c>
      <c r="Y3033" s="576" t="s">
        <v>10552</v>
      </c>
      <c r="Z3033" s="577" t="s">
        <v>10707</v>
      </c>
      <c r="AA3033" s="578" t="s">
        <v>10708</v>
      </c>
      <c r="AE3033"/>
    </row>
    <row r="3034" spans="1:31" s="563" customFormat="1">
      <c r="A3034"/>
      <c r="B3034"/>
      <c r="C3034" s="568">
        <v>2028</v>
      </c>
      <c r="D3034" s="569" t="s">
        <v>101</v>
      </c>
      <c r="E3034" s="569" t="s">
        <v>357</v>
      </c>
      <c r="F3034" s="573" t="s">
        <v>462</v>
      </c>
      <c r="G3034" s="569" t="s">
        <v>42</v>
      </c>
      <c r="H3034" s="569" t="s">
        <v>41</v>
      </c>
      <c r="I3034" s="575" t="s">
        <v>54</v>
      </c>
      <c r="J3034" s="569" t="s">
        <v>99</v>
      </c>
      <c r="K3034" s="569" t="s">
        <v>467</v>
      </c>
      <c r="L3034" s="570">
        <v>1</v>
      </c>
      <c r="M3034" s="571">
        <v>2.0388099866683906</v>
      </c>
      <c r="N3034" s="572">
        <v>514.06286399999988</v>
      </c>
      <c r="O3034" s="668" t="s">
        <v>151</v>
      </c>
      <c r="P3034" s="668" t="s">
        <v>99</v>
      </c>
      <c r="Q3034" s="574" t="s">
        <v>10555</v>
      </c>
      <c r="R3034" s="574" t="s">
        <v>10556</v>
      </c>
      <c r="S3034" s="574" t="s">
        <v>10557</v>
      </c>
      <c r="T3034" s="574" t="s">
        <v>10509</v>
      </c>
      <c r="U3034" s="574" t="s">
        <v>10558</v>
      </c>
      <c r="V3034" s="574" t="s">
        <v>10559</v>
      </c>
      <c r="W3034" s="575" t="s">
        <v>10560</v>
      </c>
      <c r="X3034" s="575" t="s">
        <v>10561</v>
      </c>
      <c r="Y3034" s="576" t="s">
        <v>10562</v>
      </c>
      <c r="Z3034" s="577" t="s">
        <v>10709</v>
      </c>
      <c r="AA3034" s="578" t="s">
        <v>10710</v>
      </c>
      <c r="AE3034"/>
    </row>
    <row r="3035" spans="1:31" s="563" customFormat="1">
      <c r="A3035"/>
      <c r="B3035"/>
      <c r="C3035" s="568">
        <v>2028</v>
      </c>
      <c r="D3035" s="569" t="s">
        <v>101</v>
      </c>
      <c r="E3035" s="569" t="s">
        <v>357</v>
      </c>
      <c r="F3035" s="573" t="s">
        <v>462</v>
      </c>
      <c r="G3035" s="569" t="s">
        <v>42</v>
      </c>
      <c r="H3035" s="569" t="s">
        <v>41</v>
      </c>
      <c r="I3035" s="575" t="s">
        <v>54</v>
      </c>
      <c r="J3035" s="569" t="s">
        <v>96</v>
      </c>
      <c r="K3035" s="569" t="s">
        <v>467</v>
      </c>
      <c r="L3035" s="570">
        <v>1</v>
      </c>
      <c r="M3035" s="571">
        <v>3.5613940848191972E-2</v>
      </c>
      <c r="N3035" s="572">
        <v>73.437551999999997</v>
      </c>
      <c r="O3035" s="668" t="s">
        <v>151</v>
      </c>
      <c r="P3035" s="668" t="s">
        <v>96</v>
      </c>
      <c r="Q3035" s="574" t="s">
        <v>10555</v>
      </c>
      <c r="R3035" s="574" t="s">
        <v>10556</v>
      </c>
      <c r="S3035" s="574" t="s">
        <v>10565</v>
      </c>
      <c r="T3035" s="574" t="s">
        <v>10509</v>
      </c>
      <c r="U3035" s="574" t="s">
        <v>10566</v>
      </c>
      <c r="V3035" s="574" t="s">
        <v>10567</v>
      </c>
      <c r="W3035" s="575" t="s">
        <v>10560</v>
      </c>
      <c r="X3035" s="575" t="s">
        <v>10561</v>
      </c>
      <c r="Y3035" s="576" t="s">
        <v>10568</v>
      </c>
      <c r="Z3035" s="577" t="s">
        <v>10711</v>
      </c>
      <c r="AA3035" s="578" t="s">
        <v>10710</v>
      </c>
      <c r="AE3035"/>
    </row>
    <row r="3036" spans="1:31" s="563" customFormat="1">
      <c r="A3036"/>
      <c r="B3036"/>
      <c r="C3036" s="568">
        <v>2028</v>
      </c>
      <c r="D3036" s="569" t="s">
        <v>101</v>
      </c>
      <c r="E3036" s="569" t="s">
        <v>357</v>
      </c>
      <c r="F3036" s="573" t="s">
        <v>462</v>
      </c>
      <c r="G3036" s="569" t="s">
        <v>42</v>
      </c>
      <c r="H3036" s="569" t="s">
        <v>41</v>
      </c>
      <c r="I3036" s="575" t="s">
        <v>54</v>
      </c>
      <c r="J3036" s="569" t="s">
        <v>87</v>
      </c>
      <c r="K3036" s="569" t="s">
        <v>468</v>
      </c>
      <c r="L3036" s="570">
        <v>1</v>
      </c>
      <c r="M3036" s="571">
        <v>1.8525284886869042</v>
      </c>
      <c r="N3036" s="572">
        <v>82.61724599999998</v>
      </c>
      <c r="O3036" s="668" t="s">
        <v>151</v>
      </c>
      <c r="P3036" s="668" t="s">
        <v>87</v>
      </c>
      <c r="Q3036" s="574" t="s">
        <v>10570</v>
      </c>
      <c r="R3036" s="574" t="s">
        <v>10571</v>
      </c>
      <c r="S3036" s="574" t="s">
        <v>10572</v>
      </c>
      <c r="T3036" s="574" t="s">
        <v>10509</v>
      </c>
      <c r="U3036" s="574" t="s">
        <v>10573</v>
      </c>
      <c r="V3036" s="574" t="s">
        <v>10574</v>
      </c>
      <c r="W3036" s="575" t="s">
        <v>10575</v>
      </c>
      <c r="X3036" s="575" t="s">
        <v>10576</v>
      </c>
      <c r="Y3036" s="576" t="s">
        <v>10577</v>
      </c>
      <c r="Z3036" s="577" t="s">
        <v>10712</v>
      </c>
      <c r="AA3036" s="578" t="s">
        <v>10713</v>
      </c>
      <c r="AE3036"/>
    </row>
    <row r="3037" spans="1:31" s="563" customFormat="1">
      <c r="A3037"/>
      <c r="B3037"/>
      <c r="C3037" s="568">
        <v>2028</v>
      </c>
      <c r="D3037" s="569" t="s">
        <v>101</v>
      </c>
      <c r="E3037" s="569" t="s">
        <v>357</v>
      </c>
      <c r="F3037" s="573" t="s">
        <v>462</v>
      </c>
      <c r="G3037" s="569" t="s">
        <v>42</v>
      </c>
      <c r="H3037" s="569" t="s">
        <v>41</v>
      </c>
      <c r="I3037" s="575" t="s">
        <v>54</v>
      </c>
      <c r="J3037" s="569" t="s">
        <v>83</v>
      </c>
      <c r="K3037" s="569" t="s">
        <v>81</v>
      </c>
      <c r="L3037" s="570">
        <v>1</v>
      </c>
      <c r="M3037" s="571">
        <v>25.996382759059898</v>
      </c>
      <c r="N3037" s="572">
        <v>64.194549765517237</v>
      </c>
      <c r="O3037" s="668" t="s">
        <v>382</v>
      </c>
      <c r="P3037" s="668" t="s">
        <v>83</v>
      </c>
      <c r="Q3037" s="574" t="s">
        <v>10591</v>
      </c>
      <c r="R3037" s="574" t="s">
        <v>10592</v>
      </c>
      <c r="S3037" s="574" t="s">
        <v>10593</v>
      </c>
      <c r="T3037" s="574" t="s">
        <v>10509</v>
      </c>
      <c r="U3037" s="574" t="s">
        <v>10594</v>
      </c>
      <c r="V3037" s="574" t="s">
        <v>10595</v>
      </c>
      <c r="W3037" s="575" t="s">
        <v>10596</v>
      </c>
      <c r="X3037" s="575" t="s">
        <v>10597</v>
      </c>
      <c r="Y3037" s="576" t="s">
        <v>10598</v>
      </c>
      <c r="Z3037" s="577" t="s">
        <v>10714</v>
      </c>
      <c r="AA3037" s="578" t="s">
        <v>10715</v>
      </c>
      <c r="AE3037"/>
    </row>
    <row r="3038" spans="1:31" s="563" customFormat="1">
      <c r="A3038"/>
      <c r="B3038"/>
      <c r="C3038" s="568">
        <v>2028</v>
      </c>
      <c r="D3038" s="569" t="s">
        <v>101</v>
      </c>
      <c r="E3038" s="569" t="s">
        <v>357</v>
      </c>
      <c r="F3038" s="573" t="s">
        <v>462</v>
      </c>
      <c r="G3038" s="569" t="s">
        <v>42</v>
      </c>
      <c r="H3038" s="569" t="s">
        <v>41</v>
      </c>
      <c r="I3038" s="575" t="s">
        <v>54</v>
      </c>
      <c r="J3038" s="569" t="s">
        <v>77</v>
      </c>
      <c r="K3038" s="569" t="s">
        <v>106</v>
      </c>
      <c r="L3038" s="570">
        <v>0.4</v>
      </c>
      <c r="M3038" s="571">
        <v>13.3925179010948</v>
      </c>
      <c r="N3038" s="572">
        <v>395.04338317241388</v>
      </c>
      <c r="O3038" s="668" t="s">
        <v>381</v>
      </c>
      <c r="P3038" s="668" t="s">
        <v>77</v>
      </c>
      <c r="Q3038" s="574" t="s">
        <v>10535</v>
      </c>
      <c r="R3038" s="574" t="s">
        <v>10536</v>
      </c>
      <c r="S3038" s="574" t="s">
        <v>10603</v>
      </c>
      <c r="T3038" s="574" t="s">
        <v>10509</v>
      </c>
      <c r="U3038" s="574" t="s">
        <v>10716</v>
      </c>
      <c r="V3038" s="574" t="s">
        <v>10717</v>
      </c>
      <c r="W3038" s="575" t="s">
        <v>10540</v>
      </c>
      <c r="X3038" s="575" t="s">
        <v>10541</v>
      </c>
      <c r="Y3038" s="576" t="s">
        <v>10608</v>
      </c>
      <c r="Z3038" s="577" t="s">
        <v>10718</v>
      </c>
      <c r="AA3038" s="578" t="s">
        <v>10701</v>
      </c>
      <c r="AE3038"/>
    </row>
    <row r="3039" spans="1:31" s="563" customFormat="1">
      <c r="A3039"/>
      <c r="B3039"/>
      <c r="C3039" s="568">
        <v>2028</v>
      </c>
      <c r="D3039" s="569" t="s">
        <v>101</v>
      </c>
      <c r="E3039" s="569" t="s">
        <v>357</v>
      </c>
      <c r="F3039" s="573" t="s">
        <v>462</v>
      </c>
      <c r="G3039" s="569" t="s">
        <v>42</v>
      </c>
      <c r="H3039" s="569" t="s">
        <v>41</v>
      </c>
      <c r="I3039" s="575" t="s">
        <v>54</v>
      </c>
      <c r="J3039" s="569" t="s">
        <v>77</v>
      </c>
      <c r="K3039" s="569" t="s">
        <v>469</v>
      </c>
      <c r="L3039" s="570">
        <v>0.2</v>
      </c>
      <c r="M3039" s="571">
        <v>6.6962589505474002</v>
      </c>
      <c r="N3039" s="572">
        <v>197.52169158620694</v>
      </c>
      <c r="O3039" s="668" t="s">
        <v>381</v>
      </c>
      <c r="P3039" s="668" t="s">
        <v>77</v>
      </c>
      <c r="Q3039" s="574" t="s">
        <v>10601</v>
      </c>
      <c r="R3039" s="574" t="s">
        <v>10602</v>
      </c>
      <c r="S3039" s="574" t="s">
        <v>10603</v>
      </c>
      <c r="T3039" s="574" t="s">
        <v>10509</v>
      </c>
      <c r="U3039" s="574" t="s">
        <v>10604</v>
      </c>
      <c r="V3039" s="574" t="s">
        <v>10605</v>
      </c>
      <c r="W3039" s="575" t="s">
        <v>10606</v>
      </c>
      <c r="X3039" s="575" t="s">
        <v>10607</v>
      </c>
      <c r="Y3039" s="576" t="s">
        <v>10608</v>
      </c>
      <c r="Z3039" s="577" t="s">
        <v>10719</v>
      </c>
      <c r="AA3039" s="578" t="s">
        <v>10720</v>
      </c>
      <c r="AE3039"/>
    </row>
    <row r="3040" spans="1:31" s="563" customFormat="1">
      <c r="A3040"/>
      <c r="B3040"/>
      <c r="C3040" s="568">
        <v>2028</v>
      </c>
      <c r="D3040" s="569" t="s">
        <v>101</v>
      </c>
      <c r="E3040" s="569" t="s">
        <v>357</v>
      </c>
      <c r="F3040" s="573" t="s">
        <v>462</v>
      </c>
      <c r="G3040" s="569" t="s">
        <v>42</v>
      </c>
      <c r="H3040" s="569" t="s">
        <v>41</v>
      </c>
      <c r="I3040" s="575" t="s">
        <v>54</v>
      </c>
      <c r="J3040" s="569" t="s">
        <v>77</v>
      </c>
      <c r="K3040" s="569" t="s">
        <v>93</v>
      </c>
      <c r="L3040" s="570">
        <v>0.4</v>
      </c>
      <c r="M3040" s="571">
        <v>13.3925179010948</v>
      </c>
      <c r="N3040" s="572">
        <v>395.04338317241388</v>
      </c>
      <c r="O3040" s="668" t="s">
        <v>381</v>
      </c>
      <c r="P3040" s="668" t="s">
        <v>77</v>
      </c>
      <c r="Q3040" s="574" t="s">
        <v>10611</v>
      </c>
      <c r="R3040" s="574" t="s">
        <v>10612</v>
      </c>
      <c r="S3040" s="574" t="s">
        <v>10603</v>
      </c>
      <c r="T3040" s="574" t="s">
        <v>10509</v>
      </c>
      <c r="U3040" s="574" t="s">
        <v>10613</v>
      </c>
      <c r="V3040" s="574" t="s">
        <v>10614</v>
      </c>
      <c r="W3040" s="575" t="s">
        <v>10615</v>
      </c>
      <c r="X3040" s="575" t="s">
        <v>10616</v>
      </c>
      <c r="Y3040" s="576" t="s">
        <v>10608</v>
      </c>
      <c r="Z3040" s="577" t="s">
        <v>10721</v>
      </c>
      <c r="AA3040" s="578" t="s">
        <v>10722</v>
      </c>
      <c r="AE3040"/>
    </row>
    <row r="3041" spans="1:31" s="563" customFormat="1">
      <c r="A3041"/>
      <c r="B3041"/>
      <c r="C3041" s="568">
        <v>2028</v>
      </c>
      <c r="D3041" s="569" t="s">
        <v>101</v>
      </c>
      <c r="E3041" s="569" t="s">
        <v>357</v>
      </c>
      <c r="F3041" s="573" t="s">
        <v>462</v>
      </c>
      <c r="G3041" s="569" t="s">
        <v>42</v>
      </c>
      <c r="H3041" s="569" t="s">
        <v>41</v>
      </c>
      <c r="I3041" s="575" t="s">
        <v>54</v>
      </c>
      <c r="J3041" s="569" t="s">
        <v>349</v>
      </c>
      <c r="K3041" s="569" t="s">
        <v>467</v>
      </c>
      <c r="L3041" s="570">
        <v>1</v>
      </c>
      <c r="M3041" s="571">
        <v>4.5420563167435333</v>
      </c>
      <c r="N3041" s="572">
        <v>454.39485300000001</v>
      </c>
      <c r="O3041" s="668" t="s">
        <v>151</v>
      </c>
      <c r="P3041" s="668" t="s">
        <v>349</v>
      </c>
      <c r="Q3041" s="574" t="s">
        <v>10555</v>
      </c>
      <c r="R3041" s="574" t="s">
        <v>10556</v>
      </c>
      <c r="S3041" s="574" t="s">
        <v>10619</v>
      </c>
      <c r="T3041" s="574" t="s">
        <v>10509</v>
      </c>
      <c r="U3041" s="574" t="s">
        <v>10620</v>
      </c>
      <c r="V3041" s="574" t="s">
        <v>10621</v>
      </c>
      <c r="W3041" s="575" t="s">
        <v>10560</v>
      </c>
      <c r="X3041" s="575" t="s">
        <v>10561</v>
      </c>
      <c r="Y3041" s="576" t="s">
        <v>10622</v>
      </c>
      <c r="Z3041" s="577" t="s">
        <v>10723</v>
      </c>
      <c r="AA3041" s="578" t="s">
        <v>10710</v>
      </c>
      <c r="AE3041"/>
    </row>
    <row r="3042" spans="1:31" s="563" customFormat="1">
      <c r="A3042"/>
      <c r="B3042"/>
      <c r="C3042" s="568">
        <v>2028</v>
      </c>
      <c r="D3042" s="569" t="s">
        <v>101</v>
      </c>
      <c r="E3042" s="569" t="s">
        <v>357</v>
      </c>
      <c r="F3042" s="573" t="s">
        <v>462</v>
      </c>
      <c r="G3042" s="569" t="s">
        <v>42</v>
      </c>
      <c r="H3042" s="569" t="s">
        <v>41</v>
      </c>
      <c r="I3042" s="575" t="s">
        <v>54</v>
      </c>
      <c r="J3042" s="569" t="s">
        <v>76</v>
      </c>
      <c r="K3042" s="569" t="s">
        <v>467</v>
      </c>
      <c r="L3042" s="570">
        <v>0.5</v>
      </c>
      <c r="M3042" s="571">
        <v>5.378561944435601E-2</v>
      </c>
      <c r="N3042" s="572">
        <v>22.031265599999998</v>
      </c>
      <c r="O3042" s="668" t="s">
        <v>151</v>
      </c>
      <c r="P3042" s="668" t="s">
        <v>76</v>
      </c>
      <c r="Q3042" s="574" t="s">
        <v>10555</v>
      </c>
      <c r="R3042" s="574" t="s">
        <v>10556</v>
      </c>
      <c r="S3042" s="574" t="s">
        <v>10627</v>
      </c>
      <c r="T3042" s="574" t="s">
        <v>10509</v>
      </c>
      <c r="U3042" s="574" t="s">
        <v>10628</v>
      </c>
      <c r="V3042" s="574" t="s">
        <v>10629</v>
      </c>
      <c r="W3042" s="575" t="s">
        <v>10560</v>
      </c>
      <c r="X3042" s="575" t="s">
        <v>10561</v>
      </c>
      <c r="Y3042" s="576" t="s">
        <v>10630</v>
      </c>
      <c r="Z3042" s="577" t="s">
        <v>10724</v>
      </c>
      <c r="AA3042" s="578" t="s">
        <v>10710</v>
      </c>
      <c r="AE3042"/>
    </row>
    <row r="3043" spans="1:31" s="563" customFormat="1">
      <c r="A3043"/>
      <c r="B3043"/>
      <c r="C3043" s="568">
        <v>2028</v>
      </c>
      <c r="D3043" s="569" t="s">
        <v>101</v>
      </c>
      <c r="E3043" s="569" t="s">
        <v>357</v>
      </c>
      <c r="F3043" s="573" t="s">
        <v>462</v>
      </c>
      <c r="G3043" s="569" t="s">
        <v>42</v>
      </c>
      <c r="H3043" s="569" t="s">
        <v>41</v>
      </c>
      <c r="I3043" s="575" t="s">
        <v>54</v>
      </c>
      <c r="J3043" s="569" t="s">
        <v>76</v>
      </c>
      <c r="K3043" s="569" t="s">
        <v>111</v>
      </c>
      <c r="L3043" s="570">
        <v>0.5</v>
      </c>
      <c r="M3043" s="571">
        <v>5.378561944435601E-2</v>
      </c>
      <c r="N3043" s="572">
        <v>22.031265599999998</v>
      </c>
      <c r="O3043" s="668" t="s">
        <v>151</v>
      </c>
      <c r="P3043" s="668" t="s">
        <v>76</v>
      </c>
      <c r="Q3043" s="574" t="s">
        <v>10632</v>
      </c>
      <c r="R3043" s="574" t="s">
        <v>10633</v>
      </c>
      <c r="S3043" s="574" t="s">
        <v>10627</v>
      </c>
      <c r="T3043" s="574" t="s">
        <v>10509</v>
      </c>
      <c r="U3043" s="574" t="s">
        <v>10634</v>
      </c>
      <c r="V3043" s="574" t="s">
        <v>10635</v>
      </c>
      <c r="W3043" s="575" t="s">
        <v>10636</v>
      </c>
      <c r="X3043" s="575" t="s">
        <v>10637</v>
      </c>
      <c r="Y3043" s="576" t="s">
        <v>10630</v>
      </c>
      <c r="Z3043" s="577" t="s">
        <v>10725</v>
      </c>
      <c r="AA3043" s="578" t="s">
        <v>10726</v>
      </c>
      <c r="AE3043"/>
    </row>
    <row r="3044" spans="1:31" s="563" customFormat="1">
      <c r="A3044"/>
      <c r="B3044"/>
      <c r="C3044" s="568">
        <v>2028</v>
      </c>
      <c r="D3044" s="569" t="s">
        <v>101</v>
      </c>
      <c r="E3044" s="569" t="s">
        <v>357</v>
      </c>
      <c r="F3044" s="573" t="s">
        <v>462</v>
      </c>
      <c r="G3044" s="569" t="s">
        <v>42</v>
      </c>
      <c r="H3044" s="569" t="s">
        <v>41</v>
      </c>
      <c r="I3044" s="575" t="s">
        <v>54</v>
      </c>
      <c r="J3044" s="569" t="s">
        <v>74</v>
      </c>
      <c r="K3044" s="569" t="s">
        <v>111</v>
      </c>
      <c r="L3044" s="570">
        <v>1</v>
      </c>
      <c r="M3044" s="571">
        <v>1.1482998703427247</v>
      </c>
      <c r="N3044" s="572">
        <v>472.09854857142852</v>
      </c>
      <c r="O3044" s="668" t="s">
        <v>151</v>
      </c>
      <c r="P3044" s="668" t="s">
        <v>74</v>
      </c>
      <c r="Q3044" s="574" t="s">
        <v>10632</v>
      </c>
      <c r="R3044" s="574" t="s">
        <v>10633</v>
      </c>
      <c r="S3044" s="574" t="s">
        <v>10640</v>
      </c>
      <c r="T3044" s="574" t="s">
        <v>10509</v>
      </c>
      <c r="U3044" s="574" t="s">
        <v>10645</v>
      </c>
      <c r="V3044" s="574" t="s">
        <v>10646</v>
      </c>
      <c r="W3044" s="575" t="s">
        <v>10636</v>
      </c>
      <c r="X3044" s="575" t="s">
        <v>10637</v>
      </c>
      <c r="Y3044" s="576" t="s">
        <v>10643</v>
      </c>
      <c r="Z3044" s="577" t="s">
        <v>10727</v>
      </c>
      <c r="AA3044" s="578" t="s">
        <v>10726</v>
      </c>
      <c r="AE3044"/>
    </row>
    <row r="3045" spans="1:31" s="563" customFormat="1">
      <c r="A3045"/>
      <c r="B3045"/>
      <c r="C3045" s="568">
        <v>2028</v>
      </c>
      <c r="D3045" s="569" t="s">
        <v>101</v>
      </c>
      <c r="E3045" s="569" t="s">
        <v>357</v>
      </c>
      <c r="F3045" s="573" t="s">
        <v>462</v>
      </c>
      <c r="G3045" s="569" t="s">
        <v>42</v>
      </c>
      <c r="H3045" s="569" t="s">
        <v>41</v>
      </c>
      <c r="I3045" s="575" t="s">
        <v>54</v>
      </c>
      <c r="J3045" s="569" t="s">
        <v>71</v>
      </c>
      <c r="K3045" s="569" t="s">
        <v>79</v>
      </c>
      <c r="L3045" s="570">
        <v>1</v>
      </c>
      <c r="M3045" s="571">
        <v>1.5792453907115482</v>
      </c>
      <c r="N3045" s="572">
        <v>137.69540999999998</v>
      </c>
      <c r="O3045" s="668" t="s">
        <v>151</v>
      </c>
      <c r="P3045" s="668" t="s">
        <v>70</v>
      </c>
      <c r="Q3045" s="574" t="s">
        <v>10681</v>
      </c>
      <c r="R3045" s="574" t="s">
        <v>10682</v>
      </c>
      <c r="S3045" s="574" t="s">
        <v>10728</v>
      </c>
      <c r="T3045" s="574" t="s">
        <v>10509</v>
      </c>
      <c r="U3045" s="574" t="s">
        <v>10729</v>
      </c>
      <c r="V3045" s="574" t="s">
        <v>10730</v>
      </c>
      <c r="W3045" s="575" t="s">
        <v>10685</v>
      </c>
      <c r="X3045" s="575" t="s">
        <v>10686</v>
      </c>
      <c r="Y3045" s="576" t="s">
        <v>10731</v>
      </c>
      <c r="Z3045" s="577" t="s">
        <v>10732</v>
      </c>
      <c r="AA3045" s="578" t="s">
        <v>10733</v>
      </c>
      <c r="AE3045"/>
    </row>
    <row r="3046" spans="1:31" s="563" customFormat="1">
      <c r="A3046"/>
      <c r="B3046"/>
      <c r="C3046" s="568">
        <v>2028</v>
      </c>
      <c r="D3046" s="569" t="s">
        <v>101</v>
      </c>
      <c r="E3046" s="569" t="s">
        <v>357</v>
      </c>
      <c r="F3046" s="573" t="s">
        <v>462</v>
      </c>
      <c r="G3046" s="569" t="s">
        <v>42</v>
      </c>
      <c r="H3046" s="569" t="s">
        <v>41</v>
      </c>
      <c r="I3046" s="575" t="s">
        <v>54</v>
      </c>
      <c r="J3046" s="569" t="s">
        <v>351</v>
      </c>
      <c r="K3046" s="569" t="s">
        <v>100</v>
      </c>
      <c r="L3046" s="570">
        <v>0.5</v>
      </c>
      <c r="M3046" s="571">
        <v>3.3521809635780793</v>
      </c>
      <c r="N3046" s="572">
        <v>14.687510399999999</v>
      </c>
      <c r="O3046" s="668" t="s">
        <v>151</v>
      </c>
      <c r="P3046" s="668" t="s">
        <v>351</v>
      </c>
      <c r="Q3046" s="574" t="s">
        <v>10648</v>
      </c>
      <c r="R3046" s="574" t="s">
        <v>10649</v>
      </c>
      <c r="S3046" s="574" t="s">
        <v>10650</v>
      </c>
      <c r="T3046" s="574" t="s">
        <v>10509</v>
      </c>
      <c r="U3046" s="574" t="s">
        <v>10651</v>
      </c>
      <c r="V3046" s="574" t="s">
        <v>10652</v>
      </c>
      <c r="W3046" s="575" t="s">
        <v>10653</v>
      </c>
      <c r="X3046" s="575" t="s">
        <v>10654</v>
      </c>
      <c r="Y3046" s="576" t="s">
        <v>10655</v>
      </c>
      <c r="Z3046" s="577" t="s">
        <v>10734</v>
      </c>
      <c r="AA3046" s="578" t="s">
        <v>10735</v>
      </c>
      <c r="AE3046"/>
    </row>
    <row r="3047" spans="1:31" s="563" customFormat="1">
      <c r="A3047"/>
      <c r="B3047"/>
      <c r="C3047" s="568">
        <v>2028</v>
      </c>
      <c r="D3047" s="569" t="s">
        <v>101</v>
      </c>
      <c r="E3047" s="569" t="s">
        <v>357</v>
      </c>
      <c r="F3047" s="573" t="s">
        <v>462</v>
      </c>
      <c r="G3047" s="569" t="s">
        <v>42</v>
      </c>
      <c r="H3047" s="569" t="s">
        <v>41</v>
      </c>
      <c r="I3047" s="575" t="s">
        <v>54</v>
      </c>
      <c r="J3047" s="569" t="s">
        <v>351</v>
      </c>
      <c r="K3047" s="569" t="s">
        <v>470</v>
      </c>
      <c r="L3047" s="570">
        <v>0.5</v>
      </c>
      <c r="M3047" s="571">
        <v>3.3521809635780793</v>
      </c>
      <c r="N3047" s="572">
        <v>14.687510399999999</v>
      </c>
      <c r="O3047" s="668" t="s">
        <v>151</v>
      </c>
      <c r="P3047" s="668" t="s">
        <v>351</v>
      </c>
      <c r="Q3047" s="574" t="s">
        <v>10736</v>
      </c>
      <c r="R3047" s="574" t="s">
        <v>10737</v>
      </c>
      <c r="S3047" s="574" t="s">
        <v>10650</v>
      </c>
      <c r="T3047" s="574" t="s">
        <v>10509</v>
      </c>
      <c r="U3047" s="574" t="s">
        <v>10738</v>
      </c>
      <c r="V3047" s="574" t="s">
        <v>10739</v>
      </c>
      <c r="W3047" s="575" t="s">
        <v>10740</v>
      </c>
      <c r="X3047" s="575" t="s">
        <v>10741</v>
      </c>
      <c r="Y3047" s="576" t="s">
        <v>10655</v>
      </c>
      <c r="Z3047" s="577" t="s">
        <v>10742</v>
      </c>
      <c r="AA3047" s="578" t="s">
        <v>10743</v>
      </c>
      <c r="AE3047"/>
    </row>
    <row r="3048" spans="1:31" s="563" customFormat="1">
      <c r="A3048"/>
      <c r="B3048"/>
      <c r="C3048" s="568">
        <v>2028</v>
      </c>
      <c r="D3048" s="569" t="s">
        <v>101</v>
      </c>
      <c r="E3048" s="569" t="s">
        <v>357</v>
      </c>
      <c r="F3048" s="573" t="s">
        <v>462</v>
      </c>
      <c r="G3048" s="569" t="s">
        <v>42</v>
      </c>
      <c r="H3048" s="569" t="s">
        <v>41</v>
      </c>
      <c r="I3048" s="575" t="s">
        <v>54</v>
      </c>
      <c r="J3048" s="569" t="s">
        <v>67</v>
      </c>
      <c r="K3048" s="569" t="s">
        <v>81</v>
      </c>
      <c r="L3048" s="570">
        <v>1</v>
      </c>
      <c r="M3048" s="571">
        <v>7.8844050422227294</v>
      </c>
      <c r="N3048" s="572">
        <v>36.315272967032968</v>
      </c>
      <c r="O3048" s="668" t="s">
        <v>382</v>
      </c>
      <c r="P3048" s="668" t="s">
        <v>67</v>
      </c>
      <c r="Q3048" s="574" t="s">
        <v>10591</v>
      </c>
      <c r="R3048" s="574" t="s">
        <v>10592</v>
      </c>
      <c r="S3048" s="574" t="s">
        <v>10658</v>
      </c>
      <c r="T3048" s="574" t="s">
        <v>10509</v>
      </c>
      <c r="U3048" s="574" t="s">
        <v>10659</v>
      </c>
      <c r="V3048" s="574" t="s">
        <v>10660</v>
      </c>
      <c r="W3048" s="575" t="s">
        <v>10596</v>
      </c>
      <c r="X3048" s="575" t="s">
        <v>10597</v>
      </c>
      <c r="Y3048" s="576" t="s">
        <v>10661</v>
      </c>
      <c r="Z3048" s="577" t="s">
        <v>10744</v>
      </c>
      <c r="AA3048" s="578" t="s">
        <v>10715</v>
      </c>
      <c r="AE3048"/>
    </row>
    <row r="3049" spans="1:31" s="563" customFormat="1">
      <c r="A3049"/>
      <c r="B3049"/>
      <c r="C3049" s="568">
        <v>2028</v>
      </c>
      <c r="D3049" s="569" t="s">
        <v>101</v>
      </c>
      <c r="E3049" s="569" t="s">
        <v>357</v>
      </c>
      <c r="F3049" s="573" t="s">
        <v>462</v>
      </c>
      <c r="G3049" s="569" t="s">
        <v>42</v>
      </c>
      <c r="H3049" s="569" t="s">
        <v>41</v>
      </c>
      <c r="I3049" s="575" t="s">
        <v>54</v>
      </c>
      <c r="J3049" s="569" t="s">
        <v>66</v>
      </c>
      <c r="K3049" s="569" t="s">
        <v>115</v>
      </c>
      <c r="L3049" s="570">
        <v>0.1</v>
      </c>
      <c r="M3049" s="571">
        <v>2.2712260521800323</v>
      </c>
      <c r="N3049" s="572">
        <v>96.840727912087928</v>
      </c>
      <c r="O3049" s="668" t="s">
        <v>381</v>
      </c>
      <c r="P3049" s="668" t="s">
        <v>66</v>
      </c>
      <c r="Q3049" s="574" t="s">
        <v>10663</v>
      </c>
      <c r="R3049" s="574" t="s">
        <v>10664</v>
      </c>
      <c r="S3049" s="574" t="s">
        <v>10665</v>
      </c>
      <c r="T3049" s="574" t="s">
        <v>10509</v>
      </c>
      <c r="U3049" s="574" t="s">
        <v>10666</v>
      </c>
      <c r="V3049" s="574" t="s">
        <v>10667</v>
      </c>
      <c r="W3049" s="575" t="s">
        <v>10668</v>
      </c>
      <c r="X3049" s="575" t="s">
        <v>10669</v>
      </c>
      <c r="Y3049" s="576" t="s">
        <v>10670</v>
      </c>
      <c r="Z3049" s="577" t="s">
        <v>10745</v>
      </c>
      <c r="AA3049" s="578" t="s">
        <v>10746</v>
      </c>
      <c r="AE3049"/>
    </row>
    <row r="3050" spans="1:31" s="563" customFormat="1">
      <c r="A3050"/>
      <c r="B3050"/>
      <c r="C3050" s="568">
        <v>2028</v>
      </c>
      <c r="D3050" s="569" t="s">
        <v>101</v>
      </c>
      <c r="E3050" s="569" t="s">
        <v>357</v>
      </c>
      <c r="F3050" s="573" t="s">
        <v>462</v>
      </c>
      <c r="G3050" s="569" t="s">
        <v>42</v>
      </c>
      <c r="H3050" s="569" t="s">
        <v>41</v>
      </c>
      <c r="I3050" s="575" t="s">
        <v>54</v>
      </c>
      <c r="J3050" s="569" t="s">
        <v>66</v>
      </c>
      <c r="K3050" s="569" t="s">
        <v>310</v>
      </c>
      <c r="L3050" s="570">
        <v>0.9</v>
      </c>
      <c r="M3050" s="571">
        <v>20.441034469620288</v>
      </c>
      <c r="N3050" s="572">
        <v>871.56655120879122</v>
      </c>
      <c r="O3050" s="668" t="s">
        <v>381</v>
      </c>
      <c r="P3050" s="668" t="s">
        <v>66</v>
      </c>
      <c r="Q3050" s="574" t="s">
        <v>10673</v>
      </c>
      <c r="R3050" s="574" t="s">
        <v>10674</v>
      </c>
      <c r="S3050" s="574" t="s">
        <v>10665</v>
      </c>
      <c r="T3050" s="574" t="s">
        <v>10509</v>
      </c>
      <c r="U3050" s="574" t="s">
        <v>10675</v>
      </c>
      <c r="V3050" s="574" t="s">
        <v>10676</v>
      </c>
      <c r="W3050" s="575" t="s">
        <v>10677</v>
      </c>
      <c r="X3050" s="575" t="s">
        <v>10678</v>
      </c>
      <c r="Y3050" s="576" t="s">
        <v>10670</v>
      </c>
      <c r="Z3050" s="577" t="s">
        <v>10747</v>
      </c>
      <c r="AA3050" s="578" t="s">
        <v>10748</v>
      </c>
      <c r="AE3050"/>
    </row>
    <row r="3051" spans="1:31" s="563" customFormat="1">
      <c r="A3051"/>
      <c r="B3051"/>
      <c r="C3051" s="568">
        <v>2028</v>
      </c>
      <c r="D3051" s="569" t="s">
        <v>101</v>
      </c>
      <c r="E3051" s="569" t="s">
        <v>357</v>
      </c>
      <c r="F3051" s="573" t="s">
        <v>462</v>
      </c>
      <c r="G3051" s="569" t="s">
        <v>42</v>
      </c>
      <c r="H3051" s="569" t="s">
        <v>41</v>
      </c>
      <c r="I3051" s="575" t="s">
        <v>54</v>
      </c>
      <c r="J3051" s="569" t="s">
        <v>348</v>
      </c>
      <c r="K3051" s="569" t="s">
        <v>469</v>
      </c>
      <c r="L3051" s="570">
        <v>1</v>
      </c>
      <c r="M3051" s="571">
        <v>8.0876890718191561</v>
      </c>
      <c r="N3051" s="572">
        <v>807.81307199999992</v>
      </c>
      <c r="O3051" s="668" t="s">
        <v>151</v>
      </c>
      <c r="P3051" s="668" t="s">
        <v>348</v>
      </c>
      <c r="Q3051" s="574" t="s">
        <v>10601</v>
      </c>
      <c r="R3051" s="574" t="s">
        <v>10602</v>
      </c>
      <c r="S3051" s="574" t="s">
        <v>10689</v>
      </c>
      <c r="T3051" s="574" t="s">
        <v>10509</v>
      </c>
      <c r="U3051" s="574" t="s">
        <v>10690</v>
      </c>
      <c r="V3051" s="574" t="s">
        <v>10691</v>
      </c>
      <c r="W3051" s="575" t="s">
        <v>10606</v>
      </c>
      <c r="X3051" s="575" t="s">
        <v>10607</v>
      </c>
      <c r="Y3051" s="576" t="s">
        <v>10692</v>
      </c>
      <c r="Z3051" s="577" t="s">
        <v>10749</v>
      </c>
      <c r="AA3051" s="578" t="s">
        <v>10720</v>
      </c>
      <c r="AE3051"/>
    </row>
    <row r="3052" spans="1:31" s="563" customFormat="1">
      <c r="A3052"/>
      <c r="B3052"/>
      <c r="C3052" s="568">
        <v>2028</v>
      </c>
      <c r="D3052" s="569" t="s">
        <v>101</v>
      </c>
      <c r="E3052" s="569" t="s">
        <v>337</v>
      </c>
      <c r="F3052" s="573" t="s">
        <v>141</v>
      </c>
      <c r="G3052" s="569" t="s">
        <v>42</v>
      </c>
      <c r="H3052" s="569" t="s">
        <v>41</v>
      </c>
      <c r="I3052" s="575" t="s">
        <v>54</v>
      </c>
      <c r="J3052" s="569" t="s">
        <v>352</v>
      </c>
      <c r="K3052" s="569" t="s">
        <v>467</v>
      </c>
      <c r="L3052" s="570">
        <v>0.3</v>
      </c>
      <c r="M3052" s="571">
        <v>1.8576692423609067</v>
      </c>
      <c r="N3052" s="572">
        <v>78.259763070837423</v>
      </c>
      <c r="O3052" s="668" t="s">
        <v>151</v>
      </c>
      <c r="P3052" s="668" t="s">
        <v>352</v>
      </c>
      <c r="Q3052" s="574" t="s">
        <v>10555</v>
      </c>
      <c r="R3052" s="574" t="s">
        <v>10750</v>
      </c>
      <c r="S3052" s="574" t="s">
        <v>10508</v>
      </c>
      <c r="T3052" s="574" t="s">
        <v>10509</v>
      </c>
      <c r="U3052" s="574" t="s">
        <v>10751</v>
      </c>
      <c r="V3052" s="574" t="s">
        <v>10752</v>
      </c>
      <c r="W3052" s="575" t="s">
        <v>10560</v>
      </c>
      <c r="X3052" s="575" t="s">
        <v>10753</v>
      </c>
      <c r="Y3052" s="576" t="s">
        <v>10514</v>
      </c>
      <c r="Z3052" s="577" t="s">
        <v>10754</v>
      </c>
      <c r="AA3052" s="578" t="s">
        <v>10755</v>
      </c>
      <c r="AE3052"/>
    </row>
    <row r="3053" spans="1:31" s="563" customFormat="1">
      <c r="A3053"/>
      <c r="B3053"/>
      <c r="C3053" s="568">
        <v>2028</v>
      </c>
      <c r="D3053" s="569" t="s">
        <v>101</v>
      </c>
      <c r="E3053" s="569" t="s">
        <v>337</v>
      </c>
      <c r="F3053" s="573" t="s">
        <v>141</v>
      </c>
      <c r="G3053" s="569" t="s">
        <v>42</v>
      </c>
      <c r="H3053" s="569" t="s">
        <v>41</v>
      </c>
      <c r="I3053" s="575" t="s">
        <v>54</v>
      </c>
      <c r="J3053" s="569" t="s">
        <v>352</v>
      </c>
      <c r="K3053" s="569" t="s">
        <v>346</v>
      </c>
      <c r="L3053" s="570">
        <v>0.7</v>
      </c>
      <c r="M3053" s="571">
        <v>4.3345615655087819</v>
      </c>
      <c r="N3053" s="572">
        <v>182.60611383195396</v>
      </c>
      <c r="O3053" s="668" t="s">
        <v>151</v>
      </c>
      <c r="P3053" s="668" t="s">
        <v>352</v>
      </c>
      <c r="Q3053" s="574" t="s">
        <v>10506</v>
      </c>
      <c r="R3053" s="574" t="s">
        <v>10756</v>
      </c>
      <c r="S3053" s="574" t="s">
        <v>10508</v>
      </c>
      <c r="T3053" s="574" t="s">
        <v>10509</v>
      </c>
      <c r="U3053" s="574" t="s">
        <v>10510</v>
      </c>
      <c r="V3053" s="574" t="s">
        <v>10757</v>
      </c>
      <c r="W3053" s="575" t="s">
        <v>10512</v>
      </c>
      <c r="X3053" s="575" t="s">
        <v>10758</v>
      </c>
      <c r="Y3053" s="576" t="s">
        <v>10514</v>
      </c>
      <c r="Z3053" s="577" t="s">
        <v>10759</v>
      </c>
      <c r="AA3053" s="578" t="s">
        <v>10760</v>
      </c>
      <c r="AE3053"/>
    </row>
    <row r="3054" spans="1:31" s="563" customFormat="1">
      <c r="A3054"/>
      <c r="B3054"/>
      <c r="C3054" s="568">
        <v>2028</v>
      </c>
      <c r="D3054" s="569" t="s">
        <v>101</v>
      </c>
      <c r="E3054" s="569" t="s">
        <v>337</v>
      </c>
      <c r="F3054" s="573" t="s">
        <v>141</v>
      </c>
      <c r="G3054" s="569" t="s">
        <v>42</v>
      </c>
      <c r="H3054" s="569" t="s">
        <v>41</v>
      </c>
      <c r="I3054" s="575" t="s">
        <v>54</v>
      </c>
      <c r="J3054" s="569" t="s">
        <v>116</v>
      </c>
      <c r="K3054" s="569" t="s">
        <v>90</v>
      </c>
      <c r="L3054" s="570">
        <v>0.5</v>
      </c>
      <c r="M3054" s="571">
        <v>2.055414950108986</v>
      </c>
      <c r="N3054" s="572">
        <v>8.5064959859605889</v>
      </c>
      <c r="O3054" s="668" t="s">
        <v>382</v>
      </c>
      <c r="P3054" s="668" t="s">
        <v>116</v>
      </c>
      <c r="Q3054" s="574" t="s">
        <v>10517</v>
      </c>
      <c r="R3054" s="574" t="s">
        <v>10761</v>
      </c>
      <c r="S3054" s="574" t="s">
        <v>10519</v>
      </c>
      <c r="T3054" s="574" t="s">
        <v>10509</v>
      </c>
      <c r="U3054" s="574" t="s">
        <v>10520</v>
      </c>
      <c r="V3054" s="574" t="s">
        <v>10762</v>
      </c>
      <c r="W3054" s="575" t="s">
        <v>10522</v>
      </c>
      <c r="X3054" s="575" t="s">
        <v>10763</v>
      </c>
      <c r="Y3054" s="576" t="s">
        <v>10524</v>
      </c>
      <c r="Z3054" s="577" t="s">
        <v>10764</v>
      </c>
      <c r="AA3054" s="578" t="s">
        <v>10765</v>
      </c>
      <c r="AE3054"/>
    </row>
    <row r="3055" spans="1:31" s="563" customFormat="1">
      <c r="A3055"/>
      <c r="B3055"/>
      <c r="C3055" s="568">
        <v>2028</v>
      </c>
      <c r="D3055" s="569" t="s">
        <v>101</v>
      </c>
      <c r="E3055" s="569" t="s">
        <v>337</v>
      </c>
      <c r="F3055" s="573" t="s">
        <v>141</v>
      </c>
      <c r="G3055" s="569" t="s">
        <v>42</v>
      </c>
      <c r="H3055" s="569" t="s">
        <v>41</v>
      </c>
      <c r="I3055" s="575" t="s">
        <v>54</v>
      </c>
      <c r="J3055" s="569" t="s">
        <v>116</v>
      </c>
      <c r="K3055" s="569" t="s">
        <v>466</v>
      </c>
      <c r="L3055" s="570">
        <v>0.5</v>
      </c>
      <c r="M3055" s="571">
        <v>2.055414950108986</v>
      </c>
      <c r="N3055" s="572">
        <v>8.5064959859605889</v>
      </c>
      <c r="O3055" s="668" t="s">
        <v>382</v>
      </c>
      <c r="P3055" s="668" t="s">
        <v>116</v>
      </c>
      <c r="Q3055" s="574" t="s">
        <v>10527</v>
      </c>
      <c r="R3055" s="574" t="s">
        <v>10766</v>
      </c>
      <c r="S3055" s="574" t="s">
        <v>10519</v>
      </c>
      <c r="T3055" s="574" t="s">
        <v>10509</v>
      </c>
      <c r="U3055" s="574" t="s">
        <v>10529</v>
      </c>
      <c r="V3055" s="574" t="s">
        <v>10767</v>
      </c>
      <c r="W3055" s="575" t="s">
        <v>10531</v>
      </c>
      <c r="X3055" s="575" t="s">
        <v>10768</v>
      </c>
      <c r="Y3055" s="576" t="s">
        <v>10524</v>
      </c>
      <c r="Z3055" s="577" t="s">
        <v>10769</v>
      </c>
      <c r="AA3055" s="578" t="s">
        <v>10770</v>
      </c>
      <c r="AE3055"/>
    </row>
    <row r="3056" spans="1:31" s="563" customFormat="1">
      <c r="A3056"/>
      <c r="B3056"/>
      <c r="C3056" s="568">
        <v>2028</v>
      </c>
      <c r="D3056" s="569" t="s">
        <v>101</v>
      </c>
      <c r="E3056" s="569" t="s">
        <v>337</v>
      </c>
      <c r="F3056" s="573" t="s">
        <v>141</v>
      </c>
      <c r="G3056" s="569" t="s">
        <v>42</v>
      </c>
      <c r="H3056" s="569" t="s">
        <v>41</v>
      </c>
      <c r="I3056" s="575" t="s">
        <v>54</v>
      </c>
      <c r="J3056" s="569" t="s">
        <v>109</v>
      </c>
      <c r="K3056" s="569" t="s">
        <v>106</v>
      </c>
      <c r="L3056" s="570">
        <v>1</v>
      </c>
      <c r="M3056" s="571">
        <v>9.5884839553740733</v>
      </c>
      <c r="N3056" s="572">
        <v>340.25983943842363</v>
      </c>
      <c r="O3056" s="668" t="s">
        <v>381</v>
      </c>
      <c r="P3056" s="668" t="s">
        <v>109</v>
      </c>
      <c r="Q3056" s="574" t="s">
        <v>10535</v>
      </c>
      <c r="R3056" s="574" t="s">
        <v>10771</v>
      </c>
      <c r="S3056" s="574" t="s">
        <v>10537</v>
      </c>
      <c r="T3056" s="574" t="s">
        <v>10509</v>
      </c>
      <c r="U3056" s="574" t="s">
        <v>10538</v>
      </c>
      <c r="V3056" s="574" t="s">
        <v>10772</v>
      </c>
      <c r="W3056" s="575" t="s">
        <v>10540</v>
      </c>
      <c r="X3056" s="575" t="s">
        <v>10773</v>
      </c>
      <c r="Y3056" s="576" t="s">
        <v>10542</v>
      </c>
      <c r="Z3056" s="577" t="s">
        <v>10774</v>
      </c>
      <c r="AA3056" s="578" t="s">
        <v>10775</v>
      </c>
      <c r="AE3056"/>
    </row>
    <row r="3057" spans="1:31" s="563" customFormat="1">
      <c r="A3057"/>
      <c r="B3057"/>
      <c r="C3057" s="568">
        <v>2028</v>
      </c>
      <c r="D3057" s="569" t="s">
        <v>101</v>
      </c>
      <c r="E3057" s="569" t="s">
        <v>337</v>
      </c>
      <c r="F3057" s="573" t="s">
        <v>141</v>
      </c>
      <c r="G3057" s="569" t="s">
        <v>42</v>
      </c>
      <c r="H3057" s="569" t="s">
        <v>41</v>
      </c>
      <c r="I3057" s="575" t="s">
        <v>54</v>
      </c>
      <c r="J3057" s="569" t="s">
        <v>350</v>
      </c>
      <c r="K3057" s="569" t="s">
        <v>106</v>
      </c>
      <c r="L3057" s="570">
        <v>0.6</v>
      </c>
      <c r="M3057" s="571">
        <v>4.2954193206480342</v>
      </c>
      <c r="N3057" s="572">
        <v>456.51528457988502</v>
      </c>
      <c r="O3057" s="668" t="s">
        <v>151</v>
      </c>
      <c r="P3057" s="668" t="s">
        <v>350</v>
      </c>
      <c r="Q3057" s="574" t="s">
        <v>10535</v>
      </c>
      <c r="R3057" s="574" t="s">
        <v>10771</v>
      </c>
      <c r="S3057" s="574" t="s">
        <v>10547</v>
      </c>
      <c r="T3057" s="574" t="s">
        <v>10509</v>
      </c>
      <c r="U3057" s="574" t="s">
        <v>10702</v>
      </c>
      <c r="V3057" s="574" t="s">
        <v>10776</v>
      </c>
      <c r="W3057" s="575" t="s">
        <v>10540</v>
      </c>
      <c r="X3057" s="575" t="s">
        <v>10773</v>
      </c>
      <c r="Y3057" s="576" t="s">
        <v>10552</v>
      </c>
      <c r="Z3057" s="577" t="s">
        <v>10777</v>
      </c>
      <c r="AA3057" s="578" t="s">
        <v>10775</v>
      </c>
      <c r="AE3057"/>
    </row>
    <row r="3058" spans="1:31" s="563" customFormat="1">
      <c r="A3058"/>
      <c r="B3058"/>
      <c r="C3058" s="568">
        <v>2028</v>
      </c>
      <c r="D3058" s="569" t="s">
        <v>101</v>
      </c>
      <c r="E3058" s="569" t="s">
        <v>337</v>
      </c>
      <c r="F3058" s="573" t="s">
        <v>141</v>
      </c>
      <c r="G3058" s="569" t="s">
        <v>42</v>
      </c>
      <c r="H3058" s="569" t="s">
        <v>41</v>
      </c>
      <c r="I3058" s="575" t="s">
        <v>54</v>
      </c>
      <c r="J3058" s="569" t="s">
        <v>350</v>
      </c>
      <c r="K3058" s="569" t="s">
        <v>104</v>
      </c>
      <c r="L3058" s="570">
        <v>0.4</v>
      </c>
      <c r="M3058" s="571">
        <v>2.8636128804320227</v>
      </c>
      <c r="N3058" s="572">
        <v>304.34352305325672</v>
      </c>
      <c r="O3058" s="668" t="s">
        <v>151</v>
      </c>
      <c r="P3058" s="668" t="s">
        <v>350</v>
      </c>
      <c r="Q3058" s="574" t="s">
        <v>10583</v>
      </c>
      <c r="R3058" s="574" t="s">
        <v>10778</v>
      </c>
      <c r="S3058" s="574" t="s">
        <v>10547</v>
      </c>
      <c r="T3058" s="574" t="s">
        <v>10509</v>
      </c>
      <c r="U3058" s="574" t="s">
        <v>10705</v>
      </c>
      <c r="V3058" s="574" t="s">
        <v>10779</v>
      </c>
      <c r="W3058" s="575" t="s">
        <v>10587</v>
      </c>
      <c r="X3058" s="575" t="s">
        <v>10780</v>
      </c>
      <c r="Y3058" s="576" t="s">
        <v>10552</v>
      </c>
      <c r="Z3058" s="577" t="s">
        <v>10781</v>
      </c>
      <c r="AA3058" s="578" t="s">
        <v>10782</v>
      </c>
      <c r="AE3058"/>
    </row>
    <row r="3059" spans="1:31" s="563" customFormat="1">
      <c r="A3059"/>
      <c r="B3059"/>
      <c r="C3059" s="568">
        <v>2028</v>
      </c>
      <c r="D3059" s="569" t="s">
        <v>101</v>
      </c>
      <c r="E3059" s="569" t="s">
        <v>337</v>
      </c>
      <c r="F3059" s="573" t="s">
        <v>141</v>
      </c>
      <c r="G3059" s="569" t="s">
        <v>42</v>
      </c>
      <c r="H3059" s="569" t="s">
        <v>41</v>
      </c>
      <c r="I3059" s="575" t="s">
        <v>54</v>
      </c>
      <c r="J3059" s="569" t="s">
        <v>99</v>
      </c>
      <c r="K3059" s="569" t="s">
        <v>467</v>
      </c>
      <c r="L3059" s="570">
        <v>1</v>
      </c>
      <c r="M3059" s="571">
        <v>0.98258827595109699</v>
      </c>
      <c r="N3059" s="572">
        <v>547.81834149586189</v>
      </c>
      <c r="O3059" s="668" t="s">
        <v>151</v>
      </c>
      <c r="P3059" s="668" t="s">
        <v>99</v>
      </c>
      <c r="Q3059" s="574" t="s">
        <v>10555</v>
      </c>
      <c r="R3059" s="574" t="s">
        <v>10750</v>
      </c>
      <c r="S3059" s="574" t="s">
        <v>10557</v>
      </c>
      <c r="T3059" s="574" t="s">
        <v>10509</v>
      </c>
      <c r="U3059" s="574" t="s">
        <v>10558</v>
      </c>
      <c r="V3059" s="574" t="s">
        <v>10783</v>
      </c>
      <c r="W3059" s="575" t="s">
        <v>10560</v>
      </c>
      <c r="X3059" s="575" t="s">
        <v>10753</v>
      </c>
      <c r="Y3059" s="576" t="s">
        <v>10562</v>
      </c>
      <c r="Z3059" s="577" t="s">
        <v>10784</v>
      </c>
      <c r="AA3059" s="578" t="s">
        <v>10755</v>
      </c>
      <c r="AE3059"/>
    </row>
    <row r="3060" spans="1:31" s="563" customFormat="1">
      <c r="A3060"/>
      <c r="B3060"/>
      <c r="C3060" s="568">
        <v>2028</v>
      </c>
      <c r="D3060" s="569" t="s">
        <v>101</v>
      </c>
      <c r="E3060" s="569" t="s">
        <v>337</v>
      </c>
      <c r="F3060" s="573" t="s">
        <v>141</v>
      </c>
      <c r="G3060" s="569" t="s">
        <v>42</v>
      </c>
      <c r="H3060" s="569" t="s">
        <v>41</v>
      </c>
      <c r="I3060" s="575" t="s">
        <v>54</v>
      </c>
      <c r="J3060" s="569" t="s">
        <v>96</v>
      </c>
      <c r="K3060" s="569" t="s">
        <v>467</v>
      </c>
      <c r="L3060" s="570">
        <v>1</v>
      </c>
      <c r="M3060" s="571">
        <v>0.10882238527509074</v>
      </c>
      <c r="N3060" s="572">
        <v>208.69270152223316</v>
      </c>
      <c r="O3060" s="668" t="s">
        <v>151</v>
      </c>
      <c r="P3060" s="668" t="s">
        <v>96</v>
      </c>
      <c r="Q3060" s="574" t="s">
        <v>10555</v>
      </c>
      <c r="R3060" s="574" t="s">
        <v>10750</v>
      </c>
      <c r="S3060" s="574" t="s">
        <v>10565</v>
      </c>
      <c r="T3060" s="574" t="s">
        <v>10509</v>
      </c>
      <c r="U3060" s="574" t="s">
        <v>10566</v>
      </c>
      <c r="V3060" s="574" t="s">
        <v>10785</v>
      </c>
      <c r="W3060" s="575" t="s">
        <v>10560</v>
      </c>
      <c r="X3060" s="575" t="s">
        <v>10753</v>
      </c>
      <c r="Y3060" s="576" t="s">
        <v>10568</v>
      </c>
      <c r="Z3060" s="577" t="s">
        <v>10786</v>
      </c>
      <c r="AA3060" s="578" t="s">
        <v>10755</v>
      </c>
      <c r="AE3060"/>
    </row>
    <row r="3061" spans="1:31" s="563" customFormat="1">
      <c r="A3061"/>
      <c r="B3061"/>
      <c r="C3061" s="568">
        <v>2028</v>
      </c>
      <c r="D3061" s="569" t="s">
        <v>101</v>
      </c>
      <c r="E3061" s="569" t="s">
        <v>337</v>
      </c>
      <c r="F3061" s="573" t="s">
        <v>141</v>
      </c>
      <c r="G3061" s="569" t="s">
        <v>42</v>
      </c>
      <c r="H3061" s="569" t="s">
        <v>41</v>
      </c>
      <c r="I3061" s="575" t="s">
        <v>54</v>
      </c>
      <c r="J3061" s="569" t="s">
        <v>87</v>
      </c>
      <c r="K3061" s="569" t="s">
        <v>468</v>
      </c>
      <c r="L3061" s="570">
        <v>0.9</v>
      </c>
      <c r="M3061" s="571">
        <v>4.8225094391496537</v>
      </c>
      <c r="N3061" s="572">
        <v>225.38811764401171</v>
      </c>
      <c r="O3061" s="668" t="s">
        <v>151</v>
      </c>
      <c r="P3061" s="668" t="s">
        <v>87</v>
      </c>
      <c r="Q3061" s="574" t="s">
        <v>10570</v>
      </c>
      <c r="R3061" s="574" t="s">
        <v>10787</v>
      </c>
      <c r="S3061" s="574" t="s">
        <v>10572</v>
      </c>
      <c r="T3061" s="574" t="s">
        <v>10509</v>
      </c>
      <c r="U3061" s="574" t="s">
        <v>10573</v>
      </c>
      <c r="V3061" s="574" t="s">
        <v>10788</v>
      </c>
      <c r="W3061" s="575" t="s">
        <v>10575</v>
      </c>
      <c r="X3061" s="575" t="s">
        <v>10789</v>
      </c>
      <c r="Y3061" s="576" t="s">
        <v>10577</v>
      </c>
      <c r="Z3061" s="577" t="s">
        <v>10790</v>
      </c>
      <c r="AA3061" s="578" t="s">
        <v>10791</v>
      </c>
      <c r="AE3061"/>
    </row>
    <row r="3062" spans="1:31" s="563" customFormat="1">
      <c r="A3062"/>
      <c r="B3062"/>
      <c r="C3062" s="568">
        <v>2028</v>
      </c>
      <c r="D3062" s="569" t="s">
        <v>101</v>
      </c>
      <c r="E3062" s="569" t="s">
        <v>337</v>
      </c>
      <c r="F3062" s="573" t="s">
        <v>141</v>
      </c>
      <c r="G3062" s="569" t="s">
        <v>42</v>
      </c>
      <c r="H3062" s="569" t="s">
        <v>41</v>
      </c>
      <c r="I3062" s="575" t="s">
        <v>54</v>
      </c>
      <c r="J3062" s="569" t="s">
        <v>87</v>
      </c>
      <c r="K3062" s="569" t="s">
        <v>106</v>
      </c>
      <c r="L3062" s="570">
        <v>0.05</v>
      </c>
      <c r="M3062" s="571">
        <v>0.26791719106386974</v>
      </c>
      <c r="N3062" s="572">
        <v>12.521562091333987</v>
      </c>
      <c r="O3062" s="668" t="s">
        <v>151</v>
      </c>
      <c r="P3062" s="668" t="s">
        <v>87</v>
      </c>
      <c r="Q3062" s="574" t="s">
        <v>10535</v>
      </c>
      <c r="R3062" s="574" t="s">
        <v>10771</v>
      </c>
      <c r="S3062" s="574" t="s">
        <v>10572</v>
      </c>
      <c r="T3062" s="574" t="s">
        <v>10509</v>
      </c>
      <c r="U3062" s="574" t="s">
        <v>10580</v>
      </c>
      <c r="V3062" s="574" t="s">
        <v>10792</v>
      </c>
      <c r="W3062" s="575" t="s">
        <v>10540</v>
      </c>
      <c r="X3062" s="575" t="s">
        <v>10773</v>
      </c>
      <c r="Y3062" s="576" t="s">
        <v>10577</v>
      </c>
      <c r="Z3062" s="577" t="s">
        <v>10793</v>
      </c>
      <c r="AA3062" s="578" t="s">
        <v>10775</v>
      </c>
      <c r="AE3062"/>
    </row>
    <row r="3063" spans="1:31" s="563" customFormat="1">
      <c r="A3063"/>
      <c r="B3063"/>
      <c r="C3063" s="568">
        <v>2028</v>
      </c>
      <c r="D3063" s="569" t="s">
        <v>101</v>
      </c>
      <c r="E3063" s="569" t="s">
        <v>337</v>
      </c>
      <c r="F3063" s="573" t="s">
        <v>141</v>
      </c>
      <c r="G3063" s="569" t="s">
        <v>42</v>
      </c>
      <c r="H3063" s="569" t="s">
        <v>41</v>
      </c>
      <c r="I3063" s="575" t="s">
        <v>54</v>
      </c>
      <c r="J3063" s="569" t="s">
        <v>87</v>
      </c>
      <c r="K3063" s="569" t="s">
        <v>104</v>
      </c>
      <c r="L3063" s="570">
        <v>0.05</v>
      </c>
      <c r="M3063" s="571">
        <v>0.26791719106386974</v>
      </c>
      <c r="N3063" s="572">
        <v>12.521562091333987</v>
      </c>
      <c r="O3063" s="668" t="s">
        <v>151</v>
      </c>
      <c r="P3063" s="668" t="s">
        <v>87</v>
      </c>
      <c r="Q3063" s="574" t="s">
        <v>10583</v>
      </c>
      <c r="R3063" s="574" t="s">
        <v>10778</v>
      </c>
      <c r="S3063" s="574" t="s">
        <v>10572</v>
      </c>
      <c r="T3063" s="574" t="s">
        <v>10509</v>
      </c>
      <c r="U3063" s="574" t="s">
        <v>10585</v>
      </c>
      <c r="V3063" s="574" t="s">
        <v>10794</v>
      </c>
      <c r="W3063" s="575" t="s">
        <v>10587</v>
      </c>
      <c r="X3063" s="575" t="s">
        <v>10780</v>
      </c>
      <c r="Y3063" s="576" t="s">
        <v>10577</v>
      </c>
      <c r="Z3063" s="577" t="s">
        <v>10795</v>
      </c>
      <c r="AA3063" s="578" t="s">
        <v>10782</v>
      </c>
      <c r="AE3063"/>
    </row>
    <row r="3064" spans="1:31" s="563" customFormat="1">
      <c r="A3064"/>
      <c r="B3064"/>
      <c r="C3064" s="568">
        <v>2028</v>
      </c>
      <c r="D3064" s="569" t="s">
        <v>101</v>
      </c>
      <c r="E3064" s="569" t="s">
        <v>337</v>
      </c>
      <c r="F3064" s="573" t="s">
        <v>141</v>
      </c>
      <c r="G3064" s="569" t="s">
        <v>42</v>
      </c>
      <c r="H3064" s="569" t="s">
        <v>41</v>
      </c>
      <c r="I3064" s="575" t="s">
        <v>54</v>
      </c>
      <c r="J3064" s="569" t="s">
        <v>83</v>
      </c>
      <c r="K3064" s="569" t="s">
        <v>470</v>
      </c>
      <c r="L3064" s="570">
        <v>0.6</v>
      </c>
      <c r="M3064" s="571">
        <v>10.757501904415449</v>
      </c>
      <c r="N3064" s="572">
        <v>19.887186850942211</v>
      </c>
      <c r="O3064" s="668" t="s">
        <v>382</v>
      </c>
      <c r="P3064" s="668" t="s">
        <v>83</v>
      </c>
      <c r="Q3064" s="574" t="s">
        <v>10736</v>
      </c>
      <c r="R3064" s="574" t="s">
        <v>10796</v>
      </c>
      <c r="S3064" s="574" t="s">
        <v>10593</v>
      </c>
      <c r="T3064" s="574" t="s">
        <v>10509</v>
      </c>
      <c r="U3064" s="574" t="s">
        <v>10797</v>
      </c>
      <c r="V3064" s="574" t="s">
        <v>10798</v>
      </c>
      <c r="W3064" s="575" t="s">
        <v>10740</v>
      </c>
      <c r="X3064" s="575" t="s">
        <v>10799</v>
      </c>
      <c r="Y3064" s="576" t="s">
        <v>10598</v>
      </c>
      <c r="Z3064" s="577" t="s">
        <v>10800</v>
      </c>
      <c r="AA3064" s="578" t="s">
        <v>10801</v>
      </c>
      <c r="AE3064"/>
    </row>
    <row r="3065" spans="1:31" s="563" customFormat="1">
      <c r="A3065"/>
      <c r="B3065"/>
      <c r="C3065" s="568">
        <v>2028</v>
      </c>
      <c r="D3065" s="569" t="s">
        <v>101</v>
      </c>
      <c r="E3065" s="569" t="s">
        <v>337</v>
      </c>
      <c r="F3065" s="573" t="s">
        <v>141</v>
      </c>
      <c r="G3065" s="569" t="s">
        <v>42</v>
      </c>
      <c r="H3065" s="569" t="s">
        <v>41</v>
      </c>
      <c r="I3065" s="575" t="s">
        <v>54</v>
      </c>
      <c r="J3065" s="569" t="s">
        <v>83</v>
      </c>
      <c r="K3065" s="569" t="s">
        <v>81</v>
      </c>
      <c r="L3065" s="570">
        <v>0.4</v>
      </c>
      <c r="M3065" s="571">
        <v>7.1716679362769673</v>
      </c>
      <c r="N3065" s="572">
        <v>13.258124567294809</v>
      </c>
      <c r="O3065" s="668" t="s">
        <v>382</v>
      </c>
      <c r="P3065" s="668" t="s">
        <v>83</v>
      </c>
      <c r="Q3065" s="574" t="s">
        <v>10591</v>
      </c>
      <c r="R3065" s="574" t="s">
        <v>10802</v>
      </c>
      <c r="S3065" s="574" t="s">
        <v>10593</v>
      </c>
      <c r="T3065" s="574" t="s">
        <v>10509</v>
      </c>
      <c r="U3065" s="574" t="s">
        <v>10594</v>
      </c>
      <c r="V3065" s="574" t="s">
        <v>10803</v>
      </c>
      <c r="W3065" s="575" t="s">
        <v>10596</v>
      </c>
      <c r="X3065" s="575" t="s">
        <v>10804</v>
      </c>
      <c r="Y3065" s="576" t="s">
        <v>10598</v>
      </c>
      <c r="Z3065" s="577" t="s">
        <v>10805</v>
      </c>
      <c r="AA3065" s="578" t="s">
        <v>10806</v>
      </c>
      <c r="AE3065"/>
    </row>
    <row r="3066" spans="1:31" s="563" customFormat="1">
      <c r="A3066"/>
      <c r="B3066"/>
      <c r="C3066" s="568">
        <v>2028</v>
      </c>
      <c r="D3066" s="569" t="s">
        <v>101</v>
      </c>
      <c r="E3066" s="569" t="s">
        <v>337</v>
      </c>
      <c r="F3066" s="573" t="s">
        <v>141</v>
      </c>
      <c r="G3066" s="569" t="s">
        <v>42</v>
      </c>
      <c r="H3066" s="569" t="s">
        <v>41</v>
      </c>
      <c r="I3066" s="575" t="s">
        <v>54</v>
      </c>
      <c r="J3066" s="569" t="s">
        <v>77</v>
      </c>
      <c r="K3066" s="569" t="s">
        <v>469</v>
      </c>
      <c r="L3066" s="570">
        <v>0.8</v>
      </c>
      <c r="M3066" s="571">
        <v>11.702978198803093</v>
      </c>
      <c r="N3066" s="572">
        <v>495.03850128529723</v>
      </c>
      <c r="O3066" s="668" t="s">
        <v>381</v>
      </c>
      <c r="P3066" s="668" t="s">
        <v>77</v>
      </c>
      <c r="Q3066" s="574" t="s">
        <v>10601</v>
      </c>
      <c r="R3066" s="574" t="s">
        <v>10807</v>
      </c>
      <c r="S3066" s="574" t="s">
        <v>10603</v>
      </c>
      <c r="T3066" s="574" t="s">
        <v>10509</v>
      </c>
      <c r="U3066" s="574" t="s">
        <v>10604</v>
      </c>
      <c r="V3066" s="574" t="s">
        <v>10808</v>
      </c>
      <c r="W3066" s="575" t="s">
        <v>10606</v>
      </c>
      <c r="X3066" s="575" t="s">
        <v>10809</v>
      </c>
      <c r="Y3066" s="576" t="s">
        <v>10608</v>
      </c>
      <c r="Z3066" s="577" t="s">
        <v>10810</v>
      </c>
      <c r="AA3066" s="578" t="s">
        <v>10811</v>
      </c>
      <c r="AE3066"/>
    </row>
    <row r="3067" spans="1:31" s="563" customFormat="1">
      <c r="A3067"/>
      <c r="B3067"/>
      <c r="C3067" s="568">
        <v>2028</v>
      </c>
      <c r="D3067" s="569" t="s">
        <v>101</v>
      </c>
      <c r="E3067" s="569" t="s">
        <v>337</v>
      </c>
      <c r="F3067" s="573" t="s">
        <v>141</v>
      </c>
      <c r="G3067" s="569" t="s">
        <v>42</v>
      </c>
      <c r="H3067" s="569" t="s">
        <v>41</v>
      </c>
      <c r="I3067" s="575" t="s">
        <v>54</v>
      </c>
      <c r="J3067" s="569" t="s">
        <v>77</v>
      </c>
      <c r="K3067" s="569" t="s">
        <v>93</v>
      </c>
      <c r="L3067" s="570">
        <v>0.2</v>
      </c>
      <c r="M3067" s="571">
        <v>2.9257445497007732</v>
      </c>
      <c r="N3067" s="572">
        <v>123.75962532132431</v>
      </c>
      <c r="O3067" s="668" t="s">
        <v>381</v>
      </c>
      <c r="P3067" s="668" t="s">
        <v>77</v>
      </c>
      <c r="Q3067" s="574" t="s">
        <v>10611</v>
      </c>
      <c r="R3067" s="574" t="s">
        <v>10812</v>
      </c>
      <c r="S3067" s="574" t="s">
        <v>10603</v>
      </c>
      <c r="T3067" s="574" t="s">
        <v>10509</v>
      </c>
      <c r="U3067" s="574" t="s">
        <v>10613</v>
      </c>
      <c r="V3067" s="574" t="s">
        <v>10813</v>
      </c>
      <c r="W3067" s="575" t="s">
        <v>10615</v>
      </c>
      <c r="X3067" s="575" t="s">
        <v>10814</v>
      </c>
      <c r="Y3067" s="576" t="s">
        <v>10608</v>
      </c>
      <c r="Z3067" s="577" t="s">
        <v>10815</v>
      </c>
      <c r="AA3067" s="578" t="s">
        <v>10816</v>
      </c>
      <c r="AE3067"/>
    </row>
    <row r="3068" spans="1:31" s="563" customFormat="1">
      <c r="A3068"/>
      <c r="B3068"/>
      <c r="C3068" s="568">
        <v>2028</v>
      </c>
      <c r="D3068" s="569" t="s">
        <v>101</v>
      </c>
      <c r="E3068" s="569" t="s">
        <v>337</v>
      </c>
      <c r="F3068" s="573" t="s">
        <v>141</v>
      </c>
      <c r="G3068" s="569" t="s">
        <v>42</v>
      </c>
      <c r="H3068" s="569" t="s">
        <v>41</v>
      </c>
      <c r="I3068" s="575" t="s">
        <v>54</v>
      </c>
      <c r="J3068" s="569" t="s">
        <v>349</v>
      </c>
      <c r="K3068" s="569" t="s">
        <v>115</v>
      </c>
      <c r="L3068" s="570">
        <v>0.2</v>
      </c>
      <c r="M3068" s="571">
        <v>1.0162459254639837</v>
      </c>
      <c r="N3068" s="572">
        <v>121.96326712338302</v>
      </c>
      <c r="O3068" s="668" t="s">
        <v>151</v>
      </c>
      <c r="P3068" s="668" t="s">
        <v>349</v>
      </c>
      <c r="Q3068" s="574" t="s">
        <v>10663</v>
      </c>
      <c r="R3068" s="574" t="s">
        <v>10817</v>
      </c>
      <c r="S3068" s="574" t="s">
        <v>10619</v>
      </c>
      <c r="T3068" s="574" t="s">
        <v>10509</v>
      </c>
      <c r="U3068" s="574" t="s">
        <v>10818</v>
      </c>
      <c r="V3068" s="574" t="s">
        <v>10819</v>
      </c>
      <c r="W3068" s="575" t="s">
        <v>10668</v>
      </c>
      <c r="X3068" s="575" t="s">
        <v>10820</v>
      </c>
      <c r="Y3068" s="576" t="s">
        <v>10622</v>
      </c>
      <c r="Z3068" s="577" t="s">
        <v>10821</v>
      </c>
      <c r="AA3068" s="578" t="s">
        <v>10822</v>
      </c>
      <c r="AE3068"/>
    </row>
    <row r="3069" spans="1:31" s="563" customFormat="1">
      <c r="A3069"/>
      <c r="B3069"/>
      <c r="C3069" s="568">
        <v>2028</v>
      </c>
      <c r="D3069" s="569" t="s">
        <v>101</v>
      </c>
      <c r="E3069" s="569" t="s">
        <v>337</v>
      </c>
      <c r="F3069" s="573" t="s">
        <v>141</v>
      </c>
      <c r="G3069" s="569" t="s">
        <v>42</v>
      </c>
      <c r="H3069" s="569" t="s">
        <v>41</v>
      </c>
      <c r="I3069" s="575" t="s">
        <v>54</v>
      </c>
      <c r="J3069" s="569" t="s">
        <v>349</v>
      </c>
      <c r="K3069" s="569" t="s">
        <v>467</v>
      </c>
      <c r="L3069" s="570">
        <v>0.6</v>
      </c>
      <c r="M3069" s="571">
        <v>3.0487377763919508</v>
      </c>
      <c r="N3069" s="572">
        <v>365.88980137014897</v>
      </c>
      <c r="O3069" s="668" t="s">
        <v>151</v>
      </c>
      <c r="P3069" s="668" t="s">
        <v>349</v>
      </c>
      <c r="Q3069" s="574" t="s">
        <v>10555</v>
      </c>
      <c r="R3069" s="574" t="s">
        <v>10750</v>
      </c>
      <c r="S3069" s="574" t="s">
        <v>10619</v>
      </c>
      <c r="T3069" s="574" t="s">
        <v>10509</v>
      </c>
      <c r="U3069" s="574" t="s">
        <v>10620</v>
      </c>
      <c r="V3069" s="574" t="s">
        <v>10823</v>
      </c>
      <c r="W3069" s="575" t="s">
        <v>10560</v>
      </c>
      <c r="X3069" s="575" t="s">
        <v>10753</v>
      </c>
      <c r="Y3069" s="576" t="s">
        <v>10622</v>
      </c>
      <c r="Z3069" s="577" t="s">
        <v>10824</v>
      </c>
      <c r="AA3069" s="578" t="s">
        <v>10755</v>
      </c>
      <c r="AE3069"/>
    </row>
    <row r="3070" spans="1:31" s="563" customFormat="1">
      <c r="A3070"/>
      <c r="B3070"/>
      <c r="C3070" s="568">
        <v>2028</v>
      </c>
      <c r="D3070" s="569" t="s">
        <v>101</v>
      </c>
      <c r="E3070" s="569" t="s">
        <v>337</v>
      </c>
      <c r="F3070" s="573" t="s">
        <v>141</v>
      </c>
      <c r="G3070" s="569" t="s">
        <v>42</v>
      </c>
      <c r="H3070" s="569" t="s">
        <v>41</v>
      </c>
      <c r="I3070" s="575" t="s">
        <v>54</v>
      </c>
      <c r="J3070" s="569" t="s">
        <v>349</v>
      </c>
      <c r="K3070" s="569" t="s">
        <v>104</v>
      </c>
      <c r="L3070" s="570">
        <v>0.2</v>
      </c>
      <c r="M3070" s="571">
        <v>1.0162459254639837</v>
      </c>
      <c r="N3070" s="572">
        <v>121.96326712338302</v>
      </c>
      <c r="O3070" s="668" t="s">
        <v>151</v>
      </c>
      <c r="P3070" s="668" t="s">
        <v>349</v>
      </c>
      <c r="Q3070" s="574" t="s">
        <v>10583</v>
      </c>
      <c r="R3070" s="574" t="s">
        <v>10778</v>
      </c>
      <c r="S3070" s="574" t="s">
        <v>10619</v>
      </c>
      <c r="T3070" s="574" t="s">
        <v>10509</v>
      </c>
      <c r="U3070" s="574" t="s">
        <v>10624</v>
      </c>
      <c r="V3070" s="574" t="s">
        <v>10825</v>
      </c>
      <c r="W3070" s="575" t="s">
        <v>10587</v>
      </c>
      <c r="X3070" s="575" t="s">
        <v>10780</v>
      </c>
      <c r="Y3070" s="576" t="s">
        <v>10622</v>
      </c>
      <c r="Z3070" s="577" t="s">
        <v>10826</v>
      </c>
      <c r="AA3070" s="578" t="s">
        <v>10782</v>
      </c>
      <c r="AE3070"/>
    </row>
    <row r="3071" spans="1:31" s="563" customFormat="1">
      <c r="A3071"/>
      <c r="B3071"/>
      <c r="C3071" s="568">
        <v>2028</v>
      </c>
      <c r="D3071" s="569" t="s">
        <v>101</v>
      </c>
      <c r="E3071" s="569" t="s">
        <v>337</v>
      </c>
      <c r="F3071" s="573" t="s">
        <v>141</v>
      </c>
      <c r="G3071" s="569" t="s">
        <v>42</v>
      </c>
      <c r="H3071" s="569" t="s">
        <v>41</v>
      </c>
      <c r="I3071" s="575" t="s">
        <v>54</v>
      </c>
      <c r="J3071" s="569" t="s">
        <v>76</v>
      </c>
      <c r="K3071" s="569" t="s">
        <v>467</v>
      </c>
      <c r="L3071" s="570">
        <v>0.2</v>
      </c>
      <c r="M3071" s="571">
        <v>5.3968690590496089E-2</v>
      </c>
      <c r="N3071" s="572">
        <v>25.043124182667981</v>
      </c>
      <c r="O3071" s="668" t="s">
        <v>151</v>
      </c>
      <c r="P3071" s="668" t="s">
        <v>76</v>
      </c>
      <c r="Q3071" s="574" t="s">
        <v>10555</v>
      </c>
      <c r="R3071" s="574" t="s">
        <v>10750</v>
      </c>
      <c r="S3071" s="574" t="s">
        <v>10627</v>
      </c>
      <c r="T3071" s="574" t="s">
        <v>10509</v>
      </c>
      <c r="U3071" s="574" t="s">
        <v>10628</v>
      </c>
      <c r="V3071" s="574" t="s">
        <v>10827</v>
      </c>
      <c r="W3071" s="575" t="s">
        <v>10560</v>
      </c>
      <c r="X3071" s="575" t="s">
        <v>10753</v>
      </c>
      <c r="Y3071" s="576" t="s">
        <v>10630</v>
      </c>
      <c r="Z3071" s="577" t="s">
        <v>10828</v>
      </c>
      <c r="AA3071" s="578" t="s">
        <v>10755</v>
      </c>
      <c r="AE3071"/>
    </row>
    <row r="3072" spans="1:31" s="563" customFormat="1">
      <c r="A3072"/>
      <c r="B3072"/>
      <c r="C3072" s="568">
        <v>2028</v>
      </c>
      <c r="D3072" s="569" t="s">
        <v>101</v>
      </c>
      <c r="E3072" s="569" t="s">
        <v>337</v>
      </c>
      <c r="F3072" s="573" t="s">
        <v>141</v>
      </c>
      <c r="G3072" s="569" t="s">
        <v>42</v>
      </c>
      <c r="H3072" s="569" t="s">
        <v>41</v>
      </c>
      <c r="I3072" s="575" t="s">
        <v>54</v>
      </c>
      <c r="J3072" s="569" t="s">
        <v>76</v>
      </c>
      <c r="K3072" s="569" t="s">
        <v>111</v>
      </c>
      <c r="L3072" s="570">
        <v>0.8</v>
      </c>
      <c r="M3072" s="571">
        <v>0.21587476236198436</v>
      </c>
      <c r="N3072" s="572">
        <v>100.17249673067192</v>
      </c>
      <c r="O3072" s="668" t="s">
        <v>151</v>
      </c>
      <c r="P3072" s="668" t="s">
        <v>76</v>
      </c>
      <c r="Q3072" s="574" t="s">
        <v>10632</v>
      </c>
      <c r="R3072" s="574" t="s">
        <v>10829</v>
      </c>
      <c r="S3072" s="574" t="s">
        <v>10627</v>
      </c>
      <c r="T3072" s="574" t="s">
        <v>10509</v>
      </c>
      <c r="U3072" s="574" t="s">
        <v>10634</v>
      </c>
      <c r="V3072" s="574" t="s">
        <v>10830</v>
      </c>
      <c r="W3072" s="575" t="s">
        <v>10636</v>
      </c>
      <c r="X3072" s="575" t="s">
        <v>10831</v>
      </c>
      <c r="Y3072" s="576" t="s">
        <v>10630</v>
      </c>
      <c r="Z3072" s="577" t="s">
        <v>10832</v>
      </c>
      <c r="AA3072" s="578" t="s">
        <v>10833</v>
      </c>
      <c r="AE3072"/>
    </row>
    <row r="3073" spans="1:31" s="563" customFormat="1">
      <c r="A3073"/>
      <c r="B3073"/>
      <c r="C3073" s="568">
        <v>2028</v>
      </c>
      <c r="D3073" s="569" t="s">
        <v>101</v>
      </c>
      <c r="E3073" s="569" t="s">
        <v>337</v>
      </c>
      <c r="F3073" s="573" t="s">
        <v>141</v>
      </c>
      <c r="G3073" s="569" t="s">
        <v>42</v>
      </c>
      <c r="H3073" s="569" t="s">
        <v>41</v>
      </c>
      <c r="I3073" s="575" t="s">
        <v>54</v>
      </c>
      <c r="J3073" s="569" t="s">
        <v>74</v>
      </c>
      <c r="K3073" s="569" t="s">
        <v>467</v>
      </c>
      <c r="L3073" s="570">
        <v>0.8</v>
      </c>
      <c r="M3073" s="571">
        <v>2.3087413487752348</v>
      </c>
      <c r="N3073" s="572">
        <v>1073.2767506857704</v>
      </c>
      <c r="O3073" s="668" t="s">
        <v>151</v>
      </c>
      <c r="P3073" s="668" t="s">
        <v>74</v>
      </c>
      <c r="Q3073" s="574" t="s">
        <v>10555</v>
      </c>
      <c r="R3073" s="574" t="s">
        <v>10750</v>
      </c>
      <c r="S3073" s="574" t="s">
        <v>10640</v>
      </c>
      <c r="T3073" s="574" t="s">
        <v>10509</v>
      </c>
      <c r="U3073" s="574" t="s">
        <v>10641</v>
      </c>
      <c r="V3073" s="574" t="s">
        <v>10834</v>
      </c>
      <c r="W3073" s="575" t="s">
        <v>10560</v>
      </c>
      <c r="X3073" s="575" t="s">
        <v>10753</v>
      </c>
      <c r="Y3073" s="576" t="s">
        <v>10643</v>
      </c>
      <c r="Z3073" s="577" t="s">
        <v>10835</v>
      </c>
      <c r="AA3073" s="578" t="s">
        <v>10755</v>
      </c>
      <c r="AE3073"/>
    </row>
    <row r="3074" spans="1:31" s="563" customFormat="1">
      <c r="A3074"/>
      <c r="B3074"/>
      <c r="C3074" s="568">
        <v>2028</v>
      </c>
      <c r="D3074" s="569" t="s">
        <v>101</v>
      </c>
      <c r="E3074" s="569" t="s">
        <v>337</v>
      </c>
      <c r="F3074" s="573" t="s">
        <v>141</v>
      </c>
      <c r="G3074" s="569" t="s">
        <v>42</v>
      </c>
      <c r="H3074" s="569" t="s">
        <v>41</v>
      </c>
      <c r="I3074" s="575" t="s">
        <v>54</v>
      </c>
      <c r="J3074" s="569" t="s">
        <v>74</v>
      </c>
      <c r="K3074" s="569" t="s">
        <v>111</v>
      </c>
      <c r="L3074" s="570">
        <v>0.1</v>
      </c>
      <c r="M3074" s="571">
        <v>0.28859266859690436</v>
      </c>
      <c r="N3074" s="572">
        <v>134.1595938357213</v>
      </c>
      <c r="O3074" s="668" t="s">
        <v>151</v>
      </c>
      <c r="P3074" s="668" t="s">
        <v>74</v>
      </c>
      <c r="Q3074" s="574" t="s">
        <v>10632</v>
      </c>
      <c r="R3074" s="574" t="s">
        <v>10829</v>
      </c>
      <c r="S3074" s="574" t="s">
        <v>10640</v>
      </c>
      <c r="T3074" s="574" t="s">
        <v>10509</v>
      </c>
      <c r="U3074" s="574" t="s">
        <v>10645</v>
      </c>
      <c r="V3074" s="574" t="s">
        <v>10836</v>
      </c>
      <c r="W3074" s="575" t="s">
        <v>10636</v>
      </c>
      <c r="X3074" s="575" t="s">
        <v>10831</v>
      </c>
      <c r="Y3074" s="576" t="s">
        <v>10643</v>
      </c>
      <c r="Z3074" s="577" t="s">
        <v>10837</v>
      </c>
      <c r="AA3074" s="578" t="s">
        <v>10833</v>
      </c>
      <c r="AE3074"/>
    </row>
    <row r="3075" spans="1:31" s="563" customFormat="1">
      <c r="A3075"/>
      <c r="B3075"/>
      <c r="C3075" s="568">
        <v>2028</v>
      </c>
      <c r="D3075" s="569" t="s">
        <v>101</v>
      </c>
      <c r="E3075" s="569" t="s">
        <v>337</v>
      </c>
      <c r="F3075" s="573" t="s">
        <v>141</v>
      </c>
      <c r="G3075" s="569" t="s">
        <v>42</v>
      </c>
      <c r="H3075" s="569" t="s">
        <v>41</v>
      </c>
      <c r="I3075" s="575" t="s">
        <v>54</v>
      </c>
      <c r="J3075" s="569" t="s">
        <v>74</v>
      </c>
      <c r="K3075" s="569" t="s">
        <v>79</v>
      </c>
      <c r="L3075" s="570">
        <v>0.1</v>
      </c>
      <c r="M3075" s="571">
        <v>0.28859266859690436</v>
      </c>
      <c r="N3075" s="572">
        <v>134.1595938357213</v>
      </c>
      <c r="O3075" s="668" t="s">
        <v>151</v>
      </c>
      <c r="P3075" s="668" t="s">
        <v>74</v>
      </c>
      <c r="Q3075" s="574" t="s">
        <v>10681</v>
      </c>
      <c r="R3075" s="574" t="s">
        <v>10838</v>
      </c>
      <c r="S3075" s="574" t="s">
        <v>10640</v>
      </c>
      <c r="T3075" s="574" t="s">
        <v>10509</v>
      </c>
      <c r="U3075" s="574" t="s">
        <v>10839</v>
      </c>
      <c r="V3075" s="574" t="s">
        <v>10840</v>
      </c>
      <c r="W3075" s="575" t="s">
        <v>10685</v>
      </c>
      <c r="X3075" s="575" t="s">
        <v>10841</v>
      </c>
      <c r="Y3075" s="576" t="s">
        <v>10643</v>
      </c>
      <c r="Z3075" s="577" t="s">
        <v>10842</v>
      </c>
      <c r="AA3075" s="578" t="s">
        <v>10843</v>
      </c>
      <c r="AE3075"/>
    </row>
    <row r="3076" spans="1:31" s="563" customFormat="1">
      <c r="A3076"/>
      <c r="B3076"/>
      <c r="C3076" s="568">
        <v>2028</v>
      </c>
      <c r="D3076" s="569" t="s">
        <v>101</v>
      </c>
      <c r="E3076" s="569" t="s">
        <v>337</v>
      </c>
      <c r="F3076" s="573" t="s">
        <v>141</v>
      </c>
      <c r="G3076" s="569" t="s">
        <v>42</v>
      </c>
      <c r="H3076" s="569" t="s">
        <v>41</v>
      </c>
      <c r="I3076" s="575" t="s">
        <v>54</v>
      </c>
      <c r="J3076" s="569" t="s">
        <v>351</v>
      </c>
      <c r="K3076" s="569" t="s">
        <v>100</v>
      </c>
      <c r="L3076" s="570">
        <v>0.15</v>
      </c>
      <c r="M3076" s="571">
        <v>0.57437023502297657</v>
      </c>
      <c r="N3076" s="572">
        <v>2.6608319444084727</v>
      </c>
      <c r="O3076" s="668" t="s">
        <v>151</v>
      </c>
      <c r="P3076" s="668" t="s">
        <v>351</v>
      </c>
      <c r="Q3076" s="574" t="s">
        <v>10648</v>
      </c>
      <c r="R3076" s="574" t="s">
        <v>10844</v>
      </c>
      <c r="S3076" s="574" t="s">
        <v>10650</v>
      </c>
      <c r="T3076" s="574" t="s">
        <v>10509</v>
      </c>
      <c r="U3076" s="574" t="s">
        <v>10651</v>
      </c>
      <c r="V3076" s="574" t="s">
        <v>10845</v>
      </c>
      <c r="W3076" s="575" t="s">
        <v>10653</v>
      </c>
      <c r="X3076" s="575" t="s">
        <v>10846</v>
      </c>
      <c r="Y3076" s="576" t="s">
        <v>10655</v>
      </c>
      <c r="Z3076" s="577" t="s">
        <v>10847</v>
      </c>
      <c r="AA3076" s="578" t="s">
        <v>10848</v>
      </c>
      <c r="AE3076"/>
    </row>
    <row r="3077" spans="1:31" s="563" customFormat="1">
      <c r="A3077"/>
      <c r="B3077"/>
      <c r="C3077" s="568">
        <v>2028</v>
      </c>
      <c r="D3077" s="569" t="s">
        <v>101</v>
      </c>
      <c r="E3077" s="569" t="s">
        <v>337</v>
      </c>
      <c r="F3077" s="573" t="s">
        <v>141</v>
      </c>
      <c r="G3077" s="569" t="s">
        <v>42</v>
      </c>
      <c r="H3077" s="569" t="s">
        <v>41</v>
      </c>
      <c r="I3077" s="575" t="s">
        <v>54</v>
      </c>
      <c r="J3077" s="569" t="s">
        <v>351</v>
      </c>
      <c r="K3077" s="569" t="s">
        <v>470</v>
      </c>
      <c r="L3077" s="570">
        <v>0.85</v>
      </c>
      <c r="M3077" s="571">
        <v>3.2547646651302</v>
      </c>
      <c r="N3077" s="572">
        <v>15.078047684981344</v>
      </c>
      <c r="O3077" s="668" t="s">
        <v>151</v>
      </c>
      <c r="P3077" s="668" t="s">
        <v>351</v>
      </c>
      <c r="Q3077" s="574" t="s">
        <v>10736</v>
      </c>
      <c r="R3077" s="574" t="s">
        <v>10796</v>
      </c>
      <c r="S3077" s="574" t="s">
        <v>10650</v>
      </c>
      <c r="T3077" s="574" t="s">
        <v>10509</v>
      </c>
      <c r="U3077" s="574" t="s">
        <v>10738</v>
      </c>
      <c r="V3077" s="574" t="s">
        <v>10849</v>
      </c>
      <c r="W3077" s="575" t="s">
        <v>10740</v>
      </c>
      <c r="X3077" s="575" t="s">
        <v>10799</v>
      </c>
      <c r="Y3077" s="576" t="s">
        <v>10655</v>
      </c>
      <c r="Z3077" s="577" t="s">
        <v>10850</v>
      </c>
      <c r="AA3077" s="578" t="s">
        <v>10801</v>
      </c>
      <c r="AE3077"/>
    </row>
    <row r="3078" spans="1:31" s="563" customFormat="1">
      <c r="A3078"/>
      <c r="B3078"/>
      <c r="C3078" s="568">
        <v>2028</v>
      </c>
      <c r="D3078" s="569" t="s">
        <v>101</v>
      </c>
      <c r="E3078" s="569" t="s">
        <v>337</v>
      </c>
      <c r="F3078" s="573" t="s">
        <v>141</v>
      </c>
      <c r="G3078" s="569" t="s">
        <v>42</v>
      </c>
      <c r="H3078" s="569" t="s">
        <v>41</v>
      </c>
      <c r="I3078" s="575" t="s">
        <v>54</v>
      </c>
      <c r="J3078" s="569" t="s">
        <v>67</v>
      </c>
      <c r="K3078" s="569" t="s">
        <v>470</v>
      </c>
      <c r="L3078" s="570">
        <v>7.0000000000000007E-2</v>
      </c>
      <c r="M3078" s="571">
        <v>0.38747520123089008</v>
      </c>
      <c r="N3078" s="572">
        <v>1.477262943359628</v>
      </c>
      <c r="O3078" s="668" t="s">
        <v>382</v>
      </c>
      <c r="P3078" s="668" t="s">
        <v>67</v>
      </c>
      <c r="Q3078" s="574" t="s">
        <v>10736</v>
      </c>
      <c r="R3078" s="574" t="s">
        <v>10796</v>
      </c>
      <c r="S3078" s="574" t="s">
        <v>10658</v>
      </c>
      <c r="T3078" s="574" t="s">
        <v>10509</v>
      </c>
      <c r="U3078" s="574" t="s">
        <v>10851</v>
      </c>
      <c r="V3078" s="574" t="s">
        <v>10852</v>
      </c>
      <c r="W3078" s="575" t="s">
        <v>10740</v>
      </c>
      <c r="X3078" s="575" t="s">
        <v>10799</v>
      </c>
      <c r="Y3078" s="576" t="s">
        <v>10661</v>
      </c>
      <c r="Z3078" s="577" t="s">
        <v>10853</v>
      </c>
      <c r="AA3078" s="578" t="s">
        <v>10801</v>
      </c>
      <c r="AE3078"/>
    </row>
    <row r="3079" spans="1:31" s="563" customFormat="1">
      <c r="A3079"/>
      <c r="B3079"/>
      <c r="C3079" s="568">
        <v>2028</v>
      </c>
      <c r="D3079" s="569" t="s">
        <v>101</v>
      </c>
      <c r="E3079" s="569" t="s">
        <v>337</v>
      </c>
      <c r="F3079" s="573" t="s">
        <v>141</v>
      </c>
      <c r="G3079" s="569" t="s">
        <v>42</v>
      </c>
      <c r="H3079" s="569" t="s">
        <v>41</v>
      </c>
      <c r="I3079" s="575" t="s">
        <v>54</v>
      </c>
      <c r="J3079" s="569" t="s">
        <v>67</v>
      </c>
      <c r="K3079" s="569" t="s">
        <v>81</v>
      </c>
      <c r="L3079" s="570">
        <v>0.93</v>
      </c>
      <c r="M3079" s="571">
        <v>5.1478848163532538</v>
      </c>
      <c r="N3079" s="572">
        <v>19.626493390349346</v>
      </c>
      <c r="O3079" s="668" t="s">
        <v>382</v>
      </c>
      <c r="P3079" s="668" t="s">
        <v>67</v>
      </c>
      <c r="Q3079" s="574" t="s">
        <v>10591</v>
      </c>
      <c r="R3079" s="574" t="s">
        <v>10802</v>
      </c>
      <c r="S3079" s="574" t="s">
        <v>10658</v>
      </c>
      <c r="T3079" s="574" t="s">
        <v>10509</v>
      </c>
      <c r="U3079" s="574" t="s">
        <v>10659</v>
      </c>
      <c r="V3079" s="574" t="s">
        <v>10854</v>
      </c>
      <c r="W3079" s="575" t="s">
        <v>10596</v>
      </c>
      <c r="X3079" s="575" t="s">
        <v>10804</v>
      </c>
      <c r="Y3079" s="576" t="s">
        <v>10661</v>
      </c>
      <c r="Z3079" s="577" t="s">
        <v>10855</v>
      </c>
      <c r="AA3079" s="578" t="s">
        <v>10806</v>
      </c>
      <c r="AE3079"/>
    </row>
    <row r="3080" spans="1:31" s="563" customFormat="1">
      <c r="A3080"/>
      <c r="B3080"/>
      <c r="C3080" s="568">
        <v>2028</v>
      </c>
      <c r="D3080" s="569" t="s">
        <v>101</v>
      </c>
      <c r="E3080" s="569" t="s">
        <v>337</v>
      </c>
      <c r="F3080" s="573" t="s">
        <v>141</v>
      </c>
      <c r="G3080" s="569" t="s">
        <v>42</v>
      </c>
      <c r="H3080" s="569" t="s">
        <v>41</v>
      </c>
      <c r="I3080" s="575" t="s">
        <v>54</v>
      </c>
      <c r="J3080" s="569" t="s">
        <v>66</v>
      </c>
      <c r="K3080" s="569" t="s">
        <v>115</v>
      </c>
      <c r="L3080" s="570">
        <v>0.12</v>
      </c>
      <c r="M3080" s="571">
        <v>1.8059825116151897</v>
      </c>
      <c r="N3080" s="572">
        <v>73.863147167981381</v>
      </c>
      <c r="O3080" s="668" t="s">
        <v>381</v>
      </c>
      <c r="P3080" s="668" t="s">
        <v>66</v>
      </c>
      <c r="Q3080" s="574" t="s">
        <v>10663</v>
      </c>
      <c r="R3080" s="574" t="s">
        <v>10817</v>
      </c>
      <c r="S3080" s="574" t="s">
        <v>10665</v>
      </c>
      <c r="T3080" s="574" t="s">
        <v>10509</v>
      </c>
      <c r="U3080" s="574" t="s">
        <v>10666</v>
      </c>
      <c r="V3080" s="574" t="s">
        <v>10856</v>
      </c>
      <c r="W3080" s="575" t="s">
        <v>10668</v>
      </c>
      <c r="X3080" s="575" t="s">
        <v>10820</v>
      </c>
      <c r="Y3080" s="576" t="s">
        <v>10670</v>
      </c>
      <c r="Z3080" s="577" t="s">
        <v>10857</v>
      </c>
      <c r="AA3080" s="578" t="s">
        <v>10822</v>
      </c>
      <c r="AE3080"/>
    </row>
    <row r="3081" spans="1:31" s="563" customFormat="1">
      <c r="A3081"/>
      <c r="B3081"/>
      <c r="C3081" s="568">
        <v>2028</v>
      </c>
      <c r="D3081" s="569" t="s">
        <v>101</v>
      </c>
      <c r="E3081" s="569" t="s">
        <v>337</v>
      </c>
      <c r="F3081" s="573" t="s">
        <v>141</v>
      </c>
      <c r="G3081" s="569" t="s">
        <v>42</v>
      </c>
      <c r="H3081" s="569" t="s">
        <v>41</v>
      </c>
      <c r="I3081" s="575" t="s">
        <v>54</v>
      </c>
      <c r="J3081" s="569" t="s">
        <v>66</v>
      </c>
      <c r="K3081" s="569" t="s">
        <v>310</v>
      </c>
      <c r="L3081" s="570">
        <v>0.45</v>
      </c>
      <c r="M3081" s="571">
        <v>6.772434418556962</v>
      </c>
      <c r="N3081" s="572">
        <v>276.98680187993017</v>
      </c>
      <c r="O3081" s="668" t="s">
        <v>381</v>
      </c>
      <c r="P3081" s="668" t="s">
        <v>66</v>
      </c>
      <c r="Q3081" s="574" t="s">
        <v>10673</v>
      </c>
      <c r="R3081" s="574" t="s">
        <v>10858</v>
      </c>
      <c r="S3081" s="574" t="s">
        <v>10665</v>
      </c>
      <c r="T3081" s="574" t="s">
        <v>10509</v>
      </c>
      <c r="U3081" s="574" t="s">
        <v>10675</v>
      </c>
      <c r="V3081" s="574" t="s">
        <v>10859</v>
      </c>
      <c r="W3081" s="575" t="s">
        <v>10677</v>
      </c>
      <c r="X3081" s="575" t="s">
        <v>10860</v>
      </c>
      <c r="Y3081" s="576" t="s">
        <v>10670</v>
      </c>
      <c r="Z3081" s="577" t="s">
        <v>10861</v>
      </c>
      <c r="AA3081" s="578" t="s">
        <v>10862</v>
      </c>
      <c r="AE3081"/>
    </row>
    <row r="3082" spans="1:31" s="563" customFormat="1">
      <c r="A3082"/>
      <c r="B3082"/>
      <c r="C3082" s="568">
        <v>2028</v>
      </c>
      <c r="D3082" s="569" t="s">
        <v>101</v>
      </c>
      <c r="E3082" s="569" t="s">
        <v>337</v>
      </c>
      <c r="F3082" s="573" t="s">
        <v>141</v>
      </c>
      <c r="G3082" s="569" t="s">
        <v>42</v>
      </c>
      <c r="H3082" s="569" t="s">
        <v>41</v>
      </c>
      <c r="I3082" s="575" t="s">
        <v>54</v>
      </c>
      <c r="J3082" s="569" t="s">
        <v>66</v>
      </c>
      <c r="K3082" s="569" t="s">
        <v>79</v>
      </c>
      <c r="L3082" s="570">
        <v>0.43</v>
      </c>
      <c r="M3082" s="571">
        <v>6.4714373332877644</v>
      </c>
      <c r="N3082" s="572">
        <v>264.67627735193332</v>
      </c>
      <c r="O3082" s="668" t="s">
        <v>381</v>
      </c>
      <c r="P3082" s="668" t="s">
        <v>66</v>
      </c>
      <c r="Q3082" s="574" t="s">
        <v>10681</v>
      </c>
      <c r="R3082" s="574" t="s">
        <v>10838</v>
      </c>
      <c r="S3082" s="574" t="s">
        <v>10665</v>
      </c>
      <c r="T3082" s="574" t="s">
        <v>10509</v>
      </c>
      <c r="U3082" s="574" t="s">
        <v>10683</v>
      </c>
      <c r="V3082" s="574" t="s">
        <v>10863</v>
      </c>
      <c r="W3082" s="575" t="s">
        <v>10685</v>
      </c>
      <c r="X3082" s="575" t="s">
        <v>10841</v>
      </c>
      <c r="Y3082" s="576" t="s">
        <v>10670</v>
      </c>
      <c r="Z3082" s="577" t="s">
        <v>10864</v>
      </c>
      <c r="AA3082" s="578" t="s">
        <v>10843</v>
      </c>
      <c r="AE3082"/>
    </row>
    <row r="3083" spans="1:31" s="563" customFormat="1">
      <c r="A3083"/>
      <c r="B3083"/>
      <c r="C3083" s="568">
        <v>2028</v>
      </c>
      <c r="D3083" s="569" t="s">
        <v>101</v>
      </c>
      <c r="E3083" s="569" t="s">
        <v>337</v>
      </c>
      <c r="F3083" s="573" t="s">
        <v>141</v>
      </c>
      <c r="G3083" s="569" t="s">
        <v>42</v>
      </c>
      <c r="H3083" s="569" t="s">
        <v>41</v>
      </c>
      <c r="I3083" s="575" t="s">
        <v>54</v>
      </c>
      <c r="J3083" s="569" t="s">
        <v>348</v>
      </c>
      <c r="K3083" s="569" t="s">
        <v>469</v>
      </c>
      <c r="L3083" s="570">
        <v>1</v>
      </c>
      <c r="M3083" s="571">
        <v>13.796346330986248</v>
      </c>
      <c r="N3083" s="572">
        <v>1630.4117306424464</v>
      </c>
      <c r="O3083" s="668" t="s">
        <v>151</v>
      </c>
      <c r="P3083" s="668" t="s">
        <v>348</v>
      </c>
      <c r="Q3083" s="574" t="s">
        <v>10601</v>
      </c>
      <c r="R3083" s="574" t="s">
        <v>10807</v>
      </c>
      <c r="S3083" s="574" t="s">
        <v>10689</v>
      </c>
      <c r="T3083" s="574" t="s">
        <v>10509</v>
      </c>
      <c r="U3083" s="574" t="s">
        <v>10690</v>
      </c>
      <c r="V3083" s="574" t="s">
        <v>10865</v>
      </c>
      <c r="W3083" s="575" t="s">
        <v>10606</v>
      </c>
      <c r="X3083" s="575" t="s">
        <v>10809</v>
      </c>
      <c r="Y3083" s="576" t="s">
        <v>10692</v>
      </c>
      <c r="Z3083" s="577" t="s">
        <v>10866</v>
      </c>
      <c r="AA3083" s="578" t="s">
        <v>10811</v>
      </c>
      <c r="AE3083"/>
    </row>
    <row r="3084" spans="1:31" s="563" customFormat="1">
      <c r="A3084"/>
      <c r="B3084"/>
      <c r="C3084" s="568">
        <v>2028</v>
      </c>
      <c r="D3084" s="569" t="s">
        <v>101</v>
      </c>
      <c r="E3084" s="569" t="s">
        <v>361</v>
      </c>
      <c r="F3084" s="573" t="s">
        <v>141</v>
      </c>
      <c r="G3084" s="569" t="s">
        <v>42</v>
      </c>
      <c r="H3084" s="569" t="s">
        <v>41</v>
      </c>
      <c r="I3084" s="575" t="s">
        <v>54</v>
      </c>
      <c r="J3084" s="569" t="s">
        <v>352</v>
      </c>
      <c r="K3084" s="569" t="s">
        <v>467</v>
      </c>
      <c r="L3084" s="570">
        <v>0.2</v>
      </c>
      <c r="M3084" s="571">
        <v>2.1069614660194631</v>
      </c>
      <c r="N3084" s="572">
        <v>90.515787836769547</v>
      </c>
      <c r="O3084" s="668" t="s">
        <v>151</v>
      </c>
      <c r="P3084" s="668" t="s">
        <v>352</v>
      </c>
      <c r="Q3084" s="574" t="s">
        <v>10555</v>
      </c>
      <c r="R3084" s="574" t="s">
        <v>10750</v>
      </c>
      <c r="S3084" s="574" t="s">
        <v>10508</v>
      </c>
      <c r="T3084" s="574" t="s">
        <v>10509</v>
      </c>
      <c r="U3084" s="574" t="s">
        <v>10751</v>
      </c>
      <c r="V3084" s="574" t="s">
        <v>10752</v>
      </c>
      <c r="W3084" s="575" t="s">
        <v>10560</v>
      </c>
      <c r="X3084" s="575" t="s">
        <v>10753</v>
      </c>
      <c r="Y3084" s="576" t="s">
        <v>10514</v>
      </c>
      <c r="Z3084" s="577" t="s">
        <v>10867</v>
      </c>
      <c r="AA3084" s="578" t="s">
        <v>10868</v>
      </c>
      <c r="AE3084"/>
    </row>
    <row r="3085" spans="1:31" s="563" customFormat="1">
      <c r="A3085"/>
      <c r="B3085"/>
      <c r="C3085" s="568">
        <v>2028</v>
      </c>
      <c r="D3085" s="569" t="s">
        <v>101</v>
      </c>
      <c r="E3085" s="569" t="s">
        <v>361</v>
      </c>
      <c r="F3085" s="573" t="s">
        <v>141</v>
      </c>
      <c r="G3085" s="569" t="s">
        <v>42</v>
      </c>
      <c r="H3085" s="569" t="s">
        <v>41</v>
      </c>
      <c r="I3085" s="575" t="s">
        <v>54</v>
      </c>
      <c r="J3085" s="569" t="s">
        <v>352</v>
      </c>
      <c r="K3085" s="569" t="s">
        <v>346</v>
      </c>
      <c r="L3085" s="570">
        <v>0.8</v>
      </c>
      <c r="M3085" s="571">
        <v>8.4278458640778524</v>
      </c>
      <c r="N3085" s="572">
        <v>362.06315134707819</v>
      </c>
      <c r="O3085" s="668" t="s">
        <v>151</v>
      </c>
      <c r="P3085" s="668" t="s">
        <v>352</v>
      </c>
      <c r="Q3085" s="574" t="s">
        <v>10506</v>
      </c>
      <c r="R3085" s="574" t="s">
        <v>10756</v>
      </c>
      <c r="S3085" s="574" t="s">
        <v>10508</v>
      </c>
      <c r="T3085" s="574" t="s">
        <v>10509</v>
      </c>
      <c r="U3085" s="574" t="s">
        <v>10510</v>
      </c>
      <c r="V3085" s="574" t="s">
        <v>10757</v>
      </c>
      <c r="W3085" s="575" t="s">
        <v>10512</v>
      </c>
      <c r="X3085" s="575" t="s">
        <v>10758</v>
      </c>
      <c r="Y3085" s="576" t="s">
        <v>10514</v>
      </c>
      <c r="Z3085" s="577" t="s">
        <v>10869</v>
      </c>
      <c r="AA3085" s="578" t="s">
        <v>10870</v>
      </c>
      <c r="AE3085"/>
    </row>
    <row r="3086" spans="1:31" s="563" customFormat="1">
      <c r="A3086"/>
      <c r="B3086"/>
      <c r="C3086" s="568">
        <v>2028</v>
      </c>
      <c r="D3086" s="569" t="s">
        <v>101</v>
      </c>
      <c r="E3086" s="569" t="s">
        <v>361</v>
      </c>
      <c r="F3086" s="573" t="s">
        <v>141</v>
      </c>
      <c r="G3086" s="569" t="s">
        <v>42</v>
      </c>
      <c r="H3086" s="569" t="s">
        <v>41</v>
      </c>
      <c r="I3086" s="575" t="s">
        <v>54</v>
      </c>
      <c r="J3086" s="569" t="s">
        <v>116</v>
      </c>
      <c r="K3086" s="569" t="s">
        <v>90</v>
      </c>
      <c r="L3086" s="570">
        <v>0.5</v>
      </c>
      <c r="M3086" s="571">
        <v>3.0369639142902947</v>
      </c>
      <c r="N3086" s="572">
        <v>14.291966500542559</v>
      </c>
      <c r="O3086" s="668" t="s">
        <v>382</v>
      </c>
      <c r="P3086" s="668" t="s">
        <v>116</v>
      </c>
      <c r="Q3086" s="574" t="s">
        <v>10517</v>
      </c>
      <c r="R3086" s="574" t="s">
        <v>10761</v>
      </c>
      <c r="S3086" s="574" t="s">
        <v>10519</v>
      </c>
      <c r="T3086" s="574" t="s">
        <v>10509</v>
      </c>
      <c r="U3086" s="574" t="s">
        <v>10520</v>
      </c>
      <c r="V3086" s="574" t="s">
        <v>10762</v>
      </c>
      <c r="W3086" s="575" t="s">
        <v>10522</v>
      </c>
      <c r="X3086" s="575" t="s">
        <v>10763</v>
      </c>
      <c r="Y3086" s="576" t="s">
        <v>10524</v>
      </c>
      <c r="Z3086" s="577" t="s">
        <v>10871</v>
      </c>
      <c r="AA3086" s="578" t="s">
        <v>10872</v>
      </c>
      <c r="AE3086"/>
    </row>
    <row r="3087" spans="1:31" s="563" customFormat="1">
      <c r="A3087"/>
      <c r="B3087"/>
      <c r="C3087" s="568">
        <v>2028</v>
      </c>
      <c r="D3087" s="569" t="s">
        <v>101</v>
      </c>
      <c r="E3087" s="569" t="s">
        <v>361</v>
      </c>
      <c r="F3087" s="573" t="s">
        <v>141</v>
      </c>
      <c r="G3087" s="569" t="s">
        <v>42</v>
      </c>
      <c r="H3087" s="569" t="s">
        <v>41</v>
      </c>
      <c r="I3087" s="575" t="s">
        <v>54</v>
      </c>
      <c r="J3087" s="569" t="s">
        <v>116</v>
      </c>
      <c r="K3087" s="569" t="s">
        <v>466</v>
      </c>
      <c r="L3087" s="570">
        <v>0.5</v>
      </c>
      <c r="M3087" s="571">
        <v>3.0369639142902947</v>
      </c>
      <c r="N3087" s="572">
        <v>14.291966500542559</v>
      </c>
      <c r="O3087" s="668" t="s">
        <v>382</v>
      </c>
      <c r="P3087" s="668" t="s">
        <v>116</v>
      </c>
      <c r="Q3087" s="574" t="s">
        <v>10527</v>
      </c>
      <c r="R3087" s="574" t="s">
        <v>10766</v>
      </c>
      <c r="S3087" s="574" t="s">
        <v>10519</v>
      </c>
      <c r="T3087" s="574" t="s">
        <v>10509</v>
      </c>
      <c r="U3087" s="574" t="s">
        <v>10529</v>
      </c>
      <c r="V3087" s="574" t="s">
        <v>10767</v>
      </c>
      <c r="W3087" s="575" t="s">
        <v>10531</v>
      </c>
      <c r="X3087" s="575" t="s">
        <v>10768</v>
      </c>
      <c r="Y3087" s="576" t="s">
        <v>10524</v>
      </c>
      <c r="Z3087" s="577" t="s">
        <v>10873</v>
      </c>
      <c r="AA3087" s="578" t="s">
        <v>10874</v>
      </c>
      <c r="AE3087"/>
    </row>
    <row r="3088" spans="1:31" s="563" customFormat="1">
      <c r="A3088"/>
      <c r="B3088"/>
      <c r="C3088" s="568">
        <v>2028</v>
      </c>
      <c r="D3088" s="569" t="s">
        <v>101</v>
      </c>
      <c r="E3088" s="569" t="s">
        <v>361</v>
      </c>
      <c r="F3088" s="573" t="s">
        <v>141</v>
      </c>
      <c r="G3088" s="569" t="s">
        <v>42</v>
      </c>
      <c r="H3088" s="569" t="s">
        <v>41</v>
      </c>
      <c r="I3088" s="575" t="s">
        <v>54</v>
      </c>
      <c r="J3088" s="569" t="s">
        <v>109</v>
      </c>
      <c r="K3088" s="569" t="s">
        <v>106</v>
      </c>
      <c r="L3088" s="570">
        <v>1</v>
      </c>
      <c r="M3088" s="571">
        <v>14.323338400316979</v>
      </c>
      <c r="N3088" s="572">
        <v>571.67866002170251</v>
      </c>
      <c r="O3088" s="668" t="s">
        <v>381</v>
      </c>
      <c r="P3088" s="668" t="s">
        <v>109</v>
      </c>
      <c r="Q3088" s="574" t="s">
        <v>10535</v>
      </c>
      <c r="R3088" s="574" t="s">
        <v>10771</v>
      </c>
      <c r="S3088" s="574" t="s">
        <v>10537</v>
      </c>
      <c r="T3088" s="574" t="s">
        <v>10509</v>
      </c>
      <c r="U3088" s="574" t="s">
        <v>10538</v>
      </c>
      <c r="V3088" s="574" t="s">
        <v>10772</v>
      </c>
      <c r="W3088" s="575" t="s">
        <v>10540</v>
      </c>
      <c r="X3088" s="575" t="s">
        <v>10773</v>
      </c>
      <c r="Y3088" s="576" t="s">
        <v>10542</v>
      </c>
      <c r="Z3088" s="577" t="s">
        <v>10875</v>
      </c>
      <c r="AA3088" s="578" t="s">
        <v>10876</v>
      </c>
      <c r="AE3088"/>
    </row>
    <row r="3089" spans="1:31" s="563" customFormat="1">
      <c r="A3089"/>
      <c r="B3089"/>
      <c r="C3089" s="568">
        <v>2028</v>
      </c>
      <c r="D3089" s="569" t="s">
        <v>101</v>
      </c>
      <c r="E3089" s="569" t="s">
        <v>361</v>
      </c>
      <c r="F3089" s="573" t="s">
        <v>141</v>
      </c>
      <c r="G3089" s="569" t="s">
        <v>42</v>
      </c>
      <c r="H3089" s="569" t="s">
        <v>41</v>
      </c>
      <c r="I3089" s="575" t="s">
        <v>54</v>
      </c>
      <c r="J3089" s="569" t="s">
        <v>350</v>
      </c>
      <c r="K3089" s="569" t="s">
        <v>106</v>
      </c>
      <c r="L3089" s="570">
        <v>0.6</v>
      </c>
      <c r="M3089" s="571">
        <v>8.6677347584742215</v>
      </c>
      <c r="N3089" s="572">
        <v>792.01314357173362</v>
      </c>
      <c r="O3089" s="668" t="s">
        <v>151</v>
      </c>
      <c r="P3089" s="668" t="s">
        <v>350</v>
      </c>
      <c r="Q3089" s="574" t="s">
        <v>10535</v>
      </c>
      <c r="R3089" s="574" t="s">
        <v>10771</v>
      </c>
      <c r="S3089" s="574" t="s">
        <v>10547</v>
      </c>
      <c r="T3089" s="574" t="s">
        <v>10509</v>
      </c>
      <c r="U3089" s="574" t="s">
        <v>10702</v>
      </c>
      <c r="V3089" s="574" t="s">
        <v>10776</v>
      </c>
      <c r="W3089" s="575" t="s">
        <v>10540</v>
      </c>
      <c r="X3089" s="575" t="s">
        <v>10773</v>
      </c>
      <c r="Y3089" s="576" t="s">
        <v>10552</v>
      </c>
      <c r="Z3089" s="577" t="s">
        <v>10877</v>
      </c>
      <c r="AA3089" s="578" t="s">
        <v>10876</v>
      </c>
      <c r="AE3089"/>
    </row>
    <row r="3090" spans="1:31" s="563" customFormat="1">
      <c r="A3090"/>
      <c r="B3090"/>
      <c r="C3090" s="568">
        <v>2028</v>
      </c>
      <c r="D3090" s="569" t="s">
        <v>101</v>
      </c>
      <c r="E3090" s="569" t="s">
        <v>361</v>
      </c>
      <c r="F3090" s="573" t="s">
        <v>141</v>
      </c>
      <c r="G3090" s="569" t="s">
        <v>42</v>
      </c>
      <c r="H3090" s="569" t="s">
        <v>41</v>
      </c>
      <c r="I3090" s="575" t="s">
        <v>54</v>
      </c>
      <c r="J3090" s="569" t="s">
        <v>350</v>
      </c>
      <c r="K3090" s="569" t="s">
        <v>104</v>
      </c>
      <c r="L3090" s="570">
        <v>0.4</v>
      </c>
      <c r="M3090" s="571">
        <v>5.7784898389828152</v>
      </c>
      <c r="N3090" s="572">
        <v>528.00876238115586</v>
      </c>
      <c r="O3090" s="668" t="s">
        <v>151</v>
      </c>
      <c r="P3090" s="668" t="s">
        <v>350</v>
      </c>
      <c r="Q3090" s="574" t="s">
        <v>10583</v>
      </c>
      <c r="R3090" s="574" t="s">
        <v>10778</v>
      </c>
      <c r="S3090" s="574" t="s">
        <v>10547</v>
      </c>
      <c r="T3090" s="574" t="s">
        <v>10509</v>
      </c>
      <c r="U3090" s="574" t="s">
        <v>10705</v>
      </c>
      <c r="V3090" s="574" t="s">
        <v>10779</v>
      </c>
      <c r="W3090" s="575" t="s">
        <v>10587</v>
      </c>
      <c r="X3090" s="575" t="s">
        <v>10780</v>
      </c>
      <c r="Y3090" s="576" t="s">
        <v>10552</v>
      </c>
      <c r="Z3090" s="577" t="s">
        <v>10878</v>
      </c>
      <c r="AA3090" s="578" t="s">
        <v>10879</v>
      </c>
      <c r="AE3090"/>
    </row>
    <row r="3091" spans="1:31" s="563" customFormat="1">
      <c r="A3091"/>
      <c r="B3091"/>
      <c r="C3091" s="568">
        <v>2028</v>
      </c>
      <c r="D3091" s="569" t="s">
        <v>101</v>
      </c>
      <c r="E3091" s="569" t="s">
        <v>361</v>
      </c>
      <c r="F3091" s="573" t="s">
        <v>141</v>
      </c>
      <c r="G3091" s="569" t="s">
        <v>42</v>
      </c>
      <c r="H3091" s="569" t="s">
        <v>41</v>
      </c>
      <c r="I3091" s="575" t="s">
        <v>54</v>
      </c>
      <c r="J3091" s="569" t="s">
        <v>99</v>
      </c>
      <c r="K3091" s="569" t="s">
        <v>467</v>
      </c>
      <c r="L3091" s="570">
        <v>1</v>
      </c>
      <c r="M3091" s="571">
        <v>1.8590393415664439</v>
      </c>
      <c r="N3091" s="572">
        <v>950.41577228608026</v>
      </c>
      <c r="O3091" s="668" t="s">
        <v>151</v>
      </c>
      <c r="P3091" s="668" t="s">
        <v>99</v>
      </c>
      <c r="Q3091" s="574" t="s">
        <v>10555</v>
      </c>
      <c r="R3091" s="574" t="s">
        <v>10750</v>
      </c>
      <c r="S3091" s="574" t="s">
        <v>10557</v>
      </c>
      <c r="T3091" s="574" t="s">
        <v>10509</v>
      </c>
      <c r="U3091" s="574" t="s">
        <v>10558</v>
      </c>
      <c r="V3091" s="574" t="s">
        <v>10783</v>
      </c>
      <c r="W3091" s="575" t="s">
        <v>10560</v>
      </c>
      <c r="X3091" s="575" t="s">
        <v>10753</v>
      </c>
      <c r="Y3091" s="576" t="s">
        <v>10562</v>
      </c>
      <c r="Z3091" s="577" t="s">
        <v>10880</v>
      </c>
      <c r="AA3091" s="578" t="s">
        <v>10868</v>
      </c>
      <c r="AE3091"/>
    </row>
    <row r="3092" spans="1:31" s="563" customFormat="1">
      <c r="A3092"/>
      <c r="B3092"/>
      <c r="C3092" s="568">
        <v>2028</v>
      </c>
      <c r="D3092" s="569" t="s">
        <v>101</v>
      </c>
      <c r="E3092" s="569" t="s">
        <v>361</v>
      </c>
      <c r="F3092" s="573" t="s">
        <v>141</v>
      </c>
      <c r="G3092" s="569" t="s">
        <v>42</v>
      </c>
      <c r="H3092" s="569" t="s">
        <v>41</v>
      </c>
      <c r="I3092" s="575" t="s">
        <v>54</v>
      </c>
      <c r="J3092" s="569" t="s">
        <v>96</v>
      </c>
      <c r="K3092" s="569" t="s">
        <v>467</v>
      </c>
      <c r="L3092" s="570">
        <v>1</v>
      </c>
      <c r="M3092" s="571">
        <v>0.17588045312497363</v>
      </c>
      <c r="N3092" s="572">
        <v>362.06315134707825</v>
      </c>
      <c r="O3092" s="668" t="s">
        <v>151</v>
      </c>
      <c r="P3092" s="668" t="s">
        <v>96</v>
      </c>
      <c r="Q3092" s="574" t="s">
        <v>10555</v>
      </c>
      <c r="R3092" s="574" t="s">
        <v>10750</v>
      </c>
      <c r="S3092" s="574" t="s">
        <v>10565</v>
      </c>
      <c r="T3092" s="574" t="s">
        <v>10509</v>
      </c>
      <c r="U3092" s="574" t="s">
        <v>10566</v>
      </c>
      <c r="V3092" s="574" t="s">
        <v>10785</v>
      </c>
      <c r="W3092" s="575" t="s">
        <v>10560</v>
      </c>
      <c r="X3092" s="575" t="s">
        <v>10753</v>
      </c>
      <c r="Y3092" s="576" t="s">
        <v>10568</v>
      </c>
      <c r="Z3092" s="577" t="s">
        <v>10881</v>
      </c>
      <c r="AA3092" s="578" t="s">
        <v>10868</v>
      </c>
      <c r="AE3092"/>
    </row>
    <row r="3093" spans="1:31" s="563" customFormat="1">
      <c r="A3093"/>
      <c r="B3093"/>
      <c r="C3093" s="568">
        <v>2028</v>
      </c>
      <c r="D3093" s="569" t="s">
        <v>101</v>
      </c>
      <c r="E3093" s="569" t="s">
        <v>361</v>
      </c>
      <c r="F3093" s="573" t="s">
        <v>141</v>
      </c>
      <c r="G3093" s="569" t="s">
        <v>42</v>
      </c>
      <c r="H3093" s="569" t="s">
        <v>41</v>
      </c>
      <c r="I3093" s="575" t="s">
        <v>54</v>
      </c>
      <c r="J3093" s="569" t="s">
        <v>87</v>
      </c>
      <c r="K3093" s="569" t="s">
        <v>467</v>
      </c>
      <c r="L3093" s="570">
        <v>0.75</v>
      </c>
      <c r="M3093" s="571">
        <v>6.9048123728438568</v>
      </c>
      <c r="N3093" s="572">
        <v>325.85683621237035</v>
      </c>
      <c r="O3093" s="668" t="s">
        <v>151</v>
      </c>
      <c r="P3093" s="668" t="s">
        <v>87</v>
      </c>
      <c r="Q3093" s="574" t="s">
        <v>10555</v>
      </c>
      <c r="R3093" s="574" t="s">
        <v>10750</v>
      </c>
      <c r="S3093" s="574" t="s">
        <v>10572</v>
      </c>
      <c r="T3093" s="574" t="s">
        <v>10509</v>
      </c>
      <c r="U3093" s="574" t="s">
        <v>10882</v>
      </c>
      <c r="V3093" s="574" t="s">
        <v>10883</v>
      </c>
      <c r="W3093" s="575" t="s">
        <v>10560</v>
      </c>
      <c r="X3093" s="575" t="s">
        <v>10753</v>
      </c>
      <c r="Y3093" s="576" t="s">
        <v>10577</v>
      </c>
      <c r="Z3093" s="577" t="s">
        <v>10884</v>
      </c>
      <c r="AA3093" s="578" t="s">
        <v>10868</v>
      </c>
      <c r="AE3093"/>
    </row>
    <row r="3094" spans="1:31" s="563" customFormat="1">
      <c r="A3094"/>
      <c r="B3094"/>
      <c r="C3094" s="568">
        <v>2028</v>
      </c>
      <c r="D3094" s="569" t="s">
        <v>101</v>
      </c>
      <c r="E3094" s="569" t="s">
        <v>361</v>
      </c>
      <c r="F3094" s="573" t="s">
        <v>141</v>
      </c>
      <c r="G3094" s="569" t="s">
        <v>42</v>
      </c>
      <c r="H3094" s="569" t="s">
        <v>41</v>
      </c>
      <c r="I3094" s="575" t="s">
        <v>54</v>
      </c>
      <c r="J3094" s="569" t="s">
        <v>87</v>
      </c>
      <c r="K3094" s="569" t="s">
        <v>104</v>
      </c>
      <c r="L3094" s="570">
        <v>0.25</v>
      </c>
      <c r="M3094" s="571">
        <v>2.3016041242812859</v>
      </c>
      <c r="N3094" s="572">
        <v>108.61894540412344</v>
      </c>
      <c r="O3094" s="668" t="s">
        <v>151</v>
      </c>
      <c r="P3094" s="668" t="s">
        <v>87</v>
      </c>
      <c r="Q3094" s="574" t="s">
        <v>10583</v>
      </c>
      <c r="R3094" s="574" t="s">
        <v>10778</v>
      </c>
      <c r="S3094" s="574" t="s">
        <v>10572</v>
      </c>
      <c r="T3094" s="574" t="s">
        <v>10509</v>
      </c>
      <c r="U3094" s="574" t="s">
        <v>10585</v>
      </c>
      <c r="V3094" s="574" t="s">
        <v>10794</v>
      </c>
      <c r="W3094" s="575" t="s">
        <v>10587</v>
      </c>
      <c r="X3094" s="575" t="s">
        <v>10780</v>
      </c>
      <c r="Y3094" s="576" t="s">
        <v>10577</v>
      </c>
      <c r="Z3094" s="577" t="s">
        <v>10885</v>
      </c>
      <c r="AA3094" s="578" t="s">
        <v>10879</v>
      </c>
      <c r="AE3094"/>
    </row>
    <row r="3095" spans="1:31" s="563" customFormat="1">
      <c r="A3095"/>
      <c r="B3095"/>
      <c r="C3095" s="568">
        <v>2028</v>
      </c>
      <c r="D3095" s="569" t="s">
        <v>101</v>
      </c>
      <c r="E3095" s="569" t="s">
        <v>361</v>
      </c>
      <c r="F3095" s="573" t="s">
        <v>141</v>
      </c>
      <c r="G3095" s="569" t="s">
        <v>42</v>
      </c>
      <c r="H3095" s="569" t="s">
        <v>41</v>
      </c>
      <c r="I3095" s="575" t="s">
        <v>54</v>
      </c>
      <c r="J3095" s="569" t="s">
        <v>83</v>
      </c>
      <c r="K3095" s="569" t="s">
        <v>470</v>
      </c>
      <c r="L3095" s="570">
        <v>0.2</v>
      </c>
      <c r="M3095" s="571">
        <v>5.6894916927141734</v>
      </c>
      <c r="N3095" s="572">
        <v>14.366750046184933</v>
      </c>
      <c r="O3095" s="668" t="s">
        <v>382</v>
      </c>
      <c r="P3095" s="668" t="s">
        <v>83</v>
      </c>
      <c r="Q3095" s="574" t="s">
        <v>10736</v>
      </c>
      <c r="R3095" s="574" t="s">
        <v>10796</v>
      </c>
      <c r="S3095" s="574" t="s">
        <v>10593</v>
      </c>
      <c r="T3095" s="574" t="s">
        <v>10509</v>
      </c>
      <c r="U3095" s="574" t="s">
        <v>10797</v>
      </c>
      <c r="V3095" s="574" t="s">
        <v>10798</v>
      </c>
      <c r="W3095" s="575" t="s">
        <v>10740</v>
      </c>
      <c r="X3095" s="575" t="s">
        <v>10799</v>
      </c>
      <c r="Y3095" s="576" t="s">
        <v>10598</v>
      </c>
      <c r="Z3095" s="577" t="s">
        <v>10886</v>
      </c>
      <c r="AA3095" s="578" t="s">
        <v>10887</v>
      </c>
      <c r="AE3095"/>
    </row>
    <row r="3096" spans="1:31" s="563" customFormat="1">
      <c r="A3096"/>
      <c r="B3096"/>
      <c r="C3096" s="568">
        <v>2028</v>
      </c>
      <c r="D3096" s="569" t="s">
        <v>101</v>
      </c>
      <c r="E3096" s="569" t="s">
        <v>361</v>
      </c>
      <c r="F3096" s="573" t="s">
        <v>141</v>
      </c>
      <c r="G3096" s="569" t="s">
        <v>42</v>
      </c>
      <c r="H3096" s="569" t="s">
        <v>41</v>
      </c>
      <c r="I3096" s="575" t="s">
        <v>54</v>
      </c>
      <c r="J3096" s="569" t="s">
        <v>83</v>
      </c>
      <c r="K3096" s="569" t="s">
        <v>81</v>
      </c>
      <c r="L3096" s="570">
        <v>0.8</v>
      </c>
      <c r="M3096" s="571">
        <v>22.757966770856694</v>
      </c>
      <c r="N3096" s="572">
        <v>57.467000184739732</v>
      </c>
      <c r="O3096" s="668" t="s">
        <v>382</v>
      </c>
      <c r="P3096" s="668" t="s">
        <v>83</v>
      </c>
      <c r="Q3096" s="574" t="s">
        <v>10591</v>
      </c>
      <c r="R3096" s="574" t="s">
        <v>10802</v>
      </c>
      <c r="S3096" s="574" t="s">
        <v>10593</v>
      </c>
      <c r="T3096" s="574" t="s">
        <v>10509</v>
      </c>
      <c r="U3096" s="574" t="s">
        <v>10594</v>
      </c>
      <c r="V3096" s="574" t="s">
        <v>10803</v>
      </c>
      <c r="W3096" s="575" t="s">
        <v>10596</v>
      </c>
      <c r="X3096" s="575" t="s">
        <v>10804</v>
      </c>
      <c r="Y3096" s="576" t="s">
        <v>10598</v>
      </c>
      <c r="Z3096" s="577" t="s">
        <v>10888</v>
      </c>
      <c r="AA3096" s="578" t="s">
        <v>10889</v>
      </c>
      <c r="AE3096"/>
    </row>
    <row r="3097" spans="1:31" s="563" customFormat="1">
      <c r="A3097"/>
      <c r="B3097"/>
      <c r="C3097" s="568">
        <v>2028</v>
      </c>
      <c r="D3097" s="569" t="s">
        <v>101</v>
      </c>
      <c r="E3097" s="569" t="s">
        <v>361</v>
      </c>
      <c r="F3097" s="573" t="s">
        <v>141</v>
      </c>
      <c r="G3097" s="569" t="s">
        <v>42</v>
      </c>
      <c r="H3097" s="569" t="s">
        <v>41</v>
      </c>
      <c r="I3097" s="575" t="s">
        <v>54</v>
      </c>
      <c r="J3097" s="569" t="s">
        <v>77</v>
      </c>
      <c r="K3097" s="569" t="s">
        <v>469</v>
      </c>
      <c r="L3097" s="570">
        <v>0.4</v>
      </c>
      <c r="M3097" s="571">
        <v>15.682505350000275</v>
      </c>
      <c r="N3097" s="572">
        <v>454.6839575056332</v>
      </c>
      <c r="O3097" s="668" t="s">
        <v>381</v>
      </c>
      <c r="P3097" s="668" t="s">
        <v>77</v>
      </c>
      <c r="Q3097" s="574" t="s">
        <v>10601</v>
      </c>
      <c r="R3097" s="574" t="s">
        <v>10807</v>
      </c>
      <c r="S3097" s="574" t="s">
        <v>10603</v>
      </c>
      <c r="T3097" s="574" t="s">
        <v>10509</v>
      </c>
      <c r="U3097" s="574" t="s">
        <v>10604</v>
      </c>
      <c r="V3097" s="574" t="s">
        <v>10808</v>
      </c>
      <c r="W3097" s="575" t="s">
        <v>10606</v>
      </c>
      <c r="X3097" s="575" t="s">
        <v>10809</v>
      </c>
      <c r="Y3097" s="576" t="s">
        <v>10608</v>
      </c>
      <c r="Z3097" s="577" t="s">
        <v>10890</v>
      </c>
      <c r="AA3097" s="578" t="s">
        <v>10891</v>
      </c>
      <c r="AE3097"/>
    </row>
    <row r="3098" spans="1:31" s="563" customFormat="1">
      <c r="A3098"/>
      <c r="B3098"/>
      <c r="C3098" s="568">
        <v>2028</v>
      </c>
      <c r="D3098" s="569" t="s">
        <v>101</v>
      </c>
      <c r="E3098" s="569" t="s">
        <v>361</v>
      </c>
      <c r="F3098" s="573" t="s">
        <v>141</v>
      </c>
      <c r="G3098" s="569" t="s">
        <v>42</v>
      </c>
      <c r="H3098" s="569" t="s">
        <v>41</v>
      </c>
      <c r="I3098" s="575" t="s">
        <v>54</v>
      </c>
      <c r="J3098" s="569" t="s">
        <v>77</v>
      </c>
      <c r="K3098" s="569" t="s">
        <v>93</v>
      </c>
      <c r="L3098" s="570">
        <v>0.6</v>
      </c>
      <c r="M3098" s="571">
        <v>23.523758025000408</v>
      </c>
      <c r="N3098" s="572">
        <v>682.02593625844975</v>
      </c>
      <c r="O3098" s="668" t="s">
        <v>381</v>
      </c>
      <c r="P3098" s="668" t="s">
        <v>77</v>
      </c>
      <c r="Q3098" s="574" t="s">
        <v>10611</v>
      </c>
      <c r="R3098" s="574" t="s">
        <v>10812</v>
      </c>
      <c r="S3098" s="574" t="s">
        <v>10603</v>
      </c>
      <c r="T3098" s="574" t="s">
        <v>10509</v>
      </c>
      <c r="U3098" s="574" t="s">
        <v>10613</v>
      </c>
      <c r="V3098" s="574" t="s">
        <v>10813</v>
      </c>
      <c r="W3098" s="575" t="s">
        <v>10615</v>
      </c>
      <c r="X3098" s="575" t="s">
        <v>10814</v>
      </c>
      <c r="Y3098" s="576" t="s">
        <v>10608</v>
      </c>
      <c r="Z3098" s="577" t="s">
        <v>10892</v>
      </c>
      <c r="AA3098" s="578" t="s">
        <v>10893</v>
      </c>
      <c r="AE3098"/>
    </row>
    <row r="3099" spans="1:31" s="563" customFormat="1">
      <c r="A3099"/>
      <c r="B3099"/>
      <c r="C3099" s="568">
        <v>2028</v>
      </c>
      <c r="D3099" s="569" t="s">
        <v>101</v>
      </c>
      <c r="E3099" s="569" t="s">
        <v>361</v>
      </c>
      <c r="F3099" s="573" t="s">
        <v>141</v>
      </c>
      <c r="G3099" s="569" t="s">
        <v>42</v>
      </c>
      <c r="H3099" s="569" t="s">
        <v>41</v>
      </c>
      <c r="I3099" s="575" t="s">
        <v>54</v>
      </c>
      <c r="J3099" s="569" t="s">
        <v>349</v>
      </c>
      <c r="K3099" s="569" t="s">
        <v>467</v>
      </c>
      <c r="L3099" s="570">
        <v>0.3</v>
      </c>
      <c r="M3099" s="571">
        <v>2.7727418146492742</v>
      </c>
      <c r="N3099" s="572">
        <v>317.39302228477635</v>
      </c>
      <c r="O3099" s="668" t="s">
        <v>151</v>
      </c>
      <c r="P3099" s="668" t="s">
        <v>349</v>
      </c>
      <c r="Q3099" s="574" t="s">
        <v>10555</v>
      </c>
      <c r="R3099" s="574" t="s">
        <v>10750</v>
      </c>
      <c r="S3099" s="574" t="s">
        <v>10619</v>
      </c>
      <c r="T3099" s="574" t="s">
        <v>10509</v>
      </c>
      <c r="U3099" s="574" t="s">
        <v>10620</v>
      </c>
      <c r="V3099" s="574" t="s">
        <v>10823</v>
      </c>
      <c r="W3099" s="575" t="s">
        <v>10560</v>
      </c>
      <c r="X3099" s="575" t="s">
        <v>10753</v>
      </c>
      <c r="Y3099" s="576" t="s">
        <v>10622</v>
      </c>
      <c r="Z3099" s="577" t="s">
        <v>10894</v>
      </c>
      <c r="AA3099" s="578" t="s">
        <v>10868</v>
      </c>
      <c r="AE3099"/>
    </row>
    <row r="3100" spans="1:31" s="563" customFormat="1">
      <c r="A3100"/>
      <c r="B3100"/>
      <c r="C3100" s="568">
        <v>2028</v>
      </c>
      <c r="D3100" s="569" t="s">
        <v>101</v>
      </c>
      <c r="E3100" s="569" t="s">
        <v>361</v>
      </c>
      <c r="F3100" s="573" t="s">
        <v>141</v>
      </c>
      <c r="G3100" s="569" t="s">
        <v>42</v>
      </c>
      <c r="H3100" s="569" t="s">
        <v>41</v>
      </c>
      <c r="I3100" s="575" t="s">
        <v>54</v>
      </c>
      <c r="J3100" s="569" t="s">
        <v>349</v>
      </c>
      <c r="K3100" s="569" t="s">
        <v>104</v>
      </c>
      <c r="L3100" s="570">
        <v>0.7</v>
      </c>
      <c r="M3100" s="571">
        <v>6.4697309008483064</v>
      </c>
      <c r="N3100" s="572">
        <v>740.58371866447817</v>
      </c>
      <c r="O3100" s="668" t="s">
        <v>151</v>
      </c>
      <c r="P3100" s="668" t="s">
        <v>349</v>
      </c>
      <c r="Q3100" s="574" t="s">
        <v>10583</v>
      </c>
      <c r="R3100" s="574" t="s">
        <v>10778</v>
      </c>
      <c r="S3100" s="574" t="s">
        <v>10619</v>
      </c>
      <c r="T3100" s="574" t="s">
        <v>10509</v>
      </c>
      <c r="U3100" s="574" t="s">
        <v>10624</v>
      </c>
      <c r="V3100" s="574" t="s">
        <v>10825</v>
      </c>
      <c r="W3100" s="575" t="s">
        <v>10587</v>
      </c>
      <c r="X3100" s="575" t="s">
        <v>10780</v>
      </c>
      <c r="Y3100" s="576" t="s">
        <v>10622</v>
      </c>
      <c r="Z3100" s="577" t="s">
        <v>10895</v>
      </c>
      <c r="AA3100" s="578" t="s">
        <v>10879</v>
      </c>
      <c r="AE3100"/>
    </row>
    <row r="3101" spans="1:31" s="563" customFormat="1">
      <c r="A3101"/>
      <c r="B3101"/>
      <c r="C3101" s="568">
        <v>2028</v>
      </c>
      <c r="D3101" s="569" t="s">
        <v>101</v>
      </c>
      <c r="E3101" s="569" t="s">
        <v>361</v>
      </c>
      <c r="F3101" s="573" t="s">
        <v>141</v>
      </c>
      <c r="G3101" s="569" t="s">
        <v>42</v>
      </c>
      <c r="H3101" s="569" t="s">
        <v>41</v>
      </c>
      <c r="I3101" s="575" t="s">
        <v>54</v>
      </c>
      <c r="J3101" s="569" t="s">
        <v>76</v>
      </c>
      <c r="K3101" s="569" t="s">
        <v>467</v>
      </c>
      <c r="L3101" s="570">
        <v>0.5</v>
      </c>
      <c r="M3101" s="571">
        <v>0.26522033090157826</v>
      </c>
      <c r="N3101" s="572">
        <v>108.61894540412348</v>
      </c>
      <c r="O3101" s="668" t="s">
        <v>151</v>
      </c>
      <c r="P3101" s="668" t="s">
        <v>76</v>
      </c>
      <c r="Q3101" s="574" t="s">
        <v>10555</v>
      </c>
      <c r="R3101" s="574" t="s">
        <v>10750</v>
      </c>
      <c r="S3101" s="574" t="s">
        <v>10627</v>
      </c>
      <c r="T3101" s="574" t="s">
        <v>10509</v>
      </c>
      <c r="U3101" s="574" t="s">
        <v>10628</v>
      </c>
      <c r="V3101" s="574" t="s">
        <v>10827</v>
      </c>
      <c r="W3101" s="575" t="s">
        <v>10560</v>
      </c>
      <c r="X3101" s="575" t="s">
        <v>10753</v>
      </c>
      <c r="Y3101" s="576" t="s">
        <v>10630</v>
      </c>
      <c r="Z3101" s="577" t="s">
        <v>10896</v>
      </c>
      <c r="AA3101" s="578" t="s">
        <v>10868</v>
      </c>
      <c r="AE3101"/>
    </row>
    <row r="3102" spans="1:31" s="563" customFormat="1">
      <c r="A3102"/>
      <c r="B3102"/>
      <c r="C3102" s="568">
        <v>2028</v>
      </c>
      <c r="D3102" s="569" t="s">
        <v>101</v>
      </c>
      <c r="E3102" s="569" t="s">
        <v>361</v>
      </c>
      <c r="F3102" s="573" t="s">
        <v>141</v>
      </c>
      <c r="G3102" s="569" t="s">
        <v>42</v>
      </c>
      <c r="H3102" s="569" t="s">
        <v>41</v>
      </c>
      <c r="I3102" s="575" t="s">
        <v>54</v>
      </c>
      <c r="J3102" s="569" t="s">
        <v>76</v>
      </c>
      <c r="K3102" s="569" t="s">
        <v>111</v>
      </c>
      <c r="L3102" s="570">
        <v>0.5</v>
      </c>
      <c r="M3102" s="571">
        <v>0.26522033090157826</v>
      </c>
      <c r="N3102" s="572">
        <v>108.61894540412348</v>
      </c>
      <c r="O3102" s="668" t="s">
        <v>151</v>
      </c>
      <c r="P3102" s="668" t="s">
        <v>76</v>
      </c>
      <c r="Q3102" s="574" t="s">
        <v>10632</v>
      </c>
      <c r="R3102" s="574" t="s">
        <v>10829</v>
      </c>
      <c r="S3102" s="574" t="s">
        <v>10627</v>
      </c>
      <c r="T3102" s="574" t="s">
        <v>10509</v>
      </c>
      <c r="U3102" s="574" t="s">
        <v>10634</v>
      </c>
      <c r="V3102" s="574" t="s">
        <v>10830</v>
      </c>
      <c r="W3102" s="575" t="s">
        <v>10636</v>
      </c>
      <c r="X3102" s="575" t="s">
        <v>10831</v>
      </c>
      <c r="Y3102" s="576" t="s">
        <v>10630</v>
      </c>
      <c r="Z3102" s="577" t="s">
        <v>10897</v>
      </c>
      <c r="AA3102" s="578" t="s">
        <v>10898</v>
      </c>
      <c r="AE3102"/>
    </row>
    <row r="3103" spans="1:31" s="563" customFormat="1">
      <c r="A3103"/>
      <c r="B3103"/>
      <c r="C3103" s="568">
        <v>2028</v>
      </c>
      <c r="D3103" s="569" t="s">
        <v>101</v>
      </c>
      <c r="E3103" s="569" t="s">
        <v>361</v>
      </c>
      <c r="F3103" s="573" t="s">
        <v>141</v>
      </c>
      <c r="G3103" s="569" t="s">
        <v>42</v>
      </c>
      <c r="H3103" s="569" t="s">
        <v>41</v>
      </c>
      <c r="I3103" s="575" t="s">
        <v>54</v>
      </c>
      <c r="J3103" s="569" t="s">
        <v>74</v>
      </c>
      <c r="K3103" s="569" t="s">
        <v>467</v>
      </c>
      <c r="L3103" s="570">
        <v>0.45</v>
      </c>
      <c r="M3103" s="571">
        <v>2.5483500569349178</v>
      </c>
      <c r="N3103" s="572">
        <v>1047.396973539762</v>
      </c>
      <c r="O3103" s="668" t="s">
        <v>151</v>
      </c>
      <c r="P3103" s="668" t="s">
        <v>74</v>
      </c>
      <c r="Q3103" s="574" t="s">
        <v>10555</v>
      </c>
      <c r="R3103" s="574" t="s">
        <v>10750</v>
      </c>
      <c r="S3103" s="574" t="s">
        <v>10640</v>
      </c>
      <c r="T3103" s="574" t="s">
        <v>10509</v>
      </c>
      <c r="U3103" s="574" t="s">
        <v>10641</v>
      </c>
      <c r="V3103" s="574" t="s">
        <v>10834</v>
      </c>
      <c r="W3103" s="575" t="s">
        <v>10560</v>
      </c>
      <c r="X3103" s="575" t="s">
        <v>10753</v>
      </c>
      <c r="Y3103" s="576" t="s">
        <v>10643</v>
      </c>
      <c r="Z3103" s="577" t="s">
        <v>10899</v>
      </c>
      <c r="AA3103" s="578" t="s">
        <v>10868</v>
      </c>
      <c r="AE3103"/>
    </row>
    <row r="3104" spans="1:31" s="563" customFormat="1">
      <c r="A3104"/>
      <c r="B3104"/>
      <c r="C3104" s="568">
        <v>2028</v>
      </c>
      <c r="D3104" s="569" t="s">
        <v>101</v>
      </c>
      <c r="E3104" s="569" t="s">
        <v>361</v>
      </c>
      <c r="F3104" s="573" t="s">
        <v>141</v>
      </c>
      <c r="G3104" s="569" t="s">
        <v>42</v>
      </c>
      <c r="H3104" s="569" t="s">
        <v>41</v>
      </c>
      <c r="I3104" s="575" t="s">
        <v>54</v>
      </c>
      <c r="J3104" s="569" t="s">
        <v>74</v>
      </c>
      <c r="K3104" s="569" t="s">
        <v>111</v>
      </c>
      <c r="L3104" s="570">
        <v>0.55000000000000004</v>
      </c>
      <c r="M3104" s="571">
        <v>3.1146500695871215</v>
      </c>
      <c r="N3104" s="572">
        <v>1280.1518565485981</v>
      </c>
      <c r="O3104" s="668" t="s">
        <v>151</v>
      </c>
      <c r="P3104" s="668" t="s">
        <v>74</v>
      </c>
      <c r="Q3104" s="574" t="s">
        <v>10632</v>
      </c>
      <c r="R3104" s="574" t="s">
        <v>10829</v>
      </c>
      <c r="S3104" s="574" t="s">
        <v>10640</v>
      </c>
      <c r="T3104" s="574" t="s">
        <v>10509</v>
      </c>
      <c r="U3104" s="574" t="s">
        <v>10645</v>
      </c>
      <c r="V3104" s="574" t="s">
        <v>10836</v>
      </c>
      <c r="W3104" s="575" t="s">
        <v>10636</v>
      </c>
      <c r="X3104" s="575" t="s">
        <v>10831</v>
      </c>
      <c r="Y3104" s="576" t="s">
        <v>10643</v>
      </c>
      <c r="Z3104" s="577" t="s">
        <v>10900</v>
      </c>
      <c r="AA3104" s="578" t="s">
        <v>10898</v>
      </c>
      <c r="AE3104"/>
    </row>
    <row r="3105" spans="1:31" s="563" customFormat="1">
      <c r="A3105"/>
      <c r="B3105"/>
      <c r="C3105" s="568">
        <v>2028</v>
      </c>
      <c r="D3105" s="569" t="s">
        <v>101</v>
      </c>
      <c r="E3105" s="569" t="s">
        <v>361</v>
      </c>
      <c r="F3105" s="573" t="s">
        <v>141</v>
      </c>
      <c r="G3105" s="569" t="s">
        <v>42</v>
      </c>
      <c r="H3105" s="569" t="s">
        <v>41</v>
      </c>
      <c r="I3105" s="575" t="s">
        <v>54</v>
      </c>
      <c r="J3105" s="569" t="s">
        <v>351</v>
      </c>
      <c r="K3105" s="569" t="s">
        <v>100</v>
      </c>
      <c r="L3105" s="570">
        <v>1</v>
      </c>
      <c r="M3105" s="571">
        <v>6.2211930412972958</v>
      </c>
      <c r="N3105" s="572">
        <v>30.775367864501654</v>
      </c>
      <c r="O3105" s="668" t="s">
        <v>151</v>
      </c>
      <c r="P3105" s="668" t="s">
        <v>351</v>
      </c>
      <c r="Q3105" s="574" t="s">
        <v>10648</v>
      </c>
      <c r="R3105" s="574" t="s">
        <v>10844</v>
      </c>
      <c r="S3105" s="574" t="s">
        <v>10650</v>
      </c>
      <c r="T3105" s="574" t="s">
        <v>10509</v>
      </c>
      <c r="U3105" s="574" t="s">
        <v>10651</v>
      </c>
      <c r="V3105" s="574" t="s">
        <v>10845</v>
      </c>
      <c r="W3105" s="575" t="s">
        <v>10653</v>
      </c>
      <c r="X3105" s="575" t="s">
        <v>10846</v>
      </c>
      <c r="Y3105" s="576" t="s">
        <v>10655</v>
      </c>
      <c r="Z3105" s="577" t="s">
        <v>10901</v>
      </c>
      <c r="AA3105" s="578" t="s">
        <v>10902</v>
      </c>
      <c r="AE3105"/>
    </row>
    <row r="3106" spans="1:31" s="563" customFormat="1">
      <c r="A3106"/>
      <c r="B3106"/>
      <c r="C3106" s="568">
        <v>2028</v>
      </c>
      <c r="D3106" s="569" t="s">
        <v>101</v>
      </c>
      <c r="E3106" s="569" t="s">
        <v>361</v>
      </c>
      <c r="F3106" s="573" t="s">
        <v>141</v>
      </c>
      <c r="G3106" s="569" t="s">
        <v>42</v>
      </c>
      <c r="H3106" s="569" t="s">
        <v>41</v>
      </c>
      <c r="I3106" s="575" t="s">
        <v>54</v>
      </c>
      <c r="J3106" s="569" t="s">
        <v>67</v>
      </c>
      <c r="K3106" s="569" t="s">
        <v>81</v>
      </c>
      <c r="L3106" s="570">
        <v>1</v>
      </c>
      <c r="M3106" s="571">
        <v>10.541147075963245</v>
      </c>
      <c r="N3106" s="572">
        <v>45.257893918384781</v>
      </c>
      <c r="O3106" s="668" t="s">
        <v>382</v>
      </c>
      <c r="P3106" s="668" t="s">
        <v>67</v>
      </c>
      <c r="Q3106" s="574" t="s">
        <v>10591</v>
      </c>
      <c r="R3106" s="574" t="s">
        <v>10802</v>
      </c>
      <c r="S3106" s="574" t="s">
        <v>10658</v>
      </c>
      <c r="T3106" s="574" t="s">
        <v>10509</v>
      </c>
      <c r="U3106" s="574" t="s">
        <v>10659</v>
      </c>
      <c r="V3106" s="574" t="s">
        <v>10854</v>
      </c>
      <c r="W3106" s="575" t="s">
        <v>10596</v>
      </c>
      <c r="X3106" s="575" t="s">
        <v>10804</v>
      </c>
      <c r="Y3106" s="576" t="s">
        <v>10661</v>
      </c>
      <c r="Z3106" s="577" t="s">
        <v>10903</v>
      </c>
      <c r="AA3106" s="578" t="s">
        <v>10889</v>
      </c>
      <c r="AE3106"/>
    </row>
    <row r="3107" spans="1:31" s="563" customFormat="1">
      <c r="A3107"/>
      <c r="B3107"/>
      <c r="C3107" s="568">
        <v>2028</v>
      </c>
      <c r="D3107" s="569" t="s">
        <v>101</v>
      </c>
      <c r="E3107" s="569" t="s">
        <v>361</v>
      </c>
      <c r="F3107" s="573" t="s">
        <v>141</v>
      </c>
      <c r="G3107" s="569" t="s">
        <v>42</v>
      </c>
      <c r="H3107" s="569" t="s">
        <v>41</v>
      </c>
      <c r="I3107" s="575" t="s">
        <v>54</v>
      </c>
      <c r="J3107" s="569" t="s">
        <v>66</v>
      </c>
      <c r="K3107" s="569" t="s">
        <v>115</v>
      </c>
      <c r="L3107" s="570">
        <v>0.15</v>
      </c>
      <c r="M3107" s="571">
        <v>4.9296108735631678</v>
      </c>
      <c r="N3107" s="572">
        <v>181.03157567353907</v>
      </c>
      <c r="O3107" s="668" t="s">
        <v>381</v>
      </c>
      <c r="P3107" s="668" t="s">
        <v>66</v>
      </c>
      <c r="Q3107" s="574" t="s">
        <v>10663</v>
      </c>
      <c r="R3107" s="574" t="s">
        <v>10817</v>
      </c>
      <c r="S3107" s="574" t="s">
        <v>10665</v>
      </c>
      <c r="T3107" s="574" t="s">
        <v>10509</v>
      </c>
      <c r="U3107" s="574" t="s">
        <v>10666</v>
      </c>
      <c r="V3107" s="574" t="s">
        <v>10856</v>
      </c>
      <c r="W3107" s="575" t="s">
        <v>10668</v>
      </c>
      <c r="X3107" s="575" t="s">
        <v>10820</v>
      </c>
      <c r="Y3107" s="576" t="s">
        <v>10670</v>
      </c>
      <c r="Z3107" s="577" t="s">
        <v>10904</v>
      </c>
      <c r="AA3107" s="578" t="s">
        <v>10905</v>
      </c>
      <c r="AE3107"/>
    </row>
    <row r="3108" spans="1:31" s="563" customFormat="1">
      <c r="A3108"/>
      <c r="B3108"/>
      <c r="C3108" s="568">
        <v>2028</v>
      </c>
      <c r="D3108" s="569" t="s">
        <v>101</v>
      </c>
      <c r="E3108" s="569" t="s">
        <v>361</v>
      </c>
      <c r="F3108" s="573" t="s">
        <v>141</v>
      </c>
      <c r="G3108" s="569" t="s">
        <v>42</v>
      </c>
      <c r="H3108" s="569" t="s">
        <v>41</v>
      </c>
      <c r="I3108" s="575" t="s">
        <v>54</v>
      </c>
      <c r="J3108" s="569" t="s">
        <v>66</v>
      </c>
      <c r="K3108" s="569" t="s">
        <v>310</v>
      </c>
      <c r="L3108" s="570">
        <v>0.65</v>
      </c>
      <c r="M3108" s="571">
        <v>21.361647118773728</v>
      </c>
      <c r="N3108" s="572">
        <v>784.47016125200275</v>
      </c>
      <c r="O3108" s="668" t="s">
        <v>381</v>
      </c>
      <c r="P3108" s="668" t="s">
        <v>66</v>
      </c>
      <c r="Q3108" s="574" t="s">
        <v>10673</v>
      </c>
      <c r="R3108" s="574" t="s">
        <v>10858</v>
      </c>
      <c r="S3108" s="574" t="s">
        <v>10665</v>
      </c>
      <c r="T3108" s="574" t="s">
        <v>10509</v>
      </c>
      <c r="U3108" s="574" t="s">
        <v>10675</v>
      </c>
      <c r="V3108" s="574" t="s">
        <v>10859</v>
      </c>
      <c r="W3108" s="575" t="s">
        <v>10677</v>
      </c>
      <c r="X3108" s="575" t="s">
        <v>10860</v>
      </c>
      <c r="Y3108" s="576" t="s">
        <v>10670</v>
      </c>
      <c r="Z3108" s="577" t="s">
        <v>10906</v>
      </c>
      <c r="AA3108" s="578" t="s">
        <v>10907</v>
      </c>
      <c r="AE3108"/>
    </row>
    <row r="3109" spans="1:31" s="563" customFormat="1">
      <c r="A3109"/>
      <c r="B3109"/>
      <c r="C3109" s="568">
        <v>2028</v>
      </c>
      <c r="D3109" s="569" t="s">
        <v>101</v>
      </c>
      <c r="E3109" s="569" t="s">
        <v>361</v>
      </c>
      <c r="F3109" s="573" t="s">
        <v>141</v>
      </c>
      <c r="G3109" s="569" t="s">
        <v>42</v>
      </c>
      <c r="H3109" s="569" t="s">
        <v>41</v>
      </c>
      <c r="I3109" s="575" t="s">
        <v>54</v>
      </c>
      <c r="J3109" s="569" t="s">
        <v>66</v>
      </c>
      <c r="K3109" s="569" t="s">
        <v>79</v>
      </c>
      <c r="L3109" s="570">
        <v>0.2</v>
      </c>
      <c r="M3109" s="571">
        <v>6.5728144980842247</v>
      </c>
      <c r="N3109" s="572">
        <v>241.37543423138544</v>
      </c>
      <c r="O3109" s="668" t="s">
        <v>381</v>
      </c>
      <c r="P3109" s="668" t="s">
        <v>66</v>
      </c>
      <c r="Q3109" s="574" t="s">
        <v>10681</v>
      </c>
      <c r="R3109" s="574" t="s">
        <v>10838</v>
      </c>
      <c r="S3109" s="574" t="s">
        <v>10665</v>
      </c>
      <c r="T3109" s="574" t="s">
        <v>10509</v>
      </c>
      <c r="U3109" s="574" t="s">
        <v>10683</v>
      </c>
      <c r="V3109" s="574" t="s">
        <v>10863</v>
      </c>
      <c r="W3109" s="575" t="s">
        <v>10685</v>
      </c>
      <c r="X3109" s="575" t="s">
        <v>10841</v>
      </c>
      <c r="Y3109" s="576" t="s">
        <v>10670</v>
      </c>
      <c r="Z3109" s="577" t="s">
        <v>10908</v>
      </c>
      <c r="AA3109" s="578" t="s">
        <v>10909</v>
      </c>
      <c r="AE3109"/>
    </row>
    <row r="3110" spans="1:31" s="563" customFormat="1">
      <c r="A3110"/>
      <c r="B3110"/>
      <c r="C3110" s="568">
        <v>2028</v>
      </c>
      <c r="D3110" s="569" t="s">
        <v>101</v>
      </c>
      <c r="E3110" s="569" t="s">
        <v>361</v>
      </c>
      <c r="F3110" s="573" t="s">
        <v>141</v>
      </c>
      <c r="G3110" s="569" t="s">
        <v>42</v>
      </c>
      <c r="H3110" s="569" t="s">
        <v>41</v>
      </c>
      <c r="I3110" s="575" t="s">
        <v>54</v>
      </c>
      <c r="J3110" s="569" t="s">
        <v>348</v>
      </c>
      <c r="K3110" s="569" t="s">
        <v>469</v>
      </c>
      <c r="L3110" s="570">
        <v>0.9</v>
      </c>
      <c r="M3110" s="571">
        <v>23.497513228289169</v>
      </c>
      <c r="N3110" s="572">
        <v>2545.756532909144</v>
      </c>
      <c r="O3110" s="668" t="s">
        <v>151</v>
      </c>
      <c r="P3110" s="668" t="s">
        <v>348</v>
      </c>
      <c r="Q3110" s="574" t="s">
        <v>10601</v>
      </c>
      <c r="R3110" s="574" t="s">
        <v>10807</v>
      </c>
      <c r="S3110" s="574" t="s">
        <v>10689</v>
      </c>
      <c r="T3110" s="574" t="s">
        <v>10509</v>
      </c>
      <c r="U3110" s="574" t="s">
        <v>10690</v>
      </c>
      <c r="V3110" s="574" t="s">
        <v>10865</v>
      </c>
      <c r="W3110" s="575" t="s">
        <v>10606</v>
      </c>
      <c r="X3110" s="575" t="s">
        <v>10809</v>
      </c>
      <c r="Y3110" s="576" t="s">
        <v>10692</v>
      </c>
      <c r="Z3110" s="577" t="s">
        <v>10910</v>
      </c>
      <c r="AA3110" s="578" t="s">
        <v>10891</v>
      </c>
      <c r="AE3110"/>
    </row>
    <row r="3111" spans="1:31" s="563" customFormat="1">
      <c r="A3111"/>
      <c r="B3111"/>
      <c r="C3111" s="568">
        <v>2028</v>
      </c>
      <c r="D3111" s="569" t="s">
        <v>101</v>
      </c>
      <c r="E3111" s="569" t="s">
        <v>361</v>
      </c>
      <c r="F3111" s="573" t="s">
        <v>141</v>
      </c>
      <c r="G3111" s="569" t="s">
        <v>42</v>
      </c>
      <c r="H3111" s="569" t="s">
        <v>41</v>
      </c>
      <c r="I3111" s="575" t="s">
        <v>54</v>
      </c>
      <c r="J3111" s="569" t="s">
        <v>348</v>
      </c>
      <c r="K3111" s="569" t="s">
        <v>104</v>
      </c>
      <c r="L3111" s="570">
        <v>0.1</v>
      </c>
      <c r="M3111" s="571">
        <v>2.6108348031432405</v>
      </c>
      <c r="N3111" s="572">
        <v>282.86183698990487</v>
      </c>
      <c r="O3111" s="668" t="s">
        <v>151</v>
      </c>
      <c r="P3111" s="668" t="s">
        <v>348</v>
      </c>
      <c r="Q3111" s="574" t="s">
        <v>10583</v>
      </c>
      <c r="R3111" s="574" t="s">
        <v>10778</v>
      </c>
      <c r="S3111" s="574" t="s">
        <v>10689</v>
      </c>
      <c r="T3111" s="574" t="s">
        <v>10509</v>
      </c>
      <c r="U3111" s="574" t="s">
        <v>10911</v>
      </c>
      <c r="V3111" s="574" t="s">
        <v>10912</v>
      </c>
      <c r="W3111" s="575" t="s">
        <v>10587</v>
      </c>
      <c r="X3111" s="575" t="s">
        <v>10780</v>
      </c>
      <c r="Y3111" s="576" t="s">
        <v>10692</v>
      </c>
      <c r="Z3111" s="577" t="s">
        <v>10913</v>
      </c>
      <c r="AA3111" s="578" t="s">
        <v>10879</v>
      </c>
      <c r="AE3111"/>
    </row>
    <row r="3112" spans="1:31" s="563" customFormat="1">
      <c r="A3112"/>
      <c r="B3112"/>
      <c r="C3112" s="568">
        <v>2028</v>
      </c>
      <c r="D3112" s="569" t="s">
        <v>101</v>
      </c>
      <c r="E3112" s="569" t="s">
        <v>333</v>
      </c>
      <c r="F3112" s="573" t="s">
        <v>141</v>
      </c>
      <c r="G3112" s="569" t="s">
        <v>42</v>
      </c>
      <c r="H3112" s="569" t="s">
        <v>41</v>
      </c>
      <c r="I3112" s="575" t="s">
        <v>54</v>
      </c>
      <c r="J3112" s="569" t="s">
        <v>352</v>
      </c>
      <c r="K3112" s="569" t="s">
        <v>346</v>
      </c>
      <c r="L3112" s="570">
        <v>1</v>
      </c>
      <c r="M3112" s="571">
        <v>0.18063039471371614</v>
      </c>
      <c r="N3112" s="572">
        <v>7.9999999999999991</v>
      </c>
      <c r="O3112" s="668" t="s">
        <v>151</v>
      </c>
      <c r="P3112" s="668" t="s">
        <v>352</v>
      </c>
      <c r="Q3112" s="574" t="s">
        <v>10506</v>
      </c>
      <c r="R3112" s="574" t="s">
        <v>10756</v>
      </c>
      <c r="S3112" s="574" t="s">
        <v>10508</v>
      </c>
      <c r="T3112" s="574" t="s">
        <v>10509</v>
      </c>
      <c r="U3112" s="574" t="s">
        <v>10510</v>
      </c>
      <c r="V3112" s="574" t="s">
        <v>10757</v>
      </c>
      <c r="W3112" s="575" t="s">
        <v>10512</v>
      </c>
      <c r="X3112" s="575" t="s">
        <v>10758</v>
      </c>
      <c r="Y3112" s="576" t="s">
        <v>10514</v>
      </c>
      <c r="Z3112" s="577" t="s">
        <v>10914</v>
      </c>
      <c r="AA3112" s="578" t="s">
        <v>10915</v>
      </c>
      <c r="AE3112"/>
    </row>
    <row r="3113" spans="1:31" s="563" customFormat="1">
      <c r="A3113"/>
      <c r="B3113"/>
      <c r="C3113" s="568">
        <v>2028</v>
      </c>
      <c r="D3113" s="569" t="s">
        <v>101</v>
      </c>
      <c r="E3113" s="569" t="s">
        <v>333</v>
      </c>
      <c r="F3113" s="573" t="s">
        <v>141</v>
      </c>
      <c r="G3113" s="569" t="s">
        <v>42</v>
      </c>
      <c r="H3113" s="569" t="s">
        <v>41</v>
      </c>
      <c r="I3113" s="575" t="s">
        <v>54</v>
      </c>
      <c r="J3113" s="569" t="s">
        <v>116</v>
      </c>
      <c r="K3113" s="569" t="s">
        <v>90</v>
      </c>
      <c r="L3113" s="570">
        <v>0.5</v>
      </c>
      <c r="M3113" s="571">
        <v>0.18062254483803514</v>
      </c>
      <c r="N3113" s="572">
        <v>0.78260869565217384</v>
      </c>
      <c r="O3113" s="668" t="s">
        <v>382</v>
      </c>
      <c r="P3113" s="668" t="s">
        <v>116</v>
      </c>
      <c r="Q3113" s="574" t="s">
        <v>10517</v>
      </c>
      <c r="R3113" s="574" t="s">
        <v>10761</v>
      </c>
      <c r="S3113" s="574" t="s">
        <v>10519</v>
      </c>
      <c r="T3113" s="574" t="s">
        <v>10509</v>
      </c>
      <c r="U3113" s="574" t="s">
        <v>10520</v>
      </c>
      <c r="V3113" s="574" t="s">
        <v>10762</v>
      </c>
      <c r="W3113" s="575" t="s">
        <v>10522</v>
      </c>
      <c r="X3113" s="575" t="s">
        <v>10763</v>
      </c>
      <c r="Y3113" s="576" t="s">
        <v>10524</v>
      </c>
      <c r="Z3113" s="577" t="s">
        <v>10916</v>
      </c>
      <c r="AA3113" s="578" t="s">
        <v>10917</v>
      </c>
      <c r="AE3113"/>
    </row>
    <row r="3114" spans="1:31" s="563" customFormat="1">
      <c r="A3114"/>
      <c r="B3114"/>
      <c r="C3114" s="568">
        <v>2028</v>
      </c>
      <c r="D3114" s="569" t="s">
        <v>101</v>
      </c>
      <c r="E3114" s="569" t="s">
        <v>333</v>
      </c>
      <c r="F3114" s="573" t="s">
        <v>141</v>
      </c>
      <c r="G3114" s="569" t="s">
        <v>42</v>
      </c>
      <c r="H3114" s="569" t="s">
        <v>41</v>
      </c>
      <c r="I3114" s="575" t="s">
        <v>54</v>
      </c>
      <c r="J3114" s="569" t="s">
        <v>116</v>
      </c>
      <c r="K3114" s="569" t="s">
        <v>466</v>
      </c>
      <c r="L3114" s="570">
        <v>0.5</v>
      </c>
      <c r="M3114" s="571">
        <v>0.18062254483803514</v>
      </c>
      <c r="N3114" s="572">
        <v>0.78260869565217384</v>
      </c>
      <c r="O3114" s="668" t="s">
        <v>382</v>
      </c>
      <c r="P3114" s="668" t="s">
        <v>116</v>
      </c>
      <c r="Q3114" s="574" t="s">
        <v>10527</v>
      </c>
      <c r="R3114" s="574" t="s">
        <v>10766</v>
      </c>
      <c r="S3114" s="574" t="s">
        <v>10519</v>
      </c>
      <c r="T3114" s="574" t="s">
        <v>10509</v>
      </c>
      <c r="U3114" s="574" t="s">
        <v>10529</v>
      </c>
      <c r="V3114" s="574" t="s">
        <v>10767</v>
      </c>
      <c r="W3114" s="575" t="s">
        <v>10531</v>
      </c>
      <c r="X3114" s="575" t="s">
        <v>10768</v>
      </c>
      <c r="Y3114" s="576" t="s">
        <v>10524</v>
      </c>
      <c r="Z3114" s="577" t="s">
        <v>10918</v>
      </c>
      <c r="AA3114" s="578" t="s">
        <v>10919</v>
      </c>
      <c r="AE3114"/>
    </row>
    <row r="3115" spans="1:31" s="563" customFormat="1">
      <c r="A3115"/>
      <c r="B3115"/>
      <c r="C3115" s="568">
        <v>2028</v>
      </c>
      <c r="D3115" s="569" t="s">
        <v>101</v>
      </c>
      <c r="E3115" s="569" t="s">
        <v>333</v>
      </c>
      <c r="F3115" s="573" t="s">
        <v>141</v>
      </c>
      <c r="G3115" s="569" t="s">
        <v>42</v>
      </c>
      <c r="H3115" s="569" t="s">
        <v>41</v>
      </c>
      <c r="I3115" s="575" t="s">
        <v>54</v>
      </c>
      <c r="J3115" s="569" t="s">
        <v>109</v>
      </c>
      <c r="K3115" s="569" t="s">
        <v>106</v>
      </c>
      <c r="L3115" s="570">
        <v>1</v>
      </c>
      <c r="M3115" s="571">
        <v>1.2817271535272923</v>
      </c>
      <c r="N3115" s="572">
        <v>45.913043478260875</v>
      </c>
      <c r="O3115" s="668" t="s">
        <v>381</v>
      </c>
      <c r="P3115" s="668" t="s">
        <v>109</v>
      </c>
      <c r="Q3115" s="574" t="s">
        <v>10535</v>
      </c>
      <c r="R3115" s="574" t="s">
        <v>10771</v>
      </c>
      <c r="S3115" s="574" t="s">
        <v>10537</v>
      </c>
      <c r="T3115" s="574" t="s">
        <v>10509</v>
      </c>
      <c r="U3115" s="574" t="s">
        <v>10538</v>
      </c>
      <c r="V3115" s="574" t="s">
        <v>10772</v>
      </c>
      <c r="W3115" s="575" t="s">
        <v>10540</v>
      </c>
      <c r="X3115" s="575" t="s">
        <v>10773</v>
      </c>
      <c r="Y3115" s="576" t="s">
        <v>10542</v>
      </c>
      <c r="Z3115" s="577" t="s">
        <v>10920</v>
      </c>
      <c r="AA3115" s="578" t="s">
        <v>10921</v>
      </c>
      <c r="AE3115"/>
    </row>
    <row r="3116" spans="1:31" s="563" customFormat="1">
      <c r="A3116"/>
      <c r="B3116"/>
      <c r="C3116" s="568">
        <v>2028</v>
      </c>
      <c r="D3116" s="569" t="s">
        <v>101</v>
      </c>
      <c r="E3116" s="569" t="s">
        <v>333</v>
      </c>
      <c r="F3116" s="573" t="s">
        <v>141</v>
      </c>
      <c r="G3116" s="569" t="s">
        <v>42</v>
      </c>
      <c r="H3116" s="569" t="s">
        <v>41</v>
      </c>
      <c r="I3116" s="575" t="s">
        <v>54</v>
      </c>
      <c r="J3116" s="569" t="s">
        <v>350</v>
      </c>
      <c r="K3116" s="569" t="s">
        <v>106</v>
      </c>
      <c r="L3116" s="570">
        <v>0.5</v>
      </c>
      <c r="M3116" s="571">
        <v>0.24014841041630369</v>
      </c>
      <c r="N3116" s="572">
        <v>26.666666666666671</v>
      </c>
      <c r="O3116" s="668" t="s">
        <v>151</v>
      </c>
      <c r="P3116" s="668" t="s">
        <v>350</v>
      </c>
      <c r="Q3116" s="574" t="s">
        <v>10535</v>
      </c>
      <c r="R3116" s="574" t="s">
        <v>10771</v>
      </c>
      <c r="S3116" s="574" t="s">
        <v>10547</v>
      </c>
      <c r="T3116" s="574" t="s">
        <v>10509</v>
      </c>
      <c r="U3116" s="574" t="s">
        <v>10702</v>
      </c>
      <c r="V3116" s="574" t="s">
        <v>10776</v>
      </c>
      <c r="W3116" s="575" t="s">
        <v>10540</v>
      </c>
      <c r="X3116" s="575" t="s">
        <v>10773</v>
      </c>
      <c r="Y3116" s="576" t="s">
        <v>10552</v>
      </c>
      <c r="Z3116" s="577" t="s">
        <v>10922</v>
      </c>
      <c r="AA3116" s="578" t="s">
        <v>10921</v>
      </c>
      <c r="AE3116"/>
    </row>
    <row r="3117" spans="1:31" s="563" customFormat="1">
      <c r="A3117"/>
      <c r="B3117"/>
      <c r="C3117" s="568">
        <v>2028</v>
      </c>
      <c r="D3117" s="569" t="s">
        <v>101</v>
      </c>
      <c r="E3117" s="569" t="s">
        <v>333</v>
      </c>
      <c r="F3117" s="573" t="s">
        <v>141</v>
      </c>
      <c r="G3117" s="569" t="s">
        <v>42</v>
      </c>
      <c r="H3117" s="569" t="s">
        <v>41</v>
      </c>
      <c r="I3117" s="575" t="s">
        <v>54</v>
      </c>
      <c r="J3117" s="569" t="s">
        <v>350</v>
      </c>
      <c r="K3117" s="569" t="s">
        <v>104</v>
      </c>
      <c r="L3117" s="570">
        <v>0.5</v>
      </c>
      <c r="M3117" s="571">
        <v>0.24014841041630369</v>
      </c>
      <c r="N3117" s="572">
        <v>26.666666666666671</v>
      </c>
      <c r="O3117" s="668" t="s">
        <v>151</v>
      </c>
      <c r="P3117" s="668" t="s">
        <v>350</v>
      </c>
      <c r="Q3117" s="574" t="s">
        <v>10583</v>
      </c>
      <c r="R3117" s="574" t="s">
        <v>10778</v>
      </c>
      <c r="S3117" s="574" t="s">
        <v>10547</v>
      </c>
      <c r="T3117" s="574" t="s">
        <v>10509</v>
      </c>
      <c r="U3117" s="574" t="s">
        <v>10705</v>
      </c>
      <c r="V3117" s="574" t="s">
        <v>10779</v>
      </c>
      <c r="W3117" s="575" t="s">
        <v>10587</v>
      </c>
      <c r="X3117" s="575" t="s">
        <v>10780</v>
      </c>
      <c r="Y3117" s="576" t="s">
        <v>10552</v>
      </c>
      <c r="Z3117" s="577" t="s">
        <v>10923</v>
      </c>
      <c r="AA3117" s="578" t="s">
        <v>10924</v>
      </c>
      <c r="AE3117"/>
    </row>
    <row r="3118" spans="1:31" s="563" customFormat="1">
      <c r="A3118"/>
      <c r="B3118"/>
      <c r="C3118" s="568">
        <v>2028</v>
      </c>
      <c r="D3118" s="569" t="s">
        <v>101</v>
      </c>
      <c r="E3118" s="569" t="s">
        <v>333</v>
      </c>
      <c r="F3118" s="573" t="s">
        <v>141</v>
      </c>
      <c r="G3118" s="569" t="s">
        <v>42</v>
      </c>
      <c r="H3118" s="569" t="s">
        <v>41</v>
      </c>
      <c r="I3118" s="575" t="s">
        <v>54</v>
      </c>
      <c r="J3118" s="569" t="s">
        <v>99</v>
      </c>
      <c r="K3118" s="569" t="s">
        <v>467</v>
      </c>
      <c r="L3118" s="570">
        <v>1</v>
      </c>
      <c r="M3118" s="571">
        <v>4.5523876124733312E-2</v>
      </c>
      <c r="N3118" s="572">
        <v>24</v>
      </c>
      <c r="O3118" s="668" t="s">
        <v>151</v>
      </c>
      <c r="P3118" s="668" t="s">
        <v>99</v>
      </c>
      <c r="Q3118" s="574" t="s">
        <v>10555</v>
      </c>
      <c r="R3118" s="574" t="s">
        <v>10750</v>
      </c>
      <c r="S3118" s="574" t="s">
        <v>10557</v>
      </c>
      <c r="T3118" s="574" t="s">
        <v>10509</v>
      </c>
      <c r="U3118" s="574" t="s">
        <v>10558</v>
      </c>
      <c r="V3118" s="574" t="s">
        <v>10783</v>
      </c>
      <c r="W3118" s="575" t="s">
        <v>10560</v>
      </c>
      <c r="X3118" s="575" t="s">
        <v>10753</v>
      </c>
      <c r="Y3118" s="576" t="s">
        <v>10562</v>
      </c>
      <c r="Z3118" s="577" t="s">
        <v>10925</v>
      </c>
      <c r="AA3118" s="578" t="s">
        <v>10926</v>
      </c>
      <c r="AE3118"/>
    </row>
    <row r="3119" spans="1:31" s="563" customFormat="1">
      <c r="A3119"/>
      <c r="B3119"/>
      <c r="C3119" s="568">
        <v>2028</v>
      </c>
      <c r="D3119" s="569" t="s">
        <v>101</v>
      </c>
      <c r="E3119" s="569" t="s">
        <v>333</v>
      </c>
      <c r="F3119" s="573" t="s">
        <v>141</v>
      </c>
      <c r="G3119" s="569" t="s">
        <v>42</v>
      </c>
      <c r="H3119" s="569" t="s">
        <v>41</v>
      </c>
      <c r="I3119" s="575" t="s">
        <v>54</v>
      </c>
      <c r="J3119" s="569" t="s">
        <v>96</v>
      </c>
      <c r="K3119" s="569" t="s">
        <v>467</v>
      </c>
      <c r="L3119" s="570">
        <v>1</v>
      </c>
      <c r="M3119" s="571">
        <v>3.0199032849906435E-3</v>
      </c>
      <c r="N3119" s="572">
        <v>6.4</v>
      </c>
      <c r="O3119" s="668" t="s">
        <v>151</v>
      </c>
      <c r="P3119" s="668" t="s">
        <v>96</v>
      </c>
      <c r="Q3119" s="574" t="s">
        <v>10555</v>
      </c>
      <c r="R3119" s="574" t="s">
        <v>10750</v>
      </c>
      <c r="S3119" s="574" t="s">
        <v>10565</v>
      </c>
      <c r="T3119" s="574" t="s">
        <v>10509</v>
      </c>
      <c r="U3119" s="574" t="s">
        <v>10566</v>
      </c>
      <c r="V3119" s="574" t="s">
        <v>10785</v>
      </c>
      <c r="W3119" s="575" t="s">
        <v>10560</v>
      </c>
      <c r="X3119" s="575" t="s">
        <v>10753</v>
      </c>
      <c r="Y3119" s="576" t="s">
        <v>10568</v>
      </c>
      <c r="Z3119" s="577" t="s">
        <v>10927</v>
      </c>
      <c r="AA3119" s="578" t="s">
        <v>10926</v>
      </c>
      <c r="AE3119"/>
    </row>
    <row r="3120" spans="1:31" s="563" customFormat="1">
      <c r="A3120"/>
      <c r="B3120"/>
      <c r="C3120" s="568">
        <v>2028</v>
      </c>
      <c r="D3120" s="569" t="s">
        <v>101</v>
      </c>
      <c r="E3120" s="569" t="s">
        <v>333</v>
      </c>
      <c r="F3120" s="573" t="s">
        <v>141</v>
      </c>
      <c r="G3120" s="569" t="s">
        <v>42</v>
      </c>
      <c r="H3120" s="569" t="s">
        <v>41</v>
      </c>
      <c r="I3120" s="575" t="s">
        <v>54</v>
      </c>
      <c r="J3120" s="569" t="s">
        <v>87</v>
      </c>
      <c r="K3120" s="569" t="s">
        <v>468</v>
      </c>
      <c r="L3120" s="570">
        <v>0.35</v>
      </c>
      <c r="M3120" s="571">
        <v>5.4652475913002312E-2</v>
      </c>
      <c r="N3120" s="572">
        <v>2.5199999999999996</v>
      </c>
      <c r="O3120" s="668" t="s">
        <v>151</v>
      </c>
      <c r="P3120" s="668" t="s">
        <v>87</v>
      </c>
      <c r="Q3120" s="574" t="s">
        <v>10570</v>
      </c>
      <c r="R3120" s="574" t="s">
        <v>10787</v>
      </c>
      <c r="S3120" s="574" t="s">
        <v>10572</v>
      </c>
      <c r="T3120" s="574" t="s">
        <v>10509</v>
      </c>
      <c r="U3120" s="574" t="s">
        <v>10573</v>
      </c>
      <c r="V3120" s="574" t="s">
        <v>10788</v>
      </c>
      <c r="W3120" s="575" t="s">
        <v>10575</v>
      </c>
      <c r="X3120" s="575" t="s">
        <v>10789</v>
      </c>
      <c r="Y3120" s="576" t="s">
        <v>10577</v>
      </c>
      <c r="Z3120" s="577" t="s">
        <v>10928</v>
      </c>
      <c r="AA3120" s="578" t="s">
        <v>10929</v>
      </c>
      <c r="AE3120"/>
    </row>
    <row r="3121" spans="1:31" s="563" customFormat="1">
      <c r="A3121"/>
      <c r="B3121"/>
      <c r="C3121" s="568">
        <v>2028</v>
      </c>
      <c r="D3121" s="569" t="s">
        <v>101</v>
      </c>
      <c r="E3121" s="569" t="s">
        <v>333</v>
      </c>
      <c r="F3121" s="573" t="s">
        <v>141</v>
      </c>
      <c r="G3121" s="569" t="s">
        <v>42</v>
      </c>
      <c r="H3121" s="569" t="s">
        <v>41</v>
      </c>
      <c r="I3121" s="575" t="s">
        <v>54</v>
      </c>
      <c r="J3121" s="569" t="s">
        <v>87</v>
      </c>
      <c r="K3121" s="569" t="s">
        <v>104</v>
      </c>
      <c r="L3121" s="570">
        <v>0.65</v>
      </c>
      <c r="M3121" s="571">
        <v>0.10149745526700428</v>
      </c>
      <c r="N3121" s="572">
        <v>4.6799999999999988</v>
      </c>
      <c r="O3121" s="668" t="s">
        <v>151</v>
      </c>
      <c r="P3121" s="668" t="s">
        <v>87</v>
      </c>
      <c r="Q3121" s="574" t="s">
        <v>10583</v>
      </c>
      <c r="R3121" s="574" t="s">
        <v>10778</v>
      </c>
      <c r="S3121" s="574" t="s">
        <v>10572</v>
      </c>
      <c r="T3121" s="574" t="s">
        <v>10509</v>
      </c>
      <c r="U3121" s="574" t="s">
        <v>10585</v>
      </c>
      <c r="V3121" s="574" t="s">
        <v>10794</v>
      </c>
      <c r="W3121" s="575" t="s">
        <v>10587</v>
      </c>
      <c r="X3121" s="575" t="s">
        <v>10780</v>
      </c>
      <c r="Y3121" s="576" t="s">
        <v>10577</v>
      </c>
      <c r="Z3121" s="577" t="s">
        <v>10930</v>
      </c>
      <c r="AA3121" s="578" t="s">
        <v>10924</v>
      </c>
      <c r="AE3121"/>
    </row>
    <row r="3122" spans="1:31" s="563" customFormat="1">
      <c r="A3122"/>
      <c r="B3122"/>
      <c r="C3122" s="568">
        <v>2028</v>
      </c>
      <c r="D3122" s="569" t="s">
        <v>101</v>
      </c>
      <c r="E3122" s="569" t="s">
        <v>333</v>
      </c>
      <c r="F3122" s="573" t="s">
        <v>141</v>
      </c>
      <c r="G3122" s="569" t="s">
        <v>42</v>
      </c>
      <c r="H3122" s="569" t="s">
        <v>41</v>
      </c>
      <c r="I3122" s="575" t="s">
        <v>54</v>
      </c>
      <c r="J3122" s="569" t="s">
        <v>83</v>
      </c>
      <c r="K3122" s="569" t="s">
        <v>81</v>
      </c>
      <c r="L3122" s="570">
        <v>1</v>
      </c>
      <c r="M3122" s="571">
        <v>2.6424571097042544</v>
      </c>
      <c r="N3122" s="572">
        <v>5.7261176470588238</v>
      </c>
      <c r="O3122" s="668" t="s">
        <v>382</v>
      </c>
      <c r="P3122" s="668" t="s">
        <v>83</v>
      </c>
      <c r="Q3122" s="574" t="s">
        <v>10591</v>
      </c>
      <c r="R3122" s="574" t="s">
        <v>10802</v>
      </c>
      <c r="S3122" s="574" t="s">
        <v>10593</v>
      </c>
      <c r="T3122" s="574" t="s">
        <v>10509</v>
      </c>
      <c r="U3122" s="574" t="s">
        <v>10594</v>
      </c>
      <c r="V3122" s="574" t="s">
        <v>10803</v>
      </c>
      <c r="W3122" s="575" t="s">
        <v>10596</v>
      </c>
      <c r="X3122" s="575" t="s">
        <v>10804</v>
      </c>
      <c r="Y3122" s="576" t="s">
        <v>10598</v>
      </c>
      <c r="Z3122" s="577" t="s">
        <v>10931</v>
      </c>
      <c r="AA3122" s="578" t="s">
        <v>10932</v>
      </c>
      <c r="AE3122"/>
    </row>
    <row r="3123" spans="1:31" s="563" customFormat="1">
      <c r="A3123"/>
      <c r="B3123"/>
      <c r="C3123" s="568">
        <v>2028</v>
      </c>
      <c r="D3123" s="569" t="s">
        <v>101</v>
      </c>
      <c r="E3123" s="569" t="s">
        <v>333</v>
      </c>
      <c r="F3123" s="573" t="s">
        <v>141</v>
      </c>
      <c r="G3123" s="569" t="s">
        <v>42</v>
      </c>
      <c r="H3123" s="569" t="s">
        <v>41</v>
      </c>
      <c r="I3123" s="575" t="s">
        <v>54</v>
      </c>
      <c r="J3123" s="569" t="s">
        <v>77</v>
      </c>
      <c r="K3123" s="569" t="s">
        <v>469</v>
      </c>
      <c r="L3123" s="570">
        <v>1</v>
      </c>
      <c r="M3123" s="571">
        <v>3.1738110481866872</v>
      </c>
      <c r="N3123" s="572">
        <v>88.094117647058823</v>
      </c>
      <c r="O3123" s="668" t="s">
        <v>381</v>
      </c>
      <c r="P3123" s="668" t="s">
        <v>77</v>
      </c>
      <c r="Q3123" s="574" t="s">
        <v>10601</v>
      </c>
      <c r="R3123" s="574" t="s">
        <v>10807</v>
      </c>
      <c r="S3123" s="574" t="s">
        <v>10603</v>
      </c>
      <c r="T3123" s="574" t="s">
        <v>10509</v>
      </c>
      <c r="U3123" s="574" t="s">
        <v>10604</v>
      </c>
      <c r="V3123" s="574" t="s">
        <v>10808</v>
      </c>
      <c r="W3123" s="575" t="s">
        <v>10606</v>
      </c>
      <c r="X3123" s="575" t="s">
        <v>10809</v>
      </c>
      <c r="Y3123" s="576" t="s">
        <v>10608</v>
      </c>
      <c r="Z3123" s="577" t="s">
        <v>10933</v>
      </c>
      <c r="AA3123" s="578" t="s">
        <v>10934</v>
      </c>
      <c r="AE3123"/>
    </row>
    <row r="3124" spans="1:31" s="563" customFormat="1">
      <c r="A3124"/>
      <c r="B3124"/>
      <c r="C3124" s="568">
        <v>2028</v>
      </c>
      <c r="D3124" s="569" t="s">
        <v>101</v>
      </c>
      <c r="E3124" s="569" t="s">
        <v>333</v>
      </c>
      <c r="F3124" s="573" t="s">
        <v>141</v>
      </c>
      <c r="G3124" s="569" t="s">
        <v>42</v>
      </c>
      <c r="H3124" s="569" t="s">
        <v>41</v>
      </c>
      <c r="I3124" s="575" t="s">
        <v>54</v>
      </c>
      <c r="J3124" s="569" t="s">
        <v>349</v>
      </c>
      <c r="K3124" s="569" t="s">
        <v>310</v>
      </c>
      <c r="L3124" s="570">
        <v>0.4</v>
      </c>
      <c r="M3124" s="571">
        <v>0.14045802622584982</v>
      </c>
      <c r="N3124" s="572">
        <v>16.457142857142856</v>
      </c>
      <c r="O3124" s="668" t="s">
        <v>151</v>
      </c>
      <c r="P3124" s="668" t="s">
        <v>349</v>
      </c>
      <c r="Q3124" s="574" t="s">
        <v>10673</v>
      </c>
      <c r="R3124" s="574" t="s">
        <v>10858</v>
      </c>
      <c r="S3124" s="574" t="s">
        <v>10619</v>
      </c>
      <c r="T3124" s="574" t="s">
        <v>10509</v>
      </c>
      <c r="U3124" s="574" t="s">
        <v>10935</v>
      </c>
      <c r="V3124" s="574" t="s">
        <v>10936</v>
      </c>
      <c r="W3124" s="575" t="s">
        <v>10677</v>
      </c>
      <c r="X3124" s="575" t="s">
        <v>10860</v>
      </c>
      <c r="Y3124" s="576" t="s">
        <v>10622</v>
      </c>
      <c r="Z3124" s="577" t="s">
        <v>10937</v>
      </c>
      <c r="AA3124" s="578" t="s">
        <v>10938</v>
      </c>
      <c r="AE3124"/>
    </row>
    <row r="3125" spans="1:31" s="563" customFormat="1">
      <c r="A3125"/>
      <c r="B3125"/>
      <c r="C3125" s="568">
        <v>2028</v>
      </c>
      <c r="D3125" s="569" t="s">
        <v>101</v>
      </c>
      <c r="E3125" s="569" t="s">
        <v>333</v>
      </c>
      <c r="F3125" s="573" t="s">
        <v>141</v>
      </c>
      <c r="G3125" s="569" t="s">
        <v>42</v>
      </c>
      <c r="H3125" s="569" t="s">
        <v>41</v>
      </c>
      <c r="I3125" s="575" t="s">
        <v>54</v>
      </c>
      <c r="J3125" s="569" t="s">
        <v>349</v>
      </c>
      <c r="K3125" s="569" t="s">
        <v>104</v>
      </c>
      <c r="L3125" s="570">
        <v>0.6</v>
      </c>
      <c r="M3125" s="571">
        <v>0.21068703933877475</v>
      </c>
      <c r="N3125" s="572">
        <v>24.685714285714283</v>
      </c>
      <c r="O3125" s="668" t="s">
        <v>151</v>
      </c>
      <c r="P3125" s="668" t="s">
        <v>349</v>
      </c>
      <c r="Q3125" s="574" t="s">
        <v>10583</v>
      </c>
      <c r="R3125" s="574" t="s">
        <v>10778</v>
      </c>
      <c r="S3125" s="574" t="s">
        <v>10619</v>
      </c>
      <c r="T3125" s="574" t="s">
        <v>10509</v>
      </c>
      <c r="U3125" s="574" t="s">
        <v>10624</v>
      </c>
      <c r="V3125" s="574" t="s">
        <v>10825</v>
      </c>
      <c r="W3125" s="575" t="s">
        <v>10587</v>
      </c>
      <c r="X3125" s="575" t="s">
        <v>10780</v>
      </c>
      <c r="Y3125" s="576" t="s">
        <v>10622</v>
      </c>
      <c r="Z3125" s="577" t="s">
        <v>10939</v>
      </c>
      <c r="AA3125" s="578" t="s">
        <v>10924</v>
      </c>
      <c r="AE3125"/>
    </row>
    <row r="3126" spans="1:31" s="563" customFormat="1">
      <c r="A3126"/>
      <c r="B3126"/>
      <c r="C3126" s="568">
        <v>2028</v>
      </c>
      <c r="D3126" s="569" t="s">
        <v>101</v>
      </c>
      <c r="E3126" s="569" t="s">
        <v>333</v>
      </c>
      <c r="F3126" s="573" t="s">
        <v>141</v>
      </c>
      <c r="G3126" s="569" t="s">
        <v>42</v>
      </c>
      <c r="H3126" s="569" t="s">
        <v>41</v>
      </c>
      <c r="I3126" s="575" t="s">
        <v>54</v>
      </c>
      <c r="J3126" s="569" t="s">
        <v>76</v>
      </c>
      <c r="K3126" s="569" t="s">
        <v>467</v>
      </c>
      <c r="L3126" s="570">
        <v>0.5</v>
      </c>
      <c r="M3126" s="571">
        <v>4.510490238542381E-3</v>
      </c>
      <c r="N3126" s="572">
        <v>1.92</v>
      </c>
      <c r="O3126" s="668" t="s">
        <v>151</v>
      </c>
      <c r="P3126" s="668" t="s">
        <v>76</v>
      </c>
      <c r="Q3126" s="574" t="s">
        <v>10555</v>
      </c>
      <c r="R3126" s="574" t="s">
        <v>10750</v>
      </c>
      <c r="S3126" s="574" t="s">
        <v>10627</v>
      </c>
      <c r="T3126" s="574" t="s">
        <v>10509</v>
      </c>
      <c r="U3126" s="574" t="s">
        <v>10628</v>
      </c>
      <c r="V3126" s="574" t="s">
        <v>10827</v>
      </c>
      <c r="W3126" s="575" t="s">
        <v>10560</v>
      </c>
      <c r="X3126" s="575" t="s">
        <v>10753</v>
      </c>
      <c r="Y3126" s="576" t="s">
        <v>10630</v>
      </c>
      <c r="Z3126" s="577" t="s">
        <v>10940</v>
      </c>
      <c r="AA3126" s="578" t="s">
        <v>10926</v>
      </c>
      <c r="AE3126"/>
    </row>
    <row r="3127" spans="1:31" s="563" customFormat="1">
      <c r="A3127"/>
      <c r="B3127"/>
      <c r="C3127" s="568">
        <v>2028</v>
      </c>
      <c r="D3127" s="569" t="s">
        <v>101</v>
      </c>
      <c r="E3127" s="569" t="s">
        <v>333</v>
      </c>
      <c r="F3127" s="573" t="s">
        <v>141</v>
      </c>
      <c r="G3127" s="569" t="s">
        <v>42</v>
      </c>
      <c r="H3127" s="569" t="s">
        <v>41</v>
      </c>
      <c r="I3127" s="575" t="s">
        <v>54</v>
      </c>
      <c r="J3127" s="569" t="s">
        <v>76</v>
      </c>
      <c r="K3127" s="569" t="s">
        <v>111</v>
      </c>
      <c r="L3127" s="570">
        <v>0.5</v>
      </c>
      <c r="M3127" s="571">
        <v>4.510490238542381E-3</v>
      </c>
      <c r="N3127" s="572">
        <v>1.92</v>
      </c>
      <c r="O3127" s="668" t="s">
        <v>151</v>
      </c>
      <c r="P3127" s="668" t="s">
        <v>76</v>
      </c>
      <c r="Q3127" s="574" t="s">
        <v>10632</v>
      </c>
      <c r="R3127" s="574" t="s">
        <v>10829</v>
      </c>
      <c r="S3127" s="574" t="s">
        <v>10627</v>
      </c>
      <c r="T3127" s="574" t="s">
        <v>10509</v>
      </c>
      <c r="U3127" s="574" t="s">
        <v>10634</v>
      </c>
      <c r="V3127" s="574" t="s">
        <v>10830</v>
      </c>
      <c r="W3127" s="575" t="s">
        <v>10636</v>
      </c>
      <c r="X3127" s="575" t="s">
        <v>10831</v>
      </c>
      <c r="Y3127" s="576" t="s">
        <v>10630</v>
      </c>
      <c r="Z3127" s="577" t="s">
        <v>10941</v>
      </c>
      <c r="AA3127" s="578" t="s">
        <v>10942</v>
      </c>
      <c r="AE3127"/>
    </row>
    <row r="3128" spans="1:31" s="563" customFormat="1">
      <c r="A3128"/>
      <c r="B3128"/>
      <c r="C3128" s="568">
        <v>2028</v>
      </c>
      <c r="D3128" s="569" t="s">
        <v>101</v>
      </c>
      <c r="E3128" s="569" t="s">
        <v>333</v>
      </c>
      <c r="F3128" s="573" t="s">
        <v>141</v>
      </c>
      <c r="G3128" s="569" t="s">
        <v>42</v>
      </c>
      <c r="H3128" s="569" t="s">
        <v>41</v>
      </c>
      <c r="I3128" s="575" t="s">
        <v>54</v>
      </c>
      <c r="J3128" s="569" t="s">
        <v>74</v>
      </c>
      <c r="K3128" s="569" t="s">
        <v>467</v>
      </c>
      <c r="L3128" s="570">
        <v>0.5</v>
      </c>
      <c r="M3128" s="571">
        <v>4.8308403415413211E-2</v>
      </c>
      <c r="N3128" s="572">
        <v>20.571428571428569</v>
      </c>
      <c r="O3128" s="668" t="s">
        <v>151</v>
      </c>
      <c r="P3128" s="668" t="s">
        <v>74</v>
      </c>
      <c r="Q3128" s="574" t="s">
        <v>10555</v>
      </c>
      <c r="R3128" s="574" t="s">
        <v>10750</v>
      </c>
      <c r="S3128" s="574" t="s">
        <v>10640</v>
      </c>
      <c r="T3128" s="574" t="s">
        <v>10509</v>
      </c>
      <c r="U3128" s="574" t="s">
        <v>10641</v>
      </c>
      <c r="V3128" s="574" t="s">
        <v>10834</v>
      </c>
      <c r="W3128" s="575" t="s">
        <v>10560</v>
      </c>
      <c r="X3128" s="575" t="s">
        <v>10753</v>
      </c>
      <c r="Y3128" s="576" t="s">
        <v>10643</v>
      </c>
      <c r="Z3128" s="577" t="s">
        <v>10943</v>
      </c>
      <c r="AA3128" s="578" t="s">
        <v>10926</v>
      </c>
      <c r="AE3128"/>
    </row>
    <row r="3129" spans="1:31" s="563" customFormat="1">
      <c r="A3129"/>
      <c r="B3129"/>
      <c r="C3129" s="568">
        <v>2028</v>
      </c>
      <c r="D3129" s="569" t="s">
        <v>101</v>
      </c>
      <c r="E3129" s="569" t="s">
        <v>333</v>
      </c>
      <c r="F3129" s="573" t="s">
        <v>141</v>
      </c>
      <c r="G3129" s="569" t="s">
        <v>42</v>
      </c>
      <c r="H3129" s="569" t="s">
        <v>41</v>
      </c>
      <c r="I3129" s="575" t="s">
        <v>54</v>
      </c>
      <c r="J3129" s="569" t="s">
        <v>74</v>
      </c>
      <c r="K3129" s="569" t="s">
        <v>111</v>
      </c>
      <c r="L3129" s="570">
        <v>0.5</v>
      </c>
      <c r="M3129" s="571">
        <v>4.8308403415413211E-2</v>
      </c>
      <c r="N3129" s="572">
        <v>20.571428571428569</v>
      </c>
      <c r="O3129" s="668" t="s">
        <v>151</v>
      </c>
      <c r="P3129" s="668" t="s">
        <v>74</v>
      </c>
      <c r="Q3129" s="574" t="s">
        <v>10632</v>
      </c>
      <c r="R3129" s="574" t="s">
        <v>10829</v>
      </c>
      <c r="S3129" s="574" t="s">
        <v>10640</v>
      </c>
      <c r="T3129" s="574" t="s">
        <v>10509</v>
      </c>
      <c r="U3129" s="574" t="s">
        <v>10645</v>
      </c>
      <c r="V3129" s="574" t="s">
        <v>10836</v>
      </c>
      <c r="W3129" s="575" t="s">
        <v>10636</v>
      </c>
      <c r="X3129" s="575" t="s">
        <v>10831</v>
      </c>
      <c r="Y3129" s="576" t="s">
        <v>10643</v>
      </c>
      <c r="Z3129" s="577" t="s">
        <v>10944</v>
      </c>
      <c r="AA3129" s="578" t="s">
        <v>10942</v>
      </c>
      <c r="AE3129"/>
    </row>
    <row r="3130" spans="1:31" s="563" customFormat="1">
      <c r="A3130"/>
      <c r="B3130"/>
      <c r="C3130" s="568">
        <v>2028</v>
      </c>
      <c r="D3130" s="569" t="s">
        <v>101</v>
      </c>
      <c r="E3130" s="569" t="s">
        <v>333</v>
      </c>
      <c r="F3130" s="573" t="s">
        <v>141</v>
      </c>
      <c r="G3130" s="569" t="s">
        <v>42</v>
      </c>
      <c r="H3130" s="569" t="s">
        <v>41</v>
      </c>
      <c r="I3130" s="575" t="s">
        <v>54</v>
      </c>
      <c r="J3130" s="569" t="s">
        <v>71</v>
      </c>
      <c r="K3130" s="569" t="s">
        <v>100</v>
      </c>
      <c r="L3130" s="570">
        <v>1</v>
      </c>
      <c r="M3130" s="571">
        <v>0.13322857612618819</v>
      </c>
      <c r="N3130" s="572">
        <v>12</v>
      </c>
      <c r="O3130" s="668" t="s">
        <v>151</v>
      </c>
      <c r="P3130" s="668" t="s">
        <v>70</v>
      </c>
      <c r="Q3130" s="574" t="s">
        <v>10648</v>
      </c>
      <c r="R3130" s="574" t="s">
        <v>10844</v>
      </c>
      <c r="S3130" s="574" t="s">
        <v>10728</v>
      </c>
      <c r="T3130" s="574" t="s">
        <v>10509</v>
      </c>
      <c r="U3130" s="574" t="s">
        <v>10945</v>
      </c>
      <c r="V3130" s="574" t="s">
        <v>10946</v>
      </c>
      <c r="W3130" s="575" t="s">
        <v>10653</v>
      </c>
      <c r="X3130" s="575" t="s">
        <v>10846</v>
      </c>
      <c r="Y3130" s="576" t="s">
        <v>10731</v>
      </c>
      <c r="Z3130" s="577" t="s">
        <v>10947</v>
      </c>
      <c r="AA3130" s="578" t="s">
        <v>10948</v>
      </c>
      <c r="AE3130"/>
    </row>
    <row r="3131" spans="1:31" s="563" customFormat="1">
      <c r="A3131"/>
      <c r="B3131"/>
      <c r="C3131" s="568">
        <v>2028</v>
      </c>
      <c r="D3131" s="569" t="s">
        <v>101</v>
      </c>
      <c r="E3131" s="569" t="s">
        <v>333</v>
      </c>
      <c r="F3131" s="573" t="s">
        <v>141</v>
      </c>
      <c r="G3131" s="569" t="s">
        <v>42</v>
      </c>
      <c r="H3131" s="569" t="s">
        <v>41</v>
      </c>
      <c r="I3131" s="575" t="s">
        <v>54</v>
      </c>
      <c r="J3131" s="569" t="s">
        <v>351</v>
      </c>
      <c r="K3131" s="569" t="s">
        <v>100</v>
      </c>
      <c r="L3131" s="570">
        <v>1</v>
      </c>
      <c r="M3131" s="571">
        <v>0.53615910829130109</v>
      </c>
      <c r="N3131" s="572">
        <v>2.1760000000000002</v>
      </c>
      <c r="O3131" s="668" t="s">
        <v>151</v>
      </c>
      <c r="P3131" s="668" t="s">
        <v>351</v>
      </c>
      <c r="Q3131" s="574" t="s">
        <v>10648</v>
      </c>
      <c r="R3131" s="574" t="s">
        <v>10844</v>
      </c>
      <c r="S3131" s="574" t="s">
        <v>10650</v>
      </c>
      <c r="T3131" s="574" t="s">
        <v>10509</v>
      </c>
      <c r="U3131" s="574" t="s">
        <v>10651</v>
      </c>
      <c r="V3131" s="574" t="s">
        <v>10845</v>
      </c>
      <c r="W3131" s="575" t="s">
        <v>10653</v>
      </c>
      <c r="X3131" s="575" t="s">
        <v>10846</v>
      </c>
      <c r="Y3131" s="576" t="s">
        <v>10655</v>
      </c>
      <c r="Z3131" s="577" t="s">
        <v>10949</v>
      </c>
      <c r="AA3131" s="578" t="s">
        <v>10948</v>
      </c>
      <c r="AE3131"/>
    </row>
    <row r="3132" spans="1:31" s="563" customFormat="1">
      <c r="A3132"/>
      <c r="B3132"/>
      <c r="C3132" s="568">
        <v>2028</v>
      </c>
      <c r="D3132" s="569" t="s">
        <v>101</v>
      </c>
      <c r="E3132" s="569" t="s">
        <v>333</v>
      </c>
      <c r="F3132" s="573" t="s">
        <v>141</v>
      </c>
      <c r="G3132" s="569" t="s">
        <v>42</v>
      </c>
      <c r="H3132" s="569" t="s">
        <v>41</v>
      </c>
      <c r="I3132" s="575" t="s">
        <v>54</v>
      </c>
      <c r="J3132" s="569" t="s">
        <v>67</v>
      </c>
      <c r="K3132" s="569" t="s">
        <v>81</v>
      </c>
      <c r="L3132" s="570">
        <v>1</v>
      </c>
      <c r="M3132" s="571">
        <v>0.73298002775867888</v>
      </c>
      <c r="N3132" s="572">
        <v>3.2727272727272734</v>
      </c>
      <c r="O3132" s="668" t="s">
        <v>382</v>
      </c>
      <c r="P3132" s="668" t="s">
        <v>67</v>
      </c>
      <c r="Q3132" s="574" t="s">
        <v>10591</v>
      </c>
      <c r="R3132" s="574" t="s">
        <v>10802</v>
      </c>
      <c r="S3132" s="574" t="s">
        <v>10658</v>
      </c>
      <c r="T3132" s="574" t="s">
        <v>10509</v>
      </c>
      <c r="U3132" s="574" t="s">
        <v>10659</v>
      </c>
      <c r="V3132" s="574" t="s">
        <v>10854</v>
      </c>
      <c r="W3132" s="575" t="s">
        <v>10596</v>
      </c>
      <c r="X3132" s="575" t="s">
        <v>10804</v>
      </c>
      <c r="Y3132" s="576" t="s">
        <v>10661</v>
      </c>
      <c r="Z3132" s="577" t="s">
        <v>10950</v>
      </c>
      <c r="AA3132" s="578" t="s">
        <v>10932</v>
      </c>
      <c r="AE3132"/>
    </row>
    <row r="3133" spans="1:31" s="563" customFormat="1">
      <c r="A3133"/>
      <c r="B3133"/>
      <c r="C3133" s="568">
        <v>2028</v>
      </c>
      <c r="D3133" s="569" t="s">
        <v>101</v>
      </c>
      <c r="E3133" s="569" t="s">
        <v>333</v>
      </c>
      <c r="F3133" s="573" t="s">
        <v>141</v>
      </c>
      <c r="G3133" s="569" t="s">
        <v>42</v>
      </c>
      <c r="H3133" s="569" t="s">
        <v>41</v>
      </c>
      <c r="I3133" s="575" t="s">
        <v>54</v>
      </c>
      <c r="J3133" s="569" t="s">
        <v>66</v>
      </c>
      <c r="K3133" s="569" t="s">
        <v>115</v>
      </c>
      <c r="L3133" s="570">
        <v>0.15</v>
      </c>
      <c r="M3133" s="571">
        <v>0.33768437477432939</v>
      </c>
      <c r="N3133" s="572">
        <v>13.09090909090909</v>
      </c>
      <c r="O3133" s="668" t="s">
        <v>381</v>
      </c>
      <c r="P3133" s="668" t="s">
        <v>66</v>
      </c>
      <c r="Q3133" s="574" t="s">
        <v>10663</v>
      </c>
      <c r="R3133" s="574" t="s">
        <v>10817</v>
      </c>
      <c r="S3133" s="574" t="s">
        <v>10665</v>
      </c>
      <c r="T3133" s="574" t="s">
        <v>10509</v>
      </c>
      <c r="U3133" s="574" t="s">
        <v>10666</v>
      </c>
      <c r="V3133" s="574" t="s">
        <v>10856</v>
      </c>
      <c r="W3133" s="575" t="s">
        <v>10668</v>
      </c>
      <c r="X3133" s="575" t="s">
        <v>10820</v>
      </c>
      <c r="Y3133" s="576" t="s">
        <v>10670</v>
      </c>
      <c r="Z3133" s="577" t="s">
        <v>10951</v>
      </c>
      <c r="AA3133" s="578" t="s">
        <v>10952</v>
      </c>
      <c r="AE3133"/>
    </row>
    <row r="3134" spans="1:31" s="563" customFormat="1">
      <c r="A3134"/>
      <c r="B3134"/>
      <c r="C3134" s="568">
        <v>2028</v>
      </c>
      <c r="D3134" s="569" t="s">
        <v>101</v>
      </c>
      <c r="E3134" s="569" t="s">
        <v>333</v>
      </c>
      <c r="F3134" s="573" t="s">
        <v>141</v>
      </c>
      <c r="G3134" s="569" t="s">
        <v>42</v>
      </c>
      <c r="H3134" s="569" t="s">
        <v>41</v>
      </c>
      <c r="I3134" s="575" t="s">
        <v>54</v>
      </c>
      <c r="J3134" s="569" t="s">
        <v>66</v>
      </c>
      <c r="K3134" s="569" t="s">
        <v>310</v>
      </c>
      <c r="L3134" s="570">
        <v>0.65</v>
      </c>
      <c r="M3134" s="571">
        <v>1.4632989573554274</v>
      </c>
      <c r="N3134" s="572">
        <v>56.72727272727272</v>
      </c>
      <c r="O3134" s="668" t="s">
        <v>381</v>
      </c>
      <c r="P3134" s="668" t="s">
        <v>66</v>
      </c>
      <c r="Q3134" s="574" t="s">
        <v>10673</v>
      </c>
      <c r="R3134" s="574" t="s">
        <v>10858</v>
      </c>
      <c r="S3134" s="574" t="s">
        <v>10665</v>
      </c>
      <c r="T3134" s="574" t="s">
        <v>10509</v>
      </c>
      <c r="U3134" s="574" t="s">
        <v>10675</v>
      </c>
      <c r="V3134" s="574" t="s">
        <v>10859</v>
      </c>
      <c r="W3134" s="575" t="s">
        <v>10677</v>
      </c>
      <c r="X3134" s="575" t="s">
        <v>10860</v>
      </c>
      <c r="Y3134" s="576" t="s">
        <v>10670</v>
      </c>
      <c r="Z3134" s="577" t="s">
        <v>10953</v>
      </c>
      <c r="AA3134" s="578" t="s">
        <v>10938</v>
      </c>
      <c r="AE3134"/>
    </row>
    <row r="3135" spans="1:31" s="563" customFormat="1">
      <c r="A3135"/>
      <c r="B3135"/>
      <c r="C3135" s="568">
        <v>2028</v>
      </c>
      <c r="D3135" s="569" t="s">
        <v>101</v>
      </c>
      <c r="E3135" s="569" t="s">
        <v>333</v>
      </c>
      <c r="F3135" s="573" t="s">
        <v>141</v>
      </c>
      <c r="G3135" s="569" t="s">
        <v>42</v>
      </c>
      <c r="H3135" s="569" t="s">
        <v>41</v>
      </c>
      <c r="I3135" s="575" t="s">
        <v>54</v>
      </c>
      <c r="J3135" s="569" t="s">
        <v>66</v>
      </c>
      <c r="K3135" s="569" t="s">
        <v>79</v>
      </c>
      <c r="L3135" s="570">
        <v>0.2</v>
      </c>
      <c r="M3135" s="571">
        <v>0.4502458330324392</v>
      </c>
      <c r="N3135" s="572">
        <v>17.454545454545453</v>
      </c>
      <c r="O3135" s="668" t="s">
        <v>381</v>
      </c>
      <c r="P3135" s="668" t="s">
        <v>66</v>
      </c>
      <c r="Q3135" s="574" t="s">
        <v>10681</v>
      </c>
      <c r="R3135" s="574" t="s">
        <v>10838</v>
      </c>
      <c r="S3135" s="574" t="s">
        <v>10665</v>
      </c>
      <c r="T3135" s="574" t="s">
        <v>10509</v>
      </c>
      <c r="U3135" s="574" t="s">
        <v>10683</v>
      </c>
      <c r="V3135" s="574" t="s">
        <v>10863</v>
      </c>
      <c r="W3135" s="575" t="s">
        <v>10685</v>
      </c>
      <c r="X3135" s="575" t="s">
        <v>10841</v>
      </c>
      <c r="Y3135" s="576" t="s">
        <v>10670</v>
      </c>
      <c r="Z3135" s="577" t="s">
        <v>10954</v>
      </c>
      <c r="AA3135" s="578" t="s">
        <v>10955</v>
      </c>
      <c r="AE3135"/>
    </row>
    <row r="3136" spans="1:31" s="563" customFormat="1">
      <c r="A3136"/>
      <c r="B3136"/>
      <c r="C3136" s="568">
        <v>2028</v>
      </c>
      <c r="D3136" s="569" t="s">
        <v>101</v>
      </c>
      <c r="E3136" s="569" t="s">
        <v>333</v>
      </c>
      <c r="F3136" s="573" t="s">
        <v>141</v>
      </c>
      <c r="G3136" s="569" t="s">
        <v>42</v>
      </c>
      <c r="H3136" s="569" t="s">
        <v>41</v>
      </c>
      <c r="I3136" s="575" t="s">
        <v>54</v>
      </c>
      <c r="J3136" s="569" t="s">
        <v>348</v>
      </c>
      <c r="K3136" s="569" t="s">
        <v>469</v>
      </c>
      <c r="L3136" s="570">
        <v>1</v>
      </c>
      <c r="M3136" s="571">
        <v>0.6543912528425021</v>
      </c>
      <c r="N3136" s="572">
        <v>73.333333333333329</v>
      </c>
      <c r="O3136" s="668" t="s">
        <v>151</v>
      </c>
      <c r="P3136" s="668" t="s">
        <v>348</v>
      </c>
      <c r="Q3136" s="574" t="s">
        <v>10601</v>
      </c>
      <c r="R3136" s="574" t="s">
        <v>10807</v>
      </c>
      <c r="S3136" s="574" t="s">
        <v>10689</v>
      </c>
      <c r="T3136" s="574" t="s">
        <v>10509</v>
      </c>
      <c r="U3136" s="574" t="s">
        <v>10690</v>
      </c>
      <c r="V3136" s="574" t="s">
        <v>10865</v>
      </c>
      <c r="W3136" s="575" t="s">
        <v>10606</v>
      </c>
      <c r="X3136" s="575" t="s">
        <v>10809</v>
      </c>
      <c r="Y3136" s="576" t="s">
        <v>10692</v>
      </c>
      <c r="Z3136" s="577" t="s">
        <v>10956</v>
      </c>
      <c r="AA3136" s="578" t="s">
        <v>10934</v>
      </c>
      <c r="AE3136"/>
    </row>
    <row r="3137" spans="1:31" s="563" customFormat="1">
      <c r="A3137"/>
      <c r="B3137"/>
      <c r="C3137" s="568">
        <v>2028</v>
      </c>
      <c r="D3137" s="569" t="s">
        <v>98</v>
      </c>
      <c r="E3137" s="569" t="s">
        <v>337</v>
      </c>
      <c r="F3137" s="573" t="s">
        <v>141</v>
      </c>
      <c r="G3137" s="569" t="s">
        <v>42</v>
      </c>
      <c r="H3137" s="569" t="s">
        <v>41</v>
      </c>
      <c r="I3137" s="575" t="s">
        <v>54</v>
      </c>
      <c r="J3137" s="569" t="s">
        <v>352</v>
      </c>
      <c r="K3137" s="569" t="s">
        <v>106</v>
      </c>
      <c r="L3137" s="570">
        <v>1</v>
      </c>
      <c r="M3137" s="571">
        <v>7.509269665037646</v>
      </c>
      <c r="N3137" s="572">
        <v>316.34999999999997</v>
      </c>
      <c r="O3137" s="668" t="s">
        <v>151</v>
      </c>
      <c r="P3137" s="668" t="s">
        <v>352</v>
      </c>
      <c r="Q3137" s="574" t="s">
        <v>10535</v>
      </c>
      <c r="R3137" s="574" t="s">
        <v>10771</v>
      </c>
      <c r="S3137" s="574" t="s">
        <v>10508</v>
      </c>
      <c r="T3137" s="574" t="s">
        <v>10957</v>
      </c>
      <c r="U3137" s="574" t="s">
        <v>10958</v>
      </c>
      <c r="V3137" s="574" t="s">
        <v>10959</v>
      </c>
      <c r="W3137" s="575" t="s">
        <v>10960</v>
      </c>
      <c r="X3137" s="575" t="s">
        <v>10961</v>
      </c>
      <c r="Y3137" s="576" t="s">
        <v>10962</v>
      </c>
      <c r="Z3137" s="577" t="s">
        <v>10963</v>
      </c>
      <c r="AA3137" s="578" t="s">
        <v>10964</v>
      </c>
      <c r="AE3137"/>
    </row>
    <row r="3138" spans="1:31" s="563" customFormat="1">
      <c r="A3138"/>
      <c r="B3138"/>
      <c r="C3138" s="568">
        <v>2028</v>
      </c>
      <c r="D3138" s="569" t="s">
        <v>98</v>
      </c>
      <c r="E3138" s="569" t="s">
        <v>337</v>
      </c>
      <c r="F3138" s="573" t="s">
        <v>141</v>
      </c>
      <c r="G3138" s="569" t="s">
        <v>42</v>
      </c>
      <c r="H3138" s="569" t="s">
        <v>41</v>
      </c>
      <c r="I3138" s="575" t="s">
        <v>54</v>
      </c>
      <c r="J3138" s="569" t="s">
        <v>116</v>
      </c>
      <c r="K3138" s="569" t="s">
        <v>476</v>
      </c>
      <c r="L3138" s="570">
        <v>1</v>
      </c>
      <c r="M3138" s="571">
        <v>4.9851711322847976</v>
      </c>
      <c r="N3138" s="572">
        <v>20.631521739130434</v>
      </c>
      <c r="O3138" s="668" t="s">
        <v>382</v>
      </c>
      <c r="P3138" s="668" t="s">
        <v>116</v>
      </c>
      <c r="Q3138" s="574" t="s">
        <v>10965</v>
      </c>
      <c r="R3138" s="574" t="s">
        <v>10966</v>
      </c>
      <c r="S3138" s="574" t="s">
        <v>10519</v>
      </c>
      <c r="T3138" s="574" t="s">
        <v>10957</v>
      </c>
      <c r="U3138" s="574" t="s">
        <v>10967</v>
      </c>
      <c r="V3138" s="574" t="s">
        <v>10968</v>
      </c>
      <c r="W3138" s="575" t="s">
        <v>10969</v>
      </c>
      <c r="X3138" s="575" t="s">
        <v>10970</v>
      </c>
      <c r="Y3138" s="576" t="s">
        <v>10971</v>
      </c>
      <c r="Z3138" s="577" t="s">
        <v>10972</v>
      </c>
      <c r="AA3138" s="578" t="s">
        <v>10973</v>
      </c>
      <c r="AE3138"/>
    </row>
    <row r="3139" spans="1:31" s="563" customFormat="1">
      <c r="A3139"/>
      <c r="B3139"/>
      <c r="C3139" s="568">
        <v>2028</v>
      </c>
      <c r="D3139" s="569" t="s">
        <v>98</v>
      </c>
      <c r="E3139" s="569" t="s">
        <v>337</v>
      </c>
      <c r="F3139" s="573" t="s">
        <v>141</v>
      </c>
      <c r="G3139" s="569" t="s">
        <v>42</v>
      </c>
      <c r="H3139" s="569" t="s">
        <v>41</v>
      </c>
      <c r="I3139" s="575" t="s">
        <v>54</v>
      </c>
      <c r="J3139" s="569" t="s">
        <v>109</v>
      </c>
      <c r="K3139" s="569" t="s">
        <v>111</v>
      </c>
      <c r="L3139" s="570">
        <v>0.6</v>
      </c>
      <c r="M3139" s="571">
        <v>6.9767275090860208</v>
      </c>
      <c r="N3139" s="572">
        <v>247.57826086956518</v>
      </c>
      <c r="O3139" s="668" t="s">
        <v>381</v>
      </c>
      <c r="P3139" s="668" t="s">
        <v>109</v>
      </c>
      <c r="Q3139" s="574" t="s">
        <v>10632</v>
      </c>
      <c r="R3139" s="574" t="s">
        <v>10829</v>
      </c>
      <c r="S3139" s="574" t="s">
        <v>10537</v>
      </c>
      <c r="T3139" s="574" t="s">
        <v>10957</v>
      </c>
      <c r="U3139" s="574" t="s">
        <v>10974</v>
      </c>
      <c r="V3139" s="574" t="s">
        <v>10975</v>
      </c>
      <c r="W3139" s="575" t="s">
        <v>10976</v>
      </c>
      <c r="X3139" s="575" t="s">
        <v>10977</v>
      </c>
      <c r="Y3139" s="576" t="s">
        <v>10978</v>
      </c>
      <c r="Z3139" s="577" t="s">
        <v>10979</v>
      </c>
      <c r="AA3139" s="578" t="s">
        <v>10980</v>
      </c>
      <c r="AE3139"/>
    </row>
    <row r="3140" spans="1:31" s="563" customFormat="1">
      <c r="A3140"/>
      <c r="B3140"/>
      <c r="C3140" s="568">
        <v>2028</v>
      </c>
      <c r="D3140" s="569" t="s">
        <v>98</v>
      </c>
      <c r="E3140" s="569" t="s">
        <v>337</v>
      </c>
      <c r="F3140" s="573" t="s">
        <v>141</v>
      </c>
      <c r="G3140" s="569" t="s">
        <v>42</v>
      </c>
      <c r="H3140" s="569" t="s">
        <v>41</v>
      </c>
      <c r="I3140" s="575" t="s">
        <v>54</v>
      </c>
      <c r="J3140" s="569" t="s">
        <v>109</v>
      </c>
      <c r="K3140" s="569" t="s">
        <v>106</v>
      </c>
      <c r="L3140" s="570">
        <v>0.4</v>
      </c>
      <c r="M3140" s="571">
        <v>4.6511516727240148</v>
      </c>
      <c r="N3140" s="572">
        <v>165.05217391304348</v>
      </c>
      <c r="O3140" s="668" t="s">
        <v>381</v>
      </c>
      <c r="P3140" s="668" t="s">
        <v>109</v>
      </c>
      <c r="Q3140" s="574" t="s">
        <v>10535</v>
      </c>
      <c r="R3140" s="574" t="s">
        <v>10771</v>
      </c>
      <c r="S3140" s="574" t="s">
        <v>10537</v>
      </c>
      <c r="T3140" s="574" t="s">
        <v>10957</v>
      </c>
      <c r="U3140" s="574" t="s">
        <v>10538</v>
      </c>
      <c r="V3140" s="574" t="s">
        <v>10772</v>
      </c>
      <c r="W3140" s="575" t="s">
        <v>10960</v>
      </c>
      <c r="X3140" s="575" t="s">
        <v>10961</v>
      </c>
      <c r="Y3140" s="576" t="s">
        <v>10978</v>
      </c>
      <c r="Z3140" s="577" t="s">
        <v>10981</v>
      </c>
      <c r="AA3140" s="578" t="s">
        <v>10964</v>
      </c>
      <c r="AE3140"/>
    </row>
    <row r="3141" spans="1:31" s="563" customFormat="1">
      <c r="A3141"/>
      <c r="B3141"/>
      <c r="C3141" s="568">
        <v>2028</v>
      </c>
      <c r="D3141" s="569" t="s">
        <v>98</v>
      </c>
      <c r="E3141" s="569" t="s">
        <v>337</v>
      </c>
      <c r="F3141" s="573" t="s">
        <v>141</v>
      </c>
      <c r="G3141" s="569" t="s">
        <v>42</v>
      </c>
      <c r="H3141" s="569" t="s">
        <v>41</v>
      </c>
      <c r="I3141" s="575" t="s">
        <v>54</v>
      </c>
      <c r="J3141" s="569" t="s">
        <v>350</v>
      </c>
      <c r="K3141" s="569" t="s">
        <v>111</v>
      </c>
      <c r="L3141" s="570">
        <v>0.5</v>
      </c>
      <c r="M3141" s="571">
        <v>4.3408510605156909</v>
      </c>
      <c r="N3141" s="572">
        <v>461.34375000000006</v>
      </c>
      <c r="O3141" s="668" t="s">
        <v>151</v>
      </c>
      <c r="P3141" s="668" t="s">
        <v>350</v>
      </c>
      <c r="Q3141" s="574" t="s">
        <v>10632</v>
      </c>
      <c r="R3141" s="574" t="s">
        <v>10829</v>
      </c>
      <c r="S3141" s="574" t="s">
        <v>10547</v>
      </c>
      <c r="T3141" s="574" t="s">
        <v>10957</v>
      </c>
      <c r="U3141" s="574" t="s">
        <v>10982</v>
      </c>
      <c r="V3141" s="574" t="s">
        <v>10983</v>
      </c>
      <c r="W3141" s="575" t="s">
        <v>10976</v>
      </c>
      <c r="X3141" s="575" t="s">
        <v>10977</v>
      </c>
      <c r="Y3141" s="576" t="s">
        <v>10984</v>
      </c>
      <c r="Z3141" s="577" t="s">
        <v>10985</v>
      </c>
      <c r="AA3141" s="578" t="s">
        <v>10980</v>
      </c>
      <c r="AE3141"/>
    </row>
    <row r="3142" spans="1:31" s="563" customFormat="1">
      <c r="A3142" t="s">
        <v>465</v>
      </c>
      <c r="B3142"/>
      <c r="C3142" s="568">
        <v>2028</v>
      </c>
      <c r="D3142" s="569" t="s">
        <v>98</v>
      </c>
      <c r="E3142" s="569" t="s">
        <v>337</v>
      </c>
      <c r="F3142" s="573" t="s">
        <v>141</v>
      </c>
      <c r="G3142" s="569" t="s">
        <v>42</v>
      </c>
      <c r="H3142" s="569" t="s">
        <v>41</v>
      </c>
      <c r="I3142" s="575" t="s">
        <v>54</v>
      </c>
      <c r="J3142" s="569" t="s">
        <v>350</v>
      </c>
      <c r="K3142" s="569" t="s">
        <v>104</v>
      </c>
      <c r="L3142" s="570">
        <v>0.3</v>
      </c>
      <c r="M3142" s="571">
        <v>2.6045106363094148</v>
      </c>
      <c r="N3142" s="572">
        <v>276.80624999999998</v>
      </c>
      <c r="O3142" s="668" t="s">
        <v>151</v>
      </c>
      <c r="P3142" s="668" t="s">
        <v>350</v>
      </c>
      <c r="Q3142" s="574" t="s">
        <v>10583</v>
      </c>
      <c r="R3142" s="574" t="s">
        <v>10778</v>
      </c>
      <c r="S3142" s="574" t="s">
        <v>10547</v>
      </c>
      <c r="T3142" s="574" t="s">
        <v>10957</v>
      </c>
      <c r="U3142" s="574" t="s">
        <v>10705</v>
      </c>
      <c r="V3142" s="574" t="s">
        <v>10779</v>
      </c>
      <c r="W3142" s="575" t="s">
        <v>10986</v>
      </c>
      <c r="X3142" s="575" t="s">
        <v>10987</v>
      </c>
      <c r="Y3142" s="576" t="s">
        <v>10984</v>
      </c>
      <c r="Z3142" s="577" t="s">
        <v>10988</v>
      </c>
      <c r="AA3142" s="578" t="s">
        <v>10989</v>
      </c>
      <c r="AE3142"/>
    </row>
    <row r="3143" spans="1:31" s="563" customFormat="1">
      <c r="A3143"/>
      <c r="B3143"/>
      <c r="C3143" s="568">
        <v>2028</v>
      </c>
      <c r="D3143" s="569" t="s">
        <v>98</v>
      </c>
      <c r="E3143" s="569" t="s">
        <v>337</v>
      </c>
      <c r="F3143" s="573" t="s">
        <v>141</v>
      </c>
      <c r="G3143" s="569" t="s">
        <v>42</v>
      </c>
      <c r="H3143" s="569" t="s">
        <v>41</v>
      </c>
      <c r="I3143" s="575" t="s">
        <v>54</v>
      </c>
      <c r="J3143" s="569" t="s">
        <v>350</v>
      </c>
      <c r="K3143" s="569" t="s">
        <v>79</v>
      </c>
      <c r="L3143" s="570">
        <v>0.2</v>
      </c>
      <c r="M3143" s="571">
        <v>1.7363404242062765</v>
      </c>
      <c r="N3143" s="572">
        <v>184.53750000000002</v>
      </c>
      <c r="O3143" s="668" t="s">
        <v>151</v>
      </c>
      <c r="P3143" s="668" t="s">
        <v>350</v>
      </c>
      <c r="Q3143" s="574" t="s">
        <v>10681</v>
      </c>
      <c r="R3143" s="574" t="s">
        <v>10838</v>
      </c>
      <c r="S3143" s="574" t="s">
        <v>10547</v>
      </c>
      <c r="T3143" s="574" t="s">
        <v>10957</v>
      </c>
      <c r="U3143" s="574" t="s">
        <v>10990</v>
      </c>
      <c r="V3143" s="574" t="s">
        <v>10991</v>
      </c>
      <c r="W3143" s="575" t="s">
        <v>10992</v>
      </c>
      <c r="X3143" s="575" t="s">
        <v>10993</v>
      </c>
      <c r="Y3143" s="576" t="s">
        <v>10984</v>
      </c>
      <c r="Z3143" s="577" t="s">
        <v>10994</v>
      </c>
      <c r="AA3143" s="578" t="s">
        <v>10995</v>
      </c>
      <c r="AE3143"/>
    </row>
    <row r="3144" spans="1:31" s="563" customFormat="1">
      <c r="A3144"/>
      <c r="B3144"/>
      <c r="C3144" s="568">
        <v>2028</v>
      </c>
      <c r="D3144" s="569" t="s">
        <v>98</v>
      </c>
      <c r="E3144" s="569" t="s">
        <v>337</v>
      </c>
      <c r="F3144" s="573" t="s">
        <v>141</v>
      </c>
      <c r="G3144" s="569" t="s">
        <v>42</v>
      </c>
      <c r="H3144" s="569" t="s">
        <v>41</v>
      </c>
      <c r="I3144" s="575" t="s">
        <v>54</v>
      </c>
      <c r="J3144" s="569" t="s">
        <v>99</v>
      </c>
      <c r="K3144" s="569" t="s">
        <v>79</v>
      </c>
      <c r="L3144" s="570">
        <v>1</v>
      </c>
      <c r="M3144" s="571">
        <v>1.1915770846984368</v>
      </c>
      <c r="N3144" s="572">
        <v>664.33499999999992</v>
      </c>
      <c r="O3144" s="668" t="s">
        <v>151</v>
      </c>
      <c r="P3144" s="668" t="s">
        <v>99</v>
      </c>
      <c r="Q3144" s="574" t="s">
        <v>10681</v>
      </c>
      <c r="R3144" s="574" t="s">
        <v>10838</v>
      </c>
      <c r="S3144" s="574" t="s">
        <v>10557</v>
      </c>
      <c r="T3144" s="574" t="s">
        <v>10957</v>
      </c>
      <c r="U3144" s="574" t="s">
        <v>10996</v>
      </c>
      <c r="V3144" s="574" t="s">
        <v>10997</v>
      </c>
      <c r="W3144" s="575" t="s">
        <v>10992</v>
      </c>
      <c r="X3144" s="575" t="s">
        <v>10993</v>
      </c>
      <c r="Y3144" s="576" t="s">
        <v>10998</v>
      </c>
      <c r="Z3144" s="577" t="s">
        <v>10999</v>
      </c>
      <c r="AA3144" s="578" t="s">
        <v>10995</v>
      </c>
      <c r="AE3144"/>
    </row>
    <row r="3145" spans="1:31" s="563" customFormat="1">
      <c r="A3145"/>
      <c r="B3145"/>
      <c r="C3145" s="568">
        <v>2028</v>
      </c>
      <c r="D3145" s="569" t="s">
        <v>98</v>
      </c>
      <c r="E3145" s="569" t="s">
        <v>337</v>
      </c>
      <c r="F3145" s="573" t="s">
        <v>141</v>
      </c>
      <c r="G3145" s="569" t="s">
        <v>42</v>
      </c>
      <c r="H3145" s="569" t="s">
        <v>41</v>
      </c>
      <c r="I3145" s="575" t="s">
        <v>54</v>
      </c>
      <c r="J3145" s="569" t="s">
        <v>96</v>
      </c>
      <c r="K3145" s="569" t="s">
        <v>471</v>
      </c>
      <c r="L3145" s="570">
        <v>1</v>
      </c>
      <c r="M3145" s="571">
        <v>0.13196805189895872</v>
      </c>
      <c r="N3145" s="572">
        <v>253.08</v>
      </c>
      <c r="O3145" s="668" t="s">
        <v>151</v>
      </c>
      <c r="P3145" s="668" t="s">
        <v>96</v>
      </c>
      <c r="Q3145" s="574" t="s">
        <v>11000</v>
      </c>
      <c r="R3145" s="574" t="s">
        <v>11001</v>
      </c>
      <c r="S3145" s="574" t="s">
        <v>10565</v>
      </c>
      <c r="T3145" s="574" t="s">
        <v>10957</v>
      </c>
      <c r="U3145" s="574" t="s">
        <v>11002</v>
      </c>
      <c r="V3145" s="574" t="s">
        <v>11003</v>
      </c>
      <c r="W3145" s="575" t="s">
        <v>11004</v>
      </c>
      <c r="X3145" s="575" t="s">
        <v>11005</v>
      </c>
      <c r="Y3145" s="576" t="s">
        <v>11006</v>
      </c>
      <c r="Z3145" s="577" t="s">
        <v>11007</v>
      </c>
      <c r="AA3145" s="578" t="s">
        <v>11008</v>
      </c>
      <c r="AE3145"/>
    </row>
    <row r="3146" spans="1:31" s="563" customFormat="1">
      <c r="A3146"/>
      <c r="B3146"/>
      <c r="C3146" s="568">
        <v>2028</v>
      </c>
      <c r="D3146" s="569" t="s">
        <v>98</v>
      </c>
      <c r="E3146" s="569" t="s">
        <v>337</v>
      </c>
      <c r="F3146" s="573" t="s">
        <v>141</v>
      </c>
      <c r="G3146" s="569" t="s">
        <v>42</v>
      </c>
      <c r="H3146" s="569" t="s">
        <v>41</v>
      </c>
      <c r="I3146" s="575" t="s">
        <v>54</v>
      </c>
      <c r="J3146" s="569" t="s">
        <v>87</v>
      </c>
      <c r="K3146" s="569" t="s">
        <v>111</v>
      </c>
      <c r="L3146" s="570">
        <v>0.1</v>
      </c>
      <c r="M3146" s="571">
        <v>0.64980214659994295</v>
      </c>
      <c r="N3146" s="572">
        <v>30.369599999999995</v>
      </c>
      <c r="O3146" s="668" t="s">
        <v>151</v>
      </c>
      <c r="P3146" s="668" t="s">
        <v>87</v>
      </c>
      <c r="Q3146" s="574" t="s">
        <v>10632</v>
      </c>
      <c r="R3146" s="574" t="s">
        <v>10829</v>
      </c>
      <c r="S3146" s="574" t="s">
        <v>10572</v>
      </c>
      <c r="T3146" s="574" t="s">
        <v>10957</v>
      </c>
      <c r="U3146" s="574" t="s">
        <v>11009</v>
      </c>
      <c r="V3146" s="574" t="s">
        <v>11010</v>
      </c>
      <c r="W3146" s="575" t="s">
        <v>10976</v>
      </c>
      <c r="X3146" s="575" t="s">
        <v>10977</v>
      </c>
      <c r="Y3146" s="576" t="s">
        <v>11011</v>
      </c>
      <c r="Z3146" s="577" t="s">
        <v>11012</v>
      </c>
      <c r="AA3146" s="578" t="s">
        <v>10980</v>
      </c>
      <c r="AE3146"/>
    </row>
    <row r="3147" spans="1:31" s="563" customFormat="1">
      <c r="A3147"/>
      <c r="B3147"/>
      <c r="C3147" s="568">
        <v>2028</v>
      </c>
      <c r="D3147" s="569" t="s">
        <v>98</v>
      </c>
      <c r="E3147" s="569" t="s">
        <v>337</v>
      </c>
      <c r="F3147" s="573" t="s">
        <v>141</v>
      </c>
      <c r="G3147" s="569" t="s">
        <v>42</v>
      </c>
      <c r="H3147" s="569" t="s">
        <v>41</v>
      </c>
      <c r="I3147" s="575" t="s">
        <v>54</v>
      </c>
      <c r="J3147" s="569" t="s">
        <v>87</v>
      </c>
      <c r="K3147" s="569" t="s">
        <v>106</v>
      </c>
      <c r="L3147" s="570">
        <v>0.6</v>
      </c>
      <c r="M3147" s="571">
        <v>3.8988128795996571</v>
      </c>
      <c r="N3147" s="572">
        <v>182.21759999999995</v>
      </c>
      <c r="O3147" s="668" t="s">
        <v>151</v>
      </c>
      <c r="P3147" s="668" t="s">
        <v>87</v>
      </c>
      <c r="Q3147" s="574" t="s">
        <v>10535</v>
      </c>
      <c r="R3147" s="574" t="s">
        <v>10771</v>
      </c>
      <c r="S3147" s="574" t="s">
        <v>10572</v>
      </c>
      <c r="T3147" s="574" t="s">
        <v>10957</v>
      </c>
      <c r="U3147" s="574" t="s">
        <v>10580</v>
      </c>
      <c r="V3147" s="574" t="s">
        <v>10792</v>
      </c>
      <c r="W3147" s="575" t="s">
        <v>10960</v>
      </c>
      <c r="X3147" s="575" t="s">
        <v>10961</v>
      </c>
      <c r="Y3147" s="576" t="s">
        <v>11011</v>
      </c>
      <c r="Z3147" s="577" t="s">
        <v>11013</v>
      </c>
      <c r="AA3147" s="578" t="s">
        <v>10964</v>
      </c>
      <c r="AE3147"/>
    </row>
    <row r="3148" spans="1:31" s="563" customFormat="1">
      <c r="A3148"/>
      <c r="B3148"/>
      <c r="C3148" s="568">
        <v>2028</v>
      </c>
      <c r="D3148" s="569" t="s">
        <v>98</v>
      </c>
      <c r="E3148" s="569" t="s">
        <v>337</v>
      </c>
      <c r="F3148" s="573" t="s">
        <v>141</v>
      </c>
      <c r="G3148" s="569" t="s">
        <v>42</v>
      </c>
      <c r="H3148" s="569" t="s">
        <v>41</v>
      </c>
      <c r="I3148" s="575" t="s">
        <v>54</v>
      </c>
      <c r="J3148" s="569" t="s">
        <v>87</v>
      </c>
      <c r="K3148" s="569" t="s">
        <v>79</v>
      </c>
      <c r="L3148" s="570">
        <v>0.3</v>
      </c>
      <c r="M3148" s="571">
        <v>1.9494064397998285</v>
      </c>
      <c r="N3148" s="572">
        <v>91.108799999999974</v>
      </c>
      <c r="O3148" s="668" t="s">
        <v>151</v>
      </c>
      <c r="P3148" s="668" t="s">
        <v>87</v>
      </c>
      <c r="Q3148" s="574" t="s">
        <v>10681</v>
      </c>
      <c r="R3148" s="574" t="s">
        <v>10838</v>
      </c>
      <c r="S3148" s="574" t="s">
        <v>10572</v>
      </c>
      <c r="T3148" s="574" t="s">
        <v>10957</v>
      </c>
      <c r="U3148" s="574" t="s">
        <v>11014</v>
      </c>
      <c r="V3148" s="574" t="s">
        <v>11015</v>
      </c>
      <c r="W3148" s="575" t="s">
        <v>10992</v>
      </c>
      <c r="X3148" s="575" t="s">
        <v>10993</v>
      </c>
      <c r="Y3148" s="576" t="s">
        <v>11011</v>
      </c>
      <c r="Z3148" s="577" t="s">
        <v>11016</v>
      </c>
      <c r="AA3148" s="578" t="s">
        <v>10995</v>
      </c>
      <c r="AE3148"/>
    </row>
    <row r="3149" spans="1:31" s="563" customFormat="1">
      <c r="A3149"/>
      <c r="B3149"/>
      <c r="C3149" s="568">
        <v>2028</v>
      </c>
      <c r="D3149" s="569" t="s">
        <v>98</v>
      </c>
      <c r="E3149" s="569" t="s">
        <v>337</v>
      </c>
      <c r="F3149" s="573" t="s">
        <v>141</v>
      </c>
      <c r="G3149" s="569" t="s">
        <v>42</v>
      </c>
      <c r="H3149" s="569" t="s">
        <v>41</v>
      </c>
      <c r="I3149" s="575" t="s">
        <v>54</v>
      </c>
      <c r="J3149" s="569" t="s">
        <v>83</v>
      </c>
      <c r="K3149" s="569" t="s">
        <v>81</v>
      </c>
      <c r="L3149" s="570">
        <v>1</v>
      </c>
      <c r="M3149" s="571">
        <v>21.742563444649413</v>
      </c>
      <c r="N3149" s="572">
        <v>40.195058823529401</v>
      </c>
      <c r="O3149" s="668" t="s">
        <v>382</v>
      </c>
      <c r="P3149" s="668" t="s">
        <v>83</v>
      </c>
      <c r="Q3149" s="574" t="s">
        <v>10591</v>
      </c>
      <c r="R3149" s="574" t="s">
        <v>10802</v>
      </c>
      <c r="S3149" s="574" t="s">
        <v>10593</v>
      </c>
      <c r="T3149" s="574" t="s">
        <v>10957</v>
      </c>
      <c r="U3149" s="574" t="s">
        <v>10594</v>
      </c>
      <c r="V3149" s="574" t="s">
        <v>10803</v>
      </c>
      <c r="W3149" s="575" t="s">
        <v>11017</v>
      </c>
      <c r="X3149" s="575" t="s">
        <v>11018</v>
      </c>
      <c r="Y3149" s="576" t="s">
        <v>11019</v>
      </c>
      <c r="Z3149" s="577" t="s">
        <v>11020</v>
      </c>
      <c r="AA3149" s="578" t="s">
        <v>11021</v>
      </c>
      <c r="AE3149"/>
    </row>
    <row r="3150" spans="1:31" s="563" customFormat="1">
      <c r="A3150"/>
      <c r="B3150"/>
      <c r="C3150" s="568">
        <v>2028</v>
      </c>
      <c r="D3150" s="569" t="s">
        <v>98</v>
      </c>
      <c r="E3150" s="569" t="s">
        <v>337</v>
      </c>
      <c r="F3150" s="573" t="s">
        <v>141</v>
      </c>
      <c r="G3150" s="569" t="s">
        <v>42</v>
      </c>
      <c r="H3150" s="569" t="s">
        <v>41</v>
      </c>
      <c r="I3150" s="575" t="s">
        <v>54</v>
      </c>
      <c r="J3150" s="569" t="s">
        <v>77</v>
      </c>
      <c r="K3150" s="569" t="s">
        <v>106</v>
      </c>
      <c r="L3150" s="570">
        <v>0.5</v>
      </c>
      <c r="M3150" s="571">
        <v>8.8700685893343021</v>
      </c>
      <c r="N3150" s="572">
        <v>375.20581395348836</v>
      </c>
      <c r="O3150" s="668" t="s">
        <v>381</v>
      </c>
      <c r="P3150" s="668" t="s">
        <v>77</v>
      </c>
      <c r="Q3150" s="574" t="s">
        <v>10535</v>
      </c>
      <c r="R3150" s="574" t="s">
        <v>10771</v>
      </c>
      <c r="S3150" s="574" t="s">
        <v>10603</v>
      </c>
      <c r="T3150" s="574" t="s">
        <v>10957</v>
      </c>
      <c r="U3150" s="574" t="s">
        <v>10716</v>
      </c>
      <c r="V3150" s="574" t="s">
        <v>11022</v>
      </c>
      <c r="W3150" s="575" t="s">
        <v>10960</v>
      </c>
      <c r="X3150" s="575" t="s">
        <v>10961</v>
      </c>
      <c r="Y3150" s="576" t="s">
        <v>11023</v>
      </c>
      <c r="Z3150" s="577" t="s">
        <v>11024</v>
      </c>
      <c r="AA3150" s="578" t="s">
        <v>10964</v>
      </c>
      <c r="AE3150"/>
    </row>
    <row r="3151" spans="1:31" s="563" customFormat="1">
      <c r="A3151"/>
      <c r="B3151"/>
      <c r="C3151" s="568">
        <v>2028</v>
      </c>
      <c r="D3151" s="569" t="s">
        <v>98</v>
      </c>
      <c r="E3151" s="569" t="s">
        <v>337</v>
      </c>
      <c r="F3151" s="573" t="s">
        <v>141</v>
      </c>
      <c r="G3151" s="569" t="s">
        <v>42</v>
      </c>
      <c r="H3151" s="569" t="s">
        <v>41</v>
      </c>
      <c r="I3151" s="575" t="s">
        <v>54</v>
      </c>
      <c r="J3151" s="569" t="s">
        <v>77</v>
      </c>
      <c r="K3151" s="569" t="s">
        <v>93</v>
      </c>
      <c r="L3151" s="570">
        <v>0.5</v>
      </c>
      <c r="M3151" s="571">
        <v>8.8700685893343021</v>
      </c>
      <c r="N3151" s="572">
        <v>375.20581395348836</v>
      </c>
      <c r="O3151" s="668" t="s">
        <v>381</v>
      </c>
      <c r="P3151" s="668" t="s">
        <v>77</v>
      </c>
      <c r="Q3151" s="574" t="s">
        <v>10611</v>
      </c>
      <c r="R3151" s="574" t="s">
        <v>10812</v>
      </c>
      <c r="S3151" s="574" t="s">
        <v>10603</v>
      </c>
      <c r="T3151" s="574" t="s">
        <v>10957</v>
      </c>
      <c r="U3151" s="574" t="s">
        <v>10613</v>
      </c>
      <c r="V3151" s="574" t="s">
        <v>10813</v>
      </c>
      <c r="W3151" s="575" t="s">
        <v>11025</v>
      </c>
      <c r="X3151" s="575" t="s">
        <v>11026</v>
      </c>
      <c r="Y3151" s="576" t="s">
        <v>11023</v>
      </c>
      <c r="Z3151" s="577" t="s">
        <v>11027</v>
      </c>
      <c r="AA3151" s="578" t="s">
        <v>11028</v>
      </c>
      <c r="AE3151"/>
    </row>
    <row r="3152" spans="1:31" s="563" customFormat="1">
      <c r="A3152"/>
      <c r="B3152"/>
      <c r="C3152" s="568">
        <v>2028</v>
      </c>
      <c r="D3152" s="569" t="s">
        <v>98</v>
      </c>
      <c r="E3152" s="569" t="s">
        <v>337</v>
      </c>
      <c r="F3152" s="573" t="s">
        <v>141</v>
      </c>
      <c r="G3152" s="569" t="s">
        <v>42</v>
      </c>
      <c r="H3152" s="569" t="s">
        <v>41</v>
      </c>
      <c r="I3152" s="575" t="s">
        <v>54</v>
      </c>
      <c r="J3152" s="569" t="s">
        <v>349</v>
      </c>
      <c r="K3152" s="569" t="s">
        <v>471</v>
      </c>
      <c r="L3152" s="570">
        <v>0.7</v>
      </c>
      <c r="M3152" s="571">
        <v>4.3133770816685102</v>
      </c>
      <c r="N3152" s="572">
        <v>517.66363636363633</v>
      </c>
      <c r="O3152" s="668" t="s">
        <v>151</v>
      </c>
      <c r="P3152" s="668" t="s">
        <v>349</v>
      </c>
      <c r="Q3152" s="574" t="s">
        <v>11000</v>
      </c>
      <c r="R3152" s="574" t="s">
        <v>11001</v>
      </c>
      <c r="S3152" s="574" t="s">
        <v>10619</v>
      </c>
      <c r="T3152" s="574" t="s">
        <v>10957</v>
      </c>
      <c r="U3152" s="574" t="s">
        <v>11029</v>
      </c>
      <c r="V3152" s="574" t="s">
        <v>11030</v>
      </c>
      <c r="W3152" s="575" t="s">
        <v>11004</v>
      </c>
      <c r="X3152" s="575" t="s">
        <v>11005</v>
      </c>
      <c r="Y3152" s="576" t="s">
        <v>11031</v>
      </c>
      <c r="Z3152" s="577" t="s">
        <v>11032</v>
      </c>
      <c r="AA3152" s="578" t="s">
        <v>11008</v>
      </c>
      <c r="AE3152"/>
    </row>
    <row r="3153" spans="1:31" s="563" customFormat="1">
      <c r="A3153"/>
      <c r="B3153"/>
      <c r="C3153" s="568">
        <v>2028</v>
      </c>
      <c r="D3153" s="569" t="s">
        <v>98</v>
      </c>
      <c r="E3153" s="569" t="s">
        <v>337</v>
      </c>
      <c r="F3153" s="573" t="s">
        <v>141</v>
      </c>
      <c r="G3153" s="569" t="s">
        <v>42</v>
      </c>
      <c r="H3153" s="569" t="s">
        <v>41</v>
      </c>
      <c r="I3153" s="575" t="s">
        <v>54</v>
      </c>
      <c r="J3153" s="569" t="s">
        <v>349</v>
      </c>
      <c r="K3153" s="569" t="s">
        <v>104</v>
      </c>
      <c r="L3153" s="570">
        <v>0.3</v>
      </c>
      <c r="M3153" s="571">
        <v>1.848590177857933</v>
      </c>
      <c r="N3153" s="572">
        <v>221.85584415584415</v>
      </c>
      <c r="O3153" s="668" t="s">
        <v>151</v>
      </c>
      <c r="P3153" s="668" t="s">
        <v>349</v>
      </c>
      <c r="Q3153" s="574" t="s">
        <v>10583</v>
      </c>
      <c r="R3153" s="574" t="s">
        <v>10778</v>
      </c>
      <c r="S3153" s="574" t="s">
        <v>10619</v>
      </c>
      <c r="T3153" s="574" t="s">
        <v>10957</v>
      </c>
      <c r="U3153" s="574" t="s">
        <v>10624</v>
      </c>
      <c r="V3153" s="574" t="s">
        <v>10825</v>
      </c>
      <c r="W3153" s="575" t="s">
        <v>10986</v>
      </c>
      <c r="X3153" s="575" t="s">
        <v>10987</v>
      </c>
      <c r="Y3153" s="576" t="s">
        <v>11031</v>
      </c>
      <c r="Z3153" s="577" t="s">
        <v>11033</v>
      </c>
      <c r="AA3153" s="578" t="s">
        <v>10989</v>
      </c>
      <c r="AE3153"/>
    </row>
    <row r="3154" spans="1:31" s="563" customFormat="1">
      <c r="A3154"/>
      <c r="B3154"/>
      <c r="C3154" s="568">
        <v>2028</v>
      </c>
      <c r="D3154" s="569" t="s">
        <v>98</v>
      </c>
      <c r="E3154" s="569" t="s">
        <v>337</v>
      </c>
      <c r="F3154" s="573" t="s">
        <v>141</v>
      </c>
      <c r="G3154" s="569" t="s">
        <v>42</v>
      </c>
      <c r="H3154" s="569" t="s">
        <v>41</v>
      </c>
      <c r="I3154" s="575" t="s">
        <v>54</v>
      </c>
      <c r="J3154" s="569" t="s">
        <v>76</v>
      </c>
      <c r="K3154" s="569" t="s">
        <v>79</v>
      </c>
      <c r="L3154" s="570">
        <v>1</v>
      </c>
      <c r="M3154" s="571">
        <v>0.32723703596284243</v>
      </c>
      <c r="N3154" s="572">
        <v>151.84800000000001</v>
      </c>
      <c r="O3154" s="668" t="s">
        <v>151</v>
      </c>
      <c r="P3154" s="668" t="s">
        <v>76</v>
      </c>
      <c r="Q3154" s="574" t="s">
        <v>10681</v>
      </c>
      <c r="R3154" s="574" t="s">
        <v>10838</v>
      </c>
      <c r="S3154" s="574" t="s">
        <v>10627</v>
      </c>
      <c r="T3154" s="574" t="s">
        <v>10957</v>
      </c>
      <c r="U3154" s="574" t="s">
        <v>11034</v>
      </c>
      <c r="V3154" s="574" t="s">
        <v>11035</v>
      </c>
      <c r="W3154" s="575" t="s">
        <v>10992</v>
      </c>
      <c r="X3154" s="575" t="s">
        <v>10993</v>
      </c>
      <c r="Y3154" s="576" t="s">
        <v>11036</v>
      </c>
      <c r="Z3154" s="577" t="s">
        <v>11037</v>
      </c>
      <c r="AA3154" s="578" t="s">
        <v>10995</v>
      </c>
      <c r="AE3154"/>
    </row>
    <row r="3155" spans="1:31" s="563" customFormat="1">
      <c r="A3155"/>
      <c r="B3155"/>
      <c r="C3155" s="568">
        <v>2028</v>
      </c>
      <c r="D3155" s="569" t="s">
        <v>98</v>
      </c>
      <c r="E3155" s="569" t="s">
        <v>337</v>
      </c>
      <c r="F3155" s="573" t="s">
        <v>141</v>
      </c>
      <c r="G3155" s="569" t="s">
        <v>42</v>
      </c>
      <c r="H3155" s="569" t="s">
        <v>41</v>
      </c>
      <c r="I3155" s="575" t="s">
        <v>54</v>
      </c>
      <c r="J3155" s="569" t="s">
        <v>74</v>
      </c>
      <c r="K3155" s="569" t="s">
        <v>104</v>
      </c>
      <c r="L3155" s="570">
        <v>0.6</v>
      </c>
      <c r="M3155" s="571">
        <v>2.0998443750767253</v>
      </c>
      <c r="N3155" s="572">
        <v>976.1657142857141</v>
      </c>
      <c r="O3155" s="668" t="s">
        <v>151</v>
      </c>
      <c r="P3155" s="668" t="s">
        <v>74</v>
      </c>
      <c r="Q3155" s="574" t="s">
        <v>10583</v>
      </c>
      <c r="R3155" s="574" t="s">
        <v>10778</v>
      </c>
      <c r="S3155" s="574" t="s">
        <v>10640</v>
      </c>
      <c r="T3155" s="574" t="s">
        <v>10957</v>
      </c>
      <c r="U3155" s="574" t="s">
        <v>11038</v>
      </c>
      <c r="V3155" s="574" t="s">
        <v>11039</v>
      </c>
      <c r="W3155" s="575" t="s">
        <v>10986</v>
      </c>
      <c r="X3155" s="575" t="s">
        <v>10987</v>
      </c>
      <c r="Y3155" s="576" t="s">
        <v>11040</v>
      </c>
      <c r="Z3155" s="577" t="s">
        <v>11041</v>
      </c>
      <c r="AA3155" s="578" t="s">
        <v>10989</v>
      </c>
      <c r="AE3155"/>
    </row>
    <row r="3156" spans="1:31" s="563" customFormat="1">
      <c r="A3156"/>
      <c r="B3156"/>
      <c r="C3156" s="568">
        <v>2028</v>
      </c>
      <c r="D3156" s="569" t="s">
        <v>98</v>
      </c>
      <c r="E3156" s="569" t="s">
        <v>337</v>
      </c>
      <c r="F3156" s="573" t="s">
        <v>141</v>
      </c>
      <c r="G3156" s="569" t="s">
        <v>42</v>
      </c>
      <c r="H3156" s="569" t="s">
        <v>41</v>
      </c>
      <c r="I3156" s="575" t="s">
        <v>54</v>
      </c>
      <c r="J3156" s="569" t="s">
        <v>74</v>
      </c>
      <c r="K3156" s="569" t="s">
        <v>79</v>
      </c>
      <c r="L3156" s="570">
        <v>0.4</v>
      </c>
      <c r="M3156" s="571">
        <v>1.3998962500511505</v>
      </c>
      <c r="N3156" s="572">
        <v>650.77714285714285</v>
      </c>
      <c r="O3156" s="668" t="s">
        <v>151</v>
      </c>
      <c r="P3156" s="668" t="s">
        <v>74</v>
      </c>
      <c r="Q3156" s="574" t="s">
        <v>10681</v>
      </c>
      <c r="R3156" s="574" t="s">
        <v>10838</v>
      </c>
      <c r="S3156" s="574" t="s">
        <v>10640</v>
      </c>
      <c r="T3156" s="574" t="s">
        <v>10957</v>
      </c>
      <c r="U3156" s="574" t="s">
        <v>10839</v>
      </c>
      <c r="V3156" s="574" t="s">
        <v>10840</v>
      </c>
      <c r="W3156" s="575" t="s">
        <v>10992</v>
      </c>
      <c r="X3156" s="575" t="s">
        <v>10993</v>
      </c>
      <c r="Y3156" s="576" t="s">
        <v>11040</v>
      </c>
      <c r="Z3156" s="577" t="s">
        <v>11042</v>
      </c>
      <c r="AA3156" s="578" t="s">
        <v>10995</v>
      </c>
      <c r="AE3156"/>
    </row>
    <row r="3157" spans="1:31" s="563" customFormat="1">
      <c r="A3157"/>
      <c r="B3157"/>
      <c r="C3157" s="568">
        <v>2028</v>
      </c>
      <c r="D3157" s="569" t="s">
        <v>98</v>
      </c>
      <c r="E3157" s="569" t="s">
        <v>337</v>
      </c>
      <c r="F3157" s="573" t="s">
        <v>141</v>
      </c>
      <c r="G3157" s="569" t="s">
        <v>42</v>
      </c>
      <c r="H3157" s="569" t="s">
        <v>41</v>
      </c>
      <c r="I3157" s="575" t="s">
        <v>54</v>
      </c>
      <c r="J3157" s="569" t="s">
        <v>351</v>
      </c>
      <c r="K3157" s="569" t="s">
        <v>100</v>
      </c>
      <c r="L3157" s="570">
        <v>0.5</v>
      </c>
      <c r="M3157" s="571">
        <v>2.3217809091122552</v>
      </c>
      <c r="N3157" s="572">
        <v>10.7559</v>
      </c>
      <c r="O3157" s="668" t="s">
        <v>151</v>
      </c>
      <c r="P3157" s="668" t="s">
        <v>351</v>
      </c>
      <c r="Q3157" s="574" t="s">
        <v>10648</v>
      </c>
      <c r="R3157" s="574" t="s">
        <v>10844</v>
      </c>
      <c r="S3157" s="574" t="s">
        <v>10650</v>
      </c>
      <c r="T3157" s="574" t="s">
        <v>10957</v>
      </c>
      <c r="U3157" s="574" t="s">
        <v>10651</v>
      </c>
      <c r="V3157" s="574" t="s">
        <v>10845</v>
      </c>
      <c r="W3157" s="575" t="s">
        <v>11043</v>
      </c>
      <c r="X3157" s="575" t="s">
        <v>11044</v>
      </c>
      <c r="Y3157" s="576" t="s">
        <v>11045</v>
      </c>
      <c r="Z3157" s="577" t="s">
        <v>11046</v>
      </c>
      <c r="AA3157" s="578" t="s">
        <v>11047</v>
      </c>
      <c r="AE3157"/>
    </row>
    <row r="3158" spans="1:31" s="563" customFormat="1">
      <c r="A3158"/>
      <c r="B3158"/>
      <c r="C3158" s="568">
        <v>2028</v>
      </c>
      <c r="D3158" s="569" t="s">
        <v>98</v>
      </c>
      <c r="E3158" s="569" t="s">
        <v>337</v>
      </c>
      <c r="F3158" s="573" t="s">
        <v>141</v>
      </c>
      <c r="G3158" s="569" t="s">
        <v>42</v>
      </c>
      <c r="H3158" s="569" t="s">
        <v>41</v>
      </c>
      <c r="I3158" s="575" t="s">
        <v>54</v>
      </c>
      <c r="J3158" s="569" t="s">
        <v>351</v>
      </c>
      <c r="K3158" s="569" t="s">
        <v>79</v>
      </c>
      <c r="L3158" s="570">
        <v>0.5</v>
      </c>
      <c r="M3158" s="571">
        <v>2.3217809091122552</v>
      </c>
      <c r="N3158" s="572">
        <v>10.7559</v>
      </c>
      <c r="O3158" s="668" t="s">
        <v>151</v>
      </c>
      <c r="P3158" s="668" t="s">
        <v>351</v>
      </c>
      <c r="Q3158" s="574" t="s">
        <v>10681</v>
      </c>
      <c r="R3158" s="574" t="s">
        <v>10838</v>
      </c>
      <c r="S3158" s="574" t="s">
        <v>10650</v>
      </c>
      <c r="T3158" s="574" t="s">
        <v>10957</v>
      </c>
      <c r="U3158" s="574" t="s">
        <v>11048</v>
      </c>
      <c r="V3158" s="574" t="s">
        <v>11049</v>
      </c>
      <c r="W3158" s="575" t="s">
        <v>10992</v>
      </c>
      <c r="X3158" s="575" t="s">
        <v>10993</v>
      </c>
      <c r="Y3158" s="576" t="s">
        <v>11045</v>
      </c>
      <c r="Z3158" s="577" t="s">
        <v>11050</v>
      </c>
      <c r="AA3158" s="578" t="s">
        <v>10995</v>
      </c>
      <c r="AE3158"/>
    </row>
    <row r="3159" spans="1:31" s="563" customFormat="1">
      <c r="A3159"/>
      <c r="B3159"/>
      <c r="C3159" s="568">
        <v>2028</v>
      </c>
      <c r="D3159" s="569" t="s">
        <v>98</v>
      </c>
      <c r="E3159" s="569" t="s">
        <v>337</v>
      </c>
      <c r="F3159" s="573" t="s">
        <v>141</v>
      </c>
      <c r="G3159" s="569" t="s">
        <v>42</v>
      </c>
      <c r="H3159" s="569" t="s">
        <v>41</v>
      </c>
      <c r="I3159" s="575" t="s">
        <v>54</v>
      </c>
      <c r="J3159" s="569" t="s">
        <v>67</v>
      </c>
      <c r="K3159" s="569" t="s">
        <v>81</v>
      </c>
      <c r="L3159" s="570">
        <v>1</v>
      </c>
      <c r="M3159" s="571">
        <v>6.7126876169215288</v>
      </c>
      <c r="N3159" s="572">
        <v>25.592359550561799</v>
      </c>
      <c r="O3159" s="668" t="s">
        <v>382</v>
      </c>
      <c r="P3159" s="668" t="s">
        <v>67</v>
      </c>
      <c r="Q3159" s="574" t="s">
        <v>10591</v>
      </c>
      <c r="R3159" s="574" t="s">
        <v>10802</v>
      </c>
      <c r="S3159" s="574" t="s">
        <v>10658</v>
      </c>
      <c r="T3159" s="574" t="s">
        <v>10957</v>
      </c>
      <c r="U3159" s="574" t="s">
        <v>10659</v>
      </c>
      <c r="V3159" s="574" t="s">
        <v>10854</v>
      </c>
      <c r="W3159" s="575" t="s">
        <v>11017</v>
      </c>
      <c r="X3159" s="575" t="s">
        <v>11018</v>
      </c>
      <c r="Y3159" s="576" t="s">
        <v>11051</v>
      </c>
      <c r="Z3159" s="577" t="s">
        <v>11052</v>
      </c>
      <c r="AA3159" s="578" t="s">
        <v>11021</v>
      </c>
      <c r="AE3159"/>
    </row>
    <row r="3160" spans="1:31" s="563" customFormat="1">
      <c r="A3160"/>
      <c r="B3160"/>
      <c r="C3160" s="568">
        <v>2028</v>
      </c>
      <c r="D3160" s="569" t="s">
        <v>98</v>
      </c>
      <c r="E3160" s="569" t="s">
        <v>337</v>
      </c>
      <c r="F3160" s="573" t="s">
        <v>141</v>
      </c>
      <c r="G3160" s="569" t="s">
        <v>42</v>
      </c>
      <c r="H3160" s="569" t="s">
        <v>41</v>
      </c>
      <c r="I3160" s="575" t="s">
        <v>54</v>
      </c>
      <c r="J3160" s="569" t="s">
        <v>66</v>
      </c>
      <c r="K3160" s="569" t="s">
        <v>310</v>
      </c>
      <c r="L3160" s="570">
        <v>0.8</v>
      </c>
      <c r="M3160" s="571">
        <v>14.600672047328542</v>
      </c>
      <c r="N3160" s="572">
        <v>597.15505617977522</v>
      </c>
      <c r="O3160" s="668" t="s">
        <v>381</v>
      </c>
      <c r="P3160" s="668" t="s">
        <v>66</v>
      </c>
      <c r="Q3160" s="574" t="s">
        <v>10673</v>
      </c>
      <c r="R3160" s="574" t="s">
        <v>10858</v>
      </c>
      <c r="S3160" s="574" t="s">
        <v>10665</v>
      </c>
      <c r="T3160" s="574" t="s">
        <v>10957</v>
      </c>
      <c r="U3160" s="574" t="s">
        <v>10675</v>
      </c>
      <c r="V3160" s="574" t="s">
        <v>10859</v>
      </c>
      <c r="W3160" s="575" t="s">
        <v>11053</v>
      </c>
      <c r="X3160" s="575" t="s">
        <v>11054</v>
      </c>
      <c r="Y3160" s="576" t="s">
        <v>11055</v>
      </c>
      <c r="Z3160" s="577" t="s">
        <v>11056</v>
      </c>
      <c r="AA3160" s="578" t="s">
        <v>11057</v>
      </c>
      <c r="AE3160"/>
    </row>
    <row r="3161" spans="1:31" s="563" customFormat="1">
      <c r="A3161"/>
      <c r="B3161"/>
      <c r="C3161" s="568">
        <v>2028</v>
      </c>
      <c r="D3161" s="569" t="s">
        <v>98</v>
      </c>
      <c r="E3161" s="569" t="s">
        <v>337</v>
      </c>
      <c r="F3161" s="573" t="s">
        <v>141</v>
      </c>
      <c r="G3161" s="569" t="s">
        <v>42</v>
      </c>
      <c r="H3161" s="569" t="s">
        <v>41</v>
      </c>
      <c r="I3161" s="575" t="s">
        <v>54</v>
      </c>
      <c r="J3161" s="569" t="s">
        <v>66</v>
      </c>
      <c r="K3161" s="569" t="s">
        <v>79</v>
      </c>
      <c r="L3161" s="570">
        <v>0.2</v>
      </c>
      <c r="M3161" s="571">
        <v>3.6501680118321356</v>
      </c>
      <c r="N3161" s="572">
        <v>149.2887640449438</v>
      </c>
      <c r="O3161" s="668" t="s">
        <v>381</v>
      </c>
      <c r="P3161" s="668" t="s">
        <v>66</v>
      </c>
      <c r="Q3161" s="574" t="s">
        <v>10681</v>
      </c>
      <c r="R3161" s="574" t="s">
        <v>10838</v>
      </c>
      <c r="S3161" s="574" t="s">
        <v>10665</v>
      </c>
      <c r="T3161" s="574" t="s">
        <v>10957</v>
      </c>
      <c r="U3161" s="574" t="s">
        <v>10683</v>
      </c>
      <c r="V3161" s="574" t="s">
        <v>10863</v>
      </c>
      <c r="W3161" s="575" t="s">
        <v>10992</v>
      </c>
      <c r="X3161" s="575" t="s">
        <v>10993</v>
      </c>
      <c r="Y3161" s="576" t="s">
        <v>11055</v>
      </c>
      <c r="Z3161" s="577" t="s">
        <v>11058</v>
      </c>
      <c r="AA3161" s="578" t="s">
        <v>10995</v>
      </c>
      <c r="AE3161"/>
    </row>
    <row r="3162" spans="1:31" s="563" customFormat="1">
      <c r="A3162"/>
      <c r="B3162"/>
      <c r="C3162" s="568">
        <v>2028</v>
      </c>
      <c r="D3162" s="569" t="s">
        <v>98</v>
      </c>
      <c r="E3162" s="569" t="s">
        <v>337</v>
      </c>
      <c r="F3162" s="573" t="s">
        <v>141</v>
      </c>
      <c r="G3162" s="569" t="s">
        <v>42</v>
      </c>
      <c r="H3162" s="569" t="s">
        <v>41</v>
      </c>
      <c r="I3162" s="575" t="s">
        <v>54</v>
      </c>
      <c r="J3162" s="569" t="s">
        <v>348</v>
      </c>
      <c r="K3162" s="569" t="s">
        <v>471</v>
      </c>
      <c r="L3162" s="570">
        <v>0.5</v>
      </c>
      <c r="M3162" s="571">
        <v>8.3653604174413907</v>
      </c>
      <c r="N3162" s="572">
        <v>988.59375</v>
      </c>
      <c r="O3162" s="668" t="s">
        <v>151</v>
      </c>
      <c r="P3162" s="668" t="s">
        <v>348</v>
      </c>
      <c r="Q3162" s="574" t="s">
        <v>11000</v>
      </c>
      <c r="R3162" s="574" t="s">
        <v>11001</v>
      </c>
      <c r="S3162" s="574" t="s">
        <v>10689</v>
      </c>
      <c r="T3162" s="574" t="s">
        <v>10957</v>
      </c>
      <c r="U3162" s="574" t="s">
        <v>11059</v>
      </c>
      <c r="V3162" s="574" t="s">
        <v>11060</v>
      </c>
      <c r="W3162" s="575" t="s">
        <v>11004</v>
      </c>
      <c r="X3162" s="575" t="s">
        <v>11005</v>
      </c>
      <c r="Y3162" s="576" t="s">
        <v>11061</v>
      </c>
      <c r="Z3162" s="577" t="s">
        <v>11062</v>
      </c>
      <c r="AA3162" s="578" t="s">
        <v>11008</v>
      </c>
      <c r="AE3162"/>
    </row>
    <row r="3163" spans="1:31" s="563" customFormat="1">
      <c r="A3163"/>
      <c r="B3163"/>
      <c r="C3163" s="568">
        <v>2028</v>
      </c>
      <c r="D3163" s="569" t="s">
        <v>98</v>
      </c>
      <c r="E3163" s="569" t="s">
        <v>337</v>
      </c>
      <c r="F3163" s="573" t="s">
        <v>141</v>
      </c>
      <c r="G3163" s="569" t="s">
        <v>42</v>
      </c>
      <c r="H3163" s="569" t="s">
        <v>41</v>
      </c>
      <c r="I3163" s="575" t="s">
        <v>54</v>
      </c>
      <c r="J3163" s="569" t="s">
        <v>348</v>
      </c>
      <c r="K3163" s="569" t="s">
        <v>469</v>
      </c>
      <c r="L3163" s="570">
        <v>0.5</v>
      </c>
      <c r="M3163" s="571">
        <v>8.3653604174413907</v>
      </c>
      <c r="N3163" s="572">
        <v>988.59375</v>
      </c>
      <c r="O3163" s="668" t="s">
        <v>151</v>
      </c>
      <c r="P3163" s="668" t="s">
        <v>348</v>
      </c>
      <c r="Q3163" s="574" t="s">
        <v>10601</v>
      </c>
      <c r="R3163" s="574" t="s">
        <v>10807</v>
      </c>
      <c r="S3163" s="574" t="s">
        <v>10689</v>
      </c>
      <c r="T3163" s="574" t="s">
        <v>10957</v>
      </c>
      <c r="U3163" s="574" t="s">
        <v>10690</v>
      </c>
      <c r="V3163" s="574" t="s">
        <v>10865</v>
      </c>
      <c r="W3163" s="575" t="s">
        <v>11063</v>
      </c>
      <c r="X3163" s="575" t="s">
        <v>11064</v>
      </c>
      <c r="Y3163" s="576" t="s">
        <v>11061</v>
      </c>
      <c r="Z3163" s="577" t="s">
        <v>11065</v>
      </c>
      <c r="AA3163" s="578" t="s">
        <v>11066</v>
      </c>
      <c r="AE3163"/>
    </row>
    <row r="3164" spans="1:31" s="563" customFormat="1">
      <c r="A3164"/>
      <c r="B3164"/>
      <c r="C3164" s="568">
        <v>2028</v>
      </c>
      <c r="D3164" s="569" t="s">
        <v>98</v>
      </c>
      <c r="E3164" s="569" t="s">
        <v>459</v>
      </c>
      <c r="F3164" s="573" t="s">
        <v>462</v>
      </c>
      <c r="G3164" s="569" t="s">
        <v>42</v>
      </c>
      <c r="H3164" s="569" t="s">
        <v>41</v>
      </c>
      <c r="I3164" s="575" t="s">
        <v>54</v>
      </c>
      <c r="J3164" s="569" t="s">
        <v>99</v>
      </c>
      <c r="K3164" s="569" t="s">
        <v>476</v>
      </c>
      <c r="L3164" s="570">
        <v>1</v>
      </c>
      <c r="M3164" s="571">
        <v>1.5192620993652175</v>
      </c>
      <c r="N3164" s="572">
        <v>246.32615699999997</v>
      </c>
      <c r="O3164" s="668" t="s">
        <v>151</v>
      </c>
      <c r="P3164" s="668" t="s">
        <v>99</v>
      </c>
      <c r="Q3164" s="574" t="s">
        <v>10965</v>
      </c>
      <c r="R3164" s="574" t="s">
        <v>11067</v>
      </c>
      <c r="S3164" s="574" t="s">
        <v>10557</v>
      </c>
      <c r="T3164" s="574" t="s">
        <v>10957</v>
      </c>
      <c r="U3164" s="574" t="s">
        <v>11068</v>
      </c>
      <c r="V3164" s="574" t="s">
        <v>11069</v>
      </c>
      <c r="W3164" s="575" t="s">
        <v>10969</v>
      </c>
      <c r="X3164" s="575" t="s">
        <v>11070</v>
      </c>
      <c r="Y3164" s="576" t="s">
        <v>10998</v>
      </c>
      <c r="Z3164" s="577" t="s">
        <v>11071</v>
      </c>
      <c r="AA3164" s="578" t="s">
        <v>11072</v>
      </c>
      <c r="AE3164"/>
    </row>
    <row r="3165" spans="1:31" s="563" customFormat="1">
      <c r="A3165"/>
      <c r="B3165"/>
      <c r="C3165" s="568">
        <v>2028</v>
      </c>
      <c r="D3165" s="569" t="s">
        <v>98</v>
      </c>
      <c r="E3165" s="569" t="s">
        <v>459</v>
      </c>
      <c r="F3165" s="573" t="s">
        <v>462</v>
      </c>
      <c r="G3165" s="569" t="s">
        <v>42</v>
      </c>
      <c r="H3165" s="569" t="s">
        <v>41</v>
      </c>
      <c r="I3165" s="575" t="s">
        <v>54</v>
      </c>
      <c r="J3165" s="569" t="s">
        <v>96</v>
      </c>
      <c r="K3165" s="569" t="s">
        <v>79</v>
      </c>
      <c r="L3165" s="570">
        <v>1</v>
      </c>
      <c r="M3165" s="571">
        <v>2.3849735155924114E-2</v>
      </c>
      <c r="N3165" s="572">
        <v>35.189450999999991</v>
      </c>
      <c r="O3165" s="668" t="s">
        <v>151</v>
      </c>
      <c r="P3165" s="668" t="s">
        <v>96</v>
      </c>
      <c r="Q3165" s="574" t="s">
        <v>10681</v>
      </c>
      <c r="R3165" s="574" t="s">
        <v>10682</v>
      </c>
      <c r="S3165" s="574" t="s">
        <v>10565</v>
      </c>
      <c r="T3165" s="574" t="s">
        <v>10957</v>
      </c>
      <c r="U3165" s="574" t="s">
        <v>11073</v>
      </c>
      <c r="V3165" s="574" t="s">
        <v>11074</v>
      </c>
      <c r="W3165" s="575" t="s">
        <v>10992</v>
      </c>
      <c r="X3165" s="575" t="s">
        <v>11075</v>
      </c>
      <c r="Y3165" s="576" t="s">
        <v>11006</v>
      </c>
      <c r="Z3165" s="577" t="s">
        <v>11076</v>
      </c>
      <c r="AA3165" s="578" t="s">
        <v>11077</v>
      </c>
      <c r="AE3165"/>
    </row>
    <row r="3166" spans="1:31" s="563" customFormat="1">
      <c r="A3166"/>
      <c r="B3166"/>
      <c r="C3166" s="568">
        <v>2028</v>
      </c>
      <c r="D3166" s="569" t="s">
        <v>98</v>
      </c>
      <c r="E3166" s="569" t="s">
        <v>459</v>
      </c>
      <c r="F3166" s="573" t="s">
        <v>462</v>
      </c>
      <c r="G3166" s="569" t="s">
        <v>42</v>
      </c>
      <c r="H3166" s="569" t="s">
        <v>49</v>
      </c>
      <c r="I3166" s="575" t="s">
        <v>54</v>
      </c>
      <c r="J3166" s="569" t="s">
        <v>94</v>
      </c>
      <c r="K3166" s="569" t="s">
        <v>79</v>
      </c>
      <c r="L3166" s="570">
        <v>1</v>
      </c>
      <c r="M3166" s="571">
        <v>14.772739596173407</v>
      </c>
      <c r="N3166" s="572">
        <v>432.20925698823532</v>
      </c>
      <c r="O3166" s="668" t="s">
        <v>151</v>
      </c>
      <c r="P3166" s="668" t="s">
        <v>94</v>
      </c>
      <c r="Q3166" s="574" t="s">
        <v>10681</v>
      </c>
      <c r="R3166" s="574" t="s">
        <v>10682</v>
      </c>
      <c r="S3166" s="574" t="s">
        <v>11078</v>
      </c>
      <c r="T3166" s="574" t="s">
        <v>10957</v>
      </c>
      <c r="U3166" s="574" t="s">
        <v>11079</v>
      </c>
      <c r="V3166" s="574" t="s">
        <v>11080</v>
      </c>
      <c r="W3166" s="575" t="s">
        <v>10992</v>
      </c>
      <c r="X3166" s="575" t="s">
        <v>11075</v>
      </c>
      <c r="Y3166" s="576" t="s">
        <v>11081</v>
      </c>
      <c r="Z3166" s="577" t="s">
        <v>11082</v>
      </c>
      <c r="AA3166" s="578" t="s">
        <v>11083</v>
      </c>
      <c r="AE3166"/>
    </row>
    <row r="3167" spans="1:31" s="563" customFormat="1">
      <c r="A3167"/>
      <c r="B3167"/>
      <c r="C3167" s="568">
        <v>2028</v>
      </c>
      <c r="D3167" s="569" t="s">
        <v>98</v>
      </c>
      <c r="E3167" s="569" t="s">
        <v>459</v>
      </c>
      <c r="F3167" s="573" t="s">
        <v>462</v>
      </c>
      <c r="G3167" s="569" t="s">
        <v>42</v>
      </c>
      <c r="H3167" s="569" t="s">
        <v>49</v>
      </c>
      <c r="I3167" s="575" t="s">
        <v>54</v>
      </c>
      <c r="J3167" s="569" t="s">
        <v>92</v>
      </c>
      <c r="K3167" s="569" t="s">
        <v>79</v>
      </c>
      <c r="L3167" s="570">
        <v>1</v>
      </c>
      <c r="M3167" s="571">
        <v>14.787507852470601</v>
      </c>
      <c r="N3167" s="572">
        <v>432.20925698823532</v>
      </c>
      <c r="O3167" s="668" t="s">
        <v>151</v>
      </c>
      <c r="P3167" s="668" t="s">
        <v>92</v>
      </c>
      <c r="Q3167" s="574" t="s">
        <v>10681</v>
      </c>
      <c r="R3167" s="574" t="s">
        <v>10682</v>
      </c>
      <c r="S3167" s="574" t="s">
        <v>11084</v>
      </c>
      <c r="T3167" s="574" t="s">
        <v>10957</v>
      </c>
      <c r="U3167" s="574" t="s">
        <v>11085</v>
      </c>
      <c r="V3167" s="574" t="s">
        <v>11086</v>
      </c>
      <c r="W3167" s="575" t="s">
        <v>10992</v>
      </c>
      <c r="X3167" s="575" t="s">
        <v>11075</v>
      </c>
      <c r="Y3167" s="576" t="s">
        <v>11087</v>
      </c>
      <c r="Z3167" s="577" t="s">
        <v>11088</v>
      </c>
      <c r="AA3167" s="578" t="s">
        <v>11083</v>
      </c>
      <c r="AE3167"/>
    </row>
    <row r="3168" spans="1:31" s="563" customFormat="1">
      <c r="A3168"/>
      <c r="B3168"/>
      <c r="C3168" s="568">
        <v>2028</v>
      </c>
      <c r="D3168" s="569" t="s">
        <v>98</v>
      </c>
      <c r="E3168" s="569" t="s">
        <v>459</v>
      </c>
      <c r="F3168" s="573" t="s">
        <v>462</v>
      </c>
      <c r="G3168" s="569" t="s">
        <v>42</v>
      </c>
      <c r="H3168" s="569" t="s">
        <v>49</v>
      </c>
      <c r="I3168" s="575" t="s">
        <v>54</v>
      </c>
      <c r="J3168" s="569" t="s">
        <v>89</v>
      </c>
      <c r="K3168" s="569" t="s">
        <v>79</v>
      </c>
      <c r="L3168" s="570">
        <v>1</v>
      </c>
      <c r="M3168" s="571">
        <v>14.833016802164487</v>
      </c>
      <c r="N3168" s="572">
        <v>432.20925698823532</v>
      </c>
      <c r="O3168" s="668" t="s">
        <v>151</v>
      </c>
      <c r="P3168" s="668" t="s">
        <v>89</v>
      </c>
      <c r="Q3168" s="574" t="s">
        <v>10681</v>
      </c>
      <c r="R3168" s="574" t="s">
        <v>10682</v>
      </c>
      <c r="S3168" s="574" t="s">
        <v>11089</v>
      </c>
      <c r="T3168" s="574" t="s">
        <v>10957</v>
      </c>
      <c r="U3168" s="574" t="s">
        <v>11090</v>
      </c>
      <c r="V3168" s="574" t="s">
        <v>11091</v>
      </c>
      <c r="W3168" s="575" t="s">
        <v>10992</v>
      </c>
      <c r="X3168" s="575" t="s">
        <v>11075</v>
      </c>
      <c r="Y3168" s="576" t="s">
        <v>11092</v>
      </c>
      <c r="Z3168" s="577" t="s">
        <v>11093</v>
      </c>
      <c r="AA3168" s="578" t="s">
        <v>11083</v>
      </c>
      <c r="AE3168"/>
    </row>
    <row r="3169" spans="1:31" s="563" customFormat="1">
      <c r="A3169"/>
      <c r="B3169"/>
      <c r="C3169" s="568">
        <v>2028</v>
      </c>
      <c r="D3169" s="569" t="s">
        <v>98</v>
      </c>
      <c r="E3169" s="569" t="s">
        <v>459</v>
      </c>
      <c r="F3169" s="573" t="s">
        <v>462</v>
      </c>
      <c r="G3169" s="569" t="s">
        <v>42</v>
      </c>
      <c r="H3169" s="569" t="s">
        <v>41</v>
      </c>
      <c r="I3169" s="575" t="s">
        <v>54</v>
      </c>
      <c r="J3169" s="569" t="s">
        <v>87</v>
      </c>
      <c r="K3169" s="569" t="s">
        <v>79</v>
      </c>
      <c r="L3169" s="570">
        <v>1</v>
      </c>
      <c r="M3169" s="571">
        <v>1.8778933554972801</v>
      </c>
      <c r="N3169" s="572">
        <v>105.56835299999999</v>
      </c>
      <c r="O3169" s="668" t="s">
        <v>151</v>
      </c>
      <c r="P3169" s="668" t="s">
        <v>87</v>
      </c>
      <c r="Q3169" s="574" t="s">
        <v>10681</v>
      </c>
      <c r="R3169" s="574" t="s">
        <v>10682</v>
      </c>
      <c r="S3169" s="574" t="s">
        <v>10572</v>
      </c>
      <c r="T3169" s="574" t="s">
        <v>10957</v>
      </c>
      <c r="U3169" s="574" t="s">
        <v>11014</v>
      </c>
      <c r="V3169" s="574" t="s">
        <v>11094</v>
      </c>
      <c r="W3169" s="575" t="s">
        <v>10992</v>
      </c>
      <c r="X3169" s="575" t="s">
        <v>11075</v>
      </c>
      <c r="Y3169" s="576" t="s">
        <v>11011</v>
      </c>
      <c r="Z3169" s="577" t="s">
        <v>11095</v>
      </c>
      <c r="AA3169" s="578" t="s">
        <v>11077</v>
      </c>
      <c r="AE3169"/>
    </row>
    <row r="3170" spans="1:31" s="563" customFormat="1">
      <c r="A3170"/>
      <c r="B3170"/>
      <c r="C3170" s="568">
        <v>2028</v>
      </c>
      <c r="D3170" s="569" t="s">
        <v>98</v>
      </c>
      <c r="E3170" s="569" t="s">
        <v>459</v>
      </c>
      <c r="F3170" s="573" t="s">
        <v>462</v>
      </c>
      <c r="G3170" s="569" t="s">
        <v>42</v>
      </c>
      <c r="H3170" s="569" t="s">
        <v>49</v>
      </c>
      <c r="I3170" s="575" t="s">
        <v>54</v>
      </c>
      <c r="J3170" s="569" t="s">
        <v>315</v>
      </c>
      <c r="K3170" s="569" t="s">
        <v>79</v>
      </c>
      <c r="L3170" s="570">
        <v>0.5</v>
      </c>
      <c r="M3170" s="571">
        <v>0.30044215296312465</v>
      </c>
      <c r="N3170" s="572">
        <v>432.20925698823532</v>
      </c>
      <c r="O3170" s="668" t="s">
        <v>151</v>
      </c>
      <c r="P3170" s="668" t="s">
        <v>76</v>
      </c>
      <c r="Q3170" s="574" t="s">
        <v>10681</v>
      </c>
      <c r="R3170" s="574" t="s">
        <v>10682</v>
      </c>
      <c r="S3170" s="574" t="s">
        <v>11096</v>
      </c>
      <c r="T3170" s="574" t="s">
        <v>10957</v>
      </c>
      <c r="U3170" s="574" t="s">
        <v>11097</v>
      </c>
      <c r="V3170" s="574" t="s">
        <v>11098</v>
      </c>
      <c r="W3170" s="575" t="s">
        <v>10992</v>
      </c>
      <c r="X3170" s="575" t="s">
        <v>11075</v>
      </c>
      <c r="Y3170" s="576" t="s">
        <v>11099</v>
      </c>
      <c r="Z3170" s="577" t="s">
        <v>11100</v>
      </c>
      <c r="AA3170" s="578" t="s">
        <v>11083</v>
      </c>
      <c r="AE3170"/>
    </row>
    <row r="3171" spans="1:31" s="563" customFormat="1">
      <c r="A3171"/>
      <c r="B3171"/>
      <c r="C3171" s="568">
        <v>2028</v>
      </c>
      <c r="D3171" s="569" t="s">
        <v>98</v>
      </c>
      <c r="E3171" s="569" t="s">
        <v>459</v>
      </c>
      <c r="F3171" s="573" t="s">
        <v>462</v>
      </c>
      <c r="G3171" s="569" t="s">
        <v>42</v>
      </c>
      <c r="H3171" s="569" t="s">
        <v>49</v>
      </c>
      <c r="I3171" s="575" t="s">
        <v>54</v>
      </c>
      <c r="J3171" s="569" t="s">
        <v>315</v>
      </c>
      <c r="K3171" s="569" t="s">
        <v>79</v>
      </c>
      <c r="L3171" s="570">
        <v>0.5</v>
      </c>
      <c r="M3171" s="571">
        <v>0.30044215296312465</v>
      </c>
      <c r="N3171" s="572">
        <v>432.20925698823532</v>
      </c>
      <c r="O3171" s="668" t="s">
        <v>151</v>
      </c>
      <c r="P3171" s="668" t="s">
        <v>76</v>
      </c>
      <c r="Q3171" s="574" t="s">
        <v>10681</v>
      </c>
      <c r="R3171" s="574" t="s">
        <v>10682</v>
      </c>
      <c r="S3171" s="574" t="s">
        <v>11096</v>
      </c>
      <c r="T3171" s="574" t="s">
        <v>10957</v>
      </c>
      <c r="U3171" s="574" t="s">
        <v>11097</v>
      </c>
      <c r="V3171" s="574" t="s">
        <v>11098</v>
      </c>
      <c r="W3171" s="575" t="s">
        <v>10992</v>
      </c>
      <c r="X3171" s="575" t="s">
        <v>11075</v>
      </c>
      <c r="Y3171" s="576" t="s">
        <v>11099</v>
      </c>
      <c r="Z3171" s="577" t="s">
        <v>11100</v>
      </c>
      <c r="AA3171" s="578" t="s">
        <v>11083</v>
      </c>
      <c r="AE3171"/>
    </row>
    <row r="3172" spans="1:31" s="563" customFormat="1">
      <c r="A3172"/>
      <c r="B3172"/>
      <c r="C3172" s="568">
        <v>2028</v>
      </c>
      <c r="D3172" s="569" t="s">
        <v>98</v>
      </c>
      <c r="E3172" s="569" t="s">
        <v>459</v>
      </c>
      <c r="F3172" s="573" t="s">
        <v>462</v>
      </c>
      <c r="G3172" s="569" t="s">
        <v>42</v>
      </c>
      <c r="H3172" s="569" t="s">
        <v>49</v>
      </c>
      <c r="I3172" s="575" t="s">
        <v>54</v>
      </c>
      <c r="J3172" s="569" t="s">
        <v>316</v>
      </c>
      <c r="K3172" s="569" t="s">
        <v>79</v>
      </c>
      <c r="L3172" s="570">
        <v>0.5</v>
      </c>
      <c r="M3172" s="571">
        <v>0.45320866863103071</v>
      </c>
      <c r="N3172" s="572">
        <v>648.31388548235304</v>
      </c>
      <c r="O3172" s="668" t="s">
        <v>151</v>
      </c>
      <c r="P3172" s="668" t="s">
        <v>76</v>
      </c>
      <c r="Q3172" s="574" t="s">
        <v>10681</v>
      </c>
      <c r="R3172" s="574" t="s">
        <v>10682</v>
      </c>
      <c r="S3172" s="574" t="s">
        <v>11101</v>
      </c>
      <c r="T3172" s="574" t="s">
        <v>10957</v>
      </c>
      <c r="U3172" s="574" t="s">
        <v>11102</v>
      </c>
      <c r="V3172" s="574" t="s">
        <v>11103</v>
      </c>
      <c r="W3172" s="575" t="s">
        <v>10992</v>
      </c>
      <c r="X3172" s="575" t="s">
        <v>11075</v>
      </c>
      <c r="Y3172" s="576" t="s">
        <v>11104</v>
      </c>
      <c r="Z3172" s="577" t="s">
        <v>11105</v>
      </c>
      <c r="AA3172" s="578" t="s">
        <v>11083</v>
      </c>
      <c r="AE3172"/>
    </row>
    <row r="3173" spans="1:31" s="563" customFormat="1">
      <c r="A3173"/>
      <c r="B3173"/>
      <c r="C3173" s="568">
        <v>2028</v>
      </c>
      <c r="D3173" s="569" t="s">
        <v>98</v>
      </c>
      <c r="E3173" s="569" t="s">
        <v>459</v>
      </c>
      <c r="F3173" s="573" t="s">
        <v>462</v>
      </c>
      <c r="G3173" s="569" t="s">
        <v>42</v>
      </c>
      <c r="H3173" s="569" t="s">
        <v>49</v>
      </c>
      <c r="I3173" s="575" t="s">
        <v>54</v>
      </c>
      <c r="J3173" s="569" t="s">
        <v>316</v>
      </c>
      <c r="K3173" s="569" t="s">
        <v>79</v>
      </c>
      <c r="L3173" s="570">
        <v>0.5</v>
      </c>
      <c r="M3173" s="571">
        <v>0.45320866863103071</v>
      </c>
      <c r="N3173" s="572">
        <v>648.31388548235304</v>
      </c>
      <c r="O3173" s="668" t="s">
        <v>151</v>
      </c>
      <c r="P3173" s="668" t="s">
        <v>76</v>
      </c>
      <c r="Q3173" s="574" t="s">
        <v>10681</v>
      </c>
      <c r="R3173" s="574" t="s">
        <v>10682</v>
      </c>
      <c r="S3173" s="574" t="s">
        <v>11101</v>
      </c>
      <c r="T3173" s="574" t="s">
        <v>10957</v>
      </c>
      <c r="U3173" s="574" t="s">
        <v>11102</v>
      </c>
      <c r="V3173" s="574" t="s">
        <v>11103</v>
      </c>
      <c r="W3173" s="575" t="s">
        <v>10992</v>
      </c>
      <c r="X3173" s="575" t="s">
        <v>11075</v>
      </c>
      <c r="Y3173" s="576" t="s">
        <v>11104</v>
      </c>
      <c r="Z3173" s="577" t="s">
        <v>11105</v>
      </c>
      <c r="AA3173" s="578" t="s">
        <v>11083</v>
      </c>
      <c r="AE3173"/>
    </row>
    <row r="3174" spans="1:31" s="563" customFormat="1">
      <c r="A3174"/>
      <c r="B3174"/>
      <c r="C3174" s="568">
        <v>2028</v>
      </c>
      <c r="D3174" s="569" t="s">
        <v>98</v>
      </c>
      <c r="E3174" s="569" t="s">
        <v>459</v>
      </c>
      <c r="F3174" s="573" t="s">
        <v>462</v>
      </c>
      <c r="G3174" s="569" t="s">
        <v>42</v>
      </c>
      <c r="H3174" s="569" t="s">
        <v>49</v>
      </c>
      <c r="I3174" s="575" t="s">
        <v>54</v>
      </c>
      <c r="J3174" s="569" t="s">
        <v>317</v>
      </c>
      <c r="K3174" s="569" t="s">
        <v>79</v>
      </c>
      <c r="L3174" s="570">
        <v>0.5</v>
      </c>
      <c r="M3174" s="571">
        <v>0.60337318848365629</v>
      </c>
      <c r="N3174" s="572">
        <v>864.41851397647065</v>
      </c>
      <c r="O3174" s="668" t="s">
        <v>151</v>
      </c>
      <c r="P3174" s="668" t="s">
        <v>76</v>
      </c>
      <c r="Q3174" s="574" t="s">
        <v>10681</v>
      </c>
      <c r="R3174" s="574" t="s">
        <v>10682</v>
      </c>
      <c r="S3174" s="574" t="s">
        <v>11106</v>
      </c>
      <c r="T3174" s="574" t="s">
        <v>10957</v>
      </c>
      <c r="U3174" s="574" t="s">
        <v>11107</v>
      </c>
      <c r="V3174" s="574" t="s">
        <v>11108</v>
      </c>
      <c r="W3174" s="575" t="s">
        <v>10992</v>
      </c>
      <c r="X3174" s="575" t="s">
        <v>11075</v>
      </c>
      <c r="Y3174" s="576" t="s">
        <v>11109</v>
      </c>
      <c r="Z3174" s="577" t="s">
        <v>11110</v>
      </c>
      <c r="AA3174" s="578" t="s">
        <v>11083</v>
      </c>
      <c r="AE3174"/>
    </row>
    <row r="3175" spans="1:31" s="563" customFormat="1">
      <c r="A3175"/>
      <c r="B3175"/>
      <c r="C3175" s="568">
        <v>2028</v>
      </c>
      <c r="D3175" s="569" t="s">
        <v>98</v>
      </c>
      <c r="E3175" s="569" t="s">
        <v>459</v>
      </c>
      <c r="F3175" s="573" t="s">
        <v>462</v>
      </c>
      <c r="G3175" s="569" t="s">
        <v>42</v>
      </c>
      <c r="H3175" s="569" t="s">
        <v>49</v>
      </c>
      <c r="I3175" s="575" t="s">
        <v>54</v>
      </c>
      <c r="J3175" s="569" t="s">
        <v>317</v>
      </c>
      <c r="K3175" s="569" t="s">
        <v>79</v>
      </c>
      <c r="L3175" s="570">
        <v>0.5</v>
      </c>
      <c r="M3175" s="571">
        <v>0.60337318848365629</v>
      </c>
      <c r="N3175" s="572">
        <v>864.41851397647065</v>
      </c>
      <c r="O3175" s="668" t="s">
        <v>151</v>
      </c>
      <c r="P3175" s="668" t="s">
        <v>76</v>
      </c>
      <c r="Q3175" s="574" t="s">
        <v>10681</v>
      </c>
      <c r="R3175" s="574" t="s">
        <v>10682</v>
      </c>
      <c r="S3175" s="574" t="s">
        <v>11106</v>
      </c>
      <c r="T3175" s="574" t="s">
        <v>10957</v>
      </c>
      <c r="U3175" s="574" t="s">
        <v>11107</v>
      </c>
      <c r="V3175" s="574" t="s">
        <v>11108</v>
      </c>
      <c r="W3175" s="575" t="s">
        <v>10992</v>
      </c>
      <c r="X3175" s="575" t="s">
        <v>11075</v>
      </c>
      <c r="Y3175" s="576" t="s">
        <v>11109</v>
      </c>
      <c r="Z3175" s="577" t="s">
        <v>11110</v>
      </c>
      <c r="AA3175" s="578" t="s">
        <v>11083</v>
      </c>
      <c r="AE3175"/>
    </row>
    <row r="3176" spans="1:31" s="563" customFormat="1">
      <c r="A3176"/>
      <c r="B3176"/>
      <c r="C3176" s="568">
        <v>2028</v>
      </c>
      <c r="D3176" s="569" t="s">
        <v>98</v>
      </c>
      <c r="E3176" s="569" t="s">
        <v>459</v>
      </c>
      <c r="F3176" s="573" t="s">
        <v>462</v>
      </c>
      <c r="G3176" s="569" t="s">
        <v>42</v>
      </c>
      <c r="H3176" s="569" t="s">
        <v>49</v>
      </c>
      <c r="I3176" s="575" t="s">
        <v>54</v>
      </c>
      <c r="J3176" s="569" t="s">
        <v>314</v>
      </c>
      <c r="K3176" s="569" t="s">
        <v>79</v>
      </c>
      <c r="L3176" s="570">
        <v>0.5</v>
      </c>
      <c r="M3176" s="571">
        <v>0.11278470019401021</v>
      </c>
      <c r="N3176" s="572">
        <v>324.15694274117652</v>
      </c>
      <c r="O3176" s="668" t="s">
        <v>151</v>
      </c>
      <c r="P3176" s="668" t="s">
        <v>73</v>
      </c>
      <c r="Q3176" s="574" t="s">
        <v>10681</v>
      </c>
      <c r="R3176" s="574" t="s">
        <v>10682</v>
      </c>
      <c r="S3176" s="574" t="s">
        <v>11111</v>
      </c>
      <c r="T3176" s="574" t="s">
        <v>10957</v>
      </c>
      <c r="U3176" s="574" t="s">
        <v>11112</v>
      </c>
      <c r="V3176" s="574" t="s">
        <v>11113</v>
      </c>
      <c r="W3176" s="575" t="s">
        <v>10992</v>
      </c>
      <c r="X3176" s="575" t="s">
        <v>11075</v>
      </c>
      <c r="Y3176" s="576" t="s">
        <v>11114</v>
      </c>
      <c r="Z3176" s="577" t="s">
        <v>11115</v>
      </c>
      <c r="AA3176" s="578" t="s">
        <v>11083</v>
      </c>
      <c r="AE3176"/>
    </row>
    <row r="3177" spans="1:31" s="563" customFormat="1">
      <c r="A3177"/>
      <c r="B3177"/>
      <c r="C3177" s="568">
        <v>2028</v>
      </c>
      <c r="D3177" s="569" t="s">
        <v>98</v>
      </c>
      <c r="E3177" s="569" t="s">
        <v>459</v>
      </c>
      <c r="F3177" s="573" t="s">
        <v>462</v>
      </c>
      <c r="G3177" s="569" t="s">
        <v>42</v>
      </c>
      <c r="H3177" s="569" t="s">
        <v>49</v>
      </c>
      <c r="I3177" s="575" t="s">
        <v>54</v>
      </c>
      <c r="J3177" s="569" t="s">
        <v>314</v>
      </c>
      <c r="K3177" s="569" t="s">
        <v>79</v>
      </c>
      <c r="L3177" s="570">
        <v>0.5</v>
      </c>
      <c r="M3177" s="571">
        <v>0.11278470019401021</v>
      </c>
      <c r="N3177" s="572">
        <v>324.15694274117652</v>
      </c>
      <c r="O3177" s="668" t="s">
        <v>151</v>
      </c>
      <c r="P3177" s="668" t="s">
        <v>73</v>
      </c>
      <c r="Q3177" s="574" t="s">
        <v>10681</v>
      </c>
      <c r="R3177" s="574" t="s">
        <v>10682</v>
      </c>
      <c r="S3177" s="574" t="s">
        <v>11111</v>
      </c>
      <c r="T3177" s="574" t="s">
        <v>10957</v>
      </c>
      <c r="U3177" s="574" t="s">
        <v>11112</v>
      </c>
      <c r="V3177" s="574" t="s">
        <v>11113</v>
      </c>
      <c r="W3177" s="575" t="s">
        <v>10992</v>
      </c>
      <c r="X3177" s="575" t="s">
        <v>11075</v>
      </c>
      <c r="Y3177" s="576" t="s">
        <v>11114</v>
      </c>
      <c r="Z3177" s="577" t="s">
        <v>11115</v>
      </c>
      <c r="AA3177" s="578" t="s">
        <v>11083</v>
      </c>
      <c r="AE3177"/>
    </row>
    <row r="3178" spans="1:31" s="563" customFormat="1">
      <c r="A3178"/>
      <c r="B3178"/>
      <c r="C3178" s="568">
        <v>2028</v>
      </c>
      <c r="D3178" s="569" t="s">
        <v>98</v>
      </c>
      <c r="E3178" s="569" t="s">
        <v>459</v>
      </c>
      <c r="F3178" s="573" t="s">
        <v>462</v>
      </c>
      <c r="G3178" s="569" t="s">
        <v>42</v>
      </c>
      <c r="H3178" s="569" t="s">
        <v>49</v>
      </c>
      <c r="I3178" s="575" t="s">
        <v>54</v>
      </c>
      <c r="J3178" s="569" t="s">
        <v>312</v>
      </c>
      <c r="K3178" s="569" t="s">
        <v>79</v>
      </c>
      <c r="L3178" s="570">
        <v>0.5</v>
      </c>
      <c r="M3178" s="571">
        <v>0.11305899554010859</v>
      </c>
      <c r="N3178" s="572">
        <v>324.15694274117652</v>
      </c>
      <c r="O3178" s="668" t="s">
        <v>151</v>
      </c>
      <c r="P3178" s="668" t="s">
        <v>73</v>
      </c>
      <c r="Q3178" s="574" t="s">
        <v>10681</v>
      </c>
      <c r="R3178" s="574" t="s">
        <v>10682</v>
      </c>
      <c r="S3178" s="574" t="s">
        <v>11116</v>
      </c>
      <c r="T3178" s="574" t="s">
        <v>10957</v>
      </c>
      <c r="U3178" s="574" t="s">
        <v>11117</v>
      </c>
      <c r="V3178" s="574" t="s">
        <v>11118</v>
      </c>
      <c r="W3178" s="575" t="s">
        <v>10992</v>
      </c>
      <c r="X3178" s="575" t="s">
        <v>11075</v>
      </c>
      <c r="Y3178" s="576" t="s">
        <v>11119</v>
      </c>
      <c r="Z3178" s="577" t="s">
        <v>11120</v>
      </c>
      <c r="AA3178" s="578" t="s">
        <v>11083</v>
      </c>
      <c r="AE3178"/>
    </row>
    <row r="3179" spans="1:31" s="563" customFormat="1">
      <c r="A3179"/>
      <c r="B3179"/>
      <c r="C3179" s="568">
        <v>2028</v>
      </c>
      <c r="D3179" s="569" t="s">
        <v>98</v>
      </c>
      <c r="E3179" s="569" t="s">
        <v>459</v>
      </c>
      <c r="F3179" s="573" t="s">
        <v>462</v>
      </c>
      <c r="G3179" s="569" t="s">
        <v>42</v>
      </c>
      <c r="H3179" s="569" t="s">
        <v>49</v>
      </c>
      <c r="I3179" s="575" t="s">
        <v>54</v>
      </c>
      <c r="J3179" s="569" t="s">
        <v>312</v>
      </c>
      <c r="K3179" s="569" t="s">
        <v>79</v>
      </c>
      <c r="L3179" s="570">
        <v>0.5</v>
      </c>
      <c r="M3179" s="571">
        <v>0.11305899554010859</v>
      </c>
      <c r="N3179" s="572">
        <v>324.15694274117652</v>
      </c>
      <c r="O3179" s="668" t="s">
        <v>151</v>
      </c>
      <c r="P3179" s="668" t="s">
        <v>73</v>
      </c>
      <c r="Q3179" s="574" t="s">
        <v>10681</v>
      </c>
      <c r="R3179" s="574" t="s">
        <v>10682</v>
      </c>
      <c r="S3179" s="574" t="s">
        <v>11116</v>
      </c>
      <c r="T3179" s="574" t="s">
        <v>10957</v>
      </c>
      <c r="U3179" s="574" t="s">
        <v>11117</v>
      </c>
      <c r="V3179" s="574" t="s">
        <v>11118</v>
      </c>
      <c r="W3179" s="575" t="s">
        <v>10992</v>
      </c>
      <c r="X3179" s="575" t="s">
        <v>11075</v>
      </c>
      <c r="Y3179" s="576" t="s">
        <v>11119</v>
      </c>
      <c r="Z3179" s="577" t="s">
        <v>11120</v>
      </c>
      <c r="AA3179" s="578" t="s">
        <v>11083</v>
      </c>
      <c r="AE3179"/>
    </row>
    <row r="3180" spans="1:31" s="563" customFormat="1">
      <c r="A3180"/>
      <c r="B3180"/>
      <c r="C3180" s="568">
        <v>2028</v>
      </c>
      <c r="D3180" s="569" t="s">
        <v>98</v>
      </c>
      <c r="E3180" s="569" t="s">
        <v>459</v>
      </c>
      <c r="F3180" s="573" t="s">
        <v>462</v>
      </c>
      <c r="G3180" s="569" t="s">
        <v>42</v>
      </c>
      <c r="H3180" s="569" t="s">
        <v>49</v>
      </c>
      <c r="I3180" s="575" t="s">
        <v>54</v>
      </c>
      <c r="J3180" s="569" t="s">
        <v>313</v>
      </c>
      <c r="K3180" s="569" t="s">
        <v>79</v>
      </c>
      <c r="L3180" s="570">
        <v>0.5</v>
      </c>
      <c r="M3180" s="571">
        <v>0.11260865894384635</v>
      </c>
      <c r="N3180" s="572">
        <v>324.15694274117652</v>
      </c>
      <c r="O3180" s="668" t="s">
        <v>151</v>
      </c>
      <c r="P3180" s="668" t="s">
        <v>73</v>
      </c>
      <c r="Q3180" s="574" t="s">
        <v>10681</v>
      </c>
      <c r="R3180" s="574" t="s">
        <v>10682</v>
      </c>
      <c r="S3180" s="574" t="s">
        <v>11121</v>
      </c>
      <c r="T3180" s="574" t="s">
        <v>10957</v>
      </c>
      <c r="U3180" s="574" t="s">
        <v>11122</v>
      </c>
      <c r="V3180" s="574" t="s">
        <v>11123</v>
      </c>
      <c r="W3180" s="575" t="s">
        <v>10992</v>
      </c>
      <c r="X3180" s="575" t="s">
        <v>11075</v>
      </c>
      <c r="Y3180" s="576" t="s">
        <v>11124</v>
      </c>
      <c r="Z3180" s="577" t="s">
        <v>11125</v>
      </c>
      <c r="AA3180" s="578" t="s">
        <v>11083</v>
      </c>
      <c r="AE3180"/>
    </row>
    <row r="3181" spans="1:31" s="563" customFormat="1">
      <c r="A3181"/>
      <c r="B3181"/>
      <c r="C3181" s="568">
        <v>2028</v>
      </c>
      <c r="D3181" s="569" t="s">
        <v>98</v>
      </c>
      <c r="E3181" s="569" t="s">
        <v>459</v>
      </c>
      <c r="F3181" s="573" t="s">
        <v>462</v>
      </c>
      <c r="G3181" s="569" t="s">
        <v>42</v>
      </c>
      <c r="H3181" s="569" t="s">
        <v>49</v>
      </c>
      <c r="I3181" s="575" t="s">
        <v>54</v>
      </c>
      <c r="J3181" s="569" t="s">
        <v>313</v>
      </c>
      <c r="K3181" s="569" t="s">
        <v>79</v>
      </c>
      <c r="L3181" s="570">
        <v>0.5</v>
      </c>
      <c r="M3181" s="571">
        <v>0.11260865894384635</v>
      </c>
      <c r="N3181" s="572">
        <v>324.15694274117652</v>
      </c>
      <c r="O3181" s="668" t="s">
        <v>151</v>
      </c>
      <c r="P3181" s="668" t="s">
        <v>73</v>
      </c>
      <c r="Q3181" s="574" t="s">
        <v>10681</v>
      </c>
      <c r="R3181" s="574" t="s">
        <v>10682</v>
      </c>
      <c r="S3181" s="574" t="s">
        <v>11121</v>
      </c>
      <c r="T3181" s="574" t="s">
        <v>10957</v>
      </c>
      <c r="U3181" s="574" t="s">
        <v>11122</v>
      </c>
      <c r="V3181" s="574" t="s">
        <v>11123</v>
      </c>
      <c r="W3181" s="575" t="s">
        <v>10992</v>
      </c>
      <c r="X3181" s="575" t="s">
        <v>11075</v>
      </c>
      <c r="Y3181" s="576" t="s">
        <v>11124</v>
      </c>
      <c r="Z3181" s="577" t="s">
        <v>11125</v>
      </c>
      <c r="AA3181" s="578" t="s">
        <v>11083</v>
      </c>
      <c r="AE3181"/>
    </row>
    <row r="3182" spans="1:31" s="563" customFormat="1">
      <c r="A3182"/>
      <c r="B3182"/>
      <c r="C3182" s="568">
        <v>2028</v>
      </c>
      <c r="D3182" s="569" t="s">
        <v>102</v>
      </c>
      <c r="E3182" s="569" t="s">
        <v>356</v>
      </c>
      <c r="F3182" s="573" t="s">
        <v>462</v>
      </c>
      <c r="G3182" s="569" t="s">
        <v>42</v>
      </c>
      <c r="H3182" s="569" t="s">
        <v>41</v>
      </c>
      <c r="I3182" s="575" t="s">
        <v>54</v>
      </c>
      <c r="J3182" s="569" t="s">
        <v>352</v>
      </c>
      <c r="K3182" s="569" t="s">
        <v>346</v>
      </c>
      <c r="L3182" s="570">
        <v>1</v>
      </c>
      <c r="M3182" s="571">
        <v>1.0337471614360152</v>
      </c>
      <c r="N3182" s="572">
        <v>60.289853303571412</v>
      </c>
      <c r="O3182" s="668" t="s">
        <v>151</v>
      </c>
      <c r="P3182" s="668" t="s">
        <v>352</v>
      </c>
      <c r="Q3182" s="574" t="s">
        <v>10506</v>
      </c>
      <c r="R3182" s="574" t="s">
        <v>10507</v>
      </c>
      <c r="S3182" s="574" t="s">
        <v>10508</v>
      </c>
      <c r="T3182" s="574" t="s">
        <v>11126</v>
      </c>
      <c r="U3182" s="574" t="s">
        <v>10510</v>
      </c>
      <c r="V3182" s="574" t="s">
        <v>10511</v>
      </c>
      <c r="W3182" s="575" t="s">
        <v>11127</v>
      </c>
      <c r="X3182" s="575" t="s">
        <v>11128</v>
      </c>
      <c r="Y3182" s="576" t="s">
        <v>11129</v>
      </c>
      <c r="Z3182" s="577" t="s">
        <v>11130</v>
      </c>
      <c r="AA3182" s="578" t="s">
        <v>11131</v>
      </c>
      <c r="AE3182"/>
    </row>
    <row r="3183" spans="1:31" s="563" customFormat="1">
      <c r="A3183"/>
      <c r="B3183"/>
      <c r="C3183" s="568">
        <v>2028</v>
      </c>
      <c r="D3183" s="569" t="s">
        <v>102</v>
      </c>
      <c r="E3183" s="569" t="s">
        <v>356</v>
      </c>
      <c r="F3183" s="573" t="s">
        <v>462</v>
      </c>
      <c r="G3183" s="569" t="s">
        <v>42</v>
      </c>
      <c r="H3183" s="569" t="s">
        <v>41</v>
      </c>
      <c r="I3183" s="575" t="s">
        <v>54</v>
      </c>
      <c r="J3183" s="569" t="s">
        <v>116</v>
      </c>
      <c r="K3183" s="569" t="s">
        <v>111</v>
      </c>
      <c r="L3183" s="570">
        <v>0.1</v>
      </c>
      <c r="M3183" s="571">
        <v>4.3995000751358961E-2</v>
      </c>
      <c r="N3183" s="572">
        <v>0.28558351564849621</v>
      </c>
      <c r="O3183" s="668" t="s">
        <v>382</v>
      </c>
      <c r="P3183" s="668" t="s">
        <v>116</v>
      </c>
      <c r="Q3183" s="574" t="s">
        <v>10632</v>
      </c>
      <c r="R3183" s="574" t="s">
        <v>10633</v>
      </c>
      <c r="S3183" s="574" t="s">
        <v>10519</v>
      </c>
      <c r="T3183" s="574" t="s">
        <v>11126</v>
      </c>
      <c r="U3183" s="574" t="s">
        <v>11132</v>
      </c>
      <c r="V3183" s="574" t="s">
        <v>11133</v>
      </c>
      <c r="W3183" s="575" t="s">
        <v>11134</v>
      </c>
      <c r="X3183" s="575" t="s">
        <v>11135</v>
      </c>
      <c r="Y3183" s="576" t="s">
        <v>11136</v>
      </c>
      <c r="Z3183" s="577" t="s">
        <v>11137</v>
      </c>
      <c r="AA3183" s="578" t="s">
        <v>11138</v>
      </c>
      <c r="AE3183"/>
    </row>
    <row r="3184" spans="1:31" s="563" customFormat="1">
      <c r="A3184"/>
      <c r="B3184"/>
      <c r="C3184" s="568">
        <v>2028</v>
      </c>
      <c r="D3184" s="569" t="s">
        <v>102</v>
      </c>
      <c r="E3184" s="569" t="s">
        <v>356</v>
      </c>
      <c r="F3184" s="573" t="s">
        <v>462</v>
      </c>
      <c r="G3184" s="569" t="s">
        <v>42</v>
      </c>
      <c r="H3184" s="569" t="s">
        <v>41</v>
      </c>
      <c r="I3184" s="575" t="s">
        <v>54</v>
      </c>
      <c r="J3184" s="569" t="s">
        <v>116</v>
      </c>
      <c r="K3184" s="569" t="s">
        <v>330</v>
      </c>
      <c r="L3184" s="570">
        <v>0.9</v>
      </c>
      <c r="M3184" s="571">
        <v>0.39595500676223067</v>
      </c>
      <c r="N3184" s="572">
        <v>2.5702516408364664</v>
      </c>
      <c r="O3184" s="668" t="s">
        <v>382</v>
      </c>
      <c r="P3184" s="668" t="s">
        <v>116</v>
      </c>
      <c r="Q3184" s="574" t="s">
        <v>10545</v>
      </c>
      <c r="R3184" s="574" t="s">
        <v>10546</v>
      </c>
      <c r="S3184" s="574" t="s">
        <v>10519</v>
      </c>
      <c r="T3184" s="574" t="s">
        <v>11126</v>
      </c>
      <c r="U3184" s="574" t="s">
        <v>11139</v>
      </c>
      <c r="V3184" s="574" t="s">
        <v>11140</v>
      </c>
      <c r="W3184" s="575" t="s">
        <v>11141</v>
      </c>
      <c r="X3184" s="575" t="s">
        <v>11142</v>
      </c>
      <c r="Y3184" s="576" t="s">
        <v>11136</v>
      </c>
      <c r="Z3184" s="577" t="s">
        <v>11143</v>
      </c>
      <c r="AA3184" s="578" t="s">
        <v>11144</v>
      </c>
      <c r="AE3184"/>
    </row>
    <row r="3185" spans="1:31" s="563" customFormat="1">
      <c r="A3185"/>
      <c r="B3185"/>
      <c r="C3185" s="568">
        <v>2028</v>
      </c>
      <c r="D3185" s="569" t="s">
        <v>102</v>
      </c>
      <c r="E3185" s="569" t="s">
        <v>356</v>
      </c>
      <c r="F3185" s="573" t="s">
        <v>462</v>
      </c>
      <c r="G3185" s="569" t="s">
        <v>42</v>
      </c>
      <c r="H3185" s="569" t="s">
        <v>41</v>
      </c>
      <c r="I3185" s="575" t="s">
        <v>54</v>
      </c>
      <c r="J3185" s="569" t="s">
        <v>109</v>
      </c>
      <c r="K3185" s="569" t="s">
        <v>111</v>
      </c>
      <c r="L3185" s="570">
        <v>0.3</v>
      </c>
      <c r="M3185" s="571">
        <v>0.26668169652171547</v>
      </c>
      <c r="N3185" s="572">
        <v>17.135010938909772</v>
      </c>
      <c r="O3185" s="668" t="s">
        <v>381</v>
      </c>
      <c r="P3185" s="668" t="s">
        <v>109</v>
      </c>
      <c r="Q3185" s="574" t="s">
        <v>10632</v>
      </c>
      <c r="R3185" s="574" t="s">
        <v>10633</v>
      </c>
      <c r="S3185" s="574" t="s">
        <v>10537</v>
      </c>
      <c r="T3185" s="574" t="s">
        <v>11126</v>
      </c>
      <c r="U3185" s="574" t="s">
        <v>10974</v>
      </c>
      <c r="V3185" s="574" t="s">
        <v>11145</v>
      </c>
      <c r="W3185" s="575" t="s">
        <v>11134</v>
      </c>
      <c r="X3185" s="575" t="s">
        <v>11135</v>
      </c>
      <c r="Y3185" s="576" t="s">
        <v>11146</v>
      </c>
      <c r="Z3185" s="577" t="s">
        <v>11147</v>
      </c>
      <c r="AA3185" s="578" t="s">
        <v>11138</v>
      </c>
      <c r="AE3185"/>
    </row>
    <row r="3186" spans="1:31" s="563" customFormat="1">
      <c r="A3186"/>
      <c r="B3186"/>
      <c r="C3186" s="568">
        <v>2028</v>
      </c>
      <c r="D3186" s="569" t="s">
        <v>102</v>
      </c>
      <c r="E3186" s="569" t="s">
        <v>356</v>
      </c>
      <c r="F3186" s="573" t="s">
        <v>462</v>
      </c>
      <c r="G3186" s="569" t="s">
        <v>42</v>
      </c>
      <c r="H3186" s="569" t="s">
        <v>41</v>
      </c>
      <c r="I3186" s="575" t="s">
        <v>54</v>
      </c>
      <c r="J3186" s="569" t="s">
        <v>109</v>
      </c>
      <c r="K3186" s="569" t="s">
        <v>474</v>
      </c>
      <c r="L3186" s="570">
        <v>0.7</v>
      </c>
      <c r="M3186" s="571">
        <v>0.62225729188400281</v>
      </c>
      <c r="N3186" s="572">
        <v>39.981692190789467</v>
      </c>
      <c r="O3186" s="668" t="s">
        <v>381</v>
      </c>
      <c r="P3186" s="668" t="s">
        <v>109</v>
      </c>
      <c r="Q3186" s="574" t="s">
        <v>11148</v>
      </c>
      <c r="R3186" s="574" t="s">
        <v>11149</v>
      </c>
      <c r="S3186" s="574" t="s">
        <v>10537</v>
      </c>
      <c r="T3186" s="574" t="s">
        <v>11126</v>
      </c>
      <c r="U3186" s="574" t="s">
        <v>11150</v>
      </c>
      <c r="V3186" s="574" t="s">
        <v>11151</v>
      </c>
      <c r="W3186" s="575" t="s">
        <v>11152</v>
      </c>
      <c r="X3186" s="575" t="s">
        <v>11153</v>
      </c>
      <c r="Y3186" s="576" t="s">
        <v>11146</v>
      </c>
      <c r="Z3186" s="577" t="s">
        <v>11154</v>
      </c>
      <c r="AA3186" s="578" t="s">
        <v>11155</v>
      </c>
      <c r="AE3186"/>
    </row>
    <row r="3187" spans="1:31" s="563" customFormat="1">
      <c r="A3187"/>
      <c r="B3187"/>
      <c r="C3187" s="568">
        <v>2028</v>
      </c>
      <c r="D3187" s="569" t="s">
        <v>102</v>
      </c>
      <c r="E3187" s="569" t="s">
        <v>356</v>
      </c>
      <c r="F3187" s="573" t="s">
        <v>462</v>
      </c>
      <c r="G3187" s="569" t="s">
        <v>42</v>
      </c>
      <c r="H3187" s="569" t="s">
        <v>41</v>
      </c>
      <c r="I3187" s="575" t="s">
        <v>54</v>
      </c>
      <c r="J3187" s="569" t="s">
        <v>350</v>
      </c>
      <c r="K3187" s="569" t="s">
        <v>330</v>
      </c>
      <c r="L3187" s="570">
        <v>0.1</v>
      </c>
      <c r="M3187" s="571">
        <v>8.7759281770752512E-2</v>
      </c>
      <c r="N3187" s="572">
        <v>12.057970660714284</v>
      </c>
      <c r="O3187" s="668" t="s">
        <v>151</v>
      </c>
      <c r="P3187" s="668" t="s">
        <v>350</v>
      </c>
      <c r="Q3187" s="574" t="s">
        <v>10545</v>
      </c>
      <c r="R3187" s="574" t="s">
        <v>10546</v>
      </c>
      <c r="S3187" s="574" t="s">
        <v>10547</v>
      </c>
      <c r="T3187" s="574" t="s">
        <v>11126</v>
      </c>
      <c r="U3187" s="574" t="s">
        <v>10548</v>
      </c>
      <c r="V3187" s="574" t="s">
        <v>10549</v>
      </c>
      <c r="W3187" s="575" t="s">
        <v>11141</v>
      </c>
      <c r="X3187" s="575" t="s">
        <v>11142</v>
      </c>
      <c r="Y3187" s="576" t="s">
        <v>11156</v>
      </c>
      <c r="Z3187" s="577" t="s">
        <v>11157</v>
      </c>
      <c r="AA3187" s="578" t="s">
        <v>11144</v>
      </c>
      <c r="AE3187"/>
    </row>
    <row r="3188" spans="1:31" s="563" customFormat="1">
      <c r="A3188"/>
      <c r="B3188"/>
      <c r="C3188" s="568">
        <v>2028</v>
      </c>
      <c r="D3188" s="569" t="s">
        <v>102</v>
      </c>
      <c r="E3188" s="569" t="s">
        <v>356</v>
      </c>
      <c r="F3188" s="573" t="s">
        <v>462</v>
      </c>
      <c r="G3188" s="569" t="s">
        <v>42</v>
      </c>
      <c r="H3188" s="569" t="s">
        <v>41</v>
      </c>
      <c r="I3188" s="575" t="s">
        <v>54</v>
      </c>
      <c r="J3188" s="569" t="s">
        <v>350</v>
      </c>
      <c r="K3188" s="569" t="s">
        <v>79</v>
      </c>
      <c r="L3188" s="570">
        <v>0.9</v>
      </c>
      <c r="M3188" s="571">
        <v>0.78983353593677263</v>
      </c>
      <c r="N3188" s="572">
        <v>108.52173594642858</v>
      </c>
      <c r="O3188" s="668" t="s">
        <v>151</v>
      </c>
      <c r="P3188" s="668" t="s">
        <v>350</v>
      </c>
      <c r="Q3188" s="574" t="s">
        <v>10681</v>
      </c>
      <c r="R3188" s="574" t="s">
        <v>10682</v>
      </c>
      <c r="S3188" s="574" t="s">
        <v>10547</v>
      </c>
      <c r="T3188" s="574" t="s">
        <v>11126</v>
      </c>
      <c r="U3188" s="574" t="s">
        <v>10990</v>
      </c>
      <c r="V3188" s="574" t="s">
        <v>11158</v>
      </c>
      <c r="W3188" s="575" t="s">
        <v>11159</v>
      </c>
      <c r="X3188" s="575" t="s">
        <v>11160</v>
      </c>
      <c r="Y3188" s="576" t="s">
        <v>11156</v>
      </c>
      <c r="Z3188" s="577" t="s">
        <v>11161</v>
      </c>
      <c r="AA3188" s="578" t="s">
        <v>11162</v>
      </c>
      <c r="AE3188"/>
    </row>
    <row r="3189" spans="1:31" s="563" customFormat="1">
      <c r="A3189"/>
      <c r="B3189"/>
      <c r="C3189" s="568">
        <v>2028</v>
      </c>
      <c r="D3189" s="569" t="s">
        <v>102</v>
      </c>
      <c r="E3189" s="569" t="s">
        <v>356</v>
      </c>
      <c r="F3189" s="573" t="s">
        <v>462</v>
      </c>
      <c r="G3189" s="569" t="s">
        <v>42</v>
      </c>
      <c r="H3189" s="569" t="s">
        <v>41</v>
      </c>
      <c r="I3189" s="575" t="s">
        <v>54</v>
      </c>
      <c r="J3189" s="569" t="s">
        <v>99</v>
      </c>
      <c r="K3189" s="569" t="s">
        <v>79</v>
      </c>
      <c r="L3189" s="570">
        <v>1</v>
      </c>
      <c r="M3189" s="571">
        <v>9.2940423420622295E-2</v>
      </c>
      <c r="N3189" s="572">
        <v>108.52173594642854</v>
      </c>
      <c r="O3189" s="668" t="s">
        <v>151</v>
      </c>
      <c r="P3189" s="668" t="s">
        <v>99</v>
      </c>
      <c r="Q3189" s="574" t="s">
        <v>10681</v>
      </c>
      <c r="R3189" s="574" t="s">
        <v>10682</v>
      </c>
      <c r="S3189" s="574" t="s">
        <v>10557</v>
      </c>
      <c r="T3189" s="574" t="s">
        <v>11126</v>
      </c>
      <c r="U3189" s="574" t="s">
        <v>10996</v>
      </c>
      <c r="V3189" s="574" t="s">
        <v>11163</v>
      </c>
      <c r="W3189" s="575" t="s">
        <v>11159</v>
      </c>
      <c r="X3189" s="575" t="s">
        <v>11160</v>
      </c>
      <c r="Y3189" s="576" t="s">
        <v>11164</v>
      </c>
      <c r="Z3189" s="577" t="s">
        <v>11165</v>
      </c>
      <c r="AA3189" s="578" t="s">
        <v>11162</v>
      </c>
      <c r="AE3189"/>
    </row>
    <row r="3190" spans="1:31" s="563" customFormat="1">
      <c r="A3190"/>
      <c r="B3190"/>
      <c r="C3190" s="568">
        <v>2028</v>
      </c>
      <c r="D3190" s="569" t="s">
        <v>102</v>
      </c>
      <c r="E3190" s="569" t="s">
        <v>356</v>
      </c>
      <c r="F3190" s="573" t="s">
        <v>462</v>
      </c>
      <c r="G3190" s="569" t="s">
        <v>42</v>
      </c>
      <c r="H3190" s="569" t="s">
        <v>41</v>
      </c>
      <c r="I3190" s="575" t="s">
        <v>54</v>
      </c>
      <c r="J3190" s="569" t="s">
        <v>96</v>
      </c>
      <c r="K3190" s="569" t="s">
        <v>79</v>
      </c>
      <c r="L3190" s="570">
        <v>1</v>
      </c>
      <c r="M3190" s="571">
        <v>1.0343210868219186E-2</v>
      </c>
      <c r="N3190" s="572">
        <v>24.115941321428569</v>
      </c>
      <c r="O3190" s="668" t="s">
        <v>151</v>
      </c>
      <c r="P3190" s="668" t="s">
        <v>96</v>
      </c>
      <c r="Q3190" s="574" t="s">
        <v>10681</v>
      </c>
      <c r="R3190" s="574" t="s">
        <v>10682</v>
      </c>
      <c r="S3190" s="574" t="s">
        <v>10565</v>
      </c>
      <c r="T3190" s="574" t="s">
        <v>11126</v>
      </c>
      <c r="U3190" s="574" t="s">
        <v>11073</v>
      </c>
      <c r="V3190" s="574" t="s">
        <v>11074</v>
      </c>
      <c r="W3190" s="575" t="s">
        <v>11159</v>
      </c>
      <c r="X3190" s="575" t="s">
        <v>11160</v>
      </c>
      <c r="Y3190" s="576" t="s">
        <v>11166</v>
      </c>
      <c r="Z3190" s="577" t="s">
        <v>11167</v>
      </c>
      <c r="AA3190" s="578" t="s">
        <v>11162</v>
      </c>
      <c r="AE3190"/>
    </row>
    <row r="3191" spans="1:31" s="563" customFormat="1">
      <c r="A3191"/>
      <c r="B3191"/>
      <c r="C3191" s="568">
        <v>2028</v>
      </c>
      <c r="D3191" s="569" t="s">
        <v>102</v>
      </c>
      <c r="E3191" s="569" t="s">
        <v>356</v>
      </c>
      <c r="F3191" s="573" t="s">
        <v>462</v>
      </c>
      <c r="G3191" s="569" t="s">
        <v>42</v>
      </c>
      <c r="H3191" s="569" t="s">
        <v>41</v>
      </c>
      <c r="I3191" s="575" t="s">
        <v>54</v>
      </c>
      <c r="J3191" s="569" t="s">
        <v>87</v>
      </c>
      <c r="K3191" s="569" t="s">
        <v>104</v>
      </c>
      <c r="L3191" s="570">
        <v>0.2</v>
      </c>
      <c r="M3191" s="571">
        <v>0.1667607938396268</v>
      </c>
      <c r="N3191" s="572">
        <v>10.852173594642853</v>
      </c>
      <c r="O3191" s="668" t="s">
        <v>151</v>
      </c>
      <c r="P3191" s="668" t="s">
        <v>87</v>
      </c>
      <c r="Q3191" s="574" t="s">
        <v>10583</v>
      </c>
      <c r="R3191" s="574" t="s">
        <v>10584</v>
      </c>
      <c r="S3191" s="574" t="s">
        <v>10572</v>
      </c>
      <c r="T3191" s="574" t="s">
        <v>11126</v>
      </c>
      <c r="U3191" s="574" t="s">
        <v>10585</v>
      </c>
      <c r="V3191" s="574" t="s">
        <v>10586</v>
      </c>
      <c r="W3191" s="575" t="s">
        <v>11168</v>
      </c>
      <c r="X3191" s="575" t="s">
        <v>11169</v>
      </c>
      <c r="Y3191" s="576" t="s">
        <v>11170</v>
      </c>
      <c r="Z3191" s="577" t="s">
        <v>11171</v>
      </c>
      <c r="AA3191" s="578" t="s">
        <v>11172</v>
      </c>
      <c r="AE3191"/>
    </row>
    <row r="3192" spans="1:31" s="563" customFormat="1">
      <c r="A3192"/>
      <c r="B3192"/>
      <c r="C3192" s="568">
        <v>2028</v>
      </c>
      <c r="D3192" s="569" t="s">
        <v>102</v>
      </c>
      <c r="E3192" s="569" t="s">
        <v>356</v>
      </c>
      <c r="F3192" s="573" t="s">
        <v>462</v>
      </c>
      <c r="G3192" s="569" t="s">
        <v>42</v>
      </c>
      <c r="H3192" s="569" t="s">
        <v>41</v>
      </c>
      <c r="I3192" s="575" t="s">
        <v>54</v>
      </c>
      <c r="J3192" s="569" t="s">
        <v>87</v>
      </c>
      <c r="K3192" s="569" t="s">
        <v>79</v>
      </c>
      <c r="L3192" s="570">
        <v>0.8</v>
      </c>
      <c r="M3192" s="571">
        <v>0.66704317535850721</v>
      </c>
      <c r="N3192" s="572">
        <v>43.408694378571411</v>
      </c>
      <c r="O3192" s="668" t="s">
        <v>151</v>
      </c>
      <c r="P3192" s="668" t="s">
        <v>87</v>
      </c>
      <c r="Q3192" s="574" t="s">
        <v>10681</v>
      </c>
      <c r="R3192" s="574" t="s">
        <v>10682</v>
      </c>
      <c r="S3192" s="574" t="s">
        <v>10572</v>
      </c>
      <c r="T3192" s="574" t="s">
        <v>11126</v>
      </c>
      <c r="U3192" s="574" t="s">
        <v>11014</v>
      </c>
      <c r="V3192" s="574" t="s">
        <v>11094</v>
      </c>
      <c r="W3192" s="575" t="s">
        <v>11159</v>
      </c>
      <c r="X3192" s="575" t="s">
        <v>11160</v>
      </c>
      <c r="Y3192" s="576" t="s">
        <v>11170</v>
      </c>
      <c r="Z3192" s="577" t="s">
        <v>11173</v>
      </c>
      <c r="AA3192" s="578" t="s">
        <v>11162</v>
      </c>
      <c r="AE3192"/>
    </row>
    <row r="3193" spans="1:31" s="563" customFormat="1">
      <c r="A3193"/>
      <c r="B3193"/>
      <c r="C3193" s="568">
        <v>2028</v>
      </c>
      <c r="D3193" s="569" t="s">
        <v>102</v>
      </c>
      <c r="E3193" s="569" t="s">
        <v>356</v>
      </c>
      <c r="F3193" s="573" t="s">
        <v>462</v>
      </c>
      <c r="G3193" s="569" t="s">
        <v>42</v>
      </c>
      <c r="H3193" s="569" t="s">
        <v>41</v>
      </c>
      <c r="I3193" s="575" t="s">
        <v>54</v>
      </c>
      <c r="J3193" s="569" t="s">
        <v>83</v>
      </c>
      <c r="K3193" s="569" t="s">
        <v>470</v>
      </c>
      <c r="L3193" s="570">
        <v>0.9</v>
      </c>
      <c r="M3193" s="571">
        <v>1.7235214477524505</v>
      </c>
      <c r="N3193" s="572">
        <v>8.2701047048830052</v>
      </c>
      <c r="O3193" s="668" t="s">
        <v>382</v>
      </c>
      <c r="P3193" s="668" t="s">
        <v>83</v>
      </c>
      <c r="Q3193" s="574" t="s">
        <v>10736</v>
      </c>
      <c r="R3193" s="574" t="s">
        <v>10737</v>
      </c>
      <c r="S3193" s="574" t="s">
        <v>10593</v>
      </c>
      <c r="T3193" s="574" t="s">
        <v>11126</v>
      </c>
      <c r="U3193" s="574" t="s">
        <v>10797</v>
      </c>
      <c r="V3193" s="574" t="s">
        <v>11174</v>
      </c>
      <c r="W3193" s="575" t="s">
        <v>11175</v>
      </c>
      <c r="X3193" s="575" t="s">
        <v>11176</v>
      </c>
      <c r="Y3193" s="576" t="s">
        <v>11177</v>
      </c>
      <c r="Z3193" s="577" t="s">
        <v>11178</v>
      </c>
      <c r="AA3193" s="578" t="s">
        <v>11179</v>
      </c>
      <c r="AE3193"/>
    </row>
    <row r="3194" spans="1:31" s="563" customFormat="1">
      <c r="A3194"/>
      <c r="B3194"/>
      <c r="C3194" s="568">
        <v>2028</v>
      </c>
      <c r="D3194" s="569" t="s">
        <v>102</v>
      </c>
      <c r="E3194" s="569" t="s">
        <v>356</v>
      </c>
      <c r="F3194" s="573" t="s">
        <v>462</v>
      </c>
      <c r="G3194" s="569" t="s">
        <v>42</v>
      </c>
      <c r="H3194" s="569" t="s">
        <v>41</v>
      </c>
      <c r="I3194" s="575" t="s">
        <v>54</v>
      </c>
      <c r="J3194" s="569" t="s">
        <v>83</v>
      </c>
      <c r="K3194" s="569" t="s">
        <v>81</v>
      </c>
      <c r="L3194" s="570">
        <v>0.1</v>
      </c>
      <c r="M3194" s="571">
        <v>0.19150238308360559</v>
      </c>
      <c r="N3194" s="572">
        <v>0.91890052276477829</v>
      </c>
      <c r="O3194" s="668" t="s">
        <v>382</v>
      </c>
      <c r="P3194" s="668" t="s">
        <v>83</v>
      </c>
      <c r="Q3194" s="574" t="s">
        <v>10591</v>
      </c>
      <c r="R3194" s="574" t="s">
        <v>10592</v>
      </c>
      <c r="S3194" s="574" t="s">
        <v>10593</v>
      </c>
      <c r="T3194" s="574" t="s">
        <v>11126</v>
      </c>
      <c r="U3194" s="574" t="s">
        <v>10594</v>
      </c>
      <c r="V3194" s="574" t="s">
        <v>10595</v>
      </c>
      <c r="W3194" s="575" t="s">
        <v>11180</v>
      </c>
      <c r="X3194" s="575" t="s">
        <v>11181</v>
      </c>
      <c r="Y3194" s="576" t="s">
        <v>11177</v>
      </c>
      <c r="Z3194" s="577" t="s">
        <v>11182</v>
      </c>
      <c r="AA3194" s="578" t="s">
        <v>11183</v>
      </c>
      <c r="AE3194"/>
    </row>
    <row r="3195" spans="1:31" s="563" customFormat="1">
      <c r="A3195"/>
      <c r="B3195"/>
      <c r="C3195" s="568">
        <v>2028</v>
      </c>
      <c r="D3195" s="569" t="s">
        <v>102</v>
      </c>
      <c r="E3195" s="569" t="s">
        <v>356</v>
      </c>
      <c r="F3195" s="573" t="s">
        <v>462</v>
      </c>
      <c r="G3195" s="569" t="s">
        <v>42</v>
      </c>
      <c r="H3195" s="569" t="s">
        <v>41</v>
      </c>
      <c r="I3195" s="575" t="s">
        <v>54</v>
      </c>
      <c r="J3195" s="569" t="s">
        <v>77</v>
      </c>
      <c r="K3195" s="569" t="s">
        <v>79</v>
      </c>
      <c r="L3195" s="570">
        <v>1</v>
      </c>
      <c r="M3195" s="571">
        <v>2.6457419941548586</v>
      </c>
      <c r="N3195" s="572">
        <v>141.36931119458129</v>
      </c>
      <c r="O3195" s="668" t="s">
        <v>381</v>
      </c>
      <c r="P3195" s="668" t="s">
        <v>77</v>
      </c>
      <c r="Q3195" s="574" t="s">
        <v>10681</v>
      </c>
      <c r="R3195" s="574" t="s">
        <v>10682</v>
      </c>
      <c r="S3195" s="574" t="s">
        <v>10603</v>
      </c>
      <c r="T3195" s="574" t="s">
        <v>11126</v>
      </c>
      <c r="U3195" s="574" t="s">
        <v>11184</v>
      </c>
      <c r="V3195" s="574" t="s">
        <v>11185</v>
      </c>
      <c r="W3195" s="575" t="s">
        <v>11159</v>
      </c>
      <c r="X3195" s="575" t="s">
        <v>11160</v>
      </c>
      <c r="Y3195" s="576" t="s">
        <v>11186</v>
      </c>
      <c r="Z3195" s="577" t="s">
        <v>11187</v>
      </c>
      <c r="AA3195" s="578" t="s">
        <v>11162</v>
      </c>
      <c r="AE3195"/>
    </row>
    <row r="3196" spans="1:31" s="563" customFormat="1">
      <c r="A3196"/>
      <c r="B3196"/>
      <c r="C3196" s="568">
        <v>2028</v>
      </c>
      <c r="D3196" s="569" t="s">
        <v>102</v>
      </c>
      <c r="E3196" s="569" t="s">
        <v>356</v>
      </c>
      <c r="F3196" s="573" t="s">
        <v>462</v>
      </c>
      <c r="G3196" s="569" t="s">
        <v>42</v>
      </c>
      <c r="H3196" s="569" t="s">
        <v>41</v>
      </c>
      <c r="I3196" s="575" t="s">
        <v>54</v>
      </c>
      <c r="J3196" s="569" t="s">
        <v>349</v>
      </c>
      <c r="K3196" s="569" t="s">
        <v>79</v>
      </c>
      <c r="L3196" s="570">
        <v>1</v>
      </c>
      <c r="M3196" s="571">
        <v>1.3913750302410131</v>
      </c>
      <c r="N3196" s="572">
        <v>180.86955991071426</v>
      </c>
      <c r="O3196" s="668" t="s">
        <v>151</v>
      </c>
      <c r="P3196" s="668" t="s">
        <v>349</v>
      </c>
      <c r="Q3196" s="574" t="s">
        <v>10681</v>
      </c>
      <c r="R3196" s="574" t="s">
        <v>10682</v>
      </c>
      <c r="S3196" s="574" t="s">
        <v>10619</v>
      </c>
      <c r="T3196" s="574" t="s">
        <v>11126</v>
      </c>
      <c r="U3196" s="574" t="s">
        <v>11188</v>
      </c>
      <c r="V3196" s="574" t="s">
        <v>11189</v>
      </c>
      <c r="W3196" s="575" t="s">
        <v>11159</v>
      </c>
      <c r="X3196" s="575" t="s">
        <v>11160</v>
      </c>
      <c r="Y3196" s="576" t="s">
        <v>11190</v>
      </c>
      <c r="Z3196" s="577" t="s">
        <v>11191</v>
      </c>
      <c r="AA3196" s="578" t="s">
        <v>11162</v>
      </c>
      <c r="AE3196"/>
    </row>
    <row r="3197" spans="1:31" s="563" customFormat="1">
      <c r="A3197"/>
      <c r="B3197"/>
      <c r="C3197" s="568">
        <v>2028</v>
      </c>
      <c r="D3197" s="569" t="s">
        <v>102</v>
      </c>
      <c r="E3197" s="569" t="s">
        <v>356</v>
      </c>
      <c r="F3197" s="573" t="s">
        <v>462</v>
      </c>
      <c r="G3197" s="569" t="s">
        <v>42</v>
      </c>
      <c r="H3197" s="569" t="s">
        <v>41</v>
      </c>
      <c r="I3197" s="575" t="s">
        <v>54</v>
      </c>
      <c r="J3197" s="569" t="s">
        <v>76</v>
      </c>
      <c r="K3197" s="569" t="s">
        <v>79</v>
      </c>
      <c r="L3197" s="570">
        <v>1</v>
      </c>
      <c r="M3197" s="571">
        <v>2.4739686006460176E-2</v>
      </c>
      <c r="N3197" s="572">
        <v>28.939129585714284</v>
      </c>
      <c r="O3197" s="668" t="s">
        <v>151</v>
      </c>
      <c r="P3197" s="668" t="s">
        <v>76</v>
      </c>
      <c r="Q3197" s="574" t="s">
        <v>10681</v>
      </c>
      <c r="R3197" s="574" t="s">
        <v>10682</v>
      </c>
      <c r="S3197" s="574" t="s">
        <v>10627</v>
      </c>
      <c r="T3197" s="574" t="s">
        <v>11126</v>
      </c>
      <c r="U3197" s="574" t="s">
        <v>11034</v>
      </c>
      <c r="V3197" s="574" t="s">
        <v>11192</v>
      </c>
      <c r="W3197" s="575" t="s">
        <v>11159</v>
      </c>
      <c r="X3197" s="575" t="s">
        <v>11160</v>
      </c>
      <c r="Y3197" s="576" t="s">
        <v>11193</v>
      </c>
      <c r="Z3197" s="577" t="s">
        <v>11194</v>
      </c>
      <c r="AA3197" s="578" t="s">
        <v>11162</v>
      </c>
      <c r="AE3197"/>
    </row>
    <row r="3198" spans="1:31" s="563" customFormat="1">
      <c r="A3198"/>
      <c r="B3198"/>
      <c r="C3198" s="568">
        <v>2028</v>
      </c>
      <c r="D3198" s="569" t="s">
        <v>102</v>
      </c>
      <c r="E3198" s="569" t="s">
        <v>356</v>
      </c>
      <c r="F3198" s="573" t="s">
        <v>462</v>
      </c>
      <c r="G3198" s="569" t="s">
        <v>42</v>
      </c>
      <c r="H3198" s="569" t="s">
        <v>41</v>
      </c>
      <c r="I3198" s="575" t="s">
        <v>54</v>
      </c>
      <c r="J3198" s="569" t="s">
        <v>74</v>
      </c>
      <c r="K3198" s="569" t="s">
        <v>468</v>
      </c>
      <c r="L3198" s="570">
        <v>0.9</v>
      </c>
      <c r="M3198" s="571">
        <v>0.27955223425756087</v>
      </c>
      <c r="N3198" s="572">
        <v>279.05589243367342</v>
      </c>
      <c r="O3198" s="668" t="s">
        <v>151</v>
      </c>
      <c r="P3198" s="668" t="s">
        <v>74</v>
      </c>
      <c r="Q3198" s="574" t="s">
        <v>10570</v>
      </c>
      <c r="R3198" s="574" t="s">
        <v>10571</v>
      </c>
      <c r="S3198" s="574" t="s">
        <v>10640</v>
      </c>
      <c r="T3198" s="574" t="s">
        <v>11126</v>
      </c>
      <c r="U3198" s="574" t="s">
        <v>11195</v>
      </c>
      <c r="V3198" s="574" t="s">
        <v>11196</v>
      </c>
      <c r="W3198" s="575" t="s">
        <v>11197</v>
      </c>
      <c r="X3198" s="575" t="s">
        <v>11198</v>
      </c>
      <c r="Y3198" s="576" t="s">
        <v>11199</v>
      </c>
      <c r="Z3198" s="577" t="s">
        <v>11200</v>
      </c>
      <c r="AA3198" s="578" t="s">
        <v>11201</v>
      </c>
      <c r="AE3198"/>
    </row>
    <row r="3199" spans="1:31" s="563" customFormat="1">
      <c r="A3199"/>
      <c r="B3199"/>
      <c r="C3199" s="568">
        <v>2028</v>
      </c>
      <c r="D3199" s="569" t="s">
        <v>102</v>
      </c>
      <c r="E3199" s="569" t="s">
        <v>356</v>
      </c>
      <c r="F3199" s="573" t="s">
        <v>462</v>
      </c>
      <c r="G3199" s="569" t="s">
        <v>42</v>
      </c>
      <c r="H3199" s="569" t="s">
        <v>41</v>
      </c>
      <c r="I3199" s="575" t="s">
        <v>54</v>
      </c>
      <c r="J3199" s="569" t="s">
        <v>74</v>
      </c>
      <c r="K3199" s="569" t="s">
        <v>104</v>
      </c>
      <c r="L3199" s="570">
        <v>0.1</v>
      </c>
      <c r="M3199" s="571">
        <v>3.1061359361951205E-2</v>
      </c>
      <c r="N3199" s="572">
        <v>31.006210270408154</v>
      </c>
      <c r="O3199" s="668" t="s">
        <v>151</v>
      </c>
      <c r="P3199" s="668" t="s">
        <v>74</v>
      </c>
      <c r="Q3199" s="574" t="s">
        <v>10583</v>
      </c>
      <c r="R3199" s="574" t="s">
        <v>10584</v>
      </c>
      <c r="S3199" s="574" t="s">
        <v>10640</v>
      </c>
      <c r="T3199" s="574" t="s">
        <v>11126</v>
      </c>
      <c r="U3199" s="574" t="s">
        <v>11038</v>
      </c>
      <c r="V3199" s="574" t="s">
        <v>11202</v>
      </c>
      <c r="W3199" s="575" t="s">
        <v>11168</v>
      </c>
      <c r="X3199" s="575" t="s">
        <v>11169</v>
      </c>
      <c r="Y3199" s="576" t="s">
        <v>11199</v>
      </c>
      <c r="Z3199" s="577" t="s">
        <v>11203</v>
      </c>
      <c r="AA3199" s="578" t="s">
        <v>11172</v>
      </c>
      <c r="AE3199"/>
    </row>
    <row r="3200" spans="1:31" s="563" customFormat="1">
      <c r="A3200"/>
      <c r="B3200"/>
      <c r="C3200" s="568">
        <v>2028</v>
      </c>
      <c r="D3200" s="569" t="s">
        <v>102</v>
      </c>
      <c r="E3200" s="569" t="s">
        <v>356</v>
      </c>
      <c r="F3200" s="573" t="s">
        <v>462</v>
      </c>
      <c r="G3200" s="569" t="s">
        <v>42</v>
      </c>
      <c r="H3200" s="569" t="s">
        <v>41</v>
      </c>
      <c r="I3200" s="575" t="s">
        <v>54</v>
      </c>
      <c r="J3200" s="569" t="s">
        <v>351</v>
      </c>
      <c r="K3200" s="569" t="s">
        <v>100</v>
      </c>
      <c r="L3200" s="570">
        <v>0.1</v>
      </c>
      <c r="M3200" s="571">
        <v>8.0815952870785149E-2</v>
      </c>
      <c r="N3200" s="572">
        <v>0.40997100246428569</v>
      </c>
      <c r="O3200" s="668" t="s">
        <v>151</v>
      </c>
      <c r="P3200" s="668" t="s">
        <v>351</v>
      </c>
      <c r="Q3200" s="574" t="s">
        <v>10648</v>
      </c>
      <c r="R3200" s="574" t="s">
        <v>10649</v>
      </c>
      <c r="S3200" s="574" t="s">
        <v>10650</v>
      </c>
      <c r="T3200" s="574" t="s">
        <v>11126</v>
      </c>
      <c r="U3200" s="574" t="s">
        <v>10651</v>
      </c>
      <c r="V3200" s="574" t="s">
        <v>10652</v>
      </c>
      <c r="W3200" s="575" t="s">
        <v>11204</v>
      </c>
      <c r="X3200" s="575" t="s">
        <v>11205</v>
      </c>
      <c r="Y3200" s="576" t="s">
        <v>11206</v>
      </c>
      <c r="Z3200" s="577" t="s">
        <v>11207</v>
      </c>
      <c r="AA3200" s="578" t="s">
        <v>11208</v>
      </c>
      <c r="AE3200"/>
    </row>
    <row r="3201" spans="1:31" s="563" customFormat="1">
      <c r="A3201"/>
      <c r="B3201"/>
      <c r="C3201" s="568">
        <v>2028</v>
      </c>
      <c r="D3201" s="569" t="s">
        <v>102</v>
      </c>
      <c r="E3201" s="569" t="s">
        <v>356</v>
      </c>
      <c r="F3201" s="573" t="s">
        <v>462</v>
      </c>
      <c r="G3201" s="569" t="s">
        <v>42</v>
      </c>
      <c r="H3201" s="569" t="s">
        <v>41</v>
      </c>
      <c r="I3201" s="575" t="s">
        <v>54</v>
      </c>
      <c r="J3201" s="569" t="s">
        <v>351</v>
      </c>
      <c r="K3201" s="569" t="s">
        <v>470</v>
      </c>
      <c r="L3201" s="570">
        <v>0.9</v>
      </c>
      <c r="M3201" s="571">
        <v>0.72734357583706655</v>
      </c>
      <c r="N3201" s="572">
        <v>3.6897390221785713</v>
      </c>
      <c r="O3201" s="668" t="s">
        <v>151</v>
      </c>
      <c r="P3201" s="668" t="s">
        <v>351</v>
      </c>
      <c r="Q3201" s="574" t="s">
        <v>10736</v>
      </c>
      <c r="R3201" s="574" t="s">
        <v>10737</v>
      </c>
      <c r="S3201" s="574" t="s">
        <v>10650</v>
      </c>
      <c r="T3201" s="574" t="s">
        <v>11126</v>
      </c>
      <c r="U3201" s="574" t="s">
        <v>10738</v>
      </c>
      <c r="V3201" s="574" t="s">
        <v>10739</v>
      </c>
      <c r="W3201" s="575" t="s">
        <v>11175</v>
      </c>
      <c r="X3201" s="575" t="s">
        <v>11176</v>
      </c>
      <c r="Y3201" s="576" t="s">
        <v>11206</v>
      </c>
      <c r="Z3201" s="577" t="s">
        <v>11209</v>
      </c>
      <c r="AA3201" s="578" t="s">
        <v>11179</v>
      </c>
      <c r="AE3201"/>
    </row>
    <row r="3202" spans="1:31" s="563" customFormat="1">
      <c r="A3202"/>
      <c r="B3202"/>
      <c r="C3202" s="568">
        <v>2028</v>
      </c>
      <c r="D3202" s="569" t="s">
        <v>102</v>
      </c>
      <c r="E3202" s="569" t="s">
        <v>356</v>
      </c>
      <c r="F3202" s="573" t="s">
        <v>462</v>
      </c>
      <c r="G3202" s="569" t="s">
        <v>42</v>
      </c>
      <c r="H3202" s="569" t="s">
        <v>41</v>
      </c>
      <c r="I3202" s="575" t="s">
        <v>54</v>
      </c>
      <c r="J3202" s="569" t="s">
        <v>67</v>
      </c>
      <c r="K3202" s="569" t="s">
        <v>470</v>
      </c>
      <c r="L3202" s="570">
        <v>0.9</v>
      </c>
      <c r="M3202" s="571">
        <v>0.88247753763626957</v>
      </c>
      <c r="N3202" s="572">
        <v>5.294906676946626</v>
      </c>
      <c r="O3202" s="668" t="s">
        <v>382</v>
      </c>
      <c r="P3202" s="668" t="s">
        <v>67</v>
      </c>
      <c r="Q3202" s="574" t="s">
        <v>10736</v>
      </c>
      <c r="R3202" s="574" t="s">
        <v>10737</v>
      </c>
      <c r="S3202" s="574" t="s">
        <v>10658</v>
      </c>
      <c r="T3202" s="574" t="s">
        <v>11126</v>
      </c>
      <c r="U3202" s="574" t="s">
        <v>10851</v>
      </c>
      <c r="V3202" s="574" t="s">
        <v>11210</v>
      </c>
      <c r="W3202" s="575" t="s">
        <v>11175</v>
      </c>
      <c r="X3202" s="575" t="s">
        <v>11176</v>
      </c>
      <c r="Y3202" s="576" t="s">
        <v>11211</v>
      </c>
      <c r="Z3202" s="577" t="s">
        <v>11212</v>
      </c>
      <c r="AA3202" s="578" t="s">
        <v>11179</v>
      </c>
      <c r="AE3202"/>
    </row>
    <row r="3203" spans="1:31" s="563" customFormat="1">
      <c r="A3203"/>
      <c r="B3203"/>
      <c r="C3203" s="568">
        <v>2028</v>
      </c>
      <c r="D3203" s="569" t="s">
        <v>102</v>
      </c>
      <c r="E3203" s="569" t="s">
        <v>356</v>
      </c>
      <c r="F3203" s="573" t="s">
        <v>462</v>
      </c>
      <c r="G3203" s="569" t="s">
        <v>42</v>
      </c>
      <c r="H3203" s="569" t="s">
        <v>41</v>
      </c>
      <c r="I3203" s="575" t="s">
        <v>54</v>
      </c>
      <c r="J3203" s="569" t="s">
        <v>67</v>
      </c>
      <c r="K3203" s="569" t="s">
        <v>81</v>
      </c>
      <c r="L3203" s="570">
        <v>0.1</v>
      </c>
      <c r="M3203" s="571">
        <v>9.8053059737363266E-2</v>
      </c>
      <c r="N3203" s="572">
        <v>0.58832296410518059</v>
      </c>
      <c r="O3203" s="668" t="s">
        <v>382</v>
      </c>
      <c r="P3203" s="668" t="s">
        <v>67</v>
      </c>
      <c r="Q3203" s="574" t="s">
        <v>10591</v>
      </c>
      <c r="R3203" s="574" t="s">
        <v>10592</v>
      </c>
      <c r="S3203" s="574" t="s">
        <v>10658</v>
      </c>
      <c r="T3203" s="574" t="s">
        <v>11126</v>
      </c>
      <c r="U3203" s="574" t="s">
        <v>10659</v>
      </c>
      <c r="V3203" s="574" t="s">
        <v>10660</v>
      </c>
      <c r="W3203" s="575" t="s">
        <v>11180</v>
      </c>
      <c r="X3203" s="575" t="s">
        <v>11181</v>
      </c>
      <c r="Y3203" s="576" t="s">
        <v>11211</v>
      </c>
      <c r="Z3203" s="577" t="s">
        <v>11213</v>
      </c>
      <c r="AA3203" s="578" t="s">
        <v>11183</v>
      </c>
      <c r="AE3203"/>
    </row>
    <row r="3204" spans="1:31" s="563" customFormat="1">
      <c r="A3204"/>
      <c r="B3204"/>
      <c r="C3204" s="568">
        <v>2028</v>
      </c>
      <c r="D3204" s="569" t="s">
        <v>102</v>
      </c>
      <c r="E3204" s="569" t="s">
        <v>356</v>
      </c>
      <c r="F3204" s="573" t="s">
        <v>462</v>
      </c>
      <c r="G3204" s="569" t="s">
        <v>42</v>
      </c>
      <c r="H3204" s="569" t="s">
        <v>41</v>
      </c>
      <c r="I3204" s="575" t="s">
        <v>54</v>
      </c>
      <c r="J3204" s="569" t="s">
        <v>66</v>
      </c>
      <c r="K3204" s="569" t="s">
        <v>310</v>
      </c>
      <c r="L3204" s="570">
        <v>0.1</v>
      </c>
      <c r="M3204" s="571">
        <v>0.26378815360794972</v>
      </c>
      <c r="N3204" s="572">
        <v>14.70807410262951</v>
      </c>
      <c r="O3204" s="668" t="s">
        <v>381</v>
      </c>
      <c r="P3204" s="668" t="s">
        <v>66</v>
      </c>
      <c r="Q3204" s="574" t="s">
        <v>10673</v>
      </c>
      <c r="R3204" s="574" t="s">
        <v>10674</v>
      </c>
      <c r="S3204" s="574" t="s">
        <v>10665</v>
      </c>
      <c r="T3204" s="574" t="s">
        <v>11126</v>
      </c>
      <c r="U3204" s="574" t="s">
        <v>10675</v>
      </c>
      <c r="V3204" s="574" t="s">
        <v>10676</v>
      </c>
      <c r="W3204" s="575" t="s">
        <v>11214</v>
      </c>
      <c r="X3204" s="575" t="s">
        <v>11215</v>
      </c>
      <c r="Y3204" s="576" t="s">
        <v>11216</v>
      </c>
      <c r="Z3204" s="577" t="s">
        <v>11217</v>
      </c>
      <c r="AA3204" s="578" t="s">
        <v>11218</v>
      </c>
      <c r="AE3204"/>
    </row>
    <row r="3205" spans="1:31" s="563" customFormat="1">
      <c r="A3205"/>
      <c r="B3205"/>
      <c r="C3205" s="568">
        <v>2028</v>
      </c>
      <c r="D3205" s="569" t="s">
        <v>102</v>
      </c>
      <c r="E3205" s="569" t="s">
        <v>356</v>
      </c>
      <c r="F3205" s="573" t="s">
        <v>462</v>
      </c>
      <c r="G3205" s="569" t="s">
        <v>42</v>
      </c>
      <c r="H3205" s="569" t="s">
        <v>41</v>
      </c>
      <c r="I3205" s="575" t="s">
        <v>54</v>
      </c>
      <c r="J3205" s="569" t="s">
        <v>66</v>
      </c>
      <c r="K3205" s="569" t="s">
        <v>470</v>
      </c>
      <c r="L3205" s="570">
        <v>0.9</v>
      </c>
      <c r="M3205" s="571">
        <v>2.3740933824715476</v>
      </c>
      <c r="N3205" s="572">
        <v>132.37266692366561</v>
      </c>
      <c r="O3205" s="668" t="s">
        <v>381</v>
      </c>
      <c r="P3205" s="668" t="s">
        <v>66</v>
      </c>
      <c r="Q3205" s="574" t="s">
        <v>10736</v>
      </c>
      <c r="R3205" s="574" t="s">
        <v>10737</v>
      </c>
      <c r="S3205" s="574" t="s">
        <v>10665</v>
      </c>
      <c r="T3205" s="574" t="s">
        <v>11126</v>
      </c>
      <c r="U3205" s="574" t="s">
        <v>11219</v>
      </c>
      <c r="V3205" s="574" t="s">
        <v>11220</v>
      </c>
      <c r="W3205" s="575" t="s">
        <v>11175</v>
      </c>
      <c r="X3205" s="575" t="s">
        <v>11176</v>
      </c>
      <c r="Y3205" s="576" t="s">
        <v>11216</v>
      </c>
      <c r="Z3205" s="577" t="s">
        <v>11221</v>
      </c>
      <c r="AA3205" s="578" t="s">
        <v>11179</v>
      </c>
      <c r="AE3205"/>
    </row>
    <row r="3206" spans="1:31" s="563" customFormat="1">
      <c r="A3206"/>
      <c r="B3206"/>
      <c r="C3206" s="568">
        <v>2028</v>
      </c>
      <c r="D3206" s="569" t="s">
        <v>102</v>
      </c>
      <c r="E3206" s="569" t="s">
        <v>356</v>
      </c>
      <c r="F3206" s="573" t="s">
        <v>462</v>
      </c>
      <c r="G3206" s="569" t="s">
        <v>42</v>
      </c>
      <c r="H3206" s="569" t="s">
        <v>41</v>
      </c>
      <c r="I3206" s="575" t="s">
        <v>54</v>
      </c>
      <c r="J3206" s="569" t="s">
        <v>348</v>
      </c>
      <c r="K3206" s="569" t="s">
        <v>471</v>
      </c>
      <c r="L3206" s="570">
        <v>0.4</v>
      </c>
      <c r="M3206" s="571">
        <v>0.96961699191965167</v>
      </c>
      <c r="N3206" s="572">
        <v>125.40289487142856</v>
      </c>
      <c r="O3206" s="668" t="s">
        <v>151</v>
      </c>
      <c r="P3206" s="668" t="s">
        <v>348</v>
      </c>
      <c r="Q3206" s="574" t="s">
        <v>11000</v>
      </c>
      <c r="R3206" s="574" t="s">
        <v>11222</v>
      </c>
      <c r="S3206" s="574" t="s">
        <v>10689</v>
      </c>
      <c r="T3206" s="574" t="s">
        <v>11126</v>
      </c>
      <c r="U3206" s="574" t="s">
        <v>11059</v>
      </c>
      <c r="V3206" s="574" t="s">
        <v>11223</v>
      </c>
      <c r="W3206" s="575" t="s">
        <v>11224</v>
      </c>
      <c r="X3206" s="575" t="s">
        <v>11225</v>
      </c>
      <c r="Y3206" s="576" t="s">
        <v>11226</v>
      </c>
      <c r="Z3206" s="577" t="s">
        <v>11227</v>
      </c>
      <c r="AA3206" s="578" t="s">
        <v>11228</v>
      </c>
      <c r="AE3206"/>
    </row>
    <row r="3207" spans="1:31" s="563" customFormat="1">
      <c r="A3207"/>
      <c r="B3207"/>
      <c r="C3207" s="568">
        <v>2028</v>
      </c>
      <c r="D3207" s="569" t="s">
        <v>102</v>
      </c>
      <c r="E3207" s="569" t="s">
        <v>356</v>
      </c>
      <c r="F3207" s="573" t="s">
        <v>462</v>
      </c>
      <c r="G3207" s="569" t="s">
        <v>42</v>
      </c>
      <c r="H3207" s="569" t="s">
        <v>41</v>
      </c>
      <c r="I3207" s="575" t="s">
        <v>54</v>
      </c>
      <c r="J3207" s="569" t="s">
        <v>348</v>
      </c>
      <c r="K3207" s="569" t="s">
        <v>469</v>
      </c>
      <c r="L3207" s="570">
        <v>0.6</v>
      </c>
      <c r="M3207" s="571">
        <v>1.4544254878794776</v>
      </c>
      <c r="N3207" s="572">
        <v>188.10434230714284</v>
      </c>
      <c r="O3207" s="668" t="s">
        <v>151</v>
      </c>
      <c r="P3207" s="668" t="s">
        <v>348</v>
      </c>
      <c r="Q3207" s="574" t="s">
        <v>10601</v>
      </c>
      <c r="R3207" s="574" t="s">
        <v>10602</v>
      </c>
      <c r="S3207" s="574" t="s">
        <v>10689</v>
      </c>
      <c r="T3207" s="574" t="s">
        <v>11126</v>
      </c>
      <c r="U3207" s="574" t="s">
        <v>10690</v>
      </c>
      <c r="V3207" s="574" t="s">
        <v>10691</v>
      </c>
      <c r="W3207" s="575" t="s">
        <v>11229</v>
      </c>
      <c r="X3207" s="575" t="s">
        <v>11230</v>
      </c>
      <c r="Y3207" s="576" t="s">
        <v>11226</v>
      </c>
      <c r="Z3207" s="577" t="s">
        <v>11231</v>
      </c>
      <c r="AA3207" s="578" t="s">
        <v>11232</v>
      </c>
      <c r="AE3207"/>
    </row>
    <row r="3208" spans="1:31" s="563" customFormat="1">
      <c r="A3208"/>
      <c r="B3208"/>
      <c r="C3208" s="568">
        <v>2028</v>
      </c>
      <c r="D3208" s="569" t="s">
        <v>102</v>
      </c>
      <c r="E3208" s="569" t="s">
        <v>337</v>
      </c>
      <c r="F3208" s="573" t="s">
        <v>141</v>
      </c>
      <c r="G3208" s="569" t="s">
        <v>42</v>
      </c>
      <c r="H3208" s="569" t="s">
        <v>41</v>
      </c>
      <c r="I3208" s="575" t="s">
        <v>54</v>
      </c>
      <c r="J3208" s="569" t="s">
        <v>352</v>
      </c>
      <c r="K3208" s="569" t="s">
        <v>346</v>
      </c>
      <c r="L3208" s="570">
        <v>1</v>
      </c>
      <c r="M3208" s="571">
        <v>4.6068591216862718</v>
      </c>
      <c r="N3208" s="572">
        <v>194.07744669642861</v>
      </c>
      <c r="O3208" s="668" t="s">
        <v>151</v>
      </c>
      <c r="P3208" s="668" t="s">
        <v>352</v>
      </c>
      <c r="Q3208" s="574" t="s">
        <v>10506</v>
      </c>
      <c r="R3208" s="574" t="s">
        <v>10756</v>
      </c>
      <c r="S3208" s="574" t="s">
        <v>10508</v>
      </c>
      <c r="T3208" s="574" t="s">
        <v>11126</v>
      </c>
      <c r="U3208" s="574" t="s">
        <v>10510</v>
      </c>
      <c r="V3208" s="574" t="s">
        <v>10757</v>
      </c>
      <c r="W3208" s="575" t="s">
        <v>11127</v>
      </c>
      <c r="X3208" s="575" t="s">
        <v>11233</v>
      </c>
      <c r="Y3208" s="576" t="s">
        <v>11129</v>
      </c>
      <c r="Z3208" s="577" t="s">
        <v>11234</v>
      </c>
      <c r="AA3208" s="578" t="s">
        <v>11235</v>
      </c>
      <c r="AE3208"/>
    </row>
    <row r="3209" spans="1:31" s="563" customFormat="1">
      <c r="A3209"/>
      <c r="B3209"/>
      <c r="C3209" s="568">
        <v>2028</v>
      </c>
      <c r="D3209" s="569" t="s">
        <v>102</v>
      </c>
      <c r="E3209" s="569" t="s">
        <v>337</v>
      </c>
      <c r="F3209" s="573" t="s">
        <v>141</v>
      </c>
      <c r="G3209" s="569" t="s">
        <v>42</v>
      </c>
      <c r="H3209" s="569" t="s">
        <v>41</v>
      </c>
      <c r="I3209" s="575" t="s">
        <v>54</v>
      </c>
      <c r="J3209" s="569" t="s">
        <v>116</v>
      </c>
      <c r="K3209" s="569" t="s">
        <v>111</v>
      </c>
      <c r="L3209" s="570">
        <v>0.1</v>
      </c>
      <c r="M3209" s="571">
        <v>0.30583508288243327</v>
      </c>
      <c r="N3209" s="572">
        <v>1.2657224784549692</v>
      </c>
      <c r="O3209" s="668" t="s">
        <v>382</v>
      </c>
      <c r="P3209" s="668" t="s">
        <v>116</v>
      </c>
      <c r="Q3209" s="574" t="s">
        <v>10632</v>
      </c>
      <c r="R3209" s="574" t="s">
        <v>10829</v>
      </c>
      <c r="S3209" s="574" t="s">
        <v>10519</v>
      </c>
      <c r="T3209" s="574" t="s">
        <v>11126</v>
      </c>
      <c r="U3209" s="574" t="s">
        <v>11132</v>
      </c>
      <c r="V3209" s="574" t="s">
        <v>11236</v>
      </c>
      <c r="W3209" s="575" t="s">
        <v>11134</v>
      </c>
      <c r="X3209" s="575" t="s">
        <v>11237</v>
      </c>
      <c r="Y3209" s="576" t="s">
        <v>11136</v>
      </c>
      <c r="Z3209" s="577" t="s">
        <v>11238</v>
      </c>
      <c r="AA3209" s="578" t="s">
        <v>11239</v>
      </c>
      <c r="AE3209"/>
    </row>
    <row r="3210" spans="1:31" s="563" customFormat="1">
      <c r="A3210"/>
      <c r="B3210"/>
      <c r="C3210" s="568">
        <v>2028</v>
      </c>
      <c r="D3210" s="569" t="s">
        <v>102</v>
      </c>
      <c r="E3210" s="569" t="s">
        <v>337</v>
      </c>
      <c r="F3210" s="573" t="s">
        <v>141</v>
      </c>
      <c r="G3210" s="569" t="s">
        <v>42</v>
      </c>
      <c r="H3210" s="569" t="s">
        <v>41</v>
      </c>
      <c r="I3210" s="575" t="s">
        <v>54</v>
      </c>
      <c r="J3210" s="569" t="s">
        <v>116</v>
      </c>
      <c r="K3210" s="569" t="s">
        <v>466</v>
      </c>
      <c r="L3210" s="570">
        <v>0.9</v>
      </c>
      <c r="M3210" s="571">
        <v>2.7525157459418992</v>
      </c>
      <c r="N3210" s="572">
        <v>11.391502306094724</v>
      </c>
      <c r="O3210" s="668" t="s">
        <v>382</v>
      </c>
      <c r="P3210" s="668" t="s">
        <v>116</v>
      </c>
      <c r="Q3210" s="574" t="s">
        <v>10527</v>
      </c>
      <c r="R3210" s="574" t="s">
        <v>10766</v>
      </c>
      <c r="S3210" s="574" t="s">
        <v>10519</v>
      </c>
      <c r="T3210" s="574" t="s">
        <v>11126</v>
      </c>
      <c r="U3210" s="574" t="s">
        <v>10529</v>
      </c>
      <c r="V3210" s="574" t="s">
        <v>10767</v>
      </c>
      <c r="W3210" s="575" t="s">
        <v>11240</v>
      </c>
      <c r="X3210" s="575" t="s">
        <v>11241</v>
      </c>
      <c r="Y3210" s="576" t="s">
        <v>11136</v>
      </c>
      <c r="Z3210" s="577" t="s">
        <v>11242</v>
      </c>
      <c r="AA3210" s="578" t="s">
        <v>11243</v>
      </c>
      <c r="AE3210"/>
    </row>
    <row r="3211" spans="1:31" s="563" customFormat="1">
      <c r="A3211"/>
      <c r="B3211"/>
      <c r="C3211" s="568">
        <v>2028</v>
      </c>
      <c r="D3211" s="569" t="s">
        <v>102</v>
      </c>
      <c r="E3211" s="569" t="s">
        <v>337</v>
      </c>
      <c r="F3211" s="573" t="s">
        <v>141</v>
      </c>
      <c r="G3211" s="569" t="s">
        <v>42</v>
      </c>
      <c r="H3211" s="569" t="s">
        <v>41</v>
      </c>
      <c r="I3211" s="575" t="s">
        <v>54</v>
      </c>
      <c r="J3211" s="569" t="s">
        <v>109</v>
      </c>
      <c r="K3211" s="569" t="s">
        <v>111</v>
      </c>
      <c r="L3211" s="570">
        <v>0.3</v>
      </c>
      <c r="M3211" s="571">
        <v>2.1400750138456606</v>
      </c>
      <c r="N3211" s="572">
        <v>75.943348707298142</v>
      </c>
      <c r="O3211" s="668" t="s">
        <v>381</v>
      </c>
      <c r="P3211" s="668" t="s">
        <v>109</v>
      </c>
      <c r="Q3211" s="574" t="s">
        <v>10632</v>
      </c>
      <c r="R3211" s="574" t="s">
        <v>10829</v>
      </c>
      <c r="S3211" s="574" t="s">
        <v>10537</v>
      </c>
      <c r="T3211" s="574" t="s">
        <v>11126</v>
      </c>
      <c r="U3211" s="574" t="s">
        <v>10974</v>
      </c>
      <c r="V3211" s="574" t="s">
        <v>10975</v>
      </c>
      <c r="W3211" s="575" t="s">
        <v>11134</v>
      </c>
      <c r="X3211" s="575" t="s">
        <v>11237</v>
      </c>
      <c r="Y3211" s="576" t="s">
        <v>11146</v>
      </c>
      <c r="Z3211" s="577" t="s">
        <v>11244</v>
      </c>
      <c r="AA3211" s="578" t="s">
        <v>11239</v>
      </c>
      <c r="AE3211"/>
    </row>
    <row r="3212" spans="1:31" s="563" customFormat="1">
      <c r="A3212"/>
      <c r="B3212"/>
      <c r="C3212" s="568">
        <v>2028</v>
      </c>
      <c r="D3212" s="569" t="s">
        <v>102</v>
      </c>
      <c r="E3212" s="569" t="s">
        <v>337</v>
      </c>
      <c r="F3212" s="573" t="s">
        <v>141</v>
      </c>
      <c r="G3212" s="569" t="s">
        <v>42</v>
      </c>
      <c r="H3212" s="569" t="s">
        <v>41</v>
      </c>
      <c r="I3212" s="575" t="s">
        <v>54</v>
      </c>
      <c r="J3212" s="569" t="s">
        <v>109</v>
      </c>
      <c r="K3212" s="569" t="s">
        <v>474</v>
      </c>
      <c r="L3212" s="570">
        <v>0.7</v>
      </c>
      <c r="M3212" s="571">
        <v>4.9935083656398751</v>
      </c>
      <c r="N3212" s="572">
        <v>177.20114698369565</v>
      </c>
      <c r="O3212" s="668" t="s">
        <v>381</v>
      </c>
      <c r="P3212" s="668" t="s">
        <v>109</v>
      </c>
      <c r="Q3212" s="574" t="s">
        <v>11148</v>
      </c>
      <c r="R3212" s="574" t="s">
        <v>11245</v>
      </c>
      <c r="S3212" s="574" t="s">
        <v>10537</v>
      </c>
      <c r="T3212" s="574" t="s">
        <v>11126</v>
      </c>
      <c r="U3212" s="574" t="s">
        <v>11150</v>
      </c>
      <c r="V3212" s="574" t="s">
        <v>11246</v>
      </c>
      <c r="W3212" s="575" t="s">
        <v>11152</v>
      </c>
      <c r="X3212" s="575" t="s">
        <v>11247</v>
      </c>
      <c r="Y3212" s="576" t="s">
        <v>11146</v>
      </c>
      <c r="Z3212" s="577" t="s">
        <v>11248</v>
      </c>
      <c r="AA3212" s="578" t="s">
        <v>11249</v>
      </c>
      <c r="AE3212"/>
    </row>
    <row r="3213" spans="1:31" s="563" customFormat="1">
      <c r="A3213"/>
      <c r="B3213"/>
      <c r="C3213" s="568">
        <v>2028</v>
      </c>
      <c r="D3213" s="569" t="s">
        <v>102</v>
      </c>
      <c r="E3213" s="569" t="s">
        <v>337</v>
      </c>
      <c r="F3213" s="573" t="s">
        <v>141</v>
      </c>
      <c r="G3213" s="569" t="s">
        <v>42</v>
      </c>
      <c r="H3213" s="569" t="s">
        <v>41</v>
      </c>
      <c r="I3213" s="575" t="s">
        <v>54</v>
      </c>
      <c r="J3213" s="569" t="s">
        <v>350</v>
      </c>
      <c r="K3213" s="569" t="s">
        <v>330</v>
      </c>
      <c r="L3213" s="570">
        <v>0.1</v>
      </c>
      <c r="M3213" s="571">
        <v>0.53261342836375514</v>
      </c>
      <c r="N3213" s="572">
        <v>56.605921953125026</v>
      </c>
      <c r="O3213" s="668" t="s">
        <v>151</v>
      </c>
      <c r="P3213" s="668" t="s">
        <v>350</v>
      </c>
      <c r="Q3213" s="574" t="s">
        <v>10545</v>
      </c>
      <c r="R3213" s="574" t="s">
        <v>11250</v>
      </c>
      <c r="S3213" s="574" t="s">
        <v>10547</v>
      </c>
      <c r="T3213" s="574" t="s">
        <v>11126</v>
      </c>
      <c r="U3213" s="574" t="s">
        <v>10548</v>
      </c>
      <c r="V3213" s="574" t="s">
        <v>11251</v>
      </c>
      <c r="W3213" s="575" t="s">
        <v>11141</v>
      </c>
      <c r="X3213" s="575" t="s">
        <v>11252</v>
      </c>
      <c r="Y3213" s="576" t="s">
        <v>11156</v>
      </c>
      <c r="Z3213" s="577" t="s">
        <v>11253</v>
      </c>
      <c r="AA3213" s="578" t="s">
        <v>11254</v>
      </c>
      <c r="AE3213"/>
    </row>
    <row r="3214" spans="1:31" s="563" customFormat="1">
      <c r="A3214"/>
      <c r="B3214"/>
      <c r="C3214" s="568">
        <v>2028</v>
      </c>
      <c r="D3214" s="569" t="s">
        <v>102</v>
      </c>
      <c r="E3214" s="569" t="s">
        <v>337</v>
      </c>
      <c r="F3214" s="573" t="s">
        <v>141</v>
      </c>
      <c r="G3214" s="569" t="s">
        <v>42</v>
      </c>
      <c r="H3214" s="569" t="s">
        <v>41</v>
      </c>
      <c r="I3214" s="575" t="s">
        <v>54</v>
      </c>
      <c r="J3214" s="569" t="s">
        <v>350</v>
      </c>
      <c r="K3214" s="569" t="s">
        <v>79</v>
      </c>
      <c r="L3214" s="570">
        <v>0.9</v>
      </c>
      <c r="M3214" s="571">
        <v>4.7935208552737967</v>
      </c>
      <c r="N3214" s="572">
        <v>509.45329757812516</v>
      </c>
      <c r="O3214" s="668" t="s">
        <v>151</v>
      </c>
      <c r="P3214" s="668" t="s">
        <v>350</v>
      </c>
      <c r="Q3214" s="574" t="s">
        <v>10681</v>
      </c>
      <c r="R3214" s="574" t="s">
        <v>10838</v>
      </c>
      <c r="S3214" s="574" t="s">
        <v>10547</v>
      </c>
      <c r="T3214" s="574" t="s">
        <v>11126</v>
      </c>
      <c r="U3214" s="574" t="s">
        <v>10990</v>
      </c>
      <c r="V3214" s="574" t="s">
        <v>10991</v>
      </c>
      <c r="W3214" s="575" t="s">
        <v>11159</v>
      </c>
      <c r="X3214" s="575" t="s">
        <v>11255</v>
      </c>
      <c r="Y3214" s="576" t="s">
        <v>11156</v>
      </c>
      <c r="Z3214" s="577" t="s">
        <v>11256</v>
      </c>
      <c r="AA3214" s="578" t="s">
        <v>11257</v>
      </c>
      <c r="AE3214"/>
    </row>
    <row r="3215" spans="1:31" s="563" customFormat="1">
      <c r="A3215"/>
      <c r="B3215"/>
      <c r="C3215" s="568">
        <v>2028</v>
      </c>
      <c r="D3215" s="569" t="s">
        <v>102</v>
      </c>
      <c r="E3215" s="569" t="s">
        <v>337</v>
      </c>
      <c r="F3215" s="573" t="s">
        <v>141</v>
      </c>
      <c r="G3215" s="569" t="s">
        <v>42</v>
      </c>
      <c r="H3215" s="569" t="s">
        <v>41</v>
      </c>
      <c r="I3215" s="575" t="s">
        <v>54</v>
      </c>
      <c r="J3215" s="569" t="s">
        <v>99</v>
      </c>
      <c r="K3215" s="569" t="s">
        <v>79</v>
      </c>
      <c r="L3215" s="570">
        <v>1</v>
      </c>
      <c r="M3215" s="571">
        <v>0.73102019326773093</v>
      </c>
      <c r="N3215" s="572">
        <v>407.56263806250001</v>
      </c>
      <c r="O3215" s="668" t="s">
        <v>151</v>
      </c>
      <c r="P3215" s="668" t="s">
        <v>99</v>
      </c>
      <c r="Q3215" s="574" t="s">
        <v>10681</v>
      </c>
      <c r="R3215" s="574" t="s">
        <v>10838</v>
      </c>
      <c r="S3215" s="574" t="s">
        <v>10557</v>
      </c>
      <c r="T3215" s="574" t="s">
        <v>11126</v>
      </c>
      <c r="U3215" s="574" t="s">
        <v>10996</v>
      </c>
      <c r="V3215" s="574" t="s">
        <v>10997</v>
      </c>
      <c r="W3215" s="575" t="s">
        <v>11159</v>
      </c>
      <c r="X3215" s="575" t="s">
        <v>11255</v>
      </c>
      <c r="Y3215" s="576" t="s">
        <v>11164</v>
      </c>
      <c r="Z3215" s="577" t="s">
        <v>11258</v>
      </c>
      <c r="AA3215" s="578" t="s">
        <v>11257</v>
      </c>
      <c r="AE3215"/>
    </row>
    <row r="3216" spans="1:31" s="563" customFormat="1">
      <c r="A3216"/>
      <c r="B3216"/>
      <c r="C3216" s="568">
        <v>2028</v>
      </c>
      <c r="D3216" s="569" t="s">
        <v>102</v>
      </c>
      <c r="E3216" s="569" t="s">
        <v>337</v>
      </c>
      <c r="F3216" s="573" t="s">
        <v>141</v>
      </c>
      <c r="G3216" s="569" t="s">
        <v>42</v>
      </c>
      <c r="H3216" s="569" t="s">
        <v>41</v>
      </c>
      <c r="I3216" s="575" t="s">
        <v>54</v>
      </c>
      <c r="J3216" s="569" t="s">
        <v>96</v>
      </c>
      <c r="K3216" s="569" t="s">
        <v>79</v>
      </c>
      <c r="L3216" s="570">
        <v>1</v>
      </c>
      <c r="M3216" s="571">
        <v>8.096103226822092E-2</v>
      </c>
      <c r="N3216" s="572">
        <v>155.2619573571429</v>
      </c>
      <c r="O3216" s="668" t="s">
        <v>151</v>
      </c>
      <c r="P3216" s="668" t="s">
        <v>96</v>
      </c>
      <c r="Q3216" s="574" t="s">
        <v>10681</v>
      </c>
      <c r="R3216" s="574" t="s">
        <v>10838</v>
      </c>
      <c r="S3216" s="574" t="s">
        <v>10565</v>
      </c>
      <c r="T3216" s="574" t="s">
        <v>11126</v>
      </c>
      <c r="U3216" s="574" t="s">
        <v>11073</v>
      </c>
      <c r="V3216" s="574" t="s">
        <v>11259</v>
      </c>
      <c r="W3216" s="575" t="s">
        <v>11159</v>
      </c>
      <c r="X3216" s="575" t="s">
        <v>11255</v>
      </c>
      <c r="Y3216" s="576" t="s">
        <v>11166</v>
      </c>
      <c r="Z3216" s="577" t="s">
        <v>11260</v>
      </c>
      <c r="AA3216" s="578" t="s">
        <v>11257</v>
      </c>
      <c r="AE3216"/>
    </row>
    <row r="3217" spans="1:31" s="563" customFormat="1">
      <c r="A3217"/>
      <c r="B3217"/>
      <c r="C3217" s="568">
        <v>2028</v>
      </c>
      <c r="D3217" s="569" t="s">
        <v>102</v>
      </c>
      <c r="E3217" s="569" t="s">
        <v>337</v>
      </c>
      <c r="F3217" s="573" t="s">
        <v>141</v>
      </c>
      <c r="G3217" s="569" t="s">
        <v>42</v>
      </c>
      <c r="H3217" s="569" t="s">
        <v>41</v>
      </c>
      <c r="I3217" s="575" t="s">
        <v>54</v>
      </c>
      <c r="J3217" s="569" t="s">
        <v>87</v>
      </c>
      <c r="K3217" s="569" t="s">
        <v>104</v>
      </c>
      <c r="L3217" s="570">
        <v>0.2</v>
      </c>
      <c r="M3217" s="571">
        <v>0.79729376620815762</v>
      </c>
      <c r="N3217" s="572">
        <v>37.262869765714285</v>
      </c>
      <c r="O3217" s="668" t="s">
        <v>151</v>
      </c>
      <c r="P3217" s="668" t="s">
        <v>87</v>
      </c>
      <c r="Q3217" s="574" t="s">
        <v>10583</v>
      </c>
      <c r="R3217" s="574" t="s">
        <v>10778</v>
      </c>
      <c r="S3217" s="574" t="s">
        <v>10572</v>
      </c>
      <c r="T3217" s="574" t="s">
        <v>11126</v>
      </c>
      <c r="U3217" s="574" t="s">
        <v>10585</v>
      </c>
      <c r="V3217" s="574" t="s">
        <v>10794</v>
      </c>
      <c r="W3217" s="575" t="s">
        <v>11168</v>
      </c>
      <c r="X3217" s="575" t="s">
        <v>11261</v>
      </c>
      <c r="Y3217" s="576" t="s">
        <v>11170</v>
      </c>
      <c r="Z3217" s="577" t="s">
        <v>11262</v>
      </c>
      <c r="AA3217" s="578" t="s">
        <v>11263</v>
      </c>
      <c r="AE3217"/>
    </row>
    <row r="3218" spans="1:31" s="563" customFormat="1">
      <c r="A3218"/>
      <c r="B3218"/>
      <c r="C3218" s="568">
        <v>2028</v>
      </c>
      <c r="D3218" s="569" t="s">
        <v>102</v>
      </c>
      <c r="E3218" s="569" t="s">
        <v>337</v>
      </c>
      <c r="F3218" s="573" t="s">
        <v>141</v>
      </c>
      <c r="G3218" s="569" t="s">
        <v>42</v>
      </c>
      <c r="H3218" s="569" t="s">
        <v>41</v>
      </c>
      <c r="I3218" s="575" t="s">
        <v>54</v>
      </c>
      <c r="J3218" s="569" t="s">
        <v>87</v>
      </c>
      <c r="K3218" s="569" t="s">
        <v>79</v>
      </c>
      <c r="L3218" s="570">
        <v>0.8</v>
      </c>
      <c r="M3218" s="571">
        <v>3.1891750648326305</v>
      </c>
      <c r="N3218" s="572">
        <v>149.05147906285714</v>
      </c>
      <c r="O3218" s="668" t="s">
        <v>151</v>
      </c>
      <c r="P3218" s="668" t="s">
        <v>87</v>
      </c>
      <c r="Q3218" s="574" t="s">
        <v>10681</v>
      </c>
      <c r="R3218" s="574" t="s">
        <v>10838</v>
      </c>
      <c r="S3218" s="574" t="s">
        <v>10572</v>
      </c>
      <c r="T3218" s="574" t="s">
        <v>11126</v>
      </c>
      <c r="U3218" s="574" t="s">
        <v>11014</v>
      </c>
      <c r="V3218" s="574" t="s">
        <v>11015</v>
      </c>
      <c r="W3218" s="575" t="s">
        <v>11159</v>
      </c>
      <c r="X3218" s="575" t="s">
        <v>11255</v>
      </c>
      <c r="Y3218" s="576" t="s">
        <v>11170</v>
      </c>
      <c r="Z3218" s="577" t="s">
        <v>11264</v>
      </c>
      <c r="AA3218" s="578" t="s">
        <v>11257</v>
      </c>
      <c r="AE3218"/>
    </row>
    <row r="3219" spans="1:31" s="563" customFormat="1">
      <c r="A3219"/>
      <c r="B3219"/>
      <c r="C3219" s="568">
        <v>2028</v>
      </c>
      <c r="D3219" s="569" t="s">
        <v>102</v>
      </c>
      <c r="E3219" s="569" t="s">
        <v>337</v>
      </c>
      <c r="F3219" s="573" t="s">
        <v>141</v>
      </c>
      <c r="G3219" s="569" t="s">
        <v>42</v>
      </c>
      <c r="H3219" s="569" t="s">
        <v>41</v>
      </c>
      <c r="I3219" s="575" t="s">
        <v>54</v>
      </c>
      <c r="J3219" s="569" t="s">
        <v>83</v>
      </c>
      <c r="K3219" s="569" t="s">
        <v>470</v>
      </c>
      <c r="L3219" s="570">
        <v>1</v>
      </c>
      <c r="M3219" s="571">
        <v>13.338837357270945</v>
      </c>
      <c r="N3219" s="572">
        <v>24.659252050840333</v>
      </c>
      <c r="O3219" s="668" t="s">
        <v>382</v>
      </c>
      <c r="P3219" s="668" t="s">
        <v>83</v>
      </c>
      <c r="Q3219" s="574" t="s">
        <v>10736</v>
      </c>
      <c r="R3219" s="574" t="s">
        <v>10796</v>
      </c>
      <c r="S3219" s="574" t="s">
        <v>10593</v>
      </c>
      <c r="T3219" s="574" t="s">
        <v>11126</v>
      </c>
      <c r="U3219" s="574" t="s">
        <v>10797</v>
      </c>
      <c r="V3219" s="574" t="s">
        <v>10798</v>
      </c>
      <c r="W3219" s="575" t="s">
        <v>11175</v>
      </c>
      <c r="X3219" s="575" t="s">
        <v>11265</v>
      </c>
      <c r="Y3219" s="576" t="s">
        <v>11177</v>
      </c>
      <c r="Z3219" s="577" t="s">
        <v>11266</v>
      </c>
      <c r="AA3219" s="578" t="s">
        <v>11267</v>
      </c>
      <c r="AE3219"/>
    </row>
    <row r="3220" spans="1:31" s="563" customFormat="1">
      <c r="A3220"/>
      <c r="B3220"/>
      <c r="C3220" s="568">
        <v>2028</v>
      </c>
      <c r="D3220" s="569" t="s">
        <v>102</v>
      </c>
      <c r="E3220" s="569" t="s">
        <v>337</v>
      </c>
      <c r="F3220" s="573" t="s">
        <v>141</v>
      </c>
      <c r="G3220" s="569" t="s">
        <v>42</v>
      </c>
      <c r="H3220" s="569" t="s">
        <v>41</v>
      </c>
      <c r="I3220" s="575" t="s">
        <v>54</v>
      </c>
      <c r="J3220" s="569" t="s">
        <v>77</v>
      </c>
      <c r="K3220" s="569" t="s">
        <v>79</v>
      </c>
      <c r="L3220" s="570">
        <v>1</v>
      </c>
      <c r="M3220" s="571">
        <v>10.883390319836851</v>
      </c>
      <c r="N3220" s="572">
        <v>460.3697572799004</v>
      </c>
      <c r="O3220" s="668" t="s">
        <v>381</v>
      </c>
      <c r="P3220" s="668" t="s">
        <v>77</v>
      </c>
      <c r="Q3220" s="574" t="s">
        <v>10681</v>
      </c>
      <c r="R3220" s="574" t="s">
        <v>10838</v>
      </c>
      <c r="S3220" s="574" t="s">
        <v>10603</v>
      </c>
      <c r="T3220" s="574" t="s">
        <v>11126</v>
      </c>
      <c r="U3220" s="574" t="s">
        <v>11184</v>
      </c>
      <c r="V3220" s="574" t="s">
        <v>11268</v>
      </c>
      <c r="W3220" s="575" t="s">
        <v>11159</v>
      </c>
      <c r="X3220" s="575" t="s">
        <v>11255</v>
      </c>
      <c r="Y3220" s="576" t="s">
        <v>11186</v>
      </c>
      <c r="Z3220" s="577" t="s">
        <v>11269</v>
      </c>
      <c r="AA3220" s="578" t="s">
        <v>11257</v>
      </c>
      <c r="AE3220"/>
    </row>
    <row r="3221" spans="1:31" s="563" customFormat="1">
      <c r="A3221"/>
      <c r="B3221"/>
      <c r="C3221" s="568">
        <v>2028</v>
      </c>
      <c r="D3221" s="569" t="s">
        <v>102</v>
      </c>
      <c r="E3221" s="569" t="s">
        <v>337</v>
      </c>
      <c r="F3221" s="573" t="s">
        <v>141</v>
      </c>
      <c r="G3221" s="569" t="s">
        <v>42</v>
      </c>
      <c r="H3221" s="569" t="s">
        <v>41</v>
      </c>
      <c r="I3221" s="575" t="s">
        <v>54</v>
      </c>
      <c r="J3221" s="569" t="s">
        <v>349</v>
      </c>
      <c r="K3221" s="569" t="s">
        <v>79</v>
      </c>
      <c r="L3221" s="570">
        <v>1</v>
      </c>
      <c r="M3221" s="571">
        <v>3.7803030578659134</v>
      </c>
      <c r="N3221" s="572">
        <v>453.68753773191105</v>
      </c>
      <c r="O3221" s="668" t="s">
        <v>151</v>
      </c>
      <c r="P3221" s="668" t="s">
        <v>349</v>
      </c>
      <c r="Q3221" s="574" t="s">
        <v>10681</v>
      </c>
      <c r="R3221" s="574" t="s">
        <v>10838</v>
      </c>
      <c r="S3221" s="574" t="s">
        <v>10619</v>
      </c>
      <c r="T3221" s="574" t="s">
        <v>11126</v>
      </c>
      <c r="U3221" s="574" t="s">
        <v>11188</v>
      </c>
      <c r="V3221" s="574" t="s">
        <v>11270</v>
      </c>
      <c r="W3221" s="575" t="s">
        <v>11159</v>
      </c>
      <c r="X3221" s="575" t="s">
        <v>11255</v>
      </c>
      <c r="Y3221" s="576" t="s">
        <v>11190</v>
      </c>
      <c r="Z3221" s="577" t="s">
        <v>11271</v>
      </c>
      <c r="AA3221" s="578" t="s">
        <v>11257</v>
      </c>
      <c r="AE3221"/>
    </row>
    <row r="3222" spans="1:31" s="563" customFormat="1">
      <c r="A3222"/>
      <c r="B3222"/>
      <c r="C3222" s="568">
        <v>2028</v>
      </c>
      <c r="D3222" s="569" t="s">
        <v>102</v>
      </c>
      <c r="E3222" s="569" t="s">
        <v>337</v>
      </c>
      <c r="F3222" s="573" t="s">
        <v>141</v>
      </c>
      <c r="G3222" s="569" t="s">
        <v>42</v>
      </c>
      <c r="H3222" s="569" t="s">
        <v>41</v>
      </c>
      <c r="I3222" s="575" t="s">
        <v>54</v>
      </c>
      <c r="J3222" s="569" t="s">
        <v>76</v>
      </c>
      <c r="K3222" s="569" t="s">
        <v>79</v>
      </c>
      <c r="L3222" s="570">
        <v>1</v>
      </c>
      <c r="M3222" s="571">
        <v>0.20075653043836206</v>
      </c>
      <c r="N3222" s="572">
        <v>93.157174414285734</v>
      </c>
      <c r="O3222" s="668" t="s">
        <v>151</v>
      </c>
      <c r="P3222" s="668" t="s">
        <v>76</v>
      </c>
      <c r="Q3222" s="574" t="s">
        <v>10681</v>
      </c>
      <c r="R3222" s="574" t="s">
        <v>10838</v>
      </c>
      <c r="S3222" s="574" t="s">
        <v>10627</v>
      </c>
      <c r="T3222" s="574" t="s">
        <v>11126</v>
      </c>
      <c r="U3222" s="574" t="s">
        <v>11034</v>
      </c>
      <c r="V3222" s="574" t="s">
        <v>11035</v>
      </c>
      <c r="W3222" s="575" t="s">
        <v>11159</v>
      </c>
      <c r="X3222" s="575" t="s">
        <v>11255</v>
      </c>
      <c r="Y3222" s="576" t="s">
        <v>11193</v>
      </c>
      <c r="Z3222" s="577" t="s">
        <v>11272</v>
      </c>
      <c r="AA3222" s="578" t="s">
        <v>11257</v>
      </c>
      <c r="AE3222"/>
    </row>
    <row r="3223" spans="1:31" s="563" customFormat="1">
      <c r="A3223"/>
      <c r="B3223"/>
      <c r="C3223" s="568">
        <v>2028</v>
      </c>
      <c r="D3223" s="569" t="s">
        <v>102</v>
      </c>
      <c r="E3223" s="569" t="s">
        <v>337</v>
      </c>
      <c r="F3223" s="573" t="s">
        <v>141</v>
      </c>
      <c r="G3223" s="569" t="s">
        <v>42</v>
      </c>
      <c r="H3223" s="569" t="s">
        <v>41</v>
      </c>
      <c r="I3223" s="575" t="s">
        <v>54</v>
      </c>
      <c r="J3223" s="569" t="s">
        <v>74</v>
      </c>
      <c r="K3223" s="569" t="s">
        <v>468</v>
      </c>
      <c r="L3223" s="570">
        <v>0.9</v>
      </c>
      <c r="M3223" s="571">
        <v>1.932349145446888</v>
      </c>
      <c r="N3223" s="572">
        <v>898.30132470918386</v>
      </c>
      <c r="O3223" s="668" t="s">
        <v>151</v>
      </c>
      <c r="P3223" s="668" t="s">
        <v>74</v>
      </c>
      <c r="Q3223" s="574" t="s">
        <v>10570</v>
      </c>
      <c r="R3223" s="574" t="s">
        <v>10787</v>
      </c>
      <c r="S3223" s="574" t="s">
        <v>10640</v>
      </c>
      <c r="T3223" s="574" t="s">
        <v>11126</v>
      </c>
      <c r="U3223" s="574" t="s">
        <v>11195</v>
      </c>
      <c r="V3223" s="574" t="s">
        <v>11273</v>
      </c>
      <c r="W3223" s="575" t="s">
        <v>11197</v>
      </c>
      <c r="X3223" s="575" t="s">
        <v>11274</v>
      </c>
      <c r="Y3223" s="576" t="s">
        <v>11199</v>
      </c>
      <c r="Z3223" s="577" t="s">
        <v>11275</v>
      </c>
      <c r="AA3223" s="578" t="s">
        <v>11276</v>
      </c>
      <c r="AE3223"/>
    </row>
    <row r="3224" spans="1:31" s="563" customFormat="1">
      <c r="A3224"/>
      <c r="B3224"/>
      <c r="C3224" s="568">
        <v>2028</v>
      </c>
      <c r="D3224" s="569" t="s">
        <v>102</v>
      </c>
      <c r="E3224" s="569" t="s">
        <v>337</v>
      </c>
      <c r="F3224" s="573" t="s">
        <v>141</v>
      </c>
      <c r="G3224" s="569" t="s">
        <v>42</v>
      </c>
      <c r="H3224" s="569" t="s">
        <v>41</v>
      </c>
      <c r="I3224" s="575" t="s">
        <v>54</v>
      </c>
      <c r="J3224" s="569" t="s">
        <v>74</v>
      </c>
      <c r="K3224" s="569" t="s">
        <v>104</v>
      </c>
      <c r="L3224" s="570">
        <v>0.1</v>
      </c>
      <c r="M3224" s="571">
        <v>0.21470546060520976</v>
      </c>
      <c r="N3224" s="572">
        <v>99.81125830102043</v>
      </c>
      <c r="O3224" s="668" t="s">
        <v>151</v>
      </c>
      <c r="P3224" s="668" t="s">
        <v>74</v>
      </c>
      <c r="Q3224" s="574" t="s">
        <v>10583</v>
      </c>
      <c r="R3224" s="574" t="s">
        <v>10778</v>
      </c>
      <c r="S3224" s="574" t="s">
        <v>10640</v>
      </c>
      <c r="T3224" s="574" t="s">
        <v>11126</v>
      </c>
      <c r="U3224" s="574" t="s">
        <v>11038</v>
      </c>
      <c r="V3224" s="574" t="s">
        <v>11039</v>
      </c>
      <c r="W3224" s="575" t="s">
        <v>11168</v>
      </c>
      <c r="X3224" s="575" t="s">
        <v>11261</v>
      </c>
      <c r="Y3224" s="576" t="s">
        <v>11199</v>
      </c>
      <c r="Z3224" s="577" t="s">
        <v>11277</v>
      </c>
      <c r="AA3224" s="578" t="s">
        <v>11263</v>
      </c>
      <c r="AE3224"/>
    </row>
    <row r="3225" spans="1:31" s="563" customFormat="1">
      <c r="A3225"/>
      <c r="B3225"/>
      <c r="C3225" s="568">
        <v>2028</v>
      </c>
      <c r="D3225" s="569" t="s">
        <v>102</v>
      </c>
      <c r="E3225" s="569" t="s">
        <v>337</v>
      </c>
      <c r="F3225" s="573" t="s">
        <v>141</v>
      </c>
      <c r="G3225" s="569" t="s">
        <v>42</v>
      </c>
      <c r="H3225" s="569" t="s">
        <v>41</v>
      </c>
      <c r="I3225" s="575" t="s">
        <v>54</v>
      </c>
      <c r="J3225" s="569" t="s">
        <v>351</v>
      </c>
      <c r="K3225" s="569" t="s">
        <v>100</v>
      </c>
      <c r="L3225" s="570">
        <v>0.1</v>
      </c>
      <c r="M3225" s="571">
        <v>0.28487770547116759</v>
      </c>
      <c r="N3225" s="572">
        <v>1.3197266375357148</v>
      </c>
      <c r="O3225" s="668" t="s">
        <v>151</v>
      </c>
      <c r="P3225" s="668" t="s">
        <v>351</v>
      </c>
      <c r="Q3225" s="574" t="s">
        <v>10648</v>
      </c>
      <c r="R3225" s="574" t="s">
        <v>10844</v>
      </c>
      <c r="S3225" s="574" t="s">
        <v>10650</v>
      </c>
      <c r="T3225" s="574" t="s">
        <v>11126</v>
      </c>
      <c r="U3225" s="574" t="s">
        <v>10651</v>
      </c>
      <c r="V3225" s="574" t="s">
        <v>10845</v>
      </c>
      <c r="W3225" s="575" t="s">
        <v>11204</v>
      </c>
      <c r="X3225" s="575" t="s">
        <v>11278</v>
      </c>
      <c r="Y3225" s="576" t="s">
        <v>11206</v>
      </c>
      <c r="Z3225" s="577" t="s">
        <v>11279</v>
      </c>
      <c r="AA3225" s="578" t="s">
        <v>11280</v>
      </c>
      <c r="AE3225"/>
    </row>
    <row r="3226" spans="1:31" s="563" customFormat="1">
      <c r="A3226"/>
      <c r="B3226"/>
      <c r="C3226" s="568">
        <v>2028</v>
      </c>
      <c r="D3226" s="569" t="s">
        <v>102</v>
      </c>
      <c r="E3226" s="569" t="s">
        <v>337</v>
      </c>
      <c r="F3226" s="573" t="s">
        <v>141</v>
      </c>
      <c r="G3226" s="569" t="s">
        <v>42</v>
      </c>
      <c r="H3226" s="569" t="s">
        <v>41</v>
      </c>
      <c r="I3226" s="575" t="s">
        <v>54</v>
      </c>
      <c r="J3226" s="569" t="s">
        <v>351</v>
      </c>
      <c r="K3226" s="569" t="s">
        <v>470</v>
      </c>
      <c r="L3226" s="570">
        <v>0.9</v>
      </c>
      <c r="M3226" s="571">
        <v>2.5638993492405082</v>
      </c>
      <c r="N3226" s="572">
        <v>11.877539737821433</v>
      </c>
      <c r="O3226" s="668" t="s">
        <v>151</v>
      </c>
      <c r="P3226" s="668" t="s">
        <v>351</v>
      </c>
      <c r="Q3226" s="574" t="s">
        <v>10736</v>
      </c>
      <c r="R3226" s="574" t="s">
        <v>10796</v>
      </c>
      <c r="S3226" s="574" t="s">
        <v>10650</v>
      </c>
      <c r="T3226" s="574" t="s">
        <v>11126</v>
      </c>
      <c r="U3226" s="574" t="s">
        <v>10738</v>
      </c>
      <c r="V3226" s="574" t="s">
        <v>10849</v>
      </c>
      <c r="W3226" s="575" t="s">
        <v>11175</v>
      </c>
      <c r="X3226" s="575" t="s">
        <v>11265</v>
      </c>
      <c r="Y3226" s="576" t="s">
        <v>11206</v>
      </c>
      <c r="Z3226" s="577" t="s">
        <v>11281</v>
      </c>
      <c r="AA3226" s="578" t="s">
        <v>11267</v>
      </c>
      <c r="AE3226"/>
    </row>
    <row r="3227" spans="1:31" s="563" customFormat="1">
      <c r="A3227"/>
      <c r="B3227"/>
      <c r="C3227" s="568">
        <v>2028</v>
      </c>
      <c r="D3227" s="569" t="s">
        <v>102</v>
      </c>
      <c r="E3227" s="569" t="s">
        <v>337</v>
      </c>
      <c r="F3227" s="573" t="s">
        <v>141</v>
      </c>
      <c r="G3227" s="569" t="s">
        <v>42</v>
      </c>
      <c r="H3227" s="569" t="s">
        <v>41</v>
      </c>
      <c r="I3227" s="575" t="s">
        <v>54</v>
      </c>
      <c r="J3227" s="569" t="s">
        <v>67</v>
      </c>
      <c r="K3227" s="569" t="s">
        <v>470</v>
      </c>
      <c r="L3227" s="570">
        <v>0.9</v>
      </c>
      <c r="M3227" s="571">
        <v>3.706347861060781</v>
      </c>
      <c r="N3227" s="572">
        <v>14.130582635874804</v>
      </c>
      <c r="O3227" s="668" t="s">
        <v>382</v>
      </c>
      <c r="P3227" s="668" t="s">
        <v>67</v>
      </c>
      <c r="Q3227" s="574" t="s">
        <v>10736</v>
      </c>
      <c r="R3227" s="574" t="s">
        <v>10796</v>
      </c>
      <c r="S3227" s="574" t="s">
        <v>10658</v>
      </c>
      <c r="T3227" s="574" t="s">
        <v>11126</v>
      </c>
      <c r="U3227" s="574" t="s">
        <v>10851</v>
      </c>
      <c r="V3227" s="574" t="s">
        <v>10852</v>
      </c>
      <c r="W3227" s="575" t="s">
        <v>11175</v>
      </c>
      <c r="X3227" s="575" t="s">
        <v>11265</v>
      </c>
      <c r="Y3227" s="576" t="s">
        <v>11211</v>
      </c>
      <c r="Z3227" s="577" t="s">
        <v>11282</v>
      </c>
      <c r="AA3227" s="578" t="s">
        <v>11267</v>
      </c>
      <c r="AE3227"/>
    </row>
    <row r="3228" spans="1:31" s="563" customFormat="1">
      <c r="A3228"/>
      <c r="B3228"/>
      <c r="C3228" s="568">
        <v>2028</v>
      </c>
      <c r="D3228" s="569" t="s">
        <v>102</v>
      </c>
      <c r="E3228" s="569" t="s">
        <v>337</v>
      </c>
      <c r="F3228" s="573" t="s">
        <v>141</v>
      </c>
      <c r="G3228" s="569" t="s">
        <v>42</v>
      </c>
      <c r="H3228" s="569" t="s">
        <v>41</v>
      </c>
      <c r="I3228" s="575" t="s">
        <v>54</v>
      </c>
      <c r="J3228" s="569" t="s">
        <v>67</v>
      </c>
      <c r="K3228" s="569" t="s">
        <v>81</v>
      </c>
      <c r="L3228" s="570">
        <v>0.1</v>
      </c>
      <c r="M3228" s="571">
        <v>0.41181642900675342</v>
      </c>
      <c r="N3228" s="572">
        <v>1.5700647373194228</v>
      </c>
      <c r="O3228" s="668" t="s">
        <v>382</v>
      </c>
      <c r="P3228" s="668" t="s">
        <v>67</v>
      </c>
      <c r="Q3228" s="574" t="s">
        <v>10591</v>
      </c>
      <c r="R3228" s="574" t="s">
        <v>10802</v>
      </c>
      <c r="S3228" s="574" t="s">
        <v>10658</v>
      </c>
      <c r="T3228" s="574" t="s">
        <v>11126</v>
      </c>
      <c r="U3228" s="574" t="s">
        <v>10659</v>
      </c>
      <c r="V3228" s="574" t="s">
        <v>10854</v>
      </c>
      <c r="W3228" s="575" t="s">
        <v>11180</v>
      </c>
      <c r="X3228" s="575" t="s">
        <v>11283</v>
      </c>
      <c r="Y3228" s="576" t="s">
        <v>11211</v>
      </c>
      <c r="Z3228" s="577" t="s">
        <v>11284</v>
      </c>
      <c r="AA3228" s="578" t="s">
        <v>11285</v>
      </c>
      <c r="AE3228"/>
    </row>
    <row r="3229" spans="1:31" s="563" customFormat="1">
      <c r="A3229"/>
      <c r="B3229"/>
      <c r="C3229" s="568">
        <v>2028</v>
      </c>
      <c r="D3229" s="569" t="s">
        <v>102</v>
      </c>
      <c r="E3229" s="569" t="s">
        <v>337</v>
      </c>
      <c r="F3229" s="573" t="s">
        <v>141</v>
      </c>
      <c r="G3229" s="569" t="s">
        <v>42</v>
      </c>
      <c r="H3229" s="569" t="s">
        <v>41</v>
      </c>
      <c r="I3229" s="575" t="s">
        <v>54</v>
      </c>
      <c r="J3229" s="569" t="s">
        <v>66</v>
      </c>
      <c r="K3229" s="569" t="s">
        <v>310</v>
      </c>
      <c r="L3229" s="570">
        <v>0.1</v>
      </c>
      <c r="M3229" s="571">
        <v>1.1196701244655605</v>
      </c>
      <c r="N3229" s="572">
        <v>45.793554838483153</v>
      </c>
      <c r="O3229" s="668" t="s">
        <v>381</v>
      </c>
      <c r="P3229" s="668" t="s">
        <v>66</v>
      </c>
      <c r="Q3229" s="574" t="s">
        <v>10673</v>
      </c>
      <c r="R3229" s="574" t="s">
        <v>10858</v>
      </c>
      <c r="S3229" s="574" t="s">
        <v>10665</v>
      </c>
      <c r="T3229" s="574" t="s">
        <v>11126</v>
      </c>
      <c r="U3229" s="574" t="s">
        <v>10675</v>
      </c>
      <c r="V3229" s="574" t="s">
        <v>10859</v>
      </c>
      <c r="W3229" s="575" t="s">
        <v>11214</v>
      </c>
      <c r="X3229" s="575" t="s">
        <v>11286</v>
      </c>
      <c r="Y3229" s="576" t="s">
        <v>11216</v>
      </c>
      <c r="Z3229" s="577" t="s">
        <v>11287</v>
      </c>
      <c r="AA3229" s="578" t="s">
        <v>11288</v>
      </c>
      <c r="AE3229"/>
    </row>
    <row r="3230" spans="1:31" s="563" customFormat="1">
      <c r="A3230"/>
      <c r="B3230"/>
      <c r="C3230" s="568">
        <v>2028</v>
      </c>
      <c r="D3230" s="569" t="s">
        <v>102</v>
      </c>
      <c r="E3230" s="569" t="s">
        <v>337</v>
      </c>
      <c r="F3230" s="573" t="s">
        <v>141</v>
      </c>
      <c r="G3230" s="569" t="s">
        <v>42</v>
      </c>
      <c r="H3230" s="569" t="s">
        <v>41</v>
      </c>
      <c r="I3230" s="575" t="s">
        <v>54</v>
      </c>
      <c r="J3230" s="569" t="s">
        <v>66</v>
      </c>
      <c r="K3230" s="569" t="s">
        <v>470</v>
      </c>
      <c r="L3230" s="570">
        <v>0.9</v>
      </c>
      <c r="M3230" s="571">
        <v>10.077031120190044</v>
      </c>
      <c r="N3230" s="572">
        <v>412.14199354634837</v>
      </c>
      <c r="O3230" s="668" t="s">
        <v>381</v>
      </c>
      <c r="P3230" s="668" t="s">
        <v>66</v>
      </c>
      <c r="Q3230" s="574" t="s">
        <v>10736</v>
      </c>
      <c r="R3230" s="574" t="s">
        <v>10796</v>
      </c>
      <c r="S3230" s="574" t="s">
        <v>10665</v>
      </c>
      <c r="T3230" s="574" t="s">
        <v>11126</v>
      </c>
      <c r="U3230" s="574" t="s">
        <v>11219</v>
      </c>
      <c r="V3230" s="574" t="s">
        <v>11289</v>
      </c>
      <c r="W3230" s="575" t="s">
        <v>11175</v>
      </c>
      <c r="X3230" s="575" t="s">
        <v>11265</v>
      </c>
      <c r="Y3230" s="576" t="s">
        <v>11216</v>
      </c>
      <c r="Z3230" s="577" t="s">
        <v>11290</v>
      </c>
      <c r="AA3230" s="578" t="s">
        <v>11267</v>
      </c>
      <c r="AE3230"/>
    </row>
    <row r="3231" spans="1:31" s="563" customFormat="1">
      <c r="A3231"/>
      <c r="B3231"/>
      <c r="C3231" s="568">
        <v>2028</v>
      </c>
      <c r="D3231" s="569" t="s">
        <v>102</v>
      </c>
      <c r="E3231" s="569" t="s">
        <v>337</v>
      </c>
      <c r="F3231" s="573" t="s">
        <v>141</v>
      </c>
      <c r="G3231" s="569" t="s">
        <v>42</v>
      </c>
      <c r="H3231" s="569" t="s">
        <v>41</v>
      </c>
      <c r="I3231" s="575" t="s">
        <v>54</v>
      </c>
      <c r="J3231" s="569" t="s">
        <v>348</v>
      </c>
      <c r="K3231" s="569" t="s">
        <v>471</v>
      </c>
      <c r="L3231" s="570">
        <v>0.5</v>
      </c>
      <c r="M3231" s="571">
        <v>5.1320619267026881</v>
      </c>
      <c r="N3231" s="572">
        <v>606.49202092633936</v>
      </c>
      <c r="O3231" s="668" t="s">
        <v>151</v>
      </c>
      <c r="P3231" s="668" t="s">
        <v>348</v>
      </c>
      <c r="Q3231" s="574" t="s">
        <v>11000</v>
      </c>
      <c r="R3231" s="574" t="s">
        <v>11001</v>
      </c>
      <c r="S3231" s="574" t="s">
        <v>10689</v>
      </c>
      <c r="T3231" s="574" t="s">
        <v>11126</v>
      </c>
      <c r="U3231" s="574" t="s">
        <v>11059</v>
      </c>
      <c r="V3231" s="574" t="s">
        <v>11060</v>
      </c>
      <c r="W3231" s="575" t="s">
        <v>11224</v>
      </c>
      <c r="X3231" s="575" t="s">
        <v>11291</v>
      </c>
      <c r="Y3231" s="576" t="s">
        <v>11226</v>
      </c>
      <c r="Z3231" s="577" t="s">
        <v>11292</v>
      </c>
      <c r="AA3231" s="578" t="s">
        <v>11293</v>
      </c>
      <c r="AE3231"/>
    </row>
    <row r="3232" spans="1:31" s="563" customFormat="1">
      <c r="A3232"/>
      <c r="B3232"/>
      <c r="C3232" s="568">
        <v>2028</v>
      </c>
      <c r="D3232" s="569" t="s">
        <v>102</v>
      </c>
      <c r="E3232" s="569" t="s">
        <v>337</v>
      </c>
      <c r="F3232" s="573" t="s">
        <v>141</v>
      </c>
      <c r="G3232" s="569" t="s">
        <v>42</v>
      </c>
      <c r="H3232" s="569" t="s">
        <v>41</v>
      </c>
      <c r="I3232" s="575" t="s">
        <v>54</v>
      </c>
      <c r="J3232" s="569" t="s">
        <v>348</v>
      </c>
      <c r="K3232" s="569" t="s">
        <v>469</v>
      </c>
      <c r="L3232" s="570">
        <v>0.5</v>
      </c>
      <c r="M3232" s="571">
        <v>5.1320619267026881</v>
      </c>
      <c r="N3232" s="572">
        <v>606.49202092633936</v>
      </c>
      <c r="O3232" s="668" t="s">
        <v>151</v>
      </c>
      <c r="P3232" s="668" t="s">
        <v>348</v>
      </c>
      <c r="Q3232" s="574" t="s">
        <v>10601</v>
      </c>
      <c r="R3232" s="574" t="s">
        <v>10807</v>
      </c>
      <c r="S3232" s="574" t="s">
        <v>10689</v>
      </c>
      <c r="T3232" s="574" t="s">
        <v>11126</v>
      </c>
      <c r="U3232" s="574" t="s">
        <v>10690</v>
      </c>
      <c r="V3232" s="574" t="s">
        <v>10865</v>
      </c>
      <c r="W3232" s="575" t="s">
        <v>11229</v>
      </c>
      <c r="X3232" s="575" t="s">
        <v>11294</v>
      </c>
      <c r="Y3232" s="576" t="s">
        <v>11226</v>
      </c>
      <c r="Z3232" s="577" t="s">
        <v>11295</v>
      </c>
      <c r="AA3232" s="578" t="s">
        <v>11296</v>
      </c>
      <c r="AE3232"/>
    </row>
    <row r="3233" spans="1:31" s="563" customFormat="1">
      <c r="A3233"/>
      <c r="B3233"/>
      <c r="C3233" s="568">
        <v>2028</v>
      </c>
      <c r="D3233" s="569" t="s">
        <v>16</v>
      </c>
      <c r="E3233" s="569" t="s">
        <v>357</v>
      </c>
      <c r="F3233" s="573" t="s">
        <v>462</v>
      </c>
      <c r="G3233" s="569" t="s">
        <v>42</v>
      </c>
      <c r="H3233" s="569" t="s">
        <v>41</v>
      </c>
      <c r="I3233" s="575" t="s">
        <v>54</v>
      </c>
      <c r="J3233" s="569" t="s">
        <v>352</v>
      </c>
      <c r="K3233" s="569" t="s">
        <v>106</v>
      </c>
      <c r="L3233" s="570">
        <v>1</v>
      </c>
      <c r="M3233" s="571">
        <v>1.4224979577411947</v>
      </c>
      <c r="N3233" s="572">
        <v>58.279999999999994</v>
      </c>
      <c r="O3233" s="668" t="s">
        <v>151</v>
      </c>
      <c r="P3233" s="668" t="s">
        <v>352</v>
      </c>
      <c r="Q3233" s="574" t="s">
        <v>10535</v>
      </c>
      <c r="R3233" s="574" t="s">
        <v>10536</v>
      </c>
      <c r="S3233" s="574" t="s">
        <v>10508</v>
      </c>
      <c r="T3233" s="574" t="s">
        <v>11297</v>
      </c>
      <c r="U3233" s="574" t="s">
        <v>10958</v>
      </c>
      <c r="V3233" s="574" t="s">
        <v>11298</v>
      </c>
      <c r="W3233" s="575" t="s">
        <v>11299</v>
      </c>
      <c r="X3233" s="575" t="s">
        <v>11300</v>
      </c>
      <c r="Y3233" s="576" t="s">
        <v>11301</v>
      </c>
      <c r="Z3233" s="577" t="s">
        <v>11302</v>
      </c>
      <c r="AA3233" s="578" t="s">
        <v>11303</v>
      </c>
      <c r="AE3233"/>
    </row>
    <row r="3234" spans="1:31" s="563" customFormat="1">
      <c r="A3234"/>
      <c r="B3234"/>
      <c r="C3234" s="568">
        <v>2028</v>
      </c>
      <c r="D3234" s="569" t="s">
        <v>16</v>
      </c>
      <c r="E3234" s="569" t="s">
        <v>357</v>
      </c>
      <c r="F3234" s="573" t="s">
        <v>462</v>
      </c>
      <c r="G3234" s="569" t="s">
        <v>42</v>
      </c>
      <c r="H3234" s="569" t="s">
        <v>41</v>
      </c>
      <c r="I3234" s="575" t="s">
        <v>54</v>
      </c>
      <c r="J3234" s="569" t="s">
        <v>116</v>
      </c>
      <c r="K3234" s="569" t="s">
        <v>330</v>
      </c>
      <c r="L3234" s="570">
        <v>1</v>
      </c>
      <c r="M3234" s="571">
        <v>2.4426839205470325</v>
      </c>
      <c r="N3234" s="572">
        <v>11.042526315789473</v>
      </c>
      <c r="O3234" s="668" t="s">
        <v>382</v>
      </c>
      <c r="P3234" s="668" t="s">
        <v>116</v>
      </c>
      <c r="Q3234" s="574" t="s">
        <v>10545</v>
      </c>
      <c r="R3234" s="574" t="s">
        <v>10546</v>
      </c>
      <c r="S3234" s="574" t="s">
        <v>10519</v>
      </c>
      <c r="T3234" s="574" t="s">
        <v>11297</v>
      </c>
      <c r="U3234" s="574" t="s">
        <v>11139</v>
      </c>
      <c r="V3234" s="574" t="s">
        <v>11140</v>
      </c>
      <c r="W3234" s="575" t="s">
        <v>11304</v>
      </c>
      <c r="X3234" s="575" t="s">
        <v>11305</v>
      </c>
      <c r="Y3234" s="576" t="s">
        <v>11306</v>
      </c>
      <c r="Z3234" s="577" t="s">
        <v>11307</v>
      </c>
      <c r="AA3234" s="578" t="s">
        <v>11308</v>
      </c>
      <c r="AE3234"/>
    </row>
    <row r="3235" spans="1:31" s="563" customFormat="1">
      <c r="A3235"/>
      <c r="B3235"/>
      <c r="C3235" s="568">
        <v>2028</v>
      </c>
      <c r="D3235" s="569" t="s">
        <v>16</v>
      </c>
      <c r="E3235" s="569" t="s">
        <v>357</v>
      </c>
      <c r="F3235" s="573" t="s">
        <v>462</v>
      </c>
      <c r="G3235" s="569" t="s">
        <v>42</v>
      </c>
      <c r="H3235" s="569" t="s">
        <v>41</v>
      </c>
      <c r="I3235" s="575" t="s">
        <v>54</v>
      </c>
      <c r="J3235" s="569" t="s">
        <v>109</v>
      </c>
      <c r="K3235" s="569" t="s">
        <v>310</v>
      </c>
      <c r="L3235" s="570">
        <v>0.25</v>
      </c>
      <c r="M3235" s="571">
        <v>1.3831514627485577</v>
      </c>
      <c r="N3235" s="572">
        <v>55.212631578947367</v>
      </c>
      <c r="O3235" s="668" t="s">
        <v>381</v>
      </c>
      <c r="P3235" s="668" t="s">
        <v>109</v>
      </c>
      <c r="Q3235" s="574" t="s">
        <v>10673</v>
      </c>
      <c r="R3235" s="574" t="s">
        <v>10674</v>
      </c>
      <c r="S3235" s="574" t="s">
        <v>10537</v>
      </c>
      <c r="T3235" s="574" t="s">
        <v>11297</v>
      </c>
      <c r="U3235" s="574" t="s">
        <v>11309</v>
      </c>
      <c r="V3235" s="574" t="s">
        <v>11310</v>
      </c>
      <c r="W3235" s="575" t="s">
        <v>11311</v>
      </c>
      <c r="X3235" s="575" t="s">
        <v>11312</v>
      </c>
      <c r="Y3235" s="576" t="s">
        <v>11313</v>
      </c>
      <c r="Z3235" s="577" t="s">
        <v>11314</v>
      </c>
      <c r="AA3235" s="578" t="s">
        <v>11315</v>
      </c>
      <c r="AE3235"/>
    </row>
    <row r="3236" spans="1:31" s="563" customFormat="1">
      <c r="A3236"/>
      <c r="B3236"/>
      <c r="C3236" s="568">
        <v>2028</v>
      </c>
      <c r="D3236" s="569" t="s">
        <v>16</v>
      </c>
      <c r="E3236" s="569" t="s">
        <v>357</v>
      </c>
      <c r="F3236" s="573" t="s">
        <v>462</v>
      </c>
      <c r="G3236" s="569" t="s">
        <v>42</v>
      </c>
      <c r="H3236" s="569" t="s">
        <v>41</v>
      </c>
      <c r="I3236" s="575" t="s">
        <v>54</v>
      </c>
      <c r="J3236" s="569" t="s">
        <v>109</v>
      </c>
      <c r="K3236" s="569" t="s">
        <v>111</v>
      </c>
      <c r="L3236" s="570">
        <v>0.4</v>
      </c>
      <c r="M3236" s="571">
        <v>2.2130423403976924</v>
      </c>
      <c r="N3236" s="572">
        <v>88.340210526315801</v>
      </c>
      <c r="O3236" s="668" t="s">
        <v>381</v>
      </c>
      <c r="P3236" s="668" t="s">
        <v>109</v>
      </c>
      <c r="Q3236" s="574" t="s">
        <v>10632</v>
      </c>
      <c r="R3236" s="574" t="s">
        <v>10633</v>
      </c>
      <c r="S3236" s="574" t="s">
        <v>10537</v>
      </c>
      <c r="T3236" s="574" t="s">
        <v>11297</v>
      </c>
      <c r="U3236" s="574" t="s">
        <v>10974</v>
      </c>
      <c r="V3236" s="574" t="s">
        <v>11145</v>
      </c>
      <c r="W3236" s="575" t="s">
        <v>11316</v>
      </c>
      <c r="X3236" s="575" t="s">
        <v>11317</v>
      </c>
      <c r="Y3236" s="576" t="s">
        <v>11313</v>
      </c>
      <c r="Z3236" s="577" t="s">
        <v>11318</v>
      </c>
      <c r="AA3236" s="578" t="s">
        <v>11319</v>
      </c>
      <c r="AE3236"/>
    </row>
    <row r="3237" spans="1:31" s="563" customFormat="1">
      <c r="A3237"/>
      <c r="B3237"/>
      <c r="C3237" s="568">
        <v>2028</v>
      </c>
      <c r="D3237" s="569" t="s">
        <v>16</v>
      </c>
      <c r="E3237" s="569" t="s">
        <v>357</v>
      </c>
      <c r="F3237" s="573" t="s">
        <v>462</v>
      </c>
      <c r="G3237" s="569" t="s">
        <v>42</v>
      </c>
      <c r="H3237" s="569" t="s">
        <v>41</v>
      </c>
      <c r="I3237" s="575" t="s">
        <v>54</v>
      </c>
      <c r="J3237" s="569" t="s">
        <v>109</v>
      </c>
      <c r="K3237" s="569" t="s">
        <v>106</v>
      </c>
      <c r="L3237" s="570">
        <v>0.35</v>
      </c>
      <c r="M3237" s="571">
        <v>1.9364120478479803</v>
      </c>
      <c r="N3237" s="572">
        <v>77.297684210526299</v>
      </c>
      <c r="O3237" s="668" t="s">
        <v>381</v>
      </c>
      <c r="P3237" s="668" t="s">
        <v>109</v>
      </c>
      <c r="Q3237" s="574" t="s">
        <v>10535</v>
      </c>
      <c r="R3237" s="574" t="s">
        <v>10536</v>
      </c>
      <c r="S3237" s="574" t="s">
        <v>10537</v>
      </c>
      <c r="T3237" s="574" t="s">
        <v>11297</v>
      </c>
      <c r="U3237" s="574" t="s">
        <v>10538</v>
      </c>
      <c r="V3237" s="574" t="s">
        <v>10539</v>
      </c>
      <c r="W3237" s="575" t="s">
        <v>11299</v>
      </c>
      <c r="X3237" s="575" t="s">
        <v>11300</v>
      </c>
      <c r="Y3237" s="576" t="s">
        <v>11313</v>
      </c>
      <c r="Z3237" s="577" t="s">
        <v>11320</v>
      </c>
      <c r="AA3237" s="578" t="s">
        <v>11303</v>
      </c>
      <c r="AE3237"/>
    </row>
    <row r="3238" spans="1:31" s="563" customFormat="1">
      <c r="A3238"/>
      <c r="B3238"/>
      <c r="C3238" s="568">
        <v>2028</v>
      </c>
      <c r="D3238" s="569" t="s">
        <v>16</v>
      </c>
      <c r="E3238" s="569" t="s">
        <v>357</v>
      </c>
      <c r="F3238" s="573" t="s">
        <v>462</v>
      </c>
      <c r="G3238" s="569" t="s">
        <v>42</v>
      </c>
      <c r="H3238" s="569" t="s">
        <v>41</v>
      </c>
      <c r="I3238" s="575" t="s">
        <v>54</v>
      </c>
      <c r="J3238" s="569" t="s">
        <v>350</v>
      </c>
      <c r="K3238" s="569" t="s">
        <v>104</v>
      </c>
      <c r="L3238" s="570">
        <v>1</v>
      </c>
      <c r="M3238" s="571">
        <v>3.1161911944685832</v>
      </c>
      <c r="N3238" s="572">
        <v>372.99199999999996</v>
      </c>
      <c r="O3238" s="668" t="s">
        <v>151</v>
      </c>
      <c r="P3238" s="668" t="s">
        <v>350</v>
      </c>
      <c r="Q3238" s="574" t="s">
        <v>10583</v>
      </c>
      <c r="R3238" s="574" t="s">
        <v>10584</v>
      </c>
      <c r="S3238" s="574" t="s">
        <v>10547</v>
      </c>
      <c r="T3238" s="574" t="s">
        <v>11297</v>
      </c>
      <c r="U3238" s="574" t="s">
        <v>10705</v>
      </c>
      <c r="V3238" s="574" t="s">
        <v>10706</v>
      </c>
      <c r="W3238" s="575" t="s">
        <v>11321</v>
      </c>
      <c r="X3238" s="575" t="s">
        <v>11322</v>
      </c>
      <c r="Y3238" s="576" t="s">
        <v>11323</v>
      </c>
      <c r="Z3238" s="577" t="s">
        <v>11324</v>
      </c>
      <c r="AA3238" s="578" t="s">
        <v>11325</v>
      </c>
      <c r="AE3238"/>
    </row>
    <row r="3239" spans="1:31" s="563" customFormat="1">
      <c r="A3239"/>
      <c r="B3239"/>
      <c r="C3239" s="568">
        <v>2028</v>
      </c>
      <c r="D3239" s="569" t="s">
        <v>16</v>
      </c>
      <c r="E3239" s="569" t="s">
        <v>357</v>
      </c>
      <c r="F3239" s="573" t="s">
        <v>462</v>
      </c>
      <c r="G3239" s="569" t="s">
        <v>42</v>
      </c>
      <c r="H3239" s="569" t="s">
        <v>41</v>
      </c>
      <c r="I3239" s="575" t="s">
        <v>54</v>
      </c>
      <c r="J3239" s="569" t="s">
        <v>99</v>
      </c>
      <c r="K3239" s="569" t="s">
        <v>331</v>
      </c>
      <c r="L3239" s="570">
        <v>1</v>
      </c>
      <c r="M3239" s="571">
        <v>1.2943987677915387</v>
      </c>
      <c r="N3239" s="572">
        <v>326.36799999999994</v>
      </c>
      <c r="O3239" s="668" t="s">
        <v>151</v>
      </c>
      <c r="P3239" s="668" t="s">
        <v>99</v>
      </c>
      <c r="Q3239" s="574" t="s">
        <v>11326</v>
      </c>
      <c r="R3239" s="574" t="s">
        <v>11327</v>
      </c>
      <c r="S3239" s="574" t="s">
        <v>10557</v>
      </c>
      <c r="T3239" s="574" t="s">
        <v>11297</v>
      </c>
      <c r="U3239" s="574" t="s">
        <v>11328</v>
      </c>
      <c r="V3239" s="574" t="s">
        <v>11329</v>
      </c>
      <c r="W3239" s="575" t="s">
        <v>11330</v>
      </c>
      <c r="X3239" s="575" t="s">
        <v>11331</v>
      </c>
      <c r="Y3239" s="576" t="s">
        <v>11332</v>
      </c>
      <c r="Z3239" s="577" t="s">
        <v>11333</v>
      </c>
      <c r="AA3239" s="578" t="s">
        <v>11334</v>
      </c>
      <c r="AE3239"/>
    </row>
    <row r="3240" spans="1:31" s="563" customFormat="1">
      <c r="A3240"/>
      <c r="B3240"/>
      <c r="C3240" s="568">
        <v>2028</v>
      </c>
      <c r="D3240" s="569" t="s">
        <v>16</v>
      </c>
      <c r="E3240" s="569" t="s">
        <v>357</v>
      </c>
      <c r="F3240" s="573" t="s">
        <v>462</v>
      </c>
      <c r="G3240" s="569" t="s">
        <v>42</v>
      </c>
      <c r="H3240" s="569" t="s">
        <v>41</v>
      </c>
      <c r="I3240" s="575" t="s">
        <v>54</v>
      </c>
      <c r="J3240" s="569" t="s">
        <v>96</v>
      </c>
      <c r="K3240" s="569" t="s">
        <v>311</v>
      </c>
      <c r="L3240" s="570">
        <v>1</v>
      </c>
      <c r="M3240" s="571">
        <v>2.2610562755497388E-2</v>
      </c>
      <c r="N3240" s="572">
        <v>46.623999999999995</v>
      </c>
      <c r="O3240" s="668" t="s">
        <v>151</v>
      </c>
      <c r="P3240" s="668" t="s">
        <v>96</v>
      </c>
      <c r="Q3240" s="574" t="s">
        <v>11335</v>
      </c>
      <c r="R3240" s="574" t="s">
        <v>11336</v>
      </c>
      <c r="S3240" s="574" t="s">
        <v>10565</v>
      </c>
      <c r="T3240" s="574" t="s">
        <v>11297</v>
      </c>
      <c r="U3240" s="574" t="s">
        <v>11337</v>
      </c>
      <c r="V3240" s="574" t="s">
        <v>11338</v>
      </c>
      <c r="W3240" s="575" t="s">
        <v>11339</v>
      </c>
      <c r="X3240" s="575" t="s">
        <v>11340</v>
      </c>
      <c r="Y3240" s="576" t="s">
        <v>11341</v>
      </c>
      <c r="Z3240" s="577" t="s">
        <v>11342</v>
      </c>
      <c r="AA3240" s="578" t="s">
        <v>11343</v>
      </c>
      <c r="AE3240"/>
    </row>
    <row r="3241" spans="1:31" s="563" customFormat="1">
      <c r="A3241"/>
      <c r="B3241"/>
      <c r="C3241" s="568">
        <v>2028</v>
      </c>
      <c r="D3241" s="569" t="s">
        <v>16</v>
      </c>
      <c r="E3241" s="569" t="s">
        <v>357</v>
      </c>
      <c r="F3241" s="573" t="s">
        <v>462</v>
      </c>
      <c r="G3241" s="569" t="s">
        <v>42</v>
      </c>
      <c r="H3241" s="569" t="s">
        <v>41</v>
      </c>
      <c r="I3241" s="575" t="s">
        <v>54</v>
      </c>
      <c r="J3241" s="569" t="s">
        <v>87</v>
      </c>
      <c r="K3241" s="569" t="s">
        <v>111</v>
      </c>
      <c r="L3241" s="570">
        <v>0.5</v>
      </c>
      <c r="M3241" s="571">
        <v>0.58806622704783396</v>
      </c>
      <c r="N3241" s="572">
        <v>26.225999999999992</v>
      </c>
      <c r="O3241" s="668" t="s">
        <v>151</v>
      </c>
      <c r="P3241" s="668" t="s">
        <v>87</v>
      </c>
      <c r="Q3241" s="574" t="s">
        <v>10632</v>
      </c>
      <c r="R3241" s="574" t="s">
        <v>10633</v>
      </c>
      <c r="S3241" s="574" t="s">
        <v>10572</v>
      </c>
      <c r="T3241" s="574" t="s">
        <v>11297</v>
      </c>
      <c r="U3241" s="574" t="s">
        <v>11009</v>
      </c>
      <c r="V3241" s="574" t="s">
        <v>11344</v>
      </c>
      <c r="W3241" s="575" t="s">
        <v>11316</v>
      </c>
      <c r="X3241" s="575" t="s">
        <v>11317</v>
      </c>
      <c r="Y3241" s="576" t="s">
        <v>11345</v>
      </c>
      <c r="Z3241" s="577" t="s">
        <v>11346</v>
      </c>
      <c r="AA3241" s="578" t="s">
        <v>11319</v>
      </c>
      <c r="AE3241"/>
    </row>
    <row r="3242" spans="1:31" s="563" customFormat="1">
      <c r="A3242"/>
      <c r="B3242"/>
      <c r="C3242" s="568">
        <v>2028</v>
      </c>
      <c r="D3242" s="569" t="s">
        <v>16</v>
      </c>
      <c r="E3242" s="569" t="s">
        <v>357</v>
      </c>
      <c r="F3242" s="573" t="s">
        <v>462</v>
      </c>
      <c r="G3242" s="569" t="s">
        <v>42</v>
      </c>
      <c r="H3242" s="569" t="s">
        <v>41</v>
      </c>
      <c r="I3242" s="575" t="s">
        <v>54</v>
      </c>
      <c r="J3242" s="569" t="s">
        <v>87</v>
      </c>
      <c r="K3242" s="569" t="s">
        <v>106</v>
      </c>
      <c r="L3242" s="570">
        <v>0.5</v>
      </c>
      <c r="M3242" s="571">
        <v>0.58806622704783396</v>
      </c>
      <c r="N3242" s="572">
        <v>26.225999999999992</v>
      </c>
      <c r="O3242" s="668" t="s">
        <v>151</v>
      </c>
      <c r="P3242" s="668" t="s">
        <v>87</v>
      </c>
      <c r="Q3242" s="574" t="s">
        <v>10535</v>
      </c>
      <c r="R3242" s="574" t="s">
        <v>10536</v>
      </c>
      <c r="S3242" s="574" t="s">
        <v>10572</v>
      </c>
      <c r="T3242" s="574" t="s">
        <v>11297</v>
      </c>
      <c r="U3242" s="574" t="s">
        <v>10580</v>
      </c>
      <c r="V3242" s="574" t="s">
        <v>10581</v>
      </c>
      <c r="W3242" s="575" t="s">
        <v>11299</v>
      </c>
      <c r="X3242" s="575" t="s">
        <v>11300</v>
      </c>
      <c r="Y3242" s="576" t="s">
        <v>11345</v>
      </c>
      <c r="Z3242" s="577" t="s">
        <v>11347</v>
      </c>
      <c r="AA3242" s="578" t="s">
        <v>11303</v>
      </c>
      <c r="AE3242"/>
    </row>
    <row r="3243" spans="1:31" s="563" customFormat="1">
      <c r="A3243"/>
      <c r="B3243"/>
      <c r="C3243" s="568">
        <v>2028</v>
      </c>
      <c r="D3243" s="569" t="s">
        <v>16</v>
      </c>
      <c r="E3243" s="569" t="s">
        <v>357</v>
      </c>
      <c r="F3243" s="573" t="s">
        <v>462</v>
      </c>
      <c r="G3243" s="569" t="s">
        <v>42</v>
      </c>
      <c r="H3243" s="569" t="s">
        <v>41</v>
      </c>
      <c r="I3243" s="575" t="s">
        <v>54</v>
      </c>
      <c r="J3243" s="569" t="s">
        <v>83</v>
      </c>
      <c r="K3243" s="569" t="s">
        <v>81</v>
      </c>
      <c r="L3243" s="570">
        <v>1</v>
      </c>
      <c r="M3243" s="571">
        <v>16.504571799430469</v>
      </c>
      <c r="N3243" s="572">
        <v>40.755806896551725</v>
      </c>
      <c r="O3243" s="668" t="s">
        <v>382</v>
      </c>
      <c r="P3243" s="668" t="s">
        <v>83</v>
      </c>
      <c r="Q3243" s="574" t="s">
        <v>10591</v>
      </c>
      <c r="R3243" s="574" t="s">
        <v>10592</v>
      </c>
      <c r="S3243" s="574" t="s">
        <v>10593</v>
      </c>
      <c r="T3243" s="574" t="s">
        <v>11297</v>
      </c>
      <c r="U3243" s="574" t="s">
        <v>10594</v>
      </c>
      <c r="V3243" s="574" t="s">
        <v>10595</v>
      </c>
      <c r="W3243" s="575" t="s">
        <v>11348</v>
      </c>
      <c r="X3243" s="575" t="s">
        <v>11349</v>
      </c>
      <c r="Y3243" s="576" t="s">
        <v>11350</v>
      </c>
      <c r="Z3243" s="577" t="s">
        <v>11351</v>
      </c>
      <c r="AA3243" s="578" t="s">
        <v>11352</v>
      </c>
      <c r="AE3243"/>
    </row>
    <row r="3244" spans="1:31" s="563" customFormat="1">
      <c r="A3244"/>
      <c r="B3244"/>
      <c r="C3244" s="568">
        <v>2028</v>
      </c>
      <c r="D3244" s="569" t="s">
        <v>16</v>
      </c>
      <c r="E3244" s="569" t="s">
        <v>357</v>
      </c>
      <c r="F3244" s="573" t="s">
        <v>462</v>
      </c>
      <c r="G3244" s="569" t="s">
        <v>42</v>
      </c>
      <c r="H3244" s="569" t="s">
        <v>41</v>
      </c>
      <c r="I3244" s="575" t="s">
        <v>54</v>
      </c>
      <c r="J3244" s="569" t="s">
        <v>77</v>
      </c>
      <c r="K3244" s="569" t="s">
        <v>106</v>
      </c>
      <c r="L3244" s="570">
        <v>0.5</v>
      </c>
      <c r="M3244" s="571">
        <v>10.628294680571662</v>
      </c>
      <c r="N3244" s="572">
        <v>313.50620689655176</v>
      </c>
      <c r="O3244" s="668" t="s">
        <v>381</v>
      </c>
      <c r="P3244" s="668" t="s">
        <v>77</v>
      </c>
      <c r="Q3244" s="574" t="s">
        <v>10535</v>
      </c>
      <c r="R3244" s="574" t="s">
        <v>10536</v>
      </c>
      <c r="S3244" s="574" t="s">
        <v>10603</v>
      </c>
      <c r="T3244" s="574" t="s">
        <v>11297</v>
      </c>
      <c r="U3244" s="574" t="s">
        <v>10716</v>
      </c>
      <c r="V3244" s="574" t="s">
        <v>10717</v>
      </c>
      <c r="W3244" s="575" t="s">
        <v>11299</v>
      </c>
      <c r="X3244" s="575" t="s">
        <v>11300</v>
      </c>
      <c r="Y3244" s="576" t="s">
        <v>11353</v>
      </c>
      <c r="Z3244" s="577" t="s">
        <v>11354</v>
      </c>
      <c r="AA3244" s="578" t="s">
        <v>11303</v>
      </c>
      <c r="AE3244"/>
    </row>
    <row r="3245" spans="1:31" s="563" customFormat="1">
      <c r="A3245"/>
      <c r="B3245"/>
      <c r="C3245" s="568">
        <v>2028</v>
      </c>
      <c r="D3245" s="569" t="s">
        <v>16</v>
      </c>
      <c r="E3245" s="569" t="s">
        <v>357</v>
      </c>
      <c r="F3245" s="573" t="s">
        <v>462</v>
      </c>
      <c r="G3245" s="569" t="s">
        <v>42</v>
      </c>
      <c r="H3245" s="569" t="s">
        <v>41</v>
      </c>
      <c r="I3245" s="575" t="s">
        <v>54</v>
      </c>
      <c r="J3245" s="569" t="s">
        <v>77</v>
      </c>
      <c r="K3245" s="569" t="s">
        <v>311</v>
      </c>
      <c r="L3245" s="570">
        <v>0.5</v>
      </c>
      <c r="M3245" s="571">
        <v>10.628294680571662</v>
      </c>
      <c r="N3245" s="572">
        <v>313.50620689655176</v>
      </c>
      <c r="O3245" s="668" t="s">
        <v>381</v>
      </c>
      <c r="P3245" s="668" t="s">
        <v>77</v>
      </c>
      <c r="Q3245" s="574" t="s">
        <v>11335</v>
      </c>
      <c r="R3245" s="574" t="s">
        <v>11336</v>
      </c>
      <c r="S3245" s="574" t="s">
        <v>10603</v>
      </c>
      <c r="T3245" s="574" t="s">
        <v>11297</v>
      </c>
      <c r="U3245" s="574" t="s">
        <v>11355</v>
      </c>
      <c r="V3245" s="574" t="s">
        <v>11356</v>
      </c>
      <c r="W3245" s="575" t="s">
        <v>11339</v>
      </c>
      <c r="X3245" s="575" t="s">
        <v>11340</v>
      </c>
      <c r="Y3245" s="576" t="s">
        <v>11353</v>
      </c>
      <c r="Z3245" s="577" t="s">
        <v>11357</v>
      </c>
      <c r="AA3245" s="578" t="s">
        <v>11343</v>
      </c>
      <c r="AE3245"/>
    </row>
    <row r="3246" spans="1:31" s="563" customFormat="1">
      <c r="A3246"/>
      <c r="B3246"/>
      <c r="C3246" s="568">
        <v>2028</v>
      </c>
      <c r="D3246" s="569" t="s">
        <v>16</v>
      </c>
      <c r="E3246" s="569" t="s">
        <v>357</v>
      </c>
      <c r="F3246" s="573" t="s">
        <v>462</v>
      </c>
      <c r="G3246" s="569" t="s">
        <v>42</v>
      </c>
      <c r="H3246" s="569" t="s">
        <v>41</v>
      </c>
      <c r="I3246" s="575" t="s">
        <v>54</v>
      </c>
      <c r="J3246" s="569" t="s">
        <v>349</v>
      </c>
      <c r="K3246" s="569" t="s">
        <v>311</v>
      </c>
      <c r="L3246" s="570">
        <v>0.2</v>
      </c>
      <c r="M3246" s="571">
        <v>0.5767317344996753</v>
      </c>
      <c r="N3246" s="572">
        <v>57.697200000000009</v>
      </c>
      <c r="O3246" s="668" t="s">
        <v>151</v>
      </c>
      <c r="P3246" s="668" t="s">
        <v>349</v>
      </c>
      <c r="Q3246" s="574" t="s">
        <v>11335</v>
      </c>
      <c r="R3246" s="574" t="s">
        <v>11336</v>
      </c>
      <c r="S3246" s="574" t="s">
        <v>10619</v>
      </c>
      <c r="T3246" s="574" t="s">
        <v>11297</v>
      </c>
      <c r="U3246" s="574" t="s">
        <v>11358</v>
      </c>
      <c r="V3246" s="574" t="s">
        <v>11359</v>
      </c>
      <c r="W3246" s="575" t="s">
        <v>11339</v>
      </c>
      <c r="X3246" s="575" t="s">
        <v>11340</v>
      </c>
      <c r="Y3246" s="576" t="s">
        <v>11360</v>
      </c>
      <c r="Z3246" s="577" t="s">
        <v>11361</v>
      </c>
      <c r="AA3246" s="578" t="s">
        <v>11343</v>
      </c>
      <c r="AE3246"/>
    </row>
    <row r="3247" spans="1:31" s="563" customFormat="1">
      <c r="A3247"/>
      <c r="B3247"/>
      <c r="C3247" s="568">
        <v>2028</v>
      </c>
      <c r="D3247" s="569" t="s">
        <v>16</v>
      </c>
      <c r="E3247" s="569" t="s">
        <v>357</v>
      </c>
      <c r="F3247" s="573" t="s">
        <v>462</v>
      </c>
      <c r="G3247" s="569" t="s">
        <v>42</v>
      </c>
      <c r="H3247" s="569" t="s">
        <v>41</v>
      </c>
      <c r="I3247" s="575" t="s">
        <v>54</v>
      </c>
      <c r="J3247" s="569" t="s">
        <v>349</v>
      </c>
      <c r="K3247" s="569" t="s">
        <v>104</v>
      </c>
      <c r="L3247" s="570">
        <v>0.8</v>
      </c>
      <c r="M3247" s="571">
        <v>2.3069269379987012</v>
      </c>
      <c r="N3247" s="572">
        <v>230.78880000000004</v>
      </c>
      <c r="O3247" s="668" t="s">
        <v>151</v>
      </c>
      <c r="P3247" s="668" t="s">
        <v>349</v>
      </c>
      <c r="Q3247" s="574" t="s">
        <v>10583</v>
      </c>
      <c r="R3247" s="574" t="s">
        <v>10584</v>
      </c>
      <c r="S3247" s="574" t="s">
        <v>10619</v>
      </c>
      <c r="T3247" s="574" t="s">
        <v>11297</v>
      </c>
      <c r="U3247" s="574" t="s">
        <v>10624</v>
      </c>
      <c r="V3247" s="574" t="s">
        <v>10625</v>
      </c>
      <c r="W3247" s="575" t="s">
        <v>11321</v>
      </c>
      <c r="X3247" s="575" t="s">
        <v>11322</v>
      </c>
      <c r="Y3247" s="576" t="s">
        <v>11360</v>
      </c>
      <c r="Z3247" s="577" t="s">
        <v>11362</v>
      </c>
      <c r="AA3247" s="578" t="s">
        <v>11325</v>
      </c>
      <c r="AE3247"/>
    </row>
    <row r="3248" spans="1:31" s="563" customFormat="1">
      <c r="A3248"/>
      <c r="B3248"/>
      <c r="C3248" s="568">
        <v>2028</v>
      </c>
      <c r="D3248" s="569" t="s">
        <v>16</v>
      </c>
      <c r="E3248" s="569" t="s">
        <v>357</v>
      </c>
      <c r="F3248" s="573" t="s">
        <v>462</v>
      </c>
      <c r="G3248" s="569" t="s">
        <v>42</v>
      </c>
      <c r="H3248" s="569" t="s">
        <v>41</v>
      </c>
      <c r="I3248" s="575" t="s">
        <v>54</v>
      </c>
      <c r="J3248" s="569" t="s">
        <v>76</v>
      </c>
      <c r="K3248" s="569" t="s">
        <v>104</v>
      </c>
      <c r="L3248" s="570">
        <v>1</v>
      </c>
      <c r="M3248" s="571">
        <v>6.8294779787149068E-2</v>
      </c>
      <c r="N3248" s="572">
        <v>27.974399999999999</v>
      </c>
      <c r="O3248" s="668" t="s">
        <v>151</v>
      </c>
      <c r="P3248" s="668" t="s">
        <v>76</v>
      </c>
      <c r="Q3248" s="574" t="s">
        <v>10583</v>
      </c>
      <c r="R3248" s="574" t="s">
        <v>10584</v>
      </c>
      <c r="S3248" s="574" t="s">
        <v>10627</v>
      </c>
      <c r="T3248" s="574" t="s">
        <v>11297</v>
      </c>
      <c r="U3248" s="574" t="s">
        <v>11363</v>
      </c>
      <c r="V3248" s="574" t="s">
        <v>11364</v>
      </c>
      <c r="W3248" s="575" t="s">
        <v>11321</v>
      </c>
      <c r="X3248" s="575" t="s">
        <v>11322</v>
      </c>
      <c r="Y3248" s="576" t="s">
        <v>11365</v>
      </c>
      <c r="Z3248" s="577" t="s">
        <v>11366</v>
      </c>
      <c r="AA3248" s="578" t="s">
        <v>11325</v>
      </c>
      <c r="AE3248"/>
    </row>
    <row r="3249" spans="1:31" s="563" customFormat="1">
      <c r="A3249"/>
      <c r="B3249"/>
      <c r="C3249" s="568">
        <v>2028</v>
      </c>
      <c r="D3249" s="569" t="s">
        <v>16</v>
      </c>
      <c r="E3249" s="569" t="s">
        <v>357</v>
      </c>
      <c r="F3249" s="573" t="s">
        <v>462</v>
      </c>
      <c r="G3249" s="569" t="s">
        <v>42</v>
      </c>
      <c r="H3249" s="569" t="s">
        <v>41</v>
      </c>
      <c r="I3249" s="575" t="s">
        <v>54</v>
      </c>
      <c r="J3249" s="569" t="s">
        <v>74</v>
      </c>
      <c r="K3249" s="569" t="s">
        <v>104</v>
      </c>
      <c r="L3249" s="570">
        <v>1</v>
      </c>
      <c r="M3249" s="571">
        <v>0.72903210546641306</v>
      </c>
      <c r="N3249" s="572">
        <v>299.72571428571422</v>
      </c>
      <c r="O3249" s="668" t="s">
        <v>151</v>
      </c>
      <c r="P3249" s="668" t="s">
        <v>74</v>
      </c>
      <c r="Q3249" s="574" t="s">
        <v>10583</v>
      </c>
      <c r="R3249" s="574" t="s">
        <v>10584</v>
      </c>
      <c r="S3249" s="574" t="s">
        <v>10640</v>
      </c>
      <c r="T3249" s="574" t="s">
        <v>11297</v>
      </c>
      <c r="U3249" s="574" t="s">
        <v>11038</v>
      </c>
      <c r="V3249" s="574" t="s">
        <v>11202</v>
      </c>
      <c r="W3249" s="575" t="s">
        <v>11321</v>
      </c>
      <c r="X3249" s="575" t="s">
        <v>11322</v>
      </c>
      <c r="Y3249" s="576" t="s">
        <v>11367</v>
      </c>
      <c r="Z3249" s="577" t="s">
        <v>11368</v>
      </c>
      <c r="AA3249" s="578" t="s">
        <v>11325</v>
      </c>
      <c r="AE3249"/>
    </row>
    <row r="3250" spans="1:31" s="563" customFormat="1">
      <c r="A3250"/>
      <c r="B3250"/>
      <c r="C3250" s="568">
        <v>2028</v>
      </c>
      <c r="D3250" s="569" t="s">
        <v>16</v>
      </c>
      <c r="E3250" s="569" t="s">
        <v>357</v>
      </c>
      <c r="F3250" s="573" t="s">
        <v>462</v>
      </c>
      <c r="G3250" s="569" t="s">
        <v>42</v>
      </c>
      <c r="H3250" s="569" t="s">
        <v>41</v>
      </c>
      <c r="I3250" s="575" t="s">
        <v>54</v>
      </c>
      <c r="J3250" s="569" t="s">
        <v>71</v>
      </c>
      <c r="K3250" s="569" t="s">
        <v>472</v>
      </c>
      <c r="L3250" s="570">
        <v>0.3</v>
      </c>
      <c r="M3250" s="571">
        <v>0.30078918111214498</v>
      </c>
      <c r="N3250" s="572">
        <v>26.225999999999996</v>
      </c>
      <c r="O3250" s="668" t="s">
        <v>151</v>
      </c>
      <c r="P3250" s="668" t="s">
        <v>70</v>
      </c>
      <c r="Q3250" s="574" t="s">
        <v>11369</v>
      </c>
      <c r="R3250" s="574" t="s">
        <v>11370</v>
      </c>
      <c r="S3250" s="574" t="s">
        <v>10728</v>
      </c>
      <c r="T3250" s="574" t="s">
        <v>11297</v>
      </c>
      <c r="U3250" s="574" t="s">
        <v>11371</v>
      </c>
      <c r="V3250" s="574" t="s">
        <v>11372</v>
      </c>
      <c r="W3250" s="575" t="s">
        <v>11373</v>
      </c>
      <c r="X3250" s="575" t="s">
        <v>11374</v>
      </c>
      <c r="Y3250" s="576" t="s">
        <v>11375</v>
      </c>
      <c r="Z3250" s="577" t="s">
        <v>11376</v>
      </c>
      <c r="AA3250" s="578" t="s">
        <v>11377</v>
      </c>
      <c r="AE3250"/>
    </row>
    <row r="3251" spans="1:31" s="563" customFormat="1">
      <c r="A3251"/>
      <c r="B3251"/>
      <c r="C3251" s="806">
        <v>2028</v>
      </c>
      <c r="D3251" s="807" t="s">
        <v>16</v>
      </c>
      <c r="E3251" s="807" t="s">
        <v>357</v>
      </c>
      <c r="F3251" s="808" t="s">
        <v>141</v>
      </c>
      <c r="G3251" s="807" t="s">
        <v>42</v>
      </c>
      <c r="H3251" s="807" t="s">
        <v>41</v>
      </c>
      <c r="I3251" s="807" t="s">
        <v>54</v>
      </c>
      <c r="J3251" s="807" t="s">
        <v>71</v>
      </c>
      <c r="K3251" s="807" t="s">
        <v>311</v>
      </c>
      <c r="L3251" s="809">
        <v>0.2</v>
      </c>
      <c r="M3251" s="810">
        <v>0.20052612074143003</v>
      </c>
      <c r="N3251" s="811">
        <v>17.483999999999998</v>
      </c>
      <c r="O3251" s="668" t="s">
        <v>151</v>
      </c>
      <c r="P3251" s="668" t="s">
        <v>70</v>
      </c>
      <c r="Q3251" s="574" t="s">
        <v>11335</v>
      </c>
      <c r="R3251" s="574" t="s">
        <v>11378</v>
      </c>
      <c r="S3251" s="574" t="s">
        <v>10728</v>
      </c>
      <c r="T3251" s="574" t="s">
        <v>11297</v>
      </c>
      <c r="U3251" s="574" t="s">
        <v>11379</v>
      </c>
      <c r="V3251" s="574" t="s">
        <v>11380</v>
      </c>
      <c r="W3251" s="575" t="s">
        <v>11339</v>
      </c>
      <c r="X3251" s="575" t="s">
        <v>11381</v>
      </c>
      <c r="Y3251" s="576" t="s">
        <v>11375</v>
      </c>
      <c r="Z3251" s="577" t="s">
        <v>11382</v>
      </c>
      <c r="AA3251" s="578" t="s">
        <v>11343</v>
      </c>
      <c r="AE3251"/>
    </row>
    <row r="3252" spans="1:31" s="563" customFormat="1">
      <c r="A3252"/>
      <c r="B3252"/>
      <c r="C3252" s="568">
        <v>2028</v>
      </c>
      <c r="D3252" s="569" t="s">
        <v>16</v>
      </c>
      <c r="E3252" s="569" t="s">
        <v>357</v>
      </c>
      <c r="F3252" s="573" t="s">
        <v>462</v>
      </c>
      <c r="G3252" s="569" t="s">
        <v>42</v>
      </c>
      <c r="H3252" s="569" t="s">
        <v>41</v>
      </c>
      <c r="I3252" s="575" t="s">
        <v>54</v>
      </c>
      <c r="J3252" s="569" t="s">
        <v>71</v>
      </c>
      <c r="K3252" s="569" t="s">
        <v>104</v>
      </c>
      <c r="L3252" s="570">
        <v>0.5</v>
      </c>
      <c r="M3252" s="571">
        <v>0.50131530185357498</v>
      </c>
      <c r="N3252" s="572">
        <v>43.709999999999994</v>
      </c>
      <c r="O3252" s="668" t="s">
        <v>151</v>
      </c>
      <c r="P3252" s="668" t="s">
        <v>70</v>
      </c>
      <c r="Q3252" s="574" t="s">
        <v>10583</v>
      </c>
      <c r="R3252" s="574" t="s">
        <v>10584</v>
      </c>
      <c r="S3252" s="574" t="s">
        <v>10728</v>
      </c>
      <c r="T3252" s="574" t="s">
        <v>11297</v>
      </c>
      <c r="U3252" s="574" t="s">
        <v>11383</v>
      </c>
      <c r="V3252" s="574" t="s">
        <v>11384</v>
      </c>
      <c r="W3252" s="575" t="s">
        <v>11321</v>
      </c>
      <c r="X3252" s="575" t="s">
        <v>11322</v>
      </c>
      <c r="Y3252" s="576" t="s">
        <v>11375</v>
      </c>
      <c r="Z3252" s="577" t="s">
        <v>11385</v>
      </c>
      <c r="AA3252" s="578" t="s">
        <v>11325</v>
      </c>
      <c r="AE3252"/>
    </row>
    <row r="3253" spans="1:31" s="563" customFormat="1">
      <c r="A3253"/>
      <c r="B3253"/>
      <c r="C3253" s="568">
        <v>2028</v>
      </c>
      <c r="D3253" s="569" t="s">
        <v>16</v>
      </c>
      <c r="E3253" s="569" t="s">
        <v>357</v>
      </c>
      <c r="F3253" s="573" t="s">
        <v>462</v>
      </c>
      <c r="G3253" s="569" t="s">
        <v>42</v>
      </c>
      <c r="H3253" s="569" t="s">
        <v>41</v>
      </c>
      <c r="I3253" s="575" t="s">
        <v>54</v>
      </c>
      <c r="J3253" s="569" t="s">
        <v>351</v>
      </c>
      <c r="K3253" s="569" t="s">
        <v>106</v>
      </c>
      <c r="L3253" s="570">
        <v>1</v>
      </c>
      <c r="M3253" s="571">
        <v>4.256462286375351</v>
      </c>
      <c r="N3253" s="572">
        <v>18.6496</v>
      </c>
      <c r="O3253" s="668" t="s">
        <v>151</v>
      </c>
      <c r="P3253" s="668" t="s">
        <v>351</v>
      </c>
      <c r="Q3253" s="574" t="s">
        <v>10535</v>
      </c>
      <c r="R3253" s="574" t="s">
        <v>10536</v>
      </c>
      <c r="S3253" s="574" t="s">
        <v>10650</v>
      </c>
      <c r="T3253" s="574" t="s">
        <v>11297</v>
      </c>
      <c r="U3253" s="574" t="s">
        <v>11386</v>
      </c>
      <c r="V3253" s="574" t="s">
        <v>11387</v>
      </c>
      <c r="W3253" s="575" t="s">
        <v>11299</v>
      </c>
      <c r="X3253" s="575" t="s">
        <v>11300</v>
      </c>
      <c r="Y3253" s="576" t="s">
        <v>11388</v>
      </c>
      <c r="Z3253" s="577" t="s">
        <v>11389</v>
      </c>
      <c r="AA3253" s="578" t="s">
        <v>11303</v>
      </c>
      <c r="AE3253"/>
    </row>
    <row r="3254" spans="1:31" s="563" customFormat="1">
      <c r="A3254"/>
      <c r="B3254"/>
      <c r="C3254" s="568">
        <v>2028</v>
      </c>
      <c r="D3254" s="569" t="s">
        <v>16</v>
      </c>
      <c r="E3254" s="569" t="s">
        <v>357</v>
      </c>
      <c r="F3254" s="573" t="s">
        <v>462</v>
      </c>
      <c r="G3254" s="569" t="s">
        <v>42</v>
      </c>
      <c r="H3254" s="569" t="s">
        <v>41</v>
      </c>
      <c r="I3254" s="575" t="s">
        <v>54</v>
      </c>
      <c r="J3254" s="569" t="s">
        <v>67</v>
      </c>
      <c r="K3254" s="569" t="s">
        <v>81</v>
      </c>
      <c r="L3254" s="570">
        <v>1</v>
      </c>
      <c r="M3254" s="571">
        <v>5.0056475287819042</v>
      </c>
      <c r="N3254" s="572">
        <v>23.055824175824178</v>
      </c>
      <c r="O3254" s="668" t="s">
        <v>382</v>
      </c>
      <c r="P3254" s="668" t="s">
        <v>67</v>
      </c>
      <c r="Q3254" s="574" t="s">
        <v>10591</v>
      </c>
      <c r="R3254" s="574" t="s">
        <v>10592</v>
      </c>
      <c r="S3254" s="574" t="s">
        <v>10658</v>
      </c>
      <c r="T3254" s="574" t="s">
        <v>11297</v>
      </c>
      <c r="U3254" s="574" t="s">
        <v>10659</v>
      </c>
      <c r="V3254" s="574" t="s">
        <v>10660</v>
      </c>
      <c r="W3254" s="575" t="s">
        <v>11348</v>
      </c>
      <c r="X3254" s="575" t="s">
        <v>11349</v>
      </c>
      <c r="Y3254" s="576" t="s">
        <v>11390</v>
      </c>
      <c r="Z3254" s="577" t="s">
        <v>11391</v>
      </c>
      <c r="AA3254" s="578" t="s">
        <v>11352</v>
      </c>
      <c r="AE3254"/>
    </row>
    <row r="3255" spans="1:31" s="563" customFormat="1">
      <c r="A3255"/>
      <c r="B3255"/>
      <c r="C3255" s="568">
        <v>2028</v>
      </c>
      <c r="D3255" s="569" t="s">
        <v>16</v>
      </c>
      <c r="E3255" s="569" t="s">
        <v>357</v>
      </c>
      <c r="F3255" s="573" t="s">
        <v>462</v>
      </c>
      <c r="G3255" s="569" t="s">
        <v>42</v>
      </c>
      <c r="H3255" s="569" t="s">
        <v>41</v>
      </c>
      <c r="I3255" s="575" t="s">
        <v>54</v>
      </c>
      <c r="J3255" s="569" t="s">
        <v>66</v>
      </c>
      <c r="K3255" s="569" t="s">
        <v>310</v>
      </c>
      <c r="L3255" s="570">
        <v>0.5</v>
      </c>
      <c r="M3255" s="571">
        <v>7.209774874906083</v>
      </c>
      <c r="N3255" s="572">
        <v>307.410989010989</v>
      </c>
      <c r="O3255" s="668" t="s">
        <v>381</v>
      </c>
      <c r="P3255" s="668" t="s">
        <v>66</v>
      </c>
      <c r="Q3255" s="574" t="s">
        <v>10673</v>
      </c>
      <c r="R3255" s="574" t="s">
        <v>10674</v>
      </c>
      <c r="S3255" s="574" t="s">
        <v>10665</v>
      </c>
      <c r="T3255" s="574" t="s">
        <v>11297</v>
      </c>
      <c r="U3255" s="574" t="s">
        <v>10675</v>
      </c>
      <c r="V3255" s="574" t="s">
        <v>10676</v>
      </c>
      <c r="W3255" s="575" t="s">
        <v>11311</v>
      </c>
      <c r="X3255" s="575" t="s">
        <v>11312</v>
      </c>
      <c r="Y3255" s="576" t="s">
        <v>11392</v>
      </c>
      <c r="Z3255" s="577" t="s">
        <v>11393</v>
      </c>
      <c r="AA3255" s="578" t="s">
        <v>11315</v>
      </c>
      <c r="AE3255"/>
    </row>
    <row r="3256" spans="1:31" s="563" customFormat="1">
      <c r="A3256"/>
      <c r="B3256"/>
      <c r="C3256" s="568">
        <v>2028</v>
      </c>
      <c r="D3256" s="569" t="s">
        <v>16</v>
      </c>
      <c r="E3256" s="569" t="s">
        <v>357</v>
      </c>
      <c r="F3256" s="573" t="s">
        <v>462</v>
      </c>
      <c r="G3256" s="569" t="s">
        <v>42</v>
      </c>
      <c r="H3256" s="569" t="s">
        <v>41</v>
      </c>
      <c r="I3256" s="575" t="s">
        <v>54</v>
      </c>
      <c r="J3256" s="569" t="s">
        <v>66</v>
      </c>
      <c r="K3256" s="569" t="s">
        <v>106</v>
      </c>
      <c r="L3256" s="570">
        <v>0.5</v>
      </c>
      <c r="M3256" s="571">
        <v>7.209774874906083</v>
      </c>
      <c r="N3256" s="572">
        <v>307.410989010989</v>
      </c>
      <c r="O3256" s="668" t="s">
        <v>381</v>
      </c>
      <c r="P3256" s="668" t="s">
        <v>66</v>
      </c>
      <c r="Q3256" s="574" t="s">
        <v>10535</v>
      </c>
      <c r="R3256" s="574" t="s">
        <v>10536</v>
      </c>
      <c r="S3256" s="574" t="s">
        <v>10665</v>
      </c>
      <c r="T3256" s="574" t="s">
        <v>11297</v>
      </c>
      <c r="U3256" s="574" t="s">
        <v>11394</v>
      </c>
      <c r="V3256" s="574" t="s">
        <v>11395</v>
      </c>
      <c r="W3256" s="575" t="s">
        <v>11299</v>
      </c>
      <c r="X3256" s="575" t="s">
        <v>11300</v>
      </c>
      <c r="Y3256" s="576" t="s">
        <v>11392</v>
      </c>
      <c r="Z3256" s="577" t="s">
        <v>11396</v>
      </c>
      <c r="AA3256" s="578" t="s">
        <v>11303</v>
      </c>
      <c r="AE3256"/>
    </row>
    <row r="3257" spans="1:31" s="563" customFormat="1">
      <c r="A3257"/>
      <c r="B3257"/>
      <c r="C3257" s="568">
        <v>2028</v>
      </c>
      <c r="D3257" s="569" t="s">
        <v>16</v>
      </c>
      <c r="E3257" s="569" t="s">
        <v>357</v>
      </c>
      <c r="F3257" s="573" t="s">
        <v>462</v>
      </c>
      <c r="G3257" s="569" t="s">
        <v>42</v>
      </c>
      <c r="H3257" s="569" t="s">
        <v>41</v>
      </c>
      <c r="I3257" s="575" t="s">
        <v>54</v>
      </c>
      <c r="J3257" s="569" t="s">
        <v>348</v>
      </c>
      <c r="K3257" s="569" t="s">
        <v>310</v>
      </c>
      <c r="L3257" s="570">
        <v>0.1</v>
      </c>
      <c r="M3257" s="571">
        <v>0.51347084021060019</v>
      </c>
      <c r="N3257" s="572">
        <v>51.2864</v>
      </c>
      <c r="O3257" s="668" t="s">
        <v>151</v>
      </c>
      <c r="P3257" s="668" t="s">
        <v>348</v>
      </c>
      <c r="Q3257" s="574" t="s">
        <v>10673</v>
      </c>
      <c r="R3257" s="574" t="s">
        <v>10674</v>
      </c>
      <c r="S3257" s="574" t="s">
        <v>10689</v>
      </c>
      <c r="T3257" s="574" t="s">
        <v>11297</v>
      </c>
      <c r="U3257" s="574" t="s">
        <v>11397</v>
      </c>
      <c r="V3257" s="574" t="s">
        <v>11398</v>
      </c>
      <c r="W3257" s="575" t="s">
        <v>11311</v>
      </c>
      <c r="X3257" s="575" t="s">
        <v>11312</v>
      </c>
      <c r="Y3257" s="576" t="s">
        <v>11399</v>
      </c>
      <c r="Z3257" s="577" t="s">
        <v>11400</v>
      </c>
      <c r="AA3257" s="578" t="s">
        <v>11315</v>
      </c>
      <c r="AE3257"/>
    </row>
    <row r="3258" spans="1:31" s="563" customFormat="1">
      <c r="A3258"/>
      <c r="B3258"/>
      <c r="C3258" s="568">
        <v>2028</v>
      </c>
      <c r="D3258" s="569" t="s">
        <v>16</v>
      </c>
      <c r="E3258" s="569" t="s">
        <v>357</v>
      </c>
      <c r="F3258" s="573" t="s">
        <v>462</v>
      </c>
      <c r="G3258" s="569" t="s">
        <v>42</v>
      </c>
      <c r="H3258" s="569" t="s">
        <v>41</v>
      </c>
      <c r="I3258" s="575" t="s">
        <v>54</v>
      </c>
      <c r="J3258" s="569" t="s">
        <v>348</v>
      </c>
      <c r="K3258" s="569" t="s">
        <v>106</v>
      </c>
      <c r="L3258" s="570">
        <v>0.45</v>
      </c>
      <c r="M3258" s="571">
        <v>2.3106187809477006</v>
      </c>
      <c r="N3258" s="572">
        <v>230.78879999999998</v>
      </c>
      <c r="O3258" s="668" t="s">
        <v>151</v>
      </c>
      <c r="P3258" s="668" t="s">
        <v>348</v>
      </c>
      <c r="Q3258" s="574" t="s">
        <v>10535</v>
      </c>
      <c r="R3258" s="574" t="s">
        <v>10536</v>
      </c>
      <c r="S3258" s="574" t="s">
        <v>10689</v>
      </c>
      <c r="T3258" s="574" t="s">
        <v>11297</v>
      </c>
      <c r="U3258" s="574" t="s">
        <v>11401</v>
      </c>
      <c r="V3258" s="574" t="s">
        <v>11402</v>
      </c>
      <c r="W3258" s="575" t="s">
        <v>11299</v>
      </c>
      <c r="X3258" s="575" t="s">
        <v>11300</v>
      </c>
      <c r="Y3258" s="576" t="s">
        <v>11399</v>
      </c>
      <c r="Z3258" s="577" t="s">
        <v>11403</v>
      </c>
      <c r="AA3258" s="578" t="s">
        <v>11303</v>
      </c>
      <c r="AE3258"/>
    </row>
    <row r="3259" spans="1:31" s="563" customFormat="1">
      <c r="A3259"/>
      <c r="B3259"/>
      <c r="C3259" s="568">
        <v>2028</v>
      </c>
      <c r="D3259" s="569" t="s">
        <v>16</v>
      </c>
      <c r="E3259" s="569" t="s">
        <v>357</v>
      </c>
      <c r="F3259" s="573" t="s">
        <v>462</v>
      </c>
      <c r="G3259" s="569" t="s">
        <v>42</v>
      </c>
      <c r="H3259" s="569" t="s">
        <v>41</v>
      </c>
      <c r="I3259" s="575" t="s">
        <v>54</v>
      </c>
      <c r="J3259" s="569" t="s">
        <v>348</v>
      </c>
      <c r="K3259" s="569" t="s">
        <v>104</v>
      </c>
      <c r="L3259" s="570">
        <v>0.45</v>
      </c>
      <c r="M3259" s="571">
        <v>2.3106187809477006</v>
      </c>
      <c r="N3259" s="572">
        <v>230.78879999999998</v>
      </c>
      <c r="O3259" s="668" t="s">
        <v>151</v>
      </c>
      <c r="P3259" s="668" t="s">
        <v>348</v>
      </c>
      <c r="Q3259" s="574" t="s">
        <v>10583</v>
      </c>
      <c r="R3259" s="574" t="s">
        <v>10584</v>
      </c>
      <c r="S3259" s="574" t="s">
        <v>10689</v>
      </c>
      <c r="T3259" s="574" t="s">
        <v>11297</v>
      </c>
      <c r="U3259" s="574" t="s">
        <v>10911</v>
      </c>
      <c r="V3259" s="574" t="s">
        <v>11404</v>
      </c>
      <c r="W3259" s="575" t="s">
        <v>11321</v>
      </c>
      <c r="X3259" s="575" t="s">
        <v>11322</v>
      </c>
      <c r="Y3259" s="576" t="s">
        <v>11399</v>
      </c>
      <c r="Z3259" s="577" t="s">
        <v>11405</v>
      </c>
      <c r="AA3259" s="578" t="s">
        <v>11325</v>
      </c>
      <c r="AE3259"/>
    </row>
    <row r="3260" spans="1:31" s="563" customFormat="1">
      <c r="A3260"/>
      <c r="B3260"/>
      <c r="C3260" s="568">
        <v>2028</v>
      </c>
      <c r="D3260" s="569" t="s">
        <v>16</v>
      </c>
      <c r="E3260" s="569" t="s">
        <v>361</v>
      </c>
      <c r="F3260" s="573" t="s">
        <v>141</v>
      </c>
      <c r="G3260" s="569" t="s">
        <v>42</v>
      </c>
      <c r="H3260" s="569" t="s">
        <v>41</v>
      </c>
      <c r="I3260" s="575" t="s">
        <v>54</v>
      </c>
      <c r="J3260" s="569" t="s">
        <v>352</v>
      </c>
      <c r="K3260" s="569" t="s">
        <v>106</v>
      </c>
      <c r="L3260" s="570">
        <v>1</v>
      </c>
      <c r="M3260" s="571">
        <v>6.3558616904940886</v>
      </c>
      <c r="N3260" s="572">
        <v>273.04999999999995</v>
      </c>
      <c r="O3260" s="668" t="s">
        <v>151</v>
      </c>
      <c r="P3260" s="668" t="s">
        <v>352</v>
      </c>
      <c r="Q3260" s="574" t="s">
        <v>10535</v>
      </c>
      <c r="R3260" s="574" t="s">
        <v>10771</v>
      </c>
      <c r="S3260" s="574" t="s">
        <v>10508</v>
      </c>
      <c r="T3260" s="574" t="s">
        <v>11297</v>
      </c>
      <c r="U3260" s="574" t="s">
        <v>10958</v>
      </c>
      <c r="V3260" s="574" t="s">
        <v>10959</v>
      </c>
      <c r="W3260" s="575" t="s">
        <v>11299</v>
      </c>
      <c r="X3260" s="575" t="s">
        <v>11406</v>
      </c>
      <c r="Y3260" s="576" t="s">
        <v>11301</v>
      </c>
      <c r="Z3260" s="577" t="s">
        <v>11407</v>
      </c>
      <c r="AA3260" s="578" t="s">
        <v>11408</v>
      </c>
      <c r="AE3260"/>
    </row>
    <row r="3261" spans="1:31" s="563" customFormat="1">
      <c r="A3261"/>
      <c r="B3261"/>
      <c r="C3261" s="568">
        <v>2028</v>
      </c>
      <c r="D3261" s="569" t="s">
        <v>16</v>
      </c>
      <c r="E3261" s="569" t="s">
        <v>361</v>
      </c>
      <c r="F3261" s="573" t="s">
        <v>141</v>
      </c>
      <c r="G3261" s="569" t="s">
        <v>42</v>
      </c>
      <c r="H3261" s="569" t="s">
        <v>41</v>
      </c>
      <c r="I3261" s="575" t="s">
        <v>54</v>
      </c>
      <c r="J3261" s="569" t="s">
        <v>116</v>
      </c>
      <c r="K3261" s="569" t="s">
        <v>111</v>
      </c>
      <c r="L3261" s="570">
        <v>0.2</v>
      </c>
      <c r="M3261" s="571">
        <v>0.73290462723905736</v>
      </c>
      <c r="N3261" s="572">
        <v>3.4490526315789469</v>
      </c>
      <c r="O3261" s="668" t="s">
        <v>382</v>
      </c>
      <c r="P3261" s="668" t="s">
        <v>116</v>
      </c>
      <c r="Q3261" s="574" t="s">
        <v>10632</v>
      </c>
      <c r="R3261" s="574" t="s">
        <v>10829</v>
      </c>
      <c r="S3261" s="574" t="s">
        <v>10519</v>
      </c>
      <c r="T3261" s="574" t="s">
        <v>11297</v>
      </c>
      <c r="U3261" s="574" t="s">
        <v>11132</v>
      </c>
      <c r="V3261" s="574" t="s">
        <v>11236</v>
      </c>
      <c r="W3261" s="575" t="s">
        <v>11316</v>
      </c>
      <c r="X3261" s="575" t="s">
        <v>11409</v>
      </c>
      <c r="Y3261" s="576" t="s">
        <v>11306</v>
      </c>
      <c r="Z3261" s="577" t="s">
        <v>11410</v>
      </c>
      <c r="AA3261" s="578" t="s">
        <v>11411</v>
      </c>
      <c r="AE3261"/>
    </row>
    <row r="3262" spans="1:31" s="563" customFormat="1">
      <c r="A3262"/>
      <c r="B3262"/>
      <c r="C3262" s="568">
        <v>2028</v>
      </c>
      <c r="D3262" s="569" t="s">
        <v>16</v>
      </c>
      <c r="E3262" s="569" t="s">
        <v>361</v>
      </c>
      <c r="F3262" s="573" t="s">
        <v>141</v>
      </c>
      <c r="G3262" s="569" t="s">
        <v>42</v>
      </c>
      <c r="H3262" s="569" t="s">
        <v>41</v>
      </c>
      <c r="I3262" s="575" t="s">
        <v>54</v>
      </c>
      <c r="J3262" s="569" t="s">
        <v>116</v>
      </c>
      <c r="K3262" s="569" t="s">
        <v>330</v>
      </c>
      <c r="L3262" s="570">
        <v>0.8</v>
      </c>
      <c r="M3262" s="571">
        <v>2.9316185089562294</v>
      </c>
      <c r="N3262" s="572">
        <v>13.796210526315788</v>
      </c>
      <c r="O3262" s="668" t="s">
        <v>382</v>
      </c>
      <c r="P3262" s="668" t="s">
        <v>116</v>
      </c>
      <c r="Q3262" s="574" t="s">
        <v>10545</v>
      </c>
      <c r="R3262" s="574" t="s">
        <v>11250</v>
      </c>
      <c r="S3262" s="574" t="s">
        <v>10519</v>
      </c>
      <c r="T3262" s="574" t="s">
        <v>11297</v>
      </c>
      <c r="U3262" s="574" t="s">
        <v>11139</v>
      </c>
      <c r="V3262" s="574" t="s">
        <v>11412</v>
      </c>
      <c r="W3262" s="575" t="s">
        <v>11304</v>
      </c>
      <c r="X3262" s="575" t="s">
        <v>11413</v>
      </c>
      <c r="Y3262" s="576" t="s">
        <v>11306</v>
      </c>
      <c r="Z3262" s="577" t="s">
        <v>11414</v>
      </c>
      <c r="AA3262" s="578" t="s">
        <v>11415</v>
      </c>
      <c r="AE3262"/>
    </row>
    <row r="3263" spans="1:31" s="563" customFormat="1">
      <c r="A3263"/>
      <c r="B3263"/>
      <c r="C3263" s="568">
        <v>2028</v>
      </c>
      <c r="D3263" s="569" t="s">
        <v>16</v>
      </c>
      <c r="E3263" s="569" t="s">
        <v>361</v>
      </c>
      <c r="F3263" s="573" t="s">
        <v>141</v>
      </c>
      <c r="G3263" s="569" t="s">
        <v>42</v>
      </c>
      <c r="H3263" s="569" t="s">
        <v>41</v>
      </c>
      <c r="I3263" s="575" t="s">
        <v>54</v>
      </c>
      <c r="J3263" s="569" t="s">
        <v>109</v>
      </c>
      <c r="K3263" s="569" t="s">
        <v>310</v>
      </c>
      <c r="L3263" s="570">
        <v>0.4</v>
      </c>
      <c r="M3263" s="571">
        <v>3.456623551470936</v>
      </c>
      <c r="N3263" s="572">
        <v>137.96210526315789</v>
      </c>
      <c r="O3263" s="668" t="s">
        <v>381</v>
      </c>
      <c r="P3263" s="668" t="s">
        <v>109</v>
      </c>
      <c r="Q3263" s="574" t="s">
        <v>10673</v>
      </c>
      <c r="R3263" s="574" t="s">
        <v>10858</v>
      </c>
      <c r="S3263" s="574" t="s">
        <v>10537</v>
      </c>
      <c r="T3263" s="574" t="s">
        <v>11297</v>
      </c>
      <c r="U3263" s="574" t="s">
        <v>11309</v>
      </c>
      <c r="V3263" s="574" t="s">
        <v>11416</v>
      </c>
      <c r="W3263" s="575" t="s">
        <v>11311</v>
      </c>
      <c r="X3263" s="575" t="s">
        <v>11417</v>
      </c>
      <c r="Y3263" s="576" t="s">
        <v>11313</v>
      </c>
      <c r="Z3263" s="577" t="s">
        <v>11418</v>
      </c>
      <c r="AA3263" s="578" t="s">
        <v>11419</v>
      </c>
      <c r="AE3263"/>
    </row>
    <row r="3264" spans="1:31" s="563" customFormat="1">
      <c r="A3264"/>
      <c r="B3264"/>
      <c r="C3264" s="568">
        <v>2028</v>
      </c>
      <c r="D3264" s="569" t="s">
        <v>16</v>
      </c>
      <c r="E3264" s="569" t="s">
        <v>361</v>
      </c>
      <c r="F3264" s="573" t="s">
        <v>141</v>
      </c>
      <c r="G3264" s="569" t="s">
        <v>42</v>
      </c>
      <c r="H3264" s="569" t="s">
        <v>41</v>
      </c>
      <c r="I3264" s="575" t="s">
        <v>54</v>
      </c>
      <c r="J3264" s="569" t="s">
        <v>109</v>
      </c>
      <c r="K3264" s="569" t="s">
        <v>111</v>
      </c>
      <c r="L3264" s="570">
        <v>0.4</v>
      </c>
      <c r="M3264" s="571">
        <v>3.456623551470936</v>
      </c>
      <c r="N3264" s="572">
        <v>137.96210526315789</v>
      </c>
      <c r="O3264" s="668" t="s">
        <v>381</v>
      </c>
      <c r="P3264" s="668" t="s">
        <v>109</v>
      </c>
      <c r="Q3264" s="574" t="s">
        <v>10632</v>
      </c>
      <c r="R3264" s="574" t="s">
        <v>10829</v>
      </c>
      <c r="S3264" s="574" t="s">
        <v>10537</v>
      </c>
      <c r="T3264" s="574" t="s">
        <v>11297</v>
      </c>
      <c r="U3264" s="574" t="s">
        <v>10974</v>
      </c>
      <c r="V3264" s="574" t="s">
        <v>10975</v>
      </c>
      <c r="W3264" s="575" t="s">
        <v>11316</v>
      </c>
      <c r="X3264" s="575" t="s">
        <v>11409</v>
      </c>
      <c r="Y3264" s="576" t="s">
        <v>11313</v>
      </c>
      <c r="Z3264" s="577" t="s">
        <v>11420</v>
      </c>
      <c r="AA3264" s="578" t="s">
        <v>11411</v>
      </c>
      <c r="AE3264"/>
    </row>
    <row r="3265" spans="1:31" s="563" customFormat="1">
      <c r="A3265"/>
      <c r="B3265"/>
      <c r="C3265" s="568">
        <v>2028</v>
      </c>
      <c r="D3265" s="569" t="s">
        <v>16</v>
      </c>
      <c r="E3265" s="569" t="s">
        <v>361</v>
      </c>
      <c r="F3265" s="573" t="s">
        <v>141</v>
      </c>
      <c r="G3265" s="569" t="s">
        <v>42</v>
      </c>
      <c r="H3265" s="569" t="s">
        <v>41</v>
      </c>
      <c r="I3265" s="575" t="s">
        <v>54</v>
      </c>
      <c r="J3265" s="569" t="s">
        <v>109</v>
      </c>
      <c r="K3265" s="569" t="s">
        <v>106</v>
      </c>
      <c r="L3265" s="570">
        <v>0.2</v>
      </c>
      <c r="M3265" s="571">
        <v>1.728311775735468</v>
      </c>
      <c r="N3265" s="572">
        <v>68.981052631578947</v>
      </c>
      <c r="O3265" s="668" t="s">
        <v>381</v>
      </c>
      <c r="P3265" s="668" t="s">
        <v>109</v>
      </c>
      <c r="Q3265" s="574" t="s">
        <v>10535</v>
      </c>
      <c r="R3265" s="574" t="s">
        <v>10771</v>
      </c>
      <c r="S3265" s="574" t="s">
        <v>10537</v>
      </c>
      <c r="T3265" s="574" t="s">
        <v>11297</v>
      </c>
      <c r="U3265" s="574" t="s">
        <v>10538</v>
      </c>
      <c r="V3265" s="574" t="s">
        <v>10772</v>
      </c>
      <c r="W3265" s="575" t="s">
        <v>11299</v>
      </c>
      <c r="X3265" s="575" t="s">
        <v>11406</v>
      </c>
      <c r="Y3265" s="576" t="s">
        <v>11313</v>
      </c>
      <c r="Z3265" s="577" t="s">
        <v>11421</v>
      </c>
      <c r="AA3265" s="578" t="s">
        <v>11408</v>
      </c>
      <c r="AE3265"/>
    </row>
    <row r="3266" spans="1:31" s="563" customFormat="1">
      <c r="A3266"/>
      <c r="B3266"/>
      <c r="C3266" s="568">
        <v>2028</v>
      </c>
      <c r="D3266" s="569" t="s">
        <v>16</v>
      </c>
      <c r="E3266" s="569" t="s">
        <v>361</v>
      </c>
      <c r="F3266" s="573" t="s">
        <v>141</v>
      </c>
      <c r="G3266" s="569" t="s">
        <v>42</v>
      </c>
      <c r="H3266" s="569" t="s">
        <v>41</v>
      </c>
      <c r="I3266" s="575" t="s">
        <v>54</v>
      </c>
      <c r="J3266" s="569" t="s">
        <v>350</v>
      </c>
      <c r="K3266" s="569" t="s">
        <v>104</v>
      </c>
      <c r="L3266" s="570">
        <v>1</v>
      </c>
      <c r="M3266" s="571">
        <v>8.7156985993404401</v>
      </c>
      <c r="N3266" s="572">
        <v>796.39583333333337</v>
      </c>
      <c r="O3266" s="668" t="s">
        <v>151</v>
      </c>
      <c r="P3266" s="668" t="s">
        <v>350</v>
      </c>
      <c r="Q3266" s="574" t="s">
        <v>10583</v>
      </c>
      <c r="R3266" s="574" t="s">
        <v>10778</v>
      </c>
      <c r="S3266" s="574" t="s">
        <v>10547</v>
      </c>
      <c r="T3266" s="574" t="s">
        <v>11297</v>
      </c>
      <c r="U3266" s="574" t="s">
        <v>10705</v>
      </c>
      <c r="V3266" s="574" t="s">
        <v>10779</v>
      </c>
      <c r="W3266" s="575" t="s">
        <v>11321</v>
      </c>
      <c r="X3266" s="575" t="s">
        <v>11422</v>
      </c>
      <c r="Y3266" s="576" t="s">
        <v>11323</v>
      </c>
      <c r="Z3266" s="577" t="s">
        <v>11423</v>
      </c>
      <c r="AA3266" s="578" t="s">
        <v>11424</v>
      </c>
      <c r="AE3266"/>
    </row>
    <row r="3267" spans="1:31" s="563" customFormat="1">
      <c r="A3267"/>
      <c r="B3267"/>
      <c r="C3267" s="568">
        <v>2028</v>
      </c>
      <c r="D3267" s="569" t="s">
        <v>16</v>
      </c>
      <c r="E3267" s="569" t="s">
        <v>361</v>
      </c>
      <c r="F3267" s="573" t="s">
        <v>141</v>
      </c>
      <c r="G3267" s="569" t="s">
        <v>42</v>
      </c>
      <c r="H3267" s="569" t="s">
        <v>41</v>
      </c>
      <c r="I3267" s="575" t="s">
        <v>54</v>
      </c>
      <c r="J3267" s="569" t="s">
        <v>99</v>
      </c>
      <c r="K3267" s="569" t="s">
        <v>331</v>
      </c>
      <c r="L3267" s="570">
        <v>1</v>
      </c>
      <c r="M3267" s="571">
        <v>1.1215959212112487</v>
      </c>
      <c r="N3267" s="572">
        <v>573.40499999999986</v>
      </c>
      <c r="O3267" s="668" t="s">
        <v>151</v>
      </c>
      <c r="P3267" s="668" t="s">
        <v>99</v>
      </c>
      <c r="Q3267" s="574" t="s">
        <v>11326</v>
      </c>
      <c r="R3267" s="574" t="s">
        <v>11425</v>
      </c>
      <c r="S3267" s="574" t="s">
        <v>10557</v>
      </c>
      <c r="T3267" s="574" t="s">
        <v>11297</v>
      </c>
      <c r="U3267" s="574" t="s">
        <v>11328</v>
      </c>
      <c r="V3267" s="574" t="s">
        <v>11426</v>
      </c>
      <c r="W3267" s="575" t="s">
        <v>11330</v>
      </c>
      <c r="X3267" s="575" t="s">
        <v>11427</v>
      </c>
      <c r="Y3267" s="576" t="s">
        <v>11332</v>
      </c>
      <c r="Z3267" s="577" t="s">
        <v>11428</v>
      </c>
      <c r="AA3267" s="578" t="s">
        <v>11429</v>
      </c>
      <c r="AE3267"/>
    </row>
    <row r="3268" spans="1:31" s="563" customFormat="1">
      <c r="A3268"/>
      <c r="B3268"/>
      <c r="C3268" s="568">
        <v>2028</v>
      </c>
      <c r="D3268" s="569" t="s">
        <v>16</v>
      </c>
      <c r="E3268" s="569" t="s">
        <v>361</v>
      </c>
      <c r="F3268" s="573" t="s">
        <v>141</v>
      </c>
      <c r="G3268" s="569" t="s">
        <v>42</v>
      </c>
      <c r="H3268" s="569" t="s">
        <v>41</v>
      </c>
      <c r="I3268" s="575" t="s">
        <v>54</v>
      </c>
      <c r="J3268" s="569" t="s">
        <v>96</v>
      </c>
      <c r="K3268" s="569" t="s">
        <v>311</v>
      </c>
      <c r="L3268" s="570">
        <v>1</v>
      </c>
      <c r="M3268" s="571">
        <v>0.10611222389706815</v>
      </c>
      <c r="N3268" s="572">
        <v>218.44</v>
      </c>
      <c r="O3268" s="668" t="s">
        <v>151</v>
      </c>
      <c r="P3268" s="668" t="s">
        <v>96</v>
      </c>
      <c r="Q3268" s="574" t="s">
        <v>11335</v>
      </c>
      <c r="R3268" s="574" t="s">
        <v>11378</v>
      </c>
      <c r="S3268" s="574" t="s">
        <v>10565</v>
      </c>
      <c r="T3268" s="574" t="s">
        <v>11297</v>
      </c>
      <c r="U3268" s="574" t="s">
        <v>11337</v>
      </c>
      <c r="V3268" s="574" t="s">
        <v>11430</v>
      </c>
      <c r="W3268" s="575" t="s">
        <v>11339</v>
      </c>
      <c r="X3268" s="575" t="s">
        <v>11381</v>
      </c>
      <c r="Y3268" s="576" t="s">
        <v>11341</v>
      </c>
      <c r="Z3268" s="577" t="s">
        <v>11431</v>
      </c>
      <c r="AA3268" s="578" t="s">
        <v>11432</v>
      </c>
      <c r="AE3268"/>
    </row>
    <row r="3269" spans="1:31" s="563" customFormat="1">
      <c r="A3269"/>
      <c r="B3269"/>
      <c r="C3269" s="568">
        <v>2028</v>
      </c>
      <c r="D3269" s="569" t="s">
        <v>16</v>
      </c>
      <c r="E3269" s="569" t="s">
        <v>361</v>
      </c>
      <c r="F3269" s="573" t="s">
        <v>141</v>
      </c>
      <c r="G3269" s="569" t="s">
        <v>42</v>
      </c>
      <c r="H3269" s="569" t="s">
        <v>41</v>
      </c>
      <c r="I3269" s="575" t="s">
        <v>54</v>
      </c>
      <c r="J3269" s="569" t="s">
        <v>87</v>
      </c>
      <c r="K3269" s="569" t="s">
        <v>111</v>
      </c>
      <c r="L3269" s="570">
        <v>0.5</v>
      </c>
      <c r="M3269" s="571">
        <v>2.7772083573677442</v>
      </c>
      <c r="N3269" s="572">
        <v>131.06399999999996</v>
      </c>
      <c r="O3269" s="668" t="s">
        <v>151</v>
      </c>
      <c r="P3269" s="668" t="s">
        <v>87</v>
      </c>
      <c r="Q3269" s="574" t="s">
        <v>10632</v>
      </c>
      <c r="R3269" s="574" t="s">
        <v>10829</v>
      </c>
      <c r="S3269" s="574" t="s">
        <v>10572</v>
      </c>
      <c r="T3269" s="574" t="s">
        <v>11297</v>
      </c>
      <c r="U3269" s="574" t="s">
        <v>11009</v>
      </c>
      <c r="V3269" s="574" t="s">
        <v>11010</v>
      </c>
      <c r="W3269" s="575" t="s">
        <v>11316</v>
      </c>
      <c r="X3269" s="575" t="s">
        <v>11409</v>
      </c>
      <c r="Y3269" s="576" t="s">
        <v>11345</v>
      </c>
      <c r="Z3269" s="577" t="s">
        <v>11433</v>
      </c>
      <c r="AA3269" s="578" t="s">
        <v>11411</v>
      </c>
      <c r="AE3269"/>
    </row>
    <row r="3270" spans="1:31" s="563" customFormat="1">
      <c r="A3270"/>
      <c r="B3270"/>
      <c r="C3270" s="568">
        <v>2028</v>
      </c>
      <c r="D3270" s="569" t="s">
        <v>16</v>
      </c>
      <c r="E3270" s="569" t="s">
        <v>361</v>
      </c>
      <c r="F3270" s="573" t="s">
        <v>141</v>
      </c>
      <c r="G3270" s="569" t="s">
        <v>42</v>
      </c>
      <c r="H3270" s="569" t="s">
        <v>41</v>
      </c>
      <c r="I3270" s="575" t="s">
        <v>54</v>
      </c>
      <c r="J3270" s="569" t="s">
        <v>87</v>
      </c>
      <c r="K3270" s="569" t="s">
        <v>106</v>
      </c>
      <c r="L3270" s="570">
        <v>0.5</v>
      </c>
      <c r="M3270" s="571">
        <v>2.7772083573677442</v>
      </c>
      <c r="N3270" s="572">
        <v>131.06399999999996</v>
      </c>
      <c r="O3270" s="668" t="s">
        <v>151</v>
      </c>
      <c r="P3270" s="668" t="s">
        <v>87</v>
      </c>
      <c r="Q3270" s="574" t="s">
        <v>10535</v>
      </c>
      <c r="R3270" s="574" t="s">
        <v>10771</v>
      </c>
      <c r="S3270" s="574" t="s">
        <v>10572</v>
      </c>
      <c r="T3270" s="574" t="s">
        <v>11297</v>
      </c>
      <c r="U3270" s="574" t="s">
        <v>10580</v>
      </c>
      <c r="V3270" s="574" t="s">
        <v>10792</v>
      </c>
      <c r="W3270" s="575" t="s">
        <v>11299</v>
      </c>
      <c r="X3270" s="575" t="s">
        <v>11406</v>
      </c>
      <c r="Y3270" s="576" t="s">
        <v>11345</v>
      </c>
      <c r="Z3270" s="577" t="s">
        <v>11434</v>
      </c>
      <c r="AA3270" s="578" t="s">
        <v>11408</v>
      </c>
      <c r="AE3270"/>
    </row>
    <row r="3271" spans="1:31" s="563" customFormat="1">
      <c r="A3271"/>
      <c r="B3271"/>
      <c r="C3271" s="568">
        <v>2028</v>
      </c>
      <c r="D3271" s="569" t="s">
        <v>16</v>
      </c>
      <c r="E3271" s="569" t="s">
        <v>361</v>
      </c>
      <c r="F3271" s="573" t="s">
        <v>141</v>
      </c>
      <c r="G3271" s="569" t="s">
        <v>42</v>
      </c>
      <c r="H3271" s="569" t="s">
        <v>41</v>
      </c>
      <c r="I3271" s="575" t="s">
        <v>54</v>
      </c>
      <c r="J3271" s="569" t="s">
        <v>83</v>
      </c>
      <c r="K3271" s="569" t="s">
        <v>81</v>
      </c>
      <c r="L3271" s="570">
        <v>1</v>
      </c>
      <c r="M3271" s="571">
        <v>17.162925317482919</v>
      </c>
      <c r="N3271" s="572">
        <v>43.33874999999999</v>
      </c>
      <c r="O3271" s="668" t="s">
        <v>382</v>
      </c>
      <c r="P3271" s="668" t="s">
        <v>83</v>
      </c>
      <c r="Q3271" s="574" t="s">
        <v>10591</v>
      </c>
      <c r="R3271" s="574" t="s">
        <v>10802</v>
      </c>
      <c r="S3271" s="574" t="s">
        <v>10593</v>
      </c>
      <c r="T3271" s="574" t="s">
        <v>11297</v>
      </c>
      <c r="U3271" s="574" t="s">
        <v>10594</v>
      </c>
      <c r="V3271" s="574" t="s">
        <v>10803</v>
      </c>
      <c r="W3271" s="575" t="s">
        <v>11348</v>
      </c>
      <c r="X3271" s="575" t="s">
        <v>11435</v>
      </c>
      <c r="Y3271" s="576" t="s">
        <v>11350</v>
      </c>
      <c r="Z3271" s="577" t="s">
        <v>11436</v>
      </c>
      <c r="AA3271" s="578" t="s">
        <v>11437</v>
      </c>
      <c r="AE3271"/>
    </row>
    <row r="3272" spans="1:31" s="563" customFormat="1">
      <c r="A3272"/>
      <c r="B3272"/>
      <c r="C3272" s="568">
        <v>2028</v>
      </c>
      <c r="D3272" s="569" t="s">
        <v>16</v>
      </c>
      <c r="E3272" s="569" t="s">
        <v>361</v>
      </c>
      <c r="F3272" s="573" t="s">
        <v>141</v>
      </c>
      <c r="G3272" s="569" t="s">
        <v>42</v>
      </c>
      <c r="H3272" s="569" t="s">
        <v>41</v>
      </c>
      <c r="I3272" s="575" t="s">
        <v>54</v>
      </c>
      <c r="J3272" s="569" t="s">
        <v>77</v>
      </c>
      <c r="K3272" s="569" t="s">
        <v>106</v>
      </c>
      <c r="L3272" s="570">
        <v>0.5</v>
      </c>
      <c r="M3272" s="571">
        <v>11.826964632787755</v>
      </c>
      <c r="N3272" s="572">
        <v>342.90000000000003</v>
      </c>
      <c r="O3272" s="668" t="s">
        <v>381</v>
      </c>
      <c r="P3272" s="668" t="s">
        <v>77</v>
      </c>
      <c r="Q3272" s="574" t="s">
        <v>10535</v>
      </c>
      <c r="R3272" s="574" t="s">
        <v>10771</v>
      </c>
      <c r="S3272" s="574" t="s">
        <v>10603</v>
      </c>
      <c r="T3272" s="574" t="s">
        <v>11297</v>
      </c>
      <c r="U3272" s="574" t="s">
        <v>10716</v>
      </c>
      <c r="V3272" s="574" t="s">
        <v>11022</v>
      </c>
      <c r="W3272" s="575" t="s">
        <v>11299</v>
      </c>
      <c r="X3272" s="575" t="s">
        <v>11406</v>
      </c>
      <c r="Y3272" s="576" t="s">
        <v>11353</v>
      </c>
      <c r="Z3272" s="577" t="s">
        <v>11438</v>
      </c>
      <c r="AA3272" s="578" t="s">
        <v>11408</v>
      </c>
      <c r="AE3272"/>
    </row>
    <row r="3273" spans="1:31" s="563" customFormat="1">
      <c r="A3273"/>
      <c r="B3273"/>
      <c r="C3273" s="568">
        <v>2028</v>
      </c>
      <c r="D3273" s="569" t="s">
        <v>16</v>
      </c>
      <c r="E3273" s="569" t="s">
        <v>361</v>
      </c>
      <c r="F3273" s="573" t="s">
        <v>141</v>
      </c>
      <c r="G3273" s="569" t="s">
        <v>42</v>
      </c>
      <c r="H3273" s="569" t="s">
        <v>41</v>
      </c>
      <c r="I3273" s="575" t="s">
        <v>54</v>
      </c>
      <c r="J3273" s="569" t="s">
        <v>77</v>
      </c>
      <c r="K3273" s="569" t="s">
        <v>311</v>
      </c>
      <c r="L3273" s="570">
        <v>0.5</v>
      </c>
      <c r="M3273" s="571">
        <v>11.826964632787755</v>
      </c>
      <c r="N3273" s="572">
        <v>342.90000000000003</v>
      </c>
      <c r="O3273" s="668" t="s">
        <v>381</v>
      </c>
      <c r="P3273" s="668" t="s">
        <v>77</v>
      </c>
      <c r="Q3273" s="574" t="s">
        <v>11335</v>
      </c>
      <c r="R3273" s="574" t="s">
        <v>11378</v>
      </c>
      <c r="S3273" s="574" t="s">
        <v>10603</v>
      </c>
      <c r="T3273" s="574" t="s">
        <v>11297</v>
      </c>
      <c r="U3273" s="574" t="s">
        <v>11355</v>
      </c>
      <c r="V3273" s="574" t="s">
        <v>11439</v>
      </c>
      <c r="W3273" s="575" t="s">
        <v>11339</v>
      </c>
      <c r="X3273" s="575" t="s">
        <v>11381</v>
      </c>
      <c r="Y3273" s="576" t="s">
        <v>11353</v>
      </c>
      <c r="Z3273" s="577" t="s">
        <v>11440</v>
      </c>
      <c r="AA3273" s="578" t="s">
        <v>11432</v>
      </c>
      <c r="AE3273"/>
    </row>
    <row r="3274" spans="1:31" s="563" customFormat="1">
      <c r="A3274"/>
      <c r="B3274"/>
      <c r="C3274" s="568">
        <v>2028</v>
      </c>
      <c r="D3274" s="569" t="s">
        <v>16</v>
      </c>
      <c r="E3274" s="569" t="s">
        <v>361</v>
      </c>
      <c r="F3274" s="573" t="s">
        <v>141</v>
      </c>
      <c r="G3274" s="569" t="s">
        <v>42</v>
      </c>
      <c r="H3274" s="569" t="s">
        <v>41</v>
      </c>
      <c r="I3274" s="575" t="s">
        <v>54</v>
      </c>
      <c r="J3274" s="569" t="s">
        <v>349</v>
      </c>
      <c r="K3274" s="569" t="s">
        <v>106</v>
      </c>
      <c r="L3274" s="570">
        <v>0.3</v>
      </c>
      <c r="M3274" s="571">
        <v>1.6728510474996592</v>
      </c>
      <c r="N3274" s="572">
        <v>191.48961038961039</v>
      </c>
      <c r="O3274" s="668" t="s">
        <v>151</v>
      </c>
      <c r="P3274" s="668" t="s">
        <v>349</v>
      </c>
      <c r="Q3274" s="574" t="s">
        <v>10535</v>
      </c>
      <c r="R3274" s="574" t="s">
        <v>10771</v>
      </c>
      <c r="S3274" s="574" t="s">
        <v>10619</v>
      </c>
      <c r="T3274" s="574" t="s">
        <v>11297</v>
      </c>
      <c r="U3274" s="574" t="s">
        <v>11441</v>
      </c>
      <c r="V3274" s="574" t="s">
        <v>11442</v>
      </c>
      <c r="W3274" s="575" t="s">
        <v>11299</v>
      </c>
      <c r="X3274" s="575" t="s">
        <v>11406</v>
      </c>
      <c r="Y3274" s="576" t="s">
        <v>11360</v>
      </c>
      <c r="Z3274" s="577" t="s">
        <v>11443</v>
      </c>
      <c r="AA3274" s="578" t="s">
        <v>11408</v>
      </c>
      <c r="AE3274"/>
    </row>
    <row r="3275" spans="1:31" s="563" customFormat="1">
      <c r="A3275"/>
      <c r="B3275"/>
      <c r="C3275" s="568">
        <v>2028</v>
      </c>
      <c r="D3275" s="569" t="s">
        <v>16</v>
      </c>
      <c r="E3275" s="569" t="s">
        <v>361</v>
      </c>
      <c r="F3275" s="573" t="s">
        <v>141</v>
      </c>
      <c r="G3275" s="569" t="s">
        <v>42</v>
      </c>
      <c r="H3275" s="569" t="s">
        <v>41</v>
      </c>
      <c r="I3275" s="575" t="s">
        <v>54</v>
      </c>
      <c r="J3275" s="569" t="s">
        <v>349</v>
      </c>
      <c r="K3275" s="569" t="s">
        <v>311</v>
      </c>
      <c r="L3275" s="570">
        <v>0.7</v>
      </c>
      <c r="M3275" s="571">
        <v>3.9033191108325376</v>
      </c>
      <c r="N3275" s="572">
        <v>446.80909090909086</v>
      </c>
      <c r="O3275" s="668" t="s">
        <v>151</v>
      </c>
      <c r="P3275" s="668" t="s">
        <v>349</v>
      </c>
      <c r="Q3275" s="574" t="s">
        <v>11335</v>
      </c>
      <c r="R3275" s="574" t="s">
        <v>11378</v>
      </c>
      <c r="S3275" s="574" t="s">
        <v>10619</v>
      </c>
      <c r="T3275" s="574" t="s">
        <v>11297</v>
      </c>
      <c r="U3275" s="574" t="s">
        <v>11358</v>
      </c>
      <c r="V3275" s="574" t="s">
        <v>11444</v>
      </c>
      <c r="W3275" s="575" t="s">
        <v>11339</v>
      </c>
      <c r="X3275" s="575" t="s">
        <v>11381</v>
      </c>
      <c r="Y3275" s="576" t="s">
        <v>11360</v>
      </c>
      <c r="Z3275" s="577" t="s">
        <v>11445</v>
      </c>
      <c r="AA3275" s="578" t="s">
        <v>11432</v>
      </c>
      <c r="AE3275"/>
    </row>
    <row r="3276" spans="1:31" s="563" customFormat="1">
      <c r="A3276"/>
      <c r="B3276"/>
      <c r="C3276" s="568">
        <v>2028</v>
      </c>
      <c r="D3276" s="569" t="s">
        <v>16</v>
      </c>
      <c r="E3276" s="569" t="s">
        <v>361</v>
      </c>
      <c r="F3276" s="573" t="s">
        <v>141</v>
      </c>
      <c r="G3276" s="569" t="s">
        <v>42</v>
      </c>
      <c r="H3276" s="569" t="s">
        <v>41</v>
      </c>
      <c r="I3276" s="575" t="s">
        <v>54</v>
      </c>
      <c r="J3276" s="569" t="s">
        <v>76</v>
      </c>
      <c r="K3276" s="569" t="s">
        <v>104</v>
      </c>
      <c r="L3276" s="570">
        <v>1</v>
      </c>
      <c r="M3276" s="571">
        <v>0.32002554729246002</v>
      </c>
      <c r="N3276" s="572">
        <v>131.06399999999999</v>
      </c>
      <c r="O3276" s="668" t="s">
        <v>151</v>
      </c>
      <c r="P3276" s="668" t="s">
        <v>76</v>
      </c>
      <c r="Q3276" s="574" t="s">
        <v>10583</v>
      </c>
      <c r="R3276" s="574" t="s">
        <v>10778</v>
      </c>
      <c r="S3276" s="574" t="s">
        <v>10627</v>
      </c>
      <c r="T3276" s="574" t="s">
        <v>11297</v>
      </c>
      <c r="U3276" s="574" t="s">
        <v>11363</v>
      </c>
      <c r="V3276" s="574" t="s">
        <v>11446</v>
      </c>
      <c r="W3276" s="575" t="s">
        <v>11321</v>
      </c>
      <c r="X3276" s="575" t="s">
        <v>11422</v>
      </c>
      <c r="Y3276" s="576" t="s">
        <v>11365</v>
      </c>
      <c r="Z3276" s="577" t="s">
        <v>11447</v>
      </c>
      <c r="AA3276" s="578" t="s">
        <v>11424</v>
      </c>
      <c r="AE3276"/>
    </row>
    <row r="3277" spans="1:31" s="563" customFormat="1">
      <c r="A3277"/>
      <c r="B3277"/>
      <c r="C3277" s="568">
        <v>2028</v>
      </c>
      <c r="D3277" s="569" t="s">
        <v>16</v>
      </c>
      <c r="E3277" s="569" t="s">
        <v>361</v>
      </c>
      <c r="F3277" s="573" t="s">
        <v>141</v>
      </c>
      <c r="G3277" s="569" t="s">
        <v>42</v>
      </c>
      <c r="H3277" s="569" t="s">
        <v>41</v>
      </c>
      <c r="I3277" s="575" t="s">
        <v>54</v>
      </c>
      <c r="J3277" s="569" t="s">
        <v>74</v>
      </c>
      <c r="K3277" s="569" t="s">
        <v>104</v>
      </c>
      <c r="L3277" s="570">
        <v>1</v>
      </c>
      <c r="M3277" s="571">
        <v>3.4166021674258857</v>
      </c>
      <c r="N3277" s="572">
        <v>1404.2571428571428</v>
      </c>
      <c r="O3277" s="668" t="s">
        <v>151</v>
      </c>
      <c r="P3277" s="668" t="s">
        <v>74</v>
      </c>
      <c r="Q3277" s="574" t="s">
        <v>10583</v>
      </c>
      <c r="R3277" s="574" t="s">
        <v>10778</v>
      </c>
      <c r="S3277" s="574" t="s">
        <v>10640</v>
      </c>
      <c r="T3277" s="574" t="s">
        <v>11297</v>
      </c>
      <c r="U3277" s="574" t="s">
        <v>11038</v>
      </c>
      <c r="V3277" s="574" t="s">
        <v>11039</v>
      </c>
      <c r="W3277" s="575" t="s">
        <v>11321</v>
      </c>
      <c r="X3277" s="575" t="s">
        <v>11422</v>
      </c>
      <c r="Y3277" s="576" t="s">
        <v>11367</v>
      </c>
      <c r="Z3277" s="577" t="s">
        <v>11448</v>
      </c>
      <c r="AA3277" s="578" t="s">
        <v>11424</v>
      </c>
      <c r="AE3277"/>
    </row>
    <row r="3278" spans="1:31" s="563" customFormat="1">
      <c r="A3278"/>
      <c r="B3278"/>
      <c r="C3278" s="568">
        <v>2028</v>
      </c>
      <c r="D3278" s="569" t="s">
        <v>16</v>
      </c>
      <c r="E3278" s="569" t="s">
        <v>361</v>
      </c>
      <c r="F3278" s="573" t="s">
        <v>141</v>
      </c>
      <c r="G3278" s="569" t="s">
        <v>42</v>
      </c>
      <c r="H3278" s="569" t="s">
        <v>41</v>
      </c>
      <c r="I3278" s="575" t="s">
        <v>54</v>
      </c>
      <c r="J3278" s="569" t="s">
        <v>351</v>
      </c>
      <c r="K3278" s="569" t="s">
        <v>106</v>
      </c>
      <c r="L3278" s="570">
        <v>1</v>
      </c>
      <c r="M3278" s="571">
        <v>3.7533712085444115</v>
      </c>
      <c r="N3278" s="572">
        <v>18.567400000000003</v>
      </c>
      <c r="O3278" s="668" t="s">
        <v>151</v>
      </c>
      <c r="P3278" s="668" t="s">
        <v>351</v>
      </c>
      <c r="Q3278" s="574" t="s">
        <v>10535</v>
      </c>
      <c r="R3278" s="574" t="s">
        <v>10771</v>
      </c>
      <c r="S3278" s="574" t="s">
        <v>10650</v>
      </c>
      <c r="T3278" s="574" t="s">
        <v>11297</v>
      </c>
      <c r="U3278" s="574" t="s">
        <v>11386</v>
      </c>
      <c r="V3278" s="574" t="s">
        <v>11449</v>
      </c>
      <c r="W3278" s="575" t="s">
        <v>11299</v>
      </c>
      <c r="X3278" s="575" t="s">
        <v>11406</v>
      </c>
      <c r="Y3278" s="576" t="s">
        <v>11388</v>
      </c>
      <c r="Z3278" s="577" t="s">
        <v>11450</v>
      </c>
      <c r="AA3278" s="578" t="s">
        <v>11408</v>
      </c>
      <c r="AE3278"/>
    </row>
    <row r="3279" spans="1:31" s="563" customFormat="1">
      <c r="A3279"/>
      <c r="B3279"/>
      <c r="C3279" s="568">
        <v>2028</v>
      </c>
      <c r="D3279" s="569" t="s">
        <v>16</v>
      </c>
      <c r="E3279" s="569" t="s">
        <v>361</v>
      </c>
      <c r="F3279" s="573" t="s">
        <v>141</v>
      </c>
      <c r="G3279" s="569" t="s">
        <v>42</v>
      </c>
      <c r="H3279" s="569" t="s">
        <v>41</v>
      </c>
      <c r="I3279" s="575" t="s">
        <v>54</v>
      </c>
      <c r="J3279" s="569" t="s">
        <v>67</v>
      </c>
      <c r="K3279" s="569" t="s">
        <v>81</v>
      </c>
      <c r="L3279" s="570">
        <v>1</v>
      </c>
      <c r="M3279" s="571">
        <v>6.3596865870122814</v>
      </c>
      <c r="N3279" s="572">
        <v>27.305</v>
      </c>
      <c r="O3279" s="668" t="s">
        <v>382</v>
      </c>
      <c r="P3279" s="668" t="s">
        <v>67</v>
      </c>
      <c r="Q3279" s="574" t="s">
        <v>10591</v>
      </c>
      <c r="R3279" s="574" t="s">
        <v>10802</v>
      </c>
      <c r="S3279" s="574" t="s">
        <v>10658</v>
      </c>
      <c r="T3279" s="574" t="s">
        <v>11297</v>
      </c>
      <c r="U3279" s="574" t="s">
        <v>10659</v>
      </c>
      <c r="V3279" s="574" t="s">
        <v>10854</v>
      </c>
      <c r="W3279" s="575" t="s">
        <v>11348</v>
      </c>
      <c r="X3279" s="575" t="s">
        <v>11435</v>
      </c>
      <c r="Y3279" s="576" t="s">
        <v>11390</v>
      </c>
      <c r="Z3279" s="577" t="s">
        <v>11451</v>
      </c>
      <c r="AA3279" s="578" t="s">
        <v>11437</v>
      </c>
      <c r="AE3279"/>
    </row>
    <row r="3280" spans="1:31" s="563" customFormat="1">
      <c r="A3280"/>
      <c r="B3280"/>
      <c r="C3280" s="568">
        <v>2028</v>
      </c>
      <c r="D3280" s="569" t="s">
        <v>16</v>
      </c>
      <c r="E3280" s="569" t="s">
        <v>361</v>
      </c>
      <c r="F3280" s="573" t="s">
        <v>141</v>
      </c>
      <c r="G3280" s="569" t="s">
        <v>42</v>
      </c>
      <c r="H3280" s="569" t="s">
        <v>41</v>
      </c>
      <c r="I3280" s="575" t="s">
        <v>54</v>
      </c>
      <c r="J3280" s="569" t="s">
        <v>66</v>
      </c>
      <c r="K3280" s="569" t="s">
        <v>310</v>
      </c>
      <c r="L3280" s="570">
        <v>0.7</v>
      </c>
      <c r="M3280" s="571">
        <v>13.879290332829569</v>
      </c>
      <c r="N3280" s="572">
        <v>509.69333333333321</v>
      </c>
      <c r="O3280" s="668" t="s">
        <v>381</v>
      </c>
      <c r="P3280" s="668" t="s">
        <v>66</v>
      </c>
      <c r="Q3280" s="574" t="s">
        <v>10673</v>
      </c>
      <c r="R3280" s="574" t="s">
        <v>10858</v>
      </c>
      <c r="S3280" s="574" t="s">
        <v>10665</v>
      </c>
      <c r="T3280" s="574" t="s">
        <v>11297</v>
      </c>
      <c r="U3280" s="574" t="s">
        <v>10675</v>
      </c>
      <c r="V3280" s="574" t="s">
        <v>10859</v>
      </c>
      <c r="W3280" s="575" t="s">
        <v>11311</v>
      </c>
      <c r="X3280" s="575" t="s">
        <v>11417</v>
      </c>
      <c r="Y3280" s="576" t="s">
        <v>11392</v>
      </c>
      <c r="Z3280" s="577" t="s">
        <v>11452</v>
      </c>
      <c r="AA3280" s="578" t="s">
        <v>11419</v>
      </c>
      <c r="AE3280"/>
    </row>
    <row r="3281" spans="1:31" s="563" customFormat="1">
      <c r="A3281"/>
      <c r="B3281"/>
      <c r="C3281" s="568">
        <v>2028</v>
      </c>
      <c r="D3281" s="569" t="s">
        <v>16</v>
      </c>
      <c r="E3281" s="569" t="s">
        <v>361</v>
      </c>
      <c r="F3281" s="573" t="s">
        <v>141</v>
      </c>
      <c r="G3281" s="569" t="s">
        <v>42</v>
      </c>
      <c r="H3281" s="569" t="s">
        <v>41</v>
      </c>
      <c r="I3281" s="575" t="s">
        <v>54</v>
      </c>
      <c r="J3281" s="569" t="s">
        <v>66</v>
      </c>
      <c r="K3281" s="569" t="s">
        <v>106</v>
      </c>
      <c r="L3281" s="570">
        <v>0.3</v>
      </c>
      <c r="M3281" s="571">
        <v>5.9482672854983862</v>
      </c>
      <c r="N3281" s="572">
        <v>218.43999999999994</v>
      </c>
      <c r="O3281" s="668" t="s">
        <v>381</v>
      </c>
      <c r="P3281" s="668" t="s">
        <v>66</v>
      </c>
      <c r="Q3281" s="574" t="s">
        <v>10535</v>
      </c>
      <c r="R3281" s="574" t="s">
        <v>10771</v>
      </c>
      <c r="S3281" s="574" t="s">
        <v>10665</v>
      </c>
      <c r="T3281" s="574" t="s">
        <v>11297</v>
      </c>
      <c r="U3281" s="574" t="s">
        <v>11394</v>
      </c>
      <c r="V3281" s="574" t="s">
        <v>11453</v>
      </c>
      <c r="W3281" s="575" t="s">
        <v>11299</v>
      </c>
      <c r="X3281" s="575" t="s">
        <v>11406</v>
      </c>
      <c r="Y3281" s="576" t="s">
        <v>11392</v>
      </c>
      <c r="Z3281" s="577" t="s">
        <v>11454</v>
      </c>
      <c r="AA3281" s="578" t="s">
        <v>11408</v>
      </c>
      <c r="AE3281"/>
    </row>
    <row r="3282" spans="1:31" s="563" customFormat="1">
      <c r="A3282"/>
      <c r="B3282"/>
      <c r="C3282" s="568">
        <v>2028</v>
      </c>
      <c r="D3282" s="569" t="s">
        <v>16</v>
      </c>
      <c r="E3282" s="569" t="s">
        <v>361</v>
      </c>
      <c r="F3282" s="573" t="s">
        <v>141</v>
      </c>
      <c r="G3282" s="569" t="s">
        <v>42</v>
      </c>
      <c r="H3282" s="569" t="s">
        <v>41</v>
      </c>
      <c r="I3282" s="575" t="s">
        <v>54</v>
      </c>
      <c r="J3282" s="569" t="s">
        <v>348</v>
      </c>
      <c r="K3282" s="569" t="s">
        <v>310</v>
      </c>
      <c r="L3282" s="570">
        <v>0.7</v>
      </c>
      <c r="M3282" s="571">
        <v>11.026184978883194</v>
      </c>
      <c r="N3282" s="572">
        <v>1194.59375</v>
      </c>
      <c r="O3282" s="668" t="s">
        <v>151</v>
      </c>
      <c r="P3282" s="668" t="s">
        <v>348</v>
      </c>
      <c r="Q3282" s="574" t="s">
        <v>10673</v>
      </c>
      <c r="R3282" s="574" t="s">
        <v>10858</v>
      </c>
      <c r="S3282" s="574" t="s">
        <v>10689</v>
      </c>
      <c r="T3282" s="574" t="s">
        <v>11297</v>
      </c>
      <c r="U3282" s="574" t="s">
        <v>11397</v>
      </c>
      <c r="V3282" s="574" t="s">
        <v>11455</v>
      </c>
      <c r="W3282" s="575" t="s">
        <v>11311</v>
      </c>
      <c r="X3282" s="575" t="s">
        <v>11417</v>
      </c>
      <c r="Y3282" s="576" t="s">
        <v>11399</v>
      </c>
      <c r="Z3282" s="577" t="s">
        <v>11456</v>
      </c>
      <c r="AA3282" s="578" t="s">
        <v>11419</v>
      </c>
      <c r="AE3282"/>
    </row>
    <row r="3283" spans="1:31" s="563" customFormat="1">
      <c r="A3283"/>
      <c r="B3283"/>
      <c r="C3283" s="568">
        <v>2028</v>
      </c>
      <c r="D3283" s="569" t="s">
        <v>16</v>
      </c>
      <c r="E3283" s="569" t="s">
        <v>361</v>
      </c>
      <c r="F3283" s="573" t="s">
        <v>141</v>
      </c>
      <c r="G3283" s="569" t="s">
        <v>42</v>
      </c>
      <c r="H3283" s="569" t="s">
        <v>41</v>
      </c>
      <c r="I3283" s="575" t="s">
        <v>54</v>
      </c>
      <c r="J3283" s="569" t="s">
        <v>348</v>
      </c>
      <c r="K3283" s="569" t="s">
        <v>106</v>
      </c>
      <c r="L3283" s="570">
        <v>0.3</v>
      </c>
      <c r="M3283" s="571">
        <v>4.7255078480927972</v>
      </c>
      <c r="N3283" s="572">
        <v>511.96875</v>
      </c>
      <c r="O3283" s="668" t="s">
        <v>151</v>
      </c>
      <c r="P3283" s="668" t="s">
        <v>348</v>
      </c>
      <c r="Q3283" s="574" t="s">
        <v>10535</v>
      </c>
      <c r="R3283" s="574" t="s">
        <v>10771</v>
      </c>
      <c r="S3283" s="574" t="s">
        <v>10689</v>
      </c>
      <c r="T3283" s="574" t="s">
        <v>11297</v>
      </c>
      <c r="U3283" s="574" t="s">
        <v>11401</v>
      </c>
      <c r="V3283" s="574" t="s">
        <v>11457</v>
      </c>
      <c r="W3283" s="575" t="s">
        <v>11299</v>
      </c>
      <c r="X3283" s="575" t="s">
        <v>11406</v>
      </c>
      <c r="Y3283" s="576" t="s">
        <v>11399</v>
      </c>
      <c r="Z3283" s="577" t="s">
        <v>11458</v>
      </c>
      <c r="AA3283" s="578" t="s">
        <v>11408</v>
      </c>
      <c r="AE3283"/>
    </row>
    <row r="3284" spans="1:31" s="563" customFormat="1">
      <c r="A3284"/>
      <c r="B3284"/>
      <c r="C3284" s="568">
        <v>2028</v>
      </c>
      <c r="D3284" s="569" t="s">
        <v>16</v>
      </c>
      <c r="E3284" s="569" t="s">
        <v>355</v>
      </c>
      <c r="F3284" s="573" t="s">
        <v>247</v>
      </c>
      <c r="G3284" s="569" t="s">
        <v>42</v>
      </c>
      <c r="H3284" s="569" t="s">
        <v>41</v>
      </c>
      <c r="I3284" s="575" t="s">
        <v>54</v>
      </c>
      <c r="J3284" s="569" t="s">
        <v>116</v>
      </c>
      <c r="K3284" s="569" t="s">
        <v>330</v>
      </c>
      <c r="L3284" s="570">
        <v>1</v>
      </c>
      <c r="M3284" s="571">
        <v>17.181337625430555</v>
      </c>
      <c r="N3284" s="572">
        <v>59.560247999999994</v>
      </c>
      <c r="O3284" s="668" t="s">
        <v>382</v>
      </c>
      <c r="P3284" s="668" t="s">
        <v>116</v>
      </c>
      <c r="Q3284" s="574" t="s">
        <v>10545</v>
      </c>
      <c r="R3284" s="574" t="s">
        <v>11459</v>
      </c>
      <c r="S3284" s="574" t="s">
        <v>10519</v>
      </c>
      <c r="T3284" s="574" t="s">
        <v>11297</v>
      </c>
      <c r="U3284" s="574" t="s">
        <v>11139</v>
      </c>
      <c r="V3284" s="574" t="s">
        <v>11460</v>
      </c>
      <c r="W3284" s="575" t="s">
        <v>11304</v>
      </c>
      <c r="X3284" s="575" t="s">
        <v>11461</v>
      </c>
      <c r="Y3284" s="576" t="s">
        <v>11306</v>
      </c>
      <c r="Z3284" s="577" t="s">
        <v>11462</v>
      </c>
      <c r="AA3284" s="578" t="s">
        <v>11463</v>
      </c>
      <c r="AE3284"/>
    </row>
    <row r="3285" spans="1:31" s="563" customFormat="1">
      <c r="A3285"/>
      <c r="B3285"/>
      <c r="C3285" s="568">
        <v>2028</v>
      </c>
      <c r="D3285" s="569" t="s">
        <v>16</v>
      </c>
      <c r="E3285" s="569" t="s">
        <v>355</v>
      </c>
      <c r="F3285" s="573" t="s">
        <v>247</v>
      </c>
      <c r="G3285" s="569" t="s">
        <v>42</v>
      </c>
      <c r="H3285" s="569" t="s">
        <v>41</v>
      </c>
      <c r="I3285" s="575" t="s">
        <v>54</v>
      </c>
      <c r="J3285" s="569" t="s">
        <v>109</v>
      </c>
      <c r="K3285" s="569" t="s">
        <v>310</v>
      </c>
      <c r="L3285" s="570">
        <v>0.34</v>
      </c>
      <c r="M3285" s="571">
        <v>17.017612996757613</v>
      </c>
      <c r="N3285" s="572">
        <v>694.30231954285739</v>
      </c>
      <c r="O3285" s="668" t="s">
        <v>381</v>
      </c>
      <c r="P3285" s="668" t="s">
        <v>109</v>
      </c>
      <c r="Q3285" s="574" t="s">
        <v>10673</v>
      </c>
      <c r="R3285" s="574" t="s">
        <v>11464</v>
      </c>
      <c r="S3285" s="574" t="s">
        <v>10537</v>
      </c>
      <c r="T3285" s="574" t="s">
        <v>11297</v>
      </c>
      <c r="U3285" s="574" t="s">
        <v>11309</v>
      </c>
      <c r="V3285" s="574" t="s">
        <v>11465</v>
      </c>
      <c r="W3285" s="575" t="s">
        <v>11311</v>
      </c>
      <c r="X3285" s="575" t="s">
        <v>11466</v>
      </c>
      <c r="Y3285" s="576" t="s">
        <v>11313</v>
      </c>
      <c r="Z3285" s="577" t="s">
        <v>11467</v>
      </c>
      <c r="AA3285" s="578" t="s">
        <v>11468</v>
      </c>
      <c r="AE3285"/>
    </row>
    <row r="3286" spans="1:31" s="563" customFormat="1">
      <c r="A3286"/>
      <c r="B3286"/>
      <c r="C3286" s="568">
        <v>2028</v>
      </c>
      <c r="D3286" s="569" t="s">
        <v>16</v>
      </c>
      <c r="E3286" s="569" t="s">
        <v>355</v>
      </c>
      <c r="F3286" s="573" t="s">
        <v>247</v>
      </c>
      <c r="G3286" s="569" t="s">
        <v>42</v>
      </c>
      <c r="H3286" s="569" t="s">
        <v>41</v>
      </c>
      <c r="I3286" s="575" t="s">
        <v>54</v>
      </c>
      <c r="J3286" s="569" t="s">
        <v>109</v>
      </c>
      <c r="K3286" s="569" t="s">
        <v>111</v>
      </c>
      <c r="L3286" s="570">
        <v>0.33</v>
      </c>
      <c r="M3286" s="571">
        <v>16.51709496744121</v>
      </c>
      <c r="N3286" s="572">
        <v>673.88166308571442</v>
      </c>
      <c r="O3286" s="668" t="s">
        <v>381</v>
      </c>
      <c r="P3286" s="668" t="s">
        <v>109</v>
      </c>
      <c r="Q3286" s="574" t="s">
        <v>10632</v>
      </c>
      <c r="R3286" s="574" t="s">
        <v>11469</v>
      </c>
      <c r="S3286" s="574" t="s">
        <v>10537</v>
      </c>
      <c r="T3286" s="574" t="s">
        <v>11297</v>
      </c>
      <c r="U3286" s="574" t="s">
        <v>10974</v>
      </c>
      <c r="V3286" s="574" t="s">
        <v>11470</v>
      </c>
      <c r="W3286" s="575" t="s">
        <v>11316</v>
      </c>
      <c r="X3286" s="575" t="s">
        <v>11471</v>
      </c>
      <c r="Y3286" s="576" t="s">
        <v>11313</v>
      </c>
      <c r="Z3286" s="577" t="s">
        <v>11472</v>
      </c>
      <c r="AA3286" s="578" t="s">
        <v>11473</v>
      </c>
      <c r="AE3286"/>
    </row>
    <row r="3287" spans="1:31" s="563" customFormat="1">
      <c r="A3287"/>
      <c r="B3287"/>
      <c r="C3287" s="568">
        <v>2028</v>
      </c>
      <c r="D3287" s="569" t="s">
        <v>16</v>
      </c>
      <c r="E3287" s="569" t="s">
        <v>355</v>
      </c>
      <c r="F3287" s="573" t="s">
        <v>247</v>
      </c>
      <c r="G3287" s="569" t="s">
        <v>42</v>
      </c>
      <c r="H3287" s="569" t="s">
        <v>41</v>
      </c>
      <c r="I3287" s="575" t="s">
        <v>54</v>
      </c>
      <c r="J3287" s="569" t="s">
        <v>109</v>
      </c>
      <c r="K3287" s="569" t="s">
        <v>106</v>
      </c>
      <c r="L3287" s="570">
        <v>0.33</v>
      </c>
      <c r="M3287" s="571">
        <v>16.51709496744121</v>
      </c>
      <c r="N3287" s="572">
        <v>673.88166308571442</v>
      </c>
      <c r="O3287" s="668" t="s">
        <v>381</v>
      </c>
      <c r="P3287" s="668" t="s">
        <v>109</v>
      </c>
      <c r="Q3287" s="574" t="s">
        <v>10535</v>
      </c>
      <c r="R3287" s="574" t="s">
        <v>11474</v>
      </c>
      <c r="S3287" s="574" t="s">
        <v>10537</v>
      </c>
      <c r="T3287" s="574" t="s">
        <v>11297</v>
      </c>
      <c r="U3287" s="574" t="s">
        <v>10538</v>
      </c>
      <c r="V3287" s="574" t="s">
        <v>11475</v>
      </c>
      <c r="W3287" s="575" t="s">
        <v>11299</v>
      </c>
      <c r="X3287" s="575" t="s">
        <v>11476</v>
      </c>
      <c r="Y3287" s="576" t="s">
        <v>11313</v>
      </c>
      <c r="Z3287" s="577" t="s">
        <v>11477</v>
      </c>
      <c r="AA3287" s="578" t="s">
        <v>11478</v>
      </c>
      <c r="AE3287"/>
    </row>
    <row r="3288" spans="1:31" s="563" customFormat="1">
      <c r="A3288"/>
      <c r="B3288"/>
      <c r="C3288" s="568">
        <v>2028</v>
      </c>
      <c r="D3288" s="569" t="s">
        <v>16</v>
      </c>
      <c r="E3288" s="569" t="s">
        <v>355</v>
      </c>
      <c r="F3288" s="573" t="s">
        <v>247</v>
      </c>
      <c r="G3288" s="569" t="s">
        <v>42</v>
      </c>
      <c r="H3288" s="569" t="s">
        <v>41</v>
      </c>
      <c r="I3288" s="575" t="s">
        <v>54</v>
      </c>
      <c r="J3288" s="569" t="s">
        <v>99</v>
      </c>
      <c r="K3288" s="569" t="s">
        <v>311</v>
      </c>
      <c r="L3288" s="570">
        <v>1</v>
      </c>
      <c r="M3288" s="571">
        <v>5.6941504305009323</v>
      </c>
      <c r="N3288" s="572">
        <v>4439.2731428571442</v>
      </c>
      <c r="O3288" s="668" t="s">
        <v>151</v>
      </c>
      <c r="P3288" s="668" t="s">
        <v>99</v>
      </c>
      <c r="Q3288" s="574" t="s">
        <v>11335</v>
      </c>
      <c r="R3288" s="574" t="s">
        <v>11479</v>
      </c>
      <c r="S3288" s="574" t="s">
        <v>10557</v>
      </c>
      <c r="T3288" s="574" t="s">
        <v>11297</v>
      </c>
      <c r="U3288" s="574" t="s">
        <v>11480</v>
      </c>
      <c r="V3288" s="574" t="s">
        <v>11481</v>
      </c>
      <c r="W3288" s="575" t="s">
        <v>11339</v>
      </c>
      <c r="X3288" s="575" t="s">
        <v>11482</v>
      </c>
      <c r="Y3288" s="576" t="s">
        <v>11332</v>
      </c>
      <c r="Z3288" s="577" t="s">
        <v>11483</v>
      </c>
      <c r="AA3288" s="578" t="s">
        <v>11484</v>
      </c>
      <c r="AE3288"/>
    </row>
    <row r="3289" spans="1:31" s="563" customFormat="1">
      <c r="A3289"/>
      <c r="B3289"/>
      <c r="C3289" s="568">
        <v>2028</v>
      </c>
      <c r="D3289" s="569" t="s">
        <v>16</v>
      </c>
      <c r="E3289" s="569" t="s">
        <v>355</v>
      </c>
      <c r="F3289" s="573" t="s">
        <v>247</v>
      </c>
      <c r="G3289" s="569" t="s">
        <v>42</v>
      </c>
      <c r="H3289" s="569" t="s">
        <v>41</v>
      </c>
      <c r="I3289" s="575" t="s">
        <v>54</v>
      </c>
      <c r="J3289" s="569" t="s">
        <v>96</v>
      </c>
      <c r="K3289" s="569" t="s">
        <v>119</v>
      </c>
      <c r="L3289" s="570">
        <v>1</v>
      </c>
      <c r="M3289" s="571">
        <v>0.1039989768586207</v>
      </c>
      <c r="N3289" s="572">
        <v>242.77275000000003</v>
      </c>
      <c r="O3289" s="668" t="s">
        <v>151</v>
      </c>
      <c r="P3289" s="668" t="s">
        <v>96</v>
      </c>
      <c r="Q3289" s="574" t="s">
        <v>11485</v>
      </c>
      <c r="R3289" s="574" t="s">
        <v>11486</v>
      </c>
      <c r="S3289" s="574" t="s">
        <v>10565</v>
      </c>
      <c r="T3289" s="574" t="s">
        <v>11297</v>
      </c>
      <c r="U3289" s="574" t="s">
        <v>11487</v>
      </c>
      <c r="V3289" s="574" t="s">
        <v>11488</v>
      </c>
      <c r="W3289" s="575" t="s">
        <v>11489</v>
      </c>
      <c r="X3289" s="575" t="s">
        <v>11490</v>
      </c>
      <c r="Y3289" s="576" t="s">
        <v>11341</v>
      </c>
      <c r="Z3289" s="577" t="s">
        <v>11491</v>
      </c>
      <c r="AA3289" s="578" t="s">
        <v>11492</v>
      </c>
      <c r="AE3289"/>
    </row>
    <row r="3290" spans="1:31" s="563" customFormat="1">
      <c r="A3290"/>
      <c r="B3290"/>
      <c r="C3290" s="568">
        <v>2028</v>
      </c>
      <c r="D3290" s="569" t="s">
        <v>16</v>
      </c>
      <c r="E3290" s="569" t="s">
        <v>355</v>
      </c>
      <c r="F3290" s="573" t="s">
        <v>247</v>
      </c>
      <c r="G3290" s="569" t="s">
        <v>42</v>
      </c>
      <c r="H3290" s="569" t="s">
        <v>41</v>
      </c>
      <c r="I3290" s="575" t="s">
        <v>54</v>
      </c>
      <c r="J3290" s="569" t="s">
        <v>87</v>
      </c>
      <c r="K3290" s="569" t="s">
        <v>111</v>
      </c>
      <c r="L3290" s="570">
        <v>0.4</v>
      </c>
      <c r="M3290" s="571">
        <v>16.125005045985958</v>
      </c>
      <c r="N3290" s="572">
        <v>1226.6412631578951</v>
      </c>
      <c r="O3290" s="668" t="s">
        <v>151</v>
      </c>
      <c r="P3290" s="668" t="s">
        <v>87</v>
      </c>
      <c r="Q3290" s="574" t="s">
        <v>10632</v>
      </c>
      <c r="R3290" s="574" t="s">
        <v>11469</v>
      </c>
      <c r="S3290" s="574" t="s">
        <v>10572</v>
      </c>
      <c r="T3290" s="574" t="s">
        <v>11297</v>
      </c>
      <c r="U3290" s="574" t="s">
        <v>11009</v>
      </c>
      <c r="V3290" s="574" t="s">
        <v>11493</v>
      </c>
      <c r="W3290" s="575" t="s">
        <v>11316</v>
      </c>
      <c r="X3290" s="575" t="s">
        <v>11471</v>
      </c>
      <c r="Y3290" s="576" t="s">
        <v>11345</v>
      </c>
      <c r="Z3290" s="577" t="s">
        <v>11494</v>
      </c>
      <c r="AA3290" s="578" t="s">
        <v>11473</v>
      </c>
      <c r="AE3290"/>
    </row>
    <row r="3291" spans="1:31" s="563" customFormat="1">
      <c r="A3291"/>
      <c r="B3291"/>
      <c r="C3291" s="568">
        <v>2028</v>
      </c>
      <c r="D3291" s="569" t="s">
        <v>16</v>
      </c>
      <c r="E3291" s="569" t="s">
        <v>355</v>
      </c>
      <c r="F3291" s="573" t="s">
        <v>247</v>
      </c>
      <c r="G3291" s="569" t="s">
        <v>42</v>
      </c>
      <c r="H3291" s="569" t="s">
        <v>41</v>
      </c>
      <c r="I3291" s="575" t="s">
        <v>54</v>
      </c>
      <c r="J3291" s="569" t="s">
        <v>87</v>
      </c>
      <c r="K3291" s="569" t="s">
        <v>106</v>
      </c>
      <c r="L3291" s="570">
        <v>0.2</v>
      </c>
      <c r="M3291" s="571">
        <v>8.062502522992979</v>
      </c>
      <c r="N3291" s="572">
        <v>613.32063157894754</v>
      </c>
      <c r="O3291" s="668" t="s">
        <v>151</v>
      </c>
      <c r="P3291" s="668" t="s">
        <v>87</v>
      </c>
      <c r="Q3291" s="574" t="s">
        <v>10535</v>
      </c>
      <c r="R3291" s="574" t="s">
        <v>11474</v>
      </c>
      <c r="S3291" s="574" t="s">
        <v>10572</v>
      </c>
      <c r="T3291" s="574" t="s">
        <v>11297</v>
      </c>
      <c r="U3291" s="574" t="s">
        <v>10580</v>
      </c>
      <c r="V3291" s="574" t="s">
        <v>11495</v>
      </c>
      <c r="W3291" s="575" t="s">
        <v>11299</v>
      </c>
      <c r="X3291" s="575" t="s">
        <v>11476</v>
      </c>
      <c r="Y3291" s="576" t="s">
        <v>11345</v>
      </c>
      <c r="Z3291" s="577" t="s">
        <v>11496</v>
      </c>
      <c r="AA3291" s="578" t="s">
        <v>11478</v>
      </c>
      <c r="AE3291"/>
    </row>
    <row r="3292" spans="1:31" s="563" customFormat="1">
      <c r="A3292"/>
      <c r="B3292"/>
      <c r="C3292" s="568">
        <v>2028</v>
      </c>
      <c r="D3292" s="569" t="s">
        <v>16</v>
      </c>
      <c r="E3292" s="569" t="s">
        <v>355</v>
      </c>
      <c r="F3292" s="573" t="s">
        <v>247</v>
      </c>
      <c r="G3292" s="569" t="s">
        <v>42</v>
      </c>
      <c r="H3292" s="569" t="s">
        <v>41</v>
      </c>
      <c r="I3292" s="575" t="s">
        <v>54</v>
      </c>
      <c r="J3292" s="569" t="s">
        <v>87</v>
      </c>
      <c r="K3292" s="569" t="s">
        <v>346</v>
      </c>
      <c r="L3292" s="570">
        <v>0.4</v>
      </c>
      <c r="M3292" s="571">
        <v>16.125005045985958</v>
      </c>
      <c r="N3292" s="572">
        <v>1226.6412631578951</v>
      </c>
      <c r="O3292" s="668" t="s">
        <v>151</v>
      </c>
      <c r="P3292" s="668" t="s">
        <v>87</v>
      </c>
      <c r="Q3292" s="574" t="s">
        <v>10506</v>
      </c>
      <c r="R3292" s="574" t="s">
        <v>11497</v>
      </c>
      <c r="S3292" s="574" t="s">
        <v>10572</v>
      </c>
      <c r="T3292" s="574" t="s">
        <v>11297</v>
      </c>
      <c r="U3292" s="574" t="s">
        <v>11498</v>
      </c>
      <c r="V3292" s="574" t="s">
        <v>11499</v>
      </c>
      <c r="W3292" s="575" t="s">
        <v>11500</v>
      </c>
      <c r="X3292" s="575" t="s">
        <v>11501</v>
      </c>
      <c r="Y3292" s="576" t="s">
        <v>11345</v>
      </c>
      <c r="Z3292" s="577" t="s">
        <v>11502</v>
      </c>
      <c r="AA3292" s="578" t="s">
        <v>11503</v>
      </c>
      <c r="AE3292"/>
    </row>
    <row r="3293" spans="1:31" s="563" customFormat="1">
      <c r="A3293"/>
      <c r="B3293"/>
      <c r="C3293" s="568">
        <v>2028</v>
      </c>
      <c r="D3293" s="569" t="s">
        <v>16</v>
      </c>
      <c r="E3293" s="569" t="s">
        <v>355</v>
      </c>
      <c r="F3293" s="573" t="s">
        <v>247</v>
      </c>
      <c r="G3293" s="569" t="s">
        <v>42</v>
      </c>
      <c r="H3293" s="569" t="s">
        <v>41</v>
      </c>
      <c r="I3293" s="575" t="s">
        <v>54</v>
      </c>
      <c r="J3293" s="569" t="s">
        <v>83</v>
      </c>
      <c r="K3293" s="569" t="s">
        <v>81</v>
      </c>
      <c r="L3293" s="570">
        <v>1</v>
      </c>
      <c r="M3293" s="571">
        <v>8.8435668897526352</v>
      </c>
      <c r="N3293" s="572">
        <v>23.903778461538465</v>
      </c>
      <c r="O3293" s="668" t="s">
        <v>382</v>
      </c>
      <c r="P3293" s="668" t="s">
        <v>83</v>
      </c>
      <c r="Q3293" s="574" t="s">
        <v>10591</v>
      </c>
      <c r="R3293" s="574" t="s">
        <v>11504</v>
      </c>
      <c r="S3293" s="574" t="s">
        <v>10593</v>
      </c>
      <c r="T3293" s="574" t="s">
        <v>11297</v>
      </c>
      <c r="U3293" s="574" t="s">
        <v>10594</v>
      </c>
      <c r="V3293" s="574" t="s">
        <v>11505</v>
      </c>
      <c r="W3293" s="575" t="s">
        <v>11348</v>
      </c>
      <c r="X3293" s="575" t="s">
        <v>11506</v>
      </c>
      <c r="Y3293" s="576" t="s">
        <v>11350</v>
      </c>
      <c r="Z3293" s="577" t="s">
        <v>11507</v>
      </c>
      <c r="AA3293" s="578" t="s">
        <v>11508</v>
      </c>
      <c r="AE3293"/>
    </row>
    <row r="3294" spans="1:31" s="563" customFormat="1">
      <c r="A3294"/>
      <c r="B3294"/>
      <c r="C3294" s="568">
        <v>2028</v>
      </c>
      <c r="D3294" s="569" t="s">
        <v>16</v>
      </c>
      <c r="E3294" s="569" t="s">
        <v>355</v>
      </c>
      <c r="F3294" s="573" t="s">
        <v>247</v>
      </c>
      <c r="G3294" s="569" t="s">
        <v>42</v>
      </c>
      <c r="H3294" s="569" t="s">
        <v>41</v>
      </c>
      <c r="I3294" s="575" t="s">
        <v>54</v>
      </c>
      <c r="J3294" s="569" t="s">
        <v>77</v>
      </c>
      <c r="K3294" s="569" t="s">
        <v>310</v>
      </c>
      <c r="L3294" s="570">
        <v>0.5</v>
      </c>
      <c r="M3294" s="571">
        <v>5.9751667922912048</v>
      </c>
      <c r="N3294" s="572">
        <v>244.16002285714291</v>
      </c>
      <c r="O3294" s="668" t="s">
        <v>381</v>
      </c>
      <c r="P3294" s="668" t="s">
        <v>77</v>
      </c>
      <c r="Q3294" s="574" t="s">
        <v>10673</v>
      </c>
      <c r="R3294" s="574" t="s">
        <v>11464</v>
      </c>
      <c r="S3294" s="574" t="s">
        <v>10603</v>
      </c>
      <c r="T3294" s="574" t="s">
        <v>11297</v>
      </c>
      <c r="U3294" s="574" t="s">
        <v>11509</v>
      </c>
      <c r="V3294" s="574" t="s">
        <v>11510</v>
      </c>
      <c r="W3294" s="575" t="s">
        <v>11311</v>
      </c>
      <c r="X3294" s="575" t="s">
        <v>11466</v>
      </c>
      <c r="Y3294" s="576" t="s">
        <v>11353</v>
      </c>
      <c r="Z3294" s="577" t="s">
        <v>11511</v>
      </c>
      <c r="AA3294" s="578" t="s">
        <v>11468</v>
      </c>
      <c r="AE3294"/>
    </row>
    <row r="3295" spans="1:31" s="563" customFormat="1">
      <c r="A3295"/>
      <c r="B3295"/>
      <c r="C3295" s="568">
        <v>2028</v>
      </c>
      <c r="D3295" s="569" t="s">
        <v>16</v>
      </c>
      <c r="E3295" s="569" t="s">
        <v>355</v>
      </c>
      <c r="F3295" s="573" t="s">
        <v>247</v>
      </c>
      <c r="G3295" s="569" t="s">
        <v>42</v>
      </c>
      <c r="H3295" s="569" t="s">
        <v>41</v>
      </c>
      <c r="I3295" s="575" t="s">
        <v>54</v>
      </c>
      <c r="J3295" s="569" t="s">
        <v>77</v>
      </c>
      <c r="K3295" s="569" t="s">
        <v>106</v>
      </c>
      <c r="L3295" s="570">
        <v>0.5</v>
      </c>
      <c r="M3295" s="571">
        <v>5.9751667922912048</v>
      </c>
      <c r="N3295" s="572">
        <v>244.16002285714291</v>
      </c>
      <c r="O3295" s="668" t="s">
        <v>381</v>
      </c>
      <c r="P3295" s="668" t="s">
        <v>77</v>
      </c>
      <c r="Q3295" s="574" t="s">
        <v>10535</v>
      </c>
      <c r="R3295" s="574" t="s">
        <v>11474</v>
      </c>
      <c r="S3295" s="574" t="s">
        <v>10603</v>
      </c>
      <c r="T3295" s="574" t="s">
        <v>11297</v>
      </c>
      <c r="U3295" s="574" t="s">
        <v>10716</v>
      </c>
      <c r="V3295" s="574" t="s">
        <v>11512</v>
      </c>
      <c r="W3295" s="575" t="s">
        <v>11299</v>
      </c>
      <c r="X3295" s="575" t="s">
        <v>11476</v>
      </c>
      <c r="Y3295" s="576" t="s">
        <v>11353</v>
      </c>
      <c r="Z3295" s="577" t="s">
        <v>11513</v>
      </c>
      <c r="AA3295" s="578" t="s">
        <v>11478</v>
      </c>
      <c r="AE3295"/>
    </row>
    <row r="3296" spans="1:31" s="563" customFormat="1">
      <c r="A3296"/>
      <c r="B3296"/>
      <c r="C3296" s="568">
        <v>2028</v>
      </c>
      <c r="D3296" s="569" t="s">
        <v>16</v>
      </c>
      <c r="E3296" s="569" t="s">
        <v>355</v>
      </c>
      <c r="F3296" s="573" t="s">
        <v>247</v>
      </c>
      <c r="G3296" s="569" t="s">
        <v>42</v>
      </c>
      <c r="H3296" s="569" t="s">
        <v>41</v>
      </c>
      <c r="I3296" s="575" t="s">
        <v>54</v>
      </c>
      <c r="J3296" s="569" t="s">
        <v>76</v>
      </c>
      <c r="K3296" s="569" t="s">
        <v>311</v>
      </c>
      <c r="L3296" s="570">
        <v>1</v>
      </c>
      <c r="M3296" s="571">
        <v>0.35146418316049266</v>
      </c>
      <c r="N3296" s="572">
        <v>228.49200000000002</v>
      </c>
      <c r="O3296" s="668" t="s">
        <v>151</v>
      </c>
      <c r="P3296" s="668" t="s">
        <v>76</v>
      </c>
      <c r="Q3296" s="574" t="s">
        <v>11335</v>
      </c>
      <c r="R3296" s="574" t="s">
        <v>11479</v>
      </c>
      <c r="S3296" s="574" t="s">
        <v>10627</v>
      </c>
      <c r="T3296" s="574" t="s">
        <v>11297</v>
      </c>
      <c r="U3296" s="574" t="s">
        <v>11514</v>
      </c>
      <c r="V3296" s="574" t="s">
        <v>11515</v>
      </c>
      <c r="W3296" s="575" t="s">
        <v>11339</v>
      </c>
      <c r="X3296" s="575" t="s">
        <v>11482</v>
      </c>
      <c r="Y3296" s="576" t="s">
        <v>11365</v>
      </c>
      <c r="Z3296" s="577" t="s">
        <v>11516</v>
      </c>
      <c r="AA3296" s="578" t="s">
        <v>11484</v>
      </c>
      <c r="AE3296"/>
    </row>
    <row r="3297" spans="1:31" s="563" customFormat="1">
      <c r="A3297"/>
      <c r="B3297"/>
      <c r="C3297" s="568">
        <v>2028</v>
      </c>
      <c r="D3297" s="569" t="s">
        <v>16</v>
      </c>
      <c r="E3297" s="569" t="s">
        <v>355</v>
      </c>
      <c r="F3297" s="573" t="s">
        <v>247</v>
      </c>
      <c r="G3297" s="569" t="s">
        <v>42</v>
      </c>
      <c r="H3297" s="569" t="s">
        <v>41</v>
      </c>
      <c r="I3297" s="575" t="s">
        <v>54</v>
      </c>
      <c r="J3297" s="569" t="s">
        <v>74</v>
      </c>
      <c r="K3297" s="569" t="s">
        <v>104</v>
      </c>
      <c r="L3297" s="570">
        <v>0.3</v>
      </c>
      <c r="M3297" s="571">
        <v>4.0132276107031082</v>
      </c>
      <c r="N3297" s="572">
        <v>2037.6263725714286</v>
      </c>
      <c r="O3297" s="668" t="s">
        <v>151</v>
      </c>
      <c r="P3297" s="668" t="s">
        <v>74</v>
      </c>
      <c r="Q3297" s="574" t="s">
        <v>10583</v>
      </c>
      <c r="R3297" s="574" t="s">
        <v>11517</v>
      </c>
      <c r="S3297" s="574" t="s">
        <v>10640</v>
      </c>
      <c r="T3297" s="574" t="s">
        <v>11297</v>
      </c>
      <c r="U3297" s="574" t="s">
        <v>11038</v>
      </c>
      <c r="V3297" s="574" t="s">
        <v>11518</v>
      </c>
      <c r="W3297" s="575" t="s">
        <v>11321</v>
      </c>
      <c r="X3297" s="575" t="s">
        <v>11519</v>
      </c>
      <c r="Y3297" s="576" t="s">
        <v>11367</v>
      </c>
      <c r="Z3297" s="577" t="s">
        <v>11520</v>
      </c>
      <c r="AA3297" s="578" t="s">
        <v>11521</v>
      </c>
      <c r="AE3297"/>
    </row>
    <row r="3298" spans="1:31" s="563" customFormat="1">
      <c r="A3298"/>
      <c r="B3298"/>
      <c r="C3298" s="568">
        <v>2028</v>
      </c>
      <c r="D3298" s="569" t="s">
        <v>16</v>
      </c>
      <c r="E3298" s="569" t="s">
        <v>355</v>
      </c>
      <c r="F3298" s="573" t="s">
        <v>247</v>
      </c>
      <c r="G3298" s="569" t="s">
        <v>42</v>
      </c>
      <c r="H3298" s="569" t="s">
        <v>41</v>
      </c>
      <c r="I3298" s="575" t="s">
        <v>54</v>
      </c>
      <c r="J3298" s="569" t="s">
        <v>74</v>
      </c>
      <c r="K3298" s="569" t="s">
        <v>346</v>
      </c>
      <c r="L3298" s="570">
        <v>0.7</v>
      </c>
      <c r="M3298" s="571">
        <v>9.3641977583072524</v>
      </c>
      <c r="N3298" s="572">
        <v>4754.4615360000007</v>
      </c>
      <c r="O3298" s="668" t="s">
        <v>151</v>
      </c>
      <c r="P3298" s="668" t="s">
        <v>74</v>
      </c>
      <c r="Q3298" s="574" t="s">
        <v>10506</v>
      </c>
      <c r="R3298" s="574" t="s">
        <v>11497</v>
      </c>
      <c r="S3298" s="574" t="s">
        <v>10640</v>
      </c>
      <c r="T3298" s="574" t="s">
        <v>11297</v>
      </c>
      <c r="U3298" s="574" t="s">
        <v>11522</v>
      </c>
      <c r="V3298" s="574" t="s">
        <v>11523</v>
      </c>
      <c r="W3298" s="575" t="s">
        <v>11500</v>
      </c>
      <c r="X3298" s="575" t="s">
        <v>11501</v>
      </c>
      <c r="Y3298" s="576" t="s">
        <v>11367</v>
      </c>
      <c r="Z3298" s="577" t="s">
        <v>11524</v>
      </c>
      <c r="AA3298" s="578" t="s">
        <v>11503</v>
      </c>
      <c r="AE3298"/>
    </row>
    <row r="3299" spans="1:31" s="563" customFormat="1">
      <c r="A3299"/>
      <c r="B3299"/>
      <c r="C3299" s="568">
        <v>2028</v>
      </c>
      <c r="D3299" s="569" t="s">
        <v>16</v>
      </c>
      <c r="E3299" s="569" t="s">
        <v>355</v>
      </c>
      <c r="F3299" s="573" t="s">
        <v>247</v>
      </c>
      <c r="G3299" s="569" t="s">
        <v>42</v>
      </c>
      <c r="H3299" s="569" t="s">
        <v>41</v>
      </c>
      <c r="I3299" s="575" t="s">
        <v>54</v>
      </c>
      <c r="J3299" s="569" t="s">
        <v>71</v>
      </c>
      <c r="K3299" s="569" t="s">
        <v>311</v>
      </c>
      <c r="L3299" s="570">
        <v>0.5</v>
      </c>
      <c r="M3299" s="571">
        <v>25.258371843460242</v>
      </c>
      <c r="N3299" s="572">
        <v>1553.7456000000002</v>
      </c>
      <c r="O3299" s="668" t="s">
        <v>151</v>
      </c>
      <c r="P3299" s="668" t="s">
        <v>70</v>
      </c>
      <c r="Q3299" s="574" t="s">
        <v>11335</v>
      </c>
      <c r="R3299" s="574" t="s">
        <v>11479</v>
      </c>
      <c r="S3299" s="574" t="s">
        <v>10728</v>
      </c>
      <c r="T3299" s="574" t="s">
        <v>11297</v>
      </c>
      <c r="U3299" s="574" t="s">
        <v>11379</v>
      </c>
      <c r="V3299" s="574" t="s">
        <v>11525</v>
      </c>
      <c r="W3299" s="575" t="s">
        <v>11339</v>
      </c>
      <c r="X3299" s="575" t="s">
        <v>11482</v>
      </c>
      <c r="Y3299" s="576" t="s">
        <v>11375</v>
      </c>
      <c r="Z3299" s="577" t="s">
        <v>11526</v>
      </c>
      <c r="AA3299" s="578" t="s">
        <v>11484</v>
      </c>
      <c r="AE3299"/>
    </row>
    <row r="3300" spans="1:31" s="563" customFormat="1">
      <c r="A3300"/>
      <c r="B3300"/>
      <c r="C3300" s="568">
        <v>2028</v>
      </c>
      <c r="D3300" s="569" t="s">
        <v>16</v>
      </c>
      <c r="E3300" s="569" t="s">
        <v>355</v>
      </c>
      <c r="F3300" s="573" t="s">
        <v>247</v>
      </c>
      <c r="G3300" s="569" t="s">
        <v>42</v>
      </c>
      <c r="H3300" s="569" t="s">
        <v>41</v>
      </c>
      <c r="I3300" s="575" t="s">
        <v>54</v>
      </c>
      <c r="J3300" s="569" t="s">
        <v>71</v>
      </c>
      <c r="K3300" s="569" t="s">
        <v>104</v>
      </c>
      <c r="L3300" s="570">
        <v>0.35</v>
      </c>
      <c r="M3300" s="571">
        <v>17.680860290422171</v>
      </c>
      <c r="N3300" s="572">
        <v>1087.6219200000003</v>
      </c>
      <c r="O3300" s="668" t="s">
        <v>151</v>
      </c>
      <c r="P3300" s="668" t="s">
        <v>70</v>
      </c>
      <c r="Q3300" s="574" t="s">
        <v>10583</v>
      </c>
      <c r="R3300" s="574" t="s">
        <v>11517</v>
      </c>
      <c r="S3300" s="574" t="s">
        <v>10728</v>
      </c>
      <c r="T3300" s="574" t="s">
        <v>11297</v>
      </c>
      <c r="U3300" s="574" t="s">
        <v>11383</v>
      </c>
      <c r="V3300" s="574" t="s">
        <v>11527</v>
      </c>
      <c r="W3300" s="575" t="s">
        <v>11321</v>
      </c>
      <c r="X3300" s="575" t="s">
        <v>11519</v>
      </c>
      <c r="Y3300" s="576" t="s">
        <v>11375</v>
      </c>
      <c r="Z3300" s="577" t="s">
        <v>11528</v>
      </c>
      <c r="AA3300" s="578" t="s">
        <v>11521</v>
      </c>
      <c r="AE3300"/>
    </row>
    <row r="3301" spans="1:31" s="563" customFormat="1">
      <c r="A3301"/>
      <c r="B3301"/>
      <c r="C3301" s="568">
        <v>2028</v>
      </c>
      <c r="D3301" s="569" t="s">
        <v>16</v>
      </c>
      <c r="E3301" s="569" t="s">
        <v>355</v>
      </c>
      <c r="F3301" s="573" t="s">
        <v>247</v>
      </c>
      <c r="G3301" s="569" t="s">
        <v>42</v>
      </c>
      <c r="H3301" s="569" t="s">
        <v>41</v>
      </c>
      <c r="I3301" s="575" t="s">
        <v>54</v>
      </c>
      <c r="J3301" s="569" t="s">
        <v>71</v>
      </c>
      <c r="K3301" s="569" t="s">
        <v>86</v>
      </c>
      <c r="L3301" s="570">
        <v>0.15</v>
      </c>
      <c r="M3301" s="571">
        <v>7.5775115530380717</v>
      </c>
      <c r="N3301" s="572">
        <v>466.12368000000004</v>
      </c>
      <c r="O3301" s="668" t="s">
        <v>151</v>
      </c>
      <c r="P3301" s="668" t="s">
        <v>70</v>
      </c>
      <c r="Q3301" s="574" t="s">
        <v>11529</v>
      </c>
      <c r="R3301" s="574" t="s">
        <v>11530</v>
      </c>
      <c r="S3301" s="574" t="s">
        <v>10728</v>
      </c>
      <c r="T3301" s="574" t="s">
        <v>11297</v>
      </c>
      <c r="U3301" s="574" t="s">
        <v>11531</v>
      </c>
      <c r="V3301" s="574" t="s">
        <v>11532</v>
      </c>
      <c r="W3301" s="575" t="s">
        <v>11533</v>
      </c>
      <c r="X3301" s="575" t="s">
        <v>11534</v>
      </c>
      <c r="Y3301" s="576" t="s">
        <v>11375</v>
      </c>
      <c r="Z3301" s="577" t="s">
        <v>11535</v>
      </c>
      <c r="AA3301" s="578" t="s">
        <v>11536</v>
      </c>
      <c r="AE3301"/>
    </row>
    <row r="3302" spans="1:31" s="563" customFormat="1">
      <c r="A3302"/>
      <c r="B3302"/>
      <c r="C3302" s="568">
        <v>2028</v>
      </c>
      <c r="D3302" s="569" t="s">
        <v>16</v>
      </c>
      <c r="E3302" s="569" t="s">
        <v>355</v>
      </c>
      <c r="F3302" s="573" t="s">
        <v>247</v>
      </c>
      <c r="G3302" s="569" t="s">
        <v>42</v>
      </c>
      <c r="H3302" s="569" t="s">
        <v>41</v>
      </c>
      <c r="I3302" s="575" t="s">
        <v>54</v>
      </c>
      <c r="J3302" s="569" t="s">
        <v>351</v>
      </c>
      <c r="K3302" s="569" t="s">
        <v>106</v>
      </c>
      <c r="L3302" s="570">
        <v>1</v>
      </c>
      <c r="M3302" s="571">
        <v>37.36352817199716</v>
      </c>
      <c r="N3302" s="572">
        <v>172.63839999999999</v>
      </c>
      <c r="O3302" s="668" t="s">
        <v>151</v>
      </c>
      <c r="P3302" s="668" t="s">
        <v>351</v>
      </c>
      <c r="Q3302" s="574" t="s">
        <v>10535</v>
      </c>
      <c r="R3302" s="574" t="s">
        <v>11474</v>
      </c>
      <c r="S3302" s="574" t="s">
        <v>10650</v>
      </c>
      <c r="T3302" s="574" t="s">
        <v>11297</v>
      </c>
      <c r="U3302" s="574" t="s">
        <v>11386</v>
      </c>
      <c r="V3302" s="574" t="s">
        <v>11537</v>
      </c>
      <c r="W3302" s="575" t="s">
        <v>11299</v>
      </c>
      <c r="X3302" s="575" t="s">
        <v>11476</v>
      </c>
      <c r="Y3302" s="576" t="s">
        <v>11388</v>
      </c>
      <c r="Z3302" s="577" t="s">
        <v>11538</v>
      </c>
      <c r="AA3302" s="578" t="s">
        <v>11478</v>
      </c>
      <c r="AE3302"/>
    </row>
    <row r="3303" spans="1:31" s="563" customFormat="1">
      <c r="A3303"/>
      <c r="B3303"/>
      <c r="C3303" s="568">
        <v>2028</v>
      </c>
      <c r="D3303" s="569" t="s">
        <v>16</v>
      </c>
      <c r="E3303" s="569" t="s">
        <v>355</v>
      </c>
      <c r="F3303" s="573" t="s">
        <v>247</v>
      </c>
      <c r="G3303" s="569" t="s">
        <v>42</v>
      </c>
      <c r="H3303" s="569" t="s">
        <v>41</v>
      </c>
      <c r="I3303" s="575" t="s">
        <v>54</v>
      </c>
      <c r="J3303" s="569" t="s">
        <v>67</v>
      </c>
      <c r="K3303" s="569" t="s">
        <v>81</v>
      </c>
      <c r="L3303" s="570">
        <v>1</v>
      </c>
      <c r="M3303" s="571">
        <v>3.0929613222874885</v>
      </c>
      <c r="N3303" s="572">
        <v>12.947880000000003</v>
      </c>
      <c r="O3303" s="668" t="s">
        <v>382</v>
      </c>
      <c r="P3303" s="668" t="s">
        <v>67</v>
      </c>
      <c r="Q3303" s="574" t="s">
        <v>10591</v>
      </c>
      <c r="R3303" s="574" t="s">
        <v>11504</v>
      </c>
      <c r="S3303" s="574" t="s">
        <v>10658</v>
      </c>
      <c r="T3303" s="574" t="s">
        <v>11297</v>
      </c>
      <c r="U3303" s="574" t="s">
        <v>10659</v>
      </c>
      <c r="V3303" s="574" t="s">
        <v>11539</v>
      </c>
      <c r="W3303" s="575" t="s">
        <v>11348</v>
      </c>
      <c r="X3303" s="575" t="s">
        <v>11506</v>
      </c>
      <c r="Y3303" s="576" t="s">
        <v>11390</v>
      </c>
      <c r="Z3303" s="577" t="s">
        <v>11540</v>
      </c>
      <c r="AA3303" s="578" t="s">
        <v>11508</v>
      </c>
      <c r="AE3303"/>
    </row>
    <row r="3304" spans="1:31" s="563" customFormat="1">
      <c r="A3304"/>
      <c r="B3304"/>
      <c r="C3304" s="568">
        <v>2028</v>
      </c>
      <c r="D3304" s="569" t="s">
        <v>16</v>
      </c>
      <c r="E3304" s="569" t="s">
        <v>355</v>
      </c>
      <c r="F3304" s="573" t="s">
        <v>247</v>
      </c>
      <c r="G3304" s="569" t="s">
        <v>42</v>
      </c>
      <c r="H3304" s="569" t="s">
        <v>41</v>
      </c>
      <c r="I3304" s="575" t="s">
        <v>54</v>
      </c>
      <c r="J3304" s="569" t="s">
        <v>66</v>
      </c>
      <c r="K3304" s="569" t="s">
        <v>106</v>
      </c>
      <c r="L3304" s="570">
        <v>0.5</v>
      </c>
      <c r="M3304" s="571">
        <v>3.506284556475435</v>
      </c>
      <c r="N3304" s="572">
        <v>221.96365714285716</v>
      </c>
      <c r="O3304" s="668" t="s">
        <v>381</v>
      </c>
      <c r="P3304" s="668" t="s">
        <v>66</v>
      </c>
      <c r="Q3304" s="574" t="s">
        <v>10535</v>
      </c>
      <c r="R3304" s="574" t="s">
        <v>11474</v>
      </c>
      <c r="S3304" s="574" t="s">
        <v>10665</v>
      </c>
      <c r="T3304" s="574" t="s">
        <v>11297</v>
      </c>
      <c r="U3304" s="574" t="s">
        <v>11394</v>
      </c>
      <c r="V3304" s="574" t="s">
        <v>11541</v>
      </c>
      <c r="W3304" s="575" t="s">
        <v>11299</v>
      </c>
      <c r="X3304" s="575" t="s">
        <v>11476</v>
      </c>
      <c r="Y3304" s="576" t="s">
        <v>11392</v>
      </c>
      <c r="Z3304" s="577" t="s">
        <v>11542</v>
      </c>
      <c r="AA3304" s="578" t="s">
        <v>11478</v>
      </c>
      <c r="AE3304"/>
    </row>
    <row r="3305" spans="1:31" s="563" customFormat="1">
      <c r="A3305"/>
      <c r="B3305"/>
      <c r="C3305" s="568">
        <v>2028</v>
      </c>
      <c r="D3305" s="569" t="s">
        <v>16</v>
      </c>
      <c r="E3305" s="569" t="s">
        <v>355</v>
      </c>
      <c r="F3305" s="573" t="s">
        <v>247</v>
      </c>
      <c r="G3305" s="569" t="s">
        <v>42</v>
      </c>
      <c r="H3305" s="569" t="s">
        <v>41</v>
      </c>
      <c r="I3305" s="575" t="s">
        <v>54</v>
      </c>
      <c r="J3305" s="569" t="s">
        <v>66</v>
      </c>
      <c r="K3305" s="569" t="s">
        <v>104</v>
      </c>
      <c r="L3305" s="570">
        <v>0.5</v>
      </c>
      <c r="M3305" s="571">
        <v>3.506284556475435</v>
      </c>
      <c r="N3305" s="572">
        <v>221.96365714285716</v>
      </c>
      <c r="O3305" s="668" t="s">
        <v>381</v>
      </c>
      <c r="P3305" s="668" t="s">
        <v>66</v>
      </c>
      <c r="Q3305" s="574" t="s">
        <v>10583</v>
      </c>
      <c r="R3305" s="574" t="s">
        <v>11517</v>
      </c>
      <c r="S3305" s="574" t="s">
        <v>10665</v>
      </c>
      <c r="T3305" s="574" t="s">
        <v>11297</v>
      </c>
      <c r="U3305" s="574" t="s">
        <v>11543</v>
      </c>
      <c r="V3305" s="574" t="s">
        <v>11544</v>
      </c>
      <c r="W3305" s="575" t="s">
        <v>11321</v>
      </c>
      <c r="X3305" s="575" t="s">
        <v>11519</v>
      </c>
      <c r="Y3305" s="576" t="s">
        <v>11392</v>
      </c>
      <c r="Z3305" s="577" t="s">
        <v>11545</v>
      </c>
      <c r="AA3305" s="578" t="s">
        <v>11521</v>
      </c>
      <c r="AE3305"/>
    </row>
    <row r="3306" spans="1:31" s="563" customFormat="1">
      <c r="A3306"/>
      <c r="B3306"/>
      <c r="C3306" s="568">
        <v>2028</v>
      </c>
      <c r="D3306" s="569" t="s">
        <v>16</v>
      </c>
      <c r="E3306" s="569" t="s">
        <v>355</v>
      </c>
      <c r="F3306" s="573" t="s">
        <v>247</v>
      </c>
      <c r="G3306" s="569" t="s">
        <v>42</v>
      </c>
      <c r="H3306" s="569" t="s">
        <v>41</v>
      </c>
      <c r="I3306" s="575" t="s">
        <v>54</v>
      </c>
      <c r="J3306" s="569" t="s">
        <v>65</v>
      </c>
      <c r="K3306" s="569" t="s">
        <v>81</v>
      </c>
      <c r="L3306" s="570">
        <v>1</v>
      </c>
      <c r="M3306" s="571">
        <v>23.972649742632992</v>
      </c>
      <c r="N3306" s="572">
        <v>77.687280000000015</v>
      </c>
      <c r="O3306" s="668" t="s">
        <v>382</v>
      </c>
      <c r="P3306" s="668" t="s">
        <v>65</v>
      </c>
      <c r="Q3306" s="574" t="s">
        <v>10591</v>
      </c>
      <c r="R3306" s="574" t="s">
        <v>11504</v>
      </c>
      <c r="S3306" s="574" t="s">
        <v>11546</v>
      </c>
      <c r="T3306" s="574" t="s">
        <v>11297</v>
      </c>
      <c r="U3306" s="574" t="s">
        <v>11547</v>
      </c>
      <c r="V3306" s="574" t="s">
        <v>11548</v>
      </c>
      <c r="W3306" s="575" t="s">
        <v>11348</v>
      </c>
      <c r="X3306" s="575" t="s">
        <v>11506</v>
      </c>
      <c r="Y3306" s="576" t="s">
        <v>11549</v>
      </c>
      <c r="Z3306" s="577" t="s">
        <v>11550</v>
      </c>
      <c r="AA3306" s="578" t="s">
        <v>11508</v>
      </c>
      <c r="AE3306"/>
    </row>
    <row r="3307" spans="1:31" s="563" customFormat="1">
      <c r="A3307"/>
      <c r="B3307"/>
      <c r="C3307" s="568">
        <v>2028</v>
      </c>
      <c r="D3307" s="569" t="s">
        <v>16</v>
      </c>
      <c r="E3307" s="569" t="s">
        <v>355</v>
      </c>
      <c r="F3307" s="573" t="s">
        <v>247</v>
      </c>
      <c r="G3307" s="569" t="s">
        <v>42</v>
      </c>
      <c r="H3307" s="569" t="s">
        <v>41</v>
      </c>
      <c r="I3307" s="575" t="s">
        <v>54</v>
      </c>
      <c r="J3307" s="569" t="s">
        <v>64</v>
      </c>
      <c r="K3307" s="569" t="s">
        <v>310</v>
      </c>
      <c r="L3307" s="570">
        <v>0.15</v>
      </c>
      <c r="M3307" s="571">
        <v>3.9830633542046172</v>
      </c>
      <c r="N3307" s="572">
        <v>194.2182</v>
      </c>
      <c r="O3307" s="668" t="s">
        <v>381</v>
      </c>
      <c r="P3307" s="668" t="s">
        <v>64</v>
      </c>
      <c r="Q3307" s="574" t="s">
        <v>10673</v>
      </c>
      <c r="R3307" s="574" t="s">
        <v>11464</v>
      </c>
      <c r="S3307" s="574" t="s">
        <v>11551</v>
      </c>
      <c r="T3307" s="574" t="s">
        <v>11297</v>
      </c>
      <c r="U3307" s="574" t="s">
        <v>11552</v>
      </c>
      <c r="V3307" s="574" t="s">
        <v>11553</v>
      </c>
      <c r="W3307" s="575" t="s">
        <v>11311</v>
      </c>
      <c r="X3307" s="575" t="s">
        <v>11466</v>
      </c>
      <c r="Y3307" s="576" t="s">
        <v>11554</v>
      </c>
      <c r="Z3307" s="577" t="s">
        <v>11555</v>
      </c>
      <c r="AA3307" s="578" t="s">
        <v>11468</v>
      </c>
      <c r="AE3307"/>
    </row>
    <row r="3308" spans="1:31" s="563" customFormat="1">
      <c r="A3308"/>
      <c r="B3308"/>
      <c r="C3308" s="568">
        <v>2028</v>
      </c>
      <c r="D3308" s="569" t="s">
        <v>16</v>
      </c>
      <c r="E3308" s="569" t="s">
        <v>355</v>
      </c>
      <c r="F3308" s="573" t="s">
        <v>247</v>
      </c>
      <c r="G3308" s="569" t="s">
        <v>42</v>
      </c>
      <c r="H3308" s="569" t="s">
        <v>41</v>
      </c>
      <c r="I3308" s="575" t="s">
        <v>54</v>
      </c>
      <c r="J3308" s="569" t="s">
        <v>64</v>
      </c>
      <c r="K3308" s="569" t="s">
        <v>106</v>
      </c>
      <c r="L3308" s="570">
        <v>0.5</v>
      </c>
      <c r="M3308" s="571">
        <v>13.276877847348723</v>
      </c>
      <c r="N3308" s="572">
        <v>647.39400000000001</v>
      </c>
      <c r="O3308" s="668" t="s">
        <v>381</v>
      </c>
      <c r="P3308" s="668" t="s">
        <v>64</v>
      </c>
      <c r="Q3308" s="574" t="s">
        <v>10535</v>
      </c>
      <c r="R3308" s="574" t="s">
        <v>11474</v>
      </c>
      <c r="S3308" s="574" t="s">
        <v>11551</v>
      </c>
      <c r="T3308" s="574" t="s">
        <v>11297</v>
      </c>
      <c r="U3308" s="574" t="s">
        <v>11556</v>
      </c>
      <c r="V3308" s="574" t="s">
        <v>11557</v>
      </c>
      <c r="W3308" s="575" t="s">
        <v>11299</v>
      </c>
      <c r="X3308" s="575" t="s">
        <v>11476</v>
      </c>
      <c r="Y3308" s="576" t="s">
        <v>11554</v>
      </c>
      <c r="Z3308" s="577" t="s">
        <v>11558</v>
      </c>
      <c r="AA3308" s="578" t="s">
        <v>11478</v>
      </c>
      <c r="AE3308"/>
    </row>
    <row r="3309" spans="1:31" s="563" customFormat="1">
      <c r="A3309"/>
      <c r="B3309"/>
      <c r="C3309" s="568">
        <v>2028</v>
      </c>
      <c r="D3309" s="569" t="s">
        <v>16</v>
      </c>
      <c r="E3309" s="569" t="s">
        <v>355</v>
      </c>
      <c r="F3309" s="573" t="s">
        <v>247</v>
      </c>
      <c r="G3309" s="569" t="s">
        <v>42</v>
      </c>
      <c r="H3309" s="569" t="s">
        <v>41</v>
      </c>
      <c r="I3309" s="575" t="s">
        <v>54</v>
      </c>
      <c r="J3309" s="569" t="s">
        <v>64</v>
      </c>
      <c r="K3309" s="569" t="s">
        <v>104</v>
      </c>
      <c r="L3309" s="570">
        <v>0.35</v>
      </c>
      <c r="M3309" s="571">
        <v>9.293814493144108</v>
      </c>
      <c r="N3309" s="572">
        <v>453.17579999999998</v>
      </c>
      <c r="O3309" s="668" t="s">
        <v>381</v>
      </c>
      <c r="P3309" s="668" t="s">
        <v>64</v>
      </c>
      <c r="Q3309" s="574" t="s">
        <v>10583</v>
      </c>
      <c r="R3309" s="574" t="s">
        <v>11517</v>
      </c>
      <c r="S3309" s="574" t="s">
        <v>11551</v>
      </c>
      <c r="T3309" s="574" t="s">
        <v>11297</v>
      </c>
      <c r="U3309" s="574" t="s">
        <v>11559</v>
      </c>
      <c r="V3309" s="574" t="s">
        <v>11560</v>
      </c>
      <c r="W3309" s="575" t="s">
        <v>11321</v>
      </c>
      <c r="X3309" s="575" t="s">
        <v>11519</v>
      </c>
      <c r="Y3309" s="576" t="s">
        <v>11554</v>
      </c>
      <c r="Z3309" s="577" t="s">
        <v>11561</v>
      </c>
      <c r="AA3309" s="578" t="s">
        <v>11521</v>
      </c>
      <c r="AE3309"/>
    </row>
    <row r="3310" spans="1:31" s="563" customFormat="1">
      <c r="A3310"/>
      <c r="B3310"/>
      <c r="C3310" s="568">
        <v>2028</v>
      </c>
      <c r="D3310" s="569" t="s">
        <v>16</v>
      </c>
      <c r="E3310" s="569" t="s">
        <v>358</v>
      </c>
      <c r="F3310" s="573" t="s">
        <v>247</v>
      </c>
      <c r="G3310" s="569" t="s">
        <v>42</v>
      </c>
      <c r="H3310" s="569" t="s">
        <v>41</v>
      </c>
      <c r="I3310" s="575" t="s">
        <v>54</v>
      </c>
      <c r="J3310" s="569" t="s">
        <v>116</v>
      </c>
      <c r="K3310" s="569" t="s">
        <v>330</v>
      </c>
      <c r="L3310" s="570">
        <v>1</v>
      </c>
      <c r="M3310" s="571">
        <v>5.1941215673364454</v>
      </c>
      <c r="N3310" s="572">
        <v>14.890061999999999</v>
      </c>
      <c r="O3310" s="668" t="s">
        <v>382</v>
      </c>
      <c r="P3310" s="668" t="s">
        <v>116</v>
      </c>
      <c r="Q3310" s="574" t="s">
        <v>10545</v>
      </c>
      <c r="R3310" s="574" t="s">
        <v>11459</v>
      </c>
      <c r="S3310" s="574" t="s">
        <v>10519</v>
      </c>
      <c r="T3310" s="574" t="s">
        <v>11297</v>
      </c>
      <c r="U3310" s="574" t="s">
        <v>11139</v>
      </c>
      <c r="V3310" s="574" t="s">
        <v>11460</v>
      </c>
      <c r="W3310" s="575" t="s">
        <v>11304</v>
      </c>
      <c r="X3310" s="575" t="s">
        <v>11461</v>
      </c>
      <c r="Y3310" s="576" t="s">
        <v>11306</v>
      </c>
      <c r="Z3310" s="577" t="s">
        <v>11562</v>
      </c>
      <c r="AA3310" s="578" t="s">
        <v>11563</v>
      </c>
      <c r="AE3310"/>
    </row>
    <row r="3311" spans="1:31" s="563" customFormat="1">
      <c r="A3311"/>
      <c r="B3311"/>
      <c r="C3311" s="568">
        <v>2028</v>
      </c>
      <c r="D3311" s="569" t="s">
        <v>16</v>
      </c>
      <c r="E3311" s="569" t="s">
        <v>358</v>
      </c>
      <c r="F3311" s="573" t="s">
        <v>247</v>
      </c>
      <c r="G3311" s="569" t="s">
        <v>42</v>
      </c>
      <c r="H3311" s="569" t="s">
        <v>41</v>
      </c>
      <c r="I3311" s="575" t="s">
        <v>54</v>
      </c>
      <c r="J3311" s="569" t="s">
        <v>109</v>
      </c>
      <c r="K3311" s="569" t="s">
        <v>310</v>
      </c>
      <c r="L3311" s="570">
        <v>0.2</v>
      </c>
      <c r="M3311" s="571">
        <v>3.0169873720452536</v>
      </c>
      <c r="N3311" s="572">
        <v>102.10328228571431</v>
      </c>
      <c r="O3311" s="668" t="s">
        <v>381</v>
      </c>
      <c r="P3311" s="668" t="s">
        <v>109</v>
      </c>
      <c r="Q3311" s="574" t="s">
        <v>10673</v>
      </c>
      <c r="R3311" s="574" t="s">
        <v>11464</v>
      </c>
      <c r="S3311" s="574" t="s">
        <v>10537</v>
      </c>
      <c r="T3311" s="574" t="s">
        <v>11297</v>
      </c>
      <c r="U3311" s="574" t="s">
        <v>11309</v>
      </c>
      <c r="V3311" s="574" t="s">
        <v>11465</v>
      </c>
      <c r="W3311" s="575" t="s">
        <v>11311</v>
      </c>
      <c r="X3311" s="575" t="s">
        <v>11466</v>
      </c>
      <c r="Y3311" s="576" t="s">
        <v>11313</v>
      </c>
      <c r="Z3311" s="577" t="s">
        <v>11564</v>
      </c>
      <c r="AA3311" s="578" t="s">
        <v>11565</v>
      </c>
      <c r="AE3311"/>
    </row>
    <row r="3312" spans="1:31" s="563" customFormat="1">
      <c r="A3312"/>
      <c r="B3312"/>
      <c r="C3312" s="568">
        <v>2028</v>
      </c>
      <c r="D3312" s="569" t="s">
        <v>16</v>
      </c>
      <c r="E3312" s="569" t="s">
        <v>358</v>
      </c>
      <c r="F3312" s="573" t="s">
        <v>247</v>
      </c>
      <c r="G3312" s="569" t="s">
        <v>42</v>
      </c>
      <c r="H3312" s="569" t="s">
        <v>41</v>
      </c>
      <c r="I3312" s="575" t="s">
        <v>54</v>
      </c>
      <c r="J3312" s="569" t="s">
        <v>109</v>
      </c>
      <c r="K3312" s="569" t="s">
        <v>111</v>
      </c>
      <c r="L3312" s="570">
        <v>0.6</v>
      </c>
      <c r="M3312" s="571">
        <v>9.0509621161357607</v>
      </c>
      <c r="N3312" s="572">
        <v>306.30984685714293</v>
      </c>
      <c r="O3312" s="668" t="s">
        <v>381</v>
      </c>
      <c r="P3312" s="668" t="s">
        <v>109</v>
      </c>
      <c r="Q3312" s="574" t="s">
        <v>10632</v>
      </c>
      <c r="R3312" s="574" t="s">
        <v>11469</v>
      </c>
      <c r="S3312" s="574" t="s">
        <v>10537</v>
      </c>
      <c r="T3312" s="574" t="s">
        <v>11297</v>
      </c>
      <c r="U3312" s="574" t="s">
        <v>10974</v>
      </c>
      <c r="V3312" s="574" t="s">
        <v>11470</v>
      </c>
      <c r="W3312" s="575" t="s">
        <v>11316</v>
      </c>
      <c r="X3312" s="575" t="s">
        <v>11471</v>
      </c>
      <c r="Y3312" s="576" t="s">
        <v>11313</v>
      </c>
      <c r="Z3312" s="577" t="s">
        <v>11566</v>
      </c>
      <c r="AA3312" s="578" t="s">
        <v>11567</v>
      </c>
      <c r="AE3312"/>
    </row>
    <row r="3313" spans="1:31" s="563" customFormat="1">
      <c r="A3313"/>
      <c r="B3313"/>
      <c r="C3313" s="568">
        <v>2028</v>
      </c>
      <c r="D3313" s="569" t="s">
        <v>16</v>
      </c>
      <c r="E3313" s="569" t="s">
        <v>358</v>
      </c>
      <c r="F3313" s="573" t="s">
        <v>247</v>
      </c>
      <c r="G3313" s="569" t="s">
        <v>42</v>
      </c>
      <c r="H3313" s="569" t="s">
        <v>41</v>
      </c>
      <c r="I3313" s="575" t="s">
        <v>54</v>
      </c>
      <c r="J3313" s="569" t="s">
        <v>109</v>
      </c>
      <c r="K3313" s="569" t="s">
        <v>106</v>
      </c>
      <c r="L3313" s="570">
        <v>0.2</v>
      </c>
      <c r="M3313" s="571">
        <v>3.0169873720452536</v>
      </c>
      <c r="N3313" s="572">
        <v>102.10328228571431</v>
      </c>
      <c r="O3313" s="668" t="s">
        <v>381</v>
      </c>
      <c r="P3313" s="668" t="s">
        <v>109</v>
      </c>
      <c r="Q3313" s="574" t="s">
        <v>10535</v>
      </c>
      <c r="R3313" s="574" t="s">
        <v>11474</v>
      </c>
      <c r="S3313" s="574" t="s">
        <v>10537</v>
      </c>
      <c r="T3313" s="574" t="s">
        <v>11297</v>
      </c>
      <c r="U3313" s="574" t="s">
        <v>10538</v>
      </c>
      <c r="V3313" s="574" t="s">
        <v>11475</v>
      </c>
      <c r="W3313" s="575" t="s">
        <v>11299</v>
      </c>
      <c r="X3313" s="575" t="s">
        <v>11476</v>
      </c>
      <c r="Y3313" s="576" t="s">
        <v>11313</v>
      </c>
      <c r="Z3313" s="577" t="s">
        <v>11568</v>
      </c>
      <c r="AA3313" s="578" t="s">
        <v>11569</v>
      </c>
      <c r="AE3313"/>
    </row>
    <row r="3314" spans="1:31" s="563" customFormat="1">
      <c r="A3314"/>
      <c r="B3314"/>
      <c r="C3314" s="568">
        <v>2028</v>
      </c>
      <c r="D3314" s="569" t="s">
        <v>16</v>
      </c>
      <c r="E3314" s="569" t="s">
        <v>358</v>
      </c>
      <c r="F3314" s="573" t="s">
        <v>247</v>
      </c>
      <c r="G3314" s="569" t="s">
        <v>42</v>
      </c>
      <c r="H3314" s="569" t="s">
        <v>41</v>
      </c>
      <c r="I3314" s="575" t="s">
        <v>54</v>
      </c>
      <c r="J3314" s="569" t="s">
        <v>99</v>
      </c>
      <c r="K3314" s="569" t="s">
        <v>311</v>
      </c>
      <c r="L3314" s="570">
        <v>1</v>
      </c>
      <c r="M3314" s="571">
        <v>1.7097800666718099</v>
      </c>
      <c r="N3314" s="572">
        <v>1109.818285714286</v>
      </c>
      <c r="O3314" s="668" t="s">
        <v>151</v>
      </c>
      <c r="P3314" s="668" t="s">
        <v>99</v>
      </c>
      <c r="Q3314" s="574" t="s">
        <v>11335</v>
      </c>
      <c r="R3314" s="574" t="s">
        <v>11479</v>
      </c>
      <c r="S3314" s="574" t="s">
        <v>10557</v>
      </c>
      <c r="T3314" s="574" t="s">
        <v>11297</v>
      </c>
      <c r="U3314" s="574" t="s">
        <v>11480</v>
      </c>
      <c r="V3314" s="574" t="s">
        <v>11481</v>
      </c>
      <c r="W3314" s="575" t="s">
        <v>11339</v>
      </c>
      <c r="X3314" s="575" t="s">
        <v>11482</v>
      </c>
      <c r="Y3314" s="576" t="s">
        <v>11332</v>
      </c>
      <c r="Z3314" s="577" t="s">
        <v>11570</v>
      </c>
      <c r="AA3314" s="578" t="s">
        <v>11571</v>
      </c>
      <c r="AE3314"/>
    </row>
    <row r="3315" spans="1:31" s="563" customFormat="1">
      <c r="A3315"/>
      <c r="B3315"/>
      <c r="C3315" s="568">
        <v>2028</v>
      </c>
      <c r="D3315" s="569" t="s">
        <v>16</v>
      </c>
      <c r="E3315" s="569" t="s">
        <v>358</v>
      </c>
      <c r="F3315" s="573" t="s">
        <v>247</v>
      </c>
      <c r="G3315" s="569" t="s">
        <v>42</v>
      </c>
      <c r="H3315" s="569" t="s">
        <v>41</v>
      </c>
      <c r="I3315" s="575" t="s">
        <v>54</v>
      </c>
      <c r="J3315" s="569" t="s">
        <v>96</v>
      </c>
      <c r="K3315" s="569" t="s">
        <v>119</v>
      </c>
      <c r="L3315" s="570">
        <v>1</v>
      </c>
      <c r="M3315" s="571">
        <v>3.1349023880871948E-2</v>
      </c>
      <c r="N3315" s="572">
        <v>60.693187500000008</v>
      </c>
      <c r="O3315" s="668" t="s">
        <v>151</v>
      </c>
      <c r="P3315" s="668" t="s">
        <v>96</v>
      </c>
      <c r="Q3315" s="574" t="s">
        <v>11485</v>
      </c>
      <c r="R3315" s="574" t="s">
        <v>11486</v>
      </c>
      <c r="S3315" s="574" t="s">
        <v>10565</v>
      </c>
      <c r="T3315" s="574" t="s">
        <v>11297</v>
      </c>
      <c r="U3315" s="574" t="s">
        <v>11487</v>
      </c>
      <c r="V3315" s="574" t="s">
        <v>11488</v>
      </c>
      <c r="W3315" s="575" t="s">
        <v>11489</v>
      </c>
      <c r="X3315" s="575" t="s">
        <v>11490</v>
      </c>
      <c r="Y3315" s="576" t="s">
        <v>11341</v>
      </c>
      <c r="Z3315" s="577" t="s">
        <v>11572</v>
      </c>
      <c r="AA3315" s="578" t="s">
        <v>11573</v>
      </c>
      <c r="AE3315"/>
    </row>
    <row r="3316" spans="1:31" s="563" customFormat="1">
      <c r="A3316"/>
      <c r="B3316"/>
      <c r="C3316" s="568">
        <v>2028</v>
      </c>
      <c r="D3316" s="569" t="s">
        <v>16</v>
      </c>
      <c r="E3316" s="569" t="s">
        <v>358</v>
      </c>
      <c r="F3316" s="573" t="s">
        <v>247</v>
      </c>
      <c r="G3316" s="569" t="s">
        <v>42</v>
      </c>
      <c r="H3316" s="569" t="s">
        <v>41</v>
      </c>
      <c r="I3316" s="575" t="s">
        <v>54</v>
      </c>
      <c r="J3316" s="569" t="s">
        <v>87</v>
      </c>
      <c r="K3316" s="569" t="s">
        <v>111</v>
      </c>
      <c r="L3316" s="570">
        <v>0.5</v>
      </c>
      <c r="M3316" s="571">
        <v>6.5431168663817152</v>
      </c>
      <c r="N3316" s="572">
        <v>408.88042105263162</v>
      </c>
      <c r="O3316" s="668" t="s">
        <v>151</v>
      </c>
      <c r="P3316" s="668" t="s">
        <v>87</v>
      </c>
      <c r="Q3316" s="574" t="s">
        <v>10632</v>
      </c>
      <c r="R3316" s="574" t="s">
        <v>11469</v>
      </c>
      <c r="S3316" s="574" t="s">
        <v>10572</v>
      </c>
      <c r="T3316" s="574" t="s">
        <v>11297</v>
      </c>
      <c r="U3316" s="574" t="s">
        <v>11009</v>
      </c>
      <c r="V3316" s="574" t="s">
        <v>11493</v>
      </c>
      <c r="W3316" s="575" t="s">
        <v>11316</v>
      </c>
      <c r="X3316" s="575" t="s">
        <v>11471</v>
      </c>
      <c r="Y3316" s="576" t="s">
        <v>11345</v>
      </c>
      <c r="Z3316" s="577" t="s">
        <v>11574</v>
      </c>
      <c r="AA3316" s="578" t="s">
        <v>11567</v>
      </c>
      <c r="AE3316"/>
    </row>
    <row r="3317" spans="1:31" s="563" customFormat="1">
      <c r="A3317"/>
      <c r="B3317"/>
      <c r="C3317" s="568">
        <v>2028</v>
      </c>
      <c r="D3317" s="569" t="s">
        <v>16</v>
      </c>
      <c r="E3317" s="569" t="s">
        <v>358</v>
      </c>
      <c r="F3317" s="573" t="s">
        <v>247</v>
      </c>
      <c r="G3317" s="569" t="s">
        <v>42</v>
      </c>
      <c r="H3317" s="569" t="s">
        <v>41</v>
      </c>
      <c r="I3317" s="575" t="s">
        <v>54</v>
      </c>
      <c r="J3317" s="569" t="s">
        <v>87</v>
      </c>
      <c r="K3317" s="569" t="s">
        <v>106</v>
      </c>
      <c r="L3317" s="570">
        <v>0.5</v>
      </c>
      <c r="M3317" s="571">
        <v>6.5431168663817152</v>
      </c>
      <c r="N3317" s="572">
        <v>408.88042105263162</v>
      </c>
      <c r="O3317" s="668" t="s">
        <v>151</v>
      </c>
      <c r="P3317" s="668" t="s">
        <v>87</v>
      </c>
      <c r="Q3317" s="574" t="s">
        <v>10535</v>
      </c>
      <c r="R3317" s="574" t="s">
        <v>11474</v>
      </c>
      <c r="S3317" s="574" t="s">
        <v>10572</v>
      </c>
      <c r="T3317" s="574" t="s">
        <v>11297</v>
      </c>
      <c r="U3317" s="574" t="s">
        <v>10580</v>
      </c>
      <c r="V3317" s="574" t="s">
        <v>11495</v>
      </c>
      <c r="W3317" s="575" t="s">
        <v>11299</v>
      </c>
      <c r="X3317" s="575" t="s">
        <v>11476</v>
      </c>
      <c r="Y3317" s="576" t="s">
        <v>11345</v>
      </c>
      <c r="Z3317" s="577" t="s">
        <v>11575</v>
      </c>
      <c r="AA3317" s="578" t="s">
        <v>11569</v>
      </c>
      <c r="AE3317"/>
    </row>
    <row r="3318" spans="1:31" s="563" customFormat="1">
      <c r="A3318"/>
      <c r="B3318"/>
      <c r="C3318" s="568">
        <v>2028</v>
      </c>
      <c r="D3318" s="569" t="s">
        <v>16</v>
      </c>
      <c r="E3318" s="569" t="s">
        <v>358</v>
      </c>
      <c r="F3318" s="573" t="s">
        <v>247</v>
      </c>
      <c r="G3318" s="569" t="s">
        <v>42</v>
      </c>
      <c r="H3318" s="569" t="s">
        <v>41</v>
      </c>
      <c r="I3318" s="575" t="s">
        <v>54</v>
      </c>
      <c r="J3318" s="569" t="s">
        <v>83</v>
      </c>
      <c r="K3318" s="569" t="s">
        <v>81</v>
      </c>
      <c r="L3318" s="570">
        <v>1</v>
      </c>
      <c r="M3318" s="571">
        <v>2.6702000971899298</v>
      </c>
      <c r="N3318" s="572">
        <v>5.9759446153846163</v>
      </c>
      <c r="O3318" s="668" t="s">
        <v>382</v>
      </c>
      <c r="P3318" s="668" t="s">
        <v>83</v>
      </c>
      <c r="Q3318" s="574" t="s">
        <v>10591</v>
      </c>
      <c r="R3318" s="574" t="s">
        <v>11504</v>
      </c>
      <c r="S3318" s="574" t="s">
        <v>10593</v>
      </c>
      <c r="T3318" s="574" t="s">
        <v>11297</v>
      </c>
      <c r="U3318" s="574" t="s">
        <v>10594</v>
      </c>
      <c r="V3318" s="574" t="s">
        <v>11505</v>
      </c>
      <c r="W3318" s="575" t="s">
        <v>11348</v>
      </c>
      <c r="X3318" s="575" t="s">
        <v>11506</v>
      </c>
      <c r="Y3318" s="576" t="s">
        <v>11350</v>
      </c>
      <c r="Z3318" s="577" t="s">
        <v>11576</v>
      </c>
      <c r="AA3318" s="578" t="s">
        <v>11577</v>
      </c>
      <c r="AE3318"/>
    </row>
    <row r="3319" spans="1:31" s="563" customFormat="1">
      <c r="A3319"/>
      <c r="B3319"/>
      <c r="C3319" s="568">
        <v>2028</v>
      </c>
      <c r="D3319" s="569" t="s">
        <v>16</v>
      </c>
      <c r="E3319" s="569" t="s">
        <v>358</v>
      </c>
      <c r="F3319" s="573" t="s">
        <v>247</v>
      </c>
      <c r="G3319" s="569" t="s">
        <v>42</v>
      </c>
      <c r="H3319" s="569" t="s">
        <v>41</v>
      </c>
      <c r="I3319" s="575" t="s">
        <v>54</v>
      </c>
      <c r="J3319" s="569" t="s">
        <v>77</v>
      </c>
      <c r="K3319" s="569" t="s">
        <v>106</v>
      </c>
      <c r="L3319" s="570">
        <v>0.4</v>
      </c>
      <c r="M3319" s="571">
        <v>1.3797030156744066</v>
      </c>
      <c r="N3319" s="572">
        <v>48.832004571428584</v>
      </c>
      <c r="O3319" s="668" t="s">
        <v>381</v>
      </c>
      <c r="P3319" s="668" t="s">
        <v>77</v>
      </c>
      <c r="Q3319" s="574" t="s">
        <v>10535</v>
      </c>
      <c r="R3319" s="574" t="s">
        <v>11474</v>
      </c>
      <c r="S3319" s="574" t="s">
        <v>10603</v>
      </c>
      <c r="T3319" s="574" t="s">
        <v>11297</v>
      </c>
      <c r="U3319" s="574" t="s">
        <v>10716</v>
      </c>
      <c r="V3319" s="574" t="s">
        <v>11512</v>
      </c>
      <c r="W3319" s="575" t="s">
        <v>11299</v>
      </c>
      <c r="X3319" s="575" t="s">
        <v>11476</v>
      </c>
      <c r="Y3319" s="576" t="s">
        <v>11353</v>
      </c>
      <c r="Z3319" s="577" t="s">
        <v>11578</v>
      </c>
      <c r="AA3319" s="578" t="s">
        <v>11569</v>
      </c>
      <c r="AE3319"/>
    </row>
    <row r="3320" spans="1:31" s="563" customFormat="1">
      <c r="A3320"/>
      <c r="B3320"/>
      <c r="C3320" s="568">
        <v>2028</v>
      </c>
      <c r="D3320" s="569" t="s">
        <v>16</v>
      </c>
      <c r="E3320" s="569" t="s">
        <v>358</v>
      </c>
      <c r="F3320" s="573" t="s">
        <v>247</v>
      </c>
      <c r="G3320" s="569" t="s">
        <v>42</v>
      </c>
      <c r="H3320" s="569" t="s">
        <v>41</v>
      </c>
      <c r="I3320" s="575" t="s">
        <v>54</v>
      </c>
      <c r="J3320" s="569" t="s">
        <v>77</v>
      </c>
      <c r="K3320" s="569" t="s">
        <v>311</v>
      </c>
      <c r="L3320" s="570">
        <v>0.6</v>
      </c>
      <c r="M3320" s="571">
        <v>2.0695545235116097</v>
      </c>
      <c r="N3320" s="572">
        <v>73.248006857142869</v>
      </c>
      <c r="O3320" s="668" t="s">
        <v>381</v>
      </c>
      <c r="P3320" s="668" t="s">
        <v>77</v>
      </c>
      <c r="Q3320" s="574" t="s">
        <v>11335</v>
      </c>
      <c r="R3320" s="574" t="s">
        <v>11479</v>
      </c>
      <c r="S3320" s="574" t="s">
        <v>10603</v>
      </c>
      <c r="T3320" s="574" t="s">
        <v>11297</v>
      </c>
      <c r="U3320" s="574" t="s">
        <v>11355</v>
      </c>
      <c r="V3320" s="574" t="s">
        <v>11579</v>
      </c>
      <c r="W3320" s="575" t="s">
        <v>11339</v>
      </c>
      <c r="X3320" s="575" t="s">
        <v>11482</v>
      </c>
      <c r="Y3320" s="576" t="s">
        <v>11353</v>
      </c>
      <c r="Z3320" s="577" t="s">
        <v>11580</v>
      </c>
      <c r="AA3320" s="578" t="s">
        <v>11571</v>
      </c>
      <c r="AE3320"/>
    </row>
    <row r="3321" spans="1:31" s="563" customFormat="1">
      <c r="A3321"/>
      <c r="B3321"/>
      <c r="C3321" s="568">
        <v>2028</v>
      </c>
      <c r="D3321" s="569" t="s">
        <v>16</v>
      </c>
      <c r="E3321" s="569" t="s">
        <v>358</v>
      </c>
      <c r="F3321" s="573" t="s">
        <v>247</v>
      </c>
      <c r="G3321" s="569" t="s">
        <v>42</v>
      </c>
      <c r="H3321" s="569" t="s">
        <v>41</v>
      </c>
      <c r="I3321" s="575" t="s">
        <v>54</v>
      </c>
      <c r="J3321" s="569" t="s">
        <v>76</v>
      </c>
      <c r="K3321" s="569" t="s">
        <v>311</v>
      </c>
      <c r="L3321" s="570">
        <v>1</v>
      </c>
      <c r="M3321" s="571">
        <v>0.10635388459469108</v>
      </c>
      <c r="N3321" s="572">
        <v>57.123000000000005</v>
      </c>
      <c r="O3321" s="668" t="s">
        <v>151</v>
      </c>
      <c r="P3321" s="668" t="s">
        <v>76</v>
      </c>
      <c r="Q3321" s="574" t="s">
        <v>11335</v>
      </c>
      <c r="R3321" s="574" t="s">
        <v>11479</v>
      </c>
      <c r="S3321" s="574" t="s">
        <v>10627</v>
      </c>
      <c r="T3321" s="574" t="s">
        <v>11297</v>
      </c>
      <c r="U3321" s="574" t="s">
        <v>11514</v>
      </c>
      <c r="V3321" s="574" t="s">
        <v>11515</v>
      </c>
      <c r="W3321" s="575" t="s">
        <v>11339</v>
      </c>
      <c r="X3321" s="575" t="s">
        <v>11482</v>
      </c>
      <c r="Y3321" s="576" t="s">
        <v>11365</v>
      </c>
      <c r="Z3321" s="577" t="s">
        <v>11581</v>
      </c>
      <c r="AA3321" s="578" t="s">
        <v>11571</v>
      </c>
      <c r="AE3321"/>
    </row>
    <row r="3322" spans="1:31" s="563" customFormat="1">
      <c r="A3322"/>
      <c r="B3322"/>
      <c r="C3322" s="568">
        <v>2028</v>
      </c>
      <c r="D3322" s="569" t="s">
        <v>16</v>
      </c>
      <c r="E3322" s="569" t="s">
        <v>358</v>
      </c>
      <c r="F3322" s="573" t="s">
        <v>247</v>
      </c>
      <c r="G3322" s="569" t="s">
        <v>42</v>
      </c>
      <c r="H3322" s="569" t="s">
        <v>41</v>
      </c>
      <c r="I3322" s="575" t="s">
        <v>54</v>
      </c>
      <c r="J3322" s="569" t="s">
        <v>74</v>
      </c>
      <c r="K3322" s="569" t="s">
        <v>104</v>
      </c>
      <c r="L3322" s="570">
        <v>0.6</v>
      </c>
      <c r="M3322" s="571">
        <v>2.8502055779008533</v>
      </c>
      <c r="N3322" s="572">
        <v>1198.6037485714287</v>
      </c>
      <c r="O3322" s="668" t="s">
        <v>151</v>
      </c>
      <c r="P3322" s="668" t="s">
        <v>74</v>
      </c>
      <c r="Q3322" s="574" t="s">
        <v>10583</v>
      </c>
      <c r="R3322" s="574" t="s">
        <v>11517</v>
      </c>
      <c r="S3322" s="574" t="s">
        <v>10640</v>
      </c>
      <c r="T3322" s="574" t="s">
        <v>11297</v>
      </c>
      <c r="U3322" s="574" t="s">
        <v>11038</v>
      </c>
      <c r="V3322" s="574" t="s">
        <v>11518</v>
      </c>
      <c r="W3322" s="575" t="s">
        <v>11321</v>
      </c>
      <c r="X3322" s="575" t="s">
        <v>11519</v>
      </c>
      <c r="Y3322" s="576" t="s">
        <v>11367</v>
      </c>
      <c r="Z3322" s="577" t="s">
        <v>11582</v>
      </c>
      <c r="AA3322" s="578" t="s">
        <v>11583</v>
      </c>
      <c r="AE3322"/>
    </row>
    <row r="3323" spans="1:31" s="563" customFormat="1">
      <c r="A3323"/>
      <c r="B3323"/>
      <c r="C3323" s="568">
        <v>2028</v>
      </c>
      <c r="D3323" s="569" t="s">
        <v>16</v>
      </c>
      <c r="E3323" s="569" t="s">
        <v>358</v>
      </c>
      <c r="F3323" s="573" t="s">
        <v>247</v>
      </c>
      <c r="G3323" s="569" t="s">
        <v>42</v>
      </c>
      <c r="H3323" s="569" t="s">
        <v>41</v>
      </c>
      <c r="I3323" s="575" t="s">
        <v>54</v>
      </c>
      <c r="J3323" s="569" t="s">
        <v>74</v>
      </c>
      <c r="K3323" s="569" t="s">
        <v>346</v>
      </c>
      <c r="L3323" s="570">
        <v>0.4</v>
      </c>
      <c r="M3323" s="571">
        <v>1.9001370519339023</v>
      </c>
      <c r="N3323" s="572">
        <v>799.06916571428587</v>
      </c>
      <c r="O3323" s="668" t="s">
        <v>151</v>
      </c>
      <c r="P3323" s="668" t="s">
        <v>74</v>
      </c>
      <c r="Q3323" s="574" t="s">
        <v>10506</v>
      </c>
      <c r="R3323" s="574" t="s">
        <v>11497</v>
      </c>
      <c r="S3323" s="574" t="s">
        <v>10640</v>
      </c>
      <c r="T3323" s="574" t="s">
        <v>11297</v>
      </c>
      <c r="U3323" s="574" t="s">
        <v>11522</v>
      </c>
      <c r="V3323" s="574" t="s">
        <v>11523</v>
      </c>
      <c r="W3323" s="575" t="s">
        <v>11500</v>
      </c>
      <c r="X3323" s="575" t="s">
        <v>11501</v>
      </c>
      <c r="Y3323" s="576" t="s">
        <v>11367</v>
      </c>
      <c r="Z3323" s="577" t="s">
        <v>11584</v>
      </c>
      <c r="AA3323" s="578" t="s">
        <v>11585</v>
      </c>
      <c r="AE3323"/>
    </row>
    <row r="3324" spans="1:31" s="563" customFormat="1">
      <c r="A3324"/>
      <c r="B3324"/>
      <c r="C3324" s="568">
        <v>2028</v>
      </c>
      <c r="D3324" s="569" t="s">
        <v>16</v>
      </c>
      <c r="E3324" s="569" t="s">
        <v>358</v>
      </c>
      <c r="F3324" s="573" t="s">
        <v>247</v>
      </c>
      <c r="G3324" s="569" t="s">
        <v>42</v>
      </c>
      <c r="H3324" s="569" t="s">
        <v>41</v>
      </c>
      <c r="I3324" s="575" t="s">
        <v>54</v>
      </c>
      <c r="J3324" s="569" t="s">
        <v>71</v>
      </c>
      <c r="K3324" s="569" t="s">
        <v>311</v>
      </c>
      <c r="L3324" s="570">
        <v>0.6</v>
      </c>
      <c r="M3324" s="571">
        <v>11.384004891665661</v>
      </c>
      <c r="N3324" s="572">
        <v>582.65460000000007</v>
      </c>
      <c r="O3324" s="668" t="s">
        <v>151</v>
      </c>
      <c r="P3324" s="668" t="s">
        <v>70</v>
      </c>
      <c r="Q3324" s="574" t="s">
        <v>11335</v>
      </c>
      <c r="R3324" s="574" t="s">
        <v>11479</v>
      </c>
      <c r="S3324" s="574" t="s">
        <v>10728</v>
      </c>
      <c r="T3324" s="574" t="s">
        <v>11297</v>
      </c>
      <c r="U3324" s="574" t="s">
        <v>11379</v>
      </c>
      <c r="V3324" s="574" t="s">
        <v>11525</v>
      </c>
      <c r="W3324" s="575" t="s">
        <v>11339</v>
      </c>
      <c r="X3324" s="575" t="s">
        <v>11482</v>
      </c>
      <c r="Y3324" s="576" t="s">
        <v>11375</v>
      </c>
      <c r="Z3324" s="577" t="s">
        <v>11586</v>
      </c>
      <c r="AA3324" s="578" t="s">
        <v>11571</v>
      </c>
      <c r="AE3324"/>
    </row>
    <row r="3325" spans="1:31" s="563" customFormat="1">
      <c r="A3325"/>
      <c r="B3325"/>
      <c r="C3325" s="568">
        <v>2028</v>
      </c>
      <c r="D3325" s="569" t="s">
        <v>16</v>
      </c>
      <c r="E3325" s="569" t="s">
        <v>358</v>
      </c>
      <c r="F3325" s="573" t="s">
        <v>247</v>
      </c>
      <c r="G3325" s="569" t="s">
        <v>42</v>
      </c>
      <c r="H3325" s="569" t="s">
        <v>41</v>
      </c>
      <c r="I3325" s="575" t="s">
        <v>54</v>
      </c>
      <c r="J3325" s="569" t="s">
        <v>71</v>
      </c>
      <c r="K3325" s="569" t="s">
        <v>104</v>
      </c>
      <c r="L3325" s="570">
        <v>0.25</v>
      </c>
      <c r="M3325" s="571">
        <v>4.7433353715273601</v>
      </c>
      <c r="N3325" s="572">
        <v>242.77275000000003</v>
      </c>
      <c r="O3325" s="668" t="s">
        <v>151</v>
      </c>
      <c r="P3325" s="668" t="s">
        <v>70</v>
      </c>
      <c r="Q3325" s="574" t="s">
        <v>10583</v>
      </c>
      <c r="R3325" s="574" t="s">
        <v>11517</v>
      </c>
      <c r="S3325" s="574" t="s">
        <v>10728</v>
      </c>
      <c r="T3325" s="574" t="s">
        <v>11297</v>
      </c>
      <c r="U3325" s="574" t="s">
        <v>11383</v>
      </c>
      <c r="V3325" s="574" t="s">
        <v>11527</v>
      </c>
      <c r="W3325" s="575" t="s">
        <v>11321</v>
      </c>
      <c r="X3325" s="575" t="s">
        <v>11519</v>
      </c>
      <c r="Y3325" s="576" t="s">
        <v>11375</v>
      </c>
      <c r="Z3325" s="577" t="s">
        <v>11587</v>
      </c>
      <c r="AA3325" s="578" t="s">
        <v>11583</v>
      </c>
      <c r="AE3325"/>
    </row>
    <row r="3326" spans="1:31" s="563" customFormat="1">
      <c r="A3326"/>
      <c r="B3326"/>
      <c r="C3326" s="568">
        <v>2028</v>
      </c>
      <c r="D3326" s="569" t="s">
        <v>16</v>
      </c>
      <c r="E3326" s="569" t="s">
        <v>358</v>
      </c>
      <c r="F3326" s="573" t="s">
        <v>247</v>
      </c>
      <c r="G3326" s="569" t="s">
        <v>42</v>
      </c>
      <c r="H3326" s="569" t="s">
        <v>41</v>
      </c>
      <c r="I3326" s="575" t="s">
        <v>54</v>
      </c>
      <c r="J3326" s="569" t="s">
        <v>71</v>
      </c>
      <c r="K3326" s="569" t="s">
        <v>86</v>
      </c>
      <c r="L3326" s="570">
        <v>0.15</v>
      </c>
      <c r="M3326" s="571">
        <v>2.8460012229164153</v>
      </c>
      <c r="N3326" s="572">
        <v>145.66365000000002</v>
      </c>
      <c r="O3326" s="668" t="s">
        <v>151</v>
      </c>
      <c r="P3326" s="668" t="s">
        <v>70</v>
      </c>
      <c r="Q3326" s="574" t="s">
        <v>11529</v>
      </c>
      <c r="R3326" s="574" t="s">
        <v>11530</v>
      </c>
      <c r="S3326" s="574" t="s">
        <v>10728</v>
      </c>
      <c r="T3326" s="574" t="s">
        <v>11297</v>
      </c>
      <c r="U3326" s="574" t="s">
        <v>11531</v>
      </c>
      <c r="V3326" s="574" t="s">
        <v>11532</v>
      </c>
      <c r="W3326" s="575" t="s">
        <v>11533</v>
      </c>
      <c r="X3326" s="575" t="s">
        <v>11534</v>
      </c>
      <c r="Y3326" s="576" t="s">
        <v>11375</v>
      </c>
      <c r="Z3326" s="577" t="s">
        <v>11588</v>
      </c>
      <c r="AA3326" s="578" t="s">
        <v>11589</v>
      </c>
      <c r="AE3326"/>
    </row>
    <row r="3327" spans="1:31" s="563" customFormat="1">
      <c r="A3327"/>
      <c r="B3327"/>
      <c r="C3327" s="568">
        <v>2028</v>
      </c>
      <c r="D3327" s="569" t="s">
        <v>16</v>
      </c>
      <c r="E3327" s="569" t="s">
        <v>358</v>
      </c>
      <c r="F3327" s="573" t="s">
        <v>247</v>
      </c>
      <c r="G3327" s="569" t="s">
        <v>42</v>
      </c>
      <c r="H3327" s="569" t="s">
        <v>41</v>
      </c>
      <c r="I3327" s="575" t="s">
        <v>54</v>
      </c>
      <c r="J3327" s="569" t="s">
        <v>351</v>
      </c>
      <c r="K3327" s="569" t="s">
        <v>106</v>
      </c>
      <c r="L3327" s="570">
        <v>1</v>
      </c>
      <c r="M3327" s="571">
        <v>22.373859801544107</v>
      </c>
      <c r="N3327" s="572">
        <v>86.319199999999995</v>
      </c>
      <c r="O3327" s="668" t="s">
        <v>151</v>
      </c>
      <c r="P3327" s="668" t="s">
        <v>351</v>
      </c>
      <c r="Q3327" s="574" t="s">
        <v>10535</v>
      </c>
      <c r="R3327" s="574" t="s">
        <v>11474</v>
      </c>
      <c r="S3327" s="574" t="s">
        <v>10650</v>
      </c>
      <c r="T3327" s="574" t="s">
        <v>11297</v>
      </c>
      <c r="U3327" s="574" t="s">
        <v>11386</v>
      </c>
      <c r="V3327" s="574" t="s">
        <v>11537</v>
      </c>
      <c r="W3327" s="575" t="s">
        <v>11299</v>
      </c>
      <c r="X3327" s="575" t="s">
        <v>11476</v>
      </c>
      <c r="Y3327" s="576" t="s">
        <v>11388</v>
      </c>
      <c r="Z3327" s="577" t="s">
        <v>11590</v>
      </c>
      <c r="AA3327" s="578" t="s">
        <v>11569</v>
      </c>
      <c r="AE3327"/>
    </row>
    <row r="3328" spans="1:31" s="563" customFormat="1">
      <c r="A3328"/>
      <c r="B3328"/>
      <c r="C3328" s="568">
        <v>2028</v>
      </c>
      <c r="D3328" s="569" t="s">
        <v>16</v>
      </c>
      <c r="E3328" s="569" t="s">
        <v>358</v>
      </c>
      <c r="F3328" s="573" t="s">
        <v>247</v>
      </c>
      <c r="G3328" s="569" t="s">
        <v>42</v>
      </c>
      <c r="H3328" s="569" t="s">
        <v>41</v>
      </c>
      <c r="I3328" s="575" t="s">
        <v>54</v>
      </c>
      <c r="J3328" s="569" t="s">
        <v>67</v>
      </c>
      <c r="K3328" s="569" t="s">
        <v>81</v>
      </c>
      <c r="L3328" s="570">
        <v>1</v>
      </c>
      <c r="M3328" s="571">
        <v>1.3845405908336719</v>
      </c>
      <c r="N3328" s="572">
        <v>4.855455000000001</v>
      </c>
      <c r="O3328" s="668" t="s">
        <v>382</v>
      </c>
      <c r="P3328" s="668" t="s">
        <v>67</v>
      </c>
      <c r="Q3328" s="574" t="s">
        <v>10591</v>
      </c>
      <c r="R3328" s="574" t="s">
        <v>11504</v>
      </c>
      <c r="S3328" s="574" t="s">
        <v>10658</v>
      </c>
      <c r="T3328" s="574" t="s">
        <v>11297</v>
      </c>
      <c r="U3328" s="574" t="s">
        <v>10659</v>
      </c>
      <c r="V3328" s="574" t="s">
        <v>11539</v>
      </c>
      <c r="W3328" s="575" t="s">
        <v>11348</v>
      </c>
      <c r="X3328" s="575" t="s">
        <v>11506</v>
      </c>
      <c r="Y3328" s="576" t="s">
        <v>11390</v>
      </c>
      <c r="Z3328" s="577" t="s">
        <v>11591</v>
      </c>
      <c r="AA3328" s="578" t="s">
        <v>11577</v>
      </c>
      <c r="AE3328"/>
    </row>
    <row r="3329" spans="1:31" s="563" customFormat="1">
      <c r="A3329"/>
      <c r="B3329"/>
      <c r="C3329" s="568">
        <v>2028</v>
      </c>
      <c r="D3329" s="569" t="s">
        <v>16</v>
      </c>
      <c r="E3329" s="569" t="s">
        <v>358</v>
      </c>
      <c r="F3329" s="573" t="s">
        <v>247</v>
      </c>
      <c r="G3329" s="569" t="s">
        <v>42</v>
      </c>
      <c r="H3329" s="569" t="s">
        <v>41</v>
      </c>
      <c r="I3329" s="575" t="s">
        <v>54</v>
      </c>
      <c r="J3329" s="569" t="s">
        <v>66</v>
      </c>
      <c r="K3329" s="569" t="s">
        <v>311</v>
      </c>
      <c r="L3329" s="570">
        <v>0.5</v>
      </c>
      <c r="M3329" s="571">
        <v>1.5695160090692666</v>
      </c>
      <c r="N3329" s="572">
        <v>83.236371428571445</v>
      </c>
      <c r="O3329" s="668" t="s">
        <v>381</v>
      </c>
      <c r="P3329" s="668" t="s">
        <v>66</v>
      </c>
      <c r="Q3329" s="574" t="s">
        <v>11335</v>
      </c>
      <c r="R3329" s="574" t="s">
        <v>11479</v>
      </c>
      <c r="S3329" s="574" t="s">
        <v>10665</v>
      </c>
      <c r="T3329" s="574" t="s">
        <v>11297</v>
      </c>
      <c r="U3329" s="574" t="s">
        <v>11592</v>
      </c>
      <c r="V3329" s="574" t="s">
        <v>11593</v>
      </c>
      <c r="W3329" s="575" t="s">
        <v>11339</v>
      </c>
      <c r="X3329" s="575" t="s">
        <v>11482</v>
      </c>
      <c r="Y3329" s="576" t="s">
        <v>11392</v>
      </c>
      <c r="Z3329" s="577" t="s">
        <v>11594</v>
      </c>
      <c r="AA3329" s="578" t="s">
        <v>11571</v>
      </c>
      <c r="AE3329"/>
    </row>
    <row r="3330" spans="1:31" s="563" customFormat="1">
      <c r="A3330"/>
      <c r="B3330"/>
      <c r="C3330" s="568">
        <v>2028</v>
      </c>
      <c r="D3330" s="569" t="s">
        <v>16</v>
      </c>
      <c r="E3330" s="569" t="s">
        <v>358</v>
      </c>
      <c r="F3330" s="573" t="s">
        <v>247</v>
      </c>
      <c r="G3330" s="569" t="s">
        <v>42</v>
      </c>
      <c r="H3330" s="569" t="s">
        <v>41</v>
      </c>
      <c r="I3330" s="575" t="s">
        <v>54</v>
      </c>
      <c r="J3330" s="569" t="s">
        <v>66</v>
      </c>
      <c r="K3330" s="569" t="s">
        <v>104</v>
      </c>
      <c r="L3330" s="570">
        <v>0.5</v>
      </c>
      <c r="M3330" s="571">
        <v>1.5695160090692666</v>
      </c>
      <c r="N3330" s="572">
        <v>83.236371428571445</v>
      </c>
      <c r="O3330" s="668" t="s">
        <v>381</v>
      </c>
      <c r="P3330" s="668" t="s">
        <v>66</v>
      </c>
      <c r="Q3330" s="574" t="s">
        <v>10583</v>
      </c>
      <c r="R3330" s="574" t="s">
        <v>11517</v>
      </c>
      <c r="S3330" s="574" t="s">
        <v>10665</v>
      </c>
      <c r="T3330" s="574" t="s">
        <v>11297</v>
      </c>
      <c r="U3330" s="574" t="s">
        <v>11543</v>
      </c>
      <c r="V3330" s="574" t="s">
        <v>11544</v>
      </c>
      <c r="W3330" s="575" t="s">
        <v>11321</v>
      </c>
      <c r="X3330" s="575" t="s">
        <v>11519</v>
      </c>
      <c r="Y3330" s="576" t="s">
        <v>11392</v>
      </c>
      <c r="Z3330" s="577" t="s">
        <v>11595</v>
      </c>
      <c r="AA3330" s="578" t="s">
        <v>11583</v>
      </c>
      <c r="AE3330"/>
    </row>
    <row r="3331" spans="1:31" s="563" customFormat="1">
      <c r="A3331"/>
      <c r="B3331"/>
      <c r="C3331" s="568">
        <v>2028</v>
      </c>
      <c r="D3331" s="569" t="s">
        <v>80</v>
      </c>
      <c r="E3331" s="569" t="s">
        <v>356</v>
      </c>
      <c r="F3331" s="573" t="s">
        <v>462</v>
      </c>
      <c r="G3331" s="569" t="s">
        <v>42</v>
      </c>
      <c r="H3331" s="569" t="s">
        <v>41</v>
      </c>
      <c r="I3331" s="575" t="s">
        <v>54</v>
      </c>
      <c r="J3331" s="569" t="s">
        <v>352</v>
      </c>
      <c r="K3331" s="569" t="s">
        <v>106</v>
      </c>
      <c r="L3331" s="570">
        <v>0.2</v>
      </c>
      <c r="M3331" s="571">
        <v>0.91036032769389075</v>
      </c>
      <c r="N3331" s="572">
        <v>53.093727999999992</v>
      </c>
      <c r="O3331" s="668" t="s">
        <v>151</v>
      </c>
      <c r="P3331" s="668" t="s">
        <v>352</v>
      </c>
      <c r="Q3331" s="574" t="s">
        <v>10535</v>
      </c>
      <c r="R3331" s="574" t="s">
        <v>10536</v>
      </c>
      <c r="S3331" s="574" t="s">
        <v>10508</v>
      </c>
      <c r="T3331" s="574" t="s">
        <v>11596</v>
      </c>
      <c r="U3331" s="574" t="s">
        <v>10958</v>
      </c>
      <c r="V3331" s="574" t="s">
        <v>11298</v>
      </c>
      <c r="W3331" s="575" t="s">
        <v>11597</v>
      </c>
      <c r="X3331" s="575" t="s">
        <v>11598</v>
      </c>
      <c r="Y3331" s="576" t="s">
        <v>11599</v>
      </c>
      <c r="Z3331" s="577" t="s">
        <v>11600</v>
      </c>
      <c r="AA3331" s="578" t="s">
        <v>11601</v>
      </c>
      <c r="AE3331"/>
    </row>
    <row r="3332" spans="1:31" s="563" customFormat="1">
      <c r="A3332"/>
      <c r="B3332"/>
      <c r="C3332" s="568">
        <v>2028</v>
      </c>
      <c r="D3332" s="569" t="s">
        <v>80</v>
      </c>
      <c r="E3332" s="569" t="s">
        <v>356</v>
      </c>
      <c r="F3332" s="573" t="s">
        <v>462</v>
      </c>
      <c r="G3332" s="569" t="s">
        <v>42</v>
      </c>
      <c r="H3332" s="569" t="s">
        <v>41</v>
      </c>
      <c r="I3332" s="575" t="s">
        <v>54</v>
      </c>
      <c r="J3332" s="569" t="s">
        <v>352</v>
      </c>
      <c r="K3332" s="569" t="s">
        <v>346</v>
      </c>
      <c r="L3332" s="570">
        <v>0.8</v>
      </c>
      <c r="M3332" s="571">
        <v>3.641441310775563</v>
      </c>
      <c r="N3332" s="572">
        <v>212.37491199999997</v>
      </c>
      <c r="O3332" s="668" t="s">
        <v>151</v>
      </c>
      <c r="P3332" s="668" t="s">
        <v>352</v>
      </c>
      <c r="Q3332" s="574" t="s">
        <v>10506</v>
      </c>
      <c r="R3332" s="574" t="s">
        <v>10507</v>
      </c>
      <c r="S3332" s="574" t="s">
        <v>10508</v>
      </c>
      <c r="T3332" s="574" t="s">
        <v>11596</v>
      </c>
      <c r="U3332" s="574" t="s">
        <v>10510</v>
      </c>
      <c r="V3332" s="574" t="s">
        <v>10511</v>
      </c>
      <c r="W3332" s="575" t="s">
        <v>11602</v>
      </c>
      <c r="X3332" s="575" t="s">
        <v>11603</v>
      </c>
      <c r="Y3332" s="576" t="s">
        <v>11599</v>
      </c>
      <c r="Z3332" s="577" t="s">
        <v>11604</v>
      </c>
      <c r="AA3332" s="578" t="s">
        <v>11605</v>
      </c>
      <c r="AE3332"/>
    </row>
    <row r="3333" spans="1:31" s="563" customFormat="1">
      <c r="A3333"/>
      <c r="B3333"/>
      <c r="C3333" s="568">
        <v>2028</v>
      </c>
      <c r="D3333" s="569" t="s">
        <v>80</v>
      </c>
      <c r="E3333" s="569" t="s">
        <v>356</v>
      </c>
      <c r="F3333" s="573" t="s">
        <v>462</v>
      </c>
      <c r="G3333" s="569" t="s">
        <v>42</v>
      </c>
      <c r="H3333" s="569" t="s">
        <v>41</v>
      </c>
      <c r="I3333" s="575" t="s">
        <v>54</v>
      </c>
      <c r="J3333" s="569" t="s">
        <v>116</v>
      </c>
      <c r="K3333" s="569" t="s">
        <v>90</v>
      </c>
      <c r="L3333" s="570">
        <v>1</v>
      </c>
      <c r="M3333" s="571">
        <v>1.9371904850148949</v>
      </c>
      <c r="N3333" s="572">
        <v>12.574830315789473</v>
      </c>
      <c r="O3333" s="668" t="s">
        <v>382</v>
      </c>
      <c r="P3333" s="668" t="s">
        <v>116</v>
      </c>
      <c r="Q3333" s="574" t="s">
        <v>10517</v>
      </c>
      <c r="R3333" s="574" t="s">
        <v>10518</v>
      </c>
      <c r="S3333" s="574" t="s">
        <v>10519</v>
      </c>
      <c r="T3333" s="574" t="s">
        <v>11596</v>
      </c>
      <c r="U3333" s="574" t="s">
        <v>10520</v>
      </c>
      <c r="V3333" s="574" t="s">
        <v>10521</v>
      </c>
      <c r="W3333" s="575" t="s">
        <v>11606</v>
      </c>
      <c r="X3333" s="575" t="s">
        <v>11607</v>
      </c>
      <c r="Y3333" s="576" t="s">
        <v>11608</v>
      </c>
      <c r="Z3333" s="577" t="s">
        <v>11609</v>
      </c>
      <c r="AA3333" s="578" t="s">
        <v>11610</v>
      </c>
      <c r="AE3333"/>
    </row>
    <row r="3334" spans="1:31" s="563" customFormat="1">
      <c r="A3334"/>
      <c r="B3334"/>
      <c r="C3334" s="568">
        <v>2028</v>
      </c>
      <c r="D3334" s="569" t="s">
        <v>80</v>
      </c>
      <c r="E3334" s="569" t="s">
        <v>356</v>
      </c>
      <c r="F3334" s="573" t="s">
        <v>462</v>
      </c>
      <c r="G3334" s="569" t="s">
        <v>42</v>
      </c>
      <c r="H3334" s="569" t="s">
        <v>41</v>
      </c>
      <c r="I3334" s="575" t="s">
        <v>54</v>
      </c>
      <c r="J3334" s="569" t="s">
        <v>109</v>
      </c>
      <c r="K3334" s="569" t="s">
        <v>90</v>
      </c>
      <c r="L3334" s="570">
        <v>1</v>
      </c>
      <c r="M3334" s="571">
        <v>3.9141814312734873</v>
      </c>
      <c r="N3334" s="572">
        <v>251.49660631578945</v>
      </c>
      <c r="O3334" s="668" t="s">
        <v>381</v>
      </c>
      <c r="P3334" s="668" t="s">
        <v>109</v>
      </c>
      <c r="Q3334" s="574" t="s">
        <v>10517</v>
      </c>
      <c r="R3334" s="574" t="s">
        <v>10518</v>
      </c>
      <c r="S3334" s="574" t="s">
        <v>10537</v>
      </c>
      <c r="T3334" s="574" t="s">
        <v>11596</v>
      </c>
      <c r="U3334" s="574" t="s">
        <v>11611</v>
      </c>
      <c r="V3334" s="574" t="s">
        <v>11612</v>
      </c>
      <c r="W3334" s="575" t="s">
        <v>11606</v>
      </c>
      <c r="X3334" s="575" t="s">
        <v>11607</v>
      </c>
      <c r="Y3334" s="576" t="s">
        <v>11613</v>
      </c>
      <c r="Z3334" s="577" t="s">
        <v>11614</v>
      </c>
      <c r="AA3334" s="578" t="s">
        <v>11610</v>
      </c>
      <c r="AE3334"/>
    </row>
    <row r="3335" spans="1:31" s="563" customFormat="1">
      <c r="A3335"/>
      <c r="B3335"/>
      <c r="C3335" s="568">
        <v>2028</v>
      </c>
      <c r="D3335" s="569" t="s">
        <v>80</v>
      </c>
      <c r="E3335" s="569" t="s">
        <v>356</v>
      </c>
      <c r="F3335" s="573" t="s">
        <v>462</v>
      </c>
      <c r="G3335" s="569" t="s">
        <v>42</v>
      </c>
      <c r="H3335" s="569" t="s">
        <v>41</v>
      </c>
      <c r="I3335" s="575" t="s">
        <v>54</v>
      </c>
      <c r="J3335" s="569" t="s">
        <v>350</v>
      </c>
      <c r="K3335" s="569" t="s">
        <v>111</v>
      </c>
      <c r="L3335" s="570">
        <v>1</v>
      </c>
      <c r="M3335" s="571">
        <v>3.8642219050943321</v>
      </c>
      <c r="N3335" s="572">
        <v>530.93727999999999</v>
      </c>
      <c r="O3335" s="668" t="s">
        <v>151</v>
      </c>
      <c r="P3335" s="668" t="s">
        <v>350</v>
      </c>
      <c r="Q3335" s="574" t="s">
        <v>10632</v>
      </c>
      <c r="R3335" s="574" t="s">
        <v>10633</v>
      </c>
      <c r="S3335" s="574" t="s">
        <v>10547</v>
      </c>
      <c r="T3335" s="574" t="s">
        <v>11596</v>
      </c>
      <c r="U3335" s="574" t="s">
        <v>10982</v>
      </c>
      <c r="V3335" s="574" t="s">
        <v>11615</v>
      </c>
      <c r="W3335" s="575" t="s">
        <v>11616</v>
      </c>
      <c r="X3335" s="575" t="s">
        <v>11617</v>
      </c>
      <c r="Y3335" s="576" t="s">
        <v>11618</v>
      </c>
      <c r="Z3335" s="577" t="s">
        <v>11619</v>
      </c>
      <c r="AA3335" s="578" t="s">
        <v>11620</v>
      </c>
      <c r="AE3335"/>
    </row>
    <row r="3336" spans="1:31" s="563" customFormat="1">
      <c r="A3336"/>
      <c r="B3336"/>
      <c r="C3336" s="568">
        <v>2028</v>
      </c>
      <c r="D3336" s="569" t="s">
        <v>80</v>
      </c>
      <c r="E3336" s="569" t="s">
        <v>356</v>
      </c>
      <c r="F3336" s="573" t="s">
        <v>462</v>
      </c>
      <c r="G3336" s="569" t="s">
        <v>42</v>
      </c>
      <c r="H3336" s="569" t="s">
        <v>41</v>
      </c>
      <c r="I3336" s="575" t="s">
        <v>54</v>
      </c>
      <c r="J3336" s="569" t="s">
        <v>99</v>
      </c>
      <c r="K3336" s="569" t="s">
        <v>272</v>
      </c>
      <c r="L3336" s="570">
        <v>0.3</v>
      </c>
      <c r="M3336" s="571">
        <v>0.12277074725458914</v>
      </c>
      <c r="N3336" s="572">
        <v>143.35306559999995</v>
      </c>
      <c r="O3336" s="668" t="s">
        <v>151</v>
      </c>
      <c r="P3336" s="668" t="s">
        <v>99</v>
      </c>
      <c r="Q3336" s="574" t="s">
        <v>11621</v>
      </c>
      <c r="R3336" s="574" t="s">
        <v>11622</v>
      </c>
      <c r="S3336" s="574" t="s">
        <v>10557</v>
      </c>
      <c r="T3336" s="574" t="s">
        <v>11596</v>
      </c>
      <c r="U3336" s="574" t="s">
        <v>11623</v>
      </c>
      <c r="V3336" s="574" t="s">
        <v>11624</v>
      </c>
      <c r="W3336" s="575" t="s">
        <v>11625</v>
      </c>
      <c r="X3336" s="575" t="s">
        <v>11626</v>
      </c>
      <c r="Y3336" s="576" t="s">
        <v>11627</v>
      </c>
      <c r="Z3336" s="577" t="s">
        <v>11628</v>
      </c>
      <c r="AA3336" s="578" t="s">
        <v>11629</v>
      </c>
      <c r="AE3336"/>
    </row>
    <row r="3337" spans="1:31" s="563" customFormat="1">
      <c r="A3337"/>
      <c r="B3337"/>
      <c r="C3337" s="568">
        <v>2028</v>
      </c>
      <c r="D3337" s="569" t="s">
        <v>80</v>
      </c>
      <c r="E3337" s="569" t="s">
        <v>356</v>
      </c>
      <c r="F3337" s="573" t="s">
        <v>462</v>
      </c>
      <c r="G3337" s="569" t="s">
        <v>42</v>
      </c>
      <c r="H3337" s="569" t="s">
        <v>41</v>
      </c>
      <c r="I3337" s="575" t="s">
        <v>54</v>
      </c>
      <c r="J3337" s="569" t="s">
        <v>99</v>
      </c>
      <c r="K3337" s="569" t="s">
        <v>346</v>
      </c>
      <c r="L3337" s="570">
        <v>0.7</v>
      </c>
      <c r="M3337" s="571">
        <v>0.28646507692737472</v>
      </c>
      <c r="N3337" s="572">
        <v>334.4904863999999</v>
      </c>
      <c r="O3337" s="668" t="s">
        <v>151</v>
      </c>
      <c r="P3337" s="668" t="s">
        <v>99</v>
      </c>
      <c r="Q3337" s="574" t="s">
        <v>10506</v>
      </c>
      <c r="R3337" s="574" t="s">
        <v>10507</v>
      </c>
      <c r="S3337" s="574" t="s">
        <v>10557</v>
      </c>
      <c r="T3337" s="574" t="s">
        <v>11596</v>
      </c>
      <c r="U3337" s="574" t="s">
        <v>11630</v>
      </c>
      <c r="V3337" s="574" t="s">
        <v>11631</v>
      </c>
      <c r="W3337" s="575" t="s">
        <v>11602</v>
      </c>
      <c r="X3337" s="575" t="s">
        <v>11603</v>
      </c>
      <c r="Y3337" s="576" t="s">
        <v>11627</v>
      </c>
      <c r="Z3337" s="577" t="s">
        <v>11632</v>
      </c>
      <c r="AA3337" s="578" t="s">
        <v>11605</v>
      </c>
      <c r="AE3337"/>
    </row>
    <row r="3338" spans="1:31" s="563" customFormat="1">
      <c r="A3338"/>
      <c r="B3338"/>
      <c r="C3338" s="568">
        <v>2028</v>
      </c>
      <c r="D3338" s="569" t="s">
        <v>80</v>
      </c>
      <c r="E3338" s="569" t="s">
        <v>356</v>
      </c>
      <c r="F3338" s="573" t="s">
        <v>462</v>
      </c>
      <c r="G3338" s="569" t="s">
        <v>42</v>
      </c>
      <c r="H3338" s="569" t="s">
        <v>41</v>
      </c>
      <c r="I3338" s="575" t="s">
        <v>54</v>
      </c>
      <c r="J3338" s="569" t="s">
        <v>96</v>
      </c>
      <c r="K3338" s="569" t="s">
        <v>346</v>
      </c>
      <c r="L3338" s="570">
        <v>1</v>
      </c>
      <c r="M3338" s="571">
        <v>4.55432875013599E-2</v>
      </c>
      <c r="N3338" s="572">
        <v>106.18745599999998</v>
      </c>
      <c r="O3338" s="668" t="s">
        <v>151</v>
      </c>
      <c r="P3338" s="668" t="s">
        <v>96</v>
      </c>
      <c r="Q3338" s="574" t="s">
        <v>10506</v>
      </c>
      <c r="R3338" s="574" t="s">
        <v>10507</v>
      </c>
      <c r="S3338" s="574" t="s">
        <v>10565</v>
      </c>
      <c r="T3338" s="574" t="s">
        <v>11596</v>
      </c>
      <c r="U3338" s="574" t="s">
        <v>11633</v>
      </c>
      <c r="V3338" s="574" t="s">
        <v>11634</v>
      </c>
      <c r="W3338" s="575" t="s">
        <v>11602</v>
      </c>
      <c r="X3338" s="575" t="s">
        <v>11603</v>
      </c>
      <c r="Y3338" s="576" t="s">
        <v>11635</v>
      </c>
      <c r="Z3338" s="577" t="s">
        <v>11636</v>
      </c>
      <c r="AA3338" s="578" t="s">
        <v>11605</v>
      </c>
      <c r="AE3338"/>
    </row>
    <row r="3339" spans="1:31" s="563" customFormat="1">
      <c r="A3339"/>
      <c r="B3339"/>
      <c r="C3339" s="568">
        <v>2028</v>
      </c>
      <c r="D3339" s="569" t="s">
        <v>80</v>
      </c>
      <c r="E3339" s="569" t="s">
        <v>356</v>
      </c>
      <c r="F3339" s="573" t="s">
        <v>462</v>
      </c>
      <c r="G3339" s="569" t="s">
        <v>42</v>
      </c>
      <c r="H3339" s="569" t="s">
        <v>41</v>
      </c>
      <c r="I3339" s="575" t="s">
        <v>54</v>
      </c>
      <c r="J3339" s="569" t="s">
        <v>87</v>
      </c>
      <c r="K3339" s="569" t="s">
        <v>106</v>
      </c>
      <c r="L3339" s="570">
        <v>1</v>
      </c>
      <c r="M3339" s="571">
        <v>3.6714105873685772</v>
      </c>
      <c r="N3339" s="572">
        <v>238.92177599999991</v>
      </c>
      <c r="O3339" s="668" t="s">
        <v>151</v>
      </c>
      <c r="P3339" s="668" t="s">
        <v>87</v>
      </c>
      <c r="Q3339" s="574" t="s">
        <v>10535</v>
      </c>
      <c r="R3339" s="574" t="s">
        <v>10536</v>
      </c>
      <c r="S3339" s="574" t="s">
        <v>10572</v>
      </c>
      <c r="T3339" s="574" t="s">
        <v>11596</v>
      </c>
      <c r="U3339" s="574" t="s">
        <v>10580</v>
      </c>
      <c r="V3339" s="574" t="s">
        <v>10581</v>
      </c>
      <c r="W3339" s="575" t="s">
        <v>11597</v>
      </c>
      <c r="X3339" s="575" t="s">
        <v>11598</v>
      </c>
      <c r="Y3339" s="576" t="s">
        <v>11637</v>
      </c>
      <c r="Z3339" s="577" t="s">
        <v>11638</v>
      </c>
      <c r="AA3339" s="578" t="s">
        <v>11601</v>
      </c>
      <c r="AE3339"/>
    </row>
    <row r="3340" spans="1:31" s="563" customFormat="1">
      <c r="A3340"/>
      <c r="B3340"/>
      <c r="C3340" s="568">
        <v>2028</v>
      </c>
      <c r="D3340" s="569" t="s">
        <v>80</v>
      </c>
      <c r="E3340" s="569" t="s">
        <v>356</v>
      </c>
      <c r="F3340" s="573" t="s">
        <v>462</v>
      </c>
      <c r="G3340" s="569" t="s">
        <v>42</v>
      </c>
      <c r="H3340" s="569" t="s">
        <v>41</v>
      </c>
      <c r="I3340" s="575" t="s">
        <v>54</v>
      </c>
      <c r="J3340" s="569" t="s">
        <v>83</v>
      </c>
      <c r="K3340" s="569" t="s">
        <v>81</v>
      </c>
      <c r="L3340" s="570">
        <v>1</v>
      </c>
      <c r="M3340" s="571">
        <v>8.4322443012068611</v>
      </c>
      <c r="N3340" s="572">
        <v>40.461082372413792</v>
      </c>
      <c r="O3340" s="668" t="s">
        <v>382</v>
      </c>
      <c r="P3340" s="668" t="s">
        <v>83</v>
      </c>
      <c r="Q3340" s="574" t="s">
        <v>10591</v>
      </c>
      <c r="R3340" s="574" t="s">
        <v>10592</v>
      </c>
      <c r="S3340" s="574" t="s">
        <v>10593</v>
      </c>
      <c r="T3340" s="574" t="s">
        <v>11596</v>
      </c>
      <c r="U3340" s="574" t="s">
        <v>10594</v>
      </c>
      <c r="V3340" s="574" t="s">
        <v>10595</v>
      </c>
      <c r="W3340" s="575" t="s">
        <v>11639</v>
      </c>
      <c r="X3340" s="575" t="s">
        <v>11640</v>
      </c>
      <c r="Y3340" s="576" t="s">
        <v>11641</v>
      </c>
      <c r="Z3340" s="577" t="s">
        <v>11642</v>
      </c>
      <c r="AA3340" s="578" t="s">
        <v>11643</v>
      </c>
      <c r="AE3340"/>
    </row>
    <row r="3341" spans="1:31" s="563" customFormat="1">
      <c r="A3341"/>
      <c r="B3341"/>
      <c r="C3341" s="568">
        <v>2028</v>
      </c>
      <c r="D3341" s="569" t="s">
        <v>80</v>
      </c>
      <c r="E3341" s="569" t="s">
        <v>356</v>
      </c>
      <c r="F3341" s="573" t="s">
        <v>462</v>
      </c>
      <c r="G3341" s="569" t="s">
        <v>42</v>
      </c>
      <c r="H3341" s="569" t="s">
        <v>41</v>
      </c>
      <c r="I3341" s="575" t="s">
        <v>54</v>
      </c>
      <c r="J3341" s="569" t="s">
        <v>77</v>
      </c>
      <c r="K3341" s="569" t="s">
        <v>106</v>
      </c>
      <c r="L3341" s="570">
        <v>0.3</v>
      </c>
      <c r="M3341" s="571">
        <v>3.494924056835806</v>
      </c>
      <c r="N3341" s="572">
        <v>186.74345710344826</v>
      </c>
      <c r="O3341" s="668" t="s">
        <v>381</v>
      </c>
      <c r="P3341" s="668" t="s">
        <v>77</v>
      </c>
      <c r="Q3341" s="574" t="s">
        <v>10535</v>
      </c>
      <c r="R3341" s="574" t="s">
        <v>10536</v>
      </c>
      <c r="S3341" s="574" t="s">
        <v>10603</v>
      </c>
      <c r="T3341" s="574" t="s">
        <v>11596</v>
      </c>
      <c r="U3341" s="574" t="s">
        <v>10716</v>
      </c>
      <c r="V3341" s="574" t="s">
        <v>10717</v>
      </c>
      <c r="W3341" s="575" t="s">
        <v>11597</v>
      </c>
      <c r="X3341" s="575" t="s">
        <v>11598</v>
      </c>
      <c r="Y3341" s="576" t="s">
        <v>11644</v>
      </c>
      <c r="Z3341" s="577" t="s">
        <v>11645</v>
      </c>
      <c r="AA3341" s="578" t="s">
        <v>11601</v>
      </c>
      <c r="AE3341"/>
    </row>
    <row r="3342" spans="1:31" s="563" customFormat="1">
      <c r="A3342"/>
      <c r="B3342"/>
      <c r="C3342" s="568">
        <v>2028</v>
      </c>
      <c r="D3342" s="569" t="s">
        <v>80</v>
      </c>
      <c r="E3342" s="569" t="s">
        <v>356</v>
      </c>
      <c r="F3342" s="573" t="s">
        <v>462</v>
      </c>
      <c r="G3342" s="569" t="s">
        <v>42</v>
      </c>
      <c r="H3342" s="569" t="s">
        <v>41</v>
      </c>
      <c r="I3342" s="575" t="s">
        <v>54</v>
      </c>
      <c r="J3342" s="569" t="s">
        <v>77</v>
      </c>
      <c r="K3342" s="569" t="s">
        <v>93</v>
      </c>
      <c r="L3342" s="570">
        <v>0.7</v>
      </c>
      <c r="M3342" s="571">
        <v>8.1548227992835471</v>
      </c>
      <c r="N3342" s="572">
        <v>435.73473324137927</v>
      </c>
      <c r="O3342" s="668" t="s">
        <v>381</v>
      </c>
      <c r="P3342" s="668" t="s">
        <v>77</v>
      </c>
      <c r="Q3342" s="574" t="s">
        <v>10611</v>
      </c>
      <c r="R3342" s="574" t="s">
        <v>10612</v>
      </c>
      <c r="S3342" s="574" t="s">
        <v>10603</v>
      </c>
      <c r="T3342" s="574" t="s">
        <v>11596</v>
      </c>
      <c r="U3342" s="574" t="s">
        <v>10613</v>
      </c>
      <c r="V3342" s="574" t="s">
        <v>10614</v>
      </c>
      <c r="W3342" s="575" t="s">
        <v>11646</v>
      </c>
      <c r="X3342" s="575" t="s">
        <v>11647</v>
      </c>
      <c r="Y3342" s="576" t="s">
        <v>11644</v>
      </c>
      <c r="Z3342" s="577" t="s">
        <v>11648</v>
      </c>
      <c r="AA3342" s="578" t="s">
        <v>11649</v>
      </c>
      <c r="AE3342"/>
    </row>
    <row r="3343" spans="1:31" s="563" customFormat="1">
      <c r="A3343"/>
      <c r="B3343"/>
      <c r="C3343" s="568">
        <v>2028</v>
      </c>
      <c r="D3343" s="569" t="s">
        <v>80</v>
      </c>
      <c r="E3343" s="569" t="s">
        <v>356</v>
      </c>
      <c r="F3343" s="573" t="s">
        <v>462</v>
      </c>
      <c r="G3343" s="569" t="s">
        <v>42</v>
      </c>
      <c r="H3343" s="569" t="s">
        <v>41</v>
      </c>
      <c r="I3343" s="575" t="s">
        <v>54</v>
      </c>
      <c r="J3343" s="569" t="s">
        <v>349</v>
      </c>
      <c r="K3343" s="569" t="s">
        <v>115</v>
      </c>
      <c r="L3343" s="570">
        <v>1</v>
      </c>
      <c r="M3343" s="571">
        <v>6.1265107935858953</v>
      </c>
      <c r="N3343" s="572">
        <v>796.40591999999981</v>
      </c>
      <c r="O3343" s="668" t="s">
        <v>151</v>
      </c>
      <c r="P3343" s="668" t="s">
        <v>349</v>
      </c>
      <c r="Q3343" s="574" t="s">
        <v>10663</v>
      </c>
      <c r="R3343" s="574" t="s">
        <v>10664</v>
      </c>
      <c r="S3343" s="574" t="s">
        <v>10619</v>
      </c>
      <c r="T3343" s="574" t="s">
        <v>11596</v>
      </c>
      <c r="U3343" s="574" t="s">
        <v>10818</v>
      </c>
      <c r="V3343" s="574" t="s">
        <v>11650</v>
      </c>
      <c r="W3343" s="575" t="s">
        <v>11651</v>
      </c>
      <c r="X3343" s="575" t="s">
        <v>11652</v>
      </c>
      <c r="Y3343" s="576" t="s">
        <v>11653</v>
      </c>
      <c r="Z3343" s="577" t="s">
        <v>11654</v>
      </c>
      <c r="AA3343" s="578" t="s">
        <v>11655</v>
      </c>
      <c r="AE3343"/>
    </row>
    <row r="3344" spans="1:31" s="563" customFormat="1">
      <c r="A3344"/>
      <c r="B3344"/>
      <c r="C3344" s="568">
        <v>2028</v>
      </c>
      <c r="D3344" s="569" t="s">
        <v>80</v>
      </c>
      <c r="E3344" s="569" t="s">
        <v>356</v>
      </c>
      <c r="F3344" s="573" t="s">
        <v>462</v>
      </c>
      <c r="G3344" s="569" t="s">
        <v>42</v>
      </c>
      <c r="H3344" s="569" t="s">
        <v>41</v>
      </c>
      <c r="I3344" s="575" t="s">
        <v>54</v>
      </c>
      <c r="J3344" s="569" t="s">
        <v>76</v>
      </c>
      <c r="K3344" s="569" t="s">
        <v>115</v>
      </c>
      <c r="L3344" s="570">
        <v>0.9</v>
      </c>
      <c r="M3344" s="571">
        <v>9.8040539070206476E-2</v>
      </c>
      <c r="N3344" s="572">
        <v>114.68245247999998</v>
      </c>
      <c r="O3344" s="668" t="s">
        <v>151</v>
      </c>
      <c r="P3344" s="668" t="s">
        <v>76</v>
      </c>
      <c r="Q3344" s="574" t="s">
        <v>10663</v>
      </c>
      <c r="R3344" s="574" t="s">
        <v>10664</v>
      </c>
      <c r="S3344" s="574" t="s">
        <v>10627</v>
      </c>
      <c r="T3344" s="574" t="s">
        <v>11596</v>
      </c>
      <c r="U3344" s="574" t="s">
        <v>11656</v>
      </c>
      <c r="V3344" s="574" t="s">
        <v>11657</v>
      </c>
      <c r="W3344" s="575" t="s">
        <v>11651</v>
      </c>
      <c r="X3344" s="575" t="s">
        <v>11652</v>
      </c>
      <c r="Y3344" s="576" t="s">
        <v>11658</v>
      </c>
      <c r="Z3344" s="577" t="s">
        <v>11659</v>
      </c>
      <c r="AA3344" s="578" t="s">
        <v>11655</v>
      </c>
      <c r="AE3344"/>
    </row>
    <row r="3345" spans="1:31" s="563" customFormat="1">
      <c r="A3345"/>
      <c r="B3345"/>
      <c r="C3345" s="568">
        <v>2028</v>
      </c>
      <c r="D3345" s="569" t="s">
        <v>80</v>
      </c>
      <c r="E3345" s="569" t="s">
        <v>356</v>
      </c>
      <c r="F3345" s="573" t="s">
        <v>462</v>
      </c>
      <c r="G3345" s="569" t="s">
        <v>42</v>
      </c>
      <c r="H3345" s="569" t="s">
        <v>41</v>
      </c>
      <c r="I3345" s="575" t="s">
        <v>54</v>
      </c>
      <c r="J3345" s="569" t="s">
        <v>76</v>
      </c>
      <c r="K3345" s="569" t="s">
        <v>346</v>
      </c>
      <c r="L3345" s="570">
        <v>0.1</v>
      </c>
      <c r="M3345" s="571">
        <v>1.0893393230022945E-2</v>
      </c>
      <c r="N3345" s="572">
        <v>12.74249472</v>
      </c>
      <c r="O3345" s="668" t="s">
        <v>151</v>
      </c>
      <c r="P3345" s="668" t="s">
        <v>76</v>
      </c>
      <c r="Q3345" s="574" t="s">
        <v>10506</v>
      </c>
      <c r="R3345" s="574" t="s">
        <v>10507</v>
      </c>
      <c r="S3345" s="574" t="s">
        <v>10627</v>
      </c>
      <c r="T3345" s="574" t="s">
        <v>11596</v>
      </c>
      <c r="U3345" s="574" t="s">
        <v>11660</v>
      </c>
      <c r="V3345" s="574" t="s">
        <v>11661</v>
      </c>
      <c r="W3345" s="575" t="s">
        <v>11602</v>
      </c>
      <c r="X3345" s="575" t="s">
        <v>11603</v>
      </c>
      <c r="Y3345" s="576" t="s">
        <v>11658</v>
      </c>
      <c r="Z3345" s="577" t="s">
        <v>11662</v>
      </c>
      <c r="AA3345" s="578" t="s">
        <v>11605</v>
      </c>
      <c r="AE3345"/>
    </row>
    <row r="3346" spans="1:31" s="563" customFormat="1">
      <c r="A3346"/>
      <c r="B3346"/>
      <c r="C3346" s="568">
        <v>2028</v>
      </c>
      <c r="D3346" s="569" t="s">
        <v>80</v>
      </c>
      <c r="E3346" s="569" t="s">
        <v>356</v>
      </c>
      <c r="F3346" s="573" t="s">
        <v>462</v>
      </c>
      <c r="G3346" s="569" t="s">
        <v>42</v>
      </c>
      <c r="H3346" s="569" t="s">
        <v>41</v>
      </c>
      <c r="I3346" s="575" t="s">
        <v>54</v>
      </c>
      <c r="J3346" s="569" t="s">
        <v>74</v>
      </c>
      <c r="K3346" s="569" t="s">
        <v>115</v>
      </c>
      <c r="L3346" s="570">
        <v>0.6</v>
      </c>
      <c r="M3346" s="571">
        <v>0.82061737170091842</v>
      </c>
      <c r="N3346" s="572">
        <v>819.16037485714253</v>
      </c>
      <c r="O3346" s="668" t="s">
        <v>151</v>
      </c>
      <c r="P3346" s="668" t="s">
        <v>74</v>
      </c>
      <c r="Q3346" s="574" t="s">
        <v>10663</v>
      </c>
      <c r="R3346" s="574" t="s">
        <v>10664</v>
      </c>
      <c r="S3346" s="574" t="s">
        <v>10640</v>
      </c>
      <c r="T3346" s="574" t="s">
        <v>11596</v>
      </c>
      <c r="U3346" s="574" t="s">
        <v>11663</v>
      </c>
      <c r="V3346" s="574" t="s">
        <v>11664</v>
      </c>
      <c r="W3346" s="575" t="s">
        <v>11651</v>
      </c>
      <c r="X3346" s="575" t="s">
        <v>11652</v>
      </c>
      <c r="Y3346" s="576" t="s">
        <v>11665</v>
      </c>
      <c r="Z3346" s="577" t="s">
        <v>11666</v>
      </c>
      <c r="AA3346" s="578" t="s">
        <v>11655</v>
      </c>
      <c r="AE3346"/>
    </row>
    <row r="3347" spans="1:31" s="563" customFormat="1">
      <c r="A3347"/>
      <c r="B3347"/>
      <c r="C3347" s="568">
        <v>2028</v>
      </c>
      <c r="D3347" s="569" t="s">
        <v>80</v>
      </c>
      <c r="E3347" s="569" t="s">
        <v>356</v>
      </c>
      <c r="F3347" s="573" t="s">
        <v>462</v>
      </c>
      <c r="G3347" s="569" t="s">
        <v>42</v>
      </c>
      <c r="H3347" s="569" t="s">
        <v>41</v>
      </c>
      <c r="I3347" s="575" t="s">
        <v>54</v>
      </c>
      <c r="J3347" s="569" t="s">
        <v>74</v>
      </c>
      <c r="K3347" s="569" t="s">
        <v>346</v>
      </c>
      <c r="L3347" s="570">
        <v>0.4</v>
      </c>
      <c r="M3347" s="571">
        <v>0.54707824780061243</v>
      </c>
      <c r="N3347" s="572">
        <v>546.10691657142854</v>
      </c>
      <c r="O3347" s="668" t="s">
        <v>151</v>
      </c>
      <c r="P3347" s="668" t="s">
        <v>74</v>
      </c>
      <c r="Q3347" s="574" t="s">
        <v>10506</v>
      </c>
      <c r="R3347" s="574" t="s">
        <v>10507</v>
      </c>
      <c r="S3347" s="574" t="s">
        <v>10640</v>
      </c>
      <c r="T3347" s="574" t="s">
        <v>11596</v>
      </c>
      <c r="U3347" s="574" t="s">
        <v>11522</v>
      </c>
      <c r="V3347" s="574" t="s">
        <v>11667</v>
      </c>
      <c r="W3347" s="575" t="s">
        <v>11602</v>
      </c>
      <c r="X3347" s="575" t="s">
        <v>11603</v>
      </c>
      <c r="Y3347" s="576" t="s">
        <v>11665</v>
      </c>
      <c r="Z3347" s="577" t="s">
        <v>11668</v>
      </c>
      <c r="AA3347" s="578" t="s">
        <v>11605</v>
      </c>
      <c r="AE3347"/>
    </row>
    <row r="3348" spans="1:31" s="563" customFormat="1">
      <c r="A3348"/>
      <c r="B3348"/>
      <c r="C3348" s="568">
        <v>2028</v>
      </c>
      <c r="D3348" s="569" t="s">
        <v>80</v>
      </c>
      <c r="E3348" s="569" t="s">
        <v>356</v>
      </c>
      <c r="F3348" s="573" t="s">
        <v>462</v>
      </c>
      <c r="G3348" s="569" t="s">
        <v>42</v>
      </c>
      <c r="H3348" s="569" t="s">
        <v>41</v>
      </c>
      <c r="I3348" s="575" t="s">
        <v>54</v>
      </c>
      <c r="J3348" s="569" t="s">
        <v>351</v>
      </c>
      <c r="K3348" s="569" t="s">
        <v>100</v>
      </c>
      <c r="L3348" s="570">
        <v>1</v>
      </c>
      <c r="M3348" s="571">
        <v>3.5584928347537614</v>
      </c>
      <c r="N3348" s="572">
        <v>18.051867519999998</v>
      </c>
      <c r="O3348" s="668" t="s">
        <v>151</v>
      </c>
      <c r="P3348" s="668" t="s">
        <v>351</v>
      </c>
      <c r="Q3348" s="574" t="s">
        <v>10648</v>
      </c>
      <c r="R3348" s="574" t="s">
        <v>10649</v>
      </c>
      <c r="S3348" s="574" t="s">
        <v>10650</v>
      </c>
      <c r="T3348" s="574" t="s">
        <v>11596</v>
      </c>
      <c r="U3348" s="574" t="s">
        <v>10651</v>
      </c>
      <c r="V3348" s="574" t="s">
        <v>10652</v>
      </c>
      <c r="W3348" s="575" t="s">
        <v>11669</v>
      </c>
      <c r="X3348" s="575" t="s">
        <v>11670</v>
      </c>
      <c r="Y3348" s="576" t="s">
        <v>11671</v>
      </c>
      <c r="Z3348" s="577" t="s">
        <v>11672</v>
      </c>
      <c r="AA3348" s="578" t="s">
        <v>11673</v>
      </c>
      <c r="AE3348"/>
    </row>
    <row r="3349" spans="1:31" s="563" customFormat="1">
      <c r="A3349"/>
      <c r="B3349"/>
      <c r="C3349" s="568">
        <v>2028</v>
      </c>
      <c r="D3349" s="569" t="s">
        <v>80</v>
      </c>
      <c r="E3349" s="569" t="s">
        <v>356</v>
      </c>
      <c r="F3349" s="573" t="s">
        <v>462</v>
      </c>
      <c r="G3349" s="569" t="s">
        <v>42</v>
      </c>
      <c r="H3349" s="569" t="s">
        <v>41</v>
      </c>
      <c r="I3349" s="575" t="s">
        <v>54</v>
      </c>
      <c r="J3349" s="569" t="s">
        <v>67</v>
      </c>
      <c r="K3349" s="569" t="s">
        <v>81</v>
      </c>
      <c r="L3349" s="570">
        <v>1</v>
      </c>
      <c r="M3349" s="571">
        <v>4.3174781476495365</v>
      </c>
      <c r="N3349" s="572">
        <v>25.905071683516486</v>
      </c>
      <c r="O3349" s="668" t="s">
        <v>382</v>
      </c>
      <c r="P3349" s="668" t="s">
        <v>67</v>
      </c>
      <c r="Q3349" s="574" t="s">
        <v>10591</v>
      </c>
      <c r="R3349" s="574" t="s">
        <v>10592</v>
      </c>
      <c r="S3349" s="574" t="s">
        <v>10658</v>
      </c>
      <c r="T3349" s="574" t="s">
        <v>11596</v>
      </c>
      <c r="U3349" s="574" t="s">
        <v>10659</v>
      </c>
      <c r="V3349" s="574" t="s">
        <v>10660</v>
      </c>
      <c r="W3349" s="575" t="s">
        <v>11639</v>
      </c>
      <c r="X3349" s="575" t="s">
        <v>11640</v>
      </c>
      <c r="Y3349" s="576" t="s">
        <v>11674</v>
      </c>
      <c r="Z3349" s="577" t="s">
        <v>11675</v>
      </c>
      <c r="AA3349" s="578" t="s">
        <v>11643</v>
      </c>
      <c r="AE3349"/>
    </row>
    <row r="3350" spans="1:31" s="563" customFormat="1">
      <c r="A3350"/>
      <c r="B3350"/>
      <c r="C3350" s="568">
        <v>2028</v>
      </c>
      <c r="D3350" s="569" t="s">
        <v>80</v>
      </c>
      <c r="E3350" s="569" t="s">
        <v>356</v>
      </c>
      <c r="F3350" s="573" t="s">
        <v>462</v>
      </c>
      <c r="G3350" s="569" t="s">
        <v>42</v>
      </c>
      <c r="H3350" s="569" t="s">
        <v>41</v>
      </c>
      <c r="I3350" s="575" t="s">
        <v>54</v>
      </c>
      <c r="J3350" s="569" t="s">
        <v>66</v>
      </c>
      <c r="K3350" s="569" t="s">
        <v>115</v>
      </c>
      <c r="L3350" s="570">
        <v>0.9</v>
      </c>
      <c r="M3350" s="571">
        <v>10.453622076409781</v>
      </c>
      <c r="N3350" s="572">
        <v>582.86411287912074</v>
      </c>
      <c r="O3350" s="668" t="s">
        <v>381</v>
      </c>
      <c r="P3350" s="668" t="s">
        <v>66</v>
      </c>
      <c r="Q3350" s="574" t="s">
        <v>10663</v>
      </c>
      <c r="R3350" s="574" t="s">
        <v>10664</v>
      </c>
      <c r="S3350" s="574" t="s">
        <v>10665</v>
      </c>
      <c r="T3350" s="574" t="s">
        <v>11596</v>
      </c>
      <c r="U3350" s="574" t="s">
        <v>10666</v>
      </c>
      <c r="V3350" s="574" t="s">
        <v>10667</v>
      </c>
      <c r="W3350" s="575" t="s">
        <v>11651</v>
      </c>
      <c r="X3350" s="575" t="s">
        <v>11652</v>
      </c>
      <c r="Y3350" s="576" t="s">
        <v>11676</v>
      </c>
      <c r="Z3350" s="577" t="s">
        <v>11677</v>
      </c>
      <c r="AA3350" s="578" t="s">
        <v>11655</v>
      </c>
      <c r="AE3350"/>
    </row>
    <row r="3351" spans="1:31" s="563" customFormat="1">
      <c r="A3351"/>
      <c r="B3351"/>
      <c r="C3351" s="568">
        <v>2028</v>
      </c>
      <c r="D3351" s="569" t="s">
        <v>80</v>
      </c>
      <c r="E3351" s="569" t="s">
        <v>356</v>
      </c>
      <c r="F3351" s="573" t="s">
        <v>462</v>
      </c>
      <c r="G3351" s="569" t="s">
        <v>42</v>
      </c>
      <c r="H3351" s="569" t="s">
        <v>41</v>
      </c>
      <c r="I3351" s="575" t="s">
        <v>54</v>
      </c>
      <c r="J3351" s="569" t="s">
        <v>66</v>
      </c>
      <c r="K3351" s="569" t="s">
        <v>310</v>
      </c>
      <c r="L3351" s="570">
        <v>0.1</v>
      </c>
      <c r="M3351" s="571">
        <v>1.1615135640455314</v>
      </c>
      <c r="N3351" s="572">
        <v>64.762679208791212</v>
      </c>
      <c r="O3351" s="668" t="s">
        <v>381</v>
      </c>
      <c r="P3351" s="668" t="s">
        <v>66</v>
      </c>
      <c r="Q3351" s="574" t="s">
        <v>10673</v>
      </c>
      <c r="R3351" s="574" t="s">
        <v>10674</v>
      </c>
      <c r="S3351" s="574" t="s">
        <v>10665</v>
      </c>
      <c r="T3351" s="574" t="s">
        <v>11596</v>
      </c>
      <c r="U3351" s="574" t="s">
        <v>10675</v>
      </c>
      <c r="V3351" s="574" t="s">
        <v>10676</v>
      </c>
      <c r="W3351" s="575" t="s">
        <v>11678</v>
      </c>
      <c r="X3351" s="575" t="s">
        <v>11679</v>
      </c>
      <c r="Y3351" s="576" t="s">
        <v>11676</v>
      </c>
      <c r="Z3351" s="577" t="s">
        <v>11680</v>
      </c>
      <c r="AA3351" s="578" t="s">
        <v>11681</v>
      </c>
      <c r="AE3351"/>
    </row>
    <row r="3352" spans="1:31" s="563" customFormat="1">
      <c r="A3352"/>
      <c r="B3352"/>
      <c r="C3352" s="568">
        <v>2028</v>
      </c>
      <c r="D3352" s="569" t="s">
        <v>80</v>
      </c>
      <c r="E3352" s="569" t="s">
        <v>356</v>
      </c>
      <c r="F3352" s="573" t="s">
        <v>462</v>
      </c>
      <c r="G3352" s="569" t="s">
        <v>42</v>
      </c>
      <c r="H3352" s="569" t="s">
        <v>41</v>
      </c>
      <c r="I3352" s="575" t="s">
        <v>54</v>
      </c>
      <c r="J3352" s="569" t="s">
        <v>348</v>
      </c>
      <c r="K3352" s="569" t="s">
        <v>115</v>
      </c>
      <c r="L3352" s="570">
        <v>1</v>
      </c>
      <c r="M3352" s="571">
        <v>10.673558238304462</v>
      </c>
      <c r="N3352" s="572">
        <v>1380.4369279999999</v>
      </c>
      <c r="O3352" s="668" t="s">
        <v>151</v>
      </c>
      <c r="P3352" s="668" t="s">
        <v>348</v>
      </c>
      <c r="Q3352" s="574" t="s">
        <v>10663</v>
      </c>
      <c r="R3352" s="574" t="s">
        <v>10664</v>
      </c>
      <c r="S3352" s="574" t="s">
        <v>10689</v>
      </c>
      <c r="T3352" s="574" t="s">
        <v>11596</v>
      </c>
      <c r="U3352" s="574" t="s">
        <v>11682</v>
      </c>
      <c r="V3352" s="574" t="s">
        <v>11683</v>
      </c>
      <c r="W3352" s="575" t="s">
        <v>11651</v>
      </c>
      <c r="X3352" s="575" t="s">
        <v>11652</v>
      </c>
      <c r="Y3352" s="576" t="s">
        <v>11684</v>
      </c>
      <c r="Z3352" s="577" t="s">
        <v>11685</v>
      </c>
      <c r="AA3352" s="578" t="s">
        <v>11655</v>
      </c>
      <c r="AE3352"/>
    </row>
    <row r="3353" spans="1:31" s="563" customFormat="1">
      <c r="A3353"/>
      <c r="B3353"/>
      <c r="C3353" s="568">
        <v>2028</v>
      </c>
      <c r="D3353" s="569" t="s">
        <v>80</v>
      </c>
      <c r="E3353" s="569" t="s">
        <v>357</v>
      </c>
      <c r="F3353" s="573" t="s">
        <v>462</v>
      </c>
      <c r="G3353" s="569" t="s">
        <v>42</v>
      </c>
      <c r="H3353" s="569" t="s">
        <v>41</v>
      </c>
      <c r="I3353" s="575" t="s">
        <v>54</v>
      </c>
      <c r="J3353" s="569" t="s">
        <v>352</v>
      </c>
      <c r="K3353" s="569" t="s">
        <v>106</v>
      </c>
      <c r="L3353" s="570">
        <v>0.7</v>
      </c>
      <c r="M3353" s="571">
        <v>2.2132159029071818</v>
      </c>
      <c r="N3353" s="572">
        <v>90.675857999999977</v>
      </c>
      <c r="O3353" s="668" t="s">
        <v>151</v>
      </c>
      <c r="P3353" s="668" t="s">
        <v>352</v>
      </c>
      <c r="Q3353" s="574" t="s">
        <v>10535</v>
      </c>
      <c r="R3353" s="574" t="s">
        <v>10536</v>
      </c>
      <c r="S3353" s="574" t="s">
        <v>10508</v>
      </c>
      <c r="T3353" s="574" t="s">
        <v>11596</v>
      </c>
      <c r="U3353" s="574" t="s">
        <v>10958</v>
      </c>
      <c r="V3353" s="574" t="s">
        <v>11298</v>
      </c>
      <c r="W3353" s="575" t="s">
        <v>11597</v>
      </c>
      <c r="X3353" s="575" t="s">
        <v>11598</v>
      </c>
      <c r="Y3353" s="576" t="s">
        <v>11599</v>
      </c>
      <c r="Z3353" s="577" t="s">
        <v>11686</v>
      </c>
      <c r="AA3353" s="578" t="s">
        <v>11687</v>
      </c>
      <c r="AE3353"/>
    </row>
    <row r="3354" spans="1:31" s="563" customFormat="1">
      <c r="A3354"/>
      <c r="B3354"/>
      <c r="C3354" s="568">
        <v>2028</v>
      </c>
      <c r="D3354" s="569" t="s">
        <v>80</v>
      </c>
      <c r="E3354" s="569" t="s">
        <v>357</v>
      </c>
      <c r="F3354" s="573" t="s">
        <v>462</v>
      </c>
      <c r="G3354" s="569" t="s">
        <v>42</v>
      </c>
      <c r="H3354" s="569" t="s">
        <v>41</v>
      </c>
      <c r="I3354" s="575" t="s">
        <v>54</v>
      </c>
      <c r="J3354" s="569" t="s">
        <v>352</v>
      </c>
      <c r="K3354" s="569" t="s">
        <v>346</v>
      </c>
      <c r="L3354" s="570">
        <v>0.3</v>
      </c>
      <c r="M3354" s="571">
        <v>0.94852110124593514</v>
      </c>
      <c r="N3354" s="572">
        <v>38.861081999999989</v>
      </c>
      <c r="O3354" s="668" t="s">
        <v>151</v>
      </c>
      <c r="P3354" s="668" t="s">
        <v>352</v>
      </c>
      <c r="Q3354" s="574" t="s">
        <v>10506</v>
      </c>
      <c r="R3354" s="574" t="s">
        <v>10507</v>
      </c>
      <c r="S3354" s="574" t="s">
        <v>10508</v>
      </c>
      <c r="T3354" s="574" t="s">
        <v>11596</v>
      </c>
      <c r="U3354" s="574" t="s">
        <v>10510</v>
      </c>
      <c r="V3354" s="574" t="s">
        <v>10511</v>
      </c>
      <c r="W3354" s="575" t="s">
        <v>11602</v>
      </c>
      <c r="X3354" s="575" t="s">
        <v>11603</v>
      </c>
      <c r="Y3354" s="576" t="s">
        <v>11599</v>
      </c>
      <c r="Z3354" s="577" t="s">
        <v>11688</v>
      </c>
      <c r="AA3354" s="578" t="s">
        <v>11689</v>
      </c>
      <c r="AE3354"/>
    </row>
    <row r="3355" spans="1:31" s="563" customFormat="1">
      <c r="A3355"/>
      <c r="B3355"/>
      <c r="C3355" s="568">
        <v>2028</v>
      </c>
      <c r="D3355" s="569" t="s">
        <v>80</v>
      </c>
      <c r="E3355" s="569" t="s">
        <v>357</v>
      </c>
      <c r="F3355" s="573" t="s">
        <v>462</v>
      </c>
      <c r="G3355" s="569" t="s">
        <v>42</v>
      </c>
      <c r="H3355" s="569" t="s">
        <v>41</v>
      </c>
      <c r="I3355" s="575" t="s">
        <v>54</v>
      </c>
      <c r="J3355" s="569" t="s">
        <v>116</v>
      </c>
      <c r="K3355" s="569" t="s">
        <v>90</v>
      </c>
      <c r="L3355" s="570">
        <v>0.5</v>
      </c>
      <c r="M3355" s="571">
        <v>2.7146345268948666</v>
      </c>
      <c r="N3355" s="572">
        <v>12.271920631578947</v>
      </c>
      <c r="O3355" s="668" t="s">
        <v>382</v>
      </c>
      <c r="P3355" s="668" t="s">
        <v>116</v>
      </c>
      <c r="Q3355" s="574" t="s">
        <v>10517</v>
      </c>
      <c r="R3355" s="574" t="s">
        <v>10518</v>
      </c>
      <c r="S3355" s="574" t="s">
        <v>10519</v>
      </c>
      <c r="T3355" s="574" t="s">
        <v>11596</v>
      </c>
      <c r="U3355" s="574" t="s">
        <v>10520</v>
      </c>
      <c r="V3355" s="574" t="s">
        <v>10521</v>
      </c>
      <c r="W3355" s="575" t="s">
        <v>11606</v>
      </c>
      <c r="X3355" s="575" t="s">
        <v>11607</v>
      </c>
      <c r="Y3355" s="576" t="s">
        <v>11608</v>
      </c>
      <c r="Z3355" s="577" t="s">
        <v>11690</v>
      </c>
      <c r="AA3355" s="578" t="s">
        <v>11691</v>
      </c>
      <c r="AE3355"/>
    </row>
    <row r="3356" spans="1:31" s="563" customFormat="1">
      <c r="A3356"/>
      <c r="B3356"/>
      <c r="C3356" s="568">
        <v>2028</v>
      </c>
      <c r="D3356" s="569" t="s">
        <v>80</v>
      </c>
      <c r="E3356" s="569" t="s">
        <v>357</v>
      </c>
      <c r="F3356" s="573" t="s">
        <v>462</v>
      </c>
      <c r="G3356" s="569" t="s">
        <v>42</v>
      </c>
      <c r="H3356" s="569" t="s">
        <v>41</v>
      </c>
      <c r="I3356" s="575" t="s">
        <v>54</v>
      </c>
      <c r="J3356" s="569" t="s">
        <v>116</v>
      </c>
      <c r="K3356" s="569" t="s">
        <v>330</v>
      </c>
      <c r="L3356" s="570">
        <v>0.5</v>
      </c>
      <c r="M3356" s="571">
        <v>2.7146345268948666</v>
      </c>
      <c r="N3356" s="572">
        <v>12.271920631578947</v>
      </c>
      <c r="O3356" s="668" t="s">
        <v>382</v>
      </c>
      <c r="P3356" s="668" t="s">
        <v>116</v>
      </c>
      <c r="Q3356" s="574" t="s">
        <v>10545</v>
      </c>
      <c r="R3356" s="574" t="s">
        <v>10546</v>
      </c>
      <c r="S3356" s="574" t="s">
        <v>10519</v>
      </c>
      <c r="T3356" s="574" t="s">
        <v>11596</v>
      </c>
      <c r="U3356" s="574" t="s">
        <v>11139</v>
      </c>
      <c r="V3356" s="574" t="s">
        <v>11140</v>
      </c>
      <c r="W3356" s="575" t="s">
        <v>11692</v>
      </c>
      <c r="X3356" s="575" t="s">
        <v>11693</v>
      </c>
      <c r="Y3356" s="576" t="s">
        <v>11608</v>
      </c>
      <c r="Z3356" s="577" t="s">
        <v>11694</v>
      </c>
      <c r="AA3356" s="578" t="s">
        <v>11695</v>
      </c>
      <c r="AE3356"/>
    </row>
    <row r="3357" spans="1:31" s="563" customFormat="1">
      <c r="A3357"/>
      <c r="B3357"/>
      <c r="C3357" s="568">
        <v>2028</v>
      </c>
      <c r="D3357" s="569" t="s">
        <v>80</v>
      </c>
      <c r="E3357" s="569" t="s">
        <v>357</v>
      </c>
      <c r="F3357" s="573" t="s">
        <v>462</v>
      </c>
      <c r="G3357" s="569" t="s">
        <v>42</v>
      </c>
      <c r="H3357" s="569" t="s">
        <v>41</v>
      </c>
      <c r="I3357" s="575" t="s">
        <v>54</v>
      </c>
      <c r="J3357" s="569" t="s">
        <v>109</v>
      </c>
      <c r="K3357" s="569" t="s">
        <v>90</v>
      </c>
      <c r="L3357" s="570">
        <v>1</v>
      </c>
      <c r="M3357" s="571">
        <v>12.297131643168987</v>
      </c>
      <c r="N3357" s="572">
        <v>490.87682526315785</v>
      </c>
      <c r="O3357" s="668" t="s">
        <v>381</v>
      </c>
      <c r="P3357" s="668" t="s">
        <v>109</v>
      </c>
      <c r="Q3357" s="574" t="s">
        <v>10517</v>
      </c>
      <c r="R3357" s="574" t="s">
        <v>10518</v>
      </c>
      <c r="S3357" s="574" t="s">
        <v>10537</v>
      </c>
      <c r="T3357" s="574" t="s">
        <v>11596</v>
      </c>
      <c r="U3357" s="574" t="s">
        <v>11611</v>
      </c>
      <c r="V3357" s="574" t="s">
        <v>11612</v>
      </c>
      <c r="W3357" s="575" t="s">
        <v>11606</v>
      </c>
      <c r="X3357" s="575" t="s">
        <v>11607</v>
      </c>
      <c r="Y3357" s="576" t="s">
        <v>11613</v>
      </c>
      <c r="Z3357" s="577" t="s">
        <v>11696</v>
      </c>
      <c r="AA3357" s="578" t="s">
        <v>11691</v>
      </c>
      <c r="AE3357"/>
    </row>
    <row r="3358" spans="1:31" s="563" customFormat="1">
      <c r="A3358"/>
      <c r="B3358"/>
      <c r="C3358" s="568">
        <v>2028</v>
      </c>
      <c r="D3358" s="569" t="s">
        <v>80</v>
      </c>
      <c r="E3358" s="569" t="s">
        <v>357</v>
      </c>
      <c r="F3358" s="573" t="s">
        <v>462</v>
      </c>
      <c r="G3358" s="569" t="s">
        <v>42</v>
      </c>
      <c r="H3358" s="569" t="s">
        <v>41</v>
      </c>
      <c r="I3358" s="575" t="s">
        <v>54</v>
      </c>
      <c r="J3358" s="569" t="s">
        <v>350</v>
      </c>
      <c r="K3358" s="569" t="s">
        <v>111</v>
      </c>
      <c r="L3358" s="570">
        <v>1</v>
      </c>
      <c r="M3358" s="571">
        <v>6.9262503738230121</v>
      </c>
      <c r="N3358" s="572">
        <v>829.03641599999992</v>
      </c>
      <c r="O3358" s="668" t="s">
        <v>151</v>
      </c>
      <c r="P3358" s="668" t="s">
        <v>350</v>
      </c>
      <c r="Q3358" s="574" t="s">
        <v>10632</v>
      </c>
      <c r="R3358" s="574" t="s">
        <v>10633</v>
      </c>
      <c r="S3358" s="574" t="s">
        <v>10547</v>
      </c>
      <c r="T3358" s="574" t="s">
        <v>11596</v>
      </c>
      <c r="U3358" s="574" t="s">
        <v>10982</v>
      </c>
      <c r="V3358" s="574" t="s">
        <v>11615</v>
      </c>
      <c r="W3358" s="575" t="s">
        <v>11616</v>
      </c>
      <c r="X3358" s="575" t="s">
        <v>11617</v>
      </c>
      <c r="Y3358" s="576" t="s">
        <v>11618</v>
      </c>
      <c r="Z3358" s="577" t="s">
        <v>11697</v>
      </c>
      <c r="AA3358" s="578" t="s">
        <v>11698</v>
      </c>
      <c r="AE3358"/>
    </row>
    <row r="3359" spans="1:31" s="563" customFormat="1">
      <c r="A3359"/>
      <c r="B3359"/>
      <c r="C3359" s="568">
        <v>2028</v>
      </c>
      <c r="D3359" s="569" t="s">
        <v>80</v>
      </c>
      <c r="E3359" s="569" t="s">
        <v>357</v>
      </c>
      <c r="F3359" s="573" t="s">
        <v>462</v>
      </c>
      <c r="G3359" s="569" t="s">
        <v>42</v>
      </c>
      <c r="H3359" s="569" t="s">
        <v>41</v>
      </c>
      <c r="I3359" s="575" t="s">
        <v>54</v>
      </c>
      <c r="J3359" s="569" t="s">
        <v>99</v>
      </c>
      <c r="K3359" s="569" t="s">
        <v>272</v>
      </c>
      <c r="L3359" s="570">
        <v>0.5</v>
      </c>
      <c r="M3359" s="571">
        <v>1.4385076829056835</v>
      </c>
      <c r="N3359" s="572">
        <v>362.70343199999991</v>
      </c>
      <c r="O3359" s="668" t="s">
        <v>151</v>
      </c>
      <c r="P3359" s="668" t="s">
        <v>99</v>
      </c>
      <c r="Q3359" s="574" t="s">
        <v>11621</v>
      </c>
      <c r="R3359" s="574" t="s">
        <v>11622</v>
      </c>
      <c r="S3359" s="574" t="s">
        <v>10557</v>
      </c>
      <c r="T3359" s="574" t="s">
        <v>11596</v>
      </c>
      <c r="U3359" s="574" t="s">
        <v>11623</v>
      </c>
      <c r="V3359" s="574" t="s">
        <v>11624</v>
      </c>
      <c r="W3359" s="575" t="s">
        <v>11625</v>
      </c>
      <c r="X3359" s="575" t="s">
        <v>11626</v>
      </c>
      <c r="Y3359" s="576" t="s">
        <v>11627</v>
      </c>
      <c r="Z3359" s="577" t="s">
        <v>11699</v>
      </c>
      <c r="AA3359" s="578" t="s">
        <v>11700</v>
      </c>
      <c r="AE3359"/>
    </row>
    <row r="3360" spans="1:31" s="563" customFormat="1">
      <c r="A3360"/>
      <c r="B3360"/>
      <c r="C3360" s="568">
        <v>2028</v>
      </c>
      <c r="D3360" s="569" t="s">
        <v>80</v>
      </c>
      <c r="E3360" s="569" t="s">
        <v>357</v>
      </c>
      <c r="F3360" s="573" t="s">
        <v>462</v>
      </c>
      <c r="G3360" s="569" t="s">
        <v>42</v>
      </c>
      <c r="H3360" s="569" t="s">
        <v>41</v>
      </c>
      <c r="I3360" s="575" t="s">
        <v>54</v>
      </c>
      <c r="J3360" s="569" t="s">
        <v>99</v>
      </c>
      <c r="K3360" s="569" t="s">
        <v>346</v>
      </c>
      <c r="L3360" s="570">
        <v>0.5</v>
      </c>
      <c r="M3360" s="571">
        <v>1.4385076829056835</v>
      </c>
      <c r="N3360" s="572">
        <v>362.70343199999991</v>
      </c>
      <c r="O3360" s="668" t="s">
        <v>151</v>
      </c>
      <c r="P3360" s="668" t="s">
        <v>99</v>
      </c>
      <c r="Q3360" s="574" t="s">
        <v>10506</v>
      </c>
      <c r="R3360" s="574" t="s">
        <v>10507</v>
      </c>
      <c r="S3360" s="574" t="s">
        <v>10557</v>
      </c>
      <c r="T3360" s="574" t="s">
        <v>11596</v>
      </c>
      <c r="U3360" s="574" t="s">
        <v>11630</v>
      </c>
      <c r="V3360" s="574" t="s">
        <v>11631</v>
      </c>
      <c r="W3360" s="575" t="s">
        <v>11602</v>
      </c>
      <c r="X3360" s="575" t="s">
        <v>11603</v>
      </c>
      <c r="Y3360" s="576" t="s">
        <v>11627</v>
      </c>
      <c r="Z3360" s="577" t="s">
        <v>11701</v>
      </c>
      <c r="AA3360" s="578" t="s">
        <v>11689</v>
      </c>
      <c r="AE3360"/>
    </row>
    <row r="3361" spans="1:31" s="563" customFormat="1">
      <c r="A3361"/>
      <c r="B3361"/>
      <c r="C3361" s="568">
        <v>2028</v>
      </c>
      <c r="D3361" s="569" t="s">
        <v>80</v>
      </c>
      <c r="E3361" s="569" t="s">
        <v>357</v>
      </c>
      <c r="F3361" s="573" t="s">
        <v>462</v>
      </c>
      <c r="G3361" s="569" t="s">
        <v>42</v>
      </c>
      <c r="H3361" s="569" t="s">
        <v>41</v>
      </c>
      <c r="I3361" s="575" t="s">
        <v>54</v>
      </c>
      <c r="J3361" s="569" t="s">
        <v>96</v>
      </c>
      <c r="K3361" s="569" t="s">
        <v>346</v>
      </c>
      <c r="L3361" s="570">
        <v>1</v>
      </c>
      <c r="M3361" s="571">
        <v>5.0255715700499304E-2</v>
      </c>
      <c r="N3361" s="572">
        <v>103.62955199999999</v>
      </c>
      <c r="O3361" s="668" t="s">
        <v>151</v>
      </c>
      <c r="P3361" s="668" t="s">
        <v>96</v>
      </c>
      <c r="Q3361" s="574" t="s">
        <v>10506</v>
      </c>
      <c r="R3361" s="574" t="s">
        <v>10507</v>
      </c>
      <c r="S3361" s="574" t="s">
        <v>10565</v>
      </c>
      <c r="T3361" s="574" t="s">
        <v>11596</v>
      </c>
      <c r="U3361" s="574" t="s">
        <v>11633</v>
      </c>
      <c r="V3361" s="574" t="s">
        <v>11634</v>
      </c>
      <c r="W3361" s="575" t="s">
        <v>11602</v>
      </c>
      <c r="X3361" s="575" t="s">
        <v>11603</v>
      </c>
      <c r="Y3361" s="576" t="s">
        <v>11635</v>
      </c>
      <c r="Z3361" s="577" t="s">
        <v>11702</v>
      </c>
      <c r="AA3361" s="578" t="s">
        <v>11689</v>
      </c>
      <c r="AE3361"/>
    </row>
    <row r="3362" spans="1:31" s="563" customFormat="1">
      <c r="A3362"/>
      <c r="B3362"/>
      <c r="C3362" s="568">
        <v>2028</v>
      </c>
      <c r="D3362" s="569" t="s">
        <v>80</v>
      </c>
      <c r="E3362" s="569" t="s">
        <v>357</v>
      </c>
      <c r="F3362" s="573" t="s">
        <v>462</v>
      </c>
      <c r="G3362" s="569" t="s">
        <v>42</v>
      </c>
      <c r="H3362" s="569" t="s">
        <v>41</v>
      </c>
      <c r="I3362" s="575" t="s">
        <v>54</v>
      </c>
      <c r="J3362" s="569" t="s">
        <v>87</v>
      </c>
      <c r="K3362" s="569" t="s">
        <v>106</v>
      </c>
      <c r="L3362" s="570">
        <v>0.5</v>
      </c>
      <c r="M3362" s="571">
        <v>1.3070744606918607</v>
      </c>
      <c r="N3362" s="572">
        <v>58.29162299999998</v>
      </c>
      <c r="O3362" s="668" t="s">
        <v>151</v>
      </c>
      <c r="P3362" s="668" t="s">
        <v>87</v>
      </c>
      <c r="Q3362" s="574" t="s">
        <v>10535</v>
      </c>
      <c r="R3362" s="574" t="s">
        <v>10536</v>
      </c>
      <c r="S3362" s="574" t="s">
        <v>10572</v>
      </c>
      <c r="T3362" s="574" t="s">
        <v>11596</v>
      </c>
      <c r="U3362" s="574" t="s">
        <v>10580</v>
      </c>
      <c r="V3362" s="574" t="s">
        <v>10581</v>
      </c>
      <c r="W3362" s="575" t="s">
        <v>11597</v>
      </c>
      <c r="X3362" s="575" t="s">
        <v>11598</v>
      </c>
      <c r="Y3362" s="576" t="s">
        <v>11637</v>
      </c>
      <c r="Z3362" s="577" t="s">
        <v>11703</v>
      </c>
      <c r="AA3362" s="578" t="s">
        <v>11687</v>
      </c>
      <c r="AE3362"/>
    </row>
    <row r="3363" spans="1:31" s="563" customFormat="1">
      <c r="A3363"/>
      <c r="B3363"/>
      <c r="C3363" s="568">
        <v>2028</v>
      </c>
      <c r="D3363" s="569" t="s">
        <v>80</v>
      </c>
      <c r="E3363" s="569" t="s">
        <v>357</v>
      </c>
      <c r="F3363" s="573" t="s">
        <v>462</v>
      </c>
      <c r="G3363" s="569" t="s">
        <v>42</v>
      </c>
      <c r="H3363" s="569" t="s">
        <v>41</v>
      </c>
      <c r="I3363" s="575" t="s">
        <v>54</v>
      </c>
      <c r="J3363" s="569" t="s">
        <v>87</v>
      </c>
      <c r="K3363" s="569" t="s">
        <v>100</v>
      </c>
      <c r="L3363" s="570">
        <v>0.5</v>
      </c>
      <c r="M3363" s="571">
        <v>1.3070744606918607</v>
      </c>
      <c r="N3363" s="572">
        <v>58.29162299999998</v>
      </c>
      <c r="O3363" s="668" t="s">
        <v>151</v>
      </c>
      <c r="P3363" s="668" t="s">
        <v>87</v>
      </c>
      <c r="Q3363" s="574" t="s">
        <v>10648</v>
      </c>
      <c r="R3363" s="574" t="s">
        <v>10649</v>
      </c>
      <c r="S3363" s="574" t="s">
        <v>10572</v>
      </c>
      <c r="T3363" s="574" t="s">
        <v>11596</v>
      </c>
      <c r="U3363" s="574" t="s">
        <v>11704</v>
      </c>
      <c r="V3363" s="574" t="s">
        <v>11705</v>
      </c>
      <c r="W3363" s="575" t="s">
        <v>11669</v>
      </c>
      <c r="X3363" s="575" t="s">
        <v>11670</v>
      </c>
      <c r="Y3363" s="576" t="s">
        <v>11637</v>
      </c>
      <c r="Z3363" s="577" t="s">
        <v>11706</v>
      </c>
      <c r="AA3363" s="578" t="s">
        <v>11707</v>
      </c>
      <c r="AE3363"/>
    </row>
    <row r="3364" spans="1:31" s="563" customFormat="1">
      <c r="A3364"/>
      <c r="B3364"/>
      <c r="C3364" s="568">
        <v>2028</v>
      </c>
      <c r="D3364" s="569" t="s">
        <v>80</v>
      </c>
      <c r="E3364" s="569" t="s">
        <v>357</v>
      </c>
      <c r="F3364" s="573" t="s">
        <v>462</v>
      </c>
      <c r="G3364" s="569" t="s">
        <v>42</v>
      </c>
      <c r="H3364" s="569" t="s">
        <v>41</v>
      </c>
      <c r="I3364" s="575" t="s">
        <v>54</v>
      </c>
      <c r="J3364" s="569" t="s">
        <v>83</v>
      </c>
      <c r="K3364" s="569" t="s">
        <v>81</v>
      </c>
      <c r="L3364" s="570">
        <v>1</v>
      </c>
      <c r="M3364" s="571">
        <v>36.684140818608725</v>
      </c>
      <c r="N3364" s="572">
        <v>90.586522179310336</v>
      </c>
      <c r="O3364" s="668" t="s">
        <v>382</v>
      </c>
      <c r="P3364" s="668" t="s">
        <v>83</v>
      </c>
      <c r="Q3364" s="574" t="s">
        <v>10591</v>
      </c>
      <c r="R3364" s="574" t="s">
        <v>10592</v>
      </c>
      <c r="S3364" s="574" t="s">
        <v>10593</v>
      </c>
      <c r="T3364" s="574" t="s">
        <v>11596</v>
      </c>
      <c r="U3364" s="574" t="s">
        <v>10594</v>
      </c>
      <c r="V3364" s="574" t="s">
        <v>10595</v>
      </c>
      <c r="W3364" s="575" t="s">
        <v>11639</v>
      </c>
      <c r="X3364" s="575" t="s">
        <v>11640</v>
      </c>
      <c r="Y3364" s="576" t="s">
        <v>11641</v>
      </c>
      <c r="Z3364" s="577" t="s">
        <v>11708</v>
      </c>
      <c r="AA3364" s="578" t="s">
        <v>11709</v>
      </c>
      <c r="AE3364"/>
    </row>
    <row r="3365" spans="1:31" s="563" customFormat="1">
      <c r="A3365"/>
      <c r="B3365"/>
      <c r="C3365" s="568">
        <v>2028</v>
      </c>
      <c r="D3365" s="569" t="s">
        <v>80</v>
      </c>
      <c r="E3365" s="569" t="s">
        <v>357</v>
      </c>
      <c r="F3365" s="573" t="s">
        <v>462</v>
      </c>
      <c r="G3365" s="569" t="s">
        <v>42</v>
      </c>
      <c r="H3365" s="569" t="s">
        <v>41</v>
      </c>
      <c r="I3365" s="575" t="s">
        <v>54</v>
      </c>
      <c r="J3365" s="569" t="s">
        <v>77</v>
      </c>
      <c r="K3365" s="569" t="s">
        <v>93</v>
      </c>
      <c r="L3365" s="570">
        <v>1</v>
      </c>
      <c r="M3365" s="571">
        <v>47.246285873010656</v>
      </c>
      <c r="N3365" s="572">
        <v>1393.6388027586206</v>
      </c>
      <c r="O3365" s="668" t="s">
        <v>381</v>
      </c>
      <c r="P3365" s="668" t="s">
        <v>77</v>
      </c>
      <c r="Q3365" s="574" t="s">
        <v>10611</v>
      </c>
      <c r="R3365" s="574" t="s">
        <v>10612</v>
      </c>
      <c r="S3365" s="574" t="s">
        <v>10603</v>
      </c>
      <c r="T3365" s="574" t="s">
        <v>11596</v>
      </c>
      <c r="U3365" s="574" t="s">
        <v>10613</v>
      </c>
      <c r="V3365" s="574" t="s">
        <v>10614</v>
      </c>
      <c r="W3365" s="575" t="s">
        <v>11646</v>
      </c>
      <c r="X3365" s="575" t="s">
        <v>11647</v>
      </c>
      <c r="Y3365" s="576" t="s">
        <v>11644</v>
      </c>
      <c r="Z3365" s="577" t="s">
        <v>11710</v>
      </c>
      <c r="AA3365" s="578" t="s">
        <v>11711</v>
      </c>
      <c r="AE3365"/>
    </row>
    <row r="3366" spans="1:31" s="563" customFormat="1">
      <c r="A3366"/>
      <c r="B3366"/>
      <c r="C3366" s="568">
        <v>2028</v>
      </c>
      <c r="D3366" s="569" t="s">
        <v>80</v>
      </c>
      <c r="E3366" s="569" t="s">
        <v>357</v>
      </c>
      <c r="F3366" s="573" t="s">
        <v>462</v>
      </c>
      <c r="G3366" s="569" t="s">
        <v>42</v>
      </c>
      <c r="H3366" s="569" t="s">
        <v>41</v>
      </c>
      <c r="I3366" s="575" t="s">
        <v>54</v>
      </c>
      <c r="J3366" s="569" t="s">
        <v>349</v>
      </c>
      <c r="K3366" s="569" t="s">
        <v>115</v>
      </c>
      <c r="L3366" s="570">
        <v>0.3</v>
      </c>
      <c r="M3366" s="571">
        <v>1.9228225142754038</v>
      </c>
      <c r="N3366" s="572">
        <v>192.36235589999998</v>
      </c>
      <c r="O3366" s="668" t="s">
        <v>151</v>
      </c>
      <c r="P3366" s="668" t="s">
        <v>349</v>
      </c>
      <c r="Q3366" s="574" t="s">
        <v>10663</v>
      </c>
      <c r="R3366" s="574" t="s">
        <v>10664</v>
      </c>
      <c r="S3366" s="574" t="s">
        <v>10619</v>
      </c>
      <c r="T3366" s="574" t="s">
        <v>11596</v>
      </c>
      <c r="U3366" s="574" t="s">
        <v>10818</v>
      </c>
      <c r="V3366" s="574" t="s">
        <v>11650</v>
      </c>
      <c r="W3366" s="575" t="s">
        <v>11651</v>
      </c>
      <c r="X3366" s="575" t="s">
        <v>11652</v>
      </c>
      <c r="Y3366" s="576" t="s">
        <v>11653</v>
      </c>
      <c r="Z3366" s="577" t="s">
        <v>11712</v>
      </c>
      <c r="AA3366" s="578" t="s">
        <v>11713</v>
      </c>
      <c r="AE3366"/>
    </row>
    <row r="3367" spans="1:31" s="563" customFormat="1">
      <c r="A3367"/>
      <c r="B3367"/>
      <c r="C3367" s="568">
        <v>2028</v>
      </c>
      <c r="D3367" s="569" t="s">
        <v>80</v>
      </c>
      <c r="E3367" s="569" t="s">
        <v>357</v>
      </c>
      <c r="F3367" s="573" t="s">
        <v>462</v>
      </c>
      <c r="G3367" s="569" t="s">
        <v>42</v>
      </c>
      <c r="H3367" s="569" t="s">
        <v>41</v>
      </c>
      <c r="I3367" s="575" t="s">
        <v>54</v>
      </c>
      <c r="J3367" s="569" t="s">
        <v>349</v>
      </c>
      <c r="K3367" s="569" t="s">
        <v>104</v>
      </c>
      <c r="L3367" s="570">
        <v>0.7</v>
      </c>
      <c r="M3367" s="571">
        <v>4.4865858666426082</v>
      </c>
      <c r="N3367" s="572">
        <v>448.84549709999993</v>
      </c>
      <c r="O3367" s="668" t="s">
        <v>151</v>
      </c>
      <c r="P3367" s="668" t="s">
        <v>349</v>
      </c>
      <c r="Q3367" s="574" t="s">
        <v>10583</v>
      </c>
      <c r="R3367" s="574" t="s">
        <v>10584</v>
      </c>
      <c r="S3367" s="574" t="s">
        <v>10619</v>
      </c>
      <c r="T3367" s="574" t="s">
        <v>11596</v>
      </c>
      <c r="U3367" s="574" t="s">
        <v>10624</v>
      </c>
      <c r="V3367" s="574" t="s">
        <v>10625</v>
      </c>
      <c r="W3367" s="575" t="s">
        <v>11714</v>
      </c>
      <c r="X3367" s="575" t="s">
        <v>11715</v>
      </c>
      <c r="Y3367" s="576" t="s">
        <v>11653</v>
      </c>
      <c r="Z3367" s="577" t="s">
        <v>11716</v>
      </c>
      <c r="AA3367" s="578" t="s">
        <v>11717</v>
      </c>
      <c r="AE3367"/>
    </row>
    <row r="3368" spans="1:31" s="563" customFormat="1">
      <c r="A3368"/>
      <c r="B3368"/>
      <c r="C3368" s="568">
        <v>2028</v>
      </c>
      <c r="D3368" s="569" t="s">
        <v>80</v>
      </c>
      <c r="E3368" s="569" t="s">
        <v>357</v>
      </c>
      <c r="F3368" s="573" t="s">
        <v>462</v>
      </c>
      <c r="G3368" s="569" t="s">
        <v>42</v>
      </c>
      <c r="H3368" s="569" t="s">
        <v>41</v>
      </c>
      <c r="I3368" s="575" t="s">
        <v>54</v>
      </c>
      <c r="J3368" s="569" t="s">
        <v>76</v>
      </c>
      <c r="K3368" s="569" t="s">
        <v>115</v>
      </c>
      <c r="L3368" s="570">
        <v>1</v>
      </c>
      <c r="M3368" s="571">
        <v>0.15179644460537303</v>
      </c>
      <c r="N3368" s="572">
        <v>62.17773119999999</v>
      </c>
      <c r="O3368" s="668" t="s">
        <v>151</v>
      </c>
      <c r="P3368" s="668" t="s">
        <v>76</v>
      </c>
      <c r="Q3368" s="574" t="s">
        <v>10663</v>
      </c>
      <c r="R3368" s="574" t="s">
        <v>10664</v>
      </c>
      <c r="S3368" s="574" t="s">
        <v>10627</v>
      </c>
      <c r="T3368" s="574" t="s">
        <v>11596</v>
      </c>
      <c r="U3368" s="574" t="s">
        <v>11656</v>
      </c>
      <c r="V3368" s="574" t="s">
        <v>11657</v>
      </c>
      <c r="W3368" s="575" t="s">
        <v>11651</v>
      </c>
      <c r="X3368" s="575" t="s">
        <v>11652</v>
      </c>
      <c r="Y3368" s="576" t="s">
        <v>11658</v>
      </c>
      <c r="Z3368" s="577" t="s">
        <v>11718</v>
      </c>
      <c r="AA3368" s="578" t="s">
        <v>11713</v>
      </c>
      <c r="AE3368"/>
    </row>
    <row r="3369" spans="1:31" s="563" customFormat="1">
      <c r="A3369"/>
      <c r="B3369"/>
      <c r="C3369" s="568">
        <v>2028</v>
      </c>
      <c r="D3369" s="569" t="s">
        <v>80</v>
      </c>
      <c r="E3369" s="569" t="s">
        <v>357</v>
      </c>
      <c r="F3369" s="573" t="s">
        <v>462</v>
      </c>
      <c r="G3369" s="569" t="s">
        <v>42</v>
      </c>
      <c r="H3369" s="569" t="s">
        <v>41</v>
      </c>
      <c r="I3369" s="575" t="s">
        <v>54</v>
      </c>
      <c r="J3369" s="569" t="s">
        <v>74</v>
      </c>
      <c r="K3369" s="569" t="s">
        <v>115</v>
      </c>
      <c r="L3369" s="570">
        <v>1</v>
      </c>
      <c r="M3369" s="571">
        <v>1.6203944424138026</v>
      </c>
      <c r="N3369" s="572">
        <v>666.18997714285695</v>
      </c>
      <c r="O3369" s="668" t="s">
        <v>151</v>
      </c>
      <c r="P3369" s="668" t="s">
        <v>74</v>
      </c>
      <c r="Q3369" s="574" t="s">
        <v>10663</v>
      </c>
      <c r="R3369" s="574" t="s">
        <v>10664</v>
      </c>
      <c r="S3369" s="574" t="s">
        <v>10640</v>
      </c>
      <c r="T3369" s="574" t="s">
        <v>11596</v>
      </c>
      <c r="U3369" s="574" t="s">
        <v>11663</v>
      </c>
      <c r="V3369" s="574" t="s">
        <v>11664</v>
      </c>
      <c r="W3369" s="575" t="s">
        <v>11651</v>
      </c>
      <c r="X3369" s="575" t="s">
        <v>11652</v>
      </c>
      <c r="Y3369" s="576" t="s">
        <v>11665</v>
      </c>
      <c r="Z3369" s="577" t="s">
        <v>11719</v>
      </c>
      <c r="AA3369" s="578" t="s">
        <v>11713</v>
      </c>
      <c r="AE3369"/>
    </row>
    <row r="3370" spans="1:31" s="563" customFormat="1">
      <c r="A3370"/>
      <c r="B3370"/>
      <c r="C3370" s="568">
        <v>2028</v>
      </c>
      <c r="D3370" s="569" t="s">
        <v>80</v>
      </c>
      <c r="E3370" s="569" t="s">
        <v>357</v>
      </c>
      <c r="F3370" s="573" t="s">
        <v>462</v>
      </c>
      <c r="G3370" s="569" t="s">
        <v>42</v>
      </c>
      <c r="H3370" s="569" t="s">
        <v>41</v>
      </c>
      <c r="I3370" s="575" t="s">
        <v>54</v>
      </c>
      <c r="J3370" s="569" t="s">
        <v>71</v>
      </c>
      <c r="K3370" s="569" t="s">
        <v>115</v>
      </c>
      <c r="L3370" s="570">
        <v>0.5</v>
      </c>
      <c r="M3370" s="571">
        <v>1.1142561801181956</v>
      </c>
      <c r="N3370" s="572">
        <v>97.152704999999983</v>
      </c>
      <c r="O3370" s="668" t="s">
        <v>151</v>
      </c>
      <c r="P3370" s="668" t="s">
        <v>70</v>
      </c>
      <c r="Q3370" s="574" t="s">
        <v>10663</v>
      </c>
      <c r="R3370" s="574" t="s">
        <v>10664</v>
      </c>
      <c r="S3370" s="574" t="s">
        <v>10728</v>
      </c>
      <c r="T3370" s="574" t="s">
        <v>11596</v>
      </c>
      <c r="U3370" s="574" t="s">
        <v>11720</v>
      </c>
      <c r="V3370" s="574" t="s">
        <v>11721</v>
      </c>
      <c r="W3370" s="575" t="s">
        <v>11651</v>
      </c>
      <c r="X3370" s="575" t="s">
        <v>11652</v>
      </c>
      <c r="Y3370" s="576" t="s">
        <v>11722</v>
      </c>
      <c r="Z3370" s="577" t="s">
        <v>11723</v>
      </c>
      <c r="AA3370" s="578" t="s">
        <v>11713</v>
      </c>
      <c r="AE3370"/>
    </row>
    <row r="3371" spans="1:31" s="563" customFormat="1">
      <c r="A3371"/>
      <c r="B3371"/>
      <c r="C3371" s="568">
        <v>2028</v>
      </c>
      <c r="D3371" s="569" t="s">
        <v>80</v>
      </c>
      <c r="E3371" s="569" t="s">
        <v>357</v>
      </c>
      <c r="F3371" s="573" t="s">
        <v>462</v>
      </c>
      <c r="G3371" s="569" t="s">
        <v>42</v>
      </c>
      <c r="H3371" s="569" t="s">
        <v>41</v>
      </c>
      <c r="I3371" s="575" t="s">
        <v>54</v>
      </c>
      <c r="J3371" s="569" t="s">
        <v>71</v>
      </c>
      <c r="K3371" s="569" t="s">
        <v>86</v>
      </c>
      <c r="L3371" s="570">
        <v>0.5</v>
      </c>
      <c r="M3371" s="571">
        <v>1.1142561801181956</v>
      </c>
      <c r="N3371" s="572">
        <v>97.152704999999983</v>
      </c>
      <c r="O3371" s="668" t="s">
        <v>151</v>
      </c>
      <c r="P3371" s="668" t="s">
        <v>70</v>
      </c>
      <c r="Q3371" s="574" t="s">
        <v>11529</v>
      </c>
      <c r="R3371" s="574" t="s">
        <v>11724</v>
      </c>
      <c r="S3371" s="574" t="s">
        <v>10728</v>
      </c>
      <c r="T3371" s="574" t="s">
        <v>11596</v>
      </c>
      <c r="U3371" s="574" t="s">
        <v>11531</v>
      </c>
      <c r="V3371" s="574" t="s">
        <v>11725</v>
      </c>
      <c r="W3371" s="575" t="s">
        <v>11726</v>
      </c>
      <c r="X3371" s="575" t="s">
        <v>11727</v>
      </c>
      <c r="Y3371" s="576" t="s">
        <v>11722</v>
      </c>
      <c r="Z3371" s="577" t="s">
        <v>11728</v>
      </c>
      <c r="AA3371" s="578" t="s">
        <v>11729</v>
      </c>
      <c r="AE3371"/>
    </row>
    <row r="3372" spans="1:31" s="563" customFormat="1">
      <c r="A3372"/>
      <c r="B3372"/>
      <c r="C3372" s="568">
        <v>2028</v>
      </c>
      <c r="D3372" s="569" t="s">
        <v>80</v>
      </c>
      <c r="E3372" s="569" t="s">
        <v>357</v>
      </c>
      <c r="F3372" s="573" t="s">
        <v>462</v>
      </c>
      <c r="G3372" s="569" t="s">
        <v>42</v>
      </c>
      <c r="H3372" s="569" t="s">
        <v>41</v>
      </c>
      <c r="I3372" s="575" t="s">
        <v>54</v>
      </c>
      <c r="J3372" s="569" t="s">
        <v>351</v>
      </c>
      <c r="K3372" s="569" t="s">
        <v>100</v>
      </c>
      <c r="L3372" s="570">
        <v>1</v>
      </c>
      <c r="M3372" s="571">
        <v>9.4606914859723172</v>
      </c>
      <c r="N3372" s="572">
        <v>41.451820799999993</v>
      </c>
      <c r="O3372" s="668" t="s">
        <v>151</v>
      </c>
      <c r="P3372" s="668" t="s">
        <v>351</v>
      </c>
      <c r="Q3372" s="574" t="s">
        <v>10648</v>
      </c>
      <c r="R3372" s="574" t="s">
        <v>10649</v>
      </c>
      <c r="S3372" s="574" t="s">
        <v>10650</v>
      </c>
      <c r="T3372" s="574" t="s">
        <v>11596</v>
      </c>
      <c r="U3372" s="574" t="s">
        <v>10651</v>
      </c>
      <c r="V3372" s="574" t="s">
        <v>10652</v>
      </c>
      <c r="W3372" s="575" t="s">
        <v>11669</v>
      </c>
      <c r="X3372" s="575" t="s">
        <v>11670</v>
      </c>
      <c r="Y3372" s="576" t="s">
        <v>11671</v>
      </c>
      <c r="Z3372" s="577" t="s">
        <v>11730</v>
      </c>
      <c r="AA3372" s="578" t="s">
        <v>11707</v>
      </c>
      <c r="AE3372"/>
    </row>
    <row r="3373" spans="1:31" s="563" customFormat="1">
      <c r="A3373"/>
      <c r="B3373"/>
      <c r="C3373" s="568">
        <v>2028</v>
      </c>
      <c r="D3373" s="569" t="s">
        <v>80</v>
      </c>
      <c r="E3373" s="569" t="s">
        <v>357</v>
      </c>
      <c r="F3373" s="573" t="s">
        <v>462</v>
      </c>
      <c r="G3373" s="569" t="s">
        <v>42</v>
      </c>
      <c r="H3373" s="569" t="s">
        <v>41</v>
      </c>
      <c r="I3373" s="575" t="s">
        <v>54</v>
      </c>
      <c r="J3373" s="569" t="s">
        <v>67</v>
      </c>
      <c r="K3373" s="569" t="s">
        <v>81</v>
      </c>
      <c r="L3373" s="570">
        <v>1</v>
      </c>
      <c r="M3373" s="571">
        <v>11.125879608733179</v>
      </c>
      <c r="N3373" s="572">
        <v>51.245382857142857</v>
      </c>
      <c r="O3373" s="668" t="s">
        <v>382</v>
      </c>
      <c r="P3373" s="668" t="s">
        <v>67</v>
      </c>
      <c r="Q3373" s="574" t="s">
        <v>10591</v>
      </c>
      <c r="R3373" s="574" t="s">
        <v>10592</v>
      </c>
      <c r="S3373" s="574" t="s">
        <v>10658</v>
      </c>
      <c r="T3373" s="574" t="s">
        <v>11596</v>
      </c>
      <c r="U3373" s="574" t="s">
        <v>10659</v>
      </c>
      <c r="V3373" s="574" t="s">
        <v>10660</v>
      </c>
      <c r="W3373" s="575" t="s">
        <v>11639</v>
      </c>
      <c r="X3373" s="575" t="s">
        <v>11640</v>
      </c>
      <c r="Y3373" s="576" t="s">
        <v>11674</v>
      </c>
      <c r="Z3373" s="577" t="s">
        <v>11731</v>
      </c>
      <c r="AA3373" s="578" t="s">
        <v>11709</v>
      </c>
      <c r="AE3373"/>
    </row>
    <row r="3374" spans="1:31" s="563" customFormat="1">
      <c r="A3374"/>
      <c r="B3374"/>
      <c r="C3374" s="568">
        <v>2028</v>
      </c>
      <c r="D3374" s="569" t="s">
        <v>80</v>
      </c>
      <c r="E3374" s="569" t="s">
        <v>357</v>
      </c>
      <c r="F3374" s="573" t="s">
        <v>462</v>
      </c>
      <c r="G3374" s="569" t="s">
        <v>42</v>
      </c>
      <c r="H3374" s="569" t="s">
        <v>41</v>
      </c>
      <c r="I3374" s="575" t="s">
        <v>54</v>
      </c>
      <c r="J3374" s="569" t="s">
        <v>66</v>
      </c>
      <c r="K3374" s="569" t="s">
        <v>310</v>
      </c>
      <c r="L3374" s="570">
        <v>1</v>
      </c>
      <c r="M3374" s="571">
        <v>32.04983443322638</v>
      </c>
      <c r="N3374" s="572">
        <v>1366.5435428571427</v>
      </c>
      <c r="O3374" s="668" t="s">
        <v>381</v>
      </c>
      <c r="P3374" s="668" t="s">
        <v>66</v>
      </c>
      <c r="Q3374" s="574" t="s">
        <v>10673</v>
      </c>
      <c r="R3374" s="574" t="s">
        <v>10674</v>
      </c>
      <c r="S3374" s="574" t="s">
        <v>10665</v>
      </c>
      <c r="T3374" s="574" t="s">
        <v>11596</v>
      </c>
      <c r="U3374" s="574" t="s">
        <v>10675</v>
      </c>
      <c r="V3374" s="574" t="s">
        <v>10676</v>
      </c>
      <c r="W3374" s="575" t="s">
        <v>11678</v>
      </c>
      <c r="X3374" s="575" t="s">
        <v>11679</v>
      </c>
      <c r="Y3374" s="576" t="s">
        <v>11676</v>
      </c>
      <c r="Z3374" s="577" t="s">
        <v>11732</v>
      </c>
      <c r="AA3374" s="578" t="s">
        <v>11733</v>
      </c>
      <c r="AE3374"/>
    </row>
    <row r="3375" spans="1:31" s="563" customFormat="1">
      <c r="A3375"/>
      <c r="B3375"/>
      <c r="C3375" s="568">
        <v>2028</v>
      </c>
      <c r="D3375" s="569" t="s">
        <v>80</v>
      </c>
      <c r="E3375" s="569" t="s">
        <v>357</v>
      </c>
      <c r="F3375" s="573" t="s">
        <v>462</v>
      </c>
      <c r="G3375" s="569" t="s">
        <v>42</v>
      </c>
      <c r="H3375" s="569" t="s">
        <v>41</v>
      </c>
      <c r="I3375" s="575" t="s">
        <v>54</v>
      </c>
      <c r="J3375" s="569" t="s">
        <v>348</v>
      </c>
      <c r="K3375" s="569" t="s">
        <v>115</v>
      </c>
      <c r="L3375" s="570">
        <v>0.6</v>
      </c>
      <c r="M3375" s="571">
        <v>6.8476432484670644</v>
      </c>
      <c r="N3375" s="572">
        <v>683.95504319999986</v>
      </c>
      <c r="O3375" s="668" t="s">
        <v>151</v>
      </c>
      <c r="P3375" s="668" t="s">
        <v>348</v>
      </c>
      <c r="Q3375" s="574" t="s">
        <v>10663</v>
      </c>
      <c r="R3375" s="574" t="s">
        <v>10664</v>
      </c>
      <c r="S3375" s="574" t="s">
        <v>10689</v>
      </c>
      <c r="T3375" s="574" t="s">
        <v>11596</v>
      </c>
      <c r="U3375" s="574" t="s">
        <v>11682</v>
      </c>
      <c r="V3375" s="574" t="s">
        <v>11683</v>
      </c>
      <c r="W3375" s="575" t="s">
        <v>11651</v>
      </c>
      <c r="X3375" s="575" t="s">
        <v>11652</v>
      </c>
      <c r="Y3375" s="576" t="s">
        <v>11684</v>
      </c>
      <c r="Z3375" s="577" t="s">
        <v>11734</v>
      </c>
      <c r="AA3375" s="578" t="s">
        <v>11713</v>
      </c>
      <c r="AE3375"/>
    </row>
    <row r="3376" spans="1:31" s="563" customFormat="1">
      <c r="A3376"/>
      <c r="B3376"/>
      <c r="C3376" s="568">
        <v>2028</v>
      </c>
      <c r="D3376" s="569" t="s">
        <v>80</v>
      </c>
      <c r="E3376" s="569" t="s">
        <v>357</v>
      </c>
      <c r="F3376" s="573" t="s">
        <v>462</v>
      </c>
      <c r="G3376" s="569" t="s">
        <v>42</v>
      </c>
      <c r="H3376" s="569" t="s">
        <v>41</v>
      </c>
      <c r="I3376" s="575" t="s">
        <v>54</v>
      </c>
      <c r="J3376" s="569" t="s">
        <v>348</v>
      </c>
      <c r="K3376" s="569" t="s">
        <v>111</v>
      </c>
      <c r="L3376" s="570">
        <v>0.4</v>
      </c>
      <c r="M3376" s="571">
        <v>4.5650954989780432</v>
      </c>
      <c r="N3376" s="572">
        <v>455.97002879999997</v>
      </c>
      <c r="O3376" s="668" t="s">
        <v>151</v>
      </c>
      <c r="P3376" s="668" t="s">
        <v>348</v>
      </c>
      <c r="Q3376" s="574" t="s">
        <v>10632</v>
      </c>
      <c r="R3376" s="574" t="s">
        <v>10633</v>
      </c>
      <c r="S3376" s="574" t="s">
        <v>10689</v>
      </c>
      <c r="T3376" s="574" t="s">
        <v>11596</v>
      </c>
      <c r="U3376" s="574" t="s">
        <v>11735</v>
      </c>
      <c r="V3376" s="574" t="s">
        <v>11736</v>
      </c>
      <c r="W3376" s="575" t="s">
        <v>11616</v>
      </c>
      <c r="X3376" s="575" t="s">
        <v>11617</v>
      </c>
      <c r="Y3376" s="576" t="s">
        <v>11684</v>
      </c>
      <c r="Z3376" s="577" t="s">
        <v>11737</v>
      </c>
      <c r="AA3376" s="578" t="s">
        <v>11698</v>
      </c>
      <c r="AE3376"/>
    </row>
    <row r="3377" spans="1:31" s="563" customFormat="1">
      <c r="A3377"/>
      <c r="B3377"/>
      <c r="C3377" s="568">
        <v>2028</v>
      </c>
      <c r="D3377" s="569" t="s">
        <v>80</v>
      </c>
      <c r="E3377" s="569" t="s">
        <v>338</v>
      </c>
      <c r="F3377" s="573" t="s">
        <v>141</v>
      </c>
      <c r="G3377" s="569" t="s">
        <v>42</v>
      </c>
      <c r="H3377" s="569" t="s">
        <v>41</v>
      </c>
      <c r="I3377" s="575" t="s">
        <v>54</v>
      </c>
      <c r="J3377" s="569" t="s">
        <v>352</v>
      </c>
      <c r="K3377" s="569" t="s">
        <v>106</v>
      </c>
      <c r="L3377" s="570">
        <v>0.45</v>
      </c>
      <c r="M3377" s="571">
        <v>9.3926021621489255</v>
      </c>
      <c r="N3377" s="572">
        <v>424.45776000000001</v>
      </c>
      <c r="O3377" s="668" t="s">
        <v>151</v>
      </c>
      <c r="P3377" s="668" t="s">
        <v>352</v>
      </c>
      <c r="Q3377" s="574" t="s">
        <v>10535</v>
      </c>
      <c r="R3377" s="574" t="s">
        <v>10771</v>
      </c>
      <c r="S3377" s="574" t="s">
        <v>10508</v>
      </c>
      <c r="T3377" s="574" t="s">
        <v>11596</v>
      </c>
      <c r="U3377" s="574" t="s">
        <v>10958</v>
      </c>
      <c r="V3377" s="574" t="s">
        <v>10959</v>
      </c>
      <c r="W3377" s="575" t="s">
        <v>11597</v>
      </c>
      <c r="X3377" s="575" t="s">
        <v>11738</v>
      </c>
      <c r="Y3377" s="576" t="s">
        <v>11599</v>
      </c>
      <c r="Z3377" s="577" t="s">
        <v>11739</v>
      </c>
      <c r="AA3377" s="578" t="s">
        <v>11740</v>
      </c>
      <c r="AE3377"/>
    </row>
    <row r="3378" spans="1:31" s="563" customFormat="1">
      <c r="A3378"/>
      <c r="B3378"/>
      <c r="C3378" s="568">
        <v>2028</v>
      </c>
      <c r="D3378" s="569" t="s">
        <v>80</v>
      </c>
      <c r="E3378" s="569" t="s">
        <v>338</v>
      </c>
      <c r="F3378" s="573" t="s">
        <v>141</v>
      </c>
      <c r="G3378" s="569" t="s">
        <v>42</v>
      </c>
      <c r="H3378" s="569" t="s">
        <v>41</v>
      </c>
      <c r="I3378" s="575" t="s">
        <v>54</v>
      </c>
      <c r="J3378" s="569" t="s">
        <v>352</v>
      </c>
      <c r="K3378" s="569" t="s">
        <v>346</v>
      </c>
      <c r="L3378" s="570">
        <v>0.55000000000000004</v>
      </c>
      <c r="M3378" s="571">
        <v>11.47984708707091</v>
      </c>
      <c r="N3378" s="572">
        <v>518.78170666666665</v>
      </c>
      <c r="O3378" s="668" t="s">
        <v>151</v>
      </c>
      <c r="P3378" s="668" t="s">
        <v>352</v>
      </c>
      <c r="Q3378" s="574" t="s">
        <v>10506</v>
      </c>
      <c r="R3378" s="574" t="s">
        <v>10756</v>
      </c>
      <c r="S3378" s="574" t="s">
        <v>10508</v>
      </c>
      <c r="T3378" s="574" t="s">
        <v>11596</v>
      </c>
      <c r="U3378" s="574" t="s">
        <v>10510</v>
      </c>
      <c r="V3378" s="574" t="s">
        <v>10757</v>
      </c>
      <c r="W3378" s="575" t="s">
        <v>11602</v>
      </c>
      <c r="X3378" s="575" t="s">
        <v>11741</v>
      </c>
      <c r="Y3378" s="576" t="s">
        <v>11599</v>
      </c>
      <c r="Z3378" s="577" t="s">
        <v>11742</v>
      </c>
      <c r="AA3378" s="578" t="s">
        <v>11743</v>
      </c>
      <c r="AE3378"/>
    </row>
    <row r="3379" spans="1:31" s="563" customFormat="1">
      <c r="A3379"/>
      <c r="B3379"/>
      <c r="C3379" s="568">
        <v>2028</v>
      </c>
      <c r="D3379" s="569" t="s">
        <v>80</v>
      </c>
      <c r="E3379" s="569" t="s">
        <v>338</v>
      </c>
      <c r="F3379" s="573" t="s">
        <v>141</v>
      </c>
      <c r="G3379" s="569" t="s">
        <v>42</v>
      </c>
      <c r="H3379" s="569" t="s">
        <v>41</v>
      </c>
      <c r="I3379" s="575" t="s">
        <v>54</v>
      </c>
      <c r="J3379" s="569" t="s">
        <v>116</v>
      </c>
      <c r="K3379" s="569" t="s">
        <v>90</v>
      </c>
      <c r="L3379" s="570">
        <v>1</v>
      </c>
      <c r="M3379" s="571">
        <v>13.601693360854044</v>
      </c>
      <c r="N3379" s="572">
        <v>67.019646315789473</v>
      </c>
      <c r="O3379" s="668" t="s">
        <v>382</v>
      </c>
      <c r="P3379" s="668" t="s">
        <v>116</v>
      </c>
      <c r="Q3379" s="574" t="s">
        <v>10517</v>
      </c>
      <c r="R3379" s="574" t="s">
        <v>10761</v>
      </c>
      <c r="S3379" s="574" t="s">
        <v>10519</v>
      </c>
      <c r="T3379" s="574" t="s">
        <v>11596</v>
      </c>
      <c r="U3379" s="574" t="s">
        <v>10520</v>
      </c>
      <c r="V3379" s="574" t="s">
        <v>10762</v>
      </c>
      <c r="W3379" s="575" t="s">
        <v>11606</v>
      </c>
      <c r="X3379" s="575" t="s">
        <v>11744</v>
      </c>
      <c r="Y3379" s="576" t="s">
        <v>11608</v>
      </c>
      <c r="Z3379" s="577" t="s">
        <v>11745</v>
      </c>
      <c r="AA3379" s="578" t="s">
        <v>11746</v>
      </c>
      <c r="AE3379"/>
    </row>
    <row r="3380" spans="1:31" s="563" customFormat="1">
      <c r="A3380"/>
      <c r="B3380"/>
      <c r="C3380" s="568">
        <v>2028</v>
      </c>
      <c r="D3380" s="569" t="s">
        <v>80</v>
      </c>
      <c r="E3380" s="569" t="s">
        <v>338</v>
      </c>
      <c r="F3380" s="573" t="s">
        <v>141</v>
      </c>
      <c r="G3380" s="569" t="s">
        <v>42</v>
      </c>
      <c r="H3380" s="569" t="s">
        <v>41</v>
      </c>
      <c r="I3380" s="575" t="s">
        <v>54</v>
      </c>
      <c r="J3380" s="569" t="s">
        <v>109</v>
      </c>
      <c r="K3380" s="569" t="s">
        <v>90</v>
      </c>
      <c r="L3380" s="570">
        <v>1</v>
      </c>
      <c r="M3380" s="571">
        <v>32.101354419558909</v>
      </c>
      <c r="N3380" s="572">
        <v>1340.3929263157895</v>
      </c>
      <c r="O3380" s="668" t="s">
        <v>381</v>
      </c>
      <c r="P3380" s="668" t="s">
        <v>109</v>
      </c>
      <c r="Q3380" s="574" t="s">
        <v>10517</v>
      </c>
      <c r="R3380" s="574" t="s">
        <v>10761</v>
      </c>
      <c r="S3380" s="574" t="s">
        <v>10537</v>
      </c>
      <c r="T3380" s="574" t="s">
        <v>11596</v>
      </c>
      <c r="U3380" s="574" t="s">
        <v>11611</v>
      </c>
      <c r="V3380" s="574" t="s">
        <v>11747</v>
      </c>
      <c r="W3380" s="575" t="s">
        <v>11606</v>
      </c>
      <c r="X3380" s="575" t="s">
        <v>11744</v>
      </c>
      <c r="Y3380" s="576" t="s">
        <v>11613</v>
      </c>
      <c r="Z3380" s="577" t="s">
        <v>11748</v>
      </c>
      <c r="AA3380" s="578" t="s">
        <v>11746</v>
      </c>
      <c r="AE3380"/>
    </row>
    <row r="3381" spans="1:31" s="563" customFormat="1">
      <c r="A3381"/>
      <c r="B3381"/>
      <c r="C3381" s="568">
        <v>2028</v>
      </c>
      <c r="D3381" s="569" t="s">
        <v>80</v>
      </c>
      <c r="E3381" s="569" t="s">
        <v>338</v>
      </c>
      <c r="F3381" s="573" t="s">
        <v>141</v>
      </c>
      <c r="G3381" s="569" t="s">
        <v>42</v>
      </c>
      <c r="H3381" s="569" t="s">
        <v>41</v>
      </c>
      <c r="I3381" s="575" t="s">
        <v>54</v>
      </c>
      <c r="J3381" s="569" t="s">
        <v>350</v>
      </c>
      <c r="K3381" s="569" t="s">
        <v>272</v>
      </c>
      <c r="L3381" s="570">
        <v>0.3</v>
      </c>
      <c r="M3381" s="571">
        <v>5.1172324092940231</v>
      </c>
      <c r="N3381" s="572">
        <v>679.13241599999992</v>
      </c>
      <c r="O3381" s="668" t="s">
        <v>151</v>
      </c>
      <c r="P3381" s="668" t="s">
        <v>350</v>
      </c>
      <c r="Q3381" s="574" t="s">
        <v>11621</v>
      </c>
      <c r="R3381" s="574" t="s">
        <v>11749</v>
      </c>
      <c r="S3381" s="574" t="s">
        <v>10547</v>
      </c>
      <c r="T3381" s="574" t="s">
        <v>11596</v>
      </c>
      <c r="U3381" s="574" t="s">
        <v>11750</v>
      </c>
      <c r="V3381" s="574" t="s">
        <v>11751</v>
      </c>
      <c r="W3381" s="575" t="s">
        <v>11625</v>
      </c>
      <c r="X3381" s="575" t="s">
        <v>11752</v>
      </c>
      <c r="Y3381" s="576" t="s">
        <v>11618</v>
      </c>
      <c r="Z3381" s="577" t="s">
        <v>11753</v>
      </c>
      <c r="AA3381" s="578" t="s">
        <v>11754</v>
      </c>
      <c r="AE3381"/>
    </row>
    <row r="3382" spans="1:31" s="563" customFormat="1">
      <c r="A3382"/>
      <c r="B3382"/>
      <c r="C3382" s="568">
        <v>2028</v>
      </c>
      <c r="D3382" s="569" t="s">
        <v>80</v>
      </c>
      <c r="E3382" s="569" t="s">
        <v>338</v>
      </c>
      <c r="F3382" s="573" t="s">
        <v>141</v>
      </c>
      <c r="G3382" s="569" t="s">
        <v>42</v>
      </c>
      <c r="H3382" s="569" t="s">
        <v>41</v>
      </c>
      <c r="I3382" s="575" t="s">
        <v>54</v>
      </c>
      <c r="J3382" s="569" t="s">
        <v>350</v>
      </c>
      <c r="K3382" s="569" t="s">
        <v>111</v>
      </c>
      <c r="L3382" s="570">
        <v>0.7</v>
      </c>
      <c r="M3382" s="571">
        <v>11.940208955019386</v>
      </c>
      <c r="N3382" s="572">
        <v>1584.6423039999997</v>
      </c>
      <c r="O3382" s="668" t="s">
        <v>151</v>
      </c>
      <c r="P3382" s="668" t="s">
        <v>350</v>
      </c>
      <c r="Q3382" s="574" t="s">
        <v>10632</v>
      </c>
      <c r="R3382" s="574" t="s">
        <v>10829</v>
      </c>
      <c r="S3382" s="574" t="s">
        <v>10547</v>
      </c>
      <c r="T3382" s="574" t="s">
        <v>11596</v>
      </c>
      <c r="U3382" s="574" t="s">
        <v>10982</v>
      </c>
      <c r="V3382" s="574" t="s">
        <v>10983</v>
      </c>
      <c r="W3382" s="575" t="s">
        <v>11616</v>
      </c>
      <c r="X3382" s="575" t="s">
        <v>11755</v>
      </c>
      <c r="Y3382" s="576" t="s">
        <v>11618</v>
      </c>
      <c r="Z3382" s="577" t="s">
        <v>11756</v>
      </c>
      <c r="AA3382" s="578" t="s">
        <v>11757</v>
      </c>
      <c r="AE3382"/>
    </row>
    <row r="3383" spans="1:31" s="563" customFormat="1">
      <c r="A3383"/>
      <c r="B3383"/>
      <c r="C3383" s="568">
        <v>2028</v>
      </c>
      <c r="D3383" s="569" t="s">
        <v>80</v>
      </c>
      <c r="E3383" s="569" t="s">
        <v>338</v>
      </c>
      <c r="F3383" s="573" t="s">
        <v>141</v>
      </c>
      <c r="G3383" s="569" t="s">
        <v>42</v>
      </c>
      <c r="H3383" s="569" t="s">
        <v>41</v>
      </c>
      <c r="I3383" s="575" t="s">
        <v>54</v>
      </c>
      <c r="J3383" s="569" t="s">
        <v>99</v>
      </c>
      <c r="K3383" s="569" t="s">
        <v>477</v>
      </c>
      <c r="L3383" s="570">
        <v>0.55000000000000004</v>
      </c>
      <c r="M3383" s="571">
        <v>2.480193147838754</v>
      </c>
      <c r="N3383" s="572">
        <v>1400.7106079999996</v>
      </c>
      <c r="O3383" s="668" t="s">
        <v>151</v>
      </c>
      <c r="P3383" s="668" t="s">
        <v>99</v>
      </c>
      <c r="Q3383" s="574" t="s">
        <v>11758</v>
      </c>
      <c r="R3383" s="574" t="s">
        <v>11759</v>
      </c>
      <c r="S3383" s="574" t="s">
        <v>10557</v>
      </c>
      <c r="T3383" s="574" t="s">
        <v>11596</v>
      </c>
      <c r="U3383" s="574" t="s">
        <v>11760</v>
      </c>
      <c r="V3383" s="574" t="s">
        <v>11761</v>
      </c>
      <c r="W3383" s="575" t="s">
        <v>11762</v>
      </c>
      <c r="X3383" s="575" t="s">
        <v>11763</v>
      </c>
      <c r="Y3383" s="576" t="s">
        <v>11627</v>
      </c>
      <c r="Z3383" s="577" t="s">
        <v>11764</v>
      </c>
      <c r="AA3383" s="578" t="s">
        <v>11765</v>
      </c>
      <c r="AE3383"/>
    </row>
    <row r="3384" spans="1:31" s="563" customFormat="1">
      <c r="A3384"/>
      <c r="B3384"/>
      <c r="C3384" s="568">
        <v>2028</v>
      </c>
      <c r="D3384" s="569" t="s">
        <v>80</v>
      </c>
      <c r="E3384" s="569" t="s">
        <v>338</v>
      </c>
      <c r="F3384" s="573" t="s">
        <v>141</v>
      </c>
      <c r="G3384" s="569" t="s">
        <v>42</v>
      </c>
      <c r="H3384" s="569" t="s">
        <v>41</v>
      </c>
      <c r="I3384" s="575" t="s">
        <v>54</v>
      </c>
      <c r="J3384" s="569" t="s">
        <v>99</v>
      </c>
      <c r="K3384" s="569" t="s">
        <v>272</v>
      </c>
      <c r="L3384" s="570">
        <v>0.05</v>
      </c>
      <c r="M3384" s="571">
        <v>0.22547210434897766</v>
      </c>
      <c r="N3384" s="572">
        <v>127.33732799999997</v>
      </c>
      <c r="O3384" s="668" t="s">
        <v>151</v>
      </c>
      <c r="P3384" s="668" t="s">
        <v>99</v>
      </c>
      <c r="Q3384" s="574" t="s">
        <v>11621</v>
      </c>
      <c r="R3384" s="574" t="s">
        <v>11749</v>
      </c>
      <c r="S3384" s="574" t="s">
        <v>10557</v>
      </c>
      <c r="T3384" s="574" t="s">
        <v>11596</v>
      </c>
      <c r="U3384" s="574" t="s">
        <v>11623</v>
      </c>
      <c r="V3384" s="574" t="s">
        <v>11766</v>
      </c>
      <c r="W3384" s="575" t="s">
        <v>11625</v>
      </c>
      <c r="X3384" s="575" t="s">
        <v>11752</v>
      </c>
      <c r="Y3384" s="576" t="s">
        <v>11627</v>
      </c>
      <c r="Z3384" s="577" t="s">
        <v>11767</v>
      </c>
      <c r="AA3384" s="578" t="s">
        <v>11754</v>
      </c>
      <c r="AE3384"/>
    </row>
    <row r="3385" spans="1:31" s="563" customFormat="1">
      <c r="A3385"/>
      <c r="B3385"/>
      <c r="C3385" s="568">
        <v>2028</v>
      </c>
      <c r="D3385" s="569" t="s">
        <v>80</v>
      </c>
      <c r="E3385" s="569" t="s">
        <v>338</v>
      </c>
      <c r="F3385" s="573" t="s">
        <v>141</v>
      </c>
      <c r="G3385" s="569" t="s">
        <v>42</v>
      </c>
      <c r="H3385" s="569" t="s">
        <v>41</v>
      </c>
      <c r="I3385" s="575" t="s">
        <v>54</v>
      </c>
      <c r="J3385" s="569" t="s">
        <v>99</v>
      </c>
      <c r="K3385" s="569" t="s">
        <v>346</v>
      </c>
      <c r="L3385" s="570">
        <v>0.4</v>
      </c>
      <c r="M3385" s="571">
        <v>1.8037768347918213</v>
      </c>
      <c r="N3385" s="572">
        <v>1018.6986239999998</v>
      </c>
      <c r="O3385" s="668" t="s">
        <v>151</v>
      </c>
      <c r="P3385" s="668" t="s">
        <v>99</v>
      </c>
      <c r="Q3385" s="574" t="s">
        <v>10506</v>
      </c>
      <c r="R3385" s="574" t="s">
        <v>10756</v>
      </c>
      <c r="S3385" s="574" t="s">
        <v>10557</v>
      </c>
      <c r="T3385" s="574" t="s">
        <v>11596</v>
      </c>
      <c r="U3385" s="574" t="s">
        <v>11630</v>
      </c>
      <c r="V3385" s="574" t="s">
        <v>11768</v>
      </c>
      <c r="W3385" s="575" t="s">
        <v>11602</v>
      </c>
      <c r="X3385" s="575" t="s">
        <v>11741</v>
      </c>
      <c r="Y3385" s="576" t="s">
        <v>11627</v>
      </c>
      <c r="Z3385" s="577" t="s">
        <v>11769</v>
      </c>
      <c r="AA3385" s="578" t="s">
        <v>11743</v>
      </c>
      <c r="AE3385"/>
    </row>
    <row r="3386" spans="1:31" s="563" customFormat="1">
      <c r="A3386"/>
      <c r="B3386"/>
      <c r="C3386" s="568">
        <v>2028</v>
      </c>
      <c r="D3386" s="569" t="s">
        <v>80</v>
      </c>
      <c r="E3386" s="569" t="s">
        <v>338</v>
      </c>
      <c r="F3386" s="573" t="s">
        <v>141</v>
      </c>
      <c r="G3386" s="569" t="s">
        <v>42</v>
      </c>
      <c r="H3386" s="569" t="s">
        <v>41</v>
      </c>
      <c r="I3386" s="575" t="s">
        <v>54</v>
      </c>
      <c r="J3386" s="569" t="s">
        <v>96</v>
      </c>
      <c r="K3386" s="569" t="s">
        <v>473</v>
      </c>
      <c r="L3386" s="570">
        <v>0.3</v>
      </c>
      <c r="M3386" s="571">
        <v>7.5026799911632969E-2</v>
      </c>
      <c r="N3386" s="572">
        <v>169.78310399999998</v>
      </c>
      <c r="O3386" s="668" t="s">
        <v>151</v>
      </c>
      <c r="P3386" s="668" t="s">
        <v>96</v>
      </c>
      <c r="Q3386" s="574" t="s">
        <v>11770</v>
      </c>
      <c r="R3386" s="574" t="s">
        <v>11771</v>
      </c>
      <c r="S3386" s="574" t="s">
        <v>10565</v>
      </c>
      <c r="T3386" s="574" t="s">
        <v>11596</v>
      </c>
      <c r="U3386" s="574" t="s">
        <v>11772</v>
      </c>
      <c r="V3386" s="574" t="s">
        <v>11773</v>
      </c>
      <c r="W3386" s="575" t="s">
        <v>11774</v>
      </c>
      <c r="X3386" s="575" t="s">
        <v>11775</v>
      </c>
      <c r="Y3386" s="576" t="s">
        <v>11635</v>
      </c>
      <c r="Z3386" s="577" t="s">
        <v>11776</v>
      </c>
      <c r="AA3386" s="578" t="s">
        <v>11777</v>
      </c>
      <c r="AE3386"/>
    </row>
    <row r="3387" spans="1:31" s="563" customFormat="1">
      <c r="A3387"/>
      <c r="B3387"/>
      <c r="C3387" s="568">
        <v>2028</v>
      </c>
      <c r="D3387" s="569" t="s">
        <v>80</v>
      </c>
      <c r="E3387" s="569" t="s">
        <v>338</v>
      </c>
      <c r="F3387" s="573" t="s">
        <v>141</v>
      </c>
      <c r="G3387" s="569" t="s">
        <v>42</v>
      </c>
      <c r="H3387" s="569" t="s">
        <v>41</v>
      </c>
      <c r="I3387" s="575" t="s">
        <v>54</v>
      </c>
      <c r="J3387" s="569" t="s">
        <v>96</v>
      </c>
      <c r="K3387" s="569" t="s">
        <v>346</v>
      </c>
      <c r="L3387" s="570">
        <v>0.7</v>
      </c>
      <c r="M3387" s="571">
        <v>0.17506253312714359</v>
      </c>
      <c r="N3387" s="572">
        <v>396.16057599999993</v>
      </c>
      <c r="O3387" s="668" t="s">
        <v>151</v>
      </c>
      <c r="P3387" s="668" t="s">
        <v>96</v>
      </c>
      <c r="Q3387" s="574" t="s">
        <v>10506</v>
      </c>
      <c r="R3387" s="574" t="s">
        <v>10756</v>
      </c>
      <c r="S3387" s="574" t="s">
        <v>10565</v>
      </c>
      <c r="T3387" s="574" t="s">
        <v>11596</v>
      </c>
      <c r="U3387" s="574" t="s">
        <v>11633</v>
      </c>
      <c r="V3387" s="574" t="s">
        <v>11778</v>
      </c>
      <c r="W3387" s="575" t="s">
        <v>11602</v>
      </c>
      <c r="X3387" s="575" t="s">
        <v>11741</v>
      </c>
      <c r="Y3387" s="576" t="s">
        <v>11635</v>
      </c>
      <c r="Z3387" s="577" t="s">
        <v>11779</v>
      </c>
      <c r="AA3387" s="578" t="s">
        <v>11743</v>
      </c>
      <c r="AE3387"/>
    </row>
    <row r="3388" spans="1:31" s="563" customFormat="1">
      <c r="A3388"/>
      <c r="B3388"/>
      <c r="C3388" s="568">
        <v>2028</v>
      </c>
      <c r="D3388" s="569" t="s">
        <v>80</v>
      </c>
      <c r="E3388" s="569" t="s">
        <v>338</v>
      </c>
      <c r="F3388" s="573" t="s">
        <v>141</v>
      </c>
      <c r="G3388" s="569" t="s">
        <v>42</v>
      </c>
      <c r="H3388" s="569" t="s">
        <v>41</v>
      </c>
      <c r="I3388" s="575" t="s">
        <v>54</v>
      </c>
      <c r="J3388" s="569" t="s">
        <v>87</v>
      </c>
      <c r="K3388" s="569" t="s">
        <v>106</v>
      </c>
      <c r="L3388" s="570">
        <v>1</v>
      </c>
      <c r="M3388" s="571">
        <v>25.989583435799748</v>
      </c>
      <c r="N3388" s="572">
        <v>1273.3732799999996</v>
      </c>
      <c r="O3388" s="668" t="s">
        <v>151</v>
      </c>
      <c r="P3388" s="668" t="s">
        <v>87</v>
      </c>
      <c r="Q3388" s="574" t="s">
        <v>10535</v>
      </c>
      <c r="R3388" s="574" t="s">
        <v>10771</v>
      </c>
      <c r="S3388" s="574" t="s">
        <v>10572</v>
      </c>
      <c r="T3388" s="574" t="s">
        <v>11596</v>
      </c>
      <c r="U3388" s="574" t="s">
        <v>10580</v>
      </c>
      <c r="V3388" s="574" t="s">
        <v>10792</v>
      </c>
      <c r="W3388" s="575" t="s">
        <v>11597</v>
      </c>
      <c r="X3388" s="575" t="s">
        <v>11738</v>
      </c>
      <c r="Y3388" s="576" t="s">
        <v>11637</v>
      </c>
      <c r="Z3388" s="577" t="s">
        <v>11780</v>
      </c>
      <c r="AA3388" s="578" t="s">
        <v>11740</v>
      </c>
      <c r="AE3388"/>
    </row>
    <row r="3389" spans="1:31" s="563" customFormat="1">
      <c r="A3389"/>
      <c r="B3389"/>
      <c r="C3389" s="568">
        <v>2028</v>
      </c>
      <c r="D3389" s="569" t="s">
        <v>80</v>
      </c>
      <c r="E3389" s="569" t="s">
        <v>338</v>
      </c>
      <c r="F3389" s="573" t="s">
        <v>141</v>
      </c>
      <c r="G3389" s="569" t="s">
        <v>42</v>
      </c>
      <c r="H3389" s="569" t="s">
        <v>41</v>
      </c>
      <c r="I3389" s="575" t="s">
        <v>54</v>
      </c>
      <c r="J3389" s="569" t="s">
        <v>83</v>
      </c>
      <c r="K3389" s="569" t="s">
        <v>81</v>
      </c>
      <c r="L3389" s="570">
        <v>1</v>
      </c>
      <c r="M3389" s="571">
        <v>89.417813988944161</v>
      </c>
      <c r="N3389" s="572">
        <v>246.77776744186045</v>
      </c>
      <c r="O3389" s="668" t="s">
        <v>382</v>
      </c>
      <c r="P3389" s="668" t="s">
        <v>83</v>
      </c>
      <c r="Q3389" s="574" t="s">
        <v>10591</v>
      </c>
      <c r="R3389" s="574" t="s">
        <v>10802</v>
      </c>
      <c r="S3389" s="574" t="s">
        <v>10593</v>
      </c>
      <c r="T3389" s="574" t="s">
        <v>11596</v>
      </c>
      <c r="U3389" s="574" t="s">
        <v>10594</v>
      </c>
      <c r="V3389" s="574" t="s">
        <v>10803</v>
      </c>
      <c r="W3389" s="575" t="s">
        <v>11639</v>
      </c>
      <c r="X3389" s="575" t="s">
        <v>11781</v>
      </c>
      <c r="Y3389" s="576" t="s">
        <v>11641</v>
      </c>
      <c r="Z3389" s="577" t="s">
        <v>11782</v>
      </c>
      <c r="AA3389" s="578" t="s">
        <v>11783</v>
      </c>
      <c r="AE3389"/>
    </row>
    <row r="3390" spans="1:31" s="563" customFormat="1">
      <c r="A3390"/>
      <c r="B3390"/>
      <c r="C3390" s="568">
        <v>2028</v>
      </c>
      <c r="D3390" s="569" t="s">
        <v>80</v>
      </c>
      <c r="E3390" s="569" t="s">
        <v>338</v>
      </c>
      <c r="F3390" s="573" t="s">
        <v>141</v>
      </c>
      <c r="G3390" s="569" t="s">
        <v>42</v>
      </c>
      <c r="H3390" s="569" t="s">
        <v>41</v>
      </c>
      <c r="I3390" s="575" t="s">
        <v>54</v>
      </c>
      <c r="J3390" s="569" t="s">
        <v>77</v>
      </c>
      <c r="K3390" s="569" t="s">
        <v>93</v>
      </c>
      <c r="L3390" s="570">
        <v>1</v>
      </c>
      <c r="M3390" s="571">
        <v>126.12387427450771</v>
      </c>
      <c r="N3390" s="572">
        <v>3707.9068689655164</v>
      </c>
      <c r="O3390" s="668" t="s">
        <v>381</v>
      </c>
      <c r="P3390" s="668" t="s">
        <v>77</v>
      </c>
      <c r="Q3390" s="574" t="s">
        <v>10611</v>
      </c>
      <c r="R3390" s="574" t="s">
        <v>10812</v>
      </c>
      <c r="S3390" s="574" t="s">
        <v>10603</v>
      </c>
      <c r="T3390" s="574" t="s">
        <v>11596</v>
      </c>
      <c r="U3390" s="574" t="s">
        <v>10613</v>
      </c>
      <c r="V3390" s="574" t="s">
        <v>10813</v>
      </c>
      <c r="W3390" s="575" t="s">
        <v>11646</v>
      </c>
      <c r="X3390" s="575" t="s">
        <v>11784</v>
      </c>
      <c r="Y3390" s="576" t="s">
        <v>11644</v>
      </c>
      <c r="Z3390" s="577" t="s">
        <v>11785</v>
      </c>
      <c r="AA3390" s="578" t="s">
        <v>11786</v>
      </c>
      <c r="AE3390"/>
    </row>
    <row r="3391" spans="1:31" s="563" customFormat="1">
      <c r="A3391"/>
      <c r="B3391"/>
      <c r="C3391" s="568">
        <v>2028</v>
      </c>
      <c r="D3391" s="569" t="s">
        <v>80</v>
      </c>
      <c r="E3391" s="569" t="s">
        <v>338</v>
      </c>
      <c r="F3391" s="573" t="s">
        <v>141</v>
      </c>
      <c r="G3391" s="569" t="s">
        <v>42</v>
      </c>
      <c r="H3391" s="569" t="s">
        <v>41</v>
      </c>
      <c r="I3391" s="575" t="s">
        <v>54</v>
      </c>
      <c r="J3391" s="569" t="s">
        <v>349</v>
      </c>
      <c r="K3391" s="569" t="s">
        <v>115</v>
      </c>
      <c r="L3391" s="570">
        <v>0.75</v>
      </c>
      <c r="M3391" s="571">
        <v>24.179292397025979</v>
      </c>
      <c r="N3391" s="572">
        <v>2626.33239</v>
      </c>
      <c r="O3391" s="668" t="s">
        <v>151</v>
      </c>
      <c r="P3391" s="668" t="s">
        <v>349</v>
      </c>
      <c r="Q3391" s="574" t="s">
        <v>10663</v>
      </c>
      <c r="R3391" s="574" t="s">
        <v>10817</v>
      </c>
      <c r="S3391" s="574" t="s">
        <v>10619</v>
      </c>
      <c r="T3391" s="574" t="s">
        <v>11596</v>
      </c>
      <c r="U3391" s="574" t="s">
        <v>10818</v>
      </c>
      <c r="V3391" s="574" t="s">
        <v>10819</v>
      </c>
      <c r="W3391" s="575" t="s">
        <v>11651</v>
      </c>
      <c r="X3391" s="575" t="s">
        <v>11787</v>
      </c>
      <c r="Y3391" s="576" t="s">
        <v>11653</v>
      </c>
      <c r="Z3391" s="577" t="s">
        <v>11788</v>
      </c>
      <c r="AA3391" s="578" t="s">
        <v>11789</v>
      </c>
      <c r="AE3391"/>
    </row>
    <row r="3392" spans="1:31" s="563" customFormat="1">
      <c r="A3392"/>
      <c r="B3392"/>
      <c r="C3392" s="568">
        <v>2028</v>
      </c>
      <c r="D3392" s="569" t="s">
        <v>80</v>
      </c>
      <c r="E3392" s="569" t="s">
        <v>338</v>
      </c>
      <c r="F3392" s="573" t="s">
        <v>141</v>
      </c>
      <c r="G3392" s="569" t="s">
        <v>42</v>
      </c>
      <c r="H3392" s="569" t="s">
        <v>41</v>
      </c>
      <c r="I3392" s="575" t="s">
        <v>54</v>
      </c>
      <c r="J3392" s="569" t="s">
        <v>349</v>
      </c>
      <c r="K3392" s="569" t="s">
        <v>104</v>
      </c>
      <c r="L3392" s="570">
        <v>0.25</v>
      </c>
      <c r="M3392" s="571">
        <v>8.0597641323419928</v>
      </c>
      <c r="N3392" s="572">
        <v>875.44412999999997</v>
      </c>
      <c r="O3392" s="668" t="s">
        <v>151</v>
      </c>
      <c r="P3392" s="668" t="s">
        <v>349</v>
      </c>
      <c r="Q3392" s="574" t="s">
        <v>10583</v>
      </c>
      <c r="R3392" s="574" t="s">
        <v>10778</v>
      </c>
      <c r="S3392" s="574" t="s">
        <v>10619</v>
      </c>
      <c r="T3392" s="574" t="s">
        <v>11596</v>
      </c>
      <c r="U3392" s="574" t="s">
        <v>10624</v>
      </c>
      <c r="V3392" s="574" t="s">
        <v>10825</v>
      </c>
      <c r="W3392" s="575" t="s">
        <v>11714</v>
      </c>
      <c r="X3392" s="575" t="s">
        <v>11790</v>
      </c>
      <c r="Y3392" s="576" t="s">
        <v>11653</v>
      </c>
      <c r="Z3392" s="577" t="s">
        <v>11791</v>
      </c>
      <c r="AA3392" s="578" t="s">
        <v>11792</v>
      </c>
      <c r="AE3392"/>
    </row>
    <row r="3393" spans="1:31" s="563" customFormat="1">
      <c r="A3393"/>
      <c r="B3393"/>
      <c r="C3393" s="568">
        <v>2028</v>
      </c>
      <c r="D3393" s="569" t="s">
        <v>80</v>
      </c>
      <c r="E3393" s="569" t="s">
        <v>338</v>
      </c>
      <c r="F3393" s="573" t="s">
        <v>141</v>
      </c>
      <c r="G3393" s="569" t="s">
        <v>42</v>
      </c>
      <c r="H3393" s="569" t="s">
        <v>41</v>
      </c>
      <c r="I3393" s="575" t="s">
        <v>54</v>
      </c>
      <c r="J3393" s="569" t="s">
        <v>76</v>
      </c>
      <c r="K3393" s="569" t="s">
        <v>115</v>
      </c>
      <c r="L3393" s="570">
        <v>0.6</v>
      </c>
      <c r="M3393" s="571">
        <v>0.94990176597747067</v>
      </c>
      <c r="N3393" s="572">
        <v>407.47944959999995</v>
      </c>
      <c r="O3393" s="668" t="s">
        <v>151</v>
      </c>
      <c r="P3393" s="668" t="s">
        <v>76</v>
      </c>
      <c r="Q3393" s="574" t="s">
        <v>10663</v>
      </c>
      <c r="R3393" s="574" t="s">
        <v>10817</v>
      </c>
      <c r="S3393" s="574" t="s">
        <v>10627</v>
      </c>
      <c r="T3393" s="574" t="s">
        <v>11596</v>
      </c>
      <c r="U3393" s="574" t="s">
        <v>11656</v>
      </c>
      <c r="V3393" s="574" t="s">
        <v>11793</v>
      </c>
      <c r="W3393" s="575" t="s">
        <v>11651</v>
      </c>
      <c r="X3393" s="575" t="s">
        <v>11787</v>
      </c>
      <c r="Y3393" s="576" t="s">
        <v>11658</v>
      </c>
      <c r="Z3393" s="577" t="s">
        <v>11794</v>
      </c>
      <c r="AA3393" s="578" t="s">
        <v>11789</v>
      </c>
      <c r="AE3393"/>
    </row>
    <row r="3394" spans="1:31" s="563" customFormat="1">
      <c r="A3394"/>
      <c r="B3394"/>
      <c r="C3394" s="568">
        <v>2028</v>
      </c>
      <c r="D3394" s="569" t="s">
        <v>80</v>
      </c>
      <c r="E3394" s="569" t="s">
        <v>338</v>
      </c>
      <c r="F3394" s="573" t="s">
        <v>141</v>
      </c>
      <c r="G3394" s="569" t="s">
        <v>42</v>
      </c>
      <c r="H3394" s="569" t="s">
        <v>41</v>
      </c>
      <c r="I3394" s="575" t="s">
        <v>54</v>
      </c>
      <c r="J3394" s="569" t="s">
        <v>76</v>
      </c>
      <c r="K3394" s="569" t="s">
        <v>346</v>
      </c>
      <c r="L3394" s="570">
        <v>0.4</v>
      </c>
      <c r="M3394" s="571">
        <v>0.63326784398498048</v>
      </c>
      <c r="N3394" s="572">
        <v>271.65296639999997</v>
      </c>
      <c r="O3394" s="668" t="s">
        <v>151</v>
      </c>
      <c r="P3394" s="668" t="s">
        <v>76</v>
      </c>
      <c r="Q3394" s="574" t="s">
        <v>10506</v>
      </c>
      <c r="R3394" s="574" t="s">
        <v>10756</v>
      </c>
      <c r="S3394" s="574" t="s">
        <v>10627</v>
      </c>
      <c r="T3394" s="574" t="s">
        <v>11596</v>
      </c>
      <c r="U3394" s="574" t="s">
        <v>11660</v>
      </c>
      <c r="V3394" s="574" t="s">
        <v>11795</v>
      </c>
      <c r="W3394" s="575" t="s">
        <v>11602</v>
      </c>
      <c r="X3394" s="575" t="s">
        <v>11741</v>
      </c>
      <c r="Y3394" s="576" t="s">
        <v>11658</v>
      </c>
      <c r="Z3394" s="577" t="s">
        <v>11796</v>
      </c>
      <c r="AA3394" s="578" t="s">
        <v>11743</v>
      </c>
      <c r="AE3394"/>
    </row>
    <row r="3395" spans="1:31" s="563" customFormat="1">
      <c r="A3395"/>
      <c r="B3395"/>
      <c r="C3395" s="568">
        <v>2028</v>
      </c>
      <c r="D3395" s="569" t="s">
        <v>80</v>
      </c>
      <c r="E3395" s="569" t="s">
        <v>338</v>
      </c>
      <c r="F3395" s="573" t="s">
        <v>141</v>
      </c>
      <c r="G3395" s="569" t="s">
        <v>42</v>
      </c>
      <c r="H3395" s="569" t="s">
        <v>41</v>
      </c>
      <c r="I3395" s="575" t="s">
        <v>54</v>
      </c>
      <c r="J3395" s="569" t="s">
        <v>74</v>
      </c>
      <c r="K3395" s="569" t="s">
        <v>115</v>
      </c>
      <c r="L3395" s="570">
        <v>0.6</v>
      </c>
      <c r="M3395" s="571">
        <v>10.112994828544704</v>
      </c>
      <c r="N3395" s="572">
        <v>4365.8512457142851</v>
      </c>
      <c r="O3395" s="668" t="s">
        <v>151</v>
      </c>
      <c r="P3395" s="668" t="s">
        <v>74</v>
      </c>
      <c r="Q3395" s="574" t="s">
        <v>10663</v>
      </c>
      <c r="R3395" s="574" t="s">
        <v>10817</v>
      </c>
      <c r="S3395" s="574" t="s">
        <v>10640</v>
      </c>
      <c r="T3395" s="574" t="s">
        <v>11596</v>
      </c>
      <c r="U3395" s="574" t="s">
        <v>11663</v>
      </c>
      <c r="V3395" s="574" t="s">
        <v>11797</v>
      </c>
      <c r="W3395" s="575" t="s">
        <v>11651</v>
      </c>
      <c r="X3395" s="575" t="s">
        <v>11787</v>
      </c>
      <c r="Y3395" s="576" t="s">
        <v>11665</v>
      </c>
      <c r="Z3395" s="577" t="s">
        <v>11798</v>
      </c>
      <c r="AA3395" s="578" t="s">
        <v>11789</v>
      </c>
      <c r="AE3395"/>
    </row>
    <row r="3396" spans="1:31" s="563" customFormat="1">
      <c r="A3396"/>
      <c r="B3396"/>
      <c r="C3396" s="568">
        <v>2028</v>
      </c>
      <c r="D3396" s="569" t="s">
        <v>80</v>
      </c>
      <c r="E3396" s="569" t="s">
        <v>338</v>
      </c>
      <c r="F3396" s="573" t="s">
        <v>141</v>
      </c>
      <c r="G3396" s="569" t="s">
        <v>42</v>
      </c>
      <c r="H3396" s="569" t="s">
        <v>41</v>
      </c>
      <c r="I3396" s="575" t="s">
        <v>54</v>
      </c>
      <c r="J3396" s="569" t="s">
        <v>74</v>
      </c>
      <c r="K3396" s="569" t="s">
        <v>346</v>
      </c>
      <c r="L3396" s="570">
        <v>0.4</v>
      </c>
      <c r="M3396" s="571">
        <v>6.741996552363136</v>
      </c>
      <c r="N3396" s="572">
        <v>2910.5674971428566</v>
      </c>
      <c r="O3396" s="668" t="s">
        <v>151</v>
      </c>
      <c r="P3396" s="668" t="s">
        <v>74</v>
      </c>
      <c r="Q3396" s="574" t="s">
        <v>10506</v>
      </c>
      <c r="R3396" s="574" t="s">
        <v>10756</v>
      </c>
      <c r="S3396" s="574" t="s">
        <v>10640</v>
      </c>
      <c r="T3396" s="574" t="s">
        <v>11596</v>
      </c>
      <c r="U3396" s="574" t="s">
        <v>11522</v>
      </c>
      <c r="V3396" s="574" t="s">
        <v>11799</v>
      </c>
      <c r="W3396" s="575" t="s">
        <v>11602</v>
      </c>
      <c r="X3396" s="575" t="s">
        <v>11741</v>
      </c>
      <c r="Y3396" s="576" t="s">
        <v>11665</v>
      </c>
      <c r="Z3396" s="577" t="s">
        <v>11800</v>
      </c>
      <c r="AA3396" s="578" t="s">
        <v>11743</v>
      </c>
      <c r="AE3396"/>
    </row>
    <row r="3397" spans="1:31" s="563" customFormat="1">
      <c r="A3397"/>
      <c r="B3397"/>
      <c r="C3397" s="568">
        <v>2028</v>
      </c>
      <c r="D3397" s="569" t="s">
        <v>80</v>
      </c>
      <c r="E3397" s="569" t="s">
        <v>338</v>
      </c>
      <c r="F3397" s="573" t="s">
        <v>141</v>
      </c>
      <c r="G3397" s="569" t="s">
        <v>42</v>
      </c>
      <c r="H3397" s="569" t="s">
        <v>41</v>
      </c>
      <c r="I3397" s="575" t="s">
        <v>54</v>
      </c>
      <c r="J3397" s="569" t="s">
        <v>351</v>
      </c>
      <c r="K3397" s="569" t="s">
        <v>100</v>
      </c>
      <c r="L3397" s="570">
        <v>1</v>
      </c>
      <c r="M3397" s="571">
        <v>20.995305213234154</v>
      </c>
      <c r="N3397" s="572">
        <v>96.210425599999994</v>
      </c>
      <c r="O3397" s="668" t="s">
        <v>151</v>
      </c>
      <c r="P3397" s="668" t="s">
        <v>351</v>
      </c>
      <c r="Q3397" s="574" t="s">
        <v>10648</v>
      </c>
      <c r="R3397" s="574" t="s">
        <v>10844</v>
      </c>
      <c r="S3397" s="574" t="s">
        <v>10650</v>
      </c>
      <c r="T3397" s="574" t="s">
        <v>11596</v>
      </c>
      <c r="U3397" s="574" t="s">
        <v>10651</v>
      </c>
      <c r="V3397" s="574" t="s">
        <v>10845</v>
      </c>
      <c r="W3397" s="575" t="s">
        <v>11669</v>
      </c>
      <c r="X3397" s="575" t="s">
        <v>11801</v>
      </c>
      <c r="Y3397" s="576" t="s">
        <v>11671</v>
      </c>
      <c r="Z3397" s="577" t="s">
        <v>11802</v>
      </c>
      <c r="AA3397" s="578" t="s">
        <v>11803</v>
      </c>
      <c r="AE3397"/>
    </row>
    <row r="3398" spans="1:31" s="563" customFormat="1">
      <c r="A3398"/>
      <c r="B3398"/>
      <c r="C3398" s="568">
        <v>2028</v>
      </c>
      <c r="D3398" s="569" t="s">
        <v>80</v>
      </c>
      <c r="E3398" s="569" t="s">
        <v>338</v>
      </c>
      <c r="F3398" s="573" t="s">
        <v>141</v>
      </c>
      <c r="G3398" s="569" t="s">
        <v>42</v>
      </c>
      <c r="H3398" s="569" t="s">
        <v>41</v>
      </c>
      <c r="I3398" s="575" t="s">
        <v>54</v>
      </c>
      <c r="J3398" s="569" t="s">
        <v>67</v>
      </c>
      <c r="K3398" s="569" t="s">
        <v>81</v>
      </c>
      <c r="L3398" s="570">
        <v>1</v>
      </c>
      <c r="M3398" s="571">
        <v>31.780215784867245</v>
      </c>
      <c r="N3398" s="572">
        <v>139.93112967032968</v>
      </c>
      <c r="O3398" s="668" t="s">
        <v>382</v>
      </c>
      <c r="P3398" s="668" t="s">
        <v>67</v>
      </c>
      <c r="Q3398" s="574" t="s">
        <v>10591</v>
      </c>
      <c r="R3398" s="574" t="s">
        <v>10802</v>
      </c>
      <c r="S3398" s="574" t="s">
        <v>10658</v>
      </c>
      <c r="T3398" s="574" t="s">
        <v>11596</v>
      </c>
      <c r="U3398" s="574" t="s">
        <v>10659</v>
      </c>
      <c r="V3398" s="574" t="s">
        <v>10854</v>
      </c>
      <c r="W3398" s="575" t="s">
        <v>11639</v>
      </c>
      <c r="X3398" s="575" t="s">
        <v>11781</v>
      </c>
      <c r="Y3398" s="576" t="s">
        <v>11674</v>
      </c>
      <c r="Z3398" s="577" t="s">
        <v>11804</v>
      </c>
      <c r="AA3398" s="578" t="s">
        <v>11783</v>
      </c>
      <c r="AE3398"/>
    </row>
    <row r="3399" spans="1:31" s="563" customFormat="1">
      <c r="A3399"/>
      <c r="B3399"/>
      <c r="C3399" s="568">
        <v>2028</v>
      </c>
      <c r="D3399" s="569" t="s">
        <v>80</v>
      </c>
      <c r="E3399" s="569" t="s">
        <v>338</v>
      </c>
      <c r="F3399" s="573" t="s">
        <v>141</v>
      </c>
      <c r="G3399" s="569" t="s">
        <v>42</v>
      </c>
      <c r="H3399" s="569" t="s">
        <v>41</v>
      </c>
      <c r="I3399" s="575" t="s">
        <v>54</v>
      </c>
      <c r="J3399" s="569" t="s">
        <v>66</v>
      </c>
      <c r="K3399" s="569" t="s">
        <v>115</v>
      </c>
      <c r="L3399" s="570">
        <v>0.3</v>
      </c>
      <c r="M3399" s="571">
        <v>31.081558061181326</v>
      </c>
      <c r="N3399" s="572">
        <v>1119.4490373626372</v>
      </c>
      <c r="O3399" s="668" t="s">
        <v>381</v>
      </c>
      <c r="P3399" s="668" t="s">
        <v>66</v>
      </c>
      <c r="Q3399" s="574" t="s">
        <v>10663</v>
      </c>
      <c r="R3399" s="574" t="s">
        <v>10817</v>
      </c>
      <c r="S3399" s="574" t="s">
        <v>10665</v>
      </c>
      <c r="T3399" s="574" t="s">
        <v>11596</v>
      </c>
      <c r="U3399" s="574" t="s">
        <v>10666</v>
      </c>
      <c r="V3399" s="574" t="s">
        <v>10856</v>
      </c>
      <c r="W3399" s="575" t="s">
        <v>11651</v>
      </c>
      <c r="X3399" s="575" t="s">
        <v>11787</v>
      </c>
      <c r="Y3399" s="576" t="s">
        <v>11676</v>
      </c>
      <c r="Z3399" s="577" t="s">
        <v>11805</v>
      </c>
      <c r="AA3399" s="578" t="s">
        <v>11789</v>
      </c>
      <c r="AE3399"/>
    </row>
    <row r="3400" spans="1:31" s="563" customFormat="1">
      <c r="A3400"/>
      <c r="B3400"/>
      <c r="C3400" s="568">
        <v>2028</v>
      </c>
      <c r="D3400" s="569" t="s">
        <v>80</v>
      </c>
      <c r="E3400" s="569" t="s">
        <v>338</v>
      </c>
      <c r="F3400" s="573" t="s">
        <v>141</v>
      </c>
      <c r="G3400" s="569" t="s">
        <v>42</v>
      </c>
      <c r="H3400" s="569" t="s">
        <v>41</v>
      </c>
      <c r="I3400" s="575" t="s">
        <v>54</v>
      </c>
      <c r="J3400" s="569" t="s">
        <v>66</v>
      </c>
      <c r="K3400" s="569" t="s">
        <v>310</v>
      </c>
      <c r="L3400" s="570">
        <v>0.7</v>
      </c>
      <c r="M3400" s="571">
        <v>72.523635476089751</v>
      </c>
      <c r="N3400" s="572">
        <v>2612.0477538461532</v>
      </c>
      <c r="O3400" s="668" t="s">
        <v>381</v>
      </c>
      <c r="P3400" s="668" t="s">
        <v>66</v>
      </c>
      <c r="Q3400" s="574" t="s">
        <v>10673</v>
      </c>
      <c r="R3400" s="574" t="s">
        <v>10858</v>
      </c>
      <c r="S3400" s="574" t="s">
        <v>10665</v>
      </c>
      <c r="T3400" s="574" t="s">
        <v>11596</v>
      </c>
      <c r="U3400" s="574" t="s">
        <v>10675</v>
      </c>
      <c r="V3400" s="574" t="s">
        <v>10859</v>
      </c>
      <c r="W3400" s="575" t="s">
        <v>11678</v>
      </c>
      <c r="X3400" s="575" t="s">
        <v>11806</v>
      </c>
      <c r="Y3400" s="576" t="s">
        <v>11676</v>
      </c>
      <c r="Z3400" s="577" t="s">
        <v>11807</v>
      </c>
      <c r="AA3400" s="578" t="s">
        <v>11808</v>
      </c>
      <c r="AE3400"/>
    </row>
    <row r="3401" spans="1:31" s="563" customFormat="1">
      <c r="A3401"/>
      <c r="B3401"/>
      <c r="C3401" s="568">
        <v>2028</v>
      </c>
      <c r="D3401" s="569" t="s">
        <v>80</v>
      </c>
      <c r="E3401" s="569" t="s">
        <v>338</v>
      </c>
      <c r="F3401" s="573" t="s">
        <v>141</v>
      </c>
      <c r="G3401" s="569" t="s">
        <v>42</v>
      </c>
      <c r="H3401" s="569" t="s">
        <v>41</v>
      </c>
      <c r="I3401" s="575" t="s">
        <v>54</v>
      </c>
      <c r="J3401" s="569" t="s">
        <v>348</v>
      </c>
      <c r="K3401" s="569" t="s">
        <v>115</v>
      </c>
      <c r="L3401" s="570">
        <v>1</v>
      </c>
      <c r="M3401" s="571">
        <v>54.881883233873182</v>
      </c>
      <c r="N3401" s="572">
        <v>6225.3804799999998</v>
      </c>
      <c r="O3401" s="668" t="s">
        <v>151</v>
      </c>
      <c r="P3401" s="668" t="s">
        <v>348</v>
      </c>
      <c r="Q3401" s="574" t="s">
        <v>10663</v>
      </c>
      <c r="R3401" s="574" t="s">
        <v>10817</v>
      </c>
      <c r="S3401" s="574" t="s">
        <v>10689</v>
      </c>
      <c r="T3401" s="574" t="s">
        <v>11596</v>
      </c>
      <c r="U3401" s="574" t="s">
        <v>11682</v>
      </c>
      <c r="V3401" s="574" t="s">
        <v>11809</v>
      </c>
      <c r="W3401" s="575" t="s">
        <v>11651</v>
      </c>
      <c r="X3401" s="575" t="s">
        <v>11787</v>
      </c>
      <c r="Y3401" s="576" t="s">
        <v>11684</v>
      </c>
      <c r="Z3401" s="577" t="s">
        <v>11810</v>
      </c>
      <c r="AA3401" s="578" t="s">
        <v>11789</v>
      </c>
      <c r="AE3401"/>
    </row>
    <row r="3402" spans="1:31" s="563" customFormat="1">
      <c r="A3402"/>
      <c r="B3402"/>
      <c r="C3402" s="568">
        <v>2028</v>
      </c>
      <c r="D3402" s="569" t="s">
        <v>80</v>
      </c>
      <c r="E3402" s="569" t="s">
        <v>48</v>
      </c>
      <c r="F3402" s="573" t="s">
        <v>247</v>
      </c>
      <c r="G3402" s="569" t="s">
        <v>200</v>
      </c>
      <c r="H3402" s="569" t="s">
        <v>41</v>
      </c>
      <c r="I3402" s="575" t="s">
        <v>50</v>
      </c>
      <c r="J3402" s="569" t="s">
        <v>352</v>
      </c>
      <c r="K3402" s="569" t="s">
        <v>106</v>
      </c>
      <c r="L3402" s="570">
        <v>0.3</v>
      </c>
      <c r="M3402" s="571">
        <v>2.1342204533636644</v>
      </c>
      <c r="N3402" s="572">
        <v>119.28262500000001</v>
      </c>
      <c r="O3402" s="668" t="s">
        <v>151</v>
      </c>
      <c r="P3402" s="668" t="s">
        <v>352</v>
      </c>
      <c r="Q3402" s="574" t="s">
        <v>10535</v>
      </c>
      <c r="R3402" s="574" t="s">
        <v>11474</v>
      </c>
      <c r="S3402" s="574" t="s">
        <v>10508</v>
      </c>
      <c r="T3402" s="574" t="s">
        <v>11596</v>
      </c>
      <c r="U3402" s="574" t="s">
        <v>10958</v>
      </c>
      <c r="V3402" s="574" t="s">
        <v>11811</v>
      </c>
      <c r="W3402" s="575" t="s">
        <v>11597</v>
      </c>
      <c r="X3402" s="575" t="s">
        <v>11812</v>
      </c>
      <c r="Y3402" s="576" t="s">
        <v>11599</v>
      </c>
      <c r="Z3402" s="577" t="s">
        <v>11813</v>
      </c>
      <c r="AA3402" s="578" t="s">
        <v>11814</v>
      </c>
      <c r="AE3402"/>
    </row>
    <row r="3403" spans="1:31" s="563" customFormat="1">
      <c r="A3403"/>
      <c r="B3403"/>
      <c r="C3403" s="568">
        <v>2028</v>
      </c>
      <c r="D3403" s="569" t="s">
        <v>80</v>
      </c>
      <c r="E3403" s="569" t="s">
        <v>48</v>
      </c>
      <c r="F3403" s="573" t="s">
        <v>247</v>
      </c>
      <c r="G3403" s="569" t="s">
        <v>200</v>
      </c>
      <c r="H3403" s="569" t="s">
        <v>41</v>
      </c>
      <c r="I3403" s="575" t="s">
        <v>50</v>
      </c>
      <c r="J3403" s="569" t="s">
        <v>352</v>
      </c>
      <c r="K3403" s="569" t="s">
        <v>100</v>
      </c>
      <c r="L3403" s="570">
        <v>0.7</v>
      </c>
      <c r="M3403" s="571">
        <v>4.9798477245152171</v>
      </c>
      <c r="N3403" s="572">
        <v>278.32612499999999</v>
      </c>
      <c r="O3403" s="668" t="s">
        <v>151</v>
      </c>
      <c r="P3403" s="668" t="s">
        <v>352</v>
      </c>
      <c r="Q3403" s="574" t="s">
        <v>10648</v>
      </c>
      <c r="R3403" s="574" t="s">
        <v>11815</v>
      </c>
      <c r="S3403" s="574" t="s">
        <v>10508</v>
      </c>
      <c r="T3403" s="574" t="s">
        <v>11596</v>
      </c>
      <c r="U3403" s="574" t="s">
        <v>11816</v>
      </c>
      <c r="V3403" s="574" t="s">
        <v>11817</v>
      </c>
      <c r="W3403" s="575" t="s">
        <v>11669</v>
      </c>
      <c r="X3403" s="575" t="s">
        <v>11818</v>
      </c>
      <c r="Y3403" s="576" t="s">
        <v>11599</v>
      </c>
      <c r="Z3403" s="577" t="s">
        <v>11819</v>
      </c>
      <c r="AA3403" s="578" t="s">
        <v>11820</v>
      </c>
      <c r="AE3403"/>
    </row>
    <row r="3404" spans="1:31" s="563" customFormat="1">
      <c r="A3404"/>
      <c r="B3404"/>
      <c r="C3404" s="568">
        <v>2028</v>
      </c>
      <c r="D3404" s="569" t="s">
        <v>80</v>
      </c>
      <c r="E3404" s="569" t="s">
        <v>48</v>
      </c>
      <c r="F3404" s="573" t="s">
        <v>247</v>
      </c>
      <c r="G3404" s="569" t="s">
        <v>200</v>
      </c>
      <c r="H3404" s="569" t="s">
        <v>41</v>
      </c>
      <c r="I3404" s="575" t="s">
        <v>50</v>
      </c>
      <c r="J3404" s="569" t="s">
        <v>116</v>
      </c>
      <c r="K3404" s="569" t="s">
        <v>111</v>
      </c>
      <c r="L3404" s="570">
        <v>1</v>
      </c>
      <c r="M3404" s="571">
        <v>2.6405564711462883</v>
      </c>
      <c r="N3404" s="572">
        <v>15.147</v>
      </c>
      <c r="O3404" s="668" t="s">
        <v>382</v>
      </c>
      <c r="P3404" s="668" t="s">
        <v>116</v>
      </c>
      <c r="Q3404" s="574" t="s">
        <v>10632</v>
      </c>
      <c r="R3404" s="574" t="s">
        <v>11469</v>
      </c>
      <c r="S3404" s="574" t="s">
        <v>10519</v>
      </c>
      <c r="T3404" s="574" t="s">
        <v>11596</v>
      </c>
      <c r="U3404" s="574" t="s">
        <v>11132</v>
      </c>
      <c r="V3404" s="574" t="s">
        <v>11821</v>
      </c>
      <c r="W3404" s="575" t="s">
        <v>11616</v>
      </c>
      <c r="X3404" s="575" t="s">
        <v>11822</v>
      </c>
      <c r="Y3404" s="576" t="s">
        <v>11608</v>
      </c>
      <c r="Z3404" s="577" t="s">
        <v>11823</v>
      </c>
      <c r="AA3404" s="578" t="s">
        <v>11824</v>
      </c>
      <c r="AE3404"/>
    </row>
    <row r="3405" spans="1:31" s="563" customFormat="1">
      <c r="A3405"/>
      <c r="B3405"/>
      <c r="C3405" s="568">
        <v>2028</v>
      </c>
      <c r="D3405" s="569" t="s">
        <v>80</v>
      </c>
      <c r="E3405" s="569" t="s">
        <v>48</v>
      </c>
      <c r="F3405" s="573" t="s">
        <v>247</v>
      </c>
      <c r="G3405" s="569" t="s">
        <v>200</v>
      </c>
      <c r="H3405" s="569" t="s">
        <v>41</v>
      </c>
      <c r="I3405" s="575" t="s">
        <v>50</v>
      </c>
      <c r="J3405" s="569" t="s">
        <v>109</v>
      </c>
      <c r="K3405" s="569" t="s">
        <v>111</v>
      </c>
      <c r="L3405" s="570">
        <v>0.8</v>
      </c>
      <c r="M3405" s="571">
        <v>11.117228623776001</v>
      </c>
      <c r="N3405" s="572">
        <v>415.46057142857148</v>
      </c>
      <c r="O3405" s="668" t="s">
        <v>381</v>
      </c>
      <c r="P3405" s="668" t="s">
        <v>109</v>
      </c>
      <c r="Q3405" s="574" t="s">
        <v>10632</v>
      </c>
      <c r="R3405" s="574" t="s">
        <v>11469</v>
      </c>
      <c r="S3405" s="574" t="s">
        <v>10537</v>
      </c>
      <c r="T3405" s="574" t="s">
        <v>11596</v>
      </c>
      <c r="U3405" s="574" t="s">
        <v>10974</v>
      </c>
      <c r="V3405" s="574" t="s">
        <v>11470</v>
      </c>
      <c r="W3405" s="575" t="s">
        <v>11616</v>
      </c>
      <c r="X3405" s="575" t="s">
        <v>11822</v>
      </c>
      <c r="Y3405" s="576" t="s">
        <v>11613</v>
      </c>
      <c r="Z3405" s="577" t="s">
        <v>11825</v>
      </c>
      <c r="AA3405" s="578" t="s">
        <v>11824</v>
      </c>
      <c r="AE3405"/>
    </row>
    <row r="3406" spans="1:31" s="563" customFormat="1">
      <c r="A3406"/>
      <c r="B3406"/>
      <c r="C3406" s="568">
        <v>2028</v>
      </c>
      <c r="D3406" s="569" t="s">
        <v>80</v>
      </c>
      <c r="E3406" s="569" t="s">
        <v>48</v>
      </c>
      <c r="F3406" s="573" t="s">
        <v>247</v>
      </c>
      <c r="G3406" s="569" t="s">
        <v>200</v>
      </c>
      <c r="H3406" s="569" t="s">
        <v>41</v>
      </c>
      <c r="I3406" s="575" t="s">
        <v>50</v>
      </c>
      <c r="J3406" s="569" t="s">
        <v>109</v>
      </c>
      <c r="K3406" s="569" t="s">
        <v>90</v>
      </c>
      <c r="L3406" s="570">
        <v>0.2</v>
      </c>
      <c r="M3406" s="571">
        <v>2.7793071559440001</v>
      </c>
      <c r="N3406" s="572">
        <v>103.86514285714287</v>
      </c>
      <c r="O3406" s="668" t="s">
        <v>381</v>
      </c>
      <c r="P3406" s="668" t="s">
        <v>109</v>
      </c>
      <c r="Q3406" s="574" t="s">
        <v>10517</v>
      </c>
      <c r="R3406" s="574" t="s">
        <v>11826</v>
      </c>
      <c r="S3406" s="574" t="s">
        <v>10537</v>
      </c>
      <c r="T3406" s="574" t="s">
        <v>11596</v>
      </c>
      <c r="U3406" s="574" t="s">
        <v>11611</v>
      </c>
      <c r="V3406" s="574" t="s">
        <v>11827</v>
      </c>
      <c r="W3406" s="575" t="s">
        <v>11606</v>
      </c>
      <c r="X3406" s="575" t="s">
        <v>11828</v>
      </c>
      <c r="Y3406" s="576" t="s">
        <v>11613</v>
      </c>
      <c r="Z3406" s="577" t="s">
        <v>11829</v>
      </c>
      <c r="AA3406" s="578" t="s">
        <v>11830</v>
      </c>
      <c r="AE3406"/>
    </row>
    <row r="3407" spans="1:31" s="563" customFormat="1">
      <c r="A3407"/>
      <c r="B3407"/>
      <c r="C3407" s="568">
        <v>2028</v>
      </c>
      <c r="D3407" s="569" t="s">
        <v>80</v>
      </c>
      <c r="E3407" s="569" t="s">
        <v>48</v>
      </c>
      <c r="F3407" s="573" t="s">
        <v>247</v>
      </c>
      <c r="G3407" s="569" t="s">
        <v>200</v>
      </c>
      <c r="H3407" s="569" t="s">
        <v>41</v>
      </c>
      <c r="I3407" s="575" t="s">
        <v>50</v>
      </c>
      <c r="J3407" s="569" t="s">
        <v>350</v>
      </c>
      <c r="K3407" s="569" t="s">
        <v>115</v>
      </c>
      <c r="L3407" s="570">
        <v>0.7</v>
      </c>
      <c r="M3407" s="571">
        <v>3.5194836195869206</v>
      </c>
      <c r="N3407" s="572">
        <v>340.80749999999995</v>
      </c>
      <c r="O3407" s="668" t="s">
        <v>151</v>
      </c>
      <c r="P3407" s="668" t="s">
        <v>350</v>
      </c>
      <c r="Q3407" s="574" t="s">
        <v>10663</v>
      </c>
      <c r="R3407" s="574" t="s">
        <v>11831</v>
      </c>
      <c r="S3407" s="574" t="s">
        <v>10547</v>
      </c>
      <c r="T3407" s="574" t="s">
        <v>11596</v>
      </c>
      <c r="U3407" s="574" t="s">
        <v>11832</v>
      </c>
      <c r="V3407" s="574" t="s">
        <v>11833</v>
      </c>
      <c r="W3407" s="575" t="s">
        <v>11651</v>
      </c>
      <c r="X3407" s="575" t="s">
        <v>11834</v>
      </c>
      <c r="Y3407" s="576" t="s">
        <v>11618</v>
      </c>
      <c r="Z3407" s="577" t="s">
        <v>11835</v>
      </c>
      <c r="AA3407" s="578" t="s">
        <v>11836</v>
      </c>
      <c r="AE3407"/>
    </row>
    <row r="3408" spans="1:31" s="563" customFormat="1">
      <c r="A3408"/>
      <c r="B3408"/>
      <c r="C3408" s="568">
        <v>2028</v>
      </c>
      <c r="D3408" s="569" t="s">
        <v>80</v>
      </c>
      <c r="E3408" s="569" t="s">
        <v>48</v>
      </c>
      <c r="F3408" s="573" t="s">
        <v>247</v>
      </c>
      <c r="G3408" s="569" t="s">
        <v>200</v>
      </c>
      <c r="H3408" s="569" t="s">
        <v>41</v>
      </c>
      <c r="I3408" s="575" t="s">
        <v>50</v>
      </c>
      <c r="J3408" s="569" t="s">
        <v>350</v>
      </c>
      <c r="K3408" s="569" t="s">
        <v>111</v>
      </c>
      <c r="L3408" s="570">
        <v>0.3</v>
      </c>
      <c r="M3408" s="571">
        <v>1.508350122680109</v>
      </c>
      <c r="N3408" s="572">
        <v>146.06035714285713</v>
      </c>
      <c r="O3408" s="668" t="s">
        <v>151</v>
      </c>
      <c r="P3408" s="668" t="s">
        <v>350</v>
      </c>
      <c r="Q3408" s="574" t="s">
        <v>10632</v>
      </c>
      <c r="R3408" s="574" t="s">
        <v>11469</v>
      </c>
      <c r="S3408" s="574" t="s">
        <v>10547</v>
      </c>
      <c r="T3408" s="574" t="s">
        <v>11596</v>
      </c>
      <c r="U3408" s="574" t="s">
        <v>10982</v>
      </c>
      <c r="V3408" s="574" t="s">
        <v>11837</v>
      </c>
      <c r="W3408" s="575" t="s">
        <v>11616</v>
      </c>
      <c r="X3408" s="575" t="s">
        <v>11822</v>
      </c>
      <c r="Y3408" s="576" t="s">
        <v>11618</v>
      </c>
      <c r="Z3408" s="577" t="s">
        <v>11838</v>
      </c>
      <c r="AA3408" s="578" t="s">
        <v>11824</v>
      </c>
      <c r="AE3408"/>
    </row>
    <row r="3409" spans="1:31" s="563" customFormat="1">
      <c r="A3409"/>
      <c r="B3409"/>
      <c r="C3409" s="568">
        <v>2028</v>
      </c>
      <c r="D3409" s="569" t="s">
        <v>80</v>
      </c>
      <c r="E3409" s="569" t="s">
        <v>48</v>
      </c>
      <c r="F3409" s="573" t="s">
        <v>247</v>
      </c>
      <c r="G3409" s="569" t="s">
        <v>200</v>
      </c>
      <c r="H3409" s="569" t="s">
        <v>41</v>
      </c>
      <c r="I3409" s="575" t="s">
        <v>50</v>
      </c>
      <c r="J3409" s="569" t="s">
        <v>99</v>
      </c>
      <c r="K3409" s="569" t="s">
        <v>272</v>
      </c>
      <c r="L3409" s="570">
        <v>1</v>
      </c>
      <c r="M3409" s="571">
        <v>0.7780942655914308</v>
      </c>
      <c r="N3409" s="572">
        <v>605.88</v>
      </c>
      <c r="O3409" s="668" t="s">
        <v>151</v>
      </c>
      <c r="P3409" s="668" t="s">
        <v>99</v>
      </c>
      <c r="Q3409" s="574" t="s">
        <v>11621</v>
      </c>
      <c r="R3409" s="574" t="s">
        <v>11839</v>
      </c>
      <c r="S3409" s="574" t="s">
        <v>10557</v>
      </c>
      <c r="T3409" s="574" t="s">
        <v>11596</v>
      </c>
      <c r="U3409" s="574" t="s">
        <v>11623</v>
      </c>
      <c r="V3409" s="574" t="s">
        <v>11840</v>
      </c>
      <c r="W3409" s="575" t="s">
        <v>11625</v>
      </c>
      <c r="X3409" s="575" t="s">
        <v>11841</v>
      </c>
      <c r="Y3409" s="576" t="s">
        <v>11627</v>
      </c>
      <c r="Z3409" s="577" t="s">
        <v>11842</v>
      </c>
      <c r="AA3409" s="578" t="s">
        <v>11843</v>
      </c>
      <c r="AE3409"/>
    </row>
    <row r="3410" spans="1:31" s="563" customFormat="1">
      <c r="A3410"/>
      <c r="B3410"/>
      <c r="C3410" s="568">
        <v>2028</v>
      </c>
      <c r="D3410" s="569" t="s">
        <v>80</v>
      </c>
      <c r="E3410" s="569" t="s">
        <v>48</v>
      </c>
      <c r="F3410" s="573" t="s">
        <v>247</v>
      </c>
      <c r="G3410" s="569" t="s">
        <v>200</v>
      </c>
      <c r="H3410" s="569" t="s">
        <v>41</v>
      </c>
      <c r="I3410" s="575" t="s">
        <v>50</v>
      </c>
      <c r="J3410" s="569" t="s">
        <v>96</v>
      </c>
      <c r="K3410" s="569" t="s">
        <v>310</v>
      </c>
      <c r="L3410" s="570">
        <v>0.5</v>
      </c>
      <c r="M3410" s="571">
        <v>7.8277338050091877E-3</v>
      </c>
      <c r="N3410" s="572">
        <v>23.667187500000001</v>
      </c>
      <c r="O3410" s="668" t="s">
        <v>151</v>
      </c>
      <c r="P3410" s="668" t="s">
        <v>96</v>
      </c>
      <c r="Q3410" s="574" t="s">
        <v>10673</v>
      </c>
      <c r="R3410" s="574" t="s">
        <v>11464</v>
      </c>
      <c r="S3410" s="574" t="s">
        <v>10565</v>
      </c>
      <c r="T3410" s="574" t="s">
        <v>11596</v>
      </c>
      <c r="U3410" s="574" t="s">
        <v>11844</v>
      </c>
      <c r="V3410" s="574" t="s">
        <v>11845</v>
      </c>
      <c r="W3410" s="575" t="s">
        <v>11678</v>
      </c>
      <c r="X3410" s="575" t="s">
        <v>11846</v>
      </c>
      <c r="Y3410" s="576" t="s">
        <v>11635</v>
      </c>
      <c r="Z3410" s="577" t="s">
        <v>11847</v>
      </c>
      <c r="AA3410" s="578" t="s">
        <v>11848</v>
      </c>
      <c r="AE3410"/>
    </row>
    <row r="3411" spans="1:31" s="563" customFormat="1">
      <c r="A3411"/>
      <c r="B3411"/>
      <c r="C3411" s="568">
        <v>2028</v>
      </c>
      <c r="D3411" s="569" t="s">
        <v>80</v>
      </c>
      <c r="E3411" s="569" t="s">
        <v>48</v>
      </c>
      <c r="F3411" s="573" t="s">
        <v>247</v>
      </c>
      <c r="G3411" s="569" t="s">
        <v>200</v>
      </c>
      <c r="H3411" s="569" t="s">
        <v>41</v>
      </c>
      <c r="I3411" s="575" t="s">
        <v>50</v>
      </c>
      <c r="J3411" s="569" t="s">
        <v>96</v>
      </c>
      <c r="K3411" s="569" t="s">
        <v>79</v>
      </c>
      <c r="L3411" s="570">
        <v>0.5</v>
      </c>
      <c r="M3411" s="571">
        <v>7.8277338050091877E-3</v>
      </c>
      <c r="N3411" s="572">
        <v>23.667187500000001</v>
      </c>
      <c r="O3411" s="668" t="s">
        <v>151</v>
      </c>
      <c r="P3411" s="668" t="s">
        <v>96</v>
      </c>
      <c r="Q3411" s="574" t="s">
        <v>10681</v>
      </c>
      <c r="R3411" s="574" t="s">
        <v>11849</v>
      </c>
      <c r="S3411" s="574" t="s">
        <v>10565</v>
      </c>
      <c r="T3411" s="574" t="s">
        <v>11596</v>
      </c>
      <c r="U3411" s="574" t="s">
        <v>11073</v>
      </c>
      <c r="V3411" s="574" t="s">
        <v>11850</v>
      </c>
      <c r="W3411" s="575" t="s">
        <v>11851</v>
      </c>
      <c r="X3411" s="575" t="s">
        <v>11852</v>
      </c>
      <c r="Y3411" s="576" t="s">
        <v>11635</v>
      </c>
      <c r="Z3411" s="577" t="s">
        <v>11853</v>
      </c>
      <c r="AA3411" s="578" t="s">
        <v>11854</v>
      </c>
      <c r="AE3411"/>
    </row>
    <row r="3412" spans="1:31" s="563" customFormat="1">
      <c r="A3412"/>
      <c r="B3412"/>
      <c r="C3412" s="568">
        <v>2028</v>
      </c>
      <c r="D3412" s="569" t="s">
        <v>80</v>
      </c>
      <c r="E3412" s="569" t="s">
        <v>48</v>
      </c>
      <c r="F3412" s="573" t="s">
        <v>247</v>
      </c>
      <c r="G3412" s="569" t="s">
        <v>200</v>
      </c>
      <c r="H3412" s="569" t="s">
        <v>41</v>
      </c>
      <c r="I3412" s="575" t="s">
        <v>50</v>
      </c>
      <c r="J3412" s="569" t="s">
        <v>87</v>
      </c>
      <c r="K3412" s="569" t="s">
        <v>106</v>
      </c>
      <c r="L3412" s="570">
        <v>0.4</v>
      </c>
      <c r="M3412" s="571">
        <v>4.2517807894855748</v>
      </c>
      <c r="N3412" s="572">
        <v>239.16315789473688</v>
      </c>
      <c r="O3412" s="668" t="s">
        <v>151</v>
      </c>
      <c r="P3412" s="668" t="s">
        <v>87</v>
      </c>
      <c r="Q3412" s="574" t="s">
        <v>10535</v>
      </c>
      <c r="R3412" s="574" t="s">
        <v>11474</v>
      </c>
      <c r="S3412" s="574" t="s">
        <v>10572</v>
      </c>
      <c r="T3412" s="574" t="s">
        <v>11596</v>
      </c>
      <c r="U3412" s="574" t="s">
        <v>10580</v>
      </c>
      <c r="V3412" s="574" t="s">
        <v>11495</v>
      </c>
      <c r="W3412" s="575" t="s">
        <v>11597</v>
      </c>
      <c r="X3412" s="575" t="s">
        <v>11812</v>
      </c>
      <c r="Y3412" s="576" t="s">
        <v>11637</v>
      </c>
      <c r="Z3412" s="577" t="s">
        <v>11855</v>
      </c>
      <c r="AA3412" s="578" t="s">
        <v>11814</v>
      </c>
      <c r="AE3412"/>
    </row>
    <row r="3413" spans="1:31" s="563" customFormat="1">
      <c r="A3413"/>
      <c r="B3413"/>
      <c r="C3413" s="568">
        <v>2028</v>
      </c>
      <c r="D3413" s="569" t="s">
        <v>80</v>
      </c>
      <c r="E3413" s="569" t="s">
        <v>48</v>
      </c>
      <c r="F3413" s="573" t="s">
        <v>247</v>
      </c>
      <c r="G3413" s="569" t="s">
        <v>200</v>
      </c>
      <c r="H3413" s="569" t="s">
        <v>41</v>
      </c>
      <c r="I3413" s="575" t="s">
        <v>50</v>
      </c>
      <c r="J3413" s="569" t="s">
        <v>87</v>
      </c>
      <c r="K3413" s="569" t="s">
        <v>100</v>
      </c>
      <c r="L3413" s="570">
        <v>0.6</v>
      </c>
      <c r="M3413" s="571">
        <v>6.3776711842283618</v>
      </c>
      <c r="N3413" s="572">
        <v>358.74473684210528</v>
      </c>
      <c r="O3413" s="668" t="s">
        <v>151</v>
      </c>
      <c r="P3413" s="668" t="s">
        <v>87</v>
      </c>
      <c r="Q3413" s="574" t="s">
        <v>10648</v>
      </c>
      <c r="R3413" s="574" t="s">
        <v>11815</v>
      </c>
      <c r="S3413" s="574" t="s">
        <v>10572</v>
      </c>
      <c r="T3413" s="574" t="s">
        <v>11596</v>
      </c>
      <c r="U3413" s="574" t="s">
        <v>11704</v>
      </c>
      <c r="V3413" s="574" t="s">
        <v>11856</v>
      </c>
      <c r="W3413" s="575" t="s">
        <v>11669</v>
      </c>
      <c r="X3413" s="575" t="s">
        <v>11818</v>
      </c>
      <c r="Y3413" s="576" t="s">
        <v>11637</v>
      </c>
      <c r="Z3413" s="577" t="s">
        <v>11857</v>
      </c>
      <c r="AA3413" s="578" t="s">
        <v>11820</v>
      </c>
      <c r="AE3413"/>
    </row>
    <row r="3414" spans="1:31" s="563" customFormat="1">
      <c r="A3414"/>
      <c r="B3414"/>
      <c r="C3414" s="568">
        <v>2028</v>
      </c>
      <c r="D3414" s="569" t="s">
        <v>80</v>
      </c>
      <c r="E3414" s="569" t="s">
        <v>48</v>
      </c>
      <c r="F3414" s="573" t="s">
        <v>247</v>
      </c>
      <c r="G3414" s="569" t="s">
        <v>200</v>
      </c>
      <c r="H3414" s="569" t="s">
        <v>41</v>
      </c>
      <c r="I3414" s="575" t="s">
        <v>50</v>
      </c>
      <c r="J3414" s="569" t="s">
        <v>83</v>
      </c>
      <c r="K3414" s="569" t="s">
        <v>81</v>
      </c>
      <c r="L3414" s="570">
        <v>1</v>
      </c>
      <c r="M3414" s="571">
        <v>7.2486287227745025</v>
      </c>
      <c r="N3414" s="572">
        <v>21.128123076923078</v>
      </c>
      <c r="O3414" s="668" t="s">
        <v>382</v>
      </c>
      <c r="P3414" s="668" t="s">
        <v>83</v>
      </c>
      <c r="Q3414" s="574" t="s">
        <v>10591</v>
      </c>
      <c r="R3414" s="574" t="s">
        <v>11504</v>
      </c>
      <c r="S3414" s="574" t="s">
        <v>10593</v>
      </c>
      <c r="T3414" s="574" t="s">
        <v>11596</v>
      </c>
      <c r="U3414" s="574" t="s">
        <v>10594</v>
      </c>
      <c r="V3414" s="574" t="s">
        <v>11505</v>
      </c>
      <c r="W3414" s="575" t="s">
        <v>11639</v>
      </c>
      <c r="X3414" s="575" t="s">
        <v>11858</v>
      </c>
      <c r="Y3414" s="576" t="s">
        <v>11641</v>
      </c>
      <c r="Z3414" s="577" t="s">
        <v>11859</v>
      </c>
      <c r="AA3414" s="578" t="s">
        <v>11860</v>
      </c>
      <c r="AE3414"/>
    </row>
    <row r="3415" spans="1:31" s="563" customFormat="1">
      <c r="A3415"/>
      <c r="B3415"/>
      <c r="C3415" s="568">
        <v>2028</v>
      </c>
      <c r="D3415" s="569" t="s">
        <v>80</v>
      </c>
      <c r="E3415" s="569" t="s">
        <v>48</v>
      </c>
      <c r="F3415" s="573" t="s">
        <v>247</v>
      </c>
      <c r="G3415" s="569" t="s">
        <v>200</v>
      </c>
      <c r="H3415" s="569" t="s">
        <v>41</v>
      </c>
      <c r="I3415" s="575" t="s">
        <v>50</v>
      </c>
      <c r="J3415" s="569" t="s">
        <v>77</v>
      </c>
      <c r="K3415" s="569" t="s">
        <v>93</v>
      </c>
      <c r="L3415" s="570">
        <v>1</v>
      </c>
      <c r="M3415" s="571">
        <v>5.9399020246726115</v>
      </c>
      <c r="N3415" s="572">
        <v>294.28457142857138</v>
      </c>
      <c r="O3415" s="668" t="s">
        <v>381</v>
      </c>
      <c r="P3415" s="668" t="s">
        <v>77</v>
      </c>
      <c r="Q3415" s="574" t="s">
        <v>10611</v>
      </c>
      <c r="R3415" s="574" t="s">
        <v>11861</v>
      </c>
      <c r="S3415" s="574" t="s">
        <v>10603</v>
      </c>
      <c r="T3415" s="574" t="s">
        <v>11596</v>
      </c>
      <c r="U3415" s="574" t="s">
        <v>10613</v>
      </c>
      <c r="V3415" s="574" t="s">
        <v>11862</v>
      </c>
      <c r="W3415" s="575" t="s">
        <v>11646</v>
      </c>
      <c r="X3415" s="575" t="s">
        <v>11863</v>
      </c>
      <c r="Y3415" s="576" t="s">
        <v>11644</v>
      </c>
      <c r="Z3415" s="577" t="s">
        <v>11864</v>
      </c>
      <c r="AA3415" s="578" t="s">
        <v>11865</v>
      </c>
      <c r="AE3415"/>
    </row>
    <row r="3416" spans="1:31" s="563" customFormat="1">
      <c r="A3416"/>
      <c r="B3416"/>
      <c r="C3416" s="568">
        <v>2028</v>
      </c>
      <c r="D3416" s="569" t="s">
        <v>80</v>
      </c>
      <c r="E3416" s="569" t="s">
        <v>48</v>
      </c>
      <c r="F3416" s="573" t="s">
        <v>247</v>
      </c>
      <c r="G3416" s="569" t="s">
        <v>200</v>
      </c>
      <c r="H3416" s="569" t="s">
        <v>41</v>
      </c>
      <c r="I3416" s="575" t="s">
        <v>50</v>
      </c>
      <c r="J3416" s="569" t="s">
        <v>349</v>
      </c>
      <c r="K3416" s="569" t="s">
        <v>115</v>
      </c>
      <c r="L3416" s="570">
        <v>1</v>
      </c>
      <c r="M3416" s="571">
        <v>2.8513872937556601</v>
      </c>
      <c r="N3416" s="572">
        <v>331.34062499999993</v>
      </c>
      <c r="O3416" s="668" t="s">
        <v>151</v>
      </c>
      <c r="P3416" s="668" t="s">
        <v>349</v>
      </c>
      <c r="Q3416" s="574" t="s">
        <v>10663</v>
      </c>
      <c r="R3416" s="574" t="s">
        <v>11831</v>
      </c>
      <c r="S3416" s="574" t="s">
        <v>10619</v>
      </c>
      <c r="T3416" s="574" t="s">
        <v>11596</v>
      </c>
      <c r="U3416" s="574" t="s">
        <v>10818</v>
      </c>
      <c r="V3416" s="574" t="s">
        <v>11866</v>
      </c>
      <c r="W3416" s="575" t="s">
        <v>11651</v>
      </c>
      <c r="X3416" s="575" t="s">
        <v>11834</v>
      </c>
      <c r="Y3416" s="576" t="s">
        <v>11653</v>
      </c>
      <c r="Z3416" s="577" t="s">
        <v>11867</v>
      </c>
      <c r="AA3416" s="578" t="s">
        <v>11836</v>
      </c>
      <c r="AE3416"/>
    </row>
    <row r="3417" spans="1:31" s="563" customFormat="1">
      <c r="A3417"/>
      <c r="B3417"/>
      <c r="C3417" s="568">
        <v>2028</v>
      </c>
      <c r="D3417" s="569" t="s">
        <v>80</v>
      </c>
      <c r="E3417" s="569" t="s">
        <v>48</v>
      </c>
      <c r="F3417" s="573" t="s">
        <v>247</v>
      </c>
      <c r="G3417" s="569" t="s">
        <v>200</v>
      </c>
      <c r="H3417" s="569" t="s">
        <v>41</v>
      </c>
      <c r="I3417" s="575" t="s">
        <v>50</v>
      </c>
      <c r="J3417" s="569" t="s">
        <v>74</v>
      </c>
      <c r="K3417" s="569" t="s">
        <v>115</v>
      </c>
      <c r="L3417" s="570">
        <v>0.5</v>
      </c>
      <c r="M3417" s="571">
        <v>2.4180217838967093</v>
      </c>
      <c r="N3417" s="572">
        <v>1022.4224999999999</v>
      </c>
      <c r="O3417" s="668" t="s">
        <v>151</v>
      </c>
      <c r="P3417" s="668" t="s">
        <v>74</v>
      </c>
      <c r="Q3417" s="574" t="s">
        <v>10663</v>
      </c>
      <c r="R3417" s="574" t="s">
        <v>11831</v>
      </c>
      <c r="S3417" s="574" t="s">
        <v>10640</v>
      </c>
      <c r="T3417" s="574" t="s">
        <v>11596</v>
      </c>
      <c r="U3417" s="574" t="s">
        <v>11663</v>
      </c>
      <c r="V3417" s="574" t="s">
        <v>11868</v>
      </c>
      <c r="W3417" s="575" t="s">
        <v>11651</v>
      </c>
      <c r="X3417" s="575" t="s">
        <v>11834</v>
      </c>
      <c r="Y3417" s="576" t="s">
        <v>11665</v>
      </c>
      <c r="Z3417" s="577" t="s">
        <v>11869</v>
      </c>
      <c r="AA3417" s="578" t="s">
        <v>11836</v>
      </c>
      <c r="AE3417"/>
    </row>
    <row r="3418" spans="1:31" s="563" customFormat="1">
      <c r="A3418"/>
      <c r="B3418"/>
      <c r="C3418" s="568">
        <v>2028</v>
      </c>
      <c r="D3418" s="569" t="s">
        <v>80</v>
      </c>
      <c r="E3418" s="569" t="s">
        <v>48</v>
      </c>
      <c r="F3418" s="573" t="s">
        <v>247</v>
      </c>
      <c r="G3418" s="569" t="s">
        <v>200</v>
      </c>
      <c r="H3418" s="569" t="s">
        <v>41</v>
      </c>
      <c r="I3418" s="575" t="s">
        <v>50</v>
      </c>
      <c r="J3418" s="569" t="s">
        <v>74</v>
      </c>
      <c r="K3418" s="569" t="s">
        <v>104</v>
      </c>
      <c r="L3418" s="570">
        <v>0.5</v>
      </c>
      <c r="M3418" s="571">
        <v>2.4180217838967093</v>
      </c>
      <c r="N3418" s="572">
        <v>1022.4224999999999</v>
      </c>
      <c r="O3418" s="668" t="s">
        <v>151</v>
      </c>
      <c r="P3418" s="668" t="s">
        <v>74</v>
      </c>
      <c r="Q3418" s="574" t="s">
        <v>10583</v>
      </c>
      <c r="R3418" s="574" t="s">
        <v>11517</v>
      </c>
      <c r="S3418" s="574" t="s">
        <v>10640</v>
      </c>
      <c r="T3418" s="574" t="s">
        <v>11596</v>
      </c>
      <c r="U3418" s="574" t="s">
        <v>11038</v>
      </c>
      <c r="V3418" s="574" t="s">
        <v>11518</v>
      </c>
      <c r="W3418" s="575" t="s">
        <v>11714</v>
      </c>
      <c r="X3418" s="575" t="s">
        <v>11870</v>
      </c>
      <c r="Y3418" s="576" t="s">
        <v>11665</v>
      </c>
      <c r="Z3418" s="577" t="s">
        <v>11871</v>
      </c>
      <c r="AA3418" s="578" t="s">
        <v>11872</v>
      </c>
      <c r="AE3418"/>
    </row>
    <row r="3419" spans="1:31" s="563" customFormat="1">
      <c r="A3419"/>
      <c r="B3419"/>
      <c r="C3419" s="568">
        <v>2028</v>
      </c>
      <c r="D3419" s="569" t="s">
        <v>80</v>
      </c>
      <c r="E3419" s="569" t="s">
        <v>48</v>
      </c>
      <c r="F3419" s="573" t="s">
        <v>247</v>
      </c>
      <c r="G3419" s="569" t="s">
        <v>200</v>
      </c>
      <c r="H3419" s="569" t="s">
        <v>41</v>
      </c>
      <c r="I3419" s="575" t="s">
        <v>50</v>
      </c>
      <c r="J3419" s="569" t="s">
        <v>71</v>
      </c>
      <c r="K3419" s="569" t="s">
        <v>104</v>
      </c>
      <c r="L3419" s="570">
        <v>0.6</v>
      </c>
      <c r="M3419" s="571">
        <v>9.4497525449096624</v>
      </c>
      <c r="N3419" s="572">
        <v>454.41</v>
      </c>
      <c r="O3419" s="668" t="s">
        <v>151</v>
      </c>
      <c r="P3419" s="668" t="s">
        <v>70</v>
      </c>
      <c r="Q3419" s="574" t="s">
        <v>10583</v>
      </c>
      <c r="R3419" s="574" t="s">
        <v>11517</v>
      </c>
      <c r="S3419" s="574" t="s">
        <v>10728</v>
      </c>
      <c r="T3419" s="574" t="s">
        <v>11596</v>
      </c>
      <c r="U3419" s="574" t="s">
        <v>11383</v>
      </c>
      <c r="V3419" s="574" t="s">
        <v>11527</v>
      </c>
      <c r="W3419" s="575" t="s">
        <v>11714</v>
      </c>
      <c r="X3419" s="575" t="s">
        <v>11870</v>
      </c>
      <c r="Y3419" s="576" t="s">
        <v>11722</v>
      </c>
      <c r="Z3419" s="577" t="s">
        <v>11873</v>
      </c>
      <c r="AA3419" s="578" t="s">
        <v>11872</v>
      </c>
      <c r="AE3419"/>
    </row>
    <row r="3420" spans="1:31" s="563" customFormat="1">
      <c r="A3420"/>
      <c r="B3420"/>
      <c r="C3420" s="568">
        <v>2028</v>
      </c>
      <c r="D3420" s="569" t="s">
        <v>80</v>
      </c>
      <c r="E3420" s="569" t="s">
        <v>48</v>
      </c>
      <c r="F3420" s="573" t="s">
        <v>247</v>
      </c>
      <c r="G3420" s="569" t="s">
        <v>200</v>
      </c>
      <c r="H3420" s="569" t="s">
        <v>41</v>
      </c>
      <c r="I3420" s="575" t="s">
        <v>50</v>
      </c>
      <c r="J3420" s="569" t="s">
        <v>71</v>
      </c>
      <c r="K3420" s="569" t="s">
        <v>86</v>
      </c>
      <c r="L3420" s="570">
        <v>0.4</v>
      </c>
      <c r="M3420" s="571">
        <v>6.299835029939775</v>
      </c>
      <c r="N3420" s="572">
        <v>302.94</v>
      </c>
      <c r="O3420" s="668" t="s">
        <v>151</v>
      </c>
      <c r="P3420" s="668" t="s">
        <v>70</v>
      </c>
      <c r="Q3420" s="574" t="s">
        <v>11529</v>
      </c>
      <c r="R3420" s="574" t="s">
        <v>11530</v>
      </c>
      <c r="S3420" s="574" t="s">
        <v>10728</v>
      </c>
      <c r="T3420" s="574" t="s">
        <v>11596</v>
      </c>
      <c r="U3420" s="574" t="s">
        <v>11531</v>
      </c>
      <c r="V3420" s="574" t="s">
        <v>11532</v>
      </c>
      <c r="W3420" s="575" t="s">
        <v>11726</v>
      </c>
      <c r="X3420" s="575" t="s">
        <v>11874</v>
      </c>
      <c r="Y3420" s="576" t="s">
        <v>11722</v>
      </c>
      <c r="Z3420" s="577" t="s">
        <v>11875</v>
      </c>
      <c r="AA3420" s="578" t="s">
        <v>11876</v>
      </c>
      <c r="AE3420"/>
    </row>
    <row r="3421" spans="1:31" s="563" customFormat="1">
      <c r="A3421"/>
      <c r="B3421"/>
      <c r="C3421" s="568">
        <v>2028</v>
      </c>
      <c r="D3421" s="569" t="s">
        <v>80</v>
      </c>
      <c r="E3421" s="569" t="s">
        <v>48</v>
      </c>
      <c r="F3421" s="573" t="s">
        <v>247</v>
      </c>
      <c r="G3421" s="569" t="s">
        <v>200</v>
      </c>
      <c r="H3421" s="569" t="s">
        <v>41</v>
      </c>
      <c r="I3421" s="575" t="s">
        <v>50</v>
      </c>
      <c r="J3421" s="569" t="s">
        <v>351</v>
      </c>
      <c r="K3421" s="569" t="s">
        <v>100</v>
      </c>
      <c r="L3421" s="570">
        <v>1</v>
      </c>
      <c r="M3421" s="571">
        <v>24.357211114229152</v>
      </c>
      <c r="N3421" s="572">
        <v>105.0192</v>
      </c>
      <c r="O3421" s="668" t="s">
        <v>151</v>
      </c>
      <c r="P3421" s="668" t="s">
        <v>351</v>
      </c>
      <c r="Q3421" s="574" t="s">
        <v>10648</v>
      </c>
      <c r="R3421" s="574" t="s">
        <v>11815</v>
      </c>
      <c r="S3421" s="574" t="s">
        <v>10650</v>
      </c>
      <c r="T3421" s="574" t="s">
        <v>11596</v>
      </c>
      <c r="U3421" s="574" t="s">
        <v>10651</v>
      </c>
      <c r="V3421" s="574" t="s">
        <v>11877</v>
      </c>
      <c r="W3421" s="575" t="s">
        <v>11669</v>
      </c>
      <c r="X3421" s="575" t="s">
        <v>11818</v>
      </c>
      <c r="Y3421" s="576" t="s">
        <v>11671</v>
      </c>
      <c r="Z3421" s="577" t="s">
        <v>11878</v>
      </c>
      <c r="AA3421" s="578" t="s">
        <v>11820</v>
      </c>
      <c r="AE3421"/>
    </row>
    <row r="3422" spans="1:31" s="563" customFormat="1">
      <c r="A3422"/>
      <c r="B3422"/>
      <c r="C3422" s="568">
        <v>2028</v>
      </c>
      <c r="D3422" s="569" t="s">
        <v>75</v>
      </c>
      <c r="E3422" s="569" t="s">
        <v>337</v>
      </c>
      <c r="F3422" s="573" t="s">
        <v>141</v>
      </c>
      <c r="G3422" s="569" t="s">
        <v>42</v>
      </c>
      <c r="H3422" s="569" t="s">
        <v>41</v>
      </c>
      <c r="I3422" s="575" t="s">
        <v>54</v>
      </c>
      <c r="J3422" s="569" t="s">
        <v>352</v>
      </c>
      <c r="K3422" s="569" t="s">
        <v>346</v>
      </c>
      <c r="L3422" s="570">
        <v>0.6</v>
      </c>
      <c r="M3422" s="571">
        <v>6.5945754611661354</v>
      </c>
      <c r="N3422" s="572">
        <v>277.8158249999999</v>
      </c>
      <c r="O3422" s="668" t="s">
        <v>151</v>
      </c>
      <c r="P3422" s="668" t="s">
        <v>352</v>
      </c>
      <c r="Q3422" s="574" t="s">
        <v>10506</v>
      </c>
      <c r="R3422" s="574" t="s">
        <v>10756</v>
      </c>
      <c r="S3422" s="574" t="s">
        <v>10508</v>
      </c>
      <c r="T3422" s="574" t="s">
        <v>11879</v>
      </c>
      <c r="U3422" s="574" t="s">
        <v>10510</v>
      </c>
      <c r="V3422" s="574" t="s">
        <v>10757</v>
      </c>
      <c r="W3422" s="575" t="s">
        <v>11880</v>
      </c>
      <c r="X3422" s="575" t="s">
        <v>11881</v>
      </c>
      <c r="Y3422" s="576" t="s">
        <v>11882</v>
      </c>
      <c r="Z3422" s="577" t="s">
        <v>11883</v>
      </c>
      <c r="AA3422" s="578" t="s">
        <v>11884</v>
      </c>
      <c r="AE3422"/>
    </row>
    <row r="3423" spans="1:31" s="563" customFormat="1">
      <c r="A3423"/>
      <c r="B3423"/>
      <c r="C3423" s="568">
        <v>2028</v>
      </c>
      <c r="D3423" s="569" t="s">
        <v>75</v>
      </c>
      <c r="E3423" s="569" t="s">
        <v>337</v>
      </c>
      <c r="F3423" s="573" t="s">
        <v>141</v>
      </c>
      <c r="G3423" s="569" t="s">
        <v>42</v>
      </c>
      <c r="H3423" s="569" t="s">
        <v>41</v>
      </c>
      <c r="I3423" s="575" t="s">
        <v>54</v>
      </c>
      <c r="J3423" s="569" t="s">
        <v>352</v>
      </c>
      <c r="K3423" s="569" t="s">
        <v>466</v>
      </c>
      <c r="L3423" s="570">
        <v>0.4</v>
      </c>
      <c r="M3423" s="571">
        <v>4.3963836407774233</v>
      </c>
      <c r="N3423" s="572">
        <v>185.21054999999996</v>
      </c>
      <c r="O3423" s="668" t="s">
        <v>151</v>
      </c>
      <c r="P3423" s="668" t="s">
        <v>352</v>
      </c>
      <c r="Q3423" s="574" t="s">
        <v>10527</v>
      </c>
      <c r="R3423" s="574" t="s">
        <v>10766</v>
      </c>
      <c r="S3423" s="574" t="s">
        <v>10508</v>
      </c>
      <c r="T3423" s="574" t="s">
        <v>11879</v>
      </c>
      <c r="U3423" s="574" t="s">
        <v>11885</v>
      </c>
      <c r="V3423" s="574" t="s">
        <v>11886</v>
      </c>
      <c r="W3423" s="575" t="s">
        <v>11887</v>
      </c>
      <c r="X3423" s="575" t="s">
        <v>11888</v>
      </c>
      <c r="Y3423" s="576" t="s">
        <v>11882</v>
      </c>
      <c r="Z3423" s="577" t="s">
        <v>11889</v>
      </c>
      <c r="AA3423" s="578" t="s">
        <v>11890</v>
      </c>
      <c r="AE3423"/>
    </row>
    <row r="3424" spans="1:31" s="563" customFormat="1">
      <c r="A3424"/>
      <c r="B3424"/>
      <c r="C3424" s="568">
        <v>2028</v>
      </c>
      <c r="D3424" s="569" t="s">
        <v>75</v>
      </c>
      <c r="E3424" s="569" t="s">
        <v>337</v>
      </c>
      <c r="F3424" s="573" t="s">
        <v>141</v>
      </c>
      <c r="G3424" s="569" t="s">
        <v>42</v>
      </c>
      <c r="H3424" s="569" t="s">
        <v>41</v>
      </c>
      <c r="I3424" s="575" t="s">
        <v>54</v>
      </c>
      <c r="J3424" s="569" t="s">
        <v>116</v>
      </c>
      <c r="K3424" s="569" t="s">
        <v>466</v>
      </c>
      <c r="L3424" s="570">
        <v>1</v>
      </c>
      <c r="M3424" s="571">
        <v>7.2965567192554914</v>
      </c>
      <c r="N3424" s="572">
        <v>30.19737228260869</v>
      </c>
      <c r="O3424" s="668" t="s">
        <v>382</v>
      </c>
      <c r="P3424" s="668" t="s">
        <v>116</v>
      </c>
      <c r="Q3424" s="574" t="s">
        <v>10527</v>
      </c>
      <c r="R3424" s="574" t="s">
        <v>10766</v>
      </c>
      <c r="S3424" s="574" t="s">
        <v>10519</v>
      </c>
      <c r="T3424" s="574" t="s">
        <v>11879</v>
      </c>
      <c r="U3424" s="574" t="s">
        <v>10529</v>
      </c>
      <c r="V3424" s="574" t="s">
        <v>10767</v>
      </c>
      <c r="W3424" s="575" t="s">
        <v>11887</v>
      </c>
      <c r="X3424" s="575" t="s">
        <v>11888</v>
      </c>
      <c r="Y3424" s="576" t="s">
        <v>11891</v>
      </c>
      <c r="Z3424" s="577" t="s">
        <v>11892</v>
      </c>
      <c r="AA3424" s="578" t="s">
        <v>11890</v>
      </c>
      <c r="AE3424"/>
    </row>
    <row r="3425" spans="1:31" s="563" customFormat="1">
      <c r="A3425"/>
      <c r="B3425"/>
      <c r="C3425" s="568">
        <v>2028</v>
      </c>
      <c r="D3425" s="569" t="s">
        <v>75</v>
      </c>
      <c r="E3425" s="569" t="s">
        <v>337</v>
      </c>
      <c r="F3425" s="573" t="s">
        <v>141</v>
      </c>
      <c r="G3425" s="569" t="s">
        <v>42</v>
      </c>
      <c r="H3425" s="569" t="s">
        <v>41</v>
      </c>
      <c r="I3425" s="575" t="s">
        <v>54</v>
      </c>
      <c r="J3425" s="569" t="s">
        <v>109</v>
      </c>
      <c r="K3425" s="569" t="s">
        <v>111</v>
      </c>
      <c r="L3425" s="570">
        <v>0.7</v>
      </c>
      <c r="M3425" s="571">
        <v>11.913419701419398</v>
      </c>
      <c r="N3425" s="572">
        <v>422.76321195652167</v>
      </c>
      <c r="O3425" s="668" t="s">
        <v>381</v>
      </c>
      <c r="P3425" s="668" t="s">
        <v>109</v>
      </c>
      <c r="Q3425" s="574" t="s">
        <v>10632</v>
      </c>
      <c r="R3425" s="574" t="s">
        <v>10829</v>
      </c>
      <c r="S3425" s="574" t="s">
        <v>10537</v>
      </c>
      <c r="T3425" s="574" t="s">
        <v>11879</v>
      </c>
      <c r="U3425" s="574" t="s">
        <v>10974</v>
      </c>
      <c r="V3425" s="574" t="s">
        <v>10975</v>
      </c>
      <c r="W3425" s="575" t="s">
        <v>11893</v>
      </c>
      <c r="X3425" s="575" t="s">
        <v>11894</v>
      </c>
      <c r="Y3425" s="576" t="s">
        <v>11895</v>
      </c>
      <c r="Z3425" s="577" t="s">
        <v>11896</v>
      </c>
      <c r="AA3425" s="578" t="s">
        <v>11897</v>
      </c>
      <c r="AE3425"/>
    </row>
    <row r="3426" spans="1:31" s="563" customFormat="1">
      <c r="A3426"/>
      <c r="B3426"/>
      <c r="C3426" s="568">
        <v>2028</v>
      </c>
      <c r="D3426" s="569" t="s">
        <v>75</v>
      </c>
      <c r="E3426" s="569" t="s">
        <v>337</v>
      </c>
      <c r="F3426" s="573" t="s">
        <v>141</v>
      </c>
      <c r="G3426" s="569" t="s">
        <v>42</v>
      </c>
      <c r="H3426" s="569" t="s">
        <v>41</v>
      </c>
      <c r="I3426" s="575" t="s">
        <v>54</v>
      </c>
      <c r="J3426" s="569" t="s">
        <v>109</v>
      </c>
      <c r="K3426" s="569" t="s">
        <v>106</v>
      </c>
      <c r="L3426" s="570">
        <v>0.3</v>
      </c>
      <c r="M3426" s="571">
        <v>5.1057513006083131</v>
      </c>
      <c r="N3426" s="572">
        <v>181.18423369565213</v>
      </c>
      <c r="O3426" s="668" t="s">
        <v>381</v>
      </c>
      <c r="P3426" s="668" t="s">
        <v>109</v>
      </c>
      <c r="Q3426" s="574" t="s">
        <v>10535</v>
      </c>
      <c r="R3426" s="574" t="s">
        <v>10771</v>
      </c>
      <c r="S3426" s="574" t="s">
        <v>10537</v>
      </c>
      <c r="T3426" s="574" t="s">
        <v>11879</v>
      </c>
      <c r="U3426" s="574" t="s">
        <v>10538</v>
      </c>
      <c r="V3426" s="574" t="s">
        <v>10772</v>
      </c>
      <c r="W3426" s="575" t="s">
        <v>11898</v>
      </c>
      <c r="X3426" s="575" t="s">
        <v>11899</v>
      </c>
      <c r="Y3426" s="576" t="s">
        <v>11895</v>
      </c>
      <c r="Z3426" s="577" t="s">
        <v>11900</v>
      </c>
      <c r="AA3426" s="578" t="s">
        <v>11901</v>
      </c>
      <c r="AE3426"/>
    </row>
    <row r="3427" spans="1:31" s="563" customFormat="1">
      <c r="A3427"/>
      <c r="B3427"/>
      <c r="C3427" s="568">
        <v>2028</v>
      </c>
      <c r="D3427" s="569" t="s">
        <v>75</v>
      </c>
      <c r="E3427" s="569" t="s">
        <v>337</v>
      </c>
      <c r="F3427" s="573" t="s">
        <v>141</v>
      </c>
      <c r="G3427" s="569" t="s">
        <v>42</v>
      </c>
      <c r="H3427" s="569" t="s">
        <v>41</v>
      </c>
      <c r="I3427" s="575" t="s">
        <v>54</v>
      </c>
      <c r="J3427" s="569" t="s">
        <v>350</v>
      </c>
      <c r="K3427" s="569" t="s">
        <v>111</v>
      </c>
      <c r="L3427" s="570">
        <v>0.7</v>
      </c>
      <c r="M3427" s="571">
        <v>8.8948947158263945</v>
      </c>
      <c r="N3427" s="572">
        <v>945.34551562499985</v>
      </c>
      <c r="O3427" s="668" t="s">
        <v>151</v>
      </c>
      <c r="P3427" s="668" t="s">
        <v>350</v>
      </c>
      <c r="Q3427" s="574" t="s">
        <v>10632</v>
      </c>
      <c r="R3427" s="574" t="s">
        <v>10829</v>
      </c>
      <c r="S3427" s="574" t="s">
        <v>10547</v>
      </c>
      <c r="T3427" s="574" t="s">
        <v>11879</v>
      </c>
      <c r="U3427" s="574" t="s">
        <v>10982</v>
      </c>
      <c r="V3427" s="574" t="s">
        <v>10983</v>
      </c>
      <c r="W3427" s="575" t="s">
        <v>11893</v>
      </c>
      <c r="X3427" s="575" t="s">
        <v>11894</v>
      </c>
      <c r="Y3427" s="576" t="s">
        <v>11902</v>
      </c>
      <c r="Z3427" s="577" t="s">
        <v>11903</v>
      </c>
      <c r="AA3427" s="578" t="s">
        <v>11897</v>
      </c>
      <c r="AE3427"/>
    </row>
    <row r="3428" spans="1:31" s="563" customFormat="1">
      <c r="A3428"/>
      <c r="B3428"/>
      <c r="C3428" s="568">
        <v>2028</v>
      </c>
      <c r="D3428" s="569" t="s">
        <v>75</v>
      </c>
      <c r="E3428" s="569" t="s">
        <v>337</v>
      </c>
      <c r="F3428" s="573" t="s">
        <v>141</v>
      </c>
      <c r="G3428" s="569" t="s">
        <v>42</v>
      </c>
      <c r="H3428" s="569" t="s">
        <v>41</v>
      </c>
      <c r="I3428" s="575" t="s">
        <v>54</v>
      </c>
      <c r="J3428" s="569" t="s">
        <v>350</v>
      </c>
      <c r="K3428" s="569" t="s">
        <v>79</v>
      </c>
      <c r="L3428" s="570">
        <v>0.3</v>
      </c>
      <c r="M3428" s="571">
        <v>3.8120977353541692</v>
      </c>
      <c r="N3428" s="572">
        <v>405.14807812499993</v>
      </c>
      <c r="O3428" s="668" t="s">
        <v>151</v>
      </c>
      <c r="P3428" s="668" t="s">
        <v>350</v>
      </c>
      <c r="Q3428" s="574" t="s">
        <v>10681</v>
      </c>
      <c r="R3428" s="574" t="s">
        <v>10838</v>
      </c>
      <c r="S3428" s="574" t="s">
        <v>10547</v>
      </c>
      <c r="T3428" s="574" t="s">
        <v>11879</v>
      </c>
      <c r="U3428" s="574" t="s">
        <v>10990</v>
      </c>
      <c r="V3428" s="574" t="s">
        <v>10991</v>
      </c>
      <c r="W3428" s="575" t="s">
        <v>11904</v>
      </c>
      <c r="X3428" s="575" t="s">
        <v>11905</v>
      </c>
      <c r="Y3428" s="576" t="s">
        <v>11902</v>
      </c>
      <c r="Z3428" s="577" t="s">
        <v>11906</v>
      </c>
      <c r="AA3428" s="578" t="s">
        <v>11907</v>
      </c>
      <c r="AE3428"/>
    </row>
    <row r="3429" spans="1:31" s="563" customFormat="1">
      <c r="A3429"/>
      <c r="B3429"/>
      <c r="C3429" s="568">
        <v>2028</v>
      </c>
      <c r="D3429" s="569" t="s">
        <v>75</v>
      </c>
      <c r="E3429" s="569" t="s">
        <v>337</v>
      </c>
      <c r="F3429" s="573" t="s">
        <v>141</v>
      </c>
      <c r="G3429" s="569" t="s">
        <v>42</v>
      </c>
      <c r="H3429" s="569" t="s">
        <v>41</v>
      </c>
      <c r="I3429" s="575" t="s">
        <v>54</v>
      </c>
      <c r="J3429" s="569" t="s">
        <v>99</v>
      </c>
      <c r="K3429" s="569" t="s">
        <v>468</v>
      </c>
      <c r="L3429" s="570">
        <v>0.5</v>
      </c>
      <c r="M3429" s="571">
        <v>0.87202721362570756</v>
      </c>
      <c r="N3429" s="572">
        <v>486.17769374999983</v>
      </c>
      <c r="O3429" s="668" t="s">
        <v>151</v>
      </c>
      <c r="P3429" s="668" t="s">
        <v>99</v>
      </c>
      <c r="Q3429" s="574" t="s">
        <v>10570</v>
      </c>
      <c r="R3429" s="574" t="s">
        <v>10787</v>
      </c>
      <c r="S3429" s="574" t="s">
        <v>10557</v>
      </c>
      <c r="T3429" s="574" t="s">
        <v>11879</v>
      </c>
      <c r="U3429" s="574" t="s">
        <v>11908</v>
      </c>
      <c r="V3429" s="574" t="s">
        <v>11909</v>
      </c>
      <c r="W3429" s="575" t="s">
        <v>11910</v>
      </c>
      <c r="X3429" s="575" t="s">
        <v>11911</v>
      </c>
      <c r="Y3429" s="576" t="s">
        <v>11912</v>
      </c>
      <c r="Z3429" s="577" t="s">
        <v>11913</v>
      </c>
      <c r="AA3429" s="578" t="s">
        <v>11914</v>
      </c>
      <c r="AE3429"/>
    </row>
    <row r="3430" spans="1:31" s="563" customFormat="1">
      <c r="A3430"/>
      <c r="B3430"/>
      <c r="C3430" s="568">
        <v>2028</v>
      </c>
      <c r="D3430" s="569" t="s">
        <v>75</v>
      </c>
      <c r="E3430" s="569" t="s">
        <v>337</v>
      </c>
      <c r="F3430" s="573" t="s">
        <v>141</v>
      </c>
      <c r="G3430" s="569" t="s">
        <v>42</v>
      </c>
      <c r="H3430" s="569" t="s">
        <v>41</v>
      </c>
      <c r="I3430" s="575" t="s">
        <v>54</v>
      </c>
      <c r="J3430" s="569" t="s">
        <v>99</v>
      </c>
      <c r="K3430" s="569" t="s">
        <v>474</v>
      </c>
      <c r="L3430" s="570">
        <v>0.5</v>
      </c>
      <c r="M3430" s="571">
        <v>0.87202721362570756</v>
      </c>
      <c r="N3430" s="572">
        <v>486.17769374999983</v>
      </c>
      <c r="O3430" s="668" t="s">
        <v>151</v>
      </c>
      <c r="P3430" s="668" t="s">
        <v>99</v>
      </c>
      <c r="Q3430" s="574" t="s">
        <v>11148</v>
      </c>
      <c r="R3430" s="574" t="s">
        <v>11245</v>
      </c>
      <c r="S3430" s="574" t="s">
        <v>10557</v>
      </c>
      <c r="T3430" s="574" t="s">
        <v>11879</v>
      </c>
      <c r="U3430" s="574" t="s">
        <v>11915</v>
      </c>
      <c r="V3430" s="574" t="s">
        <v>11916</v>
      </c>
      <c r="W3430" s="575" t="s">
        <v>11917</v>
      </c>
      <c r="X3430" s="575" t="s">
        <v>11918</v>
      </c>
      <c r="Y3430" s="576" t="s">
        <v>11912</v>
      </c>
      <c r="Z3430" s="577" t="s">
        <v>11919</v>
      </c>
      <c r="AA3430" s="578" t="s">
        <v>11920</v>
      </c>
      <c r="AE3430"/>
    </row>
    <row r="3431" spans="1:31" s="563" customFormat="1">
      <c r="A3431"/>
      <c r="B3431"/>
      <c r="C3431" s="568">
        <v>2028</v>
      </c>
      <c r="D3431" s="569" t="s">
        <v>75</v>
      </c>
      <c r="E3431" s="569" t="s">
        <v>337</v>
      </c>
      <c r="F3431" s="573" t="s">
        <v>141</v>
      </c>
      <c r="G3431" s="569" t="s">
        <v>42</v>
      </c>
      <c r="H3431" s="569" t="s">
        <v>41</v>
      </c>
      <c r="I3431" s="575" t="s">
        <v>54</v>
      </c>
      <c r="J3431" s="569" t="s">
        <v>96</v>
      </c>
      <c r="K3431" s="569" t="s">
        <v>467</v>
      </c>
      <c r="L3431" s="570">
        <v>0.5</v>
      </c>
      <c r="M3431" s="571">
        <v>9.6577665064938686E-2</v>
      </c>
      <c r="N3431" s="572">
        <v>185.21054999999998</v>
      </c>
      <c r="O3431" s="668" t="s">
        <v>151</v>
      </c>
      <c r="P3431" s="668" t="s">
        <v>96</v>
      </c>
      <c r="Q3431" s="574" t="s">
        <v>10555</v>
      </c>
      <c r="R3431" s="574" t="s">
        <v>10750</v>
      </c>
      <c r="S3431" s="574" t="s">
        <v>10565</v>
      </c>
      <c r="T3431" s="574" t="s">
        <v>11879</v>
      </c>
      <c r="U3431" s="574" t="s">
        <v>10566</v>
      </c>
      <c r="V3431" s="574" t="s">
        <v>10785</v>
      </c>
      <c r="W3431" s="575" t="s">
        <v>11921</v>
      </c>
      <c r="X3431" s="575" t="s">
        <v>11922</v>
      </c>
      <c r="Y3431" s="576" t="s">
        <v>11923</v>
      </c>
      <c r="Z3431" s="577" t="s">
        <v>11924</v>
      </c>
      <c r="AA3431" s="578" t="s">
        <v>11925</v>
      </c>
      <c r="AE3431"/>
    </row>
    <row r="3432" spans="1:31" s="563" customFormat="1">
      <c r="A3432"/>
      <c r="B3432"/>
      <c r="C3432" s="568">
        <v>2028</v>
      </c>
      <c r="D3432" s="569" t="s">
        <v>75</v>
      </c>
      <c r="E3432" s="569" t="s">
        <v>337</v>
      </c>
      <c r="F3432" s="573" t="s">
        <v>141</v>
      </c>
      <c r="G3432" s="569" t="s">
        <v>42</v>
      </c>
      <c r="H3432" s="569" t="s">
        <v>41</v>
      </c>
      <c r="I3432" s="575" t="s">
        <v>54</v>
      </c>
      <c r="J3432" s="569" t="s">
        <v>96</v>
      </c>
      <c r="K3432" s="569" t="s">
        <v>471</v>
      </c>
      <c r="L3432" s="570">
        <v>0.5</v>
      </c>
      <c r="M3432" s="571">
        <v>9.6577665064938686E-2</v>
      </c>
      <c r="N3432" s="572">
        <v>185.21054999999998</v>
      </c>
      <c r="O3432" s="668" t="s">
        <v>151</v>
      </c>
      <c r="P3432" s="668" t="s">
        <v>96</v>
      </c>
      <c r="Q3432" s="574" t="s">
        <v>11000</v>
      </c>
      <c r="R3432" s="574" t="s">
        <v>11001</v>
      </c>
      <c r="S3432" s="574" t="s">
        <v>10565</v>
      </c>
      <c r="T3432" s="574" t="s">
        <v>11879</v>
      </c>
      <c r="U3432" s="574" t="s">
        <v>11002</v>
      </c>
      <c r="V3432" s="574" t="s">
        <v>11003</v>
      </c>
      <c r="W3432" s="575" t="s">
        <v>11926</v>
      </c>
      <c r="X3432" s="575" t="s">
        <v>11927</v>
      </c>
      <c r="Y3432" s="576" t="s">
        <v>11923</v>
      </c>
      <c r="Z3432" s="577" t="s">
        <v>11928</v>
      </c>
      <c r="AA3432" s="578" t="s">
        <v>11929</v>
      </c>
      <c r="AE3432"/>
    </row>
    <row r="3433" spans="1:31" s="563" customFormat="1">
      <c r="A3433"/>
      <c r="B3433"/>
      <c r="C3433" s="568">
        <v>2028</v>
      </c>
      <c r="D3433" s="569" t="s">
        <v>75</v>
      </c>
      <c r="E3433" s="569" t="s">
        <v>337</v>
      </c>
      <c r="F3433" s="573" t="s">
        <v>141</v>
      </c>
      <c r="G3433" s="569" t="s">
        <v>42</v>
      </c>
      <c r="H3433" s="569" t="s">
        <v>41</v>
      </c>
      <c r="I3433" s="575" t="s">
        <v>54</v>
      </c>
      <c r="J3433" s="569" t="s">
        <v>87</v>
      </c>
      <c r="K3433" s="569" t="s">
        <v>467</v>
      </c>
      <c r="L3433" s="570">
        <v>0.3</v>
      </c>
      <c r="M3433" s="571">
        <v>2.8532530337353257</v>
      </c>
      <c r="N3433" s="572">
        <v>133.35159599999994</v>
      </c>
      <c r="O3433" s="668" t="s">
        <v>151</v>
      </c>
      <c r="P3433" s="668" t="s">
        <v>87</v>
      </c>
      <c r="Q3433" s="574" t="s">
        <v>10555</v>
      </c>
      <c r="R3433" s="574" t="s">
        <v>10750</v>
      </c>
      <c r="S3433" s="574" t="s">
        <v>10572</v>
      </c>
      <c r="T3433" s="574" t="s">
        <v>11879</v>
      </c>
      <c r="U3433" s="574" t="s">
        <v>10882</v>
      </c>
      <c r="V3433" s="574" t="s">
        <v>10883</v>
      </c>
      <c r="W3433" s="575" t="s">
        <v>11921</v>
      </c>
      <c r="X3433" s="575" t="s">
        <v>11922</v>
      </c>
      <c r="Y3433" s="576" t="s">
        <v>11930</v>
      </c>
      <c r="Z3433" s="577" t="s">
        <v>11931</v>
      </c>
      <c r="AA3433" s="578" t="s">
        <v>11925</v>
      </c>
      <c r="AE3433"/>
    </row>
    <row r="3434" spans="1:31" s="563" customFormat="1">
      <c r="A3434"/>
      <c r="B3434"/>
      <c r="C3434" s="568">
        <v>2028</v>
      </c>
      <c r="D3434" s="569" t="s">
        <v>75</v>
      </c>
      <c r="E3434" s="569" t="s">
        <v>337</v>
      </c>
      <c r="F3434" s="573" t="s">
        <v>141</v>
      </c>
      <c r="G3434" s="569" t="s">
        <v>42</v>
      </c>
      <c r="H3434" s="569" t="s">
        <v>41</v>
      </c>
      <c r="I3434" s="575" t="s">
        <v>54</v>
      </c>
      <c r="J3434" s="569" t="s">
        <v>87</v>
      </c>
      <c r="K3434" s="569" t="s">
        <v>106</v>
      </c>
      <c r="L3434" s="570">
        <v>0.5</v>
      </c>
      <c r="M3434" s="571">
        <v>4.7554217228922102</v>
      </c>
      <c r="N3434" s="572">
        <v>222.25265999999991</v>
      </c>
      <c r="O3434" s="668" t="s">
        <v>151</v>
      </c>
      <c r="P3434" s="668" t="s">
        <v>87</v>
      </c>
      <c r="Q3434" s="574" t="s">
        <v>10535</v>
      </c>
      <c r="R3434" s="574" t="s">
        <v>10771</v>
      </c>
      <c r="S3434" s="574" t="s">
        <v>10572</v>
      </c>
      <c r="T3434" s="574" t="s">
        <v>11879</v>
      </c>
      <c r="U3434" s="574" t="s">
        <v>10580</v>
      </c>
      <c r="V3434" s="574" t="s">
        <v>10792</v>
      </c>
      <c r="W3434" s="575" t="s">
        <v>11898</v>
      </c>
      <c r="X3434" s="575" t="s">
        <v>11899</v>
      </c>
      <c r="Y3434" s="576" t="s">
        <v>11930</v>
      </c>
      <c r="Z3434" s="577" t="s">
        <v>11932</v>
      </c>
      <c r="AA3434" s="578" t="s">
        <v>11901</v>
      </c>
      <c r="AE3434"/>
    </row>
    <row r="3435" spans="1:31" s="563" customFormat="1">
      <c r="A3435"/>
      <c r="B3435"/>
      <c r="C3435" s="568">
        <v>2028</v>
      </c>
      <c r="D3435" s="569" t="s">
        <v>75</v>
      </c>
      <c r="E3435" s="569" t="s">
        <v>337</v>
      </c>
      <c r="F3435" s="573" t="s">
        <v>141</v>
      </c>
      <c r="G3435" s="569" t="s">
        <v>42</v>
      </c>
      <c r="H3435" s="569" t="s">
        <v>41</v>
      </c>
      <c r="I3435" s="575" t="s">
        <v>54</v>
      </c>
      <c r="J3435" s="569" t="s">
        <v>87</v>
      </c>
      <c r="K3435" s="569" t="s">
        <v>79</v>
      </c>
      <c r="L3435" s="570">
        <v>0.2</v>
      </c>
      <c r="M3435" s="571">
        <v>1.9021686891568839</v>
      </c>
      <c r="N3435" s="572">
        <v>88.901063999999963</v>
      </c>
      <c r="O3435" s="668" t="s">
        <v>151</v>
      </c>
      <c r="P3435" s="668" t="s">
        <v>87</v>
      </c>
      <c r="Q3435" s="574" t="s">
        <v>10681</v>
      </c>
      <c r="R3435" s="574" t="s">
        <v>10838</v>
      </c>
      <c r="S3435" s="574" t="s">
        <v>10572</v>
      </c>
      <c r="T3435" s="574" t="s">
        <v>11879</v>
      </c>
      <c r="U3435" s="574" t="s">
        <v>11014</v>
      </c>
      <c r="V3435" s="574" t="s">
        <v>11015</v>
      </c>
      <c r="W3435" s="575" t="s">
        <v>11904</v>
      </c>
      <c r="X3435" s="575" t="s">
        <v>11905</v>
      </c>
      <c r="Y3435" s="576" t="s">
        <v>11930</v>
      </c>
      <c r="Z3435" s="577" t="s">
        <v>11933</v>
      </c>
      <c r="AA3435" s="578" t="s">
        <v>11907</v>
      </c>
      <c r="AE3435"/>
    </row>
    <row r="3436" spans="1:31" s="563" customFormat="1">
      <c r="A3436"/>
      <c r="B3436"/>
      <c r="C3436" s="568">
        <v>2028</v>
      </c>
      <c r="D3436" s="569" t="s">
        <v>75</v>
      </c>
      <c r="E3436" s="569" t="s">
        <v>337</v>
      </c>
      <c r="F3436" s="573" t="s">
        <v>141</v>
      </c>
      <c r="G3436" s="569" t="s">
        <v>42</v>
      </c>
      <c r="H3436" s="569" t="s">
        <v>41</v>
      </c>
      <c r="I3436" s="575" t="s">
        <v>54</v>
      </c>
      <c r="J3436" s="569" t="s">
        <v>83</v>
      </c>
      <c r="K3436" s="569" t="s">
        <v>81</v>
      </c>
      <c r="L3436" s="570">
        <v>1</v>
      </c>
      <c r="M3436" s="571">
        <v>31.823550924556748</v>
      </c>
      <c r="N3436" s="572">
        <v>58.831586470588206</v>
      </c>
      <c r="O3436" s="668" t="s">
        <v>382</v>
      </c>
      <c r="P3436" s="668" t="s">
        <v>83</v>
      </c>
      <c r="Q3436" s="574" t="s">
        <v>10591</v>
      </c>
      <c r="R3436" s="574" t="s">
        <v>10802</v>
      </c>
      <c r="S3436" s="574" t="s">
        <v>10593</v>
      </c>
      <c r="T3436" s="574" t="s">
        <v>11879</v>
      </c>
      <c r="U3436" s="574" t="s">
        <v>10594</v>
      </c>
      <c r="V3436" s="574" t="s">
        <v>10803</v>
      </c>
      <c r="W3436" s="575" t="s">
        <v>11934</v>
      </c>
      <c r="X3436" s="575" t="s">
        <v>11935</v>
      </c>
      <c r="Y3436" s="576" t="s">
        <v>11936</v>
      </c>
      <c r="Z3436" s="577" t="s">
        <v>11937</v>
      </c>
      <c r="AA3436" s="578" t="s">
        <v>11938</v>
      </c>
      <c r="AE3436"/>
    </row>
    <row r="3437" spans="1:31" s="563" customFormat="1">
      <c r="A3437"/>
      <c r="B3437"/>
      <c r="C3437" s="568">
        <v>2028</v>
      </c>
      <c r="D3437" s="569" t="s">
        <v>75</v>
      </c>
      <c r="E3437" s="569" t="s">
        <v>337</v>
      </c>
      <c r="F3437" s="573" t="s">
        <v>141</v>
      </c>
      <c r="G3437" s="569" t="s">
        <v>42</v>
      </c>
      <c r="H3437" s="569" t="s">
        <v>41</v>
      </c>
      <c r="I3437" s="575" t="s">
        <v>54</v>
      </c>
      <c r="J3437" s="569" t="s">
        <v>77</v>
      </c>
      <c r="K3437" s="569" t="s">
        <v>469</v>
      </c>
      <c r="L3437" s="570">
        <v>0.6</v>
      </c>
      <c r="M3437" s="571">
        <v>15.579234537395257</v>
      </c>
      <c r="N3437" s="572">
        <v>659.00498023255795</v>
      </c>
      <c r="O3437" s="668" t="s">
        <v>381</v>
      </c>
      <c r="P3437" s="668" t="s">
        <v>77</v>
      </c>
      <c r="Q3437" s="574" t="s">
        <v>10601</v>
      </c>
      <c r="R3437" s="574" t="s">
        <v>10807</v>
      </c>
      <c r="S3437" s="574" t="s">
        <v>10603</v>
      </c>
      <c r="T3437" s="574" t="s">
        <v>11879</v>
      </c>
      <c r="U3437" s="574" t="s">
        <v>10604</v>
      </c>
      <c r="V3437" s="574" t="s">
        <v>10808</v>
      </c>
      <c r="W3437" s="575" t="s">
        <v>11939</v>
      </c>
      <c r="X3437" s="575" t="s">
        <v>11940</v>
      </c>
      <c r="Y3437" s="576" t="s">
        <v>11941</v>
      </c>
      <c r="Z3437" s="577" t="s">
        <v>11942</v>
      </c>
      <c r="AA3437" s="578" t="s">
        <v>11943</v>
      </c>
      <c r="AE3437"/>
    </row>
    <row r="3438" spans="1:31" s="563" customFormat="1">
      <c r="A3438"/>
      <c r="B3438"/>
      <c r="C3438" s="568">
        <v>2028</v>
      </c>
      <c r="D3438" s="569" t="s">
        <v>75</v>
      </c>
      <c r="E3438" s="569" t="s">
        <v>337</v>
      </c>
      <c r="F3438" s="573" t="s">
        <v>141</v>
      </c>
      <c r="G3438" s="569" t="s">
        <v>42</v>
      </c>
      <c r="H3438" s="569" t="s">
        <v>41</v>
      </c>
      <c r="I3438" s="575" t="s">
        <v>54</v>
      </c>
      <c r="J3438" s="569" t="s">
        <v>77</v>
      </c>
      <c r="K3438" s="569" t="s">
        <v>93</v>
      </c>
      <c r="L3438" s="570">
        <v>0.4</v>
      </c>
      <c r="M3438" s="571">
        <v>10.386156358263506</v>
      </c>
      <c r="N3438" s="572">
        <v>439.33665348837201</v>
      </c>
      <c r="O3438" s="668" t="s">
        <v>381</v>
      </c>
      <c r="P3438" s="668" t="s">
        <v>77</v>
      </c>
      <c r="Q3438" s="574" t="s">
        <v>10611</v>
      </c>
      <c r="R3438" s="574" t="s">
        <v>10812</v>
      </c>
      <c r="S3438" s="574" t="s">
        <v>10603</v>
      </c>
      <c r="T3438" s="574" t="s">
        <v>11879</v>
      </c>
      <c r="U3438" s="574" t="s">
        <v>10613</v>
      </c>
      <c r="V3438" s="574" t="s">
        <v>10813</v>
      </c>
      <c r="W3438" s="575" t="s">
        <v>11944</v>
      </c>
      <c r="X3438" s="575" t="s">
        <v>11945</v>
      </c>
      <c r="Y3438" s="576" t="s">
        <v>11941</v>
      </c>
      <c r="Z3438" s="577" t="s">
        <v>11946</v>
      </c>
      <c r="AA3438" s="578" t="s">
        <v>11947</v>
      </c>
      <c r="AE3438"/>
    </row>
    <row r="3439" spans="1:31" s="563" customFormat="1">
      <c r="A3439"/>
      <c r="B3439"/>
      <c r="C3439" s="568">
        <v>2028</v>
      </c>
      <c r="D3439" s="569" t="s">
        <v>75</v>
      </c>
      <c r="E3439" s="569" t="s">
        <v>337</v>
      </c>
      <c r="F3439" s="573" t="s">
        <v>141</v>
      </c>
      <c r="G3439" s="569" t="s">
        <v>42</v>
      </c>
      <c r="H3439" s="569" t="s">
        <v>41</v>
      </c>
      <c r="I3439" s="575" t="s">
        <v>54</v>
      </c>
      <c r="J3439" s="569" t="s">
        <v>349</v>
      </c>
      <c r="K3439" s="569" t="s">
        <v>115</v>
      </c>
      <c r="L3439" s="570">
        <v>0.3</v>
      </c>
      <c r="M3439" s="571">
        <v>2.7056930896607048</v>
      </c>
      <c r="N3439" s="572">
        <v>324.71979545454536</v>
      </c>
      <c r="O3439" s="668" t="s">
        <v>151</v>
      </c>
      <c r="P3439" s="668" t="s">
        <v>349</v>
      </c>
      <c r="Q3439" s="574" t="s">
        <v>10663</v>
      </c>
      <c r="R3439" s="574" t="s">
        <v>10817</v>
      </c>
      <c r="S3439" s="574" t="s">
        <v>10619</v>
      </c>
      <c r="T3439" s="574" t="s">
        <v>11879</v>
      </c>
      <c r="U3439" s="574" t="s">
        <v>10818</v>
      </c>
      <c r="V3439" s="574" t="s">
        <v>10819</v>
      </c>
      <c r="W3439" s="575" t="s">
        <v>11948</v>
      </c>
      <c r="X3439" s="575" t="s">
        <v>11949</v>
      </c>
      <c r="Y3439" s="576" t="s">
        <v>11950</v>
      </c>
      <c r="Z3439" s="577" t="s">
        <v>11951</v>
      </c>
      <c r="AA3439" s="578" t="s">
        <v>11952</v>
      </c>
      <c r="AE3439"/>
    </row>
    <row r="3440" spans="1:31" s="563" customFormat="1">
      <c r="A3440"/>
      <c r="B3440"/>
      <c r="C3440" s="568">
        <v>2028</v>
      </c>
      <c r="D3440" s="569" t="s">
        <v>75</v>
      </c>
      <c r="E3440" s="569" t="s">
        <v>337</v>
      </c>
      <c r="F3440" s="573" t="s">
        <v>141</v>
      </c>
      <c r="G3440" s="569" t="s">
        <v>42</v>
      </c>
      <c r="H3440" s="569" t="s">
        <v>41</v>
      </c>
      <c r="I3440" s="575" t="s">
        <v>54</v>
      </c>
      <c r="J3440" s="569" t="s">
        <v>349</v>
      </c>
      <c r="K3440" s="569" t="s">
        <v>104</v>
      </c>
      <c r="L3440" s="570">
        <v>0.5</v>
      </c>
      <c r="M3440" s="571">
        <v>4.509488482767841</v>
      </c>
      <c r="N3440" s="572">
        <v>541.19965909090899</v>
      </c>
      <c r="O3440" s="668" t="s">
        <v>151</v>
      </c>
      <c r="P3440" s="668" t="s">
        <v>349</v>
      </c>
      <c r="Q3440" s="574" t="s">
        <v>10583</v>
      </c>
      <c r="R3440" s="574" t="s">
        <v>10778</v>
      </c>
      <c r="S3440" s="574" t="s">
        <v>10619</v>
      </c>
      <c r="T3440" s="574" t="s">
        <v>11879</v>
      </c>
      <c r="U3440" s="574" t="s">
        <v>10624</v>
      </c>
      <c r="V3440" s="574" t="s">
        <v>10825</v>
      </c>
      <c r="W3440" s="575" t="s">
        <v>11953</v>
      </c>
      <c r="X3440" s="575" t="s">
        <v>11954</v>
      </c>
      <c r="Y3440" s="576" t="s">
        <v>11950</v>
      </c>
      <c r="Z3440" s="577" t="s">
        <v>11955</v>
      </c>
      <c r="AA3440" s="578" t="s">
        <v>11956</v>
      </c>
      <c r="AE3440"/>
    </row>
    <row r="3441" spans="1:31" s="563" customFormat="1">
      <c r="A3441"/>
      <c r="B3441"/>
      <c r="C3441" s="568">
        <v>2028</v>
      </c>
      <c r="D3441" s="569" t="s">
        <v>75</v>
      </c>
      <c r="E3441" s="569" t="s">
        <v>337</v>
      </c>
      <c r="F3441" s="573" t="s">
        <v>141</v>
      </c>
      <c r="G3441" s="569" t="s">
        <v>42</v>
      </c>
      <c r="H3441" s="569" t="s">
        <v>41</v>
      </c>
      <c r="I3441" s="575" t="s">
        <v>54</v>
      </c>
      <c r="J3441" s="569" t="s">
        <v>349</v>
      </c>
      <c r="K3441" s="569" t="s">
        <v>79</v>
      </c>
      <c r="L3441" s="570">
        <v>0.2</v>
      </c>
      <c r="M3441" s="571">
        <v>1.8037953931071362</v>
      </c>
      <c r="N3441" s="572">
        <v>216.4798636363636</v>
      </c>
      <c r="O3441" s="668" t="s">
        <v>151</v>
      </c>
      <c r="P3441" s="668" t="s">
        <v>349</v>
      </c>
      <c r="Q3441" s="574" t="s">
        <v>10681</v>
      </c>
      <c r="R3441" s="574" t="s">
        <v>10838</v>
      </c>
      <c r="S3441" s="574" t="s">
        <v>10619</v>
      </c>
      <c r="T3441" s="574" t="s">
        <v>11879</v>
      </c>
      <c r="U3441" s="574" t="s">
        <v>11188</v>
      </c>
      <c r="V3441" s="574" t="s">
        <v>11270</v>
      </c>
      <c r="W3441" s="575" t="s">
        <v>11904</v>
      </c>
      <c r="X3441" s="575" t="s">
        <v>11905</v>
      </c>
      <c r="Y3441" s="576" t="s">
        <v>11950</v>
      </c>
      <c r="Z3441" s="577" t="s">
        <v>11957</v>
      </c>
      <c r="AA3441" s="578" t="s">
        <v>11907</v>
      </c>
      <c r="AE3441"/>
    </row>
    <row r="3442" spans="1:31" s="563" customFormat="1">
      <c r="A3442"/>
      <c r="B3442"/>
      <c r="C3442" s="568">
        <v>2028</v>
      </c>
      <c r="D3442" s="569" t="s">
        <v>75</v>
      </c>
      <c r="E3442" s="569" t="s">
        <v>337</v>
      </c>
      <c r="F3442" s="573" t="s">
        <v>141</v>
      </c>
      <c r="G3442" s="569" t="s">
        <v>42</v>
      </c>
      <c r="H3442" s="569" t="s">
        <v>41</v>
      </c>
      <c r="I3442" s="575" t="s">
        <v>54</v>
      </c>
      <c r="J3442" s="569" t="s">
        <v>76</v>
      </c>
      <c r="K3442" s="569" t="s">
        <v>79</v>
      </c>
      <c r="L3442" s="570">
        <v>1</v>
      </c>
      <c r="M3442" s="571">
        <v>0.47896120919114754</v>
      </c>
      <c r="N3442" s="572">
        <v>222.25265999999996</v>
      </c>
      <c r="O3442" s="668" t="s">
        <v>151</v>
      </c>
      <c r="P3442" s="668" t="s">
        <v>76</v>
      </c>
      <c r="Q3442" s="574" t="s">
        <v>10681</v>
      </c>
      <c r="R3442" s="574" t="s">
        <v>10838</v>
      </c>
      <c r="S3442" s="574" t="s">
        <v>10627</v>
      </c>
      <c r="T3442" s="574" t="s">
        <v>11879</v>
      </c>
      <c r="U3442" s="574" t="s">
        <v>11034</v>
      </c>
      <c r="V3442" s="574" t="s">
        <v>11035</v>
      </c>
      <c r="W3442" s="575" t="s">
        <v>11904</v>
      </c>
      <c r="X3442" s="575" t="s">
        <v>11905</v>
      </c>
      <c r="Y3442" s="576" t="s">
        <v>11958</v>
      </c>
      <c r="Z3442" s="577" t="s">
        <v>11959</v>
      </c>
      <c r="AA3442" s="578" t="s">
        <v>11907</v>
      </c>
      <c r="AE3442"/>
    </row>
    <row r="3443" spans="1:31" s="563" customFormat="1">
      <c r="A3443"/>
      <c r="B3443"/>
      <c r="C3443" s="568">
        <v>2028</v>
      </c>
      <c r="D3443" s="569" t="s">
        <v>75</v>
      </c>
      <c r="E3443" s="569" t="s">
        <v>337</v>
      </c>
      <c r="F3443" s="573" t="s">
        <v>141</v>
      </c>
      <c r="G3443" s="569" t="s">
        <v>42</v>
      </c>
      <c r="H3443" s="569" t="s">
        <v>41</v>
      </c>
      <c r="I3443" s="575" t="s">
        <v>54</v>
      </c>
      <c r="J3443" s="569" t="s">
        <v>74</v>
      </c>
      <c r="K3443" s="569" t="s">
        <v>104</v>
      </c>
      <c r="L3443" s="570">
        <v>0.5</v>
      </c>
      <c r="M3443" s="571">
        <v>2.5612015411619944</v>
      </c>
      <c r="N3443" s="572">
        <v>1190.6392499999997</v>
      </c>
      <c r="O3443" s="668" t="s">
        <v>151</v>
      </c>
      <c r="P3443" s="668" t="s">
        <v>74</v>
      </c>
      <c r="Q3443" s="574" t="s">
        <v>10583</v>
      </c>
      <c r="R3443" s="574" t="s">
        <v>10778</v>
      </c>
      <c r="S3443" s="574" t="s">
        <v>10640</v>
      </c>
      <c r="T3443" s="574" t="s">
        <v>11879</v>
      </c>
      <c r="U3443" s="574" t="s">
        <v>11038</v>
      </c>
      <c r="V3443" s="574" t="s">
        <v>11039</v>
      </c>
      <c r="W3443" s="575" t="s">
        <v>11953</v>
      </c>
      <c r="X3443" s="575" t="s">
        <v>11954</v>
      </c>
      <c r="Y3443" s="576" t="s">
        <v>11960</v>
      </c>
      <c r="Z3443" s="577" t="s">
        <v>11961</v>
      </c>
      <c r="AA3443" s="578" t="s">
        <v>11956</v>
      </c>
      <c r="AE3443"/>
    </row>
    <row r="3444" spans="1:31" s="563" customFormat="1">
      <c r="A3444"/>
      <c r="B3444"/>
      <c r="C3444" s="568">
        <v>2028</v>
      </c>
      <c r="D3444" s="569" t="s">
        <v>75</v>
      </c>
      <c r="E3444" s="569" t="s">
        <v>337</v>
      </c>
      <c r="F3444" s="573" t="s">
        <v>141</v>
      </c>
      <c r="G3444" s="569" t="s">
        <v>42</v>
      </c>
      <c r="H3444" s="569" t="s">
        <v>41</v>
      </c>
      <c r="I3444" s="575" t="s">
        <v>54</v>
      </c>
      <c r="J3444" s="569" t="s">
        <v>74</v>
      </c>
      <c r="K3444" s="569" t="s">
        <v>79</v>
      </c>
      <c r="L3444" s="570">
        <v>0.5</v>
      </c>
      <c r="M3444" s="571">
        <v>2.5612015411619944</v>
      </c>
      <c r="N3444" s="572">
        <v>1190.6392499999997</v>
      </c>
      <c r="O3444" s="668" t="s">
        <v>151</v>
      </c>
      <c r="P3444" s="668" t="s">
        <v>74</v>
      </c>
      <c r="Q3444" s="574" t="s">
        <v>10681</v>
      </c>
      <c r="R3444" s="574" t="s">
        <v>10838</v>
      </c>
      <c r="S3444" s="574" t="s">
        <v>10640</v>
      </c>
      <c r="T3444" s="574" t="s">
        <v>11879</v>
      </c>
      <c r="U3444" s="574" t="s">
        <v>10839</v>
      </c>
      <c r="V3444" s="574" t="s">
        <v>10840</v>
      </c>
      <c r="W3444" s="575" t="s">
        <v>11904</v>
      </c>
      <c r="X3444" s="575" t="s">
        <v>11905</v>
      </c>
      <c r="Y3444" s="576" t="s">
        <v>11960</v>
      </c>
      <c r="Z3444" s="577" t="s">
        <v>11962</v>
      </c>
      <c r="AA3444" s="578" t="s">
        <v>11907</v>
      </c>
      <c r="AE3444"/>
    </row>
    <row r="3445" spans="1:31" s="563" customFormat="1">
      <c r="A3445"/>
      <c r="B3445"/>
      <c r="C3445" s="568">
        <v>2028</v>
      </c>
      <c r="D3445" s="569" t="s">
        <v>75</v>
      </c>
      <c r="E3445" s="569" t="s">
        <v>337</v>
      </c>
      <c r="F3445" s="573" t="s">
        <v>141</v>
      </c>
      <c r="G3445" s="569" t="s">
        <v>42</v>
      </c>
      <c r="H3445" s="569" t="s">
        <v>41</v>
      </c>
      <c r="I3445" s="575" t="s">
        <v>54</v>
      </c>
      <c r="J3445" s="569" t="s">
        <v>351</v>
      </c>
      <c r="K3445" s="569" t="s">
        <v>100</v>
      </c>
      <c r="L3445" s="570">
        <v>0.2</v>
      </c>
      <c r="M3445" s="571">
        <v>1.3593118987076995</v>
      </c>
      <c r="N3445" s="572">
        <v>6.2971586999999989</v>
      </c>
      <c r="O3445" s="668" t="s">
        <v>151</v>
      </c>
      <c r="P3445" s="668" t="s">
        <v>351</v>
      </c>
      <c r="Q3445" s="574" t="s">
        <v>10648</v>
      </c>
      <c r="R3445" s="574" t="s">
        <v>10844</v>
      </c>
      <c r="S3445" s="574" t="s">
        <v>10650</v>
      </c>
      <c r="T3445" s="574" t="s">
        <v>11879</v>
      </c>
      <c r="U3445" s="574" t="s">
        <v>10651</v>
      </c>
      <c r="V3445" s="574" t="s">
        <v>10845</v>
      </c>
      <c r="W3445" s="575" t="s">
        <v>11963</v>
      </c>
      <c r="X3445" s="575" t="s">
        <v>11964</v>
      </c>
      <c r="Y3445" s="576" t="s">
        <v>11965</v>
      </c>
      <c r="Z3445" s="577" t="s">
        <v>11966</v>
      </c>
      <c r="AA3445" s="578" t="s">
        <v>11967</v>
      </c>
      <c r="AE3445"/>
    </row>
    <row r="3446" spans="1:31" s="563" customFormat="1">
      <c r="A3446"/>
      <c r="B3446"/>
      <c r="C3446" s="568">
        <v>2028</v>
      </c>
      <c r="D3446" s="569" t="s">
        <v>75</v>
      </c>
      <c r="E3446" s="569" t="s">
        <v>337</v>
      </c>
      <c r="F3446" s="573" t="s">
        <v>141</v>
      </c>
      <c r="G3446" s="569" t="s">
        <v>42</v>
      </c>
      <c r="H3446" s="569" t="s">
        <v>41</v>
      </c>
      <c r="I3446" s="575" t="s">
        <v>54</v>
      </c>
      <c r="J3446" s="569" t="s">
        <v>351</v>
      </c>
      <c r="K3446" s="569" t="s">
        <v>470</v>
      </c>
      <c r="L3446" s="570">
        <v>0.8</v>
      </c>
      <c r="M3446" s="571">
        <v>5.4372475948307981</v>
      </c>
      <c r="N3446" s="572">
        <v>25.188634799999996</v>
      </c>
      <c r="O3446" s="668" t="s">
        <v>151</v>
      </c>
      <c r="P3446" s="668" t="s">
        <v>351</v>
      </c>
      <c r="Q3446" s="574" t="s">
        <v>10736</v>
      </c>
      <c r="R3446" s="574" t="s">
        <v>10796</v>
      </c>
      <c r="S3446" s="574" t="s">
        <v>10650</v>
      </c>
      <c r="T3446" s="574" t="s">
        <v>11879</v>
      </c>
      <c r="U3446" s="574" t="s">
        <v>10738</v>
      </c>
      <c r="V3446" s="574" t="s">
        <v>10849</v>
      </c>
      <c r="W3446" s="575" t="s">
        <v>11968</v>
      </c>
      <c r="X3446" s="575" t="s">
        <v>11969</v>
      </c>
      <c r="Y3446" s="576" t="s">
        <v>11965</v>
      </c>
      <c r="Z3446" s="577" t="s">
        <v>11970</v>
      </c>
      <c r="AA3446" s="578" t="s">
        <v>11971</v>
      </c>
      <c r="AE3446"/>
    </row>
    <row r="3447" spans="1:31" s="563" customFormat="1">
      <c r="A3447"/>
      <c r="B3447"/>
      <c r="C3447" s="568">
        <v>2028</v>
      </c>
      <c r="D3447" s="569" t="s">
        <v>75</v>
      </c>
      <c r="E3447" s="569" t="s">
        <v>337</v>
      </c>
      <c r="F3447" s="573" t="s">
        <v>141</v>
      </c>
      <c r="G3447" s="569" t="s">
        <v>42</v>
      </c>
      <c r="H3447" s="569" t="s">
        <v>41</v>
      </c>
      <c r="I3447" s="575" t="s">
        <v>54</v>
      </c>
      <c r="J3447" s="569" t="s">
        <v>67</v>
      </c>
      <c r="K3447" s="569" t="s">
        <v>81</v>
      </c>
      <c r="L3447" s="570">
        <v>1</v>
      </c>
      <c r="M3447" s="571">
        <v>9.8250400308852956</v>
      </c>
      <c r="N3447" s="572">
        <v>37.458313483146064</v>
      </c>
      <c r="O3447" s="668" t="s">
        <v>382</v>
      </c>
      <c r="P3447" s="668" t="s">
        <v>67</v>
      </c>
      <c r="Q3447" s="574" t="s">
        <v>10591</v>
      </c>
      <c r="R3447" s="574" t="s">
        <v>10802</v>
      </c>
      <c r="S3447" s="574" t="s">
        <v>10658</v>
      </c>
      <c r="T3447" s="574" t="s">
        <v>11879</v>
      </c>
      <c r="U3447" s="574" t="s">
        <v>10659</v>
      </c>
      <c r="V3447" s="574" t="s">
        <v>10854</v>
      </c>
      <c r="W3447" s="575" t="s">
        <v>11934</v>
      </c>
      <c r="X3447" s="575" t="s">
        <v>11935</v>
      </c>
      <c r="Y3447" s="576" t="s">
        <v>11972</v>
      </c>
      <c r="Z3447" s="577" t="s">
        <v>11973</v>
      </c>
      <c r="AA3447" s="578" t="s">
        <v>11938</v>
      </c>
      <c r="AE3447"/>
    </row>
    <row r="3448" spans="1:31" s="563" customFormat="1">
      <c r="A3448"/>
      <c r="B3448"/>
      <c r="C3448" s="568">
        <v>2028</v>
      </c>
      <c r="D3448" s="569" t="s">
        <v>75</v>
      </c>
      <c r="E3448" s="569" t="s">
        <v>337</v>
      </c>
      <c r="F3448" s="573" t="s">
        <v>141</v>
      </c>
      <c r="G3448" s="569" t="s">
        <v>42</v>
      </c>
      <c r="H3448" s="569" t="s">
        <v>41</v>
      </c>
      <c r="I3448" s="575" t="s">
        <v>54</v>
      </c>
      <c r="J3448" s="569" t="s">
        <v>66</v>
      </c>
      <c r="K3448" s="569" t="s">
        <v>310</v>
      </c>
      <c r="L3448" s="570">
        <v>0.8</v>
      </c>
      <c r="M3448" s="571">
        <v>21.370305834165837</v>
      </c>
      <c r="N3448" s="572">
        <v>874.02731460674124</v>
      </c>
      <c r="O3448" s="668" t="s">
        <v>381</v>
      </c>
      <c r="P3448" s="668" t="s">
        <v>66</v>
      </c>
      <c r="Q3448" s="574" t="s">
        <v>10673</v>
      </c>
      <c r="R3448" s="574" t="s">
        <v>10858</v>
      </c>
      <c r="S3448" s="574" t="s">
        <v>10665</v>
      </c>
      <c r="T3448" s="574" t="s">
        <v>11879</v>
      </c>
      <c r="U3448" s="574" t="s">
        <v>10675</v>
      </c>
      <c r="V3448" s="574" t="s">
        <v>10859</v>
      </c>
      <c r="W3448" s="575" t="s">
        <v>11974</v>
      </c>
      <c r="X3448" s="575" t="s">
        <v>11975</v>
      </c>
      <c r="Y3448" s="576" t="s">
        <v>11976</v>
      </c>
      <c r="Z3448" s="577" t="s">
        <v>11977</v>
      </c>
      <c r="AA3448" s="578" t="s">
        <v>11978</v>
      </c>
      <c r="AE3448"/>
    </row>
    <row r="3449" spans="1:31" s="563" customFormat="1">
      <c r="A3449"/>
      <c r="B3449"/>
      <c r="C3449" s="568">
        <v>2028</v>
      </c>
      <c r="D3449" s="569" t="s">
        <v>75</v>
      </c>
      <c r="E3449" s="569" t="s">
        <v>337</v>
      </c>
      <c r="F3449" s="573" t="s">
        <v>141</v>
      </c>
      <c r="G3449" s="569" t="s">
        <v>42</v>
      </c>
      <c r="H3449" s="569" t="s">
        <v>41</v>
      </c>
      <c r="I3449" s="575" t="s">
        <v>54</v>
      </c>
      <c r="J3449" s="569" t="s">
        <v>66</v>
      </c>
      <c r="K3449" s="569" t="s">
        <v>90</v>
      </c>
      <c r="L3449" s="570">
        <v>0.2</v>
      </c>
      <c r="M3449" s="571">
        <v>5.3425764585414592</v>
      </c>
      <c r="N3449" s="572">
        <v>218.50682865168531</v>
      </c>
      <c r="O3449" s="668" t="s">
        <v>381</v>
      </c>
      <c r="P3449" s="668" t="s">
        <v>66</v>
      </c>
      <c r="Q3449" s="574" t="s">
        <v>10517</v>
      </c>
      <c r="R3449" s="574" t="s">
        <v>10761</v>
      </c>
      <c r="S3449" s="574" t="s">
        <v>10665</v>
      </c>
      <c r="T3449" s="574" t="s">
        <v>11879</v>
      </c>
      <c r="U3449" s="574" t="s">
        <v>11979</v>
      </c>
      <c r="V3449" s="574" t="s">
        <v>11980</v>
      </c>
      <c r="W3449" s="575" t="s">
        <v>11981</v>
      </c>
      <c r="X3449" s="575" t="s">
        <v>11982</v>
      </c>
      <c r="Y3449" s="576" t="s">
        <v>11976</v>
      </c>
      <c r="Z3449" s="577" t="s">
        <v>11983</v>
      </c>
      <c r="AA3449" s="578" t="s">
        <v>11984</v>
      </c>
      <c r="AE3449"/>
    </row>
    <row r="3450" spans="1:31" s="563" customFormat="1">
      <c r="A3450"/>
      <c r="B3450"/>
      <c r="C3450" s="568">
        <v>2028</v>
      </c>
      <c r="D3450" s="569" t="s">
        <v>75</v>
      </c>
      <c r="E3450" s="569" t="s">
        <v>337</v>
      </c>
      <c r="F3450" s="573" t="s">
        <v>141</v>
      </c>
      <c r="G3450" s="569" t="s">
        <v>42</v>
      </c>
      <c r="H3450" s="569" t="s">
        <v>41</v>
      </c>
      <c r="I3450" s="575" t="s">
        <v>54</v>
      </c>
      <c r="J3450" s="569" t="s">
        <v>348</v>
      </c>
      <c r="K3450" s="569" t="s">
        <v>471</v>
      </c>
      <c r="L3450" s="570">
        <v>1</v>
      </c>
      <c r="M3450" s="571">
        <v>24.487956438478729</v>
      </c>
      <c r="N3450" s="572">
        <v>2893.9148437499994</v>
      </c>
      <c r="O3450" s="668" t="s">
        <v>151</v>
      </c>
      <c r="P3450" s="668" t="s">
        <v>348</v>
      </c>
      <c r="Q3450" s="574" t="s">
        <v>11000</v>
      </c>
      <c r="R3450" s="574" t="s">
        <v>11001</v>
      </c>
      <c r="S3450" s="574" t="s">
        <v>10689</v>
      </c>
      <c r="T3450" s="574" t="s">
        <v>11879</v>
      </c>
      <c r="U3450" s="574" t="s">
        <v>11059</v>
      </c>
      <c r="V3450" s="574" t="s">
        <v>11060</v>
      </c>
      <c r="W3450" s="575" t="s">
        <v>11926</v>
      </c>
      <c r="X3450" s="575" t="s">
        <v>11927</v>
      </c>
      <c r="Y3450" s="576" t="s">
        <v>11985</v>
      </c>
      <c r="Z3450" s="577" t="s">
        <v>11986</v>
      </c>
      <c r="AA3450" s="578" t="s">
        <v>11929</v>
      </c>
      <c r="AE3450"/>
    </row>
    <row r="3451" spans="1:31" s="563" customFormat="1">
      <c r="A3451"/>
      <c r="B3451"/>
      <c r="C3451" s="568">
        <v>2028</v>
      </c>
      <c r="D3451" s="569" t="s">
        <v>39</v>
      </c>
      <c r="E3451" s="569" t="s">
        <v>337</v>
      </c>
      <c r="F3451" s="573" t="s">
        <v>141</v>
      </c>
      <c r="G3451" s="569" t="s">
        <v>42</v>
      </c>
      <c r="H3451" s="569" t="s">
        <v>41</v>
      </c>
      <c r="I3451" s="575" t="s">
        <v>54</v>
      </c>
      <c r="J3451" s="569" t="s">
        <v>352</v>
      </c>
      <c r="K3451" s="569" t="s">
        <v>346</v>
      </c>
      <c r="L3451" s="570">
        <v>1</v>
      </c>
      <c r="M3451" s="571">
        <v>0.40173631350526295</v>
      </c>
      <c r="N3451" s="572">
        <v>16.924319999999998</v>
      </c>
      <c r="O3451" s="668" t="s">
        <v>151</v>
      </c>
      <c r="P3451" s="668" t="s">
        <v>352</v>
      </c>
      <c r="Q3451" s="574" t="s">
        <v>10506</v>
      </c>
      <c r="R3451" s="574" t="s">
        <v>10756</v>
      </c>
      <c r="S3451" s="574" t="s">
        <v>10508</v>
      </c>
      <c r="T3451" s="574" t="s">
        <v>11987</v>
      </c>
      <c r="U3451" s="574" t="s">
        <v>10510</v>
      </c>
      <c r="V3451" s="574" t="s">
        <v>10757</v>
      </c>
      <c r="W3451" s="575" t="s">
        <v>11988</v>
      </c>
      <c r="X3451" s="575" t="s">
        <v>11989</v>
      </c>
      <c r="Y3451" s="576" t="s">
        <v>11990</v>
      </c>
      <c r="Z3451" s="577" t="s">
        <v>11991</v>
      </c>
      <c r="AA3451" s="578" t="s">
        <v>11992</v>
      </c>
      <c r="AE3451"/>
    </row>
    <row r="3452" spans="1:31" s="563" customFormat="1">
      <c r="A3452"/>
      <c r="B3452"/>
      <c r="C3452" s="568">
        <v>2028</v>
      </c>
      <c r="D3452" s="569" t="s">
        <v>39</v>
      </c>
      <c r="E3452" s="569" t="s">
        <v>337</v>
      </c>
      <c r="F3452" s="573" t="s">
        <v>141</v>
      </c>
      <c r="G3452" s="569" t="s">
        <v>42</v>
      </c>
      <c r="H3452" s="569" t="s">
        <v>41</v>
      </c>
      <c r="I3452" s="575" t="s">
        <v>54</v>
      </c>
      <c r="J3452" s="569" t="s">
        <v>116</v>
      </c>
      <c r="K3452" s="569" t="s">
        <v>111</v>
      </c>
      <c r="L3452" s="570">
        <v>0.5</v>
      </c>
      <c r="M3452" s="571">
        <v>0.13335013671179113</v>
      </c>
      <c r="N3452" s="572">
        <v>0.55187999999999993</v>
      </c>
      <c r="O3452" s="668" t="s">
        <v>382</v>
      </c>
      <c r="P3452" s="668" t="s">
        <v>116</v>
      </c>
      <c r="Q3452" s="574" t="s">
        <v>10632</v>
      </c>
      <c r="R3452" s="574" t="s">
        <v>10829</v>
      </c>
      <c r="S3452" s="574" t="s">
        <v>10519</v>
      </c>
      <c r="T3452" s="574" t="s">
        <v>11987</v>
      </c>
      <c r="U3452" s="574" t="s">
        <v>11132</v>
      </c>
      <c r="V3452" s="574" t="s">
        <v>11236</v>
      </c>
      <c r="W3452" s="575" t="s">
        <v>11993</v>
      </c>
      <c r="X3452" s="575" t="s">
        <v>11994</v>
      </c>
      <c r="Y3452" s="576" t="s">
        <v>11995</v>
      </c>
      <c r="Z3452" s="577" t="s">
        <v>11996</v>
      </c>
      <c r="AA3452" s="578" t="s">
        <v>11997</v>
      </c>
      <c r="AE3452"/>
    </row>
    <row r="3453" spans="1:31" s="563" customFormat="1">
      <c r="A3453"/>
      <c r="B3453"/>
      <c r="C3453" s="568">
        <v>2028</v>
      </c>
      <c r="D3453" s="569" t="s">
        <v>39</v>
      </c>
      <c r="E3453" s="569" t="s">
        <v>337</v>
      </c>
      <c r="F3453" s="573" t="s">
        <v>141</v>
      </c>
      <c r="G3453" s="569" t="s">
        <v>42</v>
      </c>
      <c r="H3453" s="569" t="s">
        <v>41</v>
      </c>
      <c r="I3453" s="575" t="s">
        <v>54</v>
      </c>
      <c r="J3453" s="569" t="s">
        <v>116</v>
      </c>
      <c r="K3453" s="569" t="s">
        <v>90</v>
      </c>
      <c r="L3453" s="570">
        <v>0.5</v>
      </c>
      <c r="M3453" s="571">
        <v>0.13335013671179113</v>
      </c>
      <c r="N3453" s="572">
        <v>0.55187999999999993</v>
      </c>
      <c r="O3453" s="668" t="s">
        <v>382</v>
      </c>
      <c r="P3453" s="668" t="s">
        <v>116</v>
      </c>
      <c r="Q3453" s="574" t="s">
        <v>10517</v>
      </c>
      <c r="R3453" s="574" t="s">
        <v>10761</v>
      </c>
      <c r="S3453" s="574" t="s">
        <v>10519</v>
      </c>
      <c r="T3453" s="574" t="s">
        <v>11987</v>
      </c>
      <c r="U3453" s="574" t="s">
        <v>10520</v>
      </c>
      <c r="V3453" s="574" t="s">
        <v>10762</v>
      </c>
      <c r="W3453" s="575" t="s">
        <v>11998</v>
      </c>
      <c r="X3453" s="575" t="s">
        <v>11999</v>
      </c>
      <c r="Y3453" s="576" t="s">
        <v>11995</v>
      </c>
      <c r="Z3453" s="577" t="s">
        <v>12000</v>
      </c>
      <c r="AA3453" s="578" t="s">
        <v>12001</v>
      </c>
      <c r="AE3453"/>
    </row>
    <row r="3454" spans="1:31" s="563" customFormat="1">
      <c r="A3454"/>
      <c r="B3454"/>
      <c r="C3454" s="568">
        <v>2028</v>
      </c>
      <c r="D3454" s="569" t="s">
        <v>39</v>
      </c>
      <c r="E3454" s="569" t="s">
        <v>337</v>
      </c>
      <c r="F3454" s="573" t="s">
        <v>141</v>
      </c>
      <c r="G3454" s="569" t="s">
        <v>42</v>
      </c>
      <c r="H3454" s="569" t="s">
        <v>41</v>
      </c>
      <c r="I3454" s="575" t="s">
        <v>54</v>
      </c>
      <c r="J3454" s="569" t="s">
        <v>109</v>
      </c>
      <c r="K3454" s="569" t="s">
        <v>111</v>
      </c>
      <c r="L3454" s="570">
        <v>0.5</v>
      </c>
      <c r="M3454" s="571">
        <v>0.31103832494751266</v>
      </c>
      <c r="N3454" s="572">
        <v>11.037599999999999</v>
      </c>
      <c r="O3454" s="668" t="s">
        <v>381</v>
      </c>
      <c r="P3454" s="668" t="s">
        <v>109</v>
      </c>
      <c r="Q3454" s="574" t="s">
        <v>10632</v>
      </c>
      <c r="R3454" s="574" t="s">
        <v>10829</v>
      </c>
      <c r="S3454" s="574" t="s">
        <v>10537</v>
      </c>
      <c r="T3454" s="574" t="s">
        <v>11987</v>
      </c>
      <c r="U3454" s="574" t="s">
        <v>10974</v>
      </c>
      <c r="V3454" s="574" t="s">
        <v>10975</v>
      </c>
      <c r="W3454" s="575" t="s">
        <v>11993</v>
      </c>
      <c r="X3454" s="575" t="s">
        <v>11994</v>
      </c>
      <c r="Y3454" s="576" t="s">
        <v>12002</v>
      </c>
      <c r="Z3454" s="577" t="s">
        <v>12003</v>
      </c>
      <c r="AA3454" s="578" t="s">
        <v>11997</v>
      </c>
      <c r="AE3454"/>
    </row>
    <row r="3455" spans="1:31" s="563" customFormat="1">
      <c r="A3455"/>
      <c r="B3455"/>
      <c r="C3455" s="568">
        <v>2028</v>
      </c>
      <c r="D3455" s="569" t="s">
        <v>39</v>
      </c>
      <c r="E3455" s="569" t="s">
        <v>337</v>
      </c>
      <c r="F3455" s="573" t="s">
        <v>141</v>
      </c>
      <c r="G3455" s="569" t="s">
        <v>42</v>
      </c>
      <c r="H3455" s="569" t="s">
        <v>41</v>
      </c>
      <c r="I3455" s="575" t="s">
        <v>54</v>
      </c>
      <c r="J3455" s="569" t="s">
        <v>109</v>
      </c>
      <c r="K3455" s="569" t="s">
        <v>90</v>
      </c>
      <c r="L3455" s="570">
        <v>0.5</v>
      </c>
      <c r="M3455" s="571">
        <v>0.31103832494751266</v>
      </c>
      <c r="N3455" s="572">
        <v>11.037599999999999</v>
      </c>
      <c r="O3455" s="668" t="s">
        <v>381</v>
      </c>
      <c r="P3455" s="668" t="s">
        <v>109</v>
      </c>
      <c r="Q3455" s="574" t="s">
        <v>10517</v>
      </c>
      <c r="R3455" s="574" t="s">
        <v>10761</v>
      </c>
      <c r="S3455" s="574" t="s">
        <v>10537</v>
      </c>
      <c r="T3455" s="574" t="s">
        <v>11987</v>
      </c>
      <c r="U3455" s="574" t="s">
        <v>11611</v>
      </c>
      <c r="V3455" s="574" t="s">
        <v>11747</v>
      </c>
      <c r="W3455" s="575" t="s">
        <v>11998</v>
      </c>
      <c r="X3455" s="575" t="s">
        <v>11999</v>
      </c>
      <c r="Y3455" s="576" t="s">
        <v>12002</v>
      </c>
      <c r="Z3455" s="577" t="s">
        <v>12004</v>
      </c>
      <c r="AA3455" s="578" t="s">
        <v>12001</v>
      </c>
      <c r="AE3455"/>
    </row>
    <row r="3456" spans="1:31" s="563" customFormat="1">
      <c r="A3456"/>
      <c r="B3456"/>
      <c r="C3456" s="568">
        <v>2028</v>
      </c>
      <c r="D3456" s="569" t="s">
        <v>39</v>
      </c>
      <c r="E3456" s="569" t="s">
        <v>337</v>
      </c>
      <c r="F3456" s="573" t="s">
        <v>141</v>
      </c>
      <c r="G3456" s="569" t="s">
        <v>42</v>
      </c>
      <c r="H3456" s="569" t="s">
        <v>41</v>
      </c>
      <c r="I3456" s="575" t="s">
        <v>54</v>
      </c>
      <c r="J3456" s="569" t="s">
        <v>350</v>
      </c>
      <c r="K3456" s="569" t="s">
        <v>310</v>
      </c>
      <c r="L3456" s="570">
        <v>1</v>
      </c>
      <c r="M3456" s="571">
        <v>0.46445994892054321</v>
      </c>
      <c r="N3456" s="572">
        <v>49.3626</v>
      </c>
      <c r="O3456" s="668" t="s">
        <v>151</v>
      </c>
      <c r="P3456" s="668" t="s">
        <v>350</v>
      </c>
      <c r="Q3456" s="574" t="s">
        <v>10673</v>
      </c>
      <c r="R3456" s="574" t="s">
        <v>10858</v>
      </c>
      <c r="S3456" s="574" t="s">
        <v>10547</v>
      </c>
      <c r="T3456" s="574" t="s">
        <v>11987</v>
      </c>
      <c r="U3456" s="574" t="s">
        <v>12005</v>
      </c>
      <c r="V3456" s="574" t="s">
        <v>12006</v>
      </c>
      <c r="W3456" s="575" t="s">
        <v>12007</v>
      </c>
      <c r="X3456" s="575" t="s">
        <v>12008</v>
      </c>
      <c r="Y3456" s="576" t="s">
        <v>12009</v>
      </c>
      <c r="Z3456" s="577" t="s">
        <v>12010</v>
      </c>
      <c r="AA3456" s="578" t="s">
        <v>12011</v>
      </c>
      <c r="AE3456"/>
    </row>
    <row r="3457" spans="1:31" s="563" customFormat="1">
      <c r="A3457"/>
      <c r="B3457"/>
      <c r="C3457" s="568">
        <v>2028</v>
      </c>
      <c r="D3457" s="569" t="s">
        <v>39</v>
      </c>
      <c r="E3457" s="569" t="s">
        <v>337</v>
      </c>
      <c r="F3457" s="573" t="s">
        <v>141</v>
      </c>
      <c r="G3457" s="569" t="s">
        <v>42</v>
      </c>
      <c r="H3457" s="569" t="s">
        <v>41</v>
      </c>
      <c r="I3457" s="575" t="s">
        <v>54</v>
      </c>
      <c r="J3457" s="569" t="s">
        <v>99</v>
      </c>
      <c r="K3457" s="569" t="s">
        <v>79</v>
      </c>
      <c r="L3457" s="570">
        <v>1</v>
      </c>
      <c r="M3457" s="571">
        <v>6.3747848541499758E-2</v>
      </c>
      <c r="N3457" s="572">
        <v>35.541071999999993</v>
      </c>
      <c r="O3457" s="668" t="s">
        <v>151</v>
      </c>
      <c r="P3457" s="668" t="s">
        <v>99</v>
      </c>
      <c r="Q3457" s="574" t="s">
        <v>10681</v>
      </c>
      <c r="R3457" s="574" t="s">
        <v>10838</v>
      </c>
      <c r="S3457" s="574" t="s">
        <v>10557</v>
      </c>
      <c r="T3457" s="574" t="s">
        <v>11987</v>
      </c>
      <c r="U3457" s="574" t="s">
        <v>10996</v>
      </c>
      <c r="V3457" s="574" t="s">
        <v>10997</v>
      </c>
      <c r="W3457" s="575" t="s">
        <v>12012</v>
      </c>
      <c r="X3457" s="575" t="s">
        <v>12013</v>
      </c>
      <c r="Y3457" s="576" t="s">
        <v>12014</v>
      </c>
      <c r="Z3457" s="577" t="s">
        <v>12015</v>
      </c>
      <c r="AA3457" s="578" t="s">
        <v>12016</v>
      </c>
      <c r="AE3457"/>
    </row>
    <row r="3458" spans="1:31" s="563" customFormat="1">
      <c r="A3458"/>
      <c r="B3458"/>
      <c r="C3458" s="568">
        <v>2028</v>
      </c>
      <c r="D3458" s="569" t="s">
        <v>39</v>
      </c>
      <c r="E3458" s="569" t="s">
        <v>337</v>
      </c>
      <c r="F3458" s="573" t="s">
        <v>141</v>
      </c>
      <c r="G3458" s="569" t="s">
        <v>42</v>
      </c>
      <c r="H3458" s="569" t="s">
        <v>41</v>
      </c>
      <c r="I3458" s="575" t="s">
        <v>54</v>
      </c>
      <c r="J3458" s="569" t="s">
        <v>96</v>
      </c>
      <c r="K3458" s="569" t="s">
        <v>79</v>
      </c>
      <c r="L3458" s="570">
        <v>1</v>
      </c>
      <c r="M3458" s="571">
        <v>7.060121827452458E-3</v>
      </c>
      <c r="N3458" s="572">
        <v>13.539456000000001</v>
      </c>
      <c r="O3458" s="668" t="s">
        <v>151</v>
      </c>
      <c r="P3458" s="668" t="s">
        <v>96</v>
      </c>
      <c r="Q3458" s="574" t="s">
        <v>10681</v>
      </c>
      <c r="R3458" s="574" t="s">
        <v>10838</v>
      </c>
      <c r="S3458" s="574" t="s">
        <v>10565</v>
      </c>
      <c r="T3458" s="574" t="s">
        <v>11987</v>
      </c>
      <c r="U3458" s="574" t="s">
        <v>11073</v>
      </c>
      <c r="V3458" s="574" t="s">
        <v>11259</v>
      </c>
      <c r="W3458" s="575" t="s">
        <v>12012</v>
      </c>
      <c r="X3458" s="575" t="s">
        <v>12013</v>
      </c>
      <c r="Y3458" s="576" t="s">
        <v>12017</v>
      </c>
      <c r="Z3458" s="577" t="s">
        <v>12018</v>
      </c>
      <c r="AA3458" s="578" t="s">
        <v>12016</v>
      </c>
      <c r="AE3458"/>
    </row>
    <row r="3459" spans="1:31" s="563" customFormat="1">
      <c r="A3459"/>
      <c r="B3459"/>
      <c r="C3459" s="568">
        <v>2028</v>
      </c>
      <c r="D3459" s="569" t="s">
        <v>39</v>
      </c>
      <c r="E3459" s="569" t="s">
        <v>337</v>
      </c>
      <c r="F3459" s="573" t="s">
        <v>141</v>
      </c>
      <c r="G3459" s="569" t="s">
        <v>42</v>
      </c>
      <c r="H3459" s="569" t="s">
        <v>41</v>
      </c>
      <c r="I3459" s="575" t="s">
        <v>54</v>
      </c>
      <c r="J3459" s="569" t="s">
        <v>87</v>
      </c>
      <c r="K3459" s="569" t="s">
        <v>310</v>
      </c>
      <c r="L3459" s="570">
        <v>0.1</v>
      </c>
      <c r="M3459" s="571">
        <v>3.4763582948456918E-2</v>
      </c>
      <c r="N3459" s="572">
        <v>1.6247347199999997</v>
      </c>
      <c r="O3459" s="668" t="s">
        <v>151</v>
      </c>
      <c r="P3459" s="668" t="s">
        <v>87</v>
      </c>
      <c r="Q3459" s="574" t="s">
        <v>10673</v>
      </c>
      <c r="R3459" s="574" t="s">
        <v>10858</v>
      </c>
      <c r="S3459" s="574" t="s">
        <v>10572</v>
      </c>
      <c r="T3459" s="574" t="s">
        <v>11987</v>
      </c>
      <c r="U3459" s="574" t="s">
        <v>12019</v>
      </c>
      <c r="V3459" s="574" t="s">
        <v>12020</v>
      </c>
      <c r="W3459" s="575" t="s">
        <v>12007</v>
      </c>
      <c r="X3459" s="575" t="s">
        <v>12008</v>
      </c>
      <c r="Y3459" s="576" t="s">
        <v>12021</v>
      </c>
      <c r="Z3459" s="577" t="s">
        <v>12022</v>
      </c>
      <c r="AA3459" s="578" t="s">
        <v>12011</v>
      </c>
      <c r="AE3459"/>
    </row>
    <row r="3460" spans="1:31" s="563" customFormat="1">
      <c r="A3460"/>
      <c r="B3460"/>
      <c r="C3460" s="568">
        <v>2028</v>
      </c>
      <c r="D3460" s="569" t="s">
        <v>39</v>
      </c>
      <c r="E3460" s="569" t="s">
        <v>337</v>
      </c>
      <c r="F3460" s="573" t="s">
        <v>141</v>
      </c>
      <c r="G3460" s="569" t="s">
        <v>42</v>
      </c>
      <c r="H3460" s="569" t="s">
        <v>41</v>
      </c>
      <c r="I3460" s="575" t="s">
        <v>54</v>
      </c>
      <c r="J3460" s="569" t="s">
        <v>87</v>
      </c>
      <c r="K3460" s="569" t="s">
        <v>106</v>
      </c>
      <c r="L3460" s="570">
        <v>0.3</v>
      </c>
      <c r="M3460" s="571">
        <v>0.10429074884537075</v>
      </c>
      <c r="N3460" s="572">
        <v>4.8742041599999988</v>
      </c>
      <c r="O3460" s="668" t="s">
        <v>151</v>
      </c>
      <c r="P3460" s="668" t="s">
        <v>87</v>
      </c>
      <c r="Q3460" s="574" t="s">
        <v>10535</v>
      </c>
      <c r="R3460" s="574" t="s">
        <v>10771</v>
      </c>
      <c r="S3460" s="574" t="s">
        <v>10572</v>
      </c>
      <c r="T3460" s="574" t="s">
        <v>11987</v>
      </c>
      <c r="U3460" s="574" t="s">
        <v>10580</v>
      </c>
      <c r="V3460" s="574" t="s">
        <v>10792</v>
      </c>
      <c r="W3460" s="575" t="s">
        <v>12023</v>
      </c>
      <c r="X3460" s="575" t="s">
        <v>12024</v>
      </c>
      <c r="Y3460" s="576" t="s">
        <v>12021</v>
      </c>
      <c r="Z3460" s="577" t="s">
        <v>12025</v>
      </c>
      <c r="AA3460" s="578" t="s">
        <v>12026</v>
      </c>
      <c r="AE3460"/>
    </row>
    <row r="3461" spans="1:31" s="563" customFormat="1">
      <c r="A3461"/>
      <c r="B3461"/>
      <c r="C3461" s="568">
        <v>2028</v>
      </c>
      <c r="D3461" s="569" t="s">
        <v>39</v>
      </c>
      <c r="E3461" s="569" t="s">
        <v>337</v>
      </c>
      <c r="F3461" s="573" t="s">
        <v>141</v>
      </c>
      <c r="G3461" s="569" t="s">
        <v>42</v>
      </c>
      <c r="H3461" s="569" t="s">
        <v>41</v>
      </c>
      <c r="I3461" s="575" t="s">
        <v>54</v>
      </c>
      <c r="J3461" s="569" t="s">
        <v>87</v>
      </c>
      <c r="K3461" s="569" t="s">
        <v>104</v>
      </c>
      <c r="L3461" s="570">
        <v>0.3</v>
      </c>
      <c r="M3461" s="571">
        <v>0.10429074884537075</v>
      </c>
      <c r="N3461" s="572">
        <v>4.8742041599999988</v>
      </c>
      <c r="O3461" s="668" t="s">
        <v>151</v>
      </c>
      <c r="P3461" s="668" t="s">
        <v>87</v>
      </c>
      <c r="Q3461" s="574" t="s">
        <v>10583</v>
      </c>
      <c r="R3461" s="574" t="s">
        <v>10778</v>
      </c>
      <c r="S3461" s="574" t="s">
        <v>10572</v>
      </c>
      <c r="T3461" s="574" t="s">
        <v>11987</v>
      </c>
      <c r="U3461" s="574" t="s">
        <v>10585</v>
      </c>
      <c r="V3461" s="574" t="s">
        <v>10794</v>
      </c>
      <c r="W3461" s="575" t="s">
        <v>12027</v>
      </c>
      <c r="X3461" s="575" t="s">
        <v>12028</v>
      </c>
      <c r="Y3461" s="576" t="s">
        <v>12021</v>
      </c>
      <c r="Z3461" s="577" t="s">
        <v>12029</v>
      </c>
      <c r="AA3461" s="578" t="s">
        <v>12030</v>
      </c>
      <c r="AE3461"/>
    </row>
    <row r="3462" spans="1:31" s="563" customFormat="1">
      <c r="A3462"/>
      <c r="B3462"/>
      <c r="C3462" s="568">
        <v>2028</v>
      </c>
      <c r="D3462" s="569" t="s">
        <v>39</v>
      </c>
      <c r="E3462" s="569" t="s">
        <v>337</v>
      </c>
      <c r="F3462" s="573" t="s">
        <v>141</v>
      </c>
      <c r="G3462" s="569" t="s">
        <v>42</v>
      </c>
      <c r="H3462" s="569" t="s">
        <v>41</v>
      </c>
      <c r="I3462" s="575" t="s">
        <v>54</v>
      </c>
      <c r="J3462" s="569" t="s">
        <v>87</v>
      </c>
      <c r="K3462" s="569" t="s">
        <v>79</v>
      </c>
      <c r="L3462" s="570">
        <v>0.3</v>
      </c>
      <c r="M3462" s="571">
        <v>0.10429074884537075</v>
      </c>
      <c r="N3462" s="572">
        <v>4.8742041599999988</v>
      </c>
      <c r="O3462" s="668" t="s">
        <v>151</v>
      </c>
      <c r="P3462" s="668" t="s">
        <v>87</v>
      </c>
      <c r="Q3462" s="574" t="s">
        <v>10681</v>
      </c>
      <c r="R3462" s="574" t="s">
        <v>10838</v>
      </c>
      <c r="S3462" s="574" t="s">
        <v>10572</v>
      </c>
      <c r="T3462" s="574" t="s">
        <v>11987</v>
      </c>
      <c r="U3462" s="574" t="s">
        <v>11014</v>
      </c>
      <c r="V3462" s="574" t="s">
        <v>11015</v>
      </c>
      <c r="W3462" s="575" t="s">
        <v>12012</v>
      </c>
      <c r="X3462" s="575" t="s">
        <v>12013</v>
      </c>
      <c r="Y3462" s="576" t="s">
        <v>12021</v>
      </c>
      <c r="Z3462" s="577" t="s">
        <v>12031</v>
      </c>
      <c r="AA3462" s="578" t="s">
        <v>12016</v>
      </c>
      <c r="AE3462"/>
    </row>
    <row r="3463" spans="1:31" s="563" customFormat="1">
      <c r="A3463"/>
      <c r="B3463"/>
      <c r="C3463" s="568">
        <v>2028</v>
      </c>
      <c r="D3463" s="569" t="s">
        <v>39</v>
      </c>
      <c r="E3463" s="569" t="s">
        <v>337</v>
      </c>
      <c r="F3463" s="573" t="s">
        <v>141</v>
      </c>
      <c r="G3463" s="569" t="s">
        <v>42</v>
      </c>
      <c r="H3463" s="569" t="s">
        <v>41</v>
      </c>
      <c r="I3463" s="575" t="s">
        <v>54</v>
      </c>
      <c r="J3463" s="569" t="s">
        <v>83</v>
      </c>
      <c r="K3463" s="569" t="s">
        <v>81</v>
      </c>
      <c r="L3463" s="570">
        <v>1</v>
      </c>
      <c r="M3463" s="571">
        <v>1.1631993088590133</v>
      </c>
      <c r="N3463" s="572">
        <v>2.1503841882352934</v>
      </c>
      <c r="O3463" s="668" t="s">
        <v>382</v>
      </c>
      <c r="P3463" s="668" t="s">
        <v>83</v>
      </c>
      <c r="Q3463" s="574" t="s">
        <v>10591</v>
      </c>
      <c r="R3463" s="574" t="s">
        <v>10802</v>
      </c>
      <c r="S3463" s="574" t="s">
        <v>10593</v>
      </c>
      <c r="T3463" s="574" t="s">
        <v>11987</v>
      </c>
      <c r="U3463" s="574" t="s">
        <v>10594</v>
      </c>
      <c r="V3463" s="574" t="s">
        <v>10803</v>
      </c>
      <c r="W3463" s="575" t="s">
        <v>12032</v>
      </c>
      <c r="X3463" s="575" t="s">
        <v>12033</v>
      </c>
      <c r="Y3463" s="576" t="s">
        <v>12034</v>
      </c>
      <c r="Z3463" s="577" t="s">
        <v>12035</v>
      </c>
      <c r="AA3463" s="578" t="s">
        <v>12036</v>
      </c>
      <c r="AE3463"/>
    </row>
    <row r="3464" spans="1:31" s="563" customFormat="1">
      <c r="A3464"/>
      <c r="B3464"/>
      <c r="C3464" s="568">
        <v>2028</v>
      </c>
      <c r="D3464" s="569" t="s">
        <v>39</v>
      </c>
      <c r="E3464" s="569" t="s">
        <v>337</v>
      </c>
      <c r="F3464" s="573" t="s">
        <v>141</v>
      </c>
      <c r="G3464" s="569" t="s">
        <v>42</v>
      </c>
      <c r="H3464" s="569" t="s">
        <v>41</v>
      </c>
      <c r="I3464" s="575" t="s">
        <v>54</v>
      </c>
      <c r="J3464" s="569" t="s">
        <v>77</v>
      </c>
      <c r="K3464" s="569" t="s">
        <v>310</v>
      </c>
      <c r="L3464" s="570">
        <v>0.1</v>
      </c>
      <c r="M3464" s="571">
        <v>9.4907462764559705E-2</v>
      </c>
      <c r="N3464" s="572">
        <v>4.0146061395348838</v>
      </c>
      <c r="O3464" s="668" t="s">
        <v>381</v>
      </c>
      <c r="P3464" s="668" t="s">
        <v>77</v>
      </c>
      <c r="Q3464" s="574" t="s">
        <v>10673</v>
      </c>
      <c r="R3464" s="574" t="s">
        <v>10858</v>
      </c>
      <c r="S3464" s="574" t="s">
        <v>10603</v>
      </c>
      <c r="T3464" s="574" t="s">
        <v>11987</v>
      </c>
      <c r="U3464" s="574" t="s">
        <v>11509</v>
      </c>
      <c r="V3464" s="574" t="s">
        <v>12037</v>
      </c>
      <c r="W3464" s="575" t="s">
        <v>12007</v>
      </c>
      <c r="X3464" s="575" t="s">
        <v>12008</v>
      </c>
      <c r="Y3464" s="576" t="s">
        <v>12038</v>
      </c>
      <c r="Z3464" s="577" t="s">
        <v>12039</v>
      </c>
      <c r="AA3464" s="578" t="s">
        <v>12011</v>
      </c>
      <c r="AE3464"/>
    </row>
    <row r="3465" spans="1:31" s="563" customFormat="1">
      <c r="A3465"/>
      <c r="B3465"/>
      <c r="C3465" s="568">
        <v>2028</v>
      </c>
      <c r="D3465" s="569" t="s">
        <v>39</v>
      </c>
      <c r="E3465" s="569" t="s">
        <v>337</v>
      </c>
      <c r="F3465" s="573" t="s">
        <v>141</v>
      </c>
      <c r="G3465" s="569" t="s">
        <v>42</v>
      </c>
      <c r="H3465" s="569" t="s">
        <v>41</v>
      </c>
      <c r="I3465" s="575" t="s">
        <v>54</v>
      </c>
      <c r="J3465" s="569" t="s">
        <v>77</v>
      </c>
      <c r="K3465" s="569" t="s">
        <v>104</v>
      </c>
      <c r="L3465" s="570">
        <v>0.2</v>
      </c>
      <c r="M3465" s="571">
        <v>0.18981492552911941</v>
      </c>
      <c r="N3465" s="572">
        <v>8.0292122790697675</v>
      </c>
      <c r="O3465" s="668" t="s">
        <v>381</v>
      </c>
      <c r="P3465" s="668" t="s">
        <v>77</v>
      </c>
      <c r="Q3465" s="574" t="s">
        <v>10583</v>
      </c>
      <c r="R3465" s="574" t="s">
        <v>10778</v>
      </c>
      <c r="S3465" s="574" t="s">
        <v>10603</v>
      </c>
      <c r="T3465" s="574" t="s">
        <v>11987</v>
      </c>
      <c r="U3465" s="574" t="s">
        <v>12040</v>
      </c>
      <c r="V3465" s="574" t="s">
        <v>12041</v>
      </c>
      <c r="W3465" s="575" t="s">
        <v>12027</v>
      </c>
      <c r="X3465" s="575" t="s">
        <v>12028</v>
      </c>
      <c r="Y3465" s="576" t="s">
        <v>12038</v>
      </c>
      <c r="Z3465" s="577" t="s">
        <v>12042</v>
      </c>
      <c r="AA3465" s="578" t="s">
        <v>12030</v>
      </c>
      <c r="AE3465"/>
    </row>
    <row r="3466" spans="1:31" s="563" customFormat="1">
      <c r="A3466"/>
      <c r="B3466"/>
      <c r="C3466" s="568">
        <v>2028</v>
      </c>
      <c r="D3466" s="569" t="s">
        <v>39</v>
      </c>
      <c r="E3466" s="569" t="s">
        <v>337</v>
      </c>
      <c r="F3466" s="573" t="s">
        <v>141</v>
      </c>
      <c r="G3466" s="569" t="s">
        <v>42</v>
      </c>
      <c r="H3466" s="569" t="s">
        <v>41</v>
      </c>
      <c r="I3466" s="575" t="s">
        <v>54</v>
      </c>
      <c r="J3466" s="569" t="s">
        <v>77</v>
      </c>
      <c r="K3466" s="569" t="s">
        <v>93</v>
      </c>
      <c r="L3466" s="570">
        <v>0.7</v>
      </c>
      <c r="M3466" s="571">
        <v>0.66435223935191789</v>
      </c>
      <c r="N3466" s="572">
        <v>28.102242976744183</v>
      </c>
      <c r="O3466" s="668" t="s">
        <v>381</v>
      </c>
      <c r="P3466" s="668" t="s">
        <v>77</v>
      </c>
      <c r="Q3466" s="574" t="s">
        <v>10611</v>
      </c>
      <c r="R3466" s="574" t="s">
        <v>10812</v>
      </c>
      <c r="S3466" s="574" t="s">
        <v>10603</v>
      </c>
      <c r="T3466" s="574" t="s">
        <v>11987</v>
      </c>
      <c r="U3466" s="574" t="s">
        <v>10613</v>
      </c>
      <c r="V3466" s="574" t="s">
        <v>10813</v>
      </c>
      <c r="W3466" s="575" t="s">
        <v>12043</v>
      </c>
      <c r="X3466" s="575" t="s">
        <v>12044</v>
      </c>
      <c r="Y3466" s="576" t="s">
        <v>12038</v>
      </c>
      <c r="Z3466" s="577" t="s">
        <v>12045</v>
      </c>
      <c r="AA3466" s="578" t="s">
        <v>12046</v>
      </c>
      <c r="AE3466"/>
    </row>
    <row r="3467" spans="1:31" s="563" customFormat="1">
      <c r="A3467"/>
      <c r="B3467"/>
      <c r="C3467" s="568">
        <v>2028</v>
      </c>
      <c r="D3467" s="569" t="s">
        <v>39</v>
      </c>
      <c r="E3467" s="569" t="s">
        <v>337</v>
      </c>
      <c r="F3467" s="573" t="s">
        <v>141</v>
      </c>
      <c r="G3467" s="569" t="s">
        <v>42</v>
      </c>
      <c r="H3467" s="569" t="s">
        <v>41</v>
      </c>
      <c r="I3467" s="575" t="s">
        <v>54</v>
      </c>
      <c r="J3467" s="569" t="s">
        <v>349</v>
      </c>
      <c r="K3467" s="569" t="s">
        <v>310</v>
      </c>
      <c r="L3467" s="570">
        <v>1</v>
      </c>
      <c r="M3467" s="571">
        <v>0.32965735966413329</v>
      </c>
      <c r="N3467" s="572">
        <v>39.563345454545455</v>
      </c>
      <c r="O3467" s="668" t="s">
        <v>151</v>
      </c>
      <c r="P3467" s="668" t="s">
        <v>349</v>
      </c>
      <c r="Q3467" s="574" t="s">
        <v>10673</v>
      </c>
      <c r="R3467" s="574" t="s">
        <v>10858</v>
      </c>
      <c r="S3467" s="574" t="s">
        <v>10619</v>
      </c>
      <c r="T3467" s="574" t="s">
        <v>11987</v>
      </c>
      <c r="U3467" s="574" t="s">
        <v>10935</v>
      </c>
      <c r="V3467" s="574" t="s">
        <v>10936</v>
      </c>
      <c r="W3467" s="575" t="s">
        <v>12007</v>
      </c>
      <c r="X3467" s="575" t="s">
        <v>12008</v>
      </c>
      <c r="Y3467" s="576" t="s">
        <v>12047</v>
      </c>
      <c r="Z3467" s="577" t="s">
        <v>12048</v>
      </c>
      <c r="AA3467" s="578" t="s">
        <v>12011</v>
      </c>
      <c r="AE3467"/>
    </row>
    <row r="3468" spans="1:31" s="563" customFormat="1">
      <c r="A3468"/>
      <c r="B3468"/>
      <c r="C3468" s="568">
        <v>2028</v>
      </c>
      <c r="D3468" s="569" t="s">
        <v>39</v>
      </c>
      <c r="E3468" s="569" t="s">
        <v>337</v>
      </c>
      <c r="F3468" s="573" t="s">
        <v>141</v>
      </c>
      <c r="G3468" s="569" t="s">
        <v>42</v>
      </c>
      <c r="H3468" s="569" t="s">
        <v>41</v>
      </c>
      <c r="I3468" s="575" t="s">
        <v>54</v>
      </c>
      <c r="J3468" s="569" t="s">
        <v>76</v>
      </c>
      <c r="K3468" s="569" t="s">
        <v>79</v>
      </c>
      <c r="L3468" s="570">
        <v>1</v>
      </c>
      <c r="M3468" s="571">
        <v>1.7506762486128188E-2</v>
      </c>
      <c r="N3468" s="572">
        <v>8.1236736000000001</v>
      </c>
      <c r="O3468" s="668" t="s">
        <v>151</v>
      </c>
      <c r="P3468" s="668" t="s">
        <v>76</v>
      </c>
      <c r="Q3468" s="574" t="s">
        <v>10681</v>
      </c>
      <c r="R3468" s="574" t="s">
        <v>10838</v>
      </c>
      <c r="S3468" s="574" t="s">
        <v>10627</v>
      </c>
      <c r="T3468" s="574" t="s">
        <v>11987</v>
      </c>
      <c r="U3468" s="574" t="s">
        <v>11034</v>
      </c>
      <c r="V3468" s="574" t="s">
        <v>11035</v>
      </c>
      <c r="W3468" s="575" t="s">
        <v>12012</v>
      </c>
      <c r="X3468" s="575" t="s">
        <v>12013</v>
      </c>
      <c r="Y3468" s="576" t="s">
        <v>12049</v>
      </c>
      <c r="Z3468" s="577" t="s">
        <v>12050</v>
      </c>
      <c r="AA3468" s="578" t="s">
        <v>12016</v>
      </c>
      <c r="AE3468"/>
    </row>
    <row r="3469" spans="1:31" s="563" customFormat="1">
      <c r="A3469"/>
      <c r="B3469"/>
      <c r="C3469" s="568">
        <v>2028</v>
      </c>
      <c r="D3469" s="569" t="s">
        <v>39</v>
      </c>
      <c r="E3469" s="569" t="s">
        <v>337</v>
      </c>
      <c r="F3469" s="573" t="s">
        <v>141</v>
      </c>
      <c r="G3469" s="569" t="s">
        <v>42</v>
      </c>
      <c r="H3469" s="569" t="s">
        <v>41</v>
      </c>
      <c r="I3469" s="575" t="s">
        <v>54</v>
      </c>
      <c r="J3469" s="569" t="s">
        <v>74</v>
      </c>
      <c r="K3469" s="569" t="s">
        <v>115</v>
      </c>
      <c r="L3469" s="570">
        <v>1</v>
      </c>
      <c r="M3469" s="571">
        <v>0.18723164297981415</v>
      </c>
      <c r="N3469" s="572">
        <v>87.039359999999988</v>
      </c>
      <c r="O3469" s="668" t="s">
        <v>151</v>
      </c>
      <c r="P3469" s="668" t="s">
        <v>74</v>
      </c>
      <c r="Q3469" s="574" t="s">
        <v>10663</v>
      </c>
      <c r="R3469" s="574" t="s">
        <v>10817</v>
      </c>
      <c r="S3469" s="574" t="s">
        <v>10640</v>
      </c>
      <c r="T3469" s="574" t="s">
        <v>11987</v>
      </c>
      <c r="U3469" s="574" t="s">
        <v>11663</v>
      </c>
      <c r="V3469" s="574" t="s">
        <v>11797</v>
      </c>
      <c r="W3469" s="575" t="s">
        <v>12051</v>
      </c>
      <c r="X3469" s="575" t="s">
        <v>12052</v>
      </c>
      <c r="Y3469" s="576" t="s">
        <v>12053</v>
      </c>
      <c r="Z3469" s="577" t="s">
        <v>12054</v>
      </c>
      <c r="AA3469" s="578" t="s">
        <v>12055</v>
      </c>
      <c r="AE3469"/>
    </row>
    <row r="3470" spans="1:31" s="563" customFormat="1">
      <c r="A3470"/>
      <c r="B3470"/>
      <c r="C3470" s="568">
        <v>2028</v>
      </c>
      <c r="D3470" s="569" t="s">
        <v>39</v>
      </c>
      <c r="E3470" s="569" t="s">
        <v>337</v>
      </c>
      <c r="F3470" s="573" t="s">
        <v>141</v>
      </c>
      <c r="G3470" s="569" t="s">
        <v>42</v>
      </c>
      <c r="H3470" s="569" t="s">
        <v>41</v>
      </c>
      <c r="I3470" s="575" t="s">
        <v>54</v>
      </c>
      <c r="J3470" s="569" t="s">
        <v>351</v>
      </c>
      <c r="K3470" s="569" t="s">
        <v>100</v>
      </c>
      <c r="L3470" s="570">
        <v>0.2</v>
      </c>
      <c r="M3470" s="571">
        <v>4.9684922491805575E-2</v>
      </c>
      <c r="N3470" s="572">
        <v>0.23017075200000003</v>
      </c>
      <c r="O3470" s="668" t="s">
        <v>151</v>
      </c>
      <c r="P3470" s="668" t="s">
        <v>351</v>
      </c>
      <c r="Q3470" s="574" t="s">
        <v>10648</v>
      </c>
      <c r="R3470" s="574" t="s">
        <v>10844</v>
      </c>
      <c r="S3470" s="574" t="s">
        <v>10650</v>
      </c>
      <c r="T3470" s="574" t="s">
        <v>11987</v>
      </c>
      <c r="U3470" s="574" t="s">
        <v>10651</v>
      </c>
      <c r="V3470" s="574" t="s">
        <v>10845</v>
      </c>
      <c r="W3470" s="575" t="s">
        <v>12056</v>
      </c>
      <c r="X3470" s="575" t="s">
        <v>12057</v>
      </c>
      <c r="Y3470" s="576" t="s">
        <v>12058</v>
      </c>
      <c r="Z3470" s="577" t="s">
        <v>12059</v>
      </c>
      <c r="AA3470" s="578" t="s">
        <v>12060</v>
      </c>
      <c r="AE3470"/>
    </row>
    <row r="3471" spans="1:31" s="563" customFormat="1">
      <c r="A3471"/>
      <c r="B3471"/>
      <c r="C3471" s="568">
        <v>2028</v>
      </c>
      <c r="D3471" s="569" t="s">
        <v>39</v>
      </c>
      <c r="E3471" s="569" t="s">
        <v>337</v>
      </c>
      <c r="F3471" s="573" t="s">
        <v>141</v>
      </c>
      <c r="G3471" s="569" t="s">
        <v>42</v>
      </c>
      <c r="H3471" s="569" t="s">
        <v>41</v>
      </c>
      <c r="I3471" s="575" t="s">
        <v>54</v>
      </c>
      <c r="J3471" s="569" t="s">
        <v>351</v>
      </c>
      <c r="K3471" s="569" t="s">
        <v>79</v>
      </c>
      <c r="L3471" s="570">
        <v>0.8</v>
      </c>
      <c r="M3471" s="571">
        <v>0.1987396899672223</v>
      </c>
      <c r="N3471" s="572">
        <v>0.92068300800000014</v>
      </c>
      <c r="O3471" s="668" t="s">
        <v>151</v>
      </c>
      <c r="P3471" s="668" t="s">
        <v>351</v>
      </c>
      <c r="Q3471" s="574" t="s">
        <v>10681</v>
      </c>
      <c r="R3471" s="574" t="s">
        <v>10838</v>
      </c>
      <c r="S3471" s="574" t="s">
        <v>10650</v>
      </c>
      <c r="T3471" s="574" t="s">
        <v>11987</v>
      </c>
      <c r="U3471" s="574" t="s">
        <v>11048</v>
      </c>
      <c r="V3471" s="574" t="s">
        <v>11049</v>
      </c>
      <c r="W3471" s="575" t="s">
        <v>12012</v>
      </c>
      <c r="X3471" s="575" t="s">
        <v>12013</v>
      </c>
      <c r="Y3471" s="576" t="s">
        <v>12058</v>
      </c>
      <c r="Z3471" s="577" t="s">
        <v>12061</v>
      </c>
      <c r="AA3471" s="578" t="s">
        <v>12016</v>
      </c>
      <c r="AE3471"/>
    </row>
    <row r="3472" spans="1:31" s="563" customFormat="1">
      <c r="A3472"/>
      <c r="B3472"/>
      <c r="C3472" s="568">
        <v>2028</v>
      </c>
      <c r="D3472" s="569" t="s">
        <v>39</v>
      </c>
      <c r="E3472" s="569" t="s">
        <v>337</v>
      </c>
      <c r="F3472" s="573" t="s">
        <v>141</v>
      </c>
      <c r="G3472" s="569" t="s">
        <v>42</v>
      </c>
      <c r="H3472" s="569" t="s">
        <v>41</v>
      </c>
      <c r="I3472" s="575" t="s">
        <v>54</v>
      </c>
      <c r="J3472" s="569" t="s">
        <v>67</v>
      </c>
      <c r="K3472" s="569" t="s">
        <v>81</v>
      </c>
      <c r="L3472" s="570">
        <v>1</v>
      </c>
      <c r="M3472" s="571">
        <v>0.35912019373737114</v>
      </c>
      <c r="N3472" s="572">
        <v>1.3691584719101124</v>
      </c>
      <c r="O3472" s="668" t="s">
        <v>382</v>
      </c>
      <c r="P3472" s="668" t="s">
        <v>67</v>
      </c>
      <c r="Q3472" s="574" t="s">
        <v>10591</v>
      </c>
      <c r="R3472" s="574" t="s">
        <v>10802</v>
      </c>
      <c r="S3472" s="574" t="s">
        <v>10658</v>
      </c>
      <c r="T3472" s="574" t="s">
        <v>11987</v>
      </c>
      <c r="U3472" s="574" t="s">
        <v>10659</v>
      </c>
      <c r="V3472" s="574" t="s">
        <v>10854</v>
      </c>
      <c r="W3472" s="575" t="s">
        <v>12032</v>
      </c>
      <c r="X3472" s="575" t="s">
        <v>12033</v>
      </c>
      <c r="Y3472" s="576" t="s">
        <v>12062</v>
      </c>
      <c r="Z3472" s="577" t="s">
        <v>12063</v>
      </c>
      <c r="AA3472" s="578" t="s">
        <v>12036</v>
      </c>
      <c r="AE3472"/>
    </row>
    <row r="3473" spans="1:31" s="563" customFormat="1">
      <c r="A3473"/>
      <c r="B3473"/>
      <c r="C3473" s="568">
        <v>2028</v>
      </c>
      <c r="D3473" s="569" t="s">
        <v>39</v>
      </c>
      <c r="E3473" s="569" t="s">
        <v>337</v>
      </c>
      <c r="F3473" s="573" t="s">
        <v>141</v>
      </c>
      <c r="G3473" s="569" t="s">
        <v>42</v>
      </c>
      <c r="H3473" s="569" t="s">
        <v>41</v>
      </c>
      <c r="I3473" s="575" t="s">
        <v>54</v>
      </c>
      <c r="J3473" s="569" t="s">
        <v>66</v>
      </c>
      <c r="K3473" s="569" t="s">
        <v>115</v>
      </c>
      <c r="L3473" s="570">
        <v>0.6</v>
      </c>
      <c r="M3473" s="571">
        <v>0.58583794676160117</v>
      </c>
      <c r="N3473" s="572">
        <v>23.960273258426962</v>
      </c>
      <c r="O3473" s="668" t="s">
        <v>381</v>
      </c>
      <c r="P3473" s="668" t="s">
        <v>66</v>
      </c>
      <c r="Q3473" s="574" t="s">
        <v>10663</v>
      </c>
      <c r="R3473" s="574" t="s">
        <v>10817</v>
      </c>
      <c r="S3473" s="574" t="s">
        <v>10665</v>
      </c>
      <c r="T3473" s="574" t="s">
        <v>11987</v>
      </c>
      <c r="U3473" s="574" t="s">
        <v>10666</v>
      </c>
      <c r="V3473" s="574" t="s">
        <v>10856</v>
      </c>
      <c r="W3473" s="575" t="s">
        <v>12051</v>
      </c>
      <c r="X3473" s="575" t="s">
        <v>12052</v>
      </c>
      <c r="Y3473" s="576" t="s">
        <v>12064</v>
      </c>
      <c r="Z3473" s="577" t="s">
        <v>12065</v>
      </c>
      <c r="AA3473" s="578" t="s">
        <v>12055</v>
      </c>
      <c r="AE3473"/>
    </row>
    <row r="3474" spans="1:31" s="563" customFormat="1">
      <c r="A3474"/>
      <c r="B3474"/>
      <c r="C3474" s="568">
        <v>2028</v>
      </c>
      <c r="D3474" s="569" t="s">
        <v>39</v>
      </c>
      <c r="E3474" s="569" t="s">
        <v>337</v>
      </c>
      <c r="F3474" s="573" t="s">
        <v>141</v>
      </c>
      <c r="G3474" s="569" t="s">
        <v>42</v>
      </c>
      <c r="H3474" s="569" t="s">
        <v>41</v>
      </c>
      <c r="I3474" s="575" t="s">
        <v>54</v>
      </c>
      <c r="J3474" s="569" t="s">
        <v>66</v>
      </c>
      <c r="K3474" s="569" t="s">
        <v>310</v>
      </c>
      <c r="L3474" s="570">
        <v>0.4</v>
      </c>
      <c r="M3474" s="571">
        <v>0.39055863117440082</v>
      </c>
      <c r="N3474" s="572">
        <v>15.973515505617977</v>
      </c>
      <c r="O3474" s="668" t="s">
        <v>381</v>
      </c>
      <c r="P3474" s="668" t="s">
        <v>66</v>
      </c>
      <c r="Q3474" s="574" t="s">
        <v>10673</v>
      </c>
      <c r="R3474" s="574" t="s">
        <v>10858</v>
      </c>
      <c r="S3474" s="574" t="s">
        <v>10665</v>
      </c>
      <c r="T3474" s="574" t="s">
        <v>11987</v>
      </c>
      <c r="U3474" s="574" t="s">
        <v>10675</v>
      </c>
      <c r="V3474" s="574" t="s">
        <v>10859</v>
      </c>
      <c r="W3474" s="575" t="s">
        <v>12007</v>
      </c>
      <c r="X3474" s="575" t="s">
        <v>12008</v>
      </c>
      <c r="Y3474" s="576" t="s">
        <v>12064</v>
      </c>
      <c r="Z3474" s="577" t="s">
        <v>12066</v>
      </c>
      <c r="AA3474" s="578" t="s">
        <v>12011</v>
      </c>
      <c r="AE3474"/>
    </row>
    <row r="3475" spans="1:31" s="563" customFormat="1">
      <c r="A3475"/>
      <c r="B3475"/>
      <c r="C3475" s="568">
        <v>2028</v>
      </c>
      <c r="D3475" s="569" t="s">
        <v>39</v>
      </c>
      <c r="E3475" s="569" t="s">
        <v>337</v>
      </c>
      <c r="F3475" s="573" t="s">
        <v>141</v>
      </c>
      <c r="G3475" s="569" t="s">
        <v>42</v>
      </c>
      <c r="H3475" s="569" t="s">
        <v>41</v>
      </c>
      <c r="I3475" s="575" t="s">
        <v>54</v>
      </c>
      <c r="J3475" s="569" t="s">
        <v>348</v>
      </c>
      <c r="K3475" s="569" t="s">
        <v>310</v>
      </c>
      <c r="L3475" s="570">
        <v>0.1</v>
      </c>
      <c r="M3475" s="571">
        <v>8.9507214553571468E-2</v>
      </c>
      <c r="N3475" s="572">
        <v>10.5777</v>
      </c>
      <c r="O3475" s="668" t="s">
        <v>151</v>
      </c>
      <c r="P3475" s="668" t="s">
        <v>348</v>
      </c>
      <c r="Q3475" s="574" t="s">
        <v>10673</v>
      </c>
      <c r="R3475" s="574" t="s">
        <v>10858</v>
      </c>
      <c r="S3475" s="574" t="s">
        <v>10689</v>
      </c>
      <c r="T3475" s="574" t="s">
        <v>11987</v>
      </c>
      <c r="U3475" s="574" t="s">
        <v>11397</v>
      </c>
      <c r="V3475" s="574" t="s">
        <v>11455</v>
      </c>
      <c r="W3475" s="575" t="s">
        <v>12007</v>
      </c>
      <c r="X3475" s="575" t="s">
        <v>12008</v>
      </c>
      <c r="Y3475" s="576" t="s">
        <v>12067</v>
      </c>
      <c r="Z3475" s="577" t="s">
        <v>12068</v>
      </c>
      <c r="AA3475" s="578" t="s">
        <v>12011</v>
      </c>
      <c r="AE3475"/>
    </row>
    <row r="3476" spans="1:31" s="563" customFormat="1">
      <c r="A3476"/>
      <c r="B3476"/>
      <c r="C3476" s="568">
        <v>2028</v>
      </c>
      <c r="D3476" s="569" t="s">
        <v>39</v>
      </c>
      <c r="E3476" s="569" t="s">
        <v>337</v>
      </c>
      <c r="F3476" s="573" t="s">
        <v>141</v>
      </c>
      <c r="G3476" s="569" t="s">
        <v>42</v>
      </c>
      <c r="H3476" s="569" t="s">
        <v>41</v>
      </c>
      <c r="I3476" s="575" t="s">
        <v>54</v>
      </c>
      <c r="J3476" s="569" t="s">
        <v>348</v>
      </c>
      <c r="K3476" s="569" t="s">
        <v>79</v>
      </c>
      <c r="L3476" s="570">
        <v>0.9</v>
      </c>
      <c r="M3476" s="571">
        <v>0.80556493098214321</v>
      </c>
      <c r="N3476" s="572">
        <v>95.199300000000008</v>
      </c>
      <c r="O3476" s="668" t="s">
        <v>151</v>
      </c>
      <c r="P3476" s="668" t="s">
        <v>348</v>
      </c>
      <c r="Q3476" s="574" t="s">
        <v>10681</v>
      </c>
      <c r="R3476" s="574" t="s">
        <v>10838</v>
      </c>
      <c r="S3476" s="574" t="s">
        <v>10689</v>
      </c>
      <c r="T3476" s="574" t="s">
        <v>11987</v>
      </c>
      <c r="U3476" s="574" t="s">
        <v>12069</v>
      </c>
      <c r="V3476" s="574" t="s">
        <v>12070</v>
      </c>
      <c r="W3476" s="575" t="s">
        <v>12012</v>
      </c>
      <c r="X3476" s="575" t="s">
        <v>12013</v>
      </c>
      <c r="Y3476" s="576" t="s">
        <v>12067</v>
      </c>
      <c r="Z3476" s="577" t="s">
        <v>12071</v>
      </c>
      <c r="AA3476" s="578" t="s">
        <v>12016</v>
      </c>
      <c r="AE3476"/>
    </row>
    <row r="3477" spans="1:31" s="563" customFormat="1">
      <c r="A3477"/>
      <c r="B3477"/>
      <c r="C3477" s="568">
        <v>2028</v>
      </c>
      <c r="D3477" s="569" t="s">
        <v>38</v>
      </c>
      <c r="E3477" s="569" t="s">
        <v>356</v>
      </c>
      <c r="F3477" s="573" t="s">
        <v>462</v>
      </c>
      <c r="G3477" s="569" t="s">
        <v>42</v>
      </c>
      <c r="H3477" s="569" t="s">
        <v>41</v>
      </c>
      <c r="I3477" s="575" t="s">
        <v>54</v>
      </c>
      <c r="J3477" s="569" t="s">
        <v>352</v>
      </c>
      <c r="K3477" s="569" t="s">
        <v>346</v>
      </c>
      <c r="L3477" s="570">
        <v>0.5</v>
      </c>
      <c r="M3477" s="571">
        <v>0.96983142449200865</v>
      </c>
      <c r="N3477" s="572">
        <v>56.562181250000002</v>
      </c>
      <c r="O3477" s="668" t="s">
        <v>151</v>
      </c>
      <c r="P3477" s="668" t="s">
        <v>352</v>
      </c>
      <c r="Q3477" s="574" t="s">
        <v>10506</v>
      </c>
      <c r="R3477" s="574" t="s">
        <v>10507</v>
      </c>
      <c r="S3477" s="574" t="s">
        <v>10508</v>
      </c>
      <c r="T3477" s="574" t="s">
        <v>12072</v>
      </c>
      <c r="U3477" s="574" t="s">
        <v>10510</v>
      </c>
      <c r="V3477" s="574" t="s">
        <v>10511</v>
      </c>
      <c r="W3477" s="575" t="s">
        <v>12073</v>
      </c>
      <c r="X3477" s="575" t="s">
        <v>12074</v>
      </c>
      <c r="Y3477" s="576" t="s">
        <v>12075</v>
      </c>
      <c r="Z3477" s="577" t="s">
        <v>12076</v>
      </c>
      <c r="AA3477" s="578" t="s">
        <v>12077</v>
      </c>
      <c r="AE3477"/>
    </row>
    <row r="3478" spans="1:31" s="563" customFormat="1">
      <c r="A3478"/>
      <c r="B3478"/>
      <c r="C3478" s="568">
        <v>2028</v>
      </c>
      <c r="D3478" s="569" t="s">
        <v>38</v>
      </c>
      <c r="E3478" s="569" t="s">
        <v>356</v>
      </c>
      <c r="F3478" s="573" t="s">
        <v>462</v>
      </c>
      <c r="G3478" s="569" t="s">
        <v>42</v>
      </c>
      <c r="H3478" s="569" t="s">
        <v>41</v>
      </c>
      <c r="I3478" s="575" t="s">
        <v>54</v>
      </c>
      <c r="J3478" s="569" t="s">
        <v>352</v>
      </c>
      <c r="K3478" s="569" t="s">
        <v>466</v>
      </c>
      <c r="L3478" s="570">
        <v>0.5</v>
      </c>
      <c r="M3478" s="571">
        <v>0.96983142449200865</v>
      </c>
      <c r="N3478" s="572">
        <v>56.562181250000002</v>
      </c>
      <c r="O3478" s="668" t="s">
        <v>151</v>
      </c>
      <c r="P3478" s="668" t="s">
        <v>352</v>
      </c>
      <c r="Q3478" s="574" t="s">
        <v>10527</v>
      </c>
      <c r="R3478" s="574" t="s">
        <v>10528</v>
      </c>
      <c r="S3478" s="574" t="s">
        <v>10508</v>
      </c>
      <c r="T3478" s="574" t="s">
        <v>12072</v>
      </c>
      <c r="U3478" s="574" t="s">
        <v>11885</v>
      </c>
      <c r="V3478" s="574" t="s">
        <v>12078</v>
      </c>
      <c r="W3478" s="575" t="s">
        <v>12079</v>
      </c>
      <c r="X3478" s="575" t="s">
        <v>12080</v>
      </c>
      <c r="Y3478" s="576" t="s">
        <v>12075</v>
      </c>
      <c r="Z3478" s="577" t="s">
        <v>12081</v>
      </c>
      <c r="AA3478" s="578" t="s">
        <v>12082</v>
      </c>
      <c r="AE3478"/>
    </row>
    <row r="3479" spans="1:31" s="563" customFormat="1">
      <c r="A3479"/>
      <c r="B3479"/>
      <c r="C3479" s="568">
        <v>2028</v>
      </c>
      <c r="D3479" s="569" t="s">
        <v>38</v>
      </c>
      <c r="E3479" s="569" t="s">
        <v>356</v>
      </c>
      <c r="F3479" s="573" t="s">
        <v>462</v>
      </c>
      <c r="G3479" s="569" t="s">
        <v>42</v>
      </c>
      <c r="H3479" s="569" t="s">
        <v>41</v>
      </c>
      <c r="I3479" s="575" t="s">
        <v>54</v>
      </c>
      <c r="J3479" s="569" t="s">
        <v>116</v>
      </c>
      <c r="K3479" s="569" t="s">
        <v>466</v>
      </c>
      <c r="L3479" s="570">
        <v>1</v>
      </c>
      <c r="M3479" s="571">
        <v>0.82549652063752554</v>
      </c>
      <c r="N3479" s="572">
        <v>5.3585224342105269</v>
      </c>
      <c r="O3479" s="668" t="s">
        <v>382</v>
      </c>
      <c r="P3479" s="668" t="s">
        <v>116</v>
      </c>
      <c r="Q3479" s="574" t="s">
        <v>10527</v>
      </c>
      <c r="R3479" s="574" t="s">
        <v>10528</v>
      </c>
      <c r="S3479" s="574" t="s">
        <v>10519</v>
      </c>
      <c r="T3479" s="574" t="s">
        <v>12072</v>
      </c>
      <c r="U3479" s="574" t="s">
        <v>10529</v>
      </c>
      <c r="V3479" s="574" t="s">
        <v>10530</v>
      </c>
      <c r="W3479" s="575" t="s">
        <v>12079</v>
      </c>
      <c r="X3479" s="575" t="s">
        <v>12080</v>
      </c>
      <c r="Y3479" s="576" t="s">
        <v>12083</v>
      </c>
      <c r="Z3479" s="577" t="s">
        <v>12084</v>
      </c>
      <c r="AA3479" s="578" t="s">
        <v>12082</v>
      </c>
      <c r="AE3479"/>
    </row>
    <row r="3480" spans="1:31" s="563" customFormat="1">
      <c r="A3480"/>
      <c r="B3480"/>
      <c r="C3480" s="568">
        <v>2028</v>
      </c>
      <c r="D3480" s="569" t="s">
        <v>38</v>
      </c>
      <c r="E3480" s="569" t="s">
        <v>356</v>
      </c>
      <c r="F3480" s="573" t="s">
        <v>462</v>
      </c>
      <c r="G3480" s="569" t="s">
        <v>42</v>
      </c>
      <c r="H3480" s="569" t="s">
        <v>41</v>
      </c>
      <c r="I3480" s="575" t="s">
        <v>54</v>
      </c>
      <c r="J3480" s="569" t="s">
        <v>109</v>
      </c>
      <c r="K3480" s="569" t="s">
        <v>111</v>
      </c>
      <c r="L3480" s="570">
        <v>0.9</v>
      </c>
      <c r="M3480" s="571">
        <v>1.5011579191046289</v>
      </c>
      <c r="N3480" s="572">
        <v>96.453403815789486</v>
      </c>
      <c r="O3480" s="668" t="s">
        <v>381</v>
      </c>
      <c r="P3480" s="668" t="s">
        <v>109</v>
      </c>
      <c r="Q3480" s="574" t="s">
        <v>10632</v>
      </c>
      <c r="R3480" s="574" t="s">
        <v>10633</v>
      </c>
      <c r="S3480" s="574" t="s">
        <v>10537</v>
      </c>
      <c r="T3480" s="574" t="s">
        <v>12072</v>
      </c>
      <c r="U3480" s="574" t="s">
        <v>10974</v>
      </c>
      <c r="V3480" s="574" t="s">
        <v>11145</v>
      </c>
      <c r="W3480" s="575" t="s">
        <v>12085</v>
      </c>
      <c r="X3480" s="575" t="s">
        <v>12086</v>
      </c>
      <c r="Y3480" s="576" t="s">
        <v>12087</v>
      </c>
      <c r="Z3480" s="577" t="s">
        <v>12088</v>
      </c>
      <c r="AA3480" s="578" t="s">
        <v>12089</v>
      </c>
      <c r="AE3480"/>
    </row>
    <row r="3481" spans="1:31" s="563" customFormat="1">
      <c r="A3481"/>
      <c r="B3481"/>
      <c r="C3481" s="568">
        <v>2028</v>
      </c>
      <c r="D3481" s="569" t="s">
        <v>38</v>
      </c>
      <c r="E3481" s="569" t="s">
        <v>356</v>
      </c>
      <c r="F3481" s="573" t="s">
        <v>462</v>
      </c>
      <c r="G3481" s="569" t="s">
        <v>42</v>
      </c>
      <c r="H3481" s="569" t="s">
        <v>41</v>
      </c>
      <c r="I3481" s="575" t="s">
        <v>54</v>
      </c>
      <c r="J3481" s="569" t="s">
        <v>109</v>
      </c>
      <c r="K3481" s="569" t="s">
        <v>90</v>
      </c>
      <c r="L3481" s="570">
        <v>0.1</v>
      </c>
      <c r="M3481" s="571">
        <v>0.16679532434495878</v>
      </c>
      <c r="N3481" s="572">
        <v>10.717044868421056</v>
      </c>
      <c r="O3481" s="668" t="s">
        <v>381</v>
      </c>
      <c r="P3481" s="668" t="s">
        <v>109</v>
      </c>
      <c r="Q3481" s="574" t="s">
        <v>10517</v>
      </c>
      <c r="R3481" s="574" t="s">
        <v>10518</v>
      </c>
      <c r="S3481" s="574" t="s">
        <v>10537</v>
      </c>
      <c r="T3481" s="574" t="s">
        <v>12072</v>
      </c>
      <c r="U3481" s="574" t="s">
        <v>11611</v>
      </c>
      <c r="V3481" s="574" t="s">
        <v>11612</v>
      </c>
      <c r="W3481" s="575" t="s">
        <v>12090</v>
      </c>
      <c r="X3481" s="575" t="s">
        <v>12091</v>
      </c>
      <c r="Y3481" s="576" t="s">
        <v>12087</v>
      </c>
      <c r="Z3481" s="577" t="s">
        <v>12092</v>
      </c>
      <c r="AA3481" s="578" t="s">
        <v>12093</v>
      </c>
      <c r="AE3481"/>
    </row>
    <row r="3482" spans="1:31" s="563" customFormat="1">
      <c r="A3482"/>
      <c r="B3482"/>
      <c r="C3482" s="568">
        <v>2028</v>
      </c>
      <c r="D3482" s="569" t="s">
        <v>38</v>
      </c>
      <c r="E3482" s="569" t="s">
        <v>356</v>
      </c>
      <c r="F3482" s="573" t="s">
        <v>462</v>
      </c>
      <c r="G3482" s="569" t="s">
        <v>42</v>
      </c>
      <c r="H3482" s="569" t="s">
        <v>41</v>
      </c>
      <c r="I3482" s="575" t="s">
        <v>54</v>
      </c>
      <c r="J3482" s="569" t="s">
        <v>350</v>
      </c>
      <c r="K3482" s="569" t="s">
        <v>471</v>
      </c>
      <c r="L3482" s="570">
        <v>0.5</v>
      </c>
      <c r="M3482" s="571">
        <v>0.82333197543094339</v>
      </c>
      <c r="N3482" s="572">
        <v>113.12436250000002</v>
      </c>
      <c r="O3482" s="668" t="s">
        <v>151</v>
      </c>
      <c r="P3482" s="668" t="s">
        <v>350</v>
      </c>
      <c r="Q3482" s="574" t="s">
        <v>11000</v>
      </c>
      <c r="R3482" s="574" t="s">
        <v>11222</v>
      </c>
      <c r="S3482" s="574" t="s">
        <v>10547</v>
      </c>
      <c r="T3482" s="574" t="s">
        <v>12072</v>
      </c>
      <c r="U3482" s="574" t="s">
        <v>12094</v>
      </c>
      <c r="V3482" s="574" t="s">
        <v>12095</v>
      </c>
      <c r="W3482" s="575" t="s">
        <v>12096</v>
      </c>
      <c r="X3482" s="575" t="s">
        <v>12097</v>
      </c>
      <c r="Y3482" s="576" t="s">
        <v>12098</v>
      </c>
      <c r="Z3482" s="577" t="s">
        <v>12099</v>
      </c>
      <c r="AA3482" s="578" t="s">
        <v>12100</v>
      </c>
      <c r="AE3482"/>
    </row>
    <row r="3483" spans="1:31" s="563" customFormat="1">
      <c r="A3483"/>
      <c r="B3483"/>
      <c r="C3483" s="568">
        <v>2028</v>
      </c>
      <c r="D3483" s="569" t="s">
        <v>38</v>
      </c>
      <c r="E3483" s="569" t="s">
        <v>356</v>
      </c>
      <c r="F3483" s="573" t="s">
        <v>462</v>
      </c>
      <c r="G3483" s="569" t="s">
        <v>42</v>
      </c>
      <c r="H3483" s="569" t="s">
        <v>41</v>
      </c>
      <c r="I3483" s="575" t="s">
        <v>54</v>
      </c>
      <c r="J3483" s="569" t="s">
        <v>350</v>
      </c>
      <c r="K3483" s="569" t="s">
        <v>466</v>
      </c>
      <c r="L3483" s="570">
        <v>0.5</v>
      </c>
      <c r="M3483" s="571">
        <v>0.82333197543094339</v>
      </c>
      <c r="N3483" s="572">
        <v>113.12436250000002</v>
      </c>
      <c r="O3483" s="668" t="s">
        <v>151</v>
      </c>
      <c r="P3483" s="668" t="s">
        <v>350</v>
      </c>
      <c r="Q3483" s="574" t="s">
        <v>10527</v>
      </c>
      <c r="R3483" s="574" t="s">
        <v>10528</v>
      </c>
      <c r="S3483" s="574" t="s">
        <v>10547</v>
      </c>
      <c r="T3483" s="574" t="s">
        <v>12072</v>
      </c>
      <c r="U3483" s="574" t="s">
        <v>12101</v>
      </c>
      <c r="V3483" s="574" t="s">
        <v>12102</v>
      </c>
      <c r="W3483" s="575" t="s">
        <v>12079</v>
      </c>
      <c r="X3483" s="575" t="s">
        <v>12080</v>
      </c>
      <c r="Y3483" s="576" t="s">
        <v>12098</v>
      </c>
      <c r="Z3483" s="577" t="s">
        <v>12103</v>
      </c>
      <c r="AA3483" s="578" t="s">
        <v>12082</v>
      </c>
      <c r="AE3483"/>
    </row>
    <row r="3484" spans="1:31" s="563" customFormat="1">
      <c r="A3484"/>
      <c r="B3484"/>
      <c r="C3484" s="568">
        <v>2028</v>
      </c>
      <c r="D3484" s="569" t="s">
        <v>38</v>
      </c>
      <c r="E3484" s="569" t="s">
        <v>356</v>
      </c>
      <c r="F3484" s="573" t="s">
        <v>462</v>
      </c>
      <c r="G3484" s="569" t="s">
        <v>42</v>
      </c>
      <c r="H3484" s="569" t="s">
        <v>41</v>
      </c>
      <c r="I3484" s="575" t="s">
        <v>54</v>
      </c>
      <c r="J3484" s="569" t="s">
        <v>99</v>
      </c>
      <c r="K3484" s="569" t="s">
        <v>466</v>
      </c>
      <c r="L3484" s="570">
        <v>1</v>
      </c>
      <c r="M3484" s="571">
        <v>0.17438798693038376</v>
      </c>
      <c r="N3484" s="572">
        <v>203.62385249999997</v>
      </c>
      <c r="O3484" s="668" t="s">
        <v>151</v>
      </c>
      <c r="P3484" s="668" t="s">
        <v>99</v>
      </c>
      <c r="Q3484" s="574" t="s">
        <v>10527</v>
      </c>
      <c r="R3484" s="574" t="s">
        <v>10528</v>
      </c>
      <c r="S3484" s="574" t="s">
        <v>10557</v>
      </c>
      <c r="T3484" s="574" t="s">
        <v>12072</v>
      </c>
      <c r="U3484" s="574" t="s">
        <v>12104</v>
      </c>
      <c r="V3484" s="574" t="s">
        <v>12105</v>
      </c>
      <c r="W3484" s="575" t="s">
        <v>12079</v>
      </c>
      <c r="X3484" s="575" t="s">
        <v>12080</v>
      </c>
      <c r="Y3484" s="576" t="s">
        <v>12106</v>
      </c>
      <c r="Z3484" s="577" t="s">
        <v>12107</v>
      </c>
      <c r="AA3484" s="578" t="s">
        <v>12082</v>
      </c>
      <c r="AE3484"/>
    </row>
    <row r="3485" spans="1:31" s="563" customFormat="1">
      <c r="A3485"/>
      <c r="B3485"/>
      <c r="C3485" s="568">
        <v>2028</v>
      </c>
      <c r="D3485" s="569" t="s">
        <v>38</v>
      </c>
      <c r="E3485" s="569" t="s">
        <v>356</v>
      </c>
      <c r="F3485" s="573" t="s">
        <v>462</v>
      </c>
      <c r="G3485" s="569" t="s">
        <v>42</v>
      </c>
      <c r="H3485" s="569" t="s">
        <v>41</v>
      </c>
      <c r="I3485" s="575" t="s">
        <v>54</v>
      </c>
      <c r="J3485" s="569" t="s">
        <v>96</v>
      </c>
      <c r="K3485" s="569" t="s">
        <v>475</v>
      </c>
      <c r="L3485" s="570">
        <v>0.7</v>
      </c>
      <c r="M3485" s="571">
        <v>1.3585178103605346E-2</v>
      </c>
      <c r="N3485" s="572">
        <v>31.6748215</v>
      </c>
      <c r="O3485" s="668" t="s">
        <v>151</v>
      </c>
      <c r="P3485" s="668" t="s">
        <v>96</v>
      </c>
      <c r="Q3485" s="574" t="s">
        <v>12108</v>
      </c>
      <c r="R3485" s="574" t="s">
        <v>12109</v>
      </c>
      <c r="S3485" s="574" t="s">
        <v>10565</v>
      </c>
      <c r="T3485" s="574" t="s">
        <v>12072</v>
      </c>
      <c r="U3485" s="574" t="s">
        <v>12110</v>
      </c>
      <c r="V3485" s="574" t="s">
        <v>12111</v>
      </c>
      <c r="W3485" s="575" t="s">
        <v>12112</v>
      </c>
      <c r="X3485" s="575" t="s">
        <v>12113</v>
      </c>
      <c r="Y3485" s="576" t="s">
        <v>12114</v>
      </c>
      <c r="Z3485" s="577" t="s">
        <v>12115</v>
      </c>
      <c r="AA3485" s="578" t="s">
        <v>12116</v>
      </c>
      <c r="AE3485"/>
    </row>
    <row r="3486" spans="1:31" s="563" customFormat="1">
      <c r="A3486"/>
      <c r="B3486"/>
      <c r="C3486" s="568">
        <v>2028</v>
      </c>
      <c r="D3486" s="569" t="s">
        <v>38</v>
      </c>
      <c r="E3486" s="569" t="s">
        <v>356</v>
      </c>
      <c r="F3486" s="573" t="s">
        <v>462</v>
      </c>
      <c r="G3486" s="569" t="s">
        <v>42</v>
      </c>
      <c r="H3486" s="569" t="s">
        <v>41</v>
      </c>
      <c r="I3486" s="575" t="s">
        <v>54</v>
      </c>
      <c r="J3486" s="569" t="s">
        <v>96</v>
      </c>
      <c r="K3486" s="569" t="s">
        <v>79</v>
      </c>
      <c r="L3486" s="570">
        <v>0.3</v>
      </c>
      <c r="M3486" s="571">
        <v>5.8222191872594345E-3</v>
      </c>
      <c r="N3486" s="572">
        <v>13.574923500000001</v>
      </c>
      <c r="O3486" s="668" t="s">
        <v>151</v>
      </c>
      <c r="P3486" s="668" t="s">
        <v>96</v>
      </c>
      <c r="Q3486" s="574" t="s">
        <v>10681</v>
      </c>
      <c r="R3486" s="574" t="s">
        <v>10682</v>
      </c>
      <c r="S3486" s="574" t="s">
        <v>10565</v>
      </c>
      <c r="T3486" s="574" t="s">
        <v>12072</v>
      </c>
      <c r="U3486" s="574" t="s">
        <v>11073</v>
      </c>
      <c r="V3486" s="574" t="s">
        <v>11074</v>
      </c>
      <c r="W3486" s="575" t="s">
        <v>12117</v>
      </c>
      <c r="X3486" s="575" t="s">
        <v>12118</v>
      </c>
      <c r="Y3486" s="576" t="s">
        <v>12114</v>
      </c>
      <c r="Z3486" s="577" t="s">
        <v>12119</v>
      </c>
      <c r="AA3486" s="578" t="s">
        <v>12120</v>
      </c>
      <c r="AE3486"/>
    </row>
    <row r="3487" spans="1:31" s="563" customFormat="1">
      <c r="A3487"/>
      <c r="B3487"/>
      <c r="C3487" s="568">
        <v>2028</v>
      </c>
      <c r="D3487" s="569" t="s">
        <v>38</v>
      </c>
      <c r="E3487" s="569" t="s">
        <v>356</v>
      </c>
      <c r="F3487" s="573" t="s">
        <v>462</v>
      </c>
      <c r="G3487" s="569" t="s">
        <v>42</v>
      </c>
      <c r="H3487" s="569" t="s">
        <v>41</v>
      </c>
      <c r="I3487" s="575" t="s">
        <v>54</v>
      </c>
      <c r="J3487" s="569" t="s">
        <v>87</v>
      </c>
      <c r="K3487" s="569" t="s">
        <v>106</v>
      </c>
      <c r="L3487" s="570">
        <v>0.4</v>
      </c>
      <c r="M3487" s="571">
        <v>0.62580044433394622</v>
      </c>
      <c r="N3487" s="572">
        <v>40.724770499999998</v>
      </c>
      <c r="O3487" s="668" t="s">
        <v>151</v>
      </c>
      <c r="P3487" s="668" t="s">
        <v>87</v>
      </c>
      <c r="Q3487" s="574" t="s">
        <v>10535</v>
      </c>
      <c r="R3487" s="574" t="s">
        <v>10536</v>
      </c>
      <c r="S3487" s="574" t="s">
        <v>10572</v>
      </c>
      <c r="T3487" s="574" t="s">
        <v>12072</v>
      </c>
      <c r="U3487" s="574" t="s">
        <v>10580</v>
      </c>
      <c r="V3487" s="574" t="s">
        <v>10581</v>
      </c>
      <c r="W3487" s="575" t="s">
        <v>12121</v>
      </c>
      <c r="X3487" s="575" t="s">
        <v>12122</v>
      </c>
      <c r="Y3487" s="576" t="s">
        <v>12123</v>
      </c>
      <c r="Z3487" s="577" t="s">
        <v>12124</v>
      </c>
      <c r="AA3487" s="578" t="s">
        <v>12125</v>
      </c>
      <c r="AE3487"/>
    </row>
    <row r="3488" spans="1:31" s="563" customFormat="1">
      <c r="A3488"/>
      <c r="B3488"/>
      <c r="C3488" s="568">
        <v>2028</v>
      </c>
      <c r="D3488" s="569" t="s">
        <v>38</v>
      </c>
      <c r="E3488" s="569" t="s">
        <v>356</v>
      </c>
      <c r="F3488" s="573" t="s">
        <v>462</v>
      </c>
      <c r="G3488" s="569" t="s">
        <v>42</v>
      </c>
      <c r="H3488" s="569" t="s">
        <v>41</v>
      </c>
      <c r="I3488" s="575" t="s">
        <v>54</v>
      </c>
      <c r="J3488" s="569" t="s">
        <v>87</v>
      </c>
      <c r="K3488" s="569" t="s">
        <v>346</v>
      </c>
      <c r="L3488" s="570">
        <v>0.3</v>
      </c>
      <c r="M3488" s="571">
        <v>0.46935033325045955</v>
      </c>
      <c r="N3488" s="572">
        <v>30.543577874999993</v>
      </c>
      <c r="O3488" s="668" t="s">
        <v>151</v>
      </c>
      <c r="P3488" s="668" t="s">
        <v>87</v>
      </c>
      <c r="Q3488" s="574" t="s">
        <v>10506</v>
      </c>
      <c r="R3488" s="574" t="s">
        <v>10507</v>
      </c>
      <c r="S3488" s="574" t="s">
        <v>10572</v>
      </c>
      <c r="T3488" s="574" t="s">
        <v>12072</v>
      </c>
      <c r="U3488" s="574" t="s">
        <v>11498</v>
      </c>
      <c r="V3488" s="574" t="s">
        <v>12126</v>
      </c>
      <c r="W3488" s="575" t="s">
        <v>12073</v>
      </c>
      <c r="X3488" s="575" t="s">
        <v>12074</v>
      </c>
      <c r="Y3488" s="576" t="s">
        <v>12123</v>
      </c>
      <c r="Z3488" s="577" t="s">
        <v>12127</v>
      </c>
      <c r="AA3488" s="578" t="s">
        <v>12077</v>
      </c>
      <c r="AE3488"/>
    </row>
    <row r="3489" spans="1:31" s="563" customFormat="1">
      <c r="A3489"/>
      <c r="B3489"/>
      <c r="C3489" s="568">
        <v>2028</v>
      </c>
      <c r="D3489" s="569" t="s">
        <v>38</v>
      </c>
      <c r="E3489" s="569" t="s">
        <v>356</v>
      </c>
      <c r="F3489" s="573" t="s">
        <v>462</v>
      </c>
      <c r="G3489" s="569" t="s">
        <v>42</v>
      </c>
      <c r="H3489" s="569" t="s">
        <v>41</v>
      </c>
      <c r="I3489" s="575" t="s">
        <v>54</v>
      </c>
      <c r="J3489" s="569" t="s">
        <v>87</v>
      </c>
      <c r="K3489" s="569" t="s">
        <v>79</v>
      </c>
      <c r="L3489" s="570">
        <v>0.3</v>
      </c>
      <c r="M3489" s="571">
        <v>0.46935033325045955</v>
      </c>
      <c r="N3489" s="572">
        <v>30.543577874999993</v>
      </c>
      <c r="O3489" s="668" t="s">
        <v>151</v>
      </c>
      <c r="P3489" s="668" t="s">
        <v>87</v>
      </c>
      <c r="Q3489" s="574" t="s">
        <v>10681</v>
      </c>
      <c r="R3489" s="574" t="s">
        <v>10682</v>
      </c>
      <c r="S3489" s="574" t="s">
        <v>10572</v>
      </c>
      <c r="T3489" s="574" t="s">
        <v>12072</v>
      </c>
      <c r="U3489" s="574" t="s">
        <v>11014</v>
      </c>
      <c r="V3489" s="574" t="s">
        <v>11094</v>
      </c>
      <c r="W3489" s="575" t="s">
        <v>12117</v>
      </c>
      <c r="X3489" s="575" t="s">
        <v>12118</v>
      </c>
      <c r="Y3489" s="576" t="s">
        <v>12123</v>
      </c>
      <c r="Z3489" s="577" t="s">
        <v>12128</v>
      </c>
      <c r="AA3489" s="578" t="s">
        <v>12120</v>
      </c>
      <c r="AE3489"/>
    </row>
    <row r="3490" spans="1:31" s="563" customFormat="1">
      <c r="A3490"/>
      <c r="B3490"/>
      <c r="C3490" s="568">
        <v>2028</v>
      </c>
      <c r="D3490" s="569" t="s">
        <v>38</v>
      </c>
      <c r="E3490" s="569" t="s">
        <v>356</v>
      </c>
      <c r="F3490" s="573" t="s">
        <v>462</v>
      </c>
      <c r="G3490" s="569" t="s">
        <v>42</v>
      </c>
      <c r="H3490" s="569" t="s">
        <v>41</v>
      </c>
      <c r="I3490" s="575" t="s">
        <v>54</v>
      </c>
      <c r="J3490" s="569" t="s">
        <v>83</v>
      </c>
      <c r="K3490" s="569" t="s">
        <v>81</v>
      </c>
      <c r="L3490" s="570">
        <v>1</v>
      </c>
      <c r="M3490" s="571">
        <v>3.5932389641890823</v>
      </c>
      <c r="N3490" s="572">
        <v>17.241713181034484</v>
      </c>
      <c r="O3490" s="668" t="s">
        <v>382</v>
      </c>
      <c r="P3490" s="668" t="s">
        <v>83</v>
      </c>
      <c r="Q3490" s="574" t="s">
        <v>10591</v>
      </c>
      <c r="R3490" s="574" t="s">
        <v>10592</v>
      </c>
      <c r="S3490" s="574" t="s">
        <v>10593</v>
      </c>
      <c r="T3490" s="574" t="s">
        <v>12072</v>
      </c>
      <c r="U3490" s="574" t="s">
        <v>10594</v>
      </c>
      <c r="V3490" s="574" t="s">
        <v>10595</v>
      </c>
      <c r="W3490" s="575" t="s">
        <v>12129</v>
      </c>
      <c r="X3490" s="575" t="s">
        <v>12130</v>
      </c>
      <c r="Y3490" s="576" t="s">
        <v>12131</v>
      </c>
      <c r="Z3490" s="577" t="s">
        <v>12132</v>
      </c>
      <c r="AA3490" s="578" t="s">
        <v>12133</v>
      </c>
      <c r="AE3490"/>
    </row>
    <row r="3491" spans="1:31" s="563" customFormat="1">
      <c r="A3491"/>
      <c r="B3491"/>
      <c r="C3491" s="568">
        <v>2028</v>
      </c>
      <c r="D3491" s="569" t="s">
        <v>38</v>
      </c>
      <c r="E3491" s="569" t="s">
        <v>356</v>
      </c>
      <c r="F3491" s="573" t="s">
        <v>462</v>
      </c>
      <c r="G3491" s="569" t="s">
        <v>42</v>
      </c>
      <c r="H3491" s="569" t="s">
        <v>41</v>
      </c>
      <c r="I3491" s="575" t="s">
        <v>54</v>
      </c>
      <c r="J3491" s="569" t="s">
        <v>77</v>
      </c>
      <c r="K3491" s="569" t="s">
        <v>104</v>
      </c>
      <c r="L3491" s="570">
        <v>0.1</v>
      </c>
      <c r="M3491" s="571">
        <v>0.49643158844859475</v>
      </c>
      <c r="N3491" s="572">
        <v>26.525712586206904</v>
      </c>
      <c r="O3491" s="668" t="s">
        <v>381</v>
      </c>
      <c r="P3491" s="668" t="s">
        <v>77</v>
      </c>
      <c r="Q3491" s="574" t="s">
        <v>10583</v>
      </c>
      <c r="R3491" s="574" t="s">
        <v>10584</v>
      </c>
      <c r="S3491" s="574" t="s">
        <v>10603</v>
      </c>
      <c r="T3491" s="574" t="s">
        <v>12072</v>
      </c>
      <c r="U3491" s="574" t="s">
        <v>12040</v>
      </c>
      <c r="V3491" s="574" t="s">
        <v>12134</v>
      </c>
      <c r="W3491" s="575" t="s">
        <v>12135</v>
      </c>
      <c r="X3491" s="575" t="s">
        <v>12136</v>
      </c>
      <c r="Y3491" s="576" t="s">
        <v>12137</v>
      </c>
      <c r="Z3491" s="577" t="s">
        <v>12138</v>
      </c>
      <c r="AA3491" s="578" t="s">
        <v>12139</v>
      </c>
      <c r="AE3491"/>
    </row>
    <row r="3492" spans="1:31" s="563" customFormat="1">
      <c r="A3492"/>
      <c r="B3492"/>
      <c r="C3492" s="568">
        <v>2028</v>
      </c>
      <c r="D3492" s="569" t="s">
        <v>38</v>
      </c>
      <c r="E3492" s="569" t="s">
        <v>356</v>
      </c>
      <c r="F3492" s="573" t="s">
        <v>462</v>
      </c>
      <c r="G3492" s="569" t="s">
        <v>42</v>
      </c>
      <c r="H3492" s="569" t="s">
        <v>41</v>
      </c>
      <c r="I3492" s="575" t="s">
        <v>54</v>
      </c>
      <c r="J3492" s="569" t="s">
        <v>77</v>
      </c>
      <c r="K3492" s="569" t="s">
        <v>93</v>
      </c>
      <c r="L3492" s="570">
        <v>0.9</v>
      </c>
      <c r="M3492" s="571">
        <v>4.4678842960373526</v>
      </c>
      <c r="N3492" s="572">
        <v>238.73141327586211</v>
      </c>
      <c r="O3492" s="668" t="s">
        <v>381</v>
      </c>
      <c r="P3492" s="668" t="s">
        <v>77</v>
      </c>
      <c r="Q3492" s="574" t="s">
        <v>10611</v>
      </c>
      <c r="R3492" s="574" t="s">
        <v>10612</v>
      </c>
      <c r="S3492" s="574" t="s">
        <v>10603</v>
      </c>
      <c r="T3492" s="574" t="s">
        <v>12072</v>
      </c>
      <c r="U3492" s="574" t="s">
        <v>10613</v>
      </c>
      <c r="V3492" s="574" t="s">
        <v>10614</v>
      </c>
      <c r="W3492" s="575" t="s">
        <v>12140</v>
      </c>
      <c r="X3492" s="575" t="s">
        <v>12141</v>
      </c>
      <c r="Y3492" s="576" t="s">
        <v>12137</v>
      </c>
      <c r="Z3492" s="577" t="s">
        <v>12142</v>
      </c>
      <c r="AA3492" s="578" t="s">
        <v>12143</v>
      </c>
      <c r="AE3492"/>
    </row>
    <row r="3493" spans="1:31" s="563" customFormat="1">
      <c r="A3493"/>
      <c r="B3493"/>
      <c r="C3493" s="568">
        <v>2028</v>
      </c>
      <c r="D3493" s="569" t="s">
        <v>38</v>
      </c>
      <c r="E3493" s="569" t="s">
        <v>356</v>
      </c>
      <c r="F3493" s="573" t="s">
        <v>462</v>
      </c>
      <c r="G3493" s="569" t="s">
        <v>42</v>
      </c>
      <c r="H3493" s="569" t="s">
        <v>41</v>
      </c>
      <c r="I3493" s="575" t="s">
        <v>54</v>
      </c>
      <c r="J3493" s="569" t="s">
        <v>349</v>
      </c>
      <c r="K3493" s="569" t="s">
        <v>471</v>
      </c>
      <c r="L3493" s="570">
        <v>1</v>
      </c>
      <c r="M3493" s="571">
        <v>2.6106949124905059</v>
      </c>
      <c r="N3493" s="572">
        <v>339.3730875</v>
      </c>
      <c r="O3493" s="668" t="s">
        <v>151</v>
      </c>
      <c r="P3493" s="668" t="s">
        <v>349</v>
      </c>
      <c r="Q3493" s="574" t="s">
        <v>11000</v>
      </c>
      <c r="R3493" s="574" t="s">
        <v>11222</v>
      </c>
      <c r="S3493" s="574" t="s">
        <v>10619</v>
      </c>
      <c r="T3493" s="574" t="s">
        <v>12072</v>
      </c>
      <c r="U3493" s="574" t="s">
        <v>11029</v>
      </c>
      <c r="V3493" s="574" t="s">
        <v>12144</v>
      </c>
      <c r="W3493" s="575" t="s">
        <v>12096</v>
      </c>
      <c r="X3493" s="575" t="s">
        <v>12097</v>
      </c>
      <c r="Y3493" s="576" t="s">
        <v>12145</v>
      </c>
      <c r="Z3493" s="577" t="s">
        <v>12146</v>
      </c>
      <c r="AA3493" s="578" t="s">
        <v>12100</v>
      </c>
      <c r="AE3493"/>
    </row>
    <row r="3494" spans="1:31" s="563" customFormat="1">
      <c r="A3494"/>
      <c r="B3494"/>
      <c r="C3494" s="568">
        <v>2028</v>
      </c>
      <c r="D3494" s="569" t="s">
        <v>38</v>
      </c>
      <c r="E3494" s="569" t="s">
        <v>356</v>
      </c>
      <c r="F3494" s="573" t="s">
        <v>462</v>
      </c>
      <c r="G3494" s="569" t="s">
        <v>42</v>
      </c>
      <c r="H3494" s="569" t="s">
        <v>41</v>
      </c>
      <c r="I3494" s="575" t="s">
        <v>54</v>
      </c>
      <c r="J3494" s="569" t="s">
        <v>76</v>
      </c>
      <c r="K3494" s="569" t="s">
        <v>79</v>
      </c>
      <c r="L3494" s="570">
        <v>1</v>
      </c>
      <c r="M3494" s="571">
        <v>4.642010312811945E-2</v>
      </c>
      <c r="N3494" s="572">
        <v>54.299694000000002</v>
      </c>
      <c r="O3494" s="668" t="s">
        <v>151</v>
      </c>
      <c r="P3494" s="668" t="s">
        <v>76</v>
      </c>
      <c r="Q3494" s="574" t="s">
        <v>10681</v>
      </c>
      <c r="R3494" s="574" t="s">
        <v>10682</v>
      </c>
      <c r="S3494" s="574" t="s">
        <v>10627</v>
      </c>
      <c r="T3494" s="574" t="s">
        <v>12072</v>
      </c>
      <c r="U3494" s="574" t="s">
        <v>11034</v>
      </c>
      <c r="V3494" s="574" t="s">
        <v>11192</v>
      </c>
      <c r="W3494" s="575" t="s">
        <v>12117</v>
      </c>
      <c r="X3494" s="575" t="s">
        <v>12118</v>
      </c>
      <c r="Y3494" s="576" t="s">
        <v>12147</v>
      </c>
      <c r="Z3494" s="577" t="s">
        <v>12148</v>
      </c>
      <c r="AA3494" s="578" t="s">
        <v>12120</v>
      </c>
      <c r="AE3494"/>
    </row>
    <row r="3495" spans="1:31" s="563" customFormat="1">
      <c r="A3495"/>
      <c r="B3495"/>
      <c r="C3495" s="568">
        <v>2028</v>
      </c>
      <c r="D3495" s="569" t="s">
        <v>38</v>
      </c>
      <c r="E3495" s="569" t="s">
        <v>356</v>
      </c>
      <c r="F3495" s="573" t="s">
        <v>462</v>
      </c>
      <c r="G3495" s="569" t="s">
        <v>42</v>
      </c>
      <c r="H3495" s="569" t="s">
        <v>41</v>
      </c>
      <c r="I3495" s="575" t="s">
        <v>54</v>
      </c>
      <c r="J3495" s="569" t="s">
        <v>74</v>
      </c>
      <c r="K3495" s="569" t="s">
        <v>104</v>
      </c>
      <c r="L3495" s="570">
        <v>0.5</v>
      </c>
      <c r="M3495" s="571">
        <v>0.29140861054276179</v>
      </c>
      <c r="N3495" s="572">
        <v>290.89121785714286</v>
      </c>
      <c r="O3495" s="668" t="s">
        <v>151</v>
      </c>
      <c r="P3495" s="668" t="s">
        <v>74</v>
      </c>
      <c r="Q3495" s="574" t="s">
        <v>10583</v>
      </c>
      <c r="R3495" s="574" t="s">
        <v>10584</v>
      </c>
      <c r="S3495" s="574" t="s">
        <v>10640</v>
      </c>
      <c r="T3495" s="574" t="s">
        <v>12072</v>
      </c>
      <c r="U3495" s="574" t="s">
        <v>11038</v>
      </c>
      <c r="V3495" s="574" t="s">
        <v>11202</v>
      </c>
      <c r="W3495" s="575" t="s">
        <v>12135</v>
      </c>
      <c r="X3495" s="575" t="s">
        <v>12136</v>
      </c>
      <c r="Y3495" s="576" t="s">
        <v>12149</v>
      </c>
      <c r="Z3495" s="577" t="s">
        <v>12150</v>
      </c>
      <c r="AA3495" s="578" t="s">
        <v>12139</v>
      </c>
      <c r="AE3495"/>
    </row>
    <row r="3496" spans="1:31" s="563" customFormat="1">
      <c r="A3496"/>
      <c r="B3496"/>
      <c r="C3496" s="568">
        <v>2028</v>
      </c>
      <c r="D3496" s="569" t="s">
        <v>38</v>
      </c>
      <c r="E3496" s="569" t="s">
        <v>356</v>
      </c>
      <c r="F3496" s="573" t="s">
        <v>462</v>
      </c>
      <c r="G3496" s="569" t="s">
        <v>42</v>
      </c>
      <c r="H3496" s="569" t="s">
        <v>41</v>
      </c>
      <c r="I3496" s="575" t="s">
        <v>54</v>
      </c>
      <c r="J3496" s="569" t="s">
        <v>74</v>
      </c>
      <c r="K3496" s="569" t="s">
        <v>79</v>
      </c>
      <c r="L3496" s="570">
        <v>0.5</v>
      </c>
      <c r="M3496" s="571">
        <v>0.29140861054276179</v>
      </c>
      <c r="N3496" s="572">
        <v>290.89121785714286</v>
      </c>
      <c r="O3496" s="668" t="s">
        <v>151</v>
      </c>
      <c r="P3496" s="668" t="s">
        <v>74</v>
      </c>
      <c r="Q3496" s="574" t="s">
        <v>10681</v>
      </c>
      <c r="R3496" s="574" t="s">
        <v>10682</v>
      </c>
      <c r="S3496" s="574" t="s">
        <v>10640</v>
      </c>
      <c r="T3496" s="574" t="s">
        <v>12072</v>
      </c>
      <c r="U3496" s="574" t="s">
        <v>10839</v>
      </c>
      <c r="V3496" s="574" t="s">
        <v>12151</v>
      </c>
      <c r="W3496" s="575" t="s">
        <v>12117</v>
      </c>
      <c r="X3496" s="575" t="s">
        <v>12118</v>
      </c>
      <c r="Y3496" s="576" t="s">
        <v>12149</v>
      </c>
      <c r="Z3496" s="577" t="s">
        <v>12152</v>
      </c>
      <c r="AA3496" s="578" t="s">
        <v>12120</v>
      </c>
      <c r="AE3496"/>
    </row>
    <row r="3497" spans="1:31" s="563" customFormat="1">
      <c r="A3497"/>
      <c r="B3497"/>
      <c r="C3497" s="568">
        <v>2028</v>
      </c>
      <c r="D3497" s="569" t="s">
        <v>38</v>
      </c>
      <c r="E3497" s="569" t="s">
        <v>356</v>
      </c>
      <c r="F3497" s="573" t="s">
        <v>462</v>
      </c>
      <c r="G3497" s="569" t="s">
        <v>42</v>
      </c>
      <c r="H3497" s="569" t="s">
        <v>41</v>
      </c>
      <c r="I3497" s="575" t="s">
        <v>54</v>
      </c>
      <c r="J3497" s="569" t="s">
        <v>351</v>
      </c>
      <c r="K3497" s="569" t="s">
        <v>100</v>
      </c>
      <c r="L3497" s="570">
        <v>0.4</v>
      </c>
      <c r="M3497" s="571">
        <v>0.60655335167624647</v>
      </c>
      <c r="N3497" s="572">
        <v>3.0769826600000005</v>
      </c>
      <c r="O3497" s="668" t="s">
        <v>151</v>
      </c>
      <c r="P3497" s="668" t="s">
        <v>351</v>
      </c>
      <c r="Q3497" s="574" t="s">
        <v>10648</v>
      </c>
      <c r="R3497" s="574" t="s">
        <v>10649</v>
      </c>
      <c r="S3497" s="574" t="s">
        <v>10650</v>
      </c>
      <c r="T3497" s="574" t="s">
        <v>12072</v>
      </c>
      <c r="U3497" s="574" t="s">
        <v>10651</v>
      </c>
      <c r="V3497" s="574" t="s">
        <v>10652</v>
      </c>
      <c r="W3497" s="575" t="s">
        <v>12153</v>
      </c>
      <c r="X3497" s="575" t="s">
        <v>12154</v>
      </c>
      <c r="Y3497" s="576" t="s">
        <v>12155</v>
      </c>
      <c r="Z3497" s="577" t="s">
        <v>12156</v>
      </c>
      <c r="AA3497" s="578" t="s">
        <v>12157</v>
      </c>
      <c r="AE3497"/>
    </row>
    <row r="3498" spans="1:31" s="563" customFormat="1">
      <c r="A3498"/>
      <c r="B3498"/>
      <c r="C3498" s="568">
        <v>2028</v>
      </c>
      <c r="D3498" s="569" t="s">
        <v>38</v>
      </c>
      <c r="E3498" s="569" t="s">
        <v>356</v>
      </c>
      <c r="F3498" s="573" t="s">
        <v>462</v>
      </c>
      <c r="G3498" s="569" t="s">
        <v>42</v>
      </c>
      <c r="H3498" s="569" t="s">
        <v>41</v>
      </c>
      <c r="I3498" s="575" t="s">
        <v>54</v>
      </c>
      <c r="J3498" s="569" t="s">
        <v>351</v>
      </c>
      <c r="K3498" s="569" t="s">
        <v>79</v>
      </c>
      <c r="L3498" s="570">
        <v>0.6</v>
      </c>
      <c r="M3498" s="571">
        <v>0.9098300275143697</v>
      </c>
      <c r="N3498" s="572">
        <v>4.6154739899999999</v>
      </c>
      <c r="O3498" s="668" t="s">
        <v>151</v>
      </c>
      <c r="P3498" s="668" t="s">
        <v>351</v>
      </c>
      <c r="Q3498" s="574" t="s">
        <v>10681</v>
      </c>
      <c r="R3498" s="574" t="s">
        <v>10682</v>
      </c>
      <c r="S3498" s="574" t="s">
        <v>10650</v>
      </c>
      <c r="T3498" s="574" t="s">
        <v>12072</v>
      </c>
      <c r="U3498" s="574" t="s">
        <v>11048</v>
      </c>
      <c r="V3498" s="574" t="s">
        <v>12158</v>
      </c>
      <c r="W3498" s="575" t="s">
        <v>12117</v>
      </c>
      <c r="X3498" s="575" t="s">
        <v>12118</v>
      </c>
      <c r="Y3498" s="576" t="s">
        <v>12155</v>
      </c>
      <c r="Z3498" s="577" t="s">
        <v>12159</v>
      </c>
      <c r="AA3498" s="578" t="s">
        <v>12120</v>
      </c>
      <c r="AE3498"/>
    </row>
    <row r="3499" spans="1:31" s="563" customFormat="1">
      <c r="A3499"/>
      <c r="B3499"/>
      <c r="C3499" s="568">
        <v>2028</v>
      </c>
      <c r="D3499" s="569" t="s">
        <v>38</v>
      </c>
      <c r="E3499" s="569" t="s">
        <v>356</v>
      </c>
      <c r="F3499" s="573" t="s">
        <v>462</v>
      </c>
      <c r="G3499" s="569" t="s">
        <v>42</v>
      </c>
      <c r="H3499" s="569" t="s">
        <v>41</v>
      </c>
      <c r="I3499" s="575" t="s">
        <v>54</v>
      </c>
      <c r="J3499" s="569" t="s">
        <v>67</v>
      </c>
      <c r="K3499" s="569" t="s">
        <v>81</v>
      </c>
      <c r="L3499" s="570">
        <v>1</v>
      </c>
      <c r="M3499" s="571">
        <v>1.8398103936515242</v>
      </c>
      <c r="N3499" s="572">
        <v>11.038948780219783</v>
      </c>
      <c r="O3499" s="668" t="s">
        <v>382</v>
      </c>
      <c r="P3499" s="668" t="s">
        <v>67</v>
      </c>
      <c r="Q3499" s="574" t="s">
        <v>10591</v>
      </c>
      <c r="R3499" s="574" t="s">
        <v>10592</v>
      </c>
      <c r="S3499" s="574" t="s">
        <v>10658</v>
      </c>
      <c r="T3499" s="574" t="s">
        <v>12072</v>
      </c>
      <c r="U3499" s="574" t="s">
        <v>10659</v>
      </c>
      <c r="V3499" s="574" t="s">
        <v>10660</v>
      </c>
      <c r="W3499" s="575" t="s">
        <v>12129</v>
      </c>
      <c r="X3499" s="575" t="s">
        <v>12130</v>
      </c>
      <c r="Y3499" s="576" t="s">
        <v>12160</v>
      </c>
      <c r="Z3499" s="577" t="s">
        <v>12161</v>
      </c>
      <c r="AA3499" s="578" t="s">
        <v>12133</v>
      </c>
      <c r="AE3499"/>
    </row>
    <row r="3500" spans="1:31" s="563" customFormat="1">
      <c r="A3500"/>
      <c r="B3500"/>
      <c r="C3500" s="568">
        <v>2028</v>
      </c>
      <c r="D3500" s="569" t="s">
        <v>38</v>
      </c>
      <c r="E3500" s="569" t="s">
        <v>356</v>
      </c>
      <c r="F3500" s="573" t="s">
        <v>462</v>
      </c>
      <c r="G3500" s="569" t="s">
        <v>42</v>
      </c>
      <c r="H3500" s="569" t="s">
        <v>41</v>
      </c>
      <c r="I3500" s="575" t="s">
        <v>54</v>
      </c>
      <c r="J3500" s="569" t="s">
        <v>66</v>
      </c>
      <c r="K3500" s="569" t="s">
        <v>310</v>
      </c>
      <c r="L3500" s="570">
        <v>0.6</v>
      </c>
      <c r="M3500" s="571">
        <v>2.9697401877921328</v>
      </c>
      <c r="N3500" s="572">
        <v>165.58423170329669</v>
      </c>
      <c r="O3500" s="668" t="s">
        <v>381</v>
      </c>
      <c r="P3500" s="668" t="s">
        <v>66</v>
      </c>
      <c r="Q3500" s="574" t="s">
        <v>10673</v>
      </c>
      <c r="R3500" s="574" t="s">
        <v>10674</v>
      </c>
      <c r="S3500" s="574" t="s">
        <v>10665</v>
      </c>
      <c r="T3500" s="574" t="s">
        <v>12072</v>
      </c>
      <c r="U3500" s="574" t="s">
        <v>10675</v>
      </c>
      <c r="V3500" s="574" t="s">
        <v>10676</v>
      </c>
      <c r="W3500" s="575" t="s">
        <v>12162</v>
      </c>
      <c r="X3500" s="575" t="s">
        <v>12163</v>
      </c>
      <c r="Y3500" s="576" t="s">
        <v>12164</v>
      </c>
      <c r="Z3500" s="577" t="s">
        <v>12165</v>
      </c>
      <c r="AA3500" s="578" t="s">
        <v>12166</v>
      </c>
      <c r="AE3500"/>
    </row>
    <row r="3501" spans="1:31" s="563" customFormat="1">
      <c r="A3501"/>
      <c r="B3501"/>
      <c r="C3501" s="568">
        <v>2028</v>
      </c>
      <c r="D3501" s="569" t="s">
        <v>38</v>
      </c>
      <c r="E3501" s="569" t="s">
        <v>356</v>
      </c>
      <c r="F3501" s="573" t="s">
        <v>462</v>
      </c>
      <c r="G3501" s="569" t="s">
        <v>42</v>
      </c>
      <c r="H3501" s="569" t="s">
        <v>41</v>
      </c>
      <c r="I3501" s="575" t="s">
        <v>54</v>
      </c>
      <c r="J3501" s="569" t="s">
        <v>66</v>
      </c>
      <c r="K3501" s="569" t="s">
        <v>79</v>
      </c>
      <c r="L3501" s="570">
        <v>0.4</v>
      </c>
      <c r="M3501" s="571">
        <v>1.9798267918614221</v>
      </c>
      <c r="N3501" s="572">
        <v>110.38948780219782</v>
      </c>
      <c r="O3501" s="668" t="s">
        <v>381</v>
      </c>
      <c r="P3501" s="668" t="s">
        <v>66</v>
      </c>
      <c r="Q3501" s="574" t="s">
        <v>10681</v>
      </c>
      <c r="R3501" s="574" t="s">
        <v>10682</v>
      </c>
      <c r="S3501" s="574" t="s">
        <v>10665</v>
      </c>
      <c r="T3501" s="574" t="s">
        <v>12072</v>
      </c>
      <c r="U3501" s="574" t="s">
        <v>10683</v>
      </c>
      <c r="V3501" s="574" t="s">
        <v>10684</v>
      </c>
      <c r="W3501" s="575" t="s">
        <v>12117</v>
      </c>
      <c r="X3501" s="575" t="s">
        <v>12118</v>
      </c>
      <c r="Y3501" s="576" t="s">
        <v>12164</v>
      </c>
      <c r="Z3501" s="577" t="s">
        <v>12167</v>
      </c>
      <c r="AA3501" s="578" t="s">
        <v>12120</v>
      </c>
      <c r="AE3501"/>
    </row>
    <row r="3502" spans="1:31" s="563" customFormat="1">
      <c r="A3502"/>
      <c r="B3502"/>
      <c r="C3502" s="568">
        <v>2028</v>
      </c>
      <c r="D3502" s="569" t="s">
        <v>38</v>
      </c>
      <c r="E3502" s="569" t="s">
        <v>356</v>
      </c>
      <c r="F3502" s="573" t="s">
        <v>462</v>
      </c>
      <c r="G3502" s="569" t="s">
        <v>42</v>
      </c>
      <c r="H3502" s="569" t="s">
        <v>41</v>
      </c>
      <c r="I3502" s="575" t="s">
        <v>54</v>
      </c>
      <c r="J3502" s="569" t="s">
        <v>348</v>
      </c>
      <c r="K3502" s="569" t="s">
        <v>310</v>
      </c>
      <c r="L3502" s="570">
        <v>0.1</v>
      </c>
      <c r="M3502" s="571">
        <v>0.45483318531138583</v>
      </c>
      <c r="N3502" s="572">
        <v>58.824668500000008</v>
      </c>
      <c r="O3502" s="668" t="s">
        <v>151</v>
      </c>
      <c r="P3502" s="668" t="s">
        <v>348</v>
      </c>
      <c r="Q3502" s="574" t="s">
        <v>10673</v>
      </c>
      <c r="R3502" s="574" t="s">
        <v>10674</v>
      </c>
      <c r="S3502" s="574" t="s">
        <v>10689</v>
      </c>
      <c r="T3502" s="574" t="s">
        <v>12072</v>
      </c>
      <c r="U3502" s="574" t="s">
        <v>11397</v>
      </c>
      <c r="V3502" s="574" t="s">
        <v>11398</v>
      </c>
      <c r="W3502" s="575" t="s">
        <v>12162</v>
      </c>
      <c r="X3502" s="575" t="s">
        <v>12163</v>
      </c>
      <c r="Y3502" s="576" t="s">
        <v>12168</v>
      </c>
      <c r="Z3502" s="577" t="s">
        <v>12169</v>
      </c>
      <c r="AA3502" s="578" t="s">
        <v>12166</v>
      </c>
      <c r="AE3502"/>
    </row>
    <row r="3503" spans="1:31" s="563" customFormat="1">
      <c r="A3503"/>
      <c r="B3503"/>
      <c r="C3503" s="568">
        <v>2028</v>
      </c>
      <c r="D3503" s="569" t="s">
        <v>38</v>
      </c>
      <c r="E3503" s="569" t="s">
        <v>356</v>
      </c>
      <c r="F3503" s="573" t="s">
        <v>462</v>
      </c>
      <c r="G3503" s="569" t="s">
        <v>42</v>
      </c>
      <c r="H3503" s="569" t="s">
        <v>41</v>
      </c>
      <c r="I3503" s="575" t="s">
        <v>54</v>
      </c>
      <c r="J3503" s="569" t="s">
        <v>348</v>
      </c>
      <c r="K3503" s="569" t="s">
        <v>475</v>
      </c>
      <c r="L3503" s="570">
        <v>0.9</v>
      </c>
      <c r="M3503" s="571">
        <v>4.0934986678024723</v>
      </c>
      <c r="N3503" s="572">
        <v>529.42201650000004</v>
      </c>
      <c r="O3503" s="668" t="s">
        <v>151</v>
      </c>
      <c r="P3503" s="668" t="s">
        <v>348</v>
      </c>
      <c r="Q3503" s="574" t="s">
        <v>12108</v>
      </c>
      <c r="R3503" s="574" t="s">
        <v>12109</v>
      </c>
      <c r="S3503" s="574" t="s">
        <v>10689</v>
      </c>
      <c r="T3503" s="574" t="s">
        <v>12072</v>
      </c>
      <c r="U3503" s="574" t="s">
        <v>12170</v>
      </c>
      <c r="V3503" s="574" t="s">
        <v>12171</v>
      </c>
      <c r="W3503" s="575" t="s">
        <v>12112</v>
      </c>
      <c r="X3503" s="575" t="s">
        <v>12113</v>
      </c>
      <c r="Y3503" s="576" t="s">
        <v>12168</v>
      </c>
      <c r="Z3503" s="577" t="s">
        <v>12172</v>
      </c>
      <c r="AA3503" s="578" t="s">
        <v>12116</v>
      </c>
      <c r="AE3503"/>
    </row>
    <row r="3504" spans="1:31" s="563" customFormat="1">
      <c r="A3504"/>
      <c r="B3504"/>
      <c r="C3504" s="568">
        <v>2028</v>
      </c>
      <c r="D3504" s="569" t="s">
        <v>38</v>
      </c>
      <c r="E3504" s="569" t="s">
        <v>337</v>
      </c>
      <c r="F3504" s="573" t="s">
        <v>141</v>
      </c>
      <c r="G3504" s="569" t="s">
        <v>42</v>
      </c>
      <c r="H3504" s="569" t="s">
        <v>41</v>
      </c>
      <c r="I3504" s="575" t="s">
        <v>54</v>
      </c>
      <c r="J3504" s="569" t="s">
        <v>352</v>
      </c>
      <c r="K3504" s="569" t="s">
        <v>346</v>
      </c>
      <c r="L3504" s="570">
        <v>0.5</v>
      </c>
      <c r="M3504" s="571">
        <v>5.0597111549460436</v>
      </c>
      <c r="N3504" s="572">
        <v>213.15516624999995</v>
      </c>
      <c r="O3504" s="668" t="s">
        <v>151</v>
      </c>
      <c r="P3504" s="668" t="s">
        <v>352</v>
      </c>
      <c r="Q3504" s="574" t="s">
        <v>10506</v>
      </c>
      <c r="R3504" s="574" t="s">
        <v>10756</v>
      </c>
      <c r="S3504" s="574" t="s">
        <v>10508</v>
      </c>
      <c r="T3504" s="574" t="s">
        <v>12072</v>
      </c>
      <c r="U3504" s="574" t="s">
        <v>10510</v>
      </c>
      <c r="V3504" s="574" t="s">
        <v>10757</v>
      </c>
      <c r="W3504" s="575" t="s">
        <v>12073</v>
      </c>
      <c r="X3504" s="575" t="s">
        <v>12173</v>
      </c>
      <c r="Y3504" s="576" t="s">
        <v>12075</v>
      </c>
      <c r="Z3504" s="577" t="s">
        <v>12174</v>
      </c>
      <c r="AA3504" s="578" t="s">
        <v>12175</v>
      </c>
      <c r="AE3504"/>
    </row>
    <row r="3505" spans="1:31" s="563" customFormat="1">
      <c r="A3505"/>
      <c r="B3505"/>
      <c r="C3505" s="568">
        <v>2028</v>
      </c>
      <c r="D3505" s="569" t="s">
        <v>38</v>
      </c>
      <c r="E3505" s="569" t="s">
        <v>337</v>
      </c>
      <c r="F3505" s="573" t="s">
        <v>141</v>
      </c>
      <c r="G3505" s="569" t="s">
        <v>42</v>
      </c>
      <c r="H3505" s="569" t="s">
        <v>41</v>
      </c>
      <c r="I3505" s="575" t="s">
        <v>54</v>
      </c>
      <c r="J3505" s="569" t="s">
        <v>352</v>
      </c>
      <c r="K3505" s="569" t="s">
        <v>466</v>
      </c>
      <c r="L3505" s="570">
        <v>0.5</v>
      </c>
      <c r="M3505" s="571">
        <v>5.0597111549460436</v>
      </c>
      <c r="N3505" s="572">
        <v>213.15516624999995</v>
      </c>
      <c r="O3505" s="668" t="s">
        <v>151</v>
      </c>
      <c r="P3505" s="668" t="s">
        <v>352</v>
      </c>
      <c r="Q3505" s="574" t="s">
        <v>10527</v>
      </c>
      <c r="R3505" s="574" t="s">
        <v>10766</v>
      </c>
      <c r="S3505" s="574" t="s">
        <v>10508</v>
      </c>
      <c r="T3505" s="574" t="s">
        <v>12072</v>
      </c>
      <c r="U3505" s="574" t="s">
        <v>11885</v>
      </c>
      <c r="V3505" s="574" t="s">
        <v>11886</v>
      </c>
      <c r="W3505" s="575" t="s">
        <v>12079</v>
      </c>
      <c r="X3505" s="575" t="s">
        <v>12176</v>
      </c>
      <c r="Y3505" s="576" t="s">
        <v>12075</v>
      </c>
      <c r="Z3505" s="577" t="s">
        <v>12177</v>
      </c>
      <c r="AA3505" s="578" t="s">
        <v>12178</v>
      </c>
      <c r="AE3505"/>
    </row>
    <row r="3506" spans="1:31" s="563" customFormat="1">
      <c r="A3506"/>
      <c r="B3506"/>
      <c r="C3506" s="568">
        <v>2028</v>
      </c>
      <c r="D3506" s="569" t="s">
        <v>38</v>
      </c>
      <c r="E3506" s="569" t="s">
        <v>337</v>
      </c>
      <c r="F3506" s="573" t="s">
        <v>141</v>
      </c>
      <c r="G3506" s="569" t="s">
        <v>42</v>
      </c>
      <c r="H3506" s="569" t="s">
        <v>41</v>
      </c>
      <c r="I3506" s="575" t="s">
        <v>54</v>
      </c>
      <c r="J3506" s="569" t="s">
        <v>116</v>
      </c>
      <c r="K3506" s="569" t="s">
        <v>466</v>
      </c>
      <c r="L3506" s="570">
        <v>1</v>
      </c>
      <c r="M3506" s="571">
        <v>6.7179704851390332</v>
      </c>
      <c r="N3506" s="572">
        <v>27.802847771739124</v>
      </c>
      <c r="O3506" s="668" t="s">
        <v>382</v>
      </c>
      <c r="P3506" s="668" t="s">
        <v>116</v>
      </c>
      <c r="Q3506" s="574" t="s">
        <v>10527</v>
      </c>
      <c r="R3506" s="574" t="s">
        <v>10766</v>
      </c>
      <c r="S3506" s="574" t="s">
        <v>10519</v>
      </c>
      <c r="T3506" s="574" t="s">
        <v>12072</v>
      </c>
      <c r="U3506" s="574" t="s">
        <v>10529</v>
      </c>
      <c r="V3506" s="574" t="s">
        <v>10767</v>
      </c>
      <c r="W3506" s="575" t="s">
        <v>12079</v>
      </c>
      <c r="X3506" s="575" t="s">
        <v>12176</v>
      </c>
      <c r="Y3506" s="576" t="s">
        <v>12083</v>
      </c>
      <c r="Z3506" s="577" t="s">
        <v>12179</v>
      </c>
      <c r="AA3506" s="578" t="s">
        <v>12178</v>
      </c>
      <c r="AE3506"/>
    </row>
    <row r="3507" spans="1:31" s="563" customFormat="1">
      <c r="A3507"/>
      <c r="B3507"/>
      <c r="C3507" s="568">
        <v>2028</v>
      </c>
      <c r="D3507" s="569" t="s">
        <v>38</v>
      </c>
      <c r="E3507" s="569" t="s">
        <v>337</v>
      </c>
      <c r="F3507" s="573" t="s">
        <v>141</v>
      </c>
      <c r="G3507" s="569" t="s">
        <v>42</v>
      </c>
      <c r="H3507" s="569" t="s">
        <v>41</v>
      </c>
      <c r="I3507" s="575" t="s">
        <v>54</v>
      </c>
      <c r="J3507" s="569" t="s">
        <v>109</v>
      </c>
      <c r="K3507" s="569" t="s">
        <v>111</v>
      </c>
      <c r="L3507" s="570">
        <v>1</v>
      </c>
      <c r="M3507" s="571">
        <v>15.669622381119847</v>
      </c>
      <c r="N3507" s="572">
        <v>556.05695543478248</v>
      </c>
      <c r="O3507" s="668" t="s">
        <v>381</v>
      </c>
      <c r="P3507" s="668" t="s">
        <v>109</v>
      </c>
      <c r="Q3507" s="574" t="s">
        <v>10632</v>
      </c>
      <c r="R3507" s="574" t="s">
        <v>10829</v>
      </c>
      <c r="S3507" s="574" t="s">
        <v>10537</v>
      </c>
      <c r="T3507" s="574" t="s">
        <v>12072</v>
      </c>
      <c r="U3507" s="574" t="s">
        <v>10974</v>
      </c>
      <c r="V3507" s="574" t="s">
        <v>10975</v>
      </c>
      <c r="W3507" s="575" t="s">
        <v>12085</v>
      </c>
      <c r="X3507" s="575" t="s">
        <v>12180</v>
      </c>
      <c r="Y3507" s="576" t="s">
        <v>12087</v>
      </c>
      <c r="Z3507" s="577" t="s">
        <v>12181</v>
      </c>
      <c r="AA3507" s="578" t="s">
        <v>12182</v>
      </c>
      <c r="AE3507"/>
    </row>
    <row r="3508" spans="1:31" s="563" customFormat="1">
      <c r="A3508"/>
      <c r="B3508"/>
      <c r="C3508" s="568">
        <v>2028</v>
      </c>
      <c r="D3508" s="569" t="s">
        <v>38</v>
      </c>
      <c r="E3508" s="569" t="s">
        <v>337</v>
      </c>
      <c r="F3508" s="573" t="s">
        <v>141</v>
      </c>
      <c r="G3508" s="569" t="s">
        <v>42</v>
      </c>
      <c r="H3508" s="569" t="s">
        <v>41</v>
      </c>
      <c r="I3508" s="575" t="s">
        <v>54</v>
      </c>
      <c r="J3508" s="569" t="s">
        <v>350</v>
      </c>
      <c r="K3508" s="569" t="s">
        <v>471</v>
      </c>
      <c r="L3508" s="570">
        <v>0.5</v>
      </c>
      <c r="M3508" s="571">
        <v>5.8496907189550233</v>
      </c>
      <c r="N3508" s="572">
        <v>621.70256822916656</v>
      </c>
      <c r="O3508" s="668" t="s">
        <v>151</v>
      </c>
      <c r="P3508" s="668" t="s">
        <v>350</v>
      </c>
      <c r="Q3508" s="574" t="s">
        <v>11000</v>
      </c>
      <c r="R3508" s="574" t="s">
        <v>11001</v>
      </c>
      <c r="S3508" s="574" t="s">
        <v>10547</v>
      </c>
      <c r="T3508" s="574" t="s">
        <v>12072</v>
      </c>
      <c r="U3508" s="574" t="s">
        <v>12094</v>
      </c>
      <c r="V3508" s="574" t="s">
        <v>12183</v>
      </c>
      <c r="W3508" s="575" t="s">
        <v>12096</v>
      </c>
      <c r="X3508" s="575" t="s">
        <v>12184</v>
      </c>
      <c r="Y3508" s="576" t="s">
        <v>12098</v>
      </c>
      <c r="Z3508" s="577" t="s">
        <v>12185</v>
      </c>
      <c r="AA3508" s="578" t="s">
        <v>12186</v>
      </c>
      <c r="AE3508"/>
    </row>
    <row r="3509" spans="1:31" s="563" customFormat="1">
      <c r="A3509"/>
      <c r="B3509"/>
      <c r="C3509" s="568">
        <v>2028</v>
      </c>
      <c r="D3509" s="569" t="s">
        <v>38</v>
      </c>
      <c r="E3509" s="569" t="s">
        <v>337</v>
      </c>
      <c r="F3509" s="573" t="s">
        <v>141</v>
      </c>
      <c r="G3509" s="569" t="s">
        <v>42</v>
      </c>
      <c r="H3509" s="569" t="s">
        <v>41</v>
      </c>
      <c r="I3509" s="575" t="s">
        <v>54</v>
      </c>
      <c r="J3509" s="569" t="s">
        <v>350</v>
      </c>
      <c r="K3509" s="569" t="s">
        <v>466</v>
      </c>
      <c r="L3509" s="570">
        <v>0.5</v>
      </c>
      <c r="M3509" s="571">
        <v>5.8496907189550233</v>
      </c>
      <c r="N3509" s="572">
        <v>621.70256822916656</v>
      </c>
      <c r="O3509" s="668" t="s">
        <v>151</v>
      </c>
      <c r="P3509" s="668" t="s">
        <v>350</v>
      </c>
      <c r="Q3509" s="574" t="s">
        <v>10527</v>
      </c>
      <c r="R3509" s="574" t="s">
        <v>10766</v>
      </c>
      <c r="S3509" s="574" t="s">
        <v>10547</v>
      </c>
      <c r="T3509" s="574" t="s">
        <v>12072</v>
      </c>
      <c r="U3509" s="574" t="s">
        <v>12101</v>
      </c>
      <c r="V3509" s="574" t="s">
        <v>12187</v>
      </c>
      <c r="W3509" s="575" t="s">
        <v>12079</v>
      </c>
      <c r="X3509" s="575" t="s">
        <v>12176</v>
      </c>
      <c r="Y3509" s="576" t="s">
        <v>12098</v>
      </c>
      <c r="Z3509" s="577" t="s">
        <v>12188</v>
      </c>
      <c r="AA3509" s="578" t="s">
        <v>12178</v>
      </c>
      <c r="AE3509"/>
    </row>
    <row r="3510" spans="1:31" s="563" customFormat="1">
      <c r="A3510"/>
      <c r="B3510"/>
      <c r="C3510" s="568">
        <v>2028</v>
      </c>
      <c r="D3510" s="569" t="s">
        <v>38</v>
      </c>
      <c r="E3510" s="569" t="s">
        <v>337</v>
      </c>
      <c r="F3510" s="573" t="s">
        <v>141</v>
      </c>
      <c r="G3510" s="569" t="s">
        <v>42</v>
      </c>
      <c r="H3510" s="569" t="s">
        <v>41</v>
      </c>
      <c r="I3510" s="575" t="s">
        <v>54</v>
      </c>
      <c r="J3510" s="569" t="s">
        <v>99</v>
      </c>
      <c r="K3510" s="569" t="s">
        <v>466</v>
      </c>
      <c r="L3510" s="570">
        <v>1</v>
      </c>
      <c r="M3510" s="571">
        <v>1.6057582524961946</v>
      </c>
      <c r="N3510" s="572">
        <v>895.25169824999966</v>
      </c>
      <c r="O3510" s="668" t="s">
        <v>151</v>
      </c>
      <c r="P3510" s="668" t="s">
        <v>99</v>
      </c>
      <c r="Q3510" s="574" t="s">
        <v>10527</v>
      </c>
      <c r="R3510" s="574" t="s">
        <v>10766</v>
      </c>
      <c r="S3510" s="574" t="s">
        <v>10557</v>
      </c>
      <c r="T3510" s="574" t="s">
        <v>12072</v>
      </c>
      <c r="U3510" s="574" t="s">
        <v>12104</v>
      </c>
      <c r="V3510" s="574" t="s">
        <v>12189</v>
      </c>
      <c r="W3510" s="575" t="s">
        <v>12079</v>
      </c>
      <c r="X3510" s="575" t="s">
        <v>12176</v>
      </c>
      <c r="Y3510" s="576" t="s">
        <v>12106</v>
      </c>
      <c r="Z3510" s="577" t="s">
        <v>12190</v>
      </c>
      <c r="AA3510" s="578" t="s">
        <v>12178</v>
      </c>
      <c r="AE3510"/>
    </row>
    <row r="3511" spans="1:31" s="563" customFormat="1">
      <c r="A3511"/>
      <c r="B3511"/>
      <c r="C3511" s="568">
        <v>2028</v>
      </c>
      <c r="D3511" s="569" t="s">
        <v>38</v>
      </c>
      <c r="E3511" s="569" t="s">
        <v>337</v>
      </c>
      <c r="F3511" s="573" t="s">
        <v>141</v>
      </c>
      <c r="G3511" s="569" t="s">
        <v>42</v>
      </c>
      <c r="H3511" s="569" t="s">
        <v>41</v>
      </c>
      <c r="I3511" s="575" t="s">
        <v>54</v>
      </c>
      <c r="J3511" s="569" t="s">
        <v>96</v>
      </c>
      <c r="K3511" s="569" t="s">
        <v>475</v>
      </c>
      <c r="L3511" s="570">
        <v>0.7</v>
      </c>
      <c r="M3511" s="571">
        <v>0.12448724785552594</v>
      </c>
      <c r="N3511" s="572">
        <v>238.73378619999994</v>
      </c>
      <c r="O3511" s="668" t="s">
        <v>151</v>
      </c>
      <c r="P3511" s="668" t="s">
        <v>96</v>
      </c>
      <c r="Q3511" s="574" t="s">
        <v>12108</v>
      </c>
      <c r="R3511" s="574" t="s">
        <v>12191</v>
      </c>
      <c r="S3511" s="574" t="s">
        <v>10565</v>
      </c>
      <c r="T3511" s="574" t="s">
        <v>12072</v>
      </c>
      <c r="U3511" s="574" t="s">
        <v>12110</v>
      </c>
      <c r="V3511" s="574" t="s">
        <v>12192</v>
      </c>
      <c r="W3511" s="575" t="s">
        <v>12112</v>
      </c>
      <c r="X3511" s="575" t="s">
        <v>12193</v>
      </c>
      <c r="Y3511" s="576" t="s">
        <v>12114</v>
      </c>
      <c r="Z3511" s="577" t="s">
        <v>12194</v>
      </c>
      <c r="AA3511" s="578" t="s">
        <v>12195</v>
      </c>
      <c r="AE3511"/>
    </row>
    <row r="3512" spans="1:31" s="563" customFormat="1">
      <c r="A3512"/>
      <c r="B3512"/>
      <c r="C3512" s="568">
        <v>2028</v>
      </c>
      <c r="D3512" s="569" t="s">
        <v>38</v>
      </c>
      <c r="E3512" s="569" t="s">
        <v>337</v>
      </c>
      <c r="F3512" s="573" t="s">
        <v>141</v>
      </c>
      <c r="G3512" s="569" t="s">
        <v>42</v>
      </c>
      <c r="H3512" s="569" t="s">
        <v>41</v>
      </c>
      <c r="I3512" s="575" t="s">
        <v>54</v>
      </c>
      <c r="J3512" s="569" t="s">
        <v>96</v>
      </c>
      <c r="K3512" s="569" t="s">
        <v>79</v>
      </c>
      <c r="L3512" s="570">
        <v>0.3</v>
      </c>
      <c r="M3512" s="571">
        <v>5.3351677652368257E-2</v>
      </c>
      <c r="N3512" s="572">
        <v>102.31447979999997</v>
      </c>
      <c r="O3512" s="668" t="s">
        <v>151</v>
      </c>
      <c r="P3512" s="668" t="s">
        <v>96</v>
      </c>
      <c r="Q3512" s="574" t="s">
        <v>10681</v>
      </c>
      <c r="R3512" s="574" t="s">
        <v>10838</v>
      </c>
      <c r="S3512" s="574" t="s">
        <v>10565</v>
      </c>
      <c r="T3512" s="574" t="s">
        <v>12072</v>
      </c>
      <c r="U3512" s="574" t="s">
        <v>11073</v>
      </c>
      <c r="V3512" s="574" t="s">
        <v>11259</v>
      </c>
      <c r="W3512" s="575" t="s">
        <v>12117</v>
      </c>
      <c r="X3512" s="575" t="s">
        <v>12196</v>
      </c>
      <c r="Y3512" s="576" t="s">
        <v>12114</v>
      </c>
      <c r="Z3512" s="577" t="s">
        <v>12197</v>
      </c>
      <c r="AA3512" s="578" t="s">
        <v>12198</v>
      </c>
      <c r="AE3512"/>
    </row>
    <row r="3513" spans="1:31" s="563" customFormat="1">
      <c r="A3513"/>
      <c r="B3513"/>
      <c r="C3513" s="568">
        <v>2028</v>
      </c>
      <c r="D3513" s="569" t="s">
        <v>38</v>
      </c>
      <c r="E3513" s="569" t="s">
        <v>337</v>
      </c>
      <c r="F3513" s="573" t="s">
        <v>141</v>
      </c>
      <c r="G3513" s="569" t="s">
        <v>42</v>
      </c>
      <c r="H3513" s="569" t="s">
        <v>41</v>
      </c>
      <c r="I3513" s="575" t="s">
        <v>54</v>
      </c>
      <c r="J3513" s="569" t="s">
        <v>87</v>
      </c>
      <c r="K3513" s="569" t="s">
        <v>106</v>
      </c>
      <c r="L3513" s="570">
        <v>0.5</v>
      </c>
      <c r="M3513" s="571">
        <v>4.3783367974748755</v>
      </c>
      <c r="N3513" s="572">
        <v>204.62895959999992</v>
      </c>
      <c r="O3513" s="668" t="s">
        <v>151</v>
      </c>
      <c r="P3513" s="668" t="s">
        <v>87</v>
      </c>
      <c r="Q3513" s="574" t="s">
        <v>10535</v>
      </c>
      <c r="R3513" s="574" t="s">
        <v>10771</v>
      </c>
      <c r="S3513" s="574" t="s">
        <v>10572</v>
      </c>
      <c r="T3513" s="574" t="s">
        <v>12072</v>
      </c>
      <c r="U3513" s="574" t="s">
        <v>10580</v>
      </c>
      <c r="V3513" s="574" t="s">
        <v>10792</v>
      </c>
      <c r="W3513" s="575" t="s">
        <v>12121</v>
      </c>
      <c r="X3513" s="575" t="s">
        <v>12199</v>
      </c>
      <c r="Y3513" s="576" t="s">
        <v>12123</v>
      </c>
      <c r="Z3513" s="577" t="s">
        <v>12200</v>
      </c>
      <c r="AA3513" s="578" t="s">
        <v>12201</v>
      </c>
      <c r="AE3513"/>
    </row>
    <row r="3514" spans="1:31" s="563" customFormat="1">
      <c r="A3514"/>
      <c r="B3514"/>
      <c r="C3514" s="568">
        <v>2028</v>
      </c>
      <c r="D3514" s="569" t="s">
        <v>38</v>
      </c>
      <c r="E3514" s="569" t="s">
        <v>337</v>
      </c>
      <c r="F3514" s="573" t="s">
        <v>141</v>
      </c>
      <c r="G3514" s="569" t="s">
        <v>42</v>
      </c>
      <c r="H3514" s="569" t="s">
        <v>41</v>
      </c>
      <c r="I3514" s="575" t="s">
        <v>54</v>
      </c>
      <c r="J3514" s="569" t="s">
        <v>87</v>
      </c>
      <c r="K3514" s="569" t="s">
        <v>79</v>
      </c>
      <c r="L3514" s="570">
        <v>0.5</v>
      </c>
      <c r="M3514" s="571">
        <v>4.3783367974748755</v>
      </c>
      <c r="N3514" s="572">
        <v>204.62895959999992</v>
      </c>
      <c r="O3514" s="668" t="s">
        <v>151</v>
      </c>
      <c r="P3514" s="668" t="s">
        <v>87</v>
      </c>
      <c r="Q3514" s="574" t="s">
        <v>10681</v>
      </c>
      <c r="R3514" s="574" t="s">
        <v>10838</v>
      </c>
      <c r="S3514" s="574" t="s">
        <v>10572</v>
      </c>
      <c r="T3514" s="574" t="s">
        <v>12072</v>
      </c>
      <c r="U3514" s="574" t="s">
        <v>11014</v>
      </c>
      <c r="V3514" s="574" t="s">
        <v>11015</v>
      </c>
      <c r="W3514" s="575" t="s">
        <v>12117</v>
      </c>
      <c r="X3514" s="575" t="s">
        <v>12196</v>
      </c>
      <c r="Y3514" s="576" t="s">
        <v>12123</v>
      </c>
      <c r="Z3514" s="577" t="s">
        <v>12202</v>
      </c>
      <c r="AA3514" s="578" t="s">
        <v>12198</v>
      </c>
      <c r="AE3514"/>
    </row>
    <row r="3515" spans="1:31" s="563" customFormat="1">
      <c r="A3515"/>
      <c r="B3515"/>
      <c r="C3515" s="568">
        <v>2028</v>
      </c>
      <c r="D3515" s="569" t="s">
        <v>38</v>
      </c>
      <c r="E3515" s="569" t="s">
        <v>337</v>
      </c>
      <c r="F3515" s="573" t="s">
        <v>141</v>
      </c>
      <c r="G3515" s="569" t="s">
        <v>42</v>
      </c>
      <c r="H3515" s="569" t="s">
        <v>41</v>
      </c>
      <c r="I3515" s="575" t="s">
        <v>54</v>
      </c>
      <c r="J3515" s="569" t="s">
        <v>83</v>
      </c>
      <c r="K3515" s="569" t="s">
        <v>81</v>
      </c>
      <c r="L3515" s="570">
        <v>1</v>
      </c>
      <c r="M3515" s="571">
        <v>29.300077292526737</v>
      </c>
      <c r="N3515" s="572">
        <v>54.16648930588233</v>
      </c>
      <c r="O3515" s="668" t="s">
        <v>382</v>
      </c>
      <c r="P3515" s="668" t="s">
        <v>83</v>
      </c>
      <c r="Q3515" s="574" t="s">
        <v>10591</v>
      </c>
      <c r="R3515" s="574" t="s">
        <v>10802</v>
      </c>
      <c r="S3515" s="574" t="s">
        <v>10593</v>
      </c>
      <c r="T3515" s="574" t="s">
        <v>12072</v>
      </c>
      <c r="U3515" s="574" t="s">
        <v>10594</v>
      </c>
      <c r="V3515" s="574" t="s">
        <v>10803</v>
      </c>
      <c r="W3515" s="575" t="s">
        <v>12129</v>
      </c>
      <c r="X3515" s="575" t="s">
        <v>12203</v>
      </c>
      <c r="Y3515" s="576" t="s">
        <v>12131</v>
      </c>
      <c r="Z3515" s="577" t="s">
        <v>12204</v>
      </c>
      <c r="AA3515" s="578" t="s">
        <v>12205</v>
      </c>
      <c r="AE3515"/>
    </row>
    <row r="3516" spans="1:31" s="563" customFormat="1">
      <c r="A3516"/>
      <c r="B3516"/>
      <c r="C3516" s="568">
        <v>2028</v>
      </c>
      <c r="D3516" s="569" t="s">
        <v>38</v>
      </c>
      <c r="E3516" s="569" t="s">
        <v>337</v>
      </c>
      <c r="F3516" s="573" t="s">
        <v>141</v>
      </c>
      <c r="G3516" s="569" t="s">
        <v>42</v>
      </c>
      <c r="H3516" s="569" t="s">
        <v>41</v>
      </c>
      <c r="I3516" s="575" t="s">
        <v>54</v>
      </c>
      <c r="J3516" s="569" t="s">
        <v>77</v>
      </c>
      <c r="K3516" s="569" t="s">
        <v>104</v>
      </c>
      <c r="L3516" s="570">
        <v>0.2</v>
      </c>
      <c r="M3516" s="571">
        <v>4.7812889389813966</v>
      </c>
      <c r="N3516" s="572">
        <v>202.24955309302322</v>
      </c>
      <c r="O3516" s="668" t="s">
        <v>381</v>
      </c>
      <c r="P3516" s="668" t="s">
        <v>77</v>
      </c>
      <c r="Q3516" s="574" t="s">
        <v>10583</v>
      </c>
      <c r="R3516" s="574" t="s">
        <v>10778</v>
      </c>
      <c r="S3516" s="574" t="s">
        <v>10603</v>
      </c>
      <c r="T3516" s="574" t="s">
        <v>12072</v>
      </c>
      <c r="U3516" s="574" t="s">
        <v>12040</v>
      </c>
      <c r="V3516" s="574" t="s">
        <v>12041</v>
      </c>
      <c r="W3516" s="575" t="s">
        <v>12135</v>
      </c>
      <c r="X3516" s="575" t="s">
        <v>12206</v>
      </c>
      <c r="Y3516" s="576" t="s">
        <v>12137</v>
      </c>
      <c r="Z3516" s="577" t="s">
        <v>12207</v>
      </c>
      <c r="AA3516" s="578" t="s">
        <v>12208</v>
      </c>
      <c r="AE3516"/>
    </row>
    <row r="3517" spans="1:31" s="563" customFormat="1">
      <c r="A3517"/>
      <c r="B3517"/>
      <c r="C3517" s="568">
        <v>2028</v>
      </c>
      <c r="D3517" s="569" t="s">
        <v>38</v>
      </c>
      <c r="E3517" s="569" t="s">
        <v>337</v>
      </c>
      <c r="F3517" s="573" t="s">
        <v>141</v>
      </c>
      <c r="G3517" s="569" t="s">
        <v>42</v>
      </c>
      <c r="H3517" s="569" t="s">
        <v>41</v>
      </c>
      <c r="I3517" s="575" t="s">
        <v>54</v>
      </c>
      <c r="J3517" s="569" t="s">
        <v>77</v>
      </c>
      <c r="K3517" s="569" t="s">
        <v>93</v>
      </c>
      <c r="L3517" s="570">
        <v>0.8</v>
      </c>
      <c r="M3517" s="571">
        <v>19.125155755925586</v>
      </c>
      <c r="N3517" s="572">
        <v>808.99821237209289</v>
      </c>
      <c r="O3517" s="668" t="s">
        <v>381</v>
      </c>
      <c r="P3517" s="668" t="s">
        <v>77</v>
      </c>
      <c r="Q3517" s="574" t="s">
        <v>10611</v>
      </c>
      <c r="R3517" s="574" t="s">
        <v>10812</v>
      </c>
      <c r="S3517" s="574" t="s">
        <v>10603</v>
      </c>
      <c r="T3517" s="574" t="s">
        <v>12072</v>
      </c>
      <c r="U3517" s="574" t="s">
        <v>10613</v>
      </c>
      <c r="V3517" s="574" t="s">
        <v>10813</v>
      </c>
      <c r="W3517" s="575" t="s">
        <v>12140</v>
      </c>
      <c r="X3517" s="575" t="s">
        <v>12209</v>
      </c>
      <c r="Y3517" s="576" t="s">
        <v>12137</v>
      </c>
      <c r="Z3517" s="577" t="s">
        <v>12210</v>
      </c>
      <c r="AA3517" s="578" t="s">
        <v>12211</v>
      </c>
      <c r="AE3517"/>
    </row>
    <row r="3518" spans="1:31" s="563" customFormat="1">
      <c r="A3518"/>
      <c r="B3518"/>
      <c r="C3518" s="568">
        <v>2028</v>
      </c>
      <c r="D3518" s="569" t="s">
        <v>38</v>
      </c>
      <c r="E3518" s="569" t="s">
        <v>337</v>
      </c>
      <c r="F3518" s="573" t="s">
        <v>141</v>
      </c>
      <c r="G3518" s="569" t="s">
        <v>42</v>
      </c>
      <c r="H3518" s="569" t="s">
        <v>41</v>
      </c>
      <c r="I3518" s="575" t="s">
        <v>54</v>
      </c>
      <c r="J3518" s="569" t="s">
        <v>349</v>
      </c>
      <c r="K3518" s="569" t="s">
        <v>471</v>
      </c>
      <c r="L3518" s="570">
        <v>1</v>
      </c>
      <c r="M3518" s="571">
        <v>8.3038100561493007</v>
      </c>
      <c r="N3518" s="572">
        <v>996.56960844155822</v>
      </c>
      <c r="O3518" s="668" t="s">
        <v>151</v>
      </c>
      <c r="P3518" s="668" t="s">
        <v>349</v>
      </c>
      <c r="Q3518" s="574" t="s">
        <v>11000</v>
      </c>
      <c r="R3518" s="574" t="s">
        <v>11001</v>
      </c>
      <c r="S3518" s="574" t="s">
        <v>10619</v>
      </c>
      <c r="T3518" s="574" t="s">
        <v>12072</v>
      </c>
      <c r="U3518" s="574" t="s">
        <v>11029</v>
      </c>
      <c r="V3518" s="574" t="s">
        <v>11030</v>
      </c>
      <c r="W3518" s="575" t="s">
        <v>12096</v>
      </c>
      <c r="X3518" s="575" t="s">
        <v>12184</v>
      </c>
      <c r="Y3518" s="576" t="s">
        <v>12145</v>
      </c>
      <c r="Z3518" s="577" t="s">
        <v>12212</v>
      </c>
      <c r="AA3518" s="578" t="s">
        <v>12186</v>
      </c>
      <c r="AE3518"/>
    </row>
    <row r="3519" spans="1:31" s="563" customFormat="1">
      <c r="A3519"/>
      <c r="B3519"/>
      <c r="C3519" s="568">
        <v>2028</v>
      </c>
      <c r="D3519" s="569" t="s">
        <v>38</v>
      </c>
      <c r="E3519" s="569" t="s">
        <v>337</v>
      </c>
      <c r="F3519" s="573" t="s">
        <v>141</v>
      </c>
      <c r="G3519" s="569" t="s">
        <v>42</v>
      </c>
      <c r="H3519" s="569" t="s">
        <v>41</v>
      </c>
      <c r="I3519" s="575" t="s">
        <v>54</v>
      </c>
      <c r="J3519" s="569" t="s">
        <v>76</v>
      </c>
      <c r="K3519" s="569" t="s">
        <v>79</v>
      </c>
      <c r="L3519" s="570">
        <v>1</v>
      </c>
      <c r="M3519" s="571">
        <v>0.44098160141499532</v>
      </c>
      <c r="N3519" s="572">
        <v>204.62895959999997</v>
      </c>
      <c r="O3519" s="668" t="s">
        <v>151</v>
      </c>
      <c r="P3519" s="668" t="s">
        <v>76</v>
      </c>
      <c r="Q3519" s="574" t="s">
        <v>10681</v>
      </c>
      <c r="R3519" s="574" t="s">
        <v>10838</v>
      </c>
      <c r="S3519" s="574" t="s">
        <v>10627</v>
      </c>
      <c r="T3519" s="574" t="s">
        <v>12072</v>
      </c>
      <c r="U3519" s="574" t="s">
        <v>11034</v>
      </c>
      <c r="V3519" s="574" t="s">
        <v>11035</v>
      </c>
      <c r="W3519" s="575" t="s">
        <v>12117</v>
      </c>
      <c r="X3519" s="575" t="s">
        <v>12196</v>
      </c>
      <c r="Y3519" s="576" t="s">
        <v>12147</v>
      </c>
      <c r="Z3519" s="577" t="s">
        <v>12213</v>
      </c>
      <c r="AA3519" s="578" t="s">
        <v>12198</v>
      </c>
      <c r="AE3519"/>
    </row>
    <row r="3520" spans="1:31" s="563" customFormat="1">
      <c r="A3520"/>
      <c r="B3520"/>
      <c r="C3520" s="568">
        <v>2028</v>
      </c>
      <c r="D3520" s="569" t="s">
        <v>38</v>
      </c>
      <c r="E3520" s="569" t="s">
        <v>337</v>
      </c>
      <c r="F3520" s="573" t="s">
        <v>141</v>
      </c>
      <c r="G3520" s="569" t="s">
        <v>42</v>
      </c>
      <c r="H3520" s="569" t="s">
        <v>41</v>
      </c>
      <c r="I3520" s="575" t="s">
        <v>54</v>
      </c>
      <c r="J3520" s="569" t="s">
        <v>74</v>
      </c>
      <c r="K3520" s="569" t="s">
        <v>104</v>
      </c>
      <c r="L3520" s="570">
        <v>0.6</v>
      </c>
      <c r="M3520" s="571">
        <v>2.8297308479127969</v>
      </c>
      <c r="N3520" s="572">
        <v>1315.4718831428565</v>
      </c>
      <c r="O3520" s="668" t="s">
        <v>151</v>
      </c>
      <c r="P3520" s="668" t="s">
        <v>74</v>
      </c>
      <c r="Q3520" s="574" t="s">
        <v>10583</v>
      </c>
      <c r="R3520" s="574" t="s">
        <v>10778</v>
      </c>
      <c r="S3520" s="574" t="s">
        <v>10640</v>
      </c>
      <c r="T3520" s="574" t="s">
        <v>12072</v>
      </c>
      <c r="U3520" s="574" t="s">
        <v>11038</v>
      </c>
      <c r="V3520" s="574" t="s">
        <v>11039</v>
      </c>
      <c r="W3520" s="575" t="s">
        <v>12135</v>
      </c>
      <c r="X3520" s="575" t="s">
        <v>12206</v>
      </c>
      <c r="Y3520" s="576" t="s">
        <v>12149</v>
      </c>
      <c r="Z3520" s="577" t="s">
        <v>12214</v>
      </c>
      <c r="AA3520" s="578" t="s">
        <v>12208</v>
      </c>
      <c r="AE3520"/>
    </row>
    <row r="3521" spans="1:31" s="563" customFormat="1">
      <c r="A3521"/>
      <c r="B3521"/>
      <c r="C3521" s="568">
        <v>2028</v>
      </c>
      <c r="D3521" s="569" t="s">
        <v>38</v>
      </c>
      <c r="E3521" s="569" t="s">
        <v>337</v>
      </c>
      <c r="F3521" s="573" t="s">
        <v>141</v>
      </c>
      <c r="G3521" s="569" t="s">
        <v>42</v>
      </c>
      <c r="H3521" s="569" t="s">
        <v>41</v>
      </c>
      <c r="I3521" s="575" t="s">
        <v>54</v>
      </c>
      <c r="J3521" s="569" t="s">
        <v>74</v>
      </c>
      <c r="K3521" s="569" t="s">
        <v>79</v>
      </c>
      <c r="L3521" s="570">
        <v>0.4</v>
      </c>
      <c r="M3521" s="571">
        <v>1.8864872319418649</v>
      </c>
      <c r="N3521" s="572">
        <v>876.98125542857122</v>
      </c>
      <c r="O3521" s="668" t="s">
        <v>151</v>
      </c>
      <c r="P3521" s="668" t="s">
        <v>74</v>
      </c>
      <c r="Q3521" s="574" t="s">
        <v>10681</v>
      </c>
      <c r="R3521" s="574" t="s">
        <v>10838</v>
      </c>
      <c r="S3521" s="574" t="s">
        <v>10640</v>
      </c>
      <c r="T3521" s="574" t="s">
        <v>12072</v>
      </c>
      <c r="U3521" s="574" t="s">
        <v>10839</v>
      </c>
      <c r="V3521" s="574" t="s">
        <v>10840</v>
      </c>
      <c r="W3521" s="575" t="s">
        <v>12117</v>
      </c>
      <c r="X3521" s="575" t="s">
        <v>12196</v>
      </c>
      <c r="Y3521" s="576" t="s">
        <v>12149</v>
      </c>
      <c r="Z3521" s="577" t="s">
        <v>12215</v>
      </c>
      <c r="AA3521" s="578" t="s">
        <v>12198</v>
      </c>
      <c r="AE3521"/>
    </row>
    <row r="3522" spans="1:31" s="563" customFormat="1">
      <c r="A3522"/>
      <c r="B3522"/>
      <c r="C3522" s="568">
        <v>2028</v>
      </c>
      <c r="D3522" s="569" t="s">
        <v>38</v>
      </c>
      <c r="E3522" s="569" t="s">
        <v>337</v>
      </c>
      <c r="F3522" s="573" t="s">
        <v>141</v>
      </c>
      <c r="G3522" s="569" t="s">
        <v>42</v>
      </c>
      <c r="H3522" s="569" t="s">
        <v>41</v>
      </c>
      <c r="I3522" s="575" t="s">
        <v>54</v>
      </c>
      <c r="J3522" s="569" t="s">
        <v>351</v>
      </c>
      <c r="K3522" s="569" t="s">
        <v>100</v>
      </c>
      <c r="L3522" s="570">
        <v>0.5</v>
      </c>
      <c r="M3522" s="571">
        <v>3.1288104673804256</v>
      </c>
      <c r="N3522" s="572">
        <v>14.494551304999998</v>
      </c>
      <c r="O3522" s="668" t="s">
        <v>151</v>
      </c>
      <c r="P3522" s="668" t="s">
        <v>351</v>
      </c>
      <c r="Q3522" s="574" t="s">
        <v>10648</v>
      </c>
      <c r="R3522" s="574" t="s">
        <v>10844</v>
      </c>
      <c r="S3522" s="574" t="s">
        <v>10650</v>
      </c>
      <c r="T3522" s="574" t="s">
        <v>12072</v>
      </c>
      <c r="U3522" s="574" t="s">
        <v>10651</v>
      </c>
      <c r="V3522" s="574" t="s">
        <v>10845</v>
      </c>
      <c r="W3522" s="575" t="s">
        <v>12153</v>
      </c>
      <c r="X3522" s="575" t="s">
        <v>12216</v>
      </c>
      <c r="Y3522" s="576" t="s">
        <v>12155</v>
      </c>
      <c r="Z3522" s="577" t="s">
        <v>12217</v>
      </c>
      <c r="AA3522" s="578" t="s">
        <v>12218</v>
      </c>
      <c r="AE3522"/>
    </row>
    <row r="3523" spans="1:31" s="563" customFormat="1">
      <c r="A3523"/>
      <c r="B3523"/>
      <c r="C3523" s="568">
        <v>2028</v>
      </c>
      <c r="D3523" s="569" t="s">
        <v>38</v>
      </c>
      <c r="E3523" s="569" t="s">
        <v>337</v>
      </c>
      <c r="F3523" s="573" t="s">
        <v>141</v>
      </c>
      <c r="G3523" s="569" t="s">
        <v>42</v>
      </c>
      <c r="H3523" s="569" t="s">
        <v>41</v>
      </c>
      <c r="I3523" s="575" t="s">
        <v>54</v>
      </c>
      <c r="J3523" s="569" t="s">
        <v>351</v>
      </c>
      <c r="K3523" s="569" t="s">
        <v>79</v>
      </c>
      <c r="L3523" s="570">
        <v>0.5</v>
      </c>
      <c r="M3523" s="571">
        <v>3.1288104673804256</v>
      </c>
      <c r="N3523" s="572">
        <v>14.494551304999998</v>
      </c>
      <c r="O3523" s="668" t="s">
        <v>151</v>
      </c>
      <c r="P3523" s="668" t="s">
        <v>351</v>
      </c>
      <c r="Q3523" s="574" t="s">
        <v>10681</v>
      </c>
      <c r="R3523" s="574" t="s">
        <v>10838</v>
      </c>
      <c r="S3523" s="574" t="s">
        <v>10650</v>
      </c>
      <c r="T3523" s="574" t="s">
        <v>12072</v>
      </c>
      <c r="U3523" s="574" t="s">
        <v>11048</v>
      </c>
      <c r="V3523" s="574" t="s">
        <v>11049</v>
      </c>
      <c r="W3523" s="575" t="s">
        <v>12117</v>
      </c>
      <c r="X3523" s="575" t="s">
        <v>12196</v>
      </c>
      <c r="Y3523" s="576" t="s">
        <v>12155</v>
      </c>
      <c r="Z3523" s="577" t="s">
        <v>12219</v>
      </c>
      <c r="AA3523" s="578" t="s">
        <v>12198</v>
      </c>
      <c r="AE3523"/>
    </row>
    <row r="3524" spans="1:31" s="563" customFormat="1">
      <c r="A3524"/>
      <c r="B3524"/>
      <c r="C3524" s="568">
        <v>2028</v>
      </c>
      <c r="D3524" s="569" t="s">
        <v>38</v>
      </c>
      <c r="E3524" s="569" t="s">
        <v>337</v>
      </c>
      <c r="F3524" s="573" t="s">
        <v>141</v>
      </c>
      <c r="G3524" s="569" t="s">
        <v>42</v>
      </c>
      <c r="H3524" s="569" t="s">
        <v>41</v>
      </c>
      <c r="I3524" s="575" t="s">
        <v>54</v>
      </c>
      <c r="J3524" s="569" t="s">
        <v>67</v>
      </c>
      <c r="K3524" s="569" t="s">
        <v>81</v>
      </c>
      <c r="L3524" s="570">
        <v>1</v>
      </c>
      <c r="M3524" s="571">
        <v>9.0459557134137771</v>
      </c>
      <c r="N3524" s="572">
        <v>34.488026898876399</v>
      </c>
      <c r="O3524" s="668" t="s">
        <v>382</v>
      </c>
      <c r="P3524" s="668" t="s">
        <v>67</v>
      </c>
      <c r="Q3524" s="574" t="s">
        <v>10591</v>
      </c>
      <c r="R3524" s="574" t="s">
        <v>10802</v>
      </c>
      <c r="S3524" s="574" t="s">
        <v>10658</v>
      </c>
      <c r="T3524" s="574" t="s">
        <v>12072</v>
      </c>
      <c r="U3524" s="574" t="s">
        <v>10659</v>
      </c>
      <c r="V3524" s="574" t="s">
        <v>10854</v>
      </c>
      <c r="W3524" s="575" t="s">
        <v>12129</v>
      </c>
      <c r="X3524" s="575" t="s">
        <v>12203</v>
      </c>
      <c r="Y3524" s="576" t="s">
        <v>12160</v>
      </c>
      <c r="Z3524" s="577" t="s">
        <v>12220</v>
      </c>
      <c r="AA3524" s="578" t="s">
        <v>12205</v>
      </c>
      <c r="AE3524"/>
    </row>
    <row r="3525" spans="1:31" s="563" customFormat="1">
      <c r="A3525"/>
      <c r="B3525"/>
      <c r="C3525" s="568">
        <v>2028</v>
      </c>
      <c r="D3525" s="569" t="s">
        <v>38</v>
      </c>
      <c r="E3525" s="569" t="s">
        <v>337</v>
      </c>
      <c r="F3525" s="573" t="s">
        <v>141</v>
      </c>
      <c r="G3525" s="569" t="s">
        <v>42</v>
      </c>
      <c r="H3525" s="569" t="s">
        <v>41</v>
      </c>
      <c r="I3525" s="575" t="s">
        <v>54</v>
      </c>
      <c r="J3525" s="569" t="s">
        <v>66</v>
      </c>
      <c r="K3525" s="569" t="s">
        <v>310</v>
      </c>
      <c r="L3525" s="570">
        <v>0.7</v>
      </c>
      <c r="M3525" s="571">
        <v>17.216264219432826</v>
      </c>
      <c r="N3525" s="572">
        <v>704.13054918539297</v>
      </c>
      <c r="O3525" s="668" t="s">
        <v>381</v>
      </c>
      <c r="P3525" s="668" t="s">
        <v>66</v>
      </c>
      <c r="Q3525" s="574" t="s">
        <v>10673</v>
      </c>
      <c r="R3525" s="574" t="s">
        <v>10858</v>
      </c>
      <c r="S3525" s="574" t="s">
        <v>10665</v>
      </c>
      <c r="T3525" s="574" t="s">
        <v>12072</v>
      </c>
      <c r="U3525" s="574" t="s">
        <v>10675</v>
      </c>
      <c r="V3525" s="574" t="s">
        <v>10859</v>
      </c>
      <c r="W3525" s="575" t="s">
        <v>12162</v>
      </c>
      <c r="X3525" s="575" t="s">
        <v>12221</v>
      </c>
      <c r="Y3525" s="576" t="s">
        <v>12164</v>
      </c>
      <c r="Z3525" s="577" t="s">
        <v>12222</v>
      </c>
      <c r="AA3525" s="578" t="s">
        <v>12223</v>
      </c>
      <c r="AE3525"/>
    </row>
    <row r="3526" spans="1:31" s="563" customFormat="1">
      <c r="A3526"/>
      <c r="B3526"/>
      <c r="C3526" s="568">
        <v>2028</v>
      </c>
      <c r="D3526" s="569" t="s">
        <v>38</v>
      </c>
      <c r="E3526" s="569" t="s">
        <v>337</v>
      </c>
      <c r="F3526" s="573" t="s">
        <v>141</v>
      </c>
      <c r="G3526" s="569" t="s">
        <v>42</v>
      </c>
      <c r="H3526" s="569" t="s">
        <v>41</v>
      </c>
      <c r="I3526" s="575" t="s">
        <v>54</v>
      </c>
      <c r="J3526" s="569" t="s">
        <v>66</v>
      </c>
      <c r="K3526" s="569" t="s">
        <v>79</v>
      </c>
      <c r="L3526" s="570">
        <v>0.3</v>
      </c>
      <c r="M3526" s="571">
        <v>7.3783989511854964</v>
      </c>
      <c r="N3526" s="572">
        <v>301.77023536516839</v>
      </c>
      <c r="O3526" s="668" t="s">
        <v>381</v>
      </c>
      <c r="P3526" s="668" t="s">
        <v>66</v>
      </c>
      <c r="Q3526" s="574" t="s">
        <v>10681</v>
      </c>
      <c r="R3526" s="574" t="s">
        <v>10838</v>
      </c>
      <c r="S3526" s="574" t="s">
        <v>10665</v>
      </c>
      <c r="T3526" s="574" t="s">
        <v>12072</v>
      </c>
      <c r="U3526" s="574" t="s">
        <v>10683</v>
      </c>
      <c r="V3526" s="574" t="s">
        <v>10863</v>
      </c>
      <c r="W3526" s="575" t="s">
        <v>12117</v>
      </c>
      <c r="X3526" s="575" t="s">
        <v>12196</v>
      </c>
      <c r="Y3526" s="576" t="s">
        <v>12164</v>
      </c>
      <c r="Z3526" s="577" t="s">
        <v>12224</v>
      </c>
      <c r="AA3526" s="578" t="s">
        <v>12198</v>
      </c>
      <c r="AE3526"/>
    </row>
    <row r="3527" spans="1:31" s="563" customFormat="1">
      <c r="A3527"/>
      <c r="B3527"/>
      <c r="C3527" s="568">
        <v>2028</v>
      </c>
      <c r="D3527" s="569" t="s">
        <v>38</v>
      </c>
      <c r="E3527" s="569" t="s">
        <v>337</v>
      </c>
      <c r="F3527" s="573" t="s">
        <v>141</v>
      </c>
      <c r="G3527" s="569" t="s">
        <v>42</v>
      </c>
      <c r="H3527" s="569" t="s">
        <v>41</v>
      </c>
      <c r="I3527" s="575" t="s">
        <v>54</v>
      </c>
      <c r="J3527" s="569" t="s">
        <v>348</v>
      </c>
      <c r="K3527" s="569" t="s">
        <v>310</v>
      </c>
      <c r="L3527" s="570">
        <v>0.1</v>
      </c>
      <c r="M3527" s="571">
        <v>2.25461645711508</v>
      </c>
      <c r="N3527" s="572">
        <v>266.4439578125</v>
      </c>
      <c r="O3527" s="668" t="s">
        <v>151</v>
      </c>
      <c r="P3527" s="668" t="s">
        <v>348</v>
      </c>
      <c r="Q3527" s="574" t="s">
        <v>10673</v>
      </c>
      <c r="R3527" s="574" t="s">
        <v>10858</v>
      </c>
      <c r="S3527" s="574" t="s">
        <v>10689</v>
      </c>
      <c r="T3527" s="574" t="s">
        <v>12072</v>
      </c>
      <c r="U3527" s="574" t="s">
        <v>11397</v>
      </c>
      <c r="V3527" s="574" t="s">
        <v>11455</v>
      </c>
      <c r="W3527" s="575" t="s">
        <v>12162</v>
      </c>
      <c r="X3527" s="575" t="s">
        <v>12221</v>
      </c>
      <c r="Y3527" s="576" t="s">
        <v>12168</v>
      </c>
      <c r="Z3527" s="577" t="s">
        <v>12225</v>
      </c>
      <c r="AA3527" s="578" t="s">
        <v>12223</v>
      </c>
      <c r="AE3527"/>
    </row>
    <row r="3528" spans="1:31" s="563" customFormat="1">
      <c r="A3528"/>
      <c r="B3528"/>
      <c r="C3528" s="568">
        <v>2028</v>
      </c>
      <c r="D3528" s="569" t="s">
        <v>38</v>
      </c>
      <c r="E3528" s="569" t="s">
        <v>337</v>
      </c>
      <c r="F3528" s="573" t="s">
        <v>141</v>
      </c>
      <c r="G3528" s="569" t="s">
        <v>42</v>
      </c>
      <c r="H3528" s="569" t="s">
        <v>41</v>
      </c>
      <c r="I3528" s="575" t="s">
        <v>54</v>
      </c>
      <c r="J3528" s="569" t="s">
        <v>348</v>
      </c>
      <c r="K3528" s="569" t="s">
        <v>475</v>
      </c>
      <c r="L3528" s="570">
        <v>0.9</v>
      </c>
      <c r="M3528" s="571">
        <v>20.29154811403572</v>
      </c>
      <c r="N3528" s="572">
        <v>2397.9956203124998</v>
      </c>
      <c r="O3528" s="668" t="s">
        <v>151</v>
      </c>
      <c r="P3528" s="668" t="s">
        <v>348</v>
      </c>
      <c r="Q3528" s="574" t="s">
        <v>12108</v>
      </c>
      <c r="R3528" s="574" t="s">
        <v>12191</v>
      </c>
      <c r="S3528" s="574" t="s">
        <v>10689</v>
      </c>
      <c r="T3528" s="574" t="s">
        <v>12072</v>
      </c>
      <c r="U3528" s="574" t="s">
        <v>12170</v>
      </c>
      <c r="V3528" s="574" t="s">
        <v>12226</v>
      </c>
      <c r="W3528" s="575" t="s">
        <v>12112</v>
      </c>
      <c r="X3528" s="575" t="s">
        <v>12193</v>
      </c>
      <c r="Y3528" s="576" t="s">
        <v>12168</v>
      </c>
      <c r="Z3528" s="577" t="s">
        <v>12227</v>
      </c>
      <c r="AA3528" s="578" t="s">
        <v>12195</v>
      </c>
      <c r="AE3528"/>
    </row>
    <row r="3529" spans="1:31" s="563" customFormat="1">
      <c r="A3529"/>
      <c r="B3529"/>
      <c r="C3529" s="568">
        <v>2029</v>
      </c>
      <c r="D3529" s="569" t="s">
        <v>101</v>
      </c>
      <c r="E3529" s="569" t="s">
        <v>356</v>
      </c>
      <c r="F3529" s="573" t="s">
        <v>462</v>
      </c>
      <c r="G3529" s="569" t="s">
        <v>42</v>
      </c>
      <c r="H3529" s="569" t="s">
        <v>41</v>
      </c>
      <c r="I3529" s="575" t="s">
        <v>54</v>
      </c>
      <c r="J3529" s="569" t="s">
        <v>352</v>
      </c>
      <c r="K3529" s="569" t="s">
        <v>346</v>
      </c>
      <c r="L3529" s="570">
        <v>1</v>
      </c>
      <c r="M3529" s="571">
        <v>0.65107450043036641</v>
      </c>
      <c r="N3529" s="572">
        <v>39.146131371248742</v>
      </c>
      <c r="O3529" s="668" t="s">
        <v>151</v>
      </c>
      <c r="P3529" s="668" t="s">
        <v>352</v>
      </c>
      <c r="Q3529" s="574" t="s">
        <v>12228</v>
      </c>
      <c r="R3529" s="574" t="s">
        <v>12229</v>
      </c>
      <c r="S3529" s="574" t="s">
        <v>12230</v>
      </c>
      <c r="T3529" s="574" t="s">
        <v>12231</v>
      </c>
      <c r="U3529" s="574" t="s">
        <v>12232</v>
      </c>
      <c r="V3529" s="574" t="s">
        <v>12233</v>
      </c>
      <c r="W3529" s="575" t="s">
        <v>12234</v>
      </c>
      <c r="X3529" s="575" t="s">
        <v>12235</v>
      </c>
      <c r="Y3529" s="576" t="s">
        <v>12236</v>
      </c>
      <c r="Z3529" s="577" t="s">
        <v>12237</v>
      </c>
      <c r="AA3529" s="578" t="s">
        <v>12238</v>
      </c>
      <c r="AE3529"/>
    </row>
    <row r="3530" spans="1:31" s="563" customFormat="1">
      <c r="A3530"/>
      <c r="B3530"/>
      <c r="C3530" s="568">
        <v>2029</v>
      </c>
      <c r="D3530" s="569" t="s">
        <v>101</v>
      </c>
      <c r="E3530" s="569" t="s">
        <v>356</v>
      </c>
      <c r="F3530" s="573" t="s">
        <v>462</v>
      </c>
      <c r="G3530" s="569" t="s">
        <v>42</v>
      </c>
      <c r="H3530" s="569" t="s">
        <v>41</v>
      </c>
      <c r="I3530" s="575" t="s">
        <v>54</v>
      </c>
      <c r="J3530" s="569" t="s">
        <v>116</v>
      </c>
      <c r="K3530" s="569" t="s">
        <v>90</v>
      </c>
      <c r="L3530" s="570">
        <v>0.5</v>
      </c>
      <c r="M3530" s="571">
        <v>0.1421153655878874</v>
      </c>
      <c r="N3530" s="572">
        <v>0.9271452166874703</v>
      </c>
      <c r="O3530" s="668" t="s">
        <v>382</v>
      </c>
      <c r="P3530" s="668" t="s">
        <v>116</v>
      </c>
      <c r="Q3530" s="574" t="s">
        <v>12239</v>
      </c>
      <c r="R3530" s="574" t="s">
        <v>12240</v>
      </c>
      <c r="S3530" s="574" t="s">
        <v>12241</v>
      </c>
      <c r="T3530" s="574" t="s">
        <v>12231</v>
      </c>
      <c r="U3530" s="574" t="s">
        <v>12242</v>
      </c>
      <c r="V3530" s="574" t="s">
        <v>12243</v>
      </c>
      <c r="W3530" s="575" t="s">
        <v>12244</v>
      </c>
      <c r="X3530" s="575" t="s">
        <v>12245</v>
      </c>
      <c r="Y3530" s="576" t="s">
        <v>12246</v>
      </c>
      <c r="Z3530" s="577" t="s">
        <v>12247</v>
      </c>
      <c r="AA3530" s="578" t="s">
        <v>12248</v>
      </c>
      <c r="AE3530"/>
    </row>
    <row r="3531" spans="1:31" s="563" customFormat="1">
      <c r="A3531"/>
      <c r="B3531"/>
      <c r="C3531" s="568">
        <v>2029</v>
      </c>
      <c r="D3531" s="569" t="s">
        <v>101</v>
      </c>
      <c r="E3531" s="569" t="s">
        <v>356</v>
      </c>
      <c r="F3531" s="573" t="s">
        <v>462</v>
      </c>
      <c r="G3531" s="569" t="s">
        <v>42</v>
      </c>
      <c r="H3531" s="569" t="s">
        <v>41</v>
      </c>
      <c r="I3531" s="575" t="s">
        <v>54</v>
      </c>
      <c r="J3531" s="569" t="s">
        <v>116</v>
      </c>
      <c r="K3531" s="569" t="s">
        <v>466</v>
      </c>
      <c r="L3531" s="570">
        <v>0.5</v>
      </c>
      <c r="M3531" s="571">
        <v>0.1421153655878874</v>
      </c>
      <c r="N3531" s="572">
        <v>0.9271452166874703</v>
      </c>
      <c r="O3531" s="668" t="s">
        <v>382</v>
      </c>
      <c r="P3531" s="668" t="s">
        <v>116</v>
      </c>
      <c r="Q3531" s="574" t="s">
        <v>12249</v>
      </c>
      <c r="R3531" s="574" t="s">
        <v>12250</v>
      </c>
      <c r="S3531" s="574" t="s">
        <v>12241</v>
      </c>
      <c r="T3531" s="574" t="s">
        <v>12231</v>
      </c>
      <c r="U3531" s="574" t="s">
        <v>12251</v>
      </c>
      <c r="V3531" s="574" t="s">
        <v>12252</v>
      </c>
      <c r="W3531" s="575" t="s">
        <v>12253</v>
      </c>
      <c r="X3531" s="575" t="s">
        <v>12254</v>
      </c>
      <c r="Y3531" s="576" t="s">
        <v>12246</v>
      </c>
      <c r="Z3531" s="577" t="s">
        <v>12255</v>
      </c>
      <c r="AA3531" s="578" t="s">
        <v>12256</v>
      </c>
      <c r="AE3531"/>
    </row>
    <row r="3532" spans="1:31" s="563" customFormat="1">
      <c r="A3532"/>
      <c r="B3532"/>
      <c r="C3532" s="568">
        <v>2029</v>
      </c>
      <c r="D3532" s="569" t="s">
        <v>101</v>
      </c>
      <c r="E3532" s="569" t="s">
        <v>356</v>
      </c>
      <c r="F3532" s="573" t="s">
        <v>462</v>
      </c>
      <c r="G3532" s="569" t="s">
        <v>42</v>
      </c>
      <c r="H3532" s="569" t="s">
        <v>41</v>
      </c>
      <c r="I3532" s="575" t="s">
        <v>54</v>
      </c>
      <c r="J3532" s="569" t="s">
        <v>109</v>
      </c>
      <c r="K3532" s="569" t="s">
        <v>106</v>
      </c>
      <c r="L3532" s="570">
        <v>1</v>
      </c>
      <c r="M3532" s="571">
        <v>0.56852924176558617</v>
      </c>
      <c r="N3532" s="572">
        <v>37.08580866749881</v>
      </c>
      <c r="O3532" s="668" t="s">
        <v>381</v>
      </c>
      <c r="P3532" s="668" t="s">
        <v>109</v>
      </c>
      <c r="Q3532" s="574" t="s">
        <v>12257</v>
      </c>
      <c r="R3532" s="574" t="s">
        <v>12258</v>
      </c>
      <c r="S3532" s="574" t="s">
        <v>12259</v>
      </c>
      <c r="T3532" s="574" t="s">
        <v>12231</v>
      </c>
      <c r="U3532" s="574" t="s">
        <v>12260</v>
      </c>
      <c r="V3532" s="574" t="s">
        <v>12261</v>
      </c>
      <c r="W3532" s="575" t="s">
        <v>12262</v>
      </c>
      <c r="X3532" s="575" t="s">
        <v>12263</v>
      </c>
      <c r="Y3532" s="576" t="s">
        <v>12264</v>
      </c>
      <c r="Z3532" s="577" t="s">
        <v>12265</v>
      </c>
      <c r="AA3532" s="578" t="s">
        <v>12266</v>
      </c>
      <c r="AE3532"/>
    </row>
    <row r="3533" spans="1:31" s="563" customFormat="1">
      <c r="A3533"/>
      <c r="B3533"/>
      <c r="C3533" s="568">
        <v>2029</v>
      </c>
      <c r="D3533" s="569" t="s">
        <v>101</v>
      </c>
      <c r="E3533" s="569" t="s">
        <v>356</v>
      </c>
      <c r="F3533" s="573" t="s">
        <v>462</v>
      </c>
      <c r="G3533" s="569" t="s">
        <v>42</v>
      </c>
      <c r="H3533" s="569" t="s">
        <v>41</v>
      </c>
      <c r="I3533" s="575" t="s">
        <v>54</v>
      </c>
      <c r="J3533" s="569" t="s">
        <v>350</v>
      </c>
      <c r="K3533" s="569" t="s">
        <v>330</v>
      </c>
      <c r="L3533" s="570">
        <v>1</v>
      </c>
      <c r="M3533" s="571">
        <v>0.55272539232560747</v>
      </c>
      <c r="N3533" s="572">
        <v>78.292262742497485</v>
      </c>
      <c r="O3533" s="668" t="s">
        <v>151</v>
      </c>
      <c r="P3533" s="668" t="s">
        <v>350</v>
      </c>
      <c r="Q3533" s="574" t="s">
        <v>12267</v>
      </c>
      <c r="R3533" s="574" t="s">
        <v>12268</v>
      </c>
      <c r="S3533" s="574" t="s">
        <v>12269</v>
      </c>
      <c r="T3533" s="574" t="s">
        <v>12231</v>
      </c>
      <c r="U3533" s="574" t="s">
        <v>12270</v>
      </c>
      <c r="V3533" s="574" t="s">
        <v>12271</v>
      </c>
      <c r="W3533" s="575" t="s">
        <v>12272</v>
      </c>
      <c r="X3533" s="575" t="s">
        <v>12273</v>
      </c>
      <c r="Y3533" s="576" t="s">
        <v>12274</v>
      </c>
      <c r="Z3533" s="577" t="s">
        <v>12275</v>
      </c>
      <c r="AA3533" s="578" t="s">
        <v>12276</v>
      </c>
      <c r="AE3533"/>
    </row>
    <row r="3534" spans="1:31" s="563" customFormat="1">
      <c r="A3534"/>
      <c r="B3534"/>
      <c r="C3534" s="568">
        <v>2029</v>
      </c>
      <c r="D3534" s="569" t="s">
        <v>101</v>
      </c>
      <c r="E3534" s="569" t="s">
        <v>356</v>
      </c>
      <c r="F3534" s="573" t="s">
        <v>462</v>
      </c>
      <c r="G3534" s="569" t="s">
        <v>42</v>
      </c>
      <c r="H3534" s="569" t="s">
        <v>41</v>
      </c>
      <c r="I3534" s="575" t="s">
        <v>54</v>
      </c>
      <c r="J3534" s="569" t="s">
        <v>99</v>
      </c>
      <c r="K3534" s="569" t="s">
        <v>467</v>
      </c>
      <c r="L3534" s="570">
        <v>1</v>
      </c>
      <c r="M3534" s="571">
        <v>5.8535725180913878E-2</v>
      </c>
      <c r="N3534" s="572">
        <v>70.463036468247722</v>
      </c>
      <c r="O3534" s="668" t="s">
        <v>151</v>
      </c>
      <c r="P3534" s="668" t="s">
        <v>99</v>
      </c>
      <c r="Q3534" s="574" t="s">
        <v>12277</v>
      </c>
      <c r="R3534" s="574" t="s">
        <v>12278</v>
      </c>
      <c r="S3534" s="574" t="s">
        <v>12279</v>
      </c>
      <c r="T3534" s="574" t="s">
        <v>12231</v>
      </c>
      <c r="U3534" s="574" t="s">
        <v>12280</v>
      </c>
      <c r="V3534" s="574" t="s">
        <v>12281</v>
      </c>
      <c r="W3534" s="575" t="s">
        <v>12282</v>
      </c>
      <c r="X3534" s="575" t="s">
        <v>12283</v>
      </c>
      <c r="Y3534" s="576" t="s">
        <v>12284</v>
      </c>
      <c r="Z3534" s="577" t="s">
        <v>12285</v>
      </c>
      <c r="AA3534" s="578" t="s">
        <v>12286</v>
      </c>
      <c r="AE3534"/>
    </row>
    <row r="3535" spans="1:31" s="563" customFormat="1">
      <c r="A3535"/>
      <c r="B3535"/>
      <c r="C3535" s="568">
        <v>2029</v>
      </c>
      <c r="D3535" s="569" t="s">
        <v>101</v>
      </c>
      <c r="E3535" s="569" t="s">
        <v>356</v>
      </c>
      <c r="F3535" s="573" t="s">
        <v>462</v>
      </c>
      <c r="G3535" s="569" t="s">
        <v>42</v>
      </c>
      <c r="H3535" s="569" t="s">
        <v>41</v>
      </c>
      <c r="I3535" s="575" t="s">
        <v>54</v>
      </c>
      <c r="J3535" s="569" t="s">
        <v>96</v>
      </c>
      <c r="K3535" s="569" t="s">
        <v>467</v>
      </c>
      <c r="L3535" s="570">
        <v>1</v>
      </c>
      <c r="M3535" s="571">
        <v>6.5143597004097432E-3</v>
      </c>
      <c r="N3535" s="572">
        <v>15.658452548499497</v>
      </c>
      <c r="O3535" s="668" t="s">
        <v>151</v>
      </c>
      <c r="P3535" s="668" t="s">
        <v>96</v>
      </c>
      <c r="Q3535" s="574" t="s">
        <v>12277</v>
      </c>
      <c r="R3535" s="574" t="s">
        <v>12278</v>
      </c>
      <c r="S3535" s="574" t="s">
        <v>12287</v>
      </c>
      <c r="T3535" s="574" t="s">
        <v>12231</v>
      </c>
      <c r="U3535" s="574" t="s">
        <v>12288</v>
      </c>
      <c r="V3535" s="574" t="s">
        <v>12289</v>
      </c>
      <c r="W3535" s="575" t="s">
        <v>12282</v>
      </c>
      <c r="X3535" s="575" t="s">
        <v>12283</v>
      </c>
      <c r="Y3535" s="576" t="s">
        <v>12290</v>
      </c>
      <c r="Z3535" s="577" t="s">
        <v>12291</v>
      </c>
      <c r="AA3535" s="578" t="s">
        <v>12286</v>
      </c>
      <c r="AE3535"/>
    </row>
    <row r="3536" spans="1:31" s="563" customFormat="1">
      <c r="A3536"/>
      <c r="B3536"/>
      <c r="C3536" s="568">
        <v>2029</v>
      </c>
      <c r="D3536" s="569" t="s">
        <v>101</v>
      </c>
      <c r="E3536" s="569" t="s">
        <v>356</v>
      </c>
      <c r="F3536" s="573" t="s">
        <v>462</v>
      </c>
      <c r="G3536" s="569" t="s">
        <v>42</v>
      </c>
      <c r="H3536" s="569" t="s">
        <v>41</v>
      </c>
      <c r="I3536" s="575" t="s">
        <v>54</v>
      </c>
      <c r="J3536" s="569" t="s">
        <v>87</v>
      </c>
      <c r="K3536" s="569" t="s">
        <v>468</v>
      </c>
      <c r="L3536" s="570">
        <v>0.85</v>
      </c>
      <c r="M3536" s="571">
        <v>0.44637435971882305</v>
      </c>
      <c r="N3536" s="572">
        <v>29.946790499005285</v>
      </c>
      <c r="O3536" s="668" t="s">
        <v>151</v>
      </c>
      <c r="P3536" s="668" t="s">
        <v>87</v>
      </c>
      <c r="Q3536" s="574" t="s">
        <v>12292</v>
      </c>
      <c r="R3536" s="574" t="s">
        <v>12293</v>
      </c>
      <c r="S3536" s="574" t="s">
        <v>12294</v>
      </c>
      <c r="T3536" s="574" t="s">
        <v>12231</v>
      </c>
      <c r="U3536" s="574" t="s">
        <v>12295</v>
      </c>
      <c r="V3536" s="574" t="s">
        <v>12296</v>
      </c>
      <c r="W3536" s="575" t="s">
        <v>12297</v>
      </c>
      <c r="X3536" s="575" t="s">
        <v>12298</v>
      </c>
      <c r="Y3536" s="576" t="s">
        <v>12299</v>
      </c>
      <c r="Z3536" s="577" t="s">
        <v>12300</v>
      </c>
      <c r="AA3536" s="578" t="s">
        <v>12301</v>
      </c>
      <c r="AE3536"/>
    </row>
    <row r="3537" spans="1:31" s="563" customFormat="1">
      <c r="A3537"/>
      <c r="B3537"/>
      <c r="C3537" s="568">
        <v>2029</v>
      </c>
      <c r="D3537" s="569" t="s">
        <v>101</v>
      </c>
      <c r="E3537" s="569" t="s">
        <v>356</v>
      </c>
      <c r="F3537" s="573" t="s">
        <v>462</v>
      </c>
      <c r="G3537" s="569" t="s">
        <v>42</v>
      </c>
      <c r="H3537" s="569" t="s">
        <v>41</v>
      </c>
      <c r="I3537" s="575" t="s">
        <v>54</v>
      </c>
      <c r="J3537" s="569" t="s">
        <v>87</v>
      </c>
      <c r="K3537" s="569" t="s">
        <v>106</v>
      </c>
      <c r="L3537" s="570">
        <v>7.4999999999999997E-2</v>
      </c>
      <c r="M3537" s="571">
        <v>3.9385972916366731E-2</v>
      </c>
      <c r="N3537" s="572">
        <v>2.6423638675592898</v>
      </c>
      <c r="O3537" s="668" t="s">
        <v>151</v>
      </c>
      <c r="P3537" s="668" t="s">
        <v>87</v>
      </c>
      <c r="Q3537" s="574" t="s">
        <v>12257</v>
      </c>
      <c r="R3537" s="574" t="s">
        <v>12258</v>
      </c>
      <c r="S3537" s="574" t="s">
        <v>12294</v>
      </c>
      <c r="T3537" s="574" t="s">
        <v>12231</v>
      </c>
      <c r="U3537" s="574" t="s">
        <v>12302</v>
      </c>
      <c r="V3537" s="574" t="s">
        <v>12303</v>
      </c>
      <c r="W3537" s="575" t="s">
        <v>12262</v>
      </c>
      <c r="X3537" s="575" t="s">
        <v>12263</v>
      </c>
      <c r="Y3537" s="576" t="s">
        <v>12299</v>
      </c>
      <c r="Z3537" s="577" t="s">
        <v>12304</v>
      </c>
      <c r="AA3537" s="578" t="s">
        <v>12266</v>
      </c>
      <c r="AE3537"/>
    </row>
    <row r="3538" spans="1:31" s="563" customFormat="1">
      <c r="A3538"/>
      <c r="B3538"/>
      <c r="C3538" s="568">
        <v>2029</v>
      </c>
      <c r="D3538" s="569" t="s">
        <v>101</v>
      </c>
      <c r="E3538" s="569" t="s">
        <v>356</v>
      </c>
      <c r="F3538" s="573" t="s">
        <v>462</v>
      </c>
      <c r="G3538" s="569" t="s">
        <v>42</v>
      </c>
      <c r="H3538" s="569" t="s">
        <v>41</v>
      </c>
      <c r="I3538" s="575" t="s">
        <v>54</v>
      </c>
      <c r="J3538" s="569" t="s">
        <v>87</v>
      </c>
      <c r="K3538" s="569" t="s">
        <v>104</v>
      </c>
      <c r="L3538" s="570">
        <v>7.4999999999999997E-2</v>
      </c>
      <c r="M3538" s="571">
        <v>3.9385972916366731E-2</v>
      </c>
      <c r="N3538" s="572">
        <v>2.6423638675592898</v>
      </c>
      <c r="O3538" s="668" t="s">
        <v>151</v>
      </c>
      <c r="P3538" s="668" t="s">
        <v>87</v>
      </c>
      <c r="Q3538" s="574" t="s">
        <v>12305</v>
      </c>
      <c r="R3538" s="574" t="s">
        <v>12306</v>
      </c>
      <c r="S3538" s="574" t="s">
        <v>12294</v>
      </c>
      <c r="T3538" s="574" t="s">
        <v>12231</v>
      </c>
      <c r="U3538" s="574" t="s">
        <v>12307</v>
      </c>
      <c r="V3538" s="574" t="s">
        <v>12308</v>
      </c>
      <c r="W3538" s="575" t="s">
        <v>12309</v>
      </c>
      <c r="X3538" s="575" t="s">
        <v>12310</v>
      </c>
      <c r="Y3538" s="576" t="s">
        <v>12299</v>
      </c>
      <c r="Z3538" s="577" t="s">
        <v>12311</v>
      </c>
      <c r="AA3538" s="578" t="s">
        <v>12312</v>
      </c>
      <c r="AE3538"/>
    </row>
    <row r="3539" spans="1:31" s="563" customFormat="1">
      <c r="A3539"/>
      <c r="B3539"/>
      <c r="C3539" s="568">
        <v>2029</v>
      </c>
      <c r="D3539" s="569" t="s">
        <v>101</v>
      </c>
      <c r="E3539" s="569" t="s">
        <v>356</v>
      </c>
      <c r="F3539" s="573" t="s">
        <v>462</v>
      </c>
      <c r="G3539" s="569" t="s">
        <v>42</v>
      </c>
      <c r="H3539" s="569" t="s">
        <v>41</v>
      </c>
      <c r="I3539" s="575" t="s">
        <v>54</v>
      </c>
      <c r="J3539" s="569" t="s">
        <v>83</v>
      </c>
      <c r="K3539" s="569" t="s">
        <v>81</v>
      </c>
      <c r="L3539" s="570">
        <v>1</v>
      </c>
      <c r="M3539" s="571">
        <v>1.2309885104990641</v>
      </c>
      <c r="N3539" s="572">
        <v>5.9664103676179128</v>
      </c>
      <c r="O3539" s="668" t="s">
        <v>382</v>
      </c>
      <c r="P3539" s="668" t="s">
        <v>83</v>
      </c>
      <c r="Q3539" s="574" t="s">
        <v>12313</v>
      </c>
      <c r="R3539" s="574" t="s">
        <v>12314</v>
      </c>
      <c r="S3539" s="574" t="s">
        <v>12315</v>
      </c>
      <c r="T3539" s="574" t="s">
        <v>12231</v>
      </c>
      <c r="U3539" s="574" t="s">
        <v>12316</v>
      </c>
      <c r="V3539" s="574" t="s">
        <v>12317</v>
      </c>
      <c r="W3539" s="575" t="s">
        <v>12318</v>
      </c>
      <c r="X3539" s="575" t="s">
        <v>12319</v>
      </c>
      <c r="Y3539" s="576" t="s">
        <v>12320</v>
      </c>
      <c r="Z3539" s="577" t="s">
        <v>12321</v>
      </c>
      <c r="AA3539" s="578" t="s">
        <v>12322</v>
      </c>
      <c r="AE3539"/>
    </row>
    <row r="3540" spans="1:31" s="563" customFormat="1">
      <c r="A3540"/>
      <c r="B3540"/>
      <c r="C3540" s="568">
        <v>2029</v>
      </c>
      <c r="D3540" s="569" t="s">
        <v>101</v>
      </c>
      <c r="E3540" s="569" t="s">
        <v>356</v>
      </c>
      <c r="F3540" s="573" t="s">
        <v>462</v>
      </c>
      <c r="G3540" s="569" t="s">
        <v>42</v>
      </c>
      <c r="H3540" s="569" t="s">
        <v>41</v>
      </c>
      <c r="I3540" s="575" t="s">
        <v>54</v>
      </c>
      <c r="J3540" s="569" t="s">
        <v>77</v>
      </c>
      <c r="K3540" s="569" t="s">
        <v>469</v>
      </c>
      <c r="L3540" s="570">
        <v>0.9</v>
      </c>
      <c r="M3540" s="571">
        <v>1.5151676801019145</v>
      </c>
      <c r="N3540" s="572">
        <v>82.611835859324941</v>
      </c>
      <c r="O3540" s="668" t="s">
        <v>381</v>
      </c>
      <c r="P3540" s="668" t="s">
        <v>77</v>
      </c>
      <c r="Q3540" s="574" t="s">
        <v>12323</v>
      </c>
      <c r="R3540" s="574" t="s">
        <v>12324</v>
      </c>
      <c r="S3540" s="574" t="s">
        <v>12325</v>
      </c>
      <c r="T3540" s="574" t="s">
        <v>12231</v>
      </c>
      <c r="U3540" s="574" t="s">
        <v>12326</v>
      </c>
      <c r="V3540" s="574" t="s">
        <v>12327</v>
      </c>
      <c r="W3540" s="575" t="s">
        <v>12328</v>
      </c>
      <c r="X3540" s="575" t="s">
        <v>12329</v>
      </c>
      <c r="Y3540" s="576" t="s">
        <v>12330</v>
      </c>
      <c r="Z3540" s="577" t="s">
        <v>12331</v>
      </c>
      <c r="AA3540" s="578" t="s">
        <v>12332</v>
      </c>
      <c r="AE3540"/>
    </row>
    <row r="3541" spans="1:31" s="563" customFormat="1">
      <c r="A3541"/>
      <c r="B3541"/>
      <c r="C3541" s="568">
        <v>2029</v>
      </c>
      <c r="D3541" s="569" t="s">
        <v>101</v>
      </c>
      <c r="E3541" s="569" t="s">
        <v>356</v>
      </c>
      <c r="F3541" s="573" t="s">
        <v>462</v>
      </c>
      <c r="G3541" s="569" t="s">
        <v>42</v>
      </c>
      <c r="H3541" s="569" t="s">
        <v>41</v>
      </c>
      <c r="I3541" s="575" t="s">
        <v>54</v>
      </c>
      <c r="J3541" s="569" t="s">
        <v>77</v>
      </c>
      <c r="K3541" s="569" t="s">
        <v>93</v>
      </c>
      <c r="L3541" s="570">
        <v>0.1</v>
      </c>
      <c r="M3541" s="571">
        <v>0.16835196445576828</v>
      </c>
      <c r="N3541" s="572">
        <v>9.1790928732583268</v>
      </c>
      <c r="O3541" s="668" t="s">
        <v>381</v>
      </c>
      <c r="P3541" s="668" t="s">
        <v>77</v>
      </c>
      <c r="Q3541" s="574" t="s">
        <v>12333</v>
      </c>
      <c r="R3541" s="574" t="s">
        <v>12334</v>
      </c>
      <c r="S3541" s="574" t="s">
        <v>12325</v>
      </c>
      <c r="T3541" s="574" t="s">
        <v>12231</v>
      </c>
      <c r="U3541" s="574" t="s">
        <v>12335</v>
      </c>
      <c r="V3541" s="574" t="s">
        <v>12336</v>
      </c>
      <c r="W3541" s="575" t="s">
        <v>12337</v>
      </c>
      <c r="X3541" s="575" t="s">
        <v>12338</v>
      </c>
      <c r="Y3541" s="576" t="s">
        <v>12330</v>
      </c>
      <c r="Z3541" s="577" t="s">
        <v>12339</v>
      </c>
      <c r="AA3541" s="578" t="s">
        <v>12340</v>
      </c>
      <c r="AE3541"/>
    </row>
    <row r="3542" spans="1:31" s="563" customFormat="1">
      <c r="A3542"/>
      <c r="B3542"/>
      <c r="C3542" s="568">
        <v>2029</v>
      </c>
      <c r="D3542" s="569" t="s">
        <v>101</v>
      </c>
      <c r="E3542" s="569" t="s">
        <v>356</v>
      </c>
      <c r="F3542" s="573" t="s">
        <v>462</v>
      </c>
      <c r="G3542" s="569" t="s">
        <v>42</v>
      </c>
      <c r="H3542" s="569" t="s">
        <v>41</v>
      </c>
      <c r="I3542" s="575" t="s">
        <v>54</v>
      </c>
      <c r="J3542" s="569" t="s">
        <v>349</v>
      </c>
      <c r="K3542" s="569" t="s">
        <v>467</v>
      </c>
      <c r="L3542" s="570">
        <v>0.4</v>
      </c>
      <c r="M3542" s="571">
        <v>0.35052625497594636</v>
      </c>
      <c r="N3542" s="572">
        <v>46.975357645498491</v>
      </c>
      <c r="O3542" s="668" t="s">
        <v>151</v>
      </c>
      <c r="P3542" s="668" t="s">
        <v>349</v>
      </c>
      <c r="Q3542" s="574" t="s">
        <v>12277</v>
      </c>
      <c r="R3542" s="574" t="s">
        <v>12278</v>
      </c>
      <c r="S3542" s="574" t="s">
        <v>12341</v>
      </c>
      <c r="T3542" s="574" t="s">
        <v>12231</v>
      </c>
      <c r="U3542" s="574" t="s">
        <v>12342</v>
      </c>
      <c r="V3542" s="574" t="s">
        <v>12343</v>
      </c>
      <c r="W3542" s="575" t="s">
        <v>12282</v>
      </c>
      <c r="X3542" s="575" t="s">
        <v>12283</v>
      </c>
      <c r="Y3542" s="576" t="s">
        <v>12344</v>
      </c>
      <c r="Z3542" s="577" t="s">
        <v>12345</v>
      </c>
      <c r="AA3542" s="578" t="s">
        <v>12286</v>
      </c>
      <c r="AE3542"/>
    </row>
    <row r="3543" spans="1:31" s="563" customFormat="1">
      <c r="A3543"/>
      <c r="B3543"/>
      <c r="C3543" s="568">
        <v>2029</v>
      </c>
      <c r="D3543" s="569" t="s">
        <v>101</v>
      </c>
      <c r="E3543" s="569" t="s">
        <v>356</v>
      </c>
      <c r="F3543" s="573" t="s">
        <v>462</v>
      </c>
      <c r="G3543" s="569" t="s">
        <v>42</v>
      </c>
      <c r="H3543" s="569" t="s">
        <v>41</v>
      </c>
      <c r="I3543" s="575" t="s">
        <v>54</v>
      </c>
      <c r="J3543" s="569" t="s">
        <v>349</v>
      </c>
      <c r="K3543" s="569" t="s">
        <v>104</v>
      </c>
      <c r="L3543" s="570">
        <v>0.6</v>
      </c>
      <c r="M3543" s="571">
        <v>0.52578938246391949</v>
      </c>
      <c r="N3543" s="572">
        <v>70.463036468247736</v>
      </c>
      <c r="O3543" s="668" t="s">
        <v>151</v>
      </c>
      <c r="P3543" s="668" t="s">
        <v>349</v>
      </c>
      <c r="Q3543" s="574" t="s">
        <v>12305</v>
      </c>
      <c r="R3543" s="574" t="s">
        <v>12306</v>
      </c>
      <c r="S3543" s="574" t="s">
        <v>12341</v>
      </c>
      <c r="T3543" s="574" t="s">
        <v>12231</v>
      </c>
      <c r="U3543" s="574" t="s">
        <v>12346</v>
      </c>
      <c r="V3543" s="574" t="s">
        <v>12347</v>
      </c>
      <c r="W3543" s="575" t="s">
        <v>12309</v>
      </c>
      <c r="X3543" s="575" t="s">
        <v>12310</v>
      </c>
      <c r="Y3543" s="576" t="s">
        <v>12344</v>
      </c>
      <c r="Z3543" s="577" t="s">
        <v>12348</v>
      </c>
      <c r="AA3543" s="578" t="s">
        <v>12312</v>
      </c>
      <c r="AE3543"/>
    </row>
    <row r="3544" spans="1:31" s="563" customFormat="1">
      <c r="A3544"/>
      <c r="B3544"/>
      <c r="C3544" s="568">
        <v>2029</v>
      </c>
      <c r="D3544" s="569" t="s">
        <v>101</v>
      </c>
      <c r="E3544" s="569" t="s">
        <v>356</v>
      </c>
      <c r="F3544" s="573" t="s">
        <v>462</v>
      </c>
      <c r="G3544" s="569" t="s">
        <v>42</v>
      </c>
      <c r="H3544" s="569" t="s">
        <v>41</v>
      </c>
      <c r="I3544" s="575" t="s">
        <v>54</v>
      </c>
      <c r="J3544" s="569" t="s">
        <v>76</v>
      </c>
      <c r="K3544" s="569" t="s">
        <v>467</v>
      </c>
      <c r="L3544" s="570">
        <v>0.6</v>
      </c>
      <c r="M3544" s="571">
        <v>9.3489274602223896E-3</v>
      </c>
      <c r="N3544" s="572">
        <v>11.274085834919639</v>
      </c>
      <c r="O3544" s="668" t="s">
        <v>151</v>
      </c>
      <c r="P3544" s="668" t="s">
        <v>76</v>
      </c>
      <c r="Q3544" s="574" t="s">
        <v>12277</v>
      </c>
      <c r="R3544" s="574" t="s">
        <v>12278</v>
      </c>
      <c r="S3544" s="574" t="s">
        <v>12349</v>
      </c>
      <c r="T3544" s="574" t="s">
        <v>12231</v>
      </c>
      <c r="U3544" s="574" t="s">
        <v>12350</v>
      </c>
      <c r="V3544" s="574" t="s">
        <v>12351</v>
      </c>
      <c r="W3544" s="575" t="s">
        <v>12282</v>
      </c>
      <c r="X3544" s="575" t="s">
        <v>12283</v>
      </c>
      <c r="Y3544" s="576" t="s">
        <v>12352</v>
      </c>
      <c r="Z3544" s="577" t="s">
        <v>12353</v>
      </c>
      <c r="AA3544" s="578" t="s">
        <v>12286</v>
      </c>
      <c r="AE3544"/>
    </row>
    <row r="3545" spans="1:31" s="563" customFormat="1">
      <c r="A3545"/>
      <c r="B3545"/>
      <c r="C3545" s="568">
        <v>2029</v>
      </c>
      <c r="D3545" s="569" t="s">
        <v>101</v>
      </c>
      <c r="E3545" s="569" t="s">
        <v>356</v>
      </c>
      <c r="F3545" s="573" t="s">
        <v>462</v>
      </c>
      <c r="G3545" s="569" t="s">
        <v>42</v>
      </c>
      <c r="H3545" s="569" t="s">
        <v>41</v>
      </c>
      <c r="I3545" s="575" t="s">
        <v>54</v>
      </c>
      <c r="J3545" s="569" t="s">
        <v>76</v>
      </c>
      <c r="K3545" s="569" t="s">
        <v>111</v>
      </c>
      <c r="L3545" s="570">
        <v>0.4</v>
      </c>
      <c r="M3545" s="571">
        <v>6.2326183068149264E-3</v>
      </c>
      <c r="N3545" s="572">
        <v>7.5160572232797591</v>
      </c>
      <c r="O3545" s="668" t="s">
        <v>151</v>
      </c>
      <c r="P3545" s="668" t="s">
        <v>76</v>
      </c>
      <c r="Q3545" s="574" t="s">
        <v>12354</v>
      </c>
      <c r="R3545" s="574" t="s">
        <v>12355</v>
      </c>
      <c r="S3545" s="574" t="s">
        <v>12349</v>
      </c>
      <c r="T3545" s="574" t="s">
        <v>12231</v>
      </c>
      <c r="U3545" s="574" t="s">
        <v>12356</v>
      </c>
      <c r="V3545" s="574" t="s">
        <v>12357</v>
      </c>
      <c r="W3545" s="575" t="s">
        <v>12358</v>
      </c>
      <c r="X3545" s="575" t="s">
        <v>12359</v>
      </c>
      <c r="Y3545" s="576" t="s">
        <v>12352</v>
      </c>
      <c r="Z3545" s="577" t="s">
        <v>12360</v>
      </c>
      <c r="AA3545" s="578" t="s">
        <v>12361</v>
      </c>
      <c r="AE3545"/>
    </row>
    <row r="3546" spans="1:31" s="563" customFormat="1">
      <c r="A3546"/>
      <c r="B3546"/>
      <c r="C3546" s="568">
        <v>2029</v>
      </c>
      <c r="D3546" s="569" t="s">
        <v>101</v>
      </c>
      <c r="E3546" s="569" t="s">
        <v>356</v>
      </c>
      <c r="F3546" s="573" t="s">
        <v>462</v>
      </c>
      <c r="G3546" s="569" t="s">
        <v>42</v>
      </c>
      <c r="H3546" s="569" t="s">
        <v>41</v>
      </c>
      <c r="I3546" s="575" t="s">
        <v>54</v>
      </c>
      <c r="J3546" s="569" t="s">
        <v>74</v>
      </c>
      <c r="K3546" s="569" t="s">
        <v>467</v>
      </c>
      <c r="L3546" s="570">
        <v>0.6</v>
      </c>
      <c r="M3546" s="571">
        <v>0.11737836745985904</v>
      </c>
      <c r="N3546" s="572">
        <v>120.7937768027104</v>
      </c>
      <c r="O3546" s="668" t="s">
        <v>151</v>
      </c>
      <c r="P3546" s="668" t="s">
        <v>74</v>
      </c>
      <c r="Q3546" s="574" t="s">
        <v>12277</v>
      </c>
      <c r="R3546" s="574" t="s">
        <v>12278</v>
      </c>
      <c r="S3546" s="574" t="s">
        <v>12362</v>
      </c>
      <c r="T3546" s="574" t="s">
        <v>12231</v>
      </c>
      <c r="U3546" s="574" t="s">
        <v>12363</v>
      </c>
      <c r="V3546" s="574" t="s">
        <v>12364</v>
      </c>
      <c r="W3546" s="575" t="s">
        <v>12282</v>
      </c>
      <c r="X3546" s="575" t="s">
        <v>12283</v>
      </c>
      <c r="Y3546" s="576" t="s">
        <v>12365</v>
      </c>
      <c r="Z3546" s="577" t="s">
        <v>12366</v>
      </c>
      <c r="AA3546" s="578" t="s">
        <v>12286</v>
      </c>
      <c r="AE3546"/>
    </row>
    <row r="3547" spans="1:31" s="563" customFormat="1">
      <c r="A3547"/>
      <c r="B3547"/>
      <c r="C3547" s="568">
        <v>2029</v>
      </c>
      <c r="D3547" s="569" t="s">
        <v>101</v>
      </c>
      <c r="E3547" s="569" t="s">
        <v>356</v>
      </c>
      <c r="F3547" s="573" t="s">
        <v>462</v>
      </c>
      <c r="G3547" s="569" t="s">
        <v>42</v>
      </c>
      <c r="H3547" s="569" t="s">
        <v>41</v>
      </c>
      <c r="I3547" s="575" t="s">
        <v>54</v>
      </c>
      <c r="J3547" s="569" t="s">
        <v>74</v>
      </c>
      <c r="K3547" s="569" t="s">
        <v>111</v>
      </c>
      <c r="L3547" s="570">
        <v>0.4</v>
      </c>
      <c r="M3547" s="571">
        <v>7.8252244973239363E-2</v>
      </c>
      <c r="N3547" s="572">
        <v>80.52918453514026</v>
      </c>
      <c r="O3547" s="668" t="s">
        <v>151</v>
      </c>
      <c r="P3547" s="668" t="s">
        <v>74</v>
      </c>
      <c r="Q3547" s="574" t="s">
        <v>12354</v>
      </c>
      <c r="R3547" s="574" t="s">
        <v>12355</v>
      </c>
      <c r="S3547" s="574" t="s">
        <v>12362</v>
      </c>
      <c r="T3547" s="574" t="s">
        <v>12231</v>
      </c>
      <c r="U3547" s="574" t="s">
        <v>12367</v>
      </c>
      <c r="V3547" s="574" t="s">
        <v>12368</v>
      </c>
      <c r="W3547" s="575" t="s">
        <v>12358</v>
      </c>
      <c r="X3547" s="575" t="s">
        <v>12359</v>
      </c>
      <c r="Y3547" s="576" t="s">
        <v>12365</v>
      </c>
      <c r="Z3547" s="577" t="s">
        <v>12369</v>
      </c>
      <c r="AA3547" s="578" t="s">
        <v>12361</v>
      </c>
      <c r="AE3547"/>
    </row>
    <row r="3548" spans="1:31" s="563" customFormat="1">
      <c r="A3548"/>
      <c r="B3548"/>
      <c r="C3548" s="568">
        <v>2029</v>
      </c>
      <c r="D3548" s="569" t="s">
        <v>101</v>
      </c>
      <c r="E3548" s="569" t="s">
        <v>356</v>
      </c>
      <c r="F3548" s="573" t="s">
        <v>462</v>
      </c>
      <c r="G3548" s="569" t="s">
        <v>42</v>
      </c>
      <c r="H3548" s="569" t="s">
        <v>41</v>
      </c>
      <c r="I3548" s="575" t="s">
        <v>54</v>
      </c>
      <c r="J3548" s="569" t="s">
        <v>351</v>
      </c>
      <c r="K3548" s="569" t="s">
        <v>100</v>
      </c>
      <c r="L3548" s="570">
        <v>1</v>
      </c>
      <c r="M3548" s="571">
        <v>0.50899492743523511</v>
      </c>
      <c r="N3548" s="572">
        <v>2.6619369332449145</v>
      </c>
      <c r="O3548" s="668" t="s">
        <v>151</v>
      </c>
      <c r="P3548" s="668" t="s">
        <v>351</v>
      </c>
      <c r="Q3548" s="574" t="s">
        <v>12370</v>
      </c>
      <c r="R3548" s="574" t="s">
        <v>12371</v>
      </c>
      <c r="S3548" s="574" t="s">
        <v>12372</v>
      </c>
      <c r="T3548" s="574" t="s">
        <v>12231</v>
      </c>
      <c r="U3548" s="574" t="s">
        <v>12373</v>
      </c>
      <c r="V3548" s="574" t="s">
        <v>12374</v>
      </c>
      <c r="W3548" s="575" t="s">
        <v>12375</v>
      </c>
      <c r="X3548" s="575" t="s">
        <v>12376</v>
      </c>
      <c r="Y3548" s="576" t="s">
        <v>12377</v>
      </c>
      <c r="Z3548" s="577" t="s">
        <v>12378</v>
      </c>
      <c r="AA3548" s="578" t="s">
        <v>12379</v>
      </c>
      <c r="AE3548"/>
    </row>
    <row r="3549" spans="1:31" s="563" customFormat="1">
      <c r="A3549"/>
      <c r="B3549"/>
      <c r="C3549" s="568">
        <v>2029</v>
      </c>
      <c r="D3549" s="569" t="s">
        <v>101</v>
      </c>
      <c r="E3549" s="569" t="s">
        <v>356</v>
      </c>
      <c r="F3549" s="573" t="s">
        <v>462</v>
      </c>
      <c r="G3549" s="569" t="s">
        <v>42</v>
      </c>
      <c r="H3549" s="569" t="s">
        <v>41</v>
      </c>
      <c r="I3549" s="575" t="s">
        <v>54</v>
      </c>
      <c r="J3549" s="569" t="s">
        <v>67</v>
      </c>
      <c r="K3549" s="569" t="s">
        <v>81</v>
      </c>
      <c r="L3549" s="570">
        <v>1</v>
      </c>
      <c r="M3549" s="571">
        <v>0.63029079853944558</v>
      </c>
      <c r="N3549" s="572">
        <v>3.8199741382053727</v>
      </c>
      <c r="O3549" s="668" t="s">
        <v>382</v>
      </c>
      <c r="P3549" s="668" t="s">
        <v>67</v>
      </c>
      <c r="Q3549" s="574" t="s">
        <v>12313</v>
      </c>
      <c r="R3549" s="574" t="s">
        <v>12314</v>
      </c>
      <c r="S3549" s="574" t="s">
        <v>12380</v>
      </c>
      <c r="T3549" s="574" t="s">
        <v>12231</v>
      </c>
      <c r="U3549" s="574" t="s">
        <v>12381</v>
      </c>
      <c r="V3549" s="574" t="s">
        <v>12382</v>
      </c>
      <c r="W3549" s="575" t="s">
        <v>12318</v>
      </c>
      <c r="X3549" s="575" t="s">
        <v>12319</v>
      </c>
      <c r="Y3549" s="576" t="s">
        <v>12383</v>
      </c>
      <c r="Z3549" s="577" t="s">
        <v>12384</v>
      </c>
      <c r="AA3549" s="578" t="s">
        <v>12322</v>
      </c>
      <c r="AE3549"/>
    </row>
    <row r="3550" spans="1:31" s="563" customFormat="1">
      <c r="A3550"/>
      <c r="B3550"/>
      <c r="C3550" s="568">
        <v>2029</v>
      </c>
      <c r="D3550" s="569" t="s">
        <v>101</v>
      </c>
      <c r="E3550" s="569" t="s">
        <v>356</v>
      </c>
      <c r="F3550" s="573" t="s">
        <v>462</v>
      </c>
      <c r="G3550" s="569" t="s">
        <v>42</v>
      </c>
      <c r="H3550" s="569" t="s">
        <v>41</v>
      </c>
      <c r="I3550" s="575" t="s">
        <v>54</v>
      </c>
      <c r="J3550" s="569" t="s">
        <v>66</v>
      </c>
      <c r="K3550" s="569" t="s">
        <v>115</v>
      </c>
      <c r="L3550" s="570">
        <v>0.15</v>
      </c>
      <c r="M3550" s="571">
        <v>0.25177769010453427</v>
      </c>
      <c r="N3550" s="572">
        <v>14.324903018270144</v>
      </c>
      <c r="O3550" s="668" t="s">
        <v>381</v>
      </c>
      <c r="P3550" s="668" t="s">
        <v>66</v>
      </c>
      <c r="Q3550" s="574" t="s">
        <v>12385</v>
      </c>
      <c r="R3550" s="574" t="s">
        <v>12386</v>
      </c>
      <c r="S3550" s="574" t="s">
        <v>12387</v>
      </c>
      <c r="T3550" s="574" t="s">
        <v>12231</v>
      </c>
      <c r="U3550" s="574" t="s">
        <v>12388</v>
      </c>
      <c r="V3550" s="574" t="s">
        <v>12389</v>
      </c>
      <c r="W3550" s="575" t="s">
        <v>12390</v>
      </c>
      <c r="X3550" s="575" t="s">
        <v>12391</v>
      </c>
      <c r="Y3550" s="576" t="s">
        <v>12392</v>
      </c>
      <c r="Z3550" s="577" t="s">
        <v>12393</v>
      </c>
      <c r="AA3550" s="578" t="s">
        <v>12394</v>
      </c>
      <c r="AE3550"/>
    </row>
    <row r="3551" spans="1:31" s="563" customFormat="1">
      <c r="A3551"/>
      <c r="B3551"/>
      <c r="C3551" s="568">
        <v>2029</v>
      </c>
      <c r="D3551" s="569" t="s">
        <v>101</v>
      </c>
      <c r="E3551" s="569" t="s">
        <v>356</v>
      </c>
      <c r="F3551" s="573" t="s">
        <v>462</v>
      </c>
      <c r="G3551" s="569" t="s">
        <v>42</v>
      </c>
      <c r="H3551" s="569" t="s">
        <v>41</v>
      </c>
      <c r="I3551" s="575" t="s">
        <v>54</v>
      </c>
      <c r="J3551" s="569" t="s">
        <v>66</v>
      </c>
      <c r="K3551" s="569" t="s">
        <v>310</v>
      </c>
      <c r="L3551" s="570">
        <v>0.4</v>
      </c>
      <c r="M3551" s="571">
        <v>0.67140717361209135</v>
      </c>
      <c r="N3551" s="572">
        <v>38.199741382053716</v>
      </c>
      <c r="O3551" s="668" t="s">
        <v>381</v>
      </c>
      <c r="P3551" s="668" t="s">
        <v>66</v>
      </c>
      <c r="Q3551" s="574" t="s">
        <v>12395</v>
      </c>
      <c r="R3551" s="574" t="s">
        <v>12396</v>
      </c>
      <c r="S3551" s="574" t="s">
        <v>12387</v>
      </c>
      <c r="T3551" s="574" t="s">
        <v>12231</v>
      </c>
      <c r="U3551" s="574" t="s">
        <v>12397</v>
      </c>
      <c r="V3551" s="574" t="s">
        <v>12398</v>
      </c>
      <c r="W3551" s="575" t="s">
        <v>12399</v>
      </c>
      <c r="X3551" s="575" t="s">
        <v>12400</v>
      </c>
      <c r="Y3551" s="576" t="s">
        <v>12392</v>
      </c>
      <c r="Z3551" s="577" t="s">
        <v>12401</v>
      </c>
      <c r="AA3551" s="578" t="s">
        <v>12402</v>
      </c>
      <c r="AE3551"/>
    </row>
    <row r="3552" spans="1:31" s="563" customFormat="1">
      <c r="A3552"/>
      <c r="B3552"/>
      <c r="C3552" s="568">
        <v>2029</v>
      </c>
      <c r="D3552" s="569" t="s">
        <v>101</v>
      </c>
      <c r="E3552" s="569" t="s">
        <v>356</v>
      </c>
      <c r="F3552" s="573" t="s">
        <v>462</v>
      </c>
      <c r="G3552" s="569" t="s">
        <v>42</v>
      </c>
      <c r="H3552" s="569" t="s">
        <v>41</v>
      </c>
      <c r="I3552" s="575" t="s">
        <v>54</v>
      </c>
      <c r="J3552" s="569" t="s">
        <v>66</v>
      </c>
      <c r="K3552" s="569" t="s">
        <v>79</v>
      </c>
      <c r="L3552" s="570">
        <v>0.45</v>
      </c>
      <c r="M3552" s="571">
        <v>0.75533307031360275</v>
      </c>
      <c r="N3552" s="572">
        <v>42.974709054810432</v>
      </c>
      <c r="O3552" s="668" t="s">
        <v>381</v>
      </c>
      <c r="P3552" s="668" t="s">
        <v>66</v>
      </c>
      <c r="Q3552" s="574" t="s">
        <v>12403</v>
      </c>
      <c r="R3552" s="574" t="s">
        <v>12404</v>
      </c>
      <c r="S3552" s="574" t="s">
        <v>12387</v>
      </c>
      <c r="T3552" s="574" t="s">
        <v>12231</v>
      </c>
      <c r="U3552" s="574" t="s">
        <v>12405</v>
      </c>
      <c r="V3552" s="574" t="s">
        <v>12406</v>
      </c>
      <c r="W3552" s="575" t="s">
        <v>12407</v>
      </c>
      <c r="X3552" s="575" t="s">
        <v>12408</v>
      </c>
      <c r="Y3552" s="576" t="s">
        <v>12392</v>
      </c>
      <c r="Z3552" s="577" t="s">
        <v>12409</v>
      </c>
      <c r="AA3552" s="578" t="s">
        <v>12410</v>
      </c>
      <c r="AE3552"/>
    </row>
    <row r="3553" spans="1:31" s="563" customFormat="1">
      <c r="A3553"/>
      <c r="B3553"/>
      <c r="C3553" s="568">
        <v>2029</v>
      </c>
      <c r="D3553" s="569" t="s">
        <v>101</v>
      </c>
      <c r="E3553" s="569" t="s">
        <v>356</v>
      </c>
      <c r="F3553" s="573" t="s">
        <v>462</v>
      </c>
      <c r="G3553" s="569" t="s">
        <v>42</v>
      </c>
      <c r="H3553" s="569" t="s">
        <v>41</v>
      </c>
      <c r="I3553" s="575" t="s">
        <v>54</v>
      </c>
      <c r="J3553" s="569" t="s">
        <v>348</v>
      </c>
      <c r="K3553" s="569" t="s">
        <v>469</v>
      </c>
      <c r="L3553" s="570">
        <v>1</v>
      </c>
      <c r="M3553" s="571">
        <v>1.5267101138781614</v>
      </c>
      <c r="N3553" s="572">
        <v>203.55988313049346</v>
      </c>
      <c r="O3553" s="668" t="s">
        <v>151</v>
      </c>
      <c r="P3553" s="668" t="s">
        <v>348</v>
      </c>
      <c r="Q3553" s="574" t="s">
        <v>12323</v>
      </c>
      <c r="R3553" s="574" t="s">
        <v>12324</v>
      </c>
      <c r="S3553" s="574" t="s">
        <v>12411</v>
      </c>
      <c r="T3553" s="574" t="s">
        <v>12231</v>
      </c>
      <c r="U3553" s="574" t="s">
        <v>12412</v>
      </c>
      <c r="V3553" s="574" t="s">
        <v>12413</v>
      </c>
      <c r="W3553" s="575" t="s">
        <v>12328</v>
      </c>
      <c r="X3553" s="575" t="s">
        <v>12329</v>
      </c>
      <c r="Y3553" s="576" t="s">
        <v>12414</v>
      </c>
      <c r="Z3553" s="577" t="s">
        <v>12415</v>
      </c>
      <c r="AA3553" s="578" t="s">
        <v>12332</v>
      </c>
      <c r="AE3553"/>
    </row>
    <row r="3554" spans="1:31" s="563" customFormat="1">
      <c r="A3554"/>
      <c r="B3554"/>
      <c r="C3554" s="568">
        <v>2029</v>
      </c>
      <c r="D3554" s="569" t="s">
        <v>101</v>
      </c>
      <c r="E3554" s="569" t="s">
        <v>357</v>
      </c>
      <c r="F3554" s="573" t="s">
        <v>462</v>
      </c>
      <c r="G3554" s="569" t="s">
        <v>42</v>
      </c>
      <c r="H3554" s="569" t="s">
        <v>41</v>
      </c>
      <c r="I3554" s="575" t="s">
        <v>54</v>
      </c>
      <c r="J3554" s="569" t="s">
        <v>352</v>
      </c>
      <c r="K3554" s="569" t="s">
        <v>346</v>
      </c>
      <c r="L3554" s="570">
        <v>1</v>
      </c>
      <c r="M3554" s="571">
        <v>3.5796548758774676</v>
      </c>
      <c r="N3554" s="572">
        <v>151.19496000000001</v>
      </c>
      <c r="O3554" s="668" t="s">
        <v>151</v>
      </c>
      <c r="P3554" s="668" t="s">
        <v>352</v>
      </c>
      <c r="Q3554" s="574" t="s">
        <v>12228</v>
      </c>
      <c r="R3554" s="574" t="s">
        <v>12229</v>
      </c>
      <c r="S3554" s="574" t="s">
        <v>12230</v>
      </c>
      <c r="T3554" s="574" t="s">
        <v>12231</v>
      </c>
      <c r="U3554" s="574" t="s">
        <v>12232</v>
      </c>
      <c r="V3554" s="574" t="s">
        <v>12233</v>
      </c>
      <c r="W3554" s="575" t="s">
        <v>12234</v>
      </c>
      <c r="X3554" s="575" t="s">
        <v>12235</v>
      </c>
      <c r="Y3554" s="576" t="s">
        <v>12236</v>
      </c>
      <c r="Z3554" s="577" t="s">
        <v>12416</v>
      </c>
      <c r="AA3554" s="578" t="s">
        <v>12417</v>
      </c>
      <c r="AE3554"/>
    </row>
    <row r="3555" spans="1:31" s="563" customFormat="1">
      <c r="A3555"/>
      <c r="B3555"/>
      <c r="C3555" s="568">
        <v>2029</v>
      </c>
      <c r="D3555" s="569" t="s">
        <v>101</v>
      </c>
      <c r="E3555" s="569" t="s">
        <v>357</v>
      </c>
      <c r="F3555" s="573" t="s">
        <v>462</v>
      </c>
      <c r="G3555" s="569" t="s">
        <v>42</v>
      </c>
      <c r="H3555" s="569" t="s">
        <v>41</v>
      </c>
      <c r="I3555" s="575" t="s">
        <v>54</v>
      </c>
      <c r="J3555" s="569" t="s">
        <v>116</v>
      </c>
      <c r="K3555" s="569" t="s">
        <v>90</v>
      </c>
      <c r="L3555" s="570">
        <v>0.5</v>
      </c>
      <c r="M3555" s="571">
        <v>3.1526672114915324</v>
      </c>
      <c r="N3555" s="572">
        <v>14.323733052631582</v>
      </c>
      <c r="O3555" s="668" t="s">
        <v>382</v>
      </c>
      <c r="P3555" s="668" t="s">
        <v>116</v>
      </c>
      <c r="Q3555" s="574" t="s">
        <v>12239</v>
      </c>
      <c r="R3555" s="574" t="s">
        <v>12240</v>
      </c>
      <c r="S3555" s="574" t="s">
        <v>12241</v>
      </c>
      <c r="T3555" s="574" t="s">
        <v>12231</v>
      </c>
      <c r="U3555" s="574" t="s">
        <v>12242</v>
      </c>
      <c r="V3555" s="574" t="s">
        <v>12243</v>
      </c>
      <c r="W3555" s="575" t="s">
        <v>12244</v>
      </c>
      <c r="X3555" s="575" t="s">
        <v>12245</v>
      </c>
      <c r="Y3555" s="576" t="s">
        <v>12246</v>
      </c>
      <c r="Z3555" s="577" t="s">
        <v>12418</v>
      </c>
      <c r="AA3555" s="578" t="s">
        <v>12419</v>
      </c>
      <c r="AE3555"/>
    </row>
    <row r="3556" spans="1:31" s="563" customFormat="1">
      <c r="A3556"/>
      <c r="B3556"/>
      <c r="C3556" s="568">
        <v>2029</v>
      </c>
      <c r="D3556" s="569" t="s">
        <v>101</v>
      </c>
      <c r="E3556" s="569" t="s">
        <v>357</v>
      </c>
      <c r="F3556" s="573" t="s">
        <v>462</v>
      </c>
      <c r="G3556" s="569" t="s">
        <v>42</v>
      </c>
      <c r="H3556" s="569" t="s">
        <v>41</v>
      </c>
      <c r="I3556" s="575" t="s">
        <v>54</v>
      </c>
      <c r="J3556" s="569" t="s">
        <v>116</v>
      </c>
      <c r="K3556" s="569" t="s">
        <v>466</v>
      </c>
      <c r="L3556" s="570">
        <v>0.5</v>
      </c>
      <c r="M3556" s="571">
        <v>3.1526672114915324</v>
      </c>
      <c r="N3556" s="572">
        <v>14.323733052631582</v>
      </c>
      <c r="O3556" s="668" t="s">
        <v>382</v>
      </c>
      <c r="P3556" s="668" t="s">
        <v>116</v>
      </c>
      <c r="Q3556" s="574" t="s">
        <v>12249</v>
      </c>
      <c r="R3556" s="574" t="s">
        <v>12250</v>
      </c>
      <c r="S3556" s="574" t="s">
        <v>12241</v>
      </c>
      <c r="T3556" s="574" t="s">
        <v>12231</v>
      </c>
      <c r="U3556" s="574" t="s">
        <v>12251</v>
      </c>
      <c r="V3556" s="574" t="s">
        <v>12252</v>
      </c>
      <c r="W3556" s="575" t="s">
        <v>12253</v>
      </c>
      <c r="X3556" s="575" t="s">
        <v>12254</v>
      </c>
      <c r="Y3556" s="576" t="s">
        <v>12246</v>
      </c>
      <c r="Z3556" s="577" t="s">
        <v>12420</v>
      </c>
      <c r="AA3556" s="578" t="s">
        <v>12421</v>
      </c>
      <c r="AE3556"/>
    </row>
    <row r="3557" spans="1:31" s="563" customFormat="1">
      <c r="A3557"/>
      <c r="B3557"/>
      <c r="C3557" s="568">
        <v>2029</v>
      </c>
      <c r="D3557" s="569" t="s">
        <v>101</v>
      </c>
      <c r="E3557" s="569" t="s">
        <v>357</v>
      </c>
      <c r="F3557" s="573" t="s">
        <v>462</v>
      </c>
      <c r="G3557" s="569" t="s">
        <v>42</v>
      </c>
      <c r="H3557" s="569" t="s">
        <v>41</v>
      </c>
      <c r="I3557" s="575" t="s">
        <v>54</v>
      </c>
      <c r="J3557" s="569" t="s">
        <v>109</v>
      </c>
      <c r="K3557" s="569" t="s">
        <v>106</v>
      </c>
      <c r="L3557" s="570">
        <v>1</v>
      </c>
      <c r="M3557" s="571">
        <v>14.137861848520693</v>
      </c>
      <c r="N3557" s="572">
        <v>572.94932210526326</v>
      </c>
      <c r="O3557" s="668" t="s">
        <v>381</v>
      </c>
      <c r="P3557" s="668" t="s">
        <v>109</v>
      </c>
      <c r="Q3557" s="574" t="s">
        <v>12257</v>
      </c>
      <c r="R3557" s="574" t="s">
        <v>12258</v>
      </c>
      <c r="S3557" s="574" t="s">
        <v>12259</v>
      </c>
      <c r="T3557" s="574" t="s">
        <v>12231</v>
      </c>
      <c r="U3557" s="574" t="s">
        <v>12260</v>
      </c>
      <c r="V3557" s="574" t="s">
        <v>12261</v>
      </c>
      <c r="W3557" s="575" t="s">
        <v>12262</v>
      </c>
      <c r="X3557" s="575" t="s">
        <v>12263</v>
      </c>
      <c r="Y3557" s="576" t="s">
        <v>12264</v>
      </c>
      <c r="Z3557" s="577" t="s">
        <v>12422</v>
      </c>
      <c r="AA3557" s="578" t="s">
        <v>12423</v>
      </c>
      <c r="AE3557"/>
    </row>
    <row r="3558" spans="1:31" s="563" customFormat="1">
      <c r="A3558"/>
      <c r="B3558"/>
      <c r="C3558" s="568">
        <v>2029</v>
      </c>
      <c r="D3558" s="569" t="s">
        <v>101</v>
      </c>
      <c r="E3558" s="569" t="s">
        <v>357</v>
      </c>
      <c r="F3558" s="573" t="s">
        <v>462</v>
      </c>
      <c r="G3558" s="569" t="s">
        <v>42</v>
      </c>
      <c r="H3558" s="569" t="s">
        <v>41</v>
      </c>
      <c r="I3558" s="575" t="s">
        <v>54</v>
      </c>
      <c r="J3558" s="569" t="s">
        <v>350</v>
      </c>
      <c r="K3558" s="569" t="s">
        <v>106</v>
      </c>
      <c r="L3558" s="570">
        <v>0.4</v>
      </c>
      <c r="M3558" s="571">
        <v>3.1367043988334169</v>
      </c>
      <c r="N3558" s="572">
        <v>387.05909760000003</v>
      </c>
      <c r="O3558" s="668" t="s">
        <v>151</v>
      </c>
      <c r="P3558" s="668" t="s">
        <v>350</v>
      </c>
      <c r="Q3558" s="574" t="s">
        <v>12257</v>
      </c>
      <c r="R3558" s="574" t="s">
        <v>12258</v>
      </c>
      <c r="S3558" s="574" t="s">
        <v>12269</v>
      </c>
      <c r="T3558" s="574" t="s">
        <v>12231</v>
      </c>
      <c r="U3558" s="574" t="s">
        <v>12424</v>
      </c>
      <c r="V3558" s="574" t="s">
        <v>12425</v>
      </c>
      <c r="W3558" s="575" t="s">
        <v>12262</v>
      </c>
      <c r="X3558" s="575" t="s">
        <v>12263</v>
      </c>
      <c r="Y3558" s="576" t="s">
        <v>12274</v>
      </c>
      <c r="Z3558" s="577" t="s">
        <v>12426</v>
      </c>
      <c r="AA3558" s="578" t="s">
        <v>12423</v>
      </c>
      <c r="AE3558"/>
    </row>
    <row r="3559" spans="1:31" s="563" customFormat="1">
      <c r="A3559"/>
      <c r="B3559"/>
      <c r="C3559" s="568">
        <v>2029</v>
      </c>
      <c r="D3559" s="569" t="s">
        <v>101</v>
      </c>
      <c r="E3559" s="569" t="s">
        <v>357</v>
      </c>
      <c r="F3559" s="573" t="s">
        <v>462</v>
      </c>
      <c r="G3559" s="569" t="s">
        <v>42</v>
      </c>
      <c r="H3559" s="569" t="s">
        <v>41</v>
      </c>
      <c r="I3559" s="575" t="s">
        <v>54</v>
      </c>
      <c r="J3559" s="569" t="s">
        <v>350</v>
      </c>
      <c r="K3559" s="569" t="s">
        <v>104</v>
      </c>
      <c r="L3559" s="570">
        <v>0.6</v>
      </c>
      <c r="M3559" s="571">
        <v>4.7050565982501258</v>
      </c>
      <c r="N3559" s="572">
        <v>580.58864640000013</v>
      </c>
      <c r="O3559" s="668" t="s">
        <v>151</v>
      </c>
      <c r="P3559" s="668" t="s">
        <v>350</v>
      </c>
      <c r="Q3559" s="574" t="s">
        <v>12305</v>
      </c>
      <c r="R3559" s="574" t="s">
        <v>12306</v>
      </c>
      <c r="S3559" s="574" t="s">
        <v>12269</v>
      </c>
      <c r="T3559" s="574" t="s">
        <v>12231</v>
      </c>
      <c r="U3559" s="574" t="s">
        <v>12427</v>
      </c>
      <c r="V3559" s="574" t="s">
        <v>12428</v>
      </c>
      <c r="W3559" s="575" t="s">
        <v>12309</v>
      </c>
      <c r="X3559" s="575" t="s">
        <v>12310</v>
      </c>
      <c r="Y3559" s="576" t="s">
        <v>12274</v>
      </c>
      <c r="Z3559" s="577" t="s">
        <v>12429</v>
      </c>
      <c r="AA3559" s="578" t="s">
        <v>12430</v>
      </c>
      <c r="AE3559"/>
    </row>
    <row r="3560" spans="1:31" s="563" customFormat="1">
      <c r="A3560"/>
      <c r="B3560"/>
      <c r="C3560" s="568">
        <v>2029</v>
      </c>
      <c r="D3560" s="569" t="s">
        <v>101</v>
      </c>
      <c r="E3560" s="569" t="s">
        <v>357</v>
      </c>
      <c r="F3560" s="573" t="s">
        <v>462</v>
      </c>
      <c r="G3560" s="569" t="s">
        <v>42</v>
      </c>
      <c r="H3560" s="569" t="s">
        <v>41</v>
      </c>
      <c r="I3560" s="575" t="s">
        <v>54</v>
      </c>
      <c r="J3560" s="569" t="s">
        <v>99</v>
      </c>
      <c r="K3560" s="569" t="s">
        <v>467</v>
      </c>
      <c r="L3560" s="570">
        <v>1</v>
      </c>
      <c r="M3560" s="571">
        <v>3.2572987787007937</v>
      </c>
      <c r="N3560" s="572">
        <v>846.691776</v>
      </c>
      <c r="O3560" s="668" t="s">
        <v>151</v>
      </c>
      <c r="P3560" s="668" t="s">
        <v>99</v>
      </c>
      <c r="Q3560" s="574" t="s">
        <v>12277</v>
      </c>
      <c r="R3560" s="574" t="s">
        <v>12278</v>
      </c>
      <c r="S3560" s="574" t="s">
        <v>12279</v>
      </c>
      <c r="T3560" s="574" t="s">
        <v>12231</v>
      </c>
      <c r="U3560" s="574" t="s">
        <v>12280</v>
      </c>
      <c r="V3560" s="574" t="s">
        <v>12281</v>
      </c>
      <c r="W3560" s="575" t="s">
        <v>12282</v>
      </c>
      <c r="X3560" s="575" t="s">
        <v>12283</v>
      </c>
      <c r="Y3560" s="576" t="s">
        <v>12284</v>
      </c>
      <c r="Z3560" s="577" t="s">
        <v>12431</v>
      </c>
      <c r="AA3560" s="578" t="s">
        <v>12432</v>
      </c>
      <c r="AE3560"/>
    </row>
    <row r="3561" spans="1:31" s="563" customFormat="1">
      <c r="A3561"/>
      <c r="B3561"/>
      <c r="C3561" s="568">
        <v>2029</v>
      </c>
      <c r="D3561" s="569" t="s">
        <v>101</v>
      </c>
      <c r="E3561" s="569" t="s">
        <v>357</v>
      </c>
      <c r="F3561" s="573" t="s">
        <v>462</v>
      </c>
      <c r="G3561" s="569" t="s">
        <v>42</v>
      </c>
      <c r="H3561" s="569" t="s">
        <v>41</v>
      </c>
      <c r="I3561" s="575" t="s">
        <v>54</v>
      </c>
      <c r="J3561" s="569" t="s">
        <v>96</v>
      </c>
      <c r="K3561" s="569" t="s">
        <v>467</v>
      </c>
      <c r="L3561" s="570">
        <v>1</v>
      </c>
      <c r="M3561" s="571">
        <v>5.6898507849229063E-2</v>
      </c>
      <c r="N3561" s="572">
        <v>120.95596800000001</v>
      </c>
      <c r="O3561" s="668" t="s">
        <v>151</v>
      </c>
      <c r="P3561" s="668" t="s">
        <v>96</v>
      </c>
      <c r="Q3561" s="574" t="s">
        <v>12277</v>
      </c>
      <c r="R3561" s="574" t="s">
        <v>12278</v>
      </c>
      <c r="S3561" s="574" t="s">
        <v>12287</v>
      </c>
      <c r="T3561" s="574" t="s">
        <v>12231</v>
      </c>
      <c r="U3561" s="574" t="s">
        <v>12288</v>
      </c>
      <c r="V3561" s="574" t="s">
        <v>12289</v>
      </c>
      <c r="W3561" s="575" t="s">
        <v>12282</v>
      </c>
      <c r="X3561" s="575" t="s">
        <v>12283</v>
      </c>
      <c r="Y3561" s="576" t="s">
        <v>12290</v>
      </c>
      <c r="Z3561" s="577" t="s">
        <v>12433</v>
      </c>
      <c r="AA3561" s="578" t="s">
        <v>12432</v>
      </c>
      <c r="AE3561"/>
    </row>
    <row r="3562" spans="1:31" s="563" customFormat="1">
      <c r="A3562"/>
      <c r="B3562"/>
      <c r="C3562" s="568">
        <v>2029</v>
      </c>
      <c r="D3562" s="569" t="s">
        <v>101</v>
      </c>
      <c r="E3562" s="569" t="s">
        <v>357</v>
      </c>
      <c r="F3562" s="573" t="s">
        <v>462</v>
      </c>
      <c r="G3562" s="569" t="s">
        <v>42</v>
      </c>
      <c r="H3562" s="569" t="s">
        <v>41</v>
      </c>
      <c r="I3562" s="575" t="s">
        <v>54</v>
      </c>
      <c r="J3562" s="569" t="s">
        <v>87</v>
      </c>
      <c r="K3562" s="569" t="s">
        <v>468</v>
      </c>
      <c r="L3562" s="570">
        <v>1</v>
      </c>
      <c r="M3562" s="571">
        <v>2.9596866913374305</v>
      </c>
      <c r="N3562" s="572">
        <v>136.07546399999998</v>
      </c>
      <c r="O3562" s="668" t="s">
        <v>151</v>
      </c>
      <c r="P3562" s="668" t="s">
        <v>87</v>
      </c>
      <c r="Q3562" s="574" t="s">
        <v>12292</v>
      </c>
      <c r="R3562" s="574" t="s">
        <v>12293</v>
      </c>
      <c r="S3562" s="574" t="s">
        <v>12294</v>
      </c>
      <c r="T3562" s="574" t="s">
        <v>12231</v>
      </c>
      <c r="U3562" s="574" t="s">
        <v>12295</v>
      </c>
      <c r="V3562" s="574" t="s">
        <v>12296</v>
      </c>
      <c r="W3562" s="575" t="s">
        <v>12297</v>
      </c>
      <c r="X3562" s="575" t="s">
        <v>12298</v>
      </c>
      <c r="Y3562" s="576" t="s">
        <v>12299</v>
      </c>
      <c r="Z3562" s="577" t="s">
        <v>12434</v>
      </c>
      <c r="AA3562" s="578" t="s">
        <v>12435</v>
      </c>
      <c r="AE3562"/>
    </row>
    <row r="3563" spans="1:31" s="563" customFormat="1">
      <c r="A3563"/>
      <c r="B3563"/>
      <c r="C3563" s="568">
        <v>2029</v>
      </c>
      <c r="D3563" s="569" t="s">
        <v>101</v>
      </c>
      <c r="E3563" s="569" t="s">
        <v>357</v>
      </c>
      <c r="F3563" s="573" t="s">
        <v>462</v>
      </c>
      <c r="G3563" s="569" t="s">
        <v>42</v>
      </c>
      <c r="H3563" s="569" t="s">
        <v>41</v>
      </c>
      <c r="I3563" s="575" t="s">
        <v>54</v>
      </c>
      <c r="J3563" s="569" t="s">
        <v>83</v>
      </c>
      <c r="K3563" s="569" t="s">
        <v>81</v>
      </c>
      <c r="L3563" s="570">
        <v>1</v>
      </c>
      <c r="M3563" s="571">
        <v>42.389395887125907</v>
      </c>
      <c r="N3563" s="572">
        <v>105.73219961379313</v>
      </c>
      <c r="O3563" s="668" t="s">
        <v>382</v>
      </c>
      <c r="P3563" s="668" t="s">
        <v>83</v>
      </c>
      <c r="Q3563" s="574" t="s">
        <v>12313</v>
      </c>
      <c r="R3563" s="574" t="s">
        <v>12314</v>
      </c>
      <c r="S3563" s="574" t="s">
        <v>12315</v>
      </c>
      <c r="T3563" s="574" t="s">
        <v>12231</v>
      </c>
      <c r="U3563" s="574" t="s">
        <v>12316</v>
      </c>
      <c r="V3563" s="574" t="s">
        <v>12317</v>
      </c>
      <c r="W3563" s="575" t="s">
        <v>12318</v>
      </c>
      <c r="X3563" s="575" t="s">
        <v>12319</v>
      </c>
      <c r="Y3563" s="576" t="s">
        <v>12320</v>
      </c>
      <c r="Z3563" s="577" t="s">
        <v>12436</v>
      </c>
      <c r="AA3563" s="578" t="s">
        <v>12437</v>
      </c>
      <c r="AE3563"/>
    </row>
    <row r="3564" spans="1:31" s="563" customFormat="1">
      <c r="A3564"/>
      <c r="B3564"/>
      <c r="C3564" s="568">
        <v>2029</v>
      </c>
      <c r="D3564" s="569" t="s">
        <v>101</v>
      </c>
      <c r="E3564" s="569" t="s">
        <v>357</v>
      </c>
      <c r="F3564" s="573" t="s">
        <v>462</v>
      </c>
      <c r="G3564" s="569" t="s">
        <v>42</v>
      </c>
      <c r="H3564" s="569" t="s">
        <v>41</v>
      </c>
      <c r="I3564" s="575" t="s">
        <v>54</v>
      </c>
      <c r="J3564" s="569" t="s">
        <v>77</v>
      </c>
      <c r="K3564" s="569" t="s">
        <v>106</v>
      </c>
      <c r="L3564" s="570">
        <v>0.4</v>
      </c>
      <c r="M3564" s="571">
        <v>21.617099482708312</v>
      </c>
      <c r="N3564" s="572">
        <v>650.65968993103456</v>
      </c>
      <c r="O3564" s="668" t="s">
        <v>381</v>
      </c>
      <c r="P3564" s="668" t="s">
        <v>77</v>
      </c>
      <c r="Q3564" s="574" t="s">
        <v>12257</v>
      </c>
      <c r="R3564" s="574" t="s">
        <v>12258</v>
      </c>
      <c r="S3564" s="574" t="s">
        <v>12325</v>
      </c>
      <c r="T3564" s="574" t="s">
        <v>12231</v>
      </c>
      <c r="U3564" s="574" t="s">
        <v>12438</v>
      </c>
      <c r="V3564" s="574" t="s">
        <v>12439</v>
      </c>
      <c r="W3564" s="575" t="s">
        <v>12262</v>
      </c>
      <c r="X3564" s="575" t="s">
        <v>12263</v>
      </c>
      <c r="Y3564" s="576" t="s">
        <v>12330</v>
      </c>
      <c r="Z3564" s="577" t="s">
        <v>12440</v>
      </c>
      <c r="AA3564" s="578" t="s">
        <v>12423</v>
      </c>
      <c r="AE3564"/>
    </row>
    <row r="3565" spans="1:31" s="563" customFormat="1">
      <c r="A3565"/>
      <c r="B3565"/>
      <c r="C3565" s="568">
        <v>2029</v>
      </c>
      <c r="D3565" s="569" t="s">
        <v>101</v>
      </c>
      <c r="E3565" s="569" t="s">
        <v>357</v>
      </c>
      <c r="F3565" s="573" t="s">
        <v>462</v>
      </c>
      <c r="G3565" s="569" t="s">
        <v>42</v>
      </c>
      <c r="H3565" s="569" t="s">
        <v>41</v>
      </c>
      <c r="I3565" s="575" t="s">
        <v>54</v>
      </c>
      <c r="J3565" s="569" t="s">
        <v>77</v>
      </c>
      <c r="K3565" s="569" t="s">
        <v>469</v>
      </c>
      <c r="L3565" s="570">
        <v>0.2</v>
      </c>
      <c r="M3565" s="571">
        <v>10.808549741354156</v>
      </c>
      <c r="N3565" s="572">
        <v>325.32984496551728</v>
      </c>
      <c r="O3565" s="668" t="s">
        <v>381</v>
      </c>
      <c r="P3565" s="668" t="s">
        <v>77</v>
      </c>
      <c r="Q3565" s="574" t="s">
        <v>12323</v>
      </c>
      <c r="R3565" s="574" t="s">
        <v>12324</v>
      </c>
      <c r="S3565" s="574" t="s">
        <v>12325</v>
      </c>
      <c r="T3565" s="574" t="s">
        <v>12231</v>
      </c>
      <c r="U3565" s="574" t="s">
        <v>12326</v>
      </c>
      <c r="V3565" s="574" t="s">
        <v>12327</v>
      </c>
      <c r="W3565" s="575" t="s">
        <v>12328</v>
      </c>
      <c r="X3565" s="575" t="s">
        <v>12329</v>
      </c>
      <c r="Y3565" s="576" t="s">
        <v>12330</v>
      </c>
      <c r="Z3565" s="577" t="s">
        <v>12441</v>
      </c>
      <c r="AA3565" s="578" t="s">
        <v>12442</v>
      </c>
      <c r="AE3565"/>
    </row>
    <row r="3566" spans="1:31" s="563" customFormat="1">
      <c r="A3566"/>
      <c r="B3566"/>
      <c r="C3566" s="568">
        <v>2029</v>
      </c>
      <c r="D3566" s="569" t="s">
        <v>101</v>
      </c>
      <c r="E3566" s="569" t="s">
        <v>357</v>
      </c>
      <c r="F3566" s="573" t="s">
        <v>462</v>
      </c>
      <c r="G3566" s="569" t="s">
        <v>42</v>
      </c>
      <c r="H3566" s="569" t="s">
        <v>41</v>
      </c>
      <c r="I3566" s="575" t="s">
        <v>54</v>
      </c>
      <c r="J3566" s="569" t="s">
        <v>77</v>
      </c>
      <c r="K3566" s="569" t="s">
        <v>93</v>
      </c>
      <c r="L3566" s="570">
        <v>0.4</v>
      </c>
      <c r="M3566" s="571">
        <v>21.617099482708312</v>
      </c>
      <c r="N3566" s="572">
        <v>650.65968993103456</v>
      </c>
      <c r="O3566" s="668" t="s">
        <v>381</v>
      </c>
      <c r="P3566" s="668" t="s">
        <v>77</v>
      </c>
      <c r="Q3566" s="574" t="s">
        <v>12333</v>
      </c>
      <c r="R3566" s="574" t="s">
        <v>12334</v>
      </c>
      <c r="S3566" s="574" t="s">
        <v>12325</v>
      </c>
      <c r="T3566" s="574" t="s">
        <v>12231</v>
      </c>
      <c r="U3566" s="574" t="s">
        <v>12335</v>
      </c>
      <c r="V3566" s="574" t="s">
        <v>12336</v>
      </c>
      <c r="W3566" s="575" t="s">
        <v>12337</v>
      </c>
      <c r="X3566" s="575" t="s">
        <v>12338</v>
      </c>
      <c r="Y3566" s="576" t="s">
        <v>12330</v>
      </c>
      <c r="Z3566" s="577" t="s">
        <v>12443</v>
      </c>
      <c r="AA3566" s="578" t="s">
        <v>12444</v>
      </c>
      <c r="AE3566"/>
    </row>
    <row r="3567" spans="1:31" s="563" customFormat="1">
      <c r="A3567"/>
      <c r="B3567"/>
      <c r="C3567" s="568">
        <v>2029</v>
      </c>
      <c r="D3567" s="569" t="s">
        <v>101</v>
      </c>
      <c r="E3567" s="569" t="s">
        <v>357</v>
      </c>
      <c r="F3567" s="573" t="s">
        <v>462</v>
      </c>
      <c r="G3567" s="569" t="s">
        <v>42</v>
      </c>
      <c r="H3567" s="569" t="s">
        <v>41</v>
      </c>
      <c r="I3567" s="575" t="s">
        <v>54</v>
      </c>
      <c r="J3567" s="569" t="s">
        <v>349</v>
      </c>
      <c r="K3567" s="569" t="s">
        <v>467</v>
      </c>
      <c r="L3567" s="570">
        <v>1</v>
      </c>
      <c r="M3567" s="571">
        <v>7.2566029154561384</v>
      </c>
      <c r="N3567" s="572">
        <v>748.41505200000017</v>
      </c>
      <c r="O3567" s="668" t="s">
        <v>151</v>
      </c>
      <c r="P3567" s="668" t="s">
        <v>349</v>
      </c>
      <c r="Q3567" s="574" t="s">
        <v>12277</v>
      </c>
      <c r="R3567" s="574" t="s">
        <v>12278</v>
      </c>
      <c r="S3567" s="574" t="s">
        <v>12341</v>
      </c>
      <c r="T3567" s="574" t="s">
        <v>12231</v>
      </c>
      <c r="U3567" s="574" t="s">
        <v>12342</v>
      </c>
      <c r="V3567" s="574" t="s">
        <v>12343</v>
      </c>
      <c r="W3567" s="575" t="s">
        <v>12282</v>
      </c>
      <c r="X3567" s="575" t="s">
        <v>12283</v>
      </c>
      <c r="Y3567" s="576" t="s">
        <v>12344</v>
      </c>
      <c r="Z3567" s="577" t="s">
        <v>12445</v>
      </c>
      <c r="AA3567" s="578" t="s">
        <v>12432</v>
      </c>
      <c r="AE3567"/>
    </row>
    <row r="3568" spans="1:31" s="563" customFormat="1">
      <c r="A3568"/>
      <c r="B3568"/>
      <c r="C3568" s="568">
        <v>2029</v>
      </c>
      <c r="D3568" s="569" t="s">
        <v>101</v>
      </c>
      <c r="E3568" s="569" t="s">
        <v>357</v>
      </c>
      <c r="F3568" s="573" t="s">
        <v>462</v>
      </c>
      <c r="G3568" s="569" t="s">
        <v>42</v>
      </c>
      <c r="H3568" s="569" t="s">
        <v>41</v>
      </c>
      <c r="I3568" s="575" t="s">
        <v>54</v>
      </c>
      <c r="J3568" s="569" t="s">
        <v>76</v>
      </c>
      <c r="K3568" s="569" t="s">
        <v>467</v>
      </c>
      <c r="L3568" s="570">
        <v>0.6</v>
      </c>
      <c r="M3568" s="571">
        <v>0.10311652405473243</v>
      </c>
      <c r="N3568" s="572">
        <v>43.544148480000004</v>
      </c>
      <c r="O3568" s="668" t="s">
        <v>151</v>
      </c>
      <c r="P3568" s="668" t="s">
        <v>76</v>
      </c>
      <c r="Q3568" s="574" t="s">
        <v>12277</v>
      </c>
      <c r="R3568" s="574" t="s">
        <v>12278</v>
      </c>
      <c r="S3568" s="574" t="s">
        <v>12349</v>
      </c>
      <c r="T3568" s="574" t="s">
        <v>12231</v>
      </c>
      <c r="U3568" s="574" t="s">
        <v>12350</v>
      </c>
      <c r="V3568" s="574" t="s">
        <v>12351</v>
      </c>
      <c r="W3568" s="575" t="s">
        <v>12282</v>
      </c>
      <c r="X3568" s="575" t="s">
        <v>12283</v>
      </c>
      <c r="Y3568" s="576" t="s">
        <v>12352</v>
      </c>
      <c r="Z3568" s="577" t="s">
        <v>12446</v>
      </c>
      <c r="AA3568" s="578" t="s">
        <v>12432</v>
      </c>
      <c r="AE3568"/>
    </row>
    <row r="3569" spans="1:31" s="563" customFormat="1">
      <c r="A3569"/>
      <c r="B3569"/>
      <c r="C3569" s="568">
        <v>2029</v>
      </c>
      <c r="D3569" s="569" t="s">
        <v>101</v>
      </c>
      <c r="E3569" s="569" t="s">
        <v>357</v>
      </c>
      <c r="F3569" s="573" t="s">
        <v>462</v>
      </c>
      <c r="G3569" s="569" t="s">
        <v>42</v>
      </c>
      <c r="H3569" s="569" t="s">
        <v>41</v>
      </c>
      <c r="I3569" s="575" t="s">
        <v>54</v>
      </c>
      <c r="J3569" s="569" t="s">
        <v>76</v>
      </c>
      <c r="K3569" s="569" t="s">
        <v>111</v>
      </c>
      <c r="L3569" s="570">
        <v>0.4</v>
      </c>
      <c r="M3569" s="571">
        <v>6.87443493698216E-2</v>
      </c>
      <c r="N3569" s="572">
        <v>29.029432320000002</v>
      </c>
      <c r="O3569" s="668" t="s">
        <v>151</v>
      </c>
      <c r="P3569" s="668" t="s">
        <v>76</v>
      </c>
      <c r="Q3569" s="574" t="s">
        <v>12354</v>
      </c>
      <c r="R3569" s="574" t="s">
        <v>12355</v>
      </c>
      <c r="S3569" s="574" t="s">
        <v>12349</v>
      </c>
      <c r="T3569" s="574" t="s">
        <v>12231</v>
      </c>
      <c r="U3569" s="574" t="s">
        <v>12356</v>
      </c>
      <c r="V3569" s="574" t="s">
        <v>12357</v>
      </c>
      <c r="W3569" s="575" t="s">
        <v>12358</v>
      </c>
      <c r="X3569" s="575" t="s">
        <v>12359</v>
      </c>
      <c r="Y3569" s="576" t="s">
        <v>12352</v>
      </c>
      <c r="Z3569" s="577" t="s">
        <v>12447</v>
      </c>
      <c r="AA3569" s="578" t="s">
        <v>12448</v>
      </c>
      <c r="AE3569"/>
    </row>
    <row r="3570" spans="1:31" s="563" customFormat="1">
      <c r="A3570"/>
      <c r="B3570"/>
      <c r="C3570" s="568">
        <v>2029</v>
      </c>
      <c r="D3570" s="569" t="s">
        <v>101</v>
      </c>
      <c r="E3570" s="569" t="s">
        <v>357</v>
      </c>
      <c r="F3570" s="573" t="s">
        <v>462</v>
      </c>
      <c r="G3570" s="569" t="s">
        <v>42</v>
      </c>
      <c r="H3570" s="569" t="s">
        <v>41</v>
      </c>
      <c r="I3570" s="575" t="s">
        <v>54</v>
      </c>
      <c r="J3570" s="569" t="s">
        <v>74</v>
      </c>
      <c r="K3570" s="569" t="s">
        <v>111</v>
      </c>
      <c r="L3570" s="570">
        <v>1</v>
      </c>
      <c r="M3570" s="571">
        <v>1.8345779105004942</v>
      </c>
      <c r="N3570" s="572">
        <v>777.57407999999998</v>
      </c>
      <c r="O3570" s="668" t="s">
        <v>151</v>
      </c>
      <c r="P3570" s="668" t="s">
        <v>74</v>
      </c>
      <c r="Q3570" s="574" t="s">
        <v>12354</v>
      </c>
      <c r="R3570" s="574" t="s">
        <v>12355</v>
      </c>
      <c r="S3570" s="574" t="s">
        <v>12362</v>
      </c>
      <c r="T3570" s="574" t="s">
        <v>12231</v>
      </c>
      <c r="U3570" s="574" t="s">
        <v>12367</v>
      </c>
      <c r="V3570" s="574" t="s">
        <v>12368</v>
      </c>
      <c r="W3570" s="575" t="s">
        <v>12358</v>
      </c>
      <c r="X3570" s="575" t="s">
        <v>12359</v>
      </c>
      <c r="Y3570" s="576" t="s">
        <v>12365</v>
      </c>
      <c r="Z3570" s="577" t="s">
        <v>12449</v>
      </c>
      <c r="AA3570" s="578" t="s">
        <v>12448</v>
      </c>
      <c r="AE3570"/>
    </row>
    <row r="3571" spans="1:31" s="563" customFormat="1">
      <c r="A3571"/>
      <c r="B3571"/>
      <c r="C3571" s="568">
        <v>2029</v>
      </c>
      <c r="D3571" s="569" t="s">
        <v>101</v>
      </c>
      <c r="E3571" s="569" t="s">
        <v>357</v>
      </c>
      <c r="F3571" s="573" t="s">
        <v>462</v>
      </c>
      <c r="G3571" s="569" t="s">
        <v>42</v>
      </c>
      <c r="H3571" s="569" t="s">
        <v>41</v>
      </c>
      <c r="I3571" s="575" t="s">
        <v>54</v>
      </c>
      <c r="J3571" s="569" t="s">
        <v>71</v>
      </c>
      <c r="K3571" s="569" t="s">
        <v>79</v>
      </c>
      <c r="L3571" s="570">
        <v>1</v>
      </c>
      <c r="M3571" s="571">
        <v>2.5230767536309209</v>
      </c>
      <c r="N3571" s="572">
        <v>226.79244000000003</v>
      </c>
      <c r="O3571" s="668" t="s">
        <v>151</v>
      </c>
      <c r="P3571" s="668" t="s">
        <v>70</v>
      </c>
      <c r="Q3571" s="574" t="s">
        <v>12403</v>
      </c>
      <c r="R3571" s="574" t="s">
        <v>12404</v>
      </c>
      <c r="S3571" s="574" t="s">
        <v>12450</v>
      </c>
      <c r="T3571" s="574" t="s">
        <v>12231</v>
      </c>
      <c r="U3571" s="574" t="s">
        <v>12451</v>
      </c>
      <c r="V3571" s="574" t="s">
        <v>12452</v>
      </c>
      <c r="W3571" s="575" t="s">
        <v>12407</v>
      </c>
      <c r="X3571" s="575" t="s">
        <v>12408</v>
      </c>
      <c r="Y3571" s="576" t="s">
        <v>12453</v>
      </c>
      <c r="Z3571" s="577" t="s">
        <v>12454</v>
      </c>
      <c r="AA3571" s="578" t="s">
        <v>12455</v>
      </c>
      <c r="AE3571"/>
    </row>
    <row r="3572" spans="1:31" s="563" customFormat="1">
      <c r="A3572"/>
      <c r="B3572"/>
      <c r="C3572" s="568">
        <v>2029</v>
      </c>
      <c r="D3572" s="569" t="s">
        <v>101</v>
      </c>
      <c r="E3572" s="569" t="s">
        <v>357</v>
      </c>
      <c r="F3572" s="573" t="s">
        <v>462</v>
      </c>
      <c r="G3572" s="569" t="s">
        <v>42</v>
      </c>
      <c r="H3572" s="569" t="s">
        <v>41</v>
      </c>
      <c r="I3572" s="575" t="s">
        <v>54</v>
      </c>
      <c r="J3572" s="569" t="s">
        <v>351</v>
      </c>
      <c r="K3572" s="569" t="s">
        <v>100</v>
      </c>
      <c r="L3572" s="570">
        <v>0.5</v>
      </c>
      <c r="M3572" s="571">
        <v>5.3556020571047442</v>
      </c>
      <c r="N3572" s="572">
        <v>24.191193600000002</v>
      </c>
      <c r="O3572" s="668" t="s">
        <v>151</v>
      </c>
      <c r="P3572" s="668" t="s">
        <v>351</v>
      </c>
      <c r="Q3572" s="574" t="s">
        <v>12370</v>
      </c>
      <c r="R3572" s="574" t="s">
        <v>12371</v>
      </c>
      <c r="S3572" s="574" t="s">
        <v>12372</v>
      </c>
      <c r="T3572" s="574" t="s">
        <v>12231</v>
      </c>
      <c r="U3572" s="574" t="s">
        <v>12373</v>
      </c>
      <c r="V3572" s="574" t="s">
        <v>12374</v>
      </c>
      <c r="W3572" s="575" t="s">
        <v>12375</v>
      </c>
      <c r="X3572" s="575" t="s">
        <v>12376</v>
      </c>
      <c r="Y3572" s="576" t="s">
        <v>12377</v>
      </c>
      <c r="Z3572" s="577" t="s">
        <v>12456</v>
      </c>
      <c r="AA3572" s="578" t="s">
        <v>12457</v>
      </c>
      <c r="AE3572"/>
    </row>
    <row r="3573" spans="1:31" s="563" customFormat="1">
      <c r="A3573"/>
      <c r="B3573"/>
      <c r="C3573" s="568">
        <v>2029</v>
      </c>
      <c r="D3573" s="569" t="s">
        <v>101</v>
      </c>
      <c r="E3573" s="569" t="s">
        <v>357</v>
      </c>
      <c r="F3573" s="573" t="s">
        <v>462</v>
      </c>
      <c r="G3573" s="569" t="s">
        <v>42</v>
      </c>
      <c r="H3573" s="569" t="s">
        <v>41</v>
      </c>
      <c r="I3573" s="575" t="s">
        <v>54</v>
      </c>
      <c r="J3573" s="569" t="s">
        <v>351</v>
      </c>
      <c r="K3573" s="569" t="s">
        <v>470</v>
      </c>
      <c r="L3573" s="570">
        <v>0.5</v>
      </c>
      <c r="M3573" s="571">
        <v>5.3556020571047442</v>
      </c>
      <c r="N3573" s="572">
        <v>24.191193600000002</v>
      </c>
      <c r="O3573" s="668" t="s">
        <v>151</v>
      </c>
      <c r="P3573" s="668" t="s">
        <v>351</v>
      </c>
      <c r="Q3573" s="574" t="s">
        <v>12458</v>
      </c>
      <c r="R3573" s="574" t="s">
        <v>12459</v>
      </c>
      <c r="S3573" s="574" t="s">
        <v>12372</v>
      </c>
      <c r="T3573" s="574" t="s">
        <v>12231</v>
      </c>
      <c r="U3573" s="574" t="s">
        <v>12460</v>
      </c>
      <c r="V3573" s="574" t="s">
        <v>12461</v>
      </c>
      <c r="W3573" s="575" t="s">
        <v>12462</v>
      </c>
      <c r="X3573" s="575" t="s">
        <v>12463</v>
      </c>
      <c r="Y3573" s="576" t="s">
        <v>12377</v>
      </c>
      <c r="Z3573" s="577" t="s">
        <v>12464</v>
      </c>
      <c r="AA3573" s="578" t="s">
        <v>12465</v>
      </c>
      <c r="AE3573"/>
    </row>
    <row r="3574" spans="1:31" s="563" customFormat="1">
      <c r="A3574"/>
      <c r="B3574"/>
      <c r="C3574" s="568">
        <v>2029</v>
      </c>
      <c r="D3574" s="569" t="s">
        <v>101</v>
      </c>
      <c r="E3574" s="569" t="s">
        <v>357</v>
      </c>
      <c r="F3574" s="573" t="s">
        <v>462</v>
      </c>
      <c r="G3574" s="569" t="s">
        <v>42</v>
      </c>
      <c r="H3574" s="569" t="s">
        <v>41</v>
      </c>
      <c r="I3574" s="575" t="s">
        <v>54</v>
      </c>
      <c r="J3574" s="569" t="s">
        <v>67</v>
      </c>
      <c r="K3574" s="569" t="s">
        <v>81</v>
      </c>
      <c r="L3574" s="570">
        <v>1</v>
      </c>
      <c r="M3574" s="571">
        <v>12.856218104142005</v>
      </c>
      <c r="N3574" s="572">
        <v>59.813390769230786</v>
      </c>
      <c r="O3574" s="668" t="s">
        <v>382</v>
      </c>
      <c r="P3574" s="668" t="s">
        <v>67</v>
      </c>
      <c r="Q3574" s="574" t="s">
        <v>12313</v>
      </c>
      <c r="R3574" s="574" t="s">
        <v>12314</v>
      </c>
      <c r="S3574" s="574" t="s">
        <v>12380</v>
      </c>
      <c r="T3574" s="574" t="s">
        <v>12231</v>
      </c>
      <c r="U3574" s="574" t="s">
        <v>12381</v>
      </c>
      <c r="V3574" s="574" t="s">
        <v>12382</v>
      </c>
      <c r="W3574" s="575" t="s">
        <v>12318</v>
      </c>
      <c r="X3574" s="575" t="s">
        <v>12319</v>
      </c>
      <c r="Y3574" s="576" t="s">
        <v>12383</v>
      </c>
      <c r="Z3574" s="577" t="s">
        <v>12466</v>
      </c>
      <c r="AA3574" s="578" t="s">
        <v>12437</v>
      </c>
      <c r="AE3574"/>
    </row>
    <row r="3575" spans="1:31" s="563" customFormat="1">
      <c r="A3575"/>
      <c r="B3575"/>
      <c r="C3575" s="568">
        <v>2029</v>
      </c>
      <c r="D3575" s="569" t="s">
        <v>101</v>
      </c>
      <c r="E3575" s="569" t="s">
        <v>357</v>
      </c>
      <c r="F3575" s="573" t="s">
        <v>462</v>
      </c>
      <c r="G3575" s="569" t="s">
        <v>42</v>
      </c>
      <c r="H3575" s="569" t="s">
        <v>41</v>
      </c>
      <c r="I3575" s="575" t="s">
        <v>54</v>
      </c>
      <c r="J3575" s="569" t="s">
        <v>66</v>
      </c>
      <c r="K3575" s="569" t="s">
        <v>115</v>
      </c>
      <c r="L3575" s="570">
        <v>0.15</v>
      </c>
      <c r="M3575" s="571">
        <v>5.4990390769253006</v>
      </c>
      <c r="N3575" s="572">
        <v>239.25356307692311</v>
      </c>
      <c r="O3575" s="668" t="s">
        <v>381</v>
      </c>
      <c r="P3575" s="668" t="s">
        <v>66</v>
      </c>
      <c r="Q3575" s="574" t="s">
        <v>12385</v>
      </c>
      <c r="R3575" s="574" t="s">
        <v>12386</v>
      </c>
      <c r="S3575" s="574" t="s">
        <v>12387</v>
      </c>
      <c r="T3575" s="574" t="s">
        <v>12231</v>
      </c>
      <c r="U3575" s="574" t="s">
        <v>12388</v>
      </c>
      <c r="V3575" s="574" t="s">
        <v>12389</v>
      </c>
      <c r="W3575" s="575" t="s">
        <v>12390</v>
      </c>
      <c r="X3575" s="575" t="s">
        <v>12391</v>
      </c>
      <c r="Y3575" s="576" t="s">
        <v>12392</v>
      </c>
      <c r="Z3575" s="577" t="s">
        <v>12467</v>
      </c>
      <c r="AA3575" s="578" t="s">
        <v>12468</v>
      </c>
      <c r="AE3575"/>
    </row>
    <row r="3576" spans="1:31" s="563" customFormat="1">
      <c r="A3576"/>
      <c r="B3576"/>
      <c r="C3576" s="568">
        <v>2029</v>
      </c>
      <c r="D3576" s="569" t="s">
        <v>101</v>
      </c>
      <c r="E3576" s="569" t="s">
        <v>357</v>
      </c>
      <c r="F3576" s="573" t="s">
        <v>462</v>
      </c>
      <c r="G3576" s="569" t="s">
        <v>42</v>
      </c>
      <c r="H3576" s="569" t="s">
        <v>41</v>
      </c>
      <c r="I3576" s="575" t="s">
        <v>54</v>
      </c>
      <c r="J3576" s="569" t="s">
        <v>66</v>
      </c>
      <c r="K3576" s="569" t="s">
        <v>310</v>
      </c>
      <c r="L3576" s="570">
        <v>0.85</v>
      </c>
      <c r="M3576" s="571">
        <v>31.16122143591004</v>
      </c>
      <c r="N3576" s="572">
        <v>1355.770190769231</v>
      </c>
      <c r="O3576" s="668" t="s">
        <v>381</v>
      </c>
      <c r="P3576" s="668" t="s">
        <v>66</v>
      </c>
      <c r="Q3576" s="574" t="s">
        <v>12395</v>
      </c>
      <c r="R3576" s="574" t="s">
        <v>12396</v>
      </c>
      <c r="S3576" s="574" t="s">
        <v>12387</v>
      </c>
      <c r="T3576" s="574" t="s">
        <v>12231</v>
      </c>
      <c r="U3576" s="574" t="s">
        <v>12397</v>
      </c>
      <c r="V3576" s="574" t="s">
        <v>12398</v>
      </c>
      <c r="W3576" s="575" t="s">
        <v>12399</v>
      </c>
      <c r="X3576" s="575" t="s">
        <v>12400</v>
      </c>
      <c r="Y3576" s="576" t="s">
        <v>12392</v>
      </c>
      <c r="Z3576" s="577" t="s">
        <v>12469</v>
      </c>
      <c r="AA3576" s="578" t="s">
        <v>12470</v>
      </c>
      <c r="AE3576"/>
    </row>
    <row r="3577" spans="1:31" s="563" customFormat="1">
      <c r="A3577"/>
      <c r="B3577"/>
      <c r="C3577" s="568">
        <v>2029</v>
      </c>
      <c r="D3577" s="569" t="s">
        <v>101</v>
      </c>
      <c r="E3577" s="569" t="s">
        <v>357</v>
      </c>
      <c r="F3577" s="573" t="s">
        <v>462</v>
      </c>
      <c r="G3577" s="569" t="s">
        <v>42</v>
      </c>
      <c r="H3577" s="569" t="s">
        <v>41</v>
      </c>
      <c r="I3577" s="575" t="s">
        <v>54</v>
      </c>
      <c r="J3577" s="569" t="s">
        <v>348</v>
      </c>
      <c r="K3577" s="569" t="s">
        <v>469</v>
      </c>
      <c r="L3577" s="570">
        <v>1</v>
      </c>
      <c r="M3577" s="571">
        <v>12.921272658271079</v>
      </c>
      <c r="N3577" s="572">
        <v>1330.5156480000001</v>
      </c>
      <c r="O3577" s="668" t="s">
        <v>151</v>
      </c>
      <c r="P3577" s="668" t="s">
        <v>348</v>
      </c>
      <c r="Q3577" s="574" t="s">
        <v>12323</v>
      </c>
      <c r="R3577" s="574" t="s">
        <v>12324</v>
      </c>
      <c r="S3577" s="574" t="s">
        <v>12411</v>
      </c>
      <c r="T3577" s="574" t="s">
        <v>12231</v>
      </c>
      <c r="U3577" s="574" t="s">
        <v>12412</v>
      </c>
      <c r="V3577" s="574" t="s">
        <v>12413</v>
      </c>
      <c r="W3577" s="575" t="s">
        <v>12328</v>
      </c>
      <c r="X3577" s="575" t="s">
        <v>12329</v>
      </c>
      <c r="Y3577" s="576" t="s">
        <v>12414</v>
      </c>
      <c r="Z3577" s="577" t="s">
        <v>12471</v>
      </c>
      <c r="AA3577" s="578" t="s">
        <v>12442</v>
      </c>
      <c r="AE3577"/>
    </row>
    <row r="3578" spans="1:31" s="563" customFormat="1">
      <c r="A3578"/>
      <c r="B3578"/>
      <c r="C3578" s="568">
        <v>2029</v>
      </c>
      <c r="D3578" s="569" t="s">
        <v>101</v>
      </c>
      <c r="E3578" s="569" t="s">
        <v>337</v>
      </c>
      <c r="F3578" s="573" t="s">
        <v>141</v>
      </c>
      <c r="G3578" s="569" t="s">
        <v>42</v>
      </c>
      <c r="H3578" s="569" t="s">
        <v>41</v>
      </c>
      <c r="I3578" s="575" t="s">
        <v>54</v>
      </c>
      <c r="J3578" s="569" t="s">
        <v>352</v>
      </c>
      <c r="K3578" s="569" t="s">
        <v>467</v>
      </c>
      <c r="L3578" s="570">
        <v>0.3</v>
      </c>
      <c r="M3578" s="571">
        <v>2.0303875439509862</v>
      </c>
      <c r="N3578" s="572">
        <v>88.181472055212424</v>
      </c>
      <c r="O3578" s="668" t="s">
        <v>151</v>
      </c>
      <c r="P3578" s="668" t="s">
        <v>352</v>
      </c>
      <c r="Q3578" s="574" t="s">
        <v>12277</v>
      </c>
      <c r="R3578" s="574" t="s">
        <v>12472</v>
      </c>
      <c r="S3578" s="574" t="s">
        <v>12230</v>
      </c>
      <c r="T3578" s="574" t="s">
        <v>12231</v>
      </c>
      <c r="U3578" s="574" t="s">
        <v>12473</v>
      </c>
      <c r="V3578" s="574" t="s">
        <v>12474</v>
      </c>
      <c r="W3578" s="575" t="s">
        <v>12282</v>
      </c>
      <c r="X3578" s="575" t="s">
        <v>12475</v>
      </c>
      <c r="Y3578" s="576" t="s">
        <v>12236</v>
      </c>
      <c r="Z3578" s="577" t="s">
        <v>12476</v>
      </c>
      <c r="AA3578" s="578" t="s">
        <v>12477</v>
      </c>
      <c r="AE3578"/>
    </row>
    <row r="3579" spans="1:31" s="563" customFormat="1">
      <c r="A3579"/>
      <c r="B3579"/>
      <c r="C3579" s="568">
        <v>2029</v>
      </c>
      <c r="D3579" s="569" t="s">
        <v>101</v>
      </c>
      <c r="E3579" s="569" t="s">
        <v>337</v>
      </c>
      <c r="F3579" s="573" t="s">
        <v>141</v>
      </c>
      <c r="G3579" s="569" t="s">
        <v>42</v>
      </c>
      <c r="H3579" s="569" t="s">
        <v>41</v>
      </c>
      <c r="I3579" s="575" t="s">
        <v>54</v>
      </c>
      <c r="J3579" s="569" t="s">
        <v>352</v>
      </c>
      <c r="K3579" s="569" t="s">
        <v>346</v>
      </c>
      <c r="L3579" s="570">
        <v>0.7</v>
      </c>
      <c r="M3579" s="571">
        <v>4.7375709358856337</v>
      </c>
      <c r="N3579" s="572">
        <v>205.75676812882895</v>
      </c>
      <c r="O3579" s="668" t="s">
        <v>151</v>
      </c>
      <c r="P3579" s="668" t="s">
        <v>352</v>
      </c>
      <c r="Q3579" s="574" t="s">
        <v>12228</v>
      </c>
      <c r="R3579" s="574" t="s">
        <v>12478</v>
      </c>
      <c r="S3579" s="574" t="s">
        <v>12230</v>
      </c>
      <c r="T3579" s="574" t="s">
        <v>12231</v>
      </c>
      <c r="U3579" s="574" t="s">
        <v>12232</v>
      </c>
      <c r="V3579" s="574" t="s">
        <v>12479</v>
      </c>
      <c r="W3579" s="575" t="s">
        <v>12234</v>
      </c>
      <c r="X3579" s="575" t="s">
        <v>12480</v>
      </c>
      <c r="Y3579" s="576" t="s">
        <v>12236</v>
      </c>
      <c r="Z3579" s="577" t="s">
        <v>12481</v>
      </c>
      <c r="AA3579" s="578" t="s">
        <v>12482</v>
      </c>
      <c r="AE3579"/>
    </row>
    <row r="3580" spans="1:31" s="563" customFormat="1">
      <c r="A3580"/>
      <c r="B3580"/>
      <c r="C3580" s="568">
        <v>2029</v>
      </c>
      <c r="D3580" s="569" t="s">
        <v>101</v>
      </c>
      <c r="E3580" s="569" t="s">
        <v>337</v>
      </c>
      <c r="F3580" s="573" t="s">
        <v>141</v>
      </c>
      <c r="G3580" s="569" t="s">
        <v>42</v>
      </c>
      <c r="H3580" s="569" t="s">
        <v>41</v>
      </c>
      <c r="I3580" s="575" t="s">
        <v>54</v>
      </c>
      <c r="J3580" s="569" t="s">
        <v>116</v>
      </c>
      <c r="K3580" s="569" t="s">
        <v>90</v>
      </c>
      <c r="L3580" s="570">
        <v>0.5</v>
      </c>
      <c r="M3580" s="571">
        <v>2.2928387946004078</v>
      </c>
      <c r="N3580" s="572">
        <v>9.5849426146970025</v>
      </c>
      <c r="O3580" s="668" t="s">
        <v>382</v>
      </c>
      <c r="P3580" s="668" t="s">
        <v>116</v>
      </c>
      <c r="Q3580" s="574" t="s">
        <v>12239</v>
      </c>
      <c r="R3580" s="574" t="s">
        <v>12483</v>
      </c>
      <c r="S3580" s="574" t="s">
        <v>12241</v>
      </c>
      <c r="T3580" s="574" t="s">
        <v>12231</v>
      </c>
      <c r="U3580" s="574" t="s">
        <v>12242</v>
      </c>
      <c r="V3580" s="574" t="s">
        <v>12484</v>
      </c>
      <c r="W3580" s="575" t="s">
        <v>12244</v>
      </c>
      <c r="X3580" s="575" t="s">
        <v>12485</v>
      </c>
      <c r="Y3580" s="576" t="s">
        <v>12246</v>
      </c>
      <c r="Z3580" s="577" t="s">
        <v>12486</v>
      </c>
      <c r="AA3580" s="578" t="s">
        <v>12487</v>
      </c>
      <c r="AE3580"/>
    </row>
    <row r="3581" spans="1:31" s="563" customFormat="1">
      <c r="A3581"/>
      <c r="B3581"/>
      <c r="C3581" s="568">
        <v>2029</v>
      </c>
      <c r="D3581" s="569" t="s">
        <v>101</v>
      </c>
      <c r="E3581" s="569" t="s">
        <v>337</v>
      </c>
      <c r="F3581" s="573" t="s">
        <v>141</v>
      </c>
      <c r="G3581" s="569" t="s">
        <v>42</v>
      </c>
      <c r="H3581" s="569" t="s">
        <v>41</v>
      </c>
      <c r="I3581" s="575" t="s">
        <v>54</v>
      </c>
      <c r="J3581" s="569" t="s">
        <v>116</v>
      </c>
      <c r="K3581" s="569" t="s">
        <v>466</v>
      </c>
      <c r="L3581" s="570">
        <v>0.5</v>
      </c>
      <c r="M3581" s="571">
        <v>2.2928387946004078</v>
      </c>
      <c r="N3581" s="572">
        <v>9.5849426146970025</v>
      </c>
      <c r="O3581" s="668" t="s">
        <v>382</v>
      </c>
      <c r="P3581" s="668" t="s">
        <v>116</v>
      </c>
      <c r="Q3581" s="574" t="s">
        <v>12249</v>
      </c>
      <c r="R3581" s="574" t="s">
        <v>12488</v>
      </c>
      <c r="S3581" s="574" t="s">
        <v>12241</v>
      </c>
      <c r="T3581" s="574" t="s">
        <v>12231</v>
      </c>
      <c r="U3581" s="574" t="s">
        <v>12251</v>
      </c>
      <c r="V3581" s="574" t="s">
        <v>12489</v>
      </c>
      <c r="W3581" s="575" t="s">
        <v>12253</v>
      </c>
      <c r="X3581" s="575" t="s">
        <v>12490</v>
      </c>
      <c r="Y3581" s="576" t="s">
        <v>12246</v>
      </c>
      <c r="Z3581" s="577" t="s">
        <v>12491</v>
      </c>
      <c r="AA3581" s="578" t="s">
        <v>12492</v>
      </c>
      <c r="AE3581"/>
    </row>
    <row r="3582" spans="1:31" s="563" customFormat="1">
      <c r="A3582"/>
      <c r="B3582"/>
      <c r="C3582" s="568">
        <v>2029</v>
      </c>
      <c r="D3582" s="569" t="s">
        <v>101</v>
      </c>
      <c r="E3582" s="569" t="s">
        <v>337</v>
      </c>
      <c r="F3582" s="573" t="s">
        <v>141</v>
      </c>
      <c r="G3582" s="569" t="s">
        <v>42</v>
      </c>
      <c r="H3582" s="569" t="s">
        <v>41</v>
      </c>
      <c r="I3582" s="575" t="s">
        <v>54</v>
      </c>
      <c r="J3582" s="569" t="s">
        <v>109</v>
      </c>
      <c r="K3582" s="569" t="s">
        <v>106</v>
      </c>
      <c r="L3582" s="570">
        <v>1</v>
      </c>
      <c r="M3582" s="571">
        <v>10.588022054365151</v>
      </c>
      <c r="N3582" s="572">
        <v>383.39770458788013</v>
      </c>
      <c r="O3582" s="668" t="s">
        <v>381</v>
      </c>
      <c r="P3582" s="668" t="s">
        <v>109</v>
      </c>
      <c r="Q3582" s="574" t="s">
        <v>12257</v>
      </c>
      <c r="R3582" s="574" t="s">
        <v>12493</v>
      </c>
      <c r="S3582" s="574" t="s">
        <v>12259</v>
      </c>
      <c r="T3582" s="574" t="s">
        <v>12231</v>
      </c>
      <c r="U3582" s="574" t="s">
        <v>12260</v>
      </c>
      <c r="V3582" s="574" t="s">
        <v>12494</v>
      </c>
      <c r="W3582" s="575" t="s">
        <v>12262</v>
      </c>
      <c r="X3582" s="575" t="s">
        <v>12495</v>
      </c>
      <c r="Y3582" s="576" t="s">
        <v>12264</v>
      </c>
      <c r="Z3582" s="577" t="s">
        <v>12496</v>
      </c>
      <c r="AA3582" s="578" t="s">
        <v>12497</v>
      </c>
      <c r="AE3582"/>
    </row>
    <row r="3583" spans="1:31" s="563" customFormat="1">
      <c r="A3583"/>
      <c r="B3583"/>
      <c r="C3583" s="568">
        <v>2029</v>
      </c>
      <c r="D3583" s="569" t="s">
        <v>101</v>
      </c>
      <c r="E3583" s="569" t="s">
        <v>337</v>
      </c>
      <c r="F3583" s="573" t="s">
        <v>141</v>
      </c>
      <c r="G3583" s="569" t="s">
        <v>42</v>
      </c>
      <c r="H3583" s="569" t="s">
        <v>41</v>
      </c>
      <c r="I3583" s="575" t="s">
        <v>54</v>
      </c>
      <c r="J3583" s="569" t="s">
        <v>350</v>
      </c>
      <c r="K3583" s="569" t="s">
        <v>106</v>
      </c>
      <c r="L3583" s="570">
        <v>0.6</v>
      </c>
      <c r="M3583" s="571">
        <v>4.6947894091233451</v>
      </c>
      <c r="N3583" s="572">
        <v>514.39192032207256</v>
      </c>
      <c r="O3583" s="668" t="s">
        <v>151</v>
      </c>
      <c r="P3583" s="668" t="s">
        <v>350</v>
      </c>
      <c r="Q3583" s="574" t="s">
        <v>12257</v>
      </c>
      <c r="R3583" s="574" t="s">
        <v>12493</v>
      </c>
      <c r="S3583" s="574" t="s">
        <v>12269</v>
      </c>
      <c r="T3583" s="574" t="s">
        <v>12231</v>
      </c>
      <c r="U3583" s="574" t="s">
        <v>12424</v>
      </c>
      <c r="V3583" s="574" t="s">
        <v>12498</v>
      </c>
      <c r="W3583" s="575" t="s">
        <v>12262</v>
      </c>
      <c r="X3583" s="575" t="s">
        <v>12495</v>
      </c>
      <c r="Y3583" s="576" t="s">
        <v>12274</v>
      </c>
      <c r="Z3583" s="577" t="s">
        <v>12499</v>
      </c>
      <c r="AA3583" s="578" t="s">
        <v>12497</v>
      </c>
      <c r="AE3583"/>
    </row>
    <row r="3584" spans="1:31" s="563" customFormat="1">
      <c r="A3584"/>
      <c r="B3584"/>
      <c r="C3584" s="568">
        <v>2029</v>
      </c>
      <c r="D3584" s="569" t="s">
        <v>101</v>
      </c>
      <c r="E3584" s="569" t="s">
        <v>337</v>
      </c>
      <c r="F3584" s="573" t="s">
        <v>141</v>
      </c>
      <c r="G3584" s="569" t="s">
        <v>42</v>
      </c>
      <c r="H3584" s="569" t="s">
        <v>41</v>
      </c>
      <c r="I3584" s="575" t="s">
        <v>54</v>
      </c>
      <c r="J3584" s="569" t="s">
        <v>350</v>
      </c>
      <c r="K3584" s="569" t="s">
        <v>104</v>
      </c>
      <c r="L3584" s="570">
        <v>0.4</v>
      </c>
      <c r="M3584" s="571">
        <v>3.1298596060822303</v>
      </c>
      <c r="N3584" s="572">
        <v>342.92794688138167</v>
      </c>
      <c r="O3584" s="668" t="s">
        <v>151</v>
      </c>
      <c r="P3584" s="668" t="s">
        <v>350</v>
      </c>
      <c r="Q3584" s="574" t="s">
        <v>12305</v>
      </c>
      <c r="R3584" s="574" t="s">
        <v>12500</v>
      </c>
      <c r="S3584" s="574" t="s">
        <v>12269</v>
      </c>
      <c r="T3584" s="574" t="s">
        <v>12231</v>
      </c>
      <c r="U3584" s="574" t="s">
        <v>12427</v>
      </c>
      <c r="V3584" s="574" t="s">
        <v>12501</v>
      </c>
      <c r="W3584" s="575" t="s">
        <v>12309</v>
      </c>
      <c r="X3584" s="575" t="s">
        <v>12502</v>
      </c>
      <c r="Y3584" s="576" t="s">
        <v>12274</v>
      </c>
      <c r="Z3584" s="577" t="s">
        <v>12503</v>
      </c>
      <c r="AA3584" s="578" t="s">
        <v>12504</v>
      </c>
      <c r="AE3584"/>
    </row>
    <row r="3585" spans="1:31" s="563" customFormat="1">
      <c r="A3585"/>
      <c r="B3585"/>
      <c r="C3585" s="568">
        <v>2029</v>
      </c>
      <c r="D3585" s="569" t="s">
        <v>101</v>
      </c>
      <c r="E3585" s="569" t="s">
        <v>337</v>
      </c>
      <c r="F3585" s="573" t="s">
        <v>141</v>
      </c>
      <c r="G3585" s="569" t="s">
        <v>42</v>
      </c>
      <c r="H3585" s="569" t="s">
        <v>41</v>
      </c>
      <c r="I3585" s="575" t="s">
        <v>54</v>
      </c>
      <c r="J3585" s="569" t="s">
        <v>99</v>
      </c>
      <c r="K3585" s="569" t="s">
        <v>467</v>
      </c>
      <c r="L3585" s="570">
        <v>1</v>
      </c>
      <c r="M3585" s="571">
        <v>1.073945216311972</v>
      </c>
      <c r="N3585" s="572">
        <v>617.27030438648694</v>
      </c>
      <c r="O3585" s="668" t="s">
        <v>151</v>
      </c>
      <c r="P3585" s="668" t="s">
        <v>99</v>
      </c>
      <c r="Q3585" s="574" t="s">
        <v>12277</v>
      </c>
      <c r="R3585" s="574" t="s">
        <v>12472</v>
      </c>
      <c r="S3585" s="574" t="s">
        <v>12279</v>
      </c>
      <c r="T3585" s="574" t="s">
        <v>12231</v>
      </c>
      <c r="U3585" s="574" t="s">
        <v>12280</v>
      </c>
      <c r="V3585" s="574" t="s">
        <v>12505</v>
      </c>
      <c r="W3585" s="575" t="s">
        <v>12282</v>
      </c>
      <c r="X3585" s="575" t="s">
        <v>12475</v>
      </c>
      <c r="Y3585" s="576" t="s">
        <v>12284</v>
      </c>
      <c r="Z3585" s="577" t="s">
        <v>12506</v>
      </c>
      <c r="AA3585" s="578" t="s">
        <v>12477</v>
      </c>
      <c r="AE3585"/>
    </row>
    <row r="3586" spans="1:31" s="563" customFormat="1">
      <c r="A3586"/>
      <c r="B3586"/>
      <c r="C3586" s="568">
        <v>2029</v>
      </c>
      <c r="D3586" s="569" t="s">
        <v>101</v>
      </c>
      <c r="E3586" s="569" t="s">
        <v>337</v>
      </c>
      <c r="F3586" s="573" t="s">
        <v>141</v>
      </c>
      <c r="G3586" s="569" t="s">
        <v>42</v>
      </c>
      <c r="H3586" s="569" t="s">
        <v>41</v>
      </c>
      <c r="I3586" s="575" t="s">
        <v>54</v>
      </c>
      <c r="J3586" s="569" t="s">
        <v>96</v>
      </c>
      <c r="K3586" s="569" t="s">
        <v>467</v>
      </c>
      <c r="L3586" s="570">
        <v>1</v>
      </c>
      <c r="M3586" s="571">
        <v>0.11894023463766489</v>
      </c>
      <c r="N3586" s="572">
        <v>235.15059214723314</v>
      </c>
      <c r="O3586" s="668" t="s">
        <v>151</v>
      </c>
      <c r="P3586" s="668" t="s">
        <v>96</v>
      </c>
      <c r="Q3586" s="574" t="s">
        <v>12277</v>
      </c>
      <c r="R3586" s="574" t="s">
        <v>12472</v>
      </c>
      <c r="S3586" s="574" t="s">
        <v>12287</v>
      </c>
      <c r="T3586" s="574" t="s">
        <v>12231</v>
      </c>
      <c r="U3586" s="574" t="s">
        <v>12288</v>
      </c>
      <c r="V3586" s="574" t="s">
        <v>12507</v>
      </c>
      <c r="W3586" s="575" t="s">
        <v>12282</v>
      </c>
      <c r="X3586" s="575" t="s">
        <v>12475</v>
      </c>
      <c r="Y3586" s="576" t="s">
        <v>12290</v>
      </c>
      <c r="Z3586" s="577" t="s">
        <v>12508</v>
      </c>
      <c r="AA3586" s="578" t="s">
        <v>12477</v>
      </c>
      <c r="AE3586"/>
    </row>
    <row r="3587" spans="1:31" s="563" customFormat="1">
      <c r="A3587"/>
      <c r="B3587"/>
      <c r="C3587" s="568">
        <v>2029</v>
      </c>
      <c r="D3587" s="569" t="s">
        <v>101</v>
      </c>
      <c r="E3587" s="569" t="s">
        <v>337</v>
      </c>
      <c r="F3587" s="573" t="s">
        <v>141</v>
      </c>
      <c r="G3587" s="569" t="s">
        <v>42</v>
      </c>
      <c r="H3587" s="569" t="s">
        <v>41</v>
      </c>
      <c r="I3587" s="575" t="s">
        <v>54</v>
      </c>
      <c r="J3587" s="569" t="s">
        <v>87</v>
      </c>
      <c r="K3587" s="569" t="s">
        <v>468</v>
      </c>
      <c r="L3587" s="570">
        <v>0.9</v>
      </c>
      <c r="M3587" s="571">
        <v>5.2708861580716286</v>
      </c>
      <c r="N3587" s="572">
        <v>253.96263951901176</v>
      </c>
      <c r="O3587" s="668" t="s">
        <v>151</v>
      </c>
      <c r="P3587" s="668" t="s">
        <v>87</v>
      </c>
      <c r="Q3587" s="574" t="s">
        <v>12292</v>
      </c>
      <c r="R3587" s="574" t="s">
        <v>12509</v>
      </c>
      <c r="S3587" s="574" t="s">
        <v>12294</v>
      </c>
      <c r="T3587" s="574" t="s">
        <v>12231</v>
      </c>
      <c r="U3587" s="574" t="s">
        <v>12295</v>
      </c>
      <c r="V3587" s="574" t="s">
        <v>12510</v>
      </c>
      <c r="W3587" s="575" t="s">
        <v>12297</v>
      </c>
      <c r="X3587" s="575" t="s">
        <v>12511</v>
      </c>
      <c r="Y3587" s="576" t="s">
        <v>12299</v>
      </c>
      <c r="Z3587" s="577" t="s">
        <v>12512</v>
      </c>
      <c r="AA3587" s="578" t="s">
        <v>12513</v>
      </c>
      <c r="AE3587"/>
    </row>
    <row r="3588" spans="1:31" s="563" customFormat="1">
      <c r="A3588"/>
      <c r="B3588"/>
      <c r="C3588" s="568">
        <v>2029</v>
      </c>
      <c r="D3588" s="569" t="s">
        <v>101</v>
      </c>
      <c r="E3588" s="569" t="s">
        <v>337</v>
      </c>
      <c r="F3588" s="573" t="s">
        <v>141</v>
      </c>
      <c r="G3588" s="569" t="s">
        <v>42</v>
      </c>
      <c r="H3588" s="569" t="s">
        <v>41</v>
      </c>
      <c r="I3588" s="575" t="s">
        <v>54</v>
      </c>
      <c r="J3588" s="569" t="s">
        <v>87</v>
      </c>
      <c r="K3588" s="569" t="s">
        <v>106</v>
      </c>
      <c r="L3588" s="570">
        <v>0.05</v>
      </c>
      <c r="M3588" s="571">
        <v>0.2928270087817571</v>
      </c>
      <c r="N3588" s="572">
        <v>14.109035528833985</v>
      </c>
      <c r="O3588" s="668" t="s">
        <v>151</v>
      </c>
      <c r="P3588" s="668" t="s">
        <v>87</v>
      </c>
      <c r="Q3588" s="574" t="s">
        <v>12257</v>
      </c>
      <c r="R3588" s="574" t="s">
        <v>12493</v>
      </c>
      <c r="S3588" s="574" t="s">
        <v>12294</v>
      </c>
      <c r="T3588" s="574" t="s">
        <v>12231</v>
      </c>
      <c r="U3588" s="574" t="s">
        <v>12302</v>
      </c>
      <c r="V3588" s="574" t="s">
        <v>12514</v>
      </c>
      <c r="W3588" s="575" t="s">
        <v>12262</v>
      </c>
      <c r="X3588" s="575" t="s">
        <v>12495</v>
      </c>
      <c r="Y3588" s="576" t="s">
        <v>12299</v>
      </c>
      <c r="Z3588" s="577" t="s">
        <v>12515</v>
      </c>
      <c r="AA3588" s="578" t="s">
        <v>12497</v>
      </c>
      <c r="AE3588"/>
    </row>
    <row r="3589" spans="1:31" s="563" customFormat="1">
      <c r="A3589"/>
      <c r="B3589"/>
      <c r="C3589" s="568">
        <v>2029</v>
      </c>
      <c r="D3589" s="569" t="s">
        <v>101</v>
      </c>
      <c r="E3589" s="569" t="s">
        <v>337</v>
      </c>
      <c r="F3589" s="573" t="s">
        <v>141</v>
      </c>
      <c r="G3589" s="569" t="s">
        <v>42</v>
      </c>
      <c r="H3589" s="569" t="s">
        <v>41</v>
      </c>
      <c r="I3589" s="575" t="s">
        <v>54</v>
      </c>
      <c r="J3589" s="569" t="s">
        <v>87</v>
      </c>
      <c r="K3589" s="569" t="s">
        <v>104</v>
      </c>
      <c r="L3589" s="570">
        <v>0.05</v>
      </c>
      <c r="M3589" s="571">
        <v>0.2928270087817571</v>
      </c>
      <c r="N3589" s="572">
        <v>14.109035528833985</v>
      </c>
      <c r="O3589" s="668" t="s">
        <v>151</v>
      </c>
      <c r="P3589" s="668" t="s">
        <v>87</v>
      </c>
      <c r="Q3589" s="574" t="s">
        <v>12305</v>
      </c>
      <c r="R3589" s="574" t="s">
        <v>12500</v>
      </c>
      <c r="S3589" s="574" t="s">
        <v>12294</v>
      </c>
      <c r="T3589" s="574" t="s">
        <v>12231</v>
      </c>
      <c r="U3589" s="574" t="s">
        <v>12307</v>
      </c>
      <c r="V3589" s="574" t="s">
        <v>12516</v>
      </c>
      <c r="W3589" s="575" t="s">
        <v>12309</v>
      </c>
      <c r="X3589" s="575" t="s">
        <v>12502</v>
      </c>
      <c r="Y3589" s="576" t="s">
        <v>12299</v>
      </c>
      <c r="Z3589" s="577" t="s">
        <v>12517</v>
      </c>
      <c r="AA3589" s="578" t="s">
        <v>12504</v>
      </c>
      <c r="AE3589"/>
    </row>
    <row r="3590" spans="1:31" s="563" customFormat="1">
      <c r="A3590"/>
      <c r="B3590"/>
      <c r="C3590" s="568">
        <v>2029</v>
      </c>
      <c r="D3590" s="569" t="s">
        <v>101</v>
      </c>
      <c r="E3590" s="569" t="s">
        <v>337</v>
      </c>
      <c r="F3590" s="573" t="s">
        <v>141</v>
      </c>
      <c r="G3590" s="569" t="s">
        <v>42</v>
      </c>
      <c r="H3590" s="569" t="s">
        <v>41</v>
      </c>
      <c r="I3590" s="575" t="s">
        <v>54</v>
      </c>
      <c r="J3590" s="569" t="s">
        <v>83</v>
      </c>
      <c r="K3590" s="569" t="s">
        <v>470</v>
      </c>
      <c r="L3590" s="570">
        <v>0.6</v>
      </c>
      <c r="M3590" s="571">
        <v>12.000115936747305</v>
      </c>
      <c r="N3590" s="572">
        <v>22.408468192853977</v>
      </c>
      <c r="O3590" s="668" t="s">
        <v>382</v>
      </c>
      <c r="P3590" s="668" t="s">
        <v>83</v>
      </c>
      <c r="Q3590" s="574" t="s">
        <v>12458</v>
      </c>
      <c r="R3590" s="574" t="s">
        <v>12518</v>
      </c>
      <c r="S3590" s="574" t="s">
        <v>12315</v>
      </c>
      <c r="T3590" s="574" t="s">
        <v>12231</v>
      </c>
      <c r="U3590" s="574" t="s">
        <v>12519</v>
      </c>
      <c r="V3590" s="574" t="s">
        <v>12520</v>
      </c>
      <c r="W3590" s="575" t="s">
        <v>12462</v>
      </c>
      <c r="X3590" s="575" t="s">
        <v>12521</v>
      </c>
      <c r="Y3590" s="576" t="s">
        <v>12320</v>
      </c>
      <c r="Z3590" s="577" t="s">
        <v>12522</v>
      </c>
      <c r="AA3590" s="578" t="s">
        <v>12523</v>
      </c>
      <c r="AE3590"/>
    </row>
    <row r="3591" spans="1:31" s="563" customFormat="1">
      <c r="A3591"/>
      <c r="B3591"/>
      <c r="C3591" s="568">
        <v>2029</v>
      </c>
      <c r="D3591" s="569" t="s">
        <v>101</v>
      </c>
      <c r="E3591" s="569" t="s">
        <v>337</v>
      </c>
      <c r="F3591" s="573" t="s">
        <v>141</v>
      </c>
      <c r="G3591" s="569" t="s">
        <v>42</v>
      </c>
      <c r="H3591" s="569" t="s">
        <v>41</v>
      </c>
      <c r="I3591" s="575" t="s">
        <v>54</v>
      </c>
      <c r="J3591" s="569" t="s">
        <v>83</v>
      </c>
      <c r="K3591" s="569" t="s">
        <v>81</v>
      </c>
      <c r="L3591" s="570">
        <v>0.4</v>
      </c>
      <c r="M3591" s="571">
        <v>8.0000772911648692</v>
      </c>
      <c r="N3591" s="572">
        <v>14.938978795235984</v>
      </c>
      <c r="O3591" s="668" t="s">
        <v>382</v>
      </c>
      <c r="P3591" s="668" t="s">
        <v>83</v>
      </c>
      <c r="Q3591" s="574" t="s">
        <v>12313</v>
      </c>
      <c r="R3591" s="574" t="s">
        <v>12524</v>
      </c>
      <c r="S3591" s="574" t="s">
        <v>12315</v>
      </c>
      <c r="T3591" s="574" t="s">
        <v>12231</v>
      </c>
      <c r="U3591" s="574" t="s">
        <v>12316</v>
      </c>
      <c r="V3591" s="574" t="s">
        <v>12525</v>
      </c>
      <c r="W3591" s="575" t="s">
        <v>12318</v>
      </c>
      <c r="X3591" s="575" t="s">
        <v>12526</v>
      </c>
      <c r="Y3591" s="576" t="s">
        <v>12320</v>
      </c>
      <c r="Z3591" s="577" t="s">
        <v>12527</v>
      </c>
      <c r="AA3591" s="578" t="s">
        <v>12528</v>
      </c>
      <c r="AE3591"/>
    </row>
    <row r="3592" spans="1:31" s="563" customFormat="1">
      <c r="A3592"/>
      <c r="B3592"/>
      <c r="C3592" s="568">
        <v>2029</v>
      </c>
      <c r="D3592" s="569" t="s">
        <v>101</v>
      </c>
      <c r="E3592" s="569" t="s">
        <v>337</v>
      </c>
      <c r="F3592" s="573" t="s">
        <v>141</v>
      </c>
      <c r="G3592" s="569" t="s">
        <v>42</v>
      </c>
      <c r="H3592" s="569" t="s">
        <v>41</v>
      </c>
      <c r="I3592" s="575" t="s">
        <v>54</v>
      </c>
      <c r="J3592" s="569" t="s">
        <v>77</v>
      </c>
      <c r="K3592" s="569" t="s">
        <v>469</v>
      </c>
      <c r="L3592" s="570">
        <v>0.9</v>
      </c>
      <c r="M3592" s="571">
        <v>14.538306141857497</v>
      </c>
      <c r="N3592" s="572">
        <v>627.52396392779076</v>
      </c>
      <c r="O3592" s="668" t="s">
        <v>381</v>
      </c>
      <c r="P3592" s="668" t="s">
        <v>77</v>
      </c>
      <c r="Q3592" s="574" t="s">
        <v>12323</v>
      </c>
      <c r="R3592" s="574" t="s">
        <v>12529</v>
      </c>
      <c r="S3592" s="574" t="s">
        <v>12325</v>
      </c>
      <c r="T3592" s="574" t="s">
        <v>12231</v>
      </c>
      <c r="U3592" s="574" t="s">
        <v>12326</v>
      </c>
      <c r="V3592" s="574" t="s">
        <v>12530</v>
      </c>
      <c r="W3592" s="575" t="s">
        <v>12328</v>
      </c>
      <c r="X3592" s="575" t="s">
        <v>12531</v>
      </c>
      <c r="Y3592" s="576" t="s">
        <v>12330</v>
      </c>
      <c r="Z3592" s="577" t="s">
        <v>12532</v>
      </c>
      <c r="AA3592" s="578" t="s">
        <v>12533</v>
      </c>
      <c r="AE3592"/>
    </row>
    <row r="3593" spans="1:31" s="563" customFormat="1">
      <c r="A3593"/>
      <c r="B3593"/>
      <c r="C3593" s="568">
        <v>2029</v>
      </c>
      <c r="D3593" s="569" t="s">
        <v>101</v>
      </c>
      <c r="E3593" s="569" t="s">
        <v>337</v>
      </c>
      <c r="F3593" s="573" t="s">
        <v>141</v>
      </c>
      <c r="G3593" s="569" t="s">
        <v>42</v>
      </c>
      <c r="H3593" s="569" t="s">
        <v>41</v>
      </c>
      <c r="I3593" s="575" t="s">
        <v>54</v>
      </c>
      <c r="J3593" s="569" t="s">
        <v>77</v>
      </c>
      <c r="K3593" s="569" t="s">
        <v>93</v>
      </c>
      <c r="L3593" s="570">
        <v>0.1</v>
      </c>
      <c r="M3593" s="571">
        <v>1.6153673490952771</v>
      </c>
      <c r="N3593" s="572">
        <v>69.724884880865631</v>
      </c>
      <c r="O3593" s="668" t="s">
        <v>381</v>
      </c>
      <c r="P3593" s="668" t="s">
        <v>77</v>
      </c>
      <c r="Q3593" s="574" t="s">
        <v>12333</v>
      </c>
      <c r="R3593" s="574" t="s">
        <v>12534</v>
      </c>
      <c r="S3593" s="574" t="s">
        <v>12325</v>
      </c>
      <c r="T3593" s="574" t="s">
        <v>12231</v>
      </c>
      <c r="U3593" s="574" t="s">
        <v>12335</v>
      </c>
      <c r="V3593" s="574" t="s">
        <v>12535</v>
      </c>
      <c r="W3593" s="575" t="s">
        <v>12337</v>
      </c>
      <c r="X3593" s="575" t="s">
        <v>12536</v>
      </c>
      <c r="Y3593" s="576" t="s">
        <v>12330</v>
      </c>
      <c r="Z3593" s="577" t="s">
        <v>12537</v>
      </c>
      <c r="AA3593" s="578" t="s">
        <v>12538</v>
      </c>
      <c r="AE3593"/>
    </row>
    <row r="3594" spans="1:31" s="563" customFormat="1">
      <c r="A3594"/>
      <c r="B3594"/>
      <c r="C3594" s="568">
        <v>2029</v>
      </c>
      <c r="D3594" s="569" t="s">
        <v>101</v>
      </c>
      <c r="E3594" s="569" t="s">
        <v>337</v>
      </c>
      <c r="F3594" s="573" t="s">
        <v>141</v>
      </c>
      <c r="G3594" s="569" t="s">
        <v>42</v>
      </c>
      <c r="H3594" s="569" t="s">
        <v>41</v>
      </c>
      <c r="I3594" s="575" t="s">
        <v>54</v>
      </c>
      <c r="J3594" s="569" t="s">
        <v>349</v>
      </c>
      <c r="K3594" s="569" t="s">
        <v>115</v>
      </c>
      <c r="L3594" s="570">
        <v>0.2</v>
      </c>
      <c r="M3594" s="571">
        <v>1.1107322130341564</v>
      </c>
      <c r="N3594" s="572">
        <v>137.42567073539598</v>
      </c>
      <c r="O3594" s="668" t="s">
        <v>151</v>
      </c>
      <c r="P3594" s="668" t="s">
        <v>349</v>
      </c>
      <c r="Q3594" s="574" t="s">
        <v>12385</v>
      </c>
      <c r="R3594" s="574" t="s">
        <v>12539</v>
      </c>
      <c r="S3594" s="574" t="s">
        <v>12341</v>
      </c>
      <c r="T3594" s="574" t="s">
        <v>12231</v>
      </c>
      <c r="U3594" s="574" t="s">
        <v>12540</v>
      </c>
      <c r="V3594" s="574" t="s">
        <v>12541</v>
      </c>
      <c r="W3594" s="575" t="s">
        <v>12390</v>
      </c>
      <c r="X3594" s="575" t="s">
        <v>12542</v>
      </c>
      <c r="Y3594" s="576" t="s">
        <v>12344</v>
      </c>
      <c r="Z3594" s="577" t="s">
        <v>12543</v>
      </c>
      <c r="AA3594" s="578" t="s">
        <v>12544</v>
      </c>
      <c r="AE3594"/>
    </row>
    <row r="3595" spans="1:31" s="563" customFormat="1">
      <c r="A3595"/>
      <c r="B3595"/>
      <c r="C3595" s="568">
        <v>2029</v>
      </c>
      <c r="D3595" s="569" t="s">
        <v>101</v>
      </c>
      <c r="E3595" s="569" t="s">
        <v>337</v>
      </c>
      <c r="F3595" s="573" t="s">
        <v>141</v>
      </c>
      <c r="G3595" s="569" t="s">
        <v>42</v>
      </c>
      <c r="H3595" s="569" t="s">
        <v>41</v>
      </c>
      <c r="I3595" s="575" t="s">
        <v>54</v>
      </c>
      <c r="J3595" s="569" t="s">
        <v>349</v>
      </c>
      <c r="K3595" s="569" t="s">
        <v>467</v>
      </c>
      <c r="L3595" s="570">
        <v>0.6</v>
      </c>
      <c r="M3595" s="571">
        <v>3.3321966391024689</v>
      </c>
      <c r="N3595" s="572">
        <v>412.27701220618798</v>
      </c>
      <c r="O3595" s="668" t="s">
        <v>151</v>
      </c>
      <c r="P3595" s="668" t="s">
        <v>349</v>
      </c>
      <c r="Q3595" s="574" t="s">
        <v>12277</v>
      </c>
      <c r="R3595" s="574" t="s">
        <v>12472</v>
      </c>
      <c r="S3595" s="574" t="s">
        <v>12341</v>
      </c>
      <c r="T3595" s="574" t="s">
        <v>12231</v>
      </c>
      <c r="U3595" s="574" t="s">
        <v>12342</v>
      </c>
      <c r="V3595" s="574" t="s">
        <v>12545</v>
      </c>
      <c r="W3595" s="575" t="s">
        <v>12282</v>
      </c>
      <c r="X3595" s="575" t="s">
        <v>12475</v>
      </c>
      <c r="Y3595" s="576" t="s">
        <v>12344</v>
      </c>
      <c r="Z3595" s="577" t="s">
        <v>12546</v>
      </c>
      <c r="AA3595" s="578" t="s">
        <v>12477</v>
      </c>
      <c r="AE3595"/>
    </row>
    <row r="3596" spans="1:31" s="563" customFormat="1">
      <c r="A3596"/>
      <c r="B3596"/>
      <c r="C3596" s="568">
        <v>2029</v>
      </c>
      <c r="D3596" s="569" t="s">
        <v>101</v>
      </c>
      <c r="E3596" s="569" t="s">
        <v>337</v>
      </c>
      <c r="F3596" s="573" t="s">
        <v>141</v>
      </c>
      <c r="G3596" s="569" t="s">
        <v>42</v>
      </c>
      <c r="H3596" s="569" t="s">
        <v>41</v>
      </c>
      <c r="I3596" s="575" t="s">
        <v>54</v>
      </c>
      <c r="J3596" s="569" t="s">
        <v>349</v>
      </c>
      <c r="K3596" s="569" t="s">
        <v>104</v>
      </c>
      <c r="L3596" s="570">
        <v>0.2</v>
      </c>
      <c r="M3596" s="571">
        <v>1.1107322130341564</v>
      </c>
      <c r="N3596" s="572">
        <v>137.42567073539598</v>
      </c>
      <c r="O3596" s="668" t="s">
        <v>151</v>
      </c>
      <c r="P3596" s="668" t="s">
        <v>349</v>
      </c>
      <c r="Q3596" s="574" t="s">
        <v>12305</v>
      </c>
      <c r="R3596" s="574" t="s">
        <v>12500</v>
      </c>
      <c r="S3596" s="574" t="s">
        <v>12341</v>
      </c>
      <c r="T3596" s="574" t="s">
        <v>12231</v>
      </c>
      <c r="U3596" s="574" t="s">
        <v>12346</v>
      </c>
      <c r="V3596" s="574" t="s">
        <v>12547</v>
      </c>
      <c r="W3596" s="575" t="s">
        <v>12309</v>
      </c>
      <c r="X3596" s="575" t="s">
        <v>12502</v>
      </c>
      <c r="Y3596" s="576" t="s">
        <v>12344</v>
      </c>
      <c r="Z3596" s="577" t="s">
        <v>12548</v>
      </c>
      <c r="AA3596" s="578" t="s">
        <v>12504</v>
      </c>
      <c r="AE3596"/>
    </row>
    <row r="3597" spans="1:31" s="563" customFormat="1">
      <c r="A3597"/>
      <c r="B3597"/>
      <c r="C3597" s="568">
        <v>2029</v>
      </c>
      <c r="D3597" s="569" t="s">
        <v>101</v>
      </c>
      <c r="E3597" s="569" t="s">
        <v>337</v>
      </c>
      <c r="F3597" s="573" t="s">
        <v>141</v>
      </c>
      <c r="G3597" s="569" t="s">
        <v>42</v>
      </c>
      <c r="H3597" s="569" t="s">
        <v>41</v>
      </c>
      <c r="I3597" s="575" t="s">
        <v>54</v>
      </c>
      <c r="J3597" s="569" t="s">
        <v>76</v>
      </c>
      <c r="K3597" s="569" t="s">
        <v>467</v>
      </c>
      <c r="L3597" s="570">
        <v>0.3</v>
      </c>
      <c r="M3597" s="571">
        <v>8.8479709928630607E-2</v>
      </c>
      <c r="N3597" s="572">
        <v>42.327106586501969</v>
      </c>
      <c r="O3597" s="668" t="s">
        <v>151</v>
      </c>
      <c r="P3597" s="668" t="s">
        <v>76</v>
      </c>
      <c r="Q3597" s="574" t="s">
        <v>12277</v>
      </c>
      <c r="R3597" s="574" t="s">
        <v>12472</v>
      </c>
      <c r="S3597" s="574" t="s">
        <v>12349</v>
      </c>
      <c r="T3597" s="574" t="s">
        <v>12231</v>
      </c>
      <c r="U3597" s="574" t="s">
        <v>12350</v>
      </c>
      <c r="V3597" s="574" t="s">
        <v>12549</v>
      </c>
      <c r="W3597" s="575" t="s">
        <v>12282</v>
      </c>
      <c r="X3597" s="575" t="s">
        <v>12475</v>
      </c>
      <c r="Y3597" s="576" t="s">
        <v>12352</v>
      </c>
      <c r="Z3597" s="577" t="s">
        <v>12550</v>
      </c>
      <c r="AA3597" s="578" t="s">
        <v>12477</v>
      </c>
      <c r="AE3597"/>
    </row>
    <row r="3598" spans="1:31" s="563" customFormat="1">
      <c r="A3598"/>
      <c r="B3598"/>
      <c r="C3598" s="568">
        <v>2029</v>
      </c>
      <c r="D3598" s="569" t="s">
        <v>101</v>
      </c>
      <c r="E3598" s="569" t="s">
        <v>337</v>
      </c>
      <c r="F3598" s="573" t="s">
        <v>141</v>
      </c>
      <c r="G3598" s="569" t="s">
        <v>42</v>
      </c>
      <c r="H3598" s="569" t="s">
        <v>41</v>
      </c>
      <c r="I3598" s="575" t="s">
        <v>54</v>
      </c>
      <c r="J3598" s="569" t="s">
        <v>76</v>
      </c>
      <c r="K3598" s="569" t="s">
        <v>111</v>
      </c>
      <c r="L3598" s="570">
        <v>0.7</v>
      </c>
      <c r="M3598" s="571">
        <v>0.20645265650013808</v>
      </c>
      <c r="N3598" s="572">
        <v>98.763248701837909</v>
      </c>
      <c r="O3598" s="668" t="s">
        <v>151</v>
      </c>
      <c r="P3598" s="668" t="s">
        <v>76</v>
      </c>
      <c r="Q3598" s="574" t="s">
        <v>12354</v>
      </c>
      <c r="R3598" s="574" t="s">
        <v>12551</v>
      </c>
      <c r="S3598" s="574" t="s">
        <v>12349</v>
      </c>
      <c r="T3598" s="574" t="s">
        <v>12231</v>
      </c>
      <c r="U3598" s="574" t="s">
        <v>12356</v>
      </c>
      <c r="V3598" s="574" t="s">
        <v>12552</v>
      </c>
      <c r="W3598" s="575" t="s">
        <v>12358</v>
      </c>
      <c r="X3598" s="575" t="s">
        <v>12553</v>
      </c>
      <c r="Y3598" s="576" t="s">
        <v>12352</v>
      </c>
      <c r="Z3598" s="577" t="s">
        <v>12554</v>
      </c>
      <c r="AA3598" s="578" t="s">
        <v>12555</v>
      </c>
      <c r="AE3598"/>
    </row>
    <row r="3599" spans="1:31" s="563" customFormat="1">
      <c r="A3599"/>
      <c r="B3599"/>
      <c r="C3599" s="568">
        <v>2029</v>
      </c>
      <c r="D3599" s="569" t="s">
        <v>101</v>
      </c>
      <c r="E3599" s="569" t="s">
        <v>337</v>
      </c>
      <c r="F3599" s="573" t="s">
        <v>141</v>
      </c>
      <c r="G3599" s="569" t="s">
        <v>42</v>
      </c>
      <c r="H3599" s="569" t="s">
        <v>41</v>
      </c>
      <c r="I3599" s="575" t="s">
        <v>54</v>
      </c>
      <c r="J3599" s="569" t="s">
        <v>74</v>
      </c>
      <c r="K3599" s="569" t="s">
        <v>467</v>
      </c>
      <c r="L3599" s="570">
        <v>0.8</v>
      </c>
      <c r="M3599" s="571">
        <v>2.5233984446016477</v>
      </c>
      <c r="N3599" s="572">
        <v>1209.3459024714846</v>
      </c>
      <c r="O3599" s="668" t="s">
        <v>151</v>
      </c>
      <c r="P3599" s="668" t="s">
        <v>74</v>
      </c>
      <c r="Q3599" s="574" t="s">
        <v>12277</v>
      </c>
      <c r="R3599" s="574" t="s">
        <v>12472</v>
      </c>
      <c r="S3599" s="574" t="s">
        <v>12362</v>
      </c>
      <c r="T3599" s="574" t="s">
        <v>12231</v>
      </c>
      <c r="U3599" s="574" t="s">
        <v>12363</v>
      </c>
      <c r="V3599" s="574" t="s">
        <v>12556</v>
      </c>
      <c r="W3599" s="575" t="s">
        <v>12282</v>
      </c>
      <c r="X3599" s="575" t="s">
        <v>12475</v>
      </c>
      <c r="Y3599" s="576" t="s">
        <v>12365</v>
      </c>
      <c r="Z3599" s="577" t="s">
        <v>12557</v>
      </c>
      <c r="AA3599" s="578" t="s">
        <v>12477</v>
      </c>
      <c r="AE3599"/>
    </row>
    <row r="3600" spans="1:31" s="563" customFormat="1">
      <c r="A3600"/>
      <c r="B3600"/>
      <c r="C3600" s="568">
        <v>2029</v>
      </c>
      <c r="D3600" s="569" t="s">
        <v>101</v>
      </c>
      <c r="E3600" s="569" t="s">
        <v>337</v>
      </c>
      <c r="F3600" s="573" t="s">
        <v>141</v>
      </c>
      <c r="G3600" s="569" t="s">
        <v>42</v>
      </c>
      <c r="H3600" s="569" t="s">
        <v>41</v>
      </c>
      <c r="I3600" s="575" t="s">
        <v>54</v>
      </c>
      <c r="J3600" s="569" t="s">
        <v>74</v>
      </c>
      <c r="K3600" s="569" t="s">
        <v>111</v>
      </c>
      <c r="L3600" s="570">
        <v>0.1</v>
      </c>
      <c r="M3600" s="571">
        <v>0.31542480557520597</v>
      </c>
      <c r="N3600" s="572">
        <v>151.16823780893557</v>
      </c>
      <c r="O3600" s="668" t="s">
        <v>151</v>
      </c>
      <c r="P3600" s="668" t="s">
        <v>74</v>
      </c>
      <c r="Q3600" s="574" t="s">
        <v>12354</v>
      </c>
      <c r="R3600" s="574" t="s">
        <v>12551</v>
      </c>
      <c r="S3600" s="574" t="s">
        <v>12362</v>
      </c>
      <c r="T3600" s="574" t="s">
        <v>12231</v>
      </c>
      <c r="U3600" s="574" t="s">
        <v>12367</v>
      </c>
      <c r="V3600" s="574" t="s">
        <v>12558</v>
      </c>
      <c r="W3600" s="575" t="s">
        <v>12358</v>
      </c>
      <c r="X3600" s="575" t="s">
        <v>12553</v>
      </c>
      <c r="Y3600" s="576" t="s">
        <v>12365</v>
      </c>
      <c r="Z3600" s="577" t="s">
        <v>12559</v>
      </c>
      <c r="AA3600" s="578" t="s">
        <v>12555</v>
      </c>
      <c r="AE3600"/>
    </row>
    <row r="3601" spans="1:31" s="563" customFormat="1">
      <c r="A3601"/>
      <c r="B3601"/>
      <c r="C3601" s="568">
        <v>2029</v>
      </c>
      <c r="D3601" s="569" t="s">
        <v>101</v>
      </c>
      <c r="E3601" s="569" t="s">
        <v>337</v>
      </c>
      <c r="F3601" s="573" t="s">
        <v>141</v>
      </c>
      <c r="G3601" s="569" t="s">
        <v>42</v>
      </c>
      <c r="H3601" s="569" t="s">
        <v>41</v>
      </c>
      <c r="I3601" s="575" t="s">
        <v>54</v>
      </c>
      <c r="J3601" s="569" t="s">
        <v>74</v>
      </c>
      <c r="K3601" s="569" t="s">
        <v>79</v>
      </c>
      <c r="L3601" s="570">
        <v>0.1</v>
      </c>
      <c r="M3601" s="571">
        <v>0.31542480557520597</v>
      </c>
      <c r="N3601" s="572">
        <v>151.16823780893557</v>
      </c>
      <c r="O3601" s="668" t="s">
        <v>151</v>
      </c>
      <c r="P3601" s="668" t="s">
        <v>74</v>
      </c>
      <c r="Q3601" s="574" t="s">
        <v>12403</v>
      </c>
      <c r="R3601" s="574" t="s">
        <v>12560</v>
      </c>
      <c r="S3601" s="574" t="s">
        <v>12362</v>
      </c>
      <c r="T3601" s="574" t="s">
        <v>12231</v>
      </c>
      <c r="U3601" s="574" t="s">
        <v>12561</v>
      </c>
      <c r="V3601" s="574" t="s">
        <v>12562</v>
      </c>
      <c r="W3601" s="575" t="s">
        <v>12407</v>
      </c>
      <c r="X3601" s="575" t="s">
        <v>12563</v>
      </c>
      <c r="Y3601" s="576" t="s">
        <v>12365</v>
      </c>
      <c r="Z3601" s="577" t="s">
        <v>12564</v>
      </c>
      <c r="AA3601" s="578" t="s">
        <v>12565</v>
      </c>
      <c r="AE3601"/>
    </row>
    <row r="3602" spans="1:31" s="563" customFormat="1">
      <c r="A3602"/>
      <c r="B3602"/>
      <c r="C3602" s="568">
        <v>2029</v>
      </c>
      <c r="D3602" s="569" t="s">
        <v>101</v>
      </c>
      <c r="E3602" s="569" t="s">
        <v>337</v>
      </c>
      <c r="F3602" s="573" t="s">
        <v>141</v>
      </c>
      <c r="G3602" s="569" t="s">
        <v>42</v>
      </c>
      <c r="H3602" s="569" t="s">
        <v>41</v>
      </c>
      <c r="I3602" s="575" t="s">
        <v>54</v>
      </c>
      <c r="J3602" s="569" t="s">
        <v>351</v>
      </c>
      <c r="K3602" s="569" t="s">
        <v>100</v>
      </c>
      <c r="L3602" s="570">
        <v>0.1</v>
      </c>
      <c r="M3602" s="571">
        <v>0.41851518171761615</v>
      </c>
      <c r="N3602" s="572">
        <v>1.9987800332514818</v>
      </c>
      <c r="O3602" s="668" t="s">
        <v>151</v>
      </c>
      <c r="P3602" s="668" t="s">
        <v>351</v>
      </c>
      <c r="Q3602" s="574" t="s">
        <v>12370</v>
      </c>
      <c r="R3602" s="574" t="s">
        <v>12566</v>
      </c>
      <c r="S3602" s="574" t="s">
        <v>12372</v>
      </c>
      <c r="T3602" s="574" t="s">
        <v>12231</v>
      </c>
      <c r="U3602" s="574" t="s">
        <v>12373</v>
      </c>
      <c r="V3602" s="574" t="s">
        <v>12567</v>
      </c>
      <c r="W3602" s="575" t="s">
        <v>12375</v>
      </c>
      <c r="X3602" s="575" t="s">
        <v>12568</v>
      </c>
      <c r="Y3602" s="576" t="s">
        <v>12377</v>
      </c>
      <c r="Z3602" s="577" t="s">
        <v>12569</v>
      </c>
      <c r="AA3602" s="578" t="s">
        <v>12570</v>
      </c>
      <c r="AE3602"/>
    </row>
    <row r="3603" spans="1:31" s="563" customFormat="1">
      <c r="A3603"/>
      <c r="B3603"/>
      <c r="C3603" s="568">
        <v>2029</v>
      </c>
      <c r="D3603" s="569" t="s">
        <v>101</v>
      </c>
      <c r="E3603" s="569" t="s">
        <v>337</v>
      </c>
      <c r="F3603" s="573" t="s">
        <v>141</v>
      </c>
      <c r="G3603" s="569" t="s">
        <v>42</v>
      </c>
      <c r="H3603" s="569" t="s">
        <v>41</v>
      </c>
      <c r="I3603" s="575" t="s">
        <v>54</v>
      </c>
      <c r="J3603" s="569" t="s">
        <v>351</v>
      </c>
      <c r="K3603" s="569" t="s">
        <v>470</v>
      </c>
      <c r="L3603" s="570">
        <v>0.9</v>
      </c>
      <c r="M3603" s="571">
        <v>3.7666366354585459</v>
      </c>
      <c r="N3603" s="572">
        <v>17.989020299263338</v>
      </c>
      <c r="O3603" s="668" t="s">
        <v>151</v>
      </c>
      <c r="P3603" s="668" t="s">
        <v>351</v>
      </c>
      <c r="Q3603" s="574" t="s">
        <v>12458</v>
      </c>
      <c r="R3603" s="574" t="s">
        <v>12518</v>
      </c>
      <c r="S3603" s="574" t="s">
        <v>12372</v>
      </c>
      <c r="T3603" s="574" t="s">
        <v>12231</v>
      </c>
      <c r="U3603" s="574" t="s">
        <v>12460</v>
      </c>
      <c r="V3603" s="574" t="s">
        <v>12571</v>
      </c>
      <c r="W3603" s="575" t="s">
        <v>12462</v>
      </c>
      <c r="X3603" s="575" t="s">
        <v>12521</v>
      </c>
      <c r="Y3603" s="576" t="s">
        <v>12377</v>
      </c>
      <c r="Z3603" s="577" t="s">
        <v>12572</v>
      </c>
      <c r="AA3603" s="578" t="s">
        <v>12523</v>
      </c>
      <c r="AE3603"/>
    </row>
    <row r="3604" spans="1:31" s="563" customFormat="1">
      <c r="A3604"/>
      <c r="B3604"/>
      <c r="C3604" s="568">
        <v>2029</v>
      </c>
      <c r="D3604" s="569" t="s">
        <v>101</v>
      </c>
      <c r="E3604" s="569" t="s">
        <v>337</v>
      </c>
      <c r="F3604" s="573" t="s">
        <v>141</v>
      </c>
      <c r="G3604" s="569" t="s">
        <v>42</v>
      </c>
      <c r="H3604" s="569" t="s">
        <v>41</v>
      </c>
      <c r="I3604" s="575" t="s">
        <v>54</v>
      </c>
      <c r="J3604" s="569" t="s">
        <v>67</v>
      </c>
      <c r="K3604" s="569" t="s">
        <v>470</v>
      </c>
      <c r="L3604" s="570">
        <v>0.1</v>
      </c>
      <c r="M3604" s="571">
        <v>0.61747571650794675</v>
      </c>
      <c r="N3604" s="572">
        <v>2.3779273363203353</v>
      </c>
      <c r="O3604" s="668" t="s">
        <v>382</v>
      </c>
      <c r="P3604" s="668" t="s">
        <v>67</v>
      </c>
      <c r="Q3604" s="574" t="s">
        <v>12458</v>
      </c>
      <c r="R3604" s="574" t="s">
        <v>12518</v>
      </c>
      <c r="S3604" s="574" t="s">
        <v>12380</v>
      </c>
      <c r="T3604" s="574" t="s">
        <v>12231</v>
      </c>
      <c r="U3604" s="574" t="s">
        <v>12573</v>
      </c>
      <c r="V3604" s="574" t="s">
        <v>12574</v>
      </c>
      <c r="W3604" s="575" t="s">
        <v>12462</v>
      </c>
      <c r="X3604" s="575" t="s">
        <v>12521</v>
      </c>
      <c r="Y3604" s="576" t="s">
        <v>12383</v>
      </c>
      <c r="Z3604" s="577" t="s">
        <v>12575</v>
      </c>
      <c r="AA3604" s="578" t="s">
        <v>12523</v>
      </c>
      <c r="AE3604"/>
    </row>
    <row r="3605" spans="1:31" s="563" customFormat="1">
      <c r="A3605"/>
      <c r="B3605"/>
      <c r="C3605" s="568">
        <v>2029</v>
      </c>
      <c r="D3605" s="569" t="s">
        <v>101</v>
      </c>
      <c r="E3605" s="569" t="s">
        <v>337</v>
      </c>
      <c r="F3605" s="573" t="s">
        <v>141</v>
      </c>
      <c r="G3605" s="569" t="s">
        <v>42</v>
      </c>
      <c r="H3605" s="569" t="s">
        <v>41</v>
      </c>
      <c r="I3605" s="575" t="s">
        <v>54</v>
      </c>
      <c r="J3605" s="569" t="s">
        <v>67</v>
      </c>
      <c r="K3605" s="569" t="s">
        <v>81</v>
      </c>
      <c r="L3605" s="570">
        <v>0.9</v>
      </c>
      <c r="M3605" s="571">
        <v>5.5572814485715218</v>
      </c>
      <c r="N3605" s="572">
        <v>21.401346026883019</v>
      </c>
      <c r="O3605" s="668" t="s">
        <v>382</v>
      </c>
      <c r="P3605" s="668" t="s">
        <v>67</v>
      </c>
      <c r="Q3605" s="574" t="s">
        <v>12313</v>
      </c>
      <c r="R3605" s="574" t="s">
        <v>12524</v>
      </c>
      <c r="S3605" s="574" t="s">
        <v>12380</v>
      </c>
      <c r="T3605" s="574" t="s">
        <v>12231</v>
      </c>
      <c r="U3605" s="574" t="s">
        <v>12381</v>
      </c>
      <c r="V3605" s="574" t="s">
        <v>12576</v>
      </c>
      <c r="W3605" s="575" t="s">
        <v>12318</v>
      </c>
      <c r="X3605" s="575" t="s">
        <v>12526</v>
      </c>
      <c r="Y3605" s="576" t="s">
        <v>12383</v>
      </c>
      <c r="Z3605" s="577" t="s">
        <v>12577</v>
      </c>
      <c r="AA3605" s="578" t="s">
        <v>12528</v>
      </c>
      <c r="AE3605"/>
    </row>
    <row r="3606" spans="1:31" s="563" customFormat="1">
      <c r="A3606"/>
      <c r="B3606"/>
      <c r="C3606" s="568">
        <v>2029</v>
      </c>
      <c r="D3606" s="569" t="s">
        <v>101</v>
      </c>
      <c r="E3606" s="569" t="s">
        <v>337</v>
      </c>
      <c r="F3606" s="573" t="s">
        <v>141</v>
      </c>
      <c r="G3606" s="569" t="s">
        <v>42</v>
      </c>
      <c r="H3606" s="569" t="s">
        <v>41</v>
      </c>
      <c r="I3606" s="575" t="s">
        <v>54</v>
      </c>
      <c r="J3606" s="569" t="s">
        <v>66</v>
      </c>
      <c r="K3606" s="569" t="s">
        <v>115</v>
      </c>
      <c r="L3606" s="570">
        <v>0.15</v>
      </c>
      <c r="M3606" s="571">
        <v>2.4928057907504475</v>
      </c>
      <c r="N3606" s="572">
        <v>104.03432096401465</v>
      </c>
      <c r="O3606" s="668" t="s">
        <v>381</v>
      </c>
      <c r="P3606" s="668" t="s">
        <v>66</v>
      </c>
      <c r="Q3606" s="574" t="s">
        <v>12385</v>
      </c>
      <c r="R3606" s="574" t="s">
        <v>12539</v>
      </c>
      <c r="S3606" s="574" t="s">
        <v>12387</v>
      </c>
      <c r="T3606" s="574" t="s">
        <v>12231</v>
      </c>
      <c r="U3606" s="574" t="s">
        <v>12388</v>
      </c>
      <c r="V3606" s="574" t="s">
        <v>12578</v>
      </c>
      <c r="W3606" s="575" t="s">
        <v>12390</v>
      </c>
      <c r="X3606" s="575" t="s">
        <v>12542</v>
      </c>
      <c r="Y3606" s="576" t="s">
        <v>12392</v>
      </c>
      <c r="Z3606" s="577" t="s">
        <v>12579</v>
      </c>
      <c r="AA3606" s="578" t="s">
        <v>12544</v>
      </c>
      <c r="AE3606"/>
    </row>
    <row r="3607" spans="1:31" s="563" customFormat="1">
      <c r="A3607"/>
      <c r="B3607"/>
      <c r="C3607" s="568">
        <v>2029</v>
      </c>
      <c r="D3607" s="569" t="s">
        <v>101</v>
      </c>
      <c r="E3607" s="569" t="s">
        <v>337</v>
      </c>
      <c r="F3607" s="573" t="s">
        <v>141</v>
      </c>
      <c r="G3607" s="569" t="s">
        <v>42</v>
      </c>
      <c r="H3607" s="569" t="s">
        <v>41</v>
      </c>
      <c r="I3607" s="575" t="s">
        <v>54</v>
      </c>
      <c r="J3607" s="569" t="s">
        <v>66</v>
      </c>
      <c r="K3607" s="569" t="s">
        <v>310</v>
      </c>
      <c r="L3607" s="570">
        <v>0.4</v>
      </c>
      <c r="M3607" s="571">
        <v>6.6474821086678606</v>
      </c>
      <c r="N3607" s="572">
        <v>277.42485590403908</v>
      </c>
      <c r="O3607" s="668" t="s">
        <v>381</v>
      </c>
      <c r="P3607" s="668" t="s">
        <v>66</v>
      </c>
      <c r="Q3607" s="574" t="s">
        <v>12395</v>
      </c>
      <c r="R3607" s="574" t="s">
        <v>12580</v>
      </c>
      <c r="S3607" s="574" t="s">
        <v>12387</v>
      </c>
      <c r="T3607" s="574" t="s">
        <v>12231</v>
      </c>
      <c r="U3607" s="574" t="s">
        <v>12397</v>
      </c>
      <c r="V3607" s="574" t="s">
        <v>12581</v>
      </c>
      <c r="W3607" s="575" t="s">
        <v>12399</v>
      </c>
      <c r="X3607" s="575" t="s">
        <v>12582</v>
      </c>
      <c r="Y3607" s="576" t="s">
        <v>12392</v>
      </c>
      <c r="Z3607" s="577" t="s">
        <v>12583</v>
      </c>
      <c r="AA3607" s="578" t="s">
        <v>12584</v>
      </c>
      <c r="AE3607"/>
    </row>
    <row r="3608" spans="1:31" s="563" customFormat="1">
      <c r="A3608"/>
      <c r="B3608"/>
      <c r="C3608" s="568">
        <v>2029</v>
      </c>
      <c r="D3608" s="569" t="s">
        <v>101</v>
      </c>
      <c r="E3608" s="569" t="s">
        <v>337</v>
      </c>
      <c r="F3608" s="573" t="s">
        <v>141</v>
      </c>
      <c r="G3608" s="569" t="s">
        <v>42</v>
      </c>
      <c r="H3608" s="569" t="s">
        <v>41</v>
      </c>
      <c r="I3608" s="575" t="s">
        <v>54</v>
      </c>
      <c r="J3608" s="569" t="s">
        <v>66</v>
      </c>
      <c r="K3608" s="569" t="s">
        <v>79</v>
      </c>
      <c r="L3608" s="570">
        <v>0.45</v>
      </c>
      <c r="M3608" s="571">
        <v>7.478417372251343</v>
      </c>
      <c r="N3608" s="572">
        <v>312.10296289204399</v>
      </c>
      <c r="O3608" s="668" t="s">
        <v>381</v>
      </c>
      <c r="P3608" s="668" t="s">
        <v>66</v>
      </c>
      <c r="Q3608" s="574" t="s">
        <v>12403</v>
      </c>
      <c r="R3608" s="574" t="s">
        <v>12560</v>
      </c>
      <c r="S3608" s="574" t="s">
        <v>12387</v>
      </c>
      <c r="T3608" s="574" t="s">
        <v>12231</v>
      </c>
      <c r="U3608" s="574" t="s">
        <v>12405</v>
      </c>
      <c r="V3608" s="574" t="s">
        <v>12585</v>
      </c>
      <c r="W3608" s="575" t="s">
        <v>12407</v>
      </c>
      <c r="X3608" s="575" t="s">
        <v>12563</v>
      </c>
      <c r="Y3608" s="576" t="s">
        <v>12392</v>
      </c>
      <c r="Z3608" s="577" t="s">
        <v>12586</v>
      </c>
      <c r="AA3608" s="578" t="s">
        <v>12565</v>
      </c>
      <c r="AE3608"/>
    </row>
    <row r="3609" spans="1:31" s="563" customFormat="1">
      <c r="A3609"/>
      <c r="B3609"/>
      <c r="C3609" s="568">
        <v>2029</v>
      </c>
      <c r="D3609" s="569" t="s">
        <v>101</v>
      </c>
      <c r="E3609" s="569" t="s">
        <v>337</v>
      </c>
      <c r="F3609" s="573" t="s">
        <v>141</v>
      </c>
      <c r="G3609" s="569" t="s">
        <v>42</v>
      </c>
      <c r="H3609" s="569" t="s">
        <v>41</v>
      </c>
      <c r="I3609" s="575" t="s">
        <v>54</v>
      </c>
      <c r="J3609" s="569" t="s">
        <v>348</v>
      </c>
      <c r="K3609" s="569" t="s">
        <v>469</v>
      </c>
      <c r="L3609" s="570">
        <v>1</v>
      </c>
      <c r="M3609" s="571">
        <v>15.079072799239588</v>
      </c>
      <c r="N3609" s="572">
        <v>1837.1140011502589</v>
      </c>
      <c r="O3609" s="668" t="s">
        <v>151</v>
      </c>
      <c r="P3609" s="668" t="s">
        <v>348</v>
      </c>
      <c r="Q3609" s="574" t="s">
        <v>12323</v>
      </c>
      <c r="R3609" s="574" t="s">
        <v>12529</v>
      </c>
      <c r="S3609" s="574" t="s">
        <v>12411</v>
      </c>
      <c r="T3609" s="574" t="s">
        <v>12231</v>
      </c>
      <c r="U3609" s="574" t="s">
        <v>12412</v>
      </c>
      <c r="V3609" s="574" t="s">
        <v>12587</v>
      </c>
      <c r="W3609" s="575" t="s">
        <v>12328</v>
      </c>
      <c r="X3609" s="575" t="s">
        <v>12531</v>
      </c>
      <c r="Y3609" s="576" t="s">
        <v>12414</v>
      </c>
      <c r="Z3609" s="577" t="s">
        <v>12588</v>
      </c>
      <c r="AA3609" s="578" t="s">
        <v>12533</v>
      </c>
      <c r="AE3609"/>
    </row>
    <row r="3610" spans="1:31" s="563" customFormat="1">
      <c r="A3610"/>
      <c r="B3610"/>
      <c r="C3610" s="568">
        <v>2029</v>
      </c>
      <c r="D3610" s="569" t="s">
        <v>101</v>
      </c>
      <c r="E3610" s="569" t="s">
        <v>361</v>
      </c>
      <c r="F3610" s="573" t="s">
        <v>141</v>
      </c>
      <c r="G3610" s="569" t="s">
        <v>42</v>
      </c>
      <c r="H3610" s="569" t="s">
        <v>41</v>
      </c>
      <c r="I3610" s="575" t="s">
        <v>54</v>
      </c>
      <c r="J3610" s="569" t="s">
        <v>352</v>
      </c>
      <c r="K3610" s="569" t="s">
        <v>467</v>
      </c>
      <c r="L3610" s="570">
        <v>0.3</v>
      </c>
      <c r="M3610" s="571">
        <v>2.9361667230894066</v>
      </c>
      <c r="N3610" s="572">
        <v>130.0399281667504</v>
      </c>
      <c r="O3610" s="668" t="s">
        <v>151</v>
      </c>
      <c r="P3610" s="668" t="s">
        <v>352</v>
      </c>
      <c r="Q3610" s="574" t="s">
        <v>12277</v>
      </c>
      <c r="R3610" s="574" t="s">
        <v>12472</v>
      </c>
      <c r="S3610" s="574" t="s">
        <v>12230</v>
      </c>
      <c r="T3610" s="574" t="s">
        <v>12231</v>
      </c>
      <c r="U3610" s="574" t="s">
        <v>12473</v>
      </c>
      <c r="V3610" s="574" t="s">
        <v>12474</v>
      </c>
      <c r="W3610" s="575" t="s">
        <v>12282</v>
      </c>
      <c r="X3610" s="575" t="s">
        <v>12475</v>
      </c>
      <c r="Y3610" s="576" t="s">
        <v>12236</v>
      </c>
      <c r="Z3610" s="577" t="s">
        <v>12589</v>
      </c>
      <c r="AA3610" s="578" t="s">
        <v>12590</v>
      </c>
      <c r="AE3610"/>
    </row>
    <row r="3611" spans="1:31" s="563" customFormat="1">
      <c r="A3611"/>
      <c r="B3611"/>
      <c r="C3611" s="568">
        <v>2029</v>
      </c>
      <c r="D3611" s="569" t="s">
        <v>101</v>
      </c>
      <c r="E3611" s="569" t="s">
        <v>361</v>
      </c>
      <c r="F3611" s="573" t="s">
        <v>141</v>
      </c>
      <c r="G3611" s="569" t="s">
        <v>42</v>
      </c>
      <c r="H3611" s="569" t="s">
        <v>41</v>
      </c>
      <c r="I3611" s="575" t="s">
        <v>54</v>
      </c>
      <c r="J3611" s="569" t="s">
        <v>352</v>
      </c>
      <c r="K3611" s="569" t="s">
        <v>346</v>
      </c>
      <c r="L3611" s="570">
        <v>0.7</v>
      </c>
      <c r="M3611" s="571">
        <v>6.8510556872086159</v>
      </c>
      <c r="N3611" s="572">
        <v>303.42649905575092</v>
      </c>
      <c r="O3611" s="668" t="s">
        <v>151</v>
      </c>
      <c r="P3611" s="668" t="s">
        <v>352</v>
      </c>
      <c r="Q3611" s="574" t="s">
        <v>12228</v>
      </c>
      <c r="R3611" s="574" t="s">
        <v>12478</v>
      </c>
      <c r="S3611" s="574" t="s">
        <v>12230</v>
      </c>
      <c r="T3611" s="574" t="s">
        <v>12231</v>
      </c>
      <c r="U3611" s="574" t="s">
        <v>12232</v>
      </c>
      <c r="V3611" s="574" t="s">
        <v>12479</v>
      </c>
      <c r="W3611" s="575" t="s">
        <v>12234</v>
      </c>
      <c r="X3611" s="575" t="s">
        <v>12480</v>
      </c>
      <c r="Y3611" s="576" t="s">
        <v>12236</v>
      </c>
      <c r="Z3611" s="577" t="s">
        <v>12591</v>
      </c>
      <c r="AA3611" s="578" t="s">
        <v>12592</v>
      </c>
      <c r="AE3611"/>
    </row>
    <row r="3612" spans="1:31" s="563" customFormat="1">
      <c r="A3612"/>
      <c r="B3612"/>
      <c r="C3612" s="568">
        <v>2029</v>
      </c>
      <c r="D3612" s="569" t="s">
        <v>101</v>
      </c>
      <c r="E3612" s="569" t="s">
        <v>361</v>
      </c>
      <c r="F3612" s="573" t="s">
        <v>141</v>
      </c>
      <c r="G3612" s="569" t="s">
        <v>42</v>
      </c>
      <c r="H3612" s="569" t="s">
        <v>41</v>
      </c>
      <c r="I3612" s="575" t="s">
        <v>54</v>
      </c>
      <c r="J3612" s="569" t="s">
        <v>116</v>
      </c>
      <c r="K3612" s="569" t="s">
        <v>90</v>
      </c>
      <c r="L3612" s="570">
        <v>0.5</v>
      </c>
      <c r="M3612" s="571">
        <v>2.8941686734373975</v>
      </c>
      <c r="N3612" s="572">
        <v>13.688413491236883</v>
      </c>
      <c r="O3612" s="668" t="s">
        <v>382</v>
      </c>
      <c r="P3612" s="668" t="s">
        <v>116</v>
      </c>
      <c r="Q3612" s="574" t="s">
        <v>12239</v>
      </c>
      <c r="R3612" s="574" t="s">
        <v>12483</v>
      </c>
      <c r="S3612" s="574" t="s">
        <v>12241</v>
      </c>
      <c r="T3612" s="574" t="s">
        <v>12231</v>
      </c>
      <c r="U3612" s="574" t="s">
        <v>12242</v>
      </c>
      <c r="V3612" s="574" t="s">
        <v>12484</v>
      </c>
      <c r="W3612" s="575" t="s">
        <v>12244</v>
      </c>
      <c r="X3612" s="575" t="s">
        <v>12485</v>
      </c>
      <c r="Y3612" s="576" t="s">
        <v>12246</v>
      </c>
      <c r="Z3612" s="577" t="s">
        <v>12593</v>
      </c>
      <c r="AA3612" s="578" t="s">
        <v>12594</v>
      </c>
      <c r="AE3612"/>
    </row>
    <row r="3613" spans="1:31" s="563" customFormat="1">
      <c r="A3613"/>
      <c r="B3613"/>
      <c r="C3613" s="568">
        <v>2029</v>
      </c>
      <c r="D3613" s="569" t="s">
        <v>101</v>
      </c>
      <c r="E3613" s="569" t="s">
        <v>361</v>
      </c>
      <c r="F3613" s="573" t="s">
        <v>141</v>
      </c>
      <c r="G3613" s="569" t="s">
        <v>42</v>
      </c>
      <c r="H3613" s="569" t="s">
        <v>41</v>
      </c>
      <c r="I3613" s="575" t="s">
        <v>54</v>
      </c>
      <c r="J3613" s="569" t="s">
        <v>116</v>
      </c>
      <c r="K3613" s="569" t="s">
        <v>466</v>
      </c>
      <c r="L3613" s="570">
        <v>0.5</v>
      </c>
      <c r="M3613" s="571">
        <v>2.8941686734373975</v>
      </c>
      <c r="N3613" s="572">
        <v>13.688413491236883</v>
      </c>
      <c r="O3613" s="668" t="s">
        <v>382</v>
      </c>
      <c r="P3613" s="668" t="s">
        <v>116</v>
      </c>
      <c r="Q3613" s="574" t="s">
        <v>12249</v>
      </c>
      <c r="R3613" s="574" t="s">
        <v>12488</v>
      </c>
      <c r="S3613" s="574" t="s">
        <v>12241</v>
      </c>
      <c r="T3613" s="574" t="s">
        <v>12231</v>
      </c>
      <c r="U3613" s="574" t="s">
        <v>12251</v>
      </c>
      <c r="V3613" s="574" t="s">
        <v>12489</v>
      </c>
      <c r="W3613" s="575" t="s">
        <v>12253</v>
      </c>
      <c r="X3613" s="575" t="s">
        <v>12490</v>
      </c>
      <c r="Y3613" s="576" t="s">
        <v>12246</v>
      </c>
      <c r="Z3613" s="577" t="s">
        <v>12595</v>
      </c>
      <c r="AA3613" s="578" t="s">
        <v>12596</v>
      </c>
      <c r="AE3613"/>
    </row>
    <row r="3614" spans="1:31" s="563" customFormat="1">
      <c r="A3614"/>
      <c r="B3614"/>
      <c r="C3614" s="568">
        <v>2029</v>
      </c>
      <c r="D3614" s="569" t="s">
        <v>101</v>
      </c>
      <c r="E3614" s="569" t="s">
        <v>361</v>
      </c>
      <c r="F3614" s="573" t="s">
        <v>141</v>
      </c>
      <c r="G3614" s="569" t="s">
        <v>42</v>
      </c>
      <c r="H3614" s="569" t="s">
        <v>41</v>
      </c>
      <c r="I3614" s="575" t="s">
        <v>54</v>
      </c>
      <c r="J3614" s="569" t="s">
        <v>109</v>
      </c>
      <c r="K3614" s="569" t="s">
        <v>106</v>
      </c>
      <c r="L3614" s="570">
        <v>1</v>
      </c>
      <c r="M3614" s="571">
        <v>13.512683640291351</v>
      </c>
      <c r="N3614" s="572">
        <v>547.53653964947546</v>
      </c>
      <c r="O3614" s="668" t="s">
        <v>381</v>
      </c>
      <c r="P3614" s="668" t="s">
        <v>109</v>
      </c>
      <c r="Q3614" s="574" t="s">
        <v>12257</v>
      </c>
      <c r="R3614" s="574" t="s">
        <v>12493</v>
      </c>
      <c r="S3614" s="574" t="s">
        <v>12259</v>
      </c>
      <c r="T3614" s="574" t="s">
        <v>12231</v>
      </c>
      <c r="U3614" s="574" t="s">
        <v>12260</v>
      </c>
      <c r="V3614" s="574" t="s">
        <v>12494</v>
      </c>
      <c r="W3614" s="575" t="s">
        <v>12262</v>
      </c>
      <c r="X3614" s="575" t="s">
        <v>12495</v>
      </c>
      <c r="Y3614" s="576" t="s">
        <v>12264</v>
      </c>
      <c r="Z3614" s="577" t="s">
        <v>12597</v>
      </c>
      <c r="AA3614" s="578" t="s">
        <v>12598</v>
      </c>
      <c r="AE3614"/>
    </row>
    <row r="3615" spans="1:31" s="563" customFormat="1">
      <c r="A3615"/>
      <c r="B3615"/>
      <c r="C3615" s="568">
        <v>2029</v>
      </c>
      <c r="D3615" s="569" t="s">
        <v>101</v>
      </c>
      <c r="E3615" s="569" t="s">
        <v>361</v>
      </c>
      <c r="F3615" s="573" t="s">
        <v>141</v>
      </c>
      <c r="G3615" s="569" t="s">
        <v>42</v>
      </c>
      <c r="H3615" s="569" t="s">
        <v>41</v>
      </c>
      <c r="I3615" s="575" t="s">
        <v>54</v>
      </c>
      <c r="J3615" s="569" t="s">
        <v>350</v>
      </c>
      <c r="K3615" s="569" t="s">
        <v>106</v>
      </c>
      <c r="L3615" s="570">
        <v>0.6</v>
      </c>
      <c r="M3615" s="571">
        <v>8.0526435098907854</v>
      </c>
      <c r="N3615" s="572">
        <v>758.56624763937737</v>
      </c>
      <c r="O3615" s="668" t="s">
        <v>151</v>
      </c>
      <c r="P3615" s="668" t="s">
        <v>350</v>
      </c>
      <c r="Q3615" s="574" t="s">
        <v>12257</v>
      </c>
      <c r="R3615" s="574" t="s">
        <v>12493</v>
      </c>
      <c r="S3615" s="574" t="s">
        <v>12269</v>
      </c>
      <c r="T3615" s="574" t="s">
        <v>12231</v>
      </c>
      <c r="U3615" s="574" t="s">
        <v>12424</v>
      </c>
      <c r="V3615" s="574" t="s">
        <v>12498</v>
      </c>
      <c r="W3615" s="575" t="s">
        <v>12262</v>
      </c>
      <c r="X3615" s="575" t="s">
        <v>12495</v>
      </c>
      <c r="Y3615" s="576" t="s">
        <v>12274</v>
      </c>
      <c r="Z3615" s="577" t="s">
        <v>12599</v>
      </c>
      <c r="AA3615" s="578" t="s">
        <v>12598</v>
      </c>
      <c r="AE3615"/>
    </row>
    <row r="3616" spans="1:31" s="563" customFormat="1">
      <c r="A3616"/>
      <c r="B3616"/>
      <c r="C3616" s="568">
        <v>2029</v>
      </c>
      <c r="D3616" s="569" t="s">
        <v>101</v>
      </c>
      <c r="E3616" s="569" t="s">
        <v>361</v>
      </c>
      <c r="F3616" s="573" t="s">
        <v>141</v>
      </c>
      <c r="G3616" s="569" t="s">
        <v>42</v>
      </c>
      <c r="H3616" s="569" t="s">
        <v>41</v>
      </c>
      <c r="I3616" s="575" t="s">
        <v>54</v>
      </c>
      <c r="J3616" s="569" t="s">
        <v>350</v>
      </c>
      <c r="K3616" s="569" t="s">
        <v>104</v>
      </c>
      <c r="L3616" s="570">
        <v>0.4</v>
      </c>
      <c r="M3616" s="571">
        <v>5.3684290065938569</v>
      </c>
      <c r="N3616" s="572">
        <v>505.71083175958495</v>
      </c>
      <c r="O3616" s="668" t="s">
        <v>151</v>
      </c>
      <c r="P3616" s="668" t="s">
        <v>350</v>
      </c>
      <c r="Q3616" s="574" t="s">
        <v>12305</v>
      </c>
      <c r="R3616" s="574" t="s">
        <v>12500</v>
      </c>
      <c r="S3616" s="574" t="s">
        <v>12269</v>
      </c>
      <c r="T3616" s="574" t="s">
        <v>12231</v>
      </c>
      <c r="U3616" s="574" t="s">
        <v>12427</v>
      </c>
      <c r="V3616" s="574" t="s">
        <v>12501</v>
      </c>
      <c r="W3616" s="575" t="s">
        <v>12309</v>
      </c>
      <c r="X3616" s="575" t="s">
        <v>12502</v>
      </c>
      <c r="Y3616" s="576" t="s">
        <v>12274</v>
      </c>
      <c r="Z3616" s="577" t="s">
        <v>12600</v>
      </c>
      <c r="AA3616" s="578" t="s">
        <v>12601</v>
      </c>
      <c r="AE3616"/>
    </row>
    <row r="3617" spans="1:31" s="563" customFormat="1">
      <c r="A3617"/>
      <c r="B3617"/>
      <c r="C3617" s="568">
        <v>2029</v>
      </c>
      <c r="D3617" s="569" t="s">
        <v>101</v>
      </c>
      <c r="E3617" s="569" t="s">
        <v>361</v>
      </c>
      <c r="F3617" s="573" t="s">
        <v>141</v>
      </c>
      <c r="G3617" s="569" t="s">
        <v>42</v>
      </c>
      <c r="H3617" s="569" t="s">
        <v>41</v>
      </c>
      <c r="I3617" s="575" t="s">
        <v>54</v>
      </c>
      <c r="J3617" s="569" t="s">
        <v>99</v>
      </c>
      <c r="K3617" s="569" t="s">
        <v>467</v>
      </c>
      <c r="L3617" s="570">
        <v>1</v>
      </c>
      <c r="M3617" s="571">
        <v>1.7271157350380038</v>
      </c>
      <c r="N3617" s="572">
        <v>910.27949716725266</v>
      </c>
      <c r="O3617" s="668" t="s">
        <v>151</v>
      </c>
      <c r="P3617" s="668" t="s">
        <v>99</v>
      </c>
      <c r="Q3617" s="574" t="s">
        <v>12277</v>
      </c>
      <c r="R3617" s="574" t="s">
        <v>12472</v>
      </c>
      <c r="S3617" s="574" t="s">
        <v>12279</v>
      </c>
      <c r="T3617" s="574" t="s">
        <v>12231</v>
      </c>
      <c r="U3617" s="574" t="s">
        <v>12280</v>
      </c>
      <c r="V3617" s="574" t="s">
        <v>12505</v>
      </c>
      <c r="W3617" s="575" t="s">
        <v>12282</v>
      </c>
      <c r="X3617" s="575" t="s">
        <v>12475</v>
      </c>
      <c r="Y3617" s="576" t="s">
        <v>12284</v>
      </c>
      <c r="Z3617" s="577" t="s">
        <v>12602</v>
      </c>
      <c r="AA3617" s="578" t="s">
        <v>12590</v>
      </c>
      <c r="AE3617"/>
    </row>
    <row r="3618" spans="1:31" s="563" customFormat="1">
      <c r="A3618"/>
      <c r="B3618"/>
      <c r="C3618" s="568">
        <v>2029</v>
      </c>
      <c r="D3618" s="569" t="s">
        <v>101</v>
      </c>
      <c r="E3618" s="569" t="s">
        <v>361</v>
      </c>
      <c r="F3618" s="573" t="s">
        <v>141</v>
      </c>
      <c r="G3618" s="569" t="s">
        <v>42</v>
      </c>
      <c r="H3618" s="569" t="s">
        <v>41</v>
      </c>
      <c r="I3618" s="575" t="s">
        <v>54</v>
      </c>
      <c r="J3618" s="569" t="s">
        <v>96</v>
      </c>
      <c r="K3618" s="569" t="s">
        <v>467</v>
      </c>
      <c r="L3618" s="570">
        <v>1</v>
      </c>
      <c r="M3618" s="571">
        <v>0.16339939197940803</v>
      </c>
      <c r="N3618" s="572">
        <v>346.7731417780011</v>
      </c>
      <c r="O3618" s="668" t="s">
        <v>151</v>
      </c>
      <c r="P3618" s="668" t="s">
        <v>96</v>
      </c>
      <c r="Q3618" s="574" t="s">
        <v>12277</v>
      </c>
      <c r="R3618" s="574" t="s">
        <v>12472</v>
      </c>
      <c r="S3618" s="574" t="s">
        <v>12287</v>
      </c>
      <c r="T3618" s="574" t="s">
        <v>12231</v>
      </c>
      <c r="U3618" s="574" t="s">
        <v>12288</v>
      </c>
      <c r="V3618" s="574" t="s">
        <v>12507</v>
      </c>
      <c r="W3618" s="575" t="s">
        <v>12282</v>
      </c>
      <c r="X3618" s="575" t="s">
        <v>12475</v>
      </c>
      <c r="Y3618" s="576" t="s">
        <v>12290</v>
      </c>
      <c r="Z3618" s="577" t="s">
        <v>12603</v>
      </c>
      <c r="AA3618" s="578" t="s">
        <v>12590</v>
      </c>
      <c r="AE3618"/>
    </row>
    <row r="3619" spans="1:31" s="563" customFormat="1">
      <c r="A3619"/>
      <c r="B3619"/>
      <c r="C3619" s="568">
        <v>2029</v>
      </c>
      <c r="D3619" s="569" t="s">
        <v>101</v>
      </c>
      <c r="E3619" s="569" t="s">
        <v>361</v>
      </c>
      <c r="F3619" s="573" t="s">
        <v>141</v>
      </c>
      <c r="G3619" s="569" t="s">
        <v>42</v>
      </c>
      <c r="H3619" s="569" t="s">
        <v>41</v>
      </c>
      <c r="I3619" s="575" t="s">
        <v>54</v>
      </c>
      <c r="J3619" s="569" t="s">
        <v>87</v>
      </c>
      <c r="K3619" s="569" t="s">
        <v>467</v>
      </c>
      <c r="L3619" s="570">
        <v>0.8</v>
      </c>
      <c r="M3619" s="571">
        <v>6.8424788824965255</v>
      </c>
      <c r="N3619" s="572">
        <v>332.90221610688093</v>
      </c>
      <c r="O3619" s="668" t="s">
        <v>151</v>
      </c>
      <c r="P3619" s="668" t="s">
        <v>87</v>
      </c>
      <c r="Q3619" s="574" t="s">
        <v>12277</v>
      </c>
      <c r="R3619" s="574" t="s">
        <v>12472</v>
      </c>
      <c r="S3619" s="574" t="s">
        <v>12294</v>
      </c>
      <c r="T3619" s="574" t="s">
        <v>12231</v>
      </c>
      <c r="U3619" s="574" t="s">
        <v>12604</v>
      </c>
      <c r="V3619" s="574" t="s">
        <v>12605</v>
      </c>
      <c r="W3619" s="575" t="s">
        <v>12282</v>
      </c>
      <c r="X3619" s="575" t="s">
        <v>12475</v>
      </c>
      <c r="Y3619" s="576" t="s">
        <v>12299</v>
      </c>
      <c r="Z3619" s="577" t="s">
        <v>12606</v>
      </c>
      <c r="AA3619" s="578" t="s">
        <v>12590</v>
      </c>
      <c r="AE3619"/>
    </row>
    <row r="3620" spans="1:31" s="563" customFormat="1">
      <c r="A3620"/>
      <c r="B3620"/>
      <c r="C3620" s="568">
        <v>2029</v>
      </c>
      <c r="D3620" s="569" t="s">
        <v>101</v>
      </c>
      <c r="E3620" s="569" t="s">
        <v>361</v>
      </c>
      <c r="F3620" s="573" t="s">
        <v>141</v>
      </c>
      <c r="G3620" s="569" t="s">
        <v>42</v>
      </c>
      <c r="H3620" s="569" t="s">
        <v>41</v>
      </c>
      <c r="I3620" s="575" t="s">
        <v>54</v>
      </c>
      <c r="J3620" s="569" t="s">
        <v>87</v>
      </c>
      <c r="K3620" s="569" t="s">
        <v>104</v>
      </c>
      <c r="L3620" s="570">
        <v>0.2</v>
      </c>
      <c r="M3620" s="571">
        <v>1.7106197206241314</v>
      </c>
      <c r="N3620" s="572">
        <v>83.225554026720232</v>
      </c>
      <c r="O3620" s="668" t="s">
        <v>151</v>
      </c>
      <c r="P3620" s="668" t="s">
        <v>87</v>
      </c>
      <c r="Q3620" s="574" t="s">
        <v>12305</v>
      </c>
      <c r="R3620" s="574" t="s">
        <v>12500</v>
      </c>
      <c r="S3620" s="574" t="s">
        <v>12294</v>
      </c>
      <c r="T3620" s="574" t="s">
        <v>12231</v>
      </c>
      <c r="U3620" s="574" t="s">
        <v>12307</v>
      </c>
      <c r="V3620" s="574" t="s">
        <v>12516</v>
      </c>
      <c r="W3620" s="575" t="s">
        <v>12309</v>
      </c>
      <c r="X3620" s="575" t="s">
        <v>12502</v>
      </c>
      <c r="Y3620" s="576" t="s">
        <v>12299</v>
      </c>
      <c r="Z3620" s="577" t="s">
        <v>12607</v>
      </c>
      <c r="AA3620" s="578" t="s">
        <v>12601</v>
      </c>
      <c r="AE3620"/>
    </row>
    <row r="3621" spans="1:31" s="563" customFormat="1">
      <c r="A3621"/>
      <c r="B3621"/>
      <c r="C3621" s="568">
        <v>2029</v>
      </c>
      <c r="D3621" s="569" t="s">
        <v>101</v>
      </c>
      <c r="E3621" s="569" t="s">
        <v>361</v>
      </c>
      <c r="F3621" s="573" t="s">
        <v>141</v>
      </c>
      <c r="G3621" s="569" t="s">
        <v>42</v>
      </c>
      <c r="H3621" s="569" t="s">
        <v>41</v>
      </c>
      <c r="I3621" s="575" t="s">
        <v>54</v>
      </c>
      <c r="J3621" s="569" t="s">
        <v>83</v>
      </c>
      <c r="K3621" s="569" t="s">
        <v>470</v>
      </c>
      <c r="L3621" s="570">
        <v>0.2</v>
      </c>
      <c r="M3621" s="571">
        <v>5.3947309275776423</v>
      </c>
      <c r="N3621" s="572">
        <v>13.760038910667772</v>
      </c>
      <c r="O3621" s="668" t="s">
        <v>382</v>
      </c>
      <c r="P3621" s="668" t="s">
        <v>83</v>
      </c>
      <c r="Q3621" s="574" t="s">
        <v>12458</v>
      </c>
      <c r="R3621" s="574" t="s">
        <v>12518</v>
      </c>
      <c r="S3621" s="574" t="s">
        <v>12315</v>
      </c>
      <c r="T3621" s="574" t="s">
        <v>12231</v>
      </c>
      <c r="U3621" s="574" t="s">
        <v>12519</v>
      </c>
      <c r="V3621" s="574" t="s">
        <v>12520</v>
      </c>
      <c r="W3621" s="575" t="s">
        <v>12462</v>
      </c>
      <c r="X3621" s="575" t="s">
        <v>12521</v>
      </c>
      <c r="Y3621" s="576" t="s">
        <v>12320</v>
      </c>
      <c r="Z3621" s="577" t="s">
        <v>12608</v>
      </c>
      <c r="AA3621" s="578" t="s">
        <v>12609</v>
      </c>
      <c r="AE3621"/>
    </row>
    <row r="3622" spans="1:31" s="563" customFormat="1">
      <c r="A3622"/>
      <c r="B3622"/>
      <c r="C3622" s="568">
        <v>2029</v>
      </c>
      <c r="D3622" s="569" t="s">
        <v>101</v>
      </c>
      <c r="E3622" s="569" t="s">
        <v>361</v>
      </c>
      <c r="F3622" s="573" t="s">
        <v>141</v>
      </c>
      <c r="G3622" s="569" t="s">
        <v>42</v>
      </c>
      <c r="H3622" s="569" t="s">
        <v>41</v>
      </c>
      <c r="I3622" s="575" t="s">
        <v>54</v>
      </c>
      <c r="J3622" s="569" t="s">
        <v>83</v>
      </c>
      <c r="K3622" s="569" t="s">
        <v>81</v>
      </c>
      <c r="L3622" s="570">
        <v>0.8</v>
      </c>
      <c r="M3622" s="571">
        <v>21.578923710310569</v>
      </c>
      <c r="N3622" s="572">
        <v>55.040155642671088</v>
      </c>
      <c r="O3622" s="668" t="s">
        <v>382</v>
      </c>
      <c r="P3622" s="668" t="s">
        <v>83</v>
      </c>
      <c r="Q3622" s="574" t="s">
        <v>12313</v>
      </c>
      <c r="R3622" s="574" t="s">
        <v>12524</v>
      </c>
      <c r="S3622" s="574" t="s">
        <v>12315</v>
      </c>
      <c r="T3622" s="574" t="s">
        <v>12231</v>
      </c>
      <c r="U3622" s="574" t="s">
        <v>12316</v>
      </c>
      <c r="V3622" s="574" t="s">
        <v>12525</v>
      </c>
      <c r="W3622" s="575" t="s">
        <v>12318</v>
      </c>
      <c r="X3622" s="575" t="s">
        <v>12526</v>
      </c>
      <c r="Y3622" s="576" t="s">
        <v>12320</v>
      </c>
      <c r="Z3622" s="577" t="s">
        <v>12610</v>
      </c>
      <c r="AA3622" s="578" t="s">
        <v>12611</v>
      </c>
      <c r="AE3622"/>
    </row>
    <row r="3623" spans="1:31" s="563" customFormat="1">
      <c r="A3623"/>
      <c r="B3623"/>
      <c r="C3623" s="568">
        <v>2029</v>
      </c>
      <c r="D3623" s="569" t="s">
        <v>101</v>
      </c>
      <c r="E3623" s="569" t="s">
        <v>361</v>
      </c>
      <c r="F3623" s="573" t="s">
        <v>141</v>
      </c>
      <c r="G3623" s="569" t="s">
        <v>42</v>
      </c>
      <c r="H3623" s="569" t="s">
        <v>41</v>
      </c>
      <c r="I3623" s="575" t="s">
        <v>54</v>
      </c>
      <c r="J3623" s="569" t="s">
        <v>77</v>
      </c>
      <c r="K3623" s="569" t="s">
        <v>469</v>
      </c>
      <c r="L3623" s="570">
        <v>0.4</v>
      </c>
      <c r="M3623" s="571">
        <v>14.719824976161616</v>
      </c>
      <c r="N3623" s="572">
        <v>435.48255013981537</v>
      </c>
      <c r="O3623" s="668" t="s">
        <v>381</v>
      </c>
      <c r="P3623" s="668" t="s">
        <v>77</v>
      </c>
      <c r="Q3623" s="574" t="s">
        <v>12323</v>
      </c>
      <c r="R3623" s="574" t="s">
        <v>12529</v>
      </c>
      <c r="S3623" s="574" t="s">
        <v>12325</v>
      </c>
      <c r="T3623" s="574" t="s">
        <v>12231</v>
      </c>
      <c r="U3623" s="574" t="s">
        <v>12326</v>
      </c>
      <c r="V3623" s="574" t="s">
        <v>12530</v>
      </c>
      <c r="W3623" s="575" t="s">
        <v>12328</v>
      </c>
      <c r="X3623" s="575" t="s">
        <v>12531</v>
      </c>
      <c r="Y3623" s="576" t="s">
        <v>12330</v>
      </c>
      <c r="Z3623" s="577" t="s">
        <v>12612</v>
      </c>
      <c r="AA3623" s="578" t="s">
        <v>12613</v>
      </c>
      <c r="AE3623"/>
    </row>
    <row r="3624" spans="1:31" s="563" customFormat="1">
      <c r="A3624"/>
      <c r="B3624"/>
      <c r="C3624" s="568">
        <v>2029</v>
      </c>
      <c r="D3624" s="569" t="s">
        <v>101</v>
      </c>
      <c r="E3624" s="569" t="s">
        <v>361</v>
      </c>
      <c r="F3624" s="573" t="s">
        <v>141</v>
      </c>
      <c r="G3624" s="569" t="s">
        <v>42</v>
      </c>
      <c r="H3624" s="569" t="s">
        <v>41</v>
      </c>
      <c r="I3624" s="575" t="s">
        <v>54</v>
      </c>
      <c r="J3624" s="569" t="s">
        <v>77</v>
      </c>
      <c r="K3624" s="569" t="s">
        <v>93</v>
      </c>
      <c r="L3624" s="570">
        <v>0.6</v>
      </c>
      <c r="M3624" s="571">
        <v>22.079737464242427</v>
      </c>
      <c r="N3624" s="572">
        <v>653.22382520972303</v>
      </c>
      <c r="O3624" s="668" t="s">
        <v>381</v>
      </c>
      <c r="P3624" s="668" t="s">
        <v>77</v>
      </c>
      <c r="Q3624" s="574" t="s">
        <v>12333</v>
      </c>
      <c r="R3624" s="574" t="s">
        <v>12534</v>
      </c>
      <c r="S3624" s="574" t="s">
        <v>12325</v>
      </c>
      <c r="T3624" s="574" t="s">
        <v>12231</v>
      </c>
      <c r="U3624" s="574" t="s">
        <v>12335</v>
      </c>
      <c r="V3624" s="574" t="s">
        <v>12535</v>
      </c>
      <c r="W3624" s="575" t="s">
        <v>12337</v>
      </c>
      <c r="X3624" s="575" t="s">
        <v>12536</v>
      </c>
      <c r="Y3624" s="576" t="s">
        <v>12330</v>
      </c>
      <c r="Z3624" s="577" t="s">
        <v>12614</v>
      </c>
      <c r="AA3624" s="578" t="s">
        <v>12615</v>
      </c>
      <c r="AE3624"/>
    </row>
    <row r="3625" spans="1:31" s="563" customFormat="1">
      <c r="A3625"/>
      <c r="B3625"/>
      <c r="C3625" s="568">
        <v>2029</v>
      </c>
      <c r="D3625" s="569" t="s">
        <v>101</v>
      </c>
      <c r="E3625" s="569" t="s">
        <v>361</v>
      </c>
      <c r="F3625" s="573" t="s">
        <v>141</v>
      </c>
      <c r="G3625" s="569" t="s">
        <v>42</v>
      </c>
      <c r="H3625" s="569" t="s">
        <v>41</v>
      </c>
      <c r="I3625" s="575" t="s">
        <v>54</v>
      </c>
      <c r="J3625" s="569" t="s">
        <v>349</v>
      </c>
      <c r="K3625" s="569" t="s">
        <v>467</v>
      </c>
      <c r="L3625" s="570">
        <v>0.3</v>
      </c>
      <c r="M3625" s="571">
        <v>2.5759788457426969</v>
      </c>
      <c r="N3625" s="572">
        <v>303.98944246772822</v>
      </c>
      <c r="O3625" s="668" t="s">
        <v>151</v>
      </c>
      <c r="P3625" s="668" t="s">
        <v>349</v>
      </c>
      <c r="Q3625" s="574" t="s">
        <v>12277</v>
      </c>
      <c r="R3625" s="574" t="s">
        <v>12472</v>
      </c>
      <c r="S3625" s="574" t="s">
        <v>12341</v>
      </c>
      <c r="T3625" s="574" t="s">
        <v>12231</v>
      </c>
      <c r="U3625" s="574" t="s">
        <v>12342</v>
      </c>
      <c r="V3625" s="574" t="s">
        <v>12545</v>
      </c>
      <c r="W3625" s="575" t="s">
        <v>12282</v>
      </c>
      <c r="X3625" s="575" t="s">
        <v>12475</v>
      </c>
      <c r="Y3625" s="576" t="s">
        <v>12344</v>
      </c>
      <c r="Z3625" s="577" t="s">
        <v>12616</v>
      </c>
      <c r="AA3625" s="578" t="s">
        <v>12590</v>
      </c>
      <c r="AE3625"/>
    </row>
    <row r="3626" spans="1:31" s="563" customFormat="1">
      <c r="A3626"/>
      <c r="B3626"/>
      <c r="C3626" s="568">
        <v>2029</v>
      </c>
      <c r="D3626" s="569" t="s">
        <v>101</v>
      </c>
      <c r="E3626" s="569" t="s">
        <v>361</v>
      </c>
      <c r="F3626" s="573" t="s">
        <v>141</v>
      </c>
      <c r="G3626" s="569" t="s">
        <v>42</v>
      </c>
      <c r="H3626" s="569" t="s">
        <v>41</v>
      </c>
      <c r="I3626" s="575" t="s">
        <v>54</v>
      </c>
      <c r="J3626" s="569" t="s">
        <v>349</v>
      </c>
      <c r="K3626" s="569" t="s">
        <v>104</v>
      </c>
      <c r="L3626" s="570">
        <v>0.7</v>
      </c>
      <c r="M3626" s="571">
        <v>6.0106173067329589</v>
      </c>
      <c r="N3626" s="572">
        <v>709.30869909136584</v>
      </c>
      <c r="O3626" s="668" t="s">
        <v>151</v>
      </c>
      <c r="P3626" s="668" t="s">
        <v>349</v>
      </c>
      <c r="Q3626" s="574" t="s">
        <v>12305</v>
      </c>
      <c r="R3626" s="574" t="s">
        <v>12500</v>
      </c>
      <c r="S3626" s="574" t="s">
        <v>12341</v>
      </c>
      <c r="T3626" s="574" t="s">
        <v>12231</v>
      </c>
      <c r="U3626" s="574" t="s">
        <v>12346</v>
      </c>
      <c r="V3626" s="574" t="s">
        <v>12547</v>
      </c>
      <c r="W3626" s="575" t="s">
        <v>12309</v>
      </c>
      <c r="X3626" s="575" t="s">
        <v>12502</v>
      </c>
      <c r="Y3626" s="576" t="s">
        <v>12344</v>
      </c>
      <c r="Z3626" s="577" t="s">
        <v>12617</v>
      </c>
      <c r="AA3626" s="578" t="s">
        <v>12601</v>
      </c>
      <c r="AE3626"/>
    </row>
    <row r="3627" spans="1:31" s="563" customFormat="1">
      <c r="A3627"/>
      <c r="B3627"/>
      <c r="C3627" s="568">
        <v>2029</v>
      </c>
      <c r="D3627" s="569" t="s">
        <v>101</v>
      </c>
      <c r="E3627" s="569" t="s">
        <v>361</v>
      </c>
      <c r="F3627" s="573" t="s">
        <v>141</v>
      </c>
      <c r="G3627" s="569" t="s">
        <v>42</v>
      </c>
      <c r="H3627" s="569" t="s">
        <v>41</v>
      </c>
      <c r="I3627" s="575" t="s">
        <v>54</v>
      </c>
      <c r="J3627" s="569" t="s">
        <v>76</v>
      </c>
      <c r="K3627" s="569" t="s">
        <v>467</v>
      </c>
      <c r="L3627" s="570">
        <v>0.6</v>
      </c>
      <c r="M3627" s="571">
        <v>0.29567929834091483</v>
      </c>
      <c r="N3627" s="572">
        <v>124.83833104008039</v>
      </c>
      <c r="O3627" s="668" t="s">
        <v>151</v>
      </c>
      <c r="P3627" s="668" t="s">
        <v>76</v>
      </c>
      <c r="Q3627" s="574" t="s">
        <v>12277</v>
      </c>
      <c r="R3627" s="574" t="s">
        <v>12472</v>
      </c>
      <c r="S3627" s="574" t="s">
        <v>12349</v>
      </c>
      <c r="T3627" s="574" t="s">
        <v>12231</v>
      </c>
      <c r="U3627" s="574" t="s">
        <v>12350</v>
      </c>
      <c r="V3627" s="574" t="s">
        <v>12549</v>
      </c>
      <c r="W3627" s="575" t="s">
        <v>12282</v>
      </c>
      <c r="X3627" s="575" t="s">
        <v>12475</v>
      </c>
      <c r="Y3627" s="576" t="s">
        <v>12352</v>
      </c>
      <c r="Z3627" s="577" t="s">
        <v>12618</v>
      </c>
      <c r="AA3627" s="578" t="s">
        <v>12590</v>
      </c>
      <c r="AE3627"/>
    </row>
    <row r="3628" spans="1:31" s="563" customFormat="1">
      <c r="A3628"/>
      <c r="B3628"/>
      <c r="C3628" s="568">
        <v>2029</v>
      </c>
      <c r="D3628" s="569" t="s">
        <v>101</v>
      </c>
      <c r="E3628" s="569" t="s">
        <v>361</v>
      </c>
      <c r="F3628" s="573" t="s">
        <v>141</v>
      </c>
      <c r="G3628" s="569" t="s">
        <v>42</v>
      </c>
      <c r="H3628" s="569" t="s">
        <v>41</v>
      </c>
      <c r="I3628" s="575" t="s">
        <v>54</v>
      </c>
      <c r="J3628" s="569" t="s">
        <v>76</v>
      </c>
      <c r="K3628" s="569" t="s">
        <v>111</v>
      </c>
      <c r="L3628" s="570">
        <v>0.4</v>
      </c>
      <c r="M3628" s="571">
        <v>0.19711953222727654</v>
      </c>
      <c r="N3628" s="572">
        <v>83.22555402672026</v>
      </c>
      <c r="O3628" s="668" t="s">
        <v>151</v>
      </c>
      <c r="P3628" s="668" t="s">
        <v>76</v>
      </c>
      <c r="Q3628" s="574" t="s">
        <v>12354</v>
      </c>
      <c r="R3628" s="574" t="s">
        <v>12551</v>
      </c>
      <c r="S3628" s="574" t="s">
        <v>12349</v>
      </c>
      <c r="T3628" s="574" t="s">
        <v>12231</v>
      </c>
      <c r="U3628" s="574" t="s">
        <v>12356</v>
      </c>
      <c r="V3628" s="574" t="s">
        <v>12552</v>
      </c>
      <c r="W3628" s="575" t="s">
        <v>12358</v>
      </c>
      <c r="X3628" s="575" t="s">
        <v>12553</v>
      </c>
      <c r="Y3628" s="576" t="s">
        <v>12352</v>
      </c>
      <c r="Z3628" s="577" t="s">
        <v>12619</v>
      </c>
      <c r="AA3628" s="578" t="s">
        <v>12620</v>
      </c>
      <c r="AE3628"/>
    </row>
    <row r="3629" spans="1:31" s="563" customFormat="1">
      <c r="A3629"/>
      <c r="B3629"/>
      <c r="C3629" s="568">
        <v>2029</v>
      </c>
      <c r="D3629" s="569" t="s">
        <v>101</v>
      </c>
      <c r="E3629" s="569" t="s">
        <v>361</v>
      </c>
      <c r="F3629" s="573" t="s">
        <v>141</v>
      </c>
      <c r="G3629" s="569" t="s">
        <v>42</v>
      </c>
      <c r="H3629" s="569" t="s">
        <v>41</v>
      </c>
      <c r="I3629" s="575" t="s">
        <v>54</v>
      </c>
      <c r="J3629" s="569" t="s">
        <v>74</v>
      </c>
      <c r="K3629" s="569" t="s">
        <v>467</v>
      </c>
      <c r="L3629" s="570">
        <v>0.6</v>
      </c>
      <c r="M3629" s="571">
        <v>3.1566808966389535</v>
      </c>
      <c r="N3629" s="572">
        <v>1337.553546858004</v>
      </c>
      <c r="O3629" s="668" t="s">
        <v>151</v>
      </c>
      <c r="P3629" s="668" t="s">
        <v>74</v>
      </c>
      <c r="Q3629" s="574" t="s">
        <v>12277</v>
      </c>
      <c r="R3629" s="574" t="s">
        <v>12472</v>
      </c>
      <c r="S3629" s="574" t="s">
        <v>12362</v>
      </c>
      <c r="T3629" s="574" t="s">
        <v>12231</v>
      </c>
      <c r="U3629" s="574" t="s">
        <v>12363</v>
      </c>
      <c r="V3629" s="574" t="s">
        <v>12556</v>
      </c>
      <c r="W3629" s="575" t="s">
        <v>12282</v>
      </c>
      <c r="X3629" s="575" t="s">
        <v>12475</v>
      </c>
      <c r="Y3629" s="576" t="s">
        <v>12365</v>
      </c>
      <c r="Z3629" s="577" t="s">
        <v>12621</v>
      </c>
      <c r="AA3629" s="578" t="s">
        <v>12590</v>
      </c>
      <c r="AE3629"/>
    </row>
    <row r="3630" spans="1:31" s="563" customFormat="1">
      <c r="A3630"/>
      <c r="B3630"/>
      <c r="C3630" s="568">
        <v>2029</v>
      </c>
      <c r="D3630" s="569" t="s">
        <v>101</v>
      </c>
      <c r="E3630" s="569" t="s">
        <v>361</v>
      </c>
      <c r="F3630" s="573" t="s">
        <v>141</v>
      </c>
      <c r="G3630" s="569" t="s">
        <v>42</v>
      </c>
      <c r="H3630" s="569" t="s">
        <v>41</v>
      </c>
      <c r="I3630" s="575" t="s">
        <v>54</v>
      </c>
      <c r="J3630" s="569" t="s">
        <v>74</v>
      </c>
      <c r="K3630" s="569" t="s">
        <v>111</v>
      </c>
      <c r="L3630" s="570">
        <v>0.4</v>
      </c>
      <c r="M3630" s="571">
        <v>2.1044539310926358</v>
      </c>
      <c r="N3630" s="572">
        <v>891.70236457200269</v>
      </c>
      <c r="O3630" s="668" t="s">
        <v>151</v>
      </c>
      <c r="P3630" s="668" t="s">
        <v>74</v>
      </c>
      <c r="Q3630" s="574" t="s">
        <v>12354</v>
      </c>
      <c r="R3630" s="574" t="s">
        <v>12551</v>
      </c>
      <c r="S3630" s="574" t="s">
        <v>12362</v>
      </c>
      <c r="T3630" s="574" t="s">
        <v>12231</v>
      </c>
      <c r="U3630" s="574" t="s">
        <v>12367</v>
      </c>
      <c r="V3630" s="574" t="s">
        <v>12558</v>
      </c>
      <c r="W3630" s="575" t="s">
        <v>12358</v>
      </c>
      <c r="X3630" s="575" t="s">
        <v>12553</v>
      </c>
      <c r="Y3630" s="576" t="s">
        <v>12365</v>
      </c>
      <c r="Z3630" s="577" t="s">
        <v>12622</v>
      </c>
      <c r="AA3630" s="578" t="s">
        <v>12620</v>
      </c>
      <c r="AE3630"/>
    </row>
    <row r="3631" spans="1:31" s="563" customFormat="1">
      <c r="A3631"/>
      <c r="B3631"/>
      <c r="C3631" s="568">
        <v>2029</v>
      </c>
      <c r="D3631" s="569" t="s">
        <v>101</v>
      </c>
      <c r="E3631" s="569" t="s">
        <v>361</v>
      </c>
      <c r="F3631" s="573" t="s">
        <v>141</v>
      </c>
      <c r="G3631" s="569" t="s">
        <v>42</v>
      </c>
      <c r="H3631" s="569" t="s">
        <v>41</v>
      </c>
      <c r="I3631" s="575" t="s">
        <v>54</v>
      </c>
      <c r="J3631" s="569" t="s">
        <v>351</v>
      </c>
      <c r="K3631" s="569" t="s">
        <v>100</v>
      </c>
      <c r="L3631" s="570">
        <v>1</v>
      </c>
      <c r="M3631" s="571">
        <v>5.7797165192211013</v>
      </c>
      <c r="N3631" s="572">
        <v>29.475717051130093</v>
      </c>
      <c r="O3631" s="668" t="s">
        <v>151</v>
      </c>
      <c r="P3631" s="668" t="s">
        <v>351</v>
      </c>
      <c r="Q3631" s="574" t="s">
        <v>12370</v>
      </c>
      <c r="R3631" s="574" t="s">
        <v>12566</v>
      </c>
      <c r="S3631" s="574" t="s">
        <v>12372</v>
      </c>
      <c r="T3631" s="574" t="s">
        <v>12231</v>
      </c>
      <c r="U3631" s="574" t="s">
        <v>12373</v>
      </c>
      <c r="V3631" s="574" t="s">
        <v>12567</v>
      </c>
      <c r="W3631" s="575" t="s">
        <v>12375</v>
      </c>
      <c r="X3631" s="575" t="s">
        <v>12568</v>
      </c>
      <c r="Y3631" s="576" t="s">
        <v>12377</v>
      </c>
      <c r="Z3631" s="577" t="s">
        <v>12623</v>
      </c>
      <c r="AA3631" s="578" t="s">
        <v>12624</v>
      </c>
      <c r="AE3631"/>
    </row>
    <row r="3632" spans="1:31" s="563" customFormat="1">
      <c r="A3632"/>
      <c r="B3632"/>
      <c r="C3632" s="568">
        <v>2029</v>
      </c>
      <c r="D3632" s="569" t="s">
        <v>101</v>
      </c>
      <c r="E3632" s="569" t="s">
        <v>361</v>
      </c>
      <c r="F3632" s="573" t="s">
        <v>141</v>
      </c>
      <c r="G3632" s="569" t="s">
        <v>42</v>
      </c>
      <c r="H3632" s="569" t="s">
        <v>41</v>
      </c>
      <c r="I3632" s="575" t="s">
        <v>54</v>
      </c>
      <c r="J3632" s="569" t="s">
        <v>67</v>
      </c>
      <c r="K3632" s="569" t="s">
        <v>81</v>
      </c>
      <c r="L3632" s="570">
        <v>1</v>
      </c>
      <c r="M3632" s="571">
        <v>9.9950321072909958</v>
      </c>
      <c r="N3632" s="572">
        <v>43.346642722250138</v>
      </c>
      <c r="O3632" s="668" t="s">
        <v>382</v>
      </c>
      <c r="P3632" s="668" t="s">
        <v>67</v>
      </c>
      <c r="Q3632" s="574" t="s">
        <v>12313</v>
      </c>
      <c r="R3632" s="574" t="s">
        <v>12524</v>
      </c>
      <c r="S3632" s="574" t="s">
        <v>12380</v>
      </c>
      <c r="T3632" s="574" t="s">
        <v>12231</v>
      </c>
      <c r="U3632" s="574" t="s">
        <v>12381</v>
      </c>
      <c r="V3632" s="574" t="s">
        <v>12576</v>
      </c>
      <c r="W3632" s="575" t="s">
        <v>12318</v>
      </c>
      <c r="X3632" s="575" t="s">
        <v>12526</v>
      </c>
      <c r="Y3632" s="576" t="s">
        <v>12383</v>
      </c>
      <c r="Z3632" s="577" t="s">
        <v>12625</v>
      </c>
      <c r="AA3632" s="578" t="s">
        <v>12611</v>
      </c>
      <c r="AE3632"/>
    </row>
    <row r="3633" spans="1:31" s="563" customFormat="1">
      <c r="A3633"/>
      <c r="B3633"/>
      <c r="C3633" s="568">
        <v>2029</v>
      </c>
      <c r="D3633" s="569" t="s">
        <v>101</v>
      </c>
      <c r="E3633" s="569" t="s">
        <v>361</v>
      </c>
      <c r="F3633" s="573" t="s">
        <v>141</v>
      </c>
      <c r="G3633" s="569" t="s">
        <v>42</v>
      </c>
      <c r="H3633" s="569" t="s">
        <v>41</v>
      </c>
      <c r="I3633" s="575" t="s">
        <v>54</v>
      </c>
      <c r="J3633" s="569" t="s">
        <v>66</v>
      </c>
      <c r="K3633" s="569" t="s">
        <v>115</v>
      </c>
      <c r="L3633" s="570">
        <v>0.15</v>
      </c>
      <c r="M3633" s="571">
        <v>4.6270036349410049</v>
      </c>
      <c r="N3633" s="572">
        <v>173.3865708890005</v>
      </c>
      <c r="O3633" s="668" t="s">
        <v>381</v>
      </c>
      <c r="P3633" s="668" t="s">
        <v>66</v>
      </c>
      <c r="Q3633" s="574" t="s">
        <v>12385</v>
      </c>
      <c r="R3633" s="574" t="s">
        <v>12539</v>
      </c>
      <c r="S3633" s="574" t="s">
        <v>12387</v>
      </c>
      <c r="T3633" s="574" t="s">
        <v>12231</v>
      </c>
      <c r="U3633" s="574" t="s">
        <v>12388</v>
      </c>
      <c r="V3633" s="574" t="s">
        <v>12578</v>
      </c>
      <c r="W3633" s="575" t="s">
        <v>12390</v>
      </c>
      <c r="X3633" s="575" t="s">
        <v>12542</v>
      </c>
      <c r="Y3633" s="576" t="s">
        <v>12392</v>
      </c>
      <c r="Z3633" s="577" t="s">
        <v>12626</v>
      </c>
      <c r="AA3633" s="578" t="s">
        <v>12627</v>
      </c>
      <c r="AE3633"/>
    </row>
    <row r="3634" spans="1:31" s="563" customFormat="1">
      <c r="A3634"/>
      <c r="B3634"/>
      <c r="C3634" s="568">
        <v>2029</v>
      </c>
      <c r="D3634" s="569" t="s">
        <v>101</v>
      </c>
      <c r="E3634" s="569" t="s">
        <v>361</v>
      </c>
      <c r="F3634" s="573" t="s">
        <v>141</v>
      </c>
      <c r="G3634" s="569" t="s">
        <v>42</v>
      </c>
      <c r="H3634" s="569" t="s">
        <v>41</v>
      </c>
      <c r="I3634" s="575" t="s">
        <v>54</v>
      </c>
      <c r="J3634" s="569" t="s">
        <v>66</v>
      </c>
      <c r="K3634" s="569" t="s">
        <v>310</v>
      </c>
      <c r="L3634" s="570">
        <v>0.65</v>
      </c>
      <c r="M3634" s="571">
        <v>20.050349084744358</v>
      </c>
      <c r="N3634" s="572">
        <v>751.34180718566893</v>
      </c>
      <c r="O3634" s="668" t="s">
        <v>381</v>
      </c>
      <c r="P3634" s="668" t="s">
        <v>66</v>
      </c>
      <c r="Q3634" s="574" t="s">
        <v>12395</v>
      </c>
      <c r="R3634" s="574" t="s">
        <v>12580</v>
      </c>
      <c r="S3634" s="574" t="s">
        <v>12387</v>
      </c>
      <c r="T3634" s="574" t="s">
        <v>12231</v>
      </c>
      <c r="U3634" s="574" t="s">
        <v>12397</v>
      </c>
      <c r="V3634" s="574" t="s">
        <v>12581</v>
      </c>
      <c r="W3634" s="575" t="s">
        <v>12399</v>
      </c>
      <c r="X3634" s="575" t="s">
        <v>12582</v>
      </c>
      <c r="Y3634" s="576" t="s">
        <v>12392</v>
      </c>
      <c r="Z3634" s="577" t="s">
        <v>12628</v>
      </c>
      <c r="AA3634" s="578" t="s">
        <v>12629</v>
      </c>
      <c r="AE3634"/>
    </row>
    <row r="3635" spans="1:31" s="563" customFormat="1">
      <c r="A3635"/>
      <c r="B3635"/>
      <c r="C3635" s="568">
        <v>2029</v>
      </c>
      <c r="D3635" s="569" t="s">
        <v>101</v>
      </c>
      <c r="E3635" s="569" t="s">
        <v>361</v>
      </c>
      <c r="F3635" s="573" t="s">
        <v>141</v>
      </c>
      <c r="G3635" s="569" t="s">
        <v>42</v>
      </c>
      <c r="H3635" s="569" t="s">
        <v>41</v>
      </c>
      <c r="I3635" s="575" t="s">
        <v>54</v>
      </c>
      <c r="J3635" s="569" t="s">
        <v>66</v>
      </c>
      <c r="K3635" s="569" t="s">
        <v>79</v>
      </c>
      <c r="L3635" s="570">
        <v>0.2</v>
      </c>
      <c r="M3635" s="571">
        <v>6.1693381799213407</v>
      </c>
      <c r="N3635" s="572">
        <v>231.18209451866733</v>
      </c>
      <c r="O3635" s="668" t="s">
        <v>381</v>
      </c>
      <c r="P3635" s="668" t="s">
        <v>66</v>
      </c>
      <c r="Q3635" s="574" t="s">
        <v>12403</v>
      </c>
      <c r="R3635" s="574" t="s">
        <v>12560</v>
      </c>
      <c r="S3635" s="574" t="s">
        <v>12387</v>
      </c>
      <c r="T3635" s="574" t="s">
        <v>12231</v>
      </c>
      <c r="U3635" s="574" t="s">
        <v>12405</v>
      </c>
      <c r="V3635" s="574" t="s">
        <v>12585</v>
      </c>
      <c r="W3635" s="575" t="s">
        <v>12407</v>
      </c>
      <c r="X3635" s="575" t="s">
        <v>12563</v>
      </c>
      <c r="Y3635" s="576" t="s">
        <v>12392</v>
      </c>
      <c r="Z3635" s="577" t="s">
        <v>12630</v>
      </c>
      <c r="AA3635" s="578" t="s">
        <v>12631</v>
      </c>
      <c r="AE3635"/>
    </row>
    <row r="3636" spans="1:31" s="563" customFormat="1">
      <c r="A3636"/>
      <c r="B3636"/>
      <c r="C3636" s="568">
        <v>2029</v>
      </c>
      <c r="D3636" s="569" t="s">
        <v>101</v>
      </c>
      <c r="E3636" s="569" t="s">
        <v>361</v>
      </c>
      <c r="F3636" s="573" t="s">
        <v>141</v>
      </c>
      <c r="G3636" s="569" t="s">
        <v>42</v>
      </c>
      <c r="H3636" s="569" t="s">
        <v>41</v>
      </c>
      <c r="I3636" s="575" t="s">
        <v>54</v>
      </c>
      <c r="J3636" s="569" t="s">
        <v>348</v>
      </c>
      <c r="K3636" s="569" t="s">
        <v>469</v>
      </c>
      <c r="L3636" s="570">
        <v>0.9</v>
      </c>
      <c r="M3636" s="571">
        <v>21.830051641965966</v>
      </c>
      <c r="N3636" s="572">
        <v>2438.2486531265699</v>
      </c>
      <c r="O3636" s="668" t="s">
        <v>151</v>
      </c>
      <c r="P3636" s="668" t="s">
        <v>348</v>
      </c>
      <c r="Q3636" s="574" t="s">
        <v>12323</v>
      </c>
      <c r="R3636" s="574" t="s">
        <v>12529</v>
      </c>
      <c r="S3636" s="574" t="s">
        <v>12411</v>
      </c>
      <c r="T3636" s="574" t="s">
        <v>12231</v>
      </c>
      <c r="U3636" s="574" t="s">
        <v>12412</v>
      </c>
      <c r="V3636" s="574" t="s">
        <v>12587</v>
      </c>
      <c r="W3636" s="575" t="s">
        <v>12328</v>
      </c>
      <c r="X3636" s="575" t="s">
        <v>12531</v>
      </c>
      <c r="Y3636" s="576" t="s">
        <v>12414</v>
      </c>
      <c r="Z3636" s="577" t="s">
        <v>12632</v>
      </c>
      <c r="AA3636" s="578" t="s">
        <v>12613</v>
      </c>
      <c r="AE3636"/>
    </row>
    <row r="3637" spans="1:31" s="563" customFormat="1">
      <c r="A3637"/>
      <c r="B3637"/>
      <c r="C3637" s="568">
        <v>2029</v>
      </c>
      <c r="D3637" s="569" t="s">
        <v>101</v>
      </c>
      <c r="E3637" s="569" t="s">
        <v>361</v>
      </c>
      <c r="F3637" s="573" t="s">
        <v>141</v>
      </c>
      <c r="G3637" s="569" t="s">
        <v>42</v>
      </c>
      <c r="H3637" s="569" t="s">
        <v>41</v>
      </c>
      <c r="I3637" s="575" t="s">
        <v>54</v>
      </c>
      <c r="J3637" s="569" t="s">
        <v>348</v>
      </c>
      <c r="K3637" s="569" t="s">
        <v>104</v>
      </c>
      <c r="L3637" s="570">
        <v>0.1</v>
      </c>
      <c r="M3637" s="571">
        <v>2.4255612935517736</v>
      </c>
      <c r="N3637" s="572">
        <v>270.91651701406334</v>
      </c>
      <c r="O3637" s="668" t="s">
        <v>151</v>
      </c>
      <c r="P3637" s="668" t="s">
        <v>348</v>
      </c>
      <c r="Q3637" s="574" t="s">
        <v>12305</v>
      </c>
      <c r="R3637" s="574" t="s">
        <v>12500</v>
      </c>
      <c r="S3637" s="574" t="s">
        <v>12411</v>
      </c>
      <c r="T3637" s="574" t="s">
        <v>12231</v>
      </c>
      <c r="U3637" s="574" t="s">
        <v>12633</v>
      </c>
      <c r="V3637" s="574" t="s">
        <v>12634</v>
      </c>
      <c r="W3637" s="575" t="s">
        <v>12309</v>
      </c>
      <c r="X3637" s="575" t="s">
        <v>12502</v>
      </c>
      <c r="Y3637" s="576" t="s">
        <v>12414</v>
      </c>
      <c r="Z3637" s="577" t="s">
        <v>12635</v>
      </c>
      <c r="AA3637" s="578" t="s">
        <v>12601</v>
      </c>
      <c r="AE3637"/>
    </row>
    <row r="3638" spans="1:31" s="563" customFormat="1">
      <c r="A3638"/>
      <c r="B3638"/>
      <c r="C3638" s="568">
        <v>2029</v>
      </c>
      <c r="D3638" s="569" t="s">
        <v>101</v>
      </c>
      <c r="E3638" s="569" t="s">
        <v>333</v>
      </c>
      <c r="F3638" s="573" t="s">
        <v>141</v>
      </c>
      <c r="G3638" s="569" t="s">
        <v>42</v>
      </c>
      <c r="H3638" s="569" t="s">
        <v>41</v>
      </c>
      <c r="I3638" s="575" t="s">
        <v>54</v>
      </c>
      <c r="J3638" s="569" t="s">
        <v>352</v>
      </c>
      <c r="K3638" s="569" t="s">
        <v>346</v>
      </c>
      <c r="L3638" s="570">
        <v>1</v>
      </c>
      <c r="M3638" s="571">
        <v>0.13140861215422847</v>
      </c>
      <c r="N3638" s="572">
        <v>5.9999999999999991</v>
      </c>
      <c r="O3638" s="668" t="s">
        <v>151</v>
      </c>
      <c r="P3638" s="668" t="s">
        <v>352</v>
      </c>
      <c r="Q3638" s="574" t="s">
        <v>12228</v>
      </c>
      <c r="R3638" s="574" t="s">
        <v>12478</v>
      </c>
      <c r="S3638" s="574" t="s">
        <v>12230</v>
      </c>
      <c r="T3638" s="574" t="s">
        <v>12231</v>
      </c>
      <c r="U3638" s="574" t="s">
        <v>12232</v>
      </c>
      <c r="V3638" s="574" t="s">
        <v>12479</v>
      </c>
      <c r="W3638" s="575" t="s">
        <v>12234</v>
      </c>
      <c r="X3638" s="575" t="s">
        <v>12480</v>
      </c>
      <c r="Y3638" s="576" t="s">
        <v>12236</v>
      </c>
      <c r="Z3638" s="577" t="s">
        <v>12636</v>
      </c>
      <c r="AA3638" s="578" t="s">
        <v>12637</v>
      </c>
      <c r="AE3638"/>
    </row>
    <row r="3639" spans="1:31" s="563" customFormat="1">
      <c r="A3639"/>
      <c r="B3639"/>
      <c r="C3639" s="568">
        <v>2029</v>
      </c>
      <c r="D3639" s="569" t="s">
        <v>101</v>
      </c>
      <c r="E3639" s="569" t="s">
        <v>333</v>
      </c>
      <c r="F3639" s="573" t="s">
        <v>141</v>
      </c>
      <c r="G3639" s="569" t="s">
        <v>42</v>
      </c>
      <c r="H3639" s="569" t="s">
        <v>41</v>
      </c>
      <c r="I3639" s="575" t="s">
        <v>54</v>
      </c>
      <c r="J3639" s="569" t="s">
        <v>116</v>
      </c>
      <c r="K3639" s="569" t="s">
        <v>90</v>
      </c>
      <c r="L3639" s="570">
        <v>0.5</v>
      </c>
      <c r="M3639" s="571">
        <v>0.13411223954224111</v>
      </c>
      <c r="N3639" s="572">
        <v>0.58695652173913038</v>
      </c>
      <c r="O3639" s="668" t="s">
        <v>382</v>
      </c>
      <c r="P3639" s="668" t="s">
        <v>116</v>
      </c>
      <c r="Q3639" s="574" t="s">
        <v>12239</v>
      </c>
      <c r="R3639" s="574" t="s">
        <v>12483</v>
      </c>
      <c r="S3639" s="574" t="s">
        <v>12241</v>
      </c>
      <c r="T3639" s="574" t="s">
        <v>12231</v>
      </c>
      <c r="U3639" s="574" t="s">
        <v>12242</v>
      </c>
      <c r="V3639" s="574" t="s">
        <v>12484</v>
      </c>
      <c r="W3639" s="575" t="s">
        <v>12244</v>
      </c>
      <c r="X3639" s="575" t="s">
        <v>12485</v>
      </c>
      <c r="Y3639" s="576" t="s">
        <v>12246</v>
      </c>
      <c r="Z3639" s="577" t="s">
        <v>12638</v>
      </c>
      <c r="AA3639" s="578" t="s">
        <v>12639</v>
      </c>
      <c r="AE3639"/>
    </row>
    <row r="3640" spans="1:31" s="563" customFormat="1">
      <c r="A3640"/>
      <c r="B3640"/>
      <c r="C3640" s="568">
        <v>2029</v>
      </c>
      <c r="D3640" s="569" t="s">
        <v>101</v>
      </c>
      <c r="E3640" s="569" t="s">
        <v>333</v>
      </c>
      <c r="F3640" s="573" t="s">
        <v>141</v>
      </c>
      <c r="G3640" s="569" t="s">
        <v>42</v>
      </c>
      <c r="H3640" s="569" t="s">
        <v>41</v>
      </c>
      <c r="I3640" s="575" t="s">
        <v>54</v>
      </c>
      <c r="J3640" s="569" t="s">
        <v>116</v>
      </c>
      <c r="K3640" s="569" t="s">
        <v>466</v>
      </c>
      <c r="L3640" s="570">
        <v>0.5</v>
      </c>
      <c r="M3640" s="571">
        <v>0.13411223954224111</v>
      </c>
      <c r="N3640" s="572">
        <v>0.58695652173913038</v>
      </c>
      <c r="O3640" s="668" t="s">
        <v>382</v>
      </c>
      <c r="P3640" s="668" t="s">
        <v>116</v>
      </c>
      <c r="Q3640" s="574" t="s">
        <v>12249</v>
      </c>
      <c r="R3640" s="574" t="s">
        <v>12488</v>
      </c>
      <c r="S3640" s="574" t="s">
        <v>12241</v>
      </c>
      <c r="T3640" s="574" t="s">
        <v>12231</v>
      </c>
      <c r="U3640" s="574" t="s">
        <v>12251</v>
      </c>
      <c r="V3640" s="574" t="s">
        <v>12489</v>
      </c>
      <c r="W3640" s="575" t="s">
        <v>12253</v>
      </c>
      <c r="X3640" s="575" t="s">
        <v>12490</v>
      </c>
      <c r="Y3640" s="576" t="s">
        <v>12246</v>
      </c>
      <c r="Z3640" s="577" t="s">
        <v>12640</v>
      </c>
      <c r="AA3640" s="578" t="s">
        <v>12641</v>
      </c>
      <c r="AE3640"/>
    </row>
    <row r="3641" spans="1:31" s="563" customFormat="1">
      <c r="A3641"/>
      <c r="B3641"/>
      <c r="C3641" s="568">
        <v>2029</v>
      </c>
      <c r="D3641" s="569" t="s">
        <v>101</v>
      </c>
      <c r="E3641" s="569" t="s">
        <v>333</v>
      </c>
      <c r="F3641" s="573" t="s">
        <v>141</v>
      </c>
      <c r="G3641" s="569" t="s">
        <v>42</v>
      </c>
      <c r="H3641" s="569" t="s">
        <v>41</v>
      </c>
      <c r="I3641" s="575" t="s">
        <v>54</v>
      </c>
      <c r="J3641" s="569" t="s">
        <v>109</v>
      </c>
      <c r="K3641" s="569" t="s">
        <v>106</v>
      </c>
      <c r="L3641" s="570">
        <v>1</v>
      </c>
      <c r="M3641" s="571">
        <v>0.94206945784255991</v>
      </c>
      <c r="N3641" s="572">
        <v>34.434782608695656</v>
      </c>
      <c r="O3641" s="668" t="s">
        <v>381</v>
      </c>
      <c r="P3641" s="668" t="s">
        <v>109</v>
      </c>
      <c r="Q3641" s="574" t="s">
        <v>12257</v>
      </c>
      <c r="R3641" s="574" t="s">
        <v>12493</v>
      </c>
      <c r="S3641" s="574" t="s">
        <v>12259</v>
      </c>
      <c r="T3641" s="574" t="s">
        <v>12231</v>
      </c>
      <c r="U3641" s="574" t="s">
        <v>12260</v>
      </c>
      <c r="V3641" s="574" t="s">
        <v>12494</v>
      </c>
      <c r="W3641" s="575" t="s">
        <v>12262</v>
      </c>
      <c r="X3641" s="575" t="s">
        <v>12495</v>
      </c>
      <c r="Y3641" s="576" t="s">
        <v>12264</v>
      </c>
      <c r="Z3641" s="577" t="s">
        <v>12642</v>
      </c>
      <c r="AA3641" s="578" t="s">
        <v>12643</v>
      </c>
      <c r="AE3641"/>
    </row>
    <row r="3642" spans="1:31" s="563" customFormat="1">
      <c r="A3642"/>
      <c r="B3642"/>
      <c r="C3642" s="568">
        <v>2029</v>
      </c>
      <c r="D3642" s="569" t="s">
        <v>101</v>
      </c>
      <c r="E3642" s="569" t="s">
        <v>333</v>
      </c>
      <c r="F3642" s="573" t="s">
        <v>141</v>
      </c>
      <c r="G3642" s="569" t="s">
        <v>42</v>
      </c>
      <c r="H3642" s="569" t="s">
        <v>41</v>
      </c>
      <c r="I3642" s="575" t="s">
        <v>54</v>
      </c>
      <c r="J3642" s="569" t="s">
        <v>350</v>
      </c>
      <c r="K3642" s="569" t="s">
        <v>106</v>
      </c>
      <c r="L3642" s="570">
        <v>0.5</v>
      </c>
      <c r="M3642" s="571">
        <v>0.17470796857786092</v>
      </c>
      <c r="N3642" s="572">
        <v>20.000000000000004</v>
      </c>
      <c r="O3642" s="668" t="s">
        <v>151</v>
      </c>
      <c r="P3642" s="668" t="s">
        <v>350</v>
      </c>
      <c r="Q3642" s="574" t="s">
        <v>12257</v>
      </c>
      <c r="R3642" s="574" t="s">
        <v>12493</v>
      </c>
      <c r="S3642" s="574" t="s">
        <v>12269</v>
      </c>
      <c r="T3642" s="574" t="s">
        <v>12231</v>
      </c>
      <c r="U3642" s="574" t="s">
        <v>12424</v>
      </c>
      <c r="V3642" s="574" t="s">
        <v>12498</v>
      </c>
      <c r="W3642" s="575" t="s">
        <v>12262</v>
      </c>
      <c r="X3642" s="575" t="s">
        <v>12495</v>
      </c>
      <c r="Y3642" s="576" t="s">
        <v>12274</v>
      </c>
      <c r="Z3642" s="577" t="s">
        <v>12644</v>
      </c>
      <c r="AA3642" s="578" t="s">
        <v>12643</v>
      </c>
      <c r="AE3642"/>
    </row>
    <row r="3643" spans="1:31" s="563" customFormat="1">
      <c r="A3643"/>
      <c r="B3643"/>
      <c r="C3643" s="568">
        <v>2029</v>
      </c>
      <c r="D3643" s="569" t="s">
        <v>101</v>
      </c>
      <c r="E3643" s="569" t="s">
        <v>333</v>
      </c>
      <c r="F3643" s="573" t="s">
        <v>141</v>
      </c>
      <c r="G3643" s="569" t="s">
        <v>42</v>
      </c>
      <c r="H3643" s="569" t="s">
        <v>41</v>
      </c>
      <c r="I3643" s="575" t="s">
        <v>54</v>
      </c>
      <c r="J3643" s="569" t="s">
        <v>350</v>
      </c>
      <c r="K3643" s="569" t="s">
        <v>104</v>
      </c>
      <c r="L3643" s="570">
        <v>0.5</v>
      </c>
      <c r="M3643" s="571">
        <v>0.17470796857786092</v>
      </c>
      <c r="N3643" s="572">
        <v>20.000000000000004</v>
      </c>
      <c r="O3643" s="668" t="s">
        <v>151</v>
      </c>
      <c r="P3643" s="668" t="s">
        <v>350</v>
      </c>
      <c r="Q3643" s="574" t="s">
        <v>12305</v>
      </c>
      <c r="R3643" s="574" t="s">
        <v>12500</v>
      </c>
      <c r="S3643" s="574" t="s">
        <v>12269</v>
      </c>
      <c r="T3643" s="574" t="s">
        <v>12231</v>
      </c>
      <c r="U3643" s="574" t="s">
        <v>12427</v>
      </c>
      <c r="V3643" s="574" t="s">
        <v>12501</v>
      </c>
      <c r="W3643" s="575" t="s">
        <v>12309</v>
      </c>
      <c r="X3643" s="575" t="s">
        <v>12502</v>
      </c>
      <c r="Y3643" s="576" t="s">
        <v>12274</v>
      </c>
      <c r="Z3643" s="577" t="s">
        <v>12645</v>
      </c>
      <c r="AA3643" s="578" t="s">
        <v>12646</v>
      </c>
      <c r="AE3643"/>
    </row>
    <row r="3644" spans="1:31" s="563" customFormat="1">
      <c r="A3644"/>
      <c r="B3644"/>
      <c r="C3644" s="568">
        <v>2029</v>
      </c>
      <c r="D3644" s="569" t="s">
        <v>101</v>
      </c>
      <c r="E3644" s="569" t="s">
        <v>333</v>
      </c>
      <c r="F3644" s="573" t="s">
        <v>141</v>
      </c>
      <c r="G3644" s="569" t="s">
        <v>42</v>
      </c>
      <c r="H3644" s="569" t="s">
        <v>41</v>
      </c>
      <c r="I3644" s="575" t="s">
        <v>54</v>
      </c>
      <c r="J3644" s="569" t="s">
        <v>99</v>
      </c>
      <c r="K3644" s="569" t="s">
        <v>467</v>
      </c>
      <c r="L3644" s="570">
        <v>1</v>
      </c>
      <c r="M3644" s="571">
        <v>3.3118619880743487E-2</v>
      </c>
      <c r="N3644" s="572">
        <v>18</v>
      </c>
      <c r="O3644" s="668" t="s">
        <v>151</v>
      </c>
      <c r="P3644" s="668" t="s">
        <v>99</v>
      </c>
      <c r="Q3644" s="574" t="s">
        <v>12277</v>
      </c>
      <c r="R3644" s="574" t="s">
        <v>12472</v>
      </c>
      <c r="S3644" s="574" t="s">
        <v>12279</v>
      </c>
      <c r="T3644" s="574" t="s">
        <v>12231</v>
      </c>
      <c r="U3644" s="574" t="s">
        <v>12280</v>
      </c>
      <c r="V3644" s="574" t="s">
        <v>12505</v>
      </c>
      <c r="W3644" s="575" t="s">
        <v>12282</v>
      </c>
      <c r="X3644" s="575" t="s">
        <v>12475</v>
      </c>
      <c r="Y3644" s="576" t="s">
        <v>12284</v>
      </c>
      <c r="Z3644" s="577" t="s">
        <v>12647</v>
      </c>
      <c r="AA3644" s="578" t="s">
        <v>12648</v>
      </c>
      <c r="AE3644"/>
    </row>
    <row r="3645" spans="1:31" s="563" customFormat="1">
      <c r="A3645"/>
      <c r="B3645"/>
      <c r="C3645" s="568">
        <v>2029</v>
      </c>
      <c r="D3645" s="569" t="s">
        <v>101</v>
      </c>
      <c r="E3645" s="569" t="s">
        <v>333</v>
      </c>
      <c r="F3645" s="573" t="s">
        <v>141</v>
      </c>
      <c r="G3645" s="569" t="s">
        <v>42</v>
      </c>
      <c r="H3645" s="569" t="s">
        <v>41</v>
      </c>
      <c r="I3645" s="575" t="s">
        <v>54</v>
      </c>
      <c r="J3645" s="569" t="s">
        <v>96</v>
      </c>
      <c r="K3645" s="569" t="s">
        <v>467</v>
      </c>
      <c r="L3645" s="570">
        <v>1</v>
      </c>
      <c r="M3645" s="571">
        <v>2.1969796398306931E-3</v>
      </c>
      <c r="N3645" s="572">
        <v>4.8</v>
      </c>
      <c r="O3645" s="668" t="s">
        <v>151</v>
      </c>
      <c r="P3645" s="668" t="s">
        <v>96</v>
      </c>
      <c r="Q3645" s="574" t="s">
        <v>12277</v>
      </c>
      <c r="R3645" s="574" t="s">
        <v>12472</v>
      </c>
      <c r="S3645" s="574" t="s">
        <v>12287</v>
      </c>
      <c r="T3645" s="574" t="s">
        <v>12231</v>
      </c>
      <c r="U3645" s="574" t="s">
        <v>12288</v>
      </c>
      <c r="V3645" s="574" t="s">
        <v>12507</v>
      </c>
      <c r="W3645" s="575" t="s">
        <v>12282</v>
      </c>
      <c r="X3645" s="575" t="s">
        <v>12475</v>
      </c>
      <c r="Y3645" s="576" t="s">
        <v>12290</v>
      </c>
      <c r="Z3645" s="577" t="s">
        <v>12649</v>
      </c>
      <c r="AA3645" s="578" t="s">
        <v>12648</v>
      </c>
      <c r="AE3645"/>
    </row>
    <row r="3646" spans="1:31" s="563" customFormat="1">
      <c r="A3646"/>
      <c r="B3646"/>
      <c r="C3646" s="568">
        <v>2029</v>
      </c>
      <c r="D3646" s="569" t="s">
        <v>101</v>
      </c>
      <c r="E3646" s="569" t="s">
        <v>333</v>
      </c>
      <c r="F3646" s="573" t="s">
        <v>141</v>
      </c>
      <c r="G3646" s="569" t="s">
        <v>42</v>
      </c>
      <c r="H3646" s="569" t="s">
        <v>41</v>
      </c>
      <c r="I3646" s="575" t="s">
        <v>54</v>
      </c>
      <c r="J3646" s="569" t="s">
        <v>87</v>
      </c>
      <c r="K3646" s="569" t="s">
        <v>468</v>
      </c>
      <c r="L3646" s="570">
        <v>0.4</v>
      </c>
      <c r="M3646" s="571">
        <v>4.5439629973381926E-2</v>
      </c>
      <c r="N3646" s="572">
        <v>2.1599999999999997</v>
      </c>
      <c r="O3646" s="668" t="s">
        <v>151</v>
      </c>
      <c r="P3646" s="668" t="s">
        <v>87</v>
      </c>
      <c r="Q3646" s="574" t="s">
        <v>12292</v>
      </c>
      <c r="R3646" s="574" t="s">
        <v>12509</v>
      </c>
      <c r="S3646" s="574" t="s">
        <v>12294</v>
      </c>
      <c r="T3646" s="574" t="s">
        <v>12231</v>
      </c>
      <c r="U3646" s="574" t="s">
        <v>12295</v>
      </c>
      <c r="V3646" s="574" t="s">
        <v>12510</v>
      </c>
      <c r="W3646" s="575" t="s">
        <v>12297</v>
      </c>
      <c r="X3646" s="575" t="s">
        <v>12511</v>
      </c>
      <c r="Y3646" s="576" t="s">
        <v>12299</v>
      </c>
      <c r="Z3646" s="577" t="s">
        <v>12650</v>
      </c>
      <c r="AA3646" s="578" t="s">
        <v>12651</v>
      </c>
      <c r="AE3646"/>
    </row>
    <row r="3647" spans="1:31" s="563" customFormat="1">
      <c r="A3647"/>
      <c r="B3647"/>
      <c r="C3647" s="568">
        <v>2029</v>
      </c>
      <c r="D3647" s="569" t="s">
        <v>101</v>
      </c>
      <c r="E3647" s="569" t="s">
        <v>333</v>
      </c>
      <c r="F3647" s="573" t="s">
        <v>141</v>
      </c>
      <c r="G3647" s="569" t="s">
        <v>42</v>
      </c>
      <c r="H3647" s="569" t="s">
        <v>41</v>
      </c>
      <c r="I3647" s="575" t="s">
        <v>54</v>
      </c>
      <c r="J3647" s="569" t="s">
        <v>87</v>
      </c>
      <c r="K3647" s="569" t="s">
        <v>104</v>
      </c>
      <c r="L3647" s="570">
        <v>0.6</v>
      </c>
      <c r="M3647" s="571">
        <v>6.8159444960072896E-2</v>
      </c>
      <c r="N3647" s="572">
        <v>3.2399999999999993</v>
      </c>
      <c r="O3647" s="668" t="s">
        <v>151</v>
      </c>
      <c r="P3647" s="668" t="s">
        <v>87</v>
      </c>
      <c r="Q3647" s="574" t="s">
        <v>12305</v>
      </c>
      <c r="R3647" s="574" t="s">
        <v>12500</v>
      </c>
      <c r="S3647" s="574" t="s">
        <v>12294</v>
      </c>
      <c r="T3647" s="574" t="s">
        <v>12231</v>
      </c>
      <c r="U3647" s="574" t="s">
        <v>12307</v>
      </c>
      <c r="V3647" s="574" t="s">
        <v>12516</v>
      </c>
      <c r="W3647" s="575" t="s">
        <v>12309</v>
      </c>
      <c r="X3647" s="575" t="s">
        <v>12502</v>
      </c>
      <c r="Y3647" s="576" t="s">
        <v>12299</v>
      </c>
      <c r="Z3647" s="577" t="s">
        <v>12652</v>
      </c>
      <c r="AA3647" s="578" t="s">
        <v>12646</v>
      </c>
      <c r="AE3647"/>
    </row>
    <row r="3648" spans="1:31" s="563" customFormat="1">
      <c r="A3648"/>
      <c r="B3648"/>
      <c r="C3648" s="568">
        <v>2029</v>
      </c>
      <c r="D3648" s="569" t="s">
        <v>101</v>
      </c>
      <c r="E3648" s="569" t="s">
        <v>333</v>
      </c>
      <c r="F3648" s="573" t="s">
        <v>141</v>
      </c>
      <c r="G3648" s="569" t="s">
        <v>42</v>
      </c>
      <c r="H3648" s="569" t="s">
        <v>41</v>
      </c>
      <c r="I3648" s="575" t="s">
        <v>54</v>
      </c>
      <c r="J3648" s="569" t="s">
        <v>83</v>
      </c>
      <c r="K3648" s="569" t="s">
        <v>81</v>
      </c>
      <c r="L3648" s="570">
        <v>1</v>
      </c>
      <c r="M3648" s="571">
        <v>1.9620244039554089</v>
      </c>
      <c r="N3648" s="572">
        <v>4.2945882352941176</v>
      </c>
      <c r="O3648" s="668" t="s">
        <v>382</v>
      </c>
      <c r="P3648" s="668" t="s">
        <v>83</v>
      </c>
      <c r="Q3648" s="574" t="s">
        <v>12313</v>
      </c>
      <c r="R3648" s="574" t="s">
        <v>12524</v>
      </c>
      <c r="S3648" s="574" t="s">
        <v>12315</v>
      </c>
      <c r="T3648" s="574" t="s">
        <v>12231</v>
      </c>
      <c r="U3648" s="574" t="s">
        <v>12316</v>
      </c>
      <c r="V3648" s="574" t="s">
        <v>12525</v>
      </c>
      <c r="W3648" s="575" t="s">
        <v>12318</v>
      </c>
      <c r="X3648" s="575" t="s">
        <v>12526</v>
      </c>
      <c r="Y3648" s="576" t="s">
        <v>12320</v>
      </c>
      <c r="Z3648" s="577" t="s">
        <v>12653</v>
      </c>
      <c r="AA3648" s="578" t="s">
        <v>12654</v>
      </c>
      <c r="AE3648"/>
    </row>
    <row r="3649" spans="1:31" s="563" customFormat="1">
      <c r="A3649"/>
      <c r="B3649"/>
      <c r="C3649" s="568">
        <v>2029</v>
      </c>
      <c r="D3649" s="569" t="s">
        <v>101</v>
      </c>
      <c r="E3649" s="569" t="s">
        <v>333</v>
      </c>
      <c r="F3649" s="573" t="s">
        <v>141</v>
      </c>
      <c r="G3649" s="569" t="s">
        <v>42</v>
      </c>
      <c r="H3649" s="569" t="s">
        <v>41</v>
      </c>
      <c r="I3649" s="575" t="s">
        <v>54</v>
      </c>
      <c r="J3649" s="569" t="s">
        <v>77</v>
      </c>
      <c r="K3649" s="569" t="s">
        <v>469</v>
      </c>
      <c r="L3649" s="570">
        <v>1</v>
      </c>
      <c r="M3649" s="571">
        <v>2.3327511204172158</v>
      </c>
      <c r="N3649" s="572">
        <v>66.07058823529411</v>
      </c>
      <c r="O3649" s="668" t="s">
        <v>381</v>
      </c>
      <c r="P3649" s="668" t="s">
        <v>77</v>
      </c>
      <c r="Q3649" s="574" t="s">
        <v>12323</v>
      </c>
      <c r="R3649" s="574" t="s">
        <v>12529</v>
      </c>
      <c r="S3649" s="574" t="s">
        <v>12325</v>
      </c>
      <c r="T3649" s="574" t="s">
        <v>12231</v>
      </c>
      <c r="U3649" s="574" t="s">
        <v>12326</v>
      </c>
      <c r="V3649" s="574" t="s">
        <v>12530</v>
      </c>
      <c r="W3649" s="575" t="s">
        <v>12328</v>
      </c>
      <c r="X3649" s="575" t="s">
        <v>12531</v>
      </c>
      <c r="Y3649" s="576" t="s">
        <v>12330</v>
      </c>
      <c r="Z3649" s="577" t="s">
        <v>12655</v>
      </c>
      <c r="AA3649" s="578" t="s">
        <v>12656</v>
      </c>
      <c r="AE3649"/>
    </row>
    <row r="3650" spans="1:31" s="563" customFormat="1">
      <c r="A3650"/>
      <c r="B3650"/>
      <c r="C3650" s="568">
        <v>2029</v>
      </c>
      <c r="D3650" s="569" t="s">
        <v>101</v>
      </c>
      <c r="E3650" s="569" t="s">
        <v>333</v>
      </c>
      <c r="F3650" s="573" t="s">
        <v>141</v>
      </c>
      <c r="G3650" s="569" t="s">
        <v>42</v>
      </c>
      <c r="H3650" s="569" t="s">
        <v>41</v>
      </c>
      <c r="I3650" s="575" t="s">
        <v>54</v>
      </c>
      <c r="J3650" s="569" t="s">
        <v>349</v>
      </c>
      <c r="K3650" s="569" t="s">
        <v>310</v>
      </c>
      <c r="L3650" s="570">
        <v>0.4</v>
      </c>
      <c r="M3650" s="571">
        <v>0.10218321407930576</v>
      </c>
      <c r="N3650" s="572">
        <v>12.342857142857142</v>
      </c>
      <c r="O3650" s="668" t="s">
        <v>151</v>
      </c>
      <c r="P3650" s="668" t="s">
        <v>349</v>
      </c>
      <c r="Q3650" s="574" t="s">
        <v>12395</v>
      </c>
      <c r="R3650" s="574" t="s">
        <v>12580</v>
      </c>
      <c r="S3650" s="574" t="s">
        <v>12341</v>
      </c>
      <c r="T3650" s="574" t="s">
        <v>12231</v>
      </c>
      <c r="U3650" s="574" t="s">
        <v>12657</v>
      </c>
      <c r="V3650" s="574" t="s">
        <v>12658</v>
      </c>
      <c r="W3650" s="575" t="s">
        <v>12399</v>
      </c>
      <c r="X3650" s="575" t="s">
        <v>12582</v>
      </c>
      <c r="Y3650" s="576" t="s">
        <v>12344</v>
      </c>
      <c r="Z3650" s="577" t="s">
        <v>12659</v>
      </c>
      <c r="AA3650" s="578" t="s">
        <v>12660</v>
      </c>
      <c r="AE3650"/>
    </row>
    <row r="3651" spans="1:31" s="563" customFormat="1">
      <c r="A3651"/>
      <c r="B3651"/>
      <c r="C3651" s="568">
        <v>2029</v>
      </c>
      <c r="D3651" s="569" t="s">
        <v>101</v>
      </c>
      <c r="E3651" s="569" t="s">
        <v>333</v>
      </c>
      <c r="F3651" s="573" t="s">
        <v>141</v>
      </c>
      <c r="G3651" s="569" t="s">
        <v>42</v>
      </c>
      <c r="H3651" s="569" t="s">
        <v>41</v>
      </c>
      <c r="I3651" s="575" t="s">
        <v>54</v>
      </c>
      <c r="J3651" s="569" t="s">
        <v>349</v>
      </c>
      <c r="K3651" s="569" t="s">
        <v>104</v>
      </c>
      <c r="L3651" s="570">
        <v>0.6</v>
      </c>
      <c r="M3651" s="571">
        <v>0.15327482111895865</v>
      </c>
      <c r="N3651" s="572">
        <v>18.514285714285712</v>
      </c>
      <c r="O3651" s="668" t="s">
        <v>151</v>
      </c>
      <c r="P3651" s="668" t="s">
        <v>349</v>
      </c>
      <c r="Q3651" s="574" t="s">
        <v>12305</v>
      </c>
      <c r="R3651" s="574" t="s">
        <v>12500</v>
      </c>
      <c r="S3651" s="574" t="s">
        <v>12341</v>
      </c>
      <c r="T3651" s="574" t="s">
        <v>12231</v>
      </c>
      <c r="U3651" s="574" t="s">
        <v>12346</v>
      </c>
      <c r="V3651" s="574" t="s">
        <v>12547</v>
      </c>
      <c r="W3651" s="575" t="s">
        <v>12309</v>
      </c>
      <c r="X3651" s="575" t="s">
        <v>12502</v>
      </c>
      <c r="Y3651" s="576" t="s">
        <v>12344</v>
      </c>
      <c r="Z3651" s="577" t="s">
        <v>12661</v>
      </c>
      <c r="AA3651" s="578" t="s">
        <v>12646</v>
      </c>
      <c r="AE3651"/>
    </row>
    <row r="3652" spans="1:31" s="563" customFormat="1">
      <c r="A3652"/>
      <c r="B3652"/>
      <c r="C3652" s="568">
        <v>2029</v>
      </c>
      <c r="D3652" s="569" t="s">
        <v>101</v>
      </c>
      <c r="E3652" s="569" t="s">
        <v>333</v>
      </c>
      <c r="F3652" s="573" t="s">
        <v>141</v>
      </c>
      <c r="G3652" s="569" t="s">
        <v>42</v>
      </c>
      <c r="H3652" s="569" t="s">
        <v>41</v>
      </c>
      <c r="I3652" s="575" t="s">
        <v>54</v>
      </c>
      <c r="J3652" s="569" t="s">
        <v>76</v>
      </c>
      <c r="K3652" s="569" t="s">
        <v>467</v>
      </c>
      <c r="L3652" s="570">
        <v>0.6</v>
      </c>
      <c r="M3652" s="571">
        <v>3.9376579782474984E-3</v>
      </c>
      <c r="N3652" s="572">
        <v>1.728</v>
      </c>
      <c r="O3652" s="668" t="s">
        <v>151</v>
      </c>
      <c r="P3652" s="668" t="s">
        <v>76</v>
      </c>
      <c r="Q3652" s="574" t="s">
        <v>12277</v>
      </c>
      <c r="R3652" s="574" t="s">
        <v>12472</v>
      </c>
      <c r="S3652" s="574" t="s">
        <v>12349</v>
      </c>
      <c r="T3652" s="574" t="s">
        <v>12231</v>
      </c>
      <c r="U3652" s="574" t="s">
        <v>12350</v>
      </c>
      <c r="V3652" s="574" t="s">
        <v>12549</v>
      </c>
      <c r="W3652" s="575" t="s">
        <v>12282</v>
      </c>
      <c r="X3652" s="575" t="s">
        <v>12475</v>
      </c>
      <c r="Y3652" s="576" t="s">
        <v>12352</v>
      </c>
      <c r="Z3652" s="577" t="s">
        <v>12662</v>
      </c>
      <c r="AA3652" s="578" t="s">
        <v>12648</v>
      </c>
      <c r="AE3652"/>
    </row>
    <row r="3653" spans="1:31" s="563" customFormat="1">
      <c r="A3653"/>
      <c r="B3653"/>
      <c r="C3653" s="568">
        <v>2029</v>
      </c>
      <c r="D3653" s="569" t="s">
        <v>101</v>
      </c>
      <c r="E3653" s="569" t="s">
        <v>333</v>
      </c>
      <c r="F3653" s="573" t="s">
        <v>141</v>
      </c>
      <c r="G3653" s="569" t="s">
        <v>42</v>
      </c>
      <c r="H3653" s="569" t="s">
        <v>41</v>
      </c>
      <c r="I3653" s="575" t="s">
        <v>54</v>
      </c>
      <c r="J3653" s="569" t="s">
        <v>76</v>
      </c>
      <c r="K3653" s="569" t="s">
        <v>111</v>
      </c>
      <c r="L3653" s="570">
        <v>0.4</v>
      </c>
      <c r="M3653" s="571">
        <v>2.6251053188316655E-3</v>
      </c>
      <c r="N3653" s="572">
        <v>1.1520000000000001</v>
      </c>
      <c r="O3653" s="668" t="s">
        <v>151</v>
      </c>
      <c r="P3653" s="668" t="s">
        <v>76</v>
      </c>
      <c r="Q3653" s="574" t="s">
        <v>12354</v>
      </c>
      <c r="R3653" s="574" t="s">
        <v>12551</v>
      </c>
      <c r="S3653" s="574" t="s">
        <v>12349</v>
      </c>
      <c r="T3653" s="574" t="s">
        <v>12231</v>
      </c>
      <c r="U3653" s="574" t="s">
        <v>12356</v>
      </c>
      <c r="V3653" s="574" t="s">
        <v>12552</v>
      </c>
      <c r="W3653" s="575" t="s">
        <v>12358</v>
      </c>
      <c r="X3653" s="575" t="s">
        <v>12553</v>
      </c>
      <c r="Y3653" s="576" t="s">
        <v>12352</v>
      </c>
      <c r="Z3653" s="577" t="s">
        <v>12663</v>
      </c>
      <c r="AA3653" s="578" t="s">
        <v>12664</v>
      </c>
      <c r="AE3653"/>
    </row>
    <row r="3654" spans="1:31" s="563" customFormat="1">
      <c r="A3654"/>
      <c r="B3654"/>
      <c r="C3654" s="568">
        <v>2029</v>
      </c>
      <c r="D3654" s="569" t="s">
        <v>101</v>
      </c>
      <c r="E3654" s="569" t="s">
        <v>333</v>
      </c>
      <c r="F3654" s="573" t="s">
        <v>141</v>
      </c>
      <c r="G3654" s="569" t="s">
        <v>42</v>
      </c>
      <c r="H3654" s="569" t="s">
        <v>41</v>
      </c>
      <c r="I3654" s="575" t="s">
        <v>54</v>
      </c>
      <c r="J3654" s="569" t="s">
        <v>74</v>
      </c>
      <c r="K3654" s="569" t="s">
        <v>467</v>
      </c>
      <c r="L3654" s="570">
        <v>0.5</v>
      </c>
      <c r="M3654" s="571">
        <v>3.5144363484713108E-2</v>
      </c>
      <c r="N3654" s="572">
        <v>15.428571428571427</v>
      </c>
      <c r="O3654" s="668" t="s">
        <v>151</v>
      </c>
      <c r="P3654" s="668" t="s">
        <v>74</v>
      </c>
      <c r="Q3654" s="574" t="s">
        <v>12277</v>
      </c>
      <c r="R3654" s="574" t="s">
        <v>12472</v>
      </c>
      <c r="S3654" s="574" t="s">
        <v>12362</v>
      </c>
      <c r="T3654" s="574" t="s">
        <v>12231</v>
      </c>
      <c r="U3654" s="574" t="s">
        <v>12363</v>
      </c>
      <c r="V3654" s="574" t="s">
        <v>12556</v>
      </c>
      <c r="W3654" s="575" t="s">
        <v>12282</v>
      </c>
      <c r="X3654" s="575" t="s">
        <v>12475</v>
      </c>
      <c r="Y3654" s="576" t="s">
        <v>12365</v>
      </c>
      <c r="Z3654" s="577" t="s">
        <v>12665</v>
      </c>
      <c r="AA3654" s="578" t="s">
        <v>12648</v>
      </c>
      <c r="AE3654"/>
    </row>
    <row r="3655" spans="1:31" s="563" customFormat="1">
      <c r="A3655"/>
      <c r="B3655"/>
      <c r="C3655" s="568">
        <v>2029</v>
      </c>
      <c r="D3655" s="569" t="s">
        <v>101</v>
      </c>
      <c r="E3655" s="569" t="s">
        <v>333</v>
      </c>
      <c r="F3655" s="573" t="s">
        <v>141</v>
      </c>
      <c r="G3655" s="569" t="s">
        <v>42</v>
      </c>
      <c r="H3655" s="569" t="s">
        <v>41</v>
      </c>
      <c r="I3655" s="575" t="s">
        <v>54</v>
      </c>
      <c r="J3655" s="569" t="s">
        <v>74</v>
      </c>
      <c r="K3655" s="569" t="s">
        <v>111</v>
      </c>
      <c r="L3655" s="570">
        <v>0.5</v>
      </c>
      <c r="M3655" s="571">
        <v>3.5144363484713108E-2</v>
      </c>
      <c r="N3655" s="572">
        <v>15.428571428571427</v>
      </c>
      <c r="O3655" s="668" t="s">
        <v>151</v>
      </c>
      <c r="P3655" s="668" t="s">
        <v>74</v>
      </c>
      <c r="Q3655" s="574" t="s">
        <v>12354</v>
      </c>
      <c r="R3655" s="574" t="s">
        <v>12551</v>
      </c>
      <c r="S3655" s="574" t="s">
        <v>12362</v>
      </c>
      <c r="T3655" s="574" t="s">
        <v>12231</v>
      </c>
      <c r="U3655" s="574" t="s">
        <v>12367</v>
      </c>
      <c r="V3655" s="574" t="s">
        <v>12558</v>
      </c>
      <c r="W3655" s="575" t="s">
        <v>12358</v>
      </c>
      <c r="X3655" s="575" t="s">
        <v>12553</v>
      </c>
      <c r="Y3655" s="576" t="s">
        <v>12365</v>
      </c>
      <c r="Z3655" s="577" t="s">
        <v>12666</v>
      </c>
      <c r="AA3655" s="578" t="s">
        <v>12664</v>
      </c>
      <c r="AE3655"/>
    </row>
    <row r="3656" spans="1:31" s="563" customFormat="1">
      <c r="A3656"/>
      <c r="B3656"/>
      <c r="C3656" s="568">
        <v>2029</v>
      </c>
      <c r="D3656" s="569" t="s">
        <v>101</v>
      </c>
      <c r="E3656" s="569" t="s">
        <v>333</v>
      </c>
      <c r="F3656" s="573" t="s">
        <v>141</v>
      </c>
      <c r="G3656" s="569" t="s">
        <v>42</v>
      </c>
      <c r="H3656" s="569" t="s">
        <v>41</v>
      </c>
      <c r="I3656" s="575" t="s">
        <v>54</v>
      </c>
      <c r="J3656" s="569" t="s">
        <v>71</v>
      </c>
      <c r="K3656" s="569" t="s">
        <v>100</v>
      </c>
      <c r="L3656" s="570">
        <v>1</v>
      </c>
      <c r="M3656" s="571">
        <v>9.6923789131801899E-2</v>
      </c>
      <c r="N3656" s="572">
        <v>9</v>
      </c>
      <c r="O3656" s="668" t="s">
        <v>151</v>
      </c>
      <c r="P3656" s="668" t="s">
        <v>70</v>
      </c>
      <c r="Q3656" s="574" t="s">
        <v>12370</v>
      </c>
      <c r="R3656" s="574" t="s">
        <v>12566</v>
      </c>
      <c r="S3656" s="574" t="s">
        <v>12450</v>
      </c>
      <c r="T3656" s="574" t="s">
        <v>12231</v>
      </c>
      <c r="U3656" s="574" t="s">
        <v>12667</v>
      </c>
      <c r="V3656" s="574" t="s">
        <v>12668</v>
      </c>
      <c r="W3656" s="575" t="s">
        <v>12375</v>
      </c>
      <c r="X3656" s="575" t="s">
        <v>12568</v>
      </c>
      <c r="Y3656" s="576" t="s">
        <v>12453</v>
      </c>
      <c r="Z3656" s="577" t="s">
        <v>12669</v>
      </c>
      <c r="AA3656" s="578" t="s">
        <v>12670</v>
      </c>
      <c r="AE3656"/>
    </row>
    <row r="3657" spans="1:31" s="563" customFormat="1">
      <c r="A3657"/>
      <c r="B3657"/>
      <c r="C3657" s="568">
        <v>2029</v>
      </c>
      <c r="D3657" s="569" t="s">
        <v>101</v>
      </c>
      <c r="E3657" s="569" t="s">
        <v>333</v>
      </c>
      <c r="F3657" s="573" t="s">
        <v>141</v>
      </c>
      <c r="G3657" s="569" t="s">
        <v>42</v>
      </c>
      <c r="H3657" s="569" t="s">
        <v>41</v>
      </c>
      <c r="I3657" s="575" t="s">
        <v>54</v>
      </c>
      <c r="J3657" s="569" t="s">
        <v>351</v>
      </c>
      <c r="K3657" s="569" t="s">
        <v>100</v>
      </c>
      <c r="L3657" s="570">
        <v>1</v>
      </c>
      <c r="M3657" s="571">
        <v>0.39005575128192149</v>
      </c>
      <c r="N3657" s="572">
        <v>1.6320000000000001</v>
      </c>
      <c r="O3657" s="668" t="s">
        <v>151</v>
      </c>
      <c r="P3657" s="668" t="s">
        <v>351</v>
      </c>
      <c r="Q3657" s="574" t="s">
        <v>12370</v>
      </c>
      <c r="R3657" s="574" t="s">
        <v>12566</v>
      </c>
      <c r="S3657" s="574" t="s">
        <v>12372</v>
      </c>
      <c r="T3657" s="574" t="s">
        <v>12231</v>
      </c>
      <c r="U3657" s="574" t="s">
        <v>12373</v>
      </c>
      <c r="V3657" s="574" t="s">
        <v>12567</v>
      </c>
      <c r="W3657" s="575" t="s">
        <v>12375</v>
      </c>
      <c r="X3657" s="575" t="s">
        <v>12568</v>
      </c>
      <c r="Y3657" s="576" t="s">
        <v>12377</v>
      </c>
      <c r="Z3657" s="577" t="s">
        <v>12671</v>
      </c>
      <c r="AA3657" s="578" t="s">
        <v>12670</v>
      </c>
      <c r="AE3657"/>
    </row>
    <row r="3658" spans="1:31" s="563" customFormat="1">
      <c r="A3658"/>
      <c r="B3658"/>
      <c r="C3658" s="568">
        <v>2029</v>
      </c>
      <c r="D3658" s="569" t="s">
        <v>101</v>
      </c>
      <c r="E3658" s="569" t="s">
        <v>333</v>
      </c>
      <c r="F3658" s="573" t="s">
        <v>141</v>
      </c>
      <c r="G3658" s="569" t="s">
        <v>42</v>
      </c>
      <c r="H3658" s="569" t="s">
        <v>41</v>
      </c>
      <c r="I3658" s="575" t="s">
        <v>54</v>
      </c>
      <c r="J3658" s="569" t="s">
        <v>67</v>
      </c>
      <c r="K3658" s="569" t="s">
        <v>81</v>
      </c>
      <c r="L3658" s="570">
        <v>1</v>
      </c>
      <c r="M3658" s="571">
        <v>0.54423767061081896</v>
      </c>
      <c r="N3658" s="572">
        <v>2.454545454545455</v>
      </c>
      <c r="O3658" s="668" t="s">
        <v>382</v>
      </c>
      <c r="P3658" s="668" t="s">
        <v>67</v>
      </c>
      <c r="Q3658" s="574" t="s">
        <v>12313</v>
      </c>
      <c r="R3658" s="574" t="s">
        <v>12524</v>
      </c>
      <c r="S3658" s="574" t="s">
        <v>12380</v>
      </c>
      <c r="T3658" s="574" t="s">
        <v>12231</v>
      </c>
      <c r="U3658" s="574" t="s">
        <v>12381</v>
      </c>
      <c r="V3658" s="574" t="s">
        <v>12576</v>
      </c>
      <c r="W3658" s="575" t="s">
        <v>12318</v>
      </c>
      <c r="X3658" s="575" t="s">
        <v>12526</v>
      </c>
      <c r="Y3658" s="576" t="s">
        <v>12383</v>
      </c>
      <c r="Z3658" s="577" t="s">
        <v>12672</v>
      </c>
      <c r="AA3658" s="578" t="s">
        <v>12654</v>
      </c>
      <c r="AE3658"/>
    </row>
    <row r="3659" spans="1:31" s="563" customFormat="1">
      <c r="A3659"/>
      <c r="B3659"/>
      <c r="C3659" s="568">
        <v>2029</v>
      </c>
      <c r="D3659" s="569" t="s">
        <v>101</v>
      </c>
      <c r="E3659" s="569" t="s">
        <v>333</v>
      </c>
      <c r="F3659" s="573" t="s">
        <v>141</v>
      </c>
      <c r="G3659" s="569" t="s">
        <v>42</v>
      </c>
      <c r="H3659" s="569" t="s">
        <v>41</v>
      </c>
      <c r="I3659" s="575" t="s">
        <v>54</v>
      </c>
      <c r="J3659" s="569" t="s">
        <v>66</v>
      </c>
      <c r="K3659" s="569" t="s">
        <v>115</v>
      </c>
      <c r="L3659" s="570">
        <v>0.15</v>
      </c>
      <c r="M3659" s="571">
        <v>0.24819801545913212</v>
      </c>
      <c r="N3659" s="572">
        <v>9.8181818181818166</v>
      </c>
      <c r="O3659" s="668" t="s">
        <v>381</v>
      </c>
      <c r="P3659" s="668" t="s">
        <v>66</v>
      </c>
      <c r="Q3659" s="574" t="s">
        <v>12385</v>
      </c>
      <c r="R3659" s="574" t="s">
        <v>12539</v>
      </c>
      <c r="S3659" s="574" t="s">
        <v>12387</v>
      </c>
      <c r="T3659" s="574" t="s">
        <v>12231</v>
      </c>
      <c r="U3659" s="574" t="s">
        <v>12388</v>
      </c>
      <c r="V3659" s="574" t="s">
        <v>12578</v>
      </c>
      <c r="W3659" s="575" t="s">
        <v>12390</v>
      </c>
      <c r="X3659" s="575" t="s">
        <v>12542</v>
      </c>
      <c r="Y3659" s="576" t="s">
        <v>12392</v>
      </c>
      <c r="Z3659" s="577" t="s">
        <v>12673</v>
      </c>
      <c r="AA3659" s="578" t="s">
        <v>12674</v>
      </c>
      <c r="AE3659"/>
    </row>
    <row r="3660" spans="1:31" s="563" customFormat="1">
      <c r="A3660"/>
      <c r="B3660"/>
      <c r="C3660" s="568">
        <v>2029</v>
      </c>
      <c r="D3660" s="569" t="s">
        <v>101</v>
      </c>
      <c r="E3660" s="569" t="s">
        <v>333</v>
      </c>
      <c r="F3660" s="573" t="s">
        <v>141</v>
      </c>
      <c r="G3660" s="569" t="s">
        <v>42</v>
      </c>
      <c r="H3660" s="569" t="s">
        <v>41</v>
      </c>
      <c r="I3660" s="575" t="s">
        <v>54</v>
      </c>
      <c r="J3660" s="569" t="s">
        <v>66</v>
      </c>
      <c r="K3660" s="569" t="s">
        <v>310</v>
      </c>
      <c r="L3660" s="570">
        <v>0.65</v>
      </c>
      <c r="M3660" s="571">
        <v>1.0755247336562392</v>
      </c>
      <c r="N3660" s="572">
        <v>42.54545454545454</v>
      </c>
      <c r="O3660" s="668" t="s">
        <v>381</v>
      </c>
      <c r="P3660" s="668" t="s">
        <v>66</v>
      </c>
      <c r="Q3660" s="574" t="s">
        <v>12395</v>
      </c>
      <c r="R3660" s="574" t="s">
        <v>12580</v>
      </c>
      <c r="S3660" s="574" t="s">
        <v>12387</v>
      </c>
      <c r="T3660" s="574" t="s">
        <v>12231</v>
      </c>
      <c r="U3660" s="574" t="s">
        <v>12397</v>
      </c>
      <c r="V3660" s="574" t="s">
        <v>12581</v>
      </c>
      <c r="W3660" s="575" t="s">
        <v>12399</v>
      </c>
      <c r="X3660" s="575" t="s">
        <v>12582</v>
      </c>
      <c r="Y3660" s="576" t="s">
        <v>12392</v>
      </c>
      <c r="Z3660" s="577" t="s">
        <v>12675</v>
      </c>
      <c r="AA3660" s="578" t="s">
        <v>12660</v>
      </c>
      <c r="AE3660"/>
    </row>
    <row r="3661" spans="1:31" s="563" customFormat="1">
      <c r="A3661"/>
      <c r="B3661"/>
      <c r="C3661" s="568">
        <v>2029</v>
      </c>
      <c r="D3661" s="569" t="s">
        <v>101</v>
      </c>
      <c r="E3661" s="569" t="s">
        <v>333</v>
      </c>
      <c r="F3661" s="573" t="s">
        <v>141</v>
      </c>
      <c r="G3661" s="569" t="s">
        <v>42</v>
      </c>
      <c r="H3661" s="569" t="s">
        <v>41</v>
      </c>
      <c r="I3661" s="575" t="s">
        <v>54</v>
      </c>
      <c r="J3661" s="569" t="s">
        <v>66</v>
      </c>
      <c r="K3661" s="569" t="s">
        <v>79</v>
      </c>
      <c r="L3661" s="570">
        <v>0.2</v>
      </c>
      <c r="M3661" s="571">
        <v>0.33093068727884278</v>
      </c>
      <c r="N3661" s="572">
        <v>13.09090909090909</v>
      </c>
      <c r="O3661" s="668" t="s">
        <v>381</v>
      </c>
      <c r="P3661" s="668" t="s">
        <v>66</v>
      </c>
      <c r="Q3661" s="574" t="s">
        <v>12403</v>
      </c>
      <c r="R3661" s="574" t="s">
        <v>12560</v>
      </c>
      <c r="S3661" s="574" t="s">
        <v>12387</v>
      </c>
      <c r="T3661" s="574" t="s">
        <v>12231</v>
      </c>
      <c r="U3661" s="574" t="s">
        <v>12405</v>
      </c>
      <c r="V3661" s="574" t="s">
        <v>12585</v>
      </c>
      <c r="W3661" s="575" t="s">
        <v>12407</v>
      </c>
      <c r="X3661" s="575" t="s">
        <v>12563</v>
      </c>
      <c r="Y3661" s="576" t="s">
        <v>12392</v>
      </c>
      <c r="Z3661" s="577" t="s">
        <v>12676</v>
      </c>
      <c r="AA3661" s="578" t="s">
        <v>12677</v>
      </c>
      <c r="AE3661"/>
    </row>
    <row r="3662" spans="1:31" s="563" customFormat="1">
      <c r="A3662"/>
      <c r="B3662"/>
      <c r="C3662" s="568">
        <v>2029</v>
      </c>
      <c r="D3662" s="569" t="s">
        <v>101</v>
      </c>
      <c r="E3662" s="569" t="s">
        <v>333</v>
      </c>
      <c r="F3662" s="573" t="s">
        <v>141</v>
      </c>
      <c r="G3662" s="569" t="s">
        <v>42</v>
      </c>
      <c r="H3662" s="569" t="s">
        <v>41</v>
      </c>
      <c r="I3662" s="575" t="s">
        <v>54</v>
      </c>
      <c r="J3662" s="569" t="s">
        <v>348</v>
      </c>
      <c r="K3662" s="569" t="s">
        <v>469</v>
      </c>
      <c r="L3662" s="570">
        <v>1</v>
      </c>
      <c r="M3662" s="571">
        <v>0.47606963644292027</v>
      </c>
      <c r="N3662" s="572">
        <v>55</v>
      </c>
      <c r="O3662" s="668" t="s">
        <v>151</v>
      </c>
      <c r="P3662" s="668" t="s">
        <v>348</v>
      </c>
      <c r="Q3662" s="574" t="s">
        <v>12323</v>
      </c>
      <c r="R3662" s="574" t="s">
        <v>12529</v>
      </c>
      <c r="S3662" s="574" t="s">
        <v>12411</v>
      </c>
      <c r="T3662" s="574" t="s">
        <v>12231</v>
      </c>
      <c r="U3662" s="574" t="s">
        <v>12412</v>
      </c>
      <c r="V3662" s="574" t="s">
        <v>12587</v>
      </c>
      <c r="W3662" s="575" t="s">
        <v>12328</v>
      </c>
      <c r="X3662" s="575" t="s">
        <v>12531</v>
      </c>
      <c r="Y3662" s="576" t="s">
        <v>12414</v>
      </c>
      <c r="Z3662" s="577" t="s">
        <v>12678</v>
      </c>
      <c r="AA3662" s="578" t="s">
        <v>12656</v>
      </c>
      <c r="AE3662"/>
    </row>
    <row r="3663" spans="1:31" s="563" customFormat="1">
      <c r="A3663"/>
      <c r="B3663"/>
      <c r="C3663" s="568">
        <v>2029</v>
      </c>
      <c r="D3663" s="569" t="s">
        <v>98</v>
      </c>
      <c r="E3663" s="569" t="s">
        <v>337</v>
      </c>
      <c r="F3663" s="573" t="s">
        <v>141</v>
      </c>
      <c r="G3663" s="569" t="s">
        <v>42</v>
      </c>
      <c r="H3663" s="569" t="s">
        <v>41</v>
      </c>
      <c r="I3663" s="575" t="s">
        <v>54</v>
      </c>
      <c r="J3663" s="569" t="s">
        <v>352</v>
      </c>
      <c r="K3663" s="569" t="s">
        <v>106</v>
      </c>
      <c r="L3663" s="570">
        <v>1</v>
      </c>
      <c r="M3663" s="571">
        <v>7.2839915750865165</v>
      </c>
      <c r="N3663" s="572">
        <v>316.34999999999997</v>
      </c>
      <c r="O3663" s="668" t="s">
        <v>151</v>
      </c>
      <c r="P3663" s="668" t="s">
        <v>352</v>
      </c>
      <c r="Q3663" s="574" t="s">
        <v>12257</v>
      </c>
      <c r="R3663" s="574" t="s">
        <v>12493</v>
      </c>
      <c r="S3663" s="574" t="s">
        <v>12230</v>
      </c>
      <c r="T3663" s="574" t="s">
        <v>12679</v>
      </c>
      <c r="U3663" s="574" t="s">
        <v>12680</v>
      </c>
      <c r="V3663" s="574" t="s">
        <v>12681</v>
      </c>
      <c r="W3663" s="575" t="s">
        <v>12682</v>
      </c>
      <c r="X3663" s="575" t="s">
        <v>12683</v>
      </c>
      <c r="Y3663" s="576" t="s">
        <v>12684</v>
      </c>
      <c r="Z3663" s="577" t="s">
        <v>12685</v>
      </c>
      <c r="AA3663" s="578" t="s">
        <v>12686</v>
      </c>
      <c r="AE3663"/>
    </row>
    <row r="3664" spans="1:31" s="563" customFormat="1">
      <c r="A3664"/>
      <c r="B3664"/>
      <c r="C3664" s="568">
        <v>2029</v>
      </c>
      <c r="D3664" s="569" t="s">
        <v>98</v>
      </c>
      <c r="E3664" s="569" t="s">
        <v>337</v>
      </c>
      <c r="F3664" s="573" t="s">
        <v>141</v>
      </c>
      <c r="G3664" s="569" t="s">
        <v>42</v>
      </c>
      <c r="H3664" s="569" t="s">
        <v>41</v>
      </c>
      <c r="I3664" s="575" t="s">
        <v>54</v>
      </c>
      <c r="J3664" s="569" t="s">
        <v>116</v>
      </c>
      <c r="K3664" s="569" t="s">
        <v>476</v>
      </c>
      <c r="L3664" s="570">
        <v>1</v>
      </c>
      <c r="M3664" s="571">
        <v>4.9353194209619495</v>
      </c>
      <c r="N3664" s="572">
        <v>20.631521739130434</v>
      </c>
      <c r="O3664" s="668" t="s">
        <v>382</v>
      </c>
      <c r="P3664" s="668" t="s">
        <v>116</v>
      </c>
      <c r="Q3664" s="574" t="s">
        <v>12687</v>
      </c>
      <c r="R3664" s="574" t="s">
        <v>12688</v>
      </c>
      <c r="S3664" s="574" t="s">
        <v>12241</v>
      </c>
      <c r="T3664" s="574" t="s">
        <v>12679</v>
      </c>
      <c r="U3664" s="574" t="s">
        <v>12689</v>
      </c>
      <c r="V3664" s="574" t="s">
        <v>12690</v>
      </c>
      <c r="W3664" s="575" t="s">
        <v>12691</v>
      </c>
      <c r="X3664" s="575" t="s">
        <v>12692</v>
      </c>
      <c r="Y3664" s="576" t="s">
        <v>12693</v>
      </c>
      <c r="Z3664" s="577" t="s">
        <v>12694</v>
      </c>
      <c r="AA3664" s="578" t="s">
        <v>12695</v>
      </c>
      <c r="AE3664"/>
    </row>
    <row r="3665" spans="1:31" s="563" customFormat="1">
      <c r="A3665"/>
      <c r="B3665"/>
      <c r="C3665" s="568">
        <v>2029</v>
      </c>
      <c r="D3665" s="569" t="s">
        <v>98</v>
      </c>
      <c r="E3665" s="569" t="s">
        <v>337</v>
      </c>
      <c r="F3665" s="573" t="s">
        <v>141</v>
      </c>
      <c r="G3665" s="569" t="s">
        <v>42</v>
      </c>
      <c r="H3665" s="569" t="s">
        <v>41</v>
      </c>
      <c r="I3665" s="575" t="s">
        <v>54</v>
      </c>
      <c r="J3665" s="569" t="s">
        <v>109</v>
      </c>
      <c r="K3665" s="569" t="s">
        <v>111</v>
      </c>
      <c r="L3665" s="570">
        <v>0.6</v>
      </c>
      <c r="M3665" s="571">
        <v>6.8371929589042999</v>
      </c>
      <c r="N3665" s="572">
        <v>247.57826086956518</v>
      </c>
      <c r="O3665" s="668" t="s">
        <v>381</v>
      </c>
      <c r="P3665" s="668" t="s">
        <v>109</v>
      </c>
      <c r="Q3665" s="574" t="s">
        <v>12354</v>
      </c>
      <c r="R3665" s="574" t="s">
        <v>12551</v>
      </c>
      <c r="S3665" s="574" t="s">
        <v>12259</v>
      </c>
      <c r="T3665" s="574" t="s">
        <v>12679</v>
      </c>
      <c r="U3665" s="574" t="s">
        <v>12696</v>
      </c>
      <c r="V3665" s="574" t="s">
        <v>12697</v>
      </c>
      <c r="W3665" s="575" t="s">
        <v>12698</v>
      </c>
      <c r="X3665" s="575" t="s">
        <v>12699</v>
      </c>
      <c r="Y3665" s="576" t="s">
        <v>12700</v>
      </c>
      <c r="Z3665" s="577" t="s">
        <v>12701</v>
      </c>
      <c r="AA3665" s="578" t="s">
        <v>12702</v>
      </c>
      <c r="AE3665"/>
    </row>
    <row r="3666" spans="1:31" s="563" customFormat="1">
      <c r="A3666"/>
      <c r="B3666"/>
      <c r="C3666" s="568">
        <v>2029</v>
      </c>
      <c r="D3666" s="569" t="s">
        <v>98</v>
      </c>
      <c r="E3666" s="569" t="s">
        <v>337</v>
      </c>
      <c r="F3666" s="573" t="s">
        <v>141</v>
      </c>
      <c r="G3666" s="569" t="s">
        <v>42</v>
      </c>
      <c r="H3666" s="569" t="s">
        <v>41</v>
      </c>
      <c r="I3666" s="575" t="s">
        <v>54</v>
      </c>
      <c r="J3666" s="569" t="s">
        <v>109</v>
      </c>
      <c r="K3666" s="569" t="s">
        <v>106</v>
      </c>
      <c r="L3666" s="570">
        <v>0.4</v>
      </c>
      <c r="M3666" s="571">
        <v>4.558128639269535</v>
      </c>
      <c r="N3666" s="572">
        <v>165.05217391304348</v>
      </c>
      <c r="O3666" s="668" t="s">
        <v>381</v>
      </c>
      <c r="P3666" s="668" t="s">
        <v>109</v>
      </c>
      <c r="Q3666" s="574" t="s">
        <v>12257</v>
      </c>
      <c r="R3666" s="574" t="s">
        <v>12493</v>
      </c>
      <c r="S3666" s="574" t="s">
        <v>12259</v>
      </c>
      <c r="T3666" s="574" t="s">
        <v>12679</v>
      </c>
      <c r="U3666" s="574" t="s">
        <v>12260</v>
      </c>
      <c r="V3666" s="574" t="s">
        <v>12494</v>
      </c>
      <c r="W3666" s="575" t="s">
        <v>12682</v>
      </c>
      <c r="X3666" s="575" t="s">
        <v>12683</v>
      </c>
      <c r="Y3666" s="576" t="s">
        <v>12700</v>
      </c>
      <c r="Z3666" s="577" t="s">
        <v>12703</v>
      </c>
      <c r="AA3666" s="578" t="s">
        <v>12686</v>
      </c>
      <c r="AE3666"/>
    </row>
    <row r="3667" spans="1:31" s="563" customFormat="1">
      <c r="A3667" t="s">
        <v>465</v>
      </c>
      <c r="B3667"/>
      <c r="C3667" s="568">
        <v>2029</v>
      </c>
      <c r="D3667" s="569" t="s">
        <v>98</v>
      </c>
      <c r="E3667" s="569" t="s">
        <v>337</v>
      </c>
      <c r="F3667" s="573" t="s">
        <v>141</v>
      </c>
      <c r="G3667" s="569" t="s">
        <v>42</v>
      </c>
      <c r="H3667" s="569" t="s">
        <v>41</v>
      </c>
      <c r="I3667" s="575" t="s">
        <v>54</v>
      </c>
      <c r="J3667" s="569" t="s">
        <v>350</v>
      </c>
      <c r="K3667" s="569" t="s">
        <v>111</v>
      </c>
      <c r="L3667" s="570">
        <v>0.5</v>
      </c>
      <c r="M3667" s="571">
        <v>4.2106255287002208</v>
      </c>
      <c r="N3667" s="572">
        <v>461.34375000000006</v>
      </c>
      <c r="O3667" s="668" t="s">
        <v>151</v>
      </c>
      <c r="P3667" s="668" t="s">
        <v>350</v>
      </c>
      <c r="Q3667" s="574" t="s">
        <v>12354</v>
      </c>
      <c r="R3667" s="574" t="s">
        <v>12551</v>
      </c>
      <c r="S3667" s="574" t="s">
        <v>12269</v>
      </c>
      <c r="T3667" s="574" t="s">
        <v>12679</v>
      </c>
      <c r="U3667" s="574" t="s">
        <v>12704</v>
      </c>
      <c r="V3667" s="574" t="s">
        <v>12705</v>
      </c>
      <c r="W3667" s="575" t="s">
        <v>12698</v>
      </c>
      <c r="X3667" s="575" t="s">
        <v>12699</v>
      </c>
      <c r="Y3667" s="576" t="s">
        <v>12706</v>
      </c>
      <c r="Z3667" s="577" t="s">
        <v>12707</v>
      </c>
      <c r="AA3667" s="578" t="s">
        <v>12702</v>
      </c>
      <c r="AE3667"/>
    </row>
    <row r="3668" spans="1:31" s="563" customFormat="1">
      <c r="A3668"/>
      <c r="B3668"/>
      <c r="C3668" s="568">
        <v>2029</v>
      </c>
      <c r="D3668" s="569" t="s">
        <v>98</v>
      </c>
      <c r="E3668" s="569" t="s">
        <v>337</v>
      </c>
      <c r="F3668" s="573" t="s">
        <v>141</v>
      </c>
      <c r="G3668" s="569" t="s">
        <v>42</v>
      </c>
      <c r="H3668" s="569" t="s">
        <v>41</v>
      </c>
      <c r="I3668" s="575" t="s">
        <v>54</v>
      </c>
      <c r="J3668" s="569" t="s">
        <v>350</v>
      </c>
      <c r="K3668" s="569" t="s">
        <v>104</v>
      </c>
      <c r="L3668" s="570">
        <v>0.3</v>
      </c>
      <c r="M3668" s="571">
        <v>2.5263753172201322</v>
      </c>
      <c r="N3668" s="572">
        <v>276.80624999999998</v>
      </c>
      <c r="O3668" s="668" t="s">
        <v>151</v>
      </c>
      <c r="P3668" s="668" t="s">
        <v>350</v>
      </c>
      <c r="Q3668" s="574" t="s">
        <v>12305</v>
      </c>
      <c r="R3668" s="574" t="s">
        <v>12500</v>
      </c>
      <c r="S3668" s="574" t="s">
        <v>12269</v>
      </c>
      <c r="T3668" s="574" t="s">
        <v>12679</v>
      </c>
      <c r="U3668" s="574" t="s">
        <v>12427</v>
      </c>
      <c r="V3668" s="574" t="s">
        <v>12501</v>
      </c>
      <c r="W3668" s="575" t="s">
        <v>12708</v>
      </c>
      <c r="X3668" s="575" t="s">
        <v>12709</v>
      </c>
      <c r="Y3668" s="576" t="s">
        <v>12706</v>
      </c>
      <c r="Z3668" s="577" t="s">
        <v>12710</v>
      </c>
      <c r="AA3668" s="578" t="s">
        <v>12711</v>
      </c>
      <c r="AE3668"/>
    </row>
    <row r="3669" spans="1:31" s="563" customFormat="1">
      <c r="A3669"/>
      <c r="B3669"/>
      <c r="C3669" s="568">
        <v>2029</v>
      </c>
      <c r="D3669" s="569" t="s">
        <v>98</v>
      </c>
      <c r="E3669" s="569" t="s">
        <v>337</v>
      </c>
      <c r="F3669" s="573" t="s">
        <v>141</v>
      </c>
      <c r="G3669" s="569" t="s">
        <v>42</v>
      </c>
      <c r="H3669" s="569" t="s">
        <v>41</v>
      </c>
      <c r="I3669" s="575" t="s">
        <v>54</v>
      </c>
      <c r="J3669" s="569" t="s">
        <v>350</v>
      </c>
      <c r="K3669" s="569" t="s">
        <v>79</v>
      </c>
      <c r="L3669" s="570">
        <v>0.2</v>
      </c>
      <c r="M3669" s="571">
        <v>1.6842502114800881</v>
      </c>
      <c r="N3669" s="572">
        <v>184.53750000000002</v>
      </c>
      <c r="O3669" s="668" t="s">
        <v>151</v>
      </c>
      <c r="P3669" s="668" t="s">
        <v>350</v>
      </c>
      <c r="Q3669" s="574" t="s">
        <v>12403</v>
      </c>
      <c r="R3669" s="574" t="s">
        <v>12560</v>
      </c>
      <c r="S3669" s="574" t="s">
        <v>12269</v>
      </c>
      <c r="T3669" s="574" t="s">
        <v>12679</v>
      </c>
      <c r="U3669" s="574" t="s">
        <v>12712</v>
      </c>
      <c r="V3669" s="574" t="s">
        <v>12713</v>
      </c>
      <c r="W3669" s="575" t="s">
        <v>12714</v>
      </c>
      <c r="X3669" s="575" t="s">
        <v>12715</v>
      </c>
      <c r="Y3669" s="576" t="s">
        <v>12706</v>
      </c>
      <c r="Z3669" s="577" t="s">
        <v>12716</v>
      </c>
      <c r="AA3669" s="578" t="s">
        <v>12717</v>
      </c>
      <c r="AE3669"/>
    </row>
    <row r="3670" spans="1:31" s="563" customFormat="1">
      <c r="A3670"/>
      <c r="B3670"/>
      <c r="C3670" s="568">
        <v>2029</v>
      </c>
      <c r="D3670" s="569" t="s">
        <v>98</v>
      </c>
      <c r="E3670" s="569" t="s">
        <v>337</v>
      </c>
      <c r="F3670" s="573" t="s">
        <v>141</v>
      </c>
      <c r="G3670" s="569" t="s">
        <v>42</v>
      </c>
      <c r="H3670" s="569" t="s">
        <v>41</v>
      </c>
      <c r="I3670" s="575" t="s">
        <v>54</v>
      </c>
      <c r="J3670" s="569" t="s">
        <v>99</v>
      </c>
      <c r="K3670" s="569" t="s">
        <v>79</v>
      </c>
      <c r="L3670" s="570">
        <v>1</v>
      </c>
      <c r="M3670" s="571">
        <v>1.1558297721574837</v>
      </c>
      <c r="N3670" s="572">
        <v>664.33499999999992</v>
      </c>
      <c r="O3670" s="668" t="s">
        <v>151</v>
      </c>
      <c r="P3670" s="668" t="s">
        <v>99</v>
      </c>
      <c r="Q3670" s="574" t="s">
        <v>12403</v>
      </c>
      <c r="R3670" s="574" t="s">
        <v>12560</v>
      </c>
      <c r="S3670" s="574" t="s">
        <v>12279</v>
      </c>
      <c r="T3670" s="574" t="s">
        <v>12679</v>
      </c>
      <c r="U3670" s="574" t="s">
        <v>12718</v>
      </c>
      <c r="V3670" s="574" t="s">
        <v>12719</v>
      </c>
      <c r="W3670" s="575" t="s">
        <v>12714</v>
      </c>
      <c r="X3670" s="575" t="s">
        <v>12715</v>
      </c>
      <c r="Y3670" s="576" t="s">
        <v>12720</v>
      </c>
      <c r="Z3670" s="577" t="s">
        <v>12721</v>
      </c>
      <c r="AA3670" s="578" t="s">
        <v>12717</v>
      </c>
      <c r="AE3670"/>
    </row>
    <row r="3671" spans="1:31" s="563" customFormat="1">
      <c r="A3671"/>
      <c r="B3671"/>
      <c r="C3671" s="568">
        <v>2029</v>
      </c>
      <c r="D3671" s="569" t="s">
        <v>98</v>
      </c>
      <c r="E3671" s="569" t="s">
        <v>337</v>
      </c>
      <c r="F3671" s="573" t="s">
        <v>141</v>
      </c>
      <c r="G3671" s="569" t="s">
        <v>42</v>
      </c>
      <c r="H3671" s="569" t="s">
        <v>41</v>
      </c>
      <c r="I3671" s="575" t="s">
        <v>54</v>
      </c>
      <c r="J3671" s="569" t="s">
        <v>96</v>
      </c>
      <c r="K3671" s="569" t="s">
        <v>471</v>
      </c>
      <c r="L3671" s="570">
        <v>1</v>
      </c>
      <c r="M3671" s="571">
        <v>0.12800901034198994</v>
      </c>
      <c r="N3671" s="572">
        <v>253.08</v>
      </c>
      <c r="O3671" s="668" t="s">
        <v>151</v>
      </c>
      <c r="P3671" s="668" t="s">
        <v>96</v>
      </c>
      <c r="Q3671" s="574" t="s">
        <v>12722</v>
      </c>
      <c r="R3671" s="574" t="s">
        <v>12723</v>
      </c>
      <c r="S3671" s="574" t="s">
        <v>12287</v>
      </c>
      <c r="T3671" s="574" t="s">
        <v>12679</v>
      </c>
      <c r="U3671" s="574" t="s">
        <v>12724</v>
      </c>
      <c r="V3671" s="574" t="s">
        <v>12725</v>
      </c>
      <c r="W3671" s="575" t="s">
        <v>12726</v>
      </c>
      <c r="X3671" s="575" t="s">
        <v>12727</v>
      </c>
      <c r="Y3671" s="576" t="s">
        <v>12728</v>
      </c>
      <c r="Z3671" s="577" t="s">
        <v>12729</v>
      </c>
      <c r="AA3671" s="578" t="s">
        <v>12730</v>
      </c>
      <c r="AE3671"/>
    </row>
    <row r="3672" spans="1:31" s="563" customFormat="1">
      <c r="A3672"/>
      <c r="B3672"/>
      <c r="C3672" s="568">
        <v>2029</v>
      </c>
      <c r="D3672" s="569" t="s">
        <v>98</v>
      </c>
      <c r="E3672" s="569" t="s">
        <v>337</v>
      </c>
      <c r="F3672" s="573" t="s">
        <v>141</v>
      </c>
      <c r="G3672" s="569" t="s">
        <v>42</v>
      </c>
      <c r="H3672" s="569" t="s">
        <v>41</v>
      </c>
      <c r="I3672" s="575" t="s">
        <v>54</v>
      </c>
      <c r="J3672" s="569" t="s">
        <v>87</v>
      </c>
      <c r="K3672" s="569" t="s">
        <v>111</v>
      </c>
      <c r="L3672" s="570">
        <v>0.1</v>
      </c>
      <c r="M3672" s="571">
        <v>0.63030808220194467</v>
      </c>
      <c r="N3672" s="572">
        <v>30.369599999999995</v>
      </c>
      <c r="O3672" s="668" t="s">
        <v>151</v>
      </c>
      <c r="P3672" s="668" t="s">
        <v>87</v>
      </c>
      <c r="Q3672" s="574" t="s">
        <v>12354</v>
      </c>
      <c r="R3672" s="574" t="s">
        <v>12551</v>
      </c>
      <c r="S3672" s="574" t="s">
        <v>12294</v>
      </c>
      <c r="T3672" s="574" t="s">
        <v>12679</v>
      </c>
      <c r="U3672" s="574" t="s">
        <v>12731</v>
      </c>
      <c r="V3672" s="574" t="s">
        <v>12732</v>
      </c>
      <c r="W3672" s="575" t="s">
        <v>12698</v>
      </c>
      <c r="X3672" s="575" t="s">
        <v>12699</v>
      </c>
      <c r="Y3672" s="576" t="s">
        <v>12733</v>
      </c>
      <c r="Z3672" s="577" t="s">
        <v>12734</v>
      </c>
      <c r="AA3672" s="578" t="s">
        <v>12702</v>
      </c>
      <c r="AE3672"/>
    </row>
    <row r="3673" spans="1:31" s="563" customFormat="1">
      <c r="A3673"/>
      <c r="B3673"/>
      <c r="C3673" s="568">
        <v>2029</v>
      </c>
      <c r="D3673" s="569" t="s">
        <v>98</v>
      </c>
      <c r="E3673" s="569" t="s">
        <v>337</v>
      </c>
      <c r="F3673" s="573" t="s">
        <v>141</v>
      </c>
      <c r="G3673" s="569" t="s">
        <v>42</v>
      </c>
      <c r="H3673" s="569" t="s">
        <v>41</v>
      </c>
      <c r="I3673" s="575" t="s">
        <v>54</v>
      </c>
      <c r="J3673" s="569" t="s">
        <v>87</v>
      </c>
      <c r="K3673" s="569" t="s">
        <v>106</v>
      </c>
      <c r="L3673" s="570">
        <v>0.6</v>
      </c>
      <c r="M3673" s="571">
        <v>3.7818484932116672</v>
      </c>
      <c r="N3673" s="572">
        <v>182.21759999999995</v>
      </c>
      <c r="O3673" s="668" t="s">
        <v>151</v>
      </c>
      <c r="P3673" s="668" t="s">
        <v>87</v>
      </c>
      <c r="Q3673" s="574" t="s">
        <v>12257</v>
      </c>
      <c r="R3673" s="574" t="s">
        <v>12493</v>
      </c>
      <c r="S3673" s="574" t="s">
        <v>12294</v>
      </c>
      <c r="T3673" s="574" t="s">
        <v>12679</v>
      </c>
      <c r="U3673" s="574" t="s">
        <v>12302</v>
      </c>
      <c r="V3673" s="574" t="s">
        <v>12514</v>
      </c>
      <c r="W3673" s="575" t="s">
        <v>12682</v>
      </c>
      <c r="X3673" s="575" t="s">
        <v>12683</v>
      </c>
      <c r="Y3673" s="576" t="s">
        <v>12733</v>
      </c>
      <c r="Z3673" s="577" t="s">
        <v>12735</v>
      </c>
      <c r="AA3673" s="578" t="s">
        <v>12686</v>
      </c>
      <c r="AE3673"/>
    </row>
    <row r="3674" spans="1:31" s="563" customFormat="1">
      <c r="A3674"/>
      <c r="B3674"/>
      <c r="C3674" s="568">
        <v>2029</v>
      </c>
      <c r="D3674" s="569" t="s">
        <v>98</v>
      </c>
      <c r="E3674" s="569" t="s">
        <v>337</v>
      </c>
      <c r="F3674" s="573" t="s">
        <v>141</v>
      </c>
      <c r="G3674" s="569" t="s">
        <v>42</v>
      </c>
      <c r="H3674" s="569" t="s">
        <v>41</v>
      </c>
      <c r="I3674" s="575" t="s">
        <v>54</v>
      </c>
      <c r="J3674" s="569" t="s">
        <v>87</v>
      </c>
      <c r="K3674" s="569" t="s">
        <v>79</v>
      </c>
      <c r="L3674" s="570">
        <v>0.3</v>
      </c>
      <c r="M3674" s="571">
        <v>1.8909242466058336</v>
      </c>
      <c r="N3674" s="572">
        <v>91.108799999999974</v>
      </c>
      <c r="O3674" s="668" t="s">
        <v>151</v>
      </c>
      <c r="P3674" s="668" t="s">
        <v>87</v>
      </c>
      <c r="Q3674" s="574" t="s">
        <v>12403</v>
      </c>
      <c r="R3674" s="574" t="s">
        <v>12560</v>
      </c>
      <c r="S3674" s="574" t="s">
        <v>12294</v>
      </c>
      <c r="T3674" s="574" t="s">
        <v>12679</v>
      </c>
      <c r="U3674" s="574" t="s">
        <v>12736</v>
      </c>
      <c r="V3674" s="574" t="s">
        <v>12737</v>
      </c>
      <c r="W3674" s="575" t="s">
        <v>12714</v>
      </c>
      <c r="X3674" s="575" t="s">
        <v>12715</v>
      </c>
      <c r="Y3674" s="576" t="s">
        <v>12733</v>
      </c>
      <c r="Z3674" s="577" t="s">
        <v>12738</v>
      </c>
      <c r="AA3674" s="578" t="s">
        <v>12717</v>
      </c>
      <c r="AE3674"/>
    </row>
    <row r="3675" spans="1:31" s="563" customFormat="1">
      <c r="A3675"/>
      <c r="B3675"/>
      <c r="C3675" s="568">
        <v>2029</v>
      </c>
      <c r="D3675" s="569" t="s">
        <v>98</v>
      </c>
      <c r="E3675" s="569" t="s">
        <v>337</v>
      </c>
      <c r="F3675" s="573" t="s">
        <v>141</v>
      </c>
      <c r="G3675" s="569" t="s">
        <v>42</v>
      </c>
      <c r="H3675" s="569" t="s">
        <v>41</v>
      </c>
      <c r="I3675" s="575" t="s">
        <v>54</v>
      </c>
      <c r="J3675" s="569" t="s">
        <v>83</v>
      </c>
      <c r="K3675" s="569" t="s">
        <v>81</v>
      </c>
      <c r="L3675" s="570">
        <v>1</v>
      </c>
      <c r="M3675" s="571">
        <v>21.525137810202917</v>
      </c>
      <c r="N3675" s="572">
        <v>40.195058823529401</v>
      </c>
      <c r="O3675" s="668" t="s">
        <v>382</v>
      </c>
      <c r="P3675" s="668" t="s">
        <v>83</v>
      </c>
      <c r="Q3675" s="574" t="s">
        <v>12313</v>
      </c>
      <c r="R3675" s="574" t="s">
        <v>12524</v>
      </c>
      <c r="S3675" s="574" t="s">
        <v>12315</v>
      </c>
      <c r="T3675" s="574" t="s">
        <v>12679</v>
      </c>
      <c r="U3675" s="574" t="s">
        <v>12316</v>
      </c>
      <c r="V3675" s="574" t="s">
        <v>12525</v>
      </c>
      <c r="W3675" s="575" t="s">
        <v>12739</v>
      </c>
      <c r="X3675" s="575" t="s">
        <v>12740</v>
      </c>
      <c r="Y3675" s="576" t="s">
        <v>12741</v>
      </c>
      <c r="Z3675" s="577" t="s">
        <v>12742</v>
      </c>
      <c r="AA3675" s="578" t="s">
        <v>12743</v>
      </c>
      <c r="AE3675"/>
    </row>
    <row r="3676" spans="1:31" s="563" customFormat="1">
      <c r="A3676"/>
      <c r="B3676"/>
      <c r="C3676" s="568">
        <v>2029</v>
      </c>
      <c r="D3676" s="569" t="s">
        <v>98</v>
      </c>
      <c r="E3676" s="569" t="s">
        <v>337</v>
      </c>
      <c r="F3676" s="573" t="s">
        <v>141</v>
      </c>
      <c r="G3676" s="569" t="s">
        <v>42</v>
      </c>
      <c r="H3676" s="569" t="s">
        <v>41</v>
      </c>
      <c r="I3676" s="575" t="s">
        <v>54</v>
      </c>
      <c r="J3676" s="569" t="s">
        <v>77</v>
      </c>
      <c r="K3676" s="569" t="s">
        <v>106</v>
      </c>
      <c r="L3676" s="570">
        <v>0.6</v>
      </c>
      <c r="M3676" s="571">
        <v>10.43120066105714</v>
      </c>
      <c r="N3676" s="572">
        <v>450.24697674418599</v>
      </c>
      <c r="O3676" s="668" t="s">
        <v>381</v>
      </c>
      <c r="P3676" s="668" t="s">
        <v>77</v>
      </c>
      <c r="Q3676" s="574" t="s">
        <v>12257</v>
      </c>
      <c r="R3676" s="574" t="s">
        <v>12493</v>
      </c>
      <c r="S3676" s="574" t="s">
        <v>12325</v>
      </c>
      <c r="T3676" s="574" t="s">
        <v>12679</v>
      </c>
      <c r="U3676" s="574" t="s">
        <v>12438</v>
      </c>
      <c r="V3676" s="574" t="s">
        <v>12744</v>
      </c>
      <c r="W3676" s="575" t="s">
        <v>12682</v>
      </c>
      <c r="X3676" s="575" t="s">
        <v>12683</v>
      </c>
      <c r="Y3676" s="576" t="s">
        <v>12745</v>
      </c>
      <c r="Z3676" s="577" t="s">
        <v>12746</v>
      </c>
      <c r="AA3676" s="578" t="s">
        <v>12686</v>
      </c>
      <c r="AE3676"/>
    </row>
    <row r="3677" spans="1:31" s="563" customFormat="1">
      <c r="A3677"/>
      <c r="B3677"/>
      <c r="C3677" s="568">
        <v>2029</v>
      </c>
      <c r="D3677" s="569" t="s">
        <v>98</v>
      </c>
      <c r="E3677" s="569" t="s">
        <v>337</v>
      </c>
      <c r="F3677" s="573" t="s">
        <v>141</v>
      </c>
      <c r="G3677" s="569" t="s">
        <v>42</v>
      </c>
      <c r="H3677" s="569" t="s">
        <v>41</v>
      </c>
      <c r="I3677" s="575" t="s">
        <v>54</v>
      </c>
      <c r="J3677" s="569" t="s">
        <v>77</v>
      </c>
      <c r="K3677" s="569" t="s">
        <v>93</v>
      </c>
      <c r="L3677" s="570">
        <v>0.4</v>
      </c>
      <c r="M3677" s="571">
        <v>6.9541337740380946</v>
      </c>
      <c r="N3677" s="572">
        <v>300.16465116279068</v>
      </c>
      <c r="O3677" s="668" t="s">
        <v>381</v>
      </c>
      <c r="P3677" s="668" t="s">
        <v>77</v>
      </c>
      <c r="Q3677" s="574" t="s">
        <v>12333</v>
      </c>
      <c r="R3677" s="574" t="s">
        <v>12534</v>
      </c>
      <c r="S3677" s="574" t="s">
        <v>12325</v>
      </c>
      <c r="T3677" s="574" t="s">
        <v>12679</v>
      </c>
      <c r="U3677" s="574" t="s">
        <v>12335</v>
      </c>
      <c r="V3677" s="574" t="s">
        <v>12535</v>
      </c>
      <c r="W3677" s="575" t="s">
        <v>12747</v>
      </c>
      <c r="X3677" s="575" t="s">
        <v>12748</v>
      </c>
      <c r="Y3677" s="576" t="s">
        <v>12745</v>
      </c>
      <c r="Z3677" s="577" t="s">
        <v>12749</v>
      </c>
      <c r="AA3677" s="578" t="s">
        <v>12750</v>
      </c>
      <c r="AE3677"/>
    </row>
    <row r="3678" spans="1:31" s="563" customFormat="1">
      <c r="A3678"/>
      <c r="B3678"/>
      <c r="C3678" s="568">
        <v>2029</v>
      </c>
      <c r="D3678" s="569" t="s">
        <v>98</v>
      </c>
      <c r="E3678" s="569" t="s">
        <v>337</v>
      </c>
      <c r="F3678" s="573" t="s">
        <v>141</v>
      </c>
      <c r="G3678" s="569" t="s">
        <v>42</v>
      </c>
      <c r="H3678" s="569" t="s">
        <v>41</v>
      </c>
      <c r="I3678" s="575" t="s">
        <v>54</v>
      </c>
      <c r="J3678" s="569" t="s">
        <v>349</v>
      </c>
      <c r="K3678" s="569" t="s">
        <v>471</v>
      </c>
      <c r="L3678" s="570">
        <v>0.8</v>
      </c>
      <c r="M3678" s="571">
        <v>4.7816865933925197</v>
      </c>
      <c r="N3678" s="572">
        <v>591.61558441558441</v>
      </c>
      <c r="O3678" s="668" t="s">
        <v>151</v>
      </c>
      <c r="P3678" s="668" t="s">
        <v>349</v>
      </c>
      <c r="Q3678" s="574" t="s">
        <v>12722</v>
      </c>
      <c r="R3678" s="574" t="s">
        <v>12723</v>
      </c>
      <c r="S3678" s="574" t="s">
        <v>12341</v>
      </c>
      <c r="T3678" s="574" t="s">
        <v>12679</v>
      </c>
      <c r="U3678" s="574" t="s">
        <v>12751</v>
      </c>
      <c r="V3678" s="574" t="s">
        <v>12752</v>
      </c>
      <c r="W3678" s="575" t="s">
        <v>12726</v>
      </c>
      <c r="X3678" s="575" t="s">
        <v>12727</v>
      </c>
      <c r="Y3678" s="576" t="s">
        <v>12753</v>
      </c>
      <c r="Z3678" s="577" t="s">
        <v>12754</v>
      </c>
      <c r="AA3678" s="578" t="s">
        <v>12730</v>
      </c>
      <c r="AE3678"/>
    </row>
    <row r="3679" spans="1:31" s="563" customFormat="1">
      <c r="A3679"/>
      <c r="B3679"/>
      <c r="C3679" s="568">
        <v>2029</v>
      </c>
      <c r="D3679" s="569" t="s">
        <v>98</v>
      </c>
      <c r="E3679" s="569" t="s">
        <v>337</v>
      </c>
      <c r="F3679" s="573" t="s">
        <v>141</v>
      </c>
      <c r="G3679" s="569" t="s">
        <v>42</v>
      </c>
      <c r="H3679" s="569" t="s">
        <v>41</v>
      </c>
      <c r="I3679" s="575" t="s">
        <v>54</v>
      </c>
      <c r="J3679" s="569" t="s">
        <v>349</v>
      </c>
      <c r="K3679" s="569" t="s">
        <v>104</v>
      </c>
      <c r="L3679" s="570">
        <v>0.2</v>
      </c>
      <c r="M3679" s="571">
        <v>1.1954216483481299</v>
      </c>
      <c r="N3679" s="572">
        <v>147.9038961038961</v>
      </c>
      <c r="O3679" s="668" t="s">
        <v>151</v>
      </c>
      <c r="P3679" s="668" t="s">
        <v>349</v>
      </c>
      <c r="Q3679" s="574" t="s">
        <v>12305</v>
      </c>
      <c r="R3679" s="574" t="s">
        <v>12500</v>
      </c>
      <c r="S3679" s="574" t="s">
        <v>12341</v>
      </c>
      <c r="T3679" s="574" t="s">
        <v>12679</v>
      </c>
      <c r="U3679" s="574" t="s">
        <v>12346</v>
      </c>
      <c r="V3679" s="574" t="s">
        <v>12547</v>
      </c>
      <c r="W3679" s="575" t="s">
        <v>12708</v>
      </c>
      <c r="X3679" s="575" t="s">
        <v>12709</v>
      </c>
      <c r="Y3679" s="576" t="s">
        <v>12753</v>
      </c>
      <c r="Z3679" s="577" t="s">
        <v>12755</v>
      </c>
      <c r="AA3679" s="578" t="s">
        <v>12711</v>
      </c>
      <c r="AE3679"/>
    </row>
    <row r="3680" spans="1:31" s="563" customFormat="1">
      <c r="A3680"/>
      <c r="B3680"/>
      <c r="C3680" s="568">
        <v>2029</v>
      </c>
      <c r="D3680" s="569" t="s">
        <v>98</v>
      </c>
      <c r="E3680" s="569" t="s">
        <v>337</v>
      </c>
      <c r="F3680" s="573" t="s">
        <v>141</v>
      </c>
      <c r="G3680" s="569" t="s">
        <v>42</v>
      </c>
      <c r="H3680" s="569" t="s">
        <v>41</v>
      </c>
      <c r="I3680" s="575" t="s">
        <v>54</v>
      </c>
      <c r="J3680" s="569" t="s">
        <v>76</v>
      </c>
      <c r="K3680" s="569" t="s">
        <v>79</v>
      </c>
      <c r="L3680" s="570">
        <v>1</v>
      </c>
      <c r="M3680" s="571">
        <v>0.31741992488395715</v>
      </c>
      <c r="N3680" s="572">
        <v>151.84800000000001</v>
      </c>
      <c r="O3680" s="668" t="s">
        <v>151</v>
      </c>
      <c r="P3680" s="668" t="s">
        <v>76</v>
      </c>
      <c r="Q3680" s="574" t="s">
        <v>12403</v>
      </c>
      <c r="R3680" s="574" t="s">
        <v>12560</v>
      </c>
      <c r="S3680" s="574" t="s">
        <v>12349</v>
      </c>
      <c r="T3680" s="574" t="s">
        <v>12679</v>
      </c>
      <c r="U3680" s="574" t="s">
        <v>12756</v>
      </c>
      <c r="V3680" s="574" t="s">
        <v>12757</v>
      </c>
      <c r="W3680" s="575" t="s">
        <v>12714</v>
      </c>
      <c r="X3680" s="575" t="s">
        <v>12715</v>
      </c>
      <c r="Y3680" s="576" t="s">
        <v>12758</v>
      </c>
      <c r="Z3680" s="577" t="s">
        <v>12759</v>
      </c>
      <c r="AA3680" s="578" t="s">
        <v>12717</v>
      </c>
      <c r="AE3680"/>
    </row>
    <row r="3681" spans="1:31" s="563" customFormat="1">
      <c r="A3681"/>
      <c r="B3681"/>
      <c r="C3681" s="568">
        <v>2029</v>
      </c>
      <c r="D3681" s="569" t="s">
        <v>98</v>
      </c>
      <c r="E3681" s="569" t="s">
        <v>337</v>
      </c>
      <c r="F3681" s="573" t="s">
        <v>141</v>
      </c>
      <c r="G3681" s="569" t="s">
        <v>42</v>
      </c>
      <c r="H3681" s="569" t="s">
        <v>41</v>
      </c>
      <c r="I3681" s="575" t="s">
        <v>54</v>
      </c>
      <c r="J3681" s="569" t="s">
        <v>74</v>
      </c>
      <c r="K3681" s="569" t="s">
        <v>104</v>
      </c>
      <c r="L3681" s="570">
        <v>0.6</v>
      </c>
      <c r="M3681" s="571">
        <v>2.0368490438244233</v>
      </c>
      <c r="N3681" s="572">
        <v>976.1657142857141</v>
      </c>
      <c r="O3681" s="668" t="s">
        <v>151</v>
      </c>
      <c r="P3681" s="668" t="s">
        <v>74</v>
      </c>
      <c r="Q3681" s="574" t="s">
        <v>12305</v>
      </c>
      <c r="R3681" s="574" t="s">
        <v>12500</v>
      </c>
      <c r="S3681" s="574" t="s">
        <v>12362</v>
      </c>
      <c r="T3681" s="574" t="s">
        <v>12679</v>
      </c>
      <c r="U3681" s="574" t="s">
        <v>12760</v>
      </c>
      <c r="V3681" s="574" t="s">
        <v>12761</v>
      </c>
      <c r="W3681" s="575" t="s">
        <v>12708</v>
      </c>
      <c r="X3681" s="575" t="s">
        <v>12709</v>
      </c>
      <c r="Y3681" s="576" t="s">
        <v>12762</v>
      </c>
      <c r="Z3681" s="577" t="s">
        <v>12763</v>
      </c>
      <c r="AA3681" s="578" t="s">
        <v>12711</v>
      </c>
      <c r="AE3681"/>
    </row>
    <row r="3682" spans="1:31" s="563" customFormat="1">
      <c r="A3682"/>
      <c r="B3682"/>
      <c r="C3682" s="568">
        <v>2029</v>
      </c>
      <c r="D3682" s="569" t="s">
        <v>98</v>
      </c>
      <c r="E3682" s="569" t="s">
        <v>337</v>
      </c>
      <c r="F3682" s="573" t="s">
        <v>141</v>
      </c>
      <c r="G3682" s="569" t="s">
        <v>42</v>
      </c>
      <c r="H3682" s="569" t="s">
        <v>41</v>
      </c>
      <c r="I3682" s="575" t="s">
        <v>54</v>
      </c>
      <c r="J3682" s="569" t="s">
        <v>74</v>
      </c>
      <c r="K3682" s="569" t="s">
        <v>79</v>
      </c>
      <c r="L3682" s="570">
        <v>0.4</v>
      </c>
      <c r="M3682" s="571">
        <v>1.3578993625496156</v>
      </c>
      <c r="N3682" s="572">
        <v>650.77714285714285</v>
      </c>
      <c r="O3682" s="668" t="s">
        <v>151</v>
      </c>
      <c r="P3682" s="668" t="s">
        <v>74</v>
      </c>
      <c r="Q3682" s="574" t="s">
        <v>12403</v>
      </c>
      <c r="R3682" s="574" t="s">
        <v>12560</v>
      </c>
      <c r="S3682" s="574" t="s">
        <v>12362</v>
      </c>
      <c r="T3682" s="574" t="s">
        <v>12679</v>
      </c>
      <c r="U3682" s="574" t="s">
        <v>12561</v>
      </c>
      <c r="V3682" s="574" t="s">
        <v>12562</v>
      </c>
      <c r="W3682" s="575" t="s">
        <v>12714</v>
      </c>
      <c r="X3682" s="575" t="s">
        <v>12715</v>
      </c>
      <c r="Y3682" s="576" t="s">
        <v>12762</v>
      </c>
      <c r="Z3682" s="577" t="s">
        <v>12764</v>
      </c>
      <c r="AA3682" s="578" t="s">
        <v>12717</v>
      </c>
      <c r="AE3682"/>
    </row>
    <row r="3683" spans="1:31" s="563" customFormat="1">
      <c r="A3683"/>
      <c r="B3683"/>
      <c r="C3683" s="568">
        <v>2029</v>
      </c>
      <c r="D3683" s="569" t="s">
        <v>98</v>
      </c>
      <c r="E3683" s="569" t="s">
        <v>337</v>
      </c>
      <c r="F3683" s="573" t="s">
        <v>141</v>
      </c>
      <c r="G3683" s="569" t="s">
        <v>42</v>
      </c>
      <c r="H3683" s="569" t="s">
        <v>41</v>
      </c>
      <c r="I3683" s="575" t="s">
        <v>54</v>
      </c>
      <c r="J3683" s="569" t="s">
        <v>351</v>
      </c>
      <c r="K3683" s="569" t="s">
        <v>100</v>
      </c>
      <c r="L3683" s="570">
        <v>0.4</v>
      </c>
      <c r="M3683" s="571">
        <v>1.8017019854711103</v>
      </c>
      <c r="N3683" s="572">
        <v>8.6047200000000004</v>
      </c>
      <c r="O3683" s="668" t="s">
        <v>151</v>
      </c>
      <c r="P3683" s="668" t="s">
        <v>351</v>
      </c>
      <c r="Q3683" s="574" t="s">
        <v>12370</v>
      </c>
      <c r="R3683" s="574" t="s">
        <v>12566</v>
      </c>
      <c r="S3683" s="574" t="s">
        <v>12372</v>
      </c>
      <c r="T3683" s="574" t="s">
        <v>12679</v>
      </c>
      <c r="U3683" s="574" t="s">
        <v>12373</v>
      </c>
      <c r="V3683" s="574" t="s">
        <v>12567</v>
      </c>
      <c r="W3683" s="575" t="s">
        <v>12765</v>
      </c>
      <c r="X3683" s="575" t="s">
        <v>12766</v>
      </c>
      <c r="Y3683" s="576" t="s">
        <v>12767</v>
      </c>
      <c r="Z3683" s="577" t="s">
        <v>12768</v>
      </c>
      <c r="AA3683" s="578" t="s">
        <v>12769</v>
      </c>
      <c r="AE3683"/>
    </row>
    <row r="3684" spans="1:31" s="563" customFormat="1">
      <c r="A3684"/>
      <c r="B3684"/>
      <c r="C3684" s="568">
        <v>2029</v>
      </c>
      <c r="D3684" s="569" t="s">
        <v>98</v>
      </c>
      <c r="E3684" s="569" t="s">
        <v>337</v>
      </c>
      <c r="F3684" s="573" t="s">
        <v>141</v>
      </c>
      <c r="G3684" s="569" t="s">
        <v>42</v>
      </c>
      <c r="H3684" s="569" t="s">
        <v>41</v>
      </c>
      <c r="I3684" s="575" t="s">
        <v>54</v>
      </c>
      <c r="J3684" s="569" t="s">
        <v>351</v>
      </c>
      <c r="K3684" s="569" t="s">
        <v>79</v>
      </c>
      <c r="L3684" s="570">
        <v>0.6</v>
      </c>
      <c r="M3684" s="571">
        <v>2.7025529782066653</v>
      </c>
      <c r="N3684" s="572">
        <v>12.907080000000001</v>
      </c>
      <c r="O3684" s="668" t="s">
        <v>151</v>
      </c>
      <c r="P3684" s="668" t="s">
        <v>351</v>
      </c>
      <c r="Q3684" s="574" t="s">
        <v>12403</v>
      </c>
      <c r="R3684" s="574" t="s">
        <v>12560</v>
      </c>
      <c r="S3684" s="574" t="s">
        <v>12372</v>
      </c>
      <c r="T3684" s="574" t="s">
        <v>12679</v>
      </c>
      <c r="U3684" s="574" t="s">
        <v>12770</v>
      </c>
      <c r="V3684" s="574" t="s">
        <v>12771</v>
      </c>
      <c r="W3684" s="575" t="s">
        <v>12714</v>
      </c>
      <c r="X3684" s="575" t="s">
        <v>12715</v>
      </c>
      <c r="Y3684" s="576" t="s">
        <v>12767</v>
      </c>
      <c r="Z3684" s="577" t="s">
        <v>12772</v>
      </c>
      <c r="AA3684" s="578" t="s">
        <v>12717</v>
      </c>
      <c r="AE3684"/>
    </row>
    <row r="3685" spans="1:31" s="563" customFormat="1">
      <c r="A3685"/>
      <c r="B3685"/>
      <c r="C3685" s="568">
        <v>2029</v>
      </c>
      <c r="D3685" s="569" t="s">
        <v>98</v>
      </c>
      <c r="E3685" s="569" t="s">
        <v>337</v>
      </c>
      <c r="F3685" s="573" t="s">
        <v>141</v>
      </c>
      <c r="G3685" s="569" t="s">
        <v>42</v>
      </c>
      <c r="H3685" s="569" t="s">
        <v>41</v>
      </c>
      <c r="I3685" s="575" t="s">
        <v>54</v>
      </c>
      <c r="J3685" s="569" t="s">
        <v>67</v>
      </c>
      <c r="K3685" s="569" t="s">
        <v>81</v>
      </c>
      <c r="L3685" s="570">
        <v>1</v>
      </c>
      <c r="M3685" s="571">
        <v>6.6455607407523134</v>
      </c>
      <c r="N3685" s="572">
        <v>25.592359550561799</v>
      </c>
      <c r="O3685" s="668" t="s">
        <v>382</v>
      </c>
      <c r="P3685" s="668" t="s">
        <v>67</v>
      </c>
      <c r="Q3685" s="574" t="s">
        <v>12313</v>
      </c>
      <c r="R3685" s="574" t="s">
        <v>12524</v>
      </c>
      <c r="S3685" s="574" t="s">
        <v>12380</v>
      </c>
      <c r="T3685" s="574" t="s">
        <v>12679</v>
      </c>
      <c r="U3685" s="574" t="s">
        <v>12381</v>
      </c>
      <c r="V3685" s="574" t="s">
        <v>12576</v>
      </c>
      <c r="W3685" s="575" t="s">
        <v>12739</v>
      </c>
      <c r="X3685" s="575" t="s">
        <v>12740</v>
      </c>
      <c r="Y3685" s="576" t="s">
        <v>12773</v>
      </c>
      <c r="Z3685" s="577" t="s">
        <v>12774</v>
      </c>
      <c r="AA3685" s="578" t="s">
        <v>12743</v>
      </c>
      <c r="AE3685"/>
    </row>
    <row r="3686" spans="1:31" s="563" customFormat="1">
      <c r="A3686"/>
      <c r="B3686"/>
      <c r="C3686" s="568">
        <v>2029</v>
      </c>
      <c r="D3686" s="569" t="s">
        <v>98</v>
      </c>
      <c r="E3686" s="569" t="s">
        <v>337</v>
      </c>
      <c r="F3686" s="573" t="s">
        <v>141</v>
      </c>
      <c r="G3686" s="569" t="s">
        <v>42</v>
      </c>
      <c r="H3686" s="569" t="s">
        <v>41</v>
      </c>
      <c r="I3686" s="575" t="s">
        <v>54</v>
      </c>
      <c r="J3686" s="569" t="s">
        <v>66</v>
      </c>
      <c r="K3686" s="569" t="s">
        <v>310</v>
      </c>
      <c r="L3686" s="570">
        <v>0.8</v>
      </c>
      <c r="M3686" s="571">
        <v>14.308658606381972</v>
      </c>
      <c r="N3686" s="572">
        <v>597.15505617977522</v>
      </c>
      <c r="O3686" s="668" t="s">
        <v>381</v>
      </c>
      <c r="P3686" s="668" t="s">
        <v>66</v>
      </c>
      <c r="Q3686" s="574" t="s">
        <v>12395</v>
      </c>
      <c r="R3686" s="574" t="s">
        <v>12580</v>
      </c>
      <c r="S3686" s="574" t="s">
        <v>12387</v>
      </c>
      <c r="T3686" s="574" t="s">
        <v>12679</v>
      </c>
      <c r="U3686" s="574" t="s">
        <v>12397</v>
      </c>
      <c r="V3686" s="574" t="s">
        <v>12581</v>
      </c>
      <c r="W3686" s="575" t="s">
        <v>12775</v>
      </c>
      <c r="X3686" s="575" t="s">
        <v>12776</v>
      </c>
      <c r="Y3686" s="576" t="s">
        <v>12777</v>
      </c>
      <c r="Z3686" s="577" t="s">
        <v>12778</v>
      </c>
      <c r="AA3686" s="578" t="s">
        <v>12779</v>
      </c>
      <c r="AE3686"/>
    </row>
    <row r="3687" spans="1:31" s="563" customFormat="1">
      <c r="A3687"/>
      <c r="B3687"/>
      <c r="C3687" s="568">
        <v>2029</v>
      </c>
      <c r="D3687" s="569" t="s">
        <v>98</v>
      </c>
      <c r="E3687" s="569" t="s">
        <v>337</v>
      </c>
      <c r="F3687" s="573" t="s">
        <v>141</v>
      </c>
      <c r="G3687" s="569" t="s">
        <v>42</v>
      </c>
      <c r="H3687" s="569" t="s">
        <v>41</v>
      </c>
      <c r="I3687" s="575" t="s">
        <v>54</v>
      </c>
      <c r="J3687" s="569" t="s">
        <v>66</v>
      </c>
      <c r="K3687" s="569" t="s">
        <v>79</v>
      </c>
      <c r="L3687" s="570">
        <v>0.2</v>
      </c>
      <c r="M3687" s="571">
        <v>3.5771646515954929</v>
      </c>
      <c r="N3687" s="572">
        <v>149.2887640449438</v>
      </c>
      <c r="O3687" s="668" t="s">
        <v>381</v>
      </c>
      <c r="P3687" s="668" t="s">
        <v>66</v>
      </c>
      <c r="Q3687" s="574" t="s">
        <v>12403</v>
      </c>
      <c r="R3687" s="574" t="s">
        <v>12560</v>
      </c>
      <c r="S3687" s="574" t="s">
        <v>12387</v>
      </c>
      <c r="T3687" s="574" t="s">
        <v>12679</v>
      </c>
      <c r="U3687" s="574" t="s">
        <v>12405</v>
      </c>
      <c r="V3687" s="574" t="s">
        <v>12585</v>
      </c>
      <c r="W3687" s="575" t="s">
        <v>12714</v>
      </c>
      <c r="X3687" s="575" t="s">
        <v>12715</v>
      </c>
      <c r="Y3687" s="576" t="s">
        <v>12777</v>
      </c>
      <c r="Z3687" s="577" t="s">
        <v>12780</v>
      </c>
      <c r="AA3687" s="578" t="s">
        <v>12717</v>
      </c>
      <c r="AE3687"/>
    </row>
    <row r="3688" spans="1:31" s="563" customFormat="1">
      <c r="A3688"/>
      <c r="B3688"/>
      <c r="C3688" s="568">
        <v>2029</v>
      </c>
      <c r="D3688" s="569" t="s">
        <v>98</v>
      </c>
      <c r="E3688" s="569" t="s">
        <v>337</v>
      </c>
      <c r="F3688" s="573" t="s">
        <v>141</v>
      </c>
      <c r="G3688" s="569" t="s">
        <v>42</v>
      </c>
      <c r="H3688" s="569" t="s">
        <v>41</v>
      </c>
      <c r="I3688" s="575" t="s">
        <v>54</v>
      </c>
      <c r="J3688" s="569" t="s">
        <v>348</v>
      </c>
      <c r="K3688" s="569" t="s">
        <v>471</v>
      </c>
      <c r="L3688" s="570">
        <v>0.5</v>
      </c>
      <c r="M3688" s="571">
        <v>8.1143996049181499</v>
      </c>
      <c r="N3688" s="572">
        <v>988.59375</v>
      </c>
      <c r="O3688" s="668" t="s">
        <v>151</v>
      </c>
      <c r="P3688" s="668" t="s">
        <v>348</v>
      </c>
      <c r="Q3688" s="574" t="s">
        <v>12722</v>
      </c>
      <c r="R3688" s="574" t="s">
        <v>12723</v>
      </c>
      <c r="S3688" s="574" t="s">
        <v>12411</v>
      </c>
      <c r="T3688" s="574" t="s">
        <v>12679</v>
      </c>
      <c r="U3688" s="574" t="s">
        <v>12781</v>
      </c>
      <c r="V3688" s="574" t="s">
        <v>12782</v>
      </c>
      <c r="W3688" s="575" t="s">
        <v>12726</v>
      </c>
      <c r="X3688" s="575" t="s">
        <v>12727</v>
      </c>
      <c r="Y3688" s="576" t="s">
        <v>12783</v>
      </c>
      <c r="Z3688" s="577" t="s">
        <v>12784</v>
      </c>
      <c r="AA3688" s="578" t="s">
        <v>12730</v>
      </c>
      <c r="AE3688"/>
    </row>
    <row r="3689" spans="1:31" s="563" customFormat="1">
      <c r="A3689"/>
      <c r="B3689"/>
      <c r="C3689" s="568">
        <v>2029</v>
      </c>
      <c r="D3689" s="569" t="s">
        <v>98</v>
      </c>
      <c r="E3689" s="569" t="s">
        <v>337</v>
      </c>
      <c r="F3689" s="573" t="s">
        <v>141</v>
      </c>
      <c r="G3689" s="569" t="s">
        <v>42</v>
      </c>
      <c r="H3689" s="569" t="s">
        <v>41</v>
      </c>
      <c r="I3689" s="575" t="s">
        <v>54</v>
      </c>
      <c r="J3689" s="569" t="s">
        <v>348</v>
      </c>
      <c r="K3689" s="569" t="s">
        <v>469</v>
      </c>
      <c r="L3689" s="570">
        <v>0.5</v>
      </c>
      <c r="M3689" s="571">
        <v>8.1143996049181499</v>
      </c>
      <c r="N3689" s="572">
        <v>988.59375</v>
      </c>
      <c r="O3689" s="668" t="s">
        <v>151</v>
      </c>
      <c r="P3689" s="668" t="s">
        <v>348</v>
      </c>
      <c r="Q3689" s="574" t="s">
        <v>12323</v>
      </c>
      <c r="R3689" s="574" t="s">
        <v>12529</v>
      </c>
      <c r="S3689" s="574" t="s">
        <v>12411</v>
      </c>
      <c r="T3689" s="574" t="s">
        <v>12679</v>
      </c>
      <c r="U3689" s="574" t="s">
        <v>12412</v>
      </c>
      <c r="V3689" s="574" t="s">
        <v>12587</v>
      </c>
      <c r="W3689" s="575" t="s">
        <v>12785</v>
      </c>
      <c r="X3689" s="575" t="s">
        <v>12786</v>
      </c>
      <c r="Y3689" s="576" t="s">
        <v>12783</v>
      </c>
      <c r="Z3689" s="577" t="s">
        <v>12787</v>
      </c>
      <c r="AA3689" s="578" t="s">
        <v>12788</v>
      </c>
      <c r="AE3689"/>
    </row>
    <row r="3690" spans="1:31" s="563" customFormat="1">
      <c r="A3690"/>
      <c r="B3690"/>
      <c r="C3690" s="568">
        <v>2029</v>
      </c>
      <c r="D3690" s="569" t="s">
        <v>98</v>
      </c>
      <c r="E3690" s="569" t="s">
        <v>459</v>
      </c>
      <c r="F3690" s="573" t="s">
        <v>462</v>
      </c>
      <c r="G3690" s="569" t="s">
        <v>42</v>
      </c>
      <c r="H3690" s="569" t="s">
        <v>41</v>
      </c>
      <c r="I3690" s="575" t="s">
        <v>54</v>
      </c>
      <c r="J3690" s="569" t="s">
        <v>99</v>
      </c>
      <c r="K3690" s="569" t="s">
        <v>476</v>
      </c>
      <c r="L3690" s="570">
        <v>1</v>
      </c>
      <c r="M3690" s="571">
        <v>2.3291957111061294</v>
      </c>
      <c r="N3690" s="572">
        <v>397.521117</v>
      </c>
      <c r="O3690" s="668" t="s">
        <v>151</v>
      </c>
      <c r="P3690" s="668" t="s">
        <v>99</v>
      </c>
      <c r="Q3690" s="574" t="s">
        <v>12687</v>
      </c>
      <c r="R3690" s="574" t="s">
        <v>12789</v>
      </c>
      <c r="S3690" s="574" t="s">
        <v>12279</v>
      </c>
      <c r="T3690" s="574" t="s">
        <v>12679</v>
      </c>
      <c r="U3690" s="574" t="s">
        <v>12790</v>
      </c>
      <c r="V3690" s="574" t="s">
        <v>12791</v>
      </c>
      <c r="W3690" s="575" t="s">
        <v>12691</v>
      </c>
      <c r="X3690" s="575" t="s">
        <v>12792</v>
      </c>
      <c r="Y3690" s="576" t="s">
        <v>12720</v>
      </c>
      <c r="Z3690" s="577" t="s">
        <v>12793</v>
      </c>
      <c r="AA3690" s="578" t="s">
        <v>12794</v>
      </c>
      <c r="AE3690"/>
    </row>
    <row r="3691" spans="1:31" s="563" customFormat="1">
      <c r="A3691"/>
      <c r="B3691"/>
      <c r="C3691" s="568">
        <v>2029</v>
      </c>
      <c r="D3691" s="569" t="s">
        <v>98</v>
      </c>
      <c r="E3691" s="569" t="s">
        <v>459</v>
      </c>
      <c r="F3691" s="573" t="s">
        <v>462</v>
      </c>
      <c r="G3691" s="569" t="s">
        <v>42</v>
      </c>
      <c r="H3691" s="569" t="s">
        <v>41</v>
      </c>
      <c r="I3691" s="575" t="s">
        <v>54</v>
      </c>
      <c r="J3691" s="569" t="s">
        <v>96</v>
      </c>
      <c r="K3691" s="569" t="s">
        <v>79</v>
      </c>
      <c r="L3691" s="570">
        <v>1</v>
      </c>
      <c r="M3691" s="571">
        <v>3.6564264230250908E-2</v>
      </c>
      <c r="N3691" s="572">
        <v>56.788731000000006</v>
      </c>
      <c r="O3691" s="668" t="s">
        <v>151</v>
      </c>
      <c r="P3691" s="668" t="s">
        <v>96</v>
      </c>
      <c r="Q3691" s="574" t="s">
        <v>12403</v>
      </c>
      <c r="R3691" s="574" t="s">
        <v>12404</v>
      </c>
      <c r="S3691" s="574" t="s">
        <v>12287</v>
      </c>
      <c r="T3691" s="574" t="s">
        <v>12679</v>
      </c>
      <c r="U3691" s="574" t="s">
        <v>12795</v>
      </c>
      <c r="V3691" s="574" t="s">
        <v>12796</v>
      </c>
      <c r="W3691" s="575" t="s">
        <v>12714</v>
      </c>
      <c r="X3691" s="575" t="s">
        <v>12797</v>
      </c>
      <c r="Y3691" s="576" t="s">
        <v>12728</v>
      </c>
      <c r="Z3691" s="577" t="s">
        <v>12798</v>
      </c>
      <c r="AA3691" s="578" t="s">
        <v>12799</v>
      </c>
      <c r="AE3691"/>
    </row>
    <row r="3692" spans="1:31" s="563" customFormat="1">
      <c r="A3692"/>
      <c r="B3692"/>
      <c r="C3692" s="568">
        <v>2029</v>
      </c>
      <c r="D3692" s="569" t="s">
        <v>98</v>
      </c>
      <c r="E3692" s="569" t="s">
        <v>459</v>
      </c>
      <c r="F3692" s="573" t="s">
        <v>462</v>
      </c>
      <c r="G3692" s="569" t="s">
        <v>42</v>
      </c>
      <c r="H3692" s="569" t="s">
        <v>49</v>
      </c>
      <c r="I3692" s="575" t="s">
        <v>54</v>
      </c>
      <c r="J3692" s="569" t="s">
        <v>94</v>
      </c>
      <c r="K3692" s="569" t="s">
        <v>79</v>
      </c>
      <c r="L3692" s="570">
        <v>1</v>
      </c>
      <c r="M3692" s="571">
        <v>22.648232798719516</v>
      </c>
      <c r="N3692" s="572">
        <v>697.49923722352969</v>
      </c>
      <c r="O3692" s="668" t="s">
        <v>151</v>
      </c>
      <c r="P3692" s="668" t="s">
        <v>94</v>
      </c>
      <c r="Q3692" s="574" t="s">
        <v>12403</v>
      </c>
      <c r="R3692" s="574" t="s">
        <v>12404</v>
      </c>
      <c r="S3692" s="574" t="s">
        <v>12800</v>
      </c>
      <c r="T3692" s="574" t="s">
        <v>12679</v>
      </c>
      <c r="U3692" s="574" t="s">
        <v>12801</v>
      </c>
      <c r="V3692" s="574" t="s">
        <v>12802</v>
      </c>
      <c r="W3692" s="575" t="s">
        <v>12714</v>
      </c>
      <c r="X3692" s="575" t="s">
        <v>12797</v>
      </c>
      <c r="Y3692" s="576" t="s">
        <v>12803</v>
      </c>
      <c r="Z3692" s="577" t="s">
        <v>12804</v>
      </c>
      <c r="AA3692" s="578" t="s">
        <v>12805</v>
      </c>
      <c r="AE3692"/>
    </row>
    <row r="3693" spans="1:31" s="563" customFormat="1">
      <c r="A3693"/>
      <c r="B3693"/>
      <c r="C3693" s="568">
        <v>2029</v>
      </c>
      <c r="D3693" s="569" t="s">
        <v>98</v>
      </c>
      <c r="E3693" s="569" t="s">
        <v>459</v>
      </c>
      <c r="F3693" s="573" t="s">
        <v>462</v>
      </c>
      <c r="G3693" s="569" t="s">
        <v>42</v>
      </c>
      <c r="H3693" s="569" t="s">
        <v>49</v>
      </c>
      <c r="I3693" s="575" t="s">
        <v>54</v>
      </c>
      <c r="J3693" s="569" t="s">
        <v>92</v>
      </c>
      <c r="K3693" s="569" t="s">
        <v>79</v>
      </c>
      <c r="L3693" s="570">
        <v>1</v>
      </c>
      <c r="M3693" s="571">
        <v>22.670874158128353</v>
      </c>
      <c r="N3693" s="572">
        <v>697.49923722352969</v>
      </c>
      <c r="O3693" s="668" t="s">
        <v>151</v>
      </c>
      <c r="P3693" s="668" t="s">
        <v>92</v>
      </c>
      <c r="Q3693" s="574" t="s">
        <v>12403</v>
      </c>
      <c r="R3693" s="574" t="s">
        <v>12404</v>
      </c>
      <c r="S3693" s="574" t="s">
        <v>12806</v>
      </c>
      <c r="T3693" s="574" t="s">
        <v>12679</v>
      </c>
      <c r="U3693" s="574" t="s">
        <v>12807</v>
      </c>
      <c r="V3693" s="574" t="s">
        <v>12808</v>
      </c>
      <c r="W3693" s="575" t="s">
        <v>12714</v>
      </c>
      <c r="X3693" s="575" t="s">
        <v>12797</v>
      </c>
      <c r="Y3693" s="576" t="s">
        <v>12809</v>
      </c>
      <c r="Z3693" s="577" t="s">
        <v>12810</v>
      </c>
      <c r="AA3693" s="578" t="s">
        <v>12805</v>
      </c>
      <c r="AE3693"/>
    </row>
    <row r="3694" spans="1:31" s="563" customFormat="1">
      <c r="A3694"/>
      <c r="B3694"/>
      <c r="C3694" s="568">
        <v>2029</v>
      </c>
      <c r="D3694" s="569" t="s">
        <v>98</v>
      </c>
      <c r="E3694" s="569" t="s">
        <v>459</v>
      </c>
      <c r="F3694" s="573" t="s">
        <v>462</v>
      </c>
      <c r="G3694" s="569" t="s">
        <v>42</v>
      </c>
      <c r="H3694" s="569" t="s">
        <v>49</v>
      </c>
      <c r="I3694" s="575" t="s">
        <v>54</v>
      </c>
      <c r="J3694" s="569" t="s">
        <v>89</v>
      </c>
      <c r="K3694" s="569" t="s">
        <v>79</v>
      </c>
      <c r="L3694" s="570">
        <v>1</v>
      </c>
      <c r="M3694" s="571">
        <v>22.740644377821333</v>
      </c>
      <c r="N3694" s="572">
        <v>697.49923722352969</v>
      </c>
      <c r="O3694" s="668" t="s">
        <v>151</v>
      </c>
      <c r="P3694" s="668" t="s">
        <v>89</v>
      </c>
      <c r="Q3694" s="574" t="s">
        <v>12403</v>
      </c>
      <c r="R3694" s="574" t="s">
        <v>12404</v>
      </c>
      <c r="S3694" s="574" t="s">
        <v>12811</v>
      </c>
      <c r="T3694" s="574" t="s">
        <v>12679</v>
      </c>
      <c r="U3694" s="574" t="s">
        <v>12812</v>
      </c>
      <c r="V3694" s="574" t="s">
        <v>12813</v>
      </c>
      <c r="W3694" s="575" t="s">
        <v>12714</v>
      </c>
      <c r="X3694" s="575" t="s">
        <v>12797</v>
      </c>
      <c r="Y3694" s="576" t="s">
        <v>12814</v>
      </c>
      <c r="Z3694" s="577" t="s">
        <v>12815</v>
      </c>
      <c r="AA3694" s="578" t="s">
        <v>12805</v>
      </c>
      <c r="AE3694"/>
    </row>
    <row r="3695" spans="1:31" s="563" customFormat="1">
      <c r="A3695"/>
      <c r="B3695"/>
      <c r="C3695" s="568">
        <v>2029</v>
      </c>
      <c r="D3695" s="569" t="s">
        <v>98</v>
      </c>
      <c r="E3695" s="569" t="s">
        <v>459</v>
      </c>
      <c r="F3695" s="573" t="s">
        <v>462</v>
      </c>
      <c r="G3695" s="569" t="s">
        <v>42</v>
      </c>
      <c r="H3695" s="569" t="s">
        <v>41</v>
      </c>
      <c r="I3695" s="575" t="s">
        <v>54</v>
      </c>
      <c r="J3695" s="569" t="s">
        <v>87</v>
      </c>
      <c r="K3695" s="569" t="s">
        <v>79</v>
      </c>
      <c r="L3695" s="570">
        <v>1</v>
      </c>
      <c r="M3695" s="571">
        <v>2.8790168275549761</v>
      </c>
      <c r="N3695" s="572">
        <v>170.36619300000001</v>
      </c>
      <c r="O3695" s="668" t="s">
        <v>151</v>
      </c>
      <c r="P3695" s="668" t="s">
        <v>87</v>
      </c>
      <c r="Q3695" s="574" t="s">
        <v>12403</v>
      </c>
      <c r="R3695" s="574" t="s">
        <v>12404</v>
      </c>
      <c r="S3695" s="574" t="s">
        <v>12294</v>
      </c>
      <c r="T3695" s="574" t="s">
        <v>12679</v>
      </c>
      <c r="U3695" s="574" t="s">
        <v>12736</v>
      </c>
      <c r="V3695" s="574" t="s">
        <v>12816</v>
      </c>
      <c r="W3695" s="575" t="s">
        <v>12714</v>
      </c>
      <c r="X3695" s="575" t="s">
        <v>12797</v>
      </c>
      <c r="Y3695" s="576" t="s">
        <v>12733</v>
      </c>
      <c r="Z3695" s="577" t="s">
        <v>12817</v>
      </c>
      <c r="AA3695" s="578" t="s">
        <v>12799</v>
      </c>
      <c r="AE3695"/>
    </row>
    <row r="3696" spans="1:31" s="563" customFormat="1">
      <c r="A3696"/>
      <c r="B3696"/>
      <c r="C3696" s="568">
        <v>2029</v>
      </c>
      <c r="D3696" s="569" t="s">
        <v>98</v>
      </c>
      <c r="E3696" s="569" t="s">
        <v>459</v>
      </c>
      <c r="F3696" s="573" t="s">
        <v>462</v>
      </c>
      <c r="G3696" s="569" t="s">
        <v>42</v>
      </c>
      <c r="H3696" s="569" t="s">
        <v>49</v>
      </c>
      <c r="I3696" s="575" t="s">
        <v>54</v>
      </c>
      <c r="J3696" s="569" t="s">
        <v>315</v>
      </c>
      <c r="K3696" s="569" t="s">
        <v>79</v>
      </c>
      <c r="L3696" s="570">
        <v>0.5</v>
      </c>
      <c r="M3696" s="571">
        <v>0.46061082838148149</v>
      </c>
      <c r="N3696" s="572">
        <v>697.49923722352969</v>
      </c>
      <c r="O3696" s="668" t="s">
        <v>151</v>
      </c>
      <c r="P3696" s="668" t="s">
        <v>76</v>
      </c>
      <c r="Q3696" s="574" t="s">
        <v>12403</v>
      </c>
      <c r="R3696" s="574" t="s">
        <v>12404</v>
      </c>
      <c r="S3696" s="574" t="s">
        <v>12818</v>
      </c>
      <c r="T3696" s="574" t="s">
        <v>12679</v>
      </c>
      <c r="U3696" s="574" t="s">
        <v>12819</v>
      </c>
      <c r="V3696" s="574" t="s">
        <v>12820</v>
      </c>
      <c r="W3696" s="575" t="s">
        <v>12714</v>
      </c>
      <c r="X3696" s="575" t="s">
        <v>12797</v>
      </c>
      <c r="Y3696" s="576" t="s">
        <v>12821</v>
      </c>
      <c r="Z3696" s="577" t="s">
        <v>12822</v>
      </c>
      <c r="AA3696" s="578" t="s">
        <v>12805</v>
      </c>
      <c r="AE3696"/>
    </row>
    <row r="3697" spans="1:31" s="563" customFormat="1">
      <c r="A3697"/>
      <c r="B3697"/>
      <c r="C3697" s="568">
        <v>2029</v>
      </c>
      <c r="D3697" s="569" t="s">
        <v>98</v>
      </c>
      <c r="E3697" s="569" t="s">
        <v>459</v>
      </c>
      <c r="F3697" s="573" t="s">
        <v>462</v>
      </c>
      <c r="G3697" s="569" t="s">
        <v>42</v>
      </c>
      <c r="H3697" s="569" t="s">
        <v>49</v>
      </c>
      <c r="I3697" s="575" t="s">
        <v>54</v>
      </c>
      <c r="J3697" s="569" t="s">
        <v>315</v>
      </c>
      <c r="K3697" s="569" t="s">
        <v>79</v>
      </c>
      <c r="L3697" s="570">
        <v>0.5</v>
      </c>
      <c r="M3697" s="571">
        <v>0.46061082838148149</v>
      </c>
      <c r="N3697" s="572">
        <v>697.49923722352969</v>
      </c>
      <c r="O3697" s="668" t="s">
        <v>151</v>
      </c>
      <c r="P3697" s="668" t="s">
        <v>76</v>
      </c>
      <c r="Q3697" s="574" t="s">
        <v>12403</v>
      </c>
      <c r="R3697" s="574" t="s">
        <v>12404</v>
      </c>
      <c r="S3697" s="574" t="s">
        <v>12818</v>
      </c>
      <c r="T3697" s="574" t="s">
        <v>12679</v>
      </c>
      <c r="U3697" s="574" t="s">
        <v>12819</v>
      </c>
      <c r="V3697" s="574" t="s">
        <v>12820</v>
      </c>
      <c r="W3697" s="575" t="s">
        <v>12714</v>
      </c>
      <c r="X3697" s="575" t="s">
        <v>12797</v>
      </c>
      <c r="Y3697" s="576" t="s">
        <v>12821</v>
      </c>
      <c r="Z3697" s="577" t="s">
        <v>12822</v>
      </c>
      <c r="AA3697" s="578" t="s">
        <v>12805</v>
      </c>
      <c r="AE3697"/>
    </row>
    <row r="3698" spans="1:31" s="563" customFormat="1">
      <c r="A3698"/>
      <c r="B3698"/>
      <c r="C3698" s="568">
        <v>2029</v>
      </c>
      <c r="D3698" s="569" t="s">
        <v>98</v>
      </c>
      <c r="E3698" s="569" t="s">
        <v>459</v>
      </c>
      <c r="F3698" s="573" t="s">
        <v>462</v>
      </c>
      <c r="G3698" s="569" t="s">
        <v>42</v>
      </c>
      <c r="H3698" s="569" t="s">
        <v>49</v>
      </c>
      <c r="I3698" s="575" t="s">
        <v>54</v>
      </c>
      <c r="J3698" s="569" t="s">
        <v>316</v>
      </c>
      <c r="K3698" s="569" t="s">
        <v>79</v>
      </c>
      <c r="L3698" s="570">
        <v>0.5</v>
      </c>
      <c r="M3698" s="571">
        <v>0.69481868049796958</v>
      </c>
      <c r="N3698" s="572">
        <v>1046.2488558352945</v>
      </c>
      <c r="O3698" s="668" t="s">
        <v>151</v>
      </c>
      <c r="P3698" s="668" t="s">
        <v>76</v>
      </c>
      <c r="Q3698" s="574" t="s">
        <v>12403</v>
      </c>
      <c r="R3698" s="574" t="s">
        <v>12404</v>
      </c>
      <c r="S3698" s="574" t="s">
        <v>12823</v>
      </c>
      <c r="T3698" s="574" t="s">
        <v>12679</v>
      </c>
      <c r="U3698" s="574" t="s">
        <v>12824</v>
      </c>
      <c r="V3698" s="574" t="s">
        <v>12825</v>
      </c>
      <c r="W3698" s="575" t="s">
        <v>12714</v>
      </c>
      <c r="X3698" s="575" t="s">
        <v>12797</v>
      </c>
      <c r="Y3698" s="576" t="s">
        <v>12826</v>
      </c>
      <c r="Z3698" s="577" t="s">
        <v>12827</v>
      </c>
      <c r="AA3698" s="578" t="s">
        <v>12805</v>
      </c>
      <c r="AE3698"/>
    </row>
    <row r="3699" spans="1:31" s="563" customFormat="1">
      <c r="A3699"/>
      <c r="B3699"/>
      <c r="C3699" s="568">
        <v>2029</v>
      </c>
      <c r="D3699" s="569" t="s">
        <v>98</v>
      </c>
      <c r="E3699" s="569" t="s">
        <v>459</v>
      </c>
      <c r="F3699" s="573" t="s">
        <v>462</v>
      </c>
      <c r="G3699" s="569" t="s">
        <v>42</v>
      </c>
      <c r="H3699" s="569" t="s">
        <v>49</v>
      </c>
      <c r="I3699" s="575" t="s">
        <v>54</v>
      </c>
      <c r="J3699" s="569" t="s">
        <v>316</v>
      </c>
      <c r="K3699" s="569" t="s">
        <v>79</v>
      </c>
      <c r="L3699" s="570">
        <v>0.5</v>
      </c>
      <c r="M3699" s="571">
        <v>0.69481868049796958</v>
      </c>
      <c r="N3699" s="572">
        <v>1046.2488558352945</v>
      </c>
      <c r="O3699" s="668" t="s">
        <v>151</v>
      </c>
      <c r="P3699" s="668" t="s">
        <v>76</v>
      </c>
      <c r="Q3699" s="574" t="s">
        <v>12403</v>
      </c>
      <c r="R3699" s="574" t="s">
        <v>12404</v>
      </c>
      <c r="S3699" s="574" t="s">
        <v>12823</v>
      </c>
      <c r="T3699" s="574" t="s">
        <v>12679</v>
      </c>
      <c r="U3699" s="574" t="s">
        <v>12824</v>
      </c>
      <c r="V3699" s="574" t="s">
        <v>12825</v>
      </c>
      <c r="W3699" s="575" t="s">
        <v>12714</v>
      </c>
      <c r="X3699" s="575" t="s">
        <v>12797</v>
      </c>
      <c r="Y3699" s="576" t="s">
        <v>12826</v>
      </c>
      <c r="Z3699" s="577" t="s">
        <v>12827</v>
      </c>
      <c r="AA3699" s="578" t="s">
        <v>12805</v>
      </c>
      <c r="AE3699"/>
    </row>
    <row r="3700" spans="1:31" s="563" customFormat="1">
      <c r="A3700"/>
      <c r="B3700"/>
      <c r="C3700" s="568">
        <v>2029</v>
      </c>
      <c r="D3700" s="569" t="s">
        <v>98</v>
      </c>
      <c r="E3700" s="569" t="s">
        <v>459</v>
      </c>
      <c r="F3700" s="573" t="s">
        <v>462</v>
      </c>
      <c r="G3700" s="569" t="s">
        <v>42</v>
      </c>
      <c r="H3700" s="569" t="s">
        <v>49</v>
      </c>
      <c r="I3700" s="575" t="s">
        <v>54</v>
      </c>
      <c r="J3700" s="569" t="s">
        <v>317</v>
      </c>
      <c r="K3700" s="569" t="s">
        <v>79</v>
      </c>
      <c r="L3700" s="570">
        <v>0.5</v>
      </c>
      <c r="M3700" s="571">
        <v>0.92503738716299166</v>
      </c>
      <c r="N3700" s="572">
        <v>1394.9984744470594</v>
      </c>
      <c r="O3700" s="668" t="s">
        <v>151</v>
      </c>
      <c r="P3700" s="668" t="s">
        <v>76</v>
      </c>
      <c r="Q3700" s="574" t="s">
        <v>12403</v>
      </c>
      <c r="R3700" s="574" t="s">
        <v>12404</v>
      </c>
      <c r="S3700" s="574" t="s">
        <v>12828</v>
      </c>
      <c r="T3700" s="574" t="s">
        <v>12679</v>
      </c>
      <c r="U3700" s="574" t="s">
        <v>12829</v>
      </c>
      <c r="V3700" s="574" t="s">
        <v>12830</v>
      </c>
      <c r="W3700" s="575" t="s">
        <v>12714</v>
      </c>
      <c r="X3700" s="575" t="s">
        <v>12797</v>
      </c>
      <c r="Y3700" s="576" t="s">
        <v>12831</v>
      </c>
      <c r="Z3700" s="577" t="s">
        <v>12832</v>
      </c>
      <c r="AA3700" s="578" t="s">
        <v>12805</v>
      </c>
      <c r="AE3700"/>
    </row>
    <row r="3701" spans="1:31" s="563" customFormat="1">
      <c r="A3701"/>
      <c r="B3701"/>
      <c r="C3701" s="568">
        <v>2029</v>
      </c>
      <c r="D3701" s="569" t="s">
        <v>98</v>
      </c>
      <c r="E3701" s="569" t="s">
        <v>459</v>
      </c>
      <c r="F3701" s="573" t="s">
        <v>462</v>
      </c>
      <c r="G3701" s="569" t="s">
        <v>42</v>
      </c>
      <c r="H3701" s="569" t="s">
        <v>49</v>
      </c>
      <c r="I3701" s="575" t="s">
        <v>54</v>
      </c>
      <c r="J3701" s="569" t="s">
        <v>317</v>
      </c>
      <c r="K3701" s="569" t="s">
        <v>79</v>
      </c>
      <c r="L3701" s="570">
        <v>0.5</v>
      </c>
      <c r="M3701" s="571">
        <v>0.92503738716299166</v>
      </c>
      <c r="N3701" s="572">
        <v>1394.9984744470594</v>
      </c>
      <c r="O3701" s="668" t="s">
        <v>151</v>
      </c>
      <c r="P3701" s="668" t="s">
        <v>76</v>
      </c>
      <c r="Q3701" s="574" t="s">
        <v>12403</v>
      </c>
      <c r="R3701" s="574" t="s">
        <v>12404</v>
      </c>
      <c r="S3701" s="574" t="s">
        <v>12828</v>
      </c>
      <c r="T3701" s="574" t="s">
        <v>12679</v>
      </c>
      <c r="U3701" s="574" t="s">
        <v>12829</v>
      </c>
      <c r="V3701" s="574" t="s">
        <v>12830</v>
      </c>
      <c r="W3701" s="575" t="s">
        <v>12714</v>
      </c>
      <c r="X3701" s="575" t="s">
        <v>12797</v>
      </c>
      <c r="Y3701" s="576" t="s">
        <v>12831</v>
      </c>
      <c r="Z3701" s="577" t="s">
        <v>12832</v>
      </c>
      <c r="AA3701" s="578" t="s">
        <v>12805</v>
      </c>
      <c r="AE3701"/>
    </row>
    <row r="3702" spans="1:31" s="563" customFormat="1">
      <c r="A3702"/>
      <c r="B3702"/>
      <c r="C3702" s="568">
        <v>2029</v>
      </c>
      <c r="D3702" s="569" t="s">
        <v>98</v>
      </c>
      <c r="E3702" s="569" t="s">
        <v>459</v>
      </c>
      <c r="F3702" s="573" t="s">
        <v>462</v>
      </c>
      <c r="G3702" s="569" t="s">
        <v>42</v>
      </c>
      <c r="H3702" s="569" t="s">
        <v>49</v>
      </c>
      <c r="I3702" s="575" t="s">
        <v>54</v>
      </c>
      <c r="J3702" s="569" t="s">
        <v>314</v>
      </c>
      <c r="K3702" s="569" t="s">
        <v>79</v>
      </c>
      <c r="L3702" s="570">
        <v>0.5</v>
      </c>
      <c r="M3702" s="571">
        <v>0.17291133641788359</v>
      </c>
      <c r="N3702" s="572">
        <v>523.12442791764727</v>
      </c>
      <c r="O3702" s="668" t="s">
        <v>151</v>
      </c>
      <c r="P3702" s="668" t="s">
        <v>73</v>
      </c>
      <c r="Q3702" s="574" t="s">
        <v>12403</v>
      </c>
      <c r="R3702" s="574" t="s">
        <v>12404</v>
      </c>
      <c r="S3702" s="574" t="s">
        <v>12833</v>
      </c>
      <c r="T3702" s="574" t="s">
        <v>12679</v>
      </c>
      <c r="U3702" s="574" t="s">
        <v>12834</v>
      </c>
      <c r="V3702" s="574" t="s">
        <v>12835</v>
      </c>
      <c r="W3702" s="575" t="s">
        <v>12714</v>
      </c>
      <c r="X3702" s="575" t="s">
        <v>12797</v>
      </c>
      <c r="Y3702" s="576" t="s">
        <v>12836</v>
      </c>
      <c r="Z3702" s="577" t="s">
        <v>12837</v>
      </c>
      <c r="AA3702" s="578" t="s">
        <v>12805</v>
      </c>
      <c r="AE3702"/>
    </row>
    <row r="3703" spans="1:31" s="563" customFormat="1">
      <c r="A3703"/>
      <c r="B3703"/>
      <c r="C3703" s="568">
        <v>2029</v>
      </c>
      <c r="D3703" s="569" t="s">
        <v>98</v>
      </c>
      <c r="E3703" s="569" t="s">
        <v>459</v>
      </c>
      <c r="F3703" s="573" t="s">
        <v>462</v>
      </c>
      <c r="G3703" s="569" t="s">
        <v>42</v>
      </c>
      <c r="H3703" s="569" t="s">
        <v>49</v>
      </c>
      <c r="I3703" s="575" t="s">
        <v>54</v>
      </c>
      <c r="J3703" s="569" t="s">
        <v>314</v>
      </c>
      <c r="K3703" s="569" t="s">
        <v>79</v>
      </c>
      <c r="L3703" s="570">
        <v>0.5</v>
      </c>
      <c r="M3703" s="571">
        <v>0.17291133641788359</v>
      </c>
      <c r="N3703" s="572">
        <v>523.12442791764727</v>
      </c>
      <c r="O3703" s="668" t="s">
        <v>151</v>
      </c>
      <c r="P3703" s="668" t="s">
        <v>73</v>
      </c>
      <c r="Q3703" s="574" t="s">
        <v>12403</v>
      </c>
      <c r="R3703" s="574" t="s">
        <v>12404</v>
      </c>
      <c r="S3703" s="574" t="s">
        <v>12833</v>
      </c>
      <c r="T3703" s="574" t="s">
        <v>12679</v>
      </c>
      <c r="U3703" s="574" t="s">
        <v>12834</v>
      </c>
      <c r="V3703" s="574" t="s">
        <v>12835</v>
      </c>
      <c r="W3703" s="575" t="s">
        <v>12714</v>
      </c>
      <c r="X3703" s="575" t="s">
        <v>12797</v>
      </c>
      <c r="Y3703" s="576" t="s">
        <v>12836</v>
      </c>
      <c r="Z3703" s="577" t="s">
        <v>12837</v>
      </c>
      <c r="AA3703" s="578" t="s">
        <v>12805</v>
      </c>
      <c r="AE3703"/>
    </row>
    <row r="3704" spans="1:31" s="563" customFormat="1">
      <c r="A3704"/>
      <c r="B3704"/>
      <c r="C3704" s="568">
        <v>2029</v>
      </c>
      <c r="D3704" s="569" t="s">
        <v>98</v>
      </c>
      <c r="E3704" s="569" t="s">
        <v>459</v>
      </c>
      <c r="F3704" s="573" t="s">
        <v>462</v>
      </c>
      <c r="G3704" s="569" t="s">
        <v>42</v>
      </c>
      <c r="H3704" s="569" t="s">
        <v>49</v>
      </c>
      <c r="I3704" s="575" t="s">
        <v>54</v>
      </c>
      <c r="J3704" s="569" t="s">
        <v>312</v>
      </c>
      <c r="K3704" s="569" t="s">
        <v>79</v>
      </c>
      <c r="L3704" s="570">
        <v>0.5</v>
      </c>
      <c r="M3704" s="571">
        <v>0.17333186131873887</v>
      </c>
      <c r="N3704" s="572">
        <v>523.12442791764727</v>
      </c>
      <c r="O3704" s="668" t="s">
        <v>151</v>
      </c>
      <c r="P3704" s="668" t="s">
        <v>73</v>
      </c>
      <c r="Q3704" s="574" t="s">
        <v>12403</v>
      </c>
      <c r="R3704" s="574" t="s">
        <v>12404</v>
      </c>
      <c r="S3704" s="574" t="s">
        <v>12838</v>
      </c>
      <c r="T3704" s="574" t="s">
        <v>12679</v>
      </c>
      <c r="U3704" s="574" t="s">
        <v>12839</v>
      </c>
      <c r="V3704" s="574" t="s">
        <v>12840</v>
      </c>
      <c r="W3704" s="575" t="s">
        <v>12714</v>
      </c>
      <c r="X3704" s="575" t="s">
        <v>12797</v>
      </c>
      <c r="Y3704" s="576" t="s">
        <v>12841</v>
      </c>
      <c r="Z3704" s="577" t="s">
        <v>12842</v>
      </c>
      <c r="AA3704" s="578" t="s">
        <v>12805</v>
      </c>
      <c r="AE3704"/>
    </row>
    <row r="3705" spans="1:31" s="563" customFormat="1">
      <c r="A3705"/>
      <c r="B3705"/>
      <c r="C3705" s="568">
        <v>2029</v>
      </c>
      <c r="D3705" s="569" t="s">
        <v>98</v>
      </c>
      <c r="E3705" s="569" t="s">
        <v>459</v>
      </c>
      <c r="F3705" s="573" t="s">
        <v>462</v>
      </c>
      <c r="G3705" s="569" t="s">
        <v>42</v>
      </c>
      <c r="H3705" s="569" t="s">
        <v>49</v>
      </c>
      <c r="I3705" s="575" t="s">
        <v>54</v>
      </c>
      <c r="J3705" s="569" t="s">
        <v>312</v>
      </c>
      <c r="K3705" s="569" t="s">
        <v>79</v>
      </c>
      <c r="L3705" s="570">
        <v>0.5</v>
      </c>
      <c r="M3705" s="571">
        <v>0.17333186131873887</v>
      </c>
      <c r="N3705" s="572">
        <v>523.12442791764727</v>
      </c>
      <c r="O3705" s="668" t="s">
        <v>151</v>
      </c>
      <c r="P3705" s="668" t="s">
        <v>73</v>
      </c>
      <c r="Q3705" s="574" t="s">
        <v>12403</v>
      </c>
      <c r="R3705" s="574" t="s">
        <v>12404</v>
      </c>
      <c r="S3705" s="574" t="s">
        <v>12838</v>
      </c>
      <c r="T3705" s="574" t="s">
        <v>12679</v>
      </c>
      <c r="U3705" s="574" t="s">
        <v>12839</v>
      </c>
      <c r="V3705" s="574" t="s">
        <v>12840</v>
      </c>
      <c r="W3705" s="575" t="s">
        <v>12714</v>
      </c>
      <c r="X3705" s="575" t="s">
        <v>12797</v>
      </c>
      <c r="Y3705" s="576" t="s">
        <v>12841</v>
      </c>
      <c r="Z3705" s="577" t="s">
        <v>12842</v>
      </c>
      <c r="AA3705" s="578" t="s">
        <v>12805</v>
      </c>
      <c r="AE3705"/>
    </row>
    <row r="3706" spans="1:31" s="563" customFormat="1">
      <c r="A3706"/>
      <c r="B3706"/>
      <c r="C3706" s="568">
        <v>2029</v>
      </c>
      <c r="D3706" s="569" t="s">
        <v>98</v>
      </c>
      <c r="E3706" s="569" t="s">
        <v>459</v>
      </c>
      <c r="F3706" s="573" t="s">
        <v>462</v>
      </c>
      <c r="G3706" s="569" t="s">
        <v>42</v>
      </c>
      <c r="H3706" s="569" t="s">
        <v>49</v>
      </c>
      <c r="I3706" s="575" t="s">
        <v>54</v>
      </c>
      <c r="J3706" s="569" t="s">
        <v>313</v>
      </c>
      <c r="K3706" s="569" t="s">
        <v>79</v>
      </c>
      <c r="L3706" s="570">
        <v>0.5</v>
      </c>
      <c r="M3706" s="571">
        <v>0.17264144584072066</v>
      </c>
      <c r="N3706" s="572">
        <v>523.12442791764727</v>
      </c>
      <c r="O3706" s="668" t="s">
        <v>151</v>
      </c>
      <c r="P3706" s="668" t="s">
        <v>73</v>
      </c>
      <c r="Q3706" s="574" t="s">
        <v>12403</v>
      </c>
      <c r="R3706" s="574" t="s">
        <v>12404</v>
      </c>
      <c r="S3706" s="574" t="s">
        <v>12843</v>
      </c>
      <c r="T3706" s="574" t="s">
        <v>12679</v>
      </c>
      <c r="U3706" s="574" t="s">
        <v>12844</v>
      </c>
      <c r="V3706" s="574" t="s">
        <v>12845</v>
      </c>
      <c r="W3706" s="575" t="s">
        <v>12714</v>
      </c>
      <c r="X3706" s="575" t="s">
        <v>12797</v>
      </c>
      <c r="Y3706" s="576" t="s">
        <v>12846</v>
      </c>
      <c r="Z3706" s="577" t="s">
        <v>12847</v>
      </c>
      <c r="AA3706" s="578" t="s">
        <v>12805</v>
      </c>
      <c r="AE3706"/>
    </row>
    <row r="3707" spans="1:31" s="563" customFormat="1">
      <c r="A3707"/>
      <c r="B3707"/>
      <c r="C3707" s="568">
        <v>2029</v>
      </c>
      <c r="D3707" s="569" t="s">
        <v>98</v>
      </c>
      <c r="E3707" s="569" t="s">
        <v>459</v>
      </c>
      <c r="F3707" s="573" t="s">
        <v>462</v>
      </c>
      <c r="G3707" s="569" t="s">
        <v>42</v>
      </c>
      <c r="H3707" s="569" t="s">
        <v>49</v>
      </c>
      <c r="I3707" s="575" t="s">
        <v>54</v>
      </c>
      <c r="J3707" s="569" t="s">
        <v>313</v>
      </c>
      <c r="K3707" s="569" t="s">
        <v>79</v>
      </c>
      <c r="L3707" s="570">
        <v>0.5</v>
      </c>
      <c r="M3707" s="571">
        <v>0.17264144584072066</v>
      </c>
      <c r="N3707" s="572">
        <v>523.12442791764727</v>
      </c>
      <c r="O3707" s="668" t="s">
        <v>151</v>
      </c>
      <c r="P3707" s="668" t="s">
        <v>73</v>
      </c>
      <c r="Q3707" s="574" t="s">
        <v>12403</v>
      </c>
      <c r="R3707" s="574" t="s">
        <v>12404</v>
      </c>
      <c r="S3707" s="574" t="s">
        <v>12843</v>
      </c>
      <c r="T3707" s="574" t="s">
        <v>12679</v>
      </c>
      <c r="U3707" s="574" t="s">
        <v>12844</v>
      </c>
      <c r="V3707" s="574" t="s">
        <v>12845</v>
      </c>
      <c r="W3707" s="575" t="s">
        <v>12714</v>
      </c>
      <c r="X3707" s="575" t="s">
        <v>12797</v>
      </c>
      <c r="Y3707" s="576" t="s">
        <v>12846</v>
      </c>
      <c r="Z3707" s="577" t="s">
        <v>12847</v>
      </c>
      <c r="AA3707" s="578" t="s">
        <v>12805</v>
      </c>
      <c r="AE3707"/>
    </row>
    <row r="3708" spans="1:31" s="563" customFormat="1">
      <c r="A3708"/>
      <c r="B3708"/>
      <c r="C3708" s="568">
        <v>2029</v>
      </c>
      <c r="D3708" s="569" t="s">
        <v>102</v>
      </c>
      <c r="E3708" s="569" t="s">
        <v>356</v>
      </c>
      <c r="F3708" s="573" t="s">
        <v>462</v>
      </c>
      <c r="G3708" s="569" t="s">
        <v>42</v>
      </c>
      <c r="H3708" s="569" t="s">
        <v>41</v>
      </c>
      <c r="I3708" s="575" t="s">
        <v>54</v>
      </c>
      <c r="J3708" s="569" t="s">
        <v>352</v>
      </c>
      <c r="K3708" s="569" t="s">
        <v>346</v>
      </c>
      <c r="L3708" s="570">
        <v>1</v>
      </c>
      <c r="M3708" s="571">
        <v>1.0977053293180483</v>
      </c>
      <c r="N3708" s="572">
        <v>66</v>
      </c>
      <c r="O3708" s="668" t="s">
        <v>151</v>
      </c>
      <c r="P3708" s="668" t="s">
        <v>352</v>
      </c>
      <c r="Q3708" s="574" t="s">
        <v>12228</v>
      </c>
      <c r="R3708" s="574" t="s">
        <v>12229</v>
      </c>
      <c r="S3708" s="574" t="s">
        <v>12230</v>
      </c>
      <c r="T3708" s="574" t="s">
        <v>12848</v>
      </c>
      <c r="U3708" s="574" t="s">
        <v>12232</v>
      </c>
      <c r="V3708" s="574" t="s">
        <v>12233</v>
      </c>
      <c r="W3708" s="575" t="s">
        <v>12849</v>
      </c>
      <c r="X3708" s="575" t="s">
        <v>12850</v>
      </c>
      <c r="Y3708" s="576" t="s">
        <v>12851</v>
      </c>
      <c r="Z3708" s="577" t="s">
        <v>12852</v>
      </c>
      <c r="AA3708" s="578" t="s">
        <v>12853</v>
      </c>
      <c r="AE3708"/>
    </row>
    <row r="3709" spans="1:31" s="563" customFormat="1">
      <c r="A3709"/>
      <c r="B3709"/>
      <c r="C3709" s="568">
        <v>2029</v>
      </c>
      <c r="D3709" s="569" t="s">
        <v>102</v>
      </c>
      <c r="E3709" s="569" t="s">
        <v>356</v>
      </c>
      <c r="F3709" s="573" t="s">
        <v>462</v>
      </c>
      <c r="G3709" s="569" t="s">
        <v>42</v>
      </c>
      <c r="H3709" s="569" t="s">
        <v>41</v>
      </c>
      <c r="I3709" s="575" t="s">
        <v>54</v>
      </c>
      <c r="J3709" s="569" t="s">
        <v>116</v>
      </c>
      <c r="K3709" s="569" t="s">
        <v>111</v>
      </c>
      <c r="L3709" s="570">
        <v>0.1</v>
      </c>
      <c r="M3709" s="571">
        <v>4.7921027188344428E-2</v>
      </c>
      <c r="N3709" s="572">
        <v>0.31263157894736843</v>
      </c>
      <c r="O3709" s="668" t="s">
        <v>382</v>
      </c>
      <c r="P3709" s="668" t="s">
        <v>116</v>
      </c>
      <c r="Q3709" s="574" t="s">
        <v>12354</v>
      </c>
      <c r="R3709" s="574" t="s">
        <v>12355</v>
      </c>
      <c r="S3709" s="574" t="s">
        <v>12241</v>
      </c>
      <c r="T3709" s="574" t="s">
        <v>12848</v>
      </c>
      <c r="U3709" s="574" t="s">
        <v>12854</v>
      </c>
      <c r="V3709" s="574" t="s">
        <v>12855</v>
      </c>
      <c r="W3709" s="575" t="s">
        <v>12856</v>
      </c>
      <c r="X3709" s="575" t="s">
        <v>12857</v>
      </c>
      <c r="Y3709" s="576" t="s">
        <v>12858</v>
      </c>
      <c r="Z3709" s="577" t="s">
        <v>12859</v>
      </c>
      <c r="AA3709" s="578" t="s">
        <v>12860</v>
      </c>
      <c r="AE3709"/>
    </row>
    <row r="3710" spans="1:31" s="563" customFormat="1">
      <c r="A3710"/>
      <c r="B3710"/>
      <c r="C3710" s="568">
        <v>2029</v>
      </c>
      <c r="D3710" s="569" t="s">
        <v>102</v>
      </c>
      <c r="E3710" s="569" t="s">
        <v>356</v>
      </c>
      <c r="F3710" s="573" t="s">
        <v>462</v>
      </c>
      <c r="G3710" s="569" t="s">
        <v>42</v>
      </c>
      <c r="H3710" s="569" t="s">
        <v>41</v>
      </c>
      <c r="I3710" s="575" t="s">
        <v>54</v>
      </c>
      <c r="J3710" s="569" t="s">
        <v>116</v>
      </c>
      <c r="K3710" s="569" t="s">
        <v>330</v>
      </c>
      <c r="L3710" s="570">
        <v>0.9</v>
      </c>
      <c r="M3710" s="571">
        <v>0.43128924469509983</v>
      </c>
      <c r="N3710" s="572">
        <v>2.8136842105263158</v>
      </c>
      <c r="O3710" s="668" t="s">
        <v>382</v>
      </c>
      <c r="P3710" s="668" t="s">
        <v>116</v>
      </c>
      <c r="Q3710" s="574" t="s">
        <v>12267</v>
      </c>
      <c r="R3710" s="574" t="s">
        <v>12268</v>
      </c>
      <c r="S3710" s="574" t="s">
        <v>12241</v>
      </c>
      <c r="T3710" s="574" t="s">
        <v>12848</v>
      </c>
      <c r="U3710" s="574" t="s">
        <v>12861</v>
      </c>
      <c r="V3710" s="574" t="s">
        <v>12862</v>
      </c>
      <c r="W3710" s="575" t="s">
        <v>12863</v>
      </c>
      <c r="X3710" s="575" t="s">
        <v>12864</v>
      </c>
      <c r="Y3710" s="576" t="s">
        <v>12858</v>
      </c>
      <c r="Z3710" s="577" t="s">
        <v>12865</v>
      </c>
      <c r="AA3710" s="578" t="s">
        <v>12866</v>
      </c>
      <c r="AE3710"/>
    </row>
    <row r="3711" spans="1:31" s="563" customFormat="1">
      <c r="A3711"/>
      <c r="B3711"/>
      <c r="C3711" s="568">
        <v>2029</v>
      </c>
      <c r="D3711" s="569" t="s">
        <v>102</v>
      </c>
      <c r="E3711" s="569" t="s">
        <v>356</v>
      </c>
      <c r="F3711" s="573" t="s">
        <v>462</v>
      </c>
      <c r="G3711" s="569" t="s">
        <v>42</v>
      </c>
      <c r="H3711" s="569" t="s">
        <v>41</v>
      </c>
      <c r="I3711" s="575" t="s">
        <v>54</v>
      </c>
      <c r="J3711" s="569" t="s">
        <v>109</v>
      </c>
      <c r="K3711" s="569" t="s">
        <v>111</v>
      </c>
      <c r="L3711" s="570">
        <v>0.2</v>
      </c>
      <c r="M3711" s="571">
        <v>0.19170696384106947</v>
      </c>
      <c r="N3711" s="572">
        <v>12.505263157894737</v>
      </c>
      <c r="O3711" s="668" t="s">
        <v>381</v>
      </c>
      <c r="P3711" s="668" t="s">
        <v>109</v>
      </c>
      <c r="Q3711" s="574" t="s">
        <v>12354</v>
      </c>
      <c r="R3711" s="574" t="s">
        <v>12355</v>
      </c>
      <c r="S3711" s="574" t="s">
        <v>12259</v>
      </c>
      <c r="T3711" s="574" t="s">
        <v>12848</v>
      </c>
      <c r="U3711" s="574" t="s">
        <v>12696</v>
      </c>
      <c r="V3711" s="574" t="s">
        <v>12867</v>
      </c>
      <c r="W3711" s="575" t="s">
        <v>12856</v>
      </c>
      <c r="X3711" s="575" t="s">
        <v>12857</v>
      </c>
      <c r="Y3711" s="576" t="s">
        <v>12868</v>
      </c>
      <c r="Z3711" s="577" t="s">
        <v>12869</v>
      </c>
      <c r="AA3711" s="578" t="s">
        <v>12860</v>
      </c>
      <c r="AE3711"/>
    </row>
    <row r="3712" spans="1:31" s="563" customFormat="1">
      <c r="A3712"/>
      <c r="B3712"/>
      <c r="C3712" s="568">
        <v>2029</v>
      </c>
      <c r="D3712" s="569" t="s">
        <v>102</v>
      </c>
      <c r="E3712" s="569" t="s">
        <v>356</v>
      </c>
      <c r="F3712" s="573" t="s">
        <v>462</v>
      </c>
      <c r="G3712" s="569" t="s">
        <v>42</v>
      </c>
      <c r="H3712" s="569" t="s">
        <v>41</v>
      </c>
      <c r="I3712" s="575" t="s">
        <v>54</v>
      </c>
      <c r="J3712" s="569" t="s">
        <v>109</v>
      </c>
      <c r="K3712" s="569" t="s">
        <v>474</v>
      </c>
      <c r="L3712" s="570">
        <v>0.8</v>
      </c>
      <c r="M3712" s="571">
        <v>0.76682785536427789</v>
      </c>
      <c r="N3712" s="572">
        <v>50.021052631578947</v>
      </c>
      <c r="O3712" s="668" t="s">
        <v>381</v>
      </c>
      <c r="P3712" s="668" t="s">
        <v>109</v>
      </c>
      <c r="Q3712" s="574" t="s">
        <v>12870</v>
      </c>
      <c r="R3712" s="574" t="s">
        <v>12871</v>
      </c>
      <c r="S3712" s="574" t="s">
        <v>12259</v>
      </c>
      <c r="T3712" s="574" t="s">
        <v>12848</v>
      </c>
      <c r="U3712" s="574" t="s">
        <v>12872</v>
      </c>
      <c r="V3712" s="574" t="s">
        <v>12873</v>
      </c>
      <c r="W3712" s="575" t="s">
        <v>12874</v>
      </c>
      <c r="X3712" s="575" t="s">
        <v>12875</v>
      </c>
      <c r="Y3712" s="576" t="s">
        <v>12868</v>
      </c>
      <c r="Z3712" s="577" t="s">
        <v>12876</v>
      </c>
      <c r="AA3712" s="578" t="s">
        <v>12877</v>
      </c>
      <c r="AE3712"/>
    </row>
    <row r="3713" spans="1:31" s="563" customFormat="1">
      <c r="A3713"/>
      <c r="B3713"/>
      <c r="C3713" s="568">
        <v>2029</v>
      </c>
      <c r="D3713" s="569" t="s">
        <v>102</v>
      </c>
      <c r="E3713" s="569" t="s">
        <v>356</v>
      </c>
      <c r="F3713" s="573" t="s">
        <v>462</v>
      </c>
      <c r="G3713" s="569" t="s">
        <v>42</v>
      </c>
      <c r="H3713" s="569" t="s">
        <v>41</v>
      </c>
      <c r="I3713" s="575" t="s">
        <v>54</v>
      </c>
      <c r="J3713" s="569" t="s">
        <v>350</v>
      </c>
      <c r="K3713" s="569" t="s">
        <v>79</v>
      </c>
      <c r="L3713" s="570">
        <v>1</v>
      </c>
      <c r="M3713" s="571">
        <v>0.93188968144839701</v>
      </c>
      <c r="N3713" s="572">
        <v>132</v>
      </c>
      <c r="O3713" s="668" t="s">
        <v>151</v>
      </c>
      <c r="P3713" s="668" t="s">
        <v>350</v>
      </c>
      <c r="Q3713" s="574" t="s">
        <v>12403</v>
      </c>
      <c r="R3713" s="574" t="s">
        <v>12404</v>
      </c>
      <c r="S3713" s="574" t="s">
        <v>12269</v>
      </c>
      <c r="T3713" s="574" t="s">
        <v>12848</v>
      </c>
      <c r="U3713" s="574" t="s">
        <v>12712</v>
      </c>
      <c r="V3713" s="574" t="s">
        <v>12878</v>
      </c>
      <c r="W3713" s="575" t="s">
        <v>12879</v>
      </c>
      <c r="X3713" s="575" t="s">
        <v>12880</v>
      </c>
      <c r="Y3713" s="576" t="s">
        <v>12881</v>
      </c>
      <c r="Z3713" s="577" t="s">
        <v>12882</v>
      </c>
      <c r="AA3713" s="578" t="s">
        <v>12883</v>
      </c>
      <c r="AE3713"/>
    </row>
    <row r="3714" spans="1:31" s="563" customFormat="1">
      <c r="A3714"/>
      <c r="B3714"/>
      <c r="C3714" s="568">
        <v>2029</v>
      </c>
      <c r="D3714" s="569" t="s">
        <v>102</v>
      </c>
      <c r="E3714" s="569" t="s">
        <v>356</v>
      </c>
      <c r="F3714" s="573" t="s">
        <v>462</v>
      </c>
      <c r="G3714" s="569" t="s">
        <v>42</v>
      </c>
      <c r="H3714" s="569" t="s">
        <v>41</v>
      </c>
      <c r="I3714" s="575" t="s">
        <v>54</v>
      </c>
      <c r="J3714" s="569" t="s">
        <v>99</v>
      </c>
      <c r="K3714" s="569" t="s">
        <v>79</v>
      </c>
      <c r="L3714" s="570">
        <v>1</v>
      </c>
      <c r="M3714" s="571">
        <v>9.869066818637913E-2</v>
      </c>
      <c r="N3714" s="572">
        <v>118.79999999999998</v>
      </c>
      <c r="O3714" s="668" t="s">
        <v>151</v>
      </c>
      <c r="P3714" s="668" t="s">
        <v>99</v>
      </c>
      <c r="Q3714" s="574" t="s">
        <v>12403</v>
      </c>
      <c r="R3714" s="574" t="s">
        <v>12404</v>
      </c>
      <c r="S3714" s="574" t="s">
        <v>12279</v>
      </c>
      <c r="T3714" s="574" t="s">
        <v>12848</v>
      </c>
      <c r="U3714" s="574" t="s">
        <v>12718</v>
      </c>
      <c r="V3714" s="574" t="s">
        <v>12884</v>
      </c>
      <c r="W3714" s="575" t="s">
        <v>12879</v>
      </c>
      <c r="X3714" s="575" t="s">
        <v>12880</v>
      </c>
      <c r="Y3714" s="576" t="s">
        <v>12885</v>
      </c>
      <c r="Z3714" s="577" t="s">
        <v>12886</v>
      </c>
      <c r="AA3714" s="578" t="s">
        <v>12883</v>
      </c>
      <c r="AE3714"/>
    </row>
    <row r="3715" spans="1:31" s="563" customFormat="1">
      <c r="A3715"/>
      <c r="B3715"/>
      <c r="C3715" s="568">
        <v>2029</v>
      </c>
      <c r="D3715" s="569" t="s">
        <v>102</v>
      </c>
      <c r="E3715" s="569" t="s">
        <v>356</v>
      </c>
      <c r="F3715" s="573" t="s">
        <v>462</v>
      </c>
      <c r="G3715" s="569" t="s">
        <v>42</v>
      </c>
      <c r="H3715" s="569" t="s">
        <v>41</v>
      </c>
      <c r="I3715" s="575" t="s">
        <v>54</v>
      </c>
      <c r="J3715" s="569" t="s">
        <v>96</v>
      </c>
      <c r="K3715" s="569" t="s">
        <v>79</v>
      </c>
      <c r="L3715" s="570">
        <v>1</v>
      </c>
      <c r="M3715" s="571">
        <v>1.0983147635958285E-2</v>
      </c>
      <c r="N3715" s="572">
        <v>26.400000000000002</v>
      </c>
      <c r="O3715" s="668" t="s">
        <v>151</v>
      </c>
      <c r="P3715" s="668" t="s">
        <v>96</v>
      </c>
      <c r="Q3715" s="574" t="s">
        <v>12403</v>
      </c>
      <c r="R3715" s="574" t="s">
        <v>12404</v>
      </c>
      <c r="S3715" s="574" t="s">
        <v>12287</v>
      </c>
      <c r="T3715" s="574" t="s">
        <v>12848</v>
      </c>
      <c r="U3715" s="574" t="s">
        <v>12795</v>
      </c>
      <c r="V3715" s="574" t="s">
        <v>12796</v>
      </c>
      <c r="W3715" s="575" t="s">
        <v>12879</v>
      </c>
      <c r="X3715" s="575" t="s">
        <v>12880</v>
      </c>
      <c r="Y3715" s="576" t="s">
        <v>12887</v>
      </c>
      <c r="Z3715" s="577" t="s">
        <v>12888</v>
      </c>
      <c r="AA3715" s="578" t="s">
        <v>12883</v>
      </c>
      <c r="AE3715"/>
    </row>
    <row r="3716" spans="1:31" s="563" customFormat="1">
      <c r="A3716"/>
      <c r="B3716"/>
      <c r="C3716" s="568">
        <v>2029</v>
      </c>
      <c r="D3716" s="569" t="s">
        <v>102</v>
      </c>
      <c r="E3716" s="569" t="s">
        <v>356</v>
      </c>
      <c r="F3716" s="573" t="s">
        <v>462</v>
      </c>
      <c r="G3716" s="569" t="s">
        <v>42</v>
      </c>
      <c r="H3716" s="569" t="s">
        <v>41</v>
      </c>
      <c r="I3716" s="575" t="s">
        <v>54</v>
      </c>
      <c r="J3716" s="569" t="s">
        <v>87</v>
      </c>
      <c r="K3716" s="569" t="s">
        <v>104</v>
      </c>
      <c r="L3716" s="570">
        <v>0.2</v>
      </c>
      <c r="M3716" s="571">
        <v>0.17707832141931068</v>
      </c>
      <c r="N3716" s="572">
        <v>11.879999999999997</v>
      </c>
      <c r="O3716" s="668" t="s">
        <v>151</v>
      </c>
      <c r="P3716" s="668" t="s">
        <v>87</v>
      </c>
      <c r="Q3716" s="574" t="s">
        <v>12305</v>
      </c>
      <c r="R3716" s="574" t="s">
        <v>12306</v>
      </c>
      <c r="S3716" s="574" t="s">
        <v>12294</v>
      </c>
      <c r="T3716" s="574" t="s">
        <v>12848</v>
      </c>
      <c r="U3716" s="574" t="s">
        <v>12307</v>
      </c>
      <c r="V3716" s="574" t="s">
        <v>12308</v>
      </c>
      <c r="W3716" s="575" t="s">
        <v>12889</v>
      </c>
      <c r="X3716" s="575" t="s">
        <v>12890</v>
      </c>
      <c r="Y3716" s="576" t="s">
        <v>12891</v>
      </c>
      <c r="Z3716" s="577" t="s">
        <v>12892</v>
      </c>
      <c r="AA3716" s="578" t="s">
        <v>12893</v>
      </c>
      <c r="AE3716"/>
    </row>
    <row r="3717" spans="1:31" s="563" customFormat="1">
      <c r="A3717"/>
      <c r="B3717"/>
      <c r="C3717" s="568">
        <v>2029</v>
      </c>
      <c r="D3717" s="569" t="s">
        <v>102</v>
      </c>
      <c r="E3717" s="569" t="s">
        <v>356</v>
      </c>
      <c r="F3717" s="573" t="s">
        <v>462</v>
      </c>
      <c r="G3717" s="569" t="s">
        <v>42</v>
      </c>
      <c r="H3717" s="569" t="s">
        <v>41</v>
      </c>
      <c r="I3717" s="575" t="s">
        <v>54</v>
      </c>
      <c r="J3717" s="569" t="s">
        <v>87</v>
      </c>
      <c r="K3717" s="569" t="s">
        <v>79</v>
      </c>
      <c r="L3717" s="570">
        <v>0.8</v>
      </c>
      <c r="M3717" s="571">
        <v>0.70831328567724272</v>
      </c>
      <c r="N3717" s="572">
        <v>47.519999999999989</v>
      </c>
      <c r="O3717" s="668" t="s">
        <v>151</v>
      </c>
      <c r="P3717" s="668" t="s">
        <v>87</v>
      </c>
      <c r="Q3717" s="574" t="s">
        <v>12403</v>
      </c>
      <c r="R3717" s="574" t="s">
        <v>12404</v>
      </c>
      <c r="S3717" s="574" t="s">
        <v>12294</v>
      </c>
      <c r="T3717" s="574" t="s">
        <v>12848</v>
      </c>
      <c r="U3717" s="574" t="s">
        <v>12736</v>
      </c>
      <c r="V3717" s="574" t="s">
        <v>12816</v>
      </c>
      <c r="W3717" s="575" t="s">
        <v>12879</v>
      </c>
      <c r="X3717" s="575" t="s">
        <v>12880</v>
      </c>
      <c r="Y3717" s="576" t="s">
        <v>12891</v>
      </c>
      <c r="Z3717" s="577" t="s">
        <v>12894</v>
      </c>
      <c r="AA3717" s="578" t="s">
        <v>12883</v>
      </c>
      <c r="AE3717"/>
    </row>
    <row r="3718" spans="1:31" s="563" customFormat="1">
      <c r="A3718"/>
      <c r="B3718"/>
      <c r="C3718" s="568">
        <v>2029</v>
      </c>
      <c r="D3718" s="569" t="s">
        <v>102</v>
      </c>
      <c r="E3718" s="569" t="s">
        <v>356</v>
      </c>
      <c r="F3718" s="573" t="s">
        <v>462</v>
      </c>
      <c r="G3718" s="569" t="s">
        <v>42</v>
      </c>
      <c r="H3718" s="569" t="s">
        <v>41</v>
      </c>
      <c r="I3718" s="575" t="s">
        <v>54</v>
      </c>
      <c r="J3718" s="569" t="s">
        <v>83</v>
      </c>
      <c r="K3718" s="569" t="s">
        <v>470</v>
      </c>
      <c r="L3718" s="570">
        <v>0.9</v>
      </c>
      <c r="M3718" s="571">
        <v>1.8678912822876959</v>
      </c>
      <c r="N3718" s="572">
        <v>9.0533793103448286</v>
      </c>
      <c r="O3718" s="668" t="s">
        <v>382</v>
      </c>
      <c r="P3718" s="668" t="s">
        <v>83</v>
      </c>
      <c r="Q3718" s="574" t="s">
        <v>12458</v>
      </c>
      <c r="R3718" s="574" t="s">
        <v>12459</v>
      </c>
      <c r="S3718" s="574" t="s">
        <v>12315</v>
      </c>
      <c r="T3718" s="574" t="s">
        <v>12848</v>
      </c>
      <c r="U3718" s="574" t="s">
        <v>12519</v>
      </c>
      <c r="V3718" s="574" t="s">
        <v>12895</v>
      </c>
      <c r="W3718" s="575" t="s">
        <v>12896</v>
      </c>
      <c r="X3718" s="575" t="s">
        <v>12897</v>
      </c>
      <c r="Y3718" s="576" t="s">
        <v>12898</v>
      </c>
      <c r="Z3718" s="577" t="s">
        <v>12899</v>
      </c>
      <c r="AA3718" s="578" t="s">
        <v>12900</v>
      </c>
      <c r="AE3718"/>
    </row>
    <row r="3719" spans="1:31" s="563" customFormat="1">
      <c r="A3719"/>
      <c r="B3719"/>
      <c r="C3719" s="568">
        <v>2029</v>
      </c>
      <c r="D3719" s="569" t="s">
        <v>102</v>
      </c>
      <c r="E3719" s="569" t="s">
        <v>356</v>
      </c>
      <c r="F3719" s="573" t="s">
        <v>462</v>
      </c>
      <c r="G3719" s="569" t="s">
        <v>42</v>
      </c>
      <c r="H3719" s="569" t="s">
        <v>41</v>
      </c>
      <c r="I3719" s="575" t="s">
        <v>54</v>
      </c>
      <c r="J3719" s="569" t="s">
        <v>83</v>
      </c>
      <c r="K3719" s="569" t="s">
        <v>81</v>
      </c>
      <c r="L3719" s="570">
        <v>0.1</v>
      </c>
      <c r="M3719" s="571">
        <v>0.207543475809744</v>
      </c>
      <c r="N3719" s="572">
        <v>1.0059310344827588</v>
      </c>
      <c r="O3719" s="668" t="s">
        <v>382</v>
      </c>
      <c r="P3719" s="668" t="s">
        <v>83</v>
      </c>
      <c r="Q3719" s="574" t="s">
        <v>12313</v>
      </c>
      <c r="R3719" s="574" t="s">
        <v>12314</v>
      </c>
      <c r="S3719" s="574" t="s">
        <v>12315</v>
      </c>
      <c r="T3719" s="574" t="s">
        <v>12848</v>
      </c>
      <c r="U3719" s="574" t="s">
        <v>12316</v>
      </c>
      <c r="V3719" s="574" t="s">
        <v>12317</v>
      </c>
      <c r="W3719" s="575" t="s">
        <v>12901</v>
      </c>
      <c r="X3719" s="575" t="s">
        <v>12902</v>
      </c>
      <c r="Y3719" s="576" t="s">
        <v>12898</v>
      </c>
      <c r="Z3719" s="577" t="s">
        <v>12903</v>
      </c>
      <c r="AA3719" s="578" t="s">
        <v>12904</v>
      </c>
      <c r="AE3719"/>
    </row>
    <row r="3720" spans="1:31" s="563" customFormat="1">
      <c r="A3720"/>
      <c r="B3720"/>
      <c r="C3720" s="568">
        <v>2029</v>
      </c>
      <c r="D3720" s="569" t="s">
        <v>102</v>
      </c>
      <c r="E3720" s="569" t="s">
        <v>356</v>
      </c>
      <c r="F3720" s="573" t="s">
        <v>462</v>
      </c>
      <c r="G3720" s="569" t="s">
        <v>42</v>
      </c>
      <c r="H3720" s="569" t="s">
        <v>41</v>
      </c>
      <c r="I3720" s="575" t="s">
        <v>54</v>
      </c>
      <c r="J3720" s="569" t="s">
        <v>77</v>
      </c>
      <c r="K3720" s="569" t="s">
        <v>79</v>
      </c>
      <c r="L3720" s="570">
        <v>1</v>
      </c>
      <c r="M3720" s="571">
        <v>2.8383978862957213</v>
      </c>
      <c r="N3720" s="572">
        <v>154.75862068965517</v>
      </c>
      <c r="O3720" s="668" t="s">
        <v>381</v>
      </c>
      <c r="P3720" s="668" t="s">
        <v>77</v>
      </c>
      <c r="Q3720" s="574" t="s">
        <v>12403</v>
      </c>
      <c r="R3720" s="574" t="s">
        <v>12404</v>
      </c>
      <c r="S3720" s="574" t="s">
        <v>12325</v>
      </c>
      <c r="T3720" s="574" t="s">
        <v>12848</v>
      </c>
      <c r="U3720" s="574" t="s">
        <v>12905</v>
      </c>
      <c r="V3720" s="574" t="s">
        <v>12906</v>
      </c>
      <c r="W3720" s="575" t="s">
        <v>12879</v>
      </c>
      <c r="X3720" s="575" t="s">
        <v>12880</v>
      </c>
      <c r="Y3720" s="576" t="s">
        <v>12907</v>
      </c>
      <c r="Z3720" s="577" t="s">
        <v>12908</v>
      </c>
      <c r="AA3720" s="578" t="s">
        <v>12883</v>
      </c>
      <c r="AE3720"/>
    </row>
    <row r="3721" spans="1:31" s="563" customFormat="1">
      <c r="A3721"/>
      <c r="B3721"/>
      <c r="C3721" s="568">
        <v>2029</v>
      </c>
      <c r="D3721" s="569" t="s">
        <v>102</v>
      </c>
      <c r="E3721" s="569" t="s">
        <v>356</v>
      </c>
      <c r="F3721" s="573" t="s">
        <v>462</v>
      </c>
      <c r="G3721" s="569" t="s">
        <v>42</v>
      </c>
      <c r="H3721" s="569" t="s">
        <v>41</v>
      </c>
      <c r="I3721" s="575" t="s">
        <v>54</v>
      </c>
      <c r="J3721" s="569" t="s">
        <v>349</v>
      </c>
      <c r="K3721" s="569" t="s">
        <v>79</v>
      </c>
      <c r="L3721" s="570">
        <v>1</v>
      </c>
      <c r="M3721" s="571">
        <v>1.4774597142825197</v>
      </c>
      <c r="N3721" s="572">
        <v>198</v>
      </c>
      <c r="O3721" s="668" t="s">
        <v>151</v>
      </c>
      <c r="P3721" s="668" t="s">
        <v>349</v>
      </c>
      <c r="Q3721" s="574" t="s">
        <v>12403</v>
      </c>
      <c r="R3721" s="574" t="s">
        <v>12404</v>
      </c>
      <c r="S3721" s="574" t="s">
        <v>12341</v>
      </c>
      <c r="T3721" s="574" t="s">
        <v>12848</v>
      </c>
      <c r="U3721" s="574" t="s">
        <v>12909</v>
      </c>
      <c r="V3721" s="574" t="s">
        <v>12910</v>
      </c>
      <c r="W3721" s="575" t="s">
        <v>12879</v>
      </c>
      <c r="X3721" s="575" t="s">
        <v>12880</v>
      </c>
      <c r="Y3721" s="576" t="s">
        <v>12911</v>
      </c>
      <c r="Z3721" s="577" t="s">
        <v>12912</v>
      </c>
      <c r="AA3721" s="578" t="s">
        <v>12883</v>
      </c>
      <c r="AE3721"/>
    </row>
    <row r="3722" spans="1:31" s="563" customFormat="1">
      <c r="A3722"/>
      <c r="B3722"/>
      <c r="C3722" s="568">
        <v>2029</v>
      </c>
      <c r="D3722" s="569" t="s">
        <v>102</v>
      </c>
      <c r="E3722" s="569" t="s">
        <v>356</v>
      </c>
      <c r="F3722" s="573" t="s">
        <v>462</v>
      </c>
      <c r="G3722" s="569" t="s">
        <v>42</v>
      </c>
      <c r="H3722" s="569" t="s">
        <v>41</v>
      </c>
      <c r="I3722" s="575" t="s">
        <v>54</v>
      </c>
      <c r="J3722" s="569" t="s">
        <v>76</v>
      </c>
      <c r="K3722" s="569" t="s">
        <v>79</v>
      </c>
      <c r="L3722" s="570">
        <v>1</v>
      </c>
      <c r="M3722" s="571">
        <v>2.6270335908078216E-2</v>
      </c>
      <c r="N3722" s="572">
        <v>31.68</v>
      </c>
      <c r="O3722" s="668" t="s">
        <v>151</v>
      </c>
      <c r="P3722" s="668" t="s">
        <v>76</v>
      </c>
      <c r="Q3722" s="574" t="s">
        <v>12403</v>
      </c>
      <c r="R3722" s="574" t="s">
        <v>12404</v>
      </c>
      <c r="S3722" s="574" t="s">
        <v>12349</v>
      </c>
      <c r="T3722" s="574" t="s">
        <v>12848</v>
      </c>
      <c r="U3722" s="574" t="s">
        <v>12756</v>
      </c>
      <c r="V3722" s="574" t="s">
        <v>12913</v>
      </c>
      <c r="W3722" s="575" t="s">
        <v>12879</v>
      </c>
      <c r="X3722" s="575" t="s">
        <v>12880</v>
      </c>
      <c r="Y3722" s="576" t="s">
        <v>12914</v>
      </c>
      <c r="Z3722" s="577" t="s">
        <v>12915</v>
      </c>
      <c r="AA3722" s="578" t="s">
        <v>12883</v>
      </c>
      <c r="AE3722"/>
    </row>
    <row r="3723" spans="1:31" s="563" customFormat="1">
      <c r="A3723"/>
      <c r="B3723"/>
      <c r="C3723" s="568">
        <v>2029</v>
      </c>
      <c r="D3723" s="569" t="s">
        <v>102</v>
      </c>
      <c r="E3723" s="569" t="s">
        <v>356</v>
      </c>
      <c r="F3723" s="573" t="s">
        <v>462</v>
      </c>
      <c r="G3723" s="569" t="s">
        <v>42</v>
      </c>
      <c r="H3723" s="569" t="s">
        <v>41</v>
      </c>
      <c r="I3723" s="575" t="s">
        <v>54</v>
      </c>
      <c r="J3723" s="569" t="s">
        <v>74</v>
      </c>
      <c r="K3723" s="569" t="s">
        <v>468</v>
      </c>
      <c r="L3723" s="570">
        <v>0.9</v>
      </c>
      <c r="M3723" s="571">
        <v>0.29684819346058811</v>
      </c>
      <c r="N3723" s="572">
        <v>305.48571428571427</v>
      </c>
      <c r="O3723" s="668" t="s">
        <v>151</v>
      </c>
      <c r="P3723" s="668" t="s">
        <v>74</v>
      </c>
      <c r="Q3723" s="574" t="s">
        <v>12292</v>
      </c>
      <c r="R3723" s="574" t="s">
        <v>12293</v>
      </c>
      <c r="S3723" s="574" t="s">
        <v>12362</v>
      </c>
      <c r="T3723" s="574" t="s">
        <v>12848</v>
      </c>
      <c r="U3723" s="574" t="s">
        <v>12916</v>
      </c>
      <c r="V3723" s="574" t="s">
        <v>12917</v>
      </c>
      <c r="W3723" s="575" t="s">
        <v>12918</v>
      </c>
      <c r="X3723" s="575" t="s">
        <v>12919</v>
      </c>
      <c r="Y3723" s="576" t="s">
        <v>12920</v>
      </c>
      <c r="Z3723" s="577" t="s">
        <v>12921</v>
      </c>
      <c r="AA3723" s="578" t="s">
        <v>12922</v>
      </c>
      <c r="AE3723"/>
    </row>
    <row r="3724" spans="1:31" s="563" customFormat="1">
      <c r="A3724"/>
      <c r="B3724"/>
      <c r="C3724" s="568">
        <v>2029</v>
      </c>
      <c r="D3724" s="569" t="s">
        <v>102</v>
      </c>
      <c r="E3724" s="569" t="s">
        <v>356</v>
      </c>
      <c r="F3724" s="573" t="s">
        <v>462</v>
      </c>
      <c r="G3724" s="569" t="s">
        <v>42</v>
      </c>
      <c r="H3724" s="569" t="s">
        <v>41</v>
      </c>
      <c r="I3724" s="575" t="s">
        <v>54</v>
      </c>
      <c r="J3724" s="569" t="s">
        <v>74</v>
      </c>
      <c r="K3724" s="569" t="s">
        <v>104</v>
      </c>
      <c r="L3724" s="570">
        <v>0.1</v>
      </c>
      <c r="M3724" s="571">
        <v>3.298313260673201E-2</v>
      </c>
      <c r="N3724" s="572">
        <v>33.942857142857136</v>
      </c>
      <c r="O3724" s="668" t="s">
        <v>151</v>
      </c>
      <c r="P3724" s="668" t="s">
        <v>74</v>
      </c>
      <c r="Q3724" s="574" t="s">
        <v>12305</v>
      </c>
      <c r="R3724" s="574" t="s">
        <v>12306</v>
      </c>
      <c r="S3724" s="574" t="s">
        <v>12362</v>
      </c>
      <c r="T3724" s="574" t="s">
        <v>12848</v>
      </c>
      <c r="U3724" s="574" t="s">
        <v>12760</v>
      </c>
      <c r="V3724" s="574" t="s">
        <v>12923</v>
      </c>
      <c r="W3724" s="575" t="s">
        <v>12889</v>
      </c>
      <c r="X3724" s="575" t="s">
        <v>12890</v>
      </c>
      <c r="Y3724" s="576" t="s">
        <v>12920</v>
      </c>
      <c r="Z3724" s="577" t="s">
        <v>12924</v>
      </c>
      <c r="AA3724" s="578" t="s">
        <v>12893</v>
      </c>
      <c r="AE3724"/>
    </row>
    <row r="3725" spans="1:31" s="563" customFormat="1">
      <c r="A3725"/>
      <c r="B3725"/>
      <c r="C3725" s="568">
        <v>2029</v>
      </c>
      <c r="D3725" s="569" t="s">
        <v>102</v>
      </c>
      <c r="E3725" s="569" t="s">
        <v>356</v>
      </c>
      <c r="F3725" s="573" t="s">
        <v>462</v>
      </c>
      <c r="G3725" s="569" t="s">
        <v>42</v>
      </c>
      <c r="H3725" s="569" t="s">
        <v>41</v>
      </c>
      <c r="I3725" s="575" t="s">
        <v>54</v>
      </c>
      <c r="J3725" s="569" t="s">
        <v>351</v>
      </c>
      <c r="K3725" s="569" t="s">
        <v>100</v>
      </c>
      <c r="L3725" s="570">
        <v>0.1</v>
      </c>
      <c r="M3725" s="571">
        <v>8.5816053934255981E-2</v>
      </c>
      <c r="N3725" s="572">
        <v>0.44880000000000003</v>
      </c>
      <c r="O3725" s="668" t="s">
        <v>151</v>
      </c>
      <c r="P3725" s="668" t="s">
        <v>351</v>
      </c>
      <c r="Q3725" s="574" t="s">
        <v>12370</v>
      </c>
      <c r="R3725" s="574" t="s">
        <v>12371</v>
      </c>
      <c r="S3725" s="574" t="s">
        <v>12372</v>
      </c>
      <c r="T3725" s="574" t="s">
        <v>12848</v>
      </c>
      <c r="U3725" s="574" t="s">
        <v>12373</v>
      </c>
      <c r="V3725" s="574" t="s">
        <v>12374</v>
      </c>
      <c r="W3725" s="575" t="s">
        <v>12925</v>
      </c>
      <c r="X3725" s="575" t="s">
        <v>12926</v>
      </c>
      <c r="Y3725" s="576" t="s">
        <v>12927</v>
      </c>
      <c r="Z3725" s="577" t="s">
        <v>12928</v>
      </c>
      <c r="AA3725" s="578" t="s">
        <v>12929</v>
      </c>
      <c r="AE3725"/>
    </row>
    <row r="3726" spans="1:31" s="563" customFormat="1">
      <c r="A3726"/>
      <c r="B3726"/>
      <c r="C3726" s="568">
        <v>2029</v>
      </c>
      <c r="D3726" s="569" t="s">
        <v>102</v>
      </c>
      <c r="E3726" s="569" t="s">
        <v>356</v>
      </c>
      <c r="F3726" s="573" t="s">
        <v>462</v>
      </c>
      <c r="G3726" s="569" t="s">
        <v>42</v>
      </c>
      <c r="H3726" s="569" t="s">
        <v>41</v>
      </c>
      <c r="I3726" s="575" t="s">
        <v>54</v>
      </c>
      <c r="J3726" s="569" t="s">
        <v>351</v>
      </c>
      <c r="K3726" s="569" t="s">
        <v>470</v>
      </c>
      <c r="L3726" s="570">
        <v>0.9</v>
      </c>
      <c r="M3726" s="571">
        <v>0.77234448540830369</v>
      </c>
      <c r="N3726" s="572">
        <v>4.0392000000000001</v>
      </c>
      <c r="O3726" s="668" t="s">
        <v>151</v>
      </c>
      <c r="P3726" s="668" t="s">
        <v>351</v>
      </c>
      <c r="Q3726" s="574" t="s">
        <v>12458</v>
      </c>
      <c r="R3726" s="574" t="s">
        <v>12459</v>
      </c>
      <c r="S3726" s="574" t="s">
        <v>12372</v>
      </c>
      <c r="T3726" s="574" t="s">
        <v>12848</v>
      </c>
      <c r="U3726" s="574" t="s">
        <v>12460</v>
      </c>
      <c r="V3726" s="574" t="s">
        <v>12461</v>
      </c>
      <c r="W3726" s="575" t="s">
        <v>12896</v>
      </c>
      <c r="X3726" s="575" t="s">
        <v>12897</v>
      </c>
      <c r="Y3726" s="576" t="s">
        <v>12927</v>
      </c>
      <c r="Z3726" s="577" t="s">
        <v>12930</v>
      </c>
      <c r="AA3726" s="578" t="s">
        <v>12900</v>
      </c>
      <c r="AE3726"/>
    </row>
    <row r="3727" spans="1:31" s="563" customFormat="1">
      <c r="A3727"/>
      <c r="B3727"/>
      <c r="C3727" s="568">
        <v>2029</v>
      </c>
      <c r="D3727" s="569" t="s">
        <v>102</v>
      </c>
      <c r="E3727" s="569" t="s">
        <v>356</v>
      </c>
      <c r="F3727" s="573" t="s">
        <v>462</v>
      </c>
      <c r="G3727" s="569" t="s">
        <v>42</v>
      </c>
      <c r="H3727" s="569" t="s">
        <v>41</v>
      </c>
      <c r="I3727" s="575" t="s">
        <v>54</v>
      </c>
      <c r="J3727" s="569" t="s">
        <v>67</v>
      </c>
      <c r="K3727" s="569" t="s">
        <v>470</v>
      </c>
      <c r="L3727" s="570">
        <v>0.9</v>
      </c>
      <c r="M3727" s="571">
        <v>0.95639778751523596</v>
      </c>
      <c r="N3727" s="572">
        <v>5.7963956043956051</v>
      </c>
      <c r="O3727" s="668" t="s">
        <v>382</v>
      </c>
      <c r="P3727" s="668" t="s">
        <v>67</v>
      </c>
      <c r="Q3727" s="574" t="s">
        <v>12458</v>
      </c>
      <c r="R3727" s="574" t="s">
        <v>12459</v>
      </c>
      <c r="S3727" s="574" t="s">
        <v>12380</v>
      </c>
      <c r="T3727" s="574" t="s">
        <v>12848</v>
      </c>
      <c r="U3727" s="574" t="s">
        <v>12573</v>
      </c>
      <c r="V3727" s="574" t="s">
        <v>12931</v>
      </c>
      <c r="W3727" s="575" t="s">
        <v>12896</v>
      </c>
      <c r="X3727" s="575" t="s">
        <v>12897</v>
      </c>
      <c r="Y3727" s="576" t="s">
        <v>12932</v>
      </c>
      <c r="Z3727" s="577" t="s">
        <v>12933</v>
      </c>
      <c r="AA3727" s="578" t="s">
        <v>12900</v>
      </c>
      <c r="AE3727"/>
    </row>
    <row r="3728" spans="1:31" s="563" customFormat="1">
      <c r="A3728"/>
      <c r="B3728"/>
      <c r="C3728" s="568">
        <v>2029</v>
      </c>
      <c r="D3728" s="569" t="s">
        <v>102</v>
      </c>
      <c r="E3728" s="569" t="s">
        <v>356</v>
      </c>
      <c r="F3728" s="573" t="s">
        <v>462</v>
      </c>
      <c r="G3728" s="569" t="s">
        <v>42</v>
      </c>
      <c r="H3728" s="569" t="s">
        <v>41</v>
      </c>
      <c r="I3728" s="575" t="s">
        <v>54</v>
      </c>
      <c r="J3728" s="569" t="s">
        <v>67</v>
      </c>
      <c r="K3728" s="569" t="s">
        <v>81</v>
      </c>
      <c r="L3728" s="570">
        <v>0.1</v>
      </c>
      <c r="M3728" s="571">
        <v>0.10626642083502623</v>
      </c>
      <c r="N3728" s="572">
        <v>0.64404395604395615</v>
      </c>
      <c r="O3728" s="668" t="s">
        <v>382</v>
      </c>
      <c r="P3728" s="668" t="s">
        <v>67</v>
      </c>
      <c r="Q3728" s="574" t="s">
        <v>12313</v>
      </c>
      <c r="R3728" s="574" t="s">
        <v>12314</v>
      </c>
      <c r="S3728" s="574" t="s">
        <v>12380</v>
      </c>
      <c r="T3728" s="574" t="s">
        <v>12848</v>
      </c>
      <c r="U3728" s="574" t="s">
        <v>12381</v>
      </c>
      <c r="V3728" s="574" t="s">
        <v>12382</v>
      </c>
      <c r="W3728" s="575" t="s">
        <v>12901</v>
      </c>
      <c r="X3728" s="575" t="s">
        <v>12902</v>
      </c>
      <c r="Y3728" s="576" t="s">
        <v>12932</v>
      </c>
      <c r="Z3728" s="577" t="s">
        <v>12934</v>
      </c>
      <c r="AA3728" s="578" t="s">
        <v>12904</v>
      </c>
      <c r="AE3728"/>
    </row>
    <row r="3729" spans="1:31" s="563" customFormat="1">
      <c r="A3729"/>
      <c r="B3729"/>
      <c r="C3729" s="568">
        <v>2029</v>
      </c>
      <c r="D3729" s="569" t="s">
        <v>102</v>
      </c>
      <c r="E3729" s="569" t="s">
        <v>356</v>
      </c>
      <c r="F3729" s="573" t="s">
        <v>462</v>
      </c>
      <c r="G3729" s="569" t="s">
        <v>42</v>
      </c>
      <c r="H3729" s="569" t="s">
        <v>41</v>
      </c>
      <c r="I3729" s="575" t="s">
        <v>54</v>
      </c>
      <c r="J3729" s="569" t="s">
        <v>66</v>
      </c>
      <c r="K3729" s="569" t="s">
        <v>310</v>
      </c>
      <c r="L3729" s="570">
        <v>0.1</v>
      </c>
      <c r="M3729" s="571">
        <v>0.28299650505786667</v>
      </c>
      <c r="N3729" s="572">
        <v>16.101098901098901</v>
      </c>
      <c r="O3729" s="668" t="s">
        <v>381</v>
      </c>
      <c r="P3729" s="668" t="s">
        <v>66</v>
      </c>
      <c r="Q3729" s="574" t="s">
        <v>12395</v>
      </c>
      <c r="R3729" s="574" t="s">
        <v>12396</v>
      </c>
      <c r="S3729" s="574" t="s">
        <v>12387</v>
      </c>
      <c r="T3729" s="574" t="s">
        <v>12848</v>
      </c>
      <c r="U3729" s="574" t="s">
        <v>12397</v>
      </c>
      <c r="V3729" s="574" t="s">
        <v>12398</v>
      </c>
      <c r="W3729" s="575" t="s">
        <v>12935</v>
      </c>
      <c r="X3729" s="575" t="s">
        <v>12936</v>
      </c>
      <c r="Y3729" s="576" t="s">
        <v>12937</v>
      </c>
      <c r="Z3729" s="577" t="s">
        <v>12938</v>
      </c>
      <c r="AA3729" s="578" t="s">
        <v>12939</v>
      </c>
      <c r="AE3729"/>
    </row>
    <row r="3730" spans="1:31" s="563" customFormat="1">
      <c r="A3730"/>
      <c r="B3730"/>
      <c r="C3730" s="568">
        <v>2029</v>
      </c>
      <c r="D3730" s="569" t="s">
        <v>102</v>
      </c>
      <c r="E3730" s="569" t="s">
        <v>356</v>
      </c>
      <c r="F3730" s="573" t="s">
        <v>462</v>
      </c>
      <c r="G3730" s="569" t="s">
        <v>42</v>
      </c>
      <c r="H3730" s="569" t="s">
        <v>41</v>
      </c>
      <c r="I3730" s="575" t="s">
        <v>54</v>
      </c>
      <c r="J3730" s="569" t="s">
        <v>66</v>
      </c>
      <c r="K3730" s="569" t="s">
        <v>470</v>
      </c>
      <c r="L3730" s="570">
        <v>0.9</v>
      </c>
      <c r="M3730" s="571">
        <v>2.5469685455208002</v>
      </c>
      <c r="N3730" s="572">
        <v>144.90989010989011</v>
      </c>
      <c r="O3730" s="668" t="s">
        <v>381</v>
      </c>
      <c r="P3730" s="668" t="s">
        <v>66</v>
      </c>
      <c r="Q3730" s="574" t="s">
        <v>12458</v>
      </c>
      <c r="R3730" s="574" t="s">
        <v>12459</v>
      </c>
      <c r="S3730" s="574" t="s">
        <v>12387</v>
      </c>
      <c r="T3730" s="574" t="s">
        <v>12848</v>
      </c>
      <c r="U3730" s="574" t="s">
        <v>12940</v>
      </c>
      <c r="V3730" s="574" t="s">
        <v>12941</v>
      </c>
      <c r="W3730" s="575" t="s">
        <v>12896</v>
      </c>
      <c r="X3730" s="575" t="s">
        <v>12897</v>
      </c>
      <c r="Y3730" s="576" t="s">
        <v>12937</v>
      </c>
      <c r="Z3730" s="577" t="s">
        <v>12942</v>
      </c>
      <c r="AA3730" s="578" t="s">
        <v>12900</v>
      </c>
      <c r="AE3730"/>
    </row>
    <row r="3731" spans="1:31" s="563" customFormat="1">
      <c r="A3731"/>
      <c r="B3731"/>
      <c r="C3731" s="568">
        <v>2029</v>
      </c>
      <c r="D3731" s="569" t="s">
        <v>102</v>
      </c>
      <c r="E3731" s="569" t="s">
        <v>356</v>
      </c>
      <c r="F3731" s="573" t="s">
        <v>462</v>
      </c>
      <c r="G3731" s="569" t="s">
        <v>42</v>
      </c>
      <c r="H3731" s="569" t="s">
        <v>41</v>
      </c>
      <c r="I3731" s="575" t="s">
        <v>54</v>
      </c>
      <c r="J3731" s="569" t="s">
        <v>348</v>
      </c>
      <c r="K3731" s="569" t="s">
        <v>471</v>
      </c>
      <c r="L3731" s="570">
        <v>0.4</v>
      </c>
      <c r="M3731" s="571">
        <v>1.0296074118830032</v>
      </c>
      <c r="N3731" s="572">
        <v>137.28</v>
      </c>
      <c r="O3731" s="668" t="s">
        <v>151</v>
      </c>
      <c r="P3731" s="668" t="s">
        <v>348</v>
      </c>
      <c r="Q3731" s="574" t="s">
        <v>12722</v>
      </c>
      <c r="R3731" s="574" t="s">
        <v>12943</v>
      </c>
      <c r="S3731" s="574" t="s">
        <v>12411</v>
      </c>
      <c r="T3731" s="574" t="s">
        <v>12848</v>
      </c>
      <c r="U3731" s="574" t="s">
        <v>12781</v>
      </c>
      <c r="V3731" s="574" t="s">
        <v>12944</v>
      </c>
      <c r="W3731" s="575" t="s">
        <v>12945</v>
      </c>
      <c r="X3731" s="575" t="s">
        <v>12946</v>
      </c>
      <c r="Y3731" s="576" t="s">
        <v>12947</v>
      </c>
      <c r="Z3731" s="577" t="s">
        <v>12948</v>
      </c>
      <c r="AA3731" s="578" t="s">
        <v>12949</v>
      </c>
      <c r="AE3731"/>
    </row>
    <row r="3732" spans="1:31" s="563" customFormat="1">
      <c r="A3732"/>
      <c r="B3732"/>
      <c r="C3732" s="568">
        <v>2029</v>
      </c>
      <c r="D3732" s="569" t="s">
        <v>102</v>
      </c>
      <c r="E3732" s="569" t="s">
        <v>356</v>
      </c>
      <c r="F3732" s="573" t="s">
        <v>462</v>
      </c>
      <c r="G3732" s="569" t="s">
        <v>42</v>
      </c>
      <c r="H3732" s="569" t="s">
        <v>41</v>
      </c>
      <c r="I3732" s="575" t="s">
        <v>54</v>
      </c>
      <c r="J3732" s="569" t="s">
        <v>348</v>
      </c>
      <c r="K3732" s="569" t="s">
        <v>469</v>
      </c>
      <c r="L3732" s="570">
        <v>0.6</v>
      </c>
      <c r="M3732" s="571">
        <v>1.5444111178245048</v>
      </c>
      <c r="N3732" s="572">
        <v>205.92000000000002</v>
      </c>
      <c r="O3732" s="668" t="s">
        <v>151</v>
      </c>
      <c r="P3732" s="668" t="s">
        <v>348</v>
      </c>
      <c r="Q3732" s="574" t="s">
        <v>12323</v>
      </c>
      <c r="R3732" s="574" t="s">
        <v>12324</v>
      </c>
      <c r="S3732" s="574" t="s">
        <v>12411</v>
      </c>
      <c r="T3732" s="574" t="s">
        <v>12848</v>
      </c>
      <c r="U3732" s="574" t="s">
        <v>12412</v>
      </c>
      <c r="V3732" s="574" t="s">
        <v>12413</v>
      </c>
      <c r="W3732" s="575" t="s">
        <v>12950</v>
      </c>
      <c r="X3732" s="575" t="s">
        <v>12951</v>
      </c>
      <c r="Y3732" s="576" t="s">
        <v>12947</v>
      </c>
      <c r="Z3732" s="577" t="s">
        <v>12952</v>
      </c>
      <c r="AA3732" s="578" t="s">
        <v>12953</v>
      </c>
      <c r="AE3732"/>
    </row>
    <row r="3733" spans="1:31" s="563" customFormat="1">
      <c r="A3733"/>
      <c r="B3733"/>
      <c r="C3733" s="568">
        <v>2029</v>
      </c>
      <c r="D3733" s="569" t="s">
        <v>102</v>
      </c>
      <c r="E3733" s="569" t="s">
        <v>337</v>
      </c>
      <c r="F3733" s="573" t="s">
        <v>141</v>
      </c>
      <c r="G3733" s="569" t="s">
        <v>42</v>
      </c>
      <c r="H3733" s="569" t="s">
        <v>41</v>
      </c>
      <c r="I3733" s="575" t="s">
        <v>54</v>
      </c>
      <c r="J3733" s="569" t="s">
        <v>352</v>
      </c>
      <c r="K3733" s="569" t="s">
        <v>346</v>
      </c>
      <c r="L3733" s="570">
        <v>1</v>
      </c>
      <c r="M3733" s="571">
        <v>4.365204511036378</v>
      </c>
      <c r="N3733" s="572">
        <v>189.58457500000003</v>
      </c>
      <c r="O3733" s="668" t="s">
        <v>151</v>
      </c>
      <c r="P3733" s="668" t="s">
        <v>352</v>
      </c>
      <c r="Q3733" s="574" t="s">
        <v>12228</v>
      </c>
      <c r="R3733" s="574" t="s">
        <v>12478</v>
      </c>
      <c r="S3733" s="574" t="s">
        <v>12230</v>
      </c>
      <c r="T3733" s="574" t="s">
        <v>12848</v>
      </c>
      <c r="U3733" s="574" t="s">
        <v>12232</v>
      </c>
      <c r="V3733" s="574" t="s">
        <v>12479</v>
      </c>
      <c r="W3733" s="575" t="s">
        <v>12849</v>
      </c>
      <c r="X3733" s="575" t="s">
        <v>12954</v>
      </c>
      <c r="Y3733" s="576" t="s">
        <v>12851</v>
      </c>
      <c r="Z3733" s="577" t="s">
        <v>12955</v>
      </c>
      <c r="AA3733" s="578" t="s">
        <v>12956</v>
      </c>
      <c r="AE3733"/>
    </row>
    <row r="3734" spans="1:31" s="563" customFormat="1">
      <c r="A3734"/>
      <c r="B3734"/>
      <c r="C3734" s="568">
        <v>2029</v>
      </c>
      <c r="D3734" s="569" t="s">
        <v>102</v>
      </c>
      <c r="E3734" s="569" t="s">
        <v>337</v>
      </c>
      <c r="F3734" s="573" t="s">
        <v>141</v>
      </c>
      <c r="G3734" s="569" t="s">
        <v>42</v>
      </c>
      <c r="H3734" s="569" t="s">
        <v>41</v>
      </c>
      <c r="I3734" s="575" t="s">
        <v>54</v>
      </c>
      <c r="J3734" s="569" t="s">
        <v>116</v>
      </c>
      <c r="K3734" s="569" t="s">
        <v>111</v>
      </c>
      <c r="L3734" s="570">
        <v>0.1</v>
      </c>
      <c r="M3734" s="571">
        <v>0.29576748377187217</v>
      </c>
      <c r="N3734" s="572">
        <v>1.2364211413043482</v>
      </c>
      <c r="O3734" s="668" t="s">
        <v>382</v>
      </c>
      <c r="P3734" s="668" t="s">
        <v>116</v>
      </c>
      <c r="Q3734" s="574" t="s">
        <v>12354</v>
      </c>
      <c r="R3734" s="574" t="s">
        <v>12551</v>
      </c>
      <c r="S3734" s="574" t="s">
        <v>12241</v>
      </c>
      <c r="T3734" s="574" t="s">
        <v>12848</v>
      </c>
      <c r="U3734" s="574" t="s">
        <v>12854</v>
      </c>
      <c r="V3734" s="574" t="s">
        <v>12957</v>
      </c>
      <c r="W3734" s="575" t="s">
        <v>12856</v>
      </c>
      <c r="X3734" s="575" t="s">
        <v>12958</v>
      </c>
      <c r="Y3734" s="576" t="s">
        <v>12858</v>
      </c>
      <c r="Z3734" s="577" t="s">
        <v>12959</v>
      </c>
      <c r="AA3734" s="578" t="s">
        <v>12960</v>
      </c>
      <c r="AE3734"/>
    </row>
    <row r="3735" spans="1:31" s="563" customFormat="1">
      <c r="A3735"/>
      <c r="B3735"/>
      <c r="C3735" s="568">
        <v>2029</v>
      </c>
      <c r="D3735" s="569" t="s">
        <v>102</v>
      </c>
      <c r="E3735" s="569" t="s">
        <v>337</v>
      </c>
      <c r="F3735" s="573" t="s">
        <v>141</v>
      </c>
      <c r="G3735" s="569" t="s">
        <v>42</v>
      </c>
      <c r="H3735" s="569" t="s">
        <v>41</v>
      </c>
      <c r="I3735" s="575" t="s">
        <v>54</v>
      </c>
      <c r="J3735" s="569" t="s">
        <v>116</v>
      </c>
      <c r="K3735" s="569" t="s">
        <v>466</v>
      </c>
      <c r="L3735" s="570">
        <v>0.9</v>
      </c>
      <c r="M3735" s="571">
        <v>2.661907353946849</v>
      </c>
      <c r="N3735" s="572">
        <v>11.127790271739132</v>
      </c>
      <c r="O3735" s="668" t="s">
        <v>382</v>
      </c>
      <c r="P3735" s="668" t="s">
        <v>116</v>
      </c>
      <c r="Q3735" s="574" t="s">
        <v>12249</v>
      </c>
      <c r="R3735" s="574" t="s">
        <v>12488</v>
      </c>
      <c r="S3735" s="574" t="s">
        <v>12241</v>
      </c>
      <c r="T3735" s="574" t="s">
        <v>12848</v>
      </c>
      <c r="U3735" s="574" t="s">
        <v>12251</v>
      </c>
      <c r="V3735" s="574" t="s">
        <v>12489</v>
      </c>
      <c r="W3735" s="575" t="s">
        <v>12961</v>
      </c>
      <c r="X3735" s="575" t="s">
        <v>12962</v>
      </c>
      <c r="Y3735" s="576" t="s">
        <v>12858</v>
      </c>
      <c r="Z3735" s="577" t="s">
        <v>12963</v>
      </c>
      <c r="AA3735" s="578" t="s">
        <v>12964</v>
      </c>
      <c r="AE3735"/>
    </row>
    <row r="3736" spans="1:31" s="563" customFormat="1">
      <c r="A3736"/>
      <c r="B3736"/>
      <c r="C3736" s="568">
        <v>2029</v>
      </c>
      <c r="D3736" s="569" t="s">
        <v>102</v>
      </c>
      <c r="E3736" s="569" t="s">
        <v>337</v>
      </c>
      <c r="F3736" s="573" t="s">
        <v>141</v>
      </c>
      <c r="G3736" s="569" t="s">
        <v>42</v>
      </c>
      <c r="H3736" s="569" t="s">
        <v>41</v>
      </c>
      <c r="I3736" s="575" t="s">
        <v>54</v>
      </c>
      <c r="J3736" s="569" t="s">
        <v>109</v>
      </c>
      <c r="K3736" s="569" t="s">
        <v>111</v>
      </c>
      <c r="L3736" s="570">
        <v>0.2</v>
      </c>
      <c r="M3736" s="571">
        <v>1.365814573844228</v>
      </c>
      <c r="N3736" s="572">
        <v>49.456845652173925</v>
      </c>
      <c r="O3736" s="668" t="s">
        <v>381</v>
      </c>
      <c r="P3736" s="668" t="s">
        <v>109</v>
      </c>
      <c r="Q3736" s="574" t="s">
        <v>12354</v>
      </c>
      <c r="R3736" s="574" t="s">
        <v>12551</v>
      </c>
      <c r="S3736" s="574" t="s">
        <v>12259</v>
      </c>
      <c r="T3736" s="574" t="s">
        <v>12848</v>
      </c>
      <c r="U3736" s="574" t="s">
        <v>12696</v>
      </c>
      <c r="V3736" s="574" t="s">
        <v>12697</v>
      </c>
      <c r="W3736" s="575" t="s">
        <v>12856</v>
      </c>
      <c r="X3736" s="575" t="s">
        <v>12958</v>
      </c>
      <c r="Y3736" s="576" t="s">
        <v>12868</v>
      </c>
      <c r="Z3736" s="577" t="s">
        <v>12965</v>
      </c>
      <c r="AA3736" s="578" t="s">
        <v>12960</v>
      </c>
      <c r="AE3736"/>
    </row>
    <row r="3737" spans="1:31" s="563" customFormat="1">
      <c r="A3737"/>
      <c r="B3737"/>
      <c r="C3737" s="568">
        <v>2029</v>
      </c>
      <c r="D3737" s="569" t="s">
        <v>102</v>
      </c>
      <c r="E3737" s="569" t="s">
        <v>337</v>
      </c>
      <c r="F3737" s="573" t="s">
        <v>141</v>
      </c>
      <c r="G3737" s="569" t="s">
        <v>42</v>
      </c>
      <c r="H3737" s="569" t="s">
        <v>41</v>
      </c>
      <c r="I3737" s="575" t="s">
        <v>54</v>
      </c>
      <c r="J3737" s="569" t="s">
        <v>109</v>
      </c>
      <c r="K3737" s="569" t="s">
        <v>474</v>
      </c>
      <c r="L3737" s="570">
        <v>0.8</v>
      </c>
      <c r="M3737" s="571">
        <v>5.463258295376912</v>
      </c>
      <c r="N3737" s="572">
        <v>197.8273826086957</v>
      </c>
      <c r="O3737" s="668" t="s">
        <v>381</v>
      </c>
      <c r="P3737" s="668" t="s">
        <v>109</v>
      </c>
      <c r="Q3737" s="574" t="s">
        <v>12870</v>
      </c>
      <c r="R3737" s="574" t="s">
        <v>12966</v>
      </c>
      <c r="S3737" s="574" t="s">
        <v>12259</v>
      </c>
      <c r="T3737" s="574" t="s">
        <v>12848</v>
      </c>
      <c r="U3737" s="574" t="s">
        <v>12872</v>
      </c>
      <c r="V3737" s="574" t="s">
        <v>12967</v>
      </c>
      <c r="W3737" s="575" t="s">
        <v>12874</v>
      </c>
      <c r="X3737" s="575" t="s">
        <v>12968</v>
      </c>
      <c r="Y3737" s="576" t="s">
        <v>12868</v>
      </c>
      <c r="Z3737" s="577" t="s">
        <v>12969</v>
      </c>
      <c r="AA3737" s="578" t="s">
        <v>12970</v>
      </c>
      <c r="AE3737"/>
    </row>
    <row r="3738" spans="1:31" s="563" customFormat="1">
      <c r="A3738"/>
      <c r="B3738"/>
      <c r="C3738" s="568">
        <v>2029</v>
      </c>
      <c r="D3738" s="569" t="s">
        <v>102</v>
      </c>
      <c r="E3738" s="569" t="s">
        <v>337</v>
      </c>
      <c r="F3738" s="573" t="s">
        <v>141</v>
      </c>
      <c r="G3738" s="569" t="s">
        <v>42</v>
      </c>
      <c r="H3738" s="569" t="s">
        <v>41</v>
      </c>
      <c r="I3738" s="575" t="s">
        <v>54</v>
      </c>
      <c r="J3738" s="569" t="s">
        <v>350</v>
      </c>
      <c r="K3738" s="569" t="s">
        <v>79</v>
      </c>
      <c r="L3738" s="570">
        <v>1</v>
      </c>
      <c r="M3738" s="571">
        <v>5.0467498109232292</v>
      </c>
      <c r="N3738" s="572">
        <v>552.95501041666682</v>
      </c>
      <c r="O3738" s="668" t="s">
        <v>151</v>
      </c>
      <c r="P3738" s="668" t="s">
        <v>350</v>
      </c>
      <c r="Q3738" s="574" t="s">
        <v>12403</v>
      </c>
      <c r="R3738" s="574" t="s">
        <v>12560</v>
      </c>
      <c r="S3738" s="574" t="s">
        <v>12269</v>
      </c>
      <c r="T3738" s="574" t="s">
        <v>12848</v>
      </c>
      <c r="U3738" s="574" t="s">
        <v>12712</v>
      </c>
      <c r="V3738" s="574" t="s">
        <v>12713</v>
      </c>
      <c r="W3738" s="575" t="s">
        <v>12879</v>
      </c>
      <c r="X3738" s="575" t="s">
        <v>12971</v>
      </c>
      <c r="Y3738" s="576" t="s">
        <v>12881</v>
      </c>
      <c r="Z3738" s="577" t="s">
        <v>12972</v>
      </c>
      <c r="AA3738" s="578" t="s">
        <v>12973</v>
      </c>
      <c r="AE3738"/>
    </row>
    <row r="3739" spans="1:31" s="563" customFormat="1">
      <c r="A3739"/>
      <c r="B3739"/>
      <c r="C3739" s="568">
        <v>2029</v>
      </c>
      <c r="D3739" s="569" t="s">
        <v>102</v>
      </c>
      <c r="E3739" s="569" t="s">
        <v>337</v>
      </c>
      <c r="F3739" s="573" t="s">
        <v>141</v>
      </c>
      <c r="G3739" s="569" t="s">
        <v>42</v>
      </c>
      <c r="H3739" s="569" t="s">
        <v>41</v>
      </c>
      <c r="I3739" s="575" t="s">
        <v>54</v>
      </c>
      <c r="J3739" s="569" t="s">
        <v>99</v>
      </c>
      <c r="K3739" s="569" t="s">
        <v>79</v>
      </c>
      <c r="L3739" s="570">
        <v>1</v>
      </c>
      <c r="M3739" s="571">
        <v>0.69267424095724173</v>
      </c>
      <c r="N3739" s="572">
        <v>398.12760750000001</v>
      </c>
      <c r="O3739" s="668" t="s">
        <v>151</v>
      </c>
      <c r="P3739" s="668" t="s">
        <v>99</v>
      </c>
      <c r="Q3739" s="574" t="s">
        <v>12403</v>
      </c>
      <c r="R3739" s="574" t="s">
        <v>12560</v>
      </c>
      <c r="S3739" s="574" t="s">
        <v>12279</v>
      </c>
      <c r="T3739" s="574" t="s">
        <v>12848</v>
      </c>
      <c r="U3739" s="574" t="s">
        <v>12718</v>
      </c>
      <c r="V3739" s="574" t="s">
        <v>12719</v>
      </c>
      <c r="W3739" s="575" t="s">
        <v>12879</v>
      </c>
      <c r="X3739" s="575" t="s">
        <v>12971</v>
      </c>
      <c r="Y3739" s="576" t="s">
        <v>12885</v>
      </c>
      <c r="Z3739" s="577" t="s">
        <v>12974</v>
      </c>
      <c r="AA3739" s="578" t="s">
        <v>12973</v>
      </c>
      <c r="AE3739"/>
    </row>
    <row r="3740" spans="1:31" s="563" customFormat="1">
      <c r="A3740"/>
      <c r="B3740"/>
      <c r="C3740" s="568">
        <v>2029</v>
      </c>
      <c r="D3740" s="569" t="s">
        <v>102</v>
      </c>
      <c r="E3740" s="569" t="s">
        <v>337</v>
      </c>
      <c r="F3740" s="573" t="s">
        <v>141</v>
      </c>
      <c r="G3740" s="569" t="s">
        <v>42</v>
      </c>
      <c r="H3740" s="569" t="s">
        <v>41</v>
      </c>
      <c r="I3740" s="575" t="s">
        <v>54</v>
      </c>
      <c r="J3740" s="569" t="s">
        <v>96</v>
      </c>
      <c r="K3740" s="569" t="s">
        <v>79</v>
      </c>
      <c r="L3740" s="570">
        <v>1</v>
      </c>
      <c r="M3740" s="571">
        <v>7.6714189416332457E-2</v>
      </c>
      <c r="N3740" s="572">
        <v>151.66766000000004</v>
      </c>
      <c r="O3740" s="668" t="s">
        <v>151</v>
      </c>
      <c r="P3740" s="668" t="s">
        <v>96</v>
      </c>
      <c r="Q3740" s="574" t="s">
        <v>12403</v>
      </c>
      <c r="R3740" s="574" t="s">
        <v>12560</v>
      </c>
      <c r="S3740" s="574" t="s">
        <v>12287</v>
      </c>
      <c r="T3740" s="574" t="s">
        <v>12848</v>
      </c>
      <c r="U3740" s="574" t="s">
        <v>12795</v>
      </c>
      <c r="V3740" s="574" t="s">
        <v>12975</v>
      </c>
      <c r="W3740" s="575" t="s">
        <v>12879</v>
      </c>
      <c r="X3740" s="575" t="s">
        <v>12971</v>
      </c>
      <c r="Y3740" s="576" t="s">
        <v>12887</v>
      </c>
      <c r="Z3740" s="577" t="s">
        <v>12976</v>
      </c>
      <c r="AA3740" s="578" t="s">
        <v>12973</v>
      </c>
      <c r="AE3740"/>
    </row>
    <row r="3741" spans="1:31" s="563" customFormat="1">
      <c r="A3741"/>
      <c r="B3741"/>
      <c r="C3741" s="568">
        <v>2029</v>
      </c>
      <c r="D3741" s="569" t="s">
        <v>102</v>
      </c>
      <c r="E3741" s="569" t="s">
        <v>337</v>
      </c>
      <c r="F3741" s="573" t="s">
        <v>141</v>
      </c>
      <c r="G3741" s="569" t="s">
        <v>42</v>
      </c>
      <c r="H3741" s="569" t="s">
        <v>41</v>
      </c>
      <c r="I3741" s="575" t="s">
        <v>54</v>
      </c>
      <c r="J3741" s="569" t="s">
        <v>87</v>
      </c>
      <c r="K3741" s="569" t="s">
        <v>104</v>
      </c>
      <c r="L3741" s="570">
        <v>0.2</v>
      </c>
      <c r="M3741" s="571">
        <v>0.75547140751269648</v>
      </c>
      <c r="N3741" s="572">
        <v>36.400238399999999</v>
      </c>
      <c r="O3741" s="668" t="s">
        <v>151</v>
      </c>
      <c r="P3741" s="668" t="s">
        <v>87</v>
      </c>
      <c r="Q3741" s="574" t="s">
        <v>12305</v>
      </c>
      <c r="R3741" s="574" t="s">
        <v>12500</v>
      </c>
      <c r="S3741" s="574" t="s">
        <v>12294</v>
      </c>
      <c r="T3741" s="574" t="s">
        <v>12848</v>
      </c>
      <c r="U3741" s="574" t="s">
        <v>12307</v>
      </c>
      <c r="V3741" s="574" t="s">
        <v>12516</v>
      </c>
      <c r="W3741" s="575" t="s">
        <v>12889</v>
      </c>
      <c r="X3741" s="575" t="s">
        <v>12977</v>
      </c>
      <c r="Y3741" s="576" t="s">
        <v>12891</v>
      </c>
      <c r="Z3741" s="577" t="s">
        <v>12978</v>
      </c>
      <c r="AA3741" s="578" t="s">
        <v>12979</v>
      </c>
      <c r="AE3741"/>
    </row>
    <row r="3742" spans="1:31" s="563" customFormat="1">
      <c r="A3742"/>
      <c r="B3742"/>
      <c r="C3742" s="568">
        <v>2029</v>
      </c>
      <c r="D3742" s="569" t="s">
        <v>102</v>
      </c>
      <c r="E3742" s="569" t="s">
        <v>337</v>
      </c>
      <c r="F3742" s="573" t="s">
        <v>141</v>
      </c>
      <c r="G3742" s="569" t="s">
        <v>42</v>
      </c>
      <c r="H3742" s="569" t="s">
        <v>41</v>
      </c>
      <c r="I3742" s="575" t="s">
        <v>54</v>
      </c>
      <c r="J3742" s="569" t="s">
        <v>87</v>
      </c>
      <c r="K3742" s="569" t="s">
        <v>79</v>
      </c>
      <c r="L3742" s="570">
        <v>0.8</v>
      </c>
      <c r="M3742" s="571">
        <v>3.0218856300507859</v>
      </c>
      <c r="N3742" s="572">
        <v>145.6009536</v>
      </c>
      <c r="O3742" s="668" t="s">
        <v>151</v>
      </c>
      <c r="P3742" s="668" t="s">
        <v>87</v>
      </c>
      <c r="Q3742" s="574" t="s">
        <v>12403</v>
      </c>
      <c r="R3742" s="574" t="s">
        <v>12560</v>
      </c>
      <c r="S3742" s="574" t="s">
        <v>12294</v>
      </c>
      <c r="T3742" s="574" t="s">
        <v>12848</v>
      </c>
      <c r="U3742" s="574" t="s">
        <v>12736</v>
      </c>
      <c r="V3742" s="574" t="s">
        <v>12737</v>
      </c>
      <c r="W3742" s="575" t="s">
        <v>12879</v>
      </c>
      <c r="X3742" s="575" t="s">
        <v>12971</v>
      </c>
      <c r="Y3742" s="576" t="s">
        <v>12891</v>
      </c>
      <c r="Z3742" s="577" t="s">
        <v>12980</v>
      </c>
      <c r="AA3742" s="578" t="s">
        <v>12973</v>
      </c>
      <c r="AE3742"/>
    </row>
    <row r="3743" spans="1:31" s="563" customFormat="1">
      <c r="A3743"/>
      <c r="B3743"/>
      <c r="C3743" s="568">
        <v>2029</v>
      </c>
      <c r="D3743" s="569" t="s">
        <v>102</v>
      </c>
      <c r="E3743" s="569" t="s">
        <v>337</v>
      </c>
      <c r="F3743" s="573" t="s">
        <v>141</v>
      </c>
      <c r="G3743" s="569" t="s">
        <v>42</v>
      </c>
      <c r="H3743" s="569" t="s">
        <v>41</v>
      </c>
      <c r="I3743" s="575" t="s">
        <v>54</v>
      </c>
      <c r="J3743" s="569" t="s">
        <v>83</v>
      </c>
      <c r="K3743" s="569" t="s">
        <v>470</v>
      </c>
      <c r="L3743" s="570">
        <v>1</v>
      </c>
      <c r="M3743" s="571">
        <v>12.899744281851595</v>
      </c>
      <c r="N3743" s="572">
        <v>24.088393058823527</v>
      </c>
      <c r="O3743" s="668" t="s">
        <v>382</v>
      </c>
      <c r="P3743" s="668" t="s">
        <v>83</v>
      </c>
      <c r="Q3743" s="574" t="s">
        <v>12458</v>
      </c>
      <c r="R3743" s="574" t="s">
        <v>12518</v>
      </c>
      <c r="S3743" s="574" t="s">
        <v>12315</v>
      </c>
      <c r="T3743" s="574" t="s">
        <v>12848</v>
      </c>
      <c r="U3743" s="574" t="s">
        <v>12519</v>
      </c>
      <c r="V3743" s="574" t="s">
        <v>12520</v>
      </c>
      <c r="W3743" s="575" t="s">
        <v>12896</v>
      </c>
      <c r="X3743" s="575" t="s">
        <v>12981</v>
      </c>
      <c r="Y3743" s="576" t="s">
        <v>12898</v>
      </c>
      <c r="Z3743" s="577" t="s">
        <v>12982</v>
      </c>
      <c r="AA3743" s="578" t="s">
        <v>12983</v>
      </c>
      <c r="AE3743"/>
    </row>
    <row r="3744" spans="1:31" s="563" customFormat="1">
      <c r="A3744"/>
      <c r="B3744"/>
      <c r="C3744" s="568">
        <v>2029</v>
      </c>
      <c r="D3744" s="569" t="s">
        <v>102</v>
      </c>
      <c r="E3744" s="569" t="s">
        <v>337</v>
      </c>
      <c r="F3744" s="573" t="s">
        <v>141</v>
      </c>
      <c r="G3744" s="569" t="s">
        <v>42</v>
      </c>
      <c r="H3744" s="569" t="s">
        <v>41</v>
      </c>
      <c r="I3744" s="575" t="s">
        <v>54</v>
      </c>
      <c r="J3744" s="569" t="s">
        <v>77</v>
      </c>
      <c r="K3744" s="569" t="s">
        <v>79</v>
      </c>
      <c r="L3744" s="570">
        <v>1</v>
      </c>
      <c r="M3744" s="571">
        <v>10.418812202024329</v>
      </c>
      <c r="N3744" s="572">
        <v>449.71224767441868</v>
      </c>
      <c r="O3744" s="668" t="s">
        <v>381</v>
      </c>
      <c r="P3744" s="668" t="s">
        <v>77</v>
      </c>
      <c r="Q3744" s="574" t="s">
        <v>12403</v>
      </c>
      <c r="R3744" s="574" t="s">
        <v>12560</v>
      </c>
      <c r="S3744" s="574" t="s">
        <v>12325</v>
      </c>
      <c r="T3744" s="574" t="s">
        <v>12848</v>
      </c>
      <c r="U3744" s="574" t="s">
        <v>12905</v>
      </c>
      <c r="V3744" s="574" t="s">
        <v>12984</v>
      </c>
      <c r="W3744" s="575" t="s">
        <v>12879</v>
      </c>
      <c r="X3744" s="575" t="s">
        <v>12971</v>
      </c>
      <c r="Y3744" s="576" t="s">
        <v>12907</v>
      </c>
      <c r="Z3744" s="577" t="s">
        <v>12985</v>
      </c>
      <c r="AA3744" s="578" t="s">
        <v>12973</v>
      </c>
      <c r="AE3744"/>
    </row>
    <row r="3745" spans="1:31" s="563" customFormat="1">
      <c r="A3745"/>
      <c r="B3745"/>
      <c r="C3745" s="568">
        <v>2029</v>
      </c>
      <c r="D3745" s="569" t="s">
        <v>102</v>
      </c>
      <c r="E3745" s="569" t="s">
        <v>337</v>
      </c>
      <c r="F3745" s="573" t="s">
        <v>141</v>
      </c>
      <c r="G3745" s="569" t="s">
        <v>42</v>
      </c>
      <c r="H3745" s="569" t="s">
        <v>41</v>
      </c>
      <c r="I3745" s="575" t="s">
        <v>54</v>
      </c>
      <c r="J3745" s="569" t="s">
        <v>349</v>
      </c>
      <c r="K3745" s="569" t="s">
        <v>79</v>
      </c>
      <c r="L3745" s="570">
        <v>1</v>
      </c>
      <c r="M3745" s="571">
        <v>3.5820057712641016</v>
      </c>
      <c r="N3745" s="572">
        <v>443.18472077922087</v>
      </c>
      <c r="O3745" s="668" t="s">
        <v>151</v>
      </c>
      <c r="P3745" s="668" t="s">
        <v>349</v>
      </c>
      <c r="Q3745" s="574" t="s">
        <v>12403</v>
      </c>
      <c r="R3745" s="574" t="s">
        <v>12560</v>
      </c>
      <c r="S3745" s="574" t="s">
        <v>12341</v>
      </c>
      <c r="T3745" s="574" t="s">
        <v>12848</v>
      </c>
      <c r="U3745" s="574" t="s">
        <v>12909</v>
      </c>
      <c r="V3745" s="574" t="s">
        <v>12986</v>
      </c>
      <c r="W3745" s="575" t="s">
        <v>12879</v>
      </c>
      <c r="X3745" s="575" t="s">
        <v>12971</v>
      </c>
      <c r="Y3745" s="576" t="s">
        <v>12911</v>
      </c>
      <c r="Z3745" s="577" t="s">
        <v>12987</v>
      </c>
      <c r="AA3745" s="578" t="s">
        <v>12973</v>
      </c>
      <c r="AE3745"/>
    </row>
    <row r="3746" spans="1:31" s="563" customFormat="1">
      <c r="A3746"/>
      <c r="B3746"/>
      <c r="C3746" s="568">
        <v>2029</v>
      </c>
      <c r="D3746" s="569" t="s">
        <v>102</v>
      </c>
      <c r="E3746" s="569" t="s">
        <v>337</v>
      </c>
      <c r="F3746" s="573" t="s">
        <v>141</v>
      </c>
      <c r="G3746" s="569" t="s">
        <v>42</v>
      </c>
      <c r="H3746" s="569" t="s">
        <v>41</v>
      </c>
      <c r="I3746" s="575" t="s">
        <v>54</v>
      </c>
      <c r="J3746" s="569" t="s">
        <v>76</v>
      </c>
      <c r="K3746" s="569" t="s">
        <v>79</v>
      </c>
      <c r="L3746" s="570">
        <v>1</v>
      </c>
      <c r="M3746" s="571">
        <v>0.19022576752222842</v>
      </c>
      <c r="N3746" s="572">
        <v>91.000596000000016</v>
      </c>
      <c r="O3746" s="668" t="s">
        <v>151</v>
      </c>
      <c r="P3746" s="668" t="s">
        <v>76</v>
      </c>
      <c r="Q3746" s="574" t="s">
        <v>12403</v>
      </c>
      <c r="R3746" s="574" t="s">
        <v>12560</v>
      </c>
      <c r="S3746" s="574" t="s">
        <v>12349</v>
      </c>
      <c r="T3746" s="574" t="s">
        <v>12848</v>
      </c>
      <c r="U3746" s="574" t="s">
        <v>12756</v>
      </c>
      <c r="V3746" s="574" t="s">
        <v>12757</v>
      </c>
      <c r="W3746" s="575" t="s">
        <v>12879</v>
      </c>
      <c r="X3746" s="575" t="s">
        <v>12971</v>
      </c>
      <c r="Y3746" s="576" t="s">
        <v>12914</v>
      </c>
      <c r="Z3746" s="577" t="s">
        <v>12988</v>
      </c>
      <c r="AA3746" s="578" t="s">
        <v>12973</v>
      </c>
      <c r="AE3746"/>
    </row>
    <row r="3747" spans="1:31" s="563" customFormat="1">
      <c r="A3747"/>
      <c r="B3747"/>
      <c r="C3747" s="568">
        <v>2029</v>
      </c>
      <c r="D3747" s="569" t="s">
        <v>102</v>
      </c>
      <c r="E3747" s="569" t="s">
        <v>337</v>
      </c>
      <c r="F3747" s="573" t="s">
        <v>141</v>
      </c>
      <c r="G3747" s="569" t="s">
        <v>42</v>
      </c>
      <c r="H3747" s="569" t="s">
        <v>41</v>
      </c>
      <c r="I3747" s="575" t="s">
        <v>54</v>
      </c>
      <c r="J3747" s="569" t="s">
        <v>74</v>
      </c>
      <c r="K3747" s="569" t="s">
        <v>468</v>
      </c>
      <c r="L3747" s="570">
        <v>0.9</v>
      </c>
      <c r="M3747" s="571">
        <v>1.8309870095429577</v>
      </c>
      <c r="N3747" s="572">
        <v>877.50574714285722</v>
      </c>
      <c r="O3747" s="668" t="s">
        <v>151</v>
      </c>
      <c r="P3747" s="668" t="s">
        <v>74</v>
      </c>
      <c r="Q3747" s="574" t="s">
        <v>12292</v>
      </c>
      <c r="R3747" s="574" t="s">
        <v>12509</v>
      </c>
      <c r="S3747" s="574" t="s">
        <v>12362</v>
      </c>
      <c r="T3747" s="574" t="s">
        <v>12848</v>
      </c>
      <c r="U3747" s="574" t="s">
        <v>12916</v>
      </c>
      <c r="V3747" s="574" t="s">
        <v>12989</v>
      </c>
      <c r="W3747" s="575" t="s">
        <v>12918</v>
      </c>
      <c r="X3747" s="575" t="s">
        <v>12990</v>
      </c>
      <c r="Y3747" s="576" t="s">
        <v>12920</v>
      </c>
      <c r="Z3747" s="577" t="s">
        <v>12991</v>
      </c>
      <c r="AA3747" s="578" t="s">
        <v>12992</v>
      </c>
      <c r="AE3747"/>
    </row>
    <row r="3748" spans="1:31" s="563" customFormat="1">
      <c r="A3748"/>
      <c r="B3748"/>
      <c r="C3748" s="568">
        <v>2029</v>
      </c>
      <c r="D3748" s="569" t="s">
        <v>102</v>
      </c>
      <c r="E3748" s="569" t="s">
        <v>337</v>
      </c>
      <c r="F3748" s="573" t="s">
        <v>141</v>
      </c>
      <c r="G3748" s="569" t="s">
        <v>42</v>
      </c>
      <c r="H3748" s="569" t="s">
        <v>41</v>
      </c>
      <c r="I3748" s="575" t="s">
        <v>54</v>
      </c>
      <c r="J3748" s="569" t="s">
        <v>74</v>
      </c>
      <c r="K3748" s="569" t="s">
        <v>104</v>
      </c>
      <c r="L3748" s="570">
        <v>0.1</v>
      </c>
      <c r="M3748" s="571">
        <v>0.20344300106032864</v>
      </c>
      <c r="N3748" s="572">
        <v>97.500638571428595</v>
      </c>
      <c r="O3748" s="668" t="s">
        <v>151</v>
      </c>
      <c r="P3748" s="668" t="s">
        <v>74</v>
      </c>
      <c r="Q3748" s="574" t="s">
        <v>12305</v>
      </c>
      <c r="R3748" s="574" t="s">
        <v>12500</v>
      </c>
      <c r="S3748" s="574" t="s">
        <v>12362</v>
      </c>
      <c r="T3748" s="574" t="s">
        <v>12848</v>
      </c>
      <c r="U3748" s="574" t="s">
        <v>12760</v>
      </c>
      <c r="V3748" s="574" t="s">
        <v>12761</v>
      </c>
      <c r="W3748" s="575" t="s">
        <v>12889</v>
      </c>
      <c r="X3748" s="575" t="s">
        <v>12977</v>
      </c>
      <c r="Y3748" s="576" t="s">
        <v>12920</v>
      </c>
      <c r="Z3748" s="577" t="s">
        <v>12993</v>
      </c>
      <c r="AA3748" s="578" t="s">
        <v>12979</v>
      </c>
      <c r="AE3748"/>
    </row>
    <row r="3749" spans="1:31" s="563" customFormat="1">
      <c r="A3749"/>
      <c r="B3749"/>
      <c r="C3749" s="568">
        <v>2029</v>
      </c>
      <c r="D3749" s="569" t="s">
        <v>102</v>
      </c>
      <c r="E3749" s="569" t="s">
        <v>337</v>
      </c>
      <c r="F3749" s="573" t="s">
        <v>141</v>
      </c>
      <c r="G3749" s="569" t="s">
        <v>42</v>
      </c>
      <c r="H3749" s="569" t="s">
        <v>41</v>
      </c>
      <c r="I3749" s="575" t="s">
        <v>54</v>
      </c>
      <c r="J3749" s="569" t="s">
        <v>351</v>
      </c>
      <c r="K3749" s="569" t="s">
        <v>100</v>
      </c>
      <c r="L3749" s="570">
        <v>0.1</v>
      </c>
      <c r="M3749" s="571">
        <v>0.26993433316911386</v>
      </c>
      <c r="N3749" s="572">
        <v>1.2891751100000004</v>
      </c>
      <c r="O3749" s="668" t="s">
        <v>151</v>
      </c>
      <c r="P3749" s="668" t="s">
        <v>351</v>
      </c>
      <c r="Q3749" s="574" t="s">
        <v>12370</v>
      </c>
      <c r="R3749" s="574" t="s">
        <v>12566</v>
      </c>
      <c r="S3749" s="574" t="s">
        <v>12372</v>
      </c>
      <c r="T3749" s="574" t="s">
        <v>12848</v>
      </c>
      <c r="U3749" s="574" t="s">
        <v>12373</v>
      </c>
      <c r="V3749" s="574" t="s">
        <v>12567</v>
      </c>
      <c r="W3749" s="575" t="s">
        <v>12925</v>
      </c>
      <c r="X3749" s="575" t="s">
        <v>12994</v>
      </c>
      <c r="Y3749" s="576" t="s">
        <v>12927</v>
      </c>
      <c r="Z3749" s="577" t="s">
        <v>12995</v>
      </c>
      <c r="AA3749" s="578" t="s">
        <v>12996</v>
      </c>
      <c r="AE3749"/>
    </row>
    <row r="3750" spans="1:31" s="563" customFormat="1">
      <c r="A3750"/>
      <c r="B3750"/>
      <c r="C3750" s="568">
        <v>2029</v>
      </c>
      <c r="D3750" s="569" t="s">
        <v>102</v>
      </c>
      <c r="E3750" s="569" t="s">
        <v>337</v>
      </c>
      <c r="F3750" s="573" t="s">
        <v>141</v>
      </c>
      <c r="G3750" s="569" t="s">
        <v>42</v>
      </c>
      <c r="H3750" s="569" t="s">
        <v>41</v>
      </c>
      <c r="I3750" s="575" t="s">
        <v>54</v>
      </c>
      <c r="J3750" s="569" t="s">
        <v>351</v>
      </c>
      <c r="K3750" s="569" t="s">
        <v>470</v>
      </c>
      <c r="L3750" s="570">
        <v>0.9</v>
      </c>
      <c r="M3750" s="571">
        <v>2.4294089985220242</v>
      </c>
      <c r="N3750" s="572">
        <v>11.602575990000004</v>
      </c>
      <c r="O3750" s="668" t="s">
        <v>151</v>
      </c>
      <c r="P3750" s="668" t="s">
        <v>351</v>
      </c>
      <c r="Q3750" s="574" t="s">
        <v>12458</v>
      </c>
      <c r="R3750" s="574" t="s">
        <v>12518</v>
      </c>
      <c r="S3750" s="574" t="s">
        <v>12372</v>
      </c>
      <c r="T3750" s="574" t="s">
        <v>12848</v>
      </c>
      <c r="U3750" s="574" t="s">
        <v>12460</v>
      </c>
      <c r="V3750" s="574" t="s">
        <v>12571</v>
      </c>
      <c r="W3750" s="575" t="s">
        <v>12896</v>
      </c>
      <c r="X3750" s="575" t="s">
        <v>12981</v>
      </c>
      <c r="Y3750" s="576" t="s">
        <v>12927</v>
      </c>
      <c r="Z3750" s="577" t="s">
        <v>12997</v>
      </c>
      <c r="AA3750" s="578" t="s">
        <v>12983</v>
      </c>
      <c r="AE3750"/>
    </row>
    <row r="3751" spans="1:31" s="563" customFormat="1">
      <c r="A3751"/>
      <c r="B3751"/>
      <c r="C3751" s="568">
        <v>2029</v>
      </c>
      <c r="D3751" s="569" t="s">
        <v>102</v>
      </c>
      <c r="E3751" s="569" t="s">
        <v>337</v>
      </c>
      <c r="F3751" s="573" t="s">
        <v>141</v>
      </c>
      <c r="G3751" s="569" t="s">
        <v>42</v>
      </c>
      <c r="H3751" s="569" t="s">
        <v>41</v>
      </c>
      <c r="I3751" s="575" t="s">
        <v>54</v>
      </c>
      <c r="J3751" s="569" t="s">
        <v>67</v>
      </c>
      <c r="K3751" s="569" t="s">
        <v>470</v>
      </c>
      <c r="L3751" s="570">
        <v>0.9</v>
      </c>
      <c r="M3751" s="571">
        <v>3.5843408497075746</v>
      </c>
      <c r="N3751" s="572">
        <v>13.803461191011239</v>
      </c>
      <c r="O3751" s="668" t="s">
        <v>382</v>
      </c>
      <c r="P3751" s="668" t="s">
        <v>67</v>
      </c>
      <c r="Q3751" s="574" t="s">
        <v>12458</v>
      </c>
      <c r="R3751" s="574" t="s">
        <v>12518</v>
      </c>
      <c r="S3751" s="574" t="s">
        <v>12380</v>
      </c>
      <c r="T3751" s="574" t="s">
        <v>12848</v>
      </c>
      <c r="U3751" s="574" t="s">
        <v>12573</v>
      </c>
      <c r="V3751" s="574" t="s">
        <v>12574</v>
      </c>
      <c r="W3751" s="575" t="s">
        <v>12896</v>
      </c>
      <c r="X3751" s="575" t="s">
        <v>12981</v>
      </c>
      <c r="Y3751" s="576" t="s">
        <v>12932</v>
      </c>
      <c r="Z3751" s="577" t="s">
        <v>12998</v>
      </c>
      <c r="AA3751" s="578" t="s">
        <v>12983</v>
      </c>
      <c r="AE3751"/>
    </row>
    <row r="3752" spans="1:31" s="563" customFormat="1">
      <c r="A3752"/>
      <c r="B3752"/>
      <c r="C3752" s="568">
        <v>2029</v>
      </c>
      <c r="D3752" s="569" t="s">
        <v>102</v>
      </c>
      <c r="E3752" s="569" t="s">
        <v>337</v>
      </c>
      <c r="F3752" s="573" t="s">
        <v>141</v>
      </c>
      <c r="G3752" s="569" t="s">
        <v>42</v>
      </c>
      <c r="H3752" s="569" t="s">
        <v>41</v>
      </c>
      <c r="I3752" s="575" t="s">
        <v>54</v>
      </c>
      <c r="J3752" s="569" t="s">
        <v>67</v>
      </c>
      <c r="K3752" s="569" t="s">
        <v>81</v>
      </c>
      <c r="L3752" s="570">
        <v>0.1</v>
      </c>
      <c r="M3752" s="571">
        <v>0.39826009441195281</v>
      </c>
      <c r="N3752" s="572">
        <v>1.5337179101123601</v>
      </c>
      <c r="O3752" s="668" t="s">
        <v>382</v>
      </c>
      <c r="P3752" s="668" t="s">
        <v>67</v>
      </c>
      <c r="Q3752" s="574" t="s">
        <v>12313</v>
      </c>
      <c r="R3752" s="574" t="s">
        <v>12524</v>
      </c>
      <c r="S3752" s="574" t="s">
        <v>12380</v>
      </c>
      <c r="T3752" s="574" t="s">
        <v>12848</v>
      </c>
      <c r="U3752" s="574" t="s">
        <v>12381</v>
      </c>
      <c r="V3752" s="574" t="s">
        <v>12576</v>
      </c>
      <c r="W3752" s="575" t="s">
        <v>12901</v>
      </c>
      <c r="X3752" s="575" t="s">
        <v>12999</v>
      </c>
      <c r="Y3752" s="576" t="s">
        <v>12932</v>
      </c>
      <c r="Z3752" s="577" t="s">
        <v>13000</v>
      </c>
      <c r="AA3752" s="578" t="s">
        <v>13001</v>
      </c>
      <c r="AE3752"/>
    </row>
    <row r="3753" spans="1:31" s="563" customFormat="1">
      <c r="A3753"/>
      <c r="B3753"/>
      <c r="C3753" s="568">
        <v>2029</v>
      </c>
      <c r="D3753" s="569" t="s">
        <v>102</v>
      </c>
      <c r="E3753" s="569" t="s">
        <v>337</v>
      </c>
      <c r="F3753" s="573" t="s">
        <v>141</v>
      </c>
      <c r="G3753" s="569" t="s">
        <v>42</v>
      </c>
      <c r="H3753" s="569" t="s">
        <v>41</v>
      </c>
      <c r="I3753" s="575" t="s">
        <v>54</v>
      </c>
      <c r="J3753" s="569" t="s">
        <v>66</v>
      </c>
      <c r="K3753" s="569" t="s">
        <v>310</v>
      </c>
      <c r="L3753" s="570">
        <v>0.1</v>
      </c>
      <c r="M3753" s="571">
        <v>1.0718748856926739</v>
      </c>
      <c r="N3753" s="572">
        <v>44.733439044943829</v>
      </c>
      <c r="O3753" s="668" t="s">
        <v>381</v>
      </c>
      <c r="P3753" s="668" t="s">
        <v>66</v>
      </c>
      <c r="Q3753" s="574" t="s">
        <v>12395</v>
      </c>
      <c r="R3753" s="574" t="s">
        <v>12580</v>
      </c>
      <c r="S3753" s="574" t="s">
        <v>12387</v>
      </c>
      <c r="T3753" s="574" t="s">
        <v>12848</v>
      </c>
      <c r="U3753" s="574" t="s">
        <v>12397</v>
      </c>
      <c r="V3753" s="574" t="s">
        <v>12581</v>
      </c>
      <c r="W3753" s="575" t="s">
        <v>12935</v>
      </c>
      <c r="X3753" s="575" t="s">
        <v>13002</v>
      </c>
      <c r="Y3753" s="576" t="s">
        <v>12937</v>
      </c>
      <c r="Z3753" s="577" t="s">
        <v>13003</v>
      </c>
      <c r="AA3753" s="578" t="s">
        <v>13004</v>
      </c>
      <c r="AE3753"/>
    </row>
    <row r="3754" spans="1:31" s="563" customFormat="1">
      <c r="A3754"/>
      <c r="B3754"/>
      <c r="C3754" s="568">
        <v>2029</v>
      </c>
      <c r="D3754" s="569" t="s">
        <v>102</v>
      </c>
      <c r="E3754" s="569" t="s">
        <v>337</v>
      </c>
      <c r="F3754" s="573" t="s">
        <v>141</v>
      </c>
      <c r="G3754" s="569" t="s">
        <v>42</v>
      </c>
      <c r="H3754" s="569" t="s">
        <v>41</v>
      </c>
      <c r="I3754" s="575" t="s">
        <v>54</v>
      </c>
      <c r="J3754" s="569" t="s">
        <v>66</v>
      </c>
      <c r="K3754" s="569" t="s">
        <v>470</v>
      </c>
      <c r="L3754" s="570">
        <v>0.9</v>
      </c>
      <c r="M3754" s="571">
        <v>9.6468739712340632</v>
      </c>
      <c r="N3754" s="572">
        <v>402.60095140449442</v>
      </c>
      <c r="O3754" s="668" t="s">
        <v>381</v>
      </c>
      <c r="P3754" s="668" t="s">
        <v>66</v>
      </c>
      <c r="Q3754" s="574" t="s">
        <v>12458</v>
      </c>
      <c r="R3754" s="574" t="s">
        <v>12518</v>
      </c>
      <c r="S3754" s="574" t="s">
        <v>12387</v>
      </c>
      <c r="T3754" s="574" t="s">
        <v>12848</v>
      </c>
      <c r="U3754" s="574" t="s">
        <v>12940</v>
      </c>
      <c r="V3754" s="574" t="s">
        <v>13005</v>
      </c>
      <c r="W3754" s="575" t="s">
        <v>12896</v>
      </c>
      <c r="X3754" s="575" t="s">
        <v>12981</v>
      </c>
      <c r="Y3754" s="576" t="s">
        <v>12937</v>
      </c>
      <c r="Z3754" s="577" t="s">
        <v>13006</v>
      </c>
      <c r="AA3754" s="578" t="s">
        <v>12983</v>
      </c>
      <c r="AE3754"/>
    </row>
    <row r="3755" spans="1:31" s="563" customFormat="1">
      <c r="A3755"/>
      <c r="B3755"/>
      <c r="C3755" s="568">
        <v>2029</v>
      </c>
      <c r="D3755" s="569" t="s">
        <v>102</v>
      </c>
      <c r="E3755" s="569" t="s">
        <v>337</v>
      </c>
      <c r="F3755" s="573" t="s">
        <v>141</v>
      </c>
      <c r="G3755" s="569" t="s">
        <v>42</v>
      </c>
      <c r="H3755" s="569" t="s">
        <v>41</v>
      </c>
      <c r="I3755" s="575" t="s">
        <v>54</v>
      </c>
      <c r="J3755" s="569" t="s">
        <v>348</v>
      </c>
      <c r="K3755" s="569" t="s">
        <v>471</v>
      </c>
      <c r="L3755" s="570">
        <v>0.5</v>
      </c>
      <c r="M3755" s="571">
        <v>4.8628575959493459</v>
      </c>
      <c r="N3755" s="572">
        <v>592.45179687500013</v>
      </c>
      <c r="O3755" s="668" t="s">
        <v>151</v>
      </c>
      <c r="P3755" s="668" t="s">
        <v>348</v>
      </c>
      <c r="Q3755" s="574" t="s">
        <v>12722</v>
      </c>
      <c r="R3755" s="574" t="s">
        <v>12723</v>
      </c>
      <c r="S3755" s="574" t="s">
        <v>12411</v>
      </c>
      <c r="T3755" s="574" t="s">
        <v>12848</v>
      </c>
      <c r="U3755" s="574" t="s">
        <v>12781</v>
      </c>
      <c r="V3755" s="574" t="s">
        <v>12782</v>
      </c>
      <c r="W3755" s="575" t="s">
        <v>12945</v>
      </c>
      <c r="X3755" s="575" t="s">
        <v>13007</v>
      </c>
      <c r="Y3755" s="576" t="s">
        <v>12947</v>
      </c>
      <c r="Z3755" s="577" t="s">
        <v>13008</v>
      </c>
      <c r="AA3755" s="578" t="s">
        <v>13009</v>
      </c>
      <c r="AE3755"/>
    </row>
    <row r="3756" spans="1:31" s="563" customFormat="1">
      <c r="A3756"/>
      <c r="B3756"/>
      <c r="C3756" s="568">
        <v>2029</v>
      </c>
      <c r="D3756" s="569" t="s">
        <v>102</v>
      </c>
      <c r="E3756" s="569" t="s">
        <v>337</v>
      </c>
      <c r="F3756" s="573" t="s">
        <v>141</v>
      </c>
      <c r="G3756" s="569" t="s">
        <v>42</v>
      </c>
      <c r="H3756" s="569" t="s">
        <v>41</v>
      </c>
      <c r="I3756" s="575" t="s">
        <v>54</v>
      </c>
      <c r="J3756" s="569" t="s">
        <v>348</v>
      </c>
      <c r="K3756" s="569" t="s">
        <v>469</v>
      </c>
      <c r="L3756" s="570">
        <v>0.5</v>
      </c>
      <c r="M3756" s="571">
        <v>4.8628575959493459</v>
      </c>
      <c r="N3756" s="572">
        <v>592.45179687500013</v>
      </c>
      <c r="O3756" s="668" t="s">
        <v>151</v>
      </c>
      <c r="P3756" s="668" t="s">
        <v>348</v>
      </c>
      <c r="Q3756" s="574" t="s">
        <v>12323</v>
      </c>
      <c r="R3756" s="574" t="s">
        <v>12529</v>
      </c>
      <c r="S3756" s="574" t="s">
        <v>12411</v>
      </c>
      <c r="T3756" s="574" t="s">
        <v>12848</v>
      </c>
      <c r="U3756" s="574" t="s">
        <v>12412</v>
      </c>
      <c r="V3756" s="574" t="s">
        <v>12587</v>
      </c>
      <c r="W3756" s="575" t="s">
        <v>12950</v>
      </c>
      <c r="X3756" s="575" t="s">
        <v>13010</v>
      </c>
      <c r="Y3756" s="576" t="s">
        <v>12947</v>
      </c>
      <c r="Z3756" s="577" t="s">
        <v>13011</v>
      </c>
      <c r="AA3756" s="578" t="s">
        <v>13012</v>
      </c>
      <c r="AE3756"/>
    </row>
    <row r="3757" spans="1:31" s="563" customFormat="1">
      <c r="A3757"/>
      <c r="B3757"/>
      <c r="C3757" s="568">
        <v>2029</v>
      </c>
      <c r="D3757" s="569" t="s">
        <v>105</v>
      </c>
      <c r="E3757" s="569" t="s">
        <v>356</v>
      </c>
      <c r="F3757" s="573" t="s">
        <v>462</v>
      </c>
      <c r="G3757" s="569" t="s">
        <v>42</v>
      </c>
      <c r="H3757" s="569" t="s">
        <v>41</v>
      </c>
      <c r="I3757" s="575" t="s">
        <v>54</v>
      </c>
      <c r="J3757" s="569" t="s">
        <v>352</v>
      </c>
      <c r="K3757" s="569" t="s">
        <v>346</v>
      </c>
      <c r="L3757" s="570">
        <v>1</v>
      </c>
      <c r="M3757" s="571">
        <v>0.55232695192201242</v>
      </c>
      <c r="N3757" s="572">
        <v>33.208892999999989</v>
      </c>
      <c r="O3757" s="668" t="s">
        <v>151</v>
      </c>
      <c r="P3757" s="668" t="s">
        <v>352</v>
      </c>
      <c r="Q3757" s="574" t="s">
        <v>12228</v>
      </c>
      <c r="R3757" s="574" t="s">
        <v>12229</v>
      </c>
      <c r="S3757" s="574" t="s">
        <v>12230</v>
      </c>
      <c r="T3757" s="574" t="s">
        <v>13013</v>
      </c>
      <c r="U3757" s="574" t="s">
        <v>12232</v>
      </c>
      <c r="V3757" s="574" t="s">
        <v>12233</v>
      </c>
      <c r="W3757" s="575" t="s">
        <v>13014</v>
      </c>
      <c r="X3757" s="575" t="s">
        <v>13015</v>
      </c>
      <c r="Y3757" s="576" t="s">
        <v>13016</v>
      </c>
      <c r="Z3757" s="577" t="s">
        <v>13017</v>
      </c>
      <c r="AA3757" s="578" t="s">
        <v>13018</v>
      </c>
      <c r="AE3757"/>
    </row>
    <row r="3758" spans="1:31" s="563" customFormat="1">
      <c r="A3758"/>
      <c r="B3758"/>
      <c r="C3758" s="568">
        <v>2029</v>
      </c>
      <c r="D3758" s="569" t="s">
        <v>105</v>
      </c>
      <c r="E3758" s="569" t="s">
        <v>356</v>
      </c>
      <c r="F3758" s="573" t="s">
        <v>462</v>
      </c>
      <c r="G3758" s="569" t="s">
        <v>42</v>
      </c>
      <c r="H3758" s="569" t="s">
        <v>41</v>
      </c>
      <c r="I3758" s="575" t="s">
        <v>54</v>
      </c>
      <c r="J3758" s="569" t="s">
        <v>116</v>
      </c>
      <c r="K3758" s="569" t="s">
        <v>111</v>
      </c>
      <c r="L3758" s="570">
        <v>0.5</v>
      </c>
      <c r="M3758" s="571">
        <v>0.12056092911725914</v>
      </c>
      <c r="N3758" s="572">
        <v>0.78652641315789462</v>
      </c>
      <c r="O3758" s="668" t="s">
        <v>382</v>
      </c>
      <c r="P3758" s="668" t="s">
        <v>116</v>
      </c>
      <c r="Q3758" s="574" t="s">
        <v>12354</v>
      </c>
      <c r="R3758" s="574" t="s">
        <v>12355</v>
      </c>
      <c r="S3758" s="574" t="s">
        <v>12241</v>
      </c>
      <c r="T3758" s="574" t="s">
        <v>13013</v>
      </c>
      <c r="U3758" s="574" t="s">
        <v>12854</v>
      </c>
      <c r="V3758" s="574" t="s">
        <v>12855</v>
      </c>
      <c r="W3758" s="575" t="s">
        <v>13019</v>
      </c>
      <c r="X3758" s="575" t="s">
        <v>13020</v>
      </c>
      <c r="Y3758" s="576" t="s">
        <v>13021</v>
      </c>
      <c r="Z3758" s="577" t="s">
        <v>13022</v>
      </c>
      <c r="AA3758" s="578" t="s">
        <v>13023</v>
      </c>
      <c r="AE3758"/>
    </row>
    <row r="3759" spans="1:31" s="563" customFormat="1">
      <c r="A3759"/>
      <c r="B3759"/>
      <c r="C3759" s="568">
        <v>2029</v>
      </c>
      <c r="D3759" s="569" t="s">
        <v>105</v>
      </c>
      <c r="E3759" s="569" t="s">
        <v>356</v>
      </c>
      <c r="F3759" s="573" t="s">
        <v>462</v>
      </c>
      <c r="G3759" s="569" t="s">
        <v>42</v>
      </c>
      <c r="H3759" s="569" t="s">
        <v>41</v>
      </c>
      <c r="I3759" s="575" t="s">
        <v>54</v>
      </c>
      <c r="J3759" s="569" t="s">
        <v>116</v>
      </c>
      <c r="K3759" s="569" t="s">
        <v>90</v>
      </c>
      <c r="L3759" s="570">
        <v>0.5</v>
      </c>
      <c r="M3759" s="571">
        <v>0.12056092911725914</v>
      </c>
      <c r="N3759" s="572">
        <v>0.78652641315789462</v>
      </c>
      <c r="O3759" s="668" t="s">
        <v>382</v>
      </c>
      <c r="P3759" s="668" t="s">
        <v>116</v>
      </c>
      <c r="Q3759" s="574" t="s">
        <v>12239</v>
      </c>
      <c r="R3759" s="574" t="s">
        <v>12240</v>
      </c>
      <c r="S3759" s="574" t="s">
        <v>12241</v>
      </c>
      <c r="T3759" s="574" t="s">
        <v>13013</v>
      </c>
      <c r="U3759" s="574" t="s">
        <v>12242</v>
      </c>
      <c r="V3759" s="574" t="s">
        <v>12243</v>
      </c>
      <c r="W3759" s="575" t="s">
        <v>13024</v>
      </c>
      <c r="X3759" s="575" t="s">
        <v>13025</v>
      </c>
      <c r="Y3759" s="576" t="s">
        <v>13021</v>
      </c>
      <c r="Z3759" s="577" t="s">
        <v>13026</v>
      </c>
      <c r="AA3759" s="578" t="s">
        <v>13027</v>
      </c>
      <c r="AE3759"/>
    </row>
    <row r="3760" spans="1:31" s="563" customFormat="1">
      <c r="A3760"/>
      <c r="B3760"/>
      <c r="C3760" s="568">
        <v>2029</v>
      </c>
      <c r="D3760" s="569" t="s">
        <v>105</v>
      </c>
      <c r="E3760" s="569" t="s">
        <v>356</v>
      </c>
      <c r="F3760" s="573" t="s">
        <v>462</v>
      </c>
      <c r="G3760" s="569" t="s">
        <v>42</v>
      </c>
      <c r="H3760" s="569" t="s">
        <v>41</v>
      </c>
      <c r="I3760" s="575" t="s">
        <v>54</v>
      </c>
      <c r="J3760" s="569" t="s">
        <v>109</v>
      </c>
      <c r="K3760" s="569" t="s">
        <v>111</v>
      </c>
      <c r="L3760" s="570">
        <v>0.5</v>
      </c>
      <c r="M3760" s="571">
        <v>0.24115060793761151</v>
      </c>
      <c r="N3760" s="572">
        <v>15.730528263157893</v>
      </c>
      <c r="O3760" s="668" t="s">
        <v>381</v>
      </c>
      <c r="P3760" s="668" t="s">
        <v>109</v>
      </c>
      <c r="Q3760" s="574" t="s">
        <v>12354</v>
      </c>
      <c r="R3760" s="574" t="s">
        <v>12355</v>
      </c>
      <c r="S3760" s="574" t="s">
        <v>12259</v>
      </c>
      <c r="T3760" s="574" t="s">
        <v>13013</v>
      </c>
      <c r="U3760" s="574" t="s">
        <v>12696</v>
      </c>
      <c r="V3760" s="574" t="s">
        <v>12867</v>
      </c>
      <c r="W3760" s="575" t="s">
        <v>13019</v>
      </c>
      <c r="X3760" s="575" t="s">
        <v>13020</v>
      </c>
      <c r="Y3760" s="576" t="s">
        <v>13028</v>
      </c>
      <c r="Z3760" s="577" t="s">
        <v>13029</v>
      </c>
      <c r="AA3760" s="578" t="s">
        <v>13023</v>
      </c>
      <c r="AE3760"/>
    </row>
    <row r="3761" spans="1:31" s="563" customFormat="1">
      <c r="A3761"/>
      <c r="B3761"/>
      <c r="C3761" s="568">
        <v>2029</v>
      </c>
      <c r="D3761" s="569" t="s">
        <v>105</v>
      </c>
      <c r="E3761" s="569" t="s">
        <v>356</v>
      </c>
      <c r="F3761" s="573" t="s">
        <v>462</v>
      </c>
      <c r="G3761" s="569" t="s">
        <v>42</v>
      </c>
      <c r="H3761" s="569" t="s">
        <v>41</v>
      </c>
      <c r="I3761" s="575" t="s">
        <v>54</v>
      </c>
      <c r="J3761" s="569" t="s">
        <v>109</v>
      </c>
      <c r="K3761" s="569" t="s">
        <v>90</v>
      </c>
      <c r="L3761" s="570">
        <v>0.5</v>
      </c>
      <c r="M3761" s="571">
        <v>0.24115060793761151</v>
      </c>
      <c r="N3761" s="572">
        <v>15.730528263157893</v>
      </c>
      <c r="O3761" s="668" t="s">
        <v>381</v>
      </c>
      <c r="P3761" s="668" t="s">
        <v>109</v>
      </c>
      <c r="Q3761" s="574" t="s">
        <v>12239</v>
      </c>
      <c r="R3761" s="574" t="s">
        <v>12240</v>
      </c>
      <c r="S3761" s="574" t="s">
        <v>12259</v>
      </c>
      <c r="T3761" s="574" t="s">
        <v>13013</v>
      </c>
      <c r="U3761" s="574" t="s">
        <v>13030</v>
      </c>
      <c r="V3761" s="574" t="s">
        <v>13031</v>
      </c>
      <c r="W3761" s="575" t="s">
        <v>13024</v>
      </c>
      <c r="X3761" s="575" t="s">
        <v>13025</v>
      </c>
      <c r="Y3761" s="576" t="s">
        <v>13028</v>
      </c>
      <c r="Z3761" s="577" t="s">
        <v>13032</v>
      </c>
      <c r="AA3761" s="578" t="s">
        <v>13027</v>
      </c>
      <c r="AE3761"/>
    </row>
    <row r="3762" spans="1:31" s="563" customFormat="1">
      <c r="A3762"/>
      <c r="B3762"/>
      <c r="C3762" s="568">
        <v>2029</v>
      </c>
      <c r="D3762" s="569" t="s">
        <v>105</v>
      </c>
      <c r="E3762" s="569" t="s">
        <v>356</v>
      </c>
      <c r="F3762" s="573" t="s">
        <v>462</v>
      </c>
      <c r="G3762" s="569" t="s">
        <v>42</v>
      </c>
      <c r="H3762" s="569" t="s">
        <v>41</v>
      </c>
      <c r="I3762" s="575" t="s">
        <v>54</v>
      </c>
      <c r="J3762" s="569" t="s">
        <v>350</v>
      </c>
      <c r="K3762" s="569" t="s">
        <v>310</v>
      </c>
      <c r="L3762" s="570">
        <v>1</v>
      </c>
      <c r="M3762" s="571">
        <v>0.46889431392460451</v>
      </c>
      <c r="N3762" s="572">
        <v>66.417785999999992</v>
      </c>
      <c r="O3762" s="668" t="s">
        <v>151</v>
      </c>
      <c r="P3762" s="668" t="s">
        <v>350</v>
      </c>
      <c r="Q3762" s="574" t="s">
        <v>12395</v>
      </c>
      <c r="R3762" s="574" t="s">
        <v>12396</v>
      </c>
      <c r="S3762" s="574" t="s">
        <v>12269</v>
      </c>
      <c r="T3762" s="574" t="s">
        <v>13013</v>
      </c>
      <c r="U3762" s="574" t="s">
        <v>13033</v>
      </c>
      <c r="V3762" s="574" t="s">
        <v>13034</v>
      </c>
      <c r="W3762" s="575" t="s">
        <v>13035</v>
      </c>
      <c r="X3762" s="575" t="s">
        <v>13036</v>
      </c>
      <c r="Y3762" s="576" t="s">
        <v>13037</v>
      </c>
      <c r="Z3762" s="577" t="s">
        <v>13038</v>
      </c>
      <c r="AA3762" s="578" t="s">
        <v>13039</v>
      </c>
      <c r="AE3762"/>
    </row>
    <row r="3763" spans="1:31" s="563" customFormat="1">
      <c r="A3763"/>
      <c r="B3763"/>
      <c r="C3763" s="568">
        <v>2029</v>
      </c>
      <c r="D3763" s="569" t="s">
        <v>105</v>
      </c>
      <c r="E3763" s="569" t="s">
        <v>356</v>
      </c>
      <c r="F3763" s="573" t="s">
        <v>462</v>
      </c>
      <c r="G3763" s="569" t="s">
        <v>42</v>
      </c>
      <c r="H3763" s="569" t="s">
        <v>41</v>
      </c>
      <c r="I3763" s="575" t="s">
        <v>54</v>
      </c>
      <c r="J3763" s="569" t="s">
        <v>99</v>
      </c>
      <c r="K3763" s="569" t="s">
        <v>79</v>
      </c>
      <c r="L3763" s="570">
        <v>1</v>
      </c>
      <c r="M3763" s="571">
        <v>4.965769454393891E-2</v>
      </c>
      <c r="N3763" s="572">
        <v>59.776007399999976</v>
      </c>
      <c r="O3763" s="668" t="s">
        <v>151</v>
      </c>
      <c r="P3763" s="668" t="s">
        <v>99</v>
      </c>
      <c r="Q3763" s="574" t="s">
        <v>12403</v>
      </c>
      <c r="R3763" s="574" t="s">
        <v>12404</v>
      </c>
      <c r="S3763" s="574" t="s">
        <v>12279</v>
      </c>
      <c r="T3763" s="574" t="s">
        <v>13013</v>
      </c>
      <c r="U3763" s="574" t="s">
        <v>12718</v>
      </c>
      <c r="V3763" s="574" t="s">
        <v>12884</v>
      </c>
      <c r="W3763" s="575" t="s">
        <v>13040</v>
      </c>
      <c r="X3763" s="575" t="s">
        <v>13041</v>
      </c>
      <c r="Y3763" s="576" t="s">
        <v>13042</v>
      </c>
      <c r="Z3763" s="577" t="s">
        <v>13043</v>
      </c>
      <c r="AA3763" s="578" t="s">
        <v>13044</v>
      </c>
      <c r="AE3763"/>
    </row>
    <row r="3764" spans="1:31" s="563" customFormat="1">
      <c r="A3764"/>
      <c r="B3764"/>
      <c r="C3764" s="568">
        <v>2029</v>
      </c>
      <c r="D3764" s="569" t="s">
        <v>105</v>
      </c>
      <c r="E3764" s="569" t="s">
        <v>356</v>
      </c>
      <c r="F3764" s="573" t="s">
        <v>462</v>
      </c>
      <c r="G3764" s="569" t="s">
        <v>42</v>
      </c>
      <c r="H3764" s="569" t="s">
        <v>41</v>
      </c>
      <c r="I3764" s="575" t="s">
        <v>54</v>
      </c>
      <c r="J3764" s="569" t="s">
        <v>96</v>
      </c>
      <c r="K3764" s="569" t="s">
        <v>79</v>
      </c>
      <c r="L3764" s="570">
        <v>1</v>
      </c>
      <c r="M3764" s="571">
        <v>5.5263359794809324E-3</v>
      </c>
      <c r="N3764" s="572">
        <v>13.283557199999999</v>
      </c>
      <c r="O3764" s="668" t="s">
        <v>151</v>
      </c>
      <c r="P3764" s="668" t="s">
        <v>96</v>
      </c>
      <c r="Q3764" s="574" t="s">
        <v>12403</v>
      </c>
      <c r="R3764" s="574" t="s">
        <v>12404</v>
      </c>
      <c r="S3764" s="574" t="s">
        <v>12287</v>
      </c>
      <c r="T3764" s="574" t="s">
        <v>13013</v>
      </c>
      <c r="U3764" s="574" t="s">
        <v>12795</v>
      </c>
      <c r="V3764" s="574" t="s">
        <v>12796</v>
      </c>
      <c r="W3764" s="575" t="s">
        <v>13040</v>
      </c>
      <c r="X3764" s="575" t="s">
        <v>13041</v>
      </c>
      <c r="Y3764" s="576" t="s">
        <v>13045</v>
      </c>
      <c r="Z3764" s="577" t="s">
        <v>13046</v>
      </c>
      <c r="AA3764" s="578" t="s">
        <v>13044</v>
      </c>
      <c r="AE3764"/>
    </row>
    <row r="3765" spans="1:31" s="563" customFormat="1">
      <c r="A3765"/>
      <c r="B3765"/>
      <c r="C3765" s="568">
        <v>2029</v>
      </c>
      <c r="D3765" s="569" t="s">
        <v>105</v>
      </c>
      <c r="E3765" s="569" t="s">
        <v>356</v>
      </c>
      <c r="F3765" s="573" t="s">
        <v>462</v>
      </c>
      <c r="G3765" s="569" t="s">
        <v>42</v>
      </c>
      <c r="H3765" s="569" t="s">
        <v>41</v>
      </c>
      <c r="I3765" s="575" t="s">
        <v>54</v>
      </c>
      <c r="J3765" s="569" t="s">
        <v>87</v>
      </c>
      <c r="K3765" s="569" t="s">
        <v>310</v>
      </c>
      <c r="L3765" s="570">
        <v>0.4</v>
      </c>
      <c r="M3765" s="571">
        <v>0.1781992432919241</v>
      </c>
      <c r="N3765" s="572">
        <v>11.955201479999996</v>
      </c>
      <c r="O3765" s="668" t="s">
        <v>151</v>
      </c>
      <c r="P3765" s="668" t="s">
        <v>87</v>
      </c>
      <c r="Q3765" s="574" t="s">
        <v>12395</v>
      </c>
      <c r="R3765" s="574" t="s">
        <v>12396</v>
      </c>
      <c r="S3765" s="574" t="s">
        <v>12294</v>
      </c>
      <c r="T3765" s="574" t="s">
        <v>13013</v>
      </c>
      <c r="U3765" s="574" t="s">
        <v>13047</v>
      </c>
      <c r="V3765" s="574" t="s">
        <v>13048</v>
      </c>
      <c r="W3765" s="575" t="s">
        <v>13035</v>
      </c>
      <c r="X3765" s="575" t="s">
        <v>13036</v>
      </c>
      <c r="Y3765" s="576" t="s">
        <v>13049</v>
      </c>
      <c r="Z3765" s="577" t="s">
        <v>13050</v>
      </c>
      <c r="AA3765" s="578" t="s">
        <v>13039</v>
      </c>
      <c r="AE3765"/>
    </row>
    <row r="3766" spans="1:31" s="563" customFormat="1">
      <c r="A3766"/>
      <c r="B3766"/>
      <c r="C3766" s="568">
        <v>2029</v>
      </c>
      <c r="D3766" s="569" t="s">
        <v>105</v>
      </c>
      <c r="E3766" s="569" t="s">
        <v>356</v>
      </c>
      <c r="F3766" s="573" t="s">
        <v>462</v>
      </c>
      <c r="G3766" s="569" t="s">
        <v>42</v>
      </c>
      <c r="H3766" s="569" t="s">
        <v>41</v>
      </c>
      <c r="I3766" s="575" t="s">
        <v>54</v>
      </c>
      <c r="J3766" s="569" t="s">
        <v>87</v>
      </c>
      <c r="K3766" s="569" t="s">
        <v>106</v>
      </c>
      <c r="L3766" s="570">
        <v>0.3</v>
      </c>
      <c r="M3766" s="571">
        <v>0.13364943246894306</v>
      </c>
      <c r="N3766" s="572">
        <v>8.9664011099999961</v>
      </c>
      <c r="O3766" s="668" t="s">
        <v>151</v>
      </c>
      <c r="P3766" s="668" t="s">
        <v>87</v>
      </c>
      <c r="Q3766" s="574" t="s">
        <v>12257</v>
      </c>
      <c r="R3766" s="574" t="s">
        <v>12258</v>
      </c>
      <c r="S3766" s="574" t="s">
        <v>12294</v>
      </c>
      <c r="T3766" s="574" t="s">
        <v>13013</v>
      </c>
      <c r="U3766" s="574" t="s">
        <v>12302</v>
      </c>
      <c r="V3766" s="574" t="s">
        <v>12303</v>
      </c>
      <c r="W3766" s="575" t="s">
        <v>13051</v>
      </c>
      <c r="X3766" s="575" t="s">
        <v>13052</v>
      </c>
      <c r="Y3766" s="576" t="s">
        <v>13049</v>
      </c>
      <c r="Z3766" s="577" t="s">
        <v>13053</v>
      </c>
      <c r="AA3766" s="578" t="s">
        <v>13054</v>
      </c>
      <c r="AE3766"/>
    </row>
    <row r="3767" spans="1:31" s="563" customFormat="1">
      <c r="A3767"/>
      <c r="B3767"/>
      <c r="C3767" s="568">
        <v>2029</v>
      </c>
      <c r="D3767" s="569" t="s">
        <v>105</v>
      </c>
      <c r="E3767" s="569" t="s">
        <v>356</v>
      </c>
      <c r="F3767" s="573" t="s">
        <v>462</v>
      </c>
      <c r="G3767" s="569" t="s">
        <v>42</v>
      </c>
      <c r="H3767" s="569" t="s">
        <v>41</v>
      </c>
      <c r="I3767" s="575" t="s">
        <v>54</v>
      </c>
      <c r="J3767" s="569" t="s">
        <v>87</v>
      </c>
      <c r="K3767" s="569" t="s">
        <v>104</v>
      </c>
      <c r="L3767" s="570">
        <v>0.3</v>
      </c>
      <c r="M3767" s="571">
        <v>0.13364943246894306</v>
      </c>
      <c r="N3767" s="572">
        <v>8.9664011099999961</v>
      </c>
      <c r="O3767" s="668" t="s">
        <v>151</v>
      </c>
      <c r="P3767" s="668" t="s">
        <v>87</v>
      </c>
      <c r="Q3767" s="574" t="s">
        <v>12305</v>
      </c>
      <c r="R3767" s="574" t="s">
        <v>12306</v>
      </c>
      <c r="S3767" s="574" t="s">
        <v>12294</v>
      </c>
      <c r="T3767" s="574" t="s">
        <v>13013</v>
      </c>
      <c r="U3767" s="574" t="s">
        <v>12307</v>
      </c>
      <c r="V3767" s="574" t="s">
        <v>12308</v>
      </c>
      <c r="W3767" s="575" t="s">
        <v>13055</v>
      </c>
      <c r="X3767" s="575" t="s">
        <v>13056</v>
      </c>
      <c r="Y3767" s="576" t="s">
        <v>13049</v>
      </c>
      <c r="Z3767" s="577" t="s">
        <v>13057</v>
      </c>
      <c r="AA3767" s="578" t="s">
        <v>13058</v>
      </c>
      <c r="AE3767"/>
    </row>
    <row r="3768" spans="1:31" s="563" customFormat="1">
      <c r="A3768"/>
      <c r="B3768"/>
      <c r="C3768" s="568">
        <v>2029</v>
      </c>
      <c r="D3768" s="569" t="s">
        <v>105</v>
      </c>
      <c r="E3768" s="569" t="s">
        <v>356</v>
      </c>
      <c r="F3768" s="573" t="s">
        <v>462</v>
      </c>
      <c r="G3768" s="569" t="s">
        <v>42</v>
      </c>
      <c r="H3768" s="569" t="s">
        <v>41</v>
      </c>
      <c r="I3768" s="575" t="s">
        <v>54</v>
      </c>
      <c r="J3768" s="569" t="s">
        <v>83</v>
      </c>
      <c r="K3768" s="569" t="s">
        <v>81</v>
      </c>
      <c r="L3768" s="570">
        <v>1</v>
      </c>
      <c r="M3768" s="571">
        <v>1.0442862243960418</v>
      </c>
      <c r="N3768" s="572">
        <v>5.0614933468965511</v>
      </c>
      <c r="O3768" s="668" t="s">
        <v>382</v>
      </c>
      <c r="P3768" s="668" t="s">
        <v>83</v>
      </c>
      <c r="Q3768" s="574" t="s">
        <v>12313</v>
      </c>
      <c r="R3768" s="574" t="s">
        <v>12314</v>
      </c>
      <c r="S3768" s="574" t="s">
        <v>12315</v>
      </c>
      <c r="T3768" s="574" t="s">
        <v>13013</v>
      </c>
      <c r="U3768" s="574" t="s">
        <v>12316</v>
      </c>
      <c r="V3768" s="574" t="s">
        <v>12317</v>
      </c>
      <c r="W3768" s="575" t="s">
        <v>13059</v>
      </c>
      <c r="X3768" s="575" t="s">
        <v>13060</v>
      </c>
      <c r="Y3768" s="576" t="s">
        <v>13061</v>
      </c>
      <c r="Z3768" s="577" t="s">
        <v>13062</v>
      </c>
      <c r="AA3768" s="578" t="s">
        <v>13063</v>
      </c>
      <c r="AE3768"/>
    </row>
    <row r="3769" spans="1:31" s="563" customFormat="1">
      <c r="A3769"/>
      <c r="B3769"/>
      <c r="C3769" s="568">
        <v>2029</v>
      </c>
      <c r="D3769" s="569" t="s">
        <v>105</v>
      </c>
      <c r="E3769" s="569" t="s">
        <v>356</v>
      </c>
      <c r="F3769" s="573" t="s">
        <v>462</v>
      </c>
      <c r="G3769" s="569" t="s">
        <v>42</v>
      </c>
      <c r="H3769" s="569" t="s">
        <v>41</v>
      </c>
      <c r="I3769" s="575" t="s">
        <v>54</v>
      </c>
      <c r="J3769" s="569" t="s">
        <v>77</v>
      </c>
      <c r="K3769" s="569" t="s">
        <v>310</v>
      </c>
      <c r="L3769" s="570">
        <v>0.5</v>
      </c>
      <c r="M3769" s="571">
        <v>0.71409130073803617</v>
      </c>
      <c r="N3769" s="572">
        <v>38.934564206896553</v>
      </c>
      <c r="O3769" s="668" t="s">
        <v>381</v>
      </c>
      <c r="P3769" s="668" t="s">
        <v>77</v>
      </c>
      <c r="Q3769" s="574" t="s">
        <v>12395</v>
      </c>
      <c r="R3769" s="574" t="s">
        <v>12396</v>
      </c>
      <c r="S3769" s="574" t="s">
        <v>12325</v>
      </c>
      <c r="T3769" s="574" t="s">
        <v>13013</v>
      </c>
      <c r="U3769" s="574" t="s">
        <v>13064</v>
      </c>
      <c r="V3769" s="574" t="s">
        <v>13065</v>
      </c>
      <c r="W3769" s="575" t="s">
        <v>13035</v>
      </c>
      <c r="X3769" s="575" t="s">
        <v>13036</v>
      </c>
      <c r="Y3769" s="576" t="s">
        <v>13066</v>
      </c>
      <c r="Z3769" s="577" t="s">
        <v>13067</v>
      </c>
      <c r="AA3769" s="578" t="s">
        <v>13039</v>
      </c>
      <c r="AE3769"/>
    </row>
    <row r="3770" spans="1:31" s="563" customFormat="1">
      <c r="A3770"/>
      <c r="B3770"/>
      <c r="C3770" s="568">
        <v>2029</v>
      </c>
      <c r="D3770" s="569" t="s">
        <v>105</v>
      </c>
      <c r="E3770" s="569" t="s">
        <v>356</v>
      </c>
      <c r="F3770" s="573" t="s">
        <v>462</v>
      </c>
      <c r="G3770" s="569" t="s">
        <v>42</v>
      </c>
      <c r="H3770" s="569" t="s">
        <v>41</v>
      </c>
      <c r="I3770" s="575" t="s">
        <v>54</v>
      </c>
      <c r="J3770" s="569" t="s">
        <v>77</v>
      </c>
      <c r="K3770" s="569" t="s">
        <v>104</v>
      </c>
      <c r="L3770" s="570">
        <v>0.2</v>
      </c>
      <c r="M3770" s="571">
        <v>0.28563652029521441</v>
      </c>
      <c r="N3770" s="572">
        <v>15.573825682758621</v>
      </c>
      <c r="O3770" s="668" t="s">
        <v>381</v>
      </c>
      <c r="P3770" s="668" t="s">
        <v>77</v>
      </c>
      <c r="Q3770" s="574" t="s">
        <v>12305</v>
      </c>
      <c r="R3770" s="574" t="s">
        <v>12306</v>
      </c>
      <c r="S3770" s="574" t="s">
        <v>12325</v>
      </c>
      <c r="T3770" s="574" t="s">
        <v>13013</v>
      </c>
      <c r="U3770" s="574" t="s">
        <v>13068</v>
      </c>
      <c r="V3770" s="574" t="s">
        <v>13069</v>
      </c>
      <c r="W3770" s="575" t="s">
        <v>13055</v>
      </c>
      <c r="X3770" s="575" t="s">
        <v>13056</v>
      </c>
      <c r="Y3770" s="576" t="s">
        <v>13066</v>
      </c>
      <c r="Z3770" s="577" t="s">
        <v>13070</v>
      </c>
      <c r="AA3770" s="578" t="s">
        <v>13058</v>
      </c>
      <c r="AE3770"/>
    </row>
    <row r="3771" spans="1:31" s="563" customFormat="1">
      <c r="A3771"/>
      <c r="B3771"/>
      <c r="C3771" s="568">
        <v>2029</v>
      </c>
      <c r="D3771" s="569" t="s">
        <v>105</v>
      </c>
      <c r="E3771" s="569" t="s">
        <v>356</v>
      </c>
      <c r="F3771" s="573" t="s">
        <v>462</v>
      </c>
      <c r="G3771" s="569" t="s">
        <v>42</v>
      </c>
      <c r="H3771" s="569" t="s">
        <v>41</v>
      </c>
      <c r="I3771" s="575" t="s">
        <v>54</v>
      </c>
      <c r="J3771" s="569" t="s">
        <v>77</v>
      </c>
      <c r="K3771" s="569" t="s">
        <v>93</v>
      </c>
      <c r="L3771" s="570">
        <v>0.3</v>
      </c>
      <c r="M3771" s="571">
        <v>0.42845478044282165</v>
      </c>
      <c r="N3771" s="572">
        <v>23.360738524137929</v>
      </c>
      <c r="O3771" s="668" t="s">
        <v>381</v>
      </c>
      <c r="P3771" s="668" t="s">
        <v>77</v>
      </c>
      <c r="Q3771" s="574" t="s">
        <v>12333</v>
      </c>
      <c r="R3771" s="574" t="s">
        <v>12334</v>
      </c>
      <c r="S3771" s="574" t="s">
        <v>12325</v>
      </c>
      <c r="T3771" s="574" t="s">
        <v>13013</v>
      </c>
      <c r="U3771" s="574" t="s">
        <v>12335</v>
      </c>
      <c r="V3771" s="574" t="s">
        <v>12336</v>
      </c>
      <c r="W3771" s="575" t="s">
        <v>13071</v>
      </c>
      <c r="X3771" s="575" t="s">
        <v>13072</v>
      </c>
      <c r="Y3771" s="576" t="s">
        <v>13066</v>
      </c>
      <c r="Z3771" s="577" t="s">
        <v>13073</v>
      </c>
      <c r="AA3771" s="578" t="s">
        <v>13074</v>
      </c>
      <c r="AE3771"/>
    </row>
    <row r="3772" spans="1:31" s="563" customFormat="1">
      <c r="A3772"/>
      <c r="B3772"/>
      <c r="C3772" s="568">
        <v>2029</v>
      </c>
      <c r="D3772" s="569" t="s">
        <v>105</v>
      </c>
      <c r="E3772" s="569" t="s">
        <v>356</v>
      </c>
      <c r="F3772" s="573" t="s">
        <v>462</v>
      </c>
      <c r="G3772" s="569" t="s">
        <v>42</v>
      </c>
      <c r="H3772" s="569" t="s">
        <v>41</v>
      </c>
      <c r="I3772" s="575" t="s">
        <v>54</v>
      </c>
      <c r="J3772" s="569" t="s">
        <v>349</v>
      </c>
      <c r="K3772" s="569" t="s">
        <v>310</v>
      </c>
      <c r="L3772" s="570">
        <v>1</v>
      </c>
      <c r="M3772" s="571">
        <v>0.7434060842942235</v>
      </c>
      <c r="N3772" s="572">
        <v>99.626678999999982</v>
      </c>
      <c r="O3772" s="668" t="s">
        <v>151</v>
      </c>
      <c r="P3772" s="668" t="s">
        <v>349</v>
      </c>
      <c r="Q3772" s="574" t="s">
        <v>12395</v>
      </c>
      <c r="R3772" s="574" t="s">
        <v>12396</v>
      </c>
      <c r="S3772" s="574" t="s">
        <v>12341</v>
      </c>
      <c r="T3772" s="574" t="s">
        <v>13013</v>
      </c>
      <c r="U3772" s="574" t="s">
        <v>12657</v>
      </c>
      <c r="V3772" s="574" t="s">
        <v>13075</v>
      </c>
      <c r="W3772" s="575" t="s">
        <v>13035</v>
      </c>
      <c r="X3772" s="575" t="s">
        <v>13036</v>
      </c>
      <c r="Y3772" s="576" t="s">
        <v>13076</v>
      </c>
      <c r="Z3772" s="577" t="s">
        <v>13077</v>
      </c>
      <c r="AA3772" s="578" t="s">
        <v>13039</v>
      </c>
      <c r="AE3772"/>
    </row>
    <row r="3773" spans="1:31" s="563" customFormat="1">
      <c r="A3773"/>
      <c r="B3773"/>
      <c r="C3773" s="568">
        <v>2029</v>
      </c>
      <c r="D3773" s="569" t="s">
        <v>105</v>
      </c>
      <c r="E3773" s="569" t="s">
        <v>356</v>
      </c>
      <c r="F3773" s="573" t="s">
        <v>462</v>
      </c>
      <c r="G3773" s="569" t="s">
        <v>42</v>
      </c>
      <c r="H3773" s="569" t="s">
        <v>41</v>
      </c>
      <c r="I3773" s="575" t="s">
        <v>54</v>
      </c>
      <c r="J3773" s="569" t="s">
        <v>76</v>
      </c>
      <c r="K3773" s="569" t="s">
        <v>79</v>
      </c>
      <c r="L3773" s="570">
        <v>1</v>
      </c>
      <c r="M3773" s="571">
        <v>1.3218314761294352E-2</v>
      </c>
      <c r="N3773" s="572">
        <v>15.940268639999998</v>
      </c>
      <c r="O3773" s="668" t="s">
        <v>151</v>
      </c>
      <c r="P3773" s="668" t="s">
        <v>76</v>
      </c>
      <c r="Q3773" s="574" t="s">
        <v>12403</v>
      </c>
      <c r="R3773" s="574" t="s">
        <v>12404</v>
      </c>
      <c r="S3773" s="574" t="s">
        <v>12349</v>
      </c>
      <c r="T3773" s="574" t="s">
        <v>13013</v>
      </c>
      <c r="U3773" s="574" t="s">
        <v>12756</v>
      </c>
      <c r="V3773" s="574" t="s">
        <v>12913</v>
      </c>
      <c r="W3773" s="575" t="s">
        <v>13040</v>
      </c>
      <c r="X3773" s="575" t="s">
        <v>13041</v>
      </c>
      <c r="Y3773" s="576" t="s">
        <v>13078</v>
      </c>
      <c r="Z3773" s="577" t="s">
        <v>13079</v>
      </c>
      <c r="AA3773" s="578" t="s">
        <v>13044</v>
      </c>
      <c r="AE3773"/>
    </row>
    <row r="3774" spans="1:31" s="563" customFormat="1">
      <c r="A3774"/>
      <c r="B3774"/>
      <c r="C3774" s="568">
        <v>2029</v>
      </c>
      <c r="D3774" s="569" t="s">
        <v>105</v>
      </c>
      <c r="E3774" s="569" t="s">
        <v>356</v>
      </c>
      <c r="F3774" s="573" t="s">
        <v>462</v>
      </c>
      <c r="G3774" s="569" t="s">
        <v>42</v>
      </c>
      <c r="H3774" s="569" t="s">
        <v>41</v>
      </c>
      <c r="I3774" s="575" t="s">
        <v>54</v>
      </c>
      <c r="J3774" s="569" t="s">
        <v>74</v>
      </c>
      <c r="K3774" s="569" t="s">
        <v>115</v>
      </c>
      <c r="L3774" s="570">
        <v>1</v>
      </c>
      <c r="M3774" s="571">
        <v>0.16595959417299611</v>
      </c>
      <c r="N3774" s="572">
        <v>170.78859257142852</v>
      </c>
      <c r="O3774" s="668" t="s">
        <v>151</v>
      </c>
      <c r="P3774" s="668" t="s">
        <v>74</v>
      </c>
      <c r="Q3774" s="574" t="s">
        <v>12385</v>
      </c>
      <c r="R3774" s="574" t="s">
        <v>12386</v>
      </c>
      <c r="S3774" s="574" t="s">
        <v>12362</v>
      </c>
      <c r="T3774" s="574" t="s">
        <v>13013</v>
      </c>
      <c r="U3774" s="574" t="s">
        <v>13080</v>
      </c>
      <c r="V3774" s="574" t="s">
        <v>13081</v>
      </c>
      <c r="W3774" s="575" t="s">
        <v>13082</v>
      </c>
      <c r="X3774" s="575" t="s">
        <v>13083</v>
      </c>
      <c r="Y3774" s="576" t="s">
        <v>13084</v>
      </c>
      <c r="Z3774" s="577" t="s">
        <v>13085</v>
      </c>
      <c r="AA3774" s="578" t="s">
        <v>13086</v>
      </c>
      <c r="AE3774"/>
    </row>
    <row r="3775" spans="1:31" s="563" customFormat="1">
      <c r="A3775"/>
      <c r="B3775"/>
      <c r="C3775" s="568">
        <v>2029</v>
      </c>
      <c r="D3775" s="569" t="s">
        <v>105</v>
      </c>
      <c r="E3775" s="569" t="s">
        <v>356</v>
      </c>
      <c r="F3775" s="573" t="s">
        <v>462</v>
      </c>
      <c r="G3775" s="569" t="s">
        <v>42</v>
      </c>
      <c r="H3775" s="569" t="s">
        <v>41</v>
      </c>
      <c r="I3775" s="575" t="s">
        <v>54</v>
      </c>
      <c r="J3775" s="569" t="s">
        <v>351</v>
      </c>
      <c r="K3775" s="569" t="s">
        <v>100</v>
      </c>
      <c r="L3775" s="570">
        <v>1</v>
      </c>
      <c r="M3775" s="571">
        <v>0.43179638678559629</v>
      </c>
      <c r="N3775" s="572">
        <v>2.2582047239999996</v>
      </c>
      <c r="O3775" s="668" t="s">
        <v>151</v>
      </c>
      <c r="P3775" s="668" t="s">
        <v>351</v>
      </c>
      <c r="Q3775" s="574" t="s">
        <v>12370</v>
      </c>
      <c r="R3775" s="574" t="s">
        <v>12371</v>
      </c>
      <c r="S3775" s="574" t="s">
        <v>12372</v>
      </c>
      <c r="T3775" s="574" t="s">
        <v>13013</v>
      </c>
      <c r="U3775" s="574" t="s">
        <v>12373</v>
      </c>
      <c r="V3775" s="574" t="s">
        <v>12374</v>
      </c>
      <c r="W3775" s="575" t="s">
        <v>13087</v>
      </c>
      <c r="X3775" s="575" t="s">
        <v>13088</v>
      </c>
      <c r="Y3775" s="576" t="s">
        <v>13089</v>
      </c>
      <c r="Z3775" s="577" t="s">
        <v>13090</v>
      </c>
      <c r="AA3775" s="578" t="s">
        <v>13091</v>
      </c>
      <c r="AE3775"/>
    </row>
    <row r="3776" spans="1:31" s="563" customFormat="1">
      <c r="A3776"/>
      <c r="B3776"/>
      <c r="C3776" s="568">
        <v>2029</v>
      </c>
      <c r="D3776" s="569" t="s">
        <v>105</v>
      </c>
      <c r="E3776" s="569" t="s">
        <v>356</v>
      </c>
      <c r="F3776" s="573" t="s">
        <v>462</v>
      </c>
      <c r="G3776" s="569" t="s">
        <v>42</v>
      </c>
      <c r="H3776" s="569" t="s">
        <v>41</v>
      </c>
      <c r="I3776" s="575" t="s">
        <v>54</v>
      </c>
      <c r="J3776" s="569" t="s">
        <v>67</v>
      </c>
      <c r="K3776" s="569" t="s">
        <v>81</v>
      </c>
      <c r="L3776" s="570">
        <v>1</v>
      </c>
      <c r="M3776" s="571">
        <v>0.53469548469747818</v>
      </c>
      <c r="N3776" s="572">
        <v>3.2406040641758245</v>
      </c>
      <c r="O3776" s="668" t="s">
        <v>382</v>
      </c>
      <c r="P3776" s="668" t="s">
        <v>67</v>
      </c>
      <c r="Q3776" s="574" t="s">
        <v>12313</v>
      </c>
      <c r="R3776" s="574" t="s">
        <v>12314</v>
      </c>
      <c r="S3776" s="574" t="s">
        <v>12380</v>
      </c>
      <c r="T3776" s="574" t="s">
        <v>13013</v>
      </c>
      <c r="U3776" s="574" t="s">
        <v>12381</v>
      </c>
      <c r="V3776" s="574" t="s">
        <v>12382</v>
      </c>
      <c r="W3776" s="575" t="s">
        <v>13059</v>
      </c>
      <c r="X3776" s="575" t="s">
        <v>13060</v>
      </c>
      <c r="Y3776" s="576" t="s">
        <v>13092</v>
      </c>
      <c r="Z3776" s="577" t="s">
        <v>13093</v>
      </c>
      <c r="AA3776" s="578" t="s">
        <v>13063</v>
      </c>
      <c r="AE3776"/>
    </row>
    <row r="3777" spans="1:31" s="563" customFormat="1">
      <c r="A3777"/>
      <c r="B3777"/>
      <c r="C3777" s="568">
        <v>2029</v>
      </c>
      <c r="D3777" s="569" t="s">
        <v>105</v>
      </c>
      <c r="E3777" s="569" t="s">
        <v>356</v>
      </c>
      <c r="F3777" s="573" t="s">
        <v>462</v>
      </c>
      <c r="G3777" s="569" t="s">
        <v>42</v>
      </c>
      <c r="H3777" s="569" t="s">
        <v>41</v>
      </c>
      <c r="I3777" s="575" t="s">
        <v>54</v>
      </c>
      <c r="J3777" s="569" t="s">
        <v>66</v>
      </c>
      <c r="K3777" s="569" t="s">
        <v>115</v>
      </c>
      <c r="L3777" s="570">
        <v>0.5</v>
      </c>
      <c r="M3777" s="571">
        <v>0.71196974665459478</v>
      </c>
      <c r="N3777" s="572">
        <v>40.507550802197798</v>
      </c>
      <c r="O3777" s="668" t="s">
        <v>381</v>
      </c>
      <c r="P3777" s="668" t="s">
        <v>66</v>
      </c>
      <c r="Q3777" s="574" t="s">
        <v>12385</v>
      </c>
      <c r="R3777" s="574" t="s">
        <v>12386</v>
      </c>
      <c r="S3777" s="574" t="s">
        <v>12387</v>
      </c>
      <c r="T3777" s="574" t="s">
        <v>13013</v>
      </c>
      <c r="U3777" s="574" t="s">
        <v>12388</v>
      </c>
      <c r="V3777" s="574" t="s">
        <v>12389</v>
      </c>
      <c r="W3777" s="575" t="s">
        <v>13082</v>
      </c>
      <c r="X3777" s="575" t="s">
        <v>13083</v>
      </c>
      <c r="Y3777" s="576" t="s">
        <v>13094</v>
      </c>
      <c r="Z3777" s="577" t="s">
        <v>13095</v>
      </c>
      <c r="AA3777" s="578" t="s">
        <v>13086</v>
      </c>
      <c r="AE3777"/>
    </row>
    <row r="3778" spans="1:31" s="563" customFormat="1">
      <c r="A3778"/>
      <c r="B3778"/>
      <c r="C3778" s="568">
        <v>2029</v>
      </c>
      <c r="D3778" s="569" t="s">
        <v>105</v>
      </c>
      <c r="E3778" s="569" t="s">
        <v>356</v>
      </c>
      <c r="F3778" s="573" t="s">
        <v>462</v>
      </c>
      <c r="G3778" s="569" t="s">
        <v>42</v>
      </c>
      <c r="H3778" s="569" t="s">
        <v>41</v>
      </c>
      <c r="I3778" s="575" t="s">
        <v>54</v>
      </c>
      <c r="J3778" s="569" t="s">
        <v>66</v>
      </c>
      <c r="K3778" s="569" t="s">
        <v>310</v>
      </c>
      <c r="L3778" s="570">
        <v>0.5</v>
      </c>
      <c r="M3778" s="571">
        <v>0.71196974665459478</v>
      </c>
      <c r="N3778" s="572">
        <v>40.507550802197798</v>
      </c>
      <c r="O3778" s="668" t="s">
        <v>381</v>
      </c>
      <c r="P3778" s="668" t="s">
        <v>66</v>
      </c>
      <c r="Q3778" s="574" t="s">
        <v>12395</v>
      </c>
      <c r="R3778" s="574" t="s">
        <v>12396</v>
      </c>
      <c r="S3778" s="574" t="s">
        <v>12387</v>
      </c>
      <c r="T3778" s="574" t="s">
        <v>13013</v>
      </c>
      <c r="U3778" s="574" t="s">
        <v>12397</v>
      </c>
      <c r="V3778" s="574" t="s">
        <v>12398</v>
      </c>
      <c r="W3778" s="575" t="s">
        <v>13035</v>
      </c>
      <c r="X3778" s="575" t="s">
        <v>13036</v>
      </c>
      <c r="Y3778" s="576" t="s">
        <v>13094</v>
      </c>
      <c r="Z3778" s="577" t="s">
        <v>13096</v>
      </c>
      <c r="AA3778" s="578" t="s">
        <v>13039</v>
      </c>
      <c r="AE3778"/>
    </row>
    <row r="3779" spans="1:31" s="563" customFormat="1">
      <c r="A3779"/>
      <c r="B3779"/>
      <c r="C3779" s="568">
        <v>2029</v>
      </c>
      <c r="D3779" s="569" t="s">
        <v>105</v>
      </c>
      <c r="E3779" s="569" t="s">
        <v>356</v>
      </c>
      <c r="F3779" s="573" t="s">
        <v>462</v>
      </c>
      <c r="G3779" s="569" t="s">
        <v>42</v>
      </c>
      <c r="H3779" s="569" t="s">
        <v>41</v>
      </c>
      <c r="I3779" s="575" t="s">
        <v>54</v>
      </c>
      <c r="J3779" s="569" t="s">
        <v>348</v>
      </c>
      <c r="K3779" s="569" t="s">
        <v>310</v>
      </c>
      <c r="L3779" s="570">
        <v>1</v>
      </c>
      <c r="M3779" s="571">
        <v>1.2951561505011202</v>
      </c>
      <c r="N3779" s="572">
        <v>172.68624359999998</v>
      </c>
      <c r="O3779" s="668" t="s">
        <v>151</v>
      </c>
      <c r="P3779" s="668" t="s">
        <v>348</v>
      </c>
      <c r="Q3779" s="574" t="s">
        <v>12395</v>
      </c>
      <c r="R3779" s="574" t="s">
        <v>12396</v>
      </c>
      <c r="S3779" s="574" t="s">
        <v>12411</v>
      </c>
      <c r="T3779" s="574" t="s">
        <v>13013</v>
      </c>
      <c r="U3779" s="574" t="s">
        <v>13097</v>
      </c>
      <c r="V3779" s="574" t="s">
        <v>13098</v>
      </c>
      <c r="W3779" s="575" t="s">
        <v>13035</v>
      </c>
      <c r="X3779" s="575" t="s">
        <v>13036</v>
      </c>
      <c r="Y3779" s="576" t="s">
        <v>13099</v>
      </c>
      <c r="Z3779" s="577" t="s">
        <v>13100</v>
      </c>
      <c r="AA3779" s="578" t="s">
        <v>13039</v>
      </c>
      <c r="AE3779"/>
    </row>
    <row r="3780" spans="1:31" s="563" customFormat="1">
      <c r="A3780"/>
      <c r="B3780"/>
      <c r="C3780" s="568">
        <v>2029</v>
      </c>
      <c r="D3780" s="569" t="s">
        <v>16</v>
      </c>
      <c r="E3780" s="569" t="s">
        <v>357</v>
      </c>
      <c r="F3780" s="573" t="s">
        <v>462</v>
      </c>
      <c r="G3780" s="569" t="s">
        <v>42</v>
      </c>
      <c r="H3780" s="569" t="s">
        <v>41</v>
      </c>
      <c r="I3780" s="575" t="s">
        <v>54</v>
      </c>
      <c r="J3780" s="569" t="s">
        <v>352</v>
      </c>
      <c r="K3780" s="569" t="s">
        <v>106</v>
      </c>
      <c r="L3780" s="570">
        <v>1</v>
      </c>
      <c r="M3780" s="571">
        <v>1.4405493070818804</v>
      </c>
      <c r="N3780" s="572">
        <v>60.844914500000002</v>
      </c>
      <c r="O3780" s="668" t="s">
        <v>151</v>
      </c>
      <c r="P3780" s="668" t="s">
        <v>352</v>
      </c>
      <c r="Q3780" s="574" t="s">
        <v>12257</v>
      </c>
      <c r="R3780" s="574" t="s">
        <v>12258</v>
      </c>
      <c r="S3780" s="574" t="s">
        <v>12230</v>
      </c>
      <c r="T3780" s="574" t="s">
        <v>13101</v>
      </c>
      <c r="U3780" s="574" t="s">
        <v>12680</v>
      </c>
      <c r="V3780" s="574" t="s">
        <v>13102</v>
      </c>
      <c r="W3780" s="575" t="s">
        <v>13103</v>
      </c>
      <c r="X3780" s="575" t="s">
        <v>13104</v>
      </c>
      <c r="Y3780" s="576" t="s">
        <v>13105</v>
      </c>
      <c r="Z3780" s="577" t="s">
        <v>13106</v>
      </c>
      <c r="AA3780" s="578" t="s">
        <v>13107</v>
      </c>
      <c r="AE3780"/>
    </row>
    <row r="3781" spans="1:31" s="563" customFormat="1">
      <c r="A3781"/>
      <c r="B3781"/>
      <c r="C3781" s="568">
        <v>2029</v>
      </c>
      <c r="D3781" s="569" t="s">
        <v>16</v>
      </c>
      <c r="E3781" s="569" t="s">
        <v>357</v>
      </c>
      <c r="F3781" s="573" t="s">
        <v>462</v>
      </c>
      <c r="G3781" s="569" t="s">
        <v>42</v>
      </c>
      <c r="H3781" s="569" t="s">
        <v>41</v>
      </c>
      <c r="I3781" s="575" t="s">
        <v>54</v>
      </c>
      <c r="J3781" s="569" t="s">
        <v>116</v>
      </c>
      <c r="K3781" s="569" t="s">
        <v>330</v>
      </c>
      <c r="L3781" s="570">
        <v>1</v>
      </c>
      <c r="M3781" s="571">
        <v>2.5374359956199029</v>
      </c>
      <c r="N3781" s="572">
        <v>11.528510115789475</v>
      </c>
      <c r="O3781" s="668" t="s">
        <v>382</v>
      </c>
      <c r="P3781" s="668" t="s">
        <v>116</v>
      </c>
      <c r="Q3781" s="574" t="s">
        <v>12267</v>
      </c>
      <c r="R3781" s="574" t="s">
        <v>12268</v>
      </c>
      <c r="S3781" s="574" t="s">
        <v>12241</v>
      </c>
      <c r="T3781" s="574" t="s">
        <v>13101</v>
      </c>
      <c r="U3781" s="574" t="s">
        <v>12861</v>
      </c>
      <c r="V3781" s="574" t="s">
        <v>12862</v>
      </c>
      <c r="W3781" s="575" t="s">
        <v>13108</v>
      </c>
      <c r="X3781" s="575" t="s">
        <v>13109</v>
      </c>
      <c r="Y3781" s="576" t="s">
        <v>13110</v>
      </c>
      <c r="Z3781" s="577" t="s">
        <v>13111</v>
      </c>
      <c r="AA3781" s="578" t="s">
        <v>13112</v>
      </c>
      <c r="AE3781"/>
    </row>
    <row r="3782" spans="1:31" s="563" customFormat="1">
      <c r="A3782"/>
      <c r="B3782"/>
      <c r="C3782" s="568">
        <v>2029</v>
      </c>
      <c r="D3782" s="569" t="s">
        <v>16</v>
      </c>
      <c r="E3782" s="569" t="s">
        <v>357</v>
      </c>
      <c r="F3782" s="573" t="s">
        <v>462</v>
      </c>
      <c r="G3782" s="569" t="s">
        <v>42</v>
      </c>
      <c r="H3782" s="569" t="s">
        <v>41</v>
      </c>
      <c r="I3782" s="575" t="s">
        <v>54</v>
      </c>
      <c r="J3782" s="569" t="s">
        <v>109</v>
      </c>
      <c r="K3782" s="569" t="s">
        <v>310</v>
      </c>
      <c r="L3782" s="570">
        <v>0.25</v>
      </c>
      <c r="M3782" s="571">
        <v>1.4223638727541805</v>
      </c>
      <c r="N3782" s="572">
        <v>57.642550578947372</v>
      </c>
      <c r="O3782" s="668" t="s">
        <v>381</v>
      </c>
      <c r="P3782" s="668" t="s">
        <v>109</v>
      </c>
      <c r="Q3782" s="574" t="s">
        <v>12395</v>
      </c>
      <c r="R3782" s="574" t="s">
        <v>12396</v>
      </c>
      <c r="S3782" s="574" t="s">
        <v>12259</v>
      </c>
      <c r="T3782" s="574" t="s">
        <v>13101</v>
      </c>
      <c r="U3782" s="574" t="s">
        <v>13113</v>
      </c>
      <c r="V3782" s="574" t="s">
        <v>13114</v>
      </c>
      <c r="W3782" s="575" t="s">
        <v>13115</v>
      </c>
      <c r="X3782" s="575" t="s">
        <v>13116</v>
      </c>
      <c r="Y3782" s="576" t="s">
        <v>13117</v>
      </c>
      <c r="Z3782" s="577" t="s">
        <v>13118</v>
      </c>
      <c r="AA3782" s="578" t="s">
        <v>13119</v>
      </c>
      <c r="AE3782"/>
    </row>
    <row r="3783" spans="1:31" s="563" customFormat="1">
      <c r="A3783"/>
      <c r="B3783"/>
      <c r="C3783" s="568">
        <v>2029</v>
      </c>
      <c r="D3783" s="569" t="s">
        <v>16</v>
      </c>
      <c r="E3783" s="569" t="s">
        <v>357</v>
      </c>
      <c r="F3783" s="573" t="s">
        <v>462</v>
      </c>
      <c r="G3783" s="569" t="s">
        <v>42</v>
      </c>
      <c r="H3783" s="569" t="s">
        <v>41</v>
      </c>
      <c r="I3783" s="575" t="s">
        <v>54</v>
      </c>
      <c r="J3783" s="569" t="s">
        <v>109</v>
      </c>
      <c r="K3783" s="569" t="s">
        <v>111</v>
      </c>
      <c r="L3783" s="570">
        <v>0.4</v>
      </c>
      <c r="M3783" s="571">
        <v>2.2757821964066887</v>
      </c>
      <c r="N3783" s="572">
        <v>92.228080926315812</v>
      </c>
      <c r="O3783" s="668" t="s">
        <v>381</v>
      </c>
      <c r="P3783" s="668" t="s">
        <v>109</v>
      </c>
      <c r="Q3783" s="574" t="s">
        <v>12354</v>
      </c>
      <c r="R3783" s="574" t="s">
        <v>12355</v>
      </c>
      <c r="S3783" s="574" t="s">
        <v>12259</v>
      </c>
      <c r="T3783" s="574" t="s">
        <v>13101</v>
      </c>
      <c r="U3783" s="574" t="s">
        <v>12696</v>
      </c>
      <c r="V3783" s="574" t="s">
        <v>12867</v>
      </c>
      <c r="W3783" s="575" t="s">
        <v>13120</v>
      </c>
      <c r="X3783" s="575" t="s">
        <v>13121</v>
      </c>
      <c r="Y3783" s="576" t="s">
        <v>13117</v>
      </c>
      <c r="Z3783" s="577" t="s">
        <v>13122</v>
      </c>
      <c r="AA3783" s="578" t="s">
        <v>13123</v>
      </c>
      <c r="AE3783"/>
    </row>
    <row r="3784" spans="1:31" s="563" customFormat="1">
      <c r="A3784"/>
      <c r="B3784"/>
      <c r="C3784" s="568">
        <v>2029</v>
      </c>
      <c r="D3784" s="569" t="s">
        <v>16</v>
      </c>
      <c r="E3784" s="569" t="s">
        <v>357</v>
      </c>
      <c r="F3784" s="573" t="s">
        <v>462</v>
      </c>
      <c r="G3784" s="569" t="s">
        <v>42</v>
      </c>
      <c r="H3784" s="569" t="s">
        <v>41</v>
      </c>
      <c r="I3784" s="575" t="s">
        <v>54</v>
      </c>
      <c r="J3784" s="569" t="s">
        <v>109</v>
      </c>
      <c r="K3784" s="569" t="s">
        <v>106</v>
      </c>
      <c r="L3784" s="570">
        <v>0.35</v>
      </c>
      <c r="M3784" s="571">
        <v>1.9913094218558525</v>
      </c>
      <c r="N3784" s="572">
        <v>80.699570810526325</v>
      </c>
      <c r="O3784" s="668" t="s">
        <v>381</v>
      </c>
      <c r="P3784" s="668" t="s">
        <v>109</v>
      </c>
      <c r="Q3784" s="574" t="s">
        <v>12257</v>
      </c>
      <c r="R3784" s="574" t="s">
        <v>12258</v>
      </c>
      <c r="S3784" s="574" t="s">
        <v>12259</v>
      </c>
      <c r="T3784" s="574" t="s">
        <v>13101</v>
      </c>
      <c r="U3784" s="574" t="s">
        <v>12260</v>
      </c>
      <c r="V3784" s="574" t="s">
        <v>12261</v>
      </c>
      <c r="W3784" s="575" t="s">
        <v>13103</v>
      </c>
      <c r="X3784" s="575" t="s">
        <v>13104</v>
      </c>
      <c r="Y3784" s="576" t="s">
        <v>13117</v>
      </c>
      <c r="Z3784" s="577" t="s">
        <v>13124</v>
      </c>
      <c r="AA3784" s="578" t="s">
        <v>13107</v>
      </c>
      <c r="AE3784"/>
    </row>
    <row r="3785" spans="1:31" s="563" customFormat="1">
      <c r="A3785"/>
      <c r="B3785"/>
      <c r="C3785" s="568">
        <v>2029</v>
      </c>
      <c r="D3785" s="569" t="s">
        <v>16</v>
      </c>
      <c r="E3785" s="569" t="s">
        <v>357</v>
      </c>
      <c r="F3785" s="573" t="s">
        <v>462</v>
      </c>
      <c r="G3785" s="569" t="s">
        <v>42</v>
      </c>
      <c r="H3785" s="569" t="s">
        <v>41</v>
      </c>
      <c r="I3785" s="575" t="s">
        <v>54</v>
      </c>
      <c r="J3785" s="569" t="s">
        <v>350</v>
      </c>
      <c r="K3785" s="569" t="s">
        <v>104</v>
      </c>
      <c r="L3785" s="570">
        <v>1</v>
      </c>
      <c r="M3785" s="571">
        <v>3.1557353326921933</v>
      </c>
      <c r="N3785" s="572">
        <v>389.40745280000004</v>
      </c>
      <c r="O3785" s="668" t="s">
        <v>151</v>
      </c>
      <c r="P3785" s="668" t="s">
        <v>350</v>
      </c>
      <c r="Q3785" s="574" t="s">
        <v>12305</v>
      </c>
      <c r="R3785" s="574" t="s">
        <v>12306</v>
      </c>
      <c r="S3785" s="574" t="s">
        <v>12269</v>
      </c>
      <c r="T3785" s="574" t="s">
        <v>13101</v>
      </c>
      <c r="U3785" s="574" t="s">
        <v>12427</v>
      </c>
      <c r="V3785" s="574" t="s">
        <v>12428</v>
      </c>
      <c r="W3785" s="575" t="s">
        <v>13125</v>
      </c>
      <c r="X3785" s="575" t="s">
        <v>13126</v>
      </c>
      <c r="Y3785" s="576" t="s">
        <v>13127</v>
      </c>
      <c r="Z3785" s="577" t="s">
        <v>13128</v>
      </c>
      <c r="AA3785" s="578" t="s">
        <v>13129</v>
      </c>
      <c r="AE3785"/>
    </row>
    <row r="3786" spans="1:31" s="563" customFormat="1">
      <c r="A3786"/>
      <c r="B3786"/>
      <c r="C3786" s="568">
        <v>2029</v>
      </c>
      <c r="D3786" s="569" t="s">
        <v>16</v>
      </c>
      <c r="E3786" s="569" t="s">
        <v>357</v>
      </c>
      <c r="F3786" s="573" t="s">
        <v>462</v>
      </c>
      <c r="G3786" s="569" t="s">
        <v>42</v>
      </c>
      <c r="H3786" s="569" t="s">
        <v>41</v>
      </c>
      <c r="I3786" s="575" t="s">
        <v>54</v>
      </c>
      <c r="J3786" s="569" t="s">
        <v>99</v>
      </c>
      <c r="K3786" s="569" t="s">
        <v>331</v>
      </c>
      <c r="L3786" s="570">
        <v>1</v>
      </c>
      <c r="M3786" s="571">
        <v>1.3108245518964667</v>
      </c>
      <c r="N3786" s="572">
        <v>340.73152119999997</v>
      </c>
      <c r="O3786" s="668" t="s">
        <v>151</v>
      </c>
      <c r="P3786" s="668" t="s">
        <v>99</v>
      </c>
      <c r="Q3786" s="574" t="s">
        <v>13130</v>
      </c>
      <c r="R3786" s="574" t="s">
        <v>13131</v>
      </c>
      <c r="S3786" s="574" t="s">
        <v>12279</v>
      </c>
      <c r="T3786" s="574" t="s">
        <v>13101</v>
      </c>
      <c r="U3786" s="574" t="s">
        <v>13132</v>
      </c>
      <c r="V3786" s="574" t="s">
        <v>13133</v>
      </c>
      <c r="W3786" s="575" t="s">
        <v>13134</v>
      </c>
      <c r="X3786" s="575" t="s">
        <v>13135</v>
      </c>
      <c r="Y3786" s="576" t="s">
        <v>13136</v>
      </c>
      <c r="Z3786" s="577" t="s">
        <v>13137</v>
      </c>
      <c r="AA3786" s="578" t="s">
        <v>13138</v>
      </c>
      <c r="AE3786"/>
    </row>
    <row r="3787" spans="1:31" s="563" customFormat="1">
      <c r="A3787"/>
      <c r="B3787"/>
      <c r="C3787" s="568">
        <v>2029</v>
      </c>
      <c r="D3787" s="569" t="s">
        <v>16</v>
      </c>
      <c r="E3787" s="569" t="s">
        <v>357</v>
      </c>
      <c r="F3787" s="573" t="s">
        <v>462</v>
      </c>
      <c r="G3787" s="569" t="s">
        <v>42</v>
      </c>
      <c r="H3787" s="569" t="s">
        <v>41</v>
      </c>
      <c r="I3787" s="575" t="s">
        <v>54</v>
      </c>
      <c r="J3787" s="569" t="s">
        <v>96</v>
      </c>
      <c r="K3787" s="569" t="s">
        <v>311</v>
      </c>
      <c r="L3787" s="570">
        <v>1</v>
      </c>
      <c r="M3787" s="571">
        <v>2.2897488416703315E-2</v>
      </c>
      <c r="N3787" s="572">
        <v>48.675931600000006</v>
      </c>
      <c r="O3787" s="668" t="s">
        <v>151</v>
      </c>
      <c r="P3787" s="668" t="s">
        <v>96</v>
      </c>
      <c r="Q3787" s="574" t="s">
        <v>13139</v>
      </c>
      <c r="R3787" s="574" t="s">
        <v>13140</v>
      </c>
      <c r="S3787" s="574" t="s">
        <v>12287</v>
      </c>
      <c r="T3787" s="574" t="s">
        <v>13101</v>
      </c>
      <c r="U3787" s="574" t="s">
        <v>13141</v>
      </c>
      <c r="V3787" s="574" t="s">
        <v>13142</v>
      </c>
      <c r="W3787" s="575" t="s">
        <v>13143</v>
      </c>
      <c r="X3787" s="575" t="s">
        <v>13144</v>
      </c>
      <c r="Y3787" s="576" t="s">
        <v>13145</v>
      </c>
      <c r="Z3787" s="577" t="s">
        <v>13146</v>
      </c>
      <c r="AA3787" s="578" t="s">
        <v>13147</v>
      </c>
      <c r="AE3787"/>
    </row>
    <row r="3788" spans="1:31" s="563" customFormat="1">
      <c r="A3788"/>
      <c r="B3788"/>
      <c r="C3788" s="568">
        <v>2029</v>
      </c>
      <c r="D3788" s="569" t="s">
        <v>16</v>
      </c>
      <c r="E3788" s="569" t="s">
        <v>357</v>
      </c>
      <c r="F3788" s="573" t="s">
        <v>462</v>
      </c>
      <c r="G3788" s="569" t="s">
        <v>42</v>
      </c>
      <c r="H3788" s="569" t="s">
        <v>41</v>
      </c>
      <c r="I3788" s="575" t="s">
        <v>54</v>
      </c>
      <c r="J3788" s="569" t="s">
        <v>87</v>
      </c>
      <c r="K3788" s="569" t="s">
        <v>111</v>
      </c>
      <c r="L3788" s="570">
        <v>0.5</v>
      </c>
      <c r="M3788" s="571">
        <v>0.59552872556470748</v>
      </c>
      <c r="N3788" s="572">
        <v>27.380211524999996</v>
      </c>
      <c r="O3788" s="668" t="s">
        <v>151</v>
      </c>
      <c r="P3788" s="668" t="s">
        <v>87</v>
      </c>
      <c r="Q3788" s="574" t="s">
        <v>12354</v>
      </c>
      <c r="R3788" s="574" t="s">
        <v>12355</v>
      </c>
      <c r="S3788" s="574" t="s">
        <v>12294</v>
      </c>
      <c r="T3788" s="574" t="s">
        <v>13101</v>
      </c>
      <c r="U3788" s="574" t="s">
        <v>12731</v>
      </c>
      <c r="V3788" s="574" t="s">
        <v>13148</v>
      </c>
      <c r="W3788" s="575" t="s">
        <v>13120</v>
      </c>
      <c r="X3788" s="575" t="s">
        <v>13121</v>
      </c>
      <c r="Y3788" s="576" t="s">
        <v>13149</v>
      </c>
      <c r="Z3788" s="577" t="s">
        <v>13150</v>
      </c>
      <c r="AA3788" s="578" t="s">
        <v>13123</v>
      </c>
      <c r="AE3788"/>
    </row>
    <row r="3789" spans="1:31" s="563" customFormat="1">
      <c r="A3789"/>
      <c r="B3789"/>
      <c r="C3789" s="568">
        <v>2029</v>
      </c>
      <c r="D3789" s="569" t="s">
        <v>16</v>
      </c>
      <c r="E3789" s="569" t="s">
        <v>357</v>
      </c>
      <c r="F3789" s="573" t="s">
        <v>462</v>
      </c>
      <c r="G3789" s="569" t="s">
        <v>42</v>
      </c>
      <c r="H3789" s="569" t="s">
        <v>41</v>
      </c>
      <c r="I3789" s="575" t="s">
        <v>54</v>
      </c>
      <c r="J3789" s="569" t="s">
        <v>87</v>
      </c>
      <c r="K3789" s="569" t="s">
        <v>106</v>
      </c>
      <c r="L3789" s="570">
        <v>0.5</v>
      </c>
      <c r="M3789" s="571">
        <v>0.59552872556470748</v>
      </c>
      <c r="N3789" s="572">
        <v>27.380211524999996</v>
      </c>
      <c r="O3789" s="668" t="s">
        <v>151</v>
      </c>
      <c r="P3789" s="668" t="s">
        <v>87</v>
      </c>
      <c r="Q3789" s="574" t="s">
        <v>12257</v>
      </c>
      <c r="R3789" s="574" t="s">
        <v>12258</v>
      </c>
      <c r="S3789" s="574" t="s">
        <v>12294</v>
      </c>
      <c r="T3789" s="574" t="s">
        <v>13101</v>
      </c>
      <c r="U3789" s="574" t="s">
        <v>12302</v>
      </c>
      <c r="V3789" s="574" t="s">
        <v>12303</v>
      </c>
      <c r="W3789" s="575" t="s">
        <v>13103</v>
      </c>
      <c r="X3789" s="575" t="s">
        <v>13104</v>
      </c>
      <c r="Y3789" s="576" t="s">
        <v>13149</v>
      </c>
      <c r="Z3789" s="577" t="s">
        <v>13151</v>
      </c>
      <c r="AA3789" s="578" t="s">
        <v>13107</v>
      </c>
      <c r="AE3789"/>
    </row>
    <row r="3790" spans="1:31" s="563" customFormat="1">
      <c r="A3790"/>
      <c r="B3790"/>
      <c r="C3790" s="568">
        <v>2029</v>
      </c>
      <c r="D3790" s="569" t="s">
        <v>16</v>
      </c>
      <c r="E3790" s="569" t="s">
        <v>357</v>
      </c>
      <c r="F3790" s="573" t="s">
        <v>462</v>
      </c>
      <c r="G3790" s="569" t="s">
        <v>42</v>
      </c>
      <c r="H3790" s="569" t="s">
        <v>41</v>
      </c>
      <c r="I3790" s="575" t="s">
        <v>54</v>
      </c>
      <c r="J3790" s="569" t="s">
        <v>83</v>
      </c>
      <c r="K3790" s="569" t="s">
        <v>81</v>
      </c>
      <c r="L3790" s="570">
        <v>1</v>
      </c>
      <c r="M3790" s="571">
        <v>17.058631904521338</v>
      </c>
      <c r="N3790" s="572">
        <v>42.549478140000005</v>
      </c>
      <c r="O3790" s="668" t="s">
        <v>382</v>
      </c>
      <c r="P3790" s="668" t="s">
        <v>83</v>
      </c>
      <c r="Q3790" s="574" t="s">
        <v>12313</v>
      </c>
      <c r="R3790" s="574" t="s">
        <v>12314</v>
      </c>
      <c r="S3790" s="574" t="s">
        <v>12315</v>
      </c>
      <c r="T3790" s="574" t="s">
        <v>13101</v>
      </c>
      <c r="U3790" s="574" t="s">
        <v>12316</v>
      </c>
      <c r="V3790" s="574" t="s">
        <v>12317</v>
      </c>
      <c r="W3790" s="575" t="s">
        <v>13152</v>
      </c>
      <c r="X3790" s="575" t="s">
        <v>13153</v>
      </c>
      <c r="Y3790" s="576" t="s">
        <v>13154</v>
      </c>
      <c r="Z3790" s="577" t="s">
        <v>13155</v>
      </c>
      <c r="AA3790" s="578" t="s">
        <v>13156</v>
      </c>
      <c r="AE3790"/>
    </row>
    <row r="3791" spans="1:31" s="563" customFormat="1">
      <c r="A3791"/>
      <c r="B3791"/>
      <c r="C3791" s="568">
        <v>2029</v>
      </c>
      <c r="D3791" s="569" t="s">
        <v>16</v>
      </c>
      <c r="E3791" s="569" t="s">
        <v>357</v>
      </c>
      <c r="F3791" s="573" t="s">
        <v>462</v>
      </c>
      <c r="G3791" s="569" t="s">
        <v>42</v>
      </c>
      <c r="H3791" s="569" t="s">
        <v>41</v>
      </c>
      <c r="I3791" s="575" t="s">
        <v>54</v>
      </c>
      <c r="J3791" s="569" t="s">
        <v>77</v>
      </c>
      <c r="K3791" s="569" t="s">
        <v>106</v>
      </c>
      <c r="L3791" s="570">
        <v>0.5</v>
      </c>
      <c r="M3791" s="571">
        <v>10.874127101883733</v>
      </c>
      <c r="N3791" s="572">
        <v>327.30367800000005</v>
      </c>
      <c r="O3791" s="668" t="s">
        <v>381</v>
      </c>
      <c r="P3791" s="668" t="s">
        <v>77</v>
      </c>
      <c r="Q3791" s="574" t="s">
        <v>12257</v>
      </c>
      <c r="R3791" s="574" t="s">
        <v>12258</v>
      </c>
      <c r="S3791" s="574" t="s">
        <v>12325</v>
      </c>
      <c r="T3791" s="574" t="s">
        <v>13101</v>
      </c>
      <c r="U3791" s="574" t="s">
        <v>12438</v>
      </c>
      <c r="V3791" s="574" t="s">
        <v>12439</v>
      </c>
      <c r="W3791" s="575" t="s">
        <v>13103</v>
      </c>
      <c r="X3791" s="575" t="s">
        <v>13104</v>
      </c>
      <c r="Y3791" s="576" t="s">
        <v>13157</v>
      </c>
      <c r="Z3791" s="577" t="s">
        <v>13158</v>
      </c>
      <c r="AA3791" s="578" t="s">
        <v>13107</v>
      </c>
      <c r="AE3791"/>
    </row>
    <row r="3792" spans="1:31" s="563" customFormat="1">
      <c r="A3792"/>
      <c r="B3792"/>
      <c r="C3792" s="568">
        <v>2029</v>
      </c>
      <c r="D3792" s="569" t="s">
        <v>16</v>
      </c>
      <c r="E3792" s="569" t="s">
        <v>357</v>
      </c>
      <c r="F3792" s="573" t="s">
        <v>462</v>
      </c>
      <c r="G3792" s="569" t="s">
        <v>42</v>
      </c>
      <c r="H3792" s="569" t="s">
        <v>41</v>
      </c>
      <c r="I3792" s="575" t="s">
        <v>54</v>
      </c>
      <c r="J3792" s="569" t="s">
        <v>77</v>
      </c>
      <c r="K3792" s="569" t="s">
        <v>311</v>
      </c>
      <c r="L3792" s="570">
        <v>0.5</v>
      </c>
      <c r="M3792" s="571">
        <v>10.874127101883733</v>
      </c>
      <c r="N3792" s="572">
        <v>327.30367800000005</v>
      </c>
      <c r="O3792" s="668" t="s">
        <v>381</v>
      </c>
      <c r="P3792" s="668" t="s">
        <v>77</v>
      </c>
      <c r="Q3792" s="574" t="s">
        <v>13139</v>
      </c>
      <c r="R3792" s="574" t="s">
        <v>13140</v>
      </c>
      <c r="S3792" s="574" t="s">
        <v>12325</v>
      </c>
      <c r="T3792" s="574" t="s">
        <v>13101</v>
      </c>
      <c r="U3792" s="574" t="s">
        <v>13159</v>
      </c>
      <c r="V3792" s="574" t="s">
        <v>13160</v>
      </c>
      <c r="W3792" s="575" t="s">
        <v>13143</v>
      </c>
      <c r="X3792" s="575" t="s">
        <v>13144</v>
      </c>
      <c r="Y3792" s="576" t="s">
        <v>13157</v>
      </c>
      <c r="Z3792" s="577" t="s">
        <v>13161</v>
      </c>
      <c r="AA3792" s="578" t="s">
        <v>13147</v>
      </c>
      <c r="AE3792"/>
    </row>
    <row r="3793" spans="1:31" s="563" customFormat="1">
      <c r="A3793"/>
      <c r="B3793"/>
      <c r="C3793" s="568">
        <v>2029</v>
      </c>
      <c r="D3793" s="569" t="s">
        <v>16</v>
      </c>
      <c r="E3793" s="569" t="s">
        <v>357</v>
      </c>
      <c r="F3793" s="573" t="s">
        <v>462</v>
      </c>
      <c r="G3793" s="569" t="s">
        <v>42</v>
      </c>
      <c r="H3793" s="569" t="s">
        <v>41</v>
      </c>
      <c r="I3793" s="575" t="s">
        <v>54</v>
      </c>
      <c r="J3793" s="569" t="s">
        <v>349</v>
      </c>
      <c r="K3793" s="569" t="s">
        <v>311</v>
      </c>
      <c r="L3793" s="570">
        <v>0.2</v>
      </c>
      <c r="M3793" s="571">
        <v>0.58405039949926829</v>
      </c>
      <c r="N3793" s="572">
        <v>60.236465355000014</v>
      </c>
      <c r="O3793" s="668" t="s">
        <v>151</v>
      </c>
      <c r="P3793" s="668" t="s">
        <v>349</v>
      </c>
      <c r="Q3793" s="574" t="s">
        <v>13139</v>
      </c>
      <c r="R3793" s="574" t="s">
        <v>13140</v>
      </c>
      <c r="S3793" s="574" t="s">
        <v>12341</v>
      </c>
      <c r="T3793" s="574" t="s">
        <v>13101</v>
      </c>
      <c r="U3793" s="574" t="s">
        <v>13162</v>
      </c>
      <c r="V3793" s="574" t="s">
        <v>13163</v>
      </c>
      <c r="W3793" s="575" t="s">
        <v>13143</v>
      </c>
      <c r="X3793" s="575" t="s">
        <v>13144</v>
      </c>
      <c r="Y3793" s="576" t="s">
        <v>13164</v>
      </c>
      <c r="Z3793" s="577" t="s">
        <v>13165</v>
      </c>
      <c r="AA3793" s="578" t="s">
        <v>13147</v>
      </c>
      <c r="AE3793"/>
    </row>
    <row r="3794" spans="1:31" s="563" customFormat="1">
      <c r="A3794"/>
      <c r="B3794"/>
      <c r="C3794" s="568">
        <v>2029</v>
      </c>
      <c r="D3794" s="569" t="s">
        <v>16</v>
      </c>
      <c r="E3794" s="569" t="s">
        <v>357</v>
      </c>
      <c r="F3794" s="573" t="s">
        <v>462</v>
      </c>
      <c r="G3794" s="569" t="s">
        <v>42</v>
      </c>
      <c r="H3794" s="569" t="s">
        <v>41</v>
      </c>
      <c r="I3794" s="575" t="s">
        <v>54</v>
      </c>
      <c r="J3794" s="569" t="s">
        <v>349</v>
      </c>
      <c r="K3794" s="569" t="s">
        <v>104</v>
      </c>
      <c r="L3794" s="570">
        <v>0.8</v>
      </c>
      <c r="M3794" s="571">
        <v>2.3362015979970732</v>
      </c>
      <c r="N3794" s="572">
        <v>240.94586142000006</v>
      </c>
      <c r="O3794" s="668" t="s">
        <v>151</v>
      </c>
      <c r="P3794" s="668" t="s">
        <v>349</v>
      </c>
      <c r="Q3794" s="574" t="s">
        <v>12305</v>
      </c>
      <c r="R3794" s="574" t="s">
        <v>12306</v>
      </c>
      <c r="S3794" s="574" t="s">
        <v>12341</v>
      </c>
      <c r="T3794" s="574" t="s">
        <v>13101</v>
      </c>
      <c r="U3794" s="574" t="s">
        <v>12346</v>
      </c>
      <c r="V3794" s="574" t="s">
        <v>12347</v>
      </c>
      <c r="W3794" s="575" t="s">
        <v>13125</v>
      </c>
      <c r="X3794" s="575" t="s">
        <v>13126</v>
      </c>
      <c r="Y3794" s="576" t="s">
        <v>13164</v>
      </c>
      <c r="Z3794" s="577" t="s">
        <v>13166</v>
      </c>
      <c r="AA3794" s="578" t="s">
        <v>13129</v>
      </c>
      <c r="AE3794"/>
    </row>
    <row r="3795" spans="1:31" s="563" customFormat="1">
      <c r="A3795"/>
      <c r="B3795"/>
      <c r="C3795" s="568">
        <v>2029</v>
      </c>
      <c r="D3795" s="569" t="s">
        <v>16</v>
      </c>
      <c r="E3795" s="569" t="s">
        <v>357</v>
      </c>
      <c r="F3795" s="573" t="s">
        <v>462</v>
      </c>
      <c r="G3795" s="569" t="s">
        <v>42</v>
      </c>
      <c r="H3795" s="569" t="s">
        <v>41</v>
      </c>
      <c r="I3795" s="575" t="s">
        <v>54</v>
      </c>
      <c r="J3795" s="569" t="s">
        <v>76</v>
      </c>
      <c r="K3795" s="569" t="s">
        <v>104</v>
      </c>
      <c r="L3795" s="570">
        <v>1</v>
      </c>
      <c r="M3795" s="571">
        <v>6.916143335341543E-2</v>
      </c>
      <c r="N3795" s="572">
        <v>29.205558960000001</v>
      </c>
      <c r="O3795" s="668" t="s">
        <v>151</v>
      </c>
      <c r="P3795" s="668" t="s">
        <v>76</v>
      </c>
      <c r="Q3795" s="574" t="s">
        <v>12305</v>
      </c>
      <c r="R3795" s="574" t="s">
        <v>12306</v>
      </c>
      <c r="S3795" s="574" t="s">
        <v>12349</v>
      </c>
      <c r="T3795" s="574" t="s">
        <v>13101</v>
      </c>
      <c r="U3795" s="574" t="s">
        <v>13167</v>
      </c>
      <c r="V3795" s="574" t="s">
        <v>13168</v>
      </c>
      <c r="W3795" s="575" t="s">
        <v>13125</v>
      </c>
      <c r="X3795" s="575" t="s">
        <v>13126</v>
      </c>
      <c r="Y3795" s="576" t="s">
        <v>13169</v>
      </c>
      <c r="Z3795" s="577" t="s">
        <v>13170</v>
      </c>
      <c r="AA3795" s="578" t="s">
        <v>13129</v>
      </c>
      <c r="AE3795"/>
    </row>
    <row r="3796" spans="1:31" s="563" customFormat="1">
      <c r="A3796"/>
      <c r="B3796"/>
      <c r="C3796" s="568">
        <v>2029</v>
      </c>
      <c r="D3796" s="569" t="s">
        <v>16</v>
      </c>
      <c r="E3796" s="569" t="s">
        <v>357</v>
      </c>
      <c r="F3796" s="573" t="s">
        <v>462</v>
      </c>
      <c r="G3796" s="569" t="s">
        <v>42</v>
      </c>
      <c r="H3796" s="569" t="s">
        <v>41</v>
      </c>
      <c r="I3796" s="575" t="s">
        <v>54</v>
      </c>
      <c r="J3796" s="569" t="s">
        <v>74</v>
      </c>
      <c r="K3796" s="569" t="s">
        <v>104</v>
      </c>
      <c r="L3796" s="570">
        <v>1</v>
      </c>
      <c r="M3796" s="571">
        <v>0.73828344614126828</v>
      </c>
      <c r="N3796" s="572">
        <v>312.91670314285716</v>
      </c>
      <c r="O3796" s="668" t="s">
        <v>151</v>
      </c>
      <c r="P3796" s="668" t="s">
        <v>74</v>
      </c>
      <c r="Q3796" s="574" t="s">
        <v>12305</v>
      </c>
      <c r="R3796" s="574" t="s">
        <v>12306</v>
      </c>
      <c r="S3796" s="574" t="s">
        <v>12362</v>
      </c>
      <c r="T3796" s="574" t="s">
        <v>13101</v>
      </c>
      <c r="U3796" s="574" t="s">
        <v>12760</v>
      </c>
      <c r="V3796" s="574" t="s">
        <v>12923</v>
      </c>
      <c r="W3796" s="575" t="s">
        <v>13125</v>
      </c>
      <c r="X3796" s="575" t="s">
        <v>13126</v>
      </c>
      <c r="Y3796" s="576" t="s">
        <v>13171</v>
      </c>
      <c r="Z3796" s="577" t="s">
        <v>13172</v>
      </c>
      <c r="AA3796" s="578" t="s">
        <v>13129</v>
      </c>
      <c r="AE3796"/>
    </row>
    <row r="3797" spans="1:31" s="563" customFormat="1">
      <c r="A3797"/>
      <c r="B3797"/>
      <c r="C3797" s="568">
        <v>2029</v>
      </c>
      <c r="D3797" s="569" t="s">
        <v>16</v>
      </c>
      <c r="E3797" s="569" t="s">
        <v>357</v>
      </c>
      <c r="F3797" s="573" t="s">
        <v>462</v>
      </c>
      <c r="G3797" s="569" t="s">
        <v>42</v>
      </c>
      <c r="H3797" s="569" t="s">
        <v>41</v>
      </c>
      <c r="I3797" s="575" t="s">
        <v>54</v>
      </c>
      <c r="J3797" s="569" t="s">
        <v>71</v>
      </c>
      <c r="K3797" s="569" t="s">
        <v>472</v>
      </c>
      <c r="L3797" s="570">
        <v>0.3</v>
      </c>
      <c r="M3797" s="571">
        <v>0.30460616415708092</v>
      </c>
      <c r="N3797" s="572">
        <v>27.380211525000004</v>
      </c>
      <c r="O3797" s="668" t="s">
        <v>151</v>
      </c>
      <c r="P3797" s="668" t="s">
        <v>70</v>
      </c>
      <c r="Q3797" s="574" t="s">
        <v>13173</v>
      </c>
      <c r="R3797" s="574" t="s">
        <v>13174</v>
      </c>
      <c r="S3797" s="574" t="s">
        <v>12450</v>
      </c>
      <c r="T3797" s="574" t="s">
        <v>13101</v>
      </c>
      <c r="U3797" s="574" t="s">
        <v>13175</v>
      </c>
      <c r="V3797" s="574" t="s">
        <v>13176</v>
      </c>
      <c r="W3797" s="575" t="s">
        <v>13177</v>
      </c>
      <c r="X3797" s="575" t="s">
        <v>13178</v>
      </c>
      <c r="Y3797" s="576" t="s">
        <v>13179</v>
      </c>
      <c r="Z3797" s="577" t="s">
        <v>13180</v>
      </c>
      <c r="AA3797" s="578" t="s">
        <v>13181</v>
      </c>
      <c r="AE3797"/>
    </row>
    <row r="3798" spans="1:31" s="563" customFormat="1">
      <c r="A3798"/>
      <c r="B3798"/>
      <c r="C3798" s="806">
        <v>2029</v>
      </c>
      <c r="D3798" s="807" t="s">
        <v>16</v>
      </c>
      <c r="E3798" s="807" t="s">
        <v>357</v>
      </c>
      <c r="F3798" s="808" t="s">
        <v>141</v>
      </c>
      <c r="G3798" s="807" t="s">
        <v>42</v>
      </c>
      <c r="H3798" s="807" t="s">
        <v>41</v>
      </c>
      <c r="I3798" s="807" t="s">
        <v>54</v>
      </c>
      <c r="J3798" s="807" t="s">
        <v>71</v>
      </c>
      <c r="K3798" s="807" t="s">
        <v>311</v>
      </c>
      <c r="L3798" s="809">
        <v>0.2</v>
      </c>
      <c r="M3798" s="810">
        <v>0.2030707761047206</v>
      </c>
      <c r="N3798" s="811">
        <v>18.253474350000001</v>
      </c>
      <c r="O3798" s="668" t="s">
        <v>151</v>
      </c>
      <c r="P3798" s="668" t="s">
        <v>70</v>
      </c>
      <c r="Q3798" s="574" t="s">
        <v>13139</v>
      </c>
      <c r="R3798" s="574" t="s">
        <v>13182</v>
      </c>
      <c r="S3798" s="574" t="s">
        <v>12450</v>
      </c>
      <c r="T3798" s="574" t="s">
        <v>13101</v>
      </c>
      <c r="U3798" s="574" t="s">
        <v>13183</v>
      </c>
      <c r="V3798" s="574" t="s">
        <v>13184</v>
      </c>
      <c r="W3798" s="575" t="s">
        <v>13143</v>
      </c>
      <c r="X3798" s="575" t="s">
        <v>13185</v>
      </c>
      <c r="Y3798" s="576" t="s">
        <v>13179</v>
      </c>
      <c r="Z3798" s="577" t="s">
        <v>13186</v>
      </c>
      <c r="AA3798" s="578" t="s">
        <v>13147</v>
      </c>
      <c r="AE3798"/>
    </row>
    <row r="3799" spans="1:31" s="563" customFormat="1">
      <c r="A3799"/>
      <c r="B3799"/>
      <c r="C3799" s="568">
        <v>2029</v>
      </c>
      <c r="D3799" s="569" t="s">
        <v>16</v>
      </c>
      <c r="E3799" s="569" t="s">
        <v>357</v>
      </c>
      <c r="F3799" s="573" t="s">
        <v>462</v>
      </c>
      <c r="G3799" s="569" t="s">
        <v>42</v>
      </c>
      <c r="H3799" s="569" t="s">
        <v>41</v>
      </c>
      <c r="I3799" s="575" t="s">
        <v>54</v>
      </c>
      <c r="J3799" s="569" t="s">
        <v>71</v>
      </c>
      <c r="K3799" s="569" t="s">
        <v>104</v>
      </c>
      <c r="L3799" s="570">
        <v>0.5</v>
      </c>
      <c r="M3799" s="571">
        <v>0.50767694026180143</v>
      </c>
      <c r="N3799" s="572">
        <v>45.633685875000005</v>
      </c>
      <c r="O3799" s="668" t="s">
        <v>151</v>
      </c>
      <c r="P3799" s="668" t="s">
        <v>70</v>
      </c>
      <c r="Q3799" s="574" t="s">
        <v>12305</v>
      </c>
      <c r="R3799" s="574" t="s">
        <v>12306</v>
      </c>
      <c r="S3799" s="574" t="s">
        <v>12450</v>
      </c>
      <c r="T3799" s="574" t="s">
        <v>13101</v>
      </c>
      <c r="U3799" s="574" t="s">
        <v>13187</v>
      </c>
      <c r="V3799" s="574" t="s">
        <v>13188</v>
      </c>
      <c r="W3799" s="575" t="s">
        <v>13125</v>
      </c>
      <c r="X3799" s="575" t="s">
        <v>13126</v>
      </c>
      <c r="Y3799" s="576" t="s">
        <v>13179</v>
      </c>
      <c r="Z3799" s="577" t="s">
        <v>13189</v>
      </c>
      <c r="AA3799" s="578" t="s">
        <v>13129</v>
      </c>
      <c r="AE3799"/>
    </row>
    <row r="3800" spans="1:31" s="563" customFormat="1">
      <c r="A3800"/>
      <c r="B3800"/>
      <c r="C3800" s="568">
        <v>2029</v>
      </c>
      <c r="D3800" s="569" t="s">
        <v>16</v>
      </c>
      <c r="E3800" s="569" t="s">
        <v>357</v>
      </c>
      <c r="F3800" s="573" t="s">
        <v>462</v>
      </c>
      <c r="G3800" s="569" t="s">
        <v>42</v>
      </c>
      <c r="H3800" s="569" t="s">
        <v>41</v>
      </c>
      <c r="I3800" s="575" t="s">
        <v>54</v>
      </c>
      <c r="J3800" s="569" t="s">
        <v>351</v>
      </c>
      <c r="K3800" s="569" t="s">
        <v>106</v>
      </c>
      <c r="L3800" s="570">
        <v>1</v>
      </c>
      <c r="M3800" s="571">
        <v>4.3104763447215735</v>
      </c>
      <c r="N3800" s="572">
        <v>19.470372640000001</v>
      </c>
      <c r="O3800" s="668" t="s">
        <v>151</v>
      </c>
      <c r="P3800" s="668" t="s">
        <v>351</v>
      </c>
      <c r="Q3800" s="574" t="s">
        <v>12257</v>
      </c>
      <c r="R3800" s="574" t="s">
        <v>12258</v>
      </c>
      <c r="S3800" s="574" t="s">
        <v>12372</v>
      </c>
      <c r="T3800" s="574" t="s">
        <v>13101</v>
      </c>
      <c r="U3800" s="574" t="s">
        <v>13190</v>
      </c>
      <c r="V3800" s="574" t="s">
        <v>13191</v>
      </c>
      <c r="W3800" s="575" t="s">
        <v>13103</v>
      </c>
      <c r="X3800" s="575" t="s">
        <v>13104</v>
      </c>
      <c r="Y3800" s="576" t="s">
        <v>13192</v>
      </c>
      <c r="Z3800" s="577" t="s">
        <v>13193</v>
      </c>
      <c r="AA3800" s="578" t="s">
        <v>13107</v>
      </c>
      <c r="AE3800"/>
    </row>
    <row r="3801" spans="1:31" s="563" customFormat="1">
      <c r="A3801"/>
      <c r="B3801"/>
      <c r="C3801" s="568">
        <v>2029</v>
      </c>
      <c r="D3801" s="569" t="s">
        <v>16</v>
      </c>
      <c r="E3801" s="569" t="s">
        <v>357</v>
      </c>
      <c r="F3801" s="573" t="s">
        <v>462</v>
      </c>
      <c r="G3801" s="569" t="s">
        <v>42</v>
      </c>
      <c r="H3801" s="569" t="s">
        <v>41</v>
      </c>
      <c r="I3801" s="575" t="s">
        <v>54</v>
      </c>
      <c r="J3801" s="569" t="s">
        <v>67</v>
      </c>
      <c r="K3801" s="569" t="s">
        <v>81</v>
      </c>
      <c r="L3801" s="570">
        <v>1</v>
      </c>
      <c r="M3801" s="571">
        <v>5.1736876106179235</v>
      </c>
      <c r="N3801" s="572">
        <v>24.070515626373631</v>
      </c>
      <c r="O3801" s="668" t="s">
        <v>382</v>
      </c>
      <c r="P3801" s="668" t="s">
        <v>67</v>
      </c>
      <c r="Q3801" s="574" t="s">
        <v>12313</v>
      </c>
      <c r="R3801" s="574" t="s">
        <v>12314</v>
      </c>
      <c r="S3801" s="574" t="s">
        <v>12380</v>
      </c>
      <c r="T3801" s="574" t="s">
        <v>13101</v>
      </c>
      <c r="U3801" s="574" t="s">
        <v>12381</v>
      </c>
      <c r="V3801" s="574" t="s">
        <v>12382</v>
      </c>
      <c r="W3801" s="575" t="s">
        <v>13152</v>
      </c>
      <c r="X3801" s="575" t="s">
        <v>13153</v>
      </c>
      <c r="Y3801" s="576" t="s">
        <v>13194</v>
      </c>
      <c r="Z3801" s="577" t="s">
        <v>13195</v>
      </c>
      <c r="AA3801" s="578" t="s">
        <v>13156</v>
      </c>
      <c r="AE3801"/>
    </row>
    <row r="3802" spans="1:31" s="563" customFormat="1">
      <c r="A3802"/>
      <c r="B3802"/>
      <c r="C3802" s="568">
        <v>2029</v>
      </c>
      <c r="D3802" s="569" t="s">
        <v>16</v>
      </c>
      <c r="E3802" s="569" t="s">
        <v>357</v>
      </c>
      <c r="F3802" s="573" t="s">
        <v>462</v>
      </c>
      <c r="G3802" s="569" t="s">
        <v>42</v>
      </c>
      <c r="H3802" s="569" t="s">
        <v>41</v>
      </c>
      <c r="I3802" s="575" t="s">
        <v>54</v>
      </c>
      <c r="J3802" s="569" t="s">
        <v>66</v>
      </c>
      <c r="K3802" s="569" t="s">
        <v>310</v>
      </c>
      <c r="L3802" s="570">
        <v>0.5</v>
      </c>
      <c r="M3802" s="571">
        <v>7.3765369442579045</v>
      </c>
      <c r="N3802" s="572">
        <v>320.94020835164838</v>
      </c>
      <c r="O3802" s="668" t="s">
        <v>381</v>
      </c>
      <c r="P3802" s="668" t="s">
        <v>66</v>
      </c>
      <c r="Q3802" s="574" t="s">
        <v>12395</v>
      </c>
      <c r="R3802" s="574" t="s">
        <v>12396</v>
      </c>
      <c r="S3802" s="574" t="s">
        <v>12387</v>
      </c>
      <c r="T3802" s="574" t="s">
        <v>13101</v>
      </c>
      <c r="U3802" s="574" t="s">
        <v>12397</v>
      </c>
      <c r="V3802" s="574" t="s">
        <v>12398</v>
      </c>
      <c r="W3802" s="575" t="s">
        <v>13115</v>
      </c>
      <c r="X3802" s="575" t="s">
        <v>13116</v>
      </c>
      <c r="Y3802" s="576" t="s">
        <v>13196</v>
      </c>
      <c r="Z3802" s="577" t="s">
        <v>13197</v>
      </c>
      <c r="AA3802" s="578" t="s">
        <v>13119</v>
      </c>
      <c r="AE3802"/>
    </row>
    <row r="3803" spans="1:31" s="563" customFormat="1">
      <c r="A3803"/>
      <c r="B3803"/>
      <c r="C3803" s="568">
        <v>2029</v>
      </c>
      <c r="D3803" s="569" t="s">
        <v>16</v>
      </c>
      <c r="E3803" s="569" t="s">
        <v>357</v>
      </c>
      <c r="F3803" s="573" t="s">
        <v>462</v>
      </c>
      <c r="G3803" s="569" t="s">
        <v>42</v>
      </c>
      <c r="H3803" s="569" t="s">
        <v>41</v>
      </c>
      <c r="I3803" s="575" t="s">
        <v>54</v>
      </c>
      <c r="J3803" s="569" t="s">
        <v>66</v>
      </c>
      <c r="K3803" s="569" t="s">
        <v>106</v>
      </c>
      <c r="L3803" s="570">
        <v>0.5</v>
      </c>
      <c r="M3803" s="571">
        <v>7.3765369442579045</v>
      </c>
      <c r="N3803" s="572">
        <v>320.94020835164838</v>
      </c>
      <c r="O3803" s="668" t="s">
        <v>381</v>
      </c>
      <c r="P3803" s="668" t="s">
        <v>66</v>
      </c>
      <c r="Q3803" s="574" t="s">
        <v>12257</v>
      </c>
      <c r="R3803" s="574" t="s">
        <v>12258</v>
      </c>
      <c r="S3803" s="574" t="s">
        <v>12387</v>
      </c>
      <c r="T3803" s="574" t="s">
        <v>13101</v>
      </c>
      <c r="U3803" s="574" t="s">
        <v>13198</v>
      </c>
      <c r="V3803" s="574" t="s">
        <v>13199</v>
      </c>
      <c r="W3803" s="575" t="s">
        <v>13103</v>
      </c>
      <c r="X3803" s="575" t="s">
        <v>13104</v>
      </c>
      <c r="Y3803" s="576" t="s">
        <v>13196</v>
      </c>
      <c r="Z3803" s="577" t="s">
        <v>13200</v>
      </c>
      <c r="AA3803" s="578" t="s">
        <v>13107</v>
      </c>
      <c r="AE3803"/>
    </row>
    <row r="3804" spans="1:31" s="563" customFormat="1">
      <c r="A3804"/>
      <c r="B3804"/>
      <c r="C3804" s="568">
        <v>2029</v>
      </c>
      <c r="D3804" s="569" t="s">
        <v>16</v>
      </c>
      <c r="E3804" s="569" t="s">
        <v>357</v>
      </c>
      <c r="F3804" s="573" t="s">
        <v>462</v>
      </c>
      <c r="G3804" s="569" t="s">
        <v>42</v>
      </c>
      <c r="H3804" s="569" t="s">
        <v>41</v>
      </c>
      <c r="I3804" s="575" t="s">
        <v>54</v>
      </c>
      <c r="J3804" s="569" t="s">
        <v>348</v>
      </c>
      <c r="K3804" s="569" t="s">
        <v>310</v>
      </c>
      <c r="L3804" s="570">
        <v>0.1</v>
      </c>
      <c r="M3804" s="571">
        <v>0.51998673112099214</v>
      </c>
      <c r="N3804" s="572">
        <v>53.543524760000011</v>
      </c>
      <c r="O3804" s="668" t="s">
        <v>151</v>
      </c>
      <c r="P3804" s="668" t="s">
        <v>348</v>
      </c>
      <c r="Q3804" s="574" t="s">
        <v>12395</v>
      </c>
      <c r="R3804" s="574" t="s">
        <v>12396</v>
      </c>
      <c r="S3804" s="574" t="s">
        <v>12411</v>
      </c>
      <c r="T3804" s="574" t="s">
        <v>13101</v>
      </c>
      <c r="U3804" s="574" t="s">
        <v>13097</v>
      </c>
      <c r="V3804" s="574" t="s">
        <v>13098</v>
      </c>
      <c r="W3804" s="575" t="s">
        <v>13115</v>
      </c>
      <c r="X3804" s="575" t="s">
        <v>13116</v>
      </c>
      <c r="Y3804" s="576" t="s">
        <v>13201</v>
      </c>
      <c r="Z3804" s="577" t="s">
        <v>13202</v>
      </c>
      <c r="AA3804" s="578" t="s">
        <v>13119</v>
      </c>
      <c r="AE3804"/>
    </row>
    <row r="3805" spans="1:31" s="563" customFormat="1">
      <c r="A3805"/>
      <c r="B3805"/>
      <c r="C3805" s="568">
        <v>2029</v>
      </c>
      <c r="D3805" s="569" t="s">
        <v>16</v>
      </c>
      <c r="E3805" s="569" t="s">
        <v>357</v>
      </c>
      <c r="F3805" s="573" t="s">
        <v>462</v>
      </c>
      <c r="G3805" s="569" t="s">
        <v>42</v>
      </c>
      <c r="H3805" s="569" t="s">
        <v>41</v>
      </c>
      <c r="I3805" s="575" t="s">
        <v>54</v>
      </c>
      <c r="J3805" s="569" t="s">
        <v>348</v>
      </c>
      <c r="K3805" s="569" t="s">
        <v>106</v>
      </c>
      <c r="L3805" s="570">
        <v>0.45</v>
      </c>
      <c r="M3805" s="571">
        <v>2.3399402900444644</v>
      </c>
      <c r="N3805" s="572">
        <v>240.94586142000003</v>
      </c>
      <c r="O3805" s="668" t="s">
        <v>151</v>
      </c>
      <c r="P3805" s="668" t="s">
        <v>348</v>
      </c>
      <c r="Q3805" s="574" t="s">
        <v>12257</v>
      </c>
      <c r="R3805" s="574" t="s">
        <v>12258</v>
      </c>
      <c r="S3805" s="574" t="s">
        <v>12411</v>
      </c>
      <c r="T3805" s="574" t="s">
        <v>13101</v>
      </c>
      <c r="U3805" s="574" t="s">
        <v>13203</v>
      </c>
      <c r="V3805" s="574" t="s">
        <v>13204</v>
      </c>
      <c r="W3805" s="575" t="s">
        <v>13103</v>
      </c>
      <c r="X3805" s="575" t="s">
        <v>13104</v>
      </c>
      <c r="Y3805" s="576" t="s">
        <v>13201</v>
      </c>
      <c r="Z3805" s="577" t="s">
        <v>13205</v>
      </c>
      <c r="AA3805" s="578" t="s">
        <v>13107</v>
      </c>
      <c r="AE3805"/>
    </row>
    <row r="3806" spans="1:31" s="563" customFormat="1">
      <c r="A3806"/>
      <c r="B3806"/>
      <c r="C3806" s="568">
        <v>2029</v>
      </c>
      <c r="D3806" s="569" t="s">
        <v>16</v>
      </c>
      <c r="E3806" s="569" t="s">
        <v>357</v>
      </c>
      <c r="F3806" s="573" t="s">
        <v>462</v>
      </c>
      <c r="G3806" s="569" t="s">
        <v>42</v>
      </c>
      <c r="H3806" s="569" t="s">
        <v>41</v>
      </c>
      <c r="I3806" s="575" t="s">
        <v>54</v>
      </c>
      <c r="J3806" s="569" t="s">
        <v>348</v>
      </c>
      <c r="K3806" s="569" t="s">
        <v>104</v>
      </c>
      <c r="L3806" s="570">
        <v>0.45</v>
      </c>
      <c r="M3806" s="571">
        <v>2.3399402900444644</v>
      </c>
      <c r="N3806" s="572">
        <v>240.94586142000003</v>
      </c>
      <c r="O3806" s="668" t="s">
        <v>151</v>
      </c>
      <c r="P3806" s="668" t="s">
        <v>348</v>
      </c>
      <c r="Q3806" s="574" t="s">
        <v>12305</v>
      </c>
      <c r="R3806" s="574" t="s">
        <v>12306</v>
      </c>
      <c r="S3806" s="574" t="s">
        <v>12411</v>
      </c>
      <c r="T3806" s="574" t="s">
        <v>13101</v>
      </c>
      <c r="U3806" s="574" t="s">
        <v>12633</v>
      </c>
      <c r="V3806" s="574" t="s">
        <v>13206</v>
      </c>
      <c r="W3806" s="575" t="s">
        <v>13125</v>
      </c>
      <c r="X3806" s="575" t="s">
        <v>13126</v>
      </c>
      <c r="Y3806" s="576" t="s">
        <v>13201</v>
      </c>
      <c r="Z3806" s="577" t="s">
        <v>13207</v>
      </c>
      <c r="AA3806" s="578" t="s">
        <v>13129</v>
      </c>
      <c r="AE3806"/>
    </row>
    <row r="3807" spans="1:31" s="563" customFormat="1">
      <c r="A3807"/>
      <c r="B3807"/>
      <c r="C3807" s="568">
        <v>2029</v>
      </c>
      <c r="D3807" s="569" t="s">
        <v>16</v>
      </c>
      <c r="E3807" s="569" t="s">
        <v>361</v>
      </c>
      <c r="F3807" s="573" t="s">
        <v>141</v>
      </c>
      <c r="G3807" s="569" t="s">
        <v>42</v>
      </c>
      <c r="H3807" s="569" t="s">
        <v>41</v>
      </c>
      <c r="I3807" s="575" t="s">
        <v>54</v>
      </c>
      <c r="J3807" s="569" t="s">
        <v>352</v>
      </c>
      <c r="K3807" s="569" t="s">
        <v>106</v>
      </c>
      <c r="L3807" s="570">
        <v>1</v>
      </c>
      <c r="M3807" s="571">
        <v>6.1651858397792658</v>
      </c>
      <c r="N3807" s="572">
        <v>273.04999999999995</v>
      </c>
      <c r="O3807" s="668" t="s">
        <v>151</v>
      </c>
      <c r="P3807" s="668" t="s">
        <v>352</v>
      </c>
      <c r="Q3807" s="574" t="s">
        <v>12257</v>
      </c>
      <c r="R3807" s="574" t="s">
        <v>12493</v>
      </c>
      <c r="S3807" s="574" t="s">
        <v>12230</v>
      </c>
      <c r="T3807" s="574" t="s">
        <v>13101</v>
      </c>
      <c r="U3807" s="574" t="s">
        <v>12680</v>
      </c>
      <c r="V3807" s="574" t="s">
        <v>12681</v>
      </c>
      <c r="W3807" s="575" t="s">
        <v>13103</v>
      </c>
      <c r="X3807" s="575" t="s">
        <v>13208</v>
      </c>
      <c r="Y3807" s="576" t="s">
        <v>13105</v>
      </c>
      <c r="Z3807" s="577" t="s">
        <v>13209</v>
      </c>
      <c r="AA3807" s="578" t="s">
        <v>13210</v>
      </c>
      <c r="AE3807"/>
    </row>
    <row r="3808" spans="1:31" s="563" customFormat="1">
      <c r="A3808"/>
      <c r="B3808"/>
      <c r="C3808" s="568">
        <v>2029</v>
      </c>
      <c r="D3808" s="569" t="s">
        <v>16</v>
      </c>
      <c r="E3808" s="569" t="s">
        <v>361</v>
      </c>
      <c r="F3808" s="573" t="s">
        <v>141</v>
      </c>
      <c r="G3808" s="569" t="s">
        <v>42</v>
      </c>
      <c r="H3808" s="569" t="s">
        <v>41</v>
      </c>
      <c r="I3808" s="575" t="s">
        <v>54</v>
      </c>
      <c r="J3808" s="569" t="s">
        <v>116</v>
      </c>
      <c r="K3808" s="569" t="s">
        <v>111</v>
      </c>
      <c r="L3808" s="570">
        <v>0.2</v>
      </c>
      <c r="M3808" s="571">
        <v>0.72924010410286211</v>
      </c>
      <c r="N3808" s="572">
        <v>3.4490526315789469</v>
      </c>
      <c r="O3808" s="668" t="s">
        <v>382</v>
      </c>
      <c r="P3808" s="668" t="s">
        <v>116</v>
      </c>
      <c r="Q3808" s="574" t="s">
        <v>12354</v>
      </c>
      <c r="R3808" s="574" t="s">
        <v>12551</v>
      </c>
      <c r="S3808" s="574" t="s">
        <v>12241</v>
      </c>
      <c r="T3808" s="574" t="s">
        <v>13101</v>
      </c>
      <c r="U3808" s="574" t="s">
        <v>12854</v>
      </c>
      <c r="V3808" s="574" t="s">
        <v>12957</v>
      </c>
      <c r="W3808" s="575" t="s">
        <v>13120</v>
      </c>
      <c r="X3808" s="575" t="s">
        <v>13211</v>
      </c>
      <c r="Y3808" s="576" t="s">
        <v>13110</v>
      </c>
      <c r="Z3808" s="577" t="s">
        <v>13212</v>
      </c>
      <c r="AA3808" s="578" t="s">
        <v>13213</v>
      </c>
      <c r="AE3808"/>
    </row>
    <row r="3809" spans="1:31" s="563" customFormat="1">
      <c r="A3809"/>
      <c r="B3809"/>
      <c r="C3809" s="568">
        <v>2029</v>
      </c>
      <c r="D3809" s="569" t="s">
        <v>16</v>
      </c>
      <c r="E3809" s="569" t="s">
        <v>361</v>
      </c>
      <c r="F3809" s="573" t="s">
        <v>141</v>
      </c>
      <c r="G3809" s="569" t="s">
        <v>42</v>
      </c>
      <c r="H3809" s="569" t="s">
        <v>41</v>
      </c>
      <c r="I3809" s="575" t="s">
        <v>54</v>
      </c>
      <c r="J3809" s="569" t="s">
        <v>116</v>
      </c>
      <c r="K3809" s="569" t="s">
        <v>330</v>
      </c>
      <c r="L3809" s="570">
        <v>0.8</v>
      </c>
      <c r="M3809" s="571">
        <v>2.9169604164114484</v>
      </c>
      <c r="N3809" s="572">
        <v>13.796210526315788</v>
      </c>
      <c r="O3809" s="668" t="s">
        <v>382</v>
      </c>
      <c r="P3809" s="668" t="s">
        <v>116</v>
      </c>
      <c r="Q3809" s="574" t="s">
        <v>12267</v>
      </c>
      <c r="R3809" s="574" t="s">
        <v>13214</v>
      </c>
      <c r="S3809" s="574" t="s">
        <v>12241</v>
      </c>
      <c r="T3809" s="574" t="s">
        <v>13101</v>
      </c>
      <c r="U3809" s="574" t="s">
        <v>12861</v>
      </c>
      <c r="V3809" s="574" t="s">
        <v>13215</v>
      </c>
      <c r="W3809" s="575" t="s">
        <v>13108</v>
      </c>
      <c r="X3809" s="575" t="s">
        <v>13216</v>
      </c>
      <c r="Y3809" s="576" t="s">
        <v>13110</v>
      </c>
      <c r="Z3809" s="577" t="s">
        <v>13217</v>
      </c>
      <c r="AA3809" s="578" t="s">
        <v>13218</v>
      </c>
      <c r="AE3809"/>
    </row>
    <row r="3810" spans="1:31" s="563" customFormat="1">
      <c r="A3810"/>
      <c r="B3810"/>
      <c r="C3810" s="568">
        <v>2029</v>
      </c>
      <c r="D3810" s="569" t="s">
        <v>16</v>
      </c>
      <c r="E3810" s="569" t="s">
        <v>361</v>
      </c>
      <c r="F3810" s="573" t="s">
        <v>141</v>
      </c>
      <c r="G3810" s="569" t="s">
        <v>42</v>
      </c>
      <c r="H3810" s="569" t="s">
        <v>41</v>
      </c>
      <c r="I3810" s="575" t="s">
        <v>54</v>
      </c>
      <c r="J3810" s="569" t="s">
        <v>109</v>
      </c>
      <c r="K3810" s="569" t="s">
        <v>310</v>
      </c>
      <c r="L3810" s="570">
        <v>0.35</v>
      </c>
      <c r="M3810" s="571">
        <v>2.9791774234240123</v>
      </c>
      <c r="N3810" s="572">
        <v>120.71684210526315</v>
      </c>
      <c r="O3810" s="668" t="s">
        <v>381</v>
      </c>
      <c r="P3810" s="668" t="s">
        <v>109</v>
      </c>
      <c r="Q3810" s="574" t="s">
        <v>12395</v>
      </c>
      <c r="R3810" s="574" t="s">
        <v>12580</v>
      </c>
      <c r="S3810" s="574" t="s">
        <v>12259</v>
      </c>
      <c r="T3810" s="574" t="s">
        <v>13101</v>
      </c>
      <c r="U3810" s="574" t="s">
        <v>13113</v>
      </c>
      <c r="V3810" s="574" t="s">
        <v>13219</v>
      </c>
      <c r="W3810" s="575" t="s">
        <v>13115</v>
      </c>
      <c r="X3810" s="575" t="s">
        <v>13220</v>
      </c>
      <c r="Y3810" s="576" t="s">
        <v>13117</v>
      </c>
      <c r="Z3810" s="577" t="s">
        <v>13221</v>
      </c>
      <c r="AA3810" s="578" t="s">
        <v>13222</v>
      </c>
      <c r="AE3810"/>
    </row>
    <row r="3811" spans="1:31" s="563" customFormat="1">
      <c r="A3811"/>
      <c r="B3811"/>
      <c r="C3811" s="568">
        <v>2029</v>
      </c>
      <c r="D3811" s="569" t="s">
        <v>16</v>
      </c>
      <c r="E3811" s="569" t="s">
        <v>361</v>
      </c>
      <c r="F3811" s="573" t="s">
        <v>141</v>
      </c>
      <c r="G3811" s="569" t="s">
        <v>42</v>
      </c>
      <c r="H3811" s="569" t="s">
        <v>41</v>
      </c>
      <c r="I3811" s="575" t="s">
        <v>54</v>
      </c>
      <c r="J3811" s="569" t="s">
        <v>109</v>
      </c>
      <c r="K3811" s="569" t="s">
        <v>111</v>
      </c>
      <c r="L3811" s="570">
        <v>0.35</v>
      </c>
      <c r="M3811" s="571">
        <v>2.9791774234240123</v>
      </c>
      <c r="N3811" s="572">
        <v>120.71684210526315</v>
      </c>
      <c r="O3811" s="668" t="s">
        <v>381</v>
      </c>
      <c r="P3811" s="668" t="s">
        <v>109</v>
      </c>
      <c r="Q3811" s="574" t="s">
        <v>12354</v>
      </c>
      <c r="R3811" s="574" t="s">
        <v>12551</v>
      </c>
      <c r="S3811" s="574" t="s">
        <v>12259</v>
      </c>
      <c r="T3811" s="574" t="s">
        <v>13101</v>
      </c>
      <c r="U3811" s="574" t="s">
        <v>12696</v>
      </c>
      <c r="V3811" s="574" t="s">
        <v>12697</v>
      </c>
      <c r="W3811" s="575" t="s">
        <v>13120</v>
      </c>
      <c r="X3811" s="575" t="s">
        <v>13211</v>
      </c>
      <c r="Y3811" s="576" t="s">
        <v>13117</v>
      </c>
      <c r="Z3811" s="577" t="s">
        <v>13223</v>
      </c>
      <c r="AA3811" s="578" t="s">
        <v>13213</v>
      </c>
      <c r="AE3811"/>
    </row>
    <row r="3812" spans="1:31" s="563" customFormat="1">
      <c r="A3812"/>
      <c r="B3812"/>
      <c r="C3812" s="568">
        <v>2029</v>
      </c>
      <c r="D3812" s="569" t="s">
        <v>16</v>
      </c>
      <c r="E3812" s="569" t="s">
        <v>361</v>
      </c>
      <c r="F3812" s="573" t="s">
        <v>141</v>
      </c>
      <c r="G3812" s="569" t="s">
        <v>42</v>
      </c>
      <c r="H3812" s="569" t="s">
        <v>41</v>
      </c>
      <c r="I3812" s="575" t="s">
        <v>54</v>
      </c>
      <c r="J3812" s="569" t="s">
        <v>109</v>
      </c>
      <c r="K3812" s="569" t="s">
        <v>106</v>
      </c>
      <c r="L3812" s="570">
        <v>0.3</v>
      </c>
      <c r="M3812" s="571">
        <v>2.5535806486491532</v>
      </c>
      <c r="N3812" s="572">
        <v>103.47157894736843</v>
      </c>
      <c r="O3812" s="668" t="s">
        <v>381</v>
      </c>
      <c r="P3812" s="668" t="s">
        <v>109</v>
      </c>
      <c r="Q3812" s="574" t="s">
        <v>12257</v>
      </c>
      <c r="R3812" s="574" t="s">
        <v>12493</v>
      </c>
      <c r="S3812" s="574" t="s">
        <v>12259</v>
      </c>
      <c r="T3812" s="574" t="s">
        <v>13101</v>
      </c>
      <c r="U3812" s="574" t="s">
        <v>12260</v>
      </c>
      <c r="V3812" s="574" t="s">
        <v>12494</v>
      </c>
      <c r="W3812" s="575" t="s">
        <v>13103</v>
      </c>
      <c r="X3812" s="575" t="s">
        <v>13208</v>
      </c>
      <c r="Y3812" s="576" t="s">
        <v>13117</v>
      </c>
      <c r="Z3812" s="577" t="s">
        <v>13224</v>
      </c>
      <c r="AA3812" s="578" t="s">
        <v>13210</v>
      </c>
      <c r="AE3812"/>
    </row>
    <row r="3813" spans="1:31" s="563" customFormat="1">
      <c r="A3813"/>
      <c r="B3813"/>
      <c r="C3813" s="568">
        <v>2029</v>
      </c>
      <c r="D3813" s="569" t="s">
        <v>16</v>
      </c>
      <c r="E3813" s="569" t="s">
        <v>361</v>
      </c>
      <c r="F3813" s="573" t="s">
        <v>141</v>
      </c>
      <c r="G3813" s="569" t="s">
        <v>42</v>
      </c>
      <c r="H3813" s="569" t="s">
        <v>41</v>
      </c>
      <c r="I3813" s="575" t="s">
        <v>54</v>
      </c>
      <c r="J3813" s="569" t="s">
        <v>350</v>
      </c>
      <c r="K3813" s="569" t="s">
        <v>104</v>
      </c>
      <c r="L3813" s="570">
        <v>1</v>
      </c>
      <c r="M3813" s="571">
        <v>8.4542276413602249</v>
      </c>
      <c r="N3813" s="572">
        <v>796.39583333333337</v>
      </c>
      <c r="O3813" s="668" t="s">
        <v>151</v>
      </c>
      <c r="P3813" s="668" t="s">
        <v>350</v>
      </c>
      <c r="Q3813" s="574" t="s">
        <v>12305</v>
      </c>
      <c r="R3813" s="574" t="s">
        <v>12500</v>
      </c>
      <c r="S3813" s="574" t="s">
        <v>12269</v>
      </c>
      <c r="T3813" s="574" t="s">
        <v>13101</v>
      </c>
      <c r="U3813" s="574" t="s">
        <v>12427</v>
      </c>
      <c r="V3813" s="574" t="s">
        <v>12501</v>
      </c>
      <c r="W3813" s="575" t="s">
        <v>13125</v>
      </c>
      <c r="X3813" s="575" t="s">
        <v>13225</v>
      </c>
      <c r="Y3813" s="576" t="s">
        <v>13127</v>
      </c>
      <c r="Z3813" s="577" t="s">
        <v>13226</v>
      </c>
      <c r="AA3813" s="578" t="s">
        <v>13227</v>
      </c>
      <c r="AE3813"/>
    </row>
    <row r="3814" spans="1:31" s="563" customFormat="1">
      <c r="A3814"/>
      <c r="B3814"/>
      <c r="C3814" s="568">
        <v>2029</v>
      </c>
      <c r="D3814" s="569" t="s">
        <v>16</v>
      </c>
      <c r="E3814" s="569" t="s">
        <v>361</v>
      </c>
      <c r="F3814" s="573" t="s">
        <v>141</v>
      </c>
      <c r="G3814" s="569" t="s">
        <v>42</v>
      </c>
      <c r="H3814" s="569" t="s">
        <v>41</v>
      </c>
      <c r="I3814" s="575" t="s">
        <v>54</v>
      </c>
      <c r="J3814" s="569" t="s">
        <v>99</v>
      </c>
      <c r="K3814" s="569" t="s">
        <v>331</v>
      </c>
      <c r="L3814" s="570">
        <v>1</v>
      </c>
      <c r="M3814" s="571">
        <v>1.0879480435749111</v>
      </c>
      <c r="N3814" s="572">
        <v>573.40499999999986</v>
      </c>
      <c r="O3814" s="668" t="s">
        <v>151</v>
      </c>
      <c r="P3814" s="668" t="s">
        <v>99</v>
      </c>
      <c r="Q3814" s="574" t="s">
        <v>13130</v>
      </c>
      <c r="R3814" s="574" t="s">
        <v>13228</v>
      </c>
      <c r="S3814" s="574" t="s">
        <v>12279</v>
      </c>
      <c r="T3814" s="574" t="s">
        <v>13101</v>
      </c>
      <c r="U3814" s="574" t="s">
        <v>13132</v>
      </c>
      <c r="V3814" s="574" t="s">
        <v>13229</v>
      </c>
      <c r="W3814" s="575" t="s">
        <v>13134</v>
      </c>
      <c r="X3814" s="575" t="s">
        <v>13230</v>
      </c>
      <c r="Y3814" s="576" t="s">
        <v>13136</v>
      </c>
      <c r="Z3814" s="577" t="s">
        <v>13231</v>
      </c>
      <c r="AA3814" s="578" t="s">
        <v>13232</v>
      </c>
      <c r="AE3814"/>
    </row>
    <row r="3815" spans="1:31" s="563" customFormat="1">
      <c r="A3815"/>
      <c r="B3815"/>
      <c r="C3815" s="568">
        <v>2029</v>
      </c>
      <c r="D3815" s="569" t="s">
        <v>16</v>
      </c>
      <c r="E3815" s="569" t="s">
        <v>361</v>
      </c>
      <c r="F3815" s="573" t="s">
        <v>141</v>
      </c>
      <c r="G3815" s="569" t="s">
        <v>42</v>
      </c>
      <c r="H3815" s="569" t="s">
        <v>41</v>
      </c>
      <c r="I3815" s="575" t="s">
        <v>54</v>
      </c>
      <c r="J3815" s="569" t="s">
        <v>96</v>
      </c>
      <c r="K3815" s="569" t="s">
        <v>311</v>
      </c>
      <c r="L3815" s="570">
        <v>1</v>
      </c>
      <c r="M3815" s="571">
        <v>0.10292885718015608</v>
      </c>
      <c r="N3815" s="572">
        <v>218.44</v>
      </c>
      <c r="O3815" s="668" t="s">
        <v>151</v>
      </c>
      <c r="P3815" s="668" t="s">
        <v>96</v>
      </c>
      <c r="Q3815" s="574" t="s">
        <v>13139</v>
      </c>
      <c r="R3815" s="574" t="s">
        <v>13182</v>
      </c>
      <c r="S3815" s="574" t="s">
        <v>12287</v>
      </c>
      <c r="T3815" s="574" t="s">
        <v>13101</v>
      </c>
      <c r="U3815" s="574" t="s">
        <v>13141</v>
      </c>
      <c r="V3815" s="574" t="s">
        <v>13233</v>
      </c>
      <c r="W3815" s="575" t="s">
        <v>13143</v>
      </c>
      <c r="X3815" s="575" t="s">
        <v>13185</v>
      </c>
      <c r="Y3815" s="576" t="s">
        <v>13145</v>
      </c>
      <c r="Z3815" s="577" t="s">
        <v>13234</v>
      </c>
      <c r="AA3815" s="578" t="s">
        <v>13235</v>
      </c>
      <c r="AE3815"/>
    </row>
    <row r="3816" spans="1:31" s="563" customFormat="1">
      <c r="A3816"/>
      <c r="B3816"/>
      <c r="C3816" s="568">
        <v>2029</v>
      </c>
      <c r="D3816" s="569" t="s">
        <v>16</v>
      </c>
      <c r="E3816" s="569" t="s">
        <v>361</v>
      </c>
      <c r="F3816" s="573" t="s">
        <v>141</v>
      </c>
      <c r="G3816" s="569" t="s">
        <v>42</v>
      </c>
      <c r="H3816" s="569" t="s">
        <v>41</v>
      </c>
      <c r="I3816" s="575" t="s">
        <v>54</v>
      </c>
      <c r="J3816" s="569" t="s">
        <v>87</v>
      </c>
      <c r="K3816" s="569" t="s">
        <v>111</v>
      </c>
      <c r="L3816" s="570">
        <v>0.5</v>
      </c>
      <c r="M3816" s="571">
        <v>2.6938921066467114</v>
      </c>
      <c r="N3816" s="572">
        <v>131.06399999999996</v>
      </c>
      <c r="O3816" s="668" t="s">
        <v>151</v>
      </c>
      <c r="P3816" s="668" t="s">
        <v>87</v>
      </c>
      <c r="Q3816" s="574" t="s">
        <v>12354</v>
      </c>
      <c r="R3816" s="574" t="s">
        <v>12551</v>
      </c>
      <c r="S3816" s="574" t="s">
        <v>12294</v>
      </c>
      <c r="T3816" s="574" t="s">
        <v>13101</v>
      </c>
      <c r="U3816" s="574" t="s">
        <v>12731</v>
      </c>
      <c r="V3816" s="574" t="s">
        <v>12732</v>
      </c>
      <c r="W3816" s="575" t="s">
        <v>13120</v>
      </c>
      <c r="X3816" s="575" t="s">
        <v>13211</v>
      </c>
      <c r="Y3816" s="576" t="s">
        <v>13149</v>
      </c>
      <c r="Z3816" s="577" t="s">
        <v>13236</v>
      </c>
      <c r="AA3816" s="578" t="s">
        <v>13213</v>
      </c>
      <c r="AE3816"/>
    </row>
    <row r="3817" spans="1:31" s="563" customFormat="1">
      <c r="A3817"/>
      <c r="B3817"/>
      <c r="C3817" s="568">
        <v>2029</v>
      </c>
      <c r="D3817" s="569" t="s">
        <v>16</v>
      </c>
      <c r="E3817" s="569" t="s">
        <v>361</v>
      </c>
      <c r="F3817" s="573" t="s">
        <v>141</v>
      </c>
      <c r="G3817" s="569" t="s">
        <v>42</v>
      </c>
      <c r="H3817" s="569" t="s">
        <v>41</v>
      </c>
      <c r="I3817" s="575" t="s">
        <v>54</v>
      </c>
      <c r="J3817" s="569" t="s">
        <v>87</v>
      </c>
      <c r="K3817" s="569" t="s">
        <v>106</v>
      </c>
      <c r="L3817" s="570">
        <v>0.5</v>
      </c>
      <c r="M3817" s="571">
        <v>2.6938921066467114</v>
      </c>
      <c r="N3817" s="572">
        <v>131.06399999999996</v>
      </c>
      <c r="O3817" s="668" t="s">
        <v>151</v>
      </c>
      <c r="P3817" s="668" t="s">
        <v>87</v>
      </c>
      <c r="Q3817" s="574" t="s">
        <v>12257</v>
      </c>
      <c r="R3817" s="574" t="s">
        <v>12493</v>
      </c>
      <c r="S3817" s="574" t="s">
        <v>12294</v>
      </c>
      <c r="T3817" s="574" t="s">
        <v>13101</v>
      </c>
      <c r="U3817" s="574" t="s">
        <v>12302</v>
      </c>
      <c r="V3817" s="574" t="s">
        <v>12514</v>
      </c>
      <c r="W3817" s="575" t="s">
        <v>13103</v>
      </c>
      <c r="X3817" s="575" t="s">
        <v>13208</v>
      </c>
      <c r="Y3817" s="576" t="s">
        <v>13149</v>
      </c>
      <c r="Z3817" s="577" t="s">
        <v>13237</v>
      </c>
      <c r="AA3817" s="578" t="s">
        <v>13210</v>
      </c>
      <c r="AE3817"/>
    </row>
    <row r="3818" spans="1:31" s="563" customFormat="1">
      <c r="A3818"/>
      <c r="B3818"/>
      <c r="C3818" s="568">
        <v>2029</v>
      </c>
      <c r="D3818" s="569" t="s">
        <v>16</v>
      </c>
      <c r="E3818" s="569" t="s">
        <v>361</v>
      </c>
      <c r="F3818" s="573" t="s">
        <v>141</v>
      </c>
      <c r="G3818" s="569" t="s">
        <v>42</v>
      </c>
      <c r="H3818" s="569" t="s">
        <v>41</v>
      </c>
      <c r="I3818" s="575" t="s">
        <v>54</v>
      </c>
      <c r="J3818" s="569" t="s">
        <v>83</v>
      </c>
      <c r="K3818" s="569" t="s">
        <v>81</v>
      </c>
      <c r="L3818" s="570">
        <v>1</v>
      </c>
      <c r="M3818" s="571">
        <v>16.991296064308091</v>
      </c>
      <c r="N3818" s="572">
        <v>43.33874999999999</v>
      </c>
      <c r="O3818" s="668" t="s">
        <v>382</v>
      </c>
      <c r="P3818" s="668" t="s">
        <v>83</v>
      </c>
      <c r="Q3818" s="574" t="s">
        <v>12313</v>
      </c>
      <c r="R3818" s="574" t="s">
        <v>12524</v>
      </c>
      <c r="S3818" s="574" t="s">
        <v>12315</v>
      </c>
      <c r="T3818" s="574" t="s">
        <v>13101</v>
      </c>
      <c r="U3818" s="574" t="s">
        <v>12316</v>
      </c>
      <c r="V3818" s="574" t="s">
        <v>12525</v>
      </c>
      <c r="W3818" s="575" t="s">
        <v>13152</v>
      </c>
      <c r="X3818" s="575" t="s">
        <v>13238</v>
      </c>
      <c r="Y3818" s="576" t="s">
        <v>13154</v>
      </c>
      <c r="Z3818" s="577" t="s">
        <v>13239</v>
      </c>
      <c r="AA3818" s="578" t="s">
        <v>13240</v>
      </c>
      <c r="AE3818"/>
    </row>
    <row r="3819" spans="1:31" s="563" customFormat="1">
      <c r="A3819"/>
      <c r="B3819"/>
      <c r="C3819" s="568">
        <v>2029</v>
      </c>
      <c r="D3819" s="569" t="s">
        <v>16</v>
      </c>
      <c r="E3819" s="569" t="s">
        <v>361</v>
      </c>
      <c r="F3819" s="573" t="s">
        <v>141</v>
      </c>
      <c r="G3819" s="569" t="s">
        <v>42</v>
      </c>
      <c r="H3819" s="569" t="s">
        <v>41</v>
      </c>
      <c r="I3819" s="575" t="s">
        <v>54</v>
      </c>
      <c r="J3819" s="569" t="s">
        <v>77</v>
      </c>
      <c r="K3819" s="569" t="s">
        <v>106</v>
      </c>
      <c r="L3819" s="570">
        <v>0.5</v>
      </c>
      <c r="M3819" s="571">
        <v>11.590425340131997</v>
      </c>
      <c r="N3819" s="572">
        <v>342.90000000000003</v>
      </c>
      <c r="O3819" s="668" t="s">
        <v>381</v>
      </c>
      <c r="P3819" s="668" t="s">
        <v>77</v>
      </c>
      <c r="Q3819" s="574" t="s">
        <v>12257</v>
      </c>
      <c r="R3819" s="574" t="s">
        <v>12493</v>
      </c>
      <c r="S3819" s="574" t="s">
        <v>12325</v>
      </c>
      <c r="T3819" s="574" t="s">
        <v>13101</v>
      </c>
      <c r="U3819" s="574" t="s">
        <v>12438</v>
      </c>
      <c r="V3819" s="574" t="s">
        <v>12744</v>
      </c>
      <c r="W3819" s="575" t="s">
        <v>13103</v>
      </c>
      <c r="X3819" s="575" t="s">
        <v>13208</v>
      </c>
      <c r="Y3819" s="576" t="s">
        <v>13157</v>
      </c>
      <c r="Z3819" s="577" t="s">
        <v>13241</v>
      </c>
      <c r="AA3819" s="578" t="s">
        <v>13210</v>
      </c>
      <c r="AE3819"/>
    </row>
    <row r="3820" spans="1:31" s="563" customFormat="1">
      <c r="A3820"/>
      <c r="B3820"/>
      <c r="C3820" s="568">
        <v>2029</v>
      </c>
      <c r="D3820" s="569" t="s">
        <v>16</v>
      </c>
      <c r="E3820" s="569" t="s">
        <v>361</v>
      </c>
      <c r="F3820" s="573" t="s">
        <v>141</v>
      </c>
      <c r="G3820" s="569" t="s">
        <v>42</v>
      </c>
      <c r="H3820" s="569" t="s">
        <v>41</v>
      </c>
      <c r="I3820" s="575" t="s">
        <v>54</v>
      </c>
      <c r="J3820" s="569" t="s">
        <v>77</v>
      </c>
      <c r="K3820" s="569" t="s">
        <v>311</v>
      </c>
      <c r="L3820" s="570">
        <v>0.5</v>
      </c>
      <c r="M3820" s="571">
        <v>11.590425340131997</v>
      </c>
      <c r="N3820" s="572">
        <v>342.90000000000003</v>
      </c>
      <c r="O3820" s="668" t="s">
        <v>381</v>
      </c>
      <c r="P3820" s="668" t="s">
        <v>77</v>
      </c>
      <c r="Q3820" s="574" t="s">
        <v>13139</v>
      </c>
      <c r="R3820" s="574" t="s">
        <v>13182</v>
      </c>
      <c r="S3820" s="574" t="s">
        <v>12325</v>
      </c>
      <c r="T3820" s="574" t="s">
        <v>13101</v>
      </c>
      <c r="U3820" s="574" t="s">
        <v>13159</v>
      </c>
      <c r="V3820" s="574" t="s">
        <v>13242</v>
      </c>
      <c r="W3820" s="575" t="s">
        <v>13143</v>
      </c>
      <c r="X3820" s="575" t="s">
        <v>13185</v>
      </c>
      <c r="Y3820" s="576" t="s">
        <v>13157</v>
      </c>
      <c r="Z3820" s="577" t="s">
        <v>13243</v>
      </c>
      <c r="AA3820" s="578" t="s">
        <v>13235</v>
      </c>
      <c r="AE3820"/>
    </row>
    <row r="3821" spans="1:31" s="563" customFormat="1">
      <c r="A3821"/>
      <c r="B3821"/>
      <c r="C3821" s="568">
        <v>2029</v>
      </c>
      <c r="D3821" s="569" t="s">
        <v>16</v>
      </c>
      <c r="E3821" s="569" t="s">
        <v>361</v>
      </c>
      <c r="F3821" s="573" t="s">
        <v>141</v>
      </c>
      <c r="G3821" s="569" t="s">
        <v>42</v>
      </c>
      <c r="H3821" s="569" t="s">
        <v>41</v>
      </c>
      <c r="I3821" s="575" t="s">
        <v>54</v>
      </c>
      <c r="J3821" s="569" t="s">
        <v>349</v>
      </c>
      <c r="K3821" s="569" t="s">
        <v>106</v>
      </c>
      <c r="L3821" s="570">
        <v>0.3</v>
      </c>
      <c r="M3821" s="571">
        <v>1.6226655160746695</v>
      </c>
      <c r="N3821" s="572">
        <v>191.48961038961039</v>
      </c>
      <c r="O3821" s="668" t="s">
        <v>151</v>
      </c>
      <c r="P3821" s="668" t="s">
        <v>349</v>
      </c>
      <c r="Q3821" s="574" t="s">
        <v>12257</v>
      </c>
      <c r="R3821" s="574" t="s">
        <v>12493</v>
      </c>
      <c r="S3821" s="574" t="s">
        <v>12341</v>
      </c>
      <c r="T3821" s="574" t="s">
        <v>13101</v>
      </c>
      <c r="U3821" s="574" t="s">
        <v>13244</v>
      </c>
      <c r="V3821" s="574" t="s">
        <v>13245</v>
      </c>
      <c r="W3821" s="575" t="s">
        <v>13103</v>
      </c>
      <c r="X3821" s="575" t="s">
        <v>13208</v>
      </c>
      <c r="Y3821" s="576" t="s">
        <v>13164</v>
      </c>
      <c r="Z3821" s="577" t="s">
        <v>13246</v>
      </c>
      <c r="AA3821" s="578" t="s">
        <v>13210</v>
      </c>
      <c r="AE3821"/>
    </row>
    <row r="3822" spans="1:31" s="563" customFormat="1">
      <c r="A3822"/>
      <c r="B3822"/>
      <c r="C3822" s="568">
        <v>2029</v>
      </c>
      <c r="D3822" s="569" t="s">
        <v>16</v>
      </c>
      <c r="E3822" s="569" t="s">
        <v>361</v>
      </c>
      <c r="F3822" s="573" t="s">
        <v>141</v>
      </c>
      <c r="G3822" s="569" t="s">
        <v>42</v>
      </c>
      <c r="H3822" s="569" t="s">
        <v>41</v>
      </c>
      <c r="I3822" s="575" t="s">
        <v>54</v>
      </c>
      <c r="J3822" s="569" t="s">
        <v>349</v>
      </c>
      <c r="K3822" s="569" t="s">
        <v>311</v>
      </c>
      <c r="L3822" s="570">
        <v>0.7</v>
      </c>
      <c r="M3822" s="571">
        <v>3.786219537507562</v>
      </c>
      <c r="N3822" s="572">
        <v>446.80909090909086</v>
      </c>
      <c r="O3822" s="668" t="s">
        <v>151</v>
      </c>
      <c r="P3822" s="668" t="s">
        <v>349</v>
      </c>
      <c r="Q3822" s="574" t="s">
        <v>13139</v>
      </c>
      <c r="R3822" s="574" t="s">
        <v>13182</v>
      </c>
      <c r="S3822" s="574" t="s">
        <v>12341</v>
      </c>
      <c r="T3822" s="574" t="s">
        <v>13101</v>
      </c>
      <c r="U3822" s="574" t="s">
        <v>13162</v>
      </c>
      <c r="V3822" s="574" t="s">
        <v>13247</v>
      </c>
      <c r="W3822" s="575" t="s">
        <v>13143</v>
      </c>
      <c r="X3822" s="575" t="s">
        <v>13185</v>
      </c>
      <c r="Y3822" s="576" t="s">
        <v>13164</v>
      </c>
      <c r="Z3822" s="577" t="s">
        <v>13248</v>
      </c>
      <c r="AA3822" s="578" t="s">
        <v>13235</v>
      </c>
      <c r="AE3822"/>
    </row>
    <row r="3823" spans="1:31" s="563" customFormat="1">
      <c r="A3823"/>
      <c r="B3823"/>
      <c r="C3823" s="568">
        <v>2029</v>
      </c>
      <c r="D3823" s="569" t="s">
        <v>16</v>
      </c>
      <c r="E3823" s="569" t="s">
        <v>361</v>
      </c>
      <c r="F3823" s="573" t="s">
        <v>141</v>
      </c>
      <c r="G3823" s="569" t="s">
        <v>42</v>
      </c>
      <c r="H3823" s="569" t="s">
        <v>41</v>
      </c>
      <c r="I3823" s="575" t="s">
        <v>54</v>
      </c>
      <c r="J3823" s="569" t="s">
        <v>76</v>
      </c>
      <c r="K3823" s="569" t="s">
        <v>104</v>
      </c>
      <c r="L3823" s="570">
        <v>1</v>
      </c>
      <c r="M3823" s="571">
        <v>0.31042478087368625</v>
      </c>
      <c r="N3823" s="572">
        <v>131.06399999999999</v>
      </c>
      <c r="O3823" s="668" t="s">
        <v>151</v>
      </c>
      <c r="P3823" s="668" t="s">
        <v>76</v>
      </c>
      <c r="Q3823" s="574" t="s">
        <v>12305</v>
      </c>
      <c r="R3823" s="574" t="s">
        <v>12500</v>
      </c>
      <c r="S3823" s="574" t="s">
        <v>12349</v>
      </c>
      <c r="T3823" s="574" t="s">
        <v>13101</v>
      </c>
      <c r="U3823" s="574" t="s">
        <v>13167</v>
      </c>
      <c r="V3823" s="574" t="s">
        <v>13249</v>
      </c>
      <c r="W3823" s="575" t="s">
        <v>13125</v>
      </c>
      <c r="X3823" s="575" t="s">
        <v>13225</v>
      </c>
      <c r="Y3823" s="576" t="s">
        <v>13169</v>
      </c>
      <c r="Z3823" s="577" t="s">
        <v>13250</v>
      </c>
      <c r="AA3823" s="578" t="s">
        <v>13227</v>
      </c>
      <c r="AE3823"/>
    </row>
    <row r="3824" spans="1:31" s="563" customFormat="1">
      <c r="A3824"/>
      <c r="B3824"/>
      <c r="C3824" s="568">
        <v>2029</v>
      </c>
      <c r="D3824" s="569" t="s">
        <v>16</v>
      </c>
      <c r="E3824" s="569" t="s">
        <v>361</v>
      </c>
      <c r="F3824" s="573" t="s">
        <v>141</v>
      </c>
      <c r="G3824" s="569" t="s">
        <v>42</v>
      </c>
      <c r="H3824" s="569" t="s">
        <v>41</v>
      </c>
      <c r="I3824" s="575" t="s">
        <v>54</v>
      </c>
      <c r="J3824" s="569" t="s">
        <v>74</v>
      </c>
      <c r="K3824" s="569" t="s">
        <v>104</v>
      </c>
      <c r="L3824" s="570">
        <v>1</v>
      </c>
      <c r="M3824" s="571">
        <v>3.3141041024031086</v>
      </c>
      <c r="N3824" s="572">
        <v>1404.2571428571428</v>
      </c>
      <c r="O3824" s="668" t="s">
        <v>151</v>
      </c>
      <c r="P3824" s="668" t="s">
        <v>74</v>
      </c>
      <c r="Q3824" s="574" t="s">
        <v>12305</v>
      </c>
      <c r="R3824" s="574" t="s">
        <v>12500</v>
      </c>
      <c r="S3824" s="574" t="s">
        <v>12362</v>
      </c>
      <c r="T3824" s="574" t="s">
        <v>13101</v>
      </c>
      <c r="U3824" s="574" t="s">
        <v>12760</v>
      </c>
      <c r="V3824" s="574" t="s">
        <v>12761</v>
      </c>
      <c r="W3824" s="575" t="s">
        <v>13125</v>
      </c>
      <c r="X3824" s="575" t="s">
        <v>13225</v>
      </c>
      <c r="Y3824" s="576" t="s">
        <v>13171</v>
      </c>
      <c r="Z3824" s="577" t="s">
        <v>13251</v>
      </c>
      <c r="AA3824" s="578" t="s">
        <v>13227</v>
      </c>
      <c r="AE3824"/>
    </row>
    <row r="3825" spans="1:31" s="563" customFormat="1">
      <c r="A3825"/>
      <c r="B3825"/>
      <c r="C3825" s="568">
        <v>2029</v>
      </c>
      <c r="D3825" s="569" t="s">
        <v>16</v>
      </c>
      <c r="E3825" s="569" t="s">
        <v>361</v>
      </c>
      <c r="F3825" s="573" t="s">
        <v>141</v>
      </c>
      <c r="G3825" s="569" t="s">
        <v>42</v>
      </c>
      <c r="H3825" s="569" t="s">
        <v>41</v>
      </c>
      <c r="I3825" s="575" t="s">
        <v>54</v>
      </c>
      <c r="J3825" s="569" t="s">
        <v>351</v>
      </c>
      <c r="K3825" s="569" t="s">
        <v>106</v>
      </c>
      <c r="L3825" s="570">
        <v>1</v>
      </c>
      <c r="M3825" s="571">
        <v>3.6407700722880789</v>
      </c>
      <c r="N3825" s="572">
        <v>18.567400000000003</v>
      </c>
      <c r="O3825" s="668" t="s">
        <v>151</v>
      </c>
      <c r="P3825" s="668" t="s">
        <v>351</v>
      </c>
      <c r="Q3825" s="574" t="s">
        <v>12257</v>
      </c>
      <c r="R3825" s="574" t="s">
        <v>12493</v>
      </c>
      <c r="S3825" s="574" t="s">
        <v>12372</v>
      </c>
      <c r="T3825" s="574" t="s">
        <v>13101</v>
      </c>
      <c r="U3825" s="574" t="s">
        <v>13190</v>
      </c>
      <c r="V3825" s="574" t="s">
        <v>13252</v>
      </c>
      <c r="W3825" s="575" t="s">
        <v>13103</v>
      </c>
      <c r="X3825" s="575" t="s">
        <v>13208</v>
      </c>
      <c r="Y3825" s="576" t="s">
        <v>13192</v>
      </c>
      <c r="Z3825" s="577" t="s">
        <v>13253</v>
      </c>
      <c r="AA3825" s="578" t="s">
        <v>13210</v>
      </c>
      <c r="AE3825"/>
    </row>
    <row r="3826" spans="1:31" s="563" customFormat="1">
      <c r="A3826"/>
      <c r="B3826"/>
      <c r="C3826" s="568">
        <v>2029</v>
      </c>
      <c r="D3826" s="569" t="s">
        <v>16</v>
      </c>
      <c r="E3826" s="569" t="s">
        <v>361</v>
      </c>
      <c r="F3826" s="573" t="s">
        <v>141</v>
      </c>
      <c r="G3826" s="569" t="s">
        <v>42</v>
      </c>
      <c r="H3826" s="569" t="s">
        <v>41</v>
      </c>
      <c r="I3826" s="575" t="s">
        <v>54</v>
      </c>
      <c r="J3826" s="569" t="s">
        <v>67</v>
      </c>
      <c r="K3826" s="569" t="s">
        <v>81</v>
      </c>
      <c r="L3826" s="570">
        <v>1</v>
      </c>
      <c r="M3826" s="571">
        <v>6.2960897211421587</v>
      </c>
      <c r="N3826" s="572">
        <v>27.305</v>
      </c>
      <c r="O3826" s="668" t="s">
        <v>382</v>
      </c>
      <c r="P3826" s="668" t="s">
        <v>67</v>
      </c>
      <c r="Q3826" s="574" t="s">
        <v>12313</v>
      </c>
      <c r="R3826" s="574" t="s">
        <v>12524</v>
      </c>
      <c r="S3826" s="574" t="s">
        <v>12380</v>
      </c>
      <c r="T3826" s="574" t="s">
        <v>13101</v>
      </c>
      <c r="U3826" s="574" t="s">
        <v>12381</v>
      </c>
      <c r="V3826" s="574" t="s">
        <v>12576</v>
      </c>
      <c r="W3826" s="575" t="s">
        <v>13152</v>
      </c>
      <c r="X3826" s="575" t="s">
        <v>13238</v>
      </c>
      <c r="Y3826" s="576" t="s">
        <v>13194</v>
      </c>
      <c r="Z3826" s="577" t="s">
        <v>13254</v>
      </c>
      <c r="AA3826" s="578" t="s">
        <v>13240</v>
      </c>
      <c r="AE3826"/>
    </row>
    <row r="3827" spans="1:31" s="563" customFormat="1">
      <c r="A3827"/>
      <c r="B3827"/>
      <c r="C3827" s="568">
        <v>2029</v>
      </c>
      <c r="D3827" s="569" t="s">
        <v>16</v>
      </c>
      <c r="E3827" s="569" t="s">
        <v>361</v>
      </c>
      <c r="F3827" s="573" t="s">
        <v>141</v>
      </c>
      <c r="G3827" s="569" t="s">
        <v>42</v>
      </c>
      <c r="H3827" s="569" t="s">
        <v>41</v>
      </c>
      <c r="I3827" s="575" t="s">
        <v>54</v>
      </c>
      <c r="J3827" s="569" t="s">
        <v>66</v>
      </c>
      <c r="K3827" s="569" t="s">
        <v>310</v>
      </c>
      <c r="L3827" s="570">
        <v>0.7</v>
      </c>
      <c r="M3827" s="571">
        <v>13.601704526172979</v>
      </c>
      <c r="N3827" s="572">
        <v>509.69333333333321</v>
      </c>
      <c r="O3827" s="668" t="s">
        <v>381</v>
      </c>
      <c r="P3827" s="668" t="s">
        <v>66</v>
      </c>
      <c r="Q3827" s="574" t="s">
        <v>12395</v>
      </c>
      <c r="R3827" s="574" t="s">
        <v>12580</v>
      </c>
      <c r="S3827" s="574" t="s">
        <v>12387</v>
      </c>
      <c r="T3827" s="574" t="s">
        <v>13101</v>
      </c>
      <c r="U3827" s="574" t="s">
        <v>12397</v>
      </c>
      <c r="V3827" s="574" t="s">
        <v>12581</v>
      </c>
      <c r="W3827" s="575" t="s">
        <v>13115</v>
      </c>
      <c r="X3827" s="575" t="s">
        <v>13220</v>
      </c>
      <c r="Y3827" s="576" t="s">
        <v>13196</v>
      </c>
      <c r="Z3827" s="577" t="s">
        <v>13255</v>
      </c>
      <c r="AA3827" s="578" t="s">
        <v>13222</v>
      </c>
      <c r="AE3827"/>
    </row>
    <row r="3828" spans="1:31" s="563" customFormat="1">
      <c r="A3828"/>
      <c r="B3828"/>
      <c r="C3828" s="568">
        <v>2029</v>
      </c>
      <c r="D3828" s="569" t="s">
        <v>16</v>
      </c>
      <c r="E3828" s="569" t="s">
        <v>361</v>
      </c>
      <c r="F3828" s="573" t="s">
        <v>141</v>
      </c>
      <c r="G3828" s="569" t="s">
        <v>42</v>
      </c>
      <c r="H3828" s="569" t="s">
        <v>41</v>
      </c>
      <c r="I3828" s="575" t="s">
        <v>54</v>
      </c>
      <c r="J3828" s="569" t="s">
        <v>66</v>
      </c>
      <c r="K3828" s="569" t="s">
        <v>106</v>
      </c>
      <c r="L3828" s="570">
        <v>0.3</v>
      </c>
      <c r="M3828" s="571">
        <v>5.8293019397884187</v>
      </c>
      <c r="N3828" s="572">
        <v>218.43999999999994</v>
      </c>
      <c r="O3828" s="668" t="s">
        <v>381</v>
      </c>
      <c r="P3828" s="668" t="s">
        <v>66</v>
      </c>
      <c r="Q3828" s="574" t="s">
        <v>12257</v>
      </c>
      <c r="R3828" s="574" t="s">
        <v>12493</v>
      </c>
      <c r="S3828" s="574" t="s">
        <v>12387</v>
      </c>
      <c r="T3828" s="574" t="s">
        <v>13101</v>
      </c>
      <c r="U3828" s="574" t="s">
        <v>13198</v>
      </c>
      <c r="V3828" s="574" t="s">
        <v>13256</v>
      </c>
      <c r="W3828" s="575" t="s">
        <v>13103</v>
      </c>
      <c r="X3828" s="575" t="s">
        <v>13208</v>
      </c>
      <c r="Y3828" s="576" t="s">
        <v>13196</v>
      </c>
      <c r="Z3828" s="577" t="s">
        <v>13257</v>
      </c>
      <c r="AA3828" s="578" t="s">
        <v>13210</v>
      </c>
      <c r="AE3828"/>
    </row>
    <row r="3829" spans="1:31" s="563" customFormat="1">
      <c r="A3829"/>
      <c r="B3829"/>
      <c r="C3829" s="568">
        <v>2029</v>
      </c>
      <c r="D3829" s="569" t="s">
        <v>16</v>
      </c>
      <c r="E3829" s="569" t="s">
        <v>361</v>
      </c>
      <c r="F3829" s="573" t="s">
        <v>141</v>
      </c>
      <c r="G3829" s="569" t="s">
        <v>42</v>
      </c>
      <c r="H3829" s="569" t="s">
        <v>41</v>
      </c>
      <c r="I3829" s="575" t="s">
        <v>54</v>
      </c>
      <c r="J3829" s="569" t="s">
        <v>348</v>
      </c>
      <c r="K3829" s="569" t="s">
        <v>310</v>
      </c>
      <c r="L3829" s="570">
        <v>0.7</v>
      </c>
      <c r="M3829" s="571">
        <v>10.6953994295167</v>
      </c>
      <c r="N3829" s="572">
        <v>1194.59375</v>
      </c>
      <c r="O3829" s="668" t="s">
        <v>151</v>
      </c>
      <c r="P3829" s="668" t="s">
        <v>348</v>
      </c>
      <c r="Q3829" s="574" t="s">
        <v>12395</v>
      </c>
      <c r="R3829" s="574" t="s">
        <v>12580</v>
      </c>
      <c r="S3829" s="574" t="s">
        <v>12411</v>
      </c>
      <c r="T3829" s="574" t="s">
        <v>13101</v>
      </c>
      <c r="U3829" s="574" t="s">
        <v>13097</v>
      </c>
      <c r="V3829" s="574" t="s">
        <v>13258</v>
      </c>
      <c r="W3829" s="575" t="s">
        <v>13115</v>
      </c>
      <c r="X3829" s="575" t="s">
        <v>13220</v>
      </c>
      <c r="Y3829" s="576" t="s">
        <v>13201</v>
      </c>
      <c r="Z3829" s="577" t="s">
        <v>13259</v>
      </c>
      <c r="AA3829" s="578" t="s">
        <v>13222</v>
      </c>
      <c r="AE3829"/>
    </row>
    <row r="3830" spans="1:31" s="563" customFormat="1">
      <c r="A3830"/>
      <c r="B3830"/>
      <c r="C3830" s="568">
        <v>2029</v>
      </c>
      <c r="D3830" s="569" t="s">
        <v>16</v>
      </c>
      <c r="E3830" s="569" t="s">
        <v>361</v>
      </c>
      <c r="F3830" s="573" t="s">
        <v>141</v>
      </c>
      <c r="G3830" s="569" t="s">
        <v>42</v>
      </c>
      <c r="H3830" s="569" t="s">
        <v>41</v>
      </c>
      <c r="I3830" s="575" t="s">
        <v>54</v>
      </c>
      <c r="J3830" s="569" t="s">
        <v>348</v>
      </c>
      <c r="K3830" s="569" t="s">
        <v>106</v>
      </c>
      <c r="L3830" s="570">
        <v>0.3</v>
      </c>
      <c r="M3830" s="571">
        <v>4.5837426126500143</v>
      </c>
      <c r="N3830" s="572">
        <v>511.96875</v>
      </c>
      <c r="O3830" s="668" t="s">
        <v>151</v>
      </c>
      <c r="P3830" s="668" t="s">
        <v>348</v>
      </c>
      <c r="Q3830" s="574" t="s">
        <v>12257</v>
      </c>
      <c r="R3830" s="574" t="s">
        <v>12493</v>
      </c>
      <c r="S3830" s="574" t="s">
        <v>12411</v>
      </c>
      <c r="T3830" s="574" t="s">
        <v>13101</v>
      </c>
      <c r="U3830" s="574" t="s">
        <v>13203</v>
      </c>
      <c r="V3830" s="574" t="s">
        <v>13260</v>
      </c>
      <c r="W3830" s="575" t="s">
        <v>13103</v>
      </c>
      <c r="X3830" s="575" t="s">
        <v>13208</v>
      </c>
      <c r="Y3830" s="576" t="s">
        <v>13201</v>
      </c>
      <c r="Z3830" s="577" t="s">
        <v>13261</v>
      </c>
      <c r="AA3830" s="578" t="s">
        <v>13210</v>
      </c>
      <c r="AE3830"/>
    </row>
    <row r="3831" spans="1:31" s="563" customFormat="1">
      <c r="A3831"/>
      <c r="B3831"/>
      <c r="C3831" s="568">
        <v>2029</v>
      </c>
      <c r="D3831" s="569" t="s">
        <v>16</v>
      </c>
      <c r="E3831" s="569" t="s">
        <v>355</v>
      </c>
      <c r="F3831" s="573" t="s">
        <v>247</v>
      </c>
      <c r="G3831" s="569" t="s">
        <v>42</v>
      </c>
      <c r="H3831" s="569" t="s">
        <v>41</v>
      </c>
      <c r="I3831" s="575" t="s">
        <v>54</v>
      </c>
      <c r="J3831" s="569" t="s">
        <v>116</v>
      </c>
      <c r="K3831" s="569" t="s">
        <v>330</v>
      </c>
      <c r="L3831" s="570">
        <v>1</v>
      </c>
      <c r="M3831" s="571">
        <v>17.494128704213747</v>
      </c>
      <c r="N3831" s="572">
        <v>60.949305576923074</v>
      </c>
      <c r="O3831" s="668" t="s">
        <v>382</v>
      </c>
      <c r="P3831" s="668" t="s">
        <v>116</v>
      </c>
      <c r="Q3831" s="574" t="s">
        <v>12267</v>
      </c>
      <c r="R3831" s="574" t="s">
        <v>13262</v>
      </c>
      <c r="S3831" s="574" t="s">
        <v>12241</v>
      </c>
      <c r="T3831" s="574" t="s">
        <v>13101</v>
      </c>
      <c r="U3831" s="574" t="s">
        <v>12861</v>
      </c>
      <c r="V3831" s="574" t="s">
        <v>13263</v>
      </c>
      <c r="W3831" s="575" t="s">
        <v>13108</v>
      </c>
      <c r="X3831" s="575" t="s">
        <v>13264</v>
      </c>
      <c r="Y3831" s="576" t="s">
        <v>13110</v>
      </c>
      <c r="Z3831" s="577" t="s">
        <v>13265</v>
      </c>
      <c r="AA3831" s="578" t="s">
        <v>13266</v>
      </c>
      <c r="AE3831"/>
    </row>
    <row r="3832" spans="1:31" s="563" customFormat="1">
      <c r="A3832"/>
      <c r="B3832"/>
      <c r="C3832" s="568">
        <v>2029</v>
      </c>
      <c r="D3832" s="569" t="s">
        <v>16</v>
      </c>
      <c r="E3832" s="569" t="s">
        <v>355</v>
      </c>
      <c r="F3832" s="573" t="s">
        <v>247</v>
      </c>
      <c r="G3832" s="569" t="s">
        <v>42</v>
      </c>
      <c r="H3832" s="569" t="s">
        <v>41</v>
      </c>
      <c r="I3832" s="575" t="s">
        <v>54</v>
      </c>
      <c r="J3832" s="569" t="s">
        <v>109</v>
      </c>
      <c r="K3832" s="569" t="s">
        <v>310</v>
      </c>
      <c r="L3832" s="570">
        <v>0.34</v>
      </c>
      <c r="M3832" s="571">
        <v>17.153278463653468</v>
      </c>
      <c r="N3832" s="572">
        <v>710.49476215384641</v>
      </c>
      <c r="O3832" s="668" t="s">
        <v>381</v>
      </c>
      <c r="P3832" s="668" t="s">
        <v>109</v>
      </c>
      <c r="Q3832" s="574" t="s">
        <v>12395</v>
      </c>
      <c r="R3832" s="574" t="s">
        <v>13267</v>
      </c>
      <c r="S3832" s="574" t="s">
        <v>12259</v>
      </c>
      <c r="T3832" s="574" t="s">
        <v>13101</v>
      </c>
      <c r="U3832" s="574" t="s">
        <v>13113</v>
      </c>
      <c r="V3832" s="574" t="s">
        <v>13268</v>
      </c>
      <c r="W3832" s="575" t="s">
        <v>13115</v>
      </c>
      <c r="X3832" s="575" t="s">
        <v>13269</v>
      </c>
      <c r="Y3832" s="576" t="s">
        <v>13117</v>
      </c>
      <c r="Z3832" s="577" t="s">
        <v>13270</v>
      </c>
      <c r="AA3832" s="578" t="s">
        <v>13271</v>
      </c>
      <c r="AE3832"/>
    </row>
    <row r="3833" spans="1:31" s="563" customFormat="1">
      <c r="A3833"/>
      <c r="B3833"/>
      <c r="C3833" s="568">
        <v>2029</v>
      </c>
      <c r="D3833" s="569" t="s">
        <v>16</v>
      </c>
      <c r="E3833" s="569" t="s">
        <v>355</v>
      </c>
      <c r="F3833" s="573" t="s">
        <v>247</v>
      </c>
      <c r="G3833" s="569" t="s">
        <v>42</v>
      </c>
      <c r="H3833" s="569" t="s">
        <v>41</v>
      </c>
      <c r="I3833" s="575" t="s">
        <v>54</v>
      </c>
      <c r="J3833" s="569" t="s">
        <v>109</v>
      </c>
      <c r="K3833" s="569" t="s">
        <v>111</v>
      </c>
      <c r="L3833" s="570">
        <v>0.33</v>
      </c>
      <c r="M3833" s="571">
        <v>16.64877027354601</v>
      </c>
      <c r="N3833" s="572">
        <v>689.59785738461551</v>
      </c>
      <c r="O3833" s="668" t="s">
        <v>381</v>
      </c>
      <c r="P3833" s="668" t="s">
        <v>109</v>
      </c>
      <c r="Q3833" s="574" t="s">
        <v>12354</v>
      </c>
      <c r="R3833" s="574" t="s">
        <v>13272</v>
      </c>
      <c r="S3833" s="574" t="s">
        <v>12259</v>
      </c>
      <c r="T3833" s="574" t="s">
        <v>13101</v>
      </c>
      <c r="U3833" s="574" t="s">
        <v>12696</v>
      </c>
      <c r="V3833" s="574" t="s">
        <v>13273</v>
      </c>
      <c r="W3833" s="575" t="s">
        <v>13120</v>
      </c>
      <c r="X3833" s="575" t="s">
        <v>13274</v>
      </c>
      <c r="Y3833" s="576" t="s">
        <v>13117</v>
      </c>
      <c r="Z3833" s="577" t="s">
        <v>13275</v>
      </c>
      <c r="AA3833" s="578" t="s">
        <v>13276</v>
      </c>
      <c r="AE3833"/>
    </row>
    <row r="3834" spans="1:31" s="563" customFormat="1">
      <c r="A3834"/>
      <c r="B3834"/>
      <c r="C3834" s="568">
        <v>2029</v>
      </c>
      <c r="D3834" s="569" t="s">
        <v>16</v>
      </c>
      <c r="E3834" s="569" t="s">
        <v>355</v>
      </c>
      <c r="F3834" s="573" t="s">
        <v>247</v>
      </c>
      <c r="G3834" s="569" t="s">
        <v>42</v>
      </c>
      <c r="H3834" s="569" t="s">
        <v>41</v>
      </c>
      <c r="I3834" s="575" t="s">
        <v>54</v>
      </c>
      <c r="J3834" s="569" t="s">
        <v>109</v>
      </c>
      <c r="K3834" s="569" t="s">
        <v>106</v>
      </c>
      <c r="L3834" s="570">
        <v>0.33</v>
      </c>
      <c r="M3834" s="571">
        <v>16.64877027354601</v>
      </c>
      <c r="N3834" s="572">
        <v>689.59785738461551</v>
      </c>
      <c r="O3834" s="668" t="s">
        <v>381</v>
      </c>
      <c r="P3834" s="668" t="s">
        <v>109</v>
      </c>
      <c r="Q3834" s="574" t="s">
        <v>12257</v>
      </c>
      <c r="R3834" s="574" t="s">
        <v>13277</v>
      </c>
      <c r="S3834" s="574" t="s">
        <v>12259</v>
      </c>
      <c r="T3834" s="574" t="s">
        <v>13101</v>
      </c>
      <c r="U3834" s="574" t="s">
        <v>12260</v>
      </c>
      <c r="V3834" s="574" t="s">
        <v>13278</v>
      </c>
      <c r="W3834" s="575" t="s">
        <v>13103</v>
      </c>
      <c r="X3834" s="575" t="s">
        <v>13279</v>
      </c>
      <c r="Y3834" s="576" t="s">
        <v>13117</v>
      </c>
      <c r="Z3834" s="577" t="s">
        <v>13280</v>
      </c>
      <c r="AA3834" s="578" t="s">
        <v>13281</v>
      </c>
      <c r="AE3834"/>
    </row>
    <row r="3835" spans="1:31" s="563" customFormat="1">
      <c r="A3835"/>
      <c r="B3835"/>
      <c r="C3835" s="568">
        <v>2029</v>
      </c>
      <c r="D3835" s="569" t="s">
        <v>16</v>
      </c>
      <c r="E3835" s="569" t="s">
        <v>355</v>
      </c>
      <c r="F3835" s="573" t="s">
        <v>247</v>
      </c>
      <c r="G3835" s="569" t="s">
        <v>42</v>
      </c>
      <c r="H3835" s="569" t="s">
        <v>41</v>
      </c>
      <c r="I3835" s="575" t="s">
        <v>54</v>
      </c>
      <c r="J3835" s="569" t="s">
        <v>99</v>
      </c>
      <c r="K3835" s="569" t="s">
        <v>311</v>
      </c>
      <c r="L3835" s="570">
        <v>1</v>
      </c>
      <c r="M3835" s="571">
        <v>5.6521403193600248</v>
      </c>
      <c r="N3835" s="572">
        <v>4542.8053846153862</v>
      </c>
      <c r="O3835" s="668" t="s">
        <v>151</v>
      </c>
      <c r="P3835" s="668" t="s">
        <v>99</v>
      </c>
      <c r="Q3835" s="574" t="s">
        <v>13139</v>
      </c>
      <c r="R3835" s="574" t="s">
        <v>13282</v>
      </c>
      <c r="S3835" s="574" t="s">
        <v>12279</v>
      </c>
      <c r="T3835" s="574" t="s">
        <v>13101</v>
      </c>
      <c r="U3835" s="574" t="s">
        <v>13283</v>
      </c>
      <c r="V3835" s="574" t="s">
        <v>13284</v>
      </c>
      <c r="W3835" s="575" t="s">
        <v>13143</v>
      </c>
      <c r="X3835" s="575" t="s">
        <v>13285</v>
      </c>
      <c r="Y3835" s="576" t="s">
        <v>13136</v>
      </c>
      <c r="Z3835" s="577" t="s">
        <v>13286</v>
      </c>
      <c r="AA3835" s="578" t="s">
        <v>13287</v>
      </c>
      <c r="AE3835"/>
    </row>
    <row r="3836" spans="1:31" s="563" customFormat="1">
      <c r="A3836"/>
      <c r="B3836"/>
      <c r="C3836" s="568">
        <v>2029</v>
      </c>
      <c r="D3836" s="569" t="s">
        <v>16</v>
      </c>
      <c r="E3836" s="569" t="s">
        <v>355</v>
      </c>
      <c r="F3836" s="573" t="s">
        <v>247</v>
      </c>
      <c r="G3836" s="569" t="s">
        <v>42</v>
      </c>
      <c r="H3836" s="569" t="s">
        <v>41</v>
      </c>
      <c r="I3836" s="575" t="s">
        <v>54</v>
      </c>
      <c r="J3836" s="569" t="s">
        <v>96</v>
      </c>
      <c r="K3836" s="569" t="s">
        <v>119</v>
      </c>
      <c r="L3836" s="570">
        <v>1</v>
      </c>
      <c r="M3836" s="571">
        <v>0.10323169671214467</v>
      </c>
      <c r="N3836" s="572">
        <v>248.43466947115385</v>
      </c>
      <c r="O3836" s="668" t="s">
        <v>151</v>
      </c>
      <c r="P3836" s="668" t="s">
        <v>96</v>
      </c>
      <c r="Q3836" s="574" t="s">
        <v>13288</v>
      </c>
      <c r="R3836" s="574" t="s">
        <v>13289</v>
      </c>
      <c r="S3836" s="574" t="s">
        <v>12287</v>
      </c>
      <c r="T3836" s="574" t="s">
        <v>13101</v>
      </c>
      <c r="U3836" s="574" t="s">
        <v>13290</v>
      </c>
      <c r="V3836" s="574" t="s">
        <v>13291</v>
      </c>
      <c r="W3836" s="575" t="s">
        <v>13292</v>
      </c>
      <c r="X3836" s="575" t="s">
        <v>13293</v>
      </c>
      <c r="Y3836" s="576" t="s">
        <v>13145</v>
      </c>
      <c r="Z3836" s="577" t="s">
        <v>13294</v>
      </c>
      <c r="AA3836" s="578" t="s">
        <v>13295</v>
      </c>
      <c r="AE3836"/>
    </row>
    <row r="3837" spans="1:31" s="563" customFormat="1">
      <c r="A3837"/>
      <c r="B3837"/>
      <c r="C3837" s="568">
        <v>2029</v>
      </c>
      <c r="D3837" s="569" t="s">
        <v>16</v>
      </c>
      <c r="E3837" s="569" t="s">
        <v>355</v>
      </c>
      <c r="F3837" s="573" t="s">
        <v>247</v>
      </c>
      <c r="G3837" s="569" t="s">
        <v>42</v>
      </c>
      <c r="H3837" s="569" t="s">
        <v>41</v>
      </c>
      <c r="I3837" s="575" t="s">
        <v>54</v>
      </c>
      <c r="J3837" s="569" t="s">
        <v>87</v>
      </c>
      <c r="K3837" s="569" t="s">
        <v>111</v>
      </c>
      <c r="L3837" s="570">
        <v>0.4</v>
      </c>
      <c r="M3837" s="571">
        <v>16.006038527205391</v>
      </c>
      <c r="N3837" s="572">
        <v>1255.2488562753038</v>
      </c>
      <c r="O3837" s="668" t="s">
        <v>151</v>
      </c>
      <c r="P3837" s="668" t="s">
        <v>87</v>
      </c>
      <c r="Q3837" s="574" t="s">
        <v>12354</v>
      </c>
      <c r="R3837" s="574" t="s">
        <v>13272</v>
      </c>
      <c r="S3837" s="574" t="s">
        <v>12294</v>
      </c>
      <c r="T3837" s="574" t="s">
        <v>13101</v>
      </c>
      <c r="U3837" s="574" t="s">
        <v>12731</v>
      </c>
      <c r="V3837" s="574" t="s">
        <v>13296</v>
      </c>
      <c r="W3837" s="575" t="s">
        <v>13120</v>
      </c>
      <c r="X3837" s="575" t="s">
        <v>13274</v>
      </c>
      <c r="Y3837" s="576" t="s">
        <v>13149</v>
      </c>
      <c r="Z3837" s="577" t="s">
        <v>13297</v>
      </c>
      <c r="AA3837" s="578" t="s">
        <v>13276</v>
      </c>
      <c r="AE3837"/>
    </row>
    <row r="3838" spans="1:31" s="563" customFormat="1">
      <c r="A3838"/>
      <c r="B3838"/>
      <c r="C3838" s="568">
        <v>2029</v>
      </c>
      <c r="D3838" s="569" t="s">
        <v>16</v>
      </c>
      <c r="E3838" s="569" t="s">
        <v>355</v>
      </c>
      <c r="F3838" s="573" t="s">
        <v>247</v>
      </c>
      <c r="G3838" s="569" t="s">
        <v>42</v>
      </c>
      <c r="H3838" s="569" t="s">
        <v>41</v>
      </c>
      <c r="I3838" s="575" t="s">
        <v>54</v>
      </c>
      <c r="J3838" s="569" t="s">
        <v>87</v>
      </c>
      <c r="K3838" s="569" t="s">
        <v>106</v>
      </c>
      <c r="L3838" s="570">
        <v>0.2</v>
      </c>
      <c r="M3838" s="571">
        <v>8.0030192636026953</v>
      </c>
      <c r="N3838" s="572">
        <v>627.62442813765188</v>
      </c>
      <c r="O3838" s="668" t="s">
        <v>151</v>
      </c>
      <c r="P3838" s="668" t="s">
        <v>87</v>
      </c>
      <c r="Q3838" s="574" t="s">
        <v>12257</v>
      </c>
      <c r="R3838" s="574" t="s">
        <v>13277</v>
      </c>
      <c r="S3838" s="574" t="s">
        <v>12294</v>
      </c>
      <c r="T3838" s="574" t="s">
        <v>13101</v>
      </c>
      <c r="U3838" s="574" t="s">
        <v>12302</v>
      </c>
      <c r="V3838" s="574" t="s">
        <v>13298</v>
      </c>
      <c r="W3838" s="575" t="s">
        <v>13103</v>
      </c>
      <c r="X3838" s="575" t="s">
        <v>13279</v>
      </c>
      <c r="Y3838" s="576" t="s">
        <v>13149</v>
      </c>
      <c r="Z3838" s="577" t="s">
        <v>13299</v>
      </c>
      <c r="AA3838" s="578" t="s">
        <v>13281</v>
      </c>
      <c r="AE3838"/>
    </row>
    <row r="3839" spans="1:31" s="563" customFormat="1">
      <c r="A3839"/>
      <c r="B3839"/>
      <c r="C3839" s="568">
        <v>2029</v>
      </c>
      <c r="D3839" s="569" t="s">
        <v>16</v>
      </c>
      <c r="E3839" s="569" t="s">
        <v>355</v>
      </c>
      <c r="F3839" s="573" t="s">
        <v>247</v>
      </c>
      <c r="G3839" s="569" t="s">
        <v>42</v>
      </c>
      <c r="H3839" s="569" t="s">
        <v>41</v>
      </c>
      <c r="I3839" s="575" t="s">
        <v>54</v>
      </c>
      <c r="J3839" s="569" t="s">
        <v>87</v>
      </c>
      <c r="K3839" s="569" t="s">
        <v>346</v>
      </c>
      <c r="L3839" s="570">
        <v>0.4</v>
      </c>
      <c r="M3839" s="571">
        <v>16.006038527205391</v>
      </c>
      <c r="N3839" s="572">
        <v>1255.2488562753038</v>
      </c>
      <c r="O3839" s="668" t="s">
        <v>151</v>
      </c>
      <c r="P3839" s="668" t="s">
        <v>87</v>
      </c>
      <c r="Q3839" s="574" t="s">
        <v>12228</v>
      </c>
      <c r="R3839" s="574" t="s">
        <v>13300</v>
      </c>
      <c r="S3839" s="574" t="s">
        <v>12294</v>
      </c>
      <c r="T3839" s="574" t="s">
        <v>13101</v>
      </c>
      <c r="U3839" s="574" t="s">
        <v>13301</v>
      </c>
      <c r="V3839" s="574" t="s">
        <v>13302</v>
      </c>
      <c r="W3839" s="575" t="s">
        <v>13303</v>
      </c>
      <c r="X3839" s="575" t="s">
        <v>13304</v>
      </c>
      <c r="Y3839" s="576" t="s">
        <v>13149</v>
      </c>
      <c r="Z3839" s="577" t="s">
        <v>13305</v>
      </c>
      <c r="AA3839" s="578" t="s">
        <v>13306</v>
      </c>
      <c r="AE3839"/>
    </row>
    <row r="3840" spans="1:31" s="563" customFormat="1">
      <c r="A3840"/>
      <c r="B3840"/>
      <c r="C3840" s="568">
        <v>2029</v>
      </c>
      <c r="D3840" s="569" t="s">
        <v>16</v>
      </c>
      <c r="E3840" s="569" t="s">
        <v>355</v>
      </c>
      <c r="F3840" s="573" t="s">
        <v>247</v>
      </c>
      <c r="G3840" s="569" t="s">
        <v>42</v>
      </c>
      <c r="H3840" s="569" t="s">
        <v>41</v>
      </c>
      <c r="I3840" s="575" t="s">
        <v>54</v>
      </c>
      <c r="J3840" s="569" t="s">
        <v>83</v>
      </c>
      <c r="K3840" s="569" t="s">
        <v>81</v>
      </c>
      <c r="L3840" s="570">
        <v>1</v>
      </c>
      <c r="M3840" s="571">
        <v>8.9593174317534334</v>
      </c>
      <c r="N3840" s="572">
        <v>24.461259763313613</v>
      </c>
      <c r="O3840" s="668" t="s">
        <v>382</v>
      </c>
      <c r="P3840" s="668" t="s">
        <v>83</v>
      </c>
      <c r="Q3840" s="574" t="s">
        <v>12313</v>
      </c>
      <c r="R3840" s="574" t="s">
        <v>13307</v>
      </c>
      <c r="S3840" s="574" t="s">
        <v>12315</v>
      </c>
      <c r="T3840" s="574" t="s">
        <v>13101</v>
      </c>
      <c r="U3840" s="574" t="s">
        <v>12316</v>
      </c>
      <c r="V3840" s="574" t="s">
        <v>13308</v>
      </c>
      <c r="W3840" s="575" t="s">
        <v>13152</v>
      </c>
      <c r="X3840" s="575" t="s">
        <v>13309</v>
      </c>
      <c r="Y3840" s="576" t="s">
        <v>13154</v>
      </c>
      <c r="Z3840" s="577" t="s">
        <v>13310</v>
      </c>
      <c r="AA3840" s="578" t="s">
        <v>13311</v>
      </c>
      <c r="AE3840"/>
    </row>
    <row r="3841" spans="1:31" s="563" customFormat="1">
      <c r="A3841"/>
      <c r="B3841"/>
      <c r="C3841" s="568">
        <v>2029</v>
      </c>
      <c r="D3841" s="569" t="s">
        <v>16</v>
      </c>
      <c r="E3841" s="569" t="s">
        <v>355</v>
      </c>
      <c r="F3841" s="573" t="s">
        <v>247</v>
      </c>
      <c r="G3841" s="569" t="s">
        <v>42</v>
      </c>
      <c r="H3841" s="569" t="s">
        <v>41</v>
      </c>
      <c r="I3841" s="575" t="s">
        <v>54</v>
      </c>
      <c r="J3841" s="569" t="s">
        <v>77</v>
      </c>
      <c r="K3841" s="569" t="s">
        <v>310</v>
      </c>
      <c r="L3841" s="570">
        <v>0.5</v>
      </c>
      <c r="M3841" s="571">
        <v>5.9310834081071437</v>
      </c>
      <c r="N3841" s="572">
        <v>249.85429615384621</v>
      </c>
      <c r="O3841" s="668" t="s">
        <v>381</v>
      </c>
      <c r="P3841" s="668" t="s">
        <v>77</v>
      </c>
      <c r="Q3841" s="574" t="s">
        <v>12395</v>
      </c>
      <c r="R3841" s="574" t="s">
        <v>13267</v>
      </c>
      <c r="S3841" s="574" t="s">
        <v>12325</v>
      </c>
      <c r="T3841" s="574" t="s">
        <v>13101</v>
      </c>
      <c r="U3841" s="574" t="s">
        <v>13064</v>
      </c>
      <c r="V3841" s="574" t="s">
        <v>13312</v>
      </c>
      <c r="W3841" s="575" t="s">
        <v>13115</v>
      </c>
      <c r="X3841" s="575" t="s">
        <v>13269</v>
      </c>
      <c r="Y3841" s="576" t="s">
        <v>13157</v>
      </c>
      <c r="Z3841" s="577" t="s">
        <v>13313</v>
      </c>
      <c r="AA3841" s="578" t="s">
        <v>13271</v>
      </c>
      <c r="AE3841"/>
    </row>
    <row r="3842" spans="1:31" s="563" customFormat="1">
      <c r="A3842"/>
      <c r="B3842"/>
      <c r="C3842" s="568">
        <v>2029</v>
      </c>
      <c r="D3842" s="569" t="s">
        <v>16</v>
      </c>
      <c r="E3842" s="569" t="s">
        <v>355</v>
      </c>
      <c r="F3842" s="573" t="s">
        <v>247</v>
      </c>
      <c r="G3842" s="569" t="s">
        <v>42</v>
      </c>
      <c r="H3842" s="569" t="s">
        <v>41</v>
      </c>
      <c r="I3842" s="575" t="s">
        <v>54</v>
      </c>
      <c r="J3842" s="569" t="s">
        <v>77</v>
      </c>
      <c r="K3842" s="569" t="s">
        <v>106</v>
      </c>
      <c r="L3842" s="570">
        <v>0.5</v>
      </c>
      <c r="M3842" s="571">
        <v>5.9310834081071437</v>
      </c>
      <c r="N3842" s="572">
        <v>249.85429615384621</v>
      </c>
      <c r="O3842" s="668" t="s">
        <v>381</v>
      </c>
      <c r="P3842" s="668" t="s">
        <v>77</v>
      </c>
      <c r="Q3842" s="574" t="s">
        <v>12257</v>
      </c>
      <c r="R3842" s="574" t="s">
        <v>13277</v>
      </c>
      <c r="S3842" s="574" t="s">
        <v>12325</v>
      </c>
      <c r="T3842" s="574" t="s">
        <v>13101</v>
      </c>
      <c r="U3842" s="574" t="s">
        <v>12438</v>
      </c>
      <c r="V3842" s="574" t="s">
        <v>13314</v>
      </c>
      <c r="W3842" s="575" t="s">
        <v>13103</v>
      </c>
      <c r="X3842" s="575" t="s">
        <v>13279</v>
      </c>
      <c r="Y3842" s="576" t="s">
        <v>13157</v>
      </c>
      <c r="Z3842" s="577" t="s">
        <v>13315</v>
      </c>
      <c r="AA3842" s="578" t="s">
        <v>13281</v>
      </c>
      <c r="AE3842"/>
    </row>
    <row r="3843" spans="1:31" s="563" customFormat="1">
      <c r="A3843"/>
      <c r="B3843"/>
      <c r="C3843" s="568">
        <v>2029</v>
      </c>
      <c r="D3843" s="569" t="s">
        <v>16</v>
      </c>
      <c r="E3843" s="569" t="s">
        <v>355</v>
      </c>
      <c r="F3843" s="573" t="s">
        <v>247</v>
      </c>
      <c r="G3843" s="569" t="s">
        <v>42</v>
      </c>
      <c r="H3843" s="569" t="s">
        <v>41</v>
      </c>
      <c r="I3843" s="575" t="s">
        <v>54</v>
      </c>
      <c r="J3843" s="569" t="s">
        <v>76</v>
      </c>
      <c r="K3843" s="569" t="s">
        <v>311</v>
      </c>
      <c r="L3843" s="570">
        <v>1</v>
      </c>
      <c r="M3843" s="571">
        <v>0.34887116255507788</v>
      </c>
      <c r="N3843" s="572">
        <v>233.82086538461539</v>
      </c>
      <c r="O3843" s="668" t="s">
        <v>151</v>
      </c>
      <c r="P3843" s="668" t="s">
        <v>76</v>
      </c>
      <c r="Q3843" s="574" t="s">
        <v>13139</v>
      </c>
      <c r="R3843" s="574" t="s">
        <v>13282</v>
      </c>
      <c r="S3843" s="574" t="s">
        <v>12349</v>
      </c>
      <c r="T3843" s="574" t="s">
        <v>13101</v>
      </c>
      <c r="U3843" s="574" t="s">
        <v>13316</v>
      </c>
      <c r="V3843" s="574" t="s">
        <v>13317</v>
      </c>
      <c r="W3843" s="575" t="s">
        <v>13143</v>
      </c>
      <c r="X3843" s="575" t="s">
        <v>13285</v>
      </c>
      <c r="Y3843" s="576" t="s">
        <v>13169</v>
      </c>
      <c r="Z3843" s="577" t="s">
        <v>13318</v>
      </c>
      <c r="AA3843" s="578" t="s">
        <v>13287</v>
      </c>
      <c r="AE3843"/>
    </row>
    <row r="3844" spans="1:31" s="563" customFormat="1">
      <c r="A3844"/>
      <c r="B3844"/>
      <c r="C3844" s="568">
        <v>2029</v>
      </c>
      <c r="D3844" s="569" t="s">
        <v>16</v>
      </c>
      <c r="E3844" s="569" t="s">
        <v>355</v>
      </c>
      <c r="F3844" s="573" t="s">
        <v>247</v>
      </c>
      <c r="G3844" s="569" t="s">
        <v>42</v>
      </c>
      <c r="H3844" s="569" t="s">
        <v>41</v>
      </c>
      <c r="I3844" s="575" t="s">
        <v>54</v>
      </c>
      <c r="J3844" s="569" t="s">
        <v>74</v>
      </c>
      <c r="K3844" s="569" t="s">
        <v>104</v>
      </c>
      <c r="L3844" s="570">
        <v>0.3</v>
      </c>
      <c r="M3844" s="571">
        <v>3.9836189552913543</v>
      </c>
      <c r="N3844" s="572">
        <v>2085.1476715384615</v>
      </c>
      <c r="O3844" s="668" t="s">
        <v>151</v>
      </c>
      <c r="P3844" s="668" t="s">
        <v>74</v>
      </c>
      <c r="Q3844" s="574" t="s">
        <v>12305</v>
      </c>
      <c r="R3844" s="574" t="s">
        <v>13319</v>
      </c>
      <c r="S3844" s="574" t="s">
        <v>12362</v>
      </c>
      <c r="T3844" s="574" t="s">
        <v>13101</v>
      </c>
      <c r="U3844" s="574" t="s">
        <v>12760</v>
      </c>
      <c r="V3844" s="574" t="s">
        <v>13320</v>
      </c>
      <c r="W3844" s="575" t="s">
        <v>13125</v>
      </c>
      <c r="X3844" s="575" t="s">
        <v>13321</v>
      </c>
      <c r="Y3844" s="576" t="s">
        <v>13171</v>
      </c>
      <c r="Z3844" s="577" t="s">
        <v>13322</v>
      </c>
      <c r="AA3844" s="578" t="s">
        <v>13323</v>
      </c>
      <c r="AE3844"/>
    </row>
    <row r="3845" spans="1:31" s="563" customFormat="1">
      <c r="A3845"/>
      <c r="B3845"/>
      <c r="C3845" s="568">
        <v>2029</v>
      </c>
      <c r="D3845" s="569" t="s">
        <v>16</v>
      </c>
      <c r="E3845" s="569" t="s">
        <v>355</v>
      </c>
      <c r="F3845" s="573" t="s">
        <v>247</v>
      </c>
      <c r="G3845" s="569" t="s">
        <v>42</v>
      </c>
      <c r="H3845" s="569" t="s">
        <v>41</v>
      </c>
      <c r="I3845" s="575" t="s">
        <v>54</v>
      </c>
      <c r="J3845" s="569" t="s">
        <v>74</v>
      </c>
      <c r="K3845" s="569" t="s">
        <v>346</v>
      </c>
      <c r="L3845" s="570">
        <v>0.7</v>
      </c>
      <c r="M3845" s="571">
        <v>9.2951108956798247</v>
      </c>
      <c r="N3845" s="572">
        <v>4865.3445669230769</v>
      </c>
      <c r="O3845" s="668" t="s">
        <v>151</v>
      </c>
      <c r="P3845" s="668" t="s">
        <v>74</v>
      </c>
      <c r="Q3845" s="574" t="s">
        <v>12228</v>
      </c>
      <c r="R3845" s="574" t="s">
        <v>13300</v>
      </c>
      <c r="S3845" s="574" t="s">
        <v>12362</v>
      </c>
      <c r="T3845" s="574" t="s">
        <v>13101</v>
      </c>
      <c r="U3845" s="574" t="s">
        <v>13324</v>
      </c>
      <c r="V3845" s="574" t="s">
        <v>13325</v>
      </c>
      <c r="W3845" s="575" t="s">
        <v>13303</v>
      </c>
      <c r="X3845" s="575" t="s">
        <v>13304</v>
      </c>
      <c r="Y3845" s="576" t="s">
        <v>13171</v>
      </c>
      <c r="Z3845" s="577" t="s">
        <v>13326</v>
      </c>
      <c r="AA3845" s="578" t="s">
        <v>13306</v>
      </c>
      <c r="AE3845"/>
    </row>
    <row r="3846" spans="1:31" s="563" customFormat="1">
      <c r="A3846"/>
      <c r="B3846"/>
      <c r="C3846" s="568">
        <v>2029</v>
      </c>
      <c r="D3846" s="569" t="s">
        <v>16</v>
      </c>
      <c r="E3846" s="569" t="s">
        <v>355</v>
      </c>
      <c r="F3846" s="573" t="s">
        <v>247</v>
      </c>
      <c r="G3846" s="569" t="s">
        <v>42</v>
      </c>
      <c r="H3846" s="569" t="s">
        <v>41</v>
      </c>
      <c r="I3846" s="575" t="s">
        <v>54</v>
      </c>
      <c r="J3846" s="569" t="s">
        <v>71</v>
      </c>
      <c r="K3846" s="569" t="s">
        <v>311</v>
      </c>
      <c r="L3846" s="570">
        <v>0.5</v>
      </c>
      <c r="M3846" s="571">
        <v>25.072021478935579</v>
      </c>
      <c r="N3846" s="572">
        <v>1589.9818846153848</v>
      </c>
      <c r="O3846" s="668" t="s">
        <v>151</v>
      </c>
      <c r="P3846" s="668" t="s">
        <v>70</v>
      </c>
      <c r="Q3846" s="574" t="s">
        <v>13139</v>
      </c>
      <c r="R3846" s="574" t="s">
        <v>13282</v>
      </c>
      <c r="S3846" s="574" t="s">
        <v>12450</v>
      </c>
      <c r="T3846" s="574" t="s">
        <v>13101</v>
      </c>
      <c r="U3846" s="574" t="s">
        <v>13183</v>
      </c>
      <c r="V3846" s="574" t="s">
        <v>13327</v>
      </c>
      <c r="W3846" s="575" t="s">
        <v>13143</v>
      </c>
      <c r="X3846" s="575" t="s">
        <v>13285</v>
      </c>
      <c r="Y3846" s="576" t="s">
        <v>13179</v>
      </c>
      <c r="Z3846" s="577" t="s">
        <v>13328</v>
      </c>
      <c r="AA3846" s="578" t="s">
        <v>13287</v>
      </c>
      <c r="AE3846"/>
    </row>
    <row r="3847" spans="1:31" s="563" customFormat="1">
      <c r="A3847"/>
      <c r="B3847"/>
      <c r="C3847" s="568">
        <v>2029</v>
      </c>
      <c r="D3847" s="569" t="s">
        <v>16</v>
      </c>
      <c r="E3847" s="569" t="s">
        <v>355</v>
      </c>
      <c r="F3847" s="573" t="s">
        <v>247</v>
      </c>
      <c r="G3847" s="569" t="s">
        <v>42</v>
      </c>
      <c r="H3847" s="569" t="s">
        <v>41</v>
      </c>
      <c r="I3847" s="575" t="s">
        <v>54</v>
      </c>
      <c r="J3847" s="569" t="s">
        <v>71</v>
      </c>
      <c r="K3847" s="569" t="s">
        <v>104</v>
      </c>
      <c r="L3847" s="570">
        <v>0.35</v>
      </c>
      <c r="M3847" s="571">
        <v>17.5504150352549</v>
      </c>
      <c r="N3847" s="572">
        <v>1112.9873192307693</v>
      </c>
      <c r="O3847" s="668" t="s">
        <v>151</v>
      </c>
      <c r="P3847" s="668" t="s">
        <v>70</v>
      </c>
      <c r="Q3847" s="574" t="s">
        <v>12305</v>
      </c>
      <c r="R3847" s="574" t="s">
        <v>13319</v>
      </c>
      <c r="S3847" s="574" t="s">
        <v>12450</v>
      </c>
      <c r="T3847" s="574" t="s">
        <v>13101</v>
      </c>
      <c r="U3847" s="574" t="s">
        <v>13187</v>
      </c>
      <c r="V3847" s="574" t="s">
        <v>13329</v>
      </c>
      <c r="W3847" s="575" t="s">
        <v>13125</v>
      </c>
      <c r="X3847" s="575" t="s">
        <v>13321</v>
      </c>
      <c r="Y3847" s="576" t="s">
        <v>13179</v>
      </c>
      <c r="Z3847" s="577" t="s">
        <v>13330</v>
      </c>
      <c r="AA3847" s="578" t="s">
        <v>13323</v>
      </c>
      <c r="AE3847"/>
    </row>
    <row r="3848" spans="1:31" s="563" customFormat="1">
      <c r="A3848"/>
      <c r="B3848"/>
      <c r="C3848" s="568">
        <v>2029</v>
      </c>
      <c r="D3848" s="569" t="s">
        <v>16</v>
      </c>
      <c r="E3848" s="569" t="s">
        <v>355</v>
      </c>
      <c r="F3848" s="573" t="s">
        <v>247</v>
      </c>
      <c r="G3848" s="569" t="s">
        <v>42</v>
      </c>
      <c r="H3848" s="569" t="s">
        <v>41</v>
      </c>
      <c r="I3848" s="575" t="s">
        <v>54</v>
      </c>
      <c r="J3848" s="569" t="s">
        <v>71</v>
      </c>
      <c r="K3848" s="569" t="s">
        <v>86</v>
      </c>
      <c r="L3848" s="570">
        <v>0.15</v>
      </c>
      <c r="M3848" s="571">
        <v>7.5216064436806729</v>
      </c>
      <c r="N3848" s="572">
        <v>476.99456538461544</v>
      </c>
      <c r="O3848" s="668" t="s">
        <v>151</v>
      </c>
      <c r="P3848" s="668" t="s">
        <v>70</v>
      </c>
      <c r="Q3848" s="574" t="s">
        <v>13331</v>
      </c>
      <c r="R3848" s="574" t="s">
        <v>13332</v>
      </c>
      <c r="S3848" s="574" t="s">
        <v>12450</v>
      </c>
      <c r="T3848" s="574" t="s">
        <v>13101</v>
      </c>
      <c r="U3848" s="574" t="s">
        <v>13333</v>
      </c>
      <c r="V3848" s="574" t="s">
        <v>13334</v>
      </c>
      <c r="W3848" s="575" t="s">
        <v>13335</v>
      </c>
      <c r="X3848" s="575" t="s">
        <v>13336</v>
      </c>
      <c r="Y3848" s="576" t="s">
        <v>13179</v>
      </c>
      <c r="Z3848" s="577" t="s">
        <v>13337</v>
      </c>
      <c r="AA3848" s="578" t="s">
        <v>13338</v>
      </c>
      <c r="AE3848"/>
    </row>
    <row r="3849" spans="1:31" s="563" customFormat="1">
      <c r="A3849"/>
      <c r="B3849"/>
      <c r="C3849" s="568">
        <v>2029</v>
      </c>
      <c r="D3849" s="569" t="s">
        <v>16</v>
      </c>
      <c r="E3849" s="569" t="s">
        <v>355</v>
      </c>
      <c r="F3849" s="573" t="s">
        <v>247</v>
      </c>
      <c r="G3849" s="569" t="s">
        <v>42</v>
      </c>
      <c r="H3849" s="569" t="s">
        <v>41</v>
      </c>
      <c r="I3849" s="575" t="s">
        <v>54</v>
      </c>
      <c r="J3849" s="569" t="s">
        <v>351</v>
      </c>
      <c r="K3849" s="569" t="s">
        <v>106</v>
      </c>
      <c r="L3849" s="570">
        <v>1</v>
      </c>
      <c r="M3849" s="571">
        <v>37.087868793081888</v>
      </c>
      <c r="N3849" s="572">
        <v>176.66465384615384</v>
      </c>
      <c r="O3849" s="668" t="s">
        <v>151</v>
      </c>
      <c r="P3849" s="668" t="s">
        <v>351</v>
      </c>
      <c r="Q3849" s="574" t="s">
        <v>12257</v>
      </c>
      <c r="R3849" s="574" t="s">
        <v>13277</v>
      </c>
      <c r="S3849" s="574" t="s">
        <v>12372</v>
      </c>
      <c r="T3849" s="574" t="s">
        <v>13101</v>
      </c>
      <c r="U3849" s="574" t="s">
        <v>13190</v>
      </c>
      <c r="V3849" s="574" t="s">
        <v>13339</v>
      </c>
      <c r="W3849" s="575" t="s">
        <v>13103</v>
      </c>
      <c r="X3849" s="575" t="s">
        <v>13279</v>
      </c>
      <c r="Y3849" s="576" t="s">
        <v>13192</v>
      </c>
      <c r="Z3849" s="577" t="s">
        <v>13340</v>
      </c>
      <c r="AA3849" s="578" t="s">
        <v>13281</v>
      </c>
      <c r="AE3849"/>
    </row>
    <row r="3850" spans="1:31" s="563" customFormat="1">
      <c r="A3850"/>
      <c r="B3850"/>
      <c r="C3850" s="568">
        <v>2029</v>
      </c>
      <c r="D3850" s="569" t="s">
        <v>16</v>
      </c>
      <c r="E3850" s="569" t="s">
        <v>355</v>
      </c>
      <c r="F3850" s="573" t="s">
        <v>247</v>
      </c>
      <c r="G3850" s="569" t="s">
        <v>42</v>
      </c>
      <c r="H3850" s="569" t="s">
        <v>41</v>
      </c>
      <c r="I3850" s="575" t="s">
        <v>54</v>
      </c>
      <c r="J3850" s="569" t="s">
        <v>67</v>
      </c>
      <c r="K3850" s="569" t="s">
        <v>81</v>
      </c>
      <c r="L3850" s="570">
        <v>1</v>
      </c>
      <c r="M3850" s="571">
        <v>3.1334440770294831</v>
      </c>
      <c r="N3850" s="572">
        <v>13.249849038461543</v>
      </c>
      <c r="O3850" s="668" t="s">
        <v>382</v>
      </c>
      <c r="P3850" s="668" t="s">
        <v>67</v>
      </c>
      <c r="Q3850" s="574" t="s">
        <v>12313</v>
      </c>
      <c r="R3850" s="574" t="s">
        <v>13307</v>
      </c>
      <c r="S3850" s="574" t="s">
        <v>12380</v>
      </c>
      <c r="T3850" s="574" t="s">
        <v>13101</v>
      </c>
      <c r="U3850" s="574" t="s">
        <v>12381</v>
      </c>
      <c r="V3850" s="574" t="s">
        <v>13341</v>
      </c>
      <c r="W3850" s="575" t="s">
        <v>13152</v>
      </c>
      <c r="X3850" s="575" t="s">
        <v>13309</v>
      </c>
      <c r="Y3850" s="576" t="s">
        <v>13194</v>
      </c>
      <c r="Z3850" s="577" t="s">
        <v>13342</v>
      </c>
      <c r="AA3850" s="578" t="s">
        <v>13311</v>
      </c>
      <c r="AE3850"/>
    </row>
    <row r="3851" spans="1:31" s="563" customFormat="1">
      <c r="A3851"/>
      <c r="B3851"/>
      <c r="C3851" s="568">
        <v>2029</v>
      </c>
      <c r="D3851" s="569" t="s">
        <v>16</v>
      </c>
      <c r="E3851" s="569" t="s">
        <v>355</v>
      </c>
      <c r="F3851" s="573" t="s">
        <v>247</v>
      </c>
      <c r="G3851" s="569" t="s">
        <v>42</v>
      </c>
      <c r="H3851" s="569" t="s">
        <v>41</v>
      </c>
      <c r="I3851" s="575" t="s">
        <v>54</v>
      </c>
      <c r="J3851" s="569" t="s">
        <v>66</v>
      </c>
      <c r="K3851" s="569" t="s">
        <v>106</v>
      </c>
      <c r="L3851" s="570">
        <v>0.5</v>
      </c>
      <c r="M3851" s="571">
        <v>3.4804160084440792</v>
      </c>
      <c r="N3851" s="572">
        <v>227.14026923076926</v>
      </c>
      <c r="O3851" s="668" t="s">
        <v>381</v>
      </c>
      <c r="P3851" s="668" t="s">
        <v>66</v>
      </c>
      <c r="Q3851" s="574" t="s">
        <v>12257</v>
      </c>
      <c r="R3851" s="574" t="s">
        <v>13277</v>
      </c>
      <c r="S3851" s="574" t="s">
        <v>12387</v>
      </c>
      <c r="T3851" s="574" t="s">
        <v>13101</v>
      </c>
      <c r="U3851" s="574" t="s">
        <v>13198</v>
      </c>
      <c r="V3851" s="574" t="s">
        <v>13343</v>
      </c>
      <c r="W3851" s="575" t="s">
        <v>13103</v>
      </c>
      <c r="X3851" s="575" t="s">
        <v>13279</v>
      </c>
      <c r="Y3851" s="576" t="s">
        <v>13196</v>
      </c>
      <c r="Z3851" s="577" t="s">
        <v>13344</v>
      </c>
      <c r="AA3851" s="578" t="s">
        <v>13281</v>
      </c>
      <c r="AE3851"/>
    </row>
    <row r="3852" spans="1:31" s="563" customFormat="1">
      <c r="A3852"/>
      <c r="B3852"/>
      <c r="C3852" s="568">
        <v>2029</v>
      </c>
      <c r="D3852" s="569" t="s">
        <v>16</v>
      </c>
      <c r="E3852" s="569" t="s">
        <v>355</v>
      </c>
      <c r="F3852" s="573" t="s">
        <v>247</v>
      </c>
      <c r="G3852" s="569" t="s">
        <v>42</v>
      </c>
      <c r="H3852" s="569" t="s">
        <v>41</v>
      </c>
      <c r="I3852" s="575" t="s">
        <v>54</v>
      </c>
      <c r="J3852" s="569" t="s">
        <v>66</v>
      </c>
      <c r="K3852" s="569" t="s">
        <v>104</v>
      </c>
      <c r="L3852" s="570">
        <v>0.5</v>
      </c>
      <c r="M3852" s="571">
        <v>3.4804160084440792</v>
      </c>
      <c r="N3852" s="572">
        <v>227.14026923076926</v>
      </c>
      <c r="O3852" s="668" t="s">
        <v>381</v>
      </c>
      <c r="P3852" s="668" t="s">
        <v>66</v>
      </c>
      <c r="Q3852" s="574" t="s">
        <v>12305</v>
      </c>
      <c r="R3852" s="574" t="s">
        <v>13319</v>
      </c>
      <c r="S3852" s="574" t="s">
        <v>12387</v>
      </c>
      <c r="T3852" s="574" t="s">
        <v>13101</v>
      </c>
      <c r="U3852" s="574" t="s">
        <v>13345</v>
      </c>
      <c r="V3852" s="574" t="s">
        <v>13346</v>
      </c>
      <c r="W3852" s="575" t="s">
        <v>13125</v>
      </c>
      <c r="X3852" s="575" t="s">
        <v>13321</v>
      </c>
      <c r="Y3852" s="576" t="s">
        <v>13196</v>
      </c>
      <c r="Z3852" s="577" t="s">
        <v>13347</v>
      </c>
      <c r="AA3852" s="578" t="s">
        <v>13323</v>
      </c>
      <c r="AE3852"/>
    </row>
    <row r="3853" spans="1:31" s="563" customFormat="1">
      <c r="A3853"/>
      <c r="B3853"/>
      <c r="C3853" s="568">
        <v>2029</v>
      </c>
      <c r="D3853" s="569" t="s">
        <v>16</v>
      </c>
      <c r="E3853" s="569" t="s">
        <v>355</v>
      </c>
      <c r="F3853" s="573" t="s">
        <v>247</v>
      </c>
      <c r="G3853" s="569" t="s">
        <v>42</v>
      </c>
      <c r="H3853" s="569" t="s">
        <v>41</v>
      </c>
      <c r="I3853" s="575" t="s">
        <v>54</v>
      </c>
      <c r="J3853" s="569" t="s">
        <v>65</v>
      </c>
      <c r="K3853" s="569" t="s">
        <v>81</v>
      </c>
      <c r="L3853" s="570">
        <v>1</v>
      </c>
      <c r="M3853" s="571">
        <v>24.286419880349754</v>
      </c>
      <c r="N3853" s="572">
        <v>79.499094230769245</v>
      </c>
      <c r="O3853" s="668" t="s">
        <v>382</v>
      </c>
      <c r="P3853" s="668" t="s">
        <v>65</v>
      </c>
      <c r="Q3853" s="574" t="s">
        <v>12313</v>
      </c>
      <c r="R3853" s="574" t="s">
        <v>13307</v>
      </c>
      <c r="S3853" s="574" t="s">
        <v>13348</v>
      </c>
      <c r="T3853" s="574" t="s">
        <v>13101</v>
      </c>
      <c r="U3853" s="574" t="s">
        <v>13349</v>
      </c>
      <c r="V3853" s="574" t="s">
        <v>13350</v>
      </c>
      <c r="W3853" s="575" t="s">
        <v>13152</v>
      </c>
      <c r="X3853" s="575" t="s">
        <v>13309</v>
      </c>
      <c r="Y3853" s="576" t="s">
        <v>13351</v>
      </c>
      <c r="Z3853" s="577" t="s">
        <v>13352</v>
      </c>
      <c r="AA3853" s="578" t="s">
        <v>13311</v>
      </c>
      <c r="AE3853"/>
    </row>
    <row r="3854" spans="1:31" s="563" customFormat="1">
      <c r="A3854"/>
      <c r="B3854"/>
      <c r="C3854" s="568">
        <v>2029</v>
      </c>
      <c r="D3854" s="569" t="s">
        <v>16</v>
      </c>
      <c r="E3854" s="569" t="s">
        <v>355</v>
      </c>
      <c r="F3854" s="573" t="s">
        <v>247</v>
      </c>
      <c r="G3854" s="569" t="s">
        <v>42</v>
      </c>
      <c r="H3854" s="569" t="s">
        <v>41</v>
      </c>
      <c r="I3854" s="575" t="s">
        <v>54</v>
      </c>
      <c r="J3854" s="569" t="s">
        <v>64</v>
      </c>
      <c r="K3854" s="569" t="s">
        <v>310</v>
      </c>
      <c r="L3854" s="570">
        <v>0.15</v>
      </c>
      <c r="M3854" s="571">
        <v>3.953677243627856</v>
      </c>
      <c r="N3854" s="572">
        <v>198.74773557692308</v>
      </c>
      <c r="O3854" s="668" t="s">
        <v>381</v>
      </c>
      <c r="P3854" s="668" t="s">
        <v>64</v>
      </c>
      <c r="Q3854" s="574" t="s">
        <v>12395</v>
      </c>
      <c r="R3854" s="574" t="s">
        <v>13267</v>
      </c>
      <c r="S3854" s="574" t="s">
        <v>13353</v>
      </c>
      <c r="T3854" s="574" t="s">
        <v>13101</v>
      </c>
      <c r="U3854" s="574" t="s">
        <v>13354</v>
      </c>
      <c r="V3854" s="574" t="s">
        <v>13355</v>
      </c>
      <c r="W3854" s="575" t="s">
        <v>13115</v>
      </c>
      <c r="X3854" s="575" t="s">
        <v>13269</v>
      </c>
      <c r="Y3854" s="576" t="s">
        <v>13356</v>
      </c>
      <c r="Z3854" s="577" t="s">
        <v>13357</v>
      </c>
      <c r="AA3854" s="578" t="s">
        <v>13271</v>
      </c>
      <c r="AE3854"/>
    </row>
    <row r="3855" spans="1:31" s="563" customFormat="1">
      <c r="A3855"/>
      <c r="B3855"/>
      <c r="C3855" s="568">
        <v>2029</v>
      </c>
      <c r="D3855" s="569" t="s">
        <v>16</v>
      </c>
      <c r="E3855" s="569" t="s">
        <v>355</v>
      </c>
      <c r="F3855" s="573" t="s">
        <v>247</v>
      </c>
      <c r="G3855" s="569" t="s">
        <v>42</v>
      </c>
      <c r="H3855" s="569" t="s">
        <v>41</v>
      </c>
      <c r="I3855" s="575" t="s">
        <v>54</v>
      </c>
      <c r="J3855" s="569" t="s">
        <v>64</v>
      </c>
      <c r="K3855" s="569" t="s">
        <v>106</v>
      </c>
      <c r="L3855" s="570">
        <v>0.5</v>
      </c>
      <c r="M3855" s="571">
        <v>13.178924145426189</v>
      </c>
      <c r="N3855" s="572">
        <v>662.49245192307694</v>
      </c>
      <c r="O3855" s="668" t="s">
        <v>381</v>
      </c>
      <c r="P3855" s="668" t="s">
        <v>64</v>
      </c>
      <c r="Q3855" s="574" t="s">
        <v>12257</v>
      </c>
      <c r="R3855" s="574" t="s">
        <v>13277</v>
      </c>
      <c r="S3855" s="574" t="s">
        <v>13353</v>
      </c>
      <c r="T3855" s="574" t="s">
        <v>13101</v>
      </c>
      <c r="U3855" s="574" t="s">
        <v>13358</v>
      </c>
      <c r="V3855" s="574" t="s">
        <v>13359</v>
      </c>
      <c r="W3855" s="575" t="s">
        <v>13103</v>
      </c>
      <c r="X3855" s="575" t="s">
        <v>13279</v>
      </c>
      <c r="Y3855" s="576" t="s">
        <v>13356</v>
      </c>
      <c r="Z3855" s="577" t="s">
        <v>13360</v>
      </c>
      <c r="AA3855" s="578" t="s">
        <v>13281</v>
      </c>
      <c r="AE3855"/>
    </row>
    <row r="3856" spans="1:31" s="563" customFormat="1">
      <c r="A3856"/>
      <c r="B3856"/>
      <c r="C3856" s="568">
        <v>2029</v>
      </c>
      <c r="D3856" s="569" t="s">
        <v>16</v>
      </c>
      <c r="E3856" s="569" t="s">
        <v>355</v>
      </c>
      <c r="F3856" s="573" t="s">
        <v>247</v>
      </c>
      <c r="G3856" s="569" t="s">
        <v>42</v>
      </c>
      <c r="H3856" s="569" t="s">
        <v>41</v>
      </c>
      <c r="I3856" s="575" t="s">
        <v>54</v>
      </c>
      <c r="J3856" s="569" t="s">
        <v>64</v>
      </c>
      <c r="K3856" s="569" t="s">
        <v>104</v>
      </c>
      <c r="L3856" s="570">
        <v>0.35</v>
      </c>
      <c r="M3856" s="571">
        <v>9.2252469017983305</v>
      </c>
      <c r="N3856" s="572">
        <v>463.74471634615378</v>
      </c>
      <c r="O3856" s="668" t="s">
        <v>381</v>
      </c>
      <c r="P3856" s="668" t="s">
        <v>64</v>
      </c>
      <c r="Q3856" s="574" t="s">
        <v>12305</v>
      </c>
      <c r="R3856" s="574" t="s">
        <v>13319</v>
      </c>
      <c r="S3856" s="574" t="s">
        <v>13353</v>
      </c>
      <c r="T3856" s="574" t="s">
        <v>13101</v>
      </c>
      <c r="U3856" s="574" t="s">
        <v>13361</v>
      </c>
      <c r="V3856" s="574" t="s">
        <v>13362</v>
      </c>
      <c r="W3856" s="575" t="s">
        <v>13125</v>
      </c>
      <c r="X3856" s="575" t="s">
        <v>13321</v>
      </c>
      <c r="Y3856" s="576" t="s">
        <v>13356</v>
      </c>
      <c r="Z3856" s="577" t="s">
        <v>13363</v>
      </c>
      <c r="AA3856" s="578" t="s">
        <v>13323</v>
      </c>
      <c r="AE3856"/>
    </row>
    <row r="3857" spans="1:31" s="563" customFormat="1">
      <c r="A3857"/>
      <c r="B3857"/>
      <c r="C3857" s="568">
        <v>2029</v>
      </c>
      <c r="D3857" s="569" t="s">
        <v>16</v>
      </c>
      <c r="E3857" s="569" t="s">
        <v>358</v>
      </c>
      <c r="F3857" s="573" t="s">
        <v>247</v>
      </c>
      <c r="G3857" s="569" t="s">
        <v>42</v>
      </c>
      <c r="H3857" s="569" t="s">
        <v>41</v>
      </c>
      <c r="I3857" s="575" t="s">
        <v>54</v>
      </c>
      <c r="J3857" s="569" t="s">
        <v>116</v>
      </c>
      <c r="K3857" s="569" t="s">
        <v>330</v>
      </c>
      <c r="L3857" s="570">
        <v>1</v>
      </c>
      <c r="M3857" s="571">
        <v>6.3189447390097593</v>
      </c>
      <c r="N3857" s="572">
        <v>18.205636730769228</v>
      </c>
      <c r="O3857" s="668" t="s">
        <v>382</v>
      </c>
      <c r="P3857" s="668" t="s">
        <v>116</v>
      </c>
      <c r="Q3857" s="574" t="s">
        <v>12267</v>
      </c>
      <c r="R3857" s="574" t="s">
        <v>13262</v>
      </c>
      <c r="S3857" s="574" t="s">
        <v>12241</v>
      </c>
      <c r="T3857" s="574" t="s">
        <v>13101</v>
      </c>
      <c r="U3857" s="574" t="s">
        <v>12861</v>
      </c>
      <c r="V3857" s="574" t="s">
        <v>13263</v>
      </c>
      <c r="W3857" s="575" t="s">
        <v>13108</v>
      </c>
      <c r="X3857" s="575" t="s">
        <v>13264</v>
      </c>
      <c r="Y3857" s="576" t="s">
        <v>13110</v>
      </c>
      <c r="Z3857" s="577" t="s">
        <v>13364</v>
      </c>
      <c r="AA3857" s="578" t="s">
        <v>13365</v>
      </c>
      <c r="AE3857"/>
    </row>
    <row r="3858" spans="1:31" s="563" customFormat="1">
      <c r="A3858"/>
      <c r="B3858"/>
      <c r="C3858" s="568">
        <v>2029</v>
      </c>
      <c r="D3858" s="569" t="s">
        <v>16</v>
      </c>
      <c r="E3858" s="569" t="s">
        <v>358</v>
      </c>
      <c r="F3858" s="573" t="s">
        <v>247</v>
      </c>
      <c r="G3858" s="569" t="s">
        <v>42</v>
      </c>
      <c r="H3858" s="569" t="s">
        <v>41</v>
      </c>
      <c r="I3858" s="575" t="s">
        <v>54</v>
      </c>
      <c r="J3858" s="569" t="s">
        <v>109</v>
      </c>
      <c r="K3858" s="569" t="s">
        <v>310</v>
      </c>
      <c r="L3858" s="570">
        <v>0.2</v>
      </c>
      <c r="M3858" s="571">
        <v>3.6334491740210608</v>
      </c>
      <c r="N3858" s="572">
        <v>124.8386518681319</v>
      </c>
      <c r="O3858" s="668" t="s">
        <v>381</v>
      </c>
      <c r="P3858" s="668" t="s">
        <v>109</v>
      </c>
      <c r="Q3858" s="574" t="s">
        <v>12395</v>
      </c>
      <c r="R3858" s="574" t="s">
        <v>13267</v>
      </c>
      <c r="S3858" s="574" t="s">
        <v>12259</v>
      </c>
      <c r="T3858" s="574" t="s">
        <v>13101</v>
      </c>
      <c r="U3858" s="574" t="s">
        <v>13113</v>
      </c>
      <c r="V3858" s="574" t="s">
        <v>13268</v>
      </c>
      <c r="W3858" s="575" t="s">
        <v>13115</v>
      </c>
      <c r="X3858" s="575" t="s">
        <v>13269</v>
      </c>
      <c r="Y3858" s="576" t="s">
        <v>13117</v>
      </c>
      <c r="Z3858" s="577" t="s">
        <v>13366</v>
      </c>
      <c r="AA3858" s="578" t="s">
        <v>13367</v>
      </c>
      <c r="AE3858"/>
    </row>
    <row r="3859" spans="1:31" s="563" customFormat="1">
      <c r="A3859"/>
      <c r="B3859"/>
      <c r="C3859" s="568">
        <v>2029</v>
      </c>
      <c r="D3859" s="569" t="s">
        <v>16</v>
      </c>
      <c r="E3859" s="569" t="s">
        <v>358</v>
      </c>
      <c r="F3859" s="573" t="s">
        <v>247</v>
      </c>
      <c r="G3859" s="569" t="s">
        <v>42</v>
      </c>
      <c r="H3859" s="569" t="s">
        <v>41</v>
      </c>
      <c r="I3859" s="575" t="s">
        <v>54</v>
      </c>
      <c r="J3859" s="569" t="s">
        <v>109</v>
      </c>
      <c r="K3859" s="569" t="s">
        <v>111</v>
      </c>
      <c r="L3859" s="570">
        <v>0.6</v>
      </c>
      <c r="M3859" s="571">
        <v>10.900347522063182</v>
      </c>
      <c r="N3859" s="572">
        <v>374.51595560439569</v>
      </c>
      <c r="O3859" s="668" t="s">
        <v>381</v>
      </c>
      <c r="P3859" s="668" t="s">
        <v>109</v>
      </c>
      <c r="Q3859" s="574" t="s">
        <v>12354</v>
      </c>
      <c r="R3859" s="574" t="s">
        <v>13272</v>
      </c>
      <c r="S3859" s="574" t="s">
        <v>12259</v>
      </c>
      <c r="T3859" s="574" t="s">
        <v>13101</v>
      </c>
      <c r="U3859" s="574" t="s">
        <v>12696</v>
      </c>
      <c r="V3859" s="574" t="s">
        <v>13273</v>
      </c>
      <c r="W3859" s="575" t="s">
        <v>13120</v>
      </c>
      <c r="X3859" s="575" t="s">
        <v>13274</v>
      </c>
      <c r="Y3859" s="576" t="s">
        <v>13117</v>
      </c>
      <c r="Z3859" s="577" t="s">
        <v>13368</v>
      </c>
      <c r="AA3859" s="578" t="s">
        <v>13369</v>
      </c>
      <c r="AE3859"/>
    </row>
    <row r="3860" spans="1:31" s="563" customFormat="1">
      <c r="A3860"/>
      <c r="B3860"/>
      <c r="C3860" s="568">
        <v>2029</v>
      </c>
      <c r="D3860" s="569" t="s">
        <v>16</v>
      </c>
      <c r="E3860" s="569" t="s">
        <v>358</v>
      </c>
      <c r="F3860" s="573" t="s">
        <v>247</v>
      </c>
      <c r="G3860" s="569" t="s">
        <v>42</v>
      </c>
      <c r="H3860" s="569" t="s">
        <v>41</v>
      </c>
      <c r="I3860" s="575" t="s">
        <v>54</v>
      </c>
      <c r="J3860" s="569" t="s">
        <v>109</v>
      </c>
      <c r="K3860" s="569" t="s">
        <v>106</v>
      </c>
      <c r="L3860" s="570">
        <v>0.2</v>
      </c>
      <c r="M3860" s="571">
        <v>3.6334491740210608</v>
      </c>
      <c r="N3860" s="572">
        <v>124.8386518681319</v>
      </c>
      <c r="O3860" s="668" t="s">
        <v>381</v>
      </c>
      <c r="P3860" s="668" t="s">
        <v>109</v>
      </c>
      <c r="Q3860" s="574" t="s">
        <v>12257</v>
      </c>
      <c r="R3860" s="574" t="s">
        <v>13277</v>
      </c>
      <c r="S3860" s="574" t="s">
        <v>12259</v>
      </c>
      <c r="T3860" s="574" t="s">
        <v>13101</v>
      </c>
      <c r="U3860" s="574" t="s">
        <v>12260</v>
      </c>
      <c r="V3860" s="574" t="s">
        <v>13278</v>
      </c>
      <c r="W3860" s="575" t="s">
        <v>13103</v>
      </c>
      <c r="X3860" s="575" t="s">
        <v>13279</v>
      </c>
      <c r="Y3860" s="576" t="s">
        <v>13117</v>
      </c>
      <c r="Z3860" s="577" t="s">
        <v>13370</v>
      </c>
      <c r="AA3860" s="578" t="s">
        <v>13371</v>
      </c>
      <c r="AE3860"/>
    </row>
    <row r="3861" spans="1:31" s="563" customFormat="1">
      <c r="A3861"/>
      <c r="B3861"/>
      <c r="C3861" s="568">
        <v>2029</v>
      </c>
      <c r="D3861" s="569" t="s">
        <v>16</v>
      </c>
      <c r="E3861" s="569" t="s">
        <v>358</v>
      </c>
      <c r="F3861" s="573" t="s">
        <v>247</v>
      </c>
      <c r="G3861" s="569" t="s">
        <v>42</v>
      </c>
      <c r="H3861" s="569" t="s">
        <v>41</v>
      </c>
      <c r="I3861" s="575" t="s">
        <v>54</v>
      </c>
      <c r="J3861" s="569" t="s">
        <v>99</v>
      </c>
      <c r="K3861" s="569" t="s">
        <v>311</v>
      </c>
      <c r="L3861" s="570">
        <v>1</v>
      </c>
      <c r="M3861" s="571">
        <v>2.0277824054619278</v>
      </c>
      <c r="N3861" s="572">
        <v>1356.9418681318684</v>
      </c>
      <c r="O3861" s="668" t="s">
        <v>151</v>
      </c>
      <c r="P3861" s="668" t="s">
        <v>99</v>
      </c>
      <c r="Q3861" s="574" t="s">
        <v>13139</v>
      </c>
      <c r="R3861" s="574" t="s">
        <v>13282</v>
      </c>
      <c r="S3861" s="574" t="s">
        <v>12279</v>
      </c>
      <c r="T3861" s="574" t="s">
        <v>13101</v>
      </c>
      <c r="U3861" s="574" t="s">
        <v>13283</v>
      </c>
      <c r="V3861" s="574" t="s">
        <v>13284</v>
      </c>
      <c r="W3861" s="575" t="s">
        <v>13143</v>
      </c>
      <c r="X3861" s="575" t="s">
        <v>13285</v>
      </c>
      <c r="Y3861" s="576" t="s">
        <v>13136</v>
      </c>
      <c r="Z3861" s="577" t="s">
        <v>13372</v>
      </c>
      <c r="AA3861" s="578" t="s">
        <v>13373</v>
      </c>
      <c r="AE3861"/>
    </row>
    <row r="3862" spans="1:31" s="563" customFormat="1">
      <c r="A3862"/>
      <c r="B3862"/>
      <c r="C3862" s="568">
        <v>2029</v>
      </c>
      <c r="D3862" s="569" t="s">
        <v>16</v>
      </c>
      <c r="E3862" s="569" t="s">
        <v>358</v>
      </c>
      <c r="F3862" s="573" t="s">
        <v>247</v>
      </c>
      <c r="G3862" s="569" t="s">
        <v>42</v>
      </c>
      <c r="H3862" s="569" t="s">
        <v>41</v>
      </c>
      <c r="I3862" s="575" t="s">
        <v>54</v>
      </c>
      <c r="J3862" s="569" t="s">
        <v>96</v>
      </c>
      <c r="K3862" s="569" t="s">
        <v>119</v>
      </c>
      <c r="L3862" s="570">
        <v>1</v>
      </c>
      <c r="M3862" s="571">
        <v>3.7179635143237355E-2</v>
      </c>
      <c r="N3862" s="572">
        <v>74.207758413461548</v>
      </c>
      <c r="O3862" s="668" t="s">
        <v>151</v>
      </c>
      <c r="P3862" s="668" t="s">
        <v>96</v>
      </c>
      <c r="Q3862" s="574" t="s">
        <v>13288</v>
      </c>
      <c r="R3862" s="574" t="s">
        <v>13289</v>
      </c>
      <c r="S3862" s="574" t="s">
        <v>12287</v>
      </c>
      <c r="T3862" s="574" t="s">
        <v>13101</v>
      </c>
      <c r="U3862" s="574" t="s">
        <v>13290</v>
      </c>
      <c r="V3862" s="574" t="s">
        <v>13291</v>
      </c>
      <c r="W3862" s="575" t="s">
        <v>13292</v>
      </c>
      <c r="X3862" s="575" t="s">
        <v>13293</v>
      </c>
      <c r="Y3862" s="576" t="s">
        <v>13145</v>
      </c>
      <c r="Z3862" s="577" t="s">
        <v>13374</v>
      </c>
      <c r="AA3862" s="578" t="s">
        <v>13375</v>
      </c>
      <c r="AE3862"/>
    </row>
    <row r="3863" spans="1:31" s="563" customFormat="1">
      <c r="A3863"/>
      <c r="B3863"/>
      <c r="C3863" s="568">
        <v>2029</v>
      </c>
      <c r="D3863" s="569" t="s">
        <v>16</v>
      </c>
      <c r="E3863" s="569" t="s">
        <v>358</v>
      </c>
      <c r="F3863" s="573" t="s">
        <v>247</v>
      </c>
      <c r="G3863" s="569" t="s">
        <v>42</v>
      </c>
      <c r="H3863" s="569" t="s">
        <v>41</v>
      </c>
      <c r="I3863" s="575" t="s">
        <v>54</v>
      </c>
      <c r="J3863" s="569" t="s">
        <v>87</v>
      </c>
      <c r="K3863" s="569" t="s">
        <v>111</v>
      </c>
      <c r="L3863" s="570">
        <v>0.5</v>
      </c>
      <c r="M3863" s="571">
        <v>7.7600724895319546</v>
      </c>
      <c r="N3863" s="572">
        <v>499.92595141700411</v>
      </c>
      <c r="O3863" s="668" t="s">
        <v>151</v>
      </c>
      <c r="P3863" s="668" t="s">
        <v>87</v>
      </c>
      <c r="Q3863" s="574" t="s">
        <v>12354</v>
      </c>
      <c r="R3863" s="574" t="s">
        <v>13272</v>
      </c>
      <c r="S3863" s="574" t="s">
        <v>12294</v>
      </c>
      <c r="T3863" s="574" t="s">
        <v>13101</v>
      </c>
      <c r="U3863" s="574" t="s">
        <v>12731</v>
      </c>
      <c r="V3863" s="574" t="s">
        <v>13296</v>
      </c>
      <c r="W3863" s="575" t="s">
        <v>13120</v>
      </c>
      <c r="X3863" s="575" t="s">
        <v>13274</v>
      </c>
      <c r="Y3863" s="576" t="s">
        <v>13149</v>
      </c>
      <c r="Z3863" s="577" t="s">
        <v>13376</v>
      </c>
      <c r="AA3863" s="578" t="s">
        <v>13369</v>
      </c>
      <c r="AE3863"/>
    </row>
    <row r="3864" spans="1:31" s="563" customFormat="1">
      <c r="A3864"/>
      <c r="B3864"/>
      <c r="C3864" s="568">
        <v>2029</v>
      </c>
      <c r="D3864" s="569" t="s">
        <v>16</v>
      </c>
      <c r="E3864" s="569" t="s">
        <v>358</v>
      </c>
      <c r="F3864" s="573" t="s">
        <v>247</v>
      </c>
      <c r="G3864" s="569" t="s">
        <v>42</v>
      </c>
      <c r="H3864" s="569" t="s">
        <v>41</v>
      </c>
      <c r="I3864" s="575" t="s">
        <v>54</v>
      </c>
      <c r="J3864" s="569" t="s">
        <v>87</v>
      </c>
      <c r="K3864" s="569" t="s">
        <v>106</v>
      </c>
      <c r="L3864" s="570">
        <v>0.5</v>
      </c>
      <c r="M3864" s="571">
        <v>7.7600724895319546</v>
      </c>
      <c r="N3864" s="572">
        <v>499.92595141700411</v>
      </c>
      <c r="O3864" s="668" t="s">
        <v>151</v>
      </c>
      <c r="P3864" s="668" t="s">
        <v>87</v>
      </c>
      <c r="Q3864" s="574" t="s">
        <v>12257</v>
      </c>
      <c r="R3864" s="574" t="s">
        <v>13277</v>
      </c>
      <c r="S3864" s="574" t="s">
        <v>12294</v>
      </c>
      <c r="T3864" s="574" t="s">
        <v>13101</v>
      </c>
      <c r="U3864" s="574" t="s">
        <v>12302</v>
      </c>
      <c r="V3864" s="574" t="s">
        <v>13298</v>
      </c>
      <c r="W3864" s="575" t="s">
        <v>13103</v>
      </c>
      <c r="X3864" s="575" t="s">
        <v>13279</v>
      </c>
      <c r="Y3864" s="576" t="s">
        <v>13149</v>
      </c>
      <c r="Z3864" s="577" t="s">
        <v>13377</v>
      </c>
      <c r="AA3864" s="578" t="s">
        <v>13371</v>
      </c>
      <c r="AE3864"/>
    </row>
    <row r="3865" spans="1:31" s="563" customFormat="1">
      <c r="A3865"/>
      <c r="B3865"/>
      <c r="C3865" s="568">
        <v>2029</v>
      </c>
      <c r="D3865" s="569" t="s">
        <v>16</v>
      </c>
      <c r="E3865" s="569" t="s">
        <v>358</v>
      </c>
      <c r="F3865" s="573" t="s">
        <v>247</v>
      </c>
      <c r="G3865" s="569" t="s">
        <v>42</v>
      </c>
      <c r="H3865" s="569" t="s">
        <v>41</v>
      </c>
      <c r="I3865" s="575" t="s">
        <v>54</v>
      </c>
      <c r="J3865" s="569" t="s">
        <v>83</v>
      </c>
      <c r="K3865" s="569" t="s">
        <v>81</v>
      </c>
      <c r="L3865" s="570">
        <v>1</v>
      </c>
      <c r="M3865" s="571">
        <v>3.2321266384401559</v>
      </c>
      <c r="N3865" s="572">
        <v>7.3066100591715983</v>
      </c>
      <c r="O3865" s="668" t="s">
        <v>382</v>
      </c>
      <c r="P3865" s="668" t="s">
        <v>83</v>
      </c>
      <c r="Q3865" s="574" t="s">
        <v>12313</v>
      </c>
      <c r="R3865" s="574" t="s">
        <v>13307</v>
      </c>
      <c r="S3865" s="574" t="s">
        <v>12315</v>
      </c>
      <c r="T3865" s="574" t="s">
        <v>13101</v>
      </c>
      <c r="U3865" s="574" t="s">
        <v>12316</v>
      </c>
      <c r="V3865" s="574" t="s">
        <v>13308</v>
      </c>
      <c r="W3865" s="575" t="s">
        <v>13152</v>
      </c>
      <c r="X3865" s="575" t="s">
        <v>13309</v>
      </c>
      <c r="Y3865" s="576" t="s">
        <v>13154</v>
      </c>
      <c r="Z3865" s="577" t="s">
        <v>13378</v>
      </c>
      <c r="AA3865" s="578" t="s">
        <v>13379</v>
      </c>
      <c r="AE3865"/>
    </row>
    <row r="3866" spans="1:31" s="563" customFormat="1">
      <c r="A3866"/>
      <c r="B3866"/>
      <c r="C3866" s="568">
        <v>2029</v>
      </c>
      <c r="D3866" s="569" t="s">
        <v>16</v>
      </c>
      <c r="E3866" s="569" t="s">
        <v>358</v>
      </c>
      <c r="F3866" s="573" t="s">
        <v>247</v>
      </c>
      <c r="G3866" s="569" t="s">
        <v>42</v>
      </c>
      <c r="H3866" s="569" t="s">
        <v>41</v>
      </c>
      <c r="I3866" s="575" t="s">
        <v>54</v>
      </c>
      <c r="J3866" s="569" t="s">
        <v>77</v>
      </c>
      <c r="K3866" s="569" t="s">
        <v>106</v>
      </c>
      <c r="L3866" s="570">
        <v>0.4</v>
      </c>
      <c r="M3866" s="571">
        <v>1.6363142573028642</v>
      </c>
      <c r="N3866" s="572">
        <v>59.705442197802213</v>
      </c>
      <c r="O3866" s="668" t="s">
        <v>381</v>
      </c>
      <c r="P3866" s="668" t="s">
        <v>77</v>
      </c>
      <c r="Q3866" s="574" t="s">
        <v>12257</v>
      </c>
      <c r="R3866" s="574" t="s">
        <v>13277</v>
      </c>
      <c r="S3866" s="574" t="s">
        <v>12325</v>
      </c>
      <c r="T3866" s="574" t="s">
        <v>13101</v>
      </c>
      <c r="U3866" s="574" t="s">
        <v>12438</v>
      </c>
      <c r="V3866" s="574" t="s">
        <v>13314</v>
      </c>
      <c r="W3866" s="575" t="s">
        <v>13103</v>
      </c>
      <c r="X3866" s="575" t="s">
        <v>13279</v>
      </c>
      <c r="Y3866" s="576" t="s">
        <v>13157</v>
      </c>
      <c r="Z3866" s="577" t="s">
        <v>13380</v>
      </c>
      <c r="AA3866" s="578" t="s">
        <v>13371</v>
      </c>
      <c r="AE3866"/>
    </row>
    <row r="3867" spans="1:31" s="563" customFormat="1">
      <c r="A3867"/>
      <c r="B3867"/>
      <c r="C3867" s="568">
        <v>2029</v>
      </c>
      <c r="D3867" s="569" t="s">
        <v>16</v>
      </c>
      <c r="E3867" s="569" t="s">
        <v>358</v>
      </c>
      <c r="F3867" s="573" t="s">
        <v>247</v>
      </c>
      <c r="G3867" s="569" t="s">
        <v>42</v>
      </c>
      <c r="H3867" s="569" t="s">
        <v>41</v>
      </c>
      <c r="I3867" s="575" t="s">
        <v>54</v>
      </c>
      <c r="J3867" s="569" t="s">
        <v>77</v>
      </c>
      <c r="K3867" s="569" t="s">
        <v>311</v>
      </c>
      <c r="L3867" s="570">
        <v>0.6</v>
      </c>
      <c r="M3867" s="571">
        <v>2.4544713859542964</v>
      </c>
      <c r="N3867" s="572">
        <v>89.558163296703313</v>
      </c>
      <c r="O3867" s="668" t="s">
        <v>381</v>
      </c>
      <c r="P3867" s="668" t="s">
        <v>77</v>
      </c>
      <c r="Q3867" s="574" t="s">
        <v>13139</v>
      </c>
      <c r="R3867" s="574" t="s">
        <v>13282</v>
      </c>
      <c r="S3867" s="574" t="s">
        <v>12325</v>
      </c>
      <c r="T3867" s="574" t="s">
        <v>13101</v>
      </c>
      <c r="U3867" s="574" t="s">
        <v>13159</v>
      </c>
      <c r="V3867" s="574" t="s">
        <v>13381</v>
      </c>
      <c r="W3867" s="575" t="s">
        <v>13143</v>
      </c>
      <c r="X3867" s="575" t="s">
        <v>13285</v>
      </c>
      <c r="Y3867" s="576" t="s">
        <v>13157</v>
      </c>
      <c r="Z3867" s="577" t="s">
        <v>13382</v>
      </c>
      <c r="AA3867" s="578" t="s">
        <v>13373</v>
      </c>
      <c r="AE3867"/>
    </row>
    <row r="3868" spans="1:31" s="563" customFormat="1">
      <c r="A3868"/>
      <c r="B3868"/>
      <c r="C3868" s="568">
        <v>2029</v>
      </c>
      <c r="D3868" s="569" t="s">
        <v>16</v>
      </c>
      <c r="E3868" s="569" t="s">
        <v>358</v>
      </c>
      <c r="F3868" s="573" t="s">
        <v>247</v>
      </c>
      <c r="G3868" s="569" t="s">
        <v>42</v>
      </c>
      <c r="H3868" s="569" t="s">
        <v>41</v>
      </c>
      <c r="I3868" s="575" t="s">
        <v>54</v>
      </c>
      <c r="J3868" s="569" t="s">
        <v>76</v>
      </c>
      <c r="K3868" s="569" t="s">
        <v>311</v>
      </c>
      <c r="L3868" s="570">
        <v>1</v>
      </c>
      <c r="M3868" s="571">
        <v>0.12613466500018514</v>
      </c>
      <c r="N3868" s="572">
        <v>69.842596153846159</v>
      </c>
      <c r="O3868" s="668" t="s">
        <v>151</v>
      </c>
      <c r="P3868" s="668" t="s">
        <v>76</v>
      </c>
      <c r="Q3868" s="574" t="s">
        <v>13139</v>
      </c>
      <c r="R3868" s="574" t="s">
        <v>13282</v>
      </c>
      <c r="S3868" s="574" t="s">
        <v>12349</v>
      </c>
      <c r="T3868" s="574" t="s">
        <v>13101</v>
      </c>
      <c r="U3868" s="574" t="s">
        <v>13316</v>
      </c>
      <c r="V3868" s="574" t="s">
        <v>13317</v>
      </c>
      <c r="W3868" s="575" t="s">
        <v>13143</v>
      </c>
      <c r="X3868" s="575" t="s">
        <v>13285</v>
      </c>
      <c r="Y3868" s="576" t="s">
        <v>13169</v>
      </c>
      <c r="Z3868" s="577" t="s">
        <v>13383</v>
      </c>
      <c r="AA3868" s="578" t="s">
        <v>13373</v>
      </c>
      <c r="AE3868"/>
    </row>
    <row r="3869" spans="1:31" s="563" customFormat="1">
      <c r="A3869"/>
      <c r="B3869"/>
      <c r="C3869" s="568">
        <v>2029</v>
      </c>
      <c r="D3869" s="569" t="s">
        <v>16</v>
      </c>
      <c r="E3869" s="569" t="s">
        <v>358</v>
      </c>
      <c r="F3869" s="573" t="s">
        <v>247</v>
      </c>
      <c r="G3869" s="569" t="s">
        <v>42</v>
      </c>
      <c r="H3869" s="569" t="s">
        <v>41</v>
      </c>
      <c r="I3869" s="575" t="s">
        <v>54</v>
      </c>
      <c r="J3869" s="569" t="s">
        <v>74</v>
      </c>
      <c r="K3869" s="569" t="s">
        <v>104</v>
      </c>
      <c r="L3869" s="570">
        <v>0.6</v>
      </c>
      <c r="M3869" s="571">
        <v>3.3803158870995209</v>
      </c>
      <c r="N3869" s="572">
        <v>1465.4972175824178</v>
      </c>
      <c r="O3869" s="668" t="s">
        <v>151</v>
      </c>
      <c r="P3869" s="668" t="s">
        <v>74</v>
      </c>
      <c r="Q3869" s="574" t="s">
        <v>12305</v>
      </c>
      <c r="R3869" s="574" t="s">
        <v>13319</v>
      </c>
      <c r="S3869" s="574" t="s">
        <v>12362</v>
      </c>
      <c r="T3869" s="574" t="s">
        <v>13101</v>
      </c>
      <c r="U3869" s="574" t="s">
        <v>12760</v>
      </c>
      <c r="V3869" s="574" t="s">
        <v>13320</v>
      </c>
      <c r="W3869" s="575" t="s">
        <v>13125</v>
      </c>
      <c r="X3869" s="575" t="s">
        <v>13321</v>
      </c>
      <c r="Y3869" s="576" t="s">
        <v>13171</v>
      </c>
      <c r="Z3869" s="577" t="s">
        <v>13384</v>
      </c>
      <c r="AA3869" s="578" t="s">
        <v>13385</v>
      </c>
      <c r="AE3869"/>
    </row>
    <row r="3870" spans="1:31" s="563" customFormat="1">
      <c r="A3870"/>
      <c r="B3870"/>
      <c r="C3870" s="568">
        <v>2029</v>
      </c>
      <c r="D3870" s="569" t="s">
        <v>16</v>
      </c>
      <c r="E3870" s="569" t="s">
        <v>358</v>
      </c>
      <c r="F3870" s="573" t="s">
        <v>247</v>
      </c>
      <c r="G3870" s="569" t="s">
        <v>42</v>
      </c>
      <c r="H3870" s="569" t="s">
        <v>41</v>
      </c>
      <c r="I3870" s="575" t="s">
        <v>54</v>
      </c>
      <c r="J3870" s="569" t="s">
        <v>74</v>
      </c>
      <c r="K3870" s="569" t="s">
        <v>346</v>
      </c>
      <c r="L3870" s="570">
        <v>0.4</v>
      </c>
      <c r="M3870" s="571">
        <v>2.2535439247330138</v>
      </c>
      <c r="N3870" s="572">
        <v>976.99814505494521</v>
      </c>
      <c r="O3870" s="668" t="s">
        <v>151</v>
      </c>
      <c r="P3870" s="668" t="s">
        <v>74</v>
      </c>
      <c r="Q3870" s="574" t="s">
        <v>12228</v>
      </c>
      <c r="R3870" s="574" t="s">
        <v>13300</v>
      </c>
      <c r="S3870" s="574" t="s">
        <v>12362</v>
      </c>
      <c r="T3870" s="574" t="s">
        <v>13101</v>
      </c>
      <c r="U3870" s="574" t="s">
        <v>13324</v>
      </c>
      <c r="V3870" s="574" t="s">
        <v>13325</v>
      </c>
      <c r="W3870" s="575" t="s">
        <v>13303</v>
      </c>
      <c r="X3870" s="575" t="s">
        <v>13304</v>
      </c>
      <c r="Y3870" s="576" t="s">
        <v>13171</v>
      </c>
      <c r="Z3870" s="577" t="s">
        <v>13386</v>
      </c>
      <c r="AA3870" s="578" t="s">
        <v>13387</v>
      </c>
      <c r="AE3870"/>
    </row>
    <row r="3871" spans="1:31" s="563" customFormat="1">
      <c r="A3871"/>
      <c r="B3871"/>
      <c r="C3871" s="568">
        <v>2029</v>
      </c>
      <c r="D3871" s="569" t="s">
        <v>16</v>
      </c>
      <c r="E3871" s="569" t="s">
        <v>358</v>
      </c>
      <c r="F3871" s="573" t="s">
        <v>247</v>
      </c>
      <c r="G3871" s="569" t="s">
        <v>42</v>
      </c>
      <c r="H3871" s="569" t="s">
        <v>41</v>
      </c>
      <c r="I3871" s="575" t="s">
        <v>54</v>
      </c>
      <c r="J3871" s="569" t="s">
        <v>71</v>
      </c>
      <c r="K3871" s="569" t="s">
        <v>311</v>
      </c>
      <c r="L3871" s="570">
        <v>0.6</v>
      </c>
      <c r="M3871" s="571">
        <v>13.501318253140655</v>
      </c>
      <c r="N3871" s="572">
        <v>712.39448076923088</v>
      </c>
      <c r="O3871" s="668" t="s">
        <v>151</v>
      </c>
      <c r="P3871" s="668" t="s">
        <v>70</v>
      </c>
      <c r="Q3871" s="574" t="s">
        <v>13139</v>
      </c>
      <c r="R3871" s="574" t="s">
        <v>13282</v>
      </c>
      <c r="S3871" s="574" t="s">
        <v>12450</v>
      </c>
      <c r="T3871" s="574" t="s">
        <v>13101</v>
      </c>
      <c r="U3871" s="574" t="s">
        <v>13183</v>
      </c>
      <c r="V3871" s="574" t="s">
        <v>13327</v>
      </c>
      <c r="W3871" s="575" t="s">
        <v>13143</v>
      </c>
      <c r="X3871" s="575" t="s">
        <v>13285</v>
      </c>
      <c r="Y3871" s="576" t="s">
        <v>13179</v>
      </c>
      <c r="Z3871" s="577" t="s">
        <v>13388</v>
      </c>
      <c r="AA3871" s="578" t="s">
        <v>13373</v>
      </c>
      <c r="AE3871"/>
    </row>
    <row r="3872" spans="1:31" s="563" customFormat="1">
      <c r="A3872"/>
      <c r="B3872"/>
      <c r="C3872" s="568">
        <v>2029</v>
      </c>
      <c r="D3872" s="569" t="s">
        <v>16</v>
      </c>
      <c r="E3872" s="569" t="s">
        <v>358</v>
      </c>
      <c r="F3872" s="573" t="s">
        <v>247</v>
      </c>
      <c r="G3872" s="569" t="s">
        <v>42</v>
      </c>
      <c r="H3872" s="569" t="s">
        <v>41</v>
      </c>
      <c r="I3872" s="575" t="s">
        <v>54</v>
      </c>
      <c r="J3872" s="569" t="s">
        <v>71</v>
      </c>
      <c r="K3872" s="569" t="s">
        <v>104</v>
      </c>
      <c r="L3872" s="570">
        <v>0.25</v>
      </c>
      <c r="M3872" s="571">
        <v>5.6255492721419396</v>
      </c>
      <c r="N3872" s="572">
        <v>296.83103365384619</v>
      </c>
      <c r="O3872" s="668" t="s">
        <v>151</v>
      </c>
      <c r="P3872" s="668" t="s">
        <v>70</v>
      </c>
      <c r="Q3872" s="574" t="s">
        <v>12305</v>
      </c>
      <c r="R3872" s="574" t="s">
        <v>13319</v>
      </c>
      <c r="S3872" s="574" t="s">
        <v>12450</v>
      </c>
      <c r="T3872" s="574" t="s">
        <v>13101</v>
      </c>
      <c r="U3872" s="574" t="s">
        <v>13187</v>
      </c>
      <c r="V3872" s="574" t="s">
        <v>13329</v>
      </c>
      <c r="W3872" s="575" t="s">
        <v>13125</v>
      </c>
      <c r="X3872" s="575" t="s">
        <v>13321</v>
      </c>
      <c r="Y3872" s="576" t="s">
        <v>13179</v>
      </c>
      <c r="Z3872" s="577" t="s">
        <v>13389</v>
      </c>
      <c r="AA3872" s="578" t="s">
        <v>13385</v>
      </c>
      <c r="AE3872"/>
    </row>
    <row r="3873" spans="1:31" s="563" customFormat="1">
      <c r="A3873"/>
      <c r="B3873"/>
      <c r="C3873" s="568">
        <v>2029</v>
      </c>
      <c r="D3873" s="569" t="s">
        <v>16</v>
      </c>
      <c r="E3873" s="569" t="s">
        <v>358</v>
      </c>
      <c r="F3873" s="573" t="s">
        <v>247</v>
      </c>
      <c r="G3873" s="569" t="s">
        <v>42</v>
      </c>
      <c r="H3873" s="569" t="s">
        <v>41</v>
      </c>
      <c r="I3873" s="575" t="s">
        <v>54</v>
      </c>
      <c r="J3873" s="569" t="s">
        <v>71</v>
      </c>
      <c r="K3873" s="569" t="s">
        <v>86</v>
      </c>
      <c r="L3873" s="570">
        <v>0.15</v>
      </c>
      <c r="M3873" s="571">
        <v>3.3753295632851636</v>
      </c>
      <c r="N3873" s="572">
        <v>178.09862019230772</v>
      </c>
      <c r="O3873" s="668" t="s">
        <v>151</v>
      </c>
      <c r="P3873" s="668" t="s">
        <v>70</v>
      </c>
      <c r="Q3873" s="574" t="s">
        <v>13331</v>
      </c>
      <c r="R3873" s="574" t="s">
        <v>13332</v>
      </c>
      <c r="S3873" s="574" t="s">
        <v>12450</v>
      </c>
      <c r="T3873" s="574" t="s">
        <v>13101</v>
      </c>
      <c r="U3873" s="574" t="s">
        <v>13333</v>
      </c>
      <c r="V3873" s="574" t="s">
        <v>13334</v>
      </c>
      <c r="W3873" s="575" t="s">
        <v>13335</v>
      </c>
      <c r="X3873" s="575" t="s">
        <v>13336</v>
      </c>
      <c r="Y3873" s="576" t="s">
        <v>13179</v>
      </c>
      <c r="Z3873" s="577" t="s">
        <v>13390</v>
      </c>
      <c r="AA3873" s="578" t="s">
        <v>13391</v>
      </c>
      <c r="AE3873"/>
    </row>
    <row r="3874" spans="1:31" s="563" customFormat="1">
      <c r="A3874"/>
      <c r="B3874"/>
      <c r="C3874" s="568">
        <v>2029</v>
      </c>
      <c r="D3874" s="569" t="s">
        <v>16</v>
      </c>
      <c r="E3874" s="569" t="s">
        <v>358</v>
      </c>
      <c r="F3874" s="573" t="s">
        <v>247</v>
      </c>
      <c r="G3874" s="569" t="s">
        <v>42</v>
      </c>
      <c r="H3874" s="569" t="s">
        <v>41</v>
      </c>
      <c r="I3874" s="575" t="s">
        <v>54</v>
      </c>
      <c r="J3874" s="569" t="s">
        <v>351</v>
      </c>
      <c r="K3874" s="569" t="s">
        <v>106</v>
      </c>
      <c r="L3874" s="570">
        <v>1</v>
      </c>
      <c r="M3874" s="571">
        <v>26.535178490036529</v>
      </c>
      <c r="N3874" s="572">
        <v>105.53992307692307</v>
      </c>
      <c r="O3874" s="668" t="s">
        <v>151</v>
      </c>
      <c r="P3874" s="668" t="s">
        <v>351</v>
      </c>
      <c r="Q3874" s="574" t="s">
        <v>12257</v>
      </c>
      <c r="R3874" s="574" t="s">
        <v>13277</v>
      </c>
      <c r="S3874" s="574" t="s">
        <v>12372</v>
      </c>
      <c r="T3874" s="574" t="s">
        <v>13101</v>
      </c>
      <c r="U3874" s="574" t="s">
        <v>13190</v>
      </c>
      <c r="V3874" s="574" t="s">
        <v>13339</v>
      </c>
      <c r="W3874" s="575" t="s">
        <v>13103</v>
      </c>
      <c r="X3874" s="575" t="s">
        <v>13279</v>
      </c>
      <c r="Y3874" s="576" t="s">
        <v>13192</v>
      </c>
      <c r="Z3874" s="577" t="s">
        <v>13392</v>
      </c>
      <c r="AA3874" s="578" t="s">
        <v>13371</v>
      </c>
      <c r="AE3874"/>
    </row>
    <row r="3875" spans="1:31" s="563" customFormat="1">
      <c r="A3875"/>
      <c r="B3875"/>
      <c r="C3875" s="568">
        <v>2029</v>
      </c>
      <c r="D3875" s="569" t="s">
        <v>16</v>
      </c>
      <c r="E3875" s="569" t="s">
        <v>358</v>
      </c>
      <c r="F3875" s="573" t="s">
        <v>247</v>
      </c>
      <c r="G3875" s="569" t="s">
        <v>42</v>
      </c>
      <c r="H3875" s="569" t="s">
        <v>41</v>
      </c>
      <c r="I3875" s="575" t="s">
        <v>54</v>
      </c>
      <c r="J3875" s="569" t="s">
        <v>67</v>
      </c>
      <c r="K3875" s="569" t="s">
        <v>81</v>
      </c>
      <c r="L3875" s="570">
        <v>1</v>
      </c>
      <c r="M3875" s="571">
        <v>1.6759083075251939</v>
      </c>
      <c r="N3875" s="572">
        <v>5.9366206730769235</v>
      </c>
      <c r="O3875" s="668" t="s">
        <v>382</v>
      </c>
      <c r="P3875" s="668" t="s">
        <v>67</v>
      </c>
      <c r="Q3875" s="574" t="s">
        <v>12313</v>
      </c>
      <c r="R3875" s="574" t="s">
        <v>13307</v>
      </c>
      <c r="S3875" s="574" t="s">
        <v>12380</v>
      </c>
      <c r="T3875" s="574" t="s">
        <v>13101</v>
      </c>
      <c r="U3875" s="574" t="s">
        <v>12381</v>
      </c>
      <c r="V3875" s="574" t="s">
        <v>13341</v>
      </c>
      <c r="W3875" s="575" t="s">
        <v>13152</v>
      </c>
      <c r="X3875" s="575" t="s">
        <v>13309</v>
      </c>
      <c r="Y3875" s="576" t="s">
        <v>13194</v>
      </c>
      <c r="Z3875" s="577" t="s">
        <v>13393</v>
      </c>
      <c r="AA3875" s="578" t="s">
        <v>13379</v>
      </c>
      <c r="AE3875"/>
    </row>
    <row r="3876" spans="1:31" s="563" customFormat="1">
      <c r="A3876"/>
      <c r="B3876"/>
      <c r="C3876" s="568">
        <v>2029</v>
      </c>
      <c r="D3876" s="569" t="s">
        <v>16</v>
      </c>
      <c r="E3876" s="569" t="s">
        <v>358</v>
      </c>
      <c r="F3876" s="573" t="s">
        <v>247</v>
      </c>
      <c r="G3876" s="569" t="s">
        <v>42</v>
      </c>
      <c r="H3876" s="569" t="s">
        <v>41</v>
      </c>
      <c r="I3876" s="575" t="s">
        <v>54</v>
      </c>
      <c r="J3876" s="569" t="s">
        <v>66</v>
      </c>
      <c r="K3876" s="569" t="s">
        <v>311</v>
      </c>
      <c r="L3876" s="570">
        <v>0.5</v>
      </c>
      <c r="M3876" s="571">
        <v>1.8614306075498224</v>
      </c>
      <c r="N3876" s="572">
        <v>101.77064010989012</v>
      </c>
      <c r="O3876" s="668" t="s">
        <v>381</v>
      </c>
      <c r="P3876" s="668" t="s">
        <v>66</v>
      </c>
      <c r="Q3876" s="574" t="s">
        <v>13139</v>
      </c>
      <c r="R3876" s="574" t="s">
        <v>13282</v>
      </c>
      <c r="S3876" s="574" t="s">
        <v>12387</v>
      </c>
      <c r="T3876" s="574" t="s">
        <v>13101</v>
      </c>
      <c r="U3876" s="574" t="s">
        <v>13394</v>
      </c>
      <c r="V3876" s="574" t="s">
        <v>13395</v>
      </c>
      <c r="W3876" s="575" t="s">
        <v>13143</v>
      </c>
      <c r="X3876" s="575" t="s">
        <v>13285</v>
      </c>
      <c r="Y3876" s="576" t="s">
        <v>13196</v>
      </c>
      <c r="Z3876" s="577" t="s">
        <v>13396</v>
      </c>
      <c r="AA3876" s="578" t="s">
        <v>13373</v>
      </c>
      <c r="AE3876"/>
    </row>
    <row r="3877" spans="1:31" s="563" customFormat="1">
      <c r="A3877"/>
      <c r="B3877"/>
      <c r="C3877" s="568">
        <v>2029</v>
      </c>
      <c r="D3877" s="569" t="s">
        <v>16</v>
      </c>
      <c r="E3877" s="569" t="s">
        <v>358</v>
      </c>
      <c r="F3877" s="573" t="s">
        <v>247</v>
      </c>
      <c r="G3877" s="569" t="s">
        <v>42</v>
      </c>
      <c r="H3877" s="569" t="s">
        <v>41</v>
      </c>
      <c r="I3877" s="575" t="s">
        <v>54</v>
      </c>
      <c r="J3877" s="569" t="s">
        <v>66</v>
      </c>
      <c r="K3877" s="569" t="s">
        <v>104</v>
      </c>
      <c r="L3877" s="570">
        <v>0.5</v>
      </c>
      <c r="M3877" s="571">
        <v>1.8614306075498224</v>
      </c>
      <c r="N3877" s="572">
        <v>101.77064010989012</v>
      </c>
      <c r="O3877" s="668" t="s">
        <v>381</v>
      </c>
      <c r="P3877" s="668" t="s">
        <v>66</v>
      </c>
      <c r="Q3877" s="574" t="s">
        <v>12305</v>
      </c>
      <c r="R3877" s="574" t="s">
        <v>13319</v>
      </c>
      <c r="S3877" s="574" t="s">
        <v>12387</v>
      </c>
      <c r="T3877" s="574" t="s">
        <v>13101</v>
      </c>
      <c r="U3877" s="574" t="s">
        <v>13345</v>
      </c>
      <c r="V3877" s="574" t="s">
        <v>13346</v>
      </c>
      <c r="W3877" s="575" t="s">
        <v>13125</v>
      </c>
      <c r="X3877" s="575" t="s">
        <v>13321</v>
      </c>
      <c r="Y3877" s="576" t="s">
        <v>13196</v>
      </c>
      <c r="Z3877" s="577" t="s">
        <v>13397</v>
      </c>
      <c r="AA3877" s="578" t="s">
        <v>13385</v>
      </c>
      <c r="AE3877"/>
    </row>
    <row r="3878" spans="1:31" s="563" customFormat="1">
      <c r="A3878"/>
      <c r="B3878"/>
      <c r="C3878" s="568">
        <v>2029</v>
      </c>
      <c r="D3878" s="569" t="s">
        <v>80</v>
      </c>
      <c r="E3878" s="569" t="s">
        <v>356</v>
      </c>
      <c r="F3878" s="573" t="s">
        <v>462</v>
      </c>
      <c r="G3878" s="569" t="s">
        <v>42</v>
      </c>
      <c r="H3878" s="569" t="s">
        <v>41</v>
      </c>
      <c r="I3878" s="575" t="s">
        <v>54</v>
      </c>
      <c r="J3878" s="569" t="s">
        <v>352</v>
      </c>
      <c r="K3878" s="569" t="s">
        <v>106</v>
      </c>
      <c r="L3878" s="570">
        <v>0.2</v>
      </c>
      <c r="M3878" s="571">
        <v>0.88304951786307395</v>
      </c>
      <c r="N3878" s="572">
        <v>53.093727999999992</v>
      </c>
      <c r="O3878" s="668" t="s">
        <v>151</v>
      </c>
      <c r="P3878" s="668" t="s">
        <v>352</v>
      </c>
      <c r="Q3878" s="574" t="s">
        <v>12257</v>
      </c>
      <c r="R3878" s="574" t="s">
        <v>12258</v>
      </c>
      <c r="S3878" s="574" t="s">
        <v>12230</v>
      </c>
      <c r="T3878" s="574" t="s">
        <v>13398</v>
      </c>
      <c r="U3878" s="574" t="s">
        <v>12680</v>
      </c>
      <c r="V3878" s="574" t="s">
        <v>13102</v>
      </c>
      <c r="W3878" s="575" t="s">
        <v>13399</v>
      </c>
      <c r="X3878" s="575" t="s">
        <v>13400</v>
      </c>
      <c r="Y3878" s="576" t="s">
        <v>13401</v>
      </c>
      <c r="Z3878" s="577" t="s">
        <v>13402</v>
      </c>
      <c r="AA3878" s="578" t="s">
        <v>13403</v>
      </c>
      <c r="AE3878"/>
    </row>
    <row r="3879" spans="1:31" s="563" customFormat="1">
      <c r="A3879"/>
      <c r="B3879"/>
      <c r="C3879" s="568">
        <v>2029</v>
      </c>
      <c r="D3879" s="569" t="s">
        <v>80</v>
      </c>
      <c r="E3879" s="569" t="s">
        <v>356</v>
      </c>
      <c r="F3879" s="573" t="s">
        <v>462</v>
      </c>
      <c r="G3879" s="569" t="s">
        <v>42</v>
      </c>
      <c r="H3879" s="569" t="s">
        <v>41</v>
      </c>
      <c r="I3879" s="575" t="s">
        <v>54</v>
      </c>
      <c r="J3879" s="569" t="s">
        <v>352</v>
      </c>
      <c r="K3879" s="569" t="s">
        <v>346</v>
      </c>
      <c r="L3879" s="570">
        <v>0.8</v>
      </c>
      <c r="M3879" s="571">
        <v>3.5321980714522958</v>
      </c>
      <c r="N3879" s="572">
        <v>212.37491199999997</v>
      </c>
      <c r="O3879" s="668" t="s">
        <v>151</v>
      </c>
      <c r="P3879" s="668" t="s">
        <v>352</v>
      </c>
      <c r="Q3879" s="574" t="s">
        <v>12228</v>
      </c>
      <c r="R3879" s="574" t="s">
        <v>12229</v>
      </c>
      <c r="S3879" s="574" t="s">
        <v>12230</v>
      </c>
      <c r="T3879" s="574" t="s">
        <v>13398</v>
      </c>
      <c r="U3879" s="574" t="s">
        <v>12232</v>
      </c>
      <c r="V3879" s="574" t="s">
        <v>12233</v>
      </c>
      <c r="W3879" s="575" t="s">
        <v>13404</v>
      </c>
      <c r="X3879" s="575" t="s">
        <v>13405</v>
      </c>
      <c r="Y3879" s="576" t="s">
        <v>13401</v>
      </c>
      <c r="Z3879" s="577" t="s">
        <v>13406</v>
      </c>
      <c r="AA3879" s="578" t="s">
        <v>13407</v>
      </c>
      <c r="AE3879"/>
    </row>
    <row r="3880" spans="1:31" s="563" customFormat="1">
      <c r="A3880"/>
      <c r="B3880"/>
      <c r="C3880" s="568">
        <v>2029</v>
      </c>
      <c r="D3880" s="569" t="s">
        <v>80</v>
      </c>
      <c r="E3880" s="569" t="s">
        <v>356</v>
      </c>
      <c r="F3880" s="573" t="s">
        <v>462</v>
      </c>
      <c r="G3880" s="569" t="s">
        <v>42</v>
      </c>
      <c r="H3880" s="569" t="s">
        <v>41</v>
      </c>
      <c r="I3880" s="575" t="s">
        <v>54</v>
      </c>
      <c r="J3880" s="569" t="s">
        <v>116</v>
      </c>
      <c r="K3880" s="569" t="s">
        <v>90</v>
      </c>
      <c r="L3880" s="570">
        <v>1</v>
      </c>
      <c r="M3880" s="571">
        <v>1.9275045325898208</v>
      </c>
      <c r="N3880" s="572">
        <v>12.574830315789473</v>
      </c>
      <c r="O3880" s="668" t="s">
        <v>382</v>
      </c>
      <c r="P3880" s="668" t="s">
        <v>116</v>
      </c>
      <c r="Q3880" s="574" t="s">
        <v>12239</v>
      </c>
      <c r="R3880" s="574" t="s">
        <v>12240</v>
      </c>
      <c r="S3880" s="574" t="s">
        <v>12241</v>
      </c>
      <c r="T3880" s="574" t="s">
        <v>13398</v>
      </c>
      <c r="U3880" s="574" t="s">
        <v>12242</v>
      </c>
      <c r="V3880" s="574" t="s">
        <v>12243</v>
      </c>
      <c r="W3880" s="575" t="s">
        <v>13408</v>
      </c>
      <c r="X3880" s="575" t="s">
        <v>13409</v>
      </c>
      <c r="Y3880" s="576" t="s">
        <v>13410</v>
      </c>
      <c r="Z3880" s="577" t="s">
        <v>13411</v>
      </c>
      <c r="AA3880" s="578" t="s">
        <v>13412</v>
      </c>
      <c r="AE3880"/>
    </row>
    <row r="3881" spans="1:31" s="563" customFormat="1">
      <c r="A3881"/>
      <c r="B3881"/>
      <c r="C3881" s="568">
        <v>2029</v>
      </c>
      <c r="D3881" s="569" t="s">
        <v>80</v>
      </c>
      <c r="E3881" s="569" t="s">
        <v>356</v>
      </c>
      <c r="F3881" s="573" t="s">
        <v>462</v>
      </c>
      <c r="G3881" s="569" t="s">
        <v>42</v>
      </c>
      <c r="H3881" s="569" t="s">
        <v>41</v>
      </c>
      <c r="I3881" s="575" t="s">
        <v>54</v>
      </c>
      <c r="J3881" s="569" t="s">
        <v>109</v>
      </c>
      <c r="K3881" s="569" t="s">
        <v>90</v>
      </c>
      <c r="L3881" s="570">
        <v>1</v>
      </c>
      <c r="M3881" s="571">
        <v>3.8554687098043852</v>
      </c>
      <c r="N3881" s="572">
        <v>251.49660631578945</v>
      </c>
      <c r="O3881" s="668" t="s">
        <v>381</v>
      </c>
      <c r="P3881" s="668" t="s">
        <v>109</v>
      </c>
      <c r="Q3881" s="574" t="s">
        <v>12239</v>
      </c>
      <c r="R3881" s="574" t="s">
        <v>12240</v>
      </c>
      <c r="S3881" s="574" t="s">
        <v>12259</v>
      </c>
      <c r="T3881" s="574" t="s">
        <v>13398</v>
      </c>
      <c r="U3881" s="574" t="s">
        <v>13030</v>
      </c>
      <c r="V3881" s="574" t="s">
        <v>13031</v>
      </c>
      <c r="W3881" s="575" t="s">
        <v>13408</v>
      </c>
      <c r="X3881" s="575" t="s">
        <v>13409</v>
      </c>
      <c r="Y3881" s="576" t="s">
        <v>13413</v>
      </c>
      <c r="Z3881" s="577" t="s">
        <v>13414</v>
      </c>
      <c r="AA3881" s="578" t="s">
        <v>13412</v>
      </c>
      <c r="AE3881"/>
    </row>
    <row r="3882" spans="1:31" s="563" customFormat="1">
      <c r="A3882"/>
      <c r="B3882"/>
      <c r="C3882" s="568">
        <v>2029</v>
      </c>
      <c r="D3882" s="569" t="s">
        <v>80</v>
      </c>
      <c r="E3882" s="569" t="s">
        <v>356</v>
      </c>
      <c r="F3882" s="573" t="s">
        <v>462</v>
      </c>
      <c r="G3882" s="569" t="s">
        <v>42</v>
      </c>
      <c r="H3882" s="569" t="s">
        <v>41</v>
      </c>
      <c r="I3882" s="575" t="s">
        <v>54</v>
      </c>
      <c r="J3882" s="569" t="s">
        <v>350</v>
      </c>
      <c r="K3882" s="569" t="s">
        <v>111</v>
      </c>
      <c r="L3882" s="570">
        <v>1</v>
      </c>
      <c r="M3882" s="571">
        <v>3.7482952479415022</v>
      </c>
      <c r="N3882" s="572">
        <v>530.93727999999999</v>
      </c>
      <c r="O3882" s="668" t="s">
        <v>151</v>
      </c>
      <c r="P3882" s="668" t="s">
        <v>350</v>
      </c>
      <c r="Q3882" s="574" t="s">
        <v>12354</v>
      </c>
      <c r="R3882" s="574" t="s">
        <v>12355</v>
      </c>
      <c r="S3882" s="574" t="s">
        <v>12269</v>
      </c>
      <c r="T3882" s="574" t="s">
        <v>13398</v>
      </c>
      <c r="U3882" s="574" t="s">
        <v>12704</v>
      </c>
      <c r="V3882" s="574" t="s">
        <v>13415</v>
      </c>
      <c r="W3882" s="575" t="s">
        <v>13416</v>
      </c>
      <c r="X3882" s="575" t="s">
        <v>13417</v>
      </c>
      <c r="Y3882" s="576" t="s">
        <v>13418</v>
      </c>
      <c r="Z3882" s="577" t="s">
        <v>13419</v>
      </c>
      <c r="AA3882" s="578" t="s">
        <v>13420</v>
      </c>
      <c r="AE3882"/>
    </row>
    <row r="3883" spans="1:31" s="563" customFormat="1">
      <c r="A3883"/>
      <c r="B3883"/>
      <c r="C3883" s="568">
        <v>2029</v>
      </c>
      <c r="D3883" s="569" t="s">
        <v>80</v>
      </c>
      <c r="E3883" s="569" t="s">
        <v>356</v>
      </c>
      <c r="F3883" s="573" t="s">
        <v>462</v>
      </c>
      <c r="G3883" s="569" t="s">
        <v>42</v>
      </c>
      <c r="H3883" s="569" t="s">
        <v>41</v>
      </c>
      <c r="I3883" s="575" t="s">
        <v>54</v>
      </c>
      <c r="J3883" s="569" t="s">
        <v>99</v>
      </c>
      <c r="K3883" s="569" t="s">
        <v>272</v>
      </c>
      <c r="L3883" s="570">
        <v>0.3</v>
      </c>
      <c r="M3883" s="571">
        <v>0.1190876248369515</v>
      </c>
      <c r="N3883" s="572">
        <v>143.35306559999995</v>
      </c>
      <c r="O3883" s="668" t="s">
        <v>151</v>
      </c>
      <c r="P3883" s="668" t="s">
        <v>99</v>
      </c>
      <c r="Q3883" s="574" t="s">
        <v>13421</v>
      </c>
      <c r="R3883" s="574" t="s">
        <v>13422</v>
      </c>
      <c r="S3883" s="574" t="s">
        <v>12279</v>
      </c>
      <c r="T3883" s="574" t="s">
        <v>13398</v>
      </c>
      <c r="U3883" s="574" t="s">
        <v>13423</v>
      </c>
      <c r="V3883" s="574" t="s">
        <v>13424</v>
      </c>
      <c r="W3883" s="575" t="s">
        <v>13425</v>
      </c>
      <c r="X3883" s="575" t="s">
        <v>13426</v>
      </c>
      <c r="Y3883" s="576" t="s">
        <v>13427</v>
      </c>
      <c r="Z3883" s="577" t="s">
        <v>13428</v>
      </c>
      <c r="AA3883" s="578" t="s">
        <v>13429</v>
      </c>
      <c r="AE3883"/>
    </row>
    <row r="3884" spans="1:31" s="563" customFormat="1">
      <c r="A3884"/>
      <c r="B3884"/>
      <c r="C3884" s="568">
        <v>2029</v>
      </c>
      <c r="D3884" s="569" t="s">
        <v>80</v>
      </c>
      <c r="E3884" s="569" t="s">
        <v>356</v>
      </c>
      <c r="F3884" s="573" t="s">
        <v>462</v>
      </c>
      <c r="G3884" s="569" t="s">
        <v>42</v>
      </c>
      <c r="H3884" s="569" t="s">
        <v>41</v>
      </c>
      <c r="I3884" s="575" t="s">
        <v>54</v>
      </c>
      <c r="J3884" s="569" t="s">
        <v>99</v>
      </c>
      <c r="K3884" s="569" t="s">
        <v>346</v>
      </c>
      <c r="L3884" s="570">
        <v>0.7</v>
      </c>
      <c r="M3884" s="571">
        <v>0.27787112461955349</v>
      </c>
      <c r="N3884" s="572">
        <v>334.4904863999999</v>
      </c>
      <c r="O3884" s="668" t="s">
        <v>151</v>
      </c>
      <c r="P3884" s="668" t="s">
        <v>99</v>
      </c>
      <c r="Q3884" s="574" t="s">
        <v>12228</v>
      </c>
      <c r="R3884" s="574" t="s">
        <v>12229</v>
      </c>
      <c r="S3884" s="574" t="s">
        <v>12279</v>
      </c>
      <c r="T3884" s="574" t="s">
        <v>13398</v>
      </c>
      <c r="U3884" s="574" t="s">
        <v>13430</v>
      </c>
      <c r="V3884" s="574" t="s">
        <v>13431</v>
      </c>
      <c r="W3884" s="575" t="s">
        <v>13404</v>
      </c>
      <c r="X3884" s="575" t="s">
        <v>13405</v>
      </c>
      <c r="Y3884" s="576" t="s">
        <v>13427</v>
      </c>
      <c r="Z3884" s="577" t="s">
        <v>13432</v>
      </c>
      <c r="AA3884" s="578" t="s">
        <v>13407</v>
      </c>
      <c r="AE3884"/>
    </row>
    <row r="3885" spans="1:31" s="563" customFormat="1">
      <c r="A3885"/>
      <c r="B3885"/>
      <c r="C3885" s="568">
        <v>2029</v>
      </c>
      <c r="D3885" s="569" t="s">
        <v>80</v>
      </c>
      <c r="E3885" s="569" t="s">
        <v>356</v>
      </c>
      <c r="F3885" s="573" t="s">
        <v>462</v>
      </c>
      <c r="G3885" s="569" t="s">
        <v>42</v>
      </c>
      <c r="H3885" s="569" t="s">
        <v>41</v>
      </c>
      <c r="I3885" s="575" t="s">
        <v>54</v>
      </c>
      <c r="J3885" s="569" t="s">
        <v>96</v>
      </c>
      <c r="K3885" s="569" t="s">
        <v>346</v>
      </c>
      <c r="L3885" s="570">
        <v>1</v>
      </c>
      <c r="M3885" s="571">
        <v>4.4176988876319094E-2</v>
      </c>
      <c r="N3885" s="572">
        <v>106.18745599999998</v>
      </c>
      <c r="O3885" s="668" t="s">
        <v>151</v>
      </c>
      <c r="P3885" s="668" t="s">
        <v>96</v>
      </c>
      <c r="Q3885" s="574" t="s">
        <v>12228</v>
      </c>
      <c r="R3885" s="574" t="s">
        <v>12229</v>
      </c>
      <c r="S3885" s="574" t="s">
        <v>12287</v>
      </c>
      <c r="T3885" s="574" t="s">
        <v>13398</v>
      </c>
      <c r="U3885" s="574" t="s">
        <v>13433</v>
      </c>
      <c r="V3885" s="574" t="s">
        <v>13434</v>
      </c>
      <c r="W3885" s="575" t="s">
        <v>13404</v>
      </c>
      <c r="X3885" s="575" t="s">
        <v>13405</v>
      </c>
      <c r="Y3885" s="576" t="s">
        <v>13435</v>
      </c>
      <c r="Z3885" s="577" t="s">
        <v>13436</v>
      </c>
      <c r="AA3885" s="578" t="s">
        <v>13407</v>
      </c>
      <c r="AE3885"/>
    </row>
    <row r="3886" spans="1:31" s="563" customFormat="1">
      <c r="A3886"/>
      <c r="B3886"/>
      <c r="C3886" s="568">
        <v>2029</v>
      </c>
      <c r="D3886" s="569" t="s">
        <v>80</v>
      </c>
      <c r="E3886" s="569" t="s">
        <v>356</v>
      </c>
      <c r="F3886" s="573" t="s">
        <v>462</v>
      </c>
      <c r="G3886" s="569" t="s">
        <v>42</v>
      </c>
      <c r="H3886" s="569" t="s">
        <v>41</v>
      </c>
      <c r="I3886" s="575" t="s">
        <v>54</v>
      </c>
      <c r="J3886" s="569" t="s">
        <v>87</v>
      </c>
      <c r="K3886" s="569" t="s">
        <v>106</v>
      </c>
      <c r="L3886" s="570">
        <v>1</v>
      </c>
      <c r="M3886" s="571">
        <v>3.5612682697475195</v>
      </c>
      <c r="N3886" s="572">
        <v>238.92177599999991</v>
      </c>
      <c r="O3886" s="668" t="s">
        <v>151</v>
      </c>
      <c r="P3886" s="668" t="s">
        <v>87</v>
      </c>
      <c r="Q3886" s="574" t="s">
        <v>12257</v>
      </c>
      <c r="R3886" s="574" t="s">
        <v>12258</v>
      </c>
      <c r="S3886" s="574" t="s">
        <v>12294</v>
      </c>
      <c r="T3886" s="574" t="s">
        <v>13398</v>
      </c>
      <c r="U3886" s="574" t="s">
        <v>12302</v>
      </c>
      <c r="V3886" s="574" t="s">
        <v>12303</v>
      </c>
      <c r="W3886" s="575" t="s">
        <v>13399</v>
      </c>
      <c r="X3886" s="575" t="s">
        <v>13400</v>
      </c>
      <c r="Y3886" s="576" t="s">
        <v>13437</v>
      </c>
      <c r="Z3886" s="577" t="s">
        <v>13438</v>
      </c>
      <c r="AA3886" s="578" t="s">
        <v>13403</v>
      </c>
      <c r="AE3886"/>
    </row>
    <row r="3887" spans="1:31" s="563" customFormat="1">
      <c r="A3887"/>
      <c r="B3887"/>
      <c r="C3887" s="568">
        <v>2029</v>
      </c>
      <c r="D3887" s="569" t="s">
        <v>80</v>
      </c>
      <c r="E3887" s="569" t="s">
        <v>356</v>
      </c>
      <c r="F3887" s="573" t="s">
        <v>462</v>
      </c>
      <c r="G3887" s="569" t="s">
        <v>42</v>
      </c>
      <c r="H3887" s="569" t="s">
        <v>41</v>
      </c>
      <c r="I3887" s="575" t="s">
        <v>54</v>
      </c>
      <c r="J3887" s="569" t="s">
        <v>83</v>
      </c>
      <c r="K3887" s="569" t="s">
        <v>81</v>
      </c>
      <c r="L3887" s="570">
        <v>1</v>
      </c>
      <c r="M3887" s="571">
        <v>8.3479218581947912</v>
      </c>
      <c r="N3887" s="572">
        <v>40.461082372413792</v>
      </c>
      <c r="O3887" s="668" t="s">
        <v>382</v>
      </c>
      <c r="P3887" s="668" t="s">
        <v>83</v>
      </c>
      <c r="Q3887" s="574" t="s">
        <v>12313</v>
      </c>
      <c r="R3887" s="574" t="s">
        <v>12314</v>
      </c>
      <c r="S3887" s="574" t="s">
        <v>12315</v>
      </c>
      <c r="T3887" s="574" t="s">
        <v>13398</v>
      </c>
      <c r="U3887" s="574" t="s">
        <v>12316</v>
      </c>
      <c r="V3887" s="574" t="s">
        <v>12317</v>
      </c>
      <c r="W3887" s="575" t="s">
        <v>13439</v>
      </c>
      <c r="X3887" s="575" t="s">
        <v>13440</v>
      </c>
      <c r="Y3887" s="576" t="s">
        <v>13441</v>
      </c>
      <c r="Z3887" s="577" t="s">
        <v>13442</v>
      </c>
      <c r="AA3887" s="578" t="s">
        <v>13443</v>
      </c>
      <c r="AE3887"/>
    </row>
    <row r="3888" spans="1:31" s="563" customFormat="1">
      <c r="A3888"/>
      <c r="B3888"/>
      <c r="C3888" s="568">
        <v>2029</v>
      </c>
      <c r="D3888" s="569" t="s">
        <v>80</v>
      </c>
      <c r="E3888" s="569" t="s">
        <v>356</v>
      </c>
      <c r="F3888" s="573" t="s">
        <v>462</v>
      </c>
      <c r="G3888" s="569" t="s">
        <v>42</v>
      </c>
      <c r="H3888" s="569" t="s">
        <v>41</v>
      </c>
      <c r="I3888" s="575" t="s">
        <v>54</v>
      </c>
      <c r="J3888" s="569" t="s">
        <v>77</v>
      </c>
      <c r="K3888" s="569" t="s">
        <v>106</v>
      </c>
      <c r="L3888" s="570">
        <v>0.3</v>
      </c>
      <c r="M3888" s="571">
        <v>3.4250255756990891</v>
      </c>
      <c r="N3888" s="572">
        <v>186.74345710344826</v>
      </c>
      <c r="O3888" s="668" t="s">
        <v>381</v>
      </c>
      <c r="P3888" s="668" t="s">
        <v>77</v>
      </c>
      <c r="Q3888" s="574" t="s">
        <v>12257</v>
      </c>
      <c r="R3888" s="574" t="s">
        <v>12258</v>
      </c>
      <c r="S3888" s="574" t="s">
        <v>12325</v>
      </c>
      <c r="T3888" s="574" t="s">
        <v>13398</v>
      </c>
      <c r="U3888" s="574" t="s">
        <v>12438</v>
      </c>
      <c r="V3888" s="574" t="s">
        <v>12439</v>
      </c>
      <c r="W3888" s="575" t="s">
        <v>13399</v>
      </c>
      <c r="X3888" s="575" t="s">
        <v>13400</v>
      </c>
      <c r="Y3888" s="576" t="s">
        <v>13444</v>
      </c>
      <c r="Z3888" s="577" t="s">
        <v>13445</v>
      </c>
      <c r="AA3888" s="578" t="s">
        <v>13403</v>
      </c>
      <c r="AE3888"/>
    </row>
    <row r="3889" spans="1:31" s="563" customFormat="1">
      <c r="A3889"/>
      <c r="B3889"/>
      <c r="C3889" s="568">
        <v>2029</v>
      </c>
      <c r="D3889" s="569" t="s">
        <v>80</v>
      </c>
      <c r="E3889" s="569" t="s">
        <v>356</v>
      </c>
      <c r="F3889" s="573" t="s">
        <v>462</v>
      </c>
      <c r="G3889" s="569" t="s">
        <v>42</v>
      </c>
      <c r="H3889" s="569" t="s">
        <v>41</v>
      </c>
      <c r="I3889" s="575" t="s">
        <v>54</v>
      </c>
      <c r="J3889" s="569" t="s">
        <v>77</v>
      </c>
      <c r="K3889" s="569" t="s">
        <v>93</v>
      </c>
      <c r="L3889" s="570">
        <v>0.7</v>
      </c>
      <c r="M3889" s="571">
        <v>7.9917263432978753</v>
      </c>
      <c r="N3889" s="572">
        <v>435.73473324137927</v>
      </c>
      <c r="O3889" s="668" t="s">
        <v>381</v>
      </c>
      <c r="P3889" s="668" t="s">
        <v>77</v>
      </c>
      <c r="Q3889" s="574" t="s">
        <v>12333</v>
      </c>
      <c r="R3889" s="574" t="s">
        <v>12334</v>
      </c>
      <c r="S3889" s="574" t="s">
        <v>12325</v>
      </c>
      <c r="T3889" s="574" t="s">
        <v>13398</v>
      </c>
      <c r="U3889" s="574" t="s">
        <v>12335</v>
      </c>
      <c r="V3889" s="574" t="s">
        <v>12336</v>
      </c>
      <c r="W3889" s="575" t="s">
        <v>13446</v>
      </c>
      <c r="X3889" s="575" t="s">
        <v>13447</v>
      </c>
      <c r="Y3889" s="576" t="s">
        <v>13444</v>
      </c>
      <c r="Z3889" s="577" t="s">
        <v>13448</v>
      </c>
      <c r="AA3889" s="578" t="s">
        <v>13449</v>
      </c>
      <c r="AE3889"/>
    </row>
    <row r="3890" spans="1:31" s="563" customFormat="1">
      <c r="A3890"/>
      <c r="B3890"/>
      <c r="C3890" s="568">
        <v>2029</v>
      </c>
      <c r="D3890" s="569" t="s">
        <v>80</v>
      </c>
      <c r="E3890" s="569" t="s">
        <v>356</v>
      </c>
      <c r="F3890" s="573" t="s">
        <v>462</v>
      </c>
      <c r="G3890" s="569" t="s">
        <v>42</v>
      </c>
      <c r="H3890" s="569" t="s">
        <v>41</v>
      </c>
      <c r="I3890" s="575" t="s">
        <v>54</v>
      </c>
      <c r="J3890" s="569" t="s">
        <v>349</v>
      </c>
      <c r="K3890" s="569" t="s">
        <v>115</v>
      </c>
      <c r="L3890" s="570">
        <v>1</v>
      </c>
      <c r="M3890" s="571">
        <v>5.9427154697783182</v>
      </c>
      <c r="N3890" s="572">
        <v>796.40591999999981</v>
      </c>
      <c r="O3890" s="668" t="s">
        <v>151</v>
      </c>
      <c r="P3890" s="668" t="s">
        <v>349</v>
      </c>
      <c r="Q3890" s="574" t="s">
        <v>12385</v>
      </c>
      <c r="R3890" s="574" t="s">
        <v>12386</v>
      </c>
      <c r="S3890" s="574" t="s">
        <v>12341</v>
      </c>
      <c r="T3890" s="574" t="s">
        <v>13398</v>
      </c>
      <c r="U3890" s="574" t="s">
        <v>12540</v>
      </c>
      <c r="V3890" s="574" t="s">
        <v>13450</v>
      </c>
      <c r="W3890" s="575" t="s">
        <v>13451</v>
      </c>
      <c r="X3890" s="575" t="s">
        <v>13452</v>
      </c>
      <c r="Y3890" s="576" t="s">
        <v>13453</v>
      </c>
      <c r="Z3890" s="577" t="s">
        <v>13454</v>
      </c>
      <c r="AA3890" s="578" t="s">
        <v>13455</v>
      </c>
      <c r="AE3890"/>
    </row>
    <row r="3891" spans="1:31" s="563" customFormat="1">
      <c r="A3891"/>
      <c r="B3891"/>
      <c r="C3891" s="568">
        <v>2029</v>
      </c>
      <c r="D3891" s="569" t="s">
        <v>80</v>
      </c>
      <c r="E3891" s="569" t="s">
        <v>356</v>
      </c>
      <c r="F3891" s="573" t="s">
        <v>462</v>
      </c>
      <c r="G3891" s="569" t="s">
        <v>42</v>
      </c>
      <c r="H3891" s="569" t="s">
        <v>41</v>
      </c>
      <c r="I3891" s="575" t="s">
        <v>54</v>
      </c>
      <c r="J3891" s="569" t="s">
        <v>76</v>
      </c>
      <c r="K3891" s="569" t="s">
        <v>115</v>
      </c>
      <c r="L3891" s="570">
        <v>0.9</v>
      </c>
      <c r="M3891" s="571">
        <v>9.5099322898100289E-2</v>
      </c>
      <c r="N3891" s="572">
        <v>114.68245247999998</v>
      </c>
      <c r="O3891" s="668" t="s">
        <v>151</v>
      </c>
      <c r="P3891" s="668" t="s">
        <v>76</v>
      </c>
      <c r="Q3891" s="574" t="s">
        <v>12385</v>
      </c>
      <c r="R3891" s="574" t="s">
        <v>12386</v>
      </c>
      <c r="S3891" s="574" t="s">
        <v>12349</v>
      </c>
      <c r="T3891" s="574" t="s">
        <v>13398</v>
      </c>
      <c r="U3891" s="574" t="s">
        <v>13456</v>
      </c>
      <c r="V3891" s="574" t="s">
        <v>13457</v>
      </c>
      <c r="W3891" s="575" t="s">
        <v>13451</v>
      </c>
      <c r="X3891" s="575" t="s">
        <v>13452</v>
      </c>
      <c r="Y3891" s="576" t="s">
        <v>13458</v>
      </c>
      <c r="Z3891" s="577" t="s">
        <v>13459</v>
      </c>
      <c r="AA3891" s="578" t="s">
        <v>13455</v>
      </c>
      <c r="AE3891"/>
    </row>
    <row r="3892" spans="1:31" s="563" customFormat="1">
      <c r="A3892"/>
      <c r="B3892"/>
      <c r="C3892" s="568">
        <v>2029</v>
      </c>
      <c r="D3892" s="569" t="s">
        <v>80</v>
      </c>
      <c r="E3892" s="569" t="s">
        <v>356</v>
      </c>
      <c r="F3892" s="573" t="s">
        <v>462</v>
      </c>
      <c r="G3892" s="569" t="s">
        <v>42</v>
      </c>
      <c r="H3892" s="569" t="s">
        <v>41</v>
      </c>
      <c r="I3892" s="575" t="s">
        <v>54</v>
      </c>
      <c r="J3892" s="569" t="s">
        <v>76</v>
      </c>
      <c r="K3892" s="569" t="s">
        <v>346</v>
      </c>
      <c r="L3892" s="570">
        <v>0.1</v>
      </c>
      <c r="M3892" s="571">
        <v>1.0566591433122255E-2</v>
      </c>
      <c r="N3892" s="572">
        <v>12.74249472</v>
      </c>
      <c r="O3892" s="668" t="s">
        <v>151</v>
      </c>
      <c r="P3892" s="668" t="s">
        <v>76</v>
      </c>
      <c r="Q3892" s="574" t="s">
        <v>12228</v>
      </c>
      <c r="R3892" s="574" t="s">
        <v>12229</v>
      </c>
      <c r="S3892" s="574" t="s">
        <v>12349</v>
      </c>
      <c r="T3892" s="574" t="s">
        <v>13398</v>
      </c>
      <c r="U3892" s="574" t="s">
        <v>13460</v>
      </c>
      <c r="V3892" s="574" t="s">
        <v>13461</v>
      </c>
      <c r="W3892" s="575" t="s">
        <v>13404</v>
      </c>
      <c r="X3892" s="575" t="s">
        <v>13405</v>
      </c>
      <c r="Y3892" s="576" t="s">
        <v>13458</v>
      </c>
      <c r="Z3892" s="577" t="s">
        <v>13462</v>
      </c>
      <c r="AA3892" s="578" t="s">
        <v>13407</v>
      </c>
      <c r="AE3892"/>
    </row>
    <row r="3893" spans="1:31" s="563" customFormat="1">
      <c r="A3893"/>
      <c r="B3893"/>
      <c r="C3893" s="568">
        <v>2029</v>
      </c>
      <c r="D3893" s="569" t="s">
        <v>80</v>
      </c>
      <c r="E3893" s="569" t="s">
        <v>356</v>
      </c>
      <c r="F3893" s="573" t="s">
        <v>462</v>
      </c>
      <c r="G3893" s="569" t="s">
        <v>42</v>
      </c>
      <c r="H3893" s="569" t="s">
        <v>41</v>
      </c>
      <c r="I3893" s="575" t="s">
        <v>54</v>
      </c>
      <c r="J3893" s="569" t="s">
        <v>74</v>
      </c>
      <c r="K3893" s="569" t="s">
        <v>115</v>
      </c>
      <c r="L3893" s="570">
        <v>0.6</v>
      </c>
      <c r="M3893" s="571">
        <v>0.79599885054989095</v>
      </c>
      <c r="N3893" s="572">
        <v>819.16037485714253</v>
      </c>
      <c r="O3893" s="668" t="s">
        <v>151</v>
      </c>
      <c r="P3893" s="668" t="s">
        <v>74</v>
      </c>
      <c r="Q3893" s="574" t="s">
        <v>12385</v>
      </c>
      <c r="R3893" s="574" t="s">
        <v>12386</v>
      </c>
      <c r="S3893" s="574" t="s">
        <v>12362</v>
      </c>
      <c r="T3893" s="574" t="s">
        <v>13398</v>
      </c>
      <c r="U3893" s="574" t="s">
        <v>13080</v>
      </c>
      <c r="V3893" s="574" t="s">
        <v>13081</v>
      </c>
      <c r="W3893" s="575" t="s">
        <v>13451</v>
      </c>
      <c r="X3893" s="575" t="s">
        <v>13452</v>
      </c>
      <c r="Y3893" s="576" t="s">
        <v>13463</v>
      </c>
      <c r="Z3893" s="577" t="s">
        <v>13464</v>
      </c>
      <c r="AA3893" s="578" t="s">
        <v>13455</v>
      </c>
      <c r="AE3893"/>
    </row>
    <row r="3894" spans="1:31" s="563" customFormat="1">
      <c r="A3894"/>
      <c r="B3894"/>
      <c r="C3894" s="568">
        <v>2029</v>
      </c>
      <c r="D3894" s="569" t="s">
        <v>80</v>
      </c>
      <c r="E3894" s="569" t="s">
        <v>356</v>
      </c>
      <c r="F3894" s="573" t="s">
        <v>462</v>
      </c>
      <c r="G3894" s="569" t="s">
        <v>42</v>
      </c>
      <c r="H3894" s="569" t="s">
        <v>41</v>
      </c>
      <c r="I3894" s="575" t="s">
        <v>54</v>
      </c>
      <c r="J3894" s="569" t="s">
        <v>74</v>
      </c>
      <c r="K3894" s="569" t="s">
        <v>346</v>
      </c>
      <c r="L3894" s="570">
        <v>0.4</v>
      </c>
      <c r="M3894" s="571">
        <v>0.53066590036659411</v>
      </c>
      <c r="N3894" s="572">
        <v>546.10691657142854</v>
      </c>
      <c r="O3894" s="668" t="s">
        <v>151</v>
      </c>
      <c r="P3894" s="668" t="s">
        <v>74</v>
      </c>
      <c r="Q3894" s="574" t="s">
        <v>12228</v>
      </c>
      <c r="R3894" s="574" t="s">
        <v>12229</v>
      </c>
      <c r="S3894" s="574" t="s">
        <v>12362</v>
      </c>
      <c r="T3894" s="574" t="s">
        <v>13398</v>
      </c>
      <c r="U3894" s="574" t="s">
        <v>13324</v>
      </c>
      <c r="V3894" s="574" t="s">
        <v>13465</v>
      </c>
      <c r="W3894" s="575" t="s">
        <v>13404</v>
      </c>
      <c r="X3894" s="575" t="s">
        <v>13405</v>
      </c>
      <c r="Y3894" s="576" t="s">
        <v>13463</v>
      </c>
      <c r="Z3894" s="577" t="s">
        <v>13466</v>
      </c>
      <c r="AA3894" s="578" t="s">
        <v>13407</v>
      </c>
      <c r="AE3894"/>
    </row>
    <row r="3895" spans="1:31" s="563" customFormat="1">
      <c r="A3895"/>
      <c r="B3895"/>
      <c r="C3895" s="568">
        <v>2029</v>
      </c>
      <c r="D3895" s="569" t="s">
        <v>80</v>
      </c>
      <c r="E3895" s="569" t="s">
        <v>356</v>
      </c>
      <c r="F3895" s="573" t="s">
        <v>462</v>
      </c>
      <c r="G3895" s="569" t="s">
        <v>42</v>
      </c>
      <c r="H3895" s="569" t="s">
        <v>41</v>
      </c>
      <c r="I3895" s="575" t="s">
        <v>54</v>
      </c>
      <c r="J3895" s="569" t="s">
        <v>351</v>
      </c>
      <c r="K3895" s="569" t="s">
        <v>100</v>
      </c>
      <c r="L3895" s="570">
        <v>1</v>
      </c>
      <c r="M3895" s="571">
        <v>3.4517380497111487</v>
      </c>
      <c r="N3895" s="572">
        <v>18.051867519999998</v>
      </c>
      <c r="O3895" s="668" t="s">
        <v>151</v>
      </c>
      <c r="P3895" s="668" t="s">
        <v>351</v>
      </c>
      <c r="Q3895" s="574" t="s">
        <v>12370</v>
      </c>
      <c r="R3895" s="574" t="s">
        <v>12371</v>
      </c>
      <c r="S3895" s="574" t="s">
        <v>12372</v>
      </c>
      <c r="T3895" s="574" t="s">
        <v>13398</v>
      </c>
      <c r="U3895" s="574" t="s">
        <v>12373</v>
      </c>
      <c r="V3895" s="574" t="s">
        <v>12374</v>
      </c>
      <c r="W3895" s="575" t="s">
        <v>13467</v>
      </c>
      <c r="X3895" s="575" t="s">
        <v>13468</v>
      </c>
      <c r="Y3895" s="576" t="s">
        <v>13469</v>
      </c>
      <c r="Z3895" s="577" t="s">
        <v>13470</v>
      </c>
      <c r="AA3895" s="578" t="s">
        <v>13471</v>
      </c>
      <c r="AE3895"/>
    </row>
    <row r="3896" spans="1:31" s="563" customFormat="1">
      <c r="A3896"/>
      <c r="B3896"/>
      <c r="C3896" s="568">
        <v>2029</v>
      </c>
      <c r="D3896" s="569" t="s">
        <v>80</v>
      </c>
      <c r="E3896" s="569" t="s">
        <v>356</v>
      </c>
      <c r="F3896" s="573" t="s">
        <v>462</v>
      </c>
      <c r="G3896" s="569" t="s">
        <v>42</v>
      </c>
      <c r="H3896" s="569" t="s">
        <v>41</v>
      </c>
      <c r="I3896" s="575" t="s">
        <v>54</v>
      </c>
      <c r="J3896" s="569" t="s">
        <v>67</v>
      </c>
      <c r="K3896" s="569" t="s">
        <v>81</v>
      </c>
      <c r="L3896" s="570">
        <v>1</v>
      </c>
      <c r="M3896" s="571">
        <v>4.2743033661730419</v>
      </c>
      <c r="N3896" s="572">
        <v>25.905071683516486</v>
      </c>
      <c r="O3896" s="668" t="s">
        <v>382</v>
      </c>
      <c r="P3896" s="668" t="s">
        <v>67</v>
      </c>
      <c r="Q3896" s="574" t="s">
        <v>12313</v>
      </c>
      <c r="R3896" s="574" t="s">
        <v>12314</v>
      </c>
      <c r="S3896" s="574" t="s">
        <v>12380</v>
      </c>
      <c r="T3896" s="574" t="s">
        <v>13398</v>
      </c>
      <c r="U3896" s="574" t="s">
        <v>12381</v>
      </c>
      <c r="V3896" s="574" t="s">
        <v>12382</v>
      </c>
      <c r="W3896" s="575" t="s">
        <v>13439</v>
      </c>
      <c r="X3896" s="575" t="s">
        <v>13440</v>
      </c>
      <c r="Y3896" s="576" t="s">
        <v>13472</v>
      </c>
      <c r="Z3896" s="577" t="s">
        <v>13473</v>
      </c>
      <c r="AA3896" s="578" t="s">
        <v>13443</v>
      </c>
      <c r="AE3896"/>
    </row>
    <row r="3897" spans="1:31" s="563" customFormat="1">
      <c r="A3897"/>
      <c r="B3897"/>
      <c r="C3897" s="568">
        <v>2029</v>
      </c>
      <c r="D3897" s="569" t="s">
        <v>80</v>
      </c>
      <c r="E3897" s="569" t="s">
        <v>356</v>
      </c>
      <c r="F3897" s="573" t="s">
        <v>462</v>
      </c>
      <c r="G3897" s="569" t="s">
        <v>42</v>
      </c>
      <c r="H3897" s="569" t="s">
        <v>41</v>
      </c>
      <c r="I3897" s="575" t="s">
        <v>54</v>
      </c>
      <c r="J3897" s="569" t="s">
        <v>66</v>
      </c>
      <c r="K3897" s="569" t="s">
        <v>115</v>
      </c>
      <c r="L3897" s="570">
        <v>0.9</v>
      </c>
      <c r="M3897" s="571">
        <v>10.244549634881587</v>
      </c>
      <c r="N3897" s="572">
        <v>582.86411287912074</v>
      </c>
      <c r="O3897" s="668" t="s">
        <v>381</v>
      </c>
      <c r="P3897" s="668" t="s">
        <v>66</v>
      </c>
      <c r="Q3897" s="574" t="s">
        <v>12385</v>
      </c>
      <c r="R3897" s="574" t="s">
        <v>12386</v>
      </c>
      <c r="S3897" s="574" t="s">
        <v>12387</v>
      </c>
      <c r="T3897" s="574" t="s">
        <v>13398</v>
      </c>
      <c r="U3897" s="574" t="s">
        <v>12388</v>
      </c>
      <c r="V3897" s="574" t="s">
        <v>12389</v>
      </c>
      <c r="W3897" s="575" t="s">
        <v>13451</v>
      </c>
      <c r="X3897" s="575" t="s">
        <v>13452</v>
      </c>
      <c r="Y3897" s="576" t="s">
        <v>13474</v>
      </c>
      <c r="Z3897" s="577" t="s">
        <v>13475</v>
      </c>
      <c r="AA3897" s="578" t="s">
        <v>13455</v>
      </c>
      <c r="AE3897"/>
    </row>
    <row r="3898" spans="1:31" s="563" customFormat="1">
      <c r="A3898"/>
      <c r="B3898"/>
      <c r="C3898" s="568">
        <v>2029</v>
      </c>
      <c r="D3898" s="569" t="s">
        <v>80</v>
      </c>
      <c r="E3898" s="569" t="s">
        <v>356</v>
      </c>
      <c r="F3898" s="573" t="s">
        <v>462</v>
      </c>
      <c r="G3898" s="569" t="s">
        <v>42</v>
      </c>
      <c r="H3898" s="569" t="s">
        <v>41</v>
      </c>
      <c r="I3898" s="575" t="s">
        <v>54</v>
      </c>
      <c r="J3898" s="569" t="s">
        <v>66</v>
      </c>
      <c r="K3898" s="569" t="s">
        <v>310</v>
      </c>
      <c r="L3898" s="570">
        <v>0.1</v>
      </c>
      <c r="M3898" s="571">
        <v>1.1382832927646209</v>
      </c>
      <c r="N3898" s="572">
        <v>64.762679208791212</v>
      </c>
      <c r="O3898" s="668" t="s">
        <v>381</v>
      </c>
      <c r="P3898" s="668" t="s">
        <v>66</v>
      </c>
      <c r="Q3898" s="574" t="s">
        <v>12395</v>
      </c>
      <c r="R3898" s="574" t="s">
        <v>12396</v>
      </c>
      <c r="S3898" s="574" t="s">
        <v>12387</v>
      </c>
      <c r="T3898" s="574" t="s">
        <v>13398</v>
      </c>
      <c r="U3898" s="574" t="s">
        <v>12397</v>
      </c>
      <c r="V3898" s="574" t="s">
        <v>12398</v>
      </c>
      <c r="W3898" s="575" t="s">
        <v>13476</v>
      </c>
      <c r="X3898" s="575" t="s">
        <v>13477</v>
      </c>
      <c r="Y3898" s="576" t="s">
        <v>13474</v>
      </c>
      <c r="Z3898" s="577" t="s">
        <v>13478</v>
      </c>
      <c r="AA3898" s="578" t="s">
        <v>13479</v>
      </c>
      <c r="AE3898"/>
    </row>
    <row r="3899" spans="1:31" s="563" customFormat="1">
      <c r="A3899"/>
      <c r="B3899"/>
      <c r="C3899" s="568">
        <v>2029</v>
      </c>
      <c r="D3899" s="569" t="s">
        <v>80</v>
      </c>
      <c r="E3899" s="569" t="s">
        <v>356</v>
      </c>
      <c r="F3899" s="573" t="s">
        <v>462</v>
      </c>
      <c r="G3899" s="569" t="s">
        <v>42</v>
      </c>
      <c r="H3899" s="569" t="s">
        <v>41</v>
      </c>
      <c r="I3899" s="575" t="s">
        <v>54</v>
      </c>
      <c r="J3899" s="569" t="s">
        <v>348</v>
      </c>
      <c r="K3899" s="569" t="s">
        <v>115</v>
      </c>
      <c r="L3899" s="570">
        <v>1</v>
      </c>
      <c r="M3899" s="571">
        <v>10.353351491155328</v>
      </c>
      <c r="N3899" s="572">
        <v>1380.4369279999999</v>
      </c>
      <c r="O3899" s="668" t="s">
        <v>151</v>
      </c>
      <c r="P3899" s="668" t="s">
        <v>348</v>
      </c>
      <c r="Q3899" s="574" t="s">
        <v>12385</v>
      </c>
      <c r="R3899" s="574" t="s">
        <v>12386</v>
      </c>
      <c r="S3899" s="574" t="s">
        <v>12411</v>
      </c>
      <c r="T3899" s="574" t="s">
        <v>13398</v>
      </c>
      <c r="U3899" s="574" t="s">
        <v>13480</v>
      </c>
      <c r="V3899" s="574" t="s">
        <v>13481</v>
      </c>
      <c r="W3899" s="575" t="s">
        <v>13451</v>
      </c>
      <c r="X3899" s="575" t="s">
        <v>13452</v>
      </c>
      <c r="Y3899" s="576" t="s">
        <v>13482</v>
      </c>
      <c r="Z3899" s="577" t="s">
        <v>13483</v>
      </c>
      <c r="AA3899" s="578" t="s">
        <v>13455</v>
      </c>
      <c r="AE3899"/>
    </row>
    <row r="3900" spans="1:31" s="563" customFormat="1">
      <c r="A3900"/>
      <c r="B3900"/>
      <c r="C3900" s="568">
        <v>2029</v>
      </c>
      <c r="D3900" s="569" t="s">
        <v>80</v>
      </c>
      <c r="E3900" s="569" t="s">
        <v>357</v>
      </c>
      <c r="F3900" s="573" t="s">
        <v>462</v>
      </c>
      <c r="G3900" s="569" t="s">
        <v>42</v>
      </c>
      <c r="H3900" s="569" t="s">
        <v>41</v>
      </c>
      <c r="I3900" s="575" t="s">
        <v>54</v>
      </c>
      <c r="J3900" s="569" t="s">
        <v>352</v>
      </c>
      <c r="K3900" s="569" t="s">
        <v>106</v>
      </c>
      <c r="L3900" s="570">
        <v>0.7</v>
      </c>
      <c r="M3900" s="571">
        <v>2.2361717263302583</v>
      </c>
      <c r="N3900" s="572">
        <v>94.449857999999978</v>
      </c>
      <c r="O3900" s="668" t="s">
        <v>151</v>
      </c>
      <c r="P3900" s="668" t="s">
        <v>352</v>
      </c>
      <c r="Q3900" s="574" t="s">
        <v>12257</v>
      </c>
      <c r="R3900" s="574" t="s">
        <v>12258</v>
      </c>
      <c r="S3900" s="574" t="s">
        <v>12230</v>
      </c>
      <c r="T3900" s="574" t="s">
        <v>13398</v>
      </c>
      <c r="U3900" s="574" t="s">
        <v>12680</v>
      </c>
      <c r="V3900" s="574" t="s">
        <v>13102</v>
      </c>
      <c r="W3900" s="575" t="s">
        <v>13399</v>
      </c>
      <c r="X3900" s="575" t="s">
        <v>13400</v>
      </c>
      <c r="Y3900" s="576" t="s">
        <v>13401</v>
      </c>
      <c r="Z3900" s="577" t="s">
        <v>13484</v>
      </c>
      <c r="AA3900" s="578" t="s">
        <v>13485</v>
      </c>
      <c r="AE3900"/>
    </row>
    <row r="3901" spans="1:31" s="563" customFormat="1">
      <c r="A3901"/>
      <c r="B3901"/>
      <c r="C3901" s="568">
        <v>2029</v>
      </c>
      <c r="D3901" s="569" t="s">
        <v>80</v>
      </c>
      <c r="E3901" s="569" t="s">
        <v>357</v>
      </c>
      <c r="F3901" s="573" t="s">
        <v>462</v>
      </c>
      <c r="G3901" s="569" t="s">
        <v>42</v>
      </c>
      <c r="H3901" s="569" t="s">
        <v>41</v>
      </c>
      <c r="I3901" s="575" t="s">
        <v>54</v>
      </c>
      <c r="J3901" s="569" t="s">
        <v>352</v>
      </c>
      <c r="K3901" s="569" t="s">
        <v>346</v>
      </c>
      <c r="L3901" s="570">
        <v>0.3</v>
      </c>
      <c r="M3901" s="571">
        <v>0.95835931128439655</v>
      </c>
      <c r="N3901" s="572">
        <v>40.478510571428565</v>
      </c>
      <c r="O3901" s="668" t="s">
        <v>151</v>
      </c>
      <c r="P3901" s="668" t="s">
        <v>352</v>
      </c>
      <c r="Q3901" s="574" t="s">
        <v>12228</v>
      </c>
      <c r="R3901" s="574" t="s">
        <v>12229</v>
      </c>
      <c r="S3901" s="574" t="s">
        <v>12230</v>
      </c>
      <c r="T3901" s="574" t="s">
        <v>13398</v>
      </c>
      <c r="U3901" s="574" t="s">
        <v>12232</v>
      </c>
      <c r="V3901" s="574" t="s">
        <v>12233</v>
      </c>
      <c r="W3901" s="575" t="s">
        <v>13404</v>
      </c>
      <c r="X3901" s="575" t="s">
        <v>13405</v>
      </c>
      <c r="Y3901" s="576" t="s">
        <v>13401</v>
      </c>
      <c r="Z3901" s="577" t="s">
        <v>13486</v>
      </c>
      <c r="AA3901" s="578" t="s">
        <v>13487</v>
      </c>
      <c r="AE3901"/>
    </row>
    <row r="3902" spans="1:31" s="563" customFormat="1">
      <c r="A3902"/>
      <c r="B3902"/>
      <c r="C3902" s="568">
        <v>2029</v>
      </c>
      <c r="D3902" s="569" t="s">
        <v>80</v>
      </c>
      <c r="E3902" s="569" t="s">
        <v>357</v>
      </c>
      <c r="F3902" s="573" t="s">
        <v>462</v>
      </c>
      <c r="G3902" s="569" t="s">
        <v>42</v>
      </c>
      <c r="H3902" s="569" t="s">
        <v>41</v>
      </c>
      <c r="I3902" s="575" t="s">
        <v>54</v>
      </c>
      <c r="J3902" s="569" t="s">
        <v>116</v>
      </c>
      <c r="K3902" s="569" t="s">
        <v>90</v>
      </c>
      <c r="L3902" s="570">
        <v>0.5</v>
      </c>
      <c r="M3902" s="571">
        <v>2.813481636525367</v>
      </c>
      <c r="N3902" s="572">
        <v>12.782687548872181</v>
      </c>
      <c r="O3902" s="668" t="s">
        <v>382</v>
      </c>
      <c r="P3902" s="668" t="s">
        <v>116</v>
      </c>
      <c r="Q3902" s="574" t="s">
        <v>12239</v>
      </c>
      <c r="R3902" s="574" t="s">
        <v>12240</v>
      </c>
      <c r="S3902" s="574" t="s">
        <v>12241</v>
      </c>
      <c r="T3902" s="574" t="s">
        <v>13398</v>
      </c>
      <c r="U3902" s="574" t="s">
        <v>12242</v>
      </c>
      <c r="V3902" s="574" t="s">
        <v>12243</v>
      </c>
      <c r="W3902" s="575" t="s">
        <v>13408</v>
      </c>
      <c r="X3902" s="575" t="s">
        <v>13409</v>
      </c>
      <c r="Y3902" s="576" t="s">
        <v>13410</v>
      </c>
      <c r="Z3902" s="577" t="s">
        <v>13488</v>
      </c>
      <c r="AA3902" s="578" t="s">
        <v>13489</v>
      </c>
      <c r="AE3902"/>
    </row>
    <row r="3903" spans="1:31" s="563" customFormat="1">
      <c r="A3903"/>
      <c r="B3903"/>
      <c r="C3903" s="568">
        <v>2029</v>
      </c>
      <c r="D3903" s="569" t="s">
        <v>80</v>
      </c>
      <c r="E3903" s="569" t="s">
        <v>357</v>
      </c>
      <c r="F3903" s="573" t="s">
        <v>462</v>
      </c>
      <c r="G3903" s="569" t="s">
        <v>42</v>
      </c>
      <c r="H3903" s="569" t="s">
        <v>41</v>
      </c>
      <c r="I3903" s="575" t="s">
        <v>54</v>
      </c>
      <c r="J3903" s="569" t="s">
        <v>116</v>
      </c>
      <c r="K3903" s="569" t="s">
        <v>330</v>
      </c>
      <c r="L3903" s="570">
        <v>0.5</v>
      </c>
      <c r="M3903" s="571">
        <v>2.813481636525367</v>
      </c>
      <c r="N3903" s="572">
        <v>12.782687548872181</v>
      </c>
      <c r="O3903" s="668" t="s">
        <v>382</v>
      </c>
      <c r="P3903" s="668" t="s">
        <v>116</v>
      </c>
      <c r="Q3903" s="574" t="s">
        <v>12267</v>
      </c>
      <c r="R3903" s="574" t="s">
        <v>12268</v>
      </c>
      <c r="S3903" s="574" t="s">
        <v>12241</v>
      </c>
      <c r="T3903" s="574" t="s">
        <v>13398</v>
      </c>
      <c r="U3903" s="574" t="s">
        <v>12861</v>
      </c>
      <c r="V3903" s="574" t="s">
        <v>12862</v>
      </c>
      <c r="W3903" s="575" t="s">
        <v>13490</v>
      </c>
      <c r="X3903" s="575" t="s">
        <v>13491</v>
      </c>
      <c r="Y3903" s="576" t="s">
        <v>13410</v>
      </c>
      <c r="Z3903" s="577" t="s">
        <v>13492</v>
      </c>
      <c r="AA3903" s="578" t="s">
        <v>13493</v>
      </c>
      <c r="AE3903"/>
    </row>
    <row r="3904" spans="1:31" s="563" customFormat="1">
      <c r="A3904"/>
      <c r="B3904"/>
      <c r="C3904" s="568">
        <v>2029</v>
      </c>
      <c r="D3904" s="569" t="s">
        <v>80</v>
      </c>
      <c r="E3904" s="569" t="s">
        <v>357</v>
      </c>
      <c r="F3904" s="573" t="s">
        <v>462</v>
      </c>
      <c r="G3904" s="569" t="s">
        <v>42</v>
      </c>
      <c r="H3904" s="569" t="s">
        <v>41</v>
      </c>
      <c r="I3904" s="575" t="s">
        <v>54</v>
      </c>
      <c r="J3904" s="569" t="s">
        <v>109</v>
      </c>
      <c r="K3904" s="569" t="s">
        <v>90</v>
      </c>
      <c r="L3904" s="570">
        <v>1</v>
      </c>
      <c r="M3904" s="571">
        <v>12.616813644509964</v>
      </c>
      <c r="N3904" s="572">
        <v>511.30750195488719</v>
      </c>
      <c r="O3904" s="668" t="s">
        <v>381</v>
      </c>
      <c r="P3904" s="668" t="s">
        <v>109</v>
      </c>
      <c r="Q3904" s="574" t="s">
        <v>12239</v>
      </c>
      <c r="R3904" s="574" t="s">
        <v>12240</v>
      </c>
      <c r="S3904" s="574" t="s">
        <v>12259</v>
      </c>
      <c r="T3904" s="574" t="s">
        <v>13398</v>
      </c>
      <c r="U3904" s="574" t="s">
        <v>13030</v>
      </c>
      <c r="V3904" s="574" t="s">
        <v>13031</v>
      </c>
      <c r="W3904" s="575" t="s">
        <v>13408</v>
      </c>
      <c r="X3904" s="575" t="s">
        <v>13409</v>
      </c>
      <c r="Y3904" s="576" t="s">
        <v>13413</v>
      </c>
      <c r="Z3904" s="577" t="s">
        <v>13494</v>
      </c>
      <c r="AA3904" s="578" t="s">
        <v>13489</v>
      </c>
      <c r="AE3904"/>
    </row>
    <row r="3905" spans="1:31" s="563" customFormat="1">
      <c r="A3905"/>
      <c r="B3905"/>
      <c r="C3905" s="568">
        <v>2029</v>
      </c>
      <c r="D3905" s="569" t="s">
        <v>80</v>
      </c>
      <c r="E3905" s="569" t="s">
        <v>357</v>
      </c>
      <c r="F3905" s="573" t="s">
        <v>462</v>
      </c>
      <c r="G3905" s="569" t="s">
        <v>42</v>
      </c>
      <c r="H3905" s="569" t="s">
        <v>41</v>
      </c>
      <c r="I3905" s="575" t="s">
        <v>54</v>
      </c>
      <c r="J3905" s="569" t="s">
        <v>350</v>
      </c>
      <c r="K3905" s="569" t="s">
        <v>111</v>
      </c>
      <c r="L3905" s="570">
        <v>1</v>
      </c>
      <c r="M3905" s="571">
        <v>6.9980905320094084</v>
      </c>
      <c r="N3905" s="572">
        <v>863.54155885714283</v>
      </c>
      <c r="O3905" s="668" t="s">
        <v>151</v>
      </c>
      <c r="P3905" s="668" t="s">
        <v>350</v>
      </c>
      <c r="Q3905" s="574" t="s">
        <v>12354</v>
      </c>
      <c r="R3905" s="574" t="s">
        <v>12355</v>
      </c>
      <c r="S3905" s="574" t="s">
        <v>12269</v>
      </c>
      <c r="T3905" s="574" t="s">
        <v>13398</v>
      </c>
      <c r="U3905" s="574" t="s">
        <v>12704</v>
      </c>
      <c r="V3905" s="574" t="s">
        <v>13415</v>
      </c>
      <c r="W3905" s="575" t="s">
        <v>13416</v>
      </c>
      <c r="X3905" s="575" t="s">
        <v>13417</v>
      </c>
      <c r="Y3905" s="576" t="s">
        <v>13418</v>
      </c>
      <c r="Z3905" s="577" t="s">
        <v>13495</v>
      </c>
      <c r="AA3905" s="578" t="s">
        <v>13496</v>
      </c>
      <c r="AE3905"/>
    </row>
    <row r="3906" spans="1:31" s="563" customFormat="1">
      <c r="A3906"/>
      <c r="B3906"/>
      <c r="C3906" s="568">
        <v>2029</v>
      </c>
      <c r="D3906" s="569" t="s">
        <v>80</v>
      </c>
      <c r="E3906" s="569" t="s">
        <v>357</v>
      </c>
      <c r="F3906" s="573" t="s">
        <v>462</v>
      </c>
      <c r="G3906" s="569" t="s">
        <v>42</v>
      </c>
      <c r="H3906" s="569" t="s">
        <v>41</v>
      </c>
      <c r="I3906" s="575" t="s">
        <v>54</v>
      </c>
      <c r="J3906" s="569" t="s">
        <v>99</v>
      </c>
      <c r="K3906" s="569" t="s">
        <v>272</v>
      </c>
      <c r="L3906" s="570">
        <v>0.5</v>
      </c>
      <c r="M3906" s="571">
        <v>1.453428110830562</v>
      </c>
      <c r="N3906" s="572">
        <v>377.79943199999997</v>
      </c>
      <c r="O3906" s="668" t="s">
        <v>151</v>
      </c>
      <c r="P3906" s="668" t="s">
        <v>99</v>
      </c>
      <c r="Q3906" s="574" t="s">
        <v>13421</v>
      </c>
      <c r="R3906" s="574" t="s">
        <v>13422</v>
      </c>
      <c r="S3906" s="574" t="s">
        <v>12279</v>
      </c>
      <c r="T3906" s="574" t="s">
        <v>13398</v>
      </c>
      <c r="U3906" s="574" t="s">
        <v>13423</v>
      </c>
      <c r="V3906" s="574" t="s">
        <v>13424</v>
      </c>
      <c r="W3906" s="575" t="s">
        <v>13425</v>
      </c>
      <c r="X3906" s="575" t="s">
        <v>13426</v>
      </c>
      <c r="Y3906" s="576" t="s">
        <v>13427</v>
      </c>
      <c r="Z3906" s="577" t="s">
        <v>13497</v>
      </c>
      <c r="AA3906" s="578" t="s">
        <v>13498</v>
      </c>
      <c r="AE3906"/>
    </row>
    <row r="3907" spans="1:31" s="563" customFormat="1">
      <c r="A3907"/>
      <c r="B3907"/>
      <c r="C3907" s="568">
        <v>2029</v>
      </c>
      <c r="D3907" s="569" t="s">
        <v>80</v>
      </c>
      <c r="E3907" s="569" t="s">
        <v>357</v>
      </c>
      <c r="F3907" s="573" t="s">
        <v>462</v>
      </c>
      <c r="G3907" s="569" t="s">
        <v>42</v>
      </c>
      <c r="H3907" s="569" t="s">
        <v>41</v>
      </c>
      <c r="I3907" s="575" t="s">
        <v>54</v>
      </c>
      <c r="J3907" s="569" t="s">
        <v>99</v>
      </c>
      <c r="K3907" s="569" t="s">
        <v>346</v>
      </c>
      <c r="L3907" s="570">
        <v>0.5</v>
      </c>
      <c r="M3907" s="571">
        <v>1.453428110830562</v>
      </c>
      <c r="N3907" s="572">
        <v>377.79943199999997</v>
      </c>
      <c r="O3907" s="668" t="s">
        <v>151</v>
      </c>
      <c r="P3907" s="668" t="s">
        <v>99</v>
      </c>
      <c r="Q3907" s="574" t="s">
        <v>12228</v>
      </c>
      <c r="R3907" s="574" t="s">
        <v>12229</v>
      </c>
      <c r="S3907" s="574" t="s">
        <v>12279</v>
      </c>
      <c r="T3907" s="574" t="s">
        <v>13398</v>
      </c>
      <c r="U3907" s="574" t="s">
        <v>13430</v>
      </c>
      <c r="V3907" s="574" t="s">
        <v>13431</v>
      </c>
      <c r="W3907" s="575" t="s">
        <v>13404</v>
      </c>
      <c r="X3907" s="575" t="s">
        <v>13405</v>
      </c>
      <c r="Y3907" s="576" t="s">
        <v>13427</v>
      </c>
      <c r="Z3907" s="577" t="s">
        <v>13499</v>
      </c>
      <c r="AA3907" s="578" t="s">
        <v>13487</v>
      </c>
      <c r="AE3907"/>
    </row>
    <row r="3908" spans="1:31" s="563" customFormat="1">
      <c r="A3908"/>
      <c r="B3908"/>
      <c r="C3908" s="568">
        <v>2029</v>
      </c>
      <c r="D3908" s="569" t="s">
        <v>80</v>
      </c>
      <c r="E3908" s="569" t="s">
        <v>357</v>
      </c>
      <c r="F3908" s="573" t="s">
        <v>462</v>
      </c>
      <c r="G3908" s="569" t="s">
        <v>42</v>
      </c>
      <c r="H3908" s="569" t="s">
        <v>41</v>
      </c>
      <c r="I3908" s="575" t="s">
        <v>54</v>
      </c>
      <c r="J3908" s="569" t="s">
        <v>96</v>
      </c>
      <c r="K3908" s="569" t="s">
        <v>346</v>
      </c>
      <c r="L3908" s="570">
        <v>1</v>
      </c>
      <c r="M3908" s="571">
        <v>5.0776975887589768E-2</v>
      </c>
      <c r="N3908" s="572">
        <v>107.94269485714285</v>
      </c>
      <c r="O3908" s="668" t="s">
        <v>151</v>
      </c>
      <c r="P3908" s="668" t="s">
        <v>96</v>
      </c>
      <c r="Q3908" s="574" t="s">
        <v>12228</v>
      </c>
      <c r="R3908" s="574" t="s">
        <v>12229</v>
      </c>
      <c r="S3908" s="574" t="s">
        <v>12287</v>
      </c>
      <c r="T3908" s="574" t="s">
        <v>13398</v>
      </c>
      <c r="U3908" s="574" t="s">
        <v>13433</v>
      </c>
      <c r="V3908" s="574" t="s">
        <v>13434</v>
      </c>
      <c r="W3908" s="575" t="s">
        <v>13404</v>
      </c>
      <c r="X3908" s="575" t="s">
        <v>13405</v>
      </c>
      <c r="Y3908" s="576" t="s">
        <v>13435</v>
      </c>
      <c r="Z3908" s="577" t="s">
        <v>13500</v>
      </c>
      <c r="AA3908" s="578" t="s">
        <v>13487</v>
      </c>
      <c r="AE3908"/>
    </row>
    <row r="3909" spans="1:31" s="563" customFormat="1">
      <c r="A3909"/>
      <c r="B3909"/>
      <c r="C3909" s="568">
        <v>2029</v>
      </c>
      <c r="D3909" s="569" t="s">
        <v>80</v>
      </c>
      <c r="E3909" s="569" t="s">
        <v>357</v>
      </c>
      <c r="F3909" s="573" t="s">
        <v>462</v>
      </c>
      <c r="G3909" s="569" t="s">
        <v>42</v>
      </c>
      <c r="H3909" s="569" t="s">
        <v>41</v>
      </c>
      <c r="I3909" s="575" t="s">
        <v>54</v>
      </c>
      <c r="J3909" s="569" t="s">
        <v>87</v>
      </c>
      <c r="K3909" s="569" t="s">
        <v>106</v>
      </c>
      <c r="L3909" s="570">
        <v>0.5</v>
      </c>
      <c r="M3909" s="571">
        <v>1.3206316425650984</v>
      </c>
      <c r="N3909" s="572">
        <v>60.717765857142844</v>
      </c>
      <c r="O3909" s="668" t="s">
        <v>151</v>
      </c>
      <c r="P3909" s="668" t="s">
        <v>87</v>
      </c>
      <c r="Q3909" s="574" t="s">
        <v>12257</v>
      </c>
      <c r="R3909" s="574" t="s">
        <v>12258</v>
      </c>
      <c r="S3909" s="574" t="s">
        <v>12294</v>
      </c>
      <c r="T3909" s="574" t="s">
        <v>13398</v>
      </c>
      <c r="U3909" s="574" t="s">
        <v>12302</v>
      </c>
      <c r="V3909" s="574" t="s">
        <v>12303</v>
      </c>
      <c r="W3909" s="575" t="s">
        <v>13399</v>
      </c>
      <c r="X3909" s="575" t="s">
        <v>13400</v>
      </c>
      <c r="Y3909" s="576" t="s">
        <v>13437</v>
      </c>
      <c r="Z3909" s="577" t="s">
        <v>13501</v>
      </c>
      <c r="AA3909" s="578" t="s">
        <v>13485</v>
      </c>
      <c r="AE3909"/>
    </row>
    <row r="3910" spans="1:31" s="563" customFormat="1">
      <c r="A3910"/>
      <c r="B3910"/>
      <c r="C3910" s="568">
        <v>2029</v>
      </c>
      <c r="D3910" s="569" t="s">
        <v>80</v>
      </c>
      <c r="E3910" s="569" t="s">
        <v>357</v>
      </c>
      <c r="F3910" s="573" t="s">
        <v>462</v>
      </c>
      <c r="G3910" s="569" t="s">
        <v>42</v>
      </c>
      <c r="H3910" s="569" t="s">
        <v>41</v>
      </c>
      <c r="I3910" s="575" t="s">
        <v>54</v>
      </c>
      <c r="J3910" s="569" t="s">
        <v>87</v>
      </c>
      <c r="K3910" s="569" t="s">
        <v>100</v>
      </c>
      <c r="L3910" s="570">
        <v>0.5</v>
      </c>
      <c r="M3910" s="571">
        <v>1.3206316425650984</v>
      </c>
      <c r="N3910" s="572">
        <v>60.717765857142844</v>
      </c>
      <c r="O3910" s="668" t="s">
        <v>151</v>
      </c>
      <c r="P3910" s="668" t="s">
        <v>87</v>
      </c>
      <c r="Q3910" s="574" t="s">
        <v>12370</v>
      </c>
      <c r="R3910" s="574" t="s">
        <v>12371</v>
      </c>
      <c r="S3910" s="574" t="s">
        <v>12294</v>
      </c>
      <c r="T3910" s="574" t="s">
        <v>13398</v>
      </c>
      <c r="U3910" s="574" t="s">
        <v>13502</v>
      </c>
      <c r="V3910" s="574" t="s">
        <v>13503</v>
      </c>
      <c r="W3910" s="575" t="s">
        <v>13467</v>
      </c>
      <c r="X3910" s="575" t="s">
        <v>13468</v>
      </c>
      <c r="Y3910" s="576" t="s">
        <v>13437</v>
      </c>
      <c r="Z3910" s="577" t="s">
        <v>13504</v>
      </c>
      <c r="AA3910" s="578" t="s">
        <v>13505</v>
      </c>
      <c r="AE3910"/>
    </row>
    <row r="3911" spans="1:31" s="563" customFormat="1">
      <c r="A3911"/>
      <c r="B3911"/>
      <c r="C3911" s="568">
        <v>2029</v>
      </c>
      <c r="D3911" s="569" t="s">
        <v>80</v>
      </c>
      <c r="E3911" s="569" t="s">
        <v>357</v>
      </c>
      <c r="F3911" s="573" t="s">
        <v>462</v>
      </c>
      <c r="G3911" s="569" t="s">
        <v>42</v>
      </c>
      <c r="H3911" s="569" t="s">
        <v>41</v>
      </c>
      <c r="I3911" s="575" t="s">
        <v>54</v>
      </c>
      <c r="J3911" s="569" t="s">
        <v>83</v>
      </c>
      <c r="K3911" s="569" t="s">
        <v>81</v>
      </c>
      <c r="L3911" s="570">
        <v>1</v>
      </c>
      <c r="M3911" s="571">
        <v>37.828853764558829</v>
      </c>
      <c r="N3911" s="572">
        <v>94.35680395270937</v>
      </c>
      <c r="O3911" s="668" t="s">
        <v>382</v>
      </c>
      <c r="P3911" s="668" t="s">
        <v>83</v>
      </c>
      <c r="Q3911" s="574" t="s">
        <v>12313</v>
      </c>
      <c r="R3911" s="574" t="s">
        <v>12314</v>
      </c>
      <c r="S3911" s="574" t="s">
        <v>12315</v>
      </c>
      <c r="T3911" s="574" t="s">
        <v>13398</v>
      </c>
      <c r="U3911" s="574" t="s">
        <v>12316</v>
      </c>
      <c r="V3911" s="574" t="s">
        <v>12317</v>
      </c>
      <c r="W3911" s="575" t="s">
        <v>13439</v>
      </c>
      <c r="X3911" s="575" t="s">
        <v>13440</v>
      </c>
      <c r="Y3911" s="576" t="s">
        <v>13441</v>
      </c>
      <c r="Z3911" s="577" t="s">
        <v>13506</v>
      </c>
      <c r="AA3911" s="578" t="s">
        <v>13507</v>
      </c>
      <c r="AE3911"/>
    </row>
    <row r="3912" spans="1:31" s="563" customFormat="1">
      <c r="A3912"/>
      <c r="B3912"/>
      <c r="C3912" s="568">
        <v>2029</v>
      </c>
      <c r="D3912" s="569" t="s">
        <v>80</v>
      </c>
      <c r="E3912" s="569" t="s">
        <v>357</v>
      </c>
      <c r="F3912" s="573" t="s">
        <v>462</v>
      </c>
      <c r="G3912" s="569" t="s">
        <v>42</v>
      </c>
      <c r="H3912" s="569" t="s">
        <v>41</v>
      </c>
      <c r="I3912" s="575" t="s">
        <v>54</v>
      </c>
      <c r="J3912" s="569" t="s">
        <v>77</v>
      </c>
      <c r="K3912" s="569" t="s">
        <v>93</v>
      </c>
      <c r="L3912" s="570">
        <v>1</v>
      </c>
      <c r="M3912" s="571">
        <v>48.228458912388753</v>
      </c>
      <c r="N3912" s="572">
        <v>1451.6431377339902</v>
      </c>
      <c r="O3912" s="668" t="s">
        <v>381</v>
      </c>
      <c r="P3912" s="668" t="s">
        <v>77</v>
      </c>
      <c r="Q3912" s="574" t="s">
        <v>12333</v>
      </c>
      <c r="R3912" s="574" t="s">
        <v>12334</v>
      </c>
      <c r="S3912" s="574" t="s">
        <v>12325</v>
      </c>
      <c r="T3912" s="574" t="s">
        <v>13398</v>
      </c>
      <c r="U3912" s="574" t="s">
        <v>12335</v>
      </c>
      <c r="V3912" s="574" t="s">
        <v>12336</v>
      </c>
      <c r="W3912" s="575" t="s">
        <v>13446</v>
      </c>
      <c r="X3912" s="575" t="s">
        <v>13447</v>
      </c>
      <c r="Y3912" s="576" t="s">
        <v>13444</v>
      </c>
      <c r="Z3912" s="577" t="s">
        <v>13508</v>
      </c>
      <c r="AA3912" s="578" t="s">
        <v>13509</v>
      </c>
      <c r="AE3912"/>
    </row>
    <row r="3913" spans="1:31" s="563" customFormat="1">
      <c r="A3913"/>
      <c r="B3913"/>
      <c r="C3913" s="568">
        <v>2029</v>
      </c>
      <c r="D3913" s="569" t="s">
        <v>80</v>
      </c>
      <c r="E3913" s="569" t="s">
        <v>357</v>
      </c>
      <c r="F3913" s="573" t="s">
        <v>462</v>
      </c>
      <c r="G3913" s="569" t="s">
        <v>42</v>
      </c>
      <c r="H3913" s="569" t="s">
        <v>41</v>
      </c>
      <c r="I3913" s="575" t="s">
        <v>54</v>
      </c>
      <c r="J3913" s="569" t="s">
        <v>349</v>
      </c>
      <c r="K3913" s="569" t="s">
        <v>115</v>
      </c>
      <c r="L3913" s="570">
        <v>0.3</v>
      </c>
      <c r="M3913" s="571">
        <v>1.9427663318006807</v>
      </c>
      <c r="N3913" s="572">
        <v>200.36862732857145</v>
      </c>
      <c r="O3913" s="668" t="s">
        <v>151</v>
      </c>
      <c r="P3913" s="668" t="s">
        <v>349</v>
      </c>
      <c r="Q3913" s="574" t="s">
        <v>12385</v>
      </c>
      <c r="R3913" s="574" t="s">
        <v>12386</v>
      </c>
      <c r="S3913" s="574" t="s">
        <v>12341</v>
      </c>
      <c r="T3913" s="574" t="s">
        <v>13398</v>
      </c>
      <c r="U3913" s="574" t="s">
        <v>12540</v>
      </c>
      <c r="V3913" s="574" t="s">
        <v>13450</v>
      </c>
      <c r="W3913" s="575" t="s">
        <v>13451</v>
      </c>
      <c r="X3913" s="575" t="s">
        <v>13452</v>
      </c>
      <c r="Y3913" s="576" t="s">
        <v>13453</v>
      </c>
      <c r="Z3913" s="577" t="s">
        <v>13510</v>
      </c>
      <c r="AA3913" s="578" t="s">
        <v>13511</v>
      </c>
      <c r="AE3913"/>
    </row>
    <row r="3914" spans="1:31" s="563" customFormat="1">
      <c r="A3914"/>
      <c r="B3914"/>
      <c r="C3914" s="568">
        <v>2029</v>
      </c>
      <c r="D3914" s="569" t="s">
        <v>80</v>
      </c>
      <c r="E3914" s="569" t="s">
        <v>357</v>
      </c>
      <c r="F3914" s="573" t="s">
        <v>462</v>
      </c>
      <c r="G3914" s="569" t="s">
        <v>42</v>
      </c>
      <c r="H3914" s="569" t="s">
        <v>41</v>
      </c>
      <c r="I3914" s="575" t="s">
        <v>54</v>
      </c>
      <c r="J3914" s="569" t="s">
        <v>349</v>
      </c>
      <c r="K3914" s="569" t="s">
        <v>104</v>
      </c>
      <c r="L3914" s="570">
        <v>0.7</v>
      </c>
      <c r="M3914" s="571">
        <v>4.5331214408682543</v>
      </c>
      <c r="N3914" s="572">
        <v>467.52679709999995</v>
      </c>
      <c r="O3914" s="668" t="s">
        <v>151</v>
      </c>
      <c r="P3914" s="668" t="s">
        <v>349</v>
      </c>
      <c r="Q3914" s="574" t="s">
        <v>12305</v>
      </c>
      <c r="R3914" s="574" t="s">
        <v>12306</v>
      </c>
      <c r="S3914" s="574" t="s">
        <v>12341</v>
      </c>
      <c r="T3914" s="574" t="s">
        <v>13398</v>
      </c>
      <c r="U3914" s="574" t="s">
        <v>12346</v>
      </c>
      <c r="V3914" s="574" t="s">
        <v>12347</v>
      </c>
      <c r="W3914" s="575" t="s">
        <v>13512</v>
      </c>
      <c r="X3914" s="575" t="s">
        <v>13513</v>
      </c>
      <c r="Y3914" s="576" t="s">
        <v>13453</v>
      </c>
      <c r="Z3914" s="577" t="s">
        <v>13514</v>
      </c>
      <c r="AA3914" s="578" t="s">
        <v>13515</v>
      </c>
      <c r="AE3914"/>
    </row>
    <row r="3915" spans="1:31" s="563" customFormat="1">
      <c r="A3915"/>
      <c r="B3915"/>
      <c r="C3915" s="568">
        <v>2029</v>
      </c>
      <c r="D3915" s="569" t="s">
        <v>80</v>
      </c>
      <c r="E3915" s="569" t="s">
        <v>357</v>
      </c>
      <c r="F3915" s="573" t="s">
        <v>462</v>
      </c>
      <c r="G3915" s="569" t="s">
        <v>42</v>
      </c>
      <c r="H3915" s="569" t="s">
        <v>41</v>
      </c>
      <c r="I3915" s="575" t="s">
        <v>54</v>
      </c>
      <c r="J3915" s="569" t="s">
        <v>76</v>
      </c>
      <c r="K3915" s="569" t="s">
        <v>115</v>
      </c>
      <c r="L3915" s="570">
        <v>1</v>
      </c>
      <c r="M3915" s="571">
        <v>0.15337090120223487</v>
      </c>
      <c r="N3915" s="572">
        <v>64.765616914285715</v>
      </c>
      <c r="O3915" s="668" t="s">
        <v>151</v>
      </c>
      <c r="P3915" s="668" t="s">
        <v>76</v>
      </c>
      <c r="Q3915" s="574" t="s">
        <v>12385</v>
      </c>
      <c r="R3915" s="574" t="s">
        <v>12386</v>
      </c>
      <c r="S3915" s="574" t="s">
        <v>12349</v>
      </c>
      <c r="T3915" s="574" t="s">
        <v>13398</v>
      </c>
      <c r="U3915" s="574" t="s">
        <v>13456</v>
      </c>
      <c r="V3915" s="574" t="s">
        <v>13457</v>
      </c>
      <c r="W3915" s="575" t="s">
        <v>13451</v>
      </c>
      <c r="X3915" s="575" t="s">
        <v>13452</v>
      </c>
      <c r="Y3915" s="576" t="s">
        <v>13458</v>
      </c>
      <c r="Z3915" s="577" t="s">
        <v>13516</v>
      </c>
      <c r="AA3915" s="578" t="s">
        <v>13511</v>
      </c>
      <c r="AE3915"/>
    </row>
    <row r="3916" spans="1:31" s="563" customFormat="1">
      <c r="A3916"/>
      <c r="B3916"/>
      <c r="C3916" s="568">
        <v>2029</v>
      </c>
      <c r="D3916" s="569" t="s">
        <v>80</v>
      </c>
      <c r="E3916" s="569" t="s">
        <v>357</v>
      </c>
      <c r="F3916" s="573" t="s">
        <v>462</v>
      </c>
      <c r="G3916" s="569" t="s">
        <v>42</v>
      </c>
      <c r="H3916" s="569" t="s">
        <v>41</v>
      </c>
      <c r="I3916" s="575" t="s">
        <v>54</v>
      </c>
      <c r="J3916" s="569" t="s">
        <v>74</v>
      </c>
      <c r="K3916" s="569" t="s">
        <v>115</v>
      </c>
      <c r="L3916" s="570">
        <v>1</v>
      </c>
      <c r="M3916" s="571">
        <v>1.637201428414095</v>
      </c>
      <c r="N3916" s="572">
        <v>693.9173240816325</v>
      </c>
      <c r="O3916" s="668" t="s">
        <v>151</v>
      </c>
      <c r="P3916" s="668" t="s">
        <v>74</v>
      </c>
      <c r="Q3916" s="574" t="s">
        <v>12385</v>
      </c>
      <c r="R3916" s="574" t="s">
        <v>12386</v>
      </c>
      <c r="S3916" s="574" t="s">
        <v>12362</v>
      </c>
      <c r="T3916" s="574" t="s">
        <v>13398</v>
      </c>
      <c r="U3916" s="574" t="s">
        <v>13080</v>
      </c>
      <c r="V3916" s="574" t="s">
        <v>13081</v>
      </c>
      <c r="W3916" s="575" t="s">
        <v>13451</v>
      </c>
      <c r="X3916" s="575" t="s">
        <v>13452</v>
      </c>
      <c r="Y3916" s="576" t="s">
        <v>13463</v>
      </c>
      <c r="Z3916" s="577" t="s">
        <v>13517</v>
      </c>
      <c r="AA3916" s="578" t="s">
        <v>13511</v>
      </c>
      <c r="AE3916"/>
    </row>
    <row r="3917" spans="1:31" s="563" customFormat="1">
      <c r="A3917"/>
      <c r="B3917"/>
      <c r="C3917" s="568">
        <v>2029</v>
      </c>
      <c r="D3917" s="569" t="s">
        <v>80</v>
      </c>
      <c r="E3917" s="569" t="s">
        <v>357</v>
      </c>
      <c r="F3917" s="573" t="s">
        <v>462</v>
      </c>
      <c r="G3917" s="569" t="s">
        <v>42</v>
      </c>
      <c r="H3917" s="569" t="s">
        <v>41</v>
      </c>
      <c r="I3917" s="575" t="s">
        <v>54</v>
      </c>
      <c r="J3917" s="569" t="s">
        <v>71</v>
      </c>
      <c r="K3917" s="569" t="s">
        <v>115</v>
      </c>
      <c r="L3917" s="570">
        <v>0.5</v>
      </c>
      <c r="M3917" s="571">
        <v>1.1258134204602994</v>
      </c>
      <c r="N3917" s="572">
        <v>101.19627642857142</v>
      </c>
      <c r="O3917" s="668" t="s">
        <v>151</v>
      </c>
      <c r="P3917" s="668" t="s">
        <v>70</v>
      </c>
      <c r="Q3917" s="574" t="s">
        <v>12385</v>
      </c>
      <c r="R3917" s="574" t="s">
        <v>12386</v>
      </c>
      <c r="S3917" s="574" t="s">
        <v>12450</v>
      </c>
      <c r="T3917" s="574" t="s">
        <v>13398</v>
      </c>
      <c r="U3917" s="574" t="s">
        <v>13518</v>
      </c>
      <c r="V3917" s="574" t="s">
        <v>13519</v>
      </c>
      <c r="W3917" s="575" t="s">
        <v>13451</v>
      </c>
      <c r="X3917" s="575" t="s">
        <v>13452</v>
      </c>
      <c r="Y3917" s="576" t="s">
        <v>13520</v>
      </c>
      <c r="Z3917" s="577" t="s">
        <v>13521</v>
      </c>
      <c r="AA3917" s="578" t="s">
        <v>13511</v>
      </c>
      <c r="AE3917"/>
    </row>
    <row r="3918" spans="1:31" s="563" customFormat="1">
      <c r="A3918"/>
      <c r="B3918"/>
      <c r="C3918" s="568">
        <v>2029</v>
      </c>
      <c r="D3918" s="569" t="s">
        <v>80</v>
      </c>
      <c r="E3918" s="569" t="s">
        <v>357</v>
      </c>
      <c r="F3918" s="573" t="s">
        <v>462</v>
      </c>
      <c r="G3918" s="569" t="s">
        <v>42</v>
      </c>
      <c r="H3918" s="569" t="s">
        <v>41</v>
      </c>
      <c r="I3918" s="575" t="s">
        <v>54</v>
      </c>
      <c r="J3918" s="569" t="s">
        <v>71</v>
      </c>
      <c r="K3918" s="569" t="s">
        <v>86</v>
      </c>
      <c r="L3918" s="570">
        <v>0.5</v>
      </c>
      <c r="M3918" s="571">
        <v>1.1258134204602994</v>
      </c>
      <c r="N3918" s="572">
        <v>101.19627642857142</v>
      </c>
      <c r="O3918" s="668" t="s">
        <v>151</v>
      </c>
      <c r="P3918" s="668" t="s">
        <v>70</v>
      </c>
      <c r="Q3918" s="574" t="s">
        <v>13331</v>
      </c>
      <c r="R3918" s="574" t="s">
        <v>13522</v>
      </c>
      <c r="S3918" s="574" t="s">
        <v>12450</v>
      </c>
      <c r="T3918" s="574" t="s">
        <v>13398</v>
      </c>
      <c r="U3918" s="574" t="s">
        <v>13333</v>
      </c>
      <c r="V3918" s="574" t="s">
        <v>13523</v>
      </c>
      <c r="W3918" s="575" t="s">
        <v>13524</v>
      </c>
      <c r="X3918" s="575" t="s">
        <v>13525</v>
      </c>
      <c r="Y3918" s="576" t="s">
        <v>13520</v>
      </c>
      <c r="Z3918" s="577" t="s">
        <v>13526</v>
      </c>
      <c r="AA3918" s="578" t="s">
        <v>13527</v>
      </c>
      <c r="AE3918"/>
    </row>
    <row r="3919" spans="1:31" s="563" customFormat="1">
      <c r="A3919"/>
      <c r="B3919"/>
      <c r="C3919" s="568">
        <v>2029</v>
      </c>
      <c r="D3919" s="569" t="s">
        <v>80</v>
      </c>
      <c r="E3919" s="569" t="s">
        <v>357</v>
      </c>
      <c r="F3919" s="573" t="s">
        <v>462</v>
      </c>
      <c r="G3919" s="569" t="s">
        <v>42</v>
      </c>
      <c r="H3919" s="569" t="s">
        <v>41</v>
      </c>
      <c r="I3919" s="575" t="s">
        <v>54</v>
      </c>
      <c r="J3919" s="569" t="s">
        <v>351</v>
      </c>
      <c r="K3919" s="569" t="s">
        <v>100</v>
      </c>
      <c r="L3919" s="570">
        <v>1</v>
      </c>
      <c r="M3919" s="571">
        <v>9.5588192659719589</v>
      </c>
      <c r="N3919" s="572">
        <v>43.177077942857139</v>
      </c>
      <c r="O3919" s="668" t="s">
        <v>151</v>
      </c>
      <c r="P3919" s="668" t="s">
        <v>351</v>
      </c>
      <c r="Q3919" s="574" t="s">
        <v>12370</v>
      </c>
      <c r="R3919" s="574" t="s">
        <v>12371</v>
      </c>
      <c r="S3919" s="574" t="s">
        <v>12372</v>
      </c>
      <c r="T3919" s="574" t="s">
        <v>13398</v>
      </c>
      <c r="U3919" s="574" t="s">
        <v>12373</v>
      </c>
      <c r="V3919" s="574" t="s">
        <v>12374</v>
      </c>
      <c r="W3919" s="575" t="s">
        <v>13467</v>
      </c>
      <c r="X3919" s="575" t="s">
        <v>13468</v>
      </c>
      <c r="Y3919" s="576" t="s">
        <v>13469</v>
      </c>
      <c r="Z3919" s="577" t="s">
        <v>13528</v>
      </c>
      <c r="AA3919" s="578" t="s">
        <v>13505</v>
      </c>
      <c r="AE3919"/>
    </row>
    <row r="3920" spans="1:31" s="563" customFormat="1">
      <c r="A3920"/>
      <c r="B3920"/>
      <c r="C3920" s="568">
        <v>2029</v>
      </c>
      <c r="D3920" s="569" t="s">
        <v>80</v>
      </c>
      <c r="E3920" s="569" t="s">
        <v>357</v>
      </c>
      <c r="F3920" s="573" t="s">
        <v>462</v>
      </c>
      <c r="G3920" s="569" t="s">
        <v>42</v>
      </c>
      <c r="H3920" s="569" t="s">
        <v>41</v>
      </c>
      <c r="I3920" s="575" t="s">
        <v>54</v>
      </c>
      <c r="J3920" s="569" t="s">
        <v>67</v>
      </c>
      <c r="K3920" s="569" t="s">
        <v>81</v>
      </c>
      <c r="L3920" s="570">
        <v>1</v>
      </c>
      <c r="M3920" s="571">
        <v>11.473057929909469</v>
      </c>
      <c r="N3920" s="572">
        <v>53.378255698587132</v>
      </c>
      <c r="O3920" s="668" t="s">
        <v>382</v>
      </c>
      <c r="P3920" s="668" t="s">
        <v>67</v>
      </c>
      <c r="Q3920" s="574" t="s">
        <v>12313</v>
      </c>
      <c r="R3920" s="574" t="s">
        <v>12314</v>
      </c>
      <c r="S3920" s="574" t="s">
        <v>12380</v>
      </c>
      <c r="T3920" s="574" t="s">
        <v>13398</v>
      </c>
      <c r="U3920" s="574" t="s">
        <v>12381</v>
      </c>
      <c r="V3920" s="574" t="s">
        <v>12382</v>
      </c>
      <c r="W3920" s="575" t="s">
        <v>13439</v>
      </c>
      <c r="X3920" s="575" t="s">
        <v>13440</v>
      </c>
      <c r="Y3920" s="576" t="s">
        <v>13472</v>
      </c>
      <c r="Z3920" s="577" t="s">
        <v>13529</v>
      </c>
      <c r="AA3920" s="578" t="s">
        <v>13507</v>
      </c>
      <c r="AE3920"/>
    </row>
    <row r="3921" spans="1:31" s="563" customFormat="1">
      <c r="A3921"/>
      <c r="B3921"/>
      <c r="C3921" s="568">
        <v>2029</v>
      </c>
      <c r="D3921" s="569" t="s">
        <v>80</v>
      </c>
      <c r="E3921" s="569" t="s">
        <v>357</v>
      </c>
      <c r="F3921" s="573" t="s">
        <v>462</v>
      </c>
      <c r="G3921" s="569" t="s">
        <v>42</v>
      </c>
      <c r="H3921" s="569" t="s">
        <v>41</v>
      </c>
      <c r="I3921" s="575" t="s">
        <v>54</v>
      </c>
      <c r="J3921" s="569" t="s">
        <v>66</v>
      </c>
      <c r="K3921" s="569" t="s">
        <v>310</v>
      </c>
      <c r="L3921" s="570">
        <v>1</v>
      </c>
      <c r="M3921" s="571">
        <v>32.716098092161502</v>
      </c>
      <c r="N3921" s="572">
        <v>1423.4201519623234</v>
      </c>
      <c r="O3921" s="668" t="s">
        <v>381</v>
      </c>
      <c r="P3921" s="668" t="s">
        <v>66</v>
      </c>
      <c r="Q3921" s="574" t="s">
        <v>12395</v>
      </c>
      <c r="R3921" s="574" t="s">
        <v>12396</v>
      </c>
      <c r="S3921" s="574" t="s">
        <v>12387</v>
      </c>
      <c r="T3921" s="574" t="s">
        <v>13398</v>
      </c>
      <c r="U3921" s="574" t="s">
        <v>12397</v>
      </c>
      <c r="V3921" s="574" t="s">
        <v>12398</v>
      </c>
      <c r="W3921" s="575" t="s">
        <v>13476</v>
      </c>
      <c r="X3921" s="575" t="s">
        <v>13477</v>
      </c>
      <c r="Y3921" s="576" t="s">
        <v>13474</v>
      </c>
      <c r="Z3921" s="577" t="s">
        <v>13530</v>
      </c>
      <c r="AA3921" s="578" t="s">
        <v>13531</v>
      </c>
      <c r="AE3921"/>
    </row>
    <row r="3922" spans="1:31" s="563" customFormat="1">
      <c r="A3922"/>
      <c r="B3922"/>
      <c r="C3922" s="568">
        <v>2029</v>
      </c>
      <c r="D3922" s="569" t="s">
        <v>80</v>
      </c>
      <c r="E3922" s="569" t="s">
        <v>357</v>
      </c>
      <c r="F3922" s="573" t="s">
        <v>462</v>
      </c>
      <c r="G3922" s="569" t="s">
        <v>42</v>
      </c>
      <c r="H3922" s="569" t="s">
        <v>41</v>
      </c>
      <c r="I3922" s="575" t="s">
        <v>54</v>
      </c>
      <c r="J3922" s="569" t="s">
        <v>348</v>
      </c>
      <c r="K3922" s="569" t="s">
        <v>115</v>
      </c>
      <c r="L3922" s="570">
        <v>0.6</v>
      </c>
      <c r="M3922" s="571">
        <v>6.9186680811865253</v>
      </c>
      <c r="N3922" s="572">
        <v>712.42178605714287</v>
      </c>
      <c r="O3922" s="668" t="s">
        <v>151</v>
      </c>
      <c r="P3922" s="668" t="s">
        <v>348</v>
      </c>
      <c r="Q3922" s="574" t="s">
        <v>12385</v>
      </c>
      <c r="R3922" s="574" t="s">
        <v>12386</v>
      </c>
      <c r="S3922" s="574" t="s">
        <v>12411</v>
      </c>
      <c r="T3922" s="574" t="s">
        <v>13398</v>
      </c>
      <c r="U3922" s="574" t="s">
        <v>13480</v>
      </c>
      <c r="V3922" s="574" t="s">
        <v>13481</v>
      </c>
      <c r="W3922" s="575" t="s">
        <v>13451</v>
      </c>
      <c r="X3922" s="575" t="s">
        <v>13452</v>
      </c>
      <c r="Y3922" s="576" t="s">
        <v>13482</v>
      </c>
      <c r="Z3922" s="577" t="s">
        <v>13532</v>
      </c>
      <c r="AA3922" s="578" t="s">
        <v>13511</v>
      </c>
      <c r="AE3922"/>
    </row>
    <row r="3923" spans="1:31" s="563" customFormat="1">
      <c r="A3923"/>
      <c r="B3923"/>
      <c r="C3923" s="568">
        <v>2029</v>
      </c>
      <c r="D3923" s="569" t="s">
        <v>80</v>
      </c>
      <c r="E3923" s="569" t="s">
        <v>357</v>
      </c>
      <c r="F3923" s="573" t="s">
        <v>462</v>
      </c>
      <c r="G3923" s="569" t="s">
        <v>42</v>
      </c>
      <c r="H3923" s="569" t="s">
        <v>41</v>
      </c>
      <c r="I3923" s="575" t="s">
        <v>54</v>
      </c>
      <c r="J3923" s="569" t="s">
        <v>348</v>
      </c>
      <c r="K3923" s="569" t="s">
        <v>111</v>
      </c>
      <c r="L3923" s="570">
        <v>0.4</v>
      </c>
      <c r="M3923" s="571">
        <v>4.6124453874576838</v>
      </c>
      <c r="N3923" s="572">
        <v>474.94785737142854</v>
      </c>
      <c r="O3923" s="668" t="s">
        <v>151</v>
      </c>
      <c r="P3923" s="668" t="s">
        <v>348</v>
      </c>
      <c r="Q3923" s="574" t="s">
        <v>12354</v>
      </c>
      <c r="R3923" s="574" t="s">
        <v>12355</v>
      </c>
      <c r="S3923" s="574" t="s">
        <v>12411</v>
      </c>
      <c r="T3923" s="574" t="s">
        <v>13398</v>
      </c>
      <c r="U3923" s="574" t="s">
        <v>13533</v>
      </c>
      <c r="V3923" s="574" t="s">
        <v>13534</v>
      </c>
      <c r="W3923" s="575" t="s">
        <v>13416</v>
      </c>
      <c r="X3923" s="575" t="s">
        <v>13417</v>
      </c>
      <c r="Y3923" s="576" t="s">
        <v>13482</v>
      </c>
      <c r="Z3923" s="577" t="s">
        <v>13535</v>
      </c>
      <c r="AA3923" s="578" t="s">
        <v>13496</v>
      </c>
      <c r="AE3923"/>
    </row>
    <row r="3924" spans="1:31" s="563" customFormat="1">
      <c r="A3924"/>
      <c r="B3924"/>
      <c r="C3924" s="568">
        <v>2029</v>
      </c>
      <c r="D3924" s="569" t="s">
        <v>80</v>
      </c>
      <c r="E3924" s="569" t="s">
        <v>338</v>
      </c>
      <c r="F3924" s="573" t="s">
        <v>141</v>
      </c>
      <c r="G3924" s="569" t="s">
        <v>42</v>
      </c>
      <c r="H3924" s="569" t="s">
        <v>41</v>
      </c>
      <c r="I3924" s="575" t="s">
        <v>54</v>
      </c>
      <c r="J3924" s="569" t="s">
        <v>352</v>
      </c>
      <c r="K3924" s="569" t="s">
        <v>106</v>
      </c>
      <c r="L3924" s="570">
        <v>0.4</v>
      </c>
      <c r="M3924" s="571">
        <v>8.0985103086972963</v>
      </c>
      <c r="N3924" s="572">
        <v>377.29578666666663</v>
      </c>
      <c r="O3924" s="668" t="s">
        <v>151</v>
      </c>
      <c r="P3924" s="668" t="s">
        <v>352</v>
      </c>
      <c r="Q3924" s="574" t="s">
        <v>12257</v>
      </c>
      <c r="R3924" s="574" t="s">
        <v>12493</v>
      </c>
      <c r="S3924" s="574" t="s">
        <v>12230</v>
      </c>
      <c r="T3924" s="574" t="s">
        <v>13398</v>
      </c>
      <c r="U3924" s="574" t="s">
        <v>12680</v>
      </c>
      <c r="V3924" s="574" t="s">
        <v>12681</v>
      </c>
      <c r="W3924" s="575" t="s">
        <v>13399</v>
      </c>
      <c r="X3924" s="575" t="s">
        <v>13536</v>
      </c>
      <c r="Y3924" s="576" t="s">
        <v>13401</v>
      </c>
      <c r="Z3924" s="577" t="s">
        <v>13537</v>
      </c>
      <c r="AA3924" s="578" t="s">
        <v>13538</v>
      </c>
      <c r="AE3924"/>
    </row>
    <row r="3925" spans="1:31" s="563" customFormat="1">
      <c r="A3925"/>
      <c r="B3925"/>
      <c r="C3925" s="568">
        <v>2029</v>
      </c>
      <c r="D3925" s="569" t="s">
        <v>80</v>
      </c>
      <c r="E3925" s="569" t="s">
        <v>338</v>
      </c>
      <c r="F3925" s="573" t="s">
        <v>141</v>
      </c>
      <c r="G3925" s="569" t="s">
        <v>42</v>
      </c>
      <c r="H3925" s="569" t="s">
        <v>41</v>
      </c>
      <c r="I3925" s="575" t="s">
        <v>54</v>
      </c>
      <c r="J3925" s="569" t="s">
        <v>352</v>
      </c>
      <c r="K3925" s="569" t="s">
        <v>346</v>
      </c>
      <c r="L3925" s="570">
        <v>0.6</v>
      </c>
      <c r="M3925" s="571">
        <v>12.147765463045944</v>
      </c>
      <c r="N3925" s="572">
        <v>565.94367999999997</v>
      </c>
      <c r="O3925" s="668" t="s">
        <v>151</v>
      </c>
      <c r="P3925" s="668" t="s">
        <v>352</v>
      </c>
      <c r="Q3925" s="574" t="s">
        <v>12228</v>
      </c>
      <c r="R3925" s="574" t="s">
        <v>12478</v>
      </c>
      <c r="S3925" s="574" t="s">
        <v>12230</v>
      </c>
      <c r="T3925" s="574" t="s">
        <v>13398</v>
      </c>
      <c r="U3925" s="574" t="s">
        <v>12232</v>
      </c>
      <c r="V3925" s="574" t="s">
        <v>12479</v>
      </c>
      <c r="W3925" s="575" t="s">
        <v>13404</v>
      </c>
      <c r="X3925" s="575" t="s">
        <v>13539</v>
      </c>
      <c r="Y3925" s="576" t="s">
        <v>13401</v>
      </c>
      <c r="Z3925" s="577" t="s">
        <v>13540</v>
      </c>
      <c r="AA3925" s="578" t="s">
        <v>13541</v>
      </c>
      <c r="AE3925"/>
    </row>
    <row r="3926" spans="1:31" s="563" customFormat="1">
      <c r="A3926"/>
      <c r="B3926"/>
      <c r="C3926" s="568">
        <v>2029</v>
      </c>
      <c r="D3926" s="569" t="s">
        <v>80</v>
      </c>
      <c r="E3926" s="569" t="s">
        <v>338</v>
      </c>
      <c r="F3926" s="573" t="s">
        <v>141</v>
      </c>
      <c r="G3926" s="569" t="s">
        <v>42</v>
      </c>
      <c r="H3926" s="569" t="s">
        <v>41</v>
      </c>
      <c r="I3926" s="575" t="s">
        <v>54</v>
      </c>
      <c r="J3926" s="569" t="s">
        <v>116</v>
      </c>
      <c r="K3926" s="569" t="s">
        <v>90</v>
      </c>
      <c r="L3926" s="570">
        <v>1</v>
      </c>
      <c r="M3926" s="571">
        <v>13.533684894049776</v>
      </c>
      <c r="N3926" s="572">
        <v>67.019646315789473</v>
      </c>
      <c r="O3926" s="668" t="s">
        <v>382</v>
      </c>
      <c r="P3926" s="668" t="s">
        <v>116</v>
      </c>
      <c r="Q3926" s="574" t="s">
        <v>12239</v>
      </c>
      <c r="R3926" s="574" t="s">
        <v>12483</v>
      </c>
      <c r="S3926" s="574" t="s">
        <v>12241</v>
      </c>
      <c r="T3926" s="574" t="s">
        <v>13398</v>
      </c>
      <c r="U3926" s="574" t="s">
        <v>12242</v>
      </c>
      <c r="V3926" s="574" t="s">
        <v>12484</v>
      </c>
      <c r="W3926" s="575" t="s">
        <v>13408</v>
      </c>
      <c r="X3926" s="575" t="s">
        <v>13542</v>
      </c>
      <c r="Y3926" s="576" t="s">
        <v>13410</v>
      </c>
      <c r="Z3926" s="577" t="s">
        <v>13543</v>
      </c>
      <c r="AA3926" s="578" t="s">
        <v>13544</v>
      </c>
      <c r="AE3926"/>
    </row>
    <row r="3927" spans="1:31" s="563" customFormat="1">
      <c r="A3927"/>
      <c r="B3927"/>
      <c r="C3927" s="568">
        <v>2029</v>
      </c>
      <c r="D3927" s="569" t="s">
        <v>80</v>
      </c>
      <c r="E3927" s="569" t="s">
        <v>338</v>
      </c>
      <c r="F3927" s="573" t="s">
        <v>141</v>
      </c>
      <c r="G3927" s="569" t="s">
        <v>42</v>
      </c>
      <c r="H3927" s="569" t="s">
        <v>41</v>
      </c>
      <c r="I3927" s="575" t="s">
        <v>54</v>
      </c>
      <c r="J3927" s="569" t="s">
        <v>109</v>
      </c>
      <c r="K3927" s="569" t="s">
        <v>90</v>
      </c>
      <c r="L3927" s="570">
        <v>1</v>
      </c>
      <c r="M3927" s="571">
        <v>31.619834103265525</v>
      </c>
      <c r="N3927" s="572">
        <v>1340.3929263157895</v>
      </c>
      <c r="O3927" s="668" t="s">
        <v>381</v>
      </c>
      <c r="P3927" s="668" t="s">
        <v>109</v>
      </c>
      <c r="Q3927" s="574" t="s">
        <v>12239</v>
      </c>
      <c r="R3927" s="574" t="s">
        <v>12483</v>
      </c>
      <c r="S3927" s="574" t="s">
        <v>12259</v>
      </c>
      <c r="T3927" s="574" t="s">
        <v>13398</v>
      </c>
      <c r="U3927" s="574" t="s">
        <v>13030</v>
      </c>
      <c r="V3927" s="574" t="s">
        <v>13545</v>
      </c>
      <c r="W3927" s="575" t="s">
        <v>13408</v>
      </c>
      <c r="X3927" s="575" t="s">
        <v>13542</v>
      </c>
      <c r="Y3927" s="576" t="s">
        <v>13413</v>
      </c>
      <c r="Z3927" s="577" t="s">
        <v>13546</v>
      </c>
      <c r="AA3927" s="578" t="s">
        <v>13544</v>
      </c>
      <c r="AE3927"/>
    </row>
    <row r="3928" spans="1:31" s="563" customFormat="1">
      <c r="A3928"/>
      <c r="B3928"/>
      <c r="C3928" s="568">
        <v>2029</v>
      </c>
      <c r="D3928" s="569" t="s">
        <v>80</v>
      </c>
      <c r="E3928" s="569" t="s">
        <v>338</v>
      </c>
      <c r="F3928" s="573" t="s">
        <v>141</v>
      </c>
      <c r="G3928" s="569" t="s">
        <v>42</v>
      </c>
      <c r="H3928" s="569" t="s">
        <v>41</v>
      </c>
      <c r="I3928" s="575" t="s">
        <v>54</v>
      </c>
      <c r="J3928" s="569" t="s">
        <v>350</v>
      </c>
      <c r="K3928" s="569" t="s">
        <v>272</v>
      </c>
      <c r="L3928" s="570">
        <v>0.3</v>
      </c>
      <c r="M3928" s="571">
        <v>4.9637154370152023</v>
      </c>
      <c r="N3928" s="572">
        <v>679.13241599999992</v>
      </c>
      <c r="O3928" s="668" t="s">
        <v>151</v>
      </c>
      <c r="P3928" s="668" t="s">
        <v>350</v>
      </c>
      <c r="Q3928" s="574" t="s">
        <v>13421</v>
      </c>
      <c r="R3928" s="574" t="s">
        <v>13547</v>
      </c>
      <c r="S3928" s="574" t="s">
        <v>12269</v>
      </c>
      <c r="T3928" s="574" t="s">
        <v>13398</v>
      </c>
      <c r="U3928" s="574" t="s">
        <v>13548</v>
      </c>
      <c r="V3928" s="574" t="s">
        <v>13549</v>
      </c>
      <c r="W3928" s="575" t="s">
        <v>13425</v>
      </c>
      <c r="X3928" s="575" t="s">
        <v>13550</v>
      </c>
      <c r="Y3928" s="576" t="s">
        <v>13418</v>
      </c>
      <c r="Z3928" s="577" t="s">
        <v>13551</v>
      </c>
      <c r="AA3928" s="578" t="s">
        <v>13552</v>
      </c>
      <c r="AE3928"/>
    </row>
    <row r="3929" spans="1:31" s="563" customFormat="1">
      <c r="A3929"/>
      <c r="B3929"/>
      <c r="C3929" s="568">
        <v>2029</v>
      </c>
      <c r="D3929" s="569" t="s">
        <v>80</v>
      </c>
      <c r="E3929" s="569" t="s">
        <v>338</v>
      </c>
      <c r="F3929" s="573" t="s">
        <v>141</v>
      </c>
      <c r="G3929" s="569" t="s">
        <v>42</v>
      </c>
      <c r="H3929" s="569" t="s">
        <v>41</v>
      </c>
      <c r="I3929" s="575" t="s">
        <v>54</v>
      </c>
      <c r="J3929" s="569" t="s">
        <v>350</v>
      </c>
      <c r="K3929" s="569" t="s">
        <v>111</v>
      </c>
      <c r="L3929" s="570">
        <v>0.7</v>
      </c>
      <c r="M3929" s="571">
        <v>11.582002686368803</v>
      </c>
      <c r="N3929" s="572">
        <v>1584.6423039999997</v>
      </c>
      <c r="O3929" s="668" t="s">
        <v>151</v>
      </c>
      <c r="P3929" s="668" t="s">
        <v>350</v>
      </c>
      <c r="Q3929" s="574" t="s">
        <v>12354</v>
      </c>
      <c r="R3929" s="574" t="s">
        <v>12551</v>
      </c>
      <c r="S3929" s="574" t="s">
        <v>12269</v>
      </c>
      <c r="T3929" s="574" t="s">
        <v>13398</v>
      </c>
      <c r="U3929" s="574" t="s">
        <v>12704</v>
      </c>
      <c r="V3929" s="574" t="s">
        <v>12705</v>
      </c>
      <c r="W3929" s="575" t="s">
        <v>13416</v>
      </c>
      <c r="X3929" s="575" t="s">
        <v>13553</v>
      </c>
      <c r="Y3929" s="576" t="s">
        <v>13418</v>
      </c>
      <c r="Z3929" s="577" t="s">
        <v>13554</v>
      </c>
      <c r="AA3929" s="578" t="s">
        <v>13555</v>
      </c>
      <c r="AE3929"/>
    </row>
    <row r="3930" spans="1:31" s="563" customFormat="1">
      <c r="A3930"/>
      <c r="B3930"/>
      <c r="C3930" s="568">
        <v>2029</v>
      </c>
      <c r="D3930" s="569" t="s">
        <v>80</v>
      </c>
      <c r="E3930" s="569" t="s">
        <v>338</v>
      </c>
      <c r="F3930" s="573" t="s">
        <v>141</v>
      </c>
      <c r="G3930" s="569" t="s">
        <v>42</v>
      </c>
      <c r="H3930" s="569" t="s">
        <v>41</v>
      </c>
      <c r="I3930" s="575" t="s">
        <v>54</v>
      </c>
      <c r="J3930" s="569" t="s">
        <v>99</v>
      </c>
      <c r="K3930" s="569" t="s">
        <v>477</v>
      </c>
      <c r="L3930" s="570">
        <v>0.6</v>
      </c>
      <c r="M3930" s="571">
        <v>2.6244952946220996</v>
      </c>
      <c r="N3930" s="572">
        <v>1528.0479359999995</v>
      </c>
      <c r="O3930" s="668" t="s">
        <v>151</v>
      </c>
      <c r="P3930" s="668" t="s">
        <v>99</v>
      </c>
      <c r="Q3930" s="574" t="s">
        <v>13556</v>
      </c>
      <c r="R3930" s="574" t="s">
        <v>13557</v>
      </c>
      <c r="S3930" s="574" t="s">
        <v>12279</v>
      </c>
      <c r="T3930" s="574" t="s">
        <v>13398</v>
      </c>
      <c r="U3930" s="574" t="s">
        <v>13558</v>
      </c>
      <c r="V3930" s="574" t="s">
        <v>13559</v>
      </c>
      <c r="W3930" s="575" t="s">
        <v>13560</v>
      </c>
      <c r="X3930" s="575" t="s">
        <v>13561</v>
      </c>
      <c r="Y3930" s="576" t="s">
        <v>13427</v>
      </c>
      <c r="Z3930" s="577" t="s">
        <v>13562</v>
      </c>
      <c r="AA3930" s="578" t="s">
        <v>13563</v>
      </c>
      <c r="AE3930"/>
    </row>
    <row r="3931" spans="1:31" s="563" customFormat="1">
      <c r="A3931"/>
      <c r="B3931"/>
      <c r="C3931" s="568">
        <v>2029</v>
      </c>
      <c r="D3931" s="569" t="s">
        <v>80</v>
      </c>
      <c r="E3931" s="569" t="s">
        <v>338</v>
      </c>
      <c r="F3931" s="573" t="s">
        <v>141</v>
      </c>
      <c r="G3931" s="569" t="s">
        <v>42</v>
      </c>
      <c r="H3931" s="569" t="s">
        <v>41</v>
      </c>
      <c r="I3931" s="575" t="s">
        <v>54</v>
      </c>
      <c r="J3931" s="569" t="s">
        <v>99</v>
      </c>
      <c r="K3931" s="569" t="s">
        <v>272</v>
      </c>
      <c r="L3931" s="570">
        <v>0.05</v>
      </c>
      <c r="M3931" s="571">
        <v>0.21870794121850828</v>
      </c>
      <c r="N3931" s="572">
        <v>127.33732799999997</v>
      </c>
      <c r="O3931" s="668" t="s">
        <v>151</v>
      </c>
      <c r="P3931" s="668" t="s">
        <v>99</v>
      </c>
      <c r="Q3931" s="574" t="s">
        <v>13421</v>
      </c>
      <c r="R3931" s="574" t="s">
        <v>13547</v>
      </c>
      <c r="S3931" s="574" t="s">
        <v>12279</v>
      </c>
      <c r="T3931" s="574" t="s">
        <v>13398</v>
      </c>
      <c r="U3931" s="574" t="s">
        <v>13423</v>
      </c>
      <c r="V3931" s="574" t="s">
        <v>13564</v>
      </c>
      <c r="W3931" s="575" t="s">
        <v>13425</v>
      </c>
      <c r="X3931" s="575" t="s">
        <v>13550</v>
      </c>
      <c r="Y3931" s="576" t="s">
        <v>13427</v>
      </c>
      <c r="Z3931" s="577" t="s">
        <v>13565</v>
      </c>
      <c r="AA3931" s="578" t="s">
        <v>13552</v>
      </c>
      <c r="AE3931"/>
    </row>
    <row r="3932" spans="1:31" s="563" customFormat="1">
      <c r="A3932"/>
      <c r="B3932"/>
      <c r="C3932" s="568">
        <v>2029</v>
      </c>
      <c r="D3932" s="569" t="s">
        <v>80</v>
      </c>
      <c r="E3932" s="569" t="s">
        <v>338</v>
      </c>
      <c r="F3932" s="573" t="s">
        <v>141</v>
      </c>
      <c r="G3932" s="569" t="s">
        <v>42</v>
      </c>
      <c r="H3932" s="569" t="s">
        <v>41</v>
      </c>
      <c r="I3932" s="575" t="s">
        <v>54</v>
      </c>
      <c r="J3932" s="569" t="s">
        <v>99</v>
      </c>
      <c r="K3932" s="569" t="s">
        <v>346</v>
      </c>
      <c r="L3932" s="570">
        <v>0.35</v>
      </c>
      <c r="M3932" s="571">
        <v>1.5309555885295578</v>
      </c>
      <c r="N3932" s="572">
        <v>891.3612959999997</v>
      </c>
      <c r="O3932" s="668" t="s">
        <v>151</v>
      </c>
      <c r="P3932" s="668" t="s">
        <v>99</v>
      </c>
      <c r="Q3932" s="574" t="s">
        <v>12228</v>
      </c>
      <c r="R3932" s="574" t="s">
        <v>12478</v>
      </c>
      <c r="S3932" s="574" t="s">
        <v>12279</v>
      </c>
      <c r="T3932" s="574" t="s">
        <v>13398</v>
      </c>
      <c r="U3932" s="574" t="s">
        <v>13430</v>
      </c>
      <c r="V3932" s="574" t="s">
        <v>13566</v>
      </c>
      <c r="W3932" s="575" t="s">
        <v>13404</v>
      </c>
      <c r="X3932" s="575" t="s">
        <v>13539</v>
      </c>
      <c r="Y3932" s="576" t="s">
        <v>13427</v>
      </c>
      <c r="Z3932" s="577" t="s">
        <v>13567</v>
      </c>
      <c r="AA3932" s="578" t="s">
        <v>13541</v>
      </c>
      <c r="AE3932"/>
    </row>
    <row r="3933" spans="1:31" s="563" customFormat="1">
      <c r="A3933"/>
      <c r="B3933"/>
      <c r="C3933" s="568">
        <v>2029</v>
      </c>
      <c r="D3933" s="569" t="s">
        <v>80</v>
      </c>
      <c r="E3933" s="569" t="s">
        <v>338</v>
      </c>
      <c r="F3933" s="573" t="s">
        <v>141</v>
      </c>
      <c r="G3933" s="569" t="s">
        <v>42</v>
      </c>
      <c r="H3933" s="569" t="s">
        <v>41</v>
      </c>
      <c r="I3933" s="575" t="s">
        <v>54</v>
      </c>
      <c r="J3933" s="569" t="s">
        <v>96</v>
      </c>
      <c r="K3933" s="569" t="s">
        <v>473</v>
      </c>
      <c r="L3933" s="570">
        <v>0.3</v>
      </c>
      <c r="M3933" s="571">
        <v>7.2775995914283978E-2</v>
      </c>
      <c r="N3933" s="572">
        <v>169.78310399999998</v>
      </c>
      <c r="O3933" s="668" t="s">
        <v>151</v>
      </c>
      <c r="P3933" s="668" t="s">
        <v>96</v>
      </c>
      <c r="Q3933" s="574" t="s">
        <v>13568</v>
      </c>
      <c r="R3933" s="574" t="s">
        <v>13569</v>
      </c>
      <c r="S3933" s="574" t="s">
        <v>12287</v>
      </c>
      <c r="T3933" s="574" t="s">
        <v>13398</v>
      </c>
      <c r="U3933" s="574" t="s">
        <v>13570</v>
      </c>
      <c r="V3933" s="574" t="s">
        <v>13571</v>
      </c>
      <c r="W3933" s="575" t="s">
        <v>13572</v>
      </c>
      <c r="X3933" s="575" t="s">
        <v>13573</v>
      </c>
      <c r="Y3933" s="576" t="s">
        <v>13435</v>
      </c>
      <c r="Z3933" s="577" t="s">
        <v>13574</v>
      </c>
      <c r="AA3933" s="578" t="s">
        <v>13575</v>
      </c>
      <c r="AE3933"/>
    </row>
    <row r="3934" spans="1:31" s="563" customFormat="1">
      <c r="A3934"/>
      <c r="B3934"/>
      <c r="C3934" s="568">
        <v>2029</v>
      </c>
      <c r="D3934" s="569" t="s">
        <v>80</v>
      </c>
      <c r="E3934" s="569" t="s">
        <v>338</v>
      </c>
      <c r="F3934" s="573" t="s">
        <v>141</v>
      </c>
      <c r="G3934" s="569" t="s">
        <v>42</v>
      </c>
      <c r="H3934" s="569" t="s">
        <v>41</v>
      </c>
      <c r="I3934" s="575" t="s">
        <v>54</v>
      </c>
      <c r="J3934" s="569" t="s">
        <v>96</v>
      </c>
      <c r="K3934" s="569" t="s">
        <v>346</v>
      </c>
      <c r="L3934" s="570">
        <v>0.7</v>
      </c>
      <c r="M3934" s="571">
        <v>0.16981065713332927</v>
      </c>
      <c r="N3934" s="572">
        <v>396.16057599999993</v>
      </c>
      <c r="O3934" s="668" t="s">
        <v>151</v>
      </c>
      <c r="P3934" s="668" t="s">
        <v>96</v>
      </c>
      <c r="Q3934" s="574" t="s">
        <v>12228</v>
      </c>
      <c r="R3934" s="574" t="s">
        <v>12478</v>
      </c>
      <c r="S3934" s="574" t="s">
        <v>12287</v>
      </c>
      <c r="T3934" s="574" t="s">
        <v>13398</v>
      </c>
      <c r="U3934" s="574" t="s">
        <v>13433</v>
      </c>
      <c r="V3934" s="574" t="s">
        <v>13576</v>
      </c>
      <c r="W3934" s="575" t="s">
        <v>13404</v>
      </c>
      <c r="X3934" s="575" t="s">
        <v>13539</v>
      </c>
      <c r="Y3934" s="576" t="s">
        <v>13435</v>
      </c>
      <c r="Z3934" s="577" t="s">
        <v>13577</v>
      </c>
      <c r="AA3934" s="578" t="s">
        <v>13541</v>
      </c>
      <c r="AE3934"/>
    </row>
    <row r="3935" spans="1:31" s="563" customFormat="1">
      <c r="A3935"/>
      <c r="B3935"/>
      <c r="C3935" s="568">
        <v>2029</v>
      </c>
      <c r="D3935" s="569" t="s">
        <v>80</v>
      </c>
      <c r="E3935" s="569" t="s">
        <v>338</v>
      </c>
      <c r="F3935" s="573" t="s">
        <v>141</v>
      </c>
      <c r="G3935" s="569" t="s">
        <v>42</v>
      </c>
      <c r="H3935" s="569" t="s">
        <v>41</v>
      </c>
      <c r="I3935" s="575" t="s">
        <v>54</v>
      </c>
      <c r="J3935" s="569" t="s">
        <v>87</v>
      </c>
      <c r="K3935" s="569" t="s">
        <v>106</v>
      </c>
      <c r="L3935" s="570">
        <v>1</v>
      </c>
      <c r="M3935" s="571">
        <v>25.209895932725754</v>
      </c>
      <c r="N3935" s="572">
        <v>1273.3732799999996</v>
      </c>
      <c r="O3935" s="668" t="s">
        <v>151</v>
      </c>
      <c r="P3935" s="668" t="s">
        <v>87</v>
      </c>
      <c r="Q3935" s="574" t="s">
        <v>12257</v>
      </c>
      <c r="R3935" s="574" t="s">
        <v>12493</v>
      </c>
      <c r="S3935" s="574" t="s">
        <v>12294</v>
      </c>
      <c r="T3935" s="574" t="s">
        <v>13398</v>
      </c>
      <c r="U3935" s="574" t="s">
        <v>12302</v>
      </c>
      <c r="V3935" s="574" t="s">
        <v>12514</v>
      </c>
      <c r="W3935" s="575" t="s">
        <v>13399</v>
      </c>
      <c r="X3935" s="575" t="s">
        <v>13536</v>
      </c>
      <c r="Y3935" s="576" t="s">
        <v>13437</v>
      </c>
      <c r="Z3935" s="577" t="s">
        <v>13578</v>
      </c>
      <c r="AA3935" s="578" t="s">
        <v>13538</v>
      </c>
      <c r="AE3935"/>
    </row>
    <row r="3936" spans="1:31" s="563" customFormat="1">
      <c r="A3936"/>
      <c r="B3936"/>
      <c r="C3936" s="568">
        <v>2029</v>
      </c>
      <c r="D3936" s="569" t="s">
        <v>80</v>
      </c>
      <c r="E3936" s="569" t="s">
        <v>338</v>
      </c>
      <c r="F3936" s="573" t="s">
        <v>141</v>
      </c>
      <c r="G3936" s="569" t="s">
        <v>42</v>
      </c>
      <c r="H3936" s="569" t="s">
        <v>41</v>
      </c>
      <c r="I3936" s="575" t="s">
        <v>54</v>
      </c>
      <c r="J3936" s="569" t="s">
        <v>83</v>
      </c>
      <c r="K3936" s="569" t="s">
        <v>81</v>
      </c>
      <c r="L3936" s="570">
        <v>1</v>
      </c>
      <c r="M3936" s="571">
        <v>88.523635849054727</v>
      </c>
      <c r="N3936" s="572">
        <v>246.77776744186045</v>
      </c>
      <c r="O3936" s="668" t="s">
        <v>382</v>
      </c>
      <c r="P3936" s="668" t="s">
        <v>83</v>
      </c>
      <c r="Q3936" s="574" t="s">
        <v>12313</v>
      </c>
      <c r="R3936" s="574" t="s">
        <v>12524</v>
      </c>
      <c r="S3936" s="574" t="s">
        <v>12315</v>
      </c>
      <c r="T3936" s="574" t="s">
        <v>13398</v>
      </c>
      <c r="U3936" s="574" t="s">
        <v>12316</v>
      </c>
      <c r="V3936" s="574" t="s">
        <v>12525</v>
      </c>
      <c r="W3936" s="575" t="s">
        <v>13439</v>
      </c>
      <c r="X3936" s="575" t="s">
        <v>13579</v>
      </c>
      <c r="Y3936" s="576" t="s">
        <v>13441</v>
      </c>
      <c r="Z3936" s="577" t="s">
        <v>13580</v>
      </c>
      <c r="AA3936" s="578" t="s">
        <v>13581</v>
      </c>
      <c r="AE3936"/>
    </row>
    <row r="3937" spans="1:31" s="563" customFormat="1">
      <c r="A3937"/>
      <c r="B3937"/>
      <c r="C3937" s="568">
        <v>2029</v>
      </c>
      <c r="D3937" s="569" t="s">
        <v>80</v>
      </c>
      <c r="E3937" s="569" t="s">
        <v>338</v>
      </c>
      <c r="F3937" s="573" t="s">
        <v>141</v>
      </c>
      <c r="G3937" s="569" t="s">
        <v>42</v>
      </c>
      <c r="H3937" s="569" t="s">
        <v>41</v>
      </c>
      <c r="I3937" s="575" t="s">
        <v>54</v>
      </c>
      <c r="J3937" s="569" t="s">
        <v>77</v>
      </c>
      <c r="K3937" s="569" t="s">
        <v>93</v>
      </c>
      <c r="L3937" s="570">
        <v>1</v>
      </c>
      <c r="M3937" s="571">
        <v>123.60139678901754</v>
      </c>
      <c r="N3937" s="572">
        <v>3707.9068689655164</v>
      </c>
      <c r="O3937" s="668" t="s">
        <v>381</v>
      </c>
      <c r="P3937" s="668" t="s">
        <v>77</v>
      </c>
      <c r="Q3937" s="574" t="s">
        <v>12333</v>
      </c>
      <c r="R3937" s="574" t="s">
        <v>12534</v>
      </c>
      <c r="S3937" s="574" t="s">
        <v>12325</v>
      </c>
      <c r="T3937" s="574" t="s">
        <v>13398</v>
      </c>
      <c r="U3937" s="574" t="s">
        <v>12335</v>
      </c>
      <c r="V3937" s="574" t="s">
        <v>12535</v>
      </c>
      <c r="W3937" s="575" t="s">
        <v>13446</v>
      </c>
      <c r="X3937" s="575" t="s">
        <v>13582</v>
      </c>
      <c r="Y3937" s="576" t="s">
        <v>13444</v>
      </c>
      <c r="Z3937" s="577" t="s">
        <v>13583</v>
      </c>
      <c r="AA3937" s="578" t="s">
        <v>13584</v>
      </c>
      <c r="AE3937"/>
    </row>
    <row r="3938" spans="1:31" s="563" customFormat="1">
      <c r="A3938"/>
      <c r="B3938"/>
      <c r="C3938" s="568">
        <v>2029</v>
      </c>
      <c r="D3938" s="569" t="s">
        <v>80</v>
      </c>
      <c r="E3938" s="569" t="s">
        <v>338</v>
      </c>
      <c r="F3938" s="573" t="s">
        <v>141</v>
      </c>
      <c r="G3938" s="569" t="s">
        <v>42</v>
      </c>
      <c r="H3938" s="569" t="s">
        <v>41</v>
      </c>
      <c r="I3938" s="575" t="s">
        <v>54</v>
      </c>
      <c r="J3938" s="569" t="s">
        <v>349</v>
      </c>
      <c r="K3938" s="569" t="s">
        <v>115</v>
      </c>
      <c r="L3938" s="570">
        <v>0.75</v>
      </c>
      <c r="M3938" s="571">
        <v>23.453913625115206</v>
      </c>
      <c r="N3938" s="572">
        <v>2626.33239</v>
      </c>
      <c r="O3938" s="668" t="s">
        <v>151</v>
      </c>
      <c r="P3938" s="668" t="s">
        <v>349</v>
      </c>
      <c r="Q3938" s="574" t="s">
        <v>12385</v>
      </c>
      <c r="R3938" s="574" t="s">
        <v>12539</v>
      </c>
      <c r="S3938" s="574" t="s">
        <v>12341</v>
      </c>
      <c r="T3938" s="574" t="s">
        <v>13398</v>
      </c>
      <c r="U3938" s="574" t="s">
        <v>12540</v>
      </c>
      <c r="V3938" s="574" t="s">
        <v>12541</v>
      </c>
      <c r="W3938" s="575" t="s">
        <v>13451</v>
      </c>
      <c r="X3938" s="575" t="s">
        <v>13585</v>
      </c>
      <c r="Y3938" s="576" t="s">
        <v>13453</v>
      </c>
      <c r="Z3938" s="577" t="s">
        <v>13586</v>
      </c>
      <c r="AA3938" s="578" t="s">
        <v>13587</v>
      </c>
      <c r="AE3938"/>
    </row>
    <row r="3939" spans="1:31" s="563" customFormat="1">
      <c r="A3939"/>
      <c r="B3939"/>
      <c r="C3939" s="568">
        <v>2029</v>
      </c>
      <c r="D3939" s="569" t="s">
        <v>80</v>
      </c>
      <c r="E3939" s="569" t="s">
        <v>338</v>
      </c>
      <c r="F3939" s="573" t="s">
        <v>141</v>
      </c>
      <c r="G3939" s="569" t="s">
        <v>42</v>
      </c>
      <c r="H3939" s="569" t="s">
        <v>41</v>
      </c>
      <c r="I3939" s="575" t="s">
        <v>54</v>
      </c>
      <c r="J3939" s="569" t="s">
        <v>349</v>
      </c>
      <c r="K3939" s="569" t="s">
        <v>104</v>
      </c>
      <c r="L3939" s="570">
        <v>0.25</v>
      </c>
      <c r="M3939" s="571">
        <v>7.8179712083717341</v>
      </c>
      <c r="N3939" s="572">
        <v>875.44412999999997</v>
      </c>
      <c r="O3939" s="668" t="s">
        <v>151</v>
      </c>
      <c r="P3939" s="668" t="s">
        <v>349</v>
      </c>
      <c r="Q3939" s="574" t="s">
        <v>12305</v>
      </c>
      <c r="R3939" s="574" t="s">
        <v>12500</v>
      </c>
      <c r="S3939" s="574" t="s">
        <v>12341</v>
      </c>
      <c r="T3939" s="574" t="s">
        <v>13398</v>
      </c>
      <c r="U3939" s="574" t="s">
        <v>12346</v>
      </c>
      <c r="V3939" s="574" t="s">
        <v>12547</v>
      </c>
      <c r="W3939" s="575" t="s">
        <v>13512</v>
      </c>
      <c r="X3939" s="575" t="s">
        <v>13588</v>
      </c>
      <c r="Y3939" s="576" t="s">
        <v>13453</v>
      </c>
      <c r="Z3939" s="577" t="s">
        <v>13589</v>
      </c>
      <c r="AA3939" s="578" t="s">
        <v>13590</v>
      </c>
      <c r="AE3939"/>
    </row>
    <row r="3940" spans="1:31" s="563" customFormat="1">
      <c r="A3940"/>
      <c r="B3940"/>
      <c r="C3940" s="568">
        <v>2029</v>
      </c>
      <c r="D3940" s="569" t="s">
        <v>80</v>
      </c>
      <c r="E3940" s="569" t="s">
        <v>338</v>
      </c>
      <c r="F3940" s="573" t="s">
        <v>141</v>
      </c>
      <c r="G3940" s="569" t="s">
        <v>42</v>
      </c>
      <c r="H3940" s="569" t="s">
        <v>41</v>
      </c>
      <c r="I3940" s="575" t="s">
        <v>54</v>
      </c>
      <c r="J3940" s="569" t="s">
        <v>76</v>
      </c>
      <c r="K3940" s="569" t="s">
        <v>115</v>
      </c>
      <c r="L3940" s="570">
        <v>0.6</v>
      </c>
      <c r="M3940" s="571">
        <v>0.92140471299814641</v>
      </c>
      <c r="N3940" s="572">
        <v>407.47944959999995</v>
      </c>
      <c r="O3940" s="668" t="s">
        <v>151</v>
      </c>
      <c r="P3940" s="668" t="s">
        <v>76</v>
      </c>
      <c r="Q3940" s="574" t="s">
        <v>12385</v>
      </c>
      <c r="R3940" s="574" t="s">
        <v>12539</v>
      </c>
      <c r="S3940" s="574" t="s">
        <v>12349</v>
      </c>
      <c r="T3940" s="574" t="s">
        <v>13398</v>
      </c>
      <c r="U3940" s="574" t="s">
        <v>13456</v>
      </c>
      <c r="V3940" s="574" t="s">
        <v>13591</v>
      </c>
      <c r="W3940" s="575" t="s">
        <v>13451</v>
      </c>
      <c r="X3940" s="575" t="s">
        <v>13585</v>
      </c>
      <c r="Y3940" s="576" t="s">
        <v>13458</v>
      </c>
      <c r="Z3940" s="577" t="s">
        <v>13592</v>
      </c>
      <c r="AA3940" s="578" t="s">
        <v>13587</v>
      </c>
      <c r="AE3940"/>
    </row>
    <row r="3941" spans="1:31" s="563" customFormat="1">
      <c r="A3941"/>
      <c r="B3941"/>
      <c r="C3941" s="568">
        <v>2029</v>
      </c>
      <c r="D3941" s="569" t="s">
        <v>80</v>
      </c>
      <c r="E3941" s="569" t="s">
        <v>338</v>
      </c>
      <c r="F3941" s="573" t="s">
        <v>141</v>
      </c>
      <c r="G3941" s="569" t="s">
        <v>42</v>
      </c>
      <c r="H3941" s="569" t="s">
        <v>41</v>
      </c>
      <c r="I3941" s="575" t="s">
        <v>54</v>
      </c>
      <c r="J3941" s="569" t="s">
        <v>76</v>
      </c>
      <c r="K3941" s="569" t="s">
        <v>346</v>
      </c>
      <c r="L3941" s="570">
        <v>0.4</v>
      </c>
      <c r="M3941" s="571">
        <v>0.61426980866543102</v>
      </c>
      <c r="N3941" s="572">
        <v>271.65296639999997</v>
      </c>
      <c r="O3941" s="668" t="s">
        <v>151</v>
      </c>
      <c r="P3941" s="668" t="s">
        <v>76</v>
      </c>
      <c r="Q3941" s="574" t="s">
        <v>12228</v>
      </c>
      <c r="R3941" s="574" t="s">
        <v>12478</v>
      </c>
      <c r="S3941" s="574" t="s">
        <v>12349</v>
      </c>
      <c r="T3941" s="574" t="s">
        <v>13398</v>
      </c>
      <c r="U3941" s="574" t="s">
        <v>13460</v>
      </c>
      <c r="V3941" s="574" t="s">
        <v>13593</v>
      </c>
      <c r="W3941" s="575" t="s">
        <v>13404</v>
      </c>
      <c r="X3941" s="575" t="s">
        <v>13539</v>
      </c>
      <c r="Y3941" s="576" t="s">
        <v>13458</v>
      </c>
      <c r="Z3941" s="577" t="s">
        <v>13594</v>
      </c>
      <c r="AA3941" s="578" t="s">
        <v>13541</v>
      </c>
      <c r="AE3941"/>
    </row>
    <row r="3942" spans="1:31" s="563" customFormat="1">
      <c r="A3942"/>
      <c r="B3942"/>
      <c r="C3942" s="568">
        <v>2029</v>
      </c>
      <c r="D3942" s="569" t="s">
        <v>80</v>
      </c>
      <c r="E3942" s="569" t="s">
        <v>338</v>
      </c>
      <c r="F3942" s="573" t="s">
        <v>141</v>
      </c>
      <c r="G3942" s="569" t="s">
        <v>42</v>
      </c>
      <c r="H3942" s="569" t="s">
        <v>41</v>
      </c>
      <c r="I3942" s="575" t="s">
        <v>54</v>
      </c>
      <c r="J3942" s="569" t="s">
        <v>74</v>
      </c>
      <c r="K3942" s="569" t="s">
        <v>115</v>
      </c>
      <c r="L3942" s="570">
        <v>0.6</v>
      </c>
      <c r="M3942" s="571">
        <v>9.8096049836883612</v>
      </c>
      <c r="N3942" s="572">
        <v>4365.8512457142851</v>
      </c>
      <c r="O3942" s="668" t="s">
        <v>151</v>
      </c>
      <c r="P3942" s="668" t="s">
        <v>74</v>
      </c>
      <c r="Q3942" s="574" t="s">
        <v>12385</v>
      </c>
      <c r="R3942" s="574" t="s">
        <v>12539</v>
      </c>
      <c r="S3942" s="574" t="s">
        <v>12362</v>
      </c>
      <c r="T3942" s="574" t="s">
        <v>13398</v>
      </c>
      <c r="U3942" s="574" t="s">
        <v>13080</v>
      </c>
      <c r="V3942" s="574" t="s">
        <v>13595</v>
      </c>
      <c r="W3942" s="575" t="s">
        <v>13451</v>
      </c>
      <c r="X3942" s="575" t="s">
        <v>13585</v>
      </c>
      <c r="Y3942" s="576" t="s">
        <v>13463</v>
      </c>
      <c r="Z3942" s="577" t="s">
        <v>13596</v>
      </c>
      <c r="AA3942" s="578" t="s">
        <v>13587</v>
      </c>
      <c r="AE3942"/>
    </row>
    <row r="3943" spans="1:31" s="563" customFormat="1">
      <c r="A3943"/>
      <c r="B3943"/>
      <c r="C3943" s="568">
        <v>2029</v>
      </c>
      <c r="D3943" s="569" t="s">
        <v>80</v>
      </c>
      <c r="E3943" s="569" t="s">
        <v>338</v>
      </c>
      <c r="F3943" s="573" t="s">
        <v>141</v>
      </c>
      <c r="G3943" s="569" t="s">
        <v>42</v>
      </c>
      <c r="H3943" s="569" t="s">
        <v>41</v>
      </c>
      <c r="I3943" s="575" t="s">
        <v>54</v>
      </c>
      <c r="J3943" s="569" t="s">
        <v>74</v>
      </c>
      <c r="K3943" s="569" t="s">
        <v>346</v>
      </c>
      <c r="L3943" s="570">
        <v>0.4</v>
      </c>
      <c r="M3943" s="571">
        <v>6.5397366557922414</v>
      </c>
      <c r="N3943" s="572">
        <v>2910.5674971428566</v>
      </c>
      <c r="O3943" s="668" t="s">
        <v>151</v>
      </c>
      <c r="P3943" s="668" t="s">
        <v>74</v>
      </c>
      <c r="Q3943" s="574" t="s">
        <v>12228</v>
      </c>
      <c r="R3943" s="574" t="s">
        <v>12478</v>
      </c>
      <c r="S3943" s="574" t="s">
        <v>12362</v>
      </c>
      <c r="T3943" s="574" t="s">
        <v>13398</v>
      </c>
      <c r="U3943" s="574" t="s">
        <v>13324</v>
      </c>
      <c r="V3943" s="574" t="s">
        <v>13597</v>
      </c>
      <c r="W3943" s="575" t="s">
        <v>13404</v>
      </c>
      <c r="X3943" s="575" t="s">
        <v>13539</v>
      </c>
      <c r="Y3943" s="576" t="s">
        <v>13463</v>
      </c>
      <c r="Z3943" s="577" t="s">
        <v>13598</v>
      </c>
      <c r="AA3943" s="578" t="s">
        <v>13541</v>
      </c>
      <c r="AE3943"/>
    </row>
    <row r="3944" spans="1:31" s="563" customFormat="1">
      <c r="A3944"/>
      <c r="B3944"/>
      <c r="C3944" s="568">
        <v>2029</v>
      </c>
      <c r="D3944" s="569" t="s">
        <v>80</v>
      </c>
      <c r="E3944" s="569" t="s">
        <v>338</v>
      </c>
      <c r="F3944" s="573" t="s">
        <v>141</v>
      </c>
      <c r="G3944" s="569" t="s">
        <v>42</v>
      </c>
      <c r="H3944" s="569" t="s">
        <v>41</v>
      </c>
      <c r="I3944" s="575" t="s">
        <v>54</v>
      </c>
      <c r="J3944" s="569" t="s">
        <v>351</v>
      </c>
      <c r="K3944" s="569" t="s">
        <v>100</v>
      </c>
      <c r="L3944" s="570">
        <v>1</v>
      </c>
      <c r="M3944" s="571">
        <v>20.365446056837129</v>
      </c>
      <c r="N3944" s="572">
        <v>96.210425599999994</v>
      </c>
      <c r="O3944" s="668" t="s">
        <v>151</v>
      </c>
      <c r="P3944" s="668" t="s">
        <v>351</v>
      </c>
      <c r="Q3944" s="574" t="s">
        <v>12370</v>
      </c>
      <c r="R3944" s="574" t="s">
        <v>12566</v>
      </c>
      <c r="S3944" s="574" t="s">
        <v>12372</v>
      </c>
      <c r="T3944" s="574" t="s">
        <v>13398</v>
      </c>
      <c r="U3944" s="574" t="s">
        <v>12373</v>
      </c>
      <c r="V3944" s="574" t="s">
        <v>12567</v>
      </c>
      <c r="W3944" s="575" t="s">
        <v>13467</v>
      </c>
      <c r="X3944" s="575" t="s">
        <v>13599</v>
      </c>
      <c r="Y3944" s="576" t="s">
        <v>13469</v>
      </c>
      <c r="Z3944" s="577" t="s">
        <v>13600</v>
      </c>
      <c r="AA3944" s="578" t="s">
        <v>13601</v>
      </c>
      <c r="AE3944"/>
    </row>
    <row r="3945" spans="1:31" s="563" customFormat="1">
      <c r="A3945"/>
      <c r="B3945"/>
      <c r="C3945" s="568">
        <v>2029</v>
      </c>
      <c r="D3945" s="569" t="s">
        <v>80</v>
      </c>
      <c r="E3945" s="569" t="s">
        <v>338</v>
      </c>
      <c r="F3945" s="573" t="s">
        <v>141</v>
      </c>
      <c r="G3945" s="569" t="s">
        <v>42</v>
      </c>
      <c r="H3945" s="569" t="s">
        <v>41</v>
      </c>
      <c r="I3945" s="575" t="s">
        <v>54</v>
      </c>
      <c r="J3945" s="569" t="s">
        <v>67</v>
      </c>
      <c r="K3945" s="569" t="s">
        <v>81</v>
      </c>
      <c r="L3945" s="570">
        <v>1</v>
      </c>
      <c r="M3945" s="571">
        <v>31.46241362701857</v>
      </c>
      <c r="N3945" s="572">
        <v>139.93112967032968</v>
      </c>
      <c r="O3945" s="668" t="s">
        <v>382</v>
      </c>
      <c r="P3945" s="668" t="s">
        <v>67</v>
      </c>
      <c r="Q3945" s="574" t="s">
        <v>12313</v>
      </c>
      <c r="R3945" s="574" t="s">
        <v>12524</v>
      </c>
      <c r="S3945" s="574" t="s">
        <v>12380</v>
      </c>
      <c r="T3945" s="574" t="s">
        <v>13398</v>
      </c>
      <c r="U3945" s="574" t="s">
        <v>12381</v>
      </c>
      <c r="V3945" s="574" t="s">
        <v>12576</v>
      </c>
      <c r="W3945" s="575" t="s">
        <v>13439</v>
      </c>
      <c r="X3945" s="575" t="s">
        <v>13579</v>
      </c>
      <c r="Y3945" s="576" t="s">
        <v>13472</v>
      </c>
      <c r="Z3945" s="577" t="s">
        <v>13602</v>
      </c>
      <c r="AA3945" s="578" t="s">
        <v>13581</v>
      </c>
      <c r="AE3945"/>
    </row>
    <row r="3946" spans="1:31" s="563" customFormat="1">
      <c r="A3946"/>
      <c r="B3946"/>
      <c r="C3946" s="568">
        <v>2029</v>
      </c>
      <c r="D3946" s="569" t="s">
        <v>80</v>
      </c>
      <c r="E3946" s="569" t="s">
        <v>338</v>
      </c>
      <c r="F3946" s="573" t="s">
        <v>141</v>
      </c>
      <c r="G3946" s="569" t="s">
        <v>42</v>
      </c>
      <c r="H3946" s="569" t="s">
        <v>41</v>
      </c>
      <c r="I3946" s="575" t="s">
        <v>54</v>
      </c>
      <c r="J3946" s="569" t="s">
        <v>66</v>
      </c>
      <c r="K3946" s="569" t="s">
        <v>115</v>
      </c>
      <c r="L3946" s="570">
        <v>0.32</v>
      </c>
      <c r="M3946" s="571">
        <v>32.49058869328821</v>
      </c>
      <c r="N3946" s="572">
        <v>1194.0789731868131</v>
      </c>
      <c r="O3946" s="668" t="s">
        <v>381</v>
      </c>
      <c r="P3946" s="668" t="s">
        <v>66</v>
      </c>
      <c r="Q3946" s="574" t="s">
        <v>12385</v>
      </c>
      <c r="R3946" s="574" t="s">
        <v>12539</v>
      </c>
      <c r="S3946" s="574" t="s">
        <v>12387</v>
      </c>
      <c r="T3946" s="574" t="s">
        <v>13398</v>
      </c>
      <c r="U3946" s="574" t="s">
        <v>12388</v>
      </c>
      <c r="V3946" s="574" t="s">
        <v>12578</v>
      </c>
      <c r="W3946" s="575" t="s">
        <v>13451</v>
      </c>
      <c r="X3946" s="575" t="s">
        <v>13585</v>
      </c>
      <c r="Y3946" s="576" t="s">
        <v>13474</v>
      </c>
      <c r="Z3946" s="577" t="s">
        <v>13603</v>
      </c>
      <c r="AA3946" s="578" t="s">
        <v>13587</v>
      </c>
      <c r="AE3946"/>
    </row>
    <row r="3947" spans="1:31" s="563" customFormat="1">
      <c r="A3947"/>
      <c r="B3947"/>
      <c r="C3947" s="568">
        <v>2029</v>
      </c>
      <c r="D3947" s="569" t="s">
        <v>80</v>
      </c>
      <c r="E3947" s="569" t="s">
        <v>338</v>
      </c>
      <c r="F3947" s="573" t="s">
        <v>141</v>
      </c>
      <c r="G3947" s="569" t="s">
        <v>42</v>
      </c>
      <c r="H3947" s="569" t="s">
        <v>41</v>
      </c>
      <c r="I3947" s="575" t="s">
        <v>54</v>
      </c>
      <c r="J3947" s="569" t="s">
        <v>66</v>
      </c>
      <c r="K3947" s="569" t="s">
        <v>310</v>
      </c>
      <c r="L3947" s="570">
        <v>0.68</v>
      </c>
      <c r="M3947" s="571">
        <v>69.042500973237466</v>
      </c>
      <c r="N3947" s="572">
        <v>2537.4178180219778</v>
      </c>
      <c r="O3947" s="668" t="s">
        <v>381</v>
      </c>
      <c r="P3947" s="668" t="s">
        <v>66</v>
      </c>
      <c r="Q3947" s="574" t="s">
        <v>12395</v>
      </c>
      <c r="R3947" s="574" t="s">
        <v>12580</v>
      </c>
      <c r="S3947" s="574" t="s">
        <v>12387</v>
      </c>
      <c r="T3947" s="574" t="s">
        <v>13398</v>
      </c>
      <c r="U3947" s="574" t="s">
        <v>12397</v>
      </c>
      <c r="V3947" s="574" t="s">
        <v>12581</v>
      </c>
      <c r="W3947" s="575" t="s">
        <v>13476</v>
      </c>
      <c r="X3947" s="575" t="s">
        <v>13604</v>
      </c>
      <c r="Y3947" s="576" t="s">
        <v>13474</v>
      </c>
      <c r="Z3947" s="577" t="s">
        <v>13605</v>
      </c>
      <c r="AA3947" s="578" t="s">
        <v>13606</v>
      </c>
      <c r="AE3947"/>
    </row>
    <row r="3948" spans="1:31" s="563" customFormat="1">
      <c r="A3948"/>
      <c r="B3948"/>
      <c r="C3948" s="568">
        <v>2029</v>
      </c>
      <c r="D3948" s="569" t="s">
        <v>80</v>
      </c>
      <c r="E3948" s="569" t="s">
        <v>338</v>
      </c>
      <c r="F3948" s="573" t="s">
        <v>141</v>
      </c>
      <c r="G3948" s="569" t="s">
        <v>42</v>
      </c>
      <c r="H3948" s="569" t="s">
        <v>41</v>
      </c>
      <c r="I3948" s="575" t="s">
        <v>54</v>
      </c>
      <c r="J3948" s="569" t="s">
        <v>348</v>
      </c>
      <c r="K3948" s="569" t="s">
        <v>115</v>
      </c>
      <c r="L3948" s="570">
        <v>1</v>
      </c>
      <c r="M3948" s="571">
        <v>53.235426736856994</v>
      </c>
      <c r="N3948" s="572">
        <v>6225.3804799999998</v>
      </c>
      <c r="O3948" s="668" t="s">
        <v>151</v>
      </c>
      <c r="P3948" s="668" t="s">
        <v>348</v>
      </c>
      <c r="Q3948" s="574" t="s">
        <v>12385</v>
      </c>
      <c r="R3948" s="574" t="s">
        <v>12539</v>
      </c>
      <c r="S3948" s="574" t="s">
        <v>12411</v>
      </c>
      <c r="T3948" s="574" t="s">
        <v>13398</v>
      </c>
      <c r="U3948" s="574" t="s">
        <v>13480</v>
      </c>
      <c r="V3948" s="574" t="s">
        <v>13607</v>
      </c>
      <c r="W3948" s="575" t="s">
        <v>13451</v>
      </c>
      <c r="X3948" s="575" t="s">
        <v>13585</v>
      </c>
      <c r="Y3948" s="576" t="s">
        <v>13482</v>
      </c>
      <c r="Z3948" s="577" t="s">
        <v>13608</v>
      </c>
      <c r="AA3948" s="578" t="s">
        <v>13587</v>
      </c>
      <c r="AE3948"/>
    </row>
    <row r="3949" spans="1:31" s="563" customFormat="1">
      <c r="A3949"/>
      <c r="B3949"/>
      <c r="C3949" s="568">
        <v>2029</v>
      </c>
      <c r="D3949" s="569" t="s">
        <v>80</v>
      </c>
      <c r="E3949" s="569" t="s">
        <v>48</v>
      </c>
      <c r="F3949" s="573" t="s">
        <v>247</v>
      </c>
      <c r="G3949" s="569" t="s">
        <v>200</v>
      </c>
      <c r="H3949" s="569" t="s">
        <v>41</v>
      </c>
      <c r="I3949" s="575" t="s">
        <v>50</v>
      </c>
      <c r="J3949" s="569" t="s">
        <v>352</v>
      </c>
      <c r="K3949" s="569" t="s">
        <v>106</v>
      </c>
      <c r="L3949" s="570">
        <v>0.3</v>
      </c>
      <c r="M3949" s="571">
        <v>2.0701938397627551</v>
      </c>
      <c r="N3949" s="572">
        <v>119.28262500000001</v>
      </c>
      <c r="O3949" s="668" t="s">
        <v>151</v>
      </c>
      <c r="P3949" s="668" t="s">
        <v>352</v>
      </c>
      <c r="Q3949" s="574" t="s">
        <v>12257</v>
      </c>
      <c r="R3949" s="574" t="s">
        <v>13277</v>
      </c>
      <c r="S3949" s="574" t="s">
        <v>12230</v>
      </c>
      <c r="T3949" s="574" t="s">
        <v>13398</v>
      </c>
      <c r="U3949" s="574" t="s">
        <v>12680</v>
      </c>
      <c r="V3949" s="574" t="s">
        <v>13609</v>
      </c>
      <c r="W3949" s="575" t="s">
        <v>13399</v>
      </c>
      <c r="X3949" s="575" t="s">
        <v>13610</v>
      </c>
      <c r="Y3949" s="576" t="s">
        <v>13401</v>
      </c>
      <c r="Z3949" s="577" t="s">
        <v>13611</v>
      </c>
      <c r="AA3949" s="578" t="s">
        <v>13612</v>
      </c>
      <c r="AE3949"/>
    </row>
    <row r="3950" spans="1:31" s="563" customFormat="1">
      <c r="A3950"/>
      <c r="B3950"/>
      <c r="C3950" s="568">
        <v>2029</v>
      </c>
      <c r="D3950" s="569" t="s">
        <v>80</v>
      </c>
      <c r="E3950" s="569" t="s">
        <v>48</v>
      </c>
      <c r="F3950" s="573" t="s">
        <v>247</v>
      </c>
      <c r="G3950" s="569" t="s">
        <v>200</v>
      </c>
      <c r="H3950" s="569" t="s">
        <v>41</v>
      </c>
      <c r="I3950" s="575" t="s">
        <v>50</v>
      </c>
      <c r="J3950" s="569" t="s">
        <v>352</v>
      </c>
      <c r="K3950" s="569" t="s">
        <v>100</v>
      </c>
      <c r="L3950" s="570">
        <v>0.7</v>
      </c>
      <c r="M3950" s="571">
        <v>4.8304522927797606</v>
      </c>
      <c r="N3950" s="572">
        <v>278.32612499999999</v>
      </c>
      <c r="O3950" s="668" t="s">
        <v>151</v>
      </c>
      <c r="P3950" s="668" t="s">
        <v>352</v>
      </c>
      <c r="Q3950" s="574" t="s">
        <v>12370</v>
      </c>
      <c r="R3950" s="574" t="s">
        <v>13613</v>
      </c>
      <c r="S3950" s="574" t="s">
        <v>12230</v>
      </c>
      <c r="T3950" s="574" t="s">
        <v>13398</v>
      </c>
      <c r="U3950" s="574" t="s">
        <v>13614</v>
      </c>
      <c r="V3950" s="574" t="s">
        <v>13615</v>
      </c>
      <c r="W3950" s="575" t="s">
        <v>13467</v>
      </c>
      <c r="X3950" s="575" t="s">
        <v>13616</v>
      </c>
      <c r="Y3950" s="576" t="s">
        <v>13401</v>
      </c>
      <c r="Z3950" s="577" t="s">
        <v>13617</v>
      </c>
      <c r="AA3950" s="578" t="s">
        <v>13618</v>
      </c>
      <c r="AE3950"/>
    </row>
    <row r="3951" spans="1:31" s="563" customFormat="1">
      <c r="A3951"/>
      <c r="B3951"/>
      <c r="C3951" s="568">
        <v>2029</v>
      </c>
      <c r="D3951" s="569" t="s">
        <v>80</v>
      </c>
      <c r="E3951" s="569" t="s">
        <v>48</v>
      </c>
      <c r="F3951" s="573" t="s">
        <v>247</v>
      </c>
      <c r="G3951" s="569" t="s">
        <v>200</v>
      </c>
      <c r="H3951" s="569" t="s">
        <v>41</v>
      </c>
      <c r="I3951" s="575" t="s">
        <v>50</v>
      </c>
      <c r="J3951" s="569" t="s">
        <v>116</v>
      </c>
      <c r="K3951" s="569" t="s">
        <v>111</v>
      </c>
      <c r="L3951" s="570">
        <v>1</v>
      </c>
      <c r="M3951" s="571">
        <v>2.6273536887905564</v>
      </c>
      <c r="N3951" s="572">
        <v>15.147</v>
      </c>
      <c r="O3951" s="668" t="s">
        <v>382</v>
      </c>
      <c r="P3951" s="668" t="s">
        <v>116</v>
      </c>
      <c r="Q3951" s="574" t="s">
        <v>12354</v>
      </c>
      <c r="R3951" s="574" t="s">
        <v>13272</v>
      </c>
      <c r="S3951" s="574" t="s">
        <v>12241</v>
      </c>
      <c r="T3951" s="574" t="s">
        <v>13398</v>
      </c>
      <c r="U3951" s="574" t="s">
        <v>12854</v>
      </c>
      <c r="V3951" s="574" t="s">
        <v>13619</v>
      </c>
      <c r="W3951" s="575" t="s">
        <v>13416</v>
      </c>
      <c r="X3951" s="575" t="s">
        <v>13620</v>
      </c>
      <c r="Y3951" s="576" t="s">
        <v>13410</v>
      </c>
      <c r="Z3951" s="577" t="s">
        <v>13621</v>
      </c>
      <c r="AA3951" s="578" t="s">
        <v>13622</v>
      </c>
      <c r="AE3951"/>
    </row>
    <row r="3952" spans="1:31" s="563" customFormat="1">
      <c r="A3952"/>
      <c r="B3952"/>
      <c r="C3952" s="568">
        <v>2029</v>
      </c>
      <c r="D3952" s="569" t="s">
        <v>80</v>
      </c>
      <c r="E3952" s="569" t="s">
        <v>48</v>
      </c>
      <c r="F3952" s="573" t="s">
        <v>247</v>
      </c>
      <c r="G3952" s="569" t="s">
        <v>200</v>
      </c>
      <c r="H3952" s="569" t="s">
        <v>41</v>
      </c>
      <c r="I3952" s="575" t="s">
        <v>50</v>
      </c>
      <c r="J3952" s="569" t="s">
        <v>109</v>
      </c>
      <c r="K3952" s="569" t="s">
        <v>111</v>
      </c>
      <c r="L3952" s="570">
        <v>0.8</v>
      </c>
      <c r="M3952" s="571">
        <v>10.950470194419362</v>
      </c>
      <c r="N3952" s="572">
        <v>415.46057142857148</v>
      </c>
      <c r="O3952" s="668" t="s">
        <v>381</v>
      </c>
      <c r="P3952" s="668" t="s">
        <v>109</v>
      </c>
      <c r="Q3952" s="574" t="s">
        <v>12354</v>
      </c>
      <c r="R3952" s="574" t="s">
        <v>13272</v>
      </c>
      <c r="S3952" s="574" t="s">
        <v>12259</v>
      </c>
      <c r="T3952" s="574" t="s">
        <v>13398</v>
      </c>
      <c r="U3952" s="574" t="s">
        <v>12696</v>
      </c>
      <c r="V3952" s="574" t="s">
        <v>13273</v>
      </c>
      <c r="W3952" s="575" t="s">
        <v>13416</v>
      </c>
      <c r="X3952" s="575" t="s">
        <v>13620</v>
      </c>
      <c r="Y3952" s="576" t="s">
        <v>13413</v>
      </c>
      <c r="Z3952" s="577" t="s">
        <v>13623</v>
      </c>
      <c r="AA3952" s="578" t="s">
        <v>13622</v>
      </c>
      <c r="AE3952"/>
    </row>
    <row r="3953" spans="1:31" s="563" customFormat="1">
      <c r="A3953"/>
      <c r="B3953"/>
      <c r="C3953" s="568">
        <v>2029</v>
      </c>
      <c r="D3953" s="569" t="s">
        <v>80</v>
      </c>
      <c r="E3953" s="569" t="s">
        <v>48</v>
      </c>
      <c r="F3953" s="573" t="s">
        <v>247</v>
      </c>
      <c r="G3953" s="569" t="s">
        <v>200</v>
      </c>
      <c r="H3953" s="569" t="s">
        <v>41</v>
      </c>
      <c r="I3953" s="575" t="s">
        <v>50</v>
      </c>
      <c r="J3953" s="569" t="s">
        <v>109</v>
      </c>
      <c r="K3953" s="569" t="s">
        <v>90</v>
      </c>
      <c r="L3953" s="570">
        <v>0.2</v>
      </c>
      <c r="M3953" s="571">
        <v>2.7376175486048404</v>
      </c>
      <c r="N3953" s="572">
        <v>103.86514285714287</v>
      </c>
      <c r="O3953" s="668" t="s">
        <v>381</v>
      </c>
      <c r="P3953" s="668" t="s">
        <v>109</v>
      </c>
      <c r="Q3953" s="574" t="s">
        <v>12239</v>
      </c>
      <c r="R3953" s="574" t="s">
        <v>13624</v>
      </c>
      <c r="S3953" s="574" t="s">
        <v>12259</v>
      </c>
      <c r="T3953" s="574" t="s">
        <v>13398</v>
      </c>
      <c r="U3953" s="574" t="s">
        <v>13030</v>
      </c>
      <c r="V3953" s="574" t="s">
        <v>13625</v>
      </c>
      <c r="W3953" s="575" t="s">
        <v>13408</v>
      </c>
      <c r="X3953" s="575" t="s">
        <v>13626</v>
      </c>
      <c r="Y3953" s="576" t="s">
        <v>13413</v>
      </c>
      <c r="Z3953" s="577" t="s">
        <v>13627</v>
      </c>
      <c r="AA3953" s="578" t="s">
        <v>13628</v>
      </c>
      <c r="AE3953"/>
    </row>
    <row r="3954" spans="1:31" s="563" customFormat="1">
      <c r="A3954"/>
      <c r="B3954"/>
      <c r="C3954" s="568">
        <v>2029</v>
      </c>
      <c r="D3954" s="569" t="s">
        <v>80</v>
      </c>
      <c r="E3954" s="569" t="s">
        <v>48</v>
      </c>
      <c r="F3954" s="573" t="s">
        <v>247</v>
      </c>
      <c r="G3954" s="569" t="s">
        <v>200</v>
      </c>
      <c r="H3954" s="569" t="s">
        <v>41</v>
      </c>
      <c r="I3954" s="575" t="s">
        <v>50</v>
      </c>
      <c r="J3954" s="569" t="s">
        <v>350</v>
      </c>
      <c r="K3954" s="569" t="s">
        <v>115</v>
      </c>
      <c r="L3954" s="570">
        <v>0.7</v>
      </c>
      <c r="M3954" s="571">
        <v>3.4138991109993131</v>
      </c>
      <c r="N3954" s="572">
        <v>340.80749999999995</v>
      </c>
      <c r="O3954" s="668" t="s">
        <v>151</v>
      </c>
      <c r="P3954" s="668" t="s">
        <v>350</v>
      </c>
      <c r="Q3954" s="574" t="s">
        <v>12385</v>
      </c>
      <c r="R3954" s="574" t="s">
        <v>13629</v>
      </c>
      <c r="S3954" s="574" t="s">
        <v>12269</v>
      </c>
      <c r="T3954" s="574" t="s">
        <v>13398</v>
      </c>
      <c r="U3954" s="574" t="s">
        <v>13630</v>
      </c>
      <c r="V3954" s="574" t="s">
        <v>13631</v>
      </c>
      <c r="W3954" s="575" t="s">
        <v>13451</v>
      </c>
      <c r="X3954" s="575" t="s">
        <v>13632</v>
      </c>
      <c r="Y3954" s="576" t="s">
        <v>13418</v>
      </c>
      <c r="Z3954" s="577" t="s">
        <v>13633</v>
      </c>
      <c r="AA3954" s="578" t="s">
        <v>13634</v>
      </c>
      <c r="AE3954"/>
    </row>
    <row r="3955" spans="1:31" s="563" customFormat="1">
      <c r="A3955"/>
      <c r="B3955"/>
      <c r="C3955" s="568">
        <v>2029</v>
      </c>
      <c r="D3955" s="569" t="s">
        <v>80</v>
      </c>
      <c r="E3955" s="569" t="s">
        <v>48</v>
      </c>
      <c r="F3955" s="573" t="s">
        <v>247</v>
      </c>
      <c r="G3955" s="569" t="s">
        <v>200</v>
      </c>
      <c r="H3955" s="569" t="s">
        <v>41</v>
      </c>
      <c r="I3955" s="575" t="s">
        <v>50</v>
      </c>
      <c r="J3955" s="569" t="s">
        <v>350</v>
      </c>
      <c r="K3955" s="569" t="s">
        <v>111</v>
      </c>
      <c r="L3955" s="570">
        <v>0.3</v>
      </c>
      <c r="M3955" s="571">
        <v>1.4630996189997059</v>
      </c>
      <c r="N3955" s="572">
        <v>146.06035714285713</v>
      </c>
      <c r="O3955" s="668" t="s">
        <v>151</v>
      </c>
      <c r="P3955" s="668" t="s">
        <v>350</v>
      </c>
      <c r="Q3955" s="574" t="s">
        <v>12354</v>
      </c>
      <c r="R3955" s="574" t="s">
        <v>13272</v>
      </c>
      <c r="S3955" s="574" t="s">
        <v>12269</v>
      </c>
      <c r="T3955" s="574" t="s">
        <v>13398</v>
      </c>
      <c r="U3955" s="574" t="s">
        <v>12704</v>
      </c>
      <c r="V3955" s="574" t="s">
        <v>13635</v>
      </c>
      <c r="W3955" s="575" t="s">
        <v>13416</v>
      </c>
      <c r="X3955" s="575" t="s">
        <v>13620</v>
      </c>
      <c r="Y3955" s="576" t="s">
        <v>13418</v>
      </c>
      <c r="Z3955" s="577" t="s">
        <v>13636</v>
      </c>
      <c r="AA3955" s="578" t="s">
        <v>13622</v>
      </c>
      <c r="AE3955"/>
    </row>
    <row r="3956" spans="1:31" s="563" customFormat="1">
      <c r="A3956"/>
      <c r="B3956"/>
      <c r="C3956" s="568">
        <v>2029</v>
      </c>
      <c r="D3956" s="569" t="s">
        <v>80</v>
      </c>
      <c r="E3956" s="569" t="s">
        <v>48</v>
      </c>
      <c r="F3956" s="573" t="s">
        <v>247</v>
      </c>
      <c r="G3956" s="569" t="s">
        <v>200</v>
      </c>
      <c r="H3956" s="569" t="s">
        <v>41</v>
      </c>
      <c r="I3956" s="575" t="s">
        <v>50</v>
      </c>
      <c r="J3956" s="569" t="s">
        <v>99</v>
      </c>
      <c r="K3956" s="569" t="s">
        <v>272</v>
      </c>
      <c r="L3956" s="570">
        <v>1</v>
      </c>
      <c r="M3956" s="571">
        <v>0.75475143762368779</v>
      </c>
      <c r="N3956" s="572">
        <v>605.88</v>
      </c>
      <c r="O3956" s="668" t="s">
        <v>151</v>
      </c>
      <c r="P3956" s="668" t="s">
        <v>99</v>
      </c>
      <c r="Q3956" s="574" t="s">
        <v>13421</v>
      </c>
      <c r="R3956" s="574" t="s">
        <v>13637</v>
      </c>
      <c r="S3956" s="574" t="s">
        <v>12279</v>
      </c>
      <c r="T3956" s="574" t="s">
        <v>13398</v>
      </c>
      <c r="U3956" s="574" t="s">
        <v>13423</v>
      </c>
      <c r="V3956" s="574" t="s">
        <v>13638</v>
      </c>
      <c r="W3956" s="575" t="s">
        <v>13425</v>
      </c>
      <c r="X3956" s="575" t="s">
        <v>13639</v>
      </c>
      <c r="Y3956" s="576" t="s">
        <v>13427</v>
      </c>
      <c r="Z3956" s="577" t="s">
        <v>13640</v>
      </c>
      <c r="AA3956" s="578" t="s">
        <v>13641</v>
      </c>
      <c r="AE3956"/>
    </row>
    <row r="3957" spans="1:31" s="563" customFormat="1">
      <c r="A3957"/>
      <c r="B3957"/>
      <c r="C3957" s="568">
        <v>2029</v>
      </c>
      <c r="D3957" s="569" t="s">
        <v>80</v>
      </c>
      <c r="E3957" s="569" t="s">
        <v>48</v>
      </c>
      <c r="F3957" s="573" t="s">
        <v>247</v>
      </c>
      <c r="G3957" s="569" t="s">
        <v>200</v>
      </c>
      <c r="H3957" s="569" t="s">
        <v>41</v>
      </c>
      <c r="I3957" s="575" t="s">
        <v>50</v>
      </c>
      <c r="J3957" s="569" t="s">
        <v>96</v>
      </c>
      <c r="K3957" s="569" t="s">
        <v>310</v>
      </c>
      <c r="L3957" s="570">
        <v>0.5</v>
      </c>
      <c r="M3957" s="571">
        <v>7.5929017908589122E-3</v>
      </c>
      <c r="N3957" s="572">
        <v>23.667187500000001</v>
      </c>
      <c r="O3957" s="668" t="s">
        <v>151</v>
      </c>
      <c r="P3957" s="668" t="s">
        <v>96</v>
      </c>
      <c r="Q3957" s="574" t="s">
        <v>12395</v>
      </c>
      <c r="R3957" s="574" t="s">
        <v>13267</v>
      </c>
      <c r="S3957" s="574" t="s">
        <v>12287</v>
      </c>
      <c r="T3957" s="574" t="s">
        <v>13398</v>
      </c>
      <c r="U3957" s="574" t="s">
        <v>13642</v>
      </c>
      <c r="V3957" s="574" t="s">
        <v>13643</v>
      </c>
      <c r="W3957" s="575" t="s">
        <v>13476</v>
      </c>
      <c r="X3957" s="575" t="s">
        <v>13644</v>
      </c>
      <c r="Y3957" s="576" t="s">
        <v>13435</v>
      </c>
      <c r="Z3957" s="577" t="s">
        <v>13645</v>
      </c>
      <c r="AA3957" s="578" t="s">
        <v>13646</v>
      </c>
      <c r="AE3957"/>
    </row>
    <row r="3958" spans="1:31" s="563" customFormat="1">
      <c r="A3958"/>
      <c r="B3958"/>
      <c r="C3958" s="568">
        <v>2029</v>
      </c>
      <c r="D3958" s="569" t="s">
        <v>80</v>
      </c>
      <c r="E3958" s="569" t="s">
        <v>48</v>
      </c>
      <c r="F3958" s="573" t="s">
        <v>247</v>
      </c>
      <c r="G3958" s="569" t="s">
        <v>200</v>
      </c>
      <c r="H3958" s="569" t="s">
        <v>41</v>
      </c>
      <c r="I3958" s="575" t="s">
        <v>50</v>
      </c>
      <c r="J3958" s="569" t="s">
        <v>96</v>
      </c>
      <c r="K3958" s="569" t="s">
        <v>79</v>
      </c>
      <c r="L3958" s="570">
        <v>0.5</v>
      </c>
      <c r="M3958" s="571">
        <v>7.5929017908589122E-3</v>
      </c>
      <c r="N3958" s="572">
        <v>23.667187500000001</v>
      </c>
      <c r="O3958" s="668" t="s">
        <v>151</v>
      </c>
      <c r="P3958" s="668" t="s">
        <v>96</v>
      </c>
      <c r="Q3958" s="574" t="s">
        <v>12403</v>
      </c>
      <c r="R3958" s="574" t="s">
        <v>13647</v>
      </c>
      <c r="S3958" s="574" t="s">
        <v>12287</v>
      </c>
      <c r="T3958" s="574" t="s">
        <v>13398</v>
      </c>
      <c r="U3958" s="574" t="s">
        <v>12795</v>
      </c>
      <c r="V3958" s="574" t="s">
        <v>13648</v>
      </c>
      <c r="W3958" s="575" t="s">
        <v>13649</v>
      </c>
      <c r="X3958" s="575" t="s">
        <v>13650</v>
      </c>
      <c r="Y3958" s="576" t="s">
        <v>13435</v>
      </c>
      <c r="Z3958" s="577" t="s">
        <v>13651</v>
      </c>
      <c r="AA3958" s="578" t="s">
        <v>13652</v>
      </c>
      <c r="AE3958"/>
    </row>
    <row r="3959" spans="1:31" s="563" customFormat="1">
      <c r="A3959"/>
      <c r="B3959"/>
      <c r="C3959" s="568">
        <v>2029</v>
      </c>
      <c r="D3959" s="569" t="s">
        <v>80</v>
      </c>
      <c r="E3959" s="569" t="s">
        <v>48</v>
      </c>
      <c r="F3959" s="573" t="s">
        <v>247</v>
      </c>
      <c r="G3959" s="569" t="s">
        <v>200</v>
      </c>
      <c r="H3959" s="569" t="s">
        <v>41</v>
      </c>
      <c r="I3959" s="575" t="s">
        <v>50</v>
      </c>
      <c r="J3959" s="569" t="s">
        <v>87</v>
      </c>
      <c r="K3959" s="569" t="s">
        <v>106</v>
      </c>
      <c r="L3959" s="570">
        <v>0.4</v>
      </c>
      <c r="M3959" s="571">
        <v>4.1242273658010076</v>
      </c>
      <c r="N3959" s="572">
        <v>239.16315789473688</v>
      </c>
      <c r="O3959" s="668" t="s">
        <v>151</v>
      </c>
      <c r="P3959" s="668" t="s">
        <v>87</v>
      </c>
      <c r="Q3959" s="574" t="s">
        <v>12257</v>
      </c>
      <c r="R3959" s="574" t="s">
        <v>13277</v>
      </c>
      <c r="S3959" s="574" t="s">
        <v>12294</v>
      </c>
      <c r="T3959" s="574" t="s">
        <v>13398</v>
      </c>
      <c r="U3959" s="574" t="s">
        <v>12302</v>
      </c>
      <c r="V3959" s="574" t="s">
        <v>13298</v>
      </c>
      <c r="W3959" s="575" t="s">
        <v>13399</v>
      </c>
      <c r="X3959" s="575" t="s">
        <v>13610</v>
      </c>
      <c r="Y3959" s="576" t="s">
        <v>13437</v>
      </c>
      <c r="Z3959" s="577" t="s">
        <v>13653</v>
      </c>
      <c r="AA3959" s="578" t="s">
        <v>13612</v>
      </c>
      <c r="AE3959"/>
    </row>
    <row r="3960" spans="1:31" s="563" customFormat="1">
      <c r="A3960"/>
      <c r="B3960"/>
      <c r="C3960" s="568">
        <v>2029</v>
      </c>
      <c r="D3960" s="569" t="s">
        <v>80</v>
      </c>
      <c r="E3960" s="569" t="s">
        <v>48</v>
      </c>
      <c r="F3960" s="573" t="s">
        <v>247</v>
      </c>
      <c r="G3960" s="569" t="s">
        <v>200</v>
      </c>
      <c r="H3960" s="569" t="s">
        <v>41</v>
      </c>
      <c r="I3960" s="575" t="s">
        <v>50</v>
      </c>
      <c r="J3960" s="569" t="s">
        <v>87</v>
      </c>
      <c r="K3960" s="569" t="s">
        <v>100</v>
      </c>
      <c r="L3960" s="570">
        <v>0.6</v>
      </c>
      <c r="M3960" s="571">
        <v>6.1863410487015109</v>
      </c>
      <c r="N3960" s="572">
        <v>358.74473684210528</v>
      </c>
      <c r="O3960" s="668" t="s">
        <v>151</v>
      </c>
      <c r="P3960" s="668" t="s">
        <v>87</v>
      </c>
      <c r="Q3960" s="574" t="s">
        <v>12370</v>
      </c>
      <c r="R3960" s="574" t="s">
        <v>13613</v>
      </c>
      <c r="S3960" s="574" t="s">
        <v>12294</v>
      </c>
      <c r="T3960" s="574" t="s">
        <v>13398</v>
      </c>
      <c r="U3960" s="574" t="s">
        <v>13502</v>
      </c>
      <c r="V3960" s="574" t="s">
        <v>13654</v>
      </c>
      <c r="W3960" s="575" t="s">
        <v>13467</v>
      </c>
      <c r="X3960" s="575" t="s">
        <v>13616</v>
      </c>
      <c r="Y3960" s="576" t="s">
        <v>13437</v>
      </c>
      <c r="Z3960" s="577" t="s">
        <v>13655</v>
      </c>
      <c r="AA3960" s="578" t="s">
        <v>13618</v>
      </c>
      <c r="AE3960"/>
    </row>
    <row r="3961" spans="1:31" s="563" customFormat="1">
      <c r="A3961"/>
      <c r="B3961"/>
      <c r="C3961" s="568">
        <v>2029</v>
      </c>
      <c r="D3961" s="569" t="s">
        <v>80</v>
      </c>
      <c r="E3961" s="569" t="s">
        <v>48</v>
      </c>
      <c r="F3961" s="573" t="s">
        <v>247</v>
      </c>
      <c r="G3961" s="569" t="s">
        <v>200</v>
      </c>
      <c r="H3961" s="569" t="s">
        <v>41</v>
      </c>
      <c r="I3961" s="575" t="s">
        <v>50</v>
      </c>
      <c r="J3961" s="569" t="s">
        <v>83</v>
      </c>
      <c r="K3961" s="569" t="s">
        <v>81</v>
      </c>
      <c r="L3961" s="570">
        <v>1</v>
      </c>
      <c r="M3961" s="571">
        <v>7.1761424355467573</v>
      </c>
      <c r="N3961" s="572">
        <v>21.128123076923078</v>
      </c>
      <c r="O3961" s="668" t="s">
        <v>382</v>
      </c>
      <c r="P3961" s="668" t="s">
        <v>83</v>
      </c>
      <c r="Q3961" s="574" t="s">
        <v>12313</v>
      </c>
      <c r="R3961" s="574" t="s">
        <v>13307</v>
      </c>
      <c r="S3961" s="574" t="s">
        <v>12315</v>
      </c>
      <c r="T3961" s="574" t="s">
        <v>13398</v>
      </c>
      <c r="U3961" s="574" t="s">
        <v>12316</v>
      </c>
      <c r="V3961" s="574" t="s">
        <v>13308</v>
      </c>
      <c r="W3961" s="575" t="s">
        <v>13439</v>
      </c>
      <c r="X3961" s="575" t="s">
        <v>13656</v>
      </c>
      <c r="Y3961" s="576" t="s">
        <v>13441</v>
      </c>
      <c r="Z3961" s="577" t="s">
        <v>13657</v>
      </c>
      <c r="AA3961" s="578" t="s">
        <v>13658</v>
      </c>
      <c r="AE3961"/>
    </row>
    <row r="3962" spans="1:31" s="563" customFormat="1">
      <c r="A3962"/>
      <c r="B3962"/>
      <c r="C3962" s="568">
        <v>2029</v>
      </c>
      <c r="D3962" s="569" t="s">
        <v>80</v>
      </c>
      <c r="E3962" s="569" t="s">
        <v>48</v>
      </c>
      <c r="F3962" s="573" t="s">
        <v>247</v>
      </c>
      <c r="G3962" s="569" t="s">
        <v>200</v>
      </c>
      <c r="H3962" s="569" t="s">
        <v>41</v>
      </c>
      <c r="I3962" s="575" t="s">
        <v>50</v>
      </c>
      <c r="J3962" s="569" t="s">
        <v>77</v>
      </c>
      <c r="K3962" s="569" t="s">
        <v>93</v>
      </c>
      <c r="L3962" s="570">
        <v>1</v>
      </c>
      <c r="M3962" s="571">
        <v>5.7617049639324334</v>
      </c>
      <c r="N3962" s="572">
        <v>294.28457142857138</v>
      </c>
      <c r="O3962" s="668" t="s">
        <v>381</v>
      </c>
      <c r="P3962" s="668" t="s">
        <v>77</v>
      </c>
      <c r="Q3962" s="574" t="s">
        <v>12333</v>
      </c>
      <c r="R3962" s="574" t="s">
        <v>13659</v>
      </c>
      <c r="S3962" s="574" t="s">
        <v>12325</v>
      </c>
      <c r="T3962" s="574" t="s">
        <v>13398</v>
      </c>
      <c r="U3962" s="574" t="s">
        <v>12335</v>
      </c>
      <c r="V3962" s="574" t="s">
        <v>13660</v>
      </c>
      <c r="W3962" s="575" t="s">
        <v>13446</v>
      </c>
      <c r="X3962" s="575" t="s">
        <v>13661</v>
      </c>
      <c r="Y3962" s="576" t="s">
        <v>13444</v>
      </c>
      <c r="Z3962" s="577" t="s">
        <v>13662</v>
      </c>
      <c r="AA3962" s="578" t="s">
        <v>13663</v>
      </c>
      <c r="AE3962"/>
    </row>
    <row r="3963" spans="1:31" s="563" customFormat="1">
      <c r="A3963"/>
      <c r="B3963"/>
      <c r="C3963" s="568">
        <v>2029</v>
      </c>
      <c r="D3963" s="569" t="s">
        <v>80</v>
      </c>
      <c r="E3963" s="569" t="s">
        <v>48</v>
      </c>
      <c r="F3963" s="573" t="s">
        <v>247</v>
      </c>
      <c r="G3963" s="569" t="s">
        <v>200</v>
      </c>
      <c r="H3963" s="569" t="s">
        <v>41</v>
      </c>
      <c r="I3963" s="575" t="s">
        <v>50</v>
      </c>
      <c r="J3963" s="569" t="s">
        <v>349</v>
      </c>
      <c r="K3963" s="569" t="s">
        <v>115</v>
      </c>
      <c r="L3963" s="570">
        <v>1</v>
      </c>
      <c r="M3963" s="571">
        <v>2.7658456749429901</v>
      </c>
      <c r="N3963" s="572">
        <v>331.34062499999993</v>
      </c>
      <c r="O3963" s="668" t="s">
        <v>151</v>
      </c>
      <c r="P3963" s="668" t="s">
        <v>349</v>
      </c>
      <c r="Q3963" s="574" t="s">
        <v>12385</v>
      </c>
      <c r="R3963" s="574" t="s">
        <v>13629</v>
      </c>
      <c r="S3963" s="574" t="s">
        <v>12341</v>
      </c>
      <c r="T3963" s="574" t="s">
        <v>13398</v>
      </c>
      <c r="U3963" s="574" t="s">
        <v>12540</v>
      </c>
      <c r="V3963" s="574" t="s">
        <v>13664</v>
      </c>
      <c r="W3963" s="575" t="s">
        <v>13451</v>
      </c>
      <c r="X3963" s="575" t="s">
        <v>13632</v>
      </c>
      <c r="Y3963" s="576" t="s">
        <v>13453</v>
      </c>
      <c r="Z3963" s="577" t="s">
        <v>13665</v>
      </c>
      <c r="AA3963" s="578" t="s">
        <v>13634</v>
      </c>
      <c r="AE3963"/>
    </row>
    <row r="3964" spans="1:31" s="563" customFormat="1">
      <c r="A3964"/>
      <c r="B3964"/>
      <c r="C3964" s="568">
        <v>2029</v>
      </c>
      <c r="D3964" s="569" t="s">
        <v>80</v>
      </c>
      <c r="E3964" s="569" t="s">
        <v>48</v>
      </c>
      <c r="F3964" s="573" t="s">
        <v>247</v>
      </c>
      <c r="G3964" s="569" t="s">
        <v>200</v>
      </c>
      <c r="H3964" s="569" t="s">
        <v>41</v>
      </c>
      <c r="I3964" s="575" t="s">
        <v>50</v>
      </c>
      <c r="J3964" s="569" t="s">
        <v>74</v>
      </c>
      <c r="K3964" s="569" t="s">
        <v>115</v>
      </c>
      <c r="L3964" s="570">
        <v>0.5</v>
      </c>
      <c r="M3964" s="571">
        <v>2.3454811303798082</v>
      </c>
      <c r="N3964" s="572">
        <v>1022.4224999999999</v>
      </c>
      <c r="O3964" s="668" t="s">
        <v>151</v>
      </c>
      <c r="P3964" s="668" t="s">
        <v>74</v>
      </c>
      <c r="Q3964" s="574" t="s">
        <v>12385</v>
      </c>
      <c r="R3964" s="574" t="s">
        <v>13629</v>
      </c>
      <c r="S3964" s="574" t="s">
        <v>12362</v>
      </c>
      <c r="T3964" s="574" t="s">
        <v>13398</v>
      </c>
      <c r="U3964" s="574" t="s">
        <v>13080</v>
      </c>
      <c r="V3964" s="574" t="s">
        <v>13666</v>
      </c>
      <c r="W3964" s="575" t="s">
        <v>13451</v>
      </c>
      <c r="X3964" s="575" t="s">
        <v>13632</v>
      </c>
      <c r="Y3964" s="576" t="s">
        <v>13463</v>
      </c>
      <c r="Z3964" s="577" t="s">
        <v>13667</v>
      </c>
      <c r="AA3964" s="578" t="s">
        <v>13634</v>
      </c>
      <c r="AE3964"/>
    </row>
    <row r="3965" spans="1:31" s="563" customFormat="1">
      <c r="A3965"/>
      <c r="B3965"/>
      <c r="C3965" s="568">
        <v>2029</v>
      </c>
      <c r="D3965" s="569" t="s">
        <v>80</v>
      </c>
      <c r="E3965" s="569" t="s">
        <v>48</v>
      </c>
      <c r="F3965" s="573" t="s">
        <v>247</v>
      </c>
      <c r="G3965" s="569" t="s">
        <v>200</v>
      </c>
      <c r="H3965" s="569" t="s">
        <v>41</v>
      </c>
      <c r="I3965" s="575" t="s">
        <v>50</v>
      </c>
      <c r="J3965" s="569" t="s">
        <v>74</v>
      </c>
      <c r="K3965" s="569" t="s">
        <v>104</v>
      </c>
      <c r="L3965" s="570">
        <v>0.5</v>
      </c>
      <c r="M3965" s="571">
        <v>2.3454811303798082</v>
      </c>
      <c r="N3965" s="572">
        <v>1022.4224999999999</v>
      </c>
      <c r="O3965" s="668" t="s">
        <v>151</v>
      </c>
      <c r="P3965" s="668" t="s">
        <v>74</v>
      </c>
      <c r="Q3965" s="574" t="s">
        <v>12305</v>
      </c>
      <c r="R3965" s="574" t="s">
        <v>13319</v>
      </c>
      <c r="S3965" s="574" t="s">
        <v>12362</v>
      </c>
      <c r="T3965" s="574" t="s">
        <v>13398</v>
      </c>
      <c r="U3965" s="574" t="s">
        <v>12760</v>
      </c>
      <c r="V3965" s="574" t="s">
        <v>13320</v>
      </c>
      <c r="W3965" s="575" t="s">
        <v>13512</v>
      </c>
      <c r="X3965" s="575" t="s">
        <v>13668</v>
      </c>
      <c r="Y3965" s="576" t="s">
        <v>13463</v>
      </c>
      <c r="Z3965" s="577" t="s">
        <v>13669</v>
      </c>
      <c r="AA3965" s="578" t="s">
        <v>13670</v>
      </c>
      <c r="AE3965"/>
    </row>
    <row r="3966" spans="1:31" s="563" customFormat="1">
      <c r="A3966"/>
      <c r="B3966"/>
      <c r="C3966" s="568">
        <v>2029</v>
      </c>
      <c r="D3966" s="569" t="s">
        <v>80</v>
      </c>
      <c r="E3966" s="569" t="s">
        <v>48</v>
      </c>
      <c r="F3966" s="573" t="s">
        <v>247</v>
      </c>
      <c r="G3966" s="569" t="s">
        <v>200</v>
      </c>
      <c r="H3966" s="569" t="s">
        <v>41</v>
      </c>
      <c r="I3966" s="575" t="s">
        <v>50</v>
      </c>
      <c r="J3966" s="569" t="s">
        <v>71</v>
      </c>
      <c r="K3966" s="569" t="s">
        <v>104</v>
      </c>
      <c r="L3966" s="570">
        <v>0.6</v>
      </c>
      <c r="M3966" s="571">
        <v>9.1662599685623718</v>
      </c>
      <c r="N3966" s="572">
        <v>454.41</v>
      </c>
      <c r="O3966" s="668" t="s">
        <v>151</v>
      </c>
      <c r="P3966" s="668" t="s">
        <v>70</v>
      </c>
      <c r="Q3966" s="574" t="s">
        <v>12305</v>
      </c>
      <c r="R3966" s="574" t="s">
        <v>13319</v>
      </c>
      <c r="S3966" s="574" t="s">
        <v>12450</v>
      </c>
      <c r="T3966" s="574" t="s">
        <v>13398</v>
      </c>
      <c r="U3966" s="574" t="s">
        <v>13187</v>
      </c>
      <c r="V3966" s="574" t="s">
        <v>13329</v>
      </c>
      <c r="W3966" s="575" t="s">
        <v>13512</v>
      </c>
      <c r="X3966" s="575" t="s">
        <v>13668</v>
      </c>
      <c r="Y3966" s="576" t="s">
        <v>13520</v>
      </c>
      <c r="Z3966" s="577" t="s">
        <v>13671</v>
      </c>
      <c r="AA3966" s="578" t="s">
        <v>13670</v>
      </c>
      <c r="AE3966"/>
    </row>
    <row r="3967" spans="1:31" s="563" customFormat="1">
      <c r="A3967"/>
      <c r="B3967"/>
      <c r="C3967" s="568">
        <v>2029</v>
      </c>
      <c r="D3967" s="569" t="s">
        <v>80</v>
      </c>
      <c r="E3967" s="569" t="s">
        <v>48</v>
      </c>
      <c r="F3967" s="573" t="s">
        <v>247</v>
      </c>
      <c r="G3967" s="569" t="s">
        <v>200</v>
      </c>
      <c r="H3967" s="569" t="s">
        <v>41</v>
      </c>
      <c r="I3967" s="575" t="s">
        <v>50</v>
      </c>
      <c r="J3967" s="569" t="s">
        <v>71</v>
      </c>
      <c r="K3967" s="569" t="s">
        <v>86</v>
      </c>
      <c r="L3967" s="570">
        <v>0.4</v>
      </c>
      <c r="M3967" s="571">
        <v>6.1108399790415806</v>
      </c>
      <c r="N3967" s="572">
        <v>302.94</v>
      </c>
      <c r="O3967" s="668" t="s">
        <v>151</v>
      </c>
      <c r="P3967" s="668" t="s">
        <v>70</v>
      </c>
      <c r="Q3967" s="574" t="s">
        <v>13331</v>
      </c>
      <c r="R3967" s="574" t="s">
        <v>13332</v>
      </c>
      <c r="S3967" s="574" t="s">
        <v>12450</v>
      </c>
      <c r="T3967" s="574" t="s">
        <v>13398</v>
      </c>
      <c r="U3967" s="574" t="s">
        <v>13333</v>
      </c>
      <c r="V3967" s="574" t="s">
        <v>13334</v>
      </c>
      <c r="W3967" s="575" t="s">
        <v>13524</v>
      </c>
      <c r="X3967" s="575" t="s">
        <v>13672</v>
      </c>
      <c r="Y3967" s="576" t="s">
        <v>13520</v>
      </c>
      <c r="Z3967" s="577" t="s">
        <v>13673</v>
      </c>
      <c r="AA3967" s="578" t="s">
        <v>13674</v>
      </c>
      <c r="AE3967"/>
    </row>
    <row r="3968" spans="1:31" s="563" customFormat="1">
      <c r="A3968"/>
      <c r="B3968"/>
      <c r="C3968" s="568">
        <v>2029</v>
      </c>
      <c r="D3968" s="569" t="s">
        <v>80</v>
      </c>
      <c r="E3968" s="569" t="s">
        <v>48</v>
      </c>
      <c r="F3968" s="573" t="s">
        <v>247</v>
      </c>
      <c r="G3968" s="569" t="s">
        <v>200</v>
      </c>
      <c r="H3968" s="569" t="s">
        <v>41</v>
      </c>
      <c r="I3968" s="575" t="s">
        <v>50</v>
      </c>
      <c r="J3968" s="569" t="s">
        <v>351</v>
      </c>
      <c r="K3968" s="569" t="s">
        <v>100</v>
      </c>
      <c r="L3968" s="570">
        <v>1</v>
      </c>
      <c r="M3968" s="571">
        <v>23.626494780802275</v>
      </c>
      <c r="N3968" s="572">
        <v>105.0192</v>
      </c>
      <c r="O3968" s="668" t="s">
        <v>151</v>
      </c>
      <c r="P3968" s="668" t="s">
        <v>351</v>
      </c>
      <c r="Q3968" s="574" t="s">
        <v>12370</v>
      </c>
      <c r="R3968" s="574" t="s">
        <v>13613</v>
      </c>
      <c r="S3968" s="574" t="s">
        <v>12372</v>
      </c>
      <c r="T3968" s="574" t="s">
        <v>13398</v>
      </c>
      <c r="U3968" s="574" t="s">
        <v>12373</v>
      </c>
      <c r="V3968" s="574" t="s">
        <v>13675</v>
      </c>
      <c r="W3968" s="575" t="s">
        <v>13467</v>
      </c>
      <c r="X3968" s="575" t="s">
        <v>13616</v>
      </c>
      <c r="Y3968" s="576" t="s">
        <v>13469</v>
      </c>
      <c r="Z3968" s="577" t="s">
        <v>13676</v>
      </c>
      <c r="AA3968" s="578" t="s">
        <v>13618</v>
      </c>
      <c r="AE3968"/>
    </row>
    <row r="3969" spans="1:31" s="563" customFormat="1">
      <c r="A3969"/>
      <c r="B3969"/>
      <c r="C3969" s="568">
        <v>2029</v>
      </c>
      <c r="D3969" s="569" t="s">
        <v>75</v>
      </c>
      <c r="E3969" s="569" t="s">
        <v>337</v>
      </c>
      <c r="F3969" s="573" t="s">
        <v>141</v>
      </c>
      <c r="G3969" s="569" t="s">
        <v>42</v>
      </c>
      <c r="H3969" s="569" t="s">
        <v>41</v>
      </c>
      <c r="I3969" s="575" t="s">
        <v>54</v>
      </c>
      <c r="J3969" s="569" t="s">
        <v>352</v>
      </c>
      <c r="K3969" s="569" t="s">
        <v>346</v>
      </c>
      <c r="L3969" s="570">
        <v>0.6</v>
      </c>
      <c r="M3969" s="571">
        <v>6.4433174066139411</v>
      </c>
      <c r="N3969" s="572">
        <v>279.83879999999994</v>
      </c>
      <c r="O3969" s="668" t="s">
        <v>151</v>
      </c>
      <c r="P3969" s="668" t="s">
        <v>352</v>
      </c>
      <c r="Q3969" s="574" t="s">
        <v>12228</v>
      </c>
      <c r="R3969" s="574" t="s">
        <v>12478</v>
      </c>
      <c r="S3969" s="574" t="s">
        <v>12230</v>
      </c>
      <c r="T3969" s="574" t="s">
        <v>13677</v>
      </c>
      <c r="U3969" s="574" t="s">
        <v>12232</v>
      </c>
      <c r="V3969" s="574" t="s">
        <v>12479</v>
      </c>
      <c r="W3969" s="575" t="s">
        <v>13678</v>
      </c>
      <c r="X3969" s="575" t="s">
        <v>13679</v>
      </c>
      <c r="Y3969" s="576" t="s">
        <v>13680</v>
      </c>
      <c r="Z3969" s="577" t="s">
        <v>13681</v>
      </c>
      <c r="AA3969" s="578" t="s">
        <v>13682</v>
      </c>
      <c r="AE3969"/>
    </row>
    <row r="3970" spans="1:31" s="563" customFormat="1">
      <c r="A3970"/>
      <c r="B3970"/>
      <c r="C3970" s="568">
        <v>2029</v>
      </c>
      <c r="D3970" s="569" t="s">
        <v>75</v>
      </c>
      <c r="E3970" s="569" t="s">
        <v>337</v>
      </c>
      <c r="F3970" s="573" t="s">
        <v>141</v>
      </c>
      <c r="G3970" s="569" t="s">
        <v>42</v>
      </c>
      <c r="H3970" s="569" t="s">
        <v>41</v>
      </c>
      <c r="I3970" s="575" t="s">
        <v>54</v>
      </c>
      <c r="J3970" s="569" t="s">
        <v>352</v>
      </c>
      <c r="K3970" s="569" t="s">
        <v>466</v>
      </c>
      <c r="L3970" s="570">
        <v>0.4</v>
      </c>
      <c r="M3970" s="571">
        <v>4.295544937742628</v>
      </c>
      <c r="N3970" s="572">
        <v>186.55919999999998</v>
      </c>
      <c r="O3970" s="668" t="s">
        <v>151</v>
      </c>
      <c r="P3970" s="668" t="s">
        <v>352</v>
      </c>
      <c r="Q3970" s="574" t="s">
        <v>12249</v>
      </c>
      <c r="R3970" s="574" t="s">
        <v>12488</v>
      </c>
      <c r="S3970" s="574" t="s">
        <v>12230</v>
      </c>
      <c r="T3970" s="574" t="s">
        <v>13677</v>
      </c>
      <c r="U3970" s="574" t="s">
        <v>13683</v>
      </c>
      <c r="V3970" s="574" t="s">
        <v>13684</v>
      </c>
      <c r="W3970" s="575" t="s">
        <v>13685</v>
      </c>
      <c r="X3970" s="575" t="s">
        <v>13686</v>
      </c>
      <c r="Y3970" s="576" t="s">
        <v>13680</v>
      </c>
      <c r="Z3970" s="577" t="s">
        <v>13687</v>
      </c>
      <c r="AA3970" s="578" t="s">
        <v>13688</v>
      </c>
      <c r="AE3970"/>
    </row>
    <row r="3971" spans="1:31" s="563" customFormat="1">
      <c r="A3971"/>
      <c r="B3971"/>
      <c r="C3971" s="568">
        <v>2029</v>
      </c>
      <c r="D3971" s="569" t="s">
        <v>75</v>
      </c>
      <c r="E3971" s="569" t="s">
        <v>337</v>
      </c>
      <c r="F3971" s="573" t="s">
        <v>141</v>
      </c>
      <c r="G3971" s="569" t="s">
        <v>42</v>
      </c>
      <c r="H3971" s="569" t="s">
        <v>41</v>
      </c>
      <c r="I3971" s="575" t="s">
        <v>54</v>
      </c>
      <c r="J3971" s="569" t="s">
        <v>116</v>
      </c>
      <c r="K3971" s="569" t="s">
        <v>466</v>
      </c>
      <c r="L3971" s="570">
        <v>1</v>
      </c>
      <c r="M3971" s="571">
        <v>7.2761912669442426</v>
      </c>
      <c r="N3971" s="572">
        <v>30.417260869565212</v>
      </c>
      <c r="O3971" s="668" t="s">
        <v>382</v>
      </c>
      <c r="P3971" s="668" t="s">
        <v>116</v>
      </c>
      <c r="Q3971" s="574" t="s">
        <v>12249</v>
      </c>
      <c r="R3971" s="574" t="s">
        <v>12488</v>
      </c>
      <c r="S3971" s="574" t="s">
        <v>12241</v>
      </c>
      <c r="T3971" s="574" t="s">
        <v>13677</v>
      </c>
      <c r="U3971" s="574" t="s">
        <v>12251</v>
      </c>
      <c r="V3971" s="574" t="s">
        <v>12489</v>
      </c>
      <c r="W3971" s="575" t="s">
        <v>13685</v>
      </c>
      <c r="X3971" s="575" t="s">
        <v>13686</v>
      </c>
      <c r="Y3971" s="576" t="s">
        <v>13689</v>
      </c>
      <c r="Z3971" s="577" t="s">
        <v>13690</v>
      </c>
      <c r="AA3971" s="578" t="s">
        <v>13688</v>
      </c>
      <c r="AE3971"/>
    </row>
    <row r="3972" spans="1:31" s="563" customFormat="1">
      <c r="A3972"/>
      <c r="B3972"/>
      <c r="C3972" s="568">
        <v>2029</v>
      </c>
      <c r="D3972" s="569" t="s">
        <v>75</v>
      </c>
      <c r="E3972" s="569" t="s">
        <v>337</v>
      </c>
      <c r="F3972" s="573" t="s">
        <v>141</v>
      </c>
      <c r="G3972" s="569" t="s">
        <v>42</v>
      </c>
      <c r="H3972" s="569" t="s">
        <v>41</v>
      </c>
      <c r="I3972" s="575" t="s">
        <v>54</v>
      </c>
      <c r="J3972" s="569" t="s">
        <v>109</v>
      </c>
      <c r="K3972" s="569" t="s">
        <v>111</v>
      </c>
      <c r="L3972" s="570">
        <v>0.7</v>
      </c>
      <c r="M3972" s="571">
        <v>11.76016640405107</v>
      </c>
      <c r="N3972" s="572">
        <v>425.84165217391296</v>
      </c>
      <c r="O3972" s="668" t="s">
        <v>381</v>
      </c>
      <c r="P3972" s="668" t="s">
        <v>109</v>
      </c>
      <c r="Q3972" s="574" t="s">
        <v>12354</v>
      </c>
      <c r="R3972" s="574" t="s">
        <v>12551</v>
      </c>
      <c r="S3972" s="574" t="s">
        <v>12259</v>
      </c>
      <c r="T3972" s="574" t="s">
        <v>13677</v>
      </c>
      <c r="U3972" s="574" t="s">
        <v>12696</v>
      </c>
      <c r="V3972" s="574" t="s">
        <v>12697</v>
      </c>
      <c r="W3972" s="575" t="s">
        <v>13691</v>
      </c>
      <c r="X3972" s="575" t="s">
        <v>13692</v>
      </c>
      <c r="Y3972" s="576" t="s">
        <v>13693</v>
      </c>
      <c r="Z3972" s="577" t="s">
        <v>13694</v>
      </c>
      <c r="AA3972" s="578" t="s">
        <v>13695</v>
      </c>
      <c r="AE3972"/>
    </row>
    <row r="3973" spans="1:31" s="563" customFormat="1">
      <c r="A3973"/>
      <c r="B3973"/>
      <c r="C3973" s="568">
        <v>2029</v>
      </c>
      <c r="D3973" s="569" t="s">
        <v>75</v>
      </c>
      <c r="E3973" s="569" t="s">
        <v>337</v>
      </c>
      <c r="F3973" s="573" t="s">
        <v>141</v>
      </c>
      <c r="G3973" s="569" t="s">
        <v>42</v>
      </c>
      <c r="H3973" s="569" t="s">
        <v>41</v>
      </c>
      <c r="I3973" s="575" t="s">
        <v>54</v>
      </c>
      <c r="J3973" s="569" t="s">
        <v>109</v>
      </c>
      <c r="K3973" s="569" t="s">
        <v>106</v>
      </c>
      <c r="L3973" s="570">
        <v>0.3</v>
      </c>
      <c r="M3973" s="571">
        <v>5.0400713160218862</v>
      </c>
      <c r="N3973" s="572">
        <v>182.50356521739127</v>
      </c>
      <c r="O3973" s="668" t="s">
        <v>381</v>
      </c>
      <c r="P3973" s="668" t="s">
        <v>109</v>
      </c>
      <c r="Q3973" s="574" t="s">
        <v>12257</v>
      </c>
      <c r="R3973" s="574" t="s">
        <v>12493</v>
      </c>
      <c r="S3973" s="574" t="s">
        <v>12259</v>
      </c>
      <c r="T3973" s="574" t="s">
        <v>13677</v>
      </c>
      <c r="U3973" s="574" t="s">
        <v>12260</v>
      </c>
      <c r="V3973" s="574" t="s">
        <v>12494</v>
      </c>
      <c r="W3973" s="575" t="s">
        <v>13696</v>
      </c>
      <c r="X3973" s="575" t="s">
        <v>13697</v>
      </c>
      <c r="Y3973" s="576" t="s">
        <v>13693</v>
      </c>
      <c r="Z3973" s="577" t="s">
        <v>13698</v>
      </c>
      <c r="AA3973" s="578" t="s">
        <v>13699</v>
      </c>
      <c r="AE3973"/>
    </row>
    <row r="3974" spans="1:31" s="563" customFormat="1">
      <c r="A3974"/>
      <c r="B3974"/>
      <c r="C3974" s="568">
        <v>2029</v>
      </c>
      <c r="D3974" s="569" t="s">
        <v>75</v>
      </c>
      <c r="E3974" s="569" t="s">
        <v>337</v>
      </c>
      <c r="F3974" s="573" t="s">
        <v>141</v>
      </c>
      <c r="G3974" s="569" t="s">
        <v>42</v>
      </c>
      <c r="H3974" s="569" t="s">
        <v>41</v>
      </c>
      <c r="I3974" s="575" t="s">
        <v>54</v>
      </c>
      <c r="J3974" s="569" t="s">
        <v>350</v>
      </c>
      <c r="K3974" s="569" t="s">
        <v>111</v>
      </c>
      <c r="L3974" s="570">
        <v>0.7</v>
      </c>
      <c r="M3974" s="571">
        <v>8.6908748394772104</v>
      </c>
      <c r="N3974" s="572">
        <v>952.22924999999998</v>
      </c>
      <c r="O3974" s="668" t="s">
        <v>151</v>
      </c>
      <c r="P3974" s="668" t="s">
        <v>350</v>
      </c>
      <c r="Q3974" s="574" t="s">
        <v>12354</v>
      </c>
      <c r="R3974" s="574" t="s">
        <v>12551</v>
      </c>
      <c r="S3974" s="574" t="s">
        <v>12269</v>
      </c>
      <c r="T3974" s="574" t="s">
        <v>13677</v>
      </c>
      <c r="U3974" s="574" t="s">
        <v>12704</v>
      </c>
      <c r="V3974" s="574" t="s">
        <v>12705</v>
      </c>
      <c r="W3974" s="575" t="s">
        <v>13691</v>
      </c>
      <c r="X3974" s="575" t="s">
        <v>13692</v>
      </c>
      <c r="Y3974" s="576" t="s">
        <v>13700</v>
      </c>
      <c r="Z3974" s="577" t="s">
        <v>13701</v>
      </c>
      <c r="AA3974" s="578" t="s">
        <v>13695</v>
      </c>
      <c r="AE3974"/>
    </row>
    <row r="3975" spans="1:31" s="563" customFormat="1">
      <c r="A3975"/>
      <c r="B3975"/>
      <c r="C3975" s="568">
        <v>2029</v>
      </c>
      <c r="D3975" s="569" t="s">
        <v>75</v>
      </c>
      <c r="E3975" s="569" t="s">
        <v>337</v>
      </c>
      <c r="F3975" s="573" t="s">
        <v>141</v>
      </c>
      <c r="G3975" s="569" t="s">
        <v>42</v>
      </c>
      <c r="H3975" s="569" t="s">
        <v>41</v>
      </c>
      <c r="I3975" s="575" t="s">
        <v>54</v>
      </c>
      <c r="J3975" s="569" t="s">
        <v>350</v>
      </c>
      <c r="K3975" s="569" t="s">
        <v>79</v>
      </c>
      <c r="L3975" s="570">
        <v>0.3</v>
      </c>
      <c r="M3975" s="571">
        <v>3.7246606454902325</v>
      </c>
      <c r="N3975" s="572">
        <v>408.09824999999995</v>
      </c>
      <c r="O3975" s="668" t="s">
        <v>151</v>
      </c>
      <c r="P3975" s="668" t="s">
        <v>350</v>
      </c>
      <c r="Q3975" s="574" t="s">
        <v>12403</v>
      </c>
      <c r="R3975" s="574" t="s">
        <v>12560</v>
      </c>
      <c r="S3975" s="574" t="s">
        <v>12269</v>
      </c>
      <c r="T3975" s="574" t="s">
        <v>13677</v>
      </c>
      <c r="U3975" s="574" t="s">
        <v>12712</v>
      </c>
      <c r="V3975" s="574" t="s">
        <v>12713</v>
      </c>
      <c r="W3975" s="575" t="s">
        <v>13702</v>
      </c>
      <c r="X3975" s="575" t="s">
        <v>13703</v>
      </c>
      <c r="Y3975" s="576" t="s">
        <v>13700</v>
      </c>
      <c r="Z3975" s="577" t="s">
        <v>13704</v>
      </c>
      <c r="AA3975" s="578" t="s">
        <v>13705</v>
      </c>
      <c r="AE3975"/>
    </row>
    <row r="3976" spans="1:31" s="563" customFormat="1">
      <c r="A3976"/>
      <c r="B3976"/>
      <c r="C3976" s="568">
        <v>2029</v>
      </c>
      <c r="D3976" s="569" t="s">
        <v>75</v>
      </c>
      <c r="E3976" s="569" t="s">
        <v>337</v>
      </c>
      <c r="F3976" s="573" t="s">
        <v>141</v>
      </c>
      <c r="G3976" s="569" t="s">
        <v>42</v>
      </c>
      <c r="H3976" s="569" t="s">
        <v>41</v>
      </c>
      <c r="I3976" s="575" t="s">
        <v>54</v>
      </c>
      <c r="J3976" s="569" t="s">
        <v>99</v>
      </c>
      <c r="K3976" s="569" t="s">
        <v>468</v>
      </c>
      <c r="L3976" s="570">
        <v>0.5</v>
      </c>
      <c r="M3976" s="571">
        <v>0.85202575323961749</v>
      </c>
      <c r="N3976" s="572">
        <v>489.71789999999987</v>
      </c>
      <c r="O3976" s="668" t="s">
        <v>151</v>
      </c>
      <c r="P3976" s="668" t="s">
        <v>99</v>
      </c>
      <c r="Q3976" s="574" t="s">
        <v>12292</v>
      </c>
      <c r="R3976" s="574" t="s">
        <v>12509</v>
      </c>
      <c r="S3976" s="574" t="s">
        <v>12279</v>
      </c>
      <c r="T3976" s="574" t="s">
        <v>13677</v>
      </c>
      <c r="U3976" s="574" t="s">
        <v>13706</v>
      </c>
      <c r="V3976" s="574" t="s">
        <v>13707</v>
      </c>
      <c r="W3976" s="575" t="s">
        <v>13708</v>
      </c>
      <c r="X3976" s="575" t="s">
        <v>13709</v>
      </c>
      <c r="Y3976" s="576" t="s">
        <v>13710</v>
      </c>
      <c r="Z3976" s="577" t="s">
        <v>13711</v>
      </c>
      <c r="AA3976" s="578" t="s">
        <v>13712</v>
      </c>
      <c r="AE3976"/>
    </row>
    <row r="3977" spans="1:31" s="563" customFormat="1">
      <c r="A3977"/>
      <c r="B3977"/>
      <c r="C3977" s="568">
        <v>2029</v>
      </c>
      <c r="D3977" s="569" t="s">
        <v>75</v>
      </c>
      <c r="E3977" s="569" t="s">
        <v>337</v>
      </c>
      <c r="F3977" s="573" t="s">
        <v>141</v>
      </c>
      <c r="G3977" s="569" t="s">
        <v>42</v>
      </c>
      <c r="H3977" s="569" t="s">
        <v>41</v>
      </c>
      <c r="I3977" s="575" t="s">
        <v>54</v>
      </c>
      <c r="J3977" s="569" t="s">
        <v>99</v>
      </c>
      <c r="K3977" s="569" t="s">
        <v>474</v>
      </c>
      <c r="L3977" s="570">
        <v>0.5</v>
      </c>
      <c r="M3977" s="571">
        <v>0.85202575323961749</v>
      </c>
      <c r="N3977" s="572">
        <v>489.71789999999987</v>
      </c>
      <c r="O3977" s="668" t="s">
        <v>151</v>
      </c>
      <c r="P3977" s="668" t="s">
        <v>99</v>
      </c>
      <c r="Q3977" s="574" t="s">
        <v>12870</v>
      </c>
      <c r="R3977" s="574" t="s">
        <v>12966</v>
      </c>
      <c r="S3977" s="574" t="s">
        <v>12279</v>
      </c>
      <c r="T3977" s="574" t="s">
        <v>13677</v>
      </c>
      <c r="U3977" s="574" t="s">
        <v>13713</v>
      </c>
      <c r="V3977" s="574" t="s">
        <v>13714</v>
      </c>
      <c r="W3977" s="575" t="s">
        <v>13715</v>
      </c>
      <c r="X3977" s="575" t="s">
        <v>13716</v>
      </c>
      <c r="Y3977" s="576" t="s">
        <v>13710</v>
      </c>
      <c r="Z3977" s="577" t="s">
        <v>13717</v>
      </c>
      <c r="AA3977" s="578" t="s">
        <v>13718</v>
      </c>
      <c r="AE3977"/>
    </row>
    <row r="3978" spans="1:31" s="563" customFormat="1">
      <c r="A3978"/>
      <c r="B3978"/>
      <c r="C3978" s="568">
        <v>2029</v>
      </c>
      <c r="D3978" s="569" t="s">
        <v>75</v>
      </c>
      <c r="E3978" s="569" t="s">
        <v>337</v>
      </c>
      <c r="F3978" s="573" t="s">
        <v>141</v>
      </c>
      <c r="G3978" s="569" t="s">
        <v>42</v>
      </c>
      <c r="H3978" s="569" t="s">
        <v>41</v>
      </c>
      <c r="I3978" s="575" t="s">
        <v>54</v>
      </c>
      <c r="J3978" s="569" t="s">
        <v>96</v>
      </c>
      <c r="K3978" s="569" t="s">
        <v>467</v>
      </c>
      <c r="L3978" s="570">
        <v>0.5</v>
      </c>
      <c r="M3978" s="571">
        <v>9.4362488391786667E-2</v>
      </c>
      <c r="N3978" s="572">
        <v>186.55919999999998</v>
      </c>
      <c r="O3978" s="668" t="s">
        <v>151</v>
      </c>
      <c r="P3978" s="668" t="s">
        <v>96</v>
      </c>
      <c r="Q3978" s="574" t="s">
        <v>12277</v>
      </c>
      <c r="R3978" s="574" t="s">
        <v>12472</v>
      </c>
      <c r="S3978" s="574" t="s">
        <v>12287</v>
      </c>
      <c r="T3978" s="574" t="s">
        <v>13677</v>
      </c>
      <c r="U3978" s="574" t="s">
        <v>12288</v>
      </c>
      <c r="V3978" s="574" t="s">
        <v>12507</v>
      </c>
      <c r="W3978" s="575" t="s">
        <v>13719</v>
      </c>
      <c r="X3978" s="575" t="s">
        <v>13720</v>
      </c>
      <c r="Y3978" s="576" t="s">
        <v>13721</v>
      </c>
      <c r="Z3978" s="577" t="s">
        <v>13722</v>
      </c>
      <c r="AA3978" s="578" t="s">
        <v>13723</v>
      </c>
      <c r="AE3978"/>
    </row>
    <row r="3979" spans="1:31" s="563" customFormat="1">
      <c r="A3979"/>
      <c r="B3979"/>
      <c r="C3979" s="568">
        <v>2029</v>
      </c>
      <c r="D3979" s="569" t="s">
        <v>75</v>
      </c>
      <c r="E3979" s="569" t="s">
        <v>337</v>
      </c>
      <c r="F3979" s="573" t="s">
        <v>141</v>
      </c>
      <c r="G3979" s="569" t="s">
        <v>42</v>
      </c>
      <c r="H3979" s="569" t="s">
        <v>41</v>
      </c>
      <c r="I3979" s="575" t="s">
        <v>54</v>
      </c>
      <c r="J3979" s="569" t="s">
        <v>96</v>
      </c>
      <c r="K3979" s="569" t="s">
        <v>471</v>
      </c>
      <c r="L3979" s="570">
        <v>0.5</v>
      </c>
      <c r="M3979" s="571">
        <v>9.4362488391786667E-2</v>
      </c>
      <c r="N3979" s="572">
        <v>186.55919999999998</v>
      </c>
      <c r="O3979" s="668" t="s">
        <v>151</v>
      </c>
      <c r="P3979" s="668" t="s">
        <v>96</v>
      </c>
      <c r="Q3979" s="574" t="s">
        <v>12722</v>
      </c>
      <c r="R3979" s="574" t="s">
        <v>12723</v>
      </c>
      <c r="S3979" s="574" t="s">
        <v>12287</v>
      </c>
      <c r="T3979" s="574" t="s">
        <v>13677</v>
      </c>
      <c r="U3979" s="574" t="s">
        <v>12724</v>
      </c>
      <c r="V3979" s="574" t="s">
        <v>12725</v>
      </c>
      <c r="W3979" s="575" t="s">
        <v>13724</v>
      </c>
      <c r="X3979" s="575" t="s">
        <v>13725</v>
      </c>
      <c r="Y3979" s="576" t="s">
        <v>13721</v>
      </c>
      <c r="Z3979" s="577" t="s">
        <v>13726</v>
      </c>
      <c r="AA3979" s="578" t="s">
        <v>13727</v>
      </c>
      <c r="AE3979"/>
    </row>
    <row r="3980" spans="1:31" s="563" customFormat="1">
      <c r="A3980"/>
      <c r="B3980"/>
      <c r="C3980" s="568">
        <v>2029</v>
      </c>
      <c r="D3980" s="569" t="s">
        <v>75</v>
      </c>
      <c r="E3980" s="569" t="s">
        <v>337</v>
      </c>
      <c r="F3980" s="573" t="s">
        <v>141</v>
      </c>
      <c r="G3980" s="569" t="s">
        <v>42</v>
      </c>
      <c r="H3980" s="569" t="s">
        <v>41</v>
      </c>
      <c r="I3980" s="575" t="s">
        <v>54</v>
      </c>
      <c r="J3980" s="569" t="s">
        <v>87</v>
      </c>
      <c r="K3980" s="569" t="s">
        <v>467</v>
      </c>
      <c r="L3980" s="570">
        <v>0.3</v>
      </c>
      <c r="M3980" s="571">
        <v>2.787808714298933</v>
      </c>
      <c r="N3980" s="572">
        <v>134.32262399999993</v>
      </c>
      <c r="O3980" s="668" t="s">
        <v>151</v>
      </c>
      <c r="P3980" s="668" t="s">
        <v>87</v>
      </c>
      <c r="Q3980" s="574" t="s">
        <v>12277</v>
      </c>
      <c r="R3980" s="574" t="s">
        <v>12472</v>
      </c>
      <c r="S3980" s="574" t="s">
        <v>12294</v>
      </c>
      <c r="T3980" s="574" t="s">
        <v>13677</v>
      </c>
      <c r="U3980" s="574" t="s">
        <v>12604</v>
      </c>
      <c r="V3980" s="574" t="s">
        <v>12605</v>
      </c>
      <c r="W3980" s="575" t="s">
        <v>13719</v>
      </c>
      <c r="X3980" s="575" t="s">
        <v>13720</v>
      </c>
      <c r="Y3980" s="576" t="s">
        <v>13728</v>
      </c>
      <c r="Z3980" s="577" t="s">
        <v>13729</v>
      </c>
      <c r="AA3980" s="578" t="s">
        <v>13723</v>
      </c>
      <c r="AE3980"/>
    </row>
    <row r="3981" spans="1:31" s="563" customFormat="1">
      <c r="A3981"/>
      <c r="B3981"/>
      <c r="C3981" s="568">
        <v>2029</v>
      </c>
      <c r="D3981" s="569" t="s">
        <v>75</v>
      </c>
      <c r="E3981" s="569" t="s">
        <v>337</v>
      </c>
      <c r="F3981" s="573" t="s">
        <v>141</v>
      </c>
      <c r="G3981" s="569" t="s">
        <v>42</v>
      </c>
      <c r="H3981" s="569" t="s">
        <v>41</v>
      </c>
      <c r="I3981" s="575" t="s">
        <v>54</v>
      </c>
      <c r="J3981" s="569" t="s">
        <v>87</v>
      </c>
      <c r="K3981" s="569" t="s">
        <v>106</v>
      </c>
      <c r="L3981" s="570">
        <v>0.5</v>
      </c>
      <c r="M3981" s="571">
        <v>4.6463478571648897</v>
      </c>
      <c r="N3981" s="572">
        <v>223.87103999999991</v>
      </c>
      <c r="O3981" s="668" t="s">
        <v>151</v>
      </c>
      <c r="P3981" s="668" t="s">
        <v>87</v>
      </c>
      <c r="Q3981" s="574" t="s">
        <v>12257</v>
      </c>
      <c r="R3981" s="574" t="s">
        <v>12493</v>
      </c>
      <c r="S3981" s="574" t="s">
        <v>12294</v>
      </c>
      <c r="T3981" s="574" t="s">
        <v>13677</v>
      </c>
      <c r="U3981" s="574" t="s">
        <v>12302</v>
      </c>
      <c r="V3981" s="574" t="s">
        <v>12514</v>
      </c>
      <c r="W3981" s="575" t="s">
        <v>13696</v>
      </c>
      <c r="X3981" s="575" t="s">
        <v>13697</v>
      </c>
      <c r="Y3981" s="576" t="s">
        <v>13728</v>
      </c>
      <c r="Z3981" s="577" t="s">
        <v>13730</v>
      </c>
      <c r="AA3981" s="578" t="s">
        <v>13699</v>
      </c>
      <c r="AE3981"/>
    </row>
    <row r="3982" spans="1:31" s="563" customFormat="1">
      <c r="A3982"/>
      <c r="B3982"/>
      <c r="C3982" s="568">
        <v>2029</v>
      </c>
      <c r="D3982" s="569" t="s">
        <v>75</v>
      </c>
      <c r="E3982" s="569" t="s">
        <v>337</v>
      </c>
      <c r="F3982" s="573" t="s">
        <v>141</v>
      </c>
      <c r="G3982" s="569" t="s">
        <v>42</v>
      </c>
      <c r="H3982" s="569" t="s">
        <v>41</v>
      </c>
      <c r="I3982" s="575" t="s">
        <v>54</v>
      </c>
      <c r="J3982" s="569" t="s">
        <v>87</v>
      </c>
      <c r="K3982" s="569" t="s">
        <v>79</v>
      </c>
      <c r="L3982" s="570">
        <v>0.2</v>
      </c>
      <c r="M3982" s="571">
        <v>1.8585391428659557</v>
      </c>
      <c r="N3982" s="572">
        <v>89.548415999999975</v>
      </c>
      <c r="O3982" s="668" t="s">
        <v>151</v>
      </c>
      <c r="P3982" s="668" t="s">
        <v>87</v>
      </c>
      <c r="Q3982" s="574" t="s">
        <v>12403</v>
      </c>
      <c r="R3982" s="574" t="s">
        <v>12560</v>
      </c>
      <c r="S3982" s="574" t="s">
        <v>12294</v>
      </c>
      <c r="T3982" s="574" t="s">
        <v>13677</v>
      </c>
      <c r="U3982" s="574" t="s">
        <v>12736</v>
      </c>
      <c r="V3982" s="574" t="s">
        <v>12737</v>
      </c>
      <c r="W3982" s="575" t="s">
        <v>13702</v>
      </c>
      <c r="X3982" s="575" t="s">
        <v>13703</v>
      </c>
      <c r="Y3982" s="576" t="s">
        <v>13728</v>
      </c>
      <c r="Z3982" s="577" t="s">
        <v>13731</v>
      </c>
      <c r="AA3982" s="578" t="s">
        <v>13705</v>
      </c>
      <c r="AE3982"/>
    </row>
    <row r="3983" spans="1:31" s="563" customFormat="1">
      <c r="A3983"/>
      <c r="B3983"/>
      <c r="C3983" s="568">
        <v>2029</v>
      </c>
      <c r="D3983" s="569" t="s">
        <v>75</v>
      </c>
      <c r="E3983" s="569" t="s">
        <v>337</v>
      </c>
      <c r="F3983" s="573" t="s">
        <v>141</v>
      </c>
      <c r="G3983" s="569" t="s">
        <v>42</v>
      </c>
      <c r="H3983" s="569" t="s">
        <v>41</v>
      </c>
      <c r="I3983" s="575" t="s">
        <v>54</v>
      </c>
      <c r="J3983" s="569" t="s">
        <v>83</v>
      </c>
      <c r="K3983" s="569" t="s">
        <v>81</v>
      </c>
      <c r="L3983" s="570">
        <v>1</v>
      </c>
      <c r="M3983" s="571">
        <v>31.734728068288348</v>
      </c>
      <c r="N3983" s="572">
        <v>59.259981176470568</v>
      </c>
      <c r="O3983" s="668" t="s">
        <v>382</v>
      </c>
      <c r="P3983" s="668" t="s">
        <v>83</v>
      </c>
      <c r="Q3983" s="574" t="s">
        <v>12313</v>
      </c>
      <c r="R3983" s="574" t="s">
        <v>12524</v>
      </c>
      <c r="S3983" s="574" t="s">
        <v>12315</v>
      </c>
      <c r="T3983" s="574" t="s">
        <v>13677</v>
      </c>
      <c r="U3983" s="574" t="s">
        <v>12316</v>
      </c>
      <c r="V3983" s="574" t="s">
        <v>12525</v>
      </c>
      <c r="W3983" s="575" t="s">
        <v>13732</v>
      </c>
      <c r="X3983" s="575" t="s">
        <v>13733</v>
      </c>
      <c r="Y3983" s="576" t="s">
        <v>13734</v>
      </c>
      <c r="Z3983" s="577" t="s">
        <v>13735</v>
      </c>
      <c r="AA3983" s="578" t="s">
        <v>13736</v>
      </c>
      <c r="AE3983"/>
    </row>
    <row r="3984" spans="1:31" s="563" customFormat="1">
      <c r="A3984"/>
      <c r="B3984"/>
      <c r="C3984" s="568">
        <v>2029</v>
      </c>
      <c r="D3984" s="569" t="s">
        <v>75</v>
      </c>
      <c r="E3984" s="569" t="s">
        <v>337</v>
      </c>
      <c r="F3984" s="573" t="s">
        <v>141</v>
      </c>
      <c r="G3984" s="569" t="s">
        <v>42</v>
      </c>
      <c r="H3984" s="569" t="s">
        <v>41</v>
      </c>
      <c r="I3984" s="575" t="s">
        <v>54</v>
      </c>
      <c r="J3984" s="569" t="s">
        <v>77</v>
      </c>
      <c r="K3984" s="569" t="s">
        <v>469</v>
      </c>
      <c r="L3984" s="570">
        <v>0.65</v>
      </c>
      <c r="M3984" s="571">
        <v>16.660393192377764</v>
      </c>
      <c r="N3984" s="572">
        <v>719.12063720930223</v>
      </c>
      <c r="O3984" s="668" t="s">
        <v>381</v>
      </c>
      <c r="P3984" s="668" t="s">
        <v>77</v>
      </c>
      <c r="Q3984" s="574" t="s">
        <v>12323</v>
      </c>
      <c r="R3984" s="574" t="s">
        <v>12529</v>
      </c>
      <c r="S3984" s="574" t="s">
        <v>12325</v>
      </c>
      <c r="T3984" s="574" t="s">
        <v>13677</v>
      </c>
      <c r="U3984" s="574" t="s">
        <v>12326</v>
      </c>
      <c r="V3984" s="574" t="s">
        <v>12530</v>
      </c>
      <c r="W3984" s="575" t="s">
        <v>13737</v>
      </c>
      <c r="X3984" s="575" t="s">
        <v>13738</v>
      </c>
      <c r="Y3984" s="576" t="s">
        <v>13739</v>
      </c>
      <c r="Z3984" s="577" t="s">
        <v>13740</v>
      </c>
      <c r="AA3984" s="578" t="s">
        <v>13741</v>
      </c>
      <c r="AE3984"/>
    </row>
    <row r="3985" spans="1:31" s="563" customFormat="1">
      <c r="A3985"/>
      <c r="B3985"/>
      <c r="C3985" s="568">
        <v>2029</v>
      </c>
      <c r="D3985" s="569" t="s">
        <v>75</v>
      </c>
      <c r="E3985" s="569" t="s">
        <v>337</v>
      </c>
      <c r="F3985" s="573" t="s">
        <v>141</v>
      </c>
      <c r="G3985" s="569" t="s">
        <v>42</v>
      </c>
      <c r="H3985" s="569" t="s">
        <v>41</v>
      </c>
      <c r="I3985" s="575" t="s">
        <v>54</v>
      </c>
      <c r="J3985" s="569" t="s">
        <v>77</v>
      </c>
      <c r="K3985" s="569" t="s">
        <v>93</v>
      </c>
      <c r="L3985" s="570">
        <v>0.35</v>
      </c>
      <c r="M3985" s="571">
        <v>8.9709809497418718</v>
      </c>
      <c r="N3985" s="572">
        <v>387.21880465116271</v>
      </c>
      <c r="O3985" s="668" t="s">
        <v>381</v>
      </c>
      <c r="P3985" s="668" t="s">
        <v>77</v>
      </c>
      <c r="Q3985" s="574" t="s">
        <v>12333</v>
      </c>
      <c r="R3985" s="574" t="s">
        <v>12534</v>
      </c>
      <c r="S3985" s="574" t="s">
        <v>12325</v>
      </c>
      <c r="T3985" s="574" t="s">
        <v>13677</v>
      </c>
      <c r="U3985" s="574" t="s">
        <v>12335</v>
      </c>
      <c r="V3985" s="574" t="s">
        <v>12535</v>
      </c>
      <c r="W3985" s="575" t="s">
        <v>13742</v>
      </c>
      <c r="X3985" s="575" t="s">
        <v>13743</v>
      </c>
      <c r="Y3985" s="576" t="s">
        <v>13739</v>
      </c>
      <c r="Z3985" s="577" t="s">
        <v>13744</v>
      </c>
      <c r="AA3985" s="578" t="s">
        <v>13745</v>
      </c>
      <c r="AE3985"/>
    </row>
    <row r="3986" spans="1:31" s="563" customFormat="1">
      <c r="A3986"/>
      <c r="B3986"/>
      <c r="C3986" s="568">
        <v>2029</v>
      </c>
      <c r="D3986" s="569" t="s">
        <v>75</v>
      </c>
      <c r="E3986" s="569" t="s">
        <v>337</v>
      </c>
      <c r="F3986" s="573" t="s">
        <v>141</v>
      </c>
      <c r="G3986" s="569" t="s">
        <v>42</v>
      </c>
      <c r="H3986" s="569" t="s">
        <v>41</v>
      </c>
      <c r="I3986" s="575" t="s">
        <v>54</v>
      </c>
      <c r="J3986" s="569" t="s">
        <v>349</v>
      </c>
      <c r="K3986" s="569" t="s">
        <v>115</v>
      </c>
      <c r="L3986" s="570">
        <v>0.3</v>
      </c>
      <c r="M3986" s="571">
        <v>2.6436333141122383</v>
      </c>
      <c r="N3986" s="572">
        <v>327.08431168831163</v>
      </c>
      <c r="O3986" s="668" t="s">
        <v>151</v>
      </c>
      <c r="P3986" s="668" t="s">
        <v>349</v>
      </c>
      <c r="Q3986" s="574" t="s">
        <v>12385</v>
      </c>
      <c r="R3986" s="574" t="s">
        <v>12539</v>
      </c>
      <c r="S3986" s="574" t="s">
        <v>12341</v>
      </c>
      <c r="T3986" s="574" t="s">
        <v>13677</v>
      </c>
      <c r="U3986" s="574" t="s">
        <v>12540</v>
      </c>
      <c r="V3986" s="574" t="s">
        <v>12541</v>
      </c>
      <c r="W3986" s="575" t="s">
        <v>13746</v>
      </c>
      <c r="X3986" s="575" t="s">
        <v>13747</v>
      </c>
      <c r="Y3986" s="576" t="s">
        <v>13748</v>
      </c>
      <c r="Z3986" s="577" t="s">
        <v>13749</v>
      </c>
      <c r="AA3986" s="578" t="s">
        <v>13750</v>
      </c>
      <c r="AE3986"/>
    </row>
    <row r="3987" spans="1:31" s="563" customFormat="1">
      <c r="A3987"/>
      <c r="B3987"/>
      <c r="C3987" s="568">
        <v>2029</v>
      </c>
      <c r="D3987" s="569" t="s">
        <v>75</v>
      </c>
      <c r="E3987" s="569" t="s">
        <v>337</v>
      </c>
      <c r="F3987" s="573" t="s">
        <v>141</v>
      </c>
      <c r="G3987" s="569" t="s">
        <v>42</v>
      </c>
      <c r="H3987" s="569" t="s">
        <v>41</v>
      </c>
      <c r="I3987" s="575" t="s">
        <v>54</v>
      </c>
      <c r="J3987" s="569" t="s">
        <v>349</v>
      </c>
      <c r="K3987" s="569" t="s">
        <v>104</v>
      </c>
      <c r="L3987" s="570">
        <v>0.5</v>
      </c>
      <c r="M3987" s="571">
        <v>4.4060555235203971</v>
      </c>
      <c r="N3987" s="572">
        <v>545.1405194805194</v>
      </c>
      <c r="O3987" s="668" t="s">
        <v>151</v>
      </c>
      <c r="P3987" s="668" t="s">
        <v>349</v>
      </c>
      <c r="Q3987" s="574" t="s">
        <v>12305</v>
      </c>
      <c r="R3987" s="574" t="s">
        <v>12500</v>
      </c>
      <c r="S3987" s="574" t="s">
        <v>12341</v>
      </c>
      <c r="T3987" s="574" t="s">
        <v>13677</v>
      </c>
      <c r="U3987" s="574" t="s">
        <v>12346</v>
      </c>
      <c r="V3987" s="574" t="s">
        <v>12547</v>
      </c>
      <c r="W3987" s="575" t="s">
        <v>13751</v>
      </c>
      <c r="X3987" s="575" t="s">
        <v>13752</v>
      </c>
      <c r="Y3987" s="576" t="s">
        <v>13748</v>
      </c>
      <c r="Z3987" s="577" t="s">
        <v>13753</v>
      </c>
      <c r="AA3987" s="578" t="s">
        <v>13754</v>
      </c>
      <c r="AE3987"/>
    </row>
    <row r="3988" spans="1:31" s="563" customFormat="1">
      <c r="A3988"/>
      <c r="B3988"/>
      <c r="C3988" s="568">
        <v>2029</v>
      </c>
      <c r="D3988" s="569" t="s">
        <v>75</v>
      </c>
      <c r="E3988" s="569" t="s">
        <v>337</v>
      </c>
      <c r="F3988" s="573" t="s">
        <v>141</v>
      </c>
      <c r="G3988" s="569" t="s">
        <v>42</v>
      </c>
      <c r="H3988" s="569" t="s">
        <v>41</v>
      </c>
      <c r="I3988" s="575" t="s">
        <v>54</v>
      </c>
      <c r="J3988" s="569" t="s">
        <v>349</v>
      </c>
      <c r="K3988" s="569" t="s">
        <v>79</v>
      </c>
      <c r="L3988" s="570">
        <v>0.2</v>
      </c>
      <c r="M3988" s="571">
        <v>1.7624222094081587</v>
      </c>
      <c r="N3988" s="572">
        <v>218.05620779220777</v>
      </c>
      <c r="O3988" s="668" t="s">
        <v>151</v>
      </c>
      <c r="P3988" s="668" t="s">
        <v>349</v>
      </c>
      <c r="Q3988" s="574" t="s">
        <v>12403</v>
      </c>
      <c r="R3988" s="574" t="s">
        <v>12560</v>
      </c>
      <c r="S3988" s="574" t="s">
        <v>12341</v>
      </c>
      <c r="T3988" s="574" t="s">
        <v>13677</v>
      </c>
      <c r="U3988" s="574" t="s">
        <v>12909</v>
      </c>
      <c r="V3988" s="574" t="s">
        <v>12986</v>
      </c>
      <c r="W3988" s="575" t="s">
        <v>13702</v>
      </c>
      <c r="X3988" s="575" t="s">
        <v>13703</v>
      </c>
      <c r="Y3988" s="576" t="s">
        <v>13748</v>
      </c>
      <c r="Z3988" s="577" t="s">
        <v>13755</v>
      </c>
      <c r="AA3988" s="578" t="s">
        <v>13705</v>
      </c>
      <c r="AE3988"/>
    </row>
    <row r="3989" spans="1:31" s="563" customFormat="1">
      <c r="A3989"/>
      <c r="B3989"/>
      <c r="C3989" s="568">
        <v>2029</v>
      </c>
      <c r="D3989" s="569" t="s">
        <v>75</v>
      </c>
      <c r="E3989" s="569" t="s">
        <v>337</v>
      </c>
      <c r="F3989" s="573" t="s">
        <v>141</v>
      </c>
      <c r="G3989" s="569" t="s">
        <v>42</v>
      </c>
      <c r="H3989" s="569" t="s">
        <v>41</v>
      </c>
      <c r="I3989" s="575" t="s">
        <v>54</v>
      </c>
      <c r="J3989" s="569" t="s">
        <v>76</v>
      </c>
      <c r="K3989" s="569" t="s">
        <v>79</v>
      </c>
      <c r="L3989" s="570">
        <v>1</v>
      </c>
      <c r="M3989" s="571">
        <v>0.4679754010622027</v>
      </c>
      <c r="N3989" s="572">
        <v>223.87103999999999</v>
      </c>
      <c r="O3989" s="668" t="s">
        <v>151</v>
      </c>
      <c r="P3989" s="668" t="s">
        <v>76</v>
      </c>
      <c r="Q3989" s="574" t="s">
        <v>12403</v>
      </c>
      <c r="R3989" s="574" t="s">
        <v>12560</v>
      </c>
      <c r="S3989" s="574" t="s">
        <v>12349</v>
      </c>
      <c r="T3989" s="574" t="s">
        <v>13677</v>
      </c>
      <c r="U3989" s="574" t="s">
        <v>12756</v>
      </c>
      <c r="V3989" s="574" t="s">
        <v>12757</v>
      </c>
      <c r="W3989" s="575" t="s">
        <v>13702</v>
      </c>
      <c r="X3989" s="575" t="s">
        <v>13703</v>
      </c>
      <c r="Y3989" s="576" t="s">
        <v>13756</v>
      </c>
      <c r="Z3989" s="577" t="s">
        <v>13757</v>
      </c>
      <c r="AA3989" s="578" t="s">
        <v>13705</v>
      </c>
      <c r="AE3989"/>
    </row>
    <row r="3990" spans="1:31" s="563" customFormat="1">
      <c r="A3990"/>
      <c r="B3990"/>
      <c r="C3990" s="568">
        <v>2029</v>
      </c>
      <c r="D3990" s="569" t="s">
        <v>75</v>
      </c>
      <c r="E3990" s="569" t="s">
        <v>337</v>
      </c>
      <c r="F3990" s="573" t="s">
        <v>141</v>
      </c>
      <c r="G3990" s="569" t="s">
        <v>42</v>
      </c>
      <c r="H3990" s="569" t="s">
        <v>41</v>
      </c>
      <c r="I3990" s="575" t="s">
        <v>54</v>
      </c>
      <c r="J3990" s="569" t="s">
        <v>74</v>
      </c>
      <c r="K3990" s="569" t="s">
        <v>104</v>
      </c>
      <c r="L3990" s="570">
        <v>0.5</v>
      </c>
      <c r="M3990" s="571">
        <v>2.5024559305137331</v>
      </c>
      <c r="N3990" s="572">
        <v>1199.3091428571427</v>
      </c>
      <c r="O3990" s="668" t="s">
        <v>151</v>
      </c>
      <c r="P3990" s="668" t="s">
        <v>74</v>
      </c>
      <c r="Q3990" s="574" t="s">
        <v>12305</v>
      </c>
      <c r="R3990" s="574" t="s">
        <v>12500</v>
      </c>
      <c r="S3990" s="574" t="s">
        <v>12362</v>
      </c>
      <c r="T3990" s="574" t="s">
        <v>13677</v>
      </c>
      <c r="U3990" s="574" t="s">
        <v>12760</v>
      </c>
      <c r="V3990" s="574" t="s">
        <v>12761</v>
      </c>
      <c r="W3990" s="575" t="s">
        <v>13751</v>
      </c>
      <c r="X3990" s="575" t="s">
        <v>13752</v>
      </c>
      <c r="Y3990" s="576" t="s">
        <v>13758</v>
      </c>
      <c r="Z3990" s="577" t="s">
        <v>13759</v>
      </c>
      <c r="AA3990" s="578" t="s">
        <v>13754</v>
      </c>
      <c r="AE3990"/>
    </row>
    <row r="3991" spans="1:31" s="563" customFormat="1">
      <c r="A3991"/>
      <c r="B3991"/>
      <c r="C3991" s="568">
        <v>2029</v>
      </c>
      <c r="D3991" s="569" t="s">
        <v>75</v>
      </c>
      <c r="E3991" s="569" t="s">
        <v>337</v>
      </c>
      <c r="F3991" s="573" t="s">
        <v>141</v>
      </c>
      <c r="G3991" s="569" t="s">
        <v>42</v>
      </c>
      <c r="H3991" s="569" t="s">
        <v>41</v>
      </c>
      <c r="I3991" s="575" t="s">
        <v>54</v>
      </c>
      <c r="J3991" s="569" t="s">
        <v>74</v>
      </c>
      <c r="K3991" s="569" t="s">
        <v>79</v>
      </c>
      <c r="L3991" s="570">
        <v>0.5</v>
      </c>
      <c r="M3991" s="571">
        <v>2.5024559305137331</v>
      </c>
      <c r="N3991" s="572">
        <v>1199.3091428571427</v>
      </c>
      <c r="O3991" s="668" t="s">
        <v>151</v>
      </c>
      <c r="P3991" s="668" t="s">
        <v>74</v>
      </c>
      <c r="Q3991" s="574" t="s">
        <v>12403</v>
      </c>
      <c r="R3991" s="574" t="s">
        <v>12560</v>
      </c>
      <c r="S3991" s="574" t="s">
        <v>12362</v>
      </c>
      <c r="T3991" s="574" t="s">
        <v>13677</v>
      </c>
      <c r="U3991" s="574" t="s">
        <v>12561</v>
      </c>
      <c r="V3991" s="574" t="s">
        <v>12562</v>
      </c>
      <c r="W3991" s="575" t="s">
        <v>13702</v>
      </c>
      <c r="X3991" s="575" t="s">
        <v>13703</v>
      </c>
      <c r="Y3991" s="576" t="s">
        <v>13758</v>
      </c>
      <c r="Z3991" s="577" t="s">
        <v>13760</v>
      </c>
      <c r="AA3991" s="578" t="s">
        <v>13705</v>
      </c>
      <c r="AE3991"/>
    </row>
    <row r="3992" spans="1:31" s="563" customFormat="1">
      <c r="A3992"/>
      <c r="B3992"/>
      <c r="C3992" s="568">
        <v>2029</v>
      </c>
      <c r="D3992" s="569" t="s">
        <v>75</v>
      </c>
      <c r="E3992" s="569" t="s">
        <v>337</v>
      </c>
      <c r="F3992" s="573" t="s">
        <v>141</v>
      </c>
      <c r="G3992" s="569" t="s">
        <v>42</v>
      </c>
      <c r="H3992" s="569" t="s">
        <v>41</v>
      </c>
      <c r="I3992" s="575" t="s">
        <v>54</v>
      </c>
      <c r="J3992" s="569" t="s">
        <v>351</v>
      </c>
      <c r="K3992" s="569" t="s">
        <v>100</v>
      </c>
      <c r="L3992" s="570">
        <v>0.2</v>
      </c>
      <c r="M3992" s="571">
        <v>1.328133716800624</v>
      </c>
      <c r="N3992" s="572">
        <v>6.3430128000000003</v>
      </c>
      <c r="O3992" s="668" t="s">
        <v>151</v>
      </c>
      <c r="P3992" s="668" t="s">
        <v>351</v>
      </c>
      <c r="Q3992" s="574" t="s">
        <v>12370</v>
      </c>
      <c r="R3992" s="574" t="s">
        <v>12566</v>
      </c>
      <c r="S3992" s="574" t="s">
        <v>12372</v>
      </c>
      <c r="T3992" s="574" t="s">
        <v>13677</v>
      </c>
      <c r="U3992" s="574" t="s">
        <v>12373</v>
      </c>
      <c r="V3992" s="574" t="s">
        <v>12567</v>
      </c>
      <c r="W3992" s="575" t="s">
        <v>13761</v>
      </c>
      <c r="X3992" s="575" t="s">
        <v>13762</v>
      </c>
      <c r="Y3992" s="576" t="s">
        <v>13763</v>
      </c>
      <c r="Z3992" s="577" t="s">
        <v>13764</v>
      </c>
      <c r="AA3992" s="578" t="s">
        <v>13765</v>
      </c>
      <c r="AE3992"/>
    </row>
    <row r="3993" spans="1:31" s="563" customFormat="1">
      <c r="A3993"/>
      <c r="B3993"/>
      <c r="C3993" s="568">
        <v>2029</v>
      </c>
      <c r="D3993" s="569" t="s">
        <v>75</v>
      </c>
      <c r="E3993" s="569" t="s">
        <v>337</v>
      </c>
      <c r="F3993" s="573" t="s">
        <v>141</v>
      </c>
      <c r="G3993" s="569" t="s">
        <v>42</v>
      </c>
      <c r="H3993" s="569" t="s">
        <v>41</v>
      </c>
      <c r="I3993" s="575" t="s">
        <v>54</v>
      </c>
      <c r="J3993" s="569" t="s">
        <v>351</v>
      </c>
      <c r="K3993" s="569" t="s">
        <v>470</v>
      </c>
      <c r="L3993" s="570">
        <v>0.8</v>
      </c>
      <c r="M3993" s="571">
        <v>5.3125348672024959</v>
      </c>
      <c r="N3993" s="572">
        <v>25.372051200000001</v>
      </c>
      <c r="O3993" s="668" t="s">
        <v>151</v>
      </c>
      <c r="P3993" s="668" t="s">
        <v>351</v>
      </c>
      <c r="Q3993" s="574" t="s">
        <v>12458</v>
      </c>
      <c r="R3993" s="574" t="s">
        <v>12518</v>
      </c>
      <c r="S3993" s="574" t="s">
        <v>12372</v>
      </c>
      <c r="T3993" s="574" t="s">
        <v>13677</v>
      </c>
      <c r="U3993" s="574" t="s">
        <v>12460</v>
      </c>
      <c r="V3993" s="574" t="s">
        <v>12571</v>
      </c>
      <c r="W3993" s="575" t="s">
        <v>13766</v>
      </c>
      <c r="X3993" s="575" t="s">
        <v>13767</v>
      </c>
      <c r="Y3993" s="576" t="s">
        <v>13763</v>
      </c>
      <c r="Z3993" s="577" t="s">
        <v>13768</v>
      </c>
      <c r="AA3993" s="578" t="s">
        <v>13769</v>
      </c>
      <c r="AE3993"/>
    </row>
    <row r="3994" spans="1:31" s="563" customFormat="1">
      <c r="A3994"/>
      <c r="B3994"/>
      <c r="C3994" s="568">
        <v>2029</v>
      </c>
      <c r="D3994" s="569" t="s">
        <v>75</v>
      </c>
      <c r="E3994" s="569" t="s">
        <v>337</v>
      </c>
      <c r="F3994" s="573" t="s">
        <v>141</v>
      </c>
      <c r="G3994" s="569" t="s">
        <v>42</v>
      </c>
      <c r="H3994" s="569" t="s">
        <v>41</v>
      </c>
      <c r="I3994" s="575" t="s">
        <v>54</v>
      </c>
      <c r="J3994" s="569" t="s">
        <v>67</v>
      </c>
      <c r="K3994" s="569" t="s">
        <v>81</v>
      </c>
      <c r="L3994" s="570">
        <v>1</v>
      </c>
      <c r="M3994" s="571">
        <v>9.7976173174186716</v>
      </c>
      <c r="N3994" s="572">
        <v>37.731074157303368</v>
      </c>
      <c r="O3994" s="668" t="s">
        <v>382</v>
      </c>
      <c r="P3994" s="668" t="s">
        <v>67</v>
      </c>
      <c r="Q3994" s="574" t="s">
        <v>12313</v>
      </c>
      <c r="R3994" s="574" t="s">
        <v>12524</v>
      </c>
      <c r="S3994" s="574" t="s">
        <v>12380</v>
      </c>
      <c r="T3994" s="574" t="s">
        <v>13677</v>
      </c>
      <c r="U3994" s="574" t="s">
        <v>12381</v>
      </c>
      <c r="V3994" s="574" t="s">
        <v>12576</v>
      </c>
      <c r="W3994" s="575" t="s">
        <v>13732</v>
      </c>
      <c r="X3994" s="575" t="s">
        <v>13733</v>
      </c>
      <c r="Y3994" s="576" t="s">
        <v>13770</v>
      </c>
      <c r="Z3994" s="577" t="s">
        <v>13771</v>
      </c>
      <c r="AA3994" s="578" t="s">
        <v>13736</v>
      </c>
      <c r="AE3994"/>
    </row>
    <row r="3995" spans="1:31" s="563" customFormat="1">
      <c r="A3995"/>
      <c r="B3995"/>
      <c r="C3995" s="568">
        <v>2029</v>
      </c>
      <c r="D3995" s="569" t="s">
        <v>75</v>
      </c>
      <c r="E3995" s="569" t="s">
        <v>337</v>
      </c>
      <c r="F3995" s="573" t="s">
        <v>141</v>
      </c>
      <c r="G3995" s="569" t="s">
        <v>42</v>
      </c>
      <c r="H3995" s="569" t="s">
        <v>41</v>
      </c>
      <c r="I3995" s="575" t="s">
        <v>54</v>
      </c>
      <c r="J3995" s="569" t="s">
        <v>66</v>
      </c>
      <c r="K3995" s="569" t="s">
        <v>310</v>
      </c>
      <c r="L3995" s="570">
        <v>0.8</v>
      </c>
      <c r="M3995" s="571">
        <v>21.095399894734751</v>
      </c>
      <c r="N3995" s="572">
        <v>880.39173033707846</v>
      </c>
      <c r="O3995" s="668" t="s">
        <v>381</v>
      </c>
      <c r="P3995" s="668" t="s">
        <v>66</v>
      </c>
      <c r="Q3995" s="574" t="s">
        <v>12395</v>
      </c>
      <c r="R3995" s="574" t="s">
        <v>12580</v>
      </c>
      <c r="S3995" s="574" t="s">
        <v>12387</v>
      </c>
      <c r="T3995" s="574" t="s">
        <v>13677</v>
      </c>
      <c r="U3995" s="574" t="s">
        <v>12397</v>
      </c>
      <c r="V3995" s="574" t="s">
        <v>12581</v>
      </c>
      <c r="W3995" s="575" t="s">
        <v>13772</v>
      </c>
      <c r="X3995" s="575" t="s">
        <v>13773</v>
      </c>
      <c r="Y3995" s="576" t="s">
        <v>13774</v>
      </c>
      <c r="Z3995" s="577" t="s">
        <v>13775</v>
      </c>
      <c r="AA3995" s="578" t="s">
        <v>13776</v>
      </c>
      <c r="AE3995"/>
    </row>
    <row r="3996" spans="1:31" s="563" customFormat="1">
      <c r="A3996"/>
      <c r="B3996"/>
      <c r="C3996" s="568">
        <v>2029</v>
      </c>
      <c r="D3996" s="569" t="s">
        <v>75</v>
      </c>
      <c r="E3996" s="569" t="s">
        <v>337</v>
      </c>
      <c r="F3996" s="573" t="s">
        <v>141</v>
      </c>
      <c r="G3996" s="569" t="s">
        <v>42</v>
      </c>
      <c r="H3996" s="569" t="s">
        <v>41</v>
      </c>
      <c r="I3996" s="575" t="s">
        <v>54</v>
      </c>
      <c r="J3996" s="569" t="s">
        <v>66</v>
      </c>
      <c r="K3996" s="569" t="s">
        <v>90</v>
      </c>
      <c r="L3996" s="570">
        <v>0.2</v>
      </c>
      <c r="M3996" s="571">
        <v>5.2738499736836877</v>
      </c>
      <c r="N3996" s="572">
        <v>220.09793258426961</v>
      </c>
      <c r="O3996" s="668" t="s">
        <v>381</v>
      </c>
      <c r="P3996" s="668" t="s">
        <v>66</v>
      </c>
      <c r="Q3996" s="574" t="s">
        <v>12239</v>
      </c>
      <c r="R3996" s="574" t="s">
        <v>12483</v>
      </c>
      <c r="S3996" s="574" t="s">
        <v>12387</v>
      </c>
      <c r="T3996" s="574" t="s">
        <v>13677</v>
      </c>
      <c r="U3996" s="574" t="s">
        <v>13777</v>
      </c>
      <c r="V3996" s="574" t="s">
        <v>13778</v>
      </c>
      <c r="W3996" s="575" t="s">
        <v>13779</v>
      </c>
      <c r="X3996" s="575" t="s">
        <v>13780</v>
      </c>
      <c r="Y3996" s="576" t="s">
        <v>13774</v>
      </c>
      <c r="Z3996" s="577" t="s">
        <v>13781</v>
      </c>
      <c r="AA3996" s="578" t="s">
        <v>13782</v>
      </c>
      <c r="AE3996"/>
    </row>
    <row r="3997" spans="1:31" s="563" customFormat="1">
      <c r="A3997"/>
      <c r="B3997"/>
      <c r="C3997" s="568">
        <v>2029</v>
      </c>
      <c r="D3997" s="569" t="s">
        <v>75</v>
      </c>
      <c r="E3997" s="569" t="s">
        <v>337</v>
      </c>
      <c r="F3997" s="573" t="s">
        <v>141</v>
      </c>
      <c r="G3997" s="569" t="s">
        <v>42</v>
      </c>
      <c r="H3997" s="569" t="s">
        <v>41</v>
      </c>
      <c r="I3997" s="575" t="s">
        <v>54</v>
      </c>
      <c r="J3997" s="569" t="s">
        <v>348</v>
      </c>
      <c r="K3997" s="569" t="s">
        <v>471</v>
      </c>
      <c r="L3997" s="570">
        <v>1</v>
      </c>
      <c r="M3997" s="571">
        <v>23.926282579008156</v>
      </c>
      <c r="N3997" s="572">
        <v>2914.9874999999997</v>
      </c>
      <c r="O3997" s="668" t="s">
        <v>151</v>
      </c>
      <c r="P3997" s="668" t="s">
        <v>348</v>
      </c>
      <c r="Q3997" s="574" t="s">
        <v>12722</v>
      </c>
      <c r="R3997" s="574" t="s">
        <v>12723</v>
      </c>
      <c r="S3997" s="574" t="s">
        <v>12411</v>
      </c>
      <c r="T3997" s="574" t="s">
        <v>13677</v>
      </c>
      <c r="U3997" s="574" t="s">
        <v>12781</v>
      </c>
      <c r="V3997" s="574" t="s">
        <v>12782</v>
      </c>
      <c r="W3997" s="575" t="s">
        <v>13724</v>
      </c>
      <c r="X3997" s="575" t="s">
        <v>13725</v>
      </c>
      <c r="Y3997" s="576" t="s">
        <v>13783</v>
      </c>
      <c r="Z3997" s="577" t="s">
        <v>13784</v>
      </c>
      <c r="AA3997" s="578" t="s">
        <v>13727</v>
      </c>
      <c r="AE3997"/>
    </row>
    <row r="3998" spans="1:31" s="563" customFormat="1">
      <c r="A3998"/>
      <c r="B3998"/>
      <c r="C3998" s="568">
        <v>2029</v>
      </c>
      <c r="D3998" s="569" t="s">
        <v>39</v>
      </c>
      <c r="E3998" s="569" t="s">
        <v>337</v>
      </c>
      <c r="F3998" s="573" t="s">
        <v>141</v>
      </c>
      <c r="G3998" s="569" t="s">
        <v>42</v>
      </c>
      <c r="H3998" s="569" t="s">
        <v>41</v>
      </c>
      <c r="I3998" s="575" t="s">
        <v>54</v>
      </c>
      <c r="J3998" s="569" t="s">
        <v>352</v>
      </c>
      <c r="K3998" s="569" t="s">
        <v>346</v>
      </c>
      <c r="L3998" s="570">
        <v>1</v>
      </c>
      <c r="M3998" s="571">
        <v>0.38968422410010506</v>
      </c>
      <c r="N3998" s="572">
        <v>16.924319999999998</v>
      </c>
      <c r="O3998" s="668" t="s">
        <v>151</v>
      </c>
      <c r="P3998" s="668" t="s">
        <v>352</v>
      </c>
      <c r="Q3998" s="574" t="s">
        <v>12228</v>
      </c>
      <c r="R3998" s="574" t="s">
        <v>12478</v>
      </c>
      <c r="S3998" s="574" t="s">
        <v>12230</v>
      </c>
      <c r="T3998" s="574" t="s">
        <v>13785</v>
      </c>
      <c r="U3998" s="574" t="s">
        <v>12232</v>
      </c>
      <c r="V3998" s="574" t="s">
        <v>12479</v>
      </c>
      <c r="W3998" s="575" t="s">
        <v>13786</v>
      </c>
      <c r="X3998" s="575" t="s">
        <v>13787</v>
      </c>
      <c r="Y3998" s="576" t="s">
        <v>13788</v>
      </c>
      <c r="Z3998" s="577" t="s">
        <v>13789</v>
      </c>
      <c r="AA3998" s="578" t="s">
        <v>13790</v>
      </c>
      <c r="AE3998"/>
    </row>
    <row r="3999" spans="1:31" s="563" customFormat="1">
      <c r="A3999"/>
      <c r="B3999"/>
      <c r="C3999" s="568">
        <v>2029</v>
      </c>
      <c r="D3999" s="569" t="s">
        <v>39</v>
      </c>
      <c r="E3999" s="569" t="s">
        <v>337</v>
      </c>
      <c r="F3999" s="573" t="s">
        <v>141</v>
      </c>
      <c r="G3999" s="569" t="s">
        <v>42</v>
      </c>
      <c r="H3999" s="569" t="s">
        <v>41</v>
      </c>
      <c r="I3999" s="575" t="s">
        <v>54</v>
      </c>
      <c r="J3999" s="569" t="s">
        <v>116</v>
      </c>
      <c r="K3999" s="569" t="s">
        <v>111</v>
      </c>
      <c r="L3999" s="570">
        <v>0.5</v>
      </c>
      <c r="M3999" s="571">
        <v>0.13201663534467323</v>
      </c>
      <c r="N3999" s="572">
        <v>0.55187999999999993</v>
      </c>
      <c r="O3999" s="668" t="s">
        <v>382</v>
      </c>
      <c r="P3999" s="668" t="s">
        <v>116</v>
      </c>
      <c r="Q3999" s="574" t="s">
        <v>12354</v>
      </c>
      <c r="R3999" s="574" t="s">
        <v>12551</v>
      </c>
      <c r="S3999" s="574" t="s">
        <v>12241</v>
      </c>
      <c r="T3999" s="574" t="s">
        <v>13785</v>
      </c>
      <c r="U3999" s="574" t="s">
        <v>12854</v>
      </c>
      <c r="V3999" s="574" t="s">
        <v>12957</v>
      </c>
      <c r="W3999" s="575" t="s">
        <v>13791</v>
      </c>
      <c r="X3999" s="575" t="s">
        <v>13792</v>
      </c>
      <c r="Y3999" s="576" t="s">
        <v>13793</v>
      </c>
      <c r="Z3999" s="577" t="s">
        <v>13794</v>
      </c>
      <c r="AA3999" s="578" t="s">
        <v>13795</v>
      </c>
      <c r="AE3999"/>
    </row>
    <row r="4000" spans="1:31" s="563" customFormat="1">
      <c r="A4000"/>
      <c r="B4000"/>
      <c r="C4000" s="568">
        <v>2029</v>
      </c>
      <c r="D4000" s="569" t="s">
        <v>39</v>
      </c>
      <c r="E4000" s="569" t="s">
        <v>337</v>
      </c>
      <c r="F4000" s="573" t="s">
        <v>141</v>
      </c>
      <c r="G4000" s="569" t="s">
        <v>42</v>
      </c>
      <c r="H4000" s="569" t="s">
        <v>41</v>
      </c>
      <c r="I4000" s="575" t="s">
        <v>54</v>
      </c>
      <c r="J4000" s="569" t="s">
        <v>116</v>
      </c>
      <c r="K4000" s="569" t="s">
        <v>90</v>
      </c>
      <c r="L4000" s="570">
        <v>0.5</v>
      </c>
      <c r="M4000" s="571">
        <v>0.13201663534467323</v>
      </c>
      <c r="N4000" s="572">
        <v>0.55187999999999993</v>
      </c>
      <c r="O4000" s="668" t="s">
        <v>382</v>
      </c>
      <c r="P4000" s="668" t="s">
        <v>116</v>
      </c>
      <c r="Q4000" s="574" t="s">
        <v>12239</v>
      </c>
      <c r="R4000" s="574" t="s">
        <v>12483</v>
      </c>
      <c r="S4000" s="574" t="s">
        <v>12241</v>
      </c>
      <c r="T4000" s="574" t="s">
        <v>13785</v>
      </c>
      <c r="U4000" s="574" t="s">
        <v>12242</v>
      </c>
      <c r="V4000" s="574" t="s">
        <v>12484</v>
      </c>
      <c r="W4000" s="575" t="s">
        <v>13796</v>
      </c>
      <c r="X4000" s="575" t="s">
        <v>13797</v>
      </c>
      <c r="Y4000" s="576" t="s">
        <v>13793</v>
      </c>
      <c r="Z4000" s="577" t="s">
        <v>13798</v>
      </c>
      <c r="AA4000" s="578" t="s">
        <v>13799</v>
      </c>
      <c r="AE4000"/>
    </row>
    <row r="4001" spans="1:31" s="563" customFormat="1">
      <c r="A4001"/>
      <c r="B4001"/>
      <c r="C4001" s="568">
        <v>2029</v>
      </c>
      <c r="D4001" s="569" t="s">
        <v>39</v>
      </c>
      <c r="E4001" s="569" t="s">
        <v>337</v>
      </c>
      <c r="F4001" s="573" t="s">
        <v>141</v>
      </c>
      <c r="G4001" s="569" t="s">
        <v>42</v>
      </c>
      <c r="H4001" s="569" t="s">
        <v>41</v>
      </c>
      <c r="I4001" s="575" t="s">
        <v>54</v>
      </c>
      <c r="J4001" s="569" t="s">
        <v>109</v>
      </c>
      <c r="K4001" s="569" t="s">
        <v>111</v>
      </c>
      <c r="L4001" s="570">
        <v>0.5</v>
      </c>
      <c r="M4001" s="571">
        <v>0.30481755844856234</v>
      </c>
      <c r="N4001" s="572">
        <v>11.037599999999999</v>
      </c>
      <c r="O4001" s="668" t="s">
        <v>381</v>
      </c>
      <c r="P4001" s="668" t="s">
        <v>109</v>
      </c>
      <c r="Q4001" s="574" t="s">
        <v>12354</v>
      </c>
      <c r="R4001" s="574" t="s">
        <v>12551</v>
      </c>
      <c r="S4001" s="574" t="s">
        <v>12259</v>
      </c>
      <c r="T4001" s="574" t="s">
        <v>13785</v>
      </c>
      <c r="U4001" s="574" t="s">
        <v>12696</v>
      </c>
      <c r="V4001" s="574" t="s">
        <v>12697</v>
      </c>
      <c r="W4001" s="575" t="s">
        <v>13791</v>
      </c>
      <c r="X4001" s="575" t="s">
        <v>13792</v>
      </c>
      <c r="Y4001" s="576" t="s">
        <v>13800</v>
      </c>
      <c r="Z4001" s="577" t="s">
        <v>13801</v>
      </c>
      <c r="AA4001" s="578" t="s">
        <v>13795</v>
      </c>
      <c r="AE4001"/>
    </row>
    <row r="4002" spans="1:31" s="563" customFormat="1">
      <c r="A4002"/>
      <c r="B4002"/>
      <c r="C4002" s="568">
        <v>2029</v>
      </c>
      <c r="D4002" s="569" t="s">
        <v>39</v>
      </c>
      <c r="E4002" s="569" t="s">
        <v>337</v>
      </c>
      <c r="F4002" s="573" t="s">
        <v>141</v>
      </c>
      <c r="G4002" s="569" t="s">
        <v>42</v>
      </c>
      <c r="H4002" s="569" t="s">
        <v>41</v>
      </c>
      <c r="I4002" s="575" t="s">
        <v>54</v>
      </c>
      <c r="J4002" s="569" t="s">
        <v>109</v>
      </c>
      <c r="K4002" s="569" t="s">
        <v>90</v>
      </c>
      <c r="L4002" s="570">
        <v>0.5</v>
      </c>
      <c r="M4002" s="571">
        <v>0.30481755844856234</v>
      </c>
      <c r="N4002" s="572">
        <v>11.037599999999999</v>
      </c>
      <c r="O4002" s="668" t="s">
        <v>381</v>
      </c>
      <c r="P4002" s="668" t="s">
        <v>109</v>
      </c>
      <c r="Q4002" s="574" t="s">
        <v>12239</v>
      </c>
      <c r="R4002" s="574" t="s">
        <v>12483</v>
      </c>
      <c r="S4002" s="574" t="s">
        <v>12259</v>
      </c>
      <c r="T4002" s="574" t="s">
        <v>13785</v>
      </c>
      <c r="U4002" s="574" t="s">
        <v>13030</v>
      </c>
      <c r="V4002" s="574" t="s">
        <v>13545</v>
      </c>
      <c r="W4002" s="575" t="s">
        <v>13796</v>
      </c>
      <c r="X4002" s="575" t="s">
        <v>13797</v>
      </c>
      <c r="Y4002" s="576" t="s">
        <v>13800</v>
      </c>
      <c r="Z4002" s="577" t="s">
        <v>13802</v>
      </c>
      <c r="AA4002" s="578" t="s">
        <v>13799</v>
      </c>
      <c r="AE4002"/>
    </row>
    <row r="4003" spans="1:31" s="563" customFormat="1">
      <c r="A4003"/>
      <c r="B4003"/>
      <c r="C4003" s="568">
        <v>2029</v>
      </c>
      <c r="D4003" s="569" t="s">
        <v>39</v>
      </c>
      <c r="E4003" s="569" t="s">
        <v>337</v>
      </c>
      <c r="F4003" s="573" t="s">
        <v>141</v>
      </c>
      <c r="G4003" s="569" t="s">
        <v>42</v>
      </c>
      <c r="H4003" s="569" t="s">
        <v>41</v>
      </c>
      <c r="I4003" s="575" t="s">
        <v>54</v>
      </c>
      <c r="J4003" s="569" t="s">
        <v>350</v>
      </c>
      <c r="K4003" s="569" t="s">
        <v>310</v>
      </c>
      <c r="L4003" s="570">
        <v>1</v>
      </c>
      <c r="M4003" s="571">
        <v>0.45052615045292693</v>
      </c>
      <c r="N4003" s="572">
        <v>49.3626</v>
      </c>
      <c r="O4003" s="668" t="s">
        <v>151</v>
      </c>
      <c r="P4003" s="668" t="s">
        <v>350</v>
      </c>
      <c r="Q4003" s="574" t="s">
        <v>12395</v>
      </c>
      <c r="R4003" s="574" t="s">
        <v>12580</v>
      </c>
      <c r="S4003" s="574" t="s">
        <v>12269</v>
      </c>
      <c r="T4003" s="574" t="s">
        <v>13785</v>
      </c>
      <c r="U4003" s="574" t="s">
        <v>13033</v>
      </c>
      <c r="V4003" s="574" t="s">
        <v>13803</v>
      </c>
      <c r="W4003" s="575" t="s">
        <v>13804</v>
      </c>
      <c r="X4003" s="575" t="s">
        <v>13805</v>
      </c>
      <c r="Y4003" s="576" t="s">
        <v>13806</v>
      </c>
      <c r="Z4003" s="577" t="s">
        <v>13807</v>
      </c>
      <c r="AA4003" s="578" t="s">
        <v>13808</v>
      </c>
      <c r="AE4003"/>
    </row>
    <row r="4004" spans="1:31" s="563" customFormat="1">
      <c r="A4004"/>
      <c r="B4004"/>
      <c r="C4004" s="568">
        <v>2029</v>
      </c>
      <c r="D4004" s="569" t="s">
        <v>39</v>
      </c>
      <c r="E4004" s="569" t="s">
        <v>337</v>
      </c>
      <c r="F4004" s="573" t="s">
        <v>141</v>
      </c>
      <c r="G4004" s="569" t="s">
        <v>42</v>
      </c>
      <c r="H4004" s="569" t="s">
        <v>41</v>
      </c>
      <c r="I4004" s="575" t="s">
        <v>54</v>
      </c>
      <c r="J4004" s="569" t="s">
        <v>99</v>
      </c>
      <c r="K4004" s="569" t="s">
        <v>79</v>
      </c>
      <c r="L4004" s="570">
        <v>1</v>
      </c>
      <c r="M4004" s="571">
        <v>6.1835413085254767E-2</v>
      </c>
      <c r="N4004" s="572">
        <v>35.541071999999993</v>
      </c>
      <c r="O4004" s="668" t="s">
        <v>151</v>
      </c>
      <c r="P4004" s="668" t="s">
        <v>99</v>
      </c>
      <c r="Q4004" s="574" t="s">
        <v>12403</v>
      </c>
      <c r="R4004" s="574" t="s">
        <v>12560</v>
      </c>
      <c r="S4004" s="574" t="s">
        <v>12279</v>
      </c>
      <c r="T4004" s="574" t="s">
        <v>13785</v>
      </c>
      <c r="U4004" s="574" t="s">
        <v>12718</v>
      </c>
      <c r="V4004" s="574" t="s">
        <v>12719</v>
      </c>
      <c r="W4004" s="575" t="s">
        <v>13809</v>
      </c>
      <c r="X4004" s="575" t="s">
        <v>13810</v>
      </c>
      <c r="Y4004" s="576" t="s">
        <v>13811</v>
      </c>
      <c r="Z4004" s="577" t="s">
        <v>13812</v>
      </c>
      <c r="AA4004" s="578" t="s">
        <v>13813</v>
      </c>
      <c r="AE4004"/>
    </row>
    <row r="4005" spans="1:31" s="563" customFormat="1">
      <c r="A4005"/>
      <c r="B4005"/>
      <c r="C4005" s="568">
        <v>2029</v>
      </c>
      <c r="D4005" s="569" t="s">
        <v>39</v>
      </c>
      <c r="E4005" s="569" t="s">
        <v>337</v>
      </c>
      <c r="F4005" s="573" t="s">
        <v>141</v>
      </c>
      <c r="G4005" s="569" t="s">
        <v>42</v>
      </c>
      <c r="H4005" s="569" t="s">
        <v>41</v>
      </c>
      <c r="I4005" s="575" t="s">
        <v>54</v>
      </c>
      <c r="J4005" s="569" t="s">
        <v>96</v>
      </c>
      <c r="K4005" s="569" t="s">
        <v>79</v>
      </c>
      <c r="L4005" s="570">
        <v>1</v>
      </c>
      <c r="M4005" s="571">
        <v>6.8483181726288834E-3</v>
      </c>
      <c r="N4005" s="572">
        <v>13.539456000000001</v>
      </c>
      <c r="O4005" s="668" t="s">
        <v>151</v>
      </c>
      <c r="P4005" s="668" t="s">
        <v>96</v>
      </c>
      <c r="Q4005" s="574" t="s">
        <v>12403</v>
      </c>
      <c r="R4005" s="574" t="s">
        <v>12560</v>
      </c>
      <c r="S4005" s="574" t="s">
        <v>12287</v>
      </c>
      <c r="T4005" s="574" t="s">
        <v>13785</v>
      </c>
      <c r="U4005" s="574" t="s">
        <v>12795</v>
      </c>
      <c r="V4005" s="574" t="s">
        <v>12975</v>
      </c>
      <c r="W4005" s="575" t="s">
        <v>13809</v>
      </c>
      <c r="X4005" s="575" t="s">
        <v>13810</v>
      </c>
      <c r="Y4005" s="576" t="s">
        <v>13814</v>
      </c>
      <c r="Z4005" s="577" t="s">
        <v>13815</v>
      </c>
      <c r="AA4005" s="578" t="s">
        <v>13813</v>
      </c>
      <c r="AE4005"/>
    </row>
    <row r="4006" spans="1:31" s="563" customFormat="1">
      <c r="A4006"/>
      <c r="B4006"/>
      <c r="C4006" s="568">
        <v>2029</v>
      </c>
      <c r="D4006" s="569" t="s">
        <v>39</v>
      </c>
      <c r="E4006" s="569" t="s">
        <v>337</v>
      </c>
      <c r="F4006" s="573" t="s">
        <v>141</v>
      </c>
      <c r="G4006" s="569" t="s">
        <v>42</v>
      </c>
      <c r="H4006" s="569" t="s">
        <v>41</v>
      </c>
      <c r="I4006" s="575" t="s">
        <v>54</v>
      </c>
      <c r="J4006" s="569" t="s">
        <v>87</v>
      </c>
      <c r="K4006" s="569" t="s">
        <v>310</v>
      </c>
      <c r="L4006" s="570">
        <v>0.1</v>
      </c>
      <c r="M4006" s="571">
        <v>3.3720675460003208E-2</v>
      </c>
      <c r="N4006" s="572">
        <v>1.6247347199999997</v>
      </c>
      <c r="O4006" s="668" t="s">
        <v>151</v>
      </c>
      <c r="P4006" s="668" t="s">
        <v>87</v>
      </c>
      <c r="Q4006" s="574" t="s">
        <v>12395</v>
      </c>
      <c r="R4006" s="574" t="s">
        <v>12580</v>
      </c>
      <c r="S4006" s="574" t="s">
        <v>12294</v>
      </c>
      <c r="T4006" s="574" t="s">
        <v>13785</v>
      </c>
      <c r="U4006" s="574" t="s">
        <v>13047</v>
      </c>
      <c r="V4006" s="574" t="s">
        <v>13816</v>
      </c>
      <c r="W4006" s="575" t="s">
        <v>13804</v>
      </c>
      <c r="X4006" s="575" t="s">
        <v>13805</v>
      </c>
      <c r="Y4006" s="576" t="s">
        <v>13817</v>
      </c>
      <c r="Z4006" s="577" t="s">
        <v>13818</v>
      </c>
      <c r="AA4006" s="578" t="s">
        <v>13808</v>
      </c>
      <c r="AE4006"/>
    </row>
    <row r="4007" spans="1:31" s="563" customFormat="1">
      <c r="A4007"/>
      <c r="B4007"/>
      <c r="C4007" s="568">
        <v>2029</v>
      </c>
      <c r="D4007" s="569" t="s">
        <v>39</v>
      </c>
      <c r="E4007" s="569" t="s">
        <v>337</v>
      </c>
      <c r="F4007" s="573" t="s">
        <v>141</v>
      </c>
      <c r="G4007" s="569" t="s">
        <v>42</v>
      </c>
      <c r="H4007" s="569" t="s">
        <v>41</v>
      </c>
      <c r="I4007" s="575" t="s">
        <v>54</v>
      </c>
      <c r="J4007" s="569" t="s">
        <v>87</v>
      </c>
      <c r="K4007" s="569" t="s">
        <v>106</v>
      </c>
      <c r="L4007" s="570">
        <v>0.3</v>
      </c>
      <c r="M4007" s="571">
        <v>0.10116202638000962</v>
      </c>
      <c r="N4007" s="572">
        <v>4.8742041599999988</v>
      </c>
      <c r="O4007" s="668" t="s">
        <v>151</v>
      </c>
      <c r="P4007" s="668" t="s">
        <v>87</v>
      </c>
      <c r="Q4007" s="574" t="s">
        <v>12257</v>
      </c>
      <c r="R4007" s="574" t="s">
        <v>12493</v>
      </c>
      <c r="S4007" s="574" t="s">
        <v>12294</v>
      </c>
      <c r="T4007" s="574" t="s">
        <v>13785</v>
      </c>
      <c r="U4007" s="574" t="s">
        <v>12302</v>
      </c>
      <c r="V4007" s="574" t="s">
        <v>12514</v>
      </c>
      <c r="W4007" s="575" t="s">
        <v>13819</v>
      </c>
      <c r="X4007" s="575" t="s">
        <v>13820</v>
      </c>
      <c r="Y4007" s="576" t="s">
        <v>13817</v>
      </c>
      <c r="Z4007" s="577" t="s">
        <v>13821</v>
      </c>
      <c r="AA4007" s="578" t="s">
        <v>13822</v>
      </c>
      <c r="AE4007"/>
    </row>
    <row r="4008" spans="1:31" s="563" customFormat="1">
      <c r="A4008"/>
      <c r="B4008"/>
      <c r="C4008" s="568">
        <v>2029</v>
      </c>
      <c r="D4008" s="569" t="s">
        <v>39</v>
      </c>
      <c r="E4008" s="569" t="s">
        <v>337</v>
      </c>
      <c r="F4008" s="573" t="s">
        <v>141</v>
      </c>
      <c r="G4008" s="569" t="s">
        <v>42</v>
      </c>
      <c r="H4008" s="569" t="s">
        <v>41</v>
      </c>
      <c r="I4008" s="575" t="s">
        <v>54</v>
      </c>
      <c r="J4008" s="569" t="s">
        <v>87</v>
      </c>
      <c r="K4008" s="569" t="s">
        <v>104</v>
      </c>
      <c r="L4008" s="570">
        <v>0.3</v>
      </c>
      <c r="M4008" s="571">
        <v>0.10116202638000962</v>
      </c>
      <c r="N4008" s="572">
        <v>4.8742041599999988</v>
      </c>
      <c r="O4008" s="668" t="s">
        <v>151</v>
      </c>
      <c r="P4008" s="668" t="s">
        <v>87</v>
      </c>
      <c r="Q4008" s="574" t="s">
        <v>12305</v>
      </c>
      <c r="R4008" s="574" t="s">
        <v>12500</v>
      </c>
      <c r="S4008" s="574" t="s">
        <v>12294</v>
      </c>
      <c r="T4008" s="574" t="s">
        <v>13785</v>
      </c>
      <c r="U4008" s="574" t="s">
        <v>12307</v>
      </c>
      <c r="V4008" s="574" t="s">
        <v>12516</v>
      </c>
      <c r="W4008" s="575" t="s">
        <v>13823</v>
      </c>
      <c r="X4008" s="575" t="s">
        <v>13824</v>
      </c>
      <c r="Y4008" s="576" t="s">
        <v>13817</v>
      </c>
      <c r="Z4008" s="577" t="s">
        <v>13825</v>
      </c>
      <c r="AA4008" s="578" t="s">
        <v>13826</v>
      </c>
      <c r="AE4008"/>
    </row>
    <row r="4009" spans="1:31" s="563" customFormat="1">
      <c r="A4009"/>
      <c r="B4009"/>
      <c r="C4009" s="568">
        <v>2029</v>
      </c>
      <c r="D4009" s="569" t="s">
        <v>39</v>
      </c>
      <c r="E4009" s="569" t="s">
        <v>337</v>
      </c>
      <c r="F4009" s="573" t="s">
        <v>141</v>
      </c>
      <c r="G4009" s="569" t="s">
        <v>42</v>
      </c>
      <c r="H4009" s="569" t="s">
        <v>41</v>
      </c>
      <c r="I4009" s="575" t="s">
        <v>54</v>
      </c>
      <c r="J4009" s="569" t="s">
        <v>87</v>
      </c>
      <c r="K4009" s="569" t="s">
        <v>79</v>
      </c>
      <c r="L4009" s="570">
        <v>0.3</v>
      </c>
      <c r="M4009" s="571">
        <v>0.10116202638000962</v>
      </c>
      <c r="N4009" s="572">
        <v>4.8742041599999988</v>
      </c>
      <c r="O4009" s="668" t="s">
        <v>151</v>
      </c>
      <c r="P4009" s="668" t="s">
        <v>87</v>
      </c>
      <c r="Q4009" s="574" t="s">
        <v>12403</v>
      </c>
      <c r="R4009" s="574" t="s">
        <v>12560</v>
      </c>
      <c r="S4009" s="574" t="s">
        <v>12294</v>
      </c>
      <c r="T4009" s="574" t="s">
        <v>13785</v>
      </c>
      <c r="U4009" s="574" t="s">
        <v>12736</v>
      </c>
      <c r="V4009" s="574" t="s">
        <v>12737</v>
      </c>
      <c r="W4009" s="575" t="s">
        <v>13809</v>
      </c>
      <c r="X4009" s="575" t="s">
        <v>13810</v>
      </c>
      <c r="Y4009" s="576" t="s">
        <v>13817</v>
      </c>
      <c r="Z4009" s="577" t="s">
        <v>13827</v>
      </c>
      <c r="AA4009" s="578" t="s">
        <v>13813</v>
      </c>
      <c r="AE4009"/>
    </row>
    <row r="4010" spans="1:31" s="563" customFormat="1">
      <c r="A4010"/>
      <c r="B4010"/>
      <c r="C4010" s="568">
        <v>2029</v>
      </c>
      <c r="D4010" s="569" t="s">
        <v>39</v>
      </c>
      <c r="E4010" s="569" t="s">
        <v>337</v>
      </c>
      <c r="F4010" s="573" t="s">
        <v>141</v>
      </c>
      <c r="G4010" s="569" t="s">
        <v>42</v>
      </c>
      <c r="H4010" s="569" t="s">
        <v>41</v>
      </c>
      <c r="I4010" s="575" t="s">
        <v>54</v>
      </c>
      <c r="J4010" s="569" t="s">
        <v>83</v>
      </c>
      <c r="K4010" s="569" t="s">
        <v>81</v>
      </c>
      <c r="L4010" s="570">
        <v>1</v>
      </c>
      <c r="M4010" s="571">
        <v>1.1515673157704234</v>
      </c>
      <c r="N4010" s="572">
        <v>2.1503841882352934</v>
      </c>
      <c r="O4010" s="668" t="s">
        <v>382</v>
      </c>
      <c r="P4010" s="668" t="s">
        <v>83</v>
      </c>
      <c r="Q4010" s="574" t="s">
        <v>12313</v>
      </c>
      <c r="R4010" s="574" t="s">
        <v>12524</v>
      </c>
      <c r="S4010" s="574" t="s">
        <v>12315</v>
      </c>
      <c r="T4010" s="574" t="s">
        <v>13785</v>
      </c>
      <c r="U4010" s="574" t="s">
        <v>12316</v>
      </c>
      <c r="V4010" s="574" t="s">
        <v>12525</v>
      </c>
      <c r="W4010" s="575" t="s">
        <v>13828</v>
      </c>
      <c r="X4010" s="575" t="s">
        <v>13829</v>
      </c>
      <c r="Y4010" s="576" t="s">
        <v>13830</v>
      </c>
      <c r="Z4010" s="577" t="s">
        <v>13831</v>
      </c>
      <c r="AA4010" s="578" t="s">
        <v>13832</v>
      </c>
      <c r="AE4010"/>
    </row>
    <row r="4011" spans="1:31" s="563" customFormat="1">
      <c r="A4011"/>
      <c r="B4011"/>
      <c r="C4011" s="568">
        <v>2029</v>
      </c>
      <c r="D4011" s="569" t="s">
        <v>39</v>
      </c>
      <c r="E4011" s="569" t="s">
        <v>337</v>
      </c>
      <c r="F4011" s="573" t="s">
        <v>141</v>
      </c>
      <c r="G4011" s="569" t="s">
        <v>42</v>
      </c>
      <c r="H4011" s="569" t="s">
        <v>41</v>
      </c>
      <c r="I4011" s="575" t="s">
        <v>54</v>
      </c>
      <c r="J4011" s="569" t="s">
        <v>77</v>
      </c>
      <c r="K4011" s="569" t="s">
        <v>310</v>
      </c>
      <c r="L4011" s="570">
        <v>0.1</v>
      </c>
      <c r="M4011" s="571">
        <v>9.300931350926854E-2</v>
      </c>
      <c r="N4011" s="572">
        <v>4.0146061395348838</v>
      </c>
      <c r="O4011" s="668" t="s">
        <v>381</v>
      </c>
      <c r="P4011" s="668" t="s">
        <v>77</v>
      </c>
      <c r="Q4011" s="574" t="s">
        <v>12395</v>
      </c>
      <c r="R4011" s="574" t="s">
        <v>12580</v>
      </c>
      <c r="S4011" s="574" t="s">
        <v>12325</v>
      </c>
      <c r="T4011" s="574" t="s">
        <v>13785</v>
      </c>
      <c r="U4011" s="574" t="s">
        <v>13064</v>
      </c>
      <c r="V4011" s="574" t="s">
        <v>13833</v>
      </c>
      <c r="W4011" s="575" t="s">
        <v>13804</v>
      </c>
      <c r="X4011" s="575" t="s">
        <v>13805</v>
      </c>
      <c r="Y4011" s="576" t="s">
        <v>13834</v>
      </c>
      <c r="Z4011" s="577" t="s">
        <v>13835</v>
      </c>
      <c r="AA4011" s="578" t="s">
        <v>13808</v>
      </c>
      <c r="AE4011"/>
    </row>
    <row r="4012" spans="1:31" s="563" customFormat="1">
      <c r="A4012"/>
      <c r="B4012"/>
      <c r="C4012" s="568">
        <v>2029</v>
      </c>
      <c r="D4012" s="569" t="s">
        <v>39</v>
      </c>
      <c r="E4012" s="569" t="s">
        <v>337</v>
      </c>
      <c r="F4012" s="573" t="s">
        <v>141</v>
      </c>
      <c r="G4012" s="569" t="s">
        <v>42</v>
      </c>
      <c r="H4012" s="569" t="s">
        <v>41</v>
      </c>
      <c r="I4012" s="575" t="s">
        <v>54</v>
      </c>
      <c r="J4012" s="569" t="s">
        <v>77</v>
      </c>
      <c r="K4012" s="569" t="s">
        <v>104</v>
      </c>
      <c r="L4012" s="570">
        <v>0.2</v>
      </c>
      <c r="M4012" s="571">
        <v>0.18601862701853708</v>
      </c>
      <c r="N4012" s="572">
        <v>8.0292122790697675</v>
      </c>
      <c r="O4012" s="668" t="s">
        <v>381</v>
      </c>
      <c r="P4012" s="668" t="s">
        <v>77</v>
      </c>
      <c r="Q4012" s="574" t="s">
        <v>12305</v>
      </c>
      <c r="R4012" s="574" t="s">
        <v>12500</v>
      </c>
      <c r="S4012" s="574" t="s">
        <v>12325</v>
      </c>
      <c r="T4012" s="574" t="s">
        <v>13785</v>
      </c>
      <c r="U4012" s="574" t="s">
        <v>13068</v>
      </c>
      <c r="V4012" s="574" t="s">
        <v>13836</v>
      </c>
      <c r="W4012" s="575" t="s">
        <v>13823</v>
      </c>
      <c r="X4012" s="575" t="s">
        <v>13824</v>
      </c>
      <c r="Y4012" s="576" t="s">
        <v>13834</v>
      </c>
      <c r="Z4012" s="577" t="s">
        <v>13837</v>
      </c>
      <c r="AA4012" s="578" t="s">
        <v>13826</v>
      </c>
      <c r="AE4012"/>
    </row>
    <row r="4013" spans="1:31" s="563" customFormat="1">
      <c r="A4013"/>
      <c r="B4013"/>
      <c r="C4013" s="568">
        <v>2029</v>
      </c>
      <c r="D4013" s="569" t="s">
        <v>39</v>
      </c>
      <c r="E4013" s="569" t="s">
        <v>337</v>
      </c>
      <c r="F4013" s="573" t="s">
        <v>141</v>
      </c>
      <c r="G4013" s="569" t="s">
        <v>42</v>
      </c>
      <c r="H4013" s="569" t="s">
        <v>41</v>
      </c>
      <c r="I4013" s="575" t="s">
        <v>54</v>
      </c>
      <c r="J4013" s="569" t="s">
        <v>77</v>
      </c>
      <c r="K4013" s="569" t="s">
        <v>93</v>
      </c>
      <c r="L4013" s="570">
        <v>0.7</v>
      </c>
      <c r="M4013" s="571">
        <v>0.65106519456487966</v>
      </c>
      <c r="N4013" s="572">
        <v>28.102242976744183</v>
      </c>
      <c r="O4013" s="668" t="s">
        <v>381</v>
      </c>
      <c r="P4013" s="668" t="s">
        <v>77</v>
      </c>
      <c r="Q4013" s="574" t="s">
        <v>12333</v>
      </c>
      <c r="R4013" s="574" t="s">
        <v>12534</v>
      </c>
      <c r="S4013" s="574" t="s">
        <v>12325</v>
      </c>
      <c r="T4013" s="574" t="s">
        <v>13785</v>
      </c>
      <c r="U4013" s="574" t="s">
        <v>12335</v>
      </c>
      <c r="V4013" s="574" t="s">
        <v>12535</v>
      </c>
      <c r="W4013" s="575" t="s">
        <v>13838</v>
      </c>
      <c r="X4013" s="575" t="s">
        <v>13839</v>
      </c>
      <c r="Y4013" s="576" t="s">
        <v>13834</v>
      </c>
      <c r="Z4013" s="577" t="s">
        <v>13840</v>
      </c>
      <c r="AA4013" s="578" t="s">
        <v>13841</v>
      </c>
      <c r="AE4013"/>
    </row>
    <row r="4014" spans="1:31" s="563" customFormat="1">
      <c r="A4014"/>
      <c r="B4014"/>
      <c r="C4014" s="568">
        <v>2029</v>
      </c>
      <c r="D4014" s="569" t="s">
        <v>39</v>
      </c>
      <c r="E4014" s="569" t="s">
        <v>337</v>
      </c>
      <c r="F4014" s="573" t="s">
        <v>141</v>
      </c>
      <c r="G4014" s="569" t="s">
        <v>42</v>
      </c>
      <c r="H4014" s="569" t="s">
        <v>41</v>
      </c>
      <c r="I4014" s="575" t="s">
        <v>54</v>
      </c>
      <c r="J4014" s="569" t="s">
        <v>349</v>
      </c>
      <c r="K4014" s="569" t="s">
        <v>310</v>
      </c>
      <c r="L4014" s="570">
        <v>1</v>
      </c>
      <c r="M4014" s="571">
        <v>0.31976763887420928</v>
      </c>
      <c r="N4014" s="572">
        <v>39.563345454545455</v>
      </c>
      <c r="O4014" s="668" t="s">
        <v>151</v>
      </c>
      <c r="P4014" s="668" t="s">
        <v>349</v>
      </c>
      <c r="Q4014" s="574" t="s">
        <v>12395</v>
      </c>
      <c r="R4014" s="574" t="s">
        <v>12580</v>
      </c>
      <c r="S4014" s="574" t="s">
        <v>12341</v>
      </c>
      <c r="T4014" s="574" t="s">
        <v>13785</v>
      </c>
      <c r="U4014" s="574" t="s">
        <v>12657</v>
      </c>
      <c r="V4014" s="574" t="s">
        <v>12658</v>
      </c>
      <c r="W4014" s="575" t="s">
        <v>13804</v>
      </c>
      <c r="X4014" s="575" t="s">
        <v>13805</v>
      </c>
      <c r="Y4014" s="576" t="s">
        <v>13842</v>
      </c>
      <c r="Z4014" s="577" t="s">
        <v>13843</v>
      </c>
      <c r="AA4014" s="578" t="s">
        <v>13808</v>
      </c>
      <c r="AE4014"/>
    </row>
    <row r="4015" spans="1:31" s="563" customFormat="1">
      <c r="A4015"/>
      <c r="B4015"/>
      <c r="C4015" s="568">
        <v>2029</v>
      </c>
      <c r="D4015" s="569" t="s">
        <v>39</v>
      </c>
      <c r="E4015" s="569" t="s">
        <v>337</v>
      </c>
      <c r="F4015" s="573" t="s">
        <v>141</v>
      </c>
      <c r="G4015" s="569" t="s">
        <v>42</v>
      </c>
      <c r="H4015" s="569" t="s">
        <v>41</v>
      </c>
      <c r="I4015" s="575" t="s">
        <v>54</v>
      </c>
      <c r="J4015" s="569" t="s">
        <v>76</v>
      </c>
      <c r="K4015" s="569" t="s">
        <v>79</v>
      </c>
      <c r="L4015" s="570">
        <v>1</v>
      </c>
      <c r="M4015" s="571">
        <v>1.6981559611544343E-2</v>
      </c>
      <c r="N4015" s="572">
        <v>8.1236736000000001</v>
      </c>
      <c r="O4015" s="668" t="s">
        <v>151</v>
      </c>
      <c r="P4015" s="668" t="s">
        <v>76</v>
      </c>
      <c r="Q4015" s="574" t="s">
        <v>12403</v>
      </c>
      <c r="R4015" s="574" t="s">
        <v>12560</v>
      </c>
      <c r="S4015" s="574" t="s">
        <v>12349</v>
      </c>
      <c r="T4015" s="574" t="s">
        <v>13785</v>
      </c>
      <c r="U4015" s="574" t="s">
        <v>12756</v>
      </c>
      <c r="V4015" s="574" t="s">
        <v>12757</v>
      </c>
      <c r="W4015" s="575" t="s">
        <v>13809</v>
      </c>
      <c r="X4015" s="575" t="s">
        <v>13810</v>
      </c>
      <c r="Y4015" s="576" t="s">
        <v>13844</v>
      </c>
      <c r="Z4015" s="577" t="s">
        <v>13845</v>
      </c>
      <c r="AA4015" s="578" t="s">
        <v>13813</v>
      </c>
      <c r="AE4015"/>
    </row>
    <row r="4016" spans="1:31" s="563" customFormat="1">
      <c r="A4016"/>
      <c r="B4016"/>
      <c r="C4016" s="568">
        <v>2029</v>
      </c>
      <c r="D4016" s="569" t="s">
        <v>39</v>
      </c>
      <c r="E4016" s="569" t="s">
        <v>337</v>
      </c>
      <c r="F4016" s="573" t="s">
        <v>141</v>
      </c>
      <c r="G4016" s="569" t="s">
        <v>42</v>
      </c>
      <c r="H4016" s="569" t="s">
        <v>41</v>
      </c>
      <c r="I4016" s="575" t="s">
        <v>54</v>
      </c>
      <c r="J4016" s="569" t="s">
        <v>74</v>
      </c>
      <c r="K4016" s="569" t="s">
        <v>115</v>
      </c>
      <c r="L4016" s="570">
        <v>1</v>
      </c>
      <c r="M4016" s="571">
        <v>0.18161469369041972</v>
      </c>
      <c r="N4016" s="572">
        <v>87.039359999999988</v>
      </c>
      <c r="O4016" s="668" t="s">
        <v>151</v>
      </c>
      <c r="P4016" s="668" t="s">
        <v>74</v>
      </c>
      <c r="Q4016" s="574" t="s">
        <v>12385</v>
      </c>
      <c r="R4016" s="574" t="s">
        <v>12539</v>
      </c>
      <c r="S4016" s="574" t="s">
        <v>12362</v>
      </c>
      <c r="T4016" s="574" t="s">
        <v>13785</v>
      </c>
      <c r="U4016" s="574" t="s">
        <v>13080</v>
      </c>
      <c r="V4016" s="574" t="s">
        <v>13595</v>
      </c>
      <c r="W4016" s="575" t="s">
        <v>13846</v>
      </c>
      <c r="X4016" s="575" t="s">
        <v>13847</v>
      </c>
      <c r="Y4016" s="576" t="s">
        <v>13848</v>
      </c>
      <c r="Z4016" s="577" t="s">
        <v>13849</v>
      </c>
      <c r="AA4016" s="578" t="s">
        <v>13850</v>
      </c>
      <c r="AE4016"/>
    </row>
    <row r="4017" spans="1:31" s="563" customFormat="1">
      <c r="A4017"/>
      <c r="B4017"/>
      <c r="C4017" s="568">
        <v>2029</v>
      </c>
      <c r="D4017" s="569" t="s">
        <v>39</v>
      </c>
      <c r="E4017" s="569" t="s">
        <v>337</v>
      </c>
      <c r="F4017" s="573" t="s">
        <v>141</v>
      </c>
      <c r="G4017" s="569" t="s">
        <v>42</v>
      </c>
      <c r="H4017" s="569" t="s">
        <v>41</v>
      </c>
      <c r="I4017" s="575" t="s">
        <v>54</v>
      </c>
      <c r="J4017" s="569" t="s">
        <v>351</v>
      </c>
      <c r="K4017" s="569" t="s">
        <v>100</v>
      </c>
      <c r="L4017" s="570">
        <v>0.2</v>
      </c>
      <c r="M4017" s="571">
        <v>4.8194374817051397E-2</v>
      </c>
      <c r="N4017" s="572">
        <v>0.23017075200000003</v>
      </c>
      <c r="O4017" s="668" t="s">
        <v>151</v>
      </c>
      <c r="P4017" s="668" t="s">
        <v>351</v>
      </c>
      <c r="Q4017" s="574" t="s">
        <v>12370</v>
      </c>
      <c r="R4017" s="574" t="s">
        <v>12566</v>
      </c>
      <c r="S4017" s="574" t="s">
        <v>12372</v>
      </c>
      <c r="T4017" s="574" t="s">
        <v>13785</v>
      </c>
      <c r="U4017" s="574" t="s">
        <v>12373</v>
      </c>
      <c r="V4017" s="574" t="s">
        <v>12567</v>
      </c>
      <c r="W4017" s="575" t="s">
        <v>13851</v>
      </c>
      <c r="X4017" s="575" t="s">
        <v>13852</v>
      </c>
      <c r="Y4017" s="576" t="s">
        <v>13853</v>
      </c>
      <c r="Z4017" s="577" t="s">
        <v>13854</v>
      </c>
      <c r="AA4017" s="578" t="s">
        <v>13855</v>
      </c>
      <c r="AE4017"/>
    </row>
    <row r="4018" spans="1:31" s="563" customFormat="1">
      <c r="A4018"/>
      <c r="B4018"/>
      <c r="C4018" s="568">
        <v>2029</v>
      </c>
      <c r="D4018" s="569" t="s">
        <v>39</v>
      </c>
      <c r="E4018" s="569" t="s">
        <v>337</v>
      </c>
      <c r="F4018" s="573" t="s">
        <v>141</v>
      </c>
      <c r="G4018" s="569" t="s">
        <v>42</v>
      </c>
      <c r="H4018" s="569" t="s">
        <v>41</v>
      </c>
      <c r="I4018" s="575" t="s">
        <v>54</v>
      </c>
      <c r="J4018" s="569" t="s">
        <v>351</v>
      </c>
      <c r="K4018" s="569" t="s">
        <v>79</v>
      </c>
      <c r="L4018" s="570">
        <v>0.8</v>
      </c>
      <c r="M4018" s="571">
        <v>0.19277749926820559</v>
      </c>
      <c r="N4018" s="572">
        <v>0.92068300800000014</v>
      </c>
      <c r="O4018" s="668" t="s">
        <v>151</v>
      </c>
      <c r="P4018" s="668" t="s">
        <v>351</v>
      </c>
      <c r="Q4018" s="574" t="s">
        <v>12403</v>
      </c>
      <c r="R4018" s="574" t="s">
        <v>12560</v>
      </c>
      <c r="S4018" s="574" t="s">
        <v>12372</v>
      </c>
      <c r="T4018" s="574" t="s">
        <v>13785</v>
      </c>
      <c r="U4018" s="574" t="s">
        <v>12770</v>
      </c>
      <c r="V4018" s="574" t="s">
        <v>12771</v>
      </c>
      <c r="W4018" s="575" t="s">
        <v>13809</v>
      </c>
      <c r="X4018" s="575" t="s">
        <v>13810</v>
      </c>
      <c r="Y4018" s="576" t="s">
        <v>13853</v>
      </c>
      <c r="Z4018" s="577" t="s">
        <v>13856</v>
      </c>
      <c r="AA4018" s="578" t="s">
        <v>13813</v>
      </c>
      <c r="AE4018"/>
    </row>
    <row r="4019" spans="1:31" s="563" customFormat="1">
      <c r="A4019"/>
      <c r="B4019"/>
      <c r="C4019" s="568">
        <v>2029</v>
      </c>
      <c r="D4019" s="569" t="s">
        <v>39</v>
      </c>
      <c r="E4019" s="569" t="s">
        <v>337</v>
      </c>
      <c r="F4019" s="573" t="s">
        <v>141</v>
      </c>
      <c r="G4019" s="569" t="s">
        <v>42</v>
      </c>
      <c r="H4019" s="569" t="s">
        <v>41</v>
      </c>
      <c r="I4019" s="575" t="s">
        <v>54</v>
      </c>
      <c r="J4019" s="569" t="s">
        <v>67</v>
      </c>
      <c r="K4019" s="569" t="s">
        <v>81</v>
      </c>
      <c r="L4019" s="570">
        <v>1</v>
      </c>
      <c r="M4019" s="571">
        <v>0.35552899179999742</v>
      </c>
      <c r="N4019" s="572">
        <v>1.3691584719101124</v>
      </c>
      <c r="O4019" s="668" t="s">
        <v>382</v>
      </c>
      <c r="P4019" s="668" t="s">
        <v>67</v>
      </c>
      <c r="Q4019" s="574" t="s">
        <v>12313</v>
      </c>
      <c r="R4019" s="574" t="s">
        <v>12524</v>
      </c>
      <c r="S4019" s="574" t="s">
        <v>12380</v>
      </c>
      <c r="T4019" s="574" t="s">
        <v>13785</v>
      </c>
      <c r="U4019" s="574" t="s">
        <v>12381</v>
      </c>
      <c r="V4019" s="574" t="s">
        <v>12576</v>
      </c>
      <c r="W4019" s="575" t="s">
        <v>13828</v>
      </c>
      <c r="X4019" s="575" t="s">
        <v>13829</v>
      </c>
      <c r="Y4019" s="576" t="s">
        <v>13857</v>
      </c>
      <c r="Z4019" s="577" t="s">
        <v>13858</v>
      </c>
      <c r="AA4019" s="578" t="s">
        <v>13832</v>
      </c>
      <c r="AE4019"/>
    </row>
    <row r="4020" spans="1:31" s="563" customFormat="1">
      <c r="A4020"/>
      <c r="B4020"/>
      <c r="C4020" s="568">
        <v>2029</v>
      </c>
      <c r="D4020" s="569" t="s">
        <v>39</v>
      </c>
      <c r="E4020" s="569" t="s">
        <v>337</v>
      </c>
      <c r="F4020" s="573" t="s">
        <v>141</v>
      </c>
      <c r="G4020" s="569" t="s">
        <v>42</v>
      </c>
      <c r="H4020" s="569" t="s">
        <v>41</v>
      </c>
      <c r="I4020" s="575" t="s">
        <v>54</v>
      </c>
      <c r="J4020" s="569" t="s">
        <v>66</v>
      </c>
      <c r="K4020" s="569" t="s">
        <v>115</v>
      </c>
      <c r="L4020" s="570">
        <v>0.6</v>
      </c>
      <c r="M4020" s="571">
        <v>0.57412118782636912</v>
      </c>
      <c r="N4020" s="572">
        <v>23.960273258426962</v>
      </c>
      <c r="O4020" s="668" t="s">
        <v>381</v>
      </c>
      <c r="P4020" s="668" t="s">
        <v>66</v>
      </c>
      <c r="Q4020" s="574" t="s">
        <v>12385</v>
      </c>
      <c r="R4020" s="574" t="s">
        <v>12539</v>
      </c>
      <c r="S4020" s="574" t="s">
        <v>12387</v>
      </c>
      <c r="T4020" s="574" t="s">
        <v>13785</v>
      </c>
      <c r="U4020" s="574" t="s">
        <v>12388</v>
      </c>
      <c r="V4020" s="574" t="s">
        <v>12578</v>
      </c>
      <c r="W4020" s="575" t="s">
        <v>13846</v>
      </c>
      <c r="X4020" s="575" t="s">
        <v>13847</v>
      </c>
      <c r="Y4020" s="576" t="s">
        <v>13859</v>
      </c>
      <c r="Z4020" s="577" t="s">
        <v>13860</v>
      </c>
      <c r="AA4020" s="578" t="s">
        <v>13850</v>
      </c>
      <c r="AE4020"/>
    </row>
    <row r="4021" spans="1:31" s="563" customFormat="1">
      <c r="A4021"/>
      <c r="B4021"/>
      <c r="C4021" s="568">
        <v>2029</v>
      </c>
      <c r="D4021" s="569" t="s">
        <v>39</v>
      </c>
      <c r="E4021" s="569" t="s">
        <v>337</v>
      </c>
      <c r="F4021" s="573" t="s">
        <v>141</v>
      </c>
      <c r="G4021" s="569" t="s">
        <v>42</v>
      </c>
      <c r="H4021" s="569" t="s">
        <v>41</v>
      </c>
      <c r="I4021" s="575" t="s">
        <v>54</v>
      </c>
      <c r="J4021" s="569" t="s">
        <v>66</v>
      </c>
      <c r="K4021" s="569" t="s">
        <v>310</v>
      </c>
      <c r="L4021" s="570">
        <v>0.4</v>
      </c>
      <c r="M4021" s="571">
        <v>0.3827474585509128</v>
      </c>
      <c r="N4021" s="572">
        <v>15.973515505617977</v>
      </c>
      <c r="O4021" s="668" t="s">
        <v>381</v>
      </c>
      <c r="P4021" s="668" t="s">
        <v>66</v>
      </c>
      <c r="Q4021" s="574" t="s">
        <v>12395</v>
      </c>
      <c r="R4021" s="574" t="s">
        <v>12580</v>
      </c>
      <c r="S4021" s="574" t="s">
        <v>12387</v>
      </c>
      <c r="T4021" s="574" t="s">
        <v>13785</v>
      </c>
      <c r="U4021" s="574" t="s">
        <v>12397</v>
      </c>
      <c r="V4021" s="574" t="s">
        <v>12581</v>
      </c>
      <c r="W4021" s="575" t="s">
        <v>13804</v>
      </c>
      <c r="X4021" s="575" t="s">
        <v>13805</v>
      </c>
      <c r="Y4021" s="576" t="s">
        <v>13859</v>
      </c>
      <c r="Z4021" s="577" t="s">
        <v>13861</v>
      </c>
      <c r="AA4021" s="578" t="s">
        <v>13808</v>
      </c>
      <c r="AE4021"/>
    </row>
    <row r="4022" spans="1:31" s="563" customFormat="1">
      <c r="A4022"/>
      <c r="B4022"/>
      <c r="C4022" s="568">
        <v>2029</v>
      </c>
      <c r="D4022" s="569" t="s">
        <v>39</v>
      </c>
      <c r="E4022" s="569" t="s">
        <v>337</v>
      </c>
      <c r="F4022" s="573" t="s">
        <v>141</v>
      </c>
      <c r="G4022" s="569" t="s">
        <v>42</v>
      </c>
      <c r="H4022" s="569" t="s">
        <v>41</v>
      </c>
      <c r="I4022" s="575" t="s">
        <v>54</v>
      </c>
      <c r="J4022" s="569" t="s">
        <v>348</v>
      </c>
      <c r="K4022" s="569" t="s">
        <v>310</v>
      </c>
      <c r="L4022" s="570">
        <v>0.1</v>
      </c>
      <c r="M4022" s="571">
        <v>8.6821998116964338E-2</v>
      </c>
      <c r="N4022" s="572">
        <v>10.5777</v>
      </c>
      <c r="O4022" s="668" t="s">
        <v>151</v>
      </c>
      <c r="P4022" s="668" t="s">
        <v>348</v>
      </c>
      <c r="Q4022" s="574" t="s">
        <v>12395</v>
      </c>
      <c r="R4022" s="574" t="s">
        <v>12580</v>
      </c>
      <c r="S4022" s="574" t="s">
        <v>12411</v>
      </c>
      <c r="T4022" s="574" t="s">
        <v>13785</v>
      </c>
      <c r="U4022" s="574" t="s">
        <v>13097</v>
      </c>
      <c r="V4022" s="574" t="s">
        <v>13258</v>
      </c>
      <c r="W4022" s="575" t="s">
        <v>13804</v>
      </c>
      <c r="X4022" s="575" t="s">
        <v>13805</v>
      </c>
      <c r="Y4022" s="576" t="s">
        <v>13862</v>
      </c>
      <c r="Z4022" s="577" t="s">
        <v>13863</v>
      </c>
      <c r="AA4022" s="578" t="s">
        <v>13808</v>
      </c>
      <c r="AE4022"/>
    </row>
    <row r="4023" spans="1:31" s="563" customFormat="1">
      <c r="A4023"/>
      <c r="B4023"/>
      <c r="C4023" s="568">
        <v>2029</v>
      </c>
      <c r="D4023" s="569" t="s">
        <v>39</v>
      </c>
      <c r="E4023" s="569" t="s">
        <v>337</v>
      </c>
      <c r="F4023" s="573" t="s">
        <v>141</v>
      </c>
      <c r="G4023" s="569" t="s">
        <v>42</v>
      </c>
      <c r="H4023" s="569" t="s">
        <v>41</v>
      </c>
      <c r="I4023" s="575" t="s">
        <v>54</v>
      </c>
      <c r="J4023" s="569" t="s">
        <v>348</v>
      </c>
      <c r="K4023" s="569" t="s">
        <v>79</v>
      </c>
      <c r="L4023" s="570">
        <v>0.9</v>
      </c>
      <c r="M4023" s="571">
        <v>0.78139798305267905</v>
      </c>
      <c r="N4023" s="572">
        <v>95.199300000000008</v>
      </c>
      <c r="O4023" s="668" t="s">
        <v>151</v>
      </c>
      <c r="P4023" s="668" t="s">
        <v>348</v>
      </c>
      <c r="Q4023" s="574" t="s">
        <v>12403</v>
      </c>
      <c r="R4023" s="574" t="s">
        <v>12560</v>
      </c>
      <c r="S4023" s="574" t="s">
        <v>12411</v>
      </c>
      <c r="T4023" s="574" t="s">
        <v>13785</v>
      </c>
      <c r="U4023" s="574" t="s">
        <v>13864</v>
      </c>
      <c r="V4023" s="574" t="s">
        <v>13865</v>
      </c>
      <c r="W4023" s="575" t="s">
        <v>13809</v>
      </c>
      <c r="X4023" s="575" t="s">
        <v>13810</v>
      </c>
      <c r="Y4023" s="576" t="s">
        <v>13862</v>
      </c>
      <c r="Z4023" s="577" t="s">
        <v>13866</v>
      </c>
      <c r="AA4023" s="578" t="s">
        <v>13813</v>
      </c>
      <c r="AE4023"/>
    </row>
    <row r="4024" spans="1:31" s="563" customFormat="1">
      <c r="A4024"/>
      <c r="B4024"/>
      <c r="C4024" s="568">
        <v>2029</v>
      </c>
      <c r="D4024" s="569" t="s">
        <v>38</v>
      </c>
      <c r="E4024" s="569" t="s">
        <v>356</v>
      </c>
      <c r="F4024" s="573" t="s">
        <v>462</v>
      </c>
      <c r="G4024" s="569" t="s">
        <v>42</v>
      </c>
      <c r="H4024" s="569" t="s">
        <v>41</v>
      </c>
      <c r="I4024" s="575" t="s">
        <v>54</v>
      </c>
      <c r="J4024" s="569" t="s">
        <v>352</v>
      </c>
      <c r="K4024" s="569" t="s">
        <v>346</v>
      </c>
      <c r="L4024" s="570">
        <v>0.5</v>
      </c>
      <c r="M4024" s="571">
        <v>1.5222709258212821</v>
      </c>
      <c r="N4024" s="572">
        <v>91.52718714285713</v>
      </c>
      <c r="O4024" s="668" t="s">
        <v>151</v>
      </c>
      <c r="P4024" s="668" t="s">
        <v>352</v>
      </c>
      <c r="Q4024" s="574" t="s">
        <v>12228</v>
      </c>
      <c r="R4024" s="574" t="s">
        <v>12229</v>
      </c>
      <c r="S4024" s="574" t="s">
        <v>12230</v>
      </c>
      <c r="T4024" s="574" t="s">
        <v>13867</v>
      </c>
      <c r="U4024" s="574" t="s">
        <v>12232</v>
      </c>
      <c r="V4024" s="574" t="s">
        <v>12233</v>
      </c>
      <c r="W4024" s="575" t="s">
        <v>13868</v>
      </c>
      <c r="X4024" s="575" t="s">
        <v>13869</v>
      </c>
      <c r="Y4024" s="576" t="s">
        <v>13870</v>
      </c>
      <c r="Z4024" s="577" t="s">
        <v>13871</v>
      </c>
      <c r="AA4024" s="578" t="s">
        <v>13872</v>
      </c>
      <c r="AE4024"/>
    </row>
    <row r="4025" spans="1:31" s="563" customFormat="1">
      <c r="A4025"/>
      <c r="B4025"/>
      <c r="C4025" s="568">
        <v>2029</v>
      </c>
      <c r="D4025" s="569" t="s">
        <v>38</v>
      </c>
      <c r="E4025" s="569" t="s">
        <v>356</v>
      </c>
      <c r="F4025" s="573" t="s">
        <v>462</v>
      </c>
      <c r="G4025" s="569" t="s">
        <v>42</v>
      </c>
      <c r="H4025" s="569" t="s">
        <v>41</v>
      </c>
      <c r="I4025" s="575" t="s">
        <v>54</v>
      </c>
      <c r="J4025" s="569" t="s">
        <v>352</v>
      </c>
      <c r="K4025" s="569" t="s">
        <v>466</v>
      </c>
      <c r="L4025" s="570">
        <v>0.5</v>
      </c>
      <c r="M4025" s="571">
        <v>1.5222709258212821</v>
      </c>
      <c r="N4025" s="572">
        <v>91.52718714285713</v>
      </c>
      <c r="O4025" s="668" t="s">
        <v>151</v>
      </c>
      <c r="P4025" s="668" t="s">
        <v>352</v>
      </c>
      <c r="Q4025" s="574" t="s">
        <v>12249</v>
      </c>
      <c r="R4025" s="574" t="s">
        <v>12250</v>
      </c>
      <c r="S4025" s="574" t="s">
        <v>12230</v>
      </c>
      <c r="T4025" s="574" t="s">
        <v>13867</v>
      </c>
      <c r="U4025" s="574" t="s">
        <v>13683</v>
      </c>
      <c r="V4025" s="574" t="s">
        <v>13873</v>
      </c>
      <c r="W4025" s="575" t="s">
        <v>13874</v>
      </c>
      <c r="X4025" s="575" t="s">
        <v>13875</v>
      </c>
      <c r="Y4025" s="576" t="s">
        <v>13870</v>
      </c>
      <c r="Z4025" s="577" t="s">
        <v>13876</v>
      </c>
      <c r="AA4025" s="578" t="s">
        <v>13877</v>
      </c>
      <c r="AE4025"/>
    </row>
    <row r="4026" spans="1:31" s="563" customFormat="1">
      <c r="A4026"/>
      <c r="B4026"/>
      <c r="C4026" s="568">
        <v>2029</v>
      </c>
      <c r="D4026" s="569" t="s">
        <v>38</v>
      </c>
      <c r="E4026" s="569" t="s">
        <v>356</v>
      </c>
      <c r="F4026" s="573" t="s">
        <v>462</v>
      </c>
      <c r="G4026" s="569" t="s">
        <v>42</v>
      </c>
      <c r="H4026" s="569" t="s">
        <v>41</v>
      </c>
      <c r="I4026" s="575" t="s">
        <v>54</v>
      </c>
      <c r="J4026" s="569" t="s">
        <v>116</v>
      </c>
      <c r="K4026" s="569" t="s">
        <v>466</v>
      </c>
      <c r="L4026" s="570">
        <v>1</v>
      </c>
      <c r="M4026" s="571">
        <v>1.3291141889531954</v>
      </c>
      <c r="N4026" s="572">
        <v>8.670996676691729</v>
      </c>
      <c r="O4026" s="668" t="s">
        <v>382</v>
      </c>
      <c r="P4026" s="668" t="s">
        <v>116</v>
      </c>
      <c r="Q4026" s="574" t="s">
        <v>12249</v>
      </c>
      <c r="R4026" s="574" t="s">
        <v>12250</v>
      </c>
      <c r="S4026" s="574" t="s">
        <v>12241</v>
      </c>
      <c r="T4026" s="574" t="s">
        <v>13867</v>
      </c>
      <c r="U4026" s="574" t="s">
        <v>12251</v>
      </c>
      <c r="V4026" s="574" t="s">
        <v>12252</v>
      </c>
      <c r="W4026" s="575" t="s">
        <v>13874</v>
      </c>
      <c r="X4026" s="575" t="s">
        <v>13875</v>
      </c>
      <c r="Y4026" s="576" t="s">
        <v>13878</v>
      </c>
      <c r="Z4026" s="577" t="s">
        <v>13879</v>
      </c>
      <c r="AA4026" s="578" t="s">
        <v>13877</v>
      </c>
      <c r="AE4026"/>
    </row>
    <row r="4027" spans="1:31" s="563" customFormat="1">
      <c r="A4027"/>
      <c r="B4027"/>
      <c r="C4027" s="568">
        <v>2029</v>
      </c>
      <c r="D4027" s="569" t="s">
        <v>38</v>
      </c>
      <c r="E4027" s="569" t="s">
        <v>356</v>
      </c>
      <c r="F4027" s="573" t="s">
        <v>462</v>
      </c>
      <c r="G4027" s="569" t="s">
        <v>42</v>
      </c>
      <c r="H4027" s="569" t="s">
        <v>41</v>
      </c>
      <c r="I4027" s="575" t="s">
        <v>54</v>
      </c>
      <c r="J4027" s="569" t="s">
        <v>109</v>
      </c>
      <c r="K4027" s="569" t="s">
        <v>111</v>
      </c>
      <c r="L4027" s="570">
        <v>0.9</v>
      </c>
      <c r="M4027" s="571">
        <v>2.3926907940096154</v>
      </c>
      <c r="N4027" s="572">
        <v>156.07794018045112</v>
      </c>
      <c r="O4027" s="668" t="s">
        <v>381</v>
      </c>
      <c r="P4027" s="668" t="s">
        <v>109</v>
      </c>
      <c r="Q4027" s="574" t="s">
        <v>12354</v>
      </c>
      <c r="R4027" s="574" t="s">
        <v>12355</v>
      </c>
      <c r="S4027" s="574" t="s">
        <v>12259</v>
      </c>
      <c r="T4027" s="574" t="s">
        <v>13867</v>
      </c>
      <c r="U4027" s="574" t="s">
        <v>12696</v>
      </c>
      <c r="V4027" s="574" t="s">
        <v>12867</v>
      </c>
      <c r="W4027" s="575" t="s">
        <v>13880</v>
      </c>
      <c r="X4027" s="575" t="s">
        <v>13881</v>
      </c>
      <c r="Y4027" s="576" t="s">
        <v>13882</v>
      </c>
      <c r="Z4027" s="577" t="s">
        <v>13883</v>
      </c>
      <c r="AA4027" s="578" t="s">
        <v>13884</v>
      </c>
      <c r="AE4027"/>
    </row>
    <row r="4028" spans="1:31" s="563" customFormat="1">
      <c r="A4028"/>
      <c r="B4028"/>
      <c r="C4028" s="568">
        <v>2029</v>
      </c>
      <c r="D4028" s="569" t="s">
        <v>38</v>
      </c>
      <c r="E4028" s="569" t="s">
        <v>356</v>
      </c>
      <c r="F4028" s="573" t="s">
        <v>462</v>
      </c>
      <c r="G4028" s="569" t="s">
        <v>42</v>
      </c>
      <c r="H4028" s="569" t="s">
        <v>41</v>
      </c>
      <c r="I4028" s="575" t="s">
        <v>54</v>
      </c>
      <c r="J4028" s="569" t="s">
        <v>109</v>
      </c>
      <c r="K4028" s="569" t="s">
        <v>90</v>
      </c>
      <c r="L4028" s="570">
        <v>0.1</v>
      </c>
      <c r="M4028" s="571">
        <v>0.26585453266773507</v>
      </c>
      <c r="N4028" s="572">
        <v>17.341993353383458</v>
      </c>
      <c r="O4028" s="668" t="s">
        <v>381</v>
      </c>
      <c r="P4028" s="668" t="s">
        <v>109</v>
      </c>
      <c r="Q4028" s="574" t="s">
        <v>12239</v>
      </c>
      <c r="R4028" s="574" t="s">
        <v>12240</v>
      </c>
      <c r="S4028" s="574" t="s">
        <v>12259</v>
      </c>
      <c r="T4028" s="574" t="s">
        <v>13867</v>
      </c>
      <c r="U4028" s="574" t="s">
        <v>13030</v>
      </c>
      <c r="V4028" s="574" t="s">
        <v>13031</v>
      </c>
      <c r="W4028" s="575" t="s">
        <v>13885</v>
      </c>
      <c r="X4028" s="575" t="s">
        <v>13886</v>
      </c>
      <c r="Y4028" s="576" t="s">
        <v>13882</v>
      </c>
      <c r="Z4028" s="577" t="s">
        <v>13887</v>
      </c>
      <c r="AA4028" s="578" t="s">
        <v>13888</v>
      </c>
      <c r="AE4028"/>
    </row>
    <row r="4029" spans="1:31" s="563" customFormat="1">
      <c r="A4029"/>
      <c r="B4029"/>
      <c r="C4029" s="568">
        <v>2029</v>
      </c>
      <c r="D4029" s="569" t="s">
        <v>38</v>
      </c>
      <c r="E4029" s="569" t="s">
        <v>356</v>
      </c>
      <c r="F4029" s="573" t="s">
        <v>462</v>
      </c>
      <c r="G4029" s="569" t="s">
        <v>42</v>
      </c>
      <c r="H4029" s="569" t="s">
        <v>41</v>
      </c>
      <c r="I4029" s="575" t="s">
        <v>54</v>
      </c>
      <c r="J4029" s="569" t="s">
        <v>350</v>
      </c>
      <c r="K4029" s="569" t="s">
        <v>471</v>
      </c>
      <c r="L4029" s="570">
        <v>0.5</v>
      </c>
      <c r="M4029" s="571">
        <v>1.2923218374306811</v>
      </c>
      <c r="N4029" s="572">
        <v>183.05437428571429</v>
      </c>
      <c r="O4029" s="668" t="s">
        <v>151</v>
      </c>
      <c r="P4029" s="668" t="s">
        <v>350</v>
      </c>
      <c r="Q4029" s="574" t="s">
        <v>12722</v>
      </c>
      <c r="R4029" s="574" t="s">
        <v>12943</v>
      </c>
      <c r="S4029" s="574" t="s">
        <v>12269</v>
      </c>
      <c r="T4029" s="574" t="s">
        <v>13867</v>
      </c>
      <c r="U4029" s="574" t="s">
        <v>13889</v>
      </c>
      <c r="V4029" s="574" t="s">
        <v>13890</v>
      </c>
      <c r="W4029" s="575" t="s">
        <v>13891</v>
      </c>
      <c r="X4029" s="575" t="s">
        <v>13892</v>
      </c>
      <c r="Y4029" s="576" t="s">
        <v>13893</v>
      </c>
      <c r="Z4029" s="577" t="s">
        <v>13894</v>
      </c>
      <c r="AA4029" s="578" t="s">
        <v>13895</v>
      </c>
      <c r="AE4029"/>
    </row>
    <row r="4030" spans="1:31" s="563" customFormat="1">
      <c r="A4030"/>
      <c r="B4030"/>
      <c r="C4030" s="568">
        <v>2029</v>
      </c>
      <c r="D4030" s="569" t="s">
        <v>38</v>
      </c>
      <c r="E4030" s="569" t="s">
        <v>356</v>
      </c>
      <c r="F4030" s="573" t="s">
        <v>462</v>
      </c>
      <c r="G4030" s="569" t="s">
        <v>42</v>
      </c>
      <c r="H4030" s="569" t="s">
        <v>41</v>
      </c>
      <c r="I4030" s="575" t="s">
        <v>54</v>
      </c>
      <c r="J4030" s="569" t="s">
        <v>350</v>
      </c>
      <c r="K4030" s="569" t="s">
        <v>466</v>
      </c>
      <c r="L4030" s="570">
        <v>0.5</v>
      </c>
      <c r="M4030" s="571">
        <v>1.2923218374306811</v>
      </c>
      <c r="N4030" s="572">
        <v>183.05437428571429</v>
      </c>
      <c r="O4030" s="668" t="s">
        <v>151</v>
      </c>
      <c r="P4030" s="668" t="s">
        <v>350</v>
      </c>
      <c r="Q4030" s="574" t="s">
        <v>12249</v>
      </c>
      <c r="R4030" s="574" t="s">
        <v>12250</v>
      </c>
      <c r="S4030" s="574" t="s">
        <v>12269</v>
      </c>
      <c r="T4030" s="574" t="s">
        <v>13867</v>
      </c>
      <c r="U4030" s="574" t="s">
        <v>13896</v>
      </c>
      <c r="V4030" s="574" t="s">
        <v>13897</v>
      </c>
      <c r="W4030" s="575" t="s">
        <v>13874</v>
      </c>
      <c r="X4030" s="575" t="s">
        <v>13875</v>
      </c>
      <c r="Y4030" s="576" t="s">
        <v>13893</v>
      </c>
      <c r="Z4030" s="577" t="s">
        <v>13898</v>
      </c>
      <c r="AA4030" s="578" t="s">
        <v>13877</v>
      </c>
      <c r="AE4030"/>
    </row>
    <row r="4031" spans="1:31" s="563" customFormat="1">
      <c r="A4031"/>
      <c r="B4031"/>
      <c r="C4031" s="568">
        <v>2029</v>
      </c>
      <c r="D4031" s="569" t="s">
        <v>38</v>
      </c>
      <c r="E4031" s="569" t="s">
        <v>356</v>
      </c>
      <c r="F4031" s="573" t="s">
        <v>462</v>
      </c>
      <c r="G4031" s="569" t="s">
        <v>42</v>
      </c>
      <c r="H4031" s="569" t="s">
        <v>41</v>
      </c>
      <c r="I4031" s="575" t="s">
        <v>54</v>
      </c>
      <c r="J4031" s="569" t="s">
        <v>99</v>
      </c>
      <c r="K4031" s="569" t="s">
        <v>466</v>
      </c>
      <c r="L4031" s="570">
        <v>1</v>
      </c>
      <c r="M4031" s="571">
        <v>0.27372361382873756</v>
      </c>
      <c r="N4031" s="572">
        <v>329.49787371428562</v>
      </c>
      <c r="O4031" s="668" t="s">
        <v>151</v>
      </c>
      <c r="P4031" s="668" t="s">
        <v>99</v>
      </c>
      <c r="Q4031" s="574" t="s">
        <v>12249</v>
      </c>
      <c r="R4031" s="574" t="s">
        <v>12250</v>
      </c>
      <c r="S4031" s="574" t="s">
        <v>12279</v>
      </c>
      <c r="T4031" s="574" t="s">
        <v>13867</v>
      </c>
      <c r="U4031" s="574" t="s">
        <v>13899</v>
      </c>
      <c r="V4031" s="574" t="s">
        <v>13900</v>
      </c>
      <c r="W4031" s="575" t="s">
        <v>13874</v>
      </c>
      <c r="X4031" s="575" t="s">
        <v>13875</v>
      </c>
      <c r="Y4031" s="576" t="s">
        <v>13901</v>
      </c>
      <c r="Z4031" s="577" t="s">
        <v>13902</v>
      </c>
      <c r="AA4031" s="578" t="s">
        <v>13877</v>
      </c>
      <c r="AE4031"/>
    </row>
    <row r="4032" spans="1:31" s="563" customFormat="1">
      <c r="A4032"/>
      <c r="B4032"/>
      <c r="C4032" s="568">
        <v>2029</v>
      </c>
      <c r="D4032" s="569" t="s">
        <v>38</v>
      </c>
      <c r="E4032" s="569" t="s">
        <v>356</v>
      </c>
      <c r="F4032" s="573" t="s">
        <v>462</v>
      </c>
      <c r="G4032" s="569" t="s">
        <v>42</v>
      </c>
      <c r="H4032" s="569" t="s">
        <v>41</v>
      </c>
      <c r="I4032" s="575" t="s">
        <v>54</v>
      </c>
      <c r="J4032" s="569" t="s">
        <v>96</v>
      </c>
      <c r="K4032" s="569" t="s">
        <v>475</v>
      </c>
      <c r="L4032" s="570">
        <v>0.7</v>
      </c>
      <c r="M4032" s="571">
        <v>2.132362504138751E-2</v>
      </c>
      <c r="N4032" s="572">
        <v>51.255224799999986</v>
      </c>
      <c r="O4032" s="668" t="s">
        <v>151</v>
      </c>
      <c r="P4032" s="668" t="s">
        <v>96</v>
      </c>
      <c r="Q4032" s="574" t="s">
        <v>13903</v>
      </c>
      <c r="R4032" s="574" t="s">
        <v>13904</v>
      </c>
      <c r="S4032" s="574" t="s">
        <v>12287</v>
      </c>
      <c r="T4032" s="574" t="s">
        <v>13867</v>
      </c>
      <c r="U4032" s="574" t="s">
        <v>13905</v>
      </c>
      <c r="V4032" s="574" t="s">
        <v>13906</v>
      </c>
      <c r="W4032" s="575" t="s">
        <v>13907</v>
      </c>
      <c r="X4032" s="575" t="s">
        <v>13908</v>
      </c>
      <c r="Y4032" s="576" t="s">
        <v>13909</v>
      </c>
      <c r="Z4032" s="577" t="s">
        <v>13910</v>
      </c>
      <c r="AA4032" s="578" t="s">
        <v>13911</v>
      </c>
      <c r="AE4032"/>
    </row>
    <row r="4033" spans="1:31" s="563" customFormat="1">
      <c r="A4033"/>
      <c r="B4033"/>
      <c r="C4033" s="568">
        <v>2029</v>
      </c>
      <c r="D4033" s="569" t="s">
        <v>38</v>
      </c>
      <c r="E4033" s="569" t="s">
        <v>356</v>
      </c>
      <c r="F4033" s="573" t="s">
        <v>462</v>
      </c>
      <c r="G4033" s="569" t="s">
        <v>42</v>
      </c>
      <c r="H4033" s="569" t="s">
        <v>41</v>
      </c>
      <c r="I4033" s="575" t="s">
        <v>54</v>
      </c>
      <c r="J4033" s="569" t="s">
        <v>96</v>
      </c>
      <c r="K4033" s="569" t="s">
        <v>79</v>
      </c>
      <c r="L4033" s="570">
        <v>0.3</v>
      </c>
      <c r="M4033" s="571">
        <v>9.1386964463089342E-3</v>
      </c>
      <c r="N4033" s="572">
        <v>21.96652491428571</v>
      </c>
      <c r="O4033" s="668" t="s">
        <v>151</v>
      </c>
      <c r="P4033" s="668" t="s">
        <v>96</v>
      </c>
      <c r="Q4033" s="574" t="s">
        <v>12403</v>
      </c>
      <c r="R4033" s="574" t="s">
        <v>12404</v>
      </c>
      <c r="S4033" s="574" t="s">
        <v>12287</v>
      </c>
      <c r="T4033" s="574" t="s">
        <v>13867</v>
      </c>
      <c r="U4033" s="574" t="s">
        <v>12795</v>
      </c>
      <c r="V4033" s="574" t="s">
        <v>12796</v>
      </c>
      <c r="W4033" s="575" t="s">
        <v>13912</v>
      </c>
      <c r="X4033" s="575" t="s">
        <v>13913</v>
      </c>
      <c r="Y4033" s="576" t="s">
        <v>13909</v>
      </c>
      <c r="Z4033" s="577" t="s">
        <v>13914</v>
      </c>
      <c r="AA4033" s="578" t="s">
        <v>13915</v>
      </c>
      <c r="AE4033"/>
    </row>
    <row r="4034" spans="1:31" s="563" customFormat="1">
      <c r="A4034"/>
      <c r="B4034"/>
      <c r="C4034" s="568">
        <v>2029</v>
      </c>
      <c r="D4034" s="569" t="s">
        <v>38</v>
      </c>
      <c r="E4034" s="569" t="s">
        <v>356</v>
      </c>
      <c r="F4034" s="573" t="s">
        <v>462</v>
      </c>
      <c r="G4034" s="569" t="s">
        <v>42</v>
      </c>
      <c r="H4034" s="569" t="s">
        <v>41</v>
      </c>
      <c r="I4034" s="575" t="s">
        <v>54</v>
      </c>
      <c r="J4034" s="569" t="s">
        <v>87</v>
      </c>
      <c r="K4034" s="569" t="s">
        <v>106</v>
      </c>
      <c r="L4034" s="570">
        <v>0.4</v>
      </c>
      <c r="M4034" s="571">
        <v>0.98227155536292454</v>
      </c>
      <c r="N4034" s="572">
        <v>65.899574742857126</v>
      </c>
      <c r="O4034" s="668" t="s">
        <v>151</v>
      </c>
      <c r="P4034" s="668" t="s">
        <v>87</v>
      </c>
      <c r="Q4034" s="574" t="s">
        <v>12257</v>
      </c>
      <c r="R4034" s="574" t="s">
        <v>12258</v>
      </c>
      <c r="S4034" s="574" t="s">
        <v>12294</v>
      </c>
      <c r="T4034" s="574" t="s">
        <v>13867</v>
      </c>
      <c r="U4034" s="574" t="s">
        <v>12302</v>
      </c>
      <c r="V4034" s="574" t="s">
        <v>12303</v>
      </c>
      <c r="W4034" s="575" t="s">
        <v>13916</v>
      </c>
      <c r="X4034" s="575" t="s">
        <v>13917</v>
      </c>
      <c r="Y4034" s="576" t="s">
        <v>13918</v>
      </c>
      <c r="Z4034" s="577" t="s">
        <v>13919</v>
      </c>
      <c r="AA4034" s="578" t="s">
        <v>13920</v>
      </c>
      <c r="AE4034"/>
    </row>
    <row r="4035" spans="1:31" s="563" customFormat="1">
      <c r="A4035"/>
      <c r="B4035"/>
      <c r="C4035" s="568">
        <v>2029</v>
      </c>
      <c r="D4035" s="569" t="s">
        <v>38</v>
      </c>
      <c r="E4035" s="569" t="s">
        <v>356</v>
      </c>
      <c r="F4035" s="573" t="s">
        <v>462</v>
      </c>
      <c r="G4035" s="569" t="s">
        <v>42</v>
      </c>
      <c r="H4035" s="569" t="s">
        <v>41</v>
      </c>
      <c r="I4035" s="575" t="s">
        <v>54</v>
      </c>
      <c r="J4035" s="569" t="s">
        <v>87</v>
      </c>
      <c r="K4035" s="569" t="s">
        <v>346</v>
      </c>
      <c r="L4035" s="570">
        <v>0.3</v>
      </c>
      <c r="M4035" s="571">
        <v>0.73670366652219332</v>
      </c>
      <c r="N4035" s="572">
        <v>49.424681057142841</v>
      </c>
      <c r="O4035" s="668" t="s">
        <v>151</v>
      </c>
      <c r="P4035" s="668" t="s">
        <v>87</v>
      </c>
      <c r="Q4035" s="574" t="s">
        <v>12228</v>
      </c>
      <c r="R4035" s="574" t="s">
        <v>12229</v>
      </c>
      <c r="S4035" s="574" t="s">
        <v>12294</v>
      </c>
      <c r="T4035" s="574" t="s">
        <v>13867</v>
      </c>
      <c r="U4035" s="574" t="s">
        <v>13301</v>
      </c>
      <c r="V4035" s="574" t="s">
        <v>13921</v>
      </c>
      <c r="W4035" s="575" t="s">
        <v>13868</v>
      </c>
      <c r="X4035" s="575" t="s">
        <v>13869</v>
      </c>
      <c r="Y4035" s="576" t="s">
        <v>13918</v>
      </c>
      <c r="Z4035" s="577" t="s">
        <v>13922</v>
      </c>
      <c r="AA4035" s="578" t="s">
        <v>13872</v>
      </c>
      <c r="AE4035"/>
    </row>
    <row r="4036" spans="1:31" s="563" customFormat="1">
      <c r="A4036"/>
      <c r="B4036"/>
      <c r="C4036" s="568">
        <v>2029</v>
      </c>
      <c r="D4036" s="569" t="s">
        <v>38</v>
      </c>
      <c r="E4036" s="569" t="s">
        <v>356</v>
      </c>
      <c r="F4036" s="573" t="s">
        <v>462</v>
      </c>
      <c r="G4036" s="569" t="s">
        <v>42</v>
      </c>
      <c r="H4036" s="569" t="s">
        <v>41</v>
      </c>
      <c r="I4036" s="575" t="s">
        <v>54</v>
      </c>
      <c r="J4036" s="569" t="s">
        <v>87</v>
      </c>
      <c r="K4036" s="569" t="s">
        <v>79</v>
      </c>
      <c r="L4036" s="570">
        <v>0.3</v>
      </c>
      <c r="M4036" s="571">
        <v>0.73670366652219332</v>
      </c>
      <c r="N4036" s="572">
        <v>49.424681057142841</v>
      </c>
      <c r="O4036" s="668" t="s">
        <v>151</v>
      </c>
      <c r="P4036" s="668" t="s">
        <v>87</v>
      </c>
      <c r="Q4036" s="574" t="s">
        <v>12403</v>
      </c>
      <c r="R4036" s="574" t="s">
        <v>12404</v>
      </c>
      <c r="S4036" s="574" t="s">
        <v>12294</v>
      </c>
      <c r="T4036" s="574" t="s">
        <v>13867</v>
      </c>
      <c r="U4036" s="574" t="s">
        <v>12736</v>
      </c>
      <c r="V4036" s="574" t="s">
        <v>12816</v>
      </c>
      <c r="W4036" s="575" t="s">
        <v>13912</v>
      </c>
      <c r="X4036" s="575" t="s">
        <v>13913</v>
      </c>
      <c r="Y4036" s="576" t="s">
        <v>13918</v>
      </c>
      <c r="Z4036" s="577" t="s">
        <v>13923</v>
      </c>
      <c r="AA4036" s="578" t="s">
        <v>13915</v>
      </c>
      <c r="AE4036"/>
    </row>
    <row r="4037" spans="1:31" s="563" customFormat="1">
      <c r="A4037"/>
      <c r="B4037"/>
      <c r="C4037" s="568">
        <v>2029</v>
      </c>
      <c r="D4037" s="569" t="s">
        <v>38</v>
      </c>
      <c r="E4037" s="569" t="s">
        <v>356</v>
      </c>
      <c r="F4037" s="573" t="s">
        <v>462</v>
      </c>
      <c r="G4037" s="569" t="s">
        <v>42</v>
      </c>
      <c r="H4037" s="569" t="s">
        <v>41</v>
      </c>
      <c r="I4037" s="575" t="s">
        <v>54</v>
      </c>
      <c r="J4037" s="569" t="s">
        <v>83</v>
      </c>
      <c r="K4037" s="569" t="s">
        <v>81</v>
      </c>
      <c r="L4037" s="570">
        <v>1</v>
      </c>
      <c r="M4037" s="571">
        <v>5.7563244093083279</v>
      </c>
      <c r="N4037" s="572">
        <v>27.900011529064038</v>
      </c>
      <c r="O4037" s="668" t="s">
        <v>382</v>
      </c>
      <c r="P4037" s="668" t="s">
        <v>83</v>
      </c>
      <c r="Q4037" s="574" t="s">
        <v>12313</v>
      </c>
      <c r="R4037" s="574" t="s">
        <v>12314</v>
      </c>
      <c r="S4037" s="574" t="s">
        <v>12315</v>
      </c>
      <c r="T4037" s="574" t="s">
        <v>13867</v>
      </c>
      <c r="U4037" s="574" t="s">
        <v>12316</v>
      </c>
      <c r="V4037" s="574" t="s">
        <v>12317</v>
      </c>
      <c r="W4037" s="575" t="s">
        <v>13924</v>
      </c>
      <c r="X4037" s="575" t="s">
        <v>13925</v>
      </c>
      <c r="Y4037" s="576" t="s">
        <v>13926</v>
      </c>
      <c r="Z4037" s="577" t="s">
        <v>13927</v>
      </c>
      <c r="AA4037" s="578" t="s">
        <v>13928</v>
      </c>
      <c r="AE4037"/>
    </row>
    <row r="4038" spans="1:31" s="563" customFormat="1">
      <c r="A4038"/>
      <c r="B4038"/>
      <c r="C4038" s="568">
        <v>2029</v>
      </c>
      <c r="D4038" s="569" t="s">
        <v>38</v>
      </c>
      <c r="E4038" s="569" t="s">
        <v>356</v>
      </c>
      <c r="F4038" s="573" t="s">
        <v>462</v>
      </c>
      <c r="G4038" s="569" t="s">
        <v>42</v>
      </c>
      <c r="H4038" s="569" t="s">
        <v>41</v>
      </c>
      <c r="I4038" s="575" t="s">
        <v>54</v>
      </c>
      <c r="J4038" s="569" t="s">
        <v>77</v>
      </c>
      <c r="K4038" s="569" t="s">
        <v>104</v>
      </c>
      <c r="L4038" s="570">
        <v>0.1</v>
      </c>
      <c r="M4038" s="571">
        <v>0.78724416522690499</v>
      </c>
      <c r="N4038" s="572">
        <v>42.923094660098528</v>
      </c>
      <c r="O4038" s="668" t="s">
        <v>381</v>
      </c>
      <c r="P4038" s="668" t="s">
        <v>77</v>
      </c>
      <c r="Q4038" s="574" t="s">
        <v>12305</v>
      </c>
      <c r="R4038" s="574" t="s">
        <v>12306</v>
      </c>
      <c r="S4038" s="574" t="s">
        <v>12325</v>
      </c>
      <c r="T4038" s="574" t="s">
        <v>13867</v>
      </c>
      <c r="U4038" s="574" t="s">
        <v>13068</v>
      </c>
      <c r="V4038" s="574" t="s">
        <v>13069</v>
      </c>
      <c r="W4038" s="575" t="s">
        <v>13929</v>
      </c>
      <c r="X4038" s="575" t="s">
        <v>13930</v>
      </c>
      <c r="Y4038" s="576" t="s">
        <v>13931</v>
      </c>
      <c r="Z4038" s="577" t="s">
        <v>13932</v>
      </c>
      <c r="AA4038" s="578" t="s">
        <v>13933</v>
      </c>
      <c r="AE4038"/>
    </row>
    <row r="4039" spans="1:31" s="563" customFormat="1">
      <c r="A4039"/>
      <c r="B4039"/>
      <c r="C4039" s="568">
        <v>2029</v>
      </c>
      <c r="D4039" s="569" t="s">
        <v>38</v>
      </c>
      <c r="E4039" s="569" t="s">
        <v>356</v>
      </c>
      <c r="F4039" s="573" t="s">
        <v>462</v>
      </c>
      <c r="G4039" s="569" t="s">
        <v>42</v>
      </c>
      <c r="H4039" s="569" t="s">
        <v>41</v>
      </c>
      <c r="I4039" s="575" t="s">
        <v>54</v>
      </c>
      <c r="J4039" s="569" t="s">
        <v>77</v>
      </c>
      <c r="K4039" s="569" t="s">
        <v>93</v>
      </c>
      <c r="L4039" s="570">
        <v>0.9</v>
      </c>
      <c r="M4039" s="571">
        <v>7.0851974870421444</v>
      </c>
      <c r="N4039" s="572">
        <v>386.30785194088674</v>
      </c>
      <c r="O4039" s="668" t="s">
        <v>381</v>
      </c>
      <c r="P4039" s="668" t="s">
        <v>77</v>
      </c>
      <c r="Q4039" s="574" t="s">
        <v>12333</v>
      </c>
      <c r="R4039" s="574" t="s">
        <v>12334</v>
      </c>
      <c r="S4039" s="574" t="s">
        <v>12325</v>
      </c>
      <c r="T4039" s="574" t="s">
        <v>13867</v>
      </c>
      <c r="U4039" s="574" t="s">
        <v>12335</v>
      </c>
      <c r="V4039" s="574" t="s">
        <v>12336</v>
      </c>
      <c r="W4039" s="575" t="s">
        <v>13934</v>
      </c>
      <c r="X4039" s="575" t="s">
        <v>13935</v>
      </c>
      <c r="Y4039" s="576" t="s">
        <v>13931</v>
      </c>
      <c r="Z4039" s="577" t="s">
        <v>13936</v>
      </c>
      <c r="AA4039" s="578" t="s">
        <v>13937</v>
      </c>
      <c r="AE4039"/>
    </row>
    <row r="4040" spans="1:31" s="563" customFormat="1">
      <c r="A4040"/>
      <c r="B4040"/>
      <c r="C4040" s="568">
        <v>2029</v>
      </c>
      <c r="D4040" s="569" t="s">
        <v>38</v>
      </c>
      <c r="E4040" s="569" t="s">
        <v>356</v>
      </c>
      <c r="F4040" s="573" t="s">
        <v>462</v>
      </c>
      <c r="G4040" s="569" t="s">
        <v>42</v>
      </c>
      <c r="H4040" s="569" t="s">
        <v>41</v>
      </c>
      <c r="I4040" s="575" t="s">
        <v>54</v>
      </c>
      <c r="J4040" s="569" t="s">
        <v>349</v>
      </c>
      <c r="K4040" s="569" t="s">
        <v>471</v>
      </c>
      <c r="L4040" s="570">
        <v>1</v>
      </c>
      <c r="M4040" s="571">
        <v>4.0978100534899511</v>
      </c>
      <c r="N4040" s="572">
        <v>549.16312285714275</v>
      </c>
      <c r="O4040" s="668" t="s">
        <v>151</v>
      </c>
      <c r="P4040" s="668" t="s">
        <v>349</v>
      </c>
      <c r="Q4040" s="574" t="s">
        <v>12722</v>
      </c>
      <c r="R4040" s="574" t="s">
        <v>12943</v>
      </c>
      <c r="S4040" s="574" t="s">
        <v>12341</v>
      </c>
      <c r="T4040" s="574" t="s">
        <v>13867</v>
      </c>
      <c r="U4040" s="574" t="s">
        <v>12751</v>
      </c>
      <c r="V4040" s="574" t="s">
        <v>13938</v>
      </c>
      <c r="W4040" s="575" t="s">
        <v>13891</v>
      </c>
      <c r="X4040" s="575" t="s">
        <v>13892</v>
      </c>
      <c r="Y4040" s="576" t="s">
        <v>13939</v>
      </c>
      <c r="Z4040" s="577" t="s">
        <v>13940</v>
      </c>
      <c r="AA4040" s="578" t="s">
        <v>13895</v>
      </c>
      <c r="AE4040"/>
    </row>
    <row r="4041" spans="1:31" s="563" customFormat="1">
      <c r="A4041"/>
      <c r="B4041"/>
      <c r="C4041" s="568">
        <v>2029</v>
      </c>
      <c r="D4041" s="569" t="s">
        <v>38</v>
      </c>
      <c r="E4041" s="569" t="s">
        <v>356</v>
      </c>
      <c r="F4041" s="573" t="s">
        <v>462</v>
      </c>
      <c r="G4041" s="569" t="s">
        <v>42</v>
      </c>
      <c r="H4041" s="569" t="s">
        <v>41</v>
      </c>
      <c r="I4041" s="575" t="s">
        <v>54</v>
      </c>
      <c r="J4041" s="569" t="s">
        <v>76</v>
      </c>
      <c r="K4041" s="569" t="s">
        <v>79</v>
      </c>
      <c r="L4041" s="570">
        <v>1</v>
      </c>
      <c r="M4041" s="571">
        <v>7.2862119726193775E-2</v>
      </c>
      <c r="N4041" s="572">
        <v>87.866099657142854</v>
      </c>
      <c r="O4041" s="668" t="s">
        <v>151</v>
      </c>
      <c r="P4041" s="668" t="s">
        <v>76</v>
      </c>
      <c r="Q4041" s="574" t="s">
        <v>12403</v>
      </c>
      <c r="R4041" s="574" t="s">
        <v>12404</v>
      </c>
      <c r="S4041" s="574" t="s">
        <v>12349</v>
      </c>
      <c r="T4041" s="574" t="s">
        <v>13867</v>
      </c>
      <c r="U4041" s="574" t="s">
        <v>12756</v>
      </c>
      <c r="V4041" s="574" t="s">
        <v>12913</v>
      </c>
      <c r="W4041" s="575" t="s">
        <v>13912</v>
      </c>
      <c r="X4041" s="575" t="s">
        <v>13913</v>
      </c>
      <c r="Y4041" s="576" t="s">
        <v>13941</v>
      </c>
      <c r="Z4041" s="577" t="s">
        <v>13942</v>
      </c>
      <c r="AA4041" s="578" t="s">
        <v>13915</v>
      </c>
      <c r="AE4041"/>
    </row>
    <row r="4042" spans="1:31" s="563" customFormat="1">
      <c r="A4042"/>
      <c r="B4042"/>
      <c r="C4042" s="568">
        <v>2029</v>
      </c>
      <c r="D4042" s="569" t="s">
        <v>38</v>
      </c>
      <c r="E4042" s="569" t="s">
        <v>356</v>
      </c>
      <c r="F4042" s="573" t="s">
        <v>462</v>
      </c>
      <c r="G4042" s="569" t="s">
        <v>42</v>
      </c>
      <c r="H4042" s="569" t="s">
        <v>41</v>
      </c>
      <c r="I4042" s="575" t="s">
        <v>54</v>
      </c>
      <c r="J4042" s="569" t="s">
        <v>74</v>
      </c>
      <c r="K4042" s="569" t="s">
        <v>104</v>
      </c>
      <c r="L4042" s="570">
        <v>0.5</v>
      </c>
      <c r="M4042" s="571">
        <v>0.45740202282636883</v>
      </c>
      <c r="N4042" s="572">
        <v>470.71124816326522</v>
      </c>
      <c r="O4042" s="668" t="s">
        <v>151</v>
      </c>
      <c r="P4042" s="668" t="s">
        <v>74</v>
      </c>
      <c r="Q4042" s="574" t="s">
        <v>12305</v>
      </c>
      <c r="R4042" s="574" t="s">
        <v>12306</v>
      </c>
      <c r="S4042" s="574" t="s">
        <v>12362</v>
      </c>
      <c r="T4042" s="574" t="s">
        <v>13867</v>
      </c>
      <c r="U4042" s="574" t="s">
        <v>12760</v>
      </c>
      <c r="V4042" s="574" t="s">
        <v>12923</v>
      </c>
      <c r="W4042" s="575" t="s">
        <v>13929</v>
      </c>
      <c r="X4042" s="575" t="s">
        <v>13930</v>
      </c>
      <c r="Y4042" s="576" t="s">
        <v>13943</v>
      </c>
      <c r="Z4042" s="577" t="s">
        <v>13944</v>
      </c>
      <c r="AA4042" s="578" t="s">
        <v>13933</v>
      </c>
      <c r="AE4042"/>
    </row>
    <row r="4043" spans="1:31" s="563" customFormat="1">
      <c r="A4043"/>
      <c r="B4043"/>
      <c r="C4043" s="568">
        <v>2029</v>
      </c>
      <c r="D4043" s="569" t="s">
        <v>38</v>
      </c>
      <c r="E4043" s="569" t="s">
        <v>356</v>
      </c>
      <c r="F4043" s="573" t="s">
        <v>462</v>
      </c>
      <c r="G4043" s="569" t="s">
        <v>42</v>
      </c>
      <c r="H4043" s="569" t="s">
        <v>41</v>
      </c>
      <c r="I4043" s="575" t="s">
        <v>54</v>
      </c>
      <c r="J4043" s="569" t="s">
        <v>74</v>
      </c>
      <c r="K4043" s="569" t="s">
        <v>79</v>
      </c>
      <c r="L4043" s="570">
        <v>0.5</v>
      </c>
      <c r="M4043" s="571">
        <v>0.45740202282636883</v>
      </c>
      <c r="N4043" s="572">
        <v>470.71124816326522</v>
      </c>
      <c r="O4043" s="668" t="s">
        <v>151</v>
      </c>
      <c r="P4043" s="668" t="s">
        <v>74</v>
      </c>
      <c r="Q4043" s="574" t="s">
        <v>12403</v>
      </c>
      <c r="R4043" s="574" t="s">
        <v>12404</v>
      </c>
      <c r="S4043" s="574" t="s">
        <v>12362</v>
      </c>
      <c r="T4043" s="574" t="s">
        <v>13867</v>
      </c>
      <c r="U4043" s="574" t="s">
        <v>12561</v>
      </c>
      <c r="V4043" s="574" t="s">
        <v>13945</v>
      </c>
      <c r="W4043" s="575" t="s">
        <v>13912</v>
      </c>
      <c r="X4043" s="575" t="s">
        <v>13913</v>
      </c>
      <c r="Y4043" s="576" t="s">
        <v>13943</v>
      </c>
      <c r="Z4043" s="577" t="s">
        <v>13946</v>
      </c>
      <c r="AA4043" s="578" t="s">
        <v>13915</v>
      </c>
      <c r="AE4043"/>
    </row>
    <row r="4044" spans="1:31" s="563" customFormat="1">
      <c r="A4044"/>
      <c r="B4044"/>
      <c r="C4044" s="568">
        <v>2029</v>
      </c>
      <c r="D4044" s="569" t="s">
        <v>38</v>
      </c>
      <c r="E4044" s="569" t="s">
        <v>356</v>
      </c>
      <c r="F4044" s="573" t="s">
        <v>462</v>
      </c>
      <c r="G4044" s="569" t="s">
        <v>42</v>
      </c>
      <c r="H4044" s="569" t="s">
        <v>41</v>
      </c>
      <c r="I4044" s="575" t="s">
        <v>54</v>
      </c>
      <c r="J4044" s="569" t="s">
        <v>351</v>
      </c>
      <c r="K4044" s="569" t="s">
        <v>100</v>
      </c>
      <c r="L4044" s="570">
        <v>0.3</v>
      </c>
      <c r="M4044" s="571">
        <v>0.71404563893656059</v>
      </c>
      <c r="N4044" s="572">
        <v>3.734309235428571</v>
      </c>
      <c r="O4044" s="668" t="s">
        <v>151</v>
      </c>
      <c r="P4044" s="668" t="s">
        <v>351</v>
      </c>
      <c r="Q4044" s="574" t="s">
        <v>12370</v>
      </c>
      <c r="R4044" s="574" t="s">
        <v>12371</v>
      </c>
      <c r="S4044" s="574" t="s">
        <v>12372</v>
      </c>
      <c r="T4044" s="574" t="s">
        <v>13867</v>
      </c>
      <c r="U4044" s="574" t="s">
        <v>12373</v>
      </c>
      <c r="V4044" s="574" t="s">
        <v>12374</v>
      </c>
      <c r="W4044" s="575" t="s">
        <v>13947</v>
      </c>
      <c r="X4044" s="575" t="s">
        <v>13948</v>
      </c>
      <c r="Y4044" s="576" t="s">
        <v>13949</v>
      </c>
      <c r="Z4044" s="577" t="s">
        <v>13950</v>
      </c>
      <c r="AA4044" s="578" t="s">
        <v>13951</v>
      </c>
      <c r="AE4044"/>
    </row>
    <row r="4045" spans="1:31" s="563" customFormat="1">
      <c r="A4045"/>
      <c r="B4045"/>
      <c r="C4045" s="568">
        <v>2029</v>
      </c>
      <c r="D4045" s="569" t="s">
        <v>38</v>
      </c>
      <c r="E4045" s="569" t="s">
        <v>356</v>
      </c>
      <c r="F4045" s="573" t="s">
        <v>462</v>
      </c>
      <c r="G4045" s="569" t="s">
        <v>42</v>
      </c>
      <c r="H4045" s="569" t="s">
        <v>41</v>
      </c>
      <c r="I4045" s="575" t="s">
        <v>54</v>
      </c>
      <c r="J4045" s="569" t="s">
        <v>351</v>
      </c>
      <c r="K4045" s="569" t="s">
        <v>79</v>
      </c>
      <c r="L4045" s="570">
        <v>0.7</v>
      </c>
      <c r="M4045" s="571">
        <v>1.6661064908519747</v>
      </c>
      <c r="N4045" s="572">
        <v>8.7133882159999985</v>
      </c>
      <c r="O4045" s="668" t="s">
        <v>151</v>
      </c>
      <c r="P4045" s="668" t="s">
        <v>351</v>
      </c>
      <c r="Q4045" s="574" t="s">
        <v>12403</v>
      </c>
      <c r="R4045" s="574" t="s">
        <v>12404</v>
      </c>
      <c r="S4045" s="574" t="s">
        <v>12372</v>
      </c>
      <c r="T4045" s="574" t="s">
        <v>13867</v>
      </c>
      <c r="U4045" s="574" t="s">
        <v>12770</v>
      </c>
      <c r="V4045" s="574" t="s">
        <v>13952</v>
      </c>
      <c r="W4045" s="575" t="s">
        <v>13912</v>
      </c>
      <c r="X4045" s="575" t="s">
        <v>13913</v>
      </c>
      <c r="Y4045" s="576" t="s">
        <v>13949</v>
      </c>
      <c r="Z4045" s="577" t="s">
        <v>13953</v>
      </c>
      <c r="AA4045" s="578" t="s">
        <v>13915</v>
      </c>
      <c r="AE4045"/>
    </row>
    <row r="4046" spans="1:31" s="563" customFormat="1">
      <c r="A4046"/>
      <c r="B4046"/>
      <c r="C4046" s="568">
        <v>2029</v>
      </c>
      <c r="D4046" s="569" t="s">
        <v>38</v>
      </c>
      <c r="E4046" s="569" t="s">
        <v>356</v>
      </c>
      <c r="F4046" s="573" t="s">
        <v>462</v>
      </c>
      <c r="G4046" s="569" t="s">
        <v>42</v>
      </c>
      <c r="H4046" s="569" t="s">
        <v>41</v>
      </c>
      <c r="I4046" s="575" t="s">
        <v>54</v>
      </c>
      <c r="J4046" s="569" t="s">
        <v>67</v>
      </c>
      <c r="K4046" s="569" t="s">
        <v>81</v>
      </c>
      <c r="L4046" s="570">
        <v>1</v>
      </c>
      <c r="M4046" s="571">
        <v>2.9473535111421389</v>
      </c>
      <c r="N4046" s="572">
        <v>17.862888391836737</v>
      </c>
      <c r="O4046" s="668" t="s">
        <v>382</v>
      </c>
      <c r="P4046" s="668" t="s">
        <v>67</v>
      </c>
      <c r="Q4046" s="574" t="s">
        <v>12313</v>
      </c>
      <c r="R4046" s="574" t="s">
        <v>12314</v>
      </c>
      <c r="S4046" s="574" t="s">
        <v>12380</v>
      </c>
      <c r="T4046" s="574" t="s">
        <v>13867</v>
      </c>
      <c r="U4046" s="574" t="s">
        <v>12381</v>
      </c>
      <c r="V4046" s="574" t="s">
        <v>12382</v>
      </c>
      <c r="W4046" s="575" t="s">
        <v>13924</v>
      </c>
      <c r="X4046" s="575" t="s">
        <v>13925</v>
      </c>
      <c r="Y4046" s="576" t="s">
        <v>13954</v>
      </c>
      <c r="Z4046" s="577" t="s">
        <v>13955</v>
      </c>
      <c r="AA4046" s="578" t="s">
        <v>13928</v>
      </c>
      <c r="AE4046"/>
    </row>
    <row r="4047" spans="1:31" s="563" customFormat="1">
      <c r="A4047"/>
      <c r="B4047"/>
      <c r="C4047" s="568">
        <v>2029</v>
      </c>
      <c r="D4047" s="569" t="s">
        <v>38</v>
      </c>
      <c r="E4047" s="569" t="s">
        <v>356</v>
      </c>
      <c r="F4047" s="573" t="s">
        <v>462</v>
      </c>
      <c r="G4047" s="569" t="s">
        <v>42</v>
      </c>
      <c r="H4047" s="569" t="s">
        <v>41</v>
      </c>
      <c r="I4047" s="575" t="s">
        <v>54</v>
      </c>
      <c r="J4047" s="569" t="s">
        <v>66</v>
      </c>
      <c r="K4047" s="569" t="s">
        <v>310</v>
      </c>
      <c r="L4047" s="570">
        <v>0.7</v>
      </c>
      <c r="M4047" s="571">
        <v>5.4943369258921546</v>
      </c>
      <c r="N4047" s="572">
        <v>312.60054685714277</v>
      </c>
      <c r="O4047" s="668" t="s">
        <v>381</v>
      </c>
      <c r="P4047" s="668" t="s">
        <v>66</v>
      </c>
      <c r="Q4047" s="574" t="s">
        <v>12395</v>
      </c>
      <c r="R4047" s="574" t="s">
        <v>12396</v>
      </c>
      <c r="S4047" s="574" t="s">
        <v>12387</v>
      </c>
      <c r="T4047" s="574" t="s">
        <v>13867</v>
      </c>
      <c r="U4047" s="574" t="s">
        <v>12397</v>
      </c>
      <c r="V4047" s="574" t="s">
        <v>12398</v>
      </c>
      <c r="W4047" s="575" t="s">
        <v>13956</v>
      </c>
      <c r="X4047" s="575" t="s">
        <v>13957</v>
      </c>
      <c r="Y4047" s="576" t="s">
        <v>13958</v>
      </c>
      <c r="Z4047" s="577" t="s">
        <v>13959</v>
      </c>
      <c r="AA4047" s="578" t="s">
        <v>13960</v>
      </c>
      <c r="AE4047"/>
    </row>
    <row r="4048" spans="1:31" s="563" customFormat="1">
      <c r="A4048"/>
      <c r="B4048"/>
      <c r="C4048" s="568">
        <v>2029</v>
      </c>
      <c r="D4048" s="569" t="s">
        <v>38</v>
      </c>
      <c r="E4048" s="569" t="s">
        <v>356</v>
      </c>
      <c r="F4048" s="573" t="s">
        <v>462</v>
      </c>
      <c r="G4048" s="569" t="s">
        <v>42</v>
      </c>
      <c r="H4048" s="569" t="s">
        <v>41</v>
      </c>
      <c r="I4048" s="575" t="s">
        <v>54</v>
      </c>
      <c r="J4048" s="569" t="s">
        <v>66</v>
      </c>
      <c r="K4048" s="569" t="s">
        <v>79</v>
      </c>
      <c r="L4048" s="570">
        <v>0.3</v>
      </c>
      <c r="M4048" s="571">
        <v>2.3547158253823524</v>
      </c>
      <c r="N4048" s="572">
        <v>133.97166293877549</v>
      </c>
      <c r="O4048" s="668" t="s">
        <v>381</v>
      </c>
      <c r="P4048" s="668" t="s">
        <v>66</v>
      </c>
      <c r="Q4048" s="574" t="s">
        <v>12403</v>
      </c>
      <c r="R4048" s="574" t="s">
        <v>12404</v>
      </c>
      <c r="S4048" s="574" t="s">
        <v>12387</v>
      </c>
      <c r="T4048" s="574" t="s">
        <v>13867</v>
      </c>
      <c r="U4048" s="574" t="s">
        <v>12405</v>
      </c>
      <c r="V4048" s="574" t="s">
        <v>12406</v>
      </c>
      <c r="W4048" s="575" t="s">
        <v>13912</v>
      </c>
      <c r="X4048" s="575" t="s">
        <v>13913</v>
      </c>
      <c r="Y4048" s="576" t="s">
        <v>13958</v>
      </c>
      <c r="Z4048" s="577" t="s">
        <v>13961</v>
      </c>
      <c r="AA4048" s="578" t="s">
        <v>13915</v>
      </c>
      <c r="AE4048"/>
    </row>
    <row r="4049" spans="1:31" s="563" customFormat="1">
      <c r="A4049"/>
      <c r="B4049"/>
      <c r="C4049" s="568">
        <v>2029</v>
      </c>
      <c r="D4049" s="569" t="s">
        <v>38</v>
      </c>
      <c r="E4049" s="569" t="s">
        <v>356</v>
      </c>
      <c r="F4049" s="573" t="s">
        <v>462</v>
      </c>
      <c r="G4049" s="569" t="s">
        <v>42</v>
      </c>
      <c r="H4049" s="569" t="s">
        <v>41</v>
      </c>
      <c r="I4049" s="575" t="s">
        <v>54</v>
      </c>
      <c r="J4049" s="569" t="s">
        <v>348</v>
      </c>
      <c r="K4049" s="569" t="s">
        <v>310</v>
      </c>
      <c r="L4049" s="570">
        <v>0.1</v>
      </c>
      <c r="M4049" s="571">
        <v>0.71391719902339723</v>
      </c>
      <c r="N4049" s="572">
        <v>95.188274628571435</v>
      </c>
      <c r="O4049" s="668" t="s">
        <v>151</v>
      </c>
      <c r="P4049" s="668" t="s">
        <v>348</v>
      </c>
      <c r="Q4049" s="574" t="s">
        <v>12395</v>
      </c>
      <c r="R4049" s="574" t="s">
        <v>12396</v>
      </c>
      <c r="S4049" s="574" t="s">
        <v>12411</v>
      </c>
      <c r="T4049" s="574" t="s">
        <v>13867</v>
      </c>
      <c r="U4049" s="574" t="s">
        <v>13097</v>
      </c>
      <c r="V4049" s="574" t="s">
        <v>13098</v>
      </c>
      <c r="W4049" s="575" t="s">
        <v>13956</v>
      </c>
      <c r="X4049" s="575" t="s">
        <v>13957</v>
      </c>
      <c r="Y4049" s="576" t="s">
        <v>13962</v>
      </c>
      <c r="Z4049" s="577" t="s">
        <v>13963</v>
      </c>
      <c r="AA4049" s="578" t="s">
        <v>13960</v>
      </c>
      <c r="AE4049"/>
    </row>
    <row r="4050" spans="1:31" s="563" customFormat="1">
      <c r="A4050"/>
      <c r="B4050"/>
      <c r="C4050" s="568">
        <v>2029</v>
      </c>
      <c r="D4050" s="569" t="s">
        <v>38</v>
      </c>
      <c r="E4050" s="569" t="s">
        <v>356</v>
      </c>
      <c r="F4050" s="573" t="s">
        <v>462</v>
      </c>
      <c r="G4050" s="569" t="s">
        <v>42</v>
      </c>
      <c r="H4050" s="569" t="s">
        <v>41</v>
      </c>
      <c r="I4050" s="575" t="s">
        <v>54</v>
      </c>
      <c r="J4050" s="569" t="s">
        <v>348</v>
      </c>
      <c r="K4050" s="569" t="s">
        <v>475</v>
      </c>
      <c r="L4050" s="570">
        <v>0.9</v>
      </c>
      <c r="M4050" s="571">
        <v>6.4252547912105751</v>
      </c>
      <c r="N4050" s="572">
        <v>856.6944716571428</v>
      </c>
      <c r="O4050" s="668" t="s">
        <v>151</v>
      </c>
      <c r="P4050" s="668" t="s">
        <v>348</v>
      </c>
      <c r="Q4050" s="574" t="s">
        <v>13903</v>
      </c>
      <c r="R4050" s="574" t="s">
        <v>13904</v>
      </c>
      <c r="S4050" s="574" t="s">
        <v>12411</v>
      </c>
      <c r="T4050" s="574" t="s">
        <v>13867</v>
      </c>
      <c r="U4050" s="574" t="s">
        <v>13964</v>
      </c>
      <c r="V4050" s="574" t="s">
        <v>13965</v>
      </c>
      <c r="W4050" s="575" t="s">
        <v>13907</v>
      </c>
      <c r="X4050" s="575" t="s">
        <v>13908</v>
      </c>
      <c r="Y4050" s="576" t="s">
        <v>13962</v>
      </c>
      <c r="Z4050" s="577" t="s">
        <v>13966</v>
      </c>
      <c r="AA4050" s="578" t="s">
        <v>13911</v>
      </c>
      <c r="AE4050"/>
    </row>
    <row r="4051" spans="1:31" s="563" customFormat="1">
      <c r="A4051"/>
      <c r="B4051"/>
      <c r="C4051" s="568">
        <v>2029</v>
      </c>
      <c r="D4051" s="569" t="s">
        <v>38</v>
      </c>
      <c r="E4051" s="569" t="s">
        <v>337</v>
      </c>
      <c r="F4051" s="573" t="s">
        <v>141</v>
      </c>
      <c r="G4051" s="569" t="s">
        <v>42</v>
      </c>
      <c r="H4051" s="569" t="s">
        <v>41</v>
      </c>
      <c r="I4051" s="575" t="s">
        <v>54</v>
      </c>
      <c r="J4051" s="569" t="s">
        <v>352</v>
      </c>
      <c r="K4051" s="569" t="s">
        <v>346</v>
      </c>
      <c r="L4051" s="570">
        <v>0.5</v>
      </c>
      <c r="M4051" s="571">
        <v>5.3483812933890746</v>
      </c>
      <c r="N4051" s="572">
        <v>232.28478571428568</v>
      </c>
      <c r="O4051" s="668" t="s">
        <v>151</v>
      </c>
      <c r="P4051" s="668" t="s">
        <v>352</v>
      </c>
      <c r="Q4051" s="574" t="s">
        <v>12228</v>
      </c>
      <c r="R4051" s="574" t="s">
        <v>12478</v>
      </c>
      <c r="S4051" s="574" t="s">
        <v>12230</v>
      </c>
      <c r="T4051" s="574" t="s">
        <v>13867</v>
      </c>
      <c r="U4051" s="574" t="s">
        <v>12232</v>
      </c>
      <c r="V4051" s="574" t="s">
        <v>12479</v>
      </c>
      <c r="W4051" s="575" t="s">
        <v>13868</v>
      </c>
      <c r="X4051" s="575" t="s">
        <v>13967</v>
      </c>
      <c r="Y4051" s="576" t="s">
        <v>13870</v>
      </c>
      <c r="Z4051" s="577" t="s">
        <v>13968</v>
      </c>
      <c r="AA4051" s="578" t="s">
        <v>13969</v>
      </c>
      <c r="AE4051"/>
    </row>
    <row r="4052" spans="1:31" s="563" customFormat="1">
      <c r="A4052"/>
      <c r="B4052"/>
      <c r="C4052" s="568">
        <v>2029</v>
      </c>
      <c r="D4052" s="569" t="s">
        <v>38</v>
      </c>
      <c r="E4052" s="569" t="s">
        <v>337</v>
      </c>
      <c r="F4052" s="573" t="s">
        <v>141</v>
      </c>
      <c r="G4052" s="569" t="s">
        <v>42</v>
      </c>
      <c r="H4052" s="569" t="s">
        <v>41</v>
      </c>
      <c r="I4052" s="575" t="s">
        <v>54</v>
      </c>
      <c r="J4052" s="569" t="s">
        <v>352</v>
      </c>
      <c r="K4052" s="569" t="s">
        <v>466</v>
      </c>
      <c r="L4052" s="570">
        <v>0.5</v>
      </c>
      <c r="M4052" s="571">
        <v>5.3483812933890746</v>
      </c>
      <c r="N4052" s="572">
        <v>232.28478571428568</v>
      </c>
      <c r="O4052" s="668" t="s">
        <v>151</v>
      </c>
      <c r="P4052" s="668" t="s">
        <v>352</v>
      </c>
      <c r="Q4052" s="574" t="s">
        <v>12249</v>
      </c>
      <c r="R4052" s="574" t="s">
        <v>12488</v>
      </c>
      <c r="S4052" s="574" t="s">
        <v>12230</v>
      </c>
      <c r="T4052" s="574" t="s">
        <v>13867</v>
      </c>
      <c r="U4052" s="574" t="s">
        <v>13683</v>
      </c>
      <c r="V4052" s="574" t="s">
        <v>13684</v>
      </c>
      <c r="W4052" s="575" t="s">
        <v>13874</v>
      </c>
      <c r="X4052" s="575" t="s">
        <v>13970</v>
      </c>
      <c r="Y4052" s="576" t="s">
        <v>13870</v>
      </c>
      <c r="Z4052" s="577" t="s">
        <v>13971</v>
      </c>
      <c r="AA4052" s="578" t="s">
        <v>13972</v>
      </c>
      <c r="AE4052"/>
    </row>
    <row r="4053" spans="1:31" s="563" customFormat="1">
      <c r="A4053"/>
      <c r="B4053"/>
      <c r="C4053" s="568">
        <v>2029</v>
      </c>
      <c r="D4053" s="569" t="s">
        <v>38</v>
      </c>
      <c r="E4053" s="569" t="s">
        <v>337</v>
      </c>
      <c r="F4053" s="573" t="s">
        <v>141</v>
      </c>
      <c r="G4053" s="569" t="s">
        <v>42</v>
      </c>
      <c r="H4053" s="569" t="s">
        <v>41</v>
      </c>
      <c r="I4053" s="575" t="s">
        <v>54</v>
      </c>
      <c r="J4053" s="569" t="s">
        <v>116</v>
      </c>
      <c r="K4053" s="569" t="s">
        <v>466</v>
      </c>
      <c r="L4053" s="570">
        <v>1</v>
      </c>
      <c r="M4053" s="571">
        <v>7.2476662818378319</v>
      </c>
      <c r="N4053" s="572">
        <v>30.298015527950305</v>
      </c>
      <c r="O4053" s="668" t="s">
        <v>382</v>
      </c>
      <c r="P4053" s="668" t="s">
        <v>116</v>
      </c>
      <c r="Q4053" s="574" t="s">
        <v>12249</v>
      </c>
      <c r="R4053" s="574" t="s">
        <v>12488</v>
      </c>
      <c r="S4053" s="574" t="s">
        <v>12241</v>
      </c>
      <c r="T4053" s="574" t="s">
        <v>13867</v>
      </c>
      <c r="U4053" s="574" t="s">
        <v>12251</v>
      </c>
      <c r="V4053" s="574" t="s">
        <v>12489</v>
      </c>
      <c r="W4053" s="575" t="s">
        <v>13874</v>
      </c>
      <c r="X4053" s="575" t="s">
        <v>13970</v>
      </c>
      <c r="Y4053" s="576" t="s">
        <v>13878</v>
      </c>
      <c r="Z4053" s="577" t="s">
        <v>13973</v>
      </c>
      <c r="AA4053" s="578" t="s">
        <v>13972</v>
      </c>
      <c r="AE4053"/>
    </row>
    <row r="4054" spans="1:31" s="563" customFormat="1">
      <c r="A4054"/>
      <c r="B4054"/>
      <c r="C4054" s="568">
        <v>2029</v>
      </c>
      <c r="D4054" s="569" t="s">
        <v>38</v>
      </c>
      <c r="E4054" s="569" t="s">
        <v>337</v>
      </c>
      <c r="F4054" s="573" t="s">
        <v>141</v>
      </c>
      <c r="G4054" s="569" t="s">
        <v>42</v>
      </c>
      <c r="H4054" s="569" t="s">
        <v>41</v>
      </c>
      <c r="I4054" s="575" t="s">
        <v>54</v>
      </c>
      <c r="J4054" s="569" t="s">
        <v>109</v>
      </c>
      <c r="K4054" s="569" t="s">
        <v>111</v>
      </c>
      <c r="L4054" s="570">
        <v>1</v>
      </c>
      <c r="M4054" s="571">
        <v>16.73437544224549</v>
      </c>
      <c r="N4054" s="572">
        <v>605.96031055900607</v>
      </c>
      <c r="O4054" s="668" t="s">
        <v>381</v>
      </c>
      <c r="P4054" s="668" t="s">
        <v>109</v>
      </c>
      <c r="Q4054" s="574" t="s">
        <v>12354</v>
      </c>
      <c r="R4054" s="574" t="s">
        <v>12551</v>
      </c>
      <c r="S4054" s="574" t="s">
        <v>12259</v>
      </c>
      <c r="T4054" s="574" t="s">
        <v>13867</v>
      </c>
      <c r="U4054" s="574" t="s">
        <v>12696</v>
      </c>
      <c r="V4054" s="574" t="s">
        <v>12697</v>
      </c>
      <c r="W4054" s="575" t="s">
        <v>13880</v>
      </c>
      <c r="X4054" s="575" t="s">
        <v>13974</v>
      </c>
      <c r="Y4054" s="576" t="s">
        <v>13882</v>
      </c>
      <c r="Z4054" s="577" t="s">
        <v>13975</v>
      </c>
      <c r="AA4054" s="578" t="s">
        <v>13976</v>
      </c>
      <c r="AE4054"/>
    </row>
    <row r="4055" spans="1:31" s="563" customFormat="1">
      <c r="A4055"/>
      <c r="B4055"/>
      <c r="C4055" s="568">
        <v>2029</v>
      </c>
      <c r="D4055" s="569" t="s">
        <v>38</v>
      </c>
      <c r="E4055" s="569" t="s">
        <v>337</v>
      </c>
      <c r="F4055" s="573" t="s">
        <v>141</v>
      </c>
      <c r="G4055" s="569" t="s">
        <v>42</v>
      </c>
      <c r="H4055" s="569" t="s">
        <v>41</v>
      </c>
      <c r="I4055" s="575" t="s">
        <v>54</v>
      </c>
      <c r="J4055" s="569" t="s">
        <v>350</v>
      </c>
      <c r="K4055" s="569" t="s">
        <v>471</v>
      </c>
      <c r="L4055" s="570">
        <v>0.5</v>
      </c>
      <c r="M4055" s="571">
        <v>6.1834313175737732</v>
      </c>
      <c r="N4055" s="572">
        <v>677.49729166666657</v>
      </c>
      <c r="O4055" s="668" t="s">
        <v>151</v>
      </c>
      <c r="P4055" s="668" t="s">
        <v>350</v>
      </c>
      <c r="Q4055" s="574" t="s">
        <v>12722</v>
      </c>
      <c r="R4055" s="574" t="s">
        <v>12723</v>
      </c>
      <c r="S4055" s="574" t="s">
        <v>12269</v>
      </c>
      <c r="T4055" s="574" t="s">
        <v>13867</v>
      </c>
      <c r="U4055" s="574" t="s">
        <v>13889</v>
      </c>
      <c r="V4055" s="574" t="s">
        <v>13977</v>
      </c>
      <c r="W4055" s="575" t="s">
        <v>13891</v>
      </c>
      <c r="X4055" s="575" t="s">
        <v>13978</v>
      </c>
      <c r="Y4055" s="576" t="s">
        <v>13893</v>
      </c>
      <c r="Z4055" s="577" t="s">
        <v>13979</v>
      </c>
      <c r="AA4055" s="578" t="s">
        <v>13980</v>
      </c>
      <c r="AE4055"/>
    </row>
    <row r="4056" spans="1:31" s="563" customFormat="1">
      <c r="A4056"/>
      <c r="B4056"/>
      <c r="C4056" s="568">
        <v>2029</v>
      </c>
      <c r="D4056" s="569" t="s">
        <v>38</v>
      </c>
      <c r="E4056" s="569" t="s">
        <v>337</v>
      </c>
      <c r="F4056" s="573" t="s">
        <v>141</v>
      </c>
      <c r="G4056" s="569" t="s">
        <v>42</v>
      </c>
      <c r="H4056" s="569" t="s">
        <v>41</v>
      </c>
      <c r="I4056" s="575" t="s">
        <v>54</v>
      </c>
      <c r="J4056" s="569" t="s">
        <v>350</v>
      </c>
      <c r="K4056" s="569" t="s">
        <v>466</v>
      </c>
      <c r="L4056" s="570">
        <v>0.5</v>
      </c>
      <c r="M4056" s="571">
        <v>6.1834313175737732</v>
      </c>
      <c r="N4056" s="572">
        <v>677.49729166666657</v>
      </c>
      <c r="O4056" s="668" t="s">
        <v>151</v>
      </c>
      <c r="P4056" s="668" t="s">
        <v>350</v>
      </c>
      <c r="Q4056" s="574" t="s">
        <v>12249</v>
      </c>
      <c r="R4056" s="574" t="s">
        <v>12488</v>
      </c>
      <c r="S4056" s="574" t="s">
        <v>12269</v>
      </c>
      <c r="T4056" s="574" t="s">
        <v>13867</v>
      </c>
      <c r="U4056" s="574" t="s">
        <v>13896</v>
      </c>
      <c r="V4056" s="574" t="s">
        <v>13981</v>
      </c>
      <c r="W4056" s="575" t="s">
        <v>13874</v>
      </c>
      <c r="X4056" s="575" t="s">
        <v>13970</v>
      </c>
      <c r="Y4056" s="576" t="s">
        <v>13893</v>
      </c>
      <c r="Z4056" s="577" t="s">
        <v>13982</v>
      </c>
      <c r="AA4056" s="578" t="s">
        <v>13972</v>
      </c>
      <c r="AE4056"/>
    </row>
    <row r="4057" spans="1:31" s="563" customFormat="1">
      <c r="A4057"/>
      <c r="B4057"/>
      <c r="C4057" s="568">
        <v>2029</v>
      </c>
      <c r="D4057" s="569" t="s">
        <v>38</v>
      </c>
      <c r="E4057" s="569" t="s">
        <v>337</v>
      </c>
      <c r="F4057" s="573" t="s">
        <v>141</v>
      </c>
      <c r="G4057" s="569" t="s">
        <v>42</v>
      </c>
      <c r="H4057" s="569" t="s">
        <v>41</v>
      </c>
      <c r="I4057" s="575" t="s">
        <v>54</v>
      </c>
      <c r="J4057" s="569" t="s">
        <v>99</v>
      </c>
      <c r="K4057" s="569" t="s">
        <v>466</v>
      </c>
      <c r="L4057" s="570">
        <v>1</v>
      </c>
      <c r="M4057" s="571">
        <v>1.6973710823315489</v>
      </c>
      <c r="N4057" s="572">
        <v>975.59609999999975</v>
      </c>
      <c r="O4057" s="668" t="s">
        <v>151</v>
      </c>
      <c r="P4057" s="668" t="s">
        <v>99</v>
      </c>
      <c r="Q4057" s="574" t="s">
        <v>12249</v>
      </c>
      <c r="R4057" s="574" t="s">
        <v>12488</v>
      </c>
      <c r="S4057" s="574" t="s">
        <v>12279</v>
      </c>
      <c r="T4057" s="574" t="s">
        <v>13867</v>
      </c>
      <c r="U4057" s="574" t="s">
        <v>13899</v>
      </c>
      <c r="V4057" s="574" t="s">
        <v>13983</v>
      </c>
      <c r="W4057" s="575" t="s">
        <v>13874</v>
      </c>
      <c r="X4057" s="575" t="s">
        <v>13970</v>
      </c>
      <c r="Y4057" s="576" t="s">
        <v>13901</v>
      </c>
      <c r="Z4057" s="577" t="s">
        <v>13984</v>
      </c>
      <c r="AA4057" s="578" t="s">
        <v>13972</v>
      </c>
      <c r="AE4057"/>
    </row>
    <row r="4058" spans="1:31" s="563" customFormat="1">
      <c r="A4058"/>
      <c r="B4058"/>
      <c r="C4058" s="568">
        <v>2029</v>
      </c>
      <c r="D4058" s="569" t="s">
        <v>38</v>
      </c>
      <c r="E4058" s="569" t="s">
        <v>337</v>
      </c>
      <c r="F4058" s="573" t="s">
        <v>141</v>
      </c>
      <c r="G4058" s="569" t="s">
        <v>42</v>
      </c>
      <c r="H4058" s="569" t="s">
        <v>41</v>
      </c>
      <c r="I4058" s="575" t="s">
        <v>54</v>
      </c>
      <c r="J4058" s="569" t="s">
        <v>96</v>
      </c>
      <c r="K4058" s="569" t="s">
        <v>475</v>
      </c>
      <c r="L4058" s="570">
        <v>0.7</v>
      </c>
      <c r="M4058" s="571">
        <v>0.1315895803745904</v>
      </c>
      <c r="N4058" s="572">
        <v>260.15895999999992</v>
      </c>
      <c r="O4058" s="668" t="s">
        <v>151</v>
      </c>
      <c r="P4058" s="668" t="s">
        <v>96</v>
      </c>
      <c r="Q4058" s="574" t="s">
        <v>13903</v>
      </c>
      <c r="R4058" s="574" t="s">
        <v>13985</v>
      </c>
      <c r="S4058" s="574" t="s">
        <v>12287</v>
      </c>
      <c r="T4058" s="574" t="s">
        <v>13867</v>
      </c>
      <c r="U4058" s="574" t="s">
        <v>13905</v>
      </c>
      <c r="V4058" s="574" t="s">
        <v>13986</v>
      </c>
      <c r="W4058" s="575" t="s">
        <v>13907</v>
      </c>
      <c r="X4058" s="575" t="s">
        <v>13987</v>
      </c>
      <c r="Y4058" s="576" t="s">
        <v>13909</v>
      </c>
      <c r="Z4058" s="577" t="s">
        <v>13988</v>
      </c>
      <c r="AA4058" s="578" t="s">
        <v>13989</v>
      </c>
      <c r="AE4058"/>
    </row>
    <row r="4059" spans="1:31" s="563" customFormat="1">
      <c r="A4059"/>
      <c r="B4059"/>
      <c r="C4059" s="568">
        <v>2029</v>
      </c>
      <c r="D4059" s="569" t="s">
        <v>38</v>
      </c>
      <c r="E4059" s="569" t="s">
        <v>337</v>
      </c>
      <c r="F4059" s="573" t="s">
        <v>141</v>
      </c>
      <c r="G4059" s="569" t="s">
        <v>42</v>
      </c>
      <c r="H4059" s="569" t="s">
        <v>41</v>
      </c>
      <c r="I4059" s="575" t="s">
        <v>54</v>
      </c>
      <c r="J4059" s="569" t="s">
        <v>96</v>
      </c>
      <c r="K4059" s="569" t="s">
        <v>79</v>
      </c>
      <c r="L4059" s="570">
        <v>0.3</v>
      </c>
      <c r="M4059" s="571">
        <v>5.6395534446253039E-2</v>
      </c>
      <c r="N4059" s="572">
        <v>111.49669714285712</v>
      </c>
      <c r="O4059" s="668" t="s">
        <v>151</v>
      </c>
      <c r="P4059" s="668" t="s">
        <v>96</v>
      </c>
      <c r="Q4059" s="574" t="s">
        <v>12403</v>
      </c>
      <c r="R4059" s="574" t="s">
        <v>12560</v>
      </c>
      <c r="S4059" s="574" t="s">
        <v>12287</v>
      </c>
      <c r="T4059" s="574" t="s">
        <v>13867</v>
      </c>
      <c r="U4059" s="574" t="s">
        <v>12795</v>
      </c>
      <c r="V4059" s="574" t="s">
        <v>12975</v>
      </c>
      <c r="W4059" s="575" t="s">
        <v>13912</v>
      </c>
      <c r="X4059" s="575" t="s">
        <v>13990</v>
      </c>
      <c r="Y4059" s="576" t="s">
        <v>13909</v>
      </c>
      <c r="Z4059" s="577" t="s">
        <v>13991</v>
      </c>
      <c r="AA4059" s="578" t="s">
        <v>13992</v>
      </c>
      <c r="AE4059"/>
    </row>
    <row r="4060" spans="1:31" s="563" customFormat="1">
      <c r="A4060"/>
      <c r="B4060"/>
      <c r="C4060" s="568">
        <v>2029</v>
      </c>
      <c r="D4060" s="569" t="s">
        <v>38</v>
      </c>
      <c r="E4060" s="569" t="s">
        <v>337</v>
      </c>
      <c r="F4060" s="573" t="s">
        <v>141</v>
      </c>
      <c r="G4060" s="569" t="s">
        <v>42</v>
      </c>
      <c r="H4060" s="569" t="s">
        <v>41</v>
      </c>
      <c r="I4060" s="575" t="s">
        <v>54</v>
      </c>
      <c r="J4060" s="569" t="s">
        <v>87</v>
      </c>
      <c r="K4060" s="569" t="s">
        <v>106</v>
      </c>
      <c r="L4060" s="570">
        <v>0.5</v>
      </c>
      <c r="M4060" s="571">
        <v>4.6281326950612005</v>
      </c>
      <c r="N4060" s="572">
        <v>222.9933942857142</v>
      </c>
      <c r="O4060" s="668" t="s">
        <v>151</v>
      </c>
      <c r="P4060" s="668" t="s">
        <v>87</v>
      </c>
      <c r="Q4060" s="574" t="s">
        <v>12257</v>
      </c>
      <c r="R4060" s="574" t="s">
        <v>12493</v>
      </c>
      <c r="S4060" s="574" t="s">
        <v>12294</v>
      </c>
      <c r="T4060" s="574" t="s">
        <v>13867</v>
      </c>
      <c r="U4060" s="574" t="s">
        <v>12302</v>
      </c>
      <c r="V4060" s="574" t="s">
        <v>12514</v>
      </c>
      <c r="W4060" s="575" t="s">
        <v>13916</v>
      </c>
      <c r="X4060" s="575" t="s">
        <v>13993</v>
      </c>
      <c r="Y4060" s="576" t="s">
        <v>13918</v>
      </c>
      <c r="Z4060" s="577" t="s">
        <v>13994</v>
      </c>
      <c r="AA4060" s="578" t="s">
        <v>13995</v>
      </c>
      <c r="AE4060"/>
    </row>
    <row r="4061" spans="1:31" s="563" customFormat="1">
      <c r="A4061"/>
      <c r="B4061"/>
      <c r="C4061" s="568">
        <v>2029</v>
      </c>
      <c r="D4061" s="569" t="s">
        <v>38</v>
      </c>
      <c r="E4061" s="569" t="s">
        <v>337</v>
      </c>
      <c r="F4061" s="573" t="s">
        <v>141</v>
      </c>
      <c r="G4061" s="569" t="s">
        <v>42</v>
      </c>
      <c r="H4061" s="569" t="s">
        <v>41</v>
      </c>
      <c r="I4061" s="575" t="s">
        <v>54</v>
      </c>
      <c r="J4061" s="569" t="s">
        <v>87</v>
      </c>
      <c r="K4061" s="569" t="s">
        <v>79</v>
      </c>
      <c r="L4061" s="570">
        <v>0.5</v>
      </c>
      <c r="M4061" s="571">
        <v>4.6281326950612005</v>
      </c>
      <c r="N4061" s="572">
        <v>222.9933942857142</v>
      </c>
      <c r="O4061" s="668" t="s">
        <v>151</v>
      </c>
      <c r="P4061" s="668" t="s">
        <v>87</v>
      </c>
      <c r="Q4061" s="574" t="s">
        <v>12403</v>
      </c>
      <c r="R4061" s="574" t="s">
        <v>12560</v>
      </c>
      <c r="S4061" s="574" t="s">
        <v>12294</v>
      </c>
      <c r="T4061" s="574" t="s">
        <v>13867</v>
      </c>
      <c r="U4061" s="574" t="s">
        <v>12736</v>
      </c>
      <c r="V4061" s="574" t="s">
        <v>12737</v>
      </c>
      <c r="W4061" s="575" t="s">
        <v>13912</v>
      </c>
      <c r="X4061" s="575" t="s">
        <v>13990</v>
      </c>
      <c r="Y4061" s="576" t="s">
        <v>13918</v>
      </c>
      <c r="Z4061" s="577" t="s">
        <v>13996</v>
      </c>
      <c r="AA4061" s="578" t="s">
        <v>13992</v>
      </c>
      <c r="AE4061"/>
    </row>
    <row r="4062" spans="1:31" s="563" customFormat="1">
      <c r="A4062"/>
      <c r="B4062"/>
      <c r="C4062" s="568">
        <v>2029</v>
      </c>
      <c r="D4062" s="569" t="s">
        <v>38</v>
      </c>
      <c r="E4062" s="569" t="s">
        <v>337</v>
      </c>
      <c r="F4062" s="573" t="s">
        <v>141</v>
      </c>
      <c r="G4062" s="569" t="s">
        <v>42</v>
      </c>
      <c r="H4062" s="569" t="s">
        <v>41</v>
      </c>
      <c r="I4062" s="575" t="s">
        <v>54</v>
      </c>
      <c r="J4062" s="569" t="s">
        <v>83</v>
      </c>
      <c r="K4062" s="569" t="s">
        <v>81</v>
      </c>
      <c r="L4062" s="570">
        <v>1</v>
      </c>
      <c r="M4062" s="571">
        <v>31.610317836026258</v>
      </c>
      <c r="N4062" s="572">
        <v>59.027663193277284</v>
      </c>
      <c r="O4062" s="668" t="s">
        <v>382</v>
      </c>
      <c r="P4062" s="668" t="s">
        <v>83</v>
      </c>
      <c r="Q4062" s="574" t="s">
        <v>12313</v>
      </c>
      <c r="R4062" s="574" t="s">
        <v>12524</v>
      </c>
      <c r="S4062" s="574" t="s">
        <v>12315</v>
      </c>
      <c r="T4062" s="574" t="s">
        <v>13867</v>
      </c>
      <c r="U4062" s="574" t="s">
        <v>12316</v>
      </c>
      <c r="V4062" s="574" t="s">
        <v>12525</v>
      </c>
      <c r="W4062" s="575" t="s">
        <v>13924</v>
      </c>
      <c r="X4062" s="575" t="s">
        <v>13997</v>
      </c>
      <c r="Y4062" s="576" t="s">
        <v>13926</v>
      </c>
      <c r="Z4062" s="577" t="s">
        <v>13998</v>
      </c>
      <c r="AA4062" s="578" t="s">
        <v>13999</v>
      </c>
      <c r="AE4062"/>
    </row>
    <row r="4063" spans="1:31" s="563" customFormat="1">
      <c r="A4063"/>
      <c r="B4063"/>
      <c r="C4063" s="568">
        <v>2029</v>
      </c>
      <c r="D4063" s="569" t="s">
        <v>38</v>
      </c>
      <c r="E4063" s="569" t="s">
        <v>337</v>
      </c>
      <c r="F4063" s="573" t="s">
        <v>141</v>
      </c>
      <c r="G4063" s="569" t="s">
        <v>42</v>
      </c>
      <c r="H4063" s="569" t="s">
        <v>41</v>
      </c>
      <c r="I4063" s="575" t="s">
        <v>54</v>
      </c>
      <c r="J4063" s="569" t="s">
        <v>77</v>
      </c>
      <c r="K4063" s="569" t="s">
        <v>104</v>
      </c>
      <c r="L4063" s="570">
        <v>0.2</v>
      </c>
      <c r="M4063" s="571">
        <v>5.1061781998764522</v>
      </c>
      <c r="N4063" s="572">
        <v>220.40044784053154</v>
      </c>
      <c r="O4063" s="668" t="s">
        <v>381</v>
      </c>
      <c r="P4063" s="668" t="s">
        <v>77</v>
      </c>
      <c r="Q4063" s="574" t="s">
        <v>12305</v>
      </c>
      <c r="R4063" s="574" t="s">
        <v>12500</v>
      </c>
      <c r="S4063" s="574" t="s">
        <v>12325</v>
      </c>
      <c r="T4063" s="574" t="s">
        <v>13867</v>
      </c>
      <c r="U4063" s="574" t="s">
        <v>13068</v>
      </c>
      <c r="V4063" s="574" t="s">
        <v>13836</v>
      </c>
      <c r="W4063" s="575" t="s">
        <v>13929</v>
      </c>
      <c r="X4063" s="575" t="s">
        <v>14000</v>
      </c>
      <c r="Y4063" s="576" t="s">
        <v>13931</v>
      </c>
      <c r="Z4063" s="577" t="s">
        <v>14001</v>
      </c>
      <c r="AA4063" s="578" t="s">
        <v>14002</v>
      </c>
      <c r="AE4063"/>
    </row>
    <row r="4064" spans="1:31" s="563" customFormat="1">
      <c r="A4064"/>
      <c r="B4064"/>
      <c r="C4064" s="568">
        <v>2029</v>
      </c>
      <c r="D4064" s="569" t="s">
        <v>38</v>
      </c>
      <c r="E4064" s="569" t="s">
        <v>337</v>
      </c>
      <c r="F4064" s="573" t="s">
        <v>141</v>
      </c>
      <c r="G4064" s="569" t="s">
        <v>42</v>
      </c>
      <c r="H4064" s="569" t="s">
        <v>41</v>
      </c>
      <c r="I4064" s="575" t="s">
        <v>54</v>
      </c>
      <c r="J4064" s="569" t="s">
        <v>77</v>
      </c>
      <c r="K4064" s="569" t="s">
        <v>93</v>
      </c>
      <c r="L4064" s="570">
        <v>0.8</v>
      </c>
      <c r="M4064" s="571">
        <v>20.424712799505809</v>
      </c>
      <c r="N4064" s="572">
        <v>881.60179136212616</v>
      </c>
      <c r="O4064" s="668" t="s">
        <v>381</v>
      </c>
      <c r="P4064" s="668" t="s">
        <v>77</v>
      </c>
      <c r="Q4064" s="574" t="s">
        <v>12333</v>
      </c>
      <c r="R4064" s="574" t="s">
        <v>12534</v>
      </c>
      <c r="S4064" s="574" t="s">
        <v>12325</v>
      </c>
      <c r="T4064" s="574" t="s">
        <v>13867</v>
      </c>
      <c r="U4064" s="574" t="s">
        <v>12335</v>
      </c>
      <c r="V4064" s="574" t="s">
        <v>12535</v>
      </c>
      <c r="W4064" s="575" t="s">
        <v>13934</v>
      </c>
      <c r="X4064" s="575" t="s">
        <v>14003</v>
      </c>
      <c r="Y4064" s="576" t="s">
        <v>13931</v>
      </c>
      <c r="Z4064" s="577" t="s">
        <v>14004</v>
      </c>
      <c r="AA4064" s="578" t="s">
        <v>14005</v>
      </c>
      <c r="AE4064"/>
    </row>
    <row r="4065" spans="1:31" s="563" customFormat="1">
      <c r="A4065"/>
      <c r="B4065"/>
      <c r="C4065" s="568">
        <v>2029</v>
      </c>
      <c r="D4065" s="569" t="s">
        <v>38</v>
      </c>
      <c r="E4065" s="569" t="s">
        <v>337</v>
      </c>
      <c r="F4065" s="573" t="s">
        <v>141</v>
      </c>
      <c r="G4065" s="569" t="s">
        <v>42</v>
      </c>
      <c r="H4065" s="569" t="s">
        <v>41</v>
      </c>
      <c r="I4065" s="575" t="s">
        <v>54</v>
      </c>
      <c r="J4065" s="569" t="s">
        <v>349</v>
      </c>
      <c r="K4065" s="569" t="s">
        <v>471</v>
      </c>
      <c r="L4065" s="570">
        <v>1</v>
      </c>
      <c r="M4065" s="571">
        <v>8.7775647676549227</v>
      </c>
      <c r="N4065" s="572">
        <v>1086.0067903525044</v>
      </c>
      <c r="O4065" s="668" t="s">
        <v>151</v>
      </c>
      <c r="P4065" s="668" t="s">
        <v>349</v>
      </c>
      <c r="Q4065" s="574" t="s">
        <v>12722</v>
      </c>
      <c r="R4065" s="574" t="s">
        <v>12723</v>
      </c>
      <c r="S4065" s="574" t="s">
        <v>12341</v>
      </c>
      <c r="T4065" s="574" t="s">
        <v>13867</v>
      </c>
      <c r="U4065" s="574" t="s">
        <v>12751</v>
      </c>
      <c r="V4065" s="574" t="s">
        <v>12752</v>
      </c>
      <c r="W4065" s="575" t="s">
        <v>13891</v>
      </c>
      <c r="X4065" s="575" t="s">
        <v>13978</v>
      </c>
      <c r="Y4065" s="576" t="s">
        <v>13939</v>
      </c>
      <c r="Z4065" s="577" t="s">
        <v>14006</v>
      </c>
      <c r="AA4065" s="578" t="s">
        <v>13980</v>
      </c>
      <c r="AE4065"/>
    </row>
    <row r="4066" spans="1:31" s="563" customFormat="1">
      <c r="A4066"/>
      <c r="B4066"/>
      <c r="C4066" s="568">
        <v>2029</v>
      </c>
      <c r="D4066" s="569" t="s">
        <v>38</v>
      </c>
      <c r="E4066" s="569" t="s">
        <v>337</v>
      </c>
      <c r="F4066" s="573" t="s">
        <v>141</v>
      </c>
      <c r="G4066" s="569" t="s">
        <v>42</v>
      </c>
      <c r="H4066" s="569" t="s">
        <v>41</v>
      </c>
      <c r="I4066" s="575" t="s">
        <v>54</v>
      </c>
      <c r="J4066" s="569" t="s">
        <v>76</v>
      </c>
      <c r="K4066" s="569" t="s">
        <v>79</v>
      </c>
      <c r="L4066" s="570">
        <v>1</v>
      </c>
      <c r="M4066" s="571">
        <v>0.46614078857666913</v>
      </c>
      <c r="N4066" s="572">
        <v>222.99339428571426</v>
      </c>
      <c r="O4066" s="668" t="s">
        <v>151</v>
      </c>
      <c r="P4066" s="668" t="s">
        <v>76</v>
      </c>
      <c r="Q4066" s="574" t="s">
        <v>12403</v>
      </c>
      <c r="R4066" s="574" t="s">
        <v>12560</v>
      </c>
      <c r="S4066" s="574" t="s">
        <v>12349</v>
      </c>
      <c r="T4066" s="574" t="s">
        <v>13867</v>
      </c>
      <c r="U4066" s="574" t="s">
        <v>12756</v>
      </c>
      <c r="V4066" s="574" t="s">
        <v>12757</v>
      </c>
      <c r="W4066" s="575" t="s">
        <v>13912</v>
      </c>
      <c r="X4066" s="575" t="s">
        <v>13990</v>
      </c>
      <c r="Y4066" s="576" t="s">
        <v>13941</v>
      </c>
      <c r="Z4066" s="577" t="s">
        <v>14007</v>
      </c>
      <c r="AA4066" s="578" t="s">
        <v>13992</v>
      </c>
      <c r="AE4066"/>
    </row>
    <row r="4067" spans="1:31" s="563" customFormat="1">
      <c r="A4067"/>
      <c r="B4067"/>
      <c r="C4067" s="568">
        <v>2029</v>
      </c>
      <c r="D4067" s="569" t="s">
        <v>38</v>
      </c>
      <c r="E4067" s="569" t="s">
        <v>337</v>
      </c>
      <c r="F4067" s="573" t="s">
        <v>141</v>
      </c>
      <c r="G4067" s="569" t="s">
        <v>42</v>
      </c>
      <c r="H4067" s="569" t="s">
        <v>41</v>
      </c>
      <c r="I4067" s="575" t="s">
        <v>54</v>
      </c>
      <c r="J4067" s="569" t="s">
        <v>74</v>
      </c>
      <c r="K4067" s="569" t="s">
        <v>104</v>
      </c>
      <c r="L4067" s="570">
        <v>0.6</v>
      </c>
      <c r="M4067" s="571">
        <v>2.991174608358488</v>
      </c>
      <c r="N4067" s="572">
        <v>1433.5289632653057</v>
      </c>
      <c r="O4067" s="668" t="s">
        <v>151</v>
      </c>
      <c r="P4067" s="668" t="s">
        <v>74</v>
      </c>
      <c r="Q4067" s="574" t="s">
        <v>12305</v>
      </c>
      <c r="R4067" s="574" t="s">
        <v>12500</v>
      </c>
      <c r="S4067" s="574" t="s">
        <v>12362</v>
      </c>
      <c r="T4067" s="574" t="s">
        <v>13867</v>
      </c>
      <c r="U4067" s="574" t="s">
        <v>12760</v>
      </c>
      <c r="V4067" s="574" t="s">
        <v>12761</v>
      </c>
      <c r="W4067" s="575" t="s">
        <v>13929</v>
      </c>
      <c r="X4067" s="575" t="s">
        <v>14000</v>
      </c>
      <c r="Y4067" s="576" t="s">
        <v>13943</v>
      </c>
      <c r="Z4067" s="577" t="s">
        <v>14008</v>
      </c>
      <c r="AA4067" s="578" t="s">
        <v>14002</v>
      </c>
      <c r="AE4067"/>
    </row>
    <row r="4068" spans="1:31" s="563" customFormat="1">
      <c r="A4068"/>
      <c r="B4068"/>
      <c r="C4068" s="568">
        <v>2029</v>
      </c>
      <c r="D4068" s="569" t="s">
        <v>38</v>
      </c>
      <c r="E4068" s="569" t="s">
        <v>337</v>
      </c>
      <c r="F4068" s="573" t="s">
        <v>141</v>
      </c>
      <c r="G4068" s="569" t="s">
        <v>42</v>
      </c>
      <c r="H4068" s="569" t="s">
        <v>41</v>
      </c>
      <c r="I4068" s="575" t="s">
        <v>54</v>
      </c>
      <c r="J4068" s="569" t="s">
        <v>74</v>
      </c>
      <c r="K4068" s="569" t="s">
        <v>79</v>
      </c>
      <c r="L4068" s="570">
        <v>0.4</v>
      </c>
      <c r="M4068" s="571">
        <v>1.9941164055723257</v>
      </c>
      <c r="N4068" s="572">
        <v>955.68597551020389</v>
      </c>
      <c r="O4068" s="668" t="s">
        <v>151</v>
      </c>
      <c r="P4068" s="668" t="s">
        <v>74</v>
      </c>
      <c r="Q4068" s="574" t="s">
        <v>12403</v>
      </c>
      <c r="R4068" s="574" t="s">
        <v>12560</v>
      </c>
      <c r="S4068" s="574" t="s">
        <v>12362</v>
      </c>
      <c r="T4068" s="574" t="s">
        <v>13867</v>
      </c>
      <c r="U4068" s="574" t="s">
        <v>12561</v>
      </c>
      <c r="V4068" s="574" t="s">
        <v>12562</v>
      </c>
      <c r="W4068" s="575" t="s">
        <v>13912</v>
      </c>
      <c r="X4068" s="575" t="s">
        <v>13990</v>
      </c>
      <c r="Y4068" s="576" t="s">
        <v>13943</v>
      </c>
      <c r="Z4068" s="577" t="s">
        <v>14009</v>
      </c>
      <c r="AA4068" s="578" t="s">
        <v>13992</v>
      </c>
      <c r="AE4068"/>
    </row>
    <row r="4069" spans="1:31" s="563" customFormat="1">
      <c r="A4069"/>
      <c r="B4069"/>
      <c r="C4069" s="568">
        <v>2029</v>
      </c>
      <c r="D4069" s="569" t="s">
        <v>38</v>
      </c>
      <c r="E4069" s="569" t="s">
        <v>337</v>
      </c>
      <c r="F4069" s="573" t="s">
        <v>141</v>
      </c>
      <c r="G4069" s="569" t="s">
        <v>42</v>
      </c>
      <c r="H4069" s="569" t="s">
        <v>41</v>
      </c>
      <c r="I4069" s="575" t="s">
        <v>54</v>
      </c>
      <c r="J4069" s="569" t="s">
        <v>351</v>
      </c>
      <c r="K4069" s="569" t="s">
        <v>100</v>
      </c>
      <c r="L4069" s="570">
        <v>0.5</v>
      </c>
      <c r="M4069" s="571">
        <v>3.3073175250210198</v>
      </c>
      <c r="N4069" s="572">
        <v>15.795365428571428</v>
      </c>
      <c r="O4069" s="668" t="s">
        <v>151</v>
      </c>
      <c r="P4069" s="668" t="s">
        <v>351</v>
      </c>
      <c r="Q4069" s="574" t="s">
        <v>12370</v>
      </c>
      <c r="R4069" s="574" t="s">
        <v>12566</v>
      </c>
      <c r="S4069" s="574" t="s">
        <v>12372</v>
      </c>
      <c r="T4069" s="574" t="s">
        <v>13867</v>
      </c>
      <c r="U4069" s="574" t="s">
        <v>12373</v>
      </c>
      <c r="V4069" s="574" t="s">
        <v>12567</v>
      </c>
      <c r="W4069" s="575" t="s">
        <v>13947</v>
      </c>
      <c r="X4069" s="575" t="s">
        <v>14010</v>
      </c>
      <c r="Y4069" s="576" t="s">
        <v>13949</v>
      </c>
      <c r="Z4069" s="577" t="s">
        <v>14011</v>
      </c>
      <c r="AA4069" s="578" t="s">
        <v>14012</v>
      </c>
      <c r="AE4069"/>
    </row>
    <row r="4070" spans="1:31" s="563" customFormat="1">
      <c r="A4070"/>
      <c r="B4070"/>
      <c r="C4070" s="568">
        <v>2029</v>
      </c>
      <c r="D4070" s="569" t="s">
        <v>38</v>
      </c>
      <c r="E4070" s="569" t="s">
        <v>337</v>
      </c>
      <c r="F4070" s="573" t="s">
        <v>141</v>
      </c>
      <c r="G4070" s="569" t="s">
        <v>42</v>
      </c>
      <c r="H4070" s="569" t="s">
        <v>41</v>
      </c>
      <c r="I4070" s="575" t="s">
        <v>54</v>
      </c>
      <c r="J4070" s="569" t="s">
        <v>351</v>
      </c>
      <c r="K4070" s="569" t="s">
        <v>79</v>
      </c>
      <c r="L4070" s="570">
        <v>0.5</v>
      </c>
      <c r="M4070" s="571">
        <v>3.3073175250210198</v>
      </c>
      <c r="N4070" s="572">
        <v>15.795365428571428</v>
      </c>
      <c r="O4070" s="668" t="s">
        <v>151</v>
      </c>
      <c r="P4070" s="668" t="s">
        <v>351</v>
      </c>
      <c r="Q4070" s="574" t="s">
        <v>12403</v>
      </c>
      <c r="R4070" s="574" t="s">
        <v>12560</v>
      </c>
      <c r="S4070" s="574" t="s">
        <v>12372</v>
      </c>
      <c r="T4070" s="574" t="s">
        <v>13867</v>
      </c>
      <c r="U4070" s="574" t="s">
        <v>12770</v>
      </c>
      <c r="V4070" s="574" t="s">
        <v>12771</v>
      </c>
      <c r="W4070" s="575" t="s">
        <v>13912</v>
      </c>
      <c r="X4070" s="575" t="s">
        <v>13990</v>
      </c>
      <c r="Y4070" s="576" t="s">
        <v>13949</v>
      </c>
      <c r="Z4070" s="577" t="s">
        <v>14013</v>
      </c>
      <c r="AA4070" s="578" t="s">
        <v>13992</v>
      </c>
      <c r="AE4070"/>
    </row>
    <row r="4071" spans="1:31" s="563" customFormat="1">
      <c r="A4071"/>
      <c r="B4071"/>
      <c r="C4071" s="568">
        <v>2029</v>
      </c>
      <c r="D4071" s="569" t="s">
        <v>38</v>
      </c>
      <c r="E4071" s="569" t="s">
        <v>337</v>
      </c>
      <c r="F4071" s="573" t="s">
        <v>141</v>
      </c>
      <c r="G4071" s="569" t="s">
        <v>42</v>
      </c>
      <c r="H4071" s="569" t="s">
        <v>41</v>
      </c>
      <c r="I4071" s="575" t="s">
        <v>54</v>
      </c>
      <c r="J4071" s="569" t="s">
        <v>67</v>
      </c>
      <c r="K4071" s="569" t="s">
        <v>81</v>
      </c>
      <c r="L4071" s="570">
        <v>1</v>
      </c>
      <c r="M4071" s="571">
        <v>9.7592075398572504</v>
      </c>
      <c r="N4071" s="572">
        <v>37.583156340288923</v>
      </c>
      <c r="O4071" s="668" t="s">
        <v>382</v>
      </c>
      <c r="P4071" s="668" t="s">
        <v>67</v>
      </c>
      <c r="Q4071" s="574" t="s">
        <v>12313</v>
      </c>
      <c r="R4071" s="574" t="s">
        <v>12524</v>
      </c>
      <c r="S4071" s="574" t="s">
        <v>12380</v>
      </c>
      <c r="T4071" s="574" t="s">
        <v>13867</v>
      </c>
      <c r="U4071" s="574" t="s">
        <v>12381</v>
      </c>
      <c r="V4071" s="574" t="s">
        <v>12576</v>
      </c>
      <c r="W4071" s="575" t="s">
        <v>13924</v>
      </c>
      <c r="X4071" s="575" t="s">
        <v>13997</v>
      </c>
      <c r="Y4071" s="576" t="s">
        <v>13954</v>
      </c>
      <c r="Z4071" s="577" t="s">
        <v>14014</v>
      </c>
      <c r="AA4071" s="578" t="s">
        <v>13999</v>
      </c>
      <c r="AE4071"/>
    </row>
    <row r="4072" spans="1:31" s="563" customFormat="1">
      <c r="A4072"/>
      <c r="B4072"/>
      <c r="C4072" s="568">
        <v>2029</v>
      </c>
      <c r="D4072" s="569" t="s">
        <v>38</v>
      </c>
      <c r="E4072" s="569" t="s">
        <v>337</v>
      </c>
      <c r="F4072" s="573" t="s">
        <v>141</v>
      </c>
      <c r="G4072" s="569" t="s">
        <v>42</v>
      </c>
      <c r="H4072" s="569" t="s">
        <v>41</v>
      </c>
      <c r="I4072" s="575" t="s">
        <v>54</v>
      </c>
      <c r="J4072" s="569" t="s">
        <v>66</v>
      </c>
      <c r="K4072" s="569" t="s">
        <v>310</v>
      </c>
      <c r="L4072" s="570">
        <v>0.7</v>
      </c>
      <c r="M4072" s="571">
        <v>18.386111812625366</v>
      </c>
      <c r="N4072" s="572">
        <v>767.32277528089855</v>
      </c>
      <c r="O4072" s="668" t="s">
        <v>381</v>
      </c>
      <c r="P4072" s="668" t="s">
        <v>66</v>
      </c>
      <c r="Q4072" s="574" t="s">
        <v>12395</v>
      </c>
      <c r="R4072" s="574" t="s">
        <v>12580</v>
      </c>
      <c r="S4072" s="574" t="s">
        <v>12387</v>
      </c>
      <c r="T4072" s="574" t="s">
        <v>13867</v>
      </c>
      <c r="U4072" s="574" t="s">
        <v>12397</v>
      </c>
      <c r="V4072" s="574" t="s">
        <v>12581</v>
      </c>
      <c r="W4072" s="575" t="s">
        <v>13956</v>
      </c>
      <c r="X4072" s="575" t="s">
        <v>14015</v>
      </c>
      <c r="Y4072" s="576" t="s">
        <v>13958</v>
      </c>
      <c r="Z4072" s="577" t="s">
        <v>14016</v>
      </c>
      <c r="AA4072" s="578" t="s">
        <v>14017</v>
      </c>
      <c r="AE4072"/>
    </row>
    <row r="4073" spans="1:31" s="563" customFormat="1">
      <c r="A4073"/>
      <c r="B4073"/>
      <c r="C4073" s="568">
        <v>2029</v>
      </c>
      <c r="D4073" s="569" t="s">
        <v>38</v>
      </c>
      <c r="E4073" s="569" t="s">
        <v>337</v>
      </c>
      <c r="F4073" s="573" t="s">
        <v>141</v>
      </c>
      <c r="G4073" s="569" t="s">
        <v>42</v>
      </c>
      <c r="H4073" s="569" t="s">
        <v>41</v>
      </c>
      <c r="I4073" s="575" t="s">
        <v>54</v>
      </c>
      <c r="J4073" s="569" t="s">
        <v>66</v>
      </c>
      <c r="K4073" s="569" t="s">
        <v>79</v>
      </c>
      <c r="L4073" s="570">
        <v>0.3</v>
      </c>
      <c r="M4073" s="571">
        <v>7.8797622054108709</v>
      </c>
      <c r="N4073" s="572">
        <v>328.85261797752798</v>
      </c>
      <c r="O4073" s="668" t="s">
        <v>381</v>
      </c>
      <c r="P4073" s="668" t="s">
        <v>66</v>
      </c>
      <c r="Q4073" s="574" t="s">
        <v>12403</v>
      </c>
      <c r="R4073" s="574" t="s">
        <v>12560</v>
      </c>
      <c r="S4073" s="574" t="s">
        <v>12387</v>
      </c>
      <c r="T4073" s="574" t="s">
        <v>13867</v>
      </c>
      <c r="U4073" s="574" t="s">
        <v>12405</v>
      </c>
      <c r="V4073" s="574" t="s">
        <v>12585</v>
      </c>
      <c r="W4073" s="575" t="s">
        <v>13912</v>
      </c>
      <c r="X4073" s="575" t="s">
        <v>13990</v>
      </c>
      <c r="Y4073" s="576" t="s">
        <v>13958</v>
      </c>
      <c r="Z4073" s="577" t="s">
        <v>14018</v>
      </c>
      <c r="AA4073" s="578" t="s">
        <v>13992</v>
      </c>
      <c r="AE4073"/>
    </row>
    <row r="4074" spans="1:31" s="563" customFormat="1">
      <c r="A4074"/>
      <c r="B4074"/>
      <c r="C4074" s="568">
        <v>2029</v>
      </c>
      <c r="D4074" s="569" t="s">
        <v>38</v>
      </c>
      <c r="E4074" s="569" t="s">
        <v>337</v>
      </c>
      <c r="F4074" s="573" t="s">
        <v>141</v>
      </c>
      <c r="G4074" s="569" t="s">
        <v>42</v>
      </c>
      <c r="H4074" s="569" t="s">
        <v>41</v>
      </c>
      <c r="I4074" s="575" t="s">
        <v>54</v>
      </c>
      <c r="J4074" s="569" t="s">
        <v>348</v>
      </c>
      <c r="K4074" s="569" t="s">
        <v>310</v>
      </c>
      <c r="L4074" s="570">
        <v>0.1</v>
      </c>
      <c r="M4074" s="571">
        <v>2.3832483937771416</v>
      </c>
      <c r="N4074" s="572">
        <v>290.3559821428571</v>
      </c>
      <c r="O4074" s="668" t="s">
        <v>151</v>
      </c>
      <c r="P4074" s="668" t="s">
        <v>348</v>
      </c>
      <c r="Q4074" s="574" t="s">
        <v>12395</v>
      </c>
      <c r="R4074" s="574" t="s">
        <v>12580</v>
      </c>
      <c r="S4074" s="574" t="s">
        <v>12411</v>
      </c>
      <c r="T4074" s="574" t="s">
        <v>13867</v>
      </c>
      <c r="U4074" s="574" t="s">
        <v>13097</v>
      </c>
      <c r="V4074" s="574" t="s">
        <v>13258</v>
      </c>
      <c r="W4074" s="575" t="s">
        <v>13956</v>
      </c>
      <c r="X4074" s="575" t="s">
        <v>14015</v>
      </c>
      <c r="Y4074" s="576" t="s">
        <v>13962</v>
      </c>
      <c r="Z4074" s="577" t="s">
        <v>14019</v>
      </c>
      <c r="AA4074" s="578" t="s">
        <v>14017</v>
      </c>
      <c r="AE4074"/>
    </row>
    <row r="4075" spans="1:31" s="563" customFormat="1" ht="13.9" thickBot="1">
      <c r="A4075"/>
      <c r="B4075"/>
      <c r="C4075" s="581">
        <v>2029</v>
      </c>
      <c r="D4075" s="582" t="s">
        <v>38</v>
      </c>
      <c r="E4075" s="582" t="s">
        <v>337</v>
      </c>
      <c r="F4075" s="586" t="s">
        <v>141</v>
      </c>
      <c r="G4075" s="582" t="s">
        <v>42</v>
      </c>
      <c r="H4075" s="582" t="s">
        <v>41</v>
      </c>
      <c r="I4075" s="805" t="s">
        <v>54</v>
      </c>
      <c r="J4075" s="582" t="s">
        <v>348</v>
      </c>
      <c r="K4075" s="582" t="s">
        <v>475</v>
      </c>
      <c r="L4075" s="583">
        <v>0.9</v>
      </c>
      <c r="M4075" s="584">
        <v>21.449235543994273</v>
      </c>
      <c r="N4075" s="585">
        <v>2613.2038392857139</v>
      </c>
      <c r="O4075" s="669" t="s">
        <v>151</v>
      </c>
      <c r="P4075" s="669" t="s">
        <v>348</v>
      </c>
      <c r="Q4075" s="587" t="s">
        <v>13903</v>
      </c>
      <c r="R4075" s="587" t="s">
        <v>13985</v>
      </c>
      <c r="S4075" s="587" t="s">
        <v>12411</v>
      </c>
      <c r="T4075" s="587" t="s">
        <v>13867</v>
      </c>
      <c r="U4075" s="587" t="s">
        <v>13964</v>
      </c>
      <c r="V4075" s="587" t="s">
        <v>14020</v>
      </c>
      <c r="W4075" s="588" t="s">
        <v>13907</v>
      </c>
      <c r="X4075" s="588" t="s">
        <v>13987</v>
      </c>
      <c r="Y4075" s="589" t="s">
        <v>13962</v>
      </c>
      <c r="Z4075" s="590" t="s">
        <v>14021</v>
      </c>
      <c r="AA4075" s="591" t="s">
        <v>13989</v>
      </c>
      <c r="AE4075"/>
    </row>
    <row r="4076" spans="1:31" ht="13.9" thickTop="1"/>
    <row r="4077" spans="1:31" s="592" customFormat="1">
      <c r="C4077"/>
      <c r="D4077"/>
      <c r="E4077"/>
      <c r="F4077"/>
      <c r="G4077"/>
      <c r="H4077"/>
      <c r="I4077"/>
      <c r="J4077"/>
      <c r="K4077"/>
      <c r="L4077"/>
      <c r="M4077"/>
      <c r="N4077"/>
      <c r="O4077" s="334"/>
      <c r="P4077" s="334"/>
    </row>
    <row r="4078" spans="1:31" s="592" customFormat="1">
      <c r="C4078"/>
      <c r="D4078"/>
      <c r="E4078"/>
      <c r="F4078"/>
      <c r="G4078"/>
      <c r="H4078"/>
      <c r="I4078"/>
      <c r="J4078"/>
      <c r="K4078"/>
      <c r="L4078"/>
      <c r="M4078"/>
      <c r="N4078"/>
      <c r="O4078" s="334"/>
      <c r="P4078" s="334"/>
    </row>
    <row r="4079" spans="1:31" s="592" customFormat="1">
      <c r="C4079"/>
      <c r="D4079"/>
      <c r="E4079"/>
      <c r="F4079"/>
      <c r="G4079"/>
      <c r="H4079"/>
      <c r="I4079"/>
      <c r="J4079"/>
      <c r="K4079"/>
      <c r="L4079"/>
      <c r="M4079"/>
      <c r="N4079"/>
      <c r="O4079" s="334"/>
      <c r="P4079" s="334"/>
    </row>
    <row r="4080" spans="1:31" s="592" customFormat="1">
      <c r="C4080"/>
      <c r="D4080"/>
      <c r="E4080"/>
      <c r="F4080"/>
      <c r="G4080"/>
      <c r="H4080"/>
      <c r="I4080"/>
      <c r="J4080"/>
      <c r="K4080"/>
      <c r="L4080"/>
      <c r="M4080"/>
      <c r="N4080"/>
      <c r="O4080" s="334"/>
      <c r="P4080" s="334"/>
    </row>
    <row r="4081" spans="2:31" s="592" customFormat="1">
      <c r="C4081"/>
      <c r="D4081"/>
      <c r="E4081"/>
      <c r="F4081"/>
      <c r="G4081"/>
      <c r="H4081"/>
      <c r="I4081"/>
      <c r="J4081"/>
      <c r="K4081"/>
      <c r="L4081"/>
      <c r="M4081"/>
      <c r="N4081"/>
      <c r="O4081" s="334"/>
      <c r="P4081" s="334"/>
    </row>
    <row r="4082" spans="2:31" s="592" customFormat="1">
      <c r="C4082"/>
      <c r="D4082"/>
      <c r="E4082"/>
      <c r="F4082"/>
      <c r="G4082"/>
      <c r="H4082"/>
      <c r="I4082"/>
      <c r="J4082"/>
      <c r="K4082"/>
      <c r="L4082"/>
      <c r="M4082"/>
      <c r="N4082"/>
      <c r="O4082" s="334"/>
      <c r="P4082" s="334"/>
    </row>
    <row r="4083" spans="2:31" s="592" customFormat="1">
      <c r="F4083" s="334"/>
      <c r="M4083"/>
      <c r="O4083" s="334"/>
      <c r="P4083" s="334"/>
    </row>
    <row r="4084" spans="2:31" s="592" customFormat="1">
      <c r="F4084" s="334"/>
      <c r="M4084"/>
      <c r="O4084" s="334"/>
      <c r="P4084" s="334"/>
    </row>
    <row r="4085" spans="2:31" s="592" customFormat="1">
      <c r="F4085" s="334"/>
      <c r="M4085"/>
      <c r="O4085" s="334"/>
      <c r="P4085" s="334"/>
    </row>
    <row r="4086" spans="2:31" s="592" customFormat="1">
      <c r="F4086" s="334"/>
      <c r="M4086"/>
      <c r="O4086" s="334"/>
      <c r="P4086" s="334"/>
    </row>
    <row r="4087" spans="2:31" s="592" customFormat="1" ht="14.25" thickBot="1">
      <c r="C4087" s="593" t="s">
        <v>283</v>
      </c>
      <c r="F4087" s="334"/>
      <c r="M4087"/>
      <c r="O4087" s="334"/>
      <c r="P4087" s="334"/>
    </row>
    <row r="4088" spans="2:31" s="563" customFormat="1" ht="32.1" customHeight="1" thickBot="1">
      <c r="B4088"/>
      <c r="C4088" s="324" t="s">
        <v>212</v>
      </c>
      <c r="D4088" s="325" t="s">
        <v>129</v>
      </c>
      <c r="E4088" s="325" t="s">
        <v>142</v>
      </c>
      <c r="F4088" s="329" t="s">
        <v>302</v>
      </c>
      <c r="G4088" s="325" t="s">
        <v>60</v>
      </c>
      <c r="H4088" s="325" t="s">
        <v>137</v>
      </c>
      <c r="I4088" s="325" t="s">
        <v>58</v>
      </c>
      <c r="J4088" s="325" t="s">
        <v>123</v>
      </c>
      <c r="K4088" s="325" t="s">
        <v>145</v>
      </c>
      <c r="L4088" s="326" t="s">
        <v>201</v>
      </c>
      <c r="M4088" s="327" t="s">
        <v>211</v>
      </c>
      <c r="N4088" s="328" t="s">
        <v>210</v>
      </c>
      <c r="O4088" s="329"/>
      <c r="P4088" s="329"/>
      <c r="Q4088" s="330" t="s">
        <v>209</v>
      </c>
      <c r="R4088" s="330" t="s">
        <v>303</v>
      </c>
      <c r="S4088" s="330" t="s">
        <v>208</v>
      </c>
      <c r="T4088" s="330" t="s">
        <v>207</v>
      </c>
      <c r="U4088" s="330" t="s">
        <v>206</v>
      </c>
      <c r="V4088" s="330" t="s">
        <v>308</v>
      </c>
      <c r="W4088" s="331" t="s">
        <v>205</v>
      </c>
      <c r="X4088" s="331" t="s">
        <v>309</v>
      </c>
      <c r="Y4088" s="331" t="s">
        <v>204</v>
      </c>
      <c r="Z4088" s="332" t="s">
        <v>203</v>
      </c>
      <c r="AA4088" s="333" t="s">
        <v>202</v>
      </c>
      <c r="AE4088"/>
    </row>
    <row r="4089" spans="2:31" s="563" customFormat="1">
      <c r="B4089" s="594">
        <v>1</v>
      </c>
      <c r="C4089" s="595" t="s">
        <v>120</v>
      </c>
      <c r="D4089" s="596" t="s">
        <v>16</v>
      </c>
      <c r="E4089" s="596" t="s">
        <v>46</v>
      </c>
      <c r="F4089" s="600"/>
      <c r="G4089" s="596" t="s">
        <v>42</v>
      </c>
      <c r="H4089" s="596" t="s">
        <v>41</v>
      </c>
      <c r="I4089" s="596" t="s">
        <v>40</v>
      </c>
      <c r="J4089" s="596" t="s">
        <v>116</v>
      </c>
      <c r="K4089" s="596" t="s">
        <v>111</v>
      </c>
      <c r="L4089" s="597">
        <v>0.5</v>
      </c>
      <c r="M4089" s="598">
        <v>1.4399999999999998E-2</v>
      </c>
      <c r="N4089" s="599">
        <v>0.14399999999999996</v>
      </c>
      <c r="O4089" s="600"/>
      <c r="P4089" s="600"/>
      <c r="Q4089" s="601" t="s">
        <v>14022</v>
      </c>
      <c r="R4089" s="601"/>
      <c r="S4089" s="601" t="s">
        <v>14023</v>
      </c>
      <c r="T4089" s="601" t="s">
        <v>14024</v>
      </c>
      <c r="U4089" s="601" t="s">
        <v>14025</v>
      </c>
      <c r="V4089" s="601"/>
      <c r="W4089" s="602" t="s">
        <v>14026</v>
      </c>
      <c r="X4089" s="602"/>
      <c r="Y4089" s="602" t="s">
        <v>14027</v>
      </c>
      <c r="Z4089" s="603" t="s">
        <v>14028</v>
      </c>
      <c r="AA4089" s="604" t="s">
        <v>14029</v>
      </c>
    </row>
    <row r="4090" spans="2:31" s="563" customFormat="1">
      <c r="B4090" s="605">
        <v>2</v>
      </c>
      <c r="C4090" s="606" t="s">
        <v>120</v>
      </c>
      <c r="D4090" s="607" t="s">
        <v>16</v>
      </c>
      <c r="E4090" s="607" t="s">
        <v>46</v>
      </c>
      <c r="F4090" s="573"/>
      <c r="G4090" s="607" t="s">
        <v>42</v>
      </c>
      <c r="H4090" s="607" t="s">
        <v>41</v>
      </c>
      <c r="I4090" s="607" t="s">
        <v>40</v>
      </c>
      <c r="J4090" s="607" t="s">
        <v>116</v>
      </c>
      <c r="K4090" s="607" t="s">
        <v>90</v>
      </c>
      <c r="L4090" s="608">
        <v>0.5</v>
      </c>
      <c r="M4090" s="609">
        <v>1.4399999999999998E-2</v>
      </c>
      <c r="N4090" s="610">
        <v>0.14399999999999996</v>
      </c>
      <c r="O4090" s="573"/>
      <c r="P4090" s="573"/>
      <c r="Q4090" s="574" t="s">
        <v>14030</v>
      </c>
      <c r="R4090" s="574"/>
      <c r="S4090" s="574" t="s">
        <v>14023</v>
      </c>
      <c r="T4090" s="574" t="s">
        <v>14024</v>
      </c>
      <c r="U4090" s="574" t="s">
        <v>14031</v>
      </c>
      <c r="V4090" s="574"/>
      <c r="W4090" s="575" t="s">
        <v>14032</v>
      </c>
      <c r="X4090" s="575"/>
      <c r="Y4090" s="575" t="s">
        <v>14027</v>
      </c>
      <c r="Z4090" s="579" t="s">
        <v>14033</v>
      </c>
      <c r="AA4090" s="580" t="s">
        <v>14034</v>
      </c>
    </row>
    <row r="4091" spans="2:31" s="563" customFormat="1">
      <c r="B4091" s="605">
        <v>3</v>
      </c>
      <c r="C4091" s="606" t="s">
        <v>120</v>
      </c>
      <c r="D4091" s="607" t="s">
        <v>16</v>
      </c>
      <c r="E4091" s="607" t="s">
        <v>46</v>
      </c>
      <c r="F4091" s="573"/>
      <c r="G4091" s="607" t="s">
        <v>42</v>
      </c>
      <c r="H4091" s="607" t="s">
        <v>41</v>
      </c>
      <c r="I4091" s="607" t="s">
        <v>40</v>
      </c>
      <c r="J4091" s="607" t="s">
        <v>109</v>
      </c>
      <c r="K4091" s="607" t="s">
        <v>111</v>
      </c>
      <c r="L4091" s="608">
        <v>0.5</v>
      </c>
      <c r="M4091" s="609">
        <v>0.16</v>
      </c>
      <c r="N4091" s="610">
        <v>2.88</v>
      </c>
      <c r="O4091" s="573"/>
      <c r="P4091" s="573"/>
      <c r="Q4091" s="574" t="s">
        <v>14022</v>
      </c>
      <c r="R4091" s="574"/>
      <c r="S4091" s="574" t="s">
        <v>14035</v>
      </c>
      <c r="T4091" s="574" t="s">
        <v>14024</v>
      </c>
      <c r="U4091" s="574" t="s">
        <v>14036</v>
      </c>
      <c r="V4091" s="574"/>
      <c r="W4091" s="575" t="s">
        <v>14026</v>
      </c>
      <c r="X4091" s="575"/>
      <c r="Y4091" s="575" t="s">
        <v>14037</v>
      </c>
      <c r="Z4091" s="579" t="s">
        <v>14038</v>
      </c>
      <c r="AA4091" s="578" t="s">
        <v>14029</v>
      </c>
    </row>
    <row r="4092" spans="2:31" s="563" customFormat="1">
      <c r="B4092" s="605">
        <v>4</v>
      </c>
      <c r="C4092" s="606" t="s">
        <v>120</v>
      </c>
      <c r="D4092" s="607" t="s">
        <v>16</v>
      </c>
      <c r="E4092" s="607" t="s">
        <v>46</v>
      </c>
      <c r="F4092" s="573"/>
      <c r="G4092" s="607" t="s">
        <v>42</v>
      </c>
      <c r="H4092" s="607" t="s">
        <v>41</v>
      </c>
      <c r="I4092" s="607" t="s">
        <v>40</v>
      </c>
      <c r="J4092" s="607" t="s">
        <v>109</v>
      </c>
      <c r="K4092" s="607" t="s">
        <v>90</v>
      </c>
      <c r="L4092" s="608">
        <v>0.5</v>
      </c>
      <c r="M4092" s="609">
        <v>0.16</v>
      </c>
      <c r="N4092" s="610">
        <v>2.88</v>
      </c>
      <c r="O4092" s="573"/>
      <c r="P4092" s="573"/>
      <c r="Q4092" s="574" t="s">
        <v>14030</v>
      </c>
      <c r="R4092" s="574"/>
      <c r="S4092" s="574" t="s">
        <v>14035</v>
      </c>
      <c r="T4092" s="574" t="s">
        <v>14024</v>
      </c>
      <c r="U4092" s="574" t="s">
        <v>14039</v>
      </c>
      <c r="V4092" s="574"/>
      <c r="W4092" s="575" t="s">
        <v>14032</v>
      </c>
      <c r="X4092" s="575"/>
      <c r="Y4092" s="576" t="s">
        <v>14037</v>
      </c>
      <c r="Z4092" s="577" t="s">
        <v>14040</v>
      </c>
      <c r="AA4092" s="580" t="s">
        <v>14034</v>
      </c>
    </row>
    <row r="4093" spans="2:31" s="563" customFormat="1">
      <c r="B4093" s="605">
        <v>5</v>
      </c>
      <c r="C4093" s="606" t="s">
        <v>120</v>
      </c>
      <c r="D4093" s="607" t="s">
        <v>16</v>
      </c>
      <c r="E4093" s="607" t="s">
        <v>46</v>
      </c>
      <c r="F4093" s="573"/>
      <c r="G4093" s="607" t="s">
        <v>42</v>
      </c>
      <c r="H4093" s="607" t="s">
        <v>41</v>
      </c>
      <c r="I4093" s="607" t="s">
        <v>40</v>
      </c>
      <c r="J4093" s="607" t="s">
        <v>71</v>
      </c>
      <c r="K4093" s="607" t="s">
        <v>106</v>
      </c>
      <c r="L4093" s="608">
        <v>0.5</v>
      </c>
      <c r="M4093" s="609">
        <v>0.43200000000000005</v>
      </c>
      <c r="N4093" s="610">
        <v>12.96</v>
      </c>
      <c r="O4093" s="573"/>
      <c r="P4093" s="573"/>
      <c r="Q4093" s="574" t="s">
        <v>14041</v>
      </c>
      <c r="R4093" s="574"/>
      <c r="S4093" s="574" t="s">
        <v>14042</v>
      </c>
      <c r="T4093" s="574" t="s">
        <v>14024</v>
      </c>
      <c r="U4093" s="574" t="s">
        <v>14043</v>
      </c>
      <c r="V4093" s="574"/>
      <c r="W4093" s="575" t="s">
        <v>14044</v>
      </c>
      <c r="X4093" s="575"/>
      <c r="Y4093" s="575" t="s">
        <v>14045</v>
      </c>
      <c r="Z4093" s="579" t="s">
        <v>14046</v>
      </c>
      <c r="AA4093" s="578" t="s">
        <v>14047</v>
      </c>
    </row>
    <row r="4094" spans="2:31" s="563" customFormat="1">
      <c r="B4094" s="605">
        <v>6</v>
      </c>
      <c r="C4094" s="606" t="s">
        <v>120</v>
      </c>
      <c r="D4094" s="607" t="s">
        <v>16</v>
      </c>
      <c r="E4094" s="607" t="s">
        <v>46</v>
      </c>
      <c r="F4094" s="573"/>
      <c r="G4094" s="607" t="s">
        <v>42</v>
      </c>
      <c r="H4094" s="607" t="s">
        <v>41</v>
      </c>
      <c r="I4094" s="607" t="s">
        <v>40</v>
      </c>
      <c r="J4094" s="607" t="s">
        <v>71</v>
      </c>
      <c r="K4094" s="607" t="s">
        <v>104</v>
      </c>
      <c r="L4094" s="608">
        <v>0.5</v>
      </c>
      <c r="M4094" s="609">
        <v>0.43200000000000005</v>
      </c>
      <c r="N4094" s="610">
        <v>12.96</v>
      </c>
      <c r="O4094" s="573"/>
      <c r="P4094" s="573"/>
      <c r="Q4094" s="574" t="s">
        <v>14048</v>
      </c>
      <c r="R4094" s="574"/>
      <c r="S4094" s="574" t="s">
        <v>14042</v>
      </c>
      <c r="T4094" s="574" t="s">
        <v>14024</v>
      </c>
      <c r="U4094" s="574" t="s">
        <v>14049</v>
      </c>
      <c r="V4094" s="574"/>
      <c r="W4094" s="575" t="s">
        <v>14050</v>
      </c>
      <c r="X4094" s="575"/>
      <c r="Y4094" s="575" t="s">
        <v>14045</v>
      </c>
      <c r="Z4094" s="579" t="s">
        <v>14051</v>
      </c>
      <c r="AA4094" s="580" t="s">
        <v>14052</v>
      </c>
    </row>
    <row r="4095" spans="2:31" s="563" customFormat="1">
      <c r="B4095" s="605">
        <v>7</v>
      </c>
      <c r="C4095" s="606" t="s">
        <v>120</v>
      </c>
      <c r="D4095" s="607" t="s">
        <v>16</v>
      </c>
      <c r="E4095" s="607" t="s">
        <v>46</v>
      </c>
      <c r="F4095" s="573"/>
      <c r="G4095" s="607" t="s">
        <v>42</v>
      </c>
      <c r="H4095" s="607" t="s">
        <v>41</v>
      </c>
      <c r="I4095" s="607" t="s">
        <v>40</v>
      </c>
      <c r="J4095" s="607" t="s">
        <v>87</v>
      </c>
      <c r="K4095" s="607" t="s">
        <v>106</v>
      </c>
      <c r="L4095" s="608">
        <v>0.5</v>
      </c>
      <c r="M4095" s="609">
        <v>0.48000000000000009</v>
      </c>
      <c r="N4095" s="610">
        <v>14.400000000000002</v>
      </c>
      <c r="O4095" s="573"/>
      <c r="P4095" s="573"/>
      <c r="Q4095" s="574" t="s">
        <v>14041</v>
      </c>
      <c r="R4095" s="574"/>
      <c r="S4095" s="574" t="s">
        <v>14053</v>
      </c>
      <c r="T4095" s="574" t="s">
        <v>14024</v>
      </c>
      <c r="U4095" s="574" t="s">
        <v>14054</v>
      </c>
      <c r="V4095" s="574"/>
      <c r="W4095" s="575" t="s">
        <v>14044</v>
      </c>
      <c r="X4095" s="575"/>
      <c r="Y4095" s="575" t="s">
        <v>14055</v>
      </c>
      <c r="Z4095" s="579" t="s">
        <v>14056</v>
      </c>
      <c r="AA4095" s="580" t="s">
        <v>14047</v>
      </c>
    </row>
    <row r="4096" spans="2:31" s="563" customFormat="1">
      <c r="B4096" s="605">
        <v>8</v>
      </c>
      <c r="C4096" s="606" t="s">
        <v>120</v>
      </c>
      <c r="D4096" s="607" t="s">
        <v>16</v>
      </c>
      <c r="E4096" s="607" t="s">
        <v>46</v>
      </c>
      <c r="F4096" s="573"/>
      <c r="G4096" s="607" t="s">
        <v>42</v>
      </c>
      <c r="H4096" s="607" t="s">
        <v>41</v>
      </c>
      <c r="I4096" s="607" t="s">
        <v>40</v>
      </c>
      <c r="J4096" s="607" t="s">
        <v>87</v>
      </c>
      <c r="K4096" s="607" t="s">
        <v>104</v>
      </c>
      <c r="L4096" s="608">
        <v>0.5</v>
      </c>
      <c r="M4096" s="609">
        <v>0.48000000000000009</v>
      </c>
      <c r="N4096" s="610">
        <v>14.400000000000002</v>
      </c>
      <c r="O4096" s="573"/>
      <c r="P4096" s="573"/>
      <c r="Q4096" s="574" t="s">
        <v>14048</v>
      </c>
      <c r="R4096" s="574"/>
      <c r="S4096" s="574" t="s">
        <v>14053</v>
      </c>
      <c r="T4096" s="574" t="s">
        <v>14024</v>
      </c>
      <c r="U4096" s="574" t="s">
        <v>14057</v>
      </c>
      <c r="V4096" s="574"/>
      <c r="W4096" s="575" t="s">
        <v>14050</v>
      </c>
      <c r="X4096" s="575"/>
      <c r="Y4096" s="576" t="s">
        <v>14055</v>
      </c>
      <c r="Z4096" s="577" t="s">
        <v>14058</v>
      </c>
      <c r="AA4096" s="580" t="s">
        <v>14052</v>
      </c>
    </row>
    <row r="4097" spans="2:27" s="563" customFormat="1">
      <c r="B4097" s="605">
        <v>9</v>
      </c>
      <c r="C4097" s="606" t="s">
        <v>120</v>
      </c>
      <c r="D4097" s="607" t="s">
        <v>16</v>
      </c>
      <c r="E4097" s="607" t="s">
        <v>46</v>
      </c>
      <c r="F4097" s="573"/>
      <c r="G4097" s="607" t="s">
        <v>42</v>
      </c>
      <c r="H4097" s="607" t="s">
        <v>41</v>
      </c>
      <c r="I4097" s="607" t="s">
        <v>40</v>
      </c>
      <c r="J4097" s="607" t="s">
        <v>83</v>
      </c>
      <c r="K4097" s="607" t="s">
        <v>81</v>
      </c>
      <c r="L4097" s="608">
        <v>1</v>
      </c>
      <c r="M4097" s="609">
        <v>0.72</v>
      </c>
      <c r="N4097" s="610">
        <v>1.44</v>
      </c>
      <c r="O4097" s="573"/>
      <c r="P4097" s="573"/>
      <c r="Q4097" s="574" t="s">
        <v>14059</v>
      </c>
      <c r="R4097" s="574"/>
      <c r="S4097" s="574" t="s">
        <v>14060</v>
      </c>
      <c r="T4097" s="574" t="s">
        <v>14024</v>
      </c>
      <c r="U4097" s="574" t="s">
        <v>14061</v>
      </c>
      <c r="V4097" s="574"/>
      <c r="W4097" s="575" t="s">
        <v>14062</v>
      </c>
      <c r="X4097" s="575"/>
      <c r="Y4097" s="576" t="s">
        <v>14063</v>
      </c>
      <c r="Z4097" s="577" t="s">
        <v>14064</v>
      </c>
      <c r="AA4097" s="580" t="s">
        <v>14065</v>
      </c>
    </row>
    <row r="4098" spans="2:27" s="563" customFormat="1">
      <c r="B4098" s="605">
        <v>10</v>
      </c>
      <c r="C4098" s="606" t="s">
        <v>120</v>
      </c>
      <c r="D4098" s="607" t="s">
        <v>16</v>
      </c>
      <c r="E4098" s="607" t="s">
        <v>46</v>
      </c>
      <c r="F4098" s="573"/>
      <c r="G4098" s="607" t="s">
        <v>42</v>
      </c>
      <c r="H4098" s="607" t="s">
        <v>41</v>
      </c>
      <c r="I4098" s="607" t="s">
        <v>40</v>
      </c>
      <c r="J4098" s="607" t="s">
        <v>77</v>
      </c>
      <c r="K4098" s="607" t="s">
        <v>310</v>
      </c>
      <c r="L4098" s="608">
        <v>0.5</v>
      </c>
      <c r="M4098" s="609">
        <v>0.32</v>
      </c>
      <c r="N4098" s="610">
        <v>5.76</v>
      </c>
      <c r="O4098" s="573"/>
      <c r="P4098" s="573"/>
      <c r="Q4098" s="574" t="s">
        <v>14066</v>
      </c>
      <c r="R4098" s="574"/>
      <c r="S4098" s="574" t="s">
        <v>14067</v>
      </c>
      <c r="T4098" s="574" t="s">
        <v>14024</v>
      </c>
      <c r="U4098" s="574" t="s">
        <v>14068</v>
      </c>
      <c r="V4098" s="574"/>
      <c r="W4098" s="575" t="s">
        <v>14069</v>
      </c>
      <c r="X4098" s="575"/>
      <c r="Y4098" s="575" t="s">
        <v>14070</v>
      </c>
      <c r="Z4098" s="579" t="s">
        <v>14071</v>
      </c>
      <c r="AA4098" s="580" t="s">
        <v>14072</v>
      </c>
    </row>
    <row r="4099" spans="2:27" s="563" customFormat="1">
      <c r="B4099" s="605">
        <v>11</v>
      </c>
      <c r="C4099" s="606" t="s">
        <v>120</v>
      </c>
      <c r="D4099" s="607" t="s">
        <v>16</v>
      </c>
      <c r="E4099" s="607" t="s">
        <v>46</v>
      </c>
      <c r="F4099" s="573"/>
      <c r="G4099" s="607" t="s">
        <v>42</v>
      </c>
      <c r="H4099" s="607" t="s">
        <v>41</v>
      </c>
      <c r="I4099" s="607" t="s">
        <v>40</v>
      </c>
      <c r="J4099" s="607" t="s">
        <v>77</v>
      </c>
      <c r="K4099" s="607" t="s">
        <v>111</v>
      </c>
      <c r="L4099" s="608">
        <v>0.5</v>
      </c>
      <c r="M4099" s="609">
        <v>0.32</v>
      </c>
      <c r="N4099" s="610">
        <v>5.76</v>
      </c>
      <c r="O4099" s="573"/>
      <c r="P4099" s="573"/>
      <c r="Q4099" s="574" t="s">
        <v>14022</v>
      </c>
      <c r="R4099" s="574"/>
      <c r="S4099" s="574" t="s">
        <v>14067</v>
      </c>
      <c r="T4099" s="574" t="s">
        <v>14024</v>
      </c>
      <c r="U4099" s="574" t="s">
        <v>14073</v>
      </c>
      <c r="V4099" s="574"/>
      <c r="W4099" s="575" t="s">
        <v>14026</v>
      </c>
      <c r="X4099" s="575"/>
      <c r="Y4099" s="575" t="s">
        <v>14070</v>
      </c>
      <c r="Z4099" s="579" t="s">
        <v>14074</v>
      </c>
      <c r="AA4099" s="578" t="s">
        <v>14029</v>
      </c>
    </row>
    <row r="4100" spans="2:27" s="563" customFormat="1">
      <c r="B4100" s="605">
        <v>12</v>
      </c>
      <c r="C4100" s="606" t="s">
        <v>120</v>
      </c>
      <c r="D4100" s="607" t="s">
        <v>16</v>
      </c>
      <c r="E4100" s="607" t="s">
        <v>46</v>
      </c>
      <c r="F4100" s="573"/>
      <c r="G4100" s="607" t="s">
        <v>42</v>
      </c>
      <c r="H4100" s="607" t="s">
        <v>41</v>
      </c>
      <c r="I4100" s="607" t="s">
        <v>40</v>
      </c>
      <c r="J4100" s="607" t="s">
        <v>76</v>
      </c>
      <c r="K4100" s="607" t="s">
        <v>106</v>
      </c>
      <c r="L4100" s="608">
        <v>0.5</v>
      </c>
      <c r="M4100" s="609">
        <v>0.24</v>
      </c>
      <c r="N4100" s="610">
        <v>4.32</v>
      </c>
      <c r="O4100" s="573"/>
      <c r="P4100" s="573"/>
      <c r="Q4100" s="574" t="s">
        <v>14041</v>
      </c>
      <c r="R4100" s="574"/>
      <c r="S4100" s="574" t="s">
        <v>14075</v>
      </c>
      <c r="T4100" s="574" t="s">
        <v>14024</v>
      </c>
      <c r="U4100" s="574" t="s">
        <v>14076</v>
      </c>
      <c r="V4100" s="574"/>
      <c r="W4100" s="575" t="s">
        <v>14044</v>
      </c>
      <c r="X4100" s="575"/>
      <c r="Y4100" s="575" t="s">
        <v>14077</v>
      </c>
      <c r="Z4100" s="579" t="s">
        <v>14078</v>
      </c>
      <c r="AA4100" s="580" t="s">
        <v>14047</v>
      </c>
    </row>
    <row r="4101" spans="2:27" s="563" customFormat="1">
      <c r="B4101" s="605">
        <v>13</v>
      </c>
      <c r="C4101" s="606" t="s">
        <v>120</v>
      </c>
      <c r="D4101" s="607" t="s">
        <v>16</v>
      </c>
      <c r="E4101" s="607" t="s">
        <v>46</v>
      </c>
      <c r="F4101" s="573"/>
      <c r="G4101" s="607" t="s">
        <v>42</v>
      </c>
      <c r="H4101" s="607" t="s">
        <v>41</v>
      </c>
      <c r="I4101" s="607" t="s">
        <v>40</v>
      </c>
      <c r="J4101" s="607" t="s">
        <v>76</v>
      </c>
      <c r="K4101" s="607" t="s">
        <v>104</v>
      </c>
      <c r="L4101" s="608">
        <v>0.5</v>
      </c>
      <c r="M4101" s="609">
        <v>0.24</v>
      </c>
      <c r="N4101" s="610">
        <v>4.32</v>
      </c>
      <c r="O4101" s="573"/>
      <c r="P4101" s="573"/>
      <c r="Q4101" s="574" t="s">
        <v>14048</v>
      </c>
      <c r="R4101" s="574"/>
      <c r="S4101" s="574" t="s">
        <v>14075</v>
      </c>
      <c r="T4101" s="574" t="s">
        <v>14024</v>
      </c>
      <c r="U4101" s="574" t="s">
        <v>14079</v>
      </c>
      <c r="V4101" s="574"/>
      <c r="W4101" s="575" t="s">
        <v>14050</v>
      </c>
      <c r="X4101" s="575"/>
      <c r="Y4101" s="575" t="s">
        <v>14077</v>
      </c>
      <c r="Z4101" s="579" t="s">
        <v>14080</v>
      </c>
      <c r="AA4101" s="580" t="s">
        <v>14052</v>
      </c>
    </row>
    <row r="4102" spans="2:27" s="563" customFormat="1">
      <c r="B4102" s="605">
        <v>14</v>
      </c>
      <c r="C4102" s="606" t="s">
        <v>120</v>
      </c>
      <c r="D4102" s="607" t="s">
        <v>16</v>
      </c>
      <c r="E4102" s="607" t="s">
        <v>46</v>
      </c>
      <c r="F4102" s="573"/>
      <c r="G4102" s="607" t="s">
        <v>42</v>
      </c>
      <c r="H4102" s="607" t="s">
        <v>41</v>
      </c>
      <c r="I4102" s="607" t="s">
        <v>40</v>
      </c>
      <c r="J4102" s="607" t="s">
        <v>74</v>
      </c>
      <c r="K4102" s="607" t="s">
        <v>106</v>
      </c>
      <c r="L4102" s="608">
        <v>0.5</v>
      </c>
      <c r="M4102" s="609">
        <v>0.23999999999999996</v>
      </c>
      <c r="N4102" s="610">
        <v>21.599999999999998</v>
      </c>
      <c r="O4102" s="573"/>
      <c r="P4102" s="573"/>
      <c r="Q4102" s="574" t="s">
        <v>14041</v>
      </c>
      <c r="R4102" s="574"/>
      <c r="S4102" s="574" t="s">
        <v>14081</v>
      </c>
      <c r="T4102" s="574" t="s">
        <v>14024</v>
      </c>
      <c r="U4102" s="574" t="s">
        <v>14082</v>
      </c>
      <c r="V4102" s="574"/>
      <c r="W4102" s="575" t="s">
        <v>14044</v>
      </c>
      <c r="X4102" s="575"/>
      <c r="Y4102" s="575" t="s">
        <v>14083</v>
      </c>
      <c r="Z4102" s="579" t="s">
        <v>14084</v>
      </c>
      <c r="AA4102" s="578" t="s">
        <v>14047</v>
      </c>
    </row>
    <row r="4103" spans="2:27" s="563" customFormat="1">
      <c r="B4103" s="605">
        <v>15</v>
      </c>
      <c r="C4103" s="606" t="s">
        <v>120</v>
      </c>
      <c r="D4103" s="607" t="s">
        <v>16</v>
      </c>
      <c r="E4103" s="607" t="s">
        <v>46</v>
      </c>
      <c r="F4103" s="573"/>
      <c r="G4103" s="607" t="s">
        <v>42</v>
      </c>
      <c r="H4103" s="607" t="s">
        <v>41</v>
      </c>
      <c r="I4103" s="607" t="s">
        <v>40</v>
      </c>
      <c r="J4103" s="607" t="s">
        <v>74</v>
      </c>
      <c r="K4103" s="607" t="s">
        <v>104</v>
      </c>
      <c r="L4103" s="608">
        <v>0.5</v>
      </c>
      <c r="M4103" s="609">
        <v>0.23999999999999996</v>
      </c>
      <c r="N4103" s="610">
        <v>21.599999999999998</v>
      </c>
      <c r="O4103" s="573"/>
      <c r="P4103" s="573"/>
      <c r="Q4103" s="574" t="s">
        <v>14048</v>
      </c>
      <c r="R4103" s="574"/>
      <c r="S4103" s="574" t="s">
        <v>14081</v>
      </c>
      <c r="T4103" s="574" t="s">
        <v>14024</v>
      </c>
      <c r="U4103" s="574" t="s">
        <v>14085</v>
      </c>
      <c r="V4103" s="574"/>
      <c r="W4103" s="575" t="s">
        <v>14050</v>
      </c>
      <c r="X4103" s="575"/>
      <c r="Y4103" s="575" t="s">
        <v>14083</v>
      </c>
      <c r="Z4103" s="579" t="s">
        <v>14086</v>
      </c>
      <c r="AA4103" s="580" t="s">
        <v>14052</v>
      </c>
    </row>
    <row r="4104" spans="2:27" s="563" customFormat="1">
      <c r="B4104" s="605">
        <v>16</v>
      </c>
      <c r="C4104" s="606" t="s">
        <v>120</v>
      </c>
      <c r="D4104" s="607" t="s">
        <v>16</v>
      </c>
      <c r="E4104" s="607" t="s">
        <v>46</v>
      </c>
      <c r="F4104" s="573"/>
      <c r="G4104" s="607" t="s">
        <v>42</v>
      </c>
      <c r="H4104" s="607" t="s">
        <v>41</v>
      </c>
      <c r="I4104" s="607" t="s">
        <v>40</v>
      </c>
      <c r="J4104" s="607" t="s">
        <v>67</v>
      </c>
      <c r="K4104" s="607" t="s">
        <v>81</v>
      </c>
      <c r="L4104" s="608">
        <v>1</v>
      </c>
      <c r="M4104" s="609">
        <v>0.57599999999999996</v>
      </c>
      <c r="N4104" s="610">
        <v>1.1519999999999999</v>
      </c>
      <c r="O4104" s="573"/>
      <c r="P4104" s="573"/>
      <c r="Q4104" s="574" t="s">
        <v>14059</v>
      </c>
      <c r="R4104" s="574"/>
      <c r="S4104" s="574" t="s">
        <v>14087</v>
      </c>
      <c r="T4104" s="574" t="s">
        <v>14024</v>
      </c>
      <c r="U4104" s="574" t="s">
        <v>14088</v>
      </c>
      <c r="V4104" s="574"/>
      <c r="W4104" s="575" t="s">
        <v>14062</v>
      </c>
      <c r="X4104" s="575"/>
      <c r="Y4104" s="575" t="s">
        <v>14089</v>
      </c>
      <c r="Z4104" s="579" t="s">
        <v>14090</v>
      </c>
      <c r="AA4104" s="580" t="s">
        <v>14065</v>
      </c>
    </row>
    <row r="4105" spans="2:27" s="563" customFormat="1">
      <c r="B4105" s="605">
        <v>17</v>
      </c>
      <c r="C4105" s="606" t="s">
        <v>120</v>
      </c>
      <c r="D4105" s="607" t="s">
        <v>16</v>
      </c>
      <c r="E4105" s="607" t="s">
        <v>46</v>
      </c>
      <c r="F4105" s="573"/>
      <c r="G4105" s="607" t="s">
        <v>42</v>
      </c>
      <c r="H4105" s="607" t="s">
        <v>41</v>
      </c>
      <c r="I4105" s="607" t="s">
        <v>40</v>
      </c>
      <c r="J4105" s="607" t="s">
        <v>66</v>
      </c>
      <c r="K4105" s="607" t="s">
        <v>310</v>
      </c>
      <c r="L4105" s="608">
        <v>1</v>
      </c>
      <c r="M4105" s="609">
        <v>0.64</v>
      </c>
      <c r="N4105" s="610">
        <v>11.52</v>
      </c>
      <c r="O4105" s="573"/>
      <c r="P4105" s="573"/>
      <c r="Q4105" s="574" t="s">
        <v>14066</v>
      </c>
      <c r="R4105" s="574"/>
      <c r="S4105" s="574" t="s">
        <v>14091</v>
      </c>
      <c r="T4105" s="574" t="s">
        <v>14024</v>
      </c>
      <c r="U4105" s="574" t="s">
        <v>14092</v>
      </c>
      <c r="V4105" s="574"/>
      <c r="W4105" s="575" t="s">
        <v>14069</v>
      </c>
      <c r="X4105" s="575"/>
      <c r="Y4105" s="575" t="s">
        <v>14093</v>
      </c>
      <c r="Z4105" s="579" t="s">
        <v>14094</v>
      </c>
      <c r="AA4105" s="580" t="s">
        <v>14072</v>
      </c>
    </row>
    <row r="4106" spans="2:27" s="563" customFormat="1">
      <c r="B4106" s="605">
        <v>18</v>
      </c>
      <c r="C4106" s="606" t="s">
        <v>120</v>
      </c>
      <c r="D4106" s="607" t="s">
        <v>85</v>
      </c>
      <c r="E4106" s="607" t="s">
        <v>46</v>
      </c>
      <c r="F4106" s="573"/>
      <c r="G4106" s="607" t="s">
        <v>42</v>
      </c>
      <c r="H4106" s="607" t="s">
        <v>41</v>
      </c>
      <c r="I4106" s="607" t="s">
        <v>40</v>
      </c>
      <c r="J4106" s="607" t="s">
        <v>116</v>
      </c>
      <c r="K4106" s="607" t="s">
        <v>111</v>
      </c>
      <c r="L4106" s="608">
        <v>0.5</v>
      </c>
      <c r="M4106" s="609">
        <v>4.3787231999999988E-2</v>
      </c>
      <c r="N4106" s="610">
        <v>0.43787231999999987</v>
      </c>
      <c r="O4106" s="573"/>
      <c r="P4106" s="573"/>
      <c r="Q4106" s="574" t="s">
        <v>14022</v>
      </c>
      <c r="R4106" s="574"/>
      <c r="S4106" s="574" t="s">
        <v>14023</v>
      </c>
      <c r="T4106" s="574" t="s">
        <v>14095</v>
      </c>
      <c r="U4106" s="574" t="s">
        <v>14025</v>
      </c>
      <c r="V4106" s="574"/>
      <c r="W4106" s="575" t="s">
        <v>14096</v>
      </c>
      <c r="X4106" s="575"/>
      <c r="Y4106" s="575" t="s">
        <v>14097</v>
      </c>
      <c r="Z4106" s="579" t="s">
        <v>14098</v>
      </c>
      <c r="AA4106" s="580" t="s">
        <v>14099</v>
      </c>
    </row>
    <row r="4107" spans="2:27" s="563" customFormat="1">
      <c r="B4107" s="605">
        <v>19</v>
      </c>
      <c r="C4107" s="606" t="s">
        <v>120</v>
      </c>
      <c r="D4107" s="607" t="s">
        <v>85</v>
      </c>
      <c r="E4107" s="607" t="s">
        <v>46</v>
      </c>
      <c r="F4107" s="573"/>
      <c r="G4107" s="607" t="s">
        <v>42</v>
      </c>
      <c r="H4107" s="607" t="s">
        <v>41</v>
      </c>
      <c r="I4107" s="607" t="s">
        <v>40</v>
      </c>
      <c r="J4107" s="607" t="s">
        <v>116</v>
      </c>
      <c r="K4107" s="607" t="s">
        <v>90</v>
      </c>
      <c r="L4107" s="608">
        <v>0.5</v>
      </c>
      <c r="M4107" s="609">
        <v>4.3787231999999988E-2</v>
      </c>
      <c r="N4107" s="610">
        <v>0.43787231999999987</v>
      </c>
      <c r="O4107" s="573"/>
      <c r="P4107" s="573"/>
      <c r="Q4107" s="574" t="s">
        <v>14030</v>
      </c>
      <c r="R4107" s="574"/>
      <c r="S4107" s="574" t="s">
        <v>14023</v>
      </c>
      <c r="T4107" s="574" t="s">
        <v>14095</v>
      </c>
      <c r="U4107" s="574" t="s">
        <v>14031</v>
      </c>
      <c r="V4107" s="574"/>
      <c r="W4107" s="575" t="s">
        <v>14100</v>
      </c>
      <c r="X4107" s="575"/>
      <c r="Y4107" s="575" t="s">
        <v>14097</v>
      </c>
      <c r="Z4107" s="579" t="s">
        <v>14101</v>
      </c>
      <c r="AA4107" s="578" t="s">
        <v>14102</v>
      </c>
    </row>
    <row r="4108" spans="2:27" s="563" customFormat="1">
      <c r="B4108" s="605">
        <v>20</v>
      </c>
      <c r="C4108" s="606" t="s">
        <v>120</v>
      </c>
      <c r="D4108" s="607" t="s">
        <v>85</v>
      </c>
      <c r="E4108" s="607" t="s">
        <v>46</v>
      </c>
      <c r="F4108" s="573"/>
      <c r="G4108" s="607" t="s">
        <v>42</v>
      </c>
      <c r="H4108" s="607" t="s">
        <v>41</v>
      </c>
      <c r="I4108" s="607" t="s">
        <v>40</v>
      </c>
      <c r="J4108" s="607" t="s">
        <v>109</v>
      </c>
      <c r="K4108" s="607" t="s">
        <v>111</v>
      </c>
      <c r="L4108" s="608">
        <v>0.5</v>
      </c>
      <c r="M4108" s="609">
        <v>0.48652479999999998</v>
      </c>
      <c r="N4108" s="610">
        <v>8.7574463999999992</v>
      </c>
      <c r="O4108" s="573"/>
      <c r="P4108" s="573"/>
      <c r="Q4108" s="574" t="s">
        <v>14022</v>
      </c>
      <c r="R4108" s="574"/>
      <c r="S4108" s="574" t="s">
        <v>14035</v>
      </c>
      <c r="T4108" s="574" t="s">
        <v>14095</v>
      </c>
      <c r="U4108" s="574" t="s">
        <v>14036</v>
      </c>
      <c r="V4108" s="574"/>
      <c r="W4108" s="575" t="s">
        <v>14096</v>
      </c>
      <c r="X4108" s="575"/>
      <c r="Y4108" s="575" t="s">
        <v>14103</v>
      </c>
      <c r="Z4108" s="579" t="s">
        <v>14104</v>
      </c>
      <c r="AA4108" s="580" t="s">
        <v>14099</v>
      </c>
    </row>
    <row r="4109" spans="2:27" s="563" customFormat="1">
      <c r="B4109" s="605">
        <v>21</v>
      </c>
      <c r="C4109" s="606" t="s">
        <v>120</v>
      </c>
      <c r="D4109" s="607" t="s">
        <v>85</v>
      </c>
      <c r="E4109" s="607" t="s">
        <v>46</v>
      </c>
      <c r="F4109" s="573"/>
      <c r="G4109" s="607" t="s">
        <v>42</v>
      </c>
      <c r="H4109" s="607" t="s">
        <v>41</v>
      </c>
      <c r="I4109" s="607" t="s">
        <v>40</v>
      </c>
      <c r="J4109" s="607" t="s">
        <v>109</v>
      </c>
      <c r="K4109" s="607" t="s">
        <v>90</v>
      </c>
      <c r="L4109" s="608">
        <v>0.5</v>
      </c>
      <c r="M4109" s="609">
        <v>0.48652479999999998</v>
      </c>
      <c r="N4109" s="610">
        <v>8.7574463999999992</v>
      </c>
      <c r="O4109" s="573"/>
      <c r="P4109" s="573"/>
      <c r="Q4109" s="574" t="s">
        <v>14030</v>
      </c>
      <c r="R4109" s="574"/>
      <c r="S4109" s="574" t="s">
        <v>14035</v>
      </c>
      <c r="T4109" s="574" t="s">
        <v>14095</v>
      </c>
      <c r="U4109" s="574" t="s">
        <v>14039</v>
      </c>
      <c r="V4109" s="574"/>
      <c r="W4109" s="575" t="s">
        <v>14100</v>
      </c>
      <c r="X4109" s="575"/>
      <c r="Y4109" s="575" t="s">
        <v>14103</v>
      </c>
      <c r="Z4109" s="579" t="s">
        <v>14105</v>
      </c>
      <c r="AA4109" s="580" t="s">
        <v>14102</v>
      </c>
    </row>
    <row r="4110" spans="2:27" s="563" customFormat="1">
      <c r="B4110" s="605">
        <v>22</v>
      </c>
      <c r="C4110" s="606" t="s">
        <v>120</v>
      </c>
      <c r="D4110" s="607" t="s">
        <v>85</v>
      </c>
      <c r="E4110" s="607" t="s">
        <v>46</v>
      </c>
      <c r="F4110" s="573"/>
      <c r="G4110" s="607" t="s">
        <v>42</v>
      </c>
      <c r="H4110" s="607" t="s">
        <v>41</v>
      </c>
      <c r="I4110" s="607" t="s">
        <v>40</v>
      </c>
      <c r="J4110" s="607" t="s">
        <v>71</v>
      </c>
      <c r="K4110" s="607" t="s">
        <v>106</v>
      </c>
      <c r="L4110" s="608">
        <v>0.5</v>
      </c>
      <c r="M4110" s="609">
        <v>1.3136169600000001</v>
      </c>
      <c r="N4110" s="610">
        <v>39.408508799999993</v>
      </c>
      <c r="O4110" s="573"/>
      <c r="P4110" s="573"/>
      <c r="Q4110" s="574" t="s">
        <v>14041</v>
      </c>
      <c r="R4110" s="574"/>
      <c r="S4110" s="574" t="s">
        <v>14042</v>
      </c>
      <c r="T4110" s="574" t="s">
        <v>14095</v>
      </c>
      <c r="U4110" s="574" t="s">
        <v>14043</v>
      </c>
      <c r="V4110" s="574"/>
      <c r="W4110" s="575" t="s">
        <v>14106</v>
      </c>
      <c r="X4110" s="575"/>
      <c r="Y4110" s="575" t="s">
        <v>14107</v>
      </c>
      <c r="Z4110" s="579" t="s">
        <v>14108</v>
      </c>
      <c r="AA4110" s="580" t="s">
        <v>14109</v>
      </c>
    </row>
    <row r="4111" spans="2:27" s="563" customFormat="1">
      <c r="B4111" s="605">
        <v>23</v>
      </c>
      <c r="C4111" s="606" t="s">
        <v>120</v>
      </c>
      <c r="D4111" s="607" t="s">
        <v>85</v>
      </c>
      <c r="E4111" s="607" t="s">
        <v>46</v>
      </c>
      <c r="F4111" s="573"/>
      <c r="G4111" s="607" t="s">
        <v>42</v>
      </c>
      <c r="H4111" s="607" t="s">
        <v>41</v>
      </c>
      <c r="I4111" s="607" t="s">
        <v>40</v>
      </c>
      <c r="J4111" s="607" t="s">
        <v>71</v>
      </c>
      <c r="K4111" s="607" t="s">
        <v>104</v>
      </c>
      <c r="L4111" s="608">
        <v>0.5</v>
      </c>
      <c r="M4111" s="609">
        <v>1.3136169600000001</v>
      </c>
      <c r="N4111" s="610">
        <v>39.408508799999993</v>
      </c>
      <c r="O4111" s="573"/>
      <c r="P4111" s="573"/>
      <c r="Q4111" s="574" t="s">
        <v>14048</v>
      </c>
      <c r="R4111" s="574"/>
      <c r="S4111" s="574" t="s">
        <v>14042</v>
      </c>
      <c r="T4111" s="574" t="s">
        <v>14095</v>
      </c>
      <c r="U4111" s="574" t="s">
        <v>14049</v>
      </c>
      <c r="V4111" s="574"/>
      <c r="W4111" s="575" t="s">
        <v>14110</v>
      </c>
      <c r="X4111" s="575"/>
      <c r="Y4111" s="575" t="s">
        <v>14107</v>
      </c>
      <c r="Z4111" s="579" t="s">
        <v>14111</v>
      </c>
      <c r="AA4111" s="578" t="s">
        <v>14112</v>
      </c>
    </row>
    <row r="4112" spans="2:27" s="563" customFormat="1">
      <c r="B4112" s="605">
        <v>24</v>
      </c>
      <c r="C4112" s="606" t="s">
        <v>120</v>
      </c>
      <c r="D4112" s="607" t="s">
        <v>85</v>
      </c>
      <c r="E4112" s="607" t="s">
        <v>46</v>
      </c>
      <c r="F4112" s="573"/>
      <c r="G4112" s="607" t="s">
        <v>42</v>
      </c>
      <c r="H4112" s="607" t="s">
        <v>41</v>
      </c>
      <c r="I4112" s="607" t="s">
        <v>40</v>
      </c>
      <c r="J4112" s="607" t="s">
        <v>87</v>
      </c>
      <c r="K4112" s="607" t="s">
        <v>106</v>
      </c>
      <c r="L4112" s="608">
        <v>0.5</v>
      </c>
      <c r="M4112" s="609">
        <v>1.4595743999999999</v>
      </c>
      <c r="N4112" s="610">
        <v>43.787231999999996</v>
      </c>
      <c r="O4112" s="573"/>
      <c r="P4112" s="573"/>
      <c r="Q4112" s="574" t="s">
        <v>14041</v>
      </c>
      <c r="R4112" s="574"/>
      <c r="S4112" s="574" t="s">
        <v>14053</v>
      </c>
      <c r="T4112" s="574" t="s">
        <v>14095</v>
      </c>
      <c r="U4112" s="574" t="s">
        <v>14054</v>
      </c>
      <c r="V4112" s="574"/>
      <c r="W4112" s="575" t="s">
        <v>14106</v>
      </c>
      <c r="X4112" s="575"/>
      <c r="Y4112" s="576" t="s">
        <v>14113</v>
      </c>
      <c r="Z4112" s="577" t="s">
        <v>14114</v>
      </c>
      <c r="AA4112" s="580" t="s">
        <v>14109</v>
      </c>
    </row>
    <row r="4113" spans="2:27" s="563" customFormat="1">
      <c r="B4113" s="605">
        <v>25</v>
      </c>
      <c r="C4113" s="606" t="s">
        <v>120</v>
      </c>
      <c r="D4113" s="607" t="s">
        <v>85</v>
      </c>
      <c r="E4113" s="607" t="s">
        <v>46</v>
      </c>
      <c r="F4113" s="573"/>
      <c r="G4113" s="607" t="s">
        <v>42</v>
      </c>
      <c r="H4113" s="607" t="s">
        <v>41</v>
      </c>
      <c r="I4113" s="607" t="s">
        <v>40</v>
      </c>
      <c r="J4113" s="607" t="s">
        <v>87</v>
      </c>
      <c r="K4113" s="607" t="s">
        <v>104</v>
      </c>
      <c r="L4113" s="608">
        <v>0.5</v>
      </c>
      <c r="M4113" s="609">
        <v>1.4595743999999999</v>
      </c>
      <c r="N4113" s="610">
        <v>43.787231999999996</v>
      </c>
      <c r="O4113" s="573"/>
      <c r="P4113" s="573"/>
      <c r="Q4113" s="574" t="s">
        <v>14048</v>
      </c>
      <c r="R4113" s="574"/>
      <c r="S4113" s="574" t="s">
        <v>14053</v>
      </c>
      <c r="T4113" s="574" t="s">
        <v>14095</v>
      </c>
      <c r="U4113" s="574" t="s">
        <v>14057</v>
      </c>
      <c r="V4113" s="574"/>
      <c r="W4113" s="575" t="s">
        <v>14110</v>
      </c>
      <c r="X4113" s="575"/>
      <c r="Y4113" s="575" t="s">
        <v>14113</v>
      </c>
      <c r="Z4113" s="579" t="s">
        <v>14115</v>
      </c>
      <c r="AA4113" s="580" t="s">
        <v>14112</v>
      </c>
    </row>
    <row r="4114" spans="2:27" s="563" customFormat="1">
      <c r="B4114" s="605">
        <v>26</v>
      </c>
      <c r="C4114" s="606" t="s">
        <v>120</v>
      </c>
      <c r="D4114" s="607" t="s">
        <v>85</v>
      </c>
      <c r="E4114" s="607" t="s">
        <v>46</v>
      </c>
      <c r="F4114" s="573"/>
      <c r="G4114" s="607" t="s">
        <v>42</v>
      </c>
      <c r="H4114" s="607" t="s">
        <v>41</v>
      </c>
      <c r="I4114" s="607" t="s">
        <v>40</v>
      </c>
      <c r="J4114" s="607" t="s">
        <v>83</v>
      </c>
      <c r="K4114" s="607" t="s">
        <v>81</v>
      </c>
      <c r="L4114" s="608">
        <v>1</v>
      </c>
      <c r="M4114" s="609">
        <v>2.1893615999999998</v>
      </c>
      <c r="N4114" s="610">
        <v>4.3787231999999996</v>
      </c>
      <c r="O4114" s="573"/>
      <c r="P4114" s="573"/>
      <c r="Q4114" s="574" t="s">
        <v>14059</v>
      </c>
      <c r="R4114" s="574"/>
      <c r="S4114" s="574" t="s">
        <v>14060</v>
      </c>
      <c r="T4114" s="574" t="s">
        <v>14095</v>
      </c>
      <c r="U4114" s="574" t="s">
        <v>14061</v>
      </c>
      <c r="V4114" s="574"/>
      <c r="W4114" s="575" t="s">
        <v>14116</v>
      </c>
      <c r="X4114" s="575"/>
      <c r="Y4114" s="575" t="s">
        <v>14117</v>
      </c>
      <c r="Z4114" s="579" t="s">
        <v>14118</v>
      </c>
      <c r="AA4114" s="580" t="s">
        <v>14119</v>
      </c>
    </row>
    <row r="4115" spans="2:27" s="563" customFormat="1">
      <c r="B4115" s="605">
        <v>27</v>
      </c>
      <c r="C4115" s="606" t="s">
        <v>120</v>
      </c>
      <c r="D4115" s="607" t="s">
        <v>85</v>
      </c>
      <c r="E4115" s="607" t="s">
        <v>46</v>
      </c>
      <c r="F4115" s="573"/>
      <c r="G4115" s="607" t="s">
        <v>42</v>
      </c>
      <c r="H4115" s="607" t="s">
        <v>41</v>
      </c>
      <c r="I4115" s="607" t="s">
        <v>40</v>
      </c>
      <c r="J4115" s="607" t="s">
        <v>77</v>
      </c>
      <c r="K4115" s="607" t="s">
        <v>310</v>
      </c>
      <c r="L4115" s="608">
        <v>0.5</v>
      </c>
      <c r="M4115" s="609">
        <v>0.97304959999999996</v>
      </c>
      <c r="N4115" s="610">
        <v>17.514892799999998</v>
      </c>
      <c r="O4115" s="573"/>
      <c r="P4115" s="573"/>
      <c r="Q4115" s="574" t="s">
        <v>14066</v>
      </c>
      <c r="R4115" s="574"/>
      <c r="S4115" s="574" t="s">
        <v>14067</v>
      </c>
      <c r="T4115" s="574" t="s">
        <v>14095</v>
      </c>
      <c r="U4115" s="574" t="s">
        <v>14068</v>
      </c>
      <c r="V4115" s="574"/>
      <c r="W4115" s="575" t="s">
        <v>14120</v>
      </c>
      <c r="X4115" s="575"/>
      <c r="Y4115" s="575" t="s">
        <v>14121</v>
      </c>
      <c r="Z4115" s="579" t="s">
        <v>14122</v>
      </c>
      <c r="AA4115" s="580" t="s">
        <v>14123</v>
      </c>
    </row>
    <row r="4116" spans="2:27" s="563" customFormat="1">
      <c r="B4116" s="605">
        <v>28</v>
      </c>
      <c r="C4116" s="606" t="s">
        <v>120</v>
      </c>
      <c r="D4116" s="607" t="s">
        <v>85</v>
      </c>
      <c r="E4116" s="607" t="s">
        <v>46</v>
      </c>
      <c r="F4116" s="573"/>
      <c r="G4116" s="607" t="s">
        <v>42</v>
      </c>
      <c r="H4116" s="607" t="s">
        <v>41</v>
      </c>
      <c r="I4116" s="607" t="s">
        <v>40</v>
      </c>
      <c r="J4116" s="607" t="s">
        <v>77</v>
      </c>
      <c r="K4116" s="607" t="s">
        <v>111</v>
      </c>
      <c r="L4116" s="608">
        <v>0.5</v>
      </c>
      <c r="M4116" s="609">
        <v>0.97304959999999996</v>
      </c>
      <c r="N4116" s="610">
        <v>17.514892799999998</v>
      </c>
      <c r="O4116" s="573"/>
      <c r="P4116" s="573"/>
      <c r="Q4116" s="574" t="s">
        <v>14022</v>
      </c>
      <c r="R4116" s="574"/>
      <c r="S4116" s="574" t="s">
        <v>14067</v>
      </c>
      <c r="T4116" s="574" t="s">
        <v>14095</v>
      </c>
      <c r="U4116" s="574" t="s">
        <v>14073</v>
      </c>
      <c r="V4116" s="574"/>
      <c r="W4116" s="575" t="s">
        <v>14096</v>
      </c>
      <c r="X4116" s="575"/>
      <c r="Y4116" s="575" t="s">
        <v>14121</v>
      </c>
      <c r="Z4116" s="579" t="s">
        <v>14124</v>
      </c>
      <c r="AA4116" s="578" t="s">
        <v>14099</v>
      </c>
    </row>
    <row r="4117" spans="2:27" s="563" customFormat="1">
      <c r="B4117" s="605">
        <v>29</v>
      </c>
      <c r="C4117" s="606" t="s">
        <v>120</v>
      </c>
      <c r="D4117" s="607" t="s">
        <v>85</v>
      </c>
      <c r="E4117" s="607" t="s">
        <v>46</v>
      </c>
      <c r="F4117" s="573"/>
      <c r="G4117" s="607" t="s">
        <v>42</v>
      </c>
      <c r="H4117" s="607" t="s">
        <v>41</v>
      </c>
      <c r="I4117" s="607" t="s">
        <v>40</v>
      </c>
      <c r="J4117" s="607" t="s">
        <v>76</v>
      </c>
      <c r="K4117" s="607" t="s">
        <v>106</v>
      </c>
      <c r="L4117" s="608">
        <v>0.5</v>
      </c>
      <c r="M4117" s="609">
        <v>0.72978719999999997</v>
      </c>
      <c r="N4117" s="610">
        <v>13.136169599999999</v>
      </c>
      <c r="O4117" s="573"/>
      <c r="P4117" s="573"/>
      <c r="Q4117" s="574" t="s">
        <v>14041</v>
      </c>
      <c r="R4117" s="574"/>
      <c r="S4117" s="574" t="s">
        <v>14075</v>
      </c>
      <c r="T4117" s="574" t="s">
        <v>14095</v>
      </c>
      <c r="U4117" s="574" t="s">
        <v>14076</v>
      </c>
      <c r="V4117" s="574"/>
      <c r="W4117" s="575" t="s">
        <v>14106</v>
      </c>
      <c r="X4117" s="575"/>
      <c r="Y4117" s="575" t="s">
        <v>14125</v>
      </c>
      <c r="Z4117" s="579" t="s">
        <v>14126</v>
      </c>
      <c r="AA4117" s="578" t="s">
        <v>14109</v>
      </c>
    </row>
    <row r="4118" spans="2:27" s="563" customFormat="1">
      <c r="B4118" s="605">
        <v>30</v>
      </c>
      <c r="C4118" s="606" t="s">
        <v>120</v>
      </c>
      <c r="D4118" s="607" t="s">
        <v>85</v>
      </c>
      <c r="E4118" s="607" t="s">
        <v>46</v>
      </c>
      <c r="F4118" s="573"/>
      <c r="G4118" s="607" t="s">
        <v>42</v>
      </c>
      <c r="H4118" s="607" t="s">
        <v>41</v>
      </c>
      <c r="I4118" s="607" t="s">
        <v>40</v>
      </c>
      <c r="J4118" s="607" t="s">
        <v>76</v>
      </c>
      <c r="K4118" s="607" t="s">
        <v>104</v>
      </c>
      <c r="L4118" s="608">
        <v>0.5</v>
      </c>
      <c r="M4118" s="609">
        <v>0.72978719999999997</v>
      </c>
      <c r="N4118" s="610">
        <v>13.136169599999999</v>
      </c>
      <c r="O4118" s="573"/>
      <c r="P4118" s="573"/>
      <c r="Q4118" s="574" t="s">
        <v>14048</v>
      </c>
      <c r="R4118" s="574"/>
      <c r="S4118" s="574" t="s">
        <v>14075</v>
      </c>
      <c r="T4118" s="574" t="s">
        <v>14095</v>
      </c>
      <c r="U4118" s="574" t="s">
        <v>14079</v>
      </c>
      <c r="V4118" s="574"/>
      <c r="W4118" s="575" t="s">
        <v>14110</v>
      </c>
      <c r="X4118" s="575"/>
      <c r="Y4118" s="575" t="s">
        <v>14125</v>
      </c>
      <c r="Z4118" s="579" t="s">
        <v>14127</v>
      </c>
      <c r="AA4118" s="580" t="s">
        <v>14112</v>
      </c>
    </row>
    <row r="4119" spans="2:27" s="563" customFormat="1">
      <c r="B4119" s="605">
        <v>31</v>
      </c>
      <c r="C4119" s="606" t="s">
        <v>120</v>
      </c>
      <c r="D4119" s="607" t="s">
        <v>85</v>
      </c>
      <c r="E4119" s="607" t="s">
        <v>46</v>
      </c>
      <c r="F4119" s="573"/>
      <c r="G4119" s="607" t="s">
        <v>42</v>
      </c>
      <c r="H4119" s="607" t="s">
        <v>41</v>
      </c>
      <c r="I4119" s="607" t="s">
        <v>40</v>
      </c>
      <c r="J4119" s="607" t="s">
        <v>74</v>
      </c>
      <c r="K4119" s="607" t="s">
        <v>106</v>
      </c>
      <c r="L4119" s="608">
        <v>0.5</v>
      </c>
      <c r="M4119" s="609">
        <v>0.72978719999999986</v>
      </c>
      <c r="N4119" s="610">
        <v>65.680847999999983</v>
      </c>
      <c r="O4119" s="573"/>
      <c r="P4119" s="573"/>
      <c r="Q4119" s="574" t="s">
        <v>14041</v>
      </c>
      <c r="R4119" s="574"/>
      <c r="S4119" s="574" t="s">
        <v>14081</v>
      </c>
      <c r="T4119" s="574" t="s">
        <v>14095</v>
      </c>
      <c r="U4119" s="574" t="s">
        <v>14082</v>
      </c>
      <c r="V4119" s="574"/>
      <c r="W4119" s="575" t="s">
        <v>14106</v>
      </c>
      <c r="X4119" s="575"/>
      <c r="Y4119" s="575" t="s">
        <v>14128</v>
      </c>
      <c r="Z4119" s="579" t="s">
        <v>14129</v>
      </c>
      <c r="AA4119" s="580" t="s">
        <v>14109</v>
      </c>
    </row>
    <row r="4120" spans="2:27" s="563" customFormat="1">
      <c r="B4120" s="605">
        <v>32</v>
      </c>
      <c r="C4120" s="606" t="s">
        <v>120</v>
      </c>
      <c r="D4120" s="607" t="s">
        <v>85</v>
      </c>
      <c r="E4120" s="607" t="s">
        <v>46</v>
      </c>
      <c r="F4120" s="573"/>
      <c r="G4120" s="607" t="s">
        <v>42</v>
      </c>
      <c r="H4120" s="607" t="s">
        <v>41</v>
      </c>
      <c r="I4120" s="607" t="s">
        <v>40</v>
      </c>
      <c r="J4120" s="607" t="s">
        <v>74</v>
      </c>
      <c r="K4120" s="607" t="s">
        <v>104</v>
      </c>
      <c r="L4120" s="608">
        <v>0.5</v>
      </c>
      <c r="M4120" s="609">
        <v>0.72978719999999986</v>
      </c>
      <c r="N4120" s="610">
        <v>65.680847999999983</v>
      </c>
      <c r="O4120" s="573"/>
      <c r="P4120" s="573"/>
      <c r="Q4120" s="574" t="s">
        <v>14048</v>
      </c>
      <c r="R4120" s="574"/>
      <c r="S4120" s="574" t="s">
        <v>14081</v>
      </c>
      <c r="T4120" s="574" t="s">
        <v>14095</v>
      </c>
      <c r="U4120" s="574" t="s">
        <v>14085</v>
      </c>
      <c r="V4120" s="574"/>
      <c r="W4120" s="575" t="s">
        <v>14110</v>
      </c>
      <c r="X4120" s="575"/>
      <c r="Y4120" s="575" t="s">
        <v>14128</v>
      </c>
      <c r="Z4120" s="579" t="s">
        <v>14130</v>
      </c>
      <c r="AA4120" s="580" t="s">
        <v>14112</v>
      </c>
    </row>
    <row r="4121" spans="2:27" s="563" customFormat="1">
      <c r="B4121" s="605">
        <v>33</v>
      </c>
      <c r="C4121" s="606" t="s">
        <v>120</v>
      </c>
      <c r="D4121" s="607" t="s">
        <v>85</v>
      </c>
      <c r="E4121" s="607" t="s">
        <v>46</v>
      </c>
      <c r="F4121" s="573"/>
      <c r="G4121" s="607" t="s">
        <v>42</v>
      </c>
      <c r="H4121" s="607" t="s">
        <v>41</v>
      </c>
      <c r="I4121" s="607" t="s">
        <v>40</v>
      </c>
      <c r="J4121" s="607" t="s">
        <v>67</v>
      </c>
      <c r="K4121" s="607" t="s">
        <v>81</v>
      </c>
      <c r="L4121" s="608">
        <v>1</v>
      </c>
      <c r="M4121" s="609">
        <v>1.7514892799999997</v>
      </c>
      <c r="N4121" s="610">
        <v>3.5029785599999994</v>
      </c>
      <c r="O4121" s="573"/>
      <c r="P4121" s="573"/>
      <c r="Q4121" s="574" t="s">
        <v>14059</v>
      </c>
      <c r="R4121" s="574"/>
      <c r="S4121" s="574" t="s">
        <v>14087</v>
      </c>
      <c r="T4121" s="574" t="s">
        <v>14095</v>
      </c>
      <c r="U4121" s="574" t="s">
        <v>14088</v>
      </c>
      <c r="V4121" s="574"/>
      <c r="W4121" s="575" t="s">
        <v>14116</v>
      </c>
      <c r="X4121" s="575"/>
      <c r="Y4121" s="575" t="s">
        <v>14131</v>
      </c>
      <c r="Z4121" s="579" t="s">
        <v>14132</v>
      </c>
      <c r="AA4121" s="578" t="s">
        <v>14119</v>
      </c>
    </row>
    <row r="4122" spans="2:27" s="563" customFormat="1">
      <c r="B4122" s="605">
        <v>34</v>
      </c>
      <c r="C4122" s="606" t="s">
        <v>120</v>
      </c>
      <c r="D4122" s="607" t="s">
        <v>85</v>
      </c>
      <c r="E4122" s="607" t="s">
        <v>46</v>
      </c>
      <c r="F4122" s="573"/>
      <c r="G4122" s="607" t="s">
        <v>42</v>
      </c>
      <c r="H4122" s="607" t="s">
        <v>41</v>
      </c>
      <c r="I4122" s="607" t="s">
        <v>40</v>
      </c>
      <c r="J4122" s="607" t="s">
        <v>66</v>
      </c>
      <c r="K4122" s="607" t="s">
        <v>310</v>
      </c>
      <c r="L4122" s="608">
        <v>1</v>
      </c>
      <c r="M4122" s="609">
        <v>1.9460991999999999</v>
      </c>
      <c r="N4122" s="610">
        <v>35.029785599999997</v>
      </c>
      <c r="O4122" s="573"/>
      <c r="P4122" s="573"/>
      <c r="Q4122" s="574" t="s">
        <v>14066</v>
      </c>
      <c r="R4122" s="574"/>
      <c r="S4122" s="574" t="s">
        <v>14091</v>
      </c>
      <c r="T4122" s="574" t="s">
        <v>14095</v>
      </c>
      <c r="U4122" s="574" t="s">
        <v>14092</v>
      </c>
      <c r="V4122" s="574"/>
      <c r="W4122" s="575" t="s">
        <v>14120</v>
      </c>
      <c r="X4122" s="575"/>
      <c r="Y4122" s="575" t="s">
        <v>14133</v>
      </c>
      <c r="Z4122" s="579" t="s">
        <v>14134</v>
      </c>
      <c r="AA4122" s="580" t="s">
        <v>14123</v>
      </c>
    </row>
    <row r="4123" spans="2:27" s="563" customFormat="1">
      <c r="B4123" s="605">
        <v>35</v>
      </c>
      <c r="C4123" s="606" t="s">
        <v>120</v>
      </c>
      <c r="D4123" s="607" t="s">
        <v>85</v>
      </c>
      <c r="E4123" s="607" t="s">
        <v>43</v>
      </c>
      <c r="F4123" s="573"/>
      <c r="G4123" s="607" t="s">
        <v>42</v>
      </c>
      <c r="H4123" s="607" t="s">
        <v>41</v>
      </c>
      <c r="I4123" s="607" t="s">
        <v>40</v>
      </c>
      <c r="J4123" s="607" t="s">
        <v>71</v>
      </c>
      <c r="K4123" s="607" t="s">
        <v>106</v>
      </c>
      <c r="L4123" s="608">
        <v>0.5</v>
      </c>
      <c r="M4123" s="609">
        <v>0.42237903447999997</v>
      </c>
      <c r="N4123" s="610">
        <v>12.6713710344</v>
      </c>
      <c r="O4123" s="573"/>
      <c r="P4123" s="573"/>
      <c r="Q4123" s="574" t="s">
        <v>14041</v>
      </c>
      <c r="R4123" s="574"/>
      <c r="S4123" s="574" t="s">
        <v>14042</v>
      </c>
      <c r="T4123" s="574" t="s">
        <v>14095</v>
      </c>
      <c r="U4123" s="574" t="s">
        <v>14043</v>
      </c>
      <c r="V4123" s="574"/>
      <c r="W4123" s="575" t="s">
        <v>14106</v>
      </c>
      <c r="X4123" s="575"/>
      <c r="Y4123" s="575" t="s">
        <v>14107</v>
      </c>
      <c r="Z4123" s="579" t="s">
        <v>14135</v>
      </c>
      <c r="AA4123" s="580" t="s">
        <v>14136</v>
      </c>
    </row>
    <row r="4124" spans="2:27" s="563" customFormat="1">
      <c r="B4124" s="605">
        <v>36</v>
      </c>
      <c r="C4124" s="606" t="s">
        <v>120</v>
      </c>
      <c r="D4124" s="607" t="s">
        <v>85</v>
      </c>
      <c r="E4124" s="607" t="s">
        <v>43</v>
      </c>
      <c r="F4124" s="573"/>
      <c r="G4124" s="607" t="s">
        <v>42</v>
      </c>
      <c r="H4124" s="607" t="s">
        <v>41</v>
      </c>
      <c r="I4124" s="607" t="s">
        <v>40</v>
      </c>
      <c r="J4124" s="607" t="s">
        <v>71</v>
      </c>
      <c r="K4124" s="607" t="s">
        <v>104</v>
      </c>
      <c r="L4124" s="608">
        <v>0.5</v>
      </c>
      <c r="M4124" s="609">
        <v>0.42237903447999997</v>
      </c>
      <c r="N4124" s="610">
        <v>12.6713710344</v>
      </c>
      <c r="O4124" s="573"/>
      <c r="P4124" s="573"/>
      <c r="Q4124" s="574" t="s">
        <v>14048</v>
      </c>
      <c r="R4124" s="574"/>
      <c r="S4124" s="574" t="s">
        <v>14042</v>
      </c>
      <c r="T4124" s="574" t="s">
        <v>14095</v>
      </c>
      <c r="U4124" s="574" t="s">
        <v>14049</v>
      </c>
      <c r="V4124" s="574"/>
      <c r="W4124" s="575" t="s">
        <v>14110</v>
      </c>
      <c r="X4124" s="575"/>
      <c r="Y4124" s="575" t="s">
        <v>14107</v>
      </c>
      <c r="Z4124" s="579" t="s">
        <v>14137</v>
      </c>
      <c r="AA4124" s="580" t="s">
        <v>14138</v>
      </c>
    </row>
    <row r="4125" spans="2:27" s="563" customFormat="1">
      <c r="B4125" s="605">
        <v>37</v>
      </c>
      <c r="C4125" s="606" t="s">
        <v>120</v>
      </c>
      <c r="D4125" s="607" t="s">
        <v>85</v>
      </c>
      <c r="E4125" s="607" t="s">
        <v>43</v>
      </c>
      <c r="F4125" s="573"/>
      <c r="G4125" s="607" t="s">
        <v>42</v>
      </c>
      <c r="H4125" s="607" t="s">
        <v>41</v>
      </c>
      <c r="I4125" s="607" t="s">
        <v>40</v>
      </c>
      <c r="J4125" s="607" t="s">
        <v>87</v>
      </c>
      <c r="K4125" s="607" t="s">
        <v>106</v>
      </c>
      <c r="L4125" s="608">
        <v>0.5</v>
      </c>
      <c r="M4125" s="609">
        <v>0.64981389919999999</v>
      </c>
      <c r="N4125" s="610">
        <v>19.494416975999997</v>
      </c>
      <c r="O4125" s="573"/>
      <c r="P4125" s="573"/>
      <c r="Q4125" s="574" t="s">
        <v>14041</v>
      </c>
      <c r="R4125" s="574"/>
      <c r="S4125" s="574" t="s">
        <v>14053</v>
      </c>
      <c r="T4125" s="574" t="s">
        <v>14095</v>
      </c>
      <c r="U4125" s="574" t="s">
        <v>14054</v>
      </c>
      <c r="V4125" s="574"/>
      <c r="W4125" s="575" t="s">
        <v>14106</v>
      </c>
      <c r="X4125" s="575"/>
      <c r="Y4125" s="575" t="s">
        <v>14113</v>
      </c>
      <c r="Z4125" s="579" t="s">
        <v>14139</v>
      </c>
      <c r="AA4125" s="580" t="s">
        <v>14136</v>
      </c>
    </row>
    <row r="4126" spans="2:27" s="563" customFormat="1">
      <c r="B4126" s="605">
        <v>38</v>
      </c>
      <c r="C4126" s="606" t="s">
        <v>120</v>
      </c>
      <c r="D4126" s="607" t="s">
        <v>85</v>
      </c>
      <c r="E4126" s="607" t="s">
        <v>43</v>
      </c>
      <c r="F4126" s="573"/>
      <c r="G4126" s="607" t="s">
        <v>42</v>
      </c>
      <c r="H4126" s="607" t="s">
        <v>41</v>
      </c>
      <c r="I4126" s="607" t="s">
        <v>40</v>
      </c>
      <c r="J4126" s="607" t="s">
        <v>87</v>
      </c>
      <c r="K4126" s="607" t="s">
        <v>104</v>
      </c>
      <c r="L4126" s="608">
        <v>0.5</v>
      </c>
      <c r="M4126" s="609">
        <v>0.64981389919999999</v>
      </c>
      <c r="N4126" s="610">
        <v>19.494416975999997</v>
      </c>
      <c r="O4126" s="573"/>
      <c r="P4126" s="573"/>
      <c r="Q4126" s="574" t="s">
        <v>14048</v>
      </c>
      <c r="R4126" s="574"/>
      <c r="S4126" s="574" t="s">
        <v>14053</v>
      </c>
      <c r="T4126" s="574" t="s">
        <v>14095</v>
      </c>
      <c r="U4126" s="574" t="s">
        <v>14057</v>
      </c>
      <c r="V4126" s="574"/>
      <c r="W4126" s="575" t="s">
        <v>14110</v>
      </c>
      <c r="X4126" s="575"/>
      <c r="Y4126" s="575" t="s">
        <v>14113</v>
      </c>
      <c r="Z4126" s="579" t="s">
        <v>14140</v>
      </c>
      <c r="AA4126" s="578" t="s">
        <v>14138</v>
      </c>
    </row>
    <row r="4127" spans="2:27" s="563" customFormat="1">
      <c r="B4127" s="605">
        <v>39</v>
      </c>
      <c r="C4127" s="606" t="s">
        <v>120</v>
      </c>
      <c r="D4127" s="607" t="s">
        <v>85</v>
      </c>
      <c r="E4127" s="607" t="s">
        <v>43</v>
      </c>
      <c r="F4127" s="573"/>
      <c r="G4127" s="607" t="s">
        <v>42</v>
      </c>
      <c r="H4127" s="607" t="s">
        <v>41</v>
      </c>
      <c r="I4127" s="607" t="s">
        <v>40</v>
      </c>
      <c r="J4127" s="607" t="s">
        <v>83</v>
      </c>
      <c r="K4127" s="607" t="s">
        <v>111</v>
      </c>
      <c r="L4127" s="608">
        <v>1</v>
      </c>
      <c r="M4127" s="609">
        <v>0.19494416975999995</v>
      </c>
      <c r="N4127" s="610">
        <v>1.9494416975999995</v>
      </c>
      <c r="O4127" s="573"/>
      <c r="P4127" s="573"/>
      <c r="Q4127" s="574" t="s">
        <v>14022</v>
      </c>
      <c r="R4127" s="574"/>
      <c r="S4127" s="574" t="s">
        <v>14060</v>
      </c>
      <c r="T4127" s="574" t="s">
        <v>14095</v>
      </c>
      <c r="U4127" s="574" t="s">
        <v>14141</v>
      </c>
      <c r="V4127" s="574"/>
      <c r="W4127" s="575" t="s">
        <v>14096</v>
      </c>
      <c r="X4127" s="575"/>
      <c r="Y4127" s="575" t="s">
        <v>14117</v>
      </c>
      <c r="Z4127" s="579" t="s">
        <v>14142</v>
      </c>
      <c r="AA4127" s="580" t="s">
        <v>14143</v>
      </c>
    </row>
    <row r="4128" spans="2:27" s="563" customFormat="1">
      <c r="B4128" s="605">
        <v>40</v>
      </c>
      <c r="C4128" s="606" t="s">
        <v>120</v>
      </c>
      <c r="D4128" s="607" t="s">
        <v>85</v>
      </c>
      <c r="E4128" s="607" t="s">
        <v>43</v>
      </c>
      <c r="F4128" s="573"/>
      <c r="G4128" s="607" t="s">
        <v>42</v>
      </c>
      <c r="H4128" s="607" t="s">
        <v>41</v>
      </c>
      <c r="I4128" s="607" t="s">
        <v>40</v>
      </c>
      <c r="J4128" s="607" t="s">
        <v>77</v>
      </c>
      <c r="K4128" s="607" t="s">
        <v>111</v>
      </c>
      <c r="L4128" s="608">
        <v>1</v>
      </c>
      <c r="M4128" s="609">
        <v>0.64981389919999977</v>
      </c>
      <c r="N4128" s="610">
        <v>11.696650185599996</v>
      </c>
      <c r="O4128" s="573"/>
      <c r="P4128" s="573"/>
      <c r="Q4128" s="574" t="s">
        <v>14022</v>
      </c>
      <c r="R4128" s="574"/>
      <c r="S4128" s="574" t="s">
        <v>14067</v>
      </c>
      <c r="T4128" s="574" t="s">
        <v>14095</v>
      </c>
      <c r="U4128" s="574" t="s">
        <v>14073</v>
      </c>
      <c r="V4128" s="574"/>
      <c r="W4128" s="575" t="s">
        <v>14096</v>
      </c>
      <c r="X4128" s="575"/>
      <c r="Y4128" s="575" t="s">
        <v>14121</v>
      </c>
      <c r="Z4128" s="579" t="s">
        <v>14144</v>
      </c>
      <c r="AA4128" s="580" t="s">
        <v>14143</v>
      </c>
    </row>
    <row r="4129" spans="1:27" s="563" customFormat="1">
      <c r="B4129" s="605">
        <v>41</v>
      </c>
      <c r="C4129" s="606" t="s">
        <v>120</v>
      </c>
      <c r="D4129" s="607" t="s">
        <v>85</v>
      </c>
      <c r="E4129" s="607" t="s">
        <v>43</v>
      </c>
      <c r="F4129" s="573"/>
      <c r="G4129" s="607" t="s">
        <v>42</v>
      </c>
      <c r="H4129" s="607" t="s">
        <v>41</v>
      </c>
      <c r="I4129" s="607" t="s">
        <v>40</v>
      </c>
      <c r="J4129" s="607" t="s">
        <v>76</v>
      </c>
      <c r="K4129" s="607" t="s">
        <v>106</v>
      </c>
      <c r="L4129" s="608">
        <v>0.7</v>
      </c>
      <c r="M4129" s="609">
        <v>0.22743486471999996</v>
      </c>
      <c r="N4129" s="610">
        <v>8.1876551299199978</v>
      </c>
      <c r="O4129" s="573"/>
      <c r="P4129" s="573"/>
      <c r="Q4129" s="574" t="s">
        <v>14041</v>
      </c>
      <c r="R4129" s="574"/>
      <c r="S4129" s="574" t="s">
        <v>14075</v>
      </c>
      <c r="T4129" s="574" t="s">
        <v>14095</v>
      </c>
      <c r="U4129" s="574" t="s">
        <v>14076</v>
      </c>
      <c r="V4129" s="574"/>
      <c r="W4129" s="575" t="s">
        <v>14106</v>
      </c>
      <c r="X4129" s="575"/>
      <c r="Y4129" s="575" t="s">
        <v>14125</v>
      </c>
      <c r="Z4129" s="579" t="s">
        <v>14145</v>
      </c>
      <c r="AA4129" s="580" t="s">
        <v>14136</v>
      </c>
    </row>
    <row r="4130" spans="1:27" s="563" customFormat="1">
      <c r="B4130" s="605">
        <v>42</v>
      </c>
      <c r="C4130" s="606" t="s">
        <v>120</v>
      </c>
      <c r="D4130" s="607" t="s">
        <v>85</v>
      </c>
      <c r="E4130" s="607" t="s">
        <v>43</v>
      </c>
      <c r="F4130" s="573"/>
      <c r="G4130" s="607" t="s">
        <v>42</v>
      </c>
      <c r="H4130" s="607" t="s">
        <v>41</v>
      </c>
      <c r="I4130" s="607" t="s">
        <v>40</v>
      </c>
      <c r="J4130" s="607" t="s">
        <v>76</v>
      </c>
      <c r="K4130" s="607" t="s">
        <v>104</v>
      </c>
      <c r="L4130" s="608">
        <v>0.2</v>
      </c>
      <c r="M4130" s="609">
        <v>6.4981389919999979E-2</v>
      </c>
      <c r="N4130" s="610">
        <v>2.3393300371199994</v>
      </c>
      <c r="O4130" s="573"/>
      <c r="P4130" s="573"/>
      <c r="Q4130" s="574" t="s">
        <v>14048</v>
      </c>
      <c r="R4130" s="574"/>
      <c r="S4130" s="574" t="s">
        <v>14075</v>
      </c>
      <c r="T4130" s="574" t="s">
        <v>14095</v>
      </c>
      <c r="U4130" s="574" t="s">
        <v>14079</v>
      </c>
      <c r="V4130" s="574"/>
      <c r="W4130" s="575" t="s">
        <v>14110</v>
      </c>
      <c r="X4130" s="575"/>
      <c r="Y4130" s="576" t="s">
        <v>14125</v>
      </c>
      <c r="Z4130" s="577" t="s">
        <v>14146</v>
      </c>
      <c r="AA4130" s="578" t="s">
        <v>14138</v>
      </c>
    </row>
    <row r="4131" spans="1:27" s="563" customFormat="1">
      <c r="B4131" s="605">
        <v>43</v>
      </c>
      <c r="C4131" s="606" t="s">
        <v>120</v>
      </c>
      <c r="D4131" s="607" t="s">
        <v>85</v>
      </c>
      <c r="E4131" s="607" t="s">
        <v>43</v>
      </c>
      <c r="F4131" s="573"/>
      <c r="G4131" s="607" t="s">
        <v>42</v>
      </c>
      <c r="H4131" s="607" t="s">
        <v>41</v>
      </c>
      <c r="I4131" s="607" t="s">
        <v>40</v>
      </c>
      <c r="J4131" s="607" t="s">
        <v>76</v>
      </c>
      <c r="K4131" s="607" t="s">
        <v>100</v>
      </c>
      <c r="L4131" s="608">
        <v>0.1</v>
      </c>
      <c r="M4131" s="609">
        <v>3.249069495999999E-2</v>
      </c>
      <c r="N4131" s="610">
        <v>1.1696650185599997</v>
      </c>
      <c r="O4131" s="573"/>
      <c r="P4131" s="573"/>
      <c r="Q4131" s="574" t="s">
        <v>14147</v>
      </c>
      <c r="R4131" s="574"/>
      <c r="S4131" s="574" t="s">
        <v>14075</v>
      </c>
      <c r="T4131" s="574" t="s">
        <v>14095</v>
      </c>
      <c r="U4131" s="574" t="s">
        <v>14148</v>
      </c>
      <c r="V4131" s="574"/>
      <c r="W4131" s="575" t="s">
        <v>14149</v>
      </c>
      <c r="X4131" s="575"/>
      <c r="Y4131" s="575" t="s">
        <v>14125</v>
      </c>
      <c r="Z4131" s="579" t="s">
        <v>14150</v>
      </c>
      <c r="AA4131" s="580" t="s">
        <v>14151</v>
      </c>
    </row>
    <row r="4132" spans="1:27" s="563" customFormat="1">
      <c r="B4132" s="605">
        <v>44</v>
      </c>
      <c r="C4132" s="606" t="s">
        <v>120</v>
      </c>
      <c r="D4132" s="607" t="s">
        <v>85</v>
      </c>
      <c r="E4132" s="607" t="s">
        <v>43</v>
      </c>
      <c r="F4132" s="573"/>
      <c r="G4132" s="607" t="s">
        <v>42</v>
      </c>
      <c r="H4132" s="607" t="s">
        <v>41</v>
      </c>
      <c r="I4132" s="607" t="s">
        <v>40</v>
      </c>
      <c r="J4132" s="607" t="s">
        <v>74</v>
      </c>
      <c r="K4132" s="607" t="s">
        <v>106</v>
      </c>
      <c r="L4132" s="608">
        <v>0.5</v>
      </c>
      <c r="M4132" s="609">
        <v>0.42237903447999992</v>
      </c>
      <c r="N4132" s="610">
        <v>29.241625463999995</v>
      </c>
      <c r="O4132" s="573"/>
      <c r="P4132" s="573"/>
      <c r="Q4132" s="574" t="s">
        <v>14041</v>
      </c>
      <c r="R4132" s="574"/>
      <c r="S4132" s="574" t="s">
        <v>14081</v>
      </c>
      <c r="T4132" s="574" t="s">
        <v>14095</v>
      </c>
      <c r="U4132" s="574" t="s">
        <v>14082</v>
      </c>
      <c r="V4132" s="574"/>
      <c r="W4132" s="575" t="s">
        <v>14106</v>
      </c>
      <c r="X4132" s="575"/>
      <c r="Y4132" s="576" t="s">
        <v>14128</v>
      </c>
      <c r="Z4132" s="577" t="s">
        <v>14152</v>
      </c>
      <c r="AA4132" s="578" t="s">
        <v>14136</v>
      </c>
    </row>
    <row r="4133" spans="1:27" s="563" customFormat="1">
      <c r="B4133" s="605">
        <v>45</v>
      </c>
      <c r="C4133" s="606" t="s">
        <v>120</v>
      </c>
      <c r="D4133" s="607" t="s">
        <v>85</v>
      </c>
      <c r="E4133" s="607" t="s">
        <v>43</v>
      </c>
      <c r="F4133" s="573"/>
      <c r="G4133" s="607" t="s">
        <v>42</v>
      </c>
      <c r="H4133" s="607" t="s">
        <v>41</v>
      </c>
      <c r="I4133" s="607" t="s">
        <v>40</v>
      </c>
      <c r="J4133" s="607" t="s">
        <v>74</v>
      </c>
      <c r="K4133" s="607" t="s">
        <v>104</v>
      </c>
      <c r="L4133" s="608">
        <v>0.5</v>
      </c>
      <c r="M4133" s="609">
        <v>0.42237903447999992</v>
      </c>
      <c r="N4133" s="610">
        <v>29.241625463999995</v>
      </c>
      <c r="O4133" s="573"/>
      <c r="P4133" s="573"/>
      <c r="Q4133" s="574" t="s">
        <v>14048</v>
      </c>
      <c r="R4133" s="574"/>
      <c r="S4133" s="574" t="s">
        <v>14081</v>
      </c>
      <c r="T4133" s="574" t="s">
        <v>14095</v>
      </c>
      <c r="U4133" s="574" t="s">
        <v>14085</v>
      </c>
      <c r="V4133" s="574"/>
      <c r="W4133" s="575" t="s">
        <v>14110</v>
      </c>
      <c r="X4133" s="575"/>
      <c r="Y4133" s="575" t="s">
        <v>14128</v>
      </c>
      <c r="Z4133" s="579" t="s">
        <v>14153</v>
      </c>
      <c r="AA4133" s="580" t="s">
        <v>14138</v>
      </c>
    </row>
    <row r="4134" spans="1:27" s="563" customFormat="1">
      <c r="B4134" s="605">
        <v>46</v>
      </c>
      <c r="C4134" s="606" t="s">
        <v>120</v>
      </c>
      <c r="D4134" s="607" t="s">
        <v>101</v>
      </c>
      <c r="E4134" s="607" t="s">
        <v>141</v>
      </c>
      <c r="F4134" s="573"/>
      <c r="G4134" s="607" t="s">
        <v>42</v>
      </c>
      <c r="H4134" s="607" t="s">
        <v>41</v>
      </c>
      <c r="I4134" s="607" t="s">
        <v>40</v>
      </c>
      <c r="J4134" s="607" t="s">
        <v>116</v>
      </c>
      <c r="K4134" s="607" t="s">
        <v>111</v>
      </c>
      <c r="L4134" s="608">
        <v>1</v>
      </c>
      <c r="M4134" s="609">
        <v>0.117153855</v>
      </c>
      <c r="N4134" s="610">
        <v>1.17153855</v>
      </c>
      <c r="O4134" s="573"/>
      <c r="P4134" s="573"/>
      <c r="Q4134" s="574" t="s">
        <v>14022</v>
      </c>
      <c r="R4134" s="574"/>
      <c r="S4134" s="574" t="s">
        <v>14023</v>
      </c>
      <c r="T4134" s="574" t="s">
        <v>14154</v>
      </c>
      <c r="U4134" s="574" t="s">
        <v>14025</v>
      </c>
      <c r="V4134" s="574"/>
      <c r="W4134" s="575" t="s">
        <v>14155</v>
      </c>
      <c r="X4134" s="575"/>
      <c r="Y4134" s="576" t="s">
        <v>14156</v>
      </c>
      <c r="Z4134" s="577" t="s">
        <v>14157</v>
      </c>
      <c r="AA4134" s="580" t="s">
        <v>14158</v>
      </c>
    </row>
    <row r="4135" spans="1:27" s="563" customFormat="1">
      <c r="B4135" s="605">
        <v>47</v>
      </c>
      <c r="C4135" s="606" t="s">
        <v>120</v>
      </c>
      <c r="D4135" s="607" t="s">
        <v>101</v>
      </c>
      <c r="E4135" s="607" t="s">
        <v>141</v>
      </c>
      <c r="F4135" s="573"/>
      <c r="G4135" s="607" t="s">
        <v>42</v>
      </c>
      <c r="H4135" s="607" t="s">
        <v>41</v>
      </c>
      <c r="I4135" s="607" t="s">
        <v>40</v>
      </c>
      <c r="J4135" s="607" t="s">
        <v>109</v>
      </c>
      <c r="K4135" s="607" t="s">
        <v>111</v>
      </c>
      <c r="L4135" s="608">
        <v>1</v>
      </c>
      <c r="M4135" s="609">
        <v>0.37344125</v>
      </c>
      <c r="N4135" s="610">
        <v>6.7219424999999999</v>
      </c>
      <c r="O4135" s="573"/>
      <c r="P4135" s="573"/>
      <c r="Q4135" s="574" t="s">
        <v>14022</v>
      </c>
      <c r="R4135" s="574"/>
      <c r="S4135" s="574" t="s">
        <v>14035</v>
      </c>
      <c r="T4135" s="574" t="s">
        <v>14154</v>
      </c>
      <c r="U4135" s="574" t="s">
        <v>14036</v>
      </c>
      <c r="V4135" s="574"/>
      <c r="W4135" s="575" t="s">
        <v>14155</v>
      </c>
      <c r="X4135" s="575"/>
      <c r="Y4135" s="576" t="s">
        <v>14159</v>
      </c>
      <c r="Z4135" s="577" t="s">
        <v>14160</v>
      </c>
      <c r="AA4135" s="578" t="s">
        <v>14158</v>
      </c>
    </row>
    <row r="4136" spans="1:27" s="563" customFormat="1">
      <c r="B4136" s="605">
        <v>48</v>
      </c>
      <c r="C4136" s="606" t="s">
        <v>120</v>
      </c>
      <c r="D4136" s="607" t="s">
        <v>101</v>
      </c>
      <c r="E4136" s="607" t="s">
        <v>141</v>
      </c>
      <c r="F4136" s="573"/>
      <c r="G4136" s="607" t="s">
        <v>42</v>
      </c>
      <c r="H4136" s="607" t="s">
        <v>41</v>
      </c>
      <c r="I4136" s="607" t="s">
        <v>40</v>
      </c>
      <c r="J4136" s="607" t="s">
        <v>71</v>
      </c>
      <c r="K4136" s="607" t="s">
        <v>100</v>
      </c>
      <c r="L4136" s="608">
        <v>1</v>
      </c>
      <c r="M4136" s="609">
        <v>0.11523330000000001</v>
      </c>
      <c r="N4136" s="610">
        <v>6.9139980000000003</v>
      </c>
      <c r="O4136" s="573"/>
      <c r="P4136" s="573"/>
      <c r="Q4136" s="574" t="s">
        <v>14147</v>
      </c>
      <c r="R4136" s="574"/>
      <c r="S4136" s="574" t="s">
        <v>14042</v>
      </c>
      <c r="T4136" s="574" t="s">
        <v>14154</v>
      </c>
      <c r="U4136" s="574" t="s">
        <v>14161</v>
      </c>
      <c r="V4136" s="574"/>
      <c r="W4136" s="575" t="s">
        <v>14162</v>
      </c>
      <c r="X4136" s="575"/>
      <c r="Y4136" s="575" t="s">
        <v>14163</v>
      </c>
      <c r="Z4136" s="579" t="s">
        <v>14164</v>
      </c>
      <c r="AA4136" s="580" t="s">
        <v>14165</v>
      </c>
    </row>
    <row r="4137" spans="1:27" s="563" customFormat="1">
      <c r="B4137" s="605">
        <v>49</v>
      </c>
      <c r="C4137" s="606" t="s">
        <v>120</v>
      </c>
      <c r="D4137" s="607" t="s">
        <v>101</v>
      </c>
      <c r="E4137" s="607" t="s">
        <v>141</v>
      </c>
      <c r="F4137" s="573"/>
      <c r="G4137" s="607" t="s">
        <v>42</v>
      </c>
      <c r="H4137" s="607" t="s">
        <v>41</v>
      </c>
      <c r="I4137" s="607" t="s">
        <v>40</v>
      </c>
      <c r="J4137" s="607" t="s">
        <v>87</v>
      </c>
      <c r="K4137" s="607" t="s">
        <v>310</v>
      </c>
      <c r="L4137" s="608">
        <v>0.5</v>
      </c>
      <c r="M4137" s="609">
        <v>0.19205549999999999</v>
      </c>
      <c r="N4137" s="610">
        <v>11.52333</v>
      </c>
      <c r="O4137" s="573"/>
      <c r="P4137" s="573"/>
      <c r="Q4137" s="574" t="s">
        <v>14066</v>
      </c>
      <c r="R4137" s="574"/>
      <c r="S4137" s="574" t="s">
        <v>14053</v>
      </c>
      <c r="T4137" s="574" t="s">
        <v>14154</v>
      </c>
      <c r="U4137" s="574" t="s">
        <v>14166</v>
      </c>
      <c r="V4137" s="574"/>
      <c r="W4137" s="575" t="s">
        <v>14167</v>
      </c>
      <c r="X4137" s="575"/>
      <c r="Y4137" s="575" t="s">
        <v>14168</v>
      </c>
      <c r="Z4137" s="579" t="s">
        <v>14169</v>
      </c>
      <c r="AA4137" s="578" t="s">
        <v>14170</v>
      </c>
    </row>
    <row r="4138" spans="1:27" s="563" customFormat="1">
      <c r="B4138" s="605">
        <v>50</v>
      </c>
      <c r="C4138" s="606" t="s">
        <v>120</v>
      </c>
      <c r="D4138" s="607" t="s">
        <v>101</v>
      </c>
      <c r="E4138" s="607" t="s">
        <v>141</v>
      </c>
      <c r="F4138" s="573"/>
      <c r="G4138" s="607" t="s">
        <v>42</v>
      </c>
      <c r="H4138" s="607" t="s">
        <v>41</v>
      </c>
      <c r="I4138" s="607" t="s">
        <v>40</v>
      </c>
      <c r="J4138" s="607" t="s">
        <v>87</v>
      </c>
      <c r="K4138" s="607" t="s">
        <v>106</v>
      </c>
      <c r="L4138" s="608">
        <v>0.5</v>
      </c>
      <c r="M4138" s="609">
        <v>0.19205549999999999</v>
      </c>
      <c r="N4138" s="610">
        <v>11.52333</v>
      </c>
      <c r="O4138" s="573"/>
      <c r="P4138" s="573"/>
      <c r="Q4138" s="574" t="s">
        <v>14041</v>
      </c>
      <c r="R4138" s="574"/>
      <c r="S4138" s="574" t="s">
        <v>14053</v>
      </c>
      <c r="T4138" s="574" t="s">
        <v>14154</v>
      </c>
      <c r="U4138" s="574" t="s">
        <v>14054</v>
      </c>
      <c r="V4138" s="574"/>
      <c r="W4138" s="575" t="s">
        <v>14171</v>
      </c>
      <c r="X4138" s="575"/>
      <c r="Y4138" s="575" t="s">
        <v>14168</v>
      </c>
      <c r="Z4138" s="579" t="s">
        <v>14172</v>
      </c>
      <c r="AA4138" s="578" t="s">
        <v>14173</v>
      </c>
    </row>
    <row r="4139" spans="1:27" s="563" customFormat="1">
      <c r="B4139" s="605">
        <v>51</v>
      </c>
      <c r="C4139" s="606" t="s">
        <v>120</v>
      </c>
      <c r="D4139" s="607" t="s">
        <v>101</v>
      </c>
      <c r="E4139" s="607" t="s">
        <v>141</v>
      </c>
      <c r="F4139" s="573"/>
      <c r="G4139" s="607" t="s">
        <v>42</v>
      </c>
      <c r="H4139" s="607" t="s">
        <v>41</v>
      </c>
      <c r="I4139" s="607" t="s">
        <v>40</v>
      </c>
      <c r="J4139" s="607" t="s">
        <v>83</v>
      </c>
      <c r="K4139" s="607" t="s">
        <v>81</v>
      </c>
      <c r="L4139" s="608">
        <v>1</v>
      </c>
      <c r="M4139" s="609">
        <v>0.48013874999999995</v>
      </c>
      <c r="N4139" s="610">
        <v>1.9205549999999998</v>
      </c>
      <c r="O4139" s="573"/>
      <c r="P4139" s="573"/>
      <c r="Q4139" s="574" t="s">
        <v>14059</v>
      </c>
      <c r="R4139" s="574"/>
      <c r="S4139" s="574" t="s">
        <v>14060</v>
      </c>
      <c r="T4139" s="574" t="s">
        <v>14154</v>
      </c>
      <c r="U4139" s="574" t="s">
        <v>14061</v>
      </c>
      <c r="V4139" s="574"/>
      <c r="W4139" s="575" t="s">
        <v>14174</v>
      </c>
      <c r="X4139" s="575"/>
      <c r="Y4139" s="576" t="s">
        <v>14175</v>
      </c>
      <c r="Z4139" s="577" t="s">
        <v>14176</v>
      </c>
      <c r="AA4139" s="580" t="s">
        <v>14177</v>
      </c>
    </row>
    <row r="4140" spans="1:27" s="563" customFormat="1">
      <c r="B4140" s="605">
        <v>52</v>
      </c>
      <c r="C4140" s="606" t="s">
        <v>120</v>
      </c>
      <c r="D4140" s="607" t="s">
        <v>101</v>
      </c>
      <c r="E4140" s="607" t="s">
        <v>141</v>
      </c>
      <c r="F4140" s="573"/>
      <c r="G4140" s="607" t="s">
        <v>42</v>
      </c>
      <c r="H4140" s="607" t="s">
        <v>41</v>
      </c>
      <c r="I4140" s="607" t="s">
        <v>40</v>
      </c>
      <c r="J4140" s="607" t="s">
        <v>77</v>
      </c>
      <c r="K4140" s="607" t="s">
        <v>310</v>
      </c>
      <c r="L4140" s="608">
        <v>0.5</v>
      </c>
      <c r="M4140" s="609">
        <v>0.14937649999999997</v>
      </c>
      <c r="N4140" s="610">
        <v>3.8411099999999996</v>
      </c>
      <c r="O4140" s="573"/>
      <c r="P4140" s="573"/>
      <c r="Q4140" s="574" t="s">
        <v>14066</v>
      </c>
      <c r="R4140" s="574"/>
      <c r="S4140" s="574" t="s">
        <v>14067</v>
      </c>
      <c r="T4140" s="574" t="s">
        <v>14154</v>
      </c>
      <c r="U4140" s="574" t="s">
        <v>14068</v>
      </c>
      <c r="V4140" s="574"/>
      <c r="W4140" s="575" t="s">
        <v>14167</v>
      </c>
      <c r="X4140" s="575"/>
      <c r="Y4140" s="575" t="s">
        <v>14178</v>
      </c>
      <c r="Z4140" s="579" t="s">
        <v>14179</v>
      </c>
      <c r="AA4140" s="580" t="s">
        <v>14170</v>
      </c>
    </row>
    <row r="4141" spans="1:27" s="563" customFormat="1">
      <c r="B4141" s="605">
        <v>53</v>
      </c>
      <c r="C4141" s="606" t="s">
        <v>120</v>
      </c>
      <c r="D4141" s="607" t="s">
        <v>101</v>
      </c>
      <c r="E4141" s="607" t="s">
        <v>141</v>
      </c>
      <c r="F4141" s="573"/>
      <c r="G4141" s="607" t="s">
        <v>42</v>
      </c>
      <c r="H4141" s="607" t="s">
        <v>41</v>
      </c>
      <c r="I4141" s="607" t="s">
        <v>40</v>
      </c>
      <c r="J4141" s="607" t="s">
        <v>77</v>
      </c>
      <c r="K4141" s="607" t="s">
        <v>93</v>
      </c>
      <c r="L4141" s="608">
        <v>0.5</v>
      </c>
      <c r="M4141" s="609">
        <v>0.14937649999999997</v>
      </c>
      <c r="N4141" s="610">
        <v>3.8411099999999996</v>
      </c>
      <c r="O4141" s="573"/>
      <c r="P4141" s="573"/>
      <c r="Q4141" s="574" t="s">
        <v>14180</v>
      </c>
      <c r="R4141" s="574"/>
      <c r="S4141" s="574" t="s">
        <v>14067</v>
      </c>
      <c r="T4141" s="574" t="s">
        <v>14154</v>
      </c>
      <c r="U4141" s="574" t="s">
        <v>14181</v>
      </c>
      <c r="V4141" s="574"/>
      <c r="W4141" s="575" t="s">
        <v>14182</v>
      </c>
      <c r="X4141" s="575"/>
      <c r="Y4141" s="575" t="s">
        <v>14178</v>
      </c>
      <c r="Z4141" s="579" t="s">
        <v>14183</v>
      </c>
      <c r="AA4141" s="580" t="s">
        <v>14184</v>
      </c>
    </row>
    <row r="4142" spans="1:27" s="563" customFormat="1">
      <c r="B4142" s="605">
        <v>54</v>
      </c>
      <c r="C4142" s="606" t="s">
        <v>120</v>
      </c>
      <c r="D4142" s="607" t="s">
        <v>101</v>
      </c>
      <c r="E4142" s="607" t="s">
        <v>141</v>
      </c>
      <c r="F4142" s="573"/>
      <c r="G4142" s="607" t="s">
        <v>42</v>
      </c>
      <c r="H4142" s="607" t="s">
        <v>41</v>
      </c>
      <c r="I4142" s="607" t="s">
        <v>40</v>
      </c>
      <c r="J4142" s="607" t="s">
        <v>74</v>
      </c>
      <c r="K4142" s="607" t="s">
        <v>115</v>
      </c>
      <c r="L4142" s="608">
        <v>0.25</v>
      </c>
      <c r="M4142" s="609">
        <v>0.12483607499999998</v>
      </c>
      <c r="N4142" s="610">
        <v>8.6424974999999993</v>
      </c>
      <c r="O4142" s="573"/>
      <c r="P4142" s="573"/>
      <c r="Q4142" s="574" t="s">
        <v>14185</v>
      </c>
      <c r="R4142" s="574"/>
      <c r="S4142" s="574" t="s">
        <v>14081</v>
      </c>
      <c r="T4142" s="574" t="s">
        <v>14154</v>
      </c>
      <c r="U4142" s="574" t="s">
        <v>14186</v>
      </c>
      <c r="V4142" s="574"/>
      <c r="W4142" s="575" t="s">
        <v>14187</v>
      </c>
      <c r="X4142" s="575"/>
      <c r="Y4142" s="575" t="s">
        <v>14188</v>
      </c>
      <c r="Z4142" s="579" t="s">
        <v>14189</v>
      </c>
      <c r="AA4142" s="580" t="s">
        <v>14190</v>
      </c>
    </row>
    <row r="4143" spans="1:27" s="563" customFormat="1">
      <c r="B4143" s="605">
        <v>55</v>
      </c>
      <c r="C4143" s="606" t="s">
        <v>120</v>
      </c>
      <c r="D4143" s="607" t="s">
        <v>101</v>
      </c>
      <c r="E4143" s="607" t="s">
        <v>141</v>
      </c>
      <c r="F4143" s="573"/>
      <c r="G4143" s="607" t="s">
        <v>42</v>
      </c>
      <c r="H4143" s="607" t="s">
        <v>41</v>
      </c>
      <c r="I4143" s="607" t="s">
        <v>40</v>
      </c>
      <c r="J4143" s="607" t="s">
        <v>74</v>
      </c>
      <c r="K4143" s="607" t="s">
        <v>79</v>
      </c>
      <c r="L4143" s="608">
        <v>0.25</v>
      </c>
      <c r="M4143" s="609">
        <v>0.12483607499999998</v>
      </c>
      <c r="N4143" s="610">
        <v>8.6424974999999993</v>
      </c>
      <c r="O4143" s="573"/>
      <c r="P4143" s="573"/>
      <c r="Q4143" s="574" t="s">
        <v>14191</v>
      </c>
      <c r="R4143" s="574"/>
      <c r="S4143" s="574" t="s">
        <v>14081</v>
      </c>
      <c r="T4143" s="574" t="s">
        <v>14154</v>
      </c>
      <c r="U4143" s="574" t="s">
        <v>14192</v>
      </c>
      <c r="V4143" s="574"/>
      <c r="W4143" s="575" t="s">
        <v>14193</v>
      </c>
      <c r="X4143" s="575"/>
      <c r="Y4143" s="575" t="s">
        <v>14188</v>
      </c>
      <c r="Z4143" s="579" t="s">
        <v>14194</v>
      </c>
      <c r="AA4143" s="580" t="s">
        <v>14195</v>
      </c>
    </row>
    <row r="4144" spans="1:27" s="563" customFormat="1">
      <c r="A4144" s="296"/>
      <c r="B4144" s="605">
        <v>56</v>
      </c>
      <c r="C4144" s="606" t="s">
        <v>120</v>
      </c>
      <c r="D4144" s="607" t="s">
        <v>101</v>
      </c>
      <c r="E4144" s="607" t="s">
        <v>141</v>
      </c>
      <c r="F4144" s="573"/>
      <c r="G4144" s="607" t="s">
        <v>42</v>
      </c>
      <c r="H4144" s="607" t="s">
        <v>41</v>
      </c>
      <c r="I4144" s="607" t="s">
        <v>40</v>
      </c>
      <c r="J4144" s="607" t="s">
        <v>74</v>
      </c>
      <c r="K4144" s="607" t="s">
        <v>104</v>
      </c>
      <c r="L4144" s="608">
        <v>0.25</v>
      </c>
      <c r="M4144" s="609">
        <v>0.12483607499999998</v>
      </c>
      <c r="N4144" s="610">
        <v>8.6424974999999993</v>
      </c>
      <c r="O4144" s="573"/>
      <c r="P4144" s="573"/>
      <c r="Q4144" s="574" t="s">
        <v>14048</v>
      </c>
      <c r="R4144" s="574"/>
      <c r="S4144" s="574" t="s">
        <v>14081</v>
      </c>
      <c r="T4144" s="574" t="s">
        <v>14154</v>
      </c>
      <c r="U4144" s="574" t="s">
        <v>14085</v>
      </c>
      <c r="V4144" s="574"/>
      <c r="W4144" s="575" t="s">
        <v>14196</v>
      </c>
      <c r="X4144" s="575"/>
      <c r="Y4144" s="575" t="s">
        <v>14188</v>
      </c>
      <c r="Z4144" s="579" t="s">
        <v>14197</v>
      </c>
      <c r="AA4144" s="580" t="s">
        <v>14198</v>
      </c>
    </row>
    <row r="4145" spans="2:27" s="563" customFormat="1">
      <c r="B4145" s="605">
        <v>57</v>
      </c>
      <c r="C4145" s="606" t="s">
        <v>120</v>
      </c>
      <c r="D4145" s="607" t="s">
        <v>101</v>
      </c>
      <c r="E4145" s="607" t="s">
        <v>141</v>
      </c>
      <c r="F4145" s="573"/>
      <c r="G4145" s="607" t="s">
        <v>42</v>
      </c>
      <c r="H4145" s="607" t="s">
        <v>41</v>
      </c>
      <c r="I4145" s="607" t="s">
        <v>40</v>
      </c>
      <c r="J4145" s="607" t="s">
        <v>74</v>
      </c>
      <c r="K4145" s="607" t="s">
        <v>100</v>
      </c>
      <c r="L4145" s="608">
        <v>0.25</v>
      </c>
      <c r="M4145" s="609">
        <v>0.12483607499999998</v>
      </c>
      <c r="N4145" s="610">
        <v>8.6424974999999993</v>
      </c>
      <c r="O4145" s="573"/>
      <c r="P4145" s="573"/>
      <c r="Q4145" s="574" t="s">
        <v>14147</v>
      </c>
      <c r="R4145" s="574"/>
      <c r="S4145" s="574" t="s">
        <v>14081</v>
      </c>
      <c r="T4145" s="574" t="s">
        <v>14154</v>
      </c>
      <c r="U4145" s="574" t="s">
        <v>14199</v>
      </c>
      <c r="V4145" s="574"/>
      <c r="W4145" s="575" t="s">
        <v>14162</v>
      </c>
      <c r="X4145" s="575"/>
      <c r="Y4145" s="576" t="s">
        <v>14188</v>
      </c>
      <c r="Z4145" s="577" t="s">
        <v>14200</v>
      </c>
      <c r="AA4145" s="580" t="s">
        <v>14165</v>
      </c>
    </row>
    <row r="4146" spans="2:27" s="563" customFormat="1">
      <c r="B4146" s="605">
        <v>58</v>
      </c>
      <c r="C4146" s="606" t="s">
        <v>120</v>
      </c>
      <c r="D4146" s="607" t="s">
        <v>101</v>
      </c>
      <c r="E4146" s="607" t="s">
        <v>141</v>
      </c>
      <c r="F4146" s="573"/>
      <c r="G4146" s="607" t="s">
        <v>42</v>
      </c>
      <c r="H4146" s="607" t="s">
        <v>41</v>
      </c>
      <c r="I4146" s="607" t="s">
        <v>40</v>
      </c>
      <c r="J4146" s="607" t="s">
        <v>351</v>
      </c>
      <c r="K4146" s="607" t="s">
        <v>100</v>
      </c>
      <c r="L4146" s="608">
        <v>1</v>
      </c>
      <c r="M4146" s="609">
        <v>0.19205549999999999</v>
      </c>
      <c r="N4146" s="610">
        <v>6.9139979999999994</v>
      </c>
      <c r="O4146" s="573"/>
      <c r="P4146" s="573"/>
      <c r="Q4146" s="574" t="s">
        <v>14147</v>
      </c>
      <c r="R4146" s="574"/>
      <c r="S4146" s="574" t="s">
        <v>14201</v>
      </c>
      <c r="T4146" s="574" t="s">
        <v>14154</v>
      </c>
      <c r="U4146" s="574" t="s">
        <v>14202</v>
      </c>
      <c r="V4146" s="574"/>
      <c r="W4146" s="575" t="s">
        <v>14162</v>
      </c>
      <c r="X4146" s="575"/>
      <c r="Y4146" s="576" t="s">
        <v>14203</v>
      </c>
      <c r="Z4146" s="577" t="s">
        <v>14204</v>
      </c>
      <c r="AA4146" s="580" t="s">
        <v>14165</v>
      </c>
    </row>
    <row r="4147" spans="2:27" s="563" customFormat="1">
      <c r="B4147" s="605">
        <v>59</v>
      </c>
      <c r="C4147" s="606" t="s">
        <v>120</v>
      </c>
      <c r="D4147" s="607" t="s">
        <v>101</v>
      </c>
      <c r="E4147" s="607" t="s">
        <v>141</v>
      </c>
      <c r="F4147" s="573"/>
      <c r="G4147" s="607" t="s">
        <v>42</v>
      </c>
      <c r="H4147" s="607" t="s">
        <v>41</v>
      </c>
      <c r="I4147" s="607" t="s">
        <v>40</v>
      </c>
      <c r="J4147" s="607" t="s">
        <v>67</v>
      </c>
      <c r="K4147" s="607" t="s">
        <v>81</v>
      </c>
      <c r="L4147" s="608">
        <v>1</v>
      </c>
      <c r="M4147" s="609">
        <v>0.204347052</v>
      </c>
      <c r="N4147" s="610">
        <v>0.67219424999999999</v>
      </c>
      <c r="O4147" s="573"/>
      <c r="P4147" s="573"/>
      <c r="Q4147" s="574" t="s">
        <v>14059</v>
      </c>
      <c r="R4147" s="574"/>
      <c r="S4147" s="574" t="s">
        <v>14087</v>
      </c>
      <c r="T4147" s="574" t="s">
        <v>14154</v>
      </c>
      <c r="U4147" s="574" t="s">
        <v>14088</v>
      </c>
      <c r="V4147" s="574"/>
      <c r="W4147" s="575" t="s">
        <v>14174</v>
      </c>
      <c r="X4147" s="575"/>
      <c r="Y4147" s="575" t="s">
        <v>14205</v>
      </c>
      <c r="Z4147" s="579" t="s">
        <v>14206</v>
      </c>
      <c r="AA4147" s="580" t="s">
        <v>14177</v>
      </c>
    </row>
    <row r="4148" spans="2:27" s="563" customFormat="1">
      <c r="B4148" s="605">
        <v>60</v>
      </c>
      <c r="C4148" s="606" t="s">
        <v>120</v>
      </c>
      <c r="D4148" s="607" t="s">
        <v>101</v>
      </c>
      <c r="E4148" s="607" t="s">
        <v>141</v>
      </c>
      <c r="F4148" s="573"/>
      <c r="G4148" s="607" t="s">
        <v>42</v>
      </c>
      <c r="H4148" s="607" t="s">
        <v>41</v>
      </c>
      <c r="I4148" s="607" t="s">
        <v>40</v>
      </c>
      <c r="J4148" s="607" t="s">
        <v>66</v>
      </c>
      <c r="K4148" s="607" t="s">
        <v>310</v>
      </c>
      <c r="L4148" s="608">
        <v>0.5</v>
      </c>
      <c r="M4148" s="609">
        <v>0.13070443749999999</v>
      </c>
      <c r="N4148" s="610">
        <v>3.36097125</v>
      </c>
      <c r="O4148" s="573"/>
      <c r="P4148" s="573"/>
      <c r="Q4148" s="574" t="s">
        <v>14066</v>
      </c>
      <c r="R4148" s="574"/>
      <c r="S4148" s="574" t="s">
        <v>14091</v>
      </c>
      <c r="T4148" s="574" t="s">
        <v>14154</v>
      </c>
      <c r="U4148" s="574" t="s">
        <v>14092</v>
      </c>
      <c r="V4148" s="574"/>
      <c r="W4148" s="575" t="s">
        <v>14167</v>
      </c>
      <c r="X4148" s="575"/>
      <c r="Y4148" s="575" t="s">
        <v>14207</v>
      </c>
      <c r="Z4148" s="579" t="s">
        <v>14208</v>
      </c>
      <c r="AA4148" s="580" t="s">
        <v>14170</v>
      </c>
    </row>
    <row r="4149" spans="2:27" s="563" customFormat="1">
      <c r="B4149" s="605">
        <v>61</v>
      </c>
      <c r="C4149" s="606" t="s">
        <v>120</v>
      </c>
      <c r="D4149" s="607" t="s">
        <v>101</v>
      </c>
      <c r="E4149" s="607" t="s">
        <v>141</v>
      </c>
      <c r="F4149" s="573"/>
      <c r="G4149" s="607" t="s">
        <v>42</v>
      </c>
      <c r="H4149" s="607" t="s">
        <v>41</v>
      </c>
      <c r="I4149" s="607" t="s">
        <v>40</v>
      </c>
      <c r="J4149" s="607" t="s">
        <v>66</v>
      </c>
      <c r="K4149" s="607" t="s">
        <v>115</v>
      </c>
      <c r="L4149" s="608">
        <v>0.5</v>
      </c>
      <c r="M4149" s="609">
        <v>0.13070443749999999</v>
      </c>
      <c r="N4149" s="610">
        <v>3.36097125</v>
      </c>
      <c r="O4149" s="573"/>
      <c r="P4149" s="573"/>
      <c r="Q4149" s="574" t="s">
        <v>14185</v>
      </c>
      <c r="R4149" s="574"/>
      <c r="S4149" s="574" t="s">
        <v>14091</v>
      </c>
      <c r="T4149" s="574" t="s">
        <v>14154</v>
      </c>
      <c r="U4149" s="574" t="s">
        <v>14209</v>
      </c>
      <c r="V4149" s="574"/>
      <c r="W4149" s="575" t="s">
        <v>14187</v>
      </c>
      <c r="X4149" s="575"/>
      <c r="Y4149" s="575" t="s">
        <v>14207</v>
      </c>
      <c r="Z4149" s="579" t="s">
        <v>14210</v>
      </c>
      <c r="AA4149" s="580" t="s">
        <v>14190</v>
      </c>
    </row>
    <row r="4150" spans="2:27" s="563" customFormat="1">
      <c r="B4150" s="605">
        <v>62</v>
      </c>
      <c r="C4150" s="606" t="s">
        <v>120</v>
      </c>
      <c r="D4150" s="607" t="s">
        <v>16</v>
      </c>
      <c r="E4150" s="607" t="s">
        <v>141</v>
      </c>
      <c r="F4150" s="573"/>
      <c r="G4150" s="607" t="s">
        <v>42</v>
      </c>
      <c r="H4150" s="607" t="s">
        <v>41</v>
      </c>
      <c r="I4150" s="607" t="s">
        <v>40</v>
      </c>
      <c r="J4150" s="607" t="s">
        <v>116</v>
      </c>
      <c r="K4150" s="607" t="s">
        <v>90</v>
      </c>
      <c r="L4150" s="608">
        <v>1</v>
      </c>
      <c r="M4150" s="609">
        <v>0.46266840995200004</v>
      </c>
      <c r="N4150" s="610">
        <v>4.6266840995200003</v>
      </c>
      <c r="O4150" s="573"/>
      <c r="P4150" s="573"/>
      <c r="Q4150" s="574" t="s">
        <v>14030</v>
      </c>
      <c r="R4150" s="574"/>
      <c r="S4150" s="574" t="s">
        <v>14023</v>
      </c>
      <c r="T4150" s="574" t="s">
        <v>14024</v>
      </c>
      <c r="U4150" s="574" t="s">
        <v>14031</v>
      </c>
      <c r="V4150" s="574"/>
      <c r="W4150" s="575" t="s">
        <v>14032</v>
      </c>
      <c r="X4150" s="575"/>
      <c r="Y4150" s="575" t="s">
        <v>14027</v>
      </c>
      <c r="Z4150" s="579" t="s">
        <v>14211</v>
      </c>
      <c r="AA4150" s="578" t="s">
        <v>14212</v>
      </c>
    </row>
    <row r="4151" spans="2:27" s="563" customFormat="1">
      <c r="B4151" s="605">
        <v>63</v>
      </c>
      <c r="C4151" s="606" t="s">
        <v>120</v>
      </c>
      <c r="D4151" s="607" t="s">
        <v>16</v>
      </c>
      <c r="E4151" s="607" t="s">
        <v>141</v>
      </c>
      <c r="F4151" s="573"/>
      <c r="G4151" s="607" t="s">
        <v>42</v>
      </c>
      <c r="H4151" s="607" t="s">
        <v>41</v>
      </c>
      <c r="I4151" s="607" t="s">
        <v>40</v>
      </c>
      <c r="J4151" s="607" t="s">
        <v>109</v>
      </c>
      <c r="K4151" s="607" t="s">
        <v>90</v>
      </c>
      <c r="L4151" s="608">
        <v>1</v>
      </c>
      <c r="M4151" s="609">
        <v>1.4748082284444444</v>
      </c>
      <c r="N4151" s="610">
        <v>26.546548112</v>
      </c>
      <c r="O4151" s="573"/>
      <c r="P4151" s="573"/>
      <c r="Q4151" s="574" t="s">
        <v>14030</v>
      </c>
      <c r="R4151" s="574"/>
      <c r="S4151" s="574" t="s">
        <v>14035</v>
      </c>
      <c r="T4151" s="574" t="s">
        <v>14024</v>
      </c>
      <c r="U4151" s="574" t="s">
        <v>14039</v>
      </c>
      <c r="V4151" s="574"/>
      <c r="W4151" s="575" t="s">
        <v>14032</v>
      </c>
      <c r="X4151" s="575"/>
      <c r="Y4151" s="575" t="s">
        <v>14037</v>
      </c>
      <c r="Z4151" s="579" t="s">
        <v>14213</v>
      </c>
      <c r="AA4151" s="578" t="s">
        <v>14212</v>
      </c>
    </row>
    <row r="4152" spans="2:27" s="563" customFormat="1">
      <c r="B4152" s="605">
        <v>64</v>
      </c>
      <c r="C4152" s="606" t="s">
        <v>120</v>
      </c>
      <c r="D4152" s="607" t="s">
        <v>16</v>
      </c>
      <c r="E4152" s="607" t="s">
        <v>141</v>
      </c>
      <c r="F4152" s="573"/>
      <c r="G4152" s="607" t="s">
        <v>42</v>
      </c>
      <c r="H4152" s="607" t="s">
        <v>41</v>
      </c>
      <c r="I4152" s="607" t="s">
        <v>40</v>
      </c>
      <c r="J4152" s="607" t="s">
        <v>71</v>
      </c>
      <c r="K4152" s="607" t="s">
        <v>106</v>
      </c>
      <c r="L4152" s="608">
        <v>0.5</v>
      </c>
      <c r="M4152" s="609">
        <v>0.22754184096000002</v>
      </c>
      <c r="N4152" s="610">
        <v>13.652510457600002</v>
      </c>
      <c r="O4152" s="573"/>
      <c r="P4152" s="573"/>
      <c r="Q4152" s="574" t="s">
        <v>14041</v>
      </c>
      <c r="R4152" s="574"/>
      <c r="S4152" s="574" t="s">
        <v>14042</v>
      </c>
      <c r="T4152" s="574" t="s">
        <v>14024</v>
      </c>
      <c r="U4152" s="574" t="s">
        <v>14043</v>
      </c>
      <c r="V4152" s="574"/>
      <c r="W4152" s="575" t="s">
        <v>14044</v>
      </c>
      <c r="X4152" s="575"/>
      <c r="Y4152" s="576" t="s">
        <v>14045</v>
      </c>
      <c r="Z4152" s="577" t="s">
        <v>14214</v>
      </c>
      <c r="AA4152" s="578" t="s">
        <v>14215</v>
      </c>
    </row>
    <row r="4153" spans="2:27" s="563" customFormat="1">
      <c r="B4153" s="605">
        <v>65</v>
      </c>
      <c r="C4153" s="606" t="s">
        <v>120</v>
      </c>
      <c r="D4153" s="607" t="s">
        <v>16</v>
      </c>
      <c r="E4153" s="607" t="s">
        <v>141</v>
      </c>
      <c r="F4153" s="573"/>
      <c r="G4153" s="607" t="s">
        <v>42</v>
      </c>
      <c r="H4153" s="607" t="s">
        <v>41</v>
      </c>
      <c r="I4153" s="607" t="s">
        <v>40</v>
      </c>
      <c r="J4153" s="607" t="s">
        <v>71</v>
      </c>
      <c r="K4153" s="607" t="s">
        <v>104</v>
      </c>
      <c r="L4153" s="608">
        <v>0.5</v>
      </c>
      <c r="M4153" s="609">
        <v>0.22754184096000002</v>
      </c>
      <c r="N4153" s="610">
        <v>13.652510457600002</v>
      </c>
      <c r="O4153" s="573"/>
      <c r="P4153" s="573"/>
      <c r="Q4153" s="574" t="s">
        <v>14048</v>
      </c>
      <c r="R4153" s="574"/>
      <c r="S4153" s="574" t="s">
        <v>14042</v>
      </c>
      <c r="T4153" s="574" t="s">
        <v>14024</v>
      </c>
      <c r="U4153" s="574" t="s">
        <v>14049</v>
      </c>
      <c r="V4153" s="574"/>
      <c r="W4153" s="575" t="s">
        <v>14050</v>
      </c>
      <c r="X4153" s="575"/>
      <c r="Y4153" s="576" t="s">
        <v>14045</v>
      </c>
      <c r="Z4153" s="577" t="s">
        <v>14216</v>
      </c>
      <c r="AA4153" s="580" t="s">
        <v>14217</v>
      </c>
    </row>
    <row r="4154" spans="2:27" s="563" customFormat="1">
      <c r="B4154" s="605">
        <v>66</v>
      </c>
      <c r="C4154" s="606" t="s">
        <v>120</v>
      </c>
      <c r="D4154" s="607" t="s">
        <v>16</v>
      </c>
      <c r="E4154" s="607" t="s">
        <v>141</v>
      </c>
      <c r="F4154" s="573"/>
      <c r="G4154" s="607" t="s">
        <v>42</v>
      </c>
      <c r="H4154" s="607" t="s">
        <v>41</v>
      </c>
      <c r="I4154" s="607" t="s">
        <v>40</v>
      </c>
      <c r="J4154" s="607" t="s">
        <v>87</v>
      </c>
      <c r="K4154" s="607" t="s">
        <v>310</v>
      </c>
      <c r="L4154" s="608">
        <v>0.6</v>
      </c>
      <c r="M4154" s="609">
        <v>0.91016736384000008</v>
      </c>
      <c r="N4154" s="610">
        <v>54.610041830400007</v>
      </c>
      <c r="O4154" s="573"/>
      <c r="P4154" s="573"/>
      <c r="Q4154" s="574" t="s">
        <v>14066</v>
      </c>
      <c r="R4154" s="574"/>
      <c r="S4154" s="574" t="s">
        <v>14053</v>
      </c>
      <c r="T4154" s="574" t="s">
        <v>14024</v>
      </c>
      <c r="U4154" s="574" t="s">
        <v>14166</v>
      </c>
      <c r="V4154" s="574"/>
      <c r="W4154" s="575" t="s">
        <v>14069</v>
      </c>
      <c r="X4154" s="575"/>
      <c r="Y4154" s="575" t="s">
        <v>14055</v>
      </c>
      <c r="Z4154" s="579" t="s">
        <v>14218</v>
      </c>
      <c r="AA4154" s="580" t="s">
        <v>14219</v>
      </c>
    </row>
    <row r="4155" spans="2:27" s="563" customFormat="1">
      <c r="B4155" s="605">
        <v>67</v>
      </c>
      <c r="C4155" s="606" t="s">
        <v>120</v>
      </c>
      <c r="D4155" s="607" t="s">
        <v>16</v>
      </c>
      <c r="E4155" s="607" t="s">
        <v>141</v>
      </c>
      <c r="F4155" s="573"/>
      <c r="G4155" s="607" t="s">
        <v>42</v>
      </c>
      <c r="H4155" s="607" t="s">
        <v>41</v>
      </c>
      <c r="I4155" s="607" t="s">
        <v>40</v>
      </c>
      <c r="J4155" s="607" t="s">
        <v>87</v>
      </c>
      <c r="K4155" s="607" t="s">
        <v>104</v>
      </c>
      <c r="L4155" s="608">
        <v>0.4</v>
      </c>
      <c r="M4155" s="609">
        <v>0.60677824256000013</v>
      </c>
      <c r="N4155" s="610">
        <v>36.406694553600005</v>
      </c>
      <c r="O4155" s="573"/>
      <c r="P4155" s="573"/>
      <c r="Q4155" s="574" t="s">
        <v>14048</v>
      </c>
      <c r="R4155" s="574"/>
      <c r="S4155" s="574" t="s">
        <v>14053</v>
      </c>
      <c r="T4155" s="574" t="s">
        <v>14024</v>
      </c>
      <c r="U4155" s="574" t="s">
        <v>14057</v>
      </c>
      <c r="V4155" s="574"/>
      <c r="W4155" s="575" t="s">
        <v>14050</v>
      </c>
      <c r="X4155" s="575"/>
      <c r="Y4155" s="575" t="s">
        <v>14055</v>
      </c>
      <c r="Z4155" s="579" t="s">
        <v>14220</v>
      </c>
      <c r="AA4155" s="578" t="s">
        <v>14217</v>
      </c>
    </row>
    <row r="4156" spans="2:27" s="563" customFormat="1">
      <c r="B4156" s="605">
        <v>68</v>
      </c>
      <c r="C4156" s="606" t="s">
        <v>120</v>
      </c>
      <c r="D4156" s="607" t="s">
        <v>16</v>
      </c>
      <c r="E4156" s="607" t="s">
        <v>141</v>
      </c>
      <c r="F4156" s="573"/>
      <c r="G4156" s="607" t="s">
        <v>42</v>
      </c>
      <c r="H4156" s="607" t="s">
        <v>41</v>
      </c>
      <c r="I4156" s="607" t="s">
        <v>40</v>
      </c>
      <c r="J4156" s="607" t="s">
        <v>83</v>
      </c>
      <c r="K4156" s="607" t="s">
        <v>81</v>
      </c>
      <c r="L4156" s="608">
        <v>1</v>
      </c>
      <c r="M4156" s="609">
        <v>1.896182008</v>
      </c>
      <c r="N4156" s="610">
        <v>7.5847280320000001</v>
      </c>
      <c r="O4156" s="573"/>
      <c r="P4156" s="573"/>
      <c r="Q4156" s="574" t="s">
        <v>14059</v>
      </c>
      <c r="R4156" s="574"/>
      <c r="S4156" s="574" t="s">
        <v>14060</v>
      </c>
      <c r="T4156" s="574" t="s">
        <v>14024</v>
      </c>
      <c r="U4156" s="574" t="s">
        <v>14061</v>
      </c>
      <c r="V4156" s="574"/>
      <c r="W4156" s="575" t="s">
        <v>14062</v>
      </c>
      <c r="X4156" s="575"/>
      <c r="Y4156" s="575" t="s">
        <v>14063</v>
      </c>
      <c r="Z4156" s="579" t="s">
        <v>14221</v>
      </c>
      <c r="AA4156" s="580" t="s">
        <v>14222</v>
      </c>
    </row>
    <row r="4157" spans="2:27" s="563" customFormat="1">
      <c r="B4157" s="605">
        <v>69</v>
      </c>
      <c r="C4157" s="606" t="s">
        <v>120</v>
      </c>
      <c r="D4157" s="607" t="s">
        <v>16</v>
      </c>
      <c r="E4157" s="607" t="s">
        <v>141</v>
      </c>
      <c r="F4157" s="573"/>
      <c r="G4157" s="607" t="s">
        <v>42</v>
      </c>
      <c r="H4157" s="607" t="s">
        <v>41</v>
      </c>
      <c r="I4157" s="607" t="s">
        <v>40</v>
      </c>
      <c r="J4157" s="607" t="s">
        <v>77</v>
      </c>
      <c r="K4157" s="607" t="s">
        <v>310</v>
      </c>
      <c r="L4157" s="608">
        <v>0.3</v>
      </c>
      <c r="M4157" s="609">
        <v>0.35395397482666663</v>
      </c>
      <c r="N4157" s="610">
        <v>9.1016736383999994</v>
      </c>
      <c r="O4157" s="573"/>
      <c r="P4157" s="573"/>
      <c r="Q4157" s="574" t="s">
        <v>14066</v>
      </c>
      <c r="R4157" s="574"/>
      <c r="S4157" s="574" t="s">
        <v>14067</v>
      </c>
      <c r="T4157" s="574" t="s">
        <v>14024</v>
      </c>
      <c r="U4157" s="574" t="s">
        <v>14068</v>
      </c>
      <c r="V4157" s="574"/>
      <c r="W4157" s="575" t="s">
        <v>14069</v>
      </c>
      <c r="X4157" s="575"/>
      <c r="Y4157" s="575" t="s">
        <v>14070</v>
      </c>
      <c r="Z4157" s="579" t="s">
        <v>14223</v>
      </c>
      <c r="AA4157" s="580" t="s">
        <v>14219</v>
      </c>
    </row>
    <row r="4158" spans="2:27" s="563" customFormat="1">
      <c r="B4158" s="605">
        <v>70</v>
      </c>
      <c r="C4158" s="606" t="s">
        <v>120</v>
      </c>
      <c r="D4158" s="607" t="s">
        <v>16</v>
      </c>
      <c r="E4158" s="607" t="s">
        <v>141</v>
      </c>
      <c r="F4158" s="573"/>
      <c r="G4158" s="607" t="s">
        <v>42</v>
      </c>
      <c r="H4158" s="607" t="s">
        <v>41</v>
      </c>
      <c r="I4158" s="607" t="s">
        <v>40</v>
      </c>
      <c r="J4158" s="607" t="s">
        <v>77</v>
      </c>
      <c r="K4158" s="607" t="s">
        <v>104</v>
      </c>
      <c r="L4158" s="608">
        <v>0.7</v>
      </c>
      <c r="M4158" s="609">
        <v>0.82589260792888863</v>
      </c>
      <c r="N4158" s="610">
        <v>21.237238489599996</v>
      </c>
      <c r="O4158" s="573"/>
      <c r="P4158" s="573"/>
      <c r="Q4158" s="574" t="s">
        <v>14048</v>
      </c>
      <c r="R4158" s="574"/>
      <c r="S4158" s="574" t="s">
        <v>14067</v>
      </c>
      <c r="T4158" s="574" t="s">
        <v>14024</v>
      </c>
      <c r="U4158" s="574" t="s">
        <v>14224</v>
      </c>
      <c r="V4158" s="574"/>
      <c r="W4158" s="575" t="s">
        <v>14050</v>
      </c>
      <c r="X4158" s="575"/>
      <c r="Y4158" s="575" t="s">
        <v>14070</v>
      </c>
      <c r="Z4158" s="579" t="s">
        <v>14225</v>
      </c>
      <c r="AA4158" s="578" t="s">
        <v>14217</v>
      </c>
    </row>
    <row r="4159" spans="2:27" s="563" customFormat="1">
      <c r="B4159" s="605">
        <v>71</v>
      </c>
      <c r="C4159" s="606" t="s">
        <v>120</v>
      </c>
      <c r="D4159" s="607" t="s">
        <v>16</v>
      </c>
      <c r="E4159" s="607" t="s">
        <v>141</v>
      </c>
      <c r="F4159" s="573"/>
      <c r="G4159" s="607" t="s">
        <v>42</v>
      </c>
      <c r="H4159" s="607" t="s">
        <v>41</v>
      </c>
      <c r="I4159" s="607" t="s">
        <v>40</v>
      </c>
      <c r="J4159" s="607" t="s">
        <v>74</v>
      </c>
      <c r="K4159" s="607" t="s">
        <v>79</v>
      </c>
      <c r="L4159" s="608">
        <v>0.3</v>
      </c>
      <c r="M4159" s="609">
        <v>0.59160878649599991</v>
      </c>
      <c r="N4159" s="610">
        <v>40.957531372799991</v>
      </c>
      <c r="O4159" s="573"/>
      <c r="P4159" s="573"/>
      <c r="Q4159" s="574" t="s">
        <v>14191</v>
      </c>
      <c r="R4159" s="574"/>
      <c r="S4159" s="574" t="s">
        <v>14081</v>
      </c>
      <c r="T4159" s="574" t="s">
        <v>14024</v>
      </c>
      <c r="U4159" s="574" t="s">
        <v>14192</v>
      </c>
      <c r="V4159" s="574"/>
      <c r="W4159" s="575" t="s">
        <v>14226</v>
      </c>
      <c r="X4159" s="575"/>
      <c r="Y4159" s="575" t="s">
        <v>14083</v>
      </c>
      <c r="Z4159" s="579" t="s">
        <v>14227</v>
      </c>
      <c r="AA4159" s="580" t="s">
        <v>14228</v>
      </c>
    </row>
    <row r="4160" spans="2:27" s="563" customFormat="1">
      <c r="B4160" s="605">
        <v>72</v>
      </c>
      <c r="C4160" s="606" t="s">
        <v>120</v>
      </c>
      <c r="D4160" s="607" t="s">
        <v>16</v>
      </c>
      <c r="E4160" s="607" t="s">
        <v>141</v>
      </c>
      <c r="F4160" s="573"/>
      <c r="G4160" s="607" t="s">
        <v>42</v>
      </c>
      <c r="H4160" s="607" t="s">
        <v>41</v>
      </c>
      <c r="I4160" s="607" t="s">
        <v>40</v>
      </c>
      <c r="J4160" s="607" t="s">
        <v>74</v>
      </c>
      <c r="K4160" s="607" t="s">
        <v>104</v>
      </c>
      <c r="L4160" s="608">
        <v>0.7</v>
      </c>
      <c r="M4160" s="609">
        <v>1.3804205018239994</v>
      </c>
      <c r="N4160" s="610">
        <v>95.56757320319997</v>
      </c>
      <c r="O4160" s="573"/>
      <c r="P4160" s="573"/>
      <c r="Q4160" s="574" t="s">
        <v>14048</v>
      </c>
      <c r="R4160" s="574"/>
      <c r="S4160" s="574" t="s">
        <v>14081</v>
      </c>
      <c r="T4160" s="574" t="s">
        <v>14024</v>
      </c>
      <c r="U4160" s="574" t="s">
        <v>14085</v>
      </c>
      <c r="V4160" s="574"/>
      <c r="W4160" s="575" t="s">
        <v>14050</v>
      </c>
      <c r="X4160" s="575"/>
      <c r="Y4160" s="575" t="s">
        <v>14083</v>
      </c>
      <c r="Z4160" s="579" t="s">
        <v>14229</v>
      </c>
      <c r="AA4160" s="580" t="s">
        <v>14217</v>
      </c>
    </row>
    <row r="4161" spans="2:27" s="563" customFormat="1">
      <c r="B4161" s="605">
        <v>73</v>
      </c>
      <c r="C4161" s="606" t="s">
        <v>120</v>
      </c>
      <c r="D4161" s="607" t="s">
        <v>16</v>
      </c>
      <c r="E4161" s="607" t="s">
        <v>141</v>
      </c>
      <c r="F4161" s="573"/>
      <c r="G4161" s="607" t="s">
        <v>42</v>
      </c>
      <c r="H4161" s="607" t="s">
        <v>41</v>
      </c>
      <c r="I4161" s="607" t="s">
        <v>40</v>
      </c>
      <c r="J4161" s="607" t="s">
        <v>351</v>
      </c>
      <c r="K4161" s="607" t="s">
        <v>79</v>
      </c>
      <c r="L4161" s="608">
        <v>0.3</v>
      </c>
      <c r="M4161" s="609">
        <v>0.22754184096000002</v>
      </c>
      <c r="N4161" s="610">
        <v>8.19150627456</v>
      </c>
      <c r="O4161" s="573"/>
      <c r="P4161" s="573"/>
      <c r="Q4161" s="574" t="s">
        <v>14191</v>
      </c>
      <c r="R4161" s="574"/>
      <c r="S4161" s="574" t="s">
        <v>14201</v>
      </c>
      <c r="T4161" s="574" t="s">
        <v>14024</v>
      </c>
      <c r="U4161" s="574" t="s">
        <v>14230</v>
      </c>
      <c r="V4161" s="574"/>
      <c r="W4161" s="575" t="s">
        <v>14226</v>
      </c>
      <c r="X4161" s="575"/>
      <c r="Y4161" s="575" t="s">
        <v>14231</v>
      </c>
      <c r="Z4161" s="579" t="s">
        <v>14232</v>
      </c>
      <c r="AA4161" s="580" t="s">
        <v>14228</v>
      </c>
    </row>
    <row r="4162" spans="2:27" s="563" customFormat="1">
      <c r="B4162" s="605">
        <v>74</v>
      </c>
      <c r="C4162" s="606" t="s">
        <v>120</v>
      </c>
      <c r="D4162" s="607" t="s">
        <v>16</v>
      </c>
      <c r="E4162" s="607" t="s">
        <v>141</v>
      </c>
      <c r="F4162" s="573"/>
      <c r="G4162" s="607" t="s">
        <v>42</v>
      </c>
      <c r="H4162" s="607" t="s">
        <v>41</v>
      </c>
      <c r="I4162" s="607" t="s">
        <v>40</v>
      </c>
      <c r="J4162" s="607" t="s">
        <v>351</v>
      </c>
      <c r="K4162" s="607" t="s">
        <v>104</v>
      </c>
      <c r="L4162" s="608">
        <v>0.7</v>
      </c>
      <c r="M4162" s="609">
        <v>0.53093096224000003</v>
      </c>
      <c r="N4162" s="610">
        <v>19.113514640640002</v>
      </c>
      <c r="O4162" s="573"/>
      <c r="P4162" s="573"/>
      <c r="Q4162" s="574" t="s">
        <v>14048</v>
      </c>
      <c r="R4162" s="574"/>
      <c r="S4162" s="574" t="s">
        <v>14201</v>
      </c>
      <c r="T4162" s="574" t="s">
        <v>14024</v>
      </c>
      <c r="U4162" s="574" t="s">
        <v>14233</v>
      </c>
      <c r="V4162" s="574"/>
      <c r="W4162" s="575" t="s">
        <v>14050</v>
      </c>
      <c r="X4162" s="575"/>
      <c r="Y4162" s="575" t="s">
        <v>14231</v>
      </c>
      <c r="Z4162" s="579" t="s">
        <v>14234</v>
      </c>
      <c r="AA4162" s="580" t="s">
        <v>14217</v>
      </c>
    </row>
    <row r="4163" spans="2:27" s="563" customFormat="1">
      <c r="B4163" s="605">
        <v>75</v>
      </c>
      <c r="C4163" s="606" t="s">
        <v>120</v>
      </c>
      <c r="D4163" s="607" t="s">
        <v>16</v>
      </c>
      <c r="E4163" s="607" t="s">
        <v>141</v>
      </c>
      <c r="F4163" s="573"/>
      <c r="G4163" s="607" t="s">
        <v>42</v>
      </c>
      <c r="H4163" s="607" t="s">
        <v>41</v>
      </c>
      <c r="I4163" s="607" t="s">
        <v>40</v>
      </c>
      <c r="J4163" s="607" t="s">
        <v>67</v>
      </c>
      <c r="K4163" s="607" t="s">
        <v>81</v>
      </c>
      <c r="L4163" s="608">
        <v>1</v>
      </c>
      <c r="M4163" s="609">
        <v>0.80701506260479994</v>
      </c>
      <c r="N4163" s="610">
        <v>2.6546548111999999</v>
      </c>
      <c r="O4163" s="573"/>
      <c r="P4163" s="573"/>
      <c r="Q4163" s="574" t="s">
        <v>14059</v>
      </c>
      <c r="R4163" s="574"/>
      <c r="S4163" s="574" t="s">
        <v>14087</v>
      </c>
      <c r="T4163" s="574" t="s">
        <v>14024</v>
      </c>
      <c r="U4163" s="574" t="s">
        <v>14088</v>
      </c>
      <c r="V4163" s="574"/>
      <c r="W4163" s="575" t="s">
        <v>14062</v>
      </c>
      <c r="X4163" s="575"/>
      <c r="Y4163" s="575" t="s">
        <v>14089</v>
      </c>
      <c r="Z4163" s="579" t="s">
        <v>14235</v>
      </c>
      <c r="AA4163" s="580" t="s">
        <v>14222</v>
      </c>
    </row>
    <row r="4164" spans="2:27" s="563" customFormat="1">
      <c r="B4164" s="605">
        <v>76</v>
      </c>
      <c r="C4164" s="606" t="s">
        <v>120</v>
      </c>
      <c r="D4164" s="607" t="s">
        <v>16</v>
      </c>
      <c r="E4164" s="607" t="s">
        <v>141</v>
      </c>
      <c r="F4164" s="573"/>
      <c r="G4164" s="607" t="s">
        <v>42</v>
      </c>
      <c r="H4164" s="607" t="s">
        <v>41</v>
      </c>
      <c r="I4164" s="607" t="s">
        <v>40</v>
      </c>
      <c r="J4164" s="607" t="s">
        <v>66</v>
      </c>
      <c r="K4164" s="607" t="s">
        <v>310</v>
      </c>
      <c r="L4164" s="608">
        <v>1</v>
      </c>
      <c r="M4164" s="609">
        <v>1.0323657599111111</v>
      </c>
      <c r="N4164" s="610">
        <v>26.546548112</v>
      </c>
      <c r="O4164" s="573"/>
      <c r="P4164" s="573"/>
      <c r="Q4164" s="574" t="s">
        <v>14066</v>
      </c>
      <c r="R4164" s="574"/>
      <c r="S4164" s="574" t="s">
        <v>14091</v>
      </c>
      <c r="T4164" s="574" t="s">
        <v>14024</v>
      </c>
      <c r="U4164" s="574" t="s">
        <v>14092</v>
      </c>
      <c r="V4164" s="574"/>
      <c r="W4164" s="575" t="s">
        <v>14069</v>
      </c>
      <c r="X4164" s="575"/>
      <c r="Y4164" s="576" t="s">
        <v>14093</v>
      </c>
      <c r="Z4164" s="577" t="s">
        <v>14236</v>
      </c>
      <c r="AA4164" s="580" t="s">
        <v>14219</v>
      </c>
    </row>
    <row r="4165" spans="2:27" s="563" customFormat="1">
      <c r="B4165" s="605">
        <v>77</v>
      </c>
      <c r="C4165" s="606" t="s">
        <v>120</v>
      </c>
      <c r="D4165" s="607" t="s">
        <v>85</v>
      </c>
      <c r="E4165" s="607" t="s">
        <v>141</v>
      </c>
      <c r="F4165" s="573"/>
      <c r="G4165" s="607" t="s">
        <v>42</v>
      </c>
      <c r="H4165" s="607" t="s">
        <v>41</v>
      </c>
      <c r="I4165" s="607" t="s">
        <v>40</v>
      </c>
      <c r="J4165" s="607" t="s">
        <v>116</v>
      </c>
      <c r="K4165" s="607" t="s">
        <v>111</v>
      </c>
      <c r="L4165" s="608">
        <v>0.5</v>
      </c>
      <c r="M4165" s="609">
        <v>0.44061825207399946</v>
      </c>
      <c r="N4165" s="610">
        <v>4.4061825207399945</v>
      </c>
      <c r="O4165" s="573"/>
      <c r="P4165" s="573"/>
      <c r="Q4165" s="574" t="s">
        <v>14022</v>
      </c>
      <c r="R4165" s="574"/>
      <c r="S4165" s="574" t="s">
        <v>14023</v>
      </c>
      <c r="T4165" s="574" t="s">
        <v>14095</v>
      </c>
      <c r="U4165" s="574" t="s">
        <v>14025</v>
      </c>
      <c r="V4165" s="574"/>
      <c r="W4165" s="575" t="s">
        <v>14096</v>
      </c>
      <c r="X4165" s="575"/>
      <c r="Y4165" s="576" t="s">
        <v>14097</v>
      </c>
      <c r="Z4165" s="577" t="s">
        <v>14237</v>
      </c>
      <c r="AA4165" s="578" t="s">
        <v>14238</v>
      </c>
    </row>
    <row r="4166" spans="2:27" s="563" customFormat="1">
      <c r="B4166" s="605">
        <v>78</v>
      </c>
      <c r="C4166" s="606" t="s">
        <v>120</v>
      </c>
      <c r="D4166" s="607" t="s">
        <v>85</v>
      </c>
      <c r="E4166" s="607" t="s">
        <v>141</v>
      </c>
      <c r="F4166" s="573"/>
      <c r="G4166" s="607" t="s">
        <v>42</v>
      </c>
      <c r="H4166" s="607" t="s">
        <v>41</v>
      </c>
      <c r="I4166" s="607" t="s">
        <v>40</v>
      </c>
      <c r="J4166" s="607" t="s">
        <v>116</v>
      </c>
      <c r="K4166" s="607" t="s">
        <v>90</v>
      </c>
      <c r="L4166" s="608">
        <v>0.5</v>
      </c>
      <c r="M4166" s="609">
        <v>0.44061825207399946</v>
      </c>
      <c r="N4166" s="610">
        <v>4.4061825207399945</v>
      </c>
      <c r="O4166" s="573"/>
      <c r="P4166" s="573"/>
      <c r="Q4166" s="574" t="s">
        <v>14030</v>
      </c>
      <c r="R4166" s="574"/>
      <c r="S4166" s="574" t="s">
        <v>14023</v>
      </c>
      <c r="T4166" s="574" t="s">
        <v>14095</v>
      </c>
      <c r="U4166" s="574" t="s">
        <v>14031</v>
      </c>
      <c r="V4166" s="574"/>
      <c r="W4166" s="575" t="s">
        <v>14100</v>
      </c>
      <c r="X4166" s="575"/>
      <c r="Y4166" s="575" t="s">
        <v>14097</v>
      </c>
      <c r="Z4166" s="579" t="s">
        <v>14239</v>
      </c>
      <c r="AA4166" s="580" t="s">
        <v>14240</v>
      </c>
    </row>
    <row r="4167" spans="2:27" s="563" customFormat="1">
      <c r="B4167" s="605">
        <v>79</v>
      </c>
      <c r="C4167" s="606" t="s">
        <v>120</v>
      </c>
      <c r="D4167" s="607" t="s">
        <v>85</v>
      </c>
      <c r="E4167" s="607" t="s">
        <v>141</v>
      </c>
      <c r="F4167" s="573"/>
      <c r="G4167" s="607" t="s">
        <v>42</v>
      </c>
      <c r="H4167" s="607" t="s">
        <v>41</v>
      </c>
      <c r="I4167" s="607" t="s">
        <v>40</v>
      </c>
      <c r="J4167" s="607" t="s">
        <v>109</v>
      </c>
      <c r="K4167" s="607" t="s">
        <v>111</v>
      </c>
      <c r="L4167" s="608">
        <v>0.5</v>
      </c>
      <c r="M4167" s="609">
        <v>1.4045208399444427</v>
      </c>
      <c r="N4167" s="610">
        <v>25.281375118999968</v>
      </c>
      <c r="O4167" s="573"/>
      <c r="P4167" s="573"/>
      <c r="Q4167" s="574" t="s">
        <v>14022</v>
      </c>
      <c r="R4167" s="574"/>
      <c r="S4167" s="574" t="s">
        <v>14035</v>
      </c>
      <c r="T4167" s="574" t="s">
        <v>14095</v>
      </c>
      <c r="U4167" s="574" t="s">
        <v>14036</v>
      </c>
      <c r="V4167" s="574"/>
      <c r="W4167" s="575" t="s">
        <v>14096</v>
      </c>
      <c r="X4167" s="575"/>
      <c r="Y4167" s="575" t="s">
        <v>14103</v>
      </c>
      <c r="Z4167" s="579" t="s">
        <v>14241</v>
      </c>
      <c r="AA4167" s="580" t="s">
        <v>14238</v>
      </c>
    </row>
    <row r="4168" spans="2:27" s="563" customFormat="1">
      <c r="B4168" s="605">
        <v>80</v>
      </c>
      <c r="C4168" s="606" t="s">
        <v>120</v>
      </c>
      <c r="D4168" s="607" t="s">
        <v>85</v>
      </c>
      <c r="E4168" s="607" t="s">
        <v>141</v>
      </c>
      <c r="F4168" s="573"/>
      <c r="G4168" s="607" t="s">
        <v>42</v>
      </c>
      <c r="H4168" s="607" t="s">
        <v>41</v>
      </c>
      <c r="I4168" s="607" t="s">
        <v>40</v>
      </c>
      <c r="J4168" s="607" t="s">
        <v>109</v>
      </c>
      <c r="K4168" s="607" t="s">
        <v>90</v>
      </c>
      <c r="L4168" s="608">
        <v>0.5</v>
      </c>
      <c r="M4168" s="609">
        <v>1.4045208399444427</v>
      </c>
      <c r="N4168" s="610">
        <v>25.281375118999968</v>
      </c>
      <c r="O4168" s="573"/>
      <c r="P4168" s="573"/>
      <c r="Q4168" s="574" t="s">
        <v>14030</v>
      </c>
      <c r="R4168" s="574"/>
      <c r="S4168" s="574" t="s">
        <v>14035</v>
      </c>
      <c r="T4168" s="574" t="s">
        <v>14095</v>
      </c>
      <c r="U4168" s="574" t="s">
        <v>14039</v>
      </c>
      <c r="V4168" s="574"/>
      <c r="W4168" s="575" t="s">
        <v>14100</v>
      </c>
      <c r="X4168" s="575"/>
      <c r="Y4168" s="575" t="s">
        <v>14103</v>
      </c>
      <c r="Z4168" s="579" t="s">
        <v>14242</v>
      </c>
      <c r="AA4168" s="580" t="s">
        <v>14240</v>
      </c>
    </row>
    <row r="4169" spans="2:27" s="563" customFormat="1">
      <c r="B4169" s="605">
        <v>81</v>
      </c>
      <c r="C4169" s="606" t="s">
        <v>120</v>
      </c>
      <c r="D4169" s="607" t="s">
        <v>85</v>
      </c>
      <c r="E4169" s="607" t="s">
        <v>141</v>
      </c>
      <c r="F4169" s="573"/>
      <c r="G4169" s="607" t="s">
        <v>42</v>
      </c>
      <c r="H4169" s="607" t="s">
        <v>41</v>
      </c>
      <c r="I4169" s="607" t="s">
        <v>40</v>
      </c>
      <c r="J4169" s="607" t="s">
        <v>71</v>
      </c>
      <c r="K4169" s="607" t="s">
        <v>106</v>
      </c>
      <c r="L4169" s="608">
        <v>0.33333333333333331</v>
      </c>
      <c r="M4169" s="609">
        <v>0.28893000135999969</v>
      </c>
      <c r="N4169" s="610">
        <v>17.335800081599981</v>
      </c>
      <c r="O4169" s="573"/>
      <c r="P4169" s="573"/>
      <c r="Q4169" s="574" t="s">
        <v>14041</v>
      </c>
      <c r="R4169" s="574"/>
      <c r="S4169" s="574" t="s">
        <v>14042</v>
      </c>
      <c r="T4169" s="574" t="s">
        <v>14095</v>
      </c>
      <c r="U4169" s="574" t="s">
        <v>14043</v>
      </c>
      <c r="V4169" s="574"/>
      <c r="W4169" s="575" t="s">
        <v>14106</v>
      </c>
      <c r="X4169" s="575"/>
      <c r="Y4169" s="575" t="s">
        <v>14107</v>
      </c>
      <c r="Z4169" s="579" t="s">
        <v>14243</v>
      </c>
      <c r="AA4169" s="580" t="s">
        <v>14244</v>
      </c>
    </row>
    <row r="4170" spans="2:27" s="563" customFormat="1">
      <c r="B4170" s="605">
        <v>82</v>
      </c>
      <c r="C4170" s="606" t="s">
        <v>120</v>
      </c>
      <c r="D4170" s="607" t="s">
        <v>85</v>
      </c>
      <c r="E4170" s="607" t="s">
        <v>141</v>
      </c>
      <c r="F4170" s="573"/>
      <c r="G4170" s="607" t="s">
        <v>42</v>
      </c>
      <c r="H4170" s="607" t="s">
        <v>41</v>
      </c>
      <c r="I4170" s="607" t="s">
        <v>40</v>
      </c>
      <c r="J4170" s="607" t="s">
        <v>71</v>
      </c>
      <c r="K4170" s="607" t="s">
        <v>104</v>
      </c>
      <c r="L4170" s="608">
        <v>0.33333333333333331</v>
      </c>
      <c r="M4170" s="609">
        <v>0.28893000135999969</v>
      </c>
      <c r="N4170" s="610">
        <v>17.335800081599981</v>
      </c>
      <c r="O4170" s="573"/>
      <c r="P4170" s="573"/>
      <c r="Q4170" s="574" t="s">
        <v>14048</v>
      </c>
      <c r="R4170" s="574"/>
      <c r="S4170" s="574" t="s">
        <v>14042</v>
      </c>
      <c r="T4170" s="574" t="s">
        <v>14095</v>
      </c>
      <c r="U4170" s="574" t="s">
        <v>14049</v>
      </c>
      <c r="V4170" s="574"/>
      <c r="W4170" s="575" t="s">
        <v>14110</v>
      </c>
      <c r="X4170" s="575"/>
      <c r="Y4170" s="575" t="s">
        <v>14107</v>
      </c>
      <c r="Z4170" s="579" t="s">
        <v>14245</v>
      </c>
      <c r="AA4170" s="580" t="s">
        <v>14246</v>
      </c>
    </row>
    <row r="4171" spans="2:27" s="563" customFormat="1">
      <c r="B4171" s="605">
        <v>83</v>
      </c>
      <c r="C4171" s="606" t="s">
        <v>120</v>
      </c>
      <c r="D4171" s="607" t="s">
        <v>85</v>
      </c>
      <c r="E4171" s="607" t="s">
        <v>141</v>
      </c>
      <c r="F4171" s="573"/>
      <c r="G4171" s="607" t="s">
        <v>42</v>
      </c>
      <c r="H4171" s="607" t="s">
        <v>41</v>
      </c>
      <c r="I4171" s="607" t="s">
        <v>40</v>
      </c>
      <c r="J4171" s="607" t="s">
        <v>71</v>
      </c>
      <c r="K4171" s="607" t="s">
        <v>100</v>
      </c>
      <c r="L4171" s="608">
        <v>0.33333333333333331</v>
      </c>
      <c r="M4171" s="609">
        <v>0.28893000135999969</v>
      </c>
      <c r="N4171" s="610">
        <v>17.335800081599981</v>
      </c>
      <c r="O4171" s="573"/>
      <c r="P4171" s="573"/>
      <c r="Q4171" s="574" t="s">
        <v>14147</v>
      </c>
      <c r="R4171" s="574"/>
      <c r="S4171" s="574" t="s">
        <v>14042</v>
      </c>
      <c r="T4171" s="574" t="s">
        <v>14095</v>
      </c>
      <c r="U4171" s="574" t="s">
        <v>14161</v>
      </c>
      <c r="V4171" s="574"/>
      <c r="W4171" s="575" t="s">
        <v>14149</v>
      </c>
      <c r="X4171" s="575"/>
      <c r="Y4171" s="575" t="s">
        <v>14107</v>
      </c>
      <c r="Z4171" s="579" t="s">
        <v>14247</v>
      </c>
      <c r="AA4171" s="580" t="s">
        <v>14248</v>
      </c>
    </row>
    <row r="4172" spans="2:27" s="563" customFormat="1">
      <c r="B4172" s="605">
        <v>84</v>
      </c>
      <c r="C4172" s="606" t="s">
        <v>120</v>
      </c>
      <c r="D4172" s="607" t="s">
        <v>85</v>
      </c>
      <c r="E4172" s="607" t="s">
        <v>141</v>
      </c>
      <c r="F4172" s="573"/>
      <c r="G4172" s="607" t="s">
        <v>42</v>
      </c>
      <c r="H4172" s="607" t="s">
        <v>41</v>
      </c>
      <c r="I4172" s="607" t="s">
        <v>40</v>
      </c>
      <c r="J4172" s="607" t="s">
        <v>87</v>
      </c>
      <c r="K4172" s="607" t="s">
        <v>310</v>
      </c>
      <c r="L4172" s="608">
        <v>0.33333333333333331</v>
      </c>
      <c r="M4172" s="609">
        <v>0.96310000453333211</v>
      </c>
      <c r="N4172" s="610">
        <v>57.786000271999917</v>
      </c>
      <c r="O4172" s="573"/>
      <c r="P4172" s="573"/>
      <c r="Q4172" s="574" t="s">
        <v>14066</v>
      </c>
      <c r="R4172" s="574"/>
      <c r="S4172" s="574" t="s">
        <v>14053</v>
      </c>
      <c r="T4172" s="574" t="s">
        <v>14095</v>
      </c>
      <c r="U4172" s="574" t="s">
        <v>14166</v>
      </c>
      <c r="V4172" s="574"/>
      <c r="W4172" s="575" t="s">
        <v>14120</v>
      </c>
      <c r="X4172" s="575"/>
      <c r="Y4172" s="575" t="s">
        <v>14113</v>
      </c>
      <c r="Z4172" s="579" t="s">
        <v>14249</v>
      </c>
      <c r="AA4172" s="578" t="s">
        <v>14250</v>
      </c>
    </row>
    <row r="4173" spans="2:27" s="563" customFormat="1">
      <c r="B4173" s="605">
        <v>85</v>
      </c>
      <c r="C4173" s="606" t="s">
        <v>120</v>
      </c>
      <c r="D4173" s="607" t="s">
        <v>85</v>
      </c>
      <c r="E4173" s="607" t="s">
        <v>141</v>
      </c>
      <c r="F4173" s="573"/>
      <c r="G4173" s="607" t="s">
        <v>42</v>
      </c>
      <c r="H4173" s="607" t="s">
        <v>41</v>
      </c>
      <c r="I4173" s="607" t="s">
        <v>40</v>
      </c>
      <c r="J4173" s="607" t="s">
        <v>87</v>
      </c>
      <c r="K4173" s="607" t="s">
        <v>106</v>
      </c>
      <c r="L4173" s="608">
        <v>0.33333333333333331</v>
      </c>
      <c r="M4173" s="609">
        <v>0.96310000453333211</v>
      </c>
      <c r="N4173" s="610">
        <v>57.786000271999917</v>
      </c>
      <c r="O4173" s="573"/>
      <c r="P4173" s="573"/>
      <c r="Q4173" s="574" t="s">
        <v>14041</v>
      </c>
      <c r="R4173" s="574"/>
      <c r="S4173" s="574" t="s">
        <v>14053</v>
      </c>
      <c r="T4173" s="574" t="s">
        <v>14095</v>
      </c>
      <c r="U4173" s="574" t="s">
        <v>14054</v>
      </c>
      <c r="V4173" s="574"/>
      <c r="W4173" s="575" t="s">
        <v>14106</v>
      </c>
      <c r="X4173" s="575"/>
      <c r="Y4173" s="575" t="s">
        <v>14113</v>
      </c>
      <c r="Z4173" s="579" t="s">
        <v>14251</v>
      </c>
      <c r="AA4173" s="580" t="s">
        <v>14244</v>
      </c>
    </row>
    <row r="4174" spans="2:27" s="563" customFormat="1">
      <c r="B4174" s="605">
        <v>86</v>
      </c>
      <c r="C4174" s="606" t="s">
        <v>120</v>
      </c>
      <c r="D4174" s="607" t="s">
        <v>85</v>
      </c>
      <c r="E4174" s="607" t="s">
        <v>141</v>
      </c>
      <c r="F4174" s="573"/>
      <c r="G4174" s="607" t="s">
        <v>42</v>
      </c>
      <c r="H4174" s="607" t="s">
        <v>41</v>
      </c>
      <c r="I4174" s="607" t="s">
        <v>40</v>
      </c>
      <c r="J4174" s="607" t="s">
        <v>87</v>
      </c>
      <c r="K4174" s="607" t="s">
        <v>104</v>
      </c>
      <c r="L4174" s="608">
        <v>0.33333333333333331</v>
      </c>
      <c r="M4174" s="609">
        <v>0.96310000453333211</v>
      </c>
      <c r="N4174" s="610">
        <v>57.786000271999917</v>
      </c>
      <c r="O4174" s="573"/>
      <c r="P4174" s="573"/>
      <c r="Q4174" s="574" t="s">
        <v>14048</v>
      </c>
      <c r="R4174" s="574"/>
      <c r="S4174" s="574" t="s">
        <v>14053</v>
      </c>
      <c r="T4174" s="574" t="s">
        <v>14095</v>
      </c>
      <c r="U4174" s="574" t="s">
        <v>14057</v>
      </c>
      <c r="V4174" s="574"/>
      <c r="W4174" s="575" t="s">
        <v>14110</v>
      </c>
      <c r="X4174" s="575"/>
      <c r="Y4174" s="575" t="s">
        <v>14113</v>
      </c>
      <c r="Z4174" s="579" t="s">
        <v>14252</v>
      </c>
      <c r="AA4174" s="580" t="s">
        <v>14246</v>
      </c>
    </row>
    <row r="4175" spans="2:27" s="563" customFormat="1">
      <c r="B4175" s="605">
        <v>87</v>
      </c>
      <c r="C4175" s="606" t="s">
        <v>120</v>
      </c>
      <c r="D4175" s="607" t="s">
        <v>85</v>
      </c>
      <c r="E4175" s="607" t="s">
        <v>141</v>
      </c>
      <c r="F4175" s="573"/>
      <c r="G4175" s="607" t="s">
        <v>42</v>
      </c>
      <c r="H4175" s="607" t="s">
        <v>41</v>
      </c>
      <c r="I4175" s="607" t="s">
        <v>40</v>
      </c>
      <c r="J4175" s="607" t="s">
        <v>83</v>
      </c>
      <c r="K4175" s="607" t="s">
        <v>81</v>
      </c>
      <c r="L4175" s="608">
        <v>1</v>
      </c>
      <c r="M4175" s="609">
        <v>3.6116250169999953</v>
      </c>
      <c r="N4175" s="610">
        <v>14.446500067999981</v>
      </c>
      <c r="O4175" s="573"/>
      <c r="P4175" s="573"/>
      <c r="Q4175" s="574" t="s">
        <v>14059</v>
      </c>
      <c r="R4175" s="574"/>
      <c r="S4175" s="574" t="s">
        <v>14060</v>
      </c>
      <c r="T4175" s="574" t="s">
        <v>14095</v>
      </c>
      <c r="U4175" s="574" t="s">
        <v>14061</v>
      </c>
      <c r="V4175" s="574"/>
      <c r="W4175" s="575" t="s">
        <v>14116</v>
      </c>
      <c r="X4175" s="575"/>
      <c r="Y4175" s="575" t="s">
        <v>14117</v>
      </c>
      <c r="Z4175" s="579" t="s">
        <v>14253</v>
      </c>
      <c r="AA4175" s="580" t="s">
        <v>14254</v>
      </c>
    </row>
    <row r="4176" spans="2:27" s="563" customFormat="1">
      <c r="B4176" s="605">
        <v>88</v>
      </c>
      <c r="C4176" s="606" t="s">
        <v>120</v>
      </c>
      <c r="D4176" s="607" t="s">
        <v>85</v>
      </c>
      <c r="E4176" s="607" t="s">
        <v>141</v>
      </c>
      <c r="F4176" s="573"/>
      <c r="G4176" s="607" t="s">
        <v>42</v>
      </c>
      <c r="H4176" s="607" t="s">
        <v>41</v>
      </c>
      <c r="I4176" s="607" t="s">
        <v>40</v>
      </c>
      <c r="J4176" s="607" t="s">
        <v>77</v>
      </c>
      <c r="K4176" s="607" t="s">
        <v>310</v>
      </c>
      <c r="L4176" s="608">
        <v>0.33333333333333331</v>
      </c>
      <c r="M4176" s="609">
        <v>0.74907778130370262</v>
      </c>
      <c r="N4176" s="610">
        <v>19.262000090666639</v>
      </c>
      <c r="O4176" s="573"/>
      <c r="P4176" s="573"/>
      <c r="Q4176" s="574" t="s">
        <v>14066</v>
      </c>
      <c r="R4176" s="574"/>
      <c r="S4176" s="574" t="s">
        <v>14067</v>
      </c>
      <c r="T4176" s="574" t="s">
        <v>14095</v>
      </c>
      <c r="U4176" s="574" t="s">
        <v>14068</v>
      </c>
      <c r="V4176" s="574"/>
      <c r="W4176" s="575" t="s">
        <v>14120</v>
      </c>
      <c r="X4176" s="575"/>
      <c r="Y4176" s="576" t="s">
        <v>14121</v>
      </c>
      <c r="Z4176" s="577" t="s">
        <v>14255</v>
      </c>
      <c r="AA4176" s="580" t="s">
        <v>14250</v>
      </c>
    </row>
    <row r="4177" spans="2:27" s="563" customFormat="1">
      <c r="B4177" s="605">
        <v>89</v>
      </c>
      <c r="C4177" s="606" t="s">
        <v>120</v>
      </c>
      <c r="D4177" s="607" t="s">
        <v>85</v>
      </c>
      <c r="E4177" s="607" t="s">
        <v>141</v>
      </c>
      <c r="F4177" s="573"/>
      <c r="G4177" s="607" t="s">
        <v>42</v>
      </c>
      <c r="H4177" s="607" t="s">
        <v>41</v>
      </c>
      <c r="I4177" s="607" t="s">
        <v>40</v>
      </c>
      <c r="J4177" s="607" t="s">
        <v>77</v>
      </c>
      <c r="K4177" s="607" t="s">
        <v>104</v>
      </c>
      <c r="L4177" s="608">
        <v>0.33333333333333331</v>
      </c>
      <c r="M4177" s="609">
        <v>0.74907778130370262</v>
      </c>
      <c r="N4177" s="610">
        <v>19.262000090666639</v>
      </c>
      <c r="O4177" s="573"/>
      <c r="P4177" s="573"/>
      <c r="Q4177" s="574" t="s">
        <v>14048</v>
      </c>
      <c r="R4177" s="574"/>
      <c r="S4177" s="574" t="s">
        <v>14067</v>
      </c>
      <c r="T4177" s="574" t="s">
        <v>14095</v>
      </c>
      <c r="U4177" s="574" t="s">
        <v>14224</v>
      </c>
      <c r="V4177" s="574"/>
      <c r="W4177" s="575" t="s">
        <v>14110</v>
      </c>
      <c r="X4177" s="575"/>
      <c r="Y4177" s="575" t="s">
        <v>14121</v>
      </c>
      <c r="Z4177" s="579" t="s">
        <v>14256</v>
      </c>
      <c r="AA4177" s="580" t="s">
        <v>14246</v>
      </c>
    </row>
    <row r="4178" spans="2:27" s="563" customFormat="1">
      <c r="B4178" s="605">
        <v>90</v>
      </c>
      <c r="C4178" s="606" t="s">
        <v>120</v>
      </c>
      <c r="D4178" s="607" t="s">
        <v>85</v>
      </c>
      <c r="E4178" s="607" t="s">
        <v>141</v>
      </c>
      <c r="F4178" s="573"/>
      <c r="G4178" s="607" t="s">
        <v>42</v>
      </c>
      <c r="H4178" s="607" t="s">
        <v>41</v>
      </c>
      <c r="I4178" s="607" t="s">
        <v>40</v>
      </c>
      <c r="J4178" s="607" t="s">
        <v>77</v>
      </c>
      <c r="K4178" s="607" t="s">
        <v>93</v>
      </c>
      <c r="L4178" s="608">
        <v>0.33333333333333331</v>
      </c>
      <c r="M4178" s="609">
        <v>0.74907778130370262</v>
      </c>
      <c r="N4178" s="610">
        <v>19.262000090666639</v>
      </c>
      <c r="O4178" s="573"/>
      <c r="P4178" s="573"/>
      <c r="Q4178" s="574" t="s">
        <v>14180</v>
      </c>
      <c r="R4178" s="574"/>
      <c r="S4178" s="574" t="s">
        <v>14067</v>
      </c>
      <c r="T4178" s="574" t="s">
        <v>14095</v>
      </c>
      <c r="U4178" s="574" t="s">
        <v>14181</v>
      </c>
      <c r="V4178" s="574"/>
      <c r="W4178" s="575" t="s">
        <v>14257</v>
      </c>
      <c r="X4178" s="575"/>
      <c r="Y4178" s="575" t="s">
        <v>14121</v>
      </c>
      <c r="Z4178" s="579" t="s">
        <v>14258</v>
      </c>
      <c r="AA4178" s="580" t="s">
        <v>14259</v>
      </c>
    </row>
    <row r="4179" spans="2:27" s="563" customFormat="1">
      <c r="B4179" s="605">
        <v>91</v>
      </c>
      <c r="C4179" s="606" t="s">
        <v>120</v>
      </c>
      <c r="D4179" s="607" t="s">
        <v>85</v>
      </c>
      <c r="E4179" s="607" t="s">
        <v>141</v>
      </c>
      <c r="F4179" s="573"/>
      <c r="G4179" s="607" t="s">
        <v>42</v>
      </c>
      <c r="H4179" s="607" t="s">
        <v>41</v>
      </c>
      <c r="I4179" s="607" t="s">
        <v>40</v>
      </c>
      <c r="J4179" s="607" t="s">
        <v>74</v>
      </c>
      <c r="K4179" s="607" t="s">
        <v>115</v>
      </c>
      <c r="L4179" s="608">
        <v>0.25</v>
      </c>
      <c r="M4179" s="609">
        <v>0.93902250441999868</v>
      </c>
      <c r="N4179" s="610">
        <v>65.009250305999913</v>
      </c>
      <c r="O4179" s="573"/>
      <c r="P4179" s="573"/>
      <c r="Q4179" s="574" t="s">
        <v>14185</v>
      </c>
      <c r="R4179" s="574"/>
      <c r="S4179" s="574" t="s">
        <v>14081</v>
      </c>
      <c r="T4179" s="574" t="s">
        <v>14095</v>
      </c>
      <c r="U4179" s="574" t="s">
        <v>14186</v>
      </c>
      <c r="V4179" s="574"/>
      <c r="W4179" s="575" t="s">
        <v>14260</v>
      </c>
      <c r="X4179" s="575"/>
      <c r="Y4179" s="575" t="s">
        <v>14128</v>
      </c>
      <c r="Z4179" s="579" t="s">
        <v>14261</v>
      </c>
      <c r="AA4179" s="580" t="s">
        <v>14262</v>
      </c>
    </row>
    <row r="4180" spans="2:27" s="563" customFormat="1">
      <c r="B4180" s="605">
        <v>92</v>
      </c>
      <c r="C4180" s="606" t="s">
        <v>120</v>
      </c>
      <c r="D4180" s="607" t="s">
        <v>85</v>
      </c>
      <c r="E4180" s="607" t="s">
        <v>141</v>
      </c>
      <c r="F4180" s="573"/>
      <c r="G4180" s="607" t="s">
        <v>42</v>
      </c>
      <c r="H4180" s="607" t="s">
        <v>41</v>
      </c>
      <c r="I4180" s="607" t="s">
        <v>40</v>
      </c>
      <c r="J4180" s="607" t="s">
        <v>74</v>
      </c>
      <c r="K4180" s="607" t="s">
        <v>79</v>
      </c>
      <c r="L4180" s="608">
        <v>0.25</v>
      </c>
      <c r="M4180" s="609">
        <v>0.93902250441999868</v>
      </c>
      <c r="N4180" s="610">
        <v>65.009250305999913</v>
      </c>
      <c r="O4180" s="573"/>
      <c r="P4180" s="573"/>
      <c r="Q4180" s="574" t="s">
        <v>14191</v>
      </c>
      <c r="R4180" s="574"/>
      <c r="S4180" s="574" t="s">
        <v>14081</v>
      </c>
      <c r="T4180" s="574" t="s">
        <v>14095</v>
      </c>
      <c r="U4180" s="574" t="s">
        <v>14192</v>
      </c>
      <c r="V4180" s="574"/>
      <c r="W4180" s="575" t="s">
        <v>14263</v>
      </c>
      <c r="X4180" s="575"/>
      <c r="Y4180" s="576" t="s">
        <v>14128</v>
      </c>
      <c r="Z4180" s="577" t="s">
        <v>14264</v>
      </c>
      <c r="AA4180" s="580" t="s">
        <v>14265</v>
      </c>
    </row>
    <row r="4181" spans="2:27" s="563" customFormat="1">
      <c r="B4181" s="605">
        <v>93</v>
      </c>
      <c r="C4181" s="606" t="s">
        <v>120</v>
      </c>
      <c r="D4181" s="607" t="s">
        <v>85</v>
      </c>
      <c r="E4181" s="607" t="s">
        <v>141</v>
      </c>
      <c r="F4181" s="573"/>
      <c r="G4181" s="607" t="s">
        <v>42</v>
      </c>
      <c r="H4181" s="607" t="s">
        <v>41</v>
      </c>
      <c r="I4181" s="607" t="s">
        <v>40</v>
      </c>
      <c r="J4181" s="607" t="s">
        <v>74</v>
      </c>
      <c r="K4181" s="607" t="s">
        <v>104</v>
      </c>
      <c r="L4181" s="608">
        <v>0.25</v>
      </c>
      <c r="M4181" s="609">
        <v>0.93902250441999868</v>
      </c>
      <c r="N4181" s="610">
        <v>65.009250305999913</v>
      </c>
      <c r="O4181" s="573"/>
      <c r="P4181" s="573"/>
      <c r="Q4181" s="574" t="s">
        <v>14048</v>
      </c>
      <c r="R4181" s="574"/>
      <c r="S4181" s="574" t="s">
        <v>14081</v>
      </c>
      <c r="T4181" s="574" t="s">
        <v>14095</v>
      </c>
      <c r="U4181" s="574" t="s">
        <v>14085</v>
      </c>
      <c r="V4181" s="574"/>
      <c r="W4181" s="575" t="s">
        <v>14110</v>
      </c>
      <c r="X4181" s="575"/>
      <c r="Y4181" s="575" t="s">
        <v>14128</v>
      </c>
      <c r="Z4181" s="579" t="s">
        <v>14266</v>
      </c>
      <c r="AA4181" s="578" t="s">
        <v>14246</v>
      </c>
    </row>
    <row r="4182" spans="2:27" s="563" customFormat="1">
      <c r="B4182" s="605">
        <v>94</v>
      </c>
      <c r="C4182" s="606" t="s">
        <v>120</v>
      </c>
      <c r="D4182" s="607" t="s">
        <v>85</v>
      </c>
      <c r="E4182" s="607" t="s">
        <v>141</v>
      </c>
      <c r="F4182" s="573"/>
      <c r="G4182" s="607" t="s">
        <v>42</v>
      </c>
      <c r="H4182" s="607" t="s">
        <v>41</v>
      </c>
      <c r="I4182" s="607" t="s">
        <v>40</v>
      </c>
      <c r="J4182" s="607" t="s">
        <v>74</v>
      </c>
      <c r="K4182" s="607" t="s">
        <v>100</v>
      </c>
      <c r="L4182" s="608">
        <v>0.25</v>
      </c>
      <c r="M4182" s="609">
        <v>0.93902250441999868</v>
      </c>
      <c r="N4182" s="610">
        <v>65.009250305999913</v>
      </c>
      <c r="O4182" s="573"/>
      <c r="P4182" s="573"/>
      <c r="Q4182" s="574" t="s">
        <v>14147</v>
      </c>
      <c r="R4182" s="574"/>
      <c r="S4182" s="574" t="s">
        <v>14081</v>
      </c>
      <c r="T4182" s="574" t="s">
        <v>14095</v>
      </c>
      <c r="U4182" s="574" t="s">
        <v>14199</v>
      </c>
      <c r="V4182" s="574"/>
      <c r="W4182" s="575" t="s">
        <v>14149</v>
      </c>
      <c r="X4182" s="575"/>
      <c r="Y4182" s="575" t="s">
        <v>14128</v>
      </c>
      <c r="Z4182" s="579" t="s">
        <v>14267</v>
      </c>
      <c r="AA4182" s="578" t="s">
        <v>14248</v>
      </c>
    </row>
    <row r="4183" spans="2:27" s="563" customFormat="1">
      <c r="B4183" s="605">
        <v>95</v>
      </c>
      <c r="C4183" s="606" t="s">
        <v>120</v>
      </c>
      <c r="D4183" s="607" t="s">
        <v>85</v>
      </c>
      <c r="E4183" s="607" t="s">
        <v>141</v>
      </c>
      <c r="F4183" s="573"/>
      <c r="G4183" s="607" t="s">
        <v>42</v>
      </c>
      <c r="H4183" s="607" t="s">
        <v>41</v>
      </c>
      <c r="I4183" s="607" t="s">
        <v>40</v>
      </c>
      <c r="J4183" s="607" t="s">
        <v>351</v>
      </c>
      <c r="K4183" s="607" t="s">
        <v>115</v>
      </c>
      <c r="L4183" s="608">
        <v>0.25</v>
      </c>
      <c r="M4183" s="609">
        <v>0.36116250169999953</v>
      </c>
      <c r="N4183" s="610">
        <v>13.001850061199981</v>
      </c>
      <c r="O4183" s="573"/>
      <c r="P4183" s="573"/>
      <c r="Q4183" s="574" t="s">
        <v>14185</v>
      </c>
      <c r="R4183" s="574"/>
      <c r="S4183" s="574" t="s">
        <v>14201</v>
      </c>
      <c r="T4183" s="574" t="s">
        <v>14095</v>
      </c>
      <c r="U4183" s="574" t="s">
        <v>14268</v>
      </c>
      <c r="V4183" s="574"/>
      <c r="W4183" s="575" t="s">
        <v>14260</v>
      </c>
      <c r="X4183" s="575"/>
      <c r="Y4183" s="575" t="s">
        <v>14269</v>
      </c>
      <c r="Z4183" s="579" t="s">
        <v>14270</v>
      </c>
      <c r="AA4183" s="580" t="s">
        <v>14262</v>
      </c>
    </row>
    <row r="4184" spans="2:27" s="563" customFormat="1">
      <c r="B4184" s="605">
        <v>96</v>
      </c>
      <c r="C4184" s="606" t="s">
        <v>120</v>
      </c>
      <c r="D4184" s="607" t="s">
        <v>85</v>
      </c>
      <c r="E4184" s="607" t="s">
        <v>141</v>
      </c>
      <c r="F4184" s="573"/>
      <c r="G4184" s="607" t="s">
        <v>42</v>
      </c>
      <c r="H4184" s="607" t="s">
        <v>41</v>
      </c>
      <c r="I4184" s="607" t="s">
        <v>40</v>
      </c>
      <c r="J4184" s="607" t="s">
        <v>351</v>
      </c>
      <c r="K4184" s="607" t="s">
        <v>79</v>
      </c>
      <c r="L4184" s="608">
        <v>0.25</v>
      </c>
      <c r="M4184" s="609">
        <v>0.36116250169999953</v>
      </c>
      <c r="N4184" s="610">
        <v>13.001850061199981</v>
      </c>
      <c r="O4184" s="573"/>
      <c r="P4184" s="573"/>
      <c r="Q4184" s="574" t="s">
        <v>14191</v>
      </c>
      <c r="R4184" s="574"/>
      <c r="S4184" s="574" t="s">
        <v>14201</v>
      </c>
      <c r="T4184" s="574" t="s">
        <v>14095</v>
      </c>
      <c r="U4184" s="574" t="s">
        <v>14230</v>
      </c>
      <c r="V4184" s="574"/>
      <c r="W4184" s="575" t="s">
        <v>14263</v>
      </c>
      <c r="X4184" s="575"/>
      <c r="Y4184" s="575" t="s">
        <v>14269</v>
      </c>
      <c r="Z4184" s="579" t="s">
        <v>14271</v>
      </c>
      <c r="AA4184" s="580" t="s">
        <v>14265</v>
      </c>
    </row>
    <row r="4185" spans="2:27" s="563" customFormat="1">
      <c r="B4185" s="605">
        <v>97</v>
      </c>
      <c r="C4185" s="606" t="s">
        <v>120</v>
      </c>
      <c r="D4185" s="607" t="s">
        <v>85</v>
      </c>
      <c r="E4185" s="607" t="s">
        <v>141</v>
      </c>
      <c r="F4185" s="573"/>
      <c r="G4185" s="607" t="s">
        <v>42</v>
      </c>
      <c r="H4185" s="607" t="s">
        <v>41</v>
      </c>
      <c r="I4185" s="607" t="s">
        <v>40</v>
      </c>
      <c r="J4185" s="607" t="s">
        <v>351</v>
      </c>
      <c r="K4185" s="607" t="s">
        <v>104</v>
      </c>
      <c r="L4185" s="608">
        <v>0.25</v>
      </c>
      <c r="M4185" s="609">
        <v>0.36116250169999953</v>
      </c>
      <c r="N4185" s="610">
        <v>13.001850061199981</v>
      </c>
      <c r="O4185" s="573"/>
      <c r="P4185" s="573"/>
      <c r="Q4185" s="574" t="s">
        <v>14048</v>
      </c>
      <c r="R4185" s="574"/>
      <c r="S4185" s="574" t="s">
        <v>14201</v>
      </c>
      <c r="T4185" s="574" t="s">
        <v>14095</v>
      </c>
      <c r="U4185" s="574" t="s">
        <v>14233</v>
      </c>
      <c r="V4185" s="574"/>
      <c r="W4185" s="575" t="s">
        <v>14110</v>
      </c>
      <c r="X4185" s="575"/>
      <c r="Y4185" s="575" t="s">
        <v>14269</v>
      </c>
      <c r="Z4185" s="579" t="s">
        <v>14272</v>
      </c>
      <c r="AA4185" s="580" t="s">
        <v>14246</v>
      </c>
    </row>
    <row r="4186" spans="2:27" s="563" customFormat="1">
      <c r="B4186" s="605">
        <v>98</v>
      </c>
      <c r="C4186" s="606" t="s">
        <v>120</v>
      </c>
      <c r="D4186" s="607" t="s">
        <v>85</v>
      </c>
      <c r="E4186" s="607" t="s">
        <v>141</v>
      </c>
      <c r="F4186" s="573"/>
      <c r="G4186" s="607" t="s">
        <v>42</v>
      </c>
      <c r="H4186" s="607" t="s">
        <v>41</v>
      </c>
      <c r="I4186" s="607" t="s">
        <v>40</v>
      </c>
      <c r="J4186" s="607" t="s">
        <v>351</v>
      </c>
      <c r="K4186" s="607" t="s">
        <v>100</v>
      </c>
      <c r="L4186" s="608">
        <v>0.25</v>
      </c>
      <c r="M4186" s="609">
        <v>0.36116250169999953</v>
      </c>
      <c r="N4186" s="610">
        <v>13.001850061199981</v>
      </c>
      <c r="O4186" s="573"/>
      <c r="P4186" s="573"/>
      <c r="Q4186" s="574" t="s">
        <v>14147</v>
      </c>
      <c r="R4186" s="574"/>
      <c r="S4186" s="574" t="s">
        <v>14201</v>
      </c>
      <c r="T4186" s="574" t="s">
        <v>14095</v>
      </c>
      <c r="U4186" s="574" t="s">
        <v>14202</v>
      </c>
      <c r="V4186" s="574"/>
      <c r="W4186" s="575" t="s">
        <v>14149</v>
      </c>
      <c r="X4186" s="575"/>
      <c r="Y4186" s="575" t="s">
        <v>14269</v>
      </c>
      <c r="Z4186" s="579" t="s">
        <v>14273</v>
      </c>
      <c r="AA4186" s="580" t="s">
        <v>14248</v>
      </c>
    </row>
    <row r="4187" spans="2:27" s="563" customFormat="1">
      <c r="B4187" s="605">
        <v>99</v>
      </c>
      <c r="C4187" s="606" t="s">
        <v>120</v>
      </c>
      <c r="D4187" s="607" t="s">
        <v>85</v>
      </c>
      <c r="E4187" s="607" t="s">
        <v>141</v>
      </c>
      <c r="F4187" s="573"/>
      <c r="G4187" s="607" t="s">
        <v>42</v>
      </c>
      <c r="H4187" s="607" t="s">
        <v>41</v>
      </c>
      <c r="I4187" s="607" t="s">
        <v>40</v>
      </c>
      <c r="J4187" s="607" t="s">
        <v>67</v>
      </c>
      <c r="K4187" s="607" t="s">
        <v>81</v>
      </c>
      <c r="L4187" s="608">
        <v>1</v>
      </c>
      <c r="M4187" s="609">
        <v>1.5371076072351979</v>
      </c>
      <c r="N4187" s="610">
        <v>5.0562750237999934</v>
      </c>
      <c r="O4187" s="573"/>
      <c r="P4187" s="573"/>
      <c r="Q4187" s="574" t="s">
        <v>14059</v>
      </c>
      <c r="R4187" s="574"/>
      <c r="S4187" s="574" t="s">
        <v>14087</v>
      </c>
      <c r="T4187" s="574" t="s">
        <v>14095</v>
      </c>
      <c r="U4187" s="574" t="s">
        <v>14088</v>
      </c>
      <c r="V4187" s="574"/>
      <c r="W4187" s="575" t="s">
        <v>14116</v>
      </c>
      <c r="X4187" s="575"/>
      <c r="Y4187" s="575" t="s">
        <v>14131</v>
      </c>
      <c r="Z4187" s="579" t="s">
        <v>14274</v>
      </c>
      <c r="AA4187" s="580" t="s">
        <v>14254</v>
      </c>
    </row>
    <row r="4188" spans="2:27" s="563" customFormat="1">
      <c r="B4188" s="605">
        <v>100</v>
      </c>
      <c r="C4188" s="606" t="s">
        <v>120</v>
      </c>
      <c r="D4188" s="607" t="s">
        <v>85</v>
      </c>
      <c r="E4188" s="607" t="s">
        <v>141</v>
      </c>
      <c r="F4188" s="573"/>
      <c r="G4188" s="607" t="s">
        <v>42</v>
      </c>
      <c r="H4188" s="607" t="s">
        <v>41</v>
      </c>
      <c r="I4188" s="607" t="s">
        <v>40</v>
      </c>
      <c r="J4188" s="607" t="s">
        <v>66</v>
      </c>
      <c r="K4188" s="607" t="s">
        <v>310</v>
      </c>
      <c r="L4188" s="608">
        <v>0.5</v>
      </c>
      <c r="M4188" s="609">
        <v>0.98316458796110984</v>
      </c>
      <c r="N4188" s="610">
        <v>25.281375118999968</v>
      </c>
      <c r="O4188" s="573"/>
      <c r="P4188" s="573"/>
      <c r="Q4188" s="574" t="s">
        <v>14066</v>
      </c>
      <c r="R4188" s="574"/>
      <c r="S4188" s="574" t="s">
        <v>14091</v>
      </c>
      <c r="T4188" s="574" t="s">
        <v>14095</v>
      </c>
      <c r="U4188" s="574" t="s">
        <v>14092</v>
      </c>
      <c r="V4188" s="574"/>
      <c r="W4188" s="575" t="s">
        <v>14120</v>
      </c>
      <c r="X4188" s="575"/>
      <c r="Y4188" s="576" t="s">
        <v>14133</v>
      </c>
      <c r="Z4188" s="577" t="s">
        <v>14275</v>
      </c>
      <c r="AA4188" s="580" t="s">
        <v>14250</v>
      </c>
    </row>
    <row r="4189" spans="2:27" s="563" customFormat="1">
      <c r="B4189" s="605">
        <v>101</v>
      </c>
      <c r="C4189" s="606" t="s">
        <v>120</v>
      </c>
      <c r="D4189" s="607" t="s">
        <v>85</v>
      </c>
      <c r="E4189" s="607" t="s">
        <v>141</v>
      </c>
      <c r="F4189" s="573"/>
      <c r="G4189" s="607" t="s">
        <v>42</v>
      </c>
      <c r="H4189" s="607" t="s">
        <v>41</v>
      </c>
      <c r="I4189" s="607" t="s">
        <v>40</v>
      </c>
      <c r="J4189" s="607" t="s">
        <v>66</v>
      </c>
      <c r="K4189" s="607" t="s">
        <v>115</v>
      </c>
      <c r="L4189" s="608">
        <v>0.5</v>
      </c>
      <c r="M4189" s="609">
        <v>0.98316458796110984</v>
      </c>
      <c r="N4189" s="610">
        <v>25.281375118999968</v>
      </c>
      <c r="O4189" s="573"/>
      <c r="P4189" s="573"/>
      <c r="Q4189" s="574" t="s">
        <v>14185</v>
      </c>
      <c r="R4189" s="574"/>
      <c r="S4189" s="574" t="s">
        <v>14091</v>
      </c>
      <c r="T4189" s="574" t="s">
        <v>14095</v>
      </c>
      <c r="U4189" s="574" t="s">
        <v>14209</v>
      </c>
      <c r="V4189" s="574"/>
      <c r="W4189" s="575" t="s">
        <v>14260</v>
      </c>
      <c r="X4189" s="575"/>
      <c r="Y4189" s="575" t="s">
        <v>14133</v>
      </c>
      <c r="Z4189" s="579" t="s">
        <v>14276</v>
      </c>
      <c r="AA4189" s="580" t="s">
        <v>14262</v>
      </c>
    </row>
    <row r="4190" spans="2:27" s="563" customFormat="1">
      <c r="B4190" s="605">
        <v>102</v>
      </c>
      <c r="C4190" s="606" t="s">
        <v>120</v>
      </c>
      <c r="D4190" s="607" t="s">
        <v>80</v>
      </c>
      <c r="E4190" s="607" t="s">
        <v>327</v>
      </c>
      <c r="F4190" s="573"/>
      <c r="G4190" s="607" t="s">
        <v>42</v>
      </c>
      <c r="H4190" s="607" t="s">
        <v>41</v>
      </c>
      <c r="I4190" s="607" t="s">
        <v>54</v>
      </c>
      <c r="J4190" s="607" t="s">
        <v>350</v>
      </c>
      <c r="K4190" s="607" t="s">
        <v>90</v>
      </c>
      <c r="L4190" s="608">
        <v>1</v>
      </c>
      <c r="M4190" s="609">
        <v>3.7015156980869568</v>
      </c>
      <c r="N4190" s="610">
        <v>83.284103206956544</v>
      </c>
      <c r="O4190" s="573"/>
      <c r="P4190" s="573"/>
      <c r="Q4190" s="574" t="s">
        <v>14030</v>
      </c>
      <c r="R4190" s="574"/>
      <c r="S4190" s="574" t="s">
        <v>14277</v>
      </c>
      <c r="T4190" s="574" t="s">
        <v>14278</v>
      </c>
      <c r="U4190" s="574" t="s">
        <v>14279</v>
      </c>
      <c r="V4190" s="574"/>
      <c r="W4190" s="575" t="s">
        <v>14280</v>
      </c>
      <c r="X4190" s="575"/>
      <c r="Y4190" s="575" t="s">
        <v>14281</v>
      </c>
      <c r="Z4190" s="579" t="s">
        <v>14282</v>
      </c>
      <c r="AA4190" s="578" t="s">
        <v>14283</v>
      </c>
    </row>
    <row r="4191" spans="2:27" s="563" customFormat="1">
      <c r="B4191" s="605">
        <v>103</v>
      </c>
      <c r="C4191" s="606" t="s">
        <v>120</v>
      </c>
      <c r="D4191" s="607" t="s">
        <v>80</v>
      </c>
      <c r="E4191" s="607" t="s">
        <v>327</v>
      </c>
      <c r="F4191" s="573"/>
      <c r="G4191" s="607" t="s">
        <v>42</v>
      </c>
      <c r="H4191" s="607" t="s">
        <v>41</v>
      </c>
      <c r="I4191" s="607" t="s">
        <v>54</v>
      </c>
      <c r="J4191" s="607" t="s">
        <v>116</v>
      </c>
      <c r="K4191" s="607" t="s">
        <v>90</v>
      </c>
      <c r="L4191" s="608">
        <v>1</v>
      </c>
      <c r="M4191" s="609">
        <v>16.934434318747829</v>
      </c>
      <c r="N4191" s="610">
        <v>169.34434318747827</v>
      </c>
      <c r="O4191" s="573"/>
      <c r="P4191" s="573"/>
      <c r="Q4191" s="574" t="s">
        <v>14030</v>
      </c>
      <c r="R4191" s="574"/>
      <c r="S4191" s="574" t="s">
        <v>14023</v>
      </c>
      <c r="T4191" s="574" t="s">
        <v>14278</v>
      </c>
      <c r="U4191" s="574" t="s">
        <v>14031</v>
      </c>
      <c r="V4191" s="574"/>
      <c r="W4191" s="575" t="s">
        <v>14280</v>
      </c>
      <c r="X4191" s="575"/>
      <c r="Y4191" s="575" t="s">
        <v>14284</v>
      </c>
      <c r="Z4191" s="579" t="s">
        <v>14285</v>
      </c>
      <c r="AA4191" s="578" t="s">
        <v>14283</v>
      </c>
    </row>
    <row r="4192" spans="2:27" s="563" customFormat="1">
      <c r="B4192" s="605">
        <v>104</v>
      </c>
      <c r="C4192" s="606" t="s">
        <v>120</v>
      </c>
      <c r="D4192" s="607" t="s">
        <v>80</v>
      </c>
      <c r="E4192" s="607" t="s">
        <v>327</v>
      </c>
      <c r="F4192" s="573"/>
      <c r="G4192" s="607" t="s">
        <v>42</v>
      </c>
      <c r="H4192" s="607" t="s">
        <v>41</v>
      </c>
      <c r="I4192" s="607" t="s">
        <v>54</v>
      </c>
      <c r="J4192" s="607" t="s">
        <v>109</v>
      </c>
      <c r="K4192" s="607" t="s">
        <v>111</v>
      </c>
      <c r="L4192" s="608">
        <v>1</v>
      </c>
      <c r="M4192" s="609">
        <v>38.557455188405811</v>
      </c>
      <c r="N4192" s="610">
        <v>694.0341933913046</v>
      </c>
      <c r="O4192" s="573"/>
      <c r="P4192" s="573"/>
      <c r="Q4192" s="574" t="s">
        <v>14022</v>
      </c>
      <c r="R4192" s="574"/>
      <c r="S4192" s="574" t="s">
        <v>14035</v>
      </c>
      <c r="T4192" s="574" t="s">
        <v>14278</v>
      </c>
      <c r="U4192" s="574" t="s">
        <v>14036</v>
      </c>
      <c r="V4192" s="574"/>
      <c r="W4192" s="575" t="s">
        <v>14286</v>
      </c>
      <c r="X4192" s="575"/>
      <c r="Y4192" s="575" t="s">
        <v>14287</v>
      </c>
      <c r="Z4192" s="579" t="s">
        <v>14288</v>
      </c>
      <c r="AA4192" s="580" t="s">
        <v>14289</v>
      </c>
    </row>
    <row r="4193" spans="2:27" s="563" customFormat="1">
      <c r="B4193" s="605">
        <v>105</v>
      </c>
      <c r="C4193" s="606" t="s">
        <v>120</v>
      </c>
      <c r="D4193" s="607" t="s">
        <v>80</v>
      </c>
      <c r="E4193" s="607" t="s">
        <v>327</v>
      </c>
      <c r="F4193" s="573"/>
      <c r="G4193" s="607" t="s">
        <v>42</v>
      </c>
      <c r="H4193" s="607" t="s">
        <v>41</v>
      </c>
      <c r="I4193" s="607" t="s">
        <v>54</v>
      </c>
      <c r="J4193" s="607" t="s">
        <v>352</v>
      </c>
      <c r="K4193" s="607" t="s">
        <v>346</v>
      </c>
      <c r="L4193" s="608">
        <v>1</v>
      </c>
      <c r="M4193" s="609">
        <v>0.76013268800000011</v>
      </c>
      <c r="N4193" s="610">
        <v>34.205970960000009</v>
      </c>
      <c r="O4193" s="573"/>
      <c r="P4193" s="573"/>
      <c r="Q4193" s="574" t="s">
        <v>14290</v>
      </c>
      <c r="R4193" s="574"/>
      <c r="S4193" s="574" t="s">
        <v>14291</v>
      </c>
      <c r="T4193" s="574" t="s">
        <v>14278</v>
      </c>
      <c r="U4193" s="574" t="s">
        <v>14292</v>
      </c>
      <c r="V4193" s="574"/>
      <c r="W4193" s="575" t="s">
        <v>14293</v>
      </c>
      <c r="X4193" s="575"/>
      <c r="Y4193" s="575" t="s">
        <v>14294</v>
      </c>
      <c r="Z4193" s="579" t="s">
        <v>14295</v>
      </c>
      <c r="AA4193" s="580" t="s">
        <v>14296</v>
      </c>
    </row>
    <row r="4194" spans="2:27" s="563" customFormat="1">
      <c r="B4194" s="605">
        <v>106</v>
      </c>
      <c r="C4194" s="606" t="s">
        <v>120</v>
      </c>
      <c r="D4194" s="607" t="s">
        <v>80</v>
      </c>
      <c r="E4194" s="607" t="s">
        <v>327</v>
      </c>
      <c r="F4194" s="573"/>
      <c r="G4194" s="607" t="s">
        <v>42</v>
      </c>
      <c r="H4194" s="607" t="s">
        <v>41</v>
      </c>
      <c r="I4194" s="607" t="s">
        <v>54</v>
      </c>
      <c r="J4194" s="607" t="s">
        <v>99</v>
      </c>
      <c r="K4194" s="607" t="s">
        <v>272</v>
      </c>
      <c r="L4194" s="608">
        <v>1</v>
      </c>
      <c r="M4194" s="609">
        <v>12.668878133333333</v>
      </c>
      <c r="N4194" s="610">
        <v>570.09951599999999</v>
      </c>
      <c r="O4194" s="573"/>
      <c r="P4194" s="573"/>
      <c r="Q4194" s="574" t="s">
        <v>14297</v>
      </c>
      <c r="R4194" s="574"/>
      <c r="S4194" s="574" t="s">
        <v>14298</v>
      </c>
      <c r="T4194" s="574" t="s">
        <v>14278</v>
      </c>
      <c r="U4194" s="574" t="s">
        <v>14299</v>
      </c>
      <c r="V4194" s="574"/>
      <c r="W4194" s="575" t="s">
        <v>14300</v>
      </c>
      <c r="X4194" s="575"/>
      <c r="Y4194" s="575" t="s">
        <v>14301</v>
      </c>
      <c r="Z4194" s="579" t="s">
        <v>14302</v>
      </c>
      <c r="AA4194" s="580" t="s">
        <v>14303</v>
      </c>
    </row>
    <row r="4195" spans="2:27" s="563" customFormat="1">
      <c r="B4195" s="605">
        <v>107</v>
      </c>
      <c r="C4195" s="606" t="s">
        <v>120</v>
      </c>
      <c r="D4195" s="607" t="s">
        <v>80</v>
      </c>
      <c r="E4195" s="607" t="s">
        <v>327</v>
      </c>
      <c r="F4195" s="573"/>
      <c r="G4195" s="607" t="s">
        <v>42</v>
      </c>
      <c r="H4195" s="607" t="s">
        <v>41</v>
      </c>
      <c r="I4195" s="607" t="s">
        <v>54</v>
      </c>
      <c r="J4195" s="607" t="s">
        <v>96</v>
      </c>
      <c r="K4195" s="607" t="s">
        <v>346</v>
      </c>
      <c r="L4195" s="608">
        <v>0.5</v>
      </c>
      <c r="M4195" s="609">
        <v>15.836097666666671</v>
      </c>
      <c r="N4195" s="610">
        <v>570.09951600000022</v>
      </c>
      <c r="O4195" s="573"/>
      <c r="P4195" s="573"/>
      <c r="Q4195" s="574" t="s">
        <v>14290</v>
      </c>
      <c r="R4195" s="574"/>
      <c r="S4195" s="574" t="s">
        <v>14304</v>
      </c>
      <c r="T4195" s="574" t="s">
        <v>14278</v>
      </c>
      <c r="U4195" s="574" t="s">
        <v>14305</v>
      </c>
      <c r="V4195" s="574"/>
      <c r="W4195" s="575" t="s">
        <v>14293</v>
      </c>
      <c r="X4195" s="575"/>
      <c r="Y4195" s="575" t="s">
        <v>14306</v>
      </c>
      <c r="Z4195" s="579" t="s">
        <v>14307</v>
      </c>
      <c r="AA4195" s="580" t="s">
        <v>14296</v>
      </c>
    </row>
    <row r="4196" spans="2:27" s="563" customFormat="1">
      <c r="B4196" s="605">
        <v>108</v>
      </c>
      <c r="C4196" s="606" t="s">
        <v>120</v>
      </c>
      <c r="D4196" s="607" t="s">
        <v>80</v>
      </c>
      <c r="E4196" s="607" t="s">
        <v>327</v>
      </c>
      <c r="F4196" s="573"/>
      <c r="G4196" s="607" t="s">
        <v>42</v>
      </c>
      <c r="H4196" s="607" t="s">
        <v>41</v>
      </c>
      <c r="I4196" s="607" t="s">
        <v>54</v>
      </c>
      <c r="J4196" s="607" t="s">
        <v>96</v>
      </c>
      <c r="K4196" s="607" t="s">
        <v>95</v>
      </c>
      <c r="L4196" s="608">
        <v>0.5</v>
      </c>
      <c r="M4196" s="609">
        <v>15.836097666666671</v>
      </c>
      <c r="N4196" s="610">
        <v>570.09951600000022</v>
      </c>
      <c r="O4196" s="573"/>
      <c r="P4196" s="573"/>
      <c r="Q4196" s="574" t="s">
        <v>14308</v>
      </c>
      <c r="R4196" s="574"/>
      <c r="S4196" s="574" t="s">
        <v>14304</v>
      </c>
      <c r="T4196" s="574" t="s">
        <v>14278</v>
      </c>
      <c r="U4196" s="574" t="s">
        <v>14309</v>
      </c>
      <c r="V4196" s="574"/>
      <c r="W4196" s="575" t="s">
        <v>14310</v>
      </c>
      <c r="X4196" s="575"/>
      <c r="Y4196" s="575" t="s">
        <v>14306</v>
      </c>
      <c r="Z4196" s="579" t="s">
        <v>14311</v>
      </c>
      <c r="AA4196" s="580" t="s">
        <v>14312</v>
      </c>
    </row>
    <row r="4197" spans="2:27" s="563" customFormat="1">
      <c r="B4197" s="605">
        <v>109</v>
      </c>
      <c r="C4197" s="606" t="s">
        <v>120</v>
      </c>
      <c r="D4197" s="607" t="s">
        <v>80</v>
      </c>
      <c r="E4197" s="607" t="s">
        <v>327</v>
      </c>
      <c r="F4197" s="573"/>
      <c r="G4197" s="607" t="s">
        <v>42</v>
      </c>
      <c r="H4197" s="607" t="s">
        <v>41</v>
      </c>
      <c r="I4197" s="607" t="s">
        <v>54</v>
      </c>
      <c r="J4197" s="607" t="s">
        <v>87</v>
      </c>
      <c r="K4197" s="607" t="s">
        <v>106</v>
      </c>
      <c r="L4197" s="608">
        <v>0.5</v>
      </c>
      <c r="M4197" s="609">
        <v>26.921366033333335</v>
      </c>
      <c r="N4197" s="610">
        <v>969.16917720000004</v>
      </c>
      <c r="O4197" s="573"/>
      <c r="P4197" s="573"/>
      <c r="Q4197" s="574" t="s">
        <v>14041</v>
      </c>
      <c r="R4197" s="574"/>
      <c r="S4197" s="574" t="s">
        <v>14053</v>
      </c>
      <c r="T4197" s="574" t="s">
        <v>14278</v>
      </c>
      <c r="U4197" s="574" t="s">
        <v>14054</v>
      </c>
      <c r="V4197" s="574"/>
      <c r="W4197" s="575" t="s">
        <v>14313</v>
      </c>
      <c r="X4197" s="575"/>
      <c r="Y4197" s="575" t="s">
        <v>14314</v>
      </c>
      <c r="Z4197" s="579" t="s">
        <v>14315</v>
      </c>
      <c r="AA4197" s="578" t="s">
        <v>14316</v>
      </c>
    </row>
    <row r="4198" spans="2:27" s="563" customFormat="1">
      <c r="B4198" s="605">
        <v>110</v>
      </c>
      <c r="C4198" s="606" t="s">
        <v>120</v>
      </c>
      <c r="D4198" s="607" t="s">
        <v>80</v>
      </c>
      <c r="E4198" s="607" t="s">
        <v>327</v>
      </c>
      <c r="F4198" s="573"/>
      <c r="G4198" s="607" t="s">
        <v>42</v>
      </c>
      <c r="H4198" s="607" t="s">
        <v>41</v>
      </c>
      <c r="I4198" s="607" t="s">
        <v>54</v>
      </c>
      <c r="J4198" s="607" t="s">
        <v>87</v>
      </c>
      <c r="K4198" s="607" t="s">
        <v>100</v>
      </c>
      <c r="L4198" s="608">
        <v>0.2</v>
      </c>
      <c r="M4198" s="609">
        <v>10.768546413333333</v>
      </c>
      <c r="N4198" s="610">
        <v>387.66767087999995</v>
      </c>
      <c r="O4198" s="573"/>
      <c r="P4198" s="573"/>
      <c r="Q4198" s="574" t="s">
        <v>14147</v>
      </c>
      <c r="R4198" s="574"/>
      <c r="S4198" s="574" t="s">
        <v>14053</v>
      </c>
      <c r="T4198" s="574" t="s">
        <v>14278</v>
      </c>
      <c r="U4198" s="574" t="s">
        <v>14317</v>
      </c>
      <c r="V4198" s="574"/>
      <c r="W4198" s="575" t="s">
        <v>14318</v>
      </c>
      <c r="X4198" s="575"/>
      <c r="Y4198" s="575" t="s">
        <v>14314</v>
      </c>
      <c r="Z4198" s="579" t="s">
        <v>14319</v>
      </c>
      <c r="AA4198" s="580" t="s">
        <v>14320</v>
      </c>
    </row>
    <row r="4199" spans="2:27" s="563" customFormat="1">
      <c r="B4199" s="605">
        <v>111</v>
      </c>
      <c r="C4199" s="606" t="s">
        <v>120</v>
      </c>
      <c r="D4199" s="607" t="s">
        <v>80</v>
      </c>
      <c r="E4199" s="607" t="s">
        <v>327</v>
      </c>
      <c r="F4199" s="573"/>
      <c r="G4199" s="607" t="s">
        <v>42</v>
      </c>
      <c r="H4199" s="607" t="s">
        <v>41</v>
      </c>
      <c r="I4199" s="607" t="s">
        <v>54</v>
      </c>
      <c r="J4199" s="607" t="s">
        <v>87</v>
      </c>
      <c r="K4199" s="607" t="s">
        <v>84</v>
      </c>
      <c r="L4199" s="608">
        <v>0.3</v>
      </c>
      <c r="M4199" s="609">
        <v>16.152819619999999</v>
      </c>
      <c r="N4199" s="610">
        <v>581.50150631999998</v>
      </c>
      <c r="O4199" s="573"/>
      <c r="P4199" s="573"/>
      <c r="Q4199" s="574" t="s">
        <v>14321</v>
      </c>
      <c r="R4199" s="574"/>
      <c r="S4199" s="574" t="s">
        <v>14053</v>
      </c>
      <c r="T4199" s="574" t="s">
        <v>14278</v>
      </c>
      <c r="U4199" s="574" t="s">
        <v>14322</v>
      </c>
      <c r="V4199" s="574"/>
      <c r="W4199" s="575" t="s">
        <v>14323</v>
      </c>
      <c r="X4199" s="575"/>
      <c r="Y4199" s="575" t="s">
        <v>14314</v>
      </c>
      <c r="Z4199" s="579" t="s">
        <v>14324</v>
      </c>
      <c r="AA4199" s="580" t="s">
        <v>14325</v>
      </c>
    </row>
    <row r="4200" spans="2:27" s="563" customFormat="1">
      <c r="B4200" s="605">
        <v>112</v>
      </c>
      <c r="C4200" s="606" t="s">
        <v>120</v>
      </c>
      <c r="D4200" s="607" t="s">
        <v>80</v>
      </c>
      <c r="E4200" s="607" t="s">
        <v>327</v>
      </c>
      <c r="F4200" s="573"/>
      <c r="G4200" s="607" t="s">
        <v>42</v>
      </c>
      <c r="H4200" s="607" t="s">
        <v>41</v>
      </c>
      <c r="I4200" s="607" t="s">
        <v>54</v>
      </c>
      <c r="J4200" s="607" t="s">
        <v>349</v>
      </c>
      <c r="K4200" s="607" t="s">
        <v>104</v>
      </c>
      <c r="L4200" s="608">
        <v>1</v>
      </c>
      <c r="M4200" s="609">
        <v>3.7015156980869568</v>
      </c>
      <c r="N4200" s="610">
        <v>83.284103206956544</v>
      </c>
      <c r="O4200" s="573"/>
      <c r="P4200" s="573"/>
      <c r="Q4200" s="574" t="s">
        <v>14048</v>
      </c>
      <c r="R4200" s="574"/>
      <c r="S4200" s="574" t="s">
        <v>14326</v>
      </c>
      <c r="T4200" s="574" t="s">
        <v>14278</v>
      </c>
      <c r="U4200" s="574" t="s">
        <v>14327</v>
      </c>
      <c r="V4200" s="574"/>
      <c r="W4200" s="575" t="s">
        <v>14328</v>
      </c>
      <c r="X4200" s="575"/>
      <c r="Y4200" s="575" t="s">
        <v>14329</v>
      </c>
      <c r="Z4200" s="579" t="s">
        <v>14330</v>
      </c>
      <c r="AA4200" s="580" t="s">
        <v>14331</v>
      </c>
    </row>
    <row r="4201" spans="2:27" s="563" customFormat="1">
      <c r="B4201" s="605">
        <v>113</v>
      </c>
      <c r="C4201" s="606" t="s">
        <v>120</v>
      </c>
      <c r="D4201" s="607" t="s">
        <v>80</v>
      </c>
      <c r="E4201" s="607" t="s">
        <v>327</v>
      </c>
      <c r="F4201" s="573"/>
      <c r="G4201" s="607" t="s">
        <v>42</v>
      </c>
      <c r="H4201" s="607" t="s">
        <v>41</v>
      </c>
      <c r="I4201" s="607" t="s">
        <v>54</v>
      </c>
      <c r="J4201" s="607" t="s">
        <v>83</v>
      </c>
      <c r="K4201" s="607" t="s">
        <v>81</v>
      </c>
      <c r="L4201" s="608">
        <v>1</v>
      </c>
      <c r="M4201" s="609">
        <v>69.403419339130437</v>
      </c>
      <c r="N4201" s="610">
        <v>277.61367735652169</v>
      </c>
      <c r="O4201" s="573"/>
      <c r="P4201" s="573"/>
      <c r="Q4201" s="574" t="s">
        <v>14059</v>
      </c>
      <c r="R4201" s="574"/>
      <c r="S4201" s="574" t="s">
        <v>14060</v>
      </c>
      <c r="T4201" s="574" t="s">
        <v>14278</v>
      </c>
      <c r="U4201" s="574" t="s">
        <v>14061</v>
      </c>
      <c r="V4201" s="574"/>
      <c r="W4201" s="575" t="s">
        <v>14332</v>
      </c>
      <c r="X4201" s="575"/>
      <c r="Y4201" s="575" t="s">
        <v>14333</v>
      </c>
      <c r="Z4201" s="579" t="s">
        <v>14334</v>
      </c>
      <c r="AA4201" s="578" t="s">
        <v>14335</v>
      </c>
    </row>
    <row r="4202" spans="2:27" s="563" customFormat="1">
      <c r="B4202" s="605">
        <v>114</v>
      </c>
      <c r="C4202" s="606" t="s">
        <v>120</v>
      </c>
      <c r="D4202" s="607" t="s">
        <v>80</v>
      </c>
      <c r="E4202" s="607" t="s">
        <v>327</v>
      </c>
      <c r="F4202" s="573"/>
      <c r="G4202" s="607" t="s">
        <v>42</v>
      </c>
      <c r="H4202" s="607" t="s">
        <v>41</v>
      </c>
      <c r="I4202" s="607" t="s">
        <v>54</v>
      </c>
      <c r="J4202" s="607" t="s">
        <v>77</v>
      </c>
      <c r="K4202" s="607" t="s">
        <v>97</v>
      </c>
      <c r="L4202" s="608">
        <v>1</v>
      </c>
      <c r="M4202" s="609">
        <v>46.268946226086975</v>
      </c>
      <c r="N4202" s="610">
        <v>832.84103206956547</v>
      </c>
      <c r="O4202" s="573"/>
      <c r="P4202" s="573"/>
      <c r="Q4202" s="574" t="s">
        <v>14336</v>
      </c>
      <c r="R4202" s="574"/>
      <c r="S4202" s="574" t="s">
        <v>14067</v>
      </c>
      <c r="T4202" s="574" t="s">
        <v>14278</v>
      </c>
      <c r="U4202" s="574" t="s">
        <v>14337</v>
      </c>
      <c r="V4202" s="574"/>
      <c r="W4202" s="575" t="s">
        <v>14338</v>
      </c>
      <c r="X4202" s="575"/>
      <c r="Y4202" s="576" t="s">
        <v>14339</v>
      </c>
      <c r="Z4202" s="577" t="s">
        <v>14340</v>
      </c>
      <c r="AA4202" s="580" t="s">
        <v>14341</v>
      </c>
    </row>
    <row r="4203" spans="2:27" s="563" customFormat="1">
      <c r="B4203" s="605">
        <v>115</v>
      </c>
      <c r="C4203" s="606" t="s">
        <v>120</v>
      </c>
      <c r="D4203" s="607" t="s">
        <v>80</v>
      </c>
      <c r="E4203" s="607" t="s">
        <v>327</v>
      </c>
      <c r="F4203" s="573"/>
      <c r="G4203" s="607" t="s">
        <v>42</v>
      </c>
      <c r="H4203" s="607" t="s">
        <v>41</v>
      </c>
      <c r="I4203" s="607" t="s">
        <v>54</v>
      </c>
      <c r="J4203" s="607" t="s">
        <v>74</v>
      </c>
      <c r="K4203" s="607" t="s">
        <v>346</v>
      </c>
      <c r="L4203" s="608">
        <v>0.5</v>
      </c>
      <c r="M4203" s="609">
        <v>13.935765946666669</v>
      </c>
      <c r="N4203" s="610">
        <v>1254.2189352000003</v>
      </c>
      <c r="O4203" s="573"/>
      <c r="P4203" s="573"/>
      <c r="Q4203" s="574" t="s">
        <v>14290</v>
      </c>
      <c r="R4203" s="574"/>
      <c r="S4203" s="574" t="s">
        <v>14081</v>
      </c>
      <c r="T4203" s="574" t="s">
        <v>14278</v>
      </c>
      <c r="U4203" s="574" t="s">
        <v>14342</v>
      </c>
      <c r="V4203" s="574"/>
      <c r="W4203" s="575" t="s">
        <v>14293</v>
      </c>
      <c r="X4203" s="575"/>
      <c r="Y4203" s="575" t="s">
        <v>14343</v>
      </c>
      <c r="Z4203" s="579" t="s">
        <v>14344</v>
      </c>
      <c r="AA4203" s="580" t="s">
        <v>14296</v>
      </c>
    </row>
    <row r="4204" spans="2:27" s="563" customFormat="1">
      <c r="B4204" s="605">
        <v>116</v>
      </c>
      <c r="C4204" s="606" t="s">
        <v>120</v>
      </c>
      <c r="D4204" s="607" t="s">
        <v>80</v>
      </c>
      <c r="E4204" s="607" t="s">
        <v>327</v>
      </c>
      <c r="F4204" s="573"/>
      <c r="G4204" s="607" t="s">
        <v>42</v>
      </c>
      <c r="H4204" s="607" t="s">
        <v>41</v>
      </c>
      <c r="I4204" s="607" t="s">
        <v>54</v>
      </c>
      <c r="J4204" s="607" t="s">
        <v>74</v>
      </c>
      <c r="K4204" s="607" t="s">
        <v>115</v>
      </c>
      <c r="L4204" s="608">
        <v>0.5</v>
      </c>
      <c r="M4204" s="609">
        <v>13.935765946666669</v>
      </c>
      <c r="N4204" s="610">
        <v>1254.2189352000003</v>
      </c>
      <c r="O4204" s="573"/>
      <c r="P4204" s="573"/>
      <c r="Q4204" s="574" t="s">
        <v>14185</v>
      </c>
      <c r="R4204" s="574"/>
      <c r="S4204" s="574" t="s">
        <v>14081</v>
      </c>
      <c r="T4204" s="574" t="s">
        <v>14278</v>
      </c>
      <c r="U4204" s="574" t="s">
        <v>14186</v>
      </c>
      <c r="V4204" s="574"/>
      <c r="W4204" s="575" t="s">
        <v>14345</v>
      </c>
      <c r="X4204" s="575"/>
      <c r="Y4204" s="575" t="s">
        <v>14343</v>
      </c>
      <c r="Z4204" s="579" t="s">
        <v>14346</v>
      </c>
      <c r="AA4204" s="580" t="s">
        <v>14347</v>
      </c>
    </row>
    <row r="4205" spans="2:27" s="563" customFormat="1">
      <c r="B4205" s="605">
        <v>117</v>
      </c>
      <c r="C4205" s="606" t="s">
        <v>120</v>
      </c>
      <c r="D4205" s="607" t="s">
        <v>80</v>
      </c>
      <c r="E4205" s="607" t="s">
        <v>327</v>
      </c>
      <c r="F4205" s="573"/>
      <c r="G4205" s="607" t="s">
        <v>42</v>
      </c>
      <c r="H4205" s="607" t="s">
        <v>41</v>
      </c>
      <c r="I4205" s="607" t="s">
        <v>54</v>
      </c>
      <c r="J4205" s="607" t="s">
        <v>351</v>
      </c>
      <c r="K4205" s="607" t="s">
        <v>100</v>
      </c>
      <c r="L4205" s="608">
        <v>1</v>
      </c>
      <c r="M4205" s="609">
        <v>12.668878133333333</v>
      </c>
      <c r="N4205" s="610">
        <v>570.09951599999999</v>
      </c>
      <c r="O4205" s="573"/>
      <c r="P4205" s="573"/>
      <c r="Q4205" s="574" t="s">
        <v>14147</v>
      </c>
      <c r="R4205" s="574"/>
      <c r="S4205" s="574" t="s">
        <v>14201</v>
      </c>
      <c r="T4205" s="574" t="s">
        <v>14278</v>
      </c>
      <c r="U4205" s="574" t="s">
        <v>14202</v>
      </c>
      <c r="V4205" s="574"/>
      <c r="W4205" s="575" t="s">
        <v>14318</v>
      </c>
      <c r="X4205" s="575"/>
      <c r="Y4205" s="575" t="s">
        <v>14348</v>
      </c>
      <c r="Z4205" s="579" t="s">
        <v>14349</v>
      </c>
      <c r="AA4205" s="580" t="s">
        <v>14320</v>
      </c>
    </row>
    <row r="4206" spans="2:27" s="563" customFormat="1">
      <c r="B4206" s="605">
        <v>118</v>
      </c>
      <c r="C4206" s="606" t="s">
        <v>120</v>
      </c>
      <c r="D4206" s="607" t="s">
        <v>80</v>
      </c>
      <c r="E4206" s="607" t="s">
        <v>327</v>
      </c>
      <c r="F4206" s="573"/>
      <c r="G4206" s="607" t="s">
        <v>42</v>
      </c>
      <c r="H4206" s="607" t="s">
        <v>41</v>
      </c>
      <c r="I4206" s="607" t="s">
        <v>54</v>
      </c>
      <c r="J4206" s="607" t="s">
        <v>348</v>
      </c>
      <c r="K4206" s="607" t="s">
        <v>115</v>
      </c>
      <c r="L4206" s="608">
        <v>1</v>
      </c>
      <c r="M4206" s="609">
        <v>3.7015156980869568</v>
      </c>
      <c r="N4206" s="610">
        <v>83.284103206956544</v>
      </c>
      <c r="O4206" s="573"/>
      <c r="P4206" s="573"/>
      <c r="Q4206" s="574" t="s">
        <v>14185</v>
      </c>
      <c r="R4206" s="574"/>
      <c r="S4206" s="574" t="s">
        <v>14350</v>
      </c>
      <c r="T4206" s="574" t="s">
        <v>14278</v>
      </c>
      <c r="U4206" s="574" t="s">
        <v>14351</v>
      </c>
      <c r="V4206" s="574"/>
      <c r="W4206" s="575" t="s">
        <v>14345</v>
      </c>
      <c r="X4206" s="575"/>
      <c r="Y4206" s="575" t="s">
        <v>14352</v>
      </c>
      <c r="Z4206" s="579" t="s">
        <v>14353</v>
      </c>
      <c r="AA4206" s="580" t="s">
        <v>14347</v>
      </c>
    </row>
    <row r="4207" spans="2:27" s="563" customFormat="1">
      <c r="B4207" s="605">
        <v>119</v>
      </c>
      <c r="C4207" s="606" t="s">
        <v>120</v>
      </c>
      <c r="D4207" s="607" t="s">
        <v>80</v>
      </c>
      <c r="E4207" s="607" t="s">
        <v>327</v>
      </c>
      <c r="F4207" s="573"/>
      <c r="G4207" s="607" t="s">
        <v>42</v>
      </c>
      <c r="H4207" s="607" t="s">
        <v>41</v>
      </c>
      <c r="I4207" s="607" t="s">
        <v>54</v>
      </c>
      <c r="J4207" s="607" t="s">
        <v>67</v>
      </c>
      <c r="K4207" s="607" t="s">
        <v>81</v>
      </c>
      <c r="L4207" s="608">
        <v>1</v>
      </c>
      <c r="M4207" s="609">
        <v>34.979323346921753</v>
      </c>
      <c r="N4207" s="610">
        <v>97.164787074782637</v>
      </c>
      <c r="O4207" s="573"/>
      <c r="P4207" s="573"/>
      <c r="Q4207" s="574" t="s">
        <v>14059</v>
      </c>
      <c r="R4207" s="574"/>
      <c r="S4207" s="574" t="s">
        <v>14087</v>
      </c>
      <c r="T4207" s="574" t="s">
        <v>14278</v>
      </c>
      <c r="U4207" s="574" t="s">
        <v>14088</v>
      </c>
      <c r="V4207" s="574"/>
      <c r="W4207" s="575" t="s">
        <v>14332</v>
      </c>
      <c r="X4207" s="575"/>
      <c r="Y4207" s="575" t="s">
        <v>14354</v>
      </c>
      <c r="Z4207" s="579" t="s">
        <v>14355</v>
      </c>
      <c r="AA4207" s="578" t="s">
        <v>14335</v>
      </c>
    </row>
    <row r="4208" spans="2:27" s="563" customFormat="1">
      <c r="B4208" s="605">
        <v>120</v>
      </c>
      <c r="C4208" s="606" t="s">
        <v>120</v>
      </c>
      <c r="D4208" s="607" t="s">
        <v>80</v>
      </c>
      <c r="E4208" s="607" t="s">
        <v>327</v>
      </c>
      <c r="F4208" s="573"/>
      <c r="G4208" s="607" t="s">
        <v>42</v>
      </c>
      <c r="H4208" s="607" t="s">
        <v>41</v>
      </c>
      <c r="I4208" s="607" t="s">
        <v>54</v>
      </c>
      <c r="J4208" s="607" t="s">
        <v>66</v>
      </c>
      <c r="K4208" s="607" t="s">
        <v>115</v>
      </c>
      <c r="L4208" s="608">
        <v>1</v>
      </c>
      <c r="M4208" s="609">
        <v>38.557455188405811</v>
      </c>
      <c r="N4208" s="610">
        <v>694.0341933913046</v>
      </c>
      <c r="O4208" s="573"/>
      <c r="P4208" s="573"/>
      <c r="Q4208" s="574" t="s">
        <v>14185</v>
      </c>
      <c r="R4208" s="574"/>
      <c r="S4208" s="574" t="s">
        <v>14091</v>
      </c>
      <c r="T4208" s="574" t="s">
        <v>14278</v>
      </c>
      <c r="U4208" s="574" t="s">
        <v>14209</v>
      </c>
      <c r="V4208" s="574"/>
      <c r="W4208" s="575" t="s">
        <v>14345</v>
      </c>
      <c r="X4208" s="575"/>
      <c r="Y4208" s="576" t="s">
        <v>14356</v>
      </c>
      <c r="Z4208" s="577" t="s">
        <v>14357</v>
      </c>
      <c r="AA4208" s="580" t="s">
        <v>14347</v>
      </c>
    </row>
    <row r="4209" spans="2:27" s="563" customFormat="1">
      <c r="B4209" s="605">
        <v>121</v>
      </c>
      <c r="C4209" s="606" t="s">
        <v>120</v>
      </c>
      <c r="D4209" s="607" t="s">
        <v>53</v>
      </c>
      <c r="E4209" s="607" t="s">
        <v>55</v>
      </c>
      <c r="F4209" s="573"/>
      <c r="G4209" s="607" t="s">
        <v>42</v>
      </c>
      <c r="H4209" s="607" t="s">
        <v>54</v>
      </c>
      <c r="I4209" s="607" t="s">
        <v>54</v>
      </c>
      <c r="J4209" s="607" t="s">
        <v>116</v>
      </c>
      <c r="K4209" s="607" t="s">
        <v>79</v>
      </c>
      <c r="L4209" s="608">
        <v>1</v>
      </c>
      <c r="M4209" s="609">
        <v>7.0272000000000015E-2</v>
      </c>
      <c r="N4209" s="610">
        <v>0.70272000000000012</v>
      </c>
      <c r="O4209" s="573"/>
      <c r="P4209" s="573"/>
      <c r="Q4209" s="574" t="s">
        <v>14191</v>
      </c>
      <c r="R4209" s="574"/>
      <c r="S4209" s="574" t="s">
        <v>14023</v>
      </c>
      <c r="T4209" s="574" t="s">
        <v>14358</v>
      </c>
      <c r="U4209" s="574" t="s">
        <v>14359</v>
      </c>
      <c r="V4209" s="574"/>
      <c r="W4209" s="575" t="s">
        <v>14360</v>
      </c>
      <c r="X4209" s="575"/>
      <c r="Y4209" s="575" t="s">
        <v>14361</v>
      </c>
      <c r="Z4209" s="579" t="s">
        <v>14362</v>
      </c>
      <c r="AA4209" s="578" t="s">
        <v>14363</v>
      </c>
    </row>
    <row r="4210" spans="2:27" s="563" customFormat="1">
      <c r="B4210" s="605">
        <v>122</v>
      </c>
      <c r="C4210" s="606" t="s">
        <v>120</v>
      </c>
      <c r="D4210" s="607" t="s">
        <v>53</v>
      </c>
      <c r="E4210" s="607" t="s">
        <v>55</v>
      </c>
      <c r="F4210" s="573"/>
      <c r="G4210" s="607" t="s">
        <v>42</v>
      </c>
      <c r="H4210" s="607" t="s">
        <v>54</v>
      </c>
      <c r="I4210" s="607" t="s">
        <v>54</v>
      </c>
      <c r="J4210" s="607" t="s">
        <v>109</v>
      </c>
      <c r="K4210" s="607" t="s">
        <v>79</v>
      </c>
      <c r="L4210" s="608">
        <v>1</v>
      </c>
      <c r="M4210" s="609">
        <v>0.22400000000000006</v>
      </c>
      <c r="N4210" s="610">
        <v>4.0320000000000009</v>
      </c>
      <c r="O4210" s="573"/>
      <c r="P4210" s="573"/>
      <c r="Q4210" s="574" t="s">
        <v>14191</v>
      </c>
      <c r="R4210" s="574"/>
      <c r="S4210" s="574" t="s">
        <v>14035</v>
      </c>
      <c r="T4210" s="574" t="s">
        <v>14358</v>
      </c>
      <c r="U4210" s="574" t="s">
        <v>14364</v>
      </c>
      <c r="V4210" s="574"/>
      <c r="W4210" s="575" t="s">
        <v>14360</v>
      </c>
      <c r="X4210" s="575"/>
      <c r="Y4210" s="575" t="s">
        <v>14365</v>
      </c>
      <c r="Z4210" s="579" t="s">
        <v>14366</v>
      </c>
      <c r="AA4210" s="580" t="s">
        <v>14363</v>
      </c>
    </row>
    <row r="4211" spans="2:27" s="563" customFormat="1">
      <c r="B4211" s="605">
        <v>123</v>
      </c>
      <c r="C4211" s="606" t="s">
        <v>120</v>
      </c>
      <c r="D4211" s="607" t="s">
        <v>53</v>
      </c>
      <c r="E4211" s="607" t="s">
        <v>55</v>
      </c>
      <c r="F4211" s="573"/>
      <c r="G4211" s="607" t="s">
        <v>42</v>
      </c>
      <c r="H4211" s="607" t="s">
        <v>54</v>
      </c>
      <c r="I4211" s="607" t="s">
        <v>54</v>
      </c>
      <c r="J4211" s="607" t="s">
        <v>71</v>
      </c>
      <c r="K4211" s="607" t="s">
        <v>79</v>
      </c>
      <c r="L4211" s="608">
        <v>1</v>
      </c>
      <c r="M4211" s="609">
        <v>6.9120000000000029E-2</v>
      </c>
      <c r="N4211" s="610">
        <v>4.1472000000000016</v>
      </c>
      <c r="O4211" s="573"/>
      <c r="P4211" s="573"/>
      <c r="Q4211" s="574" t="s">
        <v>14191</v>
      </c>
      <c r="R4211" s="574"/>
      <c r="S4211" s="574" t="s">
        <v>14042</v>
      </c>
      <c r="T4211" s="574" t="s">
        <v>14358</v>
      </c>
      <c r="U4211" s="574" t="s">
        <v>14367</v>
      </c>
      <c r="V4211" s="574"/>
      <c r="W4211" s="575" t="s">
        <v>14360</v>
      </c>
      <c r="X4211" s="575"/>
      <c r="Y4211" s="575" t="s">
        <v>14368</v>
      </c>
      <c r="Z4211" s="579" t="s">
        <v>14369</v>
      </c>
      <c r="AA4211" s="580" t="s">
        <v>14363</v>
      </c>
    </row>
    <row r="4212" spans="2:27" s="563" customFormat="1">
      <c r="B4212" s="605">
        <v>124</v>
      </c>
      <c r="C4212" s="606" t="s">
        <v>120</v>
      </c>
      <c r="D4212" s="607" t="s">
        <v>53</v>
      </c>
      <c r="E4212" s="607" t="s">
        <v>55</v>
      </c>
      <c r="F4212" s="573"/>
      <c r="G4212" s="607" t="s">
        <v>42</v>
      </c>
      <c r="H4212" s="607" t="s">
        <v>54</v>
      </c>
      <c r="I4212" s="607" t="s">
        <v>54</v>
      </c>
      <c r="J4212" s="607" t="s">
        <v>87</v>
      </c>
      <c r="K4212" s="607" t="s">
        <v>79</v>
      </c>
      <c r="L4212" s="608">
        <v>1</v>
      </c>
      <c r="M4212" s="609">
        <v>0.23040000000000002</v>
      </c>
      <c r="N4212" s="610">
        <v>13.824</v>
      </c>
      <c r="O4212" s="573"/>
      <c r="P4212" s="573"/>
      <c r="Q4212" s="574" t="s">
        <v>14191</v>
      </c>
      <c r="R4212" s="574"/>
      <c r="S4212" s="574" t="s">
        <v>14053</v>
      </c>
      <c r="T4212" s="574" t="s">
        <v>14358</v>
      </c>
      <c r="U4212" s="574" t="s">
        <v>14370</v>
      </c>
      <c r="V4212" s="574"/>
      <c r="W4212" s="575" t="s">
        <v>14360</v>
      </c>
      <c r="X4212" s="575"/>
      <c r="Y4212" s="575" t="s">
        <v>14371</v>
      </c>
      <c r="Z4212" s="579" t="s">
        <v>14372</v>
      </c>
      <c r="AA4212" s="580" t="s">
        <v>14363</v>
      </c>
    </row>
    <row r="4213" spans="2:27" s="563" customFormat="1">
      <c r="B4213" s="605">
        <v>125</v>
      </c>
      <c r="C4213" s="606" t="s">
        <v>120</v>
      </c>
      <c r="D4213" s="607" t="s">
        <v>53</v>
      </c>
      <c r="E4213" s="607" t="s">
        <v>55</v>
      </c>
      <c r="F4213" s="573"/>
      <c r="G4213" s="607" t="s">
        <v>42</v>
      </c>
      <c r="H4213" s="607" t="s">
        <v>54</v>
      </c>
      <c r="I4213" s="607" t="s">
        <v>54</v>
      </c>
      <c r="J4213" s="607" t="s">
        <v>83</v>
      </c>
      <c r="K4213" s="607" t="s">
        <v>79</v>
      </c>
      <c r="L4213" s="608">
        <v>1</v>
      </c>
      <c r="M4213" s="609">
        <v>0.28800000000000003</v>
      </c>
      <c r="N4213" s="610">
        <v>1.1520000000000001</v>
      </c>
      <c r="O4213" s="573"/>
      <c r="P4213" s="573"/>
      <c r="Q4213" s="574" t="s">
        <v>14191</v>
      </c>
      <c r="R4213" s="574"/>
      <c r="S4213" s="574" t="s">
        <v>14060</v>
      </c>
      <c r="T4213" s="574" t="s">
        <v>14358</v>
      </c>
      <c r="U4213" s="574" t="s">
        <v>14373</v>
      </c>
      <c r="V4213" s="574"/>
      <c r="W4213" s="575" t="s">
        <v>14360</v>
      </c>
      <c r="X4213" s="575"/>
      <c r="Y4213" s="575" t="s">
        <v>14374</v>
      </c>
      <c r="Z4213" s="579" t="s">
        <v>14375</v>
      </c>
      <c r="AA4213" s="580" t="s">
        <v>14363</v>
      </c>
    </row>
    <row r="4214" spans="2:27" s="563" customFormat="1">
      <c r="B4214" s="605">
        <v>126</v>
      </c>
      <c r="C4214" s="606" t="s">
        <v>120</v>
      </c>
      <c r="D4214" s="607" t="s">
        <v>53</v>
      </c>
      <c r="E4214" s="607" t="s">
        <v>55</v>
      </c>
      <c r="F4214" s="573"/>
      <c r="G4214" s="607" t="s">
        <v>42</v>
      </c>
      <c r="H4214" s="607" t="s">
        <v>54</v>
      </c>
      <c r="I4214" s="607" t="s">
        <v>54</v>
      </c>
      <c r="J4214" s="607" t="s">
        <v>77</v>
      </c>
      <c r="K4214" s="607" t="s">
        <v>79</v>
      </c>
      <c r="L4214" s="608">
        <v>1</v>
      </c>
      <c r="M4214" s="609">
        <v>0.17920000000000003</v>
      </c>
      <c r="N4214" s="610">
        <v>4.6080000000000005</v>
      </c>
      <c r="O4214" s="573"/>
      <c r="P4214" s="573"/>
      <c r="Q4214" s="574" t="s">
        <v>14191</v>
      </c>
      <c r="R4214" s="574"/>
      <c r="S4214" s="574" t="s">
        <v>14067</v>
      </c>
      <c r="T4214" s="574" t="s">
        <v>14358</v>
      </c>
      <c r="U4214" s="574" t="s">
        <v>14376</v>
      </c>
      <c r="V4214" s="574"/>
      <c r="W4214" s="575" t="s">
        <v>14360</v>
      </c>
      <c r="X4214" s="575"/>
      <c r="Y4214" s="575" t="s">
        <v>14377</v>
      </c>
      <c r="Z4214" s="579" t="s">
        <v>14378</v>
      </c>
      <c r="AA4214" s="580" t="s">
        <v>14363</v>
      </c>
    </row>
    <row r="4215" spans="2:27" s="563" customFormat="1">
      <c r="B4215" s="605">
        <v>127</v>
      </c>
      <c r="C4215" s="606" t="s">
        <v>120</v>
      </c>
      <c r="D4215" s="607" t="s">
        <v>53</v>
      </c>
      <c r="E4215" s="607" t="s">
        <v>55</v>
      </c>
      <c r="F4215" s="573"/>
      <c r="G4215" s="607" t="s">
        <v>42</v>
      </c>
      <c r="H4215" s="607" t="s">
        <v>54</v>
      </c>
      <c r="I4215" s="607" t="s">
        <v>54</v>
      </c>
      <c r="J4215" s="607" t="s">
        <v>76</v>
      </c>
      <c r="K4215" s="607" t="s">
        <v>79</v>
      </c>
      <c r="L4215" s="608">
        <v>1</v>
      </c>
      <c r="M4215" s="609">
        <v>0.11520000000000001</v>
      </c>
      <c r="N4215" s="610">
        <v>4.1472000000000007</v>
      </c>
      <c r="O4215" s="573"/>
      <c r="P4215" s="573"/>
      <c r="Q4215" s="574" t="s">
        <v>14191</v>
      </c>
      <c r="R4215" s="574"/>
      <c r="S4215" s="574" t="s">
        <v>14075</v>
      </c>
      <c r="T4215" s="574" t="s">
        <v>14358</v>
      </c>
      <c r="U4215" s="574" t="s">
        <v>14379</v>
      </c>
      <c r="V4215" s="574"/>
      <c r="W4215" s="575" t="s">
        <v>14360</v>
      </c>
      <c r="X4215" s="575"/>
      <c r="Y4215" s="575" t="s">
        <v>14380</v>
      </c>
      <c r="Z4215" s="579" t="s">
        <v>14381</v>
      </c>
      <c r="AA4215" s="580" t="s">
        <v>14363</v>
      </c>
    </row>
    <row r="4216" spans="2:27" s="563" customFormat="1">
      <c r="B4216" s="605">
        <v>128</v>
      </c>
      <c r="C4216" s="606" t="s">
        <v>120</v>
      </c>
      <c r="D4216" s="607" t="s">
        <v>53</v>
      </c>
      <c r="E4216" s="607" t="s">
        <v>55</v>
      </c>
      <c r="F4216" s="573"/>
      <c r="G4216" s="607" t="s">
        <v>42</v>
      </c>
      <c r="H4216" s="607" t="s">
        <v>54</v>
      </c>
      <c r="I4216" s="607" t="s">
        <v>54</v>
      </c>
      <c r="J4216" s="607" t="s">
        <v>74</v>
      </c>
      <c r="K4216" s="607" t="s">
        <v>79</v>
      </c>
      <c r="L4216" s="608">
        <v>1</v>
      </c>
      <c r="M4216" s="609">
        <v>0.29952000000000006</v>
      </c>
      <c r="N4216" s="610">
        <v>20.736000000000004</v>
      </c>
      <c r="O4216" s="573"/>
      <c r="P4216" s="573"/>
      <c r="Q4216" s="574" t="s">
        <v>14191</v>
      </c>
      <c r="R4216" s="574"/>
      <c r="S4216" s="574" t="s">
        <v>14081</v>
      </c>
      <c r="T4216" s="574" t="s">
        <v>14358</v>
      </c>
      <c r="U4216" s="574" t="s">
        <v>14192</v>
      </c>
      <c r="V4216" s="574"/>
      <c r="W4216" s="575" t="s">
        <v>14360</v>
      </c>
      <c r="X4216" s="575"/>
      <c r="Y4216" s="575" t="s">
        <v>14382</v>
      </c>
      <c r="Z4216" s="579" t="s">
        <v>14383</v>
      </c>
      <c r="AA4216" s="578" t="s">
        <v>14363</v>
      </c>
    </row>
    <row r="4217" spans="2:27" s="563" customFormat="1">
      <c r="B4217" s="605">
        <v>129</v>
      </c>
      <c r="C4217" s="606" t="s">
        <v>120</v>
      </c>
      <c r="D4217" s="607" t="s">
        <v>53</v>
      </c>
      <c r="E4217" s="607" t="s">
        <v>55</v>
      </c>
      <c r="F4217" s="573"/>
      <c r="G4217" s="607" t="s">
        <v>42</v>
      </c>
      <c r="H4217" s="607" t="s">
        <v>54</v>
      </c>
      <c r="I4217" s="607" t="s">
        <v>54</v>
      </c>
      <c r="J4217" s="607" t="s">
        <v>67</v>
      </c>
      <c r="K4217" s="607" t="s">
        <v>79</v>
      </c>
      <c r="L4217" s="608">
        <v>1</v>
      </c>
      <c r="M4217" s="609">
        <v>0.12257280000000001</v>
      </c>
      <c r="N4217" s="610">
        <v>0.4032</v>
      </c>
      <c r="O4217" s="573"/>
      <c r="P4217" s="573"/>
      <c r="Q4217" s="574" t="s">
        <v>14191</v>
      </c>
      <c r="R4217" s="574"/>
      <c r="S4217" s="574" t="s">
        <v>14087</v>
      </c>
      <c r="T4217" s="574" t="s">
        <v>14358</v>
      </c>
      <c r="U4217" s="574" t="s">
        <v>14384</v>
      </c>
      <c r="V4217" s="574"/>
      <c r="W4217" s="575" t="s">
        <v>14360</v>
      </c>
      <c r="X4217" s="575"/>
      <c r="Y4217" s="575" t="s">
        <v>14385</v>
      </c>
      <c r="Z4217" s="579" t="s">
        <v>14386</v>
      </c>
      <c r="AA4217" s="580" t="s">
        <v>14363</v>
      </c>
    </row>
    <row r="4218" spans="2:27" s="563" customFormat="1">
      <c r="B4218" s="605">
        <v>130</v>
      </c>
      <c r="C4218" s="606" t="s">
        <v>120</v>
      </c>
      <c r="D4218" s="607" t="s">
        <v>53</v>
      </c>
      <c r="E4218" s="607" t="s">
        <v>55</v>
      </c>
      <c r="F4218" s="573"/>
      <c r="G4218" s="607" t="s">
        <v>42</v>
      </c>
      <c r="H4218" s="607" t="s">
        <v>54</v>
      </c>
      <c r="I4218" s="607" t="s">
        <v>54</v>
      </c>
      <c r="J4218" s="607" t="s">
        <v>66</v>
      </c>
      <c r="K4218" s="607" t="s">
        <v>79</v>
      </c>
      <c r="L4218" s="608">
        <v>1</v>
      </c>
      <c r="M4218" s="609">
        <v>0.15680000000000005</v>
      </c>
      <c r="N4218" s="610">
        <v>4.0320000000000018</v>
      </c>
      <c r="O4218" s="573"/>
      <c r="P4218" s="573"/>
      <c r="Q4218" s="574" t="s">
        <v>14191</v>
      </c>
      <c r="R4218" s="574"/>
      <c r="S4218" s="574" t="s">
        <v>14091</v>
      </c>
      <c r="T4218" s="574" t="s">
        <v>14358</v>
      </c>
      <c r="U4218" s="574" t="s">
        <v>14387</v>
      </c>
      <c r="V4218" s="574"/>
      <c r="W4218" s="575" t="s">
        <v>14360</v>
      </c>
      <c r="X4218" s="575"/>
      <c r="Y4218" s="575" t="s">
        <v>14388</v>
      </c>
      <c r="Z4218" s="579" t="s">
        <v>14389</v>
      </c>
      <c r="AA4218" s="580" t="s">
        <v>14363</v>
      </c>
    </row>
    <row r="4219" spans="2:27" s="563" customFormat="1">
      <c r="B4219" s="605">
        <v>131</v>
      </c>
      <c r="C4219" s="606" t="s">
        <v>120</v>
      </c>
      <c r="D4219" s="607" t="s">
        <v>16</v>
      </c>
      <c r="E4219" s="607" t="s">
        <v>459</v>
      </c>
      <c r="F4219" s="573"/>
      <c r="G4219" s="607" t="s">
        <v>42</v>
      </c>
      <c r="H4219" s="607" t="s">
        <v>49</v>
      </c>
      <c r="I4219" s="607" t="s">
        <v>40</v>
      </c>
      <c r="J4219" s="607" t="s">
        <v>116</v>
      </c>
      <c r="K4219" s="607" t="s">
        <v>310</v>
      </c>
      <c r="L4219" s="608">
        <v>0.5</v>
      </c>
      <c r="M4219" s="609">
        <v>2.2131410823529409E-2</v>
      </c>
      <c r="N4219" s="610">
        <v>0.49180912941176463</v>
      </c>
      <c r="O4219" s="573"/>
      <c r="P4219" s="573"/>
      <c r="Q4219" s="574" t="s">
        <v>14066</v>
      </c>
      <c r="R4219" s="574"/>
      <c r="S4219" s="574" t="s">
        <v>14023</v>
      </c>
      <c r="T4219" s="574" t="s">
        <v>14024</v>
      </c>
      <c r="U4219" s="574" t="s">
        <v>14390</v>
      </c>
      <c r="V4219" s="574"/>
      <c r="W4219" s="575" t="s">
        <v>14069</v>
      </c>
      <c r="X4219" s="575"/>
      <c r="Y4219" s="575" t="s">
        <v>14027</v>
      </c>
      <c r="Z4219" s="579" t="s">
        <v>14391</v>
      </c>
      <c r="AA4219" s="580" t="s">
        <v>14392</v>
      </c>
    </row>
    <row r="4220" spans="2:27" s="563" customFormat="1">
      <c r="B4220" s="605">
        <v>132</v>
      </c>
      <c r="C4220" s="606" t="s">
        <v>120</v>
      </c>
      <c r="D4220" s="607" t="s">
        <v>16</v>
      </c>
      <c r="E4220" s="607" t="s">
        <v>459</v>
      </c>
      <c r="F4220" s="573"/>
      <c r="G4220" s="607" t="s">
        <v>42</v>
      </c>
      <c r="H4220" s="607" t="s">
        <v>49</v>
      </c>
      <c r="I4220" s="607" t="s">
        <v>40</v>
      </c>
      <c r="J4220" s="607" t="s">
        <v>116</v>
      </c>
      <c r="K4220" s="607" t="s">
        <v>104</v>
      </c>
      <c r="L4220" s="608">
        <v>0.5</v>
      </c>
      <c r="M4220" s="609">
        <v>2.2131410823529409E-2</v>
      </c>
      <c r="N4220" s="610">
        <v>0.49180912941176463</v>
      </c>
      <c r="O4220" s="573"/>
      <c r="P4220" s="573"/>
      <c r="Q4220" s="574" t="s">
        <v>14048</v>
      </c>
      <c r="R4220" s="574"/>
      <c r="S4220" s="574" t="s">
        <v>14023</v>
      </c>
      <c r="T4220" s="574" t="s">
        <v>14024</v>
      </c>
      <c r="U4220" s="574" t="s">
        <v>14393</v>
      </c>
      <c r="V4220" s="574"/>
      <c r="W4220" s="575" t="s">
        <v>14050</v>
      </c>
      <c r="X4220" s="575"/>
      <c r="Y4220" s="575" t="s">
        <v>14027</v>
      </c>
      <c r="Z4220" s="579" t="s">
        <v>14394</v>
      </c>
      <c r="AA4220" s="580" t="s">
        <v>14395</v>
      </c>
    </row>
    <row r="4221" spans="2:27" s="563" customFormat="1">
      <c r="B4221" s="605">
        <v>133</v>
      </c>
      <c r="C4221" s="606" t="s">
        <v>120</v>
      </c>
      <c r="D4221" s="607" t="s">
        <v>16</v>
      </c>
      <c r="E4221" s="607" t="s">
        <v>459</v>
      </c>
      <c r="F4221" s="573"/>
      <c r="G4221" s="607" t="s">
        <v>42</v>
      </c>
      <c r="H4221" s="607" t="s">
        <v>49</v>
      </c>
      <c r="I4221" s="607" t="s">
        <v>40</v>
      </c>
      <c r="J4221" s="607" t="s">
        <v>109</v>
      </c>
      <c r="K4221" s="607" t="s">
        <v>310</v>
      </c>
      <c r="L4221" s="608">
        <v>0.5</v>
      </c>
      <c r="M4221" s="609">
        <v>0.10538767058823532</v>
      </c>
      <c r="N4221" s="610">
        <v>2.6346917647058827</v>
      </c>
      <c r="O4221" s="573"/>
      <c r="P4221" s="573"/>
      <c r="Q4221" s="574" t="s">
        <v>14066</v>
      </c>
      <c r="R4221" s="574"/>
      <c r="S4221" s="574" t="s">
        <v>14035</v>
      </c>
      <c r="T4221" s="574" t="s">
        <v>14024</v>
      </c>
      <c r="U4221" s="574" t="s">
        <v>14396</v>
      </c>
      <c r="V4221" s="574"/>
      <c r="W4221" s="575" t="s">
        <v>14069</v>
      </c>
      <c r="X4221" s="575"/>
      <c r="Y4221" s="575" t="s">
        <v>14037</v>
      </c>
      <c r="Z4221" s="579" t="s">
        <v>14397</v>
      </c>
      <c r="AA4221" s="580" t="s">
        <v>14392</v>
      </c>
    </row>
    <row r="4222" spans="2:27" s="563" customFormat="1">
      <c r="B4222" s="605">
        <v>134</v>
      </c>
      <c r="C4222" s="606" t="s">
        <v>120</v>
      </c>
      <c r="D4222" s="607" t="s">
        <v>16</v>
      </c>
      <c r="E4222" s="607" t="s">
        <v>459</v>
      </c>
      <c r="F4222" s="573"/>
      <c r="G4222" s="607" t="s">
        <v>42</v>
      </c>
      <c r="H4222" s="607" t="s">
        <v>49</v>
      </c>
      <c r="I4222" s="607" t="s">
        <v>40</v>
      </c>
      <c r="J4222" s="607" t="s">
        <v>109</v>
      </c>
      <c r="K4222" s="607" t="s">
        <v>104</v>
      </c>
      <c r="L4222" s="608">
        <v>0.5</v>
      </c>
      <c r="M4222" s="609">
        <v>0.10538767058823532</v>
      </c>
      <c r="N4222" s="610">
        <v>2.6346917647058827</v>
      </c>
      <c r="O4222" s="573"/>
      <c r="P4222" s="573"/>
      <c r="Q4222" s="574" t="s">
        <v>14048</v>
      </c>
      <c r="R4222" s="574"/>
      <c r="S4222" s="574" t="s">
        <v>14035</v>
      </c>
      <c r="T4222" s="574" t="s">
        <v>14024</v>
      </c>
      <c r="U4222" s="574" t="s">
        <v>14398</v>
      </c>
      <c r="V4222" s="574"/>
      <c r="W4222" s="575" t="s">
        <v>14050</v>
      </c>
      <c r="X4222" s="575"/>
      <c r="Y4222" s="575" t="s">
        <v>14037</v>
      </c>
      <c r="Z4222" s="579" t="s">
        <v>14399</v>
      </c>
      <c r="AA4222" s="580" t="s">
        <v>14395</v>
      </c>
    </row>
    <row r="4223" spans="2:27" s="563" customFormat="1">
      <c r="B4223" s="605">
        <v>135</v>
      </c>
      <c r="C4223" s="606" t="s">
        <v>120</v>
      </c>
      <c r="D4223" s="607" t="s">
        <v>16</v>
      </c>
      <c r="E4223" s="607" t="s">
        <v>459</v>
      </c>
      <c r="F4223" s="573"/>
      <c r="G4223" s="607" t="s">
        <v>42</v>
      </c>
      <c r="H4223" s="607" t="s">
        <v>49</v>
      </c>
      <c r="I4223" s="607" t="s">
        <v>40</v>
      </c>
      <c r="J4223" s="607" t="s">
        <v>99</v>
      </c>
      <c r="K4223" s="607" t="s">
        <v>347</v>
      </c>
      <c r="L4223" s="608">
        <v>0.5</v>
      </c>
      <c r="M4223" s="609">
        <v>1.6347869999999997E-2</v>
      </c>
      <c r="N4223" s="610">
        <v>3.2999999999999994</v>
      </c>
      <c r="O4223" s="573"/>
      <c r="P4223" s="573"/>
      <c r="Q4223" s="574" t="s">
        <v>14400</v>
      </c>
      <c r="R4223" s="574"/>
      <c r="S4223" s="574" t="s">
        <v>14298</v>
      </c>
      <c r="T4223" s="574" t="s">
        <v>14024</v>
      </c>
      <c r="U4223" s="574" t="s">
        <v>14401</v>
      </c>
      <c r="V4223" s="574"/>
      <c r="W4223" s="575" t="s">
        <v>14402</v>
      </c>
      <c r="X4223" s="575"/>
      <c r="Y4223" s="575" t="s">
        <v>14403</v>
      </c>
      <c r="Z4223" s="579" t="s">
        <v>14404</v>
      </c>
      <c r="AA4223" s="578" t="s">
        <v>14405</v>
      </c>
    </row>
    <row r="4224" spans="2:27" s="563" customFormat="1">
      <c r="B4224" s="605">
        <v>136</v>
      </c>
      <c r="C4224" s="606" t="s">
        <v>120</v>
      </c>
      <c r="D4224" s="607" t="s">
        <v>16</v>
      </c>
      <c r="E4224" s="607" t="s">
        <v>459</v>
      </c>
      <c r="F4224" s="573"/>
      <c r="G4224" s="607" t="s">
        <v>42</v>
      </c>
      <c r="H4224" s="607" t="s">
        <v>49</v>
      </c>
      <c r="I4224" s="607" t="s">
        <v>40</v>
      </c>
      <c r="J4224" s="607" t="s">
        <v>99</v>
      </c>
      <c r="K4224" s="607" t="s">
        <v>90</v>
      </c>
      <c r="L4224" s="608">
        <v>0.5</v>
      </c>
      <c r="M4224" s="609">
        <v>1.6347869999999997E-2</v>
      </c>
      <c r="N4224" s="610">
        <v>3.2999999999999994</v>
      </c>
      <c r="O4224" s="573"/>
      <c r="P4224" s="573"/>
      <c r="Q4224" s="574" t="s">
        <v>14030</v>
      </c>
      <c r="R4224" s="574"/>
      <c r="S4224" s="574" t="s">
        <v>14298</v>
      </c>
      <c r="T4224" s="574" t="s">
        <v>14024</v>
      </c>
      <c r="U4224" s="574" t="s">
        <v>14406</v>
      </c>
      <c r="V4224" s="574"/>
      <c r="W4224" s="575" t="s">
        <v>14032</v>
      </c>
      <c r="X4224" s="575"/>
      <c r="Y4224" s="575" t="s">
        <v>14403</v>
      </c>
      <c r="Z4224" s="579" t="s">
        <v>14407</v>
      </c>
      <c r="AA4224" s="580" t="s">
        <v>14408</v>
      </c>
    </row>
    <row r="4225" spans="2:27" s="563" customFormat="1">
      <c r="B4225" s="605">
        <v>137</v>
      </c>
      <c r="C4225" s="606" t="s">
        <v>120</v>
      </c>
      <c r="D4225" s="607" t="s">
        <v>16</v>
      </c>
      <c r="E4225" s="607" t="s">
        <v>459</v>
      </c>
      <c r="F4225" s="573"/>
      <c r="G4225" s="607" t="s">
        <v>42</v>
      </c>
      <c r="H4225" s="607" t="s">
        <v>49</v>
      </c>
      <c r="I4225" s="607" t="s">
        <v>40</v>
      </c>
      <c r="J4225" s="607" t="s">
        <v>96</v>
      </c>
      <c r="K4225" s="607" t="s">
        <v>310</v>
      </c>
      <c r="L4225" s="608">
        <v>0.5</v>
      </c>
      <c r="M4225" s="609">
        <v>2.4521804999999997E-2</v>
      </c>
      <c r="N4225" s="610">
        <v>3.9599999999999995</v>
      </c>
      <c r="O4225" s="573"/>
      <c r="P4225" s="573"/>
      <c r="Q4225" s="574" t="s">
        <v>14066</v>
      </c>
      <c r="R4225" s="574"/>
      <c r="S4225" s="574" t="s">
        <v>14304</v>
      </c>
      <c r="T4225" s="574" t="s">
        <v>14024</v>
      </c>
      <c r="U4225" s="574" t="s">
        <v>14409</v>
      </c>
      <c r="V4225" s="574"/>
      <c r="W4225" s="575" t="s">
        <v>14069</v>
      </c>
      <c r="X4225" s="575"/>
      <c r="Y4225" s="575" t="s">
        <v>14410</v>
      </c>
      <c r="Z4225" s="579" t="s">
        <v>14411</v>
      </c>
      <c r="AA4225" s="580" t="s">
        <v>14392</v>
      </c>
    </row>
    <row r="4226" spans="2:27" s="563" customFormat="1">
      <c r="B4226" s="605">
        <v>138</v>
      </c>
      <c r="C4226" s="606" t="s">
        <v>120</v>
      </c>
      <c r="D4226" s="607" t="s">
        <v>16</v>
      </c>
      <c r="E4226" s="607" t="s">
        <v>459</v>
      </c>
      <c r="F4226" s="573"/>
      <c r="G4226" s="607" t="s">
        <v>42</v>
      </c>
      <c r="H4226" s="607" t="s">
        <v>49</v>
      </c>
      <c r="I4226" s="607" t="s">
        <v>40</v>
      </c>
      <c r="J4226" s="607" t="s">
        <v>96</v>
      </c>
      <c r="K4226" s="607" t="s">
        <v>104</v>
      </c>
      <c r="L4226" s="608">
        <v>0.5</v>
      </c>
      <c r="M4226" s="609">
        <v>2.4521804999999997E-2</v>
      </c>
      <c r="N4226" s="610">
        <v>3.9599999999999995</v>
      </c>
      <c r="O4226" s="573"/>
      <c r="P4226" s="573"/>
      <c r="Q4226" s="574" t="s">
        <v>14048</v>
      </c>
      <c r="R4226" s="574"/>
      <c r="S4226" s="574" t="s">
        <v>14304</v>
      </c>
      <c r="T4226" s="574" t="s">
        <v>14024</v>
      </c>
      <c r="U4226" s="574" t="s">
        <v>14412</v>
      </c>
      <c r="V4226" s="574"/>
      <c r="W4226" s="575" t="s">
        <v>14050</v>
      </c>
      <c r="X4226" s="575"/>
      <c r="Y4226" s="575" t="s">
        <v>14410</v>
      </c>
      <c r="Z4226" s="579" t="s">
        <v>14413</v>
      </c>
      <c r="AA4226" s="580" t="s">
        <v>14395</v>
      </c>
    </row>
    <row r="4227" spans="2:27" s="563" customFormat="1">
      <c r="B4227" s="605">
        <v>139</v>
      </c>
      <c r="C4227" s="606" t="s">
        <v>120</v>
      </c>
      <c r="D4227" s="607" t="s">
        <v>16</v>
      </c>
      <c r="E4227" s="607" t="s">
        <v>459</v>
      </c>
      <c r="F4227" s="573"/>
      <c r="G4227" s="607" t="s">
        <v>42</v>
      </c>
      <c r="H4227" s="607" t="s">
        <v>49</v>
      </c>
      <c r="I4227" s="607" t="s">
        <v>40</v>
      </c>
      <c r="J4227" s="607" t="s">
        <v>87</v>
      </c>
      <c r="K4227" s="607" t="s">
        <v>106</v>
      </c>
      <c r="L4227" s="608">
        <v>0.5</v>
      </c>
      <c r="M4227" s="609">
        <v>8.1739350000000002E-2</v>
      </c>
      <c r="N4227" s="610">
        <v>13.2</v>
      </c>
      <c r="O4227" s="573"/>
      <c r="P4227" s="573"/>
      <c r="Q4227" s="574" t="s">
        <v>14041</v>
      </c>
      <c r="R4227" s="574"/>
      <c r="S4227" s="574" t="s">
        <v>14053</v>
      </c>
      <c r="T4227" s="574" t="s">
        <v>14024</v>
      </c>
      <c r="U4227" s="574" t="s">
        <v>14054</v>
      </c>
      <c r="V4227" s="574"/>
      <c r="W4227" s="575" t="s">
        <v>14044</v>
      </c>
      <c r="X4227" s="575"/>
      <c r="Y4227" s="575" t="s">
        <v>14055</v>
      </c>
      <c r="Z4227" s="579" t="s">
        <v>14414</v>
      </c>
      <c r="AA4227" s="578" t="s">
        <v>14415</v>
      </c>
    </row>
    <row r="4228" spans="2:27" s="563" customFormat="1">
      <c r="B4228" s="605">
        <v>140</v>
      </c>
      <c r="C4228" s="606" t="s">
        <v>120</v>
      </c>
      <c r="D4228" s="607" t="s">
        <v>16</v>
      </c>
      <c r="E4228" s="607" t="s">
        <v>459</v>
      </c>
      <c r="F4228" s="573"/>
      <c r="G4228" s="607" t="s">
        <v>42</v>
      </c>
      <c r="H4228" s="607" t="s">
        <v>49</v>
      </c>
      <c r="I4228" s="607" t="s">
        <v>40</v>
      </c>
      <c r="J4228" s="607" t="s">
        <v>87</v>
      </c>
      <c r="K4228" s="607" t="s">
        <v>104</v>
      </c>
      <c r="L4228" s="608">
        <v>0.5</v>
      </c>
      <c r="M4228" s="609">
        <v>8.1739350000000002E-2</v>
      </c>
      <c r="N4228" s="610">
        <v>13.2</v>
      </c>
      <c r="O4228" s="573"/>
      <c r="P4228" s="573"/>
      <c r="Q4228" s="574" t="s">
        <v>14048</v>
      </c>
      <c r="R4228" s="574"/>
      <c r="S4228" s="574" t="s">
        <v>14053</v>
      </c>
      <c r="T4228" s="574" t="s">
        <v>14024</v>
      </c>
      <c r="U4228" s="574" t="s">
        <v>14057</v>
      </c>
      <c r="V4228" s="574"/>
      <c r="W4228" s="575" t="s">
        <v>14050</v>
      </c>
      <c r="X4228" s="575"/>
      <c r="Y4228" s="575" t="s">
        <v>14055</v>
      </c>
      <c r="Z4228" s="579" t="s">
        <v>14416</v>
      </c>
      <c r="AA4228" s="580" t="s">
        <v>14395</v>
      </c>
    </row>
    <row r="4229" spans="2:27" s="563" customFormat="1">
      <c r="B4229" s="605">
        <v>141</v>
      </c>
      <c r="C4229" s="606" t="s">
        <v>120</v>
      </c>
      <c r="D4229" s="607" t="s">
        <v>16</v>
      </c>
      <c r="E4229" s="607" t="s">
        <v>459</v>
      </c>
      <c r="F4229" s="573"/>
      <c r="G4229" s="607" t="s">
        <v>42</v>
      </c>
      <c r="H4229" s="607" t="s">
        <v>49</v>
      </c>
      <c r="I4229" s="607" t="s">
        <v>40</v>
      </c>
      <c r="J4229" s="607" t="s">
        <v>83</v>
      </c>
      <c r="K4229" s="607" t="s">
        <v>310</v>
      </c>
      <c r="L4229" s="608">
        <v>0.5</v>
      </c>
      <c r="M4229" s="609">
        <v>0.18548230023529413</v>
      </c>
      <c r="N4229" s="610">
        <v>1.5456858352941176</v>
      </c>
      <c r="O4229" s="573"/>
      <c r="P4229" s="573"/>
      <c r="Q4229" s="574" t="s">
        <v>14066</v>
      </c>
      <c r="R4229" s="574"/>
      <c r="S4229" s="574" t="s">
        <v>14060</v>
      </c>
      <c r="T4229" s="574" t="s">
        <v>14024</v>
      </c>
      <c r="U4229" s="574" t="s">
        <v>14417</v>
      </c>
      <c r="V4229" s="574"/>
      <c r="W4229" s="575" t="s">
        <v>14069</v>
      </c>
      <c r="X4229" s="575"/>
      <c r="Y4229" s="575" t="s">
        <v>14063</v>
      </c>
      <c r="Z4229" s="579" t="s">
        <v>14418</v>
      </c>
      <c r="AA4229" s="578" t="s">
        <v>14392</v>
      </c>
    </row>
    <row r="4230" spans="2:27" s="563" customFormat="1">
      <c r="B4230" s="605">
        <v>142</v>
      </c>
      <c r="C4230" s="606" t="s">
        <v>120</v>
      </c>
      <c r="D4230" s="607" t="s">
        <v>16</v>
      </c>
      <c r="E4230" s="607" t="s">
        <v>459</v>
      </c>
      <c r="F4230" s="573"/>
      <c r="G4230" s="607" t="s">
        <v>42</v>
      </c>
      <c r="H4230" s="607" t="s">
        <v>49</v>
      </c>
      <c r="I4230" s="607" t="s">
        <v>40</v>
      </c>
      <c r="J4230" s="607" t="s">
        <v>83</v>
      </c>
      <c r="K4230" s="607" t="s">
        <v>104</v>
      </c>
      <c r="L4230" s="608">
        <v>0.5</v>
      </c>
      <c r="M4230" s="609">
        <v>0.18548230023529413</v>
      </c>
      <c r="N4230" s="610">
        <v>1.5456858352941176</v>
      </c>
      <c r="O4230" s="573"/>
      <c r="P4230" s="573"/>
      <c r="Q4230" s="574" t="s">
        <v>14048</v>
      </c>
      <c r="R4230" s="574"/>
      <c r="S4230" s="574" t="s">
        <v>14060</v>
      </c>
      <c r="T4230" s="574" t="s">
        <v>14024</v>
      </c>
      <c r="U4230" s="574" t="s">
        <v>14419</v>
      </c>
      <c r="V4230" s="574"/>
      <c r="W4230" s="575" t="s">
        <v>14050</v>
      </c>
      <c r="X4230" s="575"/>
      <c r="Y4230" s="575" t="s">
        <v>14063</v>
      </c>
      <c r="Z4230" s="579" t="s">
        <v>14420</v>
      </c>
      <c r="AA4230" s="580" t="s">
        <v>14395</v>
      </c>
    </row>
    <row r="4231" spans="2:27" s="563" customFormat="1">
      <c r="B4231" s="605">
        <v>143</v>
      </c>
      <c r="C4231" s="606" t="s">
        <v>120</v>
      </c>
      <c r="D4231" s="607" t="s">
        <v>16</v>
      </c>
      <c r="E4231" s="607" t="s">
        <v>459</v>
      </c>
      <c r="F4231" s="573"/>
      <c r="G4231" s="607" t="s">
        <v>42</v>
      </c>
      <c r="H4231" s="607" t="s">
        <v>49</v>
      </c>
      <c r="I4231" s="607" t="s">
        <v>40</v>
      </c>
      <c r="J4231" s="607" t="s">
        <v>77</v>
      </c>
      <c r="K4231" s="607" t="s">
        <v>310</v>
      </c>
      <c r="L4231" s="608">
        <v>0.5</v>
      </c>
      <c r="M4231" s="609">
        <v>0.25293040941176481</v>
      </c>
      <c r="N4231" s="610">
        <v>6.3232602352941205</v>
      </c>
      <c r="O4231" s="573"/>
      <c r="P4231" s="573"/>
      <c r="Q4231" s="574" t="s">
        <v>14066</v>
      </c>
      <c r="R4231" s="574"/>
      <c r="S4231" s="574" t="s">
        <v>14067</v>
      </c>
      <c r="T4231" s="574" t="s">
        <v>14024</v>
      </c>
      <c r="U4231" s="574" t="s">
        <v>14068</v>
      </c>
      <c r="V4231" s="574"/>
      <c r="W4231" s="575" t="s">
        <v>14069</v>
      </c>
      <c r="X4231" s="575"/>
      <c r="Y4231" s="576" t="s">
        <v>14070</v>
      </c>
      <c r="Z4231" s="577" t="s">
        <v>14421</v>
      </c>
      <c r="AA4231" s="580" t="s">
        <v>14392</v>
      </c>
    </row>
    <row r="4232" spans="2:27" s="563" customFormat="1">
      <c r="B4232" s="605">
        <v>144</v>
      </c>
      <c r="C4232" s="606" t="s">
        <v>120</v>
      </c>
      <c r="D4232" s="607" t="s">
        <v>16</v>
      </c>
      <c r="E4232" s="607" t="s">
        <v>459</v>
      </c>
      <c r="F4232" s="573"/>
      <c r="G4232" s="607" t="s">
        <v>42</v>
      </c>
      <c r="H4232" s="607" t="s">
        <v>49</v>
      </c>
      <c r="I4232" s="607" t="s">
        <v>40</v>
      </c>
      <c r="J4232" s="607" t="s">
        <v>77</v>
      </c>
      <c r="K4232" s="607" t="s">
        <v>104</v>
      </c>
      <c r="L4232" s="608">
        <v>0.5</v>
      </c>
      <c r="M4232" s="609">
        <v>0.25293040941176481</v>
      </c>
      <c r="N4232" s="610">
        <v>6.3232602352941205</v>
      </c>
      <c r="O4232" s="573"/>
      <c r="P4232" s="573"/>
      <c r="Q4232" s="574" t="s">
        <v>14048</v>
      </c>
      <c r="R4232" s="574"/>
      <c r="S4232" s="574" t="s">
        <v>14067</v>
      </c>
      <c r="T4232" s="574" t="s">
        <v>14024</v>
      </c>
      <c r="U4232" s="574" t="s">
        <v>14224</v>
      </c>
      <c r="V4232" s="574"/>
      <c r="W4232" s="575" t="s">
        <v>14050</v>
      </c>
      <c r="X4232" s="575"/>
      <c r="Y4232" s="575" t="s">
        <v>14070</v>
      </c>
      <c r="Z4232" s="579" t="s">
        <v>14422</v>
      </c>
      <c r="AA4232" s="580" t="s">
        <v>14395</v>
      </c>
    </row>
    <row r="4233" spans="2:27" s="563" customFormat="1">
      <c r="B4233" s="605">
        <v>145</v>
      </c>
      <c r="C4233" s="606" t="s">
        <v>120</v>
      </c>
      <c r="D4233" s="607" t="s">
        <v>16</v>
      </c>
      <c r="E4233" s="607" t="s">
        <v>459</v>
      </c>
      <c r="F4233" s="573"/>
      <c r="G4233" s="607" t="s">
        <v>42</v>
      </c>
      <c r="H4233" s="607" t="s">
        <v>49</v>
      </c>
      <c r="I4233" s="607" t="s">
        <v>40</v>
      </c>
      <c r="J4233" s="607" t="s">
        <v>76</v>
      </c>
      <c r="K4233" s="607" t="s">
        <v>115</v>
      </c>
      <c r="L4233" s="608">
        <v>0.5</v>
      </c>
      <c r="M4233" s="609">
        <v>0.21077534117647065</v>
      </c>
      <c r="N4233" s="610">
        <v>5.2693835294117655</v>
      </c>
      <c r="O4233" s="573"/>
      <c r="P4233" s="573"/>
      <c r="Q4233" s="574" t="s">
        <v>14185</v>
      </c>
      <c r="R4233" s="574"/>
      <c r="S4233" s="574" t="s">
        <v>14075</v>
      </c>
      <c r="T4233" s="574" t="s">
        <v>14024</v>
      </c>
      <c r="U4233" s="574" t="s">
        <v>14423</v>
      </c>
      <c r="V4233" s="574"/>
      <c r="W4233" s="575" t="s">
        <v>14424</v>
      </c>
      <c r="X4233" s="575"/>
      <c r="Y4233" s="575" t="s">
        <v>14077</v>
      </c>
      <c r="Z4233" s="579" t="s">
        <v>14425</v>
      </c>
      <c r="AA4233" s="580" t="s">
        <v>14426</v>
      </c>
    </row>
    <row r="4234" spans="2:27" s="563" customFormat="1">
      <c r="B4234" s="605">
        <v>146</v>
      </c>
      <c r="C4234" s="606" t="s">
        <v>120</v>
      </c>
      <c r="D4234" s="607" t="s">
        <v>16</v>
      </c>
      <c r="E4234" s="607" t="s">
        <v>459</v>
      </c>
      <c r="F4234" s="573"/>
      <c r="G4234" s="607" t="s">
        <v>42</v>
      </c>
      <c r="H4234" s="607" t="s">
        <v>49</v>
      </c>
      <c r="I4234" s="607" t="s">
        <v>40</v>
      </c>
      <c r="J4234" s="607" t="s">
        <v>76</v>
      </c>
      <c r="K4234" s="607" t="s">
        <v>100</v>
      </c>
      <c r="L4234" s="608">
        <v>0.5</v>
      </c>
      <c r="M4234" s="609">
        <v>0.21077534117647065</v>
      </c>
      <c r="N4234" s="610">
        <v>5.2693835294117655</v>
      </c>
      <c r="O4234" s="573"/>
      <c r="P4234" s="573"/>
      <c r="Q4234" s="574" t="s">
        <v>14147</v>
      </c>
      <c r="R4234" s="574"/>
      <c r="S4234" s="574" t="s">
        <v>14075</v>
      </c>
      <c r="T4234" s="574" t="s">
        <v>14024</v>
      </c>
      <c r="U4234" s="574" t="s">
        <v>14148</v>
      </c>
      <c r="V4234" s="574"/>
      <c r="W4234" s="575" t="s">
        <v>14427</v>
      </c>
      <c r="X4234" s="575"/>
      <c r="Y4234" s="576" t="s">
        <v>14077</v>
      </c>
      <c r="Z4234" s="577" t="s">
        <v>14428</v>
      </c>
      <c r="AA4234" s="578" t="s">
        <v>14429</v>
      </c>
    </row>
    <row r="4235" spans="2:27" s="563" customFormat="1">
      <c r="B4235" s="605">
        <v>147</v>
      </c>
      <c r="C4235" s="606" t="s">
        <v>120</v>
      </c>
      <c r="D4235" s="607" t="s">
        <v>16</v>
      </c>
      <c r="E4235" s="607" t="s">
        <v>459</v>
      </c>
      <c r="F4235" s="573"/>
      <c r="G4235" s="607" t="s">
        <v>42</v>
      </c>
      <c r="H4235" s="607" t="s">
        <v>49</v>
      </c>
      <c r="I4235" s="607" t="s">
        <v>40</v>
      </c>
      <c r="J4235" s="607" t="s">
        <v>74</v>
      </c>
      <c r="K4235" s="607" t="s">
        <v>115</v>
      </c>
      <c r="L4235" s="608">
        <v>0.5</v>
      </c>
      <c r="M4235" s="609">
        <v>0.26346917647058826</v>
      </c>
      <c r="N4235" s="610">
        <v>26.346917647058827</v>
      </c>
      <c r="O4235" s="573"/>
      <c r="P4235" s="573"/>
      <c r="Q4235" s="574" t="s">
        <v>14185</v>
      </c>
      <c r="R4235" s="574"/>
      <c r="S4235" s="574" t="s">
        <v>14081</v>
      </c>
      <c r="T4235" s="574" t="s">
        <v>14024</v>
      </c>
      <c r="U4235" s="574" t="s">
        <v>14186</v>
      </c>
      <c r="V4235" s="574"/>
      <c r="W4235" s="575" t="s">
        <v>14424</v>
      </c>
      <c r="X4235" s="575"/>
      <c r="Y4235" s="575" t="s">
        <v>14083</v>
      </c>
      <c r="Z4235" s="579" t="s">
        <v>14430</v>
      </c>
      <c r="AA4235" s="580" t="s">
        <v>14426</v>
      </c>
    </row>
    <row r="4236" spans="2:27" s="563" customFormat="1">
      <c r="B4236" s="605">
        <v>148</v>
      </c>
      <c r="C4236" s="606" t="s">
        <v>120</v>
      </c>
      <c r="D4236" s="607" t="s">
        <v>16</v>
      </c>
      <c r="E4236" s="607" t="s">
        <v>459</v>
      </c>
      <c r="F4236" s="573"/>
      <c r="G4236" s="607" t="s">
        <v>42</v>
      </c>
      <c r="H4236" s="607" t="s">
        <v>49</v>
      </c>
      <c r="I4236" s="607" t="s">
        <v>40</v>
      </c>
      <c r="J4236" s="607" t="s">
        <v>74</v>
      </c>
      <c r="K4236" s="607" t="s">
        <v>100</v>
      </c>
      <c r="L4236" s="608">
        <v>0.5</v>
      </c>
      <c r="M4236" s="609">
        <v>0.26346917647058826</v>
      </c>
      <c r="N4236" s="610">
        <v>26.346917647058827</v>
      </c>
      <c r="O4236" s="573"/>
      <c r="P4236" s="573"/>
      <c r="Q4236" s="574" t="s">
        <v>14147</v>
      </c>
      <c r="R4236" s="574"/>
      <c r="S4236" s="574" t="s">
        <v>14081</v>
      </c>
      <c r="T4236" s="574" t="s">
        <v>14024</v>
      </c>
      <c r="U4236" s="574" t="s">
        <v>14199</v>
      </c>
      <c r="V4236" s="574"/>
      <c r="W4236" s="575" t="s">
        <v>14427</v>
      </c>
      <c r="X4236" s="575"/>
      <c r="Y4236" s="575" t="s">
        <v>14083</v>
      </c>
      <c r="Z4236" s="579" t="s">
        <v>14431</v>
      </c>
      <c r="AA4236" s="580" t="s">
        <v>14429</v>
      </c>
    </row>
    <row r="4237" spans="2:27" s="563" customFormat="1">
      <c r="B4237" s="605">
        <v>149</v>
      </c>
      <c r="C4237" s="606" t="s">
        <v>120</v>
      </c>
      <c r="D4237" s="607" t="s">
        <v>16</v>
      </c>
      <c r="E4237" s="607" t="s">
        <v>459</v>
      </c>
      <c r="F4237" s="573"/>
      <c r="G4237" s="607" t="s">
        <v>42</v>
      </c>
      <c r="H4237" s="607" t="s">
        <v>49</v>
      </c>
      <c r="I4237" s="607" t="s">
        <v>40</v>
      </c>
      <c r="J4237" s="607" t="s">
        <v>67</v>
      </c>
      <c r="K4237" s="607" t="s">
        <v>310</v>
      </c>
      <c r="L4237" s="608">
        <v>0.5</v>
      </c>
      <c r="M4237" s="609">
        <v>7.9040752941176476E-2</v>
      </c>
      <c r="N4237" s="610">
        <v>0.52693835294117652</v>
      </c>
      <c r="O4237" s="573"/>
      <c r="P4237" s="573"/>
      <c r="Q4237" s="574" t="s">
        <v>14066</v>
      </c>
      <c r="R4237" s="574"/>
      <c r="S4237" s="574" t="s">
        <v>14087</v>
      </c>
      <c r="T4237" s="574" t="s">
        <v>14024</v>
      </c>
      <c r="U4237" s="574" t="s">
        <v>14432</v>
      </c>
      <c r="V4237" s="574"/>
      <c r="W4237" s="575" t="s">
        <v>14069</v>
      </c>
      <c r="X4237" s="575"/>
      <c r="Y4237" s="576" t="s">
        <v>14089</v>
      </c>
      <c r="Z4237" s="577" t="s">
        <v>14433</v>
      </c>
      <c r="AA4237" s="578" t="s">
        <v>14392</v>
      </c>
    </row>
    <row r="4238" spans="2:27" s="563" customFormat="1">
      <c r="B4238" s="605">
        <v>150</v>
      </c>
      <c r="C4238" s="606" t="s">
        <v>120</v>
      </c>
      <c r="D4238" s="607" t="s">
        <v>16</v>
      </c>
      <c r="E4238" s="607" t="s">
        <v>459</v>
      </c>
      <c r="F4238" s="573"/>
      <c r="G4238" s="607" t="s">
        <v>42</v>
      </c>
      <c r="H4238" s="607" t="s">
        <v>49</v>
      </c>
      <c r="I4238" s="607" t="s">
        <v>40</v>
      </c>
      <c r="J4238" s="607" t="s">
        <v>67</v>
      </c>
      <c r="K4238" s="607" t="s">
        <v>104</v>
      </c>
      <c r="L4238" s="608">
        <v>0.5</v>
      </c>
      <c r="M4238" s="609">
        <v>7.9040752941176476E-2</v>
      </c>
      <c r="N4238" s="610">
        <v>0.52693835294117652</v>
      </c>
      <c r="O4238" s="573"/>
      <c r="P4238" s="573"/>
      <c r="Q4238" s="574" t="s">
        <v>14048</v>
      </c>
      <c r="R4238" s="574"/>
      <c r="S4238" s="574" t="s">
        <v>14087</v>
      </c>
      <c r="T4238" s="574" t="s">
        <v>14024</v>
      </c>
      <c r="U4238" s="574" t="s">
        <v>14434</v>
      </c>
      <c r="V4238" s="574"/>
      <c r="W4238" s="575" t="s">
        <v>14050</v>
      </c>
      <c r="X4238" s="575"/>
      <c r="Y4238" s="576" t="s">
        <v>14089</v>
      </c>
      <c r="Z4238" s="577" t="s">
        <v>14435</v>
      </c>
      <c r="AA4238" s="580" t="s">
        <v>14395</v>
      </c>
    </row>
    <row r="4239" spans="2:27" s="563" customFormat="1">
      <c r="B4239" s="605">
        <v>151</v>
      </c>
      <c r="C4239" s="606" t="s">
        <v>120</v>
      </c>
      <c r="D4239" s="607" t="s">
        <v>16</v>
      </c>
      <c r="E4239" s="607" t="s">
        <v>459</v>
      </c>
      <c r="F4239" s="573"/>
      <c r="G4239" s="607" t="s">
        <v>42</v>
      </c>
      <c r="H4239" s="607" t="s">
        <v>49</v>
      </c>
      <c r="I4239" s="607" t="s">
        <v>40</v>
      </c>
      <c r="J4239" s="607" t="s">
        <v>66</v>
      </c>
      <c r="K4239" s="607" t="s">
        <v>310</v>
      </c>
      <c r="L4239" s="608">
        <v>0.5</v>
      </c>
      <c r="M4239" s="609">
        <v>0.2459045647058824</v>
      </c>
      <c r="N4239" s="610">
        <v>6.14761411764706</v>
      </c>
      <c r="O4239" s="573"/>
      <c r="P4239" s="573"/>
      <c r="Q4239" s="574" t="s">
        <v>14066</v>
      </c>
      <c r="R4239" s="574"/>
      <c r="S4239" s="574" t="s">
        <v>14091</v>
      </c>
      <c r="T4239" s="574" t="s">
        <v>14024</v>
      </c>
      <c r="U4239" s="574" t="s">
        <v>14092</v>
      </c>
      <c r="V4239" s="574"/>
      <c r="W4239" s="575" t="s">
        <v>14069</v>
      </c>
      <c r="X4239" s="575"/>
      <c r="Y4239" s="575" t="s">
        <v>14093</v>
      </c>
      <c r="Z4239" s="579" t="s">
        <v>14436</v>
      </c>
      <c r="AA4239" s="580" t="s">
        <v>14392</v>
      </c>
    </row>
    <row r="4240" spans="2:27" s="563" customFormat="1">
      <c r="B4240" s="605">
        <v>152</v>
      </c>
      <c r="C4240" s="606" t="s">
        <v>120</v>
      </c>
      <c r="D4240" s="607" t="s">
        <v>16</v>
      </c>
      <c r="E4240" s="607" t="s">
        <v>459</v>
      </c>
      <c r="F4240" s="573"/>
      <c r="G4240" s="607" t="s">
        <v>42</v>
      </c>
      <c r="H4240" s="607" t="s">
        <v>49</v>
      </c>
      <c r="I4240" s="607" t="s">
        <v>40</v>
      </c>
      <c r="J4240" s="607" t="s">
        <v>66</v>
      </c>
      <c r="K4240" s="607" t="s">
        <v>104</v>
      </c>
      <c r="L4240" s="608">
        <v>0.5</v>
      </c>
      <c r="M4240" s="609">
        <v>0.2459045647058824</v>
      </c>
      <c r="N4240" s="610">
        <v>6.14761411764706</v>
      </c>
      <c r="O4240" s="573"/>
      <c r="P4240" s="573"/>
      <c r="Q4240" s="574" t="s">
        <v>14048</v>
      </c>
      <c r="R4240" s="574"/>
      <c r="S4240" s="574" t="s">
        <v>14091</v>
      </c>
      <c r="T4240" s="574" t="s">
        <v>14024</v>
      </c>
      <c r="U4240" s="574" t="s">
        <v>14437</v>
      </c>
      <c r="V4240" s="574"/>
      <c r="W4240" s="575" t="s">
        <v>14050</v>
      </c>
      <c r="X4240" s="575"/>
      <c r="Y4240" s="575" t="s">
        <v>14093</v>
      </c>
      <c r="Z4240" s="579" t="s">
        <v>14438</v>
      </c>
      <c r="AA4240" s="580" t="s">
        <v>14395</v>
      </c>
    </row>
    <row r="4241" spans="2:27" s="563" customFormat="1">
      <c r="B4241" s="605">
        <v>153</v>
      </c>
      <c r="C4241" s="606" t="s">
        <v>120</v>
      </c>
      <c r="D4241" s="607" t="s">
        <v>16</v>
      </c>
      <c r="E4241" s="607" t="s">
        <v>52</v>
      </c>
      <c r="F4241" s="573"/>
      <c r="G4241" s="607" t="s">
        <v>51</v>
      </c>
      <c r="H4241" s="607" t="s">
        <v>41</v>
      </c>
      <c r="I4241" s="607" t="s">
        <v>50</v>
      </c>
      <c r="J4241" s="607" t="s">
        <v>116</v>
      </c>
      <c r="K4241" s="607" t="s">
        <v>111</v>
      </c>
      <c r="L4241" s="608">
        <v>1</v>
      </c>
      <c r="M4241" s="609">
        <v>1.9057500000000003</v>
      </c>
      <c r="N4241" s="610">
        <v>19.057500000000005</v>
      </c>
      <c r="O4241" s="573"/>
      <c r="P4241" s="573"/>
      <c r="Q4241" s="574" t="s">
        <v>14022</v>
      </c>
      <c r="R4241" s="574"/>
      <c r="S4241" s="574" t="s">
        <v>14023</v>
      </c>
      <c r="T4241" s="574" t="s">
        <v>14024</v>
      </c>
      <c r="U4241" s="574" t="s">
        <v>14025</v>
      </c>
      <c r="V4241" s="574"/>
      <c r="W4241" s="575" t="s">
        <v>14026</v>
      </c>
      <c r="X4241" s="575"/>
      <c r="Y4241" s="576" t="s">
        <v>14027</v>
      </c>
      <c r="Z4241" s="577" t="s">
        <v>14439</v>
      </c>
      <c r="AA4241" s="578" t="s">
        <v>14440</v>
      </c>
    </row>
    <row r="4242" spans="2:27" s="563" customFormat="1">
      <c r="B4242" s="605">
        <v>154</v>
      </c>
      <c r="C4242" s="606" t="s">
        <v>120</v>
      </c>
      <c r="D4242" s="607" t="s">
        <v>16</v>
      </c>
      <c r="E4242" s="607" t="s">
        <v>52</v>
      </c>
      <c r="F4242" s="573"/>
      <c r="G4242" s="607" t="s">
        <v>51</v>
      </c>
      <c r="H4242" s="607" t="s">
        <v>41</v>
      </c>
      <c r="I4242" s="607" t="s">
        <v>50</v>
      </c>
      <c r="J4242" s="607" t="s">
        <v>109</v>
      </c>
      <c r="K4242" s="607" t="s">
        <v>111</v>
      </c>
      <c r="L4242" s="608">
        <v>1</v>
      </c>
      <c r="M4242" s="609">
        <v>3.7537499999999997</v>
      </c>
      <c r="N4242" s="610">
        <v>67.567499999999981</v>
      </c>
      <c r="O4242" s="573"/>
      <c r="P4242" s="573"/>
      <c r="Q4242" s="574" t="s">
        <v>14022</v>
      </c>
      <c r="R4242" s="574"/>
      <c r="S4242" s="574" t="s">
        <v>14035</v>
      </c>
      <c r="T4242" s="574" t="s">
        <v>14024</v>
      </c>
      <c r="U4242" s="574" t="s">
        <v>14036</v>
      </c>
      <c r="V4242" s="574"/>
      <c r="W4242" s="575" t="s">
        <v>14026</v>
      </c>
      <c r="X4242" s="575"/>
      <c r="Y4242" s="576" t="s">
        <v>14037</v>
      </c>
      <c r="Z4242" s="577" t="s">
        <v>14441</v>
      </c>
      <c r="AA4242" s="578" t="s">
        <v>14440</v>
      </c>
    </row>
    <row r="4243" spans="2:27" s="563" customFormat="1">
      <c r="B4243" s="605">
        <v>155</v>
      </c>
      <c r="C4243" s="606" t="s">
        <v>120</v>
      </c>
      <c r="D4243" s="607" t="s">
        <v>16</v>
      </c>
      <c r="E4243" s="607" t="s">
        <v>52</v>
      </c>
      <c r="F4243" s="573"/>
      <c r="G4243" s="607" t="s">
        <v>51</v>
      </c>
      <c r="H4243" s="607" t="s">
        <v>41</v>
      </c>
      <c r="I4243" s="607" t="s">
        <v>50</v>
      </c>
      <c r="J4243" s="607" t="s">
        <v>71</v>
      </c>
      <c r="K4243" s="607" t="s">
        <v>104</v>
      </c>
      <c r="L4243" s="608">
        <v>0.5</v>
      </c>
      <c r="M4243" s="609">
        <v>0.28875000000000006</v>
      </c>
      <c r="N4243" s="610">
        <v>17.325000000000003</v>
      </c>
      <c r="O4243" s="573"/>
      <c r="P4243" s="573"/>
      <c r="Q4243" s="574" t="s">
        <v>14048</v>
      </c>
      <c r="R4243" s="574"/>
      <c r="S4243" s="574" t="s">
        <v>14042</v>
      </c>
      <c r="T4243" s="574" t="s">
        <v>14024</v>
      </c>
      <c r="U4243" s="574" t="s">
        <v>14049</v>
      </c>
      <c r="V4243" s="574"/>
      <c r="W4243" s="575" t="s">
        <v>14050</v>
      </c>
      <c r="X4243" s="575"/>
      <c r="Y4243" s="576" t="s">
        <v>14045</v>
      </c>
      <c r="Z4243" s="577" t="s">
        <v>14442</v>
      </c>
      <c r="AA4243" s="578" t="s">
        <v>14443</v>
      </c>
    </row>
    <row r="4244" spans="2:27" s="563" customFormat="1">
      <c r="B4244" s="605">
        <v>156</v>
      </c>
      <c r="C4244" s="606" t="s">
        <v>120</v>
      </c>
      <c r="D4244" s="607" t="s">
        <v>16</v>
      </c>
      <c r="E4244" s="607" t="s">
        <v>52</v>
      </c>
      <c r="F4244" s="573"/>
      <c r="G4244" s="607" t="s">
        <v>51</v>
      </c>
      <c r="H4244" s="607" t="s">
        <v>41</v>
      </c>
      <c r="I4244" s="607" t="s">
        <v>50</v>
      </c>
      <c r="J4244" s="607" t="s">
        <v>71</v>
      </c>
      <c r="K4244" s="607" t="s">
        <v>86</v>
      </c>
      <c r="L4244" s="608">
        <v>0.5</v>
      </c>
      <c r="M4244" s="609">
        <v>0.28875000000000006</v>
      </c>
      <c r="N4244" s="610">
        <v>17.325000000000003</v>
      </c>
      <c r="O4244" s="573"/>
      <c r="P4244" s="573"/>
      <c r="Q4244" s="574" t="s">
        <v>14444</v>
      </c>
      <c r="R4244" s="574"/>
      <c r="S4244" s="574" t="s">
        <v>14042</v>
      </c>
      <c r="T4244" s="574" t="s">
        <v>14024</v>
      </c>
      <c r="U4244" s="574" t="s">
        <v>14445</v>
      </c>
      <c r="V4244" s="574"/>
      <c r="W4244" s="575" t="s">
        <v>14446</v>
      </c>
      <c r="X4244" s="575"/>
      <c r="Y4244" s="576" t="s">
        <v>14045</v>
      </c>
      <c r="Z4244" s="577" t="s">
        <v>14447</v>
      </c>
      <c r="AA4244" s="578" t="s">
        <v>14448</v>
      </c>
    </row>
    <row r="4245" spans="2:27" s="563" customFormat="1">
      <c r="B4245" s="605">
        <v>157</v>
      </c>
      <c r="C4245" s="606" t="s">
        <v>120</v>
      </c>
      <c r="D4245" s="607" t="s">
        <v>16</v>
      </c>
      <c r="E4245" s="607" t="s">
        <v>52</v>
      </c>
      <c r="F4245" s="573"/>
      <c r="G4245" s="607" t="s">
        <v>51</v>
      </c>
      <c r="H4245" s="607" t="s">
        <v>41</v>
      </c>
      <c r="I4245" s="607" t="s">
        <v>50</v>
      </c>
      <c r="J4245" s="607" t="s">
        <v>99</v>
      </c>
      <c r="K4245" s="607" t="s">
        <v>347</v>
      </c>
      <c r="L4245" s="608">
        <v>1</v>
      </c>
      <c r="M4245" s="609">
        <v>5.7750000000000004</v>
      </c>
      <c r="N4245" s="610">
        <v>346.5</v>
      </c>
      <c r="O4245" s="573"/>
      <c r="P4245" s="573"/>
      <c r="Q4245" s="574" t="s">
        <v>14400</v>
      </c>
      <c r="R4245" s="574"/>
      <c r="S4245" s="574" t="s">
        <v>14298</v>
      </c>
      <c r="T4245" s="574" t="s">
        <v>14024</v>
      </c>
      <c r="U4245" s="574" t="s">
        <v>14401</v>
      </c>
      <c r="V4245" s="574"/>
      <c r="W4245" s="575" t="s">
        <v>14402</v>
      </c>
      <c r="X4245" s="575"/>
      <c r="Y4245" s="576" t="s">
        <v>14403</v>
      </c>
      <c r="Z4245" s="577" t="s">
        <v>14449</v>
      </c>
      <c r="AA4245" s="578" t="s">
        <v>14450</v>
      </c>
    </row>
    <row r="4246" spans="2:27" s="563" customFormat="1">
      <c r="B4246" s="605">
        <v>158</v>
      </c>
      <c r="C4246" s="606" t="s">
        <v>120</v>
      </c>
      <c r="D4246" s="607" t="s">
        <v>16</v>
      </c>
      <c r="E4246" s="607" t="s">
        <v>52</v>
      </c>
      <c r="F4246" s="573"/>
      <c r="G4246" s="607" t="s">
        <v>51</v>
      </c>
      <c r="H4246" s="607" t="s">
        <v>41</v>
      </c>
      <c r="I4246" s="607" t="s">
        <v>50</v>
      </c>
      <c r="J4246" s="607" t="s">
        <v>96</v>
      </c>
      <c r="K4246" s="607" t="s">
        <v>119</v>
      </c>
      <c r="L4246" s="608">
        <v>1</v>
      </c>
      <c r="M4246" s="609">
        <v>5.7750000000000004</v>
      </c>
      <c r="N4246" s="610">
        <v>346.5</v>
      </c>
      <c r="O4246" s="573"/>
      <c r="P4246" s="573"/>
      <c r="Q4246" s="574" t="s">
        <v>14451</v>
      </c>
      <c r="R4246" s="574"/>
      <c r="S4246" s="574" t="s">
        <v>14304</v>
      </c>
      <c r="T4246" s="574" t="s">
        <v>14024</v>
      </c>
      <c r="U4246" s="574" t="s">
        <v>14452</v>
      </c>
      <c r="V4246" s="574"/>
      <c r="W4246" s="575" t="s">
        <v>14453</v>
      </c>
      <c r="X4246" s="575"/>
      <c r="Y4246" s="576" t="s">
        <v>14410</v>
      </c>
      <c r="Z4246" s="577" t="s">
        <v>14454</v>
      </c>
      <c r="AA4246" s="578" t="s">
        <v>14455</v>
      </c>
    </row>
    <row r="4247" spans="2:27" s="563" customFormat="1">
      <c r="B4247" s="605">
        <v>159</v>
      </c>
      <c r="C4247" s="606" t="s">
        <v>120</v>
      </c>
      <c r="D4247" s="607" t="s">
        <v>16</v>
      </c>
      <c r="E4247" s="607" t="s">
        <v>52</v>
      </c>
      <c r="F4247" s="573"/>
      <c r="G4247" s="607" t="s">
        <v>51</v>
      </c>
      <c r="H4247" s="607" t="s">
        <v>41</v>
      </c>
      <c r="I4247" s="607" t="s">
        <v>50</v>
      </c>
      <c r="J4247" s="607" t="s">
        <v>87</v>
      </c>
      <c r="K4247" s="607" t="s">
        <v>106</v>
      </c>
      <c r="L4247" s="608">
        <v>1</v>
      </c>
      <c r="M4247" s="609">
        <v>19.250000000000004</v>
      </c>
      <c r="N4247" s="610">
        <v>1155.0000000000002</v>
      </c>
      <c r="O4247" s="573"/>
      <c r="P4247" s="573"/>
      <c r="Q4247" s="574" t="s">
        <v>14041</v>
      </c>
      <c r="R4247" s="574"/>
      <c r="S4247" s="574" t="s">
        <v>14053</v>
      </c>
      <c r="T4247" s="574" t="s">
        <v>14024</v>
      </c>
      <c r="U4247" s="574" t="s">
        <v>14054</v>
      </c>
      <c r="V4247" s="574"/>
      <c r="W4247" s="575" t="s">
        <v>14044</v>
      </c>
      <c r="X4247" s="575"/>
      <c r="Y4247" s="576" t="s">
        <v>14055</v>
      </c>
      <c r="Z4247" s="577" t="s">
        <v>14456</v>
      </c>
      <c r="AA4247" s="578" t="s">
        <v>14457</v>
      </c>
    </row>
    <row r="4248" spans="2:27" s="563" customFormat="1">
      <c r="B4248" s="605">
        <v>160</v>
      </c>
      <c r="C4248" s="606" t="s">
        <v>120</v>
      </c>
      <c r="D4248" s="607" t="s">
        <v>16</v>
      </c>
      <c r="E4248" s="607" t="s">
        <v>52</v>
      </c>
      <c r="F4248" s="573"/>
      <c r="G4248" s="607" t="s">
        <v>51</v>
      </c>
      <c r="H4248" s="607" t="s">
        <v>41</v>
      </c>
      <c r="I4248" s="607" t="s">
        <v>50</v>
      </c>
      <c r="J4248" s="607" t="s">
        <v>76</v>
      </c>
      <c r="K4248" s="607" t="s">
        <v>347</v>
      </c>
      <c r="L4248" s="608">
        <v>0.5</v>
      </c>
      <c r="M4248" s="609">
        <v>4.8125</v>
      </c>
      <c r="N4248" s="610">
        <v>173.25</v>
      </c>
      <c r="O4248" s="573"/>
      <c r="P4248" s="573"/>
      <c r="Q4248" s="574" t="s">
        <v>14400</v>
      </c>
      <c r="R4248" s="574"/>
      <c r="S4248" s="574" t="s">
        <v>14075</v>
      </c>
      <c r="T4248" s="574" t="s">
        <v>14024</v>
      </c>
      <c r="U4248" s="574" t="s">
        <v>14458</v>
      </c>
      <c r="V4248" s="574"/>
      <c r="W4248" s="575" t="s">
        <v>14402</v>
      </c>
      <c r="X4248" s="575"/>
      <c r="Y4248" s="576" t="s">
        <v>14077</v>
      </c>
      <c r="Z4248" s="577" t="s">
        <v>14459</v>
      </c>
      <c r="AA4248" s="578" t="s">
        <v>14450</v>
      </c>
    </row>
    <row r="4249" spans="2:27" s="563" customFormat="1">
      <c r="B4249" s="605">
        <v>161</v>
      </c>
      <c r="C4249" s="606" t="s">
        <v>120</v>
      </c>
      <c r="D4249" s="607" t="s">
        <v>16</v>
      </c>
      <c r="E4249" s="607" t="s">
        <v>52</v>
      </c>
      <c r="F4249" s="573"/>
      <c r="G4249" s="607" t="s">
        <v>51</v>
      </c>
      <c r="H4249" s="607" t="s">
        <v>41</v>
      </c>
      <c r="I4249" s="607" t="s">
        <v>50</v>
      </c>
      <c r="J4249" s="607" t="s">
        <v>76</v>
      </c>
      <c r="K4249" s="607" t="s">
        <v>106</v>
      </c>
      <c r="L4249" s="608">
        <v>0.5</v>
      </c>
      <c r="M4249" s="609">
        <v>4.8125</v>
      </c>
      <c r="N4249" s="610">
        <v>173.25</v>
      </c>
      <c r="O4249" s="573"/>
      <c r="P4249" s="573"/>
      <c r="Q4249" s="574" t="s">
        <v>14041</v>
      </c>
      <c r="R4249" s="574"/>
      <c r="S4249" s="574" t="s">
        <v>14075</v>
      </c>
      <c r="T4249" s="574" t="s">
        <v>14024</v>
      </c>
      <c r="U4249" s="574" t="s">
        <v>14076</v>
      </c>
      <c r="V4249" s="574"/>
      <c r="W4249" s="575" t="s">
        <v>14044</v>
      </c>
      <c r="X4249" s="575"/>
      <c r="Y4249" s="576" t="s">
        <v>14077</v>
      </c>
      <c r="Z4249" s="577" t="s">
        <v>14460</v>
      </c>
      <c r="AA4249" s="578" t="s">
        <v>14457</v>
      </c>
    </row>
    <row r="4250" spans="2:27" s="563" customFormat="1">
      <c r="B4250" s="605">
        <v>162</v>
      </c>
      <c r="C4250" s="606" t="s">
        <v>120</v>
      </c>
      <c r="D4250" s="607" t="s">
        <v>16</v>
      </c>
      <c r="E4250" s="607" t="s">
        <v>52</v>
      </c>
      <c r="F4250" s="573"/>
      <c r="G4250" s="607" t="s">
        <v>51</v>
      </c>
      <c r="H4250" s="607" t="s">
        <v>41</v>
      </c>
      <c r="I4250" s="607" t="s">
        <v>50</v>
      </c>
      <c r="J4250" s="607" t="s">
        <v>74</v>
      </c>
      <c r="K4250" s="607" t="s">
        <v>104</v>
      </c>
      <c r="L4250" s="608">
        <v>1</v>
      </c>
      <c r="M4250" s="609">
        <v>20.019999999999996</v>
      </c>
      <c r="N4250" s="610">
        <v>1385.9999999999998</v>
      </c>
      <c r="O4250" s="573"/>
      <c r="P4250" s="573"/>
      <c r="Q4250" s="574" t="s">
        <v>14048</v>
      </c>
      <c r="R4250" s="574"/>
      <c r="S4250" s="574" t="s">
        <v>14081</v>
      </c>
      <c r="T4250" s="574" t="s">
        <v>14024</v>
      </c>
      <c r="U4250" s="574" t="s">
        <v>14085</v>
      </c>
      <c r="V4250" s="574"/>
      <c r="W4250" s="575" t="s">
        <v>14050</v>
      </c>
      <c r="X4250" s="575"/>
      <c r="Y4250" s="576" t="s">
        <v>14083</v>
      </c>
      <c r="Z4250" s="577" t="s">
        <v>14461</v>
      </c>
      <c r="AA4250" s="578" t="s">
        <v>14443</v>
      </c>
    </row>
    <row r="4251" spans="2:27" s="563" customFormat="1">
      <c r="B4251" s="605">
        <v>163</v>
      </c>
      <c r="C4251" s="606" t="s">
        <v>120</v>
      </c>
      <c r="D4251" s="607" t="s">
        <v>16</v>
      </c>
      <c r="E4251" s="607" t="s">
        <v>52</v>
      </c>
      <c r="F4251" s="573"/>
      <c r="G4251" s="607" t="s">
        <v>51</v>
      </c>
      <c r="H4251" s="607" t="s">
        <v>41</v>
      </c>
      <c r="I4251" s="607" t="s">
        <v>50</v>
      </c>
      <c r="J4251" s="607" t="s">
        <v>65</v>
      </c>
      <c r="K4251" s="607" t="s">
        <v>81</v>
      </c>
      <c r="L4251" s="608">
        <v>1</v>
      </c>
      <c r="M4251" s="609">
        <v>28.875</v>
      </c>
      <c r="N4251" s="610">
        <v>57.75</v>
      </c>
      <c r="O4251" s="573"/>
      <c r="P4251" s="573"/>
      <c r="Q4251" s="574" t="s">
        <v>14059</v>
      </c>
      <c r="R4251" s="574"/>
      <c r="S4251" s="574" t="s">
        <v>14462</v>
      </c>
      <c r="T4251" s="574" t="s">
        <v>14024</v>
      </c>
      <c r="U4251" s="574" t="s">
        <v>14463</v>
      </c>
      <c r="V4251" s="574"/>
      <c r="W4251" s="575" t="s">
        <v>14062</v>
      </c>
      <c r="X4251" s="575"/>
      <c r="Y4251" s="576" t="s">
        <v>14464</v>
      </c>
      <c r="Z4251" s="577" t="s">
        <v>14465</v>
      </c>
      <c r="AA4251" s="578" t="s">
        <v>14466</v>
      </c>
    </row>
    <row r="4252" spans="2:27" s="563" customFormat="1">
      <c r="B4252" s="605">
        <v>164</v>
      </c>
      <c r="C4252" s="606" t="s">
        <v>120</v>
      </c>
      <c r="D4252" s="607" t="s">
        <v>16</v>
      </c>
      <c r="E4252" s="607" t="s">
        <v>52</v>
      </c>
      <c r="F4252" s="573"/>
      <c r="G4252" s="607" t="s">
        <v>51</v>
      </c>
      <c r="H4252" s="607" t="s">
        <v>41</v>
      </c>
      <c r="I4252" s="607" t="s">
        <v>50</v>
      </c>
      <c r="J4252" s="607" t="s">
        <v>64</v>
      </c>
      <c r="K4252" s="607" t="s">
        <v>111</v>
      </c>
      <c r="L4252" s="608">
        <v>1</v>
      </c>
      <c r="M4252" s="609">
        <v>17.966666666666665</v>
      </c>
      <c r="N4252" s="610">
        <v>462</v>
      </c>
      <c r="O4252" s="573"/>
      <c r="P4252" s="573"/>
      <c r="Q4252" s="574" t="s">
        <v>14022</v>
      </c>
      <c r="R4252" s="574"/>
      <c r="S4252" s="574" t="s">
        <v>14467</v>
      </c>
      <c r="T4252" s="574" t="s">
        <v>14024</v>
      </c>
      <c r="U4252" s="574" t="s">
        <v>14468</v>
      </c>
      <c r="V4252" s="574"/>
      <c r="W4252" s="575" t="s">
        <v>14026</v>
      </c>
      <c r="X4252" s="575"/>
      <c r="Y4252" s="576" t="s">
        <v>14469</v>
      </c>
      <c r="Z4252" s="577" t="s">
        <v>14470</v>
      </c>
      <c r="AA4252" s="578" t="s">
        <v>14440</v>
      </c>
    </row>
    <row r="4253" spans="2:27" s="563" customFormat="1">
      <c r="B4253" s="605">
        <v>165</v>
      </c>
      <c r="C4253" s="606" t="s">
        <v>120</v>
      </c>
      <c r="D4253" s="607" t="s">
        <v>85</v>
      </c>
      <c r="E4253" s="607" t="s">
        <v>52</v>
      </c>
      <c r="F4253" s="573"/>
      <c r="G4253" s="607" t="s">
        <v>51</v>
      </c>
      <c r="H4253" s="607" t="s">
        <v>41</v>
      </c>
      <c r="I4253" s="607" t="s">
        <v>50</v>
      </c>
      <c r="J4253" s="607" t="s">
        <v>116</v>
      </c>
      <c r="K4253" s="607" t="s">
        <v>79</v>
      </c>
      <c r="L4253" s="608">
        <v>1</v>
      </c>
      <c r="M4253" s="609">
        <v>5.6718750000000005E-2</v>
      </c>
      <c r="N4253" s="610">
        <v>0.56718750000000007</v>
      </c>
      <c r="O4253" s="573"/>
      <c r="P4253" s="573"/>
      <c r="Q4253" s="574" t="s">
        <v>14191</v>
      </c>
      <c r="R4253" s="574"/>
      <c r="S4253" s="574" t="s">
        <v>14023</v>
      </c>
      <c r="T4253" s="574" t="s">
        <v>14095</v>
      </c>
      <c r="U4253" s="574" t="s">
        <v>14359</v>
      </c>
      <c r="V4253" s="574"/>
      <c r="W4253" s="575" t="s">
        <v>14263</v>
      </c>
      <c r="X4253" s="575"/>
      <c r="Y4253" s="576" t="s">
        <v>14097</v>
      </c>
      <c r="Z4253" s="577" t="s">
        <v>14471</v>
      </c>
      <c r="AA4253" s="578" t="s">
        <v>14472</v>
      </c>
    </row>
    <row r="4254" spans="2:27" s="563" customFormat="1">
      <c r="B4254" s="605">
        <v>166</v>
      </c>
      <c r="C4254" s="606" t="s">
        <v>120</v>
      </c>
      <c r="D4254" s="607" t="s">
        <v>85</v>
      </c>
      <c r="E4254" s="607" t="s">
        <v>52</v>
      </c>
      <c r="F4254" s="573"/>
      <c r="G4254" s="607" t="s">
        <v>51</v>
      </c>
      <c r="H4254" s="607" t="s">
        <v>41</v>
      </c>
      <c r="I4254" s="607" t="s">
        <v>50</v>
      </c>
      <c r="J4254" s="607" t="s">
        <v>109</v>
      </c>
      <c r="K4254" s="607" t="s">
        <v>79</v>
      </c>
      <c r="L4254" s="608">
        <v>1</v>
      </c>
      <c r="M4254" s="609">
        <v>0.11171874999999999</v>
      </c>
      <c r="N4254" s="610">
        <v>2.0109374999999998</v>
      </c>
      <c r="O4254" s="573"/>
      <c r="P4254" s="573"/>
      <c r="Q4254" s="574" t="s">
        <v>14191</v>
      </c>
      <c r="R4254" s="574"/>
      <c r="S4254" s="574" t="s">
        <v>14035</v>
      </c>
      <c r="T4254" s="574" t="s">
        <v>14095</v>
      </c>
      <c r="U4254" s="574" t="s">
        <v>14364</v>
      </c>
      <c r="V4254" s="574"/>
      <c r="W4254" s="575" t="s">
        <v>14263</v>
      </c>
      <c r="X4254" s="575"/>
      <c r="Y4254" s="576" t="s">
        <v>14103</v>
      </c>
      <c r="Z4254" s="577" t="s">
        <v>14473</v>
      </c>
      <c r="AA4254" s="578" t="s">
        <v>14472</v>
      </c>
    </row>
    <row r="4255" spans="2:27" s="563" customFormat="1">
      <c r="B4255" s="605">
        <v>167</v>
      </c>
      <c r="C4255" s="606" t="s">
        <v>120</v>
      </c>
      <c r="D4255" s="607" t="s">
        <v>85</v>
      </c>
      <c r="E4255" s="607" t="s">
        <v>52</v>
      </c>
      <c r="F4255" s="573"/>
      <c r="G4255" s="607" t="s">
        <v>51</v>
      </c>
      <c r="H4255" s="607" t="s">
        <v>41</v>
      </c>
      <c r="I4255" s="607" t="s">
        <v>50</v>
      </c>
      <c r="J4255" s="607" t="s">
        <v>71</v>
      </c>
      <c r="K4255" s="607" t="s">
        <v>79</v>
      </c>
      <c r="L4255" s="608">
        <v>1</v>
      </c>
      <c r="M4255" s="609">
        <v>1.7187500000000005E-2</v>
      </c>
      <c r="N4255" s="610">
        <v>1.0312500000000002</v>
      </c>
      <c r="O4255" s="573"/>
      <c r="P4255" s="573"/>
      <c r="Q4255" s="574" t="s">
        <v>14191</v>
      </c>
      <c r="R4255" s="574"/>
      <c r="S4255" s="574" t="s">
        <v>14042</v>
      </c>
      <c r="T4255" s="574" t="s">
        <v>14095</v>
      </c>
      <c r="U4255" s="574" t="s">
        <v>14367</v>
      </c>
      <c r="V4255" s="574"/>
      <c r="W4255" s="575" t="s">
        <v>14263</v>
      </c>
      <c r="X4255" s="575"/>
      <c r="Y4255" s="576" t="s">
        <v>14107</v>
      </c>
      <c r="Z4255" s="577" t="s">
        <v>14474</v>
      </c>
      <c r="AA4255" s="578" t="s">
        <v>14472</v>
      </c>
    </row>
    <row r="4256" spans="2:27" s="563" customFormat="1">
      <c r="B4256" s="605">
        <v>168</v>
      </c>
      <c r="C4256" s="606" t="s">
        <v>120</v>
      </c>
      <c r="D4256" s="607" t="s">
        <v>85</v>
      </c>
      <c r="E4256" s="607" t="s">
        <v>52</v>
      </c>
      <c r="F4256" s="573"/>
      <c r="G4256" s="607" t="s">
        <v>51</v>
      </c>
      <c r="H4256" s="607" t="s">
        <v>41</v>
      </c>
      <c r="I4256" s="607" t="s">
        <v>50</v>
      </c>
      <c r="J4256" s="607" t="s">
        <v>99</v>
      </c>
      <c r="K4256" s="607" t="s">
        <v>79</v>
      </c>
      <c r="L4256" s="608">
        <v>1</v>
      </c>
      <c r="M4256" s="609">
        <v>0.171875</v>
      </c>
      <c r="N4256" s="610">
        <v>10.3125</v>
      </c>
      <c r="O4256" s="573"/>
      <c r="P4256" s="573"/>
      <c r="Q4256" s="574" t="s">
        <v>14191</v>
      </c>
      <c r="R4256" s="574"/>
      <c r="S4256" s="574" t="s">
        <v>14298</v>
      </c>
      <c r="T4256" s="574" t="s">
        <v>14095</v>
      </c>
      <c r="U4256" s="574" t="s">
        <v>14475</v>
      </c>
      <c r="V4256" s="574"/>
      <c r="W4256" s="575" t="s">
        <v>14263</v>
      </c>
      <c r="X4256" s="575"/>
      <c r="Y4256" s="576" t="s">
        <v>14476</v>
      </c>
      <c r="Z4256" s="577" t="s">
        <v>14477</v>
      </c>
      <c r="AA4256" s="578" t="s">
        <v>14472</v>
      </c>
    </row>
    <row r="4257" spans="2:27" s="563" customFormat="1">
      <c r="B4257" s="605">
        <v>169</v>
      </c>
      <c r="C4257" s="606" t="s">
        <v>120</v>
      </c>
      <c r="D4257" s="607" t="s">
        <v>85</v>
      </c>
      <c r="E4257" s="607" t="s">
        <v>52</v>
      </c>
      <c r="F4257" s="573"/>
      <c r="G4257" s="607" t="s">
        <v>51</v>
      </c>
      <c r="H4257" s="607" t="s">
        <v>41</v>
      </c>
      <c r="I4257" s="607" t="s">
        <v>50</v>
      </c>
      <c r="J4257" s="607" t="s">
        <v>96</v>
      </c>
      <c r="K4257" s="607" t="s">
        <v>79</v>
      </c>
      <c r="L4257" s="608">
        <v>1</v>
      </c>
      <c r="M4257" s="609">
        <v>0.171875</v>
      </c>
      <c r="N4257" s="610">
        <v>10.3125</v>
      </c>
      <c r="O4257" s="573"/>
      <c r="P4257" s="573"/>
      <c r="Q4257" s="574" t="s">
        <v>14191</v>
      </c>
      <c r="R4257" s="574"/>
      <c r="S4257" s="574" t="s">
        <v>14304</v>
      </c>
      <c r="T4257" s="574" t="s">
        <v>14095</v>
      </c>
      <c r="U4257" s="574" t="s">
        <v>14478</v>
      </c>
      <c r="V4257" s="574"/>
      <c r="W4257" s="575" t="s">
        <v>14263</v>
      </c>
      <c r="X4257" s="575"/>
      <c r="Y4257" s="576" t="s">
        <v>14479</v>
      </c>
      <c r="Z4257" s="577" t="s">
        <v>14480</v>
      </c>
      <c r="AA4257" s="578" t="s">
        <v>14472</v>
      </c>
    </row>
    <row r="4258" spans="2:27" s="563" customFormat="1">
      <c r="B4258" s="605">
        <v>170</v>
      </c>
      <c r="C4258" s="606" t="s">
        <v>120</v>
      </c>
      <c r="D4258" s="607" t="s">
        <v>85</v>
      </c>
      <c r="E4258" s="607" t="s">
        <v>52</v>
      </c>
      <c r="F4258" s="573"/>
      <c r="G4258" s="607" t="s">
        <v>51</v>
      </c>
      <c r="H4258" s="607" t="s">
        <v>41</v>
      </c>
      <c r="I4258" s="607" t="s">
        <v>50</v>
      </c>
      <c r="J4258" s="607" t="s">
        <v>87</v>
      </c>
      <c r="K4258" s="607" t="s">
        <v>79</v>
      </c>
      <c r="L4258" s="608">
        <v>1</v>
      </c>
      <c r="M4258" s="609">
        <v>0.57291666666666674</v>
      </c>
      <c r="N4258" s="610">
        <v>34.375</v>
      </c>
      <c r="O4258" s="573"/>
      <c r="P4258" s="573"/>
      <c r="Q4258" s="574" t="s">
        <v>14191</v>
      </c>
      <c r="R4258" s="574"/>
      <c r="S4258" s="574" t="s">
        <v>14053</v>
      </c>
      <c r="T4258" s="574" t="s">
        <v>14095</v>
      </c>
      <c r="U4258" s="574" t="s">
        <v>14370</v>
      </c>
      <c r="V4258" s="574"/>
      <c r="W4258" s="575" t="s">
        <v>14263</v>
      </c>
      <c r="X4258" s="575"/>
      <c r="Y4258" s="576" t="s">
        <v>14113</v>
      </c>
      <c r="Z4258" s="577" t="s">
        <v>14481</v>
      </c>
      <c r="AA4258" s="578" t="s">
        <v>14472</v>
      </c>
    </row>
    <row r="4259" spans="2:27" s="563" customFormat="1">
      <c r="B4259" s="605">
        <v>171</v>
      </c>
      <c r="C4259" s="606" t="s">
        <v>120</v>
      </c>
      <c r="D4259" s="607" t="s">
        <v>85</v>
      </c>
      <c r="E4259" s="607" t="s">
        <v>52</v>
      </c>
      <c r="F4259" s="573"/>
      <c r="G4259" s="607" t="s">
        <v>51</v>
      </c>
      <c r="H4259" s="607" t="s">
        <v>41</v>
      </c>
      <c r="I4259" s="607" t="s">
        <v>50</v>
      </c>
      <c r="J4259" s="607" t="s">
        <v>76</v>
      </c>
      <c r="K4259" s="607" t="s">
        <v>79</v>
      </c>
      <c r="L4259" s="608">
        <v>1</v>
      </c>
      <c r="M4259" s="609">
        <v>0.28645833333333331</v>
      </c>
      <c r="N4259" s="610">
        <v>10.312499999999998</v>
      </c>
      <c r="O4259" s="573"/>
      <c r="P4259" s="573"/>
      <c r="Q4259" s="574" t="s">
        <v>14191</v>
      </c>
      <c r="R4259" s="574"/>
      <c r="S4259" s="574" t="s">
        <v>14075</v>
      </c>
      <c r="T4259" s="574" t="s">
        <v>14095</v>
      </c>
      <c r="U4259" s="574" t="s">
        <v>14379</v>
      </c>
      <c r="V4259" s="574"/>
      <c r="W4259" s="575" t="s">
        <v>14263</v>
      </c>
      <c r="X4259" s="575"/>
      <c r="Y4259" s="576" t="s">
        <v>14125</v>
      </c>
      <c r="Z4259" s="577" t="s">
        <v>14482</v>
      </c>
      <c r="AA4259" s="578" t="s">
        <v>14472</v>
      </c>
    </row>
    <row r="4260" spans="2:27" s="563" customFormat="1">
      <c r="B4260" s="605">
        <v>172</v>
      </c>
      <c r="C4260" s="606" t="s">
        <v>120</v>
      </c>
      <c r="D4260" s="607" t="s">
        <v>85</v>
      </c>
      <c r="E4260" s="607" t="s">
        <v>52</v>
      </c>
      <c r="F4260" s="573"/>
      <c r="G4260" s="607" t="s">
        <v>51</v>
      </c>
      <c r="H4260" s="607" t="s">
        <v>41</v>
      </c>
      <c r="I4260" s="607" t="s">
        <v>50</v>
      </c>
      <c r="J4260" s="607" t="s">
        <v>74</v>
      </c>
      <c r="K4260" s="607" t="s">
        <v>79</v>
      </c>
      <c r="L4260" s="608">
        <v>1</v>
      </c>
      <c r="M4260" s="609">
        <v>0.59583333333333321</v>
      </c>
      <c r="N4260" s="610">
        <v>41.249999999999993</v>
      </c>
      <c r="O4260" s="573"/>
      <c r="P4260" s="573"/>
      <c r="Q4260" s="574" t="s">
        <v>14191</v>
      </c>
      <c r="R4260" s="574"/>
      <c r="S4260" s="574" t="s">
        <v>14081</v>
      </c>
      <c r="T4260" s="574" t="s">
        <v>14095</v>
      </c>
      <c r="U4260" s="574" t="s">
        <v>14192</v>
      </c>
      <c r="V4260" s="574"/>
      <c r="W4260" s="575" t="s">
        <v>14263</v>
      </c>
      <c r="X4260" s="575"/>
      <c r="Y4260" s="576" t="s">
        <v>14128</v>
      </c>
      <c r="Z4260" s="577" t="s">
        <v>14483</v>
      </c>
      <c r="AA4260" s="578" t="s">
        <v>14472</v>
      </c>
    </row>
    <row r="4261" spans="2:27" s="563" customFormat="1">
      <c r="B4261" s="605">
        <v>173</v>
      </c>
      <c r="C4261" s="606" t="s">
        <v>120</v>
      </c>
      <c r="D4261" s="607" t="s">
        <v>85</v>
      </c>
      <c r="E4261" s="607" t="s">
        <v>52</v>
      </c>
      <c r="F4261" s="573"/>
      <c r="G4261" s="607" t="s">
        <v>51</v>
      </c>
      <c r="H4261" s="607" t="s">
        <v>41</v>
      </c>
      <c r="I4261" s="607" t="s">
        <v>50</v>
      </c>
      <c r="J4261" s="607" t="s">
        <v>65</v>
      </c>
      <c r="K4261" s="607" t="s">
        <v>79</v>
      </c>
      <c r="L4261" s="608">
        <v>1</v>
      </c>
      <c r="M4261" s="609">
        <v>0.859375</v>
      </c>
      <c r="N4261" s="610">
        <v>1.71875</v>
      </c>
      <c r="O4261" s="573"/>
      <c r="P4261" s="573"/>
      <c r="Q4261" s="574" t="s">
        <v>14191</v>
      </c>
      <c r="R4261" s="574"/>
      <c r="S4261" s="574" t="s">
        <v>14462</v>
      </c>
      <c r="T4261" s="574" t="s">
        <v>14095</v>
      </c>
      <c r="U4261" s="574" t="s">
        <v>14484</v>
      </c>
      <c r="V4261" s="574"/>
      <c r="W4261" s="575" t="s">
        <v>14263</v>
      </c>
      <c r="X4261" s="575"/>
      <c r="Y4261" s="576" t="s">
        <v>14485</v>
      </c>
      <c r="Z4261" s="577" t="s">
        <v>14486</v>
      </c>
      <c r="AA4261" s="578" t="s">
        <v>14472</v>
      </c>
    </row>
    <row r="4262" spans="2:27" s="563" customFormat="1">
      <c r="B4262" s="605">
        <v>174</v>
      </c>
      <c r="C4262" s="606" t="s">
        <v>120</v>
      </c>
      <c r="D4262" s="607" t="s">
        <v>85</v>
      </c>
      <c r="E4262" s="607" t="s">
        <v>52</v>
      </c>
      <c r="F4262" s="573"/>
      <c r="G4262" s="607" t="s">
        <v>51</v>
      </c>
      <c r="H4262" s="607" t="s">
        <v>41</v>
      </c>
      <c r="I4262" s="607" t="s">
        <v>50</v>
      </c>
      <c r="J4262" s="607" t="s">
        <v>64</v>
      </c>
      <c r="K4262" s="607" t="s">
        <v>111</v>
      </c>
      <c r="L4262" s="608">
        <v>1</v>
      </c>
      <c r="M4262" s="609">
        <v>0.5347222222222221</v>
      </c>
      <c r="N4262" s="610">
        <v>13.749999999999998</v>
      </c>
      <c r="O4262" s="573"/>
      <c r="P4262" s="573"/>
      <c r="Q4262" s="574" t="s">
        <v>14022</v>
      </c>
      <c r="R4262" s="574"/>
      <c r="S4262" s="574" t="s">
        <v>14467</v>
      </c>
      <c r="T4262" s="574" t="s">
        <v>14095</v>
      </c>
      <c r="U4262" s="574" t="s">
        <v>14468</v>
      </c>
      <c r="V4262" s="574"/>
      <c r="W4262" s="575" t="s">
        <v>14096</v>
      </c>
      <c r="X4262" s="575"/>
      <c r="Y4262" s="576" t="s">
        <v>14487</v>
      </c>
      <c r="Z4262" s="577" t="s">
        <v>14488</v>
      </c>
      <c r="AA4262" s="578" t="s">
        <v>14489</v>
      </c>
    </row>
    <row r="4263" spans="2:27" s="563" customFormat="1">
      <c r="B4263" s="605">
        <v>175</v>
      </c>
      <c r="C4263" s="606" t="s">
        <v>120</v>
      </c>
      <c r="D4263" s="607" t="s">
        <v>85</v>
      </c>
      <c r="E4263" s="607" t="s">
        <v>354</v>
      </c>
      <c r="F4263" s="573"/>
      <c r="G4263" s="607" t="s">
        <v>42</v>
      </c>
      <c r="H4263" s="607" t="s">
        <v>41</v>
      </c>
      <c r="I4263" s="607" t="s">
        <v>50</v>
      </c>
      <c r="J4263" s="607" t="s">
        <v>116</v>
      </c>
      <c r="K4263" s="607" t="s">
        <v>111</v>
      </c>
      <c r="L4263" s="608">
        <v>1</v>
      </c>
      <c r="M4263" s="609">
        <v>0.22687500000000002</v>
      </c>
      <c r="N4263" s="610">
        <v>2.2687500000000003</v>
      </c>
      <c r="O4263" s="573"/>
      <c r="P4263" s="573"/>
      <c r="Q4263" s="574" t="s">
        <v>14022</v>
      </c>
      <c r="R4263" s="574"/>
      <c r="S4263" s="574" t="s">
        <v>14023</v>
      </c>
      <c r="T4263" s="574" t="s">
        <v>14095</v>
      </c>
      <c r="U4263" s="574" t="s">
        <v>14025</v>
      </c>
      <c r="V4263" s="574"/>
      <c r="W4263" s="575" t="s">
        <v>14096</v>
      </c>
      <c r="X4263" s="575"/>
      <c r="Y4263" s="576" t="s">
        <v>14097</v>
      </c>
      <c r="Z4263" s="577" t="s">
        <v>14490</v>
      </c>
      <c r="AA4263" s="578" t="s">
        <v>14491</v>
      </c>
    </row>
    <row r="4264" spans="2:27" s="563" customFormat="1">
      <c r="B4264" s="605">
        <v>176</v>
      </c>
      <c r="C4264" s="606" t="s">
        <v>120</v>
      </c>
      <c r="D4264" s="607" t="s">
        <v>85</v>
      </c>
      <c r="E4264" s="607" t="s">
        <v>354</v>
      </c>
      <c r="F4264" s="573"/>
      <c r="G4264" s="607" t="s">
        <v>42</v>
      </c>
      <c r="H4264" s="607" t="s">
        <v>41</v>
      </c>
      <c r="I4264" s="607" t="s">
        <v>50</v>
      </c>
      <c r="J4264" s="607" t="s">
        <v>109</v>
      </c>
      <c r="K4264" s="607" t="s">
        <v>111</v>
      </c>
      <c r="L4264" s="608">
        <v>1</v>
      </c>
      <c r="M4264" s="609">
        <v>0.44687500000000002</v>
      </c>
      <c r="N4264" s="610">
        <v>8.0437499999999993</v>
      </c>
      <c r="O4264" s="573"/>
      <c r="P4264" s="573"/>
      <c r="Q4264" s="574" t="s">
        <v>14022</v>
      </c>
      <c r="R4264" s="574"/>
      <c r="S4264" s="574" t="s">
        <v>14035</v>
      </c>
      <c r="T4264" s="574" t="s">
        <v>14095</v>
      </c>
      <c r="U4264" s="574" t="s">
        <v>14036</v>
      </c>
      <c r="V4264" s="574"/>
      <c r="W4264" s="575" t="s">
        <v>14096</v>
      </c>
      <c r="X4264" s="575"/>
      <c r="Y4264" s="576" t="s">
        <v>14103</v>
      </c>
      <c r="Z4264" s="577" t="s">
        <v>14492</v>
      </c>
      <c r="AA4264" s="578" t="s">
        <v>14491</v>
      </c>
    </row>
    <row r="4265" spans="2:27" s="563" customFormat="1">
      <c r="B4265" s="605">
        <v>177</v>
      </c>
      <c r="C4265" s="606" t="s">
        <v>120</v>
      </c>
      <c r="D4265" s="607" t="s">
        <v>85</v>
      </c>
      <c r="E4265" s="607" t="s">
        <v>354</v>
      </c>
      <c r="F4265" s="573"/>
      <c r="G4265" s="607" t="s">
        <v>42</v>
      </c>
      <c r="H4265" s="607" t="s">
        <v>41</v>
      </c>
      <c r="I4265" s="607" t="s">
        <v>50</v>
      </c>
      <c r="J4265" s="607" t="s">
        <v>71</v>
      </c>
      <c r="K4265" s="607" t="s">
        <v>79</v>
      </c>
      <c r="L4265" s="608">
        <v>1</v>
      </c>
      <c r="M4265" s="609">
        <v>0.11458333333333333</v>
      </c>
      <c r="N4265" s="610">
        <v>4.125</v>
      </c>
      <c r="O4265" s="573"/>
      <c r="P4265" s="573"/>
      <c r="Q4265" s="574" t="s">
        <v>14191</v>
      </c>
      <c r="R4265" s="574"/>
      <c r="S4265" s="574" t="s">
        <v>14042</v>
      </c>
      <c r="T4265" s="574" t="s">
        <v>14095</v>
      </c>
      <c r="U4265" s="574" t="s">
        <v>14367</v>
      </c>
      <c r="V4265" s="574"/>
      <c r="W4265" s="575" t="s">
        <v>14263</v>
      </c>
      <c r="X4265" s="575"/>
      <c r="Y4265" s="576" t="s">
        <v>14107</v>
      </c>
      <c r="Z4265" s="577" t="s">
        <v>14493</v>
      </c>
      <c r="AA4265" s="578" t="s">
        <v>14494</v>
      </c>
    </row>
    <row r="4266" spans="2:27" s="563" customFormat="1">
      <c r="B4266" s="605">
        <v>178</v>
      </c>
      <c r="C4266" s="606" t="s">
        <v>120</v>
      </c>
      <c r="D4266" s="607" t="s">
        <v>85</v>
      </c>
      <c r="E4266" s="607" t="s">
        <v>354</v>
      </c>
      <c r="F4266" s="573"/>
      <c r="G4266" s="607" t="s">
        <v>42</v>
      </c>
      <c r="H4266" s="607" t="s">
        <v>41</v>
      </c>
      <c r="I4266" s="607" t="s">
        <v>50</v>
      </c>
      <c r="J4266" s="607" t="s">
        <v>99</v>
      </c>
      <c r="K4266" s="607" t="s">
        <v>347</v>
      </c>
      <c r="L4266" s="608">
        <v>0.5</v>
      </c>
      <c r="M4266" s="609">
        <v>0.23871527777777776</v>
      </c>
      <c r="N4266" s="610">
        <v>8.5937499999999982</v>
      </c>
      <c r="O4266" s="573"/>
      <c r="P4266" s="573"/>
      <c r="Q4266" s="574" t="s">
        <v>14400</v>
      </c>
      <c r="R4266" s="574"/>
      <c r="S4266" s="574" t="s">
        <v>14298</v>
      </c>
      <c r="T4266" s="574" t="s">
        <v>14095</v>
      </c>
      <c r="U4266" s="574" t="s">
        <v>14401</v>
      </c>
      <c r="V4266" s="574"/>
      <c r="W4266" s="575" t="s">
        <v>14495</v>
      </c>
      <c r="X4266" s="575"/>
      <c r="Y4266" s="576" t="s">
        <v>14476</v>
      </c>
      <c r="Z4266" s="577" t="s">
        <v>14496</v>
      </c>
      <c r="AA4266" s="578" t="s">
        <v>14497</v>
      </c>
    </row>
    <row r="4267" spans="2:27" s="563" customFormat="1">
      <c r="B4267" s="605">
        <v>179</v>
      </c>
      <c r="C4267" s="606" t="s">
        <v>120</v>
      </c>
      <c r="D4267" s="607" t="s">
        <v>85</v>
      </c>
      <c r="E4267" s="607" t="s">
        <v>354</v>
      </c>
      <c r="F4267" s="573"/>
      <c r="G4267" s="607" t="s">
        <v>42</v>
      </c>
      <c r="H4267" s="607" t="s">
        <v>41</v>
      </c>
      <c r="I4267" s="607" t="s">
        <v>50</v>
      </c>
      <c r="J4267" s="607" t="s">
        <v>99</v>
      </c>
      <c r="K4267" s="607" t="s">
        <v>90</v>
      </c>
      <c r="L4267" s="608">
        <v>0.5</v>
      </c>
      <c r="M4267" s="609">
        <v>0.23871527777777776</v>
      </c>
      <c r="N4267" s="610">
        <v>8.5937499999999982</v>
      </c>
      <c r="O4267" s="573"/>
      <c r="P4267" s="573"/>
      <c r="Q4267" s="574" t="s">
        <v>14030</v>
      </c>
      <c r="R4267" s="574"/>
      <c r="S4267" s="574" t="s">
        <v>14298</v>
      </c>
      <c r="T4267" s="574" t="s">
        <v>14095</v>
      </c>
      <c r="U4267" s="574" t="s">
        <v>14406</v>
      </c>
      <c r="V4267" s="574"/>
      <c r="W4267" s="575" t="s">
        <v>14100</v>
      </c>
      <c r="X4267" s="575"/>
      <c r="Y4267" s="576" t="s">
        <v>14476</v>
      </c>
      <c r="Z4267" s="577" t="s">
        <v>14498</v>
      </c>
      <c r="AA4267" s="578" t="s">
        <v>14499</v>
      </c>
    </row>
    <row r="4268" spans="2:27" s="563" customFormat="1">
      <c r="B4268" s="605">
        <v>180</v>
      </c>
      <c r="C4268" s="606" t="s">
        <v>120</v>
      </c>
      <c r="D4268" s="607" t="s">
        <v>85</v>
      </c>
      <c r="E4268" s="607" t="s">
        <v>354</v>
      </c>
      <c r="F4268" s="573"/>
      <c r="G4268" s="607" t="s">
        <v>42</v>
      </c>
      <c r="H4268" s="607" t="s">
        <v>41</v>
      </c>
      <c r="I4268" s="607" t="s">
        <v>50</v>
      </c>
      <c r="J4268" s="607" t="s">
        <v>96</v>
      </c>
      <c r="K4268" s="607" t="s">
        <v>79</v>
      </c>
      <c r="L4268" s="608">
        <v>1</v>
      </c>
      <c r="M4268" s="609">
        <v>0.57291666666666663</v>
      </c>
      <c r="N4268" s="610">
        <v>20.624999999999996</v>
      </c>
      <c r="O4268" s="573"/>
      <c r="P4268" s="573"/>
      <c r="Q4268" s="574" t="s">
        <v>14191</v>
      </c>
      <c r="R4268" s="574"/>
      <c r="S4268" s="574" t="s">
        <v>14304</v>
      </c>
      <c r="T4268" s="574" t="s">
        <v>14095</v>
      </c>
      <c r="U4268" s="574" t="s">
        <v>14478</v>
      </c>
      <c r="V4268" s="574"/>
      <c r="W4268" s="575" t="s">
        <v>14263</v>
      </c>
      <c r="X4268" s="575"/>
      <c r="Y4268" s="576" t="s">
        <v>14479</v>
      </c>
      <c r="Z4268" s="577" t="s">
        <v>14500</v>
      </c>
      <c r="AA4268" s="578" t="s">
        <v>14494</v>
      </c>
    </row>
    <row r="4269" spans="2:27" s="563" customFormat="1">
      <c r="B4269" s="605">
        <v>181</v>
      </c>
      <c r="C4269" s="606" t="s">
        <v>120</v>
      </c>
      <c r="D4269" s="607" t="s">
        <v>85</v>
      </c>
      <c r="E4269" s="607" t="s">
        <v>354</v>
      </c>
      <c r="F4269" s="573"/>
      <c r="G4269" s="607" t="s">
        <v>42</v>
      </c>
      <c r="H4269" s="607" t="s">
        <v>41</v>
      </c>
      <c r="I4269" s="607" t="s">
        <v>50</v>
      </c>
      <c r="J4269" s="607" t="s">
        <v>87</v>
      </c>
      <c r="K4269" s="607" t="s">
        <v>79</v>
      </c>
      <c r="L4269" s="608">
        <v>1</v>
      </c>
      <c r="M4269" s="609">
        <v>5.729166666666667</v>
      </c>
      <c r="N4269" s="610">
        <v>206.25</v>
      </c>
      <c r="O4269" s="573"/>
      <c r="P4269" s="573"/>
      <c r="Q4269" s="574" t="s">
        <v>14191</v>
      </c>
      <c r="R4269" s="574"/>
      <c r="S4269" s="574" t="s">
        <v>14053</v>
      </c>
      <c r="T4269" s="574" t="s">
        <v>14095</v>
      </c>
      <c r="U4269" s="574" t="s">
        <v>14370</v>
      </c>
      <c r="V4269" s="574"/>
      <c r="W4269" s="575" t="s">
        <v>14263</v>
      </c>
      <c r="X4269" s="575"/>
      <c r="Y4269" s="576" t="s">
        <v>14113</v>
      </c>
      <c r="Z4269" s="577" t="s">
        <v>14501</v>
      </c>
      <c r="AA4269" s="578" t="s">
        <v>14494</v>
      </c>
    </row>
    <row r="4270" spans="2:27" s="563" customFormat="1">
      <c r="B4270" s="605">
        <v>182</v>
      </c>
      <c r="C4270" s="606" t="s">
        <v>120</v>
      </c>
      <c r="D4270" s="607" t="s">
        <v>85</v>
      </c>
      <c r="E4270" s="607" t="s">
        <v>354</v>
      </c>
      <c r="F4270" s="573"/>
      <c r="G4270" s="607" t="s">
        <v>42</v>
      </c>
      <c r="H4270" s="607" t="s">
        <v>41</v>
      </c>
      <c r="I4270" s="607" t="s">
        <v>50</v>
      </c>
      <c r="J4270" s="607" t="s">
        <v>83</v>
      </c>
      <c r="K4270" s="607" t="s">
        <v>81</v>
      </c>
      <c r="L4270" s="608">
        <v>1</v>
      </c>
      <c r="M4270" s="609">
        <v>1.71875</v>
      </c>
      <c r="N4270" s="610">
        <v>3.4375</v>
      </c>
      <c r="O4270" s="573"/>
      <c r="P4270" s="573"/>
      <c r="Q4270" s="574" t="s">
        <v>14059</v>
      </c>
      <c r="R4270" s="574"/>
      <c r="S4270" s="574" t="s">
        <v>14060</v>
      </c>
      <c r="T4270" s="574" t="s">
        <v>14095</v>
      </c>
      <c r="U4270" s="574" t="s">
        <v>14061</v>
      </c>
      <c r="V4270" s="574"/>
      <c r="W4270" s="575" t="s">
        <v>14116</v>
      </c>
      <c r="X4270" s="575"/>
      <c r="Y4270" s="576" t="s">
        <v>14117</v>
      </c>
      <c r="Z4270" s="577" t="s">
        <v>14502</v>
      </c>
      <c r="AA4270" s="578" t="s">
        <v>14503</v>
      </c>
    </row>
    <row r="4271" spans="2:27" s="563" customFormat="1">
      <c r="B4271" s="605">
        <v>183</v>
      </c>
      <c r="C4271" s="606" t="s">
        <v>120</v>
      </c>
      <c r="D4271" s="607" t="s">
        <v>85</v>
      </c>
      <c r="E4271" s="607" t="s">
        <v>354</v>
      </c>
      <c r="F4271" s="573"/>
      <c r="G4271" s="607" t="s">
        <v>42</v>
      </c>
      <c r="H4271" s="607" t="s">
        <v>41</v>
      </c>
      <c r="I4271" s="607" t="s">
        <v>50</v>
      </c>
      <c r="J4271" s="607" t="s">
        <v>77</v>
      </c>
      <c r="K4271" s="607" t="s">
        <v>79</v>
      </c>
      <c r="L4271" s="608">
        <v>1</v>
      </c>
      <c r="M4271" s="609">
        <v>1.5277777777777781</v>
      </c>
      <c r="N4271" s="610">
        <v>27.500000000000007</v>
      </c>
      <c r="O4271" s="573"/>
      <c r="P4271" s="573"/>
      <c r="Q4271" s="574" t="s">
        <v>14191</v>
      </c>
      <c r="R4271" s="574"/>
      <c r="S4271" s="574" t="s">
        <v>14067</v>
      </c>
      <c r="T4271" s="574" t="s">
        <v>14095</v>
      </c>
      <c r="U4271" s="574" t="s">
        <v>14376</v>
      </c>
      <c r="V4271" s="574"/>
      <c r="W4271" s="575" t="s">
        <v>14263</v>
      </c>
      <c r="X4271" s="575"/>
      <c r="Y4271" s="576" t="s">
        <v>14121</v>
      </c>
      <c r="Z4271" s="577" t="s">
        <v>14504</v>
      </c>
      <c r="AA4271" s="578" t="s">
        <v>14494</v>
      </c>
    </row>
    <row r="4272" spans="2:27" s="563" customFormat="1">
      <c r="B4272" s="605">
        <v>184</v>
      </c>
      <c r="C4272" s="606" t="s">
        <v>120</v>
      </c>
      <c r="D4272" s="607" t="s">
        <v>85</v>
      </c>
      <c r="E4272" s="607" t="s">
        <v>354</v>
      </c>
      <c r="F4272" s="573"/>
      <c r="G4272" s="607" t="s">
        <v>42</v>
      </c>
      <c r="H4272" s="607" t="s">
        <v>41</v>
      </c>
      <c r="I4272" s="607" t="s">
        <v>50</v>
      </c>
      <c r="J4272" s="607" t="s">
        <v>76</v>
      </c>
      <c r="K4272" s="607" t="s">
        <v>79</v>
      </c>
      <c r="L4272" s="608">
        <v>1</v>
      </c>
      <c r="M4272" s="609">
        <v>0.91666666666666652</v>
      </c>
      <c r="N4272" s="610">
        <v>20.624999999999996</v>
      </c>
      <c r="O4272" s="573"/>
      <c r="P4272" s="573"/>
      <c r="Q4272" s="574" t="s">
        <v>14191</v>
      </c>
      <c r="R4272" s="574"/>
      <c r="S4272" s="574" t="s">
        <v>14075</v>
      </c>
      <c r="T4272" s="574" t="s">
        <v>14095</v>
      </c>
      <c r="U4272" s="574" t="s">
        <v>14379</v>
      </c>
      <c r="V4272" s="574"/>
      <c r="W4272" s="575" t="s">
        <v>14263</v>
      </c>
      <c r="X4272" s="575"/>
      <c r="Y4272" s="576" t="s">
        <v>14125</v>
      </c>
      <c r="Z4272" s="577" t="s">
        <v>14505</v>
      </c>
      <c r="AA4272" s="578" t="s">
        <v>14494</v>
      </c>
    </row>
    <row r="4273" spans="2:27" s="563" customFormat="1">
      <c r="B4273" s="605">
        <v>185</v>
      </c>
      <c r="C4273" s="606" t="s">
        <v>120</v>
      </c>
      <c r="D4273" s="607" t="s">
        <v>85</v>
      </c>
      <c r="E4273" s="607" t="s">
        <v>354</v>
      </c>
      <c r="F4273" s="573"/>
      <c r="G4273" s="607" t="s">
        <v>42</v>
      </c>
      <c r="H4273" s="607" t="s">
        <v>41</v>
      </c>
      <c r="I4273" s="607" t="s">
        <v>50</v>
      </c>
      <c r="J4273" s="607" t="s">
        <v>74</v>
      </c>
      <c r="K4273" s="607" t="s">
        <v>79</v>
      </c>
      <c r="L4273" s="608">
        <v>1</v>
      </c>
      <c r="M4273" s="609">
        <v>4.7666666666666666</v>
      </c>
      <c r="N4273" s="610">
        <v>330</v>
      </c>
      <c r="O4273" s="573"/>
      <c r="P4273" s="573"/>
      <c r="Q4273" s="574" t="s">
        <v>14191</v>
      </c>
      <c r="R4273" s="574"/>
      <c r="S4273" s="574" t="s">
        <v>14081</v>
      </c>
      <c r="T4273" s="574" t="s">
        <v>14095</v>
      </c>
      <c r="U4273" s="574" t="s">
        <v>14192</v>
      </c>
      <c r="V4273" s="574"/>
      <c r="W4273" s="575" t="s">
        <v>14263</v>
      </c>
      <c r="X4273" s="575"/>
      <c r="Y4273" s="576" t="s">
        <v>14128</v>
      </c>
      <c r="Z4273" s="577" t="s">
        <v>14506</v>
      </c>
      <c r="AA4273" s="578" t="s">
        <v>14494</v>
      </c>
    </row>
    <row r="4274" spans="2:27" s="563" customFormat="1">
      <c r="B4274" s="605">
        <v>186</v>
      </c>
      <c r="C4274" s="606" t="s">
        <v>120</v>
      </c>
      <c r="D4274" s="607" t="s">
        <v>85</v>
      </c>
      <c r="E4274" s="607" t="s">
        <v>354</v>
      </c>
      <c r="F4274" s="573"/>
      <c r="G4274" s="607" t="s">
        <v>42</v>
      </c>
      <c r="H4274" s="607" t="s">
        <v>41</v>
      </c>
      <c r="I4274" s="607" t="s">
        <v>50</v>
      </c>
      <c r="J4274" s="607" t="s">
        <v>67</v>
      </c>
      <c r="K4274" s="607" t="s">
        <v>81</v>
      </c>
      <c r="L4274" s="608">
        <v>1</v>
      </c>
      <c r="M4274" s="609">
        <v>0.6875</v>
      </c>
      <c r="N4274" s="610">
        <v>1.375</v>
      </c>
      <c r="O4274" s="573"/>
      <c r="P4274" s="573"/>
      <c r="Q4274" s="574" t="s">
        <v>14059</v>
      </c>
      <c r="R4274" s="574"/>
      <c r="S4274" s="574" t="s">
        <v>14087</v>
      </c>
      <c r="T4274" s="574" t="s">
        <v>14095</v>
      </c>
      <c r="U4274" s="574" t="s">
        <v>14088</v>
      </c>
      <c r="V4274" s="574"/>
      <c r="W4274" s="575" t="s">
        <v>14116</v>
      </c>
      <c r="X4274" s="575"/>
      <c r="Y4274" s="576" t="s">
        <v>14131</v>
      </c>
      <c r="Z4274" s="577" t="s">
        <v>14507</v>
      </c>
      <c r="AA4274" s="578" t="s">
        <v>14503</v>
      </c>
    </row>
    <row r="4275" spans="2:27" s="563" customFormat="1">
      <c r="B4275" s="605">
        <v>187</v>
      </c>
      <c r="C4275" s="606" t="s">
        <v>120</v>
      </c>
      <c r="D4275" s="607" t="s">
        <v>85</v>
      </c>
      <c r="E4275" s="607" t="s">
        <v>354</v>
      </c>
      <c r="F4275" s="573"/>
      <c r="G4275" s="607" t="s">
        <v>42</v>
      </c>
      <c r="H4275" s="607" t="s">
        <v>41</v>
      </c>
      <c r="I4275" s="607" t="s">
        <v>50</v>
      </c>
      <c r="J4275" s="607" t="s">
        <v>66</v>
      </c>
      <c r="K4275" s="607" t="s">
        <v>79</v>
      </c>
      <c r="L4275" s="608">
        <v>1</v>
      </c>
      <c r="M4275" s="609">
        <v>1.5277777777777781</v>
      </c>
      <c r="N4275" s="610">
        <v>27.500000000000007</v>
      </c>
      <c r="O4275" s="573"/>
      <c r="P4275" s="573"/>
      <c r="Q4275" s="574" t="s">
        <v>14191</v>
      </c>
      <c r="R4275" s="574"/>
      <c r="S4275" s="574" t="s">
        <v>14091</v>
      </c>
      <c r="T4275" s="574" t="s">
        <v>14095</v>
      </c>
      <c r="U4275" s="574" t="s">
        <v>14387</v>
      </c>
      <c r="V4275" s="574"/>
      <c r="W4275" s="575" t="s">
        <v>14263</v>
      </c>
      <c r="X4275" s="575"/>
      <c r="Y4275" s="576" t="s">
        <v>14133</v>
      </c>
      <c r="Z4275" s="577" t="s">
        <v>14508</v>
      </c>
      <c r="AA4275" s="578" t="s">
        <v>14494</v>
      </c>
    </row>
    <row r="4276" spans="2:27" s="563" customFormat="1">
      <c r="B4276" s="605">
        <v>188</v>
      </c>
      <c r="C4276" s="606" t="s">
        <v>118</v>
      </c>
      <c r="D4276" s="607" t="s">
        <v>16</v>
      </c>
      <c r="E4276" s="607" t="s">
        <v>46</v>
      </c>
      <c r="F4276" s="573"/>
      <c r="G4276" s="607" t="s">
        <v>42</v>
      </c>
      <c r="H4276" s="607" t="s">
        <v>41</v>
      </c>
      <c r="I4276" s="607" t="s">
        <v>40</v>
      </c>
      <c r="J4276" s="607" t="s">
        <v>116</v>
      </c>
      <c r="K4276" s="607" t="s">
        <v>111</v>
      </c>
      <c r="L4276" s="608">
        <v>0.5</v>
      </c>
      <c r="M4276" s="609">
        <v>8.4600000000000022E-2</v>
      </c>
      <c r="N4276" s="610">
        <v>0.84600000000000031</v>
      </c>
      <c r="O4276" s="573"/>
      <c r="P4276" s="573"/>
      <c r="Q4276" s="574" t="s">
        <v>14509</v>
      </c>
      <c r="R4276" s="574"/>
      <c r="S4276" s="574" t="s">
        <v>14510</v>
      </c>
      <c r="T4276" s="574" t="s">
        <v>14511</v>
      </c>
      <c r="U4276" s="574" t="s">
        <v>14512</v>
      </c>
      <c r="V4276" s="574"/>
      <c r="W4276" s="575" t="s">
        <v>14513</v>
      </c>
      <c r="X4276" s="575"/>
      <c r="Y4276" s="575" t="s">
        <v>14514</v>
      </c>
      <c r="Z4276" s="579" t="s">
        <v>14515</v>
      </c>
      <c r="AA4276" s="580" t="s">
        <v>14516</v>
      </c>
    </row>
    <row r="4277" spans="2:27" s="563" customFormat="1">
      <c r="B4277" s="605">
        <v>189</v>
      </c>
      <c r="C4277" s="606" t="s">
        <v>118</v>
      </c>
      <c r="D4277" s="607" t="s">
        <v>16</v>
      </c>
      <c r="E4277" s="607" t="s">
        <v>46</v>
      </c>
      <c r="F4277" s="573"/>
      <c r="G4277" s="607" t="s">
        <v>42</v>
      </c>
      <c r="H4277" s="607" t="s">
        <v>41</v>
      </c>
      <c r="I4277" s="607" t="s">
        <v>40</v>
      </c>
      <c r="J4277" s="607" t="s">
        <v>116</v>
      </c>
      <c r="K4277" s="607" t="s">
        <v>90</v>
      </c>
      <c r="L4277" s="608">
        <v>0.5</v>
      </c>
      <c r="M4277" s="609">
        <v>8.4600000000000022E-2</v>
      </c>
      <c r="N4277" s="610">
        <v>0.84600000000000031</v>
      </c>
      <c r="O4277" s="573"/>
      <c r="P4277" s="573"/>
      <c r="Q4277" s="574" t="s">
        <v>14517</v>
      </c>
      <c r="R4277" s="574"/>
      <c r="S4277" s="574" t="s">
        <v>14510</v>
      </c>
      <c r="T4277" s="574" t="s">
        <v>14511</v>
      </c>
      <c r="U4277" s="574" t="s">
        <v>14518</v>
      </c>
      <c r="V4277" s="574"/>
      <c r="W4277" s="575" t="s">
        <v>14519</v>
      </c>
      <c r="X4277" s="575"/>
      <c r="Y4277" s="575" t="s">
        <v>14514</v>
      </c>
      <c r="Z4277" s="579" t="s">
        <v>14520</v>
      </c>
      <c r="AA4277" s="578" t="s">
        <v>14521</v>
      </c>
    </row>
    <row r="4278" spans="2:27" s="563" customFormat="1">
      <c r="B4278" s="605">
        <v>190</v>
      </c>
      <c r="C4278" s="606" t="s">
        <v>118</v>
      </c>
      <c r="D4278" s="607" t="s">
        <v>16</v>
      </c>
      <c r="E4278" s="607" t="s">
        <v>46</v>
      </c>
      <c r="F4278" s="573"/>
      <c r="G4278" s="607" t="s">
        <v>42</v>
      </c>
      <c r="H4278" s="607" t="s">
        <v>41</v>
      </c>
      <c r="I4278" s="607" t="s">
        <v>40</v>
      </c>
      <c r="J4278" s="607" t="s">
        <v>109</v>
      </c>
      <c r="K4278" s="607" t="s">
        <v>111</v>
      </c>
      <c r="L4278" s="608">
        <v>0.5</v>
      </c>
      <c r="M4278" s="609">
        <v>0.84599999999999997</v>
      </c>
      <c r="N4278" s="610">
        <v>16.920000000000002</v>
      </c>
      <c r="O4278" s="573"/>
      <c r="P4278" s="573"/>
      <c r="Q4278" s="574" t="s">
        <v>14509</v>
      </c>
      <c r="R4278" s="574"/>
      <c r="S4278" s="574" t="s">
        <v>14522</v>
      </c>
      <c r="T4278" s="574" t="s">
        <v>14511</v>
      </c>
      <c r="U4278" s="574" t="s">
        <v>14523</v>
      </c>
      <c r="V4278" s="574"/>
      <c r="W4278" s="575" t="s">
        <v>14513</v>
      </c>
      <c r="X4278" s="575"/>
      <c r="Y4278" s="575" t="s">
        <v>14524</v>
      </c>
      <c r="Z4278" s="579" t="s">
        <v>14525</v>
      </c>
      <c r="AA4278" s="580" t="s">
        <v>14516</v>
      </c>
    </row>
    <row r="4279" spans="2:27" s="563" customFormat="1">
      <c r="B4279" s="605">
        <v>191</v>
      </c>
      <c r="C4279" s="606" t="s">
        <v>118</v>
      </c>
      <c r="D4279" s="607" t="s">
        <v>16</v>
      </c>
      <c r="E4279" s="607" t="s">
        <v>46</v>
      </c>
      <c r="F4279" s="573"/>
      <c r="G4279" s="607" t="s">
        <v>42</v>
      </c>
      <c r="H4279" s="607" t="s">
        <v>41</v>
      </c>
      <c r="I4279" s="607" t="s">
        <v>40</v>
      </c>
      <c r="J4279" s="607" t="s">
        <v>109</v>
      </c>
      <c r="K4279" s="607" t="s">
        <v>90</v>
      </c>
      <c r="L4279" s="608">
        <v>0.5</v>
      </c>
      <c r="M4279" s="609">
        <v>0.84599999999999997</v>
      </c>
      <c r="N4279" s="610">
        <v>16.920000000000002</v>
      </c>
      <c r="O4279" s="573"/>
      <c r="P4279" s="573"/>
      <c r="Q4279" s="574" t="s">
        <v>14517</v>
      </c>
      <c r="R4279" s="574"/>
      <c r="S4279" s="574" t="s">
        <v>14522</v>
      </c>
      <c r="T4279" s="574" t="s">
        <v>14511</v>
      </c>
      <c r="U4279" s="574" t="s">
        <v>14526</v>
      </c>
      <c r="V4279" s="574"/>
      <c r="W4279" s="575" t="s">
        <v>14519</v>
      </c>
      <c r="X4279" s="575"/>
      <c r="Y4279" s="575" t="s">
        <v>14524</v>
      </c>
      <c r="Z4279" s="579" t="s">
        <v>14527</v>
      </c>
      <c r="AA4279" s="580" t="s">
        <v>14521</v>
      </c>
    </row>
    <row r="4280" spans="2:27" s="563" customFormat="1">
      <c r="B4280" s="605">
        <v>192</v>
      </c>
      <c r="C4280" s="606" t="s">
        <v>118</v>
      </c>
      <c r="D4280" s="607" t="s">
        <v>16</v>
      </c>
      <c r="E4280" s="607" t="s">
        <v>46</v>
      </c>
      <c r="F4280" s="573"/>
      <c r="G4280" s="607" t="s">
        <v>42</v>
      </c>
      <c r="H4280" s="607" t="s">
        <v>41</v>
      </c>
      <c r="I4280" s="607" t="s">
        <v>40</v>
      </c>
      <c r="J4280" s="607" t="s">
        <v>71</v>
      </c>
      <c r="K4280" s="607" t="s">
        <v>106</v>
      </c>
      <c r="L4280" s="608">
        <v>0.5</v>
      </c>
      <c r="M4280" s="609">
        <v>2.2841999999999998</v>
      </c>
      <c r="N4280" s="610">
        <v>76.14</v>
      </c>
      <c r="O4280" s="573"/>
      <c r="P4280" s="573"/>
      <c r="Q4280" s="574" t="s">
        <v>14528</v>
      </c>
      <c r="R4280" s="574"/>
      <c r="S4280" s="574" t="s">
        <v>14529</v>
      </c>
      <c r="T4280" s="574" t="s">
        <v>14511</v>
      </c>
      <c r="U4280" s="574" t="s">
        <v>14530</v>
      </c>
      <c r="V4280" s="574"/>
      <c r="W4280" s="575" t="s">
        <v>14531</v>
      </c>
      <c r="X4280" s="575"/>
      <c r="Y4280" s="575" t="s">
        <v>14532</v>
      </c>
      <c r="Z4280" s="579" t="s">
        <v>14533</v>
      </c>
      <c r="AA4280" s="578" t="s">
        <v>14534</v>
      </c>
    </row>
    <row r="4281" spans="2:27" s="563" customFormat="1">
      <c r="B4281" s="605">
        <v>193</v>
      </c>
      <c r="C4281" s="606" t="s">
        <v>118</v>
      </c>
      <c r="D4281" s="607" t="s">
        <v>16</v>
      </c>
      <c r="E4281" s="607" t="s">
        <v>46</v>
      </c>
      <c r="F4281" s="573"/>
      <c r="G4281" s="607" t="s">
        <v>42</v>
      </c>
      <c r="H4281" s="607" t="s">
        <v>41</v>
      </c>
      <c r="I4281" s="607" t="s">
        <v>40</v>
      </c>
      <c r="J4281" s="607" t="s">
        <v>71</v>
      </c>
      <c r="K4281" s="607" t="s">
        <v>104</v>
      </c>
      <c r="L4281" s="608">
        <v>0.5</v>
      </c>
      <c r="M4281" s="609">
        <v>2.2841999999999998</v>
      </c>
      <c r="N4281" s="610">
        <v>76.14</v>
      </c>
      <c r="O4281" s="573"/>
      <c r="P4281" s="573"/>
      <c r="Q4281" s="574" t="s">
        <v>14535</v>
      </c>
      <c r="R4281" s="574"/>
      <c r="S4281" s="574" t="s">
        <v>14529</v>
      </c>
      <c r="T4281" s="574" t="s">
        <v>14511</v>
      </c>
      <c r="U4281" s="574" t="s">
        <v>14536</v>
      </c>
      <c r="V4281" s="574"/>
      <c r="W4281" s="575" t="s">
        <v>14537</v>
      </c>
      <c r="X4281" s="575"/>
      <c r="Y4281" s="575" t="s">
        <v>14532</v>
      </c>
      <c r="Z4281" s="579" t="s">
        <v>14538</v>
      </c>
      <c r="AA4281" s="580" t="s">
        <v>14539</v>
      </c>
    </row>
    <row r="4282" spans="2:27" s="563" customFormat="1">
      <c r="B4282" s="605">
        <v>194</v>
      </c>
      <c r="C4282" s="606" t="s">
        <v>118</v>
      </c>
      <c r="D4282" s="607" t="s">
        <v>16</v>
      </c>
      <c r="E4282" s="607" t="s">
        <v>46</v>
      </c>
      <c r="F4282" s="573"/>
      <c r="G4282" s="607" t="s">
        <v>42</v>
      </c>
      <c r="H4282" s="607" t="s">
        <v>41</v>
      </c>
      <c r="I4282" s="607" t="s">
        <v>40</v>
      </c>
      <c r="J4282" s="607" t="s">
        <v>87</v>
      </c>
      <c r="K4282" s="607" t="s">
        <v>106</v>
      </c>
      <c r="L4282" s="608">
        <v>0.5</v>
      </c>
      <c r="M4282" s="609">
        <v>2.5379999999999998</v>
      </c>
      <c r="N4282" s="610">
        <v>84.6</v>
      </c>
      <c r="O4282" s="573"/>
      <c r="P4282" s="573"/>
      <c r="Q4282" s="574" t="s">
        <v>14528</v>
      </c>
      <c r="R4282" s="574"/>
      <c r="S4282" s="574" t="s">
        <v>14540</v>
      </c>
      <c r="T4282" s="574" t="s">
        <v>14511</v>
      </c>
      <c r="U4282" s="574" t="s">
        <v>14541</v>
      </c>
      <c r="V4282" s="574"/>
      <c r="W4282" s="575" t="s">
        <v>14531</v>
      </c>
      <c r="X4282" s="575"/>
      <c r="Y4282" s="575" t="s">
        <v>14542</v>
      </c>
      <c r="Z4282" s="579" t="s">
        <v>14543</v>
      </c>
      <c r="AA4282" s="580" t="s">
        <v>14534</v>
      </c>
    </row>
    <row r="4283" spans="2:27" s="563" customFormat="1">
      <c r="B4283" s="605">
        <v>195</v>
      </c>
      <c r="C4283" s="606" t="s">
        <v>118</v>
      </c>
      <c r="D4283" s="607" t="s">
        <v>16</v>
      </c>
      <c r="E4283" s="607" t="s">
        <v>46</v>
      </c>
      <c r="F4283" s="573"/>
      <c r="G4283" s="607" t="s">
        <v>42</v>
      </c>
      <c r="H4283" s="607" t="s">
        <v>41</v>
      </c>
      <c r="I4283" s="607" t="s">
        <v>40</v>
      </c>
      <c r="J4283" s="607" t="s">
        <v>87</v>
      </c>
      <c r="K4283" s="607" t="s">
        <v>104</v>
      </c>
      <c r="L4283" s="608">
        <v>0.5</v>
      </c>
      <c r="M4283" s="609">
        <v>2.5379999999999998</v>
      </c>
      <c r="N4283" s="610">
        <v>84.6</v>
      </c>
      <c r="O4283" s="573"/>
      <c r="P4283" s="573"/>
      <c r="Q4283" s="574" t="s">
        <v>14535</v>
      </c>
      <c r="R4283" s="574"/>
      <c r="S4283" s="574" t="s">
        <v>14540</v>
      </c>
      <c r="T4283" s="574" t="s">
        <v>14511</v>
      </c>
      <c r="U4283" s="574" t="s">
        <v>14544</v>
      </c>
      <c r="V4283" s="574"/>
      <c r="W4283" s="575" t="s">
        <v>14537</v>
      </c>
      <c r="X4283" s="575"/>
      <c r="Y4283" s="575" t="s">
        <v>14542</v>
      </c>
      <c r="Z4283" s="579" t="s">
        <v>14545</v>
      </c>
      <c r="AA4283" s="578" t="s">
        <v>14539</v>
      </c>
    </row>
    <row r="4284" spans="2:27" s="563" customFormat="1">
      <c r="B4284" s="605">
        <v>196</v>
      </c>
      <c r="C4284" s="606" t="s">
        <v>118</v>
      </c>
      <c r="D4284" s="607" t="s">
        <v>16</v>
      </c>
      <c r="E4284" s="607" t="s">
        <v>46</v>
      </c>
      <c r="F4284" s="573"/>
      <c r="G4284" s="607" t="s">
        <v>42</v>
      </c>
      <c r="H4284" s="607" t="s">
        <v>41</v>
      </c>
      <c r="I4284" s="607" t="s">
        <v>40</v>
      </c>
      <c r="J4284" s="607" t="s">
        <v>83</v>
      </c>
      <c r="K4284" s="607" t="s">
        <v>81</v>
      </c>
      <c r="L4284" s="608">
        <v>1</v>
      </c>
      <c r="M4284" s="609">
        <v>4.2300000000000004</v>
      </c>
      <c r="N4284" s="610">
        <v>8.4600000000000009</v>
      </c>
      <c r="O4284" s="573"/>
      <c r="P4284" s="573"/>
      <c r="Q4284" s="574" t="s">
        <v>14546</v>
      </c>
      <c r="R4284" s="574"/>
      <c r="S4284" s="574" t="s">
        <v>14547</v>
      </c>
      <c r="T4284" s="574" t="s">
        <v>14511</v>
      </c>
      <c r="U4284" s="574" t="s">
        <v>14548</v>
      </c>
      <c r="V4284" s="574"/>
      <c r="W4284" s="575" t="s">
        <v>14549</v>
      </c>
      <c r="X4284" s="575"/>
      <c r="Y4284" s="575" t="s">
        <v>14550</v>
      </c>
      <c r="Z4284" s="579" t="s">
        <v>14551</v>
      </c>
      <c r="AA4284" s="580" t="s">
        <v>14552</v>
      </c>
    </row>
    <row r="4285" spans="2:27" s="563" customFormat="1">
      <c r="B4285" s="605">
        <v>197</v>
      </c>
      <c r="C4285" s="606" t="s">
        <v>118</v>
      </c>
      <c r="D4285" s="607" t="s">
        <v>16</v>
      </c>
      <c r="E4285" s="607" t="s">
        <v>46</v>
      </c>
      <c r="F4285" s="573"/>
      <c r="G4285" s="607" t="s">
        <v>42</v>
      </c>
      <c r="H4285" s="607" t="s">
        <v>41</v>
      </c>
      <c r="I4285" s="607" t="s">
        <v>40</v>
      </c>
      <c r="J4285" s="607" t="s">
        <v>77</v>
      </c>
      <c r="K4285" s="607" t="s">
        <v>310</v>
      </c>
      <c r="L4285" s="608">
        <v>0.5</v>
      </c>
      <c r="M4285" s="609">
        <v>1.6919999999999999</v>
      </c>
      <c r="N4285" s="610">
        <v>33.840000000000003</v>
      </c>
      <c r="O4285" s="573"/>
      <c r="P4285" s="573"/>
      <c r="Q4285" s="574" t="s">
        <v>14553</v>
      </c>
      <c r="R4285" s="574"/>
      <c r="S4285" s="574" t="s">
        <v>14554</v>
      </c>
      <c r="T4285" s="574" t="s">
        <v>14511</v>
      </c>
      <c r="U4285" s="574" t="s">
        <v>14555</v>
      </c>
      <c r="V4285" s="574"/>
      <c r="W4285" s="575" t="s">
        <v>14556</v>
      </c>
      <c r="X4285" s="575"/>
      <c r="Y4285" s="576" t="s">
        <v>14557</v>
      </c>
      <c r="Z4285" s="577" t="s">
        <v>14558</v>
      </c>
      <c r="AA4285" s="580" t="s">
        <v>14559</v>
      </c>
    </row>
    <row r="4286" spans="2:27" s="563" customFormat="1">
      <c r="B4286" s="605">
        <v>198</v>
      </c>
      <c r="C4286" s="606" t="s">
        <v>118</v>
      </c>
      <c r="D4286" s="607" t="s">
        <v>16</v>
      </c>
      <c r="E4286" s="607" t="s">
        <v>46</v>
      </c>
      <c r="F4286" s="573"/>
      <c r="G4286" s="607" t="s">
        <v>42</v>
      </c>
      <c r="H4286" s="607" t="s">
        <v>41</v>
      </c>
      <c r="I4286" s="607" t="s">
        <v>40</v>
      </c>
      <c r="J4286" s="607" t="s">
        <v>77</v>
      </c>
      <c r="K4286" s="607" t="s">
        <v>111</v>
      </c>
      <c r="L4286" s="608">
        <v>0.5</v>
      </c>
      <c r="M4286" s="609">
        <v>1.6919999999999999</v>
      </c>
      <c r="N4286" s="610">
        <v>33.840000000000003</v>
      </c>
      <c r="O4286" s="573"/>
      <c r="P4286" s="573"/>
      <c r="Q4286" s="574" t="s">
        <v>14509</v>
      </c>
      <c r="R4286" s="574"/>
      <c r="S4286" s="574" t="s">
        <v>14554</v>
      </c>
      <c r="T4286" s="574" t="s">
        <v>14511</v>
      </c>
      <c r="U4286" s="574" t="s">
        <v>14560</v>
      </c>
      <c r="V4286" s="574"/>
      <c r="W4286" s="575" t="s">
        <v>14513</v>
      </c>
      <c r="X4286" s="575"/>
      <c r="Y4286" s="575" t="s">
        <v>14557</v>
      </c>
      <c r="Z4286" s="579" t="s">
        <v>14561</v>
      </c>
      <c r="AA4286" s="578" t="s">
        <v>14516</v>
      </c>
    </row>
    <row r="4287" spans="2:27" s="563" customFormat="1">
      <c r="B4287" s="605">
        <v>199</v>
      </c>
      <c r="C4287" s="606" t="s">
        <v>118</v>
      </c>
      <c r="D4287" s="607" t="s">
        <v>16</v>
      </c>
      <c r="E4287" s="607" t="s">
        <v>46</v>
      </c>
      <c r="F4287" s="573"/>
      <c r="G4287" s="607" t="s">
        <v>42</v>
      </c>
      <c r="H4287" s="607" t="s">
        <v>41</v>
      </c>
      <c r="I4287" s="607" t="s">
        <v>40</v>
      </c>
      <c r="J4287" s="607" t="s">
        <v>76</v>
      </c>
      <c r="K4287" s="607" t="s">
        <v>106</v>
      </c>
      <c r="L4287" s="608">
        <v>0.5</v>
      </c>
      <c r="M4287" s="609">
        <v>1.2689999999999999</v>
      </c>
      <c r="N4287" s="610">
        <v>25.38</v>
      </c>
      <c r="O4287" s="573"/>
      <c r="P4287" s="573"/>
      <c r="Q4287" s="574" t="s">
        <v>14528</v>
      </c>
      <c r="R4287" s="574"/>
      <c r="S4287" s="574" t="s">
        <v>14562</v>
      </c>
      <c r="T4287" s="574" t="s">
        <v>14511</v>
      </c>
      <c r="U4287" s="574" t="s">
        <v>14563</v>
      </c>
      <c r="V4287" s="574"/>
      <c r="W4287" s="575" t="s">
        <v>14531</v>
      </c>
      <c r="X4287" s="575"/>
      <c r="Y4287" s="576" t="s">
        <v>14564</v>
      </c>
      <c r="Z4287" s="577" t="s">
        <v>14565</v>
      </c>
      <c r="AA4287" s="580" t="s">
        <v>14534</v>
      </c>
    </row>
    <row r="4288" spans="2:27" s="563" customFormat="1">
      <c r="B4288" s="605">
        <v>200</v>
      </c>
      <c r="C4288" s="606" t="s">
        <v>118</v>
      </c>
      <c r="D4288" s="607" t="s">
        <v>16</v>
      </c>
      <c r="E4288" s="607" t="s">
        <v>46</v>
      </c>
      <c r="F4288" s="573"/>
      <c r="G4288" s="607" t="s">
        <v>42</v>
      </c>
      <c r="H4288" s="607" t="s">
        <v>41</v>
      </c>
      <c r="I4288" s="607" t="s">
        <v>40</v>
      </c>
      <c r="J4288" s="607" t="s">
        <v>76</v>
      </c>
      <c r="K4288" s="607" t="s">
        <v>104</v>
      </c>
      <c r="L4288" s="608">
        <v>0.5</v>
      </c>
      <c r="M4288" s="609">
        <v>1.2689999999999999</v>
      </c>
      <c r="N4288" s="610">
        <v>25.38</v>
      </c>
      <c r="O4288" s="573"/>
      <c r="P4288" s="573"/>
      <c r="Q4288" s="574" t="s">
        <v>14535</v>
      </c>
      <c r="R4288" s="574"/>
      <c r="S4288" s="574" t="s">
        <v>14562</v>
      </c>
      <c r="T4288" s="574" t="s">
        <v>14511</v>
      </c>
      <c r="U4288" s="574" t="s">
        <v>14566</v>
      </c>
      <c r="V4288" s="574"/>
      <c r="W4288" s="575" t="s">
        <v>14537</v>
      </c>
      <c r="X4288" s="575"/>
      <c r="Y4288" s="575" t="s">
        <v>14564</v>
      </c>
      <c r="Z4288" s="579" t="s">
        <v>14567</v>
      </c>
      <c r="AA4288" s="578" t="s">
        <v>14539</v>
      </c>
    </row>
    <row r="4289" spans="2:27" s="563" customFormat="1">
      <c r="B4289" s="605">
        <v>201</v>
      </c>
      <c r="C4289" s="606" t="s">
        <v>118</v>
      </c>
      <c r="D4289" s="607" t="s">
        <v>16</v>
      </c>
      <c r="E4289" s="607" t="s">
        <v>46</v>
      </c>
      <c r="F4289" s="573"/>
      <c r="G4289" s="607" t="s">
        <v>42</v>
      </c>
      <c r="H4289" s="607" t="s">
        <v>41</v>
      </c>
      <c r="I4289" s="607" t="s">
        <v>40</v>
      </c>
      <c r="J4289" s="607" t="s">
        <v>74</v>
      </c>
      <c r="K4289" s="607" t="s">
        <v>106</v>
      </c>
      <c r="L4289" s="608">
        <v>0.5</v>
      </c>
      <c r="M4289" s="609">
        <v>1.2689999999999999</v>
      </c>
      <c r="N4289" s="610">
        <v>126.9</v>
      </c>
      <c r="O4289" s="573"/>
      <c r="P4289" s="573"/>
      <c r="Q4289" s="574" t="s">
        <v>14528</v>
      </c>
      <c r="R4289" s="574"/>
      <c r="S4289" s="574" t="s">
        <v>14568</v>
      </c>
      <c r="T4289" s="574" t="s">
        <v>14511</v>
      </c>
      <c r="U4289" s="574" t="s">
        <v>14569</v>
      </c>
      <c r="V4289" s="574"/>
      <c r="W4289" s="575" t="s">
        <v>14531</v>
      </c>
      <c r="X4289" s="575"/>
      <c r="Y4289" s="575" t="s">
        <v>14570</v>
      </c>
      <c r="Z4289" s="579" t="s">
        <v>14571</v>
      </c>
      <c r="AA4289" s="580" t="s">
        <v>14534</v>
      </c>
    </row>
    <row r="4290" spans="2:27" s="563" customFormat="1">
      <c r="B4290" s="605">
        <v>202</v>
      </c>
      <c r="C4290" s="606" t="s">
        <v>118</v>
      </c>
      <c r="D4290" s="607" t="s">
        <v>16</v>
      </c>
      <c r="E4290" s="607" t="s">
        <v>46</v>
      </c>
      <c r="F4290" s="573"/>
      <c r="G4290" s="607" t="s">
        <v>42</v>
      </c>
      <c r="H4290" s="607" t="s">
        <v>41</v>
      </c>
      <c r="I4290" s="607" t="s">
        <v>40</v>
      </c>
      <c r="J4290" s="607" t="s">
        <v>74</v>
      </c>
      <c r="K4290" s="607" t="s">
        <v>104</v>
      </c>
      <c r="L4290" s="608">
        <v>0.5</v>
      </c>
      <c r="M4290" s="609">
        <v>1.2689999999999999</v>
      </c>
      <c r="N4290" s="610">
        <v>126.9</v>
      </c>
      <c r="O4290" s="573"/>
      <c r="P4290" s="573"/>
      <c r="Q4290" s="574" t="s">
        <v>14535</v>
      </c>
      <c r="R4290" s="574"/>
      <c r="S4290" s="574" t="s">
        <v>14568</v>
      </c>
      <c r="T4290" s="574" t="s">
        <v>14511</v>
      </c>
      <c r="U4290" s="574" t="s">
        <v>14572</v>
      </c>
      <c r="V4290" s="574"/>
      <c r="W4290" s="575" t="s">
        <v>14537</v>
      </c>
      <c r="X4290" s="575"/>
      <c r="Y4290" s="575" t="s">
        <v>14570</v>
      </c>
      <c r="Z4290" s="579" t="s">
        <v>14573</v>
      </c>
      <c r="AA4290" s="580" t="s">
        <v>14539</v>
      </c>
    </row>
    <row r="4291" spans="2:27" s="563" customFormat="1">
      <c r="B4291" s="605">
        <v>203</v>
      </c>
      <c r="C4291" s="606" t="s">
        <v>118</v>
      </c>
      <c r="D4291" s="607" t="s">
        <v>16</v>
      </c>
      <c r="E4291" s="607" t="s">
        <v>46</v>
      </c>
      <c r="F4291" s="573"/>
      <c r="G4291" s="607" t="s">
        <v>42</v>
      </c>
      <c r="H4291" s="607" t="s">
        <v>41</v>
      </c>
      <c r="I4291" s="607" t="s">
        <v>40</v>
      </c>
      <c r="J4291" s="607" t="s">
        <v>67</v>
      </c>
      <c r="K4291" s="607" t="s">
        <v>81</v>
      </c>
      <c r="L4291" s="608">
        <v>1</v>
      </c>
      <c r="M4291" s="609">
        <v>3.3839999999999999</v>
      </c>
      <c r="N4291" s="610">
        <v>6.7679999999999998</v>
      </c>
      <c r="O4291" s="573"/>
      <c r="P4291" s="573"/>
      <c r="Q4291" s="574" t="s">
        <v>14546</v>
      </c>
      <c r="R4291" s="574"/>
      <c r="S4291" s="574" t="s">
        <v>14574</v>
      </c>
      <c r="T4291" s="574" t="s">
        <v>14511</v>
      </c>
      <c r="U4291" s="574" t="s">
        <v>14575</v>
      </c>
      <c r="V4291" s="574"/>
      <c r="W4291" s="575" t="s">
        <v>14549</v>
      </c>
      <c r="X4291" s="575"/>
      <c r="Y4291" s="576" t="s">
        <v>14576</v>
      </c>
      <c r="Z4291" s="577" t="s">
        <v>14577</v>
      </c>
      <c r="AA4291" s="580" t="s">
        <v>14552</v>
      </c>
    </row>
    <row r="4292" spans="2:27" s="563" customFormat="1">
      <c r="B4292" s="605">
        <v>204</v>
      </c>
      <c r="C4292" s="606" t="s">
        <v>118</v>
      </c>
      <c r="D4292" s="607" t="s">
        <v>16</v>
      </c>
      <c r="E4292" s="607" t="s">
        <v>46</v>
      </c>
      <c r="F4292" s="573"/>
      <c r="G4292" s="607" t="s">
        <v>42</v>
      </c>
      <c r="H4292" s="607" t="s">
        <v>41</v>
      </c>
      <c r="I4292" s="607" t="s">
        <v>40</v>
      </c>
      <c r="J4292" s="607" t="s">
        <v>66</v>
      </c>
      <c r="K4292" s="607" t="s">
        <v>310</v>
      </c>
      <c r="L4292" s="608">
        <v>1</v>
      </c>
      <c r="M4292" s="609">
        <v>3.3839999999999999</v>
      </c>
      <c r="N4292" s="610">
        <v>67.680000000000007</v>
      </c>
      <c r="O4292" s="573"/>
      <c r="P4292" s="573"/>
      <c r="Q4292" s="574" t="s">
        <v>14553</v>
      </c>
      <c r="R4292" s="574"/>
      <c r="S4292" s="574" t="s">
        <v>14578</v>
      </c>
      <c r="T4292" s="574" t="s">
        <v>14511</v>
      </c>
      <c r="U4292" s="574" t="s">
        <v>14579</v>
      </c>
      <c r="V4292" s="574"/>
      <c r="W4292" s="575" t="s">
        <v>14556</v>
      </c>
      <c r="X4292" s="575"/>
      <c r="Y4292" s="576" t="s">
        <v>14580</v>
      </c>
      <c r="Z4292" s="577" t="s">
        <v>14581</v>
      </c>
      <c r="AA4292" s="578" t="s">
        <v>14559</v>
      </c>
    </row>
    <row r="4293" spans="2:27" s="563" customFormat="1">
      <c r="B4293" s="605">
        <v>205</v>
      </c>
      <c r="C4293" s="606" t="s">
        <v>118</v>
      </c>
      <c r="D4293" s="607" t="s">
        <v>85</v>
      </c>
      <c r="E4293" s="607" t="s">
        <v>46</v>
      </c>
      <c r="F4293" s="573"/>
      <c r="G4293" s="607" t="s">
        <v>42</v>
      </c>
      <c r="H4293" s="607" t="s">
        <v>41</v>
      </c>
      <c r="I4293" s="607" t="s">
        <v>40</v>
      </c>
      <c r="J4293" s="607" t="s">
        <v>116</v>
      </c>
      <c r="K4293" s="607" t="s">
        <v>111</v>
      </c>
      <c r="L4293" s="608">
        <v>0.5</v>
      </c>
      <c r="M4293" s="609">
        <v>5.0219232000000009E-2</v>
      </c>
      <c r="N4293" s="610">
        <v>0.50219232000000014</v>
      </c>
      <c r="O4293" s="573"/>
      <c r="P4293" s="573"/>
      <c r="Q4293" s="574" t="s">
        <v>14509</v>
      </c>
      <c r="R4293" s="574"/>
      <c r="S4293" s="574" t="s">
        <v>14510</v>
      </c>
      <c r="T4293" s="574" t="s">
        <v>14582</v>
      </c>
      <c r="U4293" s="574" t="s">
        <v>14512</v>
      </c>
      <c r="V4293" s="574"/>
      <c r="W4293" s="575" t="s">
        <v>14583</v>
      </c>
      <c r="X4293" s="575"/>
      <c r="Y4293" s="575" t="s">
        <v>14584</v>
      </c>
      <c r="Z4293" s="579" t="s">
        <v>14585</v>
      </c>
      <c r="AA4293" s="578" t="s">
        <v>14586</v>
      </c>
    </row>
    <row r="4294" spans="2:27" s="563" customFormat="1">
      <c r="B4294" s="605">
        <v>206</v>
      </c>
      <c r="C4294" s="606" t="s">
        <v>118</v>
      </c>
      <c r="D4294" s="607" t="s">
        <v>85</v>
      </c>
      <c r="E4294" s="607" t="s">
        <v>46</v>
      </c>
      <c r="F4294" s="573"/>
      <c r="G4294" s="607" t="s">
        <v>42</v>
      </c>
      <c r="H4294" s="607" t="s">
        <v>41</v>
      </c>
      <c r="I4294" s="607" t="s">
        <v>40</v>
      </c>
      <c r="J4294" s="607" t="s">
        <v>116</v>
      </c>
      <c r="K4294" s="607" t="s">
        <v>90</v>
      </c>
      <c r="L4294" s="608">
        <v>0.5</v>
      </c>
      <c r="M4294" s="609">
        <v>5.0219232000000009E-2</v>
      </c>
      <c r="N4294" s="610">
        <v>0.50219232000000014</v>
      </c>
      <c r="O4294" s="573"/>
      <c r="P4294" s="573"/>
      <c r="Q4294" s="574" t="s">
        <v>14517</v>
      </c>
      <c r="R4294" s="574"/>
      <c r="S4294" s="574" t="s">
        <v>14510</v>
      </c>
      <c r="T4294" s="574" t="s">
        <v>14582</v>
      </c>
      <c r="U4294" s="574" t="s">
        <v>14518</v>
      </c>
      <c r="V4294" s="574"/>
      <c r="W4294" s="575" t="s">
        <v>14587</v>
      </c>
      <c r="X4294" s="575"/>
      <c r="Y4294" s="575" t="s">
        <v>14584</v>
      </c>
      <c r="Z4294" s="579" t="s">
        <v>14588</v>
      </c>
      <c r="AA4294" s="578" t="s">
        <v>14589</v>
      </c>
    </row>
    <row r="4295" spans="2:27" s="563" customFormat="1">
      <c r="B4295" s="605">
        <v>207</v>
      </c>
      <c r="C4295" s="606" t="s">
        <v>118</v>
      </c>
      <c r="D4295" s="607" t="s">
        <v>85</v>
      </c>
      <c r="E4295" s="607" t="s">
        <v>46</v>
      </c>
      <c r="F4295" s="573"/>
      <c r="G4295" s="607" t="s">
        <v>42</v>
      </c>
      <c r="H4295" s="607" t="s">
        <v>41</v>
      </c>
      <c r="I4295" s="607" t="s">
        <v>40</v>
      </c>
      <c r="J4295" s="607" t="s">
        <v>109</v>
      </c>
      <c r="K4295" s="607" t="s">
        <v>111</v>
      </c>
      <c r="L4295" s="608">
        <v>0.5</v>
      </c>
      <c r="M4295" s="609">
        <v>0.50219232000000003</v>
      </c>
      <c r="N4295" s="610">
        <v>10.0438464</v>
      </c>
      <c r="O4295" s="573"/>
      <c r="P4295" s="573"/>
      <c r="Q4295" s="574" t="s">
        <v>14509</v>
      </c>
      <c r="R4295" s="574"/>
      <c r="S4295" s="574" t="s">
        <v>14522</v>
      </c>
      <c r="T4295" s="574" t="s">
        <v>14582</v>
      </c>
      <c r="U4295" s="574" t="s">
        <v>14523</v>
      </c>
      <c r="V4295" s="574"/>
      <c r="W4295" s="575" t="s">
        <v>14583</v>
      </c>
      <c r="X4295" s="575"/>
      <c r="Y4295" s="575" t="s">
        <v>14590</v>
      </c>
      <c r="Z4295" s="579" t="s">
        <v>14591</v>
      </c>
      <c r="AA4295" s="580" t="s">
        <v>14586</v>
      </c>
    </row>
    <row r="4296" spans="2:27" s="563" customFormat="1">
      <c r="B4296" s="605">
        <v>208</v>
      </c>
      <c r="C4296" s="606" t="s">
        <v>118</v>
      </c>
      <c r="D4296" s="607" t="s">
        <v>85</v>
      </c>
      <c r="E4296" s="607" t="s">
        <v>46</v>
      </c>
      <c r="F4296" s="573"/>
      <c r="G4296" s="607" t="s">
        <v>42</v>
      </c>
      <c r="H4296" s="607" t="s">
        <v>41</v>
      </c>
      <c r="I4296" s="607" t="s">
        <v>40</v>
      </c>
      <c r="J4296" s="607" t="s">
        <v>109</v>
      </c>
      <c r="K4296" s="607" t="s">
        <v>90</v>
      </c>
      <c r="L4296" s="608">
        <v>0.5</v>
      </c>
      <c r="M4296" s="609">
        <v>0.50219232000000003</v>
      </c>
      <c r="N4296" s="610">
        <v>10.0438464</v>
      </c>
      <c r="O4296" s="573"/>
      <c r="P4296" s="573"/>
      <c r="Q4296" s="574" t="s">
        <v>14517</v>
      </c>
      <c r="R4296" s="574"/>
      <c r="S4296" s="574" t="s">
        <v>14522</v>
      </c>
      <c r="T4296" s="574" t="s">
        <v>14582</v>
      </c>
      <c r="U4296" s="574" t="s">
        <v>14526</v>
      </c>
      <c r="V4296" s="574"/>
      <c r="W4296" s="575" t="s">
        <v>14587</v>
      </c>
      <c r="X4296" s="575"/>
      <c r="Y4296" s="575" t="s">
        <v>14590</v>
      </c>
      <c r="Z4296" s="579" t="s">
        <v>14592</v>
      </c>
      <c r="AA4296" s="580" t="s">
        <v>14589</v>
      </c>
    </row>
    <row r="4297" spans="2:27" s="563" customFormat="1">
      <c r="B4297" s="605">
        <v>209</v>
      </c>
      <c r="C4297" s="606" t="s">
        <v>118</v>
      </c>
      <c r="D4297" s="607" t="s">
        <v>85</v>
      </c>
      <c r="E4297" s="607" t="s">
        <v>46</v>
      </c>
      <c r="F4297" s="573"/>
      <c r="G4297" s="607" t="s">
        <v>42</v>
      </c>
      <c r="H4297" s="607" t="s">
        <v>41</v>
      </c>
      <c r="I4297" s="607" t="s">
        <v>40</v>
      </c>
      <c r="J4297" s="607" t="s">
        <v>71</v>
      </c>
      <c r="K4297" s="607" t="s">
        <v>106</v>
      </c>
      <c r="L4297" s="608">
        <v>0.5</v>
      </c>
      <c r="M4297" s="609">
        <v>1.355919264</v>
      </c>
      <c r="N4297" s="610">
        <v>45.197308800000002</v>
      </c>
      <c r="O4297" s="573"/>
      <c r="P4297" s="573"/>
      <c r="Q4297" s="574" t="s">
        <v>14528</v>
      </c>
      <c r="R4297" s="574"/>
      <c r="S4297" s="574" t="s">
        <v>14529</v>
      </c>
      <c r="T4297" s="574" t="s">
        <v>14582</v>
      </c>
      <c r="U4297" s="574" t="s">
        <v>14530</v>
      </c>
      <c r="V4297" s="574"/>
      <c r="W4297" s="575" t="s">
        <v>14593</v>
      </c>
      <c r="X4297" s="575"/>
      <c r="Y4297" s="575" t="s">
        <v>14594</v>
      </c>
      <c r="Z4297" s="579" t="s">
        <v>14595</v>
      </c>
      <c r="AA4297" s="578" t="s">
        <v>14596</v>
      </c>
    </row>
    <row r="4298" spans="2:27" s="563" customFormat="1">
      <c r="B4298" s="605">
        <v>210</v>
      </c>
      <c r="C4298" s="606" t="s">
        <v>118</v>
      </c>
      <c r="D4298" s="607" t="s">
        <v>85</v>
      </c>
      <c r="E4298" s="607" t="s">
        <v>46</v>
      </c>
      <c r="F4298" s="573"/>
      <c r="G4298" s="607" t="s">
        <v>42</v>
      </c>
      <c r="H4298" s="607" t="s">
        <v>41</v>
      </c>
      <c r="I4298" s="607" t="s">
        <v>40</v>
      </c>
      <c r="J4298" s="607" t="s">
        <v>71</v>
      </c>
      <c r="K4298" s="607" t="s">
        <v>104</v>
      </c>
      <c r="L4298" s="608">
        <v>0.5</v>
      </c>
      <c r="M4298" s="609">
        <v>1.355919264</v>
      </c>
      <c r="N4298" s="610">
        <v>45.197308800000002</v>
      </c>
      <c r="O4298" s="573"/>
      <c r="P4298" s="573"/>
      <c r="Q4298" s="574" t="s">
        <v>14535</v>
      </c>
      <c r="R4298" s="574"/>
      <c r="S4298" s="574" t="s">
        <v>14529</v>
      </c>
      <c r="T4298" s="574" t="s">
        <v>14582</v>
      </c>
      <c r="U4298" s="574" t="s">
        <v>14536</v>
      </c>
      <c r="V4298" s="574"/>
      <c r="W4298" s="575" t="s">
        <v>14597</v>
      </c>
      <c r="X4298" s="575"/>
      <c r="Y4298" s="575" t="s">
        <v>14594</v>
      </c>
      <c r="Z4298" s="579" t="s">
        <v>14598</v>
      </c>
      <c r="AA4298" s="580" t="s">
        <v>14599</v>
      </c>
    </row>
    <row r="4299" spans="2:27" s="563" customFormat="1">
      <c r="B4299" s="605">
        <v>211</v>
      </c>
      <c r="C4299" s="606" t="s">
        <v>118</v>
      </c>
      <c r="D4299" s="607" t="s">
        <v>85</v>
      </c>
      <c r="E4299" s="607" t="s">
        <v>46</v>
      </c>
      <c r="F4299" s="573"/>
      <c r="G4299" s="607" t="s">
        <v>42</v>
      </c>
      <c r="H4299" s="607" t="s">
        <v>41</v>
      </c>
      <c r="I4299" s="607" t="s">
        <v>40</v>
      </c>
      <c r="J4299" s="607" t="s">
        <v>87</v>
      </c>
      <c r="K4299" s="607" t="s">
        <v>106</v>
      </c>
      <c r="L4299" s="608">
        <v>0.5</v>
      </c>
      <c r="M4299" s="609">
        <v>1.5065769599999999</v>
      </c>
      <c r="N4299" s="610">
        <v>50.219231999999998</v>
      </c>
      <c r="O4299" s="573"/>
      <c r="P4299" s="573"/>
      <c r="Q4299" s="574" t="s">
        <v>14528</v>
      </c>
      <c r="R4299" s="574"/>
      <c r="S4299" s="574" t="s">
        <v>14540</v>
      </c>
      <c r="T4299" s="574" t="s">
        <v>14582</v>
      </c>
      <c r="U4299" s="574" t="s">
        <v>14541</v>
      </c>
      <c r="V4299" s="574"/>
      <c r="W4299" s="575" t="s">
        <v>14593</v>
      </c>
      <c r="X4299" s="575"/>
      <c r="Y4299" s="575" t="s">
        <v>14600</v>
      </c>
      <c r="Z4299" s="579" t="s">
        <v>14601</v>
      </c>
      <c r="AA4299" s="580" t="s">
        <v>14596</v>
      </c>
    </row>
    <row r="4300" spans="2:27" s="563" customFormat="1">
      <c r="B4300" s="605">
        <v>212</v>
      </c>
      <c r="C4300" s="606" t="s">
        <v>118</v>
      </c>
      <c r="D4300" s="607" t="s">
        <v>85</v>
      </c>
      <c r="E4300" s="607" t="s">
        <v>46</v>
      </c>
      <c r="F4300" s="573"/>
      <c r="G4300" s="607" t="s">
        <v>42</v>
      </c>
      <c r="H4300" s="607" t="s">
        <v>41</v>
      </c>
      <c r="I4300" s="607" t="s">
        <v>40</v>
      </c>
      <c r="J4300" s="607" t="s">
        <v>87</v>
      </c>
      <c r="K4300" s="607" t="s">
        <v>104</v>
      </c>
      <c r="L4300" s="608">
        <v>0.5</v>
      </c>
      <c r="M4300" s="609">
        <v>1.5065769599999999</v>
      </c>
      <c r="N4300" s="610">
        <v>50.219231999999998</v>
      </c>
      <c r="O4300" s="573"/>
      <c r="P4300" s="573"/>
      <c r="Q4300" s="574" t="s">
        <v>14535</v>
      </c>
      <c r="R4300" s="574"/>
      <c r="S4300" s="574" t="s">
        <v>14540</v>
      </c>
      <c r="T4300" s="574" t="s">
        <v>14582</v>
      </c>
      <c r="U4300" s="574" t="s">
        <v>14544</v>
      </c>
      <c r="V4300" s="574"/>
      <c r="W4300" s="575" t="s">
        <v>14597</v>
      </c>
      <c r="X4300" s="575"/>
      <c r="Y4300" s="575" t="s">
        <v>14600</v>
      </c>
      <c r="Z4300" s="579" t="s">
        <v>14602</v>
      </c>
      <c r="AA4300" s="578" t="s">
        <v>14599</v>
      </c>
    </row>
    <row r="4301" spans="2:27" s="563" customFormat="1">
      <c r="B4301" s="605">
        <v>213</v>
      </c>
      <c r="C4301" s="606" t="s">
        <v>118</v>
      </c>
      <c r="D4301" s="607" t="s">
        <v>85</v>
      </c>
      <c r="E4301" s="607" t="s">
        <v>46</v>
      </c>
      <c r="F4301" s="573"/>
      <c r="G4301" s="607" t="s">
        <v>42</v>
      </c>
      <c r="H4301" s="607" t="s">
        <v>41</v>
      </c>
      <c r="I4301" s="607" t="s">
        <v>40</v>
      </c>
      <c r="J4301" s="607" t="s">
        <v>83</v>
      </c>
      <c r="K4301" s="607" t="s">
        <v>81</v>
      </c>
      <c r="L4301" s="608">
        <v>1</v>
      </c>
      <c r="M4301" s="609">
        <v>2.5109615999999999</v>
      </c>
      <c r="N4301" s="610">
        <v>5.0219231999999998</v>
      </c>
      <c r="O4301" s="573"/>
      <c r="P4301" s="573"/>
      <c r="Q4301" s="574" t="s">
        <v>14546</v>
      </c>
      <c r="R4301" s="574"/>
      <c r="S4301" s="574" t="s">
        <v>14547</v>
      </c>
      <c r="T4301" s="574" t="s">
        <v>14582</v>
      </c>
      <c r="U4301" s="574" t="s">
        <v>14548</v>
      </c>
      <c r="V4301" s="574"/>
      <c r="W4301" s="575" t="s">
        <v>14603</v>
      </c>
      <c r="X4301" s="575"/>
      <c r="Y4301" s="575" t="s">
        <v>14604</v>
      </c>
      <c r="Z4301" s="579" t="s">
        <v>14605</v>
      </c>
      <c r="AA4301" s="580" t="s">
        <v>14606</v>
      </c>
    </row>
    <row r="4302" spans="2:27" s="563" customFormat="1">
      <c r="B4302" s="605">
        <v>214</v>
      </c>
      <c r="C4302" s="606" t="s">
        <v>118</v>
      </c>
      <c r="D4302" s="607" t="s">
        <v>85</v>
      </c>
      <c r="E4302" s="607" t="s">
        <v>46</v>
      </c>
      <c r="F4302" s="573"/>
      <c r="G4302" s="607" t="s">
        <v>42</v>
      </c>
      <c r="H4302" s="607" t="s">
        <v>41</v>
      </c>
      <c r="I4302" s="607" t="s">
        <v>40</v>
      </c>
      <c r="J4302" s="607" t="s">
        <v>77</v>
      </c>
      <c r="K4302" s="607" t="s">
        <v>310</v>
      </c>
      <c r="L4302" s="608">
        <v>0.5</v>
      </c>
      <c r="M4302" s="609">
        <v>1.0043846400000001</v>
      </c>
      <c r="N4302" s="610">
        <v>20.087692799999999</v>
      </c>
      <c r="O4302" s="573"/>
      <c r="P4302" s="573"/>
      <c r="Q4302" s="574" t="s">
        <v>14553</v>
      </c>
      <c r="R4302" s="574"/>
      <c r="S4302" s="574" t="s">
        <v>14554</v>
      </c>
      <c r="T4302" s="574" t="s">
        <v>14582</v>
      </c>
      <c r="U4302" s="574" t="s">
        <v>14555</v>
      </c>
      <c r="V4302" s="574"/>
      <c r="W4302" s="575" t="s">
        <v>14607</v>
      </c>
      <c r="X4302" s="575"/>
      <c r="Y4302" s="575" t="s">
        <v>14608</v>
      </c>
      <c r="Z4302" s="579" t="s">
        <v>14609</v>
      </c>
      <c r="AA4302" s="578" t="s">
        <v>14610</v>
      </c>
    </row>
    <row r="4303" spans="2:27" s="563" customFormat="1">
      <c r="B4303" s="605">
        <v>215</v>
      </c>
      <c r="C4303" s="606" t="s">
        <v>118</v>
      </c>
      <c r="D4303" s="607" t="s">
        <v>85</v>
      </c>
      <c r="E4303" s="607" t="s">
        <v>46</v>
      </c>
      <c r="F4303" s="573"/>
      <c r="G4303" s="607" t="s">
        <v>42</v>
      </c>
      <c r="H4303" s="607" t="s">
        <v>41</v>
      </c>
      <c r="I4303" s="607" t="s">
        <v>40</v>
      </c>
      <c r="J4303" s="607" t="s">
        <v>77</v>
      </c>
      <c r="K4303" s="607" t="s">
        <v>111</v>
      </c>
      <c r="L4303" s="608">
        <v>0.5</v>
      </c>
      <c r="M4303" s="609">
        <v>1.0043846400000001</v>
      </c>
      <c r="N4303" s="610">
        <v>20.087692799999999</v>
      </c>
      <c r="O4303" s="573"/>
      <c r="P4303" s="573"/>
      <c r="Q4303" s="574" t="s">
        <v>14509</v>
      </c>
      <c r="R4303" s="574"/>
      <c r="S4303" s="574" t="s">
        <v>14554</v>
      </c>
      <c r="T4303" s="574" t="s">
        <v>14582</v>
      </c>
      <c r="U4303" s="574" t="s">
        <v>14560</v>
      </c>
      <c r="V4303" s="574"/>
      <c r="W4303" s="575" t="s">
        <v>14583</v>
      </c>
      <c r="X4303" s="575"/>
      <c r="Y4303" s="575" t="s">
        <v>14608</v>
      </c>
      <c r="Z4303" s="579" t="s">
        <v>14611</v>
      </c>
      <c r="AA4303" s="578" t="s">
        <v>14586</v>
      </c>
    </row>
    <row r="4304" spans="2:27" s="563" customFormat="1">
      <c r="B4304" s="605">
        <v>216</v>
      </c>
      <c r="C4304" s="606" t="s">
        <v>118</v>
      </c>
      <c r="D4304" s="607" t="s">
        <v>85</v>
      </c>
      <c r="E4304" s="607" t="s">
        <v>46</v>
      </c>
      <c r="F4304" s="573"/>
      <c r="G4304" s="607" t="s">
        <v>42</v>
      </c>
      <c r="H4304" s="607" t="s">
        <v>41</v>
      </c>
      <c r="I4304" s="607" t="s">
        <v>40</v>
      </c>
      <c r="J4304" s="607" t="s">
        <v>76</v>
      </c>
      <c r="K4304" s="607" t="s">
        <v>106</v>
      </c>
      <c r="L4304" s="608">
        <v>0.5</v>
      </c>
      <c r="M4304" s="609">
        <v>0.75328847999999993</v>
      </c>
      <c r="N4304" s="610">
        <v>15.065769599999999</v>
      </c>
      <c r="O4304" s="573"/>
      <c r="P4304" s="573"/>
      <c r="Q4304" s="574" t="s">
        <v>14528</v>
      </c>
      <c r="R4304" s="574"/>
      <c r="S4304" s="574" t="s">
        <v>14562</v>
      </c>
      <c r="T4304" s="574" t="s">
        <v>14582</v>
      </c>
      <c r="U4304" s="574" t="s">
        <v>14563</v>
      </c>
      <c r="V4304" s="574"/>
      <c r="W4304" s="575" t="s">
        <v>14593</v>
      </c>
      <c r="X4304" s="575"/>
      <c r="Y4304" s="576" t="s">
        <v>14612</v>
      </c>
      <c r="Z4304" s="577" t="s">
        <v>14613</v>
      </c>
      <c r="AA4304" s="580" t="s">
        <v>14596</v>
      </c>
    </row>
    <row r="4305" spans="2:27" s="563" customFormat="1">
      <c r="B4305" s="605">
        <v>217</v>
      </c>
      <c r="C4305" s="606" t="s">
        <v>118</v>
      </c>
      <c r="D4305" s="607" t="s">
        <v>85</v>
      </c>
      <c r="E4305" s="607" t="s">
        <v>46</v>
      </c>
      <c r="F4305" s="573"/>
      <c r="G4305" s="607" t="s">
        <v>42</v>
      </c>
      <c r="H4305" s="607" t="s">
        <v>41</v>
      </c>
      <c r="I4305" s="607" t="s">
        <v>40</v>
      </c>
      <c r="J4305" s="607" t="s">
        <v>76</v>
      </c>
      <c r="K4305" s="607" t="s">
        <v>104</v>
      </c>
      <c r="L4305" s="608">
        <v>0.5</v>
      </c>
      <c r="M4305" s="609">
        <v>0.75328847999999993</v>
      </c>
      <c r="N4305" s="610">
        <v>15.065769599999999</v>
      </c>
      <c r="O4305" s="573"/>
      <c r="P4305" s="573"/>
      <c r="Q4305" s="574" t="s">
        <v>14535</v>
      </c>
      <c r="R4305" s="574"/>
      <c r="S4305" s="574" t="s">
        <v>14562</v>
      </c>
      <c r="T4305" s="574" t="s">
        <v>14582</v>
      </c>
      <c r="U4305" s="574" t="s">
        <v>14566</v>
      </c>
      <c r="V4305" s="574"/>
      <c r="W4305" s="575" t="s">
        <v>14597</v>
      </c>
      <c r="X4305" s="575"/>
      <c r="Y4305" s="576" t="s">
        <v>14612</v>
      </c>
      <c r="Z4305" s="577" t="s">
        <v>14614</v>
      </c>
      <c r="AA4305" s="580" t="s">
        <v>14599</v>
      </c>
    </row>
    <row r="4306" spans="2:27" s="563" customFormat="1">
      <c r="B4306" s="605">
        <v>218</v>
      </c>
      <c r="C4306" s="606" t="s">
        <v>118</v>
      </c>
      <c r="D4306" s="607" t="s">
        <v>85</v>
      </c>
      <c r="E4306" s="607" t="s">
        <v>46</v>
      </c>
      <c r="F4306" s="573"/>
      <c r="G4306" s="607" t="s">
        <v>42</v>
      </c>
      <c r="H4306" s="607" t="s">
        <v>41</v>
      </c>
      <c r="I4306" s="607" t="s">
        <v>40</v>
      </c>
      <c r="J4306" s="607" t="s">
        <v>74</v>
      </c>
      <c r="K4306" s="607" t="s">
        <v>106</v>
      </c>
      <c r="L4306" s="608">
        <v>0.5</v>
      </c>
      <c r="M4306" s="609">
        <v>0.75328847999999993</v>
      </c>
      <c r="N4306" s="610">
        <v>75.328847999999994</v>
      </c>
      <c r="O4306" s="573"/>
      <c r="P4306" s="573"/>
      <c r="Q4306" s="574" t="s">
        <v>14528</v>
      </c>
      <c r="R4306" s="574"/>
      <c r="S4306" s="574" t="s">
        <v>14568</v>
      </c>
      <c r="T4306" s="574" t="s">
        <v>14582</v>
      </c>
      <c r="U4306" s="574" t="s">
        <v>14569</v>
      </c>
      <c r="V4306" s="574"/>
      <c r="W4306" s="575" t="s">
        <v>14593</v>
      </c>
      <c r="X4306" s="575"/>
      <c r="Y4306" s="575" t="s">
        <v>14615</v>
      </c>
      <c r="Z4306" s="579" t="s">
        <v>14616</v>
      </c>
      <c r="AA4306" s="580" t="s">
        <v>14596</v>
      </c>
    </row>
    <row r="4307" spans="2:27" s="563" customFormat="1">
      <c r="B4307" s="605">
        <v>219</v>
      </c>
      <c r="C4307" s="606" t="s">
        <v>118</v>
      </c>
      <c r="D4307" s="607" t="s">
        <v>85</v>
      </c>
      <c r="E4307" s="607" t="s">
        <v>46</v>
      </c>
      <c r="F4307" s="573"/>
      <c r="G4307" s="607" t="s">
        <v>42</v>
      </c>
      <c r="H4307" s="607" t="s">
        <v>41</v>
      </c>
      <c r="I4307" s="607" t="s">
        <v>40</v>
      </c>
      <c r="J4307" s="607" t="s">
        <v>74</v>
      </c>
      <c r="K4307" s="607" t="s">
        <v>104</v>
      </c>
      <c r="L4307" s="608">
        <v>0.5</v>
      </c>
      <c r="M4307" s="609">
        <v>0.75328847999999993</v>
      </c>
      <c r="N4307" s="610">
        <v>75.328847999999994</v>
      </c>
      <c r="O4307" s="573"/>
      <c r="P4307" s="573"/>
      <c r="Q4307" s="574" t="s">
        <v>14535</v>
      </c>
      <c r="R4307" s="574"/>
      <c r="S4307" s="574" t="s">
        <v>14568</v>
      </c>
      <c r="T4307" s="574" t="s">
        <v>14582</v>
      </c>
      <c r="U4307" s="574" t="s">
        <v>14572</v>
      </c>
      <c r="V4307" s="574"/>
      <c r="W4307" s="575" t="s">
        <v>14597</v>
      </c>
      <c r="X4307" s="575"/>
      <c r="Y4307" s="575" t="s">
        <v>14615</v>
      </c>
      <c r="Z4307" s="579" t="s">
        <v>14617</v>
      </c>
      <c r="AA4307" s="580" t="s">
        <v>14599</v>
      </c>
    </row>
    <row r="4308" spans="2:27" s="563" customFormat="1">
      <c r="B4308" s="605">
        <v>220</v>
      </c>
      <c r="C4308" s="606" t="s">
        <v>118</v>
      </c>
      <c r="D4308" s="607" t="s">
        <v>85</v>
      </c>
      <c r="E4308" s="607" t="s">
        <v>46</v>
      </c>
      <c r="F4308" s="573"/>
      <c r="G4308" s="607" t="s">
        <v>42</v>
      </c>
      <c r="H4308" s="607" t="s">
        <v>41</v>
      </c>
      <c r="I4308" s="607" t="s">
        <v>40</v>
      </c>
      <c r="J4308" s="607" t="s">
        <v>67</v>
      </c>
      <c r="K4308" s="607" t="s">
        <v>81</v>
      </c>
      <c r="L4308" s="608">
        <v>1</v>
      </c>
      <c r="M4308" s="609">
        <v>2.0087692800000001</v>
      </c>
      <c r="N4308" s="610">
        <v>4.0175385600000002</v>
      </c>
      <c r="O4308" s="573"/>
      <c r="P4308" s="573"/>
      <c r="Q4308" s="574" t="s">
        <v>14546</v>
      </c>
      <c r="R4308" s="574"/>
      <c r="S4308" s="574" t="s">
        <v>14574</v>
      </c>
      <c r="T4308" s="574" t="s">
        <v>14582</v>
      </c>
      <c r="U4308" s="574" t="s">
        <v>14575</v>
      </c>
      <c r="V4308" s="574"/>
      <c r="W4308" s="575" t="s">
        <v>14603</v>
      </c>
      <c r="X4308" s="575"/>
      <c r="Y4308" s="576" t="s">
        <v>14618</v>
      </c>
      <c r="Z4308" s="577" t="s">
        <v>14619</v>
      </c>
      <c r="AA4308" s="580" t="s">
        <v>14606</v>
      </c>
    </row>
    <row r="4309" spans="2:27" s="563" customFormat="1">
      <c r="B4309" s="605">
        <v>221</v>
      </c>
      <c r="C4309" s="606" t="s">
        <v>118</v>
      </c>
      <c r="D4309" s="607" t="s">
        <v>85</v>
      </c>
      <c r="E4309" s="607" t="s">
        <v>46</v>
      </c>
      <c r="F4309" s="573"/>
      <c r="G4309" s="607" t="s">
        <v>42</v>
      </c>
      <c r="H4309" s="607" t="s">
        <v>41</v>
      </c>
      <c r="I4309" s="607" t="s">
        <v>40</v>
      </c>
      <c r="J4309" s="607" t="s">
        <v>66</v>
      </c>
      <c r="K4309" s="607" t="s">
        <v>310</v>
      </c>
      <c r="L4309" s="608">
        <v>1</v>
      </c>
      <c r="M4309" s="609">
        <v>2.0087692800000001</v>
      </c>
      <c r="N4309" s="610">
        <v>40.175385599999998</v>
      </c>
      <c r="O4309" s="573"/>
      <c r="P4309" s="573"/>
      <c r="Q4309" s="574" t="s">
        <v>14553</v>
      </c>
      <c r="R4309" s="574"/>
      <c r="S4309" s="574" t="s">
        <v>14578</v>
      </c>
      <c r="T4309" s="574" t="s">
        <v>14582</v>
      </c>
      <c r="U4309" s="574" t="s">
        <v>14579</v>
      </c>
      <c r="V4309" s="574"/>
      <c r="W4309" s="575" t="s">
        <v>14607</v>
      </c>
      <c r="X4309" s="575"/>
      <c r="Y4309" s="576" t="s">
        <v>14620</v>
      </c>
      <c r="Z4309" s="577" t="s">
        <v>14621</v>
      </c>
      <c r="AA4309" s="580" t="s">
        <v>14610</v>
      </c>
    </row>
    <row r="4310" spans="2:27" s="563" customFormat="1">
      <c r="B4310" s="605">
        <v>222</v>
      </c>
      <c r="C4310" s="606" t="s">
        <v>118</v>
      </c>
      <c r="D4310" s="607" t="s">
        <v>56</v>
      </c>
      <c r="E4310" s="607" t="s">
        <v>57</v>
      </c>
      <c r="F4310" s="573"/>
      <c r="G4310" s="607" t="s">
        <v>42</v>
      </c>
      <c r="H4310" s="607" t="s">
        <v>49</v>
      </c>
      <c r="I4310" s="607" t="s">
        <v>40</v>
      </c>
      <c r="J4310" s="607" t="s">
        <v>94</v>
      </c>
      <c r="K4310" s="607" t="s">
        <v>88</v>
      </c>
      <c r="L4310" s="608">
        <v>1</v>
      </c>
      <c r="M4310" s="609">
        <v>0.13447888317741183</v>
      </c>
      <c r="N4310" s="610">
        <v>2.241314719623531</v>
      </c>
      <c r="O4310" s="573"/>
      <c r="P4310" s="573"/>
      <c r="Q4310" s="574" t="s">
        <v>14622</v>
      </c>
      <c r="R4310" s="574"/>
      <c r="S4310" s="574" t="s">
        <v>14623</v>
      </c>
      <c r="T4310" s="574" t="s">
        <v>14624</v>
      </c>
      <c r="U4310" s="574" t="s">
        <v>14625</v>
      </c>
      <c r="V4310" s="574"/>
      <c r="W4310" s="575" t="s">
        <v>14626</v>
      </c>
      <c r="X4310" s="575"/>
      <c r="Y4310" s="575" t="s">
        <v>14627</v>
      </c>
      <c r="Z4310" s="579" t="s">
        <v>14628</v>
      </c>
      <c r="AA4310" s="580" t="s">
        <v>14629</v>
      </c>
    </row>
    <row r="4311" spans="2:27" s="563" customFormat="1">
      <c r="B4311" s="605">
        <v>223</v>
      </c>
      <c r="C4311" s="606" t="s">
        <v>118</v>
      </c>
      <c r="D4311" s="607" t="s">
        <v>56</v>
      </c>
      <c r="E4311" s="607" t="s">
        <v>57</v>
      </c>
      <c r="F4311" s="573"/>
      <c r="G4311" s="607" t="s">
        <v>42</v>
      </c>
      <c r="H4311" s="607" t="s">
        <v>49</v>
      </c>
      <c r="I4311" s="607" t="s">
        <v>40</v>
      </c>
      <c r="J4311" s="607" t="s">
        <v>92</v>
      </c>
      <c r="K4311" s="607" t="s">
        <v>88</v>
      </c>
      <c r="L4311" s="608">
        <v>1</v>
      </c>
      <c r="M4311" s="609">
        <v>0.1120657359811765</v>
      </c>
      <c r="N4311" s="610">
        <v>1.8677622663529416</v>
      </c>
      <c r="O4311" s="573"/>
      <c r="P4311" s="573"/>
      <c r="Q4311" s="574" t="s">
        <v>14622</v>
      </c>
      <c r="R4311" s="574"/>
      <c r="S4311" s="574" t="s">
        <v>14630</v>
      </c>
      <c r="T4311" s="574" t="s">
        <v>14624</v>
      </c>
      <c r="U4311" s="574" t="s">
        <v>14631</v>
      </c>
      <c r="V4311" s="574"/>
      <c r="W4311" s="575" t="s">
        <v>14626</v>
      </c>
      <c r="X4311" s="575"/>
      <c r="Y4311" s="575" t="s">
        <v>14632</v>
      </c>
      <c r="Z4311" s="579" t="s">
        <v>14633</v>
      </c>
      <c r="AA4311" s="580" t="s">
        <v>14629</v>
      </c>
    </row>
    <row r="4312" spans="2:27" s="563" customFormat="1">
      <c r="B4312" s="605">
        <v>224</v>
      </c>
      <c r="C4312" s="606" t="s">
        <v>118</v>
      </c>
      <c r="D4312" s="607" t="s">
        <v>56</v>
      </c>
      <c r="E4312" s="607" t="s">
        <v>57</v>
      </c>
      <c r="F4312" s="573"/>
      <c r="G4312" s="607" t="s">
        <v>42</v>
      </c>
      <c r="H4312" s="607" t="s">
        <v>49</v>
      </c>
      <c r="I4312" s="607" t="s">
        <v>40</v>
      </c>
      <c r="J4312" s="607" t="s">
        <v>89</v>
      </c>
      <c r="K4312" s="607" t="s">
        <v>88</v>
      </c>
      <c r="L4312" s="608">
        <v>1</v>
      </c>
      <c r="M4312" s="609">
        <v>0.1120657359811765</v>
      </c>
      <c r="N4312" s="610">
        <v>1.8677622663529416</v>
      </c>
      <c r="O4312" s="573"/>
      <c r="P4312" s="573"/>
      <c r="Q4312" s="574" t="s">
        <v>14622</v>
      </c>
      <c r="R4312" s="574"/>
      <c r="S4312" s="574" t="s">
        <v>14634</v>
      </c>
      <c r="T4312" s="574" t="s">
        <v>14624</v>
      </c>
      <c r="U4312" s="574" t="s">
        <v>14635</v>
      </c>
      <c r="V4312" s="574"/>
      <c r="W4312" s="575" t="s">
        <v>14626</v>
      </c>
      <c r="X4312" s="575"/>
      <c r="Y4312" s="575" t="s">
        <v>14636</v>
      </c>
      <c r="Z4312" s="579" t="s">
        <v>14637</v>
      </c>
      <c r="AA4312" s="580" t="s">
        <v>14629</v>
      </c>
    </row>
    <row r="4313" spans="2:27" s="563" customFormat="1">
      <c r="B4313" s="605">
        <v>225</v>
      </c>
      <c r="C4313" s="606" t="s">
        <v>118</v>
      </c>
      <c r="D4313" s="607" t="s">
        <v>56</v>
      </c>
      <c r="E4313" s="607" t="s">
        <v>57</v>
      </c>
      <c r="F4313" s="573"/>
      <c r="G4313" s="607" t="s">
        <v>42</v>
      </c>
      <c r="H4313" s="607" t="s">
        <v>49</v>
      </c>
      <c r="I4313" s="607" t="s">
        <v>40</v>
      </c>
      <c r="J4313" s="607" t="s">
        <v>73</v>
      </c>
      <c r="K4313" s="607" t="s">
        <v>121</v>
      </c>
      <c r="L4313" s="608">
        <v>0.5</v>
      </c>
      <c r="M4313" s="609">
        <v>3.7355245327058829E-3</v>
      </c>
      <c r="N4313" s="610">
        <v>0.18677622663529414</v>
      </c>
      <c r="O4313" s="573"/>
      <c r="P4313" s="573"/>
      <c r="Q4313" s="574" t="s">
        <v>14638</v>
      </c>
      <c r="R4313" s="574"/>
      <c r="S4313" s="574" t="s">
        <v>14639</v>
      </c>
      <c r="T4313" s="574" t="s">
        <v>14624</v>
      </c>
      <c r="U4313" s="574" t="s">
        <v>14640</v>
      </c>
      <c r="V4313" s="574"/>
      <c r="W4313" s="575" t="s">
        <v>14641</v>
      </c>
      <c r="X4313" s="575"/>
      <c r="Y4313" s="575" t="s">
        <v>14642</v>
      </c>
      <c r="Z4313" s="579" t="s">
        <v>14643</v>
      </c>
      <c r="AA4313" s="580" t="s">
        <v>14644</v>
      </c>
    </row>
    <row r="4314" spans="2:27" s="563" customFormat="1">
      <c r="B4314" s="605">
        <v>226</v>
      </c>
      <c r="C4314" s="606" t="s">
        <v>118</v>
      </c>
      <c r="D4314" s="607" t="s">
        <v>56</v>
      </c>
      <c r="E4314" s="607" t="s">
        <v>57</v>
      </c>
      <c r="F4314" s="573"/>
      <c r="G4314" s="607" t="s">
        <v>42</v>
      </c>
      <c r="H4314" s="607" t="s">
        <v>49</v>
      </c>
      <c r="I4314" s="607" t="s">
        <v>40</v>
      </c>
      <c r="J4314" s="607" t="s">
        <v>73</v>
      </c>
      <c r="K4314" s="607" t="s">
        <v>103</v>
      </c>
      <c r="L4314" s="608">
        <v>0.5</v>
      </c>
      <c r="M4314" s="609">
        <v>3.7355245327058829E-3</v>
      </c>
      <c r="N4314" s="610">
        <v>0.18677622663529414</v>
      </c>
      <c r="O4314" s="573"/>
      <c r="P4314" s="573"/>
      <c r="Q4314" s="574" t="s">
        <v>14645</v>
      </c>
      <c r="R4314" s="574"/>
      <c r="S4314" s="574" t="s">
        <v>14639</v>
      </c>
      <c r="T4314" s="574" t="s">
        <v>14624</v>
      </c>
      <c r="U4314" s="574" t="s">
        <v>14646</v>
      </c>
      <c r="V4314" s="574"/>
      <c r="W4314" s="575" t="s">
        <v>14647</v>
      </c>
      <c r="X4314" s="575"/>
      <c r="Y4314" s="575" t="s">
        <v>14642</v>
      </c>
      <c r="Z4314" s="579" t="s">
        <v>14648</v>
      </c>
      <c r="AA4314" s="578" t="s">
        <v>14649</v>
      </c>
    </row>
    <row r="4315" spans="2:27" s="563" customFormat="1">
      <c r="B4315" s="605">
        <v>227</v>
      </c>
      <c r="C4315" s="606" t="s">
        <v>118</v>
      </c>
      <c r="D4315" s="607" t="s">
        <v>56</v>
      </c>
      <c r="E4315" s="607" t="s">
        <v>57</v>
      </c>
      <c r="F4315" s="573"/>
      <c r="G4315" s="607" t="s">
        <v>42</v>
      </c>
      <c r="H4315" s="607" t="s">
        <v>49</v>
      </c>
      <c r="I4315" s="607" t="s">
        <v>40</v>
      </c>
      <c r="J4315" s="607" t="s">
        <v>69</v>
      </c>
      <c r="K4315" s="607" t="s">
        <v>88</v>
      </c>
      <c r="L4315" s="608">
        <v>1</v>
      </c>
      <c r="M4315" s="609">
        <v>2.2413147196235307E-2</v>
      </c>
      <c r="N4315" s="610">
        <v>2.2413147196235306</v>
      </c>
      <c r="O4315" s="573"/>
      <c r="P4315" s="573"/>
      <c r="Q4315" s="574" t="s">
        <v>14622</v>
      </c>
      <c r="R4315" s="574"/>
      <c r="S4315" s="574" t="s">
        <v>14650</v>
      </c>
      <c r="T4315" s="574" t="s">
        <v>14624</v>
      </c>
      <c r="U4315" s="574" t="s">
        <v>14651</v>
      </c>
      <c r="V4315" s="574"/>
      <c r="W4315" s="575" t="s">
        <v>14626</v>
      </c>
      <c r="X4315" s="575"/>
      <c r="Y4315" s="575" t="s">
        <v>14652</v>
      </c>
      <c r="Z4315" s="579" t="s">
        <v>14653</v>
      </c>
      <c r="AA4315" s="580" t="s">
        <v>14629</v>
      </c>
    </row>
    <row r="4316" spans="2:27" s="563" customFormat="1">
      <c r="B4316" s="605">
        <v>228</v>
      </c>
      <c r="C4316" s="606" t="s">
        <v>118</v>
      </c>
      <c r="D4316" s="607" t="s">
        <v>85</v>
      </c>
      <c r="E4316" s="607" t="s">
        <v>43</v>
      </c>
      <c r="F4316" s="573"/>
      <c r="G4316" s="607" t="s">
        <v>42</v>
      </c>
      <c r="H4316" s="607" t="s">
        <v>41</v>
      </c>
      <c r="I4316" s="607" t="s">
        <v>40</v>
      </c>
      <c r="J4316" s="607" t="s">
        <v>71</v>
      </c>
      <c r="K4316" s="607" t="s">
        <v>106</v>
      </c>
      <c r="L4316" s="608">
        <v>0.5</v>
      </c>
      <c r="M4316" s="609">
        <v>0.38863286279999998</v>
      </c>
      <c r="N4316" s="610">
        <v>12.954428760000001</v>
      </c>
      <c r="O4316" s="573"/>
      <c r="P4316" s="573"/>
      <c r="Q4316" s="574" t="s">
        <v>14528</v>
      </c>
      <c r="R4316" s="574"/>
      <c r="S4316" s="574" t="s">
        <v>14529</v>
      </c>
      <c r="T4316" s="574" t="s">
        <v>14582</v>
      </c>
      <c r="U4316" s="574" t="s">
        <v>14530</v>
      </c>
      <c r="V4316" s="574"/>
      <c r="W4316" s="575" t="s">
        <v>14593</v>
      </c>
      <c r="X4316" s="575"/>
      <c r="Y4316" s="575" t="s">
        <v>14594</v>
      </c>
      <c r="Z4316" s="579" t="s">
        <v>14654</v>
      </c>
      <c r="AA4316" s="580" t="s">
        <v>14655</v>
      </c>
    </row>
    <row r="4317" spans="2:27" s="563" customFormat="1">
      <c r="B4317" s="605">
        <v>229</v>
      </c>
      <c r="C4317" s="606" t="s">
        <v>118</v>
      </c>
      <c r="D4317" s="607" t="s">
        <v>85</v>
      </c>
      <c r="E4317" s="607" t="s">
        <v>43</v>
      </c>
      <c r="F4317" s="573"/>
      <c r="G4317" s="607" t="s">
        <v>42</v>
      </c>
      <c r="H4317" s="607" t="s">
        <v>41</v>
      </c>
      <c r="I4317" s="607" t="s">
        <v>40</v>
      </c>
      <c r="J4317" s="607" t="s">
        <v>71</v>
      </c>
      <c r="K4317" s="607" t="s">
        <v>104</v>
      </c>
      <c r="L4317" s="608">
        <v>0.5</v>
      </c>
      <c r="M4317" s="609">
        <v>0.38863286279999998</v>
      </c>
      <c r="N4317" s="610">
        <v>12.954428760000001</v>
      </c>
      <c r="O4317" s="573"/>
      <c r="P4317" s="573"/>
      <c r="Q4317" s="574" t="s">
        <v>14535</v>
      </c>
      <c r="R4317" s="574"/>
      <c r="S4317" s="574" t="s">
        <v>14529</v>
      </c>
      <c r="T4317" s="574" t="s">
        <v>14582</v>
      </c>
      <c r="U4317" s="574" t="s">
        <v>14536</v>
      </c>
      <c r="V4317" s="574"/>
      <c r="W4317" s="575" t="s">
        <v>14597</v>
      </c>
      <c r="X4317" s="575"/>
      <c r="Y4317" s="576" t="s">
        <v>14594</v>
      </c>
      <c r="Z4317" s="577" t="s">
        <v>14656</v>
      </c>
      <c r="AA4317" s="580" t="s">
        <v>14657</v>
      </c>
    </row>
    <row r="4318" spans="2:27" s="563" customFormat="1">
      <c r="B4318" s="605">
        <v>230</v>
      </c>
      <c r="C4318" s="606" t="s">
        <v>118</v>
      </c>
      <c r="D4318" s="607" t="s">
        <v>85</v>
      </c>
      <c r="E4318" s="607" t="s">
        <v>43</v>
      </c>
      <c r="F4318" s="573"/>
      <c r="G4318" s="607" t="s">
        <v>42</v>
      </c>
      <c r="H4318" s="607" t="s">
        <v>41</v>
      </c>
      <c r="I4318" s="607" t="s">
        <v>40</v>
      </c>
      <c r="J4318" s="607" t="s">
        <v>87</v>
      </c>
      <c r="K4318" s="607" t="s">
        <v>106</v>
      </c>
      <c r="L4318" s="608">
        <v>0.5</v>
      </c>
      <c r="M4318" s="609">
        <v>0.59789671199999983</v>
      </c>
      <c r="N4318" s="610">
        <v>19.929890399999994</v>
      </c>
      <c r="O4318" s="573"/>
      <c r="P4318" s="573"/>
      <c r="Q4318" s="574" t="s">
        <v>14528</v>
      </c>
      <c r="R4318" s="574"/>
      <c r="S4318" s="574" t="s">
        <v>14540</v>
      </c>
      <c r="T4318" s="574" t="s">
        <v>14582</v>
      </c>
      <c r="U4318" s="574" t="s">
        <v>14541</v>
      </c>
      <c r="V4318" s="574"/>
      <c r="W4318" s="575" t="s">
        <v>14593</v>
      </c>
      <c r="X4318" s="575"/>
      <c r="Y4318" s="576" t="s">
        <v>14600</v>
      </c>
      <c r="Z4318" s="577" t="s">
        <v>14658</v>
      </c>
      <c r="AA4318" s="580" t="s">
        <v>14655</v>
      </c>
    </row>
    <row r="4319" spans="2:27" s="563" customFormat="1">
      <c r="B4319" s="605">
        <v>231</v>
      </c>
      <c r="C4319" s="606" t="s">
        <v>118</v>
      </c>
      <c r="D4319" s="607" t="s">
        <v>85</v>
      </c>
      <c r="E4319" s="607" t="s">
        <v>43</v>
      </c>
      <c r="F4319" s="573"/>
      <c r="G4319" s="607" t="s">
        <v>42</v>
      </c>
      <c r="H4319" s="607" t="s">
        <v>41</v>
      </c>
      <c r="I4319" s="607" t="s">
        <v>40</v>
      </c>
      <c r="J4319" s="607" t="s">
        <v>87</v>
      </c>
      <c r="K4319" s="607" t="s">
        <v>104</v>
      </c>
      <c r="L4319" s="608">
        <v>0.5</v>
      </c>
      <c r="M4319" s="609">
        <v>0.59789671199999983</v>
      </c>
      <c r="N4319" s="610">
        <v>19.929890399999994</v>
      </c>
      <c r="O4319" s="573"/>
      <c r="P4319" s="573"/>
      <c r="Q4319" s="574" t="s">
        <v>14535</v>
      </c>
      <c r="R4319" s="574"/>
      <c r="S4319" s="574" t="s">
        <v>14540</v>
      </c>
      <c r="T4319" s="574" t="s">
        <v>14582</v>
      </c>
      <c r="U4319" s="574" t="s">
        <v>14544</v>
      </c>
      <c r="V4319" s="574"/>
      <c r="W4319" s="575" t="s">
        <v>14597</v>
      </c>
      <c r="X4319" s="575"/>
      <c r="Y4319" s="575" t="s">
        <v>14600</v>
      </c>
      <c r="Z4319" s="579" t="s">
        <v>14659</v>
      </c>
      <c r="AA4319" s="580" t="s">
        <v>14657</v>
      </c>
    </row>
    <row r="4320" spans="2:27" s="563" customFormat="1">
      <c r="B4320" s="605">
        <v>232</v>
      </c>
      <c r="C4320" s="606" t="s">
        <v>118</v>
      </c>
      <c r="D4320" s="607" t="s">
        <v>85</v>
      </c>
      <c r="E4320" s="607" t="s">
        <v>43</v>
      </c>
      <c r="F4320" s="573"/>
      <c r="G4320" s="607" t="s">
        <v>42</v>
      </c>
      <c r="H4320" s="607" t="s">
        <v>41</v>
      </c>
      <c r="I4320" s="607" t="s">
        <v>40</v>
      </c>
      <c r="J4320" s="607" t="s">
        <v>83</v>
      </c>
      <c r="K4320" s="607" t="s">
        <v>111</v>
      </c>
      <c r="L4320" s="608">
        <v>1</v>
      </c>
      <c r="M4320" s="609">
        <v>0.199298904</v>
      </c>
      <c r="N4320" s="610">
        <v>1.9929890400000001</v>
      </c>
      <c r="O4320" s="573"/>
      <c r="P4320" s="573"/>
      <c r="Q4320" s="574" t="s">
        <v>14509</v>
      </c>
      <c r="R4320" s="574"/>
      <c r="S4320" s="574" t="s">
        <v>14547</v>
      </c>
      <c r="T4320" s="574" t="s">
        <v>14582</v>
      </c>
      <c r="U4320" s="574" t="s">
        <v>14660</v>
      </c>
      <c r="V4320" s="574"/>
      <c r="W4320" s="575" t="s">
        <v>14583</v>
      </c>
      <c r="X4320" s="575"/>
      <c r="Y4320" s="576" t="s">
        <v>14604</v>
      </c>
      <c r="Z4320" s="577" t="s">
        <v>14661</v>
      </c>
      <c r="AA4320" s="580" t="s">
        <v>14662</v>
      </c>
    </row>
    <row r="4321" spans="2:27" s="563" customFormat="1">
      <c r="B4321" s="605">
        <v>233</v>
      </c>
      <c r="C4321" s="606" t="s">
        <v>118</v>
      </c>
      <c r="D4321" s="607" t="s">
        <v>85</v>
      </c>
      <c r="E4321" s="607" t="s">
        <v>43</v>
      </c>
      <c r="F4321" s="573"/>
      <c r="G4321" s="607" t="s">
        <v>42</v>
      </c>
      <c r="H4321" s="607" t="s">
        <v>41</v>
      </c>
      <c r="I4321" s="607" t="s">
        <v>40</v>
      </c>
      <c r="J4321" s="607" t="s">
        <v>77</v>
      </c>
      <c r="K4321" s="607" t="s">
        <v>111</v>
      </c>
      <c r="L4321" s="608">
        <v>1</v>
      </c>
      <c r="M4321" s="609">
        <v>0.59789671200000005</v>
      </c>
      <c r="N4321" s="610">
        <v>11.95793424</v>
      </c>
      <c r="O4321" s="573"/>
      <c r="P4321" s="573"/>
      <c r="Q4321" s="574" t="s">
        <v>14509</v>
      </c>
      <c r="R4321" s="574"/>
      <c r="S4321" s="574" t="s">
        <v>14554</v>
      </c>
      <c r="T4321" s="574" t="s">
        <v>14582</v>
      </c>
      <c r="U4321" s="574" t="s">
        <v>14560</v>
      </c>
      <c r="V4321" s="574"/>
      <c r="W4321" s="575" t="s">
        <v>14583</v>
      </c>
      <c r="X4321" s="575"/>
      <c r="Y4321" s="575" t="s">
        <v>14608</v>
      </c>
      <c r="Z4321" s="579" t="s">
        <v>14663</v>
      </c>
      <c r="AA4321" s="580" t="s">
        <v>14662</v>
      </c>
    </row>
    <row r="4322" spans="2:27" s="563" customFormat="1">
      <c r="B4322" s="605">
        <v>234</v>
      </c>
      <c r="C4322" s="606" t="s">
        <v>118</v>
      </c>
      <c r="D4322" s="607" t="s">
        <v>85</v>
      </c>
      <c r="E4322" s="607" t="s">
        <v>43</v>
      </c>
      <c r="F4322" s="573"/>
      <c r="G4322" s="607" t="s">
        <v>42</v>
      </c>
      <c r="H4322" s="607" t="s">
        <v>41</v>
      </c>
      <c r="I4322" s="607" t="s">
        <v>40</v>
      </c>
      <c r="J4322" s="607" t="s">
        <v>76</v>
      </c>
      <c r="K4322" s="607" t="s">
        <v>106</v>
      </c>
      <c r="L4322" s="608">
        <v>0.7</v>
      </c>
      <c r="M4322" s="609">
        <v>0.20926384920000002</v>
      </c>
      <c r="N4322" s="610">
        <v>8.3705539679999994</v>
      </c>
      <c r="O4322" s="573"/>
      <c r="P4322" s="573"/>
      <c r="Q4322" s="574" t="s">
        <v>14528</v>
      </c>
      <c r="R4322" s="574"/>
      <c r="S4322" s="574" t="s">
        <v>14562</v>
      </c>
      <c r="T4322" s="574" t="s">
        <v>14582</v>
      </c>
      <c r="U4322" s="574" t="s">
        <v>14563</v>
      </c>
      <c r="V4322" s="574"/>
      <c r="W4322" s="575" t="s">
        <v>14593</v>
      </c>
      <c r="X4322" s="575"/>
      <c r="Y4322" s="576" t="s">
        <v>14612</v>
      </c>
      <c r="Z4322" s="577" t="s">
        <v>14664</v>
      </c>
      <c r="AA4322" s="578" t="s">
        <v>14655</v>
      </c>
    </row>
    <row r="4323" spans="2:27" s="563" customFormat="1">
      <c r="B4323" s="605">
        <v>235</v>
      </c>
      <c r="C4323" s="606" t="s">
        <v>118</v>
      </c>
      <c r="D4323" s="607" t="s">
        <v>85</v>
      </c>
      <c r="E4323" s="607" t="s">
        <v>43</v>
      </c>
      <c r="F4323" s="573"/>
      <c r="G4323" s="607" t="s">
        <v>42</v>
      </c>
      <c r="H4323" s="607" t="s">
        <v>41</v>
      </c>
      <c r="I4323" s="607" t="s">
        <v>40</v>
      </c>
      <c r="J4323" s="607" t="s">
        <v>76</v>
      </c>
      <c r="K4323" s="607" t="s">
        <v>104</v>
      </c>
      <c r="L4323" s="608">
        <v>0.2</v>
      </c>
      <c r="M4323" s="609">
        <v>5.9789671200000012E-2</v>
      </c>
      <c r="N4323" s="610">
        <v>2.3915868480000002</v>
      </c>
      <c r="O4323" s="573"/>
      <c r="P4323" s="573"/>
      <c r="Q4323" s="574" t="s">
        <v>14535</v>
      </c>
      <c r="R4323" s="574"/>
      <c r="S4323" s="574" t="s">
        <v>14562</v>
      </c>
      <c r="T4323" s="574" t="s">
        <v>14582</v>
      </c>
      <c r="U4323" s="574" t="s">
        <v>14566</v>
      </c>
      <c r="V4323" s="574"/>
      <c r="W4323" s="575" t="s">
        <v>14597</v>
      </c>
      <c r="X4323" s="575"/>
      <c r="Y4323" s="575" t="s">
        <v>14612</v>
      </c>
      <c r="Z4323" s="579" t="s">
        <v>14665</v>
      </c>
      <c r="AA4323" s="580" t="s">
        <v>14657</v>
      </c>
    </row>
    <row r="4324" spans="2:27" s="563" customFormat="1">
      <c r="B4324" s="605">
        <v>236</v>
      </c>
      <c r="C4324" s="606" t="s">
        <v>118</v>
      </c>
      <c r="D4324" s="607" t="s">
        <v>85</v>
      </c>
      <c r="E4324" s="607" t="s">
        <v>43</v>
      </c>
      <c r="F4324" s="573"/>
      <c r="G4324" s="607" t="s">
        <v>42</v>
      </c>
      <c r="H4324" s="607" t="s">
        <v>41</v>
      </c>
      <c r="I4324" s="607" t="s">
        <v>40</v>
      </c>
      <c r="J4324" s="607" t="s">
        <v>76</v>
      </c>
      <c r="K4324" s="607" t="s">
        <v>100</v>
      </c>
      <c r="L4324" s="608">
        <v>0.1</v>
      </c>
      <c r="M4324" s="609">
        <v>2.9894835600000006E-2</v>
      </c>
      <c r="N4324" s="610">
        <v>1.1957934240000001</v>
      </c>
      <c r="O4324" s="573"/>
      <c r="P4324" s="573"/>
      <c r="Q4324" s="574" t="s">
        <v>14666</v>
      </c>
      <c r="R4324" s="574"/>
      <c r="S4324" s="574" t="s">
        <v>14562</v>
      </c>
      <c r="T4324" s="574" t="s">
        <v>14582</v>
      </c>
      <c r="U4324" s="574" t="s">
        <v>14667</v>
      </c>
      <c r="V4324" s="574"/>
      <c r="W4324" s="575" t="s">
        <v>14668</v>
      </c>
      <c r="X4324" s="575"/>
      <c r="Y4324" s="575" t="s">
        <v>14612</v>
      </c>
      <c r="Z4324" s="579" t="s">
        <v>14669</v>
      </c>
      <c r="AA4324" s="578" t="s">
        <v>14670</v>
      </c>
    </row>
    <row r="4325" spans="2:27" s="563" customFormat="1">
      <c r="B4325" s="605">
        <v>237</v>
      </c>
      <c r="C4325" s="606" t="s">
        <v>118</v>
      </c>
      <c r="D4325" s="607" t="s">
        <v>85</v>
      </c>
      <c r="E4325" s="607" t="s">
        <v>43</v>
      </c>
      <c r="F4325" s="573"/>
      <c r="G4325" s="607" t="s">
        <v>42</v>
      </c>
      <c r="H4325" s="607" t="s">
        <v>41</v>
      </c>
      <c r="I4325" s="607" t="s">
        <v>40</v>
      </c>
      <c r="J4325" s="607" t="s">
        <v>74</v>
      </c>
      <c r="K4325" s="607" t="s">
        <v>106</v>
      </c>
      <c r="L4325" s="608">
        <v>0.5</v>
      </c>
      <c r="M4325" s="609">
        <v>0.38863286279999998</v>
      </c>
      <c r="N4325" s="610">
        <v>29.894835599999997</v>
      </c>
      <c r="O4325" s="573"/>
      <c r="P4325" s="573"/>
      <c r="Q4325" s="574" t="s">
        <v>14528</v>
      </c>
      <c r="R4325" s="574"/>
      <c r="S4325" s="574" t="s">
        <v>14568</v>
      </c>
      <c r="T4325" s="574" t="s">
        <v>14582</v>
      </c>
      <c r="U4325" s="574" t="s">
        <v>14569</v>
      </c>
      <c r="V4325" s="574"/>
      <c r="W4325" s="575" t="s">
        <v>14593</v>
      </c>
      <c r="X4325" s="575"/>
      <c r="Y4325" s="575" t="s">
        <v>14615</v>
      </c>
      <c r="Z4325" s="579" t="s">
        <v>14671</v>
      </c>
      <c r="AA4325" s="578" t="s">
        <v>14655</v>
      </c>
    </row>
    <row r="4326" spans="2:27" s="563" customFormat="1">
      <c r="B4326" s="605">
        <v>238</v>
      </c>
      <c r="C4326" s="606" t="s">
        <v>118</v>
      </c>
      <c r="D4326" s="607" t="s">
        <v>85</v>
      </c>
      <c r="E4326" s="607" t="s">
        <v>43</v>
      </c>
      <c r="F4326" s="573"/>
      <c r="G4326" s="607" t="s">
        <v>42</v>
      </c>
      <c r="H4326" s="607" t="s">
        <v>41</v>
      </c>
      <c r="I4326" s="607" t="s">
        <v>40</v>
      </c>
      <c r="J4326" s="607" t="s">
        <v>74</v>
      </c>
      <c r="K4326" s="607" t="s">
        <v>104</v>
      </c>
      <c r="L4326" s="608">
        <v>0.5</v>
      </c>
      <c r="M4326" s="609">
        <v>0.38863286279999998</v>
      </c>
      <c r="N4326" s="610">
        <v>29.894835599999997</v>
      </c>
      <c r="O4326" s="573"/>
      <c r="P4326" s="573"/>
      <c r="Q4326" s="574" t="s">
        <v>14535</v>
      </c>
      <c r="R4326" s="574"/>
      <c r="S4326" s="574" t="s">
        <v>14568</v>
      </c>
      <c r="T4326" s="574" t="s">
        <v>14582</v>
      </c>
      <c r="U4326" s="574" t="s">
        <v>14572</v>
      </c>
      <c r="V4326" s="574"/>
      <c r="W4326" s="575" t="s">
        <v>14597</v>
      </c>
      <c r="X4326" s="575"/>
      <c r="Y4326" s="575" t="s">
        <v>14615</v>
      </c>
      <c r="Z4326" s="579" t="s">
        <v>14672</v>
      </c>
      <c r="AA4326" s="580" t="s">
        <v>14657</v>
      </c>
    </row>
    <row r="4327" spans="2:27" s="563" customFormat="1">
      <c r="B4327" s="605">
        <v>239</v>
      </c>
      <c r="C4327" s="606" t="s">
        <v>118</v>
      </c>
      <c r="D4327" s="607" t="s">
        <v>101</v>
      </c>
      <c r="E4327" s="607" t="s">
        <v>141</v>
      </c>
      <c r="F4327" s="573"/>
      <c r="G4327" s="607" t="s">
        <v>42</v>
      </c>
      <c r="H4327" s="607" t="s">
        <v>41</v>
      </c>
      <c r="I4327" s="607" t="s">
        <v>40</v>
      </c>
      <c r="J4327" s="607" t="s">
        <v>116</v>
      </c>
      <c r="K4327" s="607" t="s">
        <v>111</v>
      </c>
      <c r="L4327" s="608">
        <v>1</v>
      </c>
      <c r="M4327" s="609">
        <v>0.22472267352855443</v>
      </c>
      <c r="N4327" s="610">
        <v>2.2472267352855444</v>
      </c>
      <c r="O4327" s="573"/>
      <c r="P4327" s="573"/>
      <c r="Q4327" s="574" t="s">
        <v>14509</v>
      </c>
      <c r="R4327" s="574"/>
      <c r="S4327" s="574" t="s">
        <v>14510</v>
      </c>
      <c r="T4327" s="574" t="s">
        <v>14673</v>
      </c>
      <c r="U4327" s="574" t="s">
        <v>14512</v>
      </c>
      <c r="V4327" s="574"/>
      <c r="W4327" s="575" t="s">
        <v>14674</v>
      </c>
      <c r="X4327" s="575"/>
      <c r="Y4327" s="575" t="s">
        <v>14675</v>
      </c>
      <c r="Z4327" s="579" t="s">
        <v>14676</v>
      </c>
      <c r="AA4327" s="580" t="s">
        <v>14677</v>
      </c>
    </row>
    <row r="4328" spans="2:27" s="563" customFormat="1">
      <c r="B4328" s="605">
        <v>240</v>
      </c>
      <c r="C4328" s="606" t="s">
        <v>118</v>
      </c>
      <c r="D4328" s="607" t="s">
        <v>101</v>
      </c>
      <c r="E4328" s="607" t="s">
        <v>141</v>
      </c>
      <c r="F4328" s="573"/>
      <c r="G4328" s="607" t="s">
        <v>42</v>
      </c>
      <c r="H4328" s="607" t="s">
        <v>41</v>
      </c>
      <c r="I4328" s="607" t="s">
        <v>40</v>
      </c>
      <c r="J4328" s="607" t="s">
        <v>109</v>
      </c>
      <c r="K4328" s="607" t="s">
        <v>111</v>
      </c>
      <c r="L4328" s="608">
        <v>1</v>
      </c>
      <c r="M4328" s="609">
        <v>0.64469619454913174</v>
      </c>
      <c r="N4328" s="610">
        <v>12.893923890982636</v>
      </c>
      <c r="O4328" s="573"/>
      <c r="P4328" s="573"/>
      <c r="Q4328" s="574" t="s">
        <v>14509</v>
      </c>
      <c r="R4328" s="574"/>
      <c r="S4328" s="574" t="s">
        <v>14522</v>
      </c>
      <c r="T4328" s="574" t="s">
        <v>14673</v>
      </c>
      <c r="U4328" s="574" t="s">
        <v>14523</v>
      </c>
      <c r="V4328" s="574"/>
      <c r="W4328" s="575" t="s">
        <v>14674</v>
      </c>
      <c r="X4328" s="575"/>
      <c r="Y4328" s="575" t="s">
        <v>14678</v>
      </c>
      <c r="Z4328" s="579" t="s">
        <v>14679</v>
      </c>
      <c r="AA4328" s="580" t="s">
        <v>14677</v>
      </c>
    </row>
    <row r="4329" spans="2:27" s="563" customFormat="1">
      <c r="B4329" s="605">
        <v>241</v>
      </c>
      <c r="C4329" s="606" t="s">
        <v>118</v>
      </c>
      <c r="D4329" s="607" t="s">
        <v>101</v>
      </c>
      <c r="E4329" s="607" t="s">
        <v>141</v>
      </c>
      <c r="F4329" s="573"/>
      <c r="G4329" s="607" t="s">
        <v>42</v>
      </c>
      <c r="H4329" s="607" t="s">
        <v>41</v>
      </c>
      <c r="I4329" s="607" t="s">
        <v>40</v>
      </c>
      <c r="J4329" s="607" t="s">
        <v>71</v>
      </c>
      <c r="K4329" s="607" t="s">
        <v>100</v>
      </c>
      <c r="L4329" s="608">
        <v>1</v>
      </c>
      <c r="M4329" s="609">
        <v>0.19893482574658916</v>
      </c>
      <c r="N4329" s="610">
        <v>13.262321716439278</v>
      </c>
      <c r="O4329" s="573"/>
      <c r="P4329" s="573"/>
      <c r="Q4329" s="574" t="s">
        <v>14666</v>
      </c>
      <c r="R4329" s="574"/>
      <c r="S4329" s="574" t="s">
        <v>14529</v>
      </c>
      <c r="T4329" s="574" t="s">
        <v>14673</v>
      </c>
      <c r="U4329" s="574" t="s">
        <v>14680</v>
      </c>
      <c r="V4329" s="574"/>
      <c r="W4329" s="575" t="s">
        <v>14681</v>
      </c>
      <c r="X4329" s="575"/>
      <c r="Y4329" s="576" t="s">
        <v>14682</v>
      </c>
      <c r="Z4329" s="577" t="s">
        <v>14683</v>
      </c>
      <c r="AA4329" s="580" t="s">
        <v>14684</v>
      </c>
    </row>
    <row r="4330" spans="2:27" s="563" customFormat="1">
      <c r="B4330" s="605">
        <v>242</v>
      </c>
      <c r="C4330" s="606" t="s">
        <v>118</v>
      </c>
      <c r="D4330" s="607" t="s">
        <v>101</v>
      </c>
      <c r="E4330" s="607" t="s">
        <v>141</v>
      </c>
      <c r="F4330" s="573"/>
      <c r="G4330" s="607" t="s">
        <v>42</v>
      </c>
      <c r="H4330" s="607" t="s">
        <v>41</v>
      </c>
      <c r="I4330" s="607" t="s">
        <v>40</v>
      </c>
      <c r="J4330" s="607" t="s">
        <v>87</v>
      </c>
      <c r="K4330" s="607" t="s">
        <v>310</v>
      </c>
      <c r="L4330" s="608">
        <v>0.5</v>
      </c>
      <c r="M4330" s="609">
        <v>0.33155804291098201</v>
      </c>
      <c r="N4330" s="610">
        <v>22.103869527398796</v>
      </c>
      <c r="O4330" s="573"/>
      <c r="P4330" s="573"/>
      <c r="Q4330" s="574" t="s">
        <v>14553</v>
      </c>
      <c r="R4330" s="574"/>
      <c r="S4330" s="574" t="s">
        <v>14540</v>
      </c>
      <c r="T4330" s="574" t="s">
        <v>14673</v>
      </c>
      <c r="U4330" s="574" t="s">
        <v>14685</v>
      </c>
      <c r="V4330" s="574"/>
      <c r="W4330" s="575" t="s">
        <v>14686</v>
      </c>
      <c r="X4330" s="575"/>
      <c r="Y4330" s="575" t="s">
        <v>14687</v>
      </c>
      <c r="Z4330" s="579" t="s">
        <v>14688</v>
      </c>
      <c r="AA4330" s="578" t="s">
        <v>14689</v>
      </c>
    </row>
    <row r="4331" spans="2:27" s="563" customFormat="1">
      <c r="B4331" s="605">
        <v>243</v>
      </c>
      <c r="C4331" s="606" t="s">
        <v>118</v>
      </c>
      <c r="D4331" s="607" t="s">
        <v>101</v>
      </c>
      <c r="E4331" s="607" t="s">
        <v>141</v>
      </c>
      <c r="F4331" s="573"/>
      <c r="G4331" s="607" t="s">
        <v>42</v>
      </c>
      <c r="H4331" s="607" t="s">
        <v>41</v>
      </c>
      <c r="I4331" s="607" t="s">
        <v>40</v>
      </c>
      <c r="J4331" s="607" t="s">
        <v>87</v>
      </c>
      <c r="K4331" s="607" t="s">
        <v>106</v>
      </c>
      <c r="L4331" s="608">
        <v>0.5</v>
      </c>
      <c r="M4331" s="609">
        <v>0.33155804291098201</v>
      </c>
      <c r="N4331" s="610">
        <v>22.103869527398796</v>
      </c>
      <c r="O4331" s="573"/>
      <c r="P4331" s="573"/>
      <c r="Q4331" s="574" t="s">
        <v>14528</v>
      </c>
      <c r="R4331" s="574"/>
      <c r="S4331" s="574" t="s">
        <v>14540</v>
      </c>
      <c r="T4331" s="574" t="s">
        <v>14673</v>
      </c>
      <c r="U4331" s="574" t="s">
        <v>14541</v>
      </c>
      <c r="V4331" s="574"/>
      <c r="W4331" s="575" t="s">
        <v>14690</v>
      </c>
      <c r="X4331" s="575"/>
      <c r="Y4331" s="575" t="s">
        <v>14687</v>
      </c>
      <c r="Z4331" s="579" t="s">
        <v>14691</v>
      </c>
      <c r="AA4331" s="580" t="s">
        <v>14692</v>
      </c>
    </row>
    <row r="4332" spans="2:27" s="563" customFormat="1">
      <c r="B4332" s="605">
        <v>244</v>
      </c>
      <c r="C4332" s="606" t="s">
        <v>118</v>
      </c>
      <c r="D4332" s="607" t="s">
        <v>101</v>
      </c>
      <c r="E4332" s="607" t="s">
        <v>141</v>
      </c>
      <c r="F4332" s="573"/>
      <c r="G4332" s="607" t="s">
        <v>42</v>
      </c>
      <c r="H4332" s="607" t="s">
        <v>41</v>
      </c>
      <c r="I4332" s="607" t="s">
        <v>40</v>
      </c>
      <c r="J4332" s="607" t="s">
        <v>83</v>
      </c>
      <c r="K4332" s="607" t="s">
        <v>81</v>
      </c>
      <c r="L4332" s="608">
        <v>1</v>
      </c>
      <c r="M4332" s="609">
        <v>0.92099456364161669</v>
      </c>
      <c r="N4332" s="610">
        <v>3.6839782545664672</v>
      </c>
      <c r="O4332" s="573"/>
      <c r="P4332" s="573"/>
      <c r="Q4332" s="574" t="s">
        <v>14546</v>
      </c>
      <c r="R4332" s="574"/>
      <c r="S4332" s="574" t="s">
        <v>14547</v>
      </c>
      <c r="T4332" s="574" t="s">
        <v>14673</v>
      </c>
      <c r="U4332" s="574" t="s">
        <v>14548</v>
      </c>
      <c r="V4332" s="574"/>
      <c r="W4332" s="575" t="s">
        <v>14693</v>
      </c>
      <c r="X4332" s="575"/>
      <c r="Y4332" s="576" t="s">
        <v>14694</v>
      </c>
      <c r="Z4332" s="577" t="s">
        <v>14695</v>
      </c>
      <c r="AA4332" s="580" t="s">
        <v>14696</v>
      </c>
    </row>
    <row r="4333" spans="2:27" s="563" customFormat="1">
      <c r="B4333" s="605">
        <v>245</v>
      </c>
      <c r="C4333" s="606" t="s">
        <v>118</v>
      </c>
      <c r="D4333" s="607" t="s">
        <v>101</v>
      </c>
      <c r="E4333" s="607" t="s">
        <v>141</v>
      </c>
      <c r="F4333" s="573"/>
      <c r="G4333" s="607" t="s">
        <v>42</v>
      </c>
      <c r="H4333" s="607" t="s">
        <v>41</v>
      </c>
      <c r="I4333" s="607" t="s">
        <v>40</v>
      </c>
      <c r="J4333" s="607" t="s">
        <v>77</v>
      </c>
      <c r="K4333" s="607" t="s">
        <v>310</v>
      </c>
      <c r="L4333" s="608">
        <v>0.5</v>
      </c>
      <c r="M4333" s="609">
        <v>0.25787847781965262</v>
      </c>
      <c r="N4333" s="610">
        <v>7.3679565091329327</v>
      </c>
      <c r="O4333" s="573"/>
      <c r="P4333" s="573"/>
      <c r="Q4333" s="574" t="s">
        <v>14553</v>
      </c>
      <c r="R4333" s="574"/>
      <c r="S4333" s="574" t="s">
        <v>14554</v>
      </c>
      <c r="T4333" s="574" t="s">
        <v>14673</v>
      </c>
      <c r="U4333" s="574" t="s">
        <v>14555</v>
      </c>
      <c r="V4333" s="574"/>
      <c r="W4333" s="575" t="s">
        <v>14686</v>
      </c>
      <c r="X4333" s="575"/>
      <c r="Y4333" s="575" t="s">
        <v>14697</v>
      </c>
      <c r="Z4333" s="579" t="s">
        <v>14698</v>
      </c>
      <c r="AA4333" s="578" t="s">
        <v>14689</v>
      </c>
    </row>
    <row r="4334" spans="2:27" s="563" customFormat="1">
      <c r="B4334" s="605">
        <v>246</v>
      </c>
      <c r="C4334" s="606" t="s">
        <v>118</v>
      </c>
      <c r="D4334" s="607" t="s">
        <v>101</v>
      </c>
      <c r="E4334" s="607" t="s">
        <v>141</v>
      </c>
      <c r="F4334" s="573"/>
      <c r="G4334" s="607" t="s">
        <v>42</v>
      </c>
      <c r="H4334" s="607" t="s">
        <v>41</v>
      </c>
      <c r="I4334" s="607" t="s">
        <v>40</v>
      </c>
      <c r="J4334" s="607" t="s">
        <v>77</v>
      </c>
      <c r="K4334" s="607" t="s">
        <v>93</v>
      </c>
      <c r="L4334" s="608">
        <v>0.5</v>
      </c>
      <c r="M4334" s="609">
        <v>0.25787847781965262</v>
      </c>
      <c r="N4334" s="610">
        <v>7.3679565091329327</v>
      </c>
      <c r="O4334" s="573"/>
      <c r="P4334" s="573"/>
      <c r="Q4334" s="574" t="s">
        <v>14699</v>
      </c>
      <c r="R4334" s="574"/>
      <c r="S4334" s="574" t="s">
        <v>14554</v>
      </c>
      <c r="T4334" s="574" t="s">
        <v>14673</v>
      </c>
      <c r="U4334" s="574" t="s">
        <v>14700</v>
      </c>
      <c r="V4334" s="574"/>
      <c r="W4334" s="575" t="s">
        <v>14701</v>
      </c>
      <c r="X4334" s="575"/>
      <c r="Y4334" s="575" t="s">
        <v>14697</v>
      </c>
      <c r="Z4334" s="579" t="s">
        <v>14702</v>
      </c>
      <c r="AA4334" s="578" t="s">
        <v>14703</v>
      </c>
    </row>
    <row r="4335" spans="2:27" s="563" customFormat="1">
      <c r="B4335" s="605">
        <v>247</v>
      </c>
      <c r="C4335" s="606" t="s">
        <v>118</v>
      </c>
      <c r="D4335" s="607" t="s">
        <v>101</v>
      </c>
      <c r="E4335" s="607" t="s">
        <v>141</v>
      </c>
      <c r="F4335" s="573"/>
      <c r="G4335" s="607" t="s">
        <v>42</v>
      </c>
      <c r="H4335" s="607" t="s">
        <v>41</v>
      </c>
      <c r="I4335" s="607" t="s">
        <v>40</v>
      </c>
      <c r="J4335" s="607" t="s">
        <v>74</v>
      </c>
      <c r="K4335" s="607" t="s">
        <v>115</v>
      </c>
      <c r="L4335" s="608">
        <v>0.25</v>
      </c>
      <c r="M4335" s="609">
        <v>0.21551272789213827</v>
      </c>
      <c r="N4335" s="610">
        <v>16.5779021455491</v>
      </c>
      <c r="O4335" s="573"/>
      <c r="P4335" s="573"/>
      <c r="Q4335" s="574" t="s">
        <v>14704</v>
      </c>
      <c r="R4335" s="574"/>
      <c r="S4335" s="574" t="s">
        <v>14568</v>
      </c>
      <c r="T4335" s="574" t="s">
        <v>14673</v>
      </c>
      <c r="U4335" s="574" t="s">
        <v>14705</v>
      </c>
      <c r="V4335" s="574"/>
      <c r="W4335" s="575" t="s">
        <v>14706</v>
      </c>
      <c r="X4335" s="575"/>
      <c r="Y4335" s="575" t="s">
        <v>14707</v>
      </c>
      <c r="Z4335" s="579" t="s">
        <v>14708</v>
      </c>
      <c r="AA4335" s="580" t="s">
        <v>14709</v>
      </c>
    </row>
    <row r="4336" spans="2:27" s="563" customFormat="1">
      <c r="B4336" s="605">
        <v>248</v>
      </c>
      <c r="C4336" s="606" t="s">
        <v>118</v>
      </c>
      <c r="D4336" s="607" t="s">
        <v>101</v>
      </c>
      <c r="E4336" s="607" t="s">
        <v>141</v>
      </c>
      <c r="F4336" s="573"/>
      <c r="G4336" s="607" t="s">
        <v>42</v>
      </c>
      <c r="H4336" s="607" t="s">
        <v>41</v>
      </c>
      <c r="I4336" s="607" t="s">
        <v>40</v>
      </c>
      <c r="J4336" s="607" t="s">
        <v>74</v>
      </c>
      <c r="K4336" s="607" t="s">
        <v>79</v>
      </c>
      <c r="L4336" s="608">
        <v>0.25</v>
      </c>
      <c r="M4336" s="609">
        <v>0.21551272789213827</v>
      </c>
      <c r="N4336" s="610">
        <v>16.5779021455491</v>
      </c>
      <c r="O4336" s="573"/>
      <c r="P4336" s="573"/>
      <c r="Q4336" s="574" t="s">
        <v>14710</v>
      </c>
      <c r="R4336" s="574"/>
      <c r="S4336" s="574" t="s">
        <v>14568</v>
      </c>
      <c r="T4336" s="574" t="s">
        <v>14673</v>
      </c>
      <c r="U4336" s="574" t="s">
        <v>14711</v>
      </c>
      <c r="V4336" s="574"/>
      <c r="W4336" s="575" t="s">
        <v>14712</v>
      </c>
      <c r="X4336" s="575"/>
      <c r="Y4336" s="575" t="s">
        <v>14707</v>
      </c>
      <c r="Z4336" s="579" t="s">
        <v>14713</v>
      </c>
      <c r="AA4336" s="580" t="s">
        <v>14714</v>
      </c>
    </row>
    <row r="4337" spans="2:27" s="563" customFormat="1">
      <c r="B4337" s="605">
        <v>249</v>
      </c>
      <c r="C4337" s="606" t="s">
        <v>118</v>
      </c>
      <c r="D4337" s="607" t="s">
        <v>101</v>
      </c>
      <c r="E4337" s="607" t="s">
        <v>141</v>
      </c>
      <c r="F4337" s="573"/>
      <c r="G4337" s="607" t="s">
        <v>42</v>
      </c>
      <c r="H4337" s="607" t="s">
        <v>41</v>
      </c>
      <c r="I4337" s="607" t="s">
        <v>40</v>
      </c>
      <c r="J4337" s="607" t="s">
        <v>74</v>
      </c>
      <c r="K4337" s="607" t="s">
        <v>104</v>
      </c>
      <c r="L4337" s="608">
        <v>0.25</v>
      </c>
      <c r="M4337" s="609">
        <v>0.21551272789213827</v>
      </c>
      <c r="N4337" s="610">
        <v>16.5779021455491</v>
      </c>
      <c r="O4337" s="573"/>
      <c r="P4337" s="573"/>
      <c r="Q4337" s="574" t="s">
        <v>14535</v>
      </c>
      <c r="R4337" s="574"/>
      <c r="S4337" s="574" t="s">
        <v>14568</v>
      </c>
      <c r="T4337" s="574" t="s">
        <v>14673</v>
      </c>
      <c r="U4337" s="574" t="s">
        <v>14572</v>
      </c>
      <c r="V4337" s="574"/>
      <c r="W4337" s="575" t="s">
        <v>14715</v>
      </c>
      <c r="X4337" s="575"/>
      <c r="Y4337" s="575" t="s">
        <v>14707</v>
      </c>
      <c r="Z4337" s="579" t="s">
        <v>14716</v>
      </c>
      <c r="AA4337" s="580" t="s">
        <v>14717</v>
      </c>
    </row>
    <row r="4338" spans="2:27" s="563" customFormat="1">
      <c r="B4338" s="605">
        <v>250</v>
      </c>
      <c r="C4338" s="606" t="s">
        <v>118</v>
      </c>
      <c r="D4338" s="607" t="s">
        <v>101</v>
      </c>
      <c r="E4338" s="607" t="s">
        <v>141</v>
      </c>
      <c r="F4338" s="573"/>
      <c r="G4338" s="607" t="s">
        <v>42</v>
      </c>
      <c r="H4338" s="607" t="s">
        <v>41</v>
      </c>
      <c r="I4338" s="607" t="s">
        <v>40</v>
      </c>
      <c r="J4338" s="607" t="s">
        <v>74</v>
      </c>
      <c r="K4338" s="607" t="s">
        <v>100</v>
      </c>
      <c r="L4338" s="608">
        <v>0.25</v>
      </c>
      <c r="M4338" s="609">
        <v>0.21551272789213827</v>
      </c>
      <c r="N4338" s="610">
        <v>16.5779021455491</v>
      </c>
      <c r="O4338" s="573"/>
      <c r="P4338" s="573"/>
      <c r="Q4338" s="574" t="s">
        <v>14666</v>
      </c>
      <c r="R4338" s="574"/>
      <c r="S4338" s="574" t="s">
        <v>14568</v>
      </c>
      <c r="T4338" s="574" t="s">
        <v>14673</v>
      </c>
      <c r="U4338" s="574" t="s">
        <v>14718</v>
      </c>
      <c r="V4338" s="574"/>
      <c r="W4338" s="575" t="s">
        <v>14681</v>
      </c>
      <c r="X4338" s="575"/>
      <c r="Y4338" s="575" t="s">
        <v>14707</v>
      </c>
      <c r="Z4338" s="579" t="s">
        <v>14719</v>
      </c>
      <c r="AA4338" s="580" t="s">
        <v>14684</v>
      </c>
    </row>
    <row r="4339" spans="2:27" s="563" customFormat="1">
      <c r="B4339" s="605">
        <v>251</v>
      </c>
      <c r="C4339" s="606" t="s">
        <v>118</v>
      </c>
      <c r="D4339" s="607" t="s">
        <v>101</v>
      </c>
      <c r="E4339" s="607" t="s">
        <v>141</v>
      </c>
      <c r="F4339" s="573"/>
      <c r="G4339" s="607" t="s">
        <v>42</v>
      </c>
      <c r="H4339" s="607" t="s">
        <v>41</v>
      </c>
      <c r="I4339" s="607" t="s">
        <v>40</v>
      </c>
      <c r="J4339" s="607" t="s">
        <v>351</v>
      </c>
      <c r="K4339" s="607" t="s">
        <v>100</v>
      </c>
      <c r="L4339" s="608">
        <v>1</v>
      </c>
      <c r="M4339" s="609">
        <v>0.33155804291098195</v>
      </c>
      <c r="N4339" s="610">
        <v>13.262321716439279</v>
      </c>
      <c r="O4339" s="573"/>
      <c r="P4339" s="573"/>
      <c r="Q4339" s="574" t="s">
        <v>14666</v>
      </c>
      <c r="R4339" s="574"/>
      <c r="S4339" s="574" t="s">
        <v>14720</v>
      </c>
      <c r="T4339" s="574" t="s">
        <v>14673</v>
      </c>
      <c r="U4339" s="574" t="s">
        <v>14721</v>
      </c>
      <c r="V4339" s="574"/>
      <c r="W4339" s="575" t="s">
        <v>14681</v>
      </c>
      <c r="X4339" s="575"/>
      <c r="Y4339" s="575" t="s">
        <v>14722</v>
      </c>
      <c r="Z4339" s="579" t="s">
        <v>14723</v>
      </c>
      <c r="AA4339" s="580" t="s">
        <v>14684</v>
      </c>
    </row>
    <row r="4340" spans="2:27" s="563" customFormat="1">
      <c r="B4340" s="605">
        <v>252</v>
      </c>
      <c r="C4340" s="606" t="s">
        <v>118</v>
      </c>
      <c r="D4340" s="607" t="s">
        <v>101</v>
      </c>
      <c r="E4340" s="607" t="s">
        <v>141</v>
      </c>
      <c r="F4340" s="573"/>
      <c r="G4340" s="607" t="s">
        <v>42</v>
      </c>
      <c r="H4340" s="607" t="s">
        <v>41</v>
      </c>
      <c r="I4340" s="607" t="s">
        <v>40</v>
      </c>
      <c r="J4340" s="607" t="s">
        <v>67</v>
      </c>
      <c r="K4340" s="607" t="s">
        <v>81</v>
      </c>
      <c r="L4340" s="608">
        <v>1</v>
      </c>
      <c r="M4340" s="609">
        <v>0.39197528628587197</v>
      </c>
      <c r="N4340" s="610">
        <v>1.289392389098263</v>
      </c>
      <c r="O4340" s="573"/>
      <c r="P4340" s="573"/>
      <c r="Q4340" s="574" t="s">
        <v>14546</v>
      </c>
      <c r="R4340" s="574"/>
      <c r="S4340" s="574" t="s">
        <v>14574</v>
      </c>
      <c r="T4340" s="574" t="s">
        <v>14673</v>
      </c>
      <c r="U4340" s="574" t="s">
        <v>14575</v>
      </c>
      <c r="V4340" s="574"/>
      <c r="W4340" s="575" t="s">
        <v>14693</v>
      </c>
      <c r="X4340" s="575"/>
      <c r="Y4340" s="576" t="s">
        <v>14724</v>
      </c>
      <c r="Z4340" s="577" t="s">
        <v>14725</v>
      </c>
      <c r="AA4340" s="580" t="s">
        <v>14696</v>
      </c>
    </row>
    <row r="4341" spans="2:27" s="563" customFormat="1">
      <c r="B4341" s="605">
        <v>253</v>
      </c>
      <c r="C4341" s="606" t="s">
        <v>118</v>
      </c>
      <c r="D4341" s="607" t="s">
        <v>101</v>
      </c>
      <c r="E4341" s="607" t="s">
        <v>141</v>
      </c>
      <c r="F4341" s="573"/>
      <c r="G4341" s="607" t="s">
        <v>42</v>
      </c>
      <c r="H4341" s="607" t="s">
        <v>41</v>
      </c>
      <c r="I4341" s="607" t="s">
        <v>40</v>
      </c>
      <c r="J4341" s="607" t="s">
        <v>66</v>
      </c>
      <c r="K4341" s="607" t="s">
        <v>310</v>
      </c>
      <c r="L4341" s="608">
        <v>0.5</v>
      </c>
      <c r="M4341" s="609">
        <v>0.22564366809219613</v>
      </c>
      <c r="N4341" s="610">
        <v>6.4469619454913181</v>
      </c>
      <c r="O4341" s="573"/>
      <c r="P4341" s="573"/>
      <c r="Q4341" s="574" t="s">
        <v>14553</v>
      </c>
      <c r="R4341" s="574"/>
      <c r="S4341" s="574" t="s">
        <v>14578</v>
      </c>
      <c r="T4341" s="574" t="s">
        <v>14673</v>
      </c>
      <c r="U4341" s="574" t="s">
        <v>14579</v>
      </c>
      <c r="V4341" s="574"/>
      <c r="W4341" s="575" t="s">
        <v>14686</v>
      </c>
      <c r="X4341" s="575"/>
      <c r="Y4341" s="575" t="s">
        <v>14726</v>
      </c>
      <c r="Z4341" s="579" t="s">
        <v>14727</v>
      </c>
      <c r="AA4341" s="580" t="s">
        <v>14689</v>
      </c>
    </row>
    <row r="4342" spans="2:27" s="563" customFormat="1">
      <c r="B4342" s="605">
        <v>254</v>
      </c>
      <c r="C4342" s="606" t="s">
        <v>118</v>
      </c>
      <c r="D4342" s="607" t="s">
        <v>101</v>
      </c>
      <c r="E4342" s="607" t="s">
        <v>141</v>
      </c>
      <c r="F4342" s="573"/>
      <c r="G4342" s="607" t="s">
        <v>42</v>
      </c>
      <c r="H4342" s="607" t="s">
        <v>41</v>
      </c>
      <c r="I4342" s="607" t="s">
        <v>40</v>
      </c>
      <c r="J4342" s="607" t="s">
        <v>66</v>
      </c>
      <c r="K4342" s="607" t="s">
        <v>115</v>
      </c>
      <c r="L4342" s="608">
        <v>0.5</v>
      </c>
      <c r="M4342" s="609">
        <v>0.22564366809219613</v>
      </c>
      <c r="N4342" s="610">
        <v>6.4469619454913181</v>
      </c>
      <c r="O4342" s="573"/>
      <c r="P4342" s="573"/>
      <c r="Q4342" s="574" t="s">
        <v>14704</v>
      </c>
      <c r="R4342" s="574"/>
      <c r="S4342" s="574" t="s">
        <v>14578</v>
      </c>
      <c r="T4342" s="574" t="s">
        <v>14673</v>
      </c>
      <c r="U4342" s="574" t="s">
        <v>14728</v>
      </c>
      <c r="V4342" s="574"/>
      <c r="W4342" s="575" t="s">
        <v>14706</v>
      </c>
      <c r="X4342" s="575"/>
      <c r="Y4342" s="575" t="s">
        <v>14726</v>
      </c>
      <c r="Z4342" s="579" t="s">
        <v>14729</v>
      </c>
      <c r="AA4342" s="580" t="s">
        <v>14709</v>
      </c>
    </row>
    <row r="4343" spans="2:27" s="563" customFormat="1">
      <c r="B4343" s="605">
        <v>255</v>
      </c>
      <c r="C4343" s="606" t="s">
        <v>118</v>
      </c>
      <c r="D4343" s="607" t="s">
        <v>16</v>
      </c>
      <c r="E4343" s="607" t="s">
        <v>141</v>
      </c>
      <c r="F4343" s="573"/>
      <c r="G4343" s="607" t="s">
        <v>42</v>
      </c>
      <c r="H4343" s="607" t="s">
        <v>41</v>
      </c>
      <c r="I4343" s="607" t="s">
        <v>40</v>
      </c>
      <c r="J4343" s="607" t="s">
        <v>116</v>
      </c>
      <c r="K4343" s="607" t="s">
        <v>90</v>
      </c>
      <c r="L4343" s="608">
        <v>1</v>
      </c>
      <c r="M4343" s="609">
        <v>0.92276740894989606</v>
      </c>
      <c r="N4343" s="610">
        <v>9.2276740894989615</v>
      </c>
      <c r="O4343" s="573"/>
      <c r="P4343" s="573"/>
      <c r="Q4343" s="574" t="s">
        <v>14517</v>
      </c>
      <c r="R4343" s="574"/>
      <c r="S4343" s="574" t="s">
        <v>14510</v>
      </c>
      <c r="T4343" s="574" t="s">
        <v>14511</v>
      </c>
      <c r="U4343" s="574" t="s">
        <v>14518</v>
      </c>
      <c r="V4343" s="574"/>
      <c r="W4343" s="575" t="s">
        <v>14519</v>
      </c>
      <c r="X4343" s="575"/>
      <c r="Y4343" s="575" t="s">
        <v>14514</v>
      </c>
      <c r="Z4343" s="579" t="s">
        <v>14730</v>
      </c>
      <c r="AA4343" s="580" t="s">
        <v>14731</v>
      </c>
    </row>
    <row r="4344" spans="2:27" s="563" customFormat="1">
      <c r="B4344" s="605">
        <v>256</v>
      </c>
      <c r="C4344" s="606" t="s">
        <v>118</v>
      </c>
      <c r="D4344" s="607" t="s">
        <v>16</v>
      </c>
      <c r="E4344" s="607" t="s">
        <v>141</v>
      </c>
      <c r="F4344" s="573"/>
      <c r="G4344" s="607" t="s">
        <v>42</v>
      </c>
      <c r="H4344" s="607" t="s">
        <v>41</v>
      </c>
      <c r="I4344" s="607" t="s">
        <v>40</v>
      </c>
      <c r="J4344" s="607" t="s">
        <v>109</v>
      </c>
      <c r="K4344" s="607" t="s">
        <v>90</v>
      </c>
      <c r="L4344" s="608">
        <v>1</v>
      </c>
      <c r="M4344" s="609">
        <v>2.6472835502660961</v>
      </c>
      <c r="N4344" s="610">
        <v>52.94567100532192</v>
      </c>
      <c r="O4344" s="573"/>
      <c r="P4344" s="573"/>
      <c r="Q4344" s="574" t="s">
        <v>14517</v>
      </c>
      <c r="R4344" s="574"/>
      <c r="S4344" s="574" t="s">
        <v>14522</v>
      </c>
      <c r="T4344" s="574" t="s">
        <v>14511</v>
      </c>
      <c r="U4344" s="574" t="s">
        <v>14526</v>
      </c>
      <c r="V4344" s="574"/>
      <c r="W4344" s="575" t="s">
        <v>14519</v>
      </c>
      <c r="X4344" s="575"/>
      <c r="Y4344" s="575" t="s">
        <v>14524</v>
      </c>
      <c r="Z4344" s="579" t="s">
        <v>14732</v>
      </c>
      <c r="AA4344" s="578" t="s">
        <v>14731</v>
      </c>
    </row>
    <row r="4345" spans="2:27" s="563" customFormat="1">
      <c r="B4345" s="605">
        <v>257</v>
      </c>
      <c r="C4345" s="606" t="s">
        <v>118</v>
      </c>
      <c r="D4345" s="607" t="s">
        <v>16</v>
      </c>
      <c r="E4345" s="607" t="s">
        <v>141</v>
      </c>
      <c r="F4345" s="573"/>
      <c r="G4345" s="607" t="s">
        <v>42</v>
      </c>
      <c r="H4345" s="607" t="s">
        <v>41</v>
      </c>
      <c r="I4345" s="607" t="s">
        <v>40</v>
      </c>
      <c r="J4345" s="607" t="s">
        <v>71</v>
      </c>
      <c r="K4345" s="607" t="s">
        <v>106</v>
      </c>
      <c r="L4345" s="608">
        <v>0.5</v>
      </c>
      <c r="M4345" s="609">
        <v>0.40843803346962615</v>
      </c>
      <c r="N4345" s="610">
        <v>27.22920223130841</v>
      </c>
      <c r="O4345" s="573"/>
      <c r="P4345" s="573"/>
      <c r="Q4345" s="574" t="s">
        <v>14528</v>
      </c>
      <c r="R4345" s="574"/>
      <c r="S4345" s="574" t="s">
        <v>14529</v>
      </c>
      <c r="T4345" s="574" t="s">
        <v>14511</v>
      </c>
      <c r="U4345" s="574" t="s">
        <v>14530</v>
      </c>
      <c r="V4345" s="574"/>
      <c r="W4345" s="575" t="s">
        <v>14531</v>
      </c>
      <c r="X4345" s="575"/>
      <c r="Y4345" s="575" t="s">
        <v>14532</v>
      </c>
      <c r="Z4345" s="579" t="s">
        <v>14733</v>
      </c>
      <c r="AA4345" s="578" t="s">
        <v>14734</v>
      </c>
    </row>
    <row r="4346" spans="2:27" s="563" customFormat="1">
      <c r="B4346" s="605">
        <v>258</v>
      </c>
      <c r="C4346" s="606" t="s">
        <v>118</v>
      </c>
      <c r="D4346" s="607" t="s">
        <v>16</v>
      </c>
      <c r="E4346" s="607" t="s">
        <v>141</v>
      </c>
      <c r="F4346" s="573"/>
      <c r="G4346" s="607" t="s">
        <v>42</v>
      </c>
      <c r="H4346" s="607" t="s">
        <v>41</v>
      </c>
      <c r="I4346" s="607" t="s">
        <v>40</v>
      </c>
      <c r="J4346" s="607" t="s">
        <v>71</v>
      </c>
      <c r="K4346" s="607" t="s">
        <v>104</v>
      </c>
      <c r="L4346" s="608">
        <v>0.5</v>
      </c>
      <c r="M4346" s="609">
        <v>0.40843803346962615</v>
      </c>
      <c r="N4346" s="610">
        <v>27.22920223130841</v>
      </c>
      <c r="O4346" s="573"/>
      <c r="P4346" s="573"/>
      <c r="Q4346" s="574" t="s">
        <v>14535</v>
      </c>
      <c r="R4346" s="574"/>
      <c r="S4346" s="574" t="s">
        <v>14529</v>
      </c>
      <c r="T4346" s="574" t="s">
        <v>14511</v>
      </c>
      <c r="U4346" s="574" t="s">
        <v>14536</v>
      </c>
      <c r="V4346" s="574"/>
      <c r="W4346" s="575" t="s">
        <v>14537</v>
      </c>
      <c r="X4346" s="575"/>
      <c r="Y4346" s="575" t="s">
        <v>14532</v>
      </c>
      <c r="Z4346" s="579" t="s">
        <v>14735</v>
      </c>
      <c r="AA4346" s="580" t="s">
        <v>14736</v>
      </c>
    </row>
    <row r="4347" spans="2:27" s="563" customFormat="1">
      <c r="B4347" s="605">
        <v>259</v>
      </c>
      <c r="C4347" s="606" t="s">
        <v>118</v>
      </c>
      <c r="D4347" s="607" t="s">
        <v>16</v>
      </c>
      <c r="E4347" s="607" t="s">
        <v>141</v>
      </c>
      <c r="F4347" s="573"/>
      <c r="G4347" s="607" t="s">
        <v>42</v>
      </c>
      <c r="H4347" s="607" t="s">
        <v>41</v>
      </c>
      <c r="I4347" s="607" t="s">
        <v>40</v>
      </c>
      <c r="J4347" s="607" t="s">
        <v>87</v>
      </c>
      <c r="K4347" s="607" t="s">
        <v>310</v>
      </c>
      <c r="L4347" s="608">
        <v>0.6</v>
      </c>
      <c r="M4347" s="609">
        <v>1.6337521338785048</v>
      </c>
      <c r="N4347" s="610">
        <v>108.91680892523365</v>
      </c>
      <c r="O4347" s="573"/>
      <c r="P4347" s="573"/>
      <c r="Q4347" s="574" t="s">
        <v>14553</v>
      </c>
      <c r="R4347" s="574"/>
      <c r="S4347" s="574" t="s">
        <v>14540</v>
      </c>
      <c r="T4347" s="574" t="s">
        <v>14511</v>
      </c>
      <c r="U4347" s="574" t="s">
        <v>14685</v>
      </c>
      <c r="V4347" s="574"/>
      <c r="W4347" s="575" t="s">
        <v>14556</v>
      </c>
      <c r="X4347" s="575"/>
      <c r="Y4347" s="575" t="s">
        <v>14542</v>
      </c>
      <c r="Z4347" s="579" t="s">
        <v>14737</v>
      </c>
      <c r="AA4347" s="580" t="s">
        <v>14738</v>
      </c>
    </row>
    <row r="4348" spans="2:27" s="563" customFormat="1">
      <c r="B4348" s="605">
        <v>260</v>
      </c>
      <c r="C4348" s="606" t="s">
        <v>118</v>
      </c>
      <c r="D4348" s="607" t="s">
        <v>16</v>
      </c>
      <c r="E4348" s="607" t="s">
        <v>141</v>
      </c>
      <c r="F4348" s="573"/>
      <c r="G4348" s="607" t="s">
        <v>42</v>
      </c>
      <c r="H4348" s="607" t="s">
        <v>41</v>
      </c>
      <c r="I4348" s="607" t="s">
        <v>40</v>
      </c>
      <c r="J4348" s="607" t="s">
        <v>87</v>
      </c>
      <c r="K4348" s="607" t="s">
        <v>104</v>
      </c>
      <c r="L4348" s="608">
        <v>0.4</v>
      </c>
      <c r="M4348" s="609">
        <v>1.0891680892523365</v>
      </c>
      <c r="N4348" s="610">
        <v>72.611205950155778</v>
      </c>
      <c r="O4348" s="573"/>
      <c r="P4348" s="573"/>
      <c r="Q4348" s="574" t="s">
        <v>14535</v>
      </c>
      <c r="R4348" s="574"/>
      <c r="S4348" s="574" t="s">
        <v>14540</v>
      </c>
      <c r="T4348" s="574" t="s">
        <v>14511</v>
      </c>
      <c r="U4348" s="574" t="s">
        <v>14544</v>
      </c>
      <c r="V4348" s="574"/>
      <c r="W4348" s="575" t="s">
        <v>14537</v>
      </c>
      <c r="X4348" s="575"/>
      <c r="Y4348" s="575" t="s">
        <v>14542</v>
      </c>
      <c r="Z4348" s="579" t="s">
        <v>14739</v>
      </c>
      <c r="AA4348" s="580" t="s">
        <v>14736</v>
      </c>
    </row>
    <row r="4349" spans="2:27" s="563" customFormat="1">
      <c r="B4349" s="605">
        <v>261</v>
      </c>
      <c r="C4349" s="606" t="s">
        <v>118</v>
      </c>
      <c r="D4349" s="607" t="s">
        <v>16</v>
      </c>
      <c r="E4349" s="607" t="s">
        <v>141</v>
      </c>
      <c r="F4349" s="573"/>
      <c r="G4349" s="607" t="s">
        <v>42</v>
      </c>
      <c r="H4349" s="607" t="s">
        <v>41</v>
      </c>
      <c r="I4349" s="607" t="s">
        <v>40</v>
      </c>
      <c r="J4349" s="607" t="s">
        <v>83</v>
      </c>
      <c r="K4349" s="607" t="s">
        <v>81</v>
      </c>
      <c r="L4349" s="608">
        <v>1</v>
      </c>
      <c r="M4349" s="609">
        <v>3.7818336432372797</v>
      </c>
      <c r="N4349" s="610">
        <v>15.127334572949119</v>
      </c>
      <c r="O4349" s="573"/>
      <c r="P4349" s="573"/>
      <c r="Q4349" s="574" t="s">
        <v>14546</v>
      </c>
      <c r="R4349" s="574"/>
      <c r="S4349" s="574" t="s">
        <v>14547</v>
      </c>
      <c r="T4349" s="574" t="s">
        <v>14511</v>
      </c>
      <c r="U4349" s="574" t="s">
        <v>14548</v>
      </c>
      <c r="V4349" s="574"/>
      <c r="W4349" s="575" t="s">
        <v>14549</v>
      </c>
      <c r="X4349" s="575"/>
      <c r="Y4349" s="575" t="s">
        <v>14550</v>
      </c>
      <c r="Z4349" s="579" t="s">
        <v>14740</v>
      </c>
      <c r="AA4349" s="580" t="s">
        <v>14741</v>
      </c>
    </row>
    <row r="4350" spans="2:27" s="563" customFormat="1">
      <c r="B4350" s="605">
        <v>262</v>
      </c>
      <c r="C4350" s="606" t="s">
        <v>118</v>
      </c>
      <c r="D4350" s="607" t="s">
        <v>16</v>
      </c>
      <c r="E4350" s="607" t="s">
        <v>141</v>
      </c>
      <c r="F4350" s="573"/>
      <c r="G4350" s="607" t="s">
        <v>42</v>
      </c>
      <c r="H4350" s="607" t="s">
        <v>41</v>
      </c>
      <c r="I4350" s="607" t="s">
        <v>40</v>
      </c>
      <c r="J4350" s="607" t="s">
        <v>77</v>
      </c>
      <c r="K4350" s="607" t="s">
        <v>310</v>
      </c>
      <c r="L4350" s="608">
        <v>0.3</v>
      </c>
      <c r="M4350" s="609">
        <v>0.6353480520638628</v>
      </c>
      <c r="N4350" s="610">
        <v>18.152801487538937</v>
      </c>
      <c r="O4350" s="573"/>
      <c r="P4350" s="573"/>
      <c r="Q4350" s="574" t="s">
        <v>14553</v>
      </c>
      <c r="R4350" s="574"/>
      <c r="S4350" s="574" t="s">
        <v>14554</v>
      </c>
      <c r="T4350" s="574" t="s">
        <v>14511</v>
      </c>
      <c r="U4350" s="574" t="s">
        <v>14555</v>
      </c>
      <c r="V4350" s="574"/>
      <c r="W4350" s="575" t="s">
        <v>14556</v>
      </c>
      <c r="X4350" s="575"/>
      <c r="Y4350" s="575" t="s">
        <v>14557</v>
      </c>
      <c r="Z4350" s="579" t="s">
        <v>14742</v>
      </c>
      <c r="AA4350" s="580" t="s">
        <v>14738</v>
      </c>
    </row>
    <row r="4351" spans="2:27" s="563" customFormat="1">
      <c r="B4351" s="605">
        <v>263</v>
      </c>
      <c r="C4351" s="606" t="s">
        <v>118</v>
      </c>
      <c r="D4351" s="607" t="s">
        <v>16</v>
      </c>
      <c r="E4351" s="607" t="s">
        <v>141</v>
      </c>
      <c r="F4351" s="573"/>
      <c r="G4351" s="607" t="s">
        <v>42</v>
      </c>
      <c r="H4351" s="607" t="s">
        <v>41</v>
      </c>
      <c r="I4351" s="607" t="s">
        <v>40</v>
      </c>
      <c r="J4351" s="607" t="s">
        <v>77</v>
      </c>
      <c r="K4351" s="607" t="s">
        <v>104</v>
      </c>
      <c r="L4351" s="608">
        <v>0.7</v>
      </c>
      <c r="M4351" s="609">
        <v>1.4824787881490136</v>
      </c>
      <c r="N4351" s="610">
        <v>42.356536804257537</v>
      </c>
      <c r="O4351" s="573"/>
      <c r="P4351" s="573"/>
      <c r="Q4351" s="574" t="s">
        <v>14535</v>
      </c>
      <c r="R4351" s="574"/>
      <c r="S4351" s="574" t="s">
        <v>14554</v>
      </c>
      <c r="T4351" s="574" t="s">
        <v>14511</v>
      </c>
      <c r="U4351" s="574" t="s">
        <v>14743</v>
      </c>
      <c r="V4351" s="574"/>
      <c r="W4351" s="575" t="s">
        <v>14537</v>
      </c>
      <c r="X4351" s="575"/>
      <c r="Y4351" s="575" t="s">
        <v>14557</v>
      </c>
      <c r="Z4351" s="579" t="s">
        <v>14744</v>
      </c>
      <c r="AA4351" s="578" t="s">
        <v>14736</v>
      </c>
    </row>
    <row r="4352" spans="2:27" s="563" customFormat="1">
      <c r="B4352" s="605">
        <v>264</v>
      </c>
      <c r="C4352" s="606" t="s">
        <v>118</v>
      </c>
      <c r="D4352" s="607" t="s">
        <v>16</v>
      </c>
      <c r="E4352" s="607" t="s">
        <v>141</v>
      </c>
      <c r="F4352" s="573"/>
      <c r="G4352" s="607" t="s">
        <v>42</v>
      </c>
      <c r="H4352" s="607" t="s">
        <v>41</v>
      </c>
      <c r="I4352" s="607" t="s">
        <v>40</v>
      </c>
      <c r="J4352" s="607" t="s">
        <v>74</v>
      </c>
      <c r="K4352" s="607" t="s">
        <v>79</v>
      </c>
      <c r="L4352" s="608">
        <v>0.3</v>
      </c>
      <c r="M4352" s="609">
        <v>1.0619388870210278</v>
      </c>
      <c r="N4352" s="610">
        <v>81.687606693925204</v>
      </c>
      <c r="O4352" s="573"/>
      <c r="P4352" s="573"/>
      <c r="Q4352" s="574" t="s">
        <v>14710</v>
      </c>
      <c r="R4352" s="574"/>
      <c r="S4352" s="574" t="s">
        <v>14568</v>
      </c>
      <c r="T4352" s="574" t="s">
        <v>14511</v>
      </c>
      <c r="U4352" s="574" t="s">
        <v>14711</v>
      </c>
      <c r="V4352" s="574"/>
      <c r="W4352" s="575" t="s">
        <v>14745</v>
      </c>
      <c r="X4352" s="575"/>
      <c r="Y4352" s="575" t="s">
        <v>14570</v>
      </c>
      <c r="Z4352" s="579" t="s">
        <v>14746</v>
      </c>
      <c r="AA4352" s="580" t="s">
        <v>14747</v>
      </c>
    </row>
    <row r="4353" spans="2:27" s="563" customFormat="1">
      <c r="B4353" s="605">
        <v>265</v>
      </c>
      <c r="C4353" s="606" t="s">
        <v>118</v>
      </c>
      <c r="D4353" s="607" t="s">
        <v>16</v>
      </c>
      <c r="E4353" s="607" t="s">
        <v>141</v>
      </c>
      <c r="F4353" s="573"/>
      <c r="G4353" s="607" t="s">
        <v>42</v>
      </c>
      <c r="H4353" s="607" t="s">
        <v>41</v>
      </c>
      <c r="I4353" s="607" t="s">
        <v>40</v>
      </c>
      <c r="J4353" s="607" t="s">
        <v>74</v>
      </c>
      <c r="K4353" s="607" t="s">
        <v>104</v>
      </c>
      <c r="L4353" s="608">
        <v>0.7</v>
      </c>
      <c r="M4353" s="609">
        <v>2.477857403049065</v>
      </c>
      <c r="N4353" s="610">
        <v>190.60441561915883</v>
      </c>
      <c r="O4353" s="573"/>
      <c r="P4353" s="573"/>
      <c r="Q4353" s="574" t="s">
        <v>14535</v>
      </c>
      <c r="R4353" s="574"/>
      <c r="S4353" s="574" t="s">
        <v>14568</v>
      </c>
      <c r="T4353" s="574" t="s">
        <v>14511</v>
      </c>
      <c r="U4353" s="574" t="s">
        <v>14572</v>
      </c>
      <c r="V4353" s="574"/>
      <c r="W4353" s="575" t="s">
        <v>14537</v>
      </c>
      <c r="X4353" s="575"/>
      <c r="Y4353" s="575" t="s">
        <v>14570</v>
      </c>
      <c r="Z4353" s="579" t="s">
        <v>14748</v>
      </c>
      <c r="AA4353" s="580" t="s">
        <v>14736</v>
      </c>
    </row>
    <row r="4354" spans="2:27" s="563" customFormat="1">
      <c r="B4354" s="605">
        <v>266</v>
      </c>
      <c r="C4354" s="606" t="s">
        <v>118</v>
      </c>
      <c r="D4354" s="607" t="s">
        <v>16</v>
      </c>
      <c r="E4354" s="607" t="s">
        <v>141</v>
      </c>
      <c r="F4354" s="573"/>
      <c r="G4354" s="607" t="s">
        <v>42</v>
      </c>
      <c r="H4354" s="607" t="s">
        <v>41</v>
      </c>
      <c r="I4354" s="607" t="s">
        <v>40</v>
      </c>
      <c r="J4354" s="607" t="s">
        <v>351</v>
      </c>
      <c r="K4354" s="607" t="s">
        <v>79</v>
      </c>
      <c r="L4354" s="608">
        <v>0.3</v>
      </c>
      <c r="M4354" s="609">
        <v>0.40843803346962609</v>
      </c>
      <c r="N4354" s="610">
        <v>16.337521338785045</v>
      </c>
      <c r="O4354" s="573"/>
      <c r="P4354" s="573"/>
      <c r="Q4354" s="574" t="s">
        <v>14710</v>
      </c>
      <c r="R4354" s="574"/>
      <c r="S4354" s="574" t="s">
        <v>14720</v>
      </c>
      <c r="T4354" s="574" t="s">
        <v>14511</v>
      </c>
      <c r="U4354" s="574" t="s">
        <v>14749</v>
      </c>
      <c r="V4354" s="574"/>
      <c r="W4354" s="575" t="s">
        <v>14745</v>
      </c>
      <c r="X4354" s="575"/>
      <c r="Y4354" s="575" t="s">
        <v>14750</v>
      </c>
      <c r="Z4354" s="579" t="s">
        <v>14751</v>
      </c>
      <c r="AA4354" s="580" t="s">
        <v>14747</v>
      </c>
    </row>
    <row r="4355" spans="2:27" s="563" customFormat="1">
      <c r="B4355" s="605">
        <v>267</v>
      </c>
      <c r="C4355" s="606" t="s">
        <v>118</v>
      </c>
      <c r="D4355" s="607" t="s">
        <v>16</v>
      </c>
      <c r="E4355" s="607" t="s">
        <v>141</v>
      </c>
      <c r="F4355" s="573"/>
      <c r="G4355" s="607" t="s">
        <v>42</v>
      </c>
      <c r="H4355" s="607" t="s">
        <v>41</v>
      </c>
      <c r="I4355" s="607" t="s">
        <v>40</v>
      </c>
      <c r="J4355" s="607" t="s">
        <v>351</v>
      </c>
      <c r="K4355" s="607" t="s">
        <v>104</v>
      </c>
      <c r="L4355" s="608">
        <v>0.7</v>
      </c>
      <c r="M4355" s="609">
        <v>0.95302207809579431</v>
      </c>
      <c r="N4355" s="610">
        <v>38.120883123831774</v>
      </c>
      <c r="O4355" s="573"/>
      <c r="P4355" s="573"/>
      <c r="Q4355" s="574" t="s">
        <v>14535</v>
      </c>
      <c r="R4355" s="574"/>
      <c r="S4355" s="574" t="s">
        <v>14720</v>
      </c>
      <c r="T4355" s="574" t="s">
        <v>14511</v>
      </c>
      <c r="U4355" s="574" t="s">
        <v>14752</v>
      </c>
      <c r="V4355" s="574"/>
      <c r="W4355" s="575" t="s">
        <v>14537</v>
      </c>
      <c r="X4355" s="575"/>
      <c r="Y4355" s="575" t="s">
        <v>14750</v>
      </c>
      <c r="Z4355" s="579" t="s">
        <v>14753</v>
      </c>
      <c r="AA4355" s="580" t="s">
        <v>14736</v>
      </c>
    </row>
    <row r="4356" spans="2:27" s="563" customFormat="1">
      <c r="B4356" s="605">
        <v>268</v>
      </c>
      <c r="C4356" s="606" t="s">
        <v>118</v>
      </c>
      <c r="D4356" s="607" t="s">
        <v>16</v>
      </c>
      <c r="E4356" s="607" t="s">
        <v>141</v>
      </c>
      <c r="F4356" s="573"/>
      <c r="G4356" s="607" t="s">
        <v>42</v>
      </c>
      <c r="H4356" s="607" t="s">
        <v>41</v>
      </c>
      <c r="I4356" s="607" t="s">
        <v>40</v>
      </c>
      <c r="J4356" s="607" t="s">
        <v>67</v>
      </c>
      <c r="K4356" s="607" t="s">
        <v>81</v>
      </c>
      <c r="L4356" s="608">
        <v>1</v>
      </c>
      <c r="M4356" s="609">
        <v>1.6095483985617862</v>
      </c>
      <c r="N4356" s="610">
        <v>5.2945671005321913</v>
      </c>
      <c r="O4356" s="573"/>
      <c r="P4356" s="573"/>
      <c r="Q4356" s="574" t="s">
        <v>14546</v>
      </c>
      <c r="R4356" s="574"/>
      <c r="S4356" s="574" t="s">
        <v>14574</v>
      </c>
      <c r="T4356" s="574" t="s">
        <v>14511</v>
      </c>
      <c r="U4356" s="574" t="s">
        <v>14575</v>
      </c>
      <c r="V4356" s="574"/>
      <c r="W4356" s="575" t="s">
        <v>14549</v>
      </c>
      <c r="X4356" s="575"/>
      <c r="Y4356" s="575" t="s">
        <v>14576</v>
      </c>
      <c r="Z4356" s="579" t="s">
        <v>14754</v>
      </c>
      <c r="AA4356" s="580" t="s">
        <v>14741</v>
      </c>
    </row>
    <row r="4357" spans="2:27" s="563" customFormat="1">
      <c r="B4357" s="605">
        <v>269</v>
      </c>
      <c r="C4357" s="606" t="s">
        <v>118</v>
      </c>
      <c r="D4357" s="607" t="s">
        <v>16</v>
      </c>
      <c r="E4357" s="607" t="s">
        <v>141</v>
      </c>
      <c r="F4357" s="573"/>
      <c r="G4357" s="607" t="s">
        <v>42</v>
      </c>
      <c r="H4357" s="607" t="s">
        <v>41</v>
      </c>
      <c r="I4357" s="607" t="s">
        <v>40</v>
      </c>
      <c r="J4357" s="607" t="s">
        <v>66</v>
      </c>
      <c r="K4357" s="607" t="s">
        <v>310</v>
      </c>
      <c r="L4357" s="608">
        <v>1</v>
      </c>
      <c r="M4357" s="609">
        <v>1.8530984851862675</v>
      </c>
      <c r="N4357" s="610">
        <v>52.945671005321927</v>
      </c>
      <c r="O4357" s="573"/>
      <c r="P4357" s="573"/>
      <c r="Q4357" s="574" t="s">
        <v>14553</v>
      </c>
      <c r="R4357" s="574"/>
      <c r="S4357" s="574" t="s">
        <v>14578</v>
      </c>
      <c r="T4357" s="574" t="s">
        <v>14511</v>
      </c>
      <c r="U4357" s="574" t="s">
        <v>14579</v>
      </c>
      <c r="V4357" s="574"/>
      <c r="W4357" s="575" t="s">
        <v>14556</v>
      </c>
      <c r="X4357" s="575"/>
      <c r="Y4357" s="575" t="s">
        <v>14580</v>
      </c>
      <c r="Z4357" s="579" t="s">
        <v>14755</v>
      </c>
      <c r="AA4357" s="580" t="s">
        <v>14738</v>
      </c>
    </row>
    <row r="4358" spans="2:27" s="563" customFormat="1">
      <c r="B4358" s="605">
        <v>270</v>
      </c>
      <c r="C4358" s="606" t="s">
        <v>118</v>
      </c>
      <c r="D4358" s="607" t="s">
        <v>85</v>
      </c>
      <c r="E4358" s="607" t="s">
        <v>141</v>
      </c>
      <c r="F4358" s="573"/>
      <c r="G4358" s="607" t="s">
        <v>42</v>
      </c>
      <c r="H4358" s="607" t="s">
        <v>41</v>
      </c>
      <c r="I4358" s="607" t="s">
        <v>40</v>
      </c>
      <c r="J4358" s="607" t="s">
        <v>116</v>
      </c>
      <c r="K4358" s="607" t="s">
        <v>111</v>
      </c>
      <c r="L4358" s="608">
        <v>0.5</v>
      </c>
      <c r="M4358" s="609">
        <v>0.64985146159406593</v>
      </c>
      <c r="N4358" s="610">
        <v>6.4985146159406586</v>
      </c>
      <c r="O4358" s="573"/>
      <c r="P4358" s="573"/>
      <c r="Q4358" s="574" t="s">
        <v>14509</v>
      </c>
      <c r="R4358" s="574"/>
      <c r="S4358" s="574" t="s">
        <v>14510</v>
      </c>
      <c r="T4358" s="574" t="s">
        <v>14582</v>
      </c>
      <c r="U4358" s="574" t="s">
        <v>14512</v>
      </c>
      <c r="V4358" s="574"/>
      <c r="W4358" s="575" t="s">
        <v>14583</v>
      </c>
      <c r="X4358" s="575"/>
      <c r="Y4358" s="575" t="s">
        <v>14584</v>
      </c>
      <c r="Z4358" s="579" t="s">
        <v>14756</v>
      </c>
      <c r="AA4358" s="580" t="s">
        <v>14757</v>
      </c>
    </row>
    <row r="4359" spans="2:27" s="563" customFormat="1">
      <c r="B4359" s="605">
        <v>271</v>
      </c>
      <c r="C4359" s="606" t="s">
        <v>118</v>
      </c>
      <c r="D4359" s="607" t="s">
        <v>85</v>
      </c>
      <c r="E4359" s="607" t="s">
        <v>141</v>
      </c>
      <c r="F4359" s="573"/>
      <c r="G4359" s="607" t="s">
        <v>42</v>
      </c>
      <c r="H4359" s="607" t="s">
        <v>41</v>
      </c>
      <c r="I4359" s="607" t="s">
        <v>40</v>
      </c>
      <c r="J4359" s="607" t="s">
        <v>116</v>
      </c>
      <c r="K4359" s="607" t="s">
        <v>90</v>
      </c>
      <c r="L4359" s="608">
        <v>0.5</v>
      </c>
      <c r="M4359" s="609">
        <v>0.64985146159406593</v>
      </c>
      <c r="N4359" s="610">
        <v>6.4985146159406586</v>
      </c>
      <c r="O4359" s="573"/>
      <c r="P4359" s="573"/>
      <c r="Q4359" s="574" t="s">
        <v>14517</v>
      </c>
      <c r="R4359" s="574"/>
      <c r="S4359" s="574" t="s">
        <v>14510</v>
      </c>
      <c r="T4359" s="574" t="s">
        <v>14582</v>
      </c>
      <c r="U4359" s="574" t="s">
        <v>14518</v>
      </c>
      <c r="V4359" s="574"/>
      <c r="W4359" s="575" t="s">
        <v>14587</v>
      </c>
      <c r="X4359" s="575"/>
      <c r="Y4359" s="576" t="s">
        <v>14584</v>
      </c>
      <c r="Z4359" s="577" t="s">
        <v>14758</v>
      </c>
      <c r="AA4359" s="580" t="s">
        <v>14759</v>
      </c>
    </row>
    <row r="4360" spans="2:27" s="563" customFormat="1">
      <c r="B4360" s="605">
        <v>272</v>
      </c>
      <c r="C4360" s="606" t="s">
        <v>118</v>
      </c>
      <c r="D4360" s="607" t="s">
        <v>85</v>
      </c>
      <c r="E4360" s="607" t="s">
        <v>141</v>
      </c>
      <c r="F4360" s="573"/>
      <c r="G4360" s="607" t="s">
        <v>42</v>
      </c>
      <c r="H4360" s="607" t="s">
        <v>41</v>
      </c>
      <c r="I4360" s="607" t="s">
        <v>40</v>
      </c>
      <c r="J4360" s="607" t="s">
        <v>109</v>
      </c>
      <c r="K4360" s="607" t="s">
        <v>111</v>
      </c>
      <c r="L4360" s="608">
        <v>0.5</v>
      </c>
      <c r="M4360" s="609">
        <v>1.8643279635895338</v>
      </c>
      <c r="N4360" s="610">
        <v>37.286559271790679</v>
      </c>
      <c r="O4360" s="573"/>
      <c r="P4360" s="573"/>
      <c r="Q4360" s="574" t="s">
        <v>14509</v>
      </c>
      <c r="R4360" s="574"/>
      <c r="S4360" s="574" t="s">
        <v>14522</v>
      </c>
      <c r="T4360" s="574" t="s">
        <v>14582</v>
      </c>
      <c r="U4360" s="574" t="s">
        <v>14523</v>
      </c>
      <c r="V4360" s="574"/>
      <c r="W4360" s="575" t="s">
        <v>14583</v>
      </c>
      <c r="X4360" s="575"/>
      <c r="Y4360" s="575" t="s">
        <v>14590</v>
      </c>
      <c r="Z4360" s="579" t="s">
        <v>14760</v>
      </c>
      <c r="AA4360" s="580" t="s">
        <v>14757</v>
      </c>
    </row>
    <row r="4361" spans="2:27" s="563" customFormat="1">
      <c r="B4361" s="605">
        <v>273</v>
      </c>
      <c r="C4361" s="606" t="s">
        <v>118</v>
      </c>
      <c r="D4361" s="607" t="s">
        <v>85</v>
      </c>
      <c r="E4361" s="607" t="s">
        <v>141</v>
      </c>
      <c r="F4361" s="573"/>
      <c r="G4361" s="607" t="s">
        <v>42</v>
      </c>
      <c r="H4361" s="607" t="s">
        <v>41</v>
      </c>
      <c r="I4361" s="607" t="s">
        <v>40</v>
      </c>
      <c r="J4361" s="607" t="s">
        <v>109</v>
      </c>
      <c r="K4361" s="607" t="s">
        <v>90</v>
      </c>
      <c r="L4361" s="608">
        <v>0.5</v>
      </c>
      <c r="M4361" s="609">
        <v>1.8643279635895338</v>
      </c>
      <c r="N4361" s="610">
        <v>37.286559271790679</v>
      </c>
      <c r="O4361" s="573"/>
      <c r="P4361" s="573"/>
      <c r="Q4361" s="574" t="s">
        <v>14517</v>
      </c>
      <c r="R4361" s="574"/>
      <c r="S4361" s="574" t="s">
        <v>14522</v>
      </c>
      <c r="T4361" s="574" t="s">
        <v>14582</v>
      </c>
      <c r="U4361" s="574" t="s">
        <v>14526</v>
      </c>
      <c r="V4361" s="574"/>
      <c r="W4361" s="575" t="s">
        <v>14587</v>
      </c>
      <c r="X4361" s="575"/>
      <c r="Y4361" s="575" t="s">
        <v>14590</v>
      </c>
      <c r="Z4361" s="579" t="s">
        <v>14761</v>
      </c>
      <c r="AA4361" s="580" t="s">
        <v>14759</v>
      </c>
    </row>
    <row r="4362" spans="2:27" s="563" customFormat="1">
      <c r="B4362" s="605">
        <v>274</v>
      </c>
      <c r="C4362" s="606" t="s">
        <v>118</v>
      </c>
      <c r="D4362" s="607" t="s">
        <v>85</v>
      </c>
      <c r="E4362" s="607" t="s">
        <v>141</v>
      </c>
      <c r="F4362" s="573"/>
      <c r="G4362" s="607" t="s">
        <v>42</v>
      </c>
      <c r="H4362" s="607" t="s">
        <v>41</v>
      </c>
      <c r="I4362" s="607" t="s">
        <v>40</v>
      </c>
      <c r="J4362" s="607" t="s">
        <v>71</v>
      </c>
      <c r="K4362" s="607" t="s">
        <v>106</v>
      </c>
      <c r="L4362" s="608">
        <v>0.33333333333333331</v>
      </c>
      <c r="M4362" s="609">
        <v>0.38351889536698969</v>
      </c>
      <c r="N4362" s="610">
        <v>25.567926357799312</v>
      </c>
      <c r="O4362" s="573"/>
      <c r="P4362" s="573"/>
      <c r="Q4362" s="574" t="s">
        <v>14528</v>
      </c>
      <c r="R4362" s="574"/>
      <c r="S4362" s="574" t="s">
        <v>14529</v>
      </c>
      <c r="T4362" s="574" t="s">
        <v>14582</v>
      </c>
      <c r="U4362" s="574" t="s">
        <v>14530</v>
      </c>
      <c r="V4362" s="574"/>
      <c r="W4362" s="575" t="s">
        <v>14593</v>
      </c>
      <c r="X4362" s="575"/>
      <c r="Y4362" s="575" t="s">
        <v>14594</v>
      </c>
      <c r="Z4362" s="579" t="s">
        <v>14762</v>
      </c>
      <c r="AA4362" s="578" t="s">
        <v>14763</v>
      </c>
    </row>
    <row r="4363" spans="2:27" s="563" customFormat="1">
      <c r="B4363" s="605">
        <v>275</v>
      </c>
      <c r="C4363" s="606" t="s">
        <v>118</v>
      </c>
      <c r="D4363" s="607" t="s">
        <v>85</v>
      </c>
      <c r="E4363" s="607" t="s">
        <v>141</v>
      </c>
      <c r="F4363" s="573"/>
      <c r="G4363" s="607" t="s">
        <v>42</v>
      </c>
      <c r="H4363" s="607" t="s">
        <v>41</v>
      </c>
      <c r="I4363" s="607" t="s">
        <v>40</v>
      </c>
      <c r="J4363" s="607" t="s">
        <v>71</v>
      </c>
      <c r="K4363" s="607" t="s">
        <v>104</v>
      </c>
      <c r="L4363" s="608">
        <v>0.33333333333333331</v>
      </c>
      <c r="M4363" s="609">
        <v>0.38351889536698969</v>
      </c>
      <c r="N4363" s="610">
        <v>25.567926357799312</v>
      </c>
      <c r="O4363" s="573"/>
      <c r="P4363" s="573"/>
      <c r="Q4363" s="574" t="s">
        <v>14535</v>
      </c>
      <c r="R4363" s="574"/>
      <c r="S4363" s="574" t="s">
        <v>14529</v>
      </c>
      <c r="T4363" s="574" t="s">
        <v>14582</v>
      </c>
      <c r="U4363" s="574" t="s">
        <v>14536</v>
      </c>
      <c r="V4363" s="574"/>
      <c r="W4363" s="575" t="s">
        <v>14597</v>
      </c>
      <c r="X4363" s="575"/>
      <c r="Y4363" s="575" t="s">
        <v>14594</v>
      </c>
      <c r="Z4363" s="579" t="s">
        <v>14764</v>
      </c>
      <c r="AA4363" s="580" t="s">
        <v>14765</v>
      </c>
    </row>
    <row r="4364" spans="2:27" s="563" customFormat="1">
      <c r="B4364" s="605">
        <v>276</v>
      </c>
      <c r="C4364" s="606" t="s">
        <v>118</v>
      </c>
      <c r="D4364" s="607" t="s">
        <v>85</v>
      </c>
      <c r="E4364" s="607" t="s">
        <v>141</v>
      </c>
      <c r="F4364" s="573"/>
      <c r="G4364" s="607" t="s">
        <v>42</v>
      </c>
      <c r="H4364" s="607" t="s">
        <v>41</v>
      </c>
      <c r="I4364" s="607" t="s">
        <v>40</v>
      </c>
      <c r="J4364" s="607" t="s">
        <v>71</v>
      </c>
      <c r="K4364" s="607" t="s">
        <v>100</v>
      </c>
      <c r="L4364" s="608">
        <v>0.33333333333333331</v>
      </c>
      <c r="M4364" s="609">
        <v>0.38351889536698969</v>
      </c>
      <c r="N4364" s="610">
        <v>25.567926357799312</v>
      </c>
      <c r="O4364" s="573"/>
      <c r="P4364" s="573"/>
      <c r="Q4364" s="574" t="s">
        <v>14666</v>
      </c>
      <c r="R4364" s="574"/>
      <c r="S4364" s="574" t="s">
        <v>14529</v>
      </c>
      <c r="T4364" s="574" t="s">
        <v>14582</v>
      </c>
      <c r="U4364" s="574" t="s">
        <v>14680</v>
      </c>
      <c r="V4364" s="574"/>
      <c r="W4364" s="575" t="s">
        <v>14668</v>
      </c>
      <c r="X4364" s="575"/>
      <c r="Y4364" s="575" t="s">
        <v>14594</v>
      </c>
      <c r="Z4364" s="579" t="s">
        <v>14766</v>
      </c>
      <c r="AA4364" s="580" t="s">
        <v>14767</v>
      </c>
    </row>
    <row r="4365" spans="2:27" s="563" customFormat="1">
      <c r="B4365" s="605">
        <v>277</v>
      </c>
      <c r="C4365" s="606" t="s">
        <v>118</v>
      </c>
      <c r="D4365" s="607" t="s">
        <v>85</v>
      </c>
      <c r="E4365" s="607" t="s">
        <v>141</v>
      </c>
      <c r="F4365" s="573"/>
      <c r="G4365" s="607" t="s">
        <v>42</v>
      </c>
      <c r="H4365" s="607" t="s">
        <v>41</v>
      </c>
      <c r="I4365" s="607" t="s">
        <v>40</v>
      </c>
      <c r="J4365" s="607" t="s">
        <v>87</v>
      </c>
      <c r="K4365" s="607" t="s">
        <v>310</v>
      </c>
      <c r="L4365" s="608">
        <v>0.33333333333333331</v>
      </c>
      <c r="M4365" s="609">
        <v>1.2783963178899658</v>
      </c>
      <c r="N4365" s="610">
        <v>85.22642119266439</v>
      </c>
      <c r="O4365" s="573"/>
      <c r="P4365" s="573"/>
      <c r="Q4365" s="574" t="s">
        <v>14553</v>
      </c>
      <c r="R4365" s="574"/>
      <c r="S4365" s="574" t="s">
        <v>14540</v>
      </c>
      <c r="T4365" s="574" t="s">
        <v>14582</v>
      </c>
      <c r="U4365" s="574" t="s">
        <v>14685</v>
      </c>
      <c r="V4365" s="574"/>
      <c r="W4365" s="575" t="s">
        <v>14607</v>
      </c>
      <c r="X4365" s="575"/>
      <c r="Y4365" s="575" t="s">
        <v>14600</v>
      </c>
      <c r="Z4365" s="579" t="s">
        <v>14768</v>
      </c>
      <c r="AA4365" s="580" t="s">
        <v>14769</v>
      </c>
    </row>
    <row r="4366" spans="2:27" s="563" customFormat="1">
      <c r="B4366" s="605">
        <v>278</v>
      </c>
      <c r="C4366" s="606" t="s">
        <v>118</v>
      </c>
      <c r="D4366" s="607" t="s">
        <v>85</v>
      </c>
      <c r="E4366" s="607" t="s">
        <v>141</v>
      </c>
      <c r="F4366" s="573"/>
      <c r="G4366" s="607" t="s">
        <v>42</v>
      </c>
      <c r="H4366" s="607" t="s">
        <v>41</v>
      </c>
      <c r="I4366" s="607" t="s">
        <v>40</v>
      </c>
      <c r="J4366" s="607" t="s">
        <v>87</v>
      </c>
      <c r="K4366" s="607" t="s">
        <v>106</v>
      </c>
      <c r="L4366" s="608">
        <v>0.33333333333333331</v>
      </c>
      <c r="M4366" s="609">
        <v>1.2783963178899658</v>
      </c>
      <c r="N4366" s="610">
        <v>85.22642119266439</v>
      </c>
      <c r="O4366" s="573"/>
      <c r="P4366" s="573"/>
      <c r="Q4366" s="574" t="s">
        <v>14528</v>
      </c>
      <c r="R4366" s="574"/>
      <c r="S4366" s="574" t="s">
        <v>14540</v>
      </c>
      <c r="T4366" s="574" t="s">
        <v>14582</v>
      </c>
      <c r="U4366" s="574" t="s">
        <v>14541</v>
      </c>
      <c r="V4366" s="574"/>
      <c r="W4366" s="575" t="s">
        <v>14593</v>
      </c>
      <c r="X4366" s="575"/>
      <c r="Y4366" s="575" t="s">
        <v>14600</v>
      </c>
      <c r="Z4366" s="579" t="s">
        <v>14770</v>
      </c>
      <c r="AA4366" s="580" t="s">
        <v>14763</v>
      </c>
    </row>
    <row r="4367" spans="2:27" s="563" customFormat="1">
      <c r="B4367" s="605">
        <v>279</v>
      </c>
      <c r="C4367" s="606" t="s">
        <v>118</v>
      </c>
      <c r="D4367" s="607" t="s">
        <v>85</v>
      </c>
      <c r="E4367" s="607" t="s">
        <v>141</v>
      </c>
      <c r="F4367" s="573"/>
      <c r="G4367" s="607" t="s">
        <v>42</v>
      </c>
      <c r="H4367" s="607" t="s">
        <v>41</v>
      </c>
      <c r="I4367" s="607" t="s">
        <v>40</v>
      </c>
      <c r="J4367" s="607" t="s">
        <v>87</v>
      </c>
      <c r="K4367" s="607" t="s">
        <v>104</v>
      </c>
      <c r="L4367" s="608">
        <v>0.33333333333333331</v>
      </c>
      <c r="M4367" s="609">
        <v>1.2783963178899658</v>
      </c>
      <c r="N4367" s="610">
        <v>85.22642119266439</v>
      </c>
      <c r="O4367" s="573"/>
      <c r="P4367" s="573"/>
      <c r="Q4367" s="574" t="s">
        <v>14535</v>
      </c>
      <c r="R4367" s="574"/>
      <c r="S4367" s="574" t="s">
        <v>14540</v>
      </c>
      <c r="T4367" s="574" t="s">
        <v>14582</v>
      </c>
      <c r="U4367" s="574" t="s">
        <v>14544</v>
      </c>
      <c r="V4367" s="574"/>
      <c r="W4367" s="575" t="s">
        <v>14597</v>
      </c>
      <c r="X4367" s="575"/>
      <c r="Y4367" s="575" t="s">
        <v>14600</v>
      </c>
      <c r="Z4367" s="579" t="s">
        <v>14771</v>
      </c>
      <c r="AA4367" s="580" t="s">
        <v>14765</v>
      </c>
    </row>
    <row r="4368" spans="2:27" s="563" customFormat="1">
      <c r="B4368" s="605">
        <v>280</v>
      </c>
      <c r="C4368" s="606" t="s">
        <v>118</v>
      </c>
      <c r="D4368" s="607" t="s">
        <v>85</v>
      </c>
      <c r="E4368" s="607" t="s">
        <v>141</v>
      </c>
      <c r="F4368" s="573"/>
      <c r="G4368" s="607" t="s">
        <v>42</v>
      </c>
      <c r="H4368" s="607" t="s">
        <v>41</v>
      </c>
      <c r="I4368" s="607" t="s">
        <v>40</v>
      </c>
      <c r="J4368" s="607" t="s">
        <v>83</v>
      </c>
      <c r="K4368" s="607" t="s">
        <v>81</v>
      </c>
      <c r="L4368" s="608">
        <v>1</v>
      </c>
      <c r="M4368" s="609">
        <v>5.3266513245415243</v>
      </c>
      <c r="N4368" s="610">
        <v>21.306605298166097</v>
      </c>
      <c r="O4368" s="573"/>
      <c r="P4368" s="573"/>
      <c r="Q4368" s="574" t="s">
        <v>14546</v>
      </c>
      <c r="R4368" s="574"/>
      <c r="S4368" s="574" t="s">
        <v>14547</v>
      </c>
      <c r="T4368" s="574" t="s">
        <v>14582</v>
      </c>
      <c r="U4368" s="574" t="s">
        <v>14548</v>
      </c>
      <c r="V4368" s="574"/>
      <c r="W4368" s="575" t="s">
        <v>14603</v>
      </c>
      <c r="X4368" s="575"/>
      <c r="Y4368" s="575" t="s">
        <v>14604</v>
      </c>
      <c r="Z4368" s="579" t="s">
        <v>14772</v>
      </c>
      <c r="AA4368" s="580" t="s">
        <v>14773</v>
      </c>
    </row>
    <row r="4369" spans="2:27" s="563" customFormat="1">
      <c r="B4369" s="605">
        <v>281</v>
      </c>
      <c r="C4369" s="606" t="s">
        <v>118</v>
      </c>
      <c r="D4369" s="607" t="s">
        <v>85</v>
      </c>
      <c r="E4369" s="607" t="s">
        <v>141</v>
      </c>
      <c r="F4369" s="573"/>
      <c r="G4369" s="607" t="s">
        <v>42</v>
      </c>
      <c r="H4369" s="607" t="s">
        <v>41</v>
      </c>
      <c r="I4369" s="607" t="s">
        <v>40</v>
      </c>
      <c r="J4369" s="607" t="s">
        <v>77</v>
      </c>
      <c r="K4369" s="607" t="s">
        <v>310</v>
      </c>
      <c r="L4369" s="608">
        <v>0.33333333333333331</v>
      </c>
      <c r="M4369" s="609">
        <v>0.99430824724775102</v>
      </c>
      <c r="N4369" s="610">
        <v>28.408807064221456</v>
      </c>
      <c r="O4369" s="573"/>
      <c r="P4369" s="573"/>
      <c r="Q4369" s="574" t="s">
        <v>14553</v>
      </c>
      <c r="R4369" s="574"/>
      <c r="S4369" s="574" t="s">
        <v>14554</v>
      </c>
      <c r="T4369" s="574" t="s">
        <v>14582</v>
      </c>
      <c r="U4369" s="574" t="s">
        <v>14555</v>
      </c>
      <c r="V4369" s="574"/>
      <c r="W4369" s="575" t="s">
        <v>14607</v>
      </c>
      <c r="X4369" s="575"/>
      <c r="Y4369" s="575" t="s">
        <v>14608</v>
      </c>
      <c r="Z4369" s="579" t="s">
        <v>14774</v>
      </c>
      <c r="AA4369" s="580" t="s">
        <v>14769</v>
      </c>
    </row>
    <row r="4370" spans="2:27" s="563" customFormat="1">
      <c r="B4370" s="605">
        <v>282</v>
      </c>
      <c r="C4370" s="606" t="s">
        <v>118</v>
      </c>
      <c r="D4370" s="607" t="s">
        <v>85</v>
      </c>
      <c r="E4370" s="607" t="s">
        <v>141</v>
      </c>
      <c r="F4370" s="573"/>
      <c r="G4370" s="607" t="s">
        <v>42</v>
      </c>
      <c r="H4370" s="607" t="s">
        <v>41</v>
      </c>
      <c r="I4370" s="607" t="s">
        <v>40</v>
      </c>
      <c r="J4370" s="607" t="s">
        <v>77</v>
      </c>
      <c r="K4370" s="607" t="s">
        <v>104</v>
      </c>
      <c r="L4370" s="608">
        <v>0.33333333333333331</v>
      </c>
      <c r="M4370" s="609">
        <v>0.99430824724775102</v>
      </c>
      <c r="N4370" s="610">
        <v>28.408807064221456</v>
      </c>
      <c r="O4370" s="573"/>
      <c r="P4370" s="573"/>
      <c r="Q4370" s="574" t="s">
        <v>14535</v>
      </c>
      <c r="R4370" s="574"/>
      <c r="S4370" s="574" t="s">
        <v>14554</v>
      </c>
      <c r="T4370" s="574" t="s">
        <v>14582</v>
      </c>
      <c r="U4370" s="574" t="s">
        <v>14743</v>
      </c>
      <c r="V4370" s="574"/>
      <c r="W4370" s="575" t="s">
        <v>14597</v>
      </c>
      <c r="X4370" s="575"/>
      <c r="Y4370" s="575" t="s">
        <v>14608</v>
      </c>
      <c r="Z4370" s="579" t="s">
        <v>14775</v>
      </c>
      <c r="AA4370" s="580" t="s">
        <v>14765</v>
      </c>
    </row>
    <row r="4371" spans="2:27" s="563" customFormat="1">
      <c r="B4371" s="605">
        <v>283</v>
      </c>
      <c r="C4371" s="606" t="s">
        <v>118</v>
      </c>
      <c r="D4371" s="607" t="s">
        <v>85</v>
      </c>
      <c r="E4371" s="607" t="s">
        <v>141</v>
      </c>
      <c r="F4371" s="573"/>
      <c r="G4371" s="607" t="s">
        <v>42</v>
      </c>
      <c r="H4371" s="607" t="s">
        <v>41</v>
      </c>
      <c r="I4371" s="607" t="s">
        <v>40</v>
      </c>
      <c r="J4371" s="607" t="s">
        <v>77</v>
      </c>
      <c r="K4371" s="607" t="s">
        <v>93</v>
      </c>
      <c r="L4371" s="608">
        <v>0.33333333333333331</v>
      </c>
      <c r="M4371" s="609">
        <v>0.99430824724775102</v>
      </c>
      <c r="N4371" s="610">
        <v>28.408807064221456</v>
      </c>
      <c r="O4371" s="573"/>
      <c r="P4371" s="573"/>
      <c r="Q4371" s="574" t="s">
        <v>14699</v>
      </c>
      <c r="R4371" s="574"/>
      <c r="S4371" s="574" t="s">
        <v>14554</v>
      </c>
      <c r="T4371" s="574" t="s">
        <v>14582</v>
      </c>
      <c r="U4371" s="574" t="s">
        <v>14700</v>
      </c>
      <c r="V4371" s="574"/>
      <c r="W4371" s="575" t="s">
        <v>14776</v>
      </c>
      <c r="X4371" s="575"/>
      <c r="Y4371" s="576" t="s">
        <v>14608</v>
      </c>
      <c r="Z4371" s="577" t="s">
        <v>14777</v>
      </c>
      <c r="AA4371" s="580" t="s">
        <v>14778</v>
      </c>
    </row>
    <row r="4372" spans="2:27" s="563" customFormat="1">
      <c r="B4372" s="605">
        <v>284</v>
      </c>
      <c r="C4372" s="606" t="s">
        <v>118</v>
      </c>
      <c r="D4372" s="607" t="s">
        <v>85</v>
      </c>
      <c r="E4372" s="607" t="s">
        <v>141</v>
      </c>
      <c r="F4372" s="573"/>
      <c r="G4372" s="607" t="s">
        <v>42</v>
      </c>
      <c r="H4372" s="607" t="s">
        <v>41</v>
      </c>
      <c r="I4372" s="607" t="s">
        <v>40</v>
      </c>
      <c r="J4372" s="607" t="s">
        <v>74</v>
      </c>
      <c r="K4372" s="607" t="s">
        <v>115</v>
      </c>
      <c r="L4372" s="608">
        <v>0.25</v>
      </c>
      <c r="M4372" s="609">
        <v>1.2464364099427163</v>
      </c>
      <c r="N4372" s="610">
        <v>95.87972384174742</v>
      </c>
      <c r="O4372" s="573"/>
      <c r="P4372" s="573"/>
      <c r="Q4372" s="574" t="s">
        <v>14704</v>
      </c>
      <c r="R4372" s="574"/>
      <c r="S4372" s="574" t="s">
        <v>14568</v>
      </c>
      <c r="T4372" s="574" t="s">
        <v>14582</v>
      </c>
      <c r="U4372" s="574" t="s">
        <v>14705</v>
      </c>
      <c r="V4372" s="574"/>
      <c r="W4372" s="575" t="s">
        <v>14779</v>
      </c>
      <c r="X4372" s="575"/>
      <c r="Y4372" s="575" t="s">
        <v>14615</v>
      </c>
      <c r="Z4372" s="579" t="s">
        <v>14780</v>
      </c>
      <c r="AA4372" s="580" t="s">
        <v>14781</v>
      </c>
    </row>
    <row r="4373" spans="2:27" s="563" customFormat="1">
      <c r="B4373" s="605">
        <v>285</v>
      </c>
      <c r="C4373" s="606" t="s">
        <v>118</v>
      </c>
      <c r="D4373" s="607" t="s">
        <v>85</v>
      </c>
      <c r="E4373" s="607" t="s">
        <v>141</v>
      </c>
      <c r="F4373" s="573"/>
      <c r="G4373" s="607" t="s">
        <v>42</v>
      </c>
      <c r="H4373" s="607" t="s">
        <v>41</v>
      </c>
      <c r="I4373" s="607" t="s">
        <v>40</v>
      </c>
      <c r="J4373" s="607" t="s">
        <v>74</v>
      </c>
      <c r="K4373" s="607" t="s">
        <v>79</v>
      </c>
      <c r="L4373" s="608">
        <v>0.25</v>
      </c>
      <c r="M4373" s="609">
        <v>1.2464364099427163</v>
      </c>
      <c r="N4373" s="610">
        <v>95.87972384174742</v>
      </c>
      <c r="O4373" s="573"/>
      <c r="P4373" s="573"/>
      <c r="Q4373" s="574" t="s">
        <v>14710</v>
      </c>
      <c r="R4373" s="574"/>
      <c r="S4373" s="574" t="s">
        <v>14568</v>
      </c>
      <c r="T4373" s="574" t="s">
        <v>14582</v>
      </c>
      <c r="U4373" s="574" t="s">
        <v>14711</v>
      </c>
      <c r="V4373" s="574"/>
      <c r="W4373" s="575" t="s">
        <v>14782</v>
      </c>
      <c r="X4373" s="575"/>
      <c r="Y4373" s="575" t="s">
        <v>14615</v>
      </c>
      <c r="Z4373" s="579" t="s">
        <v>14783</v>
      </c>
      <c r="AA4373" s="578" t="s">
        <v>14784</v>
      </c>
    </row>
    <row r="4374" spans="2:27" s="563" customFormat="1">
      <c r="B4374" s="605">
        <v>286</v>
      </c>
      <c r="C4374" s="606" t="s">
        <v>118</v>
      </c>
      <c r="D4374" s="607" t="s">
        <v>85</v>
      </c>
      <c r="E4374" s="607" t="s">
        <v>141</v>
      </c>
      <c r="F4374" s="573"/>
      <c r="G4374" s="607" t="s">
        <v>42</v>
      </c>
      <c r="H4374" s="607" t="s">
        <v>41</v>
      </c>
      <c r="I4374" s="607" t="s">
        <v>40</v>
      </c>
      <c r="J4374" s="607" t="s">
        <v>74</v>
      </c>
      <c r="K4374" s="607" t="s">
        <v>104</v>
      </c>
      <c r="L4374" s="608">
        <v>0.25</v>
      </c>
      <c r="M4374" s="609">
        <v>1.2464364099427163</v>
      </c>
      <c r="N4374" s="610">
        <v>95.87972384174742</v>
      </c>
      <c r="O4374" s="573"/>
      <c r="P4374" s="573"/>
      <c r="Q4374" s="574" t="s">
        <v>14535</v>
      </c>
      <c r="R4374" s="574"/>
      <c r="S4374" s="574" t="s">
        <v>14568</v>
      </c>
      <c r="T4374" s="574" t="s">
        <v>14582</v>
      </c>
      <c r="U4374" s="574" t="s">
        <v>14572</v>
      </c>
      <c r="V4374" s="574"/>
      <c r="W4374" s="575" t="s">
        <v>14597</v>
      </c>
      <c r="X4374" s="575"/>
      <c r="Y4374" s="575" t="s">
        <v>14615</v>
      </c>
      <c r="Z4374" s="579" t="s">
        <v>14785</v>
      </c>
      <c r="AA4374" s="578" t="s">
        <v>14765</v>
      </c>
    </row>
    <row r="4375" spans="2:27" s="563" customFormat="1">
      <c r="B4375" s="605">
        <v>287</v>
      </c>
      <c r="C4375" s="606" t="s">
        <v>118</v>
      </c>
      <c r="D4375" s="607" t="s">
        <v>85</v>
      </c>
      <c r="E4375" s="607" t="s">
        <v>141</v>
      </c>
      <c r="F4375" s="573"/>
      <c r="G4375" s="607" t="s">
        <v>42</v>
      </c>
      <c r="H4375" s="607" t="s">
        <v>41</v>
      </c>
      <c r="I4375" s="607" t="s">
        <v>40</v>
      </c>
      <c r="J4375" s="607" t="s">
        <v>74</v>
      </c>
      <c r="K4375" s="607" t="s">
        <v>100</v>
      </c>
      <c r="L4375" s="608">
        <v>0.25</v>
      </c>
      <c r="M4375" s="609">
        <v>1.2464364099427163</v>
      </c>
      <c r="N4375" s="610">
        <v>95.87972384174742</v>
      </c>
      <c r="O4375" s="573"/>
      <c r="P4375" s="573"/>
      <c r="Q4375" s="574" t="s">
        <v>14666</v>
      </c>
      <c r="R4375" s="574"/>
      <c r="S4375" s="574" t="s">
        <v>14568</v>
      </c>
      <c r="T4375" s="574" t="s">
        <v>14582</v>
      </c>
      <c r="U4375" s="574" t="s">
        <v>14718</v>
      </c>
      <c r="V4375" s="574"/>
      <c r="W4375" s="575" t="s">
        <v>14668</v>
      </c>
      <c r="X4375" s="575"/>
      <c r="Y4375" s="575" t="s">
        <v>14615</v>
      </c>
      <c r="Z4375" s="579" t="s">
        <v>14786</v>
      </c>
      <c r="AA4375" s="580" t="s">
        <v>14767</v>
      </c>
    </row>
    <row r="4376" spans="2:27" s="563" customFormat="1">
      <c r="B4376" s="605">
        <v>288</v>
      </c>
      <c r="C4376" s="606" t="s">
        <v>118</v>
      </c>
      <c r="D4376" s="607" t="s">
        <v>85</v>
      </c>
      <c r="E4376" s="607" t="s">
        <v>141</v>
      </c>
      <c r="F4376" s="573"/>
      <c r="G4376" s="607" t="s">
        <v>42</v>
      </c>
      <c r="H4376" s="607" t="s">
        <v>41</v>
      </c>
      <c r="I4376" s="607" t="s">
        <v>40</v>
      </c>
      <c r="J4376" s="607" t="s">
        <v>351</v>
      </c>
      <c r="K4376" s="607" t="s">
        <v>115</v>
      </c>
      <c r="L4376" s="608">
        <v>0.25</v>
      </c>
      <c r="M4376" s="609">
        <v>0.47939861920873711</v>
      </c>
      <c r="N4376" s="610">
        <v>19.175944768349485</v>
      </c>
      <c r="O4376" s="573"/>
      <c r="P4376" s="573"/>
      <c r="Q4376" s="574" t="s">
        <v>14704</v>
      </c>
      <c r="R4376" s="574"/>
      <c r="S4376" s="574" t="s">
        <v>14720</v>
      </c>
      <c r="T4376" s="574" t="s">
        <v>14582</v>
      </c>
      <c r="U4376" s="574" t="s">
        <v>14787</v>
      </c>
      <c r="V4376" s="574"/>
      <c r="W4376" s="575" t="s">
        <v>14779</v>
      </c>
      <c r="X4376" s="575"/>
      <c r="Y4376" s="575" t="s">
        <v>14788</v>
      </c>
      <c r="Z4376" s="579" t="s">
        <v>14789</v>
      </c>
      <c r="AA4376" s="580" t="s">
        <v>14781</v>
      </c>
    </row>
    <row r="4377" spans="2:27" s="563" customFormat="1">
      <c r="B4377" s="605">
        <v>289</v>
      </c>
      <c r="C4377" s="606" t="s">
        <v>118</v>
      </c>
      <c r="D4377" s="607" t="s">
        <v>85</v>
      </c>
      <c r="E4377" s="607" t="s">
        <v>141</v>
      </c>
      <c r="F4377" s="573"/>
      <c r="G4377" s="607" t="s">
        <v>42</v>
      </c>
      <c r="H4377" s="607" t="s">
        <v>41</v>
      </c>
      <c r="I4377" s="607" t="s">
        <v>40</v>
      </c>
      <c r="J4377" s="607" t="s">
        <v>351</v>
      </c>
      <c r="K4377" s="607" t="s">
        <v>79</v>
      </c>
      <c r="L4377" s="608">
        <v>0.25</v>
      </c>
      <c r="M4377" s="609">
        <v>0.47939861920873711</v>
      </c>
      <c r="N4377" s="610">
        <v>19.175944768349485</v>
      </c>
      <c r="O4377" s="573"/>
      <c r="P4377" s="573"/>
      <c r="Q4377" s="574" t="s">
        <v>14710</v>
      </c>
      <c r="R4377" s="574"/>
      <c r="S4377" s="574" t="s">
        <v>14720</v>
      </c>
      <c r="T4377" s="574" t="s">
        <v>14582</v>
      </c>
      <c r="U4377" s="574" t="s">
        <v>14749</v>
      </c>
      <c r="V4377" s="574"/>
      <c r="W4377" s="575" t="s">
        <v>14782</v>
      </c>
      <c r="X4377" s="575"/>
      <c r="Y4377" s="575" t="s">
        <v>14788</v>
      </c>
      <c r="Z4377" s="579" t="s">
        <v>14790</v>
      </c>
      <c r="AA4377" s="580" t="s">
        <v>14784</v>
      </c>
    </row>
    <row r="4378" spans="2:27" s="563" customFormat="1">
      <c r="B4378" s="605">
        <v>290</v>
      </c>
      <c r="C4378" s="606" t="s">
        <v>118</v>
      </c>
      <c r="D4378" s="607" t="s">
        <v>85</v>
      </c>
      <c r="E4378" s="607" t="s">
        <v>141</v>
      </c>
      <c r="F4378" s="573"/>
      <c r="G4378" s="607" t="s">
        <v>42</v>
      </c>
      <c r="H4378" s="607" t="s">
        <v>41</v>
      </c>
      <c r="I4378" s="607" t="s">
        <v>40</v>
      </c>
      <c r="J4378" s="607" t="s">
        <v>351</v>
      </c>
      <c r="K4378" s="607" t="s">
        <v>104</v>
      </c>
      <c r="L4378" s="608">
        <v>0.25</v>
      </c>
      <c r="M4378" s="609">
        <v>0.47939861920873711</v>
      </c>
      <c r="N4378" s="610">
        <v>19.175944768349485</v>
      </c>
      <c r="O4378" s="573"/>
      <c r="P4378" s="573"/>
      <c r="Q4378" s="574" t="s">
        <v>14535</v>
      </c>
      <c r="R4378" s="574"/>
      <c r="S4378" s="574" t="s">
        <v>14720</v>
      </c>
      <c r="T4378" s="574" t="s">
        <v>14582</v>
      </c>
      <c r="U4378" s="574" t="s">
        <v>14752</v>
      </c>
      <c r="V4378" s="574"/>
      <c r="W4378" s="575" t="s">
        <v>14597</v>
      </c>
      <c r="X4378" s="575"/>
      <c r="Y4378" s="575" t="s">
        <v>14788</v>
      </c>
      <c r="Z4378" s="579" t="s">
        <v>14791</v>
      </c>
      <c r="AA4378" s="580" t="s">
        <v>14765</v>
      </c>
    </row>
    <row r="4379" spans="2:27" s="563" customFormat="1">
      <c r="B4379" s="605">
        <v>291</v>
      </c>
      <c r="C4379" s="606" t="s">
        <v>118</v>
      </c>
      <c r="D4379" s="607" t="s">
        <v>85</v>
      </c>
      <c r="E4379" s="607" t="s">
        <v>141</v>
      </c>
      <c r="F4379" s="573"/>
      <c r="G4379" s="607" t="s">
        <v>42</v>
      </c>
      <c r="H4379" s="607" t="s">
        <v>41</v>
      </c>
      <c r="I4379" s="607" t="s">
        <v>40</v>
      </c>
      <c r="J4379" s="607" t="s">
        <v>351</v>
      </c>
      <c r="K4379" s="607" t="s">
        <v>100</v>
      </c>
      <c r="L4379" s="608">
        <v>0.25</v>
      </c>
      <c r="M4379" s="609">
        <v>0.47939861920873711</v>
      </c>
      <c r="N4379" s="610">
        <v>19.175944768349485</v>
      </c>
      <c r="O4379" s="573"/>
      <c r="P4379" s="573"/>
      <c r="Q4379" s="574" t="s">
        <v>14666</v>
      </c>
      <c r="R4379" s="574"/>
      <c r="S4379" s="574" t="s">
        <v>14720</v>
      </c>
      <c r="T4379" s="574" t="s">
        <v>14582</v>
      </c>
      <c r="U4379" s="574" t="s">
        <v>14721</v>
      </c>
      <c r="V4379" s="574"/>
      <c r="W4379" s="575" t="s">
        <v>14668</v>
      </c>
      <c r="X4379" s="575"/>
      <c r="Y4379" s="575" t="s">
        <v>14788</v>
      </c>
      <c r="Z4379" s="579" t="s">
        <v>14792</v>
      </c>
      <c r="AA4379" s="580" t="s">
        <v>14767</v>
      </c>
    </row>
    <row r="4380" spans="2:27" s="563" customFormat="1">
      <c r="B4380" s="605">
        <v>292</v>
      </c>
      <c r="C4380" s="606" t="s">
        <v>118</v>
      </c>
      <c r="D4380" s="607" t="s">
        <v>85</v>
      </c>
      <c r="E4380" s="607" t="s">
        <v>141</v>
      </c>
      <c r="F4380" s="573"/>
      <c r="G4380" s="607" t="s">
        <v>42</v>
      </c>
      <c r="H4380" s="607" t="s">
        <v>41</v>
      </c>
      <c r="I4380" s="607" t="s">
        <v>40</v>
      </c>
      <c r="J4380" s="607" t="s">
        <v>67</v>
      </c>
      <c r="K4380" s="607" t="s">
        <v>81</v>
      </c>
      <c r="L4380" s="608">
        <v>1</v>
      </c>
      <c r="M4380" s="609">
        <v>2.2670228037248727</v>
      </c>
      <c r="N4380" s="610">
        <v>7.4573118543581343</v>
      </c>
      <c r="O4380" s="573"/>
      <c r="P4380" s="573"/>
      <c r="Q4380" s="574" t="s">
        <v>14546</v>
      </c>
      <c r="R4380" s="574"/>
      <c r="S4380" s="574" t="s">
        <v>14574</v>
      </c>
      <c r="T4380" s="574" t="s">
        <v>14582</v>
      </c>
      <c r="U4380" s="574" t="s">
        <v>14575</v>
      </c>
      <c r="V4380" s="574"/>
      <c r="W4380" s="575" t="s">
        <v>14603</v>
      </c>
      <c r="X4380" s="575"/>
      <c r="Y4380" s="575" t="s">
        <v>14618</v>
      </c>
      <c r="Z4380" s="579" t="s">
        <v>14793</v>
      </c>
      <c r="AA4380" s="580" t="s">
        <v>14773</v>
      </c>
    </row>
    <row r="4381" spans="2:27" s="563" customFormat="1">
      <c r="B4381" s="605">
        <v>293</v>
      </c>
      <c r="C4381" s="606" t="s">
        <v>118</v>
      </c>
      <c r="D4381" s="607" t="s">
        <v>85</v>
      </c>
      <c r="E4381" s="607" t="s">
        <v>141</v>
      </c>
      <c r="F4381" s="573"/>
      <c r="G4381" s="607" t="s">
        <v>42</v>
      </c>
      <c r="H4381" s="607" t="s">
        <v>41</v>
      </c>
      <c r="I4381" s="607" t="s">
        <v>40</v>
      </c>
      <c r="J4381" s="607" t="s">
        <v>66</v>
      </c>
      <c r="K4381" s="607" t="s">
        <v>310</v>
      </c>
      <c r="L4381" s="608">
        <v>0.5</v>
      </c>
      <c r="M4381" s="609">
        <v>1.3050295745126737</v>
      </c>
      <c r="N4381" s="610">
        <v>37.286559271790672</v>
      </c>
      <c r="O4381" s="573"/>
      <c r="P4381" s="573"/>
      <c r="Q4381" s="574" t="s">
        <v>14553</v>
      </c>
      <c r="R4381" s="574"/>
      <c r="S4381" s="574" t="s">
        <v>14578</v>
      </c>
      <c r="T4381" s="574" t="s">
        <v>14582</v>
      </c>
      <c r="U4381" s="574" t="s">
        <v>14579</v>
      </c>
      <c r="V4381" s="574"/>
      <c r="W4381" s="575" t="s">
        <v>14607</v>
      </c>
      <c r="X4381" s="575"/>
      <c r="Y4381" s="575" t="s">
        <v>14620</v>
      </c>
      <c r="Z4381" s="579" t="s">
        <v>14794</v>
      </c>
      <c r="AA4381" s="580" t="s">
        <v>14769</v>
      </c>
    </row>
    <row r="4382" spans="2:27" s="563" customFormat="1">
      <c r="B4382" s="605">
        <v>294</v>
      </c>
      <c r="C4382" s="606" t="s">
        <v>118</v>
      </c>
      <c r="D4382" s="607" t="s">
        <v>85</v>
      </c>
      <c r="E4382" s="607" t="s">
        <v>141</v>
      </c>
      <c r="F4382" s="573"/>
      <c r="G4382" s="607" t="s">
        <v>42</v>
      </c>
      <c r="H4382" s="607" t="s">
        <v>41</v>
      </c>
      <c r="I4382" s="607" t="s">
        <v>40</v>
      </c>
      <c r="J4382" s="607" t="s">
        <v>66</v>
      </c>
      <c r="K4382" s="607" t="s">
        <v>115</v>
      </c>
      <c r="L4382" s="608">
        <v>0.5</v>
      </c>
      <c r="M4382" s="609">
        <v>1.3050295745126737</v>
      </c>
      <c r="N4382" s="610">
        <v>37.286559271790672</v>
      </c>
      <c r="O4382" s="573"/>
      <c r="P4382" s="573"/>
      <c r="Q4382" s="574" t="s">
        <v>14704</v>
      </c>
      <c r="R4382" s="574"/>
      <c r="S4382" s="574" t="s">
        <v>14578</v>
      </c>
      <c r="T4382" s="574" t="s">
        <v>14582</v>
      </c>
      <c r="U4382" s="574" t="s">
        <v>14728</v>
      </c>
      <c r="V4382" s="574"/>
      <c r="W4382" s="575" t="s">
        <v>14779</v>
      </c>
      <c r="X4382" s="575"/>
      <c r="Y4382" s="575" t="s">
        <v>14620</v>
      </c>
      <c r="Z4382" s="579" t="s">
        <v>14795</v>
      </c>
      <c r="AA4382" s="580" t="s">
        <v>14781</v>
      </c>
    </row>
    <row r="4383" spans="2:27" s="563" customFormat="1">
      <c r="B4383" s="605">
        <v>295</v>
      </c>
      <c r="C4383" s="606" t="s">
        <v>118</v>
      </c>
      <c r="D4383" s="607" t="s">
        <v>80</v>
      </c>
      <c r="E4383" s="607" t="s">
        <v>327</v>
      </c>
      <c r="F4383" s="573"/>
      <c r="G4383" s="607" t="s">
        <v>42</v>
      </c>
      <c r="H4383" s="607" t="s">
        <v>41</v>
      </c>
      <c r="I4383" s="607" t="s">
        <v>54</v>
      </c>
      <c r="J4383" s="607" t="s">
        <v>350</v>
      </c>
      <c r="K4383" s="607" t="s">
        <v>90</v>
      </c>
      <c r="L4383" s="608">
        <v>1</v>
      </c>
      <c r="M4383" s="609">
        <v>3.9387444286278943</v>
      </c>
      <c r="N4383" s="610">
        <v>98.468610715697366</v>
      </c>
      <c r="O4383" s="573"/>
      <c r="P4383" s="573"/>
      <c r="Q4383" s="574" t="s">
        <v>14517</v>
      </c>
      <c r="R4383" s="574"/>
      <c r="S4383" s="574" t="s">
        <v>14796</v>
      </c>
      <c r="T4383" s="574" t="s">
        <v>14797</v>
      </c>
      <c r="U4383" s="574" t="s">
        <v>14798</v>
      </c>
      <c r="V4383" s="574"/>
      <c r="W4383" s="575" t="s">
        <v>14799</v>
      </c>
      <c r="X4383" s="575"/>
      <c r="Y4383" s="575" t="s">
        <v>14800</v>
      </c>
      <c r="Z4383" s="579" t="s">
        <v>14801</v>
      </c>
      <c r="AA4383" s="578" t="s">
        <v>14802</v>
      </c>
    </row>
    <row r="4384" spans="2:27" s="563" customFormat="1">
      <c r="B4384" s="605">
        <v>296</v>
      </c>
      <c r="C4384" s="606" t="s">
        <v>118</v>
      </c>
      <c r="D4384" s="607" t="s">
        <v>80</v>
      </c>
      <c r="E4384" s="607" t="s">
        <v>327</v>
      </c>
      <c r="F4384" s="573"/>
      <c r="G4384" s="607" t="s">
        <v>42</v>
      </c>
      <c r="H4384" s="607" t="s">
        <v>41</v>
      </c>
      <c r="I4384" s="607" t="s">
        <v>54</v>
      </c>
      <c r="J4384" s="607" t="s">
        <v>116</v>
      </c>
      <c r="K4384" s="607" t="s">
        <v>90</v>
      </c>
      <c r="L4384" s="608">
        <v>1</v>
      </c>
      <c r="M4384" s="609">
        <v>20.021950845525129</v>
      </c>
      <c r="N4384" s="610">
        <v>200.21950845525132</v>
      </c>
      <c r="O4384" s="573"/>
      <c r="P4384" s="573"/>
      <c r="Q4384" s="574" t="s">
        <v>14517</v>
      </c>
      <c r="R4384" s="574"/>
      <c r="S4384" s="574" t="s">
        <v>14510</v>
      </c>
      <c r="T4384" s="574" t="s">
        <v>14797</v>
      </c>
      <c r="U4384" s="574" t="s">
        <v>14518</v>
      </c>
      <c r="V4384" s="574"/>
      <c r="W4384" s="575" t="s">
        <v>14799</v>
      </c>
      <c r="X4384" s="575"/>
      <c r="Y4384" s="575" t="s">
        <v>14803</v>
      </c>
      <c r="Z4384" s="579" t="s">
        <v>14804</v>
      </c>
      <c r="AA4384" s="580" t="s">
        <v>14802</v>
      </c>
    </row>
    <row r="4385" spans="2:27" s="563" customFormat="1">
      <c r="B4385" s="605">
        <v>297</v>
      </c>
      <c r="C4385" s="606" t="s">
        <v>118</v>
      </c>
      <c r="D4385" s="607" t="s">
        <v>80</v>
      </c>
      <c r="E4385" s="607" t="s">
        <v>327</v>
      </c>
      <c r="F4385" s="573"/>
      <c r="G4385" s="607" t="s">
        <v>42</v>
      </c>
      <c r="H4385" s="607" t="s">
        <v>41</v>
      </c>
      <c r="I4385" s="607" t="s">
        <v>54</v>
      </c>
      <c r="J4385" s="607" t="s">
        <v>109</v>
      </c>
      <c r="K4385" s="607" t="s">
        <v>111</v>
      </c>
      <c r="L4385" s="608">
        <v>1</v>
      </c>
      <c r="M4385" s="609">
        <v>41.028587798207234</v>
      </c>
      <c r="N4385" s="610">
        <v>820.57175596414459</v>
      </c>
      <c r="O4385" s="573"/>
      <c r="P4385" s="573"/>
      <c r="Q4385" s="574" t="s">
        <v>14509</v>
      </c>
      <c r="R4385" s="574"/>
      <c r="S4385" s="574" t="s">
        <v>14522</v>
      </c>
      <c r="T4385" s="574" t="s">
        <v>14797</v>
      </c>
      <c r="U4385" s="574" t="s">
        <v>14523</v>
      </c>
      <c r="V4385" s="574"/>
      <c r="W4385" s="575" t="s">
        <v>14805</v>
      </c>
      <c r="X4385" s="575"/>
      <c r="Y4385" s="575" t="s">
        <v>14806</v>
      </c>
      <c r="Z4385" s="579" t="s">
        <v>14807</v>
      </c>
      <c r="AA4385" s="580" t="s">
        <v>14808</v>
      </c>
    </row>
    <row r="4386" spans="2:27" s="563" customFormat="1">
      <c r="B4386" s="605">
        <v>298</v>
      </c>
      <c r="C4386" s="606" t="s">
        <v>118</v>
      </c>
      <c r="D4386" s="607" t="s">
        <v>80</v>
      </c>
      <c r="E4386" s="607" t="s">
        <v>327</v>
      </c>
      <c r="F4386" s="573"/>
      <c r="G4386" s="607" t="s">
        <v>42</v>
      </c>
      <c r="H4386" s="607" t="s">
        <v>41</v>
      </c>
      <c r="I4386" s="607" t="s">
        <v>54</v>
      </c>
      <c r="J4386" s="607" t="s">
        <v>352</v>
      </c>
      <c r="K4386" s="607" t="s">
        <v>346</v>
      </c>
      <c r="L4386" s="608">
        <v>1</v>
      </c>
      <c r="M4386" s="609">
        <v>0.82355565325855951</v>
      </c>
      <c r="N4386" s="610">
        <v>41.177782662927974</v>
      </c>
      <c r="O4386" s="573"/>
      <c r="P4386" s="573"/>
      <c r="Q4386" s="574" t="s">
        <v>14809</v>
      </c>
      <c r="R4386" s="574"/>
      <c r="S4386" s="574" t="s">
        <v>14810</v>
      </c>
      <c r="T4386" s="574" t="s">
        <v>14797</v>
      </c>
      <c r="U4386" s="574" t="s">
        <v>14811</v>
      </c>
      <c r="V4386" s="574"/>
      <c r="W4386" s="575" t="s">
        <v>14812</v>
      </c>
      <c r="X4386" s="575"/>
      <c r="Y4386" s="575" t="s">
        <v>14813</v>
      </c>
      <c r="Z4386" s="579" t="s">
        <v>14814</v>
      </c>
      <c r="AA4386" s="580" t="s">
        <v>14815</v>
      </c>
    </row>
    <row r="4387" spans="2:27" s="563" customFormat="1">
      <c r="B4387" s="605">
        <v>299</v>
      </c>
      <c r="C4387" s="606" t="s">
        <v>118</v>
      </c>
      <c r="D4387" s="607" t="s">
        <v>80</v>
      </c>
      <c r="E4387" s="607" t="s">
        <v>327</v>
      </c>
      <c r="F4387" s="573"/>
      <c r="G4387" s="607" t="s">
        <v>42</v>
      </c>
      <c r="H4387" s="607" t="s">
        <v>41</v>
      </c>
      <c r="I4387" s="607" t="s">
        <v>54</v>
      </c>
      <c r="J4387" s="607" t="s">
        <v>99</v>
      </c>
      <c r="K4387" s="607" t="s">
        <v>272</v>
      </c>
      <c r="L4387" s="608">
        <v>1</v>
      </c>
      <c r="M4387" s="609">
        <v>13.725927554309328</v>
      </c>
      <c r="N4387" s="610">
        <v>686.29637771546629</v>
      </c>
      <c r="O4387" s="573"/>
      <c r="P4387" s="573"/>
      <c r="Q4387" s="574" t="s">
        <v>14816</v>
      </c>
      <c r="R4387" s="574"/>
      <c r="S4387" s="574" t="s">
        <v>14817</v>
      </c>
      <c r="T4387" s="574" t="s">
        <v>14797</v>
      </c>
      <c r="U4387" s="574" t="s">
        <v>14818</v>
      </c>
      <c r="V4387" s="574"/>
      <c r="W4387" s="575" t="s">
        <v>14819</v>
      </c>
      <c r="X4387" s="575"/>
      <c r="Y4387" s="575" t="s">
        <v>14820</v>
      </c>
      <c r="Z4387" s="579" t="s">
        <v>14821</v>
      </c>
      <c r="AA4387" s="580" t="s">
        <v>14822</v>
      </c>
    </row>
    <row r="4388" spans="2:27" s="563" customFormat="1">
      <c r="B4388" s="605">
        <v>300</v>
      </c>
      <c r="C4388" s="606" t="s">
        <v>118</v>
      </c>
      <c r="D4388" s="607" t="s">
        <v>80</v>
      </c>
      <c r="E4388" s="607" t="s">
        <v>327</v>
      </c>
      <c r="F4388" s="573"/>
      <c r="G4388" s="607" t="s">
        <v>42</v>
      </c>
      <c r="H4388" s="607" t="s">
        <v>41</v>
      </c>
      <c r="I4388" s="607" t="s">
        <v>54</v>
      </c>
      <c r="J4388" s="607" t="s">
        <v>96</v>
      </c>
      <c r="K4388" s="607" t="s">
        <v>346</v>
      </c>
      <c r="L4388" s="608">
        <v>0.5</v>
      </c>
      <c r="M4388" s="609">
        <v>17.15740944288666</v>
      </c>
      <c r="N4388" s="610">
        <v>686.29637771546641</v>
      </c>
      <c r="O4388" s="573"/>
      <c r="P4388" s="573"/>
      <c r="Q4388" s="574" t="s">
        <v>14809</v>
      </c>
      <c r="R4388" s="574"/>
      <c r="S4388" s="574" t="s">
        <v>14823</v>
      </c>
      <c r="T4388" s="574" t="s">
        <v>14797</v>
      </c>
      <c r="U4388" s="574" t="s">
        <v>14824</v>
      </c>
      <c r="V4388" s="574"/>
      <c r="W4388" s="575" t="s">
        <v>14812</v>
      </c>
      <c r="X4388" s="575"/>
      <c r="Y4388" s="575" t="s">
        <v>14825</v>
      </c>
      <c r="Z4388" s="579" t="s">
        <v>14826</v>
      </c>
      <c r="AA4388" s="578" t="s">
        <v>14815</v>
      </c>
    </row>
    <row r="4389" spans="2:27" s="563" customFormat="1">
      <c r="B4389" s="605">
        <v>301</v>
      </c>
      <c r="C4389" s="606" t="s">
        <v>118</v>
      </c>
      <c r="D4389" s="607" t="s">
        <v>80</v>
      </c>
      <c r="E4389" s="607" t="s">
        <v>327</v>
      </c>
      <c r="F4389" s="573"/>
      <c r="G4389" s="607" t="s">
        <v>42</v>
      </c>
      <c r="H4389" s="607" t="s">
        <v>41</v>
      </c>
      <c r="I4389" s="607" t="s">
        <v>54</v>
      </c>
      <c r="J4389" s="607" t="s">
        <v>96</v>
      </c>
      <c r="K4389" s="607" t="s">
        <v>95</v>
      </c>
      <c r="L4389" s="608">
        <v>0.5</v>
      </c>
      <c r="M4389" s="609">
        <v>17.15740944288666</v>
      </c>
      <c r="N4389" s="610">
        <v>686.29637771546641</v>
      </c>
      <c r="O4389" s="573"/>
      <c r="P4389" s="573"/>
      <c r="Q4389" s="574" t="s">
        <v>14827</v>
      </c>
      <c r="R4389" s="574"/>
      <c r="S4389" s="574" t="s">
        <v>14823</v>
      </c>
      <c r="T4389" s="574" t="s">
        <v>14797</v>
      </c>
      <c r="U4389" s="574" t="s">
        <v>14828</v>
      </c>
      <c r="V4389" s="574"/>
      <c r="W4389" s="575" t="s">
        <v>14829</v>
      </c>
      <c r="X4389" s="575"/>
      <c r="Y4389" s="575" t="s">
        <v>14825</v>
      </c>
      <c r="Z4389" s="579" t="s">
        <v>14830</v>
      </c>
      <c r="AA4389" s="578" t="s">
        <v>14831</v>
      </c>
    </row>
    <row r="4390" spans="2:27" s="563" customFormat="1">
      <c r="B4390" s="605">
        <v>302</v>
      </c>
      <c r="C4390" s="606" t="s">
        <v>118</v>
      </c>
      <c r="D4390" s="607" t="s">
        <v>80</v>
      </c>
      <c r="E4390" s="607" t="s">
        <v>327</v>
      </c>
      <c r="F4390" s="573"/>
      <c r="G4390" s="607" t="s">
        <v>42</v>
      </c>
      <c r="H4390" s="607" t="s">
        <v>41</v>
      </c>
      <c r="I4390" s="607" t="s">
        <v>54</v>
      </c>
      <c r="J4390" s="607" t="s">
        <v>87</v>
      </c>
      <c r="K4390" s="607" t="s">
        <v>106</v>
      </c>
      <c r="L4390" s="608">
        <v>0.5</v>
      </c>
      <c r="M4390" s="609">
        <v>29.167596052907317</v>
      </c>
      <c r="N4390" s="610">
        <v>1166.7038421162929</v>
      </c>
      <c r="O4390" s="573"/>
      <c r="P4390" s="573"/>
      <c r="Q4390" s="574" t="s">
        <v>14528</v>
      </c>
      <c r="R4390" s="574"/>
      <c r="S4390" s="574" t="s">
        <v>14540</v>
      </c>
      <c r="T4390" s="574" t="s">
        <v>14797</v>
      </c>
      <c r="U4390" s="574" t="s">
        <v>14541</v>
      </c>
      <c r="V4390" s="574"/>
      <c r="W4390" s="575" t="s">
        <v>14832</v>
      </c>
      <c r="X4390" s="575"/>
      <c r="Y4390" s="575" t="s">
        <v>14833</v>
      </c>
      <c r="Z4390" s="579" t="s">
        <v>14834</v>
      </c>
      <c r="AA4390" s="580" t="s">
        <v>14835</v>
      </c>
    </row>
    <row r="4391" spans="2:27" s="563" customFormat="1">
      <c r="B4391" s="605">
        <v>303</v>
      </c>
      <c r="C4391" s="606" t="s">
        <v>118</v>
      </c>
      <c r="D4391" s="607" t="s">
        <v>80</v>
      </c>
      <c r="E4391" s="607" t="s">
        <v>327</v>
      </c>
      <c r="F4391" s="573"/>
      <c r="G4391" s="607" t="s">
        <v>42</v>
      </c>
      <c r="H4391" s="607" t="s">
        <v>41</v>
      </c>
      <c r="I4391" s="607" t="s">
        <v>54</v>
      </c>
      <c r="J4391" s="607" t="s">
        <v>87</v>
      </c>
      <c r="K4391" s="607" t="s">
        <v>100</v>
      </c>
      <c r="L4391" s="608">
        <v>0.2</v>
      </c>
      <c r="M4391" s="609">
        <v>11.667038421162928</v>
      </c>
      <c r="N4391" s="610">
        <v>466.68153684651713</v>
      </c>
      <c r="O4391" s="573"/>
      <c r="P4391" s="573"/>
      <c r="Q4391" s="574" t="s">
        <v>14666</v>
      </c>
      <c r="R4391" s="574"/>
      <c r="S4391" s="574" t="s">
        <v>14540</v>
      </c>
      <c r="T4391" s="574" t="s">
        <v>14797</v>
      </c>
      <c r="U4391" s="574" t="s">
        <v>14836</v>
      </c>
      <c r="V4391" s="574"/>
      <c r="W4391" s="575" t="s">
        <v>14837</v>
      </c>
      <c r="X4391" s="575"/>
      <c r="Y4391" s="575" t="s">
        <v>14833</v>
      </c>
      <c r="Z4391" s="579" t="s">
        <v>14838</v>
      </c>
      <c r="AA4391" s="580" t="s">
        <v>14839</v>
      </c>
    </row>
    <row r="4392" spans="2:27" s="563" customFormat="1">
      <c r="B4392" s="605">
        <v>304</v>
      </c>
      <c r="C4392" s="606" t="s">
        <v>118</v>
      </c>
      <c r="D4392" s="607" t="s">
        <v>80</v>
      </c>
      <c r="E4392" s="607" t="s">
        <v>327</v>
      </c>
      <c r="F4392" s="573"/>
      <c r="G4392" s="607" t="s">
        <v>42</v>
      </c>
      <c r="H4392" s="607" t="s">
        <v>41</v>
      </c>
      <c r="I4392" s="607" t="s">
        <v>54</v>
      </c>
      <c r="J4392" s="607" t="s">
        <v>87</v>
      </c>
      <c r="K4392" s="607" t="s">
        <v>84</v>
      </c>
      <c r="L4392" s="608">
        <v>0.3</v>
      </c>
      <c r="M4392" s="609">
        <v>17.500557631744389</v>
      </c>
      <c r="N4392" s="610">
        <v>700.02230526977553</v>
      </c>
      <c r="O4392" s="573"/>
      <c r="P4392" s="573"/>
      <c r="Q4392" s="574" t="s">
        <v>14840</v>
      </c>
      <c r="R4392" s="574"/>
      <c r="S4392" s="574" t="s">
        <v>14540</v>
      </c>
      <c r="T4392" s="574" t="s">
        <v>14797</v>
      </c>
      <c r="U4392" s="574" t="s">
        <v>14841</v>
      </c>
      <c r="V4392" s="574"/>
      <c r="W4392" s="575" t="s">
        <v>14842</v>
      </c>
      <c r="X4392" s="575"/>
      <c r="Y4392" s="575" t="s">
        <v>14833</v>
      </c>
      <c r="Z4392" s="579" t="s">
        <v>14843</v>
      </c>
      <c r="AA4392" s="580" t="s">
        <v>14844</v>
      </c>
    </row>
    <row r="4393" spans="2:27" s="563" customFormat="1">
      <c r="B4393" s="605">
        <v>305</v>
      </c>
      <c r="C4393" s="606" t="s">
        <v>118</v>
      </c>
      <c r="D4393" s="607" t="s">
        <v>80</v>
      </c>
      <c r="E4393" s="607" t="s">
        <v>327</v>
      </c>
      <c r="F4393" s="573"/>
      <c r="G4393" s="607" t="s">
        <v>42</v>
      </c>
      <c r="H4393" s="607" t="s">
        <v>41</v>
      </c>
      <c r="I4393" s="607" t="s">
        <v>54</v>
      </c>
      <c r="J4393" s="607" t="s">
        <v>349</v>
      </c>
      <c r="K4393" s="607" t="s">
        <v>104</v>
      </c>
      <c r="L4393" s="608">
        <v>1</v>
      </c>
      <c r="M4393" s="609">
        <v>3.9387444286278943</v>
      </c>
      <c r="N4393" s="610">
        <v>98.468610715697366</v>
      </c>
      <c r="O4393" s="573"/>
      <c r="P4393" s="573"/>
      <c r="Q4393" s="574" t="s">
        <v>14535</v>
      </c>
      <c r="R4393" s="574"/>
      <c r="S4393" s="574" t="s">
        <v>14845</v>
      </c>
      <c r="T4393" s="574" t="s">
        <v>14797</v>
      </c>
      <c r="U4393" s="574" t="s">
        <v>14846</v>
      </c>
      <c r="V4393" s="574"/>
      <c r="W4393" s="575" t="s">
        <v>14847</v>
      </c>
      <c r="X4393" s="575"/>
      <c r="Y4393" s="575" t="s">
        <v>14848</v>
      </c>
      <c r="Z4393" s="579" t="s">
        <v>14849</v>
      </c>
      <c r="AA4393" s="580" t="s">
        <v>14850</v>
      </c>
    </row>
    <row r="4394" spans="2:27" s="563" customFormat="1">
      <c r="B4394" s="605">
        <v>306</v>
      </c>
      <c r="C4394" s="606" t="s">
        <v>118</v>
      </c>
      <c r="D4394" s="607" t="s">
        <v>80</v>
      </c>
      <c r="E4394" s="607" t="s">
        <v>327</v>
      </c>
      <c r="F4394" s="573"/>
      <c r="G4394" s="607" t="s">
        <v>42</v>
      </c>
      <c r="H4394" s="607" t="s">
        <v>41</v>
      </c>
      <c r="I4394" s="607" t="s">
        <v>54</v>
      </c>
      <c r="J4394" s="607" t="s">
        <v>83</v>
      </c>
      <c r="K4394" s="607" t="s">
        <v>81</v>
      </c>
      <c r="L4394" s="608">
        <v>1</v>
      </c>
      <c r="M4394" s="609">
        <v>82.057175596414467</v>
      </c>
      <c r="N4394" s="610">
        <v>328.22870238565787</v>
      </c>
      <c r="O4394" s="573"/>
      <c r="P4394" s="573"/>
      <c r="Q4394" s="574" t="s">
        <v>14546</v>
      </c>
      <c r="R4394" s="574"/>
      <c r="S4394" s="574" t="s">
        <v>14547</v>
      </c>
      <c r="T4394" s="574" t="s">
        <v>14797</v>
      </c>
      <c r="U4394" s="574" t="s">
        <v>14548</v>
      </c>
      <c r="V4394" s="574"/>
      <c r="W4394" s="575" t="s">
        <v>14851</v>
      </c>
      <c r="X4394" s="575"/>
      <c r="Y4394" s="576" t="s">
        <v>14852</v>
      </c>
      <c r="Z4394" s="577" t="s">
        <v>14853</v>
      </c>
      <c r="AA4394" s="578" t="s">
        <v>14854</v>
      </c>
    </row>
    <row r="4395" spans="2:27" s="563" customFormat="1">
      <c r="B4395" s="605">
        <v>307</v>
      </c>
      <c r="C4395" s="606" t="s">
        <v>118</v>
      </c>
      <c r="D4395" s="607" t="s">
        <v>80</v>
      </c>
      <c r="E4395" s="607" t="s">
        <v>327</v>
      </c>
      <c r="F4395" s="573"/>
      <c r="G4395" s="607" t="s">
        <v>42</v>
      </c>
      <c r="H4395" s="607" t="s">
        <v>41</v>
      </c>
      <c r="I4395" s="607" t="s">
        <v>54</v>
      </c>
      <c r="J4395" s="607" t="s">
        <v>77</v>
      </c>
      <c r="K4395" s="607" t="s">
        <v>97</v>
      </c>
      <c r="L4395" s="608">
        <v>1</v>
      </c>
      <c r="M4395" s="609">
        <v>49.234305357848683</v>
      </c>
      <c r="N4395" s="610">
        <v>984.68610715697366</v>
      </c>
      <c r="O4395" s="573"/>
      <c r="P4395" s="573"/>
      <c r="Q4395" s="574" t="s">
        <v>14855</v>
      </c>
      <c r="R4395" s="574"/>
      <c r="S4395" s="574" t="s">
        <v>14554</v>
      </c>
      <c r="T4395" s="574" t="s">
        <v>14797</v>
      </c>
      <c r="U4395" s="574" t="s">
        <v>14856</v>
      </c>
      <c r="V4395" s="574"/>
      <c r="W4395" s="575" t="s">
        <v>14857</v>
      </c>
      <c r="X4395" s="575"/>
      <c r="Y4395" s="575" t="s">
        <v>14858</v>
      </c>
      <c r="Z4395" s="579" t="s">
        <v>14859</v>
      </c>
      <c r="AA4395" s="580" t="s">
        <v>14860</v>
      </c>
    </row>
    <row r="4396" spans="2:27" s="563" customFormat="1">
      <c r="B4396" s="605">
        <v>308</v>
      </c>
      <c r="C4396" s="606" t="s">
        <v>118</v>
      </c>
      <c r="D4396" s="607" t="s">
        <v>80</v>
      </c>
      <c r="E4396" s="607" t="s">
        <v>327</v>
      </c>
      <c r="F4396" s="573"/>
      <c r="G4396" s="607" t="s">
        <v>42</v>
      </c>
      <c r="H4396" s="607" t="s">
        <v>41</v>
      </c>
      <c r="I4396" s="607" t="s">
        <v>54</v>
      </c>
      <c r="J4396" s="607" t="s">
        <v>74</v>
      </c>
      <c r="K4396" s="607" t="s">
        <v>346</v>
      </c>
      <c r="L4396" s="608">
        <v>0.5</v>
      </c>
      <c r="M4396" s="609">
        <v>15.098520309740255</v>
      </c>
      <c r="N4396" s="610">
        <v>1509.8520309740254</v>
      </c>
      <c r="O4396" s="573"/>
      <c r="P4396" s="573"/>
      <c r="Q4396" s="574" t="s">
        <v>14809</v>
      </c>
      <c r="R4396" s="574"/>
      <c r="S4396" s="574" t="s">
        <v>14568</v>
      </c>
      <c r="T4396" s="574" t="s">
        <v>14797</v>
      </c>
      <c r="U4396" s="574" t="s">
        <v>14861</v>
      </c>
      <c r="V4396" s="574"/>
      <c r="W4396" s="575" t="s">
        <v>14812</v>
      </c>
      <c r="X4396" s="575"/>
      <c r="Y4396" s="575" t="s">
        <v>14862</v>
      </c>
      <c r="Z4396" s="579" t="s">
        <v>14863</v>
      </c>
      <c r="AA4396" s="580" t="s">
        <v>14815</v>
      </c>
    </row>
    <row r="4397" spans="2:27" s="563" customFormat="1">
      <c r="B4397" s="605">
        <v>309</v>
      </c>
      <c r="C4397" s="606" t="s">
        <v>118</v>
      </c>
      <c r="D4397" s="607" t="s">
        <v>80</v>
      </c>
      <c r="E4397" s="607" t="s">
        <v>327</v>
      </c>
      <c r="F4397" s="573"/>
      <c r="G4397" s="607" t="s">
        <v>42</v>
      </c>
      <c r="H4397" s="607" t="s">
        <v>41</v>
      </c>
      <c r="I4397" s="607" t="s">
        <v>54</v>
      </c>
      <c r="J4397" s="607" t="s">
        <v>74</v>
      </c>
      <c r="K4397" s="607" t="s">
        <v>115</v>
      </c>
      <c r="L4397" s="608">
        <v>0.5</v>
      </c>
      <c r="M4397" s="609">
        <v>15.098520309740255</v>
      </c>
      <c r="N4397" s="610">
        <v>1509.8520309740254</v>
      </c>
      <c r="O4397" s="573"/>
      <c r="P4397" s="573"/>
      <c r="Q4397" s="574" t="s">
        <v>14704</v>
      </c>
      <c r="R4397" s="574"/>
      <c r="S4397" s="574" t="s">
        <v>14568</v>
      </c>
      <c r="T4397" s="574" t="s">
        <v>14797</v>
      </c>
      <c r="U4397" s="574" t="s">
        <v>14705</v>
      </c>
      <c r="V4397" s="574"/>
      <c r="W4397" s="575" t="s">
        <v>14864</v>
      </c>
      <c r="X4397" s="575"/>
      <c r="Y4397" s="575" t="s">
        <v>14862</v>
      </c>
      <c r="Z4397" s="579" t="s">
        <v>14865</v>
      </c>
      <c r="AA4397" s="578" t="s">
        <v>14866</v>
      </c>
    </row>
    <row r="4398" spans="2:27" s="563" customFormat="1">
      <c r="B4398" s="605">
        <v>310</v>
      </c>
      <c r="C4398" s="606" t="s">
        <v>118</v>
      </c>
      <c r="D4398" s="607" t="s">
        <v>80</v>
      </c>
      <c r="E4398" s="607" t="s">
        <v>327</v>
      </c>
      <c r="F4398" s="573"/>
      <c r="G4398" s="607" t="s">
        <v>42</v>
      </c>
      <c r="H4398" s="607" t="s">
        <v>41</v>
      </c>
      <c r="I4398" s="607" t="s">
        <v>54</v>
      </c>
      <c r="J4398" s="607" t="s">
        <v>351</v>
      </c>
      <c r="K4398" s="607" t="s">
        <v>100</v>
      </c>
      <c r="L4398" s="608">
        <v>1</v>
      </c>
      <c r="M4398" s="609">
        <v>13.725927554309328</v>
      </c>
      <c r="N4398" s="610">
        <v>686.29637771546629</v>
      </c>
      <c r="O4398" s="573"/>
      <c r="P4398" s="573"/>
      <c r="Q4398" s="574" t="s">
        <v>14666</v>
      </c>
      <c r="R4398" s="574"/>
      <c r="S4398" s="574" t="s">
        <v>14720</v>
      </c>
      <c r="T4398" s="574" t="s">
        <v>14797</v>
      </c>
      <c r="U4398" s="574" t="s">
        <v>14721</v>
      </c>
      <c r="V4398" s="574"/>
      <c r="W4398" s="575" t="s">
        <v>14837</v>
      </c>
      <c r="X4398" s="575"/>
      <c r="Y4398" s="575" t="s">
        <v>14867</v>
      </c>
      <c r="Z4398" s="579" t="s">
        <v>14868</v>
      </c>
      <c r="AA4398" s="578" t="s">
        <v>14839</v>
      </c>
    </row>
    <row r="4399" spans="2:27" s="563" customFormat="1">
      <c r="B4399" s="605">
        <v>311</v>
      </c>
      <c r="C4399" s="606" t="s">
        <v>118</v>
      </c>
      <c r="D4399" s="607" t="s">
        <v>80</v>
      </c>
      <c r="E4399" s="607" t="s">
        <v>327</v>
      </c>
      <c r="F4399" s="573"/>
      <c r="G4399" s="607" t="s">
        <v>42</v>
      </c>
      <c r="H4399" s="607" t="s">
        <v>41</v>
      </c>
      <c r="I4399" s="607" t="s">
        <v>54</v>
      </c>
      <c r="J4399" s="607" t="s">
        <v>348</v>
      </c>
      <c r="K4399" s="607" t="s">
        <v>115</v>
      </c>
      <c r="L4399" s="608">
        <v>1</v>
      </c>
      <c r="M4399" s="609">
        <v>3.9387444286278943</v>
      </c>
      <c r="N4399" s="610">
        <v>98.468610715697366</v>
      </c>
      <c r="O4399" s="573"/>
      <c r="P4399" s="573"/>
      <c r="Q4399" s="574" t="s">
        <v>14704</v>
      </c>
      <c r="R4399" s="574"/>
      <c r="S4399" s="574" t="s">
        <v>14869</v>
      </c>
      <c r="T4399" s="574" t="s">
        <v>14797</v>
      </c>
      <c r="U4399" s="574" t="s">
        <v>14870</v>
      </c>
      <c r="V4399" s="574"/>
      <c r="W4399" s="575" t="s">
        <v>14864</v>
      </c>
      <c r="X4399" s="575"/>
      <c r="Y4399" s="575" t="s">
        <v>14871</v>
      </c>
      <c r="Z4399" s="579" t="s">
        <v>14872</v>
      </c>
      <c r="AA4399" s="578" t="s">
        <v>14866</v>
      </c>
    </row>
    <row r="4400" spans="2:27" s="563" customFormat="1">
      <c r="B4400" s="605">
        <v>312</v>
      </c>
      <c r="C4400" s="606" t="s">
        <v>118</v>
      </c>
      <c r="D4400" s="607" t="s">
        <v>80</v>
      </c>
      <c r="E4400" s="607" t="s">
        <v>327</v>
      </c>
      <c r="F4400" s="573"/>
      <c r="G4400" s="607" t="s">
        <v>42</v>
      </c>
      <c r="H4400" s="607" t="s">
        <v>41</v>
      </c>
      <c r="I4400" s="607" t="s">
        <v>54</v>
      </c>
      <c r="J4400" s="607" t="s">
        <v>67</v>
      </c>
      <c r="K4400" s="607" t="s">
        <v>81</v>
      </c>
      <c r="L4400" s="608">
        <v>1</v>
      </c>
      <c r="M4400" s="609">
        <v>41.356816500592892</v>
      </c>
      <c r="N4400" s="610">
        <v>114.88004583498027</v>
      </c>
      <c r="O4400" s="573"/>
      <c r="P4400" s="573"/>
      <c r="Q4400" s="574" t="s">
        <v>14546</v>
      </c>
      <c r="R4400" s="574"/>
      <c r="S4400" s="574" t="s">
        <v>14574</v>
      </c>
      <c r="T4400" s="574" t="s">
        <v>14797</v>
      </c>
      <c r="U4400" s="574" t="s">
        <v>14575</v>
      </c>
      <c r="V4400" s="574"/>
      <c r="W4400" s="575" t="s">
        <v>14851</v>
      </c>
      <c r="X4400" s="575"/>
      <c r="Y4400" s="575" t="s">
        <v>14873</v>
      </c>
      <c r="Z4400" s="579" t="s">
        <v>14874</v>
      </c>
      <c r="AA4400" s="580" t="s">
        <v>14854</v>
      </c>
    </row>
    <row r="4401" spans="2:27" s="563" customFormat="1">
      <c r="B4401" s="605">
        <v>313</v>
      </c>
      <c r="C4401" s="606" t="s">
        <v>118</v>
      </c>
      <c r="D4401" s="607" t="s">
        <v>80</v>
      </c>
      <c r="E4401" s="607" t="s">
        <v>327</v>
      </c>
      <c r="F4401" s="573"/>
      <c r="G4401" s="607" t="s">
        <v>42</v>
      </c>
      <c r="H4401" s="607" t="s">
        <v>41</v>
      </c>
      <c r="I4401" s="607" t="s">
        <v>54</v>
      </c>
      <c r="J4401" s="607" t="s">
        <v>66</v>
      </c>
      <c r="K4401" s="607" t="s">
        <v>115</v>
      </c>
      <c r="L4401" s="608">
        <v>1</v>
      </c>
      <c r="M4401" s="609">
        <v>41.028587798207234</v>
      </c>
      <c r="N4401" s="610">
        <v>820.57175596414459</v>
      </c>
      <c r="O4401" s="573"/>
      <c r="P4401" s="573"/>
      <c r="Q4401" s="574" t="s">
        <v>14704</v>
      </c>
      <c r="R4401" s="574"/>
      <c r="S4401" s="574" t="s">
        <v>14578</v>
      </c>
      <c r="T4401" s="574" t="s">
        <v>14797</v>
      </c>
      <c r="U4401" s="574" t="s">
        <v>14728</v>
      </c>
      <c r="V4401" s="574"/>
      <c r="W4401" s="575" t="s">
        <v>14864</v>
      </c>
      <c r="X4401" s="575"/>
      <c r="Y4401" s="575" t="s">
        <v>14875</v>
      </c>
      <c r="Z4401" s="579" t="s">
        <v>14876</v>
      </c>
      <c r="AA4401" s="580" t="s">
        <v>14866</v>
      </c>
    </row>
    <row r="4402" spans="2:27" s="563" customFormat="1">
      <c r="B4402" s="605">
        <v>314</v>
      </c>
      <c r="C4402" s="606" t="s">
        <v>118</v>
      </c>
      <c r="D4402" s="607" t="s">
        <v>53</v>
      </c>
      <c r="E4402" s="607" t="s">
        <v>55</v>
      </c>
      <c r="F4402" s="573"/>
      <c r="G4402" s="607" t="s">
        <v>42</v>
      </c>
      <c r="H4402" s="607" t="s">
        <v>54</v>
      </c>
      <c r="I4402" s="607" t="s">
        <v>54</v>
      </c>
      <c r="J4402" s="607" t="s">
        <v>116</v>
      </c>
      <c r="K4402" s="607" t="s">
        <v>79</v>
      </c>
      <c r="L4402" s="608">
        <v>1</v>
      </c>
      <c r="M4402" s="609">
        <v>3.5136000000000008E-2</v>
      </c>
      <c r="N4402" s="610">
        <v>0.35136000000000006</v>
      </c>
      <c r="O4402" s="573"/>
      <c r="P4402" s="573"/>
      <c r="Q4402" s="574" t="s">
        <v>14710</v>
      </c>
      <c r="R4402" s="574"/>
      <c r="S4402" s="574" t="s">
        <v>14510</v>
      </c>
      <c r="T4402" s="574" t="s">
        <v>14877</v>
      </c>
      <c r="U4402" s="574" t="s">
        <v>14878</v>
      </c>
      <c r="V4402" s="574"/>
      <c r="W4402" s="575" t="s">
        <v>14879</v>
      </c>
      <c r="X4402" s="575"/>
      <c r="Y4402" s="575" t="s">
        <v>14880</v>
      </c>
      <c r="Z4402" s="579" t="s">
        <v>14881</v>
      </c>
      <c r="AA4402" s="580" t="s">
        <v>14882</v>
      </c>
    </row>
    <row r="4403" spans="2:27" s="563" customFormat="1">
      <c r="B4403" s="605">
        <v>315</v>
      </c>
      <c r="C4403" s="606" t="s">
        <v>118</v>
      </c>
      <c r="D4403" s="607" t="s">
        <v>53</v>
      </c>
      <c r="E4403" s="607" t="s">
        <v>55</v>
      </c>
      <c r="F4403" s="573"/>
      <c r="G4403" s="607" t="s">
        <v>42</v>
      </c>
      <c r="H4403" s="607" t="s">
        <v>54</v>
      </c>
      <c r="I4403" s="607" t="s">
        <v>54</v>
      </c>
      <c r="J4403" s="607" t="s">
        <v>109</v>
      </c>
      <c r="K4403" s="607" t="s">
        <v>79</v>
      </c>
      <c r="L4403" s="608">
        <v>1</v>
      </c>
      <c r="M4403" s="609">
        <v>0.10080000000000003</v>
      </c>
      <c r="N4403" s="610">
        <v>2.0160000000000009</v>
      </c>
      <c r="O4403" s="573"/>
      <c r="P4403" s="573"/>
      <c r="Q4403" s="574" t="s">
        <v>14710</v>
      </c>
      <c r="R4403" s="574"/>
      <c r="S4403" s="574" t="s">
        <v>14522</v>
      </c>
      <c r="T4403" s="574" t="s">
        <v>14877</v>
      </c>
      <c r="U4403" s="574" t="s">
        <v>14883</v>
      </c>
      <c r="V4403" s="574"/>
      <c r="W4403" s="575" t="s">
        <v>14879</v>
      </c>
      <c r="X4403" s="575"/>
      <c r="Y4403" s="575" t="s">
        <v>14884</v>
      </c>
      <c r="Z4403" s="579" t="s">
        <v>14885</v>
      </c>
      <c r="AA4403" s="580" t="s">
        <v>14882</v>
      </c>
    </row>
    <row r="4404" spans="2:27" s="563" customFormat="1">
      <c r="B4404" s="605">
        <v>316</v>
      </c>
      <c r="C4404" s="606" t="s">
        <v>118</v>
      </c>
      <c r="D4404" s="607" t="s">
        <v>53</v>
      </c>
      <c r="E4404" s="607" t="s">
        <v>55</v>
      </c>
      <c r="F4404" s="573"/>
      <c r="G4404" s="607" t="s">
        <v>42</v>
      </c>
      <c r="H4404" s="607" t="s">
        <v>54</v>
      </c>
      <c r="I4404" s="607" t="s">
        <v>54</v>
      </c>
      <c r="J4404" s="607" t="s">
        <v>71</v>
      </c>
      <c r="K4404" s="607" t="s">
        <v>79</v>
      </c>
      <c r="L4404" s="608">
        <v>1</v>
      </c>
      <c r="M4404" s="609">
        <v>3.1104000000000007E-2</v>
      </c>
      <c r="N4404" s="610">
        <v>2.0736000000000003</v>
      </c>
      <c r="O4404" s="573"/>
      <c r="P4404" s="573"/>
      <c r="Q4404" s="574" t="s">
        <v>14710</v>
      </c>
      <c r="R4404" s="574"/>
      <c r="S4404" s="574" t="s">
        <v>14529</v>
      </c>
      <c r="T4404" s="574" t="s">
        <v>14877</v>
      </c>
      <c r="U4404" s="574" t="s">
        <v>14886</v>
      </c>
      <c r="V4404" s="574"/>
      <c r="W4404" s="575" t="s">
        <v>14879</v>
      </c>
      <c r="X4404" s="575"/>
      <c r="Y4404" s="575" t="s">
        <v>14887</v>
      </c>
      <c r="Z4404" s="579" t="s">
        <v>14888</v>
      </c>
      <c r="AA4404" s="580" t="s">
        <v>14882</v>
      </c>
    </row>
    <row r="4405" spans="2:27" s="563" customFormat="1">
      <c r="B4405" s="605">
        <v>317</v>
      </c>
      <c r="C4405" s="606" t="s">
        <v>118</v>
      </c>
      <c r="D4405" s="607" t="s">
        <v>53</v>
      </c>
      <c r="E4405" s="607" t="s">
        <v>55</v>
      </c>
      <c r="F4405" s="573"/>
      <c r="G4405" s="607" t="s">
        <v>42</v>
      </c>
      <c r="H4405" s="607" t="s">
        <v>54</v>
      </c>
      <c r="I4405" s="607" t="s">
        <v>54</v>
      </c>
      <c r="J4405" s="607" t="s">
        <v>87</v>
      </c>
      <c r="K4405" s="607" t="s">
        <v>79</v>
      </c>
      <c r="L4405" s="608">
        <v>1</v>
      </c>
      <c r="M4405" s="609">
        <v>0.10368000000000004</v>
      </c>
      <c r="N4405" s="610">
        <v>6.9120000000000017</v>
      </c>
      <c r="O4405" s="573"/>
      <c r="P4405" s="573"/>
      <c r="Q4405" s="574" t="s">
        <v>14710</v>
      </c>
      <c r="R4405" s="574"/>
      <c r="S4405" s="574" t="s">
        <v>14540</v>
      </c>
      <c r="T4405" s="574" t="s">
        <v>14877</v>
      </c>
      <c r="U4405" s="574" t="s">
        <v>14889</v>
      </c>
      <c r="V4405" s="574"/>
      <c r="W4405" s="575" t="s">
        <v>14879</v>
      </c>
      <c r="X4405" s="575"/>
      <c r="Y4405" s="575" t="s">
        <v>14890</v>
      </c>
      <c r="Z4405" s="579" t="s">
        <v>14891</v>
      </c>
      <c r="AA4405" s="578" t="s">
        <v>14882</v>
      </c>
    </row>
    <row r="4406" spans="2:27" s="563" customFormat="1">
      <c r="B4406" s="605">
        <v>318</v>
      </c>
      <c r="C4406" s="606" t="s">
        <v>118</v>
      </c>
      <c r="D4406" s="607" t="s">
        <v>53</v>
      </c>
      <c r="E4406" s="607" t="s">
        <v>55</v>
      </c>
      <c r="F4406" s="573"/>
      <c r="G4406" s="607" t="s">
        <v>42</v>
      </c>
      <c r="H4406" s="607" t="s">
        <v>54</v>
      </c>
      <c r="I4406" s="607" t="s">
        <v>54</v>
      </c>
      <c r="J4406" s="607" t="s">
        <v>83</v>
      </c>
      <c r="K4406" s="607" t="s">
        <v>79</v>
      </c>
      <c r="L4406" s="608">
        <v>1</v>
      </c>
      <c r="M4406" s="609">
        <v>0.14400000000000002</v>
      </c>
      <c r="N4406" s="610">
        <v>0.57600000000000007</v>
      </c>
      <c r="O4406" s="573"/>
      <c r="P4406" s="573"/>
      <c r="Q4406" s="574" t="s">
        <v>14710</v>
      </c>
      <c r="R4406" s="574"/>
      <c r="S4406" s="574" t="s">
        <v>14547</v>
      </c>
      <c r="T4406" s="574" t="s">
        <v>14877</v>
      </c>
      <c r="U4406" s="574" t="s">
        <v>14892</v>
      </c>
      <c r="V4406" s="574"/>
      <c r="W4406" s="575" t="s">
        <v>14879</v>
      </c>
      <c r="X4406" s="575"/>
      <c r="Y4406" s="575" t="s">
        <v>14893</v>
      </c>
      <c r="Z4406" s="579" t="s">
        <v>14894</v>
      </c>
      <c r="AA4406" s="580" t="s">
        <v>14882</v>
      </c>
    </row>
    <row r="4407" spans="2:27" s="563" customFormat="1">
      <c r="B4407" s="605">
        <v>319</v>
      </c>
      <c r="C4407" s="606" t="s">
        <v>118</v>
      </c>
      <c r="D4407" s="607" t="s">
        <v>53</v>
      </c>
      <c r="E4407" s="607" t="s">
        <v>55</v>
      </c>
      <c r="F4407" s="573"/>
      <c r="G4407" s="607" t="s">
        <v>42</v>
      </c>
      <c r="H4407" s="607" t="s">
        <v>54</v>
      </c>
      <c r="I4407" s="607" t="s">
        <v>54</v>
      </c>
      <c r="J4407" s="607" t="s">
        <v>77</v>
      </c>
      <c r="K4407" s="607" t="s">
        <v>79</v>
      </c>
      <c r="L4407" s="608">
        <v>1</v>
      </c>
      <c r="M4407" s="609">
        <v>8.0640000000000031E-2</v>
      </c>
      <c r="N4407" s="610">
        <v>2.3040000000000007</v>
      </c>
      <c r="O4407" s="573"/>
      <c r="P4407" s="573"/>
      <c r="Q4407" s="574" t="s">
        <v>14710</v>
      </c>
      <c r="R4407" s="574"/>
      <c r="S4407" s="574" t="s">
        <v>14554</v>
      </c>
      <c r="T4407" s="574" t="s">
        <v>14877</v>
      </c>
      <c r="U4407" s="574" t="s">
        <v>14895</v>
      </c>
      <c r="V4407" s="574"/>
      <c r="W4407" s="575" t="s">
        <v>14879</v>
      </c>
      <c r="X4407" s="575"/>
      <c r="Y4407" s="575" t="s">
        <v>14896</v>
      </c>
      <c r="Z4407" s="579" t="s">
        <v>14897</v>
      </c>
      <c r="AA4407" s="580" t="s">
        <v>14882</v>
      </c>
    </row>
    <row r="4408" spans="2:27" s="563" customFormat="1">
      <c r="B4408" s="605">
        <v>320</v>
      </c>
      <c r="C4408" s="606" t="s">
        <v>118</v>
      </c>
      <c r="D4408" s="607" t="s">
        <v>53</v>
      </c>
      <c r="E4408" s="607" t="s">
        <v>55</v>
      </c>
      <c r="F4408" s="573"/>
      <c r="G4408" s="607" t="s">
        <v>42</v>
      </c>
      <c r="H4408" s="607" t="s">
        <v>54</v>
      </c>
      <c r="I4408" s="607" t="s">
        <v>54</v>
      </c>
      <c r="J4408" s="607" t="s">
        <v>76</v>
      </c>
      <c r="K4408" s="607" t="s">
        <v>79</v>
      </c>
      <c r="L4408" s="608">
        <v>1</v>
      </c>
      <c r="M4408" s="609">
        <v>5.1840000000000011E-2</v>
      </c>
      <c r="N4408" s="610">
        <v>2.0736000000000003</v>
      </c>
      <c r="O4408" s="573"/>
      <c r="P4408" s="573"/>
      <c r="Q4408" s="574" t="s">
        <v>14710</v>
      </c>
      <c r="R4408" s="574"/>
      <c r="S4408" s="574" t="s">
        <v>14562</v>
      </c>
      <c r="T4408" s="574" t="s">
        <v>14877</v>
      </c>
      <c r="U4408" s="574" t="s">
        <v>14898</v>
      </c>
      <c r="V4408" s="574"/>
      <c r="W4408" s="575" t="s">
        <v>14879</v>
      </c>
      <c r="X4408" s="575"/>
      <c r="Y4408" s="575" t="s">
        <v>14899</v>
      </c>
      <c r="Z4408" s="579" t="s">
        <v>14900</v>
      </c>
      <c r="AA4408" s="580" t="s">
        <v>14882</v>
      </c>
    </row>
    <row r="4409" spans="2:27" s="563" customFormat="1">
      <c r="B4409" s="605">
        <v>321</v>
      </c>
      <c r="C4409" s="606" t="s">
        <v>118</v>
      </c>
      <c r="D4409" s="607" t="s">
        <v>53</v>
      </c>
      <c r="E4409" s="607" t="s">
        <v>55</v>
      </c>
      <c r="F4409" s="573"/>
      <c r="G4409" s="607" t="s">
        <v>42</v>
      </c>
      <c r="H4409" s="607" t="s">
        <v>54</v>
      </c>
      <c r="I4409" s="607" t="s">
        <v>54</v>
      </c>
      <c r="J4409" s="607" t="s">
        <v>74</v>
      </c>
      <c r="K4409" s="607" t="s">
        <v>79</v>
      </c>
      <c r="L4409" s="608">
        <v>1</v>
      </c>
      <c r="M4409" s="609">
        <v>0.13478400000000001</v>
      </c>
      <c r="N4409" s="610">
        <v>10.368000000000002</v>
      </c>
      <c r="O4409" s="573"/>
      <c r="P4409" s="573"/>
      <c r="Q4409" s="574" t="s">
        <v>14710</v>
      </c>
      <c r="R4409" s="574"/>
      <c r="S4409" s="574" t="s">
        <v>14568</v>
      </c>
      <c r="T4409" s="574" t="s">
        <v>14877</v>
      </c>
      <c r="U4409" s="574" t="s">
        <v>14711</v>
      </c>
      <c r="V4409" s="574"/>
      <c r="W4409" s="575" t="s">
        <v>14879</v>
      </c>
      <c r="X4409" s="575"/>
      <c r="Y4409" s="575" t="s">
        <v>14901</v>
      </c>
      <c r="Z4409" s="579" t="s">
        <v>14902</v>
      </c>
      <c r="AA4409" s="580" t="s">
        <v>14882</v>
      </c>
    </row>
    <row r="4410" spans="2:27" s="563" customFormat="1">
      <c r="B4410" s="605">
        <v>322</v>
      </c>
      <c r="C4410" s="606" t="s">
        <v>118</v>
      </c>
      <c r="D4410" s="607" t="s">
        <v>53</v>
      </c>
      <c r="E4410" s="607" t="s">
        <v>55</v>
      </c>
      <c r="F4410" s="573"/>
      <c r="G4410" s="607" t="s">
        <v>42</v>
      </c>
      <c r="H4410" s="607" t="s">
        <v>54</v>
      </c>
      <c r="I4410" s="607" t="s">
        <v>54</v>
      </c>
      <c r="J4410" s="607" t="s">
        <v>67</v>
      </c>
      <c r="K4410" s="607" t="s">
        <v>79</v>
      </c>
      <c r="L4410" s="608">
        <v>1</v>
      </c>
      <c r="M4410" s="609">
        <v>6.1286400000000005E-2</v>
      </c>
      <c r="N4410" s="610">
        <v>0.2016</v>
      </c>
      <c r="O4410" s="573"/>
      <c r="P4410" s="573"/>
      <c r="Q4410" s="574" t="s">
        <v>14710</v>
      </c>
      <c r="R4410" s="574"/>
      <c r="S4410" s="574" t="s">
        <v>14574</v>
      </c>
      <c r="T4410" s="574" t="s">
        <v>14877</v>
      </c>
      <c r="U4410" s="574" t="s">
        <v>14903</v>
      </c>
      <c r="V4410" s="574"/>
      <c r="W4410" s="575" t="s">
        <v>14879</v>
      </c>
      <c r="X4410" s="575"/>
      <c r="Y4410" s="575" t="s">
        <v>14904</v>
      </c>
      <c r="Z4410" s="579" t="s">
        <v>14905</v>
      </c>
      <c r="AA4410" s="580" t="s">
        <v>14882</v>
      </c>
    </row>
    <row r="4411" spans="2:27" s="563" customFormat="1">
      <c r="B4411" s="605">
        <v>323</v>
      </c>
      <c r="C4411" s="606" t="s">
        <v>118</v>
      </c>
      <c r="D4411" s="607" t="s">
        <v>53</v>
      </c>
      <c r="E4411" s="607" t="s">
        <v>55</v>
      </c>
      <c r="F4411" s="573"/>
      <c r="G4411" s="607" t="s">
        <v>42</v>
      </c>
      <c r="H4411" s="607" t="s">
        <v>54</v>
      </c>
      <c r="I4411" s="607" t="s">
        <v>54</v>
      </c>
      <c r="J4411" s="607" t="s">
        <v>66</v>
      </c>
      <c r="K4411" s="607" t="s">
        <v>79</v>
      </c>
      <c r="L4411" s="608">
        <v>1</v>
      </c>
      <c r="M4411" s="609">
        <v>7.0560000000000025E-2</v>
      </c>
      <c r="N4411" s="610">
        <v>2.0160000000000009</v>
      </c>
      <c r="O4411" s="573"/>
      <c r="P4411" s="573"/>
      <c r="Q4411" s="574" t="s">
        <v>14710</v>
      </c>
      <c r="R4411" s="574"/>
      <c r="S4411" s="574" t="s">
        <v>14578</v>
      </c>
      <c r="T4411" s="574" t="s">
        <v>14877</v>
      </c>
      <c r="U4411" s="574" t="s">
        <v>14906</v>
      </c>
      <c r="V4411" s="574"/>
      <c r="W4411" s="575" t="s">
        <v>14879</v>
      </c>
      <c r="X4411" s="575"/>
      <c r="Y4411" s="575" t="s">
        <v>14907</v>
      </c>
      <c r="Z4411" s="579" t="s">
        <v>14908</v>
      </c>
      <c r="AA4411" s="578" t="s">
        <v>14882</v>
      </c>
    </row>
    <row r="4412" spans="2:27" s="563" customFormat="1">
      <c r="B4412" s="605">
        <v>324</v>
      </c>
      <c r="C4412" s="606" t="s">
        <v>118</v>
      </c>
      <c r="D4412" s="607" t="s">
        <v>16</v>
      </c>
      <c r="E4412" s="607" t="s">
        <v>459</v>
      </c>
      <c r="F4412" s="573"/>
      <c r="G4412" s="607" t="s">
        <v>42</v>
      </c>
      <c r="H4412" s="607" t="s">
        <v>49</v>
      </c>
      <c r="I4412" s="607" t="s">
        <v>40</v>
      </c>
      <c r="J4412" s="607" t="s">
        <v>116</v>
      </c>
      <c r="K4412" s="607" t="s">
        <v>310</v>
      </c>
      <c r="L4412" s="608">
        <v>0.5</v>
      </c>
      <c r="M4412" s="609">
        <v>2.2131410823529409E-2</v>
      </c>
      <c r="N4412" s="610">
        <v>0.49180912941176463</v>
      </c>
      <c r="O4412" s="573"/>
      <c r="P4412" s="573"/>
      <c r="Q4412" s="574" t="s">
        <v>14553</v>
      </c>
      <c r="R4412" s="574"/>
      <c r="S4412" s="574" t="s">
        <v>14510</v>
      </c>
      <c r="T4412" s="574" t="s">
        <v>14511</v>
      </c>
      <c r="U4412" s="574" t="s">
        <v>14909</v>
      </c>
      <c r="V4412" s="574"/>
      <c r="W4412" s="575" t="s">
        <v>14556</v>
      </c>
      <c r="X4412" s="575"/>
      <c r="Y4412" s="575" t="s">
        <v>14514</v>
      </c>
      <c r="Z4412" s="579" t="s">
        <v>14910</v>
      </c>
      <c r="AA4412" s="578" t="s">
        <v>14911</v>
      </c>
    </row>
    <row r="4413" spans="2:27" s="563" customFormat="1">
      <c r="B4413" s="605">
        <v>325</v>
      </c>
      <c r="C4413" s="606" t="s">
        <v>118</v>
      </c>
      <c r="D4413" s="607" t="s">
        <v>16</v>
      </c>
      <c r="E4413" s="607" t="s">
        <v>459</v>
      </c>
      <c r="F4413" s="573"/>
      <c r="G4413" s="607" t="s">
        <v>42</v>
      </c>
      <c r="H4413" s="607" t="s">
        <v>49</v>
      </c>
      <c r="I4413" s="607" t="s">
        <v>40</v>
      </c>
      <c r="J4413" s="607" t="s">
        <v>116</v>
      </c>
      <c r="K4413" s="607" t="s">
        <v>104</v>
      </c>
      <c r="L4413" s="608">
        <v>0.5</v>
      </c>
      <c r="M4413" s="609">
        <v>2.2131410823529409E-2</v>
      </c>
      <c r="N4413" s="610">
        <v>0.49180912941176463</v>
      </c>
      <c r="O4413" s="573"/>
      <c r="P4413" s="573"/>
      <c r="Q4413" s="574" t="s">
        <v>14535</v>
      </c>
      <c r="R4413" s="574"/>
      <c r="S4413" s="574" t="s">
        <v>14510</v>
      </c>
      <c r="T4413" s="574" t="s">
        <v>14511</v>
      </c>
      <c r="U4413" s="574" t="s">
        <v>14912</v>
      </c>
      <c r="V4413" s="574"/>
      <c r="W4413" s="575" t="s">
        <v>14537</v>
      </c>
      <c r="X4413" s="575"/>
      <c r="Y4413" s="575" t="s">
        <v>14514</v>
      </c>
      <c r="Z4413" s="579" t="s">
        <v>14913</v>
      </c>
      <c r="AA4413" s="580" t="s">
        <v>14914</v>
      </c>
    </row>
    <row r="4414" spans="2:27" s="563" customFormat="1">
      <c r="B4414" s="605">
        <v>326</v>
      </c>
      <c r="C4414" s="606" t="s">
        <v>118</v>
      </c>
      <c r="D4414" s="607" t="s">
        <v>16</v>
      </c>
      <c r="E4414" s="607" t="s">
        <v>459</v>
      </c>
      <c r="F4414" s="573"/>
      <c r="G4414" s="607" t="s">
        <v>42</v>
      </c>
      <c r="H4414" s="607" t="s">
        <v>49</v>
      </c>
      <c r="I4414" s="607" t="s">
        <v>40</v>
      </c>
      <c r="J4414" s="607" t="s">
        <v>109</v>
      </c>
      <c r="K4414" s="607" t="s">
        <v>310</v>
      </c>
      <c r="L4414" s="608">
        <v>0.5</v>
      </c>
      <c r="M4414" s="609">
        <v>0.10538767058823532</v>
      </c>
      <c r="N4414" s="610">
        <v>2.6346917647058827</v>
      </c>
      <c r="O4414" s="573"/>
      <c r="P4414" s="573"/>
      <c r="Q4414" s="574" t="s">
        <v>14553</v>
      </c>
      <c r="R4414" s="574"/>
      <c r="S4414" s="574" t="s">
        <v>14522</v>
      </c>
      <c r="T4414" s="574" t="s">
        <v>14511</v>
      </c>
      <c r="U4414" s="574" t="s">
        <v>14915</v>
      </c>
      <c r="V4414" s="574"/>
      <c r="W4414" s="575" t="s">
        <v>14556</v>
      </c>
      <c r="X4414" s="575"/>
      <c r="Y4414" s="575" t="s">
        <v>14524</v>
      </c>
      <c r="Z4414" s="579" t="s">
        <v>14916</v>
      </c>
      <c r="AA4414" s="578" t="s">
        <v>14911</v>
      </c>
    </row>
    <row r="4415" spans="2:27" s="563" customFormat="1">
      <c r="B4415" s="605">
        <v>327</v>
      </c>
      <c r="C4415" s="606" t="s">
        <v>118</v>
      </c>
      <c r="D4415" s="607" t="s">
        <v>16</v>
      </c>
      <c r="E4415" s="607" t="s">
        <v>459</v>
      </c>
      <c r="F4415" s="573"/>
      <c r="G4415" s="607" t="s">
        <v>42</v>
      </c>
      <c r="H4415" s="607" t="s">
        <v>49</v>
      </c>
      <c r="I4415" s="607" t="s">
        <v>40</v>
      </c>
      <c r="J4415" s="607" t="s">
        <v>109</v>
      </c>
      <c r="K4415" s="607" t="s">
        <v>104</v>
      </c>
      <c r="L4415" s="608">
        <v>0.5</v>
      </c>
      <c r="M4415" s="609">
        <v>0.10538767058823532</v>
      </c>
      <c r="N4415" s="610">
        <v>2.6346917647058827</v>
      </c>
      <c r="O4415" s="573"/>
      <c r="P4415" s="573"/>
      <c r="Q4415" s="574" t="s">
        <v>14535</v>
      </c>
      <c r="R4415" s="574"/>
      <c r="S4415" s="574" t="s">
        <v>14522</v>
      </c>
      <c r="T4415" s="574" t="s">
        <v>14511</v>
      </c>
      <c r="U4415" s="574" t="s">
        <v>14917</v>
      </c>
      <c r="V4415" s="574"/>
      <c r="W4415" s="575" t="s">
        <v>14537</v>
      </c>
      <c r="X4415" s="575"/>
      <c r="Y4415" s="575" t="s">
        <v>14524</v>
      </c>
      <c r="Z4415" s="579" t="s">
        <v>14918</v>
      </c>
      <c r="AA4415" s="580" t="s">
        <v>14914</v>
      </c>
    </row>
    <row r="4416" spans="2:27" s="563" customFormat="1">
      <c r="B4416" s="605">
        <v>328</v>
      </c>
      <c r="C4416" s="606" t="s">
        <v>118</v>
      </c>
      <c r="D4416" s="607" t="s">
        <v>16</v>
      </c>
      <c r="E4416" s="607" t="s">
        <v>459</v>
      </c>
      <c r="F4416" s="573"/>
      <c r="G4416" s="607" t="s">
        <v>42</v>
      </c>
      <c r="H4416" s="607" t="s">
        <v>49</v>
      </c>
      <c r="I4416" s="607" t="s">
        <v>40</v>
      </c>
      <c r="J4416" s="607" t="s">
        <v>99</v>
      </c>
      <c r="K4416" s="607" t="s">
        <v>347</v>
      </c>
      <c r="L4416" s="608">
        <v>0.5</v>
      </c>
      <c r="M4416" s="609">
        <v>1.4861699999999999E-2</v>
      </c>
      <c r="N4416" s="610">
        <v>3.3</v>
      </c>
      <c r="O4416" s="573"/>
      <c r="P4416" s="573"/>
      <c r="Q4416" s="574" t="s">
        <v>14919</v>
      </c>
      <c r="R4416" s="574"/>
      <c r="S4416" s="574" t="s">
        <v>14817</v>
      </c>
      <c r="T4416" s="574" t="s">
        <v>14511</v>
      </c>
      <c r="U4416" s="574" t="s">
        <v>14920</v>
      </c>
      <c r="V4416" s="574"/>
      <c r="W4416" s="575" t="s">
        <v>14921</v>
      </c>
      <c r="X4416" s="575"/>
      <c r="Y4416" s="575" t="s">
        <v>14922</v>
      </c>
      <c r="Z4416" s="579" t="s">
        <v>14923</v>
      </c>
      <c r="AA4416" s="580" t="s">
        <v>14924</v>
      </c>
    </row>
    <row r="4417" spans="2:27" s="563" customFormat="1">
      <c r="B4417" s="605">
        <v>329</v>
      </c>
      <c r="C4417" s="606" t="s">
        <v>118</v>
      </c>
      <c r="D4417" s="607" t="s">
        <v>16</v>
      </c>
      <c r="E4417" s="607" t="s">
        <v>459</v>
      </c>
      <c r="F4417" s="573"/>
      <c r="G4417" s="607" t="s">
        <v>42</v>
      </c>
      <c r="H4417" s="607" t="s">
        <v>49</v>
      </c>
      <c r="I4417" s="607" t="s">
        <v>40</v>
      </c>
      <c r="J4417" s="607" t="s">
        <v>99</v>
      </c>
      <c r="K4417" s="607" t="s">
        <v>90</v>
      </c>
      <c r="L4417" s="608">
        <v>0.5</v>
      </c>
      <c r="M4417" s="609">
        <v>1.4861699999999999E-2</v>
      </c>
      <c r="N4417" s="610">
        <v>3.3</v>
      </c>
      <c r="O4417" s="573"/>
      <c r="P4417" s="573"/>
      <c r="Q4417" s="574" t="s">
        <v>14517</v>
      </c>
      <c r="R4417" s="574"/>
      <c r="S4417" s="574" t="s">
        <v>14817</v>
      </c>
      <c r="T4417" s="574" t="s">
        <v>14511</v>
      </c>
      <c r="U4417" s="574" t="s">
        <v>14925</v>
      </c>
      <c r="V4417" s="574"/>
      <c r="W4417" s="575" t="s">
        <v>14519</v>
      </c>
      <c r="X4417" s="575"/>
      <c r="Y4417" s="575" t="s">
        <v>14922</v>
      </c>
      <c r="Z4417" s="579" t="s">
        <v>14926</v>
      </c>
      <c r="AA4417" s="580" t="s">
        <v>14927</v>
      </c>
    </row>
    <row r="4418" spans="2:27" s="563" customFormat="1">
      <c r="B4418" s="605">
        <v>330</v>
      </c>
      <c r="C4418" s="606" t="s">
        <v>118</v>
      </c>
      <c r="D4418" s="607" t="s">
        <v>16</v>
      </c>
      <c r="E4418" s="607" t="s">
        <v>459</v>
      </c>
      <c r="F4418" s="573"/>
      <c r="G4418" s="607" t="s">
        <v>42</v>
      </c>
      <c r="H4418" s="607" t="s">
        <v>49</v>
      </c>
      <c r="I4418" s="607" t="s">
        <v>40</v>
      </c>
      <c r="J4418" s="607" t="s">
        <v>96</v>
      </c>
      <c r="K4418" s="607" t="s">
        <v>310</v>
      </c>
      <c r="L4418" s="608">
        <v>0.5</v>
      </c>
      <c r="M4418" s="609">
        <v>2.2292549999999998E-2</v>
      </c>
      <c r="N4418" s="610">
        <v>3.96</v>
      </c>
      <c r="O4418" s="573"/>
      <c r="P4418" s="573"/>
      <c r="Q4418" s="574" t="s">
        <v>14553</v>
      </c>
      <c r="R4418" s="574"/>
      <c r="S4418" s="574" t="s">
        <v>14823</v>
      </c>
      <c r="T4418" s="574" t="s">
        <v>14511</v>
      </c>
      <c r="U4418" s="574" t="s">
        <v>14928</v>
      </c>
      <c r="V4418" s="574"/>
      <c r="W4418" s="575" t="s">
        <v>14556</v>
      </c>
      <c r="X4418" s="575"/>
      <c r="Y4418" s="575" t="s">
        <v>14929</v>
      </c>
      <c r="Z4418" s="579" t="s">
        <v>14930</v>
      </c>
      <c r="AA4418" s="580" t="s">
        <v>14911</v>
      </c>
    </row>
    <row r="4419" spans="2:27" s="563" customFormat="1">
      <c r="B4419" s="605">
        <v>331</v>
      </c>
      <c r="C4419" s="606" t="s">
        <v>118</v>
      </c>
      <c r="D4419" s="607" t="s">
        <v>16</v>
      </c>
      <c r="E4419" s="607" t="s">
        <v>459</v>
      </c>
      <c r="F4419" s="573"/>
      <c r="G4419" s="607" t="s">
        <v>42</v>
      </c>
      <c r="H4419" s="607" t="s">
        <v>49</v>
      </c>
      <c r="I4419" s="607" t="s">
        <v>40</v>
      </c>
      <c r="J4419" s="607" t="s">
        <v>96</v>
      </c>
      <c r="K4419" s="607" t="s">
        <v>104</v>
      </c>
      <c r="L4419" s="608">
        <v>0.5</v>
      </c>
      <c r="M4419" s="609">
        <v>2.2292549999999998E-2</v>
      </c>
      <c r="N4419" s="610">
        <v>3.96</v>
      </c>
      <c r="O4419" s="573"/>
      <c r="P4419" s="573"/>
      <c r="Q4419" s="574" t="s">
        <v>14535</v>
      </c>
      <c r="R4419" s="574"/>
      <c r="S4419" s="574" t="s">
        <v>14823</v>
      </c>
      <c r="T4419" s="574" t="s">
        <v>14511</v>
      </c>
      <c r="U4419" s="574" t="s">
        <v>14931</v>
      </c>
      <c r="V4419" s="574"/>
      <c r="W4419" s="575" t="s">
        <v>14537</v>
      </c>
      <c r="X4419" s="575"/>
      <c r="Y4419" s="575" t="s">
        <v>14929</v>
      </c>
      <c r="Z4419" s="579" t="s">
        <v>14932</v>
      </c>
      <c r="AA4419" s="578" t="s">
        <v>14914</v>
      </c>
    </row>
    <row r="4420" spans="2:27" s="563" customFormat="1">
      <c r="B4420" s="605">
        <v>332</v>
      </c>
      <c r="C4420" s="606" t="s">
        <v>118</v>
      </c>
      <c r="D4420" s="607" t="s">
        <v>16</v>
      </c>
      <c r="E4420" s="607" t="s">
        <v>459</v>
      </c>
      <c r="F4420" s="573"/>
      <c r="G4420" s="607" t="s">
        <v>42</v>
      </c>
      <c r="H4420" s="607" t="s">
        <v>49</v>
      </c>
      <c r="I4420" s="607" t="s">
        <v>40</v>
      </c>
      <c r="J4420" s="607" t="s">
        <v>87</v>
      </c>
      <c r="K4420" s="607" t="s">
        <v>106</v>
      </c>
      <c r="L4420" s="608">
        <v>0.5</v>
      </c>
      <c r="M4420" s="609">
        <v>7.4308500000000013E-2</v>
      </c>
      <c r="N4420" s="610">
        <v>13.200000000000003</v>
      </c>
      <c r="O4420" s="573"/>
      <c r="P4420" s="573"/>
      <c r="Q4420" s="574" t="s">
        <v>14528</v>
      </c>
      <c r="R4420" s="574"/>
      <c r="S4420" s="574" t="s">
        <v>14540</v>
      </c>
      <c r="T4420" s="574" t="s">
        <v>14511</v>
      </c>
      <c r="U4420" s="574" t="s">
        <v>14541</v>
      </c>
      <c r="V4420" s="574"/>
      <c r="W4420" s="575" t="s">
        <v>14531</v>
      </c>
      <c r="X4420" s="575"/>
      <c r="Y4420" s="575" t="s">
        <v>14542</v>
      </c>
      <c r="Z4420" s="579" t="s">
        <v>14933</v>
      </c>
      <c r="AA4420" s="580" t="s">
        <v>14934</v>
      </c>
    </row>
    <row r="4421" spans="2:27" s="563" customFormat="1">
      <c r="B4421" s="605">
        <v>333</v>
      </c>
      <c r="C4421" s="606" t="s">
        <v>118</v>
      </c>
      <c r="D4421" s="607" t="s">
        <v>16</v>
      </c>
      <c r="E4421" s="607" t="s">
        <v>459</v>
      </c>
      <c r="F4421" s="573"/>
      <c r="G4421" s="607" t="s">
        <v>42</v>
      </c>
      <c r="H4421" s="607" t="s">
        <v>49</v>
      </c>
      <c r="I4421" s="607" t="s">
        <v>40</v>
      </c>
      <c r="J4421" s="607" t="s">
        <v>87</v>
      </c>
      <c r="K4421" s="607" t="s">
        <v>104</v>
      </c>
      <c r="L4421" s="608">
        <v>0.5</v>
      </c>
      <c r="M4421" s="609">
        <v>7.4308500000000013E-2</v>
      </c>
      <c r="N4421" s="610">
        <v>13.200000000000003</v>
      </c>
      <c r="O4421" s="573"/>
      <c r="P4421" s="573"/>
      <c r="Q4421" s="574" t="s">
        <v>14535</v>
      </c>
      <c r="R4421" s="574"/>
      <c r="S4421" s="574" t="s">
        <v>14540</v>
      </c>
      <c r="T4421" s="574" t="s">
        <v>14511</v>
      </c>
      <c r="U4421" s="574" t="s">
        <v>14544</v>
      </c>
      <c r="V4421" s="574"/>
      <c r="W4421" s="575" t="s">
        <v>14537</v>
      </c>
      <c r="X4421" s="575"/>
      <c r="Y4421" s="575" t="s">
        <v>14542</v>
      </c>
      <c r="Z4421" s="579" t="s">
        <v>14935</v>
      </c>
      <c r="AA4421" s="580" t="s">
        <v>14914</v>
      </c>
    </row>
    <row r="4422" spans="2:27" s="563" customFormat="1">
      <c r="B4422" s="605">
        <v>334</v>
      </c>
      <c r="C4422" s="606" t="s">
        <v>118</v>
      </c>
      <c r="D4422" s="607" t="s">
        <v>16</v>
      </c>
      <c r="E4422" s="607" t="s">
        <v>459</v>
      </c>
      <c r="F4422" s="573"/>
      <c r="G4422" s="607" t="s">
        <v>42</v>
      </c>
      <c r="H4422" s="607" t="s">
        <v>49</v>
      </c>
      <c r="I4422" s="607" t="s">
        <v>40</v>
      </c>
      <c r="J4422" s="607" t="s">
        <v>83</v>
      </c>
      <c r="K4422" s="607" t="s">
        <v>310</v>
      </c>
      <c r="L4422" s="608">
        <v>0.5</v>
      </c>
      <c r="M4422" s="609">
        <v>0.18548230023529413</v>
      </c>
      <c r="N4422" s="610">
        <v>1.5456858352941176</v>
      </c>
      <c r="O4422" s="573"/>
      <c r="P4422" s="573"/>
      <c r="Q4422" s="574" t="s">
        <v>14553</v>
      </c>
      <c r="R4422" s="574"/>
      <c r="S4422" s="574" t="s">
        <v>14547</v>
      </c>
      <c r="T4422" s="574" t="s">
        <v>14511</v>
      </c>
      <c r="U4422" s="574" t="s">
        <v>14936</v>
      </c>
      <c r="V4422" s="574"/>
      <c r="W4422" s="575" t="s">
        <v>14556</v>
      </c>
      <c r="X4422" s="575"/>
      <c r="Y4422" s="575" t="s">
        <v>14550</v>
      </c>
      <c r="Z4422" s="579" t="s">
        <v>14937</v>
      </c>
      <c r="AA4422" s="578" t="s">
        <v>14911</v>
      </c>
    </row>
    <row r="4423" spans="2:27" s="563" customFormat="1">
      <c r="B4423" s="605">
        <v>335</v>
      </c>
      <c r="C4423" s="606" t="s">
        <v>118</v>
      </c>
      <c r="D4423" s="607" t="s">
        <v>16</v>
      </c>
      <c r="E4423" s="607" t="s">
        <v>459</v>
      </c>
      <c r="F4423" s="573"/>
      <c r="G4423" s="607" t="s">
        <v>42</v>
      </c>
      <c r="H4423" s="607" t="s">
        <v>49</v>
      </c>
      <c r="I4423" s="607" t="s">
        <v>40</v>
      </c>
      <c r="J4423" s="607" t="s">
        <v>83</v>
      </c>
      <c r="K4423" s="607" t="s">
        <v>104</v>
      </c>
      <c r="L4423" s="608">
        <v>0.5</v>
      </c>
      <c r="M4423" s="609">
        <v>0.18548230023529413</v>
      </c>
      <c r="N4423" s="610">
        <v>1.5456858352941176</v>
      </c>
      <c r="O4423" s="573"/>
      <c r="P4423" s="573"/>
      <c r="Q4423" s="574" t="s">
        <v>14535</v>
      </c>
      <c r="R4423" s="574"/>
      <c r="S4423" s="574" t="s">
        <v>14547</v>
      </c>
      <c r="T4423" s="574" t="s">
        <v>14511</v>
      </c>
      <c r="U4423" s="574" t="s">
        <v>14938</v>
      </c>
      <c r="V4423" s="574"/>
      <c r="W4423" s="575" t="s">
        <v>14537</v>
      </c>
      <c r="X4423" s="575"/>
      <c r="Y4423" s="575" t="s">
        <v>14550</v>
      </c>
      <c r="Z4423" s="579" t="s">
        <v>14939</v>
      </c>
      <c r="AA4423" s="580" t="s">
        <v>14914</v>
      </c>
    </row>
    <row r="4424" spans="2:27" s="563" customFormat="1">
      <c r="B4424" s="605">
        <v>336</v>
      </c>
      <c r="C4424" s="606" t="s">
        <v>118</v>
      </c>
      <c r="D4424" s="607" t="s">
        <v>16</v>
      </c>
      <c r="E4424" s="607" t="s">
        <v>459</v>
      </c>
      <c r="F4424" s="573"/>
      <c r="G4424" s="607" t="s">
        <v>42</v>
      </c>
      <c r="H4424" s="607" t="s">
        <v>49</v>
      </c>
      <c r="I4424" s="607" t="s">
        <v>40</v>
      </c>
      <c r="J4424" s="607" t="s">
        <v>77</v>
      </c>
      <c r="K4424" s="607" t="s">
        <v>310</v>
      </c>
      <c r="L4424" s="608">
        <v>0.5</v>
      </c>
      <c r="M4424" s="609">
        <v>0.25293040941176481</v>
      </c>
      <c r="N4424" s="610">
        <v>6.3232602352941205</v>
      </c>
      <c r="O4424" s="573"/>
      <c r="P4424" s="573"/>
      <c r="Q4424" s="574" t="s">
        <v>14553</v>
      </c>
      <c r="R4424" s="574"/>
      <c r="S4424" s="574" t="s">
        <v>14554</v>
      </c>
      <c r="T4424" s="574" t="s">
        <v>14511</v>
      </c>
      <c r="U4424" s="574" t="s">
        <v>14555</v>
      </c>
      <c r="V4424" s="574"/>
      <c r="W4424" s="575" t="s">
        <v>14556</v>
      </c>
      <c r="X4424" s="575"/>
      <c r="Y4424" s="576" t="s">
        <v>14557</v>
      </c>
      <c r="Z4424" s="577" t="s">
        <v>14940</v>
      </c>
      <c r="AA4424" s="580" t="s">
        <v>14911</v>
      </c>
    </row>
    <row r="4425" spans="2:27" s="563" customFormat="1">
      <c r="B4425" s="605">
        <v>337</v>
      </c>
      <c r="C4425" s="606" t="s">
        <v>118</v>
      </c>
      <c r="D4425" s="607" t="s">
        <v>16</v>
      </c>
      <c r="E4425" s="607" t="s">
        <v>459</v>
      </c>
      <c r="F4425" s="573"/>
      <c r="G4425" s="607" t="s">
        <v>42</v>
      </c>
      <c r="H4425" s="607" t="s">
        <v>49</v>
      </c>
      <c r="I4425" s="607" t="s">
        <v>40</v>
      </c>
      <c r="J4425" s="607" t="s">
        <v>77</v>
      </c>
      <c r="K4425" s="607" t="s">
        <v>104</v>
      </c>
      <c r="L4425" s="608">
        <v>0.5</v>
      </c>
      <c r="M4425" s="609">
        <v>0.25293040941176481</v>
      </c>
      <c r="N4425" s="610">
        <v>6.3232602352941205</v>
      </c>
      <c r="O4425" s="573"/>
      <c r="P4425" s="573"/>
      <c r="Q4425" s="574" t="s">
        <v>14535</v>
      </c>
      <c r="R4425" s="574"/>
      <c r="S4425" s="574" t="s">
        <v>14554</v>
      </c>
      <c r="T4425" s="574" t="s">
        <v>14511</v>
      </c>
      <c r="U4425" s="574" t="s">
        <v>14743</v>
      </c>
      <c r="V4425" s="574"/>
      <c r="W4425" s="575" t="s">
        <v>14537</v>
      </c>
      <c r="X4425" s="575"/>
      <c r="Y4425" s="575" t="s">
        <v>14557</v>
      </c>
      <c r="Z4425" s="579" t="s">
        <v>14941</v>
      </c>
      <c r="AA4425" s="580" t="s">
        <v>14914</v>
      </c>
    </row>
    <row r="4426" spans="2:27" s="563" customFormat="1">
      <c r="B4426" s="605">
        <v>338</v>
      </c>
      <c r="C4426" s="606" t="s">
        <v>118</v>
      </c>
      <c r="D4426" s="607" t="s">
        <v>16</v>
      </c>
      <c r="E4426" s="607" t="s">
        <v>459</v>
      </c>
      <c r="F4426" s="573"/>
      <c r="G4426" s="607" t="s">
        <v>42</v>
      </c>
      <c r="H4426" s="607" t="s">
        <v>49</v>
      </c>
      <c r="I4426" s="607" t="s">
        <v>40</v>
      </c>
      <c r="J4426" s="607" t="s">
        <v>76</v>
      </c>
      <c r="K4426" s="607" t="s">
        <v>115</v>
      </c>
      <c r="L4426" s="608">
        <v>0.5</v>
      </c>
      <c r="M4426" s="609">
        <v>0.21077534117647065</v>
      </c>
      <c r="N4426" s="610">
        <v>5.2693835294117655</v>
      </c>
      <c r="O4426" s="573"/>
      <c r="P4426" s="573"/>
      <c r="Q4426" s="574" t="s">
        <v>14704</v>
      </c>
      <c r="R4426" s="574"/>
      <c r="S4426" s="574" t="s">
        <v>14562</v>
      </c>
      <c r="T4426" s="574" t="s">
        <v>14511</v>
      </c>
      <c r="U4426" s="574" t="s">
        <v>14942</v>
      </c>
      <c r="V4426" s="574"/>
      <c r="W4426" s="575" t="s">
        <v>14943</v>
      </c>
      <c r="X4426" s="575"/>
      <c r="Y4426" s="575" t="s">
        <v>14564</v>
      </c>
      <c r="Z4426" s="579" t="s">
        <v>14944</v>
      </c>
      <c r="AA4426" s="578" t="s">
        <v>14945</v>
      </c>
    </row>
    <row r="4427" spans="2:27" s="563" customFormat="1">
      <c r="B4427" s="605">
        <v>339</v>
      </c>
      <c r="C4427" s="606" t="s">
        <v>118</v>
      </c>
      <c r="D4427" s="607" t="s">
        <v>16</v>
      </c>
      <c r="E4427" s="607" t="s">
        <v>459</v>
      </c>
      <c r="F4427" s="573"/>
      <c r="G4427" s="607" t="s">
        <v>42</v>
      </c>
      <c r="H4427" s="607" t="s">
        <v>49</v>
      </c>
      <c r="I4427" s="607" t="s">
        <v>40</v>
      </c>
      <c r="J4427" s="607" t="s">
        <v>76</v>
      </c>
      <c r="K4427" s="607" t="s">
        <v>100</v>
      </c>
      <c r="L4427" s="608">
        <v>0.5</v>
      </c>
      <c r="M4427" s="609">
        <v>0.21077534117647065</v>
      </c>
      <c r="N4427" s="610">
        <v>5.2693835294117655</v>
      </c>
      <c r="O4427" s="573"/>
      <c r="P4427" s="573"/>
      <c r="Q4427" s="574" t="s">
        <v>14666</v>
      </c>
      <c r="R4427" s="574"/>
      <c r="S4427" s="574" t="s">
        <v>14562</v>
      </c>
      <c r="T4427" s="574" t="s">
        <v>14511</v>
      </c>
      <c r="U4427" s="574" t="s">
        <v>14667</v>
      </c>
      <c r="V4427" s="574"/>
      <c r="W4427" s="575" t="s">
        <v>14946</v>
      </c>
      <c r="X4427" s="575"/>
      <c r="Y4427" s="575" t="s">
        <v>14564</v>
      </c>
      <c r="Z4427" s="579" t="s">
        <v>14947</v>
      </c>
      <c r="AA4427" s="580" t="s">
        <v>14948</v>
      </c>
    </row>
    <row r="4428" spans="2:27" s="563" customFormat="1">
      <c r="B4428" s="605">
        <v>340</v>
      </c>
      <c r="C4428" s="606" t="s">
        <v>118</v>
      </c>
      <c r="D4428" s="607" t="s">
        <v>16</v>
      </c>
      <c r="E4428" s="607" t="s">
        <v>459</v>
      </c>
      <c r="F4428" s="573"/>
      <c r="G4428" s="607" t="s">
        <v>42</v>
      </c>
      <c r="H4428" s="607" t="s">
        <v>49</v>
      </c>
      <c r="I4428" s="607" t="s">
        <v>40</v>
      </c>
      <c r="J4428" s="607" t="s">
        <v>74</v>
      </c>
      <c r="K4428" s="607" t="s">
        <v>115</v>
      </c>
      <c r="L4428" s="608">
        <v>0.5</v>
      </c>
      <c r="M4428" s="609">
        <v>0.26346917647058826</v>
      </c>
      <c r="N4428" s="610">
        <v>26.346917647058827</v>
      </c>
      <c r="O4428" s="573"/>
      <c r="P4428" s="573"/>
      <c r="Q4428" s="574" t="s">
        <v>14704</v>
      </c>
      <c r="R4428" s="574"/>
      <c r="S4428" s="574" t="s">
        <v>14568</v>
      </c>
      <c r="T4428" s="574" t="s">
        <v>14511</v>
      </c>
      <c r="U4428" s="574" t="s">
        <v>14705</v>
      </c>
      <c r="V4428" s="574"/>
      <c r="W4428" s="575" t="s">
        <v>14943</v>
      </c>
      <c r="X4428" s="575"/>
      <c r="Y4428" s="575" t="s">
        <v>14570</v>
      </c>
      <c r="Z4428" s="579" t="s">
        <v>14949</v>
      </c>
      <c r="AA4428" s="580" t="s">
        <v>14945</v>
      </c>
    </row>
    <row r="4429" spans="2:27" s="563" customFormat="1">
      <c r="B4429" s="605">
        <v>341</v>
      </c>
      <c r="C4429" s="606" t="s">
        <v>118</v>
      </c>
      <c r="D4429" s="607" t="s">
        <v>16</v>
      </c>
      <c r="E4429" s="607" t="s">
        <v>459</v>
      </c>
      <c r="F4429" s="573"/>
      <c r="G4429" s="607" t="s">
        <v>42</v>
      </c>
      <c r="H4429" s="607" t="s">
        <v>49</v>
      </c>
      <c r="I4429" s="607" t="s">
        <v>40</v>
      </c>
      <c r="J4429" s="607" t="s">
        <v>74</v>
      </c>
      <c r="K4429" s="607" t="s">
        <v>100</v>
      </c>
      <c r="L4429" s="608">
        <v>0.5</v>
      </c>
      <c r="M4429" s="609">
        <v>0.26346917647058826</v>
      </c>
      <c r="N4429" s="610">
        <v>26.346917647058827</v>
      </c>
      <c r="O4429" s="573"/>
      <c r="P4429" s="573"/>
      <c r="Q4429" s="574" t="s">
        <v>14666</v>
      </c>
      <c r="R4429" s="574"/>
      <c r="S4429" s="574" t="s">
        <v>14568</v>
      </c>
      <c r="T4429" s="574" t="s">
        <v>14511</v>
      </c>
      <c r="U4429" s="574" t="s">
        <v>14718</v>
      </c>
      <c r="V4429" s="574"/>
      <c r="W4429" s="575" t="s">
        <v>14946</v>
      </c>
      <c r="X4429" s="575"/>
      <c r="Y4429" s="575" t="s">
        <v>14570</v>
      </c>
      <c r="Z4429" s="579" t="s">
        <v>14950</v>
      </c>
      <c r="AA4429" s="578" t="s">
        <v>14948</v>
      </c>
    </row>
    <row r="4430" spans="2:27" s="563" customFormat="1">
      <c r="B4430" s="605">
        <v>342</v>
      </c>
      <c r="C4430" s="606" t="s">
        <v>118</v>
      </c>
      <c r="D4430" s="607" t="s">
        <v>16</v>
      </c>
      <c r="E4430" s="607" t="s">
        <v>459</v>
      </c>
      <c r="F4430" s="573"/>
      <c r="G4430" s="607" t="s">
        <v>42</v>
      </c>
      <c r="H4430" s="607" t="s">
        <v>49</v>
      </c>
      <c r="I4430" s="607" t="s">
        <v>40</v>
      </c>
      <c r="J4430" s="607" t="s">
        <v>67</v>
      </c>
      <c r="K4430" s="607" t="s">
        <v>310</v>
      </c>
      <c r="L4430" s="608">
        <v>0.5</v>
      </c>
      <c r="M4430" s="609">
        <v>7.9040752941176476E-2</v>
      </c>
      <c r="N4430" s="610">
        <v>0.52693835294117652</v>
      </c>
      <c r="O4430" s="573"/>
      <c r="P4430" s="573"/>
      <c r="Q4430" s="574" t="s">
        <v>14553</v>
      </c>
      <c r="R4430" s="574"/>
      <c r="S4430" s="574" t="s">
        <v>14574</v>
      </c>
      <c r="T4430" s="574" t="s">
        <v>14511</v>
      </c>
      <c r="U4430" s="574" t="s">
        <v>14951</v>
      </c>
      <c r="V4430" s="574"/>
      <c r="W4430" s="575" t="s">
        <v>14556</v>
      </c>
      <c r="X4430" s="575"/>
      <c r="Y4430" s="575" t="s">
        <v>14576</v>
      </c>
      <c r="Z4430" s="579" t="s">
        <v>14952</v>
      </c>
      <c r="AA4430" s="580" t="s">
        <v>14911</v>
      </c>
    </row>
    <row r="4431" spans="2:27" s="563" customFormat="1">
      <c r="B4431" s="605">
        <v>343</v>
      </c>
      <c r="C4431" s="606" t="s">
        <v>118</v>
      </c>
      <c r="D4431" s="607" t="s">
        <v>16</v>
      </c>
      <c r="E4431" s="607" t="s">
        <v>459</v>
      </c>
      <c r="F4431" s="573"/>
      <c r="G4431" s="607" t="s">
        <v>42</v>
      </c>
      <c r="H4431" s="607" t="s">
        <v>49</v>
      </c>
      <c r="I4431" s="607" t="s">
        <v>40</v>
      </c>
      <c r="J4431" s="607" t="s">
        <v>67</v>
      </c>
      <c r="K4431" s="607" t="s">
        <v>104</v>
      </c>
      <c r="L4431" s="608">
        <v>0.5</v>
      </c>
      <c r="M4431" s="609">
        <v>7.9040752941176476E-2</v>
      </c>
      <c r="N4431" s="610">
        <v>0.52693835294117652</v>
      </c>
      <c r="O4431" s="573"/>
      <c r="P4431" s="573"/>
      <c r="Q4431" s="574" t="s">
        <v>14535</v>
      </c>
      <c r="R4431" s="574"/>
      <c r="S4431" s="574" t="s">
        <v>14574</v>
      </c>
      <c r="T4431" s="574" t="s">
        <v>14511</v>
      </c>
      <c r="U4431" s="574" t="s">
        <v>14953</v>
      </c>
      <c r="V4431" s="574"/>
      <c r="W4431" s="575" t="s">
        <v>14537</v>
      </c>
      <c r="X4431" s="575"/>
      <c r="Y4431" s="575" t="s">
        <v>14576</v>
      </c>
      <c r="Z4431" s="579" t="s">
        <v>14954</v>
      </c>
      <c r="AA4431" s="580" t="s">
        <v>14914</v>
      </c>
    </row>
    <row r="4432" spans="2:27" s="563" customFormat="1">
      <c r="B4432" s="605">
        <v>344</v>
      </c>
      <c r="C4432" s="606" t="s">
        <v>118</v>
      </c>
      <c r="D4432" s="607" t="s">
        <v>16</v>
      </c>
      <c r="E4432" s="607" t="s">
        <v>459</v>
      </c>
      <c r="F4432" s="573"/>
      <c r="G4432" s="607" t="s">
        <v>42</v>
      </c>
      <c r="H4432" s="607" t="s">
        <v>49</v>
      </c>
      <c r="I4432" s="607" t="s">
        <v>40</v>
      </c>
      <c r="J4432" s="607" t="s">
        <v>66</v>
      </c>
      <c r="K4432" s="607" t="s">
        <v>310</v>
      </c>
      <c r="L4432" s="608">
        <v>0.5</v>
      </c>
      <c r="M4432" s="609">
        <v>0.2459045647058824</v>
      </c>
      <c r="N4432" s="610">
        <v>6.14761411764706</v>
      </c>
      <c r="O4432" s="573"/>
      <c r="P4432" s="573"/>
      <c r="Q4432" s="574" t="s">
        <v>14553</v>
      </c>
      <c r="R4432" s="574"/>
      <c r="S4432" s="574" t="s">
        <v>14578</v>
      </c>
      <c r="T4432" s="574" t="s">
        <v>14511</v>
      </c>
      <c r="U4432" s="574" t="s">
        <v>14579</v>
      </c>
      <c r="V4432" s="574"/>
      <c r="W4432" s="575" t="s">
        <v>14556</v>
      </c>
      <c r="X4432" s="575"/>
      <c r="Y4432" s="575" t="s">
        <v>14580</v>
      </c>
      <c r="Z4432" s="579" t="s">
        <v>14955</v>
      </c>
      <c r="AA4432" s="580" t="s">
        <v>14911</v>
      </c>
    </row>
    <row r="4433" spans="2:27" s="563" customFormat="1">
      <c r="B4433" s="605">
        <v>345</v>
      </c>
      <c r="C4433" s="606" t="s">
        <v>118</v>
      </c>
      <c r="D4433" s="607" t="s">
        <v>16</v>
      </c>
      <c r="E4433" s="607" t="s">
        <v>459</v>
      </c>
      <c r="F4433" s="573"/>
      <c r="G4433" s="607" t="s">
        <v>42</v>
      </c>
      <c r="H4433" s="607" t="s">
        <v>49</v>
      </c>
      <c r="I4433" s="607" t="s">
        <v>40</v>
      </c>
      <c r="J4433" s="607" t="s">
        <v>66</v>
      </c>
      <c r="K4433" s="607" t="s">
        <v>104</v>
      </c>
      <c r="L4433" s="608">
        <v>0.5</v>
      </c>
      <c r="M4433" s="609">
        <v>0.2459045647058824</v>
      </c>
      <c r="N4433" s="610">
        <v>6.14761411764706</v>
      </c>
      <c r="O4433" s="573"/>
      <c r="P4433" s="573"/>
      <c r="Q4433" s="574" t="s">
        <v>14535</v>
      </c>
      <c r="R4433" s="574"/>
      <c r="S4433" s="574" t="s">
        <v>14578</v>
      </c>
      <c r="T4433" s="574" t="s">
        <v>14511</v>
      </c>
      <c r="U4433" s="574" t="s">
        <v>14956</v>
      </c>
      <c r="V4433" s="574"/>
      <c r="W4433" s="575" t="s">
        <v>14537</v>
      </c>
      <c r="X4433" s="575"/>
      <c r="Y4433" s="575" t="s">
        <v>14580</v>
      </c>
      <c r="Z4433" s="579" t="s">
        <v>14957</v>
      </c>
      <c r="AA4433" s="580" t="s">
        <v>14914</v>
      </c>
    </row>
    <row r="4434" spans="2:27" s="563" customFormat="1">
      <c r="B4434" s="605">
        <v>346</v>
      </c>
      <c r="C4434" s="606" t="s">
        <v>118</v>
      </c>
      <c r="D4434" s="607" t="s">
        <v>16</v>
      </c>
      <c r="E4434" s="607" t="s">
        <v>52</v>
      </c>
      <c r="F4434" s="573"/>
      <c r="G4434" s="607" t="s">
        <v>51</v>
      </c>
      <c r="H4434" s="607" t="s">
        <v>41</v>
      </c>
      <c r="I4434" s="607" t="s">
        <v>50</v>
      </c>
      <c r="J4434" s="607" t="s">
        <v>116</v>
      </c>
      <c r="K4434" s="607" t="s">
        <v>111</v>
      </c>
      <c r="L4434" s="608">
        <v>1</v>
      </c>
      <c r="M4434" s="609">
        <v>2.9096718749999995</v>
      </c>
      <c r="N4434" s="610">
        <v>29.096718749999997</v>
      </c>
      <c r="O4434" s="573"/>
      <c r="P4434" s="573"/>
      <c r="Q4434" s="574" t="s">
        <v>14509</v>
      </c>
      <c r="R4434" s="574"/>
      <c r="S4434" s="574" t="s">
        <v>14510</v>
      </c>
      <c r="T4434" s="574" t="s">
        <v>14511</v>
      </c>
      <c r="U4434" s="574" t="s">
        <v>14512</v>
      </c>
      <c r="V4434" s="574"/>
      <c r="W4434" s="575" t="s">
        <v>14513</v>
      </c>
      <c r="X4434" s="575"/>
      <c r="Y4434" s="576" t="s">
        <v>14514</v>
      </c>
      <c r="Z4434" s="577" t="s">
        <v>14958</v>
      </c>
      <c r="AA4434" s="578" t="s">
        <v>14959</v>
      </c>
    </row>
    <row r="4435" spans="2:27" s="563" customFormat="1">
      <c r="B4435" s="605">
        <v>347</v>
      </c>
      <c r="C4435" s="606" t="s">
        <v>118</v>
      </c>
      <c r="D4435" s="607" t="s">
        <v>16</v>
      </c>
      <c r="E4435" s="607" t="s">
        <v>52</v>
      </c>
      <c r="F4435" s="573"/>
      <c r="G4435" s="607" t="s">
        <v>51</v>
      </c>
      <c r="H4435" s="607" t="s">
        <v>41</v>
      </c>
      <c r="I4435" s="607" t="s">
        <v>50</v>
      </c>
      <c r="J4435" s="607" t="s">
        <v>109</v>
      </c>
      <c r="K4435" s="607" t="s">
        <v>111</v>
      </c>
      <c r="L4435" s="608">
        <v>1</v>
      </c>
      <c r="M4435" s="609">
        <v>5.1580546875</v>
      </c>
      <c r="N4435" s="610">
        <v>103.16109375000001</v>
      </c>
      <c r="O4435" s="573"/>
      <c r="P4435" s="573"/>
      <c r="Q4435" s="574" t="s">
        <v>14509</v>
      </c>
      <c r="R4435" s="574"/>
      <c r="S4435" s="574" t="s">
        <v>14522</v>
      </c>
      <c r="T4435" s="574" t="s">
        <v>14511</v>
      </c>
      <c r="U4435" s="574" t="s">
        <v>14523</v>
      </c>
      <c r="V4435" s="574"/>
      <c r="W4435" s="575" t="s">
        <v>14513</v>
      </c>
      <c r="X4435" s="575"/>
      <c r="Y4435" s="576" t="s">
        <v>14524</v>
      </c>
      <c r="Z4435" s="577" t="s">
        <v>14960</v>
      </c>
      <c r="AA4435" s="578" t="s">
        <v>14959</v>
      </c>
    </row>
    <row r="4436" spans="2:27" s="563" customFormat="1">
      <c r="B4436" s="605">
        <v>348</v>
      </c>
      <c r="C4436" s="606" t="s">
        <v>118</v>
      </c>
      <c r="D4436" s="607" t="s">
        <v>16</v>
      </c>
      <c r="E4436" s="607" t="s">
        <v>52</v>
      </c>
      <c r="F4436" s="573"/>
      <c r="G4436" s="607" t="s">
        <v>51</v>
      </c>
      <c r="H4436" s="607" t="s">
        <v>41</v>
      </c>
      <c r="I4436" s="607" t="s">
        <v>50</v>
      </c>
      <c r="J4436" s="607" t="s">
        <v>71</v>
      </c>
      <c r="K4436" s="607" t="s">
        <v>104</v>
      </c>
      <c r="L4436" s="608">
        <v>0.5</v>
      </c>
      <c r="M4436" s="609">
        <v>0.19838671875</v>
      </c>
      <c r="N4436" s="610">
        <v>13.225781250000001</v>
      </c>
      <c r="O4436" s="573"/>
      <c r="P4436" s="573"/>
      <c r="Q4436" s="574" t="s">
        <v>14535</v>
      </c>
      <c r="R4436" s="574"/>
      <c r="S4436" s="574" t="s">
        <v>14529</v>
      </c>
      <c r="T4436" s="574" t="s">
        <v>14511</v>
      </c>
      <c r="U4436" s="574" t="s">
        <v>14536</v>
      </c>
      <c r="V4436" s="574"/>
      <c r="W4436" s="575" t="s">
        <v>14537</v>
      </c>
      <c r="X4436" s="575"/>
      <c r="Y4436" s="576" t="s">
        <v>14532</v>
      </c>
      <c r="Z4436" s="577" t="s">
        <v>14961</v>
      </c>
      <c r="AA4436" s="578" t="s">
        <v>14962</v>
      </c>
    </row>
    <row r="4437" spans="2:27" s="563" customFormat="1">
      <c r="B4437" s="605">
        <v>349</v>
      </c>
      <c r="C4437" s="606" t="s">
        <v>118</v>
      </c>
      <c r="D4437" s="607" t="s">
        <v>16</v>
      </c>
      <c r="E4437" s="607" t="s">
        <v>52</v>
      </c>
      <c r="F4437" s="573"/>
      <c r="G4437" s="607" t="s">
        <v>51</v>
      </c>
      <c r="H4437" s="607" t="s">
        <v>41</v>
      </c>
      <c r="I4437" s="607" t="s">
        <v>50</v>
      </c>
      <c r="J4437" s="607" t="s">
        <v>71</v>
      </c>
      <c r="K4437" s="607" t="s">
        <v>86</v>
      </c>
      <c r="L4437" s="608">
        <v>0.5</v>
      </c>
      <c r="M4437" s="609">
        <v>0.19838671875</v>
      </c>
      <c r="N4437" s="610">
        <v>13.225781250000001</v>
      </c>
      <c r="O4437" s="573"/>
      <c r="P4437" s="573"/>
      <c r="Q4437" s="574" t="s">
        <v>14963</v>
      </c>
      <c r="R4437" s="574"/>
      <c r="S4437" s="574" t="s">
        <v>14529</v>
      </c>
      <c r="T4437" s="574" t="s">
        <v>14511</v>
      </c>
      <c r="U4437" s="574" t="s">
        <v>14964</v>
      </c>
      <c r="V4437" s="574"/>
      <c r="W4437" s="575" t="s">
        <v>14965</v>
      </c>
      <c r="X4437" s="575"/>
      <c r="Y4437" s="576" t="s">
        <v>14532</v>
      </c>
      <c r="Z4437" s="577" t="s">
        <v>14966</v>
      </c>
      <c r="AA4437" s="578" t="s">
        <v>14967</v>
      </c>
    </row>
    <row r="4438" spans="2:27" s="563" customFormat="1">
      <c r="B4438" s="605">
        <v>350</v>
      </c>
      <c r="C4438" s="606" t="s">
        <v>118</v>
      </c>
      <c r="D4438" s="607" t="s">
        <v>16</v>
      </c>
      <c r="E4438" s="607" t="s">
        <v>52</v>
      </c>
      <c r="F4438" s="573"/>
      <c r="G4438" s="607" t="s">
        <v>51</v>
      </c>
      <c r="H4438" s="607" t="s">
        <v>41</v>
      </c>
      <c r="I4438" s="607" t="s">
        <v>50</v>
      </c>
      <c r="J4438" s="607" t="s">
        <v>99</v>
      </c>
      <c r="K4438" s="607" t="s">
        <v>347</v>
      </c>
      <c r="L4438" s="608">
        <v>1</v>
      </c>
      <c r="M4438" s="609">
        <v>3.9677343750000005</v>
      </c>
      <c r="N4438" s="610">
        <v>264.51562500000006</v>
      </c>
      <c r="O4438" s="573"/>
      <c r="P4438" s="573"/>
      <c r="Q4438" s="574" t="s">
        <v>14919</v>
      </c>
      <c r="R4438" s="574"/>
      <c r="S4438" s="574" t="s">
        <v>14817</v>
      </c>
      <c r="T4438" s="574" t="s">
        <v>14511</v>
      </c>
      <c r="U4438" s="574" t="s">
        <v>14920</v>
      </c>
      <c r="V4438" s="574"/>
      <c r="W4438" s="575" t="s">
        <v>14921</v>
      </c>
      <c r="X4438" s="575"/>
      <c r="Y4438" s="576" t="s">
        <v>14922</v>
      </c>
      <c r="Z4438" s="577" t="s">
        <v>14968</v>
      </c>
      <c r="AA4438" s="578" t="s">
        <v>14969</v>
      </c>
    </row>
    <row r="4439" spans="2:27" s="563" customFormat="1">
      <c r="B4439" s="605">
        <v>351</v>
      </c>
      <c r="C4439" s="606" t="s">
        <v>118</v>
      </c>
      <c r="D4439" s="607" t="s">
        <v>16</v>
      </c>
      <c r="E4439" s="607" t="s">
        <v>52</v>
      </c>
      <c r="F4439" s="573"/>
      <c r="G4439" s="607" t="s">
        <v>51</v>
      </c>
      <c r="H4439" s="607" t="s">
        <v>41</v>
      </c>
      <c r="I4439" s="607" t="s">
        <v>50</v>
      </c>
      <c r="J4439" s="607" t="s">
        <v>96</v>
      </c>
      <c r="K4439" s="607" t="s">
        <v>119</v>
      </c>
      <c r="L4439" s="608">
        <v>1</v>
      </c>
      <c r="M4439" s="609">
        <v>3.9677343750000005</v>
      </c>
      <c r="N4439" s="610">
        <v>264.51562500000006</v>
      </c>
      <c r="O4439" s="573"/>
      <c r="P4439" s="573"/>
      <c r="Q4439" s="574" t="s">
        <v>14970</v>
      </c>
      <c r="R4439" s="574"/>
      <c r="S4439" s="574" t="s">
        <v>14823</v>
      </c>
      <c r="T4439" s="574" t="s">
        <v>14511</v>
      </c>
      <c r="U4439" s="574" t="s">
        <v>14971</v>
      </c>
      <c r="V4439" s="574"/>
      <c r="W4439" s="575" t="s">
        <v>14972</v>
      </c>
      <c r="X4439" s="575"/>
      <c r="Y4439" s="576" t="s">
        <v>14929</v>
      </c>
      <c r="Z4439" s="577" t="s">
        <v>14973</v>
      </c>
      <c r="AA4439" s="578" t="s">
        <v>14974</v>
      </c>
    </row>
    <row r="4440" spans="2:27" s="563" customFormat="1">
      <c r="B4440" s="605">
        <v>352</v>
      </c>
      <c r="C4440" s="606" t="s">
        <v>118</v>
      </c>
      <c r="D4440" s="607" t="s">
        <v>16</v>
      </c>
      <c r="E4440" s="607" t="s">
        <v>52</v>
      </c>
      <c r="F4440" s="573"/>
      <c r="G4440" s="607" t="s">
        <v>51</v>
      </c>
      <c r="H4440" s="607" t="s">
        <v>41</v>
      </c>
      <c r="I4440" s="607" t="s">
        <v>50</v>
      </c>
      <c r="J4440" s="607" t="s">
        <v>87</v>
      </c>
      <c r="K4440" s="607" t="s">
        <v>106</v>
      </c>
      <c r="L4440" s="608">
        <v>1</v>
      </c>
      <c r="M4440" s="609">
        <v>13.225781250000001</v>
      </c>
      <c r="N4440" s="610">
        <v>881.71875</v>
      </c>
      <c r="O4440" s="573"/>
      <c r="P4440" s="573"/>
      <c r="Q4440" s="574" t="s">
        <v>14528</v>
      </c>
      <c r="R4440" s="574"/>
      <c r="S4440" s="574" t="s">
        <v>14540</v>
      </c>
      <c r="T4440" s="574" t="s">
        <v>14511</v>
      </c>
      <c r="U4440" s="574" t="s">
        <v>14541</v>
      </c>
      <c r="V4440" s="574"/>
      <c r="W4440" s="575" t="s">
        <v>14531</v>
      </c>
      <c r="X4440" s="575"/>
      <c r="Y4440" s="576" t="s">
        <v>14542</v>
      </c>
      <c r="Z4440" s="577" t="s">
        <v>14975</v>
      </c>
      <c r="AA4440" s="578" t="s">
        <v>14976</v>
      </c>
    </row>
    <row r="4441" spans="2:27" s="563" customFormat="1">
      <c r="B4441" s="605">
        <v>353</v>
      </c>
      <c r="C4441" s="606" t="s">
        <v>118</v>
      </c>
      <c r="D4441" s="607" t="s">
        <v>16</v>
      </c>
      <c r="E4441" s="607" t="s">
        <v>52</v>
      </c>
      <c r="F4441" s="573"/>
      <c r="G4441" s="607" t="s">
        <v>51</v>
      </c>
      <c r="H4441" s="607" t="s">
        <v>41</v>
      </c>
      <c r="I4441" s="607" t="s">
        <v>50</v>
      </c>
      <c r="J4441" s="607" t="s">
        <v>76</v>
      </c>
      <c r="K4441" s="607" t="s">
        <v>347</v>
      </c>
      <c r="L4441" s="608">
        <v>0.5</v>
      </c>
      <c r="M4441" s="609">
        <v>3.3064453125000002</v>
      </c>
      <c r="N4441" s="610">
        <v>132.2578125</v>
      </c>
      <c r="O4441" s="573"/>
      <c r="P4441" s="573"/>
      <c r="Q4441" s="574" t="s">
        <v>14919</v>
      </c>
      <c r="R4441" s="574"/>
      <c r="S4441" s="574" t="s">
        <v>14562</v>
      </c>
      <c r="T4441" s="574" t="s">
        <v>14511</v>
      </c>
      <c r="U4441" s="574" t="s">
        <v>14977</v>
      </c>
      <c r="V4441" s="574"/>
      <c r="W4441" s="575" t="s">
        <v>14921</v>
      </c>
      <c r="X4441" s="575"/>
      <c r="Y4441" s="576" t="s">
        <v>14564</v>
      </c>
      <c r="Z4441" s="577" t="s">
        <v>14978</v>
      </c>
      <c r="AA4441" s="578" t="s">
        <v>14969</v>
      </c>
    </row>
    <row r="4442" spans="2:27" s="563" customFormat="1">
      <c r="B4442" s="605">
        <v>354</v>
      </c>
      <c r="C4442" s="606" t="s">
        <v>118</v>
      </c>
      <c r="D4442" s="607" t="s">
        <v>16</v>
      </c>
      <c r="E4442" s="607" t="s">
        <v>52</v>
      </c>
      <c r="F4442" s="573"/>
      <c r="G4442" s="607" t="s">
        <v>51</v>
      </c>
      <c r="H4442" s="607" t="s">
        <v>41</v>
      </c>
      <c r="I4442" s="607" t="s">
        <v>50</v>
      </c>
      <c r="J4442" s="607" t="s">
        <v>76</v>
      </c>
      <c r="K4442" s="607" t="s">
        <v>106</v>
      </c>
      <c r="L4442" s="608">
        <v>0.5</v>
      </c>
      <c r="M4442" s="609">
        <v>3.3064453125000002</v>
      </c>
      <c r="N4442" s="610">
        <v>132.2578125</v>
      </c>
      <c r="O4442" s="573"/>
      <c r="P4442" s="573"/>
      <c r="Q4442" s="574" t="s">
        <v>14528</v>
      </c>
      <c r="R4442" s="574"/>
      <c r="S4442" s="574" t="s">
        <v>14562</v>
      </c>
      <c r="T4442" s="574" t="s">
        <v>14511</v>
      </c>
      <c r="U4442" s="574" t="s">
        <v>14563</v>
      </c>
      <c r="V4442" s="574"/>
      <c r="W4442" s="575" t="s">
        <v>14531</v>
      </c>
      <c r="X4442" s="575"/>
      <c r="Y4442" s="576" t="s">
        <v>14564</v>
      </c>
      <c r="Z4442" s="577" t="s">
        <v>14979</v>
      </c>
      <c r="AA4442" s="578" t="s">
        <v>14976</v>
      </c>
    </row>
    <row r="4443" spans="2:27" s="563" customFormat="1">
      <c r="B4443" s="605">
        <v>355</v>
      </c>
      <c r="C4443" s="606" t="s">
        <v>118</v>
      </c>
      <c r="D4443" s="607" t="s">
        <v>16</v>
      </c>
      <c r="E4443" s="607" t="s">
        <v>52</v>
      </c>
      <c r="F4443" s="573"/>
      <c r="G4443" s="607" t="s">
        <v>51</v>
      </c>
      <c r="H4443" s="607" t="s">
        <v>41</v>
      </c>
      <c r="I4443" s="607" t="s">
        <v>50</v>
      </c>
      <c r="J4443" s="607" t="s">
        <v>74</v>
      </c>
      <c r="K4443" s="607" t="s">
        <v>104</v>
      </c>
      <c r="L4443" s="608">
        <v>1</v>
      </c>
      <c r="M4443" s="609">
        <v>13.754812499999998</v>
      </c>
      <c r="N4443" s="610">
        <v>1058.0624999999998</v>
      </c>
      <c r="O4443" s="573"/>
      <c r="P4443" s="573"/>
      <c r="Q4443" s="574" t="s">
        <v>14535</v>
      </c>
      <c r="R4443" s="574"/>
      <c r="S4443" s="574" t="s">
        <v>14568</v>
      </c>
      <c r="T4443" s="574" t="s">
        <v>14511</v>
      </c>
      <c r="U4443" s="574" t="s">
        <v>14572</v>
      </c>
      <c r="V4443" s="574"/>
      <c r="W4443" s="575" t="s">
        <v>14537</v>
      </c>
      <c r="X4443" s="575"/>
      <c r="Y4443" s="576" t="s">
        <v>14570</v>
      </c>
      <c r="Z4443" s="577" t="s">
        <v>14980</v>
      </c>
      <c r="AA4443" s="578" t="s">
        <v>14962</v>
      </c>
    </row>
    <row r="4444" spans="2:27" s="563" customFormat="1">
      <c r="B4444" s="605">
        <v>356</v>
      </c>
      <c r="C4444" s="606" t="s">
        <v>118</v>
      </c>
      <c r="D4444" s="607" t="s">
        <v>16</v>
      </c>
      <c r="E4444" s="607" t="s">
        <v>52</v>
      </c>
      <c r="F4444" s="573"/>
      <c r="G4444" s="607" t="s">
        <v>51</v>
      </c>
      <c r="H4444" s="607" t="s">
        <v>41</v>
      </c>
      <c r="I4444" s="607" t="s">
        <v>50</v>
      </c>
      <c r="J4444" s="607" t="s">
        <v>65</v>
      </c>
      <c r="K4444" s="607" t="s">
        <v>81</v>
      </c>
      <c r="L4444" s="608">
        <v>1</v>
      </c>
      <c r="M4444" s="609">
        <v>22.042968749999996</v>
      </c>
      <c r="N4444" s="610">
        <v>44.085937499999993</v>
      </c>
      <c r="O4444" s="573"/>
      <c r="P4444" s="573"/>
      <c r="Q4444" s="574" t="s">
        <v>14546</v>
      </c>
      <c r="R4444" s="574"/>
      <c r="S4444" s="574" t="s">
        <v>14981</v>
      </c>
      <c r="T4444" s="574" t="s">
        <v>14511</v>
      </c>
      <c r="U4444" s="574" t="s">
        <v>14982</v>
      </c>
      <c r="V4444" s="574"/>
      <c r="W4444" s="575" t="s">
        <v>14549</v>
      </c>
      <c r="X4444" s="575"/>
      <c r="Y4444" s="576" t="s">
        <v>14983</v>
      </c>
      <c r="Z4444" s="577" t="s">
        <v>14984</v>
      </c>
      <c r="AA4444" s="578" t="s">
        <v>14985</v>
      </c>
    </row>
    <row r="4445" spans="2:27" s="563" customFormat="1">
      <c r="B4445" s="605">
        <v>357</v>
      </c>
      <c r="C4445" s="606" t="s">
        <v>118</v>
      </c>
      <c r="D4445" s="607" t="s">
        <v>16</v>
      </c>
      <c r="E4445" s="607" t="s">
        <v>52</v>
      </c>
      <c r="F4445" s="573"/>
      <c r="G4445" s="607" t="s">
        <v>51</v>
      </c>
      <c r="H4445" s="607" t="s">
        <v>41</v>
      </c>
      <c r="I4445" s="607" t="s">
        <v>50</v>
      </c>
      <c r="J4445" s="607" t="s">
        <v>64</v>
      </c>
      <c r="K4445" s="607" t="s">
        <v>111</v>
      </c>
      <c r="L4445" s="608">
        <v>1</v>
      </c>
      <c r="M4445" s="609">
        <v>12.344062499999998</v>
      </c>
      <c r="N4445" s="610">
        <v>352.68749999999994</v>
      </c>
      <c r="O4445" s="573"/>
      <c r="P4445" s="573"/>
      <c r="Q4445" s="574" t="s">
        <v>14509</v>
      </c>
      <c r="R4445" s="574"/>
      <c r="S4445" s="574" t="s">
        <v>14986</v>
      </c>
      <c r="T4445" s="574" t="s">
        <v>14511</v>
      </c>
      <c r="U4445" s="574" t="s">
        <v>14987</v>
      </c>
      <c r="V4445" s="574"/>
      <c r="W4445" s="575" t="s">
        <v>14513</v>
      </c>
      <c r="X4445" s="575"/>
      <c r="Y4445" s="576" t="s">
        <v>14988</v>
      </c>
      <c r="Z4445" s="577" t="s">
        <v>14989</v>
      </c>
      <c r="AA4445" s="578" t="s">
        <v>14959</v>
      </c>
    </row>
    <row r="4446" spans="2:27" s="563" customFormat="1">
      <c r="B4446" s="605">
        <v>358</v>
      </c>
      <c r="C4446" s="606" t="s">
        <v>118</v>
      </c>
      <c r="D4446" s="607" t="s">
        <v>85</v>
      </c>
      <c r="E4446" s="607" t="s">
        <v>52</v>
      </c>
      <c r="F4446" s="573"/>
      <c r="G4446" s="607" t="s">
        <v>51</v>
      </c>
      <c r="H4446" s="607" t="s">
        <v>41</v>
      </c>
      <c r="I4446" s="607" t="s">
        <v>50</v>
      </c>
      <c r="J4446" s="607" t="s">
        <v>116</v>
      </c>
      <c r="K4446" s="607" t="s">
        <v>79</v>
      </c>
      <c r="L4446" s="608">
        <v>1</v>
      </c>
      <c r="M4446" s="609">
        <v>8.5078124999999991E-2</v>
      </c>
      <c r="N4446" s="610">
        <v>0.85078124999999993</v>
      </c>
      <c r="O4446" s="573"/>
      <c r="P4446" s="573"/>
      <c r="Q4446" s="574" t="s">
        <v>14710</v>
      </c>
      <c r="R4446" s="574"/>
      <c r="S4446" s="574" t="s">
        <v>14510</v>
      </c>
      <c r="T4446" s="574" t="s">
        <v>14582</v>
      </c>
      <c r="U4446" s="574" t="s">
        <v>14878</v>
      </c>
      <c r="V4446" s="574"/>
      <c r="W4446" s="575" t="s">
        <v>14782</v>
      </c>
      <c r="X4446" s="575"/>
      <c r="Y4446" s="576" t="s">
        <v>14584</v>
      </c>
      <c r="Z4446" s="577" t="s">
        <v>14990</v>
      </c>
      <c r="AA4446" s="578" t="s">
        <v>14991</v>
      </c>
    </row>
    <row r="4447" spans="2:27" s="563" customFormat="1">
      <c r="B4447" s="605">
        <v>359</v>
      </c>
      <c r="C4447" s="606" t="s">
        <v>118</v>
      </c>
      <c r="D4447" s="607" t="s">
        <v>85</v>
      </c>
      <c r="E4447" s="607" t="s">
        <v>52</v>
      </c>
      <c r="F4447" s="573"/>
      <c r="G4447" s="607" t="s">
        <v>51</v>
      </c>
      <c r="H4447" s="607" t="s">
        <v>41</v>
      </c>
      <c r="I4447" s="607" t="s">
        <v>50</v>
      </c>
      <c r="J4447" s="607" t="s">
        <v>109</v>
      </c>
      <c r="K4447" s="607" t="s">
        <v>79</v>
      </c>
      <c r="L4447" s="608">
        <v>1</v>
      </c>
      <c r="M4447" s="609">
        <v>0.1508203125</v>
      </c>
      <c r="N4447" s="610">
        <v>3.0164062500000002</v>
      </c>
      <c r="O4447" s="573"/>
      <c r="P4447" s="573"/>
      <c r="Q4447" s="574" t="s">
        <v>14710</v>
      </c>
      <c r="R4447" s="574"/>
      <c r="S4447" s="574" t="s">
        <v>14522</v>
      </c>
      <c r="T4447" s="574" t="s">
        <v>14582</v>
      </c>
      <c r="U4447" s="574" t="s">
        <v>14883</v>
      </c>
      <c r="V4447" s="574"/>
      <c r="W4447" s="575" t="s">
        <v>14782</v>
      </c>
      <c r="X4447" s="575"/>
      <c r="Y4447" s="576" t="s">
        <v>14590</v>
      </c>
      <c r="Z4447" s="577" t="s">
        <v>14992</v>
      </c>
      <c r="AA4447" s="578" t="s">
        <v>14991</v>
      </c>
    </row>
    <row r="4448" spans="2:27" s="563" customFormat="1">
      <c r="B4448" s="605">
        <v>360</v>
      </c>
      <c r="C4448" s="606" t="s">
        <v>118</v>
      </c>
      <c r="D4448" s="607" t="s">
        <v>85</v>
      </c>
      <c r="E4448" s="607" t="s">
        <v>52</v>
      </c>
      <c r="F4448" s="573"/>
      <c r="G4448" s="607" t="s">
        <v>51</v>
      </c>
      <c r="H4448" s="607" t="s">
        <v>41</v>
      </c>
      <c r="I4448" s="607" t="s">
        <v>50</v>
      </c>
      <c r="J4448" s="607" t="s">
        <v>71</v>
      </c>
      <c r="K4448" s="607" t="s">
        <v>79</v>
      </c>
      <c r="L4448" s="608">
        <v>1</v>
      </c>
      <c r="M4448" s="609">
        <v>1.1601562500000001E-2</v>
      </c>
      <c r="N4448" s="610">
        <v>0.7734375</v>
      </c>
      <c r="O4448" s="573"/>
      <c r="P4448" s="573"/>
      <c r="Q4448" s="574" t="s">
        <v>14710</v>
      </c>
      <c r="R4448" s="574"/>
      <c r="S4448" s="574" t="s">
        <v>14529</v>
      </c>
      <c r="T4448" s="574" t="s">
        <v>14582</v>
      </c>
      <c r="U4448" s="574" t="s">
        <v>14886</v>
      </c>
      <c r="V4448" s="574"/>
      <c r="W4448" s="575" t="s">
        <v>14782</v>
      </c>
      <c r="X4448" s="575"/>
      <c r="Y4448" s="576" t="s">
        <v>14594</v>
      </c>
      <c r="Z4448" s="577" t="s">
        <v>14993</v>
      </c>
      <c r="AA4448" s="578" t="s">
        <v>14991</v>
      </c>
    </row>
    <row r="4449" spans="2:27" s="563" customFormat="1">
      <c r="B4449" s="605">
        <v>361</v>
      </c>
      <c r="C4449" s="606" t="s">
        <v>118</v>
      </c>
      <c r="D4449" s="607" t="s">
        <v>85</v>
      </c>
      <c r="E4449" s="607" t="s">
        <v>52</v>
      </c>
      <c r="F4449" s="573"/>
      <c r="G4449" s="607" t="s">
        <v>51</v>
      </c>
      <c r="H4449" s="607" t="s">
        <v>41</v>
      </c>
      <c r="I4449" s="607" t="s">
        <v>50</v>
      </c>
      <c r="J4449" s="607" t="s">
        <v>99</v>
      </c>
      <c r="K4449" s="607" t="s">
        <v>79</v>
      </c>
      <c r="L4449" s="608">
        <v>1</v>
      </c>
      <c r="M4449" s="609">
        <v>0.11601562500000001</v>
      </c>
      <c r="N4449" s="610">
        <v>7.7343750000000009</v>
      </c>
      <c r="O4449" s="573"/>
      <c r="P4449" s="573"/>
      <c r="Q4449" s="574" t="s">
        <v>14710</v>
      </c>
      <c r="R4449" s="574"/>
      <c r="S4449" s="574" t="s">
        <v>14817</v>
      </c>
      <c r="T4449" s="574" t="s">
        <v>14582</v>
      </c>
      <c r="U4449" s="574" t="s">
        <v>14994</v>
      </c>
      <c r="V4449" s="574"/>
      <c r="W4449" s="575" t="s">
        <v>14782</v>
      </c>
      <c r="X4449" s="575"/>
      <c r="Y4449" s="576" t="s">
        <v>14995</v>
      </c>
      <c r="Z4449" s="577" t="s">
        <v>14996</v>
      </c>
      <c r="AA4449" s="578" t="s">
        <v>14991</v>
      </c>
    </row>
    <row r="4450" spans="2:27" s="563" customFormat="1">
      <c r="B4450" s="605">
        <v>362</v>
      </c>
      <c r="C4450" s="606" t="s">
        <v>118</v>
      </c>
      <c r="D4450" s="607" t="s">
        <v>85</v>
      </c>
      <c r="E4450" s="607" t="s">
        <v>52</v>
      </c>
      <c r="F4450" s="573"/>
      <c r="G4450" s="607" t="s">
        <v>51</v>
      </c>
      <c r="H4450" s="607" t="s">
        <v>41</v>
      </c>
      <c r="I4450" s="607" t="s">
        <v>50</v>
      </c>
      <c r="J4450" s="607" t="s">
        <v>96</v>
      </c>
      <c r="K4450" s="607" t="s">
        <v>79</v>
      </c>
      <c r="L4450" s="608">
        <v>1</v>
      </c>
      <c r="M4450" s="609">
        <v>0.11601562500000001</v>
      </c>
      <c r="N4450" s="610">
        <v>7.7343750000000009</v>
      </c>
      <c r="O4450" s="573"/>
      <c r="P4450" s="573"/>
      <c r="Q4450" s="574" t="s">
        <v>14710</v>
      </c>
      <c r="R4450" s="574"/>
      <c r="S4450" s="574" t="s">
        <v>14823</v>
      </c>
      <c r="T4450" s="574" t="s">
        <v>14582</v>
      </c>
      <c r="U4450" s="574" t="s">
        <v>14997</v>
      </c>
      <c r="V4450" s="574"/>
      <c r="W4450" s="575" t="s">
        <v>14782</v>
      </c>
      <c r="X4450" s="575"/>
      <c r="Y4450" s="576" t="s">
        <v>14998</v>
      </c>
      <c r="Z4450" s="577" t="s">
        <v>14999</v>
      </c>
      <c r="AA4450" s="578" t="s">
        <v>14991</v>
      </c>
    </row>
    <row r="4451" spans="2:27" s="563" customFormat="1">
      <c r="B4451" s="605">
        <v>363</v>
      </c>
      <c r="C4451" s="606" t="s">
        <v>118</v>
      </c>
      <c r="D4451" s="607" t="s">
        <v>85</v>
      </c>
      <c r="E4451" s="607" t="s">
        <v>52</v>
      </c>
      <c r="F4451" s="573"/>
      <c r="G4451" s="607" t="s">
        <v>51</v>
      </c>
      <c r="H4451" s="607" t="s">
        <v>41</v>
      </c>
      <c r="I4451" s="607" t="s">
        <v>50</v>
      </c>
      <c r="J4451" s="607" t="s">
        <v>87</v>
      </c>
      <c r="K4451" s="607" t="s">
        <v>79</v>
      </c>
      <c r="L4451" s="608">
        <v>1</v>
      </c>
      <c r="M4451" s="609">
        <v>0.38671875</v>
      </c>
      <c r="N4451" s="610">
        <v>25.78125</v>
      </c>
      <c r="O4451" s="573"/>
      <c r="P4451" s="573"/>
      <c r="Q4451" s="574" t="s">
        <v>14710</v>
      </c>
      <c r="R4451" s="574"/>
      <c r="S4451" s="574" t="s">
        <v>14540</v>
      </c>
      <c r="T4451" s="574" t="s">
        <v>14582</v>
      </c>
      <c r="U4451" s="574" t="s">
        <v>14889</v>
      </c>
      <c r="V4451" s="574"/>
      <c r="W4451" s="575" t="s">
        <v>14782</v>
      </c>
      <c r="X4451" s="575"/>
      <c r="Y4451" s="576" t="s">
        <v>14600</v>
      </c>
      <c r="Z4451" s="577" t="s">
        <v>15000</v>
      </c>
      <c r="AA4451" s="578" t="s">
        <v>14991</v>
      </c>
    </row>
    <row r="4452" spans="2:27" s="563" customFormat="1">
      <c r="B4452" s="605">
        <v>364</v>
      </c>
      <c r="C4452" s="606" t="s">
        <v>118</v>
      </c>
      <c r="D4452" s="607" t="s">
        <v>85</v>
      </c>
      <c r="E4452" s="607" t="s">
        <v>52</v>
      </c>
      <c r="F4452" s="573"/>
      <c r="G4452" s="607" t="s">
        <v>51</v>
      </c>
      <c r="H4452" s="607" t="s">
        <v>41</v>
      </c>
      <c r="I4452" s="607" t="s">
        <v>50</v>
      </c>
      <c r="J4452" s="607" t="s">
        <v>76</v>
      </c>
      <c r="K4452" s="607" t="s">
        <v>79</v>
      </c>
      <c r="L4452" s="608">
        <v>1</v>
      </c>
      <c r="M4452" s="609">
        <v>0.193359375</v>
      </c>
      <c r="N4452" s="610">
        <v>7.734375</v>
      </c>
      <c r="O4452" s="573"/>
      <c r="P4452" s="573"/>
      <c r="Q4452" s="574" t="s">
        <v>14710</v>
      </c>
      <c r="R4452" s="574"/>
      <c r="S4452" s="574" t="s">
        <v>14562</v>
      </c>
      <c r="T4452" s="574" t="s">
        <v>14582</v>
      </c>
      <c r="U4452" s="574" t="s">
        <v>14898</v>
      </c>
      <c r="V4452" s="574"/>
      <c r="W4452" s="575" t="s">
        <v>14782</v>
      </c>
      <c r="X4452" s="575"/>
      <c r="Y4452" s="576" t="s">
        <v>14612</v>
      </c>
      <c r="Z4452" s="577" t="s">
        <v>15001</v>
      </c>
      <c r="AA4452" s="578" t="s">
        <v>14991</v>
      </c>
    </row>
    <row r="4453" spans="2:27" s="563" customFormat="1">
      <c r="B4453" s="605">
        <v>365</v>
      </c>
      <c r="C4453" s="606" t="s">
        <v>118</v>
      </c>
      <c r="D4453" s="607" t="s">
        <v>85</v>
      </c>
      <c r="E4453" s="607" t="s">
        <v>52</v>
      </c>
      <c r="F4453" s="573"/>
      <c r="G4453" s="607" t="s">
        <v>51</v>
      </c>
      <c r="H4453" s="607" t="s">
        <v>41</v>
      </c>
      <c r="I4453" s="607" t="s">
        <v>50</v>
      </c>
      <c r="J4453" s="607" t="s">
        <v>74</v>
      </c>
      <c r="K4453" s="607" t="s">
        <v>79</v>
      </c>
      <c r="L4453" s="608">
        <v>1</v>
      </c>
      <c r="M4453" s="609">
        <v>0.40218749999999992</v>
      </c>
      <c r="N4453" s="610">
        <v>30.937499999999996</v>
      </c>
      <c r="O4453" s="573"/>
      <c r="P4453" s="573"/>
      <c r="Q4453" s="574" t="s">
        <v>14710</v>
      </c>
      <c r="R4453" s="574"/>
      <c r="S4453" s="574" t="s">
        <v>14568</v>
      </c>
      <c r="T4453" s="574" t="s">
        <v>14582</v>
      </c>
      <c r="U4453" s="574" t="s">
        <v>14711</v>
      </c>
      <c r="V4453" s="574"/>
      <c r="W4453" s="575" t="s">
        <v>14782</v>
      </c>
      <c r="X4453" s="575"/>
      <c r="Y4453" s="576" t="s">
        <v>14615</v>
      </c>
      <c r="Z4453" s="577" t="s">
        <v>15002</v>
      </c>
      <c r="AA4453" s="578" t="s">
        <v>14991</v>
      </c>
    </row>
    <row r="4454" spans="2:27" s="563" customFormat="1">
      <c r="B4454" s="605">
        <v>366</v>
      </c>
      <c r="C4454" s="606" t="s">
        <v>118</v>
      </c>
      <c r="D4454" s="607" t="s">
        <v>85</v>
      </c>
      <c r="E4454" s="607" t="s">
        <v>52</v>
      </c>
      <c r="F4454" s="573"/>
      <c r="G4454" s="607" t="s">
        <v>51</v>
      </c>
      <c r="H4454" s="607" t="s">
        <v>41</v>
      </c>
      <c r="I4454" s="607" t="s">
        <v>50</v>
      </c>
      <c r="J4454" s="607" t="s">
        <v>65</v>
      </c>
      <c r="K4454" s="607" t="s">
        <v>79</v>
      </c>
      <c r="L4454" s="608">
        <v>1</v>
      </c>
      <c r="M4454" s="609">
        <v>0.64453124999999989</v>
      </c>
      <c r="N4454" s="610">
        <v>1.2890624999999998</v>
      </c>
      <c r="O4454" s="573"/>
      <c r="P4454" s="573"/>
      <c r="Q4454" s="574" t="s">
        <v>14710</v>
      </c>
      <c r="R4454" s="574"/>
      <c r="S4454" s="574" t="s">
        <v>14981</v>
      </c>
      <c r="T4454" s="574" t="s">
        <v>14582</v>
      </c>
      <c r="U4454" s="574" t="s">
        <v>15003</v>
      </c>
      <c r="V4454" s="574"/>
      <c r="W4454" s="575" t="s">
        <v>14782</v>
      </c>
      <c r="X4454" s="575"/>
      <c r="Y4454" s="576" t="s">
        <v>15004</v>
      </c>
      <c r="Z4454" s="577" t="s">
        <v>15005</v>
      </c>
      <c r="AA4454" s="578" t="s">
        <v>14991</v>
      </c>
    </row>
    <row r="4455" spans="2:27" s="563" customFormat="1">
      <c r="B4455" s="605">
        <v>367</v>
      </c>
      <c r="C4455" s="606" t="s">
        <v>118</v>
      </c>
      <c r="D4455" s="607" t="s">
        <v>85</v>
      </c>
      <c r="E4455" s="607" t="s">
        <v>52</v>
      </c>
      <c r="F4455" s="573"/>
      <c r="G4455" s="607" t="s">
        <v>51</v>
      </c>
      <c r="H4455" s="607" t="s">
        <v>41</v>
      </c>
      <c r="I4455" s="607" t="s">
        <v>50</v>
      </c>
      <c r="J4455" s="607" t="s">
        <v>64</v>
      </c>
      <c r="K4455" s="607" t="s">
        <v>111</v>
      </c>
      <c r="L4455" s="608">
        <v>1</v>
      </c>
      <c r="M4455" s="609">
        <v>0.36093749999999997</v>
      </c>
      <c r="N4455" s="610">
        <v>10.312499999999998</v>
      </c>
      <c r="O4455" s="573"/>
      <c r="P4455" s="573"/>
      <c r="Q4455" s="574" t="s">
        <v>14509</v>
      </c>
      <c r="R4455" s="574"/>
      <c r="S4455" s="574" t="s">
        <v>14986</v>
      </c>
      <c r="T4455" s="574" t="s">
        <v>14582</v>
      </c>
      <c r="U4455" s="574" t="s">
        <v>14987</v>
      </c>
      <c r="V4455" s="574"/>
      <c r="W4455" s="575" t="s">
        <v>14583</v>
      </c>
      <c r="X4455" s="575"/>
      <c r="Y4455" s="576" t="s">
        <v>15006</v>
      </c>
      <c r="Z4455" s="577" t="s">
        <v>15007</v>
      </c>
      <c r="AA4455" s="578" t="s">
        <v>15008</v>
      </c>
    </row>
    <row r="4456" spans="2:27" s="563" customFormat="1">
      <c r="B4456" s="605">
        <v>368</v>
      </c>
      <c r="C4456" s="606" t="s">
        <v>118</v>
      </c>
      <c r="D4456" s="607" t="s">
        <v>16</v>
      </c>
      <c r="E4456" s="607" t="s">
        <v>354</v>
      </c>
      <c r="F4456" s="573"/>
      <c r="G4456" s="607" t="s">
        <v>42</v>
      </c>
      <c r="H4456" s="607" t="s">
        <v>41</v>
      </c>
      <c r="I4456" s="607" t="s">
        <v>50</v>
      </c>
      <c r="J4456" s="607" t="s">
        <v>116</v>
      </c>
      <c r="K4456" s="607" t="s">
        <v>111</v>
      </c>
      <c r="L4456" s="608">
        <v>1</v>
      </c>
      <c r="M4456" s="609">
        <v>2.9096718749999999</v>
      </c>
      <c r="N4456" s="610">
        <v>29.096718750000001</v>
      </c>
      <c r="O4456" s="573"/>
      <c r="P4456" s="573"/>
      <c r="Q4456" s="574" t="s">
        <v>14509</v>
      </c>
      <c r="R4456" s="574"/>
      <c r="S4456" s="574" t="s">
        <v>14510</v>
      </c>
      <c r="T4456" s="574" t="s">
        <v>14511</v>
      </c>
      <c r="U4456" s="574" t="s">
        <v>14512</v>
      </c>
      <c r="V4456" s="574"/>
      <c r="W4456" s="575" t="s">
        <v>14513</v>
      </c>
      <c r="X4456" s="575"/>
      <c r="Y4456" s="576" t="s">
        <v>14514</v>
      </c>
      <c r="Z4456" s="577" t="s">
        <v>15009</v>
      </c>
      <c r="AA4456" s="578" t="s">
        <v>15010</v>
      </c>
    </row>
    <row r="4457" spans="2:27" s="563" customFormat="1">
      <c r="B4457" s="605">
        <v>369</v>
      </c>
      <c r="C4457" s="606" t="s">
        <v>118</v>
      </c>
      <c r="D4457" s="607" t="s">
        <v>16</v>
      </c>
      <c r="E4457" s="607" t="s">
        <v>354</v>
      </c>
      <c r="F4457" s="573"/>
      <c r="G4457" s="607" t="s">
        <v>42</v>
      </c>
      <c r="H4457" s="607" t="s">
        <v>41</v>
      </c>
      <c r="I4457" s="607" t="s">
        <v>50</v>
      </c>
      <c r="J4457" s="607" t="s">
        <v>109</v>
      </c>
      <c r="K4457" s="607" t="s">
        <v>111</v>
      </c>
      <c r="L4457" s="608">
        <v>1</v>
      </c>
      <c r="M4457" s="609">
        <v>5.1580546875</v>
      </c>
      <c r="N4457" s="610">
        <v>103.16109375000001</v>
      </c>
      <c r="O4457" s="573"/>
      <c r="P4457" s="573"/>
      <c r="Q4457" s="574" t="s">
        <v>14509</v>
      </c>
      <c r="R4457" s="574"/>
      <c r="S4457" s="574" t="s">
        <v>14522</v>
      </c>
      <c r="T4457" s="574" t="s">
        <v>14511</v>
      </c>
      <c r="U4457" s="574" t="s">
        <v>14523</v>
      </c>
      <c r="V4457" s="574"/>
      <c r="W4457" s="575" t="s">
        <v>14513</v>
      </c>
      <c r="X4457" s="575"/>
      <c r="Y4457" s="576" t="s">
        <v>14524</v>
      </c>
      <c r="Z4457" s="577" t="s">
        <v>15011</v>
      </c>
      <c r="AA4457" s="578" t="s">
        <v>15010</v>
      </c>
    </row>
    <row r="4458" spans="2:27" s="563" customFormat="1">
      <c r="B4458" s="605">
        <v>370</v>
      </c>
      <c r="C4458" s="606" t="s">
        <v>118</v>
      </c>
      <c r="D4458" s="607" t="s">
        <v>16</v>
      </c>
      <c r="E4458" s="607" t="s">
        <v>354</v>
      </c>
      <c r="F4458" s="573"/>
      <c r="G4458" s="607" t="s">
        <v>42</v>
      </c>
      <c r="H4458" s="607" t="s">
        <v>41</v>
      </c>
      <c r="I4458" s="607" t="s">
        <v>50</v>
      </c>
      <c r="J4458" s="607" t="s">
        <v>71</v>
      </c>
      <c r="K4458" s="607" t="s">
        <v>104</v>
      </c>
      <c r="L4458" s="608">
        <v>0.5</v>
      </c>
      <c r="M4458" s="609">
        <v>0.66128906249999986</v>
      </c>
      <c r="N4458" s="610">
        <v>26.451562499999998</v>
      </c>
      <c r="O4458" s="573"/>
      <c r="P4458" s="573"/>
      <c r="Q4458" s="574" t="s">
        <v>14535</v>
      </c>
      <c r="R4458" s="574"/>
      <c r="S4458" s="574" t="s">
        <v>14529</v>
      </c>
      <c r="T4458" s="574" t="s">
        <v>14511</v>
      </c>
      <c r="U4458" s="574" t="s">
        <v>14536</v>
      </c>
      <c r="V4458" s="574"/>
      <c r="W4458" s="575" t="s">
        <v>14537</v>
      </c>
      <c r="X4458" s="575"/>
      <c r="Y4458" s="576" t="s">
        <v>14532</v>
      </c>
      <c r="Z4458" s="577" t="s">
        <v>15012</v>
      </c>
      <c r="AA4458" s="578" t="s">
        <v>15013</v>
      </c>
    </row>
    <row r="4459" spans="2:27" s="563" customFormat="1">
      <c r="B4459" s="605">
        <v>371</v>
      </c>
      <c r="C4459" s="606" t="s">
        <v>118</v>
      </c>
      <c r="D4459" s="607" t="s">
        <v>16</v>
      </c>
      <c r="E4459" s="607" t="s">
        <v>354</v>
      </c>
      <c r="F4459" s="573"/>
      <c r="G4459" s="607" t="s">
        <v>42</v>
      </c>
      <c r="H4459" s="607" t="s">
        <v>41</v>
      </c>
      <c r="I4459" s="607" t="s">
        <v>50</v>
      </c>
      <c r="J4459" s="607" t="s">
        <v>71</v>
      </c>
      <c r="K4459" s="607" t="s">
        <v>86</v>
      </c>
      <c r="L4459" s="608">
        <v>0.5</v>
      </c>
      <c r="M4459" s="609">
        <v>0.66128906249999986</v>
      </c>
      <c r="N4459" s="610">
        <v>26.451562499999998</v>
      </c>
      <c r="O4459" s="573"/>
      <c r="P4459" s="573"/>
      <c r="Q4459" s="574" t="s">
        <v>14963</v>
      </c>
      <c r="R4459" s="574"/>
      <c r="S4459" s="574" t="s">
        <v>14529</v>
      </c>
      <c r="T4459" s="574" t="s">
        <v>14511</v>
      </c>
      <c r="U4459" s="574" t="s">
        <v>14964</v>
      </c>
      <c r="V4459" s="574"/>
      <c r="W4459" s="575" t="s">
        <v>14965</v>
      </c>
      <c r="X4459" s="575"/>
      <c r="Y4459" s="576" t="s">
        <v>14532</v>
      </c>
      <c r="Z4459" s="577" t="s">
        <v>15014</v>
      </c>
      <c r="AA4459" s="578" t="s">
        <v>15015</v>
      </c>
    </row>
    <row r="4460" spans="2:27" s="563" customFormat="1">
      <c r="B4460" s="605">
        <v>372</v>
      </c>
      <c r="C4460" s="606" t="s">
        <v>118</v>
      </c>
      <c r="D4460" s="607" t="s">
        <v>16</v>
      </c>
      <c r="E4460" s="607" t="s">
        <v>354</v>
      </c>
      <c r="F4460" s="573"/>
      <c r="G4460" s="607" t="s">
        <v>42</v>
      </c>
      <c r="H4460" s="607" t="s">
        <v>41</v>
      </c>
      <c r="I4460" s="607" t="s">
        <v>50</v>
      </c>
      <c r="J4460" s="607" t="s">
        <v>99</v>
      </c>
      <c r="K4460" s="607" t="s">
        <v>347</v>
      </c>
      <c r="L4460" s="608">
        <v>1</v>
      </c>
      <c r="M4460" s="609">
        <v>5.5107421875</v>
      </c>
      <c r="N4460" s="610">
        <v>220.4296875</v>
      </c>
      <c r="O4460" s="573"/>
      <c r="P4460" s="573"/>
      <c r="Q4460" s="574" t="s">
        <v>14919</v>
      </c>
      <c r="R4460" s="574"/>
      <c r="S4460" s="574" t="s">
        <v>14817</v>
      </c>
      <c r="T4460" s="574" t="s">
        <v>14511</v>
      </c>
      <c r="U4460" s="574" t="s">
        <v>14920</v>
      </c>
      <c r="V4460" s="574"/>
      <c r="W4460" s="575" t="s">
        <v>14921</v>
      </c>
      <c r="X4460" s="575"/>
      <c r="Y4460" s="576" t="s">
        <v>14922</v>
      </c>
      <c r="Z4460" s="577" t="s">
        <v>15016</v>
      </c>
      <c r="AA4460" s="578" t="s">
        <v>15017</v>
      </c>
    </row>
    <row r="4461" spans="2:27" s="563" customFormat="1">
      <c r="B4461" s="605">
        <v>373</v>
      </c>
      <c r="C4461" s="606" t="s">
        <v>118</v>
      </c>
      <c r="D4461" s="607" t="s">
        <v>16</v>
      </c>
      <c r="E4461" s="607" t="s">
        <v>354</v>
      </c>
      <c r="F4461" s="573"/>
      <c r="G4461" s="607" t="s">
        <v>42</v>
      </c>
      <c r="H4461" s="607" t="s">
        <v>41</v>
      </c>
      <c r="I4461" s="607" t="s">
        <v>50</v>
      </c>
      <c r="J4461" s="607" t="s">
        <v>96</v>
      </c>
      <c r="K4461" s="607" t="s">
        <v>119</v>
      </c>
      <c r="L4461" s="608">
        <v>1</v>
      </c>
      <c r="M4461" s="609">
        <v>6.6128906250000004</v>
      </c>
      <c r="N4461" s="610">
        <v>264.515625</v>
      </c>
      <c r="O4461" s="573"/>
      <c r="P4461" s="573"/>
      <c r="Q4461" s="574" t="s">
        <v>14970</v>
      </c>
      <c r="R4461" s="574"/>
      <c r="S4461" s="574" t="s">
        <v>14823</v>
      </c>
      <c r="T4461" s="574" t="s">
        <v>14511</v>
      </c>
      <c r="U4461" s="574" t="s">
        <v>14971</v>
      </c>
      <c r="V4461" s="574"/>
      <c r="W4461" s="575" t="s">
        <v>14972</v>
      </c>
      <c r="X4461" s="575"/>
      <c r="Y4461" s="576" t="s">
        <v>14929</v>
      </c>
      <c r="Z4461" s="577" t="s">
        <v>15018</v>
      </c>
      <c r="AA4461" s="578" t="s">
        <v>15019</v>
      </c>
    </row>
    <row r="4462" spans="2:27" s="563" customFormat="1">
      <c r="B4462" s="605">
        <v>374</v>
      </c>
      <c r="C4462" s="606" t="s">
        <v>118</v>
      </c>
      <c r="D4462" s="607" t="s">
        <v>16</v>
      </c>
      <c r="E4462" s="607" t="s">
        <v>354</v>
      </c>
      <c r="F4462" s="573"/>
      <c r="G4462" s="607" t="s">
        <v>42</v>
      </c>
      <c r="H4462" s="607" t="s">
        <v>41</v>
      </c>
      <c r="I4462" s="607" t="s">
        <v>50</v>
      </c>
      <c r="J4462" s="607" t="s">
        <v>87</v>
      </c>
      <c r="K4462" s="607" t="s">
        <v>111</v>
      </c>
      <c r="L4462" s="608">
        <v>0.75</v>
      </c>
      <c r="M4462" s="609">
        <v>49.596679687499993</v>
      </c>
      <c r="N4462" s="610">
        <v>1983.8671874999998</v>
      </c>
      <c r="O4462" s="573"/>
      <c r="P4462" s="573"/>
      <c r="Q4462" s="574" t="s">
        <v>14509</v>
      </c>
      <c r="R4462" s="574"/>
      <c r="S4462" s="574" t="s">
        <v>14540</v>
      </c>
      <c r="T4462" s="574" t="s">
        <v>14511</v>
      </c>
      <c r="U4462" s="574" t="s">
        <v>15020</v>
      </c>
      <c r="V4462" s="574"/>
      <c r="W4462" s="575" t="s">
        <v>14513</v>
      </c>
      <c r="X4462" s="575"/>
      <c r="Y4462" s="576" t="s">
        <v>14542</v>
      </c>
      <c r="Z4462" s="577" t="s">
        <v>15021</v>
      </c>
      <c r="AA4462" s="578" t="s">
        <v>15010</v>
      </c>
    </row>
    <row r="4463" spans="2:27" s="563" customFormat="1">
      <c r="B4463" s="605">
        <v>375</v>
      </c>
      <c r="C4463" s="606" t="s">
        <v>118</v>
      </c>
      <c r="D4463" s="607" t="s">
        <v>16</v>
      </c>
      <c r="E4463" s="607" t="s">
        <v>354</v>
      </c>
      <c r="F4463" s="573"/>
      <c r="G4463" s="607" t="s">
        <v>42</v>
      </c>
      <c r="H4463" s="607" t="s">
        <v>41</v>
      </c>
      <c r="I4463" s="607" t="s">
        <v>50</v>
      </c>
      <c r="J4463" s="607" t="s">
        <v>87</v>
      </c>
      <c r="K4463" s="607" t="s">
        <v>106</v>
      </c>
      <c r="L4463" s="608">
        <v>0.25</v>
      </c>
      <c r="M4463" s="609">
        <v>16.532226562499996</v>
      </c>
      <c r="N4463" s="610">
        <v>661.28906249999989</v>
      </c>
      <c r="O4463" s="573"/>
      <c r="P4463" s="573"/>
      <c r="Q4463" s="574" t="s">
        <v>14528</v>
      </c>
      <c r="R4463" s="574"/>
      <c r="S4463" s="574" t="s">
        <v>14540</v>
      </c>
      <c r="T4463" s="574" t="s">
        <v>14511</v>
      </c>
      <c r="U4463" s="574" t="s">
        <v>14541</v>
      </c>
      <c r="V4463" s="574"/>
      <c r="W4463" s="575" t="s">
        <v>14531</v>
      </c>
      <c r="X4463" s="575"/>
      <c r="Y4463" s="576" t="s">
        <v>14542</v>
      </c>
      <c r="Z4463" s="577" t="s">
        <v>15022</v>
      </c>
      <c r="AA4463" s="578" t="s">
        <v>15023</v>
      </c>
    </row>
    <row r="4464" spans="2:27" s="563" customFormat="1">
      <c r="B4464" s="605">
        <v>376</v>
      </c>
      <c r="C4464" s="606" t="s">
        <v>118</v>
      </c>
      <c r="D4464" s="607" t="s">
        <v>16</v>
      </c>
      <c r="E4464" s="607" t="s">
        <v>354</v>
      </c>
      <c r="F4464" s="573"/>
      <c r="G4464" s="607" t="s">
        <v>42</v>
      </c>
      <c r="H4464" s="607" t="s">
        <v>41</v>
      </c>
      <c r="I4464" s="607" t="s">
        <v>50</v>
      </c>
      <c r="J4464" s="607" t="s">
        <v>65</v>
      </c>
      <c r="K4464" s="607" t="s">
        <v>81</v>
      </c>
      <c r="L4464" s="608">
        <v>1</v>
      </c>
      <c r="M4464" s="609">
        <v>22.042968749999996</v>
      </c>
      <c r="N4464" s="610">
        <v>44.085937499999993</v>
      </c>
      <c r="O4464" s="573"/>
      <c r="P4464" s="573"/>
      <c r="Q4464" s="574" t="s">
        <v>14546</v>
      </c>
      <c r="R4464" s="574"/>
      <c r="S4464" s="574" t="s">
        <v>14981</v>
      </c>
      <c r="T4464" s="574" t="s">
        <v>14511</v>
      </c>
      <c r="U4464" s="574" t="s">
        <v>14982</v>
      </c>
      <c r="V4464" s="574"/>
      <c r="W4464" s="575" t="s">
        <v>14549</v>
      </c>
      <c r="X4464" s="575"/>
      <c r="Y4464" s="576" t="s">
        <v>14983</v>
      </c>
      <c r="Z4464" s="577" t="s">
        <v>15024</v>
      </c>
      <c r="AA4464" s="578" t="s">
        <v>15025</v>
      </c>
    </row>
    <row r="4465" spans="2:27" s="563" customFormat="1">
      <c r="B4465" s="605">
        <v>377</v>
      </c>
      <c r="C4465" s="606" t="s">
        <v>118</v>
      </c>
      <c r="D4465" s="607" t="s">
        <v>16</v>
      </c>
      <c r="E4465" s="607" t="s">
        <v>354</v>
      </c>
      <c r="F4465" s="573"/>
      <c r="G4465" s="607" t="s">
        <v>42</v>
      </c>
      <c r="H4465" s="607" t="s">
        <v>41</v>
      </c>
      <c r="I4465" s="607" t="s">
        <v>50</v>
      </c>
      <c r="J4465" s="607" t="s">
        <v>64</v>
      </c>
      <c r="K4465" s="607" t="s">
        <v>104</v>
      </c>
      <c r="L4465" s="608">
        <v>1</v>
      </c>
      <c r="M4465" s="609">
        <v>17.634374999999995</v>
      </c>
      <c r="N4465" s="610">
        <v>352.68749999999994</v>
      </c>
      <c r="O4465" s="573"/>
      <c r="P4465" s="573"/>
      <c r="Q4465" s="574" t="s">
        <v>14535</v>
      </c>
      <c r="R4465" s="574"/>
      <c r="S4465" s="574" t="s">
        <v>14986</v>
      </c>
      <c r="T4465" s="574" t="s">
        <v>14511</v>
      </c>
      <c r="U4465" s="574" t="s">
        <v>15026</v>
      </c>
      <c r="V4465" s="574"/>
      <c r="W4465" s="575" t="s">
        <v>14537</v>
      </c>
      <c r="X4465" s="575"/>
      <c r="Y4465" s="576" t="s">
        <v>14988</v>
      </c>
      <c r="Z4465" s="577" t="s">
        <v>15027</v>
      </c>
      <c r="AA4465" s="578" t="s">
        <v>15013</v>
      </c>
    </row>
    <row r="4466" spans="2:27" s="563" customFormat="1">
      <c r="B4466" s="605">
        <v>378</v>
      </c>
      <c r="C4466" s="606" t="s">
        <v>118</v>
      </c>
      <c r="D4466" s="607" t="s">
        <v>16</v>
      </c>
      <c r="E4466" s="607" t="s">
        <v>354</v>
      </c>
      <c r="F4466" s="573"/>
      <c r="G4466" s="607" t="s">
        <v>42</v>
      </c>
      <c r="H4466" s="607" t="s">
        <v>41</v>
      </c>
      <c r="I4466" s="607" t="s">
        <v>50</v>
      </c>
      <c r="J4466" s="607" t="s">
        <v>76</v>
      </c>
      <c r="K4466" s="607" t="s">
        <v>347</v>
      </c>
      <c r="L4466" s="608">
        <v>1</v>
      </c>
      <c r="M4466" s="609">
        <v>10.580625</v>
      </c>
      <c r="N4466" s="610">
        <v>264.515625</v>
      </c>
      <c r="O4466" s="573"/>
      <c r="P4466" s="573"/>
      <c r="Q4466" s="574" t="s">
        <v>14919</v>
      </c>
      <c r="R4466" s="574"/>
      <c r="S4466" s="574" t="s">
        <v>14562</v>
      </c>
      <c r="T4466" s="574" t="s">
        <v>14511</v>
      </c>
      <c r="U4466" s="574" t="s">
        <v>14977</v>
      </c>
      <c r="V4466" s="574"/>
      <c r="W4466" s="575" t="s">
        <v>14921</v>
      </c>
      <c r="X4466" s="575"/>
      <c r="Y4466" s="576" t="s">
        <v>14564</v>
      </c>
      <c r="Z4466" s="577" t="s">
        <v>15028</v>
      </c>
      <c r="AA4466" s="578" t="s">
        <v>15017</v>
      </c>
    </row>
    <row r="4467" spans="2:27" s="563" customFormat="1">
      <c r="B4467" s="605">
        <v>379</v>
      </c>
      <c r="C4467" s="606" t="s">
        <v>118</v>
      </c>
      <c r="D4467" s="607" t="s">
        <v>16</v>
      </c>
      <c r="E4467" s="607" t="s">
        <v>354</v>
      </c>
      <c r="F4467" s="573"/>
      <c r="G4467" s="607" t="s">
        <v>42</v>
      </c>
      <c r="H4467" s="607" t="s">
        <v>41</v>
      </c>
      <c r="I4467" s="607" t="s">
        <v>50</v>
      </c>
      <c r="J4467" s="607" t="s">
        <v>74</v>
      </c>
      <c r="K4467" s="607" t="s">
        <v>104</v>
      </c>
      <c r="L4467" s="608">
        <v>1</v>
      </c>
      <c r="M4467" s="609">
        <v>55.019249999999992</v>
      </c>
      <c r="N4467" s="610">
        <v>4232.2499999999991</v>
      </c>
      <c r="O4467" s="573"/>
      <c r="P4467" s="573"/>
      <c r="Q4467" s="574" t="s">
        <v>14535</v>
      </c>
      <c r="R4467" s="574"/>
      <c r="S4467" s="574" t="s">
        <v>14568</v>
      </c>
      <c r="T4467" s="574" t="s">
        <v>14511</v>
      </c>
      <c r="U4467" s="574" t="s">
        <v>14572</v>
      </c>
      <c r="V4467" s="574"/>
      <c r="W4467" s="575" t="s">
        <v>14537</v>
      </c>
      <c r="X4467" s="575"/>
      <c r="Y4467" s="576" t="s">
        <v>14570</v>
      </c>
      <c r="Z4467" s="577" t="s">
        <v>15029</v>
      </c>
      <c r="AA4467" s="578" t="s">
        <v>15013</v>
      </c>
    </row>
    <row r="4468" spans="2:27" s="563" customFormat="1">
      <c r="B4468" s="605">
        <v>380</v>
      </c>
      <c r="C4468" s="606" t="s">
        <v>118</v>
      </c>
      <c r="D4468" s="607" t="s">
        <v>16</v>
      </c>
      <c r="E4468" s="607" t="s">
        <v>354</v>
      </c>
      <c r="F4468" s="573"/>
      <c r="G4468" s="607" t="s">
        <v>42</v>
      </c>
      <c r="H4468" s="607" t="s">
        <v>41</v>
      </c>
      <c r="I4468" s="607" t="s">
        <v>50</v>
      </c>
      <c r="J4468" s="607" t="s">
        <v>67</v>
      </c>
      <c r="K4468" s="607" t="s">
        <v>81</v>
      </c>
      <c r="L4468" s="608">
        <v>1</v>
      </c>
      <c r="M4468" s="609">
        <v>8.8171874999999975</v>
      </c>
      <c r="N4468" s="610">
        <v>17.634374999999995</v>
      </c>
      <c r="O4468" s="573"/>
      <c r="P4468" s="573"/>
      <c r="Q4468" s="574" t="s">
        <v>14546</v>
      </c>
      <c r="R4468" s="574"/>
      <c r="S4468" s="574" t="s">
        <v>14574</v>
      </c>
      <c r="T4468" s="574" t="s">
        <v>14511</v>
      </c>
      <c r="U4468" s="574" t="s">
        <v>14575</v>
      </c>
      <c r="V4468" s="574"/>
      <c r="W4468" s="575" t="s">
        <v>14549</v>
      </c>
      <c r="X4468" s="575"/>
      <c r="Y4468" s="576" t="s">
        <v>14576</v>
      </c>
      <c r="Z4468" s="577" t="s">
        <v>15030</v>
      </c>
      <c r="AA4468" s="578" t="s">
        <v>15025</v>
      </c>
    </row>
    <row r="4469" spans="2:27" s="563" customFormat="1">
      <c r="B4469" s="605">
        <v>381</v>
      </c>
      <c r="C4469" s="606" t="s">
        <v>118</v>
      </c>
      <c r="D4469" s="607" t="s">
        <v>16</v>
      </c>
      <c r="E4469" s="607" t="s">
        <v>354</v>
      </c>
      <c r="F4469" s="573"/>
      <c r="G4469" s="607" t="s">
        <v>42</v>
      </c>
      <c r="H4469" s="607" t="s">
        <v>41</v>
      </c>
      <c r="I4469" s="607" t="s">
        <v>50</v>
      </c>
      <c r="J4469" s="607" t="s">
        <v>66</v>
      </c>
      <c r="K4469" s="607" t="s">
        <v>106</v>
      </c>
      <c r="L4469" s="608">
        <v>1</v>
      </c>
      <c r="M4469" s="609">
        <v>17.634374999999995</v>
      </c>
      <c r="N4469" s="610">
        <v>352.68749999999994</v>
      </c>
      <c r="O4469" s="573"/>
      <c r="P4469" s="573"/>
      <c r="Q4469" s="574" t="s">
        <v>14528</v>
      </c>
      <c r="R4469" s="574"/>
      <c r="S4469" s="574" t="s">
        <v>14578</v>
      </c>
      <c r="T4469" s="574" t="s">
        <v>14511</v>
      </c>
      <c r="U4469" s="574" t="s">
        <v>15031</v>
      </c>
      <c r="V4469" s="574"/>
      <c r="W4469" s="575" t="s">
        <v>14531</v>
      </c>
      <c r="X4469" s="575"/>
      <c r="Y4469" s="576" t="s">
        <v>14580</v>
      </c>
      <c r="Z4469" s="577" t="s">
        <v>15032</v>
      </c>
      <c r="AA4469" s="578" t="s">
        <v>15023</v>
      </c>
    </row>
    <row r="4470" spans="2:27" s="563" customFormat="1">
      <c r="B4470" s="605">
        <v>382</v>
      </c>
      <c r="C4470" s="606" t="s">
        <v>118</v>
      </c>
      <c r="D4470" s="607" t="s">
        <v>85</v>
      </c>
      <c r="E4470" s="607" t="s">
        <v>354</v>
      </c>
      <c r="F4470" s="573"/>
      <c r="G4470" s="607" t="s">
        <v>42</v>
      </c>
      <c r="H4470" s="607" t="s">
        <v>41</v>
      </c>
      <c r="I4470" s="607" t="s">
        <v>50</v>
      </c>
      <c r="J4470" s="607" t="s">
        <v>116</v>
      </c>
      <c r="K4470" s="607" t="s">
        <v>111</v>
      </c>
      <c r="L4470" s="608">
        <v>1</v>
      </c>
      <c r="M4470" s="609">
        <v>0.17015625000000001</v>
      </c>
      <c r="N4470" s="610">
        <v>1.7015625000000001</v>
      </c>
      <c r="O4470" s="573"/>
      <c r="P4470" s="573"/>
      <c r="Q4470" s="574" t="s">
        <v>14509</v>
      </c>
      <c r="R4470" s="574"/>
      <c r="S4470" s="574" t="s">
        <v>14510</v>
      </c>
      <c r="T4470" s="574" t="s">
        <v>14582</v>
      </c>
      <c r="U4470" s="574" t="s">
        <v>14512</v>
      </c>
      <c r="V4470" s="574"/>
      <c r="W4470" s="575" t="s">
        <v>14583</v>
      </c>
      <c r="X4470" s="575"/>
      <c r="Y4470" s="576" t="s">
        <v>14584</v>
      </c>
      <c r="Z4470" s="577" t="s">
        <v>15033</v>
      </c>
      <c r="AA4470" s="578" t="s">
        <v>15034</v>
      </c>
    </row>
    <row r="4471" spans="2:27" s="563" customFormat="1">
      <c r="B4471" s="605">
        <v>383</v>
      </c>
      <c r="C4471" s="606" t="s">
        <v>118</v>
      </c>
      <c r="D4471" s="607" t="s">
        <v>85</v>
      </c>
      <c r="E4471" s="607" t="s">
        <v>354</v>
      </c>
      <c r="F4471" s="573"/>
      <c r="G4471" s="607" t="s">
        <v>42</v>
      </c>
      <c r="H4471" s="607" t="s">
        <v>41</v>
      </c>
      <c r="I4471" s="607" t="s">
        <v>50</v>
      </c>
      <c r="J4471" s="607" t="s">
        <v>109</v>
      </c>
      <c r="K4471" s="607" t="s">
        <v>111</v>
      </c>
      <c r="L4471" s="608">
        <v>1</v>
      </c>
      <c r="M4471" s="609">
        <v>0.301640625</v>
      </c>
      <c r="N4471" s="610">
        <v>6.0328125000000004</v>
      </c>
      <c r="O4471" s="573"/>
      <c r="P4471" s="573"/>
      <c r="Q4471" s="574" t="s">
        <v>14509</v>
      </c>
      <c r="R4471" s="574"/>
      <c r="S4471" s="574" t="s">
        <v>14522</v>
      </c>
      <c r="T4471" s="574" t="s">
        <v>14582</v>
      </c>
      <c r="U4471" s="574" t="s">
        <v>14523</v>
      </c>
      <c r="V4471" s="574"/>
      <c r="W4471" s="575" t="s">
        <v>14583</v>
      </c>
      <c r="X4471" s="575"/>
      <c r="Y4471" s="576" t="s">
        <v>14590</v>
      </c>
      <c r="Z4471" s="577" t="s">
        <v>15035</v>
      </c>
      <c r="AA4471" s="578" t="s">
        <v>15034</v>
      </c>
    </row>
    <row r="4472" spans="2:27" s="563" customFormat="1">
      <c r="B4472" s="605">
        <v>384</v>
      </c>
      <c r="C4472" s="606" t="s">
        <v>118</v>
      </c>
      <c r="D4472" s="607" t="s">
        <v>85</v>
      </c>
      <c r="E4472" s="607" t="s">
        <v>354</v>
      </c>
      <c r="F4472" s="573"/>
      <c r="G4472" s="607" t="s">
        <v>42</v>
      </c>
      <c r="H4472" s="607" t="s">
        <v>41</v>
      </c>
      <c r="I4472" s="607" t="s">
        <v>50</v>
      </c>
      <c r="J4472" s="607" t="s">
        <v>71</v>
      </c>
      <c r="K4472" s="607" t="s">
        <v>79</v>
      </c>
      <c r="L4472" s="608">
        <v>1</v>
      </c>
      <c r="M4472" s="609">
        <v>7.7343749999999989E-2</v>
      </c>
      <c r="N4472" s="610">
        <v>3.0937499999999996</v>
      </c>
      <c r="O4472" s="573"/>
      <c r="P4472" s="573"/>
      <c r="Q4472" s="574" t="s">
        <v>14710</v>
      </c>
      <c r="R4472" s="574"/>
      <c r="S4472" s="574" t="s">
        <v>14529</v>
      </c>
      <c r="T4472" s="574" t="s">
        <v>14582</v>
      </c>
      <c r="U4472" s="574" t="s">
        <v>14886</v>
      </c>
      <c r="V4472" s="574"/>
      <c r="W4472" s="575" t="s">
        <v>14782</v>
      </c>
      <c r="X4472" s="575"/>
      <c r="Y4472" s="576" t="s">
        <v>14594</v>
      </c>
      <c r="Z4472" s="577" t="s">
        <v>15036</v>
      </c>
      <c r="AA4472" s="578" t="s">
        <v>15037</v>
      </c>
    </row>
    <row r="4473" spans="2:27" s="563" customFormat="1">
      <c r="B4473" s="605">
        <v>385</v>
      </c>
      <c r="C4473" s="606" t="s">
        <v>118</v>
      </c>
      <c r="D4473" s="607" t="s">
        <v>85</v>
      </c>
      <c r="E4473" s="607" t="s">
        <v>354</v>
      </c>
      <c r="F4473" s="573"/>
      <c r="G4473" s="607" t="s">
        <v>42</v>
      </c>
      <c r="H4473" s="607" t="s">
        <v>41</v>
      </c>
      <c r="I4473" s="607" t="s">
        <v>50</v>
      </c>
      <c r="J4473" s="607" t="s">
        <v>99</v>
      </c>
      <c r="K4473" s="607" t="s">
        <v>347</v>
      </c>
      <c r="L4473" s="608">
        <v>0.5</v>
      </c>
      <c r="M4473" s="609">
        <v>0.1611328125</v>
      </c>
      <c r="N4473" s="610">
        <v>6.4453125</v>
      </c>
      <c r="O4473" s="573"/>
      <c r="P4473" s="573"/>
      <c r="Q4473" s="574" t="s">
        <v>14919</v>
      </c>
      <c r="R4473" s="574"/>
      <c r="S4473" s="574" t="s">
        <v>14817</v>
      </c>
      <c r="T4473" s="574" t="s">
        <v>14582</v>
      </c>
      <c r="U4473" s="574" t="s">
        <v>14920</v>
      </c>
      <c r="V4473" s="574"/>
      <c r="W4473" s="575" t="s">
        <v>15038</v>
      </c>
      <c r="X4473" s="575"/>
      <c r="Y4473" s="576" t="s">
        <v>14995</v>
      </c>
      <c r="Z4473" s="577" t="s">
        <v>15039</v>
      </c>
      <c r="AA4473" s="578" t="s">
        <v>15040</v>
      </c>
    </row>
    <row r="4474" spans="2:27" s="563" customFormat="1">
      <c r="B4474" s="605">
        <v>386</v>
      </c>
      <c r="C4474" s="606" t="s">
        <v>118</v>
      </c>
      <c r="D4474" s="607" t="s">
        <v>85</v>
      </c>
      <c r="E4474" s="607" t="s">
        <v>354</v>
      </c>
      <c r="F4474" s="573"/>
      <c r="G4474" s="607" t="s">
        <v>42</v>
      </c>
      <c r="H4474" s="607" t="s">
        <v>41</v>
      </c>
      <c r="I4474" s="607" t="s">
        <v>50</v>
      </c>
      <c r="J4474" s="607" t="s">
        <v>99</v>
      </c>
      <c r="K4474" s="607" t="s">
        <v>90</v>
      </c>
      <c r="L4474" s="608">
        <v>0.5</v>
      </c>
      <c r="M4474" s="609">
        <v>0.1611328125</v>
      </c>
      <c r="N4474" s="610">
        <v>6.4453125</v>
      </c>
      <c r="O4474" s="573"/>
      <c r="P4474" s="573"/>
      <c r="Q4474" s="574" t="s">
        <v>14517</v>
      </c>
      <c r="R4474" s="574"/>
      <c r="S4474" s="574" t="s">
        <v>14817</v>
      </c>
      <c r="T4474" s="574" t="s">
        <v>14582</v>
      </c>
      <c r="U4474" s="574" t="s">
        <v>14925</v>
      </c>
      <c r="V4474" s="574"/>
      <c r="W4474" s="575" t="s">
        <v>14587</v>
      </c>
      <c r="X4474" s="575"/>
      <c r="Y4474" s="576" t="s">
        <v>14995</v>
      </c>
      <c r="Z4474" s="577" t="s">
        <v>15041</v>
      </c>
      <c r="AA4474" s="578" t="s">
        <v>15042</v>
      </c>
    </row>
    <row r="4475" spans="2:27" s="563" customFormat="1">
      <c r="B4475" s="605">
        <v>387</v>
      </c>
      <c r="C4475" s="606" t="s">
        <v>118</v>
      </c>
      <c r="D4475" s="607" t="s">
        <v>85</v>
      </c>
      <c r="E4475" s="607" t="s">
        <v>354</v>
      </c>
      <c r="F4475" s="573"/>
      <c r="G4475" s="607" t="s">
        <v>42</v>
      </c>
      <c r="H4475" s="607" t="s">
        <v>41</v>
      </c>
      <c r="I4475" s="607" t="s">
        <v>50</v>
      </c>
      <c r="J4475" s="607" t="s">
        <v>96</v>
      </c>
      <c r="K4475" s="607" t="s">
        <v>79</v>
      </c>
      <c r="L4475" s="608">
        <v>1</v>
      </c>
      <c r="M4475" s="609">
        <v>0.38671875</v>
      </c>
      <c r="N4475" s="610">
        <v>15.46875</v>
      </c>
      <c r="O4475" s="573"/>
      <c r="P4475" s="573"/>
      <c r="Q4475" s="574" t="s">
        <v>14710</v>
      </c>
      <c r="R4475" s="574"/>
      <c r="S4475" s="574" t="s">
        <v>14823</v>
      </c>
      <c r="T4475" s="574" t="s">
        <v>14582</v>
      </c>
      <c r="U4475" s="574" t="s">
        <v>14997</v>
      </c>
      <c r="V4475" s="574"/>
      <c r="W4475" s="575" t="s">
        <v>14782</v>
      </c>
      <c r="X4475" s="575"/>
      <c r="Y4475" s="576" t="s">
        <v>14998</v>
      </c>
      <c r="Z4475" s="577" t="s">
        <v>15043</v>
      </c>
      <c r="AA4475" s="578" t="s">
        <v>15037</v>
      </c>
    </row>
    <row r="4476" spans="2:27" s="563" customFormat="1">
      <c r="B4476" s="605">
        <v>388</v>
      </c>
      <c r="C4476" s="606" t="s">
        <v>118</v>
      </c>
      <c r="D4476" s="607" t="s">
        <v>85</v>
      </c>
      <c r="E4476" s="607" t="s">
        <v>354</v>
      </c>
      <c r="F4476" s="573"/>
      <c r="G4476" s="607" t="s">
        <v>42</v>
      </c>
      <c r="H4476" s="607" t="s">
        <v>41</v>
      </c>
      <c r="I4476" s="607" t="s">
        <v>50</v>
      </c>
      <c r="J4476" s="607" t="s">
        <v>87</v>
      </c>
      <c r="K4476" s="607" t="s">
        <v>79</v>
      </c>
      <c r="L4476" s="608">
        <v>1</v>
      </c>
      <c r="M4476" s="609">
        <v>3.8671874999999996</v>
      </c>
      <c r="N4476" s="610">
        <v>154.68749999999997</v>
      </c>
      <c r="O4476" s="573"/>
      <c r="P4476" s="573"/>
      <c r="Q4476" s="574" t="s">
        <v>14710</v>
      </c>
      <c r="R4476" s="574"/>
      <c r="S4476" s="574" t="s">
        <v>14540</v>
      </c>
      <c r="T4476" s="574" t="s">
        <v>14582</v>
      </c>
      <c r="U4476" s="574" t="s">
        <v>14889</v>
      </c>
      <c r="V4476" s="574"/>
      <c r="W4476" s="575" t="s">
        <v>14782</v>
      </c>
      <c r="X4476" s="575"/>
      <c r="Y4476" s="576" t="s">
        <v>14600</v>
      </c>
      <c r="Z4476" s="577" t="s">
        <v>15044</v>
      </c>
      <c r="AA4476" s="578" t="s">
        <v>15037</v>
      </c>
    </row>
    <row r="4477" spans="2:27" s="563" customFormat="1">
      <c r="B4477" s="605">
        <v>389</v>
      </c>
      <c r="C4477" s="606" t="s">
        <v>118</v>
      </c>
      <c r="D4477" s="607" t="s">
        <v>85</v>
      </c>
      <c r="E4477" s="607" t="s">
        <v>354</v>
      </c>
      <c r="F4477" s="573"/>
      <c r="G4477" s="607" t="s">
        <v>42</v>
      </c>
      <c r="H4477" s="607" t="s">
        <v>41</v>
      </c>
      <c r="I4477" s="607" t="s">
        <v>50</v>
      </c>
      <c r="J4477" s="607" t="s">
        <v>65</v>
      </c>
      <c r="K4477" s="607" t="s">
        <v>81</v>
      </c>
      <c r="L4477" s="608">
        <v>1</v>
      </c>
      <c r="M4477" s="609">
        <v>1.2890624999999998</v>
      </c>
      <c r="N4477" s="610">
        <v>2.5781249999999996</v>
      </c>
      <c r="O4477" s="573"/>
      <c r="P4477" s="573"/>
      <c r="Q4477" s="574" t="s">
        <v>14546</v>
      </c>
      <c r="R4477" s="574"/>
      <c r="S4477" s="574" t="s">
        <v>14981</v>
      </c>
      <c r="T4477" s="574" t="s">
        <v>14582</v>
      </c>
      <c r="U4477" s="574" t="s">
        <v>14982</v>
      </c>
      <c r="V4477" s="574"/>
      <c r="W4477" s="575" t="s">
        <v>14603</v>
      </c>
      <c r="X4477" s="575"/>
      <c r="Y4477" s="576" t="s">
        <v>15004</v>
      </c>
      <c r="Z4477" s="577" t="s">
        <v>15045</v>
      </c>
      <c r="AA4477" s="578" t="s">
        <v>15046</v>
      </c>
    </row>
    <row r="4478" spans="2:27" s="563" customFormat="1">
      <c r="B4478" s="605">
        <v>390</v>
      </c>
      <c r="C4478" s="606" t="s">
        <v>118</v>
      </c>
      <c r="D4478" s="607" t="s">
        <v>85</v>
      </c>
      <c r="E4478" s="607" t="s">
        <v>354</v>
      </c>
      <c r="F4478" s="573"/>
      <c r="G4478" s="607" t="s">
        <v>42</v>
      </c>
      <c r="H4478" s="607" t="s">
        <v>41</v>
      </c>
      <c r="I4478" s="607" t="s">
        <v>50</v>
      </c>
      <c r="J4478" s="607" t="s">
        <v>64</v>
      </c>
      <c r="K4478" s="607" t="s">
        <v>79</v>
      </c>
      <c r="L4478" s="608">
        <v>1</v>
      </c>
      <c r="M4478" s="609">
        <v>1.0312499999999998</v>
      </c>
      <c r="N4478" s="610">
        <v>20.624999999999996</v>
      </c>
      <c r="O4478" s="573"/>
      <c r="P4478" s="573"/>
      <c r="Q4478" s="574" t="s">
        <v>14710</v>
      </c>
      <c r="R4478" s="574"/>
      <c r="S4478" s="574" t="s">
        <v>14986</v>
      </c>
      <c r="T4478" s="574" t="s">
        <v>14582</v>
      </c>
      <c r="U4478" s="574" t="s">
        <v>15047</v>
      </c>
      <c r="V4478" s="574"/>
      <c r="W4478" s="575" t="s">
        <v>14782</v>
      </c>
      <c r="X4478" s="575"/>
      <c r="Y4478" s="576" t="s">
        <v>15006</v>
      </c>
      <c r="Z4478" s="577" t="s">
        <v>15048</v>
      </c>
      <c r="AA4478" s="578" t="s">
        <v>15037</v>
      </c>
    </row>
    <row r="4479" spans="2:27" s="563" customFormat="1">
      <c r="B4479" s="605">
        <v>391</v>
      </c>
      <c r="C4479" s="606" t="s">
        <v>118</v>
      </c>
      <c r="D4479" s="607" t="s">
        <v>85</v>
      </c>
      <c r="E4479" s="607" t="s">
        <v>354</v>
      </c>
      <c r="F4479" s="573"/>
      <c r="G4479" s="607" t="s">
        <v>42</v>
      </c>
      <c r="H4479" s="607" t="s">
        <v>41</v>
      </c>
      <c r="I4479" s="607" t="s">
        <v>50</v>
      </c>
      <c r="J4479" s="607" t="s">
        <v>76</v>
      </c>
      <c r="K4479" s="607" t="s">
        <v>79</v>
      </c>
      <c r="L4479" s="608">
        <v>1</v>
      </c>
      <c r="M4479" s="609">
        <v>0.61875000000000002</v>
      </c>
      <c r="N4479" s="610">
        <v>15.46875</v>
      </c>
      <c r="O4479" s="573"/>
      <c r="P4479" s="573"/>
      <c r="Q4479" s="574" t="s">
        <v>14710</v>
      </c>
      <c r="R4479" s="574"/>
      <c r="S4479" s="574" t="s">
        <v>14562</v>
      </c>
      <c r="T4479" s="574" t="s">
        <v>14582</v>
      </c>
      <c r="U4479" s="574" t="s">
        <v>14898</v>
      </c>
      <c r="V4479" s="574"/>
      <c r="W4479" s="575" t="s">
        <v>14782</v>
      </c>
      <c r="X4479" s="575"/>
      <c r="Y4479" s="576" t="s">
        <v>14612</v>
      </c>
      <c r="Z4479" s="577" t="s">
        <v>15049</v>
      </c>
      <c r="AA4479" s="578" t="s">
        <v>15037</v>
      </c>
    </row>
    <row r="4480" spans="2:27" s="563" customFormat="1">
      <c r="B4480" s="605">
        <v>392</v>
      </c>
      <c r="C4480" s="606" t="s">
        <v>118</v>
      </c>
      <c r="D4480" s="607" t="s">
        <v>85</v>
      </c>
      <c r="E4480" s="607" t="s">
        <v>354</v>
      </c>
      <c r="F4480" s="573"/>
      <c r="G4480" s="607" t="s">
        <v>42</v>
      </c>
      <c r="H4480" s="607" t="s">
        <v>41</v>
      </c>
      <c r="I4480" s="607" t="s">
        <v>50</v>
      </c>
      <c r="J4480" s="607" t="s">
        <v>74</v>
      </c>
      <c r="K4480" s="607" t="s">
        <v>79</v>
      </c>
      <c r="L4480" s="608">
        <v>1</v>
      </c>
      <c r="M4480" s="609">
        <v>3.2174999999999994</v>
      </c>
      <c r="N4480" s="610">
        <v>247.49999999999997</v>
      </c>
      <c r="O4480" s="573"/>
      <c r="P4480" s="573"/>
      <c r="Q4480" s="574" t="s">
        <v>14710</v>
      </c>
      <c r="R4480" s="574"/>
      <c r="S4480" s="574" t="s">
        <v>14568</v>
      </c>
      <c r="T4480" s="574" t="s">
        <v>14582</v>
      </c>
      <c r="U4480" s="574" t="s">
        <v>14711</v>
      </c>
      <c r="V4480" s="574"/>
      <c r="W4480" s="575" t="s">
        <v>14782</v>
      </c>
      <c r="X4480" s="575"/>
      <c r="Y4480" s="576" t="s">
        <v>14615</v>
      </c>
      <c r="Z4480" s="577" t="s">
        <v>15050</v>
      </c>
      <c r="AA4480" s="578" t="s">
        <v>15037</v>
      </c>
    </row>
    <row r="4481" spans="1:31" s="563" customFormat="1">
      <c r="B4481" s="605">
        <v>393</v>
      </c>
      <c r="C4481" s="606" t="s">
        <v>118</v>
      </c>
      <c r="D4481" s="607" t="s">
        <v>85</v>
      </c>
      <c r="E4481" s="607" t="s">
        <v>354</v>
      </c>
      <c r="F4481" s="573"/>
      <c r="G4481" s="607" t="s">
        <v>42</v>
      </c>
      <c r="H4481" s="607" t="s">
        <v>41</v>
      </c>
      <c r="I4481" s="607" t="s">
        <v>50</v>
      </c>
      <c r="J4481" s="607" t="s">
        <v>67</v>
      </c>
      <c r="K4481" s="607" t="s">
        <v>81</v>
      </c>
      <c r="L4481" s="608">
        <v>1</v>
      </c>
      <c r="M4481" s="609">
        <v>0.51562499999999989</v>
      </c>
      <c r="N4481" s="610">
        <v>1.0312499999999998</v>
      </c>
      <c r="O4481" s="573"/>
      <c r="P4481" s="573"/>
      <c r="Q4481" s="574" t="s">
        <v>14546</v>
      </c>
      <c r="R4481" s="574"/>
      <c r="S4481" s="574" t="s">
        <v>14574</v>
      </c>
      <c r="T4481" s="574" t="s">
        <v>14582</v>
      </c>
      <c r="U4481" s="574" t="s">
        <v>14575</v>
      </c>
      <c r="V4481" s="574"/>
      <c r="W4481" s="575" t="s">
        <v>14603</v>
      </c>
      <c r="X4481" s="575"/>
      <c r="Y4481" s="576" t="s">
        <v>14618</v>
      </c>
      <c r="Z4481" s="577" t="s">
        <v>15051</v>
      </c>
      <c r="AA4481" s="578" t="s">
        <v>15046</v>
      </c>
    </row>
    <row r="4482" spans="1:31" s="563" customFormat="1" ht="13.9" thickBot="1">
      <c r="B4482" s="611">
        <v>394</v>
      </c>
      <c r="C4482" s="612" t="s">
        <v>118</v>
      </c>
      <c r="D4482" s="613" t="s">
        <v>85</v>
      </c>
      <c r="E4482" s="613" t="s">
        <v>354</v>
      </c>
      <c r="F4482" s="586"/>
      <c r="G4482" s="613" t="s">
        <v>42</v>
      </c>
      <c r="H4482" s="613" t="s">
        <v>41</v>
      </c>
      <c r="I4482" s="613" t="s">
        <v>50</v>
      </c>
      <c r="J4482" s="613" t="s">
        <v>66</v>
      </c>
      <c r="K4482" s="613" t="s">
        <v>79</v>
      </c>
      <c r="L4482" s="614">
        <v>1</v>
      </c>
      <c r="M4482" s="615">
        <v>1.0312499999999998</v>
      </c>
      <c r="N4482" s="616">
        <v>20.624999999999996</v>
      </c>
      <c r="O4482" s="586"/>
      <c r="P4482" s="586"/>
      <c r="Q4482" s="587" t="s">
        <v>14710</v>
      </c>
      <c r="R4482" s="587"/>
      <c r="S4482" s="587" t="s">
        <v>14578</v>
      </c>
      <c r="T4482" s="587" t="s">
        <v>14582</v>
      </c>
      <c r="U4482" s="587" t="s">
        <v>14906</v>
      </c>
      <c r="V4482" s="587"/>
      <c r="W4482" s="588" t="s">
        <v>14782</v>
      </c>
      <c r="X4482" s="588"/>
      <c r="Y4482" s="589" t="s">
        <v>14620</v>
      </c>
      <c r="Z4482" s="590" t="s">
        <v>15052</v>
      </c>
      <c r="AA4482" s="591" t="s">
        <v>15037</v>
      </c>
    </row>
    <row r="4486" spans="1:31" s="563" customFormat="1">
      <c r="A4486"/>
      <c r="B4486"/>
      <c r="C4486" s="568" t="s">
        <v>289</v>
      </c>
      <c r="D4486" s="569" t="s">
        <v>98</v>
      </c>
      <c r="E4486" s="569" t="s">
        <v>337</v>
      </c>
      <c r="F4486" s="573" t="s">
        <v>141</v>
      </c>
      <c r="G4486" s="569" t="s">
        <v>42</v>
      </c>
      <c r="H4486" s="569" t="s">
        <v>41</v>
      </c>
      <c r="I4486" s="569" t="s">
        <v>40</v>
      </c>
      <c r="J4486" s="569" t="s">
        <v>352</v>
      </c>
      <c r="K4486" s="569" t="s">
        <v>106</v>
      </c>
      <c r="L4486" s="570">
        <v>1</v>
      </c>
      <c r="M4486" s="571">
        <v>4.2750799055634996</v>
      </c>
      <c r="N4486" s="572">
        <v>256.07179687500002</v>
      </c>
      <c r="O4486" s="573"/>
      <c r="P4486" s="573"/>
      <c r="Q4486" s="574" t="s">
        <v>12257</v>
      </c>
      <c r="R4486" s="574" t="s">
        <v>12493</v>
      </c>
      <c r="S4486" s="574" t="s">
        <v>12230</v>
      </c>
      <c r="T4486" s="574" t="s">
        <v>12679</v>
      </c>
      <c r="U4486" s="574" t="s">
        <v>12680</v>
      </c>
      <c r="V4486" s="574" t="s">
        <v>12681</v>
      </c>
      <c r="W4486" s="575" t="s">
        <v>12682</v>
      </c>
      <c r="X4486" s="575" t="s">
        <v>12683</v>
      </c>
      <c r="Y4486" s="575" t="s">
        <v>12684</v>
      </c>
      <c r="Z4486" s="579" t="s">
        <v>12685</v>
      </c>
      <c r="AA4486" s="580" t="s">
        <v>15053</v>
      </c>
      <c r="AE4486"/>
    </row>
    <row r="4487" spans="1:31" s="563" customFormat="1">
      <c r="A4487"/>
      <c r="B4487"/>
      <c r="C4487" s="568" t="s">
        <v>289</v>
      </c>
      <c r="D4487" s="569" t="s">
        <v>16</v>
      </c>
      <c r="E4487" s="569" t="s">
        <v>337</v>
      </c>
      <c r="F4487" s="573" t="s">
        <v>141</v>
      </c>
      <c r="G4487" s="569" t="s">
        <v>42</v>
      </c>
      <c r="H4487" s="569" t="s">
        <v>41</v>
      </c>
      <c r="I4487" s="569" t="s">
        <v>40</v>
      </c>
      <c r="J4487" s="569" t="s">
        <v>352</v>
      </c>
      <c r="K4487" s="569" t="s">
        <v>106</v>
      </c>
      <c r="L4487" s="570">
        <v>1</v>
      </c>
      <c r="M4487" s="571">
        <v>5.3370092329131662</v>
      </c>
      <c r="N4487" s="572">
        <v>319.68000000000012</v>
      </c>
      <c r="O4487" s="573"/>
      <c r="P4487" s="573"/>
      <c r="Q4487" s="574" t="s">
        <v>12257</v>
      </c>
      <c r="R4487" s="574" t="s">
        <v>12493</v>
      </c>
      <c r="S4487" s="574" t="s">
        <v>12230</v>
      </c>
      <c r="T4487" s="574" t="s">
        <v>13101</v>
      </c>
      <c r="U4487" s="574" t="s">
        <v>12680</v>
      </c>
      <c r="V4487" s="574" t="s">
        <v>12681</v>
      </c>
      <c r="W4487" s="575" t="s">
        <v>13103</v>
      </c>
      <c r="X4487" s="575" t="s">
        <v>13208</v>
      </c>
      <c r="Y4487" s="576" t="s">
        <v>13105</v>
      </c>
      <c r="Z4487" s="577" t="s">
        <v>15054</v>
      </c>
      <c r="AA4487" s="578" t="s">
        <v>15055</v>
      </c>
      <c r="AE4487"/>
    </row>
    <row r="4488" spans="1:31" s="563" customFormat="1">
      <c r="A4488"/>
      <c r="B4488"/>
      <c r="C4488" s="568" t="s">
        <v>289</v>
      </c>
      <c r="D4488" s="569" t="s">
        <v>112</v>
      </c>
      <c r="E4488" s="569" t="s">
        <v>337</v>
      </c>
      <c r="F4488" s="573" t="s">
        <v>141</v>
      </c>
      <c r="G4488" s="569" t="s">
        <v>42</v>
      </c>
      <c r="H4488" s="569" t="s">
        <v>41</v>
      </c>
      <c r="I4488" s="569" t="s">
        <v>40</v>
      </c>
      <c r="J4488" s="569" t="s">
        <v>352</v>
      </c>
      <c r="K4488" s="569" t="s">
        <v>346</v>
      </c>
      <c r="L4488" s="570">
        <v>1</v>
      </c>
      <c r="M4488" s="571">
        <v>8.5647654038563586E-2</v>
      </c>
      <c r="N4488" s="572">
        <v>5.1301845000000004</v>
      </c>
      <c r="O4488" s="573"/>
      <c r="P4488" s="573"/>
      <c r="Q4488" s="574" t="s">
        <v>12228</v>
      </c>
      <c r="R4488" s="574" t="s">
        <v>12478</v>
      </c>
      <c r="S4488" s="574" t="s">
        <v>12230</v>
      </c>
      <c r="T4488" s="574" t="s">
        <v>15056</v>
      </c>
      <c r="U4488" s="574" t="s">
        <v>12232</v>
      </c>
      <c r="V4488" s="574" t="s">
        <v>12479</v>
      </c>
      <c r="W4488" s="575" t="s">
        <v>15057</v>
      </c>
      <c r="X4488" s="575" t="s">
        <v>15058</v>
      </c>
      <c r="Y4488" s="576" t="s">
        <v>15059</v>
      </c>
      <c r="Z4488" s="577" t="s">
        <v>15060</v>
      </c>
      <c r="AA4488" s="578" t="s">
        <v>15061</v>
      </c>
      <c r="AE4488"/>
    </row>
    <row r="4489" spans="1:31" s="563" customFormat="1">
      <c r="A4489"/>
      <c r="B4489"/>
      <c r="C4489" s="568" t="s">
        <v>289</v>
      </c>
      <c r="D4489" s="569" t="s">
        <v>101</v>
      </c>
      <c r="E4489" s="569" t="s">
        <v>337</v>
      </c>
      <c r="F4489" s="573" t="s">
        <v>141</v>
      </c>
      <c r="G4489" s="569" t="s">
        <v>42</v>
      </c>
      <c r="H4489" s="569" t="s">
        <v>41</v>
      </c>
      <c r="I4489" s="569" t="s">
        <v>40</v>
      </c>
      <c r="J4489" s="569" t="s">
        <v>352</v>
      </c>
      <c r="K4489" s="569" t="s">
        <v>346</v>
      </c>
      <c r="L4489" s="570">
        <v>1</v>
      </c>
      <c r="M4489" s="571">
        <v>13.059635392460331</v>
      </c>
      <c r="N4489" s="572">
        <v>782.2553906249999</v>
      </c>
      <c r="O4489" s="573"/>
      <c r="P4489" s="573"/>
      <c r="Q4489" s="574" t="s">
        <v>12228</v>
      </c>
      <c r="R4489" s="574" t="s">
        <v>12478</v>
      </c>
      <c r="S4489" s="574" t="s">
        <v>12230</v>
      </c>
      <c r="T4489" s="574" t="s">
        <v>12231</v>
      </c>
      <c r="U4489" s="574" t="s">
        <v>12232</v>
      </c>
      <c r="V4489" s="574" t="s">
        <v>12479</v>
      </c>
      <c r="W4489" s="575" t="s">
        <v>12234</v>
      </c>
      <c r="X4489" s="575" t="s">
        <v>12480</v>
      </c>
      <c r="Y4489" s="576" t="s">
        <v>12236</v>
      </c>
      <c r="Z4489" s="577" t="s">
        <v>12481</v>
      </c>
      <c r="AA4489" s="578" t="s">
        <v>15062</v>
      </c>
      <c r="AE4489"/>
    </row>
    <row r="4490" spans="1:31" s="563" customFormat="1">
      <c r="A4490"/>
      <c r="B4490"/>
      <c r="C4490" s="568" t="s">
        <v>289</v>
      </c>
      <c r="D4490" s="569" t="s">
        <v>102</v>
      </c>
      <c r="E4490" s="569" t="s">
        <v>337</v>
      </c>
      <c r="F4490" s="573" t="s">
        <v>141</v>
      </c>
      <c r="G4490" s="569" t="s">
        <v>42</v>
      </c>
      <c r="H4490" s="569" t="s">
        <v>41</v>
      </c>
      <c r="I4490" s="569" t="s">
        <v>40</v>
      </c>
      <c r="J4490" s="569" t="s">
        <v>352</v>
      </c>
      <c r="K4490" s="569" t="s">
        <v>346</v>
      </c>
      <c r="L4490" s="570">
        <v>1</v>
      </c>
      <c r="M4490" s="571">
        <v>3.8092238431251735</v>
      </c>
      <c r="N4490" s="572">
        <v>228.16761692307688</v>
      </c>
      <c r="O4490" s="573"/>
      <c r="P4490" s="573"/>
      <c r="Q4490" s="574" t="s">
        <v>12228</v>
      </c>
      <c r="R4490" s="574" t="s">
        <v>12478</v>
      </c>
      <c r="S4490" s="574" t="s">
        <v>12230</v>
      </c>
      <c r="T4490" s="574" t="s">
        <v>12848</v>
      </c>
      <c r="U4490" s="574" t="s">
        <v>12232</v>
      </c>
      <c r="V4490" s="574" t="s">
        <v>12479</v>
      </c>
      <c r="W4490" s="575" t="s">
        <v>12849</v>
      </c>
      <c r="X4490" s="575" t="s">
        <v>12954</v>
      </c>
      <c r="Y4490" s="576" t="s">
        <v>12851</v>
      </c>
      <c r="Z4490" s="577" t="s">
        <v>12955</v>
      </c>
      <c r="AA4490" s="578" t="s">
        <v>15063</v>
      </c>
      <c r="AE4490"/>
    </row>
    <row r="4491" spans="1:31" s="563" customFormat="1">
      <c r="A4491"/>
      <c r="B4491"/>
      <c r="C4491" s="568" t="s">
        <v>289</v>
      </c>
      <c r="D4491" s="569" t="s">
        <v>105</v>
      </c>
      <c r="E4491" s="569" t="s">
        <v>337</v>
      </c>
      <c r="F4491" s="573" t="s">
        <v>141</v>
      </c>
      <c r="G4491" s="569" t="s">
        <v>42</v>
      </c>
      <c r="H4491" s="569" t="s">
        <v>41</v>
      </c>
      <c r="I4491" s="569" t="s">
        <v>40</v>
      </c>
      <c r="J4491" s="569" t="s">
        <v>352</v>
      </c>
      <c r="K4491" s="569" t="s">
        <v>346</v>
      </c>
      <c r="L4491" s="570">
        <v>1</v>
      </c>
      <c r="M4491" s="571">
        <v>0.19582575944750158</v>
      </c>
      <c r="N4491" s="572">
        <v>11.729711538461537</v>
      </c>
      <c r="O4491" s="573"/>
      <c r="P4491" s="573"/>
      <c r="Q4491" s="574" t="s">
        <v>12228</v>
      </c>
      <c r="R4491" s="574" t="s">
        <v>12478</v>
      </c>
      <c r="S4491" s="574" t="s">
        <v>12230</v>
      </c>
      <c r="T4491" s="574" t="s">
        <v>13013</v>
      </c>
      <c r="U4491" s="574" t="s">
        <v>12232</v>
      </c>
      <c r="V4491" s="574" t="s">
        <v>12479</v>
      </c>
      <c r="W4491" s="575" t="s">
        <v>13014</v>
      </c>
      <c r="X4491" s="575" t="s">
        <v>15064</v>
      </c>
      <c r="Y4491" s="576" t="s">
        <v>13016</v>
      </c>
      <c r="Z4491" s="577" t="s">
        <v>15065</v>
      </c>
      <c r="AA4491" s="578" t="s">
        <v>15066</v>
      </c>
      <c r="AE4491"/>
    </row>
    <row r="4492" spans="1:31" s="563" customFormat="1">
      <c r="A4492"/>
      <c r="B4492"/>
      <c r="C4492" s="568" t="s">
        <v>289</v>
      </c>
      <c r="D4492" s="569" t="s">
        <v>78</v>
      </c>
      <c r="E4492" s="569" t="s">
        <v>337</v>
      </c>
      <c r="F4492" s="573" t="s">
        <v>141</v>
      </c>
      <c r="G4492" s="569" t="s">
        <v>42</v>
      </c>
      <c r="H4492" s="569" t="s">
        <v>41</v>
      </c>
      <c r="I4492" s="569" t="s">
        <v>40</v>
      </c>
      <c r="J4492" s="569" t="s">
        <v>352</v>
      </c>
      <c r="K4492" s="569" t="s">
        <v>346</v>
      </c>
      <c r="L4492" s="570">
        <v>1</v>
      </c>
      <c r="M4492" s="571">
        <v>0.21135110831313025</v>
      </c>
      <c r="N4492" s="572">
        <v>12.659660000000001</v>
      </c>
      <c r="O4492" s="573"/>
      <c r="P4492" s="573"/>
      <c r="Q4492" s="574" t="s">
        <v>12228</v>
      </c>
      <c r="R4492" s="574" t="s">
        <v>12478</v>
      </c>
      <c r="S4492" s="574" t="s">
        <v>12230</v>
      </c>
      <c r="T4492" s="574" t="s">
        <v>15067</v>
      </c>
      <c r="U4492" s="574" t="s">
        <v>12232</v>
      </c>
      <c r="V4492" s="574" t="s">
        <v>12479</v>
      </c>
      <c r="W4492" s="575" t="s">
        <v>15068</v>
      </c>
      <c r="X4492" s="575" t="s">
        <v>15069</v>
      </c>
      <c r="Y4492" s="576" t="s">
        <v>15070</v>
      </c>
      <c r="Z4492" s="577" t="s">
        <v>15071</v>
      </c>
      <c r="AA4492" s="578" t="s">
        <v>15072</v>
      </c>
      <c r="AE4492"/>
    </row>
    <row r="4493" spans="1:31" s="563" customFormat="1">
      <c r="A4493"/>
      <c r="B4493"/>
      <c r="C4493" s="568" t="s">
        <v>289</v>
      </c>
      <c r="D4493" s="569" t="s">
        <v>75</v>
      </c>
      <c r="E4493" s="569" t="s">
        <v>337</v>
      </c>
      <c r="F4493" s="573" t="s">
        <v>141</v>
      </c>
      <c r="G4493" s="569" t="s">
        <v>42</v>
      </c>
      <c r="H4493" s="569" t="s">
        <v>41</v>
      </c>
      <c r="I4493" s="569" t="s">
        <v>40</v>
      </c>
      <c r="J4493" s="569" t="s">
        <v>352</v>
      </c>
      <c r="K4493" s="569" t="s">
        <v>346</v>
      </c>
      <c r="L4493" s="570">
        <v>1</v>
      </c>
      <c r="M4493" s="571">
        <v>7.0549692657585208</v>
      </c>
      <c r="N4493" s="572">
        <v>422.5836000000001</v>
      </c>
      <c r="O4493" s="573"/>
      <c r="P4493" s="573"/>
      <c r="Q4493" s="574" t="s">
        <v>12228</v>
      </c>
      <c r="R4493" s="574" t="s">
        <v>12478</v>
      </c>
      <c r="S4493" s="574" t="s">
        <v>12230</v>
      </c>
      <c r="T4493" s="574" t="s">
        <v>13677</v>
      </c>
      <c r="U4493" s="574" t="s">
        <v>12232</v>
      </c>
      <c r="V4493" s="574" t="s">
        <v>12479</v>
      </c>
      <c r="W4493" s="575" t="s">
        <v>13678</v>
      </c>
      <c r="X4493" s="575" t="s">
        <v>13679</v>
      </c>
      <c r="Y4493" s="576" t="s">
        <v>13680</v>
      </c>
      <c r="Z4493" s="577" t="s">
        <v>13681</v>
      </c>
      <c r="AA4493" s="578" t="s">
        <v>15073</v>
      </c>
      <c r="AE4493"/>
    </row>
    <row r="4494" spans="1:31" s="563" customFormat="1">
      <c r="A4494"/>
      <c r="B4494"/>
      <c r="C4494" s="568" t="s">
        <v>289</v>
      </c>
      <c r="D4494" s="569" t="s">
        <v>39</v>
      </c>
      <c r="E4494" s="569" t="s">
        <v>337</v>
      </c>
      <c r="F4494" s="573" t="s">
        <v>141</v>
      </c>
      <c r="G4494" s="569" t="s">
        <v>42</v>
      </c>
      <c r="H4494" s="569" t="s">
        <v>41</v>
      </c>
      <c r="I4494" s="569" t="s">
        <v>40</v>
      </c>
      <c r="J4494" s="569" t="s">
        <v>352</v>
      </c>
      <c r="K4494" s="569" t="s">
        <v>346</v>
      </c>
      <c r="L4494" s="570">
        <v>1</v>
      </c>
      <c r="M4494" s="571">
        <v>0.50858813119806834</v>
      </c>
      <c r="N4494" s="572">
        <v>30.463776000000003</v>
      </c>
      <c r="O4494" s="573"/>
      <c r="P4494" s="573"/>
      <c r="Q4494" s="574" t="s">
        <v>12228</v>
      </c>
      <c r="R4494" s="574" t="s">
        <v>12478</v>
      </c>
      <c r="S4494" s="574" t="s">
        <v>12230</v>
      </c>
      <c r="T4494" s="574" t="s">
        <v>13785</v>
      </c>
      <c r="U4494" s="574" t="s">
        <v>12232</v>
      </c>
      <c r="V4494" s="574" t="s">
        <v>12479</v>
      </c>
      <c r="W4494" s="575" t="s">
        <v>13786</v>
      </c>
      <c r="X4494" s="575" t="s">
        <v>13787</v>
      </c>
      <c r="Y4494" s="576" t="s">
        <v>13788</v>
      </c>
      <c r="Z4494" s="577" t="s">
        <v>13789</v>
      </c>
      <c r="AA4494" s="578" t="s">
        <v>15074</v>
      </c>
      <c r="AE4494"/>
    </row>
    <row r="4495" spans="1:31" s="563" customFormat="1">
      <c r="A4495"/>
      <c r="B4495"/>
      <c r="C4495" s="568" t="s">
        <v>289</v>
      </c>
      <c r="D4495" s="569" t="s">
        <v>38</v>
      </c>
      <c r="E4495" s="569" t="s">
        <v>337</v>
      </c>
      <c r="F4495" s="573" t="s">
        <v>141</v>
      </c>
      <c r="G4495" s="569" t="s">
        <v>42</v>
      </c>
      <c r="H4495" s="569" t="s">
        <v>41</v>
      </c>
      <c r="I4495" s="569" t="s">
        <v>40</v>
      </c>
      <c r="J4495" s="569" t="s">
        <v>352</v>
      </c>
      <c r="K4495" s="569" t="s">
        <v>346</v>
      </c>
      <c r="L4495" s="570">
        <v>1</v>
      </c>
      <c r="M4495" s="571">
        <v>4.8168107902232533</v>
      </c>
      <c r="N4495" s="572">
        <v>288.52078125000003</v>
      </c>
      <c r="O4495" s="573"/>
      <c r="P4495" s="573"/>
      <c r="Q4495" s="574" t="s">
        <v>12228</v>
      </c>
      <c r="R4495" s="574" t="s">
        <v>12478</v>
      </c>
      <c r="S4495" s="574" t="s">
        <v>12230</v>
      </c>
      <c r="T4495" s="574" t="s">
        <v>13867</v>
      </c>
      <c r="U4495" s="574" t="s">
        <v>12232</v>
      </c>
      <c r="V4495" s="574" t="s">
        <v>12479</v>
      </c>
      <c r="W4495" s="575" t="s">
        <v>13868</v>
      </c>
      <c r="X4495" s="575" t="s">
        <v>13967</v>
      </c>
      <c r="Y4495" s="576" t="s">
        <v>13870</v>
      </c>
      <c r="Z4495" s="577" t="s">
        <v>13968</v>
      </c>
      <c r="AA4495" s="578" t="s">
        <v>15075</v>
      </c>
      <c r="AE4495"/>
    </row>
    <row r="4496" spans="1:31" s="563" customFormat="1">
      <c r="A4496"/>
      <c r="B4496"/>
      <c r="C4496" s="568" t="s">
        <v>289</v>
      </c>
      <c r="D4496" s="569" t="s">
        <v>112</v>
      </c>
      <c r="E4496" s="569" t="s">
        <v>337</v>
      </c>
      <c r="F4496" s="573" t="s">
        <v>141</v>
      </c>
      <c r="G4496" s="569" t="s">
        <v>42</v>
      </c>
      <c r="H4496" s="569" t="s">
        <v>41</v>
      </c>
      <c r="I4496" s="569" t="s">
        <v>40</v>
      </c>
      <c r="J4496" s="569" t="s">
        <v>116</v>
      </c>
      <c r="K4496" s="569" t="s">
        <v>111</v>
      </c>
      <c r="L4496" s="570">
        <v>0.5</v>
      </c>
      <c r="M4496" s="571">
        <v>3.6308441605046891E-2</v>
      </c>
      <c r="N4496" s="572">
        <v>0.16200582631578941</v>
      </c>
      <c r="O4496" s="573"/>
      <c r="P4496" s="573"/>
      <c r="Q4496" s="574" t="s">
        <v>12354</v>
      </c>
      <c r="R4496" s="574" t="s">
        <v>12551</v>
      </c>
      <c r="S4496" s="574" t="s">
        <v>12241</v>
      </c>
      <c r="T4496" s="574" t="s">
        <v>15056</v>
      </c>
      <c r="U4496" s="574" t="s">
        <v>12854</v>
      </c>
      <c r="V4496" s="574" t="s">
        <v>12957</v>
      </c>
      <c r="W4496" s="575" t="s">
        <v>15076</v>
      </c>
      <c r="X4496" s="575" t="s">
        <v>15077</v>
      </c>
      <c r="Y4496" s="576" t="s">
        <v>15078</v>
      </c>
      <c r="Z4496" s="577" t="s">
        <v>15079</v>
      </c>
      <c r="AA4496" s="578" t="s">
        <v>15080</v>
      </c>
      <c r="AE4496"/>
    </row>
    <row r="4497" spans="1:31" s="563" customFormat="1">
      <c r="A4497"/>
      <c r="B4497"/>
      <c r="C4497" s="568" t="s">
        <v>289</v>
      </c>
      <c r="D4497" s="569" t="s">
        <v>98</v>
      </c>
      <c r="E4497" s="569" t="s">
        <v>337</v>
      </c>
      <c r="F4497" s="573" t="s">
        <v>141</v>
      </c>
      <c r="G4497" s="569" t="s">
        <v>42</v>
      </c>
      <c r="H4497" s="569" t="s">
        <v>41</v>
      </c>
      <c r="I4497" s="569" t="s">
        <v>40</v>
      </c>
      <c r="J4497" s="569" t="s">
        <v>116</v>
      </c>
      <c r="K4497" s="569" t="s">
        <v>111</v>
      </c>
      <c r="L4497" s="570">
        <v>1</v>
      </c>
      <c r="M4497" s="571">
        <v>3.6246524402915212</v>
      </c>
      <c r="N4497" s="572">
        <v>16.172955592105261</v>
      </c>
      <c r="O4497" s="573"/>
      <c r="P4497" s="573"/>
      <c r="Q4497" s="574" t="s">
        <v>12354</v>
      </c>
      <c r="R4497" s="574" t="s">
        <v>12551</v>
      </c>
      <c r="S4497" s="574" t="s">
        <v>12241</v>
      </c>
      <c r="T4497" s="574" t="s">
        <v>12679</v>
      </c>
      <c r="U4497" s="574" t="s">
        <v>12854</v>
      </c>
      <c r="V4497" s="574" t="s">
        <v>12957</v>
      </c>
      <c r="W4497" s="575" t="s">
        <v>12698</v>
      </c>
      <c r="X4497" s="575" t="s">
        <v>12699</v>
      </c>
      <c r="Y4497" s="576" t="s">
        <v>12693</v>
      </c>
      <c r="Z4497" s="577" t="s">
        <v>15081</v>
      </c>
      <c r="AA4497" s="578" t="s">
        <v>15082</v>
      </c>
      <c r="AE4497"/>
    </row>
    <row r="4498" spans="1:31" s="563" customFormat="1">
      <c r="A4498"/>
      <c r="B4498"/>
      <c r="C4498" s="568" t="s">
        <v>289</v>
      </c>
      <c r="D4498" s="569" t="s">
        <v>102</v>
      </c>
      <c r="E4498" s="569" t="s">
        <v>337</v>
      </c>
      <c r="F4498" s="573" t="s">
        <v>141</v>
      </c>
      <c r="G4498" s="569" t="s">
        <v>42</v>
      </c>
      <c r="H4498" s="569" t="s">
        <v>41</v>
      </c>
      <c r="I4498" s="569" t="s">
        <v>40</v>
      </c>
      <c r="J4498" s="569" t="s">
        <v>116</v>
      </c>
      <c r="K4498" s="569" t="s">
        <v>111</v>
      </c>
      <c r="L4498" s="570">
        <v>0.3</v>
      </c>
      <c r="M4498" s="571">
        <v>0.96890206524317957</v>
      </c>
      <c r="N4498" s="572">
        <v>4.3231758995951406</v>
      </c>
      <c r="O4498" s="573"/>
      <c r="P4498" s="573"/>
      <c r="Q4498" s="574" t="s">
        <v>12354</v>
      </c>
      <c r="R4498" s="574" t="s">
        <v>12551</v>
      </c>
      <c r="S4498" s="574" t="s">
        <v>12241</v>
      </c>
      <c r="T4498" s="574" t="s">
        <v>12848</v>
      </c>
      <c r="U4498" s="574" t="s">
        <v>12854</v>
      </c>
      <c r="V4498" s="574" t="s">
        <v>12957</v>
      </c>
      <c r="W4498" s="575" t="s">
        <v>12856</v>
      </c>
      <c r="X4498" s="575" t="s">
        <v>12958</v>
      </c>
      <c r="Y4498" s="576" t="s">
        <v>12858</v>
      </c>
      <c r="Z4498" s="577" t="s">
        <v>12959</v>
      </c>
      <c r="AA4498" s="578" t="s">
        <v>15083</v>
      </c>
      <c r="AE4498"/>
    </row>
    <row r="4499" spans="1:31" s="563" customFormat="1">
      <c r="A4499"/>
      <c r="B4499"/>
      <c r="C4499" s="568" t="s">
        <v>289</v>
      </c>
      <c r="D4499" s="569" t="s">
        <v>105</v>
      </c>
      <c r="E4499" s="569" t="s">
        <v>337</v>
      </c>
      <c r="F4499" s="573" t="s">
        <v>141</v>
      </c>
      <c r="G4499" s="569" t="s">
        <v>42</v>
      </c>
      <c r="H4499" s="569" t="s">
        <v>41</v>
      </c>
      <c r="I4499" s="569" t="s">
        <v>40</v>
      </c>
      <c r="J4499" s="569" t="s">
        <v>116</v>
      </c>
      <c r="K4499" s="569" t="s">
        <v>111</v>
      </c>
      <c r="L4499" s="570">
        <v>0.5</v>
      </c>
      <c r="M4499" s="571">
        <v>8.3016029236039277E-2</v>
      </c>
      <c r="N4499" s="572">
        <v>0.37041194331983796</v>
      </c>
      <c r="O4499" s="573"/>
      <c r="P4499" s="573"/>
      <c r="Q4499" s="574" t="s">
        <v>12354</v>
      </c>
      <c r="R4499" s="574" t="s">
        <v>12551</v>
      </c>
      <c r="S4499" s="574" t="s">
        <v>12241</v>
      </c>
      <c r="T4499" s="574" t="s">
        <v>13013</v>
      </c>
      <c r="U4499" s="574" t="s">
        <v>12854</v>
      </c>
      <c r="V4499" s="574" t="s">
        <v>12957</v>
      </c>
      <c r="W4499" s="575" t="s">
        <v>13019</v>
      </c>
      <c r="X4499" s="575" t="s">
        <v>15084</v>
      </c>
      <c r="Y4499" s="576" t="s">
        <v>13021</v>
      </c>
      <c r="Z4499" s="577" t="s">
        <v>15085</v>
      </c>
      <c r="AA4499" s="578" t="s">
        <v>15086</v>
      </c>
      <c r="AE4499"/>
    </row>
    <row r="4500" spans="1:31" s="563" customFormat="1">
      <c r="A4500"/>
      <c r="B4500"/>
      <c r="C4500" s="568" t="s">
        <v>289</v>
      </c>
      <c r="D4500" s="569" t="s">
        <v>16</v>
      </c>
      <c r="E4500" s="569" t="s">
        <v>337</v>
      </c>
      <c r="F4500" s="573" t="s">
        <v>141</v>
      </c>
      <c r="G4500" s="569" t="s">
        <v>42</v>
      </c>
      <c r="H4500" s="569" t="s">
        <v>41</v>
      </c>
      <c r="I4500" s="569" t="s">
        <v>40</v>
      </c>
      <c r="J4500" s="569" t="s">
        <v>116</v>
      </c>
      <c r="K4500" s="569" t="s">
        <v>111</v>
      </c>
      <c r="L4500" s="570">
        <v>0.2</v>
      </c>
      <c r="M4500" s="571">
        <v>0.9050031329127749</v>
      </c>
      <c r="N4500" s="572">
        <v>4.0380631578947366</v>
      </c>
      <c r="O4500" s="573"/>
      <c r="P4500" s="573"/>
      <c r="Q4500" s="574" t="s">
        <v>12354</v>
      </c>
      <c r="R4500" s="574" t="s">
        <v>12551</v>
      </c>
      <c r="S4500" s="574" t="s">
        <v>12241</v>
      </c>
      <c r="T4500" s="574" t="s">
        <v>13101</v>
      </c>
      <c r="U4500" s="574" t="s">
        <v>12854</v>
      </c>
      <c r="V4500" s="574" t="s">
        <v>12957</v>
      </c>
      <c r="W4500" s="575" t="s">
        <v>13120</v>
      </c>
      <c r="X4500" s="575" t="s">
        <v>13211</v>
      </c>
      <c r="Y4500" s="576" t="s">
        <v>13110</v>
      </c>
      <c r="Z4500" s="577" t="s">
        <v>15087</v>
      </c>
      <c r="AA4500" s="578" t="s">
        <v>15088</v>
      </c>
      <c r="AE4500"/>
    </row>
    <row r="4501" spans="1:31" s="563" customFormat="1">
      <c r="A4501"/>
      <c r="B4501"/>
      <c r="C4501" s="568" t="s">
        <v>289</v>
      </c>
      <c r="D4501" s="569" t="s">
        <v>78</v>
      </c>
      <c r="E4501" s="569" t="s">
        <v>337</v>
      </c>
      <c r="F4501" s="573" t="s">
        <v>141</v>
      </c>
      <c r="G4501" s="569" t="s">
        <v>42</v>
      </c>
      <c r="H4501" s="569" t="s">
        <v>41</v>
      </c>
      <c r="I4501" s="569" t="s">
        <v>40</v>
      </c>
      <c r="J4501" s="569" t="s">
        <v>116</v>
      </c>
      <c r="K4501" s="569" t="s">
        <v>111</v>
      </c>
      <c r="L4501" s="570">
        <v>0.5</v>
      </c>
      <c r="M4501" s="571">
        <v>8.959765985994228E-2</v>
      </c>
      <c r="N4501" s="572">
        <v>0.3997787368421053</v>
      </c>
      <c r="O4501" s="573"/>
      <c r="P4501" s="573"/>
      <c r="Q4501" s="574" t="s">
        <v>12354</v>
      </c>
      <c r="R4501" s="574" t="s">
        <v>12551</v>
      </c>
      <c r="S4501" s="574" t="s">
        <v>12241</v>
      </c>
      <c r="T4501" s="574" t="s">
        <v>15067</v>
      </c>
      <c r="U4501" s="574" t="s">
        <v>12854</v>
      </c>
      <c r="V4501" s="574" t="s">
        <v>12957</v>
      </c>
      <c r="W4501" s="575" t="s">
        <v>15089</v>
      </c>
      <c r="X4501" s="575" t="s">
        <v>15090</v>
      </c>
      <c r="Y4501" s="576" t="s">
        <v>15091</v>
      </c>
      <c r="Z4501" s="577" t="s">
        <v>15092</v>
      </c>
      <c r="AA4501" s="578" t="s">
        <v>15093</v>
      </c>
      <c r="AE4501"/>
    </row>
    <row r="4502" spans="1:31" s="563" customFormat="1">
      <c r="A4502"/>
      <c r="B4502"/>
      <c r="C4502" s="568" t="s">
        <v>289</v>
      </c>
      <c r="D4502" s="569" t="s">
        <v>75</v>
      </c>
      <c r="E4502" s="569" t="s">
        <v>337</v>
      </c>
      <c r="F4502" s="573" t="s">
        <v>141</v>
      </c>
      <c r="G4502" s="569" t="s">
        <v>42</v>
      </c>
      <c r="H4502" s="569" t="s">
        <v>41</v>
      </c>
      <c r="I4502" s="569" t="s">
        <v>40</v>
      </c>
      <c r="J4502" s="569" t="s">
        <v>116</v>
      </c>
      <c r="K4502" s="569" t="s">
        <v>111</v>
      </c>
      <c r="L4502" s="570">
        <v>0.1</v>
      </c>
      <c r="M4502" s="571">
        <v>0.59815985034653241</v>
      </c>
      <c r="N4502" s="572">
        <v>2.6689490526315796</v>
      </c>
      <c r="O4502" s="573"/>
      <c r="P4502" s="573"/>
      <c r="Q4502" s="574" t="s">
        <v>12354</v>
      </c>
      <c r="R4502" s="574" t="s">
        <v>12551</v>
      </c>
      <c r="S4502" s="574" t="s">
        <v>12241</v>
      </c>
      <c r="T4502" s="574" t="s">
        <v>13677</v>
      </c>
      <c r="U4502" s="574" t="s">
        <v>12854</v>
      </c>
      <c r="V4502" s="574" t="s">
        <v>12957</v>
      </c>
      <c r="W4502" s="575" t="s">
        <v>13691</v>
      </c>
      <c r="X4502" s="575" t="s">
        <v>13692</v>
      </c>
      <c r="Y4502" s="576" t="s">
        <v>13689</v>
      </c>
      <c r="Z4502" s="577" t="s">
        <v>15094</v>
      </c>
      <c r="AA4502" s="578" t="s">
        <v>15095</v>
      </c>
      <c r="AE4502"/>
    </row>
    <row r="4503" spans="1:31" s="563" customFormat="1">
      <c r="A4503"/>
      <c r="B4503"/>
      <c r="C4503" s="568" t="s">
        <v>289</v>
      </c>
      <c r="D4503" s="569" t="s">
        <v>39</v>
      </c>
      <c r="E4503" s="569" t="s">
        <v>337</v>
      </c>
      <c r="F4503" s="573" t="s">
        <v>141</v>
      </c>
      <c r="G4503" s="569" t="s">
        <v>42</v>
      </c>
      <c r="H4503" s="569" t="s">
        <v>41</v>
      </c>
      <c r="I4503" s="569" t="s">
        <v>40</v>
      </c>
      <c r="J4503" s="569" t="s">
        <v>116</v>
      </c>
      <c r="K4503" s="569" t="s">
        <v>111</v>
      </c>
      <c r="L4503" s="570">
        <v>0.5</v>
      </c>
      <c r="M4503" s="571">
        <v>0.2156047666444022</v>
      </c>
      <c r="N4503" s="572">
        <v>0.96201397894736829</v>
      </c>
      <c r="O4503" s="573"/>
      <c r="P4503" s="573"/>
      <c r="Q4503" s="574" t="s">
        <v>12354</v>
      </c>
      <c r="R4503" s="574" t="s">
        <v>12551</v>
      </c>
      <c r="S4503" s="574" t="s">
        <v>12241</v>
      </c>
      <c r="T4503" s="574" t="s">
        <v>13785</v>
      </c>
      <c r="U4503" s="574" t="s">
        <v>12854</v>
      </c>
      <c r="V4503" s="574" t="s">
        <v>12957</v>
      </c>
      <c r="W4503" s="575" t="s">
        <v>13791</v>
      </c>
      <c r="X4503" s="575" t="s">
        <v>13792</v>
      </c>
      <c r="Y4503" s="576" t="s">
        <v>13793</v>
      </c>
      <c r="Z4503" s="577" t="s">
        <v>13794</v>
      </c>
      <c r="AA4503" s="578" t="s">
        <v>15096</v>
      </c>
      <c r="AE4503"/>
    </row>
    <row r="4504" spans="1:31" s="563" customFormat="1">
      <c r="A4504"/>
      <c r="B4504"/>
      <c r="C4504" s="568" t="s">
        <v>289</v>
      </c>
      <c r="D4504" s="569" t="s">
        <v>38</v>
      </c>
      <c r="E4504" s="569" t="s">
        <v>337</v>
      </c>
      <c r="F4504" s="573" t="s">
        <v>141</v>
      </c>
      <c r="G4504" s="569" t="s">
        <v>42</v>
      </c>
      <c r="H4504" s="569" t="s">
        <v>41</v>
      </c>
      <c r="I4504" s="569" t="s">
        <v>40</v>
      </c>
      <c r="J4504" s="569" t="s">
        <v>116</v>
      </c>
      <c r="K4504" s="569" t="s">
        <v>111</v>
      </c>
      <c r="L4504" s="570">
        <v>0.1</v>
      </c>
      <c r="M4504" s="571">
        <v>0.40839622582221502</v>
      </c>
      <c r="N4504" s="572">
        <v>1.8222365131578948</v>
      </c>
      <c r="O4504" s="573"/>
      <c r="P4504" s="573"/>
      <c r="Q4504" s="574" t="s">
        <v>12354</v>
      </c>
      <c r="R4504" s="574" t="s">
        <v>12551</v>
      </c>
      <c r="S4504" s="574" t="s">
        <v>12241</v>
      </c>
      <c r="T4504" s="574" t="s">
        <v>13867</v>
      </c>
      <c r="U4504" s="574" t="s">
        <v>12854</v>
      </c>
      <c r="V4504" s="574" t="s">
        <v>12957</v>
      </c>
      <c r="W4504" s="575" t="s">
        <v>13880</v>
      </c>
      <c r="X4504" s="575" t="s">
        <v>13974</v>
      </c>
      <c r="Y4504" s="576" t="s">
        <v>13878</v>
      </c>
      <c r="Z4504" s="577" t="s">
        <v>15097</v>
      </c>
      <c r="AA4504" s="578" t="s">
        <v>15098</v>
      </c>
      <c r="AE4504"/>
    </row>
    <row r="4505" spans="1:31" s="563" customFormat="1">
      <c r="A4505"/>
      <c r="B4505"/>
      <c r="C4505" s="568" t="s">
        <v>289</v>
      </c>
      <c r="D4505" s="569" t="s">
        <v>112</v>
      </c>
      <c r="E4505" s="569" t="s">
        <v>337</v>
      </c>
      <c r="F4505" s="573" t="s">
        <v>141</v>
      </c>
      <c r="G4505" s="569" t="s">
        <v>42</v>
      </c>
      <c r="H4505" s="569" t="s">
        <v>41</v>
      </c>
      <c r="I4505" s="569" t="s">
        <v>40</v>
      </c>
      <c r="J4505" s="569" t="s">
        <v>116</v>
      </c>
      <c r="K4505" s="569" t="s">
        <v>90</v>
      </c>
      <c r="L4505" s="570">
        <v>0.5</v>
      </c>
      <c r="M4505" s="571">
        <v>3.6308441605046891E-2</v>
      </c>
      <c r="N4505" s="572">
        <v>0.16200582631578941</v>
      </c>
      <c r="O4505" s="573"/>
      <c r="P4505" s="573"/>
      <c r="Q4505" s="574" t="s">
        <v>12239</v>
      </c>
      <c r="R4505" s="574" t="s">
        <v>12483</v>
      </c>
      <c r="S4505" s="574" t="s">
        <v>12241</v>
      </c>
      <c r="T4505" s="574" t="s">
        <v>15056</v>
      </c>
      <c r="U4505" s="574" t="s">
        <v>12242</v>
      </c>
      <c r="V4505" s="574" t="s">
        <v>12484</v>
      </c>
      <c r="W4505" s="575" t="s">
        <v>15099</v>
      </c>
      <c r="X4505" s="575" t="s">
        <v>15100</v>
      </c>
      <c r="Y4505" s="576" t="s">
        <v>15078</v>
      </c>
      <c r="Z4505" s="577" t="s">
        <v>15101</v>
      </c>
      <c r="AA4505" s="578" t="s">
        <v>15102</v>
      </c>
      <c r="AE4505"/>
    </row>
    <row r="4506" spans="1:31" s="563" customFormat="1">
      <c r="A4506"/>
      <c r="B4506"/>
      <c r="C4506" s="568" t="s">
        <v>289</v>
      </c>
      <c r="D4506" s="569" t="s">
        <v>101</v>
      </c>
      <c r="E4506" s="569" t="s">
        <v>337</v>
      </c>
      <c r="F4506" s="573" t="s">
        <v>141</v>
      </c>
      <c r="G4506" s="569" t="s">
        <v>42</v>
      </c>
      <c r="H4506" s="569" t="s">
        <v>41</v>
      </c>
      <c r="I4506" s="569" t="s">
        <v>40</v>
      </c>
      <c r="J4506" s="569" t="s">
        <v>116</v>
      </c>
      <c r="K4506" s="569" t="s">
        <v>90</v>
      </c>
      <c r="L4506" s="570">
        <v>1</v>
      </c>
      <c r="M4506" s="571">
        <v>11.072691116953379</v>
      </c>
      <c r="N4506" s="572">
        <v>49.405603618421033</v>
      </c>
      <c r="O4506" s="573"/>
      <c r="P4506" s="573"/>
      <c r="Q4506" s="574" t="s">
        <v>12239</v>
      </c>
      <c r="R4506" s="574" t="s">
        <v>12483</v>
      </c>
      <c r="S4506" s="574" t="s">
        <v>12241</v>
      </c>
      <c r="T4506" s="574" t="s">
        <v>12231</v>
      </c>
      <c r="U4506" s="574" t="s">
        <v>12242</v>
      </c>
      <c r="V4506" s="574" t="s">
        <v>12484</v>
      </c>
      <c r="W4506" s="575" t="s">
        <v>12244</v>
      </c>
      <c r="X4506" s="575" t="s">
        <v>12485</v>
      </c>
      <c r="Y4506" s="576" t="s">
        <v>12246</v>
      </c>
      <c r="Z4506" s="577" t="s">
        <v>12486</v>
      </c>
      <c r="AA4506" s="578" t="s">
        <v>15103</v>
      </c>
      <c r="AE4506"/>
    </row>
    <row r="4507" spans="1:31" s="563" customFormat="1">
      <c r="A4507"/>
      <c r="B4507"/>
      <c r="C4507" s="568" t="s">
        <v>289</v>
      </c>
      <c r="D4507" s="569" t="s">
        <v>102</v>
      </c>
      <c r="E4507" s="569" t="s">
        <v>337</v>
      </c>
      <c r="F4507" s="573" t="s">
        <v>141</v>
      </c>
      <c r="G4507" s="569" t="s">
        <v>42</v>
      </c>
      <c r="H4507" s="569" t="s">
        <v>41</v>
      </c>
      <c r="I4507" s="569" t="s">
        <v>40</v>
      </c>
      <c r="J4507" s="569" t="s">
        <v>116</v>
      </c>
      <c r="K4507" s="569" t="s">
        <v>90</v>
      </c>
      <c r="L4507" s="570">
        <v>0.7</v>
      </c>
      <c r="M4507" s="571">
        <v>2.2607714855674188</v>
      </c>
      <c r="N4507" s="572">
        <v>10.08741043238866</v>
      </c>
      <c r="O4507" s="573"/>
      <c r="P4507" s="573"/>
      <c r="Q4507" s="574" t="s">
        <v>12239</v>
      </c>
      <c r="R4507" s="574" t="s">
        <v>12483</v>
      </c>
      <c r="S4507" s="574" t="s">
        <v>12241</v>
      </c>
      <c r="T4507" s="574" t="s">
        <v>12848</v>
      </c>
      <c r="U4507" s="574" t="s">
        <v>12242</v>
      </c>
      <c r="V4507" s="574" t="s">
        <v>12484</v>
      </c>
      <c r="W4507" s="575" t="s">
        <v>15104</v>
      </c>
      <c r="X4507" s="575" t="s">
        <v>15105</v>
      </c>
      <c r="Y4507" s="576" t="s">
        <v>12858</v>
      </c>
      <c r="Z4507" s="577" t="s">
        <v>15106</v>
      </c>
      <c r="AA4507" s="578" t="s">
        <v>15107</v>
      </c>
      <c r="AE4507"/>
    </row>
    <row r="4508" spans="1:31" s="563" customFormat="1">
      <c r="A4508"/>
      <c r="B4508"/>
      <c r="C4508" s="568" t="s">
        <v>289</v>
      </c>
      <c r="D4508" s="569" t="s">
        <v>105</v>
      </c>
      <c r="E4508" s="569" t="s">
        <v>337</v>
      </c>
      <c r="F4508" s="573" t="s">
        <v>141</v>
      </c>
      <c r="G4508" s="569" t="s">
        <v>42</v>
      </c>
      <c r="H4508" s="569" t="s">
        <v>41</v>
      </c>
      <c r="I4508" s="569" t="s">
        <v>40</v>
      </c>
      <c r="J4508" s="569" t="s">
        <v>116</v>
      </c>
      <c r="K4508" s="569" t="s">
        <v>90</v>
      </c>
      <c r="L4508" s="570">
        <v>0.5</v>
      </c>
      <c r="M4508" s="571">
        <v>8.3016029236039277E-2</v>
      </c>
      <c r="N4508" s="572">
        <v>0.37041194331983796</v>
      </c>
      <c r="O4508" s="573"/>
      <c r="P4508" s="573"/>
      <c r="Q4508" s="574" t="s">
        <v>12239</v>
      </c>
      <c r="R4508" s="574" t="s">
        <v>12483</v>
      </c>
      <c r="S4508" s="574" t="s">
        <v>12241</v>
      </c>
      <c r="T4508" s="574" t="s">
        <v>13013</v>
      </c>
      <c r="U4508" s="574" t="s">
        <v>12242</v>
      </c>
      <c r="V4508" s="574" t="s">
        <v>12484</v>
      </c>
      <c r="W4508" s="575" t="s">
        <v>13024</v>
      </c>
      <c r="X4508" s="575" t="s">
        <v>15108</v>
      </c>
      <c r="Y4508" s="576" t="s">
        <v>13021</v>
      </c>
      <c r="Z4508" s="577" t="s">
        <v>15109</v>
      </c>
      <c r="AA4508" s="578" t="s">
        <v>15110</v>
      </c>
      <c r="AE4508"/>
    </row>
    <row r="4509" spans="1:31" s="563" customFormat="1">
      <c r="A4509"/>
      <c r="B4509"/>
      <c r="C4509" s="568" t="s">
        <v>289</v>
      </c>
      <c r="D4509" s="569" t="s">
        <v>78</v>
      </c>
      <c r="E4509" s="569" t="s">
        <v>337</v>
      </c>
      <c r="F4509" s="573" t="s">
        <v>141</v>
      </c>
      <c r="G4509" s="569" t="s">
        <v>42</v>
      </c>
      <c r="H4509" s="569" t="s">
        <v>41</v>
      </c>
      <c r="I4509" s="569" t="s">
        <v>40</v>
      </c>
      <c r="J4509" s="569" t="s">
        <v>116</v>
      </c>
      <c r="K4509" s="569" t="s">
        <v>90</v>
      </c>
      <c r="L4509" s="570">
        <v>0.5</v>
      </c>
      <c r="M4509" s="571">
        <v>8.959765985994228E-2</v>
      </c>
      <c r="N4509" s="572">
        <v>0.3997787368421053</v>
      </c>
      <c r="O4509" s="573"/>
      <c r="P4509" s="573"/>
      <c r="Q4509" s="574" t="s">
        <v>12239</v>
      </c>
      <c r="R4509" s="574" t="s">
        <v>12483</v>
      </c>
      <c r="S4509" s="574" t="s">
        <v>12241</v>
      </c>
      <c r="T4509" s="574" t="s">
        <v>15067</v>
      </c>
      <c r="U4509" s="574" t="s">
        <v>12242</v>
      </c>
      <c r="V4509" s="574" t="s">
        <v>12484</v>
      </c>
      <c r="W4509" s="575" t="s">
        <v>15111</v>
      </c>
      <c r="X4509" s="575" t="s">
        <v>15112</v>
      </c>
      <c r="Y4509" s="576" t="s">
        <v>15091</v>
      </c>
      <c r="Z4509" s="577" t="s">
        <v>15113</v>
      </c>
      <c r="AA4509" s="578" t="s">
        <v>15114</v>
      </c>
      <c r="AE4509"/>
    </row>
    <row r="4510" spans="1:31" s="563" customFormat="1">
      <c r="A4510"/>
      <c r="B4510"/>
      <c r="C4510" s="568" t="s">
        <v>289</v>
      </c>
      <c r="D4510" s="569" t="s">
        <v>75</v>
      </c>
      <c r="E4510" s="569" t="s">
        <v>337</v>
      </c>
      <c r="F4510" s="573" t="s">
        <v>141</v>
      </c>
      <c r="G4510" s="569" t="s">
        <v>42</v>
      </c>
      <c r="H4510" s="569" t="s">
        <v>41</v>
      </c>
      <c r="I4510" s="569" t="s">
        <v>40</v>
      </c>
      <c r="J4510" s="569" t="s">
        <v>116</v>
      </c>
      <c r="K4510" s="569" t="s">
        <v>90</v>
      </c>
      <c r="L4510" s="570">
        <v>0.9</v>
      </c>
      <c r="M4510" s="571">
        <v>5.383438653118791</v>
      </c>
      <c r="N4510" s="572">
        <v>24.020541473684212</v>
      </c>
      <c r="O4510" s="573"/>
      <c r="P4510" s="573"/>
      <c r="Q4510" s="574" t="s">
        <v>12239</v>
      </c>
      <c r="R4510" s="574" t="s">
        <v>12483</v>
      </c>
      <c r="S4510" s="574" t="s">
        <v>12241</v>
      </c>
      <c r="T4510" s="574" t="s">
        <v>13677</v>
      </c>
      <c r="U4510" s="574" t="s">
        <v>12242</v>
      </c>
      <c r="V4510" s="574" t="s">
        <v>12484</v>
      </c>
      <c r="W4510" s="575" t="s">
        <v>13779</v>
      </c>
      <c r="X4510" s="575" t="s">
        <v>13780</v>
      </c>
      <c r="Y4510" s="576" t="s">
        <v>13689</v>
      </c>
      <c r="Z4510" s="577" t="s">
        <v>15115</v>
      </c>
      <c r="AA4510" s="578" t="s">
        <v>15116</v>
      </c>
      <c r="AE4510"/>
    </row>
    <row r="4511" spans="1:31" s="563" customFormat="1">
      <c r="A4511"/>
      <c r="B4511"/>
      <c r="C4511" s="568" t="s">
        <v>289</v>
      </c>
      <c r="D4511" s="569" t="s">
        <v>39</v>
      </c>
      <c r="E4511" s="569" t="s">
        <v>337</v>
      </c>
      <c r="F4511" s="573" t="s">
        <v>141</v>
      </c>
      <c r="G4511" s="569" t="s">
        <v>42</v>
      </c>
      <c r="H4511" s="569" t="s">
        <v>41</v>
      </c>
      <c r="I4511" s="569" t="s">
        <v>40</v>
      </c>
      <c r="J4511" s="569" t="s">
        <v>116</v>
      </c>
      <c r="K4511" s="569" t="s">
        <v>90</v>
      </c>
      <c r="L4511" s="570">
        <v>0.5</v>
      </c>
      <c r="M4511" s="571">
        <v>0.2156047666444022</v>
      </c>
      <c r="N4511" s="572">
        <v>0.96201397894736829</v>
      </c>
      <c r="O4511" s="573"/>
      <c r="P4511" s="573"/>
      <c r="Q4511" s="574" t="s">
        <v>12239</v>
      </c>
      <c r="R4511" s="574" t="s">
        <v>12483</v>
      </c>
      <c r="S4511" s="574" t="s">
        <v>12241</v>
      </c>
      <c r="T4511" s="574" t="s">
        <v>13785</v>
      </c>
      <c r="U4511" s="574" t="s">
        <v>12242</v>
      </c>
      <c r="V4511" s="574" t="s">
        <v>12484</v>
      </c>
      <c r="W4511" s="575" t="s">
        <v>13796</v>
      </c>
      <c r="X4511" s="575" t="s">
        <v>13797</v>
      </c>
      <c r="Y4511" s="576" t="s">
        <v>13793</v>
      </c>
      <c r="Z4511" s="577" t="s">
        <v>13798</v>
      </c>
      <c r="AA4511" s="578" t="s">
        <v>15117</v>
      </c>
      <c r="AE4511"/>
    </row>
    <row r="4512" spans="1:31" s="563" customFormat="1">
      <c r="A4512"/>
      <c r="B4512"/>
      <c r="C4512" s="568" t="s">
        <v>289</v>
      </c>
      <c r="D4512" s="569" t="s">
        <v>16</v>
      </c>
      <c r="E4512" s="569" t="s">
        <v>337</v>
      </c>
      <c r="F4512" s="573" t="s">
        <v>141</v>
      </c>
      <c r="G4512" s="569" t="s">
        <v>42</v>
      </c>
      <c r="H4512" s="569" t="s">
        <v>41</v>
      </c>
      <c r="I4512" s="569" t="s">
        <v>40</v>
      </c>
      <c r="J4512" s="569" t="s">
        <v>116</v>
      </c>
      <c r="K4512" s="569" t="s">
        <v>330</v>
      </c>
      <c r="L4512" s="570">
        <v>0.8</v>
      </c>
      <c r="M4512" s="571">
        <v>3.6200125316510996</v>
      </c>
      <c r="N4512" s="572">
        <v>16.152252631578946</v>
      </c>
      <c r="O4512" s="573"/>
      <c r="P4512" s="573"/>
      <c r="Q4512" s="574" t="s">
        <v>12267</v>
      </c>
      <c r="R4512" s="574" t="s">
        <v>13214</v>
      </c>
      <c r="S4512" s="574" t="s">
        <v>12241</v>
      </c>
      <c r="T4512" s="574" t="s">
        <v>13101</v>
      </c>
      <c r="U4512" s="574" t="s">
        <v>12861</v>
      </c>
      <c r="V4512" s="574" t="s">
        <v>13215</v>
      </c>
      <c r="W4512" s="575" t="s">
        <v>13108</v>
      </c>
      <c r="X4512" s="575" t="s">
        <v>13216</v>
      </c>
      <c r="Y4512" s="576" t="s">
        <v>13110</v>
      </c>
      <c r="Z4512" s="577" t="s">
        <v>15118</v>
      </c>
      <c r="AA4512" s="578" t="s">
        <v>15119</v>
      </c>
      <c r="AE4512"/>
    </row>
    <row r="4513" spans="1:31" s="563" customFormat="1">
      <c r="A4513"/>
      <c r="B4513"/>
      <c r="C4513" s="568" t="s">
        <v>289</v>
      </c>
      <c r="D4513" s="569" t="s">
        <v>38</v>
      </c>
      <c r="E4513" s="569" t="s">
        <v>337</v>
      </c>
      <c r="F4513" s="573" t="s">
        <v>141</v>
      </c>
      <c r="G4513" s="569" t="s">
        <v>42</v>
      </c>
      <c r="H4513" s="569" t="s">
        <v>41</v>
      </c>
      <c r="I4513" s="569" t="s">
        <v>40</v>
      </c>
      <c r="J4513" s="569" t="s">
        <v>116</v>
      </c>
      <c r="K4513" s="569" t="s">
        <v>330</v>
      </c>
      <c r="L4513" s="570">
        <v>0.9</v>
      </c>
      <c r="M4513" s="571">
        <v>3.6755660323999351</v>
      </c>
      <c r="N4513" s="572">
        <v>16.40012861842105</v>
      </c>
      <c r="O4513" s="573"/>
      <c r="P4513" s="573"/>
      <c r="Q4513" s="574" t="s">
        <v>12267</v>
      </c>
      <c r="R4513" s="574" t="s">
        <v>13214</v>
      </c>
      <c r="S4513" s="574" t="s">
        <v>12241</v>
      </c>
      <c r="T4513" s="574" t="s">
        <v>13867</v>
      </c>
      <c r="U4513" s="574" t="s">
        <v>12861</v>
      </c>
      <c r="V4513" s="574" t="s">
        <v>13215</v>
      </c>
      <c r="W4513" s="575" t="s">
        <v>15120</v>
      </c>
      <c r="X4513" s="575" t="s">
        <v>15121</v>
      </c>
      <c r="Y4513" s="575" t="s">
        <v>13878</v>
      </c>
      <c r="Z4513" s="579" t="s">
        <v>15122</v>
      </c>
      <c r="AA4513" s="580" t="s">
        <v>15123</v>
      </c>
      <c r="AE4513"/>
    </row>
    <row r="4514" spans="1:31" s="563" customFormat="1">
      <c r="A4514"/>
      <c r="B4514"/>
      <c r="C4514" s="568" t="s">
        <v>289</v>
      </c>
      <c r="D4514" s="569" t="s">
        <v>16</v>
      </c>
      <c r="E4514" s="569" t="s">
        <v>337</v>
      </c>
      <c r="F4514" s="573" t="s">
        <v>141</v>
      </c>
      <c r="G4514" s="569" t="s">
        <v>42</v>
      </c>
      <c r="H4514" s="569" t="s">
        <v>41</v>
      </c>
      <c r="I4514" s="569" t="s">
        <v>40</v>
      </c>
      <c r="J4514" s="569" t="s">
        <v>109</v>
      </c>
      <c r="K4514" s="569" t="s">
        <v>310</v>
      </c>
      <c r="L4514" s="570">
        <v>0.1</v>
      </c>
      <c r="M4514" s="571">
        <v>0.98719581396099343</v>
      </c>
      <c r="N4514" s="572">
        <v>50.475789473684223</v>
      </c>
      <c r="O4514" s="573"/>
      <c r="P4514" s="573"/>
      <c r="Q4514" s="574" t="s">
        <v>12395</v>
      </c>
      <c r="R4514" s="574" t="s">
        <v>12580</v>
      </c>
      <c r="S4514" s="574" t="s">
        <v>12259</v>
      </c>
      <c r="T4514" s="574" t="s">
        <v>13101</v>
      </c>
      <c r="U4514" s="574" t="s">
        <v>13113</v>
      </c>
      <c r="V4514" s="574" t="s">
        <v>13219</v>
      </c>
      <c r="W4514" s="575" t="s">
        <v>13115</v>
      </c>
      <c r="X4514" s="575" t="s">
        <v>13220</v>
      </c>
      <c r="Y4514" s="576" t="s">
        <v>13117</v>
      </c>
      <c r="Z4514" s="577" t="s">
        <v>15124</v>
      </c>
      <c r="AA4514" s="578" t="s">
        <v>15125</v>
      </c>
      <c r="AE4514"/>
    </row>
    <row r="4515" spans="1:31" s="563" customFormat="1">
      <c r="A4515"/>
      <c r="B4515"/>
      <c r="C4515" s="568" t="s">
        <v>289</v>
      </c>
      <c r="D4515" s="569" t="s">
        <v>112</v>
      </c>
      <c r="E4515" s="569" t="s">
        <v>337</v>
      </c>
      <c r="F4515" s="573" t="s">
        <v>141</v>
      </c>
      <c r="G4515" s="569" t="s">
        <v>42</v>
      </c>
      <c r="H4515" s="569" t="s">
        <v>41</v>
      </c>
      <c r="I4515" s="569" t="s">
        <v>40</v>
      </c>
      <c r="J4515" s="569" t="s">
        <v>109</v>
      </c>
      <c r="K4515" s="569" t="s">
        <v>111</v>
      </c>
      <c r="L4515" s="570">
        <v>0.5</v>
      </c>
      <c r="M4515" s="571">
        <v>7.9211972335578876E-2</v>
      </c>
      <c r="N4515" s="572">
        <v>4.0501456578947366</v>
      </c>
      <c r="O4515" s="573"/>
      <c r="P4515" s="573"/>
      <c r="Q4515" s="574" t="s">
        <v>12354</v>
      </c>
      <c r="R4515" s="574" t="s">
        <v>12551</v>
      </c>
      <c r="S4515" s="574" t="s">
        <v>12259</v>
      </c>
      <c r="T4515" s="574" t="s">
        <v>15056</v>
      </c>
      <c r="U4515" s="574" t="s">
        <v>12696</v>
      </c>
      <c r="V4515" s="574" t="s">
        <v>12697</v>
      </c>
      <c r="W4515" s="575" t="s">
        <v>15076</v>
      </c>
      <c r="X4515" s="575" t="s">
        <v>15077</v>
      </c>
      <c r="Y4515" s="576" t="s">
        <v>15126</v>
      </c>
      <c r="Z4515" s="577" t="s">
        <v>15127</v>
      </c>
      <c r="AA4515" s="578" t="s">
        <v>15080</v>
      </c>
      <c r="AE4515"/>
    </row>
    <row r="4516" spans="1:31" s="563" customFormat="1">
      <c r="A4516"/>
      <c r="B4516"/>
      <c r="C4516" s="568" t="s">
        <v>289</v>
      </c>
      <c r="D4516" s="569" t="s">
        <v>98</v>
      </c>
      <c r="E4516" s="569" t="s">
        <v>337</v>
      </c>
      <c r="F4516" s="573" t="s">
        <v>141</v>
      </c>
      <c r="G4516" s="569" t="s">
        <v>42</v>
      </c>
      <c r="H4516" s="569" t="s">
        <v>41</v>
      </c>
      <c r="I4516" s="569" t="s">
        <v>40</v>
      </c>
      <c r="J4516" s="569" t="s">
        <v>109</v>
      </c>
      <c r="K4516" s="569" t="s">
        <v>111</v>
      </c>
      <c r="L4516" s="570">
        <v>0.2</v>
      </c>
      <c r="M4516" s="571">
        <v>1.5815378250029388</v>
      </c>
      <c r="N4516" s="572">
        <v>80.864777960526325</v>
      </c>
      <c r="O4516" s="573"/>
      <c r="P4516" s="573"/>
      <c r="Q4516" s="574" t="s">
        <v>12354</v>
      </c>
      <c r="R4516" s="574" t="s">
        <v>12551</v>
      </c>
      <c r="S4516" s="574" t="s">
        <v>12259</v>
      </c>
      <c r="T4516" s="574" t="s">
        <v>12679</v>
      </c>
      <c r="U4516" s="574" t="s">
        <v>12696</v>
      </c>
      <c r="V4516" s="574" t="s">
        <v>12697</v>
      </c>
      <c r="W4516" s="575" t="s">
        <v>12698</v>
      </c>
      <c r="X4516" s="575" t="s">
        <v>12699</v>
      </c>
      <c r="Y4516" s="576" t="s">
        <v>12700</v>
      </c>
      <c r="Z4516" s="577" t="s">
        <v>12701</v>
      </c>
      <c r="AA4516" s="578" t="s">
        <v>15082</v>
      </c>
      <c r="AE4516"/>
    </row>
    <row r="4517" spans="1:31" s="563" customFormat="1">
      <c r="A4517"/>
      <c r="B4517"/>
      <c r="C4517" s="568" t="s">
        <v>289</v>
      </c>
      <c r="D4517" s="569" t="s">
        <v>102</v>
      </c>
      <c r="E4517" s="569" t="s">
        <v>337</v>
      </c>
      <c r="F4517" s="573" t="s">
        <v>141</v>
      </c>
      <c r="G4517" s="569" t="s">
        <v>42</v>
      </c>
      <c r="H4517" s="569" t="s">
        <v>41</v>
      </c>
      <c r="I4517" s="569" t="s">
        <v>40</v>
      </c>
      <c r="J4517" s="569" t="s">
        <v>109</v>
      </c>
      <c r="K4517" s="569" t="s">
        <v>111</v>
      </c>
      <c r="L4517" s="570">
        <v>0.3</v>
      </c>
      <c r="M4517" s="571">
        <v>2.1137961365232449</v>
      </c>
      <c r="N4517" s="572">
        <v>108.07939748987855</v>
      </c>
      <c r="O4517" s="573"/>
      <c r="P4517" s="573"/>
      <c r="Q4517" s="574" t="s">
        <v>12354</v>
      </c>
      <c r="R4517" s="574" t="s">
        <v>12551</v>
      </c>
      <c r="S4517" s="574" t="s">
        <v>12259</v>
      </c>
      <c r="T4517" s="574" t="s">
        <v>12848</v>
      </c>
      <c r="U4517" s="574" t="s">
        <v>12696</v>
      </c>
      <c r="V4517" s="574" t="s">
        <v>12697</v>
      </c>
      <c r="W4517" s="575" t="s">
        <v>12856</v>
      </c>
      <c r="X4517" s="575" t="s">
        <v>12958</v>
      </c>
      <c r="Y4517" s="576" t="s">
        <v>12868</v>
      </c>
      <c r="Z4517" s="577" t="s">
        <v>12965</v>
      </c>
      <c r="AA4517" s="578" t="s">
        <v>15083</v>
      </c>
      <c r="AE4517"/>
    </row>
    <row r="4518" spans="1:31" s="563" customFormat="1">
      <c r="A4518"/>
      <c r="B4518"/>
      <c r="C4518" s="568" t="s">
        <v>289</v>
      </c>
      <c r="D4518" s="569" t="s">
        <v>105</v>
      </c>
      <c r="E4518" s="569" t="s">
        <v>337</v>
      </c>
      <c r="F4518" s="573" t="s">
        <v>141</v>
      </c>
      <c r="G4518" s="569" t="s">
        <v>42</v>
      </c>
      <c r="H4518" s="569" t="s">
        <v>41</v>
      </c>
      <c r="I4518" s="569" t="s">
        <v>40</v>
      </c>
      <c r="J4518" s="569" t="s">
        <v>109</v>
      </c>
      <c r="K4518" s="569" t="s">
        <v>111</v>
      </c>
      <c r="L4518" s="570">
        <v>0.5</v>
      </c>
      <c r="M4518" s="571">
        <v>0.18111114442159645</v>
      </c>
      <c r="N4518" s="572">
        <v>9.2602985829959508</v>
      </c>
      <c r="O4518" s="573"/>
      <c r="P4518" s="573"/>
      <c r="Q4518" s="574" t="s">
        <v>12354</v>
      </c>
      <c r="R4518" s="574" t="s">
        <v>12551</v>
      </c>
      <c r="S4518" s="574" t="s">
        <v>12259</v>
      </c>
      <c r="T4518" s="574" t="s">
        <v>13013</v>
      </c>
      <c r="U4518" s="574" t="s">
        <v>12696</v>
      </c>
      <c r="V4518" s="574" t="s">
        <v>12697</v>
      </c>
      <c r="W4518" s="575" t="s">
        <v>13019</v>
      </c>
      <c r="X4518" s="575" t="s">
        <v>15084</v>
      </c>
      <c r="Y4518" s="576" t="s">
        <v>13028</v>
      </c>
      <c r="Z4518" s="577" t="s">
        <v>15128</v>
      </c>
      <c r="AA4518" s="578" t="s">
        <v>15086</v>
      </c>
      <c r="AE4518"/>
    </row>
    <row r="4519" spans="1:31" s="563" customFormat="1">
      <c r="A4519"/>
      <c r="B4519"/>
      <c r="C4519" s="568" t="s">
        <v>289</v>
      </c>
      <c r="D4519" s="569" t="s">
        <v>16</v>
      </c>
      <c r="E4519" s="569" t="s">
        <v>337</v>
      </c>
      <c r="F4519" s="573" t="s">
        <v>141</v>
      </c>
      <c r="G4519" s="569" t="s">
        <v>42</v>
      </c>
      <c r="H4519" s="569" t="s">
        <v>41</v>
      </c>
      <c r="I4519" s="569" t="s">
        <v>40</v>
      </c>
      <c r="J4519" s="569" t="s">
        <v>109</v>
      </c>
      <c r="K4519" s="569" t="s">
        <v>111</v>
      </c>
      <c r="L4519" s="570">
        <v>0.6</v>
      </c>
      <c r="M4519" s="571">
        <v>5.9231748837659604</v>
      </c>
      <c r="N4519" s="572">
        <v>302.85473684210535</v>
      </c>
      <c r="O4519" s="573"/>
      <c r="P4519" s="573"/>
      <c r="Q4519" s="574" t="s">
        <v>12354</v>
      </c>
      <c r="R4519" s="574" t="s">
        <v>12551</v>
      </c>
      <c r="S4519" s="574" t="s">
        <v>12259</v>
      </c>
      <c r="T4519" s="574" t="s">
        <v>13101</v>
      </c>
      <c r="U4519" s="574" t="s">
        <v>12696</v>
      </c>
      <c r="V4519" s="574" t="s">
        <v>12697</v>
      </c>
      <c r="W4519" s="575" t="s">
        <v>13120</v>
      </c>
      <c r="X4519" s="575" t="s">
        <v>13211</v>
      </c>
      <c r="Y4519" s="576" t="s">
        <v>13117</v>
      </c>
      <c r="Z4519" s="577" t="s">
        <v>15129</v>
      </c>
      <c r="AA4519" s="578" t="s">
        <v>15088</v>
      </c>
      <c r="AE4519"/>
    </row>
    <row r="4520" spans="1:31" s="563" customFormat="1">
      <c r="A4520"/>
      <c r="B4520"/>
      <c r="C4520" s="568" t="s">
        <v>289</v>
      </c>
      <c r="D4520" s="569" t="s">
        <v>78</v>
      </c>
      <c r="E4520" s="569" t="s">
        <v>337</v>
      </c>
      <c r="F4520" s="573" t="s">
        <v>141</v>
      </c>
      <c r="G4520" s="569" t="s">
        <v>42</v>
      </c>
      <c r="H4520" s="569" t="s">
        <v>41</v>
      </c>
      <c r="I4520" s="569" t="s">
        <v>40</v>
      </c>
      <c r="J4520" s="569" t="s">
        <v>109</v>
      </c>
      <c r="K4520" s="569" t="s">
        <v>111</v>
      </c>
      <c r="L4520" s="570">
        <v>0.5</v>
      </c>
      <c r="M4520" s="571">
        <v>0.1954698973687661</v>
      </c>
      <c r="N4520" s="572">
        <v>9.994468421052634</v>
      </c>
      <c r="O4520" s="573"/>
      <c r="P4520" s="573"/>
      <c r="Q4520" s="574" t="s">
        <v>12354</v>
      </c>
      <c r="R4520" s="574" t="s">
        <v>12551</v>
      </c>
      <c r="S4520" s="574" t="s">
        <v>12259</v>
      </c>
      <c r="T4520" s="574" t="s">
        <v>15067</v>
      </c>
      <c r="U4520" s="574" t="s">
        <v>12696</v>
      </c>
      <c r="V4520" s="574" t="s">
        <v>12697</v>
      </c>
      <c r="W4520" s="575" t="s">
        <v>15089</v>
      </c>
      <c r="X4520" s="575" t="s">
        <v>15090</v>
      </c>
      <c r="Y4520" s="576" t="s">
        <v>15130</v>
      </c>
      <c r="Z4520" s="577" t="s">
        <v>15131</v>
      </c>
      <c r="AA4520" s="578" t="s">
        <v>15093</v>
      </c>
      <c r="AE4520"/>
    </row>
    <row r="4521" spans="1:31" s="563" customFormat="1">
      <c r="A4521"/>
      <c r="B4521"/>
      <c r="C4521" s="568" t="s">
        <v>289</v>
      </c>
      <c r="D4521" s="569" t="s">
        <v>39</v>
      </c>
      <c r="E4521" s="569" t="s">
        <v>337</v>
      </c>
      <c r="F4521" s="573" t="s">
        <v>141</v>
      </c>
      <c r="G4521" s="569" t="s">
        <v>42</v>
      </c>
      <c r="H4521" s="569" t="s">
        <v>41</v>
      </c>
      <c r="I4521" s="569" t="s">
        <v>40</v>
      </c>
      <c r="J4521" s="569" t="s">
        <v>109</v>
      </c>
      <c r="K4521" s="569" t="s">
        <v>111</v>
      </c>
      <c r="L4521" s="570">
        <v>0.5</v>
      </c>
      <c r="M4521" s="571">
        <v>0.4703721243844684</v>
      </c>
      <c r="N4521" s="572">
        <v>24.050349473684214</v>
      </c>
      <c r="O4521" s="573"/>
      <c r="P4521" s="573"/>
      <c r="Q4521" s="574" t="s">
        <v>12354</v>
      </c>
      <c r="R4521" s="574" t="s">
        <v>12551</v>
      </c>
      <c r="S4521" s="574" t="s">
        <v>12259</v>
      </c>
      <c r="T4521" s="574" t="s">
        <v>13785</v>
      </c>
      <c r="U4521" s="574" t="s">
        <v>12696</v>
      </c>
      <c r="V4521" s="574" t="s">
        <v>12697</v>
      </c>
      <c r="W4521" s="575" t="s">
        <v>13791</v>
      </c>
      <c r="X4521" s="575" t="s">
        <v>13792</v>
      </c>
      <c r="Y4521" s="576" t="s">
        <v>13800</v>
      </c>
      <c r="Z4521" s="577" t="s">
        <v>13801</v>
      </c>
      <c r="AA4521" s="578" t="s">
        <v>15096</v>
      </c>
      <c r="AE4521"/>
    </row>
    <row r="4522" spans="1:31" s="563" customFormat="1">
      <c r="A4522"/>
      <c r="B4522"/>
      <c r="C4522" s="568" t="s">
        <v>289</v>
      </c>
      <c r="D4522" s="569" t="s">
        <v>38</v>
      </c>
      <c r="E4522" s="569" t="s">
        <v>337</v>
      </c>
      <c r="F4522" s="573" t="s">
        <v>141</v>
      </c>
      <c r="G4522" s="569" t="s">
        <v>42</v>
      </c>
      <c r="H4522" s="569" t="s">
        <v>41</v>
      </c>
      <c r="I4522" s="569" t="s">
        <v>40</v>
      </c>
      <c r="J4522" s="569" t="s">
        <v>109</v>
      </c>
      <c r="K4522" s="569" t="s">
        <v>111</v>
      </c>
      <c r="L4522" s="570">
        <v>0.9</v>
      </c>
      <c r="M4522" s="571">
        <v>8.0187642874649629</v>
      </c>
      <c r="N4522" s="572">
        <v>410.00321546052646</v>
      </c>
      <c r="O4522" s="573"/>
      <c r="P4522" s="573"/>
      <c r="Q4522" s="574" t="s">
        <v>12354</v>
      </c>
      <c r="R4522" s="574" t="s">
        <v>12551</v>
      </c>
      <c r="S4522" s="574" t="s">
        <v>12259</v>
      </c>
      <c r="T4522" s="574" t="s">
        <v>13867</v>
      </c>
      <c r="U4522" s="574" t="s">
        <v>12696</v>
      </c>
      <c r="V4522" s="574" t="s">
        <v>12697</v>
      </c>
      <c r="W4522" s="575" t="s">
        <v>13880</v>
      </c>
      <c r="X4522" s="575" t="s">
        <v>13974</v>
      </c>
      <c r="Y4522" s="576" t="s">
        <v>13882</v>
      </c>
      <c r="Z4522" s="577" t="s">
        <v>13975</v>
      </c>
      <c r="AA4522" s="578" t="s">
        <v>15098</v>
      </c>
      <c r="AE4522"/>
    </row>
    <row r="4523" spans="1:31" s="563" customFormat="1">
      <c r="A4523"/>
      <c r="B4523"/>
      <c r="C4523" s="568" t="s">
        <v>289</v>
      </c>
      <c r="D4523" s="569" t="s">
        <v>101</v>
      </c>
      <c r="E4523" s="569" t="s">
        <v>337</v>
      </c>
      <c r="F4523" s="573" t="s">
        <v>141</v>
      </c>
      <c r="G4523" s="569" t="s">
        <v>42</v>
      </c>
      <c r="H4523" s="569" t="s">
        <v>41</v>
      </c>
      <c r="I4523" s="569" t="s">
        <v>40</v>
      </c>
      <c r="J4523" s="569" t="s">
        <v>109</v>
      </c>
      <c r="K4523" s="569" t="s">
        <v>106</v>
      </c>
      <c r="L4523" s="570">
        <v>1</v>
      </c>
      <c r="M4523" s="571">
        <v>24.156633104148572</v>
      </c>
      <c r="N4523" s="572">
        <v>1235.1400904605264</v>
      </c>
      <c r="O4523" s="573"/>
      <c r="P4523" s="573"/>
      <c r="Q4523" s="574" t="s">
        <v>12257</v>
      </c>
      <c r="R4523" s="574" t="s">
        <v>12493</v>
      </c>
      <c r="S4523" s="574" t="s">
        <v>12259</v>
      </c>
      <c r="T4523" s="574" t="s">
        <v>12231</v>
      </c>
      <c r="U4523" s="574" t="s">
        <v>12260</v>
      </c>
      <c r="V4523" s="574" t="s">
        <v>12494</v>
      </c>
      <c r="W4523" s="575" t="s">
        <v>12262</v>
      </c>
      <c r="X4523" s="575" t="s">
        <v>12495</v>
      </c>
      <c r="Y4523" s="576" t="s">
        <v>12264</v>
      </c>
      <c r="Z4523" s="577" t="s">
        <v>12496</v>
      </c>
      <c r="AA4523" s="578" t="s">
        <v>15132</v>
      </c>
      <c r="AE4523"/>
    </row>
    <row r="4524" spans="1:31" s="563" customFormat="1">
      <c r="A4524"/>
      <c r="B4524"/>
      <c r="C4524" s="568" t="s">
        <v>289</v>
      </c>
      <c r="D4524" s="569" t="s">
        <v>98</v>
      </c>
      <c r="E4524" s="569" t="s">
        <v>337</v>
      </c>
      <c r="F4524" s="573" t="s">
        <v>141</v>
      </c>
      <c r="G4524" s="569" t="s">
        <v>42</v>
      </c>
      <c r="H4524" s="569" t="s">
        <v>41</v>
      </c>
      <c r="I4524" s="569" t="s">
        <v>40</v>
      </c>
      <c r="J4524" s="569" t="s">
        <v>109</v>
      </c>
      <c r="K4524" s="569" t="s">
        <v>106</v>
      </c>
      <c r="L4524" s="570">
        <v>0.8</v>
      </c>
      <c r="M4524" s="571">
        <v>6.3261513000117553</v>
      </c>
      <c r="N4524" s="572">
        <v>323.4591118421053</v>
      </c>
      <c r="O4524" s="573"/>
      <c r="P4524" s="573"/>
      <c r="Q4524" s="574" t="s">
        <v>12257</v>
      </c>
      <c r="R4524" s="574" t="s">
        <v>12493</v>
      </c>
      <c r="S4524" s="574" t="s">
        <v>12259</v>
      </c>
      <c r="T4524" s="574" t="s">
        <v>12679</v>
      </c>
      <c r="U4524" s="574" t="s">
        <v>12260</v>
      </c>
      <c r="V4524" s="574" t="s">
        <v>12494</v>
      </c>
      <c r="W4524" s="575" t="s">
        <v>12682</v>
      </c>
      <c r="X4524" s="575" t="s">
        <v>12683</v>
      </c>
      <c r="Y4524" s="575" t="s">
        <v>12700</v>
      </c>
      <c r="Z4524" s="579" t="s">
        <v>12703</v>
      </c>
      <c r="AA4524" s="580" t="s">
        <v>15053</v>
      </c>
      <c r="AE4524"/>
    </row>
    <row r="4525" spans="1:31" s="563" customFormat="1">
      <c r="A4525"/>
      <c r="B4525"/>
      <c r="C4525" s="568" t="s">
        <v>289</v>
      </c>
      <c r="D4525" s="569" t="s">
        <v>16</v>
      </c>
      <c r="E4525" s="569" t="s">
        <v>337</v>
      </c>
      <c r="F4525" s="573" t="s">
        <v>141</v>
      </c>
      <c r="G4525" s="569" t="s">
        <v>42</v>
      </c>
      <c r="H4525" s="569" t="s">
        <v>41</v>
      </c>
      <c r="I4525" s="569" t="s">
        <v>40</v>
      </c>
      <c r="J4525" s="569" t="s">
        <v>109</v>
      </c>
      <c r="K4525" s="569" t="s">
        <v>106</v>
      </c>
      <c r="L4525" s="570">
        <v>0.3</v>
      </c>
      <c r="M4525" s="571">
        <v>2.9615874418829802</v>
      </c>
      <c r="N4525" s="572">
        <v>151.42736842105268</v>
      </c>
      <c r="O4525" s="573"/>
      <c r="P4525" s="573"/>
      <c r="Q4525" s="574" t="s">
        <v>12257</v>
      </c>
      <c r="R4525" s="574" t="s">
        <v>12493</v>
      </c>
      <c r="S4525" s="574" t="s">
        <v>12259</v>
      </c>
      <c r="T4525" s="574" t="s">
        <v>13101</v>
      </c>
      <c r="U4525" s="574" t="s">
        <v>12260</v>
      </c>
      <c r="V4525" s="574" t="s">
        <v>12494</v>
      </c>
      <c r="W4525" s="575" t="s">
        <v>13103</v>
      </c>
      <c r="X4525" s="575" t="s">
        <v>13208</v>
      </c>
      <c r="Y4525" s="576" t="s">
        <v>13117</v>
      </c>
      <c r="Z4525" s="577" t="s">
        <v>15133</v>
      </c>
      <c r="AA4525" s="578" t="s">
        <v>15055</v>
      </c>
      <c r="AE4525"/>
    </row>
    <row r="4526" spans="1:31" s="563" customFormat="1">
      <c r="A4526"/>
      <c r="B4526"/>
      <c r="C4526" s="568" t="s">
        <v>289</v>
      </c>
      <c r="D4526" s="569" t="s">
        <v>75</v>
      </c>
      <c r="E4526" s="569" t="s">
        <v>337</v>
      </c>
      <c r="F4526" s="573" t="s">
        <v>141</v>
      </c>
      <c r="G4526" s="569" t="s">
        <v>42</v>
      </c>
      <c r="H4526" s="569" t="s">
        <v>41</v>
      </c>
      <c r="I4526" s="569" t="s">
        <v>40</v>
      </c>
      <c r="J4526" s="569" t="s">
        <v>109</v>
      </c>
      <c r="K4526" s="569" t="s">
        <v>106</v>
      </c>
      <c r="L4526" s="570">
        <v>0.8</v>
      </c>
      <c r="M4526" s="571">
        <v>10.439758782997171</v>
      </c>
      <c r="N4526" s="572">
        <v>533.78981052631605</v>
      </c>
      <c r="O4526" s="573"/>
      <c r="P4526" s="573"/>
      <c r="Q4526" s="574" t="s">
        <v>12257</v>
      </c>
      <c r="R4526" s="574" t="s">
        <v>12493</v>
      </c>
      <c r="S4526" s="574" t="s">
        <v>12259</v>
      </c>
      <c r="T4526" s="574" t="s">
        <v>13677</v>
      </c>
      <c r="U4526" s="574" t="s">
        <v>12260</v>
      </c>
      <c r="V4526" s="574" t="s">
        <v>12494</v>
      </c>
      <c r="W4526" s="575" t="s">
        <v>13696</v>
      </c>
      <c r="X4526" s="575" t="s">
        <v>13697</v>
      </c>
      <c r="Y4526" s="576" t="s">
        <v>13693</v>
      </c>
      <c r="Z4526" s="577" t="s">
        <v>13698</v>
      </c>
      <c r="AA4526" s="578" t="s">
        <v>15134</v>
      </c>
      <c r="AE4526"/>
    </row>
    <row r="4527" spans="1:31" s="563" customFormat="1">
      <c r="A4527"/>
      <c r="B4527"/>
      <c r="C4527" s="568" t="s">
        <v>289</v>
      </c>
      <c r="D4527" s="569" t="s">
        <v>112</v>
      </c>
      <c r="E4527" s="569" t="s">
        <v>337</v>
      </c>
      <c r="F4527" s="573" t="s">
        <v>141</v>
      </c>
      <c r="G4527" s="569" t="s">
        <v>42</v>
      </c>
      <c r="H4527" s="569" t="s">
        <v>41</v>
      </c>
      <c r="I4527" s="569" t="s">
        <v>40</v>
      </c>
      <c r="J4527" s="569" t="s">
        <v>109</v>
      </c>
      <c r="K4527" s="569" t="s">
        <v>90</v>
      </c>
      <c r="L4527" s="570">
        <v>0.5</v>
      </c>
      <c r="M4527" s="571">
        <v>7.9211972335578876E-2</v>
      </c>
      <c r="N4527" s="572">
        <v>4.0501456578947366</v>
      </c>
      <c r="O4527" s="573"/>
      <c r="P4527" s="573"/>
      <c r="Q4527" s="574" t="s">
        <v>12239</v>
      </c>
      <c r="R4527" s="574" t="s">
        <v>12483</v>
      </c>
      <c r="S4527" s="574" t="s">
        <v>12259</v>
      </c>
      <c r="T4527" s="574" t="s">
        <v>15056</v>
      </c>
      <c r="U4527" s="574" t="s">
        <v>13030</v>
      </c>
      <c r="V4527" s="574" t="s">
        <v>13545</v>
      </c>
      <c r="W4527" s="575" t="s">
        <v>15099</v>
      </c>
      <c r="X4527" s="575" t="s">
        <v>15100</v>
      </c>
      <c r="Y4527" s="576" t="s">
        <v>15126</v>
      </c>
      <c r="Z4527" s="577" t="s">
        <v>15135</v>
      </c>
      <c r="AA4527" s="578" t="s">
        <v>15102</v>
      </c>
      <c r="AE4527"/>
    </row>
    <row r="4528" spans="1:31" s="563" customFormat="1">
      <c r="A4528"/>
      <c r="B4528"/>
      <c r="C4528" s="568" t="s">
        <v>289</v>
      </c>
      <c r="D4528" s="569" t="s">
        <v>102</v>
      </c>
      <c r="E4528" s="569" t="s">
        <v>337</v>
      </c>
      <c r="F4528" s="573" t="s">
        <v>141</v>
      </c>
      <c r="G4528" s="569" t="s">
        <v>42</v>
      </c>
      <c r="H4528" s="569" t="s">
        <v>41</v>
      </c>
      <c r="I4528" s="569" t="s">
        <v>40</v>
      </c>
      <c r="J4528" s="569" t="s">
        <v>109</v>
      </c>
      <c r="K4528" s="569" t="s">
        <v>90</v>
      </c>
      <c r="L4528" s="570">
        <v>0.7</v>
      </c>
      <c r="M4528" s="571">
        <v>4.9321909852209043</v>
      </c>
      <c r="N4528" s="572">
        <v>252.18526080971657</v>
      </c>
      <c r="O4528" s="573"/>
      <c r="P4528" s="573"/>
      <c r="Q4528" s="574" t="s">
        <v>12239</v>
      </c>
      <c r="R4528" s="574" t="s">
        <v>12483</v>
      </c>
      <c r="S4528" s="574" t="s">
        <v>12259</v>
      </c>
      <c r="T4528" s="574" t="s">
        <v>12848</v>
      </c>
      <c r="U4528" s="574" t="s">
        <v>13030</v>
      </c>
      <c r="V4528" s="574" t="s">
        <v>13545</v>
      </c>
      <c r="W4528" s="575" t="s">
        <v>15104</v>
      </c>
      <c r="X4528" s="575" t="s">
        <v>15105</v>
      </c>
      <c r="Y4528" s="576" t="s">
        <v>12868</v>
      </c>
      <c r="Z4528" s="577" t="s">
        <v>15136</v>
      </c>
      <c r="AA4528" s="578" t="s">
        <v>15107</v>
      </c>
      <c r="AE4528"/>
    </row>
    <row r="4529" spans="1:31" s="563" customFormat="1">
      <c r="A4529"/>
      <c r="B4529"/>
      <c r="C4529" s="568" t="s">
        <v>289</v>
      </c>
      <c r="D4529" s="569" t="s">
        <v>105</v>
      </c>
      <c r="E4529" s="569" t="s">
        <v>337</v>
      </c>
      <c r="F4529" s="573" t="s">
        <v>141</v>
      </c>
      <c r="G4529" s="569" t="s">
        <v>42</v>
      </c>
      <c r="H4529" s="569" t="s">
        <v>41</v>
      </c>
      <c r="I4529" s="569" t="s">
        <v>40</v>
      </c>
      <c r="J4529" s="569" t="s">
        <v>109</v>
      </c>
      <c r="K4529" s="569" t="s">
        <v>90</v>
      </c>
      <c r="L4529" s="570">
        <v>0.5</v>
      </c>
      <c r="M4529" s="571">
        <v>0.18111114442159645</v>
      </c>
      <c r="N4529" s="572">
        <v>9.2602985829959508</v>
      </c>
      <c r="O4529" s="573"/>
      <c r="P4529" s="573"/>
      <c r="Q4529" s="574" t="s">
        <v>12239</v>
      </c>
      <c r="R4529" s="574" t="s">
        <v>12483</v>
      </c>
      <c r="S4529" s="574" t="s">
        <v>12259</v>
      </c>
      <c r="T4529" s="574" t="s">
        <v>13013</v>
      </c>
      <c r="U4529" s="574" t="s">
        <v>13030</v>
      </c>
      <c r="V4529" s="574" t="s">
        <v>13545</v>
      </c>
      <c r="W4529" s="575" t="s">
        <v>13024</v>
      </c>
      <c r="X4529" s="575" t="s">
        <v>15108</v>
      </c>
      <c r="Y4529" s="576" t="s">
        <v>13028</v>
      </c>
      <c r="Z4529" s="577" t="s">
        <v>15137</v>
      </c>
      <c r="AA4529" s="578" t="s">
        <v>15110</v>
      </c>
      <c r="AE4529"/>
    </row>
    <row r="4530" spans="1:31" s="563" customFormat="1">
      <c r="A4530"/>
      <c r="B4530"/>
      <c r="C4530" s="568" t="s">
        <v>289</v>
      </c>
      <c r="D4530" s="569" t="s">
        <v>78</v>
      </c>
      <c r="E4530" s="569" t="s">
        <v>337</v>
      </c>
      <c r="F4530" s="573" t="s">
        <v>141</v>
      </c>
      <c r="G4530" s="569" t="s">
        <v>42</v>
      </c>
      <c r="H4530" s="569" t="s">
        <v>41</v>
      </c>
      <c r="I4530" s="569" t="s">
        <v>40</v>
      </c>
      <c r="J4530" s="569" t="s">
        <v>109</v>
      </c>
      <c r="K4530" s="569" t="s">
        <v>90</v>
      </c>
      <c r="L4530" s="570">
        <v>0.5</v>
      </c>
      <c r="M4530" s="571">
        <v>0.1954698973687661</v>
      </c>
      <c r="N4530" s="572">
        <v>9.994468421052634</v>
      </c>
      <c r="O4530" s="573"/>
      <c r="P4530" s="573"/>
      <c r="Q4530" s="574" t="s">
        <v>12239</v>
      </c>
      <c r="R4530" s="574" t="s">
        <v>12483</v>
      </c>
      <c r="S4530" s="574" t="s">
        <v>12259</v>
      </c>
      <c r="T4530" s="574" t="s">
        <v>15067</v>
      </c>
      <c r="U4530" s="574" t="s">
        <v>13030</v>
      </c>
      <c r="V4530" s="574" t="s">
        <v>13545</v>
      </c>
      <c r="W4530" s="575" t="s">
        <v>15111</v>
      </c>
      <c r="X4530" s="575" t="s">
        <v>15112</v>
      </c>
      <c r="Y4530" s="576" t="s">
        <v>15130</v>
      </c>
      <c r="Z4530" s="577" t="s">
        <v>15138</v>
      </c>
      <c r="AA4530" s="578" t="s">
        <v>15114</v>
      </c>
      <c r="AE4530"/>
    </row>
    <row r="4531" spans="1:31" s="563" customFormat="1">
      <c r="A4531"/>
      <c r="B4531"/>
      <c r="C4531" s="568" t="s">
        <v>289</v>
      </c>
      <c r="D4531" s="569" t="s">
        <v>75</v>
      </c>
      <c r="E4531" s="569" t="s">
        <v>337</v>
      </c>
      <c r="F4531" s="573" t="s">
        <v>141</v>
      </c>
      <c r="G4531" s="569" t="s">
        <v>42</v>
      </c>
      <c r="H4531" s="569" t="s">
        <v>41</v>
      </c>
      <c r="I4531" s="569" t="s">
        <v>40</v>
      </c>
      <c r="J4531" s="569" t="s">
        <v>109</v>
      </c>
      <c r="K4531" s="569" t="s">
        <v>90</v>
      </c>
      <c r="L4531" s="570">
        <v>0.2</v>
      </c>
      <c r="M4531" s="571">
        <v>2.6099396957492926</v>
      </c>
      <c r="N4531" s="572">
        <v>133.44745263157901</v>
      </c>
      <c r="O4531" s="573"/>
      <c r="P4531" s="573"/>
      <c r="Q4531" s="574" t="s">
        <v>12239</v>
      </c>
      <c r="R4531" s="574" t="s">
        <v>12483</v>
      </c>
      <c r="S4531" s="574" t="s">
        <v>12259</v>
      </c>
      <c r="T4531" s="574" t="s">
        <v>13677</v>
      </c>
      <c r="U4531" s="574" t="s">
        <v>13030</v>
      </c>
      <c r="V4531" s="574" t="s">
        <v>13545</v>
      </c>
      <c r="W4531" s="575" t="s">
        <v>13779</v>
      </c>
      <c r="X4531" s="575" t="s">
        <v>13780</v>
      </c>
      <c r="Y4531" s="576" t="s">
        <v>13693</v>
      </c>
      <c r="Z4531" s="577" t="s">
        <v>15139</v>
      </c>
      <c r="AA4531" s="578" t="s">
        <v>15116</v>
      </c>
      <c r="AE4531"/>
    </row>
    <row r="4532" spans="1:31" s="563" customFormat="1">
      <c r="A4532"/>
      <c r="B4532"/>
      <c r="C4532" s="568" t="s">
        <v>289</v>
      </c>
      <c r="D4532" s="569" t="s">
        <v>39</v>
      </c>
      <c r="E4532" s="569" t="s">
        <v>337</v>
      </c>
      <c r="F4532" s="573" t="s">
        <v>141</v>
      </c>
      <c r="G4532" s="569" t="s">
        <v>42</v>
      </c>
      <c r="H4532" s="569" t="s">
        <v>41</v>
      </c>
      <c r="I4532" s="569" t="s">
        <v>40</v>
      </c>
      <c r="J4532" s="569" t="s">
        <v>109</v>
      </c>
      <c r="K4532" s="569" t="s">
        <v>90</v>
      </c>
      <c r="L4532" s="570">
        <v>0.5</v>
      </c>
      <c r="M4532" s="571">
        <v>0.4703721243844684</v>
      </c>
      <c r="N4532" s="572">
        <v>24.050349473684214</v>
      </c>
      <c r="O4532" s="573"/>
      <c r="P4532" s="573"/>
      <c r="Q4532" s="574" t="s">
        <v>12239</v>
      </c>
      <c r="R4532" s="574" t="s">
        <v>12483</v>
      </c>
      <c r="S4532" s="574" t="s">
        <v>12259</v>
      </c>
      <c r="T4532" s="574" t="s">
        <v>13785</v>
      </c>
      <c r="U4532" s="574" t="s">
        <v>13030</v>
      </c>
      <c r="V4532" s="574" t="s">
        <v>13545</v>
      </c>
      <c r="W4532" s="575" t="s">
        <v>13796</v>
      </c>
      <c r="X4532" s="575" t="s">
        <v>13797</v>
      </c>
      <c r="Y4532" s="576" t="s">
        <v>13800</v>
      </c>
      <c r="Z4532" s="577" t="s">
        <v>13802</v>
      </c>
      <c r="AA4532" s="578" t="s">
        <v>15117</v>
      </c>
      <c r="AE4532"/>
    </row>
    <row r="4533" spans="1:31" s="563" customFormat="1">
      <c r="A4533"/>
      <c r="B4533"/>
      <c r="C4533" s="568" t="s">
        <v>289</v>
      </c>
      <c r="D4533" s="569" t="s">
        <v>38</v>
      </c>
      <c r="E4533" s="569" t="s">
        <v>337</v>
      </c>
      <c r="F4533" s="573" t="s">
        <v>141</v>
      </c>
      <c r="G4533" s="569" t="s">
        <v>42</v>
      </c>
      <c r="H4533" s="569" t="s">
        <v>41</v>
      </c>
      <c r="I4533" s="569" t="s">
        <v>40</v>
      </c>
      <c r="J4533" s="569" t="s">
        <v>109</v>
      </c>
      <c r="K4533" s="569" t="s">
        <v>90</v>
      </c>
      <c r="L4533" s="570">
        <v>0.1</v>
      </c>
      <c r="M4533" s="571">
        <v>0.89097380971832907</v>
      </c>
      <c r="N4533" s="572">
        <v>45.55591282894737</v>
      </c>
      <c r="O4533" s="573"/>
      <c r="P4533" s="573"/>
      <c r="Q4533" s="574" t="s">
        <v>12239</v>
      </c>
      <c r="R4533" s="574" t="s">
        <v>12483</v>
      </c>
      <c r="S4533" s="574" t="s">
        <v>12259</v>
      </c>
      <c r="T4533" s="574" t="s">
        <v>13867</v>
      </c>
      <c r="U4533" s="574" t="s">
        <v>13030</v>
      </c>
      <c r="V4533" s="574" t="s">
        <v>13545</v>
      </c>
      <c r="W4533" s="575" t="s">
        <v>13885</v>
      </c>
      <c r="X4533" s="575" t="s">
        <v>15140</v>
      </c>
      <c r="Y4533" s="576" t="s">
        <v>13882</v>
      </c>
      <c r="Z4533" s="577" t="s">
        <v>15141</v>
      </c>
      <c r="AA4533" s="578" t="s">
        <v>15142</v>
      </c>
      <c r="AE4533"/>
    </row>
    <row r="4534" spans="1:31" s="563" customFormat="1">
      <c r="A4534"/>
      <c r="B4534"/>
      <c r="C4534" s="568" t="s">
        <v>289</v>
      </c>
      <c r="D4534" s="569" t="s">
        <v>112</v>
      </c>
      <c r="E4534" s="569" t="s">
        <v>337</v>
      </c>
      <c r="F4534" s="573" t="s">
        <v>141</v>
      </c>
      <c r="G4534" s="569" t="s">
        <v>42</v>
      </c>
      <c r="H4534" s="569" t="s">
        <v>41</v>
      </c>
      <c r="I4534" s="569" t="s">
        <v>40</v>
      </c>
      <c r="J4534" s="569" t="s">
        <v>350</v>
      </c>
      <c r="K4534" s="569" t="s">
        <v>310</v>
      </c>
      <c r="L4534" s="570">
        <v>1</v>
      </c>
      <c r="M4534" s="571">
        <v>0.11296996350871694</v>
      </c>
      <c r="N4534" s="572">
        <v>14.3645166</v>
      </c>
      <c r="O4534" s="573"/>
      <c r="P4534" s="573"/>
      <c r="Q4534" s="574" t="s">
        <v>12395</v>
      </c>
      <c r="R4534" s="574" t="s">
        <v>12580</v>
      </c>
      <c r="S4534" s="574" t="s">
        <v>12269</v>
      </c>
      <c r="T4534" s="574" t="s">
        <v>15056</v>
      </c>
      <c r="U4534" s="574" t="s">
        <v>13033</v>
      </c>
      <c r="V4534" s="574" t="s">
        <v>13803</v>
      </c>
      <c r="W4534" s="575" t="s">
        <v>15143</v>
      </c>
      <c r="X4534" s="575" t="s">
        <v>15144</v>
      </c>
      <c r="Y4534" s="576" t="s">
        <v>15145</v>
      </c>
      <c r="Z4534" s="577" t="s">
        <v>15146</v>
      </c>
      <c r="AA4534" s="580" t="s">
        <v>15147</v>
      </c>
      <c r="AE4534"/>
    </row>
    <row r="4535" spans="1:31" s="563" customFormat="1">
      <c r="A4535"/>
      <c r="B4535"/>
      <c r="C4535" s="568" t="s">
        <v>289</v>
      </c>
      <c r="D4535" s="569" t="s">
        <v>105</v>
      </c>
      <c r="E4535" s="569" t="s">
        <v>337</v>
      </c>
      <c r="F4535" s="573" t="s">
        <v>141</v>
      </c>
      <c r="G4535" s="569" t="s">
        <v>42</v>
      </c>
      <c r="H4535" s="569" t="s">
        <v>41</v>
      </c>
      <c r="I4535" s="569" t="s">
        <v>40</v>
      </c>
      <c r="J4535" s="569" t="s">
        <v>350</v>
      </c>
      <c r="K4535" s="569" t="s">
        <v>310</v>
      </c>
      <c r="L4535" s="570">
        <v>1</v>
      </c>
      <c r="M4535" s="571">
        <v>0.25829579510596079</v>
      </c>
      <c r="N4535" s="572">
        <v>32.843192307692313</v>
      </c>
      <c r="O4535" s="573"/>
      <c r="P4535" s="573"/>
      <c r="Q4535" s="574" t="s">
        <v>12395</v>
      </c>
      <c r="R4535" s="574" t="s">
        <v>12580</v>
      </c>
      <c r="S4535" s="574" t="s">
        <v>12269</v>
      </c>
      <c r="T4535" s="574" t="s">
        <v>13013</v>
      </c>
      <c r="U4535" s="574" t="s">
        <v>13033</v>
      </c>
      <c r="V4535" s="574" t="s">
        <v>13803</v>
      </c>
      <c r="W4535" s="575" t="s">
        <v>13035</v>
      </c>
      <c r="X4535" s="575" t="s">
        <v>15148</v>
      </c>
      <c r="Y4535" s="576" t="s">
        <v>13037</v>
      </c>
      <c r="Z4535" s="577" t="s">
        <v>15149</v>
      </c>
      <c r="AA4535" s="578" t="s">
        <v>15150</v>
      </c>
      <c r="AE4535"/>
    </row>
    <row r="4536" spans="1:31" s="563" customFormat="1">
      <c r="A4536"/>
      <c r="B4536"/>
      <c r="C4536" s="568" t="s">
        <v>289</v>
      </c>
      <c r="D4536" s="569" t="s">
        <v>78</v>
      </c>
      <c r="E4536" s="569" t="s">
        <v>337</v>
      </c>
      <c r="F4536" s="573" t="s">
        <v>141</v>
      </c>
      <c r="G4536" s="569" t="s">
        <v>42</v>
      </c>
      <c r="H4536" s="569" t="s">
        <v>41</v>
      </c>
      <c r="I4536" s="569" t="s">
        <v>40</v>
      </c>
      <c r="J4536" s="569" t="s">
        <v>350</v>
      </c>
      <c r="K4536" s="569" t="s">
        <v>310</v>
      </c>
      <c r="L4536" s="570">
        <v>1</v>
      </c>
      <c r="M4536" s="571">
        <v>0.27877385856839332</v>
      </c>
      <c r="N4536" s="572">
        <v>35.447048000000009</v>
      </c>
      <c r="O4536" s="573"/>
      <c r="P4536" s="573"/>
      <c r="Q4536" s="574" t="s">
        <v>12395</v>
      </c>
      <c r="R4536" s="574" t="s">
        <v>12580</v>
      </c>
      <c r="S4536" s="574" t="s">
        <v>12269</v>
      </c>
      <c r="T4536" s="574" t="s">
        <v>15067</v>
      </c>
      <c r="U4536" s="574" t="s">
        <v>13033</v>
      </c>
      <c r="V4536" s="574" t="s">
        <v>13803</v>
      </c>
      <c r="W4536" s="575" t="s">
        <v>15151</v>
      </c>
      <c r="X4536" s="575" t="s">
        <v>15152</v>
      </c>
      <c r="Y4536" s="576" t="s">
        <v>15153</v>
      </c>
      <c r="Z4536" s="577" t="s">
        <v>15154</v>
      </c>
      <c r="AA4536" s="578" t="s">
        <v>15155</v>
      </c>
      <c r="AE4536"/>
    </row>
    <row r="4537" spans="1:31" s="563" customFormat="1">
      <c r="A4537"/>
      <c r="B4537"/>
      <c r="C4537" s="568" t="s">
        <v>289</v>
      </c>
      <c r="D4537" s="569" t="s">
        <v>39</v>
      </c>
      <c r="E4537" s="569" t="s">
        <v>337</v>
      </c>
      <c r="F4537" s="573" t="s">
        <v>141</v>
      </c>
      <c r="G4537" s="569" t="s">
        <v>42</v>
      </c>
      <c r="H4537" s="569" t="s">
        <v>41</v>
      </c>
      <c r="I4537" s="569" t="s">
        <v>40</v>
      </c>
      <c r="J4537" s="569" t="s">
        <v>350</v>
      </c>
      <c r="K4537" s="569" t="s">
        <v>310</v>
      </c>
      <c r="L4537" s="570">
        <v>1</v>
      </c>
      <c r="M4537" s="571">
        <v>0.6708319482579479</v>
      </c>
      <c r="N4537" s="572">
        <v>85.298572799999988</v>
      </c>
      <c r="O4537" s="573"/>
      <c r="P4537" s="573"/>
      <c r="Q4537" s="574" t="s">
        <v>12395</v>
      </c>
      <c r="R4537" s="574" t="s">
        <v>12580</v>
      </c>
      <c r="S4537" s="574" t="s">
        <v>12269</v>
      </c>
      <c r="T4537" s="574" t="s">
        <v>13785</v>
      </c>
      <c r="U4537" s="574" t="s">
        <v>13033</v>
      </c>
      <c r="V4537" s="574" t="s">
        <v>13803</v>
      </c>
      <c r="W4537" s="575" t="s">
        <v>13804</v>
      </c>
      <c r="X4537" s="575" t="s">
        <v>13805</v>
      </c>
      <c r="Y4537" s="576" t="s">
        <v>13806</v>
      </c>
      <c r="Z4537" s="577" t="s">
        <v>13807</v>
      </c>
      <c r="AA4537" s="578" t="s">
        <v>15156</v>
      </c>
      <c r="AE4537"/>
    </row>
    <row r="4538" spans="1:31" s="563" customFormat="1">
      <c r="A4538"/>
      <c r="B4538"/>
      <c r="C4538" s="568" t="s">
        <v>289</v>
      </c>
      <c r="D4538" s="569" t="s">
        <v>98</v>
      </c>
      <c r="E4538" s="569" t="s">
        <v>337</v>
      </c>
      <c r="F4538" s="573" t="s">
        <v>141</v>
      </c>
      <c r="G4538" s="569" t="s">
        <v>42</v>
      </c>
      <c r="H4538" s="569" t="s">
        <v>41</v>
      </c>
      <c r="I4538" s="569" t="s">
        <v>40</v>
      </c>
      <c r="J4538" s="569" t="s">
        <v>350</v>
      </c>
      <c r="K4538" s="569" t="s">
        <v>111</v>
      </c>
      <c r="L4538" s="570">
        <v>0.6</v>
      </c>
      <c r="M4538" s="571">
        <v>3.3833194360062868</v>
      </c>
      <c r="N4538" s="572">
        <v>430.20061874999999</v>
      </c>
      <c r="O4538" s="573"/>
      <c r="P4538" s="573"/>
      <c r="Q4538" s="574" t="s">
        <v>12354</v>
      </c>
      <c r="R4538" s="574" t="s">
        <v>12551</v>
      </c>
      <c r="S4538" s="574" t="s">
        <v>12269</v>
      </c>
      <c r="T4538" s="574" t="s">
        <v>12679</v>
      </c>
      <c r="U4538" s="574" t="s">
        <v>12704</v>
      </c>
      <c r="V4538" s="574" t="s">
        <v>12705</v>
      </c>
      <c r="W4538" s="575" t="s">
        <v>12698</v>
      </c>
      <c r="X4538" s="575" t="s">
        <v>12699</v>
      </c>
      <c r="Y4538" s="576" t="s">
        <v>12706</v>
      </c>
      <c r="Z4538" s="577" t="s">
        <v>12707</v>
      </c>
      <c r="AA4538" s="578" t="s">
        <v>15082</v>
      </c>
      <c r="AE4538"/>
    </row>
    <row r="4539" spans="1:31" s="563" customFormat="1">
      <c r="A4539"/>
      <c r="B4539"/>
      <c r="C4539" s="568" t="s">
        <v>289</v>
      </c>
      <c r="D4539" s="569" t="s">
        <v>75</v>
      </c>
      <c r="E4539" s="569" t="s">
        <v>337</v>
      </c>
      <c r="F4539" s="573" t="s">
        <v>141</v>
      </c>
      <c r="G4539" s="569" t="s">
        <v>42</v>
      </c>
      <c r="H4539" s="569" t="s">
        <v>41</v>
      </c>
      <c r="I4539" s="569" t="s">
        <v>40</v>
      </c>
      <c r="J4539" s="569" t="s">
        <v>350</v>
      </c>
      <c r="K4539" s="569" t="s">
        <v>111</v>
      </c>
      <c r="L4539" s="570">
        <v>0.3</v>
      </c>
      <c r="M4539" s="571">
        <v>2.7916688301199835</v>
      </c>
      <c r="N4539" s="572">
        <v>354.97022400000003</v>
      </c>
      <c r="O4539" s="573"/>
      <c r="P4539" s="573"/>
      <c r="Q4539" s="574" t="s">
        <v>12354</v>
      </c>
      <c r="R4539" s="574" t="s">
        <v>12551</v>
      </c>
      <c r="S4539" s="574" t="s">
        <v>12269</v>
      </c>
      <c r="T4539" s="574" t="s">
        <v>13677</v>
      </c>
      <c r="U4539" s="574" t="s">
        <v>12704</v>
      </c>
      <c r="V4539" s="574" t="s">
        <v>12705</v>
      </c>
      <c r="W4539" s="575" t="s">
        <v>13691</v>
      </c>
      <c r="X4539" s="575" t="s">
        <v>13692</v>
      </c>
      <c r="Y4539" s="576" t="s">
        <v>13700</v>
      </c>
      <c r="Z4539" s="577" t="s">
        <v>13701</v>
      </c>
      <c r="AA4539" s="578" t="s">
        <v>15095</v>
      </c>
      <c r="AE4539"/>
    </row>
    <row r="4540" spans="1:31" s="563" customFormat="1">
      <c r="A4540"/>
      <c r="B4540"/>
      <c r="C4540" s="568" t="s">
        <v>289</v>
      </c>
      <c r="D4540" s="569" t="s">
        <v>101</v>
      </c>
      <c r="E4540" s="569" t="s">
        <v>337</v>
      </c>
      <c r="F4540" s="573" t="s">
        <v>141</v>
      </c>
      <c r="G4540" s="569" t="s">
        <v>42</v>
      </c>
      <c r="H4540" s="569" t="s">
        <v>41</v>
      </c>
      <c r="I4540" s="569" t="s">
        <v>40</v>
      </c>
      <c r="J4540" s="569" t="s">
        <v>350</v>
      </c>
      <c r="K4540" s="569" t="s">
        <v>106</v>
      </c>
      <c r="L4540" s="570">
        <v>0.5</v>
      </c>
      <c r="M4540" s="571">
        <v>8.6128835067630956</v>
      </c>
      <c r="N4540" s="572">
        <v>1095.157546875</v>
      </c>
      <c r="O4540" s="573"/>
      <c r="P4540" s="573"/>
      <c r="Q4540" s="574" t="s">
        <v>12257</v>
      </c>
      <c r="R4540" s="574" t="s">
        <v>12493</v>
      </c>
      <c r="S4540" s="574" t="s">
        <v>12269</v>
      </c>
      <c r="T4540" s="574" t="s">
        <v>12231</v>
      </c>
      <c r="U4540" s="574" t="s">
        <v>12424</v>
      </c>
      <c r="V4540" s="574" t="s">
        <v>12498</v>
      </c>
      <c r="W4540" s="575" t="s">
        <v>12262</v>
      </c>
      <c r="X4540" s="575" t="s">
        <v>12495</v>
      </c>
      <c r="Y4540" s="576" t="s">
        <v>12274</v>
      </c>
      <c r="Z4540" s="577" t="s">
        <v>12499</v>
      </c>
      <c r="AA4540" s="578" t="s">
        <v>15132</v>
      </c>
      <c r="AE4540"/>
    </row>
    <row r="4541" spans="1:31" s="563" customFormat="1">
      <c r="A4541"/>
      <c r="B4541"/>
      <c r="C4541" s="568" t="s">
        <v>289</v>
      </c>
      <c r="D4541" s="569" t="s">
        <v>75</v>
      </c>
      <c r="E4541" s="569" t="s">
        <v>337</v>
      </c>
      <c r="F4541" s="573" t="s">
        <v>141</v>
      </c>
      <c r="G4541" s="569" t="s">
        <v>42</v>
      </c>
      <c r="H4541" s="569" t="s">
        <v>41</v>
      </c>
      <c r="I4541" s="569" t="s">
        <v>40</v>
      </c>
      <c r="J4541" s="569" t="s">
        <v>350</v>
      </c>
      <c r="K4541" s="569" t="s">
        <v>106</v>
      </c>
      <c r="L4541" s="570">
        <v>0.3</v>
      </c>
      <c r="M4541" s="571">
        <v>2.7916688301199835</v>
      </c>
      <c r="N4541" s="572">
        <v>354.97022400000003</v>
      </c>
      <c r="O4541" s="573"/>
      <c r="P4541" s="573"/>
      <c r="Q4541" s="574" t="s">
        <v>12257</v>
      </c>
      <c r="R4541" s="574" t="s">
        <v>12493</v>
      </c>
      <c r="S4541" s="574" t="s">
        <v>12269</v>
      </c>
      <c r="T4541" s="574" t="s">
        <v>13677</v>
      </c>
      <c r="U4541" s="574" t="s">
        <v>12424</v>
      </c>
      <c r="V4541" s="574" t="s">
        <v>12498</v>
      </c>
      <c r="W4541" s="575" t="s">
        <v>13696</v>
      </c>
      <c r="X4541" s="575" t="s">
        <v>13697</v>
      </c>
      <c r="Y4541" s="575" t="s">
        <v>13700</v>
      </c>
      <c r="Z4541" s="579" t="s">
        <v>15157</v>
      </c>
      <c r="AA4541" s="580" t="s">
        <v>15134</v>
      </c>
      <c r="AE4541"/>
    </row>
    <row r="4542" spans="1:31" s="563" customFormat="1">
      <c r="A4542"/>
      <c r="B4542"/>
      <c r="C4542" s="568" t="s">
        <v>289</v>
      </c>
      <c r="D4542" s="569" t="s">
        <v>101</v>
      </c>
      <c r="E4542" s="569" t="s">
        <v>337</v>
      </c>
      <c r="F4542" s="573" t="s">
        <v>141</v>
      </c>
      <c r="G4542" s="569" t="s">
        <v>42</v>
      </c>
      <c r="H4542" s="569" t="s">
        <v>41</v>
      </c>
      <c r="I4542" s="569" t="s">
        <v>40</v>
      </c>
      <c r="J4542" s="569" t="s">
        <v>350</v>
      </c>
      <c r="K4542" s="569" t="s">
        <v>104</v>
      </c>
      <c r="L4542" s="570">
        <v>0.5</v>
      </c>
      <c r="M4542" s="571">
        <v>8.6128835067630956</v>
      </c>
      <c r="N4542" s="572">
        <v>1095.157546875</v>
      </c>
      <c r="O4542" s="573"/>
      <c r="P4542" s="573"/>
      <c r="Q4542" s="574" t="s">
        <v>12305</v>
      </c>
      <c r="R4542" s="574" t="s">
        <v>12500</v>
      </c>
      <c r="S4542" s="574" t="s">
        <v>12269</v>
      </c>
      <c r="T4542" s="574" t="s">
        <v>12231</v>
      </c>
      <c r="U4542" s="574" t="s">
        <v>12427</v>
      </c>
      <c r="V4542" s="574" t="s">
        <v>12501</v>
      </c>
      <c r="W4542" s="575" t="s">
        <v>12309</v>
      </c>
      <c r="X4542" s="575" t="s">
        <v>12502</v>
      </c>
      <c r="Y4542" s="576" t="s">
        <v>12274</v>
      </c>
      <c r="Z4542" s="577" t="s">
        <v>12503</v>
      </c>
      <c r="AA4542" s="578" t="s">
        <v>15158</v>
      </c>
      <c r="AE4542"/>
    </row>
    <row r="4543" spans="1:31" s="563" customFormat="1">
      <c r="A4543"/>
      <c r="B4543"/>
      <c r="C4543" s="568" t="s">
        <v>289</v>
      </c>
      <c r="D4543" s="569" t="s">
        <v>16</v>
      </c>
      <c r="E4543" s="569" t="s">
        <v>337</v>
      </c>
      <c r="F4543" s="573" t="s">
        <v>141</v>
      </c>
      <c r="G4543" s="569" t="s">
        <v>42</v>
      </c>
      <c r="H4543" s="569" t="s">
        <v>41</v>
      </c>
      <c r="I4543" s="569" t="s">
        <v>40</v>
      </c>
      <c r="J4543" s="569" t="s">
        <v>350</v>
      </c>
      <c r="K4543" s="569" t="s">
        <v>104</v>
      </c>
      <c r="L4543" s="570">
        <v>1</v>
      </c>
      <c r="M4543" s="571">
        <v>7.0395592857267868</v>
      </c>
      <c r="N4543" s="572">
        <v>895.10400000000016</v>
      </c>
      <c r="O4543" s="573"/>
      <c r="P4543" s="573"/>
      <c r="Q4543" s="574" t="s">
        <v>12305</v>
      </c>
      <c r="R4543" s="574" t="s">
        <v>12500</v>
      </c>
      <c r="S4543" s="574" t="s">
        <v>12269</v>
      </c>
      <c r="T4543" s="574" t="s">
        <v>13101</v>
      </c>
      <c r="U4543" s="574" t="s">
        <v>12427</v>
      </c>
      <c r="V4543" s="574" t="s">
        <v>12501</v>
      </c>
      <c r="W4543" s="575" t="s">
        <v>13125</v>
      </c>
      <c r="X4543" s="575" t="s">
        <v>13225</v>
      </c>
      <c r="Y4543" s="576" t="s">
        <v>13127</v>
      </c>
      <c r="Z4543" s="577" t="s">
        <v>15159</v>
      </c>
      <c r="AA4543" s="578" t="s">
        <v>15160</v>
      </c>
      <c r="AE4543"/>
    </row>
    <row r="4544" spans="1:31" s="563" customFormat="1">
      <c r="A4544"/>
      <c r="B4544"/>
      <c r="C4544" s="568" t="s">
        <v>289</v>
      </c>
      <c r="D4544" s="569" t="s">
        <v>98</v>
      </c>
      <c r="E4544" s="569" t="s">
        <v>337</v>
      </c>
      <c r="F4544" s="573" t="s">
        <v>141</v>
      </c>
      <c r="G4544" s="569" t="s">
        <v>42</v>
      </c>
      <c r="H4544" s="569" t="s">
        <v>41</v>
      </c>
      <c r="I4544" s="569" t="s">
        <v>40</v>
      </c>
      <c r="J4544" s="569" t="s">
        <v>350</v>
      </c>
      <c r="K4544" s="569" t="s">
        <v>79</v>
      </c>
      <c r="L4544" s="570">
        <v>0.4</v>
      </c>
      <c r="M4544" s="571">
        <v>2.2555462906708579</v>
      </c>
      <c r="N4544" s="572">
        <v>286.80041249999999</v>
      </c>
      <c r="O4544" s="573"/>
      <c r="P4544" s="573"/>
      <c r="Q4544" s="574" t="s">
        <v>12403</v>
      </c>
      <c r="R4544" s="574" t="s">
        <v>12560</v>
      </c>
      <c r="S4544" s="574" t="s">
        <v>12269</v>
      </c>
      <c r="T4544" s="574" t="s">
        <v>12679</v>
      </c>
      <c r="U4544" s="574" t="s">
        <v>12712</v>
      </c>
      <c r="V4544" s="574" t="s">
        <v>12713</v>
      </c>
      <c r="W4544" s="575" t="s">
        <v>12714</v>
      </c>
      <c r="X4544" s="575" t="s">
        <v>12715</v>
      </c>
      <c r="Y4544" s="576" t="s">
        <v>12706</v>
      </c>
      <c r="Z4544" s="577" t="s">
        <v>12716</v>
      </c>
      <c r="AA4544" s="578" t="s">
        <v>15161</v>
      </c>
      <c r="AE4544"/>
    </row>
    <row r="4545" spans="1:31" s="563" customFormat="1">
      <c r="A4545"/>
      <c r="B4545"/>
      <c r="C4545" s="568" t="s">
        <v>289</v>
      </c>
      <c r="D4545" s="569" t="s">
        <v>102</v>
      </c>
      <c r="E4545" s="569" t="s">
        <v>337</v>
      </c>
      <c r="F4545" s="573" t="s">
        <v>141</v>
      </c>
      <c r="G4545" s="569" t="s">
        <v>42</v>
      </c>
      <c r="H4545" s="569" t="s">
        <v>41</v>
      </c>
      <c r="I4545" s="569" t="s">
        <v>40</v>
      </c>
      <c r="J4545" s="569" t="s">
        <v>350</v>
      </c>
      <c r="K4545" s="569" t="s">
        <v>79</v>
      </c>
      <c r="L4545" s="570">
        <v>1</v>
      </c>
      <c r="M4545" s="571">
        <v>5.0243977302708895</v>
      </c>
      <c r="N4545" s="572">
        <v>638.8693273846153</v>
      </c>
      <c r="O4545" s="573"/>
      <c r="P4545" s="573"/>
      <c r="Q4545" s="574" t="s">
        <v>12403</v>
      </c>
      <c r="R4545" s="574" t="s">
        <v>12560</v>
      </c>
      <c r="S4545" s="574" t="s">
        <v>12269</v>
      </c>
      <c r="T4545" s="574" t="s">
        <v>12848</v>
      </c>
      <c r="U4545" s="574" t="s">
        <v>12712</v>
      </c>
      <c r="V4545" s="574" t="s">
        <v>12713</v>
      </c>
      <c r="W4545" s="575" t="s">
        <v>12879</v>
      </c>
      <c r="X4545" s="575" t="s">
        <v>12971</v>
      </c>
      <c r="Y4545" s="576" t="s">
        <v>12881</v>
      </c>
      <c r="Z4545" s="577" t="s">
        <v>12972</v>
      </c>
      <c r="AA4545" s="578" t="s">
        <v>15162</v>
      </c>
      <c r="AE4545"/>
    </row>
    <row r="4546" spans="1:31" s="563" customFormat="1">
      <c r="A4546"/>
      <c r="B4546"/>
      <c r="C4546" s="568" t="s">
        <v>289</v>
      </c>
      <c r="D4546" s="569" t="s">
        <v>75</v>
      </c>
      <c r="E4546" s="569" t="s">
        <v>337</v>
      </c>
      <c r="F4546" s="573" t="s">
        <v>141</v>
      </c>
      <c r="G4546" s="569" t="s">
        <v>42</v>
      </c>
      <c r="H4546" s="569" t="s">
        <v>41</v>
      </c>
      <c r="I4546" s="569" t="s">
        <v>40</v>
      </c>
      <c r="J4546" s="569" t="s">
        <v>350</v>
      </c>
      <c r="K4546" s="569" t="s">
        <v>79</v>
      </c>
      <c r="L4546" s="570">
        <v>0.4</v>
      </c>
      <c r="M4546" s="571">
        <v>3.7222251068266452</v>
      </c>
      <c r="N4546" s="572">
        <v>473.29363200000017</v>
      </c>
      <c r="O4546" s="573"/>
      <c r="P4546" s="573"/>
      <c r="Q4546" s="574" t="s">
        <v>12403</v>
      </c>
      <c r="R4546" s="574" t="s">
        <v>12560</v>
      </c>
      <c r="S4546" s="574" t="s">
        <v>12269</v>
      </c>
      <c r="T4546" s="574" t="s">
        <v>13677</v>
      </c>
      <c r="U4546" s="574" t="s">
        <v>12712</v>
      </c>
      <c r="V4546" s="574" t="s">
        <v>12713</v>
      </c>
      <c r="W4546" s="575" t="s">
        <v>13702</v>
      </c>
      <c r="X4546" s="575" t="s">
        <v>13703</v>
      </c>
      <c r="Y4546" s="576" t="s">
        <v>13700</v>
      </c>
      <c r="Z4546" s="577" t="s">
        <v>13704</v>
      </c>
      <c r="AA4546" s="578" t="s">
        <v>15163</v>
      </c>
      <c r="AE4546"/>
    </row>
    <row r="4547" spans="1:31" s="563" customFormat="1">
      <c r="A4547"/>
      <c r="B4547"/>
      <c r="C4547" s="568" t="s">
        <v>289</v>
      </c>
      <c r="D4547" s="569" t="s">
        <v>38</v>
      </c>
      <c r="E4547" s="569" t="s">
        <v>337</v>
      </c>
      <c r="F4547" s="573" t="s">
        <v>141</v>
      </c>
      <c r="G4547" s="569" t="s">
        <v>42</v>
      </c>
      <c r="H4547" s="569" t="s">
        <v>41</v>
      </c>
      <c r="I4547" s="569" t="s">
        <v>40</v>
      </c>
      <c r="J4547" s="569" t="s">
        <v>350</v>
      </c>
      <c r="K4547" s="569" t="s">
        <v>79</v>
      </c>
      <c r="L4547" s="570">
        <v>1</v>
      </c>
      <c r="M4547" s="571">
        <v>6.3534132406581092</v>
      </c>
      <c r="N4547" s="572">
        <v>807.85818749999999</v>
      </c>
      <c r="O4547" s="573"/>
      <c r="P4547" s="573"/>
      <c r="Q4547" s="574" t="s">
        <v>12403</v>
      </c>
      <c r="R4547" s="574" t="s">
        <v>12560</v>
      </c>
      <c r="S4547" s="574" t="s">
        <v>12269</v>
      </c>
      <c r="T4547" s="574" t="s">
        <v>13867</v>
      </c>
      <c r="U4547" s="574" t="s">
        <v>12712</v>
      </c>
      <c r="V4547" s="574" t="s">
        <v>12713</v>
      </c>
      <c r="W4547" s="575" t="s">
        <v>13912</v>
      </c>
      <c r="X4547" s="575" t="s">
        <v>13990</v>
      </c>
      <c r="Y4547" s="575" t="s">
        <v>13893</v>
      </c>
      <c r="Z4547" s="579" t="s">
        <v>15164</v>
      </c>
      <c r="AA4547" s="580" t="s">
        <v>15165</v>
      </c>
      <c r="AE4547"/>
    </row>
    <row r="4548" spans="1:31" s="563" customFormat="1">
      <c r="A4548"/>
      <c r="B4548"/>
      <c r="C4548" s="568" t="s">
        <v>289</v>
      </c>
      <c r="D4548" s="569" t="s">
        <v>78</v>
      </c>
      <c r="E4548" s="569" t="s">
        <v>337</v>
      </c>
      <c r="F4548" s="573" t="s">
        <v>141</v>
      </c>
      <c r="G4548" s="569" t="s">
        <v>42</v>
      </c>
      <c r="H4548" s="569" t="s">
        <v>41</v>
      </c>
      <c r="I4548" s="569" t="s">
        <v>40</v>
      </c>
      <c r="J4548" s="569" t="s">
        <v>99</v>
      </c>
      <c r="K4548" s="569" t="s">
        <v>100</v>
      </c>
      <c r="L4548" s="570">
        <v>1</v>
      </c>
      <c r="M4548" s="571">
        <v>5.5021156296393404E-2</v>
      </c>
      <c r="N4548" s="572">
        <v>26.585286</v>
      </c>
      <c r="O4548" s="573"/>
      <c r="P4548" s="573"/>
      <c r="Q4548" s="574" t="s">
        <v>12370</v>
      </c>
      <c r="R4548" s="574" t="s">
        <v>12566</v>
      </c>
      <c r="S4548" s="574" t="s">
        <v>12279</v>
      </c>
      <c r="T4548" s="574" t="s">
        <v>15067</v>
      </c>
      <c r="U4548" s="574" t="s">
        <v>15166</v>
      </c>
      <c r="V4548" s="574" t="s">
        <v>15167</v>
      </c>
      <c r="W4548" s="575" t="s">
        <v>15168</v>
      </c>
      <c r="X4548" s="575" t="s">
        <v>15169</v>
      </c>
      <c r="Y4548" s="576" t="s">
        <v>15170</v>
      </c>
      <c r="Z4548" s="577" t="s">
        <v>15171</v>
      </c>
      <c r="AA4548" s="578" t="s">
        <v>15172</v>
      </c>
      <c r="AE4548"/>
    </row>
    <row r="4549" spans="1:31" s="563" customFormat="1">
      <c r="A4549"/>
      <c r="B4549"/>
      <c r="C4549" s="568" t="s">
        <v>289</v>
      </c>
      <c r="D4549" s="569" t="s">
        <v>16</v>
      </c>
      <c r="E4549" s="569" t="s">
        <v>337</v>
      </c>
      <c r="F4549" s="573" t="s">
        <v>141</v>
      </c>
      <c r="G4549" s="569" t="s">
        <v>42</v>
      </c>
      <c r="H4549" s="569" t="s">
        <v>41</v>
      </c>
      <c r="I4549" s="569" t="s">
        <v>40</v>
      </c>
      <c r="J4549" s="569" t="s">
        <v>99</v>
      </c>
      <c r="K4549" s="569" t="s">
        <v>331</v>
      </c>
      <c r="L4549" s="570">
        <v>1</v>
      </c>
      <c r="M4549" s="571">
        <v>1.3893867011302865</v>
      </c>
      <c r="N4549" s="572">
        <v>671.32799999999997</v>
      </c>
      <c r="O4549" s="573"/>
      <c r="P4549" s="573"/>
      <c r="Q4549" s="574" t="s">
        <v>13130</v>
      </c>
      <c r="R4549" s="574" t="s">
        <v>13228</v>
      </c>
      <c r="S4549" s="574" t="s">
        <v>12279</v>
      </c>
      <c r="T4549" s="574" t="s">
        <v>13101</v>
      </c>
      <c r="U4549" s="574" t="s">
        <v>13132</v>
      </c>
      <c r="V4549" s="574" t="s">
        <v>13229</v>
      </c>
      <c r="W4549" s="575" t="s">
        <v>13134</v>
      </c>
      <c r="X4549" s="575" t="s">
        <v>13230</v>
      </c>
      <c r="Y4549" s="576" t="s">
        <v>13136</v>
      </c>
      <c r="Z4549" s="577" t="s">
        <v>15173</v>
      </c>
      <c r="AA4549" s="578" t="s">
        <v>15174</v>
      </c>
      <c r="AE4549"/>
    </row>
    <row r="4550" spans="1:31" s="563" customFormat="1">
      <c r="A4550"/>
      <c r="B4550"/>
      <c r="C4550" s="568" t="s">
        <v>289</v>
      </c>
      <c r="D4550" s="569" t="s">
        <v>112</v>
      </c>
      <c r="E4550" s="569" t="s">
        <v>337</v>
      </c>
      <c r="F4550" s="573" t="s">
        <v>141</v>
      </c>
      <c r="G4550" s="569" t="s">
        <v>42</v>
      </c>
      <c r="H4550" s="569" t="s">
        <v>41</v>
      </c>
      <c r="I4550" s="569" t="s">
        <v>40</v>
      </c>
      <c r="J4550" s="569" t="s">
        <v>99</v>
      </c>
      <c r="K4550" s="569" t="s">
        <v>79</v>
      </c>
      <c r="L4550" s="570">
        <v>1</v>
      </c>
      <c r="M4550" s="571">
        <v>2.2296703324088864E-2</v>
      </c>
      <c r="N4550" s="572">
        <v>10.773387449999998</v>
      </c>
      <c r="O4550" s="573"/>
      <c r="P4550" s="573"/>
      <c r="Q4550" s="574" t="s">
        <v>12403</v>
      </c>
      <c r="R4550" s="574" t="s">
        <v>12560</v>
      </c>
      <c r="S4550" s="574" t="s">
        <v>12279</v>
      </c>
      <c r="T4550" s="574" t="s">
        <v>15056</v>
      </c>
      <c r="U4550" s="574" t="s">
        <v>12718</v>
      </c>
      <c r="V4550" s="574" t="s">
        <v>12719</v>
      </c>
      <c r="W4550" s="575" t="s">
        <v>15175</v>
      </c>
      <c r="X4550" s="575" t="s">
        <v>15176</v>
      </c>
      <c r="Y4550" s="576" t="s">
        <v>15177</v>
      </c>
      <c r="Z4550" s="577" t="s">
        <v>15178</v>
      </c>
      <c r="AA4550" s="578" t="s">
        <v>15179</v>
      </c>
      <c r="AE4550"/>
    </row>
    <row r="4551" spans="1:31" s="563" customFormat="1">
      <c r="A4551"/>
      <c r="B4551"/>
      <c r="C4551" s="568" t="s">
        <v>289</v>
      </c>
      <c r="D4551" s="569" t="s">
        <v>101</v>
      </c>
      <c r="E4551" s="569" t="s">
        <v>337</v>
      </c>
      <c r="F4551" s="573" t="s">
        <v>141</v>
      </c>
      <c r="G4551" s="569" t="s">
        <v>42</v>
      </c>
      <c r="H4551" s="569" t="s">
        <v>41</v>
      </c>
      <c r="I4551" s="569" t="s">
        <v>40</v>
      </c>
      <c r="J4551" s="569" t="s">
        <v>99</v>
      </c>
      <c r="K4551" s="569" t="s">
        <v>79</v>
      </c>
      <c r="L4551" s="570">
        <v>1</v>
      </c>
      <c r="M4551" s="571">
        <v>3.3998224368801679</v>
      </c>
      <c r="N4551" s="572">
        <v>1642.7363203124996</v>
      </c>
      <c r="O4551" s="573"/>
      <c r="P4551" s="573"/>
      <c r="Q4551" s="574" t="s">
        <v>12403</v>
      </c>
      <c r="R4551" s="574" t="s">
        <v>12560</v>
      </c>
      <c r="S4551" s="574" t="s">
        <v>12279</v>
      </c>
      <c r="T4551" s="574" t="s">
        <v>12231</v>
      </c>
      <c r="U4551" s="574" t="s">
        <v>12718</v>
      </c>
      <c r="V4551" s="574" t="s">
        <v>12719</v>
      </c>
      <c r="W4551" s="575" t="s">
        <v>12407</v>
      </c>
      <c r="X4551" s="575" t="s">
        <v>12563</v>
      </c>
      <c r="Y4551" s="576" t="s">
        <v>12284</v>
      </c>
      <c r="Z4551" s="577" t="s">
        <v>15180</v>
      </c>
      <c r="AA4551" s="578" t="s">
        <v>15181</v>
      </c>
      <c r="AE4551"/>
    </row>
    <row r="4552" spans="1:31" s="563" customFormat="1">
      <c r="A4552"/>
      <c r="B4552"/>
      <c r="C4552" s="568" t="s">
        <v>289</v>
      </c>
      <c r="D4552" s="569" t="s">
        <v>98</v>
      </c>
      <c r="E4552" s="569" t="s">
        <v>337</v>
      </c>
      <c r="F4552" s="573" t="s">
        <v>141</v>
      </c>
      <c r="G4552" s="569" t="s">
        <v>42</v>
      </c>
      <c r="H4552" s="569" t="s">
        <v>41</v>
      </c>
      <c r="I4552" s="569" t="s">
        <v>40</v>
      </c>
      <c r="J4552" s="569" t="s">
        <v>99</v>
      </c>
      <c r="K4552" s="569" t="s">
        <v>79</v>
      </c>
      <c r="L4552" s="570">
        <v>1</v>
      </c>
      <c r="M4552" s="571">
        <v>1.1129340250020678</v>
      </c>
      <c r="N4552" s="572">
        <v>537.75077343750002</v>
      </c>
      <c r="O4552" s="573"/>
      <c r="P4552" s="573"/>
      <c r="Q4552" s="574" t="s">
        <v>12403</v>
      </c>
      <c r="R4552" s="574" t="s">
        <v>12560</v>
      </c>
      <c r="S4552" s="574" t="s">
        <v>12279</v>
      </c>
      <c r="T4552" s="574" t="s">
        <v>12679</v>
      </c>
      <c r="U4552" s="574" t="s">
        <v>12718</v>
      </c>
      <c r="V4552" s="574" t="s">
        <v>12719</v>
      </c>
      <c r="W4552" s="575" t="s">
        <v>12714</v>
      </c>
      <c r="X4552" s="575" t="s">
        <v>12715</v>
      </c>
      <c r="Y4552" s="575" t="s">
        <v>12720</v>
      </c>
      <c r="Z4552" s="579" t="s">
        <v>12721</v>
      </c>
      <c r="AA4552" s="578" t="s">
        <v>15161</v>
      </c>
      <c r="AE4552"/>
    </row>
    <row r="4553" spans="1:31" s="563" customFormat="1">
      <c r="A4553"/>
      <c r="B4553"/>
      <c r="C4553" s="568" t="s">
        <v>289</v>
      </c>
      <c r="D4553" s="569" t="s">
        <v>102</v>
      </c>
      <c r="E4553" s="569" t="s">
        <v>337</v>
      </c>
      <c r="F4553" s="573" t="s">
        <v>141</v>
      </c>
      <c r="G4553" s="569" t="s">
        <v>42</v>
      </c>
      <c r="H4553" s="569" t="s">
        <v>41</v>
      </c>
      <c r="I4553" s="569" t="s">
        <v>40</v>
      </c>
      <c r="J4553" s="569" t="s">
        <v>99</v>
      </c>
      <c r="K4553" s="569" t="s">
        <v>79</v>
      </c>
      <c r="L4553" s="570">
        <v>1</v>
      </c>
      <c r="M4553" s="571">
        <v>0.99165744676399126</v>
      </c>
      <c r="N4553" s="572">
        <v>479.15199553846145</v>
      </c>
      <c r="O4553" s="573"/>
      <c r="P4553" s="573"/>
      <c r="Q4553" s="574" t="s">
        <v>12403</v>
      </c>
      <c r="R4553" s="574" t="s">
        <v>12560</v>
      </c>
      <c r="S4553" s="574" t="s">
        <v>12279</v>
      </c>
      <c r="T4553" s="574" t="s">
        <v>12848</v>
      </c>
      <c r="U4553" s="574" t="s">
        <v>12718</v>
      </c>
      <c r="V4553" s="574" t="s">
        <v>12719</v>
      </c>
      <c r="W4553" s="575" t="s">
        <v>12879</v>
      </c>
      <c r="X4553" s="575" t="s">
        <v>12971</v>
      </c>
      <c r="Y4553" s="576" t="s">
        <v>12885</v>
      </c>
      <c r="Z4553" s="577" t="s">
        <v>12974</v>
      </c>
      <c r="AA4553" s="578" t="s">
        <v>15162</v>
      </c>
      <c r="AE4553"/>
    </row>
    <row r="4554" spans="1:31" s="563" customFormat="1">
      <c r="A4554"/>
      <c r="B4554"/>
      <c r="C4554" s="568" t="s">
        <v>289</v>
      </c>
      <c r="D4554" s="569" t="s">
        <v>105</v>
      </c>
      <c r="E4554" s="569" t="s">
        <v>337</v>
      </c>
      <c r="F4554" s="573" t="s">
        <v>141</v>
      </c>
      <c r="G4554" s="569" t="s">
        <v>42</v>
      </c>
      <c r="H4554" s="569" t="s">
        <v>41</v>
      </c>
      <c r="I4554" s="569" t="s">
        <v>40</v>
      </c>
      <c r="J4554" s="569" t="s">
        <v>99</v>
      </c>
      <c r="K4554" s="569" t="s">
        <v>79</v>
      </c>
      <c r="L4554" s="570">
        <v>1</v>
      </c>
      <c r="M4554" s="571">
        <v>5.0979433244597507E-2</v>
      </c>
      <c r="N4554" s="572">
        <v>24.632394230769226</v>
      </c>
      <c r="O4554" s="573"/>
      <c r="P4554" s="573"/>
      <c r="Q4554" s="574" t="s">
        <v>12403</v>
      </c>
      <c r="R4554" s="574" t="s">
        <v>12560</v>
      </c>
      <c r="S4554" s="574" t="s">
        <v>12279</v>
      </c>
      <c r="T4554" s="574" t="s">
        <v>13013</v>
      </c>
      <c r="U4554" s="574" t="s">
        <v>12718</v>
      </c>
      <c r="V4554" s="574" t="s">
        <v>12719</v>
      </c>
      <c r="W4554" s="575" t="s">
        <v>13040</v>
      </c>
      <c r="X4554" s="575" t="s">
        <v>15182</v>
      </c>
      <c r="Y4554" s="576" t="s">
        <v>13042</v>
      </c>
      <c r="Z4554" s="577" t="s">
        <v>15183</v>
      </c>
      <c r="AA4554" s="578" t="s">
        <v>15184</v>
      </c>
      <c r="AE4554"/>
    </row>
    <row r="4555" spans="1:31" s="563" customFormat="1">
      <c r="A4555"/>
      <c r="B4555"/>
      <c r="C4555" s="568" t="s">
        <v>289</v>
      </c>
      <c r="D4555" s="569" t="s">
        <v>75</v>
      </c>
      <c r="E4555" s="569" t="s">
        <v>337</v>
      </c>
      <c r="F4555" s="573" t="s">
        <v>141</v>
      </c>
      <c r="G4555" s="569" t="s">
        <v>42</v>
      </c>
      <c r="H4555" s="569" t="s">
        <v>41</v>
      </c>
      <c r="I4555" s="569" t="s">
        <v>40</v>
      </c>
      <c r="J4555" s="569" t="s">
        <v>99</v>
      </c>
      <c r="K4555" s="569" t="s">
        <v>79</v>
      </c>
      <c r="L4555" s="570">
        <v>1</v>
      </c>
      <c r="M4555" s="571">
        <v>1.8366242303420941</v>
      </c>
      <c r="N4555" s="572">
        <v>887.42556000000013</v>
      </c>
      <c r="O4555" s="573"/>
      <c r="P4555" s="573"/>
      <c r="Q4555" s="574" t="s">
        <v>12403</v>
      </c>
      <c r="R4555" s="574" t="s">
        <v>12560</v>
      </c>
      <c r="S4555" s="574" t="s">
        <v>12279</v>
      </c>
      <c r="T4555" s="574" t="s">
        <v>13677</v>
      </c>
      <c r="U4555" s="574" t="s">
        <v>12718</v>
      </c>
      <c r="V4555" s="574" t="s">
        <v>12719</v>
      </c>
      <c r="W4555" s="575" t="s">
        <v>13702</v>
      </c>
      <c r="X4555" s="575" t="s">
        <v>13703</v>
      </c>
      <c r="Y4555" s="576" t="s">
        <v>13710</v>
      </c>
      <c r="Z4555" s="577" t="s">
        <v>15185</v>
      </c>
      <c r="AA4555" s="578" t="s">
        <v>15163</v>
      </c>
      <c r="AE4555"/>
    </row>
    <row r="4556" spans="1:31" s="563" customFormat="1">
      <c r="A4556"/>
      <c r="B4556"/>
      <c r="C4556" s="568" t="s">
        <v>289</v>
      </c>
      <c r="D4556" s="569" t="s">
        <v>39</v>
      </c>
      <c r="E4556" s="569" t="s">
        <v>337</v>
      </c>
      <c r="F4556" s="573" t="s">
        <v>141</v>
      </c>
      <c r="G4556" s="569" t="s">
        <v>42</v>
      </c>
      <c r="H4556" s="569" t="s">
        <v>41</v>
      </c>
      <c r="I4556" s="569" t="s">
        <v>40</v>
      </c>
      <c r="J4556" s="569" t="s">
        <v>99</v>
      </c>
      <c r="K4556" s="569" t="s">
        <v>79</v>
      </c>
      <c r="L4556" s="570">
        <v>1</v>
      </c>
      <c r="M4556" s="571">
        <v>0.13240104241933182</v>
      </c>
      <c r="N4556" s="572">
        <v>63.973929599999998</v>
      </c>
      <c r="O4556" s="573"/>
      <c r="P4556" s="573"/>
      <c r="Q4556" s="574" t="s">
        <v>12403</v>
      </c>
      <c r="R4556" s="574" t="s">
        <v>12560</v>
      </c>
      <c r="S4556" s="574" t="s">
        <v>12279</v>
      </c>
      <c r="T4556" s="574" t="s">
        <v>13785</v>
      </c>
      <c r="U4556" s="574" t="s">
        <v>12718</v>
      </c>
      <c r="V4556" s="574" t="s">
        <v>12719</v>
      </c>
      <c r="W4556" s="575" t="s">
        <v>13809</v>
      </c>
      <c r="X4556" s="575" t="s">
        <v>13810</v>
      </c>
      <c r="Y4556" s="576" t="s">
        <v>13811</v>
      </c>
      <c r="Z4556" s="577" t="s">
        <v>13812</v>
      </c>
      <c r="AA4556" s="578" t="s">
        <v>15186</v>
      </c>
      <c r="AE4556"/>
    </row>
    <row r="4557" spans="1:31" s="563" customFormat="1">
      <c r="A4557"/>
      <c r="B4557"/>
      <c r="C4557" s="568" t="s">
        <v>289</v>
      </c>
      <c r="D4557" s="569" t="s">
        <v>38</v>
      </c>
      <c r="E4557" s="569" t="s">
        <v>337</v>
      </c>
      <c r="F4557" s="573" t="s">
        <v>141</v>
      </c>
      <c r="G4557" s="569" t="s">
        <v>42</v>
      </c>
      <c r="H4557" s="569" t="s">
        <v>41</v>
      </c>
      <c r="I4557" s="569" t="s">
        <v>40</v>
      </c>
      <c r="J4557" s="569" t="s">
        <v>99</v>
      </c>
      <c r="K4557" s="569" t="s">
        <v>79</v>
      </c>
      <c r="L4557" s="570">
        <v>1</v>
      </c>
      <c r="M4557" s="571">
        <v>1.2539631396035738</v>
      </c>
      <c r="N4557" s="572">
        <v>605.89364062499988</v>
      </c>
      <c r="O4557" s="573"/>
      <c r="P4557" s="573"/>
      <c r="Q4557" s="574" t="s">
        <v>12403</v>
      </c>
      <c r="R4557" s="574" t="s">
        <v>12560</v>
      </c>
      <c r="S4557" s="574" t="s">
        <v>12279</v>
      </c>
      <c r="T4557" s="574" t="s">
        <v>13867</v>
      </c>
      <c r="U4557" s="574" t="s">
        <v>12718</v>
      </c>
      <c r="V4557" s="574" t="s">
        <v>12719</v>
      </c>
      <c r="W4557" s="575" t="s">
        <v>13912</v>
      </c>
      <c r="X4557" s="575" t="s">
        <v>13990</v>
      </c>
      <c r="Y4557" s="576" t="s">
        <v>13901</v>
      </c>
      <c r="Z4557" s="577" t="s">
        <v>15187</v>
      </c>
      <c r="AA4557" s="578" t="s">
        <v>15165</v>
      </c>
      <c r="AE4557"/>
    </row>
    <row r="4558" spans="1:31" s="563" customFormat="1">
      <c r="A4558"/>
      <c r="B4558"/>
      <c r="C4558" s="568" t="s">
        <v>289</v>
      </c>
      <c r="D4558" s="569" t="s">
        <v>16</v>
      </c>
      <c r="E4558" s="569" t="s">
        <v>337</v>
      </c>
      <c r="F4558" s="573" t="s">
        <v>141</v>
      </c>
      <c r="G4558" s="569" t="s">
        <v>42</v>
      </c>
      <c r="H4558" s="569" t="s">
        <v>41</v>
      </c>
      <c r="I4558" s="569" t="s">
        <v>40</v>
      </c>
      <c r="J4558" s="569" t="s">
        <v>96</v>
      </c>
      <c r="K4558" s="569" t="s">
        <v>311</v>
      </c>
      <c r="L4558" s="570">
        <v>1</v>
      </c>
      <c r="M4558" s="571">
        <v>9.2625780075352465E-2</v>
      </c>
      <c r="N4558" s="572">
        <v>255.74400000000003</v>
      </c>
      <c r="O4558" s="573"/>
      <c r="P4558" s="573"/>
      <c r="Q4558" s="574" t="s">
        <v>13139</v>
      </c>
      <c r="R4558" s="574" t="s">
        <v>13182</v>
      </c>
      <c r="S4558" s="574" t="s">
        <v>12287</v>
      </c>
      <c r="T4558" s="574" t="s">
        <v>13101</v>
      </c>
      <c r="U4558" s="574" t="s">
        <v>13141</v>
      </c>
      <c r="V4558" s="574" t="s">
        <v>13233</v>
      </c>
      <c r="W4558" s="575" t="s">
        <v>13143</v>
      </c>
      <c r="X4558" s="575" t="s">
        <v>13185</v>
      </c>
      <c r="Y4558" s="576" t="s">
        <v>13145</v>
      </c>
      <c r="Z4558" s="577" t="s">
        <v>15188</v>
      </c>
      <c r="AA4558" s="578" t="s">
        <v>15189</v>
      </c>
      <c r="AE4558"/>
    </row>
    <row r="4559" spans="1:31" s="563" customFormat="1">
      <c r="A4559"/>
      <c r="B4559"/>
      <c r="C4559" s="568" t="s">
        <v>289</v>
      </c>
      <c r="D4559" s="569" t="s">
        <v>112</v>
      </c>
      <c r="E4559" s="569" t="s">
        <v>337</v>
      </c>
      <c r="F4559" s="573" t="s">
        <v>141</v>
      </c>
      <c r="G4559" s="569" t="s">
        <v>42</v>
      </c>
      <c r="H4559" s="569" t="s">
        <v>41</v>
      </c>
      <c r="I4559" s="569" t="s">
        <v>40</v>
      </c>
      <c r="J4559" s="569" t="s">
        <v>96</v>
      </c>
      <c r="K4559" s="569" t="s">
        <v>79</v>
      </c>
      <c r="L4559" s="570">
        <v>1</v>
      </c>
      <c r="M4559" s="571">
        <v>1.4864468882725911E-3</v>
      </c>
      <c r="N4559" s="572">
        <v>4.1041475999999992</v>
      </c>
      <c r="O4559" s="573"/>
      <c r="P4559" s="573"/>
      <c r="Q4559" s="574" t="s">
        <v>12403</v>
      </c>
      <c r="R4559" s="574" t="s">
        <v>12560</v>
      </c>
      <c r="S4559" s="574" t="s">
        <v>12287</v>
      </c>
      <c r="T4559" s="574" t="s">
        <v>15056</v>
      </c>
      <c r="U4559" s="574" t="s">
        <v>12795</v>
      </c>
      <c r="V4559" s="574" t="s">
        <v>12975</v>
      </c>
      <c r="W4559" s="575" t="s">
        <v>15175</v>
      </c>
      <c r="X4559" s="575" t="s">
        <v>15176</v>
      </c>
      <c r="Y4559" s="576" t="s">
        <v>15190</v>
      </c>
      <c r="Z4559" s="577" t="s">
        <v>15191</v>
      </c>
      <c r="AA4559" s="578" t="s">
        <v>15179</v>
      </c>
      <c r="AE4559"/>
    </row>
    <row r="4560" spans="1:31" s="563" customFormat="1">
      <c r="A4560"/>
      <c r="B4560"/>
      <c r="C4560" s="568" t="s">
        <v>289</v>
      </c>
      <c r="D4560" s="569" t="s">
        <v>101</v>
      </c>
      <c r="E4560" s="569" t="s">
        <v>337</v>
      </c>
      <c r="F4560" s="573" t="s">
        <v>141</v>
      </c>
      <c r="G4560" s="569" t="s">
        <v>42</v>
      </c>
      <c r="H4560" s="569" t="s">
        <v>41</v>
      </c>
      <c r="I4560" s="569" t="s">
        <v>40</v>
      </c>
      <c r="J4560" s="569" t="s">
        <v>96</v>
      </c>
      <c r="K4560" s="569" t="s">
        <v>79</v>
      </c>
      <c r="L4560" s="570">
        <v>1</v>
      </c>
      <c r="M4560" s="571">
        <v>0.2266548291253446</v>
      </c>
      <c r="N4560" s="572">
        <v>625.80431249999992</v>
      </c>
      <c r="O4560" s="573"/>
      <c r="P4560" s="573"/>
      <c r="Q4560" s="574" t="s">
        <v>12403</v>
      </c>
      <c r="R4560" s="574" t="s">
        <v>12560</v>
      </c>
      <c r="S4560" s="574" t="s">
        <v>12287</v>
      </c>
      <c r="T4560" s="574" t="s">
        <v>12231</v>
      </c>
      <c r="U4560" s="574" t="s">
        <v>12795</v>
      </c>
      <c r="V4560" s="574" t="s">
        <v>12975</v>
      </c>
      <c r="W4560" s="575" t="s">
        <v>12407</v>
      </c>
      <c r="X4560" s="575" t="s">
        <v>12563</v>
      </c>
      <c r="Y4560" s="576" t="s">
        <v>12290</v>
      </c>
      <c r="Z4560" s="577" t="s">
        <v>15192</v>
      </c>
      <c r="AA4560" s="578" t="s">
        <v>15181</v>
      </c>
      <c r="AE4560"/>
    </row>
    <row r="4561" spans="1:31" s="563" customFormat="1">
      <c r="A4561"/>
      <c r="B4561"/>
      <c r="C4561" s="568" t="s">
        <v>289</v>
      </c>
      <c r="D4561" s="569" t="s">
        <v>98</v>
      </c>
      <c r="E4561" s="569" t="s">
        <v>337</v>
      </c>
      <c r="F4561" s="573" t="s">
        <v>141</v>
      </c>
      <c r="G4561" s="569" t="s">
        <v>42</v>
      </c>
      <c r="H4561" s="569" t="s">
        <v>41</v>
      </c>
      <c r="I4561" s="569" t="s">
        <v>40</v>
      </c>
      <c r="J4561" s="569" t="s">
        <v>96</v>
      </c>
      <c r="K4561" s="569" t="s">
        <v>79</v>
      </c>
      <c r="L4561" s="570">
        <v>1</v>
      </c>
      <c r="M4561" s="571">
        <v>7.4195601666804556E-2</v>
      </c>
      <c r="N4561" s="572">
        <v>204.85743750000006</v>
      </c>
      <c r="O4561" s="573"/>
      <c r="P4561" s="573"/>
      <c r="Q4561" s="574" t="s">
        <v>12403</v>
      </c>
      <c r="R4561" s="574" t="s">
        <v>12560</v>
      </c>
      <c r="S4561" s="574" t="s">
        <v>12287</v>
      </c>
      <c r="T4561" s="574" t="s">
        <v>12679</v>
      </c>
      <c r="U4561" s="574" t="s">
        <v>12795</v>
      </c>
      <c r="V4561" s="574" t="s">
        <v>12975</v>
      </c>
      <c r="W4561" s="575" t="s">
        <v>12714</v>
      </c>
      <c r="X4561" s="575" t="s">
        <v>12715</v>
      </c>
      <c r="Y4561" s="576" t="s">
        <v>12728</v>
      </c>
      <c r="Z4561" s="577" t="s">
        <v>15193</v>
      </c>
      <c r="AA4561" s="578" t="s">
        <v>15161</v>
      </c>
      <c r="AE4561"/>
    </row>
    <row r="4562" spans="1:31" s="563" customFormat="1">
      <c r="A4562"/>
      <c r="B4562"/>
      <c r="C4562" s="568" t="s">
        <v>289</v>
      </c>
      <c r="D4562" s="569" t="s">
        <v>102</v>
      </c>
      <c r="E4562" s="569" t="s">
        <v>337</v>
      </c>
      <c r="F4562" s="573" t="s">
        <v>141</v>
      </c>
      <c r="G4562" s="569" t="s">
        <v>42</v>
      </c>
      <c r="H4562" s="569" t="s">
        <v>41</v>
      </c>
      <c r="I4562" s="569" t="s">
        <v>40</v>
      </c>
      <c r="J4562" s="569" t="s">
        <v>96</v>
      </c>
      <c r="K4562" s="569" t="s">
        <v>79</v>
      </c>
      <c r="L4562" s="570">
        <v>1</v>
      </c>
      <c r="M4562" s="571">
        <v>6.6110496450932768E-2</v>
      </c>
      <c r="N4562" s="572">
        <v>182.53409353846152</v>
      </c>
      <c r="O4562" s="573"/>
      <c r="P4562" s="573"/>
      <c r="Q4562" s="574" t="s">
        <v>12403</v>
      </c>
      <c r="R4562" s="574" t="s">
        <v>12560</v>
      </c>
      <c r="S4562" s="574" t="s">
        <v>12287</v>
      </c>
      <c r="T4562" s="574" t="s">
        <v>12848</v>
      </c>
      <c r="U4562" s="574" t="s">
        <v>12795</v>
      </c>
      <c r="V4562" s="574" t="s">
        <v>12975</v>
      </c>
      <c r="W4562" s="575" t="s">
        <v>12879</v>
      </c>
      <c r="X4562" s="575" t="s">
        <v>12971</v>
      </c>
      <c r="Y4562" s="575" t="s">
        <v>12887</v>
      </c>
      <c r="Z4562" s="579" t="s">
        <v>12976</v>
      </c>
      <c r="AA4562" s="580" t="s">
        <v>15162</v>
      </c>
      <c r="AE4562"/>
    </row>
    <row r="4563" spans="1:31" s="563" customFormat="1">
      <c r="A4563"/>
      <c r="B4563"/>
      <c r="C4563" s="568" t="s">
        <v>289</v>
      </c>
      <c r="D4563" s="569" t="s">
        <v>105</v>
      </c>
      <c r="E4563" s="569" t="s">
        <v>337</v>
      </c>
      <c r="F4563" s="573" t="s">
        <v>141</v>
      </c>
      <c r="G4563" s="569" t="s">
        <v>42</v>
      </c>
      <c r="H4563" s="569" t="s">
        <v>41</v>
      </c>
      <c r="I4563" s="569" t="s">
        <v>40</v>
      </c>
      <c r="J4563" s="569" t="s">
        <v>96</v>
      </c>
      <c r="K4563" s="569" t="s">
        <v>79</v>
      </c>
      <c r="L4563" s="570">
        <v>1</v>
      </c>
      <c r="M4563" s="571">
        <v>3.3986288829731684E-3</v>
      </c>
      <c r="N4563" s="572">
        <v>9.3837692307692304</v>
      </c>
      <c r="O4563" s="573"/>
      <c r="P4563" s="573"/>
      <c r="Q4563" s="574" t="s">
        <v>12403</v>
      </c>
      <c r="R4563" s="574" t="s">
        <v>12560</v>
      </c>
      <c r="S4563" s="574" t="s">
        <v>12287</v>
      </c>
      <c r="T4563" s="574" t="s">
        <v>13013</v>
      </c>
      <c r="U4563" s="574" t="s">
        <v>12795</v>
      </c>
      <c r="V4563" s="574" t="s">
        <v>12975</v>
      </c>
      <c r="W4563" s="575" t="s">
        <v>13040</v>
      </c>
      <c r="X4563" s="575" t="s">
        <v>15182</v>
      </c>
      <c r="Y4563" s="576" t="s">
        <v>13045</v>
      </c>
      <c r="Z4563" s="577" t="s">
        <v>15194</v>
      </c>
      <c r="AA4563" s="578" t="s">
        <v>15184</v>
      </c>
      <c r="AE4563"/>
    </row>
    <row r="4564" spans="1:31" s="563" customFormat="1">
      <c r="A4564"/>
      <c r="B4564"/>
      <c r="C4564" s="568" t="s">
        <v>289</v>
      </c>
      <c r="D4564" s="569" t="s">
        <v>78</v>
      </c>
      <c r="E4564" s="569" t="s">
        <v>337</v>
      </c>
      <c r="F4564" s="573" t="s">
        <v>141</v>
      </c>
      <c r="G4564" s="569" t="s">
        <v>42</v>
      </c>
      <c r="H4564" s="569" t="s">
        <v>41</v>
      </c>
      <c r="I4564" s="569" t="s">
        <v>40</v>
      </c>
      <c r="J4564" s="569" t="s">
        <v>96</v>
      </c>
      <c r="K4564" s="569" t="s">
        <v>79</v>
      </c>
      <c r="L4564" s="570">
        <v>1</v>
      </c>
      <c r="M4564" s="571">
        <v>3.6680770864262282E-3</v>
      </c>
      <c r="N4564" s="572">
        <v>10.127728000000001</v>
      </c>
      <c r="O4564" s="573"/>
      <c r="P4564" s="573"/>
      <c r="Q4564" s="574" t="s">
        <v>12403</v>
      </c>
      <c r="R4564" s="574" t="s">
        <v>12560</v>
      </c>
      <c r="S4564" s="574" t="s">
        <v>12287</v>
      </c>
      <c r="T4564" s="574" t="s">
        <v>15067</v>
      </c>
      <c r="U4564" s="574" t="s">
        <v>12795</v>
      </c>
      <c r="V4564" s="574" t="s">
        <v>12975</v>
      </c>
      <c r="W4564" s="575" t="s">
        <v>15195</v>
      </c>
      <c r="X4564" s="575" t="s">
        <v>15196</v>
      </c>
      <c r="Y4564" s="576" t="s">
        <v>15197</v>
      </c>
      <c r="Z4564" s="577" t="s">
        <v>15198</v>
      </c>
      <c r="AA4564" s="578" t="s">
        <v>15199</v>
      </c>
      <c r="AE4564"/>
    </row>
    <row r="4565" spans="1:31" s="563" customFormat="1">
      <c r="A4565"/>
      <c r="B4565"/>
      <c r="C4565" s="568" t="s">
        <v>289</v>
      </c>
      <c r="D4565" s="569" t="s">
        <v>75</v>
      </c>
      <c r="E4565" s="569" t="s">
        <v>337</v>
      </c>
      <c r="F4565" s="573" t="s">
        <v>141</v>
      </c>
      <c r="G4565" s="569" t="s">
        <v>42</v>
      </c>
      <c r="H4565" s="569" t="s">
        <v>41</v>
      </c>
      <c r="I4565" s="569" t="s">
        <v>40</v>
      </c>
      <c r="J4565" s="569" t="s">
        <v>96</v>
      </c>
      <c r="K4565" s="569" t="s">
        <v>79</v>
      </c>
      <c r="L4565" s="570">
        <v>1</v>
      </c>
      <c r="M4565" s="571">
        <v>0.12244161535613964</v>
      </c>
      <c r="N4565" s="572">
        <v>338.06688000000008</v>
      </c>
      <c r="O4565" s="573"/>
      <c r="P4565" s="573"/>
      <c r="Q4565" s="574" t="s">
        <v>12403</v>
      </c>
      <c r="R4565" s="574" t="s">
        <v>12560</v>
      </c>
      <c r="S4565" s="574" t="s">
        <v>12287</v>
      </c>
      <c r="T4565" s="574" t="s">
        <v>13677</v>
      </c>
      <c r="U4565" s="574" t="s">
        <v>12795</v>
      </c>
      <c r="V4565" s="574" t="s">
        <v>12975</v>
      </c>
      <c r="W4565" s="575" t="s">
        <v>13702</v>
      </c>
      <c r="X4565" s="575" t="s">
        <v>13703</v>
      </c>
      <c r="Y4565" s="575" t="s">
        <v>13721</v>
      </c>
      <c r="Z4565" s="579" t="s">
        <v>15200</v>
      </c>
      <c r="AA4565" s="580" t="s">
        <v>15163</v>
      </c>
      <c r="AE4565"/>
    </row>
    <row r="4566" spans="1:31" s="563" customFormat="1">
      <c r="A4566"/>
      <c r="B4566"/>
      <c r="C4566" s="568" t="s">
        <v>289</v>
      </c>
      <c r="D4566" s="569" t="s">
        <v>39</v>
      </c>
      <c r="E4566" s="569" t="s">
        <v>337</v>
      </c>
      <c r="F4566" s="573" t="s">
        <v>141</v>
      </c>
      <c r="G4566" s="569" t="s">
        <v>42</v>
      </c>
      <c r="H4566" s="569" t="s">
        <v>41</v>
      </c>
      <c r="I4566" s="569" t="s">
        <v>40</v>
      </c>
      <c r="J4566" s="569" t="s">
        <v>96</v>
      </c>
      <c r="K4566" s="569" t="s">
        <v>79</v>
      </c>
      <c r="L4566" s="570">
        <v>1</v>
      </c>
      <c r="M4566" s="571">
        <v>8.8267361612887913E-3</v>
      </c>
      <c r="N4566" s="572">
        <v>24.371020800000004</v>
      </c>
      <c r="O4566" s="573"/>
      <c r="P4566" s="573"/>
      <c r="Q4566" s="574" t="s">
        <v>12403</v>
      </c>
      <c r="R4566" s="574" t="s">
        <v>12560</v>
      </c>
      <c r="S4566" s="574" t="s">
        <v>12287</v>
      </c>
      <c r="T4566" s="574" t="s">
        <v>13785</v>
      </c>
      <c r="U4566" s="574" t="s">
        <v>12795</v>
      </c>
      <c r="V4566" s="574" t="s">
        <v>12975</v>
      </c>
      <c r="W4566" s="575" t="s">
        <v>13809</v>
      </c>
      <c r="X4566" s="575" t="s">
        <v>13810</v>
      </c>
      <c r="Y4566" s="576" t="s">
        <v>13814</v>
      </c>
      <c r="Z4566" s="577" t="s">
        <v>13815</v>
      </c>
      <c r="AA4566" s="578" t="s">
        <v>15186</v>
      </c>
      <c r="AE4566"/>
    </row>
    <row r="4567" spans="1:31" s="563" customFormat="1">
      <c r="A4567"/>
      <c r="B4567"/>
      <c r="C4567" s="568" t="s">
        <v>289</v>
      </c>
      <c r="D4567" s="569" t="s">
        <v>38</v>
      </c>
      <c r="E4567" s="569" t="s">
        <v>337</v>
      </c>
      <c r="F4567" s="573" t="s">
        <v>141</v>
      </c>
      <c r="G4567" s="569" t="s">
        <v>42</v>
      </c>
      <c r="H4567" s="569" t="s">
        <v>41</v>
      </c>
      <c r="I4567" s="569" t="s">
        <v>40</v>
      </c>
      <c r="J4567" s="569" t="s">
        <v>96</v>
      </c>
      <c r="K4567" s="569" t="s">
        <v>79</v>
      </c>
      <c r="L4567" s="570">
        <v>1</v>
      </c>
      <c r="M4567" s="571">
        <v>8.359754264023829E-2</v>
      </c>
      <c r="N4567" s="572">
        <v>230.81662499999999</v>
      </c>
      <c r="O4567" s="573"/>
      <c r="P4567" s="573"/>
      <c r="Q4567" s="574" t="s">
        <v>12403</v>
      </c>
      <c r="R4567" s="574" t="s">
        <v>12560</v>
      </c>
      <c r="S4567" s="574" t="s">
        <v>12287</v>
      </c>
      <c r="T4567" s="574" t="s">
        <v>13867</v>
      </c>
      <c r="U4567" s="574" t="s">
        <v>12795</v>
      </c>
      <c r="V4567" s="574" t="s">
        <v>12975</v>
      </c>
      <c r="W4567" s="575" t="s">
        <v>13912</v>
      </c>
      <c r="X4567" s="575" t="s">
        <v>13990</v>
      </c>
      <c r="Y4567" s="575" t="s">
        <v>13909</v>
      </c>
      <c r="Z4567" s="579" t="s">
        <v>13991</v>
      </c>
      <c r="AA4567" s="580" t="s">
        <v>15165</v>
      </c>
      <c r="AE4567"/>
    </row>
    <row r="4568" spans="1:31" s="563" customFormat="1">
      <c r="A4568"/>
      <c r="B4568"/>
      <c r="C4568" s="568" t="s">
        <v>289</v>
      </c>
      <c r="D4568" s="569" t="s">
        <v>112</v>
      </c>
      <c r="E4568" s="569" t="s">
        <v>337</v>
      </c>
      <c r="F4568" s="573" t="s">
        <v>141</v>
      </c>
      <c r="G4568" s="569" t="s">
        <v>42</v>
      </c>
      <c r="H4568" s="569" t="s">
        <v>41</v>
      </c>
      <c r="I4568" s="569" t="s">
        <v>40</v>
      </c>
      <c r="J4568" s="569" t="s">
        <v>87</v>
      </c>
      <c r="K4568" s="569" t="s">
        <v>310</v>
      </c>
      <c r="L4568" s="570">
        <v>0.33333333333333331</v>
      </c>
      <c r="M4568" s="571">
        <v>2.9914743626485898E-2</v>
      </c>
      <c r="N4568" s="572">
        <v>1.7955645749999996</v>
      </c>
      <c r="O4568" s="573"/>
      <c r="P4568" s="573"/>
      <c r="Q4568" s="574" t="s">
        <v>12395</v>
      </c>
      <c r="R4568" s="574" t="s">
        <v>12580</v>
      </c>
      <c r="S4568" s="574" t="s">
        <v>12294</v>
      </c>
      <c r="T4568" s="574" t="s">
        <v>15056</v>
      </c>
      <c r="U4568" s="574" t="s">
        <v>13047</v>
      </c>
      <c r="V4568" s="574" t="s">
        <v>13816</v>
      </c>
      <c r="W4568" s="575" t="s">
        <v>15143</v>
      </c>
      <c r="X4568" s="575" t="s">
        <v>15144</v>
      </c>
      <c r="Y4568" s="576" t="s">
        <v>15201</v>
      </c>
      <c r="Z4568" s="577" t="s">
        <v>15202</v>
      </c>
      <c r="AA4568" s="578" t="s">
        <v>15147</v>
      </c>
      <c r="AE4568"/>
    </row>
    <row r="4569" spans="1:31" s="563" customFormat="1">
      <c r="A4569"/>
      <c r="B4569"/>
      <c r="C4569" s="568" t="s">
        <v>289</v>
      </c>
      <c r="D4569" s="569" t="s">
        <v>105</v>
      </c>
      <c r="E4569" s="569" t="s">
        <v>337</v>
      </c>
      <c r="F4569" s="573" t="s">
        <v>141</v>
      </c>
      <c r="G4569" s="569" t="s">
        <v>42</v>
      </c>
      <c r="H4569" s="569" t="s">
        <v>41</v>
      </c>
      <c r="I4569" s="569" t="s">
        <v>40</v>
      </c>
      <c r="J4569" s="569" t="s">
        <v>87</v>
      </c>
      <c r="K4569" s="569" t="s">
        <v>310</v>
      </c>
      <c r="L4569" s="570">
        <v>0.33333333333333331</v>
      </c>
      <c r="M4569" s="571">
        <v>6.8397406269835023E-2</v>
      </c>
      <c r="N4569" s="572">
        <v>4.1053990384615382</v>
      </c>
      <c r="O4569" s="573"/>
      <c r="P4569" s="573"/>
      <c r="Q4569" s="574" t="s">
        <v>12395</v>
      </c>
      <c r="R4569" s="574" t="s">
        <v>12580</v>
      </c>
      <c r="S4569" s="574" t="s">
        <v>12294</v>
      </c>
      <c r="T4569" s="574" t="s">
        <v>13013</v>
      </c>
      <c r="U4569" s="574" t="s">
        <v>13047</v>
      </c>
      <c r="V4569" s="574" t="s">
        <v>13816</v>
      </c>
      <c r="W4569" s="575" t="s">
        <v>13035</v>
      </c>
      <c r="X4569" s="575" t="s">
        <v>15148</v>
      </c>
      <c r="Y4569" s="576" t="s">
        <v>13049</v>
      </c>
      <c r="Z4569" s="577" t="s">
        <v>15203</v>
      </c>
      <c r="AA4569" s="578" t="s">
        <v>15150</v>
      </c>
      <c r="AE4569"/>
    </row>
    <row r="4570" spans="1:31" s="563" customFormat="1">
      <c r="A4570"/>
      <c r="B4570"/>
      <c r="C4570" s="568" t="s">
        <v>289</v>
      </c>
      <c r="D4570" s="569" t="s">
        <v>78</v>
      </c>
      <c r="E4570" s="569" t="s">
        <v>337</v>
      </c>
      <c r="F4570" s="573" t="s">
        <v>141</v>
      </c>
      <c r="G4570" s="569" t="s">
        <v>42</v>
      </c>
      <c r="H4570" s="569" t="s">
        <v>41</v>
      </c>
      <c r="I4570" s="569" t="s">
        <v>40</v>
      </c>
      <c r="J4570" s="569" t="s">
        <v>87</v>
      </c>
      <c r="K4570" s="569" t="s">
        <v>310</v>
      </c>
      <c r="L4570" s="570">
        <v>0.33333333333333331</v>
      </c>
      <c r="M4570" s="571">
        <v>7.3820051364327857E-2</v>
      </c>
      <c r="N4570" s="572">
        <v>4.4308810000000003</v>
      </c>
      <c r="O4570" s="573"/>
      <c r="P4570" s="573"/>
      <c r="Q4570" s="574" t="s">
        <v>12395</v>
      </c>
      <c r="R4570" s="574" t="s">
        <v>12580</v>
      </c>
      <c r="S4570" s="574" t="s">
        <v>12294</v>
      </c>
      <c r="T4570" s="574" t="s">
        <v>15067</v>
      </c>
      <c r="U4570" s="574" t="s">
        <v>13047</v>
      </c>
      <c r="V4570" s="574" t="s">
        <v>13816</v>
      </c>
      <c r="W4570" s="575" t="s">
        <v>15151</v>
      </c>
      <c r="X4570" s="575" t="s">
        <v>15152</v>
      </c>
      <c r="Y4570" s="576" t="s">
        <v>15204</v>
      </c>
      <c r="Z4570" s="577" t="s">
        <v>15205</v>
      </c>
      <c r="AA4570" s="578" t="s">
        <v>15155</v>
      </c>
      <c r="AE4570"/>
    </row>
    <row r="4571" spans="1:31" s="563" customFormat="1">
      <c r="A4571"/>
      <c r="B4571"/>
      <c r="C4571" s="568" t="s">
        <v>289</v>
      </c>
      <c r="D4571" s="569" t="s">
        <v>39</v>
      </c>
      <c r="E4571" s="569" t="s">
        <v>337</v>
      </c>
      <c r="F4571" s="573" t="s">
        <v>141</v>
      </c>
      <c r="G4571" s="569" t="s">
        <v>42</v>
      </c>
      <c r="H4571" s="569" t="s">
        <v>41</v>
      </c>
      <c r="I4571" s="569" t="s">
        <v>40</v>
      </c>
      <c r="J4571" s="569" t="s">
        <v>87</v>
      </c>
      <c r="K4571" s="569" t="s">
        <v>310</v>
      </c>
      <c r="L4571" s="570">
        <v>0.33333333333333331</v>
      </c>
      <c r="M4571" s="571">
        <v>0.17763806524593689</v>
      </c>
      <c r="N4571" s="572">
        <v>10.662321599999997</v>
      </c>
      <c r="O4571" s="573"/>
      <c r="P4571" s="573"/>
      <c r="Q4571" s="574" t="s">
        <v>12395</v>
      </c>
      <c r="R4571" s="574" t="s">
        <v>12580</v>
      </c>
      <c r="S4571" s="574" t="s">
        <v>12294</v>
      </c>
      <c r="T4571" s="574" t="s">
        <v>13785</v>
      </c>
      <c r="U4571" s="574" t="s">
        <v>13047</v>
      </c>
      <c r="V4571" s="574" t="s">
        <v>13816</v>
      </c>
      <c r="W4571" s="575" t="s">
        <v>13804</v>
      </c>
      <c r="X4571" s="575" t="s">
        <v>13805</v>
      </c>
      <c r="Y4571" s="576" t="s">
        <v>13817</v>
      </c>
      <c r="Z4571" s="577" t="s">
        <v>13818</v>
      </c>
      <c r="AA4571" s="578" t="s">
        <v>15156</v>
      </c>
      <c r="AE4571"/>
    </row>
    <row r="4572" spans="1:31" s="563" customFormat="1">
      <c r="A4572"/>
      <c r="B4572"/>
      <c r="C4572" s="568" t="s">
        <v>289</v>
      </c>
      <c r="D4572" s="569" t="s">
        <v>98</v>
      </c>
      <c r="E4572" s="569" t="s">
        <v>337</v>
      </c>
      <c r="F4572" s="573" t="s">
        <v>141</v>
      </c>
      <c r="G4572" s="569" t="s">
        <v>42</v>
      </c>
      <c r="H4572" s="569" t="s">
        <v>41</v>
      </c>
      <c r="I4572" s="569" t="s">
        <v>40</v>
      </c>
      <c r="J4572" s="569" t="s">
        <v>87</v>
      </c>
      <c r="K4572" s="569" t="s">
        <v>111</v>
      </c>
      <c r="L4572" s="570">
        <v>0.6</v>
      </c>
      <c r="M4572" s="571">
        <v>2.6877356703799946</v>
      </c>
      <c r="N4572" s="572">
        <v>161.32523203124995</v>
      </c>
      <c r="O4572" s="573"/>
      <c r="P4572" s="573"/>
      <c r="Q4572" s="574" t="s">
        <v>12354</v>
      </c>
      <c r="R4572" s="574" t="s">
        <v>12551</v>
      </c>
      <c r="S4572" s="574" t="s">
        <v>12294</v>
      </c>
      <c r="T4572" s="574" t="s">
        <v>12679</v>
      </c>
      <c r="U4572" s="574" t="s">
        <v>12731</v>
      </c>
      <c r="V4572" s="574" t="s">
        <v>12732</v>
      </c>
      <c r="W4572" s="575" t="s">
        <v>12698</v>
      </c>
      <c r="X4572" s="575" t="s">
        <v>12699</v>
      </c>
      <c r="Y4572" s="576" t="s">
        <v>12733</v>
      </c>
      <c r="Z4572" s="577" t="s">
        <v>12734</v>
      </c>
      <c r="AA4572" s="578" t="s">
        <v>15082</v>
      </c>
      <c r="AE4572"/>
    </row>
    <row r="4573" spans="1:31" s="563" customFormat="1">
      <c r="A4573"/>
      <c r="B4573"/>
      <c r="C4573" s="568" t="s">
        <v>289</v>
      </c>
      <c r="D4573" s="569" t="s">
        <v>16</v>
      </c>
      <c r="E4573" s="569" t="s">
        <v>337</v>
      </c>
      <c r="F4573" s="573" t="s">
        <v>141</v>
      </c>
      <c r="G4573" s="569" t="s">
        <v>42</v>
      </c>
      <c r="H4573" s="569" t="s">
        <v>41</v>
      </c>
      <c r="I4573" s="569" t="s">
        <v>40</v>
      </c>
      <c r="J4573" s="569" t="s">
        <v>87</v>
      </c>
      <c r="K4573" s="569" t="s">
        <v>111</v>
      </c>
      <c r="L4573" s="570">
        <v>0.6</v>
      </c>
      <c r="M4573" s="571">
        <v>3.3553688832296436</v>
      </c>
      <c r="N4573" s="572">
        <v>201.39840000000001</v>
      </c>
      <c r="O4573" s="573"/>
      <c r="P4573" s="573"/>
      <c r="Q4573" s="574" t="s">
        <v>12354</v>
      </c>
      <c r="R4573" s="574" t="s">
        <v>12551</v>
      </c>
      <c r="S4573" s="574" t="s">
        <v>12294</v>
      </c>
      <c r="T4573" s="574" t="s">
        <v>13101</v>
      </c>
      <c r="U4573" s="574" t="s">
        <v>12731</v>
      </c>
      <c r="V4573" s="574" t="s">
        <v>12732</v>
      </c>
      <c r="W4573" s="575" t="s">
        <v>13120</v>
      </c>
      <c r="X4573" s="575" t="s">
        <v>13211</v>
      </c>
      <c r="Y4573" s="576" t="s">
        <v>13149</v>
      </c>
      <c r="Z4573" s="577" t="s">
        <v>15206</v>
      </c>
      <c r="AA4573" s="578" t="s">
        <v>15088</v>
      </c>
      <c r="AE4573"/>
    </row>
    <row r="4574" spans="1:31" s="563" customFormat="1">
      <c r="A4574"/>
      <c r="B4574"/>
      <c r="C4574" s="568" t="s">
        <v>289</v>
      </c>
      <c r="D4574" s="569" t="s">
        <v>112</v>
      </c>
      <c r="E4574" s="569" t="s">
        <v>337</v>
      </c>
      <c r="F4574" s="573" t="s">
        <v>141</v>
      </c>
      <c r="G4574" s="569" t="s">
        <v>42</v>
      </c>
      <c r="H4574" s="569" t="s">
        <v>41</v>
      </c>
      <c r="I4574" s="569" t="s">
        <v>40</v>
      </c>
      <c r="J4574" s="569" t="s">
        <v>87</v>
      </c>
      <c r="K4574" s="569" t="s">
        <v>106</v>
      </c>
      <c r="L4574" s="570">
        <v>0.33333333333333331</v>
      </c>
      <c r="M4574" s="571">
        <v>2.9914743626485898E-2</v>
      </c>
      <c r="N4574" s="572">
        <v>1.7955645749999996</v>
      </c>
      <c r="O4574" s="573"/>
      <c r="P4574" s="573"/>
      <c r="Q4574" s="574" t="s">
        <v>12257</v>
      </c>
      <c r="R4574" s="574" t="s">
        <v>12493</v>
      </c>
      <c r="S4574" s="574" t="s">
        <v>12294</v>
      </c>
      <c r="T4574" s="574" t="s">
        <v>15056</v>
      </c>
      <c r="U4574" s="574" t="s">
        <v>12302</v>
      </c>
      <c r="V4574" s="574" t="s">
        <v>12514</v>
      </c>
      <c r="W4574" s="575" t="s">
        <v>15207</v>
      </c>
      <c r="X4574" s="575" t="s">
        <v>15208</v>
      </c>
      <c r="Y4574" s="576" t="s">
        <v>15201</v>
      </c>
      <c r="Z4574" s="577" t="s">
        <v>15209</v>
      </c>
      <c r="AA4574" s="578" t="s">
        <v>15210</v>
      </c>
      <c r="AE4574"/>
    </row>
    <row r="4575" spans="1:31" s="563" customFormat="1">
      <c r="A4575"/>
      <c r="B4575"/>
      <c r="C4575" s="568" t="s">
        <v>289</v>
      </c>
      <c r="D4575" s="569" t="s">
        <v>102</v>
      </c>
      <c r="E4575" s="569" t="s">
        <v>337</v>
      </c>
      <c r="F4575" s="573" t="s">
        <v>141</v>
      </c>
      <c r="G4575" s="569" t="s">
        <v>42</v>
      </c>
      <c r="H4575" s="569" t="s">
        <v>41</v>
      </c>
      <c r="I4575" s="569" t="s">
        <v>40</v>
      </c>
      <c r="J4575" s="569" t="s">
        <v>87</v>
      </c>
      <c r="K4575" s="569" t="s">
        <v>106</v>
      </c>
      <c r="L4575" s="570">
        <v>0.15</v>
      </c>
      <c r="M4575" s="571">
        <v>0.5987131834837599</v>
      </c>
      <c r="N4575" s="572">
        <v>35.936399665384606</v>
      </c>
      <c r="O4575" s="573"/>
      <c r="P4575" s="573"/>
      <c r="Q4575" s="574" t="s">
        <v>12257</v>
      </c>
      <c r="R4575" s="574" t="s">
        <v>12493</v>
      </c>
      <c r="S4575" s="574" t="s">
        <v>12294</v>
      </c>
      <c r="T4575" s="574" t="s">
        <v>12848</v>
      </c>
      <c r="U4575" s="574" t="s">
        <v>12302</v>
      </c>
      <c r="V4575" s="574" t="s">
        <v>12514</v>
      </c>
      <c r="W4575" s="575" t="s">
        <v>15211</v>
      </c>
      <c r="X4575" s="575" t="s">
        <v>15212</v>
      </c>
      <c r="Y4575" s="576" t="s">
        <v>12891</v>
      </c>
      <c r="Z4575" s="577" t="s">
        <v>15213</v>
      </c>
      <c r="AA4575" s="578" t="s">
        <v>15214</v>
      </c>
      <c r="AE4575"/>
    </row>
    <row r="4576" spans="1:31" s="563" customFormat="1">
      <c r="A4576"/>
      <c r="B4576"/>
      <c r="C4576" s="568" t="s">
        <v>289</v>
      </c>
      <c r="D4576" s="569" t="s">
        <v>105</v>
      </c>
      <c r="E4576" s="569" t="s">
        <v>337</v>
      </c>
      <c r="F4576" s="573" t="s">
        <v>141</v>
      </c>
      <c r="G4576" s="569" t="s">
        <v>42</v>
      </c>
      <c r="H4576" s="569" t="s">
        <v>41</v>
      </c>
      <c r="I4576" s="569" t="s">
        <v>40</v>
      </c>
      <c r="J4576" s="569" t="s">
        <v>87</v>
      </c>
      <c r="K4576" s="569" t="s">
        <v>106</v>
      </c>
      <c r="L4576" s="570">
        <v>0.33333333333333331</v>
      </c>
      <c r="M4576" s="571">
        <v>6.8397406269835023E-2</v>
      </c>
      <c r="N4576" s="572">
        <v>4.1053990384615382</v>
      </c>
      <c r="O4576" s="573"/>
      <c r="P4576" s="573"/>
      <c r="Q4576" s="574" t="s">
        <v>12257</v>
      </c>
      <c r="R4576" s="574" t="s">
        <v>12493</v>
      </c>
      <c r="S4576" s="574" t="s">
        <v>12294</v>
      </c>
      <c r="T4576" s="574" t="s">
        <v>13013</v>
      </c>
      <c r="U4576" s="574" t="s">
        <v>12302</v>
      </c>
      <c r="V4576" s="574" t="s">
        <v>12514</v>
      </c>
      <c r="W4576" s="575" t="s">
        <v>13051</v>
      </c>
      <c r="X4576" s="575" t="s">
        <v>15215</v>
      </c>
      <c r="Y4576" s="576" t="s">
        <v>13049</v>
      </c>
      <c r="Z4576" s="577" t="s">
        <v>15216</v>
      </c>
      <c r="AA4576" s="578" t="s">
        <v>15217</v>
      </c>
      <c r="AE4576"/>
    </row>
    <row r="4577" spans="1:31" s="563" customFormat="1">
      <c r="A4577"/>
      <c r="B4577"/>
      <c r="C4577" s="568" t="s">
        <v>289</v>
      </c>
      <c r="D4577" s="569" t="s">
        <v>16</v>
      </c>
      <c r="E4577" s="569" t="s">
        <v>337</v>
      </c>
      <c r="F4577" s="573" t="s">
        <v>141</v>
      </c>
      <c r="G4577" s="569" t="s">
        <v>42</v>
      </c>
      <c r="H4577" s="569" t="s">
        <v>41</v>
      </c>
      <c r="I4577" s="569" t="s">
        <v>40</v>
      </c>
      <c r="J4577" s="569" t="s">
        <v>87</v>
      </c>
      <c r="K4577" s="569" t="s">
        <v>106</v>
      </c>
      <c r="L4577" s="570">
        <v>0.4</v>
      </c>
      <c r="M4577" s="571">
        <v>2.2369125888197621</v>
      </c>
      <c r="N4577" s="572">
        <v>134.26560000000001</v>
      </c>
      <c r="O4577" s="573"/>
      <c r="P4577" s="573"/>
      <c r="Q4577" s="574" t="s">
        <v>12257</v>
      </c>
      <c r="R4577" s="574" t="s">
        <v>12493</v>
      </c>
      <c r="S4577" s="574" t="s">
        <v>12294</v>
      </c>
      <c r="T4577" s="574" t="s">
        <v>13101</v>
      </c>
      <c r="U4577" s="574" t="s">
        <v>12302</v>
      </c>
      <c r="V4577" s="574" t="s">
        <v>12514</v>
      </c>
      <c r="W4577" s="575" t="s">
        <v>13103</v>
      </c>
      <c r="X4577" s="575" t="s">
        <v>13208</v>
      </c>
      <c r="Y4577" s="576" t="s">
        <v>13149</v>
      </c>
      <c r="Z4577" s="577" t="s">
        <v>15218</v>
      </c>
      <c r="AA4577" s="578" t="s">
        <v>15055</v>
      </c>
      <c r="AE4577"/>
    </row>
    <row r="4578" spans="1:31" s="563" customFormat="1">
      <c r="A4578"/>
      <c r="B4578"/>
      <c r="C4578" s="568" t="s">
        <v>289</v>
      </c>
      <c r="D4578" s="569" t="s">
        <v>78</v>
      </c>
      <c r="E4578" s="569" t="s">
        <v>337</v>
      </c>
      <c r="F4578" s="573" t="s">
        <v>141</v>
      </c>
      <c r="G4578" s="569" t="s">
        <v>42</v>
      </c>
      <c r="H4578" s="569" t="s">
        <v>41</v>
      </c>
      <c r="I4578" s="569" t="s">
        <v>40</v>
      </c>
      <c r="J4578" s="569" t="s">
        <v>87</v>
      </c>
      <c r="K4578" s="569" t="s">
        <v>106</v>
      </c>
      <c r="L4578" s="570">
        <v>0.33333333333333331</v>
      </c>
      <c r="M4578" s="571">
        <v>7.3820051364327857E-2</v>
      </c>
      <c r="N4578" s="572">
        <v>4.4308810000000003</v>
      </c>
      <c r="O4578" s="573"/>
      <c r="P4578" s="573"/>
      <c r="Q4578" s="574" t="s">
        <v>12257</v>
      </c>
      <c r="R4578" s="574" t="s">
        <v>12493</v>
      </c>
      <c r="S4578" s="574" t="s">
        <v>12294</v>
      </c>
      <c r="T4578" s="574" t="s">
        <v>15067</v>
      </c>
      <c r="U4578" s="574" t="s">
        <v>12302</v>
      </c>
      <c r="V4578" s="574" t="s">
        <v>12514</v>
      </c>
      <c r="W4578" s="575" t="s">
        <v>15219</v>
      </c>
      <c r="X4578" s="575" t="s">
        <v>15220</v>
      </c>
      <c r="Y4578" s="576" t="s">
        <v>15204</v>
      </c>
      <c r="Z4578" s="577" t="s">
        <v>15221</v>
      </c>
      <c r="AA4578" s="578" t="s">
        <v>15222</v>
      </c>
      <c r="AE4578"/>
    </row>
    <row r="4579" spans="1:31" s="563" customFormat="1">
      <c r="A4579"/>
      <c r="B4579"/>
      <c r="C4579" s="568" t="s">
        <v>289</v>
      </c>
      <c r="D4579" s="569" t="s">
        <v>75</v>
      </c>
      <c r="E4579" s="569" t="s">
        <v>337</v>
      </c>
      <c r="F4579" s="573" t="s">
        <v>141</v>
      </c>
      <c r="G4579" s="569" t="s">
        <v>42</v>
      </c>
      <c r="H4579" s="569" t="s">
        <v>41</v>
      </c>
      <c r="I4579" s="569" t="s">
        <v>40</v>
      </c>
      <c r="J4579" s="569" t="s">
        <v>87</v>
      </c>
      <c r="K4579" s="569" t="s">
        <v>106</v>
      </c>
      <c r="L4579" s="570">
        <v>0.6</v>
      </c>
      <c r="M4579" s="571">
        <v>4.4354475162761586</v>
      </c>
      <c r="N4579" s="572">
        <v>266.22766799999999</v>
      </c>
      <c r="O4579" s="573"/>
      <c r="P4579" s="573"/>
      <c r="Q4579" s="574" t="s">
        <v>12257</v>
      </c>
      <c r="R4579" s="574" t="s">
        <v>12493</v>
      </c>
      <c r="S4579" s="574" t="s">
        <v>12294</v>
      </c>
      <c r="T4579" s="574" t="s">
        <v>13677</v>
      </c>
      <c r="U4579" s="574" t="s">
        <v>12302</v>
      </c>
      <c r="V4579" s="574" t="s">
        <v>12514</v>
      </c>
      <c r="W4579" s="575" t="s">
        <v>13696</v>
      </c>
      <c r="X4579" s="575" t="s">
        <v>13697</v>
      </c>
      <c r="Y4579" s="576" t="s">
        <v>13728</v>
      </c>
      <c r="Z4579" s="577" t="s">
        <v>13730</v>
      </c>
      <c r="AA4579" s="578" t="s">
        <v>15134</v>
      </c>
      <c r="AE4579"/>
    </row>
    <row r="4580" spans="1:31" s="563" customFormat="1">
      <c r="A4580"/>
      <c r="B4580"/>
      <c r="C4580" s="568" t="s">
        <v>289</v>
      </c>
      <c r="D4580" s="569" t="s">
        <v>39</v>
      </c>
      <c r="E4580" s="569" t="s">
        <v>337</v>
      </c>
      <c r="F4580" s="573" t="s">
        <v>141</v>
      </c>
      <c r="G4580" s="569" t="s">
        <v>42</v>
      </c>
      <c r="H4580" s="569" t="s">
        <v>41</v>
      </c>
      <c r="I4580" s="569" t="s">
        <v>40</v>
      </c>
      <c r="J4580" s="569" t="s">
        <v>87</v>
      </c>
      <c r="K4580" s="569" t="s">
        <v>106</v>
      </c>
      <c r="L4580" s="570">
        <v>0.33333333333333331</v>
      </c>
      <c r="M4580" s="571">
        <v>0.17763806524593689</v>
      </c>
      <c r="N4580" s="572">
        <v>10.662321599999997</v>
      </c>
      <c r="O4580" s="573"/>
      <c r="P4580" s="573"/>
      <c r="Q4580" s="574" t="s">
        <v>12257</v>
      </c>
      <c r="R4580" s="574" t="s">
        <v>12493</v>
      </c>
      <c r="S4580" s="574" t="s">
        <v>12294</v>
      </c>
      <c r="T4580" s="574" t="s">
        <v>13785</v>
      </c>
      <c r="U4580" s="574" t="s">
        <v>12302</v>
      </c>
      <c r="V4580" s="574" t="s">
        <v>12514</v>
      </c>
      <c r="W4580" s="575" t="s">
        <v>13819</v>
      </c>
      <c r="X4580" s="575" t="s">
        <v>13820</v>
      </c>
      <c r="Y4580" s="576" t="s">
        <v>13817</v>
      </c>
      <c r="Z4580" s="577" t="s">
        <v>13821</v>
      </c>
      <c r="AA4580" s="578" t="s">
        <v>15223</v>
      </c>
      <c r="AE4580"/>
    </row>
    <row r="4581" spans="1:31" s="563" customFormat="1">
      <c r="A4581"/>
      <c r="B4581"/>
      <c r="C4581" s="568" t="s">
        <v>289</v>
      </c>
      <c r="D4581" s="569" t="s">
        <v>38</v>
      </c>
      <c r="E4581" s="569" t="s">
        <v>337</v>
      </c>
      <c r="F4581" s="573" t="s">
        <v>141</v>
      </c>
      <c r="G4581" s="569" t="s">
        <v>42</v>
      </c>
      <c r="H4581" s="569" t="s">
        <v>41</v>
      </c>
      <c r="I4581" s="569" t="s">
        <v>40</v>
      </c>
      <c r="J4581" s="569" t="s">
        <v>87</v>
      </c>
      <c r="K4581" s="569" t="s">
        <v>106</v>
      </c>
      <c r="L4581" s="570">
        <v>0.4</v>
      </c>
      <c r="M4581" s="571">
        <v>2.0188806547617548</v>
      </c>
      <c r="N4581" s="572">
        <v>121.17872812500001</v>
      </c>
      <c r="O4581" s="573"/>
      <c r="P4581" s="573"/>
      <c r="Q4581" s="574" t="s">
        <v>12257</v>
      </c>
      <c r="R4581" s="574" t="s">
        <v>12493</v>
      </c>
      <c r="S4581" s="574" t="s">
        <v>12294</v>
      </c>
      <c r="T4581" s="574" t="s">
        <v>13867</v>
      </c>
      <c r="U4581" s="574" t="s">
        <v>12302</v>
      </c>
      <c r="V4581" s="574" t="s">
        <v>12514</v>
      </c>
      <c r="W4581" s="575" t="s">
        <v>13916</v>
      </c>
      <c r="X4581" s="575" t="s">
        <v>13993</v>
      </c>
      <c r="Y4581" s="576" t="s">
        <v>13918</v>
      </c>
      <c r="Z4581" s="577" t="s">
        <v>13994</v>
      </c>
      <c r="AA4581" s="578" t="s">
        <v>15224</v>
      </c>
      <c r="AE4581"/>
    </row>
    <row r="4582" spans="1:31" s="563" customFormat="1">
      <c r="A4582"/>
      <c r="B4582"/>
      <c r="C4582" s="568" t="s">
        <v>289</v>
      </c>
      <c r="D4582" s="569" t="s">
        <v>112</v>
      </c>
      <c r="E4582" s="569" t="s">
        <v>337</v>
      </c>
      <c r="F4582" s="573" t="s">
        <v>141</v>
      </c>
      <c r="G4582" s="569" t="s">
        <v>42</v>
      </c>
      <c r="H4582" s="569" t="s">
        <v>41</v>
      </c>
      <c r="I4582" s="569" t="s">
        <v>40</v>
      </c>
      <c r="J4582" s="569" t="s">
        <v>87</v>
      </c>
      <c r="K4582" s="569" t="s">
        <v>104</v>
      </c>
      <c r="L4582" s="570">
        <v>0.33333333333333331</v>
      </c>
      <c r="M4582" s="571">
        <v>2.9914743626485898E-2</v>
      </c>
      <c r="N4582" s="572">
        <v>1.7955645749999996</v>
      </c>
      <c r="O4582" s="573"/>
      <c r="P4582" s="573"/>
      <c r="Q4582" s="574" t="s">
        <v>12305</v>
      </c>
      <c r="R4582" s="574" t="s">
        <v>12500</v>
      </c>
      <c r="S4582" s="574" t="s">
        <v>12294</v>
      </c>
      <c r="T4582" s="574" t="s">
        <v>15056</v>
      </c>
      <c r="U4582" s="574" t="s">
        <v>12307</v>
      </c>
      <c r="V4582" s="574" t="s">
        <v>12516</v>
      </c>
      <c r="W4582" s="575" t="s">
        <v>15225</v>
      </c>
      <c r="X4582" s="575" t="s">
        <v>15226</v>
      </c>
      <c r="Y4582" s="576" t="s">
        <v>15201</v>
      </c>
      <c r="Z4582" s="577" t="s">
        <v>15227</v>
      </c>
      <c r="AA4582" s="578" t="s">
        <v>15228</v>
      </c>
      <c r="AE4582"/>
    </row>
    <row r="4583" spans="1:31" s="563" customFormat="1">
      <c r="A4583"/>
      <c r="B4583"/>
      <c r="C4583" s="568" t="s">
        <v>289</v>
      </c>
      <c r="D4583" s="569" t="s">
        <v>101</v>
      </c>
      <c r="E4583" s="569" t="s">
        <v>337</v>
      </c>
      <c r="F4583" s="573" t="s">
        <v>141</v>
      </c>
      <c r="G4583" s="569" t="s">
        <v>42</v>
      </c>
      <c r="H4583" s="569" t="s">
        <v>41</v>
      </c>
      <c r="I4583" s="569" t="s">
        <v>40</v>
      </c>
      <c r="J4583" s="569" t="s">
        <v>87</v>
      </c>
      <c r="K4583" s="569" t="s">
        <v>104</v>
      </c>
      <c r="L4583" s="570">
        <v>0.4</v>
      </c>
      <c r="M4583" s="571">
        <v>5.4737141233770732</v>
      </c>
      <c r="N4583" s="572">
        <v>328.54726406249995</v>
      </c>
      <c r="O4583" s="573"/>
      <c r="P4583" s="573"/>
      <c r="Q4583" s="574" t="s">
        <v>12305</v>
      </c>
      <c r="R4583" s="574" t="s">
        <v>12500</v>
      </c>
      <c r="S4583" s="574" t="s">
        <v>12294</v>
      </c>
      <c r="T4583" s="574" t="s">
        <v>12231</v>
      </c>
      <c r="U4583" s="574" t="s">
        <v>12307</v>
      </c>
      <c r="V4583" s="574" t="s">
        <v>12516</v>
      </c>
      <c r="W4583" s="575" t="s">
        <v>12309</v>
      </c>
      <c r="X4583" s="575" t="s">
        <v>12502</v>
      </c>
      <c r="Y4583" s="576" t="s">
        <v>12299</v>
      </c>
      <c r="Z4583" s="577" t="s">
        <v>12517</v>
      </c>
      <c r="AA4583" s="578" t="s">
        <v>15158</v>
      </c>
      <c r="AE4583"/>
    </row>
    <row r="4584" spans="1:31" s="563" customFormat="1">
      <c r="A4584"/>
      <c r="B4584"/>
      <c r="C4584" s="568" t="s">
        <v>289</v>
      </c>
      <c r="D4584" s="569" t="s">
        <v>102</v>
      </c>
      <c r="E4584" s="569" t="s">
        <v>337</v>
      </c>
      <c r="F4584" s="573" t="s">
        <v>141</v>
      </c>
      <c r="G4584" s="569" t="s">
        <v>42</v>
      </c>
      <c r="H4584" s="569" t="s">
        <v>41</v>
      </c>
      <c r="I4584" s="569" t="s">
        <v>40</v>
      </c>
      <c r="J4584" s="569" t="s">
        <v>87</v>
      </c>
      <c r="K4584" s="569" t="s">
        <v>104</v>
      </c>
      <c r="L4584" s="570">
        <v>0.15</v>
      </c>
      <c r="M4584" s="571">
        <v>0.5987131834837599</v>
      </c>
      <c r="N4584" s="572">
        <v>35.936399665384606</v>
      </c>
      <c r="O4584" s="573"/>
      <c r="P4584" s="573"/>
      <c r="Q4584" s="574" t="s">
        <v>12305</v>
      </c>
      <c r="R4584" s="574" t="s">
        <v>12500</v>
      </c>
      <c r="S4584" s="574" t="s">
        <v>12294</v>
      </c>
      <c r="T4584" s="574" t="s">
        <v>12848</v>
      </c>
      <c r="U4584" s="574" t="s">
        <v>12307</v>
      </c>
      <c r="V4584" s="574" t="s">
        <v>12516</v>
      </c>
      <c r="W4584" s="575" t="s">
        <v>12889</v>
      </c>
      <c r="X4584" s="575" t="s">
        <v>12977</v>
      </c>
      <c r="Y4584" s="575" t="s">
        <v>12891</v>
      </c>
      <c r="Z4584" s="579" t="s">
        <v>12978</v>
      </c>
      <c r="AA4584" s="580" t="s">
        <v>15229</v>
      </c>
      <c r="AE4584"/>
    </row>
    <row r="4585" spans="1:31" s="563" customFormat="1">
      <c r="A4585"/>
      <c r="B4585"/>
      <c r="C4585" s="568" t="s">
        <v>289</v>
      </c>
      <c r="D4585" s="569" t="s">
        <v>105</v>
      </c>
      <c r="E4585" s="569" t="s">
        <v>337</v>
      </c>
      <c r="F4585" s="573" t="s">
        <v>141</v>
      </c>
      <c r="G4585" s="569" t="s">
        <v>42</v>
      </c>
      <c r="H4585" s="569" t="s">
        <v>41</v>
      </c>
      <c r="I4585" s="569" t="s">
        <v>40</v>
      </c>
      <c r="J4585" s="569" t="s">
        <v>87</v>
      </c>
      <c r="K4585" s="569" t="s">
        <v>104</v>
      </c>
      <c r="L4585" s="570">
        <v>0.33333333333333331</v>
      </c>
      <c r="M4585" s="571">
        <v>6.8397406269835023E-2</v>
      </c>
      <c r="N4585" s="572">
        <v>4.1053990384615382</v>
      </c>
      <c r="O4585" s="573"/>
      <c r="P4585" s="573"/>
      <c r="Q4585" s="574" t="s">
        <v>12305</v>
      </c>
      <c r="R4585" s="574" t="s">
        <v>12500</v>
      </c>
      <c r="S4585" s="574" t="s">
        <v>12294</v>
      </c>
      <c r="T4585" s="574" t="s">
        <v>13013</v>
      </c>
      <c r="U4585" s="574" t="s">
        <v>12307</v>
      </c>
      <c r="V4585" s="574" t="s">
        <v>12516</v>
      </c>
      <c r="W4585" s="575" t="s">
        <v>13055</v>
      </c>
      <c r="X4585" s="575" t="s">
        <v>15230</v>
      </c>
      <c r="Y4585" s="576" t="s">
        <v>13049</v>
      </c>
      <c r="Z4585" s="577" t="s">
        <v>15231</v>
      </c>
      <c r="AA4585" s="578" t="s">
        <v>15232</v>
      </c>
      <c r="AE4585"/>
    </row>
    <row r="4586" spans="1:31" s="563" customFormat="1">
      <c r="A4586"/>
      <c r="B4586"/>
      <c r="C4586" s="568" t="s">
        <v>289</v>
      </c>
      <c r="D4586" s="569" t="s">
        <v>78</v>
      </c>
      <c r="E4586" s="569" t="s">
        <v>337</v>
      </c>
      <c r="F4586" s="573" t="s">
        <v>141</v>
      </c>
      <c r="G4586" s="569" t="s">
        <v>42</v>
      </c>
      <c r="H4586" s="569" t="s">
        <v>41</v>
      </c>
      <c r="I4586" s="569" t="s">
        <v>40</v>
      </c>
      <c r="J4586" s="569" t="s">
        <v>87</v>
      </c>
      <c r="K4586" s="569" t="s">
        <v>104</v>
      </c>
      <c r="L4586" s="570">
        <v>0.33333333333333331</v>
      </c>
      <c r="M4586" s="571">
        <v>7.3820051364327857E-2</v>
      </c>
      <c r="N4586" s="572">
        <v>4.4308810000000003</v>
      </c>
      <c r="O4586" s="573"/>
      <c r="P4586" s="573"/>
      <c r="Q4586" s="574" t="s">
        <v>12305</v>
      </c>
      <c r="R4586" s="574" t="s">
        <v>12500</v>
      </c>
      <c r="S4586" s="574" t="s">
        <v>12294</v>
      </c>
      <c r="T4586" s="574" t="s">
        <v>15067</v>
      </c>
      <c r="U4586" s="574" t="s">
        <v>12307</v>
      </c>
      <c r="V4586" s="574" t="s">
        <v>12516</v>
      </c>
      <c r="W4586" s="575" t="s">
        <v>15233</v>
      </c>
      <c r="X4586" s="575" t="s">
        <v>15234</v>
      </c>
      <c r="Y4586" s="576" t="s">
        <v>15204</v>
      </c>
      <c r="Z4586" s="577" t="s">
        <v>15235</v>
      </c>
      <c r="AA4586" s="578" t="s">
        <v>15236</v>
      </c>
      <c r="AE4586"/>
    </row>
    <row r="4587" spans="1:31" s="563" customFormat="1">
      <c r="A4587"/>
      <c r="B4587"/>
      <c r="C4587" s="568" t="s">
        <v>289</v>
      </c>
      <c r="D4587" s="569" t="s">
        <v>39</v>
      </c>
      <c r="E4587" s="569" t="s">
        <v>337</v>
      </c>
      <c r="F4587" s="573" t="s">
        <v>141</v>
      </c>
      <c r="G4587" s="569" t="s">
        <v>42</v>
      </c>
      <c r="H4587" s="569" t="s">
        <v>41</v>
      </c>
      <c r="I4587" s="569" t="s">
        <v>40</v>
      </c>
      <c r="J4587" s="569" t="s">
        <v>87</v>
      </c>
      <c r="K4587" s="569" t="s">
        <v>104</v>
      </c>
      <c r="L4587" s="570">
        <v>0.33333333333333331</v>
      </c>
      <c r="M4587" s="571">
        <v>0.17763806524593689</v>
      </c>
      <c r="N4587" s="572">
        <v>10.662321599999997</v>
      </c>
      <c r="O4587" s="573"/>
      <c r="P4587" s="573"/>
      <c r="Q4587" s="574" t="s">
        <v>12305</v>
      </c>
      <c r="R4587" s="574" t="s">
        <v>12500</v>
      </c>
      <c r="S4587" s="574" t="s">
        <v>12294</v>
      </c>
      <c r="T4587" s="574" t="s">
        <v>13785</v>
      </c>
      <c r="U4587" s="574" t="s">
        <v>12307</v>
      </c>
      <c r="V4587" s="574" t="s">
        <v>12516</v>
      </c>
      <c r="W4587" s="575" t="s">
        <v>13823</v>
      </c>
      <c r="X4587" s="575" t="s">
        <v>13824</v>
      </c>
      <c r="Y4587" s="576" t="s">
        <v>13817</v>
      </c>
      <c r="Z4587" s="577" t="s">
        <v>13825</v>
      </c>
      <c r="AA4587" s="578" t="s">
        <v>15237</v>
      </c>
      <c r="AE4587"/>
    </row>
    <row r="4588" spans="1:31" s="563" customFormat="1">
      <c r="A4588"/>
      <c r="B4588"/>
      <c r="C4588" s="568" t="s">
        <v>289</v>
      </c>
      <c r="D4588" s="569" t="s">
        <v>38</v>
      </c>
      <c r="E4588" s="569" t="s">
        <v>337</v>
      </c>
      <c r="F4588" s="573" t="s">
        <v>141</v>
      </c>
      <c r="G4588" s="569" t="s">
        <v>42</v>
      </c>
      <c r="H4588" s="569" t="s">
        <v>41</v>
      </c>
      <c r="I4588" s="569" t="s">
        <v>40</v>
      </c>
      <c r="J4588" s="569" t="s">
        <v>87</v>
      </c>
      <c r="K4588" s="569" t="s">
        <v>346</v>
      </c>
      <c r="L4588" s="570">
        <v>0.3</v>
      </c>
      <c r="M4588" s="571">
        <v>1.514160491071316</v>
      </c>
      <c r="N4588" s="572">
        <v>90.884046093749987</v>
      </c>
      <c r="O4588" s="573"/>
      <c r="P4588" s="573"/>
      <c r="Q4588" s="574" t="s">
        <v>12228</v>
      </c>
      <c r="R4588" s="574" t="s">
        <v>12478</v>
      </c>
      <c r="S4588" s="574" t="s">
        <v>12294</v>
      </c>
      <c r="T4588" s="574" t="s">
        <v>13867</v>
      </c>
      <c r="U4588" s="574" t="s">
        <v>13301</v>
      </c>
      <c r="V4588" s="574" t="s">
        <v>15238</v>
      </c>
      <c r="W4588" s="575" t="s">
        <v>13868</v>
      </c>
      <c r="X4588" s="575" t="s">
        <v>13967</v>
      </c>
      <c r="Y4588" s="576" t="s">
        <v>13918</v>
      </c>
      <c r="Z4588" s="577" t="s">
        <v>15239</v>
      </c>
      <c r="AA4588" s="578" t="s">
        <v>15075</v>
      </c>
      <c r="AE4588"/>
    </row>
    <row r="4589" spans="1:31" s="563" customFormat="1">
      <c r="A4589"/>
      <c r="B4589"/>
      <c r="C4589" s="568" t="s">
        <v>289</v>
      </c>
      <c r="D4589" s="569" t="s">
        <v>101</v>
      </c>
      <c r="E4589" s="569" t="s">
        <v>337</v>
      </c>
      <c r="F4589" s="573" t="s">
        <v>141</v>
      </c>
      <c r="G4589" s="569" t="s">
        <v>42</v>
      </c>
      <c r="H4589" s="569" t="s">
        <v>41</v>
      </c>
      <c r="I4589" s="569" t="s">
        <v>40</v>
      </c>
      <c r="J4589" s="569" t="s">
        <v>87</v>
      </c>
      <c r="K4589" s="569" t="s">
        <v>79</v>
      </c>
      <c r="L4589" s="570">
        <v>0.6</v>
      </c>
      <c r="M4589" s="571">
        <v>8.2105711850656071</v>
      </c>
      <c r="N4589" s="572">
        <v>492.82089609374981</v>
      </c>
      <c r="O4589" s="573"/>
      <c r="P4589" s="573"/>
      <c r="Q4589" s="574" t="s">
        <v>12403</v>
      </c>
      <c r="R4589" s="574" t="s">
        <v>12560</v>
      </c>
      <c r="S4589" s="574" t="s">
        <v>12294</v>
      </c>
      <c r="T4589" s="574" t="s">
        <v>12231</v>
      </c>
      <c r="U4589" s="574" t="s">
        <v>12736</v>
      </c>
      <c r="V4589" s="574" t="s">
        <v>12737</v>
      </c>
      <c r="W4589" s="575" t="s">
        <v>12407</v>
      </c>
      <c r="X4589" s="575" t="s">
        <v>12563</v>
      </c>
      <c r="Y4589" s="576" t="s">
        <v>12299</v>
      </c>
      <c r="Z4589" s="577" t="s">
        <v>15240</v>
      </c>
      <c r="AA4589" s="578" t="s">
        <v>15181</v>
      </c>
      <c r="AE4589"/>
    </row>
    <row r="4590" spans="1:31" s="563" customFormat="1">
      <c r="A4590"/>
      <c r="B4590"/>
      <c r="C4590" s="568" t="s">
        <v>289</v>
      </c>
      <c r="D4590" s="569" t="s">
        <v>98</v>
      </c>
      <c r="E4590" s="569" t="s">
        <v>337</v>
      </c>
      <c r="F4590" s="573" t="s">
        <v>141</v>
      </c>
      <c r="G4590" s="569" t="s">
        <v>42</v>
      </c>
      <c r="H4590" s="569" t="s">
        <v>41</v>
      </c>
      <c r="I4590" s="569" t="s">
        <v>40</v>
      </c>
      <c r="J4590" s="569" t="s">
        <v>87</v>
      </c>
      <c r="K4590" s="569" t="s">
        <v>79</v>
      </c>
      <c r="L4590" s="570">
        <v>0.4</v>
      </c>
      <c r="M4590" s="571">
        <v>1.7918237802533299</v>
      </c>
      <c r="N4590" s="572">
        <v>107.5501546875</v>
      </c>
      <c r="O4590" s="573"/>
      <c r="P4590" s="573"/>
      <c r="Q4590" s="574" t="s">
        <v>12403</v>
      </c>
      <c r="R4590" s="574" t="s">
        <v>12560</v>
      </c>
      <c r="S4590" s="574" t="s">
        <v>12294</v>
      </c>
      <c r="T4590" s="574" t="s">
        <v>12679</v>
      </c>
      <c r="U4590" s="574" t="s">
        <v>12736</v>
      </c>
      <c r="V4590" s="574" t="s">
        <v>12737</v>
      </c>
      <c r="W4590" s="575" t="s">
        <v>12714</v>
      </c>
      <c r="X4590" s="575" t="s">
        <v>12715</v>
      </c>
      <c r="Y4590" s="576" t="s">
        <v>12733</v>
      </c>
      <c r="Z4590" s="577" t="s">
        <v>12738</v>
      </c>
      <c r="AA4590" s="578" t="s">
        <v>15161</v>
      </c>
      <c r="AE4590"/>
    </row>
    <row r="4591" spans="1:31" s="563" customFormat="1">
      <c r="A4591"/>
      <c r="B4591"/>
      <c r="C4591" s="568" t="s">
        <v>289</v>
      </c>
      <c r="D4591" s="569" t="s">
        <v>102</v>
      </c>
      <c r="E4591" s="569" t="s">
        <v>337</v>
      </c>
      <c r="F4591" s="573" t="s">
        <v>141</v>
      </c>
      <c r="G4591" s="569" t="s">
        <v>42</v>
      </c>
      <c r="H4591" s="569" t="s">
        <v>41</v>
      </c>
      <c r="I4591" s="569" t="s">
        <v>40</v>
      </c>
      <c r="J4591" s="569" t="s">
        <v>87</v>
      </c>
      <c r="K4591" s="569" t="s">
        <v>79</v>
      </c>
      <c r="L4591" s="570">
        <v>0.7</v>
      </c>
      <c r="M4591" s="571">
        <v>2.7939948562575458</v>
      </c>
      <c r="N4591" s="572">
        <v>167.70319843846147</v>
      </c>
      <c r="O4591" s="573"/>
      <c r="P4591" s="573"/>
      <c r="Q4591" s="574" t="s">
        <v>12403</v>
      </c>
      <c r="R4591" s="574" t="s">
        <v>12560</v>
      </c>
      <c r="S4591" s="574" t="s">
        <v>12294</v>
      </c>
      <c r="T4591" s="574" t="s">
        <v>12848</v>
      </c>
      <c r="U4591" s="574" t="s">
        <v>12736</v>
      </c>
      <c r="V4591" s="574" t="s">
        <v>12737</v>
      </c>
      <c r="W4591" s="575" t="s">
        <v>12879</v>
      </c>
      <c r="X4591" s="575" t="s">
        <v>12971</v>
      </c>
      <c r="Y4591" s="576" t="s">
        <v>12891</v>
      </c>
      <c r="Z4591" s="577" t="s">
        <v>12980</v>
      </c>
      <c r="AA4591" s="578" t="s">
        <v>15162</v>
      </c>
      <c r="AE4591"/>
    </row>
    <row r="4592" spans="1:31" s="563" customFormat="1">
      <c r="A4592"/>
      <c r="B4592"/>
      <c r="C4592" s="568" t="s">
        <v>289</v>
      </c>
      <c r="D4592" s="569" t="s">
        <v>75</v>
      </c>
      <c r="E4592" s="569" t="s">
        <v>337</v>
      </c>
      <c r="F4592" s="573" t="s">
        <v>141</v>
      </c>
      <c r="G4592" s="569" t="s">
        <v>42</v>
      </c>
      <c r="H4592" s="569" t="s">
        <v>41</v>
      </c>
      <c r="I4592" s="569" t="s">
        <v>40</v>
      </c>
      <c r="J4592" s="569" t="s">
        <v>87</v>
      </c>
      <c r="K4592" s="569" t="s">
        <v>79</v>
      </c>
      <c r="L4592" s="570">
        <v>0.4</v>
      </c>
      <c r="M4592" s="571">
        <v>2.9569650108507726</v>
      </c>
      <c r="N4592" s="572">
        <v>177.48511200000004</v>
      </c>
      <c r="O4592" s="573"/>
      <c r="P4592" s="573"/>
      <c r="Q4592" s="574" t="s">
        <v>12403</v>
      </c>
      <c r="R4592" s="574" t="s">
        <v>12560</v>
      </c>
      <c r="S4592" s="574" t="s">
        <v>12294</v>
      </c>
      <c r="T4592" s="574" t="s">
        <v>13677</v>
      </c>
      <c r="U4592" s="574" t="s">
        <v>12736</v>
      </c>
      <c r="V4592" s="574" t="s">
        <v>12737</v>
      </c>
      <c r="W4592" s="575" t="s">
        <v>13702</v>
      </c>
      <c r="X4592" s="575" t="s">
        <v>13703</v>
      </c>
      <c r="Y4592" s="576" t="s">
        <v>13728</v>
      </c>
      <c r="Z4592" s="577" t="s">
        <v>13731</v>
      </c>
      <c r="AA4592" s="578" t="s">
        <v>15163</v>
      </c>
      <c r="AE4592"/>
    </row>
    <row r="4593" spans="1:31" s="563" customFormat="1">
      <c r="A4593"/>
      <c r="B4593"/>
      <c r="C4593" s="568" t="s">
        <v>289</v>
      </c>
      <c r="D4593" s="569" t="s">
        <v>38</v>
      </c>
      <c r="E4593" s="569" t="s">
        <v>337</v>
      </c>
      <c r="F4593" s="573" t="s">
        <v>141</v>
      </c>
      <c r="G4593" s="569" t="s">
        <v>42</v>
      </c>
      <c r="H4593" s="569" t="s">
        <v>41</v>
      </c>
      <c r="I4593" s="569" t="s">
        <v>40</v>
      </c>
      <c r="J4593" s="569" t="s">
        <v>87</v>
      </c>
      <c r="K4593" s="569" t="s">
        <v>79</v>
      </c>
      <c r="L4593" s="570">
        <v>0.3</v>
      </c>
      <c r="M4593" s="571">
        <v>1.514160491071316</v>
      </c>
      <c r="N4593" s="572">
        <v>90.884046093749987</v>
      </c>
      <c r="O4593" s="573"/>
      <c r="P4593" s="573"/>
      <c r="Q4593" s="574" t="s">
        <v>12403</v>
      </c>
      <c r="R4593" s="574" t="s">
        <v>12560</v>
      </c>
      <c r="S4593" s="574" t="s">
        <v>12294</v>
      </c>
      <c r="T4593" s="574" t="s">
        <v>13867</v>
      </c>
      <c r="U4593" s="574" t="s">
        <v>12736</v>
      </c>
      <c r="V4593" s="574" t="s">
        <v>12737</v>
      </c>
      <c r="W4593" s="575" t="s">
        <v>13912</v>
      </c>
      <c r="X4593" s="575" t="s">
        <v>13990</v>
      </c>
      <c r="Y4593" s="576" t="s">
        <v>13918</v>
      </c>
      <c r="Z4593" s="577" t="s">
        <v>13996</v>
      </c>
      <c r="AA4593" s="578" t="s">
        <v>15165</v>
      </c>
      <c r="AE4593"/>
    </row>
    <row r="4594" spans="1:31" s="563" customFormat="1">
      <c r="A4594"/>
      <c r="B4594"/>
      <c r="C4594" s="568" t="s">
        <v>289</v>
      </c>
      <c r="D4594" s="569" t="s">
        <v>112</v>
      </c>
      <c r="E4594" s="569" t="s">
        <v>337</v>
      </c>
      <c r="F4594" s="573" t="s">
        <v>141</v>
      </c>
      <c r="G4594" s="569" t="s">
        <v>42</v>
      </c>
      <c r="H4594" s="569" t="s">
        <v>41</v>
      </c>
      <c r="I4594" s="569" t="s">
        <v>40</v>
      </c>
      <c r="J4594" s="569" t="s">
        <v>83</v>
      </c>
      <c r="K4594" s="569" t="s">
        <v>81</v>
      </c>
      <c r="L4594" s="570">
        <v>1</v>
      </c>
      <c r="M4594" s="571">
        <v>0.38032049618881847</v>
      </c>
      <c r="N4594" s="572">
        <v>0.73015649162790697</v>
      </c>
      <c r="O4594" s="573"/>
      <c r="P4594" s="573"/>
      <c r="Q4594" s="574" t="s">
        <v>12313</v>
      </c>
      <c r="R4594" s="574" t="s">
        <v>12524</v>
      </c>
      <c r="S4594" s="574" t="s">
        <v>12315</v>
      </c>
      <c r="T4594" s="574" t="s">
        <v>15056</v>
      </c>
      <c r="U4594" s="574" t="s">
        <v>12316</v>
      </c>
      <c r="V4594" s="574" t="s">
        <v>12525</v>
      </c>
      <c r="W4594" s="575" t="s">
        <v>15241</v>
      </c>
      <c r="X4594" s="575" t="s">
        <v>15242</v>
      </c>
      <c r="Y4594" s="576" t="s">
        <v>15243</v>
      </c>
      <c r="Z4594" s="577" t="s">
        <v>15244</v>
      </c>
      <c r="AA4594" s="578" t="s">
        <v>15245</v>
      </c>
      <c r="AE4594"/>
    </row>
    <row r="4595" spans="1:31" s="563" customFormat="1">
      <c r="A4595"/>
      <c r="B4595"/>
      <c r="C4595" s="568" t="s">
        <v>289</v>
      </c>
      <c r="D4595" s="569" t="s">
        <v>101</v>
      </c>
      <c r="E4595" s="569" t="s">
        <v>337</v>
      </c>
      <c r="F4595" s="573" t="s">
        <v>141</v>
      </c>
      <c r="G4595" s="569" t="s">
        <v>42</v>
      </c>
      <c r="H4595" s="569" t="s">
        <v>41</v>
      </c>
      <c r="I4595" s="569" t="s">
        <v>40</v>
      </c>
      <c r="J4595" s="569" t="s">
        <v>83</v>
      </c>
      <c r="K4595" s="569" t="s">
        <v>81</v>
      </c>
      <c r="L4595" s="570">
        <v>1</v>
      </c>
      <c r="M4595" s="571">
        <v>57.991629406092123</v>
      </c>
      <c r="N4595" s="572">
        <v>111.33495327034882</v>
      </c>
      <c r="O4595" s="573"/>
      <c r="P4595" s="573"/>
      <c r="Q4595" s="574" t="s">
        <v>12313</v>
      </c>
      <c r="R4595" s="574" t="s">
        <v>12524</v>
      </c>
      <c r="S4595" s="574" t="s">
        <v>12315</v>
      </c>
      <c r="T4595" s="574" t="s">
        <v>12231</v>
      </c>
      <c r="U4595" s="574" t="s">
        <v>12316</v>
      </c>
      <c r="V4595" s="574" t="s">
        <v>12525</v>
      </c>
      <c r="W4595" s="575" t="s">
        <v>12318</v>
      </c>
      <c r="X4595" s="575" t="s">
        <v>12526</v>
      </c>
      <c r="Y4595" s="576" t="s">
        <v>12320</v>
      </c>
      <c r="Z4595" s="577" t="s">
        <v>12527</v>
      </c>
      <c r="AA4595" s="578" t="s">
        <v>15246</v>
      </c>
      <c r="AE4595"/>
    </row>
    <row r="4596" spans="1:31" s="563" customFormat="1">
      <c r="A4596"/>
      <c r="B4596"/>
      <c r="C4596" s="568" t="s">
        <v>289</v>
      </c>
      <c r="D4596" s="569" t="s">
        <v>98</v>
      </c>
      <c r="E4596" s="569" t="s">
        <v>337</v>
      </c>
      <c r="F4596" s="573" t="s">
        <v>141</v>
      </c>
      <c r="G4596" s="569" t="s">
        <v>42</v>
      </c>
      <c r="H4596" s="569" t="s">
        <v>41</v>
      </c>
      <c r="I4596" s="569" t="s">
        <v>40</v>
      </c>
      <c r="J4596" s="569" t="s">
        <v>83</v>
      </c>
      <c r="K4596" s="569" t="s">
        <v>81</v>
      </c>
      <c r="L4596" s="570">
        <v>1</v>
      </c>
      <c r="M4596" s="571">
        <v>18.983596564112332</v>
      </c>
      <c r="N4596" s="572">
        <v>36.445567369186044</v>
      </c>
      <c r="O4596" s="573"/>
      <c r="P4596" s="573"/>
      <c r="Q4596" s="574" t="s">
        <v>12313</v>
      </c>
      <c r="R4596" s="574" t="s">
        <v>12524</v>
      </c>
      <c r="S4596" s="574" t="s">
        <v>12315</v>
      </c>
      <c r="T4596" s="574" t="s">
        <v>12679</v>
      </c>
      <c r="U4596" s="574" t="s">
        <v>12316</v>
      </c>
      <c r="V4596" s="574" t="s">
        <v>12525</v>
      </c>
      <c r="W4596" s="575" t="s">
        <v>12739</v>
      </c>
      <c r="X4596" s="575" t="s">
        <v>12740</v>
      </c>
      <c r="Y4596" s="576" t="s">
        <v>12741</v>
      </c>
      <c r="Z4596" s="577" t="s">
        <v>12742</v>
      </c>
      <c r="AA4596" s="578" t="s">
        <v>15247</v>
      </c>
      <c r="AE4596"/>
    </row>
    <row r="4597" spans="1:31" s="563" customFormat="1">
      <c r="A4597"/>
      <c r="B4597"/>
      <c r="C4597" s="568" t="s">
        <v>289</v>
      </c>
      <c r="D4597" s="569" t="s">
        <v>102</v>
      </c>
      <c r="E4597" s="569" t="s">
        <v>337</v>
      </c>
      <c r="F4597" s="573" t="s">
        <v>141</v>
      </c>
      <c r="G4597" s="569" t="s">
        <v>42</v>
      </c>
      <c r="H4597" s="569" t="s">
        <v>41</v>
      </c>
      <c r="I4597" s="569" t="s">
        <v>40</v>
      </c>
      <c r="J4597" s="569" t="s">
        <v>83</v>
      </c>
      <c r="K4597" s="569" t="s">
        <v>81</v>
      </c>
      <c r="L4597" s="570">
        <v>1</v>
      </c>
      <c r="M4597" s="571">
        <v>16.914951359430617</v>
      </c>
      <c r="N4597" s="572">
        <v>32.474088734168156</v>
      </c>
      <c r="O4597" s="573"/>
      <c r="P4597" s="573"/>
      <c r="Q4597" s="574" t="s">
        <v>12313</v>
      </c>
      <c r="R4597" s="574" t="s">
        <v>12524</v>
      </c>
      <c r="S4597" s="574" t="s">
        <v>12315</v>
      </c>
      <c r="T4597" s="574" t="s">
        <v>12848</v>
      </c>
      <c r="U4597" s="574" t="s">
        <v>12316</v>
      </c>
      <c r="V4597" s="574" t="s">
        <v>12525</v>
      </c>
      <c r="W4597" s="575" t="s">
        <v>12901</v>
      </c>
      <c r="X4597" s="575" t="s">
        <v>12999</v>
      </c>
      <c r="Y4597" s="576" t="s">
        <v>12898</v>
      </c>
      <c r="Z4597" s="577" t="s">
        <v>15248</v>
      </c>
      <c r="AA4597" s="578" t="s">
        <v>15249</v>
      </c>
      <c r="AE4597"/>
    </row>
    <row r="4598" spans="1:31" s="563" customFormat="1">
      <c r="A4598"/>
      <c r="B4598"/>
      <c r="C4598" s="568" t="s">
        <v>289</v>
      </c>
      <c r="D4598" s="569" t="s">
        <v>105</v>
      </c>
      <c r="E4598" s="569" t="s">
        <v>337</v>
      </c>
      <c r="F4598" s="573" t="s">
        <v>141</v>
      </c>
      <c r="G4598" s="569" t="s">
        <v>42</v>
      </c>
      <c r="H4598" s="569" t="s">
        <v>41</v>
      </c>
      <c r="I4598" s="569" t="s">
        <v>40</v>
      </c>
      <c r="J4598" s="569" t="s">
        <v>83</v>
      </c>
      <c r="K4598" s="569" t="s">
        <v>81</v>
      </c>
      <c r="L4598" s="570">
        <v>1</v>
      </c>
      <c r="M4598" s="571">
        <v>0.86956905983778987</v>
      </c>
      <c r="N4598" s="572">
        <v>1.6694380143112701</v>
      </c>
      <c r="O4598" s="573"/>
      <c r="P4598" s="573"/>
      <c r="Q4598" s="574" t="s">
        <v>12313</v>
      </c>
      <c r="R4598" s="574" t="s">
        <v>12524</v>
      </c>
      <c r="S4598" s="574" t="s">
        <v>12315</v>
      </c>
      <c r="T4598" s="574" t="s">
        <v>13013</v>
      </c>
      <c r="U4598" s="574" t="s">
        <v>12316</v>
      </c>
      <c r="V4598" s="574" t="s">
        <v>12525</v>
      </c>
      <c r="W4598" s="575" t="s">
        <v>13059</v>
      </c>
      <c r="X4598" s="575" t="s">
        <v>15250</v>
      </c>
      <c r="Y4598" s="576" t="s">
        <v>13061</v>
      </c>
      <c r="Z4598" s="577" t="s">
        <v>15251</v>
      </c>
      <c r="AA4598" s="578" t="s">
        <v>15252</v>
      </c>
      <c r="AE4598"/>
    </row>
    <row r="4599" spans="1:31" s="563" customFormat="1">
      <c r="A4599"/>
      <c r="B4599"/>
      <c r="C4599" s="568" t="s">
        <v>289</v>
      </c>
      <c r="D4599" s="569" t="s">
        <v>16</v>
      </c>
      <c r="E4599" s="569" t="s">
        <v>337</v>
      </c>
      <c r="F4599" s="573" t="s">
        <v>141</v>
      </c>
      <c r="G4599" s="569" t="s">
        <v>42</v>
      </c>
      <c r="H4599" s="569" t="s">
        <v>41</v>
      </c>
      <c r="I4599" s="569" t="s">
        <v>40</v>
      </c>
      <c r="J4599" s="569" t="s">
        <v>83</v>
      </c>
      <c r="K4599" s="569" t="s">
        <v>81</v>
      </c>
      <c r="L4599" s="570">
        <v>1</v>
      </c>
      <c r="M4599" s="571">
        <v>23.699119636270687</v>
      </c>
      <c r="N4599" s="572">
        <v>45.498641860465121</v>
      </c>
      <c r="O4599" s="573"/>
      <c r="P4599" s="573"/>
      <c r="Q4599" s="574" t="s">
        <v>12313</v>
      </c>
      <c r="R4599" s="574" t="s">
        <v>12524</v>
      </c>
      <c r="S4599" s="574" t="s">
        <v>12315</v>
      </c>
      <c r="T4599" s="574" t="s">
        <v>13101</v>
      </c>
      <c r="U4599" s="574" t="s">
        <v>12316</v>
      </c>
      <c r="V4599" s="574" t="s">
        <v>12525</v>
      </c>
      <c r="W4599" s="575" t="s">
        <v>13152</v>
      </c>
      <c r="X4599" s="575" t="s">
        <v>13238</v>
      </c>
      <c r="Y4599" s="576" t="s">
        <v>13154</v>
      </c>
      <c r="Z4599" s="577" t="s">
        <v>15253</v>
      </c>
      <c r="AA4599" s="578" t="s">
        <v>15254</v>
      </c>
      <c r="AE4599"/>
    </row>
    <row r="4600" spans="1:31" s="563" customFormat="1">
      <c r="A4600"/>
      <c r="B4600"/>
      <c r="C4600" s="568" t="s">
        <v>289</v>
      </c>
      <c r="D4600" s="569" t="s">
        <v>78</v>
      </c>
      <c r="E4600" s="569" t="s">
        <v>337</v>
      </c>
      <c r="F4600" s="573" t="s">
        <v>141</v>
      </c>
      <c r="G4600" s="569" t="s">
        <v>42</v>
      </c>
      <c r="H4600" s="569" t="s">
        <v>41</v>
      </c>
      <c r="I4600" s="569" t="s">
        <v>40</v>
      </c>
      <c r="J4600" s="569" t="s">
        <v>83</v>
      </c>
      <c r="K4600" s="569" t="s">
        <v>81</v>
      </c>
      <c r="L4600" s="570">
        <v>1</v>
      </c>
      <c r="M4600" s="571">
        <v>0.93850975004539106</v>
      </c>
      <c r="N4600" s="572">
        <v>1.8017934697674423</v>
      </c>
      <c r="O4600" s="573"/>
      <c r="P4600" s="573"/>
      <c r="Q4600" s="574" t="s">
        <v>12313</v>
      </c>
      <c r="R4600" s="574" t="s">
        <v>12524</v>
      </c>
      <c r="S4600" s="574" t="s">
        <v>12315</v>
      </c>
      <c r="T4600" s="574" t="s">
        <v>15067</v>
      </c>
      <c r="U4600" s="574" t="s">
        <v>12316</v>
      </c>
      <c r="V4600" s="574" t="s">
        <v>12525</v>
      </c>
      <c r="W4600" s="575" t="s">
        <v>15255</v>
      </c>
      <c r="X4600" s="575" t="s">
        <v>15256</v>
      </c>
      <c r="Y4600" s="576" t="s">
        <v>15257</v>
      </c>
      <c r="Z4600" s="577" t="s">
        <v>15258</v>
      </c>
      <c r="AA4600" s="578" t="s">
        <v>15259</v>
      </c>
      <c r="AE4600"/>
    </row>
    <row r="4601" spans="1:31" s="563" customFormat="1">
      <c r="A4601"/>
      <c r="B4601"/>
      <c r="C4601" s="568" t="s">
        <v>289</v>
      </c>
      <c r="D4601" s="569" t="s">
        <v>75</v>
      </c>
      <c r="E4601" s="569" t="s">
        <v>337</v>
      </c>
      <c r="F4601" s="573" t="s">
        <v>141</v>
      </c>
      <c r="G4601" s="569" t="s">
        <v>42</v>
      </c>
      <c r="H4601" s="569" t="s">
        <v>41</v>
      </c>
      <c r="I4601" s="569" t="s">
        <v>40</v>
      </c>
      <c r="J4601" s="569" t="s">
        <v>83</v>
      </c>
      <c r="K4601" s="569" t="s">
        <v>81</v>
      </c>
      <c r="L4601" s="570">
        <v>1</v>
      </c>
      <c r="M4601" s="571">
        <v>31.327763052821442</v>
      </c>
      <c r="N4601" s="572">
        <v>60.144456558139545</v>
      </c>
      <c r="O4601" s="573"/>
      <c r="P4601" s="573"/>
      <c r="Q4601" s="574" t="s">
        <v>12313</v>
      </c>
      <c r="R4601" s="574" t="s">
        <v>12524</v>
      </c>
      <c r="S4601" s="574" t="s">
        <v>12315</v>
      </c>
      <c r="T4601" s="574" t="s">
        <v>13677</v>
      </c>
      <c r="U4601" s="574" t="s">
        <v>12316</v>
      </c>
      <c r="V4601" s="574" t="s">
        <v>12525</v>
      </c>
      <c r="W4601" s="575" t="s">
        <v>13732</v>
      </c>
      <c r="X4601" s="575" t="s">
        <v>13733</v>
      </c>
      <c r="Y4601" s="576" t="s">
        <v>13734</v>
      </c>
      <c r="Z4601" s="577" t="s">
        <v>13735</v>
      </c>
      <c r="AA4601" s="578" t="s">
        <v>15260</v>
      </c>
      <c r="AE4601"/>
    </row>
    <row r="4602" spans="1:31" s="563" customFormat="1">
      <c r="A4602"/>
      <c r="B4602"/>
      <c r="C4602" s="568" t="s">
        <v>289</v>
      </c>
      <c r="D4602" s="569" t="s">
        <v>39</v>
      </c>
      <c r="E4602" s="569" t="s">
        <v>337</v>
      </c>
      <c r="F4602" s="573" t="s">
        <v>141</v>
      </c>
      <c r="G4602" s="569" t="s">
        <v>42</v>
      </c>
      <c r="H4602" s="569" t="s">
        <v>41</v>
      </c>
      <c r="I4602" s="569" t="s">
        <v>40</v>
      </c>
      <c r="J4602" s="569" t="s">
        <v>83</v>
      </c>
      <c r="K4602" s="569" t="s">
        <v>81</v>
      </c>
      <c r="L4602" s="570">
        <v>1</v>
      </c>
      <c r="M4602" s="571">
        <v>2.2583979979872111</v>
      </c>
      <c r="N4602" s="572">
        <v>4.3357746306976752</v>
      </c>
      <c r="O4602" s="573"/>
      <c r="P4602" s="573"/>
      <c r="Q4602" s="574" t="s">
        <v>12313</v>
      </c>
      <c r="R4602" s="574" t="s">
        <v>12524</v>
      </c>
      <c r="S4602" s="574" t="s">
        <v>12315</v>
      </c>
      <c r="T4602" s="574" t="s">
        <v>13785</v>
      </c>
      <c r="U4602" s="574" t="s">
        <v>12316</v>
      </c>
      <c r="V4602" s="574" t="s">
        <v>12525</v>
      </c>
      <c r="W4602" s="575" t="s">
        <v>13828</v>
      </c>
      <c r="X4602" s="575" t="s">
        <v>13829</v>
      </c>
      <c r="Y4602" s="576" t="s">
        <v>13830</v>
      </c>
      <c r="Z4602" s="577" t="s">
        <v>13831</v>
      </c>
      <c r="AA4602" s="578" t="s">
        <v>15261</v>
      </c>
      <c r="AE4602"/>
    </row>
    <row r="4603" spans="1:31" s="563" customFormat="1">
      <c r="A4603"/>
      <c r="B4603"/>
      <c r="C4603" s="568" t="s">
        <v>289</v>
      </c>
      <c r="D4603" s="569" t="s">
        <v>38</v>
      </c>
      <c r="E4603" s="569" t="s">
        <v>337</v>
      </c>
      <c r="F4603" s="573" t="s">
        <v>141</v>
      </c>
      <c r="G4603" s="569" t="s">
        <v>42</v>
      </c>
      <c r="H4603" s="569" t="s">
        <v>41</v>
      </c>
      <c r="I4603" s="569" t="s">
        <v>40</v>
      </c>
      <c r="J4603" s="569" t="s">
        <v>83</v>
      </c>
      <c r="K4603" s="569" t="s">
        <v>81</v>
      </c>
      <c r="L4603" s="570">
        <v>1</v>
      </c>
      <c r="M4603" s="571">
        <v>21.389165766998353</v>
      </c>
      <c r="N4603" s="572">
        <v>41.063887936046513</v>
      </c>
      <c r="O4603" s="573"/>
      <c r="P4603" s="573"/>
      <c r="Q4603" s="574" t="s">
        <v>12313</v>
      </c>
      <c r="R4603" s="574" t="s">
        <v>12524</v>
      </c>
      <c r="S4603" s="574" t="s">
        <v>12315</v>
      </c>
      <c r="T4603" s="574" t="s">
        <v>13867</v>
      </c>
      <c r="U4603" s="574" t="s">
        <v>12316</v>
      </c>
      <c r="V4603" s="574" t="s">
        <v>12525</v>
      </c>
      <c r="W4603" s="575" t="s">
        <v>13924</v>
      </c>
      <c r="X4603" s="575" t="s">
        <v>13997</v>
      </c>
      <c r="Y4603" s="576" t="s">
        <v>13926</v>
      </c>
      <c r="Z4603" s="577" t="s">
        <v>13998</v>
      </c>
      <c r="AA4603" s="578" t="s">
        <v>15262</v>
      </c>
      <c r="AE4603"/>
    </row>
    <row r="4604" spans="1:31" s="563" customFormat="1">
      <c r="A4604"/>
      <c r="B4604"/>
      <c r="C4604" s="568" t="s">
        <v>289</v>
      </c>
      <c r="D4604" s="569" t="s">
        <v>112</v>
      </c>
      <c r="E4604" s="569" t="s">
        <v>337</v>
      </c>
      <c r="F4604" s="573" t="s">
        <v>141</v>
      </c>
      <c r="G4604" s="569" t="s">
        <v>42</v>
      </c>
      <c r="H4604" s="569" t="s">
        <v>41</v>
      </c>
      <c r="I4604" s="569" t="s">
        <v>40</v>
      </c>
      <c r="J4604" s="569" t="s">
        <v>77</v>
      </c>
      <c r="K4604" s="569" t="s">
        <v>310</v>
      </c>
      <c r="L4604" s="570">
        <v>0.1</v>
      </c>
      <c r="M4604" s="571">
        <v>2.1827558957358325E-2</v>
      </c>
      <c r="N4604" s="572">
        <v>1.216927486046512</v>
      </c>
      <c r="O4604" s="573"/>
      <c r="P4604" s="573"/>
      <c r="Q4604" s="574" t="s">
        <v>12395</v>
      </c>
      <c r="R4604" s="574" t="s">
        <v>12580</v>
      </c>
      <c r="S4604" s="574" t="s">
        <v>12325</v>
      </c>
      <c r="T4604" s="574" t="s">
        <v>15056</v>
      </c>
      <c r="U4604" s="574" t="s">
        <v>13064</v>
      </c>
      <c r="V4604" s="574" t="s">
        <v>13833</v>
      </c>
      <c r="W4604" s="575" t="s">
        <v>15143</v>
      </c>
      <c r="X4604" s="575" t="s">
        <v>15144</v>
      </c>
      <c r="Y4604" s="576" t="s">
        <v>15263</v>
      </c>
      <c r="Z4604" s="577" t="s">
        <v>15264</v>
      </c>
      <c r="AA4604" s="578" t="s">
        <v>15147</v>
      </c>
      <c r="AE4604"/>
    </row>
    <row r="4605" spans="1:31" s="563" customFormat="1">
      <c r="A4605"/>
      <c r="B4605"/>
      <c r="C4605" s="568" t="s">
        <v>289</v>
      </c>
      <c r="D4605" s="569" t="s">
        <v>101</v>
      </c>
      <c r="E4605" s="569" t="s">
        <v>337</v>
      </c>
      <c r="F4605" s="573" t="s">
        <v>141</v>
      </c>
      <c r="G4605" s="569" t="s">
        <v>42</v>
      </c>
      <c r="H4605" s="569" t="s">
        <v>41</v>
      </c>
      <c r="I4605" s="569" t="s">
        <v>40</v>
      </c>
      <c r="J4605" s="569" t="s">
        <v>77</v>
      </c>
      <c r="K4605" s="569" t="s">
        <v>310</v>
      </c>
      <c r="L4605" s="570">
        <v>0.3</v>
      </c>
      <c r="M4605" s="571">
        <v>9.9848605787444171</v>
      </c>
      <c r="N4605" s="572">
        <v>556.67476635174421</v>
      </c>
      <c r="O4605" s="573"/>
      <c r="P4605" s="573"/>
      <c r="Q4605" s="574" t="s">
        <v>12395</v>
      </c>
      <c r="R4605" s="574" t="s">
        <v>12580</v>
      </c>
      <c r="S4605" s="574" t="s">
        <v>12325</v>
      </c>
      <c r="T4605" s="574" t="s">
        <v>12231</v>
      </c>
      <c r="U4605" s="574" t="s">
        <v>13064</v>
      </c>
      <c r="V4605" s="574" t="s">
        <v>13833</v>
      </c>
      <c r="W4605" s="575" t="s">
        <v>12399</v>
      </c>
      <c r="X4605" s="575" t="s">
        <v>12582</v>
      </c>
      <c r="Y4605" s="576" t="s">
        <v>12330</v>
      </c>
      <c r="Z4605" s="577" t="s">
        <v>15265</v>
      </c>
      <c r="AA4605" s="578" t="s">
        <v>15266</v>
      </c>
      <c r="AE4605"/>
    </row>
    <row r="4606" spans="1:31" s="563" customFormat="1">
      <c r="A4606"/>
      <c r="B4606"/>
      <c r="C4606" s="568" t="s">
        <v>289</v>
      </c>
      <c r="D4606" s="569" t="s">
        <v>105</v>
      </c>
      <c r="E4606" s="569" t="s">
        <v>337</v>
      </c>
      <c r="F4606" s="573" t="s">
        <v>141</v>
      </c>
      <c r="G4606" s="569" t="s">
        <v>42</v>
      </c>
      <c r="H4606" s="569" t="s">
        <v>41</v>
      </c>
      <c r="I4606" s="569" t="s">
        <v>40</v>
      </c>
      <c r="J4606" s="569" t="s">
        <v>77</v>
      </c>
      <c r="K4606" s="569" t="s">
        <v>310</v>
      </c>
      <c r="L4606" s="570">
        <v>0.33333333333333331</v>
      </c>
      <c r="M4606" s="571">
        <v>0.16635592096059143</v>
      </c>
      <c r="N4606" s="572">
        <v>9.274655635062615</v>
      </c>
      <c r="O4606" s="573"/>
      <c r="P4606" s="573"/>
      <c r="Q4606" s="574" t="s">
        <v>12395</v>
      </c>
      <c r="R4606" s="574" t="s">
        <v>12580</v>
      </c>
      <c r="S4606" s="574" t="s">
        <v>12325</v>
      </c>
      <c r="T4606" s="574" t="s">
        <v>13013</v>
      </c>
      <c r="U4606" s="574" t="s">
        <v>13064</v>
      </c>
      <c r="V4606" s="574" t="s">
        <v>13833</v>
      </c>
      <c r="W4606" s="575" t="s">
        <v>13035</v>
      </c>
      <c r="X4606" s="575" t="s">
        <v>15148</v>
      </c>
      <c r="Y4606" s="576" t="s">
        <v>13066</v>
      </c>
      <c r="Z4606" s="577" t="s">
        <v>15267</v>
      </c>
      <c r="AA4606" s="578" t="s">
        <v>15150</v>
      </c>
      <c r="AE4606"/>
    </row>
    <row r="4607" spans="1:31" s="563" customFormat="1">
      <c r="A4607"/>
      <c r="B4607"/>
      <c r="C4607" s="568" t="s">
        <v>289</v>
      </c>
      <c r="D4607" s="569" t="s">
        <v>78</v>
      </c>
      <c r="E4607" s="569" t="s">
        <v>337</v>
      </c>
      <c r="F4607" s="573" t="s">
        <v>141</v>
      </c>
      <c r="G4607" s="569" t="s">
        <v>42</v>
      </c>
      <c r="H4607" s="569" t="s">
        <v>41</v>
      </c>
      <c r="I4607" s="569" t="s">
        <v>40</v>
      </c>
      <c r="J4607" s="569" t="s">
        <v>77</v>
      </c>
      <c r="K4607" s="569" t="s">
        <v>310</v>
      </c>
      <c r="L4607" s="570">
        <v>0.33333333333333331</v>
      </c>
      <c r="M4607" s="571">
        <v>0.17954485849395274</v>
      </c>
      <c r="N4607" s="572">
        <v>10.009963720930239</v>
      </c>
      <c r="O4607" s="573"/>
      <c r="P4607" s="573"/>
      <c r="Q4607" s="574" t="s">
        <v>12395</v>
      </c>
      <c r="R4607" s="574" t="s">
        <v>12580</v>
      </c>
      <c r="S4607" s="574" t="s">
        <v>12325</v>
      </c>
      <c r="T4607" s="574" t="s">
        <v>15067</v>
      </c>
      <c r="U4607" s="574" t="s">
        <v>13064</v>
      </c>
      <c r="V4607" s="574" t="s">
        <v>13833</v>
      </c>
      <c r="W4607" s="575" t="s">
        <v>15151</v>
      </c>
      <c r="X4607" s="575" t="s">
        <v>15152</v>
      </c>
      <c r="Y4607" s="576" t="s">
        <v>15268</v>
      </c>
      <c r="Z4607" s="577" t="s">
        <v>15269</v>
      </c>
      <c r="AA4607" s="578" t="s">
        <v>15155</v>
      </c>
      <c r="AE4607"/>
    </row>
    <row r="4608" spans="1:31" s="563" customFormat="1">
      <c r="A4608"/>
      <c r="B4608"/>
      <c r="C4608" s="568" t="s">
        <v>289</v>
      </c>
      <c r="D4608" s="569" t="s">
        <v>39</v>
      </c>
      <c r="E4608" s="569" t="s">
        <v>337</v>
      </c>
      <c r="F4608" s="573" t="s">
        <v>141</v>
      </c>
      <c r="G4608" s="569" t="s">
        <v>42</v>
      </c>
      <c r="H4608" s="569" t="s">
        <v>41</v>
      </c>
      <c r="I4608" s="569" t="s">
        <v>40</v>
      </c>
      <c r="J4608" s="569" t="s">
        <v>77</v>
      </c>
      <c r="K4608" s="569" t="s">
        <v>310</v>
      </c>
      <c r="L4608" s="570">
        <v>0.33333333333333331</v>
      </c>
      <c r="M4608" s="571">
        <v>0.43205065152709249</v>
      </c>
      <c r="N4608" s="572">
        <v>24.087636837209306</v>
      </c>
      <c r="O4608" s="573"/>
      <c r="P4608" s="573"/>
      <c r="Q4608" s="574" t="s">
        <v>12395</v>
      </c>
      <c r="R4608" s="574" t="s">
        <v>12580</v>
      </c>
      <c r="S4608" s="574" t="s">
        <v>12325</v>
      </c>
      <c r="T4608" s="574" t="s">
        <v>13785</v>
      </c>
      <c r="U4608" s="574" t="s">
        <v>13064</v>
      </c>
      <c r="V4608" s="574" t="s">
        <v>13833</v>
      </c>
      <c r="W4608" s="575" t="s">
        <v>13804</v>
      </c>
      <c r="X4608" s="575" t="s">
        <v>13805</v>
      </c>
      <c r="Y4608" s="576" t="s">
        <v>13834</v>
      </c>
      <c r="Z4608" s="577" t="s">
        <v>13835</v>
      </c>
      <c r="AA4608" s="578" t="s">
        <v>15156</v>
      </c>
      <c r="AE4608"/>
    </row>
    <row r="4609" spans="1:31" s="563" customFormat="1">
      <c r="A4609"/>
      <c r="B4609"/>
      <c r="C4609" s="568" t="s">
        <v>289</v>
      </c>
      <c r="D4609" s="569" t="s">
        <v>98</v>
      </c>
      <c r="E4609" s="569" t="s">
        <v>337</v>
      </c>
      <c r="F4609" s="573" t="s">
        <v>141</v>
      </c>
      <c r="G4609" s="569" t="s">
        <v>42</v>
      </c>
      <c r="H4609" s="569" t="s">
        <v>41</v>
      </c>
      <c r="I4609" s="569" t="s">
        <v>40</v>
      </c>
      <c r="J4609" s="569" t="s">
        <v>77</v>
      </c>
      <c r="K4609" s="569" t="s">
        <v>106</v>
      </c>
      <c r="L4609" s="570">
        <v>0.4</v>
      </c>
      <c r="M4609" s="571">
        <v>4.3580672341166267</v>
      </c>
      <c r="N4609" s="572">
        <v>242.97044912790707</v>
      </c>
      <c r="O4609" s="573"/>
      <c r="P4609" s="573"/>
      <c r="Q4609" s="574" t="s">
        <v>12257</v>
      </c>
      <c r="R4609" s="574" t="s">
        <v>12493</v>
      </c>
      <c r="S4609" s="574" t="s">
        <v>12325</v>
      </c>
      <c r="T4609" s="574" t="s">
        <v>12679</v>
      </c>
      <c r="U4609" s="574" t="s">
        <v>12438</v>
      </c>
      <c r="V4609" s="574" t="s">
        <v>12744</v>
      </c>
      <c r="W4609" s="575" t="s">
        <v>12682</v>
      </c>
      <c r="X4609" s="575" t="s">
        <v>12683</v>
      </c>
      <c r="Y4609" s="576" t="s">
        <v>12745</v>
      </c>
      <c r="Z4609" s="577" t="s">
        <v>12746</v>
      </c>
      <c r="AA4609" s="578" t="s">
        <v>15053</v>
      </c>
      <c r="AE4609"/>
    </row>
    <row r="4610" spans="1:31" s="563" customFormat="1">
      <c r="A4610"/>
      <c r="B4610"/>
      <c r="C4610" s="568" t="s">
        <v>289</v>
      </c>
      <c r="D4610" s="569" t="s">
        <v>16</v>
      </c>
      <c r="E4610" s="569" t="s">
        <v>337</v>
      </c>
      <c r="F4610" s="573" t="s">
        <v>141</v>
      </c>
      <c r="G4610" s="569" t="s">
        <v>42</v>
      </c>
      <c r="H4610" s="569" t="s">
        <v>41</v>
      </c>
      <c r="I4610" s="569" t="s">
        <v>40</v>
      </c>
      <c r="J4610" s="569" t="s">
        <v>77</v>
      </c>
      <c r="K4610" s="569" t="s">
        <v>311</v>
      </c>
      <c r="L4610" s="570">
        <v>1</v>
      </c>
      <c r="M4610" s="571">
        <v>13.60152650940392</v>
      </c>
      <c r="N4610" s="572">
        <v>758.31069767441886</v>
      </c>
      <c r="O4610" s="573"/>
      <c r="P4610" s="573"/>
      <c r="Q4610" s="574" t="s">
        <v>13139</v>
      </c>
      <c r="R4610" s="574" t="s">
        <v>13182</v>
      </c>
      <c r="S4610" s="574" t="s">
        <v>12325</v>
      </c>
      <c r="T4610" s="574" t="s">
        <v>13101</v>
      </c>
      <c r="U4610" s="574" t="s">
        <v>13159</v>
      </c>
      <c r="V4610" s="574" t="s">
        <v>13242</v>
      </c>
      <c r="W4610" s="575" t="s">
        <v>13143</v>
      </c>
      <c r="X4610" s="575" t="s">
        <v>13185</v>
      </c>
      <c r="Y4610" s="576" t="s">
        <v>13157</v>
      </c>
      <c r="Z4610" s="577" t="s">
        <v>15270</v>
      </c>
      <c r="AA4610" s="578" t="s">
        <v>15189</v>
      </c>
      <c r="AE4610"/>
    </row>
    <row r="4611" spans="1:31" s="563" customFormat="1">
      <c r="A4611"/>
      <c r="B4611"/>
      <c r="C4611" s="568" t="s">
        <v>289</v>
      </c>
      <c r="D4611" s="569" t="s">
        <v>112</v>
      </c>
      <c r="E4611" s="569" t="s">
        <v>337</v>
      </c>
      <c r="F4611" s="573" t="s">
        <v>141</v>
      </c>
      <c r="G4611" s="569" t="s">
        <v>42</v>
      </c>
      <c r="H4611" s="569" t="s">
        <v>41</v>
      </c>
      <c r="I4611" s="569" t="s">
        <v>40</v>
      </c>
      <c r="J4611" s="569" t="s">
        <v>77</v>
      </c>
      <c r="K4611" s="569" t="s">
        <v>104</v>
      </c>
      <c r="L4611" s="570">
        <v>0.3</v>
      </c>
      <c r="M4611" s="571">
        <v>6.5482676872074957E-2</v>
      </c>
      <c r="N4611" s="572">
        <v>3.6507824581395356</v>
      </c>
      <c r="O4611" s="573"/>
      <c r="P4611" s="573"/>
      <c r="Q4611" s="574" t="s">
        <v>12305</v>
      </c>
      <c r="R4611" s="574" t="s">
        <v>12500</v>
      </c>
      <c r="S4611" s="574" t="s">
        <v>12325</v>
      </c>
      <c r="T4611" s="574" t="s">
        <v>15056</v>
      </c>
      <c r="U4611" s="574" t="s">
        <v>13068</v>
      </c>
      <c r="V4611" s="574" t="s">
        <v>13836</v>
      </c>
      <c r="W4611" s="575" t="s">
        <v>15225</v>
      </c>
      <c r="X4611" s="575" t="s">
        <v>15226</v>
      </c>
      <c r="Y4611" s="576" t="s">
        <v>15263</v>
      </c>
      <c r="Z4611" s="577" t="s">
        <v>15271</v>
      </c>
      <c r="AA4611" s="578" t="s">
        <v>15228</v>
      </c>
      <c r="AE4611"/>
    </row>
    <row r="4612" spans="1:31" s="563" customFormat="1">
      <c r="A4612"/>
      <c r="B4612"/>
      <c r="C4612" s="568" t="s">
        <v>289</v>
      </c>
      <c r="D4612" s="569" t="s">
        <v>101</v>
      </c>
      <c r="E4612" s="569" t="s">
        <v>337</v>
      </c>
      <c r="F4612" s="573" t="s">
        <v>141</v>
      </c>
      <c r="G4612" s="569" t="s">
        <v>42</v>
      </c>
      <c r="H4612" s="569" t="s">
        <v>41</v>
      </c>
      <c r="I4612" s="569" t="s">
        <v>40</v>
      </c>
      <c r="J4612" s="569" t="s">
        <v>77</v>
      </c>
      <c r="K4612" s="569" t="s">
        <v>104</v>
      </c>
      <c r="L4612" s="570">
        <v>0.3</v>
      </c>
      <c r="M4612" s="571">
        <v>9.9848605787444171</v>
      </c>
      <c r="N4612" s="572">
        <v>556.67476635174421</v>
      </c>
      <c r="O4612" s="573"/>
      <c r="P4612" s="573"/>
      <c r="Q4612" s="574" t="s">
        <v>12305</v>
      </c>
      <c r="R4612" s="574" t="s">
        <v>12500</v>
      </c>
      <c r="S4612" s="574" t="s">
        <v>12325</v>
      </c>
      <c r="T4612" s="574" t="s">
        <v>12231</v>
      </c>
      <c r="U4612" s="574" t="s">
        <v>13068</v>
      </c>
      <c r="V4612" s="574" t="s">
        <v>13836</v>
      </c>
      <c r="W4612" s="575" t="s">
        <v>12309</v>
      </c>
      <c r="X4612" s="575" t="s">
        <v>12502</v>
      </c>
      <c r="Y4612" s="576" t="s">
        <v>12330</v>
      </c>
      <c r="Z4612" s="577" t="s">
        <v>15272</v>
      </c>
      <c r="AA4612" s="578" t="s">
        <v>15158</v>
      </c>
      <c r="AE4612"/>
    </row>
    <row r="4613" spans="1:31" s="563" customFormat="1">
      <c r="A4613"/>
      <c r="B4613"/>
      <c r="C4613" s="568" t="s">
        <v>289</v>
      </c>
      <c r="D4613" s="569" t="s">
        <v>102</v>
      </c>
      <c r="E4613" s="569" t="s">
        <v>337</v>
      </c>
      <c r="F4613" s="573" t="s">
        <v>141</v>
      </c>
      <c r="G4613" s="569" t="s">
        <v>42</v>
      </c>
      <c r="H4613" s="569" t="s">
        <v>41</v>
      </c>
      <c r="I4613" s="569" t="s">
        <v>40</v>
      </c>
      <c r="J4613" s="569" t="s">
        <v>77</v>
      </c>
      <c r="K4613" s="569" t="s">
        <v>104</v>
      </c>
      <c r="L4613" s="570">
        <v>0.25</v>
      </c>
      <c r="M4613" s="571">
        <v>2.4269800192119844</v>
      </c>
      <c r="N4613" s="572">
        <v>135.308703059034</v>
      </c>
      <c r="O4613" s="573"/>
      <c r="P4613" s="573"/>
      <c r="Q4613" s="574" t="s">
        <v>12305</v>
      </c>
      <c r="R4613" s="574" t="s">
        <v>12500</v>
      </c>
      <c r="S4613" s="574" t="s">
        <v>12325</v>
      </c>
      <c r="T4613" s="574" t="s">
        <v>12848</v>
      </c>
      <c r="U4613" s="574" t="s">
        <v>13068</v>
      </c>
      <c r="V4613" s="574" t="s">
        <v>13836</v>
      </c>
      <c r="W4613" s="575" t="s">
        <v>12889</v>
      </c>
      <c r="X4613" s="575" t="s">
        <v>12977</v>
      </c>
      <c r="Y4613" s="576" t="s">
        <v>12907</v>
      </c>
      <c r="Z4613" s="577" t="s">
        <v>15273</v>
      </c>
      <c r="AA4613" s="578" t="s">
        <v>15229</v>
      </c>
      <c r="AE4613"/>
    </row>
    <row r="4614" spans="1:31" s="563" customFormat="1">
      <c r="A4614"/>
      <c r="B4614"/>
      <c r="C4614" s="568" t="s">
        <v>289</v>
      </c>
      <c r="D4614" s="569" t="s">
        <v>105</v>
      </c>
      <c r="E4614" s="569" t="s">
        <v>337</v>
      </c>
      <c r="F4614" s="573" t="s">
        <v>141</v>
      </c>
      <c r="G4614" s="569" t="s">
        <v>42</v>
      </c>
      <c r="H4614" s="569" t="s">
        <v>41</v>
      </c>
      <c r="I4614" s="569" t="s">
        <v>40</v>
      </c>
      <c r="J4614" s="569" t="s">
        <v>77</v>
      </c>
      <c r="K4614" s="569" t="s">
        <v>104</v>
      </c>
      <c r="L4614" s="570">
        <v>0.33333333333333331</v>
      </c>
      <c r="M4614" s="571">
        <v>0.16635592096059143</v>
      </c>
      <c r="N4614" s="572">
        <v>9.274655635062615</v>
      </c>
      <c r="O4614" s="573"/>
      <c r="P4614" s="573"/>
      <c r="Q4614" s="574" t="s">
        <v>12305</v>
      </c>
      <c r="R4614" s="574" t="s">
        <v>12500</v>
      </c>
      <c r="S4614" s="574" t="s">
        <v>12325</v>
      </c>
      <c r="T4614" s="574" t="s">
        <v>13013</v>
      </c>
      <c r="U4614" s="574" t="s">
        <v>13068</v>
      </c>
      <c r="V4614" s="574" t="s">
        <v>13836</v>
      </c>
      <c r="W4614" s="575" t="s">
        <v>13055</v>
      </c>
      <c r="X4614" s="575" t="s">
        <v>15230</v>
      </c>
      <c r="Y4614" s="576" t="s">
        <v>13066</v>
      </c>
      <c r="Z4614" s="577" t="s">
        <v>15274</v>
      </c>
      <c r="AA4614" s="578" t="s">
        <v>15232</v>
      </c>
      <c r="AE4614"/>
    </row>
    <row r="4615" spans="1:31" s="563" customFormat="1">
      <c r="A4615"/>
      <c r="B4615"/>
      <c r="C4615" s="568" t="s">
        <v>289</v>
      </c>
      <c r="D4615" s="569" t="s">
        <v>78</v>
      </c>
      <c r="E4615" s="569" t="s">
        <v>337</v>
      </c>
      <c r="F4615" s="573" t="s">
        <v>141</v>
      </c>
      <c r="G4615" s="569" t="s">
        <v>42</v>
      </c>
      <c r="H4615" s="569" t="s">
        <v>41</v>
      </c>
      <c r="I4615" s="569" t="s">
        <v>40</v>
      </c>
      <c r="J4615" s="569" t="s">
        <v>77</v>
      </c>
      <c r="K4615" s="569" t="s">
        <v>104</v>
      </c>
      <c r="L4615" s="570">
        <v>0.33333333333333331</v>
      </c>
      <c r="M4615" s="571">
        <v>0.17954485849395274</v>
      </c>
      <c r="N4615" s="572">
        <v>10.009963720930239</v>
      </c>
      <c r="O4615" s="573"/>
      <c r="P4615" s="573"/>
      <c r="Q4615" s="574" t="s">
        <v>12305</v>
      </c>
      <c r="R4615" s="574" t="s">
        <v>12500</v>
      </c>
      <c r="S4615" s="574" t="s">
        <v>12325</v>
      </c>
      <c r="T4615" s="574" t="s">
        <v>15067</v>
      </c>
      <c r="U4615" s="574" t="s">
        <v>13068</v>
      </c>
      <c r="V4615" s="574" t="s">
        <v>13836</v>
      </c>
      <c r="W4615" s="575" t="s">
        <v>15233</v>
      </c>
      <c r="X4615" s="575" t="s">
        <v>15234</v>
      </c>
      <c r="Y4615" s="576" t="s">
        <v>15268</v>
      </c>
      <c r="Z4615" s="577" t="s">
        <v>15275</v>
      </c>
      <c r="AA4615" s="578" t="s">
        <v>15236</v>
      </c>
      <c r="AE4615"/>
    </row>
    <row r="4616" spans="1:31" s="563" customFormat="1">
      <c r="A4616"/>
      <c r="B4616"/>
      <c r="C4616" s="568" t="s">
        <v>289</v>
      </c>
      <c r="D4616" s="569" t="s">
        <v>39</v>
      </c>
      <c r="E4616" s="569" t="s">
        <v>337</v>
      </c>
      <c r="F4616" s="573" t="s">
        <v>141</v>
      </c>
      <c r="G4616" s="569" t="s">
        <v>42</v>
      </c>
      <c r="H4616" s="569" t="s">
        <v>41</v>
      </c>
      <c r="I4616" s="569" t="s">
        <v>40</v>
      </c>
      <c r="J4616" s="569" t="s">
        <v>77</v>
      </c>
      <c r="K4616" s="569" t="s">
        <v>104</v>
      </c>
      <c r="L4616" s="570">
        <v>0.33333333333333331</v>
      </c>
      <c r="M4616" s="571">
        <v>0.43205065152709249</v>
      </c>
      <c r="N4616" s="572">
        <v>24.087636837209306</v>
      </c>
      <c r="O4616" s="573"/>
      <c r="P4616" s="573"/>
      <c r="Q4616" s="574" t="s">
        <v>12305</v>
      </c>
      <c r="R4616" s="574" t="s">
        <v>12500</v>
      </c>
      <c r="S4616" s="574" t="s">
        <v>12325</v>
      </c>
      <c r="T4616" s="574" t="s">
        <v>13785</v>
      </c>
      <c r="U4616" s="574" t="s">
        <v>13068</v>
      </c>
      <c r="V4616" s="574" t="s">
        <v>13836</v>
      </c>
      <c r="W4616" s="575" t="s">
        <v>13823</v>
      </c>
      <c r="X4616" s="575" t="s">
        <v>13824</v>
      </c>
      <c r="Y4616" s="576" t="s">
        <v>13834</v>
      </c>
      <c r="Z4616" s="577" t="s">
        <v>13837</v>
      </c>
      <c r="AA4616" s="578" t="s">
        <v>15237</v>
      </c>
      <c r="AE4616"/>
    </row>
    <row r="4617" spans="1:31" s="563" customFormat="1">
      <c r="A4617"/>
      <c r="B4617"/>
      <c r="C4617" s="568" t="s">
        <v>289</v>
      </c>
      <c r="D4617" s="569" t="s">
        <v>38</v>
      </c>
      <c r="E4617" s="569" t="s">
        <v>337</v>
      </c>
      <c r="F4617" s="573" t="s">
        <v>141</v>
      </c>
      <c r="G4617" s="569" t="s">
        <v>42</v>
      </c>
      <c r="H4617" s="569" t="s">
        <v>41</v>
      </c>
      <c r="I4617" s="569" t="s">
        <v>40</v>
      </c>
      <c r="J4617" s="569" t="s">
        <v>77</v>
      </c>
      <c r="K4617" s="569" t="s">
        <v>104</v>
      </c>
      <c r="L4617" s="570">
        <v>0.1</v>
      </c>
      <c r="M4617" s="571">
        <v>1.2275785331224363</v>
      </c>
      <c r="N4617" s="572">
        <v>68.439813226744207</v>
      </c>
      <c r="O4617" s="573"/>
      <c r="P4617" s="573"/>
      <c r="Q4617" s="574" t="s">
        <v>12305</v>
      </c>
      <c r="R4617" s="574" t="s">
        <v>12500</v>
      </c>
      <c r="S4617" s="574" t="s">
        <v>12325</v>
      </c>
      <c r="T4617" s="574" t="s">
        <v>13867</v>
      </c>
      <c r="U4617" s="574" t="s">
        <v>13068</v>
      </c>
      <c r="V4617" s="574" t="s">
        <v>13836</v>
      </c>
      <c r="W4617" s="575" t="s">
        <v>13929</v>
      </c>
      <c r="X4617" s="575" t="s">
        <v>14000</v>
      </c>
      <c r="Y4617" s="576" t="s">
        <v>13931</v>
      </c>
      <c r="Z4617" s="577" t="s">
        <v>14001</v>
      </c>
      <c r="AA4617" s="578" t="s">
        <v>15276</v>
      </c>
      <c r="AE4617"/>
    </row>
    <row r="4618" spans="1:31" s="563" customFormat="1">
      <c r="A4618"/>
      <c r="B4618"/>
      <c r="C4618" s="568" t="s">
        <v>289</v>
      </c>
      <c r="D4618" s="569" t="s">
        <v>112</v>
      </c>
      <c r="E4618" s="569" t="s">
        <v>337</v>
      </c>
      <c r="F4618" s="573" t="s">
        <v>141</v>
      </c>
      <c r="G4618" s="569" t="s">
        <v>42</v>
      </c>
      <c r="H4618" s="569" t="s">
        <v>41</v>
      </c>
      <c r="I4618" s="569" t="s">
        <v>40</v>
      </c>
      <c r="J4618" s="569" t="s">
        <v>77</v>
      </c>
      <c r="K4618" s="569" t="s">
        <v>93</v>
      </c>
      <c r="L4618" s="570">
        <v>0.6</v>
      </c>
      <c r="M4618" s="571">
        <v>0.13096535374414991</v>
      </c>
      <c r="N4618" s="572">
        <v>7.3015649162790712</v>
      </c>
      <c r="O4618" s="573"/>
      <c r="P4618" s="573"/>
      <c r="Q4618" s="574" t="s">
        <v>12333</v>
      </c>
      <c r="R4618" s="574" t="s">
        <v>12534</v>
      </c>
      <c r="S4618" s="574" t="s">
        <v>12325</v>
      </c>
      <c r="T4618" s="574" t="s">
        <v>15056</v>
      </c>
      <c r="U4618" s="574" t="s">
        <v>12335</v>
      </c>
      <c r="V4618" s="574" t="s">
        <v>12535</v>
      </c>
      <c r="W4618" s="575" t="s">
        <v>15277</v>
      </c>
      <c r="X4618" s="575" t="s">
        <v>15278</v>
      </c>
      <c r="Y4618" s="576" t="s">
        <v>15263</v>
      </c>
      <c r="Z4618" s="577" t="s">
        <v>15279</v>
      </c>
      <c r="AA4618" s="578" t="s">
        <v>15280</v>
      </c>
      <c r="AE4618"/>
    </row>
    <row r="4619" spans="1:31" s="563" customFormat="1">
      <c r="A4619"/>
      <c r="B4619"/>
      <c r="C4619" s="568" t="s">
        <v>289</v>
      </c>
      <c r="D4619" s="569" t="s">
        <v>101</v>
      </c>
      <c r="E4619" s="569" t="s">
        <v>337</v>
      </c>
      <c r="F4619" s="573" t="s">
        <v>141</v>
      </c>
      <c r="G4619" s="569" t="s">
        <v>42</v>
      </c>
      <c r="H4619" s="569" t="s">
        <v>41</v>
      </c>
      <c r="I4619" s="569" t="s">
        <v>40</v>
      </c>
      <c r="J4619" s="569" t="s">
        <v>77</v>
      </c>
      <c r="K4619" s="569" t="s">
        <v>93</v>
      </c>
      <c r="L4619" s="570">
        <v>0.4</v>
      </c>
      <c r="M4619" s="571">
        <v>13.313147438325894</v>
      </c>
      <c r="N4619" s="572">
        <v>742.23302180232577</v>
      </c>
      <c r="O4619" s="573"/>
      <c r="P4619" s="573"/>
      <c r="Q4619" s="574" t="s">
        <v>12333</v>
      </c>
      <c r="R4619" s="574" t="s">
        <v>12534</v>
      </c>
      <c r="S4619" s="574" t="s">
        <v>12325</v>
      </c>
      <c r="T4619" s="574" t="s">
        <v>12231</v>
      </c>
      <c r="U4619" s="574" t="s">
        <v>12335</v>
      </c>
      <c r="V4619" s="574" t="s">
        <v>12535</v>
      </c>
      <c r="W4619" s="575" t="s">
        <v>12337</v>
      </c>
      <c r="X4619" s="575" t="s">
        <v>12536</v>
      </c>
      <c r="Y4619" s="576" t="s">
        <v>12330</v>
      </c>
      <c r="Z4619" s="577" t="s">
        <v>12537</v>
      </c>
      <c r="AA4619" s="578" t="s">
        <v>15281</v>
      </c>
      <c r="AE4619"/>
    </row>
    <row r="4620" spans="1:31" s="563" customFormat="1">
      <c r="A4620"/>
      <c r="B4620"/>
      <c r="C4620" s="568" t="s">
        <v>289</v>
      </c>
      <c r="D4620" s="569" t="s">
        <v>98</v>
      </c>
      <c r="E4620" s="569" t="s">
        <v>337</v>
      </c>
      <c r="F4620" s="573" t="s">
        <v>141</v>
      </c>
      <c r="G4620" s="569" t="s">
        <v>42</v>
      </c>
      <c r="H4620" s="569" t="s">
        <v>41</v>
      </c>
      <c r="I4620" s="569" t="s">
        <v>40</v>
      </c>
      <c r="J4620" s="569" t="s">
        <v>77</v>
      </c>
      <c r="K4620" s="569" t="s">
        <v>93</v>
      </c>
      <c r="L4620" s="570">
        <v>0.6</v>
      </c>
      <c r="M4620" s="571">
        <v>6.53710085117494</v>
      </c>
      <c r="N4620" s="572">
        <v>364.45567369186062</v>
      </c>
      <c r="O4620" s="573"/>
      <c r="P4620" s="573"/>
      <c r="Q4620" s="574" t="s">
        <v>12333</v>
      </c>
      <c r="R4620" s="574" t="s">
        <v>12534</v>
      </c>
      <c r="S4620" s="574" t="s">
        <v>12325</v>
      </c>
      <c r="T4620" s="574" t="s">
        <v>12679</v>
      </c>
      <c r="U4620" s="574" t="s">
        <v>12335</v>
      </c>
      <c r="V4620" s="574" t="s">
        <v>12535</v>
      </c>
      <c r="W4620" s="575" t="s">
        <v>12747</v>
      </c>
      <c r="X4620" s="575" t="s">
        <v>12748</v>
      </c>
      <c r="Y4620" s="576" t="s">
        <v>12745</v>
      </c>
      <c r="Z4620" s="577" t="s">
        <v>12749</v>
      </c>
      <c r="AA4620" s="578" t="s">
        <v>15282</v>
      </c>
      <c r="AE4620"/>
    </row>
    <row r="4621" spans="1:31" s="563" customFormat="1">
      <c r="A4621"/>
      <c r="B4621"/>
      <c r="C4621" s="568" t="s">
        <v>289</v>
      </c>
      <c r="D4621" s="569" t="s">
        <v>102</v>
      </c>
      <c r="E4621" s="569" t="s">
        <v>337</v>
      </c>
      <c r="F4621" s="573" t="s">
        <v>141</v>
      </c>
      <c r="G4621" s="569" t="s">
        <v>42</v>
      </c>
      <c r="H4621" s="569" t="s">
        <v>41</v>
      </c>
      <c r="I4621" s="569" t="s">
        <v>40</v>
      </c>
      <c r="J4621" s="569" t="s">
        <v>77</v>
      </c>
      <c r="K4621" s="569" t="s">
        <v>93</v>
      </c>
      <c r="L4621" s="570">
        <v>0.45</v>
      </c>
      <c r="M4621" s="571">
        <v>4.3685640345815715</v>
      </c>
      <c r="N4621" s="572">
        <v>243.55566550626125</v>
      </c>
      <c r="O4621" s="573"/>
      <c r="P4621" s="573"/>
      <c r="Q4621" s="574" t="s">
        <v>12333</v>
      </c>
      <c r="R4621" s="574" t="s">
        <v>12534</v>
      </c>
      <c r="S4621" s="574" t="s">
        <v>12325</v>
      </c>
      <c r="T4621" s="574" t="s">
        <v>12848</v>
      </c>
      <c r="U4621" s="574" t="s">
        <v>12335</v>
      </c>
      <c r="V4621" s="574" t="s">
        <v>12535</v>
      </c>
      <c r="W4621" s="575" t="s">
        <v>15283</v>
      </c>
      <c r="X4621" s="575" t="s">
        <v>15284</v>
      </c>
      <c r="Y4621" s="576" t="s">
        <v>12907</v>
      </c>
      <c r="Z4621" s="577" t="s">
        <v>15285</v>
      </c>
      <c r="AA4621" s="578" t="s">
        <v>15286</v>
      </c>
      <c r="AE4621"/>
    </row>
    <row r="4622" spans="1:31" s="563" customFormat="1">
      <c r="A4622"/>
      <c r="B4622"/>
      <c r="C4622" s="568" t="s">
        <v>289</v>
      </c>
      <c r="D4622" s="569" t="s">
        <v>105</v>
      </c>
      <c r="E4622" s="569" t="s">
        <v>337</v>
      </c>
      <c r="F4622" s="573" t="s">
        <v>141</v>
      </c>
      <c r="G4622" s="569" t="s">
        <v>42</v>
      </c>
      <c r="H4622" s="569" t="s">
        <v>41</v>
      </c>
      <c r="I4622" s="569" t="s">
        <v>40</v>
      </c>
      <c r="J4622" s="569" t="s">
        <v>77</v>
      </c>
      <c r="K4622" s="569" t="s">
        <v>93</v>
      </c>
      <c r="L4622" s="570">
        <v>0.33333333333333331</v>
      </c>
      <c r="M4622" s="571">
        <v>0.16635592096059143</v>
      </c>
      <c r="N4622" s="572">
        <v>9.274655635062615</v>
      </c>
      <c r="O4622" s="573"/>
      <c r="P4622" s="573"/>
      <c r="Q4622" s="574" t="s">
        <v>12333</v>
      </c>
      <c r="R4622" s="574" t="s">
        <v>12534</v>
      </c>
      <c r="S4622" s="574" t="s">
        <v>12325</v>
      </c>
      <c r="T4622" s="574" t="s">
        <v>13013</v>
      </c>
      <c r="U4622" s="574" t="s">
        <v>12335</v>
      </c>
      <c r="V4622" s="574" t="s">
        <v>12535</v>
      </c>
      <c r="W4622" s="575" t="s">
        <v>13071</v>
      </c>
      <c r="X4622" s="575" t="s">
        <v>15287</v>
      </c>
      <c r="Y4622" s="576" t="s">
        <v>13066</v>
      </c>
      <c r="Z4622" s="577" t="s">
        <v>15288</v>
      </c>
      <c r="AA4622" s="578" t="s">
        <v>15289</v>
      </c>
      <c r="AE4622"/>
    </row>
    <row r="4623" spans="1:31" s="563" customFormat="1">
      <c r="A4623"/>
      <c r="B4623"/>
      <c r="C4623" s="568" t="s">
        <v>289</v>
      </c>
      <c r="D4623" s="569" t="s">
        <v>78</v>
      </c>
      <c r="E4623" s="569" t="s">
        <v>337</v>
      </c>
      <c r="F4623" s="573" t="s">
        <v>141</v>
      </c>
      <c r="G4623" s="569" t="s">
        <v>42</v>
      </c>
      <c r="H4623" s="569" t="s">
        <v>41</v>
      </c>
      <c r="I4623" s="569" t="s">
        <v>40</v>
      </c>
      <c r="J4623" s="569" t="s">
        <v>77</v>
      </c>
      <c r="K4623" s="569" t="s">
        <v>93</v>
      </c>
      <c r="L4623" s="570">
        <v>0.33333333333333331</v>
      </c>
      <c r="M4623" s="571">
        <v>0.17954485849395274</v>
      </c>
      <c r="N4623" s="572">
        <v>10.009963720930239</v>
      </c>
      <c r="O4623" s="573"/>
      <c r="P4623" s="573"/>
      <c r="Q4623" s="574" t="s">
        <v>12333</v>
      </c>
      <c r="R4623" s="574" t="s">
        <v>12534</v>
      </c>
      <c r="S4623" s="574" t="s">
        <v>12325</v>
      </c>
      <c r="T4623" s="574" t="s">
        <v>15067</v>
      </c>
      <c r="U4623" s="574" t="s">
        <v>12335</v>
      </c>
      <c r="V4623" s="574" t="s">
        <v>12535</v>
      </c>
      <c r="W4623" s="575" t="s">
        <v>15290</v>
      </c>
      <c r="X4623" s="575" t="s">
        <v>15291</v>
      </c>
      <c r="Y4623" s="576" t="s">
        <v>15268</v>
      </c>
      <c r="Z4623" s="577" t="s">
        <v>15292</v>
      </c>
      <c r="AA4623" s="578" t="s">
        <v>15293</v>
      </c>
      <c r="AE4623"/>
    </row>
    <row r="4624" spans="1:31" s="563" customFormat="1">
      <c r="A4624"/>
      <c r="B4624"/>
      <c r="C4624" s="568" t="s">
        <v>289</v>
      </c>
      <c r="D4624" s="569" t="s">
        <v>75</v>
      </c>
      <c r="E4624" s="569" t="s">
        <v>337</v>
      </c>
      <c r="F4624" s="573" t="s">
        <v>141</v>
      </c>
      <c r="G4624" s="569" t="s">
        <v>42</v>
      </c>
      <c r="H4624" s="569" t="s">
        <v>41</v>
      </c>
      <c r="I4624" s="569" t="s">
        <v>40</v>
      </c>
      <c r="J4624" s="569" t="s">
        <v>77</v>
      </c>
      <c r="K4624" s="569" t="s">
        <v>93</v>
      </c>
      <c r="L4624" s="570">
        <v>0.7</v>
      </c>
      <c r="M4624" s="571">
        <v>12.585859066840401</v>
      </c>
      <c r="N4624" s="572">
        <v>701.6853265116282</v>
      </c>
      <c r="O4624" s="573"/>
      <c r="P4624" s="573"/>
      <c r="Q4624" s="574" t="s">
        <v>12333</v>
      </c>
      <c r="R4624" s="574" t="s">
        <v>12534</v>
      </c>
      <c r="S4624" s="574" t="s">
        <v>12325</v>
      </c>
      <c r="T4624" s="574" t="s">
        <v>13677</v>
      </c>
      <c r="U4624" s="574" t="s">
        <v>12335</v>
      </c>
      <c r="V4624" s="574" t="s">
        <v>12535</v>
      </c>
      <c r="W4624" s="575" t="s">
        <v>13742</v>
      </c>
      <c r="X4624" s="575" t="s">
        <v>13743</v>
      </c>
      <c r="Y4624" s="576" t="s">
        <v>13739</v>
      </c>
      <c r="Z4624" s="577" t="s">
        <v>13744</v>
      </c>
      <c r="AA4624" s="578" t="s">
        <v>15294</v>
      </c>
      <c r="AE4624"/>
    </row>
    <row r="4625" spans="1:31" s="563" customFormat="1">
      <c r="A4625"/>
      <c r="B4625"/>
      <c r="C4625" s="568" t="s">
        <v>289</v>
      </c>
      <c r="D4625" s="569" t="s">
        <v>39</v>
      </c>
      <c r="E4625" s="569" t="s">
        <v>337</v>
      </c>
      <c r="F4625" s="573" t="s">
        <v>141</v>
      </c>
      <c r="G4625" s="569" t="s">
        <v>42</v>
      </c>
      <c r="H4625" s="569" t="s">
        <v>41</v>
      </c>
      <c r="I4625" s="569" t="s">
        <v>40</v>
      </c>
      <c r="J4625" s="569" t="s">
        <v>77</v>
      </c>
      <c r="K4625" s="569" t="s">
        <v>93</v>
      </c>
      <c r="L4625" s="570">
        <v>0.33333333333333331</v>
      </c>
      <c r="M4625" s="571">
        <v>0.43205065152709249</v>
      </c>
      <c r="N4625" s="572">
        <v>24.087636837209306</v>
      </c>
      <c r="O4625" s="573"/>
      <c r="P4625" s="573"/>
      <c r="Q4625" s="574" t="s">
        <v>12333</v>
      </c>
      <c r="R4625" s="574" t="s">
        <v>12534</v>
      </c>
      <c r="S4625" s="574" t="s">
        <v>12325</v>
      </c>
      <c r="T4625" s="574" t="s">
        <v>13785</v>
      </c>
      <c r="U4625" s="574" t="s">
        <v>12335</v>
      </c>
      <c r="V4625" s="574" t="s">
        <v>12535</v>
      </c>
      <c r="W4625" s="575" t="s">
        <v>13838</v>
      </c>
      <c r="X4625" s="575" t="s">
        <v>13839</v>
      </c>
      <c r="Y4625" s="576" t="s">
        <v>13834</v>
      </c>
      <c r="Z4625" s="577" t="s">
        <v>13840</v>
      </c>
      <c r="AA4625" s="578" t="s">
        <v>15295</v>
      </c>
      <c r="AE4625"/>
    </row>
    <row r="4626" spans="1:31" s="563" customFormat="1">
      <c r="A4626"/>
      <c r="B4626"/>
      <c r="C4626" s="568" t="s">
        <v>289</v>
      </c>
      <c r="D4626" s="569" t="s">
        <v>38</v>
      </c>
      <c r="E4626" s="569" t="s">
        <v>337</v>
      </c>
      <c r="F4626" s="573" t="s">
        <v>141</v>
      </c>
      <c r="G4626" s="569" t="s">
        <v>42</v>
      </c>
      <c r="H4626" s="569" t="s">
        <v>41</v>
      </c>
      <c r="I4626" s="569" t="s">
        <v>40</v>
      </c>
      <c r="J4626" s="569" t="s">
        <v>77</v>
      </c>
      <c r="K4626" s="569" t="s">
        <v>93</v>
      </c>
      <c r="L4626" s="570">
        <v>0.9</v>
      </c>
      <c r="M4626" s="571">
        <v>11.048206798101926</v>
      </c>
      <c r="N4626" s="572">
        <v>615.95831904069792</v>
      </c>
      <c r="O4626" s="573"/>
      <c r="P4626" s="573"/>
      <c r="Q4626" s="574" t="s">
        <v>12333</v>
      </c>
      <c r="R4626" s="574" t="s">
        <v>12534</v>
      </c>
      <c r="S4626" s="574" t="s">
        <v>12325</v>
      </c>
      <c r="T4626" s="574" t="s">
        <v>13867</v>
      </c>
      <c r="U4626" s="574" t="s">
        <v>12335</v>
      </c>
      <c r="V4626" s="574" t="s">
        <v>12535</v>
      </c>
      <c r="W4626" s="575" t="s">
        <v>13934</v>
      </c>
      <c r="X4626" s="575" t="s">
        <v>14003</v>
      </c>
      <c r="Y4626" s="576" t="s">
        <v>13931</v>
      </c>
      <c r="Z4626" s="577" t="s">
        <v>14004</v>
      </c>
      <c r="AA4626" s="578" t="s">
        <v>15296</v>
      </c>
      <c r="AE4626"/>
    </row>
    <row r="4627" spans="1:31" s="563" customFormat="1">
      <c r="A4627"/>
      <c r="B4627"/>
      <c r="C4627" s="568" t="s">
        <v>289</v>
      </c>
      <c r="D4627" s="569" t="s">
        <v>102</v>
      </c>
      <c r="E4627" s="569" t="s">
        <v>337</v>
      </c>
      <c r="F4627" s="573" t="s">
        <v>141</v>
      </c>
      <c r="G4627" s="569" t="s">
        <v>42</v>
      </c>
      <c r="H4627" s="569" t="s">
        <v>41</v>
      </c>
      <c r="I4627" s="569" t="s">
        <v>40</v>
      </c>
      <c r="J4627" s="569" t="s">
        <v>77</v>
      </c>
      <c r="K4627" s="569" t="s">
        <v>79</v>
      </c>
      <c r="L4627" s="570">
        <v>0.3</v>
      </c>
      <c r="M4627" s="571">
        <v>2.9123760230543807</v>
      </c>
      <c r="N4627" s="572">
        <v>162.37044367084081</v>
      </c>
      <c r="O4627" s="573"/>
      <c r="P4627" s="573"/>
      <c r="Q4627" s="574" t="s">
        <v>12403</v>
      </c>
      <c r="R4627" s="574" t="s">
        <v>12560</v>
      </c>
      <c r="S4627" s="574" t="s">
        <v>12325</v>
      </c>
      <c r="T4627" s="574" t="s">
        <v>12848</v>
      </c>
      <c r="U4627" s="574" t="s">
        <v>12905</v>
      </c>
      <c r="V4627" s="574" t="s">
        <v>12984</v>
      </c>
      <c r="W4627" s="575" t="s">
        <v>12879</v>
      </c>
      <c r="X4627" s="575" t="s">
        <v>12971</v>
      </c>
      <c r="Y4627" s="576" t="s">
        <v>12907</v>
      </c>
      <c r="Z4627" s="577" t="s">
        <v>12985</v>
      </c>
      <c r="AA4627" s="578" t="s">
        <v>15162</v>
      </c>
      <c r="AE4627"/>
    </row>
    <row r="4628" spans="1:31" s="563" customFormat="1">
      <c r="A4628"/>
      <c r="B4628"/>
      <c r="C4628" s="568" t="s">
        <v>289</v>
      </c>
      <c r="D4628" s="569" t="s">
        <v>75</v>
      </c>
      <c r="E4628" s="569" t="s">
        <v>337</v>
      </c>
      <c r="F4628" s="573" t="s">
        <v>141</v>
      </c>
      <c r="G4628" s="569" t="s">
        <v>42</v>
      </c>
      <c r="H4628" s="569" t="s">
        <v>41</v>
      </c>
      <c r="I4628" s="569" t="s">
        <v>40</v>
      </c>
      <c r="J4628" s="569" t="s">
        <v>77</v>
      </c>
      <c r="K4628" s="569" t="s">
        <v>79</v>
      </c>
      <c r="L4628" s="570">
        <v>0.3</v>
      </c>
      <c r="M4628" s="571">
        <v>5.3939396000744582</v>
      </c>
      <c r="N4628" s="572">
        <v>300.72228279069782</v>
      </c>
      <c r="O4628" s="573"/>
      <c r="P4628" s="573"/>
      <c r="Q4628" s="574" t="s">
        <v>12403</v>
      </c>
      <c r="R4628" s="574" t="s">
        <v>12560</v>
      </c>
      <c r="S4628" s="574" t="s">
        <v>12325</v>
      </c>
      <c r="T4628" s="574" t="s">
        <v>13677</v>
      </c>
      <c r="U4628" s="574" t="s">
        <v>12905</v>
      </c>
      <c r="V4628" s="574" t="s">
        <v>12984</v>
      </c>
      <c r="W4628" s="575" t="s">
        <v>13702</v>
      </c>
      <c r="X4628" s="575" t="s">
        <v>13703</v>
      </c>
      <c r="Y4628" s="576" t="s">
        <v>13739</v>
      </c>
      <c r="Z4628" s="577" t="s">
        <v>15297</v>
      </c>
      <c r="AA4628" s="578" t="s">
        <v>15163</v>
      </c>
      <c r="AE4628"/>
    </row>
    <row r="4629" spans="1:31" s="563" customFormat="1">
      <c r="A4629"/>
      <c r="B4629"/>
      <c r="C4629" s="568" t="s">
        <v>289</v>
      </c>
      <c r="D4629" s="569" t="s">
        <v>112</v>
      </c>
      <c r="E4629" s="569" t="s">
        <v>337</v>
      </c>
      <c r="F4629" s="573" t="s">
        <v>141</v>
      </c>
      <c r="G4629" s="569" t="s">
        <v>42</v>
      </c>
      <c r="H4629" s="569" t="s">
        <v>41</v>
      </c>
      <c r="I4629" s="569" t="s">
        <v>40</v>
      </c>
      <c r="J4629" s="569" t="s">
        <v>349</v>
      </c>
      <c r="K4629" s="569" t="s">
        <v>310</v>
      </c>
      <c r="L4629" s="570">
        <v>0.5</v>
      </c>
      <c r="M4629" s="571">
        <v>4.5389717481180904E-2</v>
      </c>
      <c r="N4629" s="572">
        <v>5.7714575624999984</v>
      </c>
      <c r="O4629" s="573"/>
      <c r="P4629" s="573"/>
      <c r="Q4629" s="574" t="s">
        <v>12395</v>
      </c>
      <c r="R4629" s="574" t="s">
        <v>12580</v>
      </c>
      <c r="S4629" s="574" t="s">
        <v>12341</v>
      </c>
      <c r="T4629" s="574" t="s">
        <v>15056</v>
      </c>
      <c r="U4629" s="574" t="s">
        <v>12657</v>
      </c>
      <c r="V4629" s="574" t="s">
        <v>12658</v>
      </c>
      <c r="W4629" s="575" t="s">
        <v>15143</v>
      </c>
      <c r="X4629" s="575" t="s">
        <v>15144</v>
      </c>
      <c r="Y4629" s="576" t="s">
        <v>15298</v>
      </c>
      <c r="Z4629" s="577" t="s">
        <v>15299</v>
      </c>
      <c r="AA4629" s="578" t="s">
        <v>15147</v>
      </c>
      <c r="AE4629"/>
    </row>
    <row r="4630" spans="1:31" s="563" customFormat="1">
      <c r="A4630"/>
      <c r="B4630"/>
      <c r="C4630" s="568" t="s">
        <v>289</v>
      </c>
      <c r="D4630" s="569" t="s">
        <v>102</v>
      </c>
      <c r="E4630" s="569" t="s">
        <v>337</v>
      </c>
      <c r="F4630" s="573" t="s">
        <v>141</v>
      </c>
      <c r="G4630" s="569" t="s">
        <v>42</v>
      </c>
      <c r="H4630" s="569" t="s">
        <v>41</v>
      </c>
      <c r="I4630" s="569" t="s">
        <v>40</v>
      </c>
      <c r="J4630" s="569" t="s">
        <v>349</v>
      </c>
      <c r="K4630" s="569" t="s">
        <v>310</v>
      </c>
      <c r="L4630" s="570">
        <v>0.3</v>
      </c>
      <c r="M4630" s="571">
        <v>1.2112387385474468</v>
      </c>
      <c r="N4630" s="572">
        <v>154.01314142307695</v>
      </c>
      <c r="O4630" s="573"/>
      <c r="P4630" s="573"/>
      <c r="Q4630" s="574" t="s">
        <v>12395</v>
      </c>
      <c r="R4630" s="574" t="s">
        <v>12580</v>
      </c>
      <c r="S4630" s="574" t="s">
        <v>12341</v>
      </c>
      <c r="T4630" s="574" t="s">
        <v>12848</v>
      </c>
      <c r="U4630" s="574" t="s">
        <v>12657</v>
      </c>
      <c r="V4630" s="574" t="s">
        <v>12658</v>
      </c>
      <c r="W4630" s="575" t="s">
        <v>12935</v>
      </c>
      <c r="X4630" s="575" t="s">
        <v>13002</v>
      </c>
      <c r="Y4630" s="576" t="s">
        <v>12911</v>
      </c>
      <c r="Z4630" s="577" t="s">
        <v>15300</v>
      </c>
      <c r="AA4630" s="578" t="s">
        <v>15301</v>
      </c>
      <c r="AE4630"/>
    </row>
    <row r="4631" spans="1:31" s="563" customFormat="1">
      <c r="A4631"/>
      <c r="B4631"/>
      <c r="C4631" s="568" t="s">
        <v>289</v>
      </c>
      <c r="D4631" s="569" t="s">
        <v>105</v>
      </c>
      <c r="E4631" s="569" t="s">
        <v>337</v>
      </c>
      <c r="F4631" s="573" t="s">
        <v>141</v>
      </c>
      <c r="G4631" s="569" t="s">
        <v>42</v>
      </c>
      <c r="H4631" s="569" t="s">
        <v>41</v>
      </c>
      <c r="I4631" s="569" t="s">
        <v>40</v>
      </c>
      <c r="J4631" s="569" t="s">
        <v>349</v>
      </c>
      <c r="K4631" s="569" t="s">
        <v>310</v>
      </c>
      <c r="L4631" s="570">
        <v>1</v>
      </c>
      <c r="M4631" s="571">
        <v>0.20755912106728991</v>
      </c>
      <c r="N4631" s="572">
        <v>26.391850961538456</v>
      </c>
      <c r="O4631" s="573"/>
      <c r="P4631" s="573"/>
      <c r="Q4631" s="574" t="s">
        <v>12395</v>
      </c>
      <c r="R4631" s="574" t="s">
        <v>12580</v>
      </c>
      <c r="S4631" s="574" t="s">
        <v>12341</v>
      </c>
      <c r="T4631" s="574" t="s">
        <v>13013</v>
      </c>
      <c r="U4631" s="574" t="s">
        <v>12657</v>
      </c>
      <c r="V4631" s="574" t="s">
        <v>12658</v>
      </c>
      <c r="W4631" s="575" t="s">
        <v>13035</v>
      </c>
      <c r="X4631" s="575" t="s">
        <v>15148</v>
      </c>
      <c r="Y4631" s="576" t="s">
        <v>13076</v>
      </c>
      <c r="Z4631" s="577" t="s">
        <v>15302</v>
      </c>
      <c r="AA4631" s="578" t="s">
        <v>15150</v>
      </c>
      <c r="AE4631"/>
    </row>
    <row r="4632" spans="1:31" s="563" customFormat="1">
      <c r="A4632"/>
      <c r="B4632"/>
      <c r="C4632" s="568" t="s">
        <v>289</v>
      </c>
      <c r="D4632" s="569" t="s">
        <v>78</v>
      </c>
      <c r="E4632" s="569" t="s">
        <v>337</v>
      </c>
      <c r="F4632" s="573" t="s">
        <v>141</v>
      </c>
      <c r="G4632" s="569" t="s">
        <v>42</v>
      </c>
      <c r="H4632" s="569" t="s">
        <v>41</v>
      </c>
      <c r="I4632" s="569" t="s">
        <v>40</v>
      </c>
      <c r="J4632" s="569" t="s">
        <v>349</v>
      </c>
      <c r="K4632" s="569" t="s">
        <v>310</v>
      </c>
      <c r="L4632" s="570">
        <v>1</v>
      </c>
      <c r="M4632" s="571">
        <v>0.2240147077781732</v>
      </c>
      <c r="N4632" s="572">
        <v>28.484235000000005</v>
      </c>
      <c r="O4632" s="573"/>
      <c r="P4632" s="573"/>
      <c r="Q4632" s="574" t="s">
        <v>12395</v>
      </c>
      <c r="R4632" s="574" t="s">
        <v>12580</v>
      </c>
      <c r="S4632" s="574" t="s">
        <v>12341</v>
      </c>
      <c r="T4632" s="574" t="s">
        <v>15067</v>
      </c>
      <c r="U4632" s="574" t="s">
        <v>12657</v>
      </c>
      <c r="V4632" s="574" t="s">
        <v>12658</v>
      </c>
      <c r="W4632" s="575" t="s">
        <v>15151</v>
      </c>
      <c r="X4632" s="575" t="s">
        <v>15152</v>
      </c>
      <c r="Y4632" s="576" t="s">
        <v>15303</v>
      </c>
      <c r="Z4632" s="577" t="s">
        <v>15304</v>
      </c>
      <c r="AA4632" s="578" t="s">
        <v>15155</v>
      </c>
      <c r="AE4632"/>
    </row>
    <row r="4633" spans="1:31" s="563" customFormat="1">
      <c r="A4633"/>
      <c r="B4633"/>
      <c r="C4633" s="568" t="s">
        <v>289</v>
      </c>
      <c r="D4633" s="569" t="s">
        <v>39</v>
      </c>
      <c r="E4633" s="569" t="s">
        <v>337</v>
      </c>
      <c r="F4633" s="573" t="s">
        <v>141</v>
      </c>
      <c r="G4633" s="569" t="s">
        <v>42</v>
      </c>
      <c r="H4633" s="569" t="s">
        <v>41</v>
      </c>
      <c r="I4633" s="569" t="s">
        <v>40</v>
      </c>
      <c r="J4633" s="569" t="s">
        <v>349</v>
      </c>
      <c r="K4633" s="569" t="s">
        <v>310</v>
      </c>
      <c r="L4633" s="570">
        <v>1</v>
      </c>
      <c r="M4633" s="571">
        <v>0.53906138699299389</v>
      </c>
      <c r="N4633" s="572">
        <v>68.543496000000005</v>
      </c>
      <c r="O4633" s="573"/>
      <c r="P4633" s="573"/>
      <c r="Q4633" s="574" t="s">
        <v>12395</v>
      </c>
      <c r="R4633" s="574" t="s">
        <v>12580</v>
      </c>
      <c r="S4633" s="574" t="s">
        <v>12341</v>
      </c>
      <c r="T4633" s="574" t="s">
        <v>13785</v>
      </c>
      <c r="U4633" s="574" t="s">
        <v>12657</v>
      </c>
      <c r="V4633" s="574" t="s">
        <v>12658</v>
      </c>
      <c r="W4633" s="575" t="s">
        <v>13804</v>
      </c>
      <c r="X4633" s="575" t="s">
        <v>13805</v>
      </c>
      <c r="Y4633" s="576" t="s">
        <v>13842</v>
      </c>
      <c r="Z4633" s="577" t="s">
        <v>13843</v>
      </c>
      <c r="AA4633" s="578" t="s">
        <v>15156</v>
      </c>
      <c r="AE4633"/>
    </row>
    <row r="4634" spans="1:31" s="563" customFormat="1">
      <c r="A4634"/>
      <c r="B4634"/>
      <c r="C4634" s="568" t="s">
        <v>289</v>
      </c>
      <c r="D4634" s="569" t="s">
        <v>16</v>
      </c>
      <c r="E4634" s="569" t="s">
        <v>337</v>
      </c>
      <c r="F4634" s="573" t="s">
        <v>141</v>
      </c>
      <c r="G4634" s="569" t="s">
        <v>42</v>
      </c>
      <c r="H4634" s="569" t="s">
        <v>41</v>
      </c>
      <c r="I4634" s="569" t="s">
        <v>40</v>
      </c>
      <c r="J4634" s="569" t="s">
        <v>349</v>
      </c>
      <c r="K4634" s="569" t="s">
        <v>106</v>
      </c>
      <c r="L4634" s="570">
        <v>0.2</v>
      </c>
      <c r="M4634" s="571">
        <v>1.1313577423489478</v>
      </c>
      <c r="N4634" s="572">
        <v>143.85599999999999</v>
      </c>
      <c r="O4634" s="573"/>
      <c r="P4634" s="573"/>
      <c r="Q4634" s="574" t="s">
        <v>12257</v>
      </c>
      <c r="R4634" s="574" t="s">
        <v>12493</v>
      </c>
      <c r="S4634" s="574" t="s">
        <v>12341</v>
      </c>
      <c r="T4634" s="574" t="s">
        <v>13101</v>
      </c>
      <c r="U4634" s="574" t="s">
        <v>13244</v>
      </c>
      <c r="V4634" s="574" t="s">
        <v>13245</v>
      </c>
      <c r="W4634" s="575" t="s">
        <v>13103</v>
      </c>
      <c r="X4634" s="575" t="s">
        <v>13208</v>
      </c>
      <c r="Y4634" s="576" t="s">
        <v>13164</v>
      </c>
      <c r="Z4634" s="577" t="s">
        <v>15305</v>
      </c>
      <c r="AA4634" s="578" t="s">
        <v>15055</v>
      </c>
      <c r="AE4634"/>
    </row>
    <row r="4635" spans="1:31" s="563" customFormat="1">
      <c r="A4635"/>
      <c r="B4635"/>
      <c r="C4635" s="568" t="s">
        <v>289</v>
      </c>
      <c r="D4635" s="569" t="s">
        <v>16</v>
      </c>
      <c r="E4635" s="569" t="s">
        <v>337</v>
      </c>
      <c r="F4635" s="573" t="s">
        <v>141</v>
      </c>
      <c r="G4635" s="569" t="s">
        <v>42</v>
      </c>
      <c r="H4635" s="569" t="s">
        <v>41</v>
      </c>
      <c r="I4635" s="569" t="s">
        <v>40</v>
      </c>
      <c r="J4635" s="569" t="s">
        <v>349</v>
      </c>
      <c r="K4635" s="569" t="s">
        <v>311</v>
      </c>
      <c r="L4635" s="570">
        <v>0.8</v>
      </c>
      <c r="M4635" s="571">
        <v>4.5254309693957913</v>
      </c>
      <c r="N4635" s="572">
        <v>575.42399999999998</v>
      </c>
      <c r="O4635" s="573"/>
      <c r="P4635" s="573"/>
      <c r="Q4635" s="574" t="s">
        <v>13139</v>
      </c>
      <c r="R4635" s="574" t="s">
        <v>13182</v>
      </c>
      <c r="S4635" s="574" t="s">
        <v>12341</v>
      </c>
      <c r="T4635" s="574" t="s">
        <v>13101</v>
      </c>
      <c r="U4635" s="574" t="s">
        <v>13162</v>
      </c>
      <c r="V4635" s="574" t="s">
        <v>13247</v>
      </c>
      <c r="W4635" s="575" t="s">
        <v>13143</v>
      </c>
      <c r="X4635" s="575" t="s">
        <v>13185</v>
      </c>
      <c r="Y4635" s="576" t="s">
        <v>13164</v>
      </c>
      <c r="Z4635" s="577" t="s">
        <v>15306</v>
      </c>
      <c r="AA4635" s="578" t="s">
        <v>15189</v>
      </c>
      <c r="AE4635"/>
    </row>
    <row r="4636" spans="1:31" s="563" customFormat="1">
      <c r="A4636"/>
      <c r="B4636"/>
      <c r="C4636" s="568" t="s">
        <v>289</v>
      </c>
      <c r="D4636" s="569" t="s">
        <v>101</v>
      </c>
      <c r="E4636" s="569" t="s">
        <v>337</v>
      </c>
      <c r="F4636" s="573" t="s">
        <v>141</v>
      </c>
      <c r="G4636" s="569" t="s">
        <v>42</v>
      </c>
      <c r="H4636" s="569" t="s">
        <v>41</v>
      </c>
      <c r="I4636" s="569" t="s">
        <v>40</v>
      </c>
      <c r="J4636" s="569" t="s">
        <v>349</v>
      </c>
      <c r="K4636" s="569" t="s">
        <v>104</v>
      </c>
      <c r="L4636" s="570">
        <v>0.6</v>
      </c>
      <c r="M4636" s="571">
        <v>8.3052805243786967</v>
      </c>
      <c r="N4636" s="572">
        <v>1056.0447773437495</v>
      </c>
      <c r="O4636" s="573"/>
      <c r="P4636" s="573"/>
      <c r="Q4636" s="574" t="s">
        <v>12305</v>
      </c>
      <c r="R4636" s="574" t="s">
        <v>12500</v>
      </c>
      <c r="S4636" s="574" t="s">
        <v>12341</v>
      </c>
      <c r="T4636" s="574" t="s">
        <v>12231</v>
      </c>
      <c r="U4636" s="574" t="s">
        <v>12346</v>
      </c>
      <c r="V4636" s="574" t="s">
        <v>12547</v>
      </c>
      <c r="W4636" s="575" t="s">
        <v>12309</v>
      </c>
      <c r="X4636" s="575" t="s">
        <v>12502</v>
      </c>
      <c r="Y4636" s="576" t="s">
        <v>12344</v>
      </c>
      <c r="Z4636" s="577" t="s">
        <v>12548</v>
      </c>
      <c r="AA4636" s="578" t="s">
        <v>15158</v>
      </c>
      <c r="AE4636"/>
    </row>
    <row r="4637" spans="1:31" s="563" customFormat="1">
      <c r="A4637"/>
      <c r="B4637"/>
      <c r="C4637" s="568" t="s">
        <v>289</v>
      </c>
      <c r="D4637" s="569" t="s">
        <v>98</v>
      </c>
      <c r="E4637" s="569" t="s">
        <v>337</v>
      </c>
      <c r="F4637" s="573" t="s">
        <v>141</v>
      </c>
      <c r="G4637" s="569" t="s">
        <v>42</v>
      </c>
      <c r="H4637" s="569" t="s">
        <v>41</v>
      </c>
      <c r="I4637" s="569" t="s">
        <v>40</v>
      </c>
      <c r="J4637" s="569" t="s">
        <v>349</v>
      </c>
      <c r="K4637" s="569" t="s">
        <v>104</v>
      </c>
      <c r="L4637" s="570">
        <v>0.6</v>
      </c>
      <c r="M4637" s="571">
        <v>2.7187388325050521</v>
      </c>
      <c r="N4637" s="572">
        <v>345.69692578125</v>
      </c>
      <c r="O4637" s="573"/>
      <c r="P4637" s="573"/>
      <c r="Q4637" s="574" t="s">
        <v>12305</v>
      </c>
      <c r="R4637" s="574" t="s">
        <v>12500</v>
      </c>
      <c r="S4637" s="574" t="s">
        <v>12341</v>
      </c>
      <c r="T4637" s="574" t="s">
        <v>12679</v>
      </c>
      <c r="U4637" s="574" t="s">
        <v>12346</v>
      </c>
      <c r="V4637" s="574" t="s">
        <v>12547</v>
      </c>
      <c r="W4637" s="575" t="s">
        <v>12708</v>
      </c>
      <c r="X4637" s="575" t="s">
        <v>12709</v>
      </c>
      <c r="Y4637" s="576" t="s">
        <v>12753</v>
      </c>
      <c r="Z4637" s="577" t="s">
        <v>12755</v>
      </c>
      <c r="AA4637" s="578" t="s">
        <v>15307</v>
      </c>
      <c r="AE4637"/>
    </row>
    <row r="4638" spans="1:31" s="563" customFormat="1">
      <c r="A4638"/>
      <c r="B4638"/>
      <c r="C4638" s="568" t="s">
        <v>289</v>
      </c>
      <c r="D4638" s="569" t="s">
        <v>75</v>
      </c>
      <c r="E4638" s="569" t="s">
        <v>337</v>
      </c>
      <c r="F4638" s="573" t="s">
        <v>141</v>
      </c>
      <c r="G4638" s="569" t="s">
        <v>42</v>
      </c>
      <c r="H4638" s="569" t="s">
        <v>41</v>
      </c>
      <c r="I4638" s="569" t="s">
        <v>40</v>
      </c>
      <c r="J4638" s="569" t="s">
        <v>349</v>
      </c>
      <c r="K4638" s="569" t="s">
        <v>104</v>
      </c>
      <c r="L4638" s="570">
        <v>0.6</v>
      </c>
      <c r="M4638" s="571">
        <v>4.4866106198356874</v>
      </c>
      <c r="N4638" s="572">
        <v>570.48786000000007</v>
      </c>
      <c r="O4638" s="573"/>
      <c r="P4638" s="573"/>
      <c r="Q4638" s="574" t="s">
        <v>12305</v>
      </c>
      <c r="R4638" s="574" t="s">
        <v>12500</v>
      </c>
      <c r="S4638" s="574" t="s">
        <v>12341</v>
      </c>
      <c r="T4638" s="574" t="s">
        <v>13677</v>
      </c>
      <c r="U4638" s="574" t="s">
        <v>12346</v>
      </c>
      <c r="V4638" s="574" t="s">
        <v>12547</v>
      </c>
      <c r="W4638" s="575" t="s">
        <v>13751</v>
      </c>
      <c r="X4638" s="575" t="s">
        <v>13752</v>
      </c>
      <c r="Y4638" s="575" t="s">
        <v>13748</v>
      </c>
      <c r="Z4638" s="579" t="s">
        <v>13753</v>
      </c>
      <c r="AA4638" s="578" t="s">
        <v>15308</v>
      </c>
      <c r="AE4638"/>
    </row>
    <row r="4639" spans="1:31" s="563" customFormat="1">
      <c r="A4639"/>
      <c r="B4639"/>
      <c r="C4639" s="568" t="s">
        <v>289</v>
      </c>
      <c r="D4639" s="569" t="s">
        <v>112</v>
      </c>
      <c r="E4639" s="569" t="s">
        <v>337</v>
      </c>
      <c r="F4639" s="573" t="s">
        <v>141</v>
      </c>
      <c r="G4639" s="569" t="s">
        <v>42</v>
      </c>
      <c r="H4639" s="569" t="s">
        <v>41</v>
      </c>
      <c r="I4639" s="569" t="s">
        <v>40</v>
      </c>
      <c r="J4639" s="569" t="s">
        <v>349</v>
      </c>
      <c r="K4639" s="569" t="s">
        <v>79</v>
      </c>
      <c r="L4639" s="570">
        <v>0.5</v>
      </c>
      <c r="M4639" s="571">
        <v>4.5389717481180904E-2</v>
      </c>
      <c r="N4639" s="572">
        <v>5.7714575624999984</v>
      </c>
      <c r="O4639" s="573"/>
      <c r="P4639" s="573"/>
      <c r="Q4639" s="574" t="s">
        <v>12403</v>
      </c>
      <c r="R4639" s="574" t="s">
        <v>12560</v>
      </c>
      <c r="S4639" s="574" t="s">
        <v>12341</v>
      </c>
      <c r="T4639" s="574" t="s">
        <v>15056</v>
      </c>
      <c r="U4639" s="574" t="s">
        <v>12909</v>
      </c>
      <c r="V4639" s="574" t="s">
        <v>12986</v>
      </c>
      <c r="W4639" s="575" t="s">
        <v>15175</v>
      </c>
      <c r="X4639" s="575" t="s">
        <v>15176</v>
      </c>
      <c r="Y4639" s="576" t="s">
        <v>15298</v>
      </c>
      <c r="Z4639" s="577" t="s">
        <v>15309</v>
      </c>
      <c r="AA4639" s="578" t="s">
        <v>15179</v>
      </c>
      <c r="AE4639"/>
    </row>
    <row r="4640" spans="1:31" s="563" customFormat="1">
      <c r="A4640"/>
      <c r="B4640"/>
      <c r="C4640" s="568" t="s">
        <v>289</v>
      </c>
      <c r="D4640" s="569" t="s">
        <v>101</v>
      </c>
      <c r="E4640" s="569" t="s">
        <v>337</v>
      </c>
      <c r="F4640" s="573" t="s">
        <v>141</v>
      </c>
      <c r="G4640" s="569" t="s">
        <v>42</v>
      </c>
      <c r="H4640" s="569" t="s">
        <v>41</v>
      </c>
      <c r="I4640" s="569" t="s">
        <v>40</v>
      </c>
      <c r="J4640" s="569" t="s">
        <v>349</v>
      </c>
      <c r="K4640" s="569" t="s">
        <v>79</v>
      </c>
      <c r="L4640" s="570">
        <v>0.4</v>
      </c>
      <c r="M4640" s="571">
        <v>5.5368536829191326</v>
      </c>
      <c r="N4640" s="572">
        <v>704.02985156249997</v>
      </c>
      <c r="O4640" s="573"/>
      <c r="P4640" s="573"/>
      <c r="Q4640" s="574" t="s">
        <v>12403</v>
      </c>
      <c r="R4640" s="574" t="s">
        <v>12560</v>
      </c>
      <c r="S4640" s="574" t="s">
        <v>12341</v>
      </c>
      <c r="T4640" s="574" t="s">
        <v>12231</v>
      </c>
      <c r="U4640" s="574" t="s">
        <v>12909</v>
      </c>
      <c r="V4640" s="574" t="s">
        <v>12986</v>
      </c>
      <c r="W4640" s="575" t="s">
        <v>12407</v>
      </c>
      <c r="X4640" s="575" t="s">
        <v>12563</v>
      </c>
      <c r="Y4640" s="576" t="s">
        <v>12344</v>
      </c>
      <c r="Z4640" s="577" t="s">
        <v>15310</v>
      </c>
      <c r="AA4640" s="578" t="s">
        <v>15181</v>
      </c>
      <c r="AE4640"/>
    </row>
    <row r="4641" spans="1:31" s="563" customFormat="1">
      <c r="A4641"/>
      <c r="B4641"/>
      <c r="C4641" s="568" t="s">
        <v>289</v>
      </c>
      <c r="D4641" s="569" t="s">
        <v>98</v>
      </c>
      <c r="E4641" s="569" t="s">
        <v>337</v>
      </c>
      <c r="F4641" s="573" t="s">
        <v>141</v>
      </c>
      <c r="G4641" s="569" t="s">
        <v>42</v>
      </c>
      <c r="H4641" s="569" t="s">
        <v>41</v>
      </c>
      <c r="I4641" s="569" t="s">
        <v>40</v>
      </c>
      <c r="J4641" s="569" t="s">
        <v>349</v>
      </c>
      <c r="K4641" s="569" t="s">
        <v>79</v>
      </c>
      <c r="L4641" s="570">
        <v>0.4</v>
      </c>
      <c r="M4641" s="571">
        <v>1.8124925550033679</v>
      </c>
      <c r="N4641" s="572">
        <v>230.46461718750001</v>
      </c>
      <c r="O4641" s="573"/>
      <c r="P4641" s="573"/>
      <c r="Q4641" s="574" t="s">
        <v>12403</v>
      </c>
      <c r="R4641" s="574" t="s">
        <v>12560</v>
      </c>
      <c r="S4641" s="574" t="s">
        <v>12341</v>
      </c>
      <c r="T4641" s="574" t="s">
        <v>12679</v>
      </c>
      <c r="U4641" s="574" t="s">
        <v>12909</v>
      </c>
      <c r="V4641" s="574" t="s">
        <v>12986</v>
      </c>
      <c r="W4641" s="575" t="s">
        <v>12714</v>
      </c>
      <c r="X4641" s="575" t="s">
        <v>12715</v>
      </c>
      <c r="Y4641" s="576" t="s">
        <v>12753</v>
      </c>
      <c r="Z4641" s="577" t="s">
        <v>15311</v>
      </c>
      <c r="AA4641" s="578" t="s">
        <v>15161</v>
      </c>
      <c r="AE4641"/>
    </row>
    <row r="4642" spans="1:31" s="563" customFormat="1">
      <c r="A4642"/>
      <c r="B4642"/>
      <c r="C4642" s="568" t="s">
        <v>289</v>
      </c>
      <c r="D4642" s="569" t="s">
        <v>102</v>
      </c>
      <c r="E4642" s="569" t="s">
        <v>337</v>
      </c>
      <c r="F4642" s="573" t="s">
        <v>141</v>
      </c>
      <c r="G4642" s="569" t="s">
        <v>42</v>
      </c>
      <c r="H4642" s="569" t="s">
        <v>41</v>
      </c>
      <c r="I4642" s="569" t="s">
        <v>40</v>
      </c>
      <c r="J4642" s="569" t="s">
        <v>349</v>
      </c>
      <c r="K4642" s="569" t="s">
        <v>79</v>
      </c>
      <c r="L4642" s="570">
        <v>0.7</v>
      </c>
      <c r="M4642" s="571">
        <v>2.826223723277375</v>
      </c>
      <c r="N4642" s="572">
        <v>359.36399665384607</v>
      </c>
      <c r="O4642" s="573"/>
      <c r="P4642" s="573"/>
      <c r="Q4642" s="574" t="s">
        <v>12403</v>
      </c>
      <c r="R4642" s="574" t="s">
        <v>12560</v>
      </c>
      <c r="S4642" s="574" t="s">
        <v>12341</v>
      </c>
      <c r="T4642" s="574" t="s">
        <v>12848</v>
      </c>
      <c r="U4642" s="574" t="s">
        <v>12909</v>
      </c>
      <c r="V4642" s="574" t="s">
        <v>12986</v>
      </c>
      <c r="W4642" s="575" t="s">
        <v>12879</v>
      </c>
      <c r="X4642" s="575" t="s">
        <v>12971</v>
      </c>
      <c r="Y4642" s="576" t="s">
        <v>12911</v>
      </c>
      <c r="Z4642" s="577" t="s">
        <v>12987</v>
      </c>
      <c r="AA4642" s="578" t="s">
        <v>15162</v>
      </c>
      <c r="AE4642"/>
    </row>
    <row r="4643" spans="1:31" s="563" customFormat="1">
      <c r="A4643"/>
      <c r="B4643"/>
      <c r="C4643" s="568" t="s">
        <v>289</v>
      </c>
      <c r="D4643" s="569" t="s">
        <v>75</v>
      </c>
      <c r="E4643" s="569" t="s">
        <v>337</v>
      </c>
      <c r="F4643" s="573" t="s">
        <v>141</v>
      </c>
      <c r="G4643" s="569" t="s">
        <v>42</v>
      </c>
      <c r="H4643" s="569" t="s">
        <v>41</v>
      </c>
      <c r="I4643" s="569" t="s">
        <v>40</v>
      </c>
      <c r="J4643" s="569" t="s">
        <v>349</v>
      </c>
      <c r="K4643" s="569" t="s">
        <v>79</v>
      </c>
      <c r="L4643" s="570">
        <v>0.4</v>
      </c>
      <c r="M4643" s="571">
        <v>2.9910737465571255</v>
      </c>
      <c r="N4643" s="572">
        <v>380.32524000000012</v>
      </c>
      <c r="O4643" s="573"/>
      <c r="P4643" s="573"/>
      <c r="Q4643" s="574" t="s">
        <v>12403</v>
      </c>
      <c r="R4643" s="574" t="s">
        <v>12560</v>
      </c>
      <c r="S4643" s="574" t="s">
        <v>12341</v>
      </c>
      <c r="T4643" s="574" t="s">
        <v>13677</v>
      </c>
      <c r="U4643" s="574" t="s">
        <v>12909</v>
      </c>
      <c r="V4643" s="574" t="s">
        <v>12986</v>
      </c>
      <c r="W4643" s="575" t="s">
        <v>13702</v>
      </c>
      <c r="X4643" s="575" t="s">
        <v>13703</v>
      </c>
      <c r="Y4643" s="576" t="s">
        <v>13748</v>
      </c>
      <c r="Z4643" s="577" t="s">
        <v>13755</v>
      </c>
      <c r="AA4643" s="578" t="s">
        <v>15163</v>
      </c>
      <c r="AE4643"/>
    </row>
    <row r="4644" spans="1:31" s="563" customFormat="1">
      <c r="A4644"/>
      <c r="B4644"/>
      <c r="C4644" s="568" t="s">
        <v>289</v>
      </c>
      <c r="D4644" s="569" t="s">
        <v>38</v>
      </c>
      <c r="E4644" s="569" t="s">
        <v>337</v>
      </c>
      <c r="F4644" s="573" t="s">
        <v>141</v>
      </c>
      <c r="G4644" s="569" t="s">
        <v>42</v>
      </c>
      <c r="H4644" s="569" t="s">
        <v>41</v>
      </c>
      <c r="I4644" s="569" t="s">
        <v>40</v>
      </c>
      <c r="J4644" s="569" t="s">
        <v>349</v>
      </c>
      <c r="K4644" s="569" t="s">
        <v>79</v>
      </c>
      <c r="L4644" s="570">
        <v>1</v>
      </c>
      <c r="M4644" s="571">
        <v>5.1054213541002662</v>
      </c>
      <c r="N4644" s="572">
        <v>649.1717578125</v>
      </c>
      <c r="O4644" s="573"/>
      <c r="P4644" s="573"/>
      <c r="Q4644" s="574" t="s">
        <v>12403</v>
      </c>
      <c r="R4644" s="574" t="s">
        <v>12560</v>
      </c>
      <c r="S4644" s="574" t="s">
        <v>12341</v>
      </c>
      <c r="T4644" s="574" t="s">
        <v>13867</v>
      </c>
      <c r="U4644" s="574" t="s">
        <v>12909</v>
      </c>
      <c r="V4644" s="574" t="s">
        <v>12986</v>
      </c>
      <c r="W4644" s="575" t="s">
        <v>13912</v>
      </c>
      <c r="X4644" s="575" t="s">
        <v>13990</v>
      </c>
      <c r="Y4644" s="576" t="s">
        <v>13939</v>
      </c>
      <c r="Z4644" s="577" t="s">
        <v>15312</v>
      </c>
      <c r="AA4644" s="578" t="s">
        <v>15165</v>
      </c>
      <c r="AE4644"/>
    </row>
    <row r="4645" spans="1:31" s="563" customFormat="1">
      <c r="A4645"/>
      <c r="B4645"/>
      <c r="C4645" s="568" t="s">
        <v>289</v>
      </c>
      <c r="D4645" s="569" t="s">
        <v>16</v>
      </c>
      <c r="E4645" s="569" t="s">
        <v>337</v>
      </c>
      <c r="F4645" s="573" t="s">
        <v>141</v>
      </c>
      <c r="G4645" s="569" t="s">
        <v>42</v>
      </c>
      <c r="H4645" s="569" t="s">
        <v>41</v>
      </c>
      <c r="I4645" s="569" t="s">
        <v>40</v>
      </c>
      <c r="J4645" s="569" t="s">
        <v>76</v>
      </c>
      <c r="K4645" s="569" t="s">
        <v>104</v>
      </c>
      <c r="L4645" s="570">
        <v>1</v>
      </c>
      <c r="M4645" s="571">
        <v>0.29110959452253632</v>
      </c>
      <c r="N4645" s="572">
        <v>153.44640000000001</v>
      </c>
      <c r="O4645" s="573"/>
      <c r="P4645" s="573"/>
      <c r="Q4645" s="574" t="s">
        <v>12305</v>
      </c>
      <c r="R4645" s="574" t="s">
        <v>12500</v>
      </c>
      <c r="S4645" s="574" t="s">
        <v>12349</v>
      </c>
      <c r="T4645" s="574" t="s">
        <v>13101</v>
      </c>
      <c r="U4645" s="574" t="s">
        <v>13167</v>
      </c>
      <c r="V4645" s="574" t="s">
        <v>13249</v>
      </c>
      <c r="W4645" s="575" t="s">
        <v>13125</v>
      </c>
      <c r="X4645" s="575" t="s">
        <v>13225</v>
      </c>
      <c r="Y4645" s="576" t="s">
        <v>13169</v>
      </c>
      <c r="Z4645" s="577" t="s">
        <v>15313</v>
      </c>
      <c r="AA4645" s="578" t="s">
        <v>15160</v>
      </c>
      <c r="AE4645"/>
    </row>
    <row r="4646" spans="1:31" s="563" customFormat="1">
      <c r="A4646"/>
      <c r="B4646"/>
      <c r="C4646" s="568" t="s">
        <v>289</v>
      </c>
      <c r="D4646" s="569" t="s">
        <v>112</v>
      </c>
      <c r="E4646" s="569" t="s">
        <v>337</v>
      </c>
      <c r="F4646" s="573" t="s">
        <v>141</v>
      </c>
      <c r="G4646" s="569" t="s">
        <v>42</v>
      </c>
      <c r="H4646" s="569" t="s">
        <v>41</v>
      </c>
      <c r="I4646" s="569" t="s">
        <v>40</v>
      </c>
      <c r="J4646" s="569" t="s">
        <v>76</v>
      </c>
      <c r="K4646" s="569" t="s">
        <v>79</v>
      </c>
      <c r="L4646" s="570">
        <v>1</v>
      </c>
      <c r="M4646" s="571">
        <v>4.6716902202852866E-3</v>
      </c>
      <c r="N4646" s="572">
        <v>2.4624885599999997</v>
      </c>
      <c r="O4646" s="573"/>
      <c r="P4646" s="573"/>
      <c r="Q4646" s="574" t="s">
        <v>12403</v>
      </c>
      <c r="R4646" s="574" t="s">
        <v>12560</v>
      </c>
      <c r="S4646" s="574" t="s">
        <v>12349</v>
      </c>
      <c r="T4646" s="574" t="s">
        <v>15056</v>
      </c>
      <c r="U4646" s="574" t="s">
        <v>12756</v>
      </c>
      <c r="V4646" s="574" t="s">
        <v>12757</v>
      </c>
      <c r="W4646" s="575" t="s">
        <v>15175</v>
      </c>
      <c r="X4646" s="575" t="s">
        <v>15176</v>
      </c>
      <c r="Y4646" s="576" t="s">
        <v>15314</v>
      </c>
      <c r="Z4646" s="577" t="s">
        <v>15315</v>
      </c>
      <c r="AA4646" s="578" t="s">
        <v>15179</v>
      </c>
      <c r="AE4646"/>
    </row>
    <row r="4647" spans="1:31" s="563" customFormat="1">
      <c r="A4647"/>
      <c r="B4647"/>
      <c r="C4647" s="568" t="s">
        <v>289</v>
      </c>
      <c r="D4647" s="569" t="s">
        <v>101</v>
      </c>
      <c r="E4647" s="569" t="s">
        <v>337</v>
      </c>
      <c r="F4647" s="573" t="s">
        <v>141</v>
      </c>
      <c r="G4647" s="569" t="s">
        <v>42</v>
      </c>
      <c r="H4647" s="569" t="s">
        <v>41</v>
      </c>
      <c r="I4647" s="569" t="s">
        <v>40</v>
      </c>
      <c r="J4647" s="569" t="s">
        <v>76</v>
      </c>
      <c r="K4647" s="569" t="s">
        <v>79</v>
      </c>
      <c r="L4647" s="570">
        <v>1</v>
      </c>
      <c r="M4647" s="571">
        <v>0.71234374867965444</v>
      </c>
      <c r="N4647" s="572">
        <v>375.48258749999991</v>
      </c>
      <c r="O4647" s="573"/>
      <c r="P4647" s="573"/>
      <c r="Q4647" s="574" t="s">
        <v>12403</v>
      </c>
      <c r="R4647" s="574" t="s">
        <v>12560</v>
      </c>
      <c r="S4647" s="574" t="s">
        <v>12349</v>
      </c>
      <c r="T4647" s="574" t="s">
        <v>12231</v>
      </c>
      <c r="U4647" s="574" t="s">
        <v>12756</v>
      </c>
      <c r="V4647" s="574" t="s">
        <v>12757</v>
      </c>
      <c r="W4647" s="575" t="s">
        <v>12407</v>
      </c>
      <c r="X4647" s="575" t="s">
        <v>12563</v>
      </c>
      <c r="Y4647" s="576" t="s">
        <v>12352</v>
      </c>
      <c r="Z4647" s="577" t="s">
        <v>15316</v>
      </c>
      <c r="AA4647" s="578" t="s">
        <v>15181</v>
      </c>
      <c r="AE4647"/>
    </row>
    <row r="4648" spans="1:31" s="563" customFormat="1">
      <c r="A4648"/>
      <c r="B4648"/>
      <c r="C4648" s="568" t="s">
        <v>289</v>
      </c>
      <c r="D4648" s="569" t="s">
        <v>98</v>
      </c>
      <c r="E4648" s="569" t="s">
        <v>337</v>
      </c>
      <c r="F4648" s="573" t="s">
        <v>141</v>
      </c>
      <c r="G4648" s="569" t="s">
        <v>42</v>
      </c>
      <c r="H4648" s="569" t="s">
        <v>41</v>
      </c>
      <c r="I4648" s="569" t="s">
        <v>40</v>
      </c>
      <c r="J4648" s="569" t="s">
        <v>76</v>
      </c>
      <c r="K4648" s="569" t="s">
        <v>79</v>
      </c>
      <c r="L4648" s="570">
        <v>1</v>
      </c>
      <c r="M4648" s="571">
        <v>0.23318617666710001</v>
      </c>
      <c r="N4648" s="572">
        <v>122.91446250000003</v>
      </c>
      <c r="O4648" s="573"/>
      <c r="P4648" s="573"/>
      <c r="Q4648" s="574" t="s">
        <v>12403</v>
      </c>
      <c r="R4648" s="574" t="s">
        <v>12560</v>
      </c>
      <c r="S4648" s="574" t="s">
        <v>12349</v>
      </c>
      <c r="T4648" s="574" t="s">
        <v>12679</v>
      </c>
      <c r="U4648" s="574" t="s">
        <v>12756</v>
      </c>
      <c r="V4648" s="574" t="s">
        <v>12757</v>
      </c>
      <c r="W4648" s="575" t="s">
        <v>12714</v>
      </c>
      <c r="X4648" s="575" t="s">
        <v>12715</v>
      </c>
      <c r="Y4648" s="576" t="s">
        <v>12758</v>
      </c>
      <c r="Z4648" s="577" t="s">
        <v>12759</v>
      </c>
      <c r="AA4648" s="578" t="s">
        <v>15161</v>
      </c>
      <c r="AE4648"/>
    </row>
    <row r="4649" spans="1:31" s="563" customFormat="1">
      <c r="A4649"/>
      <c r="B4649"/>
      <c r="C4649" s="568" t="s">
        <v>289</v>
      </c>
      <c r="D4649" s="569" t="s">
        <v>102</v>
      </c>
      <c r="E4649" s="569" t="s">
        <v>337</v>
      </c>
      <c r="F4649" s="573" t="s">
        <v>141</v>
      </c>
      <c r="G4649" s="569" t="s">
        <v>42</v>
      </c>
      <c r="H4649" s="569" t="s">
        <v>41</v>
      </c>
      <c r="I4649" s="569" t="s">
        <v>40</v>
      </c>
      <c r="J4649" s="569" t="s">
        <v>76</v>
      </c>
      <c r="K4649" s="569" t="s">
        <v>79</v>
      </c>
      <c r="L4649" s="570">
        <v>1</v>
      </c>
      <c r="M4649" s="571">
        <v>0.20777584598864585</v>
      </c>
      <c r="N4649" s="572">
        <v>109.52045612307691</v>
      </c>
      <c r="O4649" s="573"/>
      <c r="P4649" s="573"/>
      <c r="Q4649" s="574" t="s">
        <v>12403</v>
      </c>
      <c r="R4649" s="574" t="s">
        <v>12560</v>
      </c>
      <c r="S4649" s="574" t="s">
        <v>12349</v>
      </c>
      <c r="T4649" s="574" t="s">
        <v>12848</v>
      </c>
      <c r="U4649" s="574" t="s">
        <v>12756</v>
      </c>
      <c r="V4649" s="574" t="s">
        <v>12757</v>
      </c>
      <c r="W4649" s="575" t="s">
        <v>12879</v>
      </c>
      <c r="X4649" s="575" t="s">
        <v>12971</v>
      </c>
      <c r="Y4649" s="576" t="s">
        <v>12914</v>
      </c>
      <c r="Z4649" s="577" t="s">
        <v>12988</v>
      </c>
      <c r="AA4649" s="578" t="s">
        <v>15162</v>
      </c>
      <c r="AE4649"/>
    </row>
    <row r="4650" spans="1:31" s="563" customFormat="1">
      <c r="A4650"/>
      <c r="B4650"/>
      <c r="C4650" s="568" t="s">
        <v>289</v>
      </c>
      <c r="D4650" s="569" t="s">
        <v>105</v>
      </c>
      <c r="E4650" s="569" t="s">
        <v>337</v>
      </c>
      <c r="F4650" s="573" t="s">
        <v>141</v>
      </c>
      <c r="G4650" s="569" t="s">
        <v>42</v>
      </c>
      <c r="H4650" s="569" t="s">
        <v>41</v>
      </c>
      <c r="I4650" s="569" t="s">
        <v>40</v>
      </c>
      <c r="J4650" s="569" t="s">
        <v>76</v>
      </c>
      <c r="K4650" s="569" t="s">
        <v>79</v>
      </c>
      <c r="L4650" s="570">
        <v>1</v>
      </c>
      <c r="M4650" s="571">
        <v>1.0681405060772814E-2</v>
      </c>
      <c r="N4650" s="572">
        <v>5.6302615384615375</v>
      </c>
      <c r="O4650" s="573"/>
      <c r="P4650" s="573"/>
      <c r="Q4650" s="574" t="s">
        <v>12403</v>
      </c>
      <c r="R4650" s="574" t="s">
        <v>12560</v>
      </c>
      <c r="S4650" s="574" t="s">
        <v>12349</v>
      </c>
      <c r="T4650" s="574" t="s">
        <v>13013</v>
      </c>
      <c r="U4650" s="574" t="s">
        <v>12756</v>
      </c>
      <c r="V4650" s="574" t="s">
        <v>12757</v>
      </c>
      <c r="W4650" s="575" t="s">
        <v>13040</v>
      </c>
      <c r="X4650" s="575" t="s">
        <v>15182</v>
      </c>
      <c r="Y4650" s="576" t="s">
        <v>13078</v>
      </c>
      <c r="Z4650" s="577" t="s">
        <v>15317</v>
      </c>
      <c r="AA4650" s="578" t="s">
        <v>15184</v>
      </c>
      <c r="AE4650"/>
    </row>
    <row r="4651" spans="1:31" s="563" customFormat="1">
      <c r="A4651"/>
      <c r="B4651"/>
      <c r="C4651" s="568" t="s">
        <v>289</v>
      </c>
      <c r="D4651" s="569" t="s">
        <v>78</v>
      </c>
      <c r="E4651" s="569" t="s">
        <v>337</v>
      </c>
      <c r="F4651" s="573" t="s">
        <v>141</v>
      </c>
      <c r="G4651" s="569" t="s">
        <v>42</v>
      </c>
      <c r="H4651" s="569" t="s">
        <v>41</v>
      </c>
      <c r="I4651" s="569" t="s">
        <v>40</v>
      </c>
      <c r="J4651" s="569" t="s">
        <v>76</v>
      </c>
      <c r="K4651" s="569" t="s">
        <v>79</v>
      </c>
      <c r="L4651" s="570">
        <v>1</v>
      </c>
      <c r="M4651" s="571">
        <v>1.1528242271625288E-2</v>
      </c>
      <c r="N4651" s="572">
        <v>6.0766368000000002</v>
      </c>
      <c r="O4651" s="573"/>
      <c r="P4651" s="573"/>
      <c r="Q4651" s="574" t="s">
        <v>12403</v>
      </c>
      <c r="R4651" s="574" t="s">
        <v>12560</v>
      </c>
      <c r="S4651" s="574" t="s">
        <v>12349</v>
      </c>
      <c r="T4651" s="574" t="s">
        <v>15067</v>
      </c>
      <c r="U4651" s="574" t="s">
        <v>12756</v>
      </c>
      <c r="V4651" s="574" t="s">
        <v>12757</v>
      </c>
      <c r="W4651" s="575" t="s">
        <v>15195</v>
      </c>
      <c r="X4651" s="575" t="s">
        <v>15196</v>
      </c>
      <c r="Y4651" s="576" t="s">
        <v>15318</v>
      </c>
      <c r="Z4651" s="577" t="s">
        <v>15319</v>
      </c>
      <c r="AA4651" s="578" t="s">
        <v>15199</v>
      </c>
      <c r="AE4651"/>
    </row>
    <row r="4652" spans="1:31" s="563" customFormat="1">
      <c r="A4652"/>
      <c r="B4652"/>
      <c r="C4652" s="568" t="s">
        <v>289</v>
      </c>
      <c r="D4652" s="569" t="s">
        <v>75</v>
      </c>
      <c r="E4652" s="569" t="s">
        <v>337</v>
      </c>
      <c r="F4652" s="573" t="s">
        <v>141</v>
      </c>
      <c r="G4652" s="569" t="s">
        <v>42</v>
      </c>
      <c r="H4652" s="569" t="s">
        <v>41</v>
      </c>
      <c r="I4652" s="569" t="s">
        <v>40</v>
      </c>
      <c r="J4652" s="569" t="s">
        <v>76</v>
      </c>
      <c r="K4652" s="569" t="s">
        <v>79</v>
      </c>
      <c r="L4652" s="570">
        <v>1</v>
      </c>
      <c r="M4652" s="571">
        <v>0.38481650540501028</v>
      </c>
      <c r="N4652" s="572">
        <v>202.84012800000005</v>
      </c>
      <c r="O4652" s="573"/>
      <c r="P4652" s="573"/>
      <c r="Q4652" s="574" t="s">
        <v>12403</v>
      </c>
      <c r="R4652" s="574" t="s">
        <v>12560</v>
      </c>
      <c r="S4652" s="574" t="s">
        <v>12349</v>
      </c>
      <c r="T4652" s="574" t="s">
        <v>13677</v>
      </c>
      <c r="U4652" s="574" t="s">
        <v>12756</v>
      </c>
      <c r="V4652" s="574" t="s">
        <v>12757</v>
      </c>
      <c r="W4652" s="575" t="s">
        <v>13702</v>
      </c>
      <c r="X4652" s="575" t="s">
        <v>13703</v>
      </c>
      <c r="Y4652" s="576" t="s">
        <v>13756</v>
      </c>
      <c r="Z4652" s="577" t="s">
        <v>13757</v>
      </c>
      <c r="AA4652" s="578" t="s">
        <v>15163</v>
      </c>
      <c r="AE4652"/>
    </row>
    <row r="4653" spans="1:31" s="563" customFormat="1">
      <c r="A4653"/>
      <c r="B4653"/>
      <c r="C4653" s="568" t="s">
        <v>289</v>
      </c>
      <c r="D4653" s="569" t="s">
        <v>39</v>
      </c>
      <c r="E4653" s="569" t="s">
        <v>337</v>
      </c>
      <c r="F4653" s="573" t="s">
        <v>141</v>
      </c>
      <c r="G4653" s="569" t="s">
        <v>42</v>
      </c>
      <c r="H4653" s="569" t="s">
        <v>41</v>
      </c>
      <c r="I4653" s="569" t="s">
        <v>40</v>
      </c>
      <c r="J4653" s="569" t="s">
        <v>76</v>
      </c>
      <c r="K4653" s="569" t="s">
        <v>79</v>
      </c>
      <c r="L4653" s="570">
        <v>1</v>
      </c>
      <c r="M4653" s="571">
        <v>2.7741170792621908E-2</v>
      </c>
      <c r="N4653" s="572">
        <v>14.622612479999999</v>
      </c>
      <c r="O4653" s="573"/>
      <c r="P4653" s="573"/>
      <c r="Q4653" s="574" t="s">
        <v>12403</v>
      </c>
      <c r="R4653" s="574" t="s">
        <v>12560</v>
      </c>
      <c r="S4653" s="574" t="s">
        <v>12349</v>
      </c>
      <c r="T4653" s="574" t="s">
        <v>13785</v>
      </c>
      <c r="U4653" s="574" t="s">
        <v>12756</v>
      </c>
      <c r="V4653" s="574" t="s">
        <v>12757</v>
      </c>
      <c r="W4653" s="575" t="s">
        <v>13809</v>
      </c>
      <c r="X4653" s="575" t="s">
        <v>13810</v>
      </c>
      <c r="Y4653" s="576" t="s">
        <v>13844</v>
      </c>
      <c r="Z4653" s="577" t="s">
        <v>13845</v>
      </c>
      <c r="AA4653" s="578" t="s">
        <v>15186</v>
      </c>
      <c r="AE4653"/>
    </row>
    <row r="4654" spans="1:31" s="563" customFormat="1">
      <c r="A4654"/>
      <c r="B4654"/>
      <c r="C4654" s="568" t="s">
        <v>289</v>
      </c>
      <c r="D4654" s="569" t="s">
        <v>38</v>
      </c>
      <c r="E4654" s="569" t="s">
        <v>337</v>
      </c>
      <c r="F4654" s="573" t="s">
        <v>141</v>
      </c>
      <c r="G4654" s="569" t="s">
        <v>42</v>
      </c>
      <c r="H4654" s="569" t="s">
        <v>41</v>
      </c>
      <c r="I4654" s="569" t="s">
        <v>40</v>
      </c>
      <c r="J4654" s="569" t="s">
        <v>76</v>
      </c>
      <c r="K4654" s="569" t="s">
        <v>79</v>
      </c>
      <c r="L4654" s="570">
        <v>1</v>
      </c>
      <c r="M4654" s="571">
        <v>0.26273513401217746</v>
      </c>
      <c r="N4654" s="572">
        <v>138.48997500000002</v>
      </c>
      <c r="O4654" s="573"/>
      <c r="P4654" s="573"/>
      <c r="Q4654" s="574" t="s">
        <v>12403</v>
      </c>
      <c r="R4654" s="574" t="s">
        <v>12560</v>
      </c>
      <c r="S4654" s="574" t="s">
        <v>12349</v>
      </c>
      <c r="T4654" s="574" t="s">
        <v>13867</v>
      </c>
      <c r="U4654" s="574" t="s">
        <v>12756</v>
      </c>
      <c r="V4654" s="574" t="s">
        <v>12757</v>
      </c>
      <c r="W4654" s="575" t="s">
        <v>13912</v>
      </c>
      <c r="X4654" s="575" t="s">
        <v>13990</v>
      </c>
      <c r="Y4654" s="576" t="s">
        <v>13941</v>
      </c>
      <c r="Z4654" s="577" t="s">
        <v>14007</v>
      </c>
      <c r="AA4654" s="578" t="s">
        <v>15165</v>
      </c>
      <c r="AE4654"/>
    </row>
    <row r="4655" spans="1:31" s="563" customFormat="1">
      <c r="A4655"/>
      <c r="B4655"/>
      <c r="C4655" s="568" t="s">
        <v>289</v>
      </c>
      <c r="D4655" s="569" t="s">
        <v>105</v>
      </c>
      <c r="E4655" s="569" t="s">
        <v>337</v>
      </c>
      <c r="F4655" s="573" t="s">
        <v>141</v>
      </c>
      <c r="G4655" s="569" t="s">
        <v>42</v>
      </c>
      <c r="H4655" s="569" t="s">
        <v>41</v>
      </c>
      <c r="I4655" s="569" t="s">
        <v>40</v>
      </c>
      <c r="J4655" s="569" t="s">
        <v>74</v>
      </c>
      <c r="K4655" s="569" t="s">
        <v>115</v>
      </c>
      <c r="L4655" s="570">
        <v>1</v>
      </c>
      <c r="M4655" s="571">
        <v>0.12484759161942248</v>
      </c>
      <c r="N4655" s="572">
        <v>60.324230769230766</v>
      </c>
      <c r="O4655" s="573"/>
      <c r="P4655" s="573"/>
      <c r="Q4655" s="574" t="s">
        <v>12385</v>
      </c>
      <c r="R4655" s="574" t="s">
        <v>12539</v>
      </c>
      <c r="S4655" s="574" t="s">
        <v>12362</v>
      </c>
      <c r="T4655" s="574" t="s">
        <v>13013</v>
      </c>
      <c r="U4655" s="574" t="s">
        <v>13080</v>
      </c>
      <c r="V4655" s="574" t="s">
        <v>13595</v>
      </c>
      <c r="W4655" s="575" t="s">
        <v>13082</v>
      </c>
      <c r="X4655" s="575" t="s">
        <v>15320</v>
      </c>
      <c r="Y4655" s="576" t="s">
        <v>13084</v>
      </c>
      <c r="Z4655" s="577" t="s">
        <v>15321</v>
      </c>
      <c r="AA4655" s="580" t="s">
        <v>15322</v>
      </c>
      <c r="AE4655"/>
    </row>
    <row r="4656" spans="1:31" s="563" customFormat="1">
      <c r="A4656"/>
      <c r="B4656"/>
      <c r="C4656" s="568" t="s">
        <v>289</v>
      </c>
      <c r="D4656" s="569" t="s">
        <v>78</v>
      </c>
      <c r="E4656" s="569" t="s">
        <v>337</v>
      </c>
      <c r="F4656" s="573" t="s">
        <v>141</v>
      </c>
      <c r="G4656" s="569" t="s">
        <v>42</v>
      </c>
      <c r="H4656" s="569" t="s">
        <v>41</v>
      </c>
      <c r="I4656" s="569" t="s">
        <v>40</v>
      </c>
      <c r="J4656" s="569" t="s">
        <v>74</v>
      </c>
      <c r="K4656" s="569" t="s">
        <v>115</v>
      </c>
      <c r="L4656" s="570">
        <v>1</v>
      </c>
      <c r="M4656" s="571">
        <v>0.13474568888912672</v>
      </c>
      <c r="N4656" s="572">
        <v>65.106822857142873</v>
      </c>
      <c r="O4656" s="573"/>
      <c r="P4656" s="573"/>
      <c r="Q4656" s="574" t="s">
        <v>12385</v>
      </c>
      <c r="R4656" s="574" t="s">
        <v>12539</v>
      </c>
      <c r="S4656" s="574" t="s">
        <v>12362</v>
      </c>
      <c r="T4656" s="574" t="s">
        <v>15067</v>
      </c>
      <c r="U4656" s="574" t="s">
        <v>13080</v>
      </c>
      <c r="V4656" s="574" t="s">
        <v>13595</v>
      </c>
      <c r="W4656" s="575" t="s">
        <v>15323</v>
      </c>
      <c r="X4656" s="575" t="s">
        <v>15324</v>
      </c>
      <c r="Y4656" s="576" t="s">
        <v>15325</v>
      </c>
      <c r="Z4656" s="577" t="s">
        <v>15326</v>
      </c>
      <c r="AA4656" s="578" t="s">
        <v>15327</v>
      </c>
      <c r="AE4656"/>
    </row>
    <row r="4657" spans="1:31" s="563" customFormat="1">
      <c r="A4657"/>
      <c r="B4657"/>
      <c r="C4657" s="568" t="s">
        <v>289</v>
      </c>
      <c r="D4657" s="569" t="s">
        <v>39</v>
      </c>
      <c r="E4657" s="569" t="s">
        <v>337</v>
      </c>
      <c r="F4657" s="573" t="s">
        <v>141</v>
      </c>
      <c r="G4657" s="569" t="s">
        <v>42</v>
      </c>
      <c r="H4657" s="569" t="s">
        <v>41</v>
      </c>
      <c r="I4657" s="569" t="s">
        <v>40</v>
      </c>
      <c r="J4657" s="569" t="s">
        <v>74</v>
      </c>
      <c r="K4657" s="569" t="s">
        <v>115</v>
      </c>
      <c r="L4657" s="570">
        <v>1</v>
      </c>
      <c r="M4657" s="571">
        <v>0.32424745082285339</v>
      </c>
      <c r="N4657" s="572">
        <v>156.67084799999998</v>
      </c>
      <c r="O4657" s="573"/>
      <c r="P4657" s="573"/>
      <c r="Q4657" s="574" t="s">
        <v>12385</v>
      </c>
      <c r="R4657" s="574" t="s">
        <v>12539</v>
      </c>
      <c r="S4657" s="574" t="s">
        <v>12362</v>
      </c>
      <c r="T4657" s="574" t="s">
        <v>13785</v>
      </c>
      <c r="U4657" s="574" t="s">
        <v>13080</v>
      </c>
      <c r="V4657" s="574" t="s">
        <v>13595</v>
      </c>
      <c r="W4657" s="575" t="s">
        <v>13846</v>
      </c>
      <c r="X4657" s="575" t="s">
        <v>13847</v>
      </c>
      <c r="Y4657" s="576" t="s">
        <v>13848</v>
      </c>
      <c r="Z4657" s="577" t="s">
        <v>13849</v>
      </c>
      <c r="AA4657" s="578" t="s">
        <v>15328</v>
      </c>
      <c r="AE4657"/>
    </row>
    <row r="4658" spans="1:31" s="563" customFormat="1">
      <c r="A4658"/>
      <c r="B4658"/>
      <c r="C4658" s="568" t="s">
        <v>289</v>
      </c>
      <c r="D4658" s="569" t="s">
        <v>101</v>
      </c>
      <c r="E4658" s="569" t="s">
        <v>337</v>
      </c>
      <c r="F4658" s="573" t="s">
        <v>141</v>
      </c>
      <c r="G4658" s="569" t="s">
        <v>42</v>
      </c>
      <c r="H4658" s="569" t="s">
        <v>41</v>
      </c>
      <c r="I4658" s="569" t="s">
        <v>40</v>
      </c>
      <c r="J4658" s="569" t="s">
        <v>74</v>
      </c>
      <c r="K4658" s="569" t="s">
        <v>111</v>
      </c>
      <c r="L4658" s="570">
        <v>0.6</v>
      </c>
      <c r="M4658" s="571">
        <v>4.9956574582729001</v>
      </c>
      <c r="N4658" s="572">
        <v>2413.8166339285708</v>
      </c>
      <c r="O4658" s="573"/>
      <c r="P4658" s="573"/>
      <c r="Q4658" s="574" t="s">
        <v>12354</v>
      </c>
      <c r="R4658" s="574" t="s">
        <v>12551</v>
      </c>
      <c r="S4658" s="574" t="s">
        <v>12362</v>
      </c>
      <c r="T4658" s="574" t="s">
        <v>12231</v>
      </c>
      <c r="U4658" s="574" t="s">
        <v>12367</v>
      </c>
      <c r="V4658" s="574" t="s">
        <v>12558</v>
      </c>
      <c r="W4658" s="575" t="s">
        <v>12358</v>
      </c>
      <c r="X4658" s="575" t="s">
        <v>12553</v>
      </c>
      <c r="Y4658" s="575" t="s">
        <v>12365</v>
      </c>
      <c r="Z4658" s="579" t="s">
        <v>12559</v>
      </c>
      <c r="AA4658" s="580" t="s">
        <v>15329</v>
      </c>
      <c r="AE4658"/>
    </row>
    <row r="4659" spans="1:31" s="563" customFormat="1">
      <c r="A4659"/>
      <c r="B4659"/>
      <c r="C4659" s="568" t="s">
        <v>289</v>
      </c>
      <c r="D4659" s="569" t="s">
        <v>98</v>
      </c>
      <c r="E4659" s="569" t="s">
        <v>337</v>
      </c>
      <c r="F4659" s="573" t="s">
        <v>141</v>
      </c>
      <c r="G4659" s="569" t="s">
        <v>42</v>
      </c>
      <c r="H4659" s="569" t="s">
        <v>41</v>
      </c>
      <c r="I4659" s="569" t="s">
        <v>40</v>
      </c>
      <c r="J4659" s="569" t="s">
        <v>74</v>
      </c>
      <c r="K4659" s="569" t="s">
        <v>104</v>
      </c>
      <c r="L4659" s="570">
        <v>0.6</v>
      </c>
      <c r="M4659" s="571">
        <v>1.635331628574467</v>
      </c>
      <c r="N4659" s="572">
        <v>790.16440178571418</v>
      </c>
      <c r="O4659" s="573"/>
      <c r="P4659" s="573"/>
      <c r="Q4659" s="574" t="s">
        <v>12305</v>
      </c>
      <c r="R4659" s="574" t="s">
        <v>12500</v>
      </c>
      <c r="S4659" s="574" t="s">
        <v>12362</v>
      </c>
      <c r="T4659" s="574" t="s">
        <v>12679</v>
      </c>
      <c r="U4659" s="574" t="s">
        <v>12760</v>
      </c>
      <c r="V4659" s="574" t="s">
        <v>12761</v>
      </c>
      <c r="W4659" s="575" t="s">
        <v>12708</v>
      </c>
      <c r="X4659" s="575" t="s">
        <v>12709</v>
      </c>
      <c r="Y4659" s="576" t="s">
        <v>12762</v>
      </c>
      <c r="Z4659" s="577" t="s">
        <v>12763</v>
      </c>
      <c r="AA4659" s="578" t="s">
        <v>15307</v>
      </c>
      <c r="AE4659"/>
    </row>
    <row r="4660" spans="1:31" s="563" customFormat="1">
      <c r="A4660"/>
      <c r="B4660"/>
      <c r="C4660" s="568" t="s">
        <v>289</v>
      </c>
      <c r="D4660" s="569" t="s">
        <v>102</v>
      </c>
      <c r="E4660" s="569" t="s">
        <v>337</v>
      </c>
      <c r="F4660" s="573" t="s">
        <v>141</v>
      </c>
      <c r="G4660" s="569" t="s">
        <v>42</v>
      </c>
      <c r="H4660" s="569" t="s">
        <v>41</v>
      </c>
      <c r="I4660" s="569" t="s">
        <v>40</v>
      </c>
      <c r="J4660" s="569" t="s">
        <v>74</v>
      </c>
      <c r="K4660" s="569" t="s">
        <v>104</v>
      </c>
      <c r="L4660" s="570">
        <v>0.25</v>
      </c>
      <c r="M4660" s="571">
        <v>0.60713721230448436</v>
      </c>
      <c r="N4660" s="572">
        <v>293.35836461538452</v>
      </c>
      <c r="O4660" s="573"/>
      <c r="P4660" s="573"/>
      <c r="Q4660" s="574" t="s">
        <v>12305</v>
      </c>
      <c r="R4660" s="574" t="s">
        <v>12500</v>
      </c>
      <c r="S4660" s="574" t="s">
        <v>12362</v>
      </c>
      <c r="T4660" s="574" t="s">
        <v>12848</v>
      </c>
      <c r="U4660" s="574" t="s">
        <v>12760</v>
      </c>
      <c r="V4660" s="574" t="s">
        <v>12761</v>
      </c>
      <c r="W4660" s="575" t="s">
        <v>12889</v>
      </c>
      <c r="X4660" s="575" t="s">
        <v>12977</v>
      </c>
      <c r="Y4660" s="576" t="s">
        <v>12920</v>
      </c>
      <c r="Z4660" s="577" t="s">
        <v>12993</v>
      </c>
      <c r="AA4660" s="578" t="s">
        <v>15229</v>
      </c>
      <c r="AE4660"/>
    </row>
    <row r="4661" spans="1:31" s="563" customFormat="1">
      <c r="A4661"/>
      <c r="B4661"/>
      <c r="C4661" s="568" t="s">
        <v>289</v>
      </c>
      <c r="D4661" s="569" t="s">
        <v>16</v>
      </c>
      <c r="E4661" s="569" t="s">
        <v>337</v>
      </c>
      <c r="F4661" s="573" t="s">
        <v>141</v>
      </c>
      <c r="G4661" s="569" t="s">
        <v>42</v>
      </c>
      <c r="H4661" s="569" t="s">
        <v>41</v>
      </c>
      <c r="I4661" s="569" t="s">
        <v>40</v>
      </c>
      <c r="J4661" s="569" t="s">
        <v>74</v>
      </c>
      <c r="K4661" s="569" t="s">
        <v>104</v>
      </c>
      <c r="L4661" s="570">
        <v>1</v>
      </c>
      <c r="M4661" s="571">
        <v>3.4025796762374365</v>
      </c>
      <c r="N4661" s="572">
        <v>1644.0685714285714</v>
      </c>
      <c r="O4661" s="573"/>
      <c r="P4661" s="573"/>
      <c r="Q4661" s="574" t="s">
        <v>12305</v>
      </c>
      <c r="R4661" s="574" t="s">
        <v>12500</v>
      </c>
      <c r="S4661" s="574" t="s">
        <v>12362</v>
      </c>
      <c r="T4661" s="574" t="s">
        <v>13101</v>
      </c>
      <c r="U4661" s="574" t="s">
        <v>12760</v>
      </c>
      <c r="V4661" s="574" t="s">
        <v>12761</v>
      </c>
      <c r="W4661" s="575" t="s">
        <v>13125</v>
      </c>
      <c r="X4661" s="575" t="s">
        <v>13225</v>
      </c>
      <c r="Y4661" s="576" t="s">
        <v>13171</v>
      </c>
      <c r="Z4661" s="577" t="s">
        <v>15330</v>
      </c>
      <c r="AA4661" s="578" t="s">
        <v>15160</v>
      </c>
      <c r="AE4661"/>
    </row>
    <row r="4662" spans="1:31" s="563" customFormat="1">
      <c r="A4662"/>
      <c r="B4662"/>
      <c r="C4662" s="568" t="s">
        <v>289</v>
      </c>
      <c r="D4662" s="569" t="s">
        <v>75</v>
      </c>
      <c r="E4662" s="569" t="s">
        <v>337</v>
      </c>
      <c r="F4662" s="573" t="s">
        <v>141</v>
      </c>
      <c r="G4662" s="569" t="s">
        <v>42</v>
      </c>
      <c r="H4662" s="569" t="s">
        <v>41</v>
      </c>
      <c r="I4662" s="569" t="s">
        <v>40</v>
      </c>
      <c r="J4662" s="569" t="s">
        <v>74</v>
      </c>
      <c r="K4662" s="569" t="s">
        <v>104</v>
      </c>
      <c r="L4662" s="570">
        <v>0.5</v>
      </c>
      <c r="M4662" s="571">
        <v>2.2489276289903191</v>
      </c>
      <c r="N4662" s="572">
        <v>1086.6435428571428</v>
      </c>
      <c r="O4662" s="573"/>
      <c r="P4662" s="573"/>
      <c r="Q4662" s="574" t="s">
        <v>12305</v>
      </c>
      <c r="R4662" s="574" t="s">
        <v>12500</v>
      </c>
      <c r="S4662" s="574" t="s">
        <v>12362</v>
      </c>
      <c r="T4662" s="574" t="s">
        <v>13677</v>
      </c>
      <c r="U4662" s="574" t="s">
        <v>12760</v>
      </c>
      <c r="V4662" s="574" t="s">
        <v>12761</v>
      </c>
      <c r="W4662" s="575" t="s">
        <v>13751</v>
      </c>
      <c r="X4662" s="575" t="s">
        <v>13752</v>
      </c>
      <c r="Y4662" s="576" t="s">
        <v>13758</v>
      </c>
      <c r="Z4662" s="577" t="s">
        <v>13759</v>
      </c>
      <c r="AA4662" s="578" t="s">
        <v>15308</v>
      </c>
      <c r="AE4662"/>
    </row>
    <row r="4663" spans="1:31" s="563" customFormat="1">
      <c r="A4663"/>
      <c r="B4663"/>
      <c r="C4663" s="568" t="s">
        <v>289</v>
      </c>
      <c r="D4663" s="569" t="s">
        <v>38</v>
      </c>
      <c r="E4663" s="569" t="s">
        <v>337</v>
      </c>
      <c r="F4663" s="573" t="s">
        <v>141</v>
      </c>
      <c r="G4663" s="569" t="s">
        <v>42</v>
      </c>
      <c r="H4663" s="569" t="s">
        <v>41</v>
      </c>
      <c r="I4663" s="569" t="s">
        <v>40</v>
      </c>
      <c r="J4663" s="569" t="s">
        <v>74</v>
      </c>
      <c r="K4663" s="569" t="s">
        <v>104</v>
      </c>
      <c r="L4663" s="570">
        <v>0.6</v>
      </c>
      <c r="M4663" s="571">
        <v>1.8425580826828025</v>
      </c>
      <c r="N4663" s="572">
        <v>890.2926964285715</v>
      </c>
      <c r="O4663" s="573"/>
      <c r="P4663" s="573"/>
      <c r="Q4663" s="574" t="s">
        <v>12305</v>
      </c>
      <c r="R4663" s="574" t="s">
        <v>12500</v>
      </c>
      <c r="S4663" s="574" t="s">
        <v>12362</v>
      </c>
      <c r="T4663" s="574" t="s">
        <v>13867</v>
      </c>
      <c r="U4663" s="574" t="s">
        <v>12760</v>
      </c>
      <c r="V4663" s="574" t="s">
        <v>12761</v>
      </c>
      <c r="W4663" s="575" t="s">
        <v>13929</v>
      </c>
      <c r="X4663" s="575" t="s">
        <v>14000</v>
      </c>
      <c r="Y4663" s="576" t="s">
        <v>13943</v>
      </c>
      <c r="Z4663" s="577" t="s">
        <v>14008</v>
      </c>
      <c r="AA4663" s="578" t="s">
        <v>15276</v>
      </c>
      <c r="AE4663"/>
    </row>
    <row r="4664" spans="1:31" s="563" customFormat="1">
      <c r="A4664"/>
      <c r="B4664"/>
      <c r="C4664" s="568" t="s">
        <v>289</v>
      </c>
      <c r="D4664" s="569" t="s">
        <v>112</v>
      </c>
      <c r="E4664" s="569" t="s">
        <v>337</v>
      </c>
      <c r="F4664" s="573" t="s">
        <v>141</v>
      </c>
      <c r="G4664" s="569" t="s">
        <v>42</v>
      </c>
      <c r="H4664" s="569" t="s">
        <v>41</v>
      </c>
      <c r="I4664" s="569" t="s">
        <v>40</v>
      </c>
      <c r="J4664" s="569" t="s">
        <v>74</v>
      </c>
      <c r="K4664" s="569" t="s">
        <v>79</v>
      </c>
      <c r="L4664" s="570">
        <v>1</v>
      </c>
      <c r="M4664" s="571">
        <v>5.4604171405931906E-2</v>
      </c>
      <c r="N4664" s="572">
        <v>26.383805999999996</v>
      </c>
      <c r="O4664" s="573"/>
      <c r="P4664" s="573"/>
      <c r="Q4664" s="574" t="s">
        <v>12403</v>
      </c>
      <c r="R4664" s="574" t="s">
        <v>12560</v>
      </c>
      <c r="S4664" s="574" t="s">
        <v>12362</v>
      </c>
      <c r="T4664" s="574" t="s">
        <v>15056</v>
      </c>
      <c r="U4664" s="574" t="s">
        <v>12561</v>
      </c>
      <c r="V4664" s="574" t="s">
        <v>12562</v>
      </c>
      <c r="W4664" s="575" t="s">
        <v>15175</v>
      </c>
      <c r="X4664" s="575" t="s">
        <v>15176</v>
      </c>
      <c r="Y4664" s="575" t="s">
        <v>15331</v>
      </c>
      <c r="Z4664" s="579" t="s">
        <v>15332</v>
      </c>
      <c r="AA4664" s="580" t="s">
        <v>15179</v>
      </c>
      <c r="AE4664"/>
    </row>
    <row r="4665" spans="1:31" s="563" customFormat="1">
      <c r="A4665"/>
      <c r="B4665"/>
      <c r="C4665" s="568" t="s">
        <v>289</v>
      </c>
      <c r="D4665" s="569" t="s">
        <v>101</v>
      </c>
      <c r="E4665" s="569" t="s">
        <v>337</v>
      </c>
      <c r="F4665" s="573" t="s">
        <v>141</v>
      </c>
      <c r="G4665" s="569" t="s">
        <v>42</v>
      </c>
      <c r="H4665" s="569" t="s">
        <v>41</v>
      </c>
      <c r="I4665" s="569" t="s">
        <v>40</v>
      </c>
      <c r="J4665" s="569" t="s">
        <v>74</v>
      </c>
      <c r="K4665" s="569" t="s">
        <v>79</v>
      </c>
      <c r="L4665" s="570">
        <v>0.4</v>
      </c>
      <c r="M4665" s="571">
        <v>3.3304383055152669</v>
      </c>
      <c r="N4665" s="572">
        <v>1609.211089285714</v>
      </c>
      <c r="O4665" s="573"/>
      <c r="P4665" s="573"/>
      <c r="Q4665" s="574" t="s">
        <v>12403</v>
      </c>
      <c r="R4665" s="574" t="s">
        <v>12560</v>
      </c>
      <c r="S4665" s="574" t="s">
        <v>12362</v>
      </c>
      <c r="T4665" s="574" t="s">
        <v>12231</v>
      </c>
      <c r="U4665" s="574" t="s">
        <v>12561</v>
      </c>
      <c r="V4665" s="574" t="s">
        <v>12562</v>
      </c>
      <c r="W4665" s="575" t="s">
        <v>12407</v>
      </c>
      <c r="X4665" s="575" t="s">
        <v>12563</v>
      </c>
      <c r="Y4665" s="576" t="s">
        <v>12365</v>
      </c>
      <c r="Z4665" s="577" t="s">
        <v>12564</v>
      </c>
      <c r="AA4665" s="578" t="s">
        <v>15181</v>
      </c>
      <c r="AE4665"/>
    </row>
    <row r="4666" spans="1:31" s="563" customFormat="1">
      <c r="A4666"/>
      <c r="B4666"/>
      <c r="C4666" s="568" t="s">
        <v>289</v>
      </c>
      <c r="D4666" s="569" t="s">
        <v>98</v>
      </c>
      <c r="E4666" s="569" t="s">
        <v>337</v>
      </c>
      <c r="F4666" s="573" t="s">
        <v>141</v>
      </c>
      <c r="G4666" s="569" t="s">
        <v>42</v>
      </c>
      <c r="H4666" s="569" t="s">
        <v>41</v>
      </c>
      <c r="I4666" s="569" t="s">
        <v>40</v>
      </c>
      <c r="J4666" s="569" t="s">
        <v>74</v>
      </c>
      <c r="K4666" s="569" t="s">
        <v>79</v>
      </c>
      <c r="L4666" s="570">
        <v>0.4</v>
      </c>
      <c r="M4666" s="571">
        <v>1.0902210857163113</v>
      </c>
      <c r="N4666" s="572">
        <v>526.77626785714278</v>
      </c>
      <c r="O4666" s="573"/>
      <c r="P4666" s="573"/>
      <c r="Q4666" s="574" t="s">
        <v>12403</v>
      </c>
      <c r="R4666" s="574" t="s">
        <v>12560</v>
      </c>
      <c r="S4666" s="574" t="s">
        <v>12362</v>
      </c>
      <c r="T4666" s="574" t="s">
        <v>12679</v>
      </c>
      <c r="U4666" s="574" t="s">
        <v>12561</v>
      </c>
      <c r="V4666" s="574" t="s">
        <v>12562</v>
      </c>
      <c r="W4666" s="575" t="s">
        <v>12714</v>
      </c>
      <c r="X4666" s="575" t="s">
        <v>12715</v>
      </c>
      <c r="Y4666" s="576" t="s">
        <v>12762</v>
      </c>
      <c r="Z4666" s="577" t="s">
        <v>12764</v>
      </c>
      <c r="AA4666" s="578" t="s">
        <v>15161</v>
      </c>
      <c r="AE4666"/>
    </row>
    <row r="4667" spans="1:31" s="563" customFormat="1">
      <c r="A4667"/>
      <c r="B4667"/>
      <c r="C4667" s="568" t="s">
        <v>289</v>
      </c>
      <c r="D4667" s="569" t="s">
        <v>102</v>
      </c>
      <c r="E4667" s="569" t="s">
        <v>337</v>
      </c>
      <c r="F4667" s="573" t="s">
        <v>141</v>
      </c>
      <c r="G4667" s="569" t="s">
        <v>42</v>
      </c>
      <c r="H4667" s="569" t="s">
        <v>41</v>
      </c>
      <c r="I4667" s="569" t="s">
        <v>40</v>
      </c>
      <c r="J4667" s="569" t="s">
        <v>74</v>
      </c>
      <c r="K4667" s="569" t="s">
        <v>79</v>
      </c>
      <c r="L4667" s="570">
        <v>0.75</v>
      </c>
      <c r="M4667" s="571">
        <v>1.8214116369134534</v>
      </c>
      <c r="N4667" s="572">
        <v>880.07509384615366</v>
      </c>
      <c r="O4667" s="573"/>
      <c r="P4667" s="573"/>
      <c r="Q4667" s="574" t="s">
        <v>12403</v>
      </c>
      <c r="R4667" s="574" t="s">
        <v>12560</v>
      </c>
      <c r="S4667" s="574" t="s">
        <v>12362</v>
      </c>
      <c r="T4667" s="574" t="s">
        <v>12848</v>
      </c>
      <c r="U4667" s="574" t="s">
        <v>12561</v>
      </c>
      <c r="V4667" s="574" t="s">
        <v>12562</v>
      </c>
      <c r="W4667" s="575" t="s">
        <v>12879</v>
      </c>
      <c r="X4667" s="575" t="s">
        <v>12971</v>
      </c>
      <c r="Y4667" s="576" t="s">
        <v>12920</v>
      </c>
      <c r="Z4667" s="577" t="s">
        <v>15333</v>
      </c>
      <c r="AA4667" s="578" t="s">
        <v>15162</v>
      </c>
      <c r="AE4667"/>
    </row>
    <row r="4668" spans="1:31" s="563" customFormat="1">
      <c r="A4668"/>
      <c r="B4668"/>
      <c r="C4668" s="568" t="s">
        <v>289</v>
      </c>
      <c r="D4668" s="569" t="s">
        <v>75</v>
      </c>
      <c r="E4668" s="569" t="s">
        <v>337</v>
      </c>
      <c r="F4668" s="573" t="s">
        <v>141</v>
      </c>
      <c r="G4668" s="569" t="s">
        <v>42</v>
      </c>
      <c r="H4668" s="569" t="s">
        <v>41</v>
      </c>
      <c r="I4668" s="569" t="s">
        <v>40</v>
      </c>
      <c r="J4668" s="569" t="s">
        <v>74</v>
      </c>
      <c r="K4668" s="569" t="s">
        <v>79</v>
      </c>
      <c r="L4668" s="570">
        <v>0.5</v>
      </c>
      <c r="M4668" s="571">
        <v>2.2489276289903191</v>
      </c>
      <c r="N4668" s="572">
        <v>1086.6435428571428</v>
      </c>
      <c r="O4668" s="573"/>
      <c r="P4668" s="573"/>
      <c r="Q4668" s="574" t="s">
        <v>12403</v>
      </c>
      <c r="R4668" s="574" t="s">
        <v>12560</v>
      </c>
      <c r="S4668" s="574" t="s">
        <v>12362</v>
      </c>
      <c r="T4668" s="574" t="s">
        <v>13677</v>
      </c>
      <c r="U4668" s="574" t="s">
        <v>12561</v>
      </c>
      <c r="V4668" s="574" t="s">
        <v>12562</v>
      </c>
      <c r="W4668" s="575" t="s">
        <v>13702</v>
      </c>
      <c r="X4668" s="575" t="s">
        <v>13703</v>
      </c>
      <c r="Y4668" s="576" t="s">
        <v>13758</v>
      </c>
      <c r="Z4668" s="577" t="s">
        <v>13760</v>
      </c>
      <c r="AA4668" s="578" t="s">
        <v>15163</v>
      </c>
      <c r="AE4668"/>
    </row>
    <row r="4669" spans="1:31" s="563" customFormat="1">
      <c r="A4669"/>
      <c r="B4669"/>
      <c r="C4669" s="568" t="s">
        <v>289</v>
      </c>
      <c r="D4669" s="569" t="s">
        <v>38</v>
      </c>
      <c r="E4669" s="569" t="s">
        <v>337</v>
      </c>
      <c r="F4669" s="573" t="s">
        <v>141</v>
      </c>
      <c r="G4669" s="569" t="s">
        <v>42</v>
      </c>
      <c r="H4669" s="569" t="s">
        <v>41</v>
      </c>
      <c r="I4669" s="569" t="s">
        <v>40</v>
      </c>
      <c r="J4669" s="569" t="s">
        <v>74</v>
      </c>
      <c r="K4669" s="569" t="s">
        <v>79</v>
      </c>
      <c r="L4669" s="570">
        <v>0.4</v>
      </c>
      <c r="M4669" s="571">
        <v>1.2283720551218682</v>
      </c>
      <c r="N4669" s="572">
        <v>593.52846428571422</v>
      </c>
      <c r="O4669" s="573"/>
      <c r="P4669" s="573"/>
      <c r="Q4669" s="574" t="s">
        <v>12403</v>
      </c>
      <c r="R4669" s="574" t="s">
        <v>12560</v>
      </c>
      <c r="S4669" s="574" t="s">
        <v>12362</v>
      </c>
      <c r="T4669" s="574" t="s">
        <v>13867</v>
      </c>
      <c r="U4669" s="574" t="s">
        <v>12561</v>
      </c>
      <c r="V4669" s="574" t="s">
        <v>12562</v>
      </c>
      <c r="W4669" s="575" t="s">
        <v>13912</v>
      </c>
      <c r="X4669" s="575" t="s">
        <v>13990</v>
      </c>
      <c r="Y4669" s="576" t="s">
        <v>13943</v>
      </c>
      <c r="Z4669" s="577" t="s">
        <v>14009</v>
      </c>
      <c r="AA4669" s="578" t="s">
        <v>15165</v>
      </c>
      <c r="AE4669"/>
    </row>
    <row r="4670" spans="1:31" s="563" customFormat="1">
      <c r="A4670"/>
      <c r="B4670"/>
      <c r="C4670" s="568" t="s">
        <v>289</v>
      </c>
      <c r="D4670" s="569" t="s">
        <v>112</v>
      </c>
      <c r="E4670" s="569" t="s">
        <v>337</v>
      </c>
      <c r="F4670" s="573" t="s">
        <v>141</v>
      </c>
      <c r="G4670" s="569" t="s">
        <v>42</v>
      </c>
      <c r="H4670" s="569" t="s">
        <v>41</v>
      </c>
      <c r="I4670" s="569" t="s">
        <v>40</v>
      </c>
      <c r="J4670" s="569" t="s">
        <v>351</v>
      </c>
      <c r="K4670" s="569" t="s">
        <v>104</v>
      </c>
      <c r="L4670" s="570">
        <v>0.25</v>
      </c>
      <c r="M4670" s="571">
        <v>2.8667189988114256E-2</v>
      </c>
      <c r="N4670" s="572">
        <v>0.1282546125</v>
      </c>
      <c r="O4670" s="573"/>
      <c r="P4670" s="573"/>
      <c r="Q4670" s="574" t="s">
        <v>12305</v>
      </c>
      <c r="R4670" s="574" t="s">
        <v>12500</v>
      </c>
      <c r="S4670" s="574" t="s">
        <v>12372</v>
      </c>
      <c r="T4670" s="574" t="s">
        <v>15056</v>
      </c>
      <c r="U4670" s="574" t="s">
        <v>15334</v>
      </c>
      <c r="V4670" s="574" t="s">
        <v>15335</v>
      </c>
      <c r="W4670" s="575" t="s">
        <v>15225</v>
      </c>
      <c r="X4670" s="575" t="s">
        <v>15226</v>
      </c>
      <c r="Y4670" s="576" t="s">
        <v>15336</v>
      </c>
      <c r="Z4670" s="577" t="s">
        <v>15337</v>
      </c>
      <c r="AA4670" s="578" t="s">
        <v>15228</v>
      </c>
      <c r="AE4670"/>
    </row>
    <row r="4671" spans="1:31" s="563" customFormat="1">
      <c r="A4671"/>
      <c r="B4671"/>
      <c r="C4671" s="568" t="s">
        <v>289</v>
      </c>
      <c r="D4671" s="569" t="s">
        <v>105</v>
      </c>
      <c r="E4671" s="569" t="s">
        <v>337</v>
      </c>
      <c r="F4671" s="573" t="s">
        <v>141</v>
      </c>
      <c r="G4671" s="569" t="s">
        <v>42</v>
      </c>
      <c r="H4671" s="569" t="s">
        <v>41</v>
      </c>
      <c r="I4671" s="569" t="s">
        <v>40</v>
      </c>
      <c r="J4671" s="569" t="s">
        <v>351</v>
      </c>
      <c r="K4671" s="569" t="s">
        <v>104</v>
      </c>
      <c r="L4671" s="570">
        <v>0.25</v>
      </c>
      <c r="M4671" s="571">
        <v>6.5544985600196809E-2</v>
      </c>
      <c r="N4671" s="572">
        <v>0.29324278846153845</v>
      </c>
      <c r="O4671" s="573"/>
      <c r="P4671" s="573"/>
      <c r="Q4671" s="574" t="s">
        <v>12305</v>
      </c>
      <c r="R4671" s="574" t="s">
        <v>12500</v>
      </c>
      <c r="S4671" s="574" t="s">
        <v>12372</v>
      </c>
      <c r="T4671" s="574" t="s">
        <v>13013</v>
      </c>
      <c r="U4671" s="574" t="s">
        <v>15334</v>
      </c>
      <c r="V4671" s="574" t="s">
        <v>15335</v>
      </c>
      <c r="W4671" s="575" t="s">
        <v>13055</v>
      </c>
      <c r="X4671" s="575" t="s">
        <v>15230</v>
      </c>
      <c r="Y4671" s="576" t="s">
        <v>13089</v>
      </c>
      <c r="Z4671" s="577" t="s">
        <v>15338</v>
      </c>
      <c r="AA4671" s="578" t="s">
        <v>15232</v>
      </c>
      <c r="AE4671"/>
    </row>
    <row r="4672" spans="1:31" s="563" customFormat="1">
      <c r="A4672"/>
      <c r="B4672"/>
      <c r="C4672" s="568" t="s">
        <v>289</v>
      </c>
      <c r="D4672" s="569" t="s">
        <v>78</v>
      </c>
      <c r="E4672" s="569" t="s">
        <v>337</v>
      </c>
      <c r="F4672" s="573" t="s">
        <v>141</v>
      </c>
      <c r="G4672" s="569" t="s">
        <v>42</v>
      </c>
      <c r="H4672" s="569" t="s">
        <v>41</v>
      </c>
      <c r="I4672" s="569" t="s">
        <v>40</v>
      </c>
      <c r="J4672" s="569" t="s">
        <v>351</v>
      </c>
      <c r="K4672" s="569" t="s">
        <v>104</v>
      </c>
      <c r="L4672" s="570">
        <v>0.25</v>
      </c>
      <c r="M4672" s="571">
        <v>7.0741486666791531E-2</v>
      </c>
      <c r="N4672" s="572">
        <v>0.31649150000000004</v>
      </c>
      <c r="O4672" s="573"/>
      <c r="P4672" s="573"/>
      <c r="Q4672" s="574" t="s">
        <v>12305</v>
      </c>
      <c r="R4672" s="574" t="s">
        <v>12500</v>
      </c>
      <c r="S4672" s="574" t="s">
        <v>12372</v>
      </c>
      <c r="T4672" s="574" t="s">
        <v>15067</v>
      </c>
      <c r="U4672" s="574" t="s">
        <v>15334</v>
      </c>
      <c r="V4672" s="574" t="s">
        <v>15335</v>
      </c>
      <c r="W4672" s="575" t="s">
        <v>15233</v>
      </c>
      <c r="X4672" s="575" t="s">
        <v>15234</v>
      </c>
      <c r="Y4672" s="576" t="s">
        <v>15339</v>
      </c>
      <c r="Z4672" s="577" t="s">
        <v>15340</v>
      </c>
      <c r="AA4672" s="578" t="s">
        <v>15236</v>
      </c>
      <c r="AE4672"/>
    </row>
    <row r="4673" spans="1:31" s="563" customFormat="1">
      <c r="A4673"/>
      <c r="B4673"/>
      <c r="C4673" s="568" t="s">
        <v>289</v>
      </c>
      <c r="D4673" s="569" t="s">
        <v>112</v>
      </c>
      <c r="E4673" s="569" t="s">
        <v>337</v>
      </c>
      <c r="F4673" s="573" t="s">
        <v>141</v>
      </c>
      <c r="G4673" s="569" t="s">
        <v>42</v>
      </c>
      <c r="H4673" s="569" t="s">
        <v>41</v>
      </c>
      <c r="I4673" s="569" t="s">
        <v>40</v>
      </c>
      <c r="J4673" s="569" t="s">
        <v>351</v>
      </c>
      <c r="K4673" s="569" t="s">
        <v>100</v>
      </c>
      <c r="L4673" s="570">
        <v>0.5</v>
      </c>
      <c r="M4673" s="571">
        <v>5.7334379976228513E-2</v>
      </c>
      <c r="N4673" s="572">
        <v>0.25650922500000001</v>
      </c>
      <c r="O4673" s="573"/>
      <c r="P4673" s="573"/>
      <c r="Q4673" s="574" t="s">
        <v>12370</v>
      </c>
      <c r="R4673" s="574" t="s">
        <v>12566</v>
      </c>
      <c r="S4673" s="574" t="s">
        <v>12372</v>
      </c>
      <c r="T4673" s="574" t="s">
        <v>15056</v>
      </c>
      <c r="U4673" s="574" t="s">
        <v>12373</v>
      </c>
      <c r="V4673" s="574" t="s">
        <v>12567</v>
      </c>
      <c r="W4673" s="575" t="s">
        <v>15341</v>
      </c>
      <c r="X4673" s="575" t="s">
        <v>15342</v>
      </c>
      <c r="Y4673" s="576" t="s">
        <v>15336</v>
      </c>
      <c r="Z4673" s="577" t="s">
        <v>15343</v>
      </c>
      <c r="AA4673" s="578" t="s">
        <v>15344</v>
      </c>
      <c r="AE4673"/>
    </row>
    <row r="4674" spans="1:31" s="563" customFormat="1">
      <c r="A4674"/>
      <c r="B4674"/>
      <c r="C4674" s="568" t="s">
        <v>289</v>
      </c>
      <c r="D4674" s="569" t="s">
        <v>101</v>
      </c>
      <c r="E4674" s="569" t="s">
        <v>337</v>
      </c>
      <c r="F4674" s="573" t="s">
        <v>141</v>
      </c>
      <c r="G4674" s="569" t="s">
        <v>42</v>
      </c>
      <c r="H4674" s="569" t="s">
        <v>41</v>
      </c>
      <c r="I4674" s="569" t="s">
        <v>40</v>
      </c>
      <c r="J4674" s="569" t="s">
        <v>351</v>
      </c>
      <c r="K4674" s="569" t="s">
        <v>100</v>
      </c>
      <c r="L4674" s="570">
        <v>1</v>
      </c>
      <c r="M4674" s="571">
        <v>17.484801103955153</v>
      </c>
      <c r="N4674" s="572">
        <v>78.22553906249999</v>
      </c>
      <c r="O4674" s="573"/>
      <c r="P4674" s="573"/>
      <c r="Q4674" s="574" t="s">
        <v>12370</v>
      </c>
      <c r="R4674" s="574" t="s">
        <v>12566</v>
      </c>
      <c r="S4674" s="574" t="s">
        <v>12372</v>
      </c>
      <c r="T4674" s="574" t="s">
        <v>12231</v>
      </c>
      <c r="U4674" s="574" t="s">
        <v>12373</v>
      </c>
      <c r="V4674" s="574" t="s">
        <v>12567</v>
      </c>
      <c r="W4674" s="575" t="s">
        <v>12375</v>
      </c>
      <c r="X4674" s="575" t="s">
        <v>12568</v>
      </c>
      <c r="Y4674" s="576" t="s">
        <v>12377</v>
      </c>
      <c r="Z4674" s="577" t="s">
        <v>12569</v>
      </c>
      <c r="AA4674" s="578" t="s">
        <v>15345</v>
      </c>
      <c r="AE4674"/>
    </row>
    <row r="4675" spans="1:31" s="563" customFormat="1">
      <c r="A4675"/>
      <c r="B4675"/>
      <c r="C4675" s="568" t="s">
        <v>289</v>
      </c>
      <c r="D4675" s="569" t="s">
        <v>98</v>
      </c>
      <c r="E4675" s="569" t="s">
        <v>337</v>
      </c>
      <c r="F4675" s="573" t="s">
        <v>141</v>
      </c>
      <c r="G4675" s="569" t="s">
        <v>42</v>
      </c>
      <c r="H4675" s="569" t="s">
        <v>41</v>
      </c>
      <c r="I4675" s="569" t="s">
        <v>40</v>
      </c>
      <c r="J4675" s="569" t="s">
        <v>351</v>
      </c>
      <c r="K4675" s="569" t="s">
        <v>100</v>
      </c>
      <c r="L4675" s="570">
        <v>1</v>
      </c>
      <c r="M4675" s="571">
        <v>5.723660700010635</v>
      </c>
      <c r="N4675" s="572">
        <v>25.6071796875</v>
      </c>
      <c r="O4675" s="573"/>
      <c r="P4675" s="573"/>
      <c r="Q4675" s="574" t="s">
        <v>12370</v>
      </c>
      <c r="R4675" s="574" t="s">
        <v>12566</v>
      </c>
      <c r="S4675" s="574" t="s">
        <v>12372</v>
      </c>
      <c r="T4675" s="574" t="s">
        <v>12679</v>
      </c>
      <c r="U4675" s="574" t="s">
        <v>12373</v>
      </c>
      <c r="V4675" s="574" t="s">
        <v>12567</v>
      </c>
      <c r="W4675" s="575" t="s">
        <v>12765</v>
      </c>
      <c r="X4675" s="575" t="s">
        <v>12766</v>
      </c>
      <c r="Y4675" s="576" t="s">
        <v>12767</v>
      </c>
      <c r="Z4675" s="577" t="s">
        <v>12768</v>
      </c>
      <c r="AA4675" s="578" t="s">
        <v>15346</v>
      </c>
      <c r="AE4675"/>
    </row>
    <row r="4676" spans="1:31" s="563" customFormat="1">
      <c r="A4676"/>
      <c r="B4676"/>
      <c r="C4676" s="568" t="s">
        <v>289</v>
      </c>
      <c r="D4676" s="569" t="s">
        <v>102</v>
      </c>
      <c r="E4676" s="569" t="s">
        <v>337</v>
      </c>
      <c r="F4676" s="573" t="s">
        <v>141</v>
      </c>
      <c r="G4676" s="569" t="s">
        <v>42</v>
      </c>
      <c r="H4676" s="569" t="s">
        <v>41</v>
      </c>
      <c r="I4676" s="569" t="s">
        <v>40</v>
      </c>
      <c r="J4676" s="569" t="s">
        <v>351</v>
      </c>
      <c r="K4676" s="569" t="s">
        <v>100</v>
      </c>
      <c r="L4676" s="570">
        <v>1</v>
      </c>
      <c r="M4676" s="571">
        <v>5.0999525833576698</v>
      </c>
      <c r="N4676" s="572">
        <v>22.816761692307686</v>
      </c>
      <c r="O4676" s="573"/>
      <c r="P4676" s="573"/>
      <c r="Q4676" s="574" t="s">
        <v>12370</v>
      </c>
      <c r="R4676" s="574" t="s">
        <v>12566</v>
      </c>
      <c r="S4676" s="574" t="s">
        <v>12372</v>
      </c>
      <c r="T4676" s="574" t="s">
        <v>12848</v>
      </c>
      <c r="U4676" s="574" t="s">
        <v>12373</v>
      </c>
      <c r="V4676" s="574" t="s">
        <v>12567</v>
      </c>
      <c r="W4676" s="575" t="s">
        <v>12925</v>
      </c>
      <c r="X4676" s="575" t="s">
        <v>12994</v>
      </c>
      <c r="Y4676" s="576" t="s">
        <v>12927</v>
      </c>
      <c r="Z4676" s="577" t="s">
        <v>12995</v>
      </c>
      <c r="AA4676" s="578" t="s">
        <v>15347</v>
      </c>
      <c r="AE4676"/>
    </row>
    <row r="4677" spans="1:31" s="563" customFormat="1">
      <c r="A4677"/>
      <c r="B4677"/>
      <c r="C4677" s="568" t="s">
        <v>289</v>
      </c>
      <c r="D4677" s="569" t="s">
        <v>105</v>
      </c>
      <c r="E4677" s="569" t="s">
        <v>337</v>
      </c>
      <c r="F4677" s="573" t="s">
        <v>141</v>
      </c>
      <c r="G4677" s="569" t="s">
        <v>42</v>
      </c>
      <c r="H4677" s="569" t="s">
        <v>41</v>
      </c>
      <c r="I4677" s="569" t="s">
        <v>40</v>
      </c>
      <c r="J4677" s="569" t="s">
        <v>351</v>
      </c>
      <c r="K4677" s="569" t="s">
        <v>100</v>
      </c>
      <c r="L4677" s="570">
        <v>0.5</v>
      </c>
      <c r="M4677" s="571">
        <v>0.13108997120039362</v>
      </c>
      <c r="N4677" s="572">
        <v>0.5864855769230769</v>
      </c>
      <c r="O4677" s="573"/>
      <c r="P4677" s="573"/>
      <c r="Q4677" s="574" t="s">
        <v>12370</v>
      </c>
      <c r="R4677" s="574" t="s">
        <v>12566</v>
      </c>
      <c r="S4677" s="574" t="s">
        <v>12372</v>
      </c>
      <c r="T4677" s="574" t="s">
        <v>13013</v>
      </c>
      <c r="U4677" s="574" t="s">
        <v>12373</v>
      </c>
      <c r="V4677" s="574" t="s">
        <v>12567</v>
      </c>
      <c r="W4677" s="575" t="s">
        <v>13087</v>
      </c>
      <c r="X4677" s="575" t="s">
        <v>15348</v>
      </c>
      <c r="Y4677" s="576" t="s">
        <v>13089</v>
      </c>
      <c r="Z4677" s="577" t="s">
        <v>15349</v>
      </c>
      <c r="AA4677" s="578" t="s">
        <v>15350</v>
      </c>
      <c r="AE4677"/>
    </row>
    <row r="4678" spans="1:31" s="563" customFormat="1">
      <c r="A4678"/>
      <c r="B4678"/>
      <c r="C4678" s="568" t="s">
        <v>289</v>
      </c>
      <c r="D4678" s="569" t="s">
        <v>16</v>
      </c>
      <c r="E4678" s="569" t="s">
        <v>337</v>
      </c>
      <c r="F4678" s="573" t="s">
        <v>141</v>
      </c>
      <c r="G4678" s="569" t="s">
        <v>42</v>
      </c>
      <c r="H4678" s="569" t="s">
        <v>41</v>
      </c>
      <c r="I4678" s="569" t="s">
        <v>40</v>
      </c>
      <c r="J4678" s="569" t="s">
        <v>351</v>
      </c>
      <c r="K4678" s="569" t="s">
        <v>100</v>
      </c>
      <c r="L4678" s="570">
        <v>0.5</v>
      </c>
      <c r="M4678" s="571">
        <v>3.572708660049309</v>
      </c>
      <c r="N4678" s="572">
        <v>15.984000000000002</v>
      </c>
      <c r="O4678" s="573"/>
      <c r="P4678" s="573"/>
      <c r="Q4678" s="574" t="s">
        <v>12370</v>
      </c>
      <c r="R4678" s="574" t="s">
        <v>12566</v>
      </c>
      <c r="S4678" s="574" t="s">
        <v>12372</v>
      </c>
      <c r="T4678" s="574" t="s">
        <v>13101</v>
      </c>
      <c r="U4678" s="574" t="s">
        <v>12373</v>
      </c>
      <c r="V4678" s="574" t="s">
        <v>12567</v>
      </c>
      <c r="W4678" s="575" t="s">
        <v>15351</v>
      </c>
      <c r="X4678" s="575" t="s">
        <v>15352</v>
      </c>
      <c r="Y4678" s="576" t="s">
        <v>13192</v>
      </c>
      <c r="Z4678" s="577" t="s">
        <v>15353</v>
      </c>
      <c r="AA4678" s="578" t="s">
        <v>15354</v>
      </c>
      <c r="AE4678"/>
    </row>
    <row r="4679" spans="1:31" s="563" customFormat="1">
      <c r="A4679"/>
      <c r="B4679"/>
      <c r="C4679" s="568" t="s">
        <v>289</v>
      </c>
      <c r="D4679" s="569" t="s">
        <v>16</v>
      </c>
      <c r="E4679" s="569" t="s">
        <v>337</v>
      </c>
      <c r="F4679" s="573" t="s">
        <v>141</v>
      </c>
      <c r="G4679" s="569" t="s">
        <v>42</v>
      </c>
      <c r="H4679" s="569" t="s">
        <v>41</v>
      </c>
      <c r="I4679" s="569" t="s">
        <v>40</v>
      </c>
      <c r="J4679" s="569" t="s">
        <v>351</v>
      </c>
      <c r="K4679" s="569" t="s">
        <v>100</v>
      </c>
      <c r="L4679" s="570">
        <v>0.5</v>
      </c>
      <c r="M4679" s="571">
        <v>3.572708660049309</v>
      </c>
      <c r="N4679" s="572">
        <v>15.984000000000002</v>
      </c>
      <c r="O4679" s="573"/>
      <c r="P4679" s="573"/>
      <c r="Q4679" s="574" t="s">
        <v>12370</v>
      </c>
      <c r="R4679" s="574" t="s">
        <v>12566</v>
      </c>
      <c r="S4679" s="574" t="s">
        <v>12372</v>
      </c>
      <c r="T4679" s="574" t="s">
        <v>13101</v>
      </c>
      <c r="U4679" s="574" t="s">
        <v>12373</v>
      </c>
      <c r="V4679" s="574" t="s">
        <v>12567</v>
      </c>
      <c r="W4679" s="575" t="s">
        <v>15351</v>
      </c>
      <c r="X4679" s="575" t="s">
        <v>15352</v>
      </c>
      <c r="Y4679" s="576" t="s">
        <v>13192</v>
      </c>
      <c r="Z4679" s="577" t="s">
        <v>15353</v>
      </c>
      <c r="AA4679" s="578" t="s">
        <v>15354</v>
      </c>
      <c r="AE4679"/>
    </row>
    <row r="4680" spans="1:31" s="563" customFormat="1">
      <c r="A4680"/>
      <c r="B4680"/>
      <c r="C4680" s="568" t="s">
        <v>289</v>
      </c>
      <c r="D4680" s="569" t="s">
        <v>78</v>
      </c>
      <c r="E4680" s="569" t="s">
        <v>337</v>
      </c>
      <c r="F4680" s="573" t="s">
        <v>141</v>
      </c>
      <c r="G4680" s="569" t="s">
        <v>42</v>
      </c>
      <c r="H4680" s="569" t="s">
        <v>41</v>
      </c>
      <c r="I4680" s="569" t="s">
        <v>40</v>
      </c>
      <c r="J4680" s="569" t="s">
        <v>351</v>
      </c>
      <c r="K4680" s="569" t="s">
        <v>100</v>
      </c>
      <c r="L4680" s="570">
        <v>0.5</v>
      </c>
      <c r="M4680" s="571">
        <v>0.14148297333358306</v>
      </c>
      <c r="N4680" s="572">
        <v>0.63298300000000007</v>
      </c>
      <c r="O4680" s="573"/>
      <c r="P4680" s="573"/>
      <c r="Q4680" s="574" t="s">
        <v>12370</v>
      </c>
      <c r="R4680" s="574" t="s">
        <v>12566</v>
      </c>
      <c r="S4680" s="574" t="s">
        <v>12372</v>
      </c>
      <c r="T4680" s="574" t="s">
        <v>15067</v>
      </c>
      <c r="U4680" s="574" t="s">
        <v>12373</v>
      </c>
      <c r="V4680" s="574" t="s">
        <v>12567</v>
      </c>
      <c r="W4680" s="575" t="s">
        <v>15168</v>
      </c>
      <c r="X4680" s="575" t="s">
        <v>15169</v>
      </c>
      <c r="Y4680" s="576" t="s">
        <v>15339</v>
      </c>
      <c r="Z4680" s="577" t="s">
        <v>15355</v>
      </c>
      <c r="AA4680" s="578" t="s">
        <v>15172</v>
      </c>
      <c r="AE4680"/>
    </row>
    <row r="4681" spans="1:31" s="563" customFormat="1">
      <c r="A4681"/>
      <c r="B4681"/>
      <c r="C4681" s="568" t="s">
        <v>289</v>
      </c>
      <c r="D4681" s="569" t="s">
        <v>75</v>
      </c>
      <c r="E4681" s="569" t="s">
        <v>337</v>
      </c>
      <c r="F4681" s="573" t="s">
        <v>141</v>
      </c>
      <c r="G4681" s="569" t="s">
        <v>42</v>
      </c>
      <c r="H4681" s="569" t="s">
        <v>41</v>
      </c>
      <c r="I4681" s="569" t="s">
        <v>40</v>
      </c>
      <c r="J4681" s="569" t="s">
        <v>351</v>
      </c>
      <c r="K4681" s="569" t="s">
        <v>100</v>
      </c>
      <c r="L4681" s="570">
        <v>1</v>
      </c>
      <c r="M4681" s="571">
        <v>9.445496041759343</v>
      </c>
      <c r="N4681" s="572">
        <v>42.258360000000017</v>
      </c>
      <c r="O4681" s="573"/>
      <c r="P4681" s="573"/>
      <c r="Q4681" s="574" t="s">
        <v>12370</v>
      </c>
      <c r="R4681" s="574" t="s">
        <v>12566</v>
      </c>
      <c r="S4681" s="574" t="s">
        <v>12372</v>
      </c>
      <c r="T4681" s="574" t="s">
        <v>13677</v>
      </c>
      <c r="U4681" s="574" t="s">
        <v>12373</v>
      </c>
      <c r="V4681" s="574" t="s">
        <v>12567</v>
      </c>
      <c r="W4681" s="575" t="s">
        <v>13761</v>
      </c>
      <c r="X4681" s="575" t="s">
        <v>13762</v>
      </c>
      <c r="Y4681" s="576" t="s">
        <v>13763</v>
      </c>
      <c r="Z4681" s="577" t="s">
        <v>13764</v>
      </c>
      <c r="AA4681" s="578" t="s">
        <v>15356</v>
      </c>
      <c r="AE4681"/>
    </row>
    <row r="4682" spans="1:31" s="563" customFormat="1">
      <c r="A4682"/>
      <c r="B4682"/>
      <c r="C4682" s="568" t="s">
        <v>289</v>
      </c>
      <c r="D4682" s="569" t="s">
        <v>39</v>
      </c>
      <c r="E4682" s="569" t="s">
        <v>337</v>
      </c>
      <c r="F4682" s="573" t="s">
        <v>141</v>
      </c>
      <c r="G4682" s="569" t="s">
        <v>42</v>
      </c>
      <c r="H4682" s="569" t="s">
        <v>41</v>
      </c>
      <c r="I4682" s="569" t="s">
        <v>40</v>
      </c>
      <c r="J4682" s="569" t="s">
        <v>351</v>
      </c>
      <c r="K4682" s="569" t="s">
        <v>100</v>
      </c>
      <c r="L4682" s="570">
        <v>1</v>
      </c>
      <c r="M4682" s="571">
        <v>0.68091964672799221</v>
      </c>
      <c r="N4682" s="572">
        <v>3.0463776</v>
      </c>
      <c r="O4682" s="573"/>
      <c r="P4682" s="573"/>
      <c r="Q4682" s="574" t="s">
        <v>12370</v>
      </c>
      <c r="R4682" s="574" t="s">
        <v>12566</v>
      </c>
      <c r="S4682" s="574" t="s">
        <v>12372</v>
      </c>
      <c r="T4682" s="574" t="s">
        <v>13785</v>
      </c>
      <c r="U4682" s="574" t="s">
        <v>12373</v>
      </c>
      <c r="V4682" s="574" t="s">
        <v>12567</v>
      </c>
      <c r="W4682" s="575" t="s">
        <v>13851</v>
      </c>
      <c r="X4682" s="575" t="s">
        <v>13852</v>
      </c>
      <c r="Y4682" s="576" t="s">
        <v>13853</v>
      </c>
      <c r="Z4682" s="577" t="s">
        <v>13854</v>
      </c>
      <c r="AA4682" s="578" t="s">
        <v>15357</v>
      </c>
      <c r="AE4682"/>
    </row>
    <row r="4683" spans="1:31" s="563" customFormat="1">
      <c r="A4683"/>
      <c r="B4683"/>
      <c r="C4683" s="568" t="s">
        <v>289</v>
      </c>
      <c r="D4683" s="569" t="s">
        <v>38</v>
      </c>
      <c r="E4683" s="569" t="s">
        <v>337</v>
      </c>
      <c r="F4683" s="573" t="s">
        <v>141</v>
      </c>
      <c r="G4683" s="569" t="s">
        <v>42</v>
      </c>
      <c r="H4683" s="569" t="s">
        <v>41</v>
      </c>
      <c r="I4683" s="569" t="s">
        <v>40</v>
      </c>
      <c r="J4683" s="569" t="s">
        <v>351</v>
      </c>
      <c r="K4683" s="569" t="s">
        <v>100</v>
      </c>
      <c r="L4683" s="570">
        <v>1</v>
      </c>
      <c r="M4683" s="571">
        <v>6.4489532893898094</v>
      </c>
      <c r="N4683" s="572">
        <v>28.852078124999998</v>
      </c>
      <c r="O4683" s="573"/>
      <c r="P4683" s="573"/>
      <c r="Q4683" s="574" t="s">
        <v>12370</v>
      </c>
      <c r="R4683" s="574" t="s">
        <v>12566</v>
      </c>
      <c r="S4683" s="574" t="s">
        <v>12372</v>
      </c>
      <c r="T4683" s="574" t="s">
        <v>13867</v>
      </c>
      <c r="U4683" s="574" t="s">
        <v>12373</v>
      </c>
      <c r="V4683" s="574" t="s">
        <v>12567</v>
      </c>
      <c r="W4683" s="575" t="s">
        <v>13947</v>
      </c>
      <c r="X4683" s="575" t="s">
        <v>14010</v>
      </c>
      <c r="Y4683" s="576" t="s">
        <v>13949</v>
      </c>
      <c r="Z4683" s="577" t="s">
        <v>14011</v>
      </c>
      <c r="AA4683" s="578" t="s">
        <v>15358</v>
      </c>
      <c r="AE4683"/>
    </row>
    <row r="4684" spans="1:31" s="563" customFormat="1">
      <c r="A4684"/>
      <c r="B4684"/>
      <c r="C4684" s="568" t="s">
        <v>289</v>
      </c>
      <c r="D4684" s="569" t="s">
        <v>112</v>
      </c>
      <c r="E4684" s="569" t="s">
        <v>337</v>
      </c>
      <c r="F4684" s="573" t="s">
        <v>141</v>
      </c>
      <c r="G4684" s="569" t="s">
        <v>42</v>
      </c>
      <c r="H4684" s="569" t="s">
        <v>41</v>
      </c>
      <c r="I4684" s="569" t="s">
        <v>40</v>
      </c>
      <c r="J4684" s="569" t="s">
        <v>351</v>
      </c>
      <c r="K4684" s="569" t="s">
        <v>79</v>
      </c>
      <c r="L4684" s="570">
        <v>0.25</v>
      </c>
      <c r="M4684" s="571">
        <v>2.8667189988114256E-2</v>
      </c>
      <c r="N4684" s="572">
        <v>0.1282546125</v>
      </c>
      <c r="O4684" s="573"/>
      <c r="P4684" s="573"/>
      <c r="Q4684" s="574" t="s">
        <v>12403</v>
      </c>
      <c r="R4684" s="574" t="s">
        <v>12560</v>
      </c>
      <c r="S4684" s="574" t="s">
        <v>12372</v>
      </c>
      <c r="T4684" s="574" t="s">
        <v>15056</v>
      </c>
      <c r="U4684" s="574" t="s">
        <v>12770</v>
      </c>
      <c r="V4684" s="574" t="s">
        <v>12771</v>
      </c>
      <c r="W4684" s="575" t="s">
        <v>15175</v>
      </c>
      <c r="X4684" s="575" t="s">
        <v>15176</v>
      </c>
      <c r="Y4684" s="576" t="s">
        <v>15336</v>
      </c>
      <c r="Z4684" s="577" t="s">
        <v>15359</v>
      </c>
      <c r="AA4684" s="578" t="s">
        <v>15179</v>
      </c>
      <c r="AE4684"/>
    </row>
    <row r="4685" spans="1:31" s="563" customFormat="1">
      <c r="A4685"/>
      <c r="B4685"/>
      <c r="C4685" s="568" t="s">
        <v>289</v>
      </c>
      <c r="D4685" s="569" t="s">
        <v>105</v>
      </c>
      <c r="E4685" s="569" t="s">
        <v>337</v>
      </c>
      <c r="F4685" s="573" t="s">
        <v>141</v>
      </c>
      <c r="G4685" s="569" t="s">
        <v>42</v>
      </c>
      <c r="H4685" s="569" t="s">
        <v>41</v>
      </c>
      <c r="I4685" s="569" t="s">
        <v>40</v>
      </c>
      <c r="J4685" s="569" t="s">
        <v>351</v>
      </c>
      <c r="K4685" s="569" t="s">
        <v>79</v>
      </c>
      <c r="L4685" s="570">
        <v>0.25</v>
      </c>
      <c r="M4685" s="571">
        <v>6.5544985600196809E-2</v>
      </c>
      <c r="N4685" s="572">
        <v>0.29324278846153845</v>
      </c>
      <c r="O4685" s="573"/>
      <c r="P4685" s="573"/>
      <c r="Q4685" s="574" t="s">
        <v>12403</v>
      </c>
      <c r="R4685" s="574" t="s">
        <v>12560</v>
      </c>
      <c r="S4685" s="574" t="s">
        <v>12372</v>
      </c>
      <c r="T4685" s="574" t="s">
        <v>13013</v>
      </c>
      <c r="U4685" s="574" t="s">
        <v>12770</v>
      </c>
      <c r="V4685" s="574" t="s">
        <v>12771</v>
      </c>
      <c r="W4685" s="575" t="s">
        <v>13040</v>
      </c>
      <c r="X4685" s="575" t="s">
        <v>15182</v>
      </c>
      <c r="Y4685" s="576" t="s">
        <v>13089</v>
      </c>
      <c r="Z4685" s="577" t="s">
        <v>15360</v>
      </c>
      <c r="AA4685" s="578" t="s">
        <v>15184</v>
      </c>
      <c r="AE4685"/>
    </row>
    <row r="4686" spans="1:31" s="563" customFormat="1">
      <c r="A4686"/>
      <c r="B4686"/>
      <c r="C4686" s="568" t="s">
        <v>289</v>
      </c>
      <c r="D4686" s="569" t="s">
        <v>78</v>
      </c>
      <c r="E4686" s="569" t="s">
        <v>337</v>
      </c>
      <c r="F4686" s="573" t="s">
        <v>141</v>
      </c>
      <c r="G4686" s="569" t="s">
        <v>42</v>
      </c>
      <c r="H4686" s="569" t="s">
        <v>41</v>
      </c>
      <c r="I4686" s="569" t="s">
        <v>40</v>
      </c>
      <c r="J4686" s="569" t="s">
        <v>351</v>
      </c>
      <c r="K4686" s="569" t="s">
        <v>79</v>
      </c>
      <c r="L4686" s="570">
        <v>0.25</v>
      </c>
      <c r="M4686" s="571">
        <v>7.0741486666791531E-2</v>
      </c>
      <c r="N4686" s="572">
        <v>0.31649150000000004</v>
      </c>
      <c r="O4686" s="573"/>
      <c r="P4686" s="573"/>
      <c r="Q4686" s="574" t="s">
        <v>12403</v>
      </c>
      <c r="R4686" s="574" t="s">
        <v>12560</v>
      </c>
      <c r="S4686" s="574" t="s">
        <v>12372</v>
      </c>
      <c r="T4686" s="574" t="s">
        <v>15067</v>
      </c>
      <c r="U4686" s="574" t="s">
        <v>12770</v>
      </c>
      <c r="V4686" s="574" t="s">
        <v>12771</v>
      </c>
      <c r="W4686" s="575" t="s">
        <v>15195</v>
      </c>
      <c r="X4686" s="575" t="s">
        <v>15196</v>
      </c>
      <c r="Y4686" s="576" t="s">
        <v>15339</v>
      </c>
      <c r="Z4686" s="577" t="s">
        <v>15361</v>
      </c>
      <c r="AA4686" s="578" t="s">
        <v>15199</v>
      </c>
      <c r="AE4686"/>
    </row>
    <row r="4687" spans="1:31" s="563" customFormat="1">
      <c r="A4687"/>
      <c r="B4687"/>
      <c r="C4687" s="568" t="s">
        <v>289</v>
      </c>
      <c r="D4687" s="569" t="s">
        <v>112</v>
      </c>
      <c r="E4687" s="569" t="s">
        <v>337</v>
      </c>
      <c r="F4687" s="573" t="s">
        <v>141</v>
      </c>
      <c r="G4687" s="569" t="s">
        <v>42</v>
      </c>
      <c r="H4687" s="569" t="s">
        <v>41</v>
      </c>
      <c r="I4687" s="569" t="s">
        <v>40</v>
      </c>
      <c r="J4687" s="569" t="s">
        <v>67</v>
      </c>
      <c r="K4687" s="569" t="s">
        <v>81</v>
      </c>
      <c r="L4687" s="570">
        <v>1</v>
      </c>
      <c r="M4687" s="571">
        <v>0.26407490046789933</v>
      </c>
      <c r="N4687" s="572">
        <v>0.50698293882352941</v>
      </c>
      <c r="O4687" s="573"/>
      <c r="P4687" s="573"/>
      <c r="Q4687" s="574" t="s">
        <v>12313</v>
      </c>
      <c r="R4687" s="574" t="s">
        <v>12524</v>
      </c>
      <c r="S4687" s="574" t="s">
        <v>12380</v>
      </c>
      <c r="T4687" s="574" t="s">
        <v>15056</v>
      </c>
      <c r="U4687" s="574" t="s">
        <v>12381</v>
      </c>
      <c r="V4687" s="574" t="s">
        <v>12576</v>
      </c>
      <c r="W4687" s="575" t="s">
        <v>15241</v>
      </c>
      <c r="X4687" s="575" t="s">
        <v>15242</v>
      </c>
      <c r="Y4687" s="576" t="s">
        <v>15362</v>
      </c>
      <c r="Z4687" s="577" t="s">
        <v>15363</v>
      </c>
      <c r="AA4687" s="578" t="s">
        <v>15245</v>
      </c>
      <c r="AE4687"/>
    </row>
    <row r="4688" spans="1:31" s="563" customFormat="1">
      <c r="A4688"/>
      <c r="B4688"/>
      <c r="C4688" s="568" t="s">
        <v>289</v>
      </c>
      <c r="D4688" s="569" t="s">
        <v>101</v>
      </c>
      <c r="E4688" s="569" t="s">
        <v>337</v>
      </c>
      <c r="F4688" s="573" t="s">
        <v>141</v>
      </c>
      <c r="G4688" s="569" t="s">
        <v>42</v>
      </c>
      <c r="H4688" s="569" t="s">
        <v>41</v>
      </c>
      <c r="I4688" s="569" t="s">
        <v>40</v>
      </c>
      <c r="J4688" s="569" t="s">
        <v>67</v>
      </c>
      <c r="K4688" s="569" t="s">
        <v>81</v>
      </c>
      <c r="L4688" s="570">
        <v>1</v>
      </c>
      <c r="M4688" s="571">
        <v>40.26639089096593</v>
      </c>
      <c r="N4688" s="572">
        <v>77.305238602941174</v>
      </c>
      <c r="O4688" s="573"/>
      <c r="P4688" s="573"/>
      <c r="Q4688" s="574" t="s">
        <v>12313</v>
      </c>
      <c r="R4688" s="574" t="s">
        <v>12524</v>
      </c>
      <c r="S4688" s="574" t="s">
        <v>12380</v>
      </c>
      <c r="T4688" s="574" t="s">
        <v>12231</v>
      </c>
      <c r="U4688" s="574" t="s">
        <v>12381</v>
      </c>
      <c r="V4688" s="574" t="s">
        <v>12576</v>
      </c>
      <c r="W4688" s="575" t="s">
        <v>12318</v>
      </c>
      <c r="X4688" s="575" t="s">
        <v>12526</v>
      </c>
      <c r="Y4688" s="576" t="s">
        <v>12383</v>
      </c>
      <c r="Z4688" s="577" t="s">
        <v>12577</v>
      </c>
      <c r="AA4688" s="578" t="s">
        <v>15246</v>
      </c>
      <c r="AE4688"/>
    </row>
    <row r="4689" spans="1:31" s="563" customFormat="1">
      <c r="A4689"/>
      <c r="B4689"/>
      <c r="C4689" s="568" t="s">
        <v>289</v>
      </c>
      <c r="D4689" s="569" t="s">
        <v>98</v>
      </c>
      <c r="E4689" s="569" t="s">
        <v>337</v>
      </c>
      <c r="F4689" s="573" t="s">
        <v>141</v>
      </c>
      <c r="G4689" s="569" t="s">
        <v>42</v>
      </c>
      <c r="H4689" s="569" t="s">
        <v>41</v>
      </c>
      <c r="I4689" s="569" t="s">
        <v>40</v>
      </c>
      <c r="J4689" s="569" t="s">
        <v>67</v>
      </c>
      <c r="K4689" s="569" t="s">
        <v>81</v>
      </c>
      <c r="L4689" s="570">
        <v>1</v>
      </c>
      <c r="M4689" s="571">
        <v>13.18122852548515</v>
      </c>
      <c r="N4689" s="572">
        <v>25.305918749999996</v>
      </c>
      <c r="O4689" s="573"/>
      <c r="P4689" s="573"/>
      <c r="Q4689" s="574" t="s">
        <v>12313</v>
      </c>
      <c r="R4689" s="574" t="s">
        <v>12524</v>
      </c>
      <c r="S4689" s="574" t="s">
        <v>12380</v>
      </c>
      <c r="T4689" s="574" t="s">
        <v>12679</v>
      </c>
      <c r="U4689" s="574" t="s">
        <v>12381</v>
      </c>
      <c r="V4689" s="574" t="s">
        <v>12576</v>
      </c>
      <c r="W4689" s="575" t="s">
        <v>12739</v>
      </c>
      <c r="X4689" s="575" t="s">
        <v>12740</v>
      </c>
      <c r="Y4689" s="576" t="s">
        <v>12773</v>
      </c>
      <c r="Z4689" s="577" t="s">
        <v>12774</v>
      </c>
      <c r="AA4689" s="578" t="s">
        <v>15247</v>
      </c>
      <c r="AE4689"/>
    </row>
    <row r="4690" spans="1:31" s="563" customFormat="1">
      <c r="A4690"/>
      <c r="B4690"/>
      <c r="C4690" s="568" t="s">
        <v>289</v>
      </c>
      <c r="D4690" s="569" t="s">
        <v>102</v>
      </c>
      <c r="E4690" s="569" t="s">
        <v>337</v>
      </c>
      <c r="F4690" s="573" t="s">
        <v>141</v>
      </c>
      <c r="G4690" s="569" t="s">
        <v>42</v>
      </c>
      <c r="H4690" s="569" t="s">
        <v>41</v>
      </c>
      <c r="I4690" s="569" t="s">
        <v>40</v>
      </c>
      <c r="J4690" s="569" t="s">
        <v>67</v>
      </c>
      <c r="K4690" s="569" t="s">
        <v>81</v>
      </c>
      <c r="L4690" s="570">
        <v>1</v>
      </c>
      <c r="M4690" s="571">
        <v>11.744868187286309</v>
      </c>
      <c r="N4690" s="572">
        <v>22.548329201809953</v>
      </c>
      <c r="O4690" s="573"/>
      <c r="P4690" s="573"/>
      <c r="Q4690" s="574" t="s">
        <v>12313</v>
      </c>
      <c r="R4690" s="574" t="s">
        <v>12524</v>
      </c>
      <c r="S4690" s="574" t="s">
        <v>12380</v>
      </c>
      <c r="T4690" s="574" t="s">
        <v>12848</v>
      </c>
      <c r="U4690" s="574" t="s">
        <v>12381</v>
      </c>
      <c r="V4690" s="574" t="s">
        <v>12576</v>
      </c>
      <c r="W4690" s="575" t="s">
        <v>12901</v>
      </c>
      <c r="X4690" s="575" t="s">
        <v>12999</v>
      </c>
      <c r="Y4690" s="576" t="s">
        <v>12932</v>
      </c>
      <c r="Z4690" s="577" t="s">
        <v>13000</v>
      </c>
      <c r="AA4690" s="578" t="s">
        <v>15249</v>
      </c>
      <c r="AE4690"/>
    </row>
    <row r="4691" spans="1:31" s="563" customFormat="1">
      <c r="A4691"/>
      <c r="B4691"/>
      <c r="C4691" s="568" t="s">
        <v>289</v>
      </c>
      <c r="D4691" s="569" t="s">
        <v>105</v>
      </c>
      <c r="E4691" s="569" t="s">
        <v>337</v>
      </c>
      <c r="F4691" s="573" t="s">
        <v>141</v>
      </c>
      <c r="G4691" s="569" t="s">
        <v>42</v>
      </c>
      <c r="H4691" s="569" t="s">
        <v>41</v>
      </c>
      <c r="I4691" s="569" t="s">
        <v>40</v>
      </c>
      <c r="J4691" s="569" t="s">
        <v>67</v>
      </c>
      <c r="K4691" s="569" t="s">
        <v>81</v>
      </c>
      <c r="L4691" s="570">
        <v>1</v>
      </c>
      <c r="M4691" s="571">
        <v>0.60378382240178707</v>
      </c>
      <c r="N4691" s="572">
        <v>1.1591714932126693</v>
      </c>
      <c r="O4691" s="573"/>
      <c r="P4691" s="573"/>
      <c r="Q4691" s="574" t="s">
        <v>12313</v>
      </c>
      <c r="R4691" s="574" t="s">
        <v>12524</v>
      </c>
      <c r="S4691" s="574" t="s">
        <v>12380</v>
      </c>
      <c r="T4691" s="574" t="s">
        <v>13013</v>
      </c>
      <c r="U4691" s="574" t="s">
        <v>12381</v>
      </c>
      <c r="V4691" s="574" t="s">
        <v>12576</v>
      </c>
      <c r="W4691" s="575" t="s">
        <v>13059</v>
      </c>
      <c r="X4691" s="575" t="s">
        <v>15250</v>
      </c>
      <c r="Y4691" s="576" t="s">
        <v>13092</v>
      </c>
      <c r="Z4691" s="577" t="s">
        <v>15364</v>
      </c>
      <c r="AA4691" s="578" t="s">
        <v>15252</v>
      </c>
      <c r="AE4691"/>
    </row>
    <row r="4692" spans="1:31" s="563" customFormat="1">
      <c r="A4692"/>
      <c r="B4692"/>
      <c r="C4692" s="568" t="s">
        <v>289</v>
      </c>
      <c r="D4692" s="569" t="s">
        <v>16</v>
      </c>
      <c r="E4692" s="569" t="s">
        <v>337</v>
      </c>
      <c r="F4692" s="573" t="s">
        <v>141</v>
      </c>
      <c r="G4692" s="569" t="s">
        <v>42</v>
      </c>
      <c r="H4692" s="569" t="s">
        <v>41</v>
      </c>
      <c r="I4692" s="569" t="s">
        <v>40</v>
      </c>
      <c r="J4692" s="569" t="s">
        <v>67</v>
      </c>
      <c r="K4692" s="569" t="s">
        <v>81</v>
      </c>
      <c r="L4692" s="570">
        <v>1</v>
      </c>
      <c r="M4692" s="571">
        <v>16.4554440842387</v>
      </c>
      <c r="N4692" s="572">
        <v>31.591905882352936</v>
      </c>
      <c r="O4692" s="573"/>
      <c r="P4692" s="573"/>
      <c r="Q4692" s="574" t="s">
        <v>12313</v>
      </c>
      <c r="R4692" s="574" t="s">
        <v>12524</v>
      </c>
      <c r="S4692" s="574" t="s">
        <v>12380</v>
      </c>
      <c r="T4692" s="574" t="s">
        <v>13101</v>
      </c>
      <c r="U4692" s="574" t="s">
        <v>12381</v>
      </c>
      <c r="V4692" s="574" t="s">
        <v>12576</v>
      </c>
      <c r="W4692" s="575" t="s">
        <v>13152</v>
      </c>
      <c r="X4692" s="575" t="s">
        <v>13238</v>
      </c>
      <c r="Y4692" s="576" t="s">
        <v>13194</v>
      </c>
      <c r="Z4692" s="577" t="s">
        <v>15365</v>
      </c>
      <c r="AA4692" s="578" t="s">
        <v>15254</v>
      </c>
      <c r="AE4692"/>
    </row>
    <row r="4693" spans="1:31" s="563" customFormat="1">
      <c r="A4693"/>
      <c r="B4693"/>
      <c r="C4693" s="568" t="s">
        <v>289</v>
      </c>
      <c r="D4693" s="569" t="s">
        <v>78</v>
      </c>
      <c r="E4693" s="569" t="s">
        <v>337</v>
      </c>
      <c r="F4693" s="573" t="s">
        <v>141</v>
      </c>
      <c r="G4693" s="569" t="s">
        <v>42</v>
      </c>
      <c r="H4693" s="569" t="s">
        <v>41</v>
      </c>
      <c r="I4693" s="569" t="s">
        <v>40</v>
      </c>
      <c r="J4693" s="569" t="s">
        <v>67</v>
      </c>
      <c r="K4693" s="569" t="s">
        <v>81</v>
      </c>
      <c r="L4693" s="570">
        <v>1</v>
      </c>
      <c r="M4693" s="571">
        <v>0.65165267534870286</v>
      </c>
      <c r="N4693" s="572">
        <v>1.2510722823529414</v>
      </c>
      <c r="O4693" s="573"/>
      <c r="P4693" s="573"/>
      <c r="Q4693" s="574" t="s">
        <v>12313</v>
      </c>
      <c r="R4693" s="574" t="s">
        <v>12524</v>
      </c>
      <c r="S4693" s="574" t="s">
        <v>12380</v>
      </c>
      <c r="T4693" s="574" t="s">
        <v>15067</v>
      </c>
      <c r="U4693" s="574" t="s">
        <v>12381</v>
      </c>
      <c r="V4693" s="574" t="s">
        <v>12576</v>
      </c>
      <c r="W4693" s="575" t="s">
        <v>15255</v>
      </c>
      <c r="X4693" s="575" t="s">
        <v>15256</v>
      </c>
      <c r="Y4693" s="576" t="s">
        <v>15366</v>
      </c>
      <c r="Z4693" s="577" t="s">
        <v>15367</v>
      </c>
      <c r="AA4693" s="578" t="s">
        <v>15259</v>
      </c>
      <c r="AE4693"/>
    </row>
    <row r="4694" spans="1:31" s="563" customFormat="1">
      <c r="A4694"/>
      <c r="B4694"/>
      <c r="C4694" s="568" t="s">
        <v>289</v>
      </c>
      <c r="D4694" s="569" t="s">
        <v>75</v>
      </c>
      <c r="E4694" s="569" t="s">
        <v>337</v>
      </c>
      <c r="F4694" s="573" t="s">
        <v>141</v>
      </c>
      <c r="G4694" s="569" t="s">
        <v>42</v>
      </c>
      <c r="H4694" s="569" t="s">
        <v>41</v>
      </c>
      <c r="I4694" s="569" t="s">
        <v>40</v>
      </c>
      <c r="J4694" s="569" t="s">
        <v>67</v>
      </c>
      <c r="K4694" s="569" t="s">
        <v>81</v>
      </c>
      <c r="L4694" s="570">
        <v>1</v>
      </c>
      <c r="M4694" s="571">
        <v>21.752379882120543</v>
      </c>
      <c r="N4694" s="572">
        <v>41.761202823529423</v>
      </c>
      <c r="O4694" s="573"/>
      <c r="P4694" s="573"/>
      <c r="Q4694" s="574" t="s">
        <v>12313</v>
      </c>
      <c r="R4694" s="574" t="s">
        <v>12524</v>
      </c>
      <c r="S4694" s="574" t="s">
        <v>12380</v>
      </c>
      <c r="T4694" s="574" t="s">
        <v>13677</v>
      </c>
      <c r="U4694" s="574" t="s">
        <v>12381</v>
      </c>
      <c r="V4694" s="574" t="s">
        <v>12576</v>
      </c>
      <c r="W4694" s="575" t="s">
        <v>13732</v>
      </c>
      <c r="X4694" s="575" t="s">
        <v>13733</v>
      </c>
      <c r="Y4694" s="576" t="s">
        <v>13770</v>
      </c>
      <c r="Z4694" s="577" t="s">
        <v>13771</v>
      </c>
      <c r="AA4694" s="578" t="s">
        <v>15260</v>
      </c>
      <c r="AE4694"/>
    </row>
    <row r="4695" spans="1:31" s="563" customFormat="1">
      <c r="A4695"/>
      <c r="B4695"/>
      <c r="C4695" s="568" t="s">
        <v>289</v>
      </c>
      <c r="D4695" s="569" t="s">
        <v>39</v>
      </c>
      <c r="E4695" s="569" t="s">
        <v>337</v>
      </c>
      <c r="F4695" s="573" t="s">
        <v>141</v>
      </c>
      <c r="G4695" s="569" t="s">
        <v>42</v>
      </c>
      <c r="H4695" s="569" t="s">
        <v>41</v>
      </c>
      <c r="I4695" s="569" t="s">
        <v>40</v>
      </c>
      <c r="J4695" s="569" t="s">
        <v>67</v>
      </c>
      <c r="K4695" s="569" t="s">
        <v>81</v>
      </c>
      <c r="L4695" s="570">
        <v>1</v>
      </c>
      <c r="M4695" s="571">
        <v>1.5681148728815466</v>
      </c>
      <c r="N4695" s="572">
        <v>3.0105378635294113</v>
      </c>
      <c r="O4695" s="573"/>
      <c r="P4695" s="573"/>
      <c r="Q4695" s="574" t="s">
        <v>12313</v>
      </c>
      <c r="R4695" s="574" t="s">
        <v>12524</v>
      </c>
      <c r="S4695" s="574" t="s">
        <v>12380</v>
      </c>
      <c r="T4695" s="574" t="s">
        <v>13785</v>
      </c>
      <c r="U4695" s="574" t="s">
        <v>12381</v>
      </c>
      <c r="V4695" s="574" t="s">
        <v>12576</v>
      </c>
      <c r="W4695" s="575" t="s">
        <v>13828</v>
      </c>
      <c r="X4695" s="575" t="s">
        <v>13829</v>
      </c>
      <c r="Y4695" s="576" t="s">
        <v>13857</v>
      </c>
      <c r="Z4695" s="577" t="s">
        <v>13858</v>
      </c>
      <c r="AA4695" s="578" t="s">
        <v>15261</v>
      </c>
      <c r="AE4695"/>
    </row>
    <row r="4696" spans="1:31" s="563" customFormat="1">
      <c r="A4696"/>
      <c r="B4696"/>
      <c r="C4696" s="568" t="s">
        <v>289</v>
      </c>
      <c r="D4696" s="569" t="s">
        <v>38</v>
      </c>
      <c r="E4696" s="569" t="s">
        <v>337</v>
      </c>
      <c r="F4696" s="573" t="s">
        <v>141</v>
      </c>
      <c r="G4696" s="569" t="s">
        <v>42</v>
      </c>
      <c r="H4696" s="569" t="s">
        <v>41</v>
      </c>
      <c r="I4696" s="569" t="s">
        <v>40</v>
      </c>
      <c r="J4696" s="569" t="s">
        <v>67</v>
      </c>
      <c r="K4696" s="569" t="s">
        <v>81</v>
      </c>
      <c r="L4696" s="570">
        <v>1</v>
      </c>
      <c r="M4696" s="571">
        <v>14.851531478354106</v>
      </c>
      <c r="N4696" s="572">
        <v>28.512641911764707</v>
      </c>
      <c r="O4696" s="573"/>
      <c r="P4696" s="573"/>
      <c r="Q4696" s="574" t="s">
        <v>12313</v>
      </c>
      <c r="R4696" s="574" t="s">
        <v>12524</v>
      </c>
      <c r="S4696" s="574" t="s">
        <v>12380</v>
      </c>
      <c r="T4696" s="574" t="s">
        <v>13867</v>
      </c>
      <c r="U4696" s="574" t="s">
        <v>12381</v>
      </c>
      <c r="V4696" s="574" t="s">
        <v>12576</v>
      </c>
      <c r="W4696" s="575" t="s">
        <v>13924</v>
      </c>
      <c r="X4696" s="575" t="s">
        <v>13997</v>
      </c>
      <c r="Y4696" s="576" t="s">
        <v>13954</v>
      </c>
      <c r="Z4696" s="577" t="s">
        <v>14014</v>
      </c>
      <c r="AA4696" s="580" t="s">
        <v>15262</v>
      </c>
      <c r="AE4696"/>
    </row>
    <row r="4697" spans="1:31" s="563" customFormat="1">
      <c r="A4697"/>
      <c r="B4697"/>
      <c r="C4697" s="568" t="s">
        <v>289</v>
      </c>
      <c r="D4697" s="569" t="s">
        <v>101</v>
      </c>
      <c r="E4697" s="569" t="s">
        <v>337</v>
      </c>
      <c r="F4697" s="573" t="s">
        <v>141</v>
      </c>
      <c r="G4697" s="569" t="s">
        <v>42</v>
      </c>
      <c r="H4697" s="569" t="s">
        <v>41</v>
      </c>
      <c r="I4697" s="569" t="s">
        <v>40</v>
      </c>
      <c r="J4697" s="569" t="s">
        <v>66</v>
      </c>
      <c r="K4697" s="569" t="s">
        <v>115</v>
      </c>
      <c r="L4697" s="570">
        <v>0.05</v>
      </c>
      <c r="M4697" s="571">
        <v>1.9998955511059811</v>
      </c>
      <c r="N4697" s="572">
        <v>110.43605514705881</v>
      </c>
      <c r="O4697" s="573"/>
      <c r="P4697" s="573"/>
      <c r="Q4697" s="574" t="s">
        <v>12385</v>
      </c>
      <c r="R4697" s="574" t="s">
        <v>12539</v>
      </c>
      <c r="S4697" s="574" t="s">
        <v>12387</v>
      </c>
      <c r="T4697" s="574" t="s">
        <v>12231</v>
      </c>
      <c r="U4697" s="574" t="s">
        <v>12388</v>
      </c>
      <c r="V4697" s="574" t="s">
        <v>12578</v>
      </c>
      <c r="W4697" s="575" t="s">
        <v>12390</v>
      </c>
      <c r="X4697" s="575" t="s">
        <v>12542</v>
      </c>
      <c r="Y4697" s="576" t="s">
        <v>12392</v>
      </c>
      <c r="Z4697" s="577" t="s">
        <v>12579</v>
      </c>
      <c r="AA4697" s="578" t="s">
        <v>15368</v>
      </c>
      <c r="AE4697"/>
    </row>
    <row r="4698" spans="1:31" s="563" customFormat="1">
      <c r="A4698"/>
      <c r="B4698"/>
      <c r="C4698" s="568" t="s">
        <v>289</v>
      </c>
      <c r="D4698" s="569" t="s">
        <v>105</v>
      </c>
      <c r="E4698" s="569" t="s">
        <v>337</v>
      </c>
      <c r="F4698" s="573" t="s">
        <v>141</v>
      </c>
      <c r="G4698" s="569" t="s">
        <v>42</v>
      </c>
      <c r="H4698" s="569" t="s">
        <v>41</v>
      </c>
      <c r="I4698" s="569" t="s">
        <v>40</v>
      </c>
      <c r="J4698" s="569" t="s">
        <v>66</v>
      </c>
      <c r="K4698" s="569" t="s">
        <v>115</v>
      </c>
      <c r="L4698" s="570">
        <v>0.5</v>
      </c>
      <c r="M4698" s="571">
        <v>0.29987901908586762</v>
      </c>
      <c r="N4698" s="572">
        <v>16.559592760180994</v>
      </c>
      <c r="O4698" s="573"/>
      <c r="P4698" s="573"/>
      <c r="Q4698" s="574" t="s">
        <v>12385</v>
      </c>
      <c r="R4698" s="574" t="s">
        <v>12539</v>
      </c>
      <c r="S4698" s="574" t="s">
        <v>12387</v>
      </c>
      <c r="T4698" s="574" t="s">
        <v>13013</v>
      </c>
      <c r="U4698" s="574" t="s">
        <v>12388</v>
      </c>
      <c r="V4698" s="574" t="s">
        <v>12578</v>
      </c>
      <c r="W4698" s="575" t="s">
        <v>13082</v>
      </c>
      <c r="X4698" s="575" t="s">
        <v>15320</v>
      </c>
      <c r="Y4698" s="576" t="s">
        <v>13094</v>
      </c>
      <c r="Z4698" s="577" t="s">
        <v>15369</v>
      </c>
      <c r="AA4698" s="578" t="s">
        <v>15322</v>
      </c>
      <c r="AE4698"/>
    </row>
    <row r="4699" spans="1:31" s="563" customFormat="1">
      <c r="A4699"/>
      <c r="B4699"/>
      <c r="C4699" s="568" t="s">
        <v>289</v>
      </c>
      <c r="D4699" s="569" t="s">
        <v>78</v>
      </c>
      <c r="E4699" s="569" t="s">
        <v>337</v>
      </c>
      <c r="F4699" s="573" t="s">
        <v>141</v>
      </c>
      <c r="G4699" s="569" t="s">
        <v>42</v>
      </c>
      <c r="H4699" s="569" t="s">
        <v>41</v>
      </c>
      <c r="I4699" s="569" t="s">
        <v>40</v>
      </c>
      <c r="J4699" s="569" t="s">
        <v>66</v>
      </c>
      <c r="K4699" s="569" t="s">
        <v>115</v>
      </c>
      <c r="L4699" s="570">
        <v>0.5</v>
      </c>
      <c r="M4699" s="571">
        <v>0.32365386056701995</v>
      </c>
      <c r="N4699" s="572">
        <v>17.872461176470591</v>
      </c>
      <c r="O4699" s="573"/>
      <c r="P4699" s="573"/>
      <c r="Q4699" s="574" t="s">
        <v>12385</v>
      </c>
      <c r="R4699" s="574" t="s">
        <v>12539</v>
      </c>
      <c r="S4699" s="574" t="s">
        <v>12387</v>
      </c>
      <c r="T4699" s="574" t="s">
        <v>15067</v>
      </c>
      <c r="U4699" s="574" t="s">
        <v>12388</v>
      </c>
      <c r="V4699" s="574" t="s">
        <v>12578</v>
      </c>
      <c r="W4699" s="575" t="s">
        <v>15323</v>
      </c>
      <c r="X4699" s="575" t="s">
        <v>15324</v>
      </c>
      <c r="Y4699" s="576" t="s">
        <v>15370</v>
      </c>
      <c r="Z4699" s="577" t="s">
        <v>15371</v>
      </c>
      <c r="AA4699" s="578" t="s">
        <v>15327</v>
      </c>
      <c r="AE4699"/>
    </row>
    <row r="4700" spans="1:31" s="563" customFormat="1">
      <c r="A4700"/>
      <c r="B4700"/>
      <c r="C4700" s="568" t="s">
        <v>289</v>
      </c>
      <c r="D4700" s="569" t="s">
        <v>39</v>
      </c>
      <c r="E4700" s="569" t="s">
        <v>337</v>
      </c>
      <c r="F4700" s="573" t="s">
        <v>141</v>
      </c>
      <c r="G4700" s="569" t="s">
        <v>42</v>
      </c>
      <c r="H4700" s="569" t="s">
        <v>41</v>
      </c>
      <c r="I4700" s="569" t="s">
        <v>40</v>
      </c>
      <c r="J4700" s="569" t="s">
        <v>66</v>
      </c>
      <c r="K4700" s="569" t="s">
        <v>115</v>
      </c>
      <c r="L4700" s="570">
        <v>0.5</v>
      </c>
      <c r="M4700" s="571">
        <v>0.77882966129018694</v>
      </c>
      <c r="N4700" s="572">
        <v>43.007683764705881</v>
      </c>
      <c r="O4700" s="573"/>
      <c r="P4700" s="573"/>
      <c r="Q4700" s="574" t="s">
        <v>12385</v>
      </c>
      <c r="R4700" s="574" t="s">
        <v>12539</v>
      </c>
      <c r="S4700" s="574" t="s">
        <v>12387</v>
      </c>
      <c r="T4700" s="574" t="s">
        <v>13785</v>
      </c>
      <c r="U4700" s="574" t="s">
        <v>12388</v>
      </c>
      <c r="V4700" s="574" t="s">
        <v>12578</v>
      </c>
      <c r="W4700" s="575" t="s">
        <v>13846</v>
      </c>
      <c r="X4700" s="575" t="s">
        <v>13847</v>
      </c>
      <c r="Y4700" s="576" t="s">
        <v>13859</v>
      </c>
      <c r="Z4700" s="577" t="s">
        <v>13860</v>
      </c>
      <c r="AA4700" s="578" t="s">
        <v>15328</v>
      </c>
      <c r="AE4700"/>
    </row>
    <row r="4701" spans="1:31" s="563" customFormat="1">
      <c r="A4701"/>
      <c r="B4701"/>
      <c r="C4701" s="568" t="s">
        <v>289</v>
      </c>
      <c r="D4701" s="569" t="s">
        <v>112</v>
      </c>
      <c r="E4701" s="569" t="s">
        <v>337</v>
      </c>
      <c r="F4701" s="573" t="s">
        <v>141</v>
      </c>
      <c r="G4701" s="569" t="s">
        <v>42</v>
      </c>
      <c r="H4701" s="569" t="s">
        <v>41</v>
      </c>
      <c r="I4701" s="569" t="s">
        <v>40</v>
      </c>
      <c r="J4701" s="569" t="s">
        <v>66</v>
      </c>
      <c r="K4701" s="569" t="s">
        <v>310</v>
      </c>
      <c r="L4701" s="570">
        <v>1</v>
      </c>
      <c r="M4701" s="571">
        <v>0.26231415675398656</v>
      </c>
      <c r="N4701" s="572">
        <v>14.485226823529411</v>
      </c>
      <c r="O4701" s="573"/>
      <c r="P4701" s="573"/>
      <c r="Q4701" s="574" t="s">
        <v>12395</v>
      </c>
      <c r="R4701" s="574" t="s">
        <v>12580</v>
      </c>
      <c r="S4701" s="574" t="s">
        <v>12387</v>
      </c>
      <c r="T4701" s="574" t="s">
        <v>15056</v>
      </c>
      <c r="U4701" s="574" t="s">
        <v>12397</v>
      </c>
      <c r="V4701" s="574" t="s">
        <v>12581</v>
      </c>
      <c r="W4701" s="575" t="s">
        <v>15143</v>
      </c>
      <c r="X4701" s="575" t="s">
        <v>15144</v>
      </c>
      <c r="Y4701" s="576" t="s">
        <v>15372</v>
      </c>
      <c r="Z4701" s="577" t="s">
        <v>15373</v>
      </c>
      <c r="AA4701" s="578" t="s">
        <v>15147</v>
      </c>
      <c r="AE4701"/>
    </row>
    <row r="4702" spans="1:31" s="563" customFormat="1">
      <c r="A4702"/>
      <c r="B4702"/>
      <c r="C4702" s="568" t="s">
        <v>289</v>
      </c>
      <c r="D4702" s="569" t="s">
        <v>101</v>
      </c>
      <c r="E4702" s="569" t="s">
        <v>337</v>
      </c>
      <c r="F4702" s="573" t="s">
        <v>141</v>
      </c>
      <c r="G4702" s="569" t="s">
        <v>42</v>
      </c>
      <c r="H4702" s="569" t="s">
        <v>41</v>
      </c>
      <c r="I4702" s="569" t="s">
        <v>40</v>
      </c>
      <c r="J4702" s="569" t="s">
        <v>66</v>
      </c>
      <c r="K4702" s="569" t="s">
        <v>310</v>
      </c>
      <c r="L4702" s="570">
        <v>0.7</v>
      </c>
      <c r="M4702" s="571">
        <v>27.998537715483724</v>
      </c>
      <c r="N4702" s="572">
        <v>1546.1047720588228</v>
      </c>
      <c r="O4702" s="573"/>
      <c r="P4702" s="573"/>
      <c r="Q4702" s="574" t="s">
        <v>12395</v>
      </c>
      <c r="R4702" s="574" t="s">
        <v>12580</v>
      </c>
      <c r="S4702" s="574" t="s">
        <v>12387</v>
      </c>
      <c r="T4702" s="574" t="s">
        <v>12231</v>
      </c>
      <c r="U4702" s="574" t="s">
        <v>12397</v>
      </c>
      <c r="V4702" s="574" t="s">
        <v>12581</v>
      </c>
      <c r="W4702" s="575" t="s">
        <v>12399</v>
      </c>
      <c r="X4702" s="575" t="s">
        <v>12582</v>
      </c>
      <c r="Y4702" s="575" t="s">
        <v>12392</v>
      </c>
      <c r="Z4702" s="579" t="s">
        <v>12583</v>
      </c>
      <c r="AA4702" s="580" t="s">
        <v>15266</v>
      </c>
      <c r="AE4702"/>
    </row>
    <row r="4703" spans="1:31" s="563" customFormat="1">
      <c r="A4703"/>
      <c r="B4703"/>
      <c r="C4703" s="568" t="s">
        <v>289</v>
      </c>
      <c r="D4703" s="569" t="s">
        <v>98</v>
      </c>
      <c r="E4703" s="569" t="s">
        <v>337</v>
      </c>
      <c r="F4703" s="573" t="s">
        <v>141</v>
      </c>
      <c r="G4703" s="569" t="s">
        <v>42</v>
      </c>
      <c r="H4703" s="569" t="s">
        <v>41</v>
      </c>
      <c r="I4703" s="569" t="s">
        <v>40</v>
      </c>
      <c r="J4703" s="569" t="s">
        <v>66</v>
      </c>
      <c r="K4703" s="569" t="s">
        <v>310</v>
      </c>
      <c r="L4703" s="570">
        <v>0.7</v>
      </c>
      <c r="M4703" s="571">
        <v>9.1653390294287913</v>
      </c>
      <c r="N4703" s="572">
        <v>506.11837499999996</v>
      </c>
      <c r="O4703" s="573"/>
      <c r="P4703" s="573"/>
      <c r="Q4703" s="574" t="s">
        <v>12395</v>
      </c>
      <c r="R4703" s="574" t="s">
        <v>12580</v>
      </c>
      <c r="S4703" s="574" t="s">
        <v>12387</v>
      </c>
      <c r="T4703" s="574" t="s">
        <v>12679</v>
      </c>
      <c r="U4703" s="574" t="s">
        <v>12397</v>
      </c>
      <c r="V4703" s="574" t="s">
        <v>12581</v>
      </c>
      <c r="W4703" s="575" t="s">
        <v>12775</v>
      </c>
      <c r="X4703" s="575" t="s">
        <v>12776</v>
      </c>
      <c r="Y4703" s="576" t="s">
        <v>12777</v>
      </c>
      <c r="Z4703" s="577" t="s">
        <v>12778</v>
      </c>
      <c r="AA4703" s="578" t="s">
        <v>15374</v>
      </c>
      <c r="AE4703"/>
    </row>
    <row r="4704" spans="1:31" s="563" customFormat="1">
      <c r="A4704"/>
      <c r="B4704"/>
      <c r="C4704" s="568" t="s">
        <v>289</v>
      </c>
      <c r="D4704" s="569" t="s">
        <v>102</v>
      </c>
      <c r="E4704" s="569" t="s">
        <v>337</v>
      </c>
      <c r="F4704" s="573" t="s">
        <v>141</v>
      </c>
      <c r="G4704" s="569" t="s">
        <v>42</v>
      </c>
      <c r="H4704" s="569" t="s">
        <v>41</v>
      </c>
      <c r="I4704" s="569" t="s">
        <v>40</v>
      </c>
      <c r="J4704" s="569" t="s">
        <v>66</v>
      </c>
      <c r="K4704" s="569" t="s">
        <v>310</v>
      </c>
      <c r="L4704" s="570">
        <v>0.3</v>
      </c>
      <c r="M4704" s="571">
        <v>3.4999674591670269</v>
      </c>
      <c r="N4704" s="572">
        <v>193.27139315837101</v>
      </c>
      <c r="O4704" s="573"/>
      <c r="P4704" s="573"/>
      <c r="Q4704" s="574" t="s">
        <v>12395</v>
      </c>
      <c r="R4704" s="574" t="s">
        <v>12580</v>
      </c>
      <c r="S4704" s="574" t="s">
        <v>12387</v>
      </c>
      <c r="T4704" s="574" t="s">
        <v>12848</v>
      </c>
      <c r="U4704" s="574" t="s">
        <v>12397</v>
      </c>
      <c r="V4704" s="574" t="s">
        <v>12581</v>
      </c>
      <c r="W4704" s="575" t="s">
        <v>12935</v>
      </c>
      <c r="X4704" s="575" t="s">
        <v>13002</v>
      </c>
      <c r="Y4704" s="576" t="s">
        <v>12937</v>
      </c>
      <c r="Z4704" s="577" t="s">
        <v>13003</v>
      </c>
      <c r="AA4704" s="578" t="s">
        <v>15301</v>
      </c>
      <c r="AE4704"/>
    </row>
    <row r="4705" spans="1:31" s="563" customFormat="1">
      <c r="A4705"/>
      <c r="B4705"/>
      <c r="C4705" s="568" t="s">
        <v>289</v>
      </c>
      <c r="D4705" s="569" t="s">
        <v>105</v>
      </c>
      <c r="E4705" s="569" t="s">
        <v>337</v>
      </c>
      <c r="F4705" s="573" t="s">
        <v>141</v>
      </c>
      <c r="G4705" s="569" t="s">
        <v>42</v>
      </c>
      <c r="H4705" s="569" t="s">
        <v>41</v>
      </c>
      <c r="I4705" s="569" t="s">
        <v>40</v>
      </c>
      <c r="J4705" s="569" t="s">
        <v>66</v>
      </c>
      <c r="K4705" s="569" t="s">
        <v>310</v>
      </c>
      <c r="L4705" s="570">
        <v>0.5</v>
      </c>
      <c r="M4705" s="571">
        <v>0.29987901908586762</v>
      </c>
      <c r="N4705" s="572">
        <v>16.559592760180994</v>
      </c>
      <c r="O4705" s="573"/>
      <c r="P4705" s="573"/>
      <c r="Q4705" s="574" t="s">
        <v>12395</v>
      </c>
      <c r="R4705" s="574" t="s">
        <v>12580</v>
      </c>
      <c r="S4705" s="574" t="s">
        <v>12387</v>
      </c>
      <c r="T4705" s="574" t="s">
        <v>13013</v>
      </c>
      <c r="U4705" s="574" t="s">
        <v>12397</v>
      </c>
      <c r="V4705" s="574" t="s">
        <v>12581</v>
      </c>
      <c r="W4705" s="575" t="s">
        <v>13035</v>
      </c>
      <c r="X4705" s="575" t="s">
        <v>15148</v>
      </c>
      <c r="Y4705" s="576" t="s">
        <v>13094</v>
      </c>
      <c r="Z4705" s="577" t="s">
        <v>15375</v>
      </c>
      <c r="AA4705" s="578" t="s">
        <v>15150</v>
      </c>
      <c r="AE4705"/>
    </row>
    <row r="4706" spans="1:31" s="563" customFormat="1">
      <c r="A4706"/>
      <c r="B4706"/>
      <c r="C4706" s="568" t="s">
        <v>289</v>
      </c>
      <c r="D4706" s="569" t="s">
        <v>16</v>
      </c>
      <c r="E4706" s="569" t="s">
        <v>337</v>
      </c>
      <c r="F4706" s="573" t="s">
        <v>141</v>
      </c>
      <c r="G4706" s="569" t="s">
        <v>42</v>
      </c>
      <c r="H4706" s="569" t="s">
        <v>41</v>
      </c>
      <c r="I4706" s="569" t="s">
        <v>40</v>
      </c>
      <c r="J4706" s="569" t="s">
        <v>66</v>
      </c>
      <c r="K4706" s="569" t="s">
        <v>310</v>
      </c>
      <c r="L4706" s="570">
        <v>0.7</v>
      </c>
      <c r="M4706" s="571">
        <v>11.442008126955297</v>
      </c>
      <c r="N4706" s="572">
        <v>631.83811764705877</v>
      </c>
      <c r="O4706" s="573"/>
      <c r="P4706" s="573"/>
      <c r="Q4706" s="574" t="s">
        <v>12395</v>
      </c>
      <c r="R4706" s="574" t="s">
        <v>12580</v>
      </c>
      <c r="S4706" s="574" t="s">
        <v>12387</v>
      </c>
      <c r="T4706" s="574" t="s">
        <v>13101</v>
      </c>
      <c r="U4706" s="574" t="s">
        <v>12397</v>
      </c>
      <c r="V4706" s="574" t="s">
        <v>12581</v>
      </c>
      <c r="W4706" s="575" t="s">
        <v>13115</v>
      </c>
      <c r="X4706" s="575" t="s">
        <v>13220</v>
      </c>
      <c r="Y4706" s="576" t="s">
        <v>13196</v>
      </c>
      <c r="Z4706" s="577" t="s">
        <v>15376</v>
      </c>
      <c r="AA4706" s="578" t="s">
        <v>15125</v>
      </c>
      <c r="AE4706"/>
    </row>
    <row r="4707" spans="1:31" s="563" customFormat="1">
      <c r="A4707"/>
      <c r="B4707"/>
      <c r="C4707" s="568" t="s">
        <v>289</v>
      </c>
      <c r="D4707" s="569" t="s">
        <v>78</v>
      </c>
      <c r="E4707" s="569" t="s">
        <v>337</v>
      </c>
      <c r="F4707" s="573" t="s">
        <v>141</v>
      </c>
      <c r="G4707" s="569" t="s">
        <v>42</v>
      </c>
      <c r="H4707" s="569" t="s">
        <v>41</v>
      </c>
      <c r="I4707" s="569" t="s">
        <v>40</v>
      </c>
      <c r="J4707" s="569" t="s">
        <v>66</v>
      </c>
      <c r="K4707" s="569" t="s">
        <v>310</v>
      </c>
      <c r="L4707" s="570">
        <v>0.5</v>
      </c>
      <c r="M4707" s="571">
        <v>0.32365386056701995</v>
      </c>
      <c r="N4707" s="572">
        <v>17.872461176470591</v>
      </c>
      <c r="O4707" s="573"/>
      <c r="P4707" s="573"/>
      <c r="Q4707" s="574" t="s">
        <v>12395</v>
      </c>
      <c r="R4707" s="574" t="s">
        <v>12580</v>
      </c>
      <c r="S4707" s="574" t="s">
        <v>12387</v>
      </c>
      <c r="T4707" s="574" t="s">
        <v>15067</v>
      </c>
      <c r="U4707" s="574" t="s">
        <v>12397</v>
      </c>
      <c r="V4707" s="574" t="s">
        <v>12581</v>
      </c>
      <c r="W4707" s="575" t="s">
        <v>15151</v>
      </c>
      <c r="X4707" s="575" t="s">
        <v>15152</v>
      </c>
      <c r="Y4707" s="576" t="s">
        <v>15370</v>
      </c>
      <c r="Z4707" s="577" t="s">
        <v>15377</v>
      </c>
      <c r="AA4707" s="578" t="s">
        <v>15155</v>
      </c>
      <c r="AE4707"/>
    </row>
    <row r="4708" spans="1:31" s="563" customFormat="1">
      <c r="A4708"/>
      <c r="B4708"/>
      <c r="C4708" s="568" t="s">
        <v>289</v>
      </c>
      <c r="D4708" s="569" t="s">
        <v>75</v>
      </c>
      <c r="E4708" s="569" t="s">
        <v>337</v>
      </c>
      <c r="F4708" s="573" t="s">
        <v>141</v>
      </c>
      <c r="G4708" s="569" t="s">
        <v>42</v>
      </c>
      <c r="H4708" s="569" t="s">
        <v>41</v>
      </c>
      <c r="I4708" s="569" t="s">
        <v>40</v>
      </c>
      <c r="J4708" s="569" t="s">
        <v>66</v>
      </c>
      <c r="K4708" s="569" t="s">
        <v>310</v>
      </c>
      <c r="L4708" s="570">
        <v>0.7</v>
      </c>
      <c r="M4708" s="571">
        <v>15.125140720464298</v>
      </c>
      <c r="N4708" s="572">
        <v>835.22405647058827</v>
      </c>
      <c r="O4708" s="573"/>
      <c r="P4708" s="573"/>
      <c r="Q4708" s="574" t="s">
        <v>12395</v>
      </c>
      <c r="R4708" s="574" t="s">
        <v>12580</v>
      </c>
      <c r="S4708" s="574" t="s">
        <v>12387</v>
      </c>
      <c r="T4708" s="574" t="s">
        <v>13677</v>
      </c>
      <c r="U4708" s="574" t="s">
        <v>12397</v>
      </c>
      <c r="V4708" s="574" t="s">
        <v>12581</v>
      </c>
      <c r="W4708" s="575" t="s">
        <v>13772</v>
      </c>
      <c r="X4708" s="575" t="s">
        <v>13773</v>
      </c>
      <c r="Y4708" s="576" t="s">
        <v>13774</v>
      </c>
      <c r="Z4708" s="577" t="s">
        <v>13775</v>
      </c>
      <c r="AA4708" s="578" t="s">
        <v>15378</v>
      </c>
      <c r="AE4708"/>
    </row>
    <row r="4709" spans="1:31" s="563" customFormat="1">
      <c r="A4709"/>
      <c r="B4709"/>
      <c r="C4709" s="568" t="s">
        <v>289</v>
      </c>
      <c r="D4709" s="569" t="s">
        <v>39</v>
      </c>
      <c r="E4709" s="569" t="s">
        <v>337</v>
      </c>
      <c r="F4709" s="573" t="s">
        <v>141</v>
      </c>
      <c r="G4709" s="569" t="s">
        <v>42</v>
      </c>
      <c r="H4709" s="569" t="s">
        <v>41</v>
      </c>
      <c r="I4709" s="569" t="s">
        <v>40</v>
      </c>
      <c r="J4709" s="569" t="s">
        <v>66</v>
      </c>
      <c r="K4709" s="569" t="s">
        <v>310</v>
      </c>
      <c r="L4709" s="570">
        <v>0.5</v>
      </c>
      <c r="M4709" s="571">
        <v>0.77882966129018694</v>
      </c>
      <c r="N4709" s="572">
        <v>43.007683764705881</v>
      </c>
      <c r="O4709" s="573"/>
      <c r="P4709" s="573"/>
      <c r="Q4709" s="574" t="s">
        <v>12395</v>
      </c>
      <c r="R4709" s="574" t="s">
        <v>12580</v>
      </c>
      <c r="S4709" s="574" t="s">
        <v>12387</v>
      </c>
      <c r="T4709" s="574" t="s">
        <v>13785</v>
      </c>
      <c r="U4709" s="574" t="s">
        <v>12397</v>
      </c>
      <c r="V4709" s="574" t="s">
        <v>12581</v>
      </c>
      <c r="W4709" s="575" t="s">
        <v>13804</v>
      </c>
      <c r="X4709" s="575" t="s">
        <v>13805</v>
      </c>
      <c r="Y4709" s="576" t="s">
        <v>13859</v>
      </c>
      <c r="Z4709" s="577" t="s">
        <v>13861</v>
      </c>
      <c r="AA4709" s="578" t="s">
        <v>15156</v>
      </c>
      <c r="AE4709"/>
    </row>
    <row r="4710" spans="1:31" s="563" customFormat="1">
      <c r="A4710"/>
      <c r="B4710"/>
      <c r="C4710" s="568" t="s">
        <v>289</v>
      </c>
      <c r="D4710" s="569" t="s">
        <v>38</v>
      </c>
      <c r="E4710" s="569" t="s">
        <v>337</v>
      </c>
      <c r="F4710" s="573" t="s">
        <v>141</v>
      </c>
      <c r="G4710" s="569" t="s">
        <v>42</v>
      </c>
      <c r="H4710" s="569" t="s">
        <v>41</v>
      </c>
      <c r="I4710" s="569" t="s">
        <v>40</v>
      </c>
      <c r="J4710" s="569" t="s">
        <v>66</v>
      </c>
      <c r="K4710" s="569" t="s">
        <v>310</v>
      </c>
      <c r="L4710" s="570">
        <v>0.7</v>
      </c>
      <c r="M4710" s="571">
        <v>10.326755267323547</v>
      </c>
      <c r="N4710" s="572">
        <v>570.25283823529412</v>
      </c>
      <c r="O4710" s="573"/>
      <c r="P4710" s="573"/>
      <c r="Q4710" s="574" t="s">
        <v>12395</v>
      </c>
      <c r="R4710" s="574" t="s">
        <v>12580</v>
      </c>
      <c r="S4710" s="574" t="s">
        <v>12387</v>
      </c>
      <c r="T4710" s="574" t="s">
        <v>13867</v>
      </c>
      <c r="U4710" s="574" t="s">
        <v>12397</v>
      </c>
      <c r="V4710" s="574" t="s">
        <v>12581</v>
      </c>
      <c r="W4710" s="575" t="s">
        <v>13956</v>
      </c>
      <c r="X4710" s="575" t="s">
        <v>14015</v>
      </c>
      <c r="Y4710" s="576" t="s">
        <v>13958</v>
      </c>
      <c r="Z4710" s="577" t="s">
        <v>14016</v>
      </c>
      <c r="AA4710" s="578" t="s">
        <v>15379</v>
      </c>
      <c r="AE4710"/>
    </row>
    <row r="4711" spans="1:31" s="563" customFormat="1">
      <c r="A4711"/>
      <c r="B4711"/>
      <c r="C4711" s="568" t="s">
        <v>289</v>
      </c>
      <c r="D4711" s="569" t="s">
        <v>16</v>
      </c>
      <c r="E4711" s="569" t="s">
        <v>337</v>
      </c>
      <c r="F4711" s="573" t="s">
        <v>141</v>
      </c>
      <c r="G4711" s="569" t="s">
        <v>42</v>
      </c>
      <c r="H4711" s="569" t="s">
        <v>41</v>
      </c>
      <c r="I4711" s="569" t="s">
        <v>40</v>
      </c>
      <c r="J4711" s="569" t="s">
        <v>66</v>
      </c>
      <c r="K4711" s="569" t="s">
        <v>106</v>
      </c>
      <c r="L4711" s="570">
        <v>0.3</v>
      </c>
      <c r="M4711" s="571">
        <v>4.9037177686951283</v>
      </c>
      <c r="N4711" s="572">
        <v>270.78776470588241</v>
      </c>
      <c r="O4711" s="573"/>
      <c r="P4711" s="573"/>
      <c r="Q4711" s="574" t="s">
        <v>12257</v>
      </c>
      <c r="R4711" s="574" t="s">
        <v>12493</v>
      </c>
      <c r="S4711" s="574" t="s">
        <v>12387</v>
      </c>
      <c r="T4711" s="574" t="s">
        <v>13101</v>
      </c>
      <c r="U4711" s="574" t="s">
        <v>13198</v>
      </c>
      <c r="V4711" s="574" t="s">
        <v>13256</v>
      </c>
      <c r="W4711" s="575" t="s">
        <v>13103</v>
      </c>
      <c r="X4711" s="575" t="s">
        <v>13208</v>
      </c>
      <c r="Y4711" s="576" t="s">
        <v>13196</v>
      </c>
      <c r="Z4711" s="577" t="s">
        <v>15380</v>
      </c>
      <c r="AA4711" s="578" t="s">
        <v>15055</v>
      </c>
      <c r="AE4711"/>
    </row>
    <row r="4712" spans="1:31" s="563" customFormat="1">
      <c r="A4712"/>
      <c r="B4712"/>
      <c r="C4712" s="568" t="s">
        <v>289</v>
      </c>
      <c r="D4712" s="569" t="s">
        <v>75</v>
      </c>
      <c r="E4712" s="569" t="s">
        <v>337</v>
      </c>
      <c r="F4712" s="573" t="s">
        <v>141</v>
      </c>
      <c r="G4712" s="569" t="s">
        <v>42</v>
      </c>
      <c r="H4712" s="569" t="s">
        <v>41</v>
      </c>
      <c r="I4712" s="569" t="s">
        <v>40</v>
      </c>
      <c r="J4712" s="569" t="s">
        <v>66</v>
      </c>
      <c r="K4712" s="569" t="s">
        <v>90</v>
      </c>
      <c r="L4712" s="570">
        <v>0.3</v>
      </c>
      <c r="M4712" s="571">
        <v>6.4822031659132708</v>
      </c>
      <c r="N4712" s="572">
        <v>357.95316705882357</v>
      </c>
      <c r="O4712" s="573"/>
      <c r="P4712" s="573"/>
      <c r="Q4712" s="574" t="s">
        <v>12239</v>
      </c>
      <c r="R4712" s="574" t="s">
        <v>12483</v>
      </c>
      <c r="S4712" s="574" t="s">
        <v>12387</v>
      </c>
      <c r="T4712" s="574" t="s">
        <v>13677</v>
      </c>
      <c r="U4712" s="574" t="s">
        <v>13777</v>
      </c>
      <c r="V4712" s="574" t="s">
        <v>13778</v>
      </c>
      <c r="W4712" s="575" t="s">
        <v>13779</v>
      </c>
      <c r="X4712" s="575" t="s">
        <v>13780</v>
      </c>
      <c r="Y4712" s="576" t="s">
        <v>13774</v>
      </c>
      <c r="Z4712" s="577" t="s">
        <v>13781</v>
      </c>
      <c r="AA4712" s="578" t="s">
        <v>15116</v>
      </c>
      <c r="AE4712"/>
    </row>
    <row r="4713" spans="1:31" s="563" customFormat="1">
      <c r="A4713"/>
      <c r="B4713"/>
      <c r="C4713" s="568" t="s">
        <v>289</v>
      </c>
      <c r="D4713" s="569" t="s">
        <v>101</v>
      </c>
      <c r="E4713" s="569" t="s">
        <v>337</v>
      </c>
      <c r="F4713" s="573" t="s">
        <v>141</v>
      </c>
      <c r="G4713" s="569" t="s">
        <v>42</v>
      </c>
      <c r="H4713" s="569" t="s">
        <v>41</v>
      </c>
      <c r="I4713" s="569" t="s">
        <v>40</v>
      </c>
      <c r="J4713" s="569" t="s">
        <v>66</v>
      </c>
      <c r="K4713" s="569" t="s">
        <v>79</v>
      </c>
      <c r="L4713" s="570">
        <v>0.25</v>
      </c>
      <c r="M4713" s="571">
        <v>9.9994777555299041</v>
      </c>
      <c r="N4713" s="572">
        <v>552.18027573529412</v>
      </c>
      <c r="O4713" s="573"/>
      <c r="P4713" s="573"/>
      <c r="Q4713" s="574" t="s">
        <v>12403</v>
      </c>
      <c r="R4713" s="574" t="s">
        <v>12560</v>
      </c>
      <c r="S4713" s="574" t="s">
        <v>12387</v>
      </c>
      <c r="T4713" s="574" t="s">
        <v>12231</v>
      </c>
      <c r="U4713" s="574" t="s">
        <v>12405</v>
      </c>
      <c r="V4713" s="574" t="s">
        <v>12585</v>
      </c>
      <c r="W4713" s="575" t="s">
        <v>12407</v>
      </c>
      <c r="X4713" s="575" t="s">
        <v>12563</v>
      </c>
      <c r="Y4713" s="575" t="s">
        <v>12392</v>
      </c>
      <c r="Z4713" s="579" t="s">
        <v>12586</v>
      </c>
      <c r="AA4713" s="580" t="s">
        <v>15181</v>
      </c>
      <c r="AE4713"/>
    </row>
    <row r="4714" spans="1:31" s="563" customFormat="1">
      <c r="A4714"/>
      <c r="B4714"/>
      <c r="C4714" s="568" t="s">
        <v>289</v>
      </c>
      <c r="D4714" s="569" t="s">
        <v>98</v>
      </c>
      <c r="E4714" s="569" t="s">
        <v>337</v>
      </c>
      <c r="F4714" s="573" t="s">
        <v>141</v>
      </c>
      <c r="G4714" s="569" t="s">
        <v>42</v>
      </c>
      <c r="H4714" s="569" t="s">
        <v>41</v>
      </c>
      <c r="I4714" s="569" t="s">
        <v>40</v>
      </c>
      <c r="J4714" s="569" t="s">
        <v>66</v>
      </c>
      <c r="K4714" s="569" t="s">
        <v>79</v>
      </c>
      <c r="L4714" s="570">
        <v>0.3</v>
      </c>
      <c r="M4714" s="571">
        <v>3.928002441183768</v>
      </c>
      <c r="N4714" s="572">
        <v>216.90787499999999</v>
      </c>
      <c r="O4714" s="573"/>
      <c r="P4714" s="573"/>
      <c r="Q4714" s="574" t="s">
        <v>12403</v>
      </c>
      <c r="R4714" s="574" t="s">
        <v>12560</v>
      </c>
      <c r="S4714" s="574" t="s">
        <v>12387</v>
      </c>
      <c r="T4714" s="574" t="s">
        <v>12679</v>
      </c>
      <c r="U4714" s="574" t="s">
        <v>12405</v>
      </c>
      <c r="V4714" s="574" t="s">
        <v>12585</v>
      </c>
      <c r="W4714" s="575" t="s">
        <v>12714</v>
      </c>
      <c r="X4714" s="575" t="s">
        <v>12715</v>
      </c>
      <c r="Y4714" s="576" t="s">
        <v>12777</v>
      </c>
      <c r="Z4714" s="577" t="s">
        <v>12780</v>
      </c>
      <c r="AA4714" s="578" t="s">
        <v>15161</v>
      </c>
      <c r="AE4714"/>
    </row>
    <row r="4715" spans="1:31" s="563" customFormat="1">
      <c r="A4715"/>
      <c r="B4715"/>
      <c r="C4715" s="568" t="s">
        <v>289</v>
      </c>
      <c r="D4715" s="569" t="s">
        <v>102</v>
      </c>
      <c r="E4715" s="569" t="s">
        <v>337</v>
      </c>
      <c r="F4715" s="573" t="s">
        <v>141</v>
      </c>
      <c r="G4715" s="569" t="s">
        <v>42</v>
      </c>
      <c r="H4715" s="569" t="s">
        <v>41</v>
      </c>
      <c r="I4715" s="569" t="s">
        <v>40</v>
      </c>
      <c r="J4715" s="569" t="s">
        <v>66</v>
      </c>
      <c r="K4715" s="569" t="s">
        <v>79</v>
      </c>
      <c r="L4715" s="570">
        <v>0.7</v>
      </c>
      <c r="M4715" s="571">
        <v>8.1665907380563958</v>
      </c>
      <c r="N4715" s="572">
        <v>450.96658403619904</v>
      </c>
      <c r="O4715" s="573"/>
      <c r="P4715" s="573"/>
      <c r="Q4715" s="574" t="s">
        <v>12403</v>
      </c>
      <c r="R4715" s="574" t="s">
        <v>12560</v>
      </c>
      <c r="S4715" s="574" t="s">
        <v>12387</v>
      </c>
      <c r="T4715" s="574" t="s">
        <v>12848</v>
      </c>
      <c r="U4715" s="574" t="s">
        <v>12405</v>
      </c>
      <c r="V4715" s="574" t="s">
        <v>12585</v>
      </c>
      <c r="W4715" s="575" t="s">
        <v>12879</v>
      </c>
      <c r="X4715" s="575" t="s">
        <v>12971</v>
      </c>
      <c r="Y4715" s="576" t="s">
        <v>12937</v>
      </c>
      <c r="Z4715" s="577" t="s">
        <v>15381</v>
      </c>
      <c r="AA4715" s="578" t="s">
        <v>15162</v>
      </c>
      <c r="AE4715"/>
    </row>
    <row r="4716" spans="1:31" s="563" customFormat="1">
      <c r="A4716"/>
      <c r="B4716"/>
      <c r="C4716" s="568" t="s">
        <v>289</v>
      </c>
      <c r="D4716" s="569" t="s">
        <v>38</v>
      </c>
      <c r="E4716" s="569" t="s">
        <v>337</v>
      </c>
      <c r="F4716" s="573" t="s">
        <v>141</v>
      </c>
      <c r="G4716" s="569" t="s">
        <v>42</v>
      </c>
      <c r="H4716" s="569" t="s">
        <v>41</v>
      </c>
      <c r="I4716" s="569" t="s">
        <v>40</v>
      </c>
      <c r="J4716" s="569" t="s">
        <v>66</v>
      </c>
      <c r="K4716" s="569" t="s">
        <v>79</v>
      </c>
      <c r="L4716" s="570">
        <v>0.3</v>
      </c>
      <c r="M4716" s="571">
        <v>4.4257522574243779</v>
      </c>
      <c r="N4716" s="572">
        <v>244.39407352941177</v>
      </c>
      <c r="O4716" s="573"/>
      <c r="P4716" s="573"/>
      <c r="Q4716" s="574" t="s">
        <v>12403</v>
      </c>
      <c r="R4716" s="574" t="s">
        <v>12560</v>
      </c>
      <c r="S4716" s="574" t="s">
        <v>12387</v>
      </c>
      <c r="T4716" s="574" t="s">
        <v>13867</v>
      </c>
      <c r="U4716" s="574" t="s">
        <v>12405</v>
      </c>
      <c r="V4716" s="574" t="s">
        <v>12585</v>
      </c>
      <c r="W4716" s="575" t="s">
        <v>13912</v>
      </c>
      <c r="X4716" s="575" t="s">
        <v>13990</v>
      </c>
      <c r="Y4716" s="576" t="s">
        <v>13958</v>
      </c>
      <c r="Z4716" s="577" t="s">
        <v>14018</v>
      </c>
      <c r="AA4716" s="578" t="s">
        <v>15165</v>
      </c>
      <c r="AE4716"/>
    </row>
    <row r="4717" spans="1:31" s="563" customFormat="1">
      <c r="A4717"/>
      <c r="B4717"/>
      <c r="C4717" s="568" t="s">
        <v>289</v>
      </c>
      <c r="D4717" s="569" t="s">
        <v>112</v>
      </c>
      <c r="E4717" s="569" t="s">
        <v>337</v>
      </c>
      <c r="F4717" s="573" t="s">
        <v>141</v>
      </c>
      <c r="G4717" s="569" t="s">
        <v>42</v>
      </c>
      <c r="H4717" s="569" t="s">
        <v>41</v>
      </c>
      <c r="I4717" s="569" t="s">
        <v>40</v>
      </c>
      <c r="J4717" s="569" t="s">
        <v>348</v>
      </c>
      <c r="K4717" s="569" t="s">
        <v>310</v>
      </c>
      <c r="L4717" s="570">
        <v>0.5</v>
      </c>
      <c r="M4717" s="571">
        <v>0.1040512821790814</v>
      </c>
      <c r="N4717" s="572">
        <v>15.390553499999999</v>
      </c>
      <c r="O4717" s="573"/>
      <c r="P4717" s="573"/>
      <c r="Q4717" s="574" t="s">
        <v>12395</v>
      </c>
      <c r="R4717" s="574" t="s">
        <v>12580</v>
      </c>
      <c r="S4717" s="574" t="s">
        <v>12411</v>
      </c>
      <c r="T4717" s="574" t="s">
        <v>15056</v>
      </c>
      <c r="U4717" s="574" t="s">
        <v>13097</v>
      </c>
      <c r="V4717" s="574" t="s">
        <v>13258</v>
      </c>
      <c r="W4717" s="575" t="s">
        <v>15143</v>
      </c>
      <c r="X4717" s="575" t="s">
        <v>15144</v>
      </c>
      <c r="Y4717" s="576" t="s">
        <v>15382</v>
      </c>
      <c r="Z4717" s="577" t="s">
        <v>15383</v>
      </c>
      <c r="AA4717" s="578" t="s">
        <v>15147</v>
      </c>
      <c r="AE4717"/>
    </row>
    <row r="4718" spans="1:31" s="563" customFormat="1">
      <c r="A4718"/>
      <c r="B4718"/>
      <c r="C4718" s="568" t="s">
        <v>289</v>
      </c>
      <c r="D4718" s="569" t="s">
        <v>102</v>
      </c>
      <c r="E4718" s="569" t="s">
        <v>337</v>
      </c>
      <c r="F4718" s="573" t="s">
        <v>141</v>
      </c>
      <c r="G4718" s="569" t="s">
        <v>42</v>
      </c>
      <c r="H4718" s="569" t="s">
        <v>41</v>
      </c>
      <c r="I4718" s="569" t="s">
        <v>40</v>
      </c>
      <c r="J4718" s="569" t="s">
        <v>348</v>
      </c>
      <c r="K4718" s="569" t="s">
        <v>310</v>
      </c>
      <c r="L4718" s="570">
        <v>0.2</v>
      </c>
      <c r="M4718" s="571">
        <v>1.8510939006261178</v>
      </c>
      <c r="N4718" s="572">
        <v>273.80114030769232</v>
      </c>
      <c r="O4718" s="573"/>
      <c r="P4718" s="573"/>
      <c r="Q4718" s="574" t="s">
        <v>12395</v>
      </c>
      <c r="R4718" s="574" t="s">
        <v>12580</v>
      </c>
      <c r="S4718" s="574" t="s">
        <v>12411</v>
      </c>
      <c r="T4718" s="574" t="s">
        <v>12848</v>
      </c>
      <c r="U4718" s="574" t="s">
        <v>13097</v>
      </c>
      <c r="V4718" s="574" t="s">
        <v>13258</v>
      </c>
      <c r="W4718" s="575" t="s">
        <v>12935</v>
      </c>
      <c r="X4718" s="575" t="s">
        <v>13002</v>
      </c>
      <c r="Y4718" s="576" t="s">
        <v>12947</v>
      </c>
      <c r="Z4718" s="577" t="s">
        <v>15384</v>
      </c>
      <c r="AA4718" s="578" t="s">
        <v>15301</v>
      </c>
      <c r="AE4718"/>
    </row>
    <row r="4719" spans="1:31" s="563" customFormat="1">
      <c r="A4719"/>
      <c r="B4719"/>
      <c r="C4719" s="568" t="s">
        <v>289</v>
      </c>
      <c r="D4719" s="569" t="s">
        <v>105</v>
      </c>
      <c r="E4719" s="569" t="s">
        <v>337</v>
      </c>
      <c r="F4719" s="573" t="s">
        <v>141</v>
      </c>
      <c r="G4719" s="569" t="s">
        <v>42</v>
      </c>
      <c r="H4719" s="569" t="s">
        <v>41</v>
      </c>
      <c r="I4719" s="569" t="s">
        <v>40</v>
      </c>
      <c r="J4719" s="569" t="s">
        <v>348</v>
      </c>
      <c r="K4719" s="569" t="s">
        <v>310</v>
      </c>
      <c r="L4719" s="570">
        <v>1</v>
      </c>
      <c r="M4719" s="571">
        <v>0.47580804361624357</v>
      </c>
      <c r="N4719" s="572">
        <v>70.378269230769234</v>
      </c>
      <c r="O4719" s="573"/>
      <c r="P4719" s="573"/>
      <c r="Q4719" s="574" t="s">
        <v>12395</v>
      </c>
      <c r="R4719" s="574" t="s">
        <v>12580</v>
      </c>
      <c r="S4719" s="574" t="s">
        <v>12411</v>
      </c>
      <c r="T4719" s="574" t="s">
        <v>13013</v>
      </c>
      <c r="U4719" s="574" t="s">
        <v>13097</v>
      </c>
      <c r="V4719" s="574" t="s">
        <v>13258</v>
      </c>
      <c r="W4719" s="575" t="s">
        <v>13035</v>
      </c>
      <c r="X4719" s="575" t="s">
        <v>15148</v>
      </c>
      <c r="Y4719" s="576" t="s">
        <v>13099</v>
      </c>
      <c r="Z4719" s="577" t="s">
        <v>15385</v>
      </c>
      <c r="AA4719" s="578" t="s">
        <v>15150</v>
      </c>
      <c r="AE4719"/>
    </row>
    <row r="4720" spans="1:31" s="563" customFormat="1">
      <c r="A4720"/>
      <c r="B4720"/>
      <c r="C4720" s="568" t="s">
        <v>289</v>
      </c>
      <c r="D4720" s="569" t="s">
        <v>16</v>
      </c>
      <c r="E4720" s="569" t="s">
        <v>337</v>
      </c>
      <c r="F4720" s="573" t="s">
        <v>141</v>
      </c>
      <c r="G4720" s="569" t="s">
        <v>42</v>
      </c>
      <c r="H4720" s="569" t="s">
        <v>41</v>
      </c>
      <c r="I4720" s="569" t="s">
        <v>40</v>
      </c>
      <c r="J4720" s="569" t="s">
        <v>348</v>
      </c>
      <c r="K4720" s="569" t="s">
        <v>310</v>
      </c>
      <c r="L4720" s="570">
        <v>0.7</v>
      </c>
      <c r="M4720" s="571">
        <v>9.0773264473845412</v>
      </c>
      <c r="N4720" s="572">
        <v>1342.6560000000002</v>
      </c>
      <c r="O4720" s="573"/>
      <c r="P4720" s="573"/>
      <c r="Q4720" s="574" t="s">
        <v>12395</v>
      </c>
      <c r="R4720" s="574" t="s">
        <v>12580</v>
      </c>
      <c r="S4720" s="574" t="s">
        <v>12411</v>
      </c>
      <c r="T4720" s="574" t="s">
        <v>13101</v>
      </c>
      <c r="U4720" s="574" t="s">
        <v>13097</v>
      </c>
      <c r="V4720" s="574" t="s">
        <v>13258</v>
      </c>
      <c r="W4720" s="575" t="s">
        <v>13115</v>
      </c>
      <c r="X4720" s="575" t="s">
        <v>13220</v>
      </c>
      <c r="Y4720" s="576" t="s">
        <v>13201</v>
      </c>
      <c r="Z4720" s="577" t="s">
        <v>15386</v>
      </c>
      <c r="AA4720" s="578" t="s">
        <v>15125</v>
      </c>
      <c r="AE4720"/>
    </row>
    <row r="4721" spans="1:31" s="563" customFormat="1">
      <c r="A4721"/>
      <c r="B4721"/>
      <c r="C4721" s="568" t="s">
        <v>289</v>
      </c>
      <c r="D4721" s="569" t="s">
        <v>78</v>
      </c>
      <c r="E4721" s="569" t="s">
        <v>337</v>
      </c>
      <c r="F4721" s="573" t="s">
        <v>141</v>
      </c>
      <c r="G4721" s="569" t="s">
        <v>42</v>
      </c>
      <c r="H4721" s="569" t="s">
        <v>41</v>
      </c>
      <c r="I4721" s="569" t="s">
        <v>40</v>
      </c>
      <c r="J4721" s="569" t="s">
        <v>348</v>
      </c>
      <c r="K4721" s="569" t="s">
        <v>310</v>
      </c>
      <c r="L4721" s="570">
        <v>1</v>
      </c>
      <c r="M4721" s="571">
        <v>0.51353079209967201</v>
      </c>
      <c r="N4721" s="572">
        <v>75.957960000000014</v>
      </c>
      <c r="O4721" s="573"/>
      <c r="P4721" s="573"/>
      <c r="Q4721" s="574" t="s">
        <v>12395</v>
      </c>
      <c r="R4721" s="574" t="s">
        <v>12580</v>
      </c>
      <c r="S4721" s="574" t="s">
        <v>12411</v>
      </c>
      <c r="T4721" s="574" t="s">
        <v>15067</v>
      </c>
      <c r="U4721" s="574" t="s">
        <v>13097</v>
      </c>
      <c r="V4721" s="574" t="s">
        <v>13258</v>
      </c>
      <c r="W4721" s="575" t="s">
        <v>15151</v>
      </c>
      <c r="X4721" s="575" t="s">
        <v>15152</v>
      </c>
      <c r="Y4721" s="576" t="s">
        <v>15387</v>
      </c>
      <c r="Z4721" s="577" t="s">
        <v>15388</v>
      </c>
      <c r="AA4721" s="578" t="s">
        <v>15155</v>
      </c>
      <c r="AE4721"/>
    </row>
    <row r="4722" spans="1:31" s="563" customFormat="1">
      <c r="A4722"/>
      <c r="B4722"/>
      <c r="C4722" s="568" t="s">
        <v>289</v>
      </c>
      <c r="D4722" s="569" t="s">
        <v>75</v>
      </c>
      <c r="E4722" s="569" t="s">
        <v>337</v>
      </c>
      <c r="F4722" s="573" t="s">
        <v>141</v>
      </c>
      <c r="G4722" s="569" t="s">
        <v>42</v>
      </c>
      <c r="H4722" s="569" t="s">
        <v>41</v>
      </c>
      <c r="I4722" s="569" t="s">
        <v>40</v>
      </c>
      <c r="J4722" s="569" t="s">
        <v>348</v>
      </c>
      <c r="K4722" s="569" t="s">
        <v>310</v>
      </c>
      <c r="L4722" s="570">
        <v>0.5</v>
      </c>
      <c r="M4722" s="571">
        <v>8.5709130749297753</v>
      </c>
      <c r="N4722" s="572">
        <v>1267.7508000000005</v>
      </c>
      <c r="O4722" s="573"/>
      <c r="P4722" s="573"/>
      <c r="Q4722" s="574" t="s">
        <v>12395</v>
      </c>
      <c r="R4722" s="574" t="s">
        <v>12580</v>
      </c>
      <c r="S4722" s="574" t="s">
        <v>12411</v>
      </c>
      <c r="T4722" s="574" t="s">
        <v>13677</v>
      </c>
      <c r="U4722" s="574" t="s">
        <v>13097</v>
      </c>
      <c r="V4722" s="574" t="s">
        <v>13258</v>
      </c>
      <c r="W4722" s="575" t="s">
        <v>13772</v>
      </c>
      <c r="X4722" s="575" t="s">
        <v>13773</v>
      </c>
      <c r="Y4722" s="576" t="s">
        <v>13783</v>
      </c>
      <c r="Z4722" s="577" t="s">
        <v>15389</v>
      </c>
      <c r="AA4722" s="578" t="s">
        <v>15378</v>
      </c>
      <c r="AE4722"/>
    </row>
    <row r="4723" spans="1:31" s="563" customFormat="1">
      <c r="A4723"/>
      <c r="B4723"/>
      <c r="C4723" s="568" t="s">
        <v>289</v>
      </c>
      <c r="D4723" s="569" t="s">
        <v>39</v>
      </c>
      <c r="E4723" s="569" t="s">
        <v>337</v>
      </c>
      <c r="F4723" s="573" t="s">
        <v>141</v>
      </c>
      <c r="G4723" s="569" t="s">
        <v>42</v>
      </c>
      <c r="H4723" s="569" t="s">
        <v>41</v>
      </c>
      <c r="I4723" s="569" t="s">
        <v>40</v>
      </c>
      <c r="J4723" s="569" t="s">
        <v>348</v>
      </c>
      <c r="K4723" s="569" t="s">
        <v>310</v>
      </c>
      <c r="L4723" s="570">
        <v>0.5</v>
      </c>
      <c r="M4723" s="571">
        <v>0.61787153129021533</v>
      </c>
      <c r="N4723" s="572">
        <v>91.391328000000016</v>
      </c>
      <c r="O4723" s="573"/>
      <c r="P4723" s="573"/>
      <c r="Q4723" s="574" t="s">
        <v>12395</v>
      </c>
      <c r="R4723" s="574" t="s">
        <v>12580</v>
      </c>
      <c r="S4723" s="574" t="s">
        <v>12411</v>
      </c>
      <c r="T4723" s="574" t="s">
        <v>13785</v>
      </c>
      <c r="U4723" s="574" t="s">
        <v>13097</v>
      </c>
      <c r="V4723" s="574" t="s">
        <v>13258</v>
      </c>
      <c r="W4723" s="575" t="s">
        <v>13804</v>
      </c>
      <c r="X4723" s="575" t="s">
        <v>13805</v>
      </c>
      <c r="Y4723" s="576" t="s">
        <v>13862</v>
      </c>
      <c r="Z4723" s="577" t="s">
        <v>13863</v>
      </c>
      <c r="AA4723" s="578" t="s">
        <v>15156</v>
      </c>
      <c r="AE4723"/>
    </row>
    <row r="4724" spans="1:31" s="563" customFormat="1">
      <c r="A4724"/>
      <c r="B4724"/>
      <c r="C4724" s="568" t="s">
        <v>289</v>
      </c>
      <c r="D4724" s="569" t="s">
        <v>38</v>
      </c>
      <c r="E4724" s="569" t="s">
        <v>337</v>
      </c>
      <c r="F4724" s="573" t="s">
        <v>141</v>
      </c>
      <c r="G4724" s="569" t="s">
        <v>42</v>
      </c>
      <c r="H4724" s="569" t="s">
        <v>41</v>
      </c>
      <c r="I4724" s="569" t="s">
        <v>40</v>
      </c>
      <c r="J4724" s="569" t="s">
        <v>348</v>
      </c>
      <c r="K4724" s="569" t="s">
        <v>310</v>
      </c>
      <c r="L4724" s="570">
        <v>0.3</v>
      </c>
      <c r="M4724" s="571">
        <v>3.5110967908900084</v>
      </c>
      <c r="N4724" s="572">
        <v>519.33740625000007</v>
      </c>
      <c r="O4724" s="573"/>
      <c r="P4724" s="573"/>
      <c r="Q4724" s="574" t="s">
        <v>12395</v>
      </c>
      <c r="R4724" s="574" t="s">
        <v>12580</v>
      </c>
      <c r="S4724" s="574" t="s">
        <v>12411</v>
      </c>
      <c r="T4724" s="574" t="s">
        <v>13867</v>
      </c>
      <c r="U4724" s="574" t="s">
        <v>13097</v>
      </c>
      <c r="V4724" s="574" t="s">
        <v>13258</v>
      </c>
      <c r="W4724" s="575" t="s">
        <v>13956</v>
      </c>
      <c r="X4724" s="575" t="s">
        <v>14015</v>
      </c>
      <c r="Y4724" s="576" t="s">
        <v>13962</v>
      </c>
      <c r="Z4724" s="577" t="s">
        <v>14019</v>
      </c>
      <c r="AA4724" s="578" t="s">
        <v>15379</v>
      </c>
      <c r="AE4724"/>
    </row>
    <row r="4725" spans="1:31" s="563" customFormat="1">
      <c r="A4725"/>
      <c r="B4725"/>
      <c r="C4725" s="568" t="s">
        <v>289</v>
      </c>
      <c r="D4725" s="569" t="s">
        <v>16</v>
      </c>
      <c r="E4725" s="569" t="s">
        <v>337</v>
      </c>
      <c r="F4725" s="573" t="s">
        <v>141</v>
      </c>
      <c r="G4725" s="569" t="s">
        <v>42</v>
      </c>
      <c r="H4725" s="569" t="s">
        <v>41</v>
      </c>
      <c r="I4725" s="569" t="s">
        <v>40</v>
      </c>
      <c r="J4725" s="569" t="s">
        <v>348</v>
      </c>
      <c r="K4725" s="569" t="s">
        <v>106</v>
      </c>
      <c r="L4725" s="570">
        <v>0.3</v>
      </c>
      <c r="M4725" s="571">
        <v>3.8902827631648038</v>
      </c>
      <c r="N4725" s="572">
        <v>575.42400000000009</v>
      </c>
      <c r="O4725" s="573"/>
      <c r="P4725" s="573"/>
      <c r="Q4725" s="574" t="s">
        <v>12257</v>
      </c>
      <c r="R4725" s="574" t="s">
        <v>12493</v>
      </c>
      <c r="S4725" s="574" t="s">
        <v>12411</v>
      </c>
      <c r="T4725" s="574" t="s">
        <v>13101</v>
      </c>
      <c r="U4725" s="574" t="s">
        <v>13203</v>
      </c>
      <c r="V4725" s="574" t="s">
        <v>13260</v>
      </c>
      <c r="W4725" s="575" t="s">
        <v>13103</v>
      </c>
      <c r="X4725" s="575" t="s">
        <v>13208</v>
      </c>
      <c r="Y4725" s="576" t="s">
        <v>13201</v>
      </c>
      <c r="Z4725" s="577" t="s">
        <v>15390</v>
      </c>
      <c r="AA4725" s="578" t="s">
        <v>15055</v>
      </c>
      <c r="AE4725"/>
    </row>
    <row r="4726" spans="1:31" s="563" customFormat="1">
      <c r="A4726"/>
      <c r="B4726"/>
      <c r="C4726" s="568" t="s">
        <v>289</v>
      </c>
      <c r="D4726" s="569" t="s">
        <v>112</v>
      </c>
      <c r="E4726" s="569" t="s">
        <v>337</v>
      </c>
      <c r="F4726" s="573" t="s">
        <v>141</v>
      </c>
      <c r="G4726" s="569" t="s">
        <v>42</v>
      </c>
      <c r="H4726" s="569" t="s">
        <v>41</v>
      </c>
      <c r="I4726" s="569" t="s">
        <v>40</v>
      </c>
      <c r="J4726" s="569" t="s">
        <v>348</v>
      </c>
      <c r="K4726" s="569" t="s">
        <v>79</v>
      </c>
      <c r="L4726" s="570">
        <v>0.5</v>
      </c>
      <c r="M4726" s="571">
        <v>0.1040512821790814</v>
      </c>
      <c r="N4726" s="572">
        <v>15.390553499999999</v>
      </c>
      <c r="O4726" s="573"/>
      <c r="P4726" s="573"/>
      <c r="Q4726" s="574" t="s">
        <v>12403</v>
      </c>
      <c r="R4726" s="574" t="s">
        <v>12560</v>
      </c>
      <c r="S4726" s="574" t="s">
        <v>12411</v>
      </c>
      <c r="T4726" s="574" t="s">
        <v>15056</v>
      </c>
      <c r="U4726" s="574" t="s">
        <v>13864</v>
      </c>
      <c r="V4726" s="574" t="s">
        <v>13865</v>
      </c>
      <c r="W4726" s="575" t="s">
        <v>15175</v>
      </c>
      <c r="X4726" s="575" t="s">
        <v>15176</v>
      </c>
      <c r="Y4726" s="576" t="s">
        <v>15382</v>
      </c>
      <c r="Z4726" s="577" t="s">
        <v>15391</v>
      </c>
      <c r="AA4726" s="578" t="s">
        <v>15179</v>
      </c>
      <c r="AE4726"/>
    </row>
    <row r="4727" spans="1:31" s="563" customFormat="1">
      <c r="A4727"/>
      <c r="B4727"/>
      <c r="C4727" s="568" t="s">
        <v>289</v>
      </c>
      <c r="D4727" s="569" t="s">
        <v>101</v>
      </c>
      <c r="E4727" s="569" t="s">
        <v>337</v>
      </c>
      <c r="F4727" s="573" t="s">
        <v>141</v>
      </c>
      <c r="G4727" s="569" t="s">
        <v>42</v>
      </c>
      <c r="H4727" s="569" t="s">
        <v>41</v>
      </c>
      <c r="I4727" s="569" t="s">
        <v>40</v>
      </c>
      <c r="J4727" s="569" t="s">
        <v>348</v>
      </c>
      <c r="K4727" s="569" t="s">
        <v>79</v>
      </c>
      <c r="L4727" s="570">
        <v>1</v>
      </c>
      <c r="M4727" s="571">
        <v>31.731676077548247</v>
      </c>
      <c r="N4727" s="572">
        <v>4693.5323437500001</v>
      </c>
      <c r="O4727" s="573"/>
      <c r="P4727" s="573"/>
      <c r="Q4727" s="574" t="s">
        <v>12403</v>
      </c>
      <c r="R4727" s="574" t="s">
        <v>12560</v>
      </c>
      <c r="S4727" s="574" t="s">
        <v>12411</v>
      </c>
      <c r="T4727" s="574" t="s">
        <v>12231</v>
      </c>
      <c r="U4727" s="574" t="s">
        <v>13864</v>
      </c>
      <c r="V4727" s="574" t="s">
        <v>13865</v>
      </c>
      <c r="W4727" s="575" t="s">
        <v>12407</v>
      </c>
      <c r="X4727" s="575" t="s">
        <v>12563</v>
      </c>
      <c r="Y4727" s="576" t="s">
        <v>12414</v>
      </c>
      <c r="Z4727" s="577" t="s">
        <v>15392</v>
      </c>
      <c r="AA4727" s="578" t="s">
        <v>15181</v>
      </c>
      <c r="AE4727"/>
    </row>
    <row r="4728" spans="1:31" s="563" customFormat="1">
      <c r="A4728"/>
      <c r="B4728"/>
      <c r="C4728" s="568" t="s">
        <v>289</v>
      </c>
      <c r="D4728" s="569" t="s">
        <v>98</v>
      </c>
      <c r="E4728" s="569" t="s">
        <v>337</v>
      </c>
      <c r="F4728" s="573" t="s">
        <v>141</v>
      </c>
      <c r="G4728" s="569" t="s">
        <v>42</v>
      </c>
      <c r="H4728" s="569" t="s">
        <v>41</v>
      </c>
      <c r="I4728" s="569" t="s">
        <v>40</v>
      </c>
      <c r="J4728" s="569" t="s">
        <v>348</v>
      </c>
      <c r="K4728" s="569" t="s">
        <v>79</v>
      </c>
      <c r="L4728" s="570">
        <v>1</v>
      </c>
      <c r="M4728" s="571">
        <v>10.387384233352638</v>
      </c>
      <c r="N4728" s="572">
        <v>1536.4307812500003</v>
      </c>
      <c r="O4728" s="573"/>
      <c r="P4728" s="573"/>
      <c r="Q4728" s="574" t="s">
        <v>12403</v>
      </c>
      <c r="R4728" s="574" t="s">
        <v>12560</v>
      </c>
      <c r="S4728" s="574" t="s">
        <v>12411</v>
      </c>
      <c r="T4728" s="574" t="s">
        <v>12679</v>
      </c>
      <c r="U4728" s="574" t="s">
        <v>13864</v>
      </c>
      <c r="V4728" s="574" t="s">
        <v>13865</v>
      </c>
      <c r="W4728" s="575" t="s">
        <v>12714</v>
      </c>
      <c r="X4728" s="575" t="s">
        <v>12715</v>
      </c>
      <c r="Y4728" s="576" t="s">
        <v>12783</v>
      </c>
      <c r="Z4728" s="577" t="s">
        <v>15393</v>
      </c>
      <c r="AA4728" s="578" t="s">
        <v>15161</v>
      </c>
      <c r="AE4728"/>
    </row>
    <row r="4729" spans="1:31" s="563" customFormat="1">
      <c r="A4729"/>
      <c r="B4729"/>
      <c r="C4729" s="568" t="s">
        <v>289</v>
      </c>
      <c r="D4729" s="569" t="s">
        <v>102</v>
      </c>
      <c r="E4729" s="569" t="s">
        <v>337</v>
      </c>
      <c r="F4729" s="573" t="s">
        <v>141</v>
      </c>
      <c r="G4729" s="569" t="s">
        <v>42</v>
      </c>
      <c r="H4729" s="569" t="s">
        <v>41</v>
      </c>
      <c r="I4729" s="569" t="s">
        <v>40</v>
      </c>
      <c r="J4729" s="569" t="s">
        <v>348</v>
      </c>
      <c r="K4729" s="569" t="s">
        <v>79</v>
      </c>
      <c r="L4729" s="570">
        <v>0.8</v>
      </c>
      <c r="M4729" s="571">
        <v>7.4043756025044711</v>
      </c>
      <c r="N4729" s="572">
        <v>1095.2045612307693</v>
      </c>
      <c r="O4729" s="573"/>
      <c r="P4729" s="573"/>
      <c r="Q4729" s="574" t="s">
        <v>12403</v>
      </c>
      <c r="R4729" s="574" t="s">
        <v>12560</v>
      </c>
      <c r="S4729" s="574" t="s">
        <v>12411</v>
      </c>
      <c r="T4729" s="574" t="s">
        <v>12848</v>
      </c>
      <c r="U4729" s="574" t="s">
        <v>13864</v>
      </c>
      <c r="V4729" s="574" t="s">
        <v>13865</v>
      </c>
      <c r="W4729" s="575" t="s">
        <v>12879</v>
      </c>
      <c r="X4729" s="575" t="s">
        <v>12971</v>
      </c>
      <c r="Y4729" s="576" t="s">
        <v>12947</v>
      </c>
      <c r="Z4729" s="577" t="s">
        <v>15394</v>
      </c>
      <c r="AA4729" s="578" t="s">
        <v>15162</v>
      </c>
      <c r="AE4729"/>
    </row>
    <row r="4730" spans="1:31" s="563" customFormat="1">
      <c r="A4730"/>
      <c r="B4730"/>
      <c r="C4730" s="568" t="s">
        <v>289</v>
      </c>
      <c r="D4730" s="569" t="s">
        <v>75</v>
      </c>
      <c r="E4730" s="569" t="s">
        <v>337</v>
      </c>
      <c r="F4730" s="573" t="s">
        <v>141</v>
      </c>
      <c r="G4730" s="569" t="s">
        <v>42</v>
      </c>
      <c r="H4730" s="569" t="s">
        <v>41</v>
      </c>
      <c r="I4730" s="569" t="s">
        <v>40</v>
      </c>
      <c r="J4730" s="569" t="s">
        <v>348</v>
      </c>
      <c r="K4730" s="569" t="s">
        <v>79</v>
      </c>
      <c r="L4730" s="570">
        <v>0.5</v>
      </c>
      <c r="M4730" s="571">
        <v>8.5709130749297753</v>
      </c>
      <c r="N4730" s="572">
        <v>1267.7508000000005</v>
      </c>
      <c r="O4730" s="573"/>
      <c r="P4730" s="573"/>
      <c r="Q4730" s="574" t="s">
        <v>12403</v>
      </c>
      <c r="R4730" s="574" t="s">
        <v>12560</v>
      </c>
      <c r="S4730" s="574" t="s">
        <v>12411</v>
      </c>
      <c r="T4730" s="574" t="s">
        <v>13677</v>
      </c>
      <c r="U4730" s="574" t="s">
        <v>13864</v>
      </c>
      <c r="V4730" s="574" t="s">
        <v>13865</v>
      </c>
      <c r="W4730" s="575" t="s">
        <v>13702</v>
      </c>
      <c r="X4730" s="575" t="s">
        <v>13703</v>
      </c>
      <c r="Y4730" s="576" t="s">
        <v>13783</v>
      </c>
      <c r="Z4730" s="577" t="s">
        <v>15395</v>
      </c>
      <c r="AA4730" s="578" t="s">
        <v>15163</v>
      </c>
      <c r="AE4730"/>
    </row>
    <row r="4731" spans="1:31" s="563" customFormat="1">
      <c r="A4731"/>
      <c r="B4731"/>
      <c r="C4731" s="568" t="s">
        <v>289</v>
      </c>
      <c r="D4731" s="569" t="s">
        <v>39</v>
      </c>
      <c r="E4731" s="569" t="s">
        <v>337</v>
      </c>
      <c r="F4731" s="573" t="s">
        <v>141</v>
      </c>
      <c r="G4731" s="569" t="s">
        <v>42</v>
      </c>
      <c r="H4731" s="569" t="s">
        <v>41</v>
      </c>
      <c r="I4731" s="569" t="s">
        <v>40</v>
      </c>
      <c r="J4731" s="569" t="s">
        <v>348</v>
      </c>
      <c r="K4731" s="569" t="s">
        <v>79</v>
      </c>
      <c r="L4731" s="570">
        <v>0.5</v>
      </c>
      <c r="M4731" s="571">
        <v>0.61787153129021533</v>
      </c>
      <c r="N4731" s="572">
        <v>91.391328000000016</v>
      </c>
      <c r="O4731" s="573"/>
      <c r="P4731" s="573"/>
      <c r="Q4731" s="574" t="s">
        <v>12403</v>
      </c>
      <c r="R4731" s="574" t="s">
        <v>12560</v>
      </c>
      <c r="S4731" s="574" t="s">
        <v>12411</v>
      </c>
      <c r="T4731" s="574" t="s">
        <v>13785</v>
      </c>
      <c r="U4731" s="574" t="s">
        <v>13864</v>
      </c>
      <c r="V4731" s="574" t="s">
        <v>13865</v>
      </c>
      <c r="W4731" s="575" t="s">
        <v>13809</v>
      </c>
      <c r="X4731" s="575" t="s">
        <v>13810</v>
      </c>
      <c r="Y4731" s="576" t="s">
        <v>13862</v>
      </c>
      <c r="Z4731" s="577" t="s">
        <v>13866</v>
      </c>
      <c r="AA4731" s="578" t="s">
        <v>15186</v>
      </c>
      <c r="AE4731"/>
    </row>
    <row r="4732" spans="1:31" s="563" customFormat="1">
      <c r="A4732"/>
      <c r="B4732"/>
      <c r="C4732" s="568" t="s">
        <v>289</v>
      </c>
      <c r="D4732" s="569" t="s">
        <v>38</v>
      </c>
      <c r="E4732" s="569" t="s">
        <v>337</v>
      </c>
      <c r="F4732" s="573" t="s">
        <v>141</v>
      </c>
      <c r="G4732" s="569" t="s">
        <v>42</v>
      </c>
      <c r="H4732" s="569" t="s">
        <v>41</v>
      </c>
      <c r="I4732" s="569" t="s">
        <v>40</v>
      </c>
      <c r="J4732" s="569" t="s">
        <v>348</v>
      </c>
      <c r="K4732" s="569" t="s">
        <v>79</v>
      </c>
      <c r="L4732" s="570">
        <v>0.7</v>
      </c>
      <c r="M4732" s="571">
        <v>8.1925591787433518</v>
      </c>
      <c r="N4732" s="572">
        <v>1211.78728125</v>
      </c>
      <c r="O4732" s="573"/>
      <c r="P4732" s="573"/>
      <c r="Q4732" s="574" t="s">
        <v>12403</v>
      </c>
      <c r="R4732" s="574" t="s">
        <v>12560</v>
      </c>
      <c r="S4732" s="574" t="s">
        <v>12411</v>
      </c>
      <c r="T4732" s="574" t="s">
        <v>13867</v>
      </c>
      <c r="U4732" s="574" t="s">
        <v>13864</v>
      </c>
      <c r="V4732" s="574" t="s">
        <v>13865</v>
      </c>
      <c r="W4732" s="575" t="s">
        <v>13912</v>
      </c>
      <c r="X4732" s="575" t="s">
        <v>13990</v>
      </c>
      <c r="Y4732" s="576" t="s">
        <v>13962</v>
      </c>
      <c r="Z4732" s="577" t="s">
        <v>15396</v>
      </c>
      <c r="AA4732" s="578" t="s">
        <v>15165</v>
      </c>
      <c r="AE4732"/>
    </row>
    <row r="4733" spans="1:31" s="563" customFormat="1">
      <c r="A4733"/>
      <c r="B4733"/>
      <c r="C4733" s="568" t="s">
        <v>289</v>
      </c>
      <c r="D4733" s="569" t="s">
        <v>80</v>
      </c>
      <c r="E4733" s="569" t="s">
        <v>338</v>
      </c>
      <c r="F4733" s="573" t="s">
        <v>141</v>
      </c>
      <c r="G4733" s="569" t="s">
        <v>42</v>
      </c>
      <c r="H4733" s="569" t="s">
        <v>41</v>
      </c>
      <c r="I4733" s="569" t="s">
        <v>54</v>
      </c>
      <c r="J4733" s="569" t="s">
        <v>352</v>
      </c>
      <c r="K4733" s="569" t="s">
        <v>106</v>
      </c>
      <c r="L4733" s="570">
        <v>0.5</v>
      </c>
      <c r="M4733" s="571">
        <v>12.570284296124312</v>
      </c>
      <c r="N4733" s="572">
        <v>828.23827714285721</v>
      </c>
      <c r="O4733" s="573"/>
      <c r="P4733" s="573"/>
      <c r="Q4733" s="574" t="s">
        <v>12257</v>
      </c>
      <c r="R4733" s="574" t="s">
        <v>12493</v>
      </c>
      <c r="S4733" s="574" t="s">
        <v>12230</v>
      </c>
      <c r="T4733" s="574" t="s">
        <v>13398</v>
      </c>
      <c r="U4733" s="574" t="s">
        <v>12680</v>
      </c>
      <c r="V4733" s="574" t="s">
        <v>12681</v>
      </c>
      <c r="W4733" s="575" t="s">
        <v>13399</v>
      </c>
      <c r="X4733" s="575" t="s">
        <v>13536</v>
      </c>
      <c r="Y4733" s="576" t="s">
        <v>13401</v>
      </c>
      <c r="Z4733" s="577" t="s">
        <v>13537</v>
      </c>
      <c r="AA4733" s="578" t="s">
        <v>13538</v>
      </c>
      <c r="AE4733"/>
    </row>
    <row r="4734" spans="1:31" s="563" customFormat="1">
      <c r="A4734"/>
      <c r="B4734"/>
      <c r="C4734" s="568" t="s">
        <v>289</v>
      </c>
      <c r="D4734" s="569" t="s">
        <v>80</v>
      </c>
      <c r="E4734" s="569" t="s">
        <v>338</v>
      </c>
      <c r="F4734" s="573" t="s">
        <v>141</v>
      </c>
      <c r="G4734" s="569" t="s">
        <v>42</v>
      </c>
      <c r="H4734" s="569" t="s">
        <v>41</v>
      </c>
      <c r="I4734" s="569" t="s">
        <v>54</v>
      </c>
      <c r="J4734" s="569" t="s">
        <v>352</v>
      </c>
      <c r="K4734" s="569" t="s">
        <v>346</v>
      </c>
      <c r="L4734" s="570">
        <v>0.5</v>
      </c>
      <c r="M4734" s="571">
        <v>12.570284296124312</v>
      </c>
      <c r="N4734" s="572">
        <v>828.23827714285721</v>
      </c>
      <c r="O4734" s="573"/>
      <c r="P4734" s="573"/>
      <c r="Q4734" s="574" t="s">
        <v>12228</v>
      </c>
      <c r="R4734" s="574" t="s">
        <v>12478</v>
      </c>
      <c r="S4734" s="574" t="s">
        <v>12230</v>
      </c>
      <c r="T4734" s="574" t="s">
        <v>13398</v>
      </c>
      <c r="U4734" s="574" t="s">
        <v>12232</v>
      </c>
      <c r="V4734" s="574" t="s">
        <v>12479</v>
      </c>
      <c r="W4734" s="575" t="s">
        <v>13404</v>
      </c>
      <c r="X4734" s="575" t="s">
        <v>13539</v>
      </c>
      <c r="Y4734" s="576" t="s">
        <v>13401</v>
      </c>
      <c r="Z4734" s="577" t="s">
        <v>13540</v>
      </c>
      <c r="AA4734" s="578" t="s">
        <v>13541</v>
      </c>
      <c r="AE4734"/>
    </row>
    <row r="4735" spans="1:31" s="563" customFormat="1">
      <c r="A4735"/>
      <c r="B4735"/>
      <c r="C4735" s="568" t="s">
        <v>289</v>
      </c>
      <c r="D4735" s="569" t="s">
        <v>80</v>
      </c>
      <c r="E4735" s="569" t="s">
        <v>338</v>
      </c>
      <c r="F4735" s="573" t="s">
        <v>141</v>
      </c>
      <c r="G4735" s="569" t="s">
        <v>42</v>
      </c>
      <c r="H4735" s="569" t="s">
        <v>41</v>
      </c>
      <c r="I4735" s="569" t="s">
        <v>54</v>
      </c>
      <c r="J4735" s="569" t="s">
        <v>116</v>
      </c>
      <c r="K4735" s="569" t="s">
        <v>90</v>
      </c>
      <c r="L4735" s="570">
        <v>1</v>
      </c>
      <c r="M4735" s="571">
        <v>9.1749686106120834</v>
      </c>
      <c r="N4735" s="572">
        <v>47.078807332330825</v>
      </c>
      <c r="O4735" s="573"/>
      <c r="P4735" s="573"/>
      <c r="Q4735" s="574" t="s">
        <v>12239</v>
      </c>
      <c r="R4735" s="574" t="s">
        <v>12483</v>
      </c>
      <c r="S4735" s="574" t="s">
        <v>12241</v>
      </c>
      <c r="T4735" s="574" t="s">
        <v>13398</v>
      </c>
      <c r="U4735" s="574" t="s">
        <v>12242</v>
      </c>
      <c r="V4735" s="574" t="s">
        <v>12484</v>
      </c>
      <c r="W4735" s="575" t="s">
        <v>13408</v>
      </c>
      <c r="X4735" s="575" t="s">
        <v>13542</v>
      </c>
      <c r="Y4735" s="576" t="s">
        <v>13410</v>
      </c>
      <c r="Z4735" s="577" t="s">
        <v>13543</v>
      </c>
      <c r="AA4735" s="578" t="s">
        <v>13544</v>
      </c>
      <c r="AE4735"/>
    </row>
    <row r="4736" spans="1:31" s="563" customFormat="1">
      <c r="A4736"/>
      <c r="B4736"/>
      <c r="C4736" s="568" t="s">
        <v>289</v>
      </c>
      <c r="D4736" s="569" t="s">
        <v>80</v>
      </c>
      <c r="E4736" s="569" t="s">
        <v>338</v>
      </c>
      <c r="F4736" s="573" t="s">
        <v>141</v>
      </c>
      <c r="G4736" s="569" t="s">
        <v>42</v>
      </c>
      <c r="H4736" s="569" t="s">
        <v>41</v>
      </c>
      <c r="I4736" s="569" t="s">
        <v>54</v>
      </c>
      <c r="J4736" s="569" t="s">
        <v>109</v>
      </c>
      <c r="K4736" s="569" t="s">
        <v>90</v>
      </c>
      <c r="L4736" s="570">
        <v>1</v>
      </c>
      <c r="M4736" s="571">
        <v>29.230421856059397</v>
      </c>
      <c r="N4736" s="572">
        <v>1569.2935777443611</v>
      </c>
      <c r="O4736" s="573"/>
      <c r="P4736" s="573"/>
      <c r="Q4736" s="574" t="s">
        <v>12239</v>
      </c>
      <c r="R4736" s="574" t="s">
        <v>12483</v>
      </c>
      <c r="S4736" s="574" t="s">
        <v>12259</v>
      </c>
      <c r="T4736" s="574" t="s">
        <v>13398</v>
      </c>
      <c r="U4736" s="574" t="s">
        <v>13030</v>
      </c>
      <c r="V4736" s="574" t="s">
        <v>13545</v>
      </c>
      <c r="W4736" s="575" t="s">
        <v>13408</v>
      </c>
      <c r="X4736" s="575" t="s">
        <v>13542</v>
      </c>
      <c r="Y4736" s="576" t="s">
        <v>13413</v>
      </c>
      <c r="Z4736" s="577" t="s">
        <v>13546</v>
      </c>
      <c r="AA4736" s="578" t="s">
        <v>13544</v>
      </c>
      <c r="AE4736"/>
    </row>
    <row r="4737" spans="1:31" s="563" customFormat="1">
      <c r="A4737"/>
      <c r="B4737"/>
      <c r="C4737" s="568" t="s">
        <v>289</v>
      </c>
      <c r="D4737" s="569" t="s">
        <v>80</v>
      </c>
      <c r="E4737" s="569" t="s">
        <v>338</v>
      </c>
      <c r="F4737" s="573" t="s">
        <v>141</v>
      </c>
      <c r="G4737" s="569" t="s">
        <v>42</v>
      </c>
      <c r="H4737" s="569" t="s">
        <v>41</v>
      </c>
      <c r="I4737" s="569" t="s">
        <v>54</v>
      </c>
      <c r="J4737" s="569" t="s">
        <v>350</v>
      </c>
      <c r="K4737" s="569" t="s">
        <v>111</v>
      </c>
      <c r="L4737" s="570">
        <v>0.8</v>
      </c>
      <c r="M4737" s="571">
        <v>13.895877912806512</v>
      </c>
      <c r="N4737" s="572">
        <v>2120.2899894857146</v>
      </c>
      <c r="O4737" s="573"/>
      <c r="P4737" s="573"/>
      <c r="Q4737" s="574" t="s">
        <v>12354</v>
      </c>
      <c r="R4737" s="574" t="s">
        <v>12551</v>
      </c>
      <c r="S4737" s="574" t="s">
        <v>12269</v>
      </c>
      <c r="T4737" s="574" t="s">
        <v>13398</v>
      </c>
      <c r="U4737" s="574" t="s">
        <v>12704</v>
      </c>
      <c r="V4737" s="574" t="s">
        <v>12705</v>
      </c>
      <c r="W4737" s="575" t="s">
        <v>13416</v>
      </c>
      <c r="X4737" s="575" t="s">
        <v>13553</v>
      </c>
      <c r="Y4737" s="576" t="s">
        <v>13418</v>
      </c>
      <c r="Z4737" s="577" t="s">
        <v>13554</v>
      </c>
      <c r="AA4737" s="578" t="s">
        <v>13555</v>
      </c>
      <c r="AE4737"/>
    </row>
    <row r="4738" spans="1:31" s="563" customFormat="1">
      <c r="A4738"/>
      <c r="B4738"/>
      <c r="C4738" s="568" t="s">
        <v>289</v>
      </c>
      <c r="D4738" s="569" t="s">
        <v>80</v>
      </c>
      <c r="E4738" s="569" t="s">
        <v>338</v>
      </c>
      <c r="F4738" s="573" t="s">
        <v>141</v>
      </c>
      <c r="G4738" s="569" t="s">
        <v>42</v>
      </c>
      <c r="H4738" s="569" t="s">
        <v>41</v>
      </c>
      <c r="I4738" s="569" t="s">
        <v>54</v>
      </c>
      <c r="J4738" s="569" t="s">
        <v>350</v>
      </c>
      <c r="K4738" s="569" t="s">
        <v>90</v>
      </c>
      <c r="L4738" s="570">
        <v>0.2</v>
      </c>
      <c r="M4738" s="571">
        <v>3.4739694782016279</v>
      </c>
      <c r="N4738" s="572">
        <v>530.07249737142865</v>
      </c>
      <c r="O4738" s="573"/>
      <c r="P4738" s="573"/>
      <c r="Q4738" s="574" t="s">
        <v>12239</v>
      </c>
      <c r="R4738" s="574" t="s">
        <v>12483</v>
      </c>
      <c r="S4738" s="574" t="s">
        <v>12269</v>
      </c>
      <c r="T4738" s="574" t="s">
        <v>13398</v>
      </c>
      <c r="U4738" s="574" t="s">
        <v>15397</v>
      </c>
      <c r="V4738" s="574" t="s">
        <v>15398</v>
      </c>
      <c r="W4738" s="575" t="s">
        <v>13408</v>
      </c>
      <c r="X4738" s="575" t="s">
        <v>13542</v>
      </c>
      <c r="Y4738" s="576" t="s">
        <v>13418</v>
      </c>
      <c r="Z4738" s="577" t="s">
        <v>15399</v>
      </c>
      <c r="AA4738" s="578" t="s">
        <v>13544</v>
      </c>
      <c r="AE4738"/>
    </row>
    <row r="4739" spans="1:31" s="563" customFormat="1">
      <c r="A4739"/>
      <c r="B4739"/>
      <c r="C4739" s="568" t="s">
        <v>289</v>
      </c>
      <c r="D4739" s="569" t="s">
        <v>80</v>
      </c>
      <c r="E4739" s="569" t="s">
        <v>338</v>
      </c>
      <c r="F4739" s="573" t="s">
        <v>141</v>
      </c>
      <c r="G4739" s="569" t="s">
        <v>42</v>
      </c>
      <c r="H4739" s="569" t="s">
        <v>41</v>
      </c>
      <c r="I4739" s="569" t="s">
        <v>54</v>
      </c>
      <c r="J4739" s="569" t="s">
        <v>99</v>
      </c>
      <c r="K4739" s="569" t="s">
        <v>272</v>
      </c>
      <c r="L4739" s="570">
        <v>0.5</v>
      </c>
      <c r="M4739" s="571">
        <v>2.056955612093069</v>
      </c>
      <c r="N4739" s="572">
        <v>1490.828898857143</v>
      </c>
      <c r="O4739" s="573"/>
      <c r="P4739" s="573"/>
      <c r="Q4739" s="574" t="s">
        <v>13421</v>
      </c>
      <c r="R4739" s="574" t="s">
        <v>13547</v>
      </c>
      <c r="S4739" s="574" t="s">
        <v>12279</v>
      </c>
      <c r="T4739" s="574" t="s">
        <v>13398</v>
      </c>
      <c r="U4739" s="574" t="s">
        <v>13423</v>
      </c>
      <c r="V4739" s="574" t="s">
        <v>13564</v>
      </c>
      <c r="W4739" s="575" t="s">
        <v>13425</v>
      </c>
      <c r="X4739" s="575" t="s">
        <v>13550</v>
      </c>
      <c r="Y4739" s="576" t="s">
        <v>13427</v>
      </c>
      <c r="Z4739" s="577" t="s">
        <v>13565</v>
      </c>
      <c r="AA4739" s="578" t="s">
        <v>13552</v>
      </c>
      <c r="AE4739"/>
    </row>
    <row r="4740" spans="1:31" s="563" customFormat="1">
      <c r="A4740"/>
      <c r="B4740"/>
      <c r="C4740" s="568" t="s">
        <v>289</v>
      </c>
      <c r="D4740" s="569" t="s">
        <v>80</v>
      </c>
      <c r="E4740" s="569" t="s">
        <v>338</v>
      </c>
      <c r="F4740" s="573" t="s">
        <v>141</v>
      </c>
      <c r="G4740" s="569" t="s">
        <v>42</v>
      </c>
      <c r="H4740" s="569" t="s">
        <v>41</v>
      </c>
      <c r="I4740" s="569" t="s">
        <v>54</v>
      </c>
      <c r="J4740" s="569" t="s">
        <v>99</v>
      </c>
      <c r="K4740" s="569" t="s">
        <v>346</v>
      </c>
      <c r="L4740" s="570">
        <v>0.5</v>
      </c>
      <c r="M4740" s="571">
        <v>2.056955612093069</v>
      </c>
      <c r="N4740" s="572">
        <v>1490.828898857143</v>
      </c>
      <c r="O4740" s="573"/>
      <c r="P4740" s="573"/>
      <c r="Q4740" s="574" t="s">
        <v>12228</v>
      </c>
      <c r="R4740" s="574" t="s">
        <v>12478</v>
      </c>
      <c r="S4740" s="574" t="s">
        <v>12279</v>
      </c>
      <c r="T4740" s="574" t="s">
        <v>13398</v>
      </c>
      <c r="U4740" s="574" t="s">
        <v>13430</v>
      </c>
      <c r="V4740" s="574" t="s">
        <v>13566</v>
      </c>
      <c r="W4740" s="575" t="s">
        <v>13404</v>
      </c>
      <c r="X4740" s="575" t="s">
        <v>13539</v>
      </c>
      <c r="Y4740" s="576" t="s">
        <v>13427</v>
      </c>
      <c r="Z4740" s="577" t="s">
        <v>13567</v>
      </c>
      <c r="AA4740" s="578" t="s">
        <v>13541</v>
      </c>
      <c r="AE4740"/>
    </row>
    <row r="4741" spans="1:31" s="563" customFormat="1">
      <c r="A4741"/>
      <c r="B4741"/>
      <c r="C4741" s="568" t="s">
        <v>289</v>
      </c>
      <c r="D4741" s="569" t="s">
        <v>80</v>
      </c>
      <c r="E4741" s="569" t="s">
        <v>338</v>
      </c>
      <c r="F4741" s="573" t="s">
        <v>141</v>
      </c>
      <c r="G4741" s="569" t="s">
        <v>42</v>
      </c>
      <c r="H4741" s="569" t="s">
        <v>41</v>
      </c>
      <c r="I4741" s="569" t="s">
        <v>54</v>
      </c>
      <c r="J4741" s="569" t="s">
        <v>96</v>
      </c>
      <c r="K4741" s="569" t="s">
        <v>346</v>
      </c>
      <c r="L4741" s="570">
        <v>1</v>
      </c>
      <c r="M4741" s="571">
        <v>0.22855062356589653</v>
      </c>
      <c r="N4741" s="572">
        <v>662.59062171428582</v>
      </c>
      <c r="O4741" s="573"/>
      <c r="P4741" s="573"/>
      <c r="Q4741" s="574" t="s">
        <v>12228</v>
      </c>
      <c r="R4741" s="574" t="s">
        <v>12478</v>
      </c>
      <c r="S4741" s="574" t="s">
        <v>12287</v>
      </c>
      <c r="T4741" s="574" t="s">
        <v>13398</v>
      </c>
      <c r="U4741" s="574" t="s">
        <v>13433</v>
      </c>
      <c r="V4741" s="574" t="s">
        <v>13576</v>
      </c>
      <c r="W4741" s="575" t="s">
        <v>13404</v>
      </c>
      <c r="X4741" s="575" t="s">
        <v>13539</v>
      </c>
      <c r="Y4741" s="575" t="s">
        <v>13435</v>
      </c>
      <c r="Z4741" s="579" t="s">
        <v>13577</v>
      </c>
      <c r="AA4741" s="580" t="s">
        <v>13541</v>
      </c>
      <c r="AE4741"/>
    </row>
    <row r="4742" spans="1:31" s="563" customFormat="1">
      <c r="A4742"/>
      <c r="B4742"/>
      <c r="C4742" s="568" t="s">
        <v>289</v>
      </c>
      <c r="D4742" s="569" t="s">
        <v>80</v>
      </c>
      <c r="E4742" s="569" t="s">
        <v>338</v>
      </c>
      <c r="F4742" s="573" t="s">
        <v>141</v>
      </c>
      <c r="G4742" s="569" t="s">
        <v>42</v>
      </c>
      <c r="H4742" s="569" t="s">
        <v>41</v>
      </c>
      <c r="I4742" s="569" t="s">
        <v>54</v>
      </c>
      <c r="J4742" s="569" t="s">
        <v>87</v>
      </c>
      <c r="K4742" s="569" t="s">
        <v>106</v>
      </c>
      <c r="L4742" s="570">
        <v>1</v>
      </c>
      <c r="M4742" s="571">
        <v>23.6549895390703</v>
      </c>
      <c r="N4742" s="572">
        <v>1490.8288988571433</v>
      </c>
      <c r="O4742" s="573"/>
      <c r="P4742" s="573"/>
      <c r="Q4742" s="574" t="s">
        <v>12257</v>
      </c>
      <c r="R4742" s="574" t="s">
        <v>12493</v>
      </c>
      <c r="S4742" s="574" t="s">
        <v>12294</v>
      </c>
      <c r="T4742" s="574" t="s">
        <v>13398</v>
      </c>
      <c r="U4742" s="574" t="s">
        <v>12302</v>
      </c>
      <c r="V4742" s="574" t="s">
        <v>12514</v>
      </c>
      <c r="W4742" s="575" t="s">
        <v>13399</v>
      </c>
      <c r="X4742" s="575" t="s">
        <v>13536</v>
      </c>
      <c r="Y4742" s="576" t="s">
        <v>13437</v>
      </c>
      <c r="Z4742" s="577" t="s">
        <v>13578</v>
      </c>
      <c r="AA4742" s="578" t="s">
        <v>13538</v>
      </c>
      <c r="AE4742"/>
    </row>
    <row r="4743" spans="1:31" s="563" customFormat="1">
      <c r="A4743"/>
      <c r="B4743"/>
      <c r="C4743" s="568" t="s">
        <v>289</v>
      </c>
      <c r="D4743" s="569" t="s">
        <v>80</v>
      </c>
      <c r="E4743" s="569" t="s">
        <v>338</v>
      </c>
      <c r="F4743" s="573" t="s">
        <v>141</v>
      </c>
      <c r="G4743" s="569" t="s">
        <v>42</v>
      </c>
      <c r="H4743" s="569" t="s">
        <v>41</v>
      </c>
      <c r="I4743" s="569" t="s">
        <v>54</v>
      </c>
      <c r="J4743" s="569" t="s">
        <v>83</v>
      </c>
      <c r="K4743" s="569" t="s">
        <v>81</v>
      </c>
      <c r="L4743" s="570">
        <v>1</v>
      </c>
      <c r="M4743" s="571">
        <v>64.560840171068634</v>
      </c>
      <c r="N4743" s="572">
        <v>247.89364248438537</v>
      </c>
      <c r="O4743" s="573"/>
      <c r="P4743" s="573"/>
      <c r="Q4743" s="574" t="s">
        <v>12313</v>
      </c>
      <c r="R4743" s="574" t="s">
        <v>12524</v>
      </c>
      <c r="S4743" s="574" t="s">
        <v>12315</v>
      </c>
      <c r="T4743" s="574" t="s">
        <v>13398</v>
      </c>
      <c r="U4743" s="574" t="s">
        <v>12316</v>
      </c>
      <c r="V4743" s="574" t="s">
        <v>12525</v>
      </c>
      <c r="W4743" s="575" t="s">
        <v>13439</v>
      </c>
      <c r="X4743" s="575" t="s">
        <v>13579</v>
      </c>
      <c r="Y4743" s="576" t="s">
        <v>13441</v>
      </c>
      <c r="Z4743" s="577" t="s">
        <v>13580</v>
      </c>
      <c r="AA4743" s="578" t="s">
        <v>13581</v>
      </c>
      <c r="AE4743"/>
    </row>
    <row r="4744" spans="1:31" s="563" customFormat="1">
      <c r="A4744"/>
      <c r="B4744"/>
      <c r="C4744" s="568" t="s">
        <v>289</v>
      </c>
      <c r="D4744" s="569" t="s">
        <v>80</v>
      </c>
      <c r="E4744" s="569" t="s">
        <v>338</v>
      </c>
      <c r="F4744" s="573" t="s">
        <v>141</v>
      </c>
      <c r="G4744" s="569" t="s">
        <v>42</v>
      </c>
      <c r="H4744" s="569" t="s">
        <v>41</v>
      </c>
      <c r="I4744" s="569" t="s">
        <v>54</v>
      </c>
      <c r="J4744" s="569" t="s">
        <v>77</v>
      </c>
      <c r="K4744" s="569" t="s">
        <v>93</v>
      </c>
      <c r="L4744" s="570">
        <v>1</v>
      </c>
      <c r="M4744" s="571">
        <v>124.37406026609254</v>
      </c>
      <c r="N4744" s="572">
        <v>4507.1571360797352</v>
      </c>
      <c r="O4744" s="573"/>
      <c r="P4744" s="573"/>
      <c r="Q4744" s="574" t="s">
        <v>12333</v>
      </c>
      <c r="R4744" s="574" t="s">
        <v>12534</v>
      </c>
      <c r="S4744" s="574" t="s">
        <v>12325</v>
      </c>
      <c r="T4744" s="574" t="s">
        <v>13398</v>
      </c>
      <c r="U4744" s="574" t="s">
        <v>12335</v>
      </c>
      <c r="V4744" s="574" t="s">
        <v>12535</v>
      </c>
      <c r="W4744" s="575" t="s">
        <v>13446</v>
      </c>
      <c r="X4744" s="575" t="s">
        <v>13582</v>
      </c>
      <c r="Y4744" s="576" t="s">
        <v>13444</v>
      </c>
      <c r="Z4744" s="577" t="s">
        <v>13583</v>
      </c>
      <c r="AA4744" s="578" t="s">
        <v>13584</v>
      </c>
      <c r="AE4744"/>
    </row>
    <row r="4745" spans="1:31" s="563" customFormat="1">
      <c r="A4745"/>
      <c r="B4745"/>
      <c r="C4745" s="568" t="s">
        <v>289</v>
      </c>
      <c r="D4745" s="569" t="s">
        <v>80</v>
      </c>
      <c r="E4745" s="569" t="s">
        <v>338</v>
      </c>
      <c r="F4745" s="573" t="s">
        <v>141</v>
      </c>
      <c r="G4745" s="569" t="s">
        <v>42</v>
      </c>
      <c r="H4745" s="569" t="s">
        <v>41</v>
      </c>
      <c r="I4745" s="569" t="s">
        <v>54</v>
      </c>
      <c r="J4745" s="569" t="s">
        <v>349</v>
      </c>
      <c r="K4745" s="569" t="s">
        <v>115</v>
      </c>
      <c r="L4745" s="570">
        <v>0.8</v>
      </c>
      <c r="M4745" s="571">
        <v>21.495186146372578</v>
      </c>
      <c r="N4745" s="572">
        <v>3279.8235774857158</v>
      </c>
      <c r="O4745" s="573"/>
      <c r="P4745" s="573"/>
      <c r="Q4745" s="574" t="s">
        <v>12385</v>
      </c>
      <c r="R4745" s="574" t="s">
        <v>12539</v>
      </c>
      <c r="S4745" s="574" t="s">
        <v>12341</v>
      </c>
      <c r="T4745" s="574" t="s">
        <v>13398</v>
      </c>
      <c r="U4745" s="574" t="s">
        <v>12540</v>
      </c>
      <c r="V4745" s="574" t="s">
        <v>12541</v>
      </c>
      <c r="W4745" s="575" t="s">
        <v>13451</v>
      </c>
      <c r="X4745" s="575" t="s">
        <v>13585</v>
      </c>
      <c r="Y4745" s="576" t="s">
        <v>13453</v>
      </c>
      <c r="Z4745" s="577" t="s">
        <v>13586</v>
      </c>
      <c r="AA4745" s="578" t="s">
        <v>13587</v>
      </c>
      <c r="AE4745"/>
    </row>
    <row r="4746" spans="1:31" s="563" customFormat="1">
      <c r="A4746"/>
      <c r="B4746"/>
      <c r="C4746" s="568" t="s">
        <v>289</v>
      </c>
      <c r="D4746" s="569" t="s">
        <v>80</v>
      </c>
      <c r="E4746" s="569" t="s">
        <v>338</v>
      </c>
      <c r="F4746" s="573" t="s">
        <v>141</v>
      </c>
      <c r="G4746" s="569" t="s">
        <v>42</v>
      </c>
      <c r="H4746" s="569" t="s">
        <v>41</v>
      </c>
      <c r="I4746" s="569" t="s">
        <v>54</v>
      </c>
      <c r="J4746" s="569" t="s">
        <v>349</v>
      </c>
      <c r="K4746" s="569" t="s">
        <v>104</v>
      </c>
      <c r="L4746" s="570">
        <v>0.2</v>
      </c>
      <c r="M4746" s="571">
        <v>5.3737965365931446</v>
      </c>
      <c r="N4746" s="572">
        <v>819.95589437142894</v>
      </c>
      <c r="O4746" s="573"/>
      <c r="P4746" s="573"/>
      <c r="Q4746" s="574" t="s">
        <v>12305</v>
      </c>
      <c r="R4746" s="574" t="s">
        <v>12500</v>
      </c>
      <c r="S4746" s="574" t="s">
        <v>12341</v>
      </c>
      <c r="T4746" s="574" t="s">
        <v>13398</v>
      </c>
      <c r="U4746" s="574" t="s">
        <v>12346</v>
      </c>
      <c r="V4746" s="574" t="s">
        <v>12547</v>
      </c>
      <c r="W4746" s="575" t="s">
        <v>13512</v>
      </c>
      <c r="X4746" s="575" t="s">
        <v>13588</v>
      </c>
      <c r="Y4746" s="576" t="s">
        <v>13453</v>
      </c>
      <c r="Z4746" s="577" t="s">
        <v>13589</v>
      </c>
      <c r="AA4746" s="578" t="s">
        <v>13590</v>
      </c>
      <c r="AE4746"/>
    </row>
    <row r="4747" spans="1:31" s="563" customFormat="1">
      <c r="A4747"/>
      <c r="B4747"/>
      <c r="C4747" s="568" t="s">
        <v>289</v>
      </c>
      <c r="D4747" s="569" t="s">
        <v>80</v>
      </c>
      <c r="E4747" s="569" t="s">
        <v>338</v>
      </c>
      <c r="F4747" s="573" t="s">
        <v>141</v>
      </c>
      <c r="G4747" s="569" t="s">
        <v>42</v>
      </c>
      <c r="H4747" s="569" t="s">
        <v>41</v>
      </c>
      <c r="I4747" s="569" t="s">
        <v>54</v>
      </c>
      <c r="J4747" s="569" t="s">
        <v>76</v>
      </c>
      <c r="K4747" s="569" t="s">
        <v>115</v>
      </c>
      <c r="L4747" s="570">
        <v>0.8</v>
      </c>
      <c r="M4747" s="571">
        <v>1.0970429931163035</v>
      </c>
      <c r="N4747" s="572">
        <v>636.08699684571457</v>
      </c>
      <c r="O4747" s="573"/>
      <c r="P4747" s="573"/>
      <c r="Q4747" s="574" t="s">
        <v>12385</v>
      </c>
      <c r="R4747" s="574" t="s">
        <v>12539</v>
      </c>
      <c r="S4747" s="574" t="s">
        <v>12349</v>
      </c>
      <c r="T4747" s="574" t="s">
        <v>13398</v>
      </c>
      <c r="U4747" s="574" t="s">
        <v>13456</v>
      </c>
      <c r="V4747" s="574" t="s">
        <v>13591</v>
      </c>
      <c r="W4747" s="575" t="s">
        <v>13451</v>
      </c>
      <c r="X4747" s="575" t="s">
        <v>13585</v>
      </c>
      <c r="Y4747" s="576" t="s">
        <v>13458</v>
      </c>
      <c r="Z4747" s="577" t="s">
        <v>13592</v>
      </c>
      <c r="AA4747" s="578" t="s">
        <v>13587</v>
      </c>
      <c r="AE4747"/>
    </row>
    <row r="4748" spans="1:31" s="563" customFormat="1">
      <c r="A4748"/>
      <c r="B4748"/>
      <c r="C4748" s="568" t="s">
        <v>289</v>
      </c>
      <c r="D4748" s="569" t="s">
        <v>80</v>
      </c>
      <c r="E4748" s="569" t="s">
        <v>338</v>
      </c>
      <c r="F4748" s="573" t="s">
        <v>141</v>
      </c>
      <c r="G4748" s="569" t="s">
        <v>42</v>
      </c>
      <c r="H4748" s="569" t="s">
        <v>41</v>
      </c>
      <c r="I4748" s="569" t="s">
        <v>54</v>
      </c>
      <c r="J4748" s="569" t="s">
        <v>76</v>
      </c>
      <c r="K4748" s="569" t="s">
        <v>346</v>
      </c>
      <c r="L4748" s="570">
        <v>0.2</v>
      </c>
      <c r="M4748" s="571">
        <v>0.27426074827907587</v>
      </c>
      <c r="N4748" s="572">
        <v>159.02174921142864</v>
      </c>
      <c r="O4748" s="573"/>
      <c r="P4748" s="573"/>
      <c r="Q4748" s="574" t="s">
        <v>12228</v>
      </c>
      <c r="R4748" s="574" t="s">
        <v>12478</v>
      </c>
      <c r="S4748" s="574" t="s">
        <v>12349</v>
      </c>
      <c r="T4748" s="574" t="s">
        <v>13398</v>
      </c>
      <c r="U4748" s="574" t="s">
        <v>13460</v>
      </c>
      <c r="V4748" s="574" t="s">
        <v>13593</v>
      </c>
      <c r="W4748" s="575" t="s">
        <v>13404</v>
      </c>
      <c r="X4748" s="575" t="s">
        <v>13539</v>
      </c>
      <c r="Y4748" s="576" t="s">
        <v>13458</v>
      </c>
      <c r="Z4748" s="577" t="s">
        <v>13594</v>
      </c>
      <c r="AA4748" s="578" t="s">
        <v>13541</v>
      </c>
      <c r="AE4748"/>
    </row>
    <row r="4749" spans="1:31" s="563" customFormat="1">
      <c r="A4749"/>
      <c r="B4749"/>
      <c r="C4749" s="568" t="s">
        <v>289</v>
      </c>
      <c r="D4749" s="569" t="s">
        <v>80</v>
      </c>
      <c r="E4749" s="569" t="s">
        <v>338</v>
      </c>
      <c r="F4749" s="573" t="s">
        <v>141</v>
      </c>
      <c r="G4749" s="569" t="s">
        <v>42</v>
      </c>
      <c r="H4749" s="569" t="s">
        <v>41</v>
      </c>
      <c r="I4749" s="569" t="s">
        <v>54</v>
      </c>
      <c r="J4749" s="569" t="s">
        <v>74</v>
      </c>
      <c r="K4749" s="569" t="s">
        <v>115</v>
      </c>
      <c r="L4749" s="570">
        <v>0.6</v>
      </c>
      <c r="M4749" s="571">
        <v>8.8155240518274365</v>
      </c>
      <c r="N4749" s="572">
        <v>5111.4133675102039</v>
      </c>
      <c r="O4749" s="573"/>
      <c r="P4749" s="573"/>
      <c r="Q4749" s="574" t="s">
        <v>12385</v>
      </c>
      <c r="R4749" s="574" t="s">
        <v>12539</v>
      </c>
      <c r="S4749" s="574" t="s">
        <v>12362</v>
      </c>
      <c r="T4749" s="574" t="s">
        <v>13398</v>
      </c>
      <c r="U4749" s="574" t="s">
        <v>13080</v>
      </c>
      <c r="V4749" s="574" t="s">
        <v>13595</v>
      </c>
      <c r="W4749" s="575" t="s">
        <v>13451</v>
      </c>
      <c r="X4749" s="575" t="s">
        <v>13585</v>
      </c>
      <c r="Y4749" s="576" t="s">
        <v>13463</v>
      </c>
      <c r="Z4749" s="577" t="s">
        <v>13596</v>
      </c>
      <c r="AA4749" s="578" t="s">
        <v>13587</v>
      </c>
      <c r="AE4749"/>
    </row>
    <row r="4750" spans="1:31" s="563" customFormat="1">
      <c r="A4750"/>
      <c r="B4750"/>
      <c r="C4750" s="568" t="s">
        <v>289</v>
      </c>
      <c r="D4750" s="569" t="s">
        <v>80</v>
      </c>
      <c r="E4750" s="569" t="s">
        <v>338</v>
      </c>
      <c r="F4750" s="573" t="s">
        <v>141</v>
      </c>
      <c r="G4750" s="569" t="s">
        <v>42</v>
      </c>
      <c r="H4750" s="569" t="s">
        <v>41</v>
      </c>
      <c r="I4750" s="569" t="s">
        <v>54</v>
      </c>
      <c r="J4750" s="569" t="s">
        <v>74</v>
      </c>
      <c r="K4750" s="569" t="s">
        <v>346</v>
      </c>
      <c r="L4750" s="570">
        <v>0.4</v>
      </c>
      <c r="M4750" s="571">
        <v>5.8770160345516249</v>
      </c>
      <c r="N4750" s="572">
        <v>3407.6089116734697</v>
      </c>
      <c r="O4750" s="573"/>
      <c r="P4750" s="573"/>
      <c r="Q4750" s="574" t="s">
        <v>12228</v>
      </c>
      <c r="R4750" s="574" t="s">
        <v>12478</v>
      </c>
      <c r="S4750" s="574" t="s">
        <v>12362</v>
      </c>
      <c r="T4750" s="574" t="s">
        <v>13398</v>
      </c>
      <c r="U4750" s="574" t="s">
        <v>13324</v>
      </c>
      <c r="V4750" s="574" t="s">
        <v>13597</v>
      </c>
      <c r="W4750" s="575" t="s">
        <v>13404</v>
      </c>
      <c r="X4750" s="575" t="s">
        <v>13539</v>
      </c>
      <c r="Y4750" s="575" t="s">
        <v>13463</v>
      </c>
      <c r="Z4750" s="579" t="s">
        <v>13598</v>
      </c>
      <c r="AA4750" s="580" t="s">
        <v>13541</v>
      </c>
      <c r="AE4750"/>
    </row>
    <row r="4751" spans="1:31" s="563" customFormat="1">
      <c r="A4751"/>
      <c r="B4751"/>
      <c r="C4751" s="568" t="s">
        <v>289</v>
      </c>
      <c r="D4751" s="569" t="s">
        <v>80</v>
      </c>
      <c r="E4751" s="569" t="s">
        <v>338</v>
      </c>
      <c r="F4751" s="573" t="s">
        <v>141</v>
      </c>
      <c r="G4751" s="569" t="s">
        <v>42</v>
      </c>
      <c r="H4751" s="569" t="s">
        <v>41</v>
      </c>
      <c r="I4751" s="569" t="s">
        <v>54</v>
      </c>
      <c r="J4751" s="569" t="s">
        <v>351</v>
      </c>
      <c r="K4751" s="569" t="s">
        <v>100</v>
      </c>
      <c r="L4751" s="570">
        <v>1</v>
      </c>
      <c r="M4751" s="571">
        <v>30.854334181396045</v>
      </c>
      <c r="N4751" s="572">
        <v>165.64765542857148</v>
      </c>
      <c r="O4751" s="573"/>
      <c r="P4751" s="573"/>
      <c r="Q4751" s="574" t="s">
        <v>12370</v>
      </c>
      <c r="R4751" s="574" t="s">
        <v>12566</v>
      </c>
      <c r="S4751" s="574" t="s">
        <v>12372</v>
      </c>
      <c r="T4751" s="574" t="s">
        <v>13398</v>
      </c>
      <c r="U4751" s="574" t="s">
        <v>12373</v>
      </c>
      <c r="V4751" s="574" t="s">
        <v>12567</v>
      </c>
      <c r="W4751" s="575" t="s">
        <v>13467</v>
      </c>
      <c r="X4751" s="575" t="s">
        <v>13599</v>
      </c>
      <c r="Y4751" s="576" t="s">
        <v>13469</v>
      </c>
      <c r="Z4751" s="577" t="s">
        <v>13600</v>
      </c>
      <c r="AA4751" s="578" t="s">
        <v>13601</v>
      </c>
      <c r="AE4751"/>
    </row>
    <row r="4752" spans="1:31" s="563" customFormat="1">
      <c r="A4752"/>
      <c r="B4752"/>
      <c r="C4752" s="568" t="s">
        <v>289</v>
      </c>
      <c r="D4752" s="569" t="s">
        <v>80</v>
      </c>
      <c r="E4752" s="569" t="s">
        <v>338</v>
      </c>
      <c r="F4752" s="573" t="s">
        <v>141</v>
      </c>
      <c r="G4752" s="569" t="s">
        <v>42</v>
      </c>
      <c r="H4752" s="569" t="s">
        <v>41</v>
      </c>
      <c r="I4752" s="569" t="s">
        <v>54</v>
      </c>
      <c r="J4752" s="569" t="s">
        <v>67</v>
      </c>
      <c r="K4752" s="569" t="s">
        <v>81</v>
      </c>
      <c r="L4752" s="570">
        <v>1</v>
      </c>
      <c r="M4752" s="571">
        <v>36.542869631999373</v>
      </c>
      <c r="N4752" s="572">
        <v>140.31330812773115</v>
      </c>
      <c r="O4752" s="573"/>
      <c r="P4752" s="573"/>
      <c r="Q4752" s="574" t="s">
        <v>12313</v>
      </c>
      <c r="R4752" s="574" t="s">
        <v>12524</v>
      </c>
      <c r="S4752" s="574" t="s">
        <v>12380</v>
      </c>
      <c r="T4752" s="574" t="s">
        <v>13398</v>
      </c>
      <c r="U4752" s="574" t="s">
        <v>12381</v>
      </c>
      <c r="V4752" s="574" t="s">
        <v>12576</v>
      </c>
      <c r="W4752" s="575" t="s">
        <v>13439</v>
      </c>
      <c r="X4752" s="575" t="s">
        <v>13579</v>
      </c>
      <c r="Y4752" s="575" t="s">
        <v>13472</v>
      </c>
      <c r="Z4752" s="579" t="s">
        <v>13602</v>
      </c>
      <c r="AA4752" s="580" t="s">
        <v>13581</v>
      </c>
      <c r="AE4752"/>
    </row>
    <row r="4753" spans="1:31" s="563" customFormat="1">
      <c r="A4753"/>
      <c r="B4753"/>
      <c r="C4753" s="568" t="s">
        <v>289</v>
      </c>
      <c r="D4753" s="569" t="s">
        <v>80</v>
      </c>
      <c r="E4753" s="569" t="s">
        <v>338</v>
      </c>
      <c r="F4753" s="573" t="s">
        <v>141</v>
      </c>
      <c r="G4753" s="569" t="s">
        <v>42</v>
      </c>
      <c r="H4753" s="569" t="s">
        <v>41</v>
      </c>
      <c r="I4753" s="569" t="s">
        <v>54</v>
      </c>
      <c r="J4753" s="569" t="s">
        <v>66</v>
      </c>
      <c r="K4753" s="569" t="s">
        <v>115</v>
      </c>
      <c r="L4753" s="570">
        <v>0.3</v>
      </c>
      <c r="M4753" s="571">
        <v>24.199477789330224</v>
      </c>
      <c r="N4753" s="572">
        <v>1403.1330812773112</v>
      </c>
      <c r="O4753" s="573"/>
      <c r="P4753" s="573"/>
      <c r="Q4753" s="574" t="s">
        <v>12385</v>
      </c>
      <c r="R4753" s="574" t="s">
        <v>12539</v>
      </c>
      <c r="S4753" s="574" t="s">
        <v>12387</v>
      </c>
      <c r="T4753" s="574" t="s">
        <v>13398</v>
      </c>
      <c r="U4753" s="574" t="s">
        <v>12388</v>
      </c>
      <c r="V4753" s="574" t="s">
        <v>12578</v>
      </c>
      <c r="W4753" s="575" t="s">
        <v>13451</v>
      </c>
      <c r="X4753" s="575" t="s">
        <v>13585</v>
      </c>
      <c r="Y4753" s="575" t="s">
        <v>13474</v>
      </c>
      <c r="Z4753" s="579" t="s">
        <v>13603</v>
      </c>
      <c r="AA4753" s="580" t="s">
        <v>13587</v>
      </c>
      <c r="AE4753"/>
    </row>
    <row r="4754" spans="1:31" s="563" customFormat="1">
      <c r="A4754"/>
      <c r="B4754"/>
      <c r="C4754" s="568" t="s">
        <v>289</v>
      </c>
      <c r="D4754" s="569" t="s">
        <v>80</v>
      </c>
      <c r="E4754" s="569" t="s">
        <v>338</v>
      </c>
      <c r="F4754" s="573" t="s">
        <v>141</v>
      </c>
      <c r="G4754" s="569" t="s">
        <v>42</v>
      </c>
      <c r="H4754" s="569" t="s">
        <v>41</v>
      </c>
      <c r="I4754" s="569" t="s">
        <v>54</v>
      </c>
      <c r="J4754" s="569" t="s">
        <v>66</v>
      </c>
      <c r="K4754" s="569" t="s">
        <v>310</v>
      </c>
      <c r="L4754" s="570">
        <v>0.7</v>
      </c>
      <c r="M4754" s="571">
        <v>56.465448175103845</v>
      </c>
      <c r="N4754" s="572">
        <v>3273.9771896470584</v>
      </c>
      <c r="O4754" s="573"/>
      <c r="P4754" s="573"/>
      <c r="Q4754" s="574" t="s">
        <v>12395</v>
      </c>
      <c r="R4754" s="574" t="s">
        <v>12580</v>
      </c>
      <c r="S4754" s="574" t="s">
        <v>12387</v>
      </c>
      <c r="T4754" s="574" t="s">
        <v>13398</v>
      </c>
      <c r="U4754" s="574" t="s">
        <v>12397</v>
      </c>
      <c r="V4754" s="574" t="s">
        <v>12581</v>
      </c>
      <c r="W4754" s="575" t="s">
        <v>13476</v>
      </c>
      <c r="X4754" s="575" t="s">
        <v>13604</v>
      </c>
      <c r="Y4754" s="576" t="s">
        <v>13474</v>
      </c>
      <c r="Z4754" s="577" t="s">
        <v>13605</v>
      </c>
      <c r="AA4754" s="578" t="s">
        <v>13606</v>
      </c>
      <c r="AE4754"/>
    </row>
    <row r="4755" spans="1:31" s="563" customFormat="1">
      <c r="A4755"/>
      <c r="B4755"/>
      <c r="C4755" s="568" t="s">
        <v>289</v>
      </c>
      <c r="D4755" s="569" t="s">
        <v>80</v>
      </c>
      <c r="E4755" s="569" t="s">
        <v>338</v>
      </c>
      <c r="F4755" s="573" t="s">
        <v>141</v>
      </c>
      <c r="G4755" s="569" t="s">
        <v>42</v>
      </c>
      <c r="H4755" s="569" t="s">
        <v>41</v>
      </c>
      <c r="I4755" s="569" t="s">
        <v>54</v>
      </c>
      <c r="J4755" s="569" t="s">
        <v>348</v>
      </c>
      <c r="K4755" s="569" t="s">
        <v>115</v>
      </c>
      <c r="L4755" s="570">
        <v>1</v>
      </c>
      <c r="M4755" s="571">
        <v>49.275514440807299</v>
      </c>
      <c r="N4755" s="572">
        <v>7288.4968388571433</v>
      </c>
      <c r="O4755" s="573"/>
      <c r="P4755" s="573"/>
      <c r="Q4755" s="574" t="s">
        <v>12385</v>
      </c>
      <c r="R4755" s="574" t="s">
        <v>12539</v>
      </c>
      <c r="S4755" s="574" t="s">
        <v>12411</v>
      </c>
      <c r="T4755" s="574" t="s">
        <v>13398</v>
      </c>
      <c r="U4755" s="574" t="s">
        <v>13480</v>
      </c>
      <c r="V4755" s="574" t="s">
        <v>13607</v>
      </c>
      <c r="W4755" s="575" t="s">
        <v>13451</v>
      </c>
      <c r="X4755" s="575" t="s">
        <v>13585</v>
      </c>
      <c r="Y4755" s="576" t="s">
        <v>13482</v>
      </c>
      <c r="Z4755" s="577" t="s">
        <v>13608</v>
      </c>
      <c r="AA4755" s="578" t="s">
        <v>13587</v>
      </c>
      <c r="AE4755"/>
    </row>
    <row r="4756" spans="1:31" s="563" customFormat="1">
      <c r="A4756"/>
      <c r="B4756"/>
      <c r="C4756" s="568" t="s">
        <v>289</v>
      </c>
      <c r="D4756" s="569" t="s">
        <v>16</v>
      </c>
      <c r="E4756" s="569" t="s">
        <v>333</v>
      </c>
      <c r="F4756" s="573" t="s">
        <v>141</v>
      </c>
      <c r="G4756" s="569" t="s">
        <v>42</v>
      </c>
      <c r="H4756" s="569" t="s">
        <v>41</v>
      </c>
      <c r="I4756" s="569" t="s">
        <v>40</v>
      </c>
      <c r="J4756" s="569" t="s">
        <v>352</v>
      </c>
      <c r="K4756" s="569" t="s">
        <v>106</v>
      </c>
      <c r="L4756" s="570">
        <v>1</v>
      </c>
      <c r="M4756" s="571">
        <v>1.141904411956983</v>
      </c>
      <c r="N4756" s="572">
        <v>68.39860800000001</v>
      </c>
      <c r="O4756" s="573"/>
      <c r="P4756" s="573"/>
      <c r="Q4756" s="574" t="s">
        <v>12257</v>
      </c>
      <c r="R4756" s="574" t="s">
        <v>12493</v>
      </c>
      <c r="S4756" s="574" t="s">
        <v>12230</v>
      </c>
      <c r="T4756" s="574" t="s">
        <v>13101</v>
      </c>
      <c r="U4756" s="574" t="s">
        <v>12680</v>
      </c>
      <c r="V4756" s="574" t="s">
        <v>12681</v>
      </c>
      <c r="W4756" s="575" t="s">
        <v>13103</v>
      </c>
      <c r="X4756" s="575" t="s">
        <v>13208</v>
      </c>
      <c r="Y4756" s="576" t="s">
        <v>13105</v>
      </c>
      <c r="Z4756" s="577" t="s">
        <v>15400</v>
      </c>
      <c r="AA4756" s="578" t="s">
        <v>15401</v>
      </c>
      <c r="AE4756"/>
    </row>
    <row r="4757" spans="1:31" s="563" customFormat="1">
      <c r="A4757"/>
      <c r="B4757"/>
      <c r="C4757" s="568" t="s">
        <v>289</v>
      </c>
      <c r="D4757" s="569" t="s">
        <v>101</v>
      </c>
      <c r="E4757" s="569" t="s">
        <v>333</v>
      </c>
      <c r="F4757" s="573" t="s">
        <v>141</v>
      </c>
      <c r="G4757" s="569" t="s">
        <v>42</v>
      </c>
      <c r="H4757" s="569" t="s">
        <v>41</v>
      </c>
      <c r="I4757" s="569" t="s">
        <v>40</v>
      </c>
      <c r="J4757" s="569" t="s">
        <v>352</v>
      </c>
      <c r="K4757" s="569" t="s">
        <v>346</v>
      </c>
      <c r="L4757" s="570">
        <v>1</v>
      </c>
      <c r="M4757" s="571">
        <v>0.98563101187757418</v>
      </c>
      <c r="N4757" s="572">
        <v>59.038032000000008</v>
      </c>
      <c r="O4757" s="573"/>
      <c r="P4757" s="573"/>
      <c r="Q4757" s="574" t="s">
        <v>12228</v>
      </c>
      <c r="R4757" s="574" t="s">
        <v>12478</v>
      </c>
      <c r="S4757" s="574" t="s">
        <v>12230</v>
      </c>
      <c r="T4757" s="574" t="s">
        <v>12231</v>
      </c>
      <c r="U4757" s="574" t="s">
        <v>12232</v>
      </c>
      <c r="V4757" s="574" t="s">
        <v>12479</v>
      </c>
      <c r="W4757" s="575" t="s">
        <v>12234</v>
      </c>
      <c r="X4757" s="575" t="s">
        <v>12480</v>
      </c>
      <c r="Y4757" s="576" t="s">
        <v>12236</v>
      </c>
      <c r="Z4757" s="577" t="s">
        <v>12636</v>
      </c>
      <c r="AA4757" s="578" t="s">
        <v>15402</v>
      </c>
      <c r="AE4757"/>
    </row>
    <row r="4758" spans="1:31" s="563" customFormat="1">
      <c r="A4758"/>
      <c r="B4758"/>
      <c r="C4758" s="568" t="s">
        <v>289</v>
      </c>
      <c r="D4758" s="569" t="s">
        <v>101</v>
      </c>
      <c r="E4758" s="569" t="s">
        <v>333</v>
      </c>
      <c r="F4758" s="573" t="s">
        <v>141</v>
      </c>
      <c r="G4758" s="569" t="s">
        <v>42</v>
      </c>
      <c r="H4758" s="569" t="s">
        <v>41</v>
      </c>
      <c r="I4758" s="569" t="s">
        <v>40</v>
      </c>
      <c r="J4758" s="569" t="s">
        <v>116</v>
      </c>
      <c r="K4758" s="569" t="s">
        <v>90</v>
      </c>
      <c r="L4758" s="570">
        <v>1</v>
      </c>
      <c r="M4758" s="571">
        <v>5.0140394070011878</v>
      </c>
      <c r="N4758" s="572">
        <v>22.372306863157895</v>
      </c>
      <c r="O4758" s="573"/>
      <c r="P4758" s="573"/>
      <c r="Q4758" s="574" t="s">
        <v>12239</v>
      </c>
      <c r="R4758" s="574" t="s">
        <v>12483</v>
      </c>
      <c r="S4758" s="574" t="s">
        <v>12241</v>
      </c>
      <c r="T4758" s="574" t="s">
        <v>12231</v>
      </c>
      <c r="U4758" s="574" t="s">
        <v>12242</v>
      </c>
      <c r="V4758" s="574" t="s">
        <v>12484</v>
      </c>
      <c r="W4758" s="575" t="s">
        <v>12244</v>
      </c>
      <c r="X4758" s="575" t="s">
        <v>12485</v>
      </c>
      <c r="Y4758" s="576" t="s">
        <v>12246</v>
      </c>
      <c r="Z4758" s="577" t="s">
        <v>12638</v>
      </c>
      <c r="AA4758" s="578" t="s">
        <v>15403</v>
      </c>
      <c r="AE4758"/>
    </row>
    <row r="4759" spans="1:31" s="563" customFormat="1">
      <c r="A4759"/>
      <c r="B4759"/>
      <c r="C4759" s="568" t="s">
        <v>289</v>
      </c>
      <c r="D4759" s="569" t="s">
        <v>16</v>
      </c>
      <c r="E4759" s="569" t="s">
        <v>333</v>
      </c>
      <c r="F4759" s="573" t="s">
        <v>141</v>
      </c>
      <c r="G4759" s="569" t="s">
        <v>42</v>
      </c>
      <c r="H4759" s="569" t="s">
        <v>41</v>
      </c>
      <c r="I4759" s="569" t="s">
        <v>40</v>
      </c>
      <c r="J4759" s="569" t="s">
        <v>116</v>
      </c>
      <c r="K4759" s="569" t="s">
        <v>330</v>
      </c>
      <c r="L4759" s="570">
        <v>1</v>
      </c>
      <c r="M4759" s="571">
        <v>5.8090235104047299</v>
      </c>
      <c r="N4759" s="572">
        <v>25.919472505263165</v>
      </c>
      <c r="O4759" s="573"/>
      <c r="P4759" s="573"/>
      <c r="Q4759" s="574" t="s">
        <v>12267</v>
      </c>
      <c r="R4759" s="574" t="s">
        <v>13214</v>
      </c>
      <c r="S4759" s="574" t="s">
        <v>12241</v>
      </c>
      <c r="T4759" s="574" t="s">
        <v>13101</v>
      </c>
      <c r="U4759" s="574" t="s">
        <v>12861</v>
      </c>
      <c r="V4759" s="574" t="s">
        <v>13215</v>
      </c>
      <c r="W4759" s="575" t="s">
        <v>13108</v>
      </c>
      <c r="X4759" s="575" t="s">
        <v>13216</v>
      </c>
      <c r="Y4759" s="576" t="s">
        <v>13110</v>
      </c>
      <c r="Z4759" s="577" t="s">
        <v>15404</v>
      </c>
      <c r="AA4759" s="578" t="s">
        <v>15405</v>
      </c>
      <c r="AE4759"/>
    </row>
    <row r="4760" spans="1:31" s="563" customFormat="1">
      <c r="A4760"/>
      <c r="B4760"/>
      <c r="C4760" s="568" t="s">
        <v>289</v>
      </c>
      <c r="D4760" s="569" t="s">
        <v>16</v>
      </c>
      <c r="E4760" s="569" t="s">
        <v>333</v>
      </c>
      <c r="F4760" s="573" t="s">
        <v>141</v>
      </c>
      <c r="G4760" s="569" t="s">
        <v>42</v>
      </c>
      <c r="H4760" s="569" t="s">
        <v>41</v>
      </c>
      <c r="I4760" s="569" t="s">
        <v>40</v>
      </c>
      <c r="J4760" s="569" t="s">
        <v>109</v>
      </c>
      <c r="K4760" s="569" t="s">
        <v>310</v>
      </c>
      <c r="L4760" s="570">
        <v>0.25</v>
      </c>
      <c r="M4760" s="571">
        <v>3.1683004644500237</v>
      </c>
      <c r="N4760" s="572">
        <v>161.99670315789476</v>
      </c>
      <c r="O4760" s="573"/>
      <c r="P4760" s="573"/>
      <c r="Q4760" s="574" t="s">
        <v>12395</v>
      </c>
      <c r="R4760" s="574" t="s">
        <v>12580</v>
      </c>
      <c r="S4760" s="574" t="s">
        <v>12259</v>
      </c>
      <c r="T4760" s="574" t="s">
        <v>13101</v>
      </c>
      <c r="U4760" s="574" t="s">
        <v>13113</v>
      </c>
      <c r="V4760" s="574" t="s">
        <v>13219</v>
      </c>
      <c r="W4760" s="575" t="s">
        <v>13115</v>
      </c>
      <c r="X4760" s="575" t="s">
        <v>13220</v>
      </c>
      <c r="Y4760" s="576" t="s">
        <v>13117</v>
      </c>
      <c r="Z4760" s="577" t="s">
        <v>15406</v>
      </c>
      <c r="AA4760" s="578" t="s">
        <v>15407</v>
      </c>
      <c r="AE4760"/>
    </row>
    <row r="4761" spans="1:31" s="563" customFormat="1">
      <c r="A4761"/>
      <c r="B4761"/>
      <c r="C4761" s="568" t="s">
        <v>289</v>
      </c>
      <c r="D4761" s="569" t="s">
        <v>16</v>
      </c>
      <c r="E4761" s="569" t="s">
        <v>333</v>
      </c>
      <c r="F4761" s="573" t="s">
        <v>141</v>
      </c>
      <c r="G4761" s="569" t="s">
        <v>42</v>
      </c>
      <c r="H4761" s="569" t="s">
        <v>41</v>
      </c>
      <c r="I4761" s="569" t="s">
        <v>40</v>
      </c>
      <c r="J4761" s="569" t="s">
        <v>109</v>
      </c>
      <c r="K4761" s="569" t="s">
        <v>111</v>
      </c>
      <c r="L4761" s="570">
        <v>0.25</v>
      </c>
      <c r="M4761" s="571">
        <v>3.1683004644500237</v>
      </c>
      <c r="N4761" s="572">
        <v>161.99670315789476</v>
      </c>
      <c r="O4761" s="573"/>
      <c r="P4761" s="573"/>
      <c r="Q4761" s="574" t="s">
        <v>12354</v>
      </c>
      <c r="R4761" s="574" t="s">
        <v>12551</v>
      </c>
      <c r="S4761" s="574" t="s">
        <v>12259</v>
      </c>
      <c r="T4761" s="574" t="s">
        <v>13101</v>
      </c>
      <c r="U4761" s="574" t="s">
        <v>12696</v>
      </c>
      <c r="V4761" s="574" t="s">
        <v>12697</v>
      </c>
      <c r="W4761" s="575" t="s">
        <v>13120</v>
      </c>
      <c r="X4761" s="575" t="s">
        <v>13211</v>
      </c>
      <c r="Y4761" s="576" t="s">
        <v>13117</v>
      </c>
      <c r="Z4761" s="577" t="s">
        <v>15408</v>
      </c>
      <c r="AA4761" s="578" t="s">
        <v>15409</v>
      </c>
      <c r="AE4761"/>
    </row>
    <row r="4762" spans="1:31" s="563" customFormat="1">
      <c r="A4762"/>
      <c r="B4762"/>
      <c r="C4762" s="568" t="s">
        <v>289</v>
      </c>
      <c r="D4762" s="569" t="s">
        <v>101</v>
      </c>
      <c r="E4762" s="569" t="s">
        <v>333</v>
      </c>
      <c r="F4762" s="573" t="s">
        <v>141</v>
      </c>
      <c r="G4762" s="569" t="s">
        <v>42</v>
      </c>
      <c r="H4762" s="569" t="s">
        <v>41</v>
      </c>
      <c r="I4762" s="569" t="s">
        <v>40</v>
      </c>
      <c r="J4762" s="569" t="s">
        <v>109</v>
      </c>
      <c r="K4762" s="569" t="s">
        <v>106</v>
      </c>
      <c r="L4762" s="570">
        <v>1</v>
      </c>
      <c r="M4762" s="571">
        <v>10.938832217510353</v>
      </c>
      <c r="N4762" s="572">
        <v>559.30767157894729</v>
      </c>
      <c r="O4762" s="573"/>
      <c r="P4762" s="573"/>
      <c r="Q4762" s="574" t="s">
        <v>12257</v>
      </c>
      <c r="R4762" s="574" t="s">
        <v>12493</v>
      </c>
      <c r="S4762" s="574" t="s">
        <v>12259</v>
      </c>
      <c r="T4762" s="574" t="s">
        <v>12231</v>
      </c>
      <c r="U4762" s="574" t="s">
        <v>12260</v>
      </c>
      <c r="V4762" s="574" t="s">
        <v>12494</v>
      </c>
      <c r="W4762" s="575" t="s">
        <v>12262</v>
      </c>
      <c r="X4762" s="575" t="s">
        <v>12495</v>
      </c>
      <c r="Y4762" s="576" t="s">
        <v>12264</v>
      </c>
      <c r="Z4762" s="577" t="s">
        <v>12642</v>
      </c>
      <c r="AA4762" s="578" t="s">
        <v>15410</v>
      </c>
      <c r="AE4762"/>
    </row>
    <row r="4763" spans="1:31" s="563" customFormat="1">
      <c r="A4763"/>
      <c r="B4763"/>
      <c r="C4763" s="568" t="s">
        <v>289</v>
      </c>
      <c r="D4763" s="569" t="s">
        <v>16</v>
      </c>
      <c r="E4763" s="569" t="s">
        <v>333</v>
      </c>
      <c r="F4763" s="573" t="s">
        <v>141</v>
      </c>
      <c r="G4763" s="569" t="s">
        <v>42</v>
      </c>
      <c r="H4763" s="569" t="s">
        <v>41</v>
      </c>
      <c r="I4763" s="569" t="s">
        <v>40</v>
      </c>
      <c r="J4763" s="569" t="s">
        <v>109</v>
      </c>
      <c r="K4763" s="569" t="s">
        <v>106</v>
      </c>
      <c r="L4763" s="570">
        <v>0.5</v>
      </c>
      <c r="M4763" s="571">
        <v>6.3366009289000473</v>
      </c>
      <c r="N4763" s="572">
        <v>323.99340631578951</v>
      </c>
      <c r="O4763" s="573"/>
      <c r="P4763" s="573"/>
      <c r="Q4763" s="574" t="s">
        <v>12257</v>
      </c>
      <c r="R4763" s="574" t="s">
        <v>12493</v>
      </c>
      <c r="S4763" s="574" t="s">
        <v>12259</v>
      </c>
      <c r="T4763" s="574" t="s">
        <v>13101</v>
      </c>
      <c r="U4763" s="574" t="s">
        <v>12260</v>
      </c>
      <c r="V4763" s="574" t="s">
        <v>12494</v>
      </c>
      <c r="W4763" s="575" t="s">
        <v>13103</v>
      </c>
      <c r="X4763" s="575" t="s">
        <v>13208</v>
      </c>
      <c r="Y4763" s="576" t="s">
        <v>13117</v>
      </c>
      <c r="Z4763" s="577" t="s">
        <v>15411</v>
      </c>
      <c r="AA4763" s="578" t="s">
        <v>15401</v>
      </c>
      <c r="AE4763"/>
    </row>
    <row r="4764" spans="1:31" s="563" customFormat="1">
      <c r="A4764"/>
      <c r="B4764"/>
      <c r="C4764" s="568" t="s">
        <v>289</v>
      </c>
      <c r="D4764" s="569" t="s">
        <v>101</v>
      </c>
      <c r="E4764" s="569" t="s">
        <v>333</v>
      </c>
      <c r="F4764" s="573" t="s">
        <v>141</v>
      </c>
      <c r="G4764" s="569" t="s">
        <v>42</v>
      </c>
      <c r="H4764" s="569" t="s">
        <v>41</v>
      </c>
      <c r="I4764" s="569" t="s">
        <v>40</v>
      </c>
      <c r="J4764" s="569" t="s">
        <v>350</v>
      </c>
      <c r="K4764" s="569" t="s">
        <v>106</v>
      </c>
      <c r="L4764" s="570">
        <v>0.5</v>
      </c>
      <c r="M4764" s="571">
        <v>1.6714998647708947</v>
      </c>
      <c r="N4764" s="572">
        <v>212.53691520000004</v>
      </c>
      <c r="O4764" s="573"/>
      <c r="P4764" s="573"/>
      <c r="Q4764" s="574" t="s">
        <v>12257</v>
      </c>
      <c r="R4764" s="574" t="s">
        <v>12493</v>
      </c>
      <c r="S4764" s="574" t="s">
        <v>12269</v>
      </c>
      <c r="T4764" s="574" t="s">
        <v>12231</v>
      </c>
      <c r="U4764" s="574" t="s">
        <v>12424</v>
      </c>
      <c r="V4764" s="574" t="s">
        <v>12498</v>
      </c>
      <c r="W4764" s="575" t="s">
        <v>12262</v>
      </c>
      <c r="X4764" s="575" t="s">
        <v>12495</v>
      </c>
      <c r="Y4764" s="576" t="s">
        <v>12274</v>
      </c>
      <c r="Z4764" s="577" t="s">
        <v>12644</v>
      </c>
      <c r="AA4764" s="578" t="s">
        <v>15410</v>
      </c>
      <c r="AE4764"/>
    </row>
    <row r="4765" spans="1:31" s="563" customFormat="1">
      <c r="A4765"/>
      <c r="B4765"/>
      <c r="C4765" s="568" t="s">
        <v>289</v>
      </c>
      <c r="D4765" s="569" t="s">
        <v>101</v>
      </c>
      <c r="E4765" s="569" t="s">
        <v>333</v>
      </c>
      <c r="F4765" s="573" t="s">
        <v>141</v>
      </c>
      <c r="G4765" s="569" t="s">
        <v>42</v>
      </c>
      <c r="H4765" s="569" t="s">
        <v>41</v>
      </c>
      <c r="I4765" s="569" t="s">
        <v>40</v>
      </c>
      <c r="J4765" s="569" t="s">
        <v>350</v>
      </c>
      <c r="K4765" s="569" t="s">
        <v>104</v>
      </c>
      <c r="L4765" s="570">
        <v>0.5</v>
      </c>
      <c r="M4765" s="571">
        <v>1.6714998647708947</v>
      </c>
      <c r="N4765" s="572">
        <v>212.53691520000004</v>
      </c>
      <c r="O4765" s="573"/>
      <c r="P4765" s="573"/>
      <c r="Q4765" s="574" t="s">
        <v>12305</v>
      </c>
      <c r="R4765" s="574" t="s">
        <v>12500</v>
      </c>
      <c r="S4765" s="574" t="s">
        <v>12269</v>
      </c>
      <c r="T4765" s="574" t="s">
        <v>12231</v>
      </c>
      <c r="U4765" s="574" t="s">
        <v>12427</v>
      </c>
      <c r="V4765" s="574" t="s">
        <v>12501</v>
      </c>
      <c r="W4765" s="575" t="s">
        <v>12309</v>
      </c>
      <c r="X4765" s="575" t="s">
        <v>12502</v>
      </c>
      <c r="Y4765" s="576" t="s">
        <v>12274</v>
      </c>
      <c r="Z4765" s="577" t="s">
        <v>12645</v>
      </c>
      <c r="AA4765" s="578" t="s">
        <v>15412</v>
      </c>
      <c r="AE4765"/>
    </row>
    <row r="4766" spans="1:31" s="563" customFormat="1">
      <c r="A4766"/>
      <c r="B4766"/>
      <c r="C4766" s="568" t="s">
        <v>289</v>
      </c>
      <c r="D4766" s="569" t="s">
        <v>16</v>
      </c>
      <c r="E4766" s="569" t="s">
        <v>333</v>
      </c>
      <c r="F4766" s="573" t="s">
        <v>141</v>
      </c>
      <c r="G4766" s="569" t="s">
        <v>42</v>
      </c>
      <c r="H4766" s="569" t="s">
        <v>41</v>
      </c>
      <c r="I4766" s="569" t="s">
        <v>40</v>
      </c>
      <c r="J4766" s="569" t="s">
        <v>350</v>
      </c>
      <c r="K4766" s="569" t="s">
        <v>104</v>
      </c>
      <c r="L4766" s="570">
        <v>1</v>
      </c>
      <c r="M4766" s="571">
        <v>3.8730377741086435</v>
      </c>
      <c r="N4766" s="572">
        <v>492.46997760000016</v>
      </c>
      <c r="O4766" s="573"/>
      <c r="P4766" s="573"/>
      <c r="Q4766" s="574" t="s">
        <v>12305</v>
      </c>
      <c r="R4766" s="574" t="s">
        <v>12500</v>
      </c>
      <c r="S4766" s="574" t="s">
        <v>12269</v>
      </c>
      <c r="T4766" s="574" t="s">
        <v>13101</v>
      </c>
      <c r="U4766" s="574" t="s">
        <v>12427</v>
      </c>
      <c r="V4766" s="574" t="s">
        <v>12501</v>
      </c>
      <c r="W4766" s="575" t="s">
        <v>13125</v>
      </c>
      <c r="X4766" s="575" t="s">
        <v>13225</v>
      </c>
      <c r="Y4766" s="576" t="s">
        <v>13127</v>
      </c>
      <c r="Z4766" s="577" t="s">
        <v>15413</v>
      </c>
      <c r="AA4766" s="578" t="s">
        <v>15414</v>
      </c>
      <c r="AE4766"/>
    </row>
    <row r="4767" spans="1:31" s="563" customFormat="1">
      <c r="A4767"/>
      <c r="B4767"/>
      <c r="C4767" s="568" t="s">
        <v>289</v>
      </c>
      <c r="D4767" s="569" t="s">
        <v>16</v>
      </c>
      <c r="E4767" s="569" t="s">
        <v>333</v>
      </c>
      <c r="F4767" s="573" t="s">
        <v>141</v>
      </c>
      <c r="G4767" s="569" t="s">
        <v>42</v>
      </c>
      <c r="H4767" s="569" t="s">
        <v>41</v>
      </c>
      <c r="I4767" s="569" t="s">
        <v>40</v>
      </c>
      <c r="J4767" s="569" t="s">
        <v>71</v>
      </c>
      <c r="K4767" s="569" t="s">
        <v>311</v>
      </c>
      <c r="L4767" s="570">
        <v>0.5</v>
      </c>
      <c r="M4767" s="571">
        <v>0.95551918769127719</v>
      </c>
      <c r="N4767" s="572">
        <v>76.94843400000002</v>
      </c>
      <c r="O4767" s="573"/>
      <c r="P4767" s="573"/>
      <c r="Q4767" s="574" t="s">
        <v>13139</v>
      </c>
      <c r="R4767" s="574" t="s">
        <v>13182</v>
      </c>
      <c r="S4767" s="574" t="s">
        <v>12450</v>
      </c>
      <c r="T4767" s="574" t="s">
        <v>13101</v>
      </c>
      <c r="U4767" s="574" t="s">
        <v>13183</v>
      </c>
      <c r="V4767" s="574" t="s">
        <v>13184</v>
      </c>
      <c r="W4767" s="575" t="s">
        <v>13143</v>
      </c>
      <c r="X4767" s="575" t="s">
        <v>13185</v>
      </c>
      <c r="Y4767" s="576" t="s">
        <v>13179</v>
      </c>
      <c r="Z4767" s="577" t="s">
        <v>15415</v>
      </c>
      <c r="AA4767" s="578" t="s">
        <v>15416</v>
      </c>
      <c r="AE4767"/>
    </row>
    <row r="4768" spans="1:31" s="563" customFormat="1">
      <c r="A4768"/>
      <c r="B4768"/>
      <c r="C4768" s="568" t="s">
        <v>289</v>
      </c>
      <c r="D4768" s="569" t="s">
        <v>16</v>
      </c>
      <c r="E4768" s="569" t="s">
        <v>333</v>
      </c>
      <c r="F4768" s="573" t="s">
        <v>141</v>
      </c>
      <c r="G4768" s="569" t="s">
        <v>42</v>
      </c>
      <c r="H4768" s="569" t="s">
        <v>41</v>
      </c>
      <c r="I4768" s="569" t="s">
        <v>40</v>
      </c>
      <c r="J4768" s="569" t="s">
        <v>71</v>
      </c>
      <c r="K4768" s="569" t="s">
        <v>104</v>
      </c>
      <c r="L4768" s="570">
        <v>0.5</v>
      </c>
      <c r="M4768" s="571">
        <v>0.95551918769127719</v>
      </c>
      <c r="N4768" s="572">
        <v>76.94843400000002</v>
      </c>
      <c r="O4768" s="573"/>
      <c r="P4768" s="573"/>
      <c r="Q4768" s="574" t="s">
        <v>12305</v>
      </c>
      <c r="R4768" s="574" t="s">
        <v>12500</v>
      </c>
      <c r="S4768" s="574" t="s">
        <v>12450</v>
      </c>
      <c r="T4768" s="574" t="s">
        <v>13101</v>
      </c>
      <c r="U4768" s="574" t="s">
        <v>13187</v>
      </c>
      <c r="V4768" s="574" t="s">
        <v>15417</v>
      </c>
      <c r="W4768" s="575" t="s">
        <v>13125</v>
      </c>
      <c r="X4768" s="575" t="s">
        <v>13225</v>
      </c>
      <c r="Y4768" s="576" t="s">
        <v>13179</v>
      </c>
      <c r="Z4768" s="577" t="s">
        <v>15418</v>
      </c>
      <c r="AA4768" s="578" t="s">
        <v>15414</v>
      </c>
      <c r="AE4768"/>
    </row>
    <row r="4769" spans="1:31" s="563" customFormat="1">
      <c r="A4769"/>
      <c r="B4769"/>
      <c r="C4769" s="568" t="s">
        <v>289</v>
      </c>
      <c r="D4769" s="569" t="s">
        <v>101</v>
      </c>
      <c r="E4769" s="569" t="s">
        <v>333</v>
      </c>
      <c r="F4769" s="573" t="s">
        <v>141</v>
      </c>
      <c r="G4769" s="569" t="s">
        <v>42</v>
      </c>
      <c r="H4769" s="569" t="s">
        <v>41</v>
      </c>
      <c r="I4769" s="569" t="s">
        <v>40</v>
      </c>
      <c r="J4769" s="569" t="s">
        <v>71</v>
      </c>
      <c r="K4769" s="569" t="s">
        <v>100</v>
      </c>
      <c r="L4769" s="570">
        <v>1</v>
      </c>
      <c r="M4769" s="571">
        <v>1.6495064454975932</v>
      </c>
      <c r="N4769" s="572">
        <v>132.83557200000001</v>
      </c>
      <c r="O4769" s="573"/>
      <c r="P4769" s="573"/>
      <c r="Q4769" s="574" t="s">
        <v>12370</v>
      </c>
      <c r="R4769" s="574" t="s">
        <v>12566</v>
      </c>
      <c r="S4769" s="574" t="s">
        <v>12450</v>
      </c>
      <c r="T4769" s="574" t="s">
        <v>12231</v>
      </c>
      <c r="U4769" s="574" t="s">
        <v>12667</v>
      </c>
      <c r="V4769" s="574" t="s">
        <v>12668</v>
      </c>
      <c r="W4769" s="575" t="s">
        <v>12375</v>
      </c>
      <c r="X4769" s="575" t="s">
        <v>12568</v>
      </c>
      <c r="Y4769" s="575" t="s">
        <v>12453</v>
      </c>
      <c r="Z4769" s="579" t="s">
        <v>12669</v>
      </c>
      <c r="AA4769" s="580" t="s">
        <v>15419</v>
      </c>
      <c r="AE4769"/>
    </row>
    <row r="4770" spans="1:31" s="563" customFormat="1">
      <c r="A4770"/>
      <c r="B4770"/>
      <c r="C4770" s="568" t="s">
        <v>289</v>
      </c>
      <c r="D4770" s="569" t="s">
        <v>16</v>
      </c>
      <c r="E4770" s="569" t="s">
        <v>333</v>
      </c>
      <c r="F4770" s="573" t="s">
        <v>141</v>
      </c>
      <c r="G4770" s="569" t="s">
        <v>42</v>
      </c>
      <c r="H4770" s="569" t="s">
        <v>41</v>
      </c>
      <c r="I4770" s="569" t="s">
        <v>40</v>
      </c>
      <c r="J4770" s="569" t="s">
        <v>99</v>
      </c>
      <c r="K4770" s="569" t="s">
        <v>331</v>
      </c>
      <c r="L4770" s="570">
        <v>1</v>
      </c>
      <c r="M4770" s="571">
        <v>0.89181790851185838</v>
      </c>
      <c r="N4770" s="572">
        <v>430.91123040000008</v>
      </c>
      <c r="O4770" s="573"/>
      <c r="P4770" s="573"/>
      <c r="Q4770" s="574" t="s">
        <v>13130</v>
      </c>
      <c r="R4770" s="574" t="s">
        <v>13228</v>
      </c>
      <c r="S4770" s="574" t="s">
        <v>12279</v>
      </c>
      <c r="T4770" s="574" t="s">
        <v>13101</v>
      </c>
      <c r="U4770" s="574" t="s">
        <v>13132</v>
      </c>
      <c r="V4770" s="574" t="s">
        <v>13229</v>
      </c>
      <c r="W4770" s="575" t="s">
        <v>13134</v>
      </c>
      <c r="X4770" s="575" t="s">
        <v>13230</v>
      </c>
      <c r="Y4770" s="576" t="s">
        <v>13136</v>
      </c>
      <c r="Z4770" s="577" t="s">
        <v>15420</v>
      </c>
      <c r="AA4770" s="578" t="s">
        <v>15421</v>
      </c>
      <c r="AE4770"/>
    </row>
    <row r="4771" spans="1:31" s="563" customFormat="1">
      <c r="A4771"/>
      <c r="B4771"/>
      <c r="C4771" s="568" t="s">
        <v>289</v>
      </c>
      <c r="D4771" s="569" t="s">
        <v>101</v>
      </c>
      <c r="E4771" s="569" t="s">
        <v>333</v>
      </c>
      <c r="F4771" s="573" t="s">
        <v>141</v>
      </c>
      <c r="G4771" s="569" t="s">
        <v>42</v>
      </c>
      <c r="H4771" s="569" t="s">
        <v>41</v>
      </c>
      <c r="I4771" s="569" t="s">
        <v>40</v>
      </c>
      <c r="J4771" s="569" t="s">
        <v>99</v>
      </c>
      <c r="K4771" s="569" t="s">
        <v>79</v>
      </c>
      <c r="L4771" s="570">
        <v>1</v>
      </c>
      <c r="M4771" s="571">
        <v>0.76976967456554324</v>
      </c>
      <c r="N4771" s="572">
        <v>371.93960159999995</v>
      </c>
      <c r="O4771" s="573"/>
      <c r="P4771" s="573"/>
      <c r="Q4771" s="574" t="s">
        <v>12403</v>
      </c>
      <c r="R4771" s="574" t="s">
        <v>12560</v>
      </c>
      <c r="S4771" s="574" t="s">
        <v>12279</v>
      </c>
      <c r="T4771" s="574" t="s">
        <v>12231</v>
      </c>
      <c r="U4771" s="574" t="s">
        <v>12718</v>
      </c>
      <c r="V4771" s="574" t="s">
        <v>12719</v>
      </c>
      <c r="W4771" s="575" t="s">
        <v>12407</v>
      </c>
      <c r="X4771" s="575" t="s">
        <v>12563</v>
      </c>
      <c r="Y4771" s="576" t="s">
        <v>12284</v>
      </c>
      <c r="Z4771" s="577" t="s">
        <v>15422</v>
      </c>
      <c r="AA4771" s="578" t="s">
        <v>15423</v>
      </c>
      <c r="AE4771"/>
    </row>
    <row r="4772" spans="1:31" s="563" customFormat="1">
      <c r="A4772"/>
      <c r="B4772"/>
      <c r="C4772" s="568" t="s">
        <v>289</v>
      </c>
      <c r="D4772" s="569" t="s">
        <v>16</v>
      </c>
      <c r="E4772" s="569" t="s">
        <v>333</v>
      </c>
      <c r="F4772" s="573" t="s">
        <v>141</v>
      </c>
      <c r="G4772" s="569" t="s">
        <v>42</v>
      </c>
      <c r="H4772" s="569" t="s">
        <v>41</v>
      </c>
      <c r="I4772" s="569" t="s">
        <v>40</v>
      </c>
      <c r="J4772" s="569" t="s">
        <v>96</v>
      </c>
      <c r="K4772" s="569" t="s">
        <v>311</v>
      </c>
      <c r="L4772" s="570">
        <v>1</v>
      </c>
      <c r="M4772" s="571">
        <v>2.9727263617061957E-2</v>
      </c>
      <c r="N4772" s="572">
        <v>82.078329600000032</v>
      </c>
      <c r="O4772" s="573"/>
      <c r="P4772" s="573"/>
      <c r="Q4772" s="574" t="s">
        <v>13139</v>
      </c>
      <c r="R4772" s="574" t="s">
        <v>13182</v>
      </c>
      <c r="S4772" s="574" t="s">
        <v>12287</v>
      </c>
      <c r="T4772" s="574" t="s">
        <v>13101</v>
      </c>
      <c r="U4772" s="574" t="s">
        <v>13141</v>
      </c>
      <c r="V4772" s="574" t="s">
        <v>13233</v>
      </c>
      <c r="W4772" s="575" t="s">
        <v>13143</v>
      </c>
      <c r="X4772" s="575" t="s">
        <v>13185</v>
      </c>
      <c r="Y4772" s="576" t="s">
        <v>13145</v>
      </c>
      <c r="Z4772" s="577" t="s">
        <v>15424</v>
      </c>
      <c r="AA4772" s="578" t="s">
        <v>15416</v>
      </c>
      <c r="AE4772"/>
    </row>
    <row r="4773" spans="1:31" s="563" customFormat="1">
      <c r="A4773"/>
      <c r="B4773"/>
      <c r="C4773" s="568" t="s">
        <v>289</v>
      </c>
      <c r="D4773" s="569" t="s">
        <v>101</v>
      </c>
      <c r="E4773" s="569" t="s">
        <v>333</v>
      </c>
      <c r="F4773" s="573" t="s">
        <v>141</v>
      </c>
      <c r="G4773" s="569" t="s">
        <v>42</v>
      </c>
      <c r="H4773" s="569" t="s">
        <v>41</v>
      </c>
      <c r="I4773" s="569" t="s">
        <v>40</v>
      </c>
      <c r="J4773" s="569" t="s">
        <v>96</v>
      </c>
      <c r="K4773" s="569" t="s">
        <v>79</v>
      </c>
      <c r="L4773" s="570">
        <v>1</v>
      </c>
      <c r="M4773" s="571">
        <v>2.5658989152184789E-2</v>
      </c>
      <c r="N4773" s="572">
        <v>70.845638400000027</v>
      </c>
      <c r="O4773" s="573"/>
      <c r="P4773" s="573"/>
      <c r="Q4773" s="574" t="s">
        <v>12403</v>
      </c>
      <c r="R4773" s="574" t="s">
        <v>12560</v>
      </c>
      <c r="S4773" s="574" t="s">
        <v>12287</v>
      </c>
      <c r="T4773" s="574" t="s">
        <v>12231</v>
      </c>
      <c r="U4773" s="574" t="s">
        <v>12795</v>
      </c>
      <c r="V4773" s="574" t="s">
        <v>12975</v>
      </c>
      <c r="W4773" s="575" t="s">
        <v>12407</v>
      </c>
      <c r="X4773" s="575" t="s">
        <v>12563</v>
      </c>
      <c r="Y4773" s="576" t="s">
        <v>12290</v>
      </c>
      <c r="Z4773" s="577" t="s">
        <v>15425</v>
      </c>
      <c r="AA4773" s="578" t="s">
        <v>15423</v>
      </c>
      <c r="AE4773"/>
    </row>
    <row r="4774" spans="1:31" s="563" customFormat="1">
      <c r="A4774"/>
      <c r="B4774"/>
      <c r="C4774" s="568" t="s">
        <v>289</v>
      </c>
      <c r="D4774" s="569" t="s">
        <v>16</v>
      </c>
      <c r="E4774" s="569" t="s">
        <v>333</v>
      </c>
      <c r="F4774" s="573" t="s">
        <v>141</v>
      </c>
      <c r="G4774" s="569" t="s">
        <v>42</v>
      </c>
      <c r="H4774" s="569" t="s">
        <v>41</v>
      </c>
      <c r="I4774" s="569" t="s">
        <v>40</v>
      </c>
      <c r="J4774" s="569" t="s">
        <v>87</v>
      </c>
      <c r="K4774" s="569" t="s">
        <v>111</v>
      </c>
      <c r="L4774" s="570">
        <v>0.5</v>
      </c>
      <c r="M4774" s="571">
        <v>1.0255905947886375</v>
      </c>
      <c r="N4774" s="572">
        <v>61.558747200000006</v>
      </c>
      <c r="O4774" s="573"/>
      <c r="P4774" s="573"/>
      <c r="Q4774" s="574" t="s">
        <v>12354</v>
      </c>
      <c r="R4774" s="574" t="s">
        <v>12551</v>
      </c>
      <c r="S4774" s="574" t="s">
        <v>12294</v>
      </c>
      <c r="T4774" s="574" t="s">
        <v>13101</v>
      </c>
      <c r="U4774" s="574" t="s">
        <v>12731</v>
      </c>
      <c r="V4774" s="574" t="s">
        <v>12732</v>
      </c>
      <c r="W4774" s="575" t="s">
        <v>13120</v>
      </c>
      <c r="X4774" s="575" t="s">
        <v>13211</v>
      </c>
      <c r="Y4774" s="576" t="s">
        <v>13149</v>
      </c>
      <c r="Z4774" s="577" t="s">
        <v>15426</v>
      </c>
      <c r="AA4774" s="578" t="s">
        <v>15409</v>
      </c>
      <c r="AE4774"/>
    </row>
    <row r="4775" spans="1:31" s="563" customFormat="1">
      <c r="A4775"/>
      <c r="B4775"/>
      <c r="C4775" s="568" t="s">
        <v>289</v>
      </c>
      <c r="D4775" s="569" t="s">
        <v>16</v>
      </c>
      <c r="E4775" s="569" t="s">
        <v>333</v>
      </c>
      <c r="F4775" s="573" t="s">
        <v>141</v>
      </c>
      <c r="G4775" s="569" t="s">
        <v>42</v>
      </c>
      <c r="H4775" s="569" t="s">
        <v>41</v>
      </c>
      <c r="I4775" s="569" t="s">
        <v>40</v>
      </c>
      <c r="J4775" s="569" t="s">
        <v>87</v>
      </c>
      <c r="K4775" s="569" t="s">
        <v>106</v>
      </c>
      <c r="L4775" s="570">
        <v>0.5</v>
      </c>
      <c r="M4775" s="571">
        <v>1.0255905947886375</v>
      </c>
      <c r="N4775" s="572">
        <v>61.558747200000006</v>
      </c>
      <c r="O4775" s="573"/>
      <c r="P4775" s="573"/>
      <c r="Q4775" s="574" t="s">
        <v>12257</v>
      </c>
      <c r="R4775" s="574" t="s">
        <v>12493</v>
      </c>
      <c r="S4775" s="574" t="s">
        <v>12294</v>
      </c>
      <c r="T4775" s="574" t="s">
        <v>13101</v>
      </c>
      <c r="U4775" s="574" t="s">
        <v>12302</v>
      </c>
      <c r="V4775" s="574" t="s">
        <v>12514</v>
      </c>
      <c r="W4775" s="575" t="s">
        <v>13103</v>
      </c>
      <c r="X4775" s="575" t="s">
        <v>13208</v>
      </c>
      <c r="Y4775" s="576" t="s">
        <v>13149</v>
      </c>
      <c r="Z4775" s="577" t="s">
        <v>15427</v>
      </c>
      <c r="AA4775" s="578" t="s">
        <v>15401</v>
      </c>
      <c r="AE4775"/>
    </row>
    <row r="4776" spans="1:31" s="563" customFormat="1">
      <c r="A4776"/>
      <c r="B4776"/>
      <c r="C4776" s="568" t="s">
        <v>289</v>
      </c>
      <c r="D4776" s="569" t="s">
        <v>101</v>
      </c>
      <c r="E4776" s="569" t="s">
        <v>333</v>
      </c>
      <c r="F4776" s="573" t="s">
        <v>141</v>
      </c>
      <c r="G4776" s="569" t="s">
        <v>42</v>
      </c>
      <c r="H4776" s="569" t="s">
        <v>41</v>
      </c>
      <c r="I4776" s="569" t="s">
        <v>40</v>
      </c>
      <c r="J4776" s="569" t="s">
        <v>87</v>
      </c>
      <c r="K4776" s="569" t="s">
        <v>104</v>
      </c>
      <c r="L4776" s="570">
        <v>0.4</v>
      </c>
      <c r="M4776" s="571">
        <v>0.70818810060030002</v>
      </c>
      <c r="N4776" s="572">
        <v>42.507383039999993</v>
      </c>
      <c r="O4776" s="573"/>
      <c r="P4776" s="573"/>
      <c r="Q4776" s="574" t="s">
        <v>12305</v>
      </c>
      <c r="R4776" s="574" t="s">
        <v>12500</v>
      </c>
      <c r="S4776" s="574" t="s">
        <v>12294</v>
      </c>
      <c r="T4776" s="574" t="s">
        <v>12231</v>
      </c>
      <c r="U4776" s="574" t="s">
        <v>12307</v>
      </c>
      <c r="V4776" s="574" t="s">
        <v>12516</v>
      </c>
      <c r="W4776" s="575" t="s">
        <v>12309</v>
      </c>
      <c r="X4776" s="575" t="s">
        <v>12502</v>
      </c>
      <c r="Y4776" s="576" t="s">
        <v>12299</v>
      </c>
      <c r="Z4776" s="577" t="s">
        <v>12652</v>
      </c>
      <c r="AA4776" s="578" t="s">
        <v>15412</v>
      </c>
      <c r="AE4776"/>
    </row>
    <row r="4777" spans="1:31" s="563" customFormat="1">
      <c r="A4777"/>
      <c r="B4777"/>
      <c r="C4777" s="568" t="s">
        <v>289</v>
      </c>
      <c r="D4777" s="569" t="s">
        <v>101</v>
      </c>
      <c r="E4777" s="569" t="s">
        <v>333</v>
      </c>
      <c r="F4777" s="573" t="s">
        <v>141</v>
      </c>
      <c r="G4777" s="569" t="s">
        <v>42</v>
      </c>
      <c r="H4777" s="569" t="s">
        <v>41</v>
      </c>
      <c r="I4777" s="569" t="s">
        <v>40</v>
      </c>
      <c r="J4777" s="569" t="s">
        <v>87</v>
      </c>
      <c r="K4777" s="569" t="s">
        <v>79</v>
      </c>
      <c r="L4777" s="570">
        <v>0.6</v>
      </c>
      <c r="M4777" s="571">
        <v>1.0622821509004501</v>
      </c>
      <c r="N4777" s="572">
        <v>63.761074560000004</v>
      </c>
      <c r="O4777" s="573"/>
      <c r="P4777" s="573"/>
      <c r="Q4777" s="574" t="s">
        <v>12403</v>
      </c>
      <c r="R4777" s="574" t="s">
        <v>12560</v>
      </c>
      <c r="S4777" s="574" t="s">
        <v>12294</v>
      </c>
      <c r="T4777" s="574" t="s">
        <v>12231</v>
      </c>
      <c r="U4777" s="574" t="s">
        <v>12736</v>
      </c>
      <c r="V4777" s="574" t="s">
        <v>12737</v>
      </c>
      <c r="W4777" s="575" t="s">
        <v>12407</v>
      </c>
      <c r="X4777" s="575" t="s">
        <v>12563</v>
      </c>
      <c r="Y4777" s="576" t="s">
        <v>12299</v>
      </c>
      <c r="Z4777" s="577" t="s">
        <v>15428</v>
      </c>
      <c r="AA4777" s="578" t="s">
        <v>15423</v>
      </c>
      <c r="AE4777"/>
    </row>
    <row r="4778" spans="1:31" s="563" customFormat="1">
      <c r="A4778"/>
      <c r="B4778"/>
      <c r="C4778" s="568" t="s">
        <v>289</v>
      </c>
      <c r="D4778" s="569" t="s">
        <v>101</v>
      </c>
      <c r="E4778" s="569" t="s">
        <v>333</v>
      </c>
      <c r="F4778" s="573" t="s">
        <v>141</v>
      </c>
      <c r="G4778" s="569" t="s">
        <v>42</v>
      </c>
      <c r="H4778" s="569" t="s">
        <v>41</v>
      </c>
      <c r="I4778" s="569" t="s">
        <v>40</v>
      </c>
      <c r="J4778" s="569" t="s">
        <v>83</v>
      </c>
      <c r="K4778" s="569" t="s">
        <v>81</v>
      </c>
      <c r="L4778" s="570">
        <v>1</v>
      </c>
      <c r="M4778" s="571">
        <v>26.260311251088154</v>
      </c>
      <c r="N4778" s="572">
        <v>50.415733373023251</v>
      </c>
      <c r="O4778" s="573"/>
      <c r="P4778" s="573"/>
      <c r="Q4778" s="574" t="s">
        <v>12313</v>
      </c>
      <c r="R4778" s="574" t="s">
        <v>12524</v>
      </c>
      <c r="S4778" s="574" t="s">
        <v>12315</v>
      </c>
      <c r="T4778" s="574" t="s">
        <v>12231</v>
      </c>
      <c r="U4778" s="574" t="s">
        <v>12316</v>
      </c>
      <c r="V4778" s="574" t="s">
        <v>12525</v>
      </c>
      <c r="W4778" s="575" t="s">
        <v>12318</v>
      </c>
      <c r="X4778" s="575" t="s">
        <v>12526</v>
      </c>
      <c r="Y4778" s="576" t="s">
        <v>12320</v>
      </c>
      <c r="Z4778" s="577" t="s">
        <v>12653</v>
      </c>
      <c r="AA4778" s="578" t="s">
        <v>15429</v>
      </c>
      <c r="AE4778"/>
    </row>
    <row r="4779" spans="1:31" s="563" customFormat="1">
      <c r="A4779"/>
      <c r="B4779"/>
      <c r="C4779" s="568" t="s">
        <v>289</v>
      </c>
      <c r="D4779" s="569" t="s">
        <v>16</v>
      </c>
      <c r="E4779" s="569" t="s">
        <v>333</v>
      </c>
      <c r="F4779" s="573" t="s">
        <v>141</v>
      </c>
      <c r="G4779" s="569" t="s">
        <v>42</v>
      </c>
      <c r="H4779" s="569" t="s">
        <v>41</v>
      </c>
      <c r="I4779" s="569" t="s">
        <v>40</v>
      </c>
      <c r="J4779" s="569" t="s">
        <v>83</v>
      </c>
      <c r="K4779" s="569" t="s">
        <v>81</v>
      </c>
      <c r="L4779" s="570">
        <v>1</v>
      </c>
      <c r="M4779" s="571">
        <v>30.423926312807456</v>
      </c>
      <c r="N4779" s="572">
        <v>58.409229901395349</v>
      </c>
      <c r="O4779" s="573"/>
      <c r="P4779" s="573"/>
      <c r="Q4779" s="574" t="s">
        <v>12313</v>
      </c>
      <c r="R4779" s="574" t="s">
        <v>12524</v>
      </c>
      <c r="S4779" s="574" t="s">
        <v>12315</v>
      </c>
      <c r="T4779" s="574" t="s">
        <v>13101</v>
      </c>
      <c r="U4779" s="574" t="s">
        <v>12316</v>
      </c>
      <c r="V4779" s="574" t="s">
        <v>12525</v>
      </c>
      <c r="W4779" s="575" t="s">
        <v>13152</v>
      </c>
      <c r="X4779" s="575" t="s">
        <v>13238</v>
      </c>
      <c r="Y4779" s="576" t="s">
        <v>13154</v>
      </c>
      <c r="Z4779" s="577" t="s">
        <v>15430</v>
      </c>
      <c r="AA4779" s="578" t="s">
        <v>15431</v>
      </c>
      <c r="AE4779"/>
    </row>
    <row r="4780" spans="1:31" s="563" customFormat="1">
      <c r="A4780"/>
      <c r="B4780"/>
      <c r="C4780" s="568" t="s">
        <v>289</v>
      </c>
      <c r="D4780" s="569" t="s">
        <v>101</v>
      </c>
      <c r="E4780" s="569" t="s">
        <v>333</v>
      </c>
      <c r="F4780" s="573" t="s">
        <v>141</v>
      </c>
      <c r="G4780" s="569" t="s">
        <v>42</v>
      </c>
      <c r="H4780" s="569" t="s">
        <v>41</v>
      </c>
      <c r="I4780" s="569" t="s">
        <v>40</v>
      </c>
      <c r="J4780" s="569" t="s">
        <v>77</v>
      </c>
      <c r="K4780" s="569" t="s">
        <v>310</v>
      </c>
      <c r="L4780" s="570">
        <v>0.3</v>
      </c>
      <c r="M4780" s="571">
        <v>4.5214378226972789</v>
      </c>
      <c r="N4780" s="572">
        <v>252.07866686511636</v>
      </c>
      <c r="O4780" s="573"/>
      <c r="P4780" s="573"/>
      <c r="Q4780" s="574" t="s">
        <v>12395</v>
      </c>
      <c r="R4780" s="574" t="s">
        <v>12580</v>
      </c>
      <c r="S4780" s="574" t="s">
        <v>12325</v>
      </c>
      <c r="T4780" s="574" t="s">
        <v>12231</v>
      </c>
      <c r="U4780" s="574" t="s">
        <v>13064</v>
      </c>
      <c r="V4780" s="574" t="s">
        <v>13833</v>
      </c>
      <c r="W4780" s="575" t="s">
        <v>12399</v>
      </c>
      <c r="X4780" s="575" t="s">
        <v>12582</v>
      </c>
      <c r="Y4780" s="576" t="s">
        <v>12330</v>
      </c>
      <c r="Z4780" s="577" t="s">
        <v>15432</v>
      </c>
      <c r="AA4780" s="578" t="s">
        <v>15433</v>
      </c>
      <c r="AE4780"/>
    </row>
    <row r="4781" spans="1:31" s="563" customFormat="1">
      <c r="A4781"/>
      <c r="B4781"/>
      <c r="C4781" s="568" t="s">
        <v>289</v>
      </c>
      <c r="D4781" s="569" t="s">
        <v>16</v>
      </c>
      <c r="E4781" s="569" t="s">
        <v>333</v>
      </c>
      <c r="F4781" s="573" t="s">
        <v>141</v>
      </c>
      <c r="G4781" s="569" t="s">
        <v>42</v>
      </c>
      <c r="H4781" s="569" t="s">
        <v>41</v>
      </c>
      <c r="I4781" s="569" t="s">
        <v>40</v>
      </c>
      <c r="J4781" s="569" t="s">
        <v>77</v>
      </c>
      <c r="K4781" s="569" t="s">
        <v>106</v>
      </c>
      <c r="L4781" s="570">
        <v>0.4</v>
      </c>
      <c r="M4781" s="571">
        <v>6.9844255249123632</v>
      </c>
      <c r="N4781" s="572">
        <v>389.3948660093024</v>
      </c>
      <c r="O4781" s="573"/>
      <c r="P4781" s="573"/>
      <c r="Q4781" s="574" t="s">
        <v>12257</v>
      </c>
      <c r="R4781" s="574" t="s">
        <v>12493</v>
      </c>
      <c r="S4781" s="574" t="s">
        <v>12325</v>
      </c>
      <c r="T4781" s="574" t="s">
        <v>13101</v>
      </c>
      <c r="U4781" s="574" t="s">
        <v>12438</v>
      </c>
      <c r="V4781" s="574" t="s">
        <v>12744</v>
      </c>
      <c r="W4781" s="575" t="s">
        <v>13103</v>
      </c>
      <c r="X4781" s="575" t="s">
        <v>13208</v>
      </c>
      <c r="Y4781" s="576" t="s">
        <v>13157</v>
      </c>
      <c r="Z4781" s="577" t="s">
        <v>15434</v>
      </c>
      <c r="AA4781" s="578" t="s">
        <v>15401</v>
      </c>
      <c r="AE4781"/>
    </row>
    <row r="4782" spans="1:31" s="563" customFormat="1">
      <c r="A4782"/>
      <c r="B4782"/>
      <c r="C4782" s="568" t="s">
        <v>289</v>
      </c>
      <c r="D4782" s="569" t="s">
        <v>16</v>
      </c>
      <c r="E4782" s="569" t="s">
        <v>333</v>
      </c>
      <c r="F4782" s="573" t="s">
        <v>141</v>
      </c>
      <c r="G4782" s="569" t="s">
        <v>42</v>
      </c>
      <c r="H4782" s="569" t="s">
        <v>41</v>
      </c>
      <c r="I4782" s="569" t="s">
        <v>40</v>
      </c>
      <c r="J4782" s="569" t="s">
        <v>77</v>
      </c>
      <c r="K4782" s="569" t="s">
        <v>311</v>
      </c>
      <c r="L4782" s="570">
        <v>0.6</v>
      </c>
      <c r="M4782" s="571">
        <v>10.476638287368543</v>
      </c>
      <c r="N4782" s="572">
        <v>584.09229901395349</v>
      </c>
      <c r="O4782" s="573"/>
      <c r="P4782" s="573"/>
      <c r="Q4782" s="574" t="s">
        <v>13139</v>
      </c>
      <c r="R4782" s="574" t="s">
        <v>13182</v>
      </c>
      <c r="S4782" s="574" t="s">
        <v>12325</v>
      </c>
      <c r="T4782" s="574" t="s">
        <v>13101</v>
      </c>
      <c r="U4782" s="574" t="s">
        <v>13159</v>
      </c>
      <c r="V4782" s="574" t="s">
        <v>13242</v>
      </c>
      <c r="W4782" s="575" t="s">
        <v>13143</v>
      </c>
      <c r="X4782" s="575" t="s">
        <v>13185</v>
      </c>
      <c r="Y4782" s="576" t="s">
        <v>13157</v>
      </c>
      <c r="Z4782" s="577" t="s">
        <v>15435</v>
      </c>
      <c r="AA4782" s="578" t="s">
        <v>15416</v>
      </c>
      <c r="AE4782"/>
    </row>
    <row r="4783" spans="1:31" s="563" customFormat="1">
      <c r="A4783"/>
      <c r="B4783"/>
      <c r="C4783" s="568" t="s">
        <v>289</v>
      </c>
      <c r="D4783" s="569" t="s">
        <v>101</v>
      </c>
      <c r="E4783" s="569" t="s">
        <v>333</v>
      </c>
      <c r="F4783" s="573" t="s">
        <v>141</v>
      </c>
      <c r="G4783" s="569" t="s">
        <v>42</v>
      </c>
      <c r="H4783" s="569" t="s">
        <v>41</v>
      </c>
      <c r="I4783" s="569" t="s">
        <v>40</v>
      </c>
      <c r="J4783" s="569" t="s">
        <v>77</v>
      </c>
      <c r="K4783" s="569" t="s">
        <v>104</v>
      </c>
      <c r="L4783" s="570">
        <v>0.3</v>
      </c>
      <c r="M4783" s="571">
        <v>4.5214378226972789</v>
      </c>
      <c r="N4783" s="572">
        <v>252.07866686511636</v>
      </c>
      <c r="O4783" s="573"/>
      <c r="P4783" s="573"/>
      <c r="Q4783" s="574" t="s">
        <v>12305</v>
      </c>
      <c r="R4783" s="574" t="s">
        <v>12500</v>
      </c>
      <c r="S4783" s="574" t="s">
        <v>12325</v>
      </c>
      <c r="T4783" s="574" t="s">
        <v>12231</v>
      </c>
      <c r="U4783" s="574" t="s">
        <v>13068</v>
      </c>
      <c r="V4783" s="574" t="s">
        <v>13836</v>
      </c>
      <c r="W4783" s="575" t="s">
        <v>12309</v>
      </c>
      <c r="X4783" s="575" t="s">
        <v>12502</v>
      </c>
      <c r="Y4783" s="576" t="s">
        <v>12330</v>
      </c>
      <c r="Z4783" s="577" t="s">
        <v>15436</v>
      </c>
      <c r="AA4783" s="578" t="s">
        <v>15412</v>
      </c>
      <c r="AE4783"/>
    </row>
    <row r="4784" spans="1:31" s="563" customFormat="1">
      <c r="A4784"/>
      <c r="B4784"/>
      <c r="C4784" s="568" t="s">
        <v>289</v>
      </c>
      <c r="D4784" s="569" t="s">
        <v>101</v>
      </c>
      <c r="E4784" s="569" t="s">
        <v>333</v>
      </c>
      <c r="F4784" s="573" t="s">
        <v>141</v>
      </c>
      <c r="G4784" s="569" t="s">
        <v>42</v>
      </c>
      <c r="H4784" s="569" t="s">
        <v>41</v>
      </c>
      <c r="I4784" s="569" t="s">
        <v>40</v>
      </c>
      <c r="J4784" s="569" t="s">
        <v>77</v>
      </c>
      <c r="K4784" s="569" t="s">
        <v>93</v>
      </c>
      <c r="L4784" s="570">
        <v>0.4</v>
      </c>
      <c r="M4784" s="571">
        <v>6.0285837635963713</v>
      </c>
      <c r="N4784" s="572">
        <v>336.10488915348839</v>
      </c>
      <c r="O4784" s="573"/>
      <c r="P4784" s="573"/>
      <c r="Q4784" s="574" t="s">
        <v>12333</v>
      </c>
      <c r="R4784" s="574" t="s">
        <v>12534</v>
      </c>
      <c r="S4784" s="574" t="s">
        <v>12325</v>
      </c>
      <c r="T4784" s="574" t="s">
        <v>12231</v>
      </c>
      <c r="U4784" s="574" t="s">
        <v>12335</v>
      </c>
      <c r="V4784" s="574" t="s">
        <v>12535</v>
      </c>
      <c r="W4784" s="575" t="s">
        <v>12337</v>
      </c>
      <c r="X4784" s="575" t="s">
        <v>12536</v>
      </c>
      <c r="Y4784" s="576" t="s">
        <v>12330</v>
      </c>
      <c r="Z4784" s="577" t="s">
        <v>15437</v>
      </c>
      <c r="AA4784" s="578" t="s">
        <v>15438</v>
      </c>
      <c r="AE4784"/>
    </row>
    <row r="4785" spans="1:31" s="563" customFormat="1">
      <c r="A4785"/>
      <c r="B4785"/>
      <c r="C4785" s="568" t="s">
        <v>289</v>
      </c>
      <c r="D4785" s="569" t="s">
        <v>101</v>
      </c>
      <c r="E4785" s="569" t="s">
        <v>333</v>
      </c>
      <c r="F4785" s="573" t="s">
        <v>141</v>
      </c>
      <c r="G4785" s="569" t="s">
        <v>42</v>
      </c>
      <c r="H4785" s="569" t="s">
        <v>41</v>
      </c>
      <c r="I4785" s="569" t="s">
        <v>40</v>
      </c>
      <c r="J4785" s="569" t="s">
        <v>349</v>
      </c>
      <c r="K4785" s="569" t="s">
        <v>310</v>
      </c>
      <c r="L4785" s="570">
        <v>0.4</v>
      </c>
      <c r="M4785" s="571">
        <v>1.378987388435988</v>
      </c>
      <c r="N4785" s="572">
        <v>175.34295504000002</v>
      </c>
      <c r="O4785" s="573"/>
      <c r="P4785" s="573"/>
      <c r="Q4785" s="574" t="s">
        <v>12395</v>
      </c>
      <c r="R4785" s="574" t="s">
        <v>12580</v>
      </c>
      <c r="S4785" s="574" t="s">
        <v>12341</v>
      </c>
      <c r="T4785" s="574" t="s">
        <v>12231</v>
      </c>
      <c r="U4785" s="574" t="s">
        <v>12657</v>
      </c>
      <c r="V4785" s="574" t="s">
        <v>12658</v>
      </c>
      <c r="W4785" s="575" t="s">
        <v>12399</v>
      </c>
      <c r="X4785" s="575" t="s">
        <v>12582</v>
      </c>
      <c r="Y4785" s="576" t="s">
        <v>12344</v>
      </c>
      <c r="Z4785" s="577" t="s">
        <v>12659</v>
      </c>
      <c r="AA4785" s="578" t="s">
        <v>15433</v>
      </c>
      <c r="AE4785"/>
    </row>
    <row r="4786" spans="1:31" s="563" customFormat="1">
      <c r="A4786"/>
      <c r="B4786"/>
      <c r="C4786" s="568" t="s">
        <v>289</v>
      </c>
      <c r="D4786" s="569" t="s">
        <v>16</v>
      </c>
      <c r="E4786" s="569" t="s">
        <v>333</v>
      </c>
      <c r="F4786" s="573" t="s">
        <v>141</v>
      </c>
      <c r="G4786" s="569" t="s">
        <v>42</v>
      </c>
      <c r="H4786" s="569" t="s">
        <v>41</v>
      </c>
      <c r="I4786" s="569" t="s">
        <v>40</v>
      </c>
      <c r="J4786" s="569" t="s">
        <v>349</v>
      </c>
      <c r="K4786" s="569" t="s">
        <v>311</v>
      </c>
      <c r="L4786" s="570">
        <v>0.6</v>
      </c>
      <c r="M4786" s="571">
        <v>2.3964421227297223</v>
      </c>
      <c r="N4786" s="572">
        <v>304.71579864</v>
      </c>
      <c r="O4786" s="573"/>
      <c r="P4786" s="573"/>
      <c r="Q4786" s="574" t="s">
        <v>13139</v>
      </c>
      <c r="R4786" s="574" t="s">
        <v>13182</v>
      </c>
      <c r="S4786" s="574" t="s">
        <v>12341</v>
      </c>
      <c r="T4786" s="574" t="s">
        <v>13101</v>
      </c>
      <c r="U4786" s="574" t="s">
        <v>13162</v>
      </c>
      <c r="V4786" s="574" t="s">
        <v>13247</v>
      </c>
      <c r="W4786" s="575" t="s">
        <v>13143</v>
      </c>
      <c r="X4786" s="575" t="s">
        <v>13185</v>
      </c>
      <c r="Y4786" s="576" t="s">
        <v>13164</v>
      </c>
      <c r="Z4786" s="577" t="s">
        <v>15439</v>
      </c>
      <c r="AA4786" s="578" t="s">
        <v>15416</v>
      </c>
      <c r="AE4786"/>
    </row>
    <row r="4787" spans="1:31" s="563" customFormat="1">
      <c r="A4787"/>
      <c r="B4787"/>
      <c r="C4787" s="568" t="s">
        <v>289</v>
      </c>
      <c r="D4787" s="569" t="s">
        <v>101</v>
      </c>
      <c r="E4787" s="569" t="s">
        <v>333</v>
      </c>
      <c r="F4787" s="573" t="s">
        <v>141</v>
      </c>
      <c r="G4787" s="569" t="s">
        <v>42</v>
      </c>
      <c r="H4787" s="569" t="s">
        <v>41</v>
      </c>
      <c r="I4787" s="569" t="s">
        <v>40</v>
      </c>
      <c r="J4787" s="569" t="s">
        <v>349</v>
      </c>
      <c r="K4787" s="569" t="s">
        <v>104</v>
      </c>
      <c r="L4787" s="570">
        <v>0.6</v>
      </c>
      <c r="M4787" s="571">
        <v>2.0684810826539821</v>
      </c>
      <c r="N4787" s="572">
        <v>263.01443256000005</v>
      </c>
      <c r="O4787" s="573"/>
      <c r="P4787" s="573"/>
      <c r="Q4787" s="574" t="s">
        <v>12305</v>
      </c>
      <c r="R4787" s="574" t="s">
        <v>12500</v>
      </c>
      <c r="S4787" s="574" t="s">
        <v>12341</v>
      </c>
      <c r="T4787" s="574" t="s">
        <v>12231</v>
      </c>
      <c r="U4787" s="574" t="s">
        <v>12346</v>
      </c>
      <c r="V4787" s="574" t="s">
        <v>12547</v>
      </c>
      <c r="W4787" s="575" t="s">
        <v>12309</v>
      </c>
      <c r="X4787" s="575" t="s">
        <v>12502</v>
      </c>
      <c r="Y4787" s="576" t="s">
        <v>12344</v>
      </c>
      <c r="Z4787" s="577" t="s">
        <v>12661</v>
      </c>
      <c r="AA4787" s="578" t="s">
        <v>15412</v>
      </c>
      <c r="AE4787"/>
    </row>
    <row r="4788" spans="1:31" s="563" customFormat="1">
      <c r="A4788"/>
      <c r="B4788"/>
      <c r="C4788" s="568" t="s">
        <v>289</v>
      </c>
      <c r="D4788" s="569" t="s">
        <v>16</v>
      </c>
      <c r="E4788" s="569" t="s">
        <v>333</v>
      </c>
      <c r="F4788" s="573" t="s">
        <v>141</v>
      </c>
      <c r="G4788" s="569" t="s">
        <v>42</v>
      </c>
      <c r="H4788" s="569" t="s">
        <v>41</v>
      </c>
      <c r="I4788" s="569" t="s">
        <v>40</v>
      </c>
      <c r="J4788" s="569" t="s">
        <v>349</v>
      </c>
      <c r="K4788" s="569" t="s">
        <v>104</v>
      </c>
      <c r="L4788" s="570">
        <v>0.4</v>
      </c>
      <c r="M4788" s="571">
        <v>1.5976280818198154</v>
      </c>
      <c r="N4788" s="572">
        <v>203.14386576000004</v>
      </c>
      <c r="O4788" s="573"/>
      <c r="P4788" s="573"/>
      <c r="Q4788" s="574" t="s">
        <v>12305</v>
      </c>
      <c r="R4788" s="574" t="s">
        <v>12500</v>
      </c>
      <c r="S4788" s="574" t="s">
        <v>12341</v>
      </c>
      <c r="T4788" s="574" t="s">
        <v>13101</v>
      </c>
      <c r="U4788" s="574" t="s">
        <v>12346</v>
      </c>
      <c r="V4788" s="574" t="s">
        <v>12547</v>
      </c>
      <c r="W4788" s="575" t="s">
        <v>13125</v>
      </c>
      <c r="X4788" s="575" t="s">
        <v>13225</v>
      </c>
      <c r="Y4788" s="576" t="s">
        <v>13164</v>
      </c>
      <c r="Z4788" s="577" t="s">
        <v>15440</v>
      </c>
      <c r="AA4788" s="578" t="s">
        <v>15414</v>
      </c>
      <c r="AE4788"/>
    </row>
    <row r="4789" spans="1:31" s="563" customFormat="1">
      <c r="A4789"/>
      <c r="B4789"/>
      <c r="C4789" s="568" t="s">
        <v>289</v>
      </c>
      <c r="D4789" s="569" t="s">
        <v>16</v>
      </c>
      <c r="E4789" s="569" t="s">
        <v>333</v>
      </c>
      <c r="F4789" s="573" t="s">
        <v>141</v>
      </c>
      <c r="G4789" s="569" t="s">
        <v>42</v>
      </c>
      <c r="H4789" s="569" t="s">
        <v>41</v>
      </c>
      <c r="I4789" s="569" t="s">
        <v>40</v>
      </c>
      <c r="J4789" s="569" t="s">
        <v>76</v>
      </c>
      <c r="K4789" s="569" t="s">
        <v>104</v>
      </c>
      <c r="L4789" s="570">
        <v>1</v>
      </c>
      <c r="M4789" s="571">
        <v>9.3428542796480427E-2</v>
      </c>
      <c r="N4789" s="572">
        <v>49.246997760000006</v>
      </c>
      <c r="O4789" s="573"/>
      <c r="P4789" s="573"/>
      <c r="Q4789" s="574" t="s">
        <v>12305</v>
      </c>
      <c r="R4789" s="574" t="s">
        <v>12500</v>
      </c>
      <c r="S4789" s="574" t="s">
        <v>12349</v>
      </c>
      <c r="T4789" s="574" t="s">
        <v>13101</v>
      </c>
      <c r="U4789" s="574" t="s">
        <v>13167</v>
      </c>
      <c r="V4789" s="574" t="s">
        <v>13249</v>
      </c>
      <c r="W4789" s="575" t="s">
        <v>13125</v>
      </c>
      <c r="X4789" s="575" t="s">
        <v>13225</v>
      </c>
      <c r="Y4789" s="576" t="s">
        <v>13169</v>
      </c>
      <c r="Z4789" s="577" t="s">
        <v>15441</v>
      </c>
      <c r="AA4789" s="578" t="s">
        <v>15414</v>
      </c>
      <c r="AE4789"/>
    </row>
    <row r="4790" spans="1:31" s="563" customFormat="1">
      <c r="A4790"/>
      <c r="B4790"/>
      <c r="C4790" s="568" t="s">
        <v>289</v>
      </c>
      <c r="D4790" s="569" t="s">
        <v>101</v>
      </c>
      <c r="E4790" s="569" t="s">
        <v>333</v>
      </c>
      <c r="F4790" s="573" t="s">
        <v>141</v>
      </c>
      <c r="G4790" s="569" t="s">
        <v>42</v>
      </c>
      <c r="H4790" s="569" t="s">
        <v>41</v>
      </c>
      <c r="I4790" s="569" t="s">
        <v>40</v>
      </c>
      <c r="J4790" s="569" t="s">
        <v>76</v>
      </c>
      <c r="K4790" s="569" t="s">
        <v>79</v>
      </c>
      <c r="L4790" s="570">
        <v>1</v>
      </c>
      <c r="M4790" s="571">
        <v>8.06425373354379E-2</v>
      </c>
      <c r="N4790" s="572">
        <v>42.507383040000008</v>
      </c>
      <c r="O4790" s="573"/>
      <c r="P4790" s="573"/>
      <c r="Q4790" s="574" t="s">
        <v>12403</v>
      </c>
      <c r="R4790" s="574" t="s">
        <v>12560</v>
      </c>
      <c r="S4790" s="574" t="s">
        <v>12349</v>
      </c>
      <c r="T4790" s="574" t="s">
        <v>12231</v>
      </c>
      <c r="U4790" s="574" t="s">
        <v>12756</v>
      </c>
      <c r="V4790" s="574" t="s">
        <v>12757</v>
      </c>
      <c r="W4790" s="575" t="s">
        <v>12407</v>
      </c>
      <c r="X4790" s="575" t="s">
        <v>12563</v>
      </c>
      <c r="Y4790" s="576" t="s">
        <v>12352</v>
      </c>
      <c r="Z4790" s="577" t="s">
        <v>15442</v>
      </c>
      <c r="AA4790" s="580" t="s">
        <v>15423</v>
      </c>
      <c r="AE4790"/>
    </row>
    <row r="4791" spans="1:31" s="563" customFormat="1">
      <c r="A4791"/>
      <c r="B4791"/>
      <c r="C4791" s="568" t="s">
        <v>289</v>
      </c>
      <c r="D4791" s="569" t="s">
        <v>101</v>
      </c>
      <c r="E4791" s="569" t="s">
        <v>333</v>
      </c>
      <c r="F4791" s="573" t="s">
        <v>141</v>
      </c>
      <c r="G4791" s="569" t="s">
        <v>42</v>
      </c>
      <c r="H4791" s="569" t="s">
        <v>41</v>
      </c>
      <c r="I4791" s="569" t="s">
        <v>40</v>
      </c>
      <c r="J4791" s="569" t="s">
        <v>74</v>
      </c>
      <c r="K4791" s="569" t="s">
        <v>111</v>
      </c>
      <c r="L4791" s="570">
        <v>0.6</v>
      </c>
      <c r="M4791" s="571">
        <v>0.5655450670277461</v>
      </c>
      <c r="N4791" s="572">
        <v>273.26174811428569</v>
      </c>
      <c r="O4791" s="573"/>
      <c r="P4791" s="573"/>
      <c r="Q4791" s="574" t="s">
        <v>12354</v>
      </c>
      <c r="R4791" s="574" t="s">
        <v>12551</v>
      </c>
      <c r="S4791" s="574" t="s">
        <v>12362</v>
      </c>
      <c r="T4791" s="574" t="s">
        <v>12231</v>
      </c>
      <c r="U4791" s="574" t="s">
        <v>12367</v>
      </c>
      <c r="V4791" s="574" t="s">
        <v>12558</v>
      </c>
      <c r="W4791" s="575" t="s">
        <v>12358</v>
      </c>
      <c r="X4791" s="575" t="s">
        <v>12553</v>
      </c>
      <c r="Y4791" s="576" t="s">
        <v>12365</v>
      </c>
      <c r="Z4791" s="577" t="s">
        <v>12666</v>
      </c>
      <c r="AA4791" s="578" t="s">
        <v>15443</v>
      </c>
      <c r="AE4791"/>
    </row>
    <row r="4792" spans="1:31" s="563" customFormat="1">
      <c r="A4792"/>
      <c r="B4792"/>
      <c r="C4792" s="568" t="s">
        <v>289</v>
      </c>
      <c r="D4792" s="569" t="s">
        <v>16</v>
      </c>
      <c r="E4792" s="569" t="s">
        <v>333</v>
      </c>
      <c r="F4792" s="573" t="s">
        <v>141</v>
      </c>
      <c r="G4792" s="569" t="s">
        <v>42</v>
      </c>
      <c r="H4792" s="569" t="s">
        <v>41</v>
      </c>
      <c r="I4792" s="569" t="s">
        <v>40</v>
      </c>
      <c r="J4792" s="569" t="s">
        <v>74</v>
      </c>
      <c r="K4792" s="569" t="s">
        <v>104</v>
      </c>
      <c r="L4792" s="570">
        <v>1</v>
      </c>
      <c r="M4792" s="571">
        <v>1.0920219287900306</v>
      </c>
      <c r="N4792" s="572">
        <v>527.64640457142855</v>
      </c>
      <c r="O4792" s="573"/>
      <c r="P4792" s="573"/>
      <c r="Q4792" s="574" t="s">
        <v>12305</v>
      </c>
      <c r="R4792" s="574" t="s">
        <v>12500</v>
      </c>
      <c r="S4792" s="574" t="s">
        <v>12362</v>
      </c>
      <c r="T4792" s="574" t="s">
        <v>13101</v>
      </c>
      <c r="U4792" s="574" t="s">
        <v>12760</v>
      </c>
      <c r="V4792" s="574" t="s">
        <v>12761</v>
      </c>
      <c r="W4792" s="575" t="s">
        <v>13125</v>
      </c>
      <c r="X4792" s="575" t="s">
        <v>13225</v>
      </c>
      <c r="Y4792" s="576" t="s">
        <v>13171</v>
      </c>
      <c r="Z4792" s="577" t="s">
        <v>15444</v>
      </c>
      <c r="AA4792" s="578" t="s">
        <v>15414</v>
      </c>
      <c r="AE4792"/>
    </row>
    <row r="4793" spans="1:31" s="563" customFormat="1">
      <c r="A4793"/>
      <c r="B4793"/>
      <c r="C4793" s="568" t="s">
        <v>289</v>
      </c>
      <c r="D4793" s="569" t="s">
        <v>101</v>
      </c>
      <c r="E4793" s="569" t="s">
        <v>333</v>
      </c>
      <c r="F4793" s="573" t="s">
        <v>141</v>
      </c>
      <c r="G4793" s="569" t="s">
        <v>42</v>
      </c>
      <c r="H4793" s="569" t="s">
        <v>41</v>
      </c>
      <c r="I4793" s="569" t="s">
        <v>40</v>
      </c>
      <c r="J4793" s="569" t="s">
        <v>74</v>
      </c>
      <c r="K4793" s="569" t="s">
        <v>79</v>
      </c>
      <c r="L4793" s="570">
        <v>0.4</v>
      </c>
      <c r="M4793" s="571">
        <v>0.37703004468516399</v>
      </c>
      <c r="N4793" s="572">
        <v>182.17449874285711</v>
      </c>
      <c r="O4793" s="573"/>
      <c r="P4793" s="573"/>
      <c r="Q4793" s="574" t="s">
        <v>12403</v>
      </c>
      <c r="R4793" s="574" t="s">
        <v>12560</v>
      </c>
      <c r="S4793" s="574" t="s">
        <v>12362</v>
      </c>
      <c r="T4793" s="574" t="s">
        <v>12231</v>
      </c>
      <c r="U4793" s="574" t="s">
        <v>12561</v>
      </c>
      <c r="V4793" s="574" t="s">
        <v>12562</v>
      </c>
      <c r="W4793" s="575" t="s">
        <v>12407</v>
      </c>
      <c r="X4793" s="575" t="s">
        <v>12563</v>
      </c>
      <c r="Y4793" s="576" t="s">
        <v>12365</v>
      </c>
      <c r="Z4793" s="577" t="s">
        <v>15445</v>
      </c>
      <c r="AA4793" s="578" t="s">
        <v>15423</v>
      </c>
      <c r="AE4793"/>
    </row>
    <row r="4794" spans="1:31" s="563" customFormat="1">
      <c r="A4794"/>
      <c r="B4794"/>
      <c r="C4794" s="568" t="s">
        <v>289</v>
      </c>
      <c r="D4794" s="569" t="s">
        <v>16</v>
      </c>
      <c r="E4794" s="569" t="s">
        <v>333</v>
      </c>
      <c r="F4794" s="573" t="s">
        <v>141</v>
      </c>
      <c r="G4794" s="569" t="s">
        <v>42</v>
      </c>
      <c r="H4794" s="569" t="s">
        <v>41</v>
      </c>
      <c r="I4794" s="569" t="s">
        <v>40</v>
      </c>
      <c r="J4794" s="569" t="s">
        <v>351</v>
      </c>
      <c r="K4794" s="569" t="s">
        <v>106</v>
      </c>
      <c r="L4794" s="570">
        <v>0.5</v>
      </c>
      <c r="M4794" s="571">
        <v>6.8797381513771967</v>
      </c>
      <c r="N4794" s="572">
        <v>30.779373600000014</v>
      </c>
      <c r="O4794" s="573"/>
      <c r="P4794" s="573"/>
      <c r="Q4794" s="574" t="s">
        <v>12257</v>
      </c>
      <c r="R4794" s="574" t="s">
        <v>12493</v>
      </c>
      <c r="S4794" s="574" t="s">
        <v>12372</v>
      </c>
      <c r="T4794" s="574" t="s">
        <v>13101</v>
      </c>
      <c r="U4794" s="574" t="s">
        <v>13190</v>
      </c>
      <c r="V4794" s="574" t="s">
        <v>13252</v>
      </c>
      <c r="W4794" s="575" t="s">
        <v>13103</v>
      </c>
      <c r="X4794" s="575" t="s">
        <v>13208</v>
      </c>
      <c r="Y4794" s="575" t="s">
        <v>13192</v>
      </c>
      <c r="Z4794" s="579" t="s">
        <v>15446</v>
      </c>
      <c r="AA4794" s="578" t="s">
        <v>15401</v>
      </c>
      <c r="AE4794"/>
    </row>
    <row r="4795" spans="1:31" s="563" customFormat="1">
      <c r="A4795"/>
      <c r="B4795"/>
      <c r="C4795" s="568" t="s">
        <v>289</v>
      </c>
      <c r="D4795" s="569" t="s">
        <v>101</v>
      </c>
      <c r="E4795" s="569" t="s">
        <v>333</v>
      </c>
      <c r="F4795" s="573" t="s">
        <v>141</v>
      </c>
      <c r="G4795" s="569" t="s">
        <v>42</v>
      </c>
      <c r="H4795" s="569" t="s">
        <v>41</v>
      </c>
      <c r="I4795" s="569" t="s">
        <v>40</v>
      </c>
      <c r="J4795" s="569" t="s">
        <v>351</v>
      </c>
      <c r="K4795" s="569" t="s">
        <v>100</v>
      </c>
      <c r="L4795" s="570">
        <v>1</v>
      </c>
      <c r="M4795" s="571">
        <v>11.876446407582673</v>
      </c>
      <c r="N4795" s="572">
        <v>53.134228800000017</v>
      </c>
      <c r="O4795" s="573"/>
      <c r="P4795" s="573"/>
      <c r="Q4795" s="574" t="s">
        <v>12370</v>
      </c>
      <c r="R4795" s="574" t="s">
        <v>12566</v>
      </c>
      <c r="S4795" s="574" t="s">
        <v>12372</v>
      </c>
      <c r="T4795" s="574" t="s">
        <v>12231</v>
      </c>
      <c r="U4795" s="574" t="s">
        <v>12373</v>
      </c>
      <c r="V4795" s="574" t="s">
        <v>12567</v>
      </c>
      <c r="W4795" s="575" t="s">
        <v>12375</v>
      </c>
      <c r="X4795" s="575" t="s">
        <v>12568</v>
      </c>
      <c r="Y4795" s="575" t="s">
        <v>12377</v>
      </c>
      <c r="Z4795" s="579" t="s">
        <v>12671</v>
      </c>
      <c r="AA4795" s="580" t="s">
        <v>15419</v>
      </c>
      <c r="AE4795"/>
    </row>
    <row r="4796" spans="1:31" s="563" customFormat="1">
      <c r="A4796"/>
      <c r="B4796"/>
      <c r="C4796" s="568" t="s">
        <v>289</v>
      </c>
      <c r="D4796" s="569" t="s">
        <v>16</v>
      </c>
      <c r="E4796" s="569" t="s">
        <v>333</v>
      </c>
      <c r="F4796" s="573" t="s">
        <v>141</v>
      </c>
      <c r="G4796" s="569" t="s">
        <v>42</v>
      </c>
      <c r="H4796" s="569" t="s">
        <v>41</v>
      </c>
      <c r="I4796" s="569" t="s">
        <v>40</v>
      </c>
      <c r="J4796" s="569" t="s">
        <v>351</v>
      </c>
      <c r="K4796" s="569" t="s">
        <v>100</v>
      </c>
      <c r="L4796" s="570">
        <v>0.5</v>
      </c>
      <c r="M4796" s="571">
        <v>6.8797381513771967</v>
      </c>
      <c r="N4796" s="572">
        <v>30.779373600000014</v>
      </c>
      <c r="O4796" s="573"/>
      <c r="P4796" s="573"/>
      <c r="Q4796" s="574" t="s">
        <v>12370</v>
      </c>
      <c r="R4796" s="574" t="s">
        <v>12566</v>
      </c>
      <c r="S4796" s="574" t="s">
        <v>12372</v>
      </c>
      <c r="T4796" s="574" t="s">
        <v>13101</v>
      </c>
      <c r="U4796" s="574" t="s">
        <v>12373</v>
      </c>
      <c r="V4796" s="574" t="s">
        <v>12567</v>
      </c>
      <c r="W4796" s="575" t="s">
        <v>15351</v>
      </c>
      <c r="X4796" s="575" t="s">
        <v>15352</v>
      </c>
      <c r="Y4796" s="576" t="s">
        <v>13192</v>
      </c>
      <c r="Z4796" s="577" t="s">
        <v>15447</v>
      </c>
      <c r="AA4796" s="578" t="s">
        <v>15448</v>
      </c>
      <c r="AE4796"/>
    </row>
    <row r="4797" spans="1:31" s="563" customFormat="1">
      <c r="A4797"/>
      <c r="B4797"/>
      <c r="C4797" s="568" t="s">
        <v>289</v>
      </c>
      <c r="D4797" s="569" t="s">
        <v>101</v>
      </c>
      <c r="E4797" s="569" t="s">
        <v>333</v>
      </c>
      <c r="F4797" s="573" t="s">
        <v>141</v>
      </c>
      <c r="G4797" s="569" t="s">
        <v>42</v>
      </c>
      <c r="H4797" s="569" t="s">
        <v>41</v>
      </c>
      <c r="I4797" s="569" t="s">
        <v>40</v>
      </c>
      <c r="J4797" s="569" t="s">
        <v>67</v>
      </c>
      <c r="K4797" s="569" t="s">
        <v>81</v>
      </c>
      <c r="L4797" s="570">
        <v>1</v>
      </c>
      <c r="M4797" s="571">
        <v>18.233803198564097</v>
      </c>
      <c r="N4797" s="572">
        <v>35.006080150588232</v>
      </c>
      <c r="O4797" s="573"/>
      <c r="P4797" s="573"/>
      <c r="Q4797" s="574" t="s">
        <v>12313</v>
      </c>
      <c r="R4797" s="574" t="s">
        <v>12524</v>
      </c>
      <c r="S4797" s="574" t="s">
        <v>12380</v>
      </c>
      <c r="T4797" s="574" t="s">
        <v>12231</v>
      </c>
      <c r="U4797" s="574" t="s">
        <v>12381</v>
      </c>
      <c r="V4797" s="574" t="s">
        <v>12576</v>
      </c>
      <c r="W4797" s="575" t="s">
        <v>12318</v>
      </c>
      <c r="X4797" s="575" t="s">
        <v>12526</v>
      </c>
      <c r="Y4797" s="576" t="s">
        <v>12383</v>
      </c>
      <c r="Z4797" s="577" t="s">
        <v>12672</v>
      </c>
      <c r="AA4797" s="578" t="s">
        <v>15429</v>
      </c>
      <c r="AE4797"/>
    </row>
    <row r="4798" spans="1:31" s="563" customFormat="1">
      <c r="A4798"/>
      <c r="B4798"/>
      <c r="C4798" s="568" t="s">
        <v>289</v>
      </c>
      <c r="D4798" s="569" t="s">
        <v>16</v>
      </c>
      <c r="E4798" s="569" t="s">
        <v>333</v>
      </c>
      <c r="F4798" s="573" t="s">
        <v>141</v>
      </c>
      <c r="G4798" s="569" t="s">
        <v>42</v>
      </c>
      <c r="H4798" s="569" t="s">
        <v>41</v>
      </c>
      <c r="I4798" s="569" t="s">
        <v>40</v>
      </c>
      <c r="J4798" s="569" t="s">
        <v>67</v>
      </c>
      <c r="K4798" s="569" t="s">
        <v>81</v>
      </c>
      <c r="L4798" s="570">
        <v>1</v>
      </c>
      <c r="M4798" s="571">
        <v>21.124802353298833</v>
      </c>
      <c r="N4798" s="572">
        <v>40.556351096470586</v>
      </c>
      <c r="O4798" s="573"/>
      <c r="P4798" s="573"/>
      <c r="Q4798" s="574" t="s">
        <v>12313</v>
      </c>
      <c r="R4798" s="574" t="s">
        <v>12524</v>
      </c>
      <c r="S4798" s="574" t="s">
        <v>12380</v>
      </c>
      <c r="T4798" s="574" t="s">
        <v>13101</v>
      </c>
      <c r="U4798" s="574" t="s">
        <v>12381</v>
      </c>
      <c r="V4798" s="574" t="s">
        <v>12576</v>
      </c>
      <c r="W4798" s="575" t="s">
        <v>13152</v>
      </c>
      <c r="X4798" s="575" t="s">
        <v>13238</v>
      </c>
      <c r="Y4798" s="576" t="s">
        <v>13194</v>
      </c>
      <c r="Z4798" s="577" t="s">
        <v>15449</v>
      </c>
      <c r="AA4798" s="578" t="s">
        <v>15431</v>
      </c>
      <c r="AE4798"/>
    </row>
    <row r="4799" spans="1:31" s="563" customFormat="1">
      <c r="A4799"/>
      <c r="B4799"/>
      <c r="C4799" s="568" t="s">
        <v>289</v>
      </c>
      <c r="D4799" s="569" t="s">
        <v>101</v>
      </c>
      <c r="E4799" s="569" t="s">
        <v>333</v>
      </c>
      <c r="F4799" s="573" t="s">
        <v>141</v>
      </c>
      <c r="G4799" s="569" t="s">
        <v>42</v>
      </c>
      <c r="H4799" s="569" t="s">
        <v>41</v>
      </c>
      <c r="I4799" s="569" t="s">
        <v>40</v>
      </c>
      <c r="J4799" s="569" t="s">
        <v>66</v>
      </c>
      <c r="K4799" s="569" t="s">
        <v>115</v>
      </c>
      <c r="L4799" s="570">
        <v>0.05</v>
      </c>
      <c r="M4799" s="571">
        <v>0.90561138184181555</v>
      </c>
      <c r="N4799" s="572">
        <v>50.008685929411776</v>
      </c>
      <c r="O4799" s="573"/>
      <c r="P4799" s="573"/>
      <c r="Q4799" s="574" t="s">
        <v>12385</v>
      </c>
      <c r="R4799" s="574" t="s">
        <v>12539</v>
      </c>
      <c r="S4799" s="574" t="s">
        <v>12387</v>
      </c>
      <c r="T4799" s="574" t="s">
        <v>12231</v>
      </c>
      <c r="U4799" s="574" t="s">
        <v>12388</v>
      </c>
      <c r="V4799" s="574" t="s">
        <v>12578</v>
      </c>
      <c r="W4799" s="575" t="s">
        <v>12390</v>
      </c>
      <c r="X4799" s="575" t="s">
        <v>12542</v>
      </c>
      <c r="Y4799" s="576" t="s">
        <v>12392</v>
      </c>
      <c r="Z4799" s="577" t="s">
        <v>12673</v>
      </c>
      <c r="AA4799" s="578" t="s">
        <v>15450</v>
      </c>
      <c r="AE4799"/>
    </row>
    <row r="4800" spans="1:31" s="563" customFormat="1">
      <c r="A4800"/>
      <c r="B4800"/>
      <c r="C4800" s="568" t="s">
        <v>289</v>
      </c>
      <c r="D4800" s="569" t="s">
        <v>101</v>
      </c>
      <c r="E4800" s="569" t="s">
        <v>333</v>
      </c>
      <c r="F4800" s="573" t="s">
        <v>141</v>
      </c>
      <c r="G4800" s="569" t="s">
        <v>42</v>
      </c>
      <c r="H4800" s="569" t="s">
        <v>41</v>
      </c>
      <c r="I4800" s="569" t="s">
        <v>40</v>
      </c>
      <c r="J4800" s="569" t="s">
        <v>66</v>
      </c>
      <c r="K4800" s="569" t="s">
        <v>310</v>
      </c>
      <c r="L4800" s="570">
        <v>0.7</v>
      </c>
      <c r="M4800" s="571">
        <v>12.678559345785418</v>
      </c>
      <c r="N4800" s="572">
        <v>700.12160301176493</v>
      </c>
      <c r="O4800" s="573"/>
      <c r="P4800" s="573"/>
      <c r="Q4800" s="574" t="s">
        <v>12395</v>
      </c>
      <c r="R4800" s="574" t="s">
        <v>12580</v>
      </c>
      <c r="S4800" s="574" t="s">
        <v>12387</v>
      </c>
      <c r="T4800" s="574" t="s">
        <v>12231</v>
      </c>
      <c r="U4800" s="574" t="s">
        <v>12397</v>
      </c>
      <c r="V4800" s="574" t="s">
        <v>12581</v>
      </c>
      <c r="W4800" s="575" t="s">
        <v>12399</v>
      </c>
      <c r="X4800" s="575" t="s">
        <v>12582</v>
      </c>
      <c r="Y4800" s="576" t="s">
        <v>12392</v>
      </c>
      <c r="Z4800" s="577" t="s">
        <v>12675</v>
      </c>
      <c r="AA4800" s="578" t="s">
        <v>15433</v>
      </c>
      <c r="AE4800"/>
    </row>
    <row r="4801" spans="1:31" s="563" customFormat="1">
      <c r="A4801"/>
      <c r="B4801"/>
      <c r="C4801" s="568" t="s">
        <v>289</v>
      </c>
      <c r="D4801" s="569" t="s">
        <v>101</v>
      </c>
      <c r="E4801" s="569" t="s">
        <v>333</v>
      </c>
      <c r="F4801" s="573" t="s">
        <v>141</v>
      </c>
      <c r="G4801" s="569" t="s">
        <v>42</v>
      </c>
      <c r="H4801" s="569" t="s">
        <v>41</v>
      </c>
      <c r="I4801" s="569" t="s">
        <v>40</v>
      </c>
      <c r="J4801" s="569" t="s">
        <v>66</v>
      </c>
      <c r="K4801" s="569" t="s">
        <v>310</v>
      </c>
      <c r="L4801" s="570">
        <v>0.25</v>
      </c>
      <c r="M4801" s="571">
        <v>4.5280569092090772</v>
      </c>
      <c r="N4801" s="572">
        <v>250.04342964705884</v>
      </c>
      <c r="O4801" s="573"/>
      <c r="P4801" s="573"/>
      <c r="Q4801" s="574" t="s">
        <v>12395</v>
      </c>
      <c r="R4801" s="574" t="s">
        <v>12580</v>
      </c>
      <c r="S4801" s="574" t="s">
        <v>12387</v>
      </c>
      <c r="T4801" s="574" t="s">
        <v>12231</v>
      </c>
      <c r="U4801" s="574" t="s">
        <v>12397</v>
      </c>
      <c r="V4801" s="574" t="s">
        <v>12581</v>
      </c>
      <c r="W4801" s="575" t="s">
        <v>12399</v>
      </c>
      <c r="X4801" s="575" t="s">
        <v>12582</v>
      </c>
      <c r="Y4801" s="576" t="s">
        <v>12392</v>
      </c>
      <c r="Z4801" s="577" t="s">
        <v>12675</v>
      </c>
      <c r="AA4801" s="578" t="s">
        <v>15433</v>
      </c>
      <c r="AE4801"/>
    </row>
    <row r="4802" spans="1:31" s="563" customFormat="1">
      <c r="A4802"/>
      <c r="B4802"/>
      <c r="C4802" s="568" t="s">
        <v>289</v>
      </c>
      <c r="D4802" s="569" t="s">
        <v>16</v>
      </c>
      <c r="E4802" s="569" t="s">
        <v>333</v>
      </c>
      <c r="F4802" s="573" t="s">
        <v>141</v>
      </c>
      <c r="G4802" s="569" t="s">
        <v>42</v>
      </c>
      <c r="H4802" s="569" t="s">
        <v>41</v>
      </c>
      <c r="I4802" s="569" t="s">
        <v>40</v>
      </c>
      <c r="J4802" s="569" t="s">
        <v>66</v>
      </c>
      <c r="K4802" s="569" t="s">
        <v>310</v>
      </c>
      <c r="L4802" s="570">
        <v>0.5</v>
      </c>
      <c r="M4802" s="571">
        <v>10.491975394257157</v>
      </c>
      <c r="N4802" s="572">
        <v>579.37644423529423</v>
      </c>
      <c r="O4802" s="573"/>
      <c r="P4802" s="573"/>
      <c r="Q4802" s="574" t="s">
        <v>12395</v>
      </c>
      <c r="R4802" s="574" t="s">
        <v>12580</v>
      </c>
      <c r="S4802" s="574" t="s">
        <v>12387</v>
      </c>
      <c r="T4802" s="574" t="s">
        <v>13101</v>
      </c>
      <c r="U4802" s="574" t="s">
        <v>12397</v>
      </c>
      <c r="V4802" s="574" t="s">
        <v>12581</v>
      </c>
      <c r="W4802" s="575" t="s">
        <v>13115</v>
      </c>
      <c r="X4802" s="575" t="s">
        <v>13220</v>
      </c>
      <c r="Y4802" s="576" t="s">
        <v>13196</v>
      </c>
      <c r="Z4802" s="577" t="s">
        <v>15451</v>
      </c>
      <c r="AA4802" s="578" t="s">
        <v>15407</v>
      </c>
      <c r="AE4802"/>
    </row>
    <row r="4803" spans="1:31" s="563" customFormat="1">
      <c r="A4803"/>
      <c r="B4803"/>
      <c r="C4803" s="568" t="s">
        <v>289</v>
      </c>
      <c r="D4803" s="569" t="s">
        <v>16</v>
      </c>
      <c r="E4803" s="569" t="s">
        <v>333</v>
      </c>
      <c r="F4803" s="573" t="s">
        <v>141</v>
      </c>
      <c r="G4803" s="569" t="s">
        <v>42</v>
      </c>
      <c r="H4803" s="569" t="s">
        <v>41</v>
      </c>
      <c r="I4803" s="569" t="s">
        <v>40</v>
      </c>
      <c r="J4803" s="569" t="s">
        <v>66</v>
      </c>
      <c r="K4803" s="569" t="s">
        <v>106</v>
      </c>
      <c r="L4803" s="570">
        <v>0.5</v>
      </c>
      <c r="M4803" s="571">
        <v>10.491975394257157</v>
      </c>
      <c r="N4803" s="572">
        <v>579.37644423529423</v>
      </c>
      <c r="O4803" s="573"/>
      <c r="P4803" s="573"/>
      <c r="Q4803" s="574" t="s">
        <v>12257</v>
      </c>
      <c r="R4803" s="574" t="s">
        <v>12493</v>
      </c>
      <c r="S4803" s="574" t="s">
        <v>12387</v>
      </c>
      <c r="T4803" s="574" t="s">
        <v>13101</v>
      </c>
      <c r="U4803" s="574" t="s">
        <v>13198</v>
      </c>
      <c r="V4803" s="574" t="s">
        <v>13256</v>
      </c>
      <c r="W4803" s="575" t="s">
        <v>13103</v>
      </c>
      <c r="X4803" s="575" t="s">
        <v>13208</v>
      </c>
      <c r="Y4803" s="576" t="s">
        <v>13196</v>
      </c>
      <c r="Z4803" s="577" t="s">
        <v>15452</v>
      </c>
      <c r="AA4803" s="578" t="s">
        <v>15401</v>
      </c>
      <c r="AE4803"/>
    </row>
    <row r="4804" spans="1:31" s="563" customFormat="1">
      <c r="A4804"/>
      <c r="B4804"/>
      <c r="C4804" s="568" t="s">
        <v>289</v>
      </c>
      <c r="D4804" s="569" t="s">
        <v>16</v>
      </c>
      <c r="E4804" s="569" t="s">
        <v>333</v>
      </c>
      <c r="F4804" s="573" t="s">
        <v>141</v>
      </c>
      <c r="G4804" s="569" t="s">
        <v>42</v>
      </c>
      <c r="H4804" s="569" t="s">
        <v>41</v>
      </c>
      <c r="I4804" s="569" t="s">
        <v>40</v>
      </c>
      <c r="J4804" s="569" t="s">
        <v>348</v>
      </c>
      <c r="K4804" s="569" t="s">
        <v>310</v>
      </c>
      <c r="L4804" s="570">
        <v>0.6</v>
      </c>
      <c r="M4804" s="571">
        <v>2.6635628200887518</v>
      </c>
      <c r="N4804" s="572">
        <v>393.97598208000011</v>
      </c>
      <c r="O4804" s="573"/>
      <c r="P4804" s="573"/>
      <c r="Q4804" s="574" t="s">
        <v>12395</v>
      </c>
      <c r="R4804" s="574" t="s">
        <v>12580</v>
      </c>
      <c r="S4804" s="574" t="s">
        <v>12411</v>
      </c>
      <c r="T4804" s="574" t="s">
        <v>13101</v>
      </c>
      <c r="U4804" s="574" t="s">
        <v>13097</v>
      </c>
      <c r="V4804" s="574" t="s">
        <v>13258</v>
      </c>
      <c r="W4804" s="575" t="s">
        <v>13115</v>
      </c>
      <c r="X4804" s="575" t="s">
        <v>13220</v>
      </c>
      <c r="Y4804" s="576" t="s">
        <v>13201</v>
      </c>
      <c r="Z4804" s="577" t="s">
        <v>15453</v>
      </c>
      <c r="AA4804" s="578" t="s">
        <v>15407</v>
      </c>
      <c r="AE4804"/>
    </row>
    <row r="4805" spans="1:31" s="563" customFormat="1">
      <c r="A4805"/>
      <c r="B4805"/>
      <c r="C4805" s="568" t="s">
        <v>289</v>
      </c>
      <c r="D4805" s="569" t="s">
        <v>16</v>
      </c>
      <c r="E4805" s="569" t="s">
        <v>333</v>
      </c>
      <c r="F4805" s="573" t="s">
        <v>141</v>
      </c>
      <c r="G4805" s="569" t="s">
        <v>42</v>
      </c>
      <c r="H4805" s="569" t="s">
        <v>41</v>
      </c>
      <c r="I4805" s="569" t="s">
        <v>40</v>
      </c>
      <c r="J4805" s="569" t="s">
        <v>348</v>
      </c>
      <c r="K4805" s="569" t="s">
        <v>104</v>
      </c>
      <c r="L4805" s="570">
        <v>0.4</v>
      </c>
      <c r="M4805" s="571">
        <v>1.7757085467258349</v>
      </c>
      <c r="N4805" s="572">
        <v>262.65065472000015</v>
      </c>
      <c r="O4805" s="573"/>
      <c r="P4805" s="573"/>
      <c r="Q4805" s="574" t="s">
        <v>12305</v>
      </c>
      <c r="R4805" s="574" t="s">
        <v>12500</v>
      </c>
      <c r="S4805" s="574" t="s">
        <v>12411</v>
      </c>
      <c r="T4805" s="574" t="s">
        <v>13101</v>
      </c>
      <c r="U4805" s="574" t="s">
        <v>12633</v>
      </c>
      <c r="V4805" s="574" t="s">
        <v>12634</v>
      </c>
      <c r="W4805" s="575" t="s">
        <v>13125</v>
      </c>
      <c r="X4805" s="575" t="s">
        <v>13225</v>
      </c>
      <c r="Y4805" s="576" t="s">
        <v>13201</v>
      </c>
      <c r="Z4805" s="577" t="s">
        <v>15454</v>
      </c>
      <c r="AA4805" s="578" t="s">
        <v>15414</v>
      </c>
      <c r="AE4805"/>
    </row>
    <row r="4806" spans="1:31" s="563" customFormat="1">
      <c r="A4806"/>
      <c r="B4806"/>
      <c r="C4806" s="568" t="s">
        <v>289</v>
      </c>
      <c r="D4806" s="569" t="s">
        <v>101</v>
      </c>
      <c r="E4806" s="569" t="s">
        <v>333</v>
      </c>
      <c r="F4806" s="573" t="s">
        <v>141</v>
      </c>
      <c r="G4806" s="569" t="s">
        <v>42</v>
      </c>
      <c r="H4806" s="569" t="s">
        <v>41</v>
      </c>
      <c r="I4806" s="569" t="s">
        <v>40</v>
      </c>
      <c r="J4806" s="569" t="s">
        <v>348</v>
      </c>
      <c r="K4806" s="569" t="s">
        <v>79</v>
      </c>
      <c r="L4806" s="570">
        <v>1</v>
      </c>
      <c r="M4806" s="571">
        <v>3.8317423800595956</v>
      </c>
      <c r="N4806" s="572">
        <v>566.76510720000033</v>
      </c>
      <c r="O4806" s="573"/>
      <c r="P4806" s="573"/>
      <c r="Q4806" s="574" t="s">
        <v>12403</v>
      </c>
      <c r="R4806" s="574" t="s">
        <v>12560</v>
      </c>
      <c r="S4806" s="574" t="s">
        <v>12411</v>
      </c>
      <c r="T4806" s="574" t="s">
        <v>12231</v>
      </c>
      <c r="U4806" s="574" t="s">
        <v>13864</v>
      </c>
      <c r="V4806" s="574" t="s">
        <v>13865</v>
      </c>
      <c r="W4806" s="575" t="s">
        <v>12407</v>
      </c>
      <c r="X4806" s="575" t="s">
        <v>12563</v>
      </c>
      <c r="Y4806" s="576" t="s">
        <v>12414</v>
      </c>
      <c r="Z4806" s="577" t="s">
        <v>15455</v>
      </c>
      <c r="AA4806" s="578" t="s">
        <v>15423</v>
      </c>
      <c r="AE4806"/>
    </row>
    <row r="4807" spans="1:31" s="563" customFormat="1">
      <c r="A4807"/>
      <c r="B4807"/>
      <c r="C4807" s="568" t="s">
        <v>289</v>
      </c>
      <c r="D4807" s="569" t="s">
        <v>80</v>
      </c>
      <c r="E4807" s="569" t="s">
        <v>334</v>
      </c>
      <c r="F4807" s="573" t="s">
        <v>141</v>
      </c>
      <c r="G4807" s="569" t="s">
        <v>42</v>
      </c>
      <c r="H4807" s="569" t="s">
        <v>41</v>
      </c>
      <c r="I4807" s="569" t="s">
        <v>54</v>
      </c>
      <c r="J4807" s="569" t="s">
        <v>352</v>
      </c>
      <c r="K4807" s="569" t="s">
        <v>106</v>
      </c>
      <c r="L4807" s="570">
        <v>1</v>
      </c>
      <c r="M4807" s="571">
        <v>0.87417384645461116</v>
      </c>
      <c r="N4807" s="572">
        <v>57.598079999999996</v>
      </c>
      <c r="O4807" s="573"/>
      <c r="P4807" s="573"/>
      <c r="Q4807" s="574" t="s">
        <v>12257</v>
      </c>
      <c r="R4807" s="574" t="s">
        <v>12493</v>
      </c>
      <c r="S4807" s="574" t="s">
        <v>12230</v>
      </c>
      <c r="T4807" s="574" t="s">
        <v>13398</v>
      </c>
      <c r="U4807" s="574" t="s">
        <v>12680</v>
      </c>
      <c r="V4807" s="574" t="s">
        <v>12681</v>
      </c>
      <c r="W4807" s="575" t="s">
        <v>13399</v>
      </c>
      <c r="X4807" s="575" t="s">
        <v>13536</v>
      </c>
      <c r="Y4807" s="576" t="s">
        <v>13401</v>
      </c>
      <c r="Z4807" s="577" t="s">
        <v>15456</v>
      </c>
      <c r="AA4807" s="578" t="s">
        <v>15457</v>
      </c>
      <c r="AE4807"/>
    </row>
    <row r="4808" spans="1:31" s="563" customFormat="1">
      <c r="A4808"/>
      <c r="B4808"/>
      <c r="C4808" s="568" t="s">
        <v>289</v>
      </c>
      <c r="D4808" s="569" t="s">
        <v>80</v>
      </c>
      <c r="E4808" s="569" t="s">
        <v>334</v>
      </c>
      <c r="F4808" s="573" t="s">
        <v>141</v>
      </c>
      <c r="G4808" s="569" t="s">
        <v>42</v>
      </c>
      <c r="H4808" s="569" t="s">
        <v>41</v>
      </c>
      <c r="I4808" s="569" t="s">
        <v>54</v>
      </c>
      <c r="J4808" s="569" t="s">
        <v>116</v>
      </c>
      <c r="K4808" s="569" t="s">
        <v>90</v>
      </c>
      <c r="L4808" s="570">
        <v>1</v>
      </c>
      <c r="M4808" s="571">
        <v>2.2969936625922722</v>
      </c>
      <c r="N4808" s="572">
        <v>11.786386054736841</v>
      </c>
      <c r="O4808" s="573"/>
      <c r="P4808" s="573"/>
      <c r="Q4808" s="574" t="s">
        <v>12239</v>
      </c>
      <c r="R4808" s="574" t="s">
        <v>12483</v>
      </c>
      <c r="S4808" s="574" t="s">
        <v>12241</v>
      </c>
      <c r="T4808" s="574" t="s">
        <v>13398</v>
      </c>
      <c r="U4808" s="574" t="s">
        <v>12242</v>
      </c>
      <c r="V4808" s="574" t="s">
        <v>12484</v>
      </c>
      <c r="W4808" s="575" t="s">
        <v>13408</v>
      </c>
      <c r="X4808" s="575" t="s">
        <v>13542</v>
      </c>
      <c r="Y4808" s="576" t="s">
        <v>13410</v>
      </c>
      <c r="Z4808" s="577" t="s">
        <v>15458</v>
      </c>
      <c r="AA4808" s="578" t="s">
        <v>15459</v>
      </c>
      <c r="AE4808"/>
    </row>
    <row r="4809" spans="1:31" s="563" customFormat="1">
      <c r="A4809"/>
      <c r="B4809"/>
      <c r="C4809" s="568" t="s">
        <v>289</v>
      </c>
      <c r="D4809" s="569" t="s">
        <v>80</v>
      </c>
      <c r="E4809" s="569" t="s">
        <v>334</v>
      </c>
      <c r="F4809" s="573" t="s">
        <v>141</v>
      </c>
      <c r="G4809" s="569" t="s">
        <v>42</v>
      </c>
      <c r="H4809" s="569" t="s">
        <v>41</v>
      </c>
      <c r="I4809" s="569" t="s">
        <v>54</v>
      </c>
      <c r="J4809" s="569" t="s">
        <v>109</v>
      </c>
      <c r="K4809" s="569" t="s">
        <v>90</v>
      </c>
      <c r="L4809" s="570">
        <v>1</v>
      </c>
      <c r="M4809" s="571">
        <v>7.3179644103205161</v>
      </c>
      <c r="N4809" s="572">
        <v>392.87953515789479</v>
      </c>
      <c r="O4809" s="573"/>
      <c r="P4809" s="573"/>
      <c r="Q4809" s="574" t="s">
        <v>12239</v>
      </c>
      <c r="R4809" s="574" t="s">
        <v>12483</v>
      </c>
      <c r="S4809" s="574" t="s">
        <v>12259</v>
      </c>
      <c r="T4809" s="574" t="s">
        <v>13398</v>
      </c>
      <c r="U4809" s="574" t="s">
        <v>13030</v>
      </c>
      <c r="V4809" s="574" t="s">
        <v>13545</v>
      </c>
      <c r="W4809" s="575" t="s">
        <v>13408</v>
      </c>
      <c r="X4809" s="575" t="s">
        <v>13542</v>
      </c>
      <c r="Y4809" s="576" t="s">
        <v>13413</v>
      </c>
      <c r="Z4809" s="577" t="s">
        <v>15460</v>
      </c>
      <c r="AA4809" s="578" t="s">
        <v>15459</v>
      </c>
      <c r="AE4809"/>
    </row>
    <row r="4810" spans="1:31" s="563" customFormat="1">
      <c r="A4810"/>
      <c r="B4810"/>
      <c r="C4810" s="568" t="s">
        <v>289</v>
      </c>
      <c r="D4810" s="569" t="s">
        <v>80</v>
      </c>
      <c r="E4810" s="569" t="s">
        <v>334</v>
      </c>
      <c r="F4810" s="573" t="s">
        <v>141</v>
      </c>
      <c r="G4810" s="569" t="s">
        <v>42</v>
      </c>
      <c r="H4810" s="569" t="s">
        <v>41</v>
      </c>
      <c r="I4810" s="569" t="s">
        <v>54</v>
      </c>
      <c r="J4810" s="569" t="s">
        <v>350</v>
      </c>
      <c r="K4810" s="569" t="s">
        <v>111</v>
      </c>
      <c r="L4810" s="570">
        <v>1</v>
      </c>
      <c r="M4810" s="571">
        <v>2.7178859589770643</v>
      </c>
      <c r="N4810" s="572">
        <v>414.70617600000008</v>
      </c>
      <c r="O4810" s="573"/>
      <c r="P4810" s="573"/>
      <c r="Q4810" s="574" t="s">
        <v>12354</v>
      </c>
      <c r="R4810" s="574" t="s">
        <v>12551</v>
      </c>
      <c r="S4810" s="574" t="s">
        <v>12269</v>
      </c>
      <c r="T4810" s="574" t="s">
        <v>13398</v>
      </c>
      <c r="U4810" s="574" t="s">
        <v>12704</v>
      </c>
      <c r="V4810" s="574" t="s">
        <v>12705</v>
      </c>
      <c r="W4810" s="575" t="s">
        <v>13416</v>
      </c>
      <c r="X4810" s="575" t="s">
        <v>13553</v>
      </c>
      <c r="Y4810" s="576" t="s">
        <v>13418</v>
      </c>
      <c r="Z4810" s="577" t="s">
        <v>15461</v>
      </c>
      <c r="AA4810" s="578" t="s">
        <v>15462</v>
      </c>
      <c r="AE4810"/>
    </row>
    <row r="4811" spans="1:31" s="563" customFormat="1">
      <c r="A4811"/>
      <c r="B4811"/>
      <c r="C4811" s="568" t="s">
        <v>289</v>
      </c>
      <c r="D4811" s="569" t="s">
        <v>80</v>
      </c>
      <c r="E4811" s="569" t="s">
        <v>334</v>
      </c>
      <c r="F4811" s="573" t="s">
        <v>141</v>
      </c>
      <c r="G4811" s="569" t="s">
        <v>42</v>
      </c>
      <c r="H4811" s="569" t="s">
        <v>41</v>
      </c>
      <c r="I4811" s="569" t="s">
        <v>54</v>
      </c>
      <c r="J4811" s="569" t="s">
        <v>71</v>
      </c>
      <c r="K4811" s="569" t="s">
        <v>115</v>
      </c>
      <c r="L4811" s="570">
        <v>0.5</v>
      </c>
      <c r="M4811" s="571">
        <v>0.98344557726143789</v>
      </c>
      <c r="N4811" s="572">
        <v>64.797840000000022</v>
      </c>
      <c r="O4811" s="573"/>
      <c r="P4811" s="573"/>
      <c r="Q4811" s="574" t="s">
        <v>12385</v>
      </c>
      <c r="R4811" s="574" t="s">
        <v>12539</v>
      </c>
      <c r="S4811" s="574" t="s">
        <v>12450</v>
      </c>
      <c r="T4811" s="574" t="s">
        <v>13398</v>
      </c>
      <c r="U4811" s="574" t="s">
        <v>13518</v>
      </c>
      <c r="V4811" s="574" t="s">
        <v>15463</v>
      </c>
      <c r="W4811" s="575" t="s">
        <v>13451</v>
      </c>
      <c r="X4811" s="575" t="s">
        <v>13585</v>
      </c>
      <c r="Y4811" s="576" t="s">
        <v>13520</v>
      </c>
      <c r="Z4811" s="577" t="s">
        <v>15464</v>
      </c>
      <c r="AA4811" s="578" t="s">
        <v>15465</v>
      </c>
      <c r="AE4811"/>
    </row>
    <row r="4812" spans="1:31" s="563" customFormat="1">
      <c r="A4812"/>
      <c r="B4812"/>
      <c r="C4812" s="568" t="s">
        <v>289</v>
      </c>
      <c r="D4812" s="569" t="s">
        <v>80</v>
      </c>
      <c r="E4812" s="569" t="s">
        <v>334</v>
      </c>
      <c r="F4812" s="573" t="s">
        <v>141</v>
      </c>
      <c r="G4812" s="569" t="s">
        <v>42</v>
      </c>
      <c r="H4812" s="569" t="s">
        <v>41</v>
      </c>
      <c r="I4812" s="569" t="s">
        <v>54</v>
      </c>
      <c r="J4812" s="569" t="s">
        <v>71</v>
      </c>
      <c r="K4812" s="569" t="s">
        <v>86</v>
      </c>
      <c r="L4812" s="570">
        <v>0.5</v>
      </c>
      <c r="M4812" s="571">
        <v>0.98344557726143789</v>
      </c>
      <c r="N4812" s="572">
        <v>64.797840000000022</v>
      </c>
      <c r="O4812" s="573"/>
      <c r="P4812" s="573"/>
      <c r="Q4812" s="574" t="s">
        <v>13331</v>
      </c>
      <c r="R4812" s="574" t="s">
        <v>15466</v>
      </c>
      <c r="S4812" s="574" t="s">
        <v>12450</v>
      </c>
      <c r="T4812" s="574" t="s">
        <v>13398</v>
      </c>
      <c r="U4812" s="574" t="s">
        <v>13333</v>
      </c>
      <c r="V4812" s="574" t="s">
        <v>15467</v>
      </c>
      <c r="W4812" s="575" t="s">
        <v>13524</v>
      </c>
      <c r="X4812" s="575" t="s">
        <v>15468</v>
      </c>
      <c r="Y4812" s="576" t="s">
        <v>13520</v>
      </c>
      <c r="Z4812" s="577" t="s">
        <v>15469</v>
      </c>
      <c r="AA4812" s="578" t="s">
        <v>15470</v>
      </c>
      <c r="AE4812"/>
    </row>
    <row r="4813" spans="1:31" s="563" customFormat="1">
      <c r="A4813"/>
      <c r="B4813"/>
      <c r="C4813" s="568" t="s">
        <v>289</v>
      </c>
      <c r="D4813" s="569" t="s">
        <v>80</v>
      </c>
      <c r="E4813" s="569" t="s">
        <v>334</v>
      </c>
      <c r="F4813" s="573" t="s">
        <v>141</v>
      </c>
      <c r="G4813" s="569" t="s">
        <v>42</v>
      </c>
      <c r="H4813" s="569" t="s">
        <v>41</v>
      </c>
      <c r="I4813" s="569" t="s">
        <v>54</v>
      </c>
      <c r="J4813" s="569" t="s">
        <v>99</v>
      </c>
      <c r="K4813" s="569" t="s">
        <v>272</v>
      </c>
      <c r="L4813" s="570">
        <v>1</v>
      </c>
      <c r="M4813" s="571">
        <v>0.35761657354961363</v>
      </c>
      <c r="N4813" s="572">
        <v>259.19136000000003</v>
      </c>
      <c r="O4813" s="573"/>
      <c r="P4813" s="573"/>
      <c r="Q4813" s="574" t="s">
        <v>13421</v>
      </c>
      <c r="R4813" s="574" t="s">
        <v>13547</v>
      </c>
      <c r="S4813" s="574" t="s">
        <v>12279</v>
      </c>
      <c r="T4813" s="574" t="s">
        <v>13398</v>
      </c>
      <c r="U4813" s="574" t="s">
        <v>13423</v>
      </c>
      <c r="V4813" s="574" t="s">
        <v>13564</v>
      </c>
      <c r="W4813" s="575" t="s">
        <v>13425</v>
      </c>
      <c r="X4813" s="575" t="s">
        <v>13550</v>
      </c>
      <c r="Y4813" s="576" t="s">
        <v>13427</v>
      </c>
      <c r="Z4813" s="577" t="s">
        <v>15471</v>
      </c>
      <c r="AA4813" s="578" t="s">
        <v>15472</v>
      </c>
      <c r="AE4813"/>
    </row>
    <row r="4814" spans="1:31" s="563" customFormat="1">
      <c r="A4814"/>
      <c r="B4814"/>
      <c r="C4814" s="568" t="s">
        <v>289</v>
      </c>
      <c r="D4814" s="569" t="s">
        <v>80</v>
      </c>
      <c r="E4814" s="569" t="s">
        <v>334</v>
      </c>
      <c r="F4814" s="573" t="s">
        <v>141</v>
      </c>
      <c r="G4814" s="569" t="s">
        <v>42</v>
      </c>
      <c r="H4814" s="569" t="s">
        <v>41</v>
      </c>
      <c r="I4814" s="569" t="s">
        <v>54</v>
      </c>
      <c r="J4814" s="569" t="s">
        <v>96</v>
      </c>
      <c r="K4814" s="569" t="s">
        <v>346</v>
      </c>
      <c r="L4814" s="570">
        <v>1</v>
      </c>
      <c r="M4814" s="571">
        <v>2.3841104903307573E-2</v>
      </c>
      <c r="N4814" s="572">
        <v>69.117695999999995</v>
      </c>
      <c r="O4814" s="573"/>
      <c r="P4814" s="573"/>
      <c r="Q4814" s="574" t="s">
        <v>12228</v>
      </c>
      <c r="R4814" s="574" t="s">
        <v>12478</v>
      </c>
      <c r="S4814" s="574" t="s">
        <v>12287</v>
      </c>
      <c r="T4814" s="574" t="s">
        <v>13398</v>
      </c>
      <c r="U4814" s="574" t="s">
        <v>13433</v>
      </c>
      <c r="V4814" s="574" t="s">
        <v>13576</v>
      </c>
      <c r="W4814" s="575" t="s">
        <v>13404</v>
      </c>
      <c r="X4814" s="575" t="s">
        <v>13539</v>
      </c>
      <c r="Y4814" s="576" t="s">
        <v>13435</v>
      </c>
      <c r="Z4814" s="577" t="s">
        <v>15473</v>
      </c>
      <c r="AA4814" s="578" t="s">
        <v>15474</v>
      </c>
      <c r="AE4814"/>
    </row>
    <row r="4815" spans="1:31" s="563" customFormat="1">
      <c r="A4815"/>
      <c r="B4815"/>
      <c r="C4815" s="568" t="s">
        <v>289</v>
      </c>
      <c r="D4815" s="569" t="s">
        <v>80</v>
      </c>
      <c r="E4815" s="569" t="s">
        <v>334</v>
      </c>
      <c r="F4815" s="573" t="s">
        <v>141</v>
      </c>
      <c r="G4815" s="569" t="s">
        <v>42</v>
      </c>
      <c r="H4815" s="569" t="s">
        <v>41</v>
      </c>
      <c r="I4815" s="569" t="s">
        <v>54</v>
      </c>
      <c r="J4815" s="569" t="s">
        <v>87</v>
      </c>
      <c r="K4815" s="569" t="s">
        <v>106</v>
      </c>
      <c r="L4815" s="570">
        <v>0.5</v>
      </c>
      <c r="M4815" s="571">
        <v>0.82251811916411144</v>
      </c>
      <c r="N4815" s="572">
        <v>51.838271999999996</v>
      </c>
      <c r="O4815" s="573"/>
      <c r="P4815" s="573"/>
      <c r="Q4815" s="574" t="s">
        <v>12257</v>
      </c>
      <c r="R4815" s="574" t="s">
        <v>12493</v>
      </c>
      <c r="S4815" s="574" t="s">
        <v>12294</v>
      </c>
      <c r="T4815" s="574" t="s">
        <v>13398</v>
      </c>
      <c r="U4815" s="574" t="s">
        <v>12302</v>
      </c>
      <c r="V4815" s="574" t="s">
        <v>12514</v>
      </c>
      <c r="W4815" s="575" t="s">
        <v>13399</v>
      </c>
      <c r="X4815" s="575" t="s">
        <v>13536</v>
      </c>
      <c r="Y4815" s="576" t="s">
        <v>13437</v>
      </c>
      <c r="Z4815" s="577" t="s">
        <v>15475</v>
      </c>
      <c r="AA4815" s="578" t="s">
        <v>15457</v>
      </c>
      <c r="AE4815"/>
    </row>
    <row r="4816" spans="1:31" s="563" customFormat="1">
      <c r="A4816"/>
      <c r="B4816"/>
      <c r="C4816" s="568" t="s">
        <v>289</v>
      </c>
      <c r="D4816" s="569" t="s">
        <v>80</v>
      </c>
      <c r="E4816" s="569" t="s">
        <v>334</v>
      </c>
      <c r="F4816" s="573" t="s">
        <v>141</v>
      </c>
      <c r="G4816" s="569" t="s">
        <v>42</v>
      </c>
      <c r="H4816" s="569" t="s">
        <v>41</v>
      </c>
      <c r="I4816" s="569" t="s">
        <v>54</v>
      </c>
      <c r="J4816" s="569" t="s">
        <v>87</v>
      </c>
      <c r="K4816" s="569" t="s">
        <v>100</v>
      </c>
      <c r="L4816" s="570">
        <v>0.5</v>
      </c>
      <c r="M4816" s="571">
        <v>0.82251811916411144</v>
      </c>
      <c r="N4816" s="572">
        <v>51.838271999999996</v>
      </c>
      <c r="O4816" s="573"/>
      <c r="P4816" s="573"/>
      <c r="Q4816" s="574" t="s">
        <v>12370</v>
      </c>
      <c r="R4816" s="574" t="s">
        <v>12566</v>
      </c>
      <c r="S4816" s="574" t="s">
        <v>12294</v>
      </c>
      <c r="T4816" s="574" t="s">
        <v>13398</v>
      </c>
      <c r="U4816" s="574" t="s">
        <v>13502</v>
      </c>
      <c r="V4816" s="574" t="s">
        <v>15476</v>
      </c>
      <c r="W4816" s="575" t="s">
        <v>13467</v>
      </c>
      <c r="X4816" s="575" t="s">
        <v>13599</v>
      </c>
      <c r="Y4816" s="576" t="s">
        <v>13437</v>
      </c>
      <c r="Z4816" s="577" t="s">
        <v>15477</v>
      </c>
      <c r="AA4816" s="578" t="s">
        <v>15478</v>
      </c>
      <c r="AE4816"/>
    </row>
    <row r="4817" spans="1:31" s="563" customFormat="1">
      <c r="A4817"/>
      <c r="B4817"/>
      <c r="C4817" s="568" t="s">
        <v>289</v>
      </c>
      <c r="D4817" s="569" t="s">
        <v>80</v>
      </c>
      <c r="E4817" s="569" t="s">
        <v>334</v>
      </c>
      <c r="F4817" s="573" t="s">
        <v>141</v>
      </c>
      <c r="G4817" s="569" t="s">
        <v>42</v>
      </c>
      <c r="H4817" s="569" t="s">
        <v>41</v>
      </c>
      <c r="I4817" s="569" t="s">
        <v>54</v>
      </c>
      <c r="J4817" s="569" t="s">
        <v>83</v>
      </c>
      <c r="K4817" s="569" t="s">
        <v>81</v>
      </c>
      <c r="L4817" s="570">
        <v>1</v>
      </c>
      <c r="M4817" s="571">
        <v>15.070479914541274</v>
      </c>
      <c r="N4817" s="572">
        <v>57.865978046511657</v>
      </c>
      <c r="O4817" s="573"/>
      <c r="P4817" s="573"/>
      <c r="Q4817" s="574" t="s">
        <v>12313</v>
      </c>
      <c r="R4817" s="574" t="s">
        <v>12524</v>
      </c>
      <c r="S4817" s="574" t="s">
        <v>12315</v>
      </c>
      <c r="T4817" s="574" t="s">
        <v>13398</v>
      </c>
      <c r="U4817" s="574" t="s">
        <v>12316</v>
      </c>
      <c r="V4817" s="574" t="s">
        <v>12525</v>
      </c>
      <c r="W4817" s="575" t="s">
        <v>13439</v>
      </c>
      <c r="X4817" s="575" t="s">
        <v>13579</v>
      </c>
      <c r="Y4817" s="576" t="s">
        <v>13441</v>
      </c>
      <c r="Z4817" s="577" t="s">
        <v>15479</v>
      </c>
      <c r="AA4817" s="578" t="s">
        <v>15480</v>
      </c>
      <c r="AE4817"/>
    </row>
    <row r="4818" spans="1:31" s="563" customFormat="1">
      <c r="A4818"/>
      <c r="B4818"/>
      <c r="C4818" s="568" t="s">
        <v>289</v>
      </c>
      <c r="D4818" s="569" t="s">
        <v>80</v>
      </c>
      <c r="E4818" s="569" t="s">
        <v>334</v>
      </c>
      <c r="F4818" s="573" t="s">
        <v>141</v>
      </c>
      <c r="G4818" s="569" t="s">
        <v>42</v>
      </c>
      <c r="H4818" s="569" t="s">
        <v>41</v>
      </c>
      <c r="I4818" s="569" t="s">
        <v>54</v>
      </c>
      <c r="J4818" s="569" t="s">
        <v>77</v>
      </c>
      <c r="K4818" s="569" t="s">
        <v>93</v>
      </c>
      <c r="L4818" s="570">
        <v>1</v>
      </c>
      <c r="M4818" s="571">
        <v>26.613326403692177</v>
      </c>
      <c r="N4818" s="572">
        <v>964.43296744186057</v>
      </c>
      <c r="O4818" s="573"/>
      <c r="P4818" s="573"/>
      <c r="Q4818" s="574" t="s">
        <v>12333</v>
      </c>
      <c r="R4818" s="574" t="s">
        <v>12534</v>
      </c>
      <c r="S4818" s="574" t="s">
        <v>12325</v>
      </c>
      <c r="T4818" s="574" t="s">
        <v>13398</v>
      </c>
      <c r="U4818" s="574" t="s">
        <v>12335</v>
      </c>
      <c r="V4818" s="574" t="s">
        <v>12535</v>
      </c>
      <c r="W4818" s="575" t="s">
        <v>13446</v>
      </c>
      <c r="X4818" s="575" t="s">
        <v>13582</v>
      </c>
      <c r="Y4818" s="576" t="s">
        <v>13444</v>
      </c>
      <c r="Z4818" s="577" t="s">
        <v>15481</v>
      </c>
      <c r="AA4818" s="578" t="s">
        <v>15482</v>
      </c>
      <c r="AE4818"/>
    </row>
    <row r="4819" spans="1:31" s="563" customFormat="1">
      <c r="A4819"/>
      <c r="B4819"/>
      <c r="C4819" s="568" t="s">
        <v>289</v>
      </c>
      <c r="D4819" s="569" t="s">
        <v>80</v>
      </c>
      <c r="E4819" s="569" t="s">
        <v>334</v>
      </c>
      <c r="F4819" s="573" t="s">
        <v>141</v>
      </c>
      <c r="G4819" s="569" t="s">
        <v>42</v>
      </c>
      <c r="H4819" s="569" t="s">
        <v>41</v>
      </c>
      <c r="I4819" s="569" t="s">
        <v>54</v>
      </c>
      <c r="J4819" s="569" t="s">
        <v>349</v>
      </c>
      <c r="K4819" s="569" t="s">
        <v>115</v>
      </c>
      <c r="L4819" s="570">
        <v>1</v>
      </c>
      <c r="M4819" s="571">
        <v>5.6056397903901951</v>
      </c>
      <c r="N4819" s="572">
        <v>855.33148800000026</v>
      </c>
      <c r="O4819" s="573"/>
      <c r="P4819" s="573"/>
      <c r="Q4819" s="574" t="s">
        <v>12385</v>
      </c>
      <c r="R4819" s="574" t="s">
        <v>12539</v>
      </c>
      <c r="S4819" s="574" t="s">
        <v>12341</v>
      </c>
      <c r="T4819" s="574" t="s">
        <v>13398</v>
      </c>
      <c r="U4819" s="574" t="s">
        <v>12540</v>
      </c>
      <c r="V4819" s="574" t="s">
        <v>12541</v>
      </c>
      <c r="W4819" s="575" t="s">
        <v>13451</v>
      </c>
      <c r="X4819" s="575" t="s">
        <v>13585</v>
      </c>
      <c r="Y4819" s="576" t="s">
        <v>13453</v>
      </c>
      <c r="Z4819" s="577" t="s">
        <v>15483</v>
      </c>
      <c r="AA4819" s="578" t="s">
        <v>15465</v>
      </c>
      <c r="AE4819"/>
    </row>
    <row r="4820" spans="1:31" s="563" customFormat="1">
      <c r="A4820"/>
      <c r="B4820"/>
      <c r="C4820" s="568" t="s">
        <v>289</v>
      </c>
      <c r="D4820" s="569" t="s">
        <v>80</v>
      </c>
      <c r="E4820" s="569" t="s">
        <v>334</v>
      </c>
      <c r="F4820" s="573" t="s">
        <v>141</v>
      </c>
      <c r="G4820" s="569" t="s">
        <v>42</v>
      </c>
      <c r="H4820" s="569" t="s">
        <v>41</v>
      </c>
      <c r="I4820" s="569" t="s">
        <v>54</v>
      </c>
      <c r="J4820" s="569" t="s">
        <v>76</v>
      </c>
      <c r="K4820" s="569" t="s">
        <v>115</v>
      </c>
      <c r="L4820" s="570">
        <v>1</v>
      </c>
      <c r="M4820" s="571">
        <v>7.152331470992275E-2</v>
      </c>
      <c r="N4820" s="572">
        <v>41.470617600000018</v>
      </c>
      <c r="O4820" s="573"/>
      <c r="P4820" s="573"/>
      <c r="Q4820" s="574" t="s">
        <v>12385</v>
      </c>
      <c r="R4820" s="574" t="s">
        <v>12539</v>
      </c>
      <c r="S4820" s="574" t="s">
        <v>12349</v>
      </c>
      <c r="T4820" s="574" t="s">
        <v>13398</v>
      </c>
      <c r="U4820" s="574" t="s">
        <v>13456</v>
      </c>
      <c r="V4820" s="574" t="s">
        <v>13591</v>
      </c>
      <c r="W4820" s="575" t="s">
        <v>13451</v>
      </c>
      <c r="X4820" s="575" t="s">
        <v>13585</v>
      </c>
      <c r="Y4820" s="576" t="s">
        <v>13458</v>
      </c>
      <c r="Z4820" s="577" t="s">
        <v>15484</v>
      </c>
      <c r="AA4820" s="578" t="s">
        <v>15465</v>
      </c>
      <c r="AE4820"/>
    </row>
    <row r="4821" spans="1:31" s="563" customFormat="1">
      <c r="A4821"/>
      <c r="B4821"/>
      <c r="C4821" s="568" t="s">
        <v>289</v>
      </c>
      <c r="D4821" s="569" t="s">
        <v>80</v>
      </c>
      <c r="E4821" s="569" t="s">
        <v>334</v>
      </c>
      <c r="F4821" s="573" t="s">
        <v>141</v>
      </c>
      <c r="G4821" s="569" t="s">
        <v>42</v>
      </c>
      <c r="H4821" s="569" t="s">
        <v>41</v>
      </c>
      <c r="I4821" s="569" t="s">
        <v>54</v>
      </c>
      <c r="J4821" s="569" t="s">
        <v>74</v>
      </c>
      <c r="K4821" s="569" t="s">
        <v>115</v>
      </c>
      <c r="L4821" s="570">
        <v>1</v>
      </c>
      <c r="M4821" s="571">
        <v>0.7663212290348862</v>
      </c>
      <c r="N4821" s="572">
        <v>444.32804571428568</v>
      </c>
      <c r="O4821" s="573"/>
      <c r="P4821" s="573"/>
      <c r="Q4821" s="574" t="s">
        <v>12385</v>
      </c>
      <c r="R4821" s="574" t="s">
        <v>12539</v>
      </c>
      <c r="S4821" s="574" t="s">
        <v>12362</v>
      </c>
      <c r="T4821" s="574" t="s">
        <v>13398</v>
      </c>
      <c r="U4821" s="574" t="s">
        <v>13080</v>
      </c>
      <c r="V4821" s="574" t="s">
        <v>13595</v>
      </c>
      <c r="W4821" s="575" t="s">
        <v>13451</v>
      </c>
      <c r="X4821" s="575" t="s">
        <v>13585</v>
      </c>
      <c r="Y4821" s="576" t="s">
        <v>13463</v>
      </c>
      <c r="Z4821" s="577" t="s">
        <v>15485</v>
      </c>
      <c r="AA4821" s="578" t="s">
        <v>15465</v>
      </c>
      <c r="AE4821"/>
    </row>
    <row r="4822" spans="1:31" s="563" customFormat="1">
      <c r="A4822"/>
      <c r="B4822"/>
      <c r="C4822" s="568" t="s">
        <v>289</v>
      </c>
      <c r="D4822" s="569" t="s">
        <v>80</v>
      </c>
      <c r="E4822" s="569" t="s">
        <v>334</v>
      </c>
      <c r="F4822" s="573" t="s">
        <v>141</v>
      </c>
      <c r="G4822" s="569" t="s">
        <v>42</v>
      </c>
      <c r="H4822" s="569" t="s">
        <v>41</v>
      </c>
      <c r="I4822" s="569" t="s">
        <v>54</v>
      </c>
      <c r="J4822" s="569" t="s">
        <v>351</v>
      </c>
      <c r="K4822" s="569" t="s">
        <v>100</v>
      </c>
      <c r="L4822" s="570">
        <v>1</v>
      </c>
      <c r="M4822" s="571">
        <v>9.6556474858395678</v>
      </c>
      <c r="N4822" s="572">
        <v>51.838271999999996</v>
      </c>
      <c r="O4822" s="573"/>
      <c r="P4822" s="573"/>
      <c r="Q4822" s="574" t="s">
        <v>12370</v>
      </c>
      <c r="R4822" s="574" t="s">
        <v>12566</v>
      </c>
      <c r="S4822" s="574" t="s">
        <v>12372</v>
      </c>
      <c r="T4822" s="574" t="s">
        <v>13398</v>
      </c>
      <c r="U4822" s="574" t="s">
        <v>12373</v>
      </c>
      <c r="V4822" s="574" t="s">
        <v>12567</v>
      </c>
      <c r="W4822" s="575" t="s">
        <v>13467</v>
      </c>
      <c r="X4822" s="575" t="s">
        <v>13599</v>
      </c>
      <c r="Y4822" s="576" t="s">
        <v>13469</v>
      </c>
      <c r="Z4822" s="577" t="s">
        <v>15486</v>
      </c>
      <c r="AA4822" s="580" t="s">
        <v>15478</v>
      </c>
      <c r="AE4822"/>
    </row>
    <row r="4823" spans="1:31" s="563" customFormat="1">
      <c r="A4823"/>
      <c r="B4823"/>
      <c r="C4823" s="568" t="s">
        <v>289</v>
      </c>
      <c r="D4823" s="569" t="s">
        <v>80</v>
      </c>
      <c r="E4823" s="569" t="s">
        <v>334</v>
      </c>
      <c r="F4823" s="573" t="s">
        <v>141</v>
      </c>
      <c r="G4823" s="569" t="s">
        <v>42</v>
      </c>
      <c r="H4823" s="569" t="s">
        <v>41</v>
      </c>
      <c r="I4823" s="569" t="s">
        <v>54</v>
      </c>
      <c r="J4823" s="569" t="s">
        <v>67</v>
      </c>
      <c r="K4823" s="569" t="s">
        <v>81</v>
      </c>
      <c r="L4823" s="570">
        <v>1</v>
      </c>
      <c r="M4823" s="571">
        <v>8.8945381456410235</v>
      </c>
      <c r="N4823" s="572">
        <v>34.152273317647065</v>
      </c>
      <c r="O4823" s="573"/>
      <c r="P4823" s="573"/>
      <c r="Q4823" s="574" t="s">
        <v>12313</v>
      </c>
      <c r="R4823" s="574" t="s">
        <v>12524</v>
      </c>
      <c r="S4823" s="574" t="s">
        <v>12380</v>
      </c>
      <c r="T4823" s="574" t="s">
        <v>13398</v>
      </c>
      <c r="U4823" s="574" t="s">
        <v>12381</v>
      </c>
      <c r="V4823" s="574" t="s">
        <v>12576</v>
      </c>
      <c r="W4823" s="575" t="s">
        <v>13439</v>
      </c>
      <c r="X4823" s="575" t="s">
        <v>13579</v>
      </c>
      <c r="Y4823" s="576" t="s">
        <v>13472</v>
      </c>
      <c r="Z4823" s="577" t="s">
        <v>15487</v>
      </c>
      <c r="AA4823" s="578" t="s">
        <v>15480</v>
      </c>
      <c r="AE4823"/>
    </row>
    <row r="4824" spans="1:31" s="563" customFormat="1">
      <c r="A4824"/>
      <c r="B4824"/>
      <c r="C4824" s="568" t="s">
        <v>289</v>
      </c>
      <c r="D4824" s="569" t="s">
        <v>80</v>
      </c>
      <c r="E4824" s="569" t="s">
        <v>334</v>
      </c>
      <c r="F4824" s="573" t="s">
        <v>141</v>
      </c>
      <c r="G4824" s="569" t="s">
        <v>42</v>
      </c>
      <c r="H4824" s="569" t="s">
        <v>41</v>
      </c>
      <c r="I4824" s="569" t="s">
        <v>54</v>
      </c>
      <c r="J4824" s="569" t="s">
        <v>66</v>
      </c>
      <c r="K4824" s="569" t="s">
        <v>310</v>
      </c>
      <c r="L4824" s="570">
        <v>1</v>
      </c>
      <c r="M4824" s="571">
        <v>16.829015225864172</v>
      </c>
      <c r="N4824" s="572">
        <v>975.77923764705895</v>
      </c>
      <c r="O4824" s="573"/>
      <c r="P4824" s="573"/>
      <c r="Q4824" s="574" t="s">
        <v>12395</v>
      </c>
      <c r="R4824" s="574" t="s">
        <v>12580</v>
      </c>
      <c r="S4824" s="574" t="s">
        <v>12387</v>
      </c>
      <c r="T4824" s="574" t="s">
        <v>13398</v>
      </c>
      <c r="U4824" s="574" t="s">
        <v>12397</v>
      </c>
      <c r="V4824" s="574" t="s">
        <v>12581</v>
      </c>
      <c r="W4824" s="575" t="s">
        <v>13476</v>
      </c>
      <c r="X4824" s="575" t="s">
        <v>13604</v>
      </c>
      <c r="Y4824" s="576" t="s">
        <v>13474</v>
      </c>
      <c r="Z4824" s="577" t="s">
        <v>15488</v>
      </c>
      <c r="AA4824" s="578" t="s">
        <v>15489</v>
      </c>
      <c r="AE4824"/>
    </row>
    <row r="4825" spans="1:31" s="563" customFormat="1">
      <c r="A4825"/>
      <c r="B4825"/>
      <c r="C4825" s="568" t="s">
        <v>289</v>
      </c>
      <c r="D4825" s="569" t="s">
        <v>80</v>
      </c>
      <c r="E4825" s="569" t="s">
        <v>334</v>
      </c>
      <c r="F4825" s="573" t="s">
        <v>141</v>
      </c>
      <c r="G4825" s="569" t="s">
        <v>42</v>
      </c>
      <c r="H4825" s="569" t="s">
        <v>41</v>
      </c>
      <c r="I4825" s="569" t="s">
        <v>54</v>
      </c>
      <c r="J4825" s="569" t="s">
        <v>348</v>
      </c>
      <c r="K4825" s="569" t="s">
        <v>115</v>
      </c>
      <c r="L4825" s="570">
        <v>1</v>
      </c>
      <c r="M4825" s="571">
        <v>7.4765704976772573</v>
      </c>
      <c r="N4825" s="572">
        <v>1105.8831360000001</v>
      </c>
      <c r="O4825" s="573"/>
      <c r="P4825" s="573"/>
      <c r="Q4825" s="574" t="s">
        <v>12385</v>
      </c>
      <c r="R4825" s="574" t="s">
        <v>12539</v>
      </c>
      <c r="S4825" s="574" t="s">
        <v>12411</v>
      </c>
      <c r="T4825" s="574" t="s">
        <v>13398</v>
      </c>
      <c r="U4825" s="574" t="s">
        <v>13480</v>
      </c>
      <c r="V4825" s="574" t="s">
        <v>13607</v>
      </c>
      <c r="W4825" s="575" t="s">
        <v>13451</v>
      </c>
      <c r="X4825" s="575" t="s">
        <v>13585</v>
      </c>
      <c r="Y4825" s="575" t="s">
        <v>13482</v>
      </c>
      <c r="Z4825" s="579" t="s">
        <v>15490</v>
      </c>
      <c r="AA4825" s="578" t="s">
        <v>15465</v>
      </c>
      <c r="AE4825"/>
    </row>
    <row r="4826" spans="1:31" s="563" customFormat="1">
      <c r="A4826"/>
      <c r="B4826"/>
      <c r="C4826" s="568" t="s">
        <v>289</v>
      </c>
      <c r="D4826" s="569" t="s">
        <v>80</v>
      </c>
      <c r="E4826" s="569" t="s">
        <v>48</v>
      </c>
      <c r="F4826" s="573" t="s">
        <v>247</v>
      </c>
      <c r="G4826" s="569" t="s">
        <v>200</v>
      </c>
      <c r="H4826" s="569" t="s">
        <v>41</v>
      </c>
      <c r="I4826" s="569" t="s">
        <v>50</v>
      </c>
      <c r="J4826" s="569" t="s">
        <v>352</v>
      </c>
      <c r="K4826" s="569" t="s">
        <v>106</v>
      </c>
      <c r="L4826" s="570">
        <v>0.3</v>
      </c>
      <c r="M4826" s="571">
        <v>1.9168607907908135</v>
      </c>
      <c r="N4826" s="572">
        <v>126.29924999999999</v>
      </c>
      <c r="O4826" s="573"/>
      <c r="P4826" s="573"/>
      <c r="Q4826" s="574" t="s">
        <v>12257</v>
      </c>
      <c r="R4826" s="574" t="s">
        <v>13277</v>
      </c>
      <c r="S4826" s="574" t="s">
        <v>12230</v>
      </c>
      <c r="T4826" s="574" t="s">
        <v>13398</v>
      </c>
      <c r="U4826" s="574" t="s">
        <v>12680</v>
      </c>
      <c r="V4826" s="574" t="s">
        <v>13609</v>
      </c>
      <c r="W4826" s="575" t="s">
        <v>13399</v>
      </c>
      <c r="X4826" s="575" t="s">
        <v>13610</v>
      </c>
      <c r="Y4826" s="575" t="s">
        <v>13401</v>
      </c>
      <c r="Z4826" s="579" t="s">
        <v>13611</v>
      </c>
      <c r="AA4826" s="580" t="s">
        <v>13612</v>
      </c>
      <c r="AE4826"/>
    </row>
    <row r="4827" spans="1:31" s="563" customFormat="1">
      <c r="A4827"/>
      <c r="B4827"/>
      <c r="C4827" s="568" t="s">
        <v>289</v>
      </c>
      <c r="D4827" s="569" t="s">
        <v>80</v>
      </c>
      <c r="E4827" s="569" t="s">
        <v>48</v>
      </c>
      <c r="F4827" s="573" t="s">
        <v>247</v>
      </c>
      <c r="G4827" s="569" t="s">
        <v>200</v>
      </c>
      <c r="H4827" s="569" t="s">
        <v>41</v>
      </c>
      <c r="I4827" s="569" t="s">
        <v>50</v>
      </c>
      <c r="J4827" s="569" t="s">
        <v>352</v>
      </c>
      <c r="K4827" s="569" t="s">
        <v>100</v>
      </c>
      <c r="L4827" s="570">
        <v>0.7</v>
      </c>
      <c r="M4827" s="571">
        <v>4.4726751785118983</v>
      </c>
      <c r="N4827" s="572">
        <v>294.69824999999992</v>
      </c>
      <c r="O4827" s="573"/>
      <c r="P4827" s="573"/>
      <c r="Q4827" s="574" t="s">
        <v>12370</v>
      </c>
      <c r="R4827" s="574" t="s">
        <v>13613</v>
      </c>
      <c r="S4827" s="574" t="s">
        <v>12230</v>
      </c>
      <c r="T4827" s="574" t="s">
        <v>13398</v>
      </c>
      <c r="U4827" s="574" t="s">
        <v>13614</v>
      </c>
      <c r="V4827" s="574" t="s">
        <v>13615</v>
      </c>
      <c r="W4827" s="575" t="s">
        <v>13467</v>
      </c>
      <c r="X4827" s="575" t="s">
        <v>13616</v>
      </c>
      <c r="Y4827" s="576" t="s">
        <v>13401</v>
      </c>
      <c r="Z4827" s="577" t="s">
        <v>13617</v>
      </c>
      <c r="AA4827" s="578" t="s">
        <v>13618</v>
      </c>
      <c r="AE4827"/>
    </row>
    <row r="4828" spans="1:31" s="563" customFormat="1">
      <c r="A4828"/>
      <c r="B4828"/>
      <c r="C4828" s="568" t="s">
        <v>289</v>
      </c>
      <c r="D4828" s="569" t="s">
        <v>80</v>
      </c>
      <c r="E4828" s="569" t="s">
        <v>48</v>
      </c>
      <c r="F4828" s="573" t="s">
        <v>247</v>
      </c>
      <c r="G4828" s="569" t="s">
        <v>200</v>
      </c>
      <c r="H4828" s="569" t="s">
        <v>41</v>
      </c>
      <c r="I4828" s="569" t="s">
        <v>50</v>
      </c>
      <c r="J4828" s="569" t="s">
        <v>116</v>
      </c>
      <c r="K4828" s="569" t="s">
        <v>111</v>
      </c>
      <c r="L4828" s="570">
        <v>1</v>
      </c>
      <c r="M4828" s="571">
        <v>2.5572852187734298</v>
      </c>
      <c r="N4828" s="572">
        <v>16.037999999999997</v>
      </c>
      <c r="O4828" s="573"/>
      <c r="P4828" s="573"/>
      <c r="Q4828" s="574" t="s">
        <v>12354</v>
      </c>
      <c r="R4828" s="574" t="s">
        <v>13272</v>
      </c>
      <c r="S4828" s="574" t="s">
        <v>12241</v>
      </c>
      <c r="T4828" s="574" t="s">
        <v>13398</v>
      </c>
      <c r="U4828" s="574" t="s">
        <v>12854</v>
      </c>
      <c r="V4828" s="574" t="s">
        <v>13619</v>
      </c>
      <c r="W4828" s="575" t="s">
        <v>13416</v>
      </c>
      <c r="X4828" s="575" t="s">
        <v>13620</v>
      </c>
      <c r="Y4828" s="576" t="s">
        <v>13410</v>
      </c>
      <c r="Z4828" s="577" t="s">
        <v>13621</v>
      </c>
      <c r="AA4828" s="578" t="s">
        <v>13622</v>
      </c>
      <c r="AE4828"/>
    </row>
    <row r="4829" spans="1:31" s="563" customFormat="1">
      <c r="A4829"/>
      <c r="B4829"/>
      <c r="C4829" s="568" t="s">
        <v>289</v>
      </c>
      <c r="D4829" s="569" t="s">
        <v>80</v>
      </c>
      <c r="E4829" s="569" t="s">
        <v>48</v>
      </c>
      <c r="F4829" s="573" t="s">
        <v>247</v>
      </c>
      <c r="G4829" s="569" t="s">
        <v>200</v>
      </c>
      <c r="H4829" s="569" t="s">
        <v>41</v>
      </c>
      <c r="I4829" s="569" t="s">
        <v>50</v>
      </c>
      <c r="J4829" s="569" t="s">
        <v>109</v>
      </c>
      <c r="K4829" s="569" t="s">
        <v>111</v>
      </c>
      <c r="L4829" s="570">
        <v>0.5</v>
      </c>
      <c r="M4829" s="571">
        <v>4.5520998371284627</v>
      </c>
      <c r="N4829" s="572">
        <v>274.93714285714282</v>
      </c>
      <c r="O4829" s="573"/>
      <c r="P4829" s="573"/>
      <c r="Q4829" s="574" t="s">
        <v>12354</v>
      </c>
      <c r="R4829" s="574" t="s">
        <v>13272</v>
      </c>
      <c r="S4829" s="574" t="s">
        <v>12259</v>
      </c>
      <c r="T4829" s="574" t="s">
        <v>13398</v>
      </c>
      <c r="U4829" s="574" t="s">
        <v>12696</v>
      </c>
      <c r="V4829" s="574" t="s">
        <v>13273</v>
      </c>
      <c r="W4829" s="575" t="s">
        <v>13416</v>
      </c>
      <c r="X4829" s="575" t="s">
        <v>13620</v>
      </c>
      <c r="Y4829" s="576" t="s">
        <v>13413</v>
      </c>
      <c r="Z4829" s="577" t="s">
        <v>13623</v>
      </c>
      <c r="AA4829" s="578" t="s">
        <v>13622</v>
      </c>
      <c r="AE4829"/>
    </row>
    <row r="4830" spans="1:31" s="563" customFormat="1">
      <c r="A4830"/>
      <c r="B4830"/>
      <c r="C4830" s="568" t="s">
        <v>289</v>
      </c>
      <c r="D4830" s="569" t="s">
        <v>80</v>
      </c>
      <c r="E4830" s="569" t="s">
        <v>48</v>
      </c>
      <c r="F4830" s="573" t="s">
        <v>247</v>
      </c>
      <c r="G4830" s="569" t="s">
        <v>200</v>
      </c>
      <c r="H4830" s="569" t="s">
        <v>41</v>
      </c>
      <c r="I4830" s="569" t="s">
        <v>50</v>
      </c>
      <c r="J4830" s="569" t="s">
        <v>109</v>
      </c>
      <c r="K4830" s="569" t="s">
        <v>90</v>
      </c>
      <c r="L4830" s="570">
        <v>0.5</v>
      </c>
      <c r="M4830" s="571">
        <v>4.5520998371284627</v>
      </c>
      <c r="N4830" s="572">
        <v>274.93714285714282</v>
      </c>
      <c r="O4830" s="573"/>
      <c r="P4830" s="573"/>
      <c r="Q4830" s="574" t="s">
        <v>12239</v>
      </c>
      <c r="R4830" s="574" t="s">
        <v>13624</v>
      </c>
      <c r="S4830" s="574" t="s">
        <v>12259</v>
      </c>
      <c r="T4830" s="574" t="s">
        <v>13398</v>
      </c>
      <c r="U4830" s="574" t="s">
        <v>13030</v>
      </c>
      <c r="V4830" s="574" t="s">
        <v>13625</v>
      </c>
      <c r="W4830" s="575" t="s">
        <v>13408</v>
      </c>
      <c r="X4830" s="575" t="s">
        <v>13626</v>
      </c>
      <c r="Y4830" s="576" t="s">
        <v>13413</v>
      </c>
      <c r="Z4830" s="577" t="s">
        <v>13627</v>
      </c>
      <c r="AA4830" s="578" t="s">
        <v>13628</v>
      </c>
      <c r="AE4830"/>
    </row>
    <row r="4831" spans="1:31" s="563" customFormat="1">
      <c r="A4831"/>
      <c r="B4831"/>
      <c r="C4831" s="568" t="s">
        <v>289</v>
      </c>
      <c r="D4831" s="569" t="s">
        <v>80</v>
      </c>
      <c r="E4831" s="569" t="s">
        <v>48</v>
      </c>
      <c r="F4831" s="573" t="s">
        <v>247</v>
      </c>
      <c r="G4831" s="569" t="s">
        <v>200</v>
      </c>
      <c r="H4831" s="569" t="s">
        <v>41</v>
      </c>
      <c r="I4831" s="569" t="s">
        <v>50</v>
      </c>
      <c r="J4831" s="569" t="s">
        <v>350</v>
      </c>
      <c r="K4831" s="569" t="s">
        <v>111</v>
      </c>
      <c r="L4831" s="570">
        <v>1</v>
      </c>
      <c r="M4831" s="571">
        <v>4.2675935973079335</v>
      </c>
      <c r="N4831" s="572">
        <v>515.50714285714287</v>
      </c>
      <c r="O4831" s="573"/>
      <c r="P4831" s="573"/>
      <c r="Q4831" s="574" t="s">
        <v>12354</v>
      </c>
      <c r="R4831" s="574" t="s">
        <v>13272</v>
      </c>
      <c r="S4831" s="574" t="s">
        <v>12269</v>
      </c>
      <c r="T4831" s="574" t="s">
        <v>13398</v>
      </c>
      <c r="U4831" s="574" t="s">
        <v>12704</v>
      </c>
      <c r="V4831" s="574" t="s">
        <v>13635</v>
      </c>
      <c r="W4831" s="575" t="s">
        <v>13416</v>
      </c>
      <c r="X4831" s="575" t="s">
        <v>13620</v>
      </c>
      <c r="Y4831" s="576" t="s">
        <v>13418</v>
      </c>
      <c r="Z4831" s="577" t="s">
        <v>13636</v>
      </c>
      <c r="AA4831" s="578" t="s">
        <v>13622</v>
      </c>
      <c r="AE4831"/>
    </row>
    <row r="4832" spans="1:31" s="563" customFormat="1">
      <c r="A4832"/>
      <c r="B4832"/>
      <c r="C4832" s="568" t="s">
        <v>289</v>
      </c>
      <c r="D4832" s="569" t="s">
        <v>80</v>
      </c>
      <c r="E4832" s="569" t="s">
        <v>48</v>
      </c>
      <c r="F4832" s="573" t="s">
        <v>247</v>
      </c>
      <c r="G4832" s="569" t="s">
        <v>200</v>
      </c>
      <c r="H4832" s="569" t="s">
        <v>41</v>
      </c>
      <c r="I4832" s="569" t="s">
        <v>50</v>
      </c>
      <c r="J4832" s="569" t="s">
        <v>71</v>
      </c>
      <c r="K4832" s="569" t="s">
        <v>104</v>
      </c>
      <c r="L4832" s="570">
        <v>0.6</v>
      </c>
      <c r="M4832" s="571">
        <v>5.8418614576481938</v>
      </c>
      <c r="N4832" s="572">
        <v>384.91199999999992</v>
      </c>
      <c r="O4832" s="573"/>
      <c r="P4832" s="573"/>
      <c r="Q4832" s="574" t="s">
        <v>12305</v>
      </c>
      <c r="R4832" s="574" t="s">
        <v>13319</v>
      </c>
      <c r="S4832" s="574" t="s">
        <v>12450</v>
      </c>
      <c r="T4832" s="574" t="s">
        <v>13398</v>
      </c>
      <c r="U4832" s="574" t="s">
        <v>13187</v>
      </c>
      <c r="V4832" s="574" t="s">
        <v>13329</v>
      </c>
      <c r="W4832" s="575" t="s">
        <v>13512</v>
      </c>
      <c r="X4832" s="575" t="s">
        <v>13668</v>
      </c>
      <c r="Y4832" s="576" t="s">
        <v>13520</v>
      </c>
      <c r="Z4832" s="577" t="s">
        <v>13671</v>
      </c>
      <c r="AA4832" s="578" t="s">
        <v>13670</v>
      </c>
      <c r="AE4832"/>
    </row>
    <row r="4833" spans="1:31" s="563" customFormat="1">
      <c r="A4833"/>
      <c r="B4833"/>
      <c r="C4833" s="568" t="s">
        <v>289</v>
      </c>
      <c r="D4833" s="569" t="s">
        <v>80</v>
      </c>
      <c r="E4833" s="569" t="s">
        <v>48</v>
      </c>
      <c r="F4833" s="573" t="s">
        <v>247</v>
      </c>
      <c r="G4833" s="569" t="s">
        <v>200</v>
      </c>
      <c r="H4833" s="569" t="s">
        <v>41</v>
      </c>
      <c r="I4833" s="569" t="s">
        <v>50</v>
      </c>
      <c r="J4833" s="569" t="s">
        <v>71</v>
      </c>
      <c r="K4833" s="569" t="s">
        <v>86</v>
      </c>
      <c r="L4833" s="570">
        <v>0.4</v>
      </c>
      <c r="M4833" s="571">
        <v>3.8945743050987969</v>
      </c>
      <c r="N4833" s="572">
        <v>256.608</v>
      </c>
      <c r="O4833" s="573"/>
      <c r="P4833" s="573"/>
      <c r="Q4833" s="574" t="s">
        <v>13331</v>
      </c>
      <c r="R4833" s="574" t="s">
        <v>13332</v>
      </c>
      <c r="S4833" s="574" t="s">
        <v>12450</v>
      </c>
      <c r="T4833" s="574" t="s">
        <v>13398</v>
      </c>
      <c r="U4833" s="574" t="s">
        <v>13333</v>
      </c>
      <c r="V4833" s="574" t="s">
        <v>13334</v>
      </c>
      <c r="W4833" s="575" t="s">
        <v>13524</v>
      </c>
      <c r="X4833" s="575" t="s">
        <v>13672</v>
      </c>
      <c r="Y4833" s="575" t="s">
        <v>13520</v>
      </c>
      <c r="Z4833" s="579" t="s">
        <v>13673</v>
      </c>
      <c r="AA4833" s="580" t="s">
        <v>13674</v>
      </c>
      <c r="AE4833"/>
    </row>
    <row r="4834" spans="1:31" s="563" customFormat="1">
      <c r="A4834"/>
      <c r="B4834"/>
      <c r="C4834" s="568" t="s">
        <v>289</v>
      </c>
      <c r="D4834" s="569" t="s">
        <v>80</v>
      </c>
      <c r="E4834" s="569" t="s">
        <v>48</v>
      </c>
      <c r="F4834" s="573" t="s">
        <v>247</v>
      </c>
      <c r="G4834" s="569" t="s">
        <v>200</v>
      </c>
      <c r="H4834" s="569" t="s">
        <v>41</v>
      </c>
      <c r="I4834" s="569" t="s">
        <v>50</v>
      </c>
      <c r="J4834" s="569" t="s">
        <v>99</v>
      </c>
      <c r="K4834" s="569" t="s">
        <v>272</v>
      </c>
      <c r="L4834" s="570">
        <v>1</v>
      </c>
      <c r="M4834" s="571">
        <v>0.66384789291456747</v>
      </c>
      <c r="N4834" s="572">
        <v>641.5200000000001</v>
      </c>
      <c r="O4834" s="573"/>
      <c r="P4834" s="573"/>
      <c r="Q4834" s="574" t="s">
        <v>13421</v>
      </c>
      <c r="R4834" s="574" t="s">
        <v>13637</v>
      </c>
      <c r="S4834" s="574" t="s">
        <v>12279</v>
      </c>
      <c r="T4834" s="574" t="s">
        <v>13398</v>
      </c>
      <c r="U4834" s="574" t="s">
        <v>13423</v>
      </c>
      <c r="V4834" s="574" t="s">
        <v>13638</v>
      </c>
      <c r="W4834" s="575" t="s">
        <v>13425</v>
      </c>
      <c r="X4834" s="575" t="s">
        <v>13639</v>
      </c>
      <c r="Y4834" s="576" t="s">
        <v>13427</v>
      </c>
      <c r="Z4834" s="577" t="s">
        <v>13640</v>
      </c>
      <c r="AA4834" s="578" t="s">
        <v>13641</v>
      </c>
      <c r="AE4834"/>
    </row>
    <row r="4835" spans="1:31" s="563" customFormat="1">
      <c r="A4835"/>
      <c r="B4835"/>
      <c r="C4835" s="568" t="s">
        <v>289</v>
      </c>
      <c r="D4835" s="569" t="s">
        <v>80</v>
      </c>
      <c r="E4835" s="569" t="s">
        <v>48</v>
      </c>
      <c r="F4835" s="573" t="s">
        <v>247</v>
      </c>
      <c r="G4835" s="569" t="s">
        <v>200</v>
      </c>
      <c r="H4835" s="569" t="s">
        <v>41</v>
      </c>
      <c r="I4835" s="569" t="s">
        <v>50</v>
      </c>
      <c r="J4835" s="569" t="s">
        <v>96</v>
      </c>
      <c r="K4835" s="569" t="s">
        <v>310</v>
      </c>
      <c r="L4835" s="570">
        <v>0.5</v>
      </c>
      <c r="M4835" s="571">
        <v>6.662681716908184E-3</v>
      </c>
      <c r="N4835" s="572">
        <v>25.059374999999999</v>
      </c>
      <c r="O4835" s="573"/>
      <c r="P4835" s="573"/>
      <c r="Q4835" s="574" t="s">
        <v>12395</v>
      </c>
      <c r="R4835" s="574" t="s">
        <v>13267</v>
      </c>
      <c r="S4835" s="574" t="s">
        <v>12287</v>
      </c>
      <c r="T4835" s="574" t="s">
        <v>13398</v>
      </c>
      <c r="U4835" s="574" t="s">
        <v>13642</v>
      </c>
      <c r="V4835" s="574" t="s">
        <v>13643</v>
      </c>
      <c r="W4835" s="575" t="s">
        <v>13476</v>
      </c>
      <c r="X4835" s="575" t="s">
        <v>13644</v>
      </c>
      <c r="Y4835" s="575" t="s">
        <v>13435</v>
      </c>
      <c r="Z4835" s="579" t="s">
        <v>13645</v>
      </c>
      <c r="AA4835" s="580" t="s">
        <v>13646</v>
      </c>
      <c r="AE4835"/>
    </row>
    <row r="4836" spans="1:31" s="563" customFormat="1">
      <c r="A4836"/>
      <c r="B4836"/>
      <c r="C4836" s="568" t="s">
        <v>289</v>
      </c>
      <c r="D4836" s="569" t="s">
        <v>80</v>
      </c>
      <c r="E4836" s="569" t="s">
        <v>48</v>
      </c>
      <c r="F4836" s="573" t="s">
        <v>247</v>
      </c>
      <c r="G4836" s="569" t="s">
        <v>200</v>
      </c>
      <c r="H4836" s="569" t="s">
        <v>41</v>
      </c>
      <c r="I4836" s="569" t="s">
        <v>50</v>
      </c>
      <c r="J4836" s="569" t="s">
        <v>96</v>
      </c>
      <c r="K4836" s="569" t="s">
        <v>79</v>
      </c>
      <c r="L4836" s="570">
        <v>0.5</v>
      </c>
      <c r="M4836" s="571">
        <v>6.662681716908184E-3</v>
      </c>
      <c r="N4836" s="572">
        <v>25.059374999999999</v>
      </c>
      <c r="O4836" s="573"/>
      <c r="P4836" s="573"/>
      <c r="Q4836" s="574" t="s">
        <v>12403</v>
      </c>
      <c r="R4836" s="574" t="s">
        <v>13647</v>
      </c>
      <c r="S4836" s="574" t="s">
        <v>12287</v>
      </c>
      <c r="T4836" s="574" t="s">
        <v>13398</v>
      </c>
      <c r="U4836" s="574" t="s">
        <v>12795</v>
      </c>
      <c r="V4836" s="574" t="s">
        <v>13648</v>
      </c>
      <c r="W4836" s="575" t="s">
        <v>13649</v>
      </c>
      <c r="X4836" s="575" t="s">
        <v>13650</v>
      </c>
      <c r="Y4836" s="576" t="s">
        <v>13435</v>
      </c>
      <c r="Z4836" s="577" t="s">
        <v>13651</v>
      </c>
      <c r="AA4836" s="578" t="s">
        <v>13652</v>
      </c>
      <c r="AE4836"/>
    </row>
    <row r="4837" spans="1:31" s="563" customFormat="1">
      <c r="A4837"/>
      <c r="B4837"/>
      <c r="C4837" s="568" t="s">
        <v>289</v>
      </c>
      <c r="D4837" s="569" t="s">
        <v>80</v>
      </c>
      <c r="E4837" s="569" t="s">
        <v>48</v>
      </c>
      <c r="F4837" s="573" t="s">
        <v>247</v>
      </c>
      <c r="G4837" s="569" t="s">
        <v>200</v>
      </c>
      <c r="H4837" s="569" t="s">
        <v>41</v>
      </c>
      <c r="I4837" s="569" t="s">
        <v>50</v>
      </c>
      <c r="J4837" s="569" t="s">
        <v>87</v>
      </c>
      <c r="K4837" s="569" t="s">
        <v>106</v>
      </c>
      <c r="L4837" s="570">
        <v>0.4</v>
      </c>
      <c r="M4837" s="571">
        <v>4.0180267202723829</v>
      </c>
      <c r="N4837" s="572">
        <v>253.23157894736843</v>
      </c>
      <c r="O4837" s="573"/>
      <c r="P4837" s="573"/>
      <c r="Q4837" s="574" t="s">
        <v>12257</v>
      </c>
      <c r="R4837" s="574" t="s">
        <v>13277</v>
      </c>
      <c r="S4837" s="574" t="s">
        <v>12294</v>
      </c>
      <c r="T4837" s="574" t="s">
        <v>13398</v>
      </c>
      <c r="U4837" s="574" t="s">
        <v>12302</v>
      </c>
      <c r="V4837" s="574" t="s">
        <v>13298</v>
      </c>
      <c r="W4837" s="575" t="s">
        <v>13399</v>
      </c>
      <c r="X4837" s="575" t="s">
        <v>13610</v>
      </c>
      <c r="Y4837" s="576" t="s">
        <v>13437</v>
      </c>
      <c r="Z4837" s="577" t="s">
        <v>13653</v>
      </c>
      <c r="AA4837" s="578" t="s">
        <v>13612</v>
      </c>
      <c r="AE4837"/>
    </row>
    <row r="4838" spans="1:31" s="563" customFormat="1">
      <c r="A4838"/>
      <c r="B4838"/>
      <c r="C4838" s="568" t="s">
        <v>289</v>
      </c>
      <c r="D4838" s="569" t="s">
        <v>80</v>
      </c>
      <c r="E4838" s="569" t="s">
        <v>48</v>
      </c>
      <c r="F4838" s="573" t="s">
        <v>247</v>
      </c>
      <c r="G4838" s="569" t="s">
        <v>200</v>
      </c>
      <c r="H4838" s="569" t="s">
        <v>41</v>
      </c>
      <c r="I4838" s="569" t="s">
        <v>50</v>
      </c>
      <c r="J4838" s="569" t="s">
        <v>87</v>
      </c>
      <c r="K4838" s="569" t="s">
        <v>100</v>
      </c>
      <c r="L4838" s="570">
        <v>0.6</v>
      </c>
      <c r="M4838" s="571">
        <v>6.0270400804085735</v>
      </c>
      <c r="N4838" s="572">
        <v>379.84736842105258</v>
      </c>
      <c r="O4838" s="573"/>
      <c r="P4838" s="573"/>
      <c r="Q4838" s="574" t="s">
        <v>12370</v>
      </c>
      <c r="R4838" s="574" t="s">
        <v>13613</v>
      </c>
      <c r="S4838" s="574" t="s">
        <v>12294</v>
      </c>
      <c r="T4838" s="574" t="s">
        <v>13398</v>
      </c>
      <c r="U4838" s="574" t="s">
        <v>13502</v>
      </c>
      <c r="V4838" s="574" t="s">
        <v>13654</v>
      </c>
      <c r="W4838" s="575" t="s">
        <v>13467</v>
      </c>
      <c r="X4838" s="575" t="s">
        <v>13616</v>
      </c>
      <c r="Y4838" s="576" t="s">
        <v>13437</v>
      </c>
      <c r="Z4838" s="577" t="s">
        <v>13655</v>
      </c>
      <c r="AA4838" s="578" t="s">
        <v>13618</v>
      </c>
      <c r="AE4838"/>
    </row>
    <row r="4839" spans="1:31" s="563" customFormat="1">
      <c r="A4839"/>
      <c r="B4839"/>
      <c r="C4839" s="568" t="s">
        <v>289</v>
      </c>
      <c r="D4839" s="569" t="s">
        <v>80</v>
      </c>
      <c r="E4839" s="569" t="s">
        <v>48</v>
      </c>
      <c r="F4839" s="573" t="s">
        <v>247</v>
      </c>
      <c r="G4839" s="569" t="s">
        <v>200</v>
      </c>
      <c r="H4839" s="569" t="s">
        <v>41</v>
      </c>
      <c r="I4839" s="569" t="s">
        <v>50</v>
      </c>
      <c r="J4839" s="569" t="s">
        <v>83</v>
      </c>
      <c r="K4839" s="569" t="s">
        <v>81</v>
      </c>
      <c r="L4839" s="570">
        <v>1</v>
      </c>
      <c r="M4839" s="571">
        <v>4.3696791533092636</v>
      </c>
      <c r="N4839" s="572">
        <v>16.778215384615379</v>
      </c>
      <c r="O4839" s="573"/>
      <c r="P4839" s="573"/>
      <c r="Q4839" s="574" t="s">
        <v>12313</v>
      </c>
      <c r="R4839" s="574" t="s">
        <v>13307</v>
      </c>
      <c r="S4839" s="574" t="s">
        <v>12315</v>
      </c>
      <c r="T4839" s="574" t="s">
        <v>13398</v>
      </c>
      <c r="U4839" s="574" t="s">
        <v>12316</v>
      </c>
      <c r="V4839" s="574" t="s">
        <v>13308</v>
      </c>
      <c r="W4839" s="575" t="s">
        <v>13439</v>
      </c>
      <c r="X4839" s="575" t="s">
        <v>13656</v>
      </c>
      <c r="Y4839" s="576" t="s">
        <v>13441</v>
      </c>
      <c r="Z4839" s="577" t="s">
        <v>13657</v>
      </c>
      <c r="AA4839" s="578" t="s">
        <v>13658</v>
      </c>
      <c r="AE4839"/>
    </row>
    <row r="4840" spans="1:31" s="563" customFormat="1">
      <c r="A4840"/>
      <c r="B4840"/>
      <c r="C4840" s="568" t="s">
        <v>289</v>
      </c>
      <c r="D4840" s="569" t="s">
        <v>80</v>
      </c>
      <c r="E4840" s="569" t="s">
        <v>48</v>
      </c>
      <c r="F4840" s="573" t="s">
        <v>247</v>
      </c>
      <c r="G4840" s="569" t="s">
        <v>200</v>
      </c>
      <c r="H4840" s="569" t="s">
        <v>41</v>
      </c>
      <c r="I4840" s="569" t="s">
        <v>50</v>
      </c>
      <c r="J4840" s="569" t="s">
        <v>77</v>
      </c>
      <c r="K4840" s="569" t="s">
        <v>93</v>
      </c>
      <c r="L4840" s="570">
        <v>1</v>
      </c>
      <c r="M4840" s="571">
        <v>4.9440862119923024</v>
      </c>
      <c r="N4840" s="572">
        <v>311.5954285714285</v>
      </c>
      <c r="O4840" s="573"/>
      <c r="P4840" s="573"/>
      <c r="Q4840" s="574" t="s">
        <v>12333</v>
      </c>
      <c r="R4840" s="574" t="s">
        <v>13659</v>
      </c>
      <c r="S4840" s="574" t="s">
        <v>12325</v>
      </c>
      <c r="T4840" s="574" t="s">
        <v>13398</v>
      </c>
      <c r="U4840" s="574" t="s">
        <v>12335</v>
      </c>
      <c r="V4840" s="574" t="s">
        <v>13660</v>
      </c>
      <c r="W4840" s="575" t="s">
        <v>13446</v>
      </c>
      <c r="X4840" s="575" t="s">
        <v>13661</v>
      </c>
      <c r="Y4840" s="576" t="s">
        <v>13444</v>
      </c>
      <c r="Z4840" s="577" t="s">
        <v>13662</v>
      </c>
      <c r="AA4840" s="578" t="s">
        <v>13663</v>
      </c>
      <c r="AE4840"/>
    </row>
    <row r="4841" spans="1:31" s="563" customFormat="1">
      <c r="A4841"/>
      <c r="B4841"/>
      <c r="C4841" s="568" t="s">
        <v>289</v>
      </c>
      <c r="D4841" s="569" t="s">
        <v>80</v>
      </c>
      <c r="E4841" s="569" t="s">
        <v>48</v>
      </c>
      <c r="F4841" s="573" t="s">
        <v>247</v>
      </c>
      <c r="G4841" s="569" t="s">
        <v>200</v>
      </c>
      <c r="H4841" s="569" t="s">
        <v>41</v>
      </c>
      <c r="I4841" s="569" t="s">
        <v>50</v>
      </c>
      <c r="J4841" s="569" t="s">
        <v>349</v>
      </c>
      <c r="K4841" s="569" t="s">
        <v>115</v>
      </c>
      <c r="L4841" s="570">
        <v>1</v>
      </c>
      <c r="M4841" s="571">
        <v>2.4202787762510267</v>
      </c>
      <c r="N4841" s="572">
        <v>350.83125000000001</v>
      </c>
      <c r="O4841" s="573"/>
      <c r="P4841" s="573"/>
      <c r="Q4841" s="574" t="s">
        <v>12385</v>
      </c>
      <c r="R4841" s="574" t="s">
        <v>13629</v>
      </c>
      <c r="S4841" s="574" t="s">
        <v>12341</v>
      </c>
      <c r="T4841" s="574" t="s">
        <v>13398</v>
      </c>
      <c r="U4841" s="574" t="s">
        <v>12540</v>
      </c>
      <c r="V4841" s="574" t="s">
        <v>13664</v>
      </c>
      <c r="W4841" s="575" t="s">
        <v>13451</v>
      </c>
      <c r="X4841" s="575" t="s">
        <v>13632</v>
      </c>
      <c r="Y4841" s="576" t="s">
        <v>13453</v>
      </c>
      <c r="Z4841" s="577" t="s">
        <v>13665</v>
      </c>
      <c r="AA4841" s="578" t="s">
        <v>13634</v>
      </c>
      <c r="AE4841"/>
    </row>
    <row r="4842" spans="1:31" s="563" customFormat="1">
      <c r="A4842"/>
      <c r="B4842"/>
      <c r="C4842" s="568" t="s">
        <v>289</v>
      </c>
      <c r="D4842" s="569" t="s">
        <v>80</v>
      </c>
      <c r="E4842" s="569" t="s">
        <v>48</v>
      </c>
      <c r="F4842" s="573" t="s">
        <v>247</v>
      </c>
      <c r="G4842" s="569" t="s">
        <v>200</v>
      </c>
      <c r="H4842" s="569" t="s">
        <v>41</v>
      </c>
      <c r="I4842" s="569" t="s">
        <v>50</v>
      </c>
      <c r="J4842" s="569" t="s">
        <v>74</v>
      </c>
      <c r="K4842" s="569" t="s">
        <v>115</v>
      </c>
      <c r="L4842" s="570">
        <v>0.25</v>
      </c>
      <c r="M4842" s="571">
        <v>0.81353908445412659</v>
      </c>
      <c r="N4842" s="572">
        <v>471.7058823529411</v>
      </c>
      <c r="O4842" s="573"/>
      <c r="P4842" s="573"/>
      <c r="Q4842" s="574" t="s">
        <v>12385</v>
      </c>
      <c r="R4842" s="574" t="s">
        <v>13629</v>
      </c>
      <c r="S4842" s="574" t="s">
        <v>12362</v>
      </c>
      <c r="T4842" s="574" t="s">
        <v>13398</v>
      </c>
      <c r="U4842" s="574" t="s">
        <v>13080</v>
      </c>
      <c r="V4842" s="574" t="s">
        <v>13666</v>
      </c>
      <c r="W4842" s="575" t="s">
        <v>13451</v>
      </c>
      <c r="X4842" s="575" t="s">
        <v>13632</v>
      </c>
      <c r="Y4842" s="576" t="s">
        <v>13463</v>
      </c>
      <c r="Z4842" s="577" t="s">
        <v>13667</v>
      </c>
      <c r="AA4842" s="578" t="s">
        <v>13634</v>
      </c>
      <c r="AE4842"/>
    </row>
    <row r="4843" spans="1:31" s="563" customFormat="1">
      <c r="A4843"/>
      <c r="B4843"/>
      <c r="C4843" s="568" t="s">
        <v>289</v>
      </c>
      <c r="D4843" s="569" t="s">
        <v>80</v>
      </c>
      <c r="E4843" s="569" t="s">
        <v>48</v>
      </c>
      <c r="F4843" s="573" t="s">
        <v>247</v>
      </c>
      <c r="G4843" s="569" t="s">
        <v>200</v>
      </c>
      <c r="H4843" s="569" t="s">
        <v>41</v>
      </c>
      <c r="I4843" s="569" t="s">
        <v>50</v>
      </c>
      <c r="J4843" s="569" t="s">
        <v>74</v>
      </c>
      <c r="K4843" s="569" t="s">
        <v>104</v>
      </c>
      <c r="L4843" s="570">
        <v>0.75</v>
      </c>
      <c r="M4843" s="571">
        <v>2.44061725336238</v>
      </c>
      <c r="N4843" s="572">
        <v>1415.1176470588234</v>
      </c>
      <c r="O4843" s="573"/>
      <c r="P4843" s="573"/>
      <c r="Q4843" s="574" t="s">
        <v>12305</v>
      </c>
      <c r="R4843" s="574" t="s">
        <v>13319</v>
      </c>
      <c r="S4843" s="574" t="s">
        <v>12362</v>
      </c>
      <c r="T4843" s="574" t="s">
        <v>13398</v>
      </c>
      <c r="U4843" s="574" t="s">
        <v>12760</v>
      </c>
      <c r="V4843" s="574" t="s">
        <v>13320</v>
      </c>
      <c r="W4843" s="575" t="s">
        <v>13512</v>
      </c>
      <c r="X4843" s="575" t="s">
        <v>13668</v>
      </c>
      <c r="Y4843" s="576" t="s">
        <v>13463</v>
      </c>
      <c r="Z4843" s="577" t="s">
        <v>13669</v>
      </c>
      <c r="AA4843" s="578" t="s">
        <v>13670</v>
      </c>
      <c r="AE4843"/>
    </row>
    <row r="4844" spans="1:31" s="563" customFormat="1">
      <c r="A4844"/>
      <c r="B4844"/>
      <c r="C4844" s="568" t="s">
        <v>289</v>
      </c>
      <c r="D4844" s="569" t="s">
        <v>80</v>
      </c>
      <c r="E4844" s="569" t="s">
        <v>48</v>
      </c>
      <c r="F4844" s="573" t="s">
        <v>247</v>
      </c>
      <c r="G4844" s="569" t="s">
        <v>200</v>
      </c>
      <c r="H4844" s="569" t="s">
        <v>41</v>
      </c>
      <c r="I4844" s="569" t="s">
        <v>50</v>
      </c>
      <c r="J4844" s="569" t="s">
        <v>351</v>
      </c>
      <c r="K4844" s="569" t="s">
        <v>100</v>
      </c>
      <c r="L4844" s="570">
        <v>1</v>
      </c>
      <c r="M4844" s="571">
        <v>9.9577183937185119</v>
      </c>
      <c r="N4844" s="572">
        <v>53.46</v>
      </c>
      <c r="O4844" s="573"/>
      <c r="P4844" s="573"/>
      <c r="Q4844" s="574" t="s">
        <v>12370</v>
      </c>
      <c r="R4844" s="574" t="s">
        <v>13613</v>
      </c>
      <c r="S4844" s="574" t="s">
        <v>12372</v>
      </c>
      <c r="T4844" s="574" t="s">
        <v>13398</v>
      </c>
      <c r="U4844" s="574" t="s">
        <v>12373</v>
      </c>
      <c r="V4844" s="574" t="s">
        <v>13675</v>
      </c>
      <c r="W4844" s="575" t="s">
        <v>13467</v>
      </c>
      <c r="X4844" s="575" t="s">
        <v>13616</v>
      </c>
      <c r="Y4844" s="576" t="s">
        <v>13469</v>
      </c>
      <c r="Z4844" s="577" t="s">
        <v>13676</v>
      </c>
      <c r="AA4844" s="578" t="s">
        <v>13618</v>
      </c>
      <c r="AE4844"/>
    </row>
    <row r="4845" spans="1:31" s="563" customFormat="1">
      <c r="A4845"/>
      <c r="B4845"/>
      <c r="C4845" s="568" t="s">
        <v>289</v>
      </c>
      <c r="D4845" s="569" t="s">
        <v>16</v>
      </c>
      <c r="E4845" s="569" t="s">
        <v>354</v>
      </c>
      <c r="F4845" s="573" t="s">
        <v>247</v>
      </c>
      <c r="G4845" s="569" t="s">
        <v>42</v>
      </c>
      <c r="H4845" s="569" t="s">
        <v>41</v>
      </c>
      <c r="I4845" s="569" t="s">
        <v>50</v>
      </c>
      <c r="J4845" s="569" t="s">
        <v>116</v>
      </c>
      <c r="K4845" s="569" t="s">
        <v>111</v>
      </c>
      <c r="L4845" s="570">
        <v>1</v>
      </c>
      <c r="M4845" s="571">
        <v>1.5349470266761122E-2</v>
      </c>
      <c r="N4845" s="572">
        <v>8.6637705523809602E-2</v>
      </c>
      <c r="O4845" s="573"/>
      <c r="P4845" s="573"/>
      <c r="Q4845" s="574" t="s">
        <v>12354</v>
      </c>
      <c r="R4845" s="574" t="s">
        <v>13272</v>
      </c>
      <c r="S4845" s="574" t="s">
        <v>12241</v>
      </c>
      <c r="T4845" s="574" t="s">
        <v>13101</v>
      </c>
      <c r="U4845" s="574" t="s">
        <v>12854</v>
      </c>
      <c r="V4845" s="574" t="s">
        <v>13619</v>
      </c>
      <c r="W4845" s="575" t="s">
        <v>13120</v>
      </c>
      <c r="X4845" s="575" t="s">
        <v>13274</v>
      </c>
      <c r="Y4845" s="576" t="s">
        <v>13110</v>
      </c>
      <c r="Z4845" s="577" t="s">
        <v>15491</v>
      </c>
      <c r="AA4845" s="578" t="s">
        <v>15492</v>
      </c>
      <c r="AE4845"/>
    </row>
    <row r="4846" spans="1:31" s="563" customFormat="1">
      <c r="A4846"/>
      <c r="B4846"/>
      <c r="C4846" s="568" t="s">
        <v>289</v>
      </c>
      <c r="D4846" s="569" t="s">
        <v>16</v>
      </c>
      <c r="E4846" s="569" t="s">
        <v>354</v>
      </c>
      <c r="F4846" s="573" t="s">
        <v>247</v>
      </c>
      <c r="G4846" s="569" t="s">
        <v>42</v>
      </c>
      <c r="H4846" s="569" t="s">
        <v>41</v>
      </c>
      <c r="I4846" s="569" t="s">
        <v>50</v>
      </c>
      <c r="J4846" s="569" t="s">
        <v>109</v>
      </c>
      <c r="K4846" s="569" t="s">
        <v>111</v>
      </c>
      <c r="L4846" s="570">
        <v>1</v>
      </c>
      <c r="M4846" s="571">
        <v>3.2787420310439151E-2</v>
      </c>
      <c r="N4846" s="572">
        <v>2.9704356179591858</v>
      </c>
      <c r="O4846" s="573"/>
      <c r="P4846" s="573"/>
      <c r="Q4846" s="574" t="s">
        <v>12354</v>
      </c>
      <c r="R4846" s="574" t="s">
        <v>13272</v>
      </c>
      <c r="S4846" s="574" t="s">
        <v>12259</v>
      </c>
      <c r="T4846" s="574" t="s">
        <v>13101</v>
      </c>
      <c r="U4846" s="574" t="s">
        <v>12696</v>
      </c>
      <c r="V4846" s="574" t="s">
        <v>13273</v>
      </c>
      <c r="W4846" s="575" t="s">
        <v>13120</v>
      </c>
      <c r="X4846" s="575" t="s">
        <v>13274</v>
      </c>
      <c r="Y4846" s="576" t="s">
        <v>13117</v>
      </c>
      <c r="Z4846" s="577" t="s">
        <v>15493</v>
      </c>
      <c r="AA4846" s="578" t="s">
        <v>15492</v>
      </c>
      <c r="AE4846"/>
    </row>
    <row r="4847" spans="1:31" s="563" customFormat="1">
      <c r="A4847"/>
      <c r="B4847"/>
      <c r="C4847" s="568" t="s">
        <v>289</v>
      </c>
      <c r="D4847" s="569" t="s">
        <v>16</v>
      </c>
      <c r="E4847" s="569" t="s">
        <v>354</v>
      </c>
      <c r="F4847" s="573" t="s">
        <v>247</v>
      </c>
      <c r="G4847" s="569" t="s">
        <v>42</v>
      </c>
      <c r="H4847" s="569" t="s">
        <v>41</v>
      </c>
      <c r="I4847" s="569" t="s">
        <v>50</v>
      </c>
      <c r="J4847" s="569" t="s">
        <v>71</v>
      </c>
      <c r="K4847" s="569" t="s">
        <v>311</v>
      </c>
      <c r="L4847" s="570">
        <v>0.65</v>
      </c>
      <c r="M4847" s="571">
        <v>3.4457975013756373E-2</v>
      </c>
      <c r="N4847" s="572">
        <v>2.9381482742857172</v>
      </c>
      <c r="O4847" s="573"/>
      <c r="P4847" s="573"/>
      <c r="Q4847" s="574" t="s">
        <v>13139</v>
      </c>
      <c r="R4847" s="574" t="s">
        <v>13282</v>
      </c>
      <c r="S4847" s="574" t="s">
        <v>12450</v>
      </c>
      <c r="T4847" s="574" t="s">
        <v>13101</v>
      </c>
      <c r="U4847" s="574" t="s">
        <v>13183</v>
      </c>
      <c r="V4847" s="574" t="s">
        <v>13327</v>
      </c>
      <c r="W4847" s="575" t="s">
        <v>13143</v>
      </c>
      <c r="X4847" s="575" t="s">
        <v>13285</v>
      </c>
      <c r="Y4847" s="576" t="s">
        <v>13179</v>
      </c>
      <c r="Z4847" s="577" t="s">
        <v>15494</v>
      </c>
      <c r="AA4847" s="578" t="s">
        <v>15495</v>
      </c>
      <c r="AE4847"/>
    </row>
    <row r="4848" spans="1:31" s="563" customFormat="1">
      <c r="A4848"/>
      <c r="B4848"/>
      <c r="C4848" s="568" t="s">
        <v>289</v>
      </c>
      <c r="D4848" s="569" t="s">
        <v>16</v>
      </c>
      <c r="E4848" s="569" t="s">
        <v>354</v>
      </c>
      <c r="F4848" s="573" t="s">
        <v>247</v>
      </c>
      <c r="G4848" s="569" t="s">
        <v>42</v>
      </c>
      <c r="H4848" s="569" t="s">
        <v>41</v>
      </c>
      <c r="I4848" s="569" t="s">
        <v>50</v>
      </c>
      <c r="J4848" s="569" t="s">
        <v>71</v>
      </c>
      <c r="K4848" s="569" t="s">
        <v>104</v>
      </c>
      <c r="L4848" s="570">
        <v>0.2</v>
      </c>
      <c r="M4848" s="571">
        <v>1.0602453850386577E-2</v>
      </c>
      <c r="N4848" s="572">
        <v>0.90404562285714385</v>
      </c>
      <c r="O4848" s="573"/>
      <c r="P4848" s="573"/>
      <c r="Q4848" s="574" t="s">
        <v>12305</v>
      </c>
      <c r="R4848" s="574" t="s">
        <v>13319</v>
      </c>
      <c r="S4848" s="574" t="s">
        <v>12450</v>
      </c>
      <c r="T4848" s="574" t="s">
        <v>13101</v>
      </c>
      <c r="U4848" s="574" t="s">
        <v>13187</v>
      </c>
      <c r="V4848" s="574" t="s">
        <v>13329</v>
      </c>
      <c r="W4848" s="575" t="s">
        <v>13125</v>
      </c>
      <c r="X4848" s="575" t="s">
        <v>13321</v>
      </c>
      <c r="Y4848" s="575" t="s">
        <v>13179</v>
      </c>
      <c r="Z4848" s="579" t="s">
        <v>15496</v>
      </c>
      <c r="AA4848" s="580" t="s">
        <v>15497</v>
      </c>
      <c r="AE4848"/>
    </row>
    <row r="4849" spans="1:31" s="563" customFormat="1">
      <c r="A4849"/>
      <c r="B4849"/>
      <c r="C4849" s="568" t="s">
        <v>289</v>
      </c>
      <c r="D4849" s="569" t="s">
        <v>16</v>
      </c>
      <c r="E4849" s="569" t="s">
        <v>354</v>
      </c>
      <c r="F4849" s="573" t="s">
        <v>247</v>
      </c>
      <c r="G4849" s="569" t="s">
        <v>42</v>
      </c>
      <c r="H4849" s="569" t="s">
        <v>41</v>
      </c>
      <c r="I4849" s="569" t="s">
        <v>50</v>
      </c>
      <c r="J4849" s="569" t="s">
        <v>71</v>
      </c>
      <c r="K4849" s="569" t="s">
        <v>86</v>
      </c>
      <c r="L4849" s="570">
        <v>0.15</v>
      </c>
      <c r="M4849" s="571">
        <v>7.9518403877899338E-3</v>
      </c>
      <c r="N4849" s="572">
        <v>0.67803421714285794</v>
      </c>
      <c r="O4849" s="573"/>
      <c r="P4849" s="573"/>
      <c r="Q4849" s="574" t="s">
        <v>13331</v>
      </c>
      <c r="R4849" s="574" t="s">
        <v>13332</v>
      </c>
      <c r="S4849" s="574" t="s">
        <v>12450</v>
      </c>
      <c r="T4849" s="574" t="s">
        <v>13101</v>
      </c>
      <c r="U4849" s="574" t="s">
        <v>13333</v>
      </c>
      <c r="V4849" s="574" t="s">
        <v>13334</v>
      </c>
      <c r="W4849" s="575" t="s">
        <v>13335</v>
      </c>
      <c r="X4849" s="575" t="s">
        <v>13336</v>
      </c>
      <c r="Y4849" s="576" t="s">
        <v>13179</v>
      </c>
      <c r="Z4849" s="577" t="s">
        <v>15498</v>
      </c>
      <c r="AA4849" s="578" t="s">
        <v>15499</v>
      </c>
      <c r="AE4849"/>
    </row>
    <row r="4850" spans="1:31" s="563" customFormat="1">
      <c r="A4850"/>
      <c r="B4850"/>
      <c r="C4850" s="568" t="s">
        <v>289</v>
      </c>
      <c r="D4850" s="569" t="s">
        <v>16</v>
      </c>
      <c r="E4850" s="569" t="s">
        <v>354</v>
      </c>
      <c r="F4850" s="573" t="s">
        <v>247</v>
      </c>
      <c r="G4850" s="569" t="s">
        <v>42</v>
      </c>
      <c r="H4850" s="569" t="s">
        <v>41</v>
      </c>
      <c r="I4850" s="569" t="s">
        <v>50</v>
      </c>
      <c r="J4850" s="569" t="s">
        <v>99</v>
      </c>
      <c r="K4850" s="569" t="s">
        <v>311</v>
      </c>
      <c r="L4850" s="570">
        <v>1</v>
      </c>
      <c r="M4850" s="571">
        <v>6.6822188132688509E-3</v>
      </c>
      <c r="N4850" s="572">
        <v>6.4574687346938848</v>
      </c>
      <c r="O4850" s="573"/>
      <c r="P4850" s="573"/>
      <c r="Q4850" s="574" t="s">
        <v>13139</v>
      </c>
      <c r="R4850" s="574" t="s">
        <v>13282</v>
      </c>
      <c r="S4850" s="574" t="s">
        <v>12279</v>
      </c>
      <c r="T4850" s="574" t="s">
        <v>13101</v>
      </c>
      <c r="U4850" s="574" t="s">
        <v>13283</v>
      </c>
      <c r="V4850" s="574" t="s">
        <v>13284</v>
      </c>
      <c r="W4850" s="575" t="s">
        <v>13143</v>
      </c>
      <c r="X4850" s="575" t="s">
        <v>13285</v>
      </c>
      <c r="Y4850" s="576" t="s">
        <v>13136</v>
      </c>
      <c r="Z4850" s="577" t="s">
        <v>15500</v>
      </c>
      <c r="AA4850" s="578" t="s">
        <v>15495</v>
      </c>
      <c r="AE4850"/>
    </row>
    <row r="4851" spans="1:31" s="563" customFormat="1">
      <c r="A4851"/>
      <c r="B4851"/>
      <c r="C4851" s="568" t="s">
        <v>289</v>
      </c>
      <c r="D4851" s="569" t="s">
        <v>16</v>
      </c>
      <c r="E4851" s="569" t="s">
        <v>354</v>
      </c>
      <c r="F4851" s="573" t="s">
        <v>247</v>
      </c>
      <c r="G4851" s="569" t="s">
        <v>42</v>
      </c>
      <c r="H4851" s="569" t="s">
        <v>41</v>
      </c>
      <c r="I4851" s="569" t="s">
        <v>50</v>
      </c>
      <c r="J4851" s="569" t="s">
        <v>96</v>
      </c>
      <c r="K4851" s="569" t="s">
        <v>119</v>
      </c>
      <c r="L4851" s="570">
        <v>1</v>
      </c>
      <c r="M4851" s="571">
        <v>1.2181128045021342E-4</v>
      </c>
      <c r="N4851" s="572">
        <v>0.35314282142857178</v>
      </c>
      <c r="O4851" s="573"/>
      <c r="P4851" s="573"/>
      <c r="Q4851" s="574" t="s">
        <v>13288</v>
      </c>
      <c r="R4851" s="574" t="s">
        <v>13289</v>
      </c>
      <c r="S4851" s="574" t="s">
        <v>12287</v>
      </c>
      <c r="T4851" s="574" t="s">
        <v>13101</v>
      </c>
      <c r="U4851" s="574" t="s">
        <v>13290</v>
      </c>
      <c r="V4851" s="574" t="s">
        <v>13291</v>
      </c>
      <c r="W4851" s="575" t="s">
        <v>13292</v>
      </c>
      <c r="X4851" s="575" t="s">
        <v>13293</v>
      </c>
      <c r="Y4851" s="576" t="s">
        <v>13145</v>
      </c>
      <c r="Z4851" s="577" t="s">
        <v>15501</v>
      </c>
      <c r="AA4851" s="578" t="s">
        <v>15502</v>
      </c>
      <c r="AE4851"/>
    </row>
    <row r="4852" spans="1:31" s="563" customFormat="1">
      <c r="A4852"/>
      <c r="B4852"/>
      <c r="C4852" s="568" t="s">
        <v>289</v>
      </c>
      <c r="D4852" s="569" t="s">
        <v>16</v>
      </c>
      <c r="E4852" s="569" t="s">
        <v>354</v>
      </c>
      <c r="F4852" s="573" t="s">
        <v>247</v>
      </c>
      <c r="G4852" s="569" t="s">
        <v>42</v>
      </c>
      <c r="H4852" s="569" t="s">
        <v>41</v>
      </c>
      <c r="I4852" s="569" t="s">
        <v>50</v>
      </c>
      <c r="J4852" s="569" t="s">
        <v>87</v>
      </c>
      <c r="K4852" s="569" t="s">
        <v>111</v>
      </c>
      <c r="L4852" s="570">
        <v>0.6</v>
      </c>
      <c r="M4852" s="571">
        <v>3.1388843636012888E-2</v>
      </c>
      <c r="N4852" s="572">
        <v>2.6764508571428598</v>
      </c>
      <c r="O4852" s="573"/>
      <c r="P4852" s="573"/>
      <c r="Q4852" s="574" t="s">
        <v>12354</v>
      </c>
      <c r="R4852" s="574" t="s">
        <v>13272</v>
      </c>
      <c r="S4852" s="574" t="s">
        <v>12294</v>
      </c>
      <c r="T4852" s="574" t="s">
        <v>13101</v>
      </c>
      <c r="U4852" s="574" t="s">
        <v>12731</v>
      </c>
      <c r="V4852" s="574" t="s">
        <v>13296</v>
      </c>
      <c r="W4852" s="575" t="s">
        <v>13120</v>
      </c>
      <c r="X4852" s="575" t="s">
        <v>13274</v>
      </c>
      <c r="Y4852" s="576" t="s">
        <v>13149</v>
      </c>
      <c r="Z4852" s="577" t="s">
        <v>15503</v>
      </c>
      <c r="AA4852" s="578" t="s">
        <v>15492</v>
      </c>
      <c r="AE4852"/>
    </row>
    <row r="4853" spans="1:31" s="563" customFormat="1">
      <c r="A4853"/>
      <c r="B4853"/>
      <c r="C4853" s="568" t="s">
        <v>289</v>
      </c>
      <c r="D4853" s="569" t="s">
        <v>16</v>
      </c>
      <c r="E4853" s="569" t="s">
        <v>354</v>
      </c>
      <c r="F4853" s="573" t="s">
        <v>247</v>
      </c>
      <c r="G4853" s="569" t="s">
        <v>42</v>
      </c>
      <c r="H4853" s="569" t="s">
        <v>41</v>
      </c>
      <c r="I4853" s="569" t="s">
        <v>50</v>
      </c>
      <c r="J4853" s="569" t="s">
        <v>87</v>
      </c>
      <c r="K4853" s="569" t="s">
        <v>106</v>
      </c>
      <c r="L4853" s="570">
        <v>0.4</v>
      </c>
      <c r="M4853" s="571">
        <v>2.0925895757341922E-2</v>
      </c>
      <c r="N4853" s="572">
        <v>1.7843005714285727</v>
      </c>
      <c r="O4853" s="573"/>
      <c r="P4853" s="573"/>
      <c r="Q4853" s="574" t="s">
        <v>12257</v>
      </c>
      <c r="R4853" s="574" t="s">
        <v>13277</v>
      </c>
      <c r="S4853" s="574" t="s">
        <v>12294</v>
      </c>
      <c r="T4853" s="574" t="s">
        <v>13101</v>
      </c>
      <c r="U4853" s="574" t="s">
        <v>12302</v>
      </c>
      <c r="V4853" s="574" t="s">
        <v>13298</v>
      </c>
      <c r="W4853" s="575" t="s">
        <v>13103</v>
      </c>
      <c r="X4853" s="575" t="s">
        <v>13279</v>
      </c>
      <c r="Y4853" s="576" t="s">
        <v>13149</v>
      </c>
      <c r="Z4853" s="577" t="s">
        <v>15504</v>
      </c>
      <c r="AA4853" s="578" t="s">
        <v>15505</v>
      </c>
      <c r="AE4853"/>
    </row>
    <row r="4854" spans="1:31" s="563" customFormat="1">
      <c r="A4854"/>
      <c r="B4854"/>
      <c r="C4854" s="568" t="s">
        <v>289</v>
      </c>
      <c r="D4854" s="569" t="s">
        <v>16</v>
      </c>
      <c r="E4854" s="569" t="s">
        <v>354</v>
      </c>
      <c r="F4854" s="573" t="s">
        <v>247</v>
      </c>
      <c r="G4854" s="569" t="s">
        <v>42</v>
      </c>
      <c r="H4854" s="569" t="s">
        <v>41</v>
      </c>
      <c r="I4854" s="569" t="s">
        <v>50</v>
      </c>
      <c r="J4854" s="569" t="s">
        <v>76</v>
      </c>
      <c r="K4854" s="569" t="s">
        <v>311</v>
      </c>
      <c r="L4854" s="570">
        <v>1</v>
      </c>
      <c r="M4854" s="571">
        <v>4.1272527964307596E-4</v>
      </c>
      <c r="N4854" s="572">
        <v>0.33236971428571455</v>
      </c>
      <c r="O4854" s="573"/>
      <c r="P4854" s="573"/>
      <c r="Q4854" s="574" t="s">
        <v>13139</v>
      </c>
      <c r="R4854" s="574" t="s">
        <v>13282</v>
      </c>
      <c r="S4854" s="574" t="s">
        <v>12349</v>
      </c>
      <c r="T4854" s="574" t="s">
        <v>13101</v>
      </c>
      <c r="U4854" s="574" t="s">
        <v>13316</v>
      </c>
      <c r="V4854" s="574" t="s">
        <v>13317</v>
      </c>
      <c r="W4854" s="575" t="s">
        <v>13143</v>
      </c>
      <c r="X4854" s="575" t="s">
        <v>13285</v>
      </c>
      <c r="Y4854" s="576" t="s">
        <v>13169</v>
      </c>
      <c r="Z4854" s="577" t="s">
        <v>15506</v>
      </c>
      <c r="AA4854" s="578" t="s">
        <v>15495</v>
      </c>
      <c r="AE4854"/>
    </row>
    <row r="4855" spans="1:31" s="563" customFormat="1">
      <c r="A4855"/>
      <c r="B4855"/>
      <c r="C4855" s="568" t="s">
        <v>289</v>
      </c>
      <c r="D4855" s="569" t="s">
        <v>16</v>
      </c>
      <c r="E4855" s="569" t="s">
        <v>354</v>
      </c>
      <c r="F4855" s="573" t="s">
        <v>247</v>
      </c>
      <c r="G4855" s="569" t="s">
        <v>42</v>
      </c>
      <c r="H4855" s="569" t="s">
        <v>41</v>
      </c>
      <c r="I4855" s="569" t="s">
        <v>50</v>
      </c>
      <c r="J4855" s="569" t="s">
        <v>74</v>
      </c>
      <c r="K4855" s="569" t="s">
        <v>104</v>
      </c>
      <c r="L4855" s="570">
        <v>1</v>
      </c>
      <c r="M4855" s="571">
        <v>1.2268553741161609E-2</v>
      </c>
      <c r="N4855" s="572">
        <v>9.8799271640816428</v>
      </c>
      <c r="O4855" s="573"/>
      <c r="P4855" s="573"/>
      <c r="Q4855" s="574" t="s">
        <v>12305</v>
      </c>
      <c r="R4855" s="574" t="s">
        <v>13319</v>
      </c>
      <c r="S4855" s="574" t="s">
        <v>12362</v>
      </c>
      <c r="T4855" s="574" t="s">
        <v>13101</v>
      </c>
      <c r="U4855" s="574" t="s">
        <v>12760</v>
      </c>
      <c r="V4855" s="574" t="s">
        <v>13320</v>
      </c>
      <c r="W4855" s="575" t="s">
        <v>13125</v>
      </c>
      <c r="X4855" s="575" t="s">
        <v>13321</v>
      </c>
      <c r="Y4855" s="576" t="s">
        <v>13171</v>
      </c>
      <c r="Z4855" s="577" t="s">
        <v>15507</v>
      </c>
      <c r="AA4855" s="578" t="s">
        <v>15497</v>
      </c>
      <c r="AE4855"/>
    </row>
    <row r="4856" spans="1:31" s="563" customFormat="1">
      <c r="A4856"/>
      <c r="B4856"/>
      <c r="C4856" s="568" t="s">
        <v>289</v>
      </c>
      <c r="D4856" s="569" t="s">
        <v>16</v>
      </c>
      <c r="E4856" s="569" t="s">
        <v>354</v>
      </c>
      <c r="F4856" s="573" t="s">
        <v>247</v>
      </c>
      <c r="G4856" s="569" t="s">
        <v>42</v>
      </c>
      <c r="H4856" s="569" t="s">
        <v>41</v>
      </c>
      <c r="I4856" s="569" t="s">
        <v>50</v>
      </c>
      <c r="J4856" s="569" t="s">
        <v>351</v>
      </c>
      <c r="K4856" s="569" t="s">
        <v>100</v>
      </c>
      <c r="L4856" s="570">
        <v>1</v>
      </c>
      <c r="M4856" s="571">
        <v>4.6775531692881948E-2</v>
      </c>
      <c r="N4856" s="572">
        <v>0.25112378412698433</v>
      </c>
      <c r="O4856" s="573"/>
      <c r="P4856" s="573"/>
      <c r="Q4856" s="574" t="s">
        <v>12370</v>
      </c>
      <c r="R4856" s="574" t="s">
        <v>13613</v>
      </c>
      <c r="S4856" s="574" t="s">
        <v>12372</v>
      </c>
      <c r="T4856" s="574" t="s">
        <v>13101</v>
      </c>
      <c r="U4856" s="574" t="s">
        <v>12373</v>
      </c>
      <c r="V4856" s="574" t="s">
        <v>13675</v>
      </c>
      <c r="W4856" s="575" t="s">
        <v>15351</v>
      </c>
      <c r="X4856" s="575" t="s">
        <v>15508</v>
      </c>
      <c r="Y4856" s="576" t="s">
        <v>13192</v>
      </c>
      <c r="Z4856" s="577" t="s">
        <v>15509</v>
      </c>
      <c r="AA4856" s="578" t="s">
        <v>15510</v>
      </c>
      <c r="AE4856"/>
    </row>
    <row r="4857" spans="1:31" s="563" customFormat="1">
      <c r="A4857"/>
      <c r="B4857"/>
      <c r="C4857" s="568" t="s">
        <v>289</v>
      </c>
      <c r="D4857" s="569" t="s">
        <v>16</v>
      </c>
      <c r="E4857" s="569" t="s">
        <v>354</v>
      </c>
      <c r="F4857" s="573" t="s">
        <v>247</v>
      </c>
      <c r="G4857" s="569" t="s">
        <v>42</v>
      </c>
      <c r="H4857" s="569" t="s">
        <v>41</v>
      </c>
      <c r="I4857" s="569" t="s">
        <v>50</v>
      </c>
      <c r="J4857" s="569" t="s">
        <v>67</v>
      </c>
      <c r="K4857" s="569" t="s">
        <v>81</v>
      </c>
      <c r="L4857" s="570">
        <v>1</v>
      </c>
      <c r="M4857" s="571">
        <v>6.5402090701851745E-3</v>
      </c>
      <c r="N4857" s="572">
        <v>2.5112378412698439E-2</v>
      </c>
      <c r="O4857" s="573"/>
      <c r="P4857" s="573"/>
      <c r="Q4857" s="574" t="s">
        <v>12313</v>
      </c>
      <c r="R4857" s="574" t="s">
        <v>13307</v>
      </c>
      <c r="S4857" s="574" t="s">
        <v>12380</v>
      </c>
      <c r="T4857" s="574" t="s">
        <v>13101</v>
      </c>
      <c r="U4857" s="574" t="s">
        <v>12381</v>
      </c>
      <c r="V4857" s="574" t="s">
        <v>13341</v>
      </c>
      <c r="W4857" s="575" t="s">
        <v>13152</v>
      </c>
      <c r="X4857" s="575" t="s">
        <v>13309</v>
      </c>
      <c r="Y4857" s="576" t="s">
        <v>13194</v>
      </c>
      <c r="Z4857" s="577" t="s">
        <v>15511</v>
      </c>
      <c r="AA4857" s="578" t="s">
        <v>15512</v>
      </c>
      <c r="AE4857"/>
    </row>
    <row r="4858" spans="1:31" s="563" customFormat="1">
      <c r="A4858"/>
      <c r="B4858"/>
      <c r="C4858" s="568" t="s">
        <v>289</v>
      </c>
      <c r="D4858" s="569" t="s">
        <v>16</v>
      </c>
      <c r="E4858" s="569" t="s">
        <v>354</v>
      </c>
      <c r="F4858" s="573" t="s">
        <v>247</v>
      </c>
      <c r="G4858" s="569" t="s">
        <v>42</v>
      </c>
      <c r="H4858" s="569" t="s">
        <v>41</v>
      </c>
      <c r="I4858" s="569" t="s">
        <v>50</v>
      </c>
      <c r="J4858" s="569" t="s">
        <v>66</v>
      </c>
      <c r="K4858" s="569" t="s">
        <v>106</v>
      </c>
      <c r="L4858" s="570">
        <v>0.5</v>
      </c>
      <c r="M4858" s="571">
        <v>4.0093312879613107E-3</v>
      </c>
      <c r="N4858" s="572">
        <v>0.32287343673469421</v>
      </c>
      <c r="O4858" s="573"/>
      <c r="P4858" s="573"/>
      <c r="Q4858" s="574" t="s">
        <v>12257</v>
      </c>
      <c r="R4858" s="574" t="s">
        <v>13277</v>
      </c>
      <c r="S4858" s="574" t="s">
        <v>12387</v>
      </c>
      <c r="T4858" s="574" t="s">
        <v>13101</v>
      </c>
      <c r="U4858" s="574" t="s">
        <v>13198</v>
      </c>
      <c r="V4858" s="574" t="s">
        <v>13343</v>
      </c>
      <c r="W4858" s="575" t="s">
        <v>13103</v>
      </c>
      <c r="X4858" s="575" t="s">
        <v>13279</v>
      </c>
      <c r="Y4858" s="576" t="s">
        <v>13196</v>
      </c>
      <c r="Z4858" s="577" t="s">
        <v>15513</v>
      </c>
      <c r="AA4858" s="578" t="s">
        <v>15505</v>
      </c>
      <c r="AE4858"/>
    </row>
    <row r="4859" spans="1:31" s="563" customFormat="1">
      <c r="A4859"/>
      <c r="B4859"/>
      <c r="C4859" s="568" t="s">
        <v>289</v>
      </c>
      <c r="D4859" s="569" t="s">
        <v>16</v>
      </c>
      <c r="E4859" s="569" t="s">
        <v>354</v>
      </c>
      <c r="F4859" s="573" t="s">
        <v>247</v>
      </c>
      <c r="G4859" s="569" t="s">
        <v>42</v>
      </c>
      <c r="H4859" s="569" t="s">
        <v>41</v>
      </c>
      <c r="I4859" s="569" t="s">
        <v>50</v>
      </c>
      <c r="J4859" s="569" t="s">
        <v>66</v>
      </c>
      <c r="K4859" s="569" t="s">
        <v>104</v>
      </c>
      <c r="L4859" s="570">
        <v>0.5</v>
      </c>
      <c r="M4859" s="571">
        <v>4.0093312879613107E-3</v>
      </c>
      <c r="N4859" s="572">
        <v>0.32287343673469421</v>
      </c>
      <c r="O4859" s="573"/>
      <c r="P4859" s="573"/>
      <c r="Q4859" s="574" t="s">
        <v>12305</v>
      </c>
      <c r="R4859" s="574" t="s">
        <v>13319</v>
      </c>
      <c r="S4859" s="574" t="s">
        <v>12387</v>
      </c>
      <c r="T4859" s="574" t="s">
        <v>13101</v>
      </c>
      <c r="U4859" s="574" t="s">
        <v>13345</v>
      </c>
      <c r="V4859" s="574" t="s">
        <v>13346</v>
      </c>
      <c r="W4859" s="575" t="s">
        <v>13125</v>
      </c>
      <c r="X4859" s="575" t="s">
        <v>13321</v>
      </c>
      <c r="Y4859" s="576" t="s">
        <v>13196</v>
      </c>
      <c r="Z4859" s="577" t="s">
        <v>15514</v>
      </c>
      <c r="AA4859" s="578" t="s">
        <v>15497</v>
      </c>
      <c r="AE4859"/>
    </row>
    <row r="4860" spans="1:31" s="563" customFormat="1">
      <c r="A4860"/>
      <c r="B4860"/>
      <c r="C4860" s="568" t="s">
        <v>289</v>
      </c>
      <c r="D4860" s="569" t="s">
        <v>16</v>
      </c>
      <c r="E4860" s="569" t="s">
        <v>354</v>
      </c>
      <c r="F4860" s="573" t="s">
        <v>247</v>
      </c>
      <c r="G4860" s="569" t="s">
        <v>42</v>
      </c>
      <c r="H4860" s="569" t="s">
        <v>41</v>
      </c>
      <c r="I4860" s="569" t="s">
        <v>50</v>
      </c>
      <c r="J4860" s="569" t="s">
        <v>65</v>
      </c>
      <c r="K4860" s="569" t="s">
        <v>81</v>
      </c>
      <c r="L4860" s="570">
        <v>1</v>
      </c>
      <c r="M4860" s="571">
        <v>3.9241254421111059E-2</v>
      </c>
      <c r="N4860" s="572">
        <v>0.1506742704761907</v>
      </c>
      <c r="O4860" s="573"/>
      <c r="P4860" s="573"/>
      <c r="Q4860" s="574" t="s">
        <v>12313</v>
      </c>
      <c r="R4860" s="574" t="s">
        <v>13307</v>
      </c>
      <c r="S4860" s="574" t="s">
        <v>13348</v>
      </c>
      <c r="T4860" s="574" t="s">
        <v>13101</v>
      </c>
      <c r="U4860" s="574" t="s">
        <v>13349</v>
      </c>
      <c r="V4860" s="574" t="s">
        <v>13350</v>
      </c>
      <c r="W4860" s="575" t="s">
        <v>13152</v>
      </c>
      <c r="X4860" s="575" t="s">
        <v>13309</v>
      </c>
      <c r="Y4860" s="576" t="s">
        <v>13351</v>
      </c>
      <c r="Z4860" s="577" t="s">
        <v>15515</v>
      </c>
      <c r="AA4860" s="578" t="s">
        <v>15512</v>
      </c>
      <c r="AE4860"/>
    </row>
    <row r="4861" spans="1:31" s="563" customFormat="1">
      <c r="A4861"/>
      <c r="B4861"/>
      <c r="C4861" s="568" t="s">
        <v>289</v>
      </c>
      <c r="D4861" s="569" t="s">
        <v>16</v>
      </c>
      <c r="E4861" s="569" t="s">
        <v>354</v>
      </c>
      <c r="F4861" s="573" t="s">
        <v>247</v>
      </c>
      <c r="G4861" s="569" t="s">
        <v>42</v>
      </c>
      <c r="H4861" s="569" t="s">
        <v>41</v>
      </c>
      <c r="I4861" s="569" t="s">
        <v>50</v>
      </c>
      <c r="J4861" s="569" t="s">
        <v>64</v>
      </c>
      <c r="K4861" s="569" t="s">
        <v>106</v>
      </c>
      <c r="L4861" s="570">
        <v>0.5</v>
      </c>
      <c r="M4861" s="571">
        <v>1.1359771982557044E-2</v>
      </c>
      <c r="N4861" s="572">
        <v>0.96862031020408246</v>
      </c>
      <c r="O4861" s="573"/>
      <c r="P4861" s="573"/>
      <c r="Q4861" s="574" t="s">
        <v>12257</v>
      </c>
      <c r="R4861" s="574" t="s">
        <v>13277</v>
      </c>
      <c r="S4861" s="574" t="s">
        <v>13353</v>
      </c>
      <c r="T4861" s="574" t="s">
        <v>13101</v>
      </c>
      <c r="U4861" s="574" t="s">
        <v>13358</v>
      </c>
      <c r="V4861" s="574" t="s">
        <v>13359</v>
      </c>
      <c r="W4861" s="575" t="s">
        <v>13103</v>
      </c>
      <c r="X4861" s="575" t="s">
        <v>13279</v>
      </c>
      <c r="Y4861" s="576" t="s">
        <v>13356</v>
      </c>
      <c r="Z4861" s="577" t="s">
        <v>15516</v>
      </c>
      <c r="AA4861" s="578" t="s">
        <v>15505</v>
      </c>
      <c r="AE4861"/>
    </row>
    <row r="4862" spans="1:31" s="563" customFormat="1">
      <c r="A4862"/>
      <c r="B4862"/>
      <c r="C4862" s="568" t="s">
        <v>289</v>
      </c>
      <c r="D4862" s="569" t="s">
        <v>16</v>
      </c>
      <c r="E4862" s="569" t="s">
        <v>354</v>
      </c>
      <c r="F4862" s="573" t="s">
        <v>247</v>
      </c>
      <c r="G4862" s="569" t="s">
        <v>42</v>
      </c>
      <c r="H4862" s="569" t="s">
        <v>41</v>
      </c>
      <c r="I4862" s="569" t="s">
        <v>50</v>
      </c>
      <c r="J4862" s="569" t="s">
        <v>64</v>
      </c>
      <c r="K4862" s="569" t="s">
        <v>104</v>
      </c>
      <c r="L4862" s="570">
        <v>0.5</v>
      </c>
      <c r="M4862" s="571">
        <v>1.1359771982557044E-2</v>
      </c>
      <c r="N4862" s="572">
        <v>0.96862031020408246</v>
      </c>
      <c r="O4862" s="573"/>
      <c r="P4862" s="573"/>
      <c r="Q4862" s="574" t="s">
        <v>12305</v>
      </c>
      <c r="R4862" s="574" t="s">
        <v>13319</v>
      </c>
      <c r="S4862" s="574" t="s">
        <v>13353</v>
      </c>
      <c r="T4862" s="574" t="s">
        <v>13101</v>
      </c>
      <c r="U4862" s="574" t="s">
        <v>13361</v>
      </c>
      <c r="V4862" s="574" t="s">
        <v>13362</v>
      </c>
      <c r="W4862" s="575" t="s">
        <v>13125</v>
      </c>
      <c r="X4862" s="575" t="s">
        <v>13321</v>
      </c>
      <c r="Y4862" s="576" t="s">
        <v>13356</v>
      </c>
      <c r="Z4862" s="577" t="s">
        <v>15517</v>
      </c>
      <c r="AA4862" s="578" t="s">
        <v>15497</v>
      </c>
      <c r="AE4862"/>
    </row>
    <row r="4863" spans="1:31" s="563" customFormat="1">
      <c r="A4863"/>
      <c r="B4863"/>
      <c r="C4863" s="568" t="s">
        <v>289</v>
      </c>
      <c r="D4863" s="569" t="s">
        <v>16</v>
      </c>
      <c r="E4863" s="569" t="s">
        <v>355</v>
      </c>
      <c r="F4863" s="573" t="s">
        <v>247</v>
      </c>
      <c r="G4863" s="569" t="s">
        <v>42</v>
      </c>
      <c r="H4863" s="569" t="s">
        <v>41</v>
      </c>
      <c r="I4863" s="569" t="s">
        <v>50</v>
      </c>
      <c r="J4863" s="569" t="s">
        <v>116</v>
      </c>
      <c r="K4863" s="569" t="s">
        <v>330</v>
      </c>
      <c r="L4863" s="570">
        <v>1</v>
      </c>
      <c r="M4863" s="571">
        <v>23.00118119474152</v>
      </c>
      <c r="N4863" s="572">
        <v>86.551067818285702</v>
      </c>
      <c r="O4863" s="573"/>
      <c r="P4863" s="573"/>
      <c r="Q4863" s="574" t="s">
        <v>12267</v>
      </c>
      <c r="R4863" s="574" t="s">
        <v>13262</v>
      </c>
      <c r="S4863" s="574" t="s">
        <v>12241</v>
      </c>
      <c r="T4863" s="574" t="s">
        <v>13101</v>
      </c>
      <c r="U4863" s="574" t="s">
        <v>12861</v>
      </c>
      <c r="V4863" s="574" t="s">
        <v>13263</v>
      </c>
      <c r="W4863" s="575" t="s">
        <v>13108</v>
      </c>
      <c r="X4863" s="575" t="s">
        <v>13264</v>
      </c>
      <c r="Y4863" s="576" t="s">
        <v>13110</v>
      </c>
      <c r="Z4863" s="577" t="s">
        <v>13265</v>
      </c>
      <c r="AA4863" s="578" t="s">
        <v>15518</v>
      </c>
      <c r="AE4863"/>
    </row>
    <row r="4864" spans="1:31" s="563" customFormat="1">
      <c r="A4864"/>
      <c r="B4864"/>
      <c r="C4864" s="568" t="s">
        <v>289</v>
      </c>
      <c r="D4864" s="569" t="s">
        <v>16</v>
      </c>
      <c r="E4864" s="569" t="s">
        <v>355</v>
      </c>
      <c r="F4864" s="573" t="s">
        <v>247</v>
      </c>
      <c r="G4864" s="569" t="s">
        <v>42</v>
      </c>
      <c r="H4864" s="569" t="s">
        <v>41</v>
      </c>
      <c r="I4864" s="569" t="s">
        <v>50</v>
      </c>
      <c r="J4864" s="569" t="s">
        <v>109</v>
      </c>
      <c r="K4864" s="569" t="s">
        <v>310</v>
      </c>
      <c r="L4864" s="570">
        <v>0.25</v>
      </c>
      <c r="M4864" s="571">
        <v>14.330151889431306</v>
      </c>
      <c r="N4864" s="572">
        <v>741.86629558530626</v>
      </c>
      <c r="O4864" s="573"/>
      <c r="P4864" s="573"/>
      <c r="Q4864" s="574" t="s">
        <v>12395</v>
      </c>
      <c r="R4864" s="574" t="s">
        <v>13267</v>
      </c>
      <c r="S4864" s="574" t="s">
        <v>12259</v>
      </c>
      <c r="T4864" s="574" t="s">
        <v>13101</v>
      </c>
      <c r="U4864" s="574" t="s">
        <v>13113</v>
      </c>
      <c r="V4864" s="574" t="s">
        <v>13268</v>
      </c>
      <c r="W4864" s="575" t="s">
        <v>13115</v>
      </c>
      <c r="X4864" s="575" t="s">
        <v>13269</v>
      </c>
      <c r="Y4864" s="576" t="s">
        <v>13117</v>
      </c>
      <c r="Z4864" s="577" t="s">
        <v>13270</v>
      </c>
      <c r="AA4864" s="578" t="s">
        <v>15519</v>
      </c>
      <c r="AE4864"/>
    </row>
    <row r="4865" spans="1:31" s="563" customFormat="1">
      <c r="A4865"/>
      <c r="B4865"/>
      <c r="C4865" s="568" t="s">
        <v>289</v>
      </c>
      <c r="D4865" s="569" t="s">
        <v>16</v>
      </c>
      <c r="E4865" s="569" t="s">
        <v>355</v>
      </c>
      <c r="F4865" s="573" t="s">
        <v>247</v>
      </c>
      <c r="G4865" s="569" t="s">
        <v>42</v>
      </c>
      <c r="H4865" s="569" t="s">
        <v>41</v>
      </c>
      <c r="I4865" s="569" t="s">
        <v>50</v>
      </c>
      <c r="J4865" s="569" t="s">
        <v>109</v>
      </c>
      <c r="K4865" s="569" t="s">
        <v>111</v>
      </c>
      <c r="L4865" s="570">
        <v>0.25</v>
      </c>
      <c r="M4865" s="571">
        <v>14.330151889431306</v>
      </c>
      <c r="N4865" s="572">
        <v>741.86629558530626</v>
      </c>
      <c r="O4865" s="573"/>
      <c r="P4865" s="573"/>
      <c r="Q4865" s="574" t="s">
        <v>12354</v>
      </c>
      <c r="R4865" s="574" t="s">
        <v>13272</v>
      </c>
      <c r="S4865" s="574" t="s">
        <v>12259</v>
      </c>
      <c r="T4865" s="574" t="s">
        <v>13101</v>
      </c>
      <c r="U4865" s="574" t="s">
        <v>12696</v>
      </c>
      <c r="V4865" s="574" t="s">
        <v>13273</v>
      </c>
      <c r="W4865" s="575" t="s">
        <v>13120</v>
      </c>
      <c r="X4865" s="575" t="s">
        <v>13274</v>
      </c>
      <c r="Y4865" s="576" t="s">
        <v>13117</v>
      </c>
      <c r="Z4865" s="577" t="s">
        <v>13275</v>
      </c>
      <c r="AA4865" s="578" t="s">
        <v>15520</v>
      </c>
      <c r="AE4865"/>
    </row>
    <row r="4866" spans="1:31" s="563" customFormat="1">
      <c r="A4866"/>
      <c r="B4866"/>
      <c r="C4866" s="568" t="s">
        <v>289</v>
      </c>
      <c r="D4866" s="569" t="s">
        <v>16</v>
      </c>
      <c r="E4866" s="569" t="s">
        <v>355</v>
      </c>
      <c r="F4866" s="573" t="s">
        <v>247</v>
      </c>
      <c r="G4866" s="569" t="s">
        <v>42</v>
      </c>
      <c r="H4866" s="569" t="s">
        <v>41</v>
      </c>
      <c r="I4866" s="569" t="s">
        <v>50</v>
      </c>
      <c r="J4866" s="569" t="s">
        <v>109</v>
      </c>
      <c r="K4866" s="569" t="s">
        <v>106</v>
      </c>
      <c r="L4866" s="570">
        <v>0.5</v>
      </c>
      <c r="M4866" s="571">
        <v>28.660303778862612</v>
      </c>
      <c r="N4866" s="572">
        <v>1483.7325911706125</v>
      </c>
      <c r="O4866" s="573"/>
      <c r="P4866" s="573"/>
      <c r="Q4866" s="574" t="s">
        <v>12257</v>
      </c>
      <c r="R4866" s="574" t="s">
        <v>13277</v>
      </c>
      <c r="S4866" s="574" t="s">
        <v>12259</v>
      </c>
      <c r="T4866" s="574" t="s">
        <v>13101</v>
      </c>
      <c r="U4866" s="574" t="s">
        <v>12260</v>
      </c>
      <c r="V4866" s="574" t="s">
        <v>13278</v>
      </c>
      <c r="W4866" s="575" t="s">
        <v>13103</v>
      </c>
      <c r="X4866" s="575" t="s">
        <v>13279</v>
      </c>
      <c r="Y4866" s="576" t="s">
        <v>13117</v>
      </c>
      <c r="Z4866" s="577" t="s">
        <v>13280</v>
      </c>
      <c r="AA4866" s="578" t="s">
        <v>15521</v>
      </c>
      <c r="AE4866"/>
    </row>
    <row r="4867" spans="1:31" s="563" customFormat="1">
      <c r="A4867"/>
      <c r="B4867"/>
      <c r="C4867" s="568" t="s">
        <v>289</v>
      </c>
      <c r="D4867" s="569" t="s">
        <v>16</v>
      </c>
      <c r="E4867" s="569" t="s">
        <v>355</v>
      </c>
      <c r="F4867" s="573" t="s">
        <v>247</v>
      </c>
      <c r="G4867" s="569" t="s">
        <v>42</v>
      </c>
      <c r="H4867" s="569" t="s">
        <v>41</v>
      </c>
      <c r="I4867" s="569" t="s">
        <v>50</v>
      </c>
      <c r="J4867" s="569" t="s">
        <v>71</v>
      </c>
      <c r="K4867" s="569" t="s">
        <v>311</v>
      </c>
      <c r="L4867" s="570">
        <v>0.7</v>
      </c>
      <c r="M4867" s="571">
        <v>41.432830462920947</v>
      </c>
      <c r="N4867" s="572">
        <v>3160.9955203200011</v>
      </c>
      <c r="O4867" s="573"/>
      <c r="P4867" s="573"/>
      <c r="Q4867" s="574" t="s">
        <v>13139</v>
      </c>
      <c r="R4867" s="574" t="s">
        <v>13282</v>
      </c>
      <c r="S4867" s="574" t="s">
        <v>12450</v>
      </c>
      <c r="T4867" s="574" t="s">
        <v>13101</v>
      </c>
      <c r="U4867" s="574" t="s">
        <v>13183</v>
      </c>
      <c r="V4867" s="574" t="s">
        <v>13327</v>
      </c>
      <c r="W4867" s="575" t="s">
        <v>13143</v>
      </c>
      <c r="X4867" s="575" t="s">
        <v>13285</v>
      </c>
      <c r="Y4867" s="575" t="s">
        <v>13179</v>
      </c>
      <c r="Z4867" s="579" t="s">
        <v>13328</v>
      </c>
      <c r="AA4867" s="580" t="s">
        <v>15522</v>
      </c>
      <c r="AE4867"/>
    </row>
    <row r="4868" spans="1:31" s="563" customFormat="1">
      <c r="A4868"/>
      <c r="B4868"/>
      <c r="C4868" s="568" t="s">
        <v>289</v>
      </c>
      <c r="D4868" s="569" t="s">
        <v>16</v>
      </c>
      <c r="E4868" s="569" t="s">
        <v>355</v>
      </c>
      <c r="F4868" s="573" t="s">
        <v>247</v>
      </c>
      <c r="G4868" s="569" t="s">
        <v>42</v>
      </c>
      <c r="H4868" s="569" t="s">
        <v>41</v>
      </c>
      <c r="I4868" s="569" t="s">
        <v>50</v>
      </c>
      <c r="J4868" s="569" t="s">
        <v>71</v>
      </c>
      <c r="K4868" s="569" t="s">
        <v>104</v>
      </c>
      <c r="L4868" s="570">
        <v>0.15</v>
      </c>
      <c r="M4868" s="571">
        <v>8.8784636706259175</v>
      </c>
      <c r="N4868" s="572">
        <v>677.35618292571451</v>
      </c>
      <c r="O4868" s="573"/>
      <c r="P4868" s="573"/>
      <c r="Q4868" s="574" t="s">
        <v>12305</v>
      </c>
      <c r="R4868" s="574" t="s">
        <v>13319</v>
      </c>
      <c r="S4868" s="574" t="s">
        <v>12450</v>
      </c>
      <c r="T4868" s="574" t="s">
        <v>13101</v>
      </c>
      <c r="U4868" s="574" t="s">
        <v>13187</v>
      </c>
      <c r="V4868" s="574" t="s">
        <v>13329</v>
      </c>
      <c r="W4868" s="575" t="s">
        <v>13125</v>
      </c>
      <c r="X4868" s="575" t="s">
        <v>13321</v>
      </c>
      <c r="Y4868" s="576" t="s">
        <v>13179</v>
      </c>
      <c r="Z4868" s="577" t="s">
        <v>13330</v>
      </c>
      <c r="AA4868" s="578" t="s">
        <v>15523</v>
      </c>
      <c r="AE4868"/>
    </row>
    <row r="4869" spans="1:31" s="563" customFormat="1">
      <c r="A4869"/>
      <c r="B4869"/>
      <c r="C4869" s="568" t="s">
        <v>289</v>
      </c>
      <c r="D4869" s="569" t="s">
        <v>16</v>
      </c>
      <c r="E4869" s="569" t="s">
        <v>355</v>
      </c>
      <c r="F4869" s="573" t="s">
        <v>247</v>
      </c>
      <c r="G4869" s="569" t="s">
        <v>42</v>
      </c>
      <c r="H4869" s="569" t="s">
        <v>41</v>
      </c>
      <c r="I4869" s="569" t="s">
        <v>50</v>
      </c>
      <c r="J4869" s="569" t="s">
        <v>71</v>
      </c>
      <c r="K4869" s="569" t="s">
        <v>86</v>
      </c>
      <c r="L4869" s="570">
        <v>0.15</v>
      </c>
      <c r="M4869" s="571">
        <v>8.8784636706259175</v>
      </c>
      <c r="N4869" s="572">
        <v>677.35618292571451</v>
      </c>
      <c r="O4869" s="573"/>
      <c r="P4869" s="573"/>
      <c r="Q4869" s="574" t="s">
        <v>13331</v>
      </c>
      <c r="R4869" s="574" t="s">
        <v>13332</v>
      </c>
      <c r="S4869" s="574" t="s">
        <v>12450</v>
      </c>
      <c r="T4869" s="574" t="s">
        <v>13101</v>
      </c>
      <c r="U4869" s="574" t="s">
        <v>13333</v>
      </c>
      <c r="V4869" s="574" t="s">
        <v>13334</v>
      </c>
      <c r="W4869" s="575" t="s">
        <v>13335</v>
      </c>
      <c r="X4869" s="575" t="s">
        <v>13336</v>
      </c>
      <c r="Y4869" s="576" t="s">
        <v>13179</v>
      </c>
      <c r="Z4869" s="577" t="s">
        <v>13337</v>
      </c>
      <c r="AA4869" s="578" t="s">
        <v>15524</v>
      </c>
      <c r="AE4869"/>
    </row>
    <row r="4870" spans="1:31" s="563" customFormat="1">
      <c r="A4870"/>
      <c r="B4870"/>
      <c r="C4870" s="568" t="s">
        <v>289</v>
      </c>
      <c r="D4870" s="569" t="s">
        <v>16</v>
      </c>
      <c r="E4870" s="569" t="s">
        <v>355</v>
      </c>
      <c r="F4870" s="573" t="s">
        <v>247</v>
      </c>
      <c r="G4870" s="569" t="s">
        <v>42</v>
      </c>
      <c r="H4870" s="569" t="s">
        <v>41</v>
      </c>
      <c r="I4870" s="569" t="s">
        <v>50</v>
      </c>
      <c r="J4870" s="569" t="s">
        <v>99</v>
      </c>
      <c r="K4870" s="569" t="s">
        <v>311</v>
      </c>
      <c r="L4870" s="570">
        <v>1</v>
      </c>
      <c r="M4870" s="571">
        <v>6.6755365944555765</v>
      </c>
      <c r="N4870" s="572">
        <v>6451.0112659591859</v>
      </c>
      <c r="O4870" s="573"/>
      <c r="P4870" s="573"/>
      <c r="Q4870" s="574" t="s">
        <v>13139</v>
      </c>
      <c r="R4870" s="574" t="s">
        <v>13282</v>
      </c>
      <c r="S4870" s="574" t="s">
        <v>12279</v>
      </c>
      <c r="T4870" s="574" t="s">
        <v>13101</v>
      </c>
      <c r="U4870" s="574" t="s">
        <v>13283</v>
      </c>
      <c r="V4870" s="574" t="s">
        <v>13284</v>
      </c>
      <c r="W4870" s="575" t="s">
        <v>13143</v>
      </c>
      <c r="X4870" s="575" t="s">
        <v>13285</v>
      </c>
      <c r="Y4870" s="576" t="s">
        <v>13136</v>
      </c>
      <c r="Z4870" s="577" t="s">
        <v>13286</v>
      </c>
      <c r="AA4870" s="578" t="s">
        <v>15522</v>
      </c>
      <c r="AE4870"/>
    </row>
    <row r="4871" spans="1:31" s="563" customFormat="1">
      <c r="A4871"/>
      <c r="B4871"/>
      <c r="C4871" s="568" t="s">
        <v>289</v>
      </c>
      <c r="D4871" s="569" t="s">
        <v>16</v>
      </c>
      <c r="E4871" s="569" t="s">
        <v>355</v>
      </c>
      <c r="F4871" s="573" t="s">
        <v>247</v>
      </c>
      <c r="G4871" s="569" t="s">
        <v>42</v>
      </c>
      <c r="H4871" s="569" t="s">
        <v>41</v>
      </c>
      <c r="I4871" s="569" t="s">
        <v>50</v>
      </c>
      <c r="J4871" s="569" t="s">
        <v>96</v>
      </c>
      <c r="K4871" s="569" t="s">
        <v>119</v>
      </c>
      <c r="L4871" s="570">
        <v>1</v>
      </c>
      <c r="M4871" s="571">
        <v>0.12168946916976311</v>
      </c>
      <c r="N4871" s="572">
        <v>352.789678607143</v>
      </c>
      <c r="O4871" s="573"/>
      <c r="P4871" s="573"/>
      <c r="Q4871" s="574" t="s">
        <v>13288</v>
      </c>
      <c r="R4871" s="574" t="s">
        <v>13289</v>
      </c>
      <c r="S4871" s="574" t="s">
        <v>12287</v>
      </c>
      <c r="T4871" s="574" t="s">
        <v>13101</v>
      </c>
      <c r="U4871" s="574" t="s">
        <v>13290</v>
      </c>
      <c r="V4871" s="574" t="s">
        <v>13291</v>
      </c>
      <c r="W4871" s="575" t="s">
        <v>13292</v>
      </c>
      <c r="X4871" s="575" t="s">
        <v>13293</v>
      </c>
      <c r="Y4871" s="576" t="s">
        <v>13145</v>
      </c>
      <c r="Z4871" s="577" t="s">
        <v>13294</v>
      </c>
      <c r="AA4871" s="578" t="s">
        <v>15525</v>
      </c>
      <c r="AE4871"/>
    </row>
    <row r="4872" spans="1:31" s="563" customFormat="1">
      <c r="A4872"/>
      <c r="B4872"/>
      <c r="C4872" s="568" t="s">
        <v>289</v>
      </c>
      <c r="D4872" s="569" t="s">
        <v>16</v>
      </c>
      <c r="E4872" s="569" t="s">
        <v>355</v>
      </c>
      <c r="F4872" s="573" t="s">
        <v>247</v>
      </c>
      <c r="G4872" s="569" t="s">
        <v>42</v>
      </c>
      <c r="H4872" s="569" t="s">
        <v>41</v>
      </c>
      <c r="I4872" s="569" t="s">
        <v>50</v>
      </c>
      <c r="J4872" s="569" t="s">
        <v>87</v>
      </c>
      <c r="K4872" s="569" t="s">
        <v>111</v>
      </c>
      <c r="L4872" s="570">
        <v>0.5</v>
      </c>
      <c r="M4872" s="571">
        <v>26.131212326980705</v>
      </c>
      <c r="N4872" s="572">
        <v>2228.145338571429</v>
      </c>
      <c r="O4872" s="573"/>
      <c r="P4872" s="573"/>
      <c r="Q4872" s="574" t="s">
        <v>12354</v>
      </c>
      <c r="R4872" s="574" t="s">
        <v>13272</v>
      </c>
      <c r="S4872" s="574" t="s">
        <v>12294</v>
      </c>
      <c r="T4872" s="574" t="s">
        <v>13101</v>
      </c>
      <c r="U4872" s="574" t="s">
        <v>12731</v>
      </c>
      <c r="V4872" s="574" t="s">
        <v>13296</v>
      </c>
      <c r="W4872" s="575" t="s">
        <v>13120</v>
      </c>
      <c r="X4872" s="575" t="s">
        <v>13274</v>
      </c>
      <c r="Y4872" s="576" t="s">
        <v>13149</v>
      </c>
      <c r="Z4872" s="577" t="s">
        <v>13297</v>
      </c>
      <c r="AA4872" s="578" t="s">
        <v>15520</v>
      </c>
      <c r="AE4872"/>
    </row>
    <row r="4873" spans="1:31" s="563" customFormat="1">
      <c r="A4873"/>
      <c r="B4873"/>
      <c r="C4873" s="568" t="s">
        <v>289</v>
      </c>
      <c r="D4873" s="569" t="s">
        <v>16</v>
      </c>
      <c r="E4873" s="569" t="s">
        <v>355</v>
      </c>
      <c r="F4873" s="573" t="s">
        <v>247</v>
      </c>
      <c r="G4873" s="569" t="s">
        <v>42</v>
      </c>
      <c r="H4873" s="569" t="s">
        <v>41</v>
      </c>
      <c r="I4873" s="569" t="s">
        <v>50</v>
      </c>
      <c r="J4873" s="569" t="s">
        <v>87</v>
      </c>
      <c r="K4873" s="569" t="s">
        <v>106</v>
      </c>
      <c r="L4873" s="570">
        <v>0.5</v>
      </c>
      <c r="M4873" s="571">
        <v>26.131212326980705</v>
      </c>
      <c r="N4873" s="572">
        <v>2228.145338571429</v>
      </c>
      <c r="O4873" s="573"/>
      <c r="P4873" s="573"/>
      <c r="Q4873" s="574" t="s">
        <v>12257</v>
      </c>
      <c r="R4873" s="574" t="s">
        <v>13277</v>
      </c>
      <c r="S4873" s="574" t="s">
        <v>12294</v>
      </c>
      <c r="T4873" s="574" t="s">
        <v>13101</v>
      </c>
      <c r="U4873" s="574" t="s">
        <v>12302</v>
      </c>
      <c r="V4873" s="574" t="s">
        <v>13298</v>
      </c>
      <c r="W4873" s="575" t="s">
        <v>13103</v>
      </c>
      <c r="X4873" s="575" t="s">
        <v>13279</v>
      </c>
      <c r="Y4873" s="576" t="s">
        <v>13149</v>
      </c>
      <c r="Z4873" s="577" t="s">
        <v>13299</v>
      </c>
      <c r="AA4873" s="578" t="s">
        <v>15521</v>
      </c>
      <c r="AE4873"/>
    </row>
    <row r="4874" spans="1:31" s="563" customFormat="1">
      <c r="A4874"/>
      <c r="B4874"/>
      <c r="C4874" s="568" t="s">
        <v>289</v>
      </c>
      <c r="D4874" s="569" t="s">
        <v>16</v>
      </c>
      <c r="E4874" s="569" t="s">
        <v>355</v>
      </c>
      <c r="F4874" s="573" t="s">
        <v>247</v>
      </c>
      <c r="G4874" s="569" t="s">
        <v>42</v>
      </c>
      <c r="H4874" s="569" t="s">
        <v>41</v>
      </c>
      <c r="I4874" s="569" t="s">
        <v>50</v>
      </c>
      <c r="J4874" s="569" t="s">
        <v>83</v>
      </c>
      <c r="K4874" s="569" t="s">
        <v>81</v>
      </c>
      <c r="L4874" s="570">
        <v>1</v>
      </c>
      <c r="M4874" s="571">
        <v>7.5388486859019022</v>
      </c>
      <c r="N4874" s="572">
        <v>28.946845424175823</v>
      </c>
      <c r="O4874" s="573"/>
      <c r="P4874" s="573"/>
      <c r="Q4874" s="574" t="s">
        <v>12313</v>
      </c>
      <c r="R4874" s="574" t="s">
        <v>13307</v>
      </c>
      <c r="S4874" s="574" t="s">
        <v>12315</v>
      </c>
      <c r="T4874" s="574" t="s">
        <v>13101</v>
      </c>
      <c r="U4874" s="574" t="s">
        <v>12316</v>
      </c>
      <c r="V4874" s="574" t="s">
        <v>13308</v>
      </c>
      <c r="W4874" s="575" t="s">
        <v>13152</v>
      </c>
      <c r="X4874" s="575" t="s">
        <v>13309</v>
      </c>
      <c r="Y4874" s="576" t="s">
        <v>13154</v>
      </c>
      <c r="Z4874" s="577" t="s">
        <v>13310</v>
      </c>
      <c r="AA4874" s="578" t="s">
        <v>15526</v>
      </c>
      <c r="AE4874"/>
    </row>
    <row r="4875" spans="1:31" s="563" customFormat="1">
      <c r="A4875"/>
      <c r="B4875"/>
      <c r="C4875" s="568" t="s">
        <v>289</v>
      </c>
      <c r="D4875" s="569" t="s">
        <v>16</v>
      </c>
      <c r="E4875" s="569" t="s">
        <v>355</v>
      </c>
      <c r="F4875" s="573" t="s">
        <v>247</v>
      </c>
      <c r="G4875" s="569" t="s">
        <v>42</v>
      </c>
      <c r="H4875" s="569" t="s">
        <v>41</v>
      </c>
      <c r="I4875" s="569" t="s">
        <v>50</v>
      </c>
      <c r="J4875" s="569" t="s">
        <v>77</v>
      </c>
      <c r="K4875" s="569" t="s">
        <v>310</v>
      </c>
      <c r="L4875" s="570">
        <v>0.4</v>
      </c>
      <c r="M4875" s="571">
        <v>4.9844006571934978</v>
      </c>
      <c r="N4875" s="572">
        <v>258.04045063836736</v>
      </c>
      <c r="O4875" s="573"/>
      <c r="P4875" s="573"/>
      <c r="Q4875" s="574" t="s">
        <v>12395</v>
      </c>
      <c r="R4875" s="574" t="s">
        <v>13267</v>
      </c>
      <c r="S4875" s="574" t="s">
        <v>12325</v>
      </c>
      <c r="T4875" s="574" t="s">
        <v>13101</v>
      </c>
      <c r="U4875" s="574" t="s">
        <v>13064</v>
      </c>
      <c r="V4875" s="574" t="s">
        <v>13312</v>
      </c>
      <c r="W4875" s="575" t="s">
        <v>13115</v>
      </c>
      <c r="X4875" s="575" t="s">
        <v>13269</v>
      </c>
      <c r="Y4875" s="576" t="s">
        <v>13157</v>
      </c>
      <c r="Z4875" s="577" t="s">
        <v>13313</v>
      </c>
      <c r="AA4875" s="578" t="s">
        <v>15519</v>
      </c>
      <c r="AE4875"/>
    </row>
    <row r="4876" spans="1:31" s="563" customFormat="1">
      <c r="A4876"/>
      <c r="B4876"/>
      <c r="C4876" s="568" t="s">
        <v>289</v>
      </c>
      <c r="D4876" s="569" t="s">
        <v>16</v>
      </c>
      <c r="E4876" s="569" t="s">
        <v>355</v>
      </c>
      <c r="F4876" s="573" t="s">
        <v>247</v>
      </c>
      <c r="G4876" s="569" t="s">
        <v>42</v>
      </c>
      <c r="H4876" s="569" t="s">
        <v>41</v>
      </c>
      <c r="I4876" s="569" t="s">
        <v>50</v>
      </c>
      <c r="J4876" s="569" t="s">
        <v>77</v>
      </c>
      <c r="K4876" s="569" t="s">
        <v>106</v>
      </c>
      <c r="L4876" s="570">
        <v>0.6</v>
      </c>
      <c r="M4876" s="571">
        <v>7.4766009857902462</v>
      </c>
      <c r="N4876" s="572">
        <v>387.06067595755104</v>
      </c>
      <c r="O4876" s="573"/>
      <c r="P4876" s="573"/>
      <c r="Q4876" s="574" t="s">
        <v>12257</v>
      </c>
      <c r="R4876" s="574" t="s">
        <v>13277</v>
      </c>
      <c r="S4876" s="574" t="s">
        <v>12325</v>
      </c>
      <c r="T4876" s="574" t="s">
        <v>13101</v>
      </c>
      <c r="U4876" s="574" t="s">
        <v>12438</v>
      </c>
      <c r="V4876" s="574" t="s">
        <v>13314</v>
      </c>
      <c r="W4876" s="575" t="s">
        <v>13103</v>
      </c>
      <c r="X4876" s="575" t="s">
        <v>13279</v>
      </c>
      <c r="Y4876" s="576" t="s">
        <v>13157</v>
      </c>
      <c r="Z4876" s="577" t="s">
        <v>13315</v>
      </c>
      <c r="AA4876" s="578" t="s">
        <v>15521</v>
      </c>
      <c r="AE4876"/>
    </row>
    <row r="4877" spans="1:31" s="563" customFormat="1">
      <c r="A4877"/>
      <c r="B4877"/>
      <c r="C4877" s="568" t="s">
        <v>289</v>
      </c>
      <c r="D4877" s="569" t="s">
        <v>16</v>
      </c>
      <c r="E4877" s="569" t="s">
        <v>355</v>
      </c>
      <c r="F4877" s="573" t="s">
        <v>247</v>
      </c>
      <c r="G4877" s="569" t="s">
        <v>42</v>
      </c>
      <c r="H4877" s="569" t="s">
        <v>41</v>
      </c>
      <c r="I4877" s="569" t="s">
        <v>50</v>
      </c>
      <c r="J4877" s="569" t="s">
        <v>76</v>
      </c>
      <c r="K4877" s="569" t="s">
        <v>311</v>
      </c>
      <c r="L4877" s="570">
        <v>1</v>
      </c>
      <c r="M4877" s="571">
        <v>0.41231255436343256</v>
      </c>
      <c r="N4877" s="572">
        <v>332.0373445714286</v>
      </c>
      <c r="O4877" s="573"/>
      <c r="P4877" s="573"/>
      <c r="Q4877" s="574" t="s">
        <v>13139</v>
      </c>
      <c r="R4877" s="574" t="s">
        <v>13282</v>
      </c>
      <c r="S4877" s="574" t="s">
        <v>12349</v>
      </c>
      <c r="T4877" s="574" t="s">
        <v>13101</v>
      </c>
      <c r="U4877" s="574" t="s">
        <v>13316</v>
      </c>
      <c r="V4877" s="574" t="s">
        <v>13317</v>
      </c>
      <c r="W4877" s="575" t="s">
        <v>13143</v>
      </c>
      <c r="X4877" s="575" t="s">
        <v>13285</v>
      </c>
      <c r="Y4877" s="576" t="s">
        <v>13169</v>
      </c>
      <c r="Z4877" s="577" t="s">
        <v>13318</v>
      </c>
      <c r="AA4877" s="578" t="s">
        <v>15522</v>
      </c>
      <c r="AE4877"/>
    </row>
    <row r="4878" spans="1:31" s="563" customFormat="1">
      <c r="A4878"/>
      <c r="B4878"/>
      <c r="C4878" s="568" t="s">
        <v>289</v>
      </c>
      <c r="D4878" s="569" t="s">
        <v>16</v>
      </c>
      <c r="E4878" s="569" t="s">
        <v>355</v>
      </c>
      <c r="F4878" s="573" t="s">
        <v>247</v>
      </c>
      <c r="G4878" s="569" t="s">
        <v>42</v>
      </c>
      <c r="H4878" s="569" t="s">
        <v>41</v>
      </c>
      <c r="I4878" s="569" t="s">
        <v>50</v>
      </c>
      <c r="J4878" s="569" t="s">
        <v>74</v>
      </c>
      <c r="K4878" s="569" t="s">
        <v>104</v>
      </c>
      <c r="L4878" s="570">
        <v>0.3</v>
      </c>
      <c r="M4878" s="571">
        <v>3.6768855562261309</v>
      </c>
      <c r="N4878" s="572">
        <v>2961.0141710752659</v>
      </c>
      <c r="O4878" s="573"/>
      <c r="P4878" s="573"/>
      <c r="Q4878" s="574" t="s">
        <v>12305</v>
      </c>
      <c r="R4878" s="574" t="s">
        <v>13319</v>
      </c>
      <c r="S4878" s="574" t="s">
        <v>12362</v>
      </c>
      <c r="T4878" s="574" t="s">
        <v>13101</v>
      </c>
      <c r="U4878" s="574" t="s">
        <v>12760</v>
      </c>
      <c r="V4878" s="574" t="s">
        <v>13320</v>
      </c>
      <c r="W4878" s="575" t="s">
        <v>13125</v>
      </c>
      <c r="X4878" s="575" t="s">
        <v>13321</v>
      </c>
      <c r="Y4878" s="576" t="s">
        <v>13171</v>
      </c>
      <c r="Z4878" s="577" t="s">
        <v>13322</v>
      </c>
      <c r="AA4878" s="578" t="s">
        <v>15523</v>
      </c>
      <c r="AE4878"/>
    </row>
    <row r="4879" spans="1:31" s="563" customFormat="1">
      <c r="A4879"/>
      <c r="B4879"/>
      <c r="C4879" s="568" t="s">
        <v>289</v>
      </c>
      <c r="D4879" s="569" t="s">
        <v>16</v>
      </c>
      <c r="E4879" s="569" t="s">
        <v>355</v>
      </c>
      <c r="F4879" s="573" t="s">
        <v>247</v>
      </c>
      <c r="G4879" s="569" t="s">
        <v>42</v>
      </c>
      <c r="H4879" s="569" t="s">
        <v>41</v>
      </c>
      <c r="I4879" s="569" t="s">
        <v>50</v>
      </c>
      <c r="J4879" s="569" t="s">
        <v>74</v>
      </c>
      <c r="K4879" s="569" t="s">
        <v>346</v>
      </c>
      <c r="L4879" s="570">
        <v>0.7</v>
      </c>
      <c r="M4879" s="571">
        <v>8.5793996311943044</v>
      </c>
      <c r="N4879" s="572">
        <v>6909.0330658422854</v>
      </c>
      <c r="O4879" s="573"/>
      <c r="P4879" s="573"/>
      <c r="Q4879" s="574" t="s">
        <v>12228</v>
      </c>
      <c r="R4879" s="574" t="s">
        <v>13300</v>
      </c>
      <c r="S4879" s="574" t="s">
        <v>12362</v>
      </c>
      <c r="T4879" s="574" t="s">
        <v>13101</v>
      </c>
      <c r="U4879" s="574" t="s">
        <v>13324</v>
      </c>
      <c r="V4879" s="574" t="s">
        <v>13325</v>
      </c>
      <c r="W4879" s="575" t="s">
        <v>13303</v>
      </c>
      <c r="X4879" s="575" t="s">
        <v>13304</v>
      </c>
      <c r="Y4879" s="576" t="s">
        <v>13171</v>
      </c>
      <c r="Z4879" s="577" t="s">
        <v>13326</v>
      </c>
      <c r="AA4879" s="578" t="s">
        <v>15527</v>
      </c>
      <c r="AE4879"/>
    </row>
    <row r="4880" spans="1:31" s="563" customFormat="1">
      <c r="A4880"/>
      <c r="B4880"/>
      <c r="C4880" s="568" t="s">
        <v>289</v>
      </c>
      <c r="D4880" s="569" t="s">
        <v>16</v>
      </c>
      <c r="E4880" s="569" t="s">
        <v>355</v>
      </c>
      <c r="F4880" s="573" t="s">
        <v>247</v>
      </c>
      <c r="G4880" s="569" t="s">
        <v>42</v>
      </c>
      <c r="H4880" s="569" t="s">
        <v>41</v>
      </c>
      <c r="I4880" s="569" t="s">
        <v>50</v>
      </c>
      <c r="J4880" s="569" t="s">
        <v>351</v>
      </c>
      <c r="K4880" s="569" t="s">
        <v>106</v>
      </c>
      <c r="L4880" s="570">
        <v>0.5</v>
      </c>
      <c r="M4880" s="571">
        <v>23.364378080594513</v>
      </c>
      <c r="N4880" s="572">
        <v>125.43633017142857</v>
      </c>
      <c r="O4880" s="573"/>
      <c r="P4880" s="573"/>
      <c r="Q4880" s="574" t="s">
        <v>12257</v>
      </c>
      <c r="R4880" s="574" t="s">
        <v>13277</v>
      </c>
      <c r="S4880" s="574" t="s">
        <v>12372</v>
      </c>
      <c r="T4880" s="574" t="s">
        <v>13101</v>
      </c>
      <c r="U4880" s="574" t="s">
        <v>13190</v>
      </c>
      <c r="V4880" s="574" t="s">
        <v>13339</v>
      </c>
      <c r="W4880" s="575" t="s">
        <v>13103</v>
      </c>
      <c r="X4880" s="575" t="s">
        <v>13279</v>
      </c>
      <c r="Y4880" s="576" t="s">
        <v>13192</v>
      </c>
      <c r="Z4880" s="577" t="s">
        <v>13340</v>
      </c>
      <c r="AA4880" s="578" t="s">
        <v>15521</v>
      </c>
      <c r="AE4880"/>
    </row>
    <row r="4881" spans="1:31" s="563" customFormat="1">
      <c r="A4881"/>
      <c r="B4881"/>
      <c r="C4881" s="568" t="s">
        <v>289</v>
      </c>
      <c r="D4881" s="569" t="s">
        <v>16</v>
      </c>
      <c r="E4881" s="569" t="s">
        <v>355</v>
      </c>
      <c r="F4881" s="573" t="s">
        <v>247</v>
      </c>
      <c r="G4881" s="569" t="s">
        <v>42</v>
      </c>
      <c r="H4881" s="569" t="s">
        <v>41</v>
      </c>
      <c r="I4881" s="569" t="s">
        <v>50</v>
      </c>
      <c r="J4881" s="569" t="s">
        <v>351</v>
      </c>
      <c r="K4881" s="569" t="s">
        <v>100</v>
      </c>
      <c r="L4881" s="570">
        <v>0.5</v>
      </c>
      <c r="M4881" s="571">
        <v>23.364378080594513</v>
      </c>
      <c r="N4881" s="572">
        <v>125.43633017142857</v>
      </c>
      <c r="O4881" s="573"/>
      <c r="P4881" s="573"/>
      <c r="Q4881" s="574" t="s">
        <v>12370</v>
      </c>
      <c r="R4881" s="574" t="s">
        <v>13613</v>
      </c>
      <c r="S4881" s="574" t="s">
        <v>12372</v>
      </c>
      <c r="T4881" s="574" t="s">
        <v>13101</v>
      </c>
      <c r="U4881" s="574" t="s">
        <v>12373</v>
      </c>
      <c r="V4881" s="574" t="s">
        <v>13675</v>
      </c>
      <c r="W4881" s="575" t="s">
        <v>15351</v>
      </c>
      <c r="X4881" s="575" t="s">
        <v>15508</v>
      </c>
      <c r="Y4881" s="576" t="s">
        <v>13192</v>
      </c>
      <c r="Z4881" s="577" t="s">
        <v>15528</v>
      </c>
      <c r="AA4881" s="578" t="s">
        <v>15529</v>
      </c>
      <c r="AE4881"/>
    </row>
    <row r="4882" spans="1:31" s="563" customFormat="1">
      <c r="A4882"/>
      <c r="B4882"/>
      <c r="C4882" s="568" t="s">
        <v>289</v>
      </c>
      <c r="D4882" s="569" t="s">
        <v>16</v>
      </c>
      <c r="E4882" s="569" t="s">
        <v>355</v>
      </c>
      <c r="F4882" s="573" t="s">
        <v>247</v>
      </c>
      <c r="G4882" s="569" t="s">
        <v>42</v>
      </c>
      <c r="H4882" s="569" t="s">
        <v>41</v>
      </c>
      <c r="I4882" s="569" t="s">
        <v>50</v>
      </c>
      <c r="J4882" s="569" t="s">
        <v>67</v>
      </c>
      <c r="K4882" s="569" t="s">
        <v>81</v>
      </c>
      <c r="L4882" s="570">
        <v>1</v>
      </c>
      <c r="M4882" s="571">
        <v>6.5336688611149834</v>
      </c>
      <c r="N4882" s="572">
        <v>25.087266034285715</v>
      </c>
      <c r="O4882" s="573"/>
      <c r="P4882" s="573"/>
      <c r="Q4882" s="574" t="s">
        <v>12313</v>
      </c>
      <c r="R4882" s="574" t="s">
        <v>13307</v>
      </c>
      <c r="S4882" s="574" t="s">
        <v>12380</v>
      </c>
      <c r="T4882" s="574" t="s">
        <v>13101</v>
      </c>
      <c r="U4882" s="574" t="s">
        <v>12381</v>
      </c>
      <c r="V4882" s="574" t="s">
        <v>13341</v>
      </c>
      <c r="W4882" s="575" t="s">
        <v>13152</v>
      </c>
      <c r="X4882" s="575" t="s">
        <v>13309</v>
      </c>
      <c r="Y4882" s="576" t="s">
        <v>13194</v>
      </c>
      <c r="Z4882" s="577" t="s">
        <v>13342</v>
      </c>
      <c r="AA4882" s="578" t="s">
        <v>15526</v>
      </c>
      <c r="AE4882"/>
    </row>
    <row r="4883" spans="1:31" s="563" customFormat="1">
      <c r="A4883"/>
      <c r="B4883"/>
      <c r="C4883" s="568" t="s">
        <v>289</v>
      </c>
      <c r="D4883" s="569" t="s">
        <v>16</v>
      </c>
      <c r="E4883" s="569" t="s">
        <v>355</v>
      </c>
      <c r="F4883" s="573" t="s">
        <v>247</v>
      </c>
      <c r="G4883" s="569" t="s">
        <v>42</v>
      </c>
      <c r="H4883" s="569" t="s">
        <v>41</v>
      </c>
      <c r="I4883" s="569" t="s">
        <v>50</v>
      </c>
      <c r="J4883" s="569" t="s">
        <v>66</v>
      </c>
      <c r="K4883" s="569" t="s">
        <v>106</v>
      </c>
      <c r="L4883" s="570">
        <v>0.6</v>
      </c>
      <c r="M4883" s="571">
        <v>4.8063863480080151</v>
      </c>
      <c r="N4883" s="572">
        <v>387.06067595755104</v>
      </c>
      <c r="O4883" s="573"/>
      <c r="P4883" s="573"/>
      <c r="Q4883" s="574" t="s">
        <v>12257</v>
      </c>
      <c r="R4883" s="574" t="s">
        <v>13277</v>
      </c>
      <c r="S4883" s="574" t="s">
        <v>12387</v>
      </c>
      <c r="T4883" s="574" t="s">
        <v>13101</v>
      </c>
      <c r="U4883" s="574" t="s">
        <v>13198</v>
      </c>
      <c r="V4883" s="574" t="s">
        <v>13343</v>
      </c>
      <c r="W4883" s="575" t="s">
        <v>13103</v>
      </c>
      <c r="X4883" s="575" t="s">
        <v>13279</v>
      </c>
      <c r="Y4883" s="576" t="s">
        <v>13196</v>
      </c>
      <c r="Z4883" s="577" t="s">
        <v>13344</v>
      </c>
      <c r="AA4883" s="578" t="s">
        <v>15521</v>
      </c>
      <c r="AE4883"/>
    </row>
    <row r="4884" spans="1:31" s="563" customFormat="1">
      <c r="A4884"/>
      <c r="B4884"/>
      <c r="C4884" s="568" t="s">
        <v>289</v>
      </c>
      <c r="D4884" s="569" t="s">
        <v>16</v>
      </c>
      <c r="E4884" s="569" t="s">
        <v>355</v>
      </c>
      <c r="F4884" s="573" t="s">
        <v>247</v>
      </c>
      <c r="G4884" s="569" t="s">
        <v>42</v>
      </c>
      <c r="H4884" s="569" t="s">
        <v>41</v>
      </c>
      <c r="I4884" s="569" t="s">
        <v>50</v>
      </c>
      <c r="J4884" s="569" t="s">
        <v>66</v>
      </c>
      <c r="K4884" s="569" t="s">
        <v>104</v>
      </c>
      <c r="L4884" s="570">
        <v>0.4</v>
      </c>
      <c r="M4884" s="571">
        <v>3.2042575653386769</v>
      </c>
      <c r="N4884" s="572">
        <v>258.04045063836736</v>
      </c>
      <c r="O4884" s="573"/>
      <c r="P4884" s="573"/>
      <c r="Q4884" s="574" t="s">
        <v>12305</v>
      </c>
      <c r="R4884" s="574" t="s">
        <v>13319</v>
      </c>
      <c r="S4884" s="574" t="s">
        <v>12387</v>
      </c>
      <c r="T4884" s="574" t="s">
        <v>13101</v>
      </c>
      <c r="U4884" s="574" t="s">
        <v>13345</v>
      </c>
      <c r="V4884" s="574" t="s">
        <v>13346</v>
      </c>
      <c r="W4884" s="575" t="s">
        <v>13125</v>
      </c>
      <c r="X4884" s="575" t="s">
        <v>13321</v>
      </c>
      <c r="Y4884" s="576" t="s">
        <v>13196</v>
      </c>
      <c r="Z4884" s="577" t="s">
        <v>13347</v>
      </c>
      <c r="AA4884" s="578" t="s">
        <v>15523</v>
      </c>
      <c r="AE4884"/>
    </row>
    <row r="4885" spans="1:31" s="563" customFormat="1">
      <c r="A4885"/>
      <c r="B4885"/>
      <c r="C4885" s="568" t="s">
        <v>289</v>
      </c>
      <c r="D4885" s="569" t="s">
        <v>16</v>
      </c>
      <c r="E4885" s="569" t="s">
        <v>355</v>
      </c>
      <c r="F4885" s="573" t="s">
        <v>247</v>
      </c>
      <c r="G4885" s="569" t="s">
        <v>42</v>
      </c>
      <c r="H4885" s="569" t="s">
        <v>41</v>
      </c>
      <c r="I4885" s="569" t="s">
        <v>50</v>
      </c>
      <c r="J4885" s="569" t="s">
        <v>65</v>
      </c>
      <c r="K4885" s="569" t="s">
        <v>81</v>
      </c>
      <c r="L4885" s="570">
        <v>1</v>
      </c>
      <c r="M4885" s="571">
        <v>39.202013166689909</v>
      </c>
      <c r="N4885" s="572">
        <v>150.52359620571434</v>
      </c>
      <c r="O4885" s="573"/>
      <c r="P4885" s="573"/>
      <c r="Q4885" s="574" t="s">
        <v>12313</v>
      </c>
      <c r="R4885" s="574" t="s">
        <v>13307</v>
      </c>
      <c r="S4885" s="574" t="s">
        <v>13348</v>
      </c>
      <c r="T4885" s="574" t="s">
        <v>13101</v>
      </c>
      <c r="U4885" s="574" t="s">
        <v>13349</v>
      </c>
      <c r="V4885" s="574" t="s">
        <v>13350</v>
      </c>
      <c r="W4885" s="575" t="s">
        <v>13152</v>
      </c>
      <c r="X4885" s="575" t="s">
        <v>13309</v>
      </c>
      <c r="Y4885" s="576" t="s">
        <v>13351</v>
      </c>
      <c r="Z4885" s="577" t="s">
        <v>13352</v>
      </c>
      <c r="AA4885" s="578" t="s">
        <v>15526</v>
      </c>
      <c r="AE4885"/>
    </row>
    <row r="4886" spans="1:31" s="563" customFormat="1">
      <c r="A4886"/>
      <c r="B4886"/>
      <c r="C4886" s="568" t="s">
        <v>289</v>
      </c>
      <c r="D4886" s="569" t="s">
        <v>16</v>
      </c>
      <c r="E4886" s="569" t="s">
        <v>355</v>
      </c>
      <c r="F4886" s="573" t="s">
        <v>247</v>
      </c>
      <c r="G4886" s="569" t="s">
        <v>42</v>
      </c>
      <c r="H4886" s="569" t="s">
        <v>41</v>
      </c>
      <c r="I4886" s="569" t="s">
        <v>50</v>
      </c>
      <c r="J4886" s="569" t="s">
        <v>64</v>
      </c>
      <c r="K4886" s="569" t="s">
        <v>310</v>
      </c>
      <c r="L4886" s="570">
        <v>0.2</v>
      </c>
      <c r="M4886" s="571">
        <v>8.0106439133466925</v>
      </c>
      <c r="N4886" s="572">
        <v>387.06067595755115</v>
      </c>
      <c r="O4886" s="573"/>
      <c r="P4886" s="573"/>
      <c r="Q4886" s="574" t="s">
        <v>12395</v>
      </c>
      <c r="R4886" s="574" t="s">
        <v>13267</v>
      </c>
      <c r="S4886" s="574" t="s">
        <v>13353</v>
      </c>
      <c r="T4886" s="574" t="s">
        <v>13101</v>
      </c>
      <c r="U4886" s="574" t="s">
        <v>13354</v>
      </c>
      <c r="V4886" s="574" t="s">
        <v>13355</v>
      </c>
      <c r="W4886" s="575" t="s">
        <v>13115</v>
      </c>
      <c r="X4886" s="575" t="s">
        <v>13269</v>
      </c>
      <c r="Y4886" s="576" t="s">
        <v>13356</v>
      </c>
      <c r="Z4886" s="577" t="s">
        <v>13357</v>
      </c>
      <c r="AA4886" s="578" t="s">
        <v>15519</v>
      </c>
      <c r="AE4886"/>
    </row>
    <row r="4887" spans="1:31" s="563" customFormat="1">
      <c r="A4887"/>
      <c r="B4887"/>
      <c r="C4887" s="568" t="s">
        <v>289</v>
      </c>
      <c r="D4887" s="569" t="s">
        <v>16</v>
      </c>
      <c r="E4887" s="569" t="s">
        <v>355</v>
      </c>
      <c r="F4887" s="573" t="s">
        <v>247</v>
      </c>
      <c r="G4887" s="569" t="s">
        <v>42</v>
      </c>
      <c r="H4887" s="569" t="s">
        <v>41</v>
      </c>
      <c r="I4887" s="569" t="s">
        <v>50</v>
      </c>
      <c r="J4887" s="569" t="s">
        <v>64</v>
      </c>
      <c r="K4887" s="569" t="s">
        <v>106</v>
      </c>
      <c r="L4887" s="570">
        <v>0.6</v>
      </c>
      <c r="M4887" s="571">
        <v>24.031931740040076</v>
      </c>
      <c r="N4887" s="572">
        <v>1161.1820278726532</v>
      </c>
      <c r="O4887" s="573"/>
      <c r="P4887" s="573"/>
      <c r="Q4887" s="574" t="s">
        <v>12257</v>
      </c>
      <c r="R4887" s="574" t="s">
        <v>13277</v>
      </c>
      <c r="S4887" s="574" t="s">
        <v>13353</v>
      </c>
      <c r="T4887" s="574" t="s">
        <v>13101</v>
      </c>
      <c r="U4887" s="574" t="s">
        <v>13358</v>
      </c>
      <c r="V4887" s="574" t="s">
        <v>13359</v>
      </c>
      <c r="W4887" s="575" t="s">
        <v>13103</v>
      </c>
      <c r="X4887" s="575" t="s">
        <v>13279</v>
      </c>
      <c r="Y4887" s="576" t="s">
        <v>13356</v>
      </c>
      <c r="Z4887" s="577" t="s">
        <v>13360</v>
      </c>
      <c r="AA4887" s="578" t="s">
        <v>15521</v>
      </c>
      <c r="AE4887"/>
    </row>
    <row r="4888" spans="1:31" s="563" customFormat="1">
      <c r="A4888"/>
      <c r="B4888"/>
      <c r="C4888" s="568" t="s">
        <v>289</v>
      </c>
      <c r="D4888" s="569" t="s">
        <v>16</v>
      </c>
      <c r="E4888" s="569" t="s">
        <v>355</v>
      </c>
      <c r="F4888" s="573" t="s">
        <v>247</v>
      </c>
      <c r="G4888" s="569" t="s">
        <v>42</v>
      </c>
      <c r="H4888" s="569" t="s">
        <v>41</v>
      </c>
      <c r="I4888" s="569" t="s">
        <v>50</v>
      </c>
      <c r="J4888" s="569" t="s">
        <v>64</v>
      </c>
      <c r="K4888" s="569" t="s">
        <v>104</v>
      </c>
      <c r="L4888" s="570">
        <v>0.2</v>
      </c>
      <c r="M4888" s="571">
        <v>8.0106439133466925</v>
      </c>
      <c r="N4888" s="572">
        <v>387.06067595755115</v>
      </c>
      <c r="O4888" s="573"/>
      <c r="P4888" s="573"/>
      <c r="Q4888" s="574" t="s">
        <v>12305</v>
      </c>
      <c r="R4888" s="574" t="s">
        <v>13319</v>
      </c>
      <c r="S4888" s="574" t="s">
        <v>13353</v>
      </c>
      <c r="T4888" s="574" t="s">
        <v>13101</v>
      </c>
      <c r="U4888" s="574" t="s">
        <v>13361</v>
      </c>
      <c r="V4888" s="574" t="s">
        <v>13362</v>
      </c>
      <c r="W4888" s="575" t="s">
        <v>13125</v>
      </c>
      <c r="X4888" s="575" t="s">
        <v>13321</v>
      </c>
      <c r="Y4888" s="576" t="s">
        <v>13356</v>
      </c>
      <c r="Z4888" s="577" t="s">
        <v>13363</v>
      </c>
      <c r="AA4888" s="578" t="s">
        <v>15523</v>
      </c>
      <c r="AE4888"/>
    </row>
    <row r="4889" spans="1:31" s="563" customFormat="1">
      <c r="A4889"/>
      <c r="B4889"/>
      <c r="C4889" s="568" t="s">
        <v>288</v>
      </c>
      <c r="D4889" s="569" t="s">
        <v>98</v>
      </c>
      <c r="E4889" s="569" t="s">
        <v>337</v>
      </c>
      <c r="F4889" s="573" t="s">
        <v>141</v>
      </c>
      <c r="G4889" s="569" t="s">
        <v>42</v>
      </c>
      <c r="H4889" s="569" t="s">
        <v>41</v>
      </c>
      <c r="I4889" s="569" t="s">
        <v>40</v>
      </c>
      <c r="J4889" s="569" t="s">
        <v>352</v>
      </c>
      <c r="K4889" s="569" t="s">
        <v>106</v>
      </c>
      <c r="L4889" s="570">
        <v>1</v>
      </c>
      <c r="M4889" s="571">
        <v>4.5479573463441483</v>
      </c>
      <c r="N4889" s="572">
        <v>256.07179687500002</v>
      </c>
      <c r="O4889" s="573"/>
      <c r="P4889" s="573"/>
      <c r="Q4889" s="574" t="s">
        <v>10535</v>
      </c>
      <c r="R4889" s="574" t="s">
        <v>10771</v>
      </c>
      <c r="S4889" s="574" t="s">
        <v>10508</v>
      </c>
      <c r="T4889" s="574" t="s">
        <v>10957</v>
      </c>
      <c r="U4889" s="574" t="s">
        <v>10958</v>
      </c>
      <c r="V4889" s="574" t="s">
        <v>10959</v>
      </c>
      <c r="W4889" s="575" t="s">
        <v>10960</v>
      </c>
      <c r="X4889" s="575" t="s">
        <v>10961</v>
      </c>
      <c r="Y4889" s="576" t="s">
        <v>10962</v>
      </c>
      <c r="Z4889" s="577" t="s">
        <v>10963</v>
      </c>
      <c r="AA4889" s="578" t="s">
        <v>15530</v>
      </c>
      <c r="AE4889"/>
    </row>
    <row r="4890" spans="1:31" s="563" customFormat="1">
      <c r="A4890"/>
      <c r="B4890"/>
      <c r="C4890" s="568" t="s">
        <v>288</v>
      </c>
      <c r="D4890" s="569" t="s">
        <v>16</v>
      </c>
      <c r="E4890" s="569" t="s">
        <v>337</v>
      </c>
      <c r="F4890" s="573" t="s">
        <v>141</v>
      </c>
      <c r="G4890" s="569" t="s">
        <v>42</v>
      </c>
      <c r="H4890" s="569" t="s">
        <v>41</v>
      </c>
      <c r="I4890" s="569" t="s">
        <v>40</v>
      </c>
      <c r="J4890" s="569" t="s">
        <v>352</v>
      </c>
      <c r="K4890" s="569" t="s">
        <v>106</v>
      </c>
      <c r="L4890" s="570">
        <v>1</v>
      </c>
      <c r="M4890" s="571">
        <v>5.6776693967161327</v>
      </c>
      <c r="N4890" s="572">
        <v>319.68</v>
      </c>
      <c r="O4890" s="573"/>
      <c r="P4890" s="573"/>
      <c r="Q4890" s="574" t="s">
        <v>10535</v>
      </c>
      <c r="R4890" s="574" t="s">
        <v>10771</v>
      </c>
      <c r="S4890" s="574" t="s">
        <v>10508</v>
      </c>
      <c r="T4890" s="574" t="s">
        <v>11297</v>
      </c>
      <c r="U4890" s="574" t="s">
        <v>10958</v>
      </c>
      <c r="V4890" s="574" t="s">
        <v>10959</v>
      </c>
      <c r="W4890" s="575" t="s">
        <v>11299</v>
      </c>
      <c r="X4890" s="575" t="s">
        <v>11406</v>
      </c>
      <c r="Y4890" s="576" t="s">
        <v>11301</v>
      </c>
      <c r="Z4890" s="577" t="s">
        <v>15531</v>
      </c>
      <c r="AA4890" s="578" t="s">
        <v>15532</v>
      </c>
      <c r="AE4890"/>
    </row>
    <row r="4891" spans="1:31" s="563" customFormat="1">
      <c r="A4891"/>
      <c r="B4891"/>
      <c r="C4891" s="568" t="s">
        <v>288</v>
      </c>
      <c r="D4891" s="569" t="s">
        <v>112</v>
      </c>
      <c r="E4891" s="569" t="s">
        <v>337</v>
      </c>
      <c r="F4891" s="573" t="s">
        <v>141</v>
      </c>
      <c r="G4891" s="569" t="s">
        <v>42</v>
      </c>
      <c r="H4891" s="569" t="s">
        <v>41</v>
      </c>
      <c r="I4891" s="569" t="s">
        <v>40</v>
      </c>
      <c r="J4891" s="569" t="s">
        <v>352</v>
      </c>
      <c r="K4891" s="569" t="s">
        <v>346</v>
      </c>
      <c r="L4891" s="570">
        <v>1</v>
      </c>
      <c r="M4891" s="571">
        <v>9.1114525572939961E-2</v>
      </c>
      <c r="N4891" s="572">
        <v>5.1301844999999986</v>
      </c>
      <c r="O4891" s="573"/>
      <c r="P4891" s="573"/>
      <c r="Q4891" s="574" t="s">
        <v>10506</v>
      </c>
      <c r="R4891" s="574" t="s">
        <v>10756</v>
      </c>
      <c r="S4891" s="574" t="s">
        <v>10508</v>
      </c>
      <c r="T4891" s="574" t="s">
        <v>15533</v>
      </c>
      <c r="U4891" s="574" t="s">
        <v>10510</v>
      </c>
      <c r="V4891" s="574" t="s">
        <v>10757</v>
      </c>
      <c r="W4891" s="575" t="s">
        <v>15534</v>
      </c>
      <c r="X4891" s="575" t="s">
        <v>15535</v>
      </c>
      <c r="Y4891" s="576" t="s">
        <v>15536</v>
      </c>
      <c r="Z4891" s="577" t="s">
        <v>15537</v>
      </c>
      <c r="AA4891" s="578" t="s">
        <v>15538</v>
      </c>
      <c r="AE4891"/>
    </row>
    <row r="4892" spans="1:31" s="563" customFormat="1">
      <c r="A4892"/>
      <c r="B4892"/>
      <c r="C4892" s="568" t="s">
        <v>288</v>
      </c>
      <c r="D4892" s="569" t="s">
        <v>101</v>
      </c>
      <c r="E4892" s="569" t="s">
        <v>337</v>
      </c>
      <c r="F4892" s="573" t="s">
        <v>141</v>
      </c>
      <c r="G4892" s="569" t="s">
        <v>42</v>
      </c>
      <c r="H4892" s="569" t="s">
        <v>41</v>
      </c>
      <c r="I4892" s="569" t="s">
        <v>40</v>
      </c>
      <c r="J4892" s="569" t="s">
        <v>352</v>
      </c>
      <c r="K4892" s="569" t="s">
        <v>346</v>
      </c>
      <c r="L4892" s="570">
        <v>1</v>
      </c>
      <c r="M4892" s="571">
        <v>13.893229140915244</v>
      </c>
      <c r="N4892" s="572">
        <v>782.25539062499979</v>
      </c>
      <c r="O4892" s="573"/>
      <c r="P4892" s="573"/>
      <c r="Q4892" s="574" t="s">
        <v>10506</v>
      </c>
      <c r="R4892" s="574" t="s">
        <v>10756</v>
      </c>
      <c r="S4892" s="574" t="s">
        <v>10508</v>
      </c>
      <c r="T4892" s="574" t="s">
        <v>10509</v>
      </c>
      <c r="U4892" s="574" t="s">
        <v>10510</v>
      </c>
      <c r="V4892" s="574" t="s">
        <v>10757</v>
      </c>
      <c r="W4892" s="575" t="s">
        <v>10512</v>
      </c>
      <c r="X4892" s="575" t="s">
        <v>10758</v>
      </c>
      <c r="Y4892" s="575" t="s">
        <v>10514</v>
      </c>
      <c r="Z4892" s="579" t="s">
        <v>10759</v>
      </c>
      <c r="AA4892" s="580" t="s">
        <v>15539</v>
      </c>
      <c r="AE4892"/>
    </row>
    <row r="4893" spans="1:31" s="563" customFormat="1">
      <c r="A4893"/>
      <c r="B4893"/>
      <c r="C4893" s="568" t="s">
        <v>288</v>
      </c>
      <c r="D4893" s="569" t="s">
        <v>102</v>
      </c>
      <c r="E4893" s="569" t="s">
        <v>337</v>
      </c>
      <c r="F4893" s="573" t="s">
        <v>141</v>
      </c>
      <c r="G4893" s="569" t="s">
        <v>42</v>
      </c>
      <c r="H4893" s="569" t="s">
        <v>41</v>
      </c>
      <c r="I4893" s="569" t="s">
        <v>40</v>
      </c>
      <c r="J4893" s="569" t="s">
        <v>352</v>
      </c>
      <c r="K4893" s="569" t="s">
        <v>346</v>
      </c>
      <c r="L4893" s="570">
        <v>1</v>
      </c>
      <c r="M4893" s="571">
        <v>4.0523657905586949</v>
      </c>
      <c r="N4893" s="572">
        <v>228.16761692307688</v>
      </c>
      <c r="O4893" s="573"/>
      <c r="P4893" s="573"/>
      <c r="Q4893" s="574" t="s">
        <v>10506</v>
      </c>
      <c r="R4893" s="574" t="s">
        <v>10756</v>
      </c>
      <c r="S4893" s="574" t="s">
        <v>10508</v>
      </c>
      <c r="T4893" s="574" t="s">
        <v>11126</v>
      </c>
      <c r="U4893" s="574" t="s">
        <v>10510</v>
      </c>
      <c r="V4893" s="574" t="s">
        <v>10757</v>
      </c>
      <c r="W4893" s="575" t="s">
        <v>11127</v>
      </c>
      <c r="X4893" s="575" t="s">
        <v>11233</v>
      </c>
      <c r="Y4893" s="576" t="s">
        <v>11129</v>
      </c>
      <c r="Z4893" s="577" t="s">
        <v>11234</v>
      </c>
      <c r="AA4893" s="578" t="s">
        <v>15540</v>
      </c>
      <c r="AE4893"/>
    </row>
    <row r="4894" spans="1:31" s="563" customFormat="1">
      <c r="A4894"/>
      <c r="B4894"/>
      <c r="C4894" s="568" t="s">
        <v>288</v>
      </c>
      <c r="D4894" s="569" t="s">
        <v>105</v>
      </c>
      <c r="E4894" s="569" t="s">
        <v>337</v>
      </c>
      <c r="F4894" s="573" t="s">
        <v>141</v>
      </c>
      <c r="G4894" s="569" t="s">
        <v>42</v>
      </c>
      <c r="H4894" s="569" t="s">
        <v>41</v>
      </c>
      <c r="I4894" s="569" t="s">
        <v>40</v>
      </c>
      <c r="J4894" s="569" t="s">
        <v>352</v>
      </c>
      <c r="K4894" s="569" t="s">
        <v>346</v>
      </c>
      <c r="L4894" s="570">
        <v>1</v>
      </c>
      <c r="M4894" s="571">
        <v>0.2083252760079804</v>
      </c>
      <c r="N4894" s="572">
        <v>11.729711538461537</v>
      </c>
      <c r="O4894" s="573"/>
      <c r="P4894" s="573"/>
      <c r="Q4894" s="574" t="s">
        <v>10506</v>
      </c>
      <c r="R4894" s="574" t="s">
        <v>10756</v>
      </c>
      <c r="S4894" s="574" t="s">
        <v>10508</v>
      </c>
      <c r="T4894" s="574" t="s">
        <v>15541</v>
      </c>
      <c r="U4894" s="574" t="s">
        <v>10510</v>
      </c>
      <c r="V4894" s="574" t="s">
        <v>10757</v>
      </c>
      <c r="W4894" s="575" t="s">
        <v>15542</v>
      </c>
      <c r="X4894" s="575" t="s">
        <v>15543</v>
      </c>
      <c r="Y4894" s="576" t="s">
        <v>15544</v>
      </c>
      <c r="Z4894" s="577" t="s">
        <v>15545</v>
      </c>
      <c r="AA4894" s="578" t="s">
        <v>15546</v>
      </c>
      <c r="AE4894"/>
    </row>
    <row r="4895" spans="1:31" s="563" customFormat="1">
      <c r="A4895"/>
      <c r="B4895"/>
      <c r="C4895" s="568" t="s">
        <v>288</v>
      </c>
      <c r="D4895" s="569" t="s">
        <v>78</v>
      </c>
      <c r="E4895" s="569" t="s">
        <v>337</v>
      </c>
      <c r="F4895" s="573" t="s">
        <v>141</v>
      </c>
      <c r="G4895" s="569" t="s">
        <v>42</v>
      </c>
      <c r="H4895" s="569" t="s">
        <v>41</v>
      </c>
      <c r="I4895" s="569" t="s">
        <v>40</v>
      </c>
      <c r="J4895" s="569" t="s">
        <v>352</v>
      </c>
      <c r="K4895" s="569" t="s">
        <v>346</v>
      </c>
      <c r="L4895" s="570">
        <v>1</v>
      </c>
      <c r="M4895" s="571">
        <v>0.22484160458843644</v>
      </c>
      <c r="N4895" s="572">
        <v>12.659660000000001</v>
      </c>
      <c r="O4895" s="573"/>
      <c r="P4895" s="573"/>
      <c r="Q4895" s="574" t="s">
        <v>10506</v>
      </c>
      <c r="R4895" s="574" t="s">
        <v>10756</v>
      </c>
      <c r="S4895" s="574" t="s">
        <v>10508</v>
      </c>
      <c r="T4895" s="574" t="s">
        <v>15547</v>
      </c>
      <c r="U4895" s="574" t="s">
        <v>10510</v>
      </c>
      <c r="V4895" s="574" t="s">
        <v>10757</v>
      </c>
      <c r="W4895" s="575" t="s">
        <v>15548</v>
      </c>
      <c r="X4895" s="575" t="s">
        <v>15549</v>
      </c>
      <c r="Y4895" s="576" t="s">
        <v>15550</v>
      </c>
      <c r="Z4895" s="577" t="s">
        <v>15551</v>
      </c>
      <c r="AA4895" s="578" t="s">
        <v>15552</v>
      </c>
      <c r="AE4895"/>
    </row>
    <row r="4896" spans="1:31" s="563" customFormat="1">
      <c r="A4896"/>
      <c r="B4896"/>
      <c r="C4896" s="568" t="s">
        <v>288</v>
      </c>
      <c r="D4896" s="569" t="s">
        <v>75</v>
      </c>
      <c r="E4896" s="569" t="s">
        <v>337</v>
      </c>
      <c r="F4896" s="573" t="s">
        <v>141</v>
      </c>
      <c r="G4896" s="569" t="s">
        <v>42</v>
      </c>
      <c r="H4896" s="569" t="s">
        <v>41</v>
      </c>
      <c r="I4896" s="569" t="s">
        <v>40</v>
      </c>
      <c r="J4896" s="569" t="s">
        <v>352</v>
      </c>
      <c r="K4896" s="569" t="s">
        <v>346</v>
      </c>
      <c r="L4896" s="570">
        <v>1</v>
      </c>
      <c r="M4896" s="571">
        <v>7.5052864529345973</v>
      </c>
      <c r="N4896" s="572">
        <v>422.5836000000001</v>
      </c>
      <c r="O4896" s="573"/>
      <c r="P4896" s="573"/>
      <c r="Q4896" s="574" t="s">
        <v>10506</v>
      </c>
      <c r="R4896" s="574" t="s">
        <v>10756</v>
      </c>
      <c r="S4896" s="574" t="s">
        <v>10508</v>
      </c>
      <c r="T4896" s="574" t="s">
        <v>11879</v>
      </c>
      <c r="U4896" s="574" t="s">
        <v>10510</v>
      </c>
      <c r="V4896" s="574" t="s">
        <v>10757</v>
      </c>
      <c r="W4896" s="575" t="s">
        <v>11880</v>
      </c>
      <c r="X4896" s="575" t="s">
        <v>11881</v>
      </c>
      <c r="Y4896" s="576" t="s">
        <v>11882</v>
      </c>
      <c r="Z4896" s="577" t="s">
        <v>11883</v>
      </c>
      <c r="AA4896" s="578" t="s">
        <v>15553</v>
      </c>
      <c r="AE4896"/>
    </row>
    <row r="4897" spans="1:31" s="563" customFormat="1">
      <c r="A4897"/>
      <c r="B4897"/>
      <c r="C4897" s="568" t="s">
        <v>288</v>
      </c>
      <c r="D4897" s="569" t="s">
        <v>39</v>
      </c>
      <c r="E4897" s="569" t="s">
        <v>337</v>
      </c>
      <c r="F4897" s="573" t="s">
        <v>141</v>
      </c>
      <c r="G4897" s="569" t="s">
        <v>42</v>
      </c>
      <c r="H4897" s="569" t="s">
        <v>41</v>
      </c>
      <c r="I4897" s="569" t="s">
        <v>40</v>
      </c>
      <c r="J4897" s="569" t="s">
        <v>352</v>
      </c>
      <c r="K4897" s="569" t="s">
        <v>346</v>
      </c>
      <c r="L4897" s="570">
        <v>1</v>
      </c>
      <c r="M4897" s="571">
        <v>0.54105120340220025</v>
      </c>
      <c r="N4897" s="572">
        <v>30.463775999999996</v>
      </c>
      <c r="O4897" s="573"/>
      <c r="P4897" s="573"/>
      <c r="Q4897" s="574" t="s">
        <v>10506</v>
      </c>
      <c r="R4897" s="574" t="s">
        <v>10756</v>
      </c>
      <c r="S4897" s="574" t="s">
        <v>10508</v>
      </c>
      <c r="T4897" s="574" t="s">
        <v>11987</v>
      </c>
      <c r="U4897" s="574" t="s">
        <v>10510</v>
      </c>
      <c r="V4897" s="574" t="s">
        <v>10757</v>
      </c>
      <c r="W4897" s="575" t="s">
        <v>11988</v>
      </c>
      <c r="X4897" s="575" t="s">
        <v>11989</v>
      </c>
      <c r="Y4897" s="576" t="s">
        <v>11990</v>
      </c>
      <c r="Z4897" s="577" t="s">
        <v>11991</v>
      </c>
      <c r="AA4897" s="578" t="s">
        <v>15554</v>
      </c>
      <c r="AE4897"/>
    </row>
    <row r="4898" spans="1:31" s="563" customFormat="1">
      <c r="A4898"/>
      <c r="B4898"/>
      <c r="C4898" s="568" t="s">
        <v>288</v>
      </c>
      <c r="D4898" s="569" t="s">
        <v>38</v>
      </c>
      <c r="E4898" s="569" t="s">
        <v>337</v>
      </c>
      <c r="F4898" s="573" t="s">
        <v>141</v>
      </c>
      <c r="G4898" s="569" t="s">
        <v>42</v>
      </c>
      <c r="H4898" s="569" t="s">
        <v>41</v>
      </c>
      <c r="I4898" s="569" t="s">
        <v>40</v>
      </c>
      <c r="J4898" s="569" t="s">
        <v>352</v>
      </c>
      <c r="K4898" s="569" t="s">
        <v>346</v>
      </c>
      <c r="L4898" s="570">
        <v>1</v>
      </c>
      <c r="M4898" s="571">
        <v>5.1242667981098426</v>
      </c>
      <c r="N4898" s="572">
        <v>288.52078124999991</v>
      </c>
      <c r="O4898" s="573"/>
      <c r="P4898" s="573"/>
      <c r="Q4898" s="574" t="s">
        <v>10506</v>
      </c>
      <c r="R4898" s="574" t="s">
        <v>10756</v>
      </c>
      <c r="S4898" s="574" t="s">
        <v>10508</v>
      </c>
      <c r="T4898" s="574" t="s">
        <v>12072</v>
      </c>
      <c r="U4898" s="574" t="s">
        <v>10510</v>
      </c>
      <c r="V4898" s="574" t="s">
        <v>10757</v>
      </c>
      <c r="W4898" s="575" t="s">
        <v>12073</v>
      </c>
      <c r="X4898" s="575" t="s">
        <v>12173</v>
      </c>
      <c r="Y4898" s="576" t="s">
        <v>12075</v>
      </c>
      <c r="Z4898" s="577" t="s">
        <v>12174</v>
      </c>
      <c r="AA4898" s="578" t="s">
        <v>15555</v>
      </c>
      <c r="AE4898"/>
    </row>
    <row r="4899" spans="1:31" s="563" customFormat="1">
      <c r="A4899"/>
      <c r="B4899"/>
      <c r="C4899" s="568" t="s">
        <v>288</v>
      </c>
      <c r="D4899" s="569" t="s">
        <v>112</v>
      </c>
      <c r="E4899" s="569" t="s">
        <v>337</v>
      </c>
      <c r="F4899" s="573" t="s">
        <v>141</v>
      </c>
      <c r="G4899" s="569" t="s">
        <v>42</v>
      </c>
      <c r="H4899" s="569" t="s">
        <v>41</v>
      </c>
      <c r="I4899" s="569" t="s">
        <v>40</v>
      </c>
      <c r="J4899" s="569" t="s">
        <v>116</v>
      </c>
      <c r="K4899" s="569" t="s">
        <v>111</v>
      </c>
      <c r="L4899" s="570">
        <v>0.5</v>
      </c>
      <c r="M4899" s="571">
        <v>3.7049430209231529E-2</v>
      </c>
      <c r="N4899" s="572">
        <v>0.16200582631578944</v>
      </c>
      <c r="O4899" s="573"/>
      <c r="P4899" s="573"/>
      <c r="Q4899" s="574" t="s">
        <v>10632</v>
      </c>
      <c r="R4899" s="574" t="s">
        <v>10829</v>
      </c>
      <c r="S4899" s="574" t="s">
        <v>10519</v>
      </c>
      <c r="T4899" s="574" t="s">
        <v>15533</v>
      </c>
      <c r="U4899" s="574" t="s">
        <v>11132</v>
      </c>
      <c r="V4899" s="574" t="s">
        <v>11236</v>
      </c>
      <c r="W4899" s="575" t="s">
        <v>15556</v>
      </c>
      <c r="X4899" s="575" t="s">
        <v>15557</v>
      </c>
      <c r="Y4899" s="576" t="s">
        <v>15558</v>
      </c>
      <c r="Z4899" s="577" t="s">
        <v>15559</v>
      </c>
      <c r="AA4899" s="578" t="s">
        <v>15560</v>
      </c>
      <c r="AE4899"/>
    </row>
    <row r="4900" spans="1:31" s="563" customFormat="1">
      <c r="A4900"/>
      <c r="B4900"/>
      <c r="C4900" s="568" t="s">
        <v>288</v>
      </c>
      <c r="D4900" s="569" t="s">
        <v>98</v>
      </c>
      <c r="E4900" s="569" t="s">
        <v>337</v>
      </c>
      <c r="F4900" s="573" t="s">
        <v>141</v>
      </c>
      <c r="G4900" s="569" t="s">
        <v>42</v>
      </c>
      <c r="H4900" s="569" t="s">
        <v>41</v>
      </c>
      <c r="I4900" s="569" t="s">
        <v>40</v>
      </c>
      <c r="J4900" s="569" t="s">
        <v>116</v>
      </c>
      <c r="K4900" s="569" t="s">
        <v>111</v>
      </c>
      <c r="L4900" s="570">
        <v>1</v>
      </c>
      <c r="M4900" s="571">
        <v>3.6986249390729808</v>
      </c>
      <c r="N4900" s="572">
        <v>16.172955592105264</v>
      </c>
      <c r="O4900" s="573"/>
      <c r="P4900" s="573"/>
      <c r="Q4900" s="574" t="s">
        <v>10632</v>
      </c>
      <c r="R4900" s="574" t="s">
        <v>10829</v>
      </c>
      <c r="S4900" s="574" t="s">
        <v>10519</v>
      </c>
      <c r="T4900" s="574" t="s">
        <v>10957</v>
      </c>
      <c r="U4900" s="574" t="s">
        <v>11132</v>
      </c>
      <c r="V4900" s="574" t="s">
        <v>11236</v>
      </c>
      <c r="W4900" s="575" t="s">
        <v>10976</v>
      </c>
      <c r="X4900" s="575" t="s">
        <v>10977</v>
      </c>
      <c r="Y4900" s="576" t="s">
        <v>10971</v>
      </c>
      <c r="Z4900" s="577" t="s">
        <v>15561</v>
      </c>
      <c r="AA4900" s="578" t="s">
        <v>15562</v>
      </c>
      <c r="AE4900"/>
    </row>
    <row r="4901" spans="1:31" s="563" customFormat="1">
      <c r="A4901"/>
      <c r="B4901"/>
      <c r="C4901" s="568" t="s">
        <v>288</v>
      </c>
      <c r="D4901" s="569" t="s">
        <v>102</v>
      </c>
      <c r="E4901" s="569" t="s">
        <v>337</v>
      </c>
      <c r="F4901" s="573" t="s">
        <v>141</v>
      </c>
      <c r="G4901" s="569" t="s">
        <v>42</v>
      </c>
      <c r="H4901" s="569" t="s">
        <v>41</v>
      </c>
      <c r="I4901" s="569" t="s">
        <v>40</v>
      </c>
      <c r="J4901" s="569" t="s">
        <v>116</v>
      </c>
      <c r="K4901" s="569" t="s">
        <v>111</v>
      </c>
      <c r="L4901" s="570">
        <v>0.3</v>
      </c>
      <c r="M4901" s="571">
        <v>0.98867557677875473</v>
      </c>
      <c r="N4901" s="572">
        <v>4.3231758995951406</v>
      </c>
      <c r="O4901" s="573"/>
      <c r="P4901" s="573"/>
      <c r="Q4901" s="574" t="s">
        <v>10632</v>
      </c>
      <c r="R4901" s="574" t="s">
        <v>10829</v>
      </c>
      <c r="S4901" s="574" t="s">
        <v>10519</v>
      </c>
      <c r="T4901" s="574" t="s">
        <v>11126</v>
      </c>
      <c r="U4901" s="574" t="s">
        <v>11132</v>
      </c>
      <c r="V4901" s="574" t="s">
        <v>11236</v>
      </c>
      <c r="W4901" s="575" t="s">
        <v>11134</v>
      </c>
      <c r="X4901" s="575" t="s">
        <v>11237</v>
      </c>
      <c r="Y4901" s="576" t="s">
        <v>11136</v>
      </c>
      <c r="Z4901" s="577" t="s">
        <v>11238</v>
      </c>
      <c r="AA4901" s="578" t="s">
        <v>15563</v>
      </c>
      <c r="AE4901"/>
    </row>
    <row r="4902" spans="1:31" s="563" customFormat="1">
      <c r="A4902"/>
      <c r="B4902"/>
      <c r="C4902" s="568" t="s">
        <v>288</v>
      </c>
      <c r="D4902" s="569" t="s">
        <v>105</v>
      </c>
      <c r="E4902" s="569" t="s">
        <v>337</v>
      </c>
      <c r="F4902" s="573" t="s">
        <v>141</v>
      </c>
      <c r="G4902" s="569" t="s">
        <v>42</v>
      </c>
      <c r="H4902" s="569" t="s">
        <v>41</v>
      </c>
      <c r="I4902" s="569" t="s">
        <v>40</v>
      </c>
      <c r="J4902" s="569" t="s">
        <v>116</v>
      </c>
      <c r="K4902" s="569" t="s">
        <v>111</v>
      </c>
      <c r="L4902" s="570">
        <v>0.5</v>
      </c>
      <c r="M4902" s="571">
        <v>8.4710233914325792E-2</v>
      </c>
      <c r="N4902" s="572">
        <v>0.37041194331983796</v>
      </c>
      <c r="O4902" s="573"/>
      <c r="P4902" s="573"/>
      <c r="Q4902" s="574" t="s">
        <v>10632</v>
      </c>
      <c r="R4902" s="574" t="s">
        <v>10829</v>
      </c>
      <c r="S4902" s="574" t="s">
        <v>10519</v>
      </c>
      <c r="T4902" s="574" t="s">
        <v>15541</v>
      </c>
      <c r="U4902" s="574" t="s">
        <v>11132</v>
      </c>
      <c r="V4902" s="574" t="s">
        <v>11236</v>
      </c>
      <c r="W4902" s="575" t="s">
        <v>15564</v>
      </c>
      <c r="X4902" s="575" t="s">
        <v>15565</v>
      </c>
      <c r="Y4902" s="576" t="s">
        <v>15566</v>
      </c>
      <c r="Z4902" s="577" t="s">
        <v>15567</v>
      </c>
      <c r="AA4902" s="578" t="s">
        <v>15568</v>
      </c>
      <c r="AE4902"/>
    </row>
    <row r="4903" spans="1:31" s="563" customFormat="1">
      <c r="A4903"/>
      <c r="B4903"/>
      <c r="C4903" s="568" t="s">
        <v>288</v>
      </c>
      <c r="D4903" s="569" t="s">
        <v>16</v>
      </c>
      <c r="E4903" s="569" t="s">
        <v>337</v>
      </c>
      <c r="F4903" s="573" t="s">
        <v>141</v>
      </c>
      <c r="G4903" s="569" t="s">
        <v>42</v>
      </c>
      <c r="H4903" s="569" t="s">
        <v>41</v>
      </c>
      <c r="I4903" s="569" t="s">
        <v>40</v>
      </c>
      <c r="J4903" s="569" t="s">
        <v>116</v>
      </c>
      <c r="K4903" s="569" t="s">
        <v>111</v>
      </c>
      <c r="L4903" s="570">
        <v>0.2</v>
      </c>
      <c r="M4903" s="571">
        <v>0.92347258460487236</v>
      </c>
      <c r="N4903" s="572">
        <v>4.0380631578947375</v>
      </c>
      <c r="O4903" s="573"/>
      <c r="P4903" s="573"/>
      <c r="Q4903" s="574" t="s">
        <v>10632</v>
      </c>
      <c r="R4903" s="574" t="s">
        <v>10829</v>
      </c>
      <c r="S4903" s="574" t="s">
        <v>10519</v>
      </c>
      <c r="T4903" s="574" t="s">
        <v>11297</v>
      </c>
      <c r="U4903" s="574" t="s">
        <v>11132</v>
      </c>
      <c r="V4903" s="574" t="s">
        <v>11236</v>
      </c>
      <c r="W4903" s="575" t="s">
        <v>11316</v>
      </c>
      <c r="X4903" s="575" t="s">
        <v>11409</v>
      </c>
      <c r="Y4903" s="575" t="s">
        <v>11306</v>
      </c>
      <c r="Z4903" s="579" t="s">
        <v>15569</v>
      </c>
      <c r="AA4903" s="580" t="s">
        <v>15570</v>
      </c>
      <c r="AE4903"/>
    </row>
    <row r="4904" spans="1:31" s="563" customFormat="1">
      <c r="A4904"/>
      <c r="B4904"/>
      <c r="C4904" s="568" t="s">
        <v>288</v>
      </c>
      <c r="D4904" s="569" t="s">
        <v>78</v>
      </c>
      <c r="E4904" s="569" t="s">
        <v>337</v>
      </c>
      <c r="F4904" s="573" t="s">
        <v>141</v>
      </c>
      <c r="G4904" s="569" t="s">
        <v>42</v>
      </c>
      <c r="H4904" s="569" t="s">
        <v>41</v>
      </c>
      <c r="I4904" s="569" t="s">
        <v>40</v>
      </c>
      <c r="J4904" s="569" t="s">
        <v>116</v>
      </c>
      <c r="K4904" s="569" t="s">
        <v>111</v>
      </c>
      <c r="L4904" s="570">
        <v>0.5</v>
      </c>
      <c r="M4904" s="571">
        <v>9.1426183530553359E-2</v>
      </c>
      <c r="N4904" s="572">
        <v>0.39977873684210535</v>
      </c>
      <c r="O4904" s="573"/>
      <c r="P4904" s="573"/>
      <c r="Q4904" s="574" t="s">
        <v>10632</v>
      </c>
      <c r="R4904" s="574" t="s">
        <v>10829</v>
      </c>
      <c r="S4904" s="574" t="s">
        <v>10519</v>
      </c>
      <c r="T4904" s="574" t="s">
        <v>15547</v>
      </c>
      <c r="U4904" s="574" t="s">
        <v>11132</v>
      </c>
      <c r="V4904" s="574" t="s">
        <v>11236</v>
      </c>
      <c r="W4904" s="575" t="s">
        <v>15571</v>
      </c>
      <c r="X4904" s="575" t="s">
        <v>15572</v>
      </c>
      <c r="Y4904" s="575" t="s">
        <v>15573</v>
      </c>
      <c r="Z4904" s="579" t="s">
        <v>15574</v>
      </c>
      <c r="AA4904" s="580" t="s">
        <v>15575</v>
      </c>
      <c r="AE4904"/>
    </row>
    <row r="4905" spans="1:31" s="563" customFormat="1">
      <c r="A4905"/>
      <c r="B4905"/>
      <c r="C4905" s="568" t="s">
        <v>288</v>
      </c>
      <c r="D4905" s="569" t="s">
        <v>75</v>
      </c>
      <c r="E4905" s="569" t="s">
        <v>337</v>
      </c>
      <c r="F4905" s="573" t="s">
        <v>141</v>
      </c>
      <c r="G4905" s="569" t="s">
        <v>42</v>
      </c>
      <c r="H4905" s="569" t="s">
        <v>41</v>
      </c>
      <c r="I4905" s="569" t="s">
        <v>40</v>
      </c>
      <c r="J4905" s="569" t="s">
        <v>116</v>
      </c>
      <c r="K4905" s="569" t="s">
        <v>111</v>
      </c>
      <c r="L4905" s="570">
        <v>0.1</v>
      </c>
      <c r="M4905" s="571">
        <v>0.6103671942311556</v>
      </c>
      <c r="N4905" s="572">
        <v>2.6689490526315796</v>
      </c>
      <c r="O4905" s="573"/>
      <c r="P4905" s="573"/>
      <c r="Q4905" s="574" t="s">
        <v>10632</v>
      </c>
      <c r="R4905" s="574" t="s">
        <v>10829</v>
      </c>
      <c r="S4905" s="574" t="s">
        <v>10519</v>
      </c>
      <c r="T4905" s="574" t="s">
        <v>11879</v>
      </c>
      <c r="U4905" s="574" t="s">
        <v>11132</v>
      </c>
      <c r="V4905" s="574" t="s">
        <v>11236</v>
      </c>
      <c r="W4905" s="575" t="s">
        <v>11893</v>
      </c>
      <c r="X4905" s="575" t="s">
        <v>11894</v>
      </c>
      <c r="Y4905" s="576" t="s">
        <v>11891</v>
      </c>
      <c r="Z4905" s="577" t="s">
        <v>15576</v>
      </c>
      <c r="AA4905" s="578" t="s">
        <v>15577</v>
      </c>
      <c r="AE4905"/>
    </row>
    <row r="4906" spans="1:31" s="563" customFormat="1">
      <c r="A4906"/>
      <c r="B4906"/>
      <c r="C4906" s="568" t="s">
        <v>288</v>
      </c>
      <c r="D4906" s="569" t="s">
        <v>39</v>
      </c>
      <c r="E4906" s="569" t="s">
        <v>337</v>
      </c>
      <c r="F4906" s="573" t="s">
        <v>141</v>
      </c>
      <c r="G4906" s="569" t="s">
        <v>42</v>
      </c>
      <c r="H4906" s="569" t="s">
        <v>41</v>
      </c>
      <c r="I4906" s="569" t="s">
        <v>40</v>
      </c>
      <c r="J4906" s="569" t="s">
        <v>116</v>
      </c>
      <c r="K4906" s="569" t="s">
        <v>111</v>
      </c>
      <c r="L4906" s="570">
        <v>0.5</v>
      </c>
      <c r="M4906" s="571">
        <v>0.22000486392285939</v>
      </c>
      <c r="N4906" s="572">
        <v>0.9620139789473684</v>
      </c>
      <c r="O4906" s="573"/>
      <c r="P4906" s="573"/>
      <c r="Q4906" s="574" t="s">
        <v>10632</v>
      </c>
      <c r="R4906" s="574" t="s">
        <v>10829</v>
      </c>
      <c r="S4906" s="574" t="s">
        <v>10519</v>
      </c>
      <c r="T4906" s="574" t="s">
        <v>11987</v>
      </c>
      <c r="U4906" s="574" t="s">
        <v>11132</v>
      </c>
      <c r="V4906" s="574" t="s">
        <v>11236</v>
      </c>
      <c r="W4906" s="575" t="s">
        <v>11993</v>
      </c>
      <c r="X4906" s="575" t="s">
        <v>11994</v>
      </c>
      <c r="Y4906" s="576" t="s">
        <v>11995</v>
      </c>
      <c r="Z4906" s="577" t="s">
        <v>11996</v>
      </c>
      <c r="AA4906" s="578" t="s">
        <v>15578</v>
      </c>
      <c r="AE4906"/>
    </row>
    <row r="4907" spans="1:31" s="563" customFormat="1">
      <c r="A4907"/>
      <c r="B4907"/>
      <c r="C4907" s="568" t="s">
        <v>288</v>
      </c>
      <c r="D4907" s="569" t="s">
        <v>38</v>
      </c>
      <c r="E4907" s="569" t="s">
        <v>337</v>
      </c>
      <c r="F4907" s="573" t="s">
        <v>141</v>
      </c>
      <c r="G4907" s="569" t="s">
        <v>42</v>
      </c>
      <c r="H4907" s="569" t="s">
        <v>41</v>
      </c>
      <c r="I4907" s="569" t="s">
        <v>40</v>
      </c>
      <c r="J4907" s="569" t="s">
        <v>116</v>
      </c>
      <c r="K4907" s="569" t="s">
        <v>111</v>
      </c>
      <c r="L4907" s="570">
        <v>0.1</v>
      </c>
      <c r="M4907" s="571">
        <v>0.41673084267572963</v>
      </c>
      <c r="N4907" s="572">
        <v>1.822236513157895</v>
      </c>
      <c r="O4907" s="573"/>
      <c r="P4907" s="573"/>
      <c r="Q4907" s="574" t="s">
        <v>10632</v>
      </c>
      <c r="R4907" s="574" t="s">
        <v>10829</v>
      </c>
      <c r="S4907" s="574" t="s">
        <v>10519</v>
      </c>
      <c r="T4907" s="574" t="s">
        <v>12072</v>
      </c>
      <c r="U4907" s="574" t="s">
        <v>11132</v>
      </c>
      <c r="V4907" s="574" t="s">
        <v>11236</v>
      </c>
      <c r="W4907" s="575" t="s">
        <v>12085</v>
      </c>
      <c r="X4907" s="575" t="s">
        <v>12180</v>
      </c>
      <c r="Y4907" s="576" t="s">
        <v>12083</v>
      </c>
      <c r="Z4907" s="577" t="s">
        <v>15579</v>
      </c>
      <c r="AA4907" s="578" t="s">
        <v>15580</v>
      </c>
      <c r="AE4907"/>
    </row>
    <row r="4908" spans="1:31" s="563" customFormat="1">
      <c r="A4908"/>
      <c r="B4908"/>
      <c r="C4908" s="568" t="s">
        <v>288</v>
      </c>
      <c r="D4908" s="569" t="s">
        <v>112</v>
      </c>
      <c r="E4908" s="569" t="s">
        <v>337</v>
      </c>
      <c r="F4908" s="573" t="s">
        <v>141</v>
      </c>
      <c r="G4908" s="569" t="s">
        <v>42</v>
      </c>
      <c r="H4908" s="569" t="s">
        <v>41</v>
      </c>
      <c r="I4908" s="569" t="s">
        <v>40</v>
      </c>
      <c r="J4908" s="569" t="s">
        <v>116</v>
      </c>
      <c r="K4908" s="569" t="s">
        <v>90</v>
      </c>
      <c r="L4908" s="570">
        <v>0.5</v>
      </c>
      <c r="M4908" s="571">
        <v>3.7049430209231529E-2</v>
      </c>
      <c r="N4908" s="572">
        <v>0.16200582631578944</v>
      </c>
      <c r="O4908" s="573"/>
      <c r="P4908" s="573"/>
      <c r="Q4908" s="574" t="s">
        <v>10517</v>
      </c>
      <c r="R4908" s="574" t="s">
        <v>10761</v>
      </c>
      <c r="S4908" s="574" t="s">
        <v>10519</v>
      </c>
      <c r="T4908" s="574" t="s">
        <v>15533</v>
      </c>
      <c r="U4908" s="574" t="s">
        <v>10520</v>
      </c>
      <c r="V4908" s="574" t="s">
        <v>10762</v>
      </c>
      <c r="W4908" s="575" t="s">
        <v>15581</v>
      </c>
      <c r="X4908" s="575" t="s">
        <v>15582</v>
      </c>
      <c r="Y4908" s="576" t="s">
        <v>15558</v>
      </c>
      <c r="Z4908" s="577" t="s">
        <v>15583</v>
      </c>
      <c r="AA4908" s="578" t="s">
        <v>15584</v>
      </c>
      <c r="AE4908"/>
    </row>
    <row r="4909" spans="1:31" s="563" customFormat="1">
      <c r="A4909"/>
      <c r="B4909"/>
      <c r="C4909" s="568" t="s">
        <v>288</v>
      </c>
      <c r="D4909" s="569" t="s">
        <v>101</v>
      </c>
      <c r="E4909" s="569" t="s">
        <v>337</v>
      </c>
      <c r="F4909" s="573" t="s">
        <v>141</v>
      </c>
      <c r="G4909" s="569" t="s">
        <v>42</v>
      </c>
      <c r="H4909" s="569" t="s">
        <v>41</v>
      </c>
      <c r="I4909" s="569" t="s">
        <v>40</v>
      </c>
      <c r="J4909" s="569" t="s">
        <v>116</v>
      </c>
      <c r="K4909" s="569" t="s">
        <v>90</v>
      </c>
      <c r="L4909" s="570">
        <v>1</v>
      </c>
      <c r="M4909" s="571">
        <v>11.29866440505447</v>
      </c>
      <c r="N4909" s="572">
        <v>49.405603618421047</v>
      </c>
      <c r="O4909" s="573"/>
      <c r="P4909" s="573"/>
      <c r="Q4909" s="574" t="s">
        <v>10517</v>
      </c>
      <c r="R4909" s="574" t="s">
        <v>10761</v>
      </c>
      <c r="S4909" s="574" t="s">
        <v>10519</v>
      </c>
      <c r="T4909" s="574" t="s">
        <v>10509</v>
      </c>
      <c r="U4909" s="574" t="s">
        <v>10520</v>
      </c>
      <c r="V4909" s="574" t="s">
        <v>10762</v>
      </c>
      <c r="W4909" s="575" t="s">
        <v>10522</v>
      </c>
      <c r="X4909" s="575" t="s">
        <v>10763</v>
      </c>
      <c r="Y4909" s="576" t="s">
        <v>10524</v>
      </c>
      <c r="Z4909" s="577" t="s">
        <v>10764</v>
      </c>
      <c r="AA4909" s="578" t="s">
        <v>15585</v>
      </c>
      <c r="AE4909"/>
    </row>
    <row r="4910" spans="1:31" s="563" customFormat="1">
      <c r="A4910"/>
      <c r="B4910"/>
      <c r="C4910" s="568" t="s">
        <v>288</v>
      </c>
      <c r="D4910" s="569" t="s">
        <v>102</v>
      </c>
      <c r="E4910" s="569" t="s">
        <v>337</v>
      </c>
      <c r="F4910" s="573" t="s">
        <v>141</v>
      </c>
      <c r="G4910" s="569" t="s">
        <v>42</v>
      </c>
      <c r="H4910" s="569" t="s">
        <v>41</v>
      </c>
      <c r="I4910" s="569" t="s">
        <v>40</v>
      </c>
      <c r="J4910" s="569" t="s">
        <v>116</v>
      </c>
      <c r="K4910" s="569" t="s">
        <v>90</v>
      </c>
      <c r="L4910" s="570">
        <v>0.7</v>
      </c>
      <c r="M4910" s="571">
        <v>2.3069096791504276</v>
      </c>
      <c r="N4910" s="572">
        <v>10.087410432388662</v>
      </c>
      <c r="O4910" s="573"/>
      <c r="P4910" s="573"/>
      <c r="Q4910" s="574" t="s">
        <v>10517</v>
      </c>
      <c r="R4910" s="574" t="s">
        <v>10761</v>
      </c>
      <c r="S4910" s="574" t="s">
        <v>10519</v>
      </c>
      <c r="T4910" s="574" t="s">
        <v>11126</v>
      </c>
      <c r="U4910" s="574" t="s">
        <v>10520</v>
      </c>
      <c r="V4910" s="574" t="s">
        <v>10762</v>
      </c>
      <c r="W4910" s="575" t="s">
        <v>15586</v>
      </c>
      <c r="X4910" s="575" t="s">
        <v>15587</v>
      </c>
      <c r="Y4910" s="576" t="s">
        <v>11136</v>
      </c>
      <c r="Z4910" s="577" t="s">
        <v>15588</v>
      </c>
      <c r="AA4910" s="578" t="s">
        <v>15589</v>
      </c>
      <c r="AE4910"/>
    </row>
    <row r="4911" spans="1:31" s="563" customFormat="1">
      <c r="A4911"/>
      <c r="B4911"/>
      <c r="C4911" s="568" t="s">
        <v>288</v>
      </c>
      <c r="D4911" s="569" t="s">
        <v>105</v>
      </c>
      <c r="E4911" s="569" t="s">
        <v>337</v>
      </c>
      <c r="F4911" s="573" t="s">
        <v>141</v>
      </c>
      <c r="G4911" s="569" t="s">
        <v>42</v>
      </c>
      <c r="H4911" s="569" t="s">
        <v>41</v>
      </c>
      <c r="I4911" s="569" t="s">
        <v>40</v>
      </c>
      <c r="J4911" s="569" t="s">
        <v>116</v>
      </c>
      <c r="K4911" s="569" t="s">
        <v>90</v>
      </c>
      <c r="L4911" s="570">
        <v>0.5</v>
      </c>
      <c r="M4911" s="571">
        <v>8.4710233914325792E-2</v>
      </c>
      <c r="N4911" s="572">
        <v>0.37041194331983796</v>
      </c>
      <c r="O4911" s="573"/>
      <c r="P4911" s="573"/>
      <c r="Q4911" s="574" t="s">
        <v>10517</v>
      </c>
      <c r="R4911" s="574" t="s">
        <v>10761</v>
      </c>
      <c r="S4911" s="574" t="s">
        <v>10519</v>
      </c>
      <c r="T4911" s="574" t="s">
        <v>15541</v>
      </c>
      <c r="U4911" s="574" t="s">
        <v>10520</v>
      </c>
      <c r="V4911" s="574" t="s">
        <v>10762</v>
      </c>
      <c r="W4911" s="575" t="s">
        <v>15590</v>
      </c>
      <c r="X4911" s="575" t="s">
        <v>15591</v>
      </c>
      <c r="Y4911" s="576" t="s">
        <v>15566</v>
      </c>
      <c r="Z4911" s="577" t="s">
        <v>15592</v>
      </c>
      <c r="AA4911" s="578" t="s">
        <v>15593</v>
      </c>
      <c r="AE4911"/>
    </row>
    <row r="4912" spans="1:31" s="563" customFormat="1">
      <c r="A4912"/>
      <c r="B4912"/>
      <c r="C4912" s="568" t="s">
        <v>288</v>
      </c>
      <c r="D4912" s="569" t="s">
        <v>78</v>
      </c>
      <c r="E4912" s="569" t="s">
        <v>337</v>
      </c>
      <c r="F4912" s="573" t="s">
        <v>141</v>
      </c>
      <c r="G4912" s="569" t="s">
        <v>42</v>
      </c>
      <c r="H4912" s="569" t="s">
        <v>41</v>
      </c>
      <c r="I4912" s="569" t="s">
        <v>40</v>
      </c>
      <c r="J4912" s="569" t="s">
        <v>116</v>
      </c>
      <c r="K4912" s="569" t="s">
        <v>90</v>
      </c>
      <c r="L4912" s="570">
        <v>0.5</v>
      </c>
      <c r="M4912" s="571">
        <v>9.1426183530553359E-2</v>
      </c>
      <c r="N4912" s="572">
        <v>0.39977873684210535</v>
      </c>
      <c r="O4912" s="573"/>
      <c r="P4912" s="573"/>
      <c r="Q4912" s="574" t="s">
        <v>10517</v>
      </c>
      <c r="R4912" s="574" t="s">
        <v>10761</v>
      </c>
      <c r="S4912" s="574" t="s">
        <v>10519</v>
      </c>
      <c r="T4912" s="574" t="s">
        <v>15547</v>
      </c>
      <c r="U4912" s="574" t="s">
        <v>10520</v>
      </c>
      <c r="V4912" s="574" t="s">
        <v>10762</v>
      </c>
      <c r="W4912" s="575" t="s">
        <v>15594</v>
      </c>
      <c r="X4912" s="575" t="s">
        <v>15595</v>
      </c>
      <c r="Y4912" s="576" t="s">
        <v>15573</v>
      </c>
      <c r="Z4912" s="577" t="s">
        <v>15596</v>
      </c>
      <c r="AA4912" s="578" t="s">
        <v>15597</v>
      </c>
      <c r="AE4912"/>
    </row>
    <row r="4913" spans="1:31" s="563" customFormat="1">
      <c r="A4913"/>
      <c r="B4913"/>
      <c r="C4913" s="568" t="s">
        <v>288</v>
      </c>
      <c r="D4913" s="569" t="s">
        <v>75</v>
      </c>
      <c r="E4913" s="569" t="s">
        <v>337</v>
      </c>
      <c r="F4913" s="573" t="s">
        <v>141</v>
      </c>
      <c r="G4913" s="569" t="s">
        <v>42</v>
      </c>
      <c r="H4913" s="569" t="s">
        <v>41</v>
      </c>
      <c r="I4913" s="569" t="s">
        <v>40</v>
      </c>
      <c r="J4913" s="569" t="s">
        <v>116</v>
      </c>
      <c r="K4913" s="569" t="s">
        <v>90</v>
      </c>
      <c r="L4913" s="570">
        <v>0.9</v>
      </c>
      <c r="M4913" s="571">
        <v>5.4933047480803996</v>
      </c>
      <c r="N4913" s="572">
        <v>24.020541473684215</v>
      </c>
      <c r="O4913" s="573"/>
      <c r="P4913" s="573"/>
      <c r="Q4913" s="574" t="s">
        <v>10517</v>
      </c>
      <c r="R4913" s="574" t="s">
        <v>10761</v>
      </c>
      <c r="S4913" s="574" t="s">
        <v>10519</v>
      </c>
      <c r="T4913" s="574" t="s">
        <v>11879</v>
      </c>
      <c r="U4913" s="574" t="s">
        <v>10520</v>
      </c>
      <c r="V4913" s="574" t="s">
        <v>10762</v>
      </c>
      <c r="W4913" s="575" t="s">
        <v>11981</v>
      </c>
      <c r="X4913" s="575" t="s">
        <v>11982</v>
      </c>
      <c r="Y4913" s="576" t="s">
        <v>11891</v>
      </c>
      <c r="Z4913" s="577" t="s">
        <v>15598</v>
      </c>
      <c r="AA4913" s="578" t="s">
        <v>15599</v>
      </c>
      <c r="AE4913"/>
    </row>
    <row r="4914" spans="1:31" s="563" customFormat="1">
      <c r="A4914"/>
      <c r="B4914"/>
      <c r="C4914" s="568" t="s">
        <v>288</v>
      </c>
      <c r="D4914" s="569" t="s">
        <v>39</v>
      </c>
      <c r="E4914" s="569" t="s">
        <v>337</v>
      </c>
      <c r="F4914" s="573" t="s">
        <v>141</v>
      </c>
      <c r="G4914" s="569" t="s">
        <v>42</v>
      </c>
      <c r="H4914" s="569" t="s">
        <v>41</v>
      </c>
      <c r="I4914" s="569" t="s">
        <v>40</v>
      </c>
      <c r="J4914" s="569" t="s">
        <v>116</v>
      </c>
      <c r="K4914" s="569" t="s">
        <v>90</v>
      </c>
      <c r="L4914" s="570">
        <v>0.5</v>
      </c>
      <c r="M4914" s="571">
        <v>0.22000486392285939</v>
      </c>
      <c r="N4914" s="572">
        <v>0.9620139789473684</v>
      </c>
      <c r="O4914" s="573"/>
      <c r="P4914" s="573"/>
      <c r="Q4914" s="574" t="s">
        <v>10517</v>
      </c>
      <c r="R4914" s="574" t="s">
        <v>10761</v>
      </c>
      <c r="S4914" s="574" t="s">
        <v>10519</v>
      </c>
      <c r="T4914" s="574" t="s">
        <v>11987</v>
      </c>
      <c r="U4914" s="574" t="s">
        <v>10520</v>
      </c>
      <c r="V4914" s="574" t="s">
        <v>10762</v>
      </c>
      <c r="W4914" s="575" t="s">
        <v>11998</v>
      </c>
      <c r="X4914" s="575" t="s">
        <v>11999</v>
      </c>
      <c r="Y4914" s="576" t="s">
        <v>11995</v>
      </c>
      <c r="Z4914" s="577" t="s">
        <v>12000</v>
      </c>
      <c r="AA4914" s="578" t="s">
        <v>15600</v>
      </c>
      <c r="AE4914"/>
    </row>
    <row r="4915" spans="1:31" s="563" customFormat="1">
      <c r="A4915"/>
      <c r="B4915"/>
      <c r="C4915" s="568" t="s">
        <v>288</v>
      </c>
      <c r="D4915" s="569" t="s">
        <v>16</v>
      </c>
      <c r="E4915" s="569" t="s">
        <v>337</v>
      </c>
      <c r="F4915" s="573" t="s">
        <v>141</v>
      </c>
      <c r="G4915" s="569" t="s">
        <v>42</v>
      </c>
      <c r="H4915" s="569" t="s">
        <v>41</v>
      </c>
      <c r="I4915" s="569" t="s">
        <v>40</v>
      </c>
      <c r="J4915" s="569" t="s">
        <v>116</v>
      </c>
      <c r="K4915" s="569" t="s">
        <v>330</v>
      </c>
      <c r="L4915" s="570">
        <v>0.8</v>
      </c>
      <c r="M4915" s="571">
        <v>3.6938903384194894</v>
      </c>
      <c r="N4915" s="572">
        <v>16.15225263157895</v>
      </c>
      <c r="O4915" s="573"/>
      <c r="P4915" s="573"/>
      <c r="Q4915" s="574" t="s">
        <v>10545</v>
      </c>
      <c r="R4915" s="574" t="s">
        <v>11250</v>
      </c>
      <c r="S4915" s="574" t="s">
        <v>10519</v>
      </c>
      <c r="T4915" s="574" t="s">
        <v>11297</v>
      </c>
      <c r="U4915" s="574" t="s">
        <v>11139</v>
      </c>
      <c r="V4915" s="574" t="s">
        <v>11412</v>
      </c>
      <c r="W4915" s="575" t="s">
        <v>11304</v>
      </c>
      <c r="X4915" s="575" t="s">
        <v>11413</v>
      </c>
      <c r="Y4915" s="576" t="s">
        <v>11306</v>
      </c>
      <c r="Z4915" s="577" t="s">
        <v>15601</v>
      </c>
      <c r="AA4915" s="578" t="s">
        <v>15602</v>
      </c>
      <c r="AE4915"/>
    </row>
    <row r="4916" spans="1:31" s="563" customFormat="1">
      <c r="A4916"/>
      <c r="B4916"/>
      <c r="C4916" s="568" t="s">
        <v>288</v>
      </c>
      <c r="D4916" s="569" t="s">
        <v>38</v>
      </c>
      <c r="E4916" s="569" t="s">
        <v>337</v>
      </c>
      <c r="F4916" s="573" t="s">
        <v>141</v>
      </c>
      <c r="G4916" s="569" t="s">
        <v>42</v>
      </c>
      <c r="H4916" s="569" t="s">
        <v>41</v>
      </c>
      <c r="I4916" s="569" t="s">
        <v>40</v>
      </c>
      <c r="J4916" s="569" t="s">
        <v>116</v>
      </c>
      <c r="K4916" s="569" t="s">
        <v>330</v>
      </c>
      <c r="L4916" s="570">
        <v>0.9</v>
      </c>
      <c r="M4916" s="571">
        <v>3.7505775840815669</v>
      </c>
      <c r="N4916" s="572">
        <v>16.400128618421054</v>
      </c>
      <c r="O4916" s="573"/>
      <c r="P4916" s="573"/>
      <c r="Q4916" s="574" t="s">
        <v>10545</v>
      </c>
      <c r="R4916" s="574" t="s">
        <v>11250</v>
      </c>
      <c r="S4916" s="574" t="s">
        <v>10519</v>
      </c>
      <c r="T4916" s="574" t="s">
        <v>12072</v>
      </c>
      <c r="U4916" s="574" t="s">
        <v>11139</v>
      </c>
      <c r="V4916" s="574" t="s">
        <v>11412</v>
      </c>
      <c r="W4916" s="575" t="s">
        <v>15603</v>
      </c>
      <c r="X4916" s="575" t="s">
        <v>15604</v>
      </c>
      <c r="Y4916" s="576" t="s">
        <v>12083</v>
      </c>
      <c r="Z4916" s="577" t="s">
        <v>15605</v>
      </c>
      <c r="AA4916" s="578" t="s">
        <v>15606</v>
      </c>
      <c r="AE4916"/>
    </row>
    <row r="4917" spans="1:31" s="563" customFormat="1">
      <c r="A4917"/>
      <c r="B4917"/>
      <c r="C4917" s="568" t="s">
        <v>288</v>
      </c>
      <c r="D4917" s="569" t="s">
        <v>16</v>
      </c>
      <c r="E4917" s="569" t="s">
        <v>337</v>
      </c>
      <c r="F4917" s="573" t="s">
        <v>141</v>
      </c>
      <c r="G4917" s="569" t="s">
        <v>42</v>
      </c>
      <c r="H4917" s="569" t="s">
        <v>41</v>
      </c>
      <c r="I4917" s="569" t="s">
        <v>40</v>
      </c>
      <c r="J4917" s="569" t="s">
        <v>109</v>
      </c>
      <c r="K4917" s="569" t="s">
        <v>310</v>
      </c>
      <c r="L4917" s="570">
        <v>0.1</v>
      </c>
      <c r="M4917" s="571">
        <v>1.0502083127244612</v>
      </c>
      <c r="N4917" s="572">
        <v>50.47578947368423</v>
      </c>
      <c r="O4917" s="573"/>
      <c r="P4917" s="573"/>
      <c r="Q4917" s="574" t="s">
        <v>10673</v>
      </c>
      <c r="R4917" s="574" t="s">
        <v>10858</v>
      </c>
      <c r="S4917" s="574" t="s">
        <v>10537</v>
      </c>
      <c r="T4917" s="574" t="s">
        <v>11297</v>
      </c>
      <c r="U4917" s="574" t="s">
        <v>11309</v>
      </c>
      <c r="V4917" s="574" t="s">
        <v>11416</v>
      </c>
      <c r="W4917" s="575" t="s">
        <v>11311</v>
      </c>
      <c r="X4917" s="575" t="s">
        <v>11417</v>
      </c>
      <c r="Y4917" s="576" t="s">
        <v>11313</v>
      </c>
      <c r="Z4917" s="577" t="s">
        <v>15607</v>
      </c>
      <c r="AA4917" s="578" t="s">
        <v>15608</v>
      </c>
      <c r="AE4917"/>
    </row>
    <row r="4918" spans="1:31" s="563" customFormat="1">
      <c r="A4918"/>
      <c r="B4918"/>
      <c r="C4918" s="568" t="s">
        <v>288</v>
      </c>
      <c r="D4918" s="569" t="s">
        <v>112</v>
      </c>
      <c r="E4918" s="569" t="s">
        <v>337</v>
      </c>
      <c r="F4918" s="573" t="s">
        <v>141</v>
      </c>
      <c r="G4918" s="569" t="s">
        <v>42</v>
      </c>
      <c r="H4918" s="569" t="s">
        <v>41</v>
      </c>
      <c r="I4918" s="569" t="s">
        <v>40</v>
      </c>
      <c r="J4918" s="569" t="s">
        <v>109</v>
      </c>
      <c r="K4918" s="569" t="s">
        <v>111</v>
      </c>
      <c r="L4918" s="570">
        <v>0.5</v>
      </c>
      <c r="M4918" s="571">
        <v>8.4268055676147743E-2</v>
      </c>
      <c r="N4918" s="572">
        <v>4.0501456578947366</v>
      </c>
      <c r="O4918" s="573"/>
      <c r="P4918" s="573"/>
      <c r="Q4918" s="574" t="s">
        <v>10632</v>
      </c>
      <c r="R4918" s="574" t="s">
        <v>10829</v>
      </c>
      <c r="S4918" s="574" t="s">
        <v>10537</v>
      </c>
      <c r="T4918" s="574" t="s">
        <v>15533</v>
      </c>
      <c r="U4918" s="574" t="s">
        <v>10974</v>
      </c>
      <c r="V4918" s="574" t="s">
        <v>10975</v>
      </c>
      <c r="W4918" s="575" t="s">
        <v>15556</v>
      </c>
      <c r="X4918" s="575" t="s">
        <v>15557</v>
      </c>
      <c r="Y4918" s="576" t="s">
        <v>15609</v>
      </c>
      <c r="Z4918" s="577" t="s">
        <v>15610</v>
      </c>
      <c r="AA4918" s="578" t="s">
        <v>15560</v>
      </c>
      <c r="AE4918"/>
    </row>
    <row r="4919" spans="1:31" s="563" customFormat="1">
      <c r="A4919"/>
      <c r="B4919"/>
      <c r="C4919" s="568" t="s">
        <v>288</v>
      </c>
      <c r="D4919" s="569" t="s">
        <v>98</v>
      </c>
      <c r="E4919" s="569" t="s">
        <v>337</v>
      </c>
      <c r="F4919" s="573" t="s">
        <v>141</v>
      </c>
      <c r="G4919" s="569" t="s">
        <v>42</v>
      </c>
      <c r="H4919" s="569" t="s">
        <v>41</v>
      </c>
      <c r="I4919" s="569" t="s">
        <v>40</v>
      </c>
      <c r="J4919" s="569" t="s">
        <v>109</v>
      </c>
      <c r="K4919" s="569" t="s">
        <v>111</v>
      </c>
      <c r="L4919" s="570">
        <v>0.2</v>
      </c>
      <c r="M4919" s="571">
        <v>1.682487047875467</v>
      </c>
      <c r="N4919" s="572">
        <v>80.864777960526325</v>
      </c>
      <c r="O4919" s="573"/>
      <c r="P4919" s="573"/>
      <c r="Q4919" s="574" t="s">
        <v>10632</v>
      </c>
      <c r="R4919" s="574" t="s">
        <v>10829</v>
      </c>
      <c r="S4919" s="574" t="s">
        <v>10537</v>
      </c>
      <c r="T4919" s="574" t="s">
        <v>10957</v>
      </c>
      <c r="U4919" s="574" t="s">
        <v>10974</v>
      </c>
      <c r="V4919" s="574" t="s">
        <v>10975</v>
      </c>
      <c r="W4919" s="575" t="s">
        <v>10976</v>
      </c>
      <c r="X4919" s="575" t="s">
        <v>10977</v>
      </c>
      <c r="Y4919" s="576" t="s">
        <v>10978</v>
      </c>
      <c r="Z4919" s="577" t="s">
        <v>10979</v>
      </c>
      <c r="AA4919" s="578" t="s">
        <v>15562</v>
      </c>
      <c r="AE4919"/>
    </row>
    <row r="4920" spans="1:31" s="563" customFormat="1">
      <c r="A4920"/>
      <c r="B4920"/>
      <c r="C4920" s="568" t="s">
        <v>288</v>
      </c>
      <c r="D4920" s="569" t="s">
        <v>102</v>
      </c>
      <c r="E4920" s="569" t="s">
        <v>337</v>
      </c>
      <c r="F4920" s="573" t="s">
        <v>141</v>
      </c>
      <c r="G4920" s="569" t="s">
        <v>42</v>
      </c>
      <c r="H4920" s="569" t="s">
        <v>41</v>
      </c>
      <c r="I4920" s="569" t="s">
        <v>40</v>
      </c>
      <c r="J4920" s="569" t="s">
        <v>109</v>
      </c>
      <c r="K4920" s="569" t="s">
        <v>111</v>
      </c>
      <c r="L4920" s="570">
        <v>0.3</v>
      </c>
      <c r="M4920" s="571">
        <v>2.2487192941736649</v>
      </c>
      <c r="N4920" s="572">
        <v>108.07939748987852</v>
      </c>
      <c r="O4920" s="573"/>
      <c r="P4920" s="573"/>
      <c r="Q4920" s="574" t="s">
        <v>10632</v>
      </c>
      <c r="R4920" s="574" t="s">
        <v>10829</v>
      </c>
      <c r="S4920" s="574" t="s">
        <v>10537</v>
      </c>
      <c r="T4920" s="574" t="s">
        <v>11126</v>
      </c>
      <c r="U4920" s="574" t="s">
        <v>10974</v>
      </c>
      <c r="V4920" s="574" t="s">
        <v>10975</v>
      </c>
      <c r="W4920" s="575" t="s">
        <v>11134</v>
      </c>
      <c r="X4920" s="575" t="s">
        <v>11237</v>
      </c>
      <c r="Y4920" s="576" t="s">
        <v>11146</v>
      </c>
      <c r="Z4920" s="577" t="s">
        <v>11244</v>
      </c>
      <c r="AA4920" s="578" t="s">
        <v>15563</v>
      </c>
      <c r="AE4920"/>
    </row>
    <row r="4921" spans="1:31" s="563" customFormat="1">
      <c r="A4921"/>
      <c r="B4921"/>
      <c r="C4921" s="568" t="s">
        <v>288</v>
      </c>
      <c r="D4921" s="569" t="s">
        <v>105</v>
      </c>
      <c r="E4921" s="569" t="s">
        <v>337</v>
      </c>
      <c r="F4921" s="573" t="s">
        <v>141</v>
      </c>
      <c r="G4921" s="569" t="s">
        <v>42</v>
      </c>
      <c r="H4921" s="569" t="s">
        <v>41</v>
      </c>
      <c r="I4921" s="569" t="s">
        <v>40</v>
      </c>
      <c r="J4921" s="569" t="s">
        <v>109</v>
      </c>
      <c r="K4921" s="569" t="s">
        <v>111</v>
      </c>
      <c r="L4921" s="570">
        <v>0.5</v>
      </c>
      <c r="M4921" s="571">
        <v>0.19267143023574093</v>
      </c>
      <c r="N4921" s="572">
        <v>9.2602985829959508</v>
      </c>
      <c r="O4921" s="573"/>
      <c r="P4921" s="573"/>
      <c r="Q4921" s="574" t="s">
        <v>10632</v>
      </c>
      <c r="R4921" s="574" t="s">
        <v>10829</v>
      </c>
      <c r="S4921" s="574" t="s">
        <v>10537</v>
      </c>
      <c r="T4921" s="574" t="s">
        <v>15541</v>
      </c>
      <c r="U4921" s="574" t="s">
        <v>10974</v>
      </c>
      <c r="V4921" s="574" t="s">
        <v>10975</v>
      </c>
      <c r="W4921" s="575" t="s">
        <v>15564</v>
      </c>
      <c r="X4921" s="575" t="s">
        <v>15565</v>
      </c>
      <c r="Y4921" s="576" t="s">
        <v>15611</v>
      </c>
      <c r="Z4921" s="577" t="s">
        <v>15612</v>
      </c>
      <c r="AA4921" s="578" t="s">
        <v>15568</v>
      </c>
      <c r="AE4921"/>
    </row>
    <row r="4922" spans="1:31" s="563" customFormat="1">
      <c r="A4922"/>
      <c r="B4922"/>
      <c r="C4922" s="568" t="s">
        <v>288</v>
      </c>
      <c r="D4922" s="569" t="s">
        <v>16</v>
      </c>
      <c r="E4922" s="569" t="s">
        <v>337</v>
      </c>
      <c r="F4922" s="573" t="s">
        <v>141</v>
      </c>
      <c r="G4922" s="569" t="s">
        <v>42</v>
      </c>
      <c r="H4922" s="569" t="s">
        <v>41</v>
      </c>
      <c r="I4922" s="569" t="s">
        <v>40</v>
      </c>
      <c r="J4922" s="569" t="s">
        <v>109</v>
      </c>
      <c r="K4922" s="569" t="s">
        <v>111</v>
      </c>
      <c r="L4922" s="570">
        <v>0.6</v>
      </c>
      <c r="M4922" s="571">
        <v>6.3012498763467661</v>
      </c>
      <c r="N4922" s="572">
        <v>302.8547368421053</v>
      </c>
      <c r="O4922" s="573"/>
      <c r="P4922" s="573"/>
      <c r="Q4922" s="574" t="s">
        <v>10632</v>
      </c>
      <c r="R4922" s="574" t="s">
        <v>10829</v>
      </c>
      <c r="S4922" s="574" t="s">
        <v>10537</v>
      </c>
      <c r="T4922" s="574" t="s">
        <v>11297</v>
      </c>
      <c r="U4922" s="574" t="s">
        <v>10974</v>
      </c>
      <c r="V4922" s="574" t="s">
        <v>10975</v>
      </c>
      <c r="W4922" s="575" t="s">
        <v>11316</v>
      </c>
      <c r="X4922" s="575" t="s">
        <v>11409</v>
      </c>
      <c r="Y4922" s="576" t="s">
        <v>11313</v>
      </c>
      <c r="Z4922" s="577" t="s">
        <v>15613</v>
      </c>
      <c r="AA4922" s="578" t="s">
        <v>15570</v>
      </c>
      <c r="AE4922"/>
    </row>
    <row r="4923" spans="1:31" s="563" customFormat="1">
      <c r="A4923"/>
      <c r="B4923"/>
      <c r="C4923" s="568" t="s">
        <v>288</v>
      </c>
      <c r="D4923" s="569" t="s">
        <v>78</v>
      </c>
      <c r="E4923" s="569" t="s">
        <v>337</v>
      </c>
      <c r="F4923" s="573" t="s">
        <v>141</v>
      </c>
      <c r="G4923" s="569" t="s">
        <v>42</v>
      </c>
      <c r="H4923" s="569" t="s">
        <v>41</v>
      </c>
      <c r="I4923" s="569" t="s">
        <v>40</v>
      </c>
      <c r="J4923" s="569" t="s">
        <v>109</v>
      </c>
      <c r="K4923" s="569" t="s">
        <v>111</v>
      </c>
      <c r="L4923" s="570">
        <v>0.5</v>
      </c>
      <c r="M4923" s="571">
        <v>0.20794669932847459</v>
      </c>
      <c r="N4923" s="572">
        <v>9.994468421052634</v>
      </c>
      <c r="O4923" s="573"/>
      <c r="P4923" s="573"/>
      <c r="Q4923" s="574" t="s">
        <v>10632</v>
      </c>
      <c r="R4923" s="574" t="s">
        <v>10829</v>
      </c>
      <c r="S4923" s="574" t="s">
        <v>10537</v>
      </c>
      <c r="T4923" s="574" t="s">
        <v>15547</v>
      </c>
      <c r="U4923" s="574" t="s">
        <v>10974</v>
      </c>
      <c r="V4923" s="574" t="s">
        <v>10975</v>
      </c>
      <c r="W4923" s="575" t="s">
        <v>15571</v>
      </c>
      <c r="X4923" s="575" t="s">
        <v>15572</v>
      </c>
      <c r="Y4923" s="576" t="s">
        <v>15614</v>
      </c>
      <c r="Z4923" s="577" t="s">
        <v>15615</v>
      </c>
      <c r="AA4923" s="578" t="s">
        <v>15575</v>
      </c>
      <c r="AE4923"/>
    </row>
    <row r="4924" spans="1:31" s="563" customFormat="1">
      <c r="A4924"/>
      <c r="B4924"/>
      <c r="C4924" s="568" t="s">
        <v>288</v>
      </c>
      <c r="D4924" s="569" t="s">
        <v>39</v>
      </c>
      <c r="E4924" s="569" t="s">
        <v>337</v>
      </c>
      <c r="F4924" s="573" t="s">
        <v>141</v>
      </c>
      <c r="G4924" s="569" t="s">
        <v>42</v>
      </c>
      <c r="H4924" s="569" t="s">
        <v>41</v>
      </c>
      <c r="I4924" s="569" t="s">
        <v>40</v>
      </c>
      <c r="J4924" s="569" t="s">
        <v>109</v>
      </c>
      <c r="K4924" s="569" t="s">
        <v>111</v>
      </c>
      <c r="L4924" s="570">
        <v>0.5</v>
      </c>
      <c r="M4924" s="571">
        <v>0.50039587700475363</v>
      </c>
      <c r="N4924" s="572">
        <v>24.050349473684211</v>
      </c>
      <c r="O4924" s="573"/>
      <c r="P4924" s="573"/>
      <c r="Q4924" s="574" t="s">
        <v>10632</v>
      </c>
      <c r="R4924" s="574" t="s">
        <v>10829</v>
      </c>
      <c r="S4924" s="574" t="s">
        <v>10537</v>
      </c>
      <c r="T4924" s="574" t="s">
        <v>11987</v>
      </c>
      <c r="U4924" s="574" t="s">
        <v>10974</v>
      </c>
      <c r="V4924" s="574" t="s">
        <v>10975</v>
      </c>
      <c r="W4924" s="575" t="s">
        <v>11993</v>
      </c>
      <c r="X4924" s="575" t="s">
        <v>11994</v>
      </c>
      <c r="Y4924" s="576" t="s">
        <v>12002</v>
      </c>
      <c r="Z4924" s="577" t="s">
        <v>12003</v>
      </c>
      <c r="AA4924" s="578" t="s">
        <v>15578</v>
      </c>
      <c r="AE4924"/>
    </row>
    <row r="4925" spans="1:31" s="563" customFormat="1">
      <c r="A4925"/>
      <c r="B4925"/>
      <c r="C4925" s="568" t="s">
        <v>288</v>
      </c>
      <c r="D4925" s="569" t="s">
        <v>38</v>
      </c>
      <c r="E4925" s="569" t="s">
        <v>337</v>
      </c>
      <c r="F4925" s="573" t="s">
        <v>141</v>
      </c>
      <c r="G4925" s="569" t="s">
        <v>42</v>
      </c>
      <c r="H4925" s="569" t="s">
        <v>41</v>
      </c>
      <c r="I4925" s="569" t="s">
        <v>40</v>
      </c>
      <c r="J4925" s="569" t="s">
        <v>109</v>
      </c>
      <c r="K4925" s="569" t="s">
        <v>111</v>
      </c>
      <c r="L4925" s="570">
        <v>0.9</v>
      </c>
      <c r="M4925" s="571">
        <v>8.53060030581379</v>
      </c>
      <c r="N4925" s="572">
        <v>410.00321546052635</v>
      </c>
      <c r="O4925" s="573"/>
      <c r="P4925" s="573"/>
      <c r="Q4925" s="574" t="s">
        <v>10632</v>
      </c>
      <c r="R4925" s="574" t="s">
        <v>10829</v>
      </c>
      <c r="S4925" s="574" t="s">
        <v>10537</v>
      </c>
      <c r="T4925" s="574" t="s">
        <v>12072</v>
      </c>
      <c r="U4925" s="574" t="s">
        <v>10974</v>
      </c>
      <c r="V4925" s="574" t="s">
        <v>10975</v>
      </c>
      <c r="W4925" s="575" t="s">
        <v>12085</v>
      </c>
      <c r="X4925" s="575" t="s">
        <v>12180</v>
      </c>
      <c r="Y4925" s="576" t="s">
        <v>12087</v>
      </c>
      <c r="Z4925" s="577" t="s">
        <v>12181</v>
      </c>
      <c r="AA4925" s="578" t="s">
        <v>15580</v>
      </c>
      <c r="AE4925"/>
    </row>
    <row r="4926" spans="1:31" s="563" customFormat="1">
      <c r="A4926"/>
      <c r="B4926"/>
      <c r="C4926" s="568" t="s">
        <v>288</v>
      </c>
      <c r="D4926" s="569" t="s">
        <v>101</v>
      </c>
      <c r="E4926" s="569" t="s">
        <v>337</v>
      </c>
      <c r="F4926" s="573" t="s">
        <v>141</v>
      </c>
      <c r="G4926" s="569" t="s">
        <v>42</v>
      </c>
      <c r="H4926" s="569" t="s">
        <v>41</v>
      </c>
      <c r="I4926" s="569" t="s">
        <v>40</v>
      </c>
      <c r="J4926" s="569" t="s">
        <v>109</v>
      </c>
      <c r="K4926" s="569" t="s">
        <v>106</v>
      </c>
      <c r="L4926" s="570">
        <v>1</v>
      </c>
      <c r="M4926" s="571">
        <v>25.698545855477199</v>
      </c>
      <c r="N4926" s="572">
        <v>1235.1400904605259</v>
      </c>
      <c r="O4926" s="573"/>
      <c r="P4926" s="573"/>
      <c r="Q4926" s="574" t="s">
        <v>10535</v>
      </c>
      <c r="R4926" s="574" t="s">
        <v>10771</v>
      </c>
      <c r="S4926" s="574" t="s">
        <v>10537</v>
      </c>
      <c r="T4926" s="574" t="s">
        <v>10509</v>
      </c>
      <c r="U4926" s="574" t="s">
        <v>10538</v>
      </c>
      <c r="V4926" s="574" t="s">
        <v>10772</v>
      </c>
      <c r="W4926" s="575" t="s">
        <v>10540</v>
      </c>
      <c r="X4926" s="575" t="s">
        <v>10773</v>
      </c>
      <c r="Y4926" s="576" t="s">
        <v>10542</v>
      </c>
      <c r="Z4926" s="577" t="s">
        <v>10774</v>
      </c>
      <c r="AA4926" s="578" t="s">
        <v>15616</v>
      </c>
      <c r="AE4926"/>
    </row>
    <row r="4927" spans="1:31" s="563" customFormat="1">
      <c r="A4927"/>
      <c r="B4927"/>
      <c r="C4927" s="568" t="s">
        <v>288</v>
      </c>
      <c r="D4927" s="569" t="s">
        <v>98</v>
      </c>
      <c r="E4927" s="569" t="s">
        <v>337</v>
      </c>
      <c r="F4927" s="573" t="s">
        <v>141</v>
      </c>
      <c r="G4927" s="569" t="s">
        <v>42</v>
      </c>
      <c r="H4927" s="569" t="s">
        <v>41</v>
      </c>
      <c r="I4927" s="569" t="s">
        <v>40</v>
      </c>
      <c r="J4927" s="569" t="s">
        <v>109</v>
      </c>
      <c r="K4927" s="569" t="s">
        <v>106</v>
      </c>
      <c r="L4927" s="570">
        <v>0.8</v>
      </c>
      <c r="M4927" s="571">
        <v>6.729948191501868</v>
      </c>
      <c r="N4927" s="572">
        <v>323.4591118421053</v>
      </c>
      <c r="O4927" s="573"/>
      <c r="P4927" s="573"/>
      <c r="Q4927" s="574" t="s">
        <v>10535</v>
      </c>
      <c r="R4927" s="574" t="s">
        <v>10771</v>
      </c>
      <c r="S4927" s="574" t="s">
        <v>10537</v>
      </c>
      <c r="T4927" s="574" t="s">
        <v>10957</v>
      </c>
      <c r="U4927" s="574" t="s">
        <v>10538</v>
      </c>
      <c r="V4927" s="574" t="s">
        <v>10772</v>
      </c>
      <c r="W4927" s="575" t="s">
        <v>10960</v>
      </c>
      <c r="X4927" s="575" t="s">
        <v>10961</v>
      </c>
      <c r="Y4927" s="576" t="s">
        <v>10978</v>
      </c>
      <c r="Z4927" s="577" t="s">
        <v>10981</v>
      </c>
      <c r="AA4927" s="578" t="s">
        <v>15530</v>
      </c>
      <c r="AE4927"/>
    </row>
    <row r="4928" spans="1:31" s="563" customFormat="1">
      <c r="A4928"/>
      <c r="B4928"/>
      <c r="C4928" s="568" t="s">
        <v>288</v>
      </c>
      <c r="D4928" s="569" t="s">
        <v>16</v>
      </c>
      <c r="E4928" s="569" t="s">
        <v>337</v>
      </c>
      <c r="F4928" s="573" t="s">
        <v>141</v>
      </c>
      <c r="G4928" s="569" t="s">
        <v>42</v>
      </c>
      <c r="H4928" s="569" t="s">
        <v>41</v>
      </c>
      <c r="I4928" s="569" t="s">
        <v>40</v>
      </c>
      <c r="J4928" s="569" t="s">
        <v>109</v>
      </c>
      <c r="K4928" s="569" t="s">
        <v>106</v>
      </c>
      <c r="L4928" s="570">
        <v>0.3</v>
      </c>
      <c r="M4928" s="571">
        <v>3.1506249381733831</v>
      </c>
      <c r="N4928" s="572">
        <v>151.42736842105265</v>
      </c>
      <c r="O4928" s="573"/>
      <c r="P4928" s="573"/>
      <c r="Q4928" s="574" t="s">
        <v>10535</v>
      </c>
      <c r="R4928" s="574" t="s">
        <v>10771</v>
      </c>
      <c r="S4928" s="574" t="s">
        <v>10537</v>
      </c>
      <c r="T4928" s="574" t="s">
        <v>11297</v>
      </c>
      <c r="U4928" s="574" t="s">
        <v>10538</v>
      </c>
      <c r="V4928" s="574" t="s">
        <v>10772</v>
      </c>
      <c r="W4928" s="575" t="s">
        <v>11299</v>
      </c>
      <c r="X4928" s="575" t="s">
        <v>11406</v>
      </c>
      <c r="Y4928" s="576" t="s">
        <v>11313</v>
      </c>
      <c r="Z4928" s="577" t="s">
        <v>15617</v>
      </c>
      <c r="AA4928" s="578" t="s">
        <v>15532</v>
      </c>
      <c r="AE4928"/>
    </row>
    <row r="4929" spans="1:31" s="563" customFormat="1">
      <c r="A4929"/>
      <c r="B4929"/>
      <c r="C4929" s="568" t="s">
        <v>288</v>
      </c>
      <c r="D4929" s="569" t="s">
        <v>75</v>
      </c>
      <c r="E4929" s="569" t="s">
        <v>337</v>
      </c>
      <c r="F4929" s="573" t="s">
        <v>141</v>
      </c>
      <c r="G4929" s="569" t="s">
        <v>42</v>
      </c>
      <c r="H4929" s="569" t="s">
        <v>41</v>
      </c>
      <c r="I4929" s="569" t="s">
        <v>40</v>
      </c>
      <c r="J4929" s="569" t="s">
        <v>109</v>
      </c>
      <c r="K4929" s="569" t="s">
        <v>106</v>
      </c>
      <c r="L4929" s="570">
        <v>0.8</v>
      </c>
      <c r="M4929" s="571">
        <v>11.106126364890606</v>
      </c>
      <c r="N4929" s="572">
        <v>533.78981052631593</v>
      </c>
      <c r="O4929" s="573"/>
      <c r="P4929" s="573"/>
      <c r="Q4929" s="574" t="s">
        <v>10535</v>
      </c>
      <c r="R4929" s="574" t="s">
        <v>10771</v>
      </c>
      <c r="S4929" s="574" t="s">
        <v>10537</v>
      </c>
      <c r="T4929" s="574" t="s">
        <v>11879</v>
      </c>
      <c r="U4929" s="574" t="s">
        <v>10538</v>
      </c>
      <c r="V4929" s="574" t="s">
        <v>10772</v>
      </c>
      <c r="W4929" s="575" t="s">
        <v>11898</v>
      </c>
      <c r="X4929" s="575" t="s">
        <v>11899</v>
      </c>
      <c r="Y4929" s="576" t="s">
        <v>11895</v>
      </c>
      <c r="Z4929" s="577" t="s">
        <v>11900</v>
      </c>
      <c r="AA4929" s="578" t="s">
        <v>15618</v>
      </c>
      <c r="AE4929"/>
    </row>
    <row r="4930" spans="1:31" s="563" customFormat="1">
      <c r="A4930"/>
      <c r="B4930"/>
      <c r="C4930" s="568" t="s">
        <v>288</v>
      </c>
      <c r="D4930" s="569" t="s">
        <v>112</v>
      </c>
      <c r="E4930" s="569" t="s">
        <v>337</v>
      </c>
      <c r="F4930" s="573" t="s">
        <v>141</v>
      </c>
      <c r="G4930" s="569" t="s">
        <v>42</v>
      </c>
      <c r="H4930" s="569" t="s">
        <v>41</v>
      </c>
      <c r="I4930" s="569" t="s">
        <v>40</v>
      </c>
      <c r="J4930" s="569" t="s">
        <v>109</v>
      </c>
      <c r="K4930" s="569" t="s">
        <v>90</v>
      </c>
      <c r="L4930" s="570">
        <v>0.5</v>
      </c>
      <c r="M4930" s="571">
        <v>8.4268055676147743E-2</v>
      </c>
      <c r="N4930" s="572">
        <v>4.0501456578947366</v>
      </c>
      <c r="O4930" s="573"/>
      <c r="P4930" s="573"/>
      <c r="Q4930" s="574" t="s">
        <v>10517</v>
      </c>
      <c r="R4930" s="574" t="s">
        <v>10761</v>
      </c>
      <c r="S4930" s="574" t="s">
        <v>10537</v>
      </c>
      <c r="T4930" s="574" t="s">
        <v>15533</v>
      </c>
      <c r="U4930" s="574" t="s">
        <v>11611</v>
      </c>
      <c r="V4930" s="574" t="s">
        <v>11747</v>
      </c>
      <c r="W4930" s="575" t="s">
        <v>15581</v>
      </c>
      <c r="X4930" s="575" t="s">
        <v>15582</v>
      </c>
      <c r="Y4930" s="576" t="s">
        <v>15609</v>
      </c>
      <c r="Z4930" s="577" t="s">
        <v>15619</v>
      </c>
      <c r="AA4930" s="578" t="s">
        <v>15584</v>
      </c>
      <c r="AE4930"/>
    </row>
    <row r="4931" spans="1:31" s="563" customFormat="1">
      <c r="A4931"/>
      <c r="B4931"/>
      <c r="C4931" s="568" t="s">
        <v>288</v>
      </c>
      <c r="D4931" s="569" t="s">
        <v>102</v>
      </c>
      <c r="E4931" s="569" t="s">
        <v>337</v>
      </c>
      <c r="F4931" s="573" t="s">
        <v>141</v>
      </c>
      <c r="G4931" s="569" t="s">
        <v>42</v>
      </c>
      <c r="H4931" s="569" t="s">
        <v>41</v>
      </c>
      <c r="I4931" s="569" t="s">
        <v>40</v>
      </c>
      <c r="J4931" s="569" t="s">
        <v>109</v>
      </c>
      <c r="K4931" s="569" t="s">
        <v>90</v>
      </c>
      <c r="L4931" s="570">
        <v>0.7</v>
      </c>
      <c r="M4931" s="571">
        <v>5.2470116864052176</v>
      </c>
      <c r="N4931" s="572">
        <v>252.18526080971651</v>
      </c>
      <c r="O4931" s="573"/>
      <c r="P4931" s="573"/>
      <c r="Q4931" s="574" t="s">
        <v>10517</v>
      </c>
      <c r="R4931" s="574" t="s">
        <v>10761</v>
      </c>
      <c r="S4931" s="574" t="s">
        <v>10537</v>
      </c>
      <c r="T4931" s="574" t="s">
        <v>11126</v>
      </c>
      <c r="U4931" s="574" t="s">
        <v>11611</v>
      </c>
      <c r="V4931" s="574" t="s">
        <v>11747</v>
      </c>
      <c r="W4931" s="575" t="s">
        <v>15586</v>
      </c>
      <c r="X4931" s="575" t="s">
        <v>15587</v>
      </c>
      <c r="Y4931" s="576" t="s">
        <v>11146</v>
      </c>
      <c r="Z4931" s="577" t="s">
        <v>15620</v>
      </c>
      <c r="AA4931" s="578" t="s">
        <v>15589</v>
      </c>
      <c r="AE4931"/>
    </row>
    <row r="4932" spans="1:31" s="563" customFormat="1">
      <c r="A4932"/>
      <c r="B4932"/>
      <c r="C4932" s="568" t="s">
        <v>288</v>
      </c>
      <c r="D4932" s="569" t="s">
        <v>105</v>
      </c>
      <c r="E4932" s="569" t="s">
        <v>337</v>
      </c>
      <c r="F4932" s="573" t="s">
        <v>141</v>
      </c>
      <c r="G4932" s="569" t="s">
        <v>42</v>
      </c>
      <c r="H4932" s="569" t="s">
        <v>41</v>
      </c>
      <c r="I4932" s="569" t="s">
        <v>40</v>
      </c>
      <c r="J4932" s="569" t="s">
        <v>109</v>
      </c>
      <c r="K4932" s="569" t="s">
        <v>90</v>
      </c>
      <c r="L4932" s="570">
        <v>0.5</v>
      </c>
      <c r="M4932" s="571">
        <v>0.19267143023574093</v>
      </c>
      <c r="N4932" s="572">
        <v>9.2602985829959508</v>
      </c>
      <c r="O4932" s="573"/>
      <c r="P4932" s="573"/>
      <c r="Q4932" s="574" t="s">
        <v>10517</v>
      </c>
      <c r="R4932" s="574" t="s">
        <v>10761</v>
      </c>
      <c r="S4932" s="574" t="s">
        <v>10537</v>
      </c>
      <c r="T4932" s="574" t="s">
        <v>15541</v>
      </c>
      <c r="U4932" s="574" t="s">
        <v>11611</v>
      </c>
      <c r="V4932" s="574" t="s">
        <v>11747</v>
      </c>
      <c r="W4932" s="575" t="s">
        <v>15590</v>
      </c>
      <c r="X4932" s="575" t="s">
        <v>15591</v>
      </c>
      <c r="Y4932" s="576" t="s">
        <v>15611</v>
      </c>
      <c r="Z4932" s="577" t="s">
        <v>15621</v>
      </c>
      <c r="AA4932" s="578" t="s">
        <v>15593</v>
      </c>
      <c r="AE4932"/>
    </row>
    <row r="4933" spans="1:31" s="563" customFormat="1">
      <c r="A4933"/>
      <c r="B4933"/>
      <c r="C4933" s="568" t="s">
        <v>288</v>
      </c>
      <c r="D4933" s="569" t="s">
        <v>78</v>
      </c>
      <c r="E4933" s="569" t="s">
        <v>337</v>
      </c>
      <c r="F4933" s="573" t="s">
        <v>141</v>
      </c>
      <c r="G4933" s="569" t="s">
        <v>42</v>
      </c>
      <c r="H4933" s="569" t="s">
        <v>41</v>
      </c>
      <c r="I4933" s="569" t="s">
        <v>40</v>
      </c>
      <c r="J4933" s="569" t="s">
        <v>109</v>
      </c>
      <c r="K4933" s="569" t="s">
        <v>90</v>
      </c>
      <c r="L4933" s="570">
        <v>0.5</v>
      </c>
      <c r="M4933" s="571">
        <v>0.20794669932847459</v>
      </c>
      <c r="N4933" s="572">
        <v>9.994468421052634</v>
      </c>
      <c r="O4933" s="573"/>
      <c r="P4933" s="573"/>
      <c r="Q4933" s="574" t="s">
        <v>10517</v>
      </c>
      <c r="R4933" s="574" t="s">
        <v>10761</v>
      </c>
      <c r="S4933" s="574" t="s">
        <v>10537</v>
      </c>
      <c r="T4933" s="574" t="s">
        <v>15547</v>
      </c>
      <c r="U4933" s="574" t="s">
        <v>11611</v>
      </c>
      <c r="V4933" s="574" t="s">
        <v>11747</v>
      </c>
      <c r="W4933" s="575" t="s">
        <v>15594</v>
      </c>
      <c r="X4933" s="575" t="s">
        <v>15595</v>
      </c>
      <c r="Y4933" s="576" t="s">
        <v>15614</v>
      </c>
      <c r="Z4933" s="577" t="s">
        <v>15622</v>
      </c>
      <c r="AA4933" s="578" t="s">
        <v>15597</v>
      </c>
      <c r="AE4933"/>
    </row>
    <row r="4934" spans="1:31" s="563" customFormat="1">
      <c r="A4934"/>
      <c r="B4934"/>
      <c r="C4934" s="568" t="s">
        <v>288</v>
      </c>
      <c r="D4934" s="569" t="s">
        <v>75</v>
      </c>
      <c r="E4934" s="569" t="s">
        <v>337</v>
      </c>
      <c r="F4934" s="573" t="s">
        <v>141</v>
      </c>
      <c r="G4934" s="569" t="s">
        <v>42</v>
      </c>
      <c r="H4934" s="569" t="s">
        <v>41</v>
      </c>
      <c r="I4934" s="569" t="s">
        <v>40</v>
      </c>
      <c r="J4934" s="569" t="s">
        <v>109</v>
      </c>
      <c r="K4934" s="569" t="s">
        <v>90</v>
      </c>
      <c r="L4934" s="570">
        <v>0.2</v>
      </c>
      <c r="M4934" s="571">
        <v>2.7765315912226516</v>
      </c>
      <c r="N4934" s="572">
        <v>133.44745263157898</v>
      </c>
      <c r="O4934" s="573"/>
      <c r="P4934" s="573"/>
      <c r="Q4934" s="574" t="s">
        <v>10517</v>
      </c>
      <c r="R4934" s="574" t="s">
        <v>10761</v>
      </c>
      <c r="S4934" s="574" t="s">
        <v>10537</v>
      </c>
      <c r="T4934" s="574" t="s">
        <v>11879</v>
      </c>
      <c r="U4934" s="574" t="s">
        <v>11611</v>
      </c>
      <c r="V4934" s="574" t="s">
        <v>11747</v>
      </c>
      <c r="W4934" s="575" t="s">
        <v>11981</v>
      </c>
      <c r="X4934" s="575" t="s">
        <v>11982</v>
      </c>
      <c r="Y4934" s="576" t="s">
        <v>11895</v>
      </c>
      <c r="Z4934" s="577" t="s">
        <v>15623</v>
      </c>
      <c r="AA4934" s="578" t="s">
        <v>15599</v>
      </c>
      <c r="AE4934"/>
    </row>
    <row r="4935" spans="1:31" s="563" customFormat="1">
      <c r="A4935"/>
      <c r="B4935"/>
      <c r="C4935" s="568" t="s">
        <v>288</v>
      </c>
      <c r="D4935" s="569" t="s">
        <v>39</v>
      </c>
      <c r="E4935" s="569" t="s">
        <v>337</v>
      </c>
      <c r="F4935" s="573" t="s">
        <v>141</v>
      </c>
      <c r="G4935" s="569" t="s">
        <v>42</v>
      </c>
      <c r="H4935" s="569" t="s">
        <v>41</v>
      </c>
      <c r="I4935" s="569" t="s">
        <v>40</v>
      </c>
      <c r="J4935" s="569" t="s">
        <v>109</v>
      </c>
      <c r="K4935" s="569" t="s">
        <v>90</v>
      </c>
      <c r="L4935" s="570">
        <v>0.5</v>
      </c>
      <c r="M4935" s="571">
        <v>0.50039587700475363</v>
      </c>
      <c r="N4935" s="572">
        <v>24.050349473684211</v>
      </c>
      <c r="O4935" s="573"/>
      <c r="P4935" s="573"/>
      <c r="Q4935" s="574" t="s">
        <v>10517</v>
      </c>
      <c r="R4935" s="574" t="s">
        <v>10761</v>
      </c>
      <c r="S4935" s="574" t="s">
        <v>10537</v>
      </c>
      <c r="T4935" s="574" t="s">
        <v>11987</v>
      </c>
      <c r="U4935" s="574" t="s">
        <v>11611</v>
      </c>
      <c r="V4935" s="574" t="s">
        <v>11747</v>
      </c>
      <c r="W4935" s="575" t="s">
        <v>11998</v>
      </c>
      <c r="X4935" s="575" t="s">
        <v>11999</v>
      </c>
      <c r="Y4935" s="576" t="s">
        <v>12002</v>
      </c>
      <c r="Z4935" s="577" t="s">
        <v>12004</v>
      </c>
      <c r="AA4935" s="578" t="s">
        <v>15600</v>
      </c>
      <c r="AE4935"/>
    </row>
    <row r="4936" spans="1:31" s="563" customFormat="1">
      <c r="A4936"/>
      <c r="B4936"/>
      <c r="C4936" s="568" t="s">
        <v>288</v>
      </c>
      <c r="D4936" s="569" t="s">
        <v>38</v>
      </c>
      <c r="E4936" s="569" t="s">
        <v>337</v>
      </c>
      <c r="F4936" s="573" t="s">
        <v>141</v>
      </c>
      <c r="G4936" s="569" t="s">
        <v>42</v>
      </c>
      <c r="H4936" s="569" t="s">
        <v>41</v>
      </c>
      <c r="I4936" s="569" t="s">
        <v>40</v>
      </c>
      <c r="J4936" s="569" t="s">
        <v>109</v>
      </c>
      <c r="K4936" s="569" t="s">
        <v>90</v>
      </c>
      <c r="L4936" s="570">
        <v>0.1</v>
      </c>
      <c r="M4936" s="571">
        <v>0.94784447842375441</v>
      </c>
      <c r="N4936" s="572">
        <v>45.55591282894737</v>
      </c>
      <c r="O4936" s="573"/>
      <c r="P4936" s="573"/>
      <c r="Q4936" s="574" t="s">
        <v>10517</v>
      </c>
      <c r="R4936" s="574" t="s">
        <v>10761</v>
      </c>
      <c r="S4936" s="574" t="s">
        <v>10537</v>
      </c>
      <c r="T4936" s="574" t="s">
        <v>12072</v>
      </c>
      <c r="U4936" s="574" t="s">
        <v>11611</v>
      </c>
      <c r="V4936" s="574" t="s">
        <v>11747</v>
      </c>
      <c r="W4936" s="575" t="s">
        <v>12090</v>
      </c>
      <c r="X4936" s="575" t="s">
        <v>15624</v>
      </c>
      <c r="Y4936" s="576" t="s">
        <v>12087</v>
      </c>
      <c r="Z4936" s="577" t="s">
        <v>15625</v>
      </c>
      <c r="AA4936" s="578" t="s">
        <v>15626</v>
      </c>
      <c r="AE4936"/>
    </row>
    <row r="4937" spans="1:31" s="563" customFormat="1">
      <c r="A4937"/>
      <c r="B4937"/>
      <c r="C4937" s="568" t="s">
        <v>288</v>
      </c>
      <c r="D4937" s="569" t="s">
        <v>112</v>
      </c>
      <c r="E4937" s="569" t="s">
        <v>337</v>
      </c>
      <c r="F4937" s="573" t="s">
        <v>141</v>
      </c>
      <c r="G4937" s="569" t="s">
        <v>42</v>
      </c>
      <c r="H4937" s="569" t="s">
        <v>41</v>
      </c>
      <c r="I4937" s="569" t="s">
        <v>40</v>
      </c>
      <c r="J4937" s="569" t="s">
        <v>350</v>
      </c>
      <c r="K4937" s="569" t="s">
        <v>310</v>
      </c>
      <c r="L4937" s="570">
        <v>1</v>
      </c>
      <c r="M4937" s="571">
        <v>0.12018081224331588</v>
      </c>
      <c r="N4937" s="572">
        <v>14.364516599999998</v>
      </c>
      <c r="O4937" s="573"/>
      <c r="P4937" s="573"/>
      <c r="Q4937" s="574" t="s">
        <v>10673</v>
      </c>
      <c r="R4937" s="574" t="s">
        <v>10858</v>
      </c>
      <c r="S4937" s="574" t="s">
        <v>10547</v>
      </c>
      <c r="T4937" s="574" t="s">
        <v>15533</v>
      </c>
      <c r="U4937" s="574" t="s">
        <v>12005</v>
      </c>
      <c r="V4937" s="574" t="s">
        <v>12006</v>
      </c>
      <c r="W4937" s="575" t="s">
        <v>15627</v>
      </c>
      <c r="X4937" s="575" t="s">
        <v>15628</v>
      </c>
      <c r="Y4937" s="576" t="s">
        <v>15629</v>
      </c>
      <c r="Z4937" s="577" t="s">
        <v>15630</v>
      </c>
      <c r="AA4937" s="578" t="s">
        <v>15631</v>
      </c>
      <c r="AE4937"/>
    </row>
    <row r="4938" spans="1:31" s="563" customFormat="1">
      <c r="A4938"/>
      <c r="B4938"/>
      <c r="C4938" s="568" t="s">
        <v>288</v>
      </c>
      <c r="D4938" s="569" t="s">
        <v>105</v>
      </c>
      <c r="E4938" s="569" t="s">
        <v>337</v>
      </c>
      <c r="F4938" s="573" t="s">
        <v>141</v>
      </c>
      <c r="G4938" s="569" t="s">
        <v>42</v>
      </c>
      <c r="H4938" s="569" t="s">
        <v>41</v>
      </c>
      <c r="I4938" s="569" t="s">
        <v>40</v>
      </c>
      <c r="J4938" s="569" t="s">
        <v>350</v>
      </c>
      <c r="K4938" s="569" t="s">
        <v>310</v>
      </c>
      <c r="L4938" s="570">
        <v>1</v>
      </c>
      <c r="M4938" s="571">
        <v>0.27478276075102215</v>
      </c>
      <c r="N4938" s="572">
        <v>32.843192307692306</v>
      </c>
      <c r="O4938" s="573"/>
      <c r="P4938" s="573"/>
      <c r="Q4938" s="574" t="s">
        <v>10673</v>
      </c>
      <c r="R4938" s="574" t="s">
        <v>10858</v>
      </c>
      <c r="S4938" s="574" t="s">
        <v>10547</v>
      </c>
      <c r="T4938" s="574" t="s">
        <v>15541</v>
      </c>
      <c r="U4938" s="574" t="s">
        <v>12005</v>
      </c>
      <c r="V4938" s="574" t="s">
        <v>12006</v>
      </c>
      <c r="W4938" s="575" t="s">
        <v>15632</v>
      </c>
      <c r="X4938" s="575" t="s">
        <v>15633</v>
      </c>
      <c r="Y4938" s="575" t="s">
        <v>15634</v>
      </c>
      <c r="Z4938" s="579" t="s">
        <v>15635</v>
      </c>
      <c r="AA4938" s="580" t="s">
        <v>15636</v>
      </c>
      <c r="AE4938"/>
    </row>
    <row r="4939" spans="1:31" s="563" customFormat="1">
      <c r="A4939"/>
      <c r="B4939"/>
      <c r="C4939" s="568" t="s">
        <v>288</v>
      </c>
      <c r="D4939" s="569" t="s">
        <v>78</v>
      </c>
      <c r="E4939" s="569" t="s">
        <v>337</v>
      </c>
      <c r="F4939" s="573" t="s">
        <v>141</v>
      </c>
      <c r="G4939" s="569" t="s">
        <v>42</v>
      </c>
      <c r="H4939" s="569" t="s">
        <v>41</v>
      </c>
      <c r="I4939" s="569" t="s">
        <v>40</v>
      </c>
      <c r="J4939" s="569" t="s">
        <v>350</v>
      </c>
      <c r="K4939" s="569" t="s">
        <v>310</v>
      </c>
      <c r="L4939" s="570">
        <v>1</v>
      </c>
      <c r="M4939" s="571">
        <v>0.29656793464722692</v>
      </c>
      <c r="N4939" s="572">
        <v>35.447048000000002</v>
      </c>
      <c r="O4939" s="573"/>
      <c r="P4939" s="573"/>
      <c r="Q4939" s="574" t="s">
        <v>10673</v>
      </c>
      <c r="R4939" s="574" t="s">
        <v>10858</v>
      </c>
      <c r="S4939" s="574" t="s">
        <v>10547</v>
      </c>
      <c r="T4939" s="574" t="s">
        <v>15547</v>
      </c>
      <c r="U4939" s="574" t="s">
        <v>12005</v>
      </c>
      <c r="V4939" s="574" t="s">
        <v>12006</v>
      </c>
      <c r="W4939" s="575" t="s">
        <v>15637</v>
      </c>
      <c r="X4939" s="575" t="s">
        <v>15638</v>
      </c>
      <c r="Y4939" s="575" t="s">
        <v>15639</v>
      </c>
      <c r="Z4939" s="579" t="s">
        <v>15640</v>
      </c>
      <c r="AA4939" s="578" t="s">
        <v>15641</v>
      </c>
      <c r="AE4939"/>
    </row>
    <row r="4940" spans="1:31" s="563" customFormat="1">
      <c r="A4940"/>
      <c r="B4940"/>
      <c r="C4940" s="568" t="s">
        <v>288</v>
      </c>
      <c r="D4940" s="569" t="s">
        <v>39</v>
      </c>
      <c r="E4940" s="569" t="s">
        <v>337</v>
      </c>
      <c r="F4940" s="573" t="s">
        <v>141</v>
      </c>
      <c r="G4940" s="569" t="s">
        <v>42</v>
      </c>
      <c r="H4940" s="569" t="s">
        <v>41</v>
      </c>
      <c r="I4940" s="569" t="s">
        <v>40</v>
      </c>
      <c r="J4940" s="569" t="s">
        <v>350</v>
      </c>
      <c r="K4940" s="569" t="s">
        <v>310</v>
      </c>
      <c r="L4940" s="570">
        <v>1</v>
      </c>
      <c r="M4940" s="571">
        <v>0.71365100878505106</v>
      </c>
      <c r="N4940" s="572">
        <v>85.298572799999988</v>
      </c>
      <c r="O4940" s="573"/>
      <c r="P4940" s="573"/>
      <c r="Q4940" s="574" t="s">
        <v>10673</v>
      </c>
      <c r="R4940" s="574" t="s">
        <v>10858</v>
      </c>
      <c r="S4940" s="574" t="s">
        <v>10547</v>
      </c>
      <c r="T4940" s="574" t="s">
        <v>11987</v>
      </c>
      <c r="U4940" s="574" t="s">
        <v>12005</v>
      </c>
      <c r="V4940" s="574" t="s">
        <v>12006</v>
      </c>
      <c r="W4940" s="575" t="s">
        <v>12007</v>
      </c>
      <c r="X4940" s="575" t="s">
        <v>12008</v>
      </c>
      <c r="Y4940" s="576" t="s">
        <v>12009</v>
      </c>
      <c r="Z4940" s="577" t="s">
        <v>12010</v>
      </c>
      <c r="AA4940" s="578" t="s">
        <v>15642</v>
      </c>
      <c r="AE4940"/>
    </row>
    <row r="4941" spans="1:31" s="563" customFormat="1">
      <c r="A4941"/>
      <c r="B4941"/>
      <c r="C4941" s="568" t="s">
        <v>288</v>
      </c>
      <c r="D4941" s="569" t="s">
        <v>98</v>
      </c>
      <c r="E4941" s="569" t="s">
        <v>337</v>
      </c>
      <c r="F4941" s="573" t="s">
        <v>141</v>
      </c>
      <c r="G4941" s="569" t="s">
        <v>42</v>
      </c>
      <c r="H4941" s="569" t="s">
        <v>41</v>
      </c>
      <c r="I4941" s="569" t="s">
        <v>40</v>
      </c>
      <c r="J4941" s="569" t="s">
        <v>350</v>
      </c>
      <c r="K4941" s="569" t="s">
        <v>111</v>
      </c>
      <c r="L4941" s="570">
        <v>0.6</v>
      </c>
      <c r="M4941" s="571">
        <v>3.5992759957513689</v>
      </c>
      <c r="N4941" s="572">
        <v>430.20061874999999</v>
      </c>
      <c r="O4941" s="573"/>
      <c r="P4941" s="573"/>
      <c r="Q4941" s="574" t="s">
        <v>10632</v>
      </c>
      <c r="R4941" s="574" t="s">
        <v>10829</v>
      </c>
      <c r="S4941" s="574" t="s">
        <v>10547</v>
      </c>
      <c r="T4941" s="574" t="s">
        <v>10957</v>
      </c>
      <c r="U4941" s="574" t="s">
        <v>10982</v>
      </c>
      <c r="V4941" s="574" t="s">
        <v>10983</v>
      </c>
      <c r="W4941" s="575" t="s">
        <v>10976</v>
      </c>
      <c r="X4941" s="575" t="s">
        <v>10977</v>
      </c>
      <c r="Y4941" s="576" t="s">
        <v>10984</v>
      </c>
      <c r="Z4941" s="577" t="s">
        <v>10985</v>
      </c>
      <c r="AA4941" s="578" t="s">
        <v>15562</v>
      </c>
      <c r="AE4941"/>
    </row>
    <row r="4942" spans="1:31" s="563" customFormat="1">
      <c r="A4942"/>
      <c r="B4942"/>
      <c r="C4942" s="568" t="s">
        <v>288</v>
      </c>
      <c r="D4942" s="569" t="s">
        <v>75</v>
      </c>
      <c r="E4942" s="569" t="s">
        <v>337</v>
      </c>
      <c r="F4942" s="573" t="s">
        <v>141</v>
      </c>
      <c r="G4942" s="569" t="s">
        <v>42</v>
      </c>
      <c r="H4942" s="569" t="s">
        <v>41</v>
      </c>
      <c r="I4942" s="569" t="s">
        <v>40</v>
      </c>
      <c r="J4942" s="569" t="s">
        <v>350</v>
      </c>
      <c r="K4942" s="569" t="s">
        <v>111</v>
      </c>
      <c r="L4942" s="570">
        <v>0.3</v>
      </c>
      <c r="M4942" s="571">
        <v>2.9698604575744501</v>
      </c>
      <c r="N4942" s="572">
        <v>354.97022399999997</v>
      </c>
      <c r="O4942" s="573"/>
      <c r="P4942" s="573"/>
      <c r="Q4942" s="574" t="s">
        <v>10632</v>
      </c>
      <c r="R4942" s="574" t="s">
        <v>10829</v>
      </c>
      <c r="S4942" s="574" t="s">
        <v>10547</v>
      </c>
      <c r="T4942" s="574" t="s">
        <v>11879</v>
      </c>
      <c r="U4942" s="574" t="s">
        <v>10982</v>
      </c>
      <c r="V4942" s="574" t="s">
        <v>10983</v>
      </c>
      <c r="W4942" s="575" t="s">
        <v>11893</v>
      </c>
      <c r="X4942" s="575" t="s">
        <v>11894</v>
      </c>
      <c r="Y4942" s="576" t="s">
        <v>11902</v>
      </c>
      <c r="Z4942" s="577" t="s">
        <v>11903</v>
      </c>
      <c r="AA4942" s="578" t="s">
        <v>15577</v>
      </c>
      <c r="AE4942"/>
    </row>
    <row r="4943" spans="1:31" s="563" customFormat="1">
      <c r="A4943"/>
      <c r="B4943"/>
      <c r="C4943" s="568" t="s">
        <v>288</v>
      </c>
      <c r="D4943" s="569" t="s">
        <v>101</v>
      </c>
      <c r="E4943" s="569" t="s">
        <v>337</v>
      </c>
      <c r="F4943" s="573" t="s">
        <v>141</v>
      </c>
      <c r="G4943" s="569" t="s">
        <v>42</v>
      </c>
      <c r="H4943" s="569" t="s">
        <v>41</v>
      </c>
      <c r="I4943" s="569" t="s">
        <v>40</v>
      </c>
      <c r="J4943" s="569" t="s">
        <v>350</v>
      </c>
      <c r="K4943" s="569" t="s">
        <v>106</v>
      </c>
      <c r="L4943" s="570">
        <v>0.5</v>
      </c>
      <c r="M4943" s="571">
        <v>9.1626420284713763</v>
      </c>
      <c r="N4943" s="572">
        <v>1095.1575468749998</v>
      </c>
      <c r="O4943" s="573"/>
      <c r="P4943" s="573"/>
      <c r="Q4943" s="574" t="s">
        <v>10535</v>
      </c>
      <c r="R4943" s="574" t="s">
        <v>10771</v>
      </c>
      <c r="S4943" s="574" t="s">
        <v>10547</v>
      </c>
      <c r="T4943" s="574" t="s">
        <v>10509</v>
      </c>
      <c r="U4943" s="574" t="s">
        <v>10702</v>
      </c>
      <c r="V4943" s="574" t="s">
        <v>10776</v>
      </c>
      <c r="W4943" s="575" t="s">
        <v>10540</v>
      </c>
      <c r="X4943" s="575" t="s">
        <v>10773</v>
      </c>
      <c r="Y4943" s="576" t="s">
        <v>10552</v>
      </c>
      <c r="Z4943" s="577" t="s">
        <v>10777</v>
      </c>
      <c r="AA4943" s="578" t="s">
        <v>15616</v>
      </c>
      <c r="AE4943"/>
    </row>
    <row r="4944" spans="1:31" s="563" customFormat="1">
      <c r="A4944"/>
      <c r="B4944"/>
      <c r="C4944" s="568" t="s">
        <v>288</v>
      </c>
      <c r="D4944" s="569" t="s">
        <v>75</v>
      </c>
      <c r="E4944" s="569" t="s">
        <v>337</v>
      </c>
      <c r="F4944" s="573" t="s">
        <v>141</v>
      </c>
      <c r="G4944" s="569" t="s">
        <v>42</v>
      </c>
      <c r="H4944" s="569" t="s">
        <v>41</v>
      </c>
      <c r="I4944" s="569" t="s">
        <v>40</v>
      </c>
      <c r="J4944" s="569" t="s">
        <v>350</v>
      </c>
      <c r="K4944" s="569" t="s">
        <v>106</v>
      </c>
      <c r="L4944" s="570">
        <v>0.3</v>
      </c>
      <c r="M4944" s="571">
        <v>2.9698604575744501</v>
      </c>
      <c r="N4944" s="572">
        <v>354.97022399999997</v>
      </c>
      <c r="O4944" s="573"/>
      <c r="P4944" s="573"/>
      <c r="Q4944" s="574" t="s">
        <v>10535</v>
      </c>
      <c r="R4944" s="574" t="s">
        <v>10771</v>
      </c>
      <c r="S4944" s="574" t="s">
        <v>10547</v>
      </c>
      <c r="T4944" s="574" t="s">
        <v>11879</v>
      </c>
      <c r="U4944" s="574" t="s">
        <v>10702</v>
      </c>
      <c r="V4944" s="574" t="s">
        <v>10776</v>
      </c>
      <c r="W4944" s="575" t="s">
        <v>11898</v>
      </c>
      <c r="X4944" s="575" t="s">
        <v>11899</v>
      </c>
      <c r="Y4944" s="576" t="s">
        <v>11902</v>
      </c>
      <c r="Z4944" s="577" t="s">
        <v>15643</v>
      </c>
      <c r="AA4944" s="578" t="s">
        <v>15618</v>
      </c>
      <c r="AE4944"/>
    </row>
    <row r="4945" spans="1:31" s="563" customFormat="1">
      <c r="A4945"/>
      <c r="B4945"/>
      <c r="C4945" s="568" t="s">
        <v>288</v>
      </c>
      <c r="D4945" s="569" t="s">
        <v>101</v>
      </c>
      <c r="E4945" s="569" t="s">
        <v>337</v>
      </c>
      <c r="F4945" s="573" t="s">
        <v>141</v>
      </c>
      <c r="G4945" s="569" t="s">
        <v>42</v>
      </c>
      <c r="H4945" s="569" t="s">
        <v>41</v>
      </c>
      <c r="I4945" s="569" t="s">
        <v>40</v>
      </c>
      <c r="J4945" s="569" t="s">
        <v>350</v>
      </c>
      <c r="K4945" s="569" t="s">
        <v>104</v>
      </c>
      <c r="L4945" s="570">
        <v>0.5</v>
      </c>
      <c r="M4945" s="571">
        <v>9.1626420284713763</v>
      </c>
      <c r="N4945" s="572">
        <v>1095.1575468749998</v>
      </c>
      <c r="O4945" s="573"/>
      <c r="P4945" s="573"/>
      <c r="Q4945" s="574" t="s">
        <v>10583</v>
      </c>
      <c r="R4945" s="574" t="s">
        <v>10778</v>
      </c>
      <c r="S4945" s="574" t="s">
        <v>10547</v>
      </c>
      <c r="T4945" s="574" t="s">
        <v>10509</v>
      </c>
      <c r="U4945" s="574" t="s">
        <v>10705</v>
      </c>
      <c r="V4945" s="574" t="s">
        <v>10779</v>
      </c>
      <c r="W4945" s="575" t="s">
        <v>10587</v>
      </c>
      <c r="X4945" s="575" t="s">
        <v>10780</v>
      </c>
      <c r="Y4945" s="576" t="s">
        <v>10552</v>
      </c>
      <c r="Z4945" s="577" t="s">
        <v>10781</v>
      </c>
      <c r="AA4945" s="578" t="s">
        <v>15644</v>
      </c>
      <c r="AE4945"/>
    </row>
    <row r="4946" spans="1:31" s="563" customFormat="1">
      <c r="A4946"/>
      <c r="B4946"/>
      <c r="C4946" s="568" t="s">
        <v>288</v>
      </c>
      <c r="D4946" s="569" t="s">
        <v>16</v>
      </c>
      <c r="E4946" s="569" t="s">
        <v>337</v>
      </c>
      <c r="F4946" s="573" t="s">
        <v>141</v>
      </c>
      <c r="G4946" s="569" t="s">
        <v>42</v>
      </c>
      <c r="H4946" s="569" t="s">
        <v>41</v>
      </c>
      <c r="I4946" s="569" t="s">
        <v>40</v>
      </c>
      <c r="J4946" s="569" t="s">
        <v>350</v>
      </c>
      <c r="K4946" s="569" t="s">
        <v>104</v>
      </c>
      <c r="L4946" s="570">
        <v>1</v>
      </c>
      <c r="M4946" s="571">
        <v>7.4888928571561566</v>
      </c>
      <c r="N4946" s="572">
        <v>895.10400000000016</v>
      </c>
      <c r="O4946" s="573"/>
      <c r="P4946" s="573"/>
      <c r="Q4946" s="574" t="s">
        <v>10583</v>
      </c>
      <c r="R4946" s="574" t="s">
        <v>10778</v>
      </c>
      <c r="S4946" s="574" t="s">
        <v>10547</v>
      </c>
      <c r="T4946" s="574" t="s">
        <v>11297</v>
      </c>
      <c r="U4946" s="574" t="s">
        <v>10705</v>
      </c>
      <c r="V4946" s="574" t="s">
        <v>10779</v>
      </c>
      <c r="W4946" s="575" t="s">
        <v>11321</v>
      </c>
      <c r="X4946" s="575" t="s">
        <v>11422</v>
      </c>
      <c r="Y4946" s="576" t="s">
        <v>11323</v>
      </c>
      <c r="Z4946" s="577" t="s">
        <v>15645</v>
      </c>
      <c r="AA4946" s="578" t="s">
        <v>15646</v>
      </c>
      <c r="AE4946"/>
    </row>
    <row r="4947" spans="1:31" s="563" customFormat="1">
      <c r="A4947"/>
      <c r="B4947"/>
      <c r="C4947" s="568" t="s">
        <v>288</v>
      </c>
      <c r="D4947" s="569" t="s">
        <v>98</v>
      </c>
      <c r="E4947" s="569" t="s">
        <v>337</v>
      </c>
      <c r="F4947" s="573" t="s">
        <v>141</v>
      </c>
      <c r="G4947" s="569" t="s">
        <v>42</v>
      </c>
      <c r="H4947" s="569" t="s">
        <v>41</v>
      </c>
      <c r="I4947" s="569" t="s">
        <v>40</v>
      </c>
      <c r="J4947" s="569" t="s">
        <v>350</v>
      </c>
      <c r="K4947" s="569" t="s">
        <v>79</v>
      </c>
      <c r="L4947" s="570">
        <v>0.4</v>
      </c>
      <c r="M4947" s="571">
        <v>2.3995173305009128</v>
      </c>
      <c r="N4947" s="572">
        <v>286.80041250000005</v>
      </c>
      <c r="O4947" s="573"/>
      <c r="P4947" s="573"/>
      <c r="Q4947" s="574" t="s">
        <v>10681</v>
      </c>
      <c r="R4947" s="574" t="s">
        <v>10838</v>
      </c>
      <c r="S4947" s="574" t="s">
        <v>10547</v>
      </c>
      <c r="T4947" s="574" t="s">
        <v>10957</v>
      </c>
      <c r="U4947" s="574" t="s">
        <v>10990</v>
      </c>
      <c r="V4947" s="574" t="s">
        <v>10991</v>
      </c>
      <c r="W4947" s="575" t="s">
        <v>10992</v>
      </c>
      <c r="X4947" s="575" t="s">
        <v>10993</v>
      </c>
      <c r="Y4947" s="576" t="s">
        <v>10984</v>
      </c>
      <c r="Z4947" s="577" t="s">
        <v>10994</v>
      </c>
      <c r="AA4947" s="578" t="s">
        <v>15647</v>
      </c>
      <c r="AE4947"/>
    </row>
    <row r="4948" spans="1:31" s="563" customFormat="1">
      <c r="A4948"/>
      <c r="B4948"/>
      <c r="C4948" s="568" t="s">
        <v>288</v>
      </c>
      <c r="D4948" s="569" t="s">
        <v>102</v>
      </c>
      <c r="E4948" s="569" t="s">
        <v>337</v>
      </c>
      <c r="F4948" s="573" t="s">
        <v>141</v>
      </c>
      <c r="G4948" s="569" t="s">
        <v>42</v>
      </c>
      <c r="H4948" s="569" t="s">
        <v>41</v>
      </c>
      <c r="I4948" s="569" t="s">
        <v>40</v>
      </c>
      <c r="J4948" s="569" t="s">
        <v>350</v>
      </c>
      <c r="K4948" s="569" t="s">
        <v>79</v>
      </c>
      <c r="L4948" s="570">
        <v>1</v>
      </c>
      <c r="M4948" s="571">
        <v>5.3451039683732882</v>
      </c>
      <c r="N4948" s="572">
        <v>638.86932738461542</v>
      </c>
      <c r="O4948" s="573"/>
      <c r="P4948" s="573"/>
      <c r="Q4948" s="574" t="s">
        <v>10681</v>
      </c>
      <c r="R4948" s="574" t="s">
        <v>10838</v>
      </c>
      <c r="S4948" s="574" t="s">
        <v>10547</v>
      </c>
      <c r="T4948" s="574" t="s">
        <v>11126</v>
      </c>
      <c r="U4948" s="574" t="s">
        <v>10990</v>
      </c>
      <c r="V4948" s="574" t="s">
        <v>10991</v>
      </c>
      <c r="W4948" s="575" t="s">
        <v>11159</v>
      </c>
      <c r="X4948" s="575" t="s">
        <v>11255</v>
      </c>
      <c r="Y4948" s="576" t="s">
        <v>11156</v>
      </c>
      <c r="Z4948" s="577" t="s">
        <v>11256</v>
      </c>
      <c r="AA4948" s="578" t="s">
        <v>15648</v>
      </c>
      <c r="AE4948"/>
    </row>
    <row r="4949" spans="1:31" s="563" customFormat="1">
      <c r="A4949"/>
      <c r="B4949"/>
      <c r="C4949" s="568" t="s">
        <v>288</v>
      </c>
      <c r="D4949" s="569" t="s">
        <v>75</v>
      </c>
      <c r="E4949" s="569" t="s">
        <v>337</v>
      </c>
      <c r="F4949" s="573" t="s">
        <v>141</v>
      </c>
      <c r="G4949" s="569" t="s">
        <v>42</v>
      </c>
      <c r="H4949" s="569" t="s">
        <v>41</v>
      </c>
      <c r="I4949" s="569" t="s">
        <v>40</v>
      </c>
      <c r="J4949" s="569" t="s">
        <v>350</v>
      </c>
      <c r="K4949" s="569" t="s">
        <v>79</v>
      </c>
      <c r="L4949" s="570">
        <v>0.4</v>
      </c>
      <c r="M4949" s="571">
        <v>3.9598139434326014</v>
      </c>
      <c r="N4949" s="572">
        <v>473.29363200000017</v>
      </c>
      <c r="O4949" s="573"/>
      <c r="P4949" s="573"/>
      <c r="Q4949" s="574" t="s">
        <v>10681</v>
      </c>
      <c r="R4949" s="574" t="s">
        <v>10838</v>
      </c>
      <c r="S4949" s="574" t="s">
        <v>10547</v>
      </c>
      <c r="T4949" s="574" t="s">
        <v>11879</v>
      </c>
      <c r="U4949" s="574" t="s">
        <v>10990</v>
      </c>
      <c r="V4949" s="574" t="s">
        <v>10991</v>
      </c>
      <c r="W4949" s="575" t="s">
        <v>11904</v>
      </c>
      <c r="X4949" s="575" t="s">
        <v>11905</v>
      </c>
      <c r="Y4949" s="576" t="s">
        <v>11902</v>
      </c>
      <c r="Z4949" s="577" t="s">
        <v>11906</v>
      </c>
      <c r="AA4949" s="578" t="s">
        <v>15649</v>
      </c>
      <c r="AE4949"/>
    </row>
    <row r="4950" spans="1:31" s="563" customFormat="1">
      <c r="A4950"/>
      <c r="B4950"/>
      <c r="C4950" s="568" t="s">
        <v>288</v>
      </c>
      <c r="D4950" s="569" t="s">
        <v>38</v>
      </c>
      <c r="E4950" s="569" t="s">
        <v>337</v>
      </c>
      <c r="F4950" s="573" t="s">
        <v>141</v>
      </c>
      <c r="G4950" s="569" t="s">
        <v>42</v>
      </c>
      <c r="H4950" s="569" t="s">
        <v>41</v>
      </c>
      <c r="I4950" s="569" t="s">
        <v>40</v>
      </c>
      <c r="J4950" s="569" t="s">
        <v>350</v>
      </c>
      <c r="K4950" s="569" t="s">
        <v>79</v>
      </c>
      <c r="L4950" s="570">
        <v>1</v>
      </c>
      <c r="M4950" s="571">
        <v>6.7589502560192649</v>
      </c>
      <c r="N4950" s="572">
        <v>807.85818749999987</v>
      </c>
      <c r="O4950" s="573"/>
      <c r="P4950" s="573"/>
      <c r="Q4950" s="574" t="s">
        <v>10681</v>
      </c>
      <c r="R4950" s="574" t="s">
        <v>10838</v>
      </c>
      <c r="S4950" s="574" t="s">
        <v>10547</v>
      </c>
      <c r="T4950" s="574" t="s">
        <v>12072</v>
      </c>
      <c r="U4950" s="574" t="s">
        <v>10990</v>
      </c>
      <c r="V4950" s="574" t="s">
        <v>10991</v>
      </c>
      <c r="W4950" s="575" t="s">
        <v>12117</v>
      </c>
      <c r="X4950" s="575" t="s">
        <v>12196</v>
      </c>
      <c r="Y4950" s="576" t="s">
        <v>12098</v>
      </c>
      <c r="Z4950" s="577" t="s">
        <v>15650</v>
      </c>
      <c r="AA4950" s="578" t="s">
        <v>15651</v>
      </c>
      <c r="AE4950"/>
    </row>
    <row r="4951" spans="1:31" s="563" customFormat="1">
      <c r="A4951"/>
      <c r="B4951"/>
      <c r="C4951" s="568" t="s">
        <v>288</v>
      </c>
      <c r="D4951" s="569" t="s">
        <v>78</v>
      </c>
      <c r="E4951" s="569" t="s">
        <v>337</v>
      </c>
      <c r="F4951" s="573" t="s">
        <v>141</v>
      </c>
      <c r="G4951" s="569" t="s">
        <v>42</v>
      </c>
      <c r="H4951" s="569" t="s">
        <v>41</v>
      </c>
      <c r="I4951" s="569" t="s">
        <v>40</v>
      </c>
      <c r="J4951" s="569" t="s">
        <v>99</v>
      </c>
      <c r="K4951" s="569" t="s">
        <v>100</v>
      </c>
      <c r="L4951" s="570">
        <v>1</v>
      </c>
      <c r="M4951" s="571">
        <v>5.8533144996163203E-2</v>
      </c>
      <c r="N4951" s="572">
        <v>26.585286</v>
      </c>
      <c r="O4951" s="573"/>
      <c r="P4951" s="573"/>
      <c r="Q4951" s="574" t="s">
        <v>10648</v>
      </c>
      <c r="R4951" s="574" t="s">
        <v>10844</v>
      </c>
      <c r="S4951" s="574" t="s">
        <v>10557</v>
      </c>
      <c r="T4951" s="574" t="s">
        <v>15547</v>
      </c>
      <c r="U4951" s="574" t="s">
        <v>15652</v>
      </c>
      <c r="V4951" s="574" t="s">
        <v>15653</v>
      </c>
      <c r="W4951" s="575" t="s">
        <v>15654</v>
      </c>
      <c r="X4951" s="575" t="s">
        <v>15655</v>
      </c>
      <c r="Y4951" s="576" t="s">
        <v>15656</v>
      </c>
      <c r="Z4951" s="577" t="s">
        <v>15657</v>
      </c>
      <c r="AA4951" s="578" t="s">
        <v>15658</v>
      </c>
      <c r="AE4951"/>
    </row>
    <row r="4952" spans="1:31" s="563" customFormat="1">
      <c r="A4952"/>
      <c r="B4952"/>
      <c r="C4952" s="568" t="s">
        <v>288</v>
      </c>
      <c r="D4952" s="569" t="s">
        <v>16</v>
      </c>
      <c r="E4952" s="569" t="s">
        <v>337</v>
      </c>
      <c r="F4952" s="573" t="s">
        <v>141</v>
      </c>
      <c r="G4952" s="569" t="s">
        <v>42</v>
      </c>
      <c r="H4952" s="569" t="s">
        <v>41</v>
      </c>
      <c r="I4952" s="569" t="s">
        <v>40</v>
      </c>
      <c r="J4952" s="569" t="s">
        <v>99</v>
      </c>
      <c r="K4952" s="569" t="s">
        <v>331</v>
      </c>
      <c r="L4952" s="570">
        <v>1</v>
      </c>
      <c r="M4952" s="571">
        <v>1.4780709586492413</v>
      </c>
      <c r="N4952" s="572">
        <v>671.32800000000009</v>
      </c>
      <c r="O4952" s="573"/>
      <c r="P4952" s="573"/>
      <c r="Q4952" s="574" t="s">
        <v>11326</v>
      </c>
      <c r="R4952" s="574" t="s">
        <v>11425</v>
      </c>
      <c r="S4952" s="574" t="s">
        <v>10557</v>
      </c>
      <c r="T4952" s="574" t="s">
        <v>11297</v>
      </c>
      <c r="U4952" s="574" t="s">
        <v>11328</v>
      </c>
      <c r="V4952" s="574" t="s">
        <v>11426</v>
      </c>
      <c r="W4952" s="575" t="s">
        <v>11330</v>
      </c>
      <c r="X4952" s="575" t="s">
        <v>11427</v>
      </c>
      <c r="Y4952" s="576" t="s">
        <v>11332</v>
      </c>
      <c r="Z4952" s="577" t="s">
        <v>15659</v>
      </c>
      <c r="AA4952" s="578" t="s">
        <v>15660</v>
      </c>
      <c r="AE4952"/>
    </row>
    <row r="4953" spans="1:31" s="563" customFormat="1">
      <c r="A4953"/>
      <c r="B4953"/>
      <c r="C4953" s="568" t="s">
        <v>288</v>
      </c>
      <c r="D4953" s="569" t="s">
        <v>112</v>
      </c>
      <c r="E4953" s="569" t="s">
        <v>337</v>
      </c>
      <c r="F4953" s="573" t="s">
        <v>141</v>
      </c>
      <c r="G4953" s="569" t="s">
        <v>42</v>
      </c>
      <c r="H4953" s="569" t="s">
        <v>41</v>
      </c>
      <c r="I4953" s="569" t="s">
        <v>40</v>
      </c>
      <c r="J4953" s="569" t="s">
        <v>99</v>
      </c>
      <c r="K4953" s="569" t="s">
        <v>79</v>
      </c>
      <c r="L4953" s="570">
        <v>1</v>
      </c>
      <c r="M4953" s="571">
        <v>2.3719897153286023E-2</v>
      </c>
      <c r="N4953" s="572">
        <v>10.773387449999996</v>
      </c>
      <c r="O4953" s="573"/>
      <c r="P4953" s="573"/>
      <c r="Q4953" s="574" t="s">
        <v>10681</v>
      </c>
      <c r="R4953" s="574" t="s">
        <v>10838</v>
      </c>
      <c r="S4953" s="574" t="s">
        <v>10557</v>
      </c>
      <c r="T4953" s="574" t="s">
        <v>15533</v>
      </c>
      <c r="U4953" s="574" t="s">
        <v>10996</v>
      </c>
      <c r="V4953" s="574" t="s">
        <v>10997</v>
      </c>
      <c r="W4953" s="575" t="s">
        <v>15661</v>
      </c>
      <c r="X4953" s="575" t="s">
        <v>15662</v>
      </c>
      <c r="Y4953" s="576" t="s">
        <v>15663</v>
      </c>
      <c r="Z4953" s="577" t="s">
        <v>15664</v>
      </c>
      <c r="AA4953" s="578" t="s">
        <v>15665</v>
      </c>
      <c r="AE4953"/>
    </row>
    <row r="4954" spans="1:31" s="563" customFormat="1">
      <c r="A4954"/>
      <c r="B4954"/>
      <c r="C4954" s="568" t="s">
        <v>288</v>
      </c>
      <c r="D4954" s="569" t="s">
        <v>101</v>
      </c>
      <c r="E4954" s="569" t="s">
        <v>337</v>
      </c>
      <c r="F4954" s="573" t="s">
        <v>141</v>
      </c>
      <c r="G4954" s="569" t="s">
        <v>42</v>
      </c>
      <c r="H4954" s="569" t="s">
        <v>41</v>
      </c>
      <c r="I4954" s="569" t="s">
        <v>40</v>
      </c>
      <c r="J4954" s="569" t="s">
        <v>99</v>
      </c>
      <c r="K4954" s="569" t="s">
        <v>79</v>
      </c>
      <c r="L4954" s="570">
        <v>1</v>
      </c>
      <c r="M4954" s="571">
        <v>3.6168323796597535</v>
      </c>
      <c r="N4954" s="572">
        <v>1642.7363203124994</v>
      </c>
      <c r="O4954" s="573"/>
      <c r="P4954" s="573"/>
      <c r="Q4954" s="574" t="s">
        <v>10681</v>
      </c>
      <c r="R4954" s="574" t="s">
        <v>10838</v>
      </c>
      <c r="S4954" s="574" t="s">
        <v>10557</v>
      </c>
      <c r="T4954" s="574" t="s">
        <v>10509</v>
      </c>
      <c r="U4954" s="574" t="s">
        <v>10996</v>
      </c>
      <c r="V4954" s="574" t="s">
        <v>10997</v>
      </c>
      <c r="W4954" s="575" t="s">
        <v>10685</v>
      </c>
      <c r="X4954" s="575" t="s">
        <v>10841</v>
      </c>
      <c r="Y4954" s="576" t="s">
        <v>10562</v>
      </c>
      <c r="Z4954" s="577" t="s">
        <v>15666</v>
      </c>
      <c r="AA4954" s="578" t="s">
        <v>15667</v>
      </c>
      <c r="AE4954"/>
    </row>
    <row r="4955" spans="1:31" s="563" customFormat="1">
      <c r="A4955"/>
      <c r="B4955"/>
      <c r="C4955" s="568" t="s">
        <v>288</v>
      </c>
      <c r="D4955" s="569" t="s">
        <v>98</v>
      </c>
      <c r="E4955" s="569" t="s">
        <v>337</v>
      </c>
      <c r="F4955" s="573" t="s">
        <v>141</v>
      </c>
      <c r="G4955" s="569" t="s">
        <v>42</v>
      </c>
      <c r="H4955" s="569" t="s">
        <v>41</v>
      </c>
      <c r="I4955" s="569" t="s">
        <v>40</v>
      </c>
      <c r="J4955" s="569" t="s">
        <v>99</v>
      </c>
      <c r="K4955" s="569" t="s">
        <v>79</v>
      </c>
      <c r="L4955" s="570">
        <v>1</v>
      </c>
      <c r="M4955" s="571">
        <v>1.1839723670234763</v>
      </c>
      <c r="N4955" s="572">
        <v>537.7507734374999</v>
      </c>
      <c r="O4955" s="573"/>
      <c r="P4955" s="573"/>
      <c r="Q4955" s="574" t="s">
        <v>10681</v>
      </c>
      <c r="R4955" s="574" t="s">
        <v>10838</v>
      </c>
      <c r="S4955" s="574" t="s">
        <v>10557</v>
      </c>
      <c r="T4955" s="574" t="s">
        <v>10957</v>
      </c>
      <c r="U4955" s="574" t="s">
        <v>10996</v>
      </c>
      <c r="V4955" s="574" t="s">
        <v>10997</v>
      </c>
      <c r="W4955" s="575" t="s">
        <v>10992</v>
      </c>
      <c r="X4955" s="575" t="s">
        <v>10993</v>
      </c>
      <c r="Y4955" s="576" t="s">
        <v>10998</v>
      </c>
      <c r="Z4955" s="577" t="s">
        <v>10999</v>
      </c>
      <c r="AA4955" s="578" t="s">
        <v>15647</v>
      </c>
      <c r="AE4955"/>
    </row>
    <row r="4956" spans="1:31" s="563" customFormat="1">
      <c r="A4956"/>
      <c r="B4956"/>
      <c r="C4956" s="568" t="s">
        <v>288</v>
      </c>
      <c r="D4956" s="569" t="s">
        <v>102</v>
      </c>
      <c r="E4956" s="569" t="s">
        <v>337</v>
      </c>
      <c r="F4956" s="573" t="s">
        <v>141</v>
      </c>
      <c r="G4956" s="569" t="s">
        <v>42</v>
      </c>
      <c r="H4956" s="569" t="s">
        <v>41</v>
      </c>
      <c r="I4956" s="569" t="s">
        <v>40</v>
      </c>
      <c r="J4956" s="569" t="s">
        <v>99</v>
      </c>
      <c r="K4956" s="569" t="s">
        <v>79</v>
      </c>
      <c r="L4956" s="570">
        <v>1</v>
      </c>
      <c r="M4956" s="571">
        <v>1.0549547305999907</v>
      </c>
      <c r="N4956" s="572">
        <v>479.15199553846134</v>
      </c>
      <c r="O4956" s="573"/>
      <c r="P4956" s="573"/>
      <c r="Q4956" s="574" t="s">
        <v>10681</v>
      </c>
      <c r="R4956" s="574" t="s">
        <v>10838</v>
      </c>
      <c r="S4956" s="574" t="s">
        <v>10557</v>
      </c>
      <c r="T4956" s="574" t="s">
        <v>11126</v>
      </c>
      <c r="U4956" s="574" t="s">
        <v>10996</v>
      </c>
      <c r="V4956" s="574" t="s">
        <v>10997</v>
      </c>
      <c r="W4956" s="575" t="s">
        <v>11159</v>
      </c>
      <c r="X4956" s="575" t="s">
        <v>11255</v>
      </c>
      <c r="Y4956" s="576" t="s">
        <v>11164</v>
      </c>
      <c r="Z4956" s="577" t="s">
        <v>11258</v>
      </c>
      <c r="AA4956" s="578" t="s">
        <v>15648</v>
      </c>
      <c r="AE4956"/>
    </row>
    <row r="4957" spans="1:31" s="563" customFormat="1">
      <c r="A4957"/>
      <c r="B4957"/>
      <c r="C4957" s="568" t="s">
        <v>288</v>
      </c>
      <c r="D4957" s="569" t="s">
        <v>105</v>
      </c>
      <c r="E4957" s="569" t="s">
        <v>337</v>
      </c>
      <c r="F4957" s="573" t="s">
        <v>141</v>
      </c>
      <c r="G4957" s="569" t="s">
        <v>42</v>
      </c>
      <c r="H4957" s="569" t="s">
        <v>41</v>
      </c>
      <c r="I4957" s="569" t="s">
        <v>40</v>
      </c>
      <c r="J4957" s="569" t="s">
        <v>99</v>
      </c>
      <c r="K4957" s="569" t="s">
        <v>79</v>
      </c>
      <c r="L4957" s="570">
        <v>1</v>
      </c>
      <c r="M4957" s="571">
        <v>5.4233439621912245E-2</v>
      </c>
      <c r="N4957" s="572">
        <v>24.632394230769219</v>
      </c>
      <c r="O4957" s="573"/>
      <c r="P4957" s="573"/>
      <c r="Q4957" s="574" t="s">
        <v>10681</v>
      </c>
      <c r="R4957" s="574" t="s">
        <v>10838</v>
      </c>
      <c r="S4957" s="574" t="s">
        <v>10557</v>
      </c>
      <c r="T4957" s="574" t="s">
        <v>15541</v>
      </c>
      <c r="U4957" s="574" t="s">
        <v>10996</v>
      </c>
      <c r="V4957" s="574" t="s">
        <v>10997</v>
      </c>
      <c r="W4957" s="575" t="s">
        <v>15668</v>
      </c>
      <c r="X4957" s="575" t="s">
        <v>15669</v>
      </c>
      <c r="Y4957" s="575" t="s">
        <v>15670</v>
      </c>
      <c r="Z4957" s="579" t="s">
        <v>15671</v>
      </c>
      <c r="AA4957" s="578" t="s">
        <v>15672</v>
      </c>
      <c r="AE4957"/>
    </row>
    <row r="4958" spans="1:31" s="563" customFormat="1">
      <c r="A4958"/>
      <c r="B4958"/>
      <c r="C4958" s="568" t="s">
        <v>288</v>
      </c>
      <c r="D4958" s="569" t="s">
        <v>75</v>
      </c>
      <c r="E4958" s="569" t="s">
        <v>337</v>
      </c>
      <c r="F4958" s="573" t="s">
        <v>141</v>
      </c>
      <c r="G4958" s="569" t="s">
        <v>42</v>
      </c>
      <c r="H4958" s="569" t="s">
        <v>41</v>
      </c>
      <c r="I4958" s="569" t="s">
        <v>40</v>
      </c>
      <c r="J4958" s="569" t="s">
        <v>99</v>
      </c>
      <c r="K4958" s="569" t="s">
        <v>79</v>
      </c>
      <c r="L4958" s="570">
        <v>1</v>
      </c>
      <c r="M4958" s="571">
        <v>1.9538555641937172</v>
      </c>
      <c r="N4958" s="572">
        <v>887.42556000000002</v>
      </c>
      <c r="O4958" s="573"/>
      <c r="P4958" s="573"/>
      <c r="Q4958" s="574" t="s">
        <v>10681</v>
      </c>
      <c r="R4958" s="574" t="s">
        <v>10838</v>
      </c>
      <c r="S4958" s="574" t="s">
        <v>10557</v>
      </c>
      <c r="T4958" s="574" t="s">
        <v>11879</v>
      </c>
      <c r="U4958" s="574" t="s">
        <v>10996</v>
      </c>
      <c r="V4958" s="574" t="s">
        <v>10997</v>
      </c>
      <c r="W4958" s="575" t="s">
        <v>11904</v>
      </c>
      <c r="X4958" s="575" t="s">
        <v>11905</v>
      </c>
      <c r="Y4958" s="576" t="s">
        <v>11912</v>
      </c>
      <c r="Z4958" s="577" t="s">
        <v>15673</v>
      </c>
      <c r="AA4958" s="578" t="s">
        <v>15649</v>
      </c>
      <c r="AE4958"/>
    </row>
    <row r="4959" spans="1:31" s="563" customFormat="1">
      <c r="A4959"/>
      <c r="B4959"/>
      <c r="C4959" s="568" t="s">
        <v>288</v>
      </c>
      <c r="D4959" s="569" t="s">
        <v>39</v>
      </c>
      <c r="E4959" s="569" t="s">
        <v>337</v>
      </c>
      <c r="F4959" s="573" t="s">
        <v>141</v>
      </c>
      <c r="G4959" s="569" t="s">
        <v>42</v>
      </c>
      <c r="H4959" s="569" t="s">
        <v>41</v>
      </c>
      <c r="I4959" s="569" t="s">
        <v>40</v>
      </c>
      <c r="J4959" s="569" t="s">
        <v>99</v>
      </c>
      <c r="K4959" s="569" t="s">
        <v>79</v>
      </c>
      <c r="L4959" s="570">
        <v>1</v>
      </c>
      <c r="M4959" s="571">
        <v>0.14085217278652321</v>
      </c>
      <c r="N4959" s="572">
        <v>63.973929599999991</v>
      </c>
      <c r="O4959" s="573"/>
      <c r="P4959" s="573"/>
      <c r="Q4959" s="574" t="s">
        <v>10681</v>
      </c>
      <c r="R4959" s="574" t="s">
        <v>10838</v>
      </c>
      <c r="S4959" s="574" t="s">
        <v>10557</v>
      </c>
      <c r="T4959" s="574" t="s">
        <v>11987</v>
      </c>
      <c r="U4959" s="574" t="s">
        <v>10996</v>
      </c>
      <c r="V4959" s="574" t="s">
        <v>10997</v>
      </c>
      <c r="W4959" s="575" t="s">
        <v>12012</v>
      </c>
      <c r="X4959" s="575" t="s">
        <v>12013</v>
      </c>
      <c r="Y4959" s="575" t="s">
        <v>12014</v>
      </c>
      <c r="Z4959" s="579" t="s">
        <v>12015</v>
      </c>
      <c r="AA4959" s="580" t="s">
        <v>15674</v>
      </c>
      <c r="AE4959"/>
    </row>
    <row r="4960" spans="1:31" s="563" customFormat="1">
      <c r="A4960"/>
      <c r="B4960"/>
      <c r="C4960" s="568" t="s">
        <v>288</v>
      </c>
      <c r="D4960" s="569" t="s">
        <v>38</v>
      </c>
      <c r="E4960" s="569" t="s">
        <v>337</v>
      </c>
      <c r="F4960" s="573" t="s">
        <v>141</v>
      </c>
      <c r="G4960" s="569" t="s">
        <v>42</v>
      </c>
      <c r="H4960" s="569" t="s">
        <v>41</v>
      </c>
      <c r="I4960" s="569" t="s">
        <v>40</v>
      </c>
      <c r="J4960" s="569" t="s">
        <v>99</v>
      </c>
      <c r="K4960" s="569" t="s">
        <v>79</v>
      </c>
      <c r="L4960" s="570">
        <v>1</v>
      </c>
      <c r="M4960" s="571">
        <v>1.3340033400038021</v>
      </c>
      <c r="N4960" s="572">
        <v>605.89364062499988</v>
      </c>
      <c r="O4960" s="573"/>
      <c r="P4960" s="573"/>
      <c r="Q4960" s="574" t="s">
        <v>10681</v>
      </c>
      <c r="R4960" s="574" t="s">
        <v>10838</v>
      </c>
      <c r="S4960" s="574" t="s">
        <v>10557</v>
      </c>
      <c r="T4960" s="574" t="s">
        <v>12072</v>
      </c>
      <c r="U4960" s="574" t="s">
        <v>10996</v>
      </c>
      <c r="V4960" s="574" t="s">
        <v>10997</v>
      </c>
      <c r="W4960" s="575" t="s">
        <v>12117</v>
      </c>
      <c r="X4960" s="575" t="s">
        <v>12196</v>
      </c>
      <c r="Y4960" s="576" t="s">
        <v>12106</v>
      </c>
      <c r="Z4960" s="577" t="s">
        <v>15675</v>
      </c>
      <c r="AA4960" s="578" t="s">
        <v>15651</v>
      </c>
      <c r="AE4960"/>
    </row>
    <row r="4961" spans="1:31" s="563" customFormat="1">
      <c r="A4961"/>
      <c r="B4961"/>
      <c r="C4961" s="568" t="s">
        <v>288</v>
      </c>
      <c r="D4961" s="569" t="s">
        <v>16</v>
      </c>
      <c r="E4961" s="569" t="s">
        <v>337</v>
      </c>
      <c r="F4961" s="573" t="s">
        <v>141</v>
      </c>
      <c r="G4961" s="569" t="s">
        <v>42</v>
      </c>
      <c r="H4961" s="569" t="s">
        <v>41</v>
      </c>
      <c r="I4961" s="569" t="s">
        <v>40</v>
      </c>
      <c r="J4961" s="569" t="s">
        <v>96</v>
      </c>
      <c r="K4961" s="569" t="s">
        <v>311</v>
      </c>
      <c r="L4961" s="570">
        <v>1</v>
      </c>
      <c r="M4961" s="571">
        <v>9.8538063909949458E-2</v>
      </c>
      <c r="N4961" s="572">
        <v>255.74400000000009</v>
      </c>
      <c r="O4961" s="573"/>
      <c r="P4961" s="573"/>
      <c r="Q4961" s="574" t="s">
        <v>11335</v>
      </c>
      <c r="R4961" s="574" t="s">
        <v>11378</v>
      </c>
      <c r="S4961" s="574" t="s">
        <v>10565</v>
      </c>
      <c r="T4961" s="574" t="s">
        <v>11297</v>
      </c>
      <c r="U4961" s="574" t="s">
        <v>11337</v>
      </c>
      <c r="V4961" s="574" t="s">
        <v>11430</v>
      </c>
      <c r="W4961" s="575" t="s">
        <v>11339</v>
      </c>
      <c r="X4961" s="575" t="s">
        <v>11381</v>
      </c>
      <c r="Y4961" s="576" t="s">
        <v>11341</v>
      </c>
      <c r="Z4961" s="577" t="s">
        <v>15676</v>
      </c>
      <c r="AA4961" s="578" t="s">
        <v>15677</v>
      </c>
      <c r="AE4961"/>
    </row>
    <row r="4962" spans="1:31" s="563" customFormat="1">
      <c r="A4962"/>
      <c r="B4962"/>
      <c r="C4962" s="568" t="s">
        <v>288</v>
      </c>
      <c r="D4962" s="569" t="s">
        <v>112</v>
      </c>
      <c r="E4962" s="569" t="s">
        <v>337</v>
      </c>
      <c r="F4962" s="573" t="s">
        <v>141</v>
      </c>
      <c r="G4962" s="569" t="s">
        <v>42</v>
      </c>
      <c r="H4962" s="569" t="s">
        <v>41</v>
      </c>
      <c r="I4962" s="569" t="s">
        <v>40</v>
      </c>
      <c r="J4962" s="569" t="s">
        <v>96</v>
      </c>
      <c r="K4962" s="569" t="s">
        <v>79</v>
      </c>
      <c r="L4962" s="570">
        <v>1</v>
      </c>
      <c r="M4962" s="571">
        <v>1.5813264768857356E-3</v>
      </c>
      <c r="N4962" s="572">
        <v>4.1041476000000001</v>
      </c>
      <c r="O4962" s="573"/>
      <c r="P4962" s="573"/>
      <c r="Q4962" s="574" t="s">
        <v>10681</v>
      </c>
      <c r="R4962" s="574" t="s">
        <v>10838</v>
      </c>
      <c r="S4962" s="574" t="s">
        <v>10565</v>
      </c>
      <c r="T4962" s="574" t="s">
        <v>15533</v>
      </c>
      <c r="U4962" s="574" t="s">
        <v>11073</v>
      </c>
      <c r="V4962" s="574" t="s">
        <v>11259</v>
      </c>
      <c r="W4962" s="575" t="s">
        <v>15661</v>
      </c>
      <c r="X4962" s="575" t="s">
        <v>15662</v>
      </c>
      <c r="Y4962" s="576" t="s">
        <v>15678</v>
      </c>
      <c r="Z4962" s="577" t="s">
        <v>15679</v>
      </c>
      <c r="AA4962" s="578" t="s">
        <v>15665</v>
      </c>
      <c r="AE4962"/>
    </row>
    <row r="4963" spans="1:31" s="563" customFormat="1">
      <c r="A4963"/>
      <c r="B4963"/>
      <c r="C4963" s="568" t="s">
        <v>288</v>
      </c>
      <c r="D4963" s="569" t="s">
        <v>101</v>
      </c>
      <c r="E4963" s="569" t="s">
        <v>337</v>
      </c>
      <c r="F4963" s="573" t="s">
        <v>141</v>
      </c>
      <c r="G4963" s="569" t="s">
        <v>42</v>
      </c>
      <c r="H4963" s="569" t="s">
        <v>41</v>
      </c>
      <c r="I4963" s="569" t="s">
        <v>40</v>
      </c>
      <c r="J4963" s="569" t="s">
        <v>96</v>
      </c>
      <c r="K4963" s="569" t="s">
        <v>79</v>
      </c>
      <c r="L4963" s="570">
        <v>1</v>
      </c>
      <c r="M4963" s="571">
        <v>0.24112215864398368</v>
      </c>
      <c r="N4963" s="572">
        <v>625.80431250000004</v>
      </c>
      <c r="O4963" s="573"/>
      <c r="P4963" s="573"/>
      <c r="Q4963" s="574" t="s">
        <v>10681</v>
      </c>
      <c r="R4963" s="574" t="s">
        <v>10838</v>
      </c>
      <c r="S4963" s="574" t="s">
        <v>10565</v>
      </c>
      <c r="T4963" s="574" t="s">
        <v>10509</v>
      </c>
      <c r="U4963" s="574" t="s">
        <v>11073</v>
      </c>
      <c r="V4963" s="574" t="s">
        <v>11259</v>
      </c>
      <c r="W4963" s="575" t="s">
        <v>10685</v>
      </c>
      <c r="X4963" s="575" t="s">
        <v>10841</v>
      </c>
      <c r="Y4963" s="575" t="s">
        <v>10568</v>
      </c>
      <c r="Z4963" s="579" t="s">
        <v>15680</v>
      </c>
      <c r="AA4963" s="578" t="s">
        <v>15667</v>
      </c>
      <c r="AE4963"/>
    </row>
    <row r="4964" spans="1:31" s="563" customFormat="1">
      <c r="A4964"/>
      <c r="B4964"/>
      <c r="C4964" s="568" t="s">
        <v>288</v>
      </c>
      <c r="D4964" s="569" t="s">
        <v>98</v>
      </c>
      <c r="E4964" s="569" t="s">
        <v>337</v>
      </c>
      <c r="F4964" s="573" t="s">
        <v>141</v>
      </c>
      <c r="G4964" s="569" t="s">
        <v>42</v>
      </c>
      <c r="H4964" s="569" t="s">
        <v>41</v>
      </c>
      <c r="I4964" s="569" t="s">
        <v>40</v>
      </c>
      <c r="J4964" s="569" t="s">
        <v>96</v>
      </c>
      <c r="K4964" s="569" t="s">
        <v>79</v>
      </c>
      <c r="L4964" s="570">
        <v>1</v>
      </c>
      <c r="M4964" s="571">
        <v>7.893149113489846E-2</v>
      </c>
      <c r="N4964" s="572">
        <v>204.85743750000003</v>
      </c>
      <c r="O4964" s="573"/>
      <c r="P4964" s="573"/>
      <c r="Q4964" s="574" t="s">
        <v>10681</v>
      </c>
      <c r="R4964" s="574" t="s">
        <v>10838</v>
      </c>
      <c r="S4964" s="574" t="s">
        <v>10565</v>
      </c>
      <c r="T4964" s="574" t="s">
        <v>10957</v>
      </c>
      <c r="U4964" s="574" t="s">
        <v>11073</v>
      </c>
      <c r="V4964" s="574" t="s">
        <v>11259</v>
      </c>
      <c r="W4964" s="575" t="s">
        <v>10992</v>
      </c>
      <c r="X4964" s="575" t="s">
        <v>10993</v>
      </c>
      <c r="Y4964" s="576" t="s">
        <v>11006</v>
      </c>
      <c r="Z4964" s="577" t="s">
        <v>15681</v>
      </c>
      <c r="AA4964" s="578" t="s">
        <v>15647</v>
      </c>
      <c r="AE4964"/>
    </row>
    <row r="4965" spans="1:31" s="563" customFormat="1">
      <c r="A4965"/>
      <c r="B4965"/>
      <c r="C4965" s="568" t="s">
        <v>288</v>
      </c>
      <c r="D4965" s="569" t="s">
        <v>102</v>
      </c>
      <c r="E4965" s="569" t="s">
        <v>337</v>
      </c>
      <c r="F4965" s="573" t="s">
        <v>141</v>
      </c>
      <c r="G4965" s="569" t="s">
        <v>42</v>
      </c>
      <c r="H4965" s="569" t="s">
        <v>41</v>
      </c>
      <c r="I4965" s="569" t="s">
        <v>40</v>
      </c>
      <c r="J4965" s="569" t="s">
        <v>96</v>
      </c>
      <c r="K4965" s="569" t="s">
        <v>79</v>
      </c>
      <c r="L4965" s="570">
        <v>1</v>
      </c>
      <c r="M4965" s="571">
        <v>7.0330315373332758E-2</v>
      </c>
      <c r="N4965" s="572">
        <v>182.5340935384616</v>
      </c>
      <c r="O4965" s="573"/>
      <c r="P4965" s="573"/>
      <c r="Q4965" s="574" t="s">
        <v>10681</v>
      </c>
      <c r="R4965" s="574" t="s">
        <v>10838</v>
      </c>
      <c r="S4965" s="574" t="s">
        <v>10565</v>
      </c>
      <c r="T4965" s="574" t="s">
        <v>11126</v>
      </c>
      <c r="U4965" s="574" t="s">
        <v>11073</v>
      </c>
      <c r="V4965" s="574" t="s">
        <v>11259</v>
      </c>
      <c r="W4965" s="575" t="s">
        <v>11159</v>
      </c>
      <c r="X4965" s="575" t="s">
        <v>11255</v>
      </c>
      <c r="Y4965" s="576" t="s">
        <v>11166</v>
      </c>
      <c r="Z4965" s="577" t="s">
        <v>11260</v>
      </c>
      <c r="AA4965" s="578" t="s">
        <v>15648</v>
      </c>
      <c r="AE4965"/>
    </row>
    <row r="4966" spans="1:31" s="563" customFormat="1">
      <c r="A4966"/>
      <c r="B4966"/>
      <c r="C4966" s="568" t="s">
        <v>288</v>
      </c>
      <c r="D4966" s="569" t="s">
        <v>105</v>
      </c>
      <c r="E4966" s="569" t="s">
        <v>337</v>
      </c>
      <c r="F4966" s="573" t="s">
        <v>141</v>
      </c>
      <c r="G4966" s="569" t="s">
        <v>42</v>
      </c>
      <c r="H4966" s="569" t="s">
        <v>41</v>
      </c>
      <c r="I4966" s="569" t="s">
        <v>40</v>
      </c>
      <c r="J4966" s="569" t="s">
        <v>96</v>
      </c>
      <c r="K4966" s="569" t="s">
        <v>79</v>
      </c>
      <c r="L4966" s="570">
        <v>1</v>
      </c>
      <c r="M4966" s="571">
        <v>3.6155626414608182E-3</v>
      </c>
      <c r="N4966" s="572">
        <v>9.3837692307692322</v>
      </c>
      <c r="O4966" s="573"/>
      <c r="P4966" s="573"/>
      <c r="Q4966" s="574" t="s">
        <v>10681</v>
      </c>
      <c r="R4966" s="574" t="s">
        <v>10838</v>
      </c>
      <c r="S4966" s="574" t="s">
        <v>10565</v>
      </c>
      <c r="T4966" s="574" t="s">
        <v>15541</v>
      </c>
      <c r="U4966" s="574" t="s">
        <v>11073</v>
      </c>
      <c r="V4966" s="574" t="s">
        <v>11259</v>
      </c>
      <c r="W4966" s="575" t="s">
        <v>15668</v>
      </c>
      <c r="X4966" s="575" t="s">
        <v>15669</v>
      </c>
      <c r="Y4966" s="576" t="s">
        <v>15682</v>
      </c>
      <c r="Z4966" s="577" t="s">
        <v>15683</v>
      </c>
      <c r="AA4966" s="578" t="s">
        <v>15672</v>
      </c>
      <c r="AE4966"/>
    </row>
    <row r="4967" spans="1:31" s="563" customFormat="1">
      <c r="A4967"/>
      <c r="B4967"/>
      <c r="C4967" s="568" t="s">
        <v>288</v>
      </c>
      <c r="D4967" s="569" t="s">
        <v>78</v>
      </c>
      <c r="E4967" s="569" t="s">
        <v>337</v>
      </c>
      <c r="F4967" s="573" t="s">
        <v>141</v>
      </c>
      <c r="G4967" s="569" t="s">
        <v>42</v>
      </c>
      <c r="H4967" s="569" t="s">
        <v>41</v>
      </c>
      <c r="I4967" s="569" t="s">
        <v>40</v>
      </c>
      <c r="J4967" s="569" t="s">
        <v>96</v>
      </c>
      <c r="K4967" s="569" t="s">
        <v>79</v>
      </c>
      <c r="L4967" s="570">
        <v>1</v>
      </c>
      <c r="M4967" s="571">
        <v>3.9022096664108816E-3</v>
      </c>
      <c r="N4967" s="572">
        <v>10.127728000000003</v>
      </c>
      <c r="O4967" s="573"/>
      <c r="P4967" s="573"/>
      <c r="Q4967" s="574" t="s">
        <v>10681</v>
      </c>
      <c r="R4967" s="574" t="s">
        <v>10838</v>
      </c>
      <c r="S4967" s="574" t="s">
        <v>10565</v>
      </c>
      <c r="T4967" s="574" t="s">
        <v>15547</v>
      </c>
      <c r="U4967" s="574" t="s">
        <v>11073</v>
      </c>
      <c r="V4967" s="574" t="s">
        <v>11259</v>
      </c>
      <c r="W4967" s="575" t="s">
        <v>15684</v>
      </c>
      <c r="X4967" s="575" t="s">
        <v>15685</v>
      </c>
      <c r="Y4967" s="576" t="s">
        <v>15686</v>
      </c>
      <c r="Z4967" s="577" t="s">
        <v>15687</v>
      </c>
      <c r="AA4967" s="578" t="s">
        <v>15688</v>
      </c>
      <c r="AE4967"/>
    </row>
    <row r="4968" spans="1:31" s="563" customFormat="1">
      <c r="A4968"/>
      <c r="B4968"/>
      <c r="C4968" s="568" t="s">
        <v>288</v>
      </c>
      <c r="D4968" s="569" t="s">
        <v>75</v>
      </c>
      <c r="E4968" s="569" t="s">
        <v>337</v>
      </c>
      <c r="F4968" s="573" t="s">
        <v>141</v>
      </c>
      <c r="G4968" s="569" t="s">
        <v>42</v>
      </c>
      <c r="H4968" s="569" t="s">
        <v>41</v>
      </c>
      <c r="I4968" s="569" t="s">
        <v>40</v>
      </c>
      <c r="J4968" s="569" t="s">
        <v>96</v>
      </c>
      <c r="K4968" s="569" t="s">
        <v>79</v>
      </c>
      <c r="L4968" s="570">
        <v>1</v>
      </c>
      <c r="M4968" s="571">
        <v>0.13025703761291452</v>
      </c>
      <c r="N4968" s="572">
        <v>338.06688000000008</v>
      </c>
      <c r="O4968" s="573"/>
      <c r="P4968" s="573"/>
      <c r="Q4968" s="574" t="s">
        <v>10681</v>
      </c>
      <c r="R4968" s="574" t="s">
        <v>10838</v>
      </c>
      <c r="S4968" s="574" t="s">
        <v>10565</v>
      </c>
      <c r="T4968" s="574" t="s">
        <v>11879</v>
      </c>
      <c r="U4968" s="574" t="s">
        <v>11073</v>
      </c>
      <c r="V4968" s="574" t="s">
        <v>11259</v>
      </c>
      <c r="W4968" s="575" t="s">
        <v>11904</v>
      </c>
      <c r="X4968" s="575" t="s">
        <v>11905</v>
      </c>
      <c r="Y4968" s="576" t="s">
        <v>11923</v>
      </c>
      <c r="Z4968" s="577" t="s">
        <v>15689</v>
      </c>
      <c r="AA4968" s="578" t="s">
        <v>15649</v>
      </c>
      <c r="AE4968"/>
    </row>
    <row r="4969" spans="1:31" s="563" customFormat="1">
      <c r="A4969"/>
      <c r="B4969"/>
      <c r="C4969" s="568" t="s">
        <v>288</v>
      </c>
      <c r="D4969" s="569" t="s">
        <v>39</v>
      </c>
      <c r="E4969" s="569" t="s">
        <v>337</v>
      </c>
      <c r="F4969" s="573" t="s">
        <v>141</v>
      </c>
      <c r="G4969" s="569" t="s">
        <v>42</v>
      </c>
      <c r="H4969" s="569" t="s">
        <v>41</v>
      </c>
      <c r="I4969" s="569" t="s">
        <v>40</v>
      </c>
      <c r="J4969" s="569" t="s">
        <v>96</v>
      </c>
      <c r="K4969" s="569" t="s">
        <v>79</v>
      </c>
      <c r="L4969" s="570">
        <v>1</v>
      </c>
      <c r="M4969" s="571">
        <v>9.3901448524348844E-3</v>
      </c>
      <c r="N4969" s="572">
        <v>24.371020800000007</v>
      </c>
      <c r="O4969" s="573"/>
      <c r="P4969" s="573"/>
      <c r="Q4969" s="574" t="s">
        <v>10681</v>
      </c>
      <c r="R4969" s="574" t="s">
        <v>10838</v>
      </c>
      <c r="S4969" s="574" t="s">
        <v>10565</v>
      </c>
      <c r="T4969" s="574" t="s">
        <v>11987</v>
      </c>
      <c r="U4969" s="574" t="s">
        <v>11073</v>
      </c>
      <c r="V4969" s="574" t="s">
        <v>11259</v>
      </c>
      <c r="W4969" s="575" t="s">
        <v>12012</v>
      </c>
      <c r="X4969" s="575" t="s">
        <v>12013</v>
      </c>
      <c r="Y4969" s="576" t="s">
        <v>12017</v>
      </c>
      <c r="Z4969" s="577" t="s">
        <v>12018</v>
      </c>
      <c r="AA4969" s="578" t="s">
        <v>15674</v>
      </c>
      <c r="AE4969"/>
    </row>
    <row r="4970" spans="1:31" s="563" customFormat="1">
      <c r="A4970"/>
      <c r="B4970"/>
      <c r="C4970" s="568" t="s">
        <v>288</v>
      </c>
      <c r="D4970" s="569" t="s">
        <v>38</v>
      </c>
      <c r="E4970" s="569" t="s">
        <v>337</v>
      </c>
      <c r="F4970" s="573" t="s">
        <v>141</v>
      </c>
      <c r="G4970" s="569" t="s">
        <v>42</v>
      </c>
      <c r="H4970" s="569" t="s">
        <v>41</v>
      </c>
      <c r="I4970" s="569" t="s">
        <v>40</v>
      </c>
      <c r="J4970" s="569" t="s">
        <v>96</v>
      </c>
      <c r="K4970" s="569" t="s">
        <v>79</v>
      </c>
      <c r="L4970" s="570">
        <v>1</v>
      </c>
      <c r="M4970" s="571">
        <v>8.8933556000253502E-2</v>
      </c>
      <c r="N4970" s="572">
        <v>230.81662500000002</v>
      </c>
      <c r="O4970" s="573"/>
      <c r="P4970" s="573"/>
      <c r="Q4970" s="574" t="s">
        <v>10681</v>
      </c>
      <c r="R4970" s="574" t="s">
        <v>10838</v>
      </c>
      <c r="S4970" s="574" t="s">
        <v>10565</v>
      </c>
      <c r="T4970" s="574" t="s">
        <v>12072</v>
      </c>
      <c r="U4970" s="574" t="s">
        <v>11073</v>
      </c>
      <c r="V4970" s="574" t="s">
        <v>11259</v>
      </c>
      <c r="W4970" s="575" t="s">
        <v>12117</v>
      </c>
      <c r="X4970" s="575" t="s">
        <v>12196</v>
      </c>
      <c r="Y4970" s="575" t="s">
        <v>12114</v>
      </c>
      <c r="Z4970" s="579" t="s">
        <v>12197</v>
      </c>
      <c r="AA4970" s="580" t="s">
        <v>15651</v>
      </c>
      <c r="AE4970"/>
    </row>
    <row r="4971" spans="1:31" s="563" customFormat="1">
      <c r="A4971"/>
      <c r="B4971"/>
      <c r="C4971" s="568" t="s">
        <v>288</v>
      </c>
      <c r="D4971" s="569" t="s">
        <v>112</v>
      </c>
      <c r="E4971" s="569" t="s">
        <v>337</v>
      </c>
      <c r="F4971" s="573" t="s">
        <v>141</v>
      </c>
      <c r="G4971" s="569" t="s">
        <v>42</v>
      </c>
      <c r="H4971" s="569" t="s">
        <v>41</v>
      </c>
      <c r="I4971" s="569" t="s">
        <v>40</v>
      </c>
      <c r="J4971" s="569" t="s">
        <v>87</v>
      </c>
      <c r="K4971" s="569" t="s">
        <v>310</v>
      </c>
      <c r="L4971" s="570">
        <v>0.33333333333333331</v>
      </c>
      <c r="M4971" s="571">
        <v>3.1824195347325425E-2</v>
      </c>
      <c r="N4971" s="572">
        <v>1.7955645749999993</v>
      </c>
      <c r="O4971" s="573"/>
      <c r="P4971" s="573"/>
      <c r="Q4971" s="574" t="s">
        <v>10673</v>
      </c>
      <c r="R4971" s="574" t="s">
        <v>10858</v>
      </c>
      <c r="S4971" s="574" t="s">
        <v>10572</v>
      </c>
      <c r="T4971" s="574" t="s">
        <v>15533</v>
      </c>
      <c r="U4971" s="574" t="s">
        <v>12019</v>
      </c>
      <c r="V4971" s="574" t="s">
        <v>12020</v>
      </c>
      <c r="W4971" s="575" t="s">
        <v>15627</v>
      </c>
      <c r="X4971" s="575" t="s">
        <v>15628</v>
      </c>
      <c r="Y4971" s="576" t="s">
        <v>15690</v>
      </c>
      <c r="Z4971" s="577" t="s">
        <v>15691</v>
      </c>
      <c r="AA4971" s="578" t="s">
        <v>15631</v>
      </c>
      <c r="AE4971"/>
    </row>
    <row r="4972" spans="1:31" s="563" customFormat="1">
      <c r="A4972"/>
      <c r="B4972"/>
      <c r="C4972" s="568" t="s">
        <v>288</v>
      </c>
      <c r="D4972" s="569" t="s">
        <v>105</v>
      </c>
      <c r="E4972" s="569" t="s">
        <v>337</v>
      </c>
      <c r="F4972" s="573" t="s">
        <v>141</v>
      </c>
      <c r="G4972" s="569" t="s">
        <v>42</v>
      </c>
      <c r="H4972" s="569" t="s">
        <v>41</v>
      </c>
      <c r="I4972" s="569" t="s">
        <v>40</v>
      </c>
      <c r="J4972" s="569" t="s">
        <v>87</v>
      </c>
      <c r="K4972" s="569" t="s">
        <v>310</v>
      </c>
      <c r="L4972" s="570">
        <v>0.33333333333333331</v>
      </c>
      <c r="M4972" s="571">
        <v>7.2763198159398954E-2</v>
      </c>
      <c r="N4972" s="572">
        <v>4.1053990384615373</v>
      </c>
      <c r="O4972" s="573"/>
      <c r="P4972" s="573"/>
      <c r="Q4972" s="574" t="s">
        <v>10673</v>
      </c>
      <c r="R4972" s="574" t="s">
        <v>10858</v>
      </c>
      <c r="S4972" s="574" t="s">
        <v>10572</v>
      </c>
      <c r="T4972" s="574" t="s">
        <v>15541</v>
      </c>
      <c r="U4972" s="574" t="s">
        <v>12019</v>
      </c>
      <c r="V4972" s="574" t="s">
        <v>12020</v>
      </c>
      <c r="W4972" s="575" t="s">
        <v>15632</v>
      </c>
      <c r="X4972" s="575" t="s">
        <v>15633</v>
      </c>
      <c r="Y4972" s="576" t="s">
        <v>15692</v>
      </c>
      <c r="Z4972" s="577" t="s">
        <v>15693</v>
      </c>
      <c r="AA4972" s="578" t="s">
        <v>15636</v>
      </c>
      <c r="AE4972"/>
    </row>
    <row r="4973" spans="1:31" s="563" customFormat="1">
      <c r="A4973"/>
      <c r="B4973"/>
      <c r="C4973" s="568" t="s">
        <v>288</v>
      </c>
      <c r="D4973" s="569" t="s">
        <v>78</v>
      </c>
      <c r="E4973" s="569" t="s">
        <v>337</v>
      </c>
      <c r="F4973" s="573" t="s">
        <v>141</v>
      </c>
      <c r="G4973" s="569" t="s">
        <v>42</v>
      </c>
      <c r="H4973" s="569" t="s">
        <v>41</v>
      </c>
      <c r="I4973" s="569" t="s">
        <v>40</v>
      </c>
      <c r="J4973" s="569" t="s">
        <v>87</v>
      </c>
      <c r="K4973" s="569" t="s">
        <v>310</v>
      </c>
      <c r="L4973" s="570">
        <v>0.33333333333333331</v>
      </c>
      <c r="M4973" s="571">
        <v>7.8531969536518989E-2</v>
      </c>
      <c r="N4973" s="572">
        <v>4.4308809999999994</v>
      </c>
      <c r="O4973" s="573"/>
      <c r="P4973" s="573"/>
      <c r="Q4973" s="574" t="s">
        <v>10673</v>
      </c>
      <c r="R4973" s="574" t="s">
        <v>10858</v>
      </c>
      <c r="S4973" s="574" t="s">
        <v>10572</v>
      </c>
      <c r="T4973" s="574" t="s">
        <v>15547</v>
      </c>
      <c r="U4973" s="574" t="s">
        <v>12019</v>
      </c>
      <c r="V4973" s="574" t="s">
        <v>12020</v>
      </c>
      <c r="W4973" s="575" t="s">
        <v>15637</v>
      </c>
      <c r="X4973" s="575" t="s">
        <v>15638</v>
      </c>
      <c r="Y4973" s="576" t="s">
        <v>15694</v>
      </c>
      <c r="Z4973" s="577" t="s">
        <v>15695</v>
      </c>
      <c r="AA4973" s="578" t="s">
        <v>15641</v>
      </c>
      <c r="AE4973"/>
    </row>
    <row r="4974" spans="1:31" s="563" customFormat="1">
      <c r="A4974"/>
      <c r="B4974"/>
      <c r="C4974" s="568" t="s">
        <v>288</v>
      </c>
      <c r="D4974" s="569" t="s">
        <v>39</v>
      </c>
      <c r="E4974" s="569" t="s">
        <v>337</v>
      </c>
      <c r="F4974" s="573" t="s">
        <v>141</v>
      </c>
      <c r="G4974" s="569" t="s">
        <v>42</v>
      </c>
      <c r="H4974" s="569" t="s">
        <v>41</v>
      </c>
      <c r="I4974" s="569" t="s">
        <v>40</v>
      </c>
      <c r="J4974" s="569" t="s">
        <v>87</v>
      </c>
      <c r="K4974" s="569" t="s">
        <v>310</v>
      </c>
      <c r="L4974" s="570">
        <v>0.33333333333333331</v>
      </c>
      <c r="M4974" s="571">
        <v>0.18897666515525202</v>
      </c>
      <c r="N4974" s="572">
        <v>10.662321599999999</v>
      </c>
      <c r="O4974" s="573"/>
      <c r="P4974" s="573"/>
      <c r="Q4974" s="574" t="s">
        <v>10673</v>
      </c>
      <c r="R4974" s="574" t="s">
        <v>10858</v>
      </c>
      <c r="S4974" s="574" t="s">
        <v>10572</v>
      </c>
      <c r="T4974" s="574" t="s">
        <v>11987</v>
      </c>
      <c r="U4974" s="574" t="s">
        <v>12019</v>
      </c>
      <c r="V4974" s="574" t="s">
        <v>12020</v>
      </c>
      <c r="W4974" s="575" t="s">
        <v>12007</v>
      </c>
      <c r="X4974" s="575" t="s">
        <v>12008</v>
      </c>
      <c r="Y4974" s="576" t="s">
        <v>12021</v>
      </c>
      <c r="Z4974" s="577" t="s">
        <v>12022</v>
      </c>
      <c r="AA4974" s="578" t="s">
        <v>15642</v>
      </c>
      <c r="AE4974"/>
    </row>
    <row r="4975" spans="1:31" s="563" customFormat="1">
      <c r="A4975"/>
      <c r="B4975"/>
      <c r="C4975" s="568" t="s">
        <v>288</v>
      </c>
      <c r="D4975" s="569" t="s">
        <v>98</v>
      </c>
      <c r="E4975" s="569" t="s">
        <v>337</v>
      </c>
      <c r="F4975" s="573" t="s">
        <v>141</v>
      </c>
      <c r="G4975" s="569" t="s">
        <v>42</v>
      </c>
      <c r="H4975" s="569" t="s">
        <v>41</v>
      </c>
      <c r="I4975" s="569" t="s">
        <v>40</v>
      </c>
      <c r="J4975" s="569" t="s">
        <v>87</v>
      </c>
      <c r="K4975" s="569" t="s">
        <v>111</v>
      </c>
      <c r="L4975" s="570">
        <v>0.6</v>
      </c>
      <c r="M4975" s="571">
        <v>2.8592932663616968</v>
      </c>
      <c r="N4975" s="572">
        <v>161.32523203124995</v>
      </c>
      <c r="O4975" s="573"/>
      <c r="P4975" s="573"/>
      <c r="Q4975" s="574" t="s">
        <v>10632</v>
      </c>
      <c r="R4975" s="574" t="s">
        <v>10829</v>
      </c>
      <c r="S4975" s="574" t="s">
        <v>10572</v>
      </c>
      <c r="T4975" s="574" t="s">
        <v>10957</v>
      </c>
      <c r="U4975" s="574" t="s">
        <v>11009</v>
      </c>
      <c r="V4975" s="574" t="s">
        <v>11010</v>
      </c>
      <c r="W4975" s="575" t="s">
        <v>10976</v>
      </c>
      <c r="X4975" s="575" t="s">
        <v>10977</v>
      </c>
      <c r="Y4975" s="576" t="s">
        <v>11011</v>
      </c>
      <c r="Z4975" s="577" t="s">
        <v>11012</v>
      </c>
      <c r="AA4975" s="578" t="s">
        <v>15562</v>
      </c>
      <c r="AE4975"/>
    </row>
    <row r="4976" spans="1:31" s="563" customFormat="1">
      <c r="A4976"/>
      <c r="B4976"/>
      <c r="C4976" s="568" t="s">
        <v>288</v>
      </c>
      <c r="D4976" s="569" t="s">
        <v>16</v>
      </c>
      <c r="E4976" s="569" t="s">
        <v>337</v>
      </c>
      <c r="F4976" s="573" t="s">
        <v>141</v>
      </c>
      <c r="G4976" s="569" t="s">
        <v>42</v>
      </c>
      <c r="H4976" s="569" t="s">
        <v>41</v>
      </c>
      <c r="I4976" s="569" t="s">
        <v>40</v>
      </c>
      <c r="J4976" s="569" t="s">
        <v>87</v>
      </c>
      <c r="K4976" s="569" t="s">
        <v>111</v>
      </c>
      <c r="L4976" s="570">
        <v>0.6</v>
      </c>
      <c r="M4976" s="571">
        <v>3.5695413651379186</v>
      </c>
      <c r="N4976" s="572">
        <v>201.39840000000001</v>
      </c>
      <c r="O4976" s="573"/>
      <c r="P4976" s="573"/>
      <c r="Q4976" s="574" t="s">
        <v>10632</v>
      </c>
      <c r="R4976" s="574" t="s">
        <v>10829</v>
      </c>
      <c r="S4976" s="574" t="s">
        <v>10572</v>
      </c>
      <c r="T4976" s="574" t="s">
        <v>11297</v>
      </c>
      <c r="U4976" s="574" t="s">
        <v>11009</v>
      </c>
      <c r="V4976" s="574" t="s">
        <v>11010</v>
      </c>
      <c r="W4976" s="575" t="s">
        <v>11316</v>
      </c>
      <c r="X4976" s="575" t="s">
        <v>11409</v>
      </c>
      <c r="Y4976" s="576" t="s">
        <v>11345</v>
      </c>
      <c r="Z4976" s="577" t="s">
        <v>15696</v>
      </c>
      <c r="AA4976" s="578" t="s">
        <v>15570</v>
      </c>
      <c r="AE4976"/>
    </row>
    <row r="4977" spans="1:31" s="563" customFormat="1">
      <c r="A4977"/>
      <c r="B4977"/>
      <c r="C4977" s="568" t="s">
        <v>288</v>
      </c>
      <c r="D4977" s="569" t="s">
        <v>112</v>
      </c>
      <c r="E4977" s="569" t="s">
        <v>337</v>
      </c>
      <c r="F4977" s="573" t="s">
        <v>141</v>
      </c>
      <c r="G4977" s="569" t="s">
        <v>42</v>
      </c>
      <c r="H4977" s="569" t="s">
        <v>41</v>
      </c>
      <c r="I4977" s="569" t="s">
        <v>40</v>
      </c>
      <c r="J4977" s="569" t="s">
        <v>87</v>
      </c>
      <c r="K4977" s="569" t="s">
        <v>106</v>
      </c>
      <c r="L4977" s="570">
        <v>0.33333333333333331</v>
      </c>
      <c r="M4977" s="571">
        <v>3.1824195347325425E-2</v>
      </c>
      <c r="N4977" s="572">
        <v>1.7955645749999993</v>
      </c>
      <c r="O4977" s="573"/>
      <c r="P4977" s="573"/>
      <c r="Q4977" s="574" t="s">
        <v>10535</v>
      </c>
      <c r="R4977" s="574" t="s">
        <v>10771</v>
      </c>
      <c r="S4977" s="574" t="s">
        <v>10572</v>
      </c>
      <c r="T4977" s="574" t="s">
        <v>15533</v>
      </c>
      <c r="U4977" s="574" t="s">
        <v>10580</v>
      </c>
      <c r="V4977" s="574" t="s">
        <v>10792</v>
      </c>
      <c r="W4977" s="575" t="s">
        <v>15697</v>
      </c>
      <c r="X4977" s="575" t="s">
        <v>15698</v>
      </c>
      <c r="Y4977" s="576" t="s">
        <v>15690</v>
      </c>
      <c r="Z4977" s="577" t="s">
        <v>15699</v>
      </c>
      <c r="AA4977" s="578" t="s">
        <v>15700</v>
      </c>
      <c r="AE4977"/>
    </row>
    <row r="4978" spans="1:31" s="563" customFormat="1">
      <c r="A4978"/>
      <c r="B4978"/>
      <c r="C4978" s="568" t="s">
        <v>288</v>
      </c>
      <c r="D4978" s="569" t="s">
        <v>102</v>
      </c>
      <c r="E4978" s="569" t="s">
        <v>337</v>
      </c>
      <c r="F4978" s="573" t="s">
        <v>141</v>
      </c>
      <c r="G4978" s="569" t="s">
        <v>42</v>
      </c>
      <c r="H4978" s="569" t="s">
        <v>41</v>
      </c>
      <c r="I4978" s="569" t="s">
        <v>40</v>
      </c>
      <c r="J4978" s="569" t="s">
        <v>87</v>
      </c>
      <c r="K4978" s="569" t="s">
        <v>106</v>
      </c>
      <c r="L4978" s="570">
        <v>0.15</v>
      </c>
      <c r="M4978" s="571">
        <v>0.63692891859974465</v>
      </c>
      <c r="N4978" s="572">
        <v>35.936399665384613</v>
      </c>
      <c r="O4978" s="573"/>
      <c r="P4978" s="573"/>
      <c r="Q4978" s="574" t="s">
        <v>10535</v>
      </c>
      <c r="R4978" s="574" t="s">
        <v>10771</v>
      </c>
      <c r="S4978" s="574" t="s">
        <v>10572</v>
      </c>
      <c r="T4978" s="574" t="s">
        <v>11126</v>
      </c>
      <c r="U4978" s="574" t="s">
        <v>10580</v>
      </c>
      <c r="V4978" s="574" t="s">
        <v>10792</v>
      </c>
      <c r="W4978" s="575" t="s">
        <v>15701</v>
      </c>
      <c r="X4978" s="575" t="s">
        <v>15702</v>
      </c>
      <c r="Y4978" s="576" t="s">
        <v>11170</v>
      </c>
      <c r="Z4978" s="577" t="s">
        <v>15703</v>
      </c>
      <c r="AA4978" s="578" t="s">
        <v>15704</v>
      </c>
      <c r="AE4978"/>
    </row>
    <row r="4979" spans="1:31" s="563" customFormat="1">
      <c r="A4979"/>
      <c r="B4979"/>
      <c r="C4979" s="568" t="s">
        <v>288</v>
      </c>
      <c r="D4979" s="569" t="s">
        <v>105</v>
      </c>
      <c r="E4979" s="569" t="s">
        <v>337</v>
      </c>
      <c r="F4979" s="573" t="s">
        <v>141</v>
      </c>
      <c r="G4979" s="569" t="s">
        <v>42</v>
      </c>
      <c r="H4979" s="569" t="s">
        <v>41</v>
      </c>
      <c r="I4979" s="569" t="s">
        <v>40</v>
      </c>
      <c r="J4979" s="569" t="s">
        <v>87</v>
      </c>
      <c r="K4979" s="569" t="s">
        <v>106</v>
      </c>
      <c r="L4979" s="570">
        <v>0.33333333333333331</v>
      </c>
      <c r="M4979" s="571">
        <v>7.2763198159398954E-2</v>
      </c>
      <c r="N4979" s="572">
        <v>4.1053990384615373</v>
      </c>
      <c r="O4979" s="573"/>
      <c r="P4979" s="573"/>
      <c r="Q4979" s="574" t="s">
        <v>10535</v>
      </c>
      <c r="R4979" s="574" t="s">
        <v>10771</v>
      </c>
      <c r="S4979" s="574" t="s">
        <v>10572</v>
      </c>
      <c r="T4979" s="574" t="s">
        <v>15541</v>
      </c>
      <c r="U4979" s="574" t="s">
        <v>10580</v>
      </c>
      <c r="V4979" s="574" t="s">
        <v>10792</v>
      </c>
      <c r="W4979" s="575" t="s">
        <v>15705</v>
      </c>
      <c r="X4979" s="575" t="s">
        <v>15706</v>
      </c>
      <c r="Y4979" s="576" t="s">
        <v>15692</v>
      </c>
      <c r="Z4979" s="577" t="s">
        <v>15707</v>
      </c>
      <c r="AA4979" s="578" t="s">
        <v>15708</v>
      </c>
      <c r="AE4979"/>
    </row>
    <row r="4980" spans="1:31" s="563" customFormat="1">
      <c r="A4980"/>
      <c r="B4980"/>
      <c r="C4980" s="568" t="s">
        <v>288</v>
      </c>
      <c r="D4980" s="569" t="s">
        <v>16</v>
      </c>
      <c r="E4980" s="569" t="s">
        <v>337</v>
      </c>
      <c r="F4980" s="573" t="s">
        <v>141</v>
      </c>
      <c r="G4980" s="569" t="s">
        <v>42</v>
      </c>
      <c r="H4980" s="569" t="s">
        <v>41</v>
      </c>
      <c r="I4980" s="569" t="s">
        <v>40</v>
      </c>
      <c r="J4980" s="569" t="s">
        <v>87</v>
      </c>
      <c r="K4980" s="569" t="s">
        <v>106</v>
      </c>
      <c r="L4980" s="570">
        <v>0.4</v>
      </c>
      <c r="M4980" s="571">
        <v>2.3796942434252792</v>
      </c>
      <c r="N4980" s="572">
        <v>134.26560000000001</v>
      </c>
      <c r="O4980" s="573"/>
      <c r="P4980" s="573"/>
      <c r="Q4980" s="574" t="s">
        <v>10535</v>
      </c>
      <c r="R4980" s="574" t="s">
        <v>10771</v>
      </c>
      <c r="S4980" s="574" t="s">
        <v>10572</v>
      </c>
      <c r="T4980" s="574" t="s">
        <v>11297</v>
      </c>
      <c r="U4980" s="574" t="s">
        <v>10580</v>
      </c>
      <c r="V4980" s="574" t="s">
        <v>10792</v>
      </c>
      <c r="W4980" s="575" t="s">
        <v>11299</v>
      </c>
      <c r="X4980" s="575" t="s">
        <v>11406</v>
      </c>
      <c r="Y4980" s="576" t="s">
        <v>11345</v>
      </c>
      <c r="Z4980" s="577" t="s">
        <v>15709</v>
      </c>
      <c r="AA4980" s="578" t="s">
        <v>15532</v>
      </c>
      <c r="AE4980"/>
    </row>
    <row r="4981" spans="1:31" s="563" customFormat="1">
      <c r="A4981"/>
      <c r="B4981"/>
      <c r="C4981" s="568" t="s">
        <v>288</v>
      </c>
      <c r="D4981" s="569" t="s">
        <v>78</v>
      </c>
      <c r="E4981" s="569" t="s">
        <v>337</v>
      </c>
      <c r="F4981" s="573" t="s">
        <v>141</v>
      </c>
      <c r="G4981" s="569" t="s">
        <v>42</v>
      </c>
      <c r="H4981" s="569" t="s">
        <v>41</v>
      </c>
      <c r="I4981" s="569" t="s">
        <v>40</v>
      </c>
      <c r="J4981" s="569" t="s">
        <v>87</v>
      </c>
      <c r="K4981" s="569" t="s">
        <v>106</v>
      </c>
      <c r="L4981" s="570">
        <v>0.33333333333333331</v>
      </c>
      <c r="M4981" s="571">
        <v>7.8531969536518989E-2</v>
      </c>
      <c r="N4981" s="572">
        <v>4.4308809999999994</v>
      </c>
      <c r="O4981" s="573"/>
      <c r="P4981" s="573"/>
      <c r="Q4981" s="574" t="s">
        <v>10535</v>
      </c>
      <c r="R4981" s="574" t="s">
        <v>10771</v>
      </c>
      <c r="S4981" s="574" t="s">
        <v>10572</v>
      </c>
      <c r="T4981" s="574" t="s">
        <v>15547</v>
      </c>
      <c r="U4981" s="574" t="s">
        <v>10580</v>
      </c>
      <c r="V4981" s="574" t="s">
        <v>10792</v>
      </c>
      <c r="W4981" s="575" t="s">
        <v>15710</v>
      </c>
      <c r="X4981" s="575" t="s">
        <v>15711</v>
      </c>
      <c r="Y4981" s="576" t="s">
        <v>15694</v>
      </c>
      <c r="Z4981" s="577" t="s">
        <v>15712</v>
      </c>
      <c r="AA4981" s="578" t="s">
        <v>15713</v>
      </c>
      <c r="AE4981"/>
    </row>
    <row r="4982" spans="1:31" s="563" customFormat="1">
      <c r="A4982"/>
      <c r="B4982"/>
      <c r="C4982" s="568" t="s">
        <v>288</v>
      </c>
      <c r="D4982" s="569" t="s">
        <v>75</v>
      </c>
      <c r="E4982" s="569" t="s">
        <v>337</v>
      </c>
      <c r="F4982" s="573" t="s">
        <v>141</v>
      </c>
      <c r="G4982" s="569" t="s">
        <v>42</v>
      </c>
      <c r="H4982" s="569" t="s">
        <v>41</v>
      </c>
      <c r="I4982" s="569" t="s">
        <v>40</v>
      </c>
      <c r="J4982" s="569" t="s">
        <v>87</v>
      </c>
      <c r="K4982" s="569" t="s">
        <v>106</v>
      </c>
      <c r="L4982" s="570">
        <v>0.6</v>
      </c>
      <c r="M4982" s="571">
        <v>4.7185611875278282</v>
      </c>
      <c r="N4982" s="572">
        <v>266.22766799999999</v>
      </c>
      <c r="O4982" s="573"/>
      <c r="P4982" s="573"/>
      <c r="Q4982" s="574" t="s">
        <v>10535</v>
      </c>
      <c r="R4982" s="574" t="s">
        <v>10771</v>
      </c>
      <c r="S4982" s="574" t="s">
        <v>10572</v>
      </c>
      <c r="T4982" s="574" t="s">
        <v>11879</v>
      </c>
      <c r="U4982" s="574" t="s">
        <v>10580</v>
      </c>
      <c r="V4982" s="574" t="s">
        <v>10792</v>
      </c>
      <c r="W4982" s="575" t="s">
        <v>11898</v>
      </c>
      <c r="X4982" s="575" t="s">
        <v>11899</v>
      </c>
      <c r="Y4982" s="576" t="s">
        <v>11930</v>
      </c>
      <c r="Z4982" s="577" t="s">
        <v>11932</v>
      </c>
      <c r="AA4982" s="578" t="s">
        <v>15618</v>
      </c>
      <c r="AE4982"/>
    </row>
    <row r="4983" spans="1:31" s="563" customFormat="1">
      <c r="A4983"/>
      <c r="B4983"/>
      <c r="C4983" s="568" t="s">
        <v>288</v>
      </c>
      <c r="D4983" s="569" t="s">
        <v>39</v>
      </c>
      <c r="E4983" s="569" t="s">
        <v>337</v>
      </c>
      <c r="F4983" s="573" t="s">
        <v>141</v>
      </c>
      <c r="G4983" s="569" t="s">
        <v>42</v>
      </c>
      <c r="H4983" s="569" t="s">
        <v>41</v>
      </c>
      <c r="I4983" s="569" t="s">
        <v>40</v>
      </c>
      <c r="J4983" s="569" t="s">
        <v>87</v>
      </c>
      <c r="K4983" s="569" t="s">
        <v>106</v>
      </c>
      <c r="L4983" s="570">
        <v>0.33333333333333331</v>
      </c>
      <c r="M4983" s="571">
        <v>0.18897666515525202</v>
      </c>
      <c r="N4983" s="572">
        <v>10.662321599999999</v>
      </c>
      <c r="O4983" s="573"/>
      <c r="P4983" s="573"/>
      <c r="Q4983" s="574" t="s">
        <v>10535</v>
      </c>
      <c r="R4983" s="574" t="s">
        <v>10771</v>
      </c>
      <c r="S4983" s="574" t="s">
        <v>10572</v>
      </c>
      <c r="T4983" s="574" t="s">
        <v>11987</v>
      </c>
      <c r="U4983" s="574" t="s">
        <v>10580</v>
      </c>
      <c r="V4983" s="574" t="s">
        <v>10792</v>
      </c>
      <c r="W4983" s="575" t="s">
        <v>12023</v>
      </c>
      <c r="X4983" s="575" t="s">
        <v>12024</v>
      </c>
      <c r="Y4983" s="576" t="s">
        <v>12021</v>
      </c>
      <c r="Z4983" s="577" t="s">
        <v>12025</v>
      </c>
      <c r="AA4983" s="578" t="s">
        <v>15714</v>
      </c>
      <c r="AE4983"/>
    </row>
    <row r="4984" spans="1:31" s="563" customFormat="1">
      <c r="A4984"/>
      <c r="B4984"/>
      <c r="C4984" s="568" t="s">
        <v>288</v>
      </c>
      <c r="D4984" s="569" t="s">
        <v>38</v>
      </c>
      <c r="E4984" s="569" t="s">
        <v>337</v>
      </c>
      <c r="F4984" s="573" t="s">
        <v>141</v>
      </c>
      <c r="G4984" s="569" t="s">
        <v>42</v>
      </c>
      <c r="H4984" s="569" t="s">
        <v>41</v>
      </c>
      <c r="I4984" s="569" t="s">
        <v>40</v>
      </c>
      <c r="J4984" s="569" t="s">
        <v>87</v>
      </c>
      <c r="K4984" s="569" t="s">
        <v>106</v>
      </c>
      <c r="L4984" s="570">
        <v>0.4</v>
      </c>
      <c r="M4984" s="571">
        <v>2.1477453774061224</v>
      </c>
      <c r="N4984" s="572">
        <v>121.17872812499999</v>
      </c>
      <c r="O4984" s="573"/>
      <c r="P4984" s="573"/>
      <c r="Q4984" s="574" t="s">
        <v>10535</v>
      </c>
      <c r="R4984" s="574" t="s">
        <v>10771</v>
      </c>
      <c r="S4984" s="574" t="s">
        <v>10572</v>
      </c>
      <c r="T4984" s="574" t="s">
        <v>12072</v>
      </c>
      <c r="U4984" s="574" t="s">
        <v>10580</v>
      </c>
      <c r="V4984" s="574" t="s">
        <v>10792</v>
      </c>
      <c r="W4984" s="575" t="s">
        <v>12121</v>
      </c>
      <c r="X4984" s="575" t="s">
        <v>12199</v>
      </c>
      <c r="Y4984" s="576" t="s">
        <v>12123</v>
      </c>
      <c r="Z4984" s="577" t="s">
        <v>12200</v>
      </c>
      <c r="AA4984" s="578" t="s">
        <v>15715</v>
      </c>
      <c r="AE4984"/>
    </row>
    <row r="4985" spans="1:31" s="563" customFormat="1">
      <c r="A4985"/>
      <c r="B4985"/>
      <c r="C4985" s="568" t="s">
        <v>288</v>
      </c>
      <c r="D4985" s="569" t="s">
        <v>112</v>
      </c>
      <c r="E4985" s="569" t="s">
        <v>337</v>
      </c>
      <c r="F4985" s="573" t="s">
        <v>141</v>
      </c>
      <c r="G4985" s="569" t="s">
        <v>42</v>
      </c>
      <c r="H4985" s="569" t="s">
        <v>41</v>
      </c>
      <c r="I4985" s="569" t="s">
        <v>40</v>
      </c>
      <c r="J4985" s="569" t="s">
        <v>87</v>
      </c>
      <c r="K4985" s="569" t="s">
        <v>104</v>
      </c>
      <c r="L4985" s="570">
        <v>0.33333333333333331</v>
      </c>
      <c r="M4985" s="571">
        <v>3.1824195347325425E-2</v>
      </c>
      <c r="N4985" s="572">
        <v>1.7955645749999993</v>
      </c>
      <c r="O4985" s="573"/>
      <c r="P4985" s="573"/>
      <c r="Q4985" s="574" t="s">
        <v>10583</v>
      </c>
      <c r="R4985" s="574" t="s">
        <v>10778</v>
      </c>
      <c r="S4985" s="574" t="s">
        <v>10572</v>
      </c>
      <c r="T4985" s="574" t="s">
        <v>15533</v>
      </c>
      <c r="U4985" s="574" t="s">
        <v>10585</v>
      </c>
      <c r="V4985" s="574" t="s">
        <v>10794</v>
      </c>
      <c r="W4985" s="575" t="s">
        <v>15716</v>
      </c>
      <c r="X4985" s="575" t="s">
        <v>15717</v>
      </c>
      <c r="Y4985" s="576" t="s">
        <v>15690</v>
      </c>
      <c r="Z4985" s="577" t="s">
        <v>15718</v>
      </c>
      <c r="AA4985" s="578" t="s">
        <v>15719</v>
      </c>
      <c r="AE4985"/>
    </row>
    <row r="4986" spans="1:31" s="563" customFormat="1">
      <c r="A4986"/>
      <c r="B4986"/>
      <c r="C4986" s="568" t="s">
        <v>288</v>
      </c>
      <c r="D4986" s="569" t="s">
        <v>101</v>
      </c>
      <c r="E4986" s="569" t="s">
        <v>337</v>
      </c>
      <c r="F4986" s="573" t="s">
        <v>141</v>
      </c>
      <c r="G4986" s="569" t="s">
        <v>42</v>
      </c>
      <c r="H4986" s="569" t="s">
        <v>41</v>
      </c>
      <c r="I4986" s="569" t="s">
        <v>40</v>
      </c>
      <c r="J4986" s="569" t="s">
        <v>87</v>
      </c>
      <c r="K4986" s="569" t="s">
        <v>104</v>
      </c>
      <c r="L4986" s="570">
        <v>0.4</v>
      </c>
      <c r="M4986" s="571">
        <v>5.8231001312522057</v>
      </c>
      <c r="N4986" s="572">
        <v>328.54726406249989</v>
      </c>
      <c r="O4986" s="573"/>
      <c r="P4986" s="573"/>
      <c r="Q4986" s="574" t="s">
        <v>10583</v>
      </c>
      <c r="R4986" s="574" t="s">
        <v>10778</v>
      </c>
      <c r="S4986" s="574" t="s">
        <v>10572</v>
      </c>
      <c r="T4986" s="574" t="s">
        <v>10509</v>
      </c>
      <c r="U4986" s="574" t="s">
        <v>10585</v>
      </c>
      <c r="V4986" s="574" t="s">
        <v>10794</v>
      </c>
      <c r="W4986" s="575" t="s">
        <v>10587</v>
      </c>
      <c r="X4986" s="575" t="s">
        <v>10780</v>
      </c>
      <c r="Y4986" s="576" t="s">
        <v>10577</v>
      </c>
      <c r="Z4986" s="577" t="s">
        <v>10795</v>
      </c>
      <c r="AA4986" s="578" t="s">
        <v>15644</v>
      </c>
      <c r="AE4986"/>
    </row>
    <row r="4987" spans="1:31" s="563" customFormat="1">
      <c r="A4987"/>
      <c r="B4987"/>
      <c r="C4987" s="568" t="s">
        <v>288</v>
      </c>
      <c r="D4987" s="569" t="s">
        <v>102</v>
      </c>
      <c r="E4987" s="569" t="s">
        <v>337</v>
      </c>
      <c r="F4987" s="573" t="s">
        <v>141</v>
      </c>
      <c r="G4987" s="569" t="s">
        <v>42</v>
      </c>
      <c r="H4987" s="569" t="s">
        <v>41</v>
      </c>
      <c r="I4987" s="569" t="s">
        <v>40</v>
      </c>
      <c r="J4987" s="569" t="s">
        <v>87</v>
      </c>
      <c r="K4987" s="569" t="s">
        <v>104</v>
      </c>
      <c r="L4987" s="570">
        <v>0.15</v>
      </c>
      <c r="M4987" s="571">
        <v>0.63692891859974465</v>
      </c>
      <c r="N4987" s="572">
        <v>35.936399665384613</v>
      </c>
      <c r="O4987" s="573"/>
      <c r="P4987" s="573"/>
      <c r="Q4987" s="574" t="s">
        <v>10583</v>
      </c>
      <c r="R4987" s="574" t="s">
        <v>10778</v>
      </c>
      <c r="S4987" s="574" t="s">
        <v>10572</v>
      </c>
      <c r="T4987" s="574" t="s">
        <v>11126</v>
      </c>
      <c r="U4987" s="574" t="s">
        <v>10585</v>
      </c>
      <c r="V4987" s="574" t="s">
        <v>10794</v>
      </c>
      <c r="W4987" s="575" t="s">
        <v>11168</v>
      </c>
      <c r="X4987" s="575" t="s">
        <v>11261</v>
      </c>
      <c r="Y4987" s="576" t="s">
        <v>11170</v>
      </c>
      <c r="Z4987" s="577" t="s">
        <v>11262</v>
      </c>
      <c r="AA4987" s="578" t="s">
        <v>15720</v>
      </c>
      <c r="AE4987"/>
    </row>
    <row r="4988" spans="1:31" s="563" customFormat="1">
      <c r="A4988"/>
      <c r="B4988"/>
      <c r="C4988" s="568" t="s">
        <v>288</v>
      </c>
      <c r="D4988" s="569" t="s">
        <v>105</v>
      </c>
      <c r="E4988" s="569" t="s">
        <v>337</v>
      </c>
      <c r="F4988" s="573" t="s">
        <v>141</v>
      </c>
      <c r="G4988" s="569" t="s">
        <v>42</v>
      </c>
      <c r="H4988" s="569" t="s">
        <v>41</v>
      </c>
      <c r="I4988" s="569" t="s">
        <v>40</v>
      </c>
      <c r="J4988" s="569" t="s">
        <v>87</v>
      </c>
      <c r="K4988" s="569" t="s">
        <v>104</v>
      </c>
      <c r="L4988" s="570">
        <v>0.33333333333333331</v>
      </c>
      <c r="M4988" s="571">
        <v>7.2763198159398954E-2</v>
      </c>
      <c r="N4988" s="572">
        <v>4.1053990384615373</v>
      </c>
      <c r="O4988" s="573"/>
      <c r="P4988" s="573"/>
      <c r="Q4988" s="574" t="s">
        <v>10583</v>
      </c>
      <c r="R4988" s="574" t="s">
        <v>10778</v>
      </c>
      <c r="S4988" s="574" t="s">
        <v>10572</v>
      </c>
      <c r="T4988" s="574" t="s">
        <v>15541</v>
      </c>
      <c r="U4988" s="574" t="s">
        <v>10585</v>
      </c>
      <c r="V4988" s="574" t="s">
        <v>10794</v>
      </c>
      <c r="W4988" s="575" t="s">
        <v>15721</v>
      </c>
      <c r="X4988" s="575" t="s">
        <v>15722</v>
      </c>
      <c r="Y4988" s="576" t="s">
        <v>15692</v>
      </c>
      <c r="Z4988" s="577" t="s">
        <v>15723</v>
      </c>
      <c r="AA4988" s="578" t="s">
        <v>15724</v>
      </c>
      <c r="AE4988"/>
    </row>
    <row r="4989" spans="1:31" s="563" customFormat="1">
      <c r="A4989"/>
      <c r="B4989"/>
      <c r="C4989" s="568" t="s">
        <v>288</v>
      </c>
      <c r="D4989" s="569" t="s">
        <v>78</v>
      </c>
      <c r="E4989" s="569" t="s">
        <v>337</v>
      </c>
      <c r="F4989" s="573" t="s">
        <v>141</v>
      </c>
      <c r="G4989" s="569" t="s">
        <v>42</v>
      </c>
      <c r="H4989" s="569" t="s">
        <v>41</v>
      </c>
      <c r="I4989" s="569" t="s">
        <v>40</v>
      </c>
      <c r="J4989" s="569" t="s">
        <v>87</v>
      </c>
      <c r="K4989" s="569" t="s">
        <v>104</v>
      </c>
      <c r="L4989" s="570">
        <v>0.33333333333333331</v>
      </c>
      <c r="M4989" s="571">
        <v>7.8531969536518989E-2</v>
      </c>
      <c r="N4989" s="572">
        <v>4.4308809999999994</v>
      </c>
      <c r="O4989" s="573"/>
      <c r="P4989" s="573"/>
      <c r="Q4989" s="574" t="s">
        <v>10583</v>
      </c>
      <c r="R4989" s="574" t="s">
        <v>10778</v>
      </c>
      <c r="S4989" s="574" t="s">
        <v>10572</v>
      </c>
      <c r="T4989" s="574" t="s">
        <v>15547</v>
      </c>
      <c r="U4989" s="574" t="s">
        <v>10585</v>
      </c>
      <c r="V4989" s="574" t="s">
        <v>10794</v>
      </c>
      <c r="W4989" s="575" t="s">
        <v>15725</v>
      </c>
      <c r="X4989" s="575" t="s">
        <v>15726</v>
      </c>
      <c r="Y4989" s="576" t="s">
        <v>15694</v>
      </c>
      <c r="Z4989" s="577" t="s">
        <v>15727</v>
      </c>
      <c r="AA4989" s="578" t="s">
        <v>15728</v>
      </c>
      <c r="AE4989"/>
    </row>
    <row r="4990" spans="1:31" s="563" customFormat="1">
      <c r="A4990"/>
      <c r="B4990"/>
      <c r="C4990" s="568" t="s">
        <v>288</v>
      </c>
      <c r="D4990" s="569" t="s">
        <v>39</v>
      </c>
      <c r="E4990" s="569" t="s">
        <v>337</v>
      </c>
      <c r="F4990" s="573" t="s">
        <v>141</v>
      </c>
      <c r="G4990" s="569" t="s">
        <v>42</v>
      </c>
      <c r="H4990" s="569" t="s">
        <v>41</v>
      </c>
      <c r="I4990" s="569" t="s">
        <v>40</v>
      </c>
      <c r="J4990" s="569" t="s">
        <v>87</v>
      </c>
      <c r="K4990" s="569" t="s">
        <v>104</v>
      </c>
      <c r="L4990" s="570">
        <v>0.33333333333333331</v>
      </c>
      <c r="M4990" s="571">
        <v>0.18897666515525202</v>
      </c>
      <c r="N4990" s="572">
        <v>10.662321599999999</v>
      </c>
      <c r="O4990" s="573"/>
      <c r="P4990" s="573"/>
      <c r="Q4990" s="574" t="s">
        <v>10583</v>
      </c>
      <c r="R4990" s="574" t="s">
        <v>10778</v>
      </c>
      <c r="S4990" s="574" t="s">
        <v>10572</v>
      </c>
      <c r="T4990" s="574" t="s">
        <v>11987</v>
      </c>
      <c r="U4990" s="574" t="s">
        <v>10585</v>
      </c>
      <c r="V4990" s="574" t="s">
        <v>10794</v>
      </c>
      <c r="W4990" s="575" t="s">
        <v>12027</v>
      </c>
      <c r="X4990" s="575" t="s">
        <v>12028</v>
      </c>
      <c r="Y4990" s="576" t="s">
        <v>12021</v>
      </c>
      <c r="Z4990" s="577" t="s">
        <v>12029</v>
      </c>
      <c r="AA4990" s="578" t="s">
        <v>15729</v>
      </c>
      <c r="AE4990"/>
    </row>
    <row r="4991" spans="1:31" s="563" customFormat="1">
      <c r="A4991"/>
      <c r="B4991"/>
      <c r="C4991" s="568" t="s">
        <v>288</v>
      </c>
      <c r="D4991" s="569" t="s">
        <v>38</v>
      </c>
      <c r="E4991" s="569" t="s">
        <v>337</v>
      </c>
      <c r="F4991" s="573" t="s">
        <v>141</v>
      </c>
      <c r="G4991" s="569" t="s">
        <v>42</v>
      </c>
      <c r="H4991" s="569" t="s">
        <v>41</v>
      </c>
      <c r="I4991" s="569" t="s">
        <v>40</v>
      </c>
      <c r="J4991" s="569" t="s">
        <v>87</v>
      </c>
      <c r="K4991" s="569" t="s">
        <v>346</v>
      </c>
      <c r="L4991" s="570">
        <v>0.3</v>
      </c>
      <c r="M4991" s="571">
        <v>1.6108090330545914</v>
      </c>
      <c r="N4991" s="572">
        <v>90.884046093749973</v>
      </c>
      <c r="O4991" s="573"/>
      <c r="P4991" s="573"/>
      <c r="Q4991" s="574" t="s">
        <v>10506</v>
      </c>
      <c r="R4991" s="574" t="s">
        <v>10756</v>
      </c>
      <c r="S4991" s="574" t="s">
        <v>10572</v>
      </c>
      <c r="T4991" s="574" t="s">
        <v>12072</v>
      </c>
      <c r="U4991" s="574" t="s">
        <v>11498</v>
      </c>
      <c r="V4991" s="574" t="s">
        <v>15730</v>
      </c>
      <c r="W4991" s="575" t="s">
        <v>12073</v>
      </c>
      <c r="X4991" s="575" t="s">
        <v>12173</v>
      </c>
      <c r="Y4991" s="576" t="s">
        <v>12123</v>
      </c>
      <c r="Z4991" s="577" t="s">
        <v>15731</v>
      </c>
      <c r="AA4991" s="578" t="s">
        <v>15555</v>
      </c>
      <c r="AE4991"/>
    </row>
    <row r="4992" spans="1:31" s="563" customFormat="1">
      <c r="A4992"/>
      <c r="B4992"/>
      <c r="C4992" s="568" t="s">
        <v>288</v>
      </c>
      <c r="D4992" s="569" t="s">
        <v>101</v>
      </c>
      <c r="E4992" s="569" t="s">
        <v>337</v>
      </c>
      <c r="F4992" s="573" t="s">
        <v>141</v>
      </c>
      <c r="G4992" s="569" t="s">
        <v>42</v>
      </c>
      <c r="H4992" s="569" t="s">
        <v>41</v>
      </c>
      <c r="I4992" s="569" t="s">
        <v>40</v>
      </c>
      <c r="J4992" s="569" t="s">
        <v>87</v>
      </c>
      <c r="K4992" s="569" t="s">
        <v>79</v>
      </c>
      <c r="L4992" s="570">
        <v>0.6</v>
      </c>
      <c r="M4992" s="571">
        <v>8.7346501968783077</v>
      </c>
      <c r="N4992" s="572">
        <v>492.82089609374992</v>
      </c>
      <c r="O4992" s="573"/>
      <c r="P4992" s="573"/>
      <c r="Q4992" s="574" t="s">
        <v>10681</v>
      </c>
      <c r="R4992" s="574" t="s">
        <v>10838</v>
      </c>
      <c r="S4992" s="574" t="s">
        <v>10572</v>
      </c>
      <c r="T4992" s="574" t="s">
        <v>10509</v>
      </c>
      <c r="U4992" s="574" t="s">
        <v>11014</v>
      </c>
      <c r="V4992" s="574" t="s">
        <v>11015</v>
      </c>
      <c r="W4992" s="575" t="s">
        <v>10685</v>
      </c>
      <c r="X4992" s="575" t="s">
        <v>10841</v>
      </c>
      <c r="Y4992" s="576" t="s">
        <v>10577</v>
      </c>
      <c r="Z4992" s="577" t="s">
        <v>15732</v>
      </c>
      <c r="AA4992" s="578" t="s">
        <v>15667</v>
      </c>
      <c r="AE4992"/>
    </row>
    <row r="4993" spans="1:31" s="563" customFormat="1">
      <c r="A4993"/>
      <c r="B4993"/>
      <c r="C4993" s="568" t="s">
        <v>288</v>
      </c>
      <c r="D4993" s="569" t="s">
        <v>98</v>
      </c>
      <c r="E4993" s="569" t="s">
        <v>337</v>
      </c>
      <c r="F4993" s="573" t="s">
        <v>141</v>
      </c>
      <c r="G4993" s="569" t="s">
        <v>42</v>
      </c>
      <c r="H4993" s="569" t="s">
        <v>41</v>
      </c>
      <c r="I4993" s="569" t="s">
        <v>40</v>
      </c>
      <c r="J4993" s="569" t="s">
        <v>87</v>
      </c>
      <c r="K4993" s="569" t="s">
        <v>79</v>
      </c>
      <c r="L4993" s="570">
        <v>0.4</v>
      </c>
      <c r="M4993" s="571">
        <v>1.9061955109077979</v>
      </c>
      <c r="N4993" s="572">
        <v>107.5501546875</v>
      </c>
      <c r="O4993" s="573"/>
      <c r="P4993" s="573"/>
      <c r="Q4993" s="574" t="s">
        <v>10681</v>
      </c>
      <c r="R4993" s="574" t="s">
        <v>10838</v>
      </c>
      <c r="S4993" s="574" t="s">
        <v>10572</v>
      </c>
      <c r="T4993" s="574" t="s">
        <v>10957</v>
      </c>
      <c r="U4993" s="574" t="s">
        <v>11014</v>
      </c>
      <c r="V4993" s="574" t="s">
        <v>11015</v>
      </c>
      <c r="W4993" s="575" t="s">
        <v>10992</v>
      </c>
      <c r="X4993" s="575" t="s">
        <v>10993</v>
      </c>
      <c r="Y4993" s="576" t="s">
        <v>11011</v>
      </c>
      <c r="Z4993" s="577" t="s">
        <v>11016</v>
      </c>
      <c r="AA4993" s="578" t="s">
        <v>15647</v>
      </c>
      <c r="AE4993"/>
    </row>
    <row r="4994" spans="1:31" s="563" customFormat="1">
      <c r="A4994"/>
      <c r="B4994"/>
      <c r="C4994" s="568" t="s">
        <v>288</v>
      </c>
      <c r="D4994" s="569" t="s">
        <v>102</v>
      </c>
      <c r="E4994" s="569" t="s">
        <v>337</v>
      </c>
      <c r="F4994" s="573" t="s">
        <v>141</v>
      </c>
      <c r="G4994" s="569" t="s">
        <v>42</v>
      </c>
      <c r="H4994" s="569" t="s">
        <v>41</v>
      </c>
      <c r="I4994" s="569" t="s">
        <v>40</v>
      </c>
      <c r="J4994" s="569" t="s">
        <v>87</v>
      </c>
      <c r="K4994" s="569" t="s">
        <v>79</v>
      </c>
      <c r="L4994" s="570">
        <v>0.7</v>
      </c>
      <c r="M4994" s="571">
        <v>2.9723349534654746</v>
      </c>
      <c r="N4994" s="572">
        <v>167.7031984384615</v>
      </c>
      <c r="O4994" s="573"/>
      <c r="P4994" s="573"/>
      <c r="Q4994" s="574" t="s">
        <v>10681</v>
      </c>
      <c r="R4994" s="574" t="s">
        <v>10838</v>
      </c>
      <c r="S4994" s="574" t="s">
        <v>10572</v>
      </c>
      <c r="T4994" s="574" t="s">
        <v>11126</v>
      </c>
      <c r="U4994" s="574" t="s">
        <v>11014</v>
      </c>
      <c r="V4994" s="574" t="s">
        <v>11015</v>
      </c>
      <c r="W4994" s="575" t="s">
        <v>11159</v>
      </c>
      <c r="X4994" s="575" t="s">
        <v>11255</v>
      </c>
      <c r="Y4994" s="576" t="s">
        <v>11170</v>
      </c>
      <c r="Z4994" s="577" t="s">
        <v>11264</v>
      </c>
      <c r="AA4994" s="578" t="s">
        <v>15648</v>
      </c>
      <c r="AE4994"/>
    </row>
    <row r="4995" spans="1:31" s="563" customFormat="1">
      <c r="A4995"/>
      <c r="B4995"/>
      <c r="C4995" s="568" t="s">
        <v>288</v>
      </c>
      <c r="D4995" s="569" t="s">
        <v>75</v>
      </c>
      <c r="E4995" s="569" t="s">
        <v>337</v>
      </c>
      <c r="F4995" s="573" t="s">
        <v>141</v>
      </c>
      <c r="G4995" s="569" t="s">
        <v>42</v>
      </c>
      <c r="H4995" s="569" t="s">
        <v>41</v>
      </c>
      <c r="I4995" s="569" t="s">
        <v>40</v>
      </c>
      <c r="J4995" s="569" t="s">
        <v>87</v>
      </c>
      <c r="K4995" s="569" t="s">
        <v>79</v>
      </c>
      <c r="L4995" s="570">
        <v>0.4</v>
      </c>
      <c r="M4995" s="571">
        <v>3.145707458351886</v>
      </c>
      <c r="N4995" s="572">
        <v>177.48511200000002</v>
      </c>
      <c r="O4995" s="573"/>
      <c r="P4995" s="573"/>
      <c r="Q4995" s="574" t="s">
        <v>10681</v>
      </c>
      <c r="R4995" s="574" t="s">
        <v>10838</v>
      </c>
      <c r="S4995" s="574" t="s">
        <v>10572</v>
      </c>
      <c r="T4995" s="574" t="s">
        <v>11879</v>
      </c>
      <c r="U4995" s="574" t="s">
        <v>11014</v>
      </c>
      <c r="V4995" s="574" t="s">
        <v>11015</v>
      </c>
      <c r="W4995" s="575" t="s">
        <v>11904</v>
      </c>
      <c r="X4995" s="575" t="s">
        <v>11905</v>
      </c>
      <c r="Y4995" s="576" t="s">
        <v>11930</v>
      </c>
      <c r="Z4995" s="577" t="s">
        <v>11933</v>
      </c>
      <c r="AA4995" s="578" t="s">
        <v>15649</v>
      </c>
      <c r="AE4995"/>
    </row>
    <row r="4996" spans="1:31" s="563" customFormat="1">
      <c r="A4996"/>
      <c r="B4996"/>
      <c r="C4996" s="568" t="s">
        <v>288</v>
      </c>
      <c r="D4996" s="569" t="s">
        <v>38</v>
      </c>
      <c r="E4996" s="569" t="s">
        <v>337</v>
      </c>
      <c r="F4996" s="573" t="s">
        <v>141</v>
      </c>
      <c r="G4996" s="569" t="s">
        <v>42</v>
      </c>
      <c r="H4996" s="569" t="s">
        <v>41</v>
      </c>
      <c r="I4996" s="569" t="s">
        <v>40</v>
      </c>
      <c r="J4996" s="569" t="s">
        <v>87</v>
      </c>
      <c r="K4996" s="569" t="s">
        <v>79</v>
      </c>
      <c r="L4996" s="570">
        <v>0.3</v>
      </c>
      <c r="M4996" s="571">
        <v>1.6108090330545914</v>
      </c>
      <c r="N4996" s="572">
        <v>90.884046093749973</v>
      </c>
      <c r="O4996" s="573"/>
      <c r="P4996" s="573"/>
      <c r="Q4996" s="574" t="s">
        <v>10681</v>
      </c>
      <c r="R4996" s="574" t="s">
        <v>10838</v>
      </c>
      <c r="S4996" s="574" t="s">
        <v>10572</v>
      </c>
      <c r="T4996" s="574" t="s">
        <v>12072</v>
      </c>
      <c r="U4996" s="574" t="s">
        <v>11014</v>
      </c>
      <c r="V4996" s="574" t="s">
        <v>11015</v>
      </c>
      <c r="W4996" s="575" t="s">
        <v>12117</v>
      </c>
      <c r="X4996" s="575" t="s">
        <v>12196</v>
      </c>
      <c r="Y4996" s="576" t="s">
        <v>12123</v>
      </c>
      <c r="Z4996" s="577" t="s">
        <v>12202</v>
      </c>
      <c r="AA4996" s="578" t="s">
        <v>15651</v>
      </c>
      <c r="AE4996"/>
    </row>
    <row r="4997" spans="1:31" s="563" customFormat="1">
      <c r="A4997"/>
      <c r="B4997"/>
      <c r="C4997" s="568" t="s">
        <v>288</v>
      </c>
      <c r="D4997" s="569" t="s">
        <v>112</v>
      </c>
      <c r="E4997" s="569" t="s">
        <v>337</v>
      </c>
      <c r="F4997" s="573" t="s">
        <v>141</v>
      </c>
      <c r="G4997" s="569" t="s">
        <v>42</v>
      </c>
      <c r="H4997" s="569" t="s">
        <v>41</v>
      </c>
      <c r="I4997" s="569" t="s">
        <v>40</v>
      </c>
      <c r="J4997" s="569" t="s">
        <v>83</v>
      </c>
      <c r="K4997" s="569" t="s">
        <v>81</v>
      </c>
      <c r="L4997" s="570">
        <v>1</v>
      </c>
      <c r="M4997" s="571">
        <v>0.38808213896818217</v>
      </c>
      <c r="N4997" s="572">
        <v>0.73015649162790686</v>
      </c>
      <c r="O4997" s="573"/>
      <c r="P4997" s="573"/>
      <c r="Q4997" s="574" t="s">
        <v>10591</v>
      </c>
      <c r="R4997" s="574" t="s">
        <v>10802</v>
      </c>
      <c r="S4997" s="574" t="s">
        <v>10593</v>
      </c>
      <c r="T4997" s="574" t="s">
        <v>15533</v>
      </c>
      <c r="U4997" s="574" t="s">
        <v>10594</v>
      </c>
      <c r="V4997" s="574" t="s">
        <v>10803</v>
      </c>
      <c r="W4997" s="575" t="s">
        <v>15733</v>
      </c>
      <c r="X4997" s="575" t="s">
        <v>15734</v>
      </c>
      <c r="Y4997" s="576" t="s">
        <v>15735</v>
      </c>
      <c r="Z4997" s="577" t="s">
        <v>15736</v>
      </c>
      <c r="AA4997" s="578" t="s">
        <v>15737</v>
      </c>
      <c r="AE4997"/>
    </row>
    <row r="4998" spans="1:31" s="563" customFormat="1">
      <c r="A4998"/>
      <c r="B4998"/>
      <c r="C4998" s="568" t="s">
        <v>288</v>
      </c>
      <c r="D4998" s="569" t="s">
        <v>101</v>
      </c>
      <c r="E4998" s="569" t="s">
        <v>337</v>
      </c>
      <c r="F4998" s="573" t="s">
        <v>141</v>
      </c>
      <c r="G4998" s="569" t="s">
        <v>42</v>
      </c>
      <c r="H4998" s="569" t="s">
        <v>41</v>
      </c>
      <c r="I4998" s="569" t="s">
        <v>40</v>
      </c>
      <c r="J4998" s="569" t="s">
        <v>83</v>
      </c>
      <c r="K4998" s="569" t="s">
        <v>81</v>
      </c>
      <c r="L4998" s="570">
        <v>1</v>
      </c>
      <c r="M4998" s="571">
        <v>59.175132047032783</v>
      </c>
      <c r="N4998" s="572">
        <v>111.33495327034881</v>
      </c>
      <c r="O4998" s="573"/>
      <c r="P4998" s="573"/>
      <c r="Q4998" s="574" t="s">
        <v>10591</v>
      </c>
      <c r="R4998" s="574" t="s">
        <v>10802</v>
      </c>
      <c r="S4998" s="574" t="s">
        <v>10593</v>
      </c>
      <c r="T4998" s="574" t="s">
        <v>10509</v>
      </c>
      <c r="U4998" s="574" t="s">
        <v>10594</v>
      </c>
      <c r="V4998" s="574" t="s">
        <v>10803</v>
      </c>
      <c r="W4998" s="575" t="s">
        <v>10596</v>
      </c>
      <c r="X4998" s="575" t="s">
        <v>10804</v>
      </c>
      <c r="Y4998" s="576" t="s">
        <v>10598</v>
      </c>
      <c r="Z4998" s="577" t="s">
        <v>10805</v>
      </c>
      <c r="AA4998" s="578" t="s">
        <v>15738</v>
      </c>
      <c r="AE4998"/>
    </row>
    <row r="4999" spans="1:31" s="563" customFormat="1">
      <c r="A4999"/>
      <c r="B4999"/>
      <c r="C4999" s="568" t="s">
        <v>288</v>
      </c>
      <c r="D4999" s="569" t="s">
        <v>98</v>
      </c>
      <c r="E4999" s="569" t="s">
        <v>337</v>
      </c>
      <c r="F4999" s="573" t="s">
        <v>141</v>
      </c>
      <c r="G4999" s="569" t="s">
        <v>42</v>
      </c>
      <c r="H4999" s="569" t="s">
        <v>41</v>
      </c>
      <c r="I4999" s="569" t="s">
        <v>40</v>
      </c>
      <c r="J4999" s="569" t="s">
        <v>83</v>
      </c>
      <c r="K4999" s="569" t="s">
        <v>81</v>
      </c>
      <c r="L4999" s="570">
        <v>1</v>
      </c>
      <c r="M4999" s="571">
        <v>19.371016902155443</v>
      </c>
      <c r="N4999" s="572">
        <v>36.445567369186044</v>
      </c>
      <c r="O4999" s="573"/>
      <c r="P4999" s="573"/>
      <c r="Q4999" s="574" t="s">
        <v>10591</v>
      </c>
      <c r="R4999" s="574" t="s">
        <v>10802</v>
      </c>
      <c r="S4999" s="574" t="s">
        <v>10593</v>
      </c>
      <c r="T4999" s="574" t="s">
        <v>10957</v>
      </c>
      <c r="U4999" s="574" t="s">
        <v>10594</v>
      </c>
      <c r="V4999" s="574" t="s">
        <v>10803</v>
      </c>
      <c r="W4999" s="575" t="s">
        <v>11017</v>
      </c>
      <c r="X4999" s="575" t="s">
        <v>11018</v>
      </c>
      <c r="Y4999" s="576" t="s">
        <v>11019</v>
      </c>
      <c r="Z4999" s="577" t="s">
        <v>11020</v>
      </c>
      <c r="AA4999" s="578" t="s">
        <v>15739</v>
      </c>
      <c r="AE4999"/>
    </row>
    <row r="5000" spans="1:31" s="563" customFormat="1">
      <c r="A5000"/>
      <c r="B5000"/>
      <c r="C5000" s="568" t="s">
        <v>288</v>
      </c>
      <c r="D5000" s="569" t="s">
        <v>102</v>
      </c>
      <c r="E5000" s="569" t="s">
        <v>337</v>
      </c>
      <c r="F5000" s="573" t="s">
        <v>141</v>
      </c>
      <c r="G5000" s="569" t="s">
        <v>42</v>
      </c>
      <c r="H5000" s="569" t="s">
        <v>41</v>
      </c>
      <c r="I5000" s="569" t="s">
        <v>40</v>
      </c>
      <c r="J5000" s="569" t="s">
        <v>83</v>
      </c>
      <c r="K5000" s="569" t="s">
        <v>81</v>
      </c>
      <c r="L5000" s="570">
        <v>1</v>
      </c>
      <c r="M5000" s="571">
        <v>17.260154448398588</v>
      </c>
      <c r="N5000" s="572">
        <v>32.474088734168149</v>
      </c>
      <c r="O5000" s="573"/>
      <c r="P5000" s="573"/>
      <c r="Q5000" s="574" t="s">
        <v>10591</v>
      </c>
      <c r="R5000" s="574" t="s">
        <v>10802</v>
      </c>
      <c r="S5000" s="574" t="s">
        <v>10593</v>
      </c>
      <c r="T5000" s="574" t="s">
        <v>11126</v>
      </c>
      <c r="U5000" s="574" t="s">
        <v>10594</v>
      </c>
      <c r="V5000" s="574" t="s">
        <v>10803</v>
      </c>
      <c r="W5000" s="575" t="s">
        <v>11180</v>
      </c>
      <c r="X5000" s="575" t="s">
        <v>11283</v>
      </c>
      <c r="Y5000" s="576" t="s">
        <v>11177</v>
      </c>
      <c r="Z5000" s="577" t="s">
        <v>15740</v>
      </c>
      <c r="AA5000" s="578" t="s">
        <v>15741</v>
      </c>
      <c r="AE5000"/>
    </row>
    <row r="5001" spans="1:31" s="563" customFormat="1">
      <c r="A5001"/>
      <c r="B5001"/>
      <c r="C5001" s="568" t="s">
        <v>288</v>
      </c>
      <c r="D5001" s="569" t="s">
        <v>105</v>
      </c>
      <c r="E5001" s="569" t="s">
        <v>337</v>
      </c>
      <c r="F5001" s="573" t="s">
        <v>141</v>
      </c>
      <c r="G5001" s="569" t="s">
        <v>42</v>
      </c>
      <c r="H5001" s="569" t="s">
        <v>41</v>
      </c>
      <c r="I5001" s="569" t="s">
        <v>40</v>
      </c>
      <c r="J5001" s="569" t="s">
        <v>83</v>
      </c>
      <c r="K5001" s="569" t="s">
        <v>81</v>
      </c>
      <c r="L5001" s="570">
        <v>1</v>
      </c>
      <c r="M5001" s="571">
        <v>0.88731536718141835</v>
      </c>
      <c r="N5001" s="572">
        <v>1.6694380143112701</v>
      </c>
      <c r="O5001" s="573"/>
      <c r="P5001" s="573"/>
      <c r="Q5001" s="574" t="s">
        <v>10591</v>
      </c>
      <c r="R5001" s="574" t="s">
        <v>10802</v>
      </c>
      <c r="S5001" s="574" t="s">
        <v>10593</v>
      </c>
      <c r="T5001" s="574" t="s">
        <v>15541</v>
      </c>
      <c r="U5001" s="574" t="s">
        <v>10594</v>
      </c>
      <c r="V5001" s="574" t="s">
        <v>10803</v>
      </c>
      <c r="W5001" s="575" t="s">
        <v>15742</v>
      </c>
      <c r="X5001" s="575" t="s">
        <v>15743</v>
      </c>
      <c r="Y5001" s="576" t="s">
        <v>15744</v>
      </c>
      <c r="Z5001" s="577" t="s">
        <v>15745</v>
      </c>
      <c r="AA5001" s="578" t="s">
        <v>15746</v>
      </c>
      <c r="AE5001"/>
    </row>
    <row r="5002" spans="1:31" s="563" customFormat="1">
      <c r="A5002"/>
      <c r="B5002"/>
      <c r="C5002" s="568" t="s">
        <v>288</v>
      </c>
      <c r="D5002" s="569" t="s">
        <v>16</v>
      </c>
      <c r="E5002" s="569" t="s">
        <v>337</v>
      </c>
      <c r="F5002" s="573" t="s">
        <v>141</v>
      </c>
      <c r="G5002" s="569" t="s">
        <v>42</v>
      </c>
      <c r="H5002" s="569" t="s">
        <v>41</v>
      </c>
      <c r="I5002" s="569" t="s">
        <v>40</v>
      </c>
      <c r="J5002" s="569" t="s">
        <v>83</v>
      </c>
      <c r="K5002" s="569" t="s">
        <v>81</v>
      </c>
      <c r="L5002" s="570">
        <v>1</v>
      </c>
      <c r="M5002" s="571">
        <v>24.182775139051724</v>
      </c>
      <c r="N5002" s="572">
        <v>45.498641860465121</v>
      </c>
      <c r="O5002" s="573"/>
      <c r="P5002" s="573"/>
      <c r="Q5002" s="574" t="s">
        <v>10591</v>
      </c>
      <c r="R5002" s="574" t="s">
        <v>10802</v>
      </c>
      <c r="S5002" s="574" t="s">
        <v>10593</v>
      </c>
      <c r="T5002" s="574" t="s">
        <v>11297</v>
      </c>
      <c r="U5002" s="574" t="s">
        <v>10594</v>
      </c>
      <c r="V5002" s="574" t="s">
        <v>10803</v>
      </c>
      <c r="W5002" s="575" t="s">
        <v>11348</v>
      </c>
      <c r="X5002" s="575" t="s">
        <v>11435</v>
      </c>
      <c r="Y5002" s="576" t="s">
        <v>11350</v>
      </c>
      <c r="Z5002" s="577" t="s">
        <v>15747</v>
      </c>
      <c r="AA5002" s="578" t="s">
        <v>15748</v>
      </c>
      <c r="AE5002"/>
    </row>
    <row r="5003" spans="1:31" s="563" customFormat="1">
      <c r="A5003"/>
      <c r="B5003"/>
      <c r="C5003" s="568" t="s">
        <v>288</v>
      </c>
      <c r="D5003" s="569" t="s">
        <v>78</v>
      </c>
      <c r="E5003" s="569" t="s">
        <v>337</v>
      </c>
      <c r="F5003" s="573" t="s">
        <v>141</v>
      </c>
      <c r="G5003" s="569" t="s">
        <v>42</v>
      </c>
      <c r="H5003" s="569" t="s">
        <v>41</v>
      </c>
      <c r="I5003" s="569" t="s">
        <v>40</v>
      </c>
      <c r="J5003" s="569" t="s">
        <v>83</v>
      </c>
      <c r="K5003" s="569" t="s">
        <v>81</v>
      </c>
      <c r="L5003" s="570">
        <v>1</v>
      </c>
      <c r="M5003" s="571">
        <v>0.95766301025039902</v>
      </c>
      <c r="N5003" s="572">
        <v>1.801793469767442</v>
      </c>
      <c r="O5003" s="573"/>
      <c r="P5003" s="573"/>
      <c r="Q5003" s="574" t="s">
        <v>10591</v>
      </c>
      <c r="R5003" s="574" t="s">
        <v>10802</v>
      </c>
      <c r="S5003" s="574" t="s">
        <v>10593</v>
      </c>
      <c r="T5003" s="574" t="s">
        <v>15547</v>
      </c>
      <c r="U5003" s="574" t="s">
        <v>10594</v>
      </c>
      <c r="V5003" s="574" t="s">
        <v>10803</v>
      </c>
      <c r="W5003" s="575" t="s">
        <v>15749</v>
      </c>
      <c r="X5003" s="575" t="s">
        <v>15750</v>
      </c>
      <c r="Y5003" s="576" t="s">
        <v>15751</v>
      </c>
      <c r="Z5003" s="577" t="s">
        <v>15752</v>
      </c>
      <c r="AA5003" s="578" t="s">
        <v>15753</v>
      </c>
      <c r="AE5003"/>
    </row>
    <row r="5004" spans="1:31" s="563" customFormat="1">
      <c r="A5004"/>
      <c r="B5004"/>
      <c r="C5004" s="568" t="s">
        <v>288</v>
      </c>
      <c r="D5004" s="569" t="s">
        <v>75</v>
      </c>
      <c r="E5004" s="569" t="s">
        <v>337</v>
      </c>
      <c r="F5004" s="573" t="s">
        <v>141</v>
      </c>
      <c r="G5004" s="569" t="s">
        <v>42</v>
      </c>
      <c r="H5004" s="569" t="s">
        <v>41</v>
      </c>
      <c r="I5004" s="569" t="s">
        <v>40</v>
      </c>
      <c r="J5004" s="569" t="s">
        <v>83</v>
      </c>
      <c r="K5004" s="569" t="s">
        <v>81</v>
      </c>
      <c r="L5004" s="570">
        <v>1</v>
      </c>
      <c r="M5004" s="571">
        <v>31.967105155940253</v>
      </c>
      <c r="N5004" s="572">
        <v>60.144456558139552</v>
      </c>
      <c r="O5004" s="573"/>
      <c r="P5004" s="573"/>
      <c r="Q5004" s="574" t="s">
        <v>10591</v>
      </c>
      <c r="R5004" s="574" t="s">
        <v>10802</v>
      </c>
      <c r="S5004" s="574" t="s">
        <v>10593</v>
      </c>
      <c r="T5004" s="574" t="s">
        <v>11879</v>
      </c>
      <c r="U5004" s="574" t="s">
        <v>10594</v>
      </c>
      <c r="V5004" s="574" t="s">
        <v>10803</v>
      </c>
      <c r="W5004" s="575" t="s">
        <v>11934</v>
      </c>
      <c r="X5004" s="575" t="s">
        <v>11935</v>
      </c>
      <c r="Y5004" s="576" t="s">
        <v>11936</v>
      </c>
      <c r="Z5004" s="577" t="s">
        <v>11937</v>
      </c>
      <c r="AA5004" s="578" t="s">
        <v>15754</v>
      </c>
      <c r="AE5004"/>
    </row>
    <row r="5005" spans="1:31" s="563" customFormat="1">
      <c r="A5005"/>
      <c r="B5005"/>
      <c r="C5005" s="568" t="s">
        <v>288</v>
      </c>
      <c r="D5005" s="569" t="s">
        <v>39</v>
      </c>
      <c r="E5005" s="569" t="s">
        <v>337</v>
      </c>
      <c r="F5005" s="573" t="s">
        <v>141</v>
      </c>
      <c r="G5005" s="569" t="s">
        <v>42</v>
      </c>
      <c r="H5005" s="569" t="s">
        <v>41</v>
      </c>
      <c r="I5005" s="569" t="s">
        <v>40</v>
      </c>
      <c r="J5005" s="569" t="s">
        <v>83</v>
      </c>
      <c r="K5005" s="569" t="s">
        <v>81</v>
      </c>
      <c r="L5005" s="570">
        <v>1</v>
      </c>
      <c r="M5005" s="571">
        <v>2.3044877530481749</v>
      </c>
      <c r="N5005" s="572">
        <v>4.3357746306976752</v>
      </c>
      <c r="O5005" s="573"/>
      <c r="P5005" s="573"/>
      <c r="Q5005" s="574" t="s">
        <v>10591</v>
      </c>
      <c r="R5005" s="574" t="s">
        <v>10802</v>
      </c>
      <c r="S5005" s="574" t="s">
        <v>10593</v>
      </c>
      <c r="T5005" s="574" t="s">
        <v>11987</v>
      </c>
      <c r="U5005" s="574" t="s">
        <v>10594</v>
      </c>
      <c r="V5005" s="574" t="s">
        <v>10803</v>
      </c>
      <c r="W5005" s="575" t="s">
        <v>12032</v>
      </c>
      <c r="X5005" s="575" t="s">
        <v>12033</v>
      </c>
      <c r="Y5005" s="576" t="s">
        <v>12034</v>
      </c>
      <c r="Z5005" s="577" t="s">
        <v>12035</v>
      </c>
      <c r="AA5005" s="578" t="s">
        <v>15755</v>
      </c>
      <c r="AE5005"/>
    </row>
    <row r="5006" spans="1:31" s="563" customFormat="1">
      <c r="A5006"/>
      <c r="B5006"/>
      <c r="C5006" s="568" t="s">
        <v>288</v>
      </c>
      <c r="D5006" s="569" t="s">
        <v>38</v>
      </c>
      <c r="E5006" s="569" t="s">
        <v>337</v>
      </c>
      <c r="F5006" s="573" t="s">
        <v>141</v>
      </c>
      <c r="G5006" s="569" t="s">
        <v>42</v>
      </c>
      <c r="H5006" s="569" t="s">
        <v>41</v>
      </c>
      <c r="I5006" s="569" t="s">
        <v>40</v>
      </c>
      <c r="J5006" s="569" t="s">
        <v>83</v>
      </c>
      <c r="K5006" s="569" t="s">
        <v>81</v>
      </c>
      <c r="L5006" s="570">
        <v>1</v>
      </c>
      <c r="M5006" s="571">
        <v>21.825679354079956</v>
      </c>
      <c r="N5006" s="572">
        <v>41.063887936046505</v>
      </c>
      <c r="O5006" s="573"/>
      <c r="P5006" s="573"/>
      <c r="Q5006" s="574" t="s">
        <v>10591</v>
      </c>
      <c r="R5006" s="574" t="s">
        <v>10802</v>
      </c>
      <c r="S5006" s="574" t="s">
        <v>10593</v>
      </c>
      <c r="T5006" s="574" t="s">
        <v>12072</v>
      </c>
      <c r="U5006" s="574" t="s">
        <v>10594</v>
      </c>
      <c r="V5006" s="574" t="s">
        <v>10803</v>
      </c>
      <c r="W5006" s="575" t="s">
        <v>12129</v>
      </c>
      <c r="X5006" s="575" t="s">
        <v>12203</v>
      </c>
      <c r="Y5006" s="576" t="s">
        <v>12131</v>
      </c>
      <c r="Z5006" s="577" t="s">
        <v>12204</v>
      </c>
      <c r="AA5006" s="578" t="s">
        <v>15756</v>
      </c>
      <c r="AE5006"/>
    </row>
    <row r="5007" spans="1:31" s="563" customFormat="1">
      <c r="A5007"/>
      <c r="B5007"/>
      <c r="C5007" s="568" t="s">
        <v>288</v>
      </c>
      <c r="D5007" s="569" t="s">
        <v>112</v>
      </c>
      <c r="E5007" s="569" t="s">
        <v>337</v>
      </c>
      <c r="F5007" s="573" t="s">
        <v>141</v>
      </c>
      <c r="G5007" s="569" t="s">
        <v>42</v>
      </c>
      <c r="H5007" s="569" t="s">
        <v>41</v>
      </c>
      <c r="I5007" s="569" t="s">
        <v>40</v>
      </c>
      <c r="J5007" s="569" t="s">
        <v>77</v>
      </c>
      <c r="K5007" s="569" t="s">
        <v>310</v>
      </c>
      <c r="L5007" s="570">
        <v>0.1</v>
      </c>
      <c r="M5007" s="571">
        <v>2.3220807401445019E-2</v>
      </c>
      <c r="N5007" s="572">
        <v>1.2169274860465116</v>
      </c>
      <c r="O5007" s="573"/>
      <c r="P5007" s="573"/>
      <c r="Q5007" s="574" t="s">
        <v>10673</v>
      </c>
      <c r="R5007" s="574" t="s">
        <v>10858</v>
      </c>
      <c r="S5007" s="574" t="s">
        <v>10603</v>
      </c>
      <c r="T5007" s="574" t="s">
        <v>15533</v>
      </c>
      <c r="U5007" s="574" t="s">
        <v>11509</v>
      </c>
      <c r="V5007" s="574" t="s">
        <v>12037</v>
      </c>
      <c r="W5007" s="575" t="s">
        <v>15627</v>
      </c>
      <c r="X5007" s="575" t="s">
        <v>15628</v>
      </c>
      <c r="Y5007" s="576" t="s">
        <v>15757</v>
      </c>
      <c r="Z5007" s="577" t="s">
        <v>15758</v>
      </c>
      <c r="AA5007" s="578" t="s">
        <v>15631</v>
      </c>
      <c r="AE5007"/>
    </row>
    <row r="5008" spans="1:31" s="563" customFormat="1">
      <c r="A5008"/>
      <c r="B5008"/>
      <c r="C5008" s="568" t="s">
        <v>288</v>
      </c>
      <c r="D5008" s="569" t="s">
        <v>101</v>
      </c>
      <c r="E5008" s="569" t="s">
        <v>337</v>
      </c>
      <c r="F5008" s="573" t="s">
        <v>141</v>
      </c>
      <c r="G5008" s="569" t="s">
        <v>42</v>
      </c>
      <c r="H5008" s="569" t="s">
        <v>41</v>
      </c>
      <c r="I5008" s="569" t="s">
        <v>40</v>
      </c>
      <c r="J5008" s="569" t="s">
        <v>77</v>
      </c>
      <c r="K5008" s="569" t="s">
        <v>310</v>
      </c>
      <c r="L5008" s="570">
        <v>0.3</v>
      </c>
      <c r="M5008" s="571">
        <v>10.622192105047251</v>
      </c>
      <c r="N5008" s="572">
        <v>556.6747663517441</v>
      </c>
      <c r="O5008" s="573"/>
      <c r="P5008" s="573"/>
      <c r="Q5008" s="574" t="s">
        <v>10673</v>
      </c>
      <c r="R5008" s="574" t="s">
        <v>10858</v>
      </c>
      <c r="S5008" s="574" t="s">
        <v>10603</v>
      </c>
      <c r="T5008" s="574" t="s">
        <v>10509</v>
      </c>
      <c r="U5008" s="574" t="s">
        <v>11509</v>
      </c>
      <c r="V5008" s="574" t="s">
        <v>12037</v>
      </c>
      <c r="W5008" s="575" t="s">
        <v>10677</v>
      </c>
      <c r="X5008" s="575" t="s">
        <v>10860</v>
      </c>
      <c r="Y5008" s="576" t="s">
        <v>10608</v>
      </c>
      <c r="Z5008" s="577" t="s">
        <v>15759</v>
      </c>
      <c r="AA5008" s="578" t="s">
        <v>15760</v>
      </c>
      <c r="AE5008"/>
    </row>
    <row r="5009" spans="1:31" s="563" customFormat="1">
      <c r="A5009"/>
      <c r="B5009"/>
      <c r="C5009" s="568" t="s">
        <v>288</v>
      </c>
      <c r="D5009" s="569" t="s">
        <v>105</v>
      </c>
      <c r="E5009" s="569" t="s">
        <v>337</v>
      </c>
      <c r="F5009" s="573" t="s">
        <v>141</v>
      </c>
      <c r="G5009" s="569" t="s">
        <v>42</v>
      </c>
      <c r="H5009" s="569" t="s">
        <v>41</v>
      </c>
      <c r="I5009" s="569" t="s">
        <v>40</v>
      </c>
      <c r="J5009" s="569" t="s">
        <v>77</v>
      </c>
      <c r="K5009" s="569" t="s">
        <v>310</v>
      </c>
      <c r="L5009" s="570">
        <v>0.33333333333333331</v>
      </c>
      <c r="M5009" s="571">
        <v>0.17697438400062912</v>
      </c>
      <c r="N5009" s="572">
        <v>9.2746556350626115</v>
      </c>
      <c r="O5009" s="573"/>
      <c r="P5009" s="573"/>
      <c r="Q5009" s="574" t="s">
        <v>10673</v>
      </c>
      <c r="R5009" s="574" t="s">
        <v>10858</v>
      </c>
      <c r="S5009" s="574" t="s">
        <v>10603</v>
      </c>
      <c r="T5009" s="574" t="s">
        <v>15541</v>
      </c>
      <c r="U5009" s="574" t="s">
        <v>11509</v>
      </c>
      <c r="V5009" s="574" t="s">
        <v>12037</v>
      </c>
      <c r="W5009" s="575" t="s">
        <v>15632</v>
      </c>
      <c r="X5009" s="575" t="s">
        <v>15633</v>
      </c>
      <c r="Y5009" s="576" t="s">
        <v>15761</v>
      </c>
      <c r="Z5009" s="577" t="s">
        <v>15762</v>
      </c>
      <c r="AA5009" s="578" t="s">
        <v>15636</v>
      </c>
      <c r="AE5009"/>
    </row>
    <row r="5010" spans="1:31" s="563" customFormat="1">
      <c r="A5010"/>
      <c r="B5010"/>
      <c r="C5010" s="568" t="s">
        <v>288</v>
      </c>
      <c r="D5010" s="569" t="s">
        <v>78</v>
      </c>
      <c r="E5010" s="569" t="s">
        <v>337</v>
      </c>
      <c r="F5010" s="573" t="s">
        <v>141</v>
      </c>
      <c r="G5010" s="569" t="s">
        <v>42</v>
      </c>
      <c r="H5010" s="569" t="s">
        <v>41</v>
      </c>
      <c r="I5010" s="569" t="s">
        <v>40</v>
      </c>
      <c r="J5010" s="569" t="s">
        <v>77</v>
      </c>
      <c r="K5010" s="569" t="s">
        <v>310</v>
      </c>
      <c r="L5010" s="570">
        <v>0.33333333333333331</v>
      </c>
      <c r="M5010" s="571">
        <v>0.19100516861058797</v>
      </c>
      <c r="N5010" s="572">
        <v>10.009963720930234</v>
      </c>
      <c r="O5010" s="573"/>
      <c r="P5010" s="573"/>
      <c r="Q5010" s="574" t="s">
        <v>10673</v>
      </c>
      <c r="R5010" s="574" t="s">
        <v>10858</v>
      </c>
      <c r="S5010" s="574" t="s">
        <v>10603</v>
      </c>
      <c r="T5010" s="574" t="s">
        <v>15547</v>
      </c>
      <c r="U5010" s="574" t="s">
        <v>11509</v>
      </c>
      <c r="V5010" s="574" t="s">
        <v>12037</v>
      </c>
      <c r="W5010" s="575" t="s">
        <v>15637</v>
      </c>
      <c r="X5010" s="575" t="s">
        <v>15638</v>
      </c>
      <c r="Y5010" s="576" t="s">
        <v>15763</v>
      </c>
      <c r="Z5010" s="577" t="s">
        <v>15764</v>
      </c>
      <c r="AA5010" s="578" t="s">
        <v>15641</v>
      </c>
      <c r="AE5010"/>
    </row>
    <row r="5011" spans="1:31" s="563" customFormat="1">
      <c r="A5011"/>
      <c r="B5011"/>
      <c r="C5011" s="568" t="s">
        <v>288</v>
      </c>
      <c r="D5011" s="569" t="s">
        <v>39</v>
      </c>
      <c r="E5011" s="569" t="s">
        <v>337</v>
      </c>
      <c r="F5011" s="573" t="s">
        <v>141</v>
      </c>
      <c r="G5011" s="569" t="s">
        <v>42</v>
      </c>
      <c r="H5011" s="569" t="s">
        <v>41</v>
      </c>
      <c r="I5011" s="569" t="s">
        <v>40</v>
      </c>
      <c r="J5011" s="569" t="s">
        <v>77</v>
      </c>
      <c r="K5011" s="569" t="s">
        <v>310</v>
      </c>
      <c r="L5011" s="570">
        <v>0.33333333333333331</v>
      </c>
      <c r="M5011" s="571">
        <v>0.45962835268839614</v>
      </c>
      <c r="N5011" s="572">
        <v>24.087636837209299</v>
      </c>
      <c r="O5011" s="573"/>
      <c r="P5011" s="573"/>
      <c r="Q5011" s="574" t="s">
        <v>10673</v>
      </c>
      <c r="R5011" s="574" t="s">
        <v>10858</v>
      </c>
      <c r="S5011" s="574" t="s">
        <v>10603</v>
      </c>
      <c r="T5011" s="574" t="s">
        <v>11987</v>
      </c>
      <c r="U5011" s="574" t="s">
        <v>11509</v>
      </c>
      <c r="V5011" s="574" t="s">
        <v>12037</v>
      </c>
      <c r="W5011" s="575" t="s">
        <v>12007</v>
      </c>
      <c r="X5011" s="575" t="s">
        <v>12008</v>
      </c>
      <c r="Y5011" s="576" t="s">
        <v>12038</v>
      </c>
      <c r="Z5011" s="577" t="s">
        <v>12039</v>
      </c>
      <c r="AA5011" s="578" t="s">
        <v>15642</v>
      </c>
      <c r="AE5011"/>
    </row>
    <row r="5012" spans="1:31" s="563" customFormat="1">
      <c r="A5012"/>
      <c r="B5012"/>
      <c r="C5012" s="568" t="s">
        <v>288</v>
      </c>
      <c r="D5012" s="569" t="s">
        <v>98</v>
      </c>
      <c r="E5012" s="569" t="s">
        <v>337</v>
      </c>
      <c r="F5012" s="573" t="s">
        <v>141</v>
      </c>
      <c r="G5012" s="569" t="s">
        <v>42</v>
      </c>
      <c r="H5012" s="569" t="s">
        <v>41</v>
      </c>
      <c r="I5012" s="569" t="s">
        <v>40</v>
      </c>
      <c r="J5012" s="569" t="s">
        <v>77</v>
      </c>
      <c r="K5012" s="569" t="s">
        <v>106</v>
      </c>
      <c r="L5012" s="570">
        <v>0.4</v>
      </c>
      <c r="M5012" s="571">
        <v>4.6362417384219414</v>
      </c>
      <c r="N5012" s="572">
        <v>242.97044912790696</v>
      </c>
      <c r="O5012" s="573"/>
      <c r="P5012" s="573"/>
      <c r="Q5012" s="574" t="s">
        <v>10535</v>
      </c>
      <c r="R5012" s="574" t="s">
        <v>10771</v>
      </c>
      <c r="S5012" s="574" t="s">
        <v>10603</v>
      </c>
      <c r="T5012" s="574" t="s">
        <v>10957</v>
      </c>
      <c r="U5012" s="574" t="s">
        <v>10716</v>
      </c>
      <c r="V5012" s="574" t="s">
        <v>11022</v>
      </c>
      <c r="W5012" s="575" t="s">
        <v>10960</v>
      </c>
      <c r="X5012" s="575" t="s">
        <v>10961</v>
      </c>
      <c r="Y5012" s="576" t="s">
        <v>11023</v>
      </c>
      <c r="Z5012" s="577" t="s">
        <v>11024</v>
      </c>
      <c r="AA5012" s="578" t="s">
        <v>15530</v>
      </c>
      <c r="AE5012"/>
    </row>
    <row r="5013" spans="1:31" s="563" customFormat="1">
      <c r="A5013"/>
      <c r="B5013"/>
      <c r="C5013" s="568" t="s">
        <v>288</v>
      </c>
      <c r="D5013" s="569" t="s">
        <v>16</v>
      </c>
      <c r="E5013" s="569" t="s">
        <v>337</v>
      </c>
      <c r="F5013" s="573" t="s">
        <v>141</v>
      </c>
      <c r="G5013" s="569" t="s">
        <v>42</v>
      </c>
      <c r="H5013" s="569" t="s">
        <v>41</v>
      </c>
      <c r="I5013" s="569" t="s">
        <v>40</v>
      </c>
      <c r="J5013" s="569" t="s">
        <v>77</v>
      </c>
      <c r="K5013" s="569" t="s">
        <v>311</v>
      </c>
      <c r="L5013" s="570">
        <v>1</v>
      </c>
      <c r="M5013" s="571">
        <v>14.469709052557358</v>
      </c>
      <c r="N5013" s="572">
        <v>758.31069767441863</v>
      </c>
      <c r="O5013" s="573"/>
      <c r="P5013" s="573"/>
      <c r="Q5013" s="574" t="s">
        <v>11335</v>
      </c>
      <c r="R5013" s="574" t="s">
        <v>11378</v>
      </c>
      <c r="S5013" s="574" t="s">
        <v>10603</v>
      </c>
      <c r="T5013" s="574" t="s">
        <v>11297</v>
      </c>
      <c r="U5013" s="574" t="s">
        <v>11355</v>
      </c>
      <c r="V5013" s="574" t="s">
        <v>11439</v>
      </c>
      <c r="W5013" s="575" t="s">
        <v>11339</v>
      </c>
      <c r="X5013" s="575" t="s">
        <v>11381</v>
      </c>
      <c r="Y5013" s="576" t="s">
        <v>11353</v>
      </c>
      <c r="Z5013" s="577" t="s">
        <v>15765</v>
      </c>
      <c r="AA5013" s="578" t="s">
        <v>15677</v>
      </c>
      <c r="AE5013"/>
    </row>
    <row r="5014" spans="1:31" s="563" customFormat="1">
      <c r="A5014"/>
      <c r="B5014"/>
      <c r="C5014" s="568" t="s">
        <v>288</v>
      </c>
      <c r="D5014" s="569" t="s">
        <v>112</v>
      </c>
      <c r="E5014" s="569" t="s">
        <v>337</v>
      </c>
      <c r="F5014" s="573" t="s">
        <v>141</v>
      </c>
      <c r="G5014" s="569" t="s">
        <v>42</v>
      </c>
      <c r="H5014" s="569" t="s">
        <v>41</v>
      </c>
      <c r="I5014" s="569" t="s">
        <v>40</v>
      </c>
      <c r="J5014" s="569" t="s">
        <v>77</v>
      </c>
      <c r="K5014" s="569" t="s">
        <v>104</v>
      </c>
      <c r="L5014" s="570">
        <v>0.3</v>
      </c>
      <c r="M5014" s="571">
        <v>6.9662422204335051E-2</v>
      </c>
      <c r="N5014" s="572">
        <v>3.6507824581395347</v>
      </c>
      <c r="O5014" s="573"/>
      <c r="P5014" s="573"/>
      <c r="Q5014" s="574" t="s">
        <v>10583</v>
      </c>
      <c r="R5014" s="574" t="s">
        <v>10778</v>
      </c>
      <c r="S5014" s="574" t="s">
        <v>10603</v>
      </c>
      <c r="T5014" s="574" t="s">
        <v>15533</v>
      </c>
      <c r="U5014" s="574" t="s">
        <v>12040</v>
      </c>
      <c r="V5014" s="574" t="s">
        <v>12041</v>
      </c>
      <c r="W5014" s="575" t="s">
        <v>15716</v>
      </c>
      <c r="X5014" s="575" t="s">
        <v>15717</v>
      </c>
      <c r="Y5014" s="576" t="s">
        <v>15757</v>
      </c>
      <c r="Z5014" s="577" t="s">
        <v>15766</v>
      </c>
      <c r="AA5014" s="578" t="s">
        <v>15719</v>
      </c>
      <c r="AE5014"/>
    </row>
    <row r="5015" spans="1:31" s="563" customFormat="1">
      <c r="A5015"/>
      <c r="B5015"/>
      <c r="C5015" s="568" t="s">
        <v>288</v>
      </c>
      <c r="D5015" s="569" t="s">
        <v>101</v>
      </c>
      <c r="E5015" s="569" t="s">
        <v>337</v>
      </c>
      <c r="F5015" s="573" t="s">
        <v>141</v>
      </c>
      <c r="G5015" s="569" t="s">
        <v>42</v>
      </c>
      <c r="H5015" s="569" t="s">
        <v>41</v>
      </c>
      <c r="I5015" s="569" t="s">
        <v>40</v>
      </c>
      <c r="J5015" s="569" t="s">
        <v>77</v>
      </c>
      <c r="K5015" s="569" t="s">
        <v>104</v>
      </c>
      <c r="L5015" s="570">
        <v>0.3</v>
      </c>
      <c r="M5015" s="571">
        <v>10.622192105047251</v>
      </c>
      <c r="N5015" s="572">
        <v>556.6747663517441</v>
      </c>
      <c r="O5015" s="573"/>
      <c r="P5015" s="573"/>
      <c r="Q5015" s="574" t="s">
        <v>10583</v>
      </c>
      <c r="R5015" s="574" t="s">
        <v>10778</v>
      </c>
      <c r="S5015" s="574" t="s">
        <v>10603</v>
      </c>
      <c r="T5015" s="574" t="s">
        <v>10509</v>
      </c>
      <c r="U5015" s="574" t="s">
        <v>12040</v>
      </c>
      <c r="V5015" s="574" t="s">
        <v>12041</v>
      </c>
      <c r="W5015" s="575" t="s">
        <v>10587</v>
      </c>
      <c r="X5015" s="575" t="s">
        <v>10780</v>
      </c>
      <c r="Y5015" s="576" t="s">
        <v>10608</v>
      </c>
      <c r="Z5015" s="577" t="s">
        <v>15767</v>
      </c>
      <c r="AA5015" s="578" t="s">
        <v>15644</v>
      </c>
      <c r="AE5015"/>
    </row>
    <row r="5016" spans="1:31" s="563" customFormat="1">
      <c r="A5016"/>
      <c r="B5016"/>
      <c r="C5016" s="568" t="s">
        <v>288</v>
      </c>
      <c r="D5016" s="569" t="s">
        <v>102</v>
      </c>
      <c r="E5016" s="569" t="s">
        <v>337</v>
      </c>
      <c r="F5016" s="573" t="s">
        <v>141</v>
      </c>
      <c r="G5016" s="569" t="s">
        <v>42</v>
      </c>
      <c r="H5016" s="569" t="s">
        <v>41</v>
      </c>
      <c r="I5016" s="569" t="s">
        <v>40</v>
      </c>
      <c r="J5016" s="569" t="s">
        <v>77</v>
      </c>
      <c r="K5016" s="569" t="s">
        <v>104</v>
      </c>
      <c r="L5016" s="570">
        <v>0.25</v>
      </c>
      <c r="M5016" s="571">
        <v>2.5818936374595567</v>
      </c>
      <c r="N5016" s="572">
        <v>135.30870305903395</v>
      </c>
      <c r="O5016" s="573"/>
      <c r="P5016" s="573"/>
      <c r="Q5016" s="574" t="s">
        <v>10583</v>
      </c>
      <c r="R5016" s="574" t="s">
        <v>10778</v>
      </c>
      <c r="S5016" s="574" t="s">
        <v>10603</v>
      </c>
      <c r="T5016" s="574" t="s">
        <v>11126</v>
      </c>
      <c r="U5016" s="574" t="s">
        <v>12040</v>
      </c>
      <c r="V5016" s="574" t="s">
        <v>12041</v>
      </c>
      <c r="W5016" s="575" t="s">
        <v>11168</v>
      </c>
      <c r="X5016" s="575" t="s">
        <v>11261</v>
      </c>
      <c r="Y5016" s="576" t="s">
        <v>11186</v>
      </c>
      <c r="Z5016" s="577" t="s">
        <v>15768</v>
      </c>
      <c r="AA5016" s="578" t="s">
        <v>15720</v>
      </c>
      <c r="AE5016"/>
    </row>
    <row r="5017" spans="1:31" s="563" customFormat="1">
      <c r="A5017"/>
      <c r="B5017"/>
      <c r="C5017" s="568" t="s">
        <v>288</v>
      </c>
      <c r="D5017" s="569" t="s">
        <v>105</v>
      </c>
      <c r="E5017" s="569" t="s">
        <v>337</v>
      </c>
      <c r="F5017" s="573" t="s">
        <v>141</v>
      </c>
      <c r="G5017" s="569" t="s">
        <v>42</v>
      </c>
      <c r="H5017" s="569" t="s">
        <v>41</v>
      </c>
      <c r="I5017" s="569" t="s">
        <v>40</v>
      </c>
      <c r="J5017" s="569" t="s">
        <v>77</v>
      </c>
      <c r="K5017" s="569" t="s">
        <v>104</v>
      </c>
      <c r="L5017" s="570">
        <v>0.33333333333333331</v>
      </c>
      <c r="M5017" s="571">
        <v>0.17697438400062912</v>
      </c>
      <c r="N5017" s="572">
        <v>9.2746556350626115</v>
      </c>
      <c r="O5017" s="573"/>
      <c r="P5017" s="573"/>
      <c r="Q5017" s="574" t="s">
        <v>10583</v>
      </c>
      <c r="R5017" s="574" t="s">
        <v>10778</v>
      </c>
      <c r="S5017" s="574" t="s">
        <v>10603</v>
      </c>
      <c r="T5017" s="574" t="s">
        <v>15541</v>
      </c>
      <c r="U5017" s="574" t="s">
        <v>12040</v>
      </c>
      <c r="V5017" s="574" t="s">
        <v>12041</v>
      </c>
      <c r="W5017" s="575" t="s">
        <v>15721</v>
      </c>
      <c r="X5017" s="575" t="s">
        <v>15722</v>
      </c>
      <c r="Y5017" s="576" t="s">
        <v>15761</v>
      </c>
      <c r="Z5017" s="577" t="s">
        <v>15769</v>
      </c>
      <c r="AA5017" s="578" t="s">
        <v>15724</v>
      </c>
      <c r="AE5017"/>
    </row>
    <row r="5018" spans="1:31" s="563" customFormat="1">
      <c r="A5018"/>
      <c r="B5018"/>
      <c r="C5018" s="568" t="s">
        <v>288</v>
      </c>
      <c r="D5018" s="569" t="s">
        <v>78</v>
      </c>
      <c r="E5018" s="569" t="s">
        <v>337</v>
      </c>
      <c r="F5018" s="573" t="s">
        <v>141</v>
      </c>
      <c r="G5018" s="569" t="s">
        <v>42</v>
      </c>
      <c r="H5018" s="569" t="s">
        <v>41</v>
      </c>
      <c r="I5018" s="569" t="s">
        <v>40</v>
      </c>
      <c r="J5018" s="569" t="s">
        <v>77</v>
      </c>
      <c r="K5018" s="569" t="s">
        <v>104</v>
      </c>
      <c r="L5018" s="570">
        <v>0.33333333333333331</v>
      </c>
      <c r="M5018" s="571">
        <v>0.19100516861058797</v>
      </c>
      <c r="N5018" s="572">
        <v>10.009963720930234</v>
      </c>
      <c r="O5018" s="573"/>
      <c r="P5018" s="573"/>
      <c r="Q5018" s="574" t="s">
        <v>10583</v>
      </c>
      <c r="R5018" s="574" t="s">
        <v>10778</v>
      </c>
      <c r="S5018" s="574" t="s">
        <v>10603</v>
      </c>
      <c r="T5018" s="574" t="s">
        <v>15547</v>
      </c>
      <c r="U5018" s="574" t="s">
        <v>12040</v>
      </c>
      <c r="V5018" s="574" t="s">
        <v>12041</v>
      </c>
      <c r="W5018" s="575" t="s">
        <v>15725</v>
      </c>
      <c r="X5018" s="575" t="s">
        <v>15726</v>
      </c>
      <c r="Y5018" s="576" t="s">
        <v>15763</v>
      </c>
      <c r="Z5018" s="577" t="s">
        <v>15770</v>
      </c>
      <c r="AA5018" s="578" t="s">
        <v>15728</v>
      </c>
      <c r="AE5018"/>
    </row>
    <row r="5019" spans="1:31" s="563" customFormat="1">
      <c r="A5019"/>
      <c r="B5019"/>
      <c r="C5019" s="568" t="s">
        <v>288</v>
      </c>
      <c r="D5019" s="569" t="s">
        <v>39</v>
      </c>
      <c r="E5019" s="569" t="s">
        <v>337</v>
      </c>
      <c r="F5019" s="573" t="s">
        <v>141</v>
      </c>
      <c r="G5019" s="569" t="s">
        <v>42</v>
      </c>
      <c r="H5019" s="569" t="s">
        <v>41</v>
      </c>
      <c r="I5019" s="569" t="s">
        <v>40</v>
      </c>
      <c r="J5019" s="569" t="s">
        <v>77</v>
      </c>
      <c r="K5019" s="569" t="s">
        <v>104</v>
      </c>
      <c r="L5019" s="570">
        <v>0.33333333333333331</v>
      </c>
      <c r="M5019" s="571">
        <v>0.45962835268839614</v>
      </c>
      <c r="N5019" s="572">
        <v>24.087636837209299</v>
      </c>
      <c r="O5019" s="573"/>
      <c r="P5019" s="573"/>
      <c r="Q5019" s="574" t="s">
        <v>10583</v>
      </c>
      <c r="R5019" s="574" t="s">
        <v>10778</v>
      </c>
      <c r="S5019" s="574" t="s">
        <v>10603</v>
      </c>
      <c r="T5019" s="574" t="s">
        <v>11987</v>
      </c>
      <c r="U5019" s="574" t="s">
        <v>12040</v>
      </c>
      <c r="V5019" s="574" t="s">
        <v>12041</v>
      </c>
      <c r="W5019" s="575" t="s">
        <v>12027</v>
      </c>
      <c r="X5019" s="575" t="s">
        <v>12028</v>
      </c>
      <c r="Y5019" s="576" t="s">
        <v>12038</v>
      </c>
      <c r="Z5019" s="577" t="s">
        <v>12042</v>
      </c>
      <c r="AA5019" s="578" t="s">
        <v>15729</v>
      </c>
      <c r="AE5019"/>
    </row>
    <row r="5020" spans="1:31" s="563" customFormat="1">
      <c r="A5020"/>
      <c r="B5020"/>
      <c r="C5020" s="568" t="s">
        <v>288</v>
      </c>
      <c r="D5020" s="569" t="s">
        <v>38</v>
      </c>
      <c r="E5020" s="569" t="s">
        <v>337</v>
      </c>
      <c r="F5020" s="573" t="s">
        <v>141</v>
      </c>
      <c r="G5020" s="569" t="s">
        <v>42</v>
      </c>
      <c r="H5020" s="569" t="s">
        <v>41</v>
      </c>
      <c r="I5020" s="569" t="s">
        <v>40</v>
      </c>
      <c r="J5020" s="569" t="s">
        <v>77</v>
      </c>
      <c r="K5020" s="569" t="s">
        <v>104</v>
      </c>
      <c r="L5020" s="570">
        <v>0.1</v>
      </c>
      <c r="M5020" s="571">
        <v>1.3059346097047189</v>
      </c>
      <c r="N5020" s="572">
        <v>68.439813226744178</v>
      </c>
      <c r="O5020" s="573"/>
      <c r="P5020" s="573"/>
      <c r="Q5020" s="574" t="s">
        <v>10583</v>
      </c>
      <c r="R5020" s="574" t="s">
        <v>10778</v>
      </c>
      <c r="S5020" s="574" t="s">
        <v>10603</v>
      </c>
      <c r="T5020" s="574" t="s">
        <v>12072</v>
      </c>
      <c r="U5020" s="574" t="s">
        <v>12040</v>
      </c>
      <c r="V5020" s="574" t="s">
        <v>12041</v>
      </c>
      <c r="W5020" s="575" t="s">
        <v>12135</v>
      </c>
      <c r="X5020" s="575" t="s">
        <v>12206</v>
      </c>
      <c r="Y5020" s="576" t="s">
        <v>12137</v>
      </c>
      <c r="Z5020" s="577" t="s">
        <v>12207</v>
      </c>
      <c r="AA5020" s="578" t="s">
        <v>15771</v>
      </c>
      <c r="AE5020"/>
    </row>
    <row r="5021" spans="1:31" s="563" customFormat="1">
      <c r="A5021"/>
      <c r="B5021"/>
      <c r="C5021" s="568" t="s">
        <v>288</v>
      </c>
      <c r="D5021" s="569" t="s">
        <v>112</v>
      </c>
      <c r="E5021" s="569" t="s">
        <v>337</v>
      </c>
      <c r="F5021" s="573" t="s">
        <v>141</v>
      </c>
      <c r="G5021" s="569" t="s">
        <v>42</v>
      </c>
      <c r="H5021" s="569" t="s">
        <v>41</v>
      </c>
      <c r="I5021" s="569" t="s">
        <v>40</v>
      </c>
      <c r="J5021" s="569" t="s">
        <v>77</v>
      </c>
      <c r="K5021" s="569" t="s">
        <v>93</v>
      </c>
      <c r="L5021" s="570">
        <v>0.6</v>
      </c>
      <c r="M5021" s="571">
        <v>0.1393248444086701</v>
      </c>
      <c r="N5021" s="572">
        <v>7.3015649162790695</v>
      </c>
      <c r="O5021" s="573"/>
      <c r="P5021" s="573"/>
      <c r="Q5021" s="574" t="s">
        <v>10611</v>
      </c>
      <c r="R5021" s="574" t="s">
        <v>10812</v>
      </c>
      <c r="S5021" s="574" t="s">
        <v>10603</v>
      </c>
      <c r="T5021" s="574" t="s">
        <v>15533</v>
      </c>
      <c r="U5021" s="574" t="s">
        <v>10613</v>
      </c>
      <c r="V5021" s="574" t="s">
        <v>10813</v>
      </c>
      <c r="W5021" s="575" t="s">
        <v>15772</v>
      </c>
      <c r="X5021" s="575" t="s">
        <v>15773</v>
      </c>
      <c r="Y5021" s="576" t="s">
        <v>15757</v>
      </c>
      <c r="Z5021" s="577" t="s">
        <v>15774</v>
      </c>
      <c r="AA5021" s="578" t="s">
        <v>15775</v>
      </c>
      <c r="AE5021"/>
    </row>
    <row r="5022" spans="1:31" s="563" customFormat="1">
      <c r="A5022"/>
      <c r="B5022"/>
      <c r="C5022" s="568" t="s">
        <v>288</v>
      </c>
      <c r="D5022" s="569" t="s">
        <v>101</v>
      </c>
      <c r="E5022" s="569" t="s">
        <v>337</v>
      </c>
      <c r="F5022" s="573" t="s">
        <v>141</v>
      </c>
      <c r="G5022" s="569" t="s">
        <v>42</v>
      </c>
      <c r="H5022" s="569" t="s">
        <v>41</v>
      </c>
      <c r="I5022" s="569" t="s">
        <v>40</v>
      </c>
      <c r="J5022" s="569" t="s">
        <v>77</v>
      </c>
      <c r="K5022" s="569" t="s">
        <v>93</v>
      </c>
      <c r="L5022" s="570">
        <v>0.4</v>
      </c>
      <c r="M5022" s="571">
        <v>14.16292280672967</v>
      </c>
      <c r="N5022" s="572">
        <v>742.23302180232565</v>
      </c>
      <c r="O5022" s="573"/>
      <c r="P5022" s="573"/>
      <c r="Q5022" s="574" t="s">
        <v>10611</v>
      </c>
      <c r="R5022" s="574" t="s">
        <v>10812</v>
      </c>
      <c r="S5022" s="574" t="s">
        <v>10603</v>
      </c>
      <c r="T5022" s="574" t="s">
        <v>10509</v>
      </c>
      <c r="U5022" s="574" t="s">
        <v>10613</v>
      </c>
      <c r="V5022" s="574" t="s">
        <v>10813</v>
      </c>
      <c r="W5022" s="575" t="s">
        <v>10615</v>
      </c>
      <c r="X5022" s="575" t="s">
        <v>10814</v>
      </c>
      <c r="Y5022" s="576" t="s">
        <v>10608</v>
      </c>
      <c r="Z5022" s="577" t="s">
        <v>10815</v>
      </c>
      <c r="AA5022" s="578" t="s">
        <v>15776</v>
      </c>
      <c r="AE5022"/>
    </row>
    <row r="5023" spans="1:31" s="563" customFormat="1">
      <c r="A5023"/>
      <c r="B5023"/>
      <c r="C5023" s="568" t="s">
        <v>288</v>
      </c>
      <c r="D5023" s="569" t="s">
        <v>98</v>
      </c>
      <c r="E5023" s="569" t="s">
        <v>337</v>
      </c>
      <c r="F5023" s="573" t="s">
        <v>141</v>
      </c>
      <c r="G5023" s="569" t="s">
        <v>42</v>
      </c>
      <c r="H5023" s="569" t="s">
        <v>41</v>
      </c>
      <c r="I5023" s="569" t="s">
        <v>40</v>
      </c>
      <c r="J5023" s="569" t="s">
        <v>77</v>
      </c>
      <c r="K5023" s="569" t="s">
        <v>93</v>
      </c>
      <c r="L5023" s="570">
        <v>0.6</v>
      </c>
      <c r="M5023" s="571">
        <v>6.9543626076329126</v>
      </c>
      <c r="N5023" s="572">
        <v>364.45567369186045</v>
      </c>
      <c r="O5023" s="573"/>
      <c r="P5023" s="573"/>
      <c r="Q5023" s="574" t="s">
        <v>10611</v>
      </c>
      <c r="R5023" s="574" t="s">
        <v>10812</v>
      </c>
      <c r="S5023" s="574" t="s">
        <v>10603</v>
      </c>
      <c r="T5023" s="574" t="s">
        <v>10957</v>
      </c>
      <c r="U5023" s="574" t="s">
        <v>10613</v>
      </c>
      <c r="V5023" s="574" t="s">
        <v>10813</v>
      </c>
      <c r="W5023" s="575" t="s">
        <v>11025</v>
      </c>
      <c r="X5023" s="575" t="s">
        <v>11026</v>
      </c>
      <c r="Y5023" s="576" t="s">
        <v>11023</v>
      </c>
      <c r="Z5023" s="577" t="s">
        <v>11027</v>
      </c>
      <c r="AA5023" s="578" t="s">
        <v>15777</v>
      </c>
      <c r="AE5023"/>
    </row>
    <row r="5024" spans="1:31" s="563" customFormat="1">
      <c r="A5024"/>
      <c r="B5024"/>
      <c r="C5024" s="568" t="s">
        <v>288</v>
      </c>
      <c r="D5024" s="569" t="s">
        <v>102</v>
      </c>
      <c r="E5024" s="569" t="s">
        <v>337</v>
      </c>
      <c r="F5024" s="573" t="s">
        <v>141</v>
      </c>
      <c r="G5024" s="569" t="s">
        <v>42</v>
      </c>
      <c r="H5024" s="569" t="s">
        <v>41</v>
      </c>
      <c r="I5024" s="569" t="s">
        <v>40</v>
      </c>
      <c r="J5024" s="569" t="s">
        <v>77</v>
      </c>
      <c r="K5024" s="569" t="s">
        <v>93</v>
      </c>
      <c r="L5024" s="570">
        <v>0.45</v>
      </c>
      <c r="M5024" s="571">
        <v>4.6474085474272027</v>
      </c>
      <c r="N5024" s="572">
        <v>243.55566550626116</v>
      </c>
      <c r="O5024" s="573"/>
      <c r="P5024" s="573"/>
      <c r="Q5024" s="574" t="s">
        <v>10611</v>
      </c>
      <c r="R5024" s="574" t="s">
        <v>10812</v>
      </c>
      <c r="S5024" s="574" t="s">
        <v>10603</v>
      </c>
      <c r="T5024" s="574" t="s">
        <v>11126</v>
      </c>
      <c r="U5024" s="574" t="s">
        <v>10613</v>
      </c>
      <c r="V5024" s="574" t="s">
        <v>10813</v>
      </c>
      <c r="W5024" s="575" t="s">
        <v>15778</v>
      </c>
      <c r="X5024" s="575" t="s">
        <v>15779</v>
      </c>
      <c r="Y5024" s="576" t="s">
        <v>11186</v>
      </c>
      <c r="Z5024" s="577" t="s">
        <v>15780</v>
      </c>
      <c r="AA5024" s="578" t="s">
        <v>15781</v>
      </c>
      <c r="AE5024"/>
    </row>
    <row r="5025" spans="1:31" s="563" customFormat="1">
      <c r="A5025"/>
      <c r="B5025"/>
      <c r="C5025" s="568" t="s">
        <v>288</v>
      </c>
      <c r="D5025" s="569" t="s">
        <v>105</v>
      </c>
      <c r="E5025" s="569" t="s">
        <v>337</v>
      </c>
      <c r="F5025" s="573" t="s">
        <v>141</v>
      </c>
      <c r="G5025" s="569" t="s">
        <v>42</v>
      </c>
      <c r="H5025" s="569" t="s">
        <v>41</v>
      </c>
      <c r="I5025" s="569" t="s">
        <v>40</v>
      </c>
      <c r="J5025" s="569" t="s">
        <v>77</v>
      </c>
      <c r="K5025" s="569" t="s">
        <v>93</v>
      </c>
      <c r="L5025" s="570">
        <v>0.33333333333333331</v>
      </c>
      <c r="M5025" s="571">
        <v>0.17697438400062912</v>
      </c>
      <c r="N5025" s="572">
        <v>9.2746556350626115</v>
      </c>
      <c r="O5025" s="573"/>
      <c r="P5025" s="573"/>
      <c r="Q5025" s="574" t="s">
        <v>10611</v>
      </c>
      <c r="R5025" s="574" t="s">
        <v>10812</v>
      </c>
      <c r="S5025" s="574" t="s">
        <v>10603</v>
      </c>
      <c r="T5025" s="574" t="s">
        <v>15541</v>
      </c>
      <c r="U5025" s="574" t="s">
        <v>10613</v>
      </c>
      <c r="V5025" s="574" t="s">
        <v>10813</v>
      </c>
      <c r="W5025" s="575" t="s">
        <v>15782</v>
      </c>
      <c r="X5025" s="575" t="s">
        <v>15783</v>
      </c>
      <c r="Y5025" s="575" t="s">
        <v>15761</v>
      </c>
      <c r="Z5025" s="579" t="s">
        <v>15784</v>
      </c>
      <c r="AA5025" s="578" t="s">
        <v>15785</v>
      </c>
      <c r="AE5025"/>
    </row>
    <row r="5026" spans="1:31" s="563" customFormat="1">
      <c r="A5026"/>
      <c r="B5026"/>
      <c r="C5026" s="568" t="s">
        <v>288</v>
      </c>
      <c r="D5026" s="569" t="s">
        <v>78</v>
      </c>
      <c r="E5026" s="569" t="s">
        <v>337</v>
      </c>
      <c r="F5026" s="573" t="s">
        <v>141</v>
      </c>
      <c r="G5026" s="569" t="s">
        <v>42</v>
      </c>
      <c r="H5026" s="569" t="s">
        <v>41</v>
      </c>
      <c r="I5026" s="569" t="s">
        <v>40</v>
      </c>
      <c r="J5026" s="569" t="s">
        <v>77</v>
      </c>
      <c r="K5026" s="569" t="s">
        <v>93</v>
      </c>
      <c r="L5026" s="570">
        <v>0.33333333333333331</v>
      </c>
      <c r="M5026" s="571">
        <v>0.19100516861058797</v>
      </c>
      <c r="N5026" s="572">
        <v>10.009963720930234</v>
      </c>
      <c r="O5026" s="573"/>
      <c r="P5026" s="573"/>
      <c r="Q5026" s="574" t="s">
        <v>10611</v>
      </c>
      <c r="R5026" s="574" t="s">
        <v>10812</v>
      </c>
      <c r="S5026" s="574" t="s">
        <v>10603</v>
      </c>
      <c r="T5026" s="574" t="s">
        <v>15547</v>
      </c>
      <c r="U5026" s="574" t="s">
        <v>10613</v>
      </c>
      <c r="V5026" s="574" t="s">
        <v>10813</v>
      </c>
      <c r="W5026" s="575" t="s">
        <v>15786</v>
      </c>
      <c r="X5026" s="575" t="s">
        <v>15787</v>
      </c>
      <c r="Y5026" s="576" t="s">
        <v>15763</v>
      </c>
      <c r="Z5026" s="577" t="s">
        <v>15788</v>
      </c>
      <c r="AA5026" s="578" t="s">
        <v>15789</v>
      </c>
      <c r="AE5026"/>
    </row>
    <row r="5027" spans="1:31" s="563" customFormat="1">
      <c r="A5027"/>
      <c r="B5027"/>
      <c r="C5027" s="568" t="s">
        <v>288</v>
      </c>
      <c r="D5027" s="569" t="s">
        <v>75</v>
      </c>
      <c r="E5027" s="569" t="s">
        <v>337</v>
      </c>
      <c r="F5027" s="573" t="s">
        <v>141</v>
      </c>
      <c r="G5027" s="569" t="s">
        <v>42</v>
      </c>
      <c r="H5027" s="569" t="s">
        <v>41</v>
      </c>
      <c r="I5027" s="569" t="s">
        <v>40</v>
      </c>
      <c r="J5027" s="569" t="s">
        <v>77</v>
      </c>
      <c r="K5027" s="569" t="s">
        <v>93</v>
      </c>
      <c r="L5027" s="570">
        <v>0.7</v>
      </c>
      <c r="M5027" s="571">
        <v>13.389211773234464</v>
      </c>
      <c r="N5027" s="572">
        <v>701.68532651162786</v>
      </c>
      <c r="O5027" s="573"/>
      <c r="P5027" s="573"/>
      <c r="Q5027" s="574" t="s">
        <v>10611</v>
      </c>
      <c r="R5027" s="574" t="s">
        <v>10812</v>
      </c>
      <c r="S5027" s="574" t="s">
        <v>10603</v>
      </c>
      <c r="T5027" s="574" t="s">
        <v>11879</v>
      </c>
      <c r="U5027" s="574" t="s">
        <v>10613</v>
      </c>
      <c r="V5027" s="574" t="s">
        <v>10813</v>
      </c>
      <c r="W5027" s="575" t="s">
        <v>11944</v>
      </c>
      <c r="X5027" s="575" t="s">
        <v>11945</v>
      </c>
      <c r="Y5027" s="576" t="s">
        <v>11941</v>
      </c>
      <c r="Z5027" s="577" t="s">
        <v>11946</v>
      </c>
      <c r="AA5027" s="578" t="s">
        <v>15790</v>
      </c>
      <c r="AE5027"/>
    </row>
    <row r="5028" spans="1:31" s="563" customFormat="1">
      <c r="A5028"/>
      <c r="B5028"/>
      <c r="C5028" s="568" t="s">
        <v>288</v>
      </c>
      <c r="D5028" s="569" t="s">
        <v>39</v>
      </c>
      <c r="E5028" s="569" t="s">
        <v>337</v>
      </c>
      <c r="F5028" s="573" t="s">
        <v>141</v>
      </c>
      <c r="G5028" s="569" t="s">
        <v>42</v>
      </c>
      <c r="H5028" s="569" t="s">
        <v>41</v>
      </c>
      <c r="I5028" s="569" t="s">
        <v>40</v>
      </c>
      <c r="J5028" s="569" t="s">
        <v>77</v>
      </c>
      <c r="K5028" s="569" t="s">
        <v>93</v>
      </c>
      <c r="L5028" s="570">
        <v>0.33333333333333331</v>
      </c>
      <c r="M5028" s="571">
        <v>0.45962835268839614</v>
      </c>
      <c r="N5028" s="572">
        <v>24.087636837209299</v>
      </c>
      <c r="O5028" s="573"/>
      <c r="P5028" s="573"/>
      <c r="Q5028" s="574" t="s">
        <v>10611</v>
      </c>
      <c r="R5028" s="574" t="s">
        <v>10812</v>
      </c>
      <c r="S5028" s="574" t="s">
        <v>10603</v>
      </c>
      <c r="T5028" s="574" t="s">
        <v>11987</v>
      </c>
      <c r="U5028" s="574" t="s">
        <v>10613</v>
      </c>
      <c r="V5028" s="574" t="s">
        <v>10813</v>
      </c>
      <c r="W5028" s="575" t="s">
        <v>12043</v>
      </c>
      <c r="X5028" s="575" t="s">
        <v>12044</v>
      </c>
      <c r="Y5028" s="576" t="s">
        <v>12038</v>
      </c>
      <c r="Z5028" s="577" t="s">
        <v>12045</v>
      </c>
      <c r="AA5028" s="578" t="s">
        <v>15791</v>
      </c>
      <c r="AE5028"/>
    </row>
    <row r="5029" spans="1:31" s="563" customFormat="1">
      <c r="A5029"/>
      <c r="B5029"/>
      <c r="C5029" s="568" t="s">
        <v>288</v>
      </c>
      <c r="D5029" s="569" t="s">
        <v>38</v>
      </c>
      <c r="E5029" s="569" t="s">
        <v>337</v>
      </c>
      <c r="F5029" s="573" t="s">
        <v>141</v>
      </c>
      <c r="G5029" s="569" t="s">
        <v>42</v>
      </c>
      <c r="H5029" s="569" t="s">
        <v>41</v>
      </c>
      <c r="I5029" s="569" t="s">
        <v>40</v>
      </c>
      <c r="J5029" s="569" t="s">
        <v>77</v>
      </c>
      <c r="K5029" s="569" t="s">
        <v>93</v>
      </c>
      <c r="L5029" s="570">
        <v>0.9</v>
      </c>
      <c r="M5029" s="571">
        <v>11.753411487342472</v>
      </c>
      <c r="N5029" s="572">
        <v>615.9583190406978</v>
      </c>
      <c r="O5029" s="573"/>
      <c r="P5029" s="573"/>
      <c r="Q5029" s="574" t="s">
        <v>10611</v>
      </c>
      <c r="R5029" s="574" t="s">
        <v>10812</v>
      </c>
      <c r="S5029" s="574" t="s">
        <v>10603</v>
      </c>
      <c r="T5029" s="574" t="s">
        <v>12072</v>
      </c>
      <c r="U5029" s="574" t="s">
        <v>10613</v>
      </c>
      <c r="V5029" s="574" t="s">
        <v>10813</v>
      </c>
      <c r="W5029" s="575" t="s">
        <v>12140</v>
      </c>
      <c r="X5029" s="575" t="s">
        <v>12209</v>
      </c>
      <c r="Y5029" s="576" t="s">
        <v>12137</v>
      </c>
      <c r="Z5029" s="577" t="s">
        <v>12210</v>
      </c>
      <c r="AA5029" s="578" t="s">
        <v>15792</v>
      </c>
      <c r="AE5029"/>
    </row>
    <row r="5030" spans="1:31" s="563" customFormat="1">
      <c r="A5030"/>
      <c r="B5030"/>
      <c r="C5030" s="568" t="s">
        <v>288</v>
      </c>
      <c r="D5030" s="569" t="s">
        <v>102</v>
      </c>
      <c r="E5030" s="569" t="s">
        <v>337</v>
      </c>
      <c r="F5030" s="573" t="s">
        <v>141</v>
      </c>
      <c r="G5030" s="569" t="s">
        <v>42</v>
      </c>
      <c r="H5030" s="569" t="s">
        <v>41</v>
      </c>
      <c r="I5030" s="569" t="s">
        <v>40</v>
      </c>
      <c r="J5030" s="569" t="s">
        <v>77</v>
      </c>
      <c r="K5030" s="569" t="s">
        <v>79</v>
      </c>
      <c r="L5030" s="570">
        <v>0.3</v>
      </c>
      <c r="M5030" s="571">
        <v>3.0982723649514683</v>
      </c>
      <c r="N5030" s="572">
        <v>162.37044367084076</v>
      </c>
      <c r="O5030" s="573"/>
      <c r="P5030" s="573"/>
      <c r="Q5030" s="574" t="s">
        <v>10681</v>
      </c>
      <c r="R5030" s="574" t="s">
        <v>10838</v>
      </c>
      <c r="S5030" s="574" t="s">
        <v>10603</v>
      </c>
      <c r="T5030" s="574" t="s">
        <v>11126</v>
      </c>
      <c r="U5030" s="574" t="s">
        <v>11184</v>
      </c>
      <c r="V5030" s="574" t="s">
        <v>11268</v>
      </c>
      <c r="W5030" s="575" t="s">
        <v>11159</v>
      </c>
      <c r="X5030" s="575" t="s">
        <v>11255</v>
      </c>
      <c r="Y5030" s="576" t="s">
        <v>11186</v>
      </c>
      <c r="Z5030" s="577" t="s">
        <v>11269</v>
      </c>
      <c r="AA5030" s="578" t="s">
        <v>15648</v>
      </c>
      <c r="AE5030"/>
    </row>
    <row r="5031" spans="1:31" s="563" customFormat="1">
      <c r="A5031"/>
      <c r="B5031"/>
      <c r="C5031" s="568" t="s">
        <v>288</v>
      </c>
      <c r="D5031" s="569" t="s">
        <v>75</v>
      </c>
      <c r="E5031" s="569" t="s">
        <v>337</v>
      </c>
      <c r="F5031" s="573" t="s">
        <v>141</v>
      </c>
      <c r="G5031" s="569" t="s">
        <v>42</v>
      </c>
      <c r="H5031" s="569" t="s">
        <v>41</v>
      </c>
      <c r="I5031" s="569" t="s">
        <v>40</v>
      </c>
      <c r="J5031" s="569" t="s">
        <v>77</v>
      </c>
      <c r="K5031" s="569" t="s">
        <v>79</v>
      </c>
      <c r="L5031" s="570">
        <v>0.3</v>
      </c>
      <c r="M5031" s="571">
        <v>5.7382336171004855</v>
      </c>
      <c r="N5031" s="572">
        <v>300.72228279069776</v>
      </c>
      <c r="O5031" s="573"/>
      <c r="P5031" s="573"/>
      <c r="Q5031" s="574" t="s">
        <v>10681</v>
      </c>
      <c r="R5031" s="574" t="s">
        <v>10838</v>
      </c>
      <c r="S5031" s="574" t="s">
        <v>10603</v>
      </c>
      <c r="T5031" s="574" t="s">
        <v>11879</v>
      </c>
      <c r="U5031" s="574" t="s">
        <v>11184</v>
      </c>
      <c r="V5031" s="574" t="s">
        <v>11268</v>
      </c>
      <c r="W5031" s="575" t="s">
        <v>11904</v>
      </c>
      <c r="X5031" s="575" t="s">
        <v>11905</v>
      </c>
      <c r="Y5031" s="576" t="s">
        <v>11941</v>
      </c>
      <c r="Z5031" s="577" t="s">
        <v>15793</v>
      </c>
      <c r="AA5031" s="578" t="s">
        <v>15649</v>
      </c>
      <c r="AE5031"/>
    </row>
    <row r="5032" spans="1:31" s="563" customFormat="1">
      <c r="A5032"/>
      <c r="B5032"/>
      <c r="C5032" s="568" t="s">
        <v>288</v>
      </c>
      <c r="D5032" s="569" t="s">
        <v>112</v>
      </c>
      <c r="E5032" s="569" t="s">
        <v>337</v>
      </c>
      <c r="F5032" s="573" t="s">
        <v>141</v>
      </c>
      <c r="G5032" s="569" t="s">
        <v>42</v>
      </c>
      <c r="H5032" s="569" t="s">
        <v>41</v>
      </c>
      <c r="I5032" s="569" t="s">
        <v>40</v>
      </c>
      <c r="J5032" s="569" t="s">
        <v>349</v>
      </c>
      <c r="K5032" s="569" t="s">
        <v>310</v>
      </c>
      <c r="L5032" s="570">
        <v>0.5</v>
      </c>
      <c r="M5032" s="571">
        <v>4.8286933490617981E-2</v>
      </c>
      <c r="N5032" s="572">
        <v>5.7714575624999984</v>
      </c>
      <c r="O5032" s="573"/>
      <c r="P5032" s="573"/>
      <c r="Q5032" s="574" t="s">
        <v>10673</v>
      </c>
      <c r="R5032" s="574" t="s">
        <v>10858</v>
      </c>
      <c r="S5032" s="574" t="s">
        <v>10619</v>
      </c>
      <c r="T5032" s="574" t="s">
        <v>15533</v>
      </c>
      <c r="U5032" s="574" t="s">
        <v>10935</v>
      </c>
      <c r="V5032" s="574" t="s">
        <v>10936</v>
      </c>
      <c r="W5032" s="575" t="s">
        <v>15627</v>
      </c>
      <c r="X5032" s="575" t="s">
        <v>15628</v>
      </c>
      <c r="Y5032" s="576" t="s">
        <v>15794</v>
      </c>
      <c r="Z5032" s="577" t="s">
        <v>15795</v>
      </c>
      <c r="AA5032" s="578" t="s">
        <v>15631</v>
      </c>
      <c r="AE5032"/>
    </row>
    <row r="5033" spans="1:31" s="563" customFormat="1">
      <c r="A5033"/>
      <c r="B5033"/>
      <c r="C5033" s="568" t="s">
        <v>288</v>
      </c>
      <c r="D5033" s="569" t="s">
        <v>102</v>
      </c>
      <c r="E5033" s="569" t="s">
        <v>337</v>
      </c>
      <c r="F5033" s="573" t="s">
        <v>141</v>
      </c>
      <c r="G5033" s="569" t="s">
        <v>42</v>
      </c>
      <c r="H5033" s="569" t="s">
        <v>41</v>
      </c>
      <c r="I5033" s="569" t="s">
        <v>40</v>
      </c>
      <c r="J5033" s="569" t="s">
        <v>349</v>
      </c>
      <c r="K5033" s="569" t="s">
        <v>310</v>
      </c>
      <c r="L5033" s="570">
        <v>0.3</v>
      </c>
      <c r="M5033" s="571">
        <v>1.2885518495185602</v>
      </c>
      <c r="N5033" s="572">
        <v>154.01314142307689</v>
      </c>
      <c r="O5033" s="573"/>
      <c r="P5033" s="573"/>
      <c r="Q5033" s="574" t="s">
        <v>10673</v>
      </c>
      <c r="R5033" s="574" t="s">
        <v>10858</v>
      </c>
      <c r="S5033" s="574" t="s">
        <v>10619</v>
      </c>
      <c r="T5033" s="574" t="s">
        <v>11126</v>
      </c>
      <c r="U5033" s="574" t="s">
        <v>10935</v>
      </c>
      <c r="V5033" s="574" t="s">
        <v>10936</v>
      </c>
      <c r="W5033" s="575" t="s">
        <v>11214</v>
      </c>
      <c r="X5033" s="575" t="s">
        <v>11286</v>
      </c>
      <c r="Y5033" s="576" t="s">
        <v>11190</v>
      </c>
      <c r="Z5033" s="577" t="s">
        <v>15796</v>
      </c>
      <c r="AA5033" s="578" t="s">
        <v>15797</v>
      </c>
      <c r="AE5033"/>
    </row>
    <row r="5034" spans="1:31" s="563" customFormat="1">
      <c r="A5034"/>
      <c r="B5034"/>
      <c r="C5034" s="568" t="s">
        <v>288</v>
      </c>
      <c r="D5034" s="569" t="s">
        <v>105</v>
      </c>
      <c r="E5034" s="569" t="s">
        <v>337</v>
      </c>
      <c r="F5034" s="573" t="s">
        <v>141</v>
      </c>
      <c r="G5034" s="569" t="s">
        <v>42</v>
      </c>
      <c r="H5034" s="569" t="s">
        <v>41</v>
      </c>
      <c r="I5034" s="569" t="s">
        <v>40</v>
      </c>
      <c r="J5034" s="569" t="s">
        <v>349</v>
      </c>
      <c r="K5034" s="569" t="s">
        <v>310</v>
      </c>
      <c r="L5034" s="570">
        <v>1</v>
      </c>
      <c r="M5034" s="571">
        <v>0.22080757560349989</v>
      </c>
      <c r="N5034" s="572">
        <v>26.391850961538456</v>
      </c>
      <c r="O5034" s="573"/>
      <c r="P5034" s="573"/>
      <c r="Q5034" s="574" t="s">
        <v>10673</v>
      </c>
      <c r="R5034" s="574" t="s">
        <v>10858</v>
      </c>
      <c r="S5034" s="574" t="s">
        <v>10619</v>
      </c>
      <c r="T5034" s="574" t="s">
        <v>15541</v>
      </c>
      <c r="U5034" s="574" t="s">
        <v>10935</v>
      </c>
      <c r="V5034" s="574" t="s">
        <v>10936</v>
      </c>
      <c r="W5034" s="575" t="s">
        <v>15632</v>
      </c>
      <c r="X5034" s="575" t="s">
        <v>15633</v>
      </c>
      <c r="Y5034" s="576" t="s">
        <v>15798</v>
      </c>
      <c r="Z5034" s="577" t="s">
        <v>15799</v>
      </c>
      <c r="AA5034" s="578" t="s">
        <v>15636</v>
      </c>
      <c r="AE5034"/>
    </row>
    <row r="5035" spans="1:31" s="563" customFormat="1">
      <c r="A5035"/>
      <c r="B5035"/>
      <c r="C5035" s="568" t="s">
        <v>288</v>
      </c>
      <c r="D5035" s="569" t="s">
        <v>78</v>
      </c>
      <c r="E5035" s="569" t="s">
        <v>337</v>
      </c>
      <c r="F5035" s="573" t="s">
        <v>141</v>
      </c>
      <c r="G5035" s="569" t="s">
        <v>42</v>
      </c>
      <c r="H5035" s="569" t="s">
        <v>41</v>
      </c>
      <c r="I5035" s="569" t="s">
        <v>40</v>
      </c>
      <c r="J5035" s="569" t="s">
        <v>349</v>
      </c>
      <c r="K5035" s="569" t="s">
        <v>310</v>
      </c>
      <c r="L5035" s="570">
        <v>1</v>
      </c>
      <c r="M5035" s="571">
        <v>0.23831351891295016</v>
      </c>
      <c r="N5035" s="572">
        <v>28.484234999999995</v>
      </c>
      <c r="O5035" s="573"/>
      <c r="P5035" s="573"/>
      <c r="Q5035" s="574" t="s">
        <v>10673</v>
      </c>
      <c r="R5035" s="574" t="s">
        <v>10858</v>
      </c>
      <c r="S5035" s="574" t="s">
        <v>10619</v>
      </c>
      <c r="T5035" s="574" t="s">
        <v>15547</v>
      </c>
      <c r="U5035" s="574" t="s">
        <v>10935</v>
      </c>
      <c r="V5035" s="574" t="s">
        <v>10936</v>
      </c>
      <c r="W5035" s="575" t="s">
        <v>15637</v>
      </c>
      <c r="X5035" s="575" t="s">
        <v>15638</v>
      </c>
      <c r="Y5035" s="576" t="s">
        <v>15800</v>
      </c>
      <c r="Z5035" s="577" t="s">
        <v>15801</v>
      </c>
      <c r="AA5035" s="578" t="s">
        <v>15641</v>
      </c>
      <c r="AE5035"/>
    </row>
    <row r="5036" spans="1:31" s="563" customFormat="1">
      <c r="A5036"/>
      <c r="B5036"/>
      <c r="C5036" s="568" t="s">
        <v>288</v>
      </c>
      <c r="D5036" s="569" t="s">
        <v>39</v>
      </c>
      <c r="E5036" s="569" t="s">
        <v>337</v>
      </c>
      <c r="F5036" s="573" t="s">
        <v>141</v>
      </c>
      <c r="G5036" s="569" t="s">
        <v>42</v>
      </c>
      <c r="H5036" s="569" t="s">
        <v>41</v>
      </c>
      <c r="I5036" s="569" t="s">
        <v>40</v>
      </c>
      <c r="J5036" s="569" t="s">
        <v>349</v>
      </c>
      <c r="K5036" s="569" t="s">
        <v>310</v>
      </c>
      <c r="L5036" s="570">
        <v>1</v>
      </c>
      <c r="M5036" s="571">
        <v>0.57346956063084453</v>
      </c>
      <c r="N5036" s="572">
        <v>68.543496000000005</v>
      </c>
      <c r="O5036" s="573"/>
      <c r="P5036" s="573"/>
      <c r="Q5036" s="574" t="s">
        <v>10673</v>
      </c>
      <c r="R5036" s="574" t="s">
        <v>10858</v>
      </c>
      <c r="S5036" s="574" t="s">
        <v>10619</v>
      </c>
      <c r="T5036" s="574" t="s">
        <v>11987</v>
      </c>
      <c r="U5036" s="574" t="s">
        <v>10935</v>
      </c>
      <c r="V5036" s="574" t="s">
        <v>10936</v>
      </c>
      <c r="W5036" s="575" t="s">
        <v>12007</v>
      </c>
      <c r="X5036" s="575" t="s">
        <v>12008</v>
      </c>
      <c r="Y5036" s="576" t="s">
        <v>12047</v>
      </c>
      <c r="Z5036" s="577" t="s">
        <v>12048</v>
      </c>
      <c r="AA5036" s="578" t="s">
        <v>15642</v>
      </c>
      <c r="AE5036"/>
    </row>
    <row r="5037" spans="1:31" s="563" customFormat="1">
      <c r="A5037"/>
      <c r="B5037"/>
      <c r="C5037" s="568" t="s">
        <v>288</v>
      </c>
      <c r="D5037" s="569" t="s">
        <v>16</v>
      </c>
      <c r="E5037" s="569" t="s">
        <v>337</v>
      </c>
      <c r="F5037" s="573" t="s">
        <v>141</v>
      </c>
      <c r="G5037" s="569" t="s">
        <v>42</v>
      </c>
      <c r="H5037" s="569" t="s">
        <v>41</v>
      </c>
      <c r="I5037" s="569" t="s">
        <v>40</v>
      </c>
      <c r="J5037" s="569" t="s">
        <v>349</v>
      </c>
      <c r="K5037" s="569" t="s">
        <v>106</v>
      </c>
      <c r="L5037" s="570">
        <v>0.2</v>
      </c>
      <c r="M5037" s="571">
        <v>1.203572066328668</v>
      </c>
      <c r="N5037" s="572">
        <v>143.85600000000002</v>
      </c>
      <c r="O5037" s="573"/>
      <c r="P5037" s="573"/>
      <c r="Q5037" s="574" t="s">
        <v>10535</v>
      </c>
      <c r="R5037" s="574" t="s">
        <v>10771</v>
      </c>
      <c r="S5037" s="574" t="s">
        <v>10619</v>
      </c>
      <c r="T5037" s="574" t="s">
        <v>11297</v>
      </c>
      <c r="U5037" s="574" t="s">
        <v>11441</v>
      </c>
      <c r="V5037" s="574" t="s">
        <v>11442</v>
      </c>
      <c r="W5037" s="575" t="s">
        <v>11299</v>
      </c>
      <c r="X5037" s="575" t="s">
        <v>11406</v>
      </c>
      <c r="Y5037" s="576" t="s">
        <v>11360</v>
      </c>
      <c r="Z5037" s="577" t="s">
        <v>15802</v>
      </c>
      <c r="AA5037" s="578" t="s">
        <v>15532</v>
      </c>
      <c r="AE5037"/>
    </row>
    <row r="5038" spans="1:31" s="563" customFormat="1">
      <c r="A5038"/>
      <c r="B5038"/>
      <c r="C5038" s="568" t="s">
        <v>288</v>
      </c>
      <c r="D5038" s="569" t="s">
        <v>16</v>
      </c>
      <c r="E5038" s="569" t="s">
        <v>337</v>
      </c>
      <c r="F5038" s="573" t="s">
        <v>141</v>
      </c>
      <c r="G5038" s="569" t="s">
        <v>42</v>
      </c>
      <c r="H5038" s="569" t="s">
        <v>41</v>
      </c>
      <c r="I5038" s="569" t="s">
        <v>40</v>
      </c>
      <c r="J5038" s="569" t="s">
        <v>349</v>
      </c>
      <c r="K5038" s="569" t="s">
        <v>311</v>
      </c>
      <c r="L5038" s="570">
        <v>0.8</v>
      </c>
      <c r="M5038" s="571">
        <v>4.8142882653146719</v>
      </c>
      <c r="N5038" s="572">
        <v>575.42400000000009</v>
      </c>
      <c r="O5038" s="573"/>
      <c r="P5038" s="573"/>
      <c r="Q5038" s="574" t="s">
        <v>11335</v>
      </c>
      <c r="R5038" s="574" t="s">
        <v>11378</v>
      </c>
      <c r="S5038" s="574" t="s">
        <v>10619</v>
      </c>
      <c r="T5038" s="574" t="s">
        <v>11297</v>
      </c>
      <c r="U5038" s="574" t="s">
        <v>11358</v>
      </c>
      <c r="V5038" s="574" t="s">
        <v>11444</v>
      </c>
      <c r="W5038" s="575" t="s">
        <v>11339</v>
      </c>
      <c r="X5038" s="575" t="s">
        <v>11381</v>
      </c>
      <c r="Y5038" s="576" t="s">
        <v>11360</v>
      </c>
      <c r="Z5038" s="577" t="s">
        <v>15803</v>
      </c>
      <c r="AA5038" s="578" t="s">
        <v>15677</v>
      </c>
      <c r="AE5038"/>
    </row>
    <row r="5039" spans="1:31" s="563" customFormat="1">
      <c r="A5039"/>
      <c r="B5039"/>
      <c r="C5039" s="568" t="s">
        <v>288</v>
      </c>
      <c r="D5039" s="569" t="s">
        <v>101</v>
      </c>
      <c r="E5039" s="569" t="s">
        <v>337</v>
      </c>
      <c r="F5039" s="573" t="s">
        <v>141</v>
      </c>
      <c r="G5039" s="569" t="s">
        <v>42</v>
      </c>
      <c r="H5039" s="569" t="s">
        <v>41</v>
      </c>
      <c r="I5039" s="569" t="s">
        <v>40</v>
      </c>
      <c r="J5039" s="569" t="s">
        <v>349</v>
      </c>
      <c r="K5039" s="569" t="s">
        <v>104</v>
      </c>
      <c r="L5039" s="570">
        <v>0.6</v>
      </c>
      <c r="M5039" s="571">
        <v>8.835404813168827</v>
      </c>
      <c r="N5039" s="572">
        <v>1056.0447773437497</v>
      </c>
      <c r="O5039" s="573"/>
      <c r="P5039" s="573"/>
      <c r="Q5039" s="574" t="s">
        <v>10583</v>
      </c>
      <c r="R5039" s="574" t="s">
        <v>10778</v>
      </c>
      <c r="S5039" s="574" t="s">
        <v>10619</v>
      </c>
      <c r="T5039" s="574" t="s">
        <v>10509</v>
      </c>
      <c r="U5039" s="574" t="s">
        <v>10624</v>
      </c>
      <c r="V5039" s="574" t="s">
        <v>10825</v>
      </c>
      <c r="W5039" s="575" t="s">
        <v>10587</v>
      </c>
      <c r="X5039" s="575" t="s">
        <v>10780</v>
      </c>
      <c r="Y5039" s="576" t="s">
        <v>10622</v>
      </c>
      <c r="Z5039" s="577" t="s">
        <v>10826</v>
      </c>
      <c r="AA5039" s="578" t="s">
        <v>15644</v>
      </c>
      <c r="AE5039"/>
    </row>
    <row r="5040" spans="1:31" s="563" customFormat="1">
      <c r="A5040"/>
      <c r="B5040"/>
      <c r="C5040" s="568" t="s">
        <v>288</v>
      </c>
      <c r="D5040" s="569" t="s">
        <v>98</v>
      </c>
      <c r="E5040" s="569" t="s">
        <v>337</v>
      </c>
      <c r="F5040" s="573" t="s">
        <v>141</v>
      </c>
      <c r="G5040" s="569" t="s">
        <v>42</v>
      </c>
      <c r="H5040" s="569" t="s">
        <v>41</v>
      </c>
      <c r="I5040" s="569" t="s">
        <v>40</v>
      </c>
      <c r="J5040" s="569" t="s">
        <v>349</v>
      </c>
      <c r="K5040" s="569" t="s">
        <v>104</v>
      </c>
      <c r="L5040" s="570">
        <v>0.6</v>
      </c>
      <c r="M5040" s="571">
        <v>2.892275353728778</v>
      </c>
      <c r="N5040" s="572">
        <v>345.69692578124994</v>
      </c>
      <c r="O5040" s="573"/>
      <c r="P5040" s="573"/>
      <c r="Q5040" s="574" t="s">
        <v>10583</v>
      </c>
      <c r="R5040" s="574" t="s">
        <v>10778</v>
      </c>
      <c r="S5040" s="574" t="s">
        <v>10619</v>
      </c>
      <c r="T5040" s="574" t="s">
        <v>10957</v>
      </c>
      <c r="U5040" s="574" t="s">
        <v>10624</v>
      </c>
      <c r="V5040" s="574" t="s">
        <v>10825</v>
      </c>
      <c r="W5040" s="575" t="s">
        <v>10986</v>
      </c>
      <c r="X5040" s="575" t="s">
        <v>10987</v>
      </c>
      <c r="Y5040" s="576" t="s">
        <v>11031</v>
      </c>
      <c r="Z5040" s="577" t="s">
        <v>11033</v>
      </c>
      <c r="AA5040" s="578" t="s">
        <v>15804</v>
      </c>
      <c r="AE5040"/>
    </row>
    <row r="5041" spans="1:31" s="563" customFormat="1">
      <c r="A5041"/>
      <c r="B5041"/>
      <c r="C5041" s="568" t="s">
        <v>288</v>
      </c>
      <c r="D5041" s="569" t="s">
        <v>75</v>
      </c>
      <c r="E5041" s="569" t="s">
        <v>337</v>
      </c>
      <c r="F5041" s="573" t="s">
        <v>141</v>
      </c>
      <c r="G5041" s="569" t="s">
        <v>42</v>
      </c>
      <c r="H5041" s="569" t="s">
        <v>41</v>
      </c>
      <c r="I5041" s="569" t="s">
        <v>40</v>
      </c>
      <c r="J5041" s="569" t="s">
        <v>349</v>
      </c>
      <c r="K5041" s="569" t="s">
        <v>104</v>
      </c>
      <c r="L5041" s="570">
        <v>0.6</v>
      </c>
      <c r="M5041" s="571">
        <v>4.772990021101795</v>
      </c>
      <c r="N5041" s="572">
        <v>570.48785999999996</v>
      </c>
      <c r="O5041" s="573"/>
      <c r="P5041" s="573"/>
      <c r="Q5041" s="574" t="s">
        <v>10583</v>
      </c>
      <c r="R5041" s="574" t="s">
        <v>10778</v>
      </c>
      <c r="S5041" s="574" t="s">
        <v>10619</v>
      </c>
      <c r="T5041" s="574" t="s">
        <v>11879</v>
      </c>
      <c r="U5041" s="574" t="s">
        <v>10624</v>
      </c>
      <c r="V5041" s="574" t="s">
        <v>10825</v>
      </c>
      <c r="W5041" s="575" t="s">
        <v>11953</v>
      </c>
      <c r="X5041" s="575" t="s">
        <v>11954</v>
      </c>
      <c r="Y5041" s="576" t="s">
        <v>11950</v>
      </c>
      <c r="Z5041" s="577" t="s">
        <v>11955</v>
      </c>
      <c r="AA5041" s="578" t="s">
        <v>15805</v>
      </c>
      <c r="AE5041"/>
    </row>
    <row r="5042" spans="1:31" s="563" customFormat="1">
      <c r="A5042"/>
      <c r="B5042"/>
      <c r="C5042" s="568" t="s">
        <v>288</v>
      </c>
      <c r="D5042" s="569" t="s">
        <v>112</v>
      </c>
      <c r="E5042" s="569" t="s">
        <v>337</v>
      </c>
      <c r="F5042" s="573" t="s">
        <v>141</v>
      </c>
      <c r="G5042" s="569" t="s">
        <v>42</v>
      </c>
      <c r="H5042" s="569" t="s">
        <v>41</v>
      </c>
      <c r="I5042" s="569" t="s">
        <v>40</v>
      </c>
      <c r="J5042" s="569" t="s">
        <v>349</v>
      </c>
      <c r="K5042" s="569" t="s">
        <v>79</v>
      </c>
      <c r="L5042" s="570">
        <v>0.5</v>
      </c>
      <c r="M5042" s="571">
        <v>4.8286933490617981E-2</v>
      </c>
      <c r="N5042" s="572">
        <v>5.7714575624999984</v>
      </c>
      <c r="O5042" s="573"/>
      <c r="P5042" s="573"/>
      <c r="Q5042" s="574" t="s">
        <v>10681</v>
      </c>
      <c r="R5042" s="574" t="s">
        <v>10838</v>
      </c>
      <c r="S5042" s="574" t="s">
        <v>10619</v>
      </c>
      <c r="T5042" s="574" t="s">
        <v>15533</v>
      </c>
      <c r="U5042" s="574" t="s">
        <v>11188</v>
      </c>
      <c r="V5042" s="574" t="s">
        <v>11270</v>
      </c>
      <c r="W5042" s="575" t="s">
        <v>15661</v>
      </c>
      <c r="X5042" s="575" t="s">
        <v>15662</v>
      </c>
      <c r="Y5042" s="576" t="s">
        <v>15794</v>
      </c>
      <c r="Z5042" s="577" t="s">
        <v>15806</v>
      </c>
      <c r="AA5042" s="578" t="s">
        <v>15665</v>
      </c>
      <c r="AE5042"/>
    </row>
    <row r="5043" spans="1:31" s="563" customFormat="1">
      <c r="A5043"/>
      <c r="B5043"/>
      <c r="C5043" s="568" t="s">
        <v>288</v>
      </c>
      <c r="D5043" s="569" t="s">
        <v>101</v>
      </c>
      <c r="E5043" s="569" t="s">
        <v>337</v>
      </c>
      <c r="F5043" s="573" t="s">
        <v>141</v>
      </c>
      <c r="G5043" s="569" t="s">
        <v>42</v>
      </c>
      <c r="H5043" s="569" t="s">
        <v>41</v>
      </c>
      <c r="I5043" s="569" t="s">
        <v>40</v>
      </c>
      <c r="J5043" s="569" t="s">
        <v>349</v>
      </c>
      <c r="K5043" s="569" t="s">
        <v>79</v>
      </c>
      <c r="L5043" s="570">
        <v>0.4</v>
      </c>
      <c r="M5043" s="571">
        <v>5.8902698754458855</v>
      </c>
      <c r="N5043" s="572">
        <v>704.02985156249986</v>
      </c>
      <c r="O5043" s="573"/>
      <c r="P5043" s="573"/>
      <c r="Q5043" s="574" t="s">
        <v>10681</v>
      </c>
      <c r="R5043" s="574" t="s">
        <v>10838</v>
      </c>
      <c r="S5043" s="574" t="s">
        <v>10619</v>
      </c>
      <c r="T5043" s="574" t="s">
        <v>10509</v>
      </c>
      <c r="U5043" s="574" t="s">
        <v>11188</v>
      </c>
      <c r="V5043" s="574" t="s">
        <v>11270</v>
      </c>
      <c r="W5043" s="575" t="s">
        <v>10685</v>
      </c>
      <c r="X5043" s="575" t="s">
        <v>10841</v>
      </c>
      <c r="Y5043" s="576" t="s">
        <v>10622</v>
      </c>
      <c r="Z5043" s="577" t="s">
        <v>15807</v>
      </c>
      <c r="AA5043" s="578" t="s">
        <v>15667</v>
      </c>
      <c r="AE5043"/>
    </row>
    <row r="5044" spans="1:31" s="563" customFormat="1">
      <c r="A5044"/>
      <c r="B5044"/>
      <c r="C5044" s="568" t="s">
        <v>288</v>
      </c>
      <c r="D5044" s="569" t="s">
        <v>98</v>
      </c>
      <c r="E5044" s="569" t="s">
        <v>337</v>
      </c>
      <c r="F5044" s="573" t="s">
        <v>141</v>
      </c>
      <c r="G5044" s="569" t="s">
        <v>42</v>
      </c>
      <c r="H5044" s="569" t="s">
        <v>41</v>
      </c>
      <c r="I5044" s="569" t="s">
        <v>40</v>
      </c>
      <c r="J5044" s="569" t="s">
        <v>349</v>
      </c>
      <c r="K5044" s="569" t="s">
        <v>79</v>
      </c>
      <c r="L5044" s="570">
        <v>0.4</v>
      </c>
      <c r="M5044" s="571">
        <v>1.9281835691525189</v>
      </c>
      <c r="N5044" s="572">
        <v>230.46461718749998</v>
      </c>
      <c r="O5044" s="573"/>
      <c r="P5044" s="573"/>
      <c r="Q5044" s="574" t="s">
        <v>10681</v>
      </c>
      <c r="R5044" s="574" t="s">
        <v>10838</v>
      </c>
      <c r="S5044" s="574" t="s">
        <v>10619</v>
      </c>
      <c r="T5044" s="574" t="s">
        <v>10957</v>
      </c>
      <c r="U5044" s="574" t="s">
        <v>11188</v>
      </c>
      <c r="V5044" s="574" t="s">
        <v>11270</v>
      </c>
      <c r="W5044" s="575" t="s">
        <v>10992</v>
      </c>
      <c r="X5044" s="575" t="s">
        <v>10993</v>
      </c>
      <c r="Y5044" s="576" t="s">
        <v>11031</v>
      </c>
      <c r="Z5044" s="577" t="s">
        <v>15808</v>
      </c>
      <c r="AA5044" s="578" t="s">
        <v>15647</v>
      </c>
      <c r="AE5044"/>
    </row>
    <row r="5045" spans="1:31" s="563" customFormat="1">
      <c r="A5045"/>
      <c r="B5045"/>
      <c r="C5045" s="568" t="s">
        <v>288</v>
      </c>
      <c r="D5045" s="569" t="s">
        <v>102</v>
      </c>
      <c r="E5045" s="569" t="s">
        <v>337</v>
      </c>
      <c r="F5045" s="573" t="s">
        <v>141</v>
      </c>
      <c r="G5045" s="569" t="s">
        <v>42</v>
      </c>
      <c r="H5045" s="569" t="s">
        <v>41</v>
      </c>
      <c r="I5045" s="569" t="s">
        <v>40</v>
      </c>
      <c r="J5045" s="569" t="s">
        <v>349</v>
      </c>
      <c r="K5045" s="569" t="s">
        <v>79</v>
      </c>
      <c r="L5045" s="570">
        <v>0.7</v>
      </c>
      <c r="M5045" s="571">
        <v>3.0066209822099736</v>
      </c>
      <c r="N5045" s="572">
        <v>359.36399665384602</v>
      </c>
      <c r="O5045" s="573"/>
      <c r="P5045" s="573"/>
      <c r="Q5045" s="574" t="s">
        <v>10681</v>
      </c>
      <c r="R5045" s="574" t="s">
        <v>10838</v>
      </c>
      <c r="S5045" s="574" t="s">
        <v>10619</v>
      </c>
      <c r="T5045" s="574" t="s">
        <v>11126</v>
      </c>
      <c r="U5045" s="574" t="s">
        <v>11188</v>
      </c>
      <c r="V5045" s="574" t="s">
        <v>11270</v>
      </c>
      <c r="W5045" s="575" t="s">
        <v>11159</v>
      </c>
      <c r="X5045" s="575" t="s">
        <v>11255</v>
      </c>
      <c r="Y5045" s="576" t="s">
        <v>11190</v>
      </c>
      <c r="Z5045" s="577" t="s">
        <v>11271</v>
      </c>
      <c r="AA5045" s="578" t="s">
        <v>15648</v>
      </c>
      <c r="AE5045"/>
    </row>
    <row r="5046" spans="1:31" s="563" customFormat="1">
      <c r="A5046"/>
      <c r="B5046"/>
      <c r="C5046" s="568" t="s">
        <v>288</v>
      </c>
      <c r="D5046" s="569" t="s">
        <v>75</v>
      </c>
      <c r="E5046" s="569" t="s">
        <v>337</v>
      </c>
      <c r="F5046" s="573" t="s">
        <v>141</v>
      </c>
      <c r="G5046" s="569" t="s">
        <v>42</v>
      </c>
      <c r="H5046" s="569" t="s">
        <v>41</v>
      </c>
      <c r="I5046" s="569" t="s">
        <v>40</v>
      </c>
      <c r="J5046" s="569" t="s">
        <v>349</v>
      </c>
      <c r="K5046" s="569" t="s">
        <v>79</v>
      </c>
      <c r="L5046" s="570">
        <v>0.4</v>
      </c>
      <c r="M5046" s="571">
        <v>3.181993347401197</v>
      </c>
      <c r="N5046" s="572">
        <v>380.32524000000006</v>
      </c>
      <c r="O5046" s="573"/>
      <c r="P5046" s="573"/>
      <c r="Q5046" s="574" t="s">
        <v>10681</v>
      </c>
      <c r="R5046" s="574" t="s">
        <v>10838</v>
      </c>
      <c r="S5046" s="574" t="s">
        <v>10619</v>
      </c>
      <c r="T5046" s="574" t="s">
        <v>11879</v>
      </c>
      <c r="U5046" s="574" t="s">
        <v>11188</v>
      </c>
      <c r="V5046" s="574" t="s">
        <v>11270</v>
      </c>
      <c r="W5046" s="575" t="s">
        <v>11904</v>
      </c>
      <c r="X5046" s="575" t="s">
        <v>11905</v>
      </c>
      <c r="Y5046" s="576" t="s">
        <v>11950</v>
      </c>
      <c r="Z5046" s="577" t="s">
        <v>11957</v>
      </c>
      <c r="AA5046" s="578" t="s">
        <v>15649</v>
      </c>
      <c r="AE5046"/>
    </row>
    <row r="5047" spans="1:31" s="563" customFormat="1">
      <c r="A5047"/>
      <c r="B5047"/>
      <c r="C5047" s="568" t="s">
        <v>288</v>
      </c>
      <c r="D5047" s="569" t="s">
        <v>38</v>
      </c>
      <c r="E5047" s="569" t="s">
        <v>337</v>
      </c>
      <c r="F5047" s="573" t="s">
        <v>141</v>
      </c>
      <c r="G5047" s="569" t="s">
        <v>42</v>
      </c>
      <c r="H5047" s="569" t="s">
        <v>41</v>
      </c>
      <c r="I5047" s="569" t="s">
        <v>40</v>
      </c>
      <c r="J5047" s="569" t="s">
        <v>349</v>
      </c>
      <c r="K5047" s="569" t="s">
        <v>79</v>
      </c>
      <c r="L5047" s="570">
        <v>1</v>
      </c>
      <c r="M5047" s="571">
        <v>5.431299312872623</v>
      </c>
      <c r="N5047" s="572">
        <v>649.17175781249989</v>
      </c>
      <c r="O5047" s="573"/>
      <c r="P5047" s="573"/>
      <c r="Q5047" s="574" t="s">
        <v>10681</v>
      </c>
      <c r="R5047" s="574" t="s">
        <v>10838</v>
      </c>
      <c r="S5047" s="574" t="s">
        <v>10619</v>
      </c>
      <c r="T5047" s="574" t="s">
        <v>12072</v>
      </c>
      <c r="U5047" s="574" t="s">
        <v>11188</v>
      </c>
      <c r="V5047" s="574" t="s">
        <v>11270</v>
      </c>
      <c r="W5047" s="575" t="s">
        <v>12117</v>
      </c>
      <c r="X5047" s="575" t="s">
        <v>12196</v>
      </c>
      <c r="Y5047" s="576" t="s">
        <v>12145</v>
      </c>
      <c r="Z5047" s="577" t="s">
        <v>15809</v>
      </c>
      <c r="AA5047" s="578" t="s">
        <v>15651</v>
      </c>
      <c r="AE5047"/>
    </row>
    <row r="5048" spans="1:31" s="563" customFormat="1">
      <c r="A5048"/>
      <c r="B5048"/>
      <c r="C5048" s="568" t="s">
        <v>288</v>
      </c>
      <c r="D5048" s="569" t="s">
        <v>16</v>
      </c>
      <c r="E5048" s="569" t="s">
        <v>337</v>
      </c>
      <c r="F5048" s="573" t="s">
        <v>141</v>
      </c>
      <c r="G5048" s="569" t="s">
        <v>42</v>
      </c>
      <c r="H5048" s="569" t="s">
        <v>41</v>
      </c>
      <c r="I5048" s="569" t="s">
        <v>40</v>
      </c>
      <c r="J5048" s="569" t="s">
        <v>76</v>
      </c>
      <c r="K5048" s="569" t="s">
        <v>104</v>
      </c>
      <c r="L5048" s="570">
        <v>1</v>
      </c>
      <c r="M5048" s="571">
        <v>0.30969105800269825</v>
      </c>
      <c r="N5048" s="572">
        <v>153.44640000000001</v>
      </c>
      <c r="O5048" s="573"/>
      <c r="P5048" s="573"/>
      <c r="Q5048" s="574" t="s">
        <v>10583</v>
      </c>
      <c r="R5048" s="574" t="s">
        <v>10778</v>
      </c>
      <c r="S5048" s="574" t="s">
        <v>10627</v>
      </c>
      <c r="T5048" s="574" t="s">
        <v>11297</v>
      </c>
      <c r="U5048" s="574" t="s">
        <v>11363</v>
      </c>
      <c r="V5048" s="574" t="s">
        <v>11446</v>
      </c>
      <c r="W5048" s="575" t="s">
        <v>11321</v>
      </c>
      <c r="X5048" s="575" t="s">
        <v>11422</v>
      </c>
      <c r="Y5048" s="576" t="s">
        <v>11365</v>
      </c>
      <c r="Z5048" s="577" t="s">
        <v>15810</v>
      </c>
      <c r="AA5048" s="578" t="s">
        <v>15646</v>
      </c>
      <c r="AE5048"/>
    </row>
    <row r="5049" spans="1:31" s="563" customFormat="1">
      <c r="A5049"/>
      <c r="B5049"/>
      <c r="C5049" s="568" t="s">
        <v>288</v>
      </c>
      <c r="D5049" s="569" t="s">
        <v>112</v>
      </c>
      <c r="E5049" s="569" t="s">
        <v>337</v>
      </c>
      <c r="F5049" s="573" t="s">
        <v>141</v>
      </c>
      <c r="G5049" s="569" t="s">
        <v>42</v>
      </c>
      <c r="H5049" s="569" t="s">
        <v>41</v>
      </c>
      <c r="I5049" s="569" t="s">
        <v>40</v>
      </c>
      <c r="J5049" s="569" t="s">
        <v>76</v>
      </c>
      <c r="K5049" s="569" t="s">
        <v>79</v>
      </c>
      <c r="L5049" s="570">
        <v>1</v>
      </c>
      <c r="M5049" s="571">
        <v>4.9698832130694549E-3</v>
      </c>
      <c r="N5049" s="572">
        <v>2.4624885600000002</v>
      </c>
      <c r="O5049" s="573"/>
      <c r="P5049" s="573"/>
      <c r="Q5049" s="574" t="s">
        <v>10681</v>
      </c>
      <c r="R5049" s="574" t="s">
        <v>10838</v>
      </c>
      <c r="S5049" s="574" t="s">
        <v>10627</v>
      </c>
      <c r="T5049" s="574" t="s">
        <v>15533</v>
      </c>
      <c r="U5049" s="574" t="s">
        <v>11034</v>
      </c>
      <c r="V5049" s="574" t="s">
        <v>11035</v>
      </c>
      <c r="W5049" s="575" t="s">
        <v>15661</v>
      </c>
      <c r="X5049" s="575" t="s">
        <v>15662</v>
      </c>
      <c r="Y5049" s="576" t="s">
        <v>15811</v>
      </c>
      <c r="Z5049" s="577" t="s">
        <v>15812</v>
      </c>
      <c r="AA5049" s="578" t="s">
        <v>15665</v>
      </c>
      <c r="AE5049"/>
    </row>
    <row r="5050" spans="1:31" s="563" customFormat="1">
      <c r="A5050"/>
      <c r="B5050"/>
      <c r="C5050" s="568" t="s">
        <v>288</v>
      </c>
      <c r="D5050" s="569" t="s">
        <v>101</v>
      </c>
      <c r="E5050" s="569" t="s">
        <v>337</v>
      </c>
      <c r="F5050" s="573" t="s">
        <v>141</v>
      </c>
      <c r="G5050" s="569" t="s">
        <v>42</v>
      </c>
      <c r="H5050" s="569" t="s">
        <v>41</v>
      </c>
      <c r="I5050" s="569" t="s">
        <v>40</v>
      </c>
      <c r="J5050" s="569" t="s">
        <v>76</v>
      </c>
      <c r="K5050" s="569" t="s">
        <v>79</v>
      </c>
      <c r="L5050" s="570">
        <v>1</v>
      </c>
      <c r="M5050" s="571">
        <v>0.75781249859537714</v>
      </c>
      <c r="N5050" s="572">
        <v>375.48258749999991</v>
      </c>
      <c r="O5050" s="573"/>
      <c r="P5050" s="573"/>
      <c r="Q5050" s="574" t="s">
        <v>10681</v>
      </c>
      <c r="R5050" s="574" t="s">
        <v>10838</v>
      </c>
      <c r="S5050" s="574" t="s">
        <v>10627</v>
      </c>
      <c r="T5050" s="574" t="s">
        <v>10509</v>
      </c>
      <c r="U5050" s="574" t="s">
        <v>11034</v>
      </c>
      <c r="V5050" s="574" t="s">
        <v>11035</v>
      </c>
      <c r="W5050" s="575" t="s">
        <v>10685</v>
      </c>
      <c r="X5050" s="575" t="s">
        <v>10841</v>
      </c>
      <c r="Y5050" s="576" t="s">
        <v>10630</v>
      </c>
      <c r="Z5050" s="577" t="s">
        <v>15813</v>
      </c>
      <c r="AA5050" s="578" t="s">
        <v>15667</v>
      </c>
      <c r="AE5050"/>
    </row>
    <row r="5051" spans="1:31" s="563" customFormat="1">
      <c r="A5051"/>
      <c r="B5051"/>
      <c r="C5051" s="568" t="s">
        <v>288</v>
      </c>
      <c r="D5051" s="569" t="s">
        <v>98</v>
      </c>
      <c r="E5051" s="569" t="s">
        <v>337</v>
      </c>
      <c r="F5051" s="573" t="s">
        <v>141</v>
      </c>
      <c r="G5051" s="569" t="s">
        <v>42</v>
      </c>
      <c r="H5051" s="569" t="s">
        <v>41</v>
      </c>
      <c r="I5051" s="569" t="s">
        <v>40</v>
      </c>
      <c r="J5051" s="569" t="s">
        <v>76</v>
      </c>
      <c r="K5051" s="569" t="s">
        <v>79</v>
      </c>
      <c r="L5051" s="570">
        <v>1</v>
      </c>
      <c r="M5051" s="571">
        <v>0.24807040070968087</v>
      </c>
      <c r="N5051" s="572">
        <v>122.91446250000001</v>
      </c>
      <c r="O5051" s="573"/>
      <c r="P5051" s="573"/>
      <c r="Q5051" s="574" t="s">
        <v>10681</v>
      </c>
      <c r="R5051" s="574" t="s">
        <v>10838</v>
      </c>
      <c r="S5051" s="574" t="s">
        <v>10627</v>
      </c>
      <c r="T5051" s="574" t="s">
        <v>10957</v>
      </c>
      <c r="U5051" s="574" t="s">
        <v>11034</v>
      </c>
      <c r="V5051" s="574" t="s">
        <v>11035</v>
      </c>
      <c r="W5051" s="575" t="s">
        <v>10992</v>
      </c>
      <c r="X5051" s="575" t="s">
        <v>10993</v>
      </c>
      <c r="Y5051" s="576" t="s">
        <v>11036</v>
      </c>
      <c r="Z5051" s="577" t="s">
        <v>11037</v>
      </c>
      <c r="AA5051" s="578" t="s">
        <v>15647</v>
      </c>
      <c r="AE5051"/>
    </row>
    <row r="5052" spans="1:31" s="563" customFormat="1">
      <c r="A5052"/>
      <c r="B5052"/>
      <c r="C5052" s="568" t="s">
        <v>288</v>
      </c>
      <c r="D5052" s="569" t="s">
        <v>102</v>
      </c>
      <c r="E5052" s="569" t="s">
        <v>337</v>
      </c>
      <c r="F5052" s="573" t="s">
        <v>141</v>
      </c>
      <c r="G5052" s="569" t="s">
        <v>42</v>
      </c>
      <c r="H5052" s="569" t="s">
        <v>41</v>
      </c>
      <c r="I5052" s="569" t="s">
        <v>40</v>
      </c>
      <c r="J5052" s="569" t="s">
        <v>76</v>
      </c>
      <c r="K5052" s="569" t="s">
        <v>79</v>
      </c>
      <c r="L5052" s="570">
        <v>1</v>
      </c>
      <c r="M5052" s="571">
        <v>0.22103813403047431</v>
      </c>
      <c r="N5052" s="572">
        <v>109.52045612307691</v>
      </c>
      <c r="O5052" s="573"/>
      <c r="P5052" s="573"/>
      <c r="Q5052" s="574" t="s">
        <v>10681</v>
      </c>
      <c r="R5052" s="574" t="s">
        <v>10838</v>
      </c>
      <c r="S5052" s="574" t="s">
        <v>10627</v>
      </c>
      <c r="T5052" s="574" t="s">
        <v>11126</v>
      </c>
      <c r="U5052" s="574" t="s">
        <v>11034</v>
      </c>
      <c r="V5052" s="574" t="s">
        <v>11035</v>
      </c>
      <c r="W5052" s="575" t="s">
        <v>11159</v>
      </c>
      <c r="X5052" s="575" t="s">
        <v>11255</v>
      </c>
      <c r="Y5052" s="576" t="s">
        <v>11193</v>
      </c>
      <c r="Z5052" s="577" t="s">
        <v>11272</v>
      </c>
      <c r="AA5052" s="578" t="s">
        <v>15648</v>
      </c>
      <c r="AE5052"/>
    </row>
    <row r="5053" spans="1:31" s="563" customFormat="1">
      <c r="A5053"/>
      <c r="B5053"/>
      <c r="C5053" s="568" t="s">
        <v>288</v>
      </c>
      <c r="D5053" s="569" t="s">
        <v>105</v>
      </c>
      <c r="E5053" s="569" t="s">
        <v>337</v>
      </c>
      <c r="F5053" s="573" t="s">
        <v>141</v>
      </c>
      <c r="G5053" s="569" t="s">
        <v>42</v>
      </c>
      <c r="H5053" s="569" t="s">
        <v>41</v>
      </c>
      <c r="I5053" s="569" t="s">
        <v>40</v>
      </c>
      <c r="J5053" s="569" t="s">
        <v>76</v>
      </c>
      <c r="K5053" s="569" t="s">
        <v>79</v>
      </c>
      <c r="L5053" s="570">
        <v>1</v>
      </c>
      <c r="M5053" s="571">
        <v>1.1363196873162571E-2</v>
      </c>
      <c r="N5053" s="572">
        <v>5.6302615384615393</v>
      </c>
      <c r="O5053" s="573"/>
      <c r="P5053" s="573"/>
      <c r="Q5053" s="574" t="s">
        <v>10681</v>
      </c>
      <c r="R5053" s="574" t="s">
        <v>10838</v>
      </c>
      <c r="S5053" s="574" t="s">
        <v>10627</v>
      </c>
      <c r="T5053" s="574" t="s">
        <v>15541</v>
      </c>
      <c r="U5053" s="574" t="s">
        <v>11034</v>
      </c>
      <c r="V5053" s="574" t="s">
        <v>11035</v>
      </c>
      <c r="W5053" s="575" t="s">
        <v>15668</v>
      </c>
      <c r="X5053" s="575" t="s">
        <v>15669</v>
      </c>
      <c r="Y5053" s="576" t="s">
        <v>15814</v>
      </c>
      <c r="Z5053" s="577" t="s">
        <v>15815</v>
      </c>
      <c r="AA5053" s="578" t="s">
        <v>15672</v>
      </c>
      <c r="AE5053"/>
    </row>
    <row r="5054" spans="1:31" s="563" customFormat="1">
      <c r="A5054"/>
      <c r="B5054"/>
      <c r="C5054" s="568" t="s">
        <v>288</v>
      </c>
      <c r="D5054" s="569" t="s">
        <v>78</v>
      </c>
      <c r="E5054" s="569" t="s">
        <v>337</v>
      </c>
      <c r="F5054" s="573" t="s">
        <v>141</v>
      </c>
      <c r="G5054" s="569" t="s">
        <v>42</v>
      </c>
      <c r="H5054" s="569" t="s">
        <v>41</v>
      </c>
      <c r="I5054" s="569" t="s">
        <v>40</v>
      </c>
      <c r="J5054" s="569" t="s">
        <v>76</v>
      </c>
      <c r="K5054" s="569" t="s">
        <v>79</v>
      </c>
      <c r="L5054" s="570">
        <v>1</v>
      </c>
      <c r="M5054" s="571">
        <v>1.2264087523005627E-2</v>
      </c>
      <c r="N5054" s="572">
        <v>6.0766368000000002</v>
      </c>
      <c r="O5054" s="573"/>
      <c r="P5054" s="573"/>
      <c r="Q5054" s="574" t="s">
        <v>10681</v>
      </c>
      <c r="R5054" s="574" t="s">
        <v>10838</v>
      </c>
      <c r="S5054" s="574" t="s">
        <v>10627</v>
      </c>
      <c r="T5054" s="574" t="s">
        <v>15547</v>
      </c>
      <c r="U5054" s="574" t="s">
        <v>11034</v>
      </c>
      <c r="V5054" s="574" t="s">
        <v>11035</v>
      </c>
      <c r="W5054" s="575" t="s">
        <v>15684</v>
      </c>
      <c r="X5054" s="575" t="s">
        <v>15685</v>
      </c>
      <c r="Y5054" s="576" t="s">
        <v>15816</v>
      </c>
      <c r="Z5054" s="577" t="s">
        <v>15817</v>
      </c>
      <c r="AA5054" s="578" t="s">
        <v>15688</v>
      </c>
      <c r="AE5054"/>
    </row>
    <row r="5055" spans="1:31" s="563" customFormat="1">
      <c r="A5055"/>
      <c r="B5055"/>
      <c r="C5055" s="568" t="s">
        <v>288</v>
      </c>
      <c r="D5055" s="569" t="s">
        <v>75</v>
      </c>
      <c r="E5055" s="569" t="s">
        <v>337</v>
      </c>
      <c r="F5055" s="573" t="s">
        <v>141</v>
      </c>
      <c r="G5055" s="569" t="s">
        <v>42</v>
      </c>
      <c r="H5055" s="569" t="s">
        <v>41</v>
      </c>
      <c r="I5055" s="569" t="s">
        <v>40</v>
      </c>
      <c r="J5055" s="569" t="s">
        <v>76</v>
      </c>
      <c r="K5055" s="569" t="s">
        <v>79</v>
      </c>
      <c r="L5055" s="570">
        <v>1</v>
      </c>
      <c r="M5055" s="571">
        <v>0.40937926106915989</v>
      </c>
      <c r="N5055" s="572">
        <v>202.84012800000002</v>
      </c>
      <c r="O5055" s="573"/>
      <c r="P5055" s="573"/>
      <c r="Q5055" s="574" t="s">
        <v>10681</v>
      </c>
      <c r="R5055" s="574" t="s">
        <v>10838</v>
      </c>
      <c r="S5055" s="574" t="s">
        <v>10627</v>
      </c>
      <c r="T5055" s="574" t="s">
        <v>11879</v>
      </c>
      <c r="U5055" s="574" t="s">
        <v>11034</v>
      </c>
      <c r="V5055" s="574" t="s">
        <v>11035</v>
      </c>
      <c r="W5055" s="575" t="s">
        <v>11904</v>
      </c>
      <c r="X5055" s="575" t="s">
        <v>11905</v>
      </c>
      <c r="Y5055" s="576" t="s">
        <v>11958</v>
      </c>
      <c r="Z5055" s="577" t="s">
        <v>11959</v>
      </c>
      <c r="AA5055" s="578" t="s">
        <v>15649</v>
      </c>
      <c r="AE5055"/>
    </row>
    <row r="5056" spans="1:31" s="563" customFormat="1">
      <c r="A5056"/>
      <c r="B5056"/>
      <c r="C5056" s="568" t="s">
        <v>288</v>
      </c>
      <c r="D5056" s="569" t="s">
        <v>39</v>
      </c>
      <c r="E5056" s="569" t="s">
        <v>337</v>
      </c>
      <c r="F5056" s="573" t="s">
        <v>141</v>
      </c>
      <c r="G5056" s="569" t="s">
        <v>42</v>
      </c>
      <c r="H5056" s="569" t="s">
        <v>41</v>
      </c>
      <c r="I5056" s="569" t="s">
        <v>40</v>
      </c>
      <c r="J5056" s="569" t="s">
        <v>76</v>
      </c>
      <c r="K5056" s="569" t="s">
        <v>79</v>
      </c>
      <c r="L5056" s="570">
        <v>1</v>
      </c>
      <c r="M5056" s="571">
        <v>2.9511883821938204E-2</v>
      </c>
      <c r="N5056" s="572">
        <v>14.622612479999999</v>
      </c>
      <c r="O5056" s="573"/>
      <c r="P5056" s="573"/>
      <c r="Q5056" s="574" t="s">
        <v>10681</v>
      </c>
      <c r="R5056" s="574" t="s">
        <v>10838</v>
      </c>
      <c r="S5056" s="574" t="s">
        <v>10627</v>
      </c>
      <c r="T5056" s="574" t="s">
        <v>11987</v>
      </c>
      <c r="U5056" s="574" t="s">
        <v>11034</v>
      </c>
      <c r="V5056" s="574" t="s">
        <v>11035</v>
      </c>
      <c r="W5056" s="575" t="s">
        <v>12012</v>
      </c>
      <c r="X5056" s="575" t="s">
        <v>12013</v>
      </c>
      <c r="Y5056" s="576" t="s">
        <v>12049</v>
      </c>
      <c r="Z5056" s="577" t="s">
        <v>12050</v>
      </c>
      <c r="AA5056" s="578" t="s">
        <v>15674</v>
      </c>
      <c r="AE5056"/>
    </row>
    <row r="5057" spans="1:31" s="563" customFormat="1">
      <c r="A5057"/>
      <c r="B5057"/>
      <c r="C5057" s="568" t="s">
        <v>288</v>
      </c>
      <c r="D5057" s="569" t="s">
        <v>38</v>
      </c>
      <c r="E5057" s="569" t="s">
        <v>337</v>
      </c>
      <c r="F5057" s="573" t="s">
        <v>141</v>
      </c>
      <c r="G5057" s="569" t="s">
        <v>42</v>
      </c>
      <c r="H5057" s="569" t="s">
        <v>41</v>
      </c>
      <c r="I5057" s="569" t="s">
        <v>40</v>
      </c>
      <c r="J5057" s="569" t="s">
        <v>76</v>
      </c>
      <c r="K5057" s="569" t="s">
        <v>79</v>
      </c>
      <c r="L5057" s="570">
        <v>1</v>
      </c>
      <c r="M5057" s="571">
        <v>0.27950546171508245</v>
      </c>
      <c r="N5057" s="572">
        <v>138.48997500000004</v>
      </c>
      <c r="O5057" s="573"/>
      <c r="P5057" s="573"/>
      <c r="Q5057" s="574" t="s">
        <v>10681</v>
      </c>
      <c r="R5057" s="574" t="s">
        <v>10838</v>
      </c>
      <c r="S5057" s="574" t="s">
        <v>10627</v>
      </c>
      <c r="T5057" s="574" t="s">
        <v>12072</v>
      </c>
      <c r="U5057" s="574" t="s">
        <v>11034</v>
      </c>
      <c r="V5057" s="574" t="s">
        <v>11035</v>
      </c>
      <c r="W5057" s="575" t="s">
        <v>12117</v>
      </c>
      <c r="X5057" s="575" t="s">
        <v>12196</v>
      </c>
      <c r="Y5057" s="576" t="s">
        <v>12147</v>
      </c>
      <c r="Z5057" s="577" t="s">
        <v>12213</v>
      </c>
      <c r="AA5057" s="578" t="s">
        <v>15651</v>
      </c>
      <c r="AE5057"/>
    </row>
    <row r="5058" spans="1:31" s="563" customFormat="1">
      <c r="A5058"/>
      <c r="B5058"/>
      <c r="C5058" s="568" t="s">
        <v>288</v>
      </c>
      <c r="D5058" s="569" t="s">
        <v>105</v>
      </c>
      <c r="E5058" s="569" t="s">
        <v>337</v>
      </c>
      <c r="F5058" s="573" t="s">
        <v>141</v>
      </c>
      <c r="G5058" s="569" t="s">
        <v>42</v>
      </c>
      <c r="H5058" s="569" t="s">
        <v>41</v>
      </c>
      <c r="I5058" s="569" t="s">
        <v>40</v>
      </c>
      <c r="J5058" s="569" t="s">
        <v>74</v>
      </c>
      <c r="K5058" s="569" t="s">
        <v>115</v>
      </c>
      <c r="L5058" s="570">
        <v>1</v>
      </c>
      <c r="M5058" s="571">
        <v>0.13281658682917288</v>
      </c>
      <c r="N5058" s="572">
        <v>60.324230769230766</v>
      </c>
      <c r="O5058" s="573"/>
      <c r="P5058" s="573"/>
      <c r="Q5058" s="574" t="s">
        <v>10663</v>
      </c>
      <c r="R5058" s="574" t="s">
        <v>10817</v>
      </c>
      <c r="S5058" s="574" t="s">
        <v>10640</v>
      </c>
      <c r="T5058" s="574" t="s">
        <v>15541</v>
      </c>
      <c r="U5058" s="574" t="s">
        <v>11663</v>
      </c>
      <c r="V5058" s="574" t="s">
        <v>11797</v>
      </c>
      <c r="W5058" s="575" t="s">
        <v>15818</v>
      </c>
      <c r="X5058" s="575" t="s">
        <v>15819</v>
      </c>
      <c r="Y5058" s="576" t="s">
        <v>15820</v>
      </c>
      <c r="Z5058" s="577" t="s">
        <v>15821</v>
      </c>
      <c r="AA5058" s="578" t="s">
        <v>15822</v>
      </c>
      <c r="AE5058"/>
    </row>
    <row r="5059" spans="1:31" s="563" customFormat="1">
      <c r="A5059"/>
      <c r="B5059"/>
      <c r="C5059" s="568" t="s">
        <v>288</v>
      </c>
      <c r="D5059" s="569" t="s">
        <v>78</v>
      </c>
      <c r="E5059" s="569" t="s">
        <v>337</v>
      </c>
      <c r="F5059" s="573" t="s">
        <v>141</v>
      </c>
      <c r="G5059" s="569" t="s">
        <v>42</v>
      </c>
      <c r="H5059" s="569" t="s">
        <v>41</v>
      </c>
      <c r="I5059" s="569" t="s">
        <v>40</v>
      </c>
      <c r="J5059" s="569" t="s">
        <v>74</v>
      </c>
      <c r="K5059" s="569" t="s">
        <v>115</v>
      </c>
      <c r="L5059" s="570">
        <v>1</v>
      </c>
      <c r="M5059" s="571">
        <v>0.14334647754162422</v>
      </c>
      <c r="N5059" s="572">
        <v>65.106822857142873</v>
      </c>
      <c r="O5059" s="573"/>
      <c r="P5059" s="573"/>
      <c r="Q5059" s="574" t="s">
        <v>10663</v>
      </c>
      <c r="R5059" s="574" t="s">
        <v>10817</v>
      </c>
      <c r="S5059" s="574" t="s">
        <v>10640</v>
      </c>
      <c r="T5059" s="574" t="s">
        <v>15547</v>
      </c>
      <c r="U5059" s="574" t="s">
        <v>11663</v>
      </c>
      <c r="V5059" s="574" t="s">
        <v>11797</v>
      </c>
      <c r="W5059" s="575" t="s">
        <v>15823</v>
      </c>
      <c r="X5059" s="575" t="s">
        <v>15824</v>
      </c>
      <c r="Y5059" s="576" t="s">
        <v>15825</v>
      </c>
      <c r="Z5059" s="577" t="s">
        <v>15826</v>
      </c>
      <c r="AA5059" s="578" t="s">
        <v>15827</v>
      </c>
      <c r="AE5059"/>
    </row>
    <row r="5060" spans="1:31" s="563" customFormat="1">
      <c r="A5060"/>
      <c r="B5060"/>
      <c r="C5060" s="568" t="s">
        <v>288</v>
      </c>
      <c r="D5060" s="569" t="s">
        <v>39</v>
      </c>
      <c r="E5060" s="569" t="s">
        <v>337</v>
      </c>
      <c r="F5060" s="573" t="s">
        <v>141</v>
      </c>
      <c r="G5060" s="569" t="s">
        <v>42</v>
      </c>
      <c r="H5060" s="569" t="s">
        <v>41</v>
      </c>
      <c r="I5060" s="569" t="s">
        <v>40</v>
      </c>
      <c r="J5060" s="569" t="s">
        <v>74</v>
      </c>
      <c r="K5060" s="569" t="s">
        <v>115</v>
      </c>
      <c r="L5060" s="570">
        <v>1</v>
      </c>
      <c r="M5060" s="571">
        <v>0.34494409662005693</v>
      </c>
      <c r="N5060" s="572">
        <v>156.67084800000003</v>
      </c>
      <c r="O5060" s="573"/>
      <c r="P5060" s="573"/>
      <c r="Q5060" s="574" t="s">
        <v>10663</v>
      </c>
      <c r="R5060" s="574" t="s">
        <v>10817</v>
      </c>
      <c r="S5060" s="574" t="s">
        <v>10640</v>
      </c>
      <c r="T5060" s="574" t="s">
        <v>11987</v>
      </c>
      <c r="U5060" s="574" t="s">
        <v>11663</v>
      </c>
      <c r="V5060" s="574" t="s">
        <v>11797</v>
      </c>
      <c r="W5060" s="575" t="s">
        <v>12051</v>
      </c>
      <c r="X5060" s="575" t="s">
        <v>12052</v>
      </c>
      <c r="Y5060" s="576" t="s">
        <v>12053</v>
      </c>
      <c r="Z5060" s="577" t="s">
        <v>12054</v>
      </c>
      <c r="AA5060" s="578" t="s">
        <v>15828</v>
      </c>
      <c r="AE5060"/>
    </row>
    <row r="5061" spans="1:31" s="563" customFormat="1">
      <c r="A5061"/>
      <c r="B5061"/>
      <c r="C5061" s="568" t="s">
        <v>288</v>
      </c>
      <c r="D5061" s="569" t="s">
        <v>101</v>
      </c>
      <c r="E5061" s="569" t="s">
        <v>337</v>
      </c>
      <c r="F5061" s="573" t="s">
        <v>141</v>
      </c>
      <c r="G5061" s="569" t="s">
        <v>42</v>
      </c>
      <c r="H5061" s="569" t="s">
        <v>41</v>
      </c>
      <c r="I5061" s="569" t="s">
        <v>40</v>
      </c>
      <c r="J5061" s="569" t="s">
        <v>74</v>
      </c>
      <c r="K5061" s="569" t="s">
        <v>111</v>
      </c>
      <c r="L5061" s="570">
        <v>0.6</v>
      </c>
      <c r="M5061" s="571">
        <v>5.314529210928618</v>
      </c>
      <c r="N5061" s="572">
        <v>2413.8166339285708</v>
      </c>
      <c r="O5061" s="573"/>
      <c r="P5061" s="573"/>
      <c r="Q5061" s="574" t="s">
        <v>10632</v>
      </c>
      <c r="R5061" s="574" t="s">
        <v>10829</v>
      </c>
      <c r="S5061" s="574" t="s">
        <v>10640</v>
      </c>
      <c r="T5061" s="574" t="s">
        <v>10509</v>
      </c>
      <c r="U5061" s="574" t="s">
        <v>10645</v>
      </c>
      <c r="V5061" s="574" t="s">
        <v>10836</v>
      </c>
      <c r="W5061" s="575" t="s">
        <v>10636</v>
      </c>
      <c r="X5061" s="575" t="s">
        <v>10831</v>
      </c>
      <c r="Y5061" s="576" t="s">
        <v>10643</v>
      </c>
      <c r="Z5061" s="577" t="s">
        <v>10837</v>
      </c>
      <c r="AA5061" s="578" t="s">
        <v>15829</v>
      </c>
      <c r="AE5061"/>
    </row>
    <row r="5062" spans="1:31" s="563" customFormat="1">
      <c r="A5062"/>
      <c r="B5062"/>
      <c r="C5062" s="568" t="s">
        <v>288</v>
      </c>
      <c r="D5062" s="569" t="s">
        <v>98</v>
      </c>
      <c r="E5062" s="569" t="s">
        <v>337</v>
      </c>
      <c r="F5062" s="573" t="s">
        <v>141</v>
      </c>
      <c r="G5062" s="569" t="s">
        <v>42</v>
      </c>
      <c r="H5062" s="569" t="s">
        <v>41</v>
      </c>
      <c r="I5062" s="569" t="s">
        <v>40</v>
      </c>
      <c r="J5062" s="569" t="s">
        <v>74</v>
      </c>
      <c r="K5062" s="569" t="s">
        <v>104</v>
      </c>
      <c r="L5062" s="570">
        <v>0.6</v>
      </c>
      <c r="M5062" s="571">
        <v>1.739714498483476</v>
      </c>
      <c r="N5062" s="572">
        <v>790.16440178571429</v>
      </c>
      <c r="O5062" s="573"/>
      <c r="P5062" s="573"/>
      <c r="Q5062" s="574" t="s">
        <v>10583</v>
      </c>
      <c r="R5062" s="574" t="s">
        <v>10778</v>
      </c>
      <c r="S5062" s="574" t="s">
        <v>10640</v>
      </c>
      <c r="T5062" s="574" t="s">
        <v>10957</v>
      </c>
      <c r="U5062" s="574" t="s">
        <v>11038</v>
      </c>
      <c r="V5062" s="574" t="s">
        <v>11039</v>
      </c>
      <c r="W5062" s="575" t="s">
        <v>10986</v>
      </c>
      <c r="X5062" s="575" t="s">
        <v>10987</v>
      </c>
      <c r="Y5062" s="576" t="s">
        <v>11040</v>
      </c>
      <c r="Z5062" s="577" t="s">
        <v>11041</v>
      </c>
      <c r="AA5062" s="578" t="s">
        <v>15804</v>
      </c>
      <c r="AE5062"/>
    </row>
    <row r="5063" spans="1:31" s="563" customFormat="1">
      <c r="A5063"/>
      <c r="B5063"/>
      <c r="C5063" s="568" t="s">
        <v>288</v>
      </c>
      <c r="D5063" s="569" t="s">
        <v>102</v>
      </c>
      <c r="E5063" s="569" t="s">
        <v>337</v>
      </c>
      <c r="F5063" s="573" t="s">
        <v>141</v>
      </c>
      <c r="G5063" s="569" t="s">
        <v>42</v>
      </c>
      <c r="H5063" s="569" t="s">
        <v>41</v>
      </c>
      <c r="I5063" s="569" t="s">
        <v>40</v>
      </c>
      <c r="J5063" s="569" t="s">
        <v>74</v>
      </c>
      <c r="K5063" s="569" t="s">
        <v>104</v>
      </c>
      <c r="L5063" s="570">
        <v>0.25</v>
      </c>
      <c r="M5063" s="571">
        <v>0.64589065138774959</v>
      </c>
      <c r="N5063" s="572">
        <v>293.35836461538463</v>
      </c>
      <c r="O5063" s="573"/>
      <c r="P5063" s="573"/>
      <c r="Q5063" s="574" t="s">
        <v>10583</v>
      </c>
      <c r="R5063" s="574" t="s">
        <v>10778</v>
      </c>
      <c r="S5063" s="574" t="s">
        <v>10640</v>
      </c>
      <c r="T5063" s="574" t="s">
        <v>11126</v>
      </c>
      <c r="U5063" s="574" t="s">
        <v>11038</v>
      </c>
      <c r="V5063" s="574" t="s">
        <v>11039</v>
      </c>
      <c r="W5063" s="575" t="s">
        <v>11168</v>
      </c>
      <c r="X5063" s="575" t="s">
        <v>11261</v>
      </c>
      <c r="Y5063" s="576" t="s">
        <v>11199</v>
      </c>
      <c r="Z5063" s="577" t="s">
        <v>11277</v>
      </c>
      <c r="AA5063" s="578" t="s">
        <v>15720</v>
      </c>
      <c r="AE5063"/>
    </row>
    <row r="5064" spans="1:31" s="563" customFormat="1">
      <c r="A5064"/>
      <c r="B5064"/>
      <c r="C5064" s="568" t="s">
        <v>288</v>
      </c>
      <c r="D5064" s="569" t="s">
        <v>16</v>
      </c>
      <c r="E5064" s="569" t="s">
        <v>337</v>
      </c>
      <c r="F5064" s="573" t="s">
        <v>141</v>
      </c>
      <c r="G5064" s="569" t="s">
        <v>42</v>
      </c>
      <c r="H5064" s="569" t="s">
        <v>41</v>
      </c>
      <c r="I5064" s="569" t="s">
        <v>40</v>
      </c>
      <c r="J5064" s="569" t="s">
        <v>74</v>
      </c>
      <c r="K5064" s="569" t="s">
        <v>104</v>
      </c>
      <c r="L5064" s="570">
        <v>1</v>
      </c>
      <c r="M5064" s="571">
        <v>3.6197656130185507</v>
      </c>
      <c r="N5064" s="572">
        <v>1644.0685714285719</v>
      </c>
      <c r="O5064" s="573"/>
      <c r="P5064" s="573"/>
      <c r="Q5064" s="574" t="s">
        <v>10583</v>
      </c>
      <c r="R5064" s="574" t="s">
        <v>10778</v>
      </c>
      <c r="S5064" s="574" t="s">
        <v>10640</v>
      </c>
      <c r="T5064" s="574" t="s">
        <v>11297</v>
      </c>
      <c r="U5064" s="574" t="s">
        <v>11038</v>
      </c>
      <c r="V5064" s="574" t="s">
        <v>11039</v>
      </c>
      <c r="W5064" s="575" t="s">
        <v>11321</v>
      </c>
      <c r="X5064" s="575" t="s">
        <v>11422</v>
      </c>
      <c r="Y5064" s="575" t="s">
        <v>11367</v>
      </c>
      <c r="Z5064" s="579" t="s">
        <v>15830</v>
      </c>
      <c r="AA5064" s="580" t="s">
        <v>15646</v>
      </c>
      <c r="AE5064"/>
    </row>
    <row r="5065" spans="1:31" s="563" customFormat="1">
      <c r="A5065"/>
      <c r="B5065"/>
      <c r="C5065" s="568" t="s">
        <v>288</v>
      </c>
      <c r="D5065" s="569" t="s">
        <v>75</v>
      </c>
      <c r="E5065" s="569" t="s">
        <v>337</v>
      </c>
      <c r="F5065" s="573" t="s">
        <v>141</v>
      </c>
      <c r="G5065" s="569" t="s">
        <v>42</v>
      </c>
      <c r="H5065" s="569" t="s">
        <v>41</v>
      </c>
      <c r="I5065" s="569" t="s">
        <v>40</v>
      </c>
      <c r="J5065" s="569" t="s">
        <v>74</v>
      </c>
      <c r="K5065" s="569" t="s">
        <v>104</v>
      </c>
      <c r="L5065" s="570">
        <v>0.5</v>
      </c>
      <c r="M5065" s="571">
        <v>2.3924762010535319</v>
      </c>
      <c r="N5065" s="572">
        <v>1086.6435428571431</v>
      </c>
      <c r="O5065" s="573"/>
      <c r="P5065" s="573"/>
      <c r="Q5065" s="574" t="s">
        <v>10583</v>
      </c>
      <c r="R5065" s="574" t="s">
        <v>10778</v>
      </c>
      <c r="S5065" s="574" t="s">
        <v>10640</v>
      </c>
      <c r="T5065" s="574" t="s">
        <v>11879</v>
      </c>
      <c r="U5065" s="574" t="s">
        <v>11038</v>
      </c>
      <c r="V5065" s="574" t="s">
        <v>11039</v>
      </c>
      <c r="W5065" s="575" t="s">
        <v>11953</v>
      </c>
      <c r="X5065" s="575" t="s">
        <v>11954</v>
      </c>
      <c r="Y5065" s="576" t="s">
        <v>11960</v>
      </c>
      <c r="Z5065" s="577" t="s">
        <v>11961</v>
      </c>
      <c r="AA5065" s="578" t="s">
        <v>15805</v>
      </c>
      <c r="AE5065"/>
    </row>
    <row r="5066" spans="1:31" s="563" customFormat="1">
      <c r="A5066"/>
      <c r="B5066"/>
      <c r="C5066" s="568" t="s">
        <v>288</v>
      </c>
      <c r="D5066" s="569" t="s">
        <v>38</v>
      </c>
      <c r="E5066" s="569" t="s">
        <v>337</v>
      </c>
      <c r="F5066" s="573" t="s">
        <v>141</v>
      </c>
      <c r="G5066" s="569" t="s">
        <v>42</v>
      </c>
      <c r="H5066" s="569" t="s">
        <v>41</v>
      </c>
      <c r="I5066" s="569" t="s">
        <v>40</v>
      </c>
      <c r="J5066" s="569" t="s">
        <v>74</v>
      </c>
      <c r="K5066" s="569" t="s">
        <v>104</v>
      </c>
      <c r="L5066" s="570">
        <v>0.6</v>
      </c>
      <c r="M5066" s="571">
        <v>1.9601681730668117</v>
      </c>
      <c r="N5066" s="572">
        <v>890.2926964285715</v>
      </c>
      <c r="O5066" s="573"/>
      <c r="P5066" s="573"/>
      <c r="Q5066" s="574" t="s">
        <v>10583</v>
      </c>
      <c r="R5066" s="574" t="s">
        <v>10778</v>
      </c>
      <c r="S5066" s="574" t="s">
        <v>10640</v>
      </c>
      <c r="T5066" s="574" t="s">
        <v>12072</v>
      </c>
      <c r="U5066" s="574" t="s">
        <v>11038</v>
      </c>
      <c r="V5066" s="574" t="s">
        <v>11039</v>
      </c>
      <c r="W5066" s="575" t="s">
        <v>12135</v>
      </c>
      <c r="X5066" s="575" t="s">
        <v>12206</v>
      </c>
      <c r="Y5066" s="576" t="s">
        <v>12149</v>
      </c>
      <c r="Z5066" s="577" t="s">
        <v>12214</v>
      </c>
      <c r="AA5066" s="578" t="s">
        <v>15771</v>
      </c>
      <c r="AE5066"/>
    </row>
    <row r="5067" spans="1:31" s="563" customFormat="1">
      <c r="A5067"/>
      <c r="B5067"/>
      <c r="C5067" s="568" t="s">
        <v>288</v>
      </c>
      <c r="D5067" s="569" t="s">
        <v>112</v>
      </c>
      <c r="E5067" s="569" t="s">
        <v>337</v>
      </c>
      <c r="F5067" s="573" t="s">
        <v>141</v>
      </c>
      <c r="G5067" s="569" t="s">
        <v>42</v>
      </c>
      <c r="H5067" s="569" t="s">
        <v>41</v>
      </c>
      <c r="I5067" s="569" t="s">
        <v>40</v>
      </c>
      <c r="J5067" s="569" t="s">
        <v>74</v>
      </c>
      <c r="K5067" s="569" t="s">
        <v>79</v>
      </c>
      <c r="L5067" s="570">
        <v>1</v>
      </c>
      <c r="M5067" s="571">
        <v>5.8089544048863753E-2</v>
      </c>
      <c r="N5067" s="572">
        <v>26.383806000000003</v>
      </c>
      <c r="O5067" s="573"/>
      <c r="P5067" s="573"/>
      <c r="Q5067" s="574" t="s">
        <v>10681</v>
      </c>
      <c r="R5067" s="574" t="s">
        <v>10838</v>
      </c>
      <c r="S5067" s="574" t="s">
        <v>10640</v>
      </c>
      <c r="T5067" s="574" t="s">
        <v>15533</v>
      </c>
      <c r="U5067" s="574" t="s">
        <v>10839</v>
      </c>
      <c r="V5067" s="574" t="s">
        <v>10840</v>
      </c>
      <c r="W5067" s="575" t="s">
        <v>15661</v>
      </c>
      <c r="X5067" s="575" t="s">
        <v>15662</v>
      </c>
      <c r="Y5067" s="576" t="s">
        <v>15831</v>
      </c>
      <c r="Z5067" s="577" t="s">
        <v>15832</v>
      </c>
      <c r="AA5067" s="578" t="s">
        <v>15665</v>
      </c>
      <c r="AE5067"/>
    </row>
    <row r="5068" spans="1:31" s="563" customFormat="1">
      <c r="A5068"/>
      <c r="B5068"/>
      <c r="C5068" s="568" t="s">
        <v>288</v>
      </c>
      <c r="D5068" s="569" t="s">
        <v>101</v>
      </c>
      <c r="E5068" s="569" t="s">
        <v>337</v>
      </c>
      <c r="F5068" s="573" t="s">
        <v>141</v>
      </c>
      <c r="G5068" s="569" t="s">
        <v>42</v>
      </c>
      <c r="H5068" s="569" t="s">
        <v>41</v>
      </c>
      <c r="I5068" s="569" t="s">
        <v>40</v>
      </c>
      <c r="J5068" s="569" t="s">
        <v>74</v>
      </c>
      <c r="K5068" s="569" t="s">
        <v>79</v>
      </c>
      <c r="L5068" s="570">
        <v>0.4</v>
      </c>
      <c r="M5068" s="571">
        <v>3.543019473952413</v>
      </c>
      <c r="N5068" s="572">
        <v>1609.2110892857143</v>
      </c>
      <c r="O5068" s="573"/>
      <c r="P5068" s="573"/>
      <c r="Q5068" s="574" t="s">
        <v>10681</v>
      </c>
      <c r="R5068" s="574" t="s">
        <v>10838</v>
      </c>
      <c r="S5068" s="574" t="s">
        <v>10640</v>
      </c>
      <c r="T5068" s="574" t="s">
        <v>10509</v>
      </c>
      <c r="U5068" s="574" t="s">
        <v>10839</v>
      </c>
      <c r="V5068" s="574" t="s">
        <v>10840</v>
      </c>
      <c r="W5068" s="575" t="s">
        <v>10685</v>
      </c>
      <c r="X5068" s="575" t="s">
        <v>10841</v>
      </c>
      <c r="Y5068" s="576" t="s">
        <v>10643</v>
      </c>
      <c r="Z5068" s="577" t="s">
        <v>10842</v>
      </c>
      <c r="AA5068" s="578" t="s">
        <v>15667</v>
      </c>
      <c r="AE5068"/>
    </row>
    <row r="5069" spans="1:31" s="563" customFormat="1">
      <c r="A5069"/>
      <c r="B5069"/>
      <c r="C5069" s="568" t="s">
        <v>288</v>
      </c>
      <c r="D5069" s="569" t="s">
        <v>98</v>
      </c>
      <c r="E5069" s="569" t="s">
        <v>337</v>
      </c>
      <c r="F5069" s="573" t="s">
        <v>141</v>
      </c>
      <c r="G5069" s="569" t="s">
        <v>42</v>
      </c>
      <c r="H5069" s="569" t="s">
        <v>41</v>
      </c>
      <c r="I5069" s="569" t="s">
        <v>40</v>
      </c>
      <c r="J5069" s="569" t="s">
        <v>74</v>
      </c>
      <c r="K5069" s="569" t="s">
        <v>79</v>
      </c>
      <c r="L5069" s="570">
        <v>0.4</v>
      </c>
      <c r="M5069" s="571">
        <v>1.1598096656556507</v>
      </c>
      <c r="N5069" s="572">
        <v>526.77626785714278</v>
      </c>
      <c r="O5069" s="573"/>
      <c r="P5069" s="573"/>
      <c r="Q5069" s="574" t="s">
        <v>10681</v>
      </c>
      <c r="R5069" s="574" t="s">
        <v>10838</v>
      </c>
      <c r="S5069" s="574" t="s">
        <v>10640</v>
      </c>
      <c r="T5069" s="574" t="s">
        <v>10957</v>
      </c>
      <c r="U5069" s="574" t="s">
        <v>10839</v>
      </c>
      <c r="V5069" s="574" t="s">
        <v>10840</v>
      </c>
      <c r="W5069" s="575" t="s">
        <v>10992</v>
      </c>
      <c r="X5069" s="575" t="s">
        <v>10993</v>
      </c>
      <c r="Y5069" s="576" t="s">
        <v>11040</v>
      </c>
      <c r="Z5069" s="577" t="s">
        <v>11042</v>
      </c>
      <c r="AA5069" s="578" t="s">
        <v>15647</v>
      </c>
      <c r="AE5069"/>
    </row>
    <row r="5070" spans="1:31" s="563" customFormat="1">
      <c r="A5070"/>
      <c r="B5070"/>
      <c r="C5070" s="568" t="s">
        <v>288</v>
      </c>
      <c r="D5070" s="569" t="s">
        <v>102</v>
      </c>
      <c r="E5070" s="569" t="s">
        <v>337</v>
      </c>
      <c r="F5070" s="573" t="s">
        <v>141</v>
      </c>
      <c r="G5070" s="569" t="s">
        <v>42</v>
      </c>
      <c r="H5070" s="569" t="s">
        <v>41</v>
      </c>
      <c r="I5070" s="569" t="s">
        <v>40</v>
      </c>
      <c r="J5070" s="569" t="s">
        <v>74</v>
      </c>
      <c r="K5070" s="569" t="s">
        <v>79</v>
      </c>
      <c r="L5070" s="570">
        <v>0.75</v>
      </c>
      <c r="M5070" s="571">
        <v>1.9376719541632488</v>
      </c>
      <c r="N5070" s="572">
        <v>880.07509384615378</v>
      </c>
      <c r="O5070" s="573"/>
      <c r="P5070" s="573"/>
      <c r="Q5070" s="574" t="s">
        <v>10681</v>
      </c>
      <c r="R5070" s="574" t="s">
        <v>10838</v>
      </c>
      <c r="S5070" s="574" t="s">
        <v>10640</v>
      </c>
      <c r="T5070" s="574" t="s">
        <v>11126</v>
      </c>
      <c r="U5070" s="574" t="s">
        <v>10839</v>
      </c>
      <c r="V5070" s="574" t="s">
        <v>10840</v>
      </c>
      <c r="W5070" s="575" t="s">
        <v>11159</v>
      </c>
      <c r="X5070" s="575" t="s">
        <v>11255</v>
      </c>
      <c r="Y5070" s="576" t="s">
        <v>11199</v>
      </c>
      <c r="Z5070" s="577" t="s">
        <v>15833</v>
      </c>
      <c r="AA5070" s="578" t="s">
        <v>15648</v>
      </c>
      <c r="AE5070"/>
    </row>
    <row r="5071" spans="1:31" s="563" customFormat="1">
      <c r="A5071"/>
      <c r="B5071"/>
      <c r="C5071" s="568" t="s">
        <v>288</v>
      </c>
      <c r="D5071" s="569" t="s">
        <v>75</v>
      </c>
      <c r="E5071" s="569" t="s">
        <v>337</v>
      </c>
      <c r="F5071" s="573" t="s">
        <v>141</v>
      </c>
      <c r="G5071" s="569" t="s">
        <v>42</v>
      </c>
      <c r="H5071" s="569" t="s">
        <v>41</v>
      </c>
      <c r="I5071" s="569" t="s">
        <v>40</v>
      </c>
      <c r="J5071" s="569" t="s">
        <v>74</v>
      </c>
      <c r="K5071" s="569" t="s">
        <v>79</v>
      </c>
      <c r="L5071" s="570">
        <v>0.5</v>
      </c>
      <c r="M5071" s="571">
        <v>2.3924762010535319</v>
      </c>
      <c r="N5071" s="572">
        <v>1086.6435428571431</v>
      </c>
      <c r="O5071" s="573"/>
      <c r="P5071" s="573"/>
      <c r="Q5071" s="574" t="s">
        <v>10681</v>
      </c>
      <c r="R5071" s="574" t="s">
        <v>10838</v>
      </c>
      <c r="S5071" s="574" t="s">
        <v>10640</v>
      </c>
      <c r="T5071" s="574" t="s">
        <v>11879</v>
      </c>
      <c r="U5071" s="574" t="s">
        <v>10839</v>
      </c>
      <c r="V5071" s="574" t="s">
        <v>10840</v>
      </c>
      <c r="W5071" s="575" t="s">
        <v>11904</v>
      </c>
      <c r="X5071" s="575" t="s">
        <v>11905</v>
      </c>
      <c r="Y5071" s="576" t="s">
        <v>11960</v>
      </c>
      <c r="Z5071" s="577" t="s">
        <v>11962</v>
      </c>
      <c r="AA5071" s="578" t="s">
        <v>15649</v>
      </c>
      <c r="AE5071"/>
    </row>
    <row r="5072" spans="1:31" s="563" customFormat="1">
      <c r="A5072"/>
      <c r="B5072"/>
      <c r="C5072" s="568" t="s">
        <v>288</v>
      </c>
      <c r="D5072" s="569" t="s">
        <v>38</v>
      </c>
      <c r="E5072" s="569" t="s">
        <v>337</v>
      </c>
      <c r="F5072" s="573" t="s">
        <v>141</v>
      </c>
      <c r="G5072" s="569" t="s">
        <v>42</v>
      </c>
      <c r="H5072" s="569" t="s">
        <v>41</v>
      </c>
      <c r="I5072" s="569" t="s">
        <v>40</v>
      </c>
      <c r="J5072" s="569" t="s">
        <v>74</v>
      </c>
      <c r="K5072" s="569" t="s">
        <v>79</v>
      </c>
      <c r="L5072" s="570">
        <v>0.4</v>
      </c>
      <c r="M5072" s="571">
        <v>1.3067787820445411</v>
      </c>
      <c r="N5072" s="572">
        <v>593.52846428571434</v>
      </c>
      <c r="O5072" s="573"/>
      <c r="P5072" s="573"/>
      <c r="Q5072" s="574" t="s">
        <v>10681</v>
      </c>
      <c r="R5072" s="574" t="s">
        <v>10838</v>
      </c>
      <c r="S5072" s="574" t="s">
        <v>10640</v>
      </c>
      <c r="T5072" s="574" t="s">
        <v>12072</v>
      </c>
      <c r="U5072" s="574" t="s">
        <v>10839</v>
      </c>
      <c r="V5072" s="574" t="s">
        <v>10840</v>
      </c>
      <c r="W5072" s="575" t="s">
        <v>12117</v>
      </c>
      <c r="X5072" s="575" t="s">
        <v>12196</v>
      </c>
      <c r="Y5072" s="576" t="s">
        <v>12149</v>
      </c>
      <c r="Z5072" s="577" t="s">
        <v>12215</v>
      </c>
      <c r="AA5072" s="578" t="s">
        <v>15651</v>
      </c>
      <c r="AE5072"/>
    </row>
    <row r="5073" spans="1:31" s="563" customFormat="1">
      <c r="A5073"/>
      <c r="B5073"/>
      <c r="C5073" s="568" t="s">
        <v>288</v>
      </c>
      <c r="D5073" s="569" t="s">
        <v>112</v>
      </c>
      <c r="E5073" s="569" t="s">
        <v>337</v>
      </c>
      <c r="F5073" s="573" t="s">
        <v>141</v>
      </c>
      <c r="G5073" s="569" t="s">
        <v>42</v>
      </c>
      <c r="H5073" s="569" t="s">
        <v>41</v>
      </c>
      <c r="I5073" s="569" t="s">
        <v>40</v>
      </c>
      <c r="J5073" s="569" t="s">
        <v>351</v>
      </c>
      <c r="K5073" s="569" t="s">
        <v>104</v>
      </c>
      <c r="L5073" s="570">
        <v>0.25</v>
      </c>
      <c r="M5073" s="571">
        <v>3.0497010625653461E-2</v>
      </c>
      <c r="N5073" s="572">
        <v>0.12825461249999998</v>
      </c>
      <c r="O5073" s="573"/>
      <c r="P5073" s="573"/>
      <c r="Q5073" s="574" t="s">
        <v>10583</v>
      </c>
      <c r="R5073" s="574" t="s">
        <v>10778</v>
      </c>
      <c r="S5073" s="574" t="s">
        <v>10650</v>
      </c>
      <c r="T5073" s="574" t="s">
        <v>15533</v>
      </c>
      <c r="U5073" s="574" t="s">
        <v>15834</v>
      </c>
      <c r="V5073" s="574" t="s">
        <v>15835</v>
      </c>
      <c r="W5073" s="575" t="s">
        <v>15716</v>
      </c>
      <c r="X5073" s="575" t="s">
        <v>15717</v>
      </c>
      <c r="Y5073" s="576" t="s">
        <v>15836</v>
      </c>
      <c r="Z5073" s="577" t="s">
        <v>15837</v>
      </c>
      <c r="AA5073" s="578" t="s">
        <v>15719</v>
      </c>
      <c r="AE5073"/>
    </row>
    <row r="5074" spans="1:31" s="563" customFormat="1">
      <c r="A5074"/>
      <c r="B5074"/>
      <c r="C5074" s="568" t="s">
        <v>288</v>
      </c>
      <c r="D5074" s="569" t="s">
        <v>105</v>
      </c>
      <c r="E5074" s="569" t="s">
        <v>337</v>
      </c>
      <c r="F5074" s="573" t="s">
        <v>141</v>
      </c>
      <c r="G5074" s="569" t="s">
        <v>42</v>
      </c>
      <c r="H5074" s="569" t="s">
        <v>41</v>
      </c>
      <c r="I5074" s="569" t="s">
        <v>40</v>
      </c>
      <c r="J5074" s="569" t="s">
        <v>351</v>
      </c>
      <c r="K5074" s="569" t="s">
        <v>104</v>
      </c>
      <c r="L5074" s="570">
        <v>0.25</v>
      </c>
      <c r="M5074" s="571">
        <v>6.9728708085315755E-2</v>
      </c>
      <c r="N5074" s="572">
        <v>0.29324278846153845</v>
      </c>
      <c r="O5074" s="573"/>
      <c r="P5074" s="573"/>
      <c r="Q5074" s="574" t="s">
        <v>10583</v>
      </c>
      <c r="R5074" s="574" t="s">
        <v>10778</v>
      </c>
      <c r="S5074" s="574" t="s">
        <v>10650</v>
      </c>
      <c r="T5074" s="574" t="s">
        <v>15541</v>
      </c>
      <c r="U5074" s="574" t="s">
        <v>15834</v>
      </c>
      <c r="V5074" s="574" t="s">
        <v>15835</v>
      </c>
      <c r="W5074" s="575" t="s">
        <v>15721</v>
      </c>
      <c r="X5074" s="575" t="s">
        <v>15722</v>
      </c>
      <c r="Y5074" s="576" t="s">
        <v>15838</v>
      </c>
      <c r="Z5074" s="577" t="s">
        <v>15839</v>
      </c>
      <c r="AA5074" s="578" t="s">
        <v>15724</v>
      </c>
      <c r="AE5074"/>
    </row>
    <row r="5075" spans="1:31" s="563" customFormat="1">
      <c r="A5075"/>
      <c r="B5075"/>
      <c r="C5075" s="568" t="s">
        <v>288</v>
      </c>
      <c r="D5075" s="569" t="s">
        <v>78</v>
      </c>
      <c r="E5075" s="569" t="s">
        <v>337</v>
      </c>
      <c r="F5075" s="573" t="s">
        <v>141</v>
      </c>
      <c r="G5075" s="569" t="s">
        <v>42</v>
      </c>
      <c r="H5075" s="569" t="s">
        <v>41</v>
      </c>
      <c r="I5075" s="569" t="s">
        <v>40</v>
      </c>
      <c r="J5075" s="569" t="s">
        <v>351</v>
      </c>
      <c r="K5075" s="569" t="s">
        <v>104</v>
      </c>
      <c r="L5075" s="570">
        <v>0.25</v>
      </c>
      <c r="M5075" s="571">
        <v>7.5256900709352689E-2</v>
      </c>
      <c r="N5075" s="572">
        <v>0.31649150000000004</v>
      </c>
      <c r="O5075" s="573"/>
      <c r="P5075" s="573"/>
      <c r="Q5075" s="574" t="s">
        <v>10583</v>
      </c>
      <c r="R5075" s="574" t="s">
        <v>10778</v>
      </c>
      <c r="S5075" s="574" t="s">
        <v>10650</v>
      </c>
      <c r="T5075" s="574" t="s">
        <v>15547</v>
      </c>
      <c r="U5075" s="574" t="s">
        <v>15834</v>
      </c>
      <c r="V5075" s="574" t="s">
        <v>15835</v>
      </c>
      <c r="W5075" s="575" t="s">
        <v>15725</v>
      </c>
      <c r="X5075" s="575" t="s">
        <v>15726</v>
      </c>
      <c r="Y5075" s="576" t="s">
        <v>15840</v>
      </c>
      <c r="Z5075" s="577" t="s">
        <v>15841</v>
      </c>
      <c r="AA5075" s="578" t="s">
        <v>15728</v>
      </c>
      <c r="AE5075"/>
    </row>
    <row r="5076" spans="1:31" s="563" customFormat="1">
      <c r="A5076"/>
      <c r="B5076"/>
      <c r="C5076" s="568" t="s">
        <v>288</v>
      </c>
      <c r="D5076" s="569" t="s">
        <v>112</v>
      </c>
      <c r="E5076" s="569" t="s">
        <v>337</v>
      </c>
      <c r="F5076" s="573" t="s">
        <v>141</v>
      </c>
      <c r="G5076" s="569" t="s">
        <v>42</v>
      </c>
      <c r="H5076" s="569" t="s">
        <v>41</v>
      </c>
      <c r="I5076" s="569" t="s">
        <v>40</v>
      </c>
      <c r="J5076" s="569" t="s">
        <v>351</v>
      </c>
      <c r="K5076" s="569" t="s">
        <v>100</v>
      </c>
      <c r="L5076" s="570">
        <v>0.5</v>
      </c>
      <c r="M5076" s="571">
        <v>6.0994021251306922E-2</v>
      </c>
      <c r="N5076" s="572">
        <v>0.25650922499999995</v>
      </c>
      <c r="O5076" s="573"/>
      <c r="P5076" s="573"/>
      <c r="Q5076" s="574" t="s">
        <v>10648</v>
      </c>
      <c r="R5076" s="574" t="s">
        <v>10844</v>
      </c>
      <c r="S5076" s="574" t="s">
        <v>10650</v>
      </c>
      <c r="T5076" s="574" t="s">
        <v>15533</v>
      </c>
      <c r="U5076" s="574" t="s">
        <v>10651</v>
      </c>
      <c r="V5076" s="574" t="s">
        <v>10845</v>
      </c>
      <c r="W5076" s="575" t="s">
        <v>15842</v>
      </c>
      <c r="X5076" s="575" t="s">
        <v>15843</v>
      </c>
      <c r="Y5076" s="576" t="s">
        <v>15836</v>
      </c>
      <c r="Z5076" s="577" t="s">
        <v>15844</v>
      </c>
      <c r="AA5076" s="578" t="s">
        <v>15845</v>
      </c>
      <c r="AE5076"/>
    </row>
    <row r="5077" spans="1:31" s="563" customFormat="1">
      <c r="A5077"/>
      <c r="B5077"/>
      <c r="C5077" s="568" t="s">
        <v>288</v>
      </c>
      <c r="D5077" s="569" t="s">
        <v>101</v>
      </c>
      <c r="E5077" s="569" t="s">
        <v>337</v>
      </c>
      <c r="F5077" s="573" t="s">
        <v>141</v>
      </c>
      <c r="G5077" s="569" t="s">
        <v>42</v>
      </c>
      <c r="H5077" s="569" t="s">
        <v>41</v>
      </c>
      <c r="I5077" s="569" t="s">
        <v>40</v>
      </c>
      <c r="J5077" s="569" t="s">
        <v>351</v>
      </c>
      <c r="K5077" s="569" t="s">
        <v>100</v>
      </c>
      <c r="L5077" s="570">
        <v>1</v>
      </c>
      <c r="M5077" s="571">
        <v>18.600852238250166</v>
      </c>
      <c r="N5077" s="572">
        <v>78.225539062500005</v>
      </c>
      <c r="O5077" s="573"/>
      <c r="P5077" s="573"/>
      <c r="Q5077" s="574" t="s">
        <v>10648</v>
      </c>
      <c r="R5077" s="574" t="s">
        <v>10844</v>
      </c>
      <c r="S5077" s="574" t="s">
        <v>10650</v>
      </c>
      <c r="T5077" s="574" t="s">
        <v>10509</v>
      </c>
      <c r="U5077" s="574" t="s">
        <v>10651</v>
      </c>
      <c r="V5077" s="574" t="s">
        <v>10845</v>
      </c>
      <c r="W5077" s="575" t="s">
        <v>10653</v>
      </c>
      <c r="X5077" s="575" t="s">
        <v>10846</v>
      </c>
      <c r="Y5077" s="576" t="s">
        <v>10655</v>
      </c>
      <c r="Z5077" s="577" t="s">
        <v>10847</v>
      </c>
      <c r="AA5077" s="578" t="s">
        <v>15846</v>
      </c>
      <c r="AE5077"/>
    </row>
    <row r="5078" spans="1:31" s="563" customFormat="1">
      <c r="A5078"/>
      <c r="B5078"/>
      <c r="C5078" s="568" t="s">
        <v>288</v>
      </c>
      <c r="D5078" s="569" t="s">
        <v>98</v>
      </c>
      <c r="E5078" s="569" t="s">
        <v>337</v>
      </c>
      <c r="F5078" s="573" t="s">
        <v>141</v>
      </c>
      <c r="G5078" s="569" t="s">
        <v>42</v>
      </c>
      <c r="H5078" s="569" t="s">
        <v>41</v>
      </c>
      <c r="I5078" s="569" t="s">
        <v>40</v>
      </c>
      <c r="J5078" s="569" t="s">
        <v>351</v>
      </c>
      <c r="K5078" s="569" t="s">
        <v>100</v>
      </c>
      <c r="L5078" s="570">
        <v>1</v>
      </c>
      <c r="M5078" s="571">
        <v>6.0890007446921652</v>
      </c>
      <c r="N5078" s="572">
        <v>25.6071796875</v>
      </c>
      <c r="O5078" s="573"/>
      <c r="P5078" s="573"/>
      <c r="Q5078" s="574" t="s">
        <v>10648</v>
      </c>
      <c r="R5078" s="574" t="s">
        <v>10844</v>
      </c>
      <c r="S5078" s="574" t="s">
        <v>10650</v>
      </c>
      <c r="T5078" s="574" t="s">
        <v>10957</v>
      </c>
      <c r="U5078" s="574" t="s">
        <v>10651</v>
      </c>
      <c r="V5078" s="574" t="s">
        <v>10845</v>
      </c>
      <c r="W5078" s="575" t="s">
        <v>11043</v>
      </c>
      <c r="X5078" s="575" t="s">
        <v>11044</v>
      </c>
      <c r="Y5078" s="576" t="s">
        <v>11045</v>
      </c>
      <c r="Z5078" s="577" t="s">
        <v>11046</v>
      </c>
      <c r="AA5078" s="578" t="s">
        <v>15847</v>
      </c>
      <c r="AE5078"/>
    </row>
    <row r="5079" spans="1:31" s="563" customFormat="1">
      <c r="A5079"/>
      <c r="B5079"/>
      <c r="C5079" s="568" t="s">
        <v>288</v>
      </c>
      <c r="D5079" s="569" t="s">
        <v>102</v>
      </c>
      <c r="E5079" s="569" t="s">
        <v>337</v>
      </c>
      <c r="F5079" s="573" t="s">
        <v>141</v>
      </c>
      <c r="G5079" s="569" t="s">
        <v>42</v>
      </c>
      <c r="H5079" s="569" t="s">
        <v>41</v>
      </c>
      <c r="I5079" s="569" t="s">
        <v>40</v>
      </c>
      <c r="J5079" s="569" t="s">
        <v>351</v>
      </c>
      <c r="K5079" s="569" t="s">
        <v>100</v>
      </c>
      <c r="L5079" s="570">
        <v>1</v>
      </c>
      <c r="M5079" s="571">
        <v>5.425481471657096</v>
      </c>
      <c r="N5079" s="572">
        <v>22.816761692307693</v>
      </c>
      <c r="O5079" s="573"/>
      <c r="P5079" s="573"/>
      <c r="Q5079" s="574" t="s">
        <v>10648</v>
      </c>
      <c r="R5079" s="574" t="s">
        <v>10844</v>
      </c>
      <c r="S5079" s="574" t="s">
        <v>10650</v>
      </c>
      <c r="T5079" s="574" t="s">
        <v>11126</v>
      </c>
      <c r="U5079" s="574" t="s">
        <v>10651</v>
      </c>
      <c r="V5079" s="574" t="s">
        <v>10845</v>
      </c>
      <c r="W5079" s="575" t="s">
        <v>11204</v>
      </c>
      <c r="X5079" s="575" t="s">
        <v>11278</v>
      </c>
      <c r="Y5079" s="576" t="s">
        <v>11206</v>
      </c>
      <c r="Z5079" s="577" t="s">
        <v>11279</v>
      </c>
      <c r="AA5079" s="578" t="s">
        <v>15848</v>
      </c>
      <c r="AE5079"/>
    </row>
    <row r="5080" spans="1:31" s="563" customFormat="1">
      <c r="A5080"/>
      <c r="B5080"/>
      <c r="C5080" s="568" t="s">
        <v>288</v>
      </c>
      <c r="D5080" s="569" t="s">
        <v>105</v>
      </c>
      <c r="E5080" s="569" t="s">
        <v>337</v>
      </c>
      <c r="F5080" s="573" t="s">
        <v>141</v>
      </c>
      <c r="G5080" s="569" t="s">
        <v>42</v>
      </c>
      <c r="H5080" s="569" t="s">
        <v>41</v>
      </c>
      <c r="I5080" s="569" t="s">
        <v>40</v>
      </c>
      <c r="J5080" s="569" t="s">
        <v>351</v>
      </c>
      <c r="K5080" s="569" t="s">
        <v>100</v>
      </c>
      <c r="L5080" s="570">
        <v>0.5</v>
      </c>
      <c r="M5080" s="571">
        <v>0.13945741617063151</v>
      </c>
      <c r="N5080" s="572">
        <v>0.5864855769230769</v>
      </c>
      <c r="O5080" s="573"/>
      <c r="P5080" s="573"/>
      <c r="Q5080" s="574" t="s">
        <v>10648</v>
      </c>
      <c r="R5080" s="574" t="s">
        <v>10844</v>
      </c>
      <c r="S5080" s="574" t="s">
        <v>10650</v>
      </c>
      <c r="T5080" s="574" t="s">
        <v>15541</v>
      </c>
      <c r="U5080" s="574" t="s">
        <v>10651</v>
      </c>
      <c r="V5080" s="574" t="s">
        <v>10845</v>
      </c>
      <c r="W5080" s="575" t="s">
        <v>15849</v>
      </c>
      <c r="X5080" s="575" t="s">
        <v>15850</v>
      </c>
      <c r="Y5080" s="576" t="s">
        <v>15838</v>
      </c>
      <c r="Z5080" s="577" t="s">
        <v>15851</v>
      </c>
      <c r="AA5080" s="578" t="s">
        <v>15852</v>
      </c>
      <c r="AE5080"/>
    </row>
    <row r="5081" spans="1:31" s="563" customFormat="1">
      <c r="A5081"/>
      <c r="B5081"/>
      <c r="C5081" s="568" t="s">
        <v>288</v>
      </c>
      <c r="D5081" s="569" t="s">
        <v>16</v>
      </c>
      <c r="E5081" s="569" t="s">
        <v>337</v>
      </c>
      <c r="F5081" s="573" t="s">
        <v>141</v>
      </c>
      <c r="G5081" s="569" t="s">
        <v>42</v>
      </c>
      <c r="H5081" s="569" t="s">
        <v>41</v>
      </c>
      <c r="I5081" s="569" t="s">
        <v>40</v>
      </c>
      <c r="J5081" s="569" t="s">
        <v>351</v>
      </c>
      <c r="K5081" s="569" t="s">
        <v>100</v>
      </c>
      <c r="L5081" s="570">
        <v>0.5</v>
      </c>
      <c r="M5081" s="571">
        <v>3.8007538936694778</v>
      </c>
      <c r="N5081" s="572">
        <v>15.984000000000002</v>
      </c>
      <c r="O5081" s="573"/>
      <c r="P5081" s="573"/>
      <c r="Q5081" s="574" t="s">
        <v>10648</v>
      </c>
      <c r="R5081" s="574" t="s">
        <v>10844</v>
      </c>
      <c r="S5081" s="574" t="s">
        <v>10650</v>
      </c>
      <c r="T5081" s="574" t="s">
        <v>11297</v>
      </c>
      <c r="U5081" s="574" t="s">
        <v>10651</v>
      </c>
      <c r="V5081" s="574" t="s">
        <v>10845</v>
      </c>
      <c r="W5081" s="575" t="s">
        <v>15853</v>
      </c>
      <c r="X5081" s="575" t="s">
        <v>15854</v>
      </c>
      <c r="Y5081" s="576" t="s">
        <v>11388</v>
      </c>
      <c r="Z5081" s="577" t="s">
        <v>15855</v>
      </c>
      <c r="AA5081" s="578" t="s">
        <v>15856</v>
      </c>
      <c r="AE5081"/>
    </row>
    <row r="5082" spans="1:31" s="563" customFormat="1">
      <c r="A5082"/>
      <c r="B5082"/>
      <c r="C5082" s="568" t="s">
        <v>288</v>
      </c>
      <c r="D5082" s="569" t="s">
        <v>16</v>
      </c>
      <c r="E5082" s="569" t="s">
        <v>337</v>
      </c>
      <c r="F5082" s="573" t="s">
        <v>141</v>
      </c>
      <c r="G5082" s="569" t="s">
        <v>42</v>
      </c>
      <c r="H5082" s="569" t="s">
        <v>41</v>
      </c>
      <c r="I5082" s="569" t="s">
        <v>40</v>
      </c>
      <c r="J5082" s="569" t="s">
        <v>351</v>
      </c>
      <c r="K5082" s="569" t="s">
        <v>100</v>
      </c>
      <c r="L5082" s="570">
        <v>0.5</v>
      </c>
      <c r="M5082" s="571">
        <v>3.8007538936694778</v>
      </c>
      <c r="N5082" s="572">
        <v>15.984000000000002</v>
      </c>
      <c r="O5082" s="573"/>
      <c r="P5082" s="573"/>
      <c r="Q5082" s="574" t="s">
        <v>10648</v>
      </c>
      <c r="R5082" s="574" t="s">
        <v>10844</v>
      </c>
      <c r="S5082" s="574" t="s">
        <v>10650</v>
      </c>
      <c r="T5082" s="574" t="s">
        <v>11297</v>
      </c>
      <c r="U5082" s="574" t="s">
        <v>10651</v>
      </c>
      <c r="V5082" s="574" t="s">
        <v>10845</v>
      </c>
      <c r="W5082" s="575" t="s">
        <v>15853</v>
      </c>
      <c r="X5082" s="575" t="s">
        <v>15854</v>
      </c>
      <c r="Y5082" s="576" t="s">
        <v>11388</v>
      </c>
      <c r="Z5082" s="577" t="s">
        <v>15855</v>
      </c>
      <c r="AA5082" s="578" t="s">
        <v>15856</v>
      </c>
      <c r="AE5082"/>
    </row>
    <row r="5083" spans="1:31" s="563" customFormat="1">
      <c r="A5083"/>
      <c r="B5083"/>
      <c r="C5083" s="568" t="s">
        <v>288</v>
      </c>
      <c r="D5083" s="569" t="s">
        <v>78</v>
      </c>
      <c r="E5083" s="569" t="s">
        <v>337</v>
      </c>
      <c r="F5083" s="573" t="s">
        <v>141</v>
      </c>
      <c r="G5083" s="569" t="s">
        <v>42</v>
      </c>
      <c r="H5083" s="569" t="s">
        <v>41</v>
      </c>
      <c r="I5083" s="569" t="s">
        <v>40</v>
      </c>
      <c r="J5083" s="569" t="s">
        <v>351</v>
      </c>
      <c r="K5083" s="569" t="s">
        <v>100</v>
      </c>
      <c r="L5083" s="570">
        <v>0.5</v>
      </c>
      <c r="M5083" s="571">
        <v>0.15051380141870538</v>
      </c>
      <c r="N5083" s="572">
        <v>0.63298300000000007</v>
      </c>
      <c r="O5083" s="573"/>
      <c r="P5083" s="573"/>
      <c r="Q5083" s="574" t="s">
        <v>10648</v>
      </c>
      <c r="R5083" s="574" t="s">
        <v>10844</v>
      </c>
      <c r="S5083" s="574" t="s">
        <v>10650</v>
      </c>
      <c r="T5083" s="574" t="s">
        <v>15547</v>
      </c>
      <c r="U5083" s="574" t="s">
        <v>10651</v>
      </c>
      <c r="V5083" s="574" t="s">
        <v>10845</v>
      </c>
      <c r="W5083" s="575" t="s">
        <v>15654</v>
      </c>
      <c r="X5083" s="575" t="s">
        <v>15655</v>
      </c>
      <c r="Y5083" s="576" t="s">
        <v>15840</v>
      </c>
      <c r="Z5083" s="577" t="s">
        <v>15857</v>
      </c>
      <c r="AA5083" s="578" t="s">
        <v>15658</v>
      </c>
      <c r="AE5083"/>
    </row>
    <row r="5084" spans="1:31" s="563" customFormat="1">
      <c r="A5084"/>
      <c r="B5084"/>
      <c r="C5084" s="568" t="s">
        <v>288</v>
      </c>
      <c r="D5084" s="569" t="s">
        <v>75</v>
      </c>
      <c r="E5084" s="569" t="s">
        <v>337</v>
      </c>
      <c r="F5084" s="573" t="s">
        <v>141</v>
      </c>
      <c r="G5084" s="569" t="s">
        <v>42</v>
      </c>
      <c r="H5084" s="569" t="s">
        <v>41</v>
      </c>
      <c r="I5084" s="569" t="s">
        <v>40</v>
      </c>
      <c r="J5084" s="569" t="s">
        <v>351</v>
      </c>
      <c r="K5084" s="569" t="s">
        <v>100</v>
      </c>
      <c r="L5084" s="570">
        <v>1</v>
      </c>
      <c r="M5084" s="571">
        <v>10.048400044424833</v>
      </c>
      <c r="N5084" s="572">
        <v>42.25836000000001</v>
      </c>
      <c r="O5084" s="573"/>
      <c r="P5084" s="573"/>
      <c r="Q5084" s="574" t="s">
        <v>10648</v>
      </c>
      <c r="R5084" s="574" t="s">
        <v>10844</v>
      </c>
      <c r="S5084" s="574" t="s">
        <v>10650</v>
      </c>
      <c r="T5084" s="574" t="s">
        <v>11879</v>
      </c>
      <c r="U5084" s="574" t="s">
        <v>10651</v>
      </c>
      <c r="V5084" s="574" t="s">
        <v>10845</v>
      </c>
      <c r="W5084" s="575" t="s">
        <v>11963</v>
      </c>
      <c r="X5084" s="575" t="s">
        <v>11964</v>
      </c>
      <c r="Y5084" s="576" t="s">
        <v>11965</v>
      </c>
      <c r="Z5084" s="577" t="s">
        <v>11966</v>
      </c>
      <c r="AA5084" s="578" t="s">
        <v>15858</v>
      </c>
      <c r="AE5084"/>
    </row>
    <row r="5085" spans="1:31" s="563" customFormat="1">
      <c r="A5085"/>
      <c r="B5085"/>
      <c r="C5085" s="568" t="s">
        <v>288</v>
      </c>
      <c r="D5085" s="569" t="s">
        <v>39</v>
      </c>
      <c r="E5085" s="569" t="s">
        <v>337</v>
      </c>
      <c r="F5085" s="573" t="s">
        <v>141</v>
      </c>
      <c r="G5085" s="569" t="s">
        <v>42</v>
      </c>
      <c r="H5085" s="569" t="s">
        <v>41</v>
      </c>
      <c r="I5085" s="569" t="s">
        <v>40</v>
      </c>
      <c r="J5085" s="569" t="s">
        <v>351</v>
      </c>
      <c r="K5085" s="569" t="s">
        <v>100</v>
      </c>
      <c r="L5085" s="570">
        <v>1</v>
      </c>
      <c r="M5085" s="571">
        <v>0.72438260290211942</v>
      </c>
      <c r="N5085" s="572">
        <v>3.0463776</v>
      </c>
      <c r="O5085" s="573"/>
      <c r="P5085" s="573"/>
      <c r="Q5085" s="574" t="s">
        <v>10648</v>
      </c>
      <c r="R5085" s="574" t="s">
        <v>10844</v>
      </c>
      <c r="S5085" s="574" t="s">
        <v>10650</v>
      </c>
      <c r="T5085" s="574" t="s">
        <v>11987</v>
      </c>
      <c r="U5085" s="574" t="s">
        <v>10651</v>
      </c>
      <c r="V5085" s="574" t="s">
        <v>10845</v>
      </c>
      <c r="W5085" s="575" t="s">
        <v>12056</v>
      </c>
      <c r="X5085" s="575" t="s">
        <v>12057</v>
      </c>
      <c r="Y5085" s="576" t="s">
        <v>12058</v>
      </c>
      <c r="Z5085" s="577" t="s">
        <v>12059</v>
      </c>
      <c r="AA5085" s="580" t="s">
        <v>15859</v>
      </c>
      <c r="AE5085"/>
    </row>
    <row r="5086" spans="1:31" s="563" customFormat="1">
      <c r="A5086"/>
      <c r="B5086"/>
      <c r="C5086" s="568" t="s">
        <v>288</v>
      </c>
      <c r="D5086" s="569" t="s">
        <v>38</v>
      </c>
      <c r="E5086" s="569" t="s">
        <v>337</v>
      </c>
      <c r="F5086" s="573" t="s">
        <v>141</v>
      </c>
      <c r="G5086" s="569" t="s">
        <v>42</v>
      </c>
      <c r="H5086" s="569" t="s">
        <v>41</v>
      </c>
      <c r="I5086" s="569" t="s">
        <v>40</v>
      </c>
      <c r="J5086" s="569" t="s">
        <v>351</v>
      </c>
      <c r="K5086" s="569" t="s">
        <v>100</v>
      </c>
      <c r="L5086" s="570">
        <v>1</v>
      </c>
      <c r="M5086" s="571">
        <v>6.8605886057338399</v>
      </c>
      <c r="N5086" s="572">
        <v>28.852078124999998</v>
      </c>
      <c r="O5086" s="573"/>
      <c r="P5086" s="573"/>
      <c r="Q5086" s="574" t="s">
        <v>10648</v>
      </c>
      <c r="R5086" s="574" t="s">
        <v>10844</v>
      </c>
      <c r="S5086" s="574" t="s">
        <v>10650</v>
      </c>
      <c r="T5086" s="574" t="s">
        <v>12072</v>
      </c>
      <c r="U5086" s="574" t="s">
        <v>10651</v>
      </c>
      <c r="V5086" s="574" t="s">
        <v>10845</v>
      </c>
      <c r="W5086" s="575" t="s">
        <v>12153</v>
      </c>
      <c r="X5086" s="575" t="s">
        <v>12216</v>
      </c>
      <c r="Y5086" s="576" t="s">
        <v>12155</v>
      </c>
      <c r="Z5086" s="577" t="s">
        <v>12217</v>
      </c>
      <c r="AA5086" s="578" t="s">
        <v>15860</v>
      </c>
      <c r="AE5086"/>
    </row>
    <row r="5087" spans="1:31" s="563" customFormat="1">
      <c r="A5087"/>
      <c r="B5087"/>
      <c r="C5087" s="568" t="s">
        <v>288</v>
      </c>
      <c r="D5087" s="569" t="s">
        <v>112</v>
      </c>
      <c r="E5087" s="569" t="s">
        <v>337</v>
      </c>
      <c r="F5087" s="573" t="s">
        <v>141</v>
      </c>
      <c r="G5087" s="569" t="s">
        <v>42</v>
      </c>
      <c r="H5087" s="569" t="s">
        <v>41</v>
      </c>
      <c r="I5087" s="569" t="s">
        <v>40</v>
      </c>
      <c r="J5087" s="569" t="s">
        <v>351</v>
      </c>
      <c r="K5087" s="569" t="s">
        <v>79</v>
      </c>
      <c r="L5087" s="570">
        <v>0.25</v>
      </c>
      <c r="M5087" s="571">
        <v>3.0497010625653461E-2</v>
      </c>
      <c r="N5087" s="572">
        <v>0.12825461249999998</v>
      </c>
      <c r="O5087" s="573"/>
      <c r="P5087" s="573"/>
      <c r="Q5087" s="574" t="s">
        <v>10681</v>
      </c>
      <c r="R5087" s="574" t="s">
        <v>10838</v>
      </c>
      <c r="S5087" s="574" t="s">
        <v>10650</v>
      </c>
      <c r="T5087" s="574" t="s">
        <v>15533</v>
      </c>
      <c r="U5087" s="574" t="s">
        <v>11048</v>
      </c>
      <c r="V5087" s="574" t="s">
        <v>11049</v>
      </c>
      <c r="W5087" s="575" t="s">
        <v>15661</v>
      </c>
      <c r="X5087" s="575" t="s">
        <v>15662</v>
      </c>
      <c r="Y5087" s="576" t="s">
        <v>15836</v>
      </c>
      <c r="Z5087" s="577" t="s">
        <v>15861</v>
      </c>
      <c r="AA5087" s="578" t="s">
        <v>15665</v>
      </c>
      <c r="AE5087"/>
    </row>
    <row r="5088" spans="1:31" s="563" customFormat="1">
      <c r="A5088"/>
      <c r="B5088"/>
      <c r="C5088" s="568" t="s">
        <v>288</v>
      </c>
      <c r="D5088" s="569" t="s">
        <v>105</v>
      </c>
      <c r="E5088" s="569" t="s">
        <v>337</v>
      </c>
      <c r="F5088" s="573" t="s">
        <v>141</v>
      </c>
      <c r="G5088" s="569" t="s">
        <v>42</v>
      </c>
      <c r="H5088" s="569" t="s">
        <v>41</v>
      </c>
      <c r="I5088" s="569" t="s">
        <v>40</v>
      </c>
      <c r="J5088" s="569" t="s">
        <v>351</v>
      </c>
      <c r="K5088" s="569" t="s">
        <v>79</v>
      </c>
      <c r="L5088" s="570">
        <v>0.25</v>
      </c>
      <c r="M5088" s="571">
        <v>6.9728708085315755E-2</v>
      </c>
      <c r="N5088" s="572">
        <v>0.29324278846153845</v>
      </c>
      <c r="O5088" s="573"/>
      <c r="P5088" s="573"/>
      <c r="Q5088" s="574" t="s">
        <v>10681</v>
      </c>
      <c r="R5088" s="574" t="s">
        <v>10838</v>
      </c>
      <c r="S5088" s="574" t="s">
        <v>10650</v>
      </c>
      <c r="T5088" s="574" t="s">
        <v>15541</v>
      </c>
      <c r="U5088" s="574" t="s">
        <v>11048</v>
      </c>
      <c r="V5088" s="574" t="s">
        <v>11049</v>
      </c>
      <c r="W5088" s="575" t="s">
        <v>15668</v>
      </c>
      <c r="X5088" s="575" t="s">
        <v>15669</v>
      </c>
      <c r="Y5088" s="576" t="s">
        <v>15838</v>
      </c>
      <c r="Z5088" s="577" t="s">
        <v>15862</v>
      </c>
      <c r="AA5088" s="578" t="s">
        <v>15672</v>
      </c>
      <c r="AE5088"/>
    </row>
    <row r="5089" spans="1:31" s="563" customFormat="1">
      <c r="A5089"/>
      <c r="B5089"/>
      <c r="C5089" s="568" t="s">
        <v>288</v>
      </c>
      <c r="D5089" s="569" t="s">
        <v>78</v>
      </c>
      <c r="E5089" s="569" t="s">
        <v>337</v>
      </c>
      <c r="F5089" s="573" t="s">
        <v>141</v>
      </c>
      <c r="G5089" s="569" t="s">
        <v>42</v>
      </c>
      <c r="H5089" s="569" t="s">
        <v>41</v>
      </c>
      <c r="I5089" s="569" t="s">
        <v>40</v>
      </c>
      <c r="J5089" s="569" t="s">
        <v>351</v>
      </c>
      <c r="K5089" s="569" t="s">
        <v>79</v>
      </c>
      <c r="L5089" s="570">
        <v>0.25</v>
      </c>
      <c r="M5089" s="571">
        <v>7.5256900709352689E-2</v>
      </c>
      <c r="N5089" s="572">
        <v>0.31649150000000004</v>
      </c>
      <c r="O5089" s="573"/>
      <c r="P5089" s="573"/>
      <c r="Q5089" s="574" t="s">
        <v>10681</v>
      </c>
      <c r="R5089" s="574" t="s">
        <v>10838</v>
      </c>
      <c r="S5089" s="574" t="s">
        <v>10650</v>
      </c>
      <c r="T5089" s="574" t="s">
        <v>15547</v>
      </c>
      <c r="U5089" s="574" t="s">
        <v>11048</v>
      </c>
      <c r="V5089" s="574" t="s">
        <v>11049</v>
      </c>
      <c r="W5089" s="575" t="s">
        <v>15684</v>
      </c>
      <c r="X5089" s="575" t="s">
        <v>15685</v>
      </c>
      <c r="Y5089" s="576" t="s">
        <v>15840</v>
      </c>
      <c r="Z5089" s="577" t="s">
        <v>15863</v>
      </c>
      <c r="AA5089" s="578" t="s">
        <v>15688</v>
      </c>
      <c r="AE5089"/>
    </row>
    <row r="5090" spans="1:31" s="563" customFormat="1">
      <c r="A5090"/>
      <c r="B5090"/>
      <c r="C5090" s="568" t="s">
        <v>288</v>
      </c>
      <c r="D5090" s="569" t="s">
        <v>112</v>
      </c>
      <c r="E5090" s="569" t="s">
        <v>337</v>
      </c>
      <c r="F5090" s="573" t="s">
        <v>141</v>
      </c>
      <c r="G5090" s="569" t="s">
        <v>42</v>
      </c>
      <c r="H5090" s="569" t="s">
        <v>41</v>
      </c>
      <c r="I5090" s="569" t="s">
        <v>40</v>
      </c>
      <c r="J5090" s="569" t="s">
        <v>67</v>
      </c>
      <c r="K5090" s="569" t="s">
        <v>81</v>
      </c>
      <c r="L5090" s="570">
        <v>1</v>
      </c>
      <c r="M5090" s="571">
        <v>0.26946418415091772</v>
      </c>
      <c r="N5090" s="572">
        <v>0.50698293882352941</v>
      </c>
      <c r="O5090" s="573"/>
      <c r="P5090" s="573"/>
      <c r="Q5090" s="574" t="s">
        <v>10591</v>
      </c>
      <c r="R5090" s="574" t="s">
        <v>10802</v>
      </c>
      <c r="S5090" s="574" t="s">
        <v>10658</v>
      </c>
      <c r="T5090" s="574" t="s">
        <v>15533</v>
      </c>
      <c r="U5090" s="574" t="s">
        <v>10659</v>
      </c>
      <c r="V5090" s="574" t="s">
        <v>10854</v>
      </c>
      <c r="W5090" s="575" t="s">
        <v>15733</v>
      </c>
      <c r="X5090" s="575" t="s">
        <v>15734</v>
      </c>
      <c r="Y5090" s="576" t="s">
        <v>15864</v>
      </c>
      <c r="Z5090" s="577" t="s">
        <v>15865</v>
      </c>
      <c r="AA5090" s="578" t="s">
        <v>15737</v>
      </c>
      <c r="AE5090"/>
    </row>
    <row r="5091" spans="1:31" s="563" customFormat="1">
      <c r="A5091"/>
      <c r="B5091"/>
      <c r="C5091" s="568" t="s">
        <v>288</v>
      </c>
      <c r="D5091" s="569" t="s">
        <v>101</v>
      </c>
      <c r="E5091" s="569" t="s">
        <v>337</v>
      </c>
      <c r="F5091" s="573" t="s">
        <v>141</v>
      </c>
      <c r="G5091" s="569" t="s">
        <v>42</v>
      </c>
      <c r="H5091" s="569" t="s">
        <v>41</v>
      </c>
      <c r="I5091" s="569" t="s">
        <v>40</v>
      </c>
      <c r="J5091" s="569" t="s">
        <v>67</v>
      </c>
      <c r="K5091" s="569" t="s">
        <v>81</v>
      </c>
      <c r="L5091" s="570">
        <v>1</v>
      </c>
      <c r="M5091" s="571">
        <v>41.088153970373405</v>
      </c>
      <c r="N5091" s="572">
        <v>77.305238602941174</v>
      </c>
      <c r="O5091" s="573"/>
      <c r="P5091" s="573"/>
      <c r="Q5091" s="574" t="s">
        <v>10591</v>
      </c>
      <c r="R5091" s="574" t="s">
        <v>10802</v>
      </c>
      <c r="S5091" s="574" t="s">
        <v>10658</v>
      </c>
      <c r="T5091" s="574" t="s">
        <v>10509</v>
      </c>
      <c r="U5091" s="574" t="s">
        <v>10659</v>
      </c>
      <c r="V5091" s="574" t="s">
        <v>10854</v>
      </c>
      <c r="W5091" s="575" t="s">
        <v>10596</v>
      </c>
      <c r="X5091" s="575" t="s">
        <v>10804</v>
      </c>
      <c r="Y5091" s="576" t="s">
        <v>10661</v>
      </c>
      <c r="Z5091" s="577" t="s">
        <v>10855</v>
      </c>
      <c r="AA5091" s="578" t="s">
        <v>15738</v>
      </c>
      <c r="AE5091"/>
    </row>
    <row r="5092" spans="1:31" s="563" customFormat="1">
      <c r="A5092"/>
      <c r="B5092"/>
      <c r="C5092" s="568" t="s">
        <v>288</v>
      </c>
      <c r="D5092" s="569" t="s">
        <v>98</v>
      </c>
      <c r="E5092" s="569" t="s">
        <v>337</v>
      </c>
      <c r="F5092" s="573" t="s">
        <v>141</v>
      </c>
      <c r="G5092" s="569" t="s">
        <v>42</v>
      </c>
      <c r="H5092" s="569" t="s">
        <v>41</v>
      </c>
      <c r="I5092" s="569" t="s">
        <v>40</v>
      </c>
      <c r="J5092" s="569" t="s">
        <v>67</v>
      </c>
      <c r="K5092" s="569" t="s">
        <v>81</v>
      </c>
      <c r="L5092" s="570">
        <v>1</v>
      </c>
      <c r="M5092" s="571">
        <v>13.450233189270564</v>
      </c>
      <c r="N5092" s="572">
        <v>25.305918750000004</v>
      </c>
      <c r="O5092" s="573"/>
      <c r="P5092" s="573"/>
      <c r="Q5092" s="574" t="s">
        <v>10591</v>
      </c>
      <c r="R5092" s="574" t="s">
        <v>10802</v>
      </c>
      <c r="S5092" s="574" t="s">
        <v>10658</v>
      </c>
      <c r="T5092" s="574" t="s">
        <v>10957</v>
      </c>
      <c r="U5092" s="574" t="s">
        <v>10659</v>
      </c>
      <c r="V5092" s="574" t="s">
        <v>10854</v>
      </c>
      <c r="W5092" s="575" t="s">
        <v>11017</v>
      </c>
      <c r="X5092" s="575" t="s">
        <v>11018</v>
      </c>
      <c r="Y5092" s="576" t="s">
        <v>11051</v>
      </c>
      <c r="Z5092" s="577" t="s">
        <v>11052</v>
      </c>
      <c r="AA5092" s="580" t="s">
        <v>15739</v>
      </c>
      <c r="AE5092"/>
    </row>
    <row r="5093" spans="1:31" s="563" customFormat="1">
      <c r="A5093"/>
      <c r="B5093"/>
      <c r="C5093" s="568" t="s">
        <v>288</v>
      </c>
      <c r="D5093" s="569" t="s">
        <v>102</v>
      </c>
      <c r="E5093" s="569" t="s">
        <v>337</v>
      </c>
      <c r="F5093" s="573" t="s">
        <v>141</v>
      </c>
      <c r="G5093" s="569" t="s">
        <v>42</v>
      </c>
      <c r="H5093" s="569" t="s">
        <v>41</v>
      </c>
      <c r="I5093" s="569" t="s">
        <v>40</v>
      </c>
      <c r="J5093" s="569" t="s">
        <v>67</v>
      </c>
      <c r="K5093" s="569" t="s">
        <v>81</v>
      </c>
      <c r="L5093" s="570">
        <v>1</v>
      </c>
      <c r="M5093" s="571">
        <v>11.98455937478195</v>
      </c>
      <c r="N5093" s="572">
        <v>22.548329201809949</v>
      </c>
      <c r="O5093" s="573"/>
      <c r="P5093" s="573"/>
      <c r="Q5093" s="574" t="s">
        <v>10591</v>
      </c>
      <c r="R5093" s="574" t="s">
        <v>10802</v>
      </c>
      <c r="S5093" s="574" t="s">
        <v>10658</v>
      </c>
      <c r="T5093" s="574" t="s">
        <v>11126</v>
      </c>
      <c r="U5093" s="574" t="s">
        <v>10659</v>
      </c>
      <c r="V5093" s="574" t="s">
        <v>10854</v>
      </c>
      <c r="W5093" s="575" t="s">
        <v>11180</v>
      </c>
      <c r="X5093" s="575" t="s">
        <v>11283</v>
      </c>
      <c r="Y5093" s="576" t="s">
        <v>11211</v>
      </c>
      <c r="Z5093" s="577" t="s">
        <v>11284</v>
      </c>
      <c r="AA5093" s="578" t="s">
        <v>15741</v>
      </c>
      <c r="AE5093"/>
    </row>
    <row r="5094" spans="1:31" s="563" customFormat="1">
      <c r="A5094"/>
      <c r="B5094"/>
      <c r="C5094" s="568" t="s">
        <v>288</v>
      </c>
      <c r="D5094" s="569" t="s">
        <v>105</v>
      </c>
      <c r="E5094" s="569" t="s">
        <v>337</v>
      </c>
      <c r="F5094" s="573" t="s">
        <v>141</v>
      </c>
      <c r="G5094" s="569" t="s">
        <v>42</v>
      </c>
      <c r="H5094" s="569" t="s">
        <v>41</v>
      </c>
      <c r="I5094" s="569" t="s">
        <v>40</v>
      </c>
      <c r="J5094" s="569" t="s">
        <v>67</v>
      </c>
      <c r="K5094" s="569" t="s">
        <v>81</v>
      </c>
      <c r="L5094" s="570">
        <v>1</v>
      </c>
      <c r="M5094" s="571">
        <v>0.61610594122631357</v>
      </c>
      <c r="N5094" s="572">
        <v>1.1591714932126698</v>
      </c>
      <c r="O5094" s="573"/>
      <c r="P5094" s="573"/>
      <c r="Q5094" s="574" t="s">
        <v>10591</v>
      </c>
      <c r="R5094" s="574" t="s">
        <v>10802</v>
      </c>
      <c r="S5094" s="574" t="s">
        <v>10658</v>
      </c>
      <c r="T5094" s="574" t="s">
        <v>15541</v>
      </c>
      <c r="U5094" s="574" t="s">
        <v>10659</v>
      </c>
      <c r="V5094" s="574" t="s">
        <v>10854</v>
      </c>
      <c r="W5094" s="575" t="s">
        <v>15742</v>
      </c>
      <c r="X5094" s="575" t="s">
        <v>15743</v>
      </c>
      <c r="Y5094" s="576" t="s">
        <v>15866</v>
      </c>
      <c r="Z5094" s="577" t="s">
        <v>15867</v>
      </c>
      <c r="AA5094" s="578" t="s">
        <v>15746</v>
      </c>
      <c r="AE5094"/>
    </row>
    <row r="5095" spans="1:31" s="563" customFormat="1">
      <c r="A5095"/>
      <c r="B5095"/>
      <c r="C5095" s="568" t="s">
        <v>288</v>
      </c>
      <c r="D5095" s="569" t="s">
        <v>16</v>
      </c>
      <c r="E5095" s="569" t="s">
        <v>337</v>
      </c>
      <c r="F5095" s="573" t="s">
        <v>141</v>
      </c>
      <c r="G5095" s="569" t="s">
        <v>42</v>
      </c>
      <c r="H5095" s="569" t="s">
        <v>41</v>
      </c>
      <c r="I5095" s="569" t="s">
        <v>40</v>
      </c>
      <c r="J5095" s="569" t="s">
        <v>67</v>
      </c>
      <c r="K5095" s="569" t="s">
        <v>81</v>
      </c>
      <c r="L5095" s="570">
        <v>1</v>
      </c>
      <c r="M5095" s="571">
        <v>16.791269473712966</v>
      </c>
      <c r="N5095" s="572">
        <v>31.591905882352947</v>
      </c>
      <c r="O5095" s="573"/>
      <c r="P5095" s="573"/>
      <c r="Q5095" s="574" t="s">
        <v>10591</v>
      </c>
      <c r="R5095" s="574" t="s">
        <v>10802</v>
      </c>
      <c r="S5095" s="574" t="s">
        <v>10658</v>
      </c>
      <c r="T5095" s="574" t="s">
        <v>11297</v>
      </c>
      <c r="U5095" s="574" t="s">
        <v>10659</v>
      </c>
      <c r="V5095" s="574" t="s">
        <v>10854</v>
      </c>
      <c r="W5095" s="575" t="s">
        <v>11348</v>
      </c>
      <c r="X5095" s="575" t="s">
        <v>11435</v>
      </c>
      <c r="Y5095" s="576" t="s">
        <v>11390</v>
      </c>
      <c r="Z5095" s="577" t="s">
        <v>15868</v>
      </c>
      <c r="AA5095" s="578" t="s">
        <v>15748</v>
      </c>
      <c r="AE5095"/>
    </row>
    <row r="5096" spans="1:31" s="563" customFormat="1">
      <c r="A5096"/>
      <c r="B5096"/>
      <c r="C5096" s="568" t="s">
        <v>288</v>
      </c>
      <c r="D5096" s="569" t="s">
        <v>78</v>
      </c>
      <c r="E5096" s="569" t="s">
        <v>337</v>
      </c>
      <c r="F5096" s="573" t="s">
        <v>141</v>
      </c>
      <c r="G5096" s="569" t="s">
        <v>42</v>
      </c>
      <c r="H5096" s="569" t="s">
        <v>41</v>
      </c>
      <c r="I5096" s="569" t="s">
        <v>40</v>
      </c>
      <c r="J5096" s="569" t="s">
        <v>67</v>
      </c>
      <c r="K5096" s="569" t="s">
        <v>81</v>
      </c>
      <c r="L5096" s="570">
        <v>1</v>
      </c>
      <c r="M5096" s="571">
        <v>0.66495170953949279</v>
      </c>
      <c r="N5096" s="572">
        <v>1.2510722823529414</v>
      </c>
      <c r="O5096" s="573"/>
      <c r="P5096" s="573"/>
      <c r="Q5096" s="574" t="s">
        <v>10591</v>
      </c>
      <c r="R5096" s="574" t="s">
        <v>10802</v>
      </c>
      <c r="S5096" s="574" t="s">
        <v>10658</v>
      </c>
      <c r="T5096" s="574" t="s">
        <v>15547</v>
      </c>
      <c r="U5096" s="574" t="s">
        <v>10659</v>
      </c>
      <c r="V5096" s="574" t="s">
        <v>10854</v>
      </c>
      <c r="W5096" s="575" t="s">
        <v>15749</v>
      </c>
      <c r="X5096" s="575" t="s">
        <v>15750</v>
      </c>
      <c r="Y5096" s="576" t="s">
        <v>15869</v>
      </c>
      <c r="Z5096" s="577" t="s">
        <v>15870</v>
      </c>
      <c r="AA5096" s="578" t="s">
        <v>15753</v>
      </c>
      <c r="AE5096"/>
    </row>
    <row r="5097" spans="1:31" s="563" customFormat="1">
      <c r="A5097"/>
      <c r="B5097"/>
      <c r="C5097" s="568" t="s">
        <v>288</v>
      </c>
      <c r="D5097" s="569" t="s">
        <v>75</v>
      </c>
      <c r="E5097" s="569" t="s">
        <v>337</v>
      </c>
      <c r="F5097" s="573" t="s">
        <v>141</v>
      </c>
      <c r="G5097" s="569" t="s">
        <v>42</v>
      </c>
      <c r="H5097" s="569" t="s">
        <v>41</v>
      </c>
      <c r="I5097" s="569" t="s">
        <v>40</v>
      </c>
      <c r="J5097" s="569" t="s">
        <v>67</v>
      </c>
      <c r="K5097" s="569" t="s">
        <v>81</v>
      </c>
      <c r="L5097" s="570">
        <v>1</v>
      </c>
      <c r="M5097" s="571">
        <v>22.196306002163819</v>
      </c>
      <c r="N5097" s="572">
        <v>41.761202823529423</v>
      </c>
      <c r="O5097" s="573"/>
      <c r="P5097" s="573"/>
      <c r="Q5097" s="574" t="s">
        <v>10591</v>
      </c>
      <c r="R5097" s="574" t="s">
        <v>10802</v>
      </c>
      <c r="S5097" s="574" t="s">
        <v>10658</v>
      </c>
      <c r="T5097" s="574" t="s">
        <v>11879</v>
      </c>
      <c r="U5097" s="574" t="s">
        <v>10659</v>
      </c>
      <c r="V5097" s="574" t="s">
        <v>10854</v>
      </c>
      <c r="W5097" s="575" t="s">
        <v>11934</v>
      </c>
      <c r="X5097" s="575" t="s">
        <v>11935</v>
      </c>
      <c r="Y5097" s="576" t="s">
        <v>11972</v>
      </c>
      <c r="Z5097" s="577" t="s">
        <v>11973</v>
      </c>
      <c r="AA5097" s="578" t="s">
        <v>15754</v>
      </c>
      <c r="AE5097"/>
    </row>
    <row r="5098" spans="1:31" s="563" customFormat="1">
      <c r="A5098"/>
      <c r="B5098"/>
      <c r="C5098" s="568" t="s">
        <v>288</v>
      </c>
      <c r="D5098" s="569" t="s">
        <v>39</v>
      </c>
      <c r="E5098" s="569" t="s">
        <v>337</v>
      </c>
      <c r="F5098" s="573" t="s">
        <v>141</v>
      </c>
      <c r="G5098" s="569" t="s">
        <v>42</v>
      </c>
      <c r="H5098" s="569" t="s">
        <v>41</v>
      </c>
      <c r="I5098" s="569" t="s">
        <v>40</v>
      </c>
      <c r="J5098" s="569" t="s">
        <v>67</v>
      </c>
      <c r="K5098" s="569" t="s">
        <v>81</v>
      </c>
      <c r="L5098" s="570">
        <v>1</v>
      </c>
      <c r="M5098" s="571">
        <v>1.6001172172260683</v>
      </c>
      <c r="N5098" s="572">
        <v>3.0105378635294113</v>
      </c>
      <c r="O5098" s="573"/>
      <c r="P5098" s="573"/>
      <c r="Q5098" s="574" t="s">
        <v>10591</v>
      </c>
      <c r="R5098" s="574" t="s">
        <v>10802</v>
      </c>
      <c r="S5098" s="574" t="s">
        <v>10658</v>
      </c>
      <c r="T5098" s="574" t="s">
        <v>11987</v>
      </c>
      <c r="U5098" s="574" t="s">
        <v>10659</v>
      </c>
      <c r="V5098" s="574" t="s">
        <v>10854</v>
      </c>
      <c r="W5098" s="575" t="s">
        <v>12032</v>
      </c>
      <c r="X5098" s="575" t="s">
        <v>12033</v>
      </c>
      <c r="Y5098" s="576" t="s">
        <v>12062</v>
      </c>
      <c r="Z5098" s="577" t="s">
        <v>12063</v>
      </c>
      <c r="AA5098" s="578" t="s">
        <v>15755</v>
      </c>
      <c r="AE5098"/>
    </row>
    <row r="5099" spans="1:31" s="563" customFormat="1">
      <c r="A5099"/>
      <c r="B5099"/>
      <c r="C5099" s="568" t="s">
        <v>288</v>
      </c>
      <c r="D5099" s="569" t="s">
        <v>38</v>
      </c>
      <c r="E5099" s="569" t="s">
        <v>337</v>
      </c>
      <c r="F5099" s="573" t="s">
        <v>141</v>
      </c>
      <c r="G5099" s="569" t="s">
        <v>42</v>
      </c>
      <c r="H5099" s="569" t="s">
        <v>41</v>
      </c>
      <c r="I5099" s="569" t="s">
        <v>40</v>
      </c>
      <c r="J5099" s="569" t="s">
        <v>67</v>
      </c>
      <c r="K5099" s="569" t="s">
        <v>81</v>
      </c>
      <c r="L5099" s="570">
        <v>1</v>
      </c>
      <c r="M5099" s="571">
        <v>15.154623957504192</v>
      </c>
      <c r="N5099" s="572">
        <v>28.51264191176471</v>
      </c>
      <c r="O5099" s="573"/>
      <c r="P5099" s="573"/>
      <c r="Q5099" s="574" t="s">
        <v>10591</v>
      </c>
      <c r="R5099" s="574" t="s">
        <v>10802</v>
      </c>
      <c r="S5099" s="574" t="s">
        <v>10658</v>
      </c>
      <c r="T5099" s="574" t="s">
        <v>12072</v>
      </c>
      <c r="U5099" s="574" t="s">
        <v>10659</v>
      </c>
      <c r="V5099" s="574" t="s">
        <v>10854</v>
      </c>
      <c r="W5099" s="575" t="s">
        <v>12129</v>
      </c>
      <c r="X5099" s="575" t="s">
        <v>12203</v>
      </c>
      <c r="Y5099" s="576" t="s">
        <v>12160</v>
      </c>
      <c r="Z5099" s="577" t="s">
        <v>12220</v>
      </c>
      <c r="AA5099" s="578" t="s">
        <v>15756</v>
      </c>
      <c r="AE5099"/>
    </row>
    <row r="5100" spans="1:31" s="563" customFormat="1">
      <c r="A5100"/>
      <c r="B5100"/>
      <c r="C5100" s="568" t="s">
        <v>288</v>
      </c>
      <c r="D5100" s="569" t="s">
        <v>101</v>
      </c>
      <c r="E5100" s="569" t="s">
        <v>337</v>
      </c>
      <c r="F5100" s="573" t="s">
        <v>141</v>
      </c>
      <c r="G5100" s="569" t="s">
        <v>42</v>
      </c>
      <c r="H5100" s="569" t="s">
        <v>41</v>
      </c>
      <c r="I5100" s="569" t="s">
        <v>40</v>
      </c>
      <c r="J5100" s="569" t="s">
        <v>66</v>
      </c>
      <c r="K5100" s="569" t="s">
        <v>115</v>
      </c>
      <c r="L5100" s="570">
        <v>0.05</v>
      </c>
      <c r="M5100" s="571">
        <v>2.1275484586233846</v>
      </c>
      <c r="N5100" s="572">
        <v>110.43605514705882</v>
      </c>
      <c r="O5100" s="573"/>
      <c r="P5100" s="573"/>
      <c r="Q5100" s="574" t="s">
        <v>10663</v>
      </c>
      <c r="R5100" s="574" t="s">
        <v>10817</v>
      </c>
      <c r="S5100" s="574" t="s">
        <v>10665</v>
      </c>
      <c r="T5100" s="574" t="s">
        <v>10509</v>
      </c>
      <c r="U5100" s="574" t="s">
        <v>10666</v>
      </c>
      <c r="V5100" s="574" t="s">
        <v>10856</v>
      </c>
      <c r="W5100" s="575" t="s">
        <v>10668</v>
      </c>
      <c r="X5100" s="575" t="s">
        <v>10820</v>
      </c>
      <c r="Y5100" s="576" t="s">
        <v>10670</v>
      </c>
      <c r="Z5100" s="577" t="s">
        <v>10857</v>
      </c>
      <c r="AA5100" s="578" t="s">
        <v>15871</v>
      </c>
      <c r="AE5100"/>
    </row>
    <row r="5101" spans="1:31" s="563" customFormat="1">
      <c r="A5101"/>
      <c r="B5101"/>
      <c r="C5101" s="568" t="s">
        <v>288</v>
      </c>
      <c r="D5101" s="569" t="s">
        <v>105</v>
      </c>
      <c r="E5101" s="569" t="s">
        <v>337</v>
      </c>
      <c r="F5101" s="573" t="s">
        <v>141</v>
      </c>
      <c r="G5101" s="569" t="s">
        <v>42</v>
      </c>
      <c r="H5101" s="569" t="s">
        <v>41</v>
      </c>
      <c r="I5101" s="569" t="s">
        <v>40</v>
      </c>
      <c r="J5101" s="569" t="s">
        <v>66</v>
      </c>
      <c r="K5101" s="569" t="s">
        <v>115</v>
      </c>
      <c r="L5101" s="570">
        <v>0.5</v>
      </c>
      <c r="M5101" s="571">
        <v>0.3190202330700721</v>
      </c>
      <c r="N5101" s="572">
        <v>16.559592760180998</v>
      </c>
      <c r="O5101" s="573"/>
      <c r="P5101" s="573"/>
      <c r="Q5101" s="574" t="s">
        <v>10663</v>
      </c>
      <c r="R5101" s="574" t="s">
        <v>10817</v>
      </c>
      <c r="S5101" s="574" t="s">
        <v>10665</v>
      </c>
      <c r="T5101" s="574" t="s">
        <v>15541</v>
      </c>
      <c r="U5101" s="574" t="s">
        <v>10666</v>
      </c>
      <c r="V5101" s="574" t="s">
        <v>10856</v>
      </c>
      <c r="W5101" s="575" t="s">
        <v>15818</v>
      </c>
      <c r="X5101" s="575" t="s">
        <v>15819</v>
      </c>
      <c r="Y5101" s="576" t="s">
        <v>15872</v>
      </c>
      <c r="Z5101" s="577" t="s">
        <v>15873</v>
      </c>
      <c r="AA5101" s="578" t="s">
        <v>15822</v>
      </c>
      <c r="AE5101"/>
    </row>
    <row r="5102" spans="1:31" s="563" customFormat="1">
      <c r="A5102"/>
      <c r="B5102"/>
      <c r="C5102" s="568" t="s">
        <v>288</v>
      </c>
      <c r="D5102" s="569" t="s">
        <v>78</v>
      </c>
      <c r="E5102" s="569" t="s">
        <v>337</v>
      </c>
      <c r="F5102" s="573" t="s">
        <v>141</v>
      </c>
      <c r="G5102" s="569" t="s">
        <v>42</v>
      </c>
      <c r="H5102" s="569" t="s">
        <v>41</v>
      </c>
      <c r="I5102" s="569" t="s">
        <v>40</v>
      </c>
      <c r="J5102" s="569" t="s">
        <v>66</v>
      </c>
      <c r="K5102" s="569" t="s">
        <v>115</v>
      </c>
      <c r="L5102" s="570">
        <v>0.5</v>
      </c>
      <c r="M5102" s="571">
        <v>0.34431261762448945</v>
      </c>
      <c r="N5102" s="572">
        <v>17.872461176470594</v>
      </c>
      <c r="O5102" s="573"/>
      <c r="P5102" s="573"/>
      <c r="Q5102" s="574" t="s">
        <v>10663</v>
      </c>
      <c r="R5102" s="574" t="s">
        <v>10817</v>
      </c>
      <c r="S5102" s="574" t="s">
        <v>10665</v>
      </c>
      <c r="T5102" s="574" t="s">
        <v>15547</v>
      </c>
      <c r="U5102" s="574" t="s">
        <v>10666</v>
      </c>
      <c r="V5102" s="574" t="s">
        <v>10856</v>
      </c>
      <c r="W5102" s="575" t="s">
        <v>15823</v>
      </c>
      <c r="X5102" s="575" t="s">
        <v>15824</v>
      </c>
      <c r="Y5102" s="576" t="s">
        <v>15874</v>
      </c>
      <c r="Z5102" s="577" t="s">
        <v>15875</v>
      </c>
      <c r="AA5102" s="578" t="s">
        <v>15827</v>
      </c>
      <c r="AE5102"/>
    </row>
    <row r="5103" spans="1:31" s="563" customFormat="1">
      <c r="A5103"/>
      <c r="B5103"/>
      <c r="C5103" s="568" t="s">
        <v>288</v>
      </c>
      <c r="D5103" s="569" t="s">
        <v>39</v>
      </c>
      <c r="E5103" s="569" t="s">
        <v>337</v>
      </c>
      <c r="F5103" s="573" t="s">
        <v>141</v>
      </c>
      <c r="G5103" s="569" t="s">
        <v>42</v>
      </c>
      <c r="H5103" s="569" t="s">
        <v>41</v>
      </c>
      <c r="I5103" s="569" t="s">
        <v>40</v>
      </c>
      <c r="J5103" s="569" t="s">
        <v>66</v>
      </c>
      <c r="K5103" s="569" t="s">
        <v>115</v>
      </c>
      <c r="L5103" s="570">
        <v>0.5</v>
      </c>
      <c r="M5103" s="571">
        <v>0.82854219286190134</v>
      </c>
      <c r="N5103" s="572">
        <v>43.007683764705895</v>
      </c>
      <c r="O5103" s="573"/>
      <c r="P5103" s="573"/>
      <c r="Q5103" s="574" t="s">
        <v>10663</v>
      </c>
      <c r="R5103" s="574" t="s">
        <v>10817</v>
      </c>
      <c r="S5103" s="574" t="s">
        <v>10665</v>
      </c>
      <c r="T5103" s="574" t="s">
        <v>11987</v>
      </c>
      <c r="U5103" s="574" t="s">
        <v>10666</v>
      </c>
      <c r="V5103" s="574" t="s">
        <v>10856</v>
      </c>
      <c r="W5103" s="575" t="s">
        <v>12051</v>
      </c>
      <c r="X5103" s="575" t="s">
        <v>12052</v>
      </c>
      <c r="Y5103" s="576" t="s">
        <v>12064</v>
      </c>
      <c r="Z5103" s="577" t="s">
        <v>12065</v>
      </c>
      <c r="AA5103" s="578" t="s">
        <v>15828</v>
      </c>
      <c r="AE5103"/>
    </row>
    <row r="5104" spans="1:31" s="563" customFormat="1">
      <c r="A5104"/>
      <c r="B5104"/>
      <c r="C5104" s="568" t="s">
        <v>288</v>
      </c>
      <c r="D5104" s="569" t="s">
        <v>112</v>
      </c>
      <c r="E5104" s="569" t="s">
        <v>337</v>
      </c>
      <c r="F5104" s="573" t="s">
        <v>141</v>
      </c>
      <c r="G5104" s="569" t="s">
        <v>42</v>
      </c>
      <c r="H5104" s="569" t="s">
        <v>41</v>
      </c>
      <c r="I5104" s="569" t="s">
        <v>40</v>
      </c>
      <c r="J5104" s="569" t="s">
        <v>66</v>
      </c>
      <c r="K5104" s="569" t="s">
        <v>310</v>
      </c>
      <c r="L5104" s="570">
        <v>1</v>
      </c>
      <c r="M5104" s="571">
        <v>0.27905761356807091</v>
      </c>
      <c r="N5104" s="572">
        <v>14.485226823529414</v>
      </c>
      <c r="O5104" s="573"/>
      <c r="P5104" s="573"/>
      <c r="Q5104" s="574" t="s">
        <v>10673</v>
      </c>
      <c r="R5104" s="574" t="s">
        <v>10858</v>
      </c>
      <c r="S5104" s="574" t="s">
        <v>10665</v>
      </c>
      <c r="T5104" s="574" t="s">
        <v>15533</v>
      </c>
      <c r="U5104" s="574" t="s">
        <v>10675</v>
      </c>
      <c r="V5104" s="574" t="s">
        <v>10859</v>
      </c>
      <c r="W5104" s="575" t="s">
        <v>15627</v>
      </c>
      <c r="X5104" s="575" t="s">
        <v>15628</v>
      </c>
      <c r="Y5104" s="575" t="s">
        <v>15876</v>
      </c>
      <c r="Z5104" s="579" t="s">
        <v>15877</v>
      </c>
      <c r="AA5104" s="580" t="s">
        <v>15631</v>
      </c>
      <c r="AE5104"/>
    </row>
    <row r="5105" spans="1:31" s="563" customFormat="1">
      <c r="A5105"/>
      <c r="B5105"/>
      <c r="C5105" s="568" t="s">
        <v>288</v>
      </c>
      <c r="D5105" s="569" t="s">
        <v>101</v>
      </c>
      <c r="E5105" s="569" t="s">
        <v>337</v>
      </c>
      <c r="F5105" s="573" t="s">
        <v>141</v>
      </c>
      <c r="G5105" s="569" t="s">
        <v>42</v>
      </c>
      <c r="H5105" s="569" t="s">
        <v>41</v>
      </c>
      <c r="I5105" s="569" t="s">
        <v>40</v>
      </c>
      <c r="J5105" s="569" t="s">
        <v>66</v>
      </c>
      <c r="K5105" s="569" t="s">
        <v>310</v>
      </c>
      <c r="L5105" s="570">
        <v>0.7</v>
      </c>
      <c r="M5105" s="571">
        <v>29.785678420727383</v>
      </c>
      <c r="N5105" s="572">
        <v>1546.1047720588235</v>
      </c>
      <c r="O5105" s="573"/>
      <c r="P5105" s="573"/>
      <c r="Q5105" s="574" t="s">
        <v>10673</v>
      </c>
      <c r="R5105" s="574" t="s">
        <v>10858</v>
      </c>
      <c r="S5105" s="574" t="s">
        <v>10665</v>
      </c>
      <c r="T5105" s="574" t="s">
        <v>10509</v>
      </c>
      <c r="U5105" s="574" t="s">
        <v>10675</v>
      </c>
      <c r="V5105" s="574" t="s">
        <v>10859</v>
      </c>
      <c r="W5105" s="575" t="s">
        <v>10677</v>
      </c>
      <c r="X5105" s="575" t="s">
        <v>10860</v>
      </c>
      <c r="Y5105" s="576" t="s">
        <v>10670</v>
      </c>
      <c r="Z5105" s="577" t="s">
        <v>10861</v>
      </c>
      <c r="AA5105" s="578" t="s">
        <v>15760</v>
      </c>
      <c r="AE5105"/>
    </row>
    <row r="5106" spans="1:31" s="563" customFormat="1">
      <c r="A5106"/>
      <c r="B5106"/>
      <c r="C5106" s="568" t="s">
        <v>288</v>
      </c>
      <c r="D5106" s="569" t="s">
        <v>98</v>
      </c>
      <c r="E5106" s="569" t="s">
        <v>337</v>
      </c>
      <c r="F5106" s="573" t="s">
        <v>141</v>
      </c>
      <c r="G5106" s="569" t="s">
        <v>42</v>
      </c>
      <c r="H5106" s="569" t="s">
        <v>41</v>
      </c>
      <c r="I5106" s="569" t="s">
        <v>40</v>
      </c>
      <c r="J5106" s="569" t="s">
        <v>66</v>
      </c>
      <c r="K5106" s="569" t="s">
        <v>310</v>
      </c>
      <c r="L5106" s="570">
        <v>0.7</v>
      </c>
      <c r="M5106" s="571">
        <v>9.7503606696051008</v>
      </c>
      <c r="N5106" s="572">
        <v>506.11837500000007</v>
      </c>
      <c r="O5106" s="573"/>
      <c r="P5106" s="573"/>
      <c r="Q5106" s="574" t="s">
        <v>10673</v>
      </c>
      <c r="R5106" s="574" t="s">
        <v>10858</v>
      </c>
      <c r="S5106" s="574" t="s">
        <v>10665</v>
      </c>
      <c r="T5106" s="574" t="s">
        <v>10957</v>
      </c>
      <c r="U5106" s="574" t="s">
        <v>10675</v>
      </c>
      <c r="V5106" s="574" t="s">
        <v>10859</v>
      </c>
      <c r="W5106" s="575" t="s">
        <v>11053</v>
      </c>
      <c r="X5106" s="575" t="s">
        <v>11054</v>
      </c>
      <c r="Y5106" s="576" t="s">
        <v>11055</v>
      </c>
      <c r="Z5106" s="577" t="s">
        <v>11056</v>
      </c>
      <c r="AA5106" s="578" t="s">
        <v>15878</v>
      </c>
      <c r="AE5106"/>
    </row>
    <row r="5107" spans="1:31" s="563" customFormat="1">
      <c r="A5107"/>
      <c r="B5107"/>
      <c r="C5107" s="568" t="s">
        <v>288</v>
      </c>
      <c r="D5107" s="569" t="s">
        <v>102</v>
      </c>
      <c r="E5107" s="569" t="s">
        <v>337</v>
      </c>
      <c r="F5107" s="573" t="s">
        <v>141</v>
      </c>
      <c r="G5107" s="569" t="s">
        <v>42</v>
      </c>
      <c r="H5107" s="569" t="s">
        <v>41</v>
      </c>
      <c r="I5107" s="569" t="s">
        <v>40</v>
      </c>
      <c r="J5107" s="569" t="s">
        <v>66</v>
      </c>
      <c r="K5107" s="569" t="s">
        <v>310</v>
      </c>
      <c r="L5107" s="570">
        <v>0.3</v>
      </c>
      <c r="M5107" s="571">
        <v>3.7233696374117322</v>
      </c>
      <c r="N5107" s="572">
        <v>193.27139315837104</v>
      </c>
      <c r="O5107" s="573"/>
      <c r="P5107" s="573"/>
      <c r="Q5107" s="574" t="s">
        <v>10673</v>
      </c>
      <c r="R5107" s="574" t="s">
        <v>10858</v>
      </c>
      <c r="S5107" s="574" t="s">
        <v>10665</v>
      </c>
      <c r="T5107" s="574" t="s">
        <v>11126</v>
      </c>
      <c r="U5107" s="574" t="s">
        <v>10675</v>
      </c>
      <c r="V5107" s="574" t="s">
        <v>10859</v>
      </c>
      <c r="W5107" s="575" t="s">
        <v>11214</v>
      </c>
      <c r="X5107" s="575" t="s">
        <v>11286</v>
      </c>
      <c r="Y5107" s="576" t="s">
        <v>11216</v>
      </c>
      <c r="Z5107" s="577" t="s">
        <v>11287</v>
      </c>
      <c r="AA5107" s="578" t="s">
        <v>15797</v>
      </c>
      <c r="AE5107"/>
    </row>
    <row r="5108" spans="1:31" s="563" customFormat="1">
      <c r="A5108"/>
      <c r="B5108"/>
      <c r="C5108" s="568" t="s">
        <v>288</v>
      </c>
      <c r="D5108" s="569" t="s">
        <v>105</v>
      </c>
      <c r="E5108" s="569" t="s">
        <v>337</v>
      </c>
      <c r="F5108" s="573" t="s">
        <v>141</v>
      </c>
      <c r="G5108" s="569" t="s">
        <v>42</v>
      </c>
      <c r="H5108" s="569" t="s">
        <v>41</v>
      </c>
      <c r="I5108" s="569" t="s">
        <v>40</v>
      </c>
      <c r="J5108" s="569" t="s">
        <v>66</v>
      </c>
      <c r="K5108" s="569" t="s">
        <v>310</v>
      </c>
      <c r="L5108" s="570">
        <v>0.5</v>
      </c>
      <c r="M5108" s="571">
        <v>0.3190202330700721</v>
      </c>
      <c r="N5108" s="572">
        <v>16.559592760180998</v>
      </c>
      <c r="O5108" s="573"/>
      <c r="P5108" s="573"/>
      <c r="Q5108" s="574" t="s">
        <v>10673</v>
      </c>
      <c r="R5108" s="574" t="s">
        <v>10858</v>
      </c>
      <c r="S5108" s="574" t="s">
        <v>10665</v>
      </c>
      <c r="T5108" s="574" t="s">
        <v>15541</v>
      </c>
      <c r="U5108" s="574" t="s">
        <v>10675</v>
      </c>
      <c r="V5108" s="574" t="s">
        <v>10859</v>
      </c>
      <c r="W5108" s="575" t="s">
        <v>15632</v>
      </c>
      <c r="X5108" s="575" t="s">
        <v>15633</v>
      </c>
      <c r="Y5108" s="576" t="s">
        <v>15872</v>
      </c>
      <c r="Z5108" s="577" t="s">
        <v>15879</v>
      </c>
      <c r="AA5108" s="578" t="s">
        <v>15636</v>
      </c>
      <c r="AE5108"/>
    </row>
    <row r="5109" spans="1:31" s="563" customFormat="1">
      <c r="A5109"/>
      <c r="B5109"/>
      <c r="C5109" s="568" t="s">
        <v>288</v>
      </c>
      <c r="D5109" s="569" t="s">
        <v>16</v>
      </c>
      <c r="E5109" s="569" t="s">
        <v>337</v>
      </c>
      <c r="F5109" s="573" t="s">
        <v>141</v>
      </c>
      <c r="G5109" s="569" t="s">
        <v>42</v>
      </c>
      <c r="H5109" s="569" t="s">
        <v>41</v>
      </c>
      <c r="I5109" s="569" t="s">
        <v>40</v>
      </c>
      <c r="J5109" s="569" t="s">
        <v>66</v>
      </c>
      <c r="K5109" s="569" t="s">
        <v>310</v>
      </c>
      <c r="L5109" s="570">
        <v>0.7</v>
      </c>
      <c r="M5109" s="571">
        <v>12.172349071229045</v>
      </c>
      <c r="N5109" s="572">
        <v>631.83811764705888</v>
      </c>
      <c r="O5109" s="573"/>
      <c r="P5109" s="573"/>
      <c r="Q5109" s="574" t="s">
        <v>10673</v>
      </c>
      <c r="R5109" s="574" t="s">
        <v>10858</v>
      </c>
      <c r="S5109" s="574" t="s">
        <v>10665</v>
      </c>
      <c r="T5109" s="574" t="s">
        <v>11297</v>
      </c>
      <c r="U5109" s="574" t="s">
        <v>10675</v>
      </c>
      <c r="V5109" s="574" t="s">
        <v>10859</v>
      </c>
      <c r="W5109" s="575" t="s">
        <v>11311</v>
      </c>
      <c r="X5109" s="575" t="s">
        <v>11417</v>
      </c>
      <c r="Y5109" s="576" t="s">
        <v>11392</v>
      </c>
      <c r="Z5109" s="577" t="s">
        <v>15880</v>
      </c>
      <c r="AA5109" s="578" t="s">
        <v>15608</v>
      </c>
      <c r="AE5109"/>
    </row>
    <row r="5110" spans="1:31" s="563" customFormat="1">
      <c r="A5110"/>
      <c r="B5110"/>
      <c r="C5110" s="568" t="s">
        <v>288</v>
      </c>
      <c r="D5110" s="569" t="s">
        <v>78</v>
      </c>
      <c r="E5110" s="569" t="s">
        <v>337</v>
      </c>
      <c r="F5110" s="573" t="s">
        <v>141</v>
      </c>
      <c r="G5110" s="569" t="s">
        <v>42</v>
      </c>
      <c r="H5110" s="569" t="s">
        <v>41</v>
      </c>
      <c r="I5110" s="569" t="s">
        <v>40</v>
      </c>
      <c r="J5110" s="569" t="s">
        <v>66</v>
      </c>
      <c r="K5110" s="569" t="s">
        <v>310</v>
      </c>
      <c r="L5110" s="570">
        <v>0.5</v>
      </c>
      <c r="M5110" s="571">
        <v>0.34431261762448945</v>
      </c>
      <c r="N5110" s="572">
        <v>17.872461176470594</v>
      </c>
      <c r="O5110" s="573"/>
      <c r="P5110" s="573"/>
      <c r="Q5110" s="574" t="s">
        <v>10673</v>
      </c>
      <c r="R5110" s="574" t="s">
        <v>10858</v>
      </c>
      <c r="S5110" s="574" t="s">
        <v>10665</v>
      </c>
      <c r="T5110" s="574" t="s">
        <v>15547</v>
      </c>
      <c r="U5110" s="574" t="s">
        <v>10675</v>
      </c>
      <c r="V5110" s="574" t="s">
        <v>10859</v>
      </c>
      <c r="W5110" s="575" t="s">
        <v>15637</v>
      </c>
      <c r="X5110" s="575" t="s">
        <v>15638</v>
      </c>
      <c r="Y5110" s="576" t="s">
        <v>15874</v>
      </c>
      <c r="Z5110" s="577" t="s">
        <v>15881</v>
      </c>
      <c r="AA5110" s="578" t="s">
        <v>15641</v>
      </c>
      <c r="AE5110"/>
    </row>
    <row r="5111" spans="1:31" s="563" customFormat="1">
      <c r="A5111"/>
      <c r="B5111"/>
      <c r="C5111" s="568" t="s">
        <v>288</v>
      </c>
      <c r="D5111" s="569" t="s">
        <v>75</v>
      </c>
      <c r="E5111" s="569" t="s">
        <v>337</v>
      </c>
      <c r="F5111" s="573" t="s">
        <v>141</v>
      </c>
      <c r="G5111" s="569" t="s">
        <v>42</v>
      </c>
      <c r="H5111" s="569" t="s">
        <v>41</v>
      </c>
      <c r="I5111" s="569" t="s">
        <v>40</v>
      </c>
      <c r="J5111" s="569" t="s">
        <v>66</v>
      </c>
      <c r="K5111" s="569" t="s">
        <v>310</v>
      </c>
      <c r="L5111" s="570">
        <v>0.7</v>
      </c>
      <c r="M5111" s="571">
        <v>16.090575234536495</v>
      </c>
      <c r="N5111" s="572">
        <v>835.22405647058849</v>
      </c>
      <c r="O5111" s="573"/>
      <c r="P5111" s="573"/>
      <c r="Q5111" s="574" t="s">
        <v>10673</v>
      </c>
      <c r="R5111" s="574" t="s">
        <v>10858</v>
      </c>
      <c r="S5111" s="574" t="s">
        <v>10665</v>
      </c>
      <c r="T5111" s="574" t="s">
        <v>11879</v>
      </c>
      <c r="U5111" s="574" t="s">
        <v>10675</v>
      </c>
      <c r="V5111" s="574" t="s">
        <v>10859</v>
      </c>
      <c r="W5111" s="575" t="s">
        <v>11974</v>
      </c>
      <c r="X5111" s="575" t="s">
        <v>11975</v>
      </c>
      <c r="Y5111" s="576" t="s">
        <v>11976</v>
      </c>
      <c r="Z5111" s="577" t="s">
        <v>11977</v>
      </c>
      <c r="AA5111" s="578" t="s">
        <v>15882</v>
      </c>
      <c r="AE5111"/>
    </row>
    <row r="5112" spans="1:31" s="563" customFormat="1">
      <c r="A5112"/>
      <c r="B5112"/>
      <c r="C5112" s="568" t="s">
        <v>288</v>
      </c>
      <c r="D5112" s="569" t="s">
        <v>39</v>
      </c>
      <c r="E5112" s="569" t="s">
        <v>337</v>
      </c>
      <c r="F5112" s="573" t="s">
        <v>141</v>
      </c>
      <c r="G5112" s="569" t="s">
        <v>42</v>
      </c>
      <c r="H5112" s="569" t="s">
        <v>41</v>
      </c>
      <c r="I5112" s="569" t="s">
        <v>40</v>
      </c>
      <c r="J5112" s="569" t="s">
        <v>66</v>
      </c>
      <c r="K5112" s="569" t="s">
        <v>310</v>
      </c>
      <c r="L5112" s="570">
        <v>0.5</v>
      </c>
      <c r="M5112" s="571">
        <v>0.82854219286190134</v>
      </c>
      <c r="N5112" s="572">
        <v>43.007683764705895</v>
      </c>
      <c r="O5112" s="573"/>
      <c r="P5112" s="573"/>
      <c r="Q5112" s="574" t="s">
        <v>10673</v>
      </c>
      <c r="R5112" s="574" t="s">
        <v>10858</v>
      </c>
      <c r="S5112" s="574" t="s">
        <v>10665</v>
      </c>
      <c r="T5112" s="574" t="s">
        <v>11987</v>
      </c>
      <c r="U5112" s="574" t="s">
        <v>10675</v>
      </c>
      <c r="V5112" s="574" t="s">
        <v>10859</v>
      </c>
      <c r="W5112" s="575" t="s">
        <v>12007</v>
      </c>
      <c r="X5112" s="575" t="s">
        <v>12008</v>
      </c>
      <c r="Y5112" s="576" t="s">
        <v>12064</v>
      </c>
      <c r="Z5112" s="577" t="s">
        <v>12066</v>
      </c>
      <c r="AA5112" s="578" t="s">
        <v>15642</v>
      </c>
      <c r="AE5112"/>
    </row>
    <row r="5113" spans="1:31" s="563" customFormat="1">
      <c r="A5113"/>
      <c r="B5113"/>
      <c r="C5113" s="568" t="s">
        <v>288</v>
      </c>
      <c r="D5113" s="569" t="s">
        <v>38</v>
      </c>
      <c r="E5113" s="569" t="s">
        <v>337</v>
      </c>
      <c r="F5113" s="573" t="s">
        <v>141</v>
      </c>
      <c r="G5113" s="569" t="s">
        <v>42</v>
      </c>
      <c r="H5113" s="569" t="s">
        <v>41</v>
      </c>
      <c r="I5113" s="569" t="s">
        <v>40</v>
      </c>
      <c r="J5113" s="569" t="s">
        <v>66</v>
      </c>
      <c r="K5113" s="569" t="s">
        <v>310</v>
      </c>
      <c r="L5113" s="570">
        <v>0.7</v>
      </c>
      <c r="M5113" s="571">
        <v>10.985909858854841</v>
      </c>
      <c r="N5113" s="572">
        <v>570.25283823529423</v>
      </c>
      <c r="O5113" s="573"/>
      <c r="P5113" s="573"/>
      <c r="Q5113" s="574" t="s">
        <v>10673</v>
      </c>
      <c r="R5113" s="574" t="s">
        <v>10858</v>
      </c>
      <c r="S5113" s="574" t="s">
        <v>10665</v>
      </c>
      <c r="T5113" s="574" t="s">
        <v>12072</v>
      </c>
      <c r="U5113" s="574" t="s">
        <v>10675</v>
      </c>
      <c r="V5113" s="574" t="s">
        <v>10859</v>
      </c>
      <c r="W5113" s="575" t="s">
        <v>12162</v>
      </c>
      <c r="X5113" s="575" t="s">
        <v>12221</v>
      </c>
      <c r="Y5113" s="576" t="s">
        <v>12164</v>
      </c>
      <c r="Z5113" s="577" t="s">
        <v>12222</v>
      </c>
      <c r="AA5113" s="578" t="s">
        <v>15883</v>
      </c>
      <c r="AE5113"/>
    </row>
    <row r="5114" spans="1:31" s="563" customFormat="1">
      <c r="A5114"/>
      <c r="B5114"/>
      <c r="C5114" s="568" t="s">
        <v>288</v>
      </c>
      <c r="D5114" s="569" t="s">
        <v>16</v>
      </c>
      <c r="E5114" s="569" t="s">
        <v>337</v>
      </c>
      <c r="F5114" s="573" t="s">
        <v>141</v>
      </c>
      <c r="G5114" s="569" t="s">
        <v>42</v>
      </c>
      <c r="H5114" s="569" t="s">
        <v>41</v>
      </c>
      <c r="I5114" s="569" t="s">
        <v>40</v>
      </c>
      <c r="J5114" s="569" t="s">
        <v>66</v>
      </c>
      <c r="K5114" s="569" t="s">
        <v>106</v>
      </c>
      <c r="L5114" s="570">
        <v>0.3</v>
      </c>
      <c r="M5114" s="571">
        <v>5.2167210305267337</v>
      </c>
      <c r="N5114" s="572">
        <v>270.78776470588247</v>
      </c>
      <c r="O5114" s="573"/>
      <c r="P5114" s="573"/>
      <c r="Q5114" s="574" t="s">
        <v>10535</v>
      </c>
      <c r="R5114" s="574" t="s">
        <v>10771</v>
      </c>
      <c r="S5114" s="574" t="s">
        <v>10665</v>
      </c>
      <c r="T5114" s="574" t="s">
        <v>11297</v>
      </c>
      <c r="U5114" s="574" t="s">
        <v>11394</v>
      </c>
      <c r="V5114" s="574" t="s">
        <v>11453</v>
      </c>
      <c r="W5114" s="575" t="s">
        <v>11299</v>
      </c>
      <c r="X5114" s="575" t="s">
        <v>11406</v>
      </c>
      <c r="Y5114" s="576" t="s">
        <v>11392</v>
      </c>
      <c r="Z5114" s="577" t="s">
        <v>15884</v>
      </c>
      <c r="AA5114" s="578" t="s">
        <v>15532</v>
      </c>
      <c r="AE5114"/>
    </row>
    <row r="5115" spans="1:31" s="563" customFormat="1">
      <c r="A5115"/>
      <c r="B5115"/>
      <c r="C5115" s="568" t="s">
        <v>288</v>
      </c>
      <c r="D5115" s="569" t="s">
        <v>75</v>
      </c>
      <c r="E5115" s="569" t="s">
        <v>337</v>
      </c>
      <c r="F5115" s="573" t="s">
        <v>141</v>
      </c>
      <c r="G5115" s="569" t="s">
        <v>42</v>
      </c>
      <c r="H5115" s="569" t="s">
        <v>41</v>
      </c>
      <c r="I5115" s="569" t="s">
        <v>40</v>
      </c>
      <c r="J5115" s="569" t="s">
        <v>66</v>
      </c>
      <c r="K5115" s="569" t="s">
        <v>90</v>
      </c>
      <c r="L5115" s="570">
        <v>0.3</v>
      </c>
      <c r="M5115" s="571">
        <v>6.8959608148013549</v>
      </c>
      <c r="N5115" s="572">
        <v>357.95316705882362</v>
      </c>
      <c r="O5115" s="573"/>
      <c r="P5115" s="573"/>
      <c r="Q5115" s="574" t="s">
        <v>10517</v>
      </c>
      <c r="R5115" s="574" t="s">
        <v>10761</v>
      </c>
      <c r="S5115" s="574" t="s">
        <v>10665</v>
      </c>
      <c r="T5115" s="574" t="s">
        <v>11879</v>
      </c>
      <c r="U5115" s="574" t="s">
        <v>11979</v>
      </c>
      <c r="V5115" s="574" t="s">
        <v>11980</v>
      </c>
      <c r="W5115" s="575" t="s">
        <v>11981</v>
      </c>
      <c r="X5115" s="575" t="s">
        <v>11982</v>
      </c>
      <c r="Y5115" s="575" t="s">
        <v>11976</v>
      </c>
      <c r="Z5115" s="579" t="s">
        <v>11983</v>
      </c>
      <c r="AA5115" s="580" t="s">
        <v>15599</v>
      </c>
      <c r="AE5115"/>
    </row>
    <row r="5116" spans="1:31" s="563" customFormat="1">
      <c r="A5116"/>
      <c r="B5116"/>
      <c r="C5116" s="568" t="s">
        <v>288</v>
      </c>
      <c r="D5116" s="569" t="s">
        <v>101</v>
      </c>
      <c r="E5116" s="569" t="s">
        <v>337</v>
      </c>
      <c r="F5116" s="573" t="s">
        <v>141</v>
      </c>
      <c r="G5116" s="569" t="s">
        <v>42</v>
      </c>
      <c r="H5116" s="569" t="s">
        <v>41</v>
      </c>
      <c r="I5116" s="569" t="s">
        <v>40</v>
      </c>
      <c r="J5116" s="569" t="s">
        <v>66</v>
      </c>
      <c r="K5116" s="569" t="s">
        <v>79</v>
      </c>
      <c r="L5116" s="570">
        <v>0.25</v>
      </c>
      <c r="M5116" s="571">
        <v>10.637742293116922</v>
      </c>
      <c r="N5116" s="572">
        <v>552.18027573529412</v>
      </c>
      <c r="O5116" s="573"/>
      <c r="P5116" s="573"/>
      <c r="Q5116" s="574" t="s">
        <v>10681</v>
      </c>
      <c r="R5116" s="574" t="s">
        <v>10838</v>
      </c>
      <c r="S5116" s="574" t="s">
        <v>10665</v>
      </c>
      <c r="T5116" s="574" t="s">
        <v>10509</v>
      </c>
      <c r="U5116" s="574" t="s">
        <v>10683</v>
      </c>
      <c r="V5116" s="574" t="s">
        <v>10863</v>
      </c>
      <c r="W5116" s="575" t="s">
        <v>10685</v>
      </c>
      <c r="X5116" s="575" t="s">
        <v>10841</v>
      </c>
      <c r="Y5116" s="576" t="s">
        <v>10670</v>
      </c>
      <c r="Z5116" s="577" t="s">
        <v>10864</v>
      </c>
      <c r="AA5116" s="578" t="s">
        <v>15667</v>
      </c>
      <c r="AE5116"/>
    </row>
    <row r="5117" spans="1:31" s="563" customFormat="1">
      <c r="A5117"/>
      <c r="B5117"/>
      <c r="C5117" s="568" t="s">
        <v>288</v>
      </c>
      <c r="D5117" s="569" t="s">
        <v>98</v>
      </c>
      <c r="E5117" s="569" t="s">
        <v>337</v>
      </c>
      <c r="F5117" s="573" t="s">
        <v>141</v>
      </c>
      <c r="G5117" s="569" t="s">
        <v>42</v>
      </c>
      <c r="H5117" s="569" t="s">
        <v>41</v>
      </c>
      <c r="I5117" s="569" t="s">
        <v>40</v>
      </c>
      <c r="J5117" s="569" t="s">
        <v>66</v>
      </c>
      <c r="K5117" s="569" t="s">
        <v>79</v>
      </c>
      <c r="L5117" s="570">
        <v>0.3</v>
      </c>
      <c r="M5117" s="571">
        <v>4.1787260012593288</v>
      </c>
      <c r="N5117" s="572">
        <v>216.90787500000002</v>
      </c>
      <c r="O5117" s="573"/>
      <c r="P5117" s="573"/>
      <c r="Q5117" s="574" t="s">
        <v>10681</v>
      </c>
      <c r="R5117" s="574" t="s">
        <v>10838</v>
      </c>
      <c r="S5117" s="574" t="s">
        <v>10665</v>
      </c>
      <c r="T5117" s="574" t="s">
        <v>10957</v>
      </c>
      <c r="U5117" s="574" t="s">
        <v>10683</v>
      </c>
      <c r="V5117" s="574" t="s">
        <v>10863</v>
      </c>
      <c r="W5117" s="575" t="s">
        <v>10992</v>
      </c>
      <c r="X5117" s="575" t="s">
        <v>10993</v>
      </c>
      <c r="Y5117" s="576" t="s">
        <v>11055</v>
      </c>
      <c r="Z5117" s="577" t="s">
        <v>11058</v>
      </c>
      <c r="AA5117" s="578" t="s">
        <v>15647</v>
      </c>
      <c r="AE5117"/>
    </row>
    <row r="5118" spans="1:31" s="563" customFormat="1">
      <c r="A5118"/>
      <c r="B5118"/>
      <c r="C5118" s="568" t="s">
        <v>288</v>
      </c>
      <c r="D5118" s="569" t="s">
        <v>102</v>
      </c>
      <c r="E5118" s="569" t="s">
        <v>337</v>
      </c>
      <c r="F5118" s="573" t="s">
        <v>141</v>
      </c>
      <c r="G5118" s="569" t="s">
        <v>42</v>
      </c>
      <c r="H5118" s="569" t="s">
        <v>41</v>
      </c>
      <c r="I5118" s="569" t="s">
        <v>40</v>
      </c>
      <c r="J5118" s="569" t="s">
        <v>66</v>
      </c>
      <c r="K5118" s="569" t="s">
        <v>79</v>
      </c>
      <c r="L5118" s="570">
        <v>0.7</v>
      </c>
      <c r="M5118" s="571">
        <v>8.6878624872940424</v>
      </c>
      <c r="N5118" s="572">
        <v>450.96658403619915</v>
      </c>
      <c r="O5118" s="573"/>
      <c r="P5118" s="573"/>
      <c r="Q5118" s="574" t="s">
        <v>10681</v>
      </c>
      <c r="R5118" s="574" t="s">
        <v>10838</v>
      </c>
      <c r="S5118" s="574" t="s">
        <v>10665</v>
      </c>
      <c r="T5118" s="574" t="s">
        <v>11126</v>
      </c>
      <c r="U5118" s="574" t="s">
        <v>10683</v>
      </c>
      <c r="V5118" s="574" t="s">
        <v>10863</v>
      </c>
      <c r="W5118" s="575" t="s">
        <v>11159</v>
      </c>
      <c r="X5118" s="575" t="s">
        <v>11255</v>
      </c>
      <c r="Y5118" s="576" t="s">
        <v>11216</v>
      </c>
      <c r="Z5118" s="577" t="s">
        <v>15885</v>
      </c>
      <c r="AA5118" s="578" t="s">
        <v>15648</v>
      </c>
      <c r="AE5118"/>
    </row>
    <row r="5119" spans="1:31" s="563" customFormat="1">
      <c r="A5119"/>
      <c r="B5119"/>
      <c r="C5119" s="568" t="s">
        <v>288</v>
      </c>
      <c r="D5119" s="569" t="s">
        <v>38</v>
      </c>
      <c r="E5119" s="569" t="s">
        <v>337</v>
      </c>
      <c r="F5119" s="573" t="s">
        <v>141</v>
      </c>
      <c r="G5119" s="569" t="s">
        <v>42</v>
      </c>
      <c r="H5119" s="569" t="s">
        <v>41</v>
      </c>
      <c r="I5119" s="569" t="s">
        <v>40</v>
      </c>
      <c r="J5119" s="569" t="s">
        <v>66</v>
      </c>
      <c r="K5119" s="569" t="s">
        <v>79</v>
      </c>
      <c r="L5119" s="570">
        <v>0.3</v>
      </c>
      <c r="M5119" s="571">
        <v>4.7082470823663609</v>
      </c>
      <c r="N5119" s="572">
        <v>244.39407352941183</v>
      </c>
      <c r="O5119" s="573"/>
      <c r="P5119" s="573"/>
      <c r="Q5119" s="574" t="s">
        <v>10681</v>
      </c>
      <c r="R5119" s="574" t="s">
        <v>10838</v>
      </c>
      <c r="S5119" s="574" t="s">
        <v>10665</v>
      </c>
      <c r="T5119" s="574" t="s">
        <v>12072</v>
      </c>
      <c r="U5119" s="574" t="s">
        <v>10683</v>
      </c>
      <c r="V5119" s="574" t="s">
        <v>10863</v>
      </c>
      <c r="W5119" s="575" t="s">
        <v>12117</v>
      </c>
      <c r="X5119" s="575" t="s">
        <v>12196</v>
      </c>
      <c r="Y5119" s="576" t="s">
        <v>12164</v>
      </c>
      <c r="Z5119" s="577" t="s">
        <v>12224</v>
      </c>
      <c r="AA5119" s="578" t="s">
        <v>15651</v>
      </c>
      <c r="AE5119"/>
    </row>
    <row r="5120" spans="1:31" s="563" customFormat="1">
      <c r="A5120"/>
      <c r="B5120"/>
      <c r="C5120" s="568" t="s">
        <v>288</v>
      </c>
      <c r="D5120" s="569" t="s">
        <v>112</v>
      </c>
      <c r="E5120" s="569" t="s">
        <v>337</v>
      </c>
      <c r="F5120" s="573" t="s">
        <v>141</v>
      </c>
      <c r="G5120" s="569" t="s">
        <v>42</v>
      </c>
      <c r="H5120" s="569" t="s">
        <v>41</v>
      </c>
      <c r="I5120" s="569" t="s">
        <v>40</v>
      </c>
      <c r="J5120" s="569" t="s">
        <v>348</v>
      </c>
      <c r="K5120" s="569" t="s">
        <v>310</v>
      </c>
      <c r="L5120" s="570">
        <v>0.5</v>
      </c>
      <c r="M5120" s="571">
        <v>0.11069285338200147</v>
      </c>
      <c r="N5120" s="572">
        <v>15.390553499999999</v>
      </c>
      <c r="O5120" s="573"/>
      <c r="P5120" s="573"/>
      <c r="Q5120" s="574" t="s">
        <v>10673</v>
      </c>
      <c r="R5120" s="574" t="s">
        <v>10858</v>
      </c>
      <c r="S5120" s="574" t="s">
        <v>10689</v>
      </c>
      <c r="T5120" s="574" t="s">
        <v>15533</v>
      </c>
      <c r="U5120" s="574" t="s">
        <v>11397</v>
      </c>
      <c r="V5120" s="574" t="s">
        <v>11455</v>
      </c>
      <c r="W5120" s="575" t="s">
        <v>15627</v>
      </c>
      <c r="X5120" s="575" t="s">
        <v>15628</v>
      </c>
      <c r="Y5120" s="576" t="s">
        <v>15886</v>
      </c>
      <c r="Z5120" s="577" t="s">
        <v>15887</v>
      </c>
      <c r="AA5120" s="578" t="s">
        <v>15631</v>
      </c>
      <c r="AE5120"/>
    </row>
    <row r="5121" spans="1:31" s="563" customFormat="1">
      <c r="A5121"/>
      <c r="B5121"/>
      <c r="C5121" s="568" t="s">
        <v>288</v>
      </c>
      <c r="D5121" s="569" t="s">
        <v>102</v>
      </c>
      <c r="E5121" s="569" t="s">
        <v>337</v>
      </c>
      <c r="F5121" s="573" t="s">
        <v>141</v>
      </c>
      <c r="G5121" s="569" t="s">
        <v>42</v>
      </c>
      <c r="H5121" s="569" t="s">
        <v>41</v>
      </c>
      <c r="I5121" s="569" t="s">
        <v>40</v>
      </c>
      <c r="J5121" s="569" t="s">
        <v>348</v>
      </c>
      <c r="K5121" s="569" t="s">
        <v>310</v>
      </c>
      <c r="L5121" s="570">
        <v>0.2</v>
      </c>
      <c r="M5121" s="571">
        <v>1.9692488304533164</v>
      </c>
      <c r="N5121" s="572">
        <v>273.80114030769226</v>
      </c>
      <c r="O5121" s="573"/>
      <c r="P5121" s="573"/>
      <c r="Q5121" s="574" t="s">
        <v>10673</v>
      </c>
      <c r="R5121" s="574" t="s">
        <v>10858</v>
      </c>
      <c r="S5121" s="574" t="s">
        <v>10689</v>
      </c>
      <c r="T5121" s="574" t="s">
        <v>11126</v>
      </c>
      <c r="U5121" s="574" t="s">
        <v>11397</v>
      </c>
      <c r="V5121" s="574" t="s">
        <v>11455</v>
      </c>
      <c r="W5121" s="575" t="s">
        <v>11214</v>
      </c>
      <c r="X5121" s="575" t="s">
        <v>11286</v>
      </c>
      <c r="Y5121" s="576" t="s">
        <v>11226</v>
      </c>
      <c r="Z5121" s="577" t="s">
        <v>15888</v>
      </c>
      <c r="AA5121" s="578" t="s">
        <v>15797</v>
      </c>
      <c r="AE5121"/>
    </row>
    <row r="5122" spans="1:31" s="563" customFormat="1">
      <c r="A5122"/>
      <c r="B5122"/>
      <c r="C5122" s="568" t="s">
        <v>288</v>
      </c>
      <c r="D5122" s="569" t="s">
        <v>105</v>
      </c>
      <c r="E5122" s="569" t="s">
        <v>337</v>
      </c>
      <c r="F5122" s="573" t="s">
        <v>141</v>
      </c>
      <c r="G5122" s="569" t="s">
        <v>42</v>
      </c>
      <c r="H5122" s="569" t="s">
        <v>41</v>
      </c>
      <c r="I5122" s="569" t="s">
        <v>40</v>
      </c>
      <c r="J5122" s="569" t="s">
        <v>348</v>
      </c>
      <c r="K5122" s="569" t="s">
        <v>310</v>
      </c>
      <c r="L5122" s="570">
        <v>1</v>
      </c>
      <c r="M5122" s="571">
        <v>0.50617876980451437</v>
      </c>
      <c r="N5122" s="572">
        <v>70.37826923076922</v>
      </c>
      <c r="O5122" s="573"/>
      <c r="P5122" s="573"/>
      <c r="Q5122" s="574" t="s">
        <v>10673</v>
      </c>
      <c r="R5122" s="574" t="s">
        <v>10858</v>
      </c>
      <c r="S5122" s="574" t="s">
        <v>10689</v>
      </c>
      <c r="T5122" s="574" t="s">
        <v>15541</v>
      </c>
      <c r="U5122" s="574" t="s">
        <v>11397</v>
      </c>
      <c r="V5122" s="574" t="s">
        <v>11455</v>
      </c>
      <c r="W5122" s="575" t="s">
        <v>15632</v>
      </c>
      <c r="X5122" s="575" t="s">
        <v>15633</v>
      </c>
      <c r="Y5122" s="575" t="s">
        <v>15889</v>
      </c>
      <c r="Z5122" s="579" t="s">
        <v>15890</v>
      </c>
      <c r="AA5122" s="580" t="s">
        <v>15636</v>
      </c>
      <c r="AE5122"/>
    </row>
    <row r="5123" spans="1:31" s="563" customFormat="1">
      <c r="A5123"/>
      <c r="B5123"/>
      <c r="C5123" s="568" t="s">
        <v>288</v>
      </c>
      <c r="D5123" s="569" t="s">
        <v>16</v>
      </c>
      <c r="E5123" s="569" t="s">
        <v>337</v>
      </c>
      <c r="F5123" s="573" t="s">
        <v>141</v>
      </c>
      <c r="G5123" s="569" t="s">
        <v>42</v>
      </c>
      <c r="H5123" s="569" t="s">
        <v>41</v>
      </c>
      <c r="I5123" s="569" t="s">
        <v>40</v>
      </c>
      <c r="J5123" s="569" t="s">
        <v>348</v>
      </c>
      <c r="K5123" s="569" t="s">
        <v>310</v>
      </c>
      <c r="L5123" s="570">
        <v>0.7</v>
      </c>
      <c r="M5123" s="571">
        <v>9.6567302631750422</v>
      </c>
      <c r="N5123" s="572">
        <v>1342.6559999999999</v>
      </c>
      <c r="O5123" s="573"/>
      <c r="P5123" s="573"/>
      <c r="Q5123" s="574" t="s">
        <v>10673</v>
      </c>
      <c r="R5123" s="574" t="s">
        <v>10858</v>
      </c>
      <c r="S5123" s="574" t="s">
        <v>10689</v>
      </c>
      <c r="T5123" s="574" t="s">
        <v>11297</v>
      </c>
      <c r="U5123" s="574" t="s">
        <v>11397</v>
      </c>
      <c r="V5123" s="574" t="s">
        <v>11455</v>
      </c>
      <c r="W5123" s="575" t="s">
        <v>11311</v>
      </c>
      <c r="X5123" s="575" t="s">
        <v>11417</v>
      </c>
      <c r="Y5123" s="576" t="s">
        <v>11399</v>
      </c>
      <c r="Z5123" s="577" t="s">
        <v>15891</v>
      </c>
      <c r="AA5123" s="578" t="s">
        <v>15608</v>
      </c>
      <c r="AE5123"/>
    </row>
    <row r="5124" spans="1:31" s="563" customFormat="1">
      <c r="A5124"/>
      <c r="B5124"/>
      <c r="C5124" s="568" t="s">
        <v>288</v>
      </c>
      <c r="D5124" s="569" t="s">
        <v>78</v>
      </c>
      <c r="E5124" s="569" t="s">
        <v>337</v>
      </c>
      <c r="F5124" s="573" t="s">
        <v>141</v>
      </c>
      <c r="G5124" s="569" t="s">
        <v>42</v>
      </c>
      <c r="H5124" s="569" t="s">
        <v>41</v>
      </c>
      <c r="I5124" s="569" t="s">
        <v>40</v>
      </c>
      <c r="J5124" s="569" t="s">
        <v>348</v>
      </c>
      <c r="K5124" s="569" t="s">
        <v>310</v>
      </c>
      <c r="L5124" s="570">
        <v>1</v>
      </c>
      <c r="M5124" s="571">
        <v>0.54630935329752328</v>
      </c>
      <c r="N5124" s="572">
        <v>75.95796</v>
      </c>
      <c r="O5124" s="573"/>
      <c r="P5124" s="573"/>
      <c r="Q5124" s="574" t="s">
        <v>10673</v>
      </c>
      <c r="R5124" s="574" t="s">
        <v>10858</v>
      </c>
      <c r="S5124" s="574" t="s">
        <v>10689</v>
      </c>
      <c r="T5124" s="574" t="s">
        <v>15547</v>
      </c>
      <c r="U5124" s="574" t="s">
        <v>11397</v>
      </c>
      <c r="V5124" s="574" t="s">
        <v>11455</v>
      </c>
      <c r="W5124" s="575" t="s">
        <v>15637</v>
      </c>
      <c r="X5124" s="575" t="s">
        <v>15638</v>
      </c>
      <c r="Y5124" s="576" t="s">
        <v>15892</v>
      </c>
      <c r="Z5124" s="577" t="s">
        <v>15893</v>
      </c>
      <c r="AA5124" s="578" t="s">
        <v>15641</v>
      </c>
      <c r="AE5124"/>
    </row>
    <row r="5125" spans="1:31" s="563" customFormat="1">
      <c r="A5125"/>
      <c r="B5125"/>
      <c r="C5125" s="568" t="s">
        <v>288</v>
      </c>
      <c r="D5125" s="569" t="s">
        <v>75</v>
      </c>
      <c r="E5125" s="569" t="s">
        <v>337</v>
      </c>
      <c r="F5125" s="573" t="s">
        <v>141</v>
      </c>
      <c r="G5125" s="569" t="s">
        <v>42</v>
      </c>
      <c r="H5125" s="569" t="s">
        <v>41</v>
      </c>
      <c r="I5125" s="569" t="s">
        <v>40</v>
      </c>
      <c r="J5125" s="569" t="s">
        <v>348</v>
      </c>
      <c r="K5125" s="569" t="s">
        <v>310</v>
      </c>
      <c r="L5125" s="570">
        <v>0.5</v>
      </c>
      <c r="M5125" s="571">
        <v>9.1179926329040146</v>
      </c>
      <c r="N5125" s="572">
        <v>1267.7508000000003</v>
      </c>
      <c r="O5125" s="573"/>
      <c r="P5125" s="573"/>
      <c r="Q5125" s="574" t="s">
        <v>10673</v>
      </c>
      <c r="R5125" s="574" t="s">
        <v>10858</v>
      </c>
      <c r="S5125" s="574" t="s">
        <v>10689</v>
      </c>
      <c r="T5125" s="574" t="s">
        <v>11879</v>
      </c>
      <c r="U5125" s="574" t="s">
        <v>11397</v>
      </c>
      <c r="V5125" s="574" t="s">
        <v>11455</v>
      </c>
      <c r="W5125" s="575" t="s">
        <v>11974</v>
      </c>
      <c r="X5125" s="575" t="s">
        <v>11975</v>
      </c>
      <c r="Y5125" s="575" t="s">
        <v>11985</v>
      </c>
      <c r="Z5125" s="579" t="s">
        <v>15894</v>
      </c>
      <c r="AA5125" s="578" t="s">
        <v>15882</v>
      </c>
      <c r="AE5125"/>
    </row>
    <row r="5126" spans="1:31" s="563" customFormat="1">
      <c r="A5126"/>
      <c r="B5126"/>
      <c r="C5126" s="568" t="s">
        <v>288</v>
      </c>
      <c r="D5126" s="569" t="s">
        <v>39</v>
      </c>
      <c r="E5126" s="569" t="s">
        <v>337</v>
      </c>
      <c r="F5126" s="573" t="s">
        <v>141</v>
      </c>
      <c r="G5126" s="569" t="s">
        <v>42</v>
      </c>
      <c r="H5126" s="569" t="s">
        <v>41</v>
      </c>
      <c r="I5126" s="569" t="s">
        <v>40</v>
      </c>
      <c r="J5126" s="569" t="s">
        <v>348</v>
      </c>
      <c r="K5126" s="569" t="s">
        <v>310</v>
      </c>
      <c r="L5126" s="570">
        <v>0.5</v>
      </c>
      <c r="M5126" s="571">
        <v>0.65731013967044172</v>
      </c>
      <c r="N5126" s="572">
        <v>91.391327999999987</v>
      </c>
      <c r="O5126" s="573"/>
      <c r="P5126" s="573"/>
      <c r="Q5126" s="574" t="s">
        <v>10673</v>
      </c>
      <c r="R5126" s="574" t="s">
        <v>10858</v>
      </c>
      <c r="S5126" s="574" t="s">
        <v>10689</v>
      </c>
      <c r="T5126" s="574" t="s">
        <v>11987</v>
      </c>
      <c r="U5126" s="574" t="s">
        <v>11397</v>
      </c>
      <c r="V5126" s="574" t="s">
        <v>11455</v>
      </c>
      <c r="W5126" s="575" t="s">
        <v>12007</v>
      </c>
      <c r="X5126" s="575" t="s">
        <v>12008</v>
      </c>
      <c r="Y5126" s="576" t="s">
        <v>12067</v>
      </c>
      <c r="Z5126" s="577" t="s">
        <v>12068</v>
      </c>
      <c r="AA5126" s="578" t="s">
        <v>15642</v>
      </c>
      <c r="AE5126"/>
    </row>
    <row r="5127" spans="1:31" s="563" customFormat="1">
      <c r="A5127"/>
      <c r="B5127"/>
      <c r="C5127" s="568" t="s">
        <v>288</v>
      </c>
      <c r="D5127" s="569" t="s">
        <v>38</v>
      </c>
      <c r="E5127" s="569" t="s">
        <v>337</v>
      </c>
      <c r="F5127" s="573" t="s">
        <v>141</v>
      </c>
      <c r="G5127" s="569" t="s">
        <v>42</v>
      </c>
      <c r="H5127" s="569" t="s">
        <v>41</v>
      </c>
      <c r="I5127" s="569" t="s">
        <v>40</v>
      </c>
      <c r="J5127" s="569" t="s">
        <v>348</v>
      </c>
      <c r="K5127" s="569" t="s">
        <v>310</v>
      </c>
      <c r="L5127" s="570">
        <v>0.3</v>
      </c>
      <c r="M5127" s="571">
        <v>3.7352093520106462</v>
      </c>
      <c r="N5127" s="572">
        <v>519.33740624999996</v>
      </c>
      <c r="O5127" s="573"/>
      <c r="P5127" s="573"/>
      <c r="Q5127" s="574" t="s">
        <v>10673</v>
      </c>
      <c r="R5127" s="574" t="s">
        <v>10858</v>
      </c>
      <c r="S5127" s="574" t="s">
        <v>10689</v>
      </c>
      <c r="T5127" s="574" t="s">
        <v>12072</v>
      </c>
      <c r="U5127" s="574" t="s">
        <v>11397</v>
      </c>
      <c r="V5127" s="574" t="s">
        <v>11455</v>
      </c>
      <c r="W5127" s="575" t="s">
        <v>12162</v>
      </c>
      <c r="X5127" s="575" t="s">
        <v>12221</v>
      </c>
      <c r="Y5127" s="576" t="s">
        <v>12168</v>
      </c>
      <c r="Z5127" s="577" t="s">
        <v>12225</v>
      </c>
      <c r="AA5127" s="578" t="s">
        <v>15883</v>
      </c>
      <c r="AE5127"/>
    </row>
    <row r="5128" spans="1:31" s="563" customFormat="1">
      <c r="A5128"/>
      <c r="B5128"/>
      <c r="C5128" s="568" t="s">
        <v>288</v>
      </c>
      <c r="D5128" s="569" t="s">
        <v>16</v>
      </c>
      <c r="E5128" s="569" t="s">
        <v>337</v>
      </c>
      <c r="F5128" s="573" t="s">
        <v>141</v>
      </c>
      <c r="G5128" s="569" t="s">
        <v>42</v>
      </c>
      <c r="H5128" s="569" t="s">
        <v>41</v>
      </c>
      <c r="I5128" s="569" t="s">
        <v>40</v>
      </c>
      <c r="J5128" s="569" t="s">
        <v>348</v>
      </c>
      <c r="K5128" s="569" t="s">
        <v>106</v>
      </c>
      <c r="L5128" s="570">
        <v>0.3</v>
      </c>
      <c r="M5128" s="571">
        <v>4.1385986842178752</v>
      </c>
      <c r="N5128" s="572">
        <v>575.42399999999998</v>
      </c>
      <c r="O5128" s="573"/>
      <c r="P5128" s="573"/>
      <c r="Q5128" s="574" t="s">
        <v>10535</v>
      </c>
      <c r="R5128" s="574" t="s">
        <v>10771</v>
      </c>
      <c r="S5128" s="574" t="s">
        <v>10689</v>
      </c>
      <c r="T5128" s="574" t="s">
        <v>11297</v>
      </c>
      <c r="U5128" s="574" t="s">
        <v>11401</v>
      </c>
      <c r="V5128" s="574" t="s">
        <v>11457</v>
      </c>
      <c r="W5128" s="575" t="s">
        <v>11299</v>
      </c>
      <c r="X5128" s="575" t="s">
        <v>11406</v>
      </c>
      <c r="Y5128" s="576" t="s">
        <v>11399</v>
      </c>
      <c r="Z5128" s="577" t="s">
        <v>15895</v>
      </c>
      <c r="AA5128" s="578" t="s">
        <v>15532</v>
      </c>
      <c r="AE5128"/>
    </row>
    <row r="5129" spans="1:31" s="563" customFormat="1">
      <c r="A5129"/>
      <c r="B5129"/>
      <c r="C5129" s="568" t="s">
        <v>288</v>
      </c>
      <c r="D5129" s="569" t="s">
        <v>112</v>
      </c>
      <c r="E5129" s="569" t="s">
        <v>337</v>
      </c>
      <c r="F5129" s="573" t="s">
        <v>141</v>
      </c>
      <c r="G5129" s="569" t="s">
        <v>42</v>
      </c>
      <c r="H5129" s="569" t="s">
        <v>41</v>
      </c>
      <c r="I5129" s="569" t="s">
        <v>40</v>
      </c>
      <c r="J5129" s="569" t="s">
        <v>348</v>
      </c>
      <c r="K5129" s="569" t="s">
        <v>79</v>
      </c>
      <c r="L5129" s="570">
        <v>0.5</v>
      </c>
      <c r="M5129" s="571">
        <v>0.11069285338200147</v>
      </c>
      <c r="N5129" s="572">
        <v>15.390553499999999</v>
      </c>
      <c r="O5129" s="573"/>
      <c r="P5129" s="573"/>
      <c r="Q5129" s="574" t="s">
        <v>10681</v>
      </c>
      <c r="R5129" s="574" t="s">
        <v>10838</v>
      </c>
      <c r="S5129" s="574" t="s">
        <v>10689</v>
      </c>
      <c r="T5129" s="574" t="s">
        <v>15533</v>
      </c>
      <c r="U5129" s="574" t="s">
        <v>12069</v>
      </c>
      <c r="V5129" s="574" t="s">
        <v>12070</v>
      </c>
      <c r="W5129" s="575" t="s">
        <v>15661</v>
      </c>
      <c r="X5129" s="575" t="s">
        <v>15662</v>
      </c>
      <c r="Y5129" s="576" t="s">
        <v>15886</v>
      </c>
      <c r="Z5129" s="577" t="s">
        <v>15896</v>
      </c>
      <c r="AA5129" s="578" t="s">
        <v>15665</v>
      </c>
      <c r="AE5129"/>
    </row>
    <row r="5130" spans="1:31" s="563" customFormat="1">
      <c r="A5130"/>
      <c r="B5130"/>
      <c r="C5130" s="568" t="s">
        <v>288</v>
      </c>
      <c r="D5130" s="569" t="s">
        <v>101</v>
      </c>
      <c r="E5130" s="569" t="s">
        <v>337</v>
      </c>
      <c r="F5130" s="573" t="s">
        <v>141</v>
      </c>
      <c r="G5130" s="569" t="s">
        <v>42</v>
      </c>
      <c r="H5130" s="569" t="s">
        <v>41</v>
      </c>
      <c r="I5130" s="569" t="s">
        <v>40</v>
      </c>
      <c r="J5130" s="569" t="s">
        <v>348</v>
      </c>
      <c r="K5130" s="569" t="s">
        <v>79</v>
      </c>
      <c r="L5130" s="570">
        <v>1</v>
      </c>
      <c r="M5130" s="571">
        <v>33.757102210157704</v>
      </c>
      <c r="N5130" s="572">
        <v>4693.5323437499992</v>
      </c>
      <c r="O5130" s="573"/>
      <c r="P5130" s="573"/>
      <c r="Q5130" s="574" t="s">
        <v>10681</v>
      </c>
      <c r="R5130" s="574" t="s">
        <v>10838</v>
      </c>
      <c r="S5130" s="574" t="s">
        <v>10689</v>
      </c>
      <c r="T5130" s="574" t="s">
        <v>10509</v>
      </c>
      <c r="U5130" s="574" t="s">
        <v>12069</v>
      </c>
      <c r="V5130" s="574" t="s">
        <v>12070</v>
      </c>
      <c r="W5130" s="575" t="s">
        <v>10685</v>
      </c>
      <c r="X5130" s="575" t="s">
        <v>10841</v>
      </c>
      <c r="Y5130" s="576" t="s">
        <v>10692</v>
      </c>
      <c r="Z5130" s="577" t="s">
        <v>15897</v>
      </c>
      <c r="AA5130" s="578" t="s">
        <v>15667</v>
      </c>
      <c r="AE5130"/>
    </row>
    <row r="5131" spans="1:31" s="563" customFormat="1">
      <c r="A5131"/>
      <c r="B5131"/>
      <c r="C5131" s="568" t="s">
        <v>288</v>
      </c>
      <c r="D5131" s="569" t="s">
        <v>98</v>
      </c>
      <c r="E5131" s="569" t="s">
        <v>337</v>
      </c>
      <c r="F5131" s="573" t="s">
        <v>141</v>
      </c>
      <c r="G5131" s="569" t="s">
        <v>42</v>
      </c>
      <c r="H5131" s="569" t="s">
        <v>41</v>
      </c>
      <c r="I5131" s="569" t="s">
        <v>40</v>
      </c>
      <c r="J5131" s="569" t="s">
        <v>348</v>
      </c>
      <c r="K5131" s="569" t="s">
        <v>79</v>
      </c>
      <c r="L5131" s="570">
        <v>1</v>
      </c>
      <c r="M5131" s="571">
        <v>11.050408758885782</v>
      </c>
      <c r="N5131" s="572">
        <v>1536.4307812500001</v>
      </c>
      <c r="O5131" s="573"/>
      <c r="P5131" s="573"/>
      <c r="Q5131" s="574" t="s">
        <v>10681</v>
      </c>
      <c r="R5131" s="574" t="s">
        <v>10838</v>
      </c>
      <c r="S5131" s="574" t="s">
        <v>10689</v>
      </c>
      <c r="T5131" s="574" t="s">
        <v>10957</v>
      </c>
      <c r="U5131" s="574" t="s">
        <v>12069</v>
      </c>
      <c r="V5131" s="574" t="s">
        <v>12070</v>
      </c>
      <c r="W5131" s="575" t="s">
        <v>10992</v>
      </c>
      <c r="X5131" s="575" t="s">
        <v>10993</v>
      </c>
      <c r="Y5131" s="576" t="s">
        <v>11061</v>
      </c>
      <c r="Z5131" s="577" t="s">
        <v>15898</v>
      </c>
      <c r="AA5131" s="578" t="s">
        <v>15647</v>
      </c>
      <c r="AE5131"/>
    </row>
    <row r="5132" spans="1:31" s="563" customFormat="1">
      <c r="A5132"/>
      <c r="B5132"/>
      <c r="C5132" s="568" t="s">
        <v>288</v>
      </c>
      <c r="D5132" s="569" t="s">
        <v>102</v>
      </c>
      <c r="E5132" s="569" t="s">
        <v>337</v>
      </c>
      <c r="F5132" s="573" t="s">
        <v>141</v>
      </c>
      <c r="G5132" s="569" t="s">
        <v>42</v>
      </c>
      <c r="H5132" s="569" t="s">
        <v>41</v>
      </c>
      <c r="I5132" s="569" t="s">
        <v>40</v>
      </c>
      <c r="J5132" s="569" t="s">
        <v>348</v>
      </c>
      <c r="K5132" s="569" t="s">
        <v>79</v>
      </c>
      <c r="L5132" s="570">
        <v>0.8</v>
      </c>
      <c r="M5132" s="571">
        <v>7.8769953218132658</v>
      </c>
      <c r="N5132" s="572">
        <v>1095.2045612307691</v>
      </c>
      <c r="O5132" s="573"/>
      <c r="P5132" s="573"/>
      <c r="Q5132" s="574" t="s">
        <v>10681</v>
      </c>
      <c r="R5132" s="574" t="s">
        <v>10838</v>
      </c>
      <c r="S5132" s="574" t="s">
        <v>10689</v>
      </c>
      <c r="T5132" s="574" t="s">
        <v>11126</v>
      </c>
      <c r="U5132" s="574" t="s">
        <v>12069</v>
      </c>
      <c r="V5132" s="574" t="s">
        <v>12070</v>
      </c>
      <c r="W5132" s="575" t="s">
        <v>11159</v>
      </c>
      <c r="X5132" s="575" t="s">
        <v>11255</v>
      </c>
      <c r="Y5132" s="576" t="s">
        <v>11226</v>
      </c>
      <c r="Z5132" s="577" t="s">
        <v>15899</v>
      </c>
      <c r="AA5132" s="578" t="s">
        <v>15648</v>
      </c>
      <c r="AE5132"/>
    </row>
    <row r="5133" spans="1:31" s="563" customFormat="1">
      <c r="A5133"/>
      <c r="B5133"/>
      <c r="C5133" s="568" t="s">
        <v>288</v>
      </c>
      <c r="D5133" s="569" t="s">
        <v>75</v>
      </c>
      <c r="E5133" s="569" t="s">
        <v>337</v>
      </c>
      <c r="F5133" s="573" t="s">
        <v>141</v>
      </c>
      <c r="G5133" s="569" t="s">
        <v>42</v>
      </c>
      <c r="H5133" s="569" t="s">
        <v>41</v>
      </c>
      <c r="I5133" s="569" t="s">
        <v>40</v>
      </c>
      <c r="J5133" s="569" t="s">
        <v>348</v>
      </c>
      <c r="K5133" s="569" t="s">
        <v>79</v>
      </c>
      <c r="L5133" s="570">
        <v>0.5</v>
      </c>
      <c r="M5133" s="571">
        <v>9.1179926329040146</v>
      </c>
      <c r="N5133" s="572">
        <v>1267.7508000000003</v>
      </c>
      <c r="O5133" s="573"/>
      <c r="P5133" s="573"/>
      <c r="Q5133" s="574" t="s">
        <v>10681</v>
      </c>
      <c r="R5133" s="574" t="s">
        <v>10838</v>
      </c>
      <c r="S5133" s="574" t="s">
        <v>10689</v>
      </c>
      <c r="T5133" s="574" t="s">
        <v>11879</v>
      </c>
      <c r="U5133" s="574" t="s">
        <v>12069</v>
      </c>
      <c r="V5133" s="574" t="s">
        <v>12070</v>
      </c>
      <c r="W5133" s="575" t="s">
        <v>11904</v>
      </c>
      <c r="X5133" s="575" t="s">
        <v>11905</v>
      </c>
      <c r="Y5133" s="576" t="s">
        <v>11985</v>
      </c>
      <c r="Z5133" s="577" t="s">
        <v>15900</v>
      </c>
      <c r="AA5133" s="578" t="s">
        <v>15649</v>
      </c>
      <c r="AE5133"/>
    </row>
    <row r="5134" spans="1:31" s="563" customFormat="1">
      <c r="A5134"/>
      <c r="B5134"/>
      <c r="C5134" s="568" t="s">
        <v>288</v>
      </c>
      <c r="D5134" s="569" t="s">
        <v>39</v>
      </c>
      <c r="E5134" s="569" t="s">
        <v>337</v>
      </c>
      <c r="F5134" s="573" t="s">
        <v>141</v>
      </c>
      <c r="G5134" s="569" t="s">
        <v>42</v>
      </c>
      <c r="H5134" s="569" t="s">
        <v>41</v>
      </c>
      <c r="I5134" s="569" t="s">
        <v>40</v>
      </c>
      <c r="J5134" s="569" t="s">
        <v>348</v>
      </c>
      <c r="K5134" s="569" t="s">
        <v>79</v>
      </c>
      <c r="L5134" s="570">
        <v>0.5</v>
      </c>
      <c r="M5134" s="571">
        <v>0.65731013967044172</v>
      </c>
      <c r="N5134" s="572">
        <v>91.391327999999987</v>
      </c>
      <c r="O5134" s="573"/>
      <c r="P5134" s="573"/>
      <c r="Q5134" s="574" t="s">
        <v>10681</v>
      </c>
      <c r="R5134" s="574" t="s">
        <v>10838</v>
      </c>
      <c r="S5134" s="574" t="s">
        <v>10689</v>
      </c>
      <c r="T5134" s="574" t="s">
        <v>11987</v>
      </c>
      <c r="U5134" s="574" t="s">
        <v>12069</v>
      </c>
      <c r="V5134" s="574" t="s">
        <v>12070</v>
      </c>
      <c r="W5134" s="575" t="s">
        <v>12012</v>
      </c>
      <c r="X5134" s="575" t="s">
        <v>12013</v>
      </c>
      <c r="Y5134" s="576" t="s">
        <v>12067</v>
      </c>
      <c r="Z5134" s="577" t="s">
        <v>12071</v>
      </c>
      <c r="AA5134" s="578" t="s">
        <v>15674</v>
      </c>
      <c r="AE5134"/>
    </row>
    <row r="5135" spans="1:31" s="563" customFormat="1">
      <c r="A5135"/>
      <c r="B5135"/>
      <c r="C5135" s="568" t="s">
        <v>288</v>
      </c>
      <c r="D5135" s="569" t="s">
        <v>38</v>
      </c>
      <c r="E5135" s="569" t="s">
        <v>337</v>
      </c>
      <c r="F5135" s="573" t="s">
        <v>141</v>
      </c>
      <c r="G5135" s="569" t="s">
        <v>42</v>
      </c>
      <c r="H5135" s="569" t="s">
        <v>41</v>
      </c>
      <c r="I5135" s="569" t="s">
        <v>40</v>
      </c>
      <c r="J5135" s="569" t="s">
        <v>348</v>
      </c>
      <c r="K5135" s="569" t="s">
        <v>79</v>
      </c>
      <c r="L5135" s="570">
        <v>0.7</v>
      </c>
      <c r="M5135" s="571">
        <v>8.7154884880248407</v>
      </c>
      <c r="N5135" s="572">
        <v>1211.7872812499998</v>
      </c>
      <c r="O5135" s="573"/>
      <c r="P5135" s="573"/>
      <c r="Q5135" s="574" t="s">
        <v>10681</v>
      </c>
      <c r="R5135" s="574" t="s">
        <v>10838</v>
      </c>
      <c r="S5135" s="574" t="s">
        <v>10689</v>
      </c>
      <c r="T5135" s="574" t="s">
        <v>12072</v>
      </c>
      <c r="U5135" s="574" t="s">
        <v>12069</v>
      </c>
      <c r="V5135" s="574" t="s">
        <v>12070</v>
      </c>
      <c r="W5135" s="575" t="s">
        <v>12117</v>
      </c>
      <c r="X5135" s="575" t="s">
        <v>12196</v>
      </c>
      <c r="Y5135" s="576" t="s">
        <v>12168</v>
      </c>
      <c r="Z5135" s="577" t="s">
        <v>15901</v>
      </c>
      <c r="AA5135" s="578" t="s">
        <v>15651</v>
      </c>
      <c r="AE5135"/>
    </row>
    <row r="5136" spans="1:31" s="563" customFormat="1">
      <c r="A5136"/>
      <c r="B5136"/>
      <c r="C5136" s="568" t="s">
        <v>288</v>
      </c>
      <c r="D5136" s="569" t="s">
        <v>80</v>
      </c>
      <c r="E5136" s="569" t="s">
        <v>338</v>
      </c>
      <c r="F5136" s="573" t="s">
        <v>141</v>
      </c>
      <c r="G5136" s="569" t="s">
        <v>42</v>
      </c>
      <c r="H5136" s="569" t="s">
        <v>41</v>
      </c>
      <c r="I5136" s="569" t="s">
        <v>54</v>
      </c>
      <c r="J5136" s="569" t="s">
        <v>352</v>
      </c>
      <c r="K5136" s="569" t="s">
        <v>106</v>
      </c>
      <c r="L5136" s="570">
        <v>0.5</v>
      </c>
      <c r="M5136" s="571">
        <v>13.372642868217349</v>
      </c>
      <c r="N5136" s="572">
        <v>828.23827714285699</v>
      </c>
      <c r="O5136" s="573"/>
      <c r="P5136" s="573"/>
      <c r="Q5136" s="574" t="s">
        <v>10535</v>
      </c>
      <c r="R5136" s="574" t="s">
        <v>10771</v>
      </c>
      <c r="S5136" s="574" t="s">
        <v>10508</v>
      </c>
      <c r="T5136" s="574" t="s">
        <v>11596</v>
      </c>
      <c r="U5136" s="574" t="s">
        <v>10958</v>
      </c>
      <c r="V5136" s="574" t="s">
        <v>10959</v>
      </c>
      <c r="W5136" s="575" t="s">
        <v>11597</v>
      </c>
      <c r="X5136" s="575" t="s">
        <v>11738</v>
      </c>
      <c r="Y5136" s="575" t="s">
        <v>11599</v>
      </c>
      <c r="Z5136" s="579" t="s">
        <v>11739</v>
      </c>
      <c r="AA5136" s="580" t="s">
        <v>11740</v>
      </c>
      <c r="AE5136"/>
    </row>
    <row r="5137" spans="1:31" s="563" customFormat="1">
      <c r="A5137"/>
      <c r="B5137"/>
      <c r="C5137" s="568" t="s">
        <v>288</v>
      </c>
      <c r="D5137" s="569" t="s">
        <v>80</v>
      </c>
      <c r="E5137" s="569" t="s">
        <v>338</v>
      </c>
      <c r="F5137" s="573" t="s">
        <v>141</v>
      </c>
      <c r="G5137" s="569" t="s">
        <v>42</v>
      </c>
      <c r="H5137" s="569" t="s">
        <v>41</v>
      </c>
      <c r="I5137" s="569" t="s">
        <v>54</v>
      </c>
      <c r="J5137" s="569" t="s">
        <v>352</v>
      </c>
      <c r="K5137" s="569" t="s">
        <v>346</v>
      </c>
      <c r="L5137" s="570">
        <v>0.5</v>
      </c>
      <c r="M5137" s="571">
        <v>13.372642868217349</v>
      </c>
      <c r="N5137" s="572">
        <v>828.23827714285699</v>
      </c>
      <c r="O5137" s="573"/>
      <c r="P5137" s="573"/>
      <c r="Q5137" s="574" t="s">
        <v>10506</v>
      </c>
      <c r="R5137" s="574" t="s">
        <v>10756</v>
      </c>
      <c r="S5137" s="574" t="s">
        <v>10508</v>
      </c>
      <c r="T5137" s="574" t="s">
        <v>11596</v>
      </c>
      <c r="U5137" s="574" t="s">
        <v>10510</v>
      </c>
      <c r="V5137" s="574" t="s">
        <v>10757</v>
      </c>
      <c r="W5137" s="575" t="s">
        <v>11602</v>
      </c>
      <c r="X5137" s="575" t="s">
        <v>11741</v>
      </c>
      <c r="Y5137" s="576" t="s">
        <v>11599</v>
      </c>
      <c r="Z5137" s="577" t="s">
        <v>11742</v>
      </c>
      <c r="AA5137" s="578" t="s">
        <v>11743</v>
      </c>
      <c r="AE5137"/>
    </row>
    <row r="5138" spans="1:31" s="563" customFormat="1">
      <c r="A5138"/>
      <c r="B5138"/>
      <c r="C5138" s="568" t="s">
        <v>288</v>
      </c>
      <c r="D5138" s="569" t="s">
        <v>80</v>
      </c>
      <c r="E5138" s="569" t="s">
        <v>338</v>
      </c>
      <c r="F5138" s="573" t="s">
        <v>141</v>
      </c>
      <c r="G5138" s="569" t="s">
        <v>42</v>
      </c>
      <c r="H5138" s="569" t="s">
        <v>41</v>
      </c>
      <c r="I5138" s="569" t="s">
        <v>54</v>
      </c>
      <c r="J5138" s="569" t="s">
        <v>116</v>
      </c>
      <c r="K5138" s="569" t="s">
        <v>90</v>
      </c>
      <c r="L5138" s="570">
        <v>1</v>
      </c>
      <c r="M5138" s="571">
        <v>9.3622128679715129</v>
      </c>
      <c r="N5138" s="572">
        <v>47.078807332330818</v>
      </c>
      <c r="O5138" s="573"/>
      <c r="P5138" s="573"/>
      <c r="Q5138" s="574" t="s">
        <v>10517</v>
      </c>
      <c r="R5138" s="574" t="s">
        <v>10761</v>
      </c>
      <c r="S5138" s="574" t="s">
        <v>10519</v>
      </c>
      <c r="T5138" s="574" t="s">
        <v>11596</v>
      </c>
      <c r="U5138" s="574" t="s">
        <v>10520</v>
      </c>
      <c r="V5138" s="574" t="s">
        <v>10762</v>
      </c>
      <c r="W5138" s="575" t="s">
        <v>11606</v>
      </c>
      <c r="X5138" s="575" t="s">
        <v>11744</v>
      </c>
      <c r="Y5138" s="576" t="s">
        <v>11608</v>
      </c>
      <c r="Z5138" s="577" t="s">
        <v>11745</v>
      </c>
      <c r="AA5138" s="578" t="s">
        <v>11746</v>
      </c>
      <c r="AE5138"/>
    </row>
    <row r="5139" spans="1:31" s="563" customFormat="1">
      <c r="A5139"/>
      <c r="B5139"/>
      <c r="C5139" s="568" t="s">
        <v>288</v>
      </c>
      <c r="D5139" s="569" t="s">
        <v>80</v>
      </c>
      <c r="E5139" s="569" t="s">
        <v>338</v>
      </c>
      <c r="F5139" s="573" t="s">
        <v>141</v>
      </c>
      <c r="G5139" s="569" t="s">
        <v>42</v>
      </c>
      <c r="H5139" s="569" t="s">
        <v>41</v>
      </c>
      <c r="I5139" s="569" t="s">
        <v>54</v>
      </c>
      <c r="J5139" s="569" t="s">
        <v>109</v>
      </c>
      <c r="K5139" s="569" t="s">
        <v>90</v>
      </c>
      <c r="L5139" s="570">
        <v>1</v>
      </c>
      <c r="M5139" s="571">
        <v>31.096193463892984</v>
      </c>
      <c r="N5139" s="572">
        <v>1569.2935777443613</v>
      </c>
      <c r="O5139" s="573"/>
      <c r="P5139" s="573"/>
      <c r="Q5139" s="574" t="s">
        <v>10517</v>
      </c>
      <c r="R5139" s="574" t="s">
        <v>10761</v>
      </c>
      <c r="S5139" s="574" t="s">
        <v>10537</v>
      </c>
      <c r="T5139" s="574" t="s">
        <v>11596</v>
      </c>
      <c r="U5139" s="574" t="s">
        <v>11611</v>
      </c>
      <c r="V5139" s="574" t="s">
        <v>11747</v>
      </c>
      <c r="W5139" s="575" t="s">
        <v>11606</v>
      </c>
      <c r="X5139" s="575" t="s">
        <v>11744</v>
      </c>
      <c r="Y5139" s="576" t="s">
        <v>11613</v>
      </c>
      <c r="Z5139" s="577" t="s">
        <v>11748</v>
      </c>
      <c r="AA5139" s="578" t="s">
        <v>11746</v>
      </c>
      <c r="AE5139"/>
    </row>
    <row r="5140" spans="1:31" s="563" customFormat="1">
      <c r="A5140"/>
      <c r="B5140"/>
      <c r="C5140" s="568" t="s">
        <v>288</v>
      </c>
      <c r="D5140" s="569" t="s">
        <v>80</v>
      </c>
      <c r="E5140" s="569" t="s">
        <v>338</v>
      </c>
      <c r="F5140" s="573" t="s">
        <v>141</v>
      </c>
      <c r="G5140" s="569" t="s">
        <v>42</v>
      </c>
      <c r="H5140" s="569" t="s">
        <v>41</v>
      </c>
      <c r="I5140" s="569" t="s">
        <v>54</v>
      </c>
      <c r="J5140" s="569" t="s">
        <v>350</v>
      </c>
      <c r="K5140" s="569" t="s">
        <v>111</v>
      </c>
      <c r="L5140" s="570">
        <v>0.8</v>
      </c>
      <c r="M5140" s="571">
        <v>14.782848843411184</v>
      </c>
      <c r="N5140" s="572">
        <v>2120.2899894857151</v>
      </c>
      <c r="O5140" s="573"/>
      <c r="P5140" s="573"/>
      <c r="Q5140" s="574" t="s">
        <v>10632</v>
      </c>
      <c r="R5140" s="574" t="s">
        <v>10829</v>
      </c>
      <c r="S5140" s="574" t="s">
        <v>10547</v>
      </c>
      <c r="T5140" s="574" t="s">
        <v>11596</v>
      </c>
      <c r="U5140" s="574" t="s">
        <v>10982</v>
      </c>
      <c r="V5140" s="574" t="s">
        <v>10983</v>
      </c>
      <c r="W5140" s="575" t="s">
        <v>11616</v>
      </c>
      <c r="X5140" s="575" t="s">
        <v>11755</v>
      </c>
      <c r="Y5140" s="576" t="s">
        <v>11618</v>
      </c>
      <c r="Z5140" s="577" t="s">
        <v>11756</v>
      </c>
      <c r="AA5140" s="578" t="s">
        <v>11757</v>
      </c>
      <c r="AE5140"/>
    </row>
    <row r="5141" spans="1:31" s="563" customFormat="1">
      <c r="A5141"/>
      <c r="B5141"/>
      <c r="C5141" s="568" t="s">
        <v>288</v>
      </c>
      <c r="D5141" s="569" t="s">
        <v>80</v>
      </c>
      <c r="E5141" s="569" t="s">
        <v>338</v>
      </c>
      <c r="F5141" s="573" t="s">
        <v>141</v>
      </c>
      <c r="G5141" s="569" t="s">
        <v>42</v>
      </c>
      <c r="H5141" s="569" t="s">
        <v>41</v>
      </c>
      <c r="I5141" s="569" t="s">
        <v>54</v>
      </c>
      <c r="J5141" s="569" t="s">
        <v>350</v>
      </c>
      <c r="K5141" s="569" t="s">
        <v>90</v>
      </c>
      <c r="L5141" s="570">
        <v>0.2</v>
      </c>
      <c r="M5141" s="571">
        <v>3.695712210852796</v>
      </c>
      <c r="N5141" s="572">
        <v>530.07249737142877</v>
      </c>
      <c r="O5141" s="573"/>
      <c r="P5141" s="573"/>
      <c r="Q5141" s="574" t="s">
        <v>10517</v>
      </c>
      <c r="R5141" s="574" t="s">
        <v>10761</v>
      </c>
      <c r="S5141" s="574" t="s">
        <v>10547</v>
      </c>
      <c r="T5141" s="574" t="s">
        <v>11596</v>
      </c>
      <c r="U5141" s="574" t="s">
        <v>15902</v>
      </c>
      <c r="V5141" s="574" t="s">
        <v>15903</v>
      </c>
      <c r="W5141" s="575" t="s">
        <v>11606</v>
      </c>
      <c r="X5141" s="575" t="s">
        <v>11744</v>
      </c>
      <c r="Y5141" s="576" t="s">
        <v>11618</v>
      </c>
      <c r="Z5141" s="577" t="s">
        <v>15904</v>
      </c>
      <c r="AA5141" s="578" t="s">
        <v>11746</v>
      </c>
      <c r="AE5141"/>
    </row>
    <row r="5142" spans="1:31" s="563" customFormat="1">
      <c r="A5142"/>
      <c r="B5142"/>
      <c r="C5142" s="568" t="s">
        <v>288</v>
      </c>
      <c r="D5142" s="569" t="s">
        <v>80</v>
      </c>
      <c r="E5142" s="569" t="s">
        <v>338</v>
      </c>
      <c r="F5142" s="573" t="s">
        <v>141</v>
      </c>
      <c r="G5142" s="569" t="s">
        <v>42</v>
      </c>
      <c r="H5142" s="569" t="s">
        <v>41</v>
      </c>
      <c r="I5142" s="569" t="s">
        <v>54</v>
      </c>
      <c r="J5142" s="569" t="s">
        <v>99</v>
      </c>
      <c r="K5142" s="569" t="s">
        <v>272</v>
      </c>
      <c r="L5142" s="570">
        <v>0.5</v>
      </c>
      <c r="M5142" s="571">
        <v>2.1882506511628388</v>
      </c>
      <c r="N5142" s="572">
        <v>1490.8288988571426</v>
      </c>
      <c r="O5142" s="573"/>
      <c r="P5142" s="573"/>
      <c r="Q5142" s="574" t="s">
        <v>11621</v>
      </c>
      <c r="R5142" s="574" t="s">
        <v>11749</v>
      </c>
      <c r="S5142" s="574" t="s">
        <v>10557</v>
      </c>
      <c r="T5142" s="574" t="s">
        <v>11596</v>
      </c>
      <c r="U5142" s="574" t="s">
        <v>11623</v>
      </c>
      <c r="V5142" s="574" t="s">
        <v>11766</v>
      </c>
      <c r="W5142" s="575" t="s">
        <v>11625</v>
      </c>
      <c r="X5142" s="575" t="s">
        <v>11752</v>
      </c>
      <c r="Y5142" s="576" t="s">
        <v>11627</v>
      </c>
      <c r="Z5142" s="577" t="s">
        <v>11767</v>
      </c>
      <c r="AA5142" s="578" t="s">
        <v>11754</v>
      </c>
      <c r="AE5142"/>
    </row>
    <row r="5143" spans="1:31" s="563" customFormat="1">
      <c r="A5143"/>
      <c r="B5143"/>
      <c r="C5143" s="568" t="s">
        <v>288</v>
      </c>
      <c r="D5143" s="569" t="s">
        <v>80</v>
      </c>
      <c r="E5143" s="569" t="s">
        <v>338</v>
      </c>
      <c r="F5143" s="573" t="s">
        <v>141</v>
      </c>
      <c r="G5143" s="569" t="s">
        <v>42</v>
      </c>
      <c r="H5143" s="569" t="s">
        <v>41</v>
      </c>
      <c r="I5143" s="569" t="s">
        <v>54</v>
      </c>
      <c r="J5143" s="569" t="s">
        <v>99</v>
      </c>
      <c r="K5143" s="569" t="s">
        <v>346</v>
      </c>
      <c r="L5143" s="570">
        <v>0.5</v>
      </c>
      <c r="M5143" s="571">
        <v>2.1882506511628388</v>
      </c>
      <c r="N5143" s="572">
        <v>1490.8288988571426</v>
      </c>
      <c r="O5143" s="573"/>
      <c r="P5143" s="573"/>
      <c r="Q5143" s="574" t="s">
        <v>10506</v>
      </c>
      <c r="R5143" s="574" t="s">
        <v>10756</v>
      </c>
      <c r="S5143" s="574" t="s">
        <v>10557</v>
      </c>
      <c r="T5143" s="574" t="s">
        <v>11596</v>
      </c>
      <c r="U5143" s="574" t="s">
        <v>11630</v>
      </c>
      <c r="V5143" s="574" t="s">
        <v>11768</v>
      </c>
      <c r="W5143" s="575" t="s">
        <v>11602</v>
      </c>
      <c r="X5143" s="575" t="s">
        <v>11741</v>
      </c>
      <c r="Y5143" s="576" t="s">
        <v>11627</v>
      </c>
      <c r="Z5143" s="577" t="s">
        <v>11769</v>
      </c>
      <c r="AA5143" s="578" t="s">
        <v>11743</v>
      </c>
      <c r="AE5143"/>
    </row>
    <row r="5144" spans="1:31" s="563" customFormat="1">
      <c r="A5144"/>
      <c r="B5144"/>
      <c r="C5144" s="568" t="s">
        <v>288</v>
      </c>
      <c r="D5144" s="569" t="s">
        <v>80</v>
      </c>
      <c r="E5144" s="569" t="s">
        <v>338</v>
      </c>
      <c r="F5144" s="573" t="s">
        <v>141</v>
      </c>
      <c r="G5144" s="569" t="s">
        <v>42</v>
      </c>
      <c r="H5144" s="569" t="s">
        <v>41</v>
      </c>
      <c r="I5144" s="569" t="s">
        <v>54</v>
      </c>
      <c r="J5144" s="569" t="s">
        <v>96</v>
      </c>
      <c r="K5144" s="569" t="s">
        <v>346</v>
      </c>
      <c r="L5144" s="570">
        <v>1</v>
      </c>
      <c r="M5144" s="571">
        <v>0.24313896124031548</v>
      </c>
      <c r="N5144" s="572">
        <v>662.59062171428582</v>
      </c>
      <c r="O5144" s="573"/>
      <c r="P5144" s="573"/>
      <c r="Q5144" s="574" t="s">
        <v>10506</v>
      </c>
      <c r="R5144" s="574" t="s">
        <v>10756</v>
      </c>
      <c r="S5144" s="574" t="s">
        <v>10565</v>
      </c>
      <c r="T5144" s="574" t="s">
        <v>11596</v>
      </c>
      <c r="U5144" s="574" t="s">
        <v>11633</v>
      </c>
      <c r="V5144" s="574" t="s">
        <v>11778</v>
      </c>
      <c r="W5144" s="575" t="s">
        <v>11602</v>
      </c>
      <c r="X5144" s="575" t="s">
        <v>11741</v>
      </c>
      <c r="Y5144" s="576" t="s">
        <v>11635</v>
      </c>
      <c r="Z5144" s="577" t="s">
        <v>11779</v>
      </c>
      <c r="AA5144" s="578" t="s">
        <v>11743</v>
      </c>
      <c r="AE5144"/>
    </row>
    <row r="5145" spans="1:31" s="563" customFormat="1">
      <c r="A5145"/>
      <c r="B5145"/>
      <c r="C5145" s="568" t="s">
        <v>288</v>
      </c>
      <c r="D5145" s="569" t="s">
        <v>80</v>
      </c>
      <c r="E5145" s="569" t="s">
        <v>338</v>
      </c>
      <c r="F5145" s="573" t="s">
        <v>141</v>
      </c>
      <c r="G5145" s="569" t="s">
        <v>42</v>
      </c>
      <c r="H5145" s="569" t="s">
        <v>41</v>
      </c>
      <c r="I5145" s="569" t="s">
        <v>54</v>
      </c>
      <c r="J5145" s="569" t="s">
        <v>87</v>
      </c>
      <c r="K5145" s="569" t="s">
        <v>106</v>
      </c>
      <c r="L5145" s="570">
        <v>1</v>
      </c>
      <c r="M5145" s="571">
        <v>25.164882488372655</v>
      </c>
      <c r="N5145" s="572">
        <v>1490.8288988571428</v>
      </c>
      <c r="O5145" s="573"/>
      <c r="P5145" s="573"/>
      <c r="Q5145" s="574" t="s">
        <v>10535</v>
      </c>
      <c r="R5145" s="574" t="s">
        <v>10771</v>
      </c>
      <c r="S5145" s="574" t="s">
        <v>10572</v>
      </c>
      <c r="T5145" s="574" t="s">
        <v>11596</v>
      </c>
      <c r="U5145" s="574" t="s">
        <v>10580</v>
      </c>
      <c r="V5145" s="574" t="s">
        <v>10792</v>
      </c>
      <c r="W5145" s="575" t="s">
        <v>11597</v>
      </c>
      <c r="X5145" s="575" t="s">
        <v>11738</v>
      </c>
      <c r="Y5145" s="576" t="s">
        <v>11637</v>
      </c>
      <c r="Z5145" s="577" t="s">
        <v>11780</v>
      </c>
      <c r="AA5145" s="578" t="s">
        <v>11740</v>
      </c>
      <c r="AE5145"/>
    </row>
    <row r="5146" spans="1:31" s="563" customFormat="1">
      <c r="A5146"/>
      <c r="B5146"/>
      <c r="C5146" s="568" t="s">
        <v>288</v>
      </c>
      <c r="D5146" s="569" t="s">
        <v>80</v>
      </c>
      <c r="E5146" s="569" t="s">
        <v>338</v>
      </c>
      <c r="F5146" s="573" t="s">
        <v>141</v>
      </c>
      <c r="G5146" s="569" t="s">
        <v>42</v>
      </c>
      <c r="H5146" s="569" t="s">
        <v>41</v>
      </c>
      <c r="I5146" s="569" t="s">
        <v>54</v>
      </c>
      <c r="J5146" s="569" t="s">
        <v>83</v>
      </c>
      <c r="K5146" s="569" t="s">
        <v>81</v>
      </c>
      <c r="L5146" s="570">
        <v>1</v>
      </c>
      <c r="M5146" s="571">
        <v>65.878408337825149</v>
      </c>
      <c r="N5146" s="572">
        <v>247.89364248438537</v>
      </c>
      <c r="O5146" s="573"/>
      <c r="P5146" s="573"/>
      <c r="Q5146" s="574" t="s">
        <v>10591</v>
      </c>
      <c r="R5146" s="574" t="s">
        <v>10802</v>
      </c>
      <c r="S5146" s="574" t="s">
        <v>10593</v>
      </c>
      <c r="T5146" s="574" t="s">
        <v>11596</v>
      </c>
      <c r="U5146" s="574" t="s">
        <v>10594</v>
      </c>
      <c r="V5146" s="574" t="s">
        <v>10803</v>
      </c>
      <c r="W5146" s="575" t="s">
        <v>11639</v>
      </c>
      <c r="X5146" s="575" t="s">
        <v>11781</v>
      </c>
      <c r="Y5146" s="576" t="s">
        <v>11641</v>
      </c>
      <c r="Z5146" s="577" t="s">
        <v>11782</v>
      </c>
      <c r="AA5146" s="578" t="s">
        <v>11783</v>
      </c>
      <c r="AE5146"/>
    </row>
    <row r="5147" spans="1:31" s="563" customFormat="1">
      <c r="A5147"/>
      <c r="B5147"/>
      <c r="C5147" s="568" t="s">
        <v>288</v>
      </c>
      <c r="D5147" s="569" t="s">
        <v>80</v>
      </c>
      <c r="E5147" s="569" t="s">
        <v>338</v>
      </c>
      <c r="F5147" s="573" t="s">
        <v>141</v>
      </c>
      <c r="G5147" s="569" t="s">
        <v>42</v>
      </c>
      <c r="H5147" s="569" t="s">
        <v>41</v>
      </c>
      <c r="I5147" s="569" t="s">
        <v>54</v>
      </c>
      <c r="J5147" s="569" t="s">
        <v>77</v>
      </c>
      <c r="K5147" s="569" t="s">
        <v>93</v>
      </c>
      <c r="L5147" s="570">
        <v>1</v>
      </c>
      <c r="M5147" s="571">
        <v>132.31283007031126</v>
      </c>
      <c r="N5147" s="572">
        <v>4507.157136079737</v>
      </c>
      <c r="O5147" s="573"/>
      <c r="P5147" s="573"/>
      <c r="Q5147" s="574" t="s">
        <v>10611</v>
      </c>
      <c r="R5147" s="574" t="s">
        <v>10812</v>
      </c>
      <c r="S5147" s="574" t="s">
        <v>10603</v>
      </c>
      <c r="T5147" s="574" t="s">
        <v>11596</v>
      </c>
      <c r="U5147" s="574" t="s">
        <v>10613</v>
      </c>
      <c r="V5147" s="574" t="s">
        <v>10813</v>
      </c>
      <c r="W5147" s="575" t="s">
        <v>11646</v>
      </c>
      <c r="X5147" s="575" t="s">
        <v>11784</v>
      </c>
      <c r="Y5147" s="576" t="s">
        <v>11644</v>
      </c>
      <c r="Z5147" s="577" t="s">
        <v>11785</v>
      </c>
      <c r="AA5147" s="578" t="s">
        <v>11786</v>
      </c>
      <c r="AE5147"/>
    </row>
    <row r="5148" spans="1:31" s="563" customFormat="1">
      <c r="A5148"/>
      <c r="B5148"/>
      <c r="C5148" s="568" t="s">
        <v>288</v>
      </c>
      <c r="D5148" s="569" t="s">
        <v>80</v>
      </c>
      <c r="E5148" s="569" t="s">
        <v>338</v>
      </c>
      <c r="F5148" s="573" t="s">
        <v>141</v>
      </c>
      <c r="G5148" s="569" t="s">
        <v>42</v>
      </c>
      <c r="H5148" s="569" t="s">
        <v>41</v>
      </c>
      <c r="I5148" s="569" t="s">
        <v>54</v>
      </c>
      <c r="J5148" s="569" t="s">
        <v>349</v>
      </c>
      <c r="K5148" s="569" t="s">
        <v>115</v>
      </c>
      <c r="L5148" s="570">
        <v>0.8</v>
      </c>
      <c r="M5148" s="571">
        <v>22.86721930465168</v>
      </c>
      <c r="N5148" s="572">
        <v>3279.8235774857158</v>
      </c>
      <c r="O5148" s="573"/>
      <c r="P5148" s="573"/>
      <c r="Q5148" s="574" t="s">
        <v>10663</v>
      </c>
      <c r="R5148" s="574" t="s">
        <v>10817</v>
      </c>
      <c r="S5148" s="574" t="s">
        <v>10619</v>
      </c>
      <c r="T5148" s="574" t="s">
        <v>11596</v>
      </c>
      <c r="U5148" s="574" t="s">
        <v>10818</v>
      </c>
      <c r="V5148" s="574" t="s">
        <v>10819</v>
      </c>
      <c r="W5148" s="575" t="s">
        <v>11651</v>
      </c>
      <c r="X5148" s="575" t="s">
        <v>11787</v>
      </c>
      <c r="Y5148" s="576" t="s">
        <v>11653</v>
      </c>
      <c r="Z5148" s="577" t="s">
        <v>11788</v>
      </c>
      <c r="AA5148" s="578" t="s">
        <v>11789</v>
      </c>
      <c r="AE5148"/>
    </row>
    <row r="5149" spans="1:31" s="563" customFormat="1">
      <c r="A5149"/>
      <c r="B5149"/>
      <c r="C5149" s="568" t="s">
        <v>288</v>
      </c>
      <c r="D5149" s="569" t="s">
        <v>80</v>
      </c>
      <c r="E5149" s="569" t="s">
        <v>338</v>
      </c>
      <c r="F5149" s="573" t="s">
        <v>141</v>
      </c>
      <c r="G5149" s="569" t="s">
        <v>42</v>
      </c>
      <c r="H5149" s="569" t="s">
        <v>41</v>
      </c>
      <c r="I5149" s="569" t="s">
        <v>54</v>
      </c>
      <c r="J5149" s="569" t="s">
        <v>349</v>
      </c>
      <c r="K5149" s="569" t="s">
        <v>104</v>
      </c>
      <c r="L5149" s="570">
        <v>0.2</v>
      </c>
      <c r="M5149" s="571">
        <v>5.7168048261629201</v>
      </c>
      <c r="N5149" s="572">
        <v>819.95589437142894</v>
      </c>
      <c r="O5149" s="573"/>
      <c r="P5149" s="573"/>
      <c r="Q5149" s="574" t="s">
        <v>10583</v>
      </c>
      <c r="R5149" s="574" t="s">
        <v>10778</v>
      </c>
      <c r="S5149" s="574" t="s">
        <v>10619</v>
      </c>
      <c r="T5149" s="574" t="s">
        <v>11596</v>
      </c>
      <c r="U5149" s="574" t="s">
        <v>10624</v>
      </c>
      <c r="V5149" s="574" t="s">
        <v>10825</v>
      </c>
      <c r="W5149" s="575" t="s">
        <v>11714</v>
      </c>
      <c r="X5149" s="575" t="s">
        <v>11790</v>
      </c>
      <c r="Y5149" s="576" t="s">
        <v>11653</v>
      </c>
      <c r="Z5149" s="577" t="s">
        <v>11791</v>
      </c>
      <c r="AA5149" s="578" t="s">
        <v>11792</v>
      </c>
      <c r="AE5149"/>
    </row>
    <row r="5150" spans="1:31" s="563" customFormat="1">
      <c r="A5150"/>
      <c r="B5150"/>
      <c r="C5150" s="568" t="s">
        <v>288</v>
      </c>
      <c r="D5150" s="569" t="s">
        <v>80</v>
      </c>
      <c r="E5150" s="569" t="s">
        <v>338</v>
      </c>
      <c r="F5150" s="573" t="s">
        <v>141</v>
      </c>
      <c r="G5150" s="569" t="s">
        <v>42</v>
      </c>
      <c r="H5150" s="569" t="s">
        <v>41</v>
      </c>
      <c r="I5150" s="569" t="s">
        <v>54</v>
      </c>
      <c r="J5150" s="569" t="s">
        <v>76</v>
      </c>
      <c r="K5150" s="569" t="s">
        <v>115</v>
      </c>
      <c r="L5150" s="570">
        <v>0.8</v>
      </c>
      <c r="M5150" s="571">
        <v>1.1670670139535146</v>
      </c>
      <c r="N5150" s="572">
        <v>636.08699684571468</v>
      </c>
      <c r="O5150" s="573"/>
      <c r="P5150" s="573"/>
      <c r="Q5150" s="574" t="s">
        <v>10663</v>
      </c>
      <c r="R5150" s="574" t="s">
        <v>10817</v>
      </c>
      <c r="S5150" s="574" t="s">
        <v>10627</v>
      </c>
      <c r="T5150" s="574" t="s">
        <v>11596</v>
      </c>
      <c r="U5150" s="574" t="s">
        <v>11656</v>
      </c>
      <c r="V5150" s="574" t="s">
        <v>11793</v>
      </c>
      <c r="W5150" s="575" t="s">
        <v>11651</v>
      </c>
      <c r="X5150" s="575" t="s">
        <v>11787</v>
      </c>
      <c r="Y5150" s="576" t="s">
        <v>11658</v>
      </c>
      <c r="Z5150" s="577" t="s">
        <v>11794</v>
      </c>
      <c r="AA5150" s="578" t="s">
        <v>11789</v>
      </c>
      <c r="AE5150"/>
    </row>
    <row r="5151" spans="1:31" s="563" customFormat="1">
      <c r="A5151"/>
      <c r="B5151"/>
      <c r="C5151" s="568" t="s">
        <v>288</v>
      </c>
      <c r="D5151" s="569" t="s">
        <v>80</v>
      </c>
      <c r="E5151" s="569" t="s">
        <v>338</v>
      </c>
      <c r="F5151" s="573" t="s">
        <v>141</v>
      </c>
      <c r="G5151" s="569" t="s">
        <v>42</v>
      </c>
      <c r="H5151" s="569" t="s">
        <v>41</v>
      </c>
      <c r="I5151" s="569" t="s">
        <v>54</v>
      </c>
      <c r="J5151" s="569" t="s">
        <v>76</v>
      </c>
      <c r="K5151" s="569" t="s">
        <v>346</v>
      </c>
      <c r="L5151" s="570">
        <v>0.2</v>
      </c>
      <c r="M5151" s="571">
        <v>0.29176675348837866</v>
      </c>
      <c r="N5151" s="572">
        <v>159.02174921142867</v>
      </c>
      <c r="O5151" s="573"/>
      <c r="P5151" s="573"/>
      <c r="Q5151" s="574" t="s">
        <v>10506</v>
      </c>
      <c r="R5151" s="574" t="s">
        <v>10756</v>
      </c>
      <c r="S5151" s="574" t="s">
        <v>10627</v>
      </c>
      <c r="T5151" s="574" t="s">
        <v>11596</v>
      </c>
      <c r="U5151" s="574" t="s">
        <v>11660</v>
      </c>
      <c r="V5151" s="574" t="s">
        <v>11795</v>
      </c>
      <c r="W5151" s="575" t="s">
        <v>11602</v>
      </c>
      <c r="X5151" s="575" t="s">
        <v>11741</v>
      </c>
      <c r="Y5151" s="576" t="s">
        <v>11658</v>
      </c>
      <c r="Z5151" s="577" t="s">
        <v>11796</v>
      </c>
      <c r="AA5151" s="578" t="s">
        <v>11743</v>
      </c>
      <c r="AE5151"/>
    </row>
    <row r="5152" spans="1:31" s="563" customFormat="1">
      <c r="A5152"/>
      <c r="B5152"/>
      <c r="C5152" s="568" t="s">
        <v>288</v>
      </c>
      <c r="D5152" s="569" t="s">
        <v>80</v>
      </c>
      <c r="E5152" s="569" t="s">
        <v>338</v>
      </c>
      <c r="F5152" s="573" t="s">
        <v>141</v>
      </c>
      <c r="G5152" s="569" t="s">
        <v>42</v>
      </c>
      <c r="H5152" s="569" t="s">
        <v>41</v>
      </c>
      <c r="I5152" s="569" t="s">
        <v>54</v>
      </c>
      <c r="J5152" s="569" t="s">
        <v>74</v>
      </c>
      <c r="K5152" s="569" t="s">
        <v>115</v>
      </c>
      <c r="L5152" s="570">
        <v>0.6</v>
      </c>
      <c r="M5152" s="571">
        <v>9.3782170764121666</v>
      </c>
      <c r="N5152" s="572">
        <v>5111.4133675102039</v>
      </c>
      <c r="O5152" s="573"/>
      <c r="P5152" s="573"/>
      <c r="Q5152" s="574" t="s">
        <v>10663</v>
      </c>
      <c r="R5152" s="574" t="s">
        <v>10817</v>
      </c>
      <c r="S5152" s="574" t="s">
        <v>10640</v>
      </c>
      <c r="T5152" s="574" t="s">
        <v>11596</v>
      </c>
      <c r="U5152" s="574" t="s">
        <v>11663</v>
      </c>
      <c r="V5152" s="574" t="s">
        <v>11797</v>
      </c>
      <c r="W5152" s="575" t="s">
        <v>11651</v>
      </c>
      <c r="X5152" s="575" t="s">
        <v>11787</v>
      </c>
      <c r="Y5152" s="575" t="s">
        <v>11665</v>
      </c>
      <c r="Z5152" s="579" t="s">
        <v>11798</v>
      </c>
      <c r="AA5152" s="580" t="s">
        <v>11789</v>
      </c>
      <c r="AE5152"/>
    </row>
    <row r="5153" spans="1:31" s="563" customFormat="1">
      <c r="A5153"/>
      <c r="B5153"/>
      <c r="C5153" s="568" t="s">
        <v>288</v>
      </c>
      <c r="D5153" s="569" t="s">
        <v>80</v>
      </c>
      <c r="E5153" s="569" t="s">
        <v>338</v>
      </c>
      <c r="F5153" s="573" t="s">
        <v>141</v>
      </c>
      <c r="G5153" s="569" t="s">
        <v>42</v>
      </c>
      <c r="H5153" s="569" t="s">
        <v>41</v>
      </c>
      <c r="I5153" s="569" t="s">
        <v>54</v>
      </c>
      <c r="J5153" s="569" t="s">
        <v>74</v>
      </c>
      <c r="K5153" s="569" t="s">
        <v>346</v>
      </c>
      <c r="L5153" s="570">
        <v>0.4</v>
      </c>
      <c r="M5153" s="571">
        <v>6.252144717608112</v>
      </c>
      <c r="N5153" s="572">
        <v>3407.6089116734697</v>
      </c>
      <c r="O5153" s="573"/>
      <c r="P5153" s="573"/>
      <c r="Q5153" s="574" t="s">
        <v>10506</v>
      </c>
      <c r="R5153" s="574" t="s">
        <v>10756</v>
      </c>
      <c r="S5153" s="574" t="s">
        <v>10640</v>
      </c>
      <c r="T5153" s="574" t="s">
        <v>11596</v>
      </c>
      <c r="U5153" s="574" t="s">
        <v>11522</v>
      </c>
      <c r="V5153" s="574" t="s">
        <v>11799</v>
      </c>
      <c r="W5153" s="575" t="s">
        <v>11602</v>
      </c>
      <c r="X5153" s="575" t="s">
        <v>11741</v>
      </c>
      <c r="Y5153" s="576" t="s">
        <v>11665</v>
      </c>
      <c r="Z5153" s="577" t="s">
        <v>11800</v>
      </c>
      <c r="AA5153" s="578" t="s">
        <v>11743</v>
      </c>
      <c r="AE5153"/>
    </row>
    <row r="5154" spans="1:31" s="563" customFormat="1">
      <c r="A5154"/>
      <c r="B5154"/>
      <c r="C5154" s="568" t="s">
        <v>288</v>
      </c>
      <c r="D5154" s="569" t="s">
        <v>80</v>
      </c>
      <c r="E5154" s="569" t="s">
        <v>338</v>
      </c>
      <c r="F5154" s="573" t="s">
        <v>141</v>
      </c>
      <c r="G5154" s="569" t="s">
        <v>42</v>
      </c>
      <c r="H5154" s="569" t="s">
        <v>41</v>
      </c>
      <c r="I5154" s="569" t="s">
        <v>54</v>
      </c>
      <c r="J5154" s="569" t="s">
        <v>351</v>
      </c>
      <c r="K5154" s="569" t="s">
        <v>100</v>
      </c>
      <c r="L5154" s="570">
        <v>1</v>
      </c>
      <c r="M5154" s="571">
        <v>32.823759767442603</v>
      </c>
      <c r="N5154" s="572">
        <v>165.64765542857148</v>
      </c>
      <c r="O5154" s="573"/>
      <c r="P5154" s="573"/>
      <c r="Q5154" s="574" t="s">
        <v>10648</v>
      </c>
      <c r="R5154" s="574" t="s">
        <v>10844</v>
      </c>
      <c r="S5154" s="574" t="s">
        <v>10650</v>
      </c>
      <c r="T5154" s="574" t="s">
        <v>11596</v>
      </c>
      <c r="U5154" s="574" t="s">
        <v>10651</v>
      </c>
      <c r="V5154" s="574" t="s">
        <v>10845</v>
      </c>
      <c r="W5154" s="575" t="s">
        <v>11669</v>
      </c>
      <c r="X5154" s="575" t="s">
        <v>11801</v>
      </c>
      <c r="Y5154" s="576" t="s">
        <v>11671</v>
      </c>
      <c r="Z5154" s="577" t="s">
        <v>11802</v>
      </c>
      <c r="AA5154" s="578" t="s">
        <v>11803</v>
      </c>
      <c r="AE5154"/>
    </row>
    <row r="5155" spans="1:31" s="563" customFormat="1">
      <c r="A5155"/>
      <c r="B5155"/>
      <c r="C5155" s="568" t="s">
        <v>288</v>
      </c>
      <c r="D5155" s="569" t="s">
        <v>80</v>
      </c>
      <c r="E5155" s="569" t="s">
        <v>338</v>
      </c>
      <c r="F5155" s="573" t="s">
        <v>141</v>
      </c>
      <c r="G5155" s="569" t="s">
        <v>42</v>
      </c>
      <c r="H5155" s="569" t="s">
        <v>41</v>
      </c>
      <c r="I5155" s="569" t="s">
        <v>54</v>
      </c>
      <c r="J5155" s="569" t="s">
        <v>67</v>
      </c>
      <c r="K5155" s="569" t="s">
        <v>81</v>
      </c>
      <c r="L5155" s="570">
        <v>1</v>
      </c>
      <c r="M5155" s="571">
        <v>37.288642481632017</v>
      </c>
      <c r="N5155" s="572">
        <v>140.31330812773115</v>
      </c>
      <c r="O5155" s="573"/>
      <c r="P5155" s="573"/>
      <c r="Q5155" s="574" t="s">
        <v>10591</v>
      </c>
      <c r="R5155" s="574" t="s">
        <v>10802</v>
      </c>
      <c r="S5155" s="574" t="s">
        <v>10658</v>
      </c>
      <c r="T5155" s="574" t="s">
        <v>11596</v>
      </c>
      <c r="U5155" s="574" t="s">
        <v>10659</v>
      </c>
      <c r="V5155" s="574" t="s">
        <v>10854</v>
      </c>
      <c r="W5155" s="575" t="s">
        <v>11639</v>
      </c>
      <c r="X5155" s="575" t="s">
        <v>11781</v>
      </c>
      <c r="Y5155" s="576" t="s">
        <v>11674</v>
      </c>
      <c r="Z5155" s="577" t="s">
        <v>11804</v>
      </c>
      <c r="AA5155" s="578" t="s">
        <v>11783</v>
      </c>
      <c r="AE5155"/>
    </row>
    <row r="5156" spans="1:31" s="563" customFormat="1">
      <c r="A5156"/>
      <c r="B5156"/>
      <c r="C5156" s="568" t="s">
        <v>288</v>
      </c>
      <c r="D5156" s="569" t="s">
        <v>80</v>
      </c>
      <c r="E5156" s="569" t="s">
        <v>338</v>
      </c>
      <c r="F5156" s="573" t="s">
        <v>141</v>
      </c>
      <c r="G5156" s="569" t="s">
        <v>42</v>
      </c>
      <c r="H5156" s="569" t="s">
        <v>41</v>
      </c>
      <c r="I5156" s="569" t="s">
        <v>54</v>
      </c>
      <c r="J5156" s="569" t="s">
        <v>66</v>
      </c>
      <c r="K5156" s="569" t="s">
        <v>115</v>
      </c>
      <c r="L5156" s="570">
        <v>0.3</v>
      </c>
      <c r="M5156" s="571">
        <v>25.744125307798104</v>
      </c>
      <c r="N5156" s="572">
        <v>1403.1330812773108</v>
      </c>
      <c r="O5156" s="573"/>
      <c r="P5156" s="573"/>
      <c r="Q5156" s="574" t="s">
        <v>10663</v>
      </c>
      <c r="R5156" s="574" t="s">
        <v>10817</v>
      </c>
      <c r="S5156" s="574" t="s">
        <v>10665</v>
      </c>
      <c r="T5156" s="574" t="s">
        <v>11596</v>
      </c>
      <c r="U5156" s="574" t="s">
        <v>10666</v>
      </c>
      <c r="V5156" s="574" t="s">
        <v>10856</v>
      </c>
      <c r="W5156" s="575" t="s">
        <v>11651</v>
      </c>
      <c r="X5156" s="575" t="s">
        <v>11787</v>
      </c>
      <c r="Y5156" s="576" t="s">
        <v>11676</v>
      </c>
      <c r="Z5156" s="577" t="s">
        <v>11805</v>
      </c>
      <c r="AA5156" s="578" t="s">
        <v>11789</v>
      </c>
      <c r="AE5156"/>
    </row>
    <row r="5157" spans="1:31" s="563" customFormat="1">
      <c r="A5157"/>
      <c r="B5157"/>
      <c r="C5157" s="568" t="s">
        <v>288</v>
      </c>
      <c r="D5157" s="569" t="s">
        <v>80</v>
      </c>
      <c r="E5157" s="569" t="s">
        <v>338</v>
      </c>
      <c r="F5157" s="573" t="s">
        <v>141</v>
      </c>
      <c r="G5157" s="569" t="s">
        <v>42</v>
      </c>
      <c r="H5157" s="569" t="s">
        <v>41</v>
      </c>
      <c r="I5157" s="569" t="s">
        <v>54</v>
      </c>
      <c r="J5157" s="569" t="s">
        <v>66</v>
      </c>
      <c r="K5157" s="569" t="s">
        <v>310</v>
      </c>
      <c r="L5157" s="570">
        <v>0.7</v>
      </c>
      <c r="M5157" s="571">
        <v>60.069625718195574</v>
      </c>
      <c r="N5157" s="572">
        <v>3273.9771896470584</v>
      </c>
      <c r="O5157" s="573"/>
      <c r="P5157" s="573"/>
      <c r="Q5157" s="574" t="s">
        <v>10673</v>
      </c>
      <c r="R5157" s="574" t="s">
        <v>10858</v>
      </c>
      <c r="S5157" s="574" t="s">
        <v>10665</v>
      </c>
      <c r="T5157" s="574" t="s">
        <v>11596</v>
      </c>
      <c r="U5157" s="574" t="s">
        <v>10675</v>
      </c>
      <c r="V5157" s="574" t="s">
        <v>10859</v>
      </c>
      <c r="W5157" s="575" t="s">
        <v>11678</v>
      </c>
      <c r="X5157" s="575" t="s">
        <v>11806</v>
      </c>
      <c r="Y5157" s="576" t="s">
        <v>11676</v>
      </c>
      <c r="Z5157" s="577" t="s">
        <v>11807</v>
      </c>
      <c r="AA5157" s="578" t="s">
        <v>11808</v>
      </c>
      <c r="AE5157"/>
    </row>
    <row r="5158" spans="1:31" s="563" customFormat="1">
      <c r="A5158"/>
      <c r="B5158"/>
      <c r="C5158" s="568" t="s">
        <v>288</v>
      </c>
      <c r="D5158" s="569" t="s">
        <v>80</v>
      </c>
      <c r="E5158" s="569" t="s">
        <v>338</v>
      </c>
      <c r="F5158" s="573" t="s">
        <v>141</v>
      </c>
      <c r="G5158" s="569" t="s">
        <v>42</v>
      </c>
      <c r="H5158" s="569" t="s">
        <v>41</v>
      </c>
      <c r="I5158" s="569" t="s">
        <v>54</v>
      </c>
      <c r="J5158" s="569" t="s">
        <v>348</v>
      </c>
      <c r="K5158" s="569" t="s">
        <v>115</v>
      </c>
      <c r="L5158" s="570">
        <v>1</v>
      </c>
      <c r="M5158" s="571">
        <v>52.420760043412017</v>
      </c>
      <c r="N5158" s="572">
        <v>7288.4968388571424</v>
      </c>
      <c r="O5158" s="573"/>
      <c r="P5158" s="573"/>
      <c r="Q5158" s="574" t="s">
        <v>10663</v>
      </c>
      <c r="R5158" s="574" t="s">
        <v>10817</v>
      </c>
      <c r="S5158" s="574" t="s">
        <v>10689</v>
      </c>
      <c r="T5158" s="574" t="s">
        <v>11596</v>
      </c>
      <c r="U5158" s="574" t="s">
        <v>11682</v>
      </c>
      <c r="V5158" s="574" t="s">
        <v>11809</v>
      </c>
      <c r="W5158" s="575" t="s">
        <v>11651</v>
      </c>
      <c r="X5158" s="575" t="s">
        <v>11787</v>
      </c>
      <c r="Y5158" s="576" t="s">
        <v>11684</v>
      </c>
      <c r="Z5158" s="577" t="s">
        <v>11810</v>
      </c>
      <c r="AA5158" s="578" t="s">
        <v>11789</v>
      </c>
      <c r="AE5158"/>
    </row>
    <row r="5159" spans="1:31" s="563" customFormat="1">
      <c r="A5159"/>
      <c r="B5159"/>
      <c r="C5159" s="568" t="s">
        <v>288</v>
      </c>
      <c r="D5159" s="569" t="s">
        <v>16</v>
      </c>
      <c r="E5159" s="569" t="s">
        <v>333</v>
      </c>
      <c r="F5159" s="573" t="s">
        <v>141</v>
      </c>
      <c r="G5159" s="569" t="s">
        <v>42</v>
      </c>
      <c r="H5159" s="569" t="s">
        <v>41</v>
      </c>
      <c r="I5159" s="569" t="s">
        <v>40</v>
      </c>
      <c r="J5159" s="569" t="s">
        <v>352</v>
      </c>
      <c r="K5159" s="569" t="s">
        <v>106</v>
      </c>
      <c r="L5159" s="570">
        <v>1</v>
      </c>
      <c r="M5159" s="571">
        <v>1.2147919276138117</v>
      </c>
      <c r="N5159" s="572">
        <v>68.398608000000024</v>
      </c>
      <c r="O5159" s="573"/>
      <c r="P5159" s="573"/>
      <c r="Q5159" s="574" t="s">
        <v>10535</v>
      </c>
      <c r="R5159" s="574" t="s">
        <v>10771</v>
      </c>
      <c r="S5159" s="574" t="s">
        <v>10508</v>
      </c>
      <c r="T5159" s="574" t="s">
        <v>11297</v>
      </c>
      <c r="U5159" s="574" t="s">
        <v>10958</v>
      </c>
      <c r="V5159" s="574" t="s">
        <v>10959</v>
      </c>
      <c r="W5159" s="575" t="s">
        <v>11299</v>
      </c>
      <c r="X5159" s="575" t="s">
        <v>11406</v>
      </c>
      <c r="Y5159" s="576" t="s">
        <v>11301</v>
      </c>
      <c r="Z5159" s="577" t="s">
        <v>15905</v>
      </c>
      <c r="AA5159" s="578" t="s">
        <v>15906</v>
      </c>
      <c r="AE5159"/>
    </row>
    <row r="5160" spans="1:31" s="563" customFormat="1">
      <c r="A5160"/>
      <c r="B5160"/>
      <c r="C5160" s="568" t="s">
        <v>288</v>
      </c>
      <c r="D5160" s="569" t="s">
        <v>101</v>
      </c>
      <c r="E5160" s="569" t="s">
        <v>333</v>
      </c>
      <c r="F5160" s="573" t="s">
        <v>141</v>
      </c>
      <c r="G5160" s="569" t="s">
        <v>42</v>
      </c>
      <c r="H5160" s="569" t="s">
        <v>41</v>
      </c>
      <c r="I5160" s="569" t="s">
        <v>40</v>
      </c>
      <c r="J5160" s="569" t="s">
        <v>352</v>
      </c>
      <c r="K5160" s="569" t="s">
        <v>346</v>
      </c>
      <c r="L5160" s="570">
        <v>1</v>
      </c>
      <c r="M5160" s="571">
        <v>1.0485436296569937</v>
      </c>
      <c r="N5160" s="572">
        <v>59.038032000000001</v>
      </c>
      <c r="O5160" s="573"/>
      <c r="P5160" s="573"/>
      <c r="Q5160" s="574" t="s">
        <v>10506</v>
      </c>
      <c r="R5160" s="574" t="s">
        <v>10756</v>
      </c>
      <c r="S5160" s="574" t="s">
        <v>10508</v>
      </c>
      <c r="T5160" s="574" t="s">
        <v>10509</v>
      </c>
      <c r="U5160" s="574" t="s">
        <v>10510</v>
      </c>
      <c r="V5160" s="574" t="s">
        <v>10757</v>
      </c>
      <c r="W5160" s="575" t="s">
        <v>10512</v>
      </c>
      <c r="X5160" s="575" t="s">
        <v>10758</v>
      </c>
      <c r="Y5160" s="576" t="s">
        <v>10514</v>
      </c>
      <c r="Z5160" s="577" t="s">
        <v>10914</v>
      </c>
      <c r="AA5160" s="578" t="s">
        <v>15907</v>
      </c>
      <c r="AE5160"/>
    </row>
    <row r="5161" spans="1:31" s="563" customFormat="1">
      <c r="A5161"/>
      <c r="B5161"/>
      <c r="C5161" s="568" t="s">
        <v>288</v>
      </c>
      <c r="D5161" s="569" t="s">
        <v>101</v>
      </c>
      <c r="E5161" s="569" t="s">
        <v>333</v>
      </c>
      <c r="F5161" s="573" t="s">
        <v>141</v>
      </c>
      <c r="G5161" s="569" t="s">
        <v>42</v>
      </c>
      <c r="H5161" s="569" t="s">
        <v>41</v>
      </c>
      <c r="I5161" s="569" t="s">
        <v>40</v>
      </c>
      <c r="J5161" s="569" t="s">
        <v>116</v>
      </c>
      <c r="K5161" s="569" t="s">
        <v>90</v>
      </c>
      <c r="L5161" s="570">
        <v>1</v>
      </c>
      <c r="M5161" s="571">
        <v>5.1163667418379468</v>
      </c>
      <c r="N5161" s="572">
        <v>22.372306863157892</v>
      </c>
      <c r="O5161" s="573"/>
      <c r="P5161" s="573"/>
      <c r="Q5161" s="574" t="s">
        <v>10517</v>
      </c>
      <c r="R5161" s="574" t="s">
        <v>10761</v>
      </c>
      <c r="S5161" s="574" t="s">
        <v>10519</v>
      </c>
      <c r="T5161" s="574" t="s">
        <v>10509</v>
      </c>
      <c r="U5161" s="574" t="s">
        <v>10520</v>
      </c>
      <c r="V5161" s="574" t="s">
        <v>10762</v>
      </c>
      <c r="W5161" s="575" t="s">
        <v>10522</v>
      </c>
      <c r="X5161" s="575" t="s">
        <v>10763</v>
      </c>
      <c r="Y5161" s="576" t="s">
        <v>10524</v>
      </c>
      <c r="Z5161" s="577" t="s">
        <v>10916</v>
      </c>
      <c r="AA5161" s="578" t="s">
        <v>15908</v>
      </c>
      <c r="AE5161"/>
    </row>
    <row r="5162" spans="1:31" s="563" customFormat="1">
      <c r="A5162"/>
      <c r="B5162"/>
      <c r="C5162" s="568" t="s">
        <v>288</v>
      </c>
      <c r="D5162" s="569" t="s">
        <v>16</v>
      </c>
      <c r="E5162" s="569" t="s">
        <v>333</v>
      </c>
      <c r="F5162" s="573" t="s">
        <v>141</v>
      </c>
      <c r="G5162" s="569" t="s">
        <v>42</v>
      </c>
      <c r="H5162" s="569" t="s">
        <v>41</v>
      </c>
      <c r="I5162" s="569" t="s">
        <v>40</v>
      </c>
      <c r="J5162" s="569" t="s">
        <v>116</v>
      </c>
      <c r="K5162" s="569" t="s">
        <v>330</v>
      </c>
      <c r="L5162" s="570">
        <v>1</v>
      </c>
      <c r="M5162" s="571">
        <v>5.9275750106170708</v>
      </c>
      <c r="N5162" s="572">
        <v>25.919472505263162</v>
      </c>
      <c r="O5162" s="573"/>
      <c r="P5162" s="573"/>
      <c r="Q5162" s="574" t="s">
        <v>10545</v>
      </c>
      <c r="R5162" s="574" t="s">
        <v>11250</v>
      </c>
      <c r="S5162" s="574" t="s">
        <v>10519</v>
      </c>
      <c r="T5162" s="574" t="s">
        <v>11297</v>
      </c>
      <c r="U5162" s="574" t="s">
        <v>11139</v>
      </c>
      <c r="V5162" s="574" t="s">
        <v>11412</v>
      </c>
      <c r="W5162" s="575" t="s">
        <v>11304</v>
      </c>
      <c r="X5162" s="575" t="s">
        <v>11413</v>
      </c>
      <c r="Y5162" s="576" t="s">
        <v>11306</v>
      </c>
      <c r="Z5162" s="577" t="s">
        <v>15909</v>
      </c>
      <c r="AA5162" s="578" t="s">
        <v>15910</v>
      </c>
      <c r="AE5162"/>
    </row>
    <row r="5163" spans="1:31" s="563" customFormat="1">
      <c r="A5163"/>
      <c r="B5163"/>
      <c r="C5163" s="568" t="s">
        <v>288</v>
      </c>
      <c r="D5163" s="569" t="s">
        <v>16</v>
      </c>
      <c r="E5163" s="569" t="s">
        <v>333</v>
      </c>
      <c r="F5163" s="573" t="s">
        <v>141</v>
      </c>
      <c r="G5163" s="569" t="s">
        <v>42</v>
      </c>
      <c r="H5163" s="569" t="s">
        <v>41</v>
      </c>
      <c r="I5163" s="569" t="s">
        <v>40</v>
      </c>
      <c r="J5163" s="569" t="s">
        <v>109</v>
      </c>
      <c r="K5163" s="569" t="s">
        <v>310</v>
      </c>
      <c r="L5163" s="570">
        <v>0.25</v>
      </c>
      <c r="M5163" s="571">
        <v>3.370532408989388</v>
      </c>
      <c r="N5163" s="572">
        <v>161.99670315789479</v>
      </c>
      <c r="O5163" s="573"/>
      <c r="P5163" s="573"/>
      <c r="Q5163" s="574" t="s">
        <v>10673</v>
      </c>
      <c r="R5163" s="574" t="s">
        <v>10858</v>
      </c>
      <c r="S5163" s="574" t="s">
        <v>10537</v>
      </c>
      <c r="T5163" s="574" t="s">
        <v>11297</v>
      </c>
      <c r="U5163" s="574" t="s">
        <v>11309</v>
      </c>
      <c r="V5163" s="574" t="s">
        <v>11416</v>
      </c>
      <c r="W5163" s="575" t="s">
        <v>11311</v>
      </c>
      <c r="X5163" s="575" t="s">
        <v>11417</v>
      </c>
      <c r="Y5163" s="576" t="s">
        <v>11313</v>
      </c>
      <c r="Z5163" s="577" t="s">
        <v>15911</v>
      </c>
      <c r="AA5163" s="578" t="s">
        <v>15912</v>
      </c>
      <c r="AE5163"/>
    </row>
    <row r="5164" spans="1:31" s="563" customFormat="1">
      <c r="A5164"/>
      <c r="B5164"/>
      <c r="C5164" s="568" t="s">
        <v>288</v>
      </c>
      <c r="D5164" s="569" t="s">
        <v>16</v>
      </c>
      <c r="E5164" s="569" t="s">
        <v>333</v>
      </c>
      <c r="F5164" s="573" t="s">
        <v>141</v>
      </c>
      <c r="G5164" s="569" t="s">
        <v>42</v>
      </c>
      <c r="H5164" s="569" t="s">
        <v>41</v>
      </c>
      <c r="I5164" s="569" t="s">
        <v>40</v>
      </c>
      <c r="J5164" s="569" t="s">
        <v>109</v>
      </c>
      <c r="K5164" s="569" t="s">
        <v>111</v>
      </c>
      <c r="L5164" s="570">
        <v>0.25</v>
      </c>
      <c r="M5164" s="571">
        <v>3.370532408989388</v>
      </c>
      <c r="N5164" s="572">
        <v>161.99670315789479</v>
      </c>
      <c r="O5164" s="573"/>
      <c r="P5164" s="573"/>
      <c r="Q5164" s="574" t="s">
        <v>10632</v>
      </c>
      <c r="R5164" s="574" t="s">
        <v>10829</v>
      </c>
      <c r="S5164" s="574" t="s">
        <v>10537</v>
      </c>
      <c r="T5164" s="574" t="s">
        <v>11297</v>
      </c>
      <c r="U5164" s="574" t="s">
        <v>10974</v>
      </c>
      <c r="V5164" s="574" t="s">
        <v>10975</v>
      </c>
      <c r="W5164" s="575" t="s">
        <v>11316</v>
      </c>
      <c r="X5164" s="575" t="s">
        <v>11409</v>
      </c>
      <c r="Y5164" s="575" t="s">
        <v>11313</v>
      </c>
      <c r="Z5164" s="579" t="s">
        <v>15913</v>
      </c>
      <c r="AA5164" s="580" t="s">
        <v>15914</v>
      </c>
      <c r="AE5164"/>
    </row>
    <row r="5165" spans="1:31" s="563" customFormat="1">
      <c r="A5165"/>
      <c r="B5165"/>
      <c r="C5165" s="568" t="s">
        <v>288</v>
      </c>
      <c r="D5165" s="569" t="s">
        <v>101</v>
      </c>
      <c r="E5165" s="569" t="s">
        <v>333</v>
      </c>
      <c r="F5165" s="573" t="s">
        <v>141</v>
      </c>
      <c r="G5165" s="569" t="s">
        <v>42</v>
      </c>
      <c r="H5165" s="569" t="s">
        <v>41</v>
      </c>
      <c r="I5165" s="569" t="s">
        <v>40</v>
      </c>
      <c r="J5165" s="569" t="s">
        <v>109</v>
      </c>
      <c r="K5165" s="569" t="s">
        <v>106</v>
      </c>
      <c r="L5165" s="570">
        <v>1</v>
      </c>
      <c r="M5165" s="571">
        <v>11.637055550542932</v>
      </c>
      <c r="N5165" s="572">
        <v>559.30767157894741</v>
      </c>
      <c r="O5165" s="573"/>
      <c r="P5165" s="573"/>
      <c r="Q5165" s="574" t="s">
        <v>10535</v>
      </c>
      <c r="R5165" s="574" t="s">
        <v>10771</v>
      </c>
      <c r="S5165" s="574" t="s">
        <v>10537</v>
      </c>
      <c r="T5165" s="574" t="s">
        <v>10509</v>
      </c>
      <c r="U5165" s="574" t="s">
        <v>10538</v>
      </c>
      <c r="V5165" s="574" t="s">
        <v>10772</v>
      </c>
      <c r="W5165" s="575" t="s">
        <v>10540</v>
      </c>
      <c r="X5165" s="575" t="s">
        <v>10773</v>
      </c>
      <c r="Y5165" s="576" t="s">
        <v>10542</v>
      </c>
      <c r="Z5165" s="577" t="s">
        <v>10920</v>
      </c>
      <c r="AA5165" s="578" t="s">
        <v>15915</v>
      </c>
      <c r="AE5165"/>
    </row>
    <row r="5166" spans="1:31" s="563" customFormat="1">
      <c r="A5166"/>
      <c r="B5166"/>
      <c r="C5166" s="568" t="s">
        <v>288</v>
      </c>
      <c r="D5166" s="569" t="s">
        <v>16</v>
      </c>
      <c r="E5166" s="569" t="s">
        <v>333</v>
      </c>
      <c r="F5166" s="573" t="s">
        <v>141</v>
      </c>
      <c r="G5166" s="569" t="s">
        <v>42</v>
      </c>
      <c r="H5166" s="569" t="s">
        <v>41</v>
      </c>
      <c r="I5166" s="569" t="s">
        <v>40</v>
      </c>
      <c r="J5166" s="569" t="s">
        <v>109</v>
      </c>
      <c r="K5166" s="569" t="s">
        <v>106</v>
      </c>
      <c r="L5166" s="570">
        <v>0.5</v>
      </c>
      <c r="M5166" s="571">
        <v>6.741064817978776</v>
      </c>
      <c r="N5166" s="572">
        <v>323.99340631578957</v>
      </c>
      <c r="O5166" s="573"/>
      <c r="P5166" s="573"/>
      <c r="Q5166" s="574" t="s">
        <v>10535</v>
      </c>
      <c r="R5166" s="574" t="s">
        <v>10771</v>
      </c>
      <c r="S5166" s="574" t="s">
        <v>10537</v>
      </c>
      <c r="T5166" s="574" t="s">
        <v>11297</v>
      </c>
      <c r="U5166" s="574" t="s">
        <v>10538</v>
      </c>
      <c r="V5166" s="574" t="s">
        <v>10772</v>
      </c>
      <c r="W5166" s="575" t="s">
        <v>11299</v>
      </c>
      <c r="X5166" s="575" t="s">
        <v>11406</v>
      </c>
      <c r="Y5166" s="576" t="s">
        <v>11313</v>
      </c>
      <c r="Z5166" s="577" t="s">
        <v>15916</v>
      </c>
      <c r="AA5166" s="578" t="s">
        <v>15906</v>
      </c>
      <c r="AE5166"/>
    </row>
    <row r="5167" spans="1:31" s="563" customFormat="1">
      <c r="A5167"/>
      <c r="B5167"/>
      <c r="C5167" s="568" t="s">
        <v>288</v>
      </c>
      <c r="D5167" s="569" t="s">
        <v>101</v>
      </c>
      <c r="E5167" s="569" t="s">
        <v>333</v>
      </c>
      <c r="F5167" s="573" t="s">
        <v>141</v>
      </c>
      <c r="G5167" s="569" t="s">
        <v>42</v>
      </c>
      <c r="H5167" s="569" t="s">
        <v>41</v>
      </c>
      <c r="I5167" s="569" t="s">
        <v>40</v>
      </c>
      <c r="J5167" s="569" t="s">
        <v>350</v>
      </c>
      <c r="K5167" s="569" t="s">
        <v>106</v>
      </c>
      <c r="L5167" s="570">
        <v>0.5</v>
      </c>
      <c r="M5167" s="571">
        <v>1.7781913455009519</v>
      </c>
      <c r="N5167" s="572">
        <v>212.53691520000004</v>
      </c>
      <c r="O5167" s="573"/>
      <c r="P5167" s="573"/>
      <c r="Q5167" s="574" t="s">
        <v>10535</v>
      </c>
      <c r="R5167" s="574" t="s">
        <v>10771</v>
      </c>
      <c r="S5167" s="574" t="s">
        <v>10547</v>
      </c>
      <c r="T5167" s="574" t="s">
        <v>10509</v>
      </c>
      <c r="U5167" s="574" t="s">
        <v>10702</v>
      </c>
      <c r="V5167" s="574" t="s">
        <v>10776</v>
      </c>
      <c r="W5167" s="575" t="s">
        <v>10540</v>
      </c>
      <c r="X5167" s="575" t="s">
        <v>10773</v>
      </c>
      <c r="Y5167" s="576" t="s">
        <v>10552</v>
      </c>
      <c r="Z5167" s="577" t="s">
        <v>10922</v>
      </c>
      <c r="AA5167" s="578" t="s">
        <v>15915</v>
      </c>
      <c r="AE5167"/>
    </row>
    <row r="5168" spans="1:31" s="563" customFormat="1">
      <c r="A5168"/>
      <c r="B5168"/>
      <c r="C5168" s="568" t="s">
        <v>288</v>
      </c>
      <c r="D5168" s="569" t="s">
        <v>101</v>
      </c>
      <c r="E5168" s="569" t="s">
        <v>333</v>
      </c>
      <c r="F5168" s="573" t="s">
        <v>141</v>
      </c>
      <c r="G5168" s="569" t="s">
        <v>42</v>
      </c>
      <c r="H5168" s="569" t="s">
        <v>41</v>
      </c>
      <c r="I5168" s="569" t="s">
        <v>40</v>
      </c>
      <c r="J5168" s="569" t="s">
        <v>350</v>
      </c>
      <c r="K5168" s="569" t="s">
        <v>104</v>
      </c>
      <c r="L5168" s="570">
        <v>0.5</v>
      </c>
      <c r="M5168" s="571">
        <v>1.7781913455009519</v>
      </c>
      <c r="N5168" s="572">
        <v>212.53691520000004</v>
      </c>
      <c r="O5168" s="573"/>
      <c r="P5168" s="573"/>
      <c r="Q5168" s="574" t="s">
        <v>10583</v>
      </c>
      <c r="R5168" s="574" t="s">
        <v>10778</v>
      </c>
      <c r="S5168" s="574" t="s">
        <v>10547</v>
      </c>
      <c r="T5168" s="574" t="s">
        <v>10509</v>
      </c>
      <c r="U5168" s="574" t="s">
        <v>10705</v>
      </c>
      <c r="V5168" s="574" t="s">
        <v>10779</v>
      </c>
      <c r="W5168" s="575" t="s">
        <v>10587</v>
      </c>
      <c r="X5168" s="575" t="s">
        <v>10780</v>
      </c>
      <c r="Y5168" s="576" t="s">
        <v>10552</v>
      </c>
      <c r="Z5168" s="577" t="s">
        <v>10923</v>
      </c>
      <c r="AA5168" s="578" t="s">
        <v>15917</v>
      </c>
      <c r="AE5168"/>
    </row>
    <row r="5169" spans="1:31" s="563" customFormat="1">
      <c r="A5169"/>
      <c r="B5169"/>
      <c r="C5169" s="568" t="s">
        <v>288</v>
      </c>
      <c r="D5169" s="569" t="s">
        <v>16</v>
      </c>
      <c r="E5169" s="569" t="s">
        <v>333</v>
      </c>
      <c r="F5169" s="573" t="s">
        <v>141</v>
      </c>
      <c r="G5169" s="569" t="s">
        <v>42</v>
      </c>
      <c r="H5169" s="569" t="s">
        <v>41</v>
      </c>
      <c r="I5169" s="569" t="s">
        <v>40</v>
      </c>
      <c r="J5169" s="569" t="s">
        <v>350</v>
      </c>
      <c r="K5169" s="569" t="s">
        <v>104</v>
      </c>
      <c r="L5169" s="570">
        <v>1</v>
      </c>
      <c r="M5169" s="571">
        <v>4.1202529511794079</v>
      </c>
      <c r="N5169" s="572">
        <v>492.46997760000011</v>
      </c>
      <c r="O5169" s="573"/>
      <c r="P5169" s="573"/>
      <c r="Q5169" s="574" t="s">
        <v>10583</v>
      </c>
      <c r="R5169" s="574" t="s">
        <v>10778</v>
      </c>
      <c r="S5169" s="574" t="s">
        <v>10547</v>
      </c>
      <c r="T5169" s="574" t="s">
        <v>11297</v>
      </c>
      <c r="U5169" s="574" t="s">
        <v>10705</v>
      </c>
      <c r="V5169" s="574" t="s">
        <v>10779</v>
      </c>
      <c r="W5169" s="575" t="s">
        <v>11321</v>
      </c>
      <c r="X5169" s="575" t="s">
        <v>11422</v>
      </c>
      <c r="Y5169" s="576" t="s">
        <v>11323</v>
      </c>
      <c r="Z5169" s="577" t="s">
        <v>15918</v>
      </c>
      <c r="AA5169" s="578" t="s">
        <v>15919</v>
      </c>
      <c r="AE5169"/>
    </row>
    <row r="5170" spans="1:31" s="563" customFormat="1">
      <c r="A5170"/>
      <c r="B5170"/>
      <c r="C5170" s="568" t="s">
        <v>288</v>
      </c>
      <c r="D5170" s="569" t="s">
        <v>16</v>
      </c>
      <c r="E5170" s="569" t="s">
        <v>333</v>
      </c>
      <c r="F5170" s="573" t="s">
        <v>141</v>
      </c>
      <c r="G5170" s="569" t="s">
        <v>42</v>
      </c>
      <c r="H5170" s="569" t="s">
        <v>41</v>
      </c>
      <c r="I5170" s="569" t="s">
        <v>40</v>
      </c>
      <c r="J5170" s="569" t="s">
        <v>71</v>
      </c>
      <c r="K5170" s="569" t="s">
        <v>311</v>
      </c>
      <c r="L5170" s="570">
        <v>0.5</v>
      </c>
      <c r="M5170" s="571">
        <v>1.0165097741396565</v>
      </c>
      <c r="N5170" s="572">
        <v>76.948434000000006</v>
      </c>
      <c r="O5170" s="573"/>
      <c r="P5170" s="573"/>
      <c r="Q5170" s="574" t="s">
        <v>11335</v>
      </c>
      <c r="R5170" s="574" t="s">
        <v>11378</v>
      </c>
      <c r="S5170" s="574" t="s">
        <v>10728</v>
      </c>
      <c r="T5170" s="574" t="s">
        <v>11297</v>
      </c>
      <c r="U5170" s="574" t="s">
        <v>11379</v>
      </c>
      <c r="V5170" s="574" t="s">
        <v>11380</v>
      </c>
      <c r="W5170" s="575" t="s">
        <v>11339</v>
      </c>
      <c r="X5170" s="575" t="s">
        <v>11381</v>
      </c>
      <c r="Y5170" s="576" t="s">
        <v>11375</v>
      </c>
      <c r="Z5170" s="577" t="s">
        <v>15920</v>
      </c>
      <c r="AA5170" s="578" t="s">
        <v>15921</v>
      </c>
      <c r="AE5170"/>
    </row>
    <row r="5171" spans="1:31" s="563" customFormat="1">
      <c r="A5171"/>
      <c r="B5171"/>
      <c r="C5171" s="568" t="s">
        <v>288</v>
      </c>
      <c r="D5171" s="569" t="s">
        <v>16</v>
      </c>
      <c r="E5171" s="569" t="s">
        <v>333</v>
      </c>
      <c r="F5171" s="573" t="s">
        <v>141</v>
      </c>
      <c r="G5171" s="569" t="s">
        <v>42</v>
      </c>
      <c r="H5171" s="569" t="s">
        <v>41</v>
      </c>
      <c r="I5171" s="569" t="s">
        <v>40</v>
      </c>
      <c r="J5171" s="569" t="s">
        <v>71</v>
      </c>
      <c r="K5171" s="569" t="s">
        <v>104</v>
      </c>
      <c r="L5171" s="570">
        <v>0.5</v>
      </c>
      <c r="M5171" s="571">
        <v>1.0165097741396565</v>
      </c>
      <c r="N5171" s="572">
        <v>76.948434000000006</v>
      </c>
      <c r="O5171" s="573"/>
      <c r="P5171" s="573"/>
      <c r="Q5171" s="574" t="s">
        <v>10583</v>
      </c>
      <c r="R5171" s="574" t="s">
        <v>10778</v>
      </c>
      <c r="S5171" s="574" t="s">
        <v>10728</v>
      </c>
      <c r="T5171" s="574" t="s">
        <v>11297</v>
      </c>
      <c r="U5171" s="574" t="s">
        <v>11383</v>
      </c>
      <c r="V5171" s="574" t="s">
        <v>15922</v>
      </c>
      <c r="W5171" s="575" t="s">
        <v>11321</v>
      </c>
      <c r="X5171" s="575" t="s">
        <v>11422</v>
      </c>
      <c r="Y5171" s="576" t="s">
        <v>11375</v>
      </c>
      <c r="Z5171" s="577" t="s">
        <v>15923</v>
      </c>
      <c r="AA5171" s="578" t="s">
        <v>15919</v>
      </c>
      <c r="AE5171"/>
    </row>
    <row r="5172" spans="1:31" s="563" customFormat="1">
      <c r="A5172"/>
      <c r="B5172"/>
      <c r="C5172" s="568" t="s">
        <v>288</v>
      </c>
      <c r="D5172" s="569" t="s">
        <v>101</v>
      </c>
      <c r="E5172" s="569" t="s">
        <v>333</v>
      </c>
      <c r="F5172" s="573" t="s">
        <v>141</v>
      </c>
      <c r="G5172" s="569" t="s">
        <v>42</v>
      </c>
      <c r="H5172" s="569" t="s">
        <v>41</v>
      </c>
      <c r="I5172" s="569" t="s">
        <v>40</v>
      </c>
      <c r="J5172" s="569" t="s">
        <v>71</v>
      </c>
      <c r="K5172" s="569" t="s">
        <v>100</v>
      </c>
      <c r="L5172" s="570">
        <v>1</v>
      </c>
      <c r="M5172" s="571">
        <v>1.7547940909548863</v>
      </c>
      <c r="N5172" s="572">
        <v>132.83557199999998</v>
      </c>
      <c r="O5172" s="573"/>
      <c r="P5172" s="573"/>
      <c r="Q5172" s="574" t="s">
        <v>10648</v>
      </c>
      <c r="R5172" s="574" t="s">
        <v>10844</v>
      </c>
      <c r="S5172" s="574" t="s">
        <v>10728</v>
      </c>
      <c r="T5172" s="574" t="s">
        <v>10509</v>
      </c>
      <c r="U5172" s="574" t="s">
        <v>10945</v>
      </c>
      <c r="V5172" s="574" t="s">
        <v>10946</v>
      </c>
      <c r="W5172" s="575" t="s">
        <v>10653</v>
      </c>
      <c r="X5172" s="575" t="s">
        <v>10846</v>
      </c>
      <c r="Y5172" s="576" t="s">
        <v>10731</v>
      </c>
      <c r="Z5172" s="577" t="s">
        <v>10947</v>
      </c>
      <c r="AA5172" s="578" t="s">
        <v>15924</v>
      </c>
      <c r="AE5172"/>
    </row>
    <row r="5173" spans="1:31" s="563" customFormat="1">
      <c r="A5173"/>
      <c r="B5173"/>
      <c r="C5173" s="568" t="s">
        <v>288</v>
      </c>
      <c r="D5173" s="569" t="s">
        <v>16</v>
      </c>
      <c r="E5173" s="569" t="s">
        <v>333</v>
      </c>
      <c r="F5173" s="573" t="s">
        <v>141</v>
      </c>
      <c r="G5173" s="569" t="s">
        <v>42</v>
      </c>
      <c r="H5173" s="569" t="s">
        <v>41</v>
      </c>
      <c r="I5173" s="569" t="s">
        <v>40</v>
      </c>
      <c r="J5173" s="569" t="s">
        <v>99</v>
      </c>
      <c r="K5173" s="569" t="s">
        <v>331</v>
      </c>
      <c r="L5173" s="570">
        <v>1</v>
      </c>
      <c r="M5173" s="571">
        <v>0.94874245586367922</v>
      </c>
      <c r="N5173" s="572">
        <v>430.91123039999997</v>
      </c>
      <c r="O5173" s="573"/>
      <c r="P5173" s="573"/>
      <c r="Q5173" s="574" t="s">
        <v>11326</v>
      </c>
      <c r="R5173" s="574" t="s">
        <v>11425</v>
      </c>
      <c r="S5173" s="574" t="s">
        <v>10557</v>
      </c>
      <c r="T5173" s="574" t="s">
        <v>11297</v>
      </c>
      <c r="U5173" s="574" t="s">
        <v>11328</v>
      </c>
      <c r="V5173" s="574" t="s">
        <v>11426</v>
      </c>
      <c r="W5173" s="575" t="s">
        <v>11330</v>
      </c>
      <c r="X5173" s="575" t="s">
        <v>11427</v>
      </c>
      <c r="Y5173" s="576" t="s">
        <v>11332</v>
      </c>
      <c r="Z5173" s="577" t="s">
        <v>15925</v>
      </c>
      <c r="AA5173" s="578" t="s">
        <v>15926</v>
      </c>
      <c r="AE5173"/>
    </row>
    <row r="5174" spans="1:31" s="563" customFormat="1">
      <c r="A5174"/>
      <c r="B5174"/>
      <c r="C5174" s="568" t="s">
        <v>288</v>
      </c>
      <c r="D5174" s="569" t="s">
        <v>101</v>
      </c>
      <c r="E5174" s="569" t="s">
        <v>333</v>
      </c>
      <c r="F5174" s="573" t="s">
        <v>141</v>
      </c>
      <c r="G5174" s="569" t="s">
        <v>42</v>
      </c>
      <c r="H5174" s="569" t="s">
        <v>41</v>
      </c>
      <c r="I5174" s="569" t="s">
        <v>40</v>
      </c>
      <c r="J5174" s="569" t="s">
        <v>99</v>
      </c>
      <c r="K5174" s="569" t="s">
        <v>79</v>
      </c>
      <c r="L5174" s="570">
        <v>1</v>
      </c>
      <c r="M5174" s="571">
        <v>0.81890390911228006</v>
      </c>
      <c r="N5174" s="572">
        <v>371.93960159999989</v>
      </c>
      <c r="O5174" s="573"/>
      <c r="P5174" s="573"/>
      <c r="Q5174" s="574" t="s">
        <v>10681</v>
      </c>
      <c r="R5174" s="574" t="s">
        <v>10838</v>
      </c>
      <c r="S5174" s="574" t="s">
        <v>10557</v>
      </c>
      <c r="T5174" s="574" t="s">
        <v>10509</v>
      </c>
      <c r="U5174" s="574" t="s">
        <v>10996</v>
      </c>
      <c r="V5174" s="574" t="s">
        <v>10997</v>
      </c>
      <c r="W5174" s="575" t="s">
        <v>10685</v>
      </c>
      <c r="X5174" s="575" t="s">
        <v>10841</v>
      </c>
      <c r="Y5174" s="576" t="s">
        <v>10562</v>
      </c>
      <c r="Z5174" s="577" t="s">
        <v>15927</v>
      </c>
      <c r="AA5174" s="578" t="s">
        <v>15928</v>
      </c>
      <c r="AE5174"/>
    </row>
    <row r="5175" spans="1:31" s="563" customFormat="1">
      <c r="A5175"/>
      <c r="B5175"/>
      <c r="C5175" s="568" t="s">
        <v>288</v>
      </c>
      <c r="D5175" s="569" t="s">
        <v>16</v>
      </c>
      <c r="E5175" s="569" t="s">
        <v>333</v>
      </c>
      <c r="F5175" s="573" t="s">
        <v>141</v>
      </c>
      <c r="G5175" s="569" t="s">
        <v>42</v>
      </c>
      <c r="H5175" s="569" t="s">
        <v>41</v>
      </c>
      <c r="I5175" s="569" t="s">
        <v>40</v>
      </c>
      <c r="J5175" s="569" t="s">
        <v>96</v>
      </c>
      <c r="K5175" s="569" t="s">
        <v>311</v>
      </c>
      <c r="L5175" s="570">
        <v>1</v>
      </c>
      <c r="M5175" s="571">
        <v>3.1624748528789319E-2</v>
      </c>
      <c r="N5175" s="572">
        <v>82.078329600000018</v>
      </c>
      <c r="O5175" s="573"/>
      <c r="P5175" s="573"/>
      <c r="Q5175" s="574" t="s">
        <v>11335</v>
      </c>
      <c r="R5175" s="574" t="s">
        <v>11378</v>
      </c>
      <c r="S5175" s="574" t="s">
        <v>10565</v>
      </c>
      <c r="T5175" s="574" t="s">
        <v>11297</v>
      </c>
      <c r="U5175" s="574" t="s">
        <v>11337</v>
      </c>
      <c r="V5175" s="574" t="s">
        <v>11430</v>
      </c>
      <c r="W5175" s="575" t="s">
        <v>11339</v>
      </c>
      <c r="X5175" s="575" t="s">
        <v>11381</v>
      </c>
      <c r="Y5175" s="576" t="s">
        <v>11341</v>
      </c>
      <c r="Z5175" s="577" t="s">
        <v>15929</v>
      </c>
      <c r="AA5175" s="578" t="s">
        <v>15921</v>
      </c>
      <c r="AE5175"/>
    </row>
    <row r="5176" spans="1:31" s="563" customFormat="1">
      <c r="A5176"/>
      <c r="B5176"/>
      <c r="C5176" s="568" t="s">
        <v>288</v>
      </c>
      <c r="D5176" s="569" t="s">
        <v>101</v>
      </c>
      <c r="E5176" s="569" t="s">
        <v>333</v>
      </c>
      <c r="F5176" s="573" t="s">
        <v>141</v>
      </c>
      <c r="G5176" s="569" t="s">
        <v>42</v>
      </c>
      <c r="H5176" s="569" t="s">
        <v>41</v>
      </c>
      <c r="I5176" s="569" t="s">
        <v>40</v>
      </c>
      <c r="J5176" s="569" t="s">
        <v>96</v>
      </c>
      <c r="K5176" s="569" t="s">
        <v>79</v>
      </c>
      <c r="L5176" s="570">
        <v>1</v>
      </c>
      <c r="M5176" s="571">
        <v>2.7296796970409345E-2</v>
      </c>
      <c r="N5176" s="572">
        <v>70.845638400000013</v>
      </c>
      <c r="O5176" s="573"/>
      <c r="P5176" s="573"/>
      <c r="Q5176" s="574" t="s">
        <v>10681</v>
      </c>
      <c r="R5176" s="574" t="s">
        <v>10838</v>
      </c>
      <c r="S5176" s="574" t="s">
        <v>10565</v>
      </c>
      <c r="T5176" s="574" t="s">
        <v>10509</v>
      </c>
      <c r="U5176" s="574" t="s">
        <v>11073</v>
      </c>
      <c r="V5176" s="574" t="s">
        <v>11259</v>
      </c>
      <c r="W5176" s="575" t="s">
        <v>10685</v>
      </c>
      <c r="X5176" s="575" t="s">
        <v>10841</v>
      </c>
      <c r="Y5176" s="576" t="s">
        <v>10568</v>
      </c>
      <c r="Z5176" s="577" t="s">
        <v>15930</v>
      </c>
      <c r="AA5176" s="578" t="s">
        <v>15928</v>
      </c>
      <c r="AE5176"/>
    </row>
    <row r="5177" spans="1:31" s="563" customFormat="1">
      <c r="A5177"/>
      <c r="B5177"/>
      <c r="C5177" s="568" t="s">
        <v>288</v>
      </c>
      <c r="D5177" s="569" t="s">
        <v>16</v>
      </c>
      <c r="E5177" s="569" t="s">
        <v>333</v>
      </c>
      <c r="F5177" s="573" t="s">
        <v>141</v>
      </c>
      <c r="G5177" s="569" t="s">
        <v>42</v>
      </c>
      <c r="H5177" s="569" t="s">
        <v>41</v>
      </c>
      <c r="I5177" s="569" t="s">
        <v>40</v>
      </c>
      <c r="J5177" s="569" t="s">
        <v>87</v>
      </c>
      <c r="K5177" s="569" t="s">
        <v>111</v>
      </c>
      <c r="L5177" s="570">
        <v>0.5</v>
      </c>
      <c r="M5177" s="571">
        <v>1.0910538242432315</v>
      </c>
      <c r="N5177" s="572">
        <v>61.558747199999999</v>
      </c>
      <c r="O5177" s="573"/>
      <c r="P5177" s="573"/>
      <c r="Q5177" s="574" t="s">
        <v>10632</v>
      </c>
      <c r="R5177" s="574" t="s">
        <v>10829</v>
      </c>
      <c r="S5177" s="574" t="s">
        <v>10572</v>
      </c>
      <c r="T5177" s="574" t="s">
        <v>11297</v>
      </c>
      <c r="U5177" s="574" t="s">
        <v>11009</v>
      </c>
      <c r="V5177" s="574" t="s">
        <v>11010</v>
      </c>
      <c r="W5177" s="575" t="s">
        <v>11316</v>
      </c>
      <c r="X5177" s="575" t="s">
        <v>11409</v>
      </c>
      <c r="Y5177" s="576" t="s">
        <v>11345</v>
      </c>
      <c r="Z5177" s="577" t="s">
        <v>15931</v>
      </c>
      <c r="AA5177" s="578" t="s">
        <v>15914</v>
      </c>
      <c r="AE5177"/>
    </row>
    <row r="5178" spans="1:31" s="563" customFormat="1">
      <c r="A5178"/>
      <c r="B5178"/>
      <c r="C5178" s="568" t="s">
        <v>288</v>
      </c>
      <c r="D5178" s="569" t="s">
        <v>16</v>
      </c>
      <c r="E5178" s="569" t="s">
        <v>333</v>
      </c>
      <c r="F5178" s="573" t="s">
        <v>141</v>
      </c>
      <c r="G5178" s="569" t="s">
        <v>42</v>
      </c>
      <c r="H5178" s="569" t="s">
        <v>41</v>
      </c>
      <c r="I5178" s="569" t="s">
        <v>40</v>
      </c>
      <c r="J5178" s="569" t="s">
        <v>87</v>
      </c>
      <c r="K5178" s="569" t="s">
        <v>106</v>
      </c>
      <c r="L5178" s="570">
        <v>0.5</v>
      </c>
      <c r="M5178" s="571">
        <v>1.0910538242432315</v>
      </c>
      <c r="N5178" s="572">
        <v>61.558747199999999</v>
      </c>
      <c r="O5178" s="573"/>
      <c r="P5178" s="573"/>
      <c r="Q5178" s="574" t="s">
        <v>10535</v>
      </c>
      <c r="R5178" s="574" t="s">
        <v>10771</v>
      </c>
      <c r="S5178" s="574" t="s">
        <v>10572</v>
      </c>
      <c r="T5178" s="574" t="s">
        <v>11297</v>
      </c>
      <c r="U5178" s="574" t="s">
        <v>10580</v>
      </c>
      <c r="V5178" s="574" t="s">
        <v>10792</v>
      </c>
      <c r="W5178" s="575" t="s">
        <v>11299</v>
      </c>
      <c r="X5178" s="575" t="s">
        <v>11406</v>
      </c>
      <c r="Y5178" s="576" t="s">
        <v>11345</v>
      </c>
      <c r="Z5178" s="577" t="s">
        <v>15932</v>
      </c>
      <c r="AA5178" s="578" t="s">
        <v>15906</v>
      </c>
      <c r="AE5178"/>
    </row>
    <row r="5179" spans="1:31" s="563" customFormat="1">
      <c r="A5179"/>
      <c r="B5179"/>
      <c r="C5179" s="568" t="s">
        <v>288</v>
      </c>
      <c r="D5179" s="569" t="s">
        <v>101</v>
      </c>
      <c r="E5179" s="569" t="s">
        <v>333</v>
      </c>
      <c r="F5179" s="573" t="s">
        <v>141</v>
      </c>
      <c r="G5179" s="569" t="s">
        <v>42</v>
      </c>
      <c r="H5179" s="569" t="s">
        <v>41</v>
      </c>
      <c r="I5179" s="569" t="s">
        <v>40</v>
      </c>
      <c r="J5179" s="569" t="s">
        <v>87</v>
      </c>
      <c r="K5179" s="569" t="s">
        <v>104</v>
      </c>
      <c r="L5179" s="570">
        <v>0.4</v>
      </c>
      <c r="M5179" s="571">
        <v>0.753391596383298</v>
      </c>
      <c r="N5179" s="572">
        <v>42.507383040000001</v>
      </c>
      <c r="O5179" s="573"/>
      <c r="P5179" s="573"/>
      <c r="Q5179" s="574" t="s">
        <v>10583</v>
      </c>
      <c r="R5179" s="574" t="s">
        <v>10778</v>
      </c>
      <c r="S5179" s="574" t="s">
        <v>10572</v>
      </c>
      <c r="T5179" s="574" t="s">
        <v>10509</v>
      </c>
      <c r="U5179" s="574" t="s">
        <v>10585</v>
      </c>
      <c r="V5179" s="574" t="s">
        <v>10794</v>
      </c>
      <c r="W5179" s="575" t="s">
        <v>10587</v>
      </c>
      <c r="X5179" s="575" t="s">
        <v>10780</v>
      </c>
      <c r="Y5179" s="576" t="s">
        <v>10577</v>
      </c>
      <c r="Z5179" s="577" t="s">
        <v>10930</v>
      </c>
      <c r="AA5179" s="578" t="s">
        <v>15917</v>
      </c>
      <c r="AE5179"/>
    </row>
    <row r="5180" spans="1:31" s="563" customFormat="1">
      <c r="A5180"/>
      <c r="B5180"/>
      <c r="C5180" s="568" t="s">
        <v>288</v>
      </c>
      <c r="D5180" s="569" t="s">
        <v>101</v>
      </c>
      <c r="E5180" s="569" t="s">
        <v>333</v>
      </c>
      <c r="F5180" s="573" t="s">
        <v>141</v>
      </c>
      <c r="G5180" s="569" t="s">
        <v>42</v>
      </c>
      <c r="H5180" s="569" t="s">
        <v>41</v>
      </c>
      <c r="I5180" s="569" t="s">
        <v>40</v>
      </c>
      <c r="J5180" s="569" t="s">
        <v>87</v>
      </c>
      <c r="K5180" s="569" t="s">
        <v>79</v>
      </c>
      <c r="L5180" s="570">
        <v>0.6</v>
      </c>
      <c r="M5180" s="571">
        <v>1.130087394574947</v>
      </c>
      <c r="N5180" s="572">
        <v>63.76107455999999</v>
      </c>
      <c r="O5180" s="573"/>
      <c r="P5180" s="573"/>
      <c r="Q5180" s="574" t="s">
        <v>10681</v>
      </c>
      <c r="R5180" s="574" t="s">
        <v>10838</v>
      </c>
      <c r="S5180" s="574" t="s">
        <v>10572</v>
      </c>
      <c r="T5180" s="574" t="s">
        <v>10509</v>
      </c>
      <c r="U5180" s="574" t="s">
        <v>11014</v>
      </c>
      <c r="V5180" s="574" t="s">
        <v>11015</v>
      </c>
      <c r="W5180" s="575" t="s">
        <v>10685</v>
      </c>
      <c r="X5180" s="575" t="s">
        <v>10841</v>
      </c>
      <c r="Y5180" s="576" t="s">
        <v>10577</v>
      </c>
      <c r="Z5180" s="577" t="s">
        <v>15933</v>
      </c>
      <c r="AA5180" s="578" t="s">
        <v>15928</v>
      </c>
      <c r="AE5180"/>
    </row>
    <row r="5181" spans="1:31" s="563" customFormat="1">
      <c r="A5181"/>
      <c r="B5181"/>
      <c r="C5181" s="568" t="s">
        <v>288</v>
      </c>
      <c r="D5181" s="569" t="s">
        <v>101</v>
      </c>
      <c r="E5181" s="569" t="s">
        <v>333</v>
      </c>
      <c r="F5181" s="573" t="s">
        <v>141</v>
      </c>
      <c r="G5181" s="569" t="s">
        <v>42</v>
      </c>
      <c r="H5181" s="569" t="s">
        <v>41</v>
      </c>
      <c r="I5181" s="569" t="s">
        <v>40</v>
      </c>
      <c r="J5181" s="569" t="s">
        <v>83</v>
      </c>
      <c r="K5181" s="569" t="s">
        <v>81</v>
      </c>
      <c r="L5181" s="570">
        <v>1</v>
      </c>
      <c r="M5181" s="571">
        <v>26.796235970498124</v>
      </c>
      <c r="N5181" s="572">
        <v>50.415733373023251</v>
      </c>
      <c r="O5181" s="573"/>
      <c r="P5181" s="573"/>
      <c r="Q5181" s="574" t="s">
        <v>10591</v>
      </c>
      <c r="R5181" s="574" t="s">
        <v>10802</v>
      </c>
      <c r="S5181" s="574" t="s">
        <v>10593</v>
      </c>
      <c r="T5181" s="574" t="s">
        <v>10509</v>
      </c>
      <c r="U5181" s="574" t="s">
        <v>10594</v>
      </c>
      <c r="V5181" s="574" t="s">
        <v>10803</v>
      </c>
      <c r="W5181" s="575" t="s">
        <v>10596</v>
      </c>
      <c r="X5181" s="575" t="s">
        <v>10804</v>
      </c>
      <c r="Y5181" s="576" t="s">
        <v>10598</v>
      </c>
      <c r="Z5181" s="577" t="s">
        <v>10931</v>
      </c>
      <c r="AA5181" s="578" t="s">
        <v>15934</v>
      </c>
      <c r="AE5181"/>
    </row>
    <row r="5182" spans="1:31" s="563" customFormat="1">
      <c r="A5182"/>
      <c r="B5182"/>
      <c r="C5182" s="568" t="s">
        <v>288</v>
      </c>
      <c r="D5182" s="569" t="s">
        <v>16</v>
      </c>
      <c r="E5182" s="569" t="s">
        <v>333</v>
      </c>
      <c r="F5182" s="573" t="s">
        <v>141</v>
      </c>
      <c r="G5182" s="569" t="s">
        <v>42</v>
      </c>
      <c r="H5182" s="569" t="s">
        <v>41</v>
      </c>
      <c r="I5182" s="569" t="s">
        <v>40</v>
      </c>
      <c r="J5182" s="569" t="s">
        <v>83</v>
      </c>
      <c r="K5182" s="569" t="s">
        <v>81</v>
      </c>
      <c r="L5182" s="570">
        <v>1</v>
      </c>
      <c r="M5182" s="571">
        <v>31.044822768170878</v>
      </c>
      <c r="N5182" s="572">
        <v>58.409229901395349</v>
      </c>
      <c r="O5182" s="573"/>
      <c r="P5182" s="573"/>
      <c r="Q5182" s="574" t="s">
        <v>10591</v>
      </c>
      <c r="R5182" s="574" t="s">
        <v>10802</v>
      </c>
      <c r="S5182" s="574" t="s">
        <v>10593</v>
      </c>
      <c r="T5182" s="574" t="s">
        <v>11297</v>
      </c>
      <c r="U5182" s="574" t="s">
        <v>10594</v>
      </c>
      <c r="V5182" s="574" t="s">
        <v>10803</v>
      </c>
      <c r="W5182" s="575" t="s">
        <v>11348</v>
      </c>
      <c r="X5182" s="575" t="s">
        <v>11435</v>
      </c>
      <c r="Y5182" s="576" t="s">
        <v>11350</v>
      </c>
      <c r="Z5182" s="577" t="s">
        <v>15935</v>
      </c>
      <c r="AA5182" s="578" t="s">
        <v>15936</v>
      </c>
      <c r="AE5182"/>
    </row>
    <row r="5183" spans="1:31" s="563" customFormat="1">
      <c r="A5183"/>
      <c r="B5183"/>
      <c r="C5183" s="568" t="s">
        <v>288</v>
      </c>
      <c r="D5183" s="569" t="s">
        <v>101</v>
      </c>
      <c r="E5183" s="569" t="s">
        <v>333</v>
      </c>
      <c r="F5183" s="573" t="s">
        <v>141</v>
      </c>
      <c r="G5183" s="569" t="s">
        <v>42</v>
      </c>
      <c r="H5183" s="569" t="s">
        <v>41</v>
      </c>
      <c r="I5183" s="569" t="s">
        <v>40</v>
      </c>
      <c r="J5183" s="569" t="s">
        <v>77</v>
      </c>
      <c r="K5183" s="569" t="s">
        <v>310</v>
      </c>
      <c r="L5183" s="570">
        <v>0.3</v>
      </c>
      <c r="M5183" s="571">
        <v>4.8100402369119974</v>
      </c>
      <c r="N5183" s="572">
        <v>252.07866686511625</v>
      </c>
      <c r="O5183" s="573"/>
      <c r="P5183" s="573"/>
      <c r="Q5183" s="574" t="s">
        <v>10673</v>
      </c>
      <c r="R5183" s="574" t="s">
        <v>10858</v>
      </c>
      <c r="S5183" s="574" t="s">
        <v>10603</v>
      </c>
      <c r="T5183" s="574" t="s">
        <v>10509</v>
      </c>
      <c r="U5183" s="574" t="s">
        <v>11509</v>
      </c>
      <c r="V5183" s="574" t="s">
        <v>12037</v>
      </c>
      <c r="W5183" s="575" t="s">
        <v>10677</v>
      </c>
      <c r="X5183" s="575" t="s">
        <v>10860</v>
      </c>
      <c r="Y5183" s="576" t="s">
        <v>10608</v>
      </c>
      <c r="Z5183" s="577" t="s">
        <v>15937</v>
      </c>
      <c r="AA5183" s="578" t="s">
        <v>15938</v>
      </c>
      <c r="AE5183"/>
    </row>
    <row r="5184" spans="1:31" s="563" customFormat="1">
      <c r="A5184"/>
      <c r="B5184"/>
      <c r="C5184" s="568" t="s">
        <v>288</v>
      </c>
      <c r="D5184" s="569" t="s">
        <v>16</v>
      </c>
      <c r="E5184" s="569" t="s">
        <v>333</v>
      </c>
      <c r="F5184" s="573" t="s">
        <v>141</v>
      </c>
      <c r="G5184" s="569" t="s">
        <v>42</v>
      </c>
      <c r="H5184" s="569" t="s">
        <v>41</v>
      </c>
      <c r="I5184" s="569" t="s">
        <v>40</v>
      </c>
      <c r="J5184" s="569" t="s">
        <v>77</v>
      </c>
      <c r="K5184" s="569" t="s">
        <v>106</v>
      </c>
      <c r="L5184" s="570">
        <v>0.4</v>
      </c>
      <c r="M5184" s="571">
        <v>7.4302399201195337</v>
      </c>
      <c r="N5184" s="572">
        <v>389.39486600930235</v>
      </c>
      <c r="O5184" s="573"/>
      <c r="P5184" s="573"/>
      <c r="Q5184" s="574" t="s">
        <v>10535</v>
      </c>
      <c r="R5184" s="574" t="s">
        <v>10771</v>
      </c>
      <c r="S5184" s="574" t="s">
        <v>10603</v>
      </c>
      <c r="T5184" s="574" t="s">
        <v>11297</v>
      </c>
      <c r="U5184" s="574" t="s">
        <v>10716</v>
      </c>
      <c r="V5184" s="574" t="s">
        <v>11022</v>
      </c>
      <c r="W5184" s="575" t="s">
        <v>11299</v>
      </c>
      <c r="X5184" s="575" t="s">
        <v>11406</v>
      </c>
      <c r="Y5184" s="576" t="s">
        <v>11353</v>
      </c>
      <c r="Z5184" s="577" t="s">
        <v>15939</v>
      </c>
      <c r="AA5184" s="578" t="s">
        <v>15906</v>
      </c>
      <c r="AE5184"/>
    </row>
    <row r="5185" spans="1:31" s="563" customFormat="1">
      <c r="A5185"/>
      <c r="B5185"/>
      <c r="C5185" s="568" t="s">
        <v>288</v>
      </c>
      <c r="D5185" s="569" t="s">
        <v>16</v>
      </c>
      <c r="E5185" s="569" t="s">
        <v>333</v>
      </c>
      <c r="F5185" s="573" t="s">
        <v>141</v>
      </c>
      <c r="G5185" s="569" t="s">
        <v>42</v>
      </c>
      <c r="H5185" s="569" t="s">
        <v>41</v>
      </c>
      <c r="I5185" s="569" t="s">
        <v>40</v>
      </c>
      <c r="J5185" s="569" t="s">
        <v>77</v>
      </c>
      <c r="K5185" s="569" t="s">
        <v>311</v>
      </c>
      <c r="L5185" s="570">
        <v>0.6</v>
      </c>
      <c r="M5185" s="571">
        <v>11.145359880179299</v>
      </c>
      <c r="N5185" s="572">
        <v>584.09229901395338</v>
      </c>
      <c r="O5185" s="573"/>
      <c r="P5185" s="573"/>
      <c r="Q5185" s="574" t="s">
        <v>11335</v>
      </c>
      <c r="R5185" s="574" t="s">
        <v>11378</v>
      </c>
      <c r="S5185" s="574" t="s">
        <v>10603</v>
      </c>
      <c r="T5185" s="574" t="s">
        <v>11297</v>
      </c>
      <c r="U5185" s="574" t="s">
        <v>11355</v>
      </c>
      <c r="V5185" s="574" t="s">
        <v>11439</v>
      </c>
      <c r="W5185" s="575" t="s">
        <v>11339</v>
      </c>
      <c r="X5185" s="575" t="s">
        <v>11381</v>
      </c>
      <c r="Y5185" s="576" t="s">
        <v>11353</v>
      </c>
      <c r="Z5185" s="577" t="s">
        <v>15940</v>
      </c>
      <c r="AA5185" s="578" t="s">
        <v>15921</v>
      </c>
      <c r="AE5185"/>
    </row>
    <row r="5186" spans="1:31" s="563" customFormat="1">
      <c r="A5186"/>
      <c r="B5186"/>
      <c r="C5186" s="568" t="s">
        <v>288</v>
      </c>
      <c r="D5186" s="569" t="s">
        <v>101</v>
      </c>
      <c r="E5186" s="569" t="s">
        <v>333</v>
      </c>
      <c r="F5186" s="573" t="s">
        <v>141</v>
      </c>
      <c r="G5186" s="569" t="s">
        <v>42</v>
      </c>
      <c r="H5186" s="569" t="s">
        <v>41</v>
      </c>
      <c r="I5186" s="569" t="s">
        <v>40</v>
      </c>
      <c r="J5186" s="569" t="s">
        <v>77</v>
      </c>
      <c r="K5186" s="569" t="s">
        <v>104</v>
      </c>
      <c r="L5186" s="570">
        <v>0.3</v>
      </c>
      <c r="M5186" s="571">
        <v>4.8100402369119974</v>
      </c>
      <c r="N5186" s="572">
        <v>252.07866686511625</v>
      </c>
      <c r="O5186" s="573"/>
      <c r="P5186" s="573"/>
      <c r="Q5186" s="574" t="s">
        <v>10583</v>
      </c>
      <c r="R5186" s="574" t="s">
        <v>10778</v>
      </c>
      <c r="S5186" s="574" t="s">
        <v>10603</v>
      </c>
      <c r="T5186" s="574" t="s">
        <v>10509</v>
      </c>
      <c r="U5186" s="574" t="s">
        <v>12040</v>
      </c>
      <c r="V5186" s="574" t="s">
        <v>12041</v>
      </c>
      <c r="W5186" s="575" t="s">
        <v>10587</v>
      </c>
      <c r="X5186" s="575" t="s">
        <v>10780</v>
      </c>
      <c r="Y5186" s="576" t="s">
        <v>10608</v>
      </c>
      <c r="Z5186" s="577" t="s">
        <v>15941</v>
      </c>
      <c r="AA5186" s="580" t="s">
        <v>15917</v>
      </c>
      <c r="AE5186"/>
    </row>
    <row r="5187" spans="1:31" s="563" customFormat="1">
      <c r="A5187"/>
      <c r="B5187"/>
      <c r="C5187" s="568" t="s">
        <v>288</v>
      </c>
      <c r="D5187" s="569" t="s">
        <v>101</v>
      </c>
      <c r="E5187" s="569" t="s">
        <v>333</v>
      </c>
      <c r="F5187" s="573" t="s">
        <v>141</v>
      </c>
      <c r="G5187" s="569" t="s">
        <v>42</v>
      </c>
      <c r="H5187" s="569" t="s">
        <v>41</v>
      </c>
      <c r="I5187" s="569" t="s">
        <v>40</v>
      </c>
      <c r="J5187" s="569" t="s">
        <v>77</v>
      </c>
      <c r="K5187" s="569" t="s">
        <v>93</v>
      </c>
      <c r="L5187" s="570">
        <v>0.4</v>
      </c>
      <c r="M5187" s="571">
        <v>6.413386982549329</v>
      </c>
      <c r="N5187" s="572">
        <v>336.10488915348833</v>
      </c>
      <c r="O5187" s="573"/>
      <c r="P5187" s="573"/>
      <c r="Q5187" s="574" t="s">
        <v>10611</v>
      </c>
      <c r="R5187" s="574" t="s">
        <v>10812</v>
      </c>
      <c r="S5187" s="574" t="s">
        <v>10603</v>
      </c>
      <c r="T5187" s="574" t="s">
        <v>10509</v>
      </c>
      <c r="U5187" s="574" t="s">
        <v>10613</v>
      </c>
      <c r="V5187" s="574" t="s">
        <v>10813</v>
      </c>
      <c r="W5187" s="575" t="s">
        <v>10615</v>
      </c>
      <c r="X5187" s="575" t="s">
        <v>10814</v>
      </c>
      <c r="Y5187" s="576" t="s">
        <v>10608</v>
      </c>
      <c r="Z5187" s="577" t="s">
        <v>15942</v>
      </c>
      <c r="AA5187" s="578" t="s">
        <v>15943</v>
      </c>
      <c r="AE5187"/>
    </row>
    <row r="5188" spans="1:31" s="563" customFormat="1">
      <c r="A5188"/>
      <c r="B5188"/>
      <c r="C5188" s="568" t="s">
        <v>288</v>
      </c>
      <c r="D5188" s="569" t="s">
        <v>101</v>
      </c>
      <c r="E5188" s="569" t="s">
        <v>333</v>
      </c>
      <c r="F5188" s="573" t="s">
        <v>141</v>
      </c>
      <c r="G5188" s="569" t="s">
        <v>42</v>
      </c>
      <c r="H5188" s="569" t="s">
        <v>41</v>
      </c>
      <c r="I5188" s="569" t="s">
        <v>40</v>
      </c>
      <c r="J5188" s="569" t="s">
        <v>349</v>
      </c>
      <c r="K5188" s="569" t="s">
        <v>310</v>
      </c>
      <c r="L5188" s="570">
        <v>0.4</v>
      </c>
      <c r="M5188" s="571">
        <v>1.4670078600382852</v>
      </c>
      <c r="N5188" s="572">
        <v>175.34295504000002</v>
      </c>
      <c r="O5188" s="573"/>
      <c r="P5188" s="573"/>
      <c r="Q5188" s="574" t="s">
        <v>10673</v>
      </c>
      <c r="R5188" s="574" t="s">
        <v>10858</v>
      </c>
      <c r="S5188" s="574" t="s">
        <v>10619</v>
      </c>
      <c r="T5188" s="574" t="s">
        <v>10509</v>
      </c>
      <c r="U5188" s="574" t="s">
        <v>10935</v>
      </c>
      <c r="V5188" s="574" t="s">
        <v>10936</v>
      </c>
      <c r="W5188" s="575" t="s">
        <v>10677</v>
      </c>
      <c r="X5188" s="575" t="s">
        <v>10860</v>
      </c>
      <c r="Y5188" s="576" t="s">
        <v>10622</v>
      </c>
      <c r="Z5188" s="577" t="s">
        <v>10937</v>
      </c>
      <c r="AA5188" s="578" t="s">
        <v>15938</v>
      </c>
      <c r="AE5188"/>
    </row>
    <row r="5189" spans="1:31" s="563" customFormat="1">
      <c r="A5189"/>
      <c r="B5189"/>
      <c r="C5189" s="568" t="s">
        <v>288</v>
      </c>
      <c r="D5189" s="569" t="s">
        <v>16</v>
      </c>
      <c r="E5189" s="569" t="s">
        <v>333</v>
      </c>
      <c r="F5189" s="573" t="s">
        <v>141</v>
      </c>
      <c r="G5189" s="569" t="s">
        <v>42</v>
      </c>
      <c r="H5189" s="569" t="s">
        <v>41</v>
      </c>
      <c r="I5189" s="569" t="s">
        <v>40</v>
      </c>
      <c r="J5189" s="569" t="s">
        <v>349</v>
      </c>
      <c r="K5189" s="569" t="s">
        <v>311</v>
      </c>
      <c r="L5189" s="570">
        <v>0.6</v>
      </c>
      <c r="M5189" s="571">
        <v>2.5494065135422583</v>
      </c>
      <c r="N5189" s="572">
        <v>304.71579864</v>
      </c>
      <c r="O5189" s="573"/>
      <c r="P5189" s="573"/>
      <c r="Q5189" s="574" t="s">
        <v>11335</v>
      </c>
      <c r="R5189" s="574" t="s">
        <v>11378</v>
      </c>
      <c r="S5189" s="574" t="s">
        <v>10619</v>
      </c>
      <c r="T5189" s="574" t="s">
        <v>11297</v>
      </c>
      <c r="U5189" s="574" t="s">
        <v>11358</v>
      </c>
      <c r="V5189" s="574" t="s">
        <v>11444</v>
      </c>
      <c r="W5189" s="575" t="s">
        <v>11339</v>
      </c>
      <c r="X5189" s="575" t="s">
        <v>11381</v>
      </c>
      <c r="Y5189" s="576" t="s">
        <v>11360</v>
      </c>
      <c r="Z5189" s="577" t="s">
        <v>15944</v>
      </c>
      <c r="AA5189" s="578" t="s">
        <v>15921</v>
      </c>
      <c r="AE5189"/>
    </row>
    <row r="5190" spans="1:31" s="563" customFormat="1">
      <c r="A5190"/>
      <c r="B5190"/>
      <c r="C5190" s="568" t="s">
        <v>288</v>
      </c>
      <c r="D5190" s="569" t="s">
        <v>101</v>
      </c>
      <c r="E5190" s="569" t="s">
        <v>333</v>
      </c>
      <c r="F5190" s="573" t="s">
        <v>141</v>
      </c>
      <c r="G5190" s="569" t="s">
        <v>42</v>
      </c>
      <c r="H5190" s="569" t="s">
        <v>41</v>
      </c>
      <c r="I5190" s="569" t="s">
        <v>40</v>
      </c>
      <c r="J5190" s="569" t="s">
        <v>349</v>
      </c>
      <c r="K5190" s="569" t="s">
        <v>104</v>
      </c>
      <c r="L5190" s="570">
        <v>0.6</v>
      </c>
      <c r="M5190" s="571">
        <v>2.2005117900574276</v>
      </c>
      <c r="N5190" s="572">
        <v>263.01443256000005</v>
      </c>
      <c r="O5190" s="573"/>
      <c r="P5190" s="573"/>
      <c r="Q5190" s="574" t="s">
        <v>10583</v>
      </c>
      <c r="R5190" s="574" t="s">
        <v>10778</v>
      </c>
      <c r="S5190" s="574" t="s">
        <v>10619</v>
      </c>
      <c r="T5190" s="574" t="s">
        <v>10509</v>
      </c>
      <c r="U5190" s="574" t="s">
        <v>10624</v>
      </c>
      <c r="V5190" s="574" t="s">
        <v>10825</v>
      </c>
      <c r="W5190" s="575" t="s">
        <v>10587</v>
      </c>
      <c r="X5190" s="575" t="s">
        <v>10780</v>
      </c>
      <c r="Y5190" s="576" t="s">
        <v>10622</v>
      </c>
      <c r="Z5190" s="577" t="s">
        <v>10939</v>
      </c>
      <c r="AA5190" s="578" t="s">
        <v>15917</v>
      </c>
      <c r="AE5190"/>
    </row>
    <row r="5191" spans="1:31" s="563" customFormat="1">
      <c r="A5191"/>
      <c r="B5191"/>
      <c r="C5191" s="568" t="s">
        <v>288</v>
      </c>
      <c r="D5191" s="569" t="s">
        <v>16</v>
      </c>
      <c r="E5191" s="569" t="s">
        <v>333</v>
      </c>
      <c r="F5191" s="573" t="s">
        <v>141</v>
      </c>
      <c r="G5191" s="569" t="s">
        <v>42</v>
      </c>
      <c r="H5191" s="569" t="s">
        <v>41</v>
      </c>
      <c r="I5191" s="569" t="s">
        <v>40</v>
      </c>
      <c r="J5191" s="569" t="s">
        <v>349</v>
      </c>
      <c r="K5191" s="569" t="s">
        <v>104</v>
      </c>
      <c r="L5191" s="570">
        <v>0.4</v>
      </c>
      <c r="M5191" s="571">
        <v>1.6996043423615061</v>
      </c>
      <c r="N5191" s="572">
        <v>203.14386576000007</v>
      </c>
      <c r="O5191" s="573"/>
      <c r="P5191" s="573"/>
      <c r="Q5191" s="574" t="s">
        <v>10583</v>
      </c>
      <c r="R5191" s="574" t="s">
        <v>10778</v>
      </c>
      <c r="S5191" s="574" t="s">
        <v>10619</v>
      </c>
      <c r="T5191" s="574" t="s">
        <v>11297</v>
      </c>
      <c r="U5191" s="574" t="s">
        <v>10624</v>
      </c>
      <c r="V5191" s="574" t="s">
        <v>10825</v>
      </c>
      <c r="W5191" s="575" t="s">
        <v>11321</v>
      </c>
      <c r="X5191" s="575" t="s">
        <v>11422</v>
      </c>
      <c r="Y5191" s="576" t="s">
        <v>11360</v>
      </c>
      <c r="Z5191" s="577" t="s">
        <v>15945</v>
      </c>
      <c r="AA5191" s="578" t="s">
        <v>15919</v>
      </c>
      <c r="AE5191"/>
    </row>
    <row r="5192" spans="1:31" s="563" customFormat="1">
      <c r="A5192"/>
      <c r="B5192"/>
      <c r="C5192" s="568" t="s">
        <v>288</v>
      </c>
      <c r="D5192" s="569" t="s">
        <v>16</v>
      </c>
      <c r="E5192" s="569" t="s">
        <v>333</v>
      </c>
      <c r="F5192" s="573" t="s">
        <v>141</v>
      </c>
      <c r="G5192" s="569" t="s">
        <v>42</v>
      </c>
      <c r="H5192" s="569" t="s">
        <v>41</v>
      </c>
      <c r="I5192" s="569" t="s">
        <v>40</v>
      </c>
      <c r="J5192" s="569" t="s">
        <v>76</v>
      </c>
      <c r="K5192" s="569" t="s">
        <v>104</v>
      </c>
      <c r="L5192" s="570">
        <v>1</v>
      </c>
      <c r="M5192" s="571">
        <v>9.9392066804766449E-2</v>
      </c>
      <c r="N5192" s="572">
        <v>49.246997760000021</v>
      </c>
      <c r="O5192" s="573"/>
      <c r="P5192" s="573"/>
      <c r="Q5192" s="574" t="s">
        <v>10583</v>
      </c>
      <c r="R5192" s="574" t="s">
        <v>10778</v>
      </c>
      <c r="S5192" s="574" t="s">
        <v>10627</v>
      </c>
      <c r="T5192" s="574" t="s">
        <v>11297</v>
      </c>
      <c r="U5192" s="574" t="s">
        <v>11363</v>
      </c>
      <c r="V5192" s="574" t="s">
        <v>11446</v>
      </c>
      <c r="W5192" s="575" t="s">
        <v>11321</v>
      </c>
      <c r="X5192" s="575" t="s">
        <v>11422</v>
      </c>
      <c r="Y5192" s="576" t="s">
        <v>11365</v>
      </c>
      <c r="Z5192" s="577" t="s">
        <v>15946</v>
      </c>
      <c r="AA5192" s="578" t="s">
        <v>15919</v>
      </c>
      <c r="AE5192"/>
    </row>
    <row r="5193" spans="1:31" s="563" customFormat="1">
      <c r="A5193"/>
      <c r="B5193"/>
      <c r="C5193" s="568" t="s">
        <v>288</v>
      </c>
      <c r="D5193" s="569" t="s">
        <v>101</v>
      </c>
      <c r="E5193" s="569" t="s">
        <v>333</v>
      </c>
      <c r="F5193" s="573" t="s">
        <v>141</v>
      </c>
      <c r="G5193" s="569" t="s">
        <v>42</v>
      </c>
      <c r="H5193" s="569" t="s">
        <v>41</v>
      </c>
      <c r="I5193" s="569" t="s">
        <v>40</v>
      </c>
      <c r="J5193" s="569" t="s">
        <v>76</v>
      </c>
      <c r="K5193" s="569" t="s">
        <v>79</v>
      </c>
      <c r="L5193" s="570">
        <v>1</v>
      </c>
      <c r="M5193" s="571">
        <v>8.5789933335572249E-2</v>
      </c>
      <c r="N5193" s="572">
        <v>42.507383040000015</v>
      </c>
      <c r="O5193" s="573"/>
      <c r="P5193" s="573"/>
      <c r="Q5193" s="574" t="s">
        <v>10681</v>
      </c>
      <c r="R5193" s="574" t="s">
        <v>10838</v>
      </c>
      <c r="S5193" s="574" t="s">
        <v>10627</v>
      </c>
      <c r="T5193" s="574" t="s">
        <v>10509</v>
      </c>
      <c r="U5193" s="574" t="s">
        <v>11034</v>
      </c>
      <c r="V5193" s="574" t="s">
        <v>11035</v>
      </c>
      <c r="W5193" s="575" t="s">
        <v>10685</v>
      </c>
      <c r="X5193" s="575" t="s">
        <v>10841</v>
      </c>
      <c r="Y5193" s="576" t="s">
        <v>10630</v>
      </c>
      <c r="Z5193" s="577" t="s">
        <v>15947</v>
      </c>
      <c r="AA5193" s="578" t="s">
        <v>15928</v>
      </c>
      <c r="AE5193"/>
    </row>
    <row r="5194" spans="1:31" s="563" customFormat="1">
      <c r="A5194"/>
      <c r="B5194"/>
      <c r="C5194" s="568" t="s">
        <v>288</v>
      </c>
      <c r="D5194" s="569" t="s">
        <v>101</v>
      </c>
      <c r="E5194" s="569" t="s">
        <v>333</v>
      </c>
      <c r="F5194" s="573" t="s">
        <v>141</v>
      </c>
      <c r="G5194" s="569" t="s">
        <v>42</v>
      </c>
      <c r="H5194" s="569" t="s">
        <v>41</v>
      </c>
      <c r="I5194" s="569" t="s">
        <v>40</v>
      </c>
      <c r="J5194" s="569" t="s">
        <v>74</v>
      </c>
      <c r="K5194" s="569" t="s">
        <v>111</v>
      </c>
      <c r="L5194" s="570">
        <v>0.6</v>
      </c>
      <c r="M5194" s="571">
        <v>0.60164368832738968</v>
      </c>
      <c r="N5194" s="572">
        <v>273.26174811428575</v>
      </c>
      <c r="O5194" s="573"/>
      <c r="P5194" s="573"/>
      <c r="Q5194" s="574" t="s">
        <v>10632</v>
      </c>
      <c r="R5194" s="574" t="s">
        <v>10829</v>
      </c>
      <c r="S5194" s="574" t="s">
        <v>10640</v>
      </c>
      <c r="T5194" s="574" t="s">
        <v>10509</v>
      </c>
      <c r="U5194" s="574" t="s">
        <v>10645</v>
      </c>
      <c r="V5194" s="574" t="s">
        <v>10836</v>
      </c>
      <c r="W5194" s="575" t="s">
        <v>10636</v>
      </c>
      <c r="X5194" s="575" t="s">
        <v>10831</v>
      </c>
      <c r="Y5194" s="576" t="s">
        <v>10643</v>
      </c>
      <c r="Z5194" s="577" t="s">
        <v>10944</v>
      </c>
      <c r="AA5194" s="578" t="s">
        <v>15948</v>
      </c>
      <c r="AE5194"/>
    </row>
    <row r="5195" spans="1:31" s="563" customFormat="1">
      <c r="A5195"/>
      <c r="B5195"/>
      <c r="C5195" s="568" t="s">
        <v>288</v>
      </c>
      <c r="D5195" s="569" t="s">
        <v>16</v>
      </c>
      <c r="E5195" s="569" t="s">
        <v>333</v>
      </c>
      <c r="F5195" s="573" t="s">
        <v>141</v>
      </c>
      <c r="G5195" s="569" t="s">
        <v>42</v>
      </c>
      <c r="H5195" s="569" t="s">
        <v>41</v>
      </c>
      <c r="I5195" s="569" t="s">
        <v>40</v>
      </c>
      <c r="J5195" s="569" t="s">
        <v>74</v>
      </c>
      <c r="K5195" s="569" t="s">
        <v>104</v>
      </c>
      <c r="L5195" s="570">
        <v>1</v>
      </c>
      <c r="M5195" s="571">
        <v>1.1617254561596075</v>
      </c>
      <c r="N5195" s="572">
        <v>527.64640457142866</v>
      </c>
      <c r="O5195" s="573"/>
      <c r="P5195" s="573"/>
      <c r="Q5195" s="574" t="s">
        <v>10583</v>
      </c>
      <c r="R5195" s="574" t="s">
        <v>10778</v>
      </c>
      <c r="S5195" s="574" t="s">
        <v>10640</v>
      </c>
      <c r="T5195" s="574" t="s">
        <v>11297</v>
      </c>
      <c r="U5195" s="574" t="s">
        <v>11038</v>
      </c>
      <c r="V5195" s="574" t="s">
        <v>11039</v>
      </c>
      <c r="W5195" s="575" t="s">
        <v>11321</v>
      </c>
      <c r="X5195" s="575" t="s">
        <v>11422</v>
      </c>
      <c r="Y5195" s="576" t="s">
        <v>11367</v>
      </c>
      <c r="Z5195" s="577" t="s">
        <v>15949</v>
      </c>
      <c r="AA5195" s="578" t="s">
        <v>15919</v>
      </c>
      <c r="AE5195"/>
    </row>
    <row r="5196" spans="1:31" s="563" customFormat="1">
      <c r="A5196"/>
      <c r="B5196"/>
      <c r="C5196" s="568" t="s">
        <v>288</v>
      </c>
      <c r="D5196" s="569" t="s">
        <v>101</v>
      </c>
      <c r="E5196" s="569" t="s">
        <v>333</v>
      </c>
      <c r="F5196" s="573" t="s">
        <v>141</v>
      </c>
      <c r="G5196" s="569" t="s">
        <v>42</v>
      </c>
      <c r="H5196" s="569" t="s">
        <v>41</v>
      </c>
      <c r="I5196" s="569" t="s">
        <v>40</v>
      </c>
      <c r="J5196" s="569" t="s">
        <v>74</v>
      </c>
      <c r="K5196" s="569" t="s">
        <v>79</v>
      </c>
      <c r="L5196" s="570">
        <v>0.4</v>
      </c>
      <c r="M5196" s="571">
        <v>0.40109579221825975</v>
      </c>
      <c r="N5196" s="572">
        <v>182.17449874285717</v>
      </c>
      <c r="O5196" s="573"/>
      <c r="P5196" s="573"/>
      <c r="Q5196" s="574" t="s">
        <v>10681</v>
      </c>
      <c r="R5196" s="574" t="s">
        <v>10838</v>
      </c>
      <c r="S5196" s="574" t="s">
        <v>10640</v>
      </c>
      <c r="T5196" s="574" t="s">
        <v>10509</v>
      </c>
      <c r="U5196" s="574" t="s">
        <v>10839</v>
      </c>
      <c r="V5196" s="574" t="s">
        <v>10840</v>
      </c>
      <c r="W5196" s="575" t="s">
        <v>10685</v>
      </c>
      <c r="X5196" s="575" t="s">
        <v>10841</v>
      </c>
      <c r="Y5196" s="576" t="s">
        <v>10643</v>
      </c>
      <c r="Z5196" s="577" t="s">
        <v>15950</v>
      </c>
      <c r="AA5196" s="578" t="s">
        <v>15928</v>
      </c>
      <c r="AE5196"/>
    </row>
    <row r="5197" spans="1:31" s="563" customFormat="1">
      <c r="A5197"/>
      <c r="B5197"/>
      <c r="C5197" s="568" t="s">
        <v>288</v>
      </c>
      <c r="D5197" s="569" t="s">
        <v>16</v>
      </c>
      <c r="E5197" s="569" t="s">
        <v>333</v>
      </c>
      <c r="F5197" s="573" t="s">
        <v>141</v>
      </c>
      <c r="G5197" s="569" t="s">
        <v>42</v>
      </c>
      <c r="H5197" s="569" t="s">
        <v>41</v>
      </c>
      <c r="I5197" s="569" t="s">
        <v>40</v>
      </c>
      <c r="J5197" s="569" t="s">
        <v>351</v>
      </c>
      <c r="K5197" s="569" t="s">
        <v>106</v>
      </c>
      <c r="L5197" s="570">
        <v>0.5</v>
      </c>
      <c r="M5197" s="571">
        <v>7.3188703738055274</v>
      </c>
      <c r="N5197" s="572">
        <v>30.77937360000001</v>
      </c>
      <c r="O5197" s="573"/>
      <c r="P5197" s="573"/>
      <c r="Q5197" s="574" t="s">
        <v>10535</v>
      </c>
      <c r="R5197" s="574" t="s">
        <v>10771</v>
      </c>
      <c r="S5197" s="574" t="s">
        <v>10650</v>
      </c>
      <c r="T5197" s="574" t="s">
        <v>11297</v>
      </c>
      <c r="U5197" s="574" t="s">
        <v>11386</v>
      </c>
      <c r="V5197" s="574" t="s">
        <v>11449</v>
      </c>
      <c r="W5197" s="575" t="s">
        <v>11299</v>
      </c>
      <c r="X5197" s="575" t="s">
        <v>11406</v>
      </c>
      <c r="Y5197" s="576" t="s">
        <v>11388</v>
      </c>
      <c r="Z5197" s="577" t="s">
        <v>15951</v>
      </c>
      <c r="AA5197" s="578" t="s">
        <v>15906</v>
      </c>
      <c r="AE5197"/>
    </row>
    <row r="5198" spans="1:31" s="563" customFormat="1">
      <c r="A5198"/>
      <c r="B5198"/>
      <c r="C5198" s="568" t="s">
        <v>288</v>
      </c>
      <c r="D5198" s="569" t="s">
        <v>101</v>
      </c>
      <c r="E5198" s="569" t="s">
        <v>333</v>
      </c>
      <c r="F5198" s="573" t="s">
        <v>141</v>
      </c>
      <c r="G5198" s="569" t="s">
        <v>42</v>
      </c>
      <c r="H5198" s="569" t="s">
        <v>41</v>
      </c>
      <c r="I5198" s="569" t="s">
        <v>40</v>
      </c>
      <c r="J5198" s="569" t="s">
        <v>351</v>
      </c>
      <c r="K5198" s="569" t="s">
        <v>100</v>
      </c>
      <c r="L5198" s="570">
        <v>1</v>
      </c>
      <c r="M5198" s="571">
        <v>12.634517454875182</v>
      </c>
      <c r="N5198" s="572">
        <v>53.13422880000001</v>
      </c>
      <c r="O5198" s="573"/>
      <c r="P5198" s="573"/>
      <c r="Q5198" s="574" t="s">
        <v>10648</v>
      </c>
      <c r="R5198" s="574" t="s">
        <v>10844</v>
      </c>
      <c r="S5198" s="574" t="s">
        <v>10650</v>
      </c>
      <c r="T5198" s="574" t="s">
        <v>10509</v>
      </c>
      <c r="U5198" s="574" t="s">
        <v>10651</v>
      </c>
      <c r="V5198" s="574" t="s">
        <v>10845</v>
      </c>
      <c r="W5198" s="575" t="s">
        <v>10653</v>
      </c>
      <c r="X5198" s="575" t="s">
        <v>10846</v>
      </c>
      <c r="Y5198" s="576" t="s">
        <v>10655</v>
      </c>
      <c r="Z5198" s="577" t="s">
        <v>10949</v>
      </c>
      <c r="AA5198" s="578" t="s">
        <v>15924</v>
      </c>
      <c r="AE5198"/>
    </row>
    <row r="5199" spans="1:31" s="563" customFormat="1">
      <c r="A5199"/>
      <c r="B5199"/>
      <c r="C5199" s="568" t="s">
        <v>288</v>
      </c>
      <c r="D5199" s="569" t="s">
        <v>16</v>
      </c>
      <c r="E5199" s="569" t="s">
        <v>333</v>
      </c>
      <c r="F5199" s="573" t="s">
        <v>141</v>
      </c>
      <c r="G5199" s="569" t="s">
        <v>42</v>
      </c>
      <c r="H5199" s="569" t="s">
        <v>41</v>
      </c>
      <c r="I5199" s="569" t="s">
        <v>40</v>
      </c>
      <c r="J5199" s="569" t="s">
        <v>351</v>
      </c>
      <c r="K5199" s="569" t="s">
        <v>100</v>
      </c>
      <c r="L5199" s="570">
        <v>0.5</v>
      </c>
      <c r="M5199" s="571">
        <v>7.3188703738055274</v>
      </c>
      <c r="N5199" s="572">
        <v>30.77937360000001</v>
      </c>
      <c r="O5199" s="573"/>
      <c r="P5199" s="573"/>
      <c r="Q5199" s="574" t="s">
        <v>10648</v>
      </c>
      <c r="R5199" s="574" t="s">
        <v>10844</v>
      </c>
      <c r="S5199" s="574" t="s">
        <v>10650</v>
      </c>
      <c r="T5199" s="574" t="s">
        <v>11297</v>
      </c>
      <c r="U5199" s="574" t="s">
        <v>10651</v>
      </c>
      <c r="V5199" s="574" t="s">
        <v>10845</v>
      </c>
      <c r="W5199" s="575" t="s">
        <v>15853</v>
      </c>
      <c r="X5199" s="575" t="s">
        <v>15854</v>
      </c>
      <c r="Y5199" s="576" t="s">
        <v>11388</v>
      </c>
      <c r="Z5199" s="577" t="s">
        <v>15952</v>
      </c>
      <c r="AA5199" s="578" t="s">
        <v>15953</v>
      </c>
      <c r="AE5199"/>
    </row>
    <row r="5200" spans="1:31" s="563" customFormat="1">
      <c r="A5200"/>
      <c r="B5200"/>
      <c r="C5200" s="568" t="s">
        <v>288</v>
      </c>
      <c r="D5200" s="569" t="s">
        <v>101</v>
      </c>
      <c r="E5200" s="569" t="s">
        <v>333</v>
      </c>
      <c r="F5200" s="573" t="s">
        <v>141</v>
      </c>
      <c r="G5200" s="569" t="s">
        <v>42</v>
      </c>
      <c r="H5200" s="569" t="s">
        <v>41</v>
      </c>
      <c r="I5200" s="569" t="s">
        <v>40</v>
      </c>
      <c r="J5200" s="569" t="s">
        <v>67</v>
      </c>
      <c r="K5200" s="569" t="s">
        <v>81</v>
      </c>
      <c r="L5200" s="570">
        <v>1</v>
      </c>
      <c r="M5200" s="571">
        <v>18.605921631187854</v>
      </c>
      <c r="N5200" s="572">
        <v>35.006080150588232</v>
      </c>
      <c r="O5200" s="573"/>
      <c r="P5200" s="573"/>
      <c r="Q5200" s="574" t="s">
        <v>10591</v>
      </c>
      <c r="R5200" s="574" t="s">
        <v>10802</v>
      </c>
      <c r="S5200" s="574" t="s">
        <v>10658</v>
      </c>
      <c r="T5200" s="574" t="s">
        <v>10509</v>
      </c>
      <c r="U5200" s="574" t="s">
        <v>10659</v>
      </c>
      <c r="V5200" s="574" t="s">
        <v>10854</v>
      </c>
      <c r="W5200" s="575" t="s">
        <v>10596</v>
      </c>
      <c r="X5200" s="575" t="s">
        <v>10804</v>
      </c>
      <c r="Y5200" s="576" t="s">
        <v>10661</v>
      </c>
      <c r="Z5200" s="577" t="s">
        <v>10950</v>
      </c>
      <c r="AA5200" s="578" t="s">
        <v>15934</v>
      </c>
      <c r="AE5200"/>
    </row>
    <row r="5201" spans="1:31" s="563" customFormat="1">
      <c r="A5201"/>
      <c r="B5201"/>
      <c r="C5201" s="568" t="s">
        <v>288</v>
      </c>
      <c r="D5201" s="569" t="s">
        <v>16</v>
      </c>
      <c r="E5201" s="569" t="s">
        <v>333</v>
      </c>
      <c r="F5201" s="573" t="s">
        <v>141</v>
      </c>
      <c r="G5201" s="569" t="s">
        <v>42</v>
      </c>
      <c r="H5201" s="569" t="s">
        <v>41</v>
      </c>
      <c r="I5201" s="569" t="s">
        <v>40</v>
      </c>
      <c r="J5201" s="569" t="s">
        <v>67</v>
      </c>
      <c r="K5201" s="569" t="s">
        <v>81</v>
      </c>
      <c r="L5201" s="570">
        <v>1</v>
      </c>
      <c r="M5201" s="571">
        <v>21.555920768672284</v>
      </c>
      <c r="N5201" s="572">
        <v>40.556351096470593</v>
      </c>
      <c r="O5201" s="573"/>
      <c r="P5201" s="573"/>
      <c r="Q5201" s="574" t="s">
        <v>10591</v>
      </c>
      <c r="R5201" s="574" t="s">
        <v>10802</v>
      </c>
      <c r="S5201" s="574" t="s">
        <v>10658</v>
      </c>
      <c r="T5201" s="574" t="s">
        <v>11297</v>
      </c>
      <c r="U5201" s="574" t="s">
        <v>10659</v>
      </c>
      <c r="V5201" s="574" t="s">
        <v>10854</v>
      </c>
      <c r="W5201" s="575" t="s">
        <v>11348</v>
      </c>
      <c r="X5201" s="575" t="s">
        <v>11435</v>
      </c>
      <c r="Y5201" s="576" t="s">
        <v>11390</v>
      </c>
      <c r="Z5201" s="577" t="s">
        <v>15954</v>
      </c>
      <c r="AA5201" s="578" t="s">
        <v>15936</v>
      </c>
      <c r="AE5201"/>
    </row>
    <row r="5202" spans="1:31" s="563" customFormat="1">
      <c r="A5202"/>
      <c r="B5202"/>
      <c r="C5202" s="568" t="s">
        <v>288</v>
      </c>
      <c r="D5202" s="569" t="s">
        <v>101</v>
      </c>
      <c r="E5202" s="569" t="s">
        <v>333</v>
      </c>
      <c r="F5202" s="573" t="s">
        <v>141</v>
      </c>
      <c r="G5202" s="569" t="s">
        <v>42</v>
      </c>
      <c r="H5202" s="569" t="s">
        <v>41</v>
      </c>
      <c r="I5202" s="569" t="s">
        <v>40</v>
      </c>
      <c r="J5202" s="569" t="s">
        <v>66</v>
      </c>
      <c r="K5202" s="569" t="s">
        <v>115</v>
      </c>
      <c r="L5202" s="570">
        <v>0.05</v>
      </c>
      <c r="M5202" s="571">
        <v>0.96341636366150585</v>
      </c>
      <c r="N5202" s="572">
        <v>50.008685929411769</v>
      </c>
      <c r="O5202" s="573"/>
      <c r="P5202" s="573"/>
      <c r="Q5202" s="574" t="s">
        <v>10663</v>
      </c>
      <c r="R5202" s="574" t="s">
        <v>10817</v>
      </c>
      <c r="S5202" s="574" t="s">
        <v>10665</v>
      </c>
      <c r="T5202" s="574" t="s">
        <v>10509</v>
      </c>
      <c r="U5202" s="574" t="s">
        <v>10666</v>
      </c>
      <c r="V5202" s="574" t="s">
        <v>10856</v>
      </c>
      <c r="W5202" s="575" t="s">
        <v>10668</v>
      </c>
      <c r="X5202" s="575" t="s">
        <v>10820</v>
      </c>
      <c r="Y5202" s="576" t="s">
        <v>10670</v>
      </c>
      <c r="Z5202" s="577" t="s">
        <v>10951</v>
      </c>
      <c r="AA5202" s="578" t="s">
        <v>15955</v>
      </c>
      <c r="AE5202"/>
    </row>
    <row r="5203" spans="1:31" s="563" customFormat="1">
      <c r="A5203"/>
      <c r="B5203"/>
      <c r="C5203" s="568" t="s">
        <v>288</v>
      </c>
      <c r="D5203" s="569" t="s">
        <v>101</v>
      </c>
      <c r="E5203" s="569" t="s">
        <v>333</v>
      </c>
      <c r="F5203" s="573" t="s">
        <v>141</v>
      </c>
      <c r="G5203" s="569" t="s">
        <v>42</v>
      </c>
      <c r="H5203" s="569" t="s">
        <v>41</v>
      </c>
      <c r="I5203" s="569" t="s">
        <v>40</v>
      </c>
      <c r="J5203" s="569" t="s">
        <v>66</v>
      </c>
      <c r="K5203" s="569" t="s">
        <v>310</v>
      </c>
      <c r="L5203" s="570">
        <v>0.7</v>
      </c>
      <c r="M5203" s="571">
        <v>13.487829091261084</v>
      </c>
      <c r="N5203" s="572">
        <v>700.12160301176482</v>
      </c>
      <c r="O5203" s="573"/>
      <c r="P5203" s="573"/>
      <c r="Q5203" s="574" t="s">
        <v>10673</v>
      </c>
      <c r="R5203" s="574" t="s">
        <v>10858</v>
      </c>
      <c r="S5203" s="574" t="s">
        <v>10665</v>
      </c>
      <c r="T5203" s="574" t="s">
        <v>10509</v>
      </c>
      <c r="U5203" s="574" t="s">
        <v>10675</v>
      </c>
      <c r="V5203" s="574" t="s">
        <v>10859</v>
      </c>
      <c r="W5203" s="575" t="s">
        <v>10677</v>
      </c>
      <c r="X5203" s="575" t="s">
        <v>10860</v>
      </c>
      <c r="Y5203" s="576" t="s">
        <v>10670</v>
      </c>
      <c r="Z5203" s="577" t="s">
        <v>10953</v>
      </c>
      <c r="AA5203" s="578" t="s">
        <v>15938</v>
      </c>
      <c r="AE5203"/>
    </row>
    <row r="5204" spans="1:31" s="563" customFormat="1">
      <c r="A5204"/>
      <c r="B5204"/>
      <c r="C5204" s="568" t="s">
        <v>288</v>
      </c>
      <c r="D5204" s="569" t="s">
        <v>101</v>
      </c>
      <c r="E5204" s="569" t="s">
        <v>333</v>
      </c>
      <c r="F5204" s="573" t="s">
        <v>141</v>
      </c>
      <c r="G5204" s="569" t="s">
        <v>42</v>
      </c>
      <c r="H5204" s="569" t="s">
        <v>41</v>
      </c>
      <c r="I5204" s="569" t="s">
        <v>40</v>
      </c>
      <c r="J5204" s="569" t="s">
        <v>66</v>
      </c>
      <c r="K5204" s="569" t="s">
        <v>310</v>
      </c>
      <c r="L5204" s="570">
        <v>0.25</v>
      </c>
      <c r="M5204" s="571">
        <v>4.8170818183075301</v>
      </c>
      <c r="N5204" s="572">
        <v>250.04342964705887</v>
      </c>
      <c r="O5204" s="573"/>
      <c r="P5204" s="573"/>
      <c r="Q5204" s="574" t="s">
        <v>10673</v>
      </c>
      <c r="R5204" s="574" t="s">
        <v>10858</v>
      </c>
      <c r="S5204" s="574" t="s">
        <v>10665</v>
      </c>
      <c r="T5204" s="574" t="s">
        <v>10509</v>
      </c>
      <c r="U5204" s="574" t="s">
        <v>10675</v>
      </c>
      <c r="V5204" s="574" t="s">
        <v>10859</v>
      </c>
      <c r="W5204" s="575" t="s">
        <v>10677</v>
      </c>
      <c r="X5204" s="575" t="s">
        <v>10860</v>
      </c>
      <c r="Y5204" s="576" t="s">
        <v>10670</v>
      </c>
      <c r="Z5204" s="577" t="s">
        <v>10953</v>
      </c>
      <c r="AA5204" s="578" t="s">
        <v>15938</v>
      </c>
      <c r="AE5204"/>
    </row>
    <row r="5205" spans="1:31" s="563" customFormat="1">
      <c r="A5205"/>
      <c r="B5205"/>
      <c r="C5205" s="568" t="s">
        <v>288</v>
      </c>
      <c r="D5205" s="569" t="s">
        <v>16</v>
      </c>
      <c r="E5205" s="569" t="s">
        <v>333</v>
      </c>
      <c r="F5205" s="573" t="s">
        <v>141</v>
      </c>
      <c r="G5205" s="569" t="s">
        <v>42</v>
      </c>
      <c r="H5205" s="569" t="s">
        <v>41</v>
      </c>
      <c r="I5205" s="569" t="s">
        <v>40</v>
      </c>
      <c r="J5205" s="569" t="s">
        <v>66</v>
      </c>
      <c r="K5205" s="569" t="s">
        <v>310</v>
      </c>
      <c r="L5205" s="570">
        <v>0.5</v>
      </c>
      <c r="M5205" s="571">
        <v>11.161675951337402</v>
      </c>
      <c r="N5205" s="572">
        <v>579.37644423529423</v>
      </c>
      <c r="O5205" s="573"/>
      <c r="P5205" s="573"/>
      <c r="Q5205" s="574" t="s">
        <v>10673</v>
      </c>
      <c r="R5205" s="574" t="s">
        <v>10858</v>
      </c>
      <c r="S5205" s="574" t="s">
        <v>10665</v>
      </c>
      <c r="T5205" s="574" t="s">
        <v>11297</v>
      </c>
      <c r="U5205" s="574" t="s">
        <v>10675</v>
      </c>
      <c r="V5205" s="574" t="s">
        <v>10859</v>
      </c>
      <c r="W5205" s="575" t="s">
        <v>11311</v>
      </c>
      <c r="X5205" s="575" t="s">
        <v>11417</v>
      </c>
      <c r="Y5205" s="576" t="s">
        <v>11392</v>
      </c>
      <c r="Z5205" s="577" t="s">
        <v>15956</v>
      </c>
      <c r="AA5205" s="578" t="s">
        <v>15912</v>
      </c>
      <c r="AE5205"/>
    </row>
    <row r="5206" spans="1:31" s="563" customFormat="1">
      <c r="A5206"/>
      <c r="B5206"/>
      <c r="C5206" s="568" t="s">
        <v>288</v>
      </c>
      <c r="D5206" s="569" t="s">
        <v>16</v>
      </c>
      <c r="E5206" s="569" t="s">
        <v>333</v>
      </c>
      <c r="F5206" s="573" t="s">
        <v>141</v>
      </c>
      <c r="G5206" s="569" t="s">
        <v>42</v>
      </c>
      <c r="H5206" s="569" t="s">
        <v>41</v>
      </c>
      <c r="I5206" s="569" t="s">
        <v>40</v>
      </c>
      <c r="J5206" s="569" t="s">
        <v>66</v>
      </c>
      <c r="K5206" s="569" t="s">
        <v>106</v>
      </c>
      <c r="L5206" s="570">
        <v>0.5</v>
      </c>
      <c r="M5206" s="571">
        <v>11.161675951337402</v>
      </c>
      <c r="N5206" s="572">
        <v>579.37644423529423</v>
      </c>
      <c r="O5206" s="573"/>
      <c r="P5206" s="573"/>
      <c r="Q5206" s="574" t="s">
        <v>10535</v>
      </c>
      <c r="R5206" s="574" t="s">
        <v>10771</v>
      </c>
      <c r="S5206" s="574" t="s">
        <v>10665</v>
      </c>
      <c r="T5206" s="574" t="s">
        <v>11297</v>
      </c>
      <c r="U5206" s="574" t="s">
        <v>11394</v>
      </c>
      <c r="V5206" s="574" t="s">
        <v>11453</v>
      </c>
      <c r="W5206" s="575" t="s">
        <v>11299</v>
      </c>
      <c r="X5206" s="575" t="s">
        <v>11406</v>
      </c>
      <c r="Y5206" s="576" t="s">
        <v>11392</v>
      </c>
      <c r="Z5206" s="577" t="s">
        <v>15957</v>
      </c>
      <c r="AA5206" s="578" t="s">
        <v>15906</v>
      </c>
      <c r="AE5206"/>
    </row>
    <row r="5207" spans="1:31" s="563" customFormat="1">
      <c r="A5207"/>
      <c r="B5207"/>
      <c r="C5207" s="568" t="s">
        <v>288</v>
      </c>
      <c r="D5207" s="569" t="s">
        <v>16</v>
      </c>
      <c r="E5207" s="569" t="s">
        <v>333</v>
      </c>
      <c r="F5207" s="573" t="s">
        <v>141</v>
      </c>
      <c r="G5207" s="569" t="s">
        <v>42</v>
      </c>
      <c r="H5207" s="569" t="s">
        <v>41</v>
      </c>
      <c r="I5207" s="569" t="s">
        <v>40</v>
      </c>
      <c r="J5207" s="569" t="s">
        <v>348</v>
      </c>
      <c r="K5207" s="569" t="s">
        <v>310</v>
      </c>
      <c r="L5207" s="570">
        <v>0.6</v>
      </c>
      <c r="M5207" s="571">
        <v>2.8335774681795223</v>
      </c>
      <c r="N5207" s="572">
        <v>393.97598207999999</v>
      </c>
      <c r="O5207" s="573"/>
      <c r="P5207" s="573"/>
      <c r="Q5207" s="574" t="s">
        <v>10673</v>
      </c>
      <c r="R5207" s="574" t="s">
        <v>10858</v>
      </c>
      <c r="S5207" s="574" t="s">
        <v>10689</v>
      </c>
      <c r="T5207" s="574" t="s">
        <v>11297</v>
      </c>
      <c r="U5207" s="574" t="s">
        <v>11397</v>
      </c>
      <c r="V5207" s="574" t="s">
        <v>11455</v>
      </c>
      <c r="W5207" s="575" t="s">
        <v>11311</v>
      </c>
      <c r="X5207" s="575" t="s">
        <v>11417</v>
      </c>
      <c r="Y5207" s="576" t="s">
        <v>11399</v>
      </c>
      <c r="Z5207" s="577" t="s">
        <v>15958</v>
      </c>
      <c r="AA5207" s="578" t="s">
        <v>15912</v>
      </c>
      <c r="AE5207"/>
    </row>
    <row r="5208" spans="1:31" s="563" customFormat="1">
      <c r="A5208"/>
      <c r="B5208"/>
      <c r="C5208" s="568" t="s">
        <v>288</v>
      </c>
      <c r="D5208" s="569" t="s">
        <v>16</v>
      </c>
      <c r="E5208" s="569" t="s">
        <v>333</v>
      </c>
      <c r="F5208" s="573" t="s">
        <v>141</v>
      </c>
      <c r="G5208" s="569" t="s">
        <v>42</v>
      </c>
      <c r="H5208" s="569" t="s">
        <v>41</v>
      </c>
      <c r="I5208" s="569" t="s">
        <v>40</v>
      </c>
      <c r="J5208" s="569" t="s">
        <v>348</v>
      </c>
      <c r="K5208" s="569" t="s">
        <v>104</v>
      </c>
      <c r="L5208" s="570">
        <v>0.4</v>
      </c>
      <c r="M5208" s="571">
        <v>1.8890516454530153</v>
      </c>
      <c r="N5208" s="572">
        <v>262.65065472000009</v>
      </c>
      <c r="O5208" s="573"/>
      <c r="P5208" s="573"/>
      <c r="Q5208" s="574" t="s">
        <v>10583</v>
      </c>
      <c r="R5208" s="574" t="s">
        <v>10778</v>
      </c>
      <c r="S5208" s="574" t="s">
        <v>10689</v>
      </c>
      <c r="T5208" s="574" t="s">
        <v>11297</v>
      </c>
      <c r="U5208" s="574" t="s">
        <v>10911</v>
      </c>
      <c r="V5208" s="574" t="s">
        <v>10912</v>
      </c>
      <c r="W5208" s="575" t="s">
        <v>11321</v>
      </c>
      <c r="X5208" s="575" t="s">
        <v>11422</v>
      </c>
      <c r="Y5208" s="576" t="s">
        <v>11399</v>
      </c>
      <c r="Z5208" s="577" t="s">
        <v>15959</v>
      </c>
      <c r="AA5208" s="578" t="s">
        <v>15919</v>
      </c>
      <c r="AE5208"/>
    </row>
    <row r="5209" spans="1:31" s="563" customFormat="1">
      <c r="A5209"/>
      <c r="B5209"/>
      <c r="C5209" s="568" t="s">
        <v>288</v>
      </c>
      <c r="D5209" s="569" t="s">
        <v>101</v>
      </c>
      <c r="E5209" s="569" t="s">
        <v>333</v>
      </c>
      <c r="F5209" s="573" t="s">
        <v>141</v>
      </c>
      <c r="G5209" s="569" t="s">
        <v>42</v>
      </c>
      <c r="H5209" s="569" t="s">
        <v>41</v>
      </c>
      <c r="I5209" s="569" t="s">
        <v>40</v>
      </c>
      <c r="J5209" s="569" t="s">
        <v>348</v>
      </c>
      <c r="K5209" s="569" t="s">
        <v>79</v>
      </c>
      <c r="L5209" s="570">
        <v>1</v>
      </c>
      <c r="M5209" s="571">
        <v>4.0763216809144627</v>
      </c>
      <c r="N5209" s="572">
        <v>566.7651072000001</v>
      </c>
      <c r="O5209" s="573"/>
      <c r="P5209" s="573"/>
      <c r="Q5209" s="574" t="s">
        <v>10681</v>
      </c>
      <c r="R5209" s="574" t="s">
        <v>10838</v>
      </c>
      <c r="S5209" s="574" t="s">
        <v>10689</v>
      </c>
      <c r="T5209" s="574" t="s">
        <v>10509</v>
      </c>
      <c r="U5209" s="574" t="s">
        <v>12069</v>
      </c>
      <c r="V5209" s="574" t="s">
        <v>12070</v>
      </c>
      <c r="W5209" s="575" t="s">
        <v>10685</v>
      </c>
      <c r="X5209" s="575" t="s">
        <v>10841</v>
      </c>
      <c r="Y5209" s="576" t="s">
        <v>10692</v>
      </c>
      <c r="Z5209" s="577" t="s">
        <v>15960</v>
      </c>
      <c r="AA5209" s="578" t="s">
        <v>15928</v>
      </c>
      <c r="AE5209"/>
    </row>
    <row r="5210" spans="1:31" s="563" customFormat="1">
      <c r="A5210"/>
      <c r="B5210"/>
      <c r="C5210" s="568" t="s">
        <v>288</v>
      </c>
      <c r="D5210" s="569" t="s">
        <v>80</v>
      </c>
      <c r="E5210" s="569" t="s">
        <v>334</v>
      </c>
      <c r="F5210" s="573" t="s">
        <v>141</v>
      </c>
      <c r="G5210" s="569" t="s">
        <v>42</v>
      </c>
      <c r="H5210" s="569" t="s">
        <v>41</v>
      </c>
      <c r="I5210" s="569" t="s">
        <v>54</v>
      </c>
      <c r="J5210" s="569" t="s">
        <v>352</v>
      </c>
      <c r="K5210" s="569" t="s">
        <v>106</v>
      </c>
      <c r="L5210" s="570">
        <v>1</v>
      </c>
      <c r="M5210" s="571">
        <v>0.92997217707937385</v>
      </c>
      <c r="N5210" s="572">
        <v>57.59808000000001</v>
      </c>
      <c r="O5210" s="573"/>
      <c r="P5210" s="573"/>
      <c r="Q5210" s="574" t="s">
        <v>10535</v>
      </c>
      <c r="R5210" s="574" t="s">
        <v>10771</v>
      </c>
      <c r="S5210" s="574" t="s">
        <v>10508</v>
      </c>
      <c r="T5210" s="574" t="s">
        <v>11596</v>
      </c>
      <c r="U5210" s="574" t="s">
        <v>10958</v>
      </c>
      <c r="V5210" s="574" t="s">
        <v>10959</v>
      </c>
      <c r="W5210" s="575" t="s">
        <v>11597</v>
      </c>
      <c r="X5210" s="575" t="s">
        <v>11738</v>
      </c>
      <c r="Y5210" s="576" t="s">
        <v>11599</v>
      </c>
      <c r="Z5210" s="577" t="s">
        <v>15961</v>
      </c>
      <c r="AA5210" s="578" t="s">
        <v>15962</v>
      </c>
      <c r="AE5210"/>
    </row>
    <row r="5211" spans="1:31" s="563" customFormat="1">
      <c r="A5211"/>
      <c r="B5211"/>
      <c r="C5211" s="568" t="s">
        <v>288</v>
      </c>
      <c r="D5211" s="569" t="s">
        <v>80</v>
      </c>
      <c r="E5211" s="569" t="s">
        <v>334</v>
      </c>
      <c r="F5211" s="573" t="s">
        <v>141</v>
      </c>
      <c r="G5211" s="569" t="s">
        <v>42</v>
      </c>
      <c r="H5211" s="569" t="s">
        <v>41</v>
      </c>
      <c r="I5211" s="569" t="s">
        <v>54</v>
      </c>
      <c r="J5211" s="569" t="s">
        <v>116</v>
      </c>
      <c r="K5211" s="569" t="s">
        <v>90</v>
      </c>
      <c r="L5211" s="570">
        <v>1</v>
      </c>
      <c r="M5211" s="571">
        <v>2.3438710842778288</v>
      </c>
      <c r="N5211" s="572">
        <v>11.786386054736841</v>
      </c>
      <c r="O5211" s="573"/>
      <c r="P5211" s="573"/>
      <c r="Q5211" s="574" t="s">
        <v>10517</v>
      </c>
      <c r="R5211" s="574" t="s">
        <v>10761</v>
      </c>
      <c r="S5211" s="574" t="s">
        <v>10519</v>
      </c>
      <c r="T5211" s="574" t="s">
        <v>11596</v>
      </c>
      <c r="U5211" s="574" t="s">
        <v>10520</v>
      </c>
      <c r="V5211" s="574" t="s">
        <v>10762</v>
      </c>
      <c r="W5211" s="575" t="s">
        <v>11606</v>
      </c>
      <c r="X5211" s="575" t="s">
        <v>11744</v>
      </c>
      <c r="Y5211" s="576" t="s">
        <v>11608</v>
      </c>
      <c r="Z5211" s="577" t="s">
        <v>15963</v>
      </c>
      <c r="AA5211" s="578" t="s">
        <v>15964</v>
      </c>
      <c r="AE5211"/>
    </row>
    <row r="5212" spans="1:31" s="563" customFormat="1">
      <c r="A5212"/>
      <c r="B5212"/>
      <c r="C5212" s="568" t="s">
        <v>288</v>
      </c>
      <c r="D5212" s="569" t="s">
        <v>80</v>
      </c>
      <c r="E5212" s="569" t="s">
        <v>334</v>
      </c>
      <c r="F5212" s="573" t="s">
        <v>141</v>
      </c>
      <c r="G5212" s="569" t="s">
        <v>42</v>
      </c>
      <c r="H5212" s="569" t="s">
        <v>41</v>
      </c>
      <c r="I5212" s="569" t="s">
        <v>54</v>
      </c>
      <c r="J5212" s="569" t="s">
        <v>109</v>
      </c>
      <c r="K5212" s="569" t="s">
        <v>90</v>
      </c>
      <c r="L5212" s="570">
        <v>1</v>
      </c>
      <c r="M5212" s="571">
        <v>7.7850685216175703</v>
      </c>
      <c r="N5212" s="572">
        <v>392.87953515789479</v>
      </c>
      <c r="O5212" s="573"/>
      <c r="P5212" s="573"/>
      <c r="Q5212" s="574" t="s">
        <v>10517</v>
      </c>
      <c r="R5212" s="574" t="s">
        <v>10761</v>
      </c>
      <c r="S5212" s="574" t="s">
        <v>10537</v>
      </c>
      <c r="T5212" s="574" t="s">
        <v>11596</v>
      </c>
      <c r="U5212" s="574" t="s">
        <v>11611</v>
      </c>
      <c r="V5212" s="574" t="s">
        <v>11747</v>
      </c>
      <c r="W5212" s="575" t="s">
        <v>11606</v>
      </c>
      <c r="X5212" s="575" t="s">
        <v>11744</v>
      </c>
      <c r="Y5212" s="576" t="s">
        <v>11613</v>
      </c>
      <c r="Z5212" s="577" t="s">
        <v>15965</v>
      </c>
      <c r="AA5212" s="578" t="s">
        <v>15964</v>
      </c>
      <c r="AE5212"/>
    </row>
    <row r="5213" spans="1:31" s="563" customFormat="1">
      <c r="A5213"/>
      <c r="B5213"/>
      <c r="C5213" s="568" t="s">
        <v>288</v>
      </c>
      <c r="D5213" s="569" t="s">
        <v>80</v>
      </c>
      <c r="E5213" s="569" t="s">
        <v>334</v>
      </c>
      <c r="F5213" s="573" t="s">
        <v>141</v>
      </c>
      <c r="G5213" s="569" t="s">
        <v>42</v>
      </c>
      <c r="H5213" s="569" t="s">
        <v>41</v>
      </c>
      <c r="I5213" s="569" t="s">
        <v>54</v>
      </c>
      <c r="J5213" s="569" t="s">
        <v>350</v>
      </c>
      <c r="K5213" s="569" t="s">
        <v>111</v>
      </c>
      <c r="L5213" s="570">
        <v>1</v>
      </c>
      <c r="M5213" s="571">
        <v>2.8913680414649621</v>
      </c>
      <c r="N5213" s="572">
        <v>414.70617600000008</v>
      </c>
      <c r="O5213" s="573"/>
      <c r="P5213" s="573"/>
      <c r="Q5213" s="574" t="s">
        <v>10632</v>
      </c>
      <c r="R5213" s="574" t="s">
        <v>10829</v>
      </c>
      <c r="S5213" s="574" t="s">
        <v>10547</v>
      </c>
      <c r="T5213" s="574" t="s">
        <v>11596</v>
      </c>
      <c r="U5213" s="574" t="s">
        <v>10982</v>
      </c>
      <c r="V5213" s="574" t="s">
        <v>10983</v>
      </c>
      <c r="W5213" s="575" t="s">
        <v>11616</v>
      </c>
      <c r="X5213" s="575" t="s">
        <v>11755</v>
      </c>
      <c r="Y5213" s="576" t="s">
        <v>11618</v>
      </c>
      <c r="Z5213" s="577" t="s">
        <v>15966</v>
      </c>
      <c r="AA5213" s="578" t="s">
        <v>15967</v>
      </c>
      <c r="AE5213"/>
    </row>
    <row r="5214" spans="1:31" s="563" customFormat="1">
      <c r="A5214"/>
      <c r="B5214"/>
      <c r="C5214" s="568" t="s">
        <v>288</v>
      </c>
      <c r="D5214" s="569" t="s">
        <v>80</v>
      </c>
      <c r="E5214" s="569" t="s">
        <v>334</v>
      </c>
      <c r="F5214" s="573" t="s">
        <v>141</v>
      </c>
      <c r="G5214" s="569" t="s">
        <v>42</v>
      </c>
      <c r="H5214" s="569" t="s">
        <v>41</v>
      </c>
      <c r="I5214" s="569" t="s">
        <v>54</v>
      </c>
      <c r="J5214" s="569" t="s">
        <v>71</v>
      </c>
      <c r="K5214" s="569" t="s">
        <v>115</v>
      </c>
      <c r="L5214" s="570">
        <v>0.5</v>
      </c>
      <c r="M5214" s="571">
        <v>1.0462186992142957</v>
      </c>
      <c r="N5214" s="572">
        <v>64.797840000000022</v>
      </c>
      <c r="O5214" s="573"/>
      <c r="P5214" s="573"/>
      <c r="Q5214" s="574" t="s">
        <v>10663</v>
      </c>
      <c r="R5214" s="574" t="s">
        <v>10817</v>
      </c>
      <c r="S5214" s="574" t="s">
        <v>10728</v>
      </c>
      <c r="T5214" s="574" t="s">
        <v>11596</v>
      </c>
      <c r="U5214" s="574" t="s">
        <v>11720</v>
      </c>
      <c r="V5214" s="574" t="s">
        <v>15968</v>
      </c>
      <c r="W5214" s="575" t="s">
        <v>11651</v>
      </c>
      <c r="X5214" s="575" t="s">
        <v>11787</v>
      </c>
      <c r="Y5214" s="576" t="s">
        <v>11722</v>
      </c>
      <c r="Z5214" s="577" t="s">
        <v>15969</v>
      </c>
      <c r="AA5214" s="578" t="s">
        <v>15970</v>
      </c>
      <c r="AE5214"/>
    </row>
    <row r="5215" spans="1:31" s="563" customFormat="1">
      <c r="A5215"/>
      <c r="B5215"/>
      <c r="C5215" s="568" t="s">
        <v>288</v>
      </c>
      <c r="D5215" s="569" t="s">
        <v>80</v>
      </c>
      <c r="E5215" s="569" t="s">
        <v>334</v>
      </c>
      <c r="F5215" s="573" t="s">
        <v>141</v>
      </c>
      <c r="G5215" s="569" t="s">
        <v>42</v>
      </c>
      <c r="H5215" s="569" t="s">
        <v>41</v>
      </c>
      <c r="I5215" s="569" t="s">
        <v>54</v>
      </c>
      <c r="J5215" s="569" t="s">
        <v>71</v>
      </c>
      <c r="K5215" s="569" t="s">
        <v>86</v>
      </c>
      <c r="L5215" s="570">
        <v>0.5</v>
      </c>
      <c r="M5215" s="571">
        <v>1.0462186992142957</v>
      </c>
      <c r="N5215" s="572">
        <v>64.797840000000022</v>
      </c>
      <c r="O5215" s="573"/>
      <c r="P5215" s="573"/>
      <c r="Q5215" s="574" t="s">
        <v>11529</v>
      </c>
      <c r="R5215" s="574" t="s">
        <v>15971</v>
      </c>
      <c r="S5215" s="574" t="s">
        <v>10728</v>
      </c>
      <c r="T5215" s="574" t="s">
        <v>11596</v>
      </c>
      <c r="U5215" s="574" t="s">
        <v>11531</v>
      </c>
      <c r="V5215" s="574" t="s">
        <v>15972</v>
      </c>
      <c r="W5215" s="575" t="s">
        <v>11726</v>
      </c>
      <c r="X5215" s="575" t="s">
        <v>15973</v>
      </c>
      <c r="Y5215" s="576" t="s">
        <v>11722</v>
      </c>
      <c r="Z5215" s="577" t="s">
        <v>15974</v>
      </c>
      <c r="AA5215" s="578" t="s">
        <v>15975</v>
      </c>
      <c r="AE5215"/>
    </row>
    <row r="5216" spans="1:31" s="563" customFormat="1">
      <c r="A5216"/>
      <c r="B5216"/>
      <c r="C5216" s="568" t="s">
        <v>288</v>
      </c>
      <c r="D5216" s="569" t="s">
        <v>80</v>
      </c>
      <c r="E5216" s="569" t="s">
        <v>334</v>
      </c>
      <c r="F5216" s="573" t="s">
        <v>141</v>
      </c>
      <c r="G5216" s="569" t="s">
        <v>42</v>
      </c>
      <c r="H5216" s="569" t="s">
        <v>41</v>
      </c>
      <c r="I5216" s="569" t="s">
        <v>54</v>
      </c>
      <c r="J5216" s="569" t="s">
        <v>99</v>
      </c>
      <c r="K5216" s="569" t="s">
        <v>272</v>
      </c>
      <c r="L5216" s="570">
        <v>1</v>
      </c>
      <c r="M5216" s="571">
        <v>0.38044316335065281</v>
      </c>
      <c r="N5216" s="572">
        <v>259.19135999999997</v>
      </c>
      <c r="O5216" s="573"/>
      <c r="P5216" s="573"/>
      <c r="Q5216" s="574" t="s">
        <v>11621</v>
      </c>
      <c r="R5216" s="574" t="s">
        <v>11749</v>
      </c>
      <c r="S5216" s="574" t="s">
        <v>10557</v>
      </c>
      <c r="T5216" s="574" t="s">
        <v>11596</v>
      </c>
      <c r="U5216" s="574" t="s">
        <v>11623</v>
      </c>
      <c r="V5216" s="574" t="s">
        <v>11766</v>
      </c>
      <c r="W5216" s="575" t="s">
        <v>11625</v>
      </c>
      <c r="X5216" s="575" t="s">
        <v>11752</v>
      </c>
      <c r="Y5216" s="576" t="s">
        <v>11627</v>
      </c>
      <c r="Z5216" s="577" t="s">
        <v>15976</v>
      </c>
      <c r="AA5216" s="578" t="s">
        <v>15977</v>
      </c>
      <c r="AE5216"/>
    </row>
    <row r="5217" spans="1:31" s="563" customFormat="1">
      <c r="A5217"/>
      <c r="B5217"/>
      <c r="C5217" s="568" t="s">
        <v>288</v>
      </c>
      <c r="D5217" s="569" t="s">
        <v>80</v>
      </c>
      <c r="E5217" s="569" t="s">
        <v>334</v>
      </c>
      <c r="F5217" s="573" t="s">
        <v>141</v>
      </c>
      <c r="G5217" s="569" t="s">
        <v>42</v>
      </c>
      <c r="H5217" s="569" t="s">
        <v>41</v>
      </c>
      <c r="I5217" s="569" t="s">
        <v>54</v>
      </c>
      <c r="J5217" s="569" t="s">
        <v>96</v>
      </c>
      <c r="K5217" s="569" t="s">
        <v>346</v>
      </c>
      <c r="L5217" s="570">
        <v>1</v>
      </c>
      <c r="M5217" s="571">
        <v>2.5362877556710187E-2</v>
      </c>
      <c r="N5217" s="572">
        <v>69.117695999999995</v>
      </c>
      <c r="O5217" s="573"/>
      <c r="P5217" s="573"/>
      <c r="Q5217" s="574" t="s">
        <v>10506</v>
      </c>
      <c r="R5217" s="574" t="s">
        <v>10756</v>
      </c>
      <c r="S5217" s="574" t="s">
        <v>10565</v>
      </c>
      <c r="T5217" s="574" t="s">
        <v>11596</v>
      </c>
      <c r="U5217" s="574" t="s">
        <v>11633</v>
      </c>
      <c r="V5217" s="574" t="s">
        <v>11778</v>
      </c>
      <c r="W5217" s="575" t="s">
        <v>11602</v>
      </c>
      <c r="X5217" s="575" t="s">
        <v>11741</v>
      </c>
      <c r="Y5217" s="576" t="s">
        <v>11635</v>
      </c>
      <c r="Z5217" s="577" t="s">
        <v>15978</v>
      </c>
      <c r="AA5217" s="578" t="s">
        <v>15979</v>
      </c>
      <c r="AE5217"/>
    </row>
    <row r="5218" spans="1:31" s="563" customFormat="1">
      <c r="A5218"/>
      <c r="B5218"/>
      <c r="C5218" s="568" t="s">
        <v>288</v>
      </c>
      <c r="D5218" s="569" t="s">
        <v>80</v>
      </c>
      <c r="E5218" s="569" t="s">
        <v>334</v>
      </c>
      <c r="F5218" s="573" t="s">
        <v>141</v>
      </c>
      <c r="G5218" s="569" t="s">
        <v>42</v>
      </c>
      <c r="H5218" s="569" t="s">
        <v>41</v>
      </c>
      <c r="I5218" s="569" t="s">
        <v>54</v>
      </c>
      <c r="J5218" s="569" t="s">
        <v>87</v>
      </c>
      <c r="K5218" s="569" t="s">
        <v>106</v>
      </c>
      <c r="L5218" s="570">
        <v>0.5</v>
      </c>
      <c r="M5218" s="571">
        <v>0.87501927570650151</v>
      </c>
      <c r="N5218" s="572">
        <v>51.838271999999996</v>
      </c>
      <c r="O5218" s="573"/>
      <c r="P5218" s="573"/>
      <c r="Q5218" s="574" t="s">
        <v>10535</v>
      </c>
      <c r="R5218" s="574" t="s">
        <v>10771</v>
      </c>
      <c r="S5218" s="574" t="s">
        <v>10572</v>
      </c>
      <c r="T5218" s="574" t="s">
        <v>11596</v>
      </c>
      <c r="U5218" s="574" t="s">
        <v>10580</v>
      </c>
      <c r="V5218" s="574" t="s">
        <v>10792</v>
      </c>
      <c r="W5218" s="575" t="s">
        <v>11597</v>
      </c>
      <c r="X5218" s="575" t="s">
        <v>11738</v>
      </c>
      <c r="Y5218" s="576" t="s">
        <v>11637</v>
      </c>
      <c r="Z5218" s="577" t="s">
        <v>15980</v>
      </c>
      <c r="AA5218" s="578" t="s">
        <v>15962</v>
      </c>
      <c r="AE5218"/>
    </row>
    <row r="5219" spans="1:31" s="563" customFormat="1">
      <c r="A5219"/>
      <c r="B5219"/>
      <c r="C5219" s="568" t="s">
        <v>288</v>
      </c>
      <c r="D5219" s="569" t="s">
        <v>80</v>
      </c>
      <c r="E5219" s="569" t="s">
        <v>334</v>
      </c>
      <c r="F5219" s="573" t="s">
        <v>141</v>
      </c>
      <c r="G5219" s="569" t="s">
        <v>42</v>
      </c>
      <c r="H5219" s="569" t="s">
        <v>41</v>
      </c>
      <c r="I5219" s="569" t="s">
        <v>54</v>
      </c>
      <c r="J5219" s="569" t="s">
        <v>87</v>
      </c>
      <c r="K5219" s="569" t="s">
        <v>100</v>
      </c>
      <c r="L5219" s="570">
        <v>0.5</v>
      </c>
      <c r="M5219" s="571">
        <v>0.87501927570650151</v>
      </c>
      <c r="N5219" s="572">
        <v>51.838271999999996</v>
      </c>
      <c r="O5219" s="573"/>
      <c r="P5219" s="573"/>
      <c r="Q5219" s="574" t="s">
        <v>10648</v>
      </c>
      <c r="R5219" s="574" t="s">
        <v>10844</v>
      </c>
      <c r="S5219" s="574" t="s">
        <v>10572</v>
      </c>
      <c r="T5219" s="574" t="s">
        <v>11596</v>
      </c>
      <c r="U5219" s="574" t="s">
        <v>11704</v>
      </c>
      <c r="V5219" s="574" t="s">
        <v>15981</v>
      </c>
      <c r="W5219" s="575" t="s">
        <v>11669</v>
      </c>
      <c r="X5219" s="575" t="s">
        <v>11801</v>
      </c>
      <c r="Y5219" s="576" t="s">
        <v>11637</v>
      </c>
      <c r="Z5219" s="577" t="s">
        <v>15982</v>
      </c>
      <c r="AA5219" s="578" t="s">
        <v>15983</v>
      </c>
      <c r="AE5219"/>
    </row>
    <row r="5220" spans="1:31" s="563" customFormat="1">
      <c r="A5220"/>
      <c r="B5220"/>
      <c r="C5220" s="568" t="s">
        <v>288</v>
      </c>
      <c r="D5220" s="569" t="s">
        <v>80</v>
      </c>
      <c r="E5220" s="569" t="s">
        <v>334</v>
      </c>
      <c r="F5220" s="573" t="s">
        <v>141</v>
      </c>
      <c r="G5220" s="569" t="s">
        <v>42</v>
      </c>
      <c r="H5220" s="569" t="s">
        <v>41</v>
      </c>
      <c r="I5220" s="569" t="s">
        <v>54</v>
      </c>
      <c r="J5220" s="569" t="s">
        <v>83</v>
      </c>
      <c r="K5220" s="569" t="s">
        <v>81</v>
      </c>
      <c r="L5220" s="570">
        <v>1</v>
      </c>
      <c r="M5220" s="571">
        <v>15.378040729123748</v>
      </c>
      <c r="N5220" s="572">
        <v>57.865978046511643</v>
      </c>
      <c r="O5220" s="573"/>
      <c r="P5220" s="573"/>
      <c r="Q5220" s="574" t="s">
        <v>10591</v>
      </c>
      <c r="R5220" s="574" t="s">
        <v>10802</v>
      </c>
      <c r="S5220" s="574" t="s">
        <v>10593</v>
      </c>
      <c r="T5220" s="574" t="s">
        <v>11596</v>
      </c>
      <c r="U5220" s="574" t="s">
        <v>10594</v>
      </c>
      <c r="V5220" s="574" t="s">
        <v>10803</v>
      </c>
      <c r="W5220" s="575" t="s">
        <v>11639</v>
      </c>
      <c r="X5220" s="575" t="s">
        <v>11781</v>
      </c>
      <c r="Y5220" s="576" t="s">
        <v>11641</v>
      </c>
      <c r="Z5220" s="577" t="s">
        <v>15984</v>
      </c>
      <c r="AA5220" s="578" t="s">
        <v>15985</v>
      </c>
      <c r="AE5220"/>
    </row>
    <row r="5221" spans="1:31" s="563" customFormat="1">
      <c r="A5221"/>
      <c r="B5221"/>
      <c r="C5221" s="568" t="s">
        <v>288</v>
      </c>
      <c r="D5221" s="569" t="s">
        <v>80</v>
      </c>
      <c r="E5221" s="569" t="s">
        <v>334</v>
      </c>
      <c r="F5221" s="573" t="s">
        <v>141</v>
      </c>
      <c r="G5221" s="569" t="s">
        <v>42</v>
      </c>
      <c r="H5221" s="569" t="s">
        <v>41</v>
      </c>
      <c r="I5221" s="569" t="s">
        <v>54</v>
      </c>
      <c r="J5221" s="569" t="s">
        <v>77</v>
      </c>
      <c r="K5221" s="569" t="s">
        <v>93</v>
      </c>
      <c r="L5221" s="570">
        <v>1</v>
      </c>
      <c r="M5221" s="571">
        <v>28.312049365629978</v>
      </c>
      <c r="N5221" s="572">
        <v>964.43296744186057</v>
      </c>
      <c r="O5221" s="573"/>
      <c r="P5221" s="573"/>
      <c r="Q5221" s="574" t="s">
        <v>10611</v>
      </c>
      <c r="R5221" s="574" t="s">
        <v>10812</v>
      </c>
      <c r="S5221" s="574" t="s">
        <v>10603</v>
      </c>
      <c r="T5221" s="574" t="s">
        <v>11596</v>
      </c>
      <c r="U5221" s="574" t="s">
        <v>10613</v>
      </c>
      <c r="V5221" s="574" t="s">
        <v>10813</v>
      </c>
      <c r="W5221" s="575" t="s">
        <v>11646</v>
      </c>
      <c r="X5221" s="575" t="s">
        <v>11784</v>
      </c>
      <c r="Y5221" s="576" t="s">
        <v>11644</v>
      </c>
      <c r="Z5221" s="577" t="s">
        <v>15986</v>
      </c>
      <c r="AA5221" s="578" t="s">
        <v>15987</v>
      </c>
      <c r="AE5221"/>
    </row>
    <row r="5222" spans="1:31" s="563" customFormat="1">
      <c r="A5222"/>
      <c r="B5222"/>
      <c r="C5222" s="568" t="s">
        <v>288</v>
      </c>
      <c r="D5222" s="569" t="s">
        <v>80</v>
      </c>
      <c r="E5222" s="569" t="s">
        <v>334</v>
      </c>
      <c r="F5222" s="573" t="s">
        <v>141</v>
      </c>
      <c r="G5222" s="569" t="s">
        <v>42</v>
      </c>
      <c r="H5222" s="569" t="s">
        <v>41</v>
      </c>
      <c r="I5222" s="569" t="s">
        <v>54</v>
      </c>
      <c r="J5222" s="569" t="s">
        <v>349</v>
      </c>
      <c r="K5222" s="569" t="s">
        <v>115</v>
      </c>
      <c r="L5222" s="570">
        <v>1</v>
      </c>
      <c r="M5222" s="571">
        <v>5.963446585521484</v>
      </c>
      <c r="N5222" s="572">
        <v>855.33148800000015</v>
      </c>
      <c r="O5222" s="573"/>
      <c r="P5222" s="573"/>
      <c r="Q5222" s="574" t="s">
        <v>10663</v>
      </c>
      <c r="R5222" s="574" t="s">
        <v>10817</v>
      </c>
      <c r="S5222" s="574" t="s">
        <v>10619</v>
      </c>
      <c r="T5222" s="574" t="s">
        <v>11596</v>
      </c>
      <c r="U5222" s="574" t="s">
        <v>10818</v>
      </c>
      <c r="V5222" s="574" t="s">
        <v>10819</v>
      </c>
      <c r="W5222" s="575" t="s">
        <v>11651</v>
      </c>
      <c r="X5222" s="575" t="s">
        <v>11787</v>
      </c>
      <c r="Y5222" s="576" t="s">
        <v>11653</v>
      </c>
      <c r="Z5222" s="577" t="s">
        <v>15988</v>
      </c>
      <c r="AA5222" s="578" t="s">
        <v>15970</v>
      </c>
      <c r="AE5222"/>
    </row>
    <row r="5223" spans="1:31" s="563" customFormat="1">
      <c r="A5223"/>
      <c r="B5223"/>
      <c r="C5223" s="568" t="s">
        <v>288</v>
      </c>
      <c r="D5223" s="569" t="s">
        <v>80</v>
      </c>
      <c r="E5223" s="569" t="s">
        <v>334</v>
      </c>
      <c r="F5223" s="573" t="s">
        <v>141</v>
      </c>
      <c r="G5223" s="569" t="s">
        <v>42</v>
      </c>
      <c r="H5223" s="569" t="s">
        <v>41</v>
      </c>
      <c r="I5223" s="569" t="s">
        <v>54</v>
      </c>
      <c r="J5223" s="569" t="s">
        <v>76</v>
      </c>
      <c r="K5223" s="569" t="s">
        <v>115</v>
      </c>
      <c r="L5223" s="570">
        <v>1</v>
      </c>
      <c r="M5223" s="571">
        <v>7.6088632670130579E-2</v>
      </c>
      <c r="N5223" s="572">
        <v>41.470617600000011</v>
      </c>
      <c r="O5223" s="573"/>
      <c r="P5223" s="573"/>
      <c r="Q5223" s="574" t="s">
        <v>10663</v>
      </c>
      <c r="R5223" s="574" t="s">
        <v>10817</v>
      </c>
      <c r="S5223" s="574" t="s">
        <v>10627</v>
      </c>
      <c r="T5223" s="574" t="s">
        <v>11596</v>
      </c>
      <c r="U5223" s="574" t="s">
        <v>11656</v>
      </c>
      <c r="V5223" s="574" t="s">
        <v>11793</v>
      </c>
      <c r="W5223" s="575" t="s">
        <v>11651</v>
      </c>
      <c r="X5223" s="575" t="s">
        <v>11787</v>
      </c>
      <c r="Y5223" s="576" t="s">
        <v>11658</v>
      </c>
      <c r="Z5223" s="577" t="s">
        <v>15989</v>
      </c>
      <c r="AA5223" s="578" t="s">
        <v>15970</v>
      </c>
      <c r="AE5223"/>
    </row>
    <row r="5224" spans="1:31" s="563" customFormat="1">
      <c r="A5224"/>
      <c r="B5224"/>
      <c r="C5224" s="568" t="s">
        <v>288</v>
      </c>
      <c r="D5224" s="569" t="s">
        <v>80</v>
      </c>
      <c r="E5224" s="569" t="s">
        <v>334</v>
      </c>
      <c r="F5224" s="573" t="s">
        <v>141</v>
      </c>
      <c r="G5224" s="569" t="s">
        <v>42</v>
      </c>
      <c r="H5224" s="569" t="s">
        <v>41</v>
      </c>
      <c r="I5224" s="569" t="s">
        <v>54</v>
      </c>
      <c r="J5224" s="569" t="s">
        <v>74</v>
      </c>
      <c r="K5224" s="569" t="s">
        <v>115</v>
      </c>
      <c r="L5224" s="570">
        <v>1</v>
      </c>
      <c r="M5224" s="571">
        <v>0.81523535003711323</v>
      </c>
      <c r="N5224" s="572">
        <v>444.32804571428574</v>
      </c>
      <c r="O5224" s="573"/>
      <c r="P5224" s="573"/>
      <c r="Q5224" s="574" t="s">
        <v>10663</v>
      </c>
      <c r="R5224" s="574" t="s">
        <v>10817</v>
      </c>
      <c r="S5224" s="574" t="s">
        <v>10640</v>
      </c>
      <c r="T5224" s="574" t="s">
        <v>11596</v>
      </c>
      <c r="U5224" s="574" t="s">
        <v>11663</v>
      </c>
      <c r="V5224" s="574" t="s">
        <v>11797</v>
      </c>
      <c r="W5224" s="575" t="s">
        <v>11651</v>
      </c>
      <c r="X5224" s="575" t="s">
        <v>11787</v>
      </c>
      <c r="Y5224" s="576" t="s">
        <v>11665</v>
      </c>
      <c r="Z5224" s="577" t="s">
        <v>15990</v>
      </c>
      <c r="AA5224" s="578" t="s">
        <v>15970</v>
      </c>
      <c r="AE5224"/>
    </row>
    <row r="5225" spans="1:31" s="563" customFormat="1">
      <c r="A5225"/>
      <c r="B5225"/>
      <c r="C5225" s="568" t="s">
        <v>288</v>
      </c>
      <c r="D5225" s="569" t="s">
        <v>80</v>
      </c>
      <c r="E5225" s="569" t="s">
        <v>334</v>
      </c>
      <c r="F5225" s="573" t="s">
        <v>141</v>
      </c>
      <c r="G5225" s="569" t="s">
        <v>42</v>
      </c>
      <c r="H5225" s="569" t="s">
        <v>41</v>
      </c>
      <c r="I5225" s="569" t="s">
        <v>54</v>
      </c>
      <c r="J5225" s="569" t="s">
        <v>351</v>
      </c>
      <c r="K5225" s="569" t="s">
        <v>100</v>
      </c>
      <c r="L5225" s="570">
        <v>1</v>
      </c>
      <c r="M5225" s="571">
        <v>10.271965410467628</v>
      </c>
      <c r="N5225" s="572">
        <v>51.838272000000011</v>
      </c>
      <c r="O5225" s="573"/>
      <c r="P5225" s="573"/>
      <c r="Q5225" s="574" t="s">
        <v>10648</v>
      </c>
      <c r="R5225" s="574" t="s">
        <v>10844</v>
      </c>
      <c r="S5225" s="574" t="s">
        <v>10650</v>
      </c>
      <c r="T5225" s="574" t="s">
        <v>11596</v>
      </c>
      <c r="U5225" s="574" t="s">
        <v>10651</v>
      </c>
      <c r="V5225" s="574" t="s">
        <v>10845</v>
      </c>
      <c r="W5225" s="575" t="s">
        <v>11669</v>
      </c>
      <c r="X5225" s="575" t="s">
        <v>11801</v>
      </c>
      <c r="Y5225" s="576" t="s">
        <v>11671</v>
      </c>
      <c r="Z5225" s="577" t="s">
        <v>15991</v>
      </c>
      <c r="AA5225" s="578" t="s">
        <v>15983</v>
      </c>
      <c r="AE5225"/>
    </row>
    <row r="5226" spans="1:31" s="563" customFormat="1">
      <c r="A5226"/>
      <c r="B5226"/>
      <c r="C5226" s="568" t="s">
        <v>288</v>
      </c>
      <c r="D5226" s="569" t="s">
        <v>80</v>
      </c>
      <c r="E5226" s="569" t="s">
        <v>334</v>
      </c>
      <c r="F5226" s="573" t="s">
        <v>141</v>
      </c>
      <c r="G5226" s="569" t="s">
        <v>42</v>
      </c>
      <c r="H5226" s="569" t="s">
        <v>41</v>
      </c>
      <c r="I5226" s="569" t="s">
        <v>54</v>
      </c>
      <c r="J5226" s="569" t="s">
        <v>67</v>
      </c>
      <c r="K5226" s="569" t="s">
        <v>81</v>
      </c>
      <c r="L5226" s="570">
        <v>1</v>
      </c>
      <c r="M5226" s="571">
        <v>9.0760593322867589</v>
      </c>
      <c r="N5226" s="572">
        <v>34.152273317647058</v>
      </c>
      <c r="O5226" s="573"/>
      <c r="P5226" s="573"/>
      <c r="Q5226" s="574" t="s">
        <v>10591</v>
      </c>
      <c r="R5226" s="574" t="s">
        <v>10802</v>
      </c>
      <c r="S5226" s="574" t="s">
        <v>10658</v>
      </c>
      <c r="T5226" s="574" t="s">
        <v>11596</v>
      </c>
      <c r="U5226" s="574" t="s">
        <v>10659</v>
      </c>
      <c r="V5226" s="574" t="s">
        <v>10854</v>
      </c>
      <c r="W5226" s="575" t="s">
        <v>11639</v>
      </c>
      <c r="X5226" s="575" t="s">
        <v>11781</v>
      </c>
      <c r="Y5226" s="576" t="s">
        <v>11674</v>
      </c>
      <c r="Z5226" s="577" t="s">
        <v>15992</v>
      </c>
      <c r="AA5226" s="578" t="s">
        <v>15985</v>
      </c>
      <c r="AE5226"/>
    </row>
    <row r="5227" spans="1:31" s="563" customFormat="1">
      <c r="A5227"/>
      <c r="B5227"/>
      <c r="C5227" s="568" t="s">
        <v>288</v>
      </c>
      <c r="D5227" s="569" t="s">
        <v>80</v>
      </c>
      <c r="E5227" s="569" t="s">
        <v>334</v>
      </c>
      <c r="F5227" s="573" t="s">
        <v>141</v>
      </c>
      <c r="G5227" s="569" t="s">
        <v>42</v>
      </c>
      <c r="H5227" s="569" t="s">
        <v>41</v>
      </c>
      <c r="I5227" s="569" t="s">
        <v>54</v>
      </c>
      <c r="J5227" s="569" t="s">
        <v>66</v>
      </c>
      <c r="K5227" s="569" t="s">
        <v>310</v>
      </c>
      <c r="L5227" s="570">
        <v>1</v>
      </c>
      <c r="M5227" s="571">
        <v>17.903207687089541</v>
      </c>
      <c r="N5227" s="572">
        <v>975.77923764705872</v>
      </c>
      <c r="O5227" s="573"/>
      <c r="P5227" s="573"/>
      <c r="Q5227" s="574" t="s">
        <v>10673</v>
      </c>
      <c r="R5227" s="574" t="s">
        <v>10858</v>
      </c>
      <c r="S5227" s="574" t="s">
        <v>10665</v>
      </c>
      <c r="T5227" s="574" t="s">
        <v>11596</v>
      </c>
      <c r="U5227" s="574" t="s">
        <v>10675</v>
      </c>
      <c r="V5227" s="574" t="s">
        <v>10859</v>
      </c>
      <c r="W5227" s="575" t="s">
        <v>11678</v>
      </c>
      <c r="X5227" s="575" t="s">
        <v>11806</v>
      </c>
      <c r="Y5227" s="576" t="s">
        <v>11676</v>
      </c>
      <c r="Z5227" s="577" t="s">
        <v>15993</v>
      </c>
      <c r="AA5227" s="578" t="s">
        <v>15994</v>
      </c>
      <c r="AE5227"/>
    </row>
    <row r="5228" spans="1:31" s="563" customFormat="1">
      <c r="A5228"/>
      <c r="B5228"/>
      <c r="C5228" s="568" t="s">
        <v>288</v>
      </c>
      <c r="D5228" s="569" t="s">
        <v>80</v>
      </c>
      <c r="E5228" s="569" t="s">
        <v>334</v>
      </c>
      <c r="F5228" s="573" t="s">
        <v>141</v>
      </c>
      <c r="G5228" s="569" t="s">
        <v>42</v>
      </c>
      <c r="H5228" s="569" t="s">
        <v>41</v>
      </c>
      <c r="I5228" s="569" t="s">
        <v>54</v>
      </c>
      <c r="J5228" s="569" t="s">
        <v>348</v>
      </c>
      <c r="K5228" s="569" t="s">
        <v>115</v>
      </c>
      <c r="L5228" s="570">
        <v>1</v>
      </c>
      <c r="M5228" s="571">
        <v>7.9537984017843186</v>
      </c>
      <c r="N5228" s="572">
        <v>1105.8831360000004</v>
      </c>
      <c r="O5228" s="573"/>
      <c r="P5228" s="573"/>
      <c r="Q5228" s="574" t="s">
        <v>10663</v>
      </c>
      <c r="R5228" s="574" t="s">
        <v>10817</v>
      </c>
      <c r="S5228" s="574" t="s">
        <v>10689</v>
      </c>
      <c r="T5228" s="574" t="s">
        <v>11596</v>
      </c>
      <c r="U5228" s="574" t="s">
        <v>11682</v>
      </c>
      <c r="V5228" s="574" t="s">
        <v>11809</v>
      </c>
      <c r="W5228" s="575" t="s">
        <v>11651</v>
      </c>
      <c r="X5228" s="575" t="s">
        <v>11787</v>
      </c>
      <c r="Y5228" s="576" t="s">
        <v>11684</v>
      </c>
      <c r="Z5228" s="577" t="s">
        <v>15995</v>
      </c>
      <c r="AA5228" s="578" t="s">
        <v>15970</v>
      </c>
      <c r="AE5228"/>
    </row>
    <row r="5229" spans="1:31" s="563" customFormat="1">
      <c r="A5229"/>
      <c r="B5229"/>
      <c r="C5229" s="568" t="s">
        <v>288</v>
      </c>
      <c r="D5229" s="569" t="s">
        <v>80</v>
      </c>
      <c r="E5229" s="569" t="s">
        <v>48</v>
      </c>
      <c r="F5229" s="573" t="s">
        <v>247</v>
      </c>
      <c r="G5229" s="569" t="s">
        <v>200</v>
      </c>
      <c r="H5229" s="569" t="s">
        <v>41</v>
      </c>
      <c r="I5229" s="569" t="s">
        <v>50</v>
      </c>
      <c r="J5229" s="569" t="s">
        <v>352</v>
      </c>
      <c r="K5229" s="569" t="s">
        <v>106</v>
      </c>
      <c r="L5229" s="570">
        <v>0.3</v>
      </c>
      <c r="M5229" s="571">
        <v>2.0392136072242701</v>
      </c>
      <c r="N5229" s="572">
        <v>126.29925000000001</v>
      </c>
      <c r="O5229" s="573"/>
      <c r="P5229" s="573"/>
      <c r="Q5229" s="574" t="s">
        <v>10535</v>
      </c>
      <c r="R5229" s="574" t="s">
        <v>11474</v>
      </c>
      <c r="S5229" s="574" t="s">
        <v>10508</v>
      </c>
      <c r="T5229" s="574" t="s">
        <v>11596</v>
      </c>
      <c r="U5229" s="574" t="s">
        <v>10958</v>
      </c>
      <c r="V5229" s="574" t="s">
        <v>11811</v>
      </c>
      <c r="W5229" s="575" t="s">
        <v>11597</v>
      </c>
      <c r="X5229" s="575" t="s">
        <v>11812</v>
      </c>
      <c r="Y5229" s="576" t="s">
        <v>11599</v>
      </c>
      <c r="Z5229" s="577" t="s">
        <v>11813</v>
      </c>
      <c r="AA5229" s="580" t="s">
        <v>11814</v>
      </c>
      <c r="AE5229"/>
    </row>
    <row r="5230" spans="1:31" s="563" customFormat="1">
      <c r="A5230"/>
      <c r="B5230"/>
      <c r="C5230" s="568" t="s">
        <v>288</v>
      </c>
      <c r="D5230" s="569" t="s">
        <v>80</v>
      </c>
      <c r="E5230" s="569" t="s">
        <v>48</v>
      </c>
      <c r="F5230" s="573" t="s">
        <v>247</v>
      </c>
      <c r="G5230" s="569" t="s">
        <v>200</v>
      </c>
      <c r="H5230" s="569" t="s">
        <v>41</v>
      </c>
      <c r="I5230" s="569" t="s">
        <v>50</v>
      </c>
      <c r="J5230" s="569" t="s">
        <v>352</v>
      </c>
      <c r="K5230" s="569" t="s">
        <v>100</v>
      </c>
      <c r="L5230" s="570">
        <v>0.7</v>
      </c>
      <c r="M5230" s="571">
        <v>4.7581650835232967</v>
      </c>
      <c r="N5230" s="572">
        <v>294.69824999999997</v>
      </c>
      <c r="O5230" s="573"/>
      <c r="P5230" s="573"/>
      <c r="Q5230" s="574" t="s">
        <v>10648</v>
      </c>
      <c r="R5230" s="574" t="s">
        <v>11815</v>
      </c>
      <c r="S5230" s="574" t="s">
        <v>10508</v>
      </c>
      <c r="T5230" s="574" t="s">
        <v>11596</v>
      </c>
      <c r="U5230" s="574" t="s">
        <v>11816</v>
      </c>
      <c r="V5230" s="574" t="s">
        <v>11817</v>
      </c>
      <c r="W5230" s="575" t="s">
        <v>11669</v>
      </c>
      <c r="X5230" s="575" t="s">
        <v>11818</v>
      </c>
      <c r="Y5230" s="576" t="s">
        <v>11599</v>
      </c>
      <c r="Z5230" s="577" t="s">
        <v>11819</v>
      </c>
      <c r="AA5230" s="578" t="s">
        <v>11820</v>
      </c>
      <c r="AE5230"/>
    </row>
    <row r="5231" spans="1:31" s="563" customFormat="1">
      <c r="A5231"/>
      <c r="B5231"/>
      <c r="C5231" s="568" t="s">
        <v>288</v>
      </c>
      <c r="D5231" s="569" t="s">
        <v>80</v>
      </c>
      <c r="E5231" s="569" t="s">
        <v>48</v>
      </c>
      <c r="F5231" s="573" t="s">
        <v>247</v>
      </c>
      <c r="G5231" s="569" t="s">
        <v>200</v>
      </c>
      <c r="H5231" s="569" t="s">
        <v>41</v>
      </c>
      <c r="I5231" s="569" t="s">
        <v>50</v>
      </c>
      <c r="J5231" s="569" t="s">
        <v>116</v>
      </c>
      <c r="K5231" s="569" t="s">
        <v>111</v>
      </c>
      <c r="L5231" s="570">
        <v>1</v>
      </c>
      <c r="M5231" s="571">
        <v>2.6094747130341118</v>
      </c>
      <c r="N5231" s="572">
        <v>16.037999999999997</v>
      </c>
      <c r="O5231" s="573"/>
      <c r="P5231" s="573"/>
      <c r="Q5231" s="574" t="s">
        <v>10632</v>
      </c>
      <c r="R5231" s="574" t="s">
        <v>11469</v>
      </c>
      <c r="S5231" s="574" t="s">
        <v>10519</v>
      </c>
      <c r="T5231" s="574" t="s">
        <v>11596</v>
      </c>
      <c r="U5231" s="574" t="s">
        <v>11132</v>
      </c>
      <c r="V5231" s="574" t="s">
        <v>11821</v>
      </c>
      <c r="W5231" s="575" t="s">
        <v>11616</v>
      </c>
      <c r="X5231" s="575" t="s">
        <v>11822</v>
      </c>
      <c r="Y5231" s="576" t="s">
        <v>11608</v>
      </c>
      <c r="Z5231" s="577" t="s">
        <v>11823</v>
      </c>
      <c r="AA5231" s="578" t="s">
        <v>11824</v>
      </c>
      <c r="AE5231"/>
    </row>
    <row r="5232" spans="1:31" s="563" customFormat="1">
      <c r="A5232"/>
      <c r="B5232"/>
      <c r="C5232" s="568" t="s">
        <v>288</v>
      </c>
      <c r="D5232" s="569" t="s">
        <v>80</v>
      </c>
      <c r="E5232" s="569" t="s">
        <v>48</v>
      </c>
      <c r="F5232" s="573" t="s">
        <v>247</v>
      </c>
      <c r="G5232" s="569" t="s">
        <v>200</v>
      </c>
      <c r="H5232" s="569" t="s">
        <v>41</v>
      </c>
      <c r="I5232" s="569" t="s">
        <v>50</v>
      </c>
      <c r="J5232" s="569" t="s">
        <v>109</v>
      </c>
      <c r="K5232" s="569" t="s">
        <v>111</v>
      </c>
      <c r="L5232" s="570">
        <v>0.5</v>
      </c>
      <c r="M5232" s="571">
        <v>4.8426594012004927</v>
      </c>
      <c r="N5232" s="572">
        <v>274.93714285714287</v>
      </c>
      <c r="O5232" s="573"/>
      <c r="P5232" s="573"/>
      <c r="Q5232" s="574" t="s">
        <v>10632</v>
      </c>
      <c r="R5232" s="574" t="s">
        <v>11469</v>
      </c>
      <c r="S5232" s="574" t="s">
        <v>10537</v>
      </c>
      <c r="T5232" s="574" t="s">
        <v>11596</v>
      </c>
      <c r="U5232" s="574" t="s">
        <v>10974</v>
      </c>
      <c r="V5232" s="574" t="s">
        <v>11470</v>
      </c>
      <c r="W5232" s="575" t="s">
        <v>11616</v>
      </c>
      <c r="X5232" s="575" t="s">
        <v>11822</v>
      </c>
      <c r="Y5232" s="576" t="s">
        <v>11613</v>
      </c>
      <c r="Z5232" s="577" t="s">
        <v>11825</v>
      </c>
      <c r="AA5232" s="578" t="s">
        <v>11824</v>
      </c>
      <c r="AE5232"/>
    </row>
    <row r="5233" spans="1:31" s="563" customFormat="1">
      <c r="A5233"/>
      <c r="B5233"/>
      <c r="C5233" s="568" t="s">
        <v>288</v>
      </c>
      <c r="D5233" s="569" t="s">
        <v>80</v>
      </c>
      <c r="E5233" s="569" t="s">
        <v>48</v>
      </c>
      <c r="F5233" s="573" t="s">
        <v>247</v>
      </c>
      <c r="G5233" s="569" t="s">
        <v>200</v>
      </c>
      <c r="H5233" s="569" t="s">
        <v>41</v>
      </c>
      <c r="I5233" s="569" t="s">
        <v>50</v>
      </c>
      <c r="J5233" s="569" t="s">
        <v>109</v>
      </c>
      <c r="K5233" s="569" t="s">
        <v>90</v>
      </c>
      <c r="L5233" s="570">
        <v>0.5</v>
      </c>
      <c r="M5233" s="571">
        <v>4.8426594012004927</v>
      </c>
      <c r="N5233" s="572">
        <v>274.93714285714287</v>
      </c>
      <c r="O5233" s="573"/>
      <c r="P5233" s="573"/>
      <c r="Q5233" s="574" t="s">
        <v>10517</v>
      </c>
      <c r="R5233" s="574" t="s">
        <v>11826</v>
      </c>
      <c r="S5233" s="574" t="s">
        <v>10537</v>
      </c>
      <c r="T5233" s="574" t="s">
        <v>11596</v>
      </c>
      <c r="U5233" s="574" t="s">
        <v>11611</v>
      </c>
      <c r="V5233" s="574" t="s">
        <v>11827</v>
      </c>
      <c r="W5233" s="575" t="s">
        <v>11606</v>
      </c>
      <c r="X5233" s="575" t="s">
        <v>11828</v>
      </c>
      <c r="Y5233" s="576" t="s">
        <v>11613</v>
      </c>
      <c r="Z5233" s="577" t="s">
        <v>11829</v>
      </c>
      <c r="AA5233" s="578" t="s">
        <v>11830</v>
      </c>
      <c r="AE5233"/>
    </row>
    <row r="5234" spans="1:31" s="563" customFormat="1">
      <c r="A5234"/>
      <c r="B5234"/>
      <c r="C5234" s="568" t="s">
        <v>288</v>
      </c>
      <c r="D5234" s="569" t="s">
        <v>80</v>
      </c>
      <c r="E5234" s="569" t="s">
        <v>48</v>
      </c>
      <c r="F5234" s="573" t="s">
        <v>247</v>
      </c>
      <c r="G5234" s="569" t="s">
        <v>200</v>
      </c>
      <c r="H5234" s="569" t="s">
        <v>41</v>
      </c>
      <c r="I5234" s="569" t="s">
        <v>50</v>
      </c>
      <c r="J5234" s="569" t="s">
        <v>350</v>
      </c>
      <c r="K5234" s="569" t="s">
        <v>111</v>
      </c>
      <c r="L5234" s="570">
        <v>1</v>
      </c>
      <c r="M5234" s="571">
        <v>4.5399931886254619</v>
      </c>
      <c r="N5234" s="572">
        <v>515.50714285714287</v>
      </c>
      <c r="O5234" s="573"/>
      <c r="P5234" s="573"/>
      <c r="Q5234" s="574" t="s">
        <v>10632</v>
      </c>
      <c r="R5234" s="574" t="s">
        <v>11469</v>
      </c>
      <c r="S5234" s="574" t="s">
        <v>10547</v>
      </c>
      <c r="T5234" s="574" t="s">
        <v>11596</v>
      </c>
      <c r="U5234" s="574" t="s">
        <v>10982</v>
      </c>
      <c r="V5234" s="574" t="s">
        <v>11837</v>
      </c>
      <c r="W5234" s="575" t="s">
        <v>11616</v>
      </c>
      <c r="X5234" s="575" t="s">
        <v>11822</v>
      </c>
      <c r="Y5234" s="576" t="s">
        <v>11618</v>
      </c>
      <c r="Z5234" s="577" t="s">
        <v>11838</v>
      </c>
      <c r="AA5234" s="578" t="s">
        <v>11824</v>
      </c>
      <c r="AE5234"/>
    </row>
    <row r="5235" spans="1:31" s="563" customFormat="1">
      <c r="A5235"/>
      <c r="B5235"/>
      <c r="C5235" s="568" t="s">
        <v>288</v>
      </c>
      <c r="D5235" s="569" t="s">
        <v>80</v>
      </c>
      <c r="E5235" s="569" t="s">
        <v>48</v>
      </c>
      <c r="F5235" s="573" t="s">
        <v>247</v>
      </c>
      <c r="G5235" s="569" t="s">
        <v>200</v>
      </c>
      <c r="H5235" s="569" t="s">
        <v>41</v>
      </c>
      <c r="I5235" s="569" t="s">
        <v>50</v>
      </c>
      <c r="J5235" s="569" t="s">
        <v>71</v>
      </c>
      <c r="K5235" s="569" t="s">
        <v>104</v>
      </c>
      <c r="L5235" s="570">
        <v>0.6</v>
      </c>
      <c r="M5235" s="571">
        <v>6.2147462315406328</v>
      </c>
      <c r="N5235" s="572">
        <v>384.91199999999998</v>
      </c>
      <c r="O5235" s="573"/>
      <c r="P5235" s="573"/>
      <c r="Q5235" s="574" t="s">
        <v>10583</v>
      </c>
      <c r="R5235" s="574" t="s">
        <v>11517</v>
      </c>
      <c r="S5235" s="574" t="s">
        <v>10728</v>
      </c>
      <c r="T5235" s="574" t="s">
        <v>11596</v>
      </c>
      <c r="U5235" s="574" t="s">
        <v>11383</v>
      </c>
      <c r="V5235" s="574" t="s">
        <v>11527</v>
      </c>
      <c r="W5235" s="575" t="s">
        <v>11714</v>
      </c>
      <c r="X5235" s="575" t="s">
        <v>11870</v>
      </c>
      <c r="Y5235" s="576" t="s">
        <v>11722</v>
      </c>
      <c r="Z5235" s="577" t="s">
        <v>11873</v>
      </c>
      <c r="AA5235" s="578" t="s">
        <v>11872</v>
      </c>
      <c r="AE5235"/>
    </row>
    <row r="5236" spans="1:31" s="563" customFormat="1">
      <c r="A5236"/>
      <c r="B5236"/>
      <c r="C5236" s="568" t="s">
        <v>288</v>
      </c>
      <c r="D5236" s="569" t="s">
        <v>80</v>
      </c>
      <c r="E5236" s="569" t="s">
        <v>48</v>
      </c>
      <c r="F5236" s="573" t="s">
        <v>247</v>
      </c>
      <c r="G5236" s="569" t="s">
        <v>200</v>
      </c>
      <c r="H5236" s="569" t="s">
        <v>41</v>
      </c>
      <c r="I5236" s="569" t="s">
        <v>50</v>
      </c>
      <c r="J5236" s="569" t="s">
        <v>71</v>
      </c>
      <c r="K5236" s="569" t="s">
        <v>86</v>
      </c>
      <c r="L5236" s="570">
        <v>0.4</v>
      </c>
      <c r="M5236" s="571">
        <v>4.1431641543604218</v>
      </c>
      <c r="N5236" s="572">
        <v>256.608</v>
      </c>
      <c r="O5236" s="573"/>
      <c r="P5236" s="573"/>
      <c r="Q5236" s="574" t="s">
        <v>11529</v>
      </c>
      <c r="R5236" s="574" t="s">
        <v>11530</v>
      </c>
      <c r="S5236" s="574" t="s">
        <v>10728</v>
      </c>
      <c r="T5236" s="574" t="s">
        <v>11596</v>
      </c>
      <c r="U5236" s="574" t="s">
        <v>11531</v>
      </c>
      <c r="V5236" s="574" t="s">
        <v>11532</v>
      </c>
      <c r="W5236" s="575" t="s">
        <v>11726</v>
      </c>
      <c r="X5236" s="575" t="s">
        <v>11874</v>
      </c>
      <c r="Y5236" s="576" t="s">
        <v>11722</v>
      </c>
      <c r="Z5236" s="577" t="s">
        <v>11875</v>
      </c>
      <c r="AA5236" s="578" t="s">
        <v>11876</v>
      </c>
      <c r="AE5236"/>
    </row>
    <row r="5237" spans="1:31" s="563" customFormat="1">
      <c r="A5237"/>
      <c r="B5237"/>
      <c r="C5237" s="568" t="s">
        <v>288</v>
      </c>
      <c r="D5237" s="569" t="s">
        <v>80</v>
      </c>
      <c r="E5237" s="569" t="s">
        <v>48</v>
      </c>
      <c r="F5237" s="573" t="s">
        <v>247</v>
      </c>
      <c r="G5237" s="569" t="s">
        <v>200</v>
      </c>
      <c r="H5237" s="569" t="s">
        <v>41</v>
      </c>
      <c r="I5237" s="569" t="s">
        <v>50</v>
      </c>
      <c r="J5237" s="569" t="s">
        <v>99</v>
      </c>
      <c r="K5237" s="569" t="s">
        <v>272</v>
      </c>
      <c r="L5237" s="570">
        <v>1</v>
      </c>
      <c r="M5237" s="571">
        <v>0.70622116267507196</v>
      </c>
      <c r="N5237" s="572">
        <v>641.5200000000001</v>
      </c>
      <c r="O5237" s="573"/>
      <c r="P5237" s="573"/>
      <c r="Q5237" s="574" t="s">
        <v>11621</v>
      </c>
      <c r="R5237" s="574" t="s">
        <v>11839</v>
      </c>
      <c r="S5237" s="574" t="s">
        <v>10557</v>
      </c>
      <c r="T5237" s="574" t="s">
        <v>11596</v>
      </c>
      <c r="U5237" s="574" t="s">
        <v>11623</v>
      </c>
      <c r="V5237" s="574" t="s">
        <v>11840</v>
      </c>
      <c r="W5237" s="575" t="s">
        <v>11625</v>
      </c>
      <c r="X5237" s="575" t="s">
        <v>11841</v>
      </c>
      <c r="Y5237" s="576" t="s">
        <v>11627</v>
      </c>
      <c r="Z5237" s="577" t="s">
        <v>11842</v>
      </c>
      <c r="AA5237" s="578" t="s">
        <v>11843</v>
      </c>
      <c r="AE5237"/>
    </row>
    <row r="5238" spans="1:31" s="563" customFormat="1">
      <c r="A5238"/>
      <c r="B5238"/>
      <c r="C5238" s="568" t="s">
        <v>288</v>
      </c>
      <c r="D5238" s="569" t="s">
        <v>80</v>
      </c>
      <c r="E5238" s="569" t="s">
        <v>48</v>
      </c>
      <c r="F5238" s="573" t="s">
        <v>247</v>
      </c>
      <c r="G5238" s="569" t="s">
        <v>200</v>
      </c>
      <c r="H5238" s="569" t="s">
        <v>41</v>
      </c>
      <c r="I5238" s="569" t="s">
        <v>50</v>
      </c>
      <c r="J5238" s="569" t="s">
        <v>96</v>
      </c>
      <c r="K5238" s="569" t="s">
        <v>310</v>
      </c>
      <c r="L5238" s="570">
        <v>0.5</v>
      </c>
      <c r="M5238" s="571">
        <v>7.0879592733065792E-3</v>
      </c>
      <c r="N5238" s="572">
        <v>25.059374999999999</v>
      </c>
      <c r="O5238" s="573"/>
      <c r="P5238" s="573"/>
      <c r="Q5238" s="574" t="s">
        <v>10673</v>
      </c>
      <c r="R5238" s="574" t="s">
        <v>11464</v>
      </c>
      <c r="S5238" s="574" t="s">
        <v>10565</v>
      </c>
      <c r="T5238" s="574" t="s">
        <v>11596</v>
      </c>
      <c r="U5238" s="574" t="s">
        <v>11844</v>
      </c>
      <c r="V5238" s="574" t="s">
        <v>11845</v>
      </c>
      <c r="W5238" s="575" t="s">
        <v>11678</v>
      </c>
      <c r="X5238" s="575" t="s">
        <v>11846</v>
      </c>
      <c r="Y5238" s="576" t="s">
        <v>11635</v>
      </c>
      <c r="Z5238" s="577" t="s">
        <v>11847</v>
      </c>
      <c r="AA5238" s="578" t="s">
        <v>11848</v>
      </c>
      <c r="AE5238"/>
    </row>
    <row r="5239" spans="1:31" s="563" customFormat="1">
      <c r="A5239"/>
      <c r="B5239"/>
      <c r="C5239" s="568" t="s">
        <v>288</v>
      </c>
      <c r="D5239" s="569" t="s">
        <v>80</v>
      </c>
      <c r="E5239" s="569" t="s">
        <v>48</v>
      </c>
      <c r="F5239" s="573" t="s">
        <v>247</v>
      </c>
      <c r="G5239" s="569" t="s">
        <v>200</v>
      </c>
      <c r="H5239" s="569" t="s">
        <v>41</v>
      </c>
      <c r="I5239" s="569" t="s">
        <v>50</v>
      </c>
      <c r="J5239" s="569" t="s">
        <v>96</v>
      </c>
      <c r="K5239" s="569" t="s">
        <v>79</v>
      </c>
      <c r="L5239" s="570">
        <v>0.5</v>
      </c>
      <c r="M5239" s="571">
        <v>7.0879592733065792E-3</v>
      </c>
      <c r="N5239" s="572">
        <v>25.059374999999999</v>
      </c>
      <c r="O5239" s="573"/>
      <c r="P5239" s="573"/>
      <c r="Q5239" s="574" t="s">
        <v>10681</v>
      </c>
      <c r="R5239" s="574" t="s">
        <v>11849</v>
      </c>
      <c r="S5239" s="574" t="s">
        <v>10565</v>
      </c>
      <c r="T5239" s="574" t="s">
        <v>11596</v>
      </c>
      <c r="U5239" s="574" t="s">
        <v>11073</v>
      </c>
      <c r="V5239" s="574" t="s">
        <v>11850</v>
      </c>
      <c r="W5239" s="575" t="s">
        <v>11851</v>
      </c>
      <c r="X5239" s="575" t="s">
        <v>11852</v>
      </c>
      <c r="Y5239" s="576" t="s">
        <v>11635</v>
      </c>
      <c r="Z5239" s="577" t="s">
        <v>11853</v>
      </c>
      <c r="AA5239" s="578" t="s">
        <v>11854</v>
      </c>
      <c r="AE5239"/>
    </row>
    <row r="5240" spans="1:31" s="563" customFormat="1">
      <c r="A5240"/>
      <c r="B5240"/>
      <c r="C5240" s="568" t="s">
        <v>288</v>
      </c>
      <c r="D5240" s="569" t="s">
        <v>80</v>
      </c>
      <c r="E5240" s="569" t="s">
        <v>48</v>
      </c>
      <c r="F5240" s="573" t="s">
        <v>247</v>
      </c>
      <c r="G5240" s="569" t="s">
        <v>200</v>
      </c>
      <c r="H5240" s="569" t="s">
        <v>41</v>
      </c>
      <c r="I5240" s="569" t="s">
        <v>50</v>
      </c>
      <c r="J5240" s="569" t="s">
        <v>87</v>
      </c>
      <c r="K5240" s="569" t="s">
        <v>106</v>
      </c>
      <c r="L5240" s="570">
        <v>0.4</v>
      </c>
      <c r="M5240" s="571">
        <v>4.274496510928067</v>
      </c>
      <c r="N5240" s="572">
        <v>253.23157894736846</v>
      </c>
      <c r="O5240" s="573"/>
      <c r="P5240" s="573"/>
      <c r="Q5240" s="574" t="s">
        <v>10535</v>
      </c>
      <c r="R5240" s="574" t="s">
        <v>11474</v>
      </c>
      <c r="S5240" s="574" t="s">
        <v>10572</v>
      </c>
      <c r="T5240" s="574" t="s">
        <v>11596</v>
      </c>
      <c r="U5240" s="574" t="s">
        <v>10580</v>
      </c>
      <c r="V5240" s="574" t="s">
        <v>11495</v>
      </c>
      <c r="W5240" s="575" t="s">
        <v>11597</v>
      </c>
      <c r="X5240" s="575" t="s">
        <v>11812</v>
      </c>
      <c r="Y5240" s="576" t="s">
        <v>11637</v>
      </c>
      <c r="Z5240" s="577" t="s">
        <v>11855</v>
      </c>
      <c r="AA5240" s="578" t="s">
        <v>11814</v>
      </c>
      <c r="AE5240"/>
    </row>
    <row r="5241" spans="1:31" s="563" customFormat="1">
      <c r="A5241"/>
      <c r="B5241"/>
      <c r="C5241" s="568" t="s">
        <v>288</v>
      </c>
      <c r="D5241" s="569" t="s">
        <v>80</v>
      </c>
      <c r="E5241" s="569" t="s">
        <v>48</v>
      </c>
      <c r="F5241" s="573" t="s">
        <v>247</v>
      </c>
      <c r="G5241" s="569" t="s">
        <v>200</v>
      </c>
      <c r="H5241" s="569" t="s">
        <v>41</v>
      </c>
      <c r="I5241" s="569" t="s">
        <v>50</v>
      </c>
      <c r="J5241" s="569" t="s">
        <v>87</v>
      </c>
      <c r="K5241" s="569" t="s">
        <v>100</v>
      </c>
      <c r="L5241" s="570">
        <v>0.6</v>
      </c>
      <c r="M5241" s="571">
        <v>6.4117447663921014</v>
      </c>
      <c r="N5241" s="572">
        <v>379.84736842105269</v>
      </c>
      <c r="O5241" s="573"/>
      <c r="P5241" s="573"/>
      <c r="Q5241" s="574" t="s">
        <v>10648</v>
      </c>
      <c r="R5241" s="574" t="s">
        <v>11815</v>
      </c>
      <c r="S5241" s="574" t="s">
        <v>10572</v>
      </c>
      <c r="T5241" s="574" t="s">
        <v>11596</v>
      </c>
      <c r="U5241" s="574" t="s">
        <v>11704</v>
      </c>
      <c r="V5241" s="574" t="s">
        <v>11856</v>
      </c>
      <c r="W5241" s="575" t="s">
        <v>11669</v>
      </c>
      <c r="X5241" s="575" t="s">
        <v>11818</v>
      </c>
      <c r="Y5241" s="576" t="s">
        <v>11637</v>
      </c>
      <c r="Z5241" s="577" t="s">
        <v>11857</v>
      </c>
      <c r="AA5241" s="578" t="s">
        <v>11820</v>
      </c>
      <c r="AE5241"/>
    </row>
    <row r="5242" spans="1:31" s="563" customFormat="1">
      <c r="A5242"/>
      <c r="B5242"/>
      <c r="C5242" s="568" t="s">
        <v>288</v>
      </c>
      <c r="D5242" s="569" t="s">
        <v>80</v>
      </c>
      <c r="E5242" s="569" t="s">
        <v>48</v>
      </c>
      <c r="F5242" s="573" t="s">
        <v>247</v>
      </c>
      <c r="G5242" s="569" t="s">
        <v>200</v>
      </c>
      <c r="H5242" s="569" t="s">
        <v>41</v>
      </c>
      <c r="I5242" s="569" t="s">
        <v>50</v>
      </c>
      <c r="J5242" s="569" t="s">
        <v>83</v>
      </c>
      <c r="K5242" s="569" t="s">
        <v>81</v>
      </c>
      <c r="L5242" s="570">
        <v>1</v>
      </c>
      <c r="M5242" s="571">
        <v>4.458856278887005</v>
      </c>
      <c r="N5242" s="572">
        <v>16.778215384615383</v>
      </c>
      <c r="O5242" s="573"/>
      <c r="P5242" s="573"/>
      <c r="Q5242" s="574" t="s">
        <v>10591</v>
      </c>
      <c r="R5242" s="574" t="s">
        <v>11504</v>
      </c>
      <c r="S5242" s="574" t="s">
        <v>10593</v>
      </c>
      <c r="T5242" s="574" t="s">
        <v>11596</v>
      </c>
      <c r="U5242" s="574" t="s">
        <v>10594</v>
      </c>
      <c r="V5242" s="574" t="s">
        <v>11505</v>
      </c>
      <c r="W5242" s="575" t="s">
        <v>11639</v>
      </c>
      <c r="X5242" s="575" t="s">
        <v>11858</v>
      </c>
      <c r="Y5242" s="576" t="s">
        <v>11641</v>
      </c>
      <c r="Z5242" s="577" t="s">
        <v>11859</v>
      </c>
      <c r="AA5242" s="578" t="s">
        <v>11860</v>
      </c>
      <c r="AE5242"/>
    </row>
    <row r="5243" spans="1:31" s="563" customFormat="1">
      <c r="A5243"/>
      <c r="B5243"/>
      <c r="C5243" s="568" t="s">
        <v>288</v>
      </c>
      <c r="D5243" s="569" t="s">
        <v>80</v>
      </c>
      <c r="E5243" s="569" t="s">
        <v>48</v>
      </c>
      <c r="F5243" s="573" t="s">
        <v>247</v>
      </c>
      <c r="G5243" s="569" t="s">
        <v>200</v>
      </c>
      <c r="H5243" s="569" t="s">
        <v>41</v>
      </c>
      <c r="I5243" s="569" t="s">
        <v>50</v>
      </c>
      <c r="J5243" s="569" t="s">
        <v>77</v>
      </c>
      <c r="K5243" s="569" t="s">
        <v>93</v>
      </c>
      <c r="L5243" s="570">
        <v>1</v>
      </c>
      <c r="M5243" s="571">
        <v>5.2596661829705358</v>
      </c>
      <c r="N5243" s="572">
        <v>311.59542857142856</v>
      </c>
      <c r="O5243" s="573"/>
      <c r="P5243" s="573"/>
      <c r="Q5243" s="574" t="s">
        <v>10611</v>
      </c>
      <c r="R5243" s="574" t="s">
        <v>11861</v>
      </c>
      <c r="S5243" s="574" t="s">
        <v>10603</v>
      </c>
      <c r="T5243" s="574" t="s">
        <v>11596</v>
      </c>
      <c r="U5243" s="574" t="s">
        <v>10613</v>
      </c>
      <c r="V5243" s="574" t="s">
        <v>11862</v>
      </c>
      <c r="W5243" s="575" t="s">
        <v>11646</v>
      </c>
      <c r="X5243" s="575" t="s">
        <v>11863</v>
      </c>
      <c r="Y5243" s="576" t="s">
        <v>11644</v>
      </c>
      <c r="Z5243" s="577" t="s">
        <v>11864</v>
      </c>
      <c r="AA5243" s="578" t="s">
        <v>11865</v>
      </c>
      <c r="AE5243"/>
    </row>
    <row r="5244" spans="1:31" s="563" customFormat="1">
      <c r="A5244"/>
      <c r="B5244"/>
      <c r="C5244" s="568" t="s">
        <v>288</v>
      </c>
      <c r="D5244" s="569" t="s">
        <v>80</v>
      </c>
      <c r="E5244" s="569" t="s">
        <v>48</v>
      </c>
      <c r="F5244" s="573" t="s">
        <v>247</v>
      </c>
      <c r="G5244" s="569" t="s">
        <v>200</v>
      </c>
      <c r="H5244" s="569" t="s">
        <v>41</v>
      </c>
      <c r="I5244" s="569" t="s">
        <v>50</v>
      </c>
      <c r="J5244" s="569" t="s">
        <v>349</v>
      </c>
      <c r="K5244" s="569" t="s">
        <v>115</v>
      </c>
      <c r="L5244" s="570">
        <v>1</v>
      </c>
      <c r="M5244" s="571">
        <v>2.5747646555861983</v>
      </c>
      <c r="N5244" s="572">
        <v>350.83124999999995</v>
      </c>
      <c r="O5244" s="573"/>
      <c r="P5244" s="573"/>
      <c r="Q5244" s="574" t="s">
        <v>10663</v>
      </c>
      <c r="R5244" s="574" t="s">
        <v>11831</v>
      </c>
      <c r="S5244" s="574" t="s">
        <v>10619</v>
      </c>
      <c r="T5244" s="574" t="s">
        <v>11596</v>
      </c>
      <c r="U5244" s="574" t="s">
        <v>10818</v>
      </c>
      <c r="V5244" s="574" t="s">
        <v>11866</v>
      </c>
      <c r="W5244" s="575" t="s">
        <v>11651</v>
      </c>
      <c r="X5244" s="575" t="s">
        <v>11834</v>
      </c>
      <c r="Y5244" s="576" t="s">
        <v>11653</v>
      </c>
      <c r="Z5244" s="577" t="s">
        <v>11867</v>
      </c>
      <c r="AA5244" s="578" t="s">
        <v>11836</v>
      </c>
      <c r="AE5244"/>
    </row>
    <row r="5245" spans="1:31" s="563" customFormat="1">
      <c r="A5245"/>
      <c r="B5245"/>
      <c r="C5245" s="568" t="s">
        <v>288</v>
      </c>
      <c r="D5245" s="569" t="s">
        <v>80</v>
      </c>
      <c r="E5245" s="569" t="s">
        <v>48</v>
      </c>
      <c r="F5245" s="573" t="s">
        <v>247</v>
      </c>
      <c r="G5245" s="569" t="s">
        <v>200</v>
      </c>
      <c r="H5245" s="569" t="s">
        <v>41</v>
      </c>
      <c r="I5245" s="569" t="s">
        <v>50</v>
      </c>
      <c r="J5245" s="569" t="s">
        <v>74</v>
      </c>
      <c r="K5245" s="569" t="s">
        <v>115</v>
      </c>
      <c r="L5245" s="570">
        <v>0.25</v>
      </c>
      <c r="M5245" s="571">
        <v>0.86546711112141128</v>
      </c>
      <c r="N5245" s="572">
        <v>471.70588235294116</v>
      </c>
      <c r="O5245" s="573"/>
      <c r="P5245" s="573"/>
      <c r="Q5245" s="574" t="s">
        <v>10663</v>
      </c>
      <c r="R5245" s="574" t="s">
        <v>11831</v>
      </c>
      <c r="S5245" s="574" t="s">
        <v>10640</v>
      </c>
      <c r="T5245" s="574" t="s">
        <v>11596</v>
      </c>
      <c r="U5245" s="574" t="s">
        <v>11663</v>
      </c>
      <c r="V5245" s="574" t="s">
        <v>11868</v>
      </c>
      <c r="W5245" s="575" t="s">
        <v>11651</v>
      </c>
      <c r="X5245" s="575" t="s">
        <v>11834</v>
      </c>
      <c r="Y5245" s="576" t="s">
        <v>11665</v>
      </c>
      <c r="Z5245" s="577" t="s">
        <v>11869</v>
      </c>
      <c r="AA5245" s="578" t="s">
        <v>11836</v>
      </c>
      <c r="AE5245"/>
    </row>
    <row r="5246" spans="1:31" s="563" customFormat="1">
      <c r="A5246"/>
      <c r="B5246"/>
      <c r="C5246" s="568" t="s">
        <v>288</v>
      </c>
      <c r="D5246" s="569" t="s">
        <v>80</v>
      </c>
      <c r="E5246" s="569" t="s">
        <v>48</v>
      </c>
      <c r="F5246" s="573" t="s">
        <v>247</v>
      </c>
      <c r="G5246" s="569" t="s">
        <v>200</v>
      </c>
      <c r="H5246" s="569" t="s">
        <v>41</v>
      </c>
      <c r="I5246" s="569" t="s">
        <v>50</v>
      </c>
      <c r="J5246" s="569" t="s">
        <v>74</v>
      </c>
      <c r="K5246" s="569" t="s">
        <v>104</v>
      </c>
      <c r="L5246" s="570">
        <v>0.75</v>
      </c>
      <c r="M5246" s="571">
        <v>2.5964013333642337</v>
      </c>
      <c r="N5246" s="572">
        <v>1415.1176470588234</v>
      </c>
      <c r="O5246" s="573"/>
      <c r="P5246" s="573"/>
      <c r="Q5246" s="574" t="s">
        <v>10583</v>
      </c>
      <c r="R5246" s="574" t="s">
        <v>11517</v>
      </c>
      <c r="S5246" s="574" t="s">
        <v>10640</v>
      </c>
      <c r="T5246" s="574" t="s">
        <v>11596</v>
      </c>
      <c r="U5246" s="574" t="s">
        <v>11038</v>
      </c>
      <c r="V5246" s="574" t="s">
        <v>11518</v>
      </c>
      <c r="W5246" s="575" t="s">
        <v>11714</v>
      </c>
      <c r="X5246" s="575" t="s">
        <v>11870</v>
      </c>
      <c r="Y5246" s="576" t="s">
        <v>11665</v>
      </c>
      <c r="Z5246" s="577" t="s">
        <v>11871</v>
      </c>
      <c r="AA5246" s="578" t="s">
        <v>11872</v>
      </c>
      <c r="AE5246"/>
    </row>
    <row r="5247" spans="1:31" s="563" customFormat="1">
      <c r="A5247"/>
      <c r="B5247"/>
      <c r="C5247" s="568" t="s">
        <v>288</v>
      </c>
      <c r="D5247" s="569" t="s">
        <v>80</v>
      </c>
      <c r="E5247" s="569" t="s">
        <v>48</v>
      </c>
      <c r="F5247" s="573" t="s">
        <v>247</v>
      </c>
      <c r="G5247" s="569" t="s">
        <v>200</v>
      </c>
      <c r="H5247" s="569" t="s">
        <v>41</v>
      </c>
      <c r="I5247" s="569" t="s">
        <v>50</v>
      </c>
      <c r="J5247" s="569" t="s">
        <v>351</v>
      </c>
      <c r="K5247" s="569" t="s">
        <v>100</v>
      </c>
      <c r="L5247" s="570">
        <v>1</v>
      </c>
      <c r="M5247" s="571">
        <v>10.593317440126079</v>
      </c>
      <c r="N5247" s="572">
        <v>53.46</v>
      </c>
      <c r="O5247" s="573"/>
      <c r="P5247" s="573"/>
      <c r="Q5247" s="574" t="s">
        <v>10648</v>
      </c>
      <c r="R5247" s="574" t="s">
        <v>11815</v>
      </c>
      <c r="S5247" s="574" t="s">
        <v>10650</v>
      </c>
      <c r="T5247" s="574" t="s">
        <v>11596</v>
      </c>
      <c r="U5247" s="574" t="s">
        <v>10651</v>
      </c>
      <c r="V5247" s="574" t="s">
        <v>11877</v>
      </c>
      <c r="W5247" s="575" t="s">
        <v>11669</v>
      </c>
      <c r="X5247" s="575" t="s">
        <v>11818</v>
      </c>
      <c r="Y5247" s="576" t="s">
        <v>11671</v>
      </c>
      <c r="Z5247" s="577" t="s">
        <v>11878</v>
      </c>
      <c r="AA5247" s="578" t="s">
        <v>11820</v>
      </c>
      <c r="AE5247"/>
    </row>
    <row r="5248" spans="1:31" s="563" customFormat="1">
      <c r="A5248"/>
      <c r="B5248"/>
      <c r="C5248" s="568" t="s">
        <v>288</v>
      </c>
      <c r="D5248" s="569" t="s">
        <v>16</v>
      </c>
      <c r="E5248" s="569" t="s">
        <v>354</v>
      </c>
      <c r="F5248" s="573" t="s">
        <v>247</v>
      </c>
      <c r="G5248" s="569" t="s">
        <v>42</v>
      </c>
      <c r="H5248" s="569" t="s">
        <v>41</v>
      </c>
      <c r="I5248" s="569" t="s">
        <v>50</v>
      </c>
      <c r="J5248" s="569" t="s">
        <v>116</v>
      </c>
      <c r="K5248" s="569" t="s">
        <v>111</v>
      </c>
      <c r="L5248" s="570">
        <v>1</v>
      </c>
      <c r="M5248" s="571">
        <v>1.5662724762001142E-2</v>
      </c>
      <c r="N5248" s="572">
        <v>8.6637705523809574E-2</v>
      </c>
      <c r="O5248" s="573"/>
      <c r="P5248" s="573"/>
      <c r="Q5248" s="574" t="s">
        <v>10632</v>
      </c>
      <c r="R5248" s="574" t="s">
        <v>11469</v>
      </c>
      <c r="S5248" s="574" t="s">
        <v>10519</v>
      </c>
      <c r="T5248" s="574" t="s">
        <v>11297</v>
      </c>
      <c r="U5248" s="574" t="s">
        <v>11132</v>
      </c>
      <c r="V5248" s="574" t="s">
        <v>11821</v>
      </c>
      <c r="W5248" s="575" t="s">
        <v>11316</v>
      </c>
      <c r="X5248" s="575" t="s">
        <v>11471</v>
      </c>
      <c r="Y5248" s="576" t="s">
        <v>11306</v>
      </c>
      <c r="Z5248" s="577" t="s">
        <v>15996</v>
      </c>
      <c r="AA5248" s="578" t="s">
        <v>15997</v>
      </c>
      <c r="AE5248"/>
    </row>
    <row r="5249" spans="1:31" s="563" customFormat="1">
      <c r="A5249"/>
      <c r="B5249"/>
      <c r="C5249" s="568" t="s">
        <v>288</v>
      </c>
      <c r="D5249" s="569" t="s">
        <v>16</v>
      </c>
      <c r="E5249" s="569" t="s">
        <v>354</v>
      </c>
      <c r="F5249" s="573" t="s">
        <v>247</v>
      </c>
      <c r="G5249" s="569" t="s">
        <v>42</v>
      </c>
      <c r="H5249" s="569" t="s">
        <v>41</v>
      </c>
      <c r="I5249" s="569" t="s">
        <v>50</v>
      </c>
      <c r="J5249" s="569" t="s">
        <v>109</v>
      </c>
      <c r="K5249" s="569" t="s">
        <v>111</v>
      </c>
      <c r="L5249" s="570">
        <v>1</v>
      </c>
      <c r="M5249" s="571">
        <v>3.4880234372807621E-2</v>
      </c>
      <c r="N5249" s="572">
        <v>2.9704356179591871</v>
      </c>
      <c r="O5249" s="573"/>
      <c r="P5249" s="573"/>
      <c r="Q5249" s="574" t="s">
        <v>10632</v>
      </c>
      <c r="R5249" s="574" t="s">
        <v>11469</v>
      </c>
      <c r="S5249" s="574" t="s">
        <v>10537</v>
      </c>
      <c r="T5249" s="574" t="s">
        <v>11297</v>
      </c>
      <c r="U5249" s="574" t="s">
        <v>10974</v>
      </c>
      <c r="V5249" s="574" t="s">
        <v>11470</v>
      </c>
      <c r="W5249" s="575" t="s">
        <v>11316</v>
      </c>
      <c r="X5249" s="575" t="s">
        <v>11471</v>
      </c>
      <c r="Y5249" s="576" t="s">
        <v>11313</v>
      </c>
      <c r="Z5249" s="577" t="s">
        <v>15998</v>
      </c>
      <c r="AA5249" s="578" t="s">
        <v>15997</v>
      </c>
      <c r="AE5249"/>
    </row>
    <row r="5250" spans="1:31" s="563" customFormat="1">
      <c r="A5250"/>
      <c r="B5250"/>
      <c r="C5250" s="568" t="s">
        <v>288</v>
      </c>
      <c r="D5250" s="569" t="s">
        <v>16</v>
      </c>
      <c r="E5250" s="569" t="s">
        <v>354</v>
      </c>
      <c r="F5250" s="573" t="s">
        <v>247</v>
      </c>
      <c r="G5250" s="569" t="s">
        <v>42</v>
      </c>
      <c r="H5250" s="569" t="s">
        <v>41</v>
      </c>
      <c r="I5250" s="569" t="s">
        <v>50</v>
      </c>
      <c r="J5250" s="569" t="s">
        <v>71</v>
      </c>
      <c r="K5250" s="569" t="s">
        <v>311</v>
      </c>
      <c r="L5250" s="570">
        <v>0.65</v>
      </c>
      <c r="M5250" s="571">
        <v>3.6657420227400393E-2</v>
      </c>
      <c r="N5250" s="572">
        <v>2.9381482742857163</v>
      </c>
      <c r="O5250" s="573"/>
      <c r="P5250" s="573"/>
      <c r="Q5250" s="574" t="s">
        <v>11335</v>
      </c>
      <c r="R5250" s="574" t="s">
        <v>11479</v>
      </c>
      <c r="S5250" s="574" t="s">
        <v>10728</v>
      </c>
      <c r="T5250" s="574" t="s">
        <v>11297</v>
      </c>
      <c r="U5250" s="574" t="s">
        <v>11379</v>
      </c>
      <c r="V5250" s="574" t="s">
        <v>11525</v>
      </c>
      <c r="W5250" s="575" t="s">
        <v>11339</v>
      </c>
      <c r="X5250" s="575" t="s">
        <v>11482</v>
      </c>
      <c r="Y5250" s="576" t="s">
        <v>11375</v>
      </c>
      <c r="Z5250" s="577" t="s">
        <v>15999</v>
      </c>
      <c r="AA5250" s="578" t="s">
        <v>16000</v>
      </c>
      <c r="AE5250"/>
    </row>
    <row r="5251" spans="1:31" s="563" customFormat="1">
      <c r="A5251"/>
      <c r="B5251"/>
      <c r="C5251" s="568" t="s">
        <v>288</v>
      </c>
      <c r="D5251" s="569" t="s">
        <v>16</v>
      </c>
      <c r="E5251" s="569" t="s">
        <v>354</v>
      </c>
      <c r="F5251" s="573" t="s">
        <v>247</v>
      </c>
      <c r="G5251" s="569" t="s">
        <v>42</v>
      </c>
      <c r="H5251" s="569" t="s">
        <v>41</v>
      </c>
      <c r="I5251" s="569" t="s">
        <v>50</v>
      </c>
      <c r="J5251" s="569" t="s">
        <v>71</v>
      </c>
      <c r="K5251" s="569" t="s">
        <v>104</v>
      </c>
      <c r="L5251" s="570">
        <v>0.2</v>
      </c>
      <c r="M5251" s="571">
        <v>1.1279206223815506E-2</v>
      </c>
      <c r="N5251" s="572">
        <v>0.90404562285714374</v>
      </c>
      <c r="O5251" s="573"/>
      <c r="P5251" s="573"/>
      <c r="Q5251" s="574" t="s">
        <v>10583</v>
      </c>
      <c r="R5251" s="574" t="s">
        <v>11517</v>
      </c>
      <c r="S5251" s="574" t="s">
        <v>10728</v>
      </c>
      <c r="T5251" s="574" t="s">
        <v>11297</v>
      </c>
      <c r="U5251" s="574" t="s">
        <v>11383</v>
      </c>
      <c r="V5251" s="574" t="s">
        <v>11527</v>
      </c>
      <c r="W5251" s="575" t="s">
        <v>11321</v>
      </c>
      <c r="X5251" s="575" t="s">
        <v>11519</v>
      </c>
      <c r="Y5251" s="576" t="s">
        <v>11375</v>
      </c>
      <c r="Z5251" s="577" t="s">
        <v>16001</v>
      </c>
      <c r="AA5251" s="578" t="s">
        <v>16002</v>
      </c>
      <c r="AE5251"/>
    </row>
    <row r="5252" spans="1:31" s="563" customFormat="1">
      <c r="A5252"/>
      <c r="B5252"/>
      <c r="C5252" s="568" t="s">
        <v>288</v>
      </c>
      <c r="D5252" s="569" t="s">
        <v>16</v>
      </c>
      <c r="E5252" s="569" t="s">
        <v>354</v>
      </c>
      <c r="F5252" s="573" t="s">
        <v>247</v>
      </c>
      <c r="G5252" s="569" t="s">
        <v>42</v>
      </c>
      <c r="H5252" s="569" t="s">
        <v>41</v>
      </c>
      <c r="I5252" s="569" t="s">
        <v>50</v>
      </c>
      <c r="J5252" s="569" t="s">
        <v>71</v>
      </c>
      <c r="K5252" s="569" t="s">
        <v>86</v>
      </c>
      <c r="L5252" s="570">
        <v>0.15</v>
      </c>
      <c r="M5252" s="571">
        <v>8.4594046678616308E-3</v>
      </c>
      <c r="N5252" s="572">
        <v>0.67803421714285783</v>
      </c>
      <c r="O5252" s="573"/>
      <c r="P5252" s="573"/>
      <c r="Q5252" s="574" t="s">
        <v>11529</v>
      </c>
      <c r="R5252" s="574" t="s">
        <v>11530</v>
      </c>
      <c r="S5252" s="574" t="s">
        <v>10728</v>
      </c>
      <c r="T5252" s="574" t="s">
        <v>11297</v>
      </c>
      <c r="U5252" s="574" t="s">
        <v>11531</v>
      </c>
      <c r="V5252" s="574" t="s">
        <v>11532</v>
      </c>
      <c r="W5252" s="575" t="s">
        <v>11533</v>
      </c>
      <c r="X5252" s="575" t="s">
        <v>11534</v>
      </c>
      <c r="Y5252" s="576" t="s">
        <v>11375</v>
      </c>
      <c r="Z5252" s="577" t="s">
        <v>16003</v>
      </c>
      <c r="AA5252" s="578" t="s">
        <v>16004</v>
      </c>
      <c r="AE5252"/>
    </row>
    <row r="5253" spans="1:31" s="563" customFormat="1">
      <c r="A5253"/>
      <c r="B5253"/>
      <c r="C5253" s="568" t="s">
        <v>288</v>
      </c>
      <c r="D5253" s="569" t="s">
        <v>16</v>
      </c>
      <c r="E5253" s="569" t="s">
        <v>354</v>
      </c>
      <c r="F5253" s="573" t="s">
        <v>247</v>
      </c>
      <c r="G5253" s="569" t="s">
        <v>42</v>
      </c>
      <c r="H5253" s="569" t="s">
        <v>41</v>
      </c>
      <c r="I5253" s="569" t="s">
        <v>50</v>
      </c>
      <c r="J5253" s="569" t="s">
        <v>99</v>
      </c>
      <c r="K5253" s="569" t="s">
        <v>311</v>
      </c>
      <c r="L5253" s="570">
        <v>1</v>
      </c>
      <c r="M5253" s="571">
        <v>7.1087434183711188E-3</v>
      </c>
      <c r="N5253" s="572">
        <v>6.4574687346938848</v>
      </c>
      <c r="O5253" s="573"/>
      <c r="P5253" s="573"/>
      <c r="Q5253" s="574" t="s">
        <v>11335</v>
      </c>
      <c r="R5253" s="574" t="s">
        <v>11479</v>
      </c>
      <c r="S5253" s="574" t="s">
        <v>10557</v>
      </c>
      <c r="T5253" s="574" t="s">
        <v>11297</v>
      </c>
      <c r="U5253" s="574" t="s">
        <v>11480</v>
      </c>
      <c r="V5253" s="574" t="s">
        <v>11481</v>
      </c>
      <c r="W5253" s="575" t="s">
        <v>11339</v>
      </c>
      <c r="X5253" s="575" t="s">
        <v>11482</v>
      </c>
      <c r="Y5253" s="576" t="s">
        <v>11332</v>
      </c>
      <c r="Z5253" s="577" t="s">
        <v>16005</v>
      </c>
      <c r="AA5253" s="578" t="s">
        <v>16000</v>
      </c>
      <c r="AE5253"/>
    </row>
    <row r="5254" spans="1:31" s="563" customFormat="1">
      <c r="A5254"/>
      <c r="B5254"/>
      <c r="C5254" s="568" t="s">
        <v>288</v>
      </c>
      <c r="D5254" s="569" t="s">
        <v>16</v>
      </c>
      <c r="E5254" s="569" t="s">
        <v>354</v>
      </c>
      <c r="F5254" s="573" t="s">
        <v>247</v>
      </c>
      <c r="G5254" s="569" t="s">
        <v>42</v>
      </c>
      <c r="H5254" s="569" t="s">
        <v>41</v>
      </c>
      <c r="I5254" s="569" t="s">
        <v>50</v>
      </c>
      <c r="J5254" s="569" t="s">
        <v>96</v>
      </c>
      <c r="K5254" s="569" t="s">
        <v>119</v>
      </c>
      <c r="L5254" s="570">
        <v>1</v>
      </c>
      <c r="M5254" s="571">
        <v>1.2958646856405683E-4</v>
      </c>
      <c r="N5254" s="572">
        <v>0.35314282142857184</v>
      </c>
      <c r="O5254" s="573"/>
      <c r="P5254" s="573"/>
      <c r="Q5254" s="574" t="s">
        <v>11485</v>
      </c>
      <c r="R5254" s="574" t="s">
        <v>11486</v>
      </c>
      <c r="S5254" s="574" t="s">
        <v>10565</v>
      </c>
      <c r="T5254" s="574" t="s">
        <v>11297</v>
      </c>
      <c r="U5254" s="574" t="s">
        <v>11487</v>
      </c>
      <c r="V5254" s="574" t="s">
        <v>11488</v>
      </c>
      <c r="W5254" s="575" t="s">
        <v>11489</v>
      </c>
      <c r="X5254" s="575" t="s">
        <v>11490</v>
      </c>
      <c r="Y5254" s="576" t="s">
        <v>11341</v>
      </c>
      <c r="Z5254" s="577" t="s">
        <v>16006</v>
      </c>
      <c r="AA5254" s="578" t="s">
        <v>16007</v>
      </c>
      <c r="AE5254"/>
    </row>
    <row r="5255" spans="1:31" s="563" customFormat="1">
      <c r="A5255"/>
      <c r="B5255"/>
      <c r="C5255" s="568" t="s">
        <v>288</v>
      </c>
      <c r="D5255" s="569" t="s">
        <v>16</v>
      </c>
      <c r="E5255" s="569" t="s">
        <v>354</v>
      </c>
      <c r="F5255" s="573" t="s">
        <v>247</v>
      </c>
      <c r="G5255" s="569" t="s">
        <v>42</v>
      </c>
      <c r="H5255" s="569" t="s">
        <v>41</v>
      </c>
      <c r="I5255" s="569" t="s">
        <v>50</v>
      </c>
      <c r="J5255" s="569" t="s">
        <v>87</v>
      </c>
      <c r="K5255" s="569" t="s">
        <v>111</v>
      </c>
      <c r="L5255" s="570">
        <v>0.6</v>
      </c>
      <c r="M5255" s="571">
        <v>3.3392386846822227E-2</v>
      </c>
      <c r="N5255" s="572">
        <v>2.6764508571428602</v>
      </c>
      <c r="O5255" s="573"/>
      <c r="P5255" s="573"/>
      <c r="Q5255" s="574" t="s">
        <v>10632</v>
      </c>
      <c r="R5255" s="574" t="s">
        <v>11469</v>
      </c>
      <c r="S5255" s="574" t="s">
        <v>10572</v>
      </c>
      <c r="T5255" s="574" t="s">
        <v>11297</v>
      </c>
      <c r="U5255" s="574" t="s">
        <v>11009</v>
      </c>
      <c r="V5255" s="574" t="s">
        <v>11493</v>
      </c>
      <c r="W5255" s="575" t="s">
        <v>11316</v>
      </c>
      <c r="X5255" s="575" t="s">
        <v>11471</v>
      </c>
      <c r="Y5255" s="576" t="s">
        <v>11345</v>
      </c>
      <c r="Z5255" s="577" t="s">
        <v>16008</v>
      </c>
      <c r="AA5255" s="578" t="s">
        <v>15997</v>
      </c>
      <c r="AE5255"/>
    </row>
    <row r="5256" spans="1:31" s="563" customFormat="1">
      <c r="A5256"/>
      <c r="B5256"/>
      <c r="C5256" s="568" t="s">
        <v>288</v>
      </c>
      <c r="D5256" s="569" t="s">
        <v>16</v>
      </c>
      <c r="E5256" s="569" t="s">
        <v>354</v>
      </c>
      <c r="F5256" s="573" t="s">
        <v>247</v>
      </c>
      <c r="G5256" s="569" t="s">
        <v>42</v>
      </c>
      <c r="H5256" s="569" t="s">
        <v>41</v>
      </c>
      <c r="I5256" s="569" t="s">
        <v>50</v>
      </c>
      <c r="J5256" s="569" t="s">
        <v>87</v>
      </c>
      <c r="K5256" s="569" t="s">
        <v>106</v>
      </c>
      <c r="L5256" s="570">
        <v>0.4</v>
      </c>
      <c r="M5256" s="571">
        <v>2.2261591231214815E-2</v>
      </c>
      <c r="N5256" s="572">
        <v>1.7843005714285729</v>
      </c>
      <c r="O5256" s="573"/>
      <c r="P5256" s="573"/>
      <c r="Q5256" s="574" t="s">
        <v>10535</v>
      </c>
      <c r="R5256" s="574" t="s">
        <v>11474</v>
      </c>
      <c r="S5256" s="574" t="s">
        <v>10572</v>
      </c>
      <c r="T5256" s="574" t="s">
        <v>11297</v>
      </c>
      <c r="U5256" s="574" t="s">
        <v>10580</v>
      </c>
      <c r="V5256" s="574" t="s">
        <v>11495</v>
      </c>
      <c r="W5256" s="575" t="s">
        <v>11299</v>
      </c>
      <c r="X5256" s="575" t="s">
        <v>11476</v>
      </c>
      <c r="Y5256" s="576" t="s">
        <v>11345</v>
      </c>
      <c r="Z5256" s="577" t="s">
        <v>16009</v>
      </c>
      <c r="AA5256" s="578" t="s">
        <v>16010</v>
      </c>
      <c r="AE5256"/>
    </row>
    <row r="5257" spans="1:31" s="563" customFormat="1">
      <c r="A5257"/>
      <c r="B5257"/>
      <c r="C5257" s="568" t="s">
        <v>288</v>
      </c>
      <c r="D5257" s="569" t="s">
        <v>16</v>
      </c>
      <c r="E5257" s="569" t="s">
        <v>354</v>
      </c>
      <c r="F5257" s="573" t="s">
        <v>247</v>
      </c>
      <c r="G5257" s="569" t="s">
        <v>42</v>
      </c>
      <c r="H5257" s="569" t="s">
        <v>41</v>
      </c>
      <c r="I5257" s="569" t="s">
        <v>50</v>
      </c>
      <c r="J5257" s="569" t="s">
        <v>76</v>
      </c>
      <c r="K5257" s="569" t="s">
        <v>311</v>
      </c>
      <c r="L5257" s="570">
        <v>1</v>
      </c>
      <c r="M5257" s="571">
        <v>4.3906944642880434E-4</v>
      </c>
      <c r="N5257" s="572">
        <v>0.3323697142857146</v>
      </c>
      <c r="O5257" s="573"/>
      <c r="P5257" s="573"/>
      <c r="Q5257" s="574" t="s">
        <v>11335</v>
      </c>
      <c r="R5257" s="574" t="s">
        <v>11479</v>
      </c>
      <c r="S5257" s="574" t="s">
        <v>10627</v>
      </c>
      <c r="T5257" s="574" t="s">
        <v>11297</v>
      </c>
      <c r="U5257" s="574" t="s">
        <v>11514</v>
      </c>
      <c r="V5257" s="574" t="s">
        <v>11515</v>
      </c>
      <c r="W5257" s="575" t="s">
        <v>11339</v>
      </c>
      <c r="X5257" s="575" t="s">
        <v>11482</v>
      </c>
      <c r="Y5257" s="576" t="s">
        <v>11365</v>
      </c>
      <c r="Z5257" s="577" t="s">
        <v>16011</v>
      </c>
      <c r="AA5257" s="578" t="s">
        <v>16000</v>
      </c>
      <c r="AE5257"/>
    </row>
    <row r="5258" spans="1:31" s="563" customFormat="1">
      <c r="A5258"/>
      <c r="B5258"/>
      <c r="C5258" s="568" t="s">
        <v>288</v>
      </c>
      <c r="D5258" s="569" t="s">
        <v>16</v>
      </c>
      <c r="E5258" s="569" t="s">
        <v>354</v>
      </c>
      <c r="F5258" s="573" t="s">
        <v>247</v>
      </c>
      <c r="G5258" s="569" t="s">
        <v>42</v>
      </c>
      <c r="H5258" s="569" t="s">
        <v>41</v>
      </c>
      <c r="I5258" s="569" t="s">
        <v>50</v>
      </c>
      <c r="J5258" s="569" t="s">
        <v>74</v>
      </c>
      <c r="K5258" s="569" t="s">
        <v>104</v>
      </c>
      <c r="L5258" s="570">
        <v>1</v>
      </c>
      <c r="M5258" s="571">
        <v>1.3051652916129372E-2</v>
      </c>
      <c r="N5258" s="572">
        <v>9.8799271640816428</v>
      </c>
      <c r="O5258" s="573"/>
      <c r="P5258" s="573"/>
      <c r="Q5258" s="574" t="s">
        <v>10583</v>
      </c>
      <c r="R5258" s="574" t="s">
        <v>11517</v>
      </c>
      <c r="S5258" s="574" t="s">
        <v>10640</v>
      </c>
      <c r="T5258" s="574" t="s">
        <v>11297</v>
      </c>
      <c r="U5258" s="574" t="s">
        <v>11038</v>
      </c>
      <c r="V5258" s="574" t="s">
        <v>11518</v>
      </c>
      <c r="W5258" s="575" t="s">
        <v>11321</v>
      </c>
      <c r="X5258" s="575" t="s">
        <v>11519</v>
      </c>
      <c r="Y5258" s="576" t="s">
        <v>11367</v>
      </c>
      <c r="Z5258" s="577" t="s">
        <v>16012</v>
      </c>
      <c r="AA5258" s="578" t="s">
        <v>16002</v>
      </c>
      <c r="AE5258"/>
    </row>
    <row r="5259" spans="1:31" s="563" customFormat="1">
      <c r="A5259"/>
      <c r="B5259"/>
      <c r="C5259" s="568" t="s">
        <v>288</v>
      </c>
      <c r="D5259" s="569" t="s">
        <v>16</v>
      </c>
      <c r="E5259" s="569" t="s">
        <v>354</v>
      </c>
      <c r="F5259" s="573" t="s">
        <v>247</v>
      </c>
      <c r="G5259" s="569" t="s">
        <v>42</v>
      </c>
      <c r="H5259" s="569" t="s">
        <v>41</v>
      </c>
      <c r="I5259" s="569" t="s">
        <v>50</v>
      </c>
      <c r="J5259" s="569" t="s">
        <v>351</v>
      </c>
      <c r="K5259" s="569" t="s">
        <v>100</v>
      </c>
      <c r="L5259" s="570">
        <v>1</v>
      </c>
      <c r="M5259" s="571">
        <v>4.9761203928597821E-2</v>
      </c>
      <c r="N5259" s="572">
        <v>0.25112378412698433</v>
      </c>
      <c r="O5259" s="573"/>
      <c r="P5259" s="573"/>
      <c r="Q5259" s="574" t="s">
        <v>10648</v>
      </c>
      <c r="R5259" s="574" t="s">
        <v>11815</v>
      </c>
      <c r="S5259" s="574" t="s">
        <v>10650</v>
      </c>
      <c r="T5259" s="574" t="s">
        <v>11297</v>
      </c>
      <c r="U5259" s="574" t="s">
        <v>10651</v>
      </c>
      <c r="V5259" s="574" t="s">
        <v>11877</v>
      </c>
      <c r="W5259" s="575" t="s">
        <v>15853</v>
      </c>
      <c r="X5259" s="575" t="s">
        <v>16013</v>
      </c>
      <c r="Y5259" s="576" t="s">
        <v>11388</v>
      </c>
      <c r="Z5259" s="577" t="s">
        <v>16014</v>
      </c>
      <c r="AA5259" s="578" t="s">
        <v>16015</v>
      </c>
      <c r="AE5259"/>
    </row>
    <row r="5260" spans="1:31" s="563" customFormat="1">
      <c r="A5260"/>
      <c r="B5260"/>
      <c r="C5260" s="568" t="s">
        <v>288</v>
      </c>
      <c r="D5260" s="569" t="s">
        <v>16</v>
      </c>
      <c r="E5260" s="569" t="s">
        <v>354</v>
      </c>
      <c r="F5260" s="573" t="s">
        <v>247</v>
      </c>
      <c r="G5260" s="569" t="s">
        <v>42</v>
      </c>
      <c r="H5260" s="569" t="s">
        <v>41</v>
      </c>
      <c r="I5260" s="569" t="s">
        <v>50</v>
      </c>
      <c r="J5260" s="569" t="s">
        <v>67</v>
      </c>
      <c r="K5260" s="569" t="s">
        <v>81</v>
      </c>
      <c r="L5260" s="570">
        <v>1</v>
      </c>
      <c r="M5260" s="571">
        <v>6.6736827246787495E-3</v>
      </c>
      <c r="N5260" s="572">
        <v>2.5112378412698436E-2</v>
      </c>
      <c r="O5260" s="573"/>
      <c r="P5260" s="573"/>
      <c r="Q5260" s="574" t="s">
        <v>10591</v>
      </c>
      <c r="R5260" s="574" t="s">
        <v>11504</v>
      </c>
      <c r="S5260" s="574" t="s">
        <v>10658</v>
      </c>
      <c r="T5260" s="574" t="s">
        <v>11297</v>
      </c>
      <c r="U5260" s="574" t="s">
        <v>10659</v>
      </c>
      <c r="V5260" s="574" t="s">
        <v>11539</v>
      </c>
      <c r="W5260" s="575" t="s">
        <v>11348</v>
      </c>
      <c r="X5260" s="575" t="s">
        <v>11506</v>
      </c>
      <c r="Y5260" s="576" t="s">
        <v>11390</v>
      </c>
      <c r="Z5260" s="577" t="s">
        <v>16016</v>
      </c>
      <c r="AA5260" s="578" t="s">
        <v>16017</v>
      </c>
      <c r="AE5260"/>
    </row>
    <row r="5261" spans="1:31" s="563" customFormat="1">
      <c r="A5261"/>
      <c r="B5261"/>
      <c r="C5261" s="568" t="s">
        <v>288</v>
      </c>
      <c r="D5261" s="569" t="s">
        <v>16</v>
      </c>
      <c r="E5261" s="569" t="s">
        <v>354</v>
      </c>
      <c r="F5261" s="573" t="s">
        <v>247</v>
      </c>
      <c r="G5261" s="569" t="s">
        <v>42</v>
      </c>
      <c r="H5261" s="569" t="s">
        <v>41</v>
      </c>
      <c r="I5261" s="569" t="s">
        <v>50</v>
      </c>
      <c r="J5261" s="569" t="s">
        <v>66</v>
      </c>
      <c r="K5261" s="569" t="s">
        <v>106</v>
      </c>
      <c r="L5261" s="570">
        <v>0.5</v>
      </c>
      <c r="M5261" s="571">
        <v>4.2652460510226716E-3</v>
      </c>
      <c r="N5261" s="572">
        <v>0.32287343673469426</v>
      </c>
      <c r="O5261" s="573"/>
      <c r="P5261" s="573"/>
      <c r="Q5261" s="574" t="s">
        <v>10535</v>
      </c>
      <c r="R5261" s="574" t="s">
        <v>11474</v>
      </c>
      <c r="S5261" s="574" t="s">
        <v>10665</v>
      </c>
      <c r="T5261" s="574" t="s">
        <v>11297</v>
      </c>
      <c r="U5261" s="574" t="s">
        <v>11394</v>
      </c>
      <c r="V5261" s="574" t="s">
        <v>11541</v>
      </c>
      <c r="W5261" s="575" t="s">
        <v>11299</v>
      </c>
      <c r="X5261" s="575" t="s">
        <v>11476</v>
      </c>
      <c r="Y5261" s="576" t="s">
        <v>11392</v>
      </c>
      <c r="Z5261" s="577" t="s">
        <v>16018</v>
      </c>
      <c r="AA5261" s="578" t="s">
        <v>16010</v>
      </c>
      <c r="AE5261"/>
    </row>
    <row r="5262" spans="1:31" s="563" customFormat="1">
      <c r="A5262"/>
      <c r="B5262"/>
      <c r="C5262" s="568" t="s">
        <v>288</v>
      </c>
      <c r="D5262" s="569" t="s">
        <v>16</v>
      </c>
      <c r="E5262" s="569" t="s">
        <v>354</v>
      </c>
      <c r="F5262" s="573" t="s">
        <v>247</v>
      </c>
      <c r="G5262" s="569" t="s">
        <v>42</v>
      </c>
      <c r="H5262" s="569" t="s">
        <v>41</v>
      </c>
      <c r="I5262" s="569" t="s">
        <v>50</v>
      </c>
      <c r="J5262" s="569" t="s">
        <v>66</v>
      </c>
      <c r="K5262" s="569" t="s">
        <v>104</v>
      </c>
      <c r="L5262" s="570">
        <v>0.5</v>
      </c>
      <c r="M5262" s="571">
        <v>4.2652460510226716E-3</v>
      </c>
      <c r="N5262" s="572">
        <v>0.32287343673469426</v>
      </c>
      <c r="O5262" s="573"/>
      <c r="P5262" s="573"/>
      <c r="Q5262" s="574" t="s">
        <v>10583</v>
      </c>
      <c r="R5262" s="574" t="s">
        <v>11517</v>
      </c>
      <c r="S5262" s="574" t="s">
        <v>10665</v>
      </c>
      <c r="T5262" s="574" t="s">
        <v>11297</v>
      </c>
      <c r="U5262" s="574" t="s">
        <v>11543</v>
      </c>
      <c r="V5262" s="574" t="s">
        <v>11544</v>
      </c>
      <c r="W5262" s="575" t="s">
        <v>11321</v>
      </c>
      <c r="X5262" s="575" t="s">
        <v>11519</v>
      </c>
      <c r="Y5262" s="576" t="s">
        <v>11392</v>
      </c>
      <c r="Z5262" s="577" t="s">
        <v>16019</v>
      </c>
      <c r="AA5262" s="578" t="s">
        <v>16002</v>
      </c>
      <c r="AE5262"/>
    </row>
    <row r="5263" spans="1:31" s="563" customFormat="1">
      <c r="A5263"/>
      <c r="B5263"/>
      <c r="C5263" s="568" t="s">
        <v>288</v>
      </c>
      <c r="D5263" s="569" t="s">
        <v>16</v>
      </c>
      <c r="E5263" s="569" t="s">
        <v>354</v>
      </c>
      <c r="F5263" s="573" t="s">
        <v>247</v>
      </c>
      <c r="G5263" s="569" t="s">
        <v>42</v>
      </c>
      <c r="H5263" s="569" t="s">
        <v>41</v>
      </c>
      <c r="I5263" s="569" t="s">
        <v>50</v>
      </c>
      <c r="J5263" s="569" t="s">
        <v>65</v>
      </c>
      <c r="K5263" s="569" t="s">
        <v>81</v>
      </c>
      <c r="L5263" s="570">
        <v>1</v>
      </c>
      <c r="M5263" s="571">
        <v>4.0042096348072508E-2</v>
      </c>
      <c r="N5263" s="572">
        <v>0.15067427047619064</v>
      </c>
      <c r="O5263" s="573"/>
      <c r="P5263" s="573"/>
      <c r="Q5263" s="574" t="s">
        <v>10591</v>
      </c>
      <c r="R5263" s="574" t="s">
        <v>11504</v>
      </c>
      <c r="S5263" s="574" t="s">
        <v>11546</v>
      </c>
      <c r="T5263" s="574" t="s">
        <v>11297</v>
      </c>
      <c r="U5263" s="574" t="s">
        <v>11547</v>
      </c>
      <c r="V5263" s="574" t="s">
        <v>11548</v>
      </c>
      <c r="W5263" s="575" t="s">
        <v>11348</v>
      </c>
      <c r="X5263" s="575" t="s">
        <v>11506</v>
      </c>
      <c r="Y5263" s="576" t="s">
        <v>11549</v>
      </c>
      <c r="Z5263" s="577" t="s">
        <v>16020</v>
      </c>
      <c r="AA5263" s="578" t="s">
        <v>16017</v>
      </c>
      <c r="AE5263"/>
    </row>
    <row r="5264" spans="1:31" s="563" customFormat="1">
      <c r="A5264"/>
      <c r="B5264"/>
      <c r="C5264" s="568" t="s">
        <v>288</v>
      </c>
      <c r="D5264" s="569" t="s">
        <v>16</v>
      </c>
      <c r="E5264" s="569" t="s">
        <v>354</v>
      </c>
      <c r="F5264" s="573" t="s">
        <v>247</v>
      </c>
      <c r="G5264" s="569" t="s">
        <v>42</v>
      </c>
      <c r="H5264" s="569" t="s">
        <v>41</v>
      </c>
      <c r="I5264" s="569" t="s">
        <v>50</v>
      </c>
      <c r="J5264" s="569" t="s">
        <v>64</v>
      </c>
      <c r="K5264" s="569" t="s">
        <v>106</v>
      </c>
      <c r="L5264" s="570">
        <v>0.5</v>
      </c>
      <c r="M5264" s="571">
        <v>1.2084863811230903E-2</v>
      </c>
      <c r="N5264" s="572">
        <v>0.96862031020408279</v>
      </c>
      <c r="O5264" s="573"/>
      <c r="P5264" s="573"/>
      <c r="Q5264" s="574" t="s">
        <v>10535</v>
      </c>
      <c r="R5264" s="574" t="s">
        <v>11474</v>
      </c>
      <c r="S5264" s="574" t="s">
        <v>11551</v>
      </c>
      <c r="T5264" s="574" t="s">
        <v>11297</v>
      </c>
      <c r="U5264" s="574" t="s">
        <v>11556</v>
      </c>
      <c r="V5264" s="574" t="s">
        <v>11557</v>
      </c>
      <c r="W5264" s="575" t="s">
        <v>11299</v>
      </c>
      <c r="X5264" s="575" t="s">
        <v>11476</v>
      </c>
      <c r="Y5264" s="576" t="s">
        <v>11554</v>
      </c>
      <c r="Z5264" s="577" t="s">
        <v>16021</v>
      </c>
      <c r="AA5264" s="578" t="s">
        <v>16010</v>
      </c>
      <c r="AE5264"/>
    </row>
    <row r="5265" spans="1:31" s="563" customFormat="1">
      <c r="A5265"/>
      <c r="B5265"/>
      <c r="C5265" s="568" t="s">
        <v>288</v>
      </c>
      <c r="D5265" s="569" t="s">
        <v>16</v>
      </c>
      <c r="E5265" s="569" t="s">
        <v>354</v>
      </c>
      <c r="F5265" s="573" t="s">
        <v>247</v>
      </c>
      <c r="G5265" s="569" t="s">
        <v>42</v>
      </c>
      <c r="H5265" s="569" t="s">
        <v>41</v>
      </c>
      <c r="I5265" s="569" t="s">
        <v>50</v>
      </c>
      <c r="J5265" s="569" t="s">
        <v>64</v>
      </c>
      <c r="K5265" s="569" t="s">
        <v>104</v>
      </c>
      <c r="L5265" s="570">
        <v>0.5</v>
      </c>
      <c r="M5265" s="571">
        <v>1.2084863811230903E-2</v>
      </c>
      <c r="N5265" s="572">
        <v>0.96862031020408279</v>
      </c>
      <c r="O5265" s="573"/>
      <c r="P5265" s="573"/>
      <c r="Q5265" s="574" t="s">
        <v>10583</v>
      </c>
      <c r="R5265" s="574" t="s">
        <v>11517</v>
      </c>
      <c r="S5265" s="574" t="s">
        <v>11551</v>
      </c>
      <c r="T5265" s="574" t="s">
        <v>11297</v>
      </c>
      <c r="U5265" s="574" t="s">
        <v>11559</v>
      </c>
      <c r="V5265" s="574" t="s">
        <v>11560</v>
      </c>
      <c r="W5265" s="575" t="s">
        <v>11321</v>
      </c>
      <c r="X5265" s="575" t="s">
        <v>11519</v>
      </c>
      <c r="Y5265" s="576" t="s">
        <v>11554</v>
      </c>
      <c r="Z5265" s="577" t="s">
        <v>16022</v>
      </c>
      <c r="AA5265" s="578" t="s">
        <v>16002</v>
      </c>
      <c r="AE5265"/>
    </row>
    <row r="5266" spans="1:31" s="563" customFormat="1">
      <c r="A5266"/>
      <c r="B5266"/>
      <c r="C5266" s="568" t="s">
        <v>288</v>
      </c>
      <c r="D5266" s="569" t="s">
        <v>16</v>
      </c>
      <c r="E5266" s="569" t="s">
        <v>355</v>
      </c>
      <c r="F5266" s="573" t="s">
        <v>247</v>
      </c>
      <c r="G5266" s="569" t="s">
        <v>42</v>
      </c>
      <c r="H5266" s="569" t="s">
        <v>41</v>
      </c>
      <c r="I5266" s="569" t="s">
        <v>50</v>
      </c>
      <c r="J5266" s="569" t="s">
        <v>116</v>
      </c>
      <c r="K5266" s="569" t="s">
        <v>330</v>
      </c>
      <c r="L5266" s="570">
        <v>1</v>
      </c>
      <c r="M5266" s="571">
        <v>23.4705930558587</v>
      </c>
      <c r="N5266" s="572">
        <v>86.55106781828573</v>
      </c>
      <c r="O5266" s="573"/>
      <c r="P5266" s="573"/>
      <c r="Q5266" s="574" t="s">
        <v>10545</v>
      </c>
      <c r="R5266" s="574" t="s">
        <v>11459</v>
      </c>
      <c r="S5266" s="574" t="s">
        <v>10519</v>
      </c>
      <c r="T5266" s="574" t="s">
        <v>11297</v>
      </c>
      <c r="U5266" s="574" t="s">
        <v>11139</v>
      </c>
      <c r="V5266" s="574" t="s">
        <v>11460</v>
      </c>
      <c r="W5266" s="575" t="s">
        <v>11304</v>
      </c>
      <c r="X5266" s="575" t="s">
        <v>11461</v>
      </c>
      <c r="Y5266" s="576" t="s">
        <v>11306</v>
      </c>
      <c r="Z5266" s="577" t="s">
        <v>11462</v>
      </c>
      <c r="AA5266" s="578" t="s">
        <v>16023</v>
      </c>
      <c r="AE5266"/>
    </row>
    <row r="5267" spans="1:31" s="563" customFormat="1">
      <c r="A5267"/>
      <c r="B5267"/>
      <c r="C5267" s="568" t="s">
        <v>288</v>
      </c>
      <c r="D5267" s="569" t="s">
        <v>16</v>
      </c>
      <c r="E5267" s="569" t="s">
        <v>355</v>
      </c>
      <c r="F5267" s="573" t="s">
        <v>247</v>
      </c>
      <c r="G5267" s="569" t="s">
        <v>42</v>
      </c>
      <c r="H5267" s="569" t="s">
        <v>41</v>
      </c>
      <c r="I5267" s="569" t="s">
        <v>50</v>
      </c>
      <c r="J5267" s="569" t="s">
        <v>109</v>
      </c>
      <c r="K5267" s="569" t="s">
        <v>310</v>
      </c>
      <c r="L5267" s="570">
        <v>0.25</v>
      </c>
      <c r="M5267" s="571">
        <v>15.24484243556522</v>
      </c>
      <c r="N5267" s="572">
        <v>741.86629558530626</v>
      </c>
      <c r="O5267" s="573"/>
      <c r="P5267" s="573"/>
      <c r="Q5267" s="574" t="s">
        <v>10673</v>
      </c>
      <c r="R5267" s="574" t="s">
        <v>11464</v>
      </c>
      <c r="S5267" s="574" t="s">
        <v>10537</v>
      </c>
      <c r="T5267" s="574" t="s">
        <v>11297</v>
      </c>
      <c r="U5267" s="574" t="s">
        <v>11309</v>
      </c>
      <c r="V5267" s="574" t="s">
        <v>11465</v>
      </c>
      <c r="W5267" s="575" t="s">
        <v>11311</v>
      </c>
      <c r="X5267" s="575" t="s">
        <v>11466</v>
      </c>
      <c r="Y5267" s="576" t="s">
        <v>11313</v>
      </c>
      <c r="Z5267" s="577" t="s">
        <v>11467</v>
      </c>
      <c r="AA5267" s="578" t="s">
        <v>16024</v>
      </c>
      <c r="AE5267"/>
    </row>
    <row r="5268" spans="1:31" s="563" customFormat="1">
      <c r="A5268"/>
      <c r="B5268"/>
      <c r="C5268" s="568" t="s">
        <v>288</v>
      </c>
      <c r="D5268" s="569" t="s">
        <v>16</v>
      </c>
      <c r="E5268" s="569" t="s">
        <v>355</v>
      </c>
      <c r="F5268" s="573" t="s">
        <v>247</v>
      </c>
      <c r="G5268" s="569" t="s">
        <v>42</v>
      </c>
      <c r="H5268" s="569" t="s">
        <v>41</v>
      </c>
      <c r="I5268" s="569" t="s">
        <v>50</v>
      </c>
      <c r="J5268" s="569" t="s">
        <v>109</v>
      </c>
      <c r="K5268" s="569" t="s">
        <v>111</v>
      </c>
      <c r="L5268" s="570">
        <v>0.25</v>
      </c>
      <c r="M5268" s="571">
        <v>15.24484243556522</v>
      </c>
      <c r="N5268" s="572">
        <v>741.86629558530626</v>
      </c>
      <c r="O5268" s="573"/>
      <c r="P5268" s="573"/>
      <c r="Q5268" s="574" t="s">
        <v>10632</v>
      </c>
      <c r="R5268" s="574" t="s">
        <v>11469</v>
      </c>
      <c r="S5268" s="574" t="s">
        <v>10537</v>
      </c>
      <c r="T5268" s="574" t="s">
        <v>11297</v>
      </c>
      <c r="U5268" s="574" t="s">
        <v>10974</v>
      </c>
      <c r="V5268" s="574" t="s">
        <v>11470</v>
      </c>
      <c r="W5268" s="575" t="s">
        <v>11316</v>
      </c>
      <c r="X5268" s="575" t="s">
        <v>11471</v>
      </c>
      <c r="Y5268" s="576" t="s">
        <v>11313</v>
      </c>
      <c r="Z5268" s="577" t="s">
        <v>11472</v>
      </c>
      <c r="AA5268" s="578" t="s">
        <v>16025</v>
      </c>
      <c r="AE5268"/>
    </row>
    <row r="5269" spans="1:31" s="563" customFormat="1">
      <c r="A5269"/>
      <c r="B5269"/>
      <c r="C5269" s="568" t="s">
        <v>288</v>
      </c>
      <c r="D5269" s="569" t="s">
        <v>16</v>
      </c>
      <c r="E5269" s="569" t="s">
        <v>355</v>
      </c>
      <c r="F5269" s="573" t="s">
        <v>247</v>
      </c>
      <c r="G5269" s="569" t="s">
        <v>42</v>
      </c>
      <c r="H5269" s="569" t="s">
        <v>41</v>
      </c>
      <c r="I5269" s="569" t="s">
        <v>50</v>
      </c>
      <c r="J5269" s="569" t="s">
        <v>109</v>
      </c>
      <c r="K5269" s="569" t="s">
        <v>106</v>
      </c>
      <c r="L5269" s="570">
        <v>0.5</v>
      </c>
      <c r="M5269" s="571">
        <v>30.489684871130439</v>
      </c>
      <c r="N5269" s="572">
        <v>1483.7325911706125</v>
      </c>
      <c r="O5269" s="573"/>
      <c r="P5269" s="573"/>
      <c r="Q5269" s="574" t="s">
        <v>10535</v>
      </c>
      <c r="R5269" s="574" t="s">
        <v>11474</v>
      </c>
      <c r="S5269" s="574" t="s">
        <v>10537</v>
      </c>
      <c r="T5269" s="574" t="s">
        <v>11297</v>
      </c>
      <c r="U5269" s="574" t="s">
        <v>10538</v>
      </c>
      <c r="V5269" s="574" t="s">
        <v>11475</v>
      </c>
      <c r="W5269" s="575" t="s">
        <v>11299</v>
      </c>
      <c r="X5269" s="575" t="s">
        <v>11476</v>
      </c>
      <c r="Y5269" s="576" t="s">
        <v>11313</v>
      </c>
      <c r="Z5269" s="577" t="s">
        <v>11477</v>
      </c>
      <c r="AA5269" s="578" t="s">
        <v>16026</v>
      </c>
      <c r="AE5269"/>
    </row>
    <row r="5270" spans="1:31" s="563" customFormat="1">
      <c r="A5270"/>
      <c r="B5270"/>
      <c r="C5270" s="568" t="s">
        <v>288</v>
      </c>
      <c r="D5270" s="569" t="s">
        <v>16</v>
      </c>
      <c r="E5270" s="569" t="s">
        <v>355</v>
      </c>
      <c r="F5270" s="573" t="s">
        <v>247</v>
      </c>
      <c r="G5270" s="569" t="s">
        <v>42</v>
      </c>
      <c r="H5270" s="569" t="s">
        <v>41</v>
      </c>
      <c r="I5270" s="569" t="s">
        <v>50</v>
      </c>
      <c r="J5270" s="569" t="s">
        <v>71</v>
      </c>
      <c r="K5270" s="569" t="s">
        <v>311</v>
      </c>
      <c r="L5270" s="570">
        <v>0.7</v>
      </c>
      <c r="M5270" s="571">
        <v>44.077479215873346</v>
      </c>
      <c r="N5270" s="572">
        <v>3160.9955203200007</v>
      </c>
      <c r="O5270" s="573"/>
      <c r="P5270" s="573"/>
      <c r="Q5270" s="574" t="s">
        <v>11335</v>
      </c>
      <c r="R5270" s="574" t="s">
        <v>11479</v>
      </c>
      <c r="S5270" s="574" t="s">
        <v>10728</v>
      </c>
      <c r="T5270" s="574" t="s">
        <v>11297</v>
      </c>
      <c r="U5270" s="574" t="s">
        <v>11379</v>
      </c>
      <c r="V5270" s="574" t="s">
        <v>11525</v>
      </c>
      <c r="W5270" s="575" t="s">
        <v>11339</v>
      </c>
      <c r="X5270" s="575" t="s">
        <v>11482</v>
      </c>
      <c r="Y5270" s="576" t="s">
        <v>11375</v>
      </c>
      <c r="Z5270" s="577" t="s">
        <v>11526</v>
      </c>
      <c r="AA5270" s="578" t="s">
        <v>16027</v>
      </c>
      <c r="AE5270"/>
    </row>
    <row r="5271" spans="1:31" s="563" customFormat="1">
      <c r="A5271"/>
      <c r="B5271"/>
      <c r="C5271" s="568" t="s">
        <v>288</v>
      </c>
      <c r="D5271" s="569" t="s">
        <v>16</v>
      </c>
      <c r="E5271" s="569" t="s">
        <v>355</v>
      </c>
      <c r="F5271" s="573" t="s">
        <v>247</v>
      </c>
      <c r="G5271" s="569" t="s">
        <v>42</v>
      </c>
      <c r="H5271" s="569" t="s">
        <v>41</v>
      </c>
      <c r="I5271" s="569" t="s">
        <v>50</v>
      </c>
      <c r="J5271" s="569" t="s">
        <v>71</v>
      </c>
      <c r="K5271" s="569" t="s">
        <v>104</v>
      </c>
      <c r="L5271" s="570">
        <v>0.15</v>
      </c>
      <c r="M5271" s="571">
        <v>9.4451741176871451</v>
      </c>
      <c r="N5271" s="572">
        <v>677.35618292571439</v>
      </c>
      <c r="O5271" s="573"/>
      <c r="P5271" s="573"/>
      <c r="Q5271" s="574" t="s">
        <v>10583</v>
      </c>
      <c r="R5271" s="574" t="s">
        <v>11517</v>
      </c>
      <c r="S5271" s="574" t="s">
        <v>10728</v>
      </c>
      <c r="T5271" s="574" t="s">
        <v>11297</v>
      </c>
      <c r="U5271" s="574" t="s">
        <v>11383</v>
      </c>
      <c r="V5271" s="574" t="s">
        <v>11527</v>
      </c>
      <c r="W5271" s="575" t="s">
        <v>11321</v>
      </c>
      <c r="X5271" s="575" t="s">
        <v>11519</v>
      </c>
      <c r="Y5271" s="576" t="s">
        <v>11375</v>
      </c>
      <c r="Z5271" s="577" t="s">
        <v>11528</v>
      </c>
      <c r="AA5271" s="578" t="s">
        <v>16028</v>
      </c>
      <c r="AE5271"/>
    </row>
    <row r="5272" spans="1:31" s="563" customFormat="1">
      <c r="A5272"/>
      <c r="B5272"/>
      <c r="C5272" s="568" t="s">
        <v>288</v>
      </c>
      <c r="D5272" s="569" t="s">
        <v>16</v>
      </c>
      <c r="E5272" s="569" t="s">
        <v>355</v>
      </c>
      <c r="F5272" s="573" t="s">
        <v>247</v>
      </c>
      <c r="G5272" s="569" t="s">
        <v>42</v>
      </c>
      <c r="H5272" s="569" t="s">
        <v>41</v>
      </c>
      <c r="I5272" s="569" t="s">
        <v>50</v>
      </c>
      <c r="J5272" s="569" t="s">
        <v>71</v>
      </c>
      <c r="K5272" s="569" t="s">
        <v>86</v>
      </c>
      <c r="L5272" s="570">
        <v>0.15</v>
      </c>
      <c r="M5272" s="571">
        <v>9.4451741176871451</v>
      </c>
      <c r="N5272" s="572">
        <v>677.35618292571439</v>
      </c>
      <c r="O5272" s="573"/>
      <c r="P5272" s="573"/>
      <c r="Q5272" s="574" t="s">
        <v>11529</v>
      </c>
      <c r="R5272" s="574" t="s">
        <v>11530</v>
      </c>
      <c r="S5272" s="574" t="s">
        <v>10728</v>
      </c>
      <c r="T5272" s="574" t="s">
        <v>11297</v>
      </c>
      <c r="U5272" s="574" t="s">
        <v>11531</v>
      </c>
      <c r="V5272" s="574" t="s">
        <v>11532</v>
      </c>
      <c r="W5272" s="575" t="s">
        <v>11533</v>
      </c>
      <c r="X5272" s="575" t="s">
        <v>11534</v>
      </c>
      <c r="Y5272" s="576" t="s">
        <v>11375</v>
      </c>
      <c r="Z5272" s="577" t="s">
        <v>11535</v>
      </c>
      <c r="AA5272" s="578" t="s">
        <v>16029</v>
      </c>
      <c r="AE5272"/>
    </row>
    <row r="5273" spans="1:31" s="563" customFormat="1">
      <c r="A5273"/>
      <c r="B5273"/>
      <c r="C5273" s="568" t="s">
        <v>288</v>
      </c>
      <c r="D5273" s="569" t="s">
        <v>16</v>
      </c>
      <c r="E5273" s="569" t="s">
        <v>355</v>
      </c>
      <c r="F5273" s="573" t="s">
        <v>247</v>
      </c>
      <c r="G5273" s="569" t="s">
        <v>42</v>
      </c>
      <c r="H5273" s="569" t="s">
        <v>41</v>
      </c>
      <c r="I5273" s="569" t="s">
        <v>50</v>
      </c>
      <c r="J5273" s="569" t="s">
        <v>99</v>
      </c>
      <c r="K5273" s="569" t="s">
        <v>311</v>
      </c>
      <c r="L5273" s="570">
        <v>1</v>
      </c>
      <c r="M5273" s="571">
        <v>7.1016346749527415</v>
      </c>
      <c r="N5273" s="572">
        <v>6451.0112659591859</v>
      </c>
      <c r="O5273" s="573"/>
      <c r="P5273" s="573"/>
      <c r="Q5273" s="574" t="s">
        <v>11335</v>
      </c>
      <c r="R5273" s="574" t="s">
        <v>11479</v>
      </c>
      <c r="S5273" s="574" t="s">
        <v>10557</v>
      </c>
      <c r="T5273" s="574" t="s">
        <v>11297</v>
      </c>
      <c r="U5273" s="574" t="s">
        <v>11480</v>
      </c>
      <c r="V5273" s="574" t="s">
        <v>11481</v>
      </c>
      <c r="W5273" s="575" t="s">
        <v>11339</v>
      </c>
      <c r="X5273" s="575" t="s">
        <v>11482</v>
      </c>
      <c r="Y5273" s="576" t="s">
        <v>11332</v>
      </c>
      <c r="Z5273" s="577" t="s">
        <v>11483</v>
      </c>
      <c r="AA5273" s="578" t="s">
        <v>16027</v>
      </c>
      <c r="AE5273"/>
    </row>
    <row r="5274" spans="1:31" s="563" customFormat="1">
      <c r="A5274"/>
      <c r="B5274"/>
      <c r="C5274" s="568" t="s">
        <v>288</v>
      </c>
      <c r="D5274" s="569" t="s">
        <v>16</v>
      </c>
      <c r="E5274" s="569" t="s">
        <v>355</v>
      </c>
      <c r="F5274" s="573" t="s">
        <v>247</v>
      </c>
      <c r="G5274" s="569" t="s">
        <v>42</v>
      </c>
      <c r="H5274" s="569" t="s">
        <v>41</v>
      </c>
      <c r="I5274" s="569" t="s">
        <v>50</v>
      </c>
      <c r="J5274" s="569" t="s">
        <v>96</v>
      </c>
      <c r="K5274" s="569" t="s">
        <v>119</v>
      </c>
      <c r="L5274" s="570">
        <v>1</v>
      </c>
      <c r="M5274" s="571">
        <v>0.12945688209549266</v>
      </c>
      <c r="N5274" s="572">
        <v>352.78967860714295</v>
      </c>
      <c r="O5274" s="573"/>
      <c r="P5274" s="573"/>
      <c r="Q5274" s="574" t="s">
        <v>11485</v>
      </c>
      <c r="R5274" s="574" t="s">
        <v>11486</v>
      </c>
      <c r="S5274" s="574" t="s">
        <v>10565</v>
      </c>
      <c r="T5274" s="574" t="s">
        <v>11297</v>
      </c>
      <c r="U5274" s="574" t="s">
        <v>11487</v>
      </c>
      <c r="V5274" s="574" t="s">
        <v>11488</v>
      </c>
      <c r="W5274" s="575" t="s">
        <v>11489</v>
      </c>
      <c r="X5274" s="575" t="s">
        <v>11490</v>
      </c>
      <c r="Y5274" s="576" t="s">
        <v>11341</v>
      </c>
      <c r="Z5274" s="577" t="s">
        <v>11491</v>
      </c>
      <c r="AA5274" s="578" t="s">
        <v>16030</v>
      </c>
      <c r="AE5274"/>
    </row>
    <row r="5275" spans="1:31" s="563" customFormat="1">
      <c r="A5275"/>
      <c r="B5275"/>
      <c r="C5275" s="568" t="s">
        <v>288</v>
      </c>
      <c r="D5275" s="569" t="s">
        <v>16</v>
      </c>
      <c r="E5275" s="569" t="s">
        <v>355</v>
      </c>
      <c r="F5275" s="573" t="s">
        <v>247</v>
      </c>
      <c r="G5275" s="569" t="s">
        <v>42</v>
      </c>
      <c r="H5275" s="569" t="s">
        <v>41</v>
      </c>
      <c r="I5275" s="569" t="s">
        <v>50</v>
      </c>
      <c r="J5275" s="569" t="s">
        <v>87</v>
      </c>
      <c r="K5275" s="569" t="s">
        <v>111</v>
      </c>
      <c r="L5275" s="570">
        <v>0.5</v>
      </c>
      <c r="M5275" s="571">
        <v>27.799162049979472</v>
      </c>
      <c r="N5275" s="572">
        <v>2228.1453385714285</v>
      </c>
      <c r="O5275" s="573"/>
      <c r="P5275" s="573"/>
      <c r="Q5275" s="574" t="s">
        <v>10632</v>
      </c>
      <c r="R5275" s="574" t="s">
        <v>11469</v>
      </c>
      <c r="S5275" s="574" t="s">
        <v>10572</v>
      </c>
      <c r="T5275" s="574" t="s">
        <v>11297</v>
      </c>
      <c r="U5275" s="574" t="s">
        <v>11009</v>
      </c>
      <c r="V5275" s="574" t="s">
        <v>11493</v>
      </c>
      <c r="W5275" s="575" t="s">
        <v>11316</v>
      </c>
      <c r="X5275" s="575" t="s">
        <v>11471</v>
      </c>
      <c r="Y5275" s="576" t="s">
        <v>11345</v>
      </c>
      <c r="Z5275" s="577" t="s">
        <v>11494</v>
      </c>
      <c r="AA5275" s="578" t="s">
        <v>16025</v>
      </c>
      <c r="AE5275"/>
    </row>
    <row r="5276" spans="1:31" s="563" customFormat="1">
      <c r="A5276"/>
      <c r="B5276"/>
      <c r="C5276" s="568" t="s">
        <v>288</v>
      </c>
      <c r="D5276" s="569" t="s">
        <v>16</v>
      </c>
      <c r="E5276" s="569" t="s">
        <v>355</v>
      </c>
      <c r="F5276" s="573" t="s">
        <v>247</v>
      </c>
      <c r="G5276" s="569" t="s">
        <v>42</v>
      </c>
      <c r="H5276" s="569" t="s">
        <v>41</v>
      </c>
      <c r="I5276" s="569" t="s">
        <v>50</v>
      </c>
      <c r="J5276" s="569" t="s">
        <v>87</v>
      </c>
      <c r="K5276" s="569" t="s">
        <v>106</v>
      </c>
      <c r="L5276" s="570">
        <v>0.5</v>
      </c>
      <c r="M5276" s="571">
        <v>27.799162049979472</v>
      </c>
      <c r="N5276" s="572">
        <v>2228.1453385714285</v>
      </c>
      <c r="O5276" s="573"/>
      <c r="P5276" s="573"/>
      <c r="Q5276" s="574" t="s">
        <v>10535</v>
      </c>
      <c r="R5276" s="574" t="s">
        <v>11474</v>
      </c>
      <c r="S5276" s="574" t="s">
        <v>10572</v>
      </c>
      <c r="T5276" s="574" t="s">
        <v>11297</v>
      </c>
      <c r="U5276" s="574" t="s">
        <v>10580</v>
      </c>
      <c r="V5276" s="574" t="s">
        <v>11495</v>
      </c>
      <c r="W5276" s="575" t="s">
        <v>11299</v>
      </c>
      <c r="X5276" s="575" t="s">
        <v>11476</v>
      </c>
      <c r="Y5276" s="576" t="s">
        <v>11345</v>
      </c>
      <c r="Z5276" s="577" t="s">
        <v>11496</v>
      </c>
      <c r="AA5276" s="578" t="s">
        <v>16026</v>
      </c>
      <c r="AE5276"/>
    </row>
    <row r="5277" spans="1:31" s="563" customFormat="1">
      <c r="A5277"/>
      <c r="B5277"/>
      <c r="C5277" s="568" t="s">
        <v>288</v>
      </c>
      <c r="D5277" s="569" t="s">
        <v>16</v>
      </c>
      <c r="E5277" s="569" t="s">
        <v>355</v>
      </c>
      <c r="F5277" s="573" t="s">
        <v>247</v>
      </c>
      <c r="G5277" s="569" t="s">
        <v>42</v>
      </c>
      <c r="H5277" s="569" t="s">
        <v>41</v>
      </c>
      <c r="I5277" s="569" t="s">
        <v>50</v>
      </c>
      <c r="J5277" s="569" t="s">
        <v>83</v>
      </c>
      <c r="K5277" s="569" t="s">
        <v>81</v>
      </c>
      <c r="L5277" s="570">
        <v>1</v>
      </c>
      <c r="M5277" s="571">
        <v>7.6927027407162276</v>
      </c>
      <c r="N5277" s="572">
        <v>28.94684542417582</v>
      </c>
      <c r="O5277" s="573"/>
      <c r="P5277" s="573"/>
      <c r="Q5277" s="574" t="s">
        <v>10591</v>
      </c>
      <c r="R5277" s="574" t="s">
        <v>11504</v>
      </c>
      <c r="S5277" s="574" t="s">
        <v>10593</v>
      </c>
      <c r="T5277" s="574" t="s">
        <v>11297</v>
      </c>
      <c r="U5277" s="574" t="s">
        <v>10594</v>
      </c>
      <c r="V5277" s="574" t="s">
        <v>11505</v>
      </c>
      <c r="W5277" s="575" t="s">
        <v>11348</v>
      </c>
      <c r="X5277" s="575" t="s">
        <v>11506</v>
      </c>
      <c r="Y5277" s="576" t="s">
        <v>11350</v>
      </c>
      <c r="Z5277" s="577" t="s">
        <v>11507</v>
      </c>
      <c r="AA5277" s="578" t="s">
        <v>16031</v>
      </c>
      <c r="AE5277"/>
    </row>
    <row r="5278" spans="1:31" s="563" customFormat="1">
      <c r="A5278"/>
      <c r="B5278"/>
      <c r="C5278" s="568" t="s">
        <v>288</v>
      </c>
      <c r="D5278" s="569" t="s">
        <v>16</v>
      </c>
      <c r="E5278" s="569" t="s">
        <v>355</v>
      </c>
      <c r="F5278" s="573" t="s">
        <v>247</v>
      </c>
      <c r="G5278" s="569" t="s">
        <v>42</v>
      </c>
      <c r="H5278" s="569" t="s">
        <v>41</v>
      </c>
      <c r="I5278" s="569" t="s">
        <v>50</v>
      </c>
      <c r="J5278" s="569" t="s">
        <v>77</v>
      </c>
      <c r="K5278" s="569" t="s">
        <v>310</v>
      </c>
      <c r="L5278" s="570">
        <v>0.4</v>
      </c>
      <c r="M5278" s="571">
        <v>5.3025538906313816</v>
      </c>
      <c r="N5278" s="572">
        <v>258.04045063836742</v>
      </c>
      <c r="O5278" s="573"/>
      <c r="P5278" s="573"/>
      <c r="Q5278" s="574" t="s">
        <v>10673</v>
      </c>
      <c r="R5278" s="574" t="s">
        <v>11464</v>
      </c>
      <c r="S5278" s="574" t="s">
        <v>10603</v>
      </c>
      <c r="T5278" s="574" t="s">
        <v>11297</v>
      </c>
      <c r="U5278" s="574" t="s">
        <v>11509</v>
      </c>
      <c r="V5278" s="574" t="s">
        <v>11510</v>
      </c>
      <c r="W5278" s="575" t="s">
        <v>11311</v>
      </c>
      <c r="X5278" s="575" t="s">
        <v>11466</v>
      </c>
      <c r="Y5278" s="576" t="s">
        <v>11353</v>
      </c>
      <c r="Z5278" s="577" t="s">
        <v>11511</v>
      </c>
      <c r="AA5278" s="578" t="s">
        <v>16024</v>
      </c>
      <c r="AE5278"/>
    </row>
    <row r="5279" spans="1:31" s="563" customFormat="1">
      <c r="A5279"/>
      <c r="B5279"/>
      <c r="C5279" s="568" t="s">
        <v>288</v>
      </c>
      <c r="D5279" s="569" t="s">
        <v>16</v>
      </c>
      <c r="E5279" s="569" t="s">
        <v>355</v>
      </c>
      <c r="F5279" s="573" t="s">
        <v>247</v>
      </c>
      <c r="G5279" s="569" t="s">
        <v>42</v>
      </c>
      <c r="H5279" s="569" t="s">
        <v>41</v>
      </c>
      <c r="I5279" s="569" t="s">
        <v>50</v>
      </c>
      <c r="J5279" s="569" t="s">
        <v>77</v>
      </c>
      <c r="K5279" s="569" t="s">
        <v>106</v>
      </c>
      <c r="L5279" s="570">
        <v>0.6</v>
      </c>
      <c r="M5279" s="571">
        <v>7.9538308359470715</v>
      </c>
      <c r="N5279" s="572">
        <v>387.06067595755104</v>
      </c>
      <c r="O5279" s="573"/>
      <c r="P5279" s="573"/>
      <c r="Q5279" s="574" t="s">
        <v>10535</v>
      </c>
      <c r="R5279" s="574" t="s">
        <v>11474</v>
      </c>
      <c r="S5279" s="574" t="s">
        <v>10603</v>
      </c>
      <c r="T5279" s="574" t="s">
        <v>11297</v>
      </c>
      <c r="U5279" s="574" t="s">
        <v>10716</v>
      </c>
      <c r="V5279" s="574" t="s">
        <v>11512</v>
      </c>
      <c r="W5279" s="575" t="s">
        <v>11299</v>
      </c>
      <c r="X5279" s="575" t="s">
        <v>11476</v>
      </c>
      <c r="Y5279" s="576" t="s">
        <v>11353</v>
      </c>
      <c r="Z5279" s="577" t="s">
        <v>11513</v>
      </c>
      <c r="AA5279" s="578" t="s">
        <v>16026</v>
      </c>
      <c r="AE5279"/>
    </row>
    <row r="5280" spans="1:31" s="563" customFormat="1">
      <c r="A5280"/>
      <c r="B5280"/>
      <c r="C5280" s="568" t="s">
        <v>288</v>
      </c>
      <c r="D5280" s="569" t="s">
        <v>16</v>
      </c>
      <c r="E5280" s="569" t="s">
        <v>355</v>
      </c>
      <c r="F5280" s="573" t="s">
        <v>247</v>
      </c>
      <c r="G5280" s="569" t="s">
        <v>42</v>
      </c>
      <c r="H5280" s="569" t="s">
        <v>41</v>
      </c>
      <c r="I5280" s="569" t="s">
        <v>50</v>
      </c>
      <c r="J5280" s="569" t="s">
        <v>76</v>
      </c>
      <c r="K5280" s="569" t="s">
        <v>311</v>
      </c>
      <c r="L5280" s="570">
        <v>1</v>
      </c>
      <c r="M5280" s="571">
        <v>0.43863037698237511</v>
      </c>
      <c r="N5280" s="572">
        <v>332.0373445714286</v>
      </c>
      <c r="O5280" s="573"/>
      <c r="P5280" s="573"/>
      <c r="Q5280" s="574" t="s">
        <v>11335</v>
      </c>
      <c r="R5280" s="574" t="s">
        <v>11479</v>
      </c>
      <c r="S5280" s="574" t="s">
        <v>10627</v>
      </c>
      <c r="T5280" s="574" t="s">
        <v>11297</v>
      </c>
      <c r="U5280" s="574" t="s">
        <v>11514</v>
      </c>
      <c r="V5280" s="574" t="s">
        <v>11515</v>
      </c>
      <c r="W5280" s="575" t="s">
        <v>11339</v>
      </c>
      <c r="X5280" s="575" t="s">
        <v>11482</v>
      </c>
      <c r="Y5280" s="576" t="s">
        <v>11365</v>
      </c>
      <c r="Z5280" s="577" t="s">
        <v>11516</v>
      </c>
      <c r="AA5280" s="578" t="s">
        <v>16027</v>
      </c>
      <c r="AE5280"/>
    </row>
    <row r="5281" spans="1:31" s="563" customFormat="1">
      <c r="A5281"/>
      <c r="B5281"/>
      <c r="C5281" s="568" t="s">
        <v>288</v>
      </c>
      <c r="D5281" s="569" t="s">
        <v>16</v>
      </c>
      <c r="E5281" s="569" t="s">
        <v>355</v>
      </c>
      <c r="F5281" s="573" t="s">
        <v>247</v>
      </c>
      <c r="G5281" s="569" t="s">
        <v>42</v>
      </c>
      <c r="H5281" s="569" t="s">
        <v>41</v>
      </c>
      <c r="I5281" s="569" t="s">
        <v>50</v>
      </c>
      <c r="J5281" s="569" t="s">
        <v>74</v>
      </c>
      <c r="K5281" s="569" t="s">
        <v>104</v>
      </c>
      <c r="L5281" s="570">
        <v>0.3</v>
      </c>
      <c r="M5281" s="571">
        <v>3.9115803789639694</v>
      </c>
      <c r="N5281" s="572">
        <v>2961.0141710752655</v>
      </c>
      <c r="O5281" s="573"/>
      <c r="P5281" s="573"/>
      <c r="Q5281" s="574" t="s">
        <v>10583</v>
      </c>
      <c r="R5281" s="574" t="s">
        <v>11517</v>
      </c>
      <c r="S5281" s="574" t="s">
        <v>10640</v>
      </c>
      <c r="T5281" s="574" t="s">
        <v>11297</v>
      </c>
      <c r="U5281" s="574" t="s">
        <v>11038</v>
      </c>
      <c r="V5281" s="574" t="s">
        <v>11518</v>
      </c>
      <c r="W5281" s="575" t="s">
        <v>11321</v>
      </c>
      <c r="X5281" s="575" t="s">
        <v>11519</v>
      </c>
      <c r="Y5281" s="576" t="s">
        <v>11367</v>
      </c>
      <c r="Z5281" s="577" t="s">
        <v>11520</v>
      </c>
      <c r="AA5281" s="578" t="s">
        <v>16028</v>
      </c>
      <c r="AE5281"/>
    </row>
    <row r="5282" spans="1:31" s="563" customFormat="1">
      <c r="A5282"/>
      <c r="B5282"/>
      <c r="C5282" s="568" t="s">
        <v>288</v>
      </c>
      <c r="D5282" s="569" t="s">
        <v>16</v>
      </c>
      <c r="E5282" s="569" t="s">
        <v>355</v>
      </c>
      <c r="F5282" s="573" t="s">
        <v>247</v>
      </c>
      <c r="G5282" s="569" t="s">
        <v>42</v>
      </c>
      <c r="H5282" s="569" t="s">
        <v>41</v>
      </c>
      <c r="I5282" s="569" t="s">
        <v>50</v>
      </c>
      <c r="J5282" s="569" t="s">
        <v>74</v>
      </c>
      <c r="K5282" s="569" t="s">
        <v>346</v>
      </c>
      <c r="L5282" s="570">
        <v>0.7</v>
      </c>
      <c r="M5282" s="571">
        <v>9.1270208842492604</v>
      </c>
      <c r="N5282" s="572">
        <v>6909.0330658422854</v>
      </c>
      <c r="O5282" s="573"/>
      <c r="P5282" s="573"/>
      <c r="Q5282" s="574" t="s">
        <v>10506</v>
      </c>
      <c r="R5282" s="574" t="s">
        <v>11497</v>
      </c>
      <c r="S5282" s="574" t="s">
        <v>10640</v>
      </c>
      <c r="T5282" s="574" t="s">
        <v>11297</v>
      </c>
      <c r="U5282" s="574" t="s">
        <v>11522</v>
      </c>
      <c r="V5282" s="574" t="s">
        <v>11523</v>
      </c>
      <c r="W5282" s="575" t="s">
        <v>11500</v>
      </c>
      <c r="X5282" s="575" t="s">
        <v>11501</v>
      </c>
      <c r="Y5282" s="576" t="s">
        <v>11367</v>
      </c>
      <c r="Z5282" s="577" t="s">
        <v>11524</v>
      </c>
      <c r="AA5282" s="578" t="s">
        <v>16032</v>
      </c>
      <c r="AE5282"/>
    </row>
    <row r="5283" spans="1:31" s="563" customFormat="1">
      <c r="A5283"/>
      <c r="B5283"/>
      <c r="C5283" s="568" t="s">
        <v>288</v>
      </c>
      <c r="D5283" s="569" t="s">
        <v>16</v>
      </c>
      <c r="E5283" s="569" t="s">
        <v>355</v>
      </c>
      <c r="F5283" s="573" t="s">
        <v>247</v>
      </c>
      <c r="G5283" s="569" t="s">
        <v>42</v>
      </c>
      <c r="H5283" s="569" t="s">
        <v>41</v>
      </c>
      <c r="I5283" s="569" t="s">
        <v>50</v>
      </c>
      <c r="J5283" s="569" t="s">
        <v>351</v>
      </c>
      <c r="K5283" s="569" t="s">
        <v>106</v>
      </c>
      <c r="L5283" s="570">
        <v>0.5</v>
      </c>
      <c r="M5283" s="571">
        <v>24.855721362334588</v>
      </c>
      <c r="N5283" s="572">
        <v>125.43633017142855</v>
      </c>
      <c r="O5283" s="573"/>
      <c r="P5283" s="573"/>
      <c r="Q5283" s="574" t="s">
        <v>10535</v>
      </c>
      <c r="R5283" s="574" t="s">
        <v>11474</v>
      </c>
      <c r="S5283" s="574" t="s">
        <v>10650</v>
      </c>
      <c r="T5283" s="574" t="s">
        <v>11297</v>
      </c>
      <c r="U5283" s="574" t="s">
        <v>11386</v>
      </c>
      <c r="V5283" s="574" t="s">
        <v>11537</v>
      </c>
      <c r="W5283" s="575" t="s">
        <v>11299</v>
      </c>
      <c r="X5283" s="575" t="s">
        <v>11476</v>
      </c>
      <c r="Y5283" s="576" t="s">
        <v>11388</v>
      </c>
      <c r="Z5283" s="577" t="s">
        <v>11538</v>
      </c>
      <c r="AA5283" s="578" t="s">
        <v>16026</v>
      </c>
      <c r="AE5283"/>
    </row>
    <row r="5284" spans="1:31" s="563" customFormat="1">
      <c r="A5284"/>
      <c r="B5284"/>
      <c r="C5284" s="568" t="s">
        <v>288</v>
      </c>
      <c r="D5284" s="569" t="s">
        <v>16</v>
      </c>
      <c r="E5284" s="569" t="s">
        <v>355</v>
      </c>
      <c r="F5284" s="573" t="s">
        <v>247</v>
      </c>
      <c r="G5284" s="569" t="s">
        <v>42</v>
      </c>
      <c r="H5284" s="569" t="s">
        <v>41</v>
      </c>
      <c r="I5284" s="569" t="s">
        <v>50</v>
      </c>
      <c r="J5284" s="569" t="s">
        <v>351</v>
      </c>
      <c r="K5284" s="569" t="s">
        <v>100</v>
      </c>
      <c r="L5284" s="570">
        <v>0.5</v>
      </c>
      <c r="M5284" s="571">
        <v>24.855721362334588</v>
      </c>
      <c r="N5284" s="572">
        <v>125.43633017142855</v>
      </c>
      <c r="O5284" s="573"/>
      <c r="P5284" s="573"/>
      <c r="Q5284" s="574" t="s">
        <v>10648</v>
      </c>
      <c r="R5284" s="574" t="s">
        <v>11815</v>
      </c>
      <c r="S5284" s="574" t="s">
        <v>10650</v>
      </c>
      <c r="T5284" s="574" t="s">
        <v>11297</v>
      </c>
      <c r="U5284" s="574" t="s">
        <v>10651</v>
      </c>
      <c r="V5284" s="574" t="s">
        <v>11877</v>
      </c>
      <c r="W5284" s="575" t="s">
        <v>15853</v>
      </c>
      <c r="X5284" s="575" t="s">
        <v>16013</v>
      </c>
      <c r="Y5284" s="576" t="s">
        <v>11388</v>
      </c>
      <c r="Z5284" s="577" t="s">
        <v>16033</v>
      </c>
      <c r="AA5284" s="578" t="s">
        <v>16034</v>
      </c>
      <c r="AE5284"/>
    </row>
    <row r="5285" spans="1:31" s="563" customFormat="1">
      <c r="A5285"/>
      <c r="B5285"/>
      <c r="C5285" s="568" t="s">
        <v>288</v>
      </c>
      <c r="D5285" s="569" t="s">
        <v>16</v>
      </c>
      <c r="E5285" s="569" t="s">
        <v>355</v>
      </c>
      <c r="F5285" s="573" t="s">
        <v>247</v>
      </c>
      <c r="G5285" s="569" t="s">
        <v>42</v>
      </c>
      <c r="H5285" s="569" t="s">
        <v>41</v>
      </c>
      <c r="I5285" s="569" t="s">
        <v>50</v>
      </c>
      <c r="J5285" s="569" t="s">
        <v>67</v>
      </c>
      <c r="K5285" s="569" t="s">
        <v>81</v>
      </c>
      <c r="L5285" s="570">
        <v>1</v>
      </c>
      <c r="M5285" s="571">
        <v>6.6670090419540644</v>
      </c>
      <c r="N5285" s="572">
        <v>25.087266034285712</v>
      </c>
      <c r="O5285" s="573"/>
      <c r="P5285" s="573"/>
      <c r="Q5285" s="574" t="s">
        <v>10591</v>
      </c>
      <c r="R5285" s="574" t="s">
        <v>11504</v>
      </c>
      <c r="S5285" s="574" t="s">
        <v>10658</v>
      </c>
      <c r="T5285" s="574" t="s">
        <v>11297</v>
      </c>
      <c r="U5285" s="574" t="s">
        <v>10659</v>
      </c>
      <c r="V5285" s="574" t="s">
        <v>11539</v>
      </c>
      <c r="W5285" s="575" t="s">
        <v>11348</v>
      </c>
      <c r="X5285" s="575" t="s">
        <v>11506</v>
      </c>
      <c r="Y5285" s="576" t="s">
        <v>11390</v>
      </c>
      <c r="Z5285" s="577" t="s">
        <v>11540</v>
      </c>
      <c r="AA5285" s="578" t="s">
        <v>16031</v>
      </c>
      <c r="AE5285"/>
    </row>
    <row r="5286" spans="1:31" s="563" customFormat="1">
      <c r="A5286"/>
      <c r="B5286"/>
      <c r="C5286" s="568" t="s">
        <v>288</v>
      </c>
      <c r="D5286" s="569" t="s">
        <v>16</v>
      </c>
      <c r="E5286" s="569" t="s">
        <v>355</v>
      </c>
      <c r="F5286" s="573" t="s">
        <v>247</v>
      </c>
      <c r="G5286" s="569" t="s">
        <v>42</v>
      </c>
      <c r="H5286" s="569" t="s">
        <v>41</v>
      </c>
      <c r="I5286" s="569" t="s">
        <v>50</v>
      </c>
      <c r="J5286" s="569" t="s">
        <v>66</v>
      </c>
      <c r="K5286" s="569" t="s">
        <v>106</v>
      </c>
      <c r="L5286" s="570">
        <v>0.6</v>
      </c>
      <c r="M5286" s="571">
        <v>5.1131769659659732</v>
      </c>
      <c r="N5286" s="572">
        <v>387.06067595755104</v>
      </c>
      <c r="O5286" s="573"/>
      <c r="P5286" s="573"/>
      <c r="Q5286" s="574" t="s">
        <v>10535</v>
      </c>
      <c r="R5286" s="574" t="s">
        <v>11474</v>
      </c>
      <c r="S5286" s="574" t="s">
        <v>10665</v>
      </c>
      <c r="T5286" s="574" t="s">
        <v>11297</v>
      </c>
      <c r="U5286" s="574" t="s">
        <v>11394</v>
      </c>
      <c r="V5286" s="574" t="s">
        <v>11541</v>
      </c>
      <c r="W5286" s="575" t="s">
        <v>11299</v>
      </c>
      <c r="X5286" s="575" t="s">
        <v>11476</v>
      </c>
      <c r="Y5286" s="575" t="s">
        <v>11392</v>
      </c>
      <c r="Z5286" s="579" t="s">
        <v>11542</v>
      </c>
      <c r="AA5286" s="580" t="s">
        <v>16026</v>
      </c>
      <c r="AE5286"/>
    </row>
    <row r="5287" spans="1:31" s="563" customFormat="1">
      <c r="A5287"/>
      <c r="B5287"/>
      <c r="C5287" s="568" t="s">
        <v>288</v>
      </c>
      <c r="D5287" s="569" t="s">
        <v>16</v>
      </c>
      <c r="E5287" s="569" t="s">
        <v>355</v>
      </c>
      <c r="F5287" s="573" t="s">
        <v>247</v>
      </c>
      <c r="G5287" s="569" t="s">
        <v>42</v>
      </c>
      <c r="H5287" s="569" t="s">
        <v>41</v>
      </c>
      <c r="I5287" s="569" t="s">
        <v>50</v>
      </c>
      <c r="J5287" s="569" t="s">
        <v>66</v>
      </c>
      <c r="K5287" s="569" t="s">
        <v>104</v>
      </c>
      <c r="L5287" s="570">
        <v>0.4</v>
      </c>
      <c r="M5287" s="571">
        <v>3.4087846439773157</v>
      </c>
      <c r="N5287" s="572">
        <v>258.04045063836736</v>
      </c>
      <c r="O5287" s="573"/>
      <c r="P5287" s="573"/>
      <c r="Q5287" s="574" t="s">
        <v>10583</v>
      </c>
      <c r="R5287" s="574" t="s">
        <v>11517</v>
      </c>
      <c r="S5287" s="574" t="s">
        <v>10665</v>
      </c>
      <c r="T5287" s="574" t="s">
        <v>11297</v>
      </c>
      <c r="U5287" s="574" t="s">
        <v>11543</v>
      </c>
      <c r="V5287" s="574" t="s">
        <v>11544</v>
      </c>
      <c r="W5287" s="575" t="s">
        <v>11321</v>
      </c>
      <c r="X5287" s="575" t="s">
        <v>11519</v>
      </c>
      <c r="Y5287" s="576" t="s">
        <v>11392</v>
      </c>
      <c r="Z5287" s="577" t="s">
        <v>11545</v>
      </c>
      <c r="AA5287" s="578" t="s">
        <v>16028</v>
      </c>
      <c r="AE5287"/>
    </row>
    <row r="5288" spans="1:31" s="563" customFormat="1">
      <c r="A5288"/>
      <c r="B5288"/>
      <c r="C5288" s="568" t="s">
        <v>288</v>
      </c>
      <c r="D5288" s="569" t="s">
        <v>16</v>
      </c>
      <c r="E5288" s="569" t="s">
        <v>355</v>
      </c>
      <c r="F5288" s="573" t="s">
        <v>247</v>
      </c>
      <c r="G5288" s="569" t="s">
        <v>42</v>
      </c>
      <c r="H5288" s="569" t="s">
        <v>41</v>
      </c>
      <c r="I5288" s="569" t="s">
        <v>50</v>
      </c>
      <c r="J5288" s="569" t="s">
        <v>65</v>
      </c>
      <c r="K5288" s="569" t="s">
        <v>81</v>
      </c>
      <c r="L5288" s="570">
        <v>1</v>
      </c>
      <c r="M5288" s="571">
        <v>40.002054251724395</v>
      </c>
      <c r="N5288" s="572">
        <v>150.52359620571431</v>
      </c>
      <c r="O5288" s="573"/>
      <c r="P5288" s="573"/>
      <c r="Q5288" s="574" t="s">
        <v>10591</v>
      </c>
      <c r="R5288" s="574" t="s">
        <v>11504</v>
      </c>
      <c r="S5288" s="574" t="s">
        <v>11546</v>
      </c>
      <c r="T5288" s="574" t="s">
        <v>11297</v>
      </c>
      <c r="U5288" s="574" t="s">
        <v>11547</v>
      </c>
      <c r="V5288" s="574" t="s">
        <v>11548</v>
      </c>
      <c r="W5288" s="575" t="s">
        <v>11348</v>
      </c>
      <c r="X5288" s="575" t="s">
        <v>11506</v>
      </c>
      <c r="Y5288" s="576" t="s">
        <v>11549</v>
      </c>
      <c r="Z5288" s="577" t="s">
        <v>11550</v>
      </c>
      <c r="AA5288" s="578" t="s">
        <v>16031</v>
      </c>
      <c r="AE5288"/>
    </row>
    <row r="5289" spans="1:31" s="563" customFormat="1">
      <c r="A5289"/>
      <c r="B5289"/>
      <c r="C5289" s="568" t="s">
        <v>288</v>
      </c>
      <c r="D5289" s="569" t="s">
        <v>16</v>
      </c>
      <c r="E5289" s="569" t="s">
        <v>355</v>
      </c>
      <c r="F5289" s="573" t="s">
        <v>247</v>
      </c>
      <c r="G5289" s="569" t="s">
        <v>42</v>
      </c>
      <c r="H5289" s="569" t="s">
        <v>41</v>
      </c>
      <c r="I5289" s="569" t="s">
        <v>50</v>
      </c>
      <c r="J5289" s="569" t="s">
        <v>64</v>
      </c>
      <c r="K5289" s="569" t="s">
        <v>310</v>
      </c>
      <c r="L5289" s="570">
        <v>0.2</v>
      </c>
      <c r="M5289" s="571">
        <v>8.5219616099432898</v>
      </c>
      <c r="N5289" s="572">
        <v>387.0606759575511</v>
      </c>
      <c r="O5289" s="573"/>
      <c r="P5289" s="573"/>
      <c r="Q5289" s="574" t="s">
        <v>10673</v>
      </c>
      <c r="R5289" s="574" t="s">
        <v>11464</v>
      </c>
      <c r="S5289" s="574" t="s">
        <v>11551</v>
      </c>
      <c r="T5289" s="574" t="s">
        <v>11297</v>
      </c>
      <c r="U5289" s="574" t="s">
        <v>11552</v>
      </c>
      <c r="V5289" s="574" t="s">
        <v>11553</v>
      </c>
      <c r="W5289" s="575" t="s">
        <v>11311</v>
      </c>
      <c r="X5289" s="575" t="s">
        <v>11466</v>
      </c>
      <c r="Y5289" s="576" t="s">
        <v>11554</v>
      </c>
      <c r="Z5289" s="577" t="s">
        <v>11555</v>
      </c>
      <c r="AA5289" s="578" t="s">
        <v>16024</v>
      </c>
      <c r="AE5289"/>
    </row>
    <row r="5290" spans="1:31" s="563" customFormat="1">
      <c r="A5290"/>
      <c r="B5290"/>
      <c r="C5290" s="568" t="s">
        <v>288</v>
      </c>
      <c r="D5290" s="569" t="s">
        <v>16</v>
      </c>
      <c r="E5290" s="569" t="s">
        <v>355</v>
      </c>
      <c r="F5290" s="573" t="s">
        <v>247</v>
      </c>
      <c r="G5290" s="569" t="s">
        <v>42</v>
      </c>
      <c r="H5290" s="569" t="s">
        <v>41</v>
      </c>
      <c r="I5290" s="569" t="s">
        <v>50</v>
      </c>
      <c r="J5290" s="569" t="s">
        <v>64</v>
      </c>
      <c r="K5290" s="569" t="s">
        <v>106</v>
      </c>
      <c r="L5290" s="570">
        <v>0.6</v>
      </c>
      <c r="M5290" s="571">
        <v>25.565884829829869</v>
      </c>
      <c r="N5290" s="572">
        <v>1161.1820278726532</v>
      </c>
      <c r="O5290" s="573"/>
      <c r="P5290" s="573"/>
      <c r="Q5290" s="574" t="s">
        <v>10535</v>
      </c>
      <c r="R5290" s="574" t="s">
        <v>11474</v>
      </c>
      <c r="S5290" s="574" t="s">
        <v>11551</v>
      </c>
      <c r="T5290" s="574" t="s">
        <v>11297</v>
      </c>
      <c r="U5290" s="574" t="s">
        <v>11556</v>
      </c>
      <c r="V5290" s="574" t="s">
        <v>11557</v>
      </c>
      <c r="W5290" s="575" t="s">
        <v>11299</v>
      </c>
      <c r="X5290" s="575" t="s">
        <v>11476</v>
      </c>
      <c r="Y5290" s="576" t="s">
        <v>11554</v>
      </c>
      <c r="Z5290" s="577" t="s">
        <v>11558</v>
      </c>
      <c r="AA5290" s="578" t="s">
        <v>16026</v>
      </c>
      <c r="AE5290"/>
    </row>
    <row r="5291" spans="1:31" s="563" customFormat="1">
      <c r="A5291"/>
      <c r="B5291"/>
      <c r="C5291" s="568" t="s">
        <v>288</v>
      </c>
      <c r="D5291" s="569" t="s">
        <v>16</v>
      </c>
      <c r="E5291" s="569" t="s">
        <v>355</v>
      </c>
      <c r="F5291" s="573" t="s">
        <v>247</v>
      </c>
      <c r="G5291" s="569" t="s">
        <v>42</v>
      </c>
      <c r="H5291" s="569" t="s">
        <v>41</v>
      </c>
      <c r="I5291" s="569" t="s">
        <v>50</v>
      </c>
      <c r="J5291" s="569" t="s">
        <v>64</v>
      </c>
      <c r="K5291" s="569" t="s">
        <v>104</v>
      </c>
      <c r="L5291" s="570">
        <v>0.2</v>
      </c>
      <c r="M5291" s="571">
        <v>8.5219616099432898</v>
      </c>
      <c r="N5291" s="572">
        <v>387.0606759575511</v>
      </c>
      <c r="O5291" s="573"/>
      <c r="P5291" s="573"/>
      <c r="Q5291" s="574" t="s">
        <v>10583</v>
      </c>
      <c r="R5291" s="574" t="s">
        <v>11517</v>
      </c>
      <c r="S5291" s="574" t="s">
        <v>11551</v>
      </c>
      <c r="T5291" s="574" t="s">
        <v>11297</v>
      </c>
      <c r="U5291" s="574" t="s">
        <v>11559</v>
      </c>
      <c r="V5291" s="574" t="s">
        <v>11560</v>
      </c>
      <c r="W5291" s="575" t="s">
        <v>11321</v>
      </c>
      <c r="X5291" s="575" t="s">
        <v>11519</v>
      </c>
      <c r="Y5291" s="576" t="s">
        <v>11554</v>
      </c>
      <c r="Z5291" s="577" t="s">
        <v>11561</v>
      </c>
      <c r="AA5291" s="578" t="s">
        <v>16028</v>
      </c>
      <c r="AE5291"/>
    </row>
    <row r="5293" spans="1:31" ht="32.1" customHeight="1"/>
  </sheetData>
  <sortState xmlns:xlrd2="http://schemas.microsoft.com/office/spreadsheetml/2017/richdata2" ref="C8:AA4075">
    <sortCondition ref="C8:C4075"/>
    <sortCondition ref="D8:D4075"/>
    <sortCondition ref="E8:E4075"/>
    <sortCondition ref="J8:J4075"/>
    <sortCondition ref="K8:K4075"/>
  </sortState>
  <phoneticPr fontId="13"/>
  <pageMargins left="0.7" right="0.7" top="0.75" bottom="0.75" header="0.3" footer="0.3"/>
  <pageSetup paperSize="9" orientation="portrait" horizontalDpi="0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3">
    <tabColor rgb="FFCCFFFF"/>
    <pageSetUpPr autoPageBreaks="0"/>
  </sheetPr>
  <dimension ref="A1:AS19"/>
  <sheetViews>
    <sheetView showGridLines="0" zoomScale="90" zoomScaleNormal="90" workbookViewId="0">
      <selection activeCell="G36" sqref="G36"/>
    </sheetView>
  </sheetViews>
  <sheetFormatPr defaultColWidth="9" defaultRowHeight="13.5"/>
  <cols>
    <col min="1" max="1" width="4.625" customWidth="1"/>
    <col min="2" max="2" width="4.625" style="155" customWidth="1"/>
    <col min="3" max="3" width="5.8125" style="155" customWidth="1"/>
    <col min="4" max="4" width="19.6875" style="155" hidden="1" customWidth="1"/>
    <col min="5" max="5" width="19.6875" style="156" hidden="1" customWidth="1"/>
    <col min="6" max="6" width="100.625" style="155" bestFit="1" customWidth="1"/>
    <col min="7" max="7" width="27.8125" style="155" customWidth="1"/>
    <col min="8" max="8" width="46" style="155" customWidth="1"/>
    <col min="9" max="9" width="13.8125" style="155" hidden="1" customWidth="1"/>
    <col min="10" max="10" width="18.1875" style="155" customWidth="1"/>
    <col min="11" max="11" width="11" style="155" customWidth="1"/>
    <col min="13" max="14" width="11.1875" customWidth="1"/>
    <col min="15" max="15" width="18.125" customWidth="1"/>
    <col min="16" max="23" width="13.8125" customWidth="1"/>
    <col min="24" max="24" width="9" customWidth="1"/>
    <col min="25" max="25" width="18.625" customWidth="1"/>
    <col min="26" max="26" width="4.625" customWidth="1"/>
    <col min="27" max="27" width="18.625" customWidth="1"/>
    <col min="46" max="16384" width="9" style="155"/>
  </cols>
  <sheetData>
    <row r="1" spans="1:45" ht="17.649999999999999">
      <c r="D1" s="188" t="s">
        <v>268</v>
      </c>
      <c r="E1" s="83"/>
      <c r="K1" s="183"/>
    </row>
    <row r="2" spans="1:45">
      <c r="K2" s="183"/>
    </row>
    <row r="3" spans="1:45" ht="15">
      <c r="C3" s="187" t="s">
        <v>267</v>
      </c>
      <c r="D3" s="185"/>
      <c r="E3" s="184"/>
      <c r="K3" s="183"/>
    </row>
    <row r="4" spans="1:45" ht="15">
      <c r="C4" s="186" t="s">
        <v>266</v>
      </c>
      <c r="D4" s="185"/>
      <c r="E4" s="184"/>
      <c r="K4" s="183"/>
    </row>
    <row r="5" spans="1:45" ht="14.25" thickBot="1">
      <c r="B5" s="58"/>
      <c r="C5" s="159"/>
    </row>
    <row r="6" spans="1:45" s="158" customFormat="1" ht="14.25" thickBot="1">
      <c r="A6"/>
      <c r="B6"/>
      <c r="C6" s="182" t="s">
        <v>239</v>
      </c>
      <c r="D6" s="181" t="s">
        <v>265</v>
      </c>
      <c r="E6" s="181" t="s">
        <v>238</v>
      </c>
      <c r="F6" s="181" t="s">
        <v>237</v>
      </c>
      <c r="G6" s="181" t="s">
        <v>264</v>
      </c>
      <c r="H6" s="181" t="s">
        <v>236</v>
      </c>
      <c r="I6" s="181" t="s">
        <v>235</v>
      </c>
      <c r="J6" s="679" t="s">
        <v>389</v>
      </c>
      <c r="K6" s="180" t="s">
        <v>234</v>
      </c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</row>
    <row r="7" spans="1:45" ht="20.100000000000001" customHeight="1">
      <c r="B7"/>
      <c r="C7" s="179" t="s">
        <v>291</v>
      </c>
      <c r="D7" s="167" t="s">
        <v>291</v>
      </c>
      <c r="E7" s="166" t="s">
        <v>263</v>
      </c>
      <c r="F7" s="165" t="s">
        <v>295</v>
      </c>
      <c r="G7" s="171" t="s">
        <v>300</v>
      </c>
      <c r="H7" s="178" t="s">
        <v>262</v>
      </c>
      <c r="I7" s="177" t="s">
        <v>228</v>
      </c>
      <c r="J7" s="676" t="s">
        <v>433</v>
      </c>
      <c r="K7" s="176" t="s">
        <v>232</v>
      </c>
    </row>
    <row r="8" spans="1:45" ht="20.100000000000001" customHeight="1">
      <c r="B8"/>
      <c r="C8" s="168" t="s">
        <v>292</v>
      </c>
      <c r="D8" s="167" t="s">
        <v>292</v>
      </c>
      <c r="E8" s="166" t="s">
        <v>231</v>
      </c>
      <c r="F8" s="165" t="s">
        <v>296</v>
      </c>
      <c r="G8" s="171" t="s">
        <v>300</v>
      </c>
      <c r="H8" s="175" t="s">
        <v>142</v>
      </c>
      <c r="I8" s="163" t="s">
        <v>223</v>
      </c>
      <c r="J8" s="677" t="s">
        <v>432</v>
      </c>
      <c r="K8" s="162" t="s">
        <v>229</v>
      </c>
    </row>
    <row r="9" spans="1:45" ht="20.100000000000001" customHeight="1">
      <c r="B9"/>
      <c r="C9" s="168" t="s">
        <v>261</v>
      </c>
      <c r="D9" s="167" t="s">
        <v>261</v>
      </c>
      <c r="E9" s="166" t="s">
        <v>231</v>
      </c>
      <c r="F9" s="165" t="s">
        <v>297</v>
      </c>
      <c r="G9" s="171" t="s">
        <v>300</v>
      </c>
      <c r="H9" s="174" t="s">
        <v>142</v>
      </c>
      <c r="I9" s="173" t="s">
        <v>222</v>
      </c>
      <c r="J9" s="678" t="s">
        <v>432</v>
      </c>
      <c r="K9" s="172" t="s">
        <v>233</v>
      </c>
    </row>
    <row r="10" spans="1:45" ht="20.100000000000001" customHeight="1">
      <c r="B10"/>
      <c r="C10" s="231" t="s">
        <v>260</v>
      </c>
      <c r="D10" s="167" t="s">
        <v>260</v>
      </c>
      <c r="E10" s="166" t="s">
        <v>259</v>
      </c>
      <c r="F10" s="165" t="s">
        <v>306</v>
      </c>
      <c r="G10" s="171" t="s">
        <v>300</v>
      </c>
      <c r="H10" s="232" t="s">
        <v>258</v>
      </c>
      <c r="I10" s="233" t="s">
        <v>221</v>
      </c>
      <c r="J10" s="680" t="s">
        <v>432</v>
      </c>
      <c r="K10" s="234" t="s">
        <v>220</v>
      </c>
    </row>
    <row r="11" spans="1:45" ht="20.100000000000001" customHeight="1">
      <c r="B11"/>
      <c r="C11" s="231" t="s">
        <v>257</v>
      </c>
      <c r="D11" s="167"/>
      <c r="E11" s="166"/>
      <c r="F11" s="165" t="s">
        <v>326</v>
      </c>
      <c r="G11" s="171" t="s">
        <v>300</v>
      </c>
      <c r="H11" s="228" t="s">
        <v>258</v>
      </c>
      <c r="I11" s="229" t="s">
        <v>221</v>
      </c>
      <c r="J11" s="677" t="s">
        <v>432</v>
      </c>
      <c r="K11" s="230" t="s">
        <v>220</v>
      </c>
    </row>
    <row r="12" spans="1:45" ht="20.100000000000001" customHeight="1">
      <c r="B12"/>
      <c r="C12" s="231" t="s">
        <v>256</v>
      </c>
      <c r="D12" s="167"/>
      <c r="E12" s="166"/>
      <c r="F12" s="165" t="s">
        <v>430</v>
      </c>
      <c r="G12" s="171" t="s">
        <v>300</v>
      </c>
      <c r="H12" s="228" t="s">
        <v>258</v>
      </c>
      <c r="I12" s="229" t="s">
        <v>221</v>
      </c>
      <c r="J12" s="677" t="s">
        <v>432</v>
      </c>
      <c r="K12" s="230" t="s">
        <v>220</v>
      </c>
    </row>
    <row r="13" spans="1:45" ht="20.100000000000001" customHeight="1">
      <c r="B13"/>
      <c r="C13" s="231" t="s">
        <v>254</v>
      </c>
      <c r="D13" s="167"/>
      <c r="E13" s="166"/>
      <c r="F13" s="165" t="s">
        <v>307</v>
      </c>
      <c r="G13" s="171" t="s">
        <v>300</v>
      </c>
      <c r="H13" s="235" t="s">
        <v>258</v>
      </c>
      <c r="I13" s="173" t="s">
        <v>221</v>
      </c>
      <c r="J13" s="678" t="s">
        <v>432</v>
      </c>
      <c r="K13" s="172" t="s">
        <v>220</v>
      </c>
    </row>
    <row r="14" spans="1:45" ht="20.100000000000001" customHeight="1">
      <c r="B14"/>
      <c r="C14" s="231" t="s">
        <v>251</v>
      </c>
      <c r="D14" s="167" t="s">
        <v>257</v>
      </c>
      <c r="E14" s="166" t="s">
        <v>222</v>
      </c>
      <c r="F14" s="165" t="s">
        <v>298</v>
      </c>
      <c r="G14" s="171" t="s">
        <v>300</v>
      </c>
      <c r="H14" s="157" t="s">
        <v>379</v>
      </c>
      <c r="I14" s="229" t="s">
        <v>222</v>
      </c>
      <c r="J14" s="677" t="s">
        <v>432</v>
      </c>
      <c r="K14" s="230" t="s">
        <v>233</v>
      </c>
    </row>
    <row r="15" spans="1:45" ht="20.100000000000001" customHeight="1">
      <c r="B15"/>
      <c r="C15" s="231" t="s">
        <v>248</v>
      </c>
      <c r="D15" s="167" t="s">
        <v>256</v>
      </c>
      <c r="E15" s="166" t="s">
        <v>224</v>
      </c>
      <c r="F15" s="165" t="s">
        <v>255</v>
      </c>
      <c r="G15" s="171" t="s">
        <v>243</v>
      </c>
      <c r="H15" s="157" t="s">
        <v>379</v>
      </c>
      <c r="I15" s="674" t="s">
        <v>252</v>
      </c>
      <c r="J15" s="678" t="s">
        <v>432</v>
      </c>
      <c r="K15" s="675" t="s">
        <v>229</v>
      </c>
    </row>
    <row r="16" spans="1:45" ht="20.100000000000001" customHeight="1">
      <c r="B16"/>
      <c r="C16" s="231" t="s">
        <v>246</v>
      </c>
      <c r="D16" s="167" t="s">
        <v>254</v>
      </c>
      <c r="E16" s="166" t="s">
        <v>250</v>
      </c>
      <c r="F16" s="165" t="s">
        <v>253</v>
      </c>
      <c r="G16" s="171" t="s">
        <v>243</v>
      </c>
      <c r="H16" s="164" t="s">
        <v>129</v>
      </c>
      <c r="I16" s="163" t="s">
        <v>252</v>
      </c>
      <c r="J16" s="677" t="s">
        <v>432</v>
      </c>
      <c r="K16" s="162" t="s">
        <v>229</v>
      </c>
    </row>
    <row r="17" spans="2:11" ht="20.100000000000001" customHeight="1">
      <c r="B17"/>
      <c r="C17" s="231" t="s">
        <v>324</v>
      </c>
      <c r="D17" s="167" t="s">
        <v>251</v>
      </c>
      <c r="E17" s="166" t="s">
        <v>250</v>
      </c>
      <c r="F17" s="165" t="s">
        <v>249</v>
      </c>
      <c r="G17" s="171" t="s">
        <v>243</v>
      </c>
      <c r="H17" s="164" t="s">
        <v>129</v>
      </c>
      <c r="I17" s="170" t="s">
        <v>228</v>
      </c>
      <c r="J17" s="677" t="s">
        <v>432</v>
      </c>
      <c r="K17" s="169" t="s">
        <v>227</v>
      </c>
    </row>
    <row r="18" spans="2:11" ht="20.100000000000001" customHeight="1">
      <c r="B18"/>
      <c r="C18" s="231" t="s">
        <v>325</v>
      </c>
      <c r="D18" s="167" t="s">
        <v>248</v>
      </c>
      <c r="E18" s="166" t="s">
        <v>247</v>
      </c>
      <c r="F18" s="165" t="s">
        <v>299</v>
      </c>
      <c r="G18" s="171" t="s">
        <v>225</v>
      </c>
      <c r="H18" s="164" t="s">
        <v>129</v>
      </c>
      <c r="I18" s="170" t="s">
        <v>228</v>
      </c>
      <c r="J18" s="677" t="s">
        <v>432</v>
      </c>
      <c r="K18" s="169" t="s">
        <v>227</v>
      </c>
    </row>
    <row r="19" spans="2:11" ht="20.100000000000001" customHeight="1" thickBot="1">
      <c r="B19"/>
      <c r="C19" s="361" t="s">
        <v>242</v>
      </c>
      <c r="D19" s="219" t="s">
        <v>246</v>
      </c>
      <c r="E19" s="220" t="s">
        <v>245</v>
      </c>
      <c r="F19" s="161" t="s">
        <v>244</v>
      </c>
      <c r="G19" s="221" t="s">
        <v>243</v>
      </c>
      <c r="H19" s="160" t="s">
        <v>129</v>
      </c>
      <c r="I19" s="222" t="s">
        <v>222</v>
      </c>
      <c r="J19" s="681" t="s">
        <v>432</v>
      </c>
      <c r="K19" s="223" t="s">
        <v>233</v>
      </c>
    </row>
  </sheetData>
  <sheetProtection selectLockedCells="1"/>
  <phoneticPr fontId="13"/>
  <hyperlinks>
    <hyperlink ref="C10" location="'004'!A1" display="004" xr:uid="{00000000-0004-0000-2200-000000000000}"/>
    <hyperlink ref="C17" location="'011'!A1" display="011" xr:uid="{00000000-0004-0000-2200-000001000000}"/>
    <hyperlink ref="C18" location="'012'!A1" display="012" xr:uid="{00000000-0004-0000-2200-000002000000}"/>
    <hyperlink ref="C14" location="'008'!A1" display="008" xr:uid="{00000000-0004-0000-2200-000003000000}"/>
    <hyperlink ref="C15" location="'009'!A1" display="009" xr:uid="{00000000-0004-0000-2200-000004000000}"/>
    <hyperlink ref="C19" location="'013'!A1" display="013" xr:uid="{00000000-0004-0000-2200-000005000000}"/>
    <hyperlink ref="C16" location="'010'!A1" display="010" xr:uid="{00000000-0004-0000-2200-000006000000}"/>
    <hyperlink ref="C9" location="'003'!A1" display="003" xr:uid="{00000000-0004-0000-2200-000007000000}"/>
    <hyperlink ref="C8" location="'002'!A1" display="002" xr:uid="{00000000-0004-0000-2200-000008000000}"/>
    <hyperlink ref="C7" location="'001'!A1" display="001" xr:uid="{00000000-0004-0000-2200-000009000000}"/>
    <hyperlink ref="C11:C13" location="'004'!A1" display="004" xr:uid="{00000000-0004-0000-2200-000044000000}"/>
    <hyperlink ref="C11" location="'005'!A1" display="005" xr:uid="{00000000-0004-0000-2200-000045000000}"/>
    <hyperlink ref="C13" location="'007'!A1" display="007" xr:uid="{00000000-0004-0000-2200-000046000000}"/>
    <hyperlink ref="C12" location="'006'!A1" display="006" xr:uid="{8B0365EA-228C-48EE-93E4-B6186273A11B}"/>
  </hyperlinks>
  <pageMargins left="0.7" right="0.7" top="0.75" bottom="0.75" header="0.3" footer="0.3"/>
  <pageSetup paperSize="9" orientation="portrait" horizontalDpi="4294967292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8EF58-0276-4548-A949-57F74E731B6C}">
  <sheetPr codeName="Sheet3">
    <tabColor rgb="FF0070C0"/>
  </sheetPr>
  <dimension ref="C1:AL231"/>
  <sheetViews>
    <sheetView showGridLines="0" zoomScale="80" zoomScaleNormal="80" workbookViewId="0"/>
  </sheetViews>
  <sheetFormatPr defaultRowHeight="13.5"/>
  <cols>
    <col min="3" max="3" width="8.6875" style="227" hidden="1" customWidth="1"/>
    <col min="4" max="4" width="16.6875" customWidth="1"/>
    <col min="13" max="13" width="12" customWidth="1"/>
    <col min="23" max="23" width="12" customWidth="1"/>
    <col min="32" max="32" width="0" hidden="1" customWidth="1"/>
    <col min="33" max="33" width="12" hidden="1" customWidth="1"/>
    <col min="34" max="34" width="10.875" hidden="1" customWidth="1"/>
    <col min="35" max="36" width="0" hidden="1" customWidth="1"/>
    <col min="37" max="37" width="14.125" hidden="1" customWidth="1"/>
  </cols>
  <sheetData>
    <row r="1" spans="3:31">
      <c r="C1" s="744"/>
    </row>
    <row r="8" spans="3:31" ht="14.25" thickBot="1">
      <c r="D8" s="664" t="s">
        <v>376</v>
      </c>
      <c r="M8" s="664" t="s">
        <v>377</v>
      </c>
      <c r="W8" s="664" t="s">
        <v>391</v>
      </c>
    </row>
    <row r="9" spans="3:31" ht="13.9" thickBot="1">
      <c r="D9" s="745"/>
      <c r="E9" s="819" t="str">
        <f>TEXT(F9*1-1, "####")</f>
        <v>2023</v>
      </c>
      <c r="F9" s="819" t="str">
        <f>TEXT(G9*1-1, "####")</f>
        <v>2024</v>
      </c>
      <c r="G9" s="819" t="str">
        <f>TEXT(CurrentYear, "####")</f>
        <v>2025</v>
      </c>
      <c r="H9" s="819" t="str">
        <f>TEXT(G9*1+1, "####")</f>
        <v>2026</v>
      </c>
      <c r="I9" s="819" t="str">
        <f t="shared" ref="I9:K9" si="0">TEXT(H9*1+1, "####")</f>
        <v>2027</v>
      </c>
      <c r="J9" s="820" t="str">
        <f t="shared" si="0"/>
        <v>2028</v>
      </c>
      <c r="K9" s="821" t="str">
        <f t="shared" si="0"/>
        <v>2029</v>
      </c>
      <c r="N9" s="745"/>
      <c r="O9" s="746" t="str">
        <f t="shared" ref="O9:U9" si="1">E9</f>
        <v>2023</v>
      </c>
      <c r="P9" s="746" t="str">
        <f t="shared" si="1"/>
        <v>2024</v>
      </c>
      <c r="Q9" s="746" t="str">
        <f t="shared" si="1"/>
        <v>2025</v>
      </c>
      <c r="R9" s="746" t="str">
        <f t="shared" si="1"/>
        <v>2026</v>
      </c>
      <c r="S9" s="746" t="str">
        <f t="shared" si="1"/>
        <v>2027</v>
      </c>
      <c r="T9" s="812" t="str">
        <f t="shared" si="1"/>
        <v>2028</v>
      </c>
      <c r="U9" s="747" t="str">
        <f t="shared" si="1"/>
        <v>2029</v>
      </c>
      <c r="X9" s="745"/>
      <c r="Y9" s="746" t="str">
        <f t="shared" ref="Y9:AE9" si="2">E9</f>
        <v>2023</v>
      </c>
      <c r="Z9" s="746" t="str">
        <f t="shared" si="2"/>
        <v>2024</v>
      </c>
      <c r="AA9" s="746" t="str">
        <f t="shared" si="2"/>
        <v>2025</v>
      </c>
      <c r="AB9" s="746" t="str">
        <f t="shared" si="2"/>
        <v>2026</v>
      </c>
      <c r="AC9" s="746" t="str">
        <f t="shared" si="2"/>
        <v>2027</v>
      </c>
      <c r="AD9" s="812" t="str">
        <f t="shared" si="2"/>
        <v>2028</v>
      </c>
      <c r="AE9" s="747" t="str">
        <f t="shared" si="2"/>
        <v>2029</v>
      </c>
    </row>
    <row r="10" spans="3:31">
      <c r="C10" s="673" t="str">
        <f>IF(SUM(E10:K10)=0, "H", "")</f>
        <v/>
      </c>
      <c r="D10" s="748" t="str">
        <f>Parameter!G21</f>
        <v>Mobile</v>
      </c>
      <c r="E10" s="743">
        <f>AMOLED_Total!F56</f>
        <v>12742.788184347835</v>
      </c>
      <c r="F10" s="743">
        <f>AMOLED_Total!G56</f>
        <v>15944.478149263725</v>
      </c>
      <c r="G10" s="743">
        <f>AMOLED_Total!H56</f>
        <v>16777.391566714308</v>
      </c>
      <c r="H10" s="743">
        <f>AMOLED_Total!I56</f>
        <v>17523.297670455853</v>
      </c>
      <c r="I10" s="743">
        <f>AMOLED_Total!J56</f>
        <v>18499.439025416003</v>
      </c>
      <c r="J10" s="743">
        <f>AMOLED_Total!K56</f>
        <v>19170.212451415333</v>
      </c>
      <c r="K10" s="749">
        <f>AMOLED_Total!L56</f>
        <v>19405.701669175571</v>
      </c>
      <c r="N10" s="748" t="str">
        <f>D10</f>
        <v>Mobile</v>
      </c>
      <c r="O10" s="743">
        <f>AMOLED_Total!V56</f>
        <v>69590.168444847543</v>
      </c>
      <c r="P10" s="743">
        <f>AMOLED_Total!W56</f>
        <v>85785.737987682733</v>
      </c>
      <c r="Q10" s="743">
        <f>AMOLED_Total!X56</f>
        <v>90209.934450287154</v>
      </c>
      <c r="R10" s="743">
        <f>AMOLED_Total!Y56</f>
        <v>94495.847465150393</v>
      </c>
      <c r="S10" s="743">
        <f>AMOLED_Total!Z56</f>
        <v>99960.944549130683</v>
      </c>
      <c r="T10" s="743">
        <f>AMOLED_Total!AA56</f>
        <v>103604.22719532094</v>
      </c>
      <c r="U10" s="749">
        <f>AMOLED_Total!AB56</f>
        <v>104918.80113654824</v>
      </c>
      <c r="X10" s="748" t="str">
        <f>N10</f>
        <v>Mobile</v>
      </c>
      <c r="Y10" s="750">
        <f>AMOLED_Total!N56</f>
        <v>1314.5763624588362</v>
      </c>
      <c r="Z10" s="750">
        <f>AMOLED_Total!O56</f>
        <v>1475.9610702844493</v>
      </c>
      <c r="AA10" s="750">
        <f>AMOLED_Total!P56</f>
        <v>1562.3479263283107</v>
      </c>
      <c r="AB10" s="750">
        <f>AMOLED_Total!Q56</f>
        <v>1600.1499803630841</v>
      </c>
      <c r="AC10" s="750">
        <f>AMOLED_Total!R56</f>
        <v>1652.6634835496964</v>
      </c>
      <c r="AD10" s="816">
        <f>AMOLED_Total!S56</f>
        <v>1673.8725547085096</v>
      </c>
      <c r="AE10" s="751">
        <f>AMOLED_Total!T56</f>
        <v>1655.9185186832437</v>
      </c>
    </row>
    <row r="11" spans="3:31">
      <c r="C11" s="673" t="str">
        <f>IF(SUM(E11:K11)=0, "H", "")</f>
        <v/>
      </c>
      <c r="D11" s="752" t="str">
        <f>Parameter!G22</f>
        <v>IT</v>
      </c>
      <c r="E11" s="743">
        <f>AMOLED_Total!F57</f>
        <v>1034.2620974025972</v>
      </c>
      <c r="F11" s="743">
        <f>AMOLED_Total!G57</f>
        <v>2293.1804703443613</v>
      </c>
      <c r="G11" s="743">
        <f>AMOLED_Total!H57</f>
        <v>2559.4211132863611</v>
      </c>
      <c r="H11" s="743">
        <f>AMOLED_Total!I57</f>
        <v>3694.4676053081034</v>
      </c>
      <c r="I11" s="743">
        <f>AMOLED_Total!J57</f>
        <v>4566.1536040979527</v>
      </c>
      <c r="J11" s="743">
        <f>AMOLED_Total!K57</f>
        <v>5864.5567780986185</v>
      </c>
      <c r="K11" s="749">
        <f>AMOLED_Total!L57</f>
        <v>7539.8472439991001</v>
      </c>
      <c r="N11" s="752" t="str">
        <f>D11</f>
        <v>IT</v>
      </c>
      <c r="O11" s="743">
        <f>AMOLED_Total!V57</f>
        <v>5698.9353800296813</v>
      </c>
      <c r="P11" s="743">
        <f>AMOLED_Total!W57</f>
        <v>12848.121279717865</v>
      </c>
      <c r="Q11" s="743">
        <f>AMOLED_Total!X57</f>
        <v>15041.400416240349</v>
      </c>
      <c r="R11" s="743">
        <f>AMOLED_Total!Y57</f>
        <v>22736.79617382857</v>
      </c>
      <c r="S11" s="743">
        <f>AMOLED_Total!Z57</f>
        <v>28194.359819014826</v>
      </c>
      <c r="T11" s="743">
        <f>AMOLED_Total!AA57</f>
        <v>37236.95129492096</v>
      </c>
      <c r="U11" s="749">
        <f>AMOLED_Total!AB57</f>
        <v>49011.341883909226</v>
      </c>
      <c r="X11" s="752" t="str">
        <f>N11</f>
        <v>IT</v>
      </c>
      <c r="Y11" s="750">
        <f>AMOLED_Total!N57</f>
        <v>90.742079795659663</v>
      </c>
      <c r="Z11" s="750">
        <f>AMOLED_Total!O57</f>
        <v>220.88135507006518</v>
      </c>
      <c r="AA11" s="750">
        <f>AMOLED_Total!P57</f>
        <v>230.92873140224629</v>
      </c>
      <c r="AB11" s="750">
        <f>AMOLED_Total!Q57</f>
        <v>380.17493327414661</v>
      </c>
      <c r="AC11" s="750">
        <f>AMOLED_Total!R57</f>
        <v>489.36689638615275</v>
      </c>
      <c r="AD11" s="816">
        <f>AMOLED_Total!S57</f>
        <v>600.92598176025479</v>
      </c>
      <c r="AE11" s="751">
        <f>AMOLED_Total!T57</f>
        <v>747.04515579154156</v>
      </c>
    </row>
    <row r="12" spans="3:31" ht="13.9" thickBot="1">
      <c r="C12" s="673" t="str">
        <f>IF(SUM(E12:K12)=0, "H", "")</f>
        <v/>
      </c>
      <c r="D12" s="752" t="str">
        <f>Parameter!G23</f>
        <v>TV</v>
      </c>
      <c r="E12" s="743">
        <f>AMOLED_Total!F58</f>
        <v>6987.1740277777772</v>
      </c>
      <c r="F12" s="743">
        <f>AMOLED_Total!G58</f>
        <v>9162.5246242269659</v>
      </c>
      <c r="G12" s="743">
        <f>AMOLED_Total!H58</f>
        <v>9608.399225062838</v>
      </c>
      <c r="H12" s="743">
        <f>AMOLED_Total!I58</f>
        <v>10746.449999999999</v>
      </c>
      <c r="I12" s="743">
        <f>AMOLED_Total!J58</f>
        <v>11451</v>
      </c>
      <c r="J12" s="743">
        <f>AMOLED_Total!K58</f>
        <v>12045</v>
      </c>
      <c r="K12" s="749">
        <f>AMOLED_Total!L58</f>
        <v>12646.615384615385</v>
      </c>
      <c r="N12" s="752" t="str">
        <f>D12</f>
        <v>TV</v>
      </c>
      <c r="O12" s="743">
        <f>AMOLED_Total!V58</f>
        <v>19328.882127482873</v>
      </c>
      <c r="P12" s="743">
        <f>AMOLED_Total!W58</f>
        <v>26019.617585045169</v>
      </c>
      <c r="Q12" s="743">
        <f>AMOLED_Total!X58</f>
        <v>27313.606201116541</v>
      </c>
      <c r="R12" s="743">
        <f>AMOLED_Total!Y58</f>
        <v>30690.038199198669</v>
      </c>
      <c r="S12" s="743">
        <f>AMOLED_Total!Z58</f>
        <v>32833.420992438907</v>
      </c>
      <c r="T12" s="743">
        <f>AMOLED_Total!AA58</f>
        <v>34641.866919104978</v>
      </c>
      <c r="U12" s="749">
        <f>AMOLED_Total!AB58</f>
        <v>36485.817410897536</v>
      </c>
      <c r="X12" s="752" t="str">
        <f>N12</f>
        <v>TV</v>
      </c>
      <c r="Y12" s="750">
        <f>AMOLED_Total!N58</f>
        <v>321.77846136540177</v>
      </c>
      <c r="Z12" s="750">
        <f>AMOLED_Total!O58</f>
        <v>382.86751680431871</v>
      </c>
      <c r="AA12" s="750">
        <f>AMOLED_Total!P58</f>
        <v>411.15381126116739</v>
      </c>
      <c r="AB12" s="750">
        <f>AMOLED_Total!Q58</f>
        <v>451.71630980923754</v>
      </c>
      <c r="AC12" s="750">
        <f>AMOLED_Total!R58</f>
        <v>474.69318788477705</v>
      </c>
      <c r="AD12" s="816">
        <f>AMOLED_Total!S58</f>
        <v>489.41710581169968</v>
      </c>
      <c r="AE12" s="751">
        <f>AMOLED_Total!T58</f>
        <v>504.19714882880726</v>
      </c>
    </row>
    <row r="13" spans="3:31" ht="13.9" hidden="1" thickBot="1">
      <c r="C13" s="673" t="str">
        <f>IF(SUM(E13:K13)=0, "H", "")</f>
        <v>H</v>
      </c>
      <c r="D13" s="752"/>
      <c r="E13" s="743"/>
      <c r="F13" s="743"/>
      <c r="G13" s="743"/>
      <c r="H13" s="743"/>
      <c r="I13" s="743"/>
      <c r="J13" s="743"/>
      <c r="K13" s="749"/>
      <c r="N13" s="665"/>
      <c r="O13" s="753"/>
      <c r="P13" s="753"/>
      <c r="Q13" s="753"/>
      <c r="R13" s="753"/>
      <c r="S13" s="753"/>
      <c r="T13" s="753"/>
      <c r="U13" s="754"/>
      <c r="X13" s="665"/>
      <c r="Y13" s="755">
        <f>AMOLED_Total!N59</f>
        <v>0</v>
      </c>
      <c r="Z13" s="755">
        <f>AMOLED_Total!O59</f>
        <v>0</v>
      </c>
      <c r="AA13" s="755">
        <f>AMOLED_Total!P59</f>
        <v>0</v>
      </c>
      <c r="AB13" s="755">
        <f>AMOLED_Total!Q59</f>
        <v>0</v>
      </c>
      <c r="AC13" s="755">
        <f>AMOLED_Total!R59</f>
        <v>0</v>
      </c>
      <c r="AD13" s="818">
        <f>AMOLED_Total!S59</f>
        <v>0</v>
      </c>
      <c r="AE13" s="756">
        <f>AMOLED_Total!T59</f>
        <v>0</v>
      </c>
    </row>
    <row r="14" spans="3:31" ht="13.9" thickBot="1">
      <c r="C14" s="227" t="str">
        <f>IF(SUM(E14:K14)=0, "H", "")</f>
        <v/>
      </c>
      <c r="D14" s="745" t="s">
        <v>273</v>
      </c>
      <c r="E14" s="757">
        <f t="shared" ref="E14:I14" si="3">SUM(E10:E13)</f>
        <v>20764.22430952821</v>
      </c>
      <c r="F14" s="757">
        <f t="shared" si="3"/>
        <v>27400.183243835054</v>
      </c>
      <c r="G14" s="757">
        <f t="shared" si="3"/>
        <v>28945.211905063508</v>
      </c>
      <c r="H14" s="757">
        <f t="shared" si="3"/>
        <v>31964.215275763956</v>
      </c>
      <c r="I14" s="757">
        <f t="shared" si="3"/>
        <v>34516.592629513951</v>
      </c>
      <c r="J14" s="757">
        <f t="shared" ref="J14:K14" si="4">SUM(J10:J13)</f>
        <v>37079.76922951395</v>
      </c>
      <c r="K14" s="758">
        <f t="shared" si="4"/>
        <v>39592.164297790056</v>
      </c>
      <c r="N14" s="745" t="str">
        <f>D14</f>
        <v>Total</v>
      </c>
      <c r="O14" s="757">
        <f>AMOLED_Total!V60</f>
        <v>94617.98595236009</v>
      </c>
      <c r="P14" s="757">
        <f>AMOLED_Total!W60</f>
        <v>124653.47685244576</v>
      </c>
      <c r="Q14" s="757">
        <f>AMOLED_Total!X60</f>
        <v>132564.94106764405</v>
      </c>
      <c r="R14" s="757">
        <f>AMOLED_Total!Y60</f>
        <v>147922.68183817764</v>
      </c>
      <c r="S14" s="757">
        <f>AMOLED_Total!Z60</f>
        <v>160988.72536058442</v>
      </c>
      <c r="T14" s="757">
        <f>AMOLED_Total!AA60</f>
        <v>175483.04540934687</v>
      </c>
      <c r="U14" s="758">
        <f>AMOLED_Total!AB60</f>
        <v>190415.96043135499</v>
      </c>
      <c r="X14" s="745" t="str">
        <f>N14</f>
        <v>Total</v>
      </c>
      <c r="Y14" s="759">
        <f>AMOLED_Total!N60</f>
        <v>1727.0969036198976</v>
      </c>
      <c r="Z14" s="759">
        <f>AMOLED_Total!O60</f>
        <v>2079.7099421588332</v>
      </c>
      <c r="AA14" s="759">
        <f>AMOLED_Total!P60</f>
        <v>2204.4304689917244</v>
      </c>
      <c r="AB14" s="759">
        <f>AMOLED_Total!Q60</f>
        <v>2432.0412234464679</v>
      </c>
      <c r="AC14" s="759">
        <f>AMOLED_Total!R60</f>
        <v>2616.7235678206262</v>
      </c>
      <c r="AD14" s="817">
        <f>AMOLED_Total!S60</f>
        <v>2764.2156422804637</v>
      </c>
      <c r="AE14" s="760">
        <f>AMOLED_Total!T60</f>
        <v>2907.1608233035927</v>
      </c>
    </row>
    <row r="16" spans="3:31">
      <c r="C16"/>
    </row>
    <row r="17" spans="3:38" ht="14.25" thickBot="1">
      <c r="C17"/>
      <c r="N17" s="664" t="s">
        <v>392</v>
      </c>
      <c r="X17" s="664" t="s">
        <v>393</v>
      </c>
    </row>
    <row r="18" spans="3:38" ht="13.9" thickBot="1">
      <c r="C18"/>
      <c r="N18" s="745"/>
      <c r="O18" s="746" t="str">
        <f t="shared" ref="O18:U18" si="5">E9</f>
        <v>2023</v>
      </c>
      <c r="P18" s="746" t="str">
        <f t="shared" si="5"/>
        <v>2024</v>
      </c>
      <c r="Q18" s="746" t="str">
        <f t="shared" si="5"/>
        <v>2025</v>
      </c>
      <c r="R18" s="746" t="str">
        <f t="shared" si="5"/>
        <v>2026</v>
      </c>
      <c r="S18" s="746" t="str">
        <f t="shared" si="5"/>
        <v>2027</v>
      </c>
      <c r="T18" s="812" t="str">
        <f t="shared" si="5"/>
        <v>2028</v>
      </c>
      <c r="U18" s="747" t="str">
        <f t="shared" si="5"/>
        <v>2029</v>
      </c>
      <c r="X18" s="745"/>
      <c r="Y18" s="746" t="str">
        <f t="shared" ref="Y18:AE18" si="6">E9</f>
        <v>2023</v>
      </c>
      <c r="Z18" s="746" t="str">
        <f t="shared" si="6"/>
        <v>2024</v>
      </c>
      <c r="AA18" s="746" t="str">
        <f t="shared" si="6"/>
        <v>2025</v>
      </c>
      <c r="AB18" s="746" t="str">
        <f t="shared" si="6"/>
        <v>2026</v>
      </c>
      <c r="AC18" s="746" t="str">
        <f t="shared" si="6"/>
        <v>2027</v>
      </c>
      <c r="AD18" s="812" t="str">
        <f t="shared" si="6"/>
        <v>2028</v>
      </c>
      <c r="AE18" s="747" t="str">
        <f t="shared" si="6"/>
        <v>2029</v>
      </c>
    </row>
    <row r="19" spans="3:38">
      <c r="C19"/>
      <c r="N19" s="748" t="s">
        <v>151</v>
      </c>
      <c r="O19" s="743">
        <f t="shared" ref="O19:U21" si="7">SUMIFS(Wgt, LCat, $X19, Y, O$18)</f>
        <v>71931.834913913815</v>
      </c>
      <c r="P19" s="743">
        <f t="shared" si="7"/>
        <v>95120.695910462193</v>
      </c>
      <c r="Q19" s="743">
        <f t="shared" si="7"/>
        <v>101890.52817906972</v>
      </c>
      <c r="R19" s="743">
        <f t="shared" si="7"/>
        <v>113201.54497303981</v>
      </c>
      <c r="S19" s="743">
        <f t="shared" si="7"/>
        <v>122658.44706082663</v>
      </c>
      <c r="T19" s="813">
        <f t="shared" si="7"/>
        <v>134180.07986663311</v>
      </c>
      <c r="U19" s="749">
        <f t="shared" si="7"/>
        <v>146106.00087846973</v>
      </c>
      <c r="X19" s="748" t="s">
        <v>151</v>
      </c>
      <c r="Y19" s="750">
        <f t="shared" ref="Y19:AE21" si="8">SUMIFS(Rev, LCat, $X19, Y, Y$18)</f>
        <v>701.18682257955493</v>
      </c>
      <c r="Z19" s="750">
        <f t="shared" si="8"/>
        <v>853.24078288293606</v>
      </c>
      <c r="AA19" s="750">
        <f t="shared" si="8"/>
        <v>924.06828383571951</v>
      </c>
      <c r="AB19" s="750">
        <f t="shared" si="8"/>
        <v>1002.660822812804</v>
      </c>
      <c r="AC19" s="750">
        <f t="shared" si="8"/>
        <v>1060.6542790873368</v>
      </c>
      <c r="AD19" s="816">
        <f t="shared" si="8"/>
        <v>1120.0107249396344</v>
      </c>
      <c r="AE19" s="751">
        <f t="shared" si="8"/>
        <v>1177.5826632030423</v>
      </c>
    </row>
    <row r="20" spans="3:38">
      <c r="C20"/>
      <c r="N20" s="752" t="s">
        <v>381</v>
      </c>
      <c r="O20" s="743">
        <f t="shared" si="7"/>
        <v>21599.40630524603</v>
      </c>
      <c r="P20" s="743">
        <f t="shared" si="7"/>
        <v>28179.355947279419</v>
      </c>
      <c r="Q20" s="743">
        <f t="shared" si="7"/>
        <v>29270.744021376351</v>
      </c>
      <c r="R20" s="743">
        <f t="shared" si="7"/>
        <v>33132.124850006163</v>
      </c>
      <c r="S20" s="743">
        <f t="shared" si="7"/>
        <v>36576.169185336257</v>
      </c>
      <c r="T20" s="813">
        <f t="shared" si="7"/>
        <v>39410.982277887801</v>
      </c>
      <c r="U20" s="749">
        <f t="shared" si="7"/>
        <v>42277.407236006591</v>
      </c>
      <c r="X20" s="752" t="s">
        <v>381</v>
      </c>
      <c r="Y20" s="750">
        <f t="shared" si="8"/>
        <v>651.69104734185896</v>
      </c>
      <c r="Z20" s="750">
        <f t="shared" si="8"/>
        <v>786.1824225107116</v>
      </c>
      <c r="AA20" s="750">
        <f t="shared" si="8"/>
        <v>824.32307525453132</v>
      </c>
      <c r="AB20" s="750">
        <f t="shared" si="8"/>
        <v>915.29581385095833</v>
      </c>
      <c r="AC20" s="750">
        <f t="shared" si="8"/>
        <v>991.09509076171992</v>
      </c>
      <c r="AD20" s="816">
        <f t="shared" si="8"/>
        <v>1042.7761477283375</v>
      </c>
      <c r="AE20" s="751">
        <f t="shared" si="8"/>
        <v>1092.370995364904</v>
      </c>
    </row>
    <row r="21" spans="3:38" ht="13.9" thickBot="1">
      <c r="C21"/>
      <c r="N21" s="752" t="s">
        <v>382</v>
      </c>
      <c r="O21" s="743">
        <f t="shared" si="7"/>
        <v>1086.7447332002755</v>
      </c>
      <c r="P21" s="743">
        <f t="shared" si="7"/>
        <v>1353.4249947041819</v>
      </c>
      <c r="Q21" s="743">
        <f t="shared" si="7"/>
        <v>1403.6688671980166</v>
      </c>
      <c r="R21" s="743">
        <f t="shared" si="7"/>
        <v>1589.0120151315045</v>
      </c>
      <c r="S21" s="743">
        <f t="shared" si="7"/>
        <v>1754.1091144215914</v>
      </c>
      <c r="T21" s="813">
        <f t="shared" si="7"/>
        <v>1891.9832648258803</v>
      </c>
      <c r="U21" s="749">
        <f t="shared" si="7"/>
        <v>2032.552316878694</v>
      </c>
      <c r="X21" s="752" t="s">
        <v>382</v>
      </c>
      <c r="Y21" s="750">
        <f t="shared" si="8"/>
        <v>374.21903369848343</v>
      </c>
      <c r="Z21" s="750">
        <f t="shared" si="8"/>
        <v>440.28673676518594</v>
      </c>
      <c r="AA21" s="750">
        <f t="shared" si="8"/>
        <v>456.03910990147438</v>
      </c>
      <c r="AB21" s="750">
        <f t="shared" si="8"/>
        <v>514.08458678270495</v>
      </c>
      <c r="AC21" s="750">
        <f t="shared" si="8"/>
        <v>564.9741979715692</v>
      </c>
      <c r="AD21" s="816">
        <f t="shared" si="8"/>
        <v>601.42876961249249</v>
      </c>
      <c r="AE21" s="751">
        <f t="shared" si="8"/>
        <v>637.20716473564732</v>
      </c>
    </row>
    <row r="22" spans="3:38" ht="13.9" thickBot="1">
      <c r="C22"/>
      <c r="N22" s="745" t="s">
        <v>273</v>
      </c>
      <c r="O22" s="757">
        <f>SUM(O19:O21)</f>
        <v>94617.985952360119</v>
      </c>
      <c r="P22" s="757">
        <f t="shared" ref="P22" si="9">SUM(P19:P21)</f>
        <v>124653.47685244579</v>
      </c>
      <c r="Q22" s="757">
        <f t="shared" ref="Q22" si="10">SUM(Q19:Q21)</f>
        <v>132564.9410676441</v>
      </c>
      <c r="R22" s="757">
        <f t="shared" ref="R22" si="11">SUM(R19:R21)</f>
        <v>147922.68183817746</v>
      </c>
      <c r="S22" s="757">
        <f t="shared" ref="S22:U22" si="12">SUM(S19:S21)</f>
        <v>160988.72536058447</v>
      </c>
      <c r="T22" s="814">
        <f t="shared" si="12"/>
        <v>175483.04540934681</v>
      </c>
      <c r="U22" s="758">
        <f t="shared" si="12"/>
        <v>190415.96043135499</v>
      </c>
      <c r="X22" s="745" t="s">
        <v>273</v>
      </c>
      <c r="Y22" s="759">
        <f>SUM(Y19:Y21)</f>
        <v>1727.0969036198974</v>
      </c>
      <c r="Z22" s="759">
        <f t="shared" ref="Z22:AC22" si="13">SUM(Z19:Z21)</f>
        <v>2079.7099421588337</v>
      </c>
      <c r="AA22" s="759">
        <f t="shared" si="13"/>
        <v>2204.4304689917253</v>
      </c>
      <c r="AB22" s="759">
        <f t="shared" si="13"/>
        <v>2432.0412234464675</v>
      </c>
      <c r="AC22" s="759">
        <f t="shared" si="13"/>
        <v>2616.7235678206257</v>
      </c>
      <c r="AD22" s="817">
        <f t="shared" ref="AD22:AE22" si="14">SUM(AD19:AD21)</f>
        <v>2764.2156422804642</v>
      </c>
      <c r="AE22" s="760">
        <f t="shared" si="14"/>
        <v>2907.1608233035936</v>
      </c>
    </row>
    <row r="23" spans="3:38">
      <c r="C23"/>
    </row>
    <row r="24" spans="3:38">
      <c r="C24"/>
    </row>
    <row r="25" spans="3:38">
      <c r="C25"/>
    </row>
    <row r="26" spans="3:38">
      <c r="C26"/>
    </row>
    <row r="27" spans="3:38" ht="14.25" thickBot="1">
      <c r="C27"/>
      <c r="D27" s="664" t="s">
        <v>396</v>
      </c>
    </row>
    <row r="28" spans="3:38" ht="13.9" thickBot="1">
      <c r="C28"/>
      <c r="D28" s="745"/>
      <c r="E28" s="746" t="str">
        <f t="shared" ref="E28:K28" si="15">E9</f>
        <v>2023</v>
      </c>
      <c r="F28" s="746" t="str">
        <f t="shared" si="15"/>
        <v>2024</v>
      </c>
      <c r="G28" s="746" t="str">
        <f t="shared" si="15"/>
        <v>2025</v>
      </c>
      <c r="H28" s="746" t="str">
        <f t="shared" si="15"/>
        <v>2026</v>
      </c>
      <c r="I28" s="746" t="str">
        <f t="shared" si="15"/>
        <v>2027</v>
      </c>
      <c r="J28" s="812" t="str">
        <f t="shared" si="15"/>
        <v>2028</v>
      </c>
      <c r="K28" s="747" t="str">
        <f t="shared" si="15"/>
        <v>2029</v>
      </c>
      <c r="AG28" s="761"/>
      <c r="AH28" s="762"/>
      <c r="AI28" s="763" t="s">
        <v>284</v>
      </c>
      <c r="AJ28" s="762" t="s">
        <v>394</v>
      </c>
      <c r="AK28" s="762" t="s">
        <v>395</v>
      </c>
      <c r="AL28" s="764"/>
    </row>
    <row r="29" spans="3:38">
      <c r="C29" s="673" t="str">
        <f t="shared" ref="C29:C60" si="16">IF(SUM(E29:K29)=0, "H", "")</f>
        <v/>
      </c>
      <c r="D29" s="748" t="str">
        <f t="shared" ref="D29:D60" si="17">AL29</f>
        <v>SDC</v>
      </c>
      <c r="E29" s="743">
        <f t="shared" ref="E29:K38" si="18">SUMIFS(Wgt, Y, E$28, P, $D29)</f>
        <v>34111.856557762323</v>
      </c>
      <c r="F29" s="743">
        <f t="shared" si="18"/>
        <v>43971.742246443893</v>
      </c>
      <c r="G29" s="743">
        <f t="shared" si="18"/>
        <v>46930.95667714013</v>
      </c>
      <c r="H29" s="743">
        <f t="shared" si="18"/>
        <v>51926.942636655251</v>
      </c>
      <c r="I29" s="743">
        <f t="shared" si="18"/>
        <v>54046.642824306567</v>
      </c>
      <c r="J29" s="813">
        <f t="shared" si="18"/>
        <v>55803.934562303017</v>
      </c>
      <c r="K29" s="749">
        <f t="shared" si="18"/>
        <v>56139.684647034926</v>
      </c>
      <c r="AG29" s="765">
        <v>1</v>
      </c>
      <c r="AH29" s="339" t="str">
        <f>Parameter!B7</f>
        <v>AUO</v>
      </c>
      <c r="AI29" s="766">
        <f t="shared" ref="AI29:AI60" si="19">SUMIFS(Wgt, Y, $AI$28, P, $AH29) - AG29/10^6</f>
        <v>-9.9999999999999995E-7</v>
      </c>
      <c r="AJ29" s="767">
        <f>LARGE($AI$29:$AI$78, AG29)</f>
        <v>43971.742223443893</v>
      </c>
      <c r="AK29" s="339">
        <f>MATCH(AJ29, $AI$29:$AI$78, 0)</f>
        <v>23</v>
      </c>
      <c r="AL29" s="768" t="str">
        <f>VLOOKUP(AK29, $AG$29:$AH$78, 2, FALSE)</f>
        <v>SDC</v>
      </c>
    </row>
    <row r="30" spans="3:38">
      <c r="C30" s="673" t="str">
        <f t="shared" si="16"/>
        <v/>
      </c>
      <c r="D30" s="752" t="str">
        <f t="shared" si="17"/>
        <v>LGD</v>
      </c>
      <c r="E30" s="743">
        <f t="shared" si="18"/>
        <v>22336.813766272786</v>
      </c>
      <c r="F30" s="743">
        <f t="shared" si="18"/>
        <v>31052.178423762318</v>
      </c>
      <c r="G30" s="743">
        <f t="shared" si="18"/>
        <v>31957.320407172283</v>
      </c>
      <c r="H30" s="743">
        <f t="shared" si="18"/>
        <v>35955.943697809278</v>
      </c>
      <c r="I30" s="743">
        <f t="shared" si="18"/>
        <v>38107.652858711059</v>
      </c>
      <c r="J30" s="813">
        <f t="shared" si="18"/>
        <v>39916.098785377122</v>
      </c>
      <c r="K30" s="749">
        <f t="shared" si="18"/>
        <v>41919.778790284028</v>
      </c>
      <c r="AG30" s="769">
        <v>2</v>
      </c>
      <c r="AH30" s="342" t="str">
        <f>Parameter!B8</f>
        <v>BOE</v>
      </c>
      <c r="AI30" s="770">
        <f t="shared" si="19"/>
        <v>17407.036053203778</v>
      </c>
      <c r="AJ30" s="771">
        <f t="shared" ref="AJ30:AJ78" si="20">LARGE($AI$29:$AI$78, AG30)</f>
        <v>31052.178408762316</v>
      </c>
      <c r="AK30" s="342">
        <f t="shared" ref="AK30:AK78" si="21">MATCH(AJ30, $AI$29:$AI$78, 0)</f>
        <v>15</v>
      </c>
      <c r="AL30" s="772" t="str">
        <f t="shared" ref="AL30:AL78" si="22">VLOOKUP(AK30, $AG$29:$AH$78, 2, FALSE)</f>
        <v>LGD</v>
      </c>
    </row>
    <row r="31" spans="3:38">
      <c r="C31" s="673" t="str">
        <f t="shared" si="16"/>
        <v/>
      </c>
      <c r="D31" s="752" t="str">
        <f t="shared" si="17"/>
        <v>BOE</v>
      </c>
      <c r="E31" s="743">
        <f t="shared" si="18"/>
        <v>14042.459181421638</v>
      </c>
      <c r="F31" s="743">
        <f t="shared" si="18"/>
        <v>17407.036055203778</v>
      </c>
      <c r="G31" s="743">
        <f t="shared" si="18"/>
        <v>18108.139341986658</v>
      </c>
      <c r="H31" s="743">
        <f t="shared" si="18"/>
        <v>19791.653620120298</v>
      </c>
      <c r="I31" s="743">
        <f t="shared" si="18"/>
        <v>24081.740284184889</v>
      </c>
      <c r="J31" s="813">
        <f t="shared" si="18"/>
        <v>27548.789765186524</v>
      </c>
      <c r="K31" s="749">
        <f t="shared" si="18"/>
        <v>31641.752886317059</v>
      </c>
      <c r="AG31" s="769">
        <v>3</v>
      </c>
      <c r="AH31" s="342" t="str">
        <f>Parameter!B9</f>
        <v>China Star</v>
      </c>
      <c r="AI31" s="770">
        <f t="shared" si="19"/>
        <v>8268.1047334498744</v>
      </c>
      <c r="AJ31" s="771">
        <f t="shared" si="20"/>
        <v>17407.036053203778</v>
      </c>
      <c r="AK31" s="342">
        <f t="shared" si="21"/>
        <v>2</v>
      </c>
      <c r="AL31" s="772" t="str">
        <f t="shared" si="22"/>
        <v>BOE</v>
      </c>
    </row>
    <row r="32" spans="3:38">
      <c r="C32" s="673" t="str">
        <f t="shared" si="16"/>
        <v/>
      </c>
      <c r="D32" s="752" t="str">
        <f t="shared" si="17"/>
        <v>Tianma</v>
      </c>
      <c r="E32" s="743">
        <f t="shared" si="18"/>
        <v>7144.1825572071848</v>
      </c>
      <c r="F32" s="743">
        <f t="shared" si="18"/>
        <v>9801.018924175296</v>
      </c>
      <c r="G32" s="743">
        <f t="shared" si="18"/>
        <v>10502.181203444903</v>
      </c>
      <c r="H32" s="743">
        <f t="shared" si="18"/>
        <v>10757.677118518865</v>
      </c>
      <c r="I32" s="743">
        <f t="shared" si="18"/>
        <v>12049.591834192677</v>
      </c>
      <c r="J32" s="813">
        <f t="shared" si="18"/>
        <v>13133.44338654969</v>
      </c>
      <c r="K32" s="749">
        <f t="shared" si="18"/>
        <v>13229.077347051778</v>
      </c>
      <c r="AG32" s="769">
        <v>4</v>
      </c>
      <c r="AH32" s="342" t="str">
        <f>Parameter!B10</f>
        <v>CPT</v>
      </c>
      <c r="AI32" s="770">
        <f t="shared" si="19"/>
        <v>-3.9999999999999998E-6</v>
      </c>
      <c r="AJ32" s="771">
        <f t="shared" si="20"/>
        <v>9801.0188981752963</v>
      </c>
      <c r="AK32" s="342">
        <f t="shared" si="21"/>
        <v>26</v>
      </c>
      <c r="AL32" s="772" t="str">
        <f t="shared" si="22"/>
        <v>Tianma</v>
      </c>
    </row>
    <row r="33" spans="3:38">
      <c r="C33" s="673" t="str">
        <f t="shared" si="16"/>
        <v/>
      </c>
      <c r="D33" s="752" t="str">
        <f t="shared" si="17"/>
        <v>Visionox</v>
      </c>
      <c r="E33" s="743">
        <f t="shared" si="18"/>
        <v>7344.423428750878</v>
      </c>
      <c r="F33" s="743">
        <f t="shared" si="18"/>
        <v>8558.4724099185751</v>
      </c>
      <c r="G33" s="743">
        <f t="shared" si="18"/>
        <v>9033.0380378687696</v>
      </c>
      <c r="H33" s="743">
        <f t="shared" si="18"/>
        <v>9953.6201166448791</v>
      </c>
      <c r="I33" s="743">
        <f t="shared" si="18"/>
        <v>12206.556954754924</v>
      </c>
      <c r="J33" s="813">
        <f t="shared" si="18"/>
        <v>15035.510057744803</v>
      </c>
      <c r="K33" s="749">
        <f t="shared" si="18"/>
        <v>17940.285986506384</v>
      </c>
      <c r="AG33" s="769">
        <v>5</v>
      </c>
      <c r="AH33" s="342" t="str">
        <f>Parameter!B11</f>
        <v>EDO</v>
      </c>
      <c r="AI33" s="770">
        <f t="shared" si="19"/>
        <v>4716.2289325850224</v>
      </c>
      <c r="AJ33" s="771">
        <f t="shared" si="20"/>
        <v>8558.4723809185743</v>
      </c>
      <c r="AK33" s="342">
        <f t="shared" si="21"/>
        <v>29</v>
      </c>
      <c r="AL33" s="772" t="str">
        <f t="shared" si="22"/>
        <v>Visionox</v>
      </c>
    </row>
    <row r="34" spans="3:38">
      <c r="C34" s="673" t="str">
        <f t="shared" si="16"/>
        <v/>
      </c>
      <c r="D34" s="752" t="str">
        <f t="shared" si="17"/>
        <v>China Star</v>
      </c>
      <c r="E34" s="743">
        <f t="shared" si="18"/>
        <v>5557.810736544955</v>
      </c>
      <c r="F34" s="743">
        <f t="shared" si="18"/>
        <v>8268.1047364498736</v>
      </c>
      <c r="G34" s="743">
        <f t="shared" si="18"/>
        <v>10869.90748409027</v>
      </c>
      <c r="H34" s="743">
        <f t="shared" si="18"/>
        <v>12602.211645616328</v>
      </c>
      <c r="I34" s="743">
        <f t="shared" si="18"/>
        <v>12972.75613716045</v>
      </c>
      <c r="J34" s="813">
        <f t="shared" si="18"/>
        <v>16491.599661995744</v>
      </c>
      <c r="K34" s="749">
        <f t="shared" si="18"/>
        <v>21106.4764158781</v>
      </c>
      <c r="AG34" s="769">
        <v>6</v>
      </c>
      <c r="AH34" s="342" t="str">
        <f>Parameter!B12</f>
        <v>First-O-Light</v>
      </c>
      <c r="AI34" s="770">
        <f t="shared" si="19"/>
        <v>-6.0000000000000002E-6</v>
      </c>
      <c r="AJ34" s="771">
        <f t="shared" si="20"/>
        <v>8268.1047334498744</v>
      </c>
      <c r="AK34" s="342">
        <f t="shared" si="21"/>
        <v>3</v>
      </c>
      <c r="AL34" s="772" t="str">
        <f t="shared" si="22"/>
        <v>China Star</v>
      </c>
    </row>
    <row r="35" spans="3:38">
      <c r="C35" s="673" t="str">
        <f t="shared" si="16"/>
        <v/>
      </c>
      <c r="D35" s="752" t="str">
        <f t="shared" si="17"/>
        <v>EDO</v>
      </c>
      <c r="E35" s="743">
        <f t="shared" si="18"/>
        <v>3340.3797105286671</v>
      </c>
      <c r="F35" s="743">
        <f t="shared" si="18"/>
        <v>4716.2289375850223</v>
      </c>
      <c r="G35" s="743">
        <f t="shared" si="18"/>
        <v>4489.0644604514391</v>
      </c>
      <c r="H35" s="743">
        <f t="shared" si="18"/>
        <v>6463.9570906366171</v>
      </c>
      <c r="I35" s="743">
        <f t="shared" si="18"/>
        <v>7043.7370864397699</v>
      </c>
      <c r="J35" s="813">
        <f t="shared" si="18"/>
        <v>7073.6218093559091</v>
      </c>
      <c r="K35" s="749">
        <f t="shared" si="18"/>
        <v>7094.7623048313217</v>
      </c>
      <c r="AG35" s="769">
        <v>7</v>
      </c>
      <c r="AH35" s="342" t="str">
        <f>Parameter!B13</f>
        <v>Foxconn</v>
      </c>
      <c r="AI35" s="770">
        <f t="shared" si="19"/>
        <v>-6.9999999999999999E-6</v>
      </c>
      <c r="AJ35" s="771">
        <f t="shared" si="20"/>
        <v>4716.2289325850224</v>
      </c>
      <c r="AK35" s="342">
        <f t="shared" si="21"/>
        <v>5</v>
      </c>
      <c r="AL35" s="772" t="str">
        <f t="shared" si="22"/>
        <v>EDO</v>
      </c>
    </row>
    <row r="36" spans="3:38">
      <c r="C36" s="673" t="str">
        <f t="shared" si="16"/>
        <v/>
      </c>
      <c r="D36" s="752" t="str">
        <f t="shared" si="17"/>
        <v>Truly</v>
      </c>
      <c r="E36" s="743">
        <f t="shared" si="18"/>
        <v>434.47423253095008</v>
      </c>
      <c r="F36" s="743">
        <f t="shared" si="18"/>
        <v>439.60688140700677</v>
      </c>
      <c r="G36" s="743">
        <f t="shared" si="18"/>
        <v>404.32165271160466</v>
      </c>
      <c r="H36" s="743">
        <f t="shared" si="18"/>
        <v>436.04303759096024</v>
      </c>
      <c r="I36" s="743">
        <f t="shared" si="18"/>
        <v>480.04738083408461</v>
      </c>
      <c r="J36" s="813">
        <f t="shared" si="18"/>
        <v>480.04738083408461</v>
      </c>
      <c r="K36" s="749">
        <f t="shared" si="18"/>
        <v>480.04738083408461</v>
      </c>
      <c r="AG36" s="769">
        <v>8</v>
      </c>
      <c r="AH36" s="342" t="str">
        <f>Parameter!B14</f>
        <v>Futuba</v>
      </c>
      <c r="AI36" s="770">
        <f t="shared" si="19"/>
        <v>-7.9999999999999996E-6</v>
      </c>
      <c r="AJ36" s="771">
        <f t="shared" si="20"/>
        <v>439.60685440700678</v>
      </c>
      <c r="AK36" s="342">
        <f t="shared" si="21"/>
        <v>27</v>
      </c>
      <c r="AL36" s="772" t="str">
        <f t="shared" si="22"/>
        <v>Truly</v>
      </c>
    </row>
    <row r="37" spans="3:38">
      <c r="C37" s="673" t="str">
        <f t="shared" si="16"/>
        <v/>
      </c>
      <c r="D37" s="752" t="str">
        <f t="shared" si="17"/>
        <v>JDI</v>
      </c>
      <c r="E37" s="743">
        <f t="shared" si="18"/>
        <v>0</v>
      </c>
      <c r="F37" s="743">
        <f t="shared" si="18"/>
        <v>429.39680476195969</v>
      </c>
      <c r="G37" s="743">
        <f t="shared" si="18"/>
        <v>270.01180277800063</v>
      </c>
      <c r="H37" s="743">
        <f t="shared" si="18"/>
        <v>34.632874585118763</v>
      </c>
      <c r="I37" s="743">
        <f t="shared" si="18"/>
        <v>0</v>
      </c>
      <c r="J37" s="813">
        <f t="shared" si="18"/>
        <v>0</v>
      </c>
      <c r="K37" s="749">
        <f t="shared" si="18"/>
        <v>864.09467261732118</v>
      </c>
      <c r="AG37" s="769">
        <v>9</v>
      </c>
      <c r="AH37" s="342" t="str">
        <f>Parameter!B15</f>
        <v>HMD Global</v>
      </c>
      <c r="AI37" s="770">
        <f t="shared" si="19"/>
        <v>-9.0000000000000002E-6</v>
      </c>
      <c r="AJ37" s="771">
        <f t="shared" si="20"/>
        <v>429.39679376195971</v>
      </c>
      <c r="AK37" s="342">
        <f t="shared" si="21"/>
        <v>11</v>
      </c>
      <c r="AL37" s="772" t="str">
        <f t="shared" si="22"/>
        <v>JDI</v>
      </c>
    </row>
    <row r="38" spans="3:38">
      <c r="C38" s="673" t="str">
        <f t="shared" si="16"/>
        <v/>
      </c>
      <c r="D38" s="752" t="str">
        <f t="shared" si="17"/>
        <v>Sharp</v>
      </c>
      <c r="E38" s="743">
        <f t="shared" si="18"/>
        <v>197.47747859400909</v>
      </c>
      <c r="F38" s="743">
        <f t="shared" si="18"/>
        <v>9.6914327380690697</v>
      </c>
      <c r="G38" s="743">
        <f t="shared" si="18"/>
        <v>0</v>
      </c>
      <c r="H38" s="743">
        <f t="shared" si="18"/>
        <v>0</v>
      </c>
      <c r="I38" s="743">
        <f t="shared" si="18"/>
        <v>0</v>
      </c>
      <c r="J38" s="813">
        <f t="shared" si="18"/>
        <v>0</v>
      </c>
      <c r="K38" s="749">
        <f t="shared" si="18"/>
        <v>0</v>
      </c>
      <c r="AG38" s="769">
        <v>10</v>
      </c>
      <c r="AH38" s="342" t="str">
        <f>Parameter!B16</f>
        <v>Inco-Flex</v>
      </c>
      <c r="AI38" s="770">
        <f t="shared" si="19"/>
        <v>-1.0000000000000001E-5</v>
      </c>
      <c r="AJ38" s="771">
        <f t="shared" si="20"/>
        <v>9.6914087380690699</v>
      </c>
      <c r="AK38" s="342">
        <f t="shared" si="21"/>
        <v>24</v>
      </c>
      <c r="AL38" s="772" t="str">
        <f t="shared" si="22"/>
        <v>Sharp</v>
      </c>
    </row>
    <row r="39" spans="3:38">
      <c r="C39" s="673" t="str">
        <f t="shared" si="16"/>
        <v/>
      </c>
      <c r="D39" s="752" t="str">
        <f t="shared" si="17"/>
        <v>AUO</v>
      </c>
      <c r="E39" s="743">
        <f t="shared" ref="E39:K48" si="23">SUMIFS(Wgt, Y, E$28, P, $D39)</f>
        <v>26.951333996710918</v>
      </c>
      <c r="F39" s="743">
        <f t="shared" si="23"/>
        <v>0</v>
      </c>
      <c r="G39" s="743">
        <f t="shared" si="23"/>
        <v>0</v>
      </c>
      <c r="H39" s="743">
        <f t="shared" si="23"/>
        <v>0</v>
      </c>
      <c r="I39" s="743">
        <f t="shared" si="23"/>
        <v>0</v>
      </c>
      <c r="J39" s="813">
        <f t="shared" si="23"/>
        <v>0</v>
      </c>
      <c r="K39" s="749">
        <f t="shared" si="23"/>
        <v>0</v>
      </c>
      <c r="AG39" s="769">
        <v>11</v>
      </c>
      <c r="AH39" s="342" t="str">
        <f>Parameter!B17</f>
        <v>JDI</v>
      </c>
      <c r="AI39" s="770">
        <f t="shared" si="19"/>
        <v>429.39679376195971</v>
      </c>
      <c r="AJ39" s="771">
        <f t="shared" si="20"/>
        <v>-9.9999999999999995E-7</v>
      </c>
      <c r="AK39" s="342">
        <f t="shared" si="21"/>
        <v>1</v>
      </c>
      <c r="AL39" s="772" t="str">
        <f t="shared" si="22"/>
        <v>AUO</v>
      </c>
    </row>
    <row r="40" spans="3:38" hidden="1">
      <c r="C40" s="673" t="str">
        <f t="shared" si="16"/>
        <v>H</v>
      </c>
      <c r="D40" s="752" t="str">
        <f t="shared" si="17"/>
        <v>CPT</v>
      </c>
      <c r="E40" s="743">
        <f t="shared" si="23"/>
        <v>0</v>
      </c>
      <c r="F40" s="743">
        <f t="shared" si="23"/>
        <v>0</v>
      </c>
      <c r="G40" s="743">
        <f t="shared" si="23"/>
        <v>0</v>
      </c>
      <c r="H40" s="743">
        <f t="shared" si="23"/>
        <v>0</v>
      </c>
      <c r="I40" s="743">
        <f t="shared" si="23"/>
        <v>0</v>
      </c>
      <c r="J40" s="813">
        <f t="shared" si="23"/>
        <v>0</v>
      </c>
      <c r="K40" s="749">
        <f t="shared" si="23"/>
        <v>0</v>
      </c>
      <c r="AG40" s="769">
        <v>12</v>
      </c>
      <c r="AH40" s="342" t="str">
        <f>Parameter!B18</f>
        <v>JOLED</v>
      </c>
      <c r="AI40" s="770">
        <f t="shared" si="19"/>
        <v>-1.2E-5</v>
      </c>
      <c r="AJ40" s="771">
        <f t="shared" si="20"/>
        <v>-3.9999999999999998E-6</v>
      </c>
      <c r="AK40" s="342">
        <f t="shared" si="21"/>
        <v>4</v>
      </c>
      <c r="AL40" s="772" t="str">
        <f t="shared" si="22"/>
        <v>CPT</v>
      </c>
    </row>
    <row r="41" spans="3:38" hidden="1">
      <c r="C41" s="673" t="str">
        <f t="shared" si="16"/>
        <v>H</v>
      </c>
      <c r="D41" s="752" t="str">
        <f t="shared" si="17"/>
        <v>First-O-Light</v>
      </c>
      <c r="E41" s="743">
        <f t="shared" si="23"/>
        <v>0</v>
      </c>
      <c r="F41" s="743">
        <f t="shared" si="23"/>
        <v>0</v>
      </c>
      <c r="G41" s="743">
        <f t="shared" si="23"/>
        <v>0</v>
      </c>
      <c r="H41" s="743">
        <f t="shared" si="23"/>
        <v>0</v>
      </c>
      <c r="I41" s="743">
        <f t="shared" si="23"/>
        <v>0</v>
      </c>
      <c r="J41" s="813">
        <f t="shared" si="23"/>
        <v>0</v>
      </c>
      <c r="K41" s="749">
        <f t="shared" si="23"/>
        <v>0</v>
      </c>
      <c r="AG41" s="769">
        <v>13</v>
      </c>
      <c r="AH41" s="342" t="str">
        <f>Parameter!B19</f>
        <v>Kaneka</v>
      </c>
      <c r="AI41" s="770">
        <f t="shared" si="19"/>
        <v>-1.2999999999999999E-5</v>
      </c>
      <c r="AJ41" s="771">
        <f t="shared" si="20"/>
        <v>-6.0000000000000002E-6</v>
      </c>
      <c r="AK41" s="342">
        <f t="shared" si="21"/>
        <v>6</v>
      </c>
      <c r="AL41" s="772" t="str">
        <f t="shared" si="22"/>
        <v>First-O-Light</v>
      </c>
    </row>
    <row r="42" spans="3:38" hidden="1">
      <c r="C42" s="673" t="str">
        <f t="shared" si="16"/>
        <v>H</v>
      </c>
      <c r="D42" s="752" t="str">
        <f t="shared" si="17"/>
        <v>Foxconn</v>
      </c>
      <c r="E42" s="743">
        <f t="shared" si="23"/>
        <v>0</v>
      </c>
      <c r="F42" s="743">
        <f t="shared" si="23"/>
        <v>0</v>
      </c>
      <c r="G42" s="743">
        <f t="shared" si="23"/>
        <v>0</v>
      </c>
      <c r="H42" s="743">
        <f t="shared" si="23"/>
        <v>0</v>
      </c>
      <c r="I42" s="743">
        <f t="shared" si="23"/>
        <v>0</v>
      </c>
      <c r="J42" s="813">
        <f t="shared" si="23"/>
        <v>0</v>
      </c>
      <c r="K42" s="749">
        <f t="shared" si="23"/>
        <v>0</v>
      </c>
      <c r="AG42" s="769">
        <v>14</v>
      </c>
      <c r="AH42" s="342" t="str">
        <f>Parameter!B20</f>
        <v>Konica Minolta</v>
      </c>
      <c r="AI42" s="770">
        <f t="shared" si="19"/>
        <v>-1.4E-5</v>
      </c>
      <c r="AJ42" s="771">
        <f t="shared" si="20"/>
        <v>-6.9999999999999999E-6</v>
      </c>
      <c r="AK42" s="342">
        <f t="shared" si="21"/>
        <v>7</v>
      </c>
      <c r="AL42" s="772" t="str">
        <f t="shared" si="22"/>
        <v>Foxconn</v>
      </c>
    </row>
    <row r="43" spans="3:38" hidden="1">
      <c r="C43" s="673" t="str">
        <f t="shared" si="16"/>
        <v>H</v>
      </c>
      <c r="D43" s="752" t="str">
        <f t="shared" si="17"/>
        <v>Futuba</v>
      </c>
      <c r="E43" s="743">
        <f t="shared" si="23"/>
        <v>0</v>
      </c>
      <c r="F43" s="743">
        <f t="shared" si="23"/>
        <v>0</v>
      </c>
      <c r="G43" s="743">
        <f t="shared" si="23"/>
        <v>0</v>
      </c>
      <c r="H43" s="743">
        <f t="shared" si="23"/>
        <v>0</v>
      </c>
      <c r="I43" s="743">
        <f t="shared" si="23"/>
        <v>0</v>
      </c>
      <c r="J43" s="813">
        <f t="shared" si="23"/>
        <v>0</v>
      </c>
      <c r="K43" s="749">
        <f t="shared" si="23"/>
        <v>0</v>
      </c>
      <c r="AG43" s="769">
        <v>15</v>
      </c>
      <c r="AH43" s="342" t="str">
        <f>Parameter!B21</f>
        <v>LGD</v>
      </c>
      <c r="AI43" s="770">
        <f t="shared" si="19"/>
        <v>31052.178408762316</v>
      </c>
      <c r="AJ43" s="771">
        <f t="shared" si="20"/>
        <v>-7.9999999999999996E-6</v>
      </c>
      <c r="AK43" s="342">
        <f t="shared" si="21"/>
        <v>8</v>
      </c>
      <c r="AL43" s="772" t="str">
        <f t="shared" si="22"/>
        <v>Futuba</v>
      </c>
    </row>
    <row r="44" spans="3:38" hidden="1">
      <c r="C44" s="673" t="str">
        <f t="shared" si="16"/>
        <v>H</v>
      </c>
      <c r="D44" s="752" t="str">
        <f t="shared" si="17"/>
        <v>HMD Global</v>
      </c>
      <c r="E44" s="743">
        <f t="shared" si="23"/>
        <v>0</v>
      </c>
      <c r="F44" s="743">
        <f t="shared" si="23"/>
        <v>0</v>
      </c>
      <c r="G44" s="743">
        <f t="shared" si="23"/>
        <v>0</v>
      </c>
      <c r="H44" s="743">
        <f t="shared" si="23"/>
        <v>0</v>
      </c>
      <c r="I44" s="743">
        <f t="shared" si="23"/>
        <v>0</v>
      </c>
      <c r="J44" s="813">
        <f t="shared" si="23"/>
        <v>0</v>
      </c>
      <c r="K44" s="749">
        <f t="shared" si="23"/>
        <v>0</v>
      </c>
      <c r="AG44" s="769">
        <v>16</v>
      </c>
      <c r="AH44" s="342" t="str">
        <f>Parameter!B22</f>
        <v>Nippon Seiki</v>
      </c>
      <c r="AI44" s="770">
        <f t="shared" si="19"/>
        <v>-1.5999999999999999E-5</v>
      </c>
      <c r="AJ44" s="771">
        <f t="shared" si="20"/>
        <v>-9.0000000000000002E-6</v>
      </c>
      <c r="AK44" s="342">
        <f t="shared" si="21"/>
        <v>9</v>
      </c>
      <c r="AL44" s="772" t="str">
        <f t="shared" si="22"/>
        <v>HMD Global</v>
      </c>
    </row>
    <row r="45" spans="3:38" hidden="1">
      <c r="C45" s="673" t="str">
        <f t="shared" si="16"/>
        <v>H</v>
      </c>
      <c r="D45" s="752" t="str">
        <f t="shared" si="17"/>
        <v>Inco-Flex</v>
      </c>
      <c r="E45" s="743">
        <f t="shared" si="23"/>
        <v>0</v>
      </c>
      <c r="F45" s="743">
        <f t="shared" si="23"/>
        <v>0</v>
      </c>
      <c r="G45" s="743">
        <f t="shared" si="23"/>
        <v>0</v>
      </c>
      <c r="H45" s="743">
        <f t="shared" si="23"/>
        <v>0</v>
      </c>
      <c r="I45" s="743">
        <f t="shared" si="23"/>
        <v>0</v>
      </c>
      <c r="J45" s="813">
        <f t="shared" si="23"/>
        <v>0</v>
      </c>
      <c r="K45" s="749">
        <f t="shared" si="23"/>
        <v>0</v>
      </c>
      <c r="AG45" s="769">
        <v>17</v>
      </c>
      <c r="AH45" s="342" t="str">
        <f>Parameter!B23</f>
        <v>OLEDWorks</v>
      </c>
      <c r="AI45" s="770">
        <f t="shared" si="19"/>
        <v>-1.7E-5</v>
      </c>
      <c r="AJ45" s="771">
        <f t="shared" si="20"/>
        <v>-1.0000000000000001E-5</v>
      </c>
      <c r="AK45" s="342">
        <f t="shared" si="21"/>
        <v>10</v>
      </c>
      <c r="AL45" s="772" t="str">
        <f t="shared" si="22"/>
        <v>Inco-Flex</v>
      </c>
    </row>
    <row r="46" spans="3:38" ht="13.9" thickBot="1">
      <c r="C46" s="673" t="str">
        <f t="shared" si="16"/>
        <v/>
      </c>
      <c r="D46" s="752" t="str">
        <f t="shared" si="17"/>
        <v>JOLED</v>
      </c>
      <c r="E46" s="743">
        <f t="shared" si="23"/>
        <v>81.156968750000019</v>
      </c>
      <c r="F46" s="743">
        <f t="shared" si="23"/>
        <v>0</v>
      </c>
      <c r="G46" s="743">
        <f t="shared" si="23"/>
        <v>0</v>
      </c>
      <c r="H46" s="743">
        <f t="shared" si="23"/>
        <v>0</v>
      </c>
      <c r="I46" s="743">
        <f t="shared" si="23"/>
        <v>0</v>
      </c>
      <c r="J46" s="813">
        <f t="shared" si="23"/>
        <v>0</v>
      </c>
      <c r="K46" s="749">
        <f t="shared" si="23"/>
        <v>0</v>
      </c>
      <c r="AG46" s="769">
        <v>18</v>
      </c>
      <c r="AH46" s="342" t="str">
        <f>Parameter!B24</f>
        <v>Osram</v>
      </c>
      <c r="AI46" s="770">
        <f t="shared" si="19"/>
        <v>-1.8E-5</v>
      </c>
      <c r="AJ46" s="771">
        <f t="shared" si="20"/>
        <v>-1.2E-5</v>
      </c>
      <c r="AK46" s="342">
        <f t="shared" si="21"/>
        <v>12</v>
      </c>
      <c r="AL46" s="772" t="str">
        <f t="shared" si="22"/>
        <v>JOLED</v>
      </c>
    </row>
    <row r="47" spans="3:38" hidden="1">
      <c r="C47" s="673" t="str">
        <f t="shared" si="16"/>
        <v>H</v>
      </c>
      <c r="D47" s="752" t="str">
        <f t="shared" si="17"/>
        <v>Kaneka</v>
      </c>
      <c r="E47" s="743">
        <f t="shared" si="23"/>
        <v>0</v>
      </c>
      <c r="F47" s="743">
        <f t="shared" si="23"/>
        <v>0</v>
      </c>
      <c r="G47" s="743">
        <f t="shared" si="23"/>
        <v>0</v>
      </c>
      <c r="H47" s="743">
        <f t="shared" si="23"/>
        <v>0</v>
      </c>
      <c r="I47" s="743">
        <f t="shared" si="23"/>
        <v>0</v>
      </c>
      <c r="J47" s="813">
        <f t="shared" si="23"/>
        <v>0</v>
      </c>
      <c r="K47" s="749">
        <f t="shared" si="23"/>
        <v>0</v>
      </c>
      <c r="AG47" s="769">
        <v>19</v>
      </c>
      <c r="AH47" s="342" t="str">
        <f>Parameter!B25</f>
        <v>Pioneer</v>
      </c>
      <c r="AI47" s="770">
        <f t="shared" si="19"/>
        <v>-1.9000000000000001E-5</v>
      </c>
      <c r="AJ47" s="771">
        <f t="shared" si="20"/>
        <v>-1.2999999999999999E-5</v>
      </c>
      <c r="AK47" s="342">
        <f t="shared" si="21"/>
        <v>13</v>
      </c>
      <c r="AL47" s="772" t="str">
        <f t="shared" si="22"/>
        <v>Kaneka</v>
      </c>
    </row>
    <row r="48" spans="3:38" hidden="1">
      <c r="C48" s="673" t="str">
        <f t="shared" si="16"/>
        <v>H</v>
      </c>
      <c r="D48" s="752" t="str">
        <f t="shared" si="17"/>
        <v>Konica Minolta</v>
      </c>
      <c r="E48" s="743">
        <f t="shared" si="23"/>
        <v>0</v>
      </c>
      <c r="F48" s="743">
        <f t="shared" si="23"/>
        <v>0</v>
      </c>
      <c r="G48" s="743">
        <f t="shared" si="23"/>
        <v>0</v>
      </c>
      <c r="H48" s="743">
        <f t="shared" si="23"/>
        <v>0</v>
      </c>
      <c r="I48" s="743">
        <f t="shared" si="23"/>
        <v>0</v>
      </c>
      <c r="J48" s="813">
        <f t="shared" si="23"/>
        <v>0</v>
      </c>
      <c r="K48" s="749">
        <f t="shared" si="23"/>
        <v>0</v>
      </c>
      <c r="AG48" s="769">
        <v>20</v>
      </c>
      <c r="AH48" s="342" t="str">
        <f>Parameter!B26</f>
        <v>RiT display</v>
      </c>
      <c r="AI48" s="770">
        <f t="shared" si="19"/>
        <v>-2.0000000000000002E-5</v>
      </c>
      <c r="AJ48" s="771">
        <f t="shared" si="20"/>
        <v>-1.4E-5</v>
      </c>
      <c r="AK48" s="342">
        <f t="shared" si="21"/>
        <v>14</v>
      </c>
      <c r="AL48" s="772" t="str">
        <f t="shared" si="22"/>
        <v>Konica Minolta</v>
      </c>
    </row>
    <row r="49" spans="3:38" hidden="1">
      <c r="C49" s="673" t="str">
        <f t="shared" si="16"/>
        <v>H</v>
      </c>
      <c r="D49" s="752" t="str">
        <f t="shared" si="17"/>
        <v>Nippon Seiki</v>
      </c>
      <c r="E49" s="743">
        <f t="shared" ref="E49:K58" si="24">SUMIFS(Wgt, Y, E$28, P, $D49)</f>
        <v>0</v>
      </c>
      <c r="F49" s="743">
        <f t="shared" si="24"/>
        <v>0</v>
      </c>
      <c r="G49" s="743">
        <f t="shared" si="24"/>
        <v>0</v>
      </c>
      <c r="H49" s="743">
        <f t="shared" si="24"/>
        <v>0</v>
      </c>
      <c r="I49" s="743">
        <f t="shared" si="24"/>
        <v>0</v>
      </c>
      <c r="J49" s="813">
        <f t="shared" si="24"/>
        <v>0</v>
      </c>
      <c r="K49" s="749">
        <f t="shared" si="24"/>
        <v>0</v>
      </c>
      <c r="AG49" s="769">
        <v>21</v>
      </c>
      <c r="AH49" s="342" t="str">
        <f>Parameter!B27</f>
        <v>RiTdisplay</v>
      </c>
      <c r="AI49" s="770">
        <f t="shared" si="19"/>
        <v>-2.0999999999999999E-5</v>
      </c>
      <c r="AJ49" s="771">
        <f t="shared" si="20"/>
        <v>-1.5999999999999999E-5</v>
      </c>
      <c r="AK49" s="342">
        <f t="shared" si="21"/>
        <v>16</v>
      </c>
      <c r="AL49" s="772" t="str">
        <f t="shared" si="22"/>
        <v>Nippon Seiki</v>
      </c>
    </row>
    <row r="50" spans="3:38" hidden="1">
      <c r="C50" s="673" t="str">
        <f t="shared" si="16"/>
        <v>H</v>
      </c>
      <c r="D50" s="752" t="str">
        <f t="shared" si="17"/>
        <v>OLEDWorks</v>
      </c>
      <c r="E50" s="743">
        <f t="shared" si="24"/>
        <v>0</v>
      </c>
      <c r="F50" s="743">
        <f t="shared" si="24"/>
        <v>0</v>
      </c>
      <c r="G50" s="743">
        <f t="shared" si="24"/>
        <v>0</v>
      </c>
      <c r="H50" s="743">
        <f t="shared" si="24"/>
        <v>0</v>
      </c>
      <c r="I50" s="743">
        <f t="shared" si="24"/>
        <v>0</v>
      </c>
      <c r="J50" s="813">
        <f t="shared" si="24"/>
        <v>0</v>
      </c>
      <c r="K50" s="749">
        <f t="shared" si="24"/>
        <v>0</v>
      </c>
      <c r="AG50" s="769">
        <v>22</v>
      </c>
      <c r="AH50" s="342" t="str">
        <f>Parameter!B28</f>
        <v>Royole</v>
      </c>
      <c r="AI50" s="770">
        <f t="shared" si="19"/>
        <v>-2.1999999999999999E-5</v>
      </c>
      <c r="AJ50" s="771">
        <f t="shared" si="20"/>
        <v>-1.7E-5</v>
      </c>
      <c r="AK50" s="342">
        <f t="shared" si="21"/>
        <v>17</v>
      </c>
      <c r="AL50" s="772" t="str">
        <f t="shared" si="22"/>
        <v>OLEDWorks</v>
      </c>
    </row>
    <row r="51" spans="3:38" hidden="1">
      <c r="C51" s="673" t="str">
        <f t="shared" si="16"/>
        <v>H</v>
      </c>
      <c r="D51" s="752" t="str">
        <f t="shared" si="17"/>
        <v>Osram</v>
      </c>
      <c r="E51" s="743">
        <f t="shared" si="24"/>
        <v>0</v>
      </c>
      <c r="F51" s="743">
        <f t="shared" si="24"/>
        <v>0</v>
      </c>
      <c r="G51" s="743">
        <f t="shared" si="24"/>
        <v>0</v>
      </c>
      <c r="H51" s="743">
        <f t="shared" si="24"/>
        <v>0</v>
      </c>
      <c r="I51" s="743">
        <f t="shared" si="24"/>
        <v>0</v>
      </c>
      <c r="J51" s="813">
        <f t="shared" si="24"/>
        <v>0</v>
      </c>
      <c r="K51" s="749">
        <f t="shared" si="24"/>
        <v>0</v>
      </c>
      <c r="AG51" s="769">
        <v>23</v>
      </c>
      <c r="AH51" s="342" t="str">
        <f>Parameter!B29</f>
        <v>SDC</v>
      </c>
      <c r="AI51" s="770">
        <f t="shared" si="19"/>
        <v>43971.742223443893</v>
      </c>
      <c r="AJ51" s="771">
        <f t="shared" si="20"/>
        <v>-1.8E-5</v>
      </c>
      <c r="AK51" s="342">
        <f t="shared" si="21"/>
        <v>18</v>
      </c>
      <c r="AL51" s="772" t="str">
        <f t="shared" si="22"/>
        <v>Osram</v>
      </c>
    </row>
    <row r="52" spans="3:38" hidden="1">
      <c r="C52" s="673" t="str">
        <f t="shared" si="16"/>
        <v>H</v>
      </c>
      <c r="D52" s="752" t="str">
        <f t="shared" si="17"/>
        <v>Pioneer</v>
      </c>
      <c r="E52" s="743">
        <f t="shared" si="24"/>
        <v>0</v>
      </c>
      <c r="F52" s="743">
        <f t="shared" si="24"/>
        <v>0</v>
      </c>
      <c r="G52" s="743">
        <f t="shared" si="24"/>
        <v>0</v>
      </c>
      <c r="H52" s="743">
        <f t="shared" si="24"/>
        <v>0</v>
      </c>
      <c r="I52" s="743">
        <f t="shared" si="24"/>
        <v>0</v>
      </c>
      <c r="J52" s="813">
        <f t="shared" si="24"/>
        <v>0</v>
      </c>
      <c r="K52" s="749">
        <f t="shared" si="24"/>
        <v>0</v>
      </c>
      <c r="AG52" s="769">
        <v>24</v>
      </c>
      <c r="AH52" s="342" t="str">
        <f>Parameter!B30</f>
        <v>Sharp</v>
      </c>
      <c r="AI52" s="770">
        <f t="shared" si="19"/>
        <v>9.6914087380690699</v>
      </c>
      <c r="AJ52" s="771">
        <f t="shared" si="20"/>
        <v>-1.9000000000000001E-5</v>
      </c>
      <c r="AK52" s="342">
        <f t="shared" si="21"/>
        <v>19</v>
      </c>
      <c r="AL52" s="772" t="str">
        <f t="shared" si="22"/>
        <v>Pioneer</v>
      </c>
    </row>
    <row r="53" spans="3:38" hidden="1">
      <c r="C53" s="673" t="str">
        <f t="shared" si="16"/>
        <v>H</v>
      </c>
      <c r="D53" s="752" t="str">
        <f t="shared" si="17"/>
        <v>RiT display</v>
      </c>
      <c r="E53" s="743">
        <f t="shared" si="24"/>
        <v>0</v>
      </c>
      <c r="F53" s="743">
        <f t="shared" si="24"/>
        <v>0</v>
      </c>
      <c r="G53" s="743">
        <f t="shared" si="24"/>
        <v>0</v>
      </c>
      <c r="H53" s="743">
        <f t="shared" si="24"/>
        <v>0</v>
      </c>
      <c r="I53" s="743">
        <f t="shared" si="24"/>
        <v>0</v>
      </c>
      <c r="J53" s="813">
        <f t="shared" si="24"/>
        <v>0</v>
      </c>
      <c r="K53" s="749">
        <f t="shared" si="24"/>
        <v>0</v>
      </c>
      <c r="AG53" s="769">
        <v>25</v>
      </c>
      <c r="AH53" s="342" t="str">
        <f>Parameter!B31</f>
        <v>Sony</v>
      </c>
      <c r="AI53" s="770">
        <f t="shared" si="19"/>
        <v>-2.5000000000000001E-5</v>
      </c>
      <c r="AJ53" s="771">
        <f t="shared" si="20"/>
        <v>-2.0000000000000002E-5</v>
      </c>
      <c r="AK53" s="342">
        <f t="shared" si="21"/>
        <v>20</v>
      </c>
      <c r="AL53" s="772" t="str">
        <f t="shared" si="22"/>
        <v>RiT display</v>
      </c>
    </row>
    <row r="54" spans="3:38" hidden="1">
      <c r="C54" s="673" t="str">
        <f t="shared" si="16"/>
        <v>H</v>
      </c>
      <c r="D54" s="752" t="str">
        <f t="shared" si="17"/>
        <v>RiTdisplay</v>
      </c>
      <c r="E54" s="743">
        <f t="shared" si="24"/>
        <v>0</v>
      </c>
      <c r="F54" s="743">
        <f t="shared" si="24"/>
        <v>0</v>
      </c>
      <c r="G54" s="743">
        <f t="shared" si="24"/>
        <v>0</v>
      </c>
      <c r="H54" s="743">
        <f t="shared" si="24"/>
        <v>0</v>
      </c>
      <c r="I54" s="743">
        <f t="shared" si="24"/>
        <v>0</v>
      </c>
      <c r="J54" s="813">
        <f t="shared" si="24"/>
        <v>0</v>
      </c>
      <c r="K54" s="749">
        <f t="shared" si="24"/>
        <v>0</v>
      </c>
      <c r="AG54" s="769">
        <v>26</v>
      </c>
      <c r="AH54" s="342" t="str">
        <f>Parameter!B32</f>
        <v>Tianma</v>
      </c>
      <c r="AI54" s="770">
        <f t="shared" si="19"/>
        <v>9801.0188981752963</v>
      </c>
      <c r="AJ54" s="771">
        <f t="shared" si="20"/>
        <v>-2.0999999999999999E-5</v>
      </c>
      <c r="AK54" s="342">
        <f t="shared" si="21"/>
        <v>21</v>
      </c>
      <c r="AL54" s="772" t="str">
        <f t="shared" si="22"/>
        <v>RiTdisplay</v>
      </c>
    </row>
    <row r="55" spans="3:38" hidden="1">
      <c r="C55" s="673" t="str">
        <f t="shared" si="16"/>
        <v>H</v>
      </c>
      <c r="D55" s="752" t="str">
        <f t="shared" si="17"/>
        <v>Royole</v>
      </c>
      <c r="E55" s="743">
        <f t="shared" si="24"/>
        <v>0</v>
      </c>
      <c r="F55" s="743">
        <f t="shared" si="24"/>
        <v>0</v>
      </c>
      <c r="G55" s="743">
        <f t="shared" si="24"/>
        <v>0</v>
      </c>
      <c r="H55" s="743">
        <f t="shared" si="24"/>
        <v>0</v>
      </c>
      <c r="I55" s="743">
        <f t="shared" si="24"/>
        <v>0</v>
      </c>
      <c r="J55" s="813">
        <f t="shared" si="24"/>
        <v>0</v>
      </c>
      <c r="K55" s="749">
        <f t="shared" si="24"/>
        <v>0</v>
      </c>
      <c r="AG55" s="769">
        <v>27</v>
      </c>
      <c r="AH55" s="342" t="str">
        <f>Parameter!B33</f>
        <v>Truly</v>
      </c>
      <c r="AI55" s="770">
        <f t="shared" si="19"/>
        <v>439.60685440700678</v>
      </c>
      <c r="AJ55" s="771">
        <f t="shared" si="20"/>
        <v>-2.1999999999999999E-5</v>
      </c>
      <c r="AK55" s="342">
        <f t="shared" si="21"/>
        <v>22</v>
      </c>
      <c r="AL55" s="772" t="str">
        <f t="shared" si="22"/>
        <v>Royole</v>
      </c>
    </row>
    <row r="56" spans="3:38" hidden="1">
      <c r="C56" s="673" t="str">
        <f t="shared" si="16"/>
        <v>H</v>
      </c>
      <c r="D56" s="752" t="str">
        <f t="shared" si="17"/>
        <v>Sony</v>
      </c>
      <c r="E56" s="743">
        <f t="shared" si="24"/>
        <v>0</v>
      </c>
      <c r="F56" s="743">
        <f t="shared" si="24"/>
        <v>0</v>
      </c>
      <c r="G56" s="743">
        <f t="shared" si="24"/>
        <v>0</v>
      </c>
      <c r="H56" s="743">
        <f t="shared" si="24"/>
        <v>0</v>
      </c>
      <c r="I56" s="743">
        <f t="shared" si="24"/>
        <v>0</v>
      </c>
      <c r="J56" s="813">
        <f t="shared" si="24"/>
        <v>0</v>
      </c>
      <c r="K56" s="749">
        <f t="shared" si="24"/>
        <v>0</v>
      </c>
      <c r="AG56" s="769">
        <v>28</v>
      </c>
      <c r="AH56" s="342" t="str">
        <f>Parameter!B34</f>
        <v>V Technology</v>
      </c>
      <c r="AI56" s="770">
        <f t="shared" si="19"/>
        <v>-2.8E-5</v>
      </c>
      <c r="AJ56" s="771">
        <f t="shared" si="20"/>
        <v>-2.5000000000000001E-5</v>
      </c>
      <c r="AK56" s="342">
        <f t="shared" si="21"/>
        <v>25</v>
      </c>
      <c r="AL56" s="772" t="str">
        <f t="shared" si="22"/>
        <v>Sony</v>
      </c>
    </row>
    <row r="57" spans="3:38" hidden="1">
      <c r="C57" s="673" t="str">
        <f t="shared" si="16"/>
        <v>H</v>
      </c>
      <c r="D57" s="752" t="str">
        <f t="shared" si="17"/>
        <v>V Technology</v>
      </c>
      <c r="E57" s="743">
        <f t="shared" si="24"/>
        <v>0</v>
      </c>
      <c r="F57" s="743">
        <f t="shared" si="24"/>
        <v>0</v>
      </c>
      <c r="G57" s="743">
        <f t="shared" si="24"/>
        <v>0</v>
      </c>
      <c r="H57" s="743">
        <f t="shared" si="24"/>
        <v>0</v>
      </c>
      <c r="I57" s="743">
        <f t="shared" si="24"/>
        <v>0</v>
      </c>
      <c r="J57" s="813">
        <f t="shared" si="24"/>
        <v>0</v>
      </c>
      <c r="K57" s="749">
        <f t="shared" si="24"/>
        <v>0</v>
      </c>
      <c r="AG57" s="769">
        <v>29</v>
      </c>
      <c r="AH57" s="342" t="str">
        <f>Parameter!B35</f>
        <v>Visionox</v>
      </c>
      <c r="AI57" s="770">
        <f t="shared" si="19"/>
        <v>8558.4723809185743</v>
      </c>
      <c r="AJ57" s="771">
        <f t="shared" si="20"/>
        <v>-2.8E-5</v>
      </c>
      <c r="AK57" s="342">
        <f t="shared" si="21"/>
        <v>28</v>
      </c>
      <c r="AL57" s="772" t="str">
        <f t="shared" si="22"/>
        <v>V Technology</v>
      </c>
    </row>
    <row r="58" spans="3:38" hidden="1">
      <c r="C58" s="673" t="str">
        <f t="shared" si="16"/>
        <v>H</v>
      </c>
      <c r="D58" s="752" t="str">
        <f t="shared" si="17"/>
        <v>Wise Chip</v>
      </c>
      <c r="E58" s="743">
        <f t="shared" si="24"/>
        <v>0</v>
      </c>
      <c r="F58" s="743">
        <f t="shared" si="24"/>
        <v>0</v>
      </c>
      <c r="G58" s="743">
        <f t="shared" si="24"/>
        <v>0</v>
      </c>
      <c r="H58" s="743">
        <f t="shared" si="24"/>
        <v>0</v>
      </c>
      <c r="I58" s="743">
        <f t="shared" si="24"/>
        <v>0</v>
      </c>
      <c r="J58" s="813">
        <f t="shared" si="24"/>
        <v>0</v>
      </c>
      <c r="K58" s="749">
        <f t="shared" si="24"/>
        <v>0</v>
      </c>
      <c r="AG58" s="769">
        <v>30</v>
      </c>
      <c r="AH58" s="342" t="str">
        <f>Parameter!B36</f>
        <v>Wise Chip</v>
      </c>
      <c r="AI58" s="770">
        <f t="shared" si="19"/>
        <v>-3.0000000000000001E-5</v>
      </c>
      <c r="AJ58" s="771">
        <f t="shared" si="20"/>
        <v>-3.0000000000000001E-5</v>
      </c>
      <c r="AK58" s="342">
        <f t="shared" si="21"/>
        <v>30</v>
      </c>
      <c r="AL58" s="772" t="str">
        <f t="shared" si="22"/>
        <v>Wise Chip</v>
      </c>
    </row>
    <row r="59" spans="3:38" hidden="1">
      <c r="C59" s="673" t="str">
        <f t="shared" si="16"/>
        <v>H</v>
      </c>
      <c r="D59" s="752" t="str">
        <f t="shared" si="17"/>
        <v>Yeolight</v>
      </c>
      <c r="E59" s="743">
        <f t="shared" ref="E59:K68" si="25">SUMIFS(Wgt, Y, E$28, P, $D59)</f>
        <v>0</v>
      </c>
      <c r="F59" s="743">
        <f t="shared" si="25"/>
        <v>0</v>
      </c>
      <c r="G59" s="743">
        <f t="shared" si="25"/>
        <v>0</v>
      </c>
      <c r="H59" s="743">
        <f t="shared" si="25"/>
        <v>0</v>
      </c>
      <c r="I59" s="743">
        <f t="shared" si="25"/>
        <v>0</v>
      </c>
      <c r="J59" s="813">
        <f t="shared" si="25"/>
        <v>0</v>
      </c>
      <c r="K59" s="749">
        <f t="shared" si="25"/>
        <v>0</v>
      </c>
      <c r="AG59" s="769">
        <v>31</v>
      </c>
      <c r="AH59" s="342" t="str">
        <f>Parameter!B37</f>
        <v>Yeolight</v>
      </c>
      <c r="AI59" s="770">
        <f t="shared" si="19"/>
        <v>-3.1000000000000001E-5</v>
      </c>
      <c r="AJ59" s="771">
        <f t="shared" si="20"/>
        <v>-3.1000000000000001E-5</v>
      </c>
      <c r="AK59" s="342">
        <f t="shared" si="21"/>
        <v>31</v>
      </c>
      <c r="AL59" s="772" t="str">
        <f t="shared" si="22"/>
        <v>Yeolight</v>
      </c>
    </row>
    <row r="60" spans="3:38" hidden="1">
      <c r="C60" s="673" t="str">
        <f t="shared" si="16"/>
        <v>H</v>
      </c>
      <c r="D60" s="752">
        <f t="shared" si="17"/>
        <v>0</v>
      </c>
      <c r="E60" s="743">
        <f t="shared" si="25"/>
        <v>0</v>
      </c>
      <c r="F60" s="743">
        <f t="shared" si="25"/>
        <v>0</v>
      </c>
      <c r="G60" s="743">
        <f t="shared" si="25"/>
        <v>0</v>
      </c>
      <c r="H60" s="743">
        <f t="shared" si="25"/>
        <v>0</v>
      </c>
      <c r="I60" s="743">
        <f t="shared" si="25"/>
        <v>0</v>
      </c>
      <c r="J60" s="813">
        <f t="shared" si="25"/>
        <v>0</v>
      </c>
      <c r="K60" s="749">
        <f t="shared" si="25"/>
        <v>0</v>
      </c>
      <c r="AG60" s="769">
        <v>32</v>
      </c>
      <c r="AH60" s="342">
        <f>Parameter!B38</f>
        <v>0</v>
      </c>
      <c r="AI60" s="770">
        <f t="shared" si="19"/>
        <v>-3.1999999999999999E-5</v>
      </c>
      <c r="AJ60" s="771">
        <f t="shared" si="20"/>
        <v>-3.1999999999999999E-5</v>
      </c>
      <c r="AK60" s="342">
        <f t="shared" si="21"/>
        <v>32</v>
      </c>
      <c r="AL60" s="772">
        <f t="shared" si="22"/>
        <v>0</v>
      </c>
    </row>
    <row r="61" spans="3:38" hidden="1">
      <c r="C61" s="673" t="str">
        <f t="shared" ref="C61:C78" si="26">IF(SUM(E61:K61)=0, "H", "")</f>
        <v>H</v>
      </c>
      <c r="D61" s="752">
        <f t="shared" ref="D61:D78" si="27">AL61</f>
        <v>0</v>
      </c>
      <c r="E61" s="743">
        <f t="shared" si="25"/>
        <v>0</v>
      </c>
      <c r="F61" s="743">
        <f t="shared" si="25"/>
        <v>0</v>
      </c>
      <c r="G61" s="743">
        <f t="shared" si="25"/>
        <v>0</v>
      </c>
      <c r="H61" s="743">
        <f t="shared" si="25"/>
        <v>0</v>
      </c>
      <c r="I61" s="743">
        <f t="shared" si="25"/>
        <v>0</v>
      </c>
      <c r="J61" s="813">
        <f t="shared" si="25"/>
        <v>0</v>
      </c>
      <c r="K61" s="749">
        <f t="shared" si="25"/>
        <v>0</v>
      </c>
      <c r="AG61" s="769">
        <v>33</v>
      </c>
      <c r="AH61" s="342">
        <f>Parameter!B39</f>
        <v>0</v>
      </c>
      <c r="AI61" s="770">
        <f t="shared" ref="AI61:AI78" si="28">SUMIFS(Wgt, Y, $AI$28, P, $AH61) - AG61/10^6</f>
        <v>-3.3000000000000003E-5</v>
      </c>
      <c r="AJ61" s="771">
        <f t="shared" si="20"/>
        <v>-3.3000000000000003E-5</v>
      </c>
      <c r="AK61" s="342">
        <f t="shared" si="21"/>
        <v>33</v>
      </c>
      <c r="AL61" s="772">
        <f t="shared" si="22"/>
        <v>0</v>
      </c>
    </row>
    <row r="62" spans="3:38" hidden="1">
      <c r="C62" s="673" t="str">
        <f t="shared" si="26"/>
        <v>H</v>
      </c>
      <c r="D62" s="752">
        <f t="shared" si="27"/>
        <v>0</v>
      </c>
      <c r="E62" s="743">
        <f t="shared" si="25"/>
        <v>0</v>
      </c>
      <c r="F62" s="743">
        <f t="shared" si="25"/>
        <v>0</v>
      </c>
      <c r="G62" s="743">
        <f t="shared" si="25"/>
        <v>0</v>
      </c>
      <c r="H62" s="743">
        <f t="shared" si="25"/>
        <v>0</v>
      </c>
      <c r="I62" s="743">
        <f t="shared" si="25"/>
        <v>0</v>
      </c>
      <c r="J62" s="813">
        <f t="shared" si="25"/>
        <v>0</v>
      </c>
      <c r="K62" s="749">
        <f t="shared" si="25"/>
        <v>0</v>
      </c>
      <c r="AG62" s="769">
        <v>34</v>
      </c>
      <c r="AH62" s="342">
        <f>Parameter!B40</f>
        <v>0</v>
      </c>
      <c r="AI62" s="770">
        <f t="shared" si="28"/>
        <v>-3.4E-5</v>
      </c>
      <c r="AJ62" s="771">
        <f t="shared" si="20"/>
        <v>-3.4E-5</v>
      </c>
      <c r="AK62" s="342">
        <f t="shared" si="21"/>
        <v>34</v>
      </c>
      <c r="AL62" s="772">
        <f t="shared" si="22"/>
        <v>0</v>
      </c>
    </row>
    <row r="63" spans="3:38" hidden="1">
      <c r="C63" s="673" t="str">
        <f t="shared" si="26"/>
        <v>H</v>
      </c>
      <c r="D63" s="752">
        <f t="shared" si="27"/>
        <v>0</v>
      </c>
      <c r="E63" s="743">
        <f t="shared" si="25"/>
        <v>0</v>
      </c>
      <c r="F63" s="743">
        <f t="shared" si="25"/>
        <v>0</v>
      </c>
      <c r="G63" s="743">
        <f t="shared" si="25"/>
        <v>0</v>
      </c>
      <c r="H63" s="743">
        <f t="shared" si="25"/>
        <v>0</v>
      </c>
      <c r="I63" s="743">
        <f t="shared" si="25"/>
        <v>0</v>
      </c>
      <c r="J63" s="813">
        <f t="shared" si="25"/>
        <v>0</v>
      </c>
      <c r="K63" s="749">
        <f t="shared" si="25"/>
        <v>0</v>
      </c>
      <c r="AG63" s="769">
        <v>35</v>
      </c>
      <c r="AH63" s="342">
        <f>Parameter!B41</f>
        <v>0</v>
      </c>
      <c r="AI63" s="770">
        <f t="shared" si="28"/>
        <v>-3.4999999999999997E-5</v>
      </c>
      <c r="AJ63" s="771">
        <f t="shared" si="20"/>
        <v>-3.4999999999999997E-5</v>
      </c>
      <c r="AK63" s="342">
        <f t="shared" si="21"/>
        <v>35</v>
      </c>
      <c r="AL63" s="772">
        <f t="shared" si="22"/>
        <v>0</v>
      </c>
    </row>
    <row r="64" spans="3:38" hidden="1">
      <c r="C64" s="673" t="str">
        <f t="shared" si="26"/>
        <v>H</v>
      </c>
      <c r="D64" s="752">
        <f t="shared" si="27"/>
        <v>0</v>
      </c>
      <c r="E64" s="743">
        <f t="shared" si="25"/>
        <v>0</v>
      </c>
      <c r="F64" s="743">
        <f t="shared" si="25"/>
        <v>0</v>
      </c>
      <c r="G64" s="743">
        <f t="shared" si="25"/>
        <v>0</v>
      </c>
      <c r="H64" s="743">
        <f t="shared" si="25"/>
        <v>0</v>
      </c>
      <c r="I64" s="743">
        <f t="shared" si="25"/>
        <v>0</v>
      </c>
      <c r="J64" s="813">
        <f t="shared" si="25"/>
        <v>0</v>
      </c>
      <c r="K64" s="749">
        <f t="shared" si="25"/>
        <v>0</v>
      </c>
      <c r="AG64" s="769">
        <v>36</v>
      </c>
      <c r="AH64" s="342">
        <f>Parameter!B42</f>
        <v>0</v>
      </c>
      <c r="AI64" s="770">
        <f t="shared" si="28"/>
        <v>-3.6000000000000001E-5</v>
      </c>
      <c r="AJ64" s="771">
        <f t="shared" si="20"/>
        <v>-3.6000000000000001E-5</v>
      </c>
      <c r="AK64" s="342">
        <f t="shared" si="21"/>
        <v>36</v>
      </c>
      <c r="AL64" s="772">
        <f t="shared" si="22"/>
        <v>0</v>
      </c>
    </row>
    <row r="65" spans="3:38" hidden="1">
      <c r="C65" s="673" t="str">
        <f t="shared" si="26"/>
        <v>H</v>
      </c>
      <c r="D65" s="752">
        <f t="shared" si="27"/>
        <v>0</v>
      </c>
      <c r="E65" s="743">
        <f t="shared" si="25"/>
        <v>0</v>
      </c>
      <c r="F65" s="743">
        <f t="shared" si="25"/>
        <v>0</v>
      </c>
      <c r="G65" s="743">
        <f t="shared" si="25"/>
        <v>0</v>
      </c>
      <c r="H65" s="743">
        <f t="shared" si="25"/>
        <v>0</v>
      </c>
      <c r="I65" s="743">
        <f t="shared" si="25"/>
        <v>0</v>
      </c>
      <c r="J65" s="813">
        <f t="shared" si="25"/>
        <v>0</v>
      </c>
      <c r="K65" s="749">
        <f t="shared" si="25"/>
        <v>0</v>
      </c>
      <c r="AG65" s="769">
        <v>37</v>
      </c>
      <c r="AH65" s="342">
        <f>Parameter!B43</f>
        <v>0</v>
      </c>
      <c r="AI65" s="770">
        <f t="shared" si="28"/>
        <v>-3.6999999999999998E-5</v>
      </c>
      <c r="AJ65" s="771">
        <f t="shared" si="20"/>
        <v>-3.6999999999999998E-5</v>
      </c>
      <c r="AK65" s="342">
        <f t="shared" si="21"/>
        <v>37</v>
      </c>
      <c r="AL65" s="772">
        <f t="shared" si="22"/>
        <v>0</v>
      </c>
    </row>
    <row r="66" spans="3:38" hidden="1">
      <c r="C66" s="673" t="str">
        <f t="shared" si="26"/>
        <v>H</v>
      </c>
      <c r="D66" s="752">
        <f t="shared" si="27"/>
        <v>0</v>
      </c>
      <c r="E66" s="743">
        <f t="shared" si="25"/>
        <v>0</v>
      </c>
      <c r="F66" s="743">
        <f t="shared" si="25"/>
        <v>0</v>
      </c>
      <c r="G66" s="743">
        <f t="shared" si="25"/>
        <v>0</v>
      </c>
      <c r="H66" s="743">
        <f t="shared" si="25"/>
        <v>0</v>
      </c>
      <c r="I66" s="743">
        <f t="shared" si="25"/>
        <v>0</v>
      </c>
      <c r="J66" s="813">
        <f t="shared" si="25"/>
        <v>0</v>
      </c>
      <c r="K66" s="749">
        <f t="shared" si="25"/>
        <v>0</v>
      </c>
      <c r="AG66" s="769">
        <v>38</v>
      </c>
      <c r="AH66" s="342">
        <f>Parameter!B44</f>
        <v>0</v>
      </c>
      <c r="AI66" s="770">
        <f t="shared" si="28"/>
        <v>-3.8000000000000002E-5</v>
      </c>
      <c r="AJ66" s="771">
        <f t="shared" si="20"/>
        <v>-3.8000000000000002E-5</v>
      </c>
      <c r="AK66" s="342">
        <f t="shared" si="21"/>
        <v>38</v>
      </c>
      <c r="AL66" s="772">
        <f t="shared" si="22"/>
        <v>0</v>
      </c>
    </row>
    <row r="67" spans="3:38" hidden="1">
      <c r="C67" s="673" t="str">
        <f t="shared" si="26"/>
        <v>H</v>
      </c>
      <c r="D67" s="752">
        <f t="shared" si="27"/>
        <v>0</v>
      </c>
      <c r="E67" s="743">
        <f t="shared" si="25"/>
        <v>0</v>
      </c>
      <c r="F67" s="743">
        <f t="shared" si="25"/>
        <v>0</v>
      </c>
      <c r="G67" s="743">
        <f t="shared" si="25"/>
        <v>0</v>
      </c>
      <c r="H67" s="743">
        <f t="shared" si="25"/>
        <v>0</v>
      </c>
      <c r="I67" s="743">
        <f t="shared" si="25"/>
        <v>0</v>
      </c>
      <c r="J67" s="813">
        <f t="shared" si="25"/>
        <v>0</v>
      </c>
      <c r="K67" s="749">
        <f t="shared" si="25"/>
        <v>0</v>
      </c>
      <c r="AG67" s="769">
        <v>39</v>
      </c>
      <c r="AH67" s="342">
        <f>Parameter!B45</f>
        <v>0</v>
      </c>
      <c r="AI67" s="770">
        <f t="shared" si="28"/>
        <v>-3.8999999999999999E-5</v>
      </c>
      <c r="AJ67" s="771">
        <f t="shared" si="20"/>
        <v>-3.8999999999999999E-5</v>
      </c>
      <c r="AK67" s="342">
        <f t="shared" si="21"/>
        <v>39</v>
      </c>
      <c r="AL67" s="772">
        <f t="shared" si="22"/>
        <v>0</v>
      </c>
    </row>
    <row r="68" spans="3:38" hidden="1">
      <c r="C68" s="673" t="str">
        <f t="shared" si="26"/>
        <v>H</v>
      </c>
      <c r="D68" s="752">
        <f t="shared" si="27"/>
        <v>0</v>
      </c>
      <c r="E68" s="743">
        <f t="shared" si="25"/>
        <v>0</v>
      </c>
      <c r="F68" s="743">
        <f t="shared" si="25"/>
        <v>0</v>
      </c>
      <c r="G68" s="743">
        <f t="shared" si="25"/>
        <v>0</v>
      </c>
      <c r="H68" s="743">
        <f t="shared" si="25"/>
        <v>0</v>
      </c>
      <c r="I68" s="743">
        <f t="shared" si="25"/>
        <v>0</v>
      </c>
      <c r="J68" s="813">
        <f t="shared" si="25"/>
        <v>0</v>
      </c>
      <c r="K68" s="749">
        <f t="shared" si="25"/>
        <v>0</v>
      </c>
      <c r="AG68" s="769">
        <v>40</v>
      </c>
      <c r="AH68" s="342">
        <f>Parameter!B46</f>
        <v>0</v>
      </c>
      <c r="AI68" s="770">
        <f t="shared" si="28"/>
        <v>-4.0000000000000003E-5</v>
      </c>
      <c r="AJ68" s="771">
        <f t="shared" si="20"/>
        <v>-4.0000000000000003E-5</v>
      </c>
      <c r="AK68" s="342">
        <f t="shared" si="21"/>
        <v>40</v>
      </c>
      <c r="AL68" s="772">
        <f t="shared" si="22"/>
        <v>0</v>
      </c>
    </row>
    <row r="69" spans="3:38" hidden="1">
      <c r="C69" s="673" t="str">
        <f t="shared" si="26"/>
        <v>H</v>
      </c>
      <c r="D69" s="752">
        <f t="shared" si="27"/>
        <v>0</v>
      </c>
      <c r="E69" s="743">
        <f t="shared" ref="E69:K78" si="29">SUMIFS(Wgt, Y, E$28, P, $D69)</f>
        <v>0</v>
      </c>
      <c r="F69" s="743">
        <f t="shared" si="29"/>
        <v>0</v>
      </c>
      <c r="G69" s="743">
        <f t="shared" si="29"/>
        <v>0</v>
      </c>
      <c r="H69" s="743">
        <f t="shared" si="29"/>
        <v>0</v>
      </c>
      <c r="I69" s="743">
        <f t="shared" si="29"/>
        <v>0</v>
      </c>
      <c r="J69" s="813">
        <f t="shared" si="29"/>
        <v>0</v>
      </c>
      <c r="K69" s="749">
        <f t="shared" si="29"/>
        <v>0</v>
      </c>
      <c r="AG69" s="769">
        <v>41</v>
      </c>
      <c r="AH69" s="342">
        <f>Parameter!B47</f>
        <v>0</v>
      </c>
      <c r="AI69" s="770">
        <f t="shared" si="28"/>
        <v>-4.1E-5</v>
      </c>
      <c r="AJ69" s="771">
        <f t="shared" si="20"/>
        <v>-4.1E-5</v>
      </c>
      <c r="AK69" s="342">
        <f t="shared" si="21"/>
        <v>41</v>
      </c>
      <c r="AL69" s="772">
        <f t="shared" si="22"/>
        <v>0</v>
      </c>
    </row>
    <row r="70" spans="3:38" hidden="1">
      <c r="C70" s="673" t="str">
        <f t="shared" si="26"/>
        <v>H</v>
      </c>
      <c r="D70" s="752">
        <f t="shared" si="27"/>
        <v>0</v>
      </c>
      <c r="E70" s="743">
        <f t="shared" si="29"/>
        <v>0</v>
      </c>
      <c r="F70" s="743">
        <f t="shared" si="29"/>
        <v>0</v>
      </c>
      <c r="G70" s="743">
        <f t="shared" si="29"/>
        <v>0</v>
      </c>
      <c r="H70" s="743">
        <f t="shared" si="29"/>
        <v>0</v>
      </c>
      <c r="I70" s="743">
        <f t="shared" si="29"/>
        <v>0</v>
      </c>
      <c r="J70" s="813">
        <f t="shared" si="29"/>
        <v>0</v>
      </c>
      <c r="K70" s="749">
        <f t="shared" si="29"/>
        <v>0</v>
      </c>
      <c r="AG70" s="769">
        <v>42</v>
      </c>
      <c r="AH70" s="342">
        <f>Parameter!B48</f>
        <v>0</v>
      </c>
      <c r="AI70" s="770">
        <f t="shared" si="28"/>
        <v>-4.1999999999999998E-5</v>
      </c>
      <c r="AJ70" s="771">
        <f t="shared" si="20"/>
        <v>-4.1999999999999998E-5</v>
      </c>
      <c r="AK70" s="342">
        <f t="shared" si="21"/>
        <v>42</v>
      </c>
      <c r="AL70" s="772">
        <f t="shared" si="22"/>
        <v>0</v>
      </c>
    </row>
    <row r="71" spans="3:38" hidden="1">
      <c r="C71" s="673" t="str">
        <f t="shared" si="26"/>
        <v>H</v>
      </c>
      <c r="D71" s="752">
        <f t="shared" si="27"/>
        <v>0</v>
      </c>
      <c r="E71" s="743">
        <f t="shared" si="29"/>
        <v>0</v>
      </c>
      <c r="F71" s="743">
        <f t="shared" si="29"/>
        <v>0</v>
      </c>
      <c r="G71" s="743">
        <f t="shared" si="29"/>
        <v>0</v>
      </c>
      <c r="H71" s="743">
        <f t="shared" si="29"/>
        <v>0</v>
      </c>
      <c r="I71" s="743">
        <f t="shared" si="29"/>
        <v>0</v>
      </c>
      <c r="J71" s="813">
        <f t="shared" si="29"/>
        <v>0</v>
      </c>
      <c r="K71" s="749">
        <f t="shared" si="29"/>
        <v>0</v>
      </c>
      <c r="AG71" s="769">
        <v>43</v>
      </c>
      <c r="AH71" s="342">
        <f>Parameter!B49</f>
        <v>0</v>
      </c>
      <c r="AI71" s="770">
        <f t="shared" si="28"/>
        <v>-4.3000000000000002E-5</v>
      </c>
      <c r="AJ71" s="771">
        <f t="shared" si="20"/>
        <v>-4.3000000000000002E-5</v>
      </c>
      <c r="AK71" s="342">
        <f t="shared" si="21"/>
        <v>43</v>
      </c>
      <c r="AL71" s="772">
        <f t="shared" si="22"/>
        <v>0</v>
      </c>
    </row>
    <row r="72" spans="3:38" hidden="1">
      <c r="C72" s="673" t="str">
        <f t="shared" si="26"/>
        <v>H</v>
      </c>
      <c r="D72" s="752">
        <f t="shared" si="27"/>
        <v>0</v>
      </c>
      <c r="E72" s="743">
        <f t="shared" si="29"/>
        <v>0</v>
      </c>
      <c r="F72" s="743">
        <f t="shared" si="29"/>
        <v>0</v>
      </c>
      <c r="G72" s="743">
        <f t="shared" si="29"/>
        <v>0</v>
      </c>
      <c r="H72" s="743">
        <f t="shared" si="29"/>
        <v>0</v>
      </c>
      <c r="I72" s="743">
        <f t="shared" si="29"/>
        <v>0</v>
      </c>
      <c r="J72" s="813">
        <f t="shared" si="29"/>
        <v>0</v>
      </c>
      <c r="K72" s="749">
        <f t="shared" si="29"/>
        <v>0</v>
      </c>
      <c r="AG72" s="769">
        <v>44</v>
      </c>
      <c r="AH72" s="342">
        <f>Parameter!B50</f>
        <v>0</v>
      </c>
      <c r="AI72" s="770">
        <f t="shared" si="28"/>
        <v>-4.3999999999999999E-5</v>
      </c>
      <c r="AJ72" s="771">
        <f t="shared" si="20"/>
        <v>-4.3999999999999999E-5</v>
      </c>
      <c r="AK72" s="342">
        <f t="shared" si="21"/>
        <v>44</v>
      </c>
      <c r="AL72" s="772">
        <f t="shared" si="22"/>
        <v>0</v>
      </c>
    </row>
    <row r="73" spans="3:38" hidden="1">
      <c r="C73" s="673" t="str">
        <f t="shared" si="26"/>
        <v>H</v>
      </c>
      <c r="D73" s="752">
        <f t="shared" si="27"/>
        <v>0</v>
      </c>
      <c r="E73" s="743">
        <f t="shared" si="29"/>
        <v>0</v>
      </c>
      <c r="F73" s="743">
        <f t="shared" si="29"/>
        <v>0</v>
      </c>
      <c r="G73" s="743">
        <f t="shared" si="29"/>
        <v>0</v>
      </c>
      <c r="H73" s="743">
        <f t="shared" si="29"/>
        <v>0</v>
      </c>
      <c r="I73" s="743">
        <f t="shared" si="29"/>
        <v>0</v>
      </c>
      <c r="J73" s="813">
        <f t="shared" si="29"/>
        <v>0</v>
      </c>
      <c r="K73" s="749">
        <f t="shared" si="29"/>
        <v>0</v>
      </c>
      <c r="AG73" s="769">
        <v>45</v>
      </c>
      <c r="AH73" s="342">
        <f>Parameter!B51</f>
        <v>0</v>
      </c>
      <c r="AI73" s="770">
        <f t="shared" si="28"/>
        <v>-4.5000000000000003E-5</v>
      </c>
      <c r="AJ73" s="771">
        <f t="shared" si="20"/>
        <v>-4.5000000000000003E-5</v>
      </c>
      <c r="AK73" s="342">
        <f t="shared" si="21"/>
        <v>45</v>
      </c>
      <c r="AL73" s="772">
        <f t="shared" si="22"/>
        <v>0</v>
      </c>
    </row>
    <row r="74" spans="3:38" hidden="1">
      <c r="C74" s="673" t="str">
        <f t="shared" si="26"/>
        <v>H</v>
      </c>
      <c r="D74" s="752">
        <f t="shared" si="27"/>
        <v>0</v>
      </c>
      <c r="E74" s="743">
        <f t="shared" si="29"/>
        <v>0</v>
      </c>
      <c r="F74" s="743">
        <f t="shared" si="29"/>
        <v>0</v>
      </c>
      <c r="G74" s="743">
        <f t="shared" si="29"/>
        <v>0</v>
      </c>
      <c r="H74" s="743">
        <f t="shared" si="29"/>
        <v>0</v>
      </c>
      <c r="I74" s="743">
        <f t="shared" si="29"/>
        <v>0</v>
      </c>
      <c r="J74" s="813">
        <f t="shared" si="29"/>
        <v>0</v>
      </c>
      <c r="K74" s="749">
        <f t="shared" si="29"/>
        <v>0</v>
      </c>
      <c r="AG74" s="769">
        <v>46</v>
      </c>
      <c r="AH74" s="342">
        <f>Parameter!B52</f>
        <v>0</v>
      </c>
      <c r="AI74" s="770">
        <f t="shared" si="28"/>
        <v>-4.6E-5</v>
      </c>
      <c r="AJ74" s="771">
        <f t="shared" si="20"/>
        <v>-4.6E-5</v>
      </c>
      <c r="AK74" s="342">
        <f t="shared" si="21"/>
        <v>46</v>
      </c>
      <c r="AL74" s="772">
        <f t="shared" si="22"/>
        <v>0</v>
      </c>
    </row>
    <row r="75" spans="3:38" hidden="1">
      <c r="C75" s="673" t="str">
        <f t="shared" si="26"/>
        <v>H</v>
      </c>
      <c r="D75" s="752">
        <f t="shared" si="27"/>
        <v>0</v>
      </c>
      <c r="E75" s="743">
        <f t="shared" si="29"/>
        <v>0</v>
      </c>
      <c r="F75" s="743">
        <f t="shared" si="29"/>
        <v>0</v>
      </c>
      <c r="G75" s="743">
        <f t="shared" si="29"/>
        <v>0</v>
      </c>
      <c r="H75" s="743">
        <f t="shared" si="29"/>
        <v>0</v>
      </c>
      <c r="I75" s="743">
        <f t="shared" si="29"/>
        <v>0</v>
      </c>
      <c r="J75" s="813">
        <f t="shared" si="29"/>
        <v>0</v>
      </c>
      <c r="K75" s="749">
        <f t="shared" si="29"/>
        <v>0</v>
      </c>
      <c r="AG75" s="769">
        <v>47</v>
      </c>
      <c r="AH75" s="342">
        <f>Parameter!B53</f>
        <v>0</v>
      </c>
      <c r="AI75" s="770">
        <f t="shared" si="28"/>
        <v>-4.6999999999999997E-5</v>
      </c>
      <c r="AJ75" s="771">
        <f t="shared" si="20"/>
        <v>-4.6999999999999997E-5</v>
      </c>
      <c r="AK75" s="342">
        <f t="shared" si="21"/>
        <v>47</v>
      </c>
      <c r="AL75" s="772">
        <f t="shared" si="22"/>
        <v>0</v>
      </c>
    </row>
    <row r="76" spans="3:38" hidden="1">
      <c r="C76" s="673" t="str">
        <f t="shared" si="26"/>
        <v>H</v>
      </c>
      <c r="D76" s="752">
        <f t="shared" si="27"/>
        <v>0</v>
      </c>
      <c r="E76" s="743">
        <f t="shared" si="29"/>
        <v>0</v>
      </c>
      <c r="F76" s="743">
        <f t="shared" si="29"/>
        <v>0</v>
      </c>
      <c r="G76" s="743">
        <f t="shared" si="29"/>
        <v>0</v>
      </c>
      <c r="H76" s="743">
        <f t="shared" si="29"/>
        <v>0</v>
      </c>
      <c r="I76" s="743">
        <f t="shared" si="29"/>
        <v>0</v>
      </c>
      <c r="J76" s="813">
        <f t="shared" si="29"/>
        <v>0</v>
      </c>
      <c r="K76" s="749">
        <f t="shared" si="29"/>
        <v>0</v>
      </c>
      <c r="AG76" s="769">
        <v>48</v>
      </c>
      <c r="AH76" s="342">
        <f>Parameter!B54</f>
        <v>0</v>
      </c>
      <c r="AI76" s="770">
        <f t="shared" si="28"/>
        <v>-4.8000000000000001E-5</v>
      </c>
      <c r="AJ76" s="771">
        <f t="shared" si="20"/>
        <v>-4.8000000000000001E-5</v>
      </c>
      <c r="AK76" s="342">
        <f t="shared" si="21"/>
        <v>48</v>
      </c>
      <c r="AL76" s="772">
        <f t="shared" si="22"/>
        <v>0</v>
      </c>
    </row>
    <row r="77" spans="3:38" hidden="1">
      <c r="C77" s="673" t="str">
        <f t="shared" si="26"/>
        <v>H</v>
      </c>
      <c r="D77" s="752">
        <f t="shared" si="27"/>
        <v>0</v>
      </c>
      <c r="E77" s="743">
        <f t="shared" si="29"/>
        <v>0</v>
      </c>
      <c r="F77" s="743">
        <f t="shared" si="29"/>
        <v>0</v>
      </c>
      <c r="G77" s="743">
        <f t="shared" si="29"/>
        <v>0</v>
      </c>
      <c r="H77" s="743">
        <f t="shared" si="29"/>
        <v>0</v>
      </c>
      <c r="I77" s="743">
        <f t="shared" si="29"/>
        <v>0</v>
      </c>
      <c r="J77" s="813">
        <f t="shared" si="29"/>
        <v>0</v>
      </c>
      <c r="K77" s="749">
        <f t="shared" si="29"/>
        <v>0</v>
      </c>
      <c r="AG77" s="769">
        <v>49</v>
      </c>
      <c r="AH77" s="342">
        <f>Parameter!B55</f>
        <v>0</v>
      </c>
      <c r="AI77" s="770">
        <f t="shared" si="28"/>
        <v>-4.8999999999999998E-5</v>
      </c>
      <c r="AJ77" s="771">
        <f t="shared" si="20"/>
        <v>-4.8999999999999998E-5</v>
      </c>
      <c r="AK77" s="342">
        <f t="shared" si="21"/>
        <v>49</v>
      </c>
      <c r="AL77" s="772">
        <f t="shared" si="22"/>
        <v>0</v>
      </c>
    </row>
    <row r="78" spans="3:38" ht="13.9" hidden="1" thickBot="1">
      <c r="C78" s="673" t="str">
        <f t="shared" si="26"/>
        <v>H</v>
      </c>
      <c r="D78" s="665">
        <f t="shared" si="27"/>
        <v>0</v>
      </c>
      <c r="E78" s="753">
        <f t="shared" si="29"/>
        <v>0</v>
      </c>
      <c r="F78" s="753">
        <f t="shared" si="29"/>
        <v>0</v>
      </c>
      <c r="G78" s="753">
        <f t="shared" si="29"/>
        <v>0</v>
      </c>
      <c r="H78" s="753">
        <f t="shared" si="29"/>
        <v>0</v>
      </c>
      <c r="I78" s="753">
        <f t="shared" si="29"/>
        <v>0</v>
      </c>
      <c r="J78" s="815">
        <f t="shared" si="29"/>
        <v>0</v>
      </c>
      <c r="K78" s="754">
        <f t="shared" si="29"/>
        <v>0</v>
      </c>
      <c r="AG78" s="769">
        <v>50</v>
      </c>
      <c r="AH78" s="342">
        <f>Parameter!B56</f>
        <v>0</v>
      </c>
      <c r="AI78" s="770">
        <f t="shared" si="28"/>
        <v>-5.0000000000000002E-5</v>
      </c>
      <c r="AJ78" s="771">
        <f t="shared" si="20"/>
        <v>-5.0000000000000002E-5</v>
      </c>
      <c r="AK78" s="342">
        <f t="shared" si="21"/>
        <v>50</v>
      </c>
      <c r="AL78" s="772">
        <f t="shared" si="22"/>
        <v>0</v>
      </c>
    </row>
    <row r="79" spans="3:38" ht="13.9" thickBot="1">
      <c r="C79"/>
      <c r="D79" s="745" t="s">
        <v>273</v>
      </c>
      <c r="E79" s="757">
        <f t="shared" ref="E79:I79" si="30">SUM(E29:E78)</f>
        <v>94617.98595236009</v>
      </c>
      <c r="F79" s="757">
        <f t="shared" si="30"/>
        <v>124653.47685244578</v>
      </c>
      <c r="G79" s="757">
        <f t="shared" si="30"/>
        <v>132564.94106764407</v>
      </c>
      <c r="H79" s="757">
        <f t="shared" si="30"/>
        <v>147922.68183817758</v>
      </c>
      <c r="I79" s="757">
        <f t="shared" si="30"/>
        <v>160988.72536058442</v>
      </c>
      <c r="J79" s="814">
        <f t="shared" ref="J79:K79" si="31">SUM(J29:J78)</f>
        <v>175483.0454093469</v>
      </c>
      <c r="K79" s="758">
        <f t="shared" si="31"/>
        <v>190415.96043135502</v>
      </c>
      <c r="AG79" s="761"/>
      <c r="AH79" s="762" t="s">
        <v>273</v>
      </c>
      <c r="AI79" s="773">
        <f>SUM(AI29:AI78)</f>
        <v>124653.47557744582</v>
      </c>
      <c r="AJ79" s="762"/>
      <c r="AK79" s="762"/>
      <c r="AL79" s="764"/>
    </row>
    <row r="80" spans="3:38">
      <c r="C80"/>
    </row>
    <row r="81" spans="3:38">
      <c r="C81"/>
    </row>
    <row r="82" spans="3:38" hidden="1">
      <c r="C82" s="673" t="s">
        <v>390</v>
      </c>
      <c r="E82" s="486">
        <v>4</v>
      </c>
      <c r="F82" s="486">
        <v>5</v>
      </c>
      <c r="G82" s="486">
        <v>6</v>
      </c>
      <c r="H82" s="486">
        <v>7</v>
      </c>
      <c r="I82" s="486">
        <v>8</v>
      </c>
      <c r="J82" s="486">
        <v>9</v>
      </c>
      <c r="K82" s="486">
        <v>10</v>
      </c>
    </row>
    <row r="83" spans="3:38" ht="14.25" thickBot="1">
      <c r="D83" s="664" t="s">
        <v>397</v>
      </c>
    </row>
    <row r="84" spans="3:38" ht="13.9" thickBot="1">
      <c r="D84" s="745"/>
      <c r="E84" s="746" t="str">
        <f t="shared" ref="E84:K84" si="32">E9</f>
        <v>2023</v>
      </c>
      <c r="F84" s="746" t="str">
        <f t="shared" si="32"/>
        <v>2024</v>
      </c>
      <c r="G84" s="746" t="str">
        <f t="shared" si="32"/>
        <v>2025</v>
      </c>
      <c r="H84" s="746" t="str">
        <f t="shared" si="32"/>
        <v>2026</v>
      </c>
      <c r="I84" s="746" t="str">
        <f t="shared" si="32"/>
        <v>2027</v>
      </c>
      <c r="J84" s="812" t="str">
        <f t="shared" si="32"/>
        <v>2028</v>
      </c>
      <c r="K84" s="747" t="str">
        <f t="shared" si="32"/>
        <v>2029</v>
      </c>
      <c r="AG84" s="761"/>
      <c r="AH84" s="762"/>
      <c r="AI84" s="763" t="s">
        <v>284</v>
      </c>
      <c r="AJ84" s="762" t="s">
        <v>394</v>
      </c>
      <c r="AK84" s="762" t="s">
        <v>395</v>
      </c>
      <c r="AL84" s="764"/>
    </row>
    <row r="85" spans="3:38">
      <c r="C85" s="673" t="e">
        <f t="shared" ref="C85:C104" si="33">IF(SUM(E85:K85)=0, "H", "")</f>
        <v>#REF!</v>
      </c>
      <c r="D85" s="748" t="e">
        <f t="shared" ref="D85:D104" si="34">AL85</f>
        <v>#REF!</v>
      </c>
      <c r="E85" s="743" t="e">
        <f t="shared" ref="E85:K94" si="35">VLOOKUP($D85, AMOLED_Total, E$82, FALSE)</f>
        <v>#REF!</v>
      </c>
      <c r="F85" s="743" t="e">
        <f t="shared" si="35"/>
        <v>#REF!</v>
      </c>
      <c r="G85" s="743" t="e">
        <f t="shared" si="35"/>
        <v>#REF!</v>
      </c>
      <c r="H85" s="743" t="e">
        <f t="shared" si="35"/>
        <v>#REF!</v>
      </c>
      <c r="I85" s="743" t="e">
        <f t="shared" si="35"/>
        <v>#REF!</v>
      </c>
      <c r="J85" s="813" t="e">
        <f t="shared" si="35"/>
        <v>#REF!</v>
      </c>
      <c r="K85" s="749" t="e">
        <f t="shared" si="35"/>
        <v>#REF!</v>
      </c>
      <c r="AG85" s="765">
        <v>1</v>
      </c>
      <c r="AH85" s="339" t="str">
        <f>Mobile_SingleLayer!D6</f>
        <v>SDC</v>
      </c>
      <c r="AI85" s="766">
        <f>AMOLED_Total!G6-AG85/10^6</f>
        <v>9883.4003377442059</v>
      </c>
      <c r="AJ85" s="767" t="e">
        <f t="shared" ref="AJ85:AJ104" si="36">LARGE($AI$85:$AI$104, AG85)</f>
        <v>#REF!</v>
      </c>
      <c r="AK85" s="339" t="e">
        <f t="shared" ref="AK85:AK104" si="37">MATCH(AJ85, $AI$85:$AI$104, 0)</f>
        <v>#REF!</v>
      </c>
      <c r="AL85" s="768" t="e">
        <f t="shared" ref="AL85:AL104" si="38">VLOOKUP(AK85, $AG$85:$AH$104, 2, FALSE)</f>
        <v>#REF!</v>
      </c>
    </row>
    <row r="86" spans="3:38">
      <c r="C86" s="673" t="e">
        <f t="shared" si="33"/>
        <v>#REF!</v>
      </c>
      <c r="D86" s="752" t="e">
        <f t="shared" si="34"/>
        <v>#REF!</v>
      </c>
      <c r="E86" s="743" t="e">
        <f t="shared" si="35"/>
        <v>#REF!</v>
      </c>
      <c r="F86" s="743" t="e">
        <f t="shared" si="35"/>
        <v>#REF!</v>
      </c>
      <c r="G86" s="743" t="e">
        <f t="shared" si="35"/>
        <v>#REF!</v>
      </c>
      <c r="H86" s="743" t="e">
        <f t="shared" si="35"/>
        <v>#REF!</v>
      </c>
      <c r="I86" s="743" t="e">
        <f t="shared" si="35"/>
        <v>#REF!</v>
      </c>
      <c r="J86" s="813" t="e">
        <f t="shared" si="35"/>
        <v>#REF!</v>
      </c>
      <c r="K86" s="749" t="e">
        <f t="shared" si="35"/>
        <v>#REF!</v>
      </c>
      <c r="AG86" s="769">
        <v>2</v>
      </c>
      <c r="AH86" s="342" t="str">
        <f>Mobile_SingleLayer!D7</f>
        <v>LGD</v>
      </c>
      <c r="AI86" s="770">
        <f>AMOLED_Total!G7-AG86/10^6</f>
        <v>8777.8971244415116</v>
      </c>
      <c r="AJ86" s="771" t="e">
        <f t="shared" si="36"/>
        <v>#REF!</v>
      </c>
      <c r="AK86" s="342" t="e">
        <f t="shared" si="37"/>
        <v>#REF!</v>
      </c>
      <c r="AL86" s="772" t="e">
        <f t="shared" si="38"/>
        <v>#REF!</v>
      </c>
    </row>
    <row r="87" spans="3:38">
      <c r="C87" s="673" t="e">
        <f t="shared" si="33"/>
        <v>#REF!</v>
      </c>
      <c r="D87" s="752" t="e">
        <f t="shared" si="34"/>
        <v>#REF!</v>
      </c>
      <c r="E87" s="743" t="e">
        <f t="shared" si="35"/>
        <v>#REF!</v>
      </c>
      <c r="F87" s="743" t="e">
        <f t="shared" si="35"/>
        <v>#REF!</v>
      </c>
      <c r="G87" s="743" t="e">
        <f t="shared" si="35"/>
        <v>#REF!</v>
      </c>
      <c r="H87" s="743" t="e">
        <f t="shared" si="35"/>
        <v>#REF!</v>
      </c>
      <c r="I87" s="743" t="e">
        <f t="shared" si="35"/>
        <v>#REF!</v>
      </c>
      <c r="J87" s="813" t="e">
        <f t="shared" si="35"/>
        <v>#REF!</v>
      </c>
      <c r="K87" s="749" t="e">
        <f t="shared" si="35"/>
        <v>#REF!</v>
      </c>
      <c r="AG87" s="769">
        <v>3</v>
      </c>
      <c r="AH87" s="342" t="str">
        <f>Mobile_SingleLayer!D8</f>
        <v>Sharp</v>
      </c>
      <c r="AI87" s="770">
        <f>AMOLED_Total!G8-AG87/10^6</f>
        <v>1.7083795000000002</v>
      </c>
      <c r="AJ87" s="771" t="e">
        <f t="shared" si="36"/>
        <v>#REF!</v>
      </c>
      <c r="AK87" s="342" t="e">
        <f t="shared" si="37"/>
        <v>#REF!</v>
      </c>
      <c r="AL87" s="772" t="e">
        <f t="shared" si="38"/>
        <v>#REF!</v>
      </c>
    </row>
    <row r="88" spans="3:38">
      <c r="C88" s="673" t="e">
        <f t="shared" si="33"/>
        <v>#REF!</v>
      </c>
      <c r="D88" s="752" t="e">
        <f t="shared" si="34"/>
        <v>#REF!</v>
      </c>
      <c r="E88" s="743" t="e">
        <f t="shared" si="35"/>
        <v>#REF!</v>
      </c>
      <c r="F88" s="743" t="e">
        <f t="shared" si="35"/>
        <v>#REF!</v>
      </c>
      <c r="G88" s="743" t="e">
        <f t="shared" si="35"/>
        <v>#REF!</v>
      </c>
      <c r="H88" s="743" t="e">
        <f t="shared" si="35"/>
        <v>#REF!</v>
      </c>
      <c r="I88" s="743" t="e">
        <f t="shared" si="35"/>
        <v>#REF!</v>
      </c>
      <c r="J88" s="813" t="e">
        <f t="shared" si="35"/>
        <v>#REF!</v>
      </c>
      <c r="K88" s="749" t="e">
        <f t="shared" si="35"/>
        <v>#REF!</v>
      </c>
      <c r="AG88" s="769">
        <v>4</v>
      </c>
      <c r="AH88" s="342" t="str">
        <f>Mobile_SingleLayer!D9</f>
        <v>JOLED</v>
      </c>
      <c r="AI88" s="770">
        <f>AMOLED_Total!G9-AG88/10^6</f>
        <v>-3.9999999999999998E-6</v>
      </c>
      <c r="AJ88" s="771" t="e">
        <f t="shared" si="36"/>
        <v>#REF!</v>
      </c>
      <c r="AK88" s="342" t="e">
        <f t="shared" si="37"/>
        <v>#REF!</v>
      </c>
      <c r="AL88" s="772" t="e">
        <f t="shared" si="38"/>
        <v>#REF!</v>
      </c>
    </row>
    <row r="89" spans="3:38">
      <c r="C89" s="673" t="e">
        <f t="shared" si="33"/>
        <v>#REF!</v>
      </c>
      <c r="D89" s="752" t="e">
        <f t="shared" si="34"/>
        <v>#REF!</v>
      </c>
      <c r="E89" s="743" t="e">
        <f t="shared" si="35"/>
        <v>#REF!</v>
      </c>
      <c r="F89" s="743" t="e">
        <f t="shared" si="35"/>
        <v>#REF!</v>
      </c>
      <c r="G89" s="743" t="e">
        <f t="shared" si="35"/>
        <v>#REF!</v>
      </c>
      <c r="H89" s="743" t="e">
        <f t="shared" si="35"/>
        <v>#REF!</v>
      </c>
      <c r="I89" s="743" t="e">
        <f t="shared" si="35"/>
        <v>#REF!</v>
      </c>
      <c r="J89" s="813" t="e">
        <f t="shared" si="35"/>
        <v>#REF!</v>
      </c>
      <c r="K89" s="749" t="e">
        <f t="shared" si="35"/>
        <v>#REF!</v>
      </c>
      <c r="AG89" s="769">
        <v>5</v>
      </c>
      <c r="AH89" s="342" t="str">
        <f>Mobile_SingleLayer!D10</f>
        <v>JDI</v>
      </c>
      <c r="AI89" s="770">
        <f>AMOLED_Total!G10-AG89/10^6</f>
        <v>75.693033030350762</v>
      </c>
      <c r="AJ89" s="771" t="e">
        <f t="shared" si="36"/>
        <v>#REF!</v>
      </c>
      <c r="AK89" s="342" t="e">
        <f t="shared" si="37"/>
        <v>#REF!</v>
      </c>
      <c r="AL89" s="772" t="e">
        <f t="shared" si="38"/>
        <v>#REF!</v>
      </c>
    </row>
    <row r="90" spans="3:38">
      <c r="C90" s="673" t="e">
        <f t="shared" si="33"/>
        <v>#REF!</v>
      </c>
      <c r="D90" s="752" t="e">
        <f t="shared" si="34"/>
        <v>#REF!</v>
      </c>
      <c r="E90" s="743" t="e">
        <f t="shared" si="35"/>
        <v>#REF!</v>
      </c>
      <c r="F90" s="743" t="e">
        <f t="shared" si="35"/>
        <v>#REF!</v>
      </c>
      <c r="G90" s="743" t="e">
        <f t="shared" si="35"/>
        <v>#REF!</v>
      </c>
      <c r="H90" s="743" t="e">
        <f t="shared" si="35"/>
        <v>#REF!</v>
      </c>
      <c r="I90" s="743" t="e">
        <f t="shared" si="35"/>
        <v>#REF!</v>
      </c>
      <c r="J90" s="813" t="e">
        <f t="shared" si="35"/>
        <v>#REF!</v>
      </c>
      <c r="K90" s="749" t="e">
        <f t="shared" si="35"/>
        <v>#REF!</v>
      </c>
      <c r="AG90" s="769">
        <v>6</v>
      </c>
      <c r="AH90" s="342" t="str">
        <f>Mobile_SingleLayer!D11</f>
        <v>Sony</v>
      </c>
      <c r="AI90" s="770">
        <f>AMOLED_Total!G11-AG90/10^6</f>
        <v>-6.0000000000000002E-6</v>
      </c>
      <c r="AJ90" s="771" t="e">
        <f t="shared" si="36"/>
        <v>#REF!</v>
      </c>
      <c r="AK90" s="342" t="e">
        <f t="shared" si="37"/>
        <v>#REF!</v>
      </c>
      <c r="AL90" s="772" t="e">
        <f t="shared" si="38"/>
        <v>#REF!</v>
      </c>
    </row>
    <row r="91" spans="3:38">
      <c r="C91" s="673" t="e">
        <f t="shared" si="33"/>
        <v>#REF!</v>
      </c>
      <c r="D91" s="752" t="e">
        <f t="shared" si="34"/>
        <v>#REF!</v>
      </c>
      <c r="E91" s="743" t="e">
        <f t="shared" si="35"/>
        <v>#REF!</v>
      </c>
      <c r="F91" s="743" t="e">
        <f t="shared" si="35"/>
        <v>#REF!</v>
      </c>
      <c r="G91" s="743" t="e">
        <f t="shared" si="35"/>
        <v>#REF!</v>
      </c>
      <c r="H91" s="743" t="e">
        <f t="shared" si="35"/>
        <v>#REF!</v>
      </c>
      <c r="I91" s="743" t="e">
        <f t="shared" si="35"/>
        <v>#REF!</v>
      </c>
      <c r="J91" s="813" t="e">
        <f t="shared" si="35"/>
        <v>#REF!</v>
      </c>
      <c r="K91" s="749" t="e">
        <f t="shared" si="35"/>
        <v>#REF!</v>
      </c>
      <c r="AG91" s="769">
        <v>7</v>
      </c>
      <c r="AH91" s="342" t="str">
        <f>Mobile_SingleLayer!D12</f>
        <v>AUO</v>
      </c>
      <c r="AI91" s="770">
        <f>AMOLED_Total!G12-AG91/10^6</f>
        <v>-6.9999999999999999E-6</v>
      </c>
      <c r="AJ91" s="771" t="e">
        <f t="shared" si="36"/>
        <v>#REF!</v>
      </c>
      <c r="AK91" s="342" t="e">
        <f t="shared" si="37"/>
        <v>#REF!</v>
      </c>
      <c r="AL91" s="772" t="e">
        <f t="shared" si="38"/>
        <v>#REF!</v>
      </c>
    </row>
    <row r="92" spans="3:38">
      <c r="C92" s="673" t="e">
        <f t="shared" si="33"/>
        <v>#REF!</v>
      </c>
      <c r="D92" s="752" t="e">
        <f t="shared" si="34"/>
        <v>#REF!</v>
      </c>
      <c r="E92" s="743" t="e">
        <f t="shared" si="35"/>
        <v>#REF!</v>
      </c>
      <c r="F92" s="743" t="e">
        <f t="shared" si="35"/>
        <v>#REF!</v>
      </c>
      <c r="G92" s="743" t="e">
        <f t="shared" si="35"/>
        <v>#REF!</v>
      </c>
      <c r="H92" s="743" t="e">
        <f t="shared" si="35"/>
        <v>#REF!</v>
      </c>
      <c r="I92" s="743" t="e">
        <f t="shared" si="35"/>
        <v>#REF!</v>
      </c>
      <c r="J92" s="813" t="e">
        <f t="shared" si="35"/>
        <v>#REF!</v>
      </c>
      <c r="K92" s="749" t="e">
        <f t="shared" si="35"/>
        <v>#REF!</v>
      </c>
      <c r="AG92" s="769">
        <v>8</v>
      </c>
      <c r="AH92" s="342" t="str">
        <f>Mobile_SingleLayer!D13</f>
        <v>BOE</v>
      </c>
      <c r="AI92" s="770">
        <f>AMOLED_Total!G13-AG92/10^6</f>
        <v>3033.855321249529</v>
      </c>
      <c r="AJ92" s="771" t="e">
        <f t="shared" si="36"/>
        <v>#REF!</v>
      </c>
      <c r="AK92" s="342" t="e">
        <f t="shared" si="37"/>
        <v>#REF!</v>
      </c>
      <c r="AL92" s="772" t="e">
        <f t="shared" si="38"/>
        <v>#REF!</v>
      </c>
    </row>
    <row r="93" spans="3:38">
      <c r="C93" s="673" t="e">
        <f t="shared" si="33"/>
        <v>#REF!</v>
      </c>
      <c r="D93" s="752" t="e">
        <f t="shared" si="34"/>
        <v>#REF!</v>
      </c>
      <c r="E93" s="743" t="e">
        <f t="shared" si="35"/>
        <v>#REF!</v>
      </c>
      <c r="F93" s="743" t="e">
        <f t="shared" si="35"/>
        <v>#REF!</v>
      </c>
      <c r="G93" s="743" t="e">
        <f t="shared" si="35"/>
        <v>#REF!</v>
      </c>
      <c r="H93" s="743" t="e">
        <f t="shared" si="35"/>
        <v>#REF!</v>
      </c>
      <c r="I93" s="743" t="e">
        <f t="shared" si="35"/>
        <v>#REF!</v>
      </c>
      <c r="J93" s="813" t="e">
        <f t="shared" si="35"/>
        <v>#REF!</v>
      </c>
      <c r="K93" s="749" t="e">
        <f t="shared" si="35"/>
        <v>#REF!</v>
      </c>
      <c r="AG93" s="769">
        <v>9</v>
      </c>
      <c r="AH93" s="342" t="str">
        <f>Mobile_SingleLayer!D14</f>
        <v>China Star</v>
      </c>
      <c r="AI93" s="770">
        <f>AMOLED_Total!G14-AG93/10^6</f>
        <v>1452.2837744482324</v>
      </c>
      <c r="AJ93" s="771" t="e">
        <f t="shared" si="36"/>
        <v>#REF!</v>
      </c>
      <c r="AK93" s="342" t="e">
        <f t="shared" si="37"/>
        <v>#REF!</v>
      </c>
      <c r="AL93" s="772" t="e">
        <f t="shared" si="38"/>
        <v>#REF!</v>
      </c>
    </row>
    <row r="94" spans="3:38">
      <c r="C94" s="673" t="e">
        <f t="shared" si="33"/>
        <v>#REF!</v>
      </c>
      <c r="D94" s="752" t="e">
        <f t="shared" si="34"/>
        <v>#REF!</v>
      </c>
      <c r="E94" s="743" t="e">
        <f t="shared" si="35"/>
        <v>#REF!</v>
      </c>
      <c r="F94" s="743" t="e">
        <f t="shared" si="35"/>
        <v>#REF!</v>
      </c>
      <c r="G94" s="743" t="e">
        <f t="shared" si="35"/>
        <v>#REF!</v>
      </c>
      <c r="H94" s="743" t="e">
        <f t="shared" si="35"/>
        <v>#REF!</v>
      </c>
      <c r="I94" s="743" t="e">
        <f t="shared" si="35"/>
        <v>#REF!</v>
      </c>
      <c r="J94" s="813" t="e">
        <f t="shared" si="35"/>
        <v>#REF!</v>
      </c>
      <c r="K94" s="749" t="e">
        <f t="shared" si="35"/>
        <v>#REF!</v>
      </c>
      <c r="AG94" s="769">
        <v>10</v>
      </c>
      <c r="AH94" s="342" t="str">
        <f>Mobile_SingleLayer!D15</f>
        <v>Tianma</v>
      </c>
      <c r="AI94" s="770">
        <f>AMOLED_Total!G15-AG94/10^6</f>
        <v>1727.7000798389327</v>
      </c>
      <c r="AJ94" s="771" t="e">
        <f t="shared" si="36"/>
        <v>#REF!</v>
      </c>
      <c r="AK94" s="342" t="e">
        <f t="shared" si="37"/>
        <v>#REF!</v>
      </c>
      <c r="AL94" s="772" t="e">
        <f t="shared" si="38"/>
        <v>#REF!</v>
      </c>
    </row>
    <row r="95" spans="3:38">
      <c r="C95" s="673" t="e">
        <f t="shared" si="33"/>
        <v>#REF!</v>
      </c>
      <c r="D95" s="752" t="e">
        <f t="shared" si="34"/>
        <v>#REF!</v>
      </c>
      <c r="E95" s="743" t="e">
        <f t="shared" ref="E95:K104" si="39">VLOOKUP($D95, AMOLED_Total, E$82, FALSE)</f>
        <v>#REF!</v>
      </c>
      <c r="F95" s="743" t="e">
        <f t="shared" si="39"/>
        <v>#REF!</v>
      </c>
      <c r="G95" s="743" t="e">
        <f t="shared" si="39"/>
        <v>#REF!</v>
      </c>
      <c r="H95" s="743" t="e">
        <f t="shared" si="39"/>
        <v>#REF!</v>
      </c>
      <c r="I95" s="743" t="e">
        <f t="shared" si="39"/>
        <v>#REF!</v>
      </c>
      <c r="J95" s="813" t="e">
        <f t="shared" si="39"/>
        <v>#REF!</v>
      </c>
      <c r="K95" s="749" t="e">
        <f t="shared" si="39"/>
        <v>#REF!</v>
      </c>
      <c r="AG95" s="769">
        <v>11</v>
      </c>
      <c r="AH95" s="342" t="str">
        <f>Mobile_SingleLayer!D16</f>
        <v>EDO</v>
      </c>
      <c r="AI95" s="770">
        <f>AMOLED_Total!G16-AG95/10^6</f>
        <v>854.60453526436766</v>
      </c>
      <c r="AJ95" s="771" t="e">
        <f t="shared" si="36"/>
        <v>#REF!</v>
      </c>
      <c r="AK95" s="342" t="e">
        <f t="shared" si="37"/>
        <v>#REF!</v>
      </c>
      <c r="AL95" s="772" t="e">
        <f t="shared" si="38"/>
        <v>#REF!</v>
      </c>
    </row>
    <row r="96" spans="3:38" hidden="1">
      <c r="C96" s="673" t="e">
        <f t="shared" si="33"/>
        <v>#REF!</v>
      </c>
      <c r="D96" s="752" t="e">
        <f t="shared" si="34"/>
        <v>#REF!</v>
      </c>
      <c r="E96" s="743" t="e">
        <f t="shared" si="39"/>
        <v>#REF!</v>
      </c>
      <c r="F96" s="743" t="e">
        <f t="shared" si="39"/>
        <v>#REF!</v>
      </c>
      <c r="G96" s="743" t="e">
        <f t="shared" si="39"/>
        <v>#REF!</v>
      </c>
      <c r="H96" s="743" t="e">
        <f t="shared" si="39"/>
        <v>#REF!</v>
      </c>
      <c r="I96" s="743" t="e">
        <f t="shared" si="39"/>
        <v>#REF!</v>
      </c>
      <c r="J96" s="813" t="e">
        <f t="shared" si="39"/>
        <v>#REF!</v>
      </c>
      <c r="K96" s="749" t="e">
        <f t="shared" si="39"/>
        <v>#REF!</v>
      </c>
      <c r="AG96" s="769">
        <v>12</v>
      </c>
      <c r="AH96" s="342" t="str">
        <f>Mobile_SingleLayer!D17</f>
        <v>Visionox</v>
      </c>
      <c r="AI96" s="770">
        <f>AMOLED_Total!G17-AG96/10^6</f>
        <v>1515.5477514845893</v>
      </c>
      <c r="AJ96" s="771" t="e">
        <f t="shared" si="36"/>
        <v>#REF!</v>
      </c>
      <c r="AK96" s="342" t="e">
        <f t="shared" si="37"/>
        <v>#REF!</v>
      </c>
      <c r="AL96" s="772" t="e">
        <f t="shared" si="38"/>
        <v>#REF!</v>
      </c>
    </row>
    <row r="97" spans="3:38" ht="13.9" thickBot="1">
      <c r="C97" s="673" t="e">
        <f t="shared" si="33"/>
        <v>#REF!</v>
      </c>
      <c r="D97" s="752" t="e">
        <f t="shared" si="34"/>
        <v>#REF!</v>
      </c>
      <c r="E97" s="743" t="e">
        <f t="shared" si="39"/>
        <v>#REF!</v>
      </c>
      <c r="F97" s="743" t="e">
        <f t="shared" si="39"/>
        <v>#REF!</v>
      </c>
      <c r="G97" s="743" t="e">
        <f t="shared" si="39"/>
        <v>#REF!</v>
      </c>
      <c r="H97" s="743" t="e">
        <f t="shared" si="39"/>
        <v>#REF!</v>
      </c>
      <c r="I97" s="743" t="e">
        <f t="shared" si="39"/>
        <v>#REF!</v>
      </c>
      <c r="J97" s="813" t="e">
        <f t="shared" si="39"/>
        <v>#REF!</v>
      </c>
      <c r="K97" s="749" t="e">
        <f t="shared" si="39"/>
        <v>#REF!</v>
      </c>
      <c r="AG97" s="769">
        <v>13</v>
      </c>
      <c r="AH97" s="342" t="str">
        <f>Mobile_SingleLayer!D18</f>
        <v>Truly</v>
      </c>
      <c r="AI97" s="770">
        <f>AMOLED_Total!G18-AG97/10^6</f>
        <v>77.492832833333338</v>
      </c>
      <c r="AJ97" s="771" t="e">
        <f t="shared" si="36"/>
        <v>#REF!</v>
      </c>
      <c r="AK97" s="342" t="e">
        <f t="shared" si="37"/>
        <v>#REF!</v>
      </c>
      <c r="AL97" s="772" t="e">
        <f t="shared" si="38"/>
        <v>#REF!</v>
      </c>
    </row>
    <row r="98" spans="3:38" hidden="1">
      <c r="C98" s="673" t="e">
        <f t="shared" si="33"/>
        <v>#REF!</v>
      </c>
      <c r="D98" s="752" t="e">
        <f t="shared" si="34"/>
        <v>#REF!</v>
      </c>
      <c r="E98" s="743" t="e">
        <f t="shared" si="39"/>
        <v>#REF!</v>
      </c>
      <c r="F98" s="743" t="e">
        <f t="shared" si="39"/>
        <v>#REF!</v>
      </c>
      <c r="G98" s="743" t="e">
        <f t="shared" si="39"/>
        <v>#REF!</v>
      </c>
      <c r="H98" s="743" t="e">
        <f t="shared" si="39"/>
        <v>#REF!</v>
      </c>
      <c r="I98" s="743" t="e">
        <f t="shared" si="39"/>
        <v>#REF!</v>
      </c>
      <c r="J98" s="813" t="e">
        <f t="shared" si="39"/>
        <v>#REF!</v>
      </c>
      <c r="K98" s="749" t="e">
        <f t="shared" si="39"/>
        <v>#REF!</v>
      </c>
      <c r="AG98" s="769">
        <v>14</v>
      </c>
      <c r="AH98" s="342" t="str">
        <f>Mobile_SingleLayer!D19</f>
        <v>Royole</v>
      </c>
      <c r="AI98" s="770">
        <f>AMOLED_Total!G19-AG98/10^6</f>
        <v>-1.4E-5</v>
      </c>
      <c r="AJ98" s="771" t="e">
        <f t="shared" si="36"/>
        <v>#REF!</v>
      </c>
      <c r="AK98" s="342" t="e">
        <f t="shared" si="37"/>
        <v>#REF!</v>
      </c>
      <c r="AL98" s="772" t="e">
        <f t="shared" si="38"/>
        <v>#REF!</v>
      </c>
    </row>
    <row r="99" spans="3:38" hidden="1">
      <c r="C99" s="673" t="e">
        <f t="shared" si="33"/>
        <v>#REF!</v>
      </c>
      <c r="D99" s="752" t="e">
        <f t="shared" si="34"/>
        <v>#REF!</v>
      </c>
      <c r="E99" s="743" t="e">
        <f t="shared" si="39"/>
        <v>#REF!</v>
      </c>
      <c r="F99" s="743" t="e">
        <f t="shared" si="39"/>
        <v>#REF!</v>
      </c>
      <c r="G99" s="743" t="e">
        <f t="shared" si="39"/>
        <v>#REF!</v>
      </c>
      <c r="H99" s="743" t="e">
        <f t="shared" si="39"/>
        <v>#REF!</v>
      </c>
      <c r="I99" s="743" t="e">
        <f t="shared" si="39"/>
        <v>#REF!</v>
      </c>
      <c r="J99" s="813" t="e">
        <f t="shared" si="39"/>
        <v>#REF!</v>
      </c>
      <c r="K99" s="749" t="e">
        <f t="shared" si="39"/>
        <v>#REF!</v>
      </c>
      <c r="AG99" s="769">
        <v>15</v>
      </c>
      <c r="AH99" s="342" t="e">
        <f>Mobile_SingleLayer!#REF!</f>
        <v>#REF!</v>
      </c>
      <c r="AI99" s="770" t="e">
        <f>AMOLED_Total!#REF!-AG99/10^6</f>
        <v>#REF!</v>
      </c>
      <c r="AJ99" s="771" t="e">
        <f t="shared" si="36"/>
        <v>#REF!</v>
      </c>
      <c r="AK99" s="342" t="e">
        <f t="shared" si="37"/>
        <v>#REF!</v>
      </c>
      <c r="AL99" s="772" t="e">
        <f t="shared" si="38"/>
        <v>#REF!</v>
      </c>
    </row>
    <row r="100" spans="3:38" hidden="1">
      <c r="C100" s="673" t="e">
        <f t="shared" si="33"/>
        <v>#REF!</v>
      </c>
      <c r="D100" s="752" t="e">
        <f t="shared" si="34"/>
        <v>#REF!</v>
      </c>
      <c r="E100" s="743" t="e">
        <f t="shared" si="39"/>
        <v>#REF!</v>
      </c>
      <c r="F100" s="743" t="e">
        <f t="shared" si="39"/>
        <v>#REF!</v>
      </c>
      <c r="G100" s="743" t="e">
        <f t="shared" si="39"/>
        <v>#REF!</v>
      </c>
      <c r="H100" s="743" t="e">
        <f t="shared" si="39"/>
        <v>#REF!</v>
      </c>
      <c r="I100" s="743" t="e">
        <f t="shared" si="39"/>
        <v>#REF!</v>
      </c>
      <c r="J100" s="813" t="e">
        <f t="shared" si="39"/>
        <v>#REF!</v>
      </c>
      <c r="K100" s="749" t="e">
        <f t="shared" si="39"/>
        <v>#REF!</v>
      </c>
      <c r="AG100" s="769">
        <v>16</v>
      </c>
      <c r="AH100" s="342" t="e">
        <f>Mobile_SingleLayer!#REF!</f>
        <v>#REF!</v>
      </c>
      <c r="AI100" s="770" t="e">
        <f>AMOLED_Total!#REF!-AG100/10^6</f>
        <v>#REF!</v>
      </c>
      <c r="AJ100" s="771" t="e">
        <f t="shared" si="36"/>
        <v>#REF!</v>
      </c>
      <c r="AK100" s="342" t="e">
        <f t="shared" si="37"/>
        <v>#REF!</v>
      </c>
      <c r="AL100" s="772" t="e">
        <f t="shared" si="38"/>
        <v>#REF!</v>
      </c>
    </row>
    <row r="101" spans="3:38" hidden="1">
      <c r="C101" s="673" t="e">
        <f t="shared" si="33"/>
        <v>#REF!</v>
      </c>
      <c r="D101" s="752" t="e">
        <f t="shared" si="34"/>
        <v>#REF!</v>
      </c>
      <c r="E101" s="743" t="e">
        <f t="shared" si="39"/>
        <v>#REF!</v>
      </c>
      <c r="F101" s="743" t="e">
        <f t="shared" si="39"/>
        <v>#REF!</v>
      </c>
      <c r="G101" s="743" t="e">
        <f t="shared" si="39"/>
        <v>#REF!</v>
      </c>
      <c r="H101" s="743" t="e">
        <f t="shared" si="39"/>
        <v>#REF!</v>
      </c>
      <c r="I101" s="743" t="e">
        <f t="shared" si="39"/>
        <v>#REF!</v>
      </c>
      <c r="J101" s="813" t="e">
        <f t="shared" si="39"/>
        <v>#REF!</v>
      </c>
      <c r="K101" s="749" t="e">
        <f t="shared" si="39"/>
        <v>#REF!</v>
      </c>
      <c r="AG101" s="769">
        <v>17</v>
      </c>
      <c r="AH101" s="342" t="e">
        <f>Mobile_SingleLayer!#REF!</f>
        <v>#REF!</v>
      </c>
      <c r="AI101" s="770" t="e">
        <f>AMOLED_Total!#REF!-AG101/10^6</f>
        <v>#REF!</v>
      </c>
      <c r="AJ101" s="771" t="e">
        <f t="shared" si="36"/>
        <v>#REF!</v>
      </c>
      <c r="AK101" s="342" t="e">
        <f t="shared" si="37"/>
        <v>#REF!</v>
      </c>
      <c r="AL101" s="772" t="e">
        <f t="shared" si="38"/>
        <v>#REF!</v>
      </c>
    </row>
    <row r="102" spans="3:38" hidden="1">
      <c r="C102" s="673" t="e">
        <f t="shared" si="33"/>
        <v>#REF!</v>
      </c>
      <c r="D102" s="752" t="e">
        <f t="shared" si="34"/>
        <v>#REF!</v>
      </c>
      <c r="E102" s="743" t="e">
        <f t="shared" si="39"/>
        <v>#REF!</v>
      </c>
      <c r="F102" s="743" t="e">
        <f t="shared" si="39"/>
        <v>#REF!</v>
      </c>
      <c r="G102" s="743" t="e">
        <f t="shared" si="39"/>
        <v>#REF!</v>
      </c>
      <c r="H102" s="743" t="e">
        <f t="shared" si="39"/>
        <v>#REF!</v>
      </c>
      <c r="I102" s="743" t="e">
        <f t="shared" si="39"/>
        <v>#REF!</v>
      </c>
      <c r="J102" s="813" t="e">
        <f t="shared" si="39"/>
        <v>#REF!</v>
      </c>
      <c r="K102" s="749" t="e">
        <f t="shared" si="39"/>
        <v>#REF!</v>
      </c>
      <c r="AG102" s="769">
        <v>18</v>
      </c>
      <c r="AH102" s="342" t="e">
        <f>Mobile_SingleLayer!#REF!</f>
        <v>#REF!</v>
      </c>
      <c r="AI102" s="770" t="e">
        <f>AMOLED_Total!#REF!-AG102/10^6</f>
        <v>#REF!</v>
      </c>
      <c r="AJ102" s="771" t="e">
        <f t="shared" si="36"/>
        <v>#REF!</v>
      </c>
      <c r="AK102" s="342" t="e">
        <f t="shared" si="37"/>
        <v>#REF!</v>
      </c>
      <c r="AL102" s="772" t="e">
        <f t="shared" si="38"/>
        <v>#REF!</v>
      </c>
    </row>
    <row r="103" spans="3:38" hidden="1">
      <c r="C103" s="673" t="e">
        <f t="shared" si="33"/>
        <v>#REF!</v>
      </c>
      <c r="D103" s="752" t="e">
        <f t="shared" si="34"/>
        <v>#REF!</v>
      </c>
      <c r="E103" s="743" t="e">
        <f t="shared" si="39"/>
        <v>#REF!</v>
      </c>
      <c r="F103" s="743" t="e">
        <f t="shared" si="39"/>
        <v>#REF!</v>
      </c>
      <c r="G103" s="743" t="e">
        <f t="shared" si="39"/>
        <v>#REF!</v>
      </c>
      <c r="H103" s="743" t="e">
        <f t="shared" si="39"/>
        <v>#REF!</v>
      </c>
      <c r="I103" s="743" t="e">
        <f t="shared" si="39"/>
        <v>#REF!</v>
      </c>
      <c r="J103" s="813" t="e">
        <f t="shared" si="39"/>
        <v>#REF!</v>
      </c>
      <c r="K103" s="749" t="e">
        <f t="shared" si="39"/>
        <v>#REF!</v>
      </c>
      <c r="AG103" s="769">
        <v>19</v>
      </c>
      <c r="AH103" s="342" t="e">
        <f>Mobile_SingleLayer!#REF!</f>
        <v>#REF!</v>
      </c>
      <c r="AI103" s="770" t="e">
        <f>AMOLED_Total!#REF!-AG103/10^6</f>
        <v>#REF!</v>
      </c>
      <c r="AJ103" s="771" t="e">
        <f t="shared" si="36"/>
        <v>#REF!</v>
      </c>
      <c r="AK103" s="342" t="e">
        <f t="shared" si="37"/>
        <v>#REF!</v>
      </c>
      <c r="AL103" s="772" t="e">
        <f t="shared" si="38"/>
        <v>#REF!</v>
      </c>
    </row>
    <row r="104" spans="3:38" ht="13.9" hidden="1" thickBot="1">
      <c r="C104" s="673" t="e">
        <f t="shared" si="33"/>
        <v>#REF!</v>
      </c>
      <c r="D104" s="752" t="e">
        <f t="shared" si="34"/>
        <v>#REF!</v>
      </c>
      <c r="E104" s="743" t="e">
        <f t="shared" si="39"/>
        <v>#REF!</v>
      </c>
      <c r="F104" s="743" t="e">
        <f t="shared" si="39"/>
        <v>#REF!</v>
      </c>
      <c r="G104" s="743" t="e">
        <f t="shared" si="39"/>
        <v>#REF!</v>
      </c>
      <c r="H104" s="743" t="e">
        <f t="shared" si="39"/>
        <v>#REF!</v>
      </c>
      <c r="I104" s="743" t="e">
        <f t="shared" si="39"/>
        <v>#REF!</v>
      </c>
      <c r="J104" s="813" t="e">
        <f t="shared" si="39"/>
        <v>#REF!</v>
      </c>
      <c r="K104" s="749" t="e">
        <f t="shared" si="39"/>
        <v>#REF!</v>
      </c>
      <c r="AG104" s="769">
        <v>20</v>
      </c>
      <c r="AH104" s="342" t="e">
        <f>Mobile_SingleLayer!#REF!</f>
        <v>#REF!</v>
      </c>
      <c r="AI104" s="770" t="e">
        <f>AMOLED_Total!#REF!-AG104/10^6</f>
        <v>#REF!</v>
      </c>
      <c r="AJ104" s="771" t="e">
        <f t="shared" si="36"/>
        <v>#REF!</v>
      </c>
      <c r="AK104" s="342" t="e">
        <f t="shared" si="37"/>
        <v>#REF!</v>
      </c>
      <c r="AL104" s="772" t="e">
        <f t="shared" si="38"/>
        <v>#REF!</v>
      </c>
    </row>
    <row r="105" spans="3:38" ht="13.9" thickBot="1">
      <c r="D105" s="745" t="s">
        <v>273</v>
      </c>
      <c r="E105" s="757" t="e">
        <f>SUM(E85:E104)</f>
        <v>#REF!</v>
      </c>
      <c r="F105" s="757" t="e">
        <f t="shared" ref="F105:I105" si="40">SUM(F85:F104)</f>
        <v>#REF!</v>
      </c>
      <c r="G105" s="757" t="e">
        <f t="shared" si="40"/>
        <v>#REF!</v>
      </c>
      <c r="H105" s="757" t="e">
        <f t="shared" si="40"/>
        <v>#REF!</v>
      </c>
      <c r="I105" s="757" t="e">
        <f t="shared" si="40"/>
        <v>#REF!</v>
      </c>
      <c r="J105" s="814" t="e">
        <f t="shared" ref="J105:K105" si="41">SUM(J85:J104)</f>
        <v>#REF!</v>
      </c>
      <c r="K105" s="758" t="e">
        <f t="shared" si="41"/>
        <v>#REF!</v>
      </c>
      <c r="AG105" s="761"/>
      <c r="AH105" s="762" t="str">
        <f>Mobile_SingleLayer!D20</f>
        <v>Total</v>
      </c>
      <c r="AI105" s="773" t="e">
        <f t="shared" ref="AI105" si="42">SUM(AI85:AI104)</f>
        <v>#REF!</v>
      </c>
      <c r="AJ105" s="774"/>
      <c r="AK105" s="762"/>
      <c r="AL105" s="764"/>
    </row>
    <row r="108" spans="3:38" ht="14.25" thickBot="1">
      <c r="D108" s="664" t="s">
        <v>398</v>
      </c>
    </row>
    <row r="109" spans="3:38" ht="13.9" thickBot="1">
      <c r="D109" s="745"/>
      <c r="E109" s="746" t="str">
        <f t="shared" ref="E109:K109" si="43">E9</f>
        <v>2023</v>
      </c>
      <c r="F109" s="746" t="str">
        <f t="shared" si="43"/>
        <v>2024</v>
      </c>
      <c r="G109" s="746" t="str">
        <f t="shared" si="43"/>
        <v>2025</v>
      </c>
      <c r="H109" s="746" t="str">
        <f t="shared" si="43"/>
        <v>2026</v>
      </c>
      <c r="I109" s="746" t="str">
        <f t="shared" si="43"/>
        <v>2027</v>
      </c>
      <c r="J109" s="812" t="str">
        <f t="shared" si="43"/>
        <v>2028</v>
      </c>
      <c r="K109" s="747" t="str">
        <f t="shared" si="43"/>
        <v>2029</v>
      </c>
      <c r="AG109" s="761"/>
      <c r="AH109" s="762"/>
      <c r="AI109" s="763" t="s">
        <v>284</v>
      </c>
      <c r="AJ109" s="762" t="s">
        <v>394</v>
      </c>
      <c r="AK109" s="762" t="s">
        <v>395</v>
      </c>
      <c r="AL109" s="764"/>
    </row>
    <row r="110" spans="3:38">
      <c r="C110" s="673" t="e">
        <f t="shared" ref="C110:C129" si="44">IF(SUM(E110:K110)=0, "H", "")</f>
        <v>#REF!</v>
      </c>
      <c r="D110" s="748" t="e">
        <f t="shared" ref="D110:D129" si="45">AL110</f>
        <v>#REF!</v>
      </c>
      <c r="E110" s="743" t="e">
        <f t="shared" ref="E110:K119" si="46">VLOOKUP($D110, TV_Total, E$82, FALSE)</f>
        <v>#REF!</v>
      </c>
      <c r="F110" s="743" t="e">
        <f t="shared" si="46"/>
        <v>#REF!</v>
      </c>
      <c r="G110" s="743" t="e">
        <f t="shared" si="46"/>
        <v>#REF!</v>
      </c>
      <c r="H110" s="743" t="e">
        <f t="shared" si="46"/>
        <v>#REF!</v>
      </c>
      <c r="I110" s="743" t="e">
        <f t="shared" si="46"/>
        <v>#REF!</v>
      </c>
      <c r="J110" s="813" t="e">
        <f t="shared" si="46"/>
        <v>#REF!</v>
      </c>
      <c r="K110" s="749" t="e">
        <f t="shared" si="46"/>
        <v>#REF!</v>
      </c>
      <c r="AG110" s="765">
        <v>1</v>
      </c>
      <c r="AH110" s="339" t="str">
        <f>Mobile_SingleLayer!D6</f>
        <v>SDC</v>
      </c>
      <c r="AI110" s="766">
        <f>TV_Total!G6 +SUM(TV_Total!F6:K6)-AG110/10^6</f>
        <v>16250.939883259258</v>
      </c>
      <c r="AJ110" s="767" t="e">
        <f>LARGE($AI$110:$AI$129, AG110)</f>
        <v>#REF!</v>
      </c>
      <c r="AK110" s="339" t="e">
        <f>MATCH(AJ110, $AI$110:$AI$129, 0)</f>
        <v>#REF!</v>
      </c>
      <c r="AL110" s="768" t="e">
        <f>VLOOKUP(AK110, $AG$110:$AH$129, 2, FALSE)</f>
        <v>#REF!</v>
      </c>
    </row>
    <row r="111" spans="3:38" ht="13.9" thickBot="1">
      <c r="C111" s="673" t="e">
        <f t="shared" si="44"/>
        <v>#REF!</v>
      </c>
      <c r="D111" s="752" t="e">
        <f t="shared" si="45"/>
        <v>#REF!</v>
      </c>
      <c r="E111" s="743" t="e">
        <f t="shared" si="46"/>
        <v>#REF!</v>
      </c>
      <c r="F111" s="743" t="e">
        <f t="shared" si="46"/>
        <v>#REF!</v>
      </c>
      <c r="G111" s="743" t="e">
        <f t="shared" si="46"/>
        <v>#REF!</v>
      </c>
      <c r="H111" s="743" t="e">
        <f t="shared" si="46"/>
        <v>#REF!</v>
      </c>
      <c r="I111" s="743" t="e">
        <f t="shared" si="46"/>
        <v>#REF!</v>
      </c>
      <c r="J111" s="813" t="e">
        <f t="shared" si="46"/>
        <v>#REF!</v>
      </c>
      <c r="K111" s="749" t="e">
        <f t="shared" si="46"/>
        <v>#REF!</v>
      </c>
      <c r="AG111" s="769">
        <v>2</v>
      </c>
      <c r="AH111" s="342" t="str">
        <f>Mobile_SingleLayer!D7</f>
        <v>LGD</v>
      </c>
      <c r="AI111" s="770">
        <f>TV_Total!G7 +SUM(TV_Total!F7:K7)-AG111/10^6</f>
        <v>52912.132615035283</v>
      </c>
      <c r="AJ111" s="771" t="e">
        <f t="shared" ref="AJ111:AJ129" si="47">LARGE($AI$110:$AI$129, AG111)</f>
        <v>#REF!</v>
      </c>
      <c r="AK111" s="342" t="e">
        <f t="shared" ref="AK111:AK129" si="48">MATCH(AJ111, $AI$110:$AI$129, 0)</f>
        <v>#REF!</v>
      </c>
      <c r="AL111" s="772" t="e">
        <f t="shared" ref="AL111:AL129" si="49">VLOOKUP(AK111, $AG$110:$AH$129, 2, FALSE)</f>
        <v>#REF!</v>
      </c>
    </row>
    <row r="112" spans="3:38" hidden="1">
      <c r="C112" s="673" t="e">
        <f t="shared" si="44"/>
        <v>#REF!</v>
      </c>
      <c r="D112" s="752" t="e">
        <f t="shared" si="45"/>
        <v>#REF!</v>
      </c>
      <c r="E112" s="743" t="e">
        <f t="shared" si="46"/>
        <v>#REF!</v>
      </c>
      <c r="F112" s="743" t="e">
        <f t="shared" si="46"/>
        <v>#REF!</v>
      </c>
      <c r="G112" s="743" t="e">
        <f t="shared" si="46"/>
        <v>#REF!</v>
      </c>
      <c r="H112" s="743" t="e">
        <f t="shared" si="46"/>
        <v>#REF!</v>
      </c>
      <c r="I112" s="743" t="e">
        <f t="shared" si="46"/>
        <v>#REF!</v>
      </c>
      <c r="J112" s="813" t="e">
        <f t="shared" si="46"/>
        <v>#REF!</v>
      </c>
      <c r="K112" s="749" t="e">
        <f t="shared" si="46"/>
        <v>#REF!</v>
      </c>
      <c r="AG112" s="769">
        <v>3</v>
      </c>
      <c r="AH112" s="342" t="str">
        <f>Mobile_SingleLayer!D8</f>
        <v>Sharp</v>
      </c>
      <c r="AI112" s="770">
        <f>TV_Total!G8 +SUM(TV_Total!F8:K8)-AG112/10^6</f>
        <v>-3.0000000000000001E-6</v>
      </c>
      <c r="AJ112" s="771" t="e">
        <f t="shared" si="47"/>
        <v>#REF!</v>
      </c>
      <c r="AK112" s="342" t="e">
        <f t="shared" si="48"/>
        <v>#REF!</v>
      </c>
      <c r="AL112" s="772" t="e">
        <f t="shared" si="49"/>
        <v>#REF!</v>
      </c>
    </row>
    <row r="113" spans="3:38" hidden="1">
      <c r="C113" s="673" t="e">
        <f t="shared" si="44"/>
        <v>#REF!</v>
      </c>
      <c r="D113" s="752" t="e">
        <f t="shared" si="45"/>
        <v>#REF!</v>
      </c>
      <c r="E113" s="743" t="e">
        <f t="shared" si="46"/>
        <v>#REF!</v>
      </c>
      <c r="F113" s="743" t="e">
        <f t="shared" si="46"/>
        <v>#REF!</v>
      </c>
      <c r="G113" s="743" t="e">
        <f t="shared" si="46"/>
        <v>#REF!</v>
      </c>
      <c r="H113" s="743" t="e">
        <f t="shared" si="46"/>
        <v>#REF!</v>
      </c>
      <c r="I113" s="743" t="e">
        <f t="shared" si="46"/>
        <v>#REF!</v>
      </c>
      <c r="J113" s="813" t="e">
        <f t="shared" si="46"/>
        <v>#REF!</v>
      </c>
      <c r="K113" s="749" t="e">
        <f t="shared" si="46"/>
        <v>#REF!</v>
      </c>
      <c r="AG113" s="769">
        <v>4</v>
      </c>
      <c r="AH113" s="342" t="str">
        <f>Mobile_SingleLayer!D9</f>
        <v>JOLED</v>
      </c>
      <c r="AI113" s="770">
        <f>TV_Total!G9 +SUM(TV_Total!F9:K9)-AG113/10^6</f>
        <v>-3.9999999999999998E-6</v>
      </c>
      <c r="AJ113" s="771" t="e">
        <f t="shared" si="47"/>
        <v>#REF!</v>
      </c>
      <c r="AK113" s="342" t="e">
        <f t="shared" si="48"/>
        <v>#REF!</v>
      </c>
      <c r="AL113" s="772" t="e">
        <f t="shared" si="49"/>
        <v>#REF!</v>
      </c>
    </row>
    <row r="114" spans="3:38" hidden="1">
      <c r="C114" s="673" t="e">
        <f t="shared" si="44"/>
        <v>#REF!</v>
      </c>
      <c r="D114" s="752" t="e">
        <f t="shared" si="45"/>
        <v>#REF!</v>
      </c>
      <c r="E114" s="743" t="e">
        <f t="shared" si="46"/>
        <v>#REF!</v>
      </c>
      <c r="F114" s="743" t="e">
        <f t="shared" si="46"/>
        <v>#REF!</v>
      </c>
      <c r="G114" s="743" t="e">
        <f t="shared" si="46"/>
        <v>#REF!</v>
      </c>
      <c r="H114" s="743" t="e">
        <f t="shared" si="46"/>
        <v>#REF!</v>
      </c>
      <c r="I114" s="743" t="e">
        <f t="shared" si="46"/>
        <v>#REF!</v>
      </c>
      <c r="J114" s="813" t="e">
        <f t="shared" si="46"/>
        <v>#REF!</v>
      </c>
      <c r="K114" s="749" t="e">
        <f t="shared" si="46"/>
        <v>#REF!</v>
      </c>
      <c r="AG114" s="769">
        <v>5</v>
      </c>
      <c r="AH114" s="342" t="str">
        <f>Mobile_SingleLayer!D10</f>
        <v>JDI</v>
      </c>
      <c r="AI114" s="770">
        <f>TV_Total!G10 +SUM(TV_Total!F10:K10)-AG114/10^6</f>
        <v>-5.0000000000000004E-6</v>
      </c>
      <c r="AJ114" s="771" t="e">
        <f t="shared" si="47"/>
        <v>#REF!</v>
      </c>
      <c r="AK114" s="342" t="e">
        <f t="shared" si="48"/>
        <v>#REF!</v>
      </c>
      <c r="AL114" s="772" t="e">
        <f t="shared" si="49"/>
        <v>#REF!</v>
      </c>
    </row>
    <row r="115" spans="3:38" hidden="1">
      <c r="C115" s="673" t="e">
        <f t="shared" si="44"/>
        <v>#REF!</v>
      </c>
      <c r="D115" s="752" t="e">
        <f t="shared" si="45"/>
        <v>#REF!</v>
      </c>
      <c r="E115" s="743" t="e">
        <f t="shared" si="46"/>
        <v>#REF!</v>
      </c>
      <c r="F115" s="743" t="e">
        <f t="shared" si="46"/>
        <v>#REF!</v>
      </c>
      <c r="G115" s="743" t="e">
        <f t="shared" si="46"/>
        <v>#REF!</v>
      </c>
      <c r="H115" s="743" t="e">
        <f t="shared" si="46"/>
        <v>#REF!</v>
      </c>
      <c r="I115" s="743" t="e">
        <f t="shared" si="46"/>
        <v>#REF!</v>
      </c>
      <c r="J115" s="813" t="e">
        <f t="shared" si="46"/>
        <v>#REF!</v>
      </c>
      <c r="K115" s="749" t="e">
        <f t="shared" si="46"/>
        <v>#REF!</v>
      </c>
      <c r="AG115" s="769">
        <v>6</v>
      </c>
      <c r="AH115" s="342" t="str">
        <f>Mobile_SingleLayer!D11</f>
        <v>Sony</v>
      </c>
      <c r="AI115" s="770">
        <f>TV_Total!G11 +SUM(TV_Total!F11:K11)-AG115/10^6</f>
        <v>-6.0000000000000002E-6</v>
      </c>
      <c r="AJ115" s="771" t="e">
        <f t="shared" si="47"/>
        <v>#REF!</v>
      </c>
      <c r="AK115" s="342" t="e">
        <f t="shared" si="48"/>
        <v>#REF!</v>
      </c>
      <c r="AL115" s="772" t="e">
        <f t="shared" si="49"/>
        <v>#REF!</v>
      </c>
    </row>
    <row r="116" spans="3:38" hidden="1">
      <c r="C116" s="673" t="e">
        <f t="shared" si="44"/>
        <v>#REF!</v>
      </c>
      <c r="D116" s="752" t="e">
        <f t="shared" si="45"/>
        <v>#REF!</v>
      </c>
      <c r="E116" s="743" t="e">
        <f t="shared" si="46"/>
        <v>#REF!</v>
      </c>
      <c r="F116" s="743" t="e">
        <f t="shared" si="46"/>
        <v>#REF!</v>
      </c>
      <c r="G116" s="743" t="e">
        <f t="shared" si="46"/>
        <v>#REF!</v>
      </c>
      <c r="H116" s="743" t="e">
        <f t="shared" si="46"/>
        <v>#REF!</v>
      </c>
      <c r="I116" s="743" t="e">
        <f t="shared" si="46"/>
        <v>#REF!</v>
      </c>
      <c r="J116" s="813" t="e">
        <f t="shared" si="46"/>
        <v>#REF!</v>
      </c>
      <c r="K116" s="749" t="e">
        <f t="shared" si="46"/>
        <v>#REF!</v>
      </c>
      <c r="AG116" s="769">
        <v>7</v>
      </c>
      <c r="AH116" s="342" t="str">
        <f>Mobile_SingleLayer!D12</f>
        <v>AUO</v>
      </c>
      <c r="AI116" s="770">
        <f>TV_Total!G12 +SUM(TV_Total!F12:K12)-AG116/10^6</f>
        <v>-6.9999999999999999E-6</v>
      </c>
      <c r="AJ116" s="771" t="e">
        <f t="shared" si="47"/>
        <v>#REF!</v>
      </c>
      <c r="AK116" s="342" t="e">
        <f t="shared" si="48"/>
        <v>#REF!</v>
      </c>
      <c r="AL116" s="772" t="e">
        <f t="shared" si="49"/>
        <v>#REF!</v>
      </c>
    </row>
    <row r="117" spans="3:38" hidden="1">
      <c r="C117" s="673" t="e">
        <f t="shared" si="44"/>
        <v>#REF!</v>
      </c>
      <c r="D117" s="752" t="e">
        <f t="shared" si="45"/>
        <v>#REF!</v>
      </c>
      <c r="E117" s="743" t="e">
        <f t="shared" si="46"/>
        <v>#REF!</v>
      </c>
      <c r="F117" s="743" t="e">
        <f t="shared" si="46"/>
        <v>#REF!</v>
      </c>
      <c r="G117" s="743" t="e">
        <f t="shared" si="46"/>
        <v>#REF!</v>
      </c>
      <c r="H117" s="743" t="e">
        <f t="shared" si="46"/>
        <v>#REF!</v>
      </c>
      <c r="I117" s="743" t="e">
        <f t="shared" si="46"/>
        <v>#REF!</v>
      </c>
      <c r="J117" s="813" t="e">
        <f t="shared" si="46"/>
        <v>#REF!</v>
      </c>
      <c r="K117" s="749" t="e">
        <f t="shared" si="46"/>
        <v>#REF!</v>
      </c>
      <c r="AG117" s="769">
        <v>8</v>
      </c>
      <c r="AH117" s="342" t="str">
        <f>Mobile_SingleLayer!D13</f>
        <v>BOE</v>
      </c>
      <c r="AI117" s="770">
        <f>TV_Total!G13 +SUM(TV_Total!F13:K13)-AG117/10^6</f>
        <v>-7.9999999999999996E-6</v>
      </c>
      <c r="AJ117" s="771" t="e">
        <f t="shared" si="47"/>
        <v>#REF!</v>
      </c>
      <c r="AK117" s="342" t="e">
        <f t="shared" si="48"/>
        <v>#REF!</v>
      </c>
      <c r="AL117" s="772" t="e">
        <f t="shared" si="49"/>
        <v>#REF!</v>
      </c>
    </row>
    <row r="118" spans="3:38" hidden="1">
      <c r="C118" s="673" t="e">
        <f t="shared" si="44"/>
        <v>#REF!</v>
      </c>
      <c r="D118" s="752" t="e">
        <f t="shared" si="45"/>
        <v>#REF!</v>
      </c>
      <c r="E118" s="743" t="e">
        <f t="shared" si="46"/>
        <v>#REF!</v>
      </c>
      <c r="F118" s="743" t="e">
        <f t="shared" si="46"/>
        <v>#REF!</v>
      </c>
      <c r="G118" s="743" t="e">
        <f t="shared" si="46"/>
        <v>#REF!</v>
      </c>
      <c r="H118" s="743" t="e">
        <f t="shared" si="46"/>
        <v>#REF!</v>
      </c>
      <c r="I118" s="743" t="e">
        <f t="shared" si="46"/>
        <v>#REF!</v>
      </c>
      <c r="J118" s="813" t="e">
        <f t="shared" si="46"/>
        <v>#REF!</v>
      </c>
      <c r="K118" s="749" t="e">
        <f t="shared" si="46"/>
        <v>#REF!</v>
      </c>
      <c r="AG118" s="769">
        <v>9</v>
      </c>
      <c r="AH118" s="342" t="str">
        <f>Mobile_SingleLayer!D14</f>
        <v>China Star</v>
      </c>
      <c r="AI118" s="770">
        <f>TV_Total!G14 +SUM(TV_Total!F14:K14)-AG118/10^6</f>
        <v>-9.0000000000000002E-6</v>
      </c>
      <c r="AJ118" s="771" t="e">
        <f t="shared" si="47"/>
        <v>#REF!</v>
      </c>
      <c r="AK118" s="342" t="e">
        <f t="shared" si="48"/>
        <v>#REF!</v>
      </c>
      <c r="AL118" s="772" t="e">
        <f t="shared" si="49"/>
        <v>#REF!</v>
      </c>
    </row>
    <row r="119" spans="3:38" hidden="1">
      <c r="C119" s="673" t="e">
        <f t="shared" si="44"/>
        <v>#REF!</v>
      </c>
      <c r="D119" s="752" t="e">
        <f t="shared" si="45"/>
        <v>#REF!</v>
      </c>
      <c r="E119" s="743" t="e">
        <f t="shared" si="46"/>
        <v>#REF!</v>
      </c>
      <c r="F119" s="743" t="e">
        <f t="shared" si="46"/>
        <v>#REF!</v>
      </c>
      <c r="G119" s="743" t="e">
        <f t="shared" si="46"/>
        <v>#REF!</v>
      </c>
      <c r="H119" s="743" t="e">
        <f t="shared" si="46"/>
        <v>#REF!</v>
      </c>
      <c r="I119" s="743" t="e">
        <f t="shared" si="46"/>
        <v>#REF!</v>
      </c>
      <c r="J119" s="813" t="e">
        <f t="shared" si="46"/>
        <v>#REF!</v>
      </c>
      <c r="K119" s="749" t="e">
        <f t="shared" si="46"/>
        <v>#REF!</v>
      </c>
      <c r="AG119" s="769">
        <v>10</v>
      </c>
      <c r="AH119" s="342" t="str">
        <f>Mobile_SingleLayer!D15</f>
        <v>Tianma</v>
      </c>
      <c r="AI119" s="770">
        <f>TV_Total!G15 +SUM(TV_Total!F15:K15)-AG119/10^6</f>
        <v>-1.0000000000000001E-5</v>
      </c>
      <c r="AJ119" s="771" t="e">
        <f t="shared" si="47"/>
        <v>#REF!</v>
      </c>
      <c r="AK119" s="342" t="e">
        <f t="shared" si="48"/>
        <v>#REF!</v>
      </c>
      <c r="AL119" s="772" t="e">
        <f t="shared" si="49"/>
        <v>#REF!</v>
      </c>
    </row>
    <row r="120" spans="3:38" hidden="1">
      <c r="C120" s="673" t="e">
        <f t="shared" si="44"/>
        <v>#REF!</v>
      </c>
      <c r="D120" s="752" t="e">
        <f t="shared" si="45"/>
        <v>#REF!</v>
      </c>
      <c r="E120" s="743" t="e">
        <f t="shared" ref="E120:K129" si="50">VLOOKUP($D120, TV_Total, E$82, FALSE)</f>
        <v>#REF!</v>
      </c>
      <c r="F120" s="743" t="e">
        <f t="shared" si="50"/>
        <v>#REF!</v>
      </c>
      <c r="G120" s="743" t="e">
        <f t="shared" si="50"/>
        <v>#REF!</v>
      </c>
      <c r="H120" s="743" t="e">
        <f t="shared" si="50"/>
        <v>#REF!</v>
      </c>
      <c r="I120" s="743" t="e">
        <f t="shared" si="50"/>
        <v>#REF!</v>
      </c>
      <c r="J120" s="813" t="e">
        <f t="shared" si="50"/>
        <v>#REF!</v>
      </c>
      <c r="K120" s="749" t="e">
        <f t="shared" si="50"/>
        <v>#REF!</v>
      </c>
      <c r="AG120" s="769">
        <v>11</v>
      </c>
      <c r="AH120" s="342" t="str">
        <f>Mobile_SingleLayer!D16</f>
        <v>EDO</v>
      </c>
      <c r="AI120" s="770">
        <f>TV_Total!G16 +SUM(TV_Total!F16:K16)-AG120/10^6</f>
        <v>-1.1E-5</v>
      </c>
      <c r="AJ120" s="771" t="e">
        <f t="shared" si="47"/>
        <v>#REF!</v>
      </c>
      <c r="AK120" s="342" t="e">
        <f t="shared" si="48"/>
        <v>#REF!</v>
      </c>
      <c r="AL120" s="772" t="e">
        <f t="shared" si="49"/>
        <v>#REF!</v>
      </c>
    </row>
    <row r="121" spans="3:38" hidden="1">
      <c r="C121" s="673" t="e">
        <f t="shared" si="44"/>
        <v>#REF!</v>
      </c>
      <c r="D121" s="752" t="e">
        <f t="shared" si="45"/>
        <v>#REF!</v>
      </c>
      <c r="E121" s="743" t="e">
        <f t="shared" si="50"/>
        <v>#REF!</v>
      </c>
      <c r="F121" s="743" t="e">
        <f t="shared" si="50"/>
        <v>#REF!</v>
      </c>
      <c r="G121" s="743" t="e">
        <f t="shared" si="50"/>
        <v>#REF!</v>
      </c>
      <c r="H121" s="743" t="e">
        <f t="shared" si="50"/>
        <v>#REF!</v>
      </c>
      <c r="I121" s="743" t="e">
        <f t="shared" si="50"/>
        <v>#REF!</v>
      </c>
      <c r="J121" s="813" t="e">
        <f t="shared" si="50"/>
        <v>#REF!</v>
      </c>
      <c r="K121" s="749" t="e">
        <f t="shared" si="50"/>
        <v>#REF!</v>
      </c>
      <c r="AG121" s="769">
        <v>12</v>
      </c>
      <c r="AH121" s="342" t="str">
        <f>Mobile_SingleLayer!D17</f>
        <v>Visionox</v>
      </c>
      <c r="AI121" s="770">
        <f>TV_Total!G17 +SUM(TV_Total!F17:K17)-AG121/10^6</f>
        <v>-1.2E-5</v>
      </c>
      <c r="AJ121" s="771" t="e">
        <f t="shared" si="47"/>
        <v>#REF!</v>
      </c>
      <c r="AK121" s="342" t="e">
        <f t="shared" si="48"/>
        <v>#REF!</v>
      </c>
      <c r="AL121" s="772" t="e">
        <f t="shared" si="49"/>
        <v>#REF!</v>
      </c>
    </row>
    <row r="122" spans="3:38" hidden="1">
      <c r="C122" s="673" t="e">
        <f t="shared" si="44"/>
        <v>#REF!</v>
      </c>
      <c r="D122" s="752" t="e">
        <f t="shared" si="45"/>
        <v>#REF!</v>
      </c>
      <c r="E122" s="743" t="e">
        <f t="shared" si="50"/>
        <v>#REF!</v>
      </c>
      <c r="F122" s="743" t="e">
        <f t="shared" si="50"/>
        <v>#REF!</v>
      </c>
      <c r="G122" s="743" t="e">
        <f t="shared" si="50"/>
        <v>#REF!</v>
      </c>
      <c r="H122" s="743" t="e">
        <f t="shared" si="50"/>
        <v>#REF!</v>
      </c>
      <c r="I122" s="743" t="e">
        <f t="shared" si="50"/>
        <v>#REF!</v>
      </c>
      <c r="J122" s="813" t="e">
        <f t="shared" si="50"/>
        <v>#REF!</v>
      </c>
      <c r="K122" s="749" t="e">
        <f t="shared" si="50"/>
        <v>#REF!</v>
      </c>
      <c r="AG122" s="769">
        <v>13</v>
      </c>
      <c r="AH122" s="342" t="str">
        <f>Mobile_SingleLayer!D18</f>
        <v>Truly</v>
      </c>
      <c r="AI122" s="770">
        <f>TV_Total!G18 +SUM(TV_Total!F18:K18)-AG122/10^6</f>
        <v>-1.2999999999999999E-5</v>
      </c>
      <c r="AJ122" s="771" t="e">
        <f t="shared" si="47"/>
        <v>#REF!</v>
      </c>
      <c r="AK122" s="342" t="e">
        <f t="shared" si="48"/>
        <v>#REF!</v>
      </c>
      <c r="AL122" s="772" t="e">
        <f t="shared" si="49"/>
        <v>#REF!</v>
      </c>
    </row>
    <row r="123" spans="3:38" hidden="1">
      <c r="C123" s="673" t="e">
        <f t="shared" si="44"/>
        <v>#REF!</v>
      </c>
      <c r="D123" s="752" t="e">
        <f t="shared" si="45"/>
        <v>#REF!</v>
      </c>
      <c r="E123" s="743" t="e">
        <f t="shared" si="50"/>
        <v>#REF!</v>
      </c>
      <c r="F123" s="743" t="e">
        <f t="shared" si="50"/>
        <v>#REF!</v>
      </c>
      <c r="G123" s="743" t="e">
        <f t="shared" si="50"/>
        <v>#REF!</v>
      </c>
      <c r="H123" s="743" t="e">
        <f t="shared" si="50"/>
        <v>#REF!</v>
      </c>
      <c r="I123" s="743" t="e">
        <f t="shared" si="50"/>
        <v>#REF!</v>
      </c>
      <c r="J123" s="813" t="e">
        <f t="shared" si="50"/>
        <v>#REF!</v>
      </c>
      <c r="K123" s="749" t="e">
        <f t="shared" si="50"/>
        <v>#REF!</v>
      </c>
      <c r="AG123" s="769">
        <v>14</v>
      </c>
      <c r="AH123" s="342" t="str">
        <f>Mobile_SingleLayer!D19</f>
        <v>Royole</v>
      </c>
      <c r="AI123" s="770">
        <f>TV_Total!G19 +SUM(TV_Total!F19:K19)-AG123/10^6</f>
        <v>-1.4E-5</v>
      </c>
      <c r="AJ123" s="771" t="e">
        <f t="shared" si="47"/>
        <v>#REF!</v>
      </c>
      <c r="AK123" s="342" t="e">
        <f t="shared" si="48"/>
        <v>#REF!</v>
      </c>
      <c r="AL123" s="772" t="e">
        <f t="shared" si="49"/>
        <v>#REF!</v>
      </c>
    </row>
    <row r="124" spans="3:38" hidden="1">
      <c r="C124" s="673" t="e">
        <f t="shared" si="44"/>
        <v>#REF!</v>
      </c>
      <c r="D124" s="752" t="e">
        <f t="shared" si="45"/>
        <v>#REF!</v>
      </c>
      <c r="E124" s="743" t="e">
        <f t="shared" si="50"/>
        <v>#REF!</v>
      </c>
      <c r="F124" s="743" t="e">
        <f t="shared" si="50"/>
        <v>#REF!</v>
      </c>
      <c r="G124" s="743" t="e">
        <f t="shared" si="50"/>
        <v>#REF!</v>
      </c>
      <c r="H124" s="743" t="e">
        <f t="shared" si="50"/>
        <v>#REF!</v>
      </c>
      <c r="I124" s="743" t="e">
        <f t="shared" si="50"/>
        <v>#REF!</v>
      </c>
      <c r="J124" s="813" t="e">
        <f t="shared" si="50"/>
        <v>#REF!</v>
      </c>
      <c r="K124" s="749" t="e">
        <f t="shared" si="50"/>
        <v>#REF!</v>
      </c>
      <c r="AG124" s="769">
        <v>15</v>
      </c>
      <c r="AH124" s="342" t="e">
        <f>Mobile_SingleLayer!#REF!</f>
        <v>#REF!</v>
      </c>
      <c r="AI124" s="770" t="e">
        <f>TV_Total!#REF! +SUM(TV_Total!#REF!)-AG124/10^6</f>
        <v>#REF!</v>
      </c>
      <c r="AJ124" s="771" t="e">
        <f t="shared" si="47"/>
        <v>#REF!</v>
      </c>
      <c r="AK124" s="342" t="e">
        <f t="shared" si="48"/>
        <v>#REF!</v>
      </c>
      <c r="AL124" s="772" t="e">
        <f t="shared" si="49"/>
        <v>#REF!</v>
      </c>
    </row>
    <row r="125" spans="3:38" hidden="1">
      <c r="C125" s="673" t="e">
        <f t="shared" si="44"/>
        <v>#REF!</v>
      </c>
      <c r="D125" s="752" t="e">
        <f t="shared" si="45"/>
        <v>#REF!</v>
      </c>
      <c r="E125" s="743" t="e">
        <f t="shared" si="50"/>
        <v>#REF!</v>
      </c>
      <c r="F125" s="743" t="e">
        <f t="shared" si="50"/>
        <v>#REF!</v>
      </c>
      <c r="G125" s="743" t="e">
        <f t="shared" si="50"/>
        <v>#REF!</v>
      </c>
      <c r="H125" s="743" t="e">
        <f t="shared" si="50"/>
        <v>#REF!</v>
      </c>
      <c r="I125" s="743" t="e">
        <f t="shared" si="50"/>
        <v>#REF!</v>
      </c>
      <c r="J125" s="813" t="e">
        <f t="shared" si="50"/>
        <v>#REF!</v>
      </c>
      <c r="K125" s="749" t="e">
        <f t="shared" si="50"/>
        <v>#REF!</v>
      </c>
      <c r="AG125" s="769">
        <v>16</v>
      </c>
      <c r="AH125" s="342" t="e">
        <f>Mobile_SingleLayer!#REF!</f>
        <v>#REF!</v>
      </c>
      <c r="AI125" s="770" t="e">
        <f>TV_Total!#REF! +SUM(TV_Total!#REF!)-AG125/10^6</f>
        <v>#REF!</v>
      </c>
      <c r="AJ125" s="771" t="e">
        <f t="shared" si="47"/>
        <v>#REF!</v>
      </c>
      <c r="AK125" s="342" t="e">
        <f t="shared" si="48"/>
        <v>#REF!</v>
      </c>
      <c r="AL125" s="772" t="e">
        <f t="shared" si="49"/>
        <v>#REF!</v>
      </c>
    </row>
    <row r="126" spans="3:38" hidden="1">
      <c r="C126" s="673" t="e">
        <f t="shared" si="44"/>
        <v>#REF!</v>
      </c>
      <c r="D126" s="752" t="e">
        <f t="shared" si="45"/>
        <v>#REF!</v>
      </c>
      <c r="E126" s="743" t="e">
        <f t="shared" si="50"/>
        <v>#REF!</v>
      </c>
      <c r="F126" s="743" t="e">
        <f t="shared" si="50"/>
        <v>#REF!</v>
      </c>
      <c r="G126" s="743" t="e">
        <f t="shared" si="50"/>
        <v>#REF!</v>
      </c>
      <c r="H126" s="743" t="e">
        <f t="shared" si="50"/>
        <v>#REF!</v>
      </c>
      <c r="I126" s="743" t="e">
        <f t="shared" si="50"/>
        <v>#REF!</v>
      </c>
      <c r="J126" s="813" t="e">
        <f t="shared" si="50"/>
        <v>#REF!</v>
      </c>
      <c r="K126" s="749" t="e">
        <f t="shared" si="50"/>
        <v>#REF!</v>
      </c>
      <c r="AG126" s="769">
        <v>17</v>
      </c>
      <c r="AH126" s="342" t="e">
        <f>Mobile_SingleLayer!#REF!</f>
        <v>#REF!</v>
      </c>
      <c r="AI126" s="770" t="e">
        <f>TV_Total!#REF! +SUM(TV_Total!#REF!)-AG126/10^6</f>
        <v>#REF!</v>
      </c>
      <c r="AJ126" s="771" t="e">
        <f t="shared" si="47"/>
        <v>#REF!</v>
      </c>
      <c r="AK126" s="342" t="e">
        <f t="shared" si="48"/>
        <v>#REF!</v>
      </c>
      <c r="AL126" s="772" t="e">
        <f t="shared" si="49"/>
        <v>#REF!</v>
      </c>
    </row>
    <row r="127" spans="3:38" hidden="1">
      <c r="C127" s="673" t="e">
        <f t="shared" si="44"/>
        <v>#REF!</v>
      </c>
      <c r="D127" s="752" t="e">
        <f t="shared" si="45"/>
        <v>#REF!</v>
      </c>
      <c r="E127" s="743" t="e">
        <f t="shared" si="50"/>
        <v>#REF!</v>
      </c>
      <c r="F127" s="743" t="e">
        <f t="shared" si="50"/>
        <v>#REF!</v>
      </c>
      <c r="G127" s="743" t="e">
        <f t="shared" si="50"/>
        <v>#REF!</v>
      </c>
      <c r="H127" s="743" t="e">
        <f t="shared" si="50"/>
        <v>#REF!</v>
      </c>
      <c r="I127" s="743" t="e">
        <f t="shared" si="50"/>
        <v>#REF!</v>
      </c>
      <c r="J127" s="813" t="e">
        <f t="shared" si="50"/>
        <v>#REF!</v>
      </c>
      <c r="K127" s="749" t="e">
        <f t="shared" si="50"/>
        <v>#REF!</v>
      </c>
      <c r="AG127" s="769">
        <v>18</v>
      </c>
      <c r="AH127" s="342" t="e">
        <f>Mobile_SingleLayer!#REF!</f>
        <v>#REF!</v>
      </c>
      <c r="AI127" s="770" t="e">
        <f>TV_Total!#REF! +SUM(TV_Total!#REF!)-AG127/10^6</f>
        <v>#REF!</v>
      </c>
      <c r="AJ127" s="771" t="e">
        <f t="shared" si="47"/>
        <v>#REF!</v>
      </c>
      <c r="AK127" s="342" t="e">
        <f t="shared" si="48"/>
        <v>#REF!</v>
      </c>
      <c r="AL127" s="772" t="e">
        <f t="shared" si="49"/>
        <v>#REF!</v>
      </c>
    </row>
    <row r="128" spans="3:38" hidden="1">
      <c r="C128" s="673" t="e">
        <f t="shared" si="44"/>
        <v>#REF!</v>
      </c>
      <c r="D128" s="752" t="e">
        <f t="shared" si="45"/>
        <v>#REF!</v>
      </c>
      <c r="E128" s="743" t="e">
        <f t="shared" si="50"/>
        <v>#REF!</v>
      </c>
      <c r="F128" s="743" t="e">
        <f t="shared" si="50"/>
        <v>#REF!</v>
      </c>
      <c r="G128" s="743" t="e">
        <f t="shared" si="50"/>
        <v>#REF!</v>
      </c>
      <c r="H128" s="743" t="e">
        <f t="shared" si="50"/>
        <v>#REF!</v>
      </c>
      <c r="I128" s="743" t="e">
        <f t="shared" si="50"/>
        <v>#REF!</v>
      </c>
      <c r="J128" s="813" t="e">
        <f t="shared" si="50"/>
        <v>#REF!</v>
      </c>
      <c r="K128" s="749" t="e">
        <f t="shared" si="50"/>
        <v>#REF!</v>
      </c>
      <c r="AG128" s="769">
        <v>19</v>
      </c>
      <c r="AH128" s="342" t="e">
        <f>Mobile_SingleLayer!#REF!</f>
        <v>#REF!</v>
      </c>
      <c r="AI128" s="770" t="e">
        <f>TV_Total!#REF! +SUM(TV_Total!#REF!)-AG128/10^6</f>
        <v>#REF!</v>
      </c>
      <c r="AJ128" s="771" t="e">
        <f t="shared" si="47"/>
        <v>#REF!</v>
      </c>
      <c r="AK128" s="342" t="e">
        <f t="shared" si="48"/>
        <v>#REF!</v>
      </c>
      <c r="AL128" s="772" t="e">
        <f t="shared" si="49"/>
        <v>#REF!</v>
      </c>
    </row>
    <row r="129" spans="3:38" ht="13.9" hidden="1" thickBot="1">
      <c r="C129" s="673" t="e">
        <f t="shared" si="44"/>
        <v>#REF!</v>
      </c>
      <c r="D129" s="752" t="e">
        <f t="shared" si="45"/>
        <v>#REF!</v>
      </c>
      <c r="E129" s="743" t="e">
        <f t="shared" si="50"/>
        <v>#REF!</v>
      </c>
      <c r="F129" s="743" t="e">
        <f t="shared" si="50"/>
        <v>#REF!</v>
      </c>
      <c r="G129" s="743" t="e">
        <f t="shared" si="50"/>
        <v>#REF!</v>
      </c>
      <c r="H129" s="743" t="e">
        <f t="shared" si="50"/>
        <v>#REF!</v>
      </c>
      <c r="I129" s="743" t="e">
        <f t="shared" si="50"/>
        <v>#REF!</v>
      </c>
      <c r="J129" s="813" t="e">
        <f t="shared" si="50"/>
        <v>#REF!</v>
      </c>
      <c r="K129" s="749" t="e">
        <f t="shared" si="50"/>
        <v>#REF!</v>
      </c>
      <c r="AG129" s="769">
        <v>20</v>
      </c>
      <c r="AH129" s="342" t="e">
        <f>Mobile_SingleLayer!#REF!</f>
        <v>#REF!</v>
      </c>
      <c r="AI129" s="770" t="e">
        <f>TV_Total!#REF! +SUM(TV_Total!#REF!)-AG129/10^6</f>
        <v>#REF!</v>
      </c>
      <c r="AJ129" s="771" t="e">
        <f t="shared" si="47"/>
        <v>#REF!</v>
      </c>
      <c r="AK129" s="342" t="e">
        <f t="shared" si="48"/>
        <v>#REF!</v>
      </c>
      <c r="AL129" s="772" t="e">
        <f t="shared" si="49"/>
        <v>#REF!</v>
      </c>
    </row>
    <row r="130" spans="3:38" ht="13.9" thickBot="1">
      <c r="D130" s="745" t="s">
        <v>273</v>
      </c>
      <c r="E130" s="757" t="e">
        <f>SUM(E110:E129)</f>
        <v>#REF!</v>
      </c>
      <c r="F130" s="757" t="e">
        <f t="shared" ref="F130" si="51">SUM(F110:F129)</f>
        <v>#REF!</v>
      </c>
      <c r="G130" s="757" t="e">
        <f t="shared" ref="G130" si="52">SUM(G110:G129)</f>
        <v>#REF!</v>
      </c>
      <c r="H130" s="757" t="e">
        <f t="shared" ref="H130:K130" si="53">SUM(H110:H129)</f>
        <v>#REF!</v>
      </c>
      <c r="I130" s="757" t="e">
        <f t="shared" si="53"/>
        <v>#REF!</v>
      </c>
      <c r="J130" s="814" t="e">
        <f t="shared" si="53"/>
        <v>#REF!</v>
      </c>
      <c r="K130" s="758" t="e">
        <f t="shared" si="53"/>
        <v>#REF!</v>
      </c>
      <c r="AG130" s="761"/>
      <c r="AH130" s="762" t="str">
        <f>Mobile_SingleLayer!D20</f>
        <v>Total</v>
      </c>
      <c r="AI130" s="773" t="e">
        <f t="shared" ref="AI130" si="54">SUM(AI110:AI129)</f>
        <v>#REF!</v>
      </c>
      <c r="AJ130" s="774"/>
      <c r="AK130" s="762"/>
      <c r="AL130" s="764"/>
    </row>
    <row r="131" spans="3:38">
      <c r="E131" s="775"/>
      <c r="F131" s="775"/>
      <c r="G131" s="775"/>
      <c r="H131" s="775"/>
      <c r="I131" s="775"/>
      <c r="J131" s="775"/>
      <c r="K131" s="775"/>
      <c r="AG131" s="776"/>
      <c r="AH131" s="776"/>
      <c r="AI131" s="777"/>
      <c r="AJ131" s="778"/>
      <c r="AK131" s="776"/>
      <c r="AL131" s="776"/>
    </row>
    <row r="133" spans="3:38" hidden="1">
      <c r="C133" s="673" t="s">
        <v>390</v>
      </c>
      <c r="E133" s="486">
        <v>12</v>
      </c>
      <c r="F133" s="486">
        <f>E133+1</f>
        <v>13</v>
      </c>
      <c r="G133" s="486">
        <f t="shared" ref="G133:I133" si="55">F133+1</f>
        <v>14</v>
      </c>
      <c r="H133" s="486">
        <f t="shared" si="55"/>
        <v>15</v>
      </c>
      <c r="I133" s="486">
        <f t="shared" si="55"/>
        <v>16</v>
      </c>
      <c r="J133" s="486">
        <v>17</v>
      </c>
      <c r="K133" s="486">
        <v>18</v>
      </c>
    </row>
    <row r="134" spans="3:38" ht="14.25" thickBot="1">
      <c r="C134"/>
      <c r="D134" s="664" t="s">
        <v>399</v>
      </c>
    </row>
    <row r="135" spans="3:38" ht="13.9" thickBot="1">
      <c r="D135" s="745"/>
      <c r="E135" s="746" t="str">
        <f t="shared" ref="E135:K135" si="56">E9</f>
        <v>2023</v>
      </c>
      <c r="F135" s="746" t="str">
        <f t="shared" si="56"/>
        <v>2024</v>
      </c>
      <c r="G135" s="746" t="str">
        <f t="shared" si="56"/>
        <v>2025</v>
      </c>
      <c r="H135" s="746" t="str">
        <f t="shared" si="56"/>
        <v>2026</v>
      </c>
      <c r="I135" s="746" t="str">
        <f t="shared" si="56"/>
        <v>2027</v>
      </c>
      <c r="J135" s="812" t="str">
        <f t="shared" si="56"/>
        <v>2028</v>
      </c>
      <c r="K135" s="747" t="str">
        <f t="shared" si="56"/>
        <v>2029</v>
      </c>
      <c r="AG135" s="761"/>
      <c r="AH135" s="762"/>
      <c r="AI135" s="763" t="s">
        <v>284</v>
      </c>
      <c r="AJ135" s="762" t="s">
        <v>394</v>
      </c>
      <c r="AK135" s="762" t="s">
        <v>395</v>
      </c>
      <c r="AL135" s="764"/>
    </row>
    <row r="136" spans="3:38">
      <c r="C136" s="673" t="e">
        <f t="shared" ref="C136:C155" si="57">IF(SUM(E136:K136)=0, "H", "")</f>
        <v>#REF!</v>
      </c>
      <c r="D136" s="748" t="e">
        <f t="shared" ref="D136:D155" si="58">AL136</f>
        <v>#REF!</v>
      </c>
      <c r="E136" s="750" t="e">
        <f t="shared" ref="E136:K145" si="59">VLOOKUP($D136, AMOLED_Total, E$133, FALSE)</f>
        <v>#REF!</v>
      </c>
      <c r="F136" s="750" t="e">
        <f t="shared" si="59"/>
        <v>#REF!</v>
      </c>
      <c r="G136" s="750" t="e">
        <f t="shared" si="59"/>
        <v>#REF!</v>
      </c>
      <c r="H136" s="750" t="e">
        <f t="shared" si="59"/>
        <v>#REF!</v>
      </c>
      <c r="I136" s="750" t="e">
        <f t="shared" si="59"/>
        <v>#REF!</v>
      </c>
      <c r="J136" s="816" t="e">
        <f t="shared" si="59"/>
        <v>#REF!</v>
      </c>
      <c r="K136" s="751" t="e">
        <f t="shared" si="59"/>
        <v>#REF!</v>
      </c>
      <c r="AG136" s="765">
        <v>1</v>
      </c>
      <c r="AH136" s="339" t="str">
        <f>Mobile_SingleLayer!D6</f>
        <v>SDC</v>
      </c>
      <c r="AI136" s="766">
        <f>AMOLED_Total!O6 +SUM(AMOLED_Total!N6:S6)/10000-AG136/10^6</f>
        <v>776.31597040737677</v>
      </c>
      <c r="AJ136" s="767" t="e">
        <f>LARGE($AI$136:$AI$155, AG136)</f>
        <v>#REF!</v>
      </c>
      <c r="AK136" s="339" t="e">
        <f>MATCH(AJ136, $AI$136:$AI$155, 0)</f>
        <v>#REF!</v>
      </c>
      <c r="AL136" s="768" t="e">
        <f>VLOOKUP(AK136, $AG$136:$AH$155, 2, FALSE)</f>
        <v>#REF!</v>
      </c>
    </row>
    <row r="137" spans="3:38">
      <c r="C137" s="673" t="e">
        <f t="shared" si="57"/>
        <v>#REF!</v>
      </c>
      <c r="D137" s="752" t="e">
        <f t="shared" si="58"/>
        <v>#REF!</v>
      </c>
      <c r="E137" s="750" t="e">
        <f t="shared" si="59"/>
        <v>#REF!</v>
      </c>
      <c r="F137" s="750" t="e">
        <f t="shared" si="59"/>
        <v>#REF!</v>
      </c>
      <c r="G137" s="750" t="e">
        <f t="shared" si="59"/>
        <v>#REF!</v>
      </c>
      <c r="H137" s="750" t="e">
        <f t="shared" si="59"/>
        <v>#REF!</v>
      </c>
      <c r="I137" s="750" t="e">
        <f t="shared" si="59"/>
        <v>#REF!</v>
      </c>
      <c r="J137" s="816" t="e">
        <f t="shared" si="59"/>
        <v>#REF!</v>
      </c>
      <c r="K137" s="751" t="e">
        <f t="shared" si="59"/>
        <v>#REF!</v>
      </c>
      <c r="AG137" s="769">
        <v>2</v>
      </c>
      <c r="AH137" s="342" t="str">
        <f>Mobile_SingleLayer!D7</f>
        <v>LGD</v>
      </c>
      <c r="AI137" s="770">
        <f>AMOLED_Total!O7 +SUM(AMOLED_Total!N7:S7)/10000-AG137/10^6</f>
        <v>496.68363176710238</v>
      </c>
      <c r="AJ137" s="771" t="e">
        <f t="shared" ref="AJ137:AJ155" si="60">LARGE($AI$136:$AI$155, AG137)</f>
        <v>#REF!</v>
      </c>
      <c r="AK137" s="342" t="e">
        <f t="shared" ref="AK137:AK155" si="61">MATCH(AJ137, $AI$136:$AI$155, 0)</f>
        <v>#REF!</v>
      </c>
      <c r="AL137" s="772" t="e">
        <f t="shared" ref="AL137:AL155" si="62">VLOOKUP(AK137, $AG$136:$AH$155, 2, FALSE)</f>
        <v>#REF!</v>
      </c>
    </row>
    <row r="138" spans="3:38">
      <c r="C138" s="673" t="e">
        <f t="shared" si="57"/>
        <v>#REF!</v>
      </c>
      <c r="D138" s="752" t="e">
        <f t="shared" si="58"/>
        <v>#REF!</v>
      </c>
      <c r="E138" s="750" t="e">
        <f t="shared" si="59"/>
        <v>#REF!</v>
      </c>
      <c r="F138" s="750" t="e">
        <f t="shared" si="59"/>
        <v>#REF!</v>
      </c>
      <c r="G138" s="750" t="e">
        <f t="shared" si="59"/>
        <v>#REF!</v>
      </c>
      <c r="H138" s="750" t="e">
        <f t="shared" si="59"/>
        <v>#REF!</v>
      </c>
      <c r="I138" s="750" t="e">
        <f t="shared" si="59"/>
        <v>#REF!</v>
      </c>
      <c r="J138" s="816" t="e">
        <f t="shared" si="59"/>
        <v>#REF!</v>
      </c>
      <c r="K138" s="751" t="e">
        <f t="shared" si="59"/>
        <v>#REF!</v>
      </c>
      <c r="AG138" s="769">
        <v>3</v>
      </c>
      <c r="AH138" s="342" t="str">
        <f>Mobile_SingleLayer!D8</f>
        <v>Sharp</v>
      </c>
      <c r="AI138" s="770">
        <f>AMOLED_Total!O8 +SUM(AMOLED_Total!N8:S8)/10000-AG138/10^6</f>
        <v>0.1561397201411151</v>
      </c>
      <c r="AJ138" s="771" t="e">
        <f t="shared" si="60"/>
        <v>#REF!</v>
      </c>
      <c r="AK138" s="342" t="e">
        <f t="shared" si="61"/>
        <v>#REF!</v>
      </c>
      <c r="AL138" s="772" t="e">
        <f t="shared" si="62"/>
        <v>#REF!</v>
      </c>
    </row>
    <row r="139" spans="3:38">
      <c r="C139" s="673" t="e">
        <f t="shared" si="57"/>
        <v>#REF!</v>
      </c>
      <c r="D139" s="752" t="e">
        <f t="shared" si="58"/>
        <v>#REF!</v>
      </c>
      <c r="E139" s="750" t="e">
        <f t="shared" si="59"/>
        <v>#REF!</v>
      </c>
      <c r="F139" s="750" t="e">
        <f t="shared" si="59"/>
        <v>#REF!</v>
      </c>
      <c r="G139" s="750" t="e">
        <f t="shared" si="59"/>
        <v>#REF!</v>
      </c>
      <c r="H139" s="750" t="e">
        <f t="shared" si="59"/>
        <v>#REF!</v>
      </c>
      <c r="I139" s="750" t="e">
        <f t="shared" si="59"/>
        <v>#REF!</v>
      </c>
      <c r="J139" s="816" t="e">
        <f t="shared" si="59"/>
        <v>#REF!</v>
      </c>
      <c r="K139" s="751" t="e">
        <f t="shared" si="59"/>
        <v>#REF!</v>
      </c>
      <c r="AG139" s="769">
        <v>4</v>
      </c>
      <c r="AH139" s="342" t="str">
        <f>Mobile_SingleLayer!D9</f>
        <v>JOLED</v>
      </c>
      <c r="AI139" s="770">
        <f>AMOLED_Total!O9 +SUM(AMOLED_Total!N9:S9)/10000-AG139/10^6</f>
        <v>6.3810351090625025E-5</v>
      </c>
      <c r="AJ139" s="771" t="e">
        <f t="shared" si="60"/>
        <v>#REF!</v>
      </c>
      <c r="AK139" s="342" t="e">
        <f t="shared" si="61"/>
        <v>#REF!</v>
      </c>
      <c r="AL139" s="772" t="e">
        <f t="shared" si="62"/>
        <v>#REF!</v>
      </c>
    </row>
    <row r="140" spans="3:38">
      <c r="C140" s="673" t="e">
        <f t="shared" si="57"/>
        <v>#REF!</v>
      </c>
      <c r="D140" s="752" t="e">
        <f t="shared" si="58"/>
        <v>#REF!</v>
      </c>
      <c r="E140" s="750" t="e">
        <f t="shared" si="59"/>
        <v>#REF!</v>
      </c>
      <c r="F140" s="750" t="e">
        <f t="shared" si="59"/>
        <v>#REF!</v>
      </c>
      <c r="G140" s="750" t="e">
        <f t="shared" si="59"/>
        <v>#REF!</v>
      </c>
      <c r="H140" s="750" t="e">
        <f t="shared" si="59"/>
        <v>#REF!</v>
      </c>
      <c r="I140" s="750" t="e">
        <f t="shared" si="59"/>
        <v>#REF!</v>
      </c>
      <c r="J140" s="816" t="e">
        <f t="shared" si="59"/>
        <v>#REF!</v>
      </c>
      <c r="K140" s="751" t="e">
        <f t="shared" si="59"/>
        <v>#REF!</v>
      </c>
      <c r="AG140" s="769">
        <v>5</v>
      </c>
      <c r="AH140" s="342" t="str">
        <f>Mobile_SingleLayer!D10</f>
        <v>JDI</v>
      </c>
      <c r="AI140" s="770">
        <f>AMOLED_Total!O10 +SUM(AMOLED_Total!N10:S10)/10000-AG140/10^6</f>
        <v>6.9018677140871008</v>
      </c>
      <c r="AJ140" s="771" t="e">
        <f t="shared" si="60"/>
        <v>#REF!</v>
      </c>
      <c r="AK140" s="342" t="e">
        <f t="shared" si="61"/>
        <v>#REF!</v>
      </c>
      <c r="AL140" s="772" t="e">
        <f t="shared" si="62"/>
        <v>#REF!</v>
      </c>
    </row>
    <row r="141" spans="3:38">
      <c r="C141" s="673" t="e">
        <f t="shared" si="57"/>
        <v>#REF!</v>
      </c>
      <c r="D141" s="752" t="e">
        <f t="shared" si="58"/>
        <v>#REF!</v>
      </c>
      <c r="E141" s="750" t="e">
        <f t="shared" si="59"/>
        <v>#REF!</v>
      </c>
      <c r="F141" s="750" t="e">
        <f t="shared" si="59"/>
        <v>#REF!</v>
      </c>
      <c r="G141" s="750" t="e">
        <f t="shared" si="59"/>
        <v>#REF!</v>
      </c>
      <c r="H141" s="750" t="e">
        <f t="shared" si="59"/>
        <v>#REF!</v>
      </c>
      <c r="I141" s="750" t="e">
        <f t="shared" si="59"/>
        <v>#REF!</v>
      </c>
      <c r="J141" s="816" t="e">
        <f t="shared" si="59"/>
        <v>#REF!</v>
      </c>
      <c r="K141" s="751" t="e">
        <f t="shared" si="59"/>
        <v>#REF!</v>
      </c>
      <c r="AG141" s="769">
        <v>6</v>
      </c>
      <c r="AH141" s="342" t="str">
        <f>Mobile_SingleLayer!D11</f>
        <v>Sony</v>
      </c>
      <c r="AI141" s="770">
        <f>AMOLED_Total!O11 +SUM(AMOLED_Total!N11:S11)/10000-AG141/10^6</f>
        <v>-6.0000000000000002E-6</v>
      </c>
      <c r="AJ141" s="771" t="e">
        <f t="shared" si="60"/>
        <v>#REF!</v>
      </c>
      <c r="AK141" s="342" t="e">
        <f t="shared" si="61"/>
        <v>#REF!</v>
      </c>
      <c r="AL141" s="772" t="e">
        <f t="shared" si="62"/>
        <v>#REF!</v>
      </c>
    </row>
    <row r="142" spans="3:38">
      <c r="C142" s="673" t="e">
        <f t="shared" si="57"/>
        <v>#REF!</v>
      </c>
      <c r="D142" s="752" t="e">
        <f t="shared" si="58"/>
        <v>#REF!</v>
      </c>
      <c r="E142" s="750" t="e">
        <f t="shared" si="59"/>
        <v>#REF!</v>
      </c>
      <c r="F142" s="750" t="e">
        <f t="shared" si="59"/>
        <v>#REF!</v>
      </c>
      <c r="G142" s="750" t="e">
        <f t="shared" si="59"/>
        <v>#REF!</v>
      </c>
      <c r="H142" s="750" t="e">
        <f t="shared" si="59"/>
        <v>#REF!</v>
      </c>
      <c r="I142" s="750" t="e">
        <f t="shared" si="59"/>
        <v>#REF!</v>
      </c>
      <c r="J142" s="816" t="e">
        <f t="shared" si="59"/>
        <v>#REF!</v>
      </c>
      <c r="K142" s="751" t="e">
        <f t="shared" si="59"/>
        <v>#REF!</v>
      </c>
      <c r="AG142" s="769">
        <v>7</v>
      </c>
      <c r="AH142" s="342" t="str">
        <f>Mobile_SingleLayer!D12</f>
        <v>AUO</v>
      </c>
      <c r="AI142" s="770">
        <f>AMOLED_Total!O12 +SUM(AMOLED_Total!N12:S12)/10000-AG142/10^6</f>
        <v>4.4786116828154824E-5</v>
      </c>
      <c r="AJ142" s="771" t="e">
        <f t="shared" si="60"/>
        <v>#REF!</v>
      </c>
      <c r="AK142" s="342" t="e">
        <f t="shared" si="61"/>
        <v>#REF!</v>
      </c>
      <c r="AL142" s="772" t="e">
        <f t="shared" si="62"/>
        <v>#REF!</v>
      </c>
    </row>
    <row r="143" spans="3:38">
      <c r="C143" s="673" t="e">
        <f t="shared" si="57"/>
        <v>#REF!</v>
      </c>
      <c r="D143" s="752" t="e">
        <f t="shared" si="58"/>
        <v>#REF!</v>
      </c>
      <c r="E143" s="750" t="e">
        <f t="shared" si="59"/>
        <v>#REF!</v>
      </c>
      <c r="F143" s="750" t="e">
        <f t="shared" si="59"/>
        <v>#REF!</v>
      </c>
      <c r="G143" s="750" t="e">
        <f t="shared" si="59"/>
        <v>#REF!</v>
      </c>
      <c r="H143" s="750" t="e">
        <f t="shared" si="59"/>
        <v>#REF!</v>
      </c>
      <c r="I143" s="750" t="e">
        <f t="shared" si="59"/>
        <v>#REF!</v>
      </c>
      <c r="J143" s="816" t="e">
        <f t="shared" si="59"/>
        <v>#REF!</v>
      </c>
      <c r="K143" s="751" t="e">
        <f t="shared" si="59"/>
        <v>#REF!</v>
      </c>
      <c r="AG143" s="769">
        <v>8</v>
      </c>
      <c r="AH143" s="342" t="str">
        <f>Mobile_SingleLayer!D13</f>
        <v>BOE</v>
      </c>
      <c r="AI143" s="770">
        <f>AMOLED_Total!O13 +SUM(AMOLED_Total!N13:S13)/10000-AG143/10^6</f>
        <v>298.78952756882649</v>
      </c>
      <c r="AJ143" s="771" t="e">
        <f t="shared" si="60"/>
        <v>#REF!</v>
      </c>
      <c r="AK143" s="342" t="e">
        <f t="shared" si="61"/>
        <v>#REF!</v>
      </c>
      <c r="AL143" s="772" t="e">
        <f t="shared" si="62"/>
        <v>#REF!</v>
      </c>
    </row>
    <row r="144" spans="3:38">
      <c r="C144" s="673" t="e">
        <f t="shared" si="57"/>
        <v>#REF!</v>
      </c>
      <c r="D144" s="752" t="e">
        <f t="shared" si="58"/>
        <v>#REF!</v>
      </c>
      <c r="E144" s="750" t="e">
        <f t="shared" si="59"/>
        <v>#REF!</v>
      </c>
      <c r="F144" s="750" t="e">
        <f t="shared" si="59"/>
        <v>#REF!</v>
      </c>
      <c r="G144" s="750" t="e">
        <f t="shared" si="59"/>
        <v>#REF!</v>
      </c>
      <c r="H144" s="750" t="e">
        <f t="shared" si="59"/>
        <v>#REF!</v>
      </c>
      <c r="I144" s="750" t="e">
        <f t="shared" si="59"/>
        <v>#REF!</v>
      </c>
      <c r="J144" s="816" t="e">
        <f t="shared" si="59"/>
        <v>#REF!</v>
      </c>
      <c r="K144" s="751" t="e">
        <f t="shared" si="59"/>
        <v>#REF!</v>
      </c>
      <c r="AG144" s="769">
        <v>9</v>
      </c>
      <c r="AH144" s="342" t="str">
        <f>Mobile_SingleLayer!D14</f>
        <v>China Star</v>
      </c>
      <c r="AI144" s="770">
        <f>AMOLED_Total!O14 +SUM(AMOLED_Total!N14:S14)/10000-AG144/10^6</f>
        <v>132.45507331856138</v>
      </c>
      <c r="AJ144" s="771" t="e">
        <f t="shared" si="60"/>
        <v>#REF!</v>
      </c>
      <c r="AK144" s="342" t="e">
        <f t="shared" si="61"/>
        <v>#REF!</v>
      </c>
      <c r="AL144" s="772" t="e">
        <f t="shared" si="62"/>
        <v>#REF!</v>
      </c>
    </row>
    <row r="145" spans="3:38">
      <c r="C145" s="673" t="e">
        <f t="shared" si="57"/>
        <v>#REF!</v>
      </c>
      <c r="D145" s="752" t="e">
        <f t="shared" si="58"/>
        <v>#REF!</v>
      </c>
      <c r="E145" s="750" t="e">
        <f t="shared" si="59"/>
        <v>#REF!</v>
      </c>
      <c r="F145" s="750" t="e">
        <f t="shared" si="59"/>
        <v>#REF!</v>
      </c>
      <c r="G145" s="750" t="e">
        <f t="shared" si="59"/>
        <v>#REF!</v>
      </c>
      <c r="H145" s="750" t="e">
        <f t="shared" si="59"/>
        <v>#REF!</v>
      </c>
      <c r="I145" s="750" t="e">
        <f t="shared" si="59"/>
        <v>#REF!</v>
      </c>
      <c r="J145" s="816" t="e">
        <f t="shared" si="59"/>
        <v>#REF!</v>
      </c>
      <c r="K145" s="751" t="e">
        <f t="shared" si="59"/>
        <v>#REF!</v>
      </c>
      <c r="AG145" s="769">
        <v>10</v>
      </c>
      <c r="AH145" s="342" t="str">
        <f>Mobile_SingleLayer!D15</f>
        <v>Tianma</v>
      </c>
      <c r="AI145" s="770">
        <f>AMOLED_Total!O15 +SUM(AMOLED_Total!N15:S15)/10000-AG145/10^6</f>
        <v>157.6111331317031</v>
      </c>
      <c r="AJ145" s="771" t="e">
        <f t="shared" si="60"/>
        <v>#REF!</v>
      </c>
      <c r="AK145" s="342" t="e">
        <f t="shared" si="61"/>
        <v>#REF!</v>
      </c>
      <c r="AL145" s="772" t="e">
        <f t="shared" si="62"/>
        <v>#REF!</v>
      </c>
    </row>
    <row r="146" spans="3:38">
      <c r="C146" s="673" t="e">
        <f t="shared" si="57"/>
        <v>#REF!</v>
      </c>
      <c r="D146" s="752" t="e">
        <f t="shared" si="58"/>
        <v>#REF!</v>
      </c>
      <c r="E146" s="750" t="e">
        <f t="shared" ref="E146:K155" si="63">VLOOKUP($D146, AMOLED_Total, E$133, FALSE)</f>
        <v>#REF!</v>
      </c>
      <c r="F146" s="750" t="e">
        <f t="shared" si="63"/>
        <v>#REF!</v>
      </c>
      <c r="G146" s="750" t="e">
        <f t="shared" si="63"/>
        <v>#REF!</v>
      </c>
      <c r="H146" s="750" t="e">
        <f t="shared" si="63"/>
        <v>#REF!</v>
      </c>
      <c r="I146" s="750" t="e">
        <f t="shared" si="63"/>
        <v>#REF!</v>
      </c>
      <c r="J146" s="816" t="e">
        <f t="shared" si="63"/>
        <v>#REF!</v>
      </c>
      <c r="K146" s="751" t="e">
        <f t="shared" si="63"/>
        <v>#REF!</v>
      </c>
      <c r="AG146" s="769">
        <v>11</v>
      </c>
      <c r="AH146" s="342" t="str">
        <f>Mobile_SingleLayer!D16</f>
        <v>EDO</v>
      </c>
      <c r="AI146" s="770">
        <f>AMOLED_Total!O16 +SUM(AMOLED_Total!N16:S16)/10000-AG146/10^6</f>
        <v>69.383713494995931</v>
      </c>
      <c r="AJ146" s="771" t="e">
        <f t="shared" si="60"/>
        <v>#REF!</v>
      </c>
      <c r="AK146" s="342" t="e">
        <f t="shared" si="61"/>
        <v>#REF!</v>
      </c>
      <c r="AL146" s="772" t="e">
        <f t="shared" si="62"/>
        <v>#REF!</v>
      </c>
    </row>
    <row r="147" spans="3:38" ht="13.9" thickBot="1">
      <c r="C147" s="673" t="e">
        <f t="shared" si="57"/>
        <v>#REF!</v>
      </c>
      <c r="D147" s="752" t="e">
        <f t="shared" si="58"/>
        <v>#REF!</v>
      </c>
      <c r="E147" s="750" t="e">
        <f t="shared" si="63"/>
        <v>#REF!</v>
      </c>
      <c r="F147" s="750" t="e">
        <f t="shared" si="63"/>
        <v>#REF!</v>
      </c>
      <c r="G147" s="750" t="e">
        <f t="shared" si="63"/>
        <v>#REF!</v>
      </c>
      <c r="H147" s="750" t="e">
        <f t="shared" si="63"/>
        <v>#REF!</v>
      </c>
      <c r="I147" s="750" t="e">
        <f t="shared" si="63"/>
        <v>#REF!</v>
      </c>
      <c r="J147" s="816" t="e">
        <f t="shared" si="63"/>
        <v>#REF!</v>
      </c>
      <c r="K147" s="751" t="e">
        <f t="shared" si="63"/>
        <v>#REF!</v>
      </c>
      <c r="AG147" s="769">
        <v>12</v>
      </c>
      <c r="AH147" s="342" t="str">
        <f>Mobile_SingleLayer!D17</f>
        <v>Visionox</v>
      </c>
      <c r="AI147" s="770">
        <f>AMOLED_Total!O17 +SUM(AMOLED_Total!N17:S17)/10000-AG147/10^6</f>
        <v>135.72598777008588</v>
      </c>
      <c r="AJ147" s="771" t="e">
        <f t="shared" si="60"/>
        <v>#REF!</v>
      </c>
      <c r="AK147" s="342" t="e">
        <f t="shared" si="61"/>
        <v>#REF!</v>
      </c>
      <c r="AL147" s="772" t="e">
        <f t="shared" si="62"/>
        <v>#REF!</v>
      </c>
    </row>
    <row r="148" spans="3:38" hidden="1">
      <c r="C148" s="673" t="e">
        <f t="shared" si="57"/>
        <v>#REF!</v>
      </c>
      <c r="D148" s="752" t="e">
        <f t="shared" si="58"/>
        <v>#REF!</v>
      </c>
      <c r="E148" s="750" t="e">
        <f t="shared" si="63"/>
        <v>#REF!</v>
      </c>
      <c r="F148" s="750" t="e">
        <f t="shared" si="63"/>
        <v>#REF!</v>
      </c>
      <c r="G148" s="750" t="e">
        <f t="shared" si="63"/>
        <v>#REF!</v>
      </c>
      <c r="H148" s="750" t="e">
        <f t="shared" si="63"/>
        <v>#REF!</v>
      </c>
      <c r="I148" s="750" t="e">
        <f t="shared" si="63"/>
        <v>#REF!</v>
      </c>
      <c r="J148" s="816" t="e">
        <f t="shared" si="63"/>
        <v>#REF!</v>
      </c>
      <c r="K148" s="751" t="e">
        <f t="shared" si="63"/>
        <v>#REF!</v>
      </c>
      <c r="AG148" s="769">
        <v>13</v>
      </c>
      <c r="AH148" s="342" t="str">
        <f>Mobile_SingleLayer!D18</f>
        <v>Truly</v>
      </c>
      <c r="AI148" s="770">
        <f>AMOLED_Total!O18 +SUM(AMOLED_Total!N18:S18)/10000-AG148/10^6</f>
        <v>7.0691254443171614</v>
      </c>
      <c r="AJ148" s="771" t="e">
        <f t="shared" si="60"/>
        <v>#REF!</v>
      </c>
      <c r="AK148" s="342" t="e">
        <f t="shared" si="61"/>
        <v>#REF!</v>
      </c>
      <c r="AL148" s="772" t="e">
        <f t="shared" si="62"/>
        <v>#REF!</v>
      </c>
    </row>
    <row r="149" spans="3:38" hidden="1">
      <c r="C149" s="673" t="e">
        <f t="shared" si="57"/>
        <v>#REF!</v>
      </c>
      <c r="D149" s="752" t="e">
        <f t="shared" si="58"/>
        <v>#REF!</v>
      </c>
      <c r="E149" s="750" t="e">
        <f t="shared" si="63"/>
        <v>#REF!</v>
      </c>
      <c r="F149" s="750" t="e">
        <f t="shared" si="63"/>
        <v>#REF!</v>
      </c>
      <c r="G149" s="750" t="e">
        <f t="shared" si="63"/>
        <v>#REF!</v>
      </c>
      <c r="H149" s="750" t="e">
        <f t="shared" si="63"/>
        <v>#REF!</v>
      </c>
      <c r="I149" s="750" t="e">
        <f t="shared" si="63"/>
        <v>#REF!</v>
      </c>
      <c r="J149" s="816" t="e">
        <f t="shared" si="63"/>
        <v>#REF!</v>
      </c>
      <c r="K149" s="751" t="e">
        <f t="shared" si="63"/>
        <v>#REF!</v>
      </c>
      <c r="AG149" s="769">
        <v>14</v>
      </c>
      <c r="AH149" s="342" t="str">
        <f>Mobile_SingleLayer!D19</f>
        <v>Royole</v>
      </c>
      <c r="AI149" s="770">
        <f>AMOLED_Total!O19 +SUM(AMOLED_Total!N19:S19)/10000-AG149/10^6</f>
        <v>-1.4E-5</v>
      </c>
      <c r="AJ149" s="771" t="e">
        <f t="shared" si="60"/>
        <v>#REF!</v>
      </c>
      <c r="AK149" s="342" t="e">
        <f t="shared" si="61"/>
        <v>#REF!</v>
      </c>
      <c r="AL149" s="772" t="e">
        <f t="shared" si="62"/>
        <v>#REF!</v>
      </c>
    </row>
    <row r="150" spans="3:38" hidden="1">
      <c r="C150" s="673" t="e">
        <f t="shared" si="57"/>
        <v>#REF!</v>
      </c>
      <c r="D150" s="752" t="e">
        <f t="shared" si="58"/>
        <v>#REF!</v>
      </c>
      <c r="E150" s="750" t="e">
        <f t="shared" si="63"/>
        <v>#REF!</v>
      </c>
      <c r="F150" s="750" t="e">
        <f t="shared" si="63"/>
        <v>#REF!</v>
      </c>
      <c r="G150" s="750" t="e">
        <f t="shared" si="63"/>
        <v>#REF!</v>
      </c>
      <c r="H150" s="750" t="e">
        <f t="shared" si="63"/>
        <v>#REF!</v>
      </c>
      <c r="I150" s="750" t="e">
        <f t="shared" si="63"/>
        <v>#REF!</v>
      </c>
      <c r="J150" s="816" t="e">
        <f t="shared" si="63"/>
        <v>#REF!</v>
      </c>
      <c r="K150" s="751" t="e">
        <f t="shared" si="63"/>
        <v>#REF!</v>
      </c>
      <c r="AG150" s="769">
        <v>15</v>
      </c>
      <c r="AH150" s="342" t="e">
        <f>Mobile_SingleLayer!#REF!</f>
        <v>#REF!</v>
      </c>
      <c r="AI150" s="770" t="e">
        <f>AMOLED_Total!#REF! +SUM(AMOLED_Total!#REF!)/10000-AG150/10^6</f>
        <v>#REF!</v>
      </c>
      <c r="AJ150" s="771" t="e">
        <f t="shared" si="60"/>
        <v>#REF!</v>
      </c>
      <c r="AK150" s="342" t="e">
        <f t="shared" si="61"/>
        <v>#REF!</v>
      </c>
      <c r="AL150" s="772" t="e">
        <f t="shared" si="62"/>
        <v>#REF!</v>
      </c>
    </row>
    <row r="151" spans="3:38" hidden="1">
      <c r="C151" s="673" t="e">
        <f t="shared" si="57"/>
        <v>#REF!</v>
      </c>
      <c r="D151" s="752" t="e">
        <f t="shared" si="58"/>
        <v>#REF!</v>
      </c>
      <c r="E151" s="750" t="e">
        <f t="shared" si="63"/>
        <v>#REF!</v>
      </c>
      <c r="F151" s="750" t="e">
        <f t="shared" si="63"/>
        <v>#REF!</v>
      </c>
      <c r="G151" s="750" t="e">
        <f t="shared" si="63"/>
        <v>#REF!</v>
      </c>
      <c r="H151" s="750" t="e">
        <f t="shared" si="63"/>
        <v>#REF!</v>
      </c>
      <c r="I151" s="750" t="e">
        <f t="shared" si="63"/>
        <v>#REF!</v>
      </c>
      <c r="J151" s="816" t="e">
        <f t="shared" si="63"/>
        <v>#REF!</v>
      </c>
      <c r="K151" s="751" t="e">
        <f t="shared" si="63"/>
        <v>#REF!</v>
      </c>
      <c r="AG151" s="769">
        <v>16</v>
      </c>
      <c r="AH151" s="342" t="e">
        <f>Mobile_SingleLayer!#REF!</f>
        <v>#REF!</v>
      </c>
      <c r="AI151" s="770" t="e">
        <f>AMOLED_Total!#REF! +SUM(AMOLED_Total!#REF!)/10000-AG151/10^6</f>
        <v>#REF!</v>
      </c>
      <c r="AJ151" s="771" t="e">
        <f t="shared" si="60"/>
        <v>#REF!</v>
      </c>
      <c r="AK151" s="342" t="e">
        <f t="shared" si="61"/>
        <v>#REF!</v>
      </c>
      <c r="AL151" s="772" t="e">
        <f t="shared" si="62"/>
        <v>#REF!</v>
      </c>
    </row>
    <row r="152" spans="3:38" hidden="1">
      <c r="C152" s="673" t="e">
        <f t="shared" si="57"/>
        <v>#REF!</v>
      </c>
      <c r="D152" s="752" t="e">
        <f t="shared" si="58"/>
        <v>#REF!</v>
      </c>
      <c r="E152" s="750" t="e">
        <f t="shared" si="63"/>
        <v>#REF!</v>
      </c>
      <c r="F152" s="750" t="e">
        <f t="shared" si="63"/>
        <v>#REF!</v>
      </c>
      <c r="G152" s="750" t="e">
        <f t="shared" si="63"/>
        <v>#REF!</v>
      </c>
      <c r="H152" s="750" t="e">
        <f t="shared" si="63"/>
        <v>#REF!</v>
      </c>
      <c r="I152" s="750" t="e">
        <f t="shared" si="63"/>
        <v>#REF!</v>
      </c>
      <c r="J152" s="816" t="e">
        <f t="shared" si="63"/>
        <v>#REF!</v>
      </c>
      <c r="K152" s="751" t="e">
        <f t="shared" si="63"/>
        <v>#REF!</v>
      </c>
      <c r="AG152" s="769">
        <v>17</v>
      </c>
      <c r="AH152" s="342" t="e">
        <f>Mobile_SingleLayer!#REF!</f>
        <v>#REF!</v>
      </c>
      <c r="AI152" s="770" t="e">
        <f>AMOLED_Total!#REF! +SUM(AMOLED_Total!#REF!)/10000-AG152/10^6</f>
        <v>#REF!</v>
      </c>
      <c r="AJ152" s="771" t="e">
        <f t="shared" si="60"/>
        <v>#REF!</v>
      </c>
      <c r="AK152" s="342" t="e">
        <f t="shared" si="61"/>
        <v>#REF!</v>
      </c>
      <c r="AL152" s="772" t="e">
        <f t="shared" si="62"/>
        <v>#REF!</v>
      </c>
    </row>
    <row r="153" spans="3:38" hidden="1">
      <c r="C153" s="673" t="e">
        <f t="shared" si="57"/>
        <v>#REF!</v>
      </c>
      <c r="D153" s="752" t="e">
        <f t="shared" si="58"/>
        <v>#REF!</v>
      </c>
      <c r="E153" s="750" t="e">
        <f t="shared" si="63"/>
        <v>#REF!</v>
      </c>
      <c r="F153" s="750" t="e">
        <f t="shared" si="63"/>
        <v>#REF!</v>
      </c>
      <c r="G153" s="750" t="e">
        <f t="shared" si="63"/>
        <v>#REF!</v>
      </c>
      <c r="H153" s="750" t="e">
        <f t="shared" si="63"/>
        <v>#REF!</v>
      </c>
      <c r="I153" s="750" t="e">
        <f t="shared" si="63"/>
        <v>#REF!</v>
      </c>
      <c r="J153" s="816" t="e">
        <f t="shared" si="63"/>
        <v>#REF!</v>
      </c>
      <c r="K153" s="751" t="e">
        <f t="shared" si="63"/>
        <v>#REF!</v>
      </c>
      <c r="AG153" s="769">
        <v>18</v>
      </c>
      <c r="AH153" s="342" t="e">
        <f>Mobile_SingleLayer!#REF!</f>
        <v>#REF!</v>
      </c>
      <c r="AI153" s="770" t="e">
        <f>AMOLED_Total!#REF! +SUM(AMOLED_Total!#REF!)/10000-AG153/10^6</f>
        <v>#REF!</v>
      </c>
      <c r="AJ153" s="771" t="e">
        <f t="shared" si="60"/>
        <v>#REF!</v>
      </c>
      <c r="AK153" s="342" t="e">
        <f t="shared" si="61"/>
        <v>#REF!</v>
      </c>
      <c r="AL153" s="772" t="e">
        <f t="shared" si="62"/>
        <v>#REF!</v>
      </c>
    </row>
    <row r="154" spans="3:38" hidden="1">
      <c r="C154" s="673" t="e">
        <f t="shared" si="57"/>
        <v>#REF!</v>
      </c>
      <c r="D154" s="752" t="e">
        <f t="shared" si="58"/>
        <v>#REF!</v>
      </c>
      <c r="E154" s="750" t="e">
        <f t="shared" si="63"/>
        <v>#REF!</v>
      </c>
      <c r="F154" s="750" t="e">
        <f t="shared" si="63"/>
        <v>#REF!</v>
      </c>
      <c r="G154" s="750" t="e">
        <f t="shared" si="63"/>
        <v>#REF!</v>
      </c>
      <c r="H154" s="750" t="e">
        <f t="shared" si="63"/>
        <v>#REF!</v>
      </c>
      <c r="I154" s="750" t="e">
        <f t="shared" si="63"/>
        <v>#REF!</v>
      </c>
      <c r="J154" s="816" t="e">
        <f t="shared" si="63"/>
        <v>#REF!</v>
      </c>
      <c r="K154" s="751" t="e">
        <f t="shared" si="63"/>
        <v>#REF!</v>
      </c>
      <c r="AG154" s="769">
        <v>19</v>
      </c>
      <c r="AH154" s="342" t="e">
        <f>Mobile_SingleLayer!#REF!</f>
        <v>#REF!</v>
      </c>
      <c r="AI154" s="770" t="e">
        <f>AMOLED_Total!#REF! +SUM(AMOLED_Total!#REF!)/10000-AG154/10^6</f>
        <v>#REF!</v>
      </c>
      <c r="AJ154" s="771" t="e">
        <f t="shared" si="60"/>
        <v>#REF!</v>
      </c>
      <c r="AK154" s="342" t="e">
        <f t="shared" si="61"/>
        <v>#REF!</v>
      </c>
      <c r="AL154" s="772" t="e">
        <f t="shared" si="62"/>
        <v>#REF!</v>
      </c>
    </row>
    <row r="155" spans="3:38" ht="13.9" hidden="1" thickBot="1">
      <c r="C155" s="673" t="e">
        <f t="shared" si="57"/>
        <v>#REF!</v>
      </c>
      <c r="D155" s="752" t="e">
        <f t="shared" si="58"/>
        <v>#REF!</v>
      </c>
      <c r="E155" s="750" t="e">
        <f t="shared" si="63"/>
        <v>#REF!</v>
      </c>
      <c r="F155" s="750" t="e">
        <f t="shared" si="63"/>
        <v>#REF!</v>
      </c>
      <c r="G155" s="750" t="e">
        <f t="shared" si="63"/>
        <v>#REF!</v>
      </c>
      <c r="H155" s="750" t="e">
        <f t="shared" si="63"/>
        <v>#REF!</v>
      </c>
      <c r="I155" s="750" t="e">
        <f t="shared" si="63"/>
        <v>#REF!</v>
      </c>
      <c r="J155" s="816" t="e">
        <f t="shared" si="63"/>
        <v>#REF!</v>
      </c>
      <c r="K155" s="751" t="e">
        <f t="shared" si="63"/>
        <v>#REF!</v>
      </c>
      <c r="AG155" s="769">
        <v>20</v>
      </c>
      <c r="AH155" s="342" t="e">
        <f>Mobile_SingleLayer!#REF!</f>
        <v>#REF!</v>
      </c>
      <c r="AI155" s="770" t="e">
        <f>AMOLED_Total!#REF! +SUM(AMOLED_Total!#REF!)/10000-AG155/10^6</f>
        <v>#REF!</v>
      </c>
      <c r="AJ155" s="771" t="e">
        <f t="shared" si="60"/>
        <v>#REF!</v>
      </c>
      <c r="AK155" s="342" t="e">
        <f t="shared" si="61"/>
        <v>#REF!</v>
      </c>
      <c r="AL155" s="772" t="e">
        <f t="shared" si="62"/>
        <v>#REF!</v>
      </c>
    </row>
    <row r="156" spans="3:38" ht="13.9" thickBot="1">
      <c r="D156" s="745" t="s">
        <v>273</v>
      </c>
      <c r="E156" s="759" t="e">
        <f>SUM(E136:E155)</f>
        <v>#REF!</v>
      </c>
      <c r="F156" s="759" t="e">
        <f>SUM(F136:F155)</f>
        <v>#REF!</v>
      </c>
      <c r="G156" s="759" t="e">
        <f t="shared" ref="G156" si="64">SUM(G136:G155)</f>
        <v>#REF!</v>
      </c>
      <c r="H156" s="759" t="e">
        <f t="shared" ref="H156" si="65">SUM(H136:H155)</f>
        <v>#REF!</v>
      </c>
      <c r="I156" s="759" t="e">
        <f t="shared" ref="I156:K156" si="66">SUM(I136:I155)</f>
        <v>#REF!</v>
      </c>
      <c r="J156" s="817" t="e">
        <f t="shared" si="66"/>
        <v>#REF!</v>
      </c>
      <c r="K156" s="760" t="e">
        <f t="shared" si="66"/>
        <v>#REF!</v>
      </c>
      <c r="AG156" s="761"/>
      <c r="AH156" s="762" t="str">
        <f>Mobile_SingleLayer!D20</f>
        <v>Total</v>
      </c>
      <c r="AI156" s="773" t="e">
        <f t="shared" ref="AI156" si="67">SUM(AI136:AI155)</f>
        <v>#REF!</v>
      </c>
      <c r="AJ156" s="774"/>
      <c r="AK156" s="762"/>
      <c r="AL156" s="764"/>
    </row>
    <row r="157" spans="3:38">
      <c r="C157"/>
    </row>
    <row r="158" spans="3:38">
      <c r="C158"/>
    </row>
    <row r="159" spans="3:38">
      <c r="C159"/>
    </row>
    <row r="160" spans="3:38">
      <c r="C160"/>
    </row>
    <row r="161" spans="3:12">
      <c r="C161"/>
    </row>
    <row r="162" spans="3:12">
      <c r="C162"/>
    </row>
    <row r="163" spans="3:12" ht="13.9">
      <c r="C163"/>
      <c r="D163" s="742" t="str">
        <f>SupplierData1!U5</f>
        <v>All Applications</v>
      </c>
    </row>
    <row r="164" spans="3:12" ht="14.25" thickBot="1">
      <c r="C164"/>
      <c r="D164" s="56" t="str">
        <f>SupplierData1!U6</f>
        <v>Top 10 Sorted by Amount ($ Millions)</v>
      </c>
    </row>
    <row r="165" spans="3:12" ht="13.9" thickBot="1">
      <c r="C165"/>
      <c r="D165" s="243"/>
      <c r="E165" s="285" t="str">
        <f>SupplierData1!V7</f>
        <v>2022</v>
      </c>
      <c r="F165" s="285" t="str">
        <f>SupplierData1!W7</f>
        <v>2023</v>
      </c>
      <c r="G165" s="285" t="str">
        <f>SupplierData1!X7</f>
        <v>2024</v>
      </c>
      <c r="H165" s="285" t="str">
        <f>SupplierData1!Y7</f>
        <v>2025</v>
      </c>
      <c r="I165" s="285" t="str">
        <f>SupplierData1!Z7</f>
        <v>2026</v>
      </c>
      <c r="J165" s="285" t="str">
        <f>SupplierData1!AA7</f>
        <v>2027</v>
      </c>
      <c r="K165" s="285" t="str">
        <f>SupplierData1!AB7</f>
        <v>2028</v>
      </c>
      <c r="L165" s="281" t="str">
        <f>SupplierData1!AC7</f>
        <v>2029</v>
      </c>
    </row>
    <row r="166" spans="3:12">
      <c r="C166"/>
      <c r="D166" s="282" t="str">
        <f>SupplierData1!U8</f>
        <v>UDC</v>
      </c>
      <c r="E166" s="244">
        <f>SupplierData1!V8</f>
        <v>318.93915878987559</v>
      </c>
      <c r="F166" s="244">
        <f>SupplierData1!W8</f>
        <v>317.39006072002758</v>
      </c>
      <c r="G166" s="244">
        <f>SupplierData1!X8</f>
        <v>359.04095460307633</v>
      </c>
      <c r="H166" s="244">
        <f>SupplierData1!Y8</f>
        <v>368.18017616326631</v>
      </c>
      <c r="I166" s="244">
        <f>SupplierData1!Z8</f>
        <v>406.49641178215489</v>
      </c>
      <c r="J166" s="244">
        <f>SupplierData1!AA8</f>
        <v>446.7092361898122</v>
      </c>
      <c r="K166" s="244">
        <f>SupplierData1!AB8</f>
        <v>474.61964632396416</v>
      </c>
      <c r="L166" s="245">
        <f>SupplierData1!AC8</f>
        <v>504.2121156390711</v>
      </c>
    </row>
    <row r="167" spans="3:12">
      <c r="C167"/>
      <c r="D167" s="282" t="str">
        <f>SupplierData1!U9</f>
        <v>DuPont</v>
      </c>
      <c r="E167" s="244">
        <f>SupplierData1!V9</f>
        <v>183.52198242148137</v>
      </c>
      <c r="F167" s="244">
        <f>SupplierData1!W9</f>
        <v>202.75633161711588</v>
      </c>
      <c r="G167" s="244">
        <f>SupplierData1!X9</f>
        <v>248.86882218053444</v>
      </c>
      <c r="H167" s="244">
        <f>SupplierData1!Y9</f>
        <v>260.46128408796164</v>
      </c>
      <c r="I167" s="244">
        <f>SupplierData1!Z9</f>
        <v>266.88893478612044</v>
      </c>
      <c r="J167" s="244">
        <f>SupplierData1!AA9</f>
        <v>275.35104377151958</v>
      </c>
      <c r="K167" s="244">
        <f>SupplierData1!AB9</f>
        <v>285.70702639644657</v>
      </c>
      <c r="L167" s="245">
        <f>SupplierData1!AC9</f>
        <v>299.09415452483466</v>
      </c>
    </row>
    <row r="168" spans="3:12">
      <c r="C168"/>
      <c r="D168" s="282" t="str">
        <f>SupplierData1!U10</f>
        <v>LG Chem</v>
      </c>
      <c r="E168" s="244">
        <f>SupplierData1!V10</f>
        <v>135.47632544343406</v>
      </c>
      <c r="F168" s="244">
        <f>SupplierData1!W10</f>
        <v>181.15876858938657</v>
      </c>
      <c r="G168" s="244">
        <f>SupplierData1!X10</f>
        <v>224.53311288395045</v>
      </c>
      <c r="H168" s="244">
        <f>SupplierData1!Y10</f>
        <v>258.09693779498929</v>
      </c>
      <c r="I168" s="244">
        <f>SupplierData1!Z10</f>
        <v>296.93479727200634</v>
      </c>
      <c r="J168" s="244">
        <f>SupplierData1!AA10</f>
        <v>325.04556051214723</v>
      </c>
      <c r="K168" s="244">
        <f>SupplierData1!AB10</f>
        <v>341.70372580524185</v>
      </c>
      <c r="L168" s="245">
        <f>SupplierData1!AC10</f>
        <v>361.7762309384126</v>
      </c>
    </row>
    <row r="169" spans="3:12">
      <c r="C169"/>
      <c r="D169" s="282" t="str">
        <f>SupplierData1!U11</f>
        <v>Samsung SDI</v>
      </c>
      <c r="E169" s="244">
        <f>SupplierData1!V11</f>
        <v>152.04203598503969</v>
      </c>
      <c r="F169" s="244">
        <f>SupplierData1!W11</f>
        <v>170.19156716454927</v>
      </c>
      <c r="G169" s="244">
        <f>SupplierData1!X11</f>
        <v>213.13977709346076</v>
      </c>
      <c r="H169" s="244">
        <f>SupplierData1!Y11</f>
        <v>218.26904613708257</v>
      </c>
      <c r="I169" s="244">
        <f>SupplierData1!Z11</f>
        <v>249.1482828830562</v>
      </c>
      <c r="J169" s="244">
        <f>SupplierData1!AA11</f>
        <v>259.48708943050411</v>
      </c>
      <c r="K169" s="244">
        <f>SupplierData1!AB11</f>
        <v>271.11930870060451</v>
      </c>
      <c r="L169" s="245">
        <f>SupplierData1!AC11</f>
        <v>275.57838825447396</v>
      </c>
    </row>
    <row r="170" spans="3:12">
      <c r="C170"/>
      <c r="D170" s="282" t="str">
        <f>SupplierData1!U12</f>
        <v>Duksan Neolux</v>
      </c>
      <c r="E170" s="244">
        <f>SupplierData1!V12</f>
        <v>127.43416367708173</v>
      </c>
      <c r="F170" s="244">
        <f>SupplierData1!W12</f>
        <v>106.74964125967394</v>
      </c>
      <c r="G170" s="244">
        <f>SupplierData1!X12</f>
        <v>134.53950054593793</v>
      </c>
      <c r="H170" s="244">
        <f>SupplierData1!Y12</f>
        <v>152.13326792844066</v>
      </c>
      <c r="I170" s="244">
        <f>SupplierData1!Z12</f>
        <v>170.12231873893396</v>
      </c>
      <c r="J170" s="244">
        <f>SupplierData1!AA12</f>
        <v>179.33099424998071</v>
      </c>
      <c r="K170" s="244">
        <f>SupplierData1!AB12</f>
        <v>183.84203624529988</v>
      </c>
      <c r="L170" s="245">
        <f>SupplierData1!AC12</f>
        <v>186.15255455826727</v>
      </c>
    </row>
    <row r="171" spans="3:12">
      <c r="C171"/>
      <c r="D171" s="282" t="str">
        <f>SupplierData1!U13</f>
        <v>Idemitsu Kosan</v>
      </c>
      <c r="E171" s="244">
        <f>SupplierData1!V13</f>
        <v>120.88378160833177</v>
      </c>
      <c r="F171" s="244">
        <f>SupplierData1!W13</f>
        <v>115.52195394060841</v>
      </c>
      <c r="G171" s="244">
        <f>SupplierData1!X13</f>
        <v>133.41536046568527</v>
      </c>
      <c r="H171" s="244">
        <f>SupplierData1!Y13</f>
        <v>143.00117857062054</v>
      </c>
      <c r="I171" s="244">
        <f>SupplierData1!Z13</f>
        <v>148.94517642688751</v>
      </c>
      <c r="J171" s="244">
        <f>SupplierData1!AA13</f>
        <v>156.18557713456468</v>
      </c>
      <c r="K171" s="244">
        <f>SupplierData1!AB13</f>
        <v>158.94730832020613</v>
      </c>
      <c r="L171" s="245">
        <f>SupplierData1!AC13</f>
        <v>161.37562407091121</v>
      </c>
    </row>
    <row r="172" spans="3:12">
      <c r="C172"/>
      <c r="D172" s="282" t="str">
        <f>SupplierData1!U14</f>
        <v>Merck</v>
      </c>
      <c r="E172" s="244">
        <f>SupplierData1!V14</f>
        <v>92.679906902272592</v>
      </c>
      <c r="F172" s="244">
        <f>SupplierData1!W14</f>
        <v>103.87875252617215</v>
      </c>
      <c r="G172" s="244">
        <f>SupplierData1!X14</f>
        <v>121.09410243898505</v>
      </c>
      <c r="H172" s="244">
        <f>SupplierData1!Y14</f>
        <v>122.47699021779479</v>
      </c>
      <c r="I172" s="244">
        <f>SupplierData1!Z14</f>
        <v>128.35538174458267</v>
      </c>
      <c r="J172" s="244">
        <f>SupplierData1!AA14</f>
        <v>135.67829045808338</v>
      </c>
      <c r="K172" s="244">
        <f>SupplierData1!AB14</f>
        <v>138.40672451961657</v>
      </c>
      <c r="L172" s="245">
        <f>SupplierData1!AC14</f>
        <v>139.79520125305427</v>
      </c>
    </row>
    <row r="173" spans="3:12">
      <c r="C173"/>
      <c r="D173" s="282" t="str">
        <f>SupplierData1!U15</f>
        <v>Novaled</v>
      </c>
      <c r="E173" s="244">
        <f>SupplierData1!V15</f>
        <v>136.06295853763817</v>
      </c>
      <c r="F173" s="244">
        <f>SupplierData1!W15</f>
        <v>120.63402966689873</v>
      </c>
      <c r="G173" s="244">
        <f>SupplierData1!X15</f>
        <v>106.93132910853467</v>
      </c>
      <c r="H173" s="244">
        <f>SupplierData1!Y15</f>
        <v>85.134549245891066</v>
      </c>
      <c r="I173" s="244">
        <f>SupplierData1!Z15</f>
        <v>88.670312792388614</v>
      </c>
      <c r="J173" s="244">
        <f>SupplierData1!AA15</f>
        <v>90.544558774536753</v>
      </c>
      <c r="K173" s="244">
        <f>SupplierData1!AB15</f>
        <v>90.141592048757474</v>
      </c>
      <c r="L173" s="245">
        <f>SupplierData1!AC15</f>
        <v>89.876671378196633</v>
      </c>
    </row>
    <row r="174" spans="3:12">
      <c r="C174"/>
      <c r="D174" s="282" t="str">
        <f>SupplierData1!U16</f>
        <v>Solus AM</v>
      </c>
      <c r="E174" s="244">
        <f>SupplierData1!V16</f>
        <v>65.9940632295299</v>
      </c>
      <c r="F174" s="244">
        <f>SupplierData1!W16</f>
        <v>64.869595294052317</v>
      </c>
      <c r="G174" s="244">
        <f>SupplierData1!X16</f>
        <v>79.680980995717064</v>
      </c>
      <c r="H174" s="244">
        <f>SupplierData1!Y16</f>
        <v>84.932402008279652</v>
      </c>
      <c r="I174" s="244">
        <f>SupplierData1!Z16</f>
        <v>86.853293996327309</v>
      </c>
      <c r="J174" s="244">
        <f>SupplierData1!AA16</f>
        <v>89.295787324876528</v>
      </c>
      <c r="K174" s="244">
        <f>SupplierData1!AB16</f>
        <v>90.09513455211345</v>
      </c>
      <c r="L174" s="245">
        <f>SupplierData1!AC16</f>
        <v>91.821633515814511</v>
      </c>
    </row>
    <row r="175" spans="3:12">
      <c r="C175"/>
      <c r="D175" s="282" t="str">
        <f>SupplierData1!U17</f>
        <v>LTOM</v>
      </c>
      <c r="E175" s="244">
        <f>SupplierData1!V17</f>
        <v>0</v>
      </c>
      <c r="F175" s="244">
        <f>SupplierData1!W17</f>
        <v>0</v>
      </c>
      <c r="G175" s="244">
        <f>SupplierData1!X17</f>
        <v>61.5575488821612</v>
      </c>
      <c r="H175" s="244">
        <f>SupplierData1!Y17</f>
        <v>77.980237574755023</v>
      </c>
      <c r="I175" s="244">
        <f>SupplierData1!Z17</f>
        <v>88.067567154595963</v>
      </c>
      <c r="J175" s="244">
        <f>SupplierData1!AA17</f>
        <v>106.75390734927949</v>
      </c>
      <c r="K175" s="244">
        <f>SupplierData1!AB17</f>
        <v>116.38646630650786</v>
      </c>
      <c r="L175" s="245">
        <f>SupplierData1!AC17</f>
        <v>126.92983802075989</v>
      </c>
    </row>
    <row r="176" spans="3:12" ht="13.9" thickBot="1">
      <c r="C176"/>
      <c r="D176" s="242" t="str">
        <f>SupplierData1!U18</f>
        <v>Others</v>
      </c>
      <c r="E176" s="244">
        <f>SupplierData1!V18</f>
        <v>301.00161574352956</v>
      </c>
      <c r="F176" s="244">
        <f>SupplierData1!W18</f>
        <v>343.94620284141274</v>
      </c>
      <c r="G176" s="244">
        <f>SupplierData1!X18</f>
        <v>396.90845296079056</v>
      </c>
      <c r="H176" s="244">
        <f>SupplierData1!Y18</f>
        <v>433.76439926264197</v>
      </c>
      <c r="I176" s="244">
        <f>SupplierData1!Z18</f>
        <v>501.55874586941468</v>
      </c>
      <c r="J176" s="244">
        <f>SupplierData1!AA18</f>
        <v>552.34152262532189</v>
      </c>
      <c r="K176" s="244">
        <f>SupplierData1!AB18</f>
        <v>613.24667306170522</v>
      </c>
      <c r="L176" s="245">
        <f>SupplierData1!AC18</f>
        <v>670.54841114979627</v>
      </c>
    </row>
    <row r="177" spans="3:12" ht="13.9" thickBot="1">
      <c r="C177"/>
      <c r="D177" s="241" t="str">
        <f>SupplierData1!U19</f>
        <v>Total</v>
      </c>
      <c r="E177" s="451">
        <f>SupplierData1!V19</f>
        <v>1634.0359923382143</v>
      </c>
      <c r="F177" s="451">
        <f>SupplierData1!W19</f>
        <v>1727.0969036198974</v>
      </c>
      <c r="G177" s="451">
        <f>SupplierData1!X19</f>
        <v>2079.7099421588341</v>
      </c>
      <c r="H177" s="451">
        <f>SupplierData1!Y19</f>
        <v>2204.4304689917235</v>
      </c>
      <c r="I177" s="451">
        <f>SupplierData1!Z19</f>
        <v>2432.0412234464684</v>
      </c>
      <c r="J177" s="451">
        <f>SupplierData1!AA19</f>
        <v>2616.7235678206266</v>
      </c>
      <c r="K177" s="451">
        <f>SupplierData1!AB19</f>
        <v>2764.2156422804637</v>
      </c>
      <c r="L177" s="452">
        <f>SupplierData1!AC19</f>
        <v>2907.1608233035922</v>
      </c>
    </row>
    <row r="181" spans="3:12" ht="13.9">
      <c r="D181" s="742" t="str">
        <f>SupplierData1!U61</f>
        <v>Mobile Applications</v>
      </c>
    </row>
    <row r="182" spans="3:12" ht="14.25" thickBot="1">
      <c r="D182" s="56" t="str">
        <f>SupplierData1!U62</f>
        <v>Top 10 Sorted by Amount ($ Millions)</v>
      </c>
    </row>
    <row r="183" spans="3:12" ht="13.9" thickBot="1">
      <c r="D183" s="243"/>
      <c r="E183" s="285" t="str">
        <f>SupplierData1!V63</f>
        <v>2022</v>
      </c>
      <c r="F183" s="285" t="str">
        <f>SupplierData1!W63</f>
        <v>2023</v>
      </c>
      <c r="G183" s="285" t="str">
        <f>SupplierData1!X63</f>
        <v>2024</v>
      </c>
      <c r="H183" s="285" t="str">
        <f>SupplierData1!Y63</f>
        <v>2025</v>
      </c>
      <c r="I183" s="285" t="str">
        <f>SupplierData1!Z63</f>
        <v>2026</v>
      </c>
      <c r="J183" s="285" t="str">
        <f>SupplierData1!AA63</f>
        <v>2027</v>
      </c>
      <c r="K183" s="285" t="str">
        <f>SupplierData1!AB63</f>
        <v>2028</v>
      </c>
      <c r="L183" s="281" t="str">
        <f>SupplierData1!AC63</f>
        <v>2029</v>
      </c>
    </row>
    <row r="184" spans="3:12">
      <c r="D184" s="282" t="str">
        <f>SupplierData1!U64</f>
        <v>UDC</v>
      </c>
      <c r="E184" s="244">
        <f>SupplierData1!V64</f>
        <v>271.24759626044323</v>
      </c>
      <c r="F184" s="244">
        <f>SupplierData1!W64</f>
        <v>260.3105792032319</v>
      </c>
      <c r="G184" s="244">
        <f>SupplierData1!X64</f>
        <v>274.33317082134442</v>
      </c>
      <c r="H184" s="244">
        <f>SupplierData1!Y64</f>
        <v>286.50481499625118</v>
      </c>
      <c r="I184" s="244">
        <f>SupplierData1!Z64</f>
        <v>287.01738599661348</v>
      </c>
      <c r="J184" s="244">
        <f>SupplierData1!AA64</f>
        <v>298.68264097571512</v>
      </c>
      <c r="K184" s="244">
        <f>SupplierData1!AB64</f>
        <v>304.09875636977631</v>
      </c>
      <c r="L184" s="245">
        <f>SupplierData1!AC64</f>
        <v>303.88893760795582</v>
      </c>
    </row>
    <row r="185" spans="3:12">
      <c r="D185" s="282" t="str">
        <f>SupplierData1!U65</f>
        <v>DuPont</v>
      </c>
      <c r="E185" s="244">
        <f>SupplierData1!V65</f>
        <v>160.18016055131022</v>
      </c>
      <c r="F185" s="244">
        <f>SupplierData1!W65</f>
        <v>180.40162892959808</v>
      </c>
      <c r="G185" s="244">
        <f>SupplierData1!X65</f>
        <v>200.69656715395757</v>
      </c>
      <c r="H185" s="244">
        <f>SupplierData1!Y65</f>
        <v>208.62831462237875</v>
      </c>
      <c r="I185" s="244">
        <f>SupplierData1!Z65</f>
        <v>195.98080073850082</v>
      </c>
      <c r="J185" s="244">
        <f>SupplierData1!AA65</f>
        <v>190.69603219253597</v>
      </c>
      <c r="K185" s="244">
        <f>SupplierData1!AB65</f>
        <v>188.58895574271889</v>
      </c>
      <c r="L185" s="245">
        <f>SupplierData1!AC65</f>
        <v>182.80620832167506</v>
      </c>
    </row>
    <row r="186" spans="3:12">
      <c r="D186" s="282" t="str">
        <f>SupplierData1!U66</f>
        <v>Samsung SDI</v>
      </c>
      <c r="E186" s="244">
        <f>SupplierData1!V66</f>
        <v>147.8889567590397</v>
      </c>
      <c r="F186" s="244">
        <f>SupplierData1!W66</f>
        <v>161.45421576616593</v>
      </c>
      <c r="G186" s="244">
        <f>SupplierData1!X66</f>
        <v>188.51907133568889</v>
      </c>
      <c r="H186" s="244">
        <f>SupplierData1!Y66</f>
        <v>196.68702003415945</v>
      </c>
      <c r="I186" s="244">
        <f>SupplierData1!Z66</f>
        <v>196.39487051263848</v>
      </c>
      <c r="J186" s="244">
        <f>SupplierData1!AA66</f>
        <v>191.16186411193772</v>
      </c>
      <c r="K186" s="244">
        <f>SupplierData1!AB66</f>
        <v>191.6191097920842</v>
      </c>
      <c r="L186" s="245">
        <f>SupplierData1!AC66</f>
        <v>184.29739432020594</v>
      </c>
    </row>
    <row r="187" spans="3:12">
      <c r="D187" s="282" t="str">
        <f>SupplierData1!U67</f>
        <v>LG Chem</v>
      </c>
      <c r="E187" s="244">
        <f>SupplierData1!V67</f>
        <v>90.046402357682027</v>
      </c>
      <c r="F187" s="244">
        <f>SupplierData1!W67</f>
        <v>108.09723883876569</v>
      </c>
      <c r="G187" s="244">
        <f>SupplierData1!X67</f>
        <v>124.9080464999911</v>
      </c>
      <c r="H187" s="244">
        <f>SupplierData1!Y67</f>
        <v>135.80622492065027</v>
      </c>
      <c r="I187" s="244">
        <f>SupplierData1!Z67</f>
        <v>148.53443151923571</v>
      </c>
      <c r="J187" s="244">
        <f>SupplierData1!AA67</f>
        <v>151.15357300497664</v>
      </c>
      <c r="K187" s="244">
        <f>SupplierData1!AB67</f>
        <v>152.10840201030612</v>
      </c>
      <c r="L187" s="245">
        <f>SupplierData1!AC67</f>
        <v>150.71659662955702</v>
      </c>
    </row>
    <row r="188" spans="3:12">
      <c r="D188" s="282" t="str">
        <f>SupplierData1!U68</f>
        <v>Duksan Neolux</v>
      </c>
      <c r="E188" s="244">
        <f>SupplierData1!V68</f>
        <v>124.71772605805599</v>
      </c>
      <c r="F188" s="244">
        <f>SupplierData1!W68</f>
        <v>89.547310125061458</v>
      </c>
      <c r="G188" s="244">
        <f>SupplierData1!X68</f>
        <v>104.18706002055401</v>
      </c>
      <c r="H188" s="244">
        <f>SupplierData1!Y68</f>
        <v>114.4440269162539</v>
      </c>
      <c r="I188" s="244">
        <f>SupplierData1!Z68</f>
        <v>122.88719828624797</v>
      </c>
      <c r="J188" s="244">
        <f>SupplierData1!AA68</f>
        <v>129.03788130882074</v>
      </c>
      <c r="K188" s="244">
        <f>SupplierData1!AB68</f>
        <v>132.77391665142147</v>
      </c>
      <c r="L188" s="245">
        <f>SupplierData1!AC68</f>
        <v>131.78904760176067</v>
      </c>
    </row>
    <row r="189" spans="3:12">
      <c r="D189" s="282" t="str">
        <f>SupplierData1!U69</f>
        <v>Idemitsu Kosan</v>
      </c>
      <c r="E189" s="244">
        <f>SupplierData1!V69</f>
        <v>56.435790076417419</v>
      </c>
      <c r="F189" s="244">
        <f>SupplierData1!W69</f>
        <v>69.569466011821163</v>
      </c>
      <c r="G189" s="244">
        <f>SupplierData1!X69</f>
        <v>77.915405065127075</v>
      </c>
      <c r="H189" s="244">
        <f>SupplierData1!Y69</f>
        <v>81.763600277008464</v>
      </c>
      <c r="I189" s="244">
        <f>SupplierData1!Z69</f>
        <v>77.578897208451636</v>
      </c>
      <c r="J189" s="244">
        <f>SupplierData1!AA69</f>
        <v>77.260861679309158</v>
      </c>
      <c r="K189" s="244">
        <f>SupplierData1!AB69</f>
        <v>74.179718289153357</v>
      </c>
      <c r="L189" s="245">
        <f>SupplierData1!AC69</f>
        <v>71.807492221730755</v>
      </c>
    </row>
    <row r="190" spans="3:12">
      <c r="D190" s="282" t="str">
        <f>SupplierData1!U70</f>
        <v>LTOM</v>
      </c>
      <c r="E190" s="244">
        <f>SupplierData1!V70</f>
        <v>0</v>
      </c>
      <c r="F190" s="244">
        <f>SupplierData1!W70</f>
        <v>0</v>
      </c>
      <c r="G190" s="244">
        <f>SupplierData1!X70</f>
        <v>59.867879530113342</v>
      </c>
      <c r="H190" s="244">
        <f>SupplierData1!Y70</f>
        <v>75.915940539565426</v>
      </c>
      <c r="I190" s="244">
        <f>SupplierData1!Z70</f>
        <v>84.11300992753587</v>
      </c>
      <c r="J190" s="244">
        <f>SupplierData1!AA70</f>
        <v>94.184071601117196</v>
      </c>
      <c r="K190" s="244">
        <f>SupplierData1!AB70</f>
        <v>97.584202290647312</v>
      </c>
      <c r="L190" s="245">
        <f>SupplierData1!AC70</f>
        <v>98.613726709330066</v>
      </c>
    </row>
    <row r="191" spans="3:12">
      <c r="D191" s="282" t="str">
        <f>SupplierData1!U71</f>
        <v>Merck</v>
      </c>
      <c r="E191" s="244">
        <f>SupplierData1!V71</f>
        <v>55.052965132047035</v>
      </c>
      <c r="F191" s="244">
        <f>SupplierData1!W71</f>
        <v>70.447441324372278</v>
      </c>
      <c r="G191" s="244">
        <f>SupplierData1!X71</f>
        <v>65.647149429871661</v>
      </c>
      <c r="H191" s="244">
        <f>SupplierData1!Y71</f>
        <v>63.949916332282747</v>
      </c>
      <c r="I191" s="244">
        <f>SupplierData1!Z71</f>
        <v>61.902964972656768</v>
      </c>
      <c r="J191" s="244">
        <f>SupplierData1!AA71</f>
        <v>64.274189021566144</v>
      </c>
      <c r="K191" s="244">
        <f>SupplierData1!AB71</f>
        <v>64.91361891689435</v>
      </c>
      <c r="L191" s="245">
        <f>SupplierData1!AC71</f>
        <v>62.352121456699834</v>
      </c>
    </row>
    <row r="192" spans="3:12">
      <c r="D192" s="282" t="str">
        <f>SupplierData1!U72</f>
        <v>SFC</v>
      </c>
      <c r="E192" s="244">
        <f>SupplierData1!V72</f>
        <v>59.638161891923879</v>
      </c>
      <c r="F192" s="244">
        <f>SupplierData1!W72</f>
        <v>66.359892467492486</v>
      </c>
      <c r="G192" s="244">
        <f>SupplierData1!X72</f>
        <v>60.182675727015919</v>
      </c>
      <c r="H192" s="244">
        <f>SupplierData1!Y72</f>
        <v>58.129748829651191</v>
      </c>
      <c r="I192" s="244">
        <f>SupplierData1!Z72</f>
        <v>53.714779310694311</v>
      </c>
      <c r="J192" s="244">
        <f>SupplierData1!AA72</f>
        <v>55.456932807659591</v>
      </c>
      <c r="K192" s="244">
        <f>SupplierData1!AB72</f>
        <v>56.763014109851028</v>
      </c>
      <c r="L192" s="245">
        <f>SupplierData1!AC72</f>
        <v>56.185322872372275</v>
      </c>
    </row>
    <row r="193" spans="4:12">
      <c r="D193" s="282" t="str">
        <f>SupplierData1!U73</f>
        <v>Solus AM</v>
      </c>
      <c r="E193" s="244">
        <f>SupplierData1!V73</f>
        <v>62.663574228994179</v>
      </c>
      <c r="F193" s="244">
        <f>SupplierData1!W73</f>
        <v>55.065852292119416</v>
      </c>
      <c r="G193" s="244">
        <f>SupplierData1!X73</f>
        <v>57.004003442015375</v>
      </c>
      <c r="H193" s="244">
        <f>SupplierData1!Y73</f>
        <v>56.463359439653217</v>
      </c>
      <c r="I193" s="244">
        <f>SupplierData1!Z73</f>
        <v>52.134193101349261</v>
      </c>
      <c r="J193" s="244">
        <f>SupplierData1!AA73</f>
        <v>52.132858474087868</v>
      </c>
      <c r="K193" s="244">
        <f>SupplierData1!AB73</f>
        <v>50.439870726942054</v>
      </c>
      <c r="L193" s="245">
        <f>SupplierData1!AC73</f>
        <v>49.269160843554481</v>
      </c>
    </row>
    <row r="194" spans="4:12" ht="13.9" thickBot="1">
      <c r="D194" s="242" t="str">
        <f>SupplierData1!U74</f>
        <v>Others</v>
      </c>
      <c r="E194" s="244">
        <f>SupplierData1!V74</f>
        <v>234.61888538057019</v>
      </c>
      <c r="F194" s="244">
        <f>SupplierData1!W74</f>
        <v>253.32273750020772</v>
      </c>
      <c r="G194" s="244">
        <f>SupplierData1!X74</f>
        <v>263.20764089376712</v>
      </c>
      <c r="H194" s="244">
        <f>SupplierData1!Y74</f>
        <v>284.15066407517179</v>
      </c>
      <c r="I194" s="244">
        <f>SupplierData1!Z74</f>
        <v>319.89264846199535</v>
      </c>
      <c r="J194" s="244">
        <f>SupplierData1!AA74</f>
        <v>348.62257837196989</v>
      </c>
      <c r="K194" s="244">
        <f>SupplierData1!AB74</f>
        <v>361.00351592945526</v>
      </c>
      <c r="L194" s="245">
        <f>SupplierData1!AC74</f>
        <v>364.395580874507</v>
      </c>
    </row>
    <row r="195" spans="4:12" ht="13.9" thickBot="1">
      <c r="D195" s="241" t="str">
        <f>SupplierData1!U75</f>
        <v>Total</v>
      </c>
      <c r="E195" s="451">
        <f>SupplierData1!V75</f>
        <v>1262.4902186964839</v>
      </c>
      <c r="F195" s="451">
        <f>SupplierData1!W75</f>
        <v>1314.576362458836</v>
      </c>
      <c r="G195" s="451">
        <f>SupplierData1!X75</f>
        <v>1476.4686699194465</v>
      </c>
      <c r="H195" s="451">
        <f>SupplierData1!Y75</f>
        <v>1562.4436309830262</v>
      </c>
      <c r="I195" s="451">
        <f>SupplierData1!Z75</f>
        <v>1600.1511800359194</v>
      </c>
      <c r="J195" s="451">
        <f>SupplierData1!AA75</f>
        <v>1652.6634835496959</v>
      </c>
      <c r="K195" s="451">
        <f>SupplierData1!AB75</f>
        <v>1674.0730808292503</v>
      </c>
      <c r="L195" s="452">
        <f>SupplierData1!AC75</f>
        <v>1656.121589459349</v>
      </c>
    </row>
    <row r="196" spans="4:12">
      <c r="D196" s="240"/>
      <c r="E196" s="240"/>
      <c r="F196" s="240"/>
      <c r="G196" s="240"/>
      <c r="H196" s="240"/>
      <c r="I196" s="240"/>
      <c r="J196" s="240"/>
      <c r="K196" s="240"/>
      <c r="L196" s="240"/>
    </row>
    <row r="197" spans="4:12">
      <c r="D197" s="240"/>
      <c r="E197" s="240"/>
      <c r="F197" s="240"/>
      <c r="G197" s="240"/>
      <c r="H197" s="240"/>
      <c r="I197" s="240"/>
      <c r="J197" s="240"/>
      <c r="K197" s="240"/>
      <c r="L197" s="240"/>
    </row>
    <row r="199" spans="4:12" ht="13.9">
      <c r="D199" s="742" t="str">
        <f>SupplierData1!U118</f>
        <v>TV &amp; Large Applications</v>
      </c>
    </row>
    <row r="200" spans="4:12" ht="14.25" thickBot="1">
      <c r="D200" s="56" t="str">
        <f>SupplierData1!U119</f>
        <v>Top 10 Sorted by Amount ($ Millions)</v>
      </c>
    </row>
    <row r="201" spans="4:12" ht="13.9" thickBot="1">
      <c r="D201" s="243"/>
      <c r="E201" s="285" t="str">
        <f>SupplierData1!V120</f>
        <v>2022</v>
      </c>
      <c r="F201" s="285" t="str">
        <f>SupplierData1!W120</f>
        <v>2023</v>
      </c>
      <c r="G201" s="285" t="str">
        <f>SupplierData1!X120</f>
        <v>2024</v>
      </c>
      <c r="H201" s="285" t="str">
        <f>SupplierData1!Y120</f>
        <v>2025</v>
      </c>
      <c r="I201" s="285" t="str">
        <f>SupplierData1!Z120</f>
        <v>2026</v>
      </c>
      <c r="J201" s="285" t="str">
        <f>SupplierData1!AA120</f>
        <v>2027</v>
      </c>
      <c r="K201" s="285" t="str">
        <f>SupplierData1!AB120</f>
        <v>2028</v>
      </c>
      <c r="L201" s="281" t="str">
        <f>SupplierData1!AC120</f>
        <v>2029</v>
      </c>
    </row>
    <row r="202" spans="4:12">
      <c r="D202" s="282" t="str">
        <f>SupplierData1!U121</f>
        <v>LG Chem</v>
      </c>
      <c r="E202" s="244">
        <f>SupplierData1!V121</f>
        <v>43.487631761614978</v>
      </c>
      <c r="F202" s="244">
        <f>SupplierData1!W121</f>
        <v>62.450219010503176</v>
      </c>
      <c r="G202" s="244">
        <f>SupplierData1!X121</f>
        <v>72.926142695912489</v>
      </c>
      <c r="H202" s="244">
        <f>SupplierData1!Y121</f>
        <v>92.053022909605644</v>
      </c>
      <c r="I202" s="244">
        <f>SupplierData1!Z121</f>
        <v>108.85840392551731</v>
      </c>
      <c r="J202" s="244">
        <f>SupplierData1!AA121</f>
        <v>118.90148542518226</v>
      </c>
      <c r="K202" s="244">
        <f>SupplierData1!AB121</f>
        <v>124.40112315704143</v>
      </c>
      <c r="L202" s="245">
        <f>SupplierData1!AC121</f>
        <v>130.08951750866419</v>
      </c>
    </row>
    <row r="203" spans="4:12">
      <c r="D203" s="282" t="str">
        <f>SupplierData1!U122</f>
        <v>Idemitsu Kosan</v>
      </c>
      <c r="E203" s="244">
        <f>SupplierData1!V122</f>
        <v>63.059082124019604</v>
      </c>
      <c r="F203" s="244">
        <f>SupplierData1!W122</f>
        <v>41.14149831171617</v>
      </c>
      <c r="G203" s="244">
        <f>SupplierData1!X122</f>
        <v>45.000954780521141</v>
      </c>
      <c r="H203" s="244">
        <f>SupplierData1!Y122</f>
        <v>51.672750892428027</v>
      </c>
      <c r="I203" s="244">
        <f>SupplierData1!Z122</f>
        <v>55.573088776508129</v>
      </c>
      <c r="J203" s="244">
        <f>SupplierData1!AA122</f>
        <v>60.855288575534153</v>
      </c>
      <c r="K203" s="244">
        <f>SupplierData1!AB122</f>
        <v>63.502314213547045</v>
      </c>
      <c r="L203" s="245">
        <f>SupplierData1!AC122</f>
        <v>66.356152314556169</v>
      </c>
    </row>
    <row r="204" spans="4:12">
      <c r="D204" s="282" t="str">
        <f>SupplierData1!U123</f>
        <v>Merck</v>
      </c>
      <c r="E204" s="244">
        <f>SupplierData1!V123</f>
        <v>36.790673282613916</v>
      </c>
      <c r="F204" s="244">
        <f>SupplierData1!W123</f>
        <v>29.974693314851571</v>
      </c>
      <c r="G204" s="244">
        <f>SupplierData1!X123</f>
        <v>44.666551584793389</v>
      </c>
      <c r="H204" s="244">
        <f>SupplierData1!Y123</f>
        <v>48.278998627100968</v>
      </c>
      <c r="I204" s="244">
        <f>SupplierData1!Z123</f>
        <v>52.455655917950153</v>
      </c>
      <c r="J204" s="244">
        <f>SupplierData1!AA123</f>
        <v>54.369008493878738</v>
      </c>
      <c r="K204" s="244">
        <f>SupplierData1!AB123</f>
        <v>55.525018238048673</v>
      </c>
      <c r="L204" s="245">
        <f>SupplierData1!AC123</f>
        <v>56.618733766522126</v>
      </c>
    </row>
    <row r="205" spans="4:12">
      <c r="D205" s="282" t="str">
        <f>SupplierData1!U124</f>
        <v>Novaled</v>
      </c>
      <c r="E205" s="244">
        <f>SupplierData1!V124</f>
        <v>61.121095201831125</v>
      </c>
      <c r="F205" s="244">
        <f>SupplierData1!W124</f>
        <v>63.749824490120602</v>
      </c>
      <c r="G205" s="244">
        <f>SupplierData1!X124</f>
        <v>59.519476798426638</v>
      </c>
      <c r="H205" s="244">
        <f>SupplierData1!Y124</f>
        <v>39.364518127857139</v>
      </c>
      <c r="I205" s="244">
        <f>SupplierData1!Z124</f>
        <v>37.555272586280481</v>
      </c>
      <c r="J205" s="244">
        <f>SupplierData1!AA124</f>
        <v>36.819309302033744</v>
      </c>
      <c r="K205" s="244">
        <f>SupplierData1!AB124</f>
        <v>35.714730022972731</v>
      </c>
      <c r="L205" s="245">
        <f>SupplierData1!AC124</f>
        <v>34.64328812228355</v>
      </c>
    </row>
    <row r="206" spans="4:12">
      <c r="D206" s="282" t="str">
        <f>SupplierData1!U125</f>
        <v>LT Materials</v>
      </c>
      <c r="E206" s="244">
        <f>SupplierData1!V125</f>
        <v>41.409995201884925</v>
      </c>
      <c r="F206" s="244">
        <f>SupplierData1!W125</f>
        <v>27.167840650500004</v>
      </c>
      <c r="G206" s="244">
        <f>SupplierData1!X125</f>
        <v>31.780209667394619</v>
      </c>
      <c r="H206" s="244">
        <f>SupplierData1!Y125</f>
        <v>36.202405706716412</v>
      </c>
      <c r="I206" s="244">
        <f>SupplierData1!Z125</f>
        <v>41.408157062277517</v>
      </c>
      <c r="J206" s="244">
        <f>SupplierData1!AA125</f>
        <v>45.446497940783317</v>
      </c>
      <c r="K206" s="244">
        <f>SupplierData1!AB125</f>
        <v>48.14319583263471</v>
      </c>
      <c r="L206" s="245">
        <f>SupplierData1!AC125</f>
        <v>51.044170277957569</v>
      </c>
    </row>
    <row r="207" spans="4:12">
      <c r="D207" s="282" t="str">
        <f>SupplierData1!U126</f>
        <v>DuPont</v>
      </c>
      <c r="E207" s="244">
        <f>SupplierData1!V126</f>
        <v>22.50877003524467</v>
      </c>
      <c r="F207" s="244">
        <f>SupplierData1!W126</f>
        <v>14.876553840789324</v>
      </c>
      <c r="G207" s="244">
        <f>SupplierData1!X126</f>
        <v>27.312372380779045</v>
      </c>
      <c r="H207" s="244">
        <f>SupplierData1!Y126</f>
        <v>32.304384699739089</v>
      </c>
      <c r="I207" s="244">
        <f>SupplierData1!Z126</f>
        <v>31.042034195328249</v>
      </c>
      <c r="J207" s="244">
        <f>SupplierData1!AA126</f>
        <v>29.15246571908617</v>
      </c>
      <c r="K207" s="244">
        <f>SupplierData1!AB126</f>
        <v>30.000658249103697</v>
      </c>
      <c r="L207" s="245">
        <f>SupplierData1!AC126</f>
        <v>30.679081191200385</v>
      </c>
    </row>
    <row r="208" spans="4:12">
      <c r="D208" s="282" t="str">
        <f>SupplierData1!U127</f>
        <v>Solus AM</v>
      </c>
      <c r="E208" s="244">
        <f>SupplierData1!V127</f>
        <v>3.3304890005357142</v>
      </c>
      <c r="F208" s="244">
        <f>SupplierData1!W127</f>
        <v>5.9652657995699991</v>
      </c>
      <c r="G208" s="244">
        <f>SupplierData1!X127</f>
        <v>16.963872792429125</v>
      </c>
      <c r="H208" s="244">
        <f>SupplierData1!Y127</f>
        <v>22.352276880191145</v>
      </c>
      <c r="I208" s="244">
        <f>SupplierData1!Z127</f>
        <v>26.560891776253388</v>
      </c>
      <c r="J208" s="244">
        <f>SupplierData1!AA127</f>
        <v>27.015067142510887</v>
      </c>
      <c r="K208" s="244">
        <f>SupplierData1!AB127</f>
        <v>27.389339856227114</v>
      </c>
      <c r="L208" s="245">
        <f>SupplierData1!AC127</f>
        <v>27.55469334761823</v>
      </c>
    </row>
    <row r="209" spans="4:12">
      <c r="D209" s="282" t="str">
        <f>SupplierData1!U128</f>
        <v>SK JNC</v>
      </c>
      <c r="E209" s="244">
        <f>SupplierData1!V128</f>
        <v>9.7350894895833324</v>
      </c>
      <c r="F209" s="244">
        <f>SupplierData1!W128</f>
        <v>9.7471663391666663</v>
      </c>
      <c r="G209" s="244">
        <f>SupplierData1!X128</f>
        <v>15.727300652587394</v>
      </c>
      <c r="H209" s="244">
        <f>SupplierData1!Y128</f>
        <v>16.550491041062386</v>
      </c>
      <c r="I209" s="244">
        <f>SupplierData1!Z128</f>
        <v>19.162972976410867</v>
      </c>
      <c r="J209" s="244">
        <f>SupplierData1!AA128</f>
        <v>20.978972752019637</v>
      </c>
      <c r="K209" s="244">
        <f>SupplierData1!AB128</f>
        <v>22.375459192767</v>
      </c>
      <c r="L209" s="245">
        <f>SupplierData1!AC128</f>
        <v>23.813073443223505</v>
      </c>
    </row>
    <row r="210" spans="4:12">
      <c r="D210" s="282" t="str">
        <f>SupplierData1!U129</f>
        <v>Duksan Neolux</v>
      </c>
      <c r="E210" s="244">
        <f>SupplierData1!V129</f>
        <v>2.7164376190257351</v>
      </c>
      <c r="F210" s="244">
        <f>SupplierData1!W129</f>
        <v>3.7368335266544106</v>
      </c>
      <c r="G210" s="244">
        <f>SupplierData1!X129</f>
        <v>5.7743110952765377</v>
      </c>
      <c r="H210" s="244">
        <f>SupplierData1!Y129</f>
        <v>9.0796797257000019</v>
      </c>
      <c r="I210" s="244">
        <f>SupplierData1!Z129</f>
        <v>9.1394710861365649</v>
      </c>
      <c r="J210" s="244">
        <f>SupplierData1!AA129</f>
        <v>9.0607141208652475</v>
      </c>
      <c r="K210" s="244">
        <f>SupplierData1!AB129</f>
        <v>8.7888926972392891</v>
      </c>
      <c r="L210" s="245">
        <f>SupplierData1!AC129</f>
        <v>8.5252259163221105</v>
      </c>
    </row>
    <row r="211" spans="4:12">
      <c r="D211" s="282" t="str">
        <f>SupplierData1!U130</f>
        <v>Samsung SDI</v>
      </c>
      <c r="E211" s="244">
        <f>SupplierData1!V130</f>
        <v>4.153079226</v>
      </c>
      <c r="F211" s="244">
        <f>SupplierData1!W130</f>
        <v>5.6281780028571422</v>
      </c>
      <c r="G211" s="244">
        <f>SupplierData1!X130</f>
        <v>5.4726776007619042</v>
      </c>
      <c r="H211" s="244">
        <f>SupplierData1!Y130</f>
        <v>6.1364280853042148</v>
      </c>
      <c r="I211" s="244">
        <f>SupplierData1!Z130</f>
        <v>6.1768375925253718</v>
      </c>
      <c r="J211" s="244">
        <f>SupplierData1!AA130</f>
        <v>6.1236103347140318</v>
      </c>
      <c r="K211" s="244">
        <f>SupplierData1!AB130</f>
        <v>5.9399020246726115</v>
      </c>
      <c r="L211" s="245">
        <f>SupplierData1!AC130</f>
        <v>5.7617049639324334</v>
      </c>
    </row>
    <row r="212" spans="4:12" ht="13.9" thickBot="1">
      <c r="D212" s="242" t="str">
        <f>SupplierData1!U131</f>
        <v>Others</v>
      </c>
      <c r="E212" s="244">
        <f>SupplierData1!V131</f>
        <v>8.0820864137460262</v>
      </c>
      <c r="F212" s="244">
        <f>SupplierData1!W131</f>
        <v>6.508951137393467</v>
      </c>
      <c r="G212" s="244">
        <f>SupplierData1!X131</f>
        <v>3.8556489866090828</v>
      </c>
      <c r="H212" s="244">
        <f>SupplierData1!Y131</f>
        <v>2.1975099304196419</v>
      </c>
      <c r="I212" s="244">
        <f>SupplierData1!Z131</f>
        <v>3.7420839864090567</v>
      </c>
      <c r="J212" s="244">
        <f>SupplierData1!AA131</f>
        <v>3.7620424239007093</v>
      </c>
      <c r="K212" s="244">
        <f>SupplierData1!AB131</f>
        <v>3.7005771560799872</v>
      </c>
      <c r="L212" s="245">
        <f>SupplierData1!AC131</f>
        <v>3.6403732198747321</v>
      </c>
    </row>
    <row r="213" spans="4:12" ht="13.9" thickBot="1">
      <c r="D213" s="241" t="str">
        <f>SupplierData1!U132</f>
        <v>Total</v>
      </c>
      <c r="E213" s="451">
        <f>SupplierData1!V132</f>
        <v>296.39442935609998</v>
      </c>
      <c r="F213" s="451">
        <f>SupplierData1!W132</f>
        <v>270.94702442412256</v>
      </c>
      <c r="G213" s="451">
        <f>SupplierData1!X132</f>
        <v>328.9995190354914</v>
      </c>
      <c r="H213" s="451">
        <f>SupplierData1!Y132</f>
        <v>356.19246662612466</v>
      </c>
      <c r="I213" s="451">
        <f>SupplierData1!Z132</f>
        <v>391.67486988159703</v>
      </c>
      <c r="J213" s="451">
        <f>SupplierData1!AA132</f>
        <v>412.48446223050894</v>
      </c>
      <c r="K213" s="451">
        <f>SupplierData1!AB132</f>
        <v>425.48121064033433</v>
      </c>
      <c r="L213" s="452">
        <f>SupplierData1!AC132</f>
        <v>438.72601407215501</v>
      </c>
    </row>
    <row r="214" spans="4:12">
      <c r="D214" s="240"/>
      <c r="E214" s="240"/>
      <c r="F214" s="240"/>
      <c r="G214" s="240"/>
      <c r="H214" s="240"/>
      <c r="I214" s="240"/>
      <c r="J214" s="240"/>
      <c r="K214" s="240"/>
      <c r="L214" s="240"/>
    </row>
    <row r="215" spans="4:12">
      <c r="D215" s="240"/>
      <c r="E215" s="240"/>
      <c r="F215" s="240"/>
      <c r="G215" s="240"/>
      <c r="H215" s="240"/>
      <c r="I215" s="240"/>
      <c r="J215" s="240"/>
      <c r="K215" s="240"/>
      <c r="L215" s="240"/>
    </row>
    <row r="217" spans="4:12" ht="13.9">
      <c r="D217" s="742" t="str">
        <f>SupplierData1!U175</f>
        <v>IT Applications</v>
      </c>
    </row>
    <row r="218" spans="4:12" ht="14.25" thickBot="1">
      <c r="D218" s="56" t="str">
        <f>SupplierData1!U176</f>
        <v>Top 10 Sorted by Amount ($ Millions)</v>
      </c>
    </row>
    <row r="219" spans="4:12" ht="13.9" thickBot="1">
      <c r="D219" s="243"/>
      <c r="E219" s="285" t="str">
        <f>SupplierData1!V177</f>
        <v>2022</v>
      </c>
      <c r="F219" s="285" t="str">
        <f>SupplierData1!W177</f>
        <v>2023</v>
      </c>
      <c r="G219" s="285" t="str">
        <f>SupplierData1!X177</f>
        <v>2024</v>
      </c>
      <c r="H219" s="285" t="str">
        <f>SupplierData1!Y177</f>
        <v>2025</v>
      </c>
      <c r="I219" s="285" t="str">
        <f>SupplierData1!Z177</f>
        <v>2026</v>
      </c>
      <c r="J219" s="285" t="str">
        <f>SupplierData1!AA177</f>
        <v>2027</v>
      </c>
      <c r="K219" s="285" t="str">
        <f>SupplierData1!AB177</f>
        <v>2028</v>
      </c>
      <c r="L219" s="281" t="str">
        <f>SupplierData1!AC177</f>
        <v>2029</v>
      </c>
    </row>
    <row r="220" spans="4:12">
      <c r="D220" s="282" t="str">
        <f>SupplierData1!U178</f>
        <v>UDC</v>
      </c>
      <c r="E220" s="244">
        <f>SupplierData1!V178</f>
        <v>4.019369129138167</v>
      </c>
      <c r="F220" s="244">
        <f>SupplierData1!W178</f>
        <v>16.275520154516517</v>
      </c>
      <c r="G220" s="244">
        <f>SupplierData1!X178</f>
        <v>44.860378803446636</v>
      </c>
      <c r="H220" s="244">
        <f>SupplierData1!Y178</f>
        <v>41.557533763988559</v>
      </c>
      <c r="I220" s="244">
        <f>SupplierData1!Z178</f>
        <v>75.282021619648873</v>
      </c>
      <c r="J220" s="244">
        <f>SupplierData1!AA178</f>
        <v>102.27299953545909</v>
      </c>
      <c r="K220" s="244">
        <f>SupplierData1!AB178</f>
        <v>123.30834258871657</v>
      </c>
      <c r="L220" s="245">
        <f>SupplierData1!AC178</f>
        <v>151.85981926047054</v>
      </c>
    </row>
    <row r="221" spans="4:12">
      <c r="D221" s="282" t="str">
        <f>SupplierData1!U179</f>
        <v>LG Chem</v>
      </c>
      <c r="E221" s="244">
        <f>SupplierData1!V179</f>
        <v>1.942291324137051</v>
      </c>
      <c r="F221" s="244">
        <f>SupplierData1!W179</f>
        <v>10.61131074011772</v>
      </c>
      <c r="G221" s="244">
        <f>SupplierData1!X179</f>
        <v>26.698923688046865</v>
      </c>
      <c r="H221" s="244">
        <f>SupplierData1!Y179</f>
        <v>30.23768996473342</v>
      </c>
      <c r="I221" s="244">
        <f>SupplierData1!Z179</f>
        <v>39.541961827253409</v>
      </c>
      <c r="J221" s="244">
        <f>SupplierData1!AA179</f>
        <v>54.990502081988225</v>
      </c>
      <c r="K221" s="244">
        <f>SupplierData1!AB179</f>
        <v>65.194200637894241</v>
      </c>
      <c r="L221" s="245">
        <f>SupplierData1!AC179</f>
        <v>80.970116800191391</v>
      </c>
    </row>
    <row r="222" spans="4:12">
      <c r="D222" s="282" t="str">
        <f>SupplierData1!U180</f>
        <v>Duksan Neolux</v>
      </c>
      <c r="E222" s="244">
        <f>SupplierData1!V180</f>
        <v>0</v>
      </c>
      <c r="F222" s="244">
        <f>SupplierData1!W180</f>
        <v>13.465497607958065</v>
      </c>
      <c r="G222" s="244">
        <f>SupplierData1!X180</f>
        <v>24.57812943010736</v>
      </c>
      <c r="H222" s="244">
        <f>SupplierData1!Y180</f>
        <v>28.609561286486752</v>
      </c>
      <c r="I222" s="244">
        <f>SupplierData1!Z180</f>
        <v>38.095649366549438</v>
      </c>
      <c r="J222" s="244">
        <f>SupplierData1!AA180</f>
        <v>41.232398820294726</v>
      </c>
      <c r="K222" s="244">
        <f>SupplierData1!AB180</f>
        <v>42.279226896639123</v>
      </c>
      <c r="L222" s="245">
        <f>SupplierData1!AC180</f>
        <v>45.838281040184491</v>
      </c>
    </row>
    <row r="223" spans="4:12">
      <c r="D223" s="282" t="str">
        <f>SupplierData1!U181</f>
        <v>DuPont</v>
      </c>
      <c r="E223" s="244">
        <f>SupplierData1!V181</f>
        <v>0.83305183492647072</v>
      </c>
      <c r="F223" s="244">
        <f>SupplierData1!W181</f>
        <v>7.4781488467284642</v>
      </c>
      <c r="G223" s="244">
        <f>SupplierData1!X181</f>
        <v>20.859882645797786</v>
      </c>
      <c r="H223" s="244">
        <f>SupplierData1!Y181</f>
        <v>19.528584765843849</v>
      </c>
      <c r="I223" s="244">
        <f>SupplierData1!Z181</f>
        <v>39.866099852291413</v>
      </c>
      <c r="J223" s="244">
        <f>SupplierData1!AA181</f>
        <v>55.502545859897445</v>
      </c>
      <c r="K223" s="244">
        <f>SupplierData1!AB181</f>
        <v>67.117412404623849</v>
      </c>
      <c r="L223" s="245">
        <f>SupplierData1!AC181</f>
        <v>85.608865011959267</v>
      </c>
    </row>
    <row r="224" spans="4:12">
      <c r="D224" s="282" t="str">
        <f>SupplierData1!U182</f>
        <v>Samsung SDI</v>
      </c>
      <c r="E224" s="244">
        <f>SupplierData1!V182</f>
        <v>0</v>
      </c>
      <c r="F224" s="244">
        <f>SupplierData1!W182</f>
        <v>3.1091733955261978</v>
      </c>
      <c r="G224" s="244">
        <f>SupplierData1!X182</f>
        <v>19.148028157010003</v>
      </c>
      <c r="H224" s="244">
        <f>SupplierData1!Y182</f>
        <v>15.445598017618918</v>
      </c>
      <c r="I224" s="244">
        <f>SupplierData1!Z182</f>
        <v>46.576574777892361</v>
      </c>
      <c r="J224" s="244">
        <f>SupplierData1!AA182</f>
        <v>62.20161498385238</v>
      </c>
      <c r="K224" s="244">
        <f>SupplierData1!AB182</f>
        <v>73.560296883847712</v>
      </c>
      <c r="L224" s="245">
        <f>SupplierData1!AC182</f>
        <v>85.51928897033568</v>
      </c>
    </row>
    <row r="225" spans="4:12">
      <c r="D225" s="282" t="str">
        <f>SupplierData1!U183</f>
        <v>LT Materials</v>
      </c>
      <c r="E225" s="244">
        <f>SupplierData1!V183</f>
        <v>1.9774374059593025</v>
      </c>
      <c r="F225" s="244">
        <f>SupplierData1!W183</f>
        <v>8.96457835</v>
      </c>
      <c r="G225" s="244">
        <f>SupplierData1!X183</f>
        <v>14.968840173281995</v>
      </c>
      <c r="H225" s="244">
        <f>SupplierData1!Y183</f>
        <v>13.241755710537108</v>
      </c>
      <c r="I225" s="244">
        <f>SupplierData1!Z183</f>
        <v>13.100585754617555</v>
      </c>
      <c r="J225" s="244">
        <f>SupplierData1!AA183</f>
        <v>11.6698052701359</v>
      </c>
      <c r="K225" s="244">
        <f>SupplierData1!AB183</f>
        <v>11.227636977826835</v>
      </c>
      <c r="L225" s="245">
        <f>SupplierData1!AC183</f>
        <v>11.481074989799705</v>
      </c>
    </row>
    <row r="226" spans="4:12">
      <c r="D226" s="282" t="str">
        <f>SupplierData1!U184</f>
        <v>Merck</v>
      </c>
      <c r="E226" s="244">
        <f>SupplierData1!V184</f>
        <v>0.83626848761160721</v>
      </c>
      <c r="F226" s="244">
        <f>SupplierData1!W184</f>
        <v>3.4566178869483153</v>
      </c>
      <c r="G226" s="244">
        <f>SupplierData1!X184</f>
        <v>10.780401424319992</v>
      </c>
      <c r="H226" s="244">
        <f>SupplierData1!Y184</f>
        <v>10.248075258411054</v>
      </c>
      <c r="I226" s="244">
        <f>SupplierData1!Z184</f>
        <v>13.996760853975754</v>
      </c>
      <c r="J226" s="244">
        <f>SupplierData1!AA184</f>
        <v>17.035092942638499</v>
      </c>
      <c r="K226" s="244">
        <f>SupplierData1!AB184</f>
        <v>17.968087364673586</v>
      </c>
      <c r="L226" s="245">
        <f>SupplierData1!AC184</f>
        <v>20.824346029832355</v>
      </c>
    </row>
    <row r="227" spans="4:12">
      <c r="D227" s="282" t="str">
        <f>SupplierData1!U185</f>
        <v>Idemitsu Kosan</v>
      </c>
      <c r="E227" s="244">
        <f>SupplierData1!V185</f>
        <v>1.3889094078947368</v>
      </c>
      <c r="F227" s="244">
        <f>SupplierData1!W185</f>
        <v>4.8109896170710869</v>
      </c>
      <c r="G227" s="244">
        <f>SupplierData1!X185</f>
        <v>10.499000620037039</v>
      </c>
      <c r="H227" s="244">
        <f>SupplierData1!Y185</f>
        <v>9.56482740118404</v>
      </c>
      <c r="I227" s="244">
        <f>SupplierData1!Z185</f>
        <v>15.793190441927713</v>
      </c>
      <c r="J227" s="244">
        <f>SupplierData1!AA185</f>
        <v>18.069426879721338</v>
      </c>
      <c r="K227" s="244">
        <f>SupplierData1!AB185</f>
        <v>21.265275817505803</v>
      </c>
      <c r="L227" s="245">
        <f>SupplierData1!AC185</f>
        <v>23.211979534624263</v>
      </c>
    </row>
    <row r="228" spans="4:12">
      <c r="D228" s="282" t="str">
        <f>SupplierData1!U186</f>
        <v>SFC</v>
      </c>
      <c r="E228" s="244">
        <f>SupplierData1!V186</f>
        <v>0.11761714453125</v>
      </c>
      <c r="F228" s="244">
        <f>SupplierData1!W186</f>
        <v>2.8409538534757073</v>
      </c>
      <c r="G228" s="244">
        <f>SupplierData1!X186</f>
        <v>9.5962881535318942</v>
      </c>
      <c r="H228" s="244">
        <f>SupplierData1!Y186</f>
        <v>8.3727241249315174</v>
      </c>
      <c r="I228" s="244">
        <f>SupplierData1!Z186</f>
        <v>17.658427302129159</v>
      </c>
      <c r="J228" s="244">
        <f>SupplierData1!AA186</f>
        <v>21.092791205355692</v>
      </c>
      <c r="K228" s="244">
        <f>SupplierData1!AB186</f>
        <v>23.077881350987319</v>
      </c>
      <c r="L228" s="245">
        <f>SupplierData1!AC186</f>
        <v>25.135617170231562</v>
      </c>
    </row>
    <row r="229" spans="4:12">
      <c r="D229" s="282" t="str">
        <f>SupplierData1!U187</f>
        <v>Novaled</v>
      </c>
      <c r="E229" s="244">
        <f>SupplierData1!V187</f>
        <v>1.3336650000000001</v>
      </c>
      <c r="F229" s="244">
        <f>SupplierData1!W187</f>
        <v>2.7449352165974021</v>
      </c>
      <c r="G229" s="244">
        <f>SupplierData1!X187</f>
        <v>6.6454462929635758</v>
      </c>
      <c r="H229" s="244">
        <f>SupplierData1!Y187</f>
        <v>6.1191447113232948</v>
      </c>
      <c r="I229" s="244">
        <f>SupplierData1!Z187</f>
        <v>13.123796775421566</v>
      </c>
      <c r="J229" s="244">
        <f>SupplierData1!AA187</f>
        <v>16.570188729350093</v>
      </c>
      <c r="K229" s="244">
        <f>SupplierData1!AB187</f>
        <v>18.822139948649479</v>
      </c>
      <c r="L229" s="245">
        <f>SupplierData1!AC187</f>
        <v>21.427444022444597</v>
      </c>
    </row>
    <row r="230" spans="4:12" ht="13.9" thickBot="1">
      <c r="D230" s="242" t="str">
        <f>SupplierData1!U188</f>
        <v>Others</v>
      </c>
      <c r="E230" s="244">
        <f>SupplierData1!V188</f>
        <v>8.0556432235540854</v>
      </c>
      <c r="F230" s="244">
        <f>SupplierData1!W188</f>
        <v>16.984354126720177</v>
      </c>
      <c r="G230" s="244">
        <f>SupplierData1!X188</f>
        <v>32.246035681522073</v>
      </c>
      <c r="H230" s="244">
        <f>SupplierData1!Y188</f>
        <v>48.003236397187834</v>
      </c>
      <c r="I230" s="244">
        <f>SupplierData1!Z188</f>
        <v>67.139864702439297</v>
      </c>
      <c r="J230" s="244">
        <f>SupplierData1!AA188</f>
        <v>88.729530077459401</v>
      </c>
      <c r="K230" s="244">
        <f>SupplierData1!AB188</f>
        <v>136.90495476814885</v>
      </c>
      <c r="L230" s="245">
        <f>SupplierData1!AC188</f>
        <v>194.96525218536306</v>
      </c>
    </row>
    <row r="231" spans="4:12" ht="13.9" thickBot="1">
      <c r="D231" s="241" t="str">
        <f>SupplierData1!U189</f>
        <v>Total</v>
      </c>
      <c r="E231" s="451">
        <f>SupplierData1!V189</f>
        <v>20.504252957752669</v>
      </c>
      <c r="F231" s="451">
        <f>SupplierData1!W189</f>
        <v>90.742079795659663</v>
      </c>
      <c r="G231" s="451">
        <f>SupplierData1!X189</f>
        <v>220.88135507006521</v>
      </c>
      <c r="H231" s="451">
        <f>SupplierData1!Y189</f>
        <v>230.92873140224634</v>
      </c>
      <c r="I231" s="451">
        <f>SupplierData1!Z189</f>
        <v>380.1749332741465</v>
      </c>
      <c r="J231" s="451">
        <f>SupplierData1!AA189</f>
        <v>489.36689638615286</v>
      </c>
      <c r="K231" s="451">
        <f>SupplierData1!AB189</f>
        <v>600.72545563951337</v>
      </c>
      <c r="L231" s="452">
        <f>SupplierData1!AC189</f>
        <v>746.84208501543685</v>
      </c>
    </row>
  </sheetData>
  <sheetProtection algorithmName="SHA-512" hashValue="U3mhQ8lEONDLvJWpm6IEsxsMAw6OZ9Y/VS1jc5hR8Qy5wRPky67MaFg7mtFdhh1q5gUJfUwsWnBs0pIDwIS79A==" saltValue="rFhz7j1EQmpPrVRC8P8KYw==" spinCount="100000" sheet="1" objects="1" scenarios="1"/>
  <phoneticPr fontId="13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24">
    <tabColor rgb="FFC6E0B4"/>
    <pageSetUpPr autoPageBreaks="0"/>
  </sheetPr>
  <dimension ref="A1:D1"/>
  <sheetViews>
    <sheetView showGridLines="0" zoomScale="90" zoomScaleNormal="90" workbookViewId="0"/>
  </sheetViews>
  <sheetFormatPr defaultColWidth="9" defaultRowHeight="13.5"/>
  <cols>
    <col min="1" max="16384" width="9" style="11"/>
  </cols>
  <sheetData>
    <row r="1" spans="1:4">
      <c r="A1" s="189" t="s">
        <v>269</v>
      </c>
      <c r="D1"/>
    </row>
  </sheetData>
  <phoneticPr fontId="2"/>
  <hyperlinks>
    <hyperlink ref="A1" location="ChartIndex!A1" display="Return to Index" xr:uid="{00000000-0004-0000-2300-000000000000}"/>
  </hyperlinks>
  <printOptions horizontalCentered="1" verticalCentered="1"/>
  <pageMargins left="0" right="0" top="0" bottom="0" header="0.31496062992125984" footer="0.31496062992125984"/>
  <pageSetup paperSize="9" orientation="landscape" horizontalDpi="0" verticalDpi="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7">
    <tabColor rgb="FFC6E0B4"/>
    <pageSetUpPr autoPageBreaks="0" fitToPage="1"/>
  </sheetPr>
  <dimension ref="A1"/>
  <sheetViews>
    <sheetView showGridLines="0" zoomScale="90" zoomScaleNormal="90" workbookViewId="0"/>
  </sheetViews>
  <sheetFormatPr defaultColWidth="9" defaultRowHeight="13.5"/>
  <cols>
    <col min="1" max="16384" width="9" style="11"/>
  </cols>
  <sheetData>
    <row r="1" spans="1:1">
      <c r="A1" s="189" t="s">
        <v>269</v>
      </c>
    </row>
  </sheetData>
  <phoneticPr fontId="2"/>
  <hyperlinks>
    <hyperlink ref="A1" location="ChartIndex!A1" display="Return to Index" xr:uid="{00000000-0004-0000-2400-000000000000}"/>
  </hyperlinks>
  <printOptions horizontalCentered="1" verticalCentered="1"/>
  <pageMargins left="0" right="0" top="0" bottom="0" header="0.31496062992125984" footer="0.31496062992125984"/>
  <pageSetup paperSize="9" orientation="landscape" horizontalDpi="0" verticalDpi="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28">
    <tabColor rgb="FFC6E0B4"/>
    <pageSetUpPr autoPageBreaks="0"/>
  </sheetPr>
  <dimension ref="A1"/>
  <sheetViews>
    <sheetView showGridLines="0" zoomScale="90" zoomScaleNormal="90" workbookViewId="0"/>
  </sheetViews>
  <sheetFormatPr defaultColWidth="9" defaultRowHeight="13.5"/>
  <cols>
    <col min="1" max="16384" width="9" style="11"/>
  </cols>
  <sheetData>
    <row r="1" spans="1:1">
      <c r="A1" s="189" t="s">
        <v>269</v>
      </c>
    </row>
  </sheetData>
  <phoneticPr fontId="2"/>
  <hyperlinks>
    <hyperlink ref="A1" location="ChartIndex!A1" display="Return to Index" xr:uid="{00000000-0004-0000-2500-000000000000}"/>
  </hyperlinks>
  <pageMargins left="0.7" right="0.7" top="0.75" bottom="0.75" header="0.3" footer="0.3"/>
  <pageSetup paperSize="9" orientation="landscape" horizontalDpi="0" verticalDpi="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29">
    <tabColor rgb="FF99FFCC"/>
    <pageSetUpPr autoPageBreaks="0"/>
  </sheetPr>
  <dimension ref="A1"/>
  <sheetViews>
    <sheetView showGridLines="0" zoomScale="90" zoomScaleNormal="90" workbookViewId="0"/>
  </sheetViews>
  <sheetFormatPr defaultColWidth="9" defaultRowHeight="13.5"/>
  <cols>
    <col min="1" max="16384" width="9" style="11"/>
  </cols>
  <sheetData>
    <row r="1" spans="1:1">
      <c r="A1" s="189" t="s">
        <v>301</v>
      </c>
    </row>
  </sheetData>
  <phoneticPr fontId="2"/>
  <hyperlinks>
    <hyperlink ref="A1" location="ChartIndex!A1" display="Return to Index" xr:uid="{00000000-0004-0000-2600-000000000000}"/>
  </hyperlinks>
  <printOptions horizontalCentered="1" verticalCentered="1"/>
  <pageMargins left="0" right="0" top="0" bottom="0" header="0.31496062992125984" footer="0.31496062992125984"/>
  <pageSetup paperSize="9" orientation="landscape" horizontalDpi="0" verticalDpi="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36">
    <tabColor rgb="FF99FFCC"/>
    <pageSetUpPr autoPageBreaks="0"/>
  </sheetPr>
  <dimension ref="A1"/>
  <sheetViews>
    <sheetView showGridLines="0" zoomScale="90" zoomScaleNormal="90" workbookViewId="0"/>
  </sheetViews>
  <sheetFormatPr defaultColWidth="9" defaultRowHeight="13.5"/>
  <cols>
    <col min="1" max="16384" width="9" style="11"/>
  </cols>
  <sheetData>
    <row r="1" spans="1:1">
      <c r="A1" s="189" t="s">
        <v>301</v>
      </c>
    </row>
  </sheetData>
  <phoneticPr fontId="2"/>
  <hyperlinks>
    <hyperlink ref="A1" location="ChartIndex!A1" display="Return to Index" xr:uid="{00000000-0004-0000-2700-000000000000}"/>
  </hyperlinks>
  <printOptions horizontalCentered="1" verticalCentered="1"/>
  <pageMargins left="0" right="0" top="0" bottom="0" header="0.31496062992125984" footer="0.31496062992125984"/>
  <pageSetup paperSize="9" orientation="landscape" horizontalDpi="0" verticalDpi="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A60C4-78B6-4655-8EAB-6A6326B1C3B4}">
  <sheetPr codeName="Sheet38">
    <tabColor rgb="FF99FFCC"/>
    <pageSetUpPr autoPageBreaks="0"/>
  </sheetPr>
  <dimension ref="A1"/>
  <sheetViews>
    <sheetView showGridLines="0" zoomScale="90" zoomScaleNormal="90" workbookViewId="0"/>
  </sheetViews>
  <sheetFormatPr defaultColWidth="9" defaultRowHeight="13.5"/>
  <cols>
    <col min="1" max="16384" width="9" style="11"/>
  </cols>
  <sheetData>
    <row r="1" spans="1:1">
      <c r="A1" s="189" t="s">
        <v>301</v>
      </c>
    </row>
  </sheetData>
  <phoneticPr fontId="2"/>
  <hyperlinks>
    <hyperlink ref="A1" location="ChartIndex!A1" display="Return to Index" xr:uid="{95793CD4-CEED-4B9B-AEAA-BD786031BC37}"/>
  </hyperlinks>
  <printOptions horizontalCentered="1" verticalCentered="1"/>
  <pageMargins left="0" right="0" top="0" bottom="0" header="0.31496062992125984" footer="0.31496062992125984"/>
  <pageSetup paperSize="9" orientation="landscape" horizontalDpi="0" verticalDpi="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7">
    <tabColor rgb="FF99FFCC"/>
    <pageSetUpPr autoPageBreaks="0"/>
  </sheetPr>
  <dimension ref="A1"/>
  <sheetViews>
    <sheetView showGridLines="0" zoomScale="90" zoomScaleNormal="90" workbookViewId="0"/>
  </sheetViews>
  <sheetFormatPr defaultColWidth="9" defaultRowHeight="13.5"/>
  <cols>
    <col min="1" max="16384" width="9" style="11"/>
  </cols>
  <sheetData>
    <row r="1" spans="1:1">
      <c r="A1" s="189" t="s">
        <v>301</v>
      </c>
    </row>
  </sheetData>
  <phoneticPr fontId="2"/>
  <hyperlinks>
    <hyperlink ref="A1" location="ChartIndex!A1" display="Return to Index" xr:uid="{00000000-0004-0000-2800-000000000000}"/>
  </hyperlinks>
  <printOptions horizontalCentered="1" verticalCentered="1"/>
  <pageMargins left="0" right="0" top="0" bottom="0" header="0.31496062992125984" footer="0.31496062992125984"/>
  <pageSetup paperSize="9" orientation="landscape" horizontalDpi="0" verticalDpi="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30">
    <tabColor rgb="FF7030A0"/>
    <pageSetUpPr autoPageBreaks="0"/>
  </sheetPr>
  <dimension ref="A1"/>
  <sheetViews>
    <sheetView showGridLines="0" zoomScale="90" zoomScaleNormal="90" workbookViewId="0"/>
  </sheetViews>
  <sheetFormatPr defaultColWidth="9" defaultRowHeight="13.5"/>
  <cols>
    <col min="1" max="16384" width="9" style="11"/>
  </cols>
  <sheetData>
    <row r="1" spans="1:1">
      <c r="A1" s="189" t="s">
        <v>269</v>
      </c>
    </row>
  </sheetData>
  <phoneticPr fontId="2"/>
  <hyperlinks>
    <hyperlink ref="A1" location="ChartIndex!A1" display="Return to Index" xr:uid="{00000000-0004-0000-2900-000000000000}"/>
  </hyperlinks>
  <pageMargins left="0.7" right="0.7" top="0.75" bottom="0.75" header="0.3" footer="0.3"/>
  <pageSetup paperSize="9" orientation="landscape" horizontalDpi="0" verticalDpi="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31">
    <tabColor rgb="FF7030A0"/>
    <pageSetUpPr autoPageBreaks="0"/>
  </sheetPr>
  <dimension ref="A1"/>
  <sheetViews>
    <sheetView showGridLines="0" zoomScale="90" zoomScaleNormal="90" workbookViewId="0"/>
  </sheetViews>
  <sheetFormatPr defaultColWidth="9" defaultRowHeight="13.5"/>
  <cols>
    <col min="1" max="16384" width="9" style="11"/>
  </cols>
  <sheetData>
    <row r="1" spans="1:1">
      <c r="A1" s="189" t="s">
        <v>269</v>
      </c>
    </row>
  </sheetData>
  <phoneticPr fontId="2"/>
  <hyperlinks>
    <hyperlink ref="A1" location="ChartIndex!A1" display="Return to Index" xr:uid="{00000000-0004-0000-2A00-000000000000}"/>
  </hyperlinks>
  <pageMargins left="0.7" right="0.7" top="0.75" bottom="0.75" header="0.3" footer="0.3"/>
  <pageSetup paperSize="9" orientation="landscape" horizontalDpi="0" verticalDpi="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32">
    <tabColor rgb="FFFFCCFF"/>
    <pageSetUpPr autoPageBreaks="0"/>
  </sheetPr>
  <dimension ref="A1:E43"/>
  <sheetViews>
    <sheetView showGridLines="0" zoomScale="90" zoomScaleNormal="90" workbookViewId="0"/>
  </sheetViews>
  <sheetFormatPr defaultColWidth="9" defaultRowHeight="13.5"/>
  <cols>
    <col min="1" max="16384" width="9" style="11"/>
  </cols>
  <sheetData>
    <row r="1" spans="1:1">
      <c r="A1" s="189" t="s">
        <v>269</v>
      </c>
    </row>
    <row r="43" spans="5:5" ht="13.9">
      <c r="E43" s="16"/>
    </row>
  </sheetData>
  <phoneticPr fontId="2"/>
  <hyperlinks>
    <hyperlink ref="A1" location="ChartIndex!A1" display="Return to Index" xr:uid="{00000000-0004-0000-2B00-000000000000}"/>
  </hyperlinks>
  <printOptions horizontalCentered="1" verticalCentered="1"/>
  <pageMargins left="0" right="0" top="0" bottom="0" header="0.31496062992125984" footer="0.31496062992125984"/>
  <pageSetup paperSize="9" orientation="landscape" horizontalDpi="0" verticalDpi="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33">
    <tabColor rgb="FFFFCCFF"/>
    <pageSetUpPr autoPageBreaks="0"/>
  </sheetPr>
  <dimension ref="A1"/>
  <sheetViews>
    <sheetView showGridLines="0" zoomScale="90" zoomScaleNormal="90" workbookViewId="0"/>
  </sheetViews>
  <sheetFormatPr defaultColWidth="9" defaultRowHeight="13.5"/>
  <cols>
    <col min="1" max="16384" width="9" style="11"/>
  </cols>
  <sheetData>
    <row r="1" spans="1:1">
      <c r="A1" s="189" t="s">
        <v>269</v>
      </c>
    </row>
  </sheetData>
  <phoneticPr fontId="2"/>
  <hyperlinks>
    <hyperlink ref="A1" location="ChartIndex!A1" display="Return to Index" xr:uid="{00000000-0004-0000-2C00-000000000000}"/>
  </hyperlinks>
  <printOptions horizontalCentered="1" verticalCentered="1"/>
  <pageMargins left="0" right="0" top="0" bottom="0" header="0.31496062992125984" footer="0.31496062992125984"/>
  <pageSetup paperSize="9" orientation="landscape" horizontalDpi="0" verticalDpi="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34">
    <tabColor rgb="FFFFCCFF"/>
    <pageSetUpPr autoPageBreaks="0"/>
  </sheetPr>
  <dimension ref="A1"/>
  <sheetViews>
    <sheetView showGridLines="0" zoomScale="90" zoomScaleNormal="90" workbookViewId="0"/>
  </sheetViews>
  <sheetFormatPr defaultColWidth="9" defaultRowHeight="13.5"/>
  <cols>
    <col min="1" max="16384" width="9" style="11"/>
  </cols>
  <sheetData>
    <row r="1" spans="1:1">
      <c r="A1" s="189" t="s">
        <v>269</v>
      </c>
    </row>
  </sheetData>
  <phoneticPr fontId="2"/>
  <hyperlinks>
    <hyperlink ref="A1" location="ChartIndex!A1" display="Return to Index" xr:uid="{00000000-0004-0000-2D00-000000000000}"/>
  </hyperlinks>
  <printOptions horizontalCentered="1" verticalCentered="1"/>
  <pageMargins left="0" right="0" top="0" bottom="0" header="0.31496062992125984" footer="0.31496062992125984"/>
  <pageSetup paperSize="9" orientation="landscape" horizontalDpi="0" verticalDpi="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5">
    <tabColor rgb="FFFFCCFF"/>
    <pageSetUpPr autoPageBreaks="0"/>
  </sheetPr>
  <dimension ref="A1"/>
  <sheetViews>
    <sheetView showGridLines="0" zoomScale="90" zoomScaleNormal="90" workbookViewId="0"/>
  </sheetViews>
  <sheetFormatPr defaultColWidth="9" defaultRowHeight="13.5"/>
  <cols>
    <col min="1" max="16384" width="9" style="11"/>
  </cols>
  <sheetData>
    <row r="1" spans="1:1">
      <c r="A1" s="189" t="s">
        <v>269</v>
      </c>
    </row>
  </sheetData>
  <phoneticPr fontId="2"/>
  <hyperlinks>
    <hyperlink ref="A1" location="ChartIndex!A1" display="Return to Index" xr:uid="{00000000-0004-0000-2E00-000000000000}"/>
  </hyperlinks>
  <printOptions horizontalCentered="1" verticalCentered="1"/>
  <pageMargins left="0" right="0" top="0" bottom="0" header="0.31496062992125984" footer="0.31496062992125984"/>
  <pageSetup paperSize="9" orientation="landscape" horizontalDpi="0" verticalDpi="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53">
    <tabColor rgb="FFFF0000"/>
    <pageSetUpPr autoPageBreaks="0"/>
  </sheetPr>
  <dimension ref="C1:AB134"/>
  <sheetViews>
    <sheetView showGridLines="0" showZeros="0" topLeftCell="A11" zoomScale="90" zoomScaleNormal="90" workbookViewId="0"/>
  </sheetViews>
  <sheetFormatPr defaultColWidth="9" defaultRowHeight="13.5"/>
  <cols>
    <col min="1" max="2" width="4.625" style="10" customWidth="1"/>
    <col min="3" max="3" width="4.625" style="10" hidden="1" customWidth="1"/>
    <col min="4" max="4" width="16" style="10" customWidth="1"/>
    <col min="5" max="17" width="9" style="10" customWidth="1"/>
    <col min="18" max="16384" width="9" style="10"/>
  </cols>
  <sheetData>
    <row r="1" spans="3:17">
      <c r="C1" s="152"/>
    </row>
    <row r="2" spans="3:17" ht="14.25" customHeight="1" thickBot="1">
      <c r="I2" s="236"/>
    </row>
    <row r="3" spans="3:17" ht="14.25" customHeight="1">
      <c r="D3" s="190" t="s">
        <v>194</v>
      </c>
      <c r="E3" s="11"/>
      <c r="F3" s="11"/>
      <c r="G3" s="11"/>
      <c r="H3" s="11"/>
      <c r="J3" s="11"/>
      <c r="K3" s="11"/>
    </row>
    <row r="4" spans="3:17" ht="14.25" customHeight="1" thickBot="1">
      <c r="D4" s="237" t="e">
        <f>#REF!</f>
        <v>#REF!</v>
      </c>
    </row>
    <row r="5" spans="3:17" ht="14.25" customHeight="1">
      <c r="D5" s="12" t="s">
        <v>304</v>
      </c>
      <c r="F5" s="57" t="s">
        <v>436</v>
      </c>
    </row>
    <row r="6" spans="3:17" ht="14.25" customHeight="1" thickBot="1">
      <c r="D6" s="56" t="e">
        <f>ChartIndex!#REF!&amp;" --- "&amp;$D$4</f>
        <v>#REF!</v>
      </c>
      <c r="L6" s="10" t="s">
        <v>214</v>
      </c>
      <c r="Q6" s="10" t="s">
        <v>214</v>
      </c>
    </row>
    <row r="7" spans="3:17" ht="14.25" customHeight="1" thickBot="1">
      <c r="C7" s="236"/>
      <c r="D7" s="726"/>
      <c r="E7" s="143" t="s">
        <v>110</v>
      </c>
      <c r="F7" s="143" t="s">
        <v>107</v>
      </c>
      <c r="G7" s="143" t="s">
        <v>284</v>
      </c>
      <c r="H7" s="143" t="s">
        <v>285</v>
      </c>
      <c r="I7" s="143" t="s">
        <v>286</v>
      </c>
      <c r="J7" s="143" t="s">
        <v>287</v>
      </c>
      <c r="K7" s="143" t="s">
        <v>288</v>
      </c>
      <c r="L7" s="211" t="s">
        <v>289</v>
      </c>
    </row>
    <row r="8" spans="3:17" ht="14.25" hidden="1" customHeight="1">
      <c r="C8" s="725" t="str">
        <f t="shared" ref="C8:C43" si="0">IF(SUM(E8:H8)=0, "H", "")</f>
        <v>H</v>
      </c>
      <c r="D8" s="727" t="str">
        <f>Parameter!G62</f>
        <v>aETL</v>
      </c>
      <c r="E8" s="464">
        <f t="shared" ref="E8:L17" si="1">SUMIFS(Rev, MSup, $D$4, Y, E$7, Layer, $D8)</f>
        <v>0</v>
      </c>
      <c r="F8" s="464">
        <f t="shared" si="1"/>
        <v>0</v>
      </c>
      <c r="G8" s="464">
        <f t="shared" si="1"/>
        <v>0</v>
      </c>
      <c r="H8" s="464">
        <f t="shared" si="1"/>
        <v>0</v>
      </c>
      <c r="I8" s="464">
        <f t="shared" si="1"/>
        <v>0</v>
      </c>
      <c r="J8" s="464">
        <f t="shared" si="1"/>
        <v>0</v>
      </c>
      <c r="K8" s="464">
        <f t="shared" si="1"/>
        <v>0</v>
      </c>
      <c r="L8" s="465">
        <f t="shared" si="1"/>
        <v>0</v>
      </c>
    </row>
    <row r="9" spans="3:17" ht="14.25" hidden="1" customHeight="1">
      <c r="C9" s="725" t="str">
        <f t="shared" si="0"/>
        <v>H</v>
      </c>
      <c r="D9" s="727" t="str">
        <f>Parameter!G63</f>
        <v>B_Dopant</v>
      </c>
      <c r="E9" s="464">
        <f t="shared" si="1"/>
        <v>0</v>
      </c>
      <c r="F9" s="464">
        <f t="shared" si="1"/>
        <v>0</v>
      </c>
      <c r="G9" s="464">
        <f t="shared" si="1"/>
        <v>0</v>
      </c>
      <c r="H9" s="464">
        <f t="shared" si="1"/>
        <v>0</v>
      </c>
      <c r="I9" s="464">
        <f t="shared" si="1"/>
        <v>0</v>
      </c>
      <c r="J9" s="464">
        <f t="shared" si="1"/>
        <v>0</v>
      </c>
      <c r="K9" s="464">
        <f t="shared" si="1"/>
        <v>0</v>
      </c>
      <c r="L9" s="465">
        <f t="shared" si="1"/>
        <v>0</v>
      </c>
    </row>
    <row r="10" spans="3:17" ht="14.25" hidden="1" customHeight="1">
      <c r="C10" s="725" t="str">
        <f t="shared" si="0"/>
        <v>H</v>
      </c>
      <c r="D10" s="727" t="str">
        <f>Parameter!G64</f>
        <v>B_Host</v>
      </c>
      <c r="E10" s="464">
        <f t="shared" si="1"/>
        <v>0</v>
      </c>
      <c r="F10" s="464">
        <f t="shared" si="1"/>
        <v>0</v>
      </c>
      <c r="G10" s="464">
        <f t="shared" si="1"/>
        <v>0</v>
      </c>
      <c r="H10" s="464">
        <f t="shared" si="1"/>
        <v>0</v>
      </c>
      <c r="I10" s="464">
        <f t="shared" si="1"/>
        <v>0</v>
      </c>
      <c r="J10" s="464">
        <f t="shared" si="1"/>
        <v>0</v>
      </c>
      <c r="K10" s="464">
        <f t="shared" si="1"/>
        <v>0</v>
      </c>
      <c r="L10" s="465">
        <f t="shared" si="1"/>
        <v>0</v>
      </c>
    </row>
    <row r="11" spans="3:17" ht="14.25" customHeight="1">
      <c r="C11" s="725" t="str">
        <f t="shared" si="0"/>
        <v>H</v>
      </c>
      <c r="D11" s="727" t="str">
        <f>Parameter!G65</f>
        <v>B_Prime</v>
      </c>
      <c r="E11" s="464">
        <f t="shared" si="1"/>
        <v>0</v>
      </c>
      <c r="F11" s="464">
        <f t="shared" si="1"/>
        <v>0</v>
      </c>
      <c r="G11" s="464">
        <f t="shared" si="1"/>
        <v>0</v>
      </c>
      <c r="H11" s="464">
        <f t="shared" si="1"/>
        <v>0</v>
      </c>
      <c r="I11" s="464">
        <f t="shared" si="1"/>
        <v>0</v>
      </c>
      <c r="J11" s="464">
        <f t="shared" si="1"/>
        <v>0</v>
      </c>
      <c r="K11" s="464">
        <f t="shared" si="1"/>
        <v>0</v>
      </c>
      <c r="L11" s="465">
        <f t="shared" si="1"/>
        <v>0</v>
      </c>
    </row>
    <row r="12" spans="3:17" ht="14.25" hidden="1" customHeight="1">
      <c r="C12" s="725" t="str">
        <f t="shared" si="0"/>
        <v>H</v>
      </c>
      <c r="D12" s="727" t="str">
        <f>Parameter!G66</f>
        <v>CPL</v>
      </c>
      <c r="E12" s="464">
        <f t="shared" si="1"/>
        <v>0</v>
      </c>
      <c r="F12" s="464">
        <f t="shared" si="1"/>
        <v>0</v>
      </c>
      <c r="G12" s="464">
        <f t="shared" si="1"/>
        <v>0</v>
      </c>
      <c r="H12" s="464">
        <f t="shared" si="1"/>
        <v>0</v>
      </c>
      <c r="I12" s="464">
        <f t="shared" si="1"/>
        <v>0</v>
      </c>
      <c r="J12" s="464">
        <f t="shared" si="1"/>
        <v>0</v>
      </c>
      <c r="K12" s="464">
        <f t="shared" si="1"/>
        <v>0</v>
      </c>
      <c r="L12" s="465">
        <f t="shared" si="1"/>
        <v>0</v>
      </c>
    </row>
    <row r="13" spans="3:17" ht="14.25" customHeight="1">
      <c r="C13" s="725" t="str">
        <f t="shared" si="0"/>
        <v>H</v>
      </c>
      <c r="D13" s="727" t="str">
        <f>Parameter!G67</f>
        <v>EIL</v>
      </c>
      <c r="E13" s="464">
        <f t="shared" si="1"/>
        <v>0</v>
      </c>
      <c r="F13" s="464">
        <f t="shared" si="1"/>
        <v>0</v>
      </c>
      <c r="G13" s="464">
        <f t="shared" si="1"/>
        <v>0</v>
      </c>
      <c r="H13" s="464">
        <f t="shared" si="1"/>
        <v>0</v>
      </c>
      <c r="I13" s="464">
        <f t="shared" si="1"/>
        <v>0</v>
      </c>
      <c r="J13" s="464">
        <f t="shared" si="1"/>
        <v>0</v>
      </c>
      <c r="K13" s="464">
        <f t="shared" si="1"/>
        <v>0</v>
      </c>
      <c r="L13" s="465">
        <f t="shared" si="1"/>
        <v>0</v>
      </c>
    </row>
    <row r="14" spans="3:17" ht="14.25" hidden="1" customHeight="1">
      <c r="C14" s="725" t="str">
        <f t="shared" si="0"/>
        <v>H</v>
      </c>
      <c r="D14" s="727" t="str">
        <f>Parameter!G68</f>
        <v>EML_B</v>
      </c>
      <c r="E14" s="464">
        <f t="shared" si="1"/>
        <v>0</v>
      </c>
      <c r="F14" s="464">
        <f t="shared" si="1"/>
        <v>0</v>
      </c>
      <c r="G14" s="464">
        <f t="shared" si="1"/>
        <v>0</v>
      </c>
      <c r="H14" s="464">
        <f t="shared" si="1"/>
        <v>0</v>
      </c>
      <c r="I14" s="464">
        <f t="shared" si="1"/>
        <v>0</v>
      </c>
      <c r="J14" s="464">
        <f t="shared" si="1"/>
        <v>0</v>
      </c>
      <c r="K14" s="464">
        <f t="shared" si="1"/>
        <v>0</v>
      </c>
      <c r="L14" s="465">
        <f t="shared" si="1"/>
        <v>0</v>
      </c>
    </row>
    <row r="15" spans="3:17" ht="14.25" hidden="1" customHeight="1">
      <c r="C15" s="725" t="str">
        <f t="shared" si="0"/>
        <v>H</v>
      </c>
      <c r="D15" s="727" t="str">
        <f>Parameter!G69</f>
        <v>EML_G</v>
      </c>
      <c r="E15" s="464">
        <f t="shared" si="1"/>
        <v>0</v>
      </c>
      <c r="F15" s="464">
        <f t="shared" si="1"/>
        <v>0</v>
      </c>
      <c r="G15" s="464">
        <f t="shared" si="1"/>
        <v>0</v>
      </c>
      <c r="H15" s="464">
        <f t="shared" si="1"/>
        <v>0</v>
      </c>
      <c r="I15" s="464">
        <f t="shared" si="1"/>
        <v>0</v>
      </c>
      <c r="J15" s="464">
        <f t="shared" si="1"/>
        <v>0</v>
      </c>
      <c r="K15" s="464">
        <f t="shared" si="1"/>
        <v>0</v>
      </c>
      <c r="L15" s="465">
        <f t="shared" si="1"/>
        <v>0</v>
      </c>
    </row>
    <row r="16" spans="3:17" ht="14.25" hidden="1" customHeight="1">
      <c r="C16" s="725" t="str">
        <f t="shared" si="0"/>
        <v>H</v>
      </c>
      <c r="D16" s="727" t="str">
        <f>Parameter!G70</f>
        <v>EML_R</v>
      </c>
      <c r="E16" s="464">
        <f t="shared" si="1"/>
        <v>0</v>
      </c>
      <c r="F16" s="464">
        <f t="shared" si="1"/>
        <v>0</v>
      </c>
      <c r="G16" s="464">
        <f t="shared" si="1"/>
        <v>0</v>
      </c>
      <c r="H16" s="464">
        <f t="shared" si="1"/>
        <v>0</v>
      </c>
      <c r="I16" s="464">
        <f t="shared" si="1"/>
        <v>0</v>
      </c>
      <c r="J16" s="464">
        <f t="shared" si="1"/>
        <v>0</v>
      </c>
      <c r="K16" s="464">
        <f t="shared" si="1"/>
        <v>0</v>
      </c>
      <c r="L16" s="465">
        <f t="shared" si="1"/>
        <v>0</v>
      </c>
    </row>
    <row r="17" spans="3:28" ht="14.25" customHeight="1">
      <c r="C17" s="725" t="str">
        <f t="shared" si="0"/>
        <v>H</v>
      </c>
      <c r="D17" s="727" t="str">
        <f>Parameter!G71</f>
        <v>ETL</v>
      </c>
      <c r="E17" s="464">
        <f t="shared" si="1"/>
        <v>0</v>
      </c>
      <c r="F17" s="464">
        <f t="shared" si="1"/>
        <v>0</v>
      </c>
      <c r="G17" s="464">
        <f t="shared" si="1"/>
        <v>0</v>
      </c>
      <c r="H17" s="464">
        <f t="shared" si="1"/>
        <v>0</v>
      </c>
      <c r="I17" s="464">
        <f t="shared" si="1"/>
        <v>0</v>
      </c>
      <c r="J17" s="464">
        <f t="shared" si="1"/>
        <v>0</v>
      </c>
      <c r="K17" s="464">
        <f t="shared" si="1"/>
        <v>0</v>
      </c>
      <c r="L17" s="465">
        <f t="shared" si="1"/>
        <v>0</v>
      </c>
    </row>
    <row r="18" spans="3:28" ht="14.25" hidden="1" customHeight="1">
      <c r="C18" s="725" t="str">
        <f t="shared" si="0"/>
        <v>H</v>
      </c>
      <c r="D18" s="727" t="str">
        <f>Parameter!G72</f>
        <v>G_Dopant</v>
      </c>
      <c r="E18" s="464">
        <f t="shared" ref="E18:L27" si="2">SUMIFS(Rev, MSup, $D$4, Y, E$7, Layer, $D18)</f>
        <v>0</v>
      </c>
      <c r="F18" s="464">
        <f t="shared" si="2"/>
        <v>0</v>
      </c>
      <c r="G18" s="464">
        <f t="shared" si="2"/>
        <v>0</v>
      </c>
      <c r="H18" s="464">
        <f t="shared" si="2"/>
        <v>0</v>
      </c>
      <c r="I18" s="464">
        <f t="shared" si="2"/>
        <v>0</v>
      </c>
      <c r="J18" s="464">
        <f t="shared" si="2"/>
        <v>0</v>
      </c>
      <c r="K18" s="464">
        <f t="shared" si="2"/>
        <v>0</v>
      </c>
      <c r="L18" s="465">
        <f t="shared" si="2"/>
        <v>0</v>
      </c>
    </row>
    <row r="19" spans="3:28" ht="14.25" customHeight="1">
      <c r="C19" s="725" t="str">
        <f t="shared" si="0"/>
        <v>H</v>
      </c>
      <c r="D19" s="727" t="str">
        <f>Parameter!G73</f>
        <v>G_Host</v>
      </c>
      <c r="E19" s="464">
        <f t="shared" si="2"/>
        <v>0</v>
      </c>
      <c r="F19" s="464">
        <f t="shared" si="2"/>
        <v>0</v>
      </c>
      <c r="G19" s="464">
        <f t="shared" si="2"/>
        <v>0</v>
      </c>
      <c r="H19" s="464">
        <f t="shared" si="2"/>
        <v>0</v>
      </c>
      <c r="I19" s="464">
        <f t="shared" si="2"/>
        <v>0</v>
      </c>
      <c r="J19" s="464">
        <f t="shared" si="2"/>
        <v>0</v>
      </c>
      <c r="K19" s="464">
        <f t="shared" si="2"/>
        <v>0</v>
      </c>
      <c r="L19" s="465">
        <f t="shared" si="2"/>
        <v>0</v>
      </c>
    </row>
    <row r="20" spans="3:28" ht="14.25" customHeight="1">
      <c r="C20" s="725" t="str">
        <f t="shared" si="0"/>
        <v>H</v>
      </c>
      <c r="D20" s="727" t="str">
        <f>Parameter!G74</f>
        <v>G_Prime</v>
      </c>
      <c r="E20" s="464">
        <f t="shared" si="2"/>
        <v>0</v>
      </c>
      <c r="F20" s="464">
        <f t="shared" si="2"/>
        <v>0</v>
      </c>
      <c r="G20" s="464">
        <f t="shared" si="2"/>
        <v>0</v>
      </c>
      <c r="H20" s="464">
        <f t="shared" si="2"/>
        <v>0</v>
      </c>
      <c r="I20" s="464">
        <f t="shared" si="2"/>
        <v>0</v>
      </c>
      <c r="J20" s="464">
        <f t="shared" si="2"/>
        <v>0</v>
      </c>
      <c r="K20" s="464">
        <f t="shared" si="2"/>
        <v>0</v>
      </c>
      <c r="L20" s="465">
        <f t="shared" si="2"/>
        <v>0</v>
      </c>
    </row>
    <row r="21" spans="3:28" ht="14.25" customHeight="1">
      <c r="C21" s="725" t="str">
        <f t="shared" si="0"/>
        <v>H</v>
      </c>
      <c r="D21" s="727" t="str">
        <f>Parameter!G75</f>
        <v>HIL</v>
      </c>
      <c r="E21" s="464">
        <f t="shared" si="2"/>
        <v>0</v>
      </c>
      <c r="F21" s="464">
        <f t="shared" si="2"/>
        <v>0</v>
      </c>
      <c r="G21" s="464">
        <f t="shared" si="2"/>
        <v>0</v>
      </c>
      <c r="H21" s="464">
        <f t="shared" si="2"/>
        <v>0</v>
      </c>
      <c r="I21" s="464">
        <f t="shared" si="2"/>
        <v>0</v>
      </c>
      <c r="J21" s="464">
        <f t="shared" si="2"/>
        <v>0</v>
      </c>
      <c r="K21" s="464">
        <f t="shared" si="2"/>
        <v>0</v>
      </c>
      <c r="L21" s="465">
        <f t="shared" si="2"/>
        <v>0</v>
      </c>
    </row>
    <row r="22" spans="3:28" ht="14.25" hidden="1" customHeight="1">
      <c r="C22" s="725" t="str">
        <f t="shared" si="0"/>
        <v>H</v>
      </c>
      <c r="D22" s="727" t="str">
        <f>Parameter!G76</f>
        <v>HIL_B</v>
      </c>
      <c r="E22" s="464">
        <f t="shared" si="2"/>
        <v>0</v>
      </c>
      <c r="F22" s="464">
        <f t="shared" si="2"/>
        <v>0</v>
      </c>
      <c r="G22" s="464">
        <f t="shared" si="2"/>
        <v>0</v>
      </c>
      <c r="H22" s="464">
        <f t="shared" si="2"/>
        <v>0</v>
      </c>
      <c r="I22" s="464">
        <f t="shared" si="2"/>
        <v>0</v>
      </c>
      <c r="J22" s="464">
        <f t="shared" si="2"/>
        <v>0</v>
      </c>
      <c r="K22" s="464">
        <f t="shared" si="2"/>
        <v>0</v>
      </c>
      <c r="L22" s="465">
        <f t="shared" si="2"/>
        <v>0</v>
      </c>
    </row>
    <row r="23" spans="3:28" ht="14.25" hidden="1" customHeight="1">
      <c r="C23" s="725" t="str">
        <f t="shared" si="0"/>
        <v>H</v>
      </c>
      <c r="D23" s="727" t="str">
        <f>Parameter!G77</f>
        <v>HIL_G</v>
      </c>
      <c r="E23" s="464">
        <f t="shared" si="2"/>
        <v>0</v>
      </c>
      <c r="F23" s="464">
        <f t="shared" si="2"/>
        <v>0</v>
      </c>
      <c r="G23" s="464">
        <f t="shared" si="2"/>
        <v>0</v>
      </c>
      <c r="H23" s="464">
        <f t="shared" si="2"/>
        <v>0</v>
      </c>
      <c r="I23" s="464">
        <f t="shared" si="2"/>
        <v>0</v>
      </c>
      <c r="J23" s="464">
        <f t="shared" si="2"/>
        <v>0</v>
      </c>
      <c r="K23" s="464">
        <f t="shared" si="2"/>
        <v>0</v>
      </c>
      <c r="L23" s="465">
        <f t="shared" si="2"/>
        <v>0</v>
      </c>
    </row>
    <row r="24" spans="3:28" ht="14.25" hidden="1" customHeight="1">
      <c r="C24" s="725" t="str">
        <f t="shared" si="0"/>
        <v>H</v>
      </c>
      <c r="D24" s="727" t="str">
        <f>Parameter!G78</f>
        <v>HIL_R</v>
      </c>
      <c r="E24" s="464">
        <f t="shared" si="2"/>
        <v>0</v>
      </c>
      <c r="F24" s="464">
        <f t="shared" si="2"/>
        <v>0</v>
      </c>
      <c r="G24" s="464">
        <f t="shared" si="2"/>
        <v>0</v>
      </c>
      <c r="H24" s="464">
        <f t="shared" si="2"/>
        <v>0</v>
      </c>
      <c r="I24" s="464">
        <f t="shared" si="2"/>
        <v>0</v>
      </c>
      <c r="J24" s="464">
        <f t="shared" si="2"/>
        <v>0</v>
      </c>
      <c r="K24" s="464">
        <f t="shared" si="2"/>
        <v>0</v>
      </c>
      <c r="L24" s="465">
        <f t="shared" si="2"/>
        <v>0</v>
      </c>
    </row>
    <row r="25" spans="3:28" ht="14.25" customHeight="1">
      <c r="C25" s="725" t="str">
        <f t="shared" si="0"/>
        <v>H</v>
      </c>
      <c r="D25" s="727" t="str">
        <f>Parameter!G79</f>
        <v>HTL</v>
      </c>
      <c r="E25" s="464">
        <f t="shared" si="2"/>
        <v>0</v>
      </c>
      <c r="F25" s="464">
        <f t="shared" si="2"/>
        <v>0</v>
      </c>
      <c r="G25" s="464">
        <f t="shared" si="2"/>
        <v>0</v>
      </c>
      <c r="H25" s="464">
        <f t="shared" si="2"/>
        <v>0</v>
      </c>
      <c r="I25" s="464">
        <f t="shared" si="2"/>
        <v>0</v>
      </c>
      <c r="J25" s="464">
        <f t="shared" si="2"/>
        <v>0</v>
      </c>
      <c r="K25" s="464">
        <f t="shared" si="2"/>
        <v>0</v>
      </c>
      <c r="L25" s="465">
        <f t="shared" si="2"/>
        <v>0</v>
      </c>
    </row>
    <row r="26" spans="3:28" ht="14.25" hidden="1" customHeight="1">
      <c r="C26" s="725" t="str">
        <f t="shared" si="0"/>
        <v>H</v>
      </c>
      <c r="D26" s="727" t="str">
        <f>Parameter!G80</f>
        <v>IL_B</v>
      </c>
      <c r="E26" s="464">
        <f t="shared" si="2"/>
        <v>0</v>
      </c>
      <c r="F26" s="464">
        <f t="shared" si="2"/>
        <v>0</v>
      </c>
      <c r="G26" s="464">
        <f t="shared" si="2"/>
        <v>0</v>
      </c>
      <c r="H26" s="464">
        <f t="shared" si="2"/>
        <v>0</v>
      </c>
      <c r="I26" s="464">
        <f t="shared" si="2"/>
        <v>0</v>
      </c>
      <c r="J26" s="464">
        <f t="shared" si="2"/>
        <v>0</v>
      </c>
      <c r="K26" s="464">
        <f t="shared" si="2"/>
        <v>0</v>
      </c>
      <c r="L26" s="465">
        <f t="shared" si="2"/>
        <v>0</v>
      </c>
    </row>
    <row r="27" spans="3:28" ht="14.25" hidden="1" customHeight="1">
      <c r="C27" s="725" t="str">
        <f t="shared" si="0"/>
        <v>H</v>
      </c>
      <c r="D27" s="727" t="str">
        <f>Parameter!G81</f>
        <v>IL_G</v>
      </c>
      <c r="E27" s="464">
        <f t="shared" si="2"/>
        <v>0</v>
      </c>
      <c r="F27" s="464">
        <f t="shared" si="2"/>
        <v>0</v>
      </c>
      <c r="G27" s="464">
        <f t="shared" si="2"/>
        <v>0</v>
      </c>
      <c r="H27" s="464">
        <f t="shared" si="2"/>
        <v>0</v>
      </c>
      <c r="I27" s="464">
        <f t="shared" si="2"/>
        <v>0</v>
      </c>
      <c r="J27" s="464">
        <f t="shared" si="2"/>
        <v>0</v>
      </c>
      <c r="K27" s="464">
        <f t="shared" si="2"/>
        <v>0</v>
      </c>
      <c r="L27" s="465">
        <f t="shared" si="2"/>
        <v>0</v>
      </c>
    </row>
    <row r="28" spans="3:28" ht="14.25" hidden="1" customHeight="1">
      <c r="C28" s="725" t="str">
        <f t="shared" si="0"/>
        <v>H</v>
      </c>
      <c r="D28" s="727" t="str">
        <f>Parameter!G82</f>
        <v>IL_R</v>
      </c>
      <c r="E28" s="464">
        <f t="shared" ref="E28:L37" si="3">SUMIFS(Rev, MSup, $D$4, Y, E$7, Layer, $D28)</f>
        <v>0</v>
      </c>
      <c r="F28" s="464">
        <f t="shared" si="3"/>
        <v>0</v>
      </c>
      <c r="G28" s="464">
        <f t="shared" si="3"/>
        <v>0</v>
      </c>
      <c r="H28" s="464">
        <f t="shared" si="3"/>
        <v>0</v>
      </c>
      <c r="I28" s="464">
        <f t="shared" si="3"/>
        <v>0</v>
      </c>
      <c r="J28" s="464">
        <f t="shared" si="3"/>
        <v>0</v>
      </c>
      <c r="K28" s="464">
        <f t="shared" si="3"/>
        <v>0</v>
      </c>
      <c r="L28" s="465">
        <f t="shared" si="3"/>
        <v>0</v>
      </c>
      <c r="AA28"/>
      <c r="AB28"/>
    </row>
    <row r="29" spans="3:28" ht="14.25" customHeight="1">
      <c r="C29" s="725" t="str">
        <f t="shared" si="0"/>
        <v>H</v>
      </c>
      <c r="D29" s="727" t="str">
        <f>Parameter!G83</f>
        <v>n/p_CGL</v>
      </c>
      <c r="E29" s="464">
        <f t="shared" si="3"/>
        <v>0</v>
      </c>
      <c r="F29" s="464">
        <f t="shared" si="3"/>
        <v>0</v>
      </c>
      <c r="G29" s="464">
        <f t="shared" si="3"/>
        <v>0</v>
      </c>
      <c r="H29" s="464">
        <f t="shared" si="3"/>
        <v>0</v>
      </c>
      <c r="I29" s="464">
        <f t="shared" si="3"/>
        <v>0</v>
      </c>
      <c r="J29" s="464">
        <f t="shared" si="3"/>
        <v>0</v>
      </c>
      <c r="K29" s="464">
        <f t="shared" si="3"/>
        <v>0</v>
      </c>
      <c r="L29" s="465">
        <f t="shared" si="3"/>
        <v>0</v>
      </c>
      <c r="AA29"/>
      <c r="AB29"/>
    </row>
    <row r="30" spans="3:28" ht="14.25" customHeight="1">
      <c r="C30" s="725" t="str">
        <f t="shared" si="0"/>
        <v>H</v>
      </c>
      <c r="D30" s="727" t="str">
        <f>Parameter!G84</f>
        <v>P_Dopant</v>
      </c>
      <c r="E30" s="464">
        <f t="shared" si="3"/>
        <v>0</v>
      </c>
      <c r="F30" s="464">
        <f t="shared" si="3"/>
        <v>0</v>
      </c>
      <c r="G30" s="464">
        <f t="shared" si="3"/>
        <v>0</v>
      </c>
      <c r="H30" s="464">
        <f t="shared" si="3"/>
        <v>0</v>
      </c>
      <c r="I30" s="464">
        <f t="shared" si="3"/>
        <v>0</v>
      </c>
      <c r="J30" s="464">
        <f t="shared" si="3"/>
        <v>0</v>
      </c>
      <c r="K30" s="464">
        <f t="shared" si="3"/>
        <v>0</v>
      </c>
      <c r="L30" s="465">
        <f t="shared" si="3"/>
        <v>0</v>
      </c>
    </row>
    <row r="31" spans="3:28" ht="14.25" hidden="1" customHeight="1">
      <c r="C31" s="725" t="str">
        <f t="shared" si="0"/>
        <v>H</v>
      </c>
      <c r="D31" s="727" t="str">
        <f>Parameter!G85</f>
        <v>R_Dopant</v>
      </c>
      <c r="E31" s="464">
        <f t="shared" si="3"/>
        <v>0</v>
      </c>
      <c r="F31" s="464">
        <f t="shared" si="3"/>
        <v>0</v>
      </c>
      <c r="G31" s="464">
        <f t="shared" si="3"/>
        <v>0</v>
      </c>
      <c r="H31" s="464">
        <f t="shared" si="3"/>
        <v>0</v>
      </c>
      <c r="I31" s="464">
        <f t="shared" si="3"/>
        <v>0</v>
      </c>
      <c r="J31" s="464">
        <f t="shared" si="3"/>
        <v>0</v>
      </c>
      <c r="K31" s="464">
        <f t="shared" si="3"/>
        <v>0</v>
      </c>
      <c r="L31" s="465">
        <f t="shared" si="3"/>
        <v>0</v>
      </c>
    </row>
    <row r="32" spans="3:28" ht="14.25" customHeight="1">
      <c r="C32" s="725" t="str">
        <f t="shared" si="0"/>
        <v>H</v>
      </c>
      <c r="D32" s="727" t="str">
        <f>Parameter!G86</f>
        <v>R_Host</v>
      </c>
      <c r="E32" s="464">
        <f t="shared" si="3"/>
        <v>0</v>
      </c>
      <c r="F32" s="464">
        <f t="shared" si="3"/>
        <v>0</v>
      </c>
      <c r="G32" s="464">
        <f t="shared" si="3"/>
        <v>0</v>
      </c>
      <c r="H32" s="464">
        <f t="shared" si="3"/>
        <v>0</v>
      </c>
      <c r="I32" s="464">
        <f t="shared" si="3"/>
        <v>0</v>
      </c>
      <c r="J32" s="464">
        <f t="shared" si="3"/>
        <v>0</v>
      </c>
      <c r="K32" s="464">
        <f t="shared" si="3"/>
        <v>0</v>
      </c>
      <c r="L32" s="465">
        <f t="shared" si="3"/>
        <v>0</v>
      </c>
    </row>
    <row r="33" spans="3:16" ht="14.25" customHeight="1">
      <c r="C33" s="725" t="str">
        <f t="shared" si="0"/>
        <v>H</v>
      </c>
      <c r="D33" s="727" t="str">
        <f>Parameter!G87</f>
        <v>R_Prime</v>
      </c>
      <c r="E33" s="464">
        <f t="shared" si="3"/>
        <v>0</v>
      </c>
      <c r="F33" s="464">
        <f t="shared" si="3"/>
        <v>0</v>
      </c>
      <c r="G33" s="464">
        <f t="shared" si="3"/>
        <v>0</v>
      </c>
      <c r="H33" s="464">
        <f t="shared" si="3"/>
        <v>0</v>
      </c>
      <c r="I33" s="464">
        <f t="shared" si="3"/>
        <v>0</v>
      </c>
      <c r="J33" s="464">
        <f t="shared" si="3"/>
        <v>0</v>
      </c>
      <c r="K33" s="464">
        <f t="shared" si="3"/>
        <v>0</v>
      </c>
      <c r="L33" s="465">
        <f t="shared" si="3"/>
        <v>0</v>
      </c>
    </row>
    <row r="34" spans="3:16" ht="14.25" hidden="1" customHeight="1">
      <c r="C34" s="725" t="str">
        <f t="shared" si="0"/>
        <v>H</v>
      </c>
      <c r="D34" s="727" t="str">
        <f>Parameter!G88</f>
        <v>Y/G_Dopant</v>
      </c>
      <c r="E34" s="464">
        <f t="shared" si="3"/>
        <v>0</v>
      </c>
      <c r="F34" s="464">
        <f t="shared" si="3"/>
        <v>0</v>
      </c>
      <c r="G34" s="464">
        <f t="shared" si="3"/>
        <v>0</v>
      </c>
      <c r="H34" s="464">
        <f t="shared" si="3"/>
        <v>0</v>
      </c>
      <c r="I34" s="464">
        <f t="shared" si="3"/>
        <v>0</v>
      </c>
      <c r="J34" s="464">
        <f t="shared" si="3"/>
        <v>0</v>
      </c>
      <c r="K34" s="464">
        <f t="shared" si="3"/>
        <v>0</v>
      </c>
      <c r="L34" s="465">
        <f t="shared" si="3"/>
        <v>0</v>
      </c>
    </row>
    <row r="35" spans="3:16" ht="14.25" customHeight="1" thickBot="1">
      <c r="C35" s="725" t="str">
        <f t="shared" si="0"/>
        <v>H</v>
      </c>
      <c r="D35" s="727" t="str">
        <f>Parameter!G89</f>
        <v>Y/G_Host</v>
      </c>
      <c r="E35" s="464">
        <f t="shared" si="3"/>
        <v>0</v>
      </c>
      <c r="F35" s="464">
        <f t="shared" si="3"/>
        <v>0</v>
      </c>
      <c r="G35" s="464">
        <f t="shared" si="3"/>
        <v>0</v>
      </c>
      <c r="H35" s="464">
        <f t="shared" si="3"/>
        <v>0</v>
      </c>
      <c r="I35" s="464">
        <f t="shared" si="3"/>
        <v>0</v>
      </c>
      <c r="J35" s="464">
        <f t="shared" si="3"/>
        <v>0</v>
      </c>
      <c r="K35" s="464">
        <f t="shared" si="3"/>
        <v>0</v>
      </c>
      <c r="L35" s="465">
        <f t="shared" si="3"/>
        <v>0</v>
      </c>
    </row>
    <row r="36" spans="3:16" ht="14.25" hidden="1" customHeight="1">
      <c r="C36" s="725" t="str">
        <f t="shared" si="0"/>
        <v>H</v>
      </c>
      <c r="D36" s="727">
        <f>Parameter!G90</f>
        <v>0</v>
      </c>
      <c r="E36" s="464">
        <f t="shared" si="3"/>
        <v>0</v>
      </c>
      <c r="F36" s="464">
        <f t="shared" si="3"/>
        <v>0</v>
      </c>
      <c r="G36" s="464">
        <f t="shared" si="3"/>
        <v>0</v>
      </c>
      <c r="H36" s="464">
        <f t="shared" si="3"/>
        <v>0</v>
      </c>
      <c r="I36" s="464">
        <f t="shared" si="3"/>
        <v>0</v>
      </c>
      <c r="J36" s="464">
        <f t="shared" si="3"/>
        <v>0</v>
      </c>
      <c r="K36" s="464">
        <f t="shared" si="3"/>
        <v>0</v>
      </c>
      <c r="L36" s="465">
        <f t="shared" si="3"/>
        <v>0</v>
      </c>
    </row>
    <row r="37" spans="3:16" ht="14.25" hidden="1" customHeight="1">
      <c r="C37" s="725" t="str">
        <f t="shared" si="0"/>
        <v>H</v>
      </c>
      <c r="D37" s="727">
        <f>Parameter!G91</f>
        <v>0</v>
      </c>
      <c r="E37" s="464">
        <f t="shared" si="3"/>
        <v>0</v>
      </c>
      <c r="F37" s="464">
        <f t="shared" si="3"/>
        <v>0</v>
      </c>
      <c r="G37" s="464">
        <f t="shared" si="3"/>
        <v>0</v>
      </c>
      <c r="H37" s="464">
        <f t="shared" si="3"/>
        <v>0</v>
      </c>
      <c r="I37" s="464">
        <f t="shared" si="3"/>
        <v>0</v>
      </c>
      <c r="J37" s="464">
        <f t="shared" si="3"/>
        <v>0</v>
      </c>
      <c r="K37" s="464">
        <f t="shared" si="3"/>
        <v>0</v>
      </c>
      <c r="L37" s="465">
        <f t="shared" si="3"/>
        <v>0</v>
      </c>
    </row>
    <row r="38" spans="3:16" ht="14.25" hidden="1" customHeight="1">
      <c r="C38" s="725" t="str">
        <f t="shared" si="0"/>
        <v>H</v>
      </c>
      <c r="D38" s="727">
        <f>Parameter!G92</f>
        <v>0</v>
      </c>
      <c r="E38" s="464">
        <f t="shared" ref="E38:L43" si="4">SUMIFS(Rev, MSup, $D$4, Y, E$7, Layer, $D38)</f>
        <v>0</v>
      </c>
      <c r="F38" s="464">
        <f t="shared" si="4"/>
        <v>0</v>
      </c>
      <c r="G38" s="464">
        <f t="shared" si="4"/>
        <v>0</v>
      </c>
      <c r="H38" s="464">
        <f t="shared" si="4"/>
        <v>0</v>
      </c>
      <c r="I38" s="464">
        <f t="shared" si="4"/>
        <v>0</v>
      </c>
      <c r="J38" s="464">
        <f t="shared" si="4"/>
        <v>0</v>
      </c>
      <c r="K38" s="464">
        <f t="shared" si="4"/>
        <v>0</v>
      </c>
      <c r="L38" s="465">
        <f t="shared" si="4"/>
        <v>0</v>
      </c>
    </row>
    <row r="39" spans="3:16" ht="14.25" hidden="1" customHeight="1">
      <c r="C39" s="725" t="str">
        <f t="shared" si="0"/>
        <v>H</v>
      </c>
      <c r="D39" s="727">
        <f>Parameter!G93</f>
        <v>0</v>
      </c>
      <c r="E39" s="464">
        <f t="shared" si="4"/>
        <v>0</v>
      </c>
      <c r="F39" s="464">
        <f t="shared" si="4"/>
        <v>0</v>
      </c>
      <c r="G39" s="464">
        <f t="shared" si="4"/>
        <v>0</v>
      </c>
      <c r="H39" s="464">
        <f t="shared" si="4"/>
        <v>0</v>
      </c>
      <c r="I39" s="464">
        <f t="shared" si="4"/>
        <v>0</v>
      </c>
      <c r="J39" s="464">
        <f t="shared" si="4"/>
        <v>0</v>
      </c>
      <c r="K39" s="464">
        <f t="shared" si="4"/>
        <v>0</v>
      </c>
      <c r="L39" s="465">
        <f t="shared" si="4"/>
        <v>0</v>
      </c>
    </row>
    <row r="40" spans="3:16" ht="14.25" hidden="1" customHeight="1">
      <c r="C40" s="725" t="str">
        <f t="shared" si="0"/>
        <v>H</v>
      </c>
      <c r="D40" s="727">
        <f>Parameter!G94</f>
        <v>0</v>
      </c>
      <c r="E40" s="464">
        <f t="shared" si="4"/>
        <v>0</v>
      </c>
      <c r="F40" s="464">
        <f t="shared" si="4"/>
        <v>0</v>
      </c>
      <c r="G40" s="464">
        <f t="shared" si="4"/>
        <v>0</v>
      </c>
      <c r="H40" s="464">
        <f t="shared" si="4"/>
        <v>0</v>
      </c>
      <c r="I40" s="464">
        <f t="shared" si="4"/>
        <v>0</v>
      </c>
      <c r="J40" s="464">
        <f t="shared" si="4"/>
        <v>0</v>
      </c>
      <c r="K40" s="464">
        <f t="shared" si="4"/>
        <v>0</v>
      </c>
      <c r="L40" s="465">
        <f t="shared" si="4"/>
        <v>0</v>
      </c>
    </row>
    <row r="41" spans="3:16" ht="14.25" hidden="1" customHeight="1">
      <c r="C41" s="725" t="str">
        <f t="shared" si="0"/>
        <v>H</v>
      </c>
      <c r="D41" s="727">
        <f>Parameter!G95</f>
        <v>0</v>
      </c>
      <c r="E41" s="464">
        <f t="shared" si="4"/>
        <v>0</v>
      </c>
      <c r="F41" s="464">
        <f t="shared" si="4"/>
        <v>0</v>
      </c>
      <c r="G41" s="464">
        <f t="shared" si="4"/>
        <v>0</v>
      </c>
      <c r="H41" s="464">
        <f t="shared" si="4"/>
        <v>0</v>
      </c>
      <c r="I41" s="464">
        <f t="shared" si="4"/>
        <v>0</v>
      </c>
      <c r="J41" s="464">
        <f t="shared" si="4"/>
        <v>0</v>
      </c>
      <c r="K41" s="464">
        <f t="shared" si="4"/>
        <v>0</v>
      </c>
      <c r="L41" s="465">
        <f t="shared" si="4"/>
        <v>0</v>
      </c>
    </row>
    <row r="42" spans="3:16" ht="14.25" hidden="1" customHeight="1">
      <c r="C42" s="725" t="str">
        <f t="shared" si="0"/>
        <v>H</v>
      </c>
      <c r="D42" s="727">
        <f>Parameter!G96</f>
        <v>0</v>
      </c>
      <c r="E42" s="464">
        <f t="shared" si="4"/>
        <v>0</v>
      </c>
      <c r="F42" s="464">
        <f t="shared" si="4"/>
        <v>0</v>
      </c>
      <c r="G42" s="464">
        <f t="shared" si="4"/>
        <v>0</v>
      </c>
      <c r="H42" s="464">
        <f t="shared" si="4"/>
        <v>0</v>
      </c>
      <c r="I42" s="464">
        <f t="shared" si="4"/>
        <v>0</v>
      </c>
      <c r="J42" s="464">
        <f t="shared" si="4"/>
        <v>0</v>
      </c>
      <c r="K42" s="464">
        <f t="shared" si="4"/>
        <v>0</v>
      </c>
      <c r="L42" s="465">
        <f t="shared" si="4"/>
        <v>0</v>
      </c>
    </row>
    <row r="43" spans="3:16" ht="14.25" hidden="1" customHeight="1" thickBot="1">
      <c r="C43" s="725" t="str">
        <f t="shared" si="0"/>
        <v>H</v>
      </c>
      <c r="D43" s="727">
        <f>Parameter!G97</f>
        <v>0</v>
      </c>
      <c r="E43" s="464">
        <f t="shared" si="4"/>
        <v>0</v>
      </c>
      <c r="F43" s="464">
        <f t="shared" si="4"/>
        <v>0</v>
      </c>
      <c r="G43" s="464">
        <f t="shared" si="4"/>
        <v>0</v>
      </c>
      <c r="H43" s="464">
        <f t="shared" si="4"/>
        <v>0</v>
      </c>
      <c r="I43" s="464">
        <f t="shared" si="4"/>
        <v>0</v>
      </c>
      <c r="J43" s="464">
        <f t="shared" si="4"/>
        <v>0</v>
      </c>
      <c r="K43" s="464">
        <f t="shared" si="4"/>
        <v>0</v>
      </c>
      <c r="L43" s="465">
        <f t="shared" si="4"/>
        <v>0</v>
      </c>
    </row>
    <row r="44" spans="3:16" ht="14.25" customHeight="1" thickBot="1">
      <c r="D44" s="726" t="s">
        <v>132</v>
      </c>
      <c r="E44" s="466">
        <f t="shared" ref="E44:L44" si="5">SUM( E8:E43)</f>
        <v>0</v>
      </c>
      <c r="F44" s="466">
        <f t="shared" si="5"/>
        <v>0</v>
      </c>
      <c r="G44" s="466">
        <f t="shared" si="5"/>
        <v>0</v>
      </c>
      <c r="H44" s="466">
        <f t="shared" si="5"/>
        <v>0</v>
      </c>
      <c r="I44" s="466">
        <f t="shared" si="5"/>
        <v>0</v>
      </c>
      <c r="J44" s="466">
        <f t="shared" si="5"/>
        <v>0</v>
      </c>
      <c r="K44" s="466">
        <f t="shared" si="5"/>
        <v>0</v>
      </c>
      <c r="L44" s="467">
        <f t="shared" si="5"/>
        <v>0</v>
      </c>
    </row>
    <row r="45" spans="3:16" customFormat="1" ht="14.25" customHeight="1">
      <c r="M45" s="10"/>
      <c r="P45" s="10"/>
    </row>
    <row r="46" spans="3:16" ht="14.25" thickBot="1">
      <c r="E46"/>
      <c r="F46"/>
      <c r="G46"/>
      <c r="H46"/>
      <c r="I46"/>
      <c r="L46" s="57"/>
    </row>
    <row r="47" spans="3:16" ht="13.9">
      <c r="D47" s="190" t="s">
        <v>411</v>
      </c>
    </row>
    <row r="48" spans="3:16" ht="14.25" thickBot="1">
      <c r="D48" s="237" t="e">
        <f>#REF!</f>
        <v>#REF!</v>
      </c>
    </row>
    <row r="49" spans="3:17" ht="14.25" customHeight="1">
      <c r="D49" s="12" t="s">
        <v>329</v>
      </c>
      <c r="F49" s="57" t="s">
        <v>241</v>
      </c>
    </row>
    <row r="50" spans="3:17" ht="14.25" customHeight="1" thickBot="1">
      <c r="D50" s="56" t="e">
        <f>ChartIndex!#REF!&amp;" --- "&amp;$D$48</f>
        <v>#REF!</v>
      </c>
      <c r="L50" s="10" t="s">
        <v>214</v>
      </c>
      <c r="Q50" s="10" t="s">
        <v>214</v>
      </c>
    </row>
    <row r="51" spans="3:17" ht="14.25" customHeight="1" thickBot="1">
      <c r="C51" s="236"/>
      <c r="D51" s="726"/>
      <c r="E51" s="143" t="s">
        <v>110</v>
      </c>
      <c r="F51" s="143" t="s">
        <v>107</v>
      </c>
      <c r="G51" s="143" t="s">
        <v>284</v>
      </c>
      <c r="H51" s="143" t="s">
        <v>285</v>
      </c>
      <c r="I51" s="143" t="s">
        <v>286</v>
      </c>
      <c r="J51" s="143" t="s">
        <v>287</v>
      </c>
      <c r="K51" s="143" t="s">
        <v>288</v>
      </c>
      <c r="L51" s="211" t="s">
        <v>289</v>
      </c>
    </row>
    <row r="52" spans="3:17" ht="14.25" customHeight="1">
      <c r="C52" s="725" t="str">
        <f t="shared" ref="C52:C87" si="6">IF(SUM(E52:H52)=0, "H", "")</f>
        <v>H</v>
      </c>
      <c r="D52" s="727" t="str">
        <f>Parameter!G62</f>
        <v>aETL</v>
      </c>
      <c r="E52" s="464">
        <f t="shared" ref="E52:L61" si="7">SUMIFS(Rev, MSup, $D$48, Y, E$51, Layer, $D52, App,"Mobile")</f>
        <v>0</v>
      </c>
      <c r="F52" s="464">
        <f t="shared" si="7"/>
        <v>0</v>
      </c>
      <c r="G52" s="464">
        <f t="shared" si="7"/>
        <v>0</v>
      </c>
      <c r="H52" s="464">
        <f t="shared" si="7"/>
        <v>0</v>
      </c>
      <c r="I52" s="464">
        <f t="shared" si="7"/>
        <v>0</v>
      </c>
      <c r="J52" s="464">
        <f t="shared" si="7"/>
        <v>0</v>
      </c>
      <c r="K52" s="464">
        <f t="shared" si="7"/>
        <v>0</v>
      </c>
      <c r="L52" s="465">
        <f t="shared" si="7"/>
        <v>0</v>
      </c>
    </row>
    <row r="53" spans="3:17" ht="14.25" hidden="1" customHeight="1">
      <c r="C53" s="725" t="str">
        <f t="shared" si="6"/>
        <v>H</v>
      </c>
      <c r="D53" s="727" t="str">
        <f>Parameter!G63</f>
        <v>B_Dopant</v>
      </c>
      <c r="E53" s="464">
        <f t="shared" si="7"/>
        <v>0</v>
      </c>
      <c r="F53" s="464">
        <f t="shared" si="7"/>
        <v>0</v>
      </c>
      <c r="G53" s="464">
        <f t="shared" si="7"/>
        <v>0</v>
      </c>
      <c r="H53" s="464">
        <f t="shared" si="7"/>
        <v>0</v>
      </c>
      <c r="I53" s="464">
        <f t="shared" si="7"/>
        <v>0</v>
      </c>
      <c r="J53" s="464">
        <f t="shared" si="7"/>
        <v>0</v>
      </c>
      <c r="K53" s="464">
        <f t="shared" si="7"/>
        <v>0</v>
      </c>
      <c r="L53" s="465">
        <f t="shared" si="7"/>
        <v>0</v>
      </c>
    </row>
    <row r="54" spans="3:17" ht="14.25" customHeight="1">
      <c r="C54" s="725" t="str">
        <f t="shared" si="6"/>
        <v>H</v>
      </c>
      <c r="D54" s="727" t="str">
        <f>Parameter!G64</f>
        <v>B_Host</v>
      </c>
      <c r="E54" s="464">
        <f t="shared" si="7"/>
        <v>0</v>
      </c>
      <c r="F54" s="464">
        <f t="shared" si="7"/>
        <v>0</v>
      </c>
      <c r="G54" s="464">
        <f t="shared" si="7"/>
        <v>0</v>
      </c>
      <c r="H54" s="464">
        <f t="shared" si="7"/>
        <v>0</v>
      </c>
      <c r="I54" s="464">
        <f t="shared" si="7"/>
        <v>0</v>
      </c>
      <c r="J54" s="464">
        <f t="shared" si="7"/>
        <v>0</v>
      </c>
      <c r="K54" s="464">
        <f t="shared" si="7"/>
        <v>0</v>
      </c>
      <c r="L54" s="465">
        <f t="shared" si="7"/>
        <v>0</v>
      </c>
    </row>
    <row r="55" spans="3:17" ht="14.25" customHeight="1">
      <c r="C55" s="725" t="str">
        <f t="shared" si="6"/>
        <v>H</v>
      </c>
      <c r="D55" s="727" t="str">
        <f>Parameter!G65</f>
        <v>B_Prime</v>
      </c>
      <c r="E55" s="464">
        <f t="shared" si="7"/>
        <v>0</v>
      </c>
      <c r="F55" s="464">
        <f t="shared" si="7"/>
        <v>0</v>
      </c>
      <c r="G55" s="464">
        <f t="shared" si="7"/>
        <v>0</v>
      </c>
      <c r="H55" s="464">
        <f t="shared" si="7"/>
        <v>0</v>
      </c>
      <c r="I55" s="464">
        <f t="shared" si="7"/>
        <v>0</v>
      </c>
      <c r="J55" s="464">
        <f t="shared" si="7"/>
        <v>0</v>
      </c>
      <c r="K55" s="464">
        <f t="shared" si="7"/>
        <v>0</v>
      </c>
      <c r="L55" s="465">
        <f t="shared" si="7"/>
        <v>0</v>
      </c>
    </row>
    <row r="56" spans="3:17" ht="14.25" customHeight="1">
      <c r="C56" s="725" t="str">
        <f t="shared" si="6"/>
        <v>H</v>
      </c>
      <c r="D56" s="727" t="str">
        <f>Parameter!G66</f>
        <v>CPL</v>
      </c>
      <c r="E56" s="464">
        <f t="shared" si="7"/>
        <v>0</v>
      </c>
      <c r="F56" s="464">
        <f t="shared" si="7"/>
        <v>0</v>
      </c>
      <c r="G56" s="464">
        <f t="shared" si="7"/>
        <v>0</v>
      </c>
      <c r="H56" s="464">
        <f t="shared" si="7"/>
        <v>0</v>
      </c>
      <c r="I56" s="464">
        <f t="shared" si="7"/>
        <v>0</v>
      </c>
      <c r="J56" s="464">
        <f t="shared" si="7"/>
        <v>0</v>
      </c>
      <c r="K56" s="464">
        <f t="shared" si="7"/>
        <v>0</v>
      </c>
      <c r="L56" s="465">
        <f t="shared" si="7"/>
        <v>0</v>
      </c>
    </row>
    <row r="57" spans="3:17" ht="14.25" hidden="1" customHeight="1">
      <c r="C57" s="725" t="str">
        <f t="shared" si="6"/>
        <v>H</v>
      </c>
      <c r="D57" s="727" t="str">
        <f>Parameter!G67</f>
        <v>EIL</v>
      </c>
      <c r="E57" s="464">
        <f t="shared" si="7"/>
        <v>0</v>
      </c>
      <c r="F57" s="464">
        <f t="shared" si="7"/>
        <v>0</v>
      </c>
      <c r="G57" s="464">
        <f t="shared" si="7"/>
        <v>0</v>
      </c>
      <c r="H57" s="464">
        <f t="shared" si="7"/>
        <v>0</v>
      </c>
      <c r="I57" s="464">
        <f t="shared" si="7"/>
        <v>0</v>
      </c>
      <c r="J57" s="464">
        <f t="shared" si="7"/>
        <v>0</v>
      </c>
      <c r="K57" s="464">
        <f t="shared" si="7"/>
        <v>0</v>
      </c>
      <c r="L57" s="465">
        <f t="shared" si="7"/>
        <v>0</v>
      </c>
    </row>
    <row r="58" spans="3:17" ht="14.25" hidden="1" customHeight="1">
      <c r="C58" s="725" t="str">
        <f t="shared" si="6"/>
        <v>H</v>
      </c>
      <c r="D58" s="727" t="str">
        <f>Parameter!G68</f>
        <v>EML_B</v>
      </c>
      <c r="E58" s="464">
        <f t="shared" si="7"/>
        <v>0</v>
      </c>
      <c r="F58" s="464">
        <f t="shared" si="7"/>
        <v>0</v>
      </c>
      <c r="G58" s="464">
        <f t="shared" si="7"/>
        <v>0</v>
      </c>
      <c r="H58" s="464">
        <f t="shared" si="7"/>
        <v>0</v>
      </c>
      <c r="I58" s="464">
        <f t="shared" si="7"/>
        <v>0</v>
      </c>
      <c r="J58" s="464">
        <f t="shared" si="7"/>
        <v>0</v>
      </c>
      <c r="K58" s="464">
        <f t="shared" si="7"/>
        <v>0</v>
      </c>
      <c r="L58" s="465">
        <f t="shared" si="7"/>
        <v>0</v>
      </c>
    </row>
    <row r="59" spans="3:17" ht="14.25" hidden="1" customHeight="1">
      <c r="C59" s="725" t="str">
        <f t="shared" si="6"/>
        <v>H</v>
      </c>
      <c r="D59" s="727" t="str">
        <f>Parameter!G69</f>
        <v>EML_G</v>
      </c>
      <c r="E59" s="464">
        <f t="shared" si="7"/>
        <v>0</v>
      </c>
      <c r="F59" s="464">
        <f t="shared" si="7"/>
        <v>0</v>
      </c>
      <c r="G59" s="464">
        <f t="shared" si="7"/>
        <v>0</v>
      </c>
      <c r="H59" s="464">
        <f t="shared" si="7"/>
        <v>0</v>
      </c>
      <c r="I59" s="464">
        <f t="shared" si="7"/>
        <v>0</v>
      </c>
      <c r="J59" s="464">
        <f t="shared" si="7"/>
        <v>0</v>
      </c>
      <c r="K59" s="464">
        <f t="shared" si="7"/>
        <v>0</v>
      </c>
      <c r="L59" s="465">
        <f t="shared" si="7"/>
        <v>0</v>
      </c>
    </row>
    <row r="60" spans="3:17" ht="14.25" hidden="1" customHeight="1">
      <c r="C60" s="725" t="str">
        <f t="shared" si="6"/>
        <v>H</v>
      </c>
      <c r="D60" s="727" t="str">
        <f>Parameter!G70</f>
        <v>EML_R</v>
      </c>
      <c r="E60" s="464">
        <f t="shared" si="7"/>
        <v>0</v>
      </c>
      <c r="F60" s="464">
        <f t="shared" si="7"/>
        <v>0</v>
      </c>
      <c r="G60" s="464">
        <f t="shared" si="7"/>
        <v>0</v>
      </c>
      <c r="H60" s="464">
        <f t="shared" si="7"/>
        <v>0</v>
      </c>
      <c r="I60" s="464">
        <f t="shared" si="7"/>
        <v>0</v>
      </c>
      <c r="J60" s="464">
        <f t="shared" si="7"/>
        <v>0</v>
      </c>
      <c r="K60" s="464">
        <f t="shared" si="7"/>
        <v>0</v>
      </c>
      <c r="L60" s="465">
        <f t="shared" si="7"/>
        <v>0</v>
      </c>
    </row>
    <row r="61" spans="3:17" ht="14.25" customHeight="1">
      <c r="C61" s="725" t="str">
        <f t="shared" si="6"/>
        <v>H</v>
      </c>
      <c r="D61" s="727" t="str">
        <f>Parameter!G71</f>
        <v>ETL</v>
      </c>
      <c r="E61" s="464">
        <f t="shared" si="7"/>
        <v>0</v>
      </c>
      <c r="F61" s="464">
        <f t="shared" si="7"/>
        <v>0</v>
      </c>
      <c r="G61" s="464">
        <f t="shared" si="7"/>
        <v>0</v>
      </c>
      <c r="H61" s="464">
        <f t="shared" si="7"/>
        <v>0</v>
      </c>
      <c r="I61" s="464">
        <f t="shared" si="7"/>
        <v>0</v>
      </c>
      <c r="J61" s="464">
        <f t="shared" si="7"/>
        <v>0</v>
      </c>
      <c r="K61" s="464">
        <f t="shared" si="7"/>
        <v>0</v>
      </c>
      <c r="L61" s="465">
        <f t="shared" si="7"/>
        <v>0</v>
      </c>
    </row>
    <row r="62" spans="3:17" ht="14.25" hidden="1" customHeight="1">
      <c r="C62" s="725" t="str">
        <f t="shared" si="6"/>
        <v>H</v>
      </c>
      <c r="D62" s="727" t="str">
        <f>Parameter!G72</f>
        <v>G_Dopant</v>
      </c>
      <c r="E62" s="464">
        <f t="shared" ref="E62:L71" si="8">SUMIFS(Rev, MSup, $D$48, Y, E$51, Layer, $D62, App,"Mobile")</f>
        <v>0</v>
      </c>
      <c r="F62" s="464">
        <f t="shared" si="8"/>
        <v>0</v>
      </c>
      <c r="G62" s="464">
        <f t="shared" si="8"/>
        <v>0</v>
      </c>
      <c r="H62" s="464">
        <f t="shared" si="8"/>
        <v>0</v>
      </c>
      <c r="I62" s="464">
        <f t="shared" si="8"/>
        <v>0</v>
      </c>
      <c r="J62" s="464">
        <f t="shared" si="8"/>
        <v>0</v>
      </c>
      <c r="K62" s="464">
        <f t="shared" si="8"/>
        <v>0</v>
      </c>
      <c r="L62" s="465">
        <f t="shared" si="8"/>
        <v>0</v>
      </c>
    </row>
    <row r="63" spans="3:17" ht="14.25" customHeight="1">
      <c r="C63" s="725" t="str">
        <f t="shared" si="6"/>
        <v>H</v>
      </c>
      <c r="D63" s="727" t="str">
        <f>Parameter!G73</f>
        <v>G_Host</v>
      </c>
      <c r="E63" s="464">
        <f t="shared" si="8"/>
        <v>0</v>
      </c>
      <c r="F63" s="464">
        <f t="shared" si="8"/>
        <v>0</v>
      </c>
      <c r="G63" s="464">
        <f t="shared" si="8"/>
        <v>0</v>
      </c>
      <c r="H63" s="464">
        <f t="shared" si="8"/>
        <v>0</v>
      </c>
      <c r="I63" s="464">
        <f t="shared" si="8"/>
        <v>0</v>
      </c>
      <c r="J63" s="464">
        <f t="shared" si="8"/>
        <v>0</v>
      </c>
      <c r="K63" s="464">
        <f t="shared" si="8"/>
        <v>0</v>
      </c>
      <c r="L63" s="465">
        <f t="shared" si="8"/>
        <v>0</v>
      </c>
    </row>
    <row r="64" spans="3:17" ht="14.25" customHeight="1">
      <c r="C64" s="725" t="str">
        <f t="shared" si="6"/>
        <v>H</v>
      </c>
      <c r="D64" s="727" t="str">
        <f>Parameter!G74</f>
        <v>G_Prime</v>
      </c>
      <c r="E64" s="464">
        <f t="shared" si="8"/>
        <v>0</v>
      </c>
      <c r="F64" s="464">
        <f t="shared" si="8"/>
        <v>0</v>
      </c>
      <c r="G64" s="464">
        <f t="shared" si="8"/>
        <v>0</v>
      </c>
      <c r="H64" s="464">
        <f t="shared" si="8"/>
        <v>0</v>
      </c>
      <c r="I64" s="464">
        <f t="shared" si="8"/>
        <v>0</v>
      </c>
      <c r="J64" s="464">
        <f t="shared" si="8"/>
        <v>0</v>
      </c>
      <c r="K64" s="464">
        <f t="shared" si="8"/>
        <v>0</v>
      </c>
      <c r="L64" s="465">
        <f t="shared" si="8"/>
        <v>0</v>
      </c>
    </row>
    <row r="65" spans="3:12" ht="14.25" hidden="1" customHeight="1">
      <c r="C65" s="725" t="str">
        <f t="shared" si="6"/>
        <v>H</v>
      </c>
      <c r="D65" s="727" t="str">
        <f>Parameter!G75</f>
        <v>HIL</v>
      </c>
      <c r="E65" s="464">
        <f t="shared" si="8"/>
        <v>0</v>
      </c>
      <c r="F65" s="464">
        <f t="shared" si="8"/>
        <v>0</v>
      </c>
      <c r="G65" s="464">
        <f t="shared" si="8"/>
        <v>0</v>
      </c>
      <c r="H65" s="464">
        <f t="shared" si="8"/>
        <v>0</v>
      </c>
      <c r="I65" s="464">
        <f t="shared" si="8"/>
        <v>0</v>
      </c>
      <c r="J65" s="464">
        <f t="shared" si="8"/>
        <v>0</v>
      </c>
      <c r="K65" s="464">
        <f t="shared" si="8"/>
        <v>0</v>
      </c>
      <c r="L65" s="465">
        <f t="shared" si="8"/>
        <v>0</v>
      </c>
    </row>
    <row r="66" spans="3:12" ht="14.25" hidden="1" customHeight="1">
      <c r="C66" s="725" t="str">
        <f t="shared" si="6"/>
        <v>H</v>
      </c>
      <c r="D66" s="727" t="str">
        <f>Parameter!G76</f>
        <v>HIL_B</v>
      </c>
      <c r="E66" s="464">
        <f t="shared" si="8"/>
        <v>0</v>
      </c>
      <c r="F66" s="464">
        <f t="shared" si="8"/>
        <v>0</v>
      </c>
      <c r="G66" s="464">
        <f t="shared" si="8"/>
        <v>0</v>
      </c>
      <c r="H66" s="464">
        <f t="shared" si="8"/>
        <v>0</v>
      </c>
      <c r="I66" s="464">
        <f t="shared" si="8"/>
        <v>0</v>
      </c>
      <c r="J66" s="464">
        <f t="shared" si="8"/>
        <v>0</v>
      </c>
      <c r="K66" s="464">
        <f t="shared" si="8"/>
        <v>0</v>
      </c>
      <c r="L66" s="465">
        <f t="shared" si="8"/>
        <v>0</v>
      </c>
    </row>
    <row r="67" spans="3:12" ht="14.25" hidden="1" customHeight="1">
      <c r="C67" s="725" t="str">
        <f t="shared" si="6"/>
        <v>H</v>
      </c>
      <c r="D67" s="727" t="str">
        <f>Parameter!G77</f>
        <v>HIL_G</v>
      </c>
      <c r="E67" s="464">
        <f t="shared" si="8"/>
        <v>0</v>
      </c>
      <c r="F67" s="464">
        <f t="shared" si="8"/>
        <v>0</v>
      </c>
      <c r="G67" s="464">
        <f t="shared" si="8"/>
        <v>0</v>
      </c>
      <c r="H67" s="464">
        <f t="shared" si="8"/>
        <v>0</v>
      </c>
      <c r="I67" s="464">
        <f t="shared" si="8"/>
        <v>0</v>
      </c>
      <c r="J67" s="464">
        <f t="shared" si="8"/>
        <v>0</v>
      </c>
      <c r="K67" s="464">
        <f t="shared" si="8"/>
        <v>0</v>
      </c>
      <c r="L67" s="465">
        <f t="shared" si="8"/>
        <v>0</v>
      </c>
    </row>
    <row r="68" spans="3:12" ht="14.25" hidden="1" customHeight="1">
      <c r="C68" s="725" t="str">
        <f t="shared" si="6"/>
        <v>H</v>
      </c>
      <c r="D68" s="727" t="str">
        <f>Parameter!G78</f>
        <v>HIL_R</v>
      </c>
      <c r="E68" s="464">
        <f t="shared" si="8"/>
        <v>0</v>
      </c>
      <c r="F68" s="464">
        <f t="shared" si="8"/>
        <v>0</v>
      </c>
      <c r="G68" s="464">
        <f t="shared" si="8"/>
        <v>0</v>
      </c>
      <c r="H68" s="464">
        <f t="shared" si="8"/>
        <v>0</v>
      </c>
      <c r="I68" s="464">
        <f t="shared" si="8"/>
        <v>0</v>
      </c>
      <c r="J68" s="464">
        <f t="shared" si="8"/>
        <v>0</v>
      </c>
      <c r="K68" s="464">
        <f t="shared" si="8"/>
        <v>0</v>
      </c>
      <c r="L68" s="465">
        <f t="shared" si="8"/>
        <v>0</v>
      </c>
    </row>
    <row r="69" spans="3:12" ht="14.25" hidden="1" customHeight="1">
      <c r="C69" s="725" t="str">
        <f t="shared" si="6"/>
        <v>H</v>
      </c>
      <c r="D69" s="727" t="str">
        <f>Parameter!G79</f>
        <v>HTL</v>
      </c>
      <c r="E69" s="464">
        <f t="shared" si="8"/>
        <v>0</v>
      </c>
      <c r="F69" s="464">
        <f t="shared" si="8"/>
        <v>0</v>
      </c>
      <c r="G69" s="464">
        <f t="shared" si="8"/>
        <v>0</v>
      </c>
      <c r="H69" s="464">
        <f t="shared" si="8"/>
        <v>0</v>
      </c>
      <c r="I69" s="464">
        <f t="shared" si="8"/>
        <v>0</v>
      </c>
      <c r="J69" s="464">
        <f t="shared" si="8"/>
        <v>0</v>
      </c>
      <c r="K69" s="464">
        <f t="shared" si="8"/>
        <v>0</v>
      </c>
      <c r="L69" s="465">
        <f t="shared" si="8"/>
        <v>0</v>
      </c>
    </row>
    <row r="70" spans="3:12" ht="14.25" hidden="1" customHeight="1">
      <c r="C70" s="725" t="str">
        <f t="shared" si="6"/>
        <v>H</v>
      </c>
      <c r="D70" s="727" t="str">
        <f>Parameter!G80</f>
        <v>IL_B</v>
      </c>
      <c r="E70" s="464">
        <f t="shared" si="8"/>
        <v>0</v>
      </c>
      <c r="F70" s="464">
        <f t="shared" si="8"/>
        <v>0</v>
      </c>
      <c r="G70" s="464">
        <f t="shared" si="8"/>
        <v>0</v>
      </c>
      <c r="H70" s="464">
        <f t="shared" si="8"/>
        <v>0</v>
      </c>
      <c r="I70" s="464">
        <f t="shared" si="8"/>
        <v>0</v>
      </c>
      <c r="J70" s="464">
        <f t="shared" si="8"/>
        <v>0</v>
      </c>
      <c r="K70" s="464">
        <f t="shared" si="8"/>
        <v>0</v>
      </c>
      <c r="L70" s="465">
        <f t="shared" si="8"/>
        <v>0</v>
      </c>
    </row>
    <row r="71" spans="3:12" ht="14.25" hidden="1" customHeight="1">
      <c r="C71" s="725" t="str">
        <f t="shared" si="6"/>
        <v>H</v>
      </c>
      <c r="D71" s="727" t="str">
        <f>Parameter!G81</f>
        <v>IL_G</v>
      </c>
      <c r="E71" s="464">
        <f t="shared" si="8"/>
        <v>0</v>
      </c>
      <c r="F71" s="464">
        <f t="shared" si="8"/>
        <v>0</v>
      </c>
      <c r="G71" s="464">
        <f t="shared" si="8"/>
        <v>0</v>
      </c>
      <c r="H71" s="464">
        <f t="shared" si="8"/>
        <v>0</v>
      </c>
      <c r="I71" s="464">
        <f t="shared" si="8"/>
        <v>0</v>
      </c>
      <c r="J71" s="464">
        <f t="shared" si="8"/>
        <v>0</v>
      </c>
      <c r="K71" s="464">
        <f t="shared" si="8"/>
        <v>0</v>
      </c>
      <c r="L71" s="465">
        <f t="shared" si="8"/>
        <v>0</v>
      </c>
    </row>
    <row r="72" spans="3:12" ht="14.25" hidden="1" customHeight="1">
      <c r="C72" s="725" t="str">
        <f t="shared" si="6"/>
        <v>H</v>
      </c>
      <c r="D72" s="727" t="str">
        <f>Parameter!G82</f>
        <v>IL_R</v>
      </c>
      <c r="E72" s="464">
        <f t="shared" ref="E72:L81" si="9">SUMIFS(Rev, MSup, $D$48, Y, E$51, Layer, $D72, App,"Mobile")</f>
        <v>0</v>
      </c>
      <c r="F72" s="464">
        <f t="shared" si="9"/>
        <v>0</v>
      </c>
      <c r="G72" s="464">
        <f t="shared" si="9"/>
        <v>0</v>
      </c>
      <c r="H72" s="464">
        <f t="shared" si="9"/>
        <v>0</v>
      </c>
      <c r="I72" s="464">
        <f t="shared" si="9"/>
        <v>0</v>
      </c>
      <c r="J72" s="464">
        <f t="shared" si="9"/>
        <v>0</v>
      </c>
      <c r="K72" s="464">
        <f t="shared" si="9"/>
        <v>0</v>
      </c>
      <c r="L72" s="465">
        <f t="shared" si="9"/>
        <v>0</v>
      </c>
    </row>
    <row r="73" spans="3:12" ht="14.25" hidden="1" customHeight="1">
      <c r="C73" s="725" t="str">
        <f t="shared" si="6"/>
        <v>H</v>
      </c>
      <c r="D73" s="727" t="str">
        <f>Parameter!G83</f>
        <v>n/p_CGL</v>
      </c>
      <c r="E73" s="464">
        <f t="shared" si="9"/>
        <v>0</v>
      </c>
      <c r="F73" s="464">
        <f t="shared" si="9"/>
        <v>0</v>
      </c>
      <c r="G73" s="464">
        <f t="shared" si="9"/>
        <v>0</v>
      </c>
      <c r="H73" s="464">
        <f t="shared" si="9"/>
        <v>0</v>
      </c>
      <c r="I73" s="464">
        <f t="shared" si="9"/>
        <v>0</v>
      </c>
      <c r="J73" s="464">
        <f t="shared" si="9"/>
        <v>0</v>
      </c>
      <c r="K73" s="464">
        <f t="shared" si="9"/>
        <v>0</v>
      </c>
      <c r="L73" s="465">
        <f t="shared" si="9"/>
        <v>0</v>
      </c>
    </row>
    <row r="74" spans="3:12" ht="14.25" customHeight="1">
      <c r="C74" s="725" t="str">
        <f t="shared" si="6"/>
        <v>H</v>
      </c>
      <c r="D74" s="727" t="str">
        <f>Parameter!G84</f>
        <v>P_Dopant</v>
      </c>
      <c r="E74" s="464">
        <f t="shared" si="9"/>
        <v>0</v>
      </c>
      <c r="F74" s="464">
        <f t="shared" si="9"/>
        <v>0</v>
      </c>
      <c r="G74" s="464">
        <f t="shared" si="9"/>
        <v>0</v>
      </c>
      <c r="H74" s="464">
        <f t="shared" si="9"/>
        <v>0</v>
      </c>
      <c r="I74" s="464">
        <f t="shared" si="9"/>
        <v>0</v>
      </c>
      <c r="J74" s="464">
        <f t="shared" si="9"/>
        <v>0</v>
      </c>
      <c r="K74" s="464">
        <f t="shared" si="9"/>
        <v>0</v>
      </c>
      <c r="L74" s="465">
        <f t="shared" si="9"/>
        <v>0</v>
      </c>
    </row>
    <row r="75" spans="3:12" ht="14.25" hidden="1" customHeight="1">
      <c r="C75" s="725" t="str">
        <f t="shared" si="6"/>
        <v>H</v>
      </c>
      <c r="D75" s="727" t="str">
        <f>Parameter!G85</f>
        <v>R_Dopant</v>
      </c>
      <c r="E75" s="464">
        <f t="shared" si="9"/>
        <v>0</v>
      </c>
      <c r="F75" s="464">
        <f t="shared" si="9"/>
        <v>0</v>
      </c>
      <c r="G75" s="464">
        <f t="shared" si="9"/>
        <v>0</v>
      </c>
      <c r="H75" s="464">
        <f t="shared" si="9"/>
        <v>0</v>
      </c>
      <c r="I75" s="464">
        <f t="shared" si="9"/>
        <v>0</v>
      </c>
      <c r="J75" s="464">
        <f t="shared" si="9"/>
        <v>0</v>
      </c>
      <c r="K75" s="464">
        <f t="shared" si="9"/>
        <v>0</v>
      </c>
      <c r="L75" s="465">
        <f t="shared" si="9"/>
        <v>0</v>
      </c>
    </row>
    <row r="76" spans="3:12" ht="14.25" customHeight="1">
      <c r="C76" s="725" t="str">
        <f t="shared" si="6"/>
        <v>H</v>
      </c>
      <c r="D76" s="727" t="str">
        <f>Parameter!G86</f>
        <v>R_Host</v>
      </c>
      <c r="E76" s="464">
        <f t="shared" si="9"/>
        <v>0</v>
      </c>
      <c r="F76" s="464">
        <f t="shared" si="9"/>
        <v>0</v>
      </c>
      <c r="G76" s="464">
        <f t="shared" si="9"/>
        <v>0</v>
      </c>
      <c r="H76" s="464">
        <f t="shared" si="9"/>
        <v>0</v>
      </c>
      <c r="I76" s="464">
        <f t="shared" si="9"/>
        <v>0</v>
      </c>
      <c r="J76" s="464">
        <f t="shared" si="9"/>
        <v>0</v>
      </c>
      <c r="K76" s="464">
        <f t="shared" si="9"/>
        <v>0</v>
      </c>
      <c r="L76" s="465">
        <f t="shared" si="9"/>
        <v>0</v>
      </c>
    </row>
    <row r="77" spans="3:12" ht="14.25" customHeight="1" thickBot="1">
      <c r="C77" s="725" t="str">
        <f t="shared" si="6"/>
        <v>H</v>
      </c>
      <c r="D77" s="727" t="str">
        <f>Parameter!G87</f>
        <v>R_Prime</v>
      </c>
      <c r="E77" s="464">
        <f t="shared" si="9"/>
        <v>0</v>
      </c>
      <c r="F77" s="464">
        <f t="shared" si="9"/>
        <v>0</v>
      </c>
      <c r="G77" s="464">
        <f t="shared" si="9"/>
        <v>0</v>
      </c>
      <c r="H77" s="464">
        <f t="shared" si="9"/>
        <v>0</v>
      </c>
      <c r="I77" s="464">
        <f t="shared" si="9"/>
        <v>0</v>
      </c>
      <c r="J77" s="464">
        <f t="shared" si="9"/>
        <v>0</v>
      </c>
      <c r="K77" s="464">
        <f t="shared" si="9"/>
        <v>0</v>
      </c>
      <c r="L77" s="465">
        <f t="shared" si="9"/>
        <v>0</v>
      </c>
    </row>
    <row r="78" spans="3:12" ht="14.25" hidden="1" customHeight="1">
      <c r="C78" s="725" t="str">
        <f t="shared" si="6"/>
        <v>H</v>
      </c>
      <c r="D78" s="727" t="str">
        <f>Parameter!G88</f>
        <v>Y/G_Dopant</v>
      </c>
      <c r="E78" s="464">
        <f t="shared" si="9"/>
        <v>0</v>
      </c>
      <c r="F78" s="464">
        <f t="shared" si="9"/>
        <v>0</v>
      </c>
      <c r="G78" s="464">
        <f t="shared" si="9"/>
        <v>0</v>
      </c>
      <c r="H78" s="464">
        <f t="shared" si="9"/>
        <v>0</v>
      </c>
      <c r="I78" s="464">
        <f t="shared" si="9"/>
        <v>0</v>
      </c>
      <c r="J78" s="464">
        <f t="shared" si="9"/>
        <v>0</v>
      </c>
      <c r="K78" s="464">
        <f t="shared" si="9"/>
        <v>0</v>
      </c>
      <c r="L78" s="465">
        <f t="shared" si="9"/>
        <v>0</v>
      </c>
    </row>
    <row r="79" spans="3:12" ht="14.25" hidden="1" customHeight="1">
      <c r="C79" s="725" t="str">
        <f t="shared" si="6"/>
        <v>H</v>
      </c>
      <c r="D79" s="727" t="str">
        <f>Parameter!G89</f>
        <v>Y/G_Host</v>
      </c>
      <c r="E79" s="464">
        <f t="shared" si="9"/>
        <v>0</v>
      </c>
      <c r="F79" s="464">
        <f t="shared" si="9"/>
        <v>0</v>
      </c>
      <c r="G79" s="464">
        <f t="shared" si="9"/>
        <v>0</v>
      </c>
      <c r="H79" s="464">
        <f t="shared" si="9"/>
        <v>0</v>
      </c>
      <c r="I79" s="464">
        <f t="shared" si="9"/>
        <v>0</v>
      </c>
      <c r="J79" s="464">
        <f t="shared" si="9"/>
        <v>0</v>
      </c>
      <c r="K79" s="464">
        <f t="shared" si="9"/>
        <v>0</v>
      </c>
      <c r="L79" s="465">
        <f t="shared" si="9"/>
        <v>0</v>
      </c>
    </row>
    <row r="80" spans="3:12" ht="14.25" hidden="1" customHeight="1">
      <c r="C80" s="725" t="str">
        <f t="shared" si="6"/>
        <v>H</v>
      </c>
      <c r="D80" s="727">
        <f>Parameter!G90</f>
        <v>0</v>
      </c>
      <c r="E80" s="464">
        <f t="shared" si="9"/>
        <v>0</v>
      </c>
      <c r="F80" s="464">
        <f t="shared" si="9"/>
        <v>0</v>
      </c>
      <c r="G80" s="464">
        <f t="shared" si="9"/>
        <v>0</v>
      </c>
      <c r="H80" s="464">
        <f t="shared" si="9"/>
        <v>0</v>
      </c>
      <c r="I80" s="464">
        <f t="shared" si="9"/>
        <v>0</v>
      </c>
      <c r="J80" s="464">
        <f t="shared" si="9"/>
        <v>0</v>
      </c>
      <c r="K80" s="464">
        <f t="shared" si="9"/>
        <v>0</v>
      </c>
      <c r="L80" s="465">
        <f t="shared" si="9"/>
        <v>0</v>
      </c>
    </row>
    <row r="81" spans="3:17" ht="14.25" hidden="1" customHeight="1">
      <c r="C81" s="725" t="str">
        <f t="shared" si="6"/>
        <v>H</v>
      </c>
      <c r="D81" s="727">
        <f>Parameter!G91</f>
        <v>0</v>
      </c>
      <c r="E81" s="464">
        <f t="shared" si="9"/>
        <v>0</v>
      </c>
      <c r="F81" s="464">
        <f t="shared" si="9"/>
        <v>0</v>
      </c>
      <c r="G81" s="464">
        <f t="shared" si="9"/>
        <v>0</v>
      </c>
      <c r="H81" s="464">
        <f t="shared" si="9"/>
        <v>0</v>
      </c>
      <c r="I81" s="464">
        <f t="shared" si="9"/>
        <v>0</v>
      </c>
      <c r="J81" s="464">
        <f t="shared" si="9"/>
        <v>0</v>
      </c>
      <c r="K81" s="464">
        <f t="shared" si="9"/>
        <v>0</v>
      </c>
      <c r="L81" s="465">
        <f t="shared" si="9"/>
        <v>0</v>
      </c>
    </row>
    <row r="82" spans="3:17" ht="14.25" hidden="1" customHeight="1">
      <c r="C82" s="725" t="str">
        <f t="shared" si="6"/>
        <v>H</v>
      </c>
      <c r="D82" s="727">
        <f>Parameter!G92</f>
        <v>0</v>
      </c>
      <c r="E82" s="464">
        <f t="shared" ref="E82:L87" si="10">SUMIFS(Rev, MSup, $D$48, Y, E$51, Layer, $D82, App,"Mobile")</f>
        <v>0</v>
      </c>
      <c r="F82" s="464">
        <f t="shared" si="10"/>
        <v>0</v>
      </c>
      <c r="G82" s="464">
        <f t="shared" si="10"/>
        <v>0</v>
      </c>
      <c r="H82" s="464">
        <f t="shared" si="10"/>
        <v>0</v>
      </c>
      <c r="I82" s="464">
        <f t="shared" si="10"/>
        <v>0</v>
      </c>
      <c r="J82" s="464">
        <f t="shared" si="10"/>
        <v>0</v>
      </c>
      <c r="K82" s="464">
        <f t="shared" si="10"/>
        <v>0</v>
      </c>
      <c r="L82" s="465">
        <f t="shared" si="10"/>
        <v>0</v>
      </c>
    </row>
    <row r="83" spans="3:17" ht="14.25" hidden="1" customHeight="1">
      <c r="C83" s="725" t="str">
        <f t="shared" si="6"/>
        <v>H</v>
      </c>
      <c r="D83" s="727">
        <f>Parameter!G93</f>
        <v>0</v>
      </c>
      <c r="E83" s="464">
        <f t="shared" si="10"/>
        <v>0</v>
      </c>
      <c r="F83" s="464">
        <f t="shared" si="10"/>
        <v>0</v>
      </c>
      <c r="G83" s="464">
        <f t="shared" si="10"/>
        <v>0</v>
      </c>
      <c r="H83" s="464">
        <f t="shared" si="10"/>
        <v>0</v>
      </c>
      <c r="I83" s="464">
        <f t="shared" si="10"/>
        <v>0</v>
      </c>
      <c r="J83" s="464">
        <f t="shared" si="10"/>
        <v>0</v>
      </c>
      <c r="K83" s="464">
        <f t="shared" si="10"/>
        <v>0</v>
      </c>
      <c r="L83" s="465">
        <f t="shared" si="10"/>
        <v>0</v>
      </c>
    </row>
    <row r="84" spans="3:17" ht="14.25" hidden="1" customHeight="1">
      <c r="C84" s="725" t="str">
        <f t="shared" si="6"/>
        <v>H</v>
      </c>
      <c r="D84" s="727">
        <f>Parameter!G94</f>
        <v>0</v>
      </c>
      <c r="E84" s="464">
        <f t="shared" si="10"/>
        <v>0</v>
      </c>
      <c r="F84" s="464">
        <f t="shared" si="10"/>
        <v>0</v>
      </c>
      <c r="G84" s="464">
        <f t="shared" si="10"/>
        <v>0</v>
      </c>
      <c r="H84" s="464">
        <f t="shared" si="10"/>
        <v>0</v>
      </c>
      <c r="I84" s="464">
        <f t="shared" si="10"/>
        <v>0</v>
      </c>
      <c r="J84" s="464">
        <f t="shared" si="10"/>
        <v>0</v>
      </c>
      <c r="K84" s="464">
        <f t="shared" si="10"/>
        <v>0</v>
      </c>
      <c r="L84" s="465">
        <f t="shared" si="10"/>
        <v>0</v>
      </c>
    </row>
    <row r="85" spans="3:17" ht="14.25" hidden="1" customHeight="1">
      <c r="C85" s="725" t="str">
        <f t="shared" si="6"/>
        <v>H</v>
      </c>
      <c r="D85" s="727">
        <f>Parameter!G95</f>
        <v>0</v>
      </c>
      <c r="E85" s="464">
        <f t="shared" si="10"/>
        <v>0</v>
      </c>
      <c r="F85" s="464">
        <f t="shared" si="10"/>
        <v>0</v>
      </c>
      <c r="G85" s="464">
        <f t="shared" si="10"/>
        <v>0</v>
      </c>
      <c r="H85" s="464">
        <f t="shared" si="10"/>
        <v>0</v>
      </c>
      <c r="I85" s="464">
        <f t="shared" si="10"/>
        <v>0</v>
      </c>
      <c r="J85" s="464">
        <f t="shared" si="10"/>
        <v>0</v>
      </c>
      <c r="K85" s="464">
        <f t="shared" si="10"/>
        <v>0</v>
      </c>
      <c r="L85" s="465">
        <f t="shared" si="10"/>
        <v>0</v>
      </c>
    </row>
    <row r="86" spans="3:17" ht="14.25" hidden="1" customHeight="1">
      <c r="C86" s="725" t="str">
        <f t="shared" si="6"/>
        <v>H</v>
      </c>
      <c r="D86" s="727">
        <f>Parameter!G96</f>
        <v>0</v>
      </c>
      <c r="E86" s="464">
        <f t="shared" si="10"/>
        <v>0</v>
      </c>
      <c r="F86" s="464">
        <f t="shared" si="10"/>
        <v>0</v>
      </c>
      <c r="G86" s="464">
        <f t="shared" si="10"/>
        <v>0</v>
      </c>
      <c r="H86" s="464">
        <f t="shared" si="10"/>
        <v>0</v>
      </c>
      <c r="I86" s="464">
        <f t="shared" si="10"/>
        <v>0</v>
      </c>
      <c r="J86" s="464">
        <f t="shared" si="10"/>
        <v>0</v>
      </c>
      <c r="K86" s="464">
        <f t="shared" si="10"/>
        <v>0</v>
      </c>
      <c r="L86" s="465">
        <f t="shared" si="10"/>
        <v>0</v>
      </c>
    </row>
    <row r="87" spans="3:17" ht="14.25" hidden="1" customHeight="1" thickBot="1">
      <c r="C87" s="725" t="str">
        <f t="shared" si="6"/>
        <v>H</v>
      </c>
      <c r="D87" s="727">
        <f>Parameter!G97</f>
        <v>0</v>
      </c>
      <c r="E87" s="464">
        <f t="shared" si="10"/>
        <v>0</v>
      </c>
      <c r="F87" s="464">
        <f t="shared" si="10"/>
        <v>0</v>
      </c>
      <c r="G87" s="464">
        <f t="shared" si="10"/>
        <v>0</v>
      </c>
      <c r="H87" s="464">
        <f t="shared" si="10"/>
        <v>0</v>
      </c>
      <c r="I87" s="464">
        <f t="shared" si="10"/>
        <v>0</v>
      </c>
      <c r="J87" s="464">
        <f t="shared" si="10"/>
        <v>0</v>
      </c>
      <c r="K87" s="464">
        <f t="shared" si="10"/>
        <v>0</v>
      </c>
      <c r="L87" s="465">
        <f t="shared" si="10"/>
        <v>0</v>
      </c>
    </row>
    <row r="88" spans="3:17" ht="14.25" customHeight="1" thickBot="1">
      <c r="D88" s="726" t="s">
        <v>132</v>
      </c>
      <c r="E88" s="466">
        <f t="shared" ref="E88:L88" si="11">SUM( E52:E87)</f>
        <v>0</v>
      </c>
      <c r="F88" s="466">
        <f t="shared" si="11"/>
        <v>0</v>
      </c>
      <c r="G88" s="466">
        <f t="shared" si="11"/>
        <v>0</v>
      </c>
      <c r="H88" s="466">
        <f t="shared" si="11"/>
        <v>0</v>
      </c>
      <c r="I88" s="466">
        <f t="shared" si="11"/>
        <v>0</v>
      </c>
      <c r="J88" s="466">
        <f t="shared" si="11"/>
        <v>0</v>
      </c>
      <c r="K88" s="466">
        <f t="shared" si="11"/>
        <v>0</v>
      </c>
      <c r="L88" s="467">
        <f t="shared" si="11"/>
        <v>0</v>
      </c>
    </row>
    <row r="89" spans="3:17" customFormat="1" ht="14.25" customHeight="1">
      <c r="M89" s="10"/>
      <c r="P89" s="10"/>
    </row>
    <row r="90" spans="3:17" ht="14.25" thickBot="1">
      <c r="L90" s="57"/>
    </row>
    <row r="91" spans="3:17" ht="13.9">
      <c r="D91" s="190" t="s">
        <v>194</v>
      </c>
    </row>
    <row r="92" spans="3:17" ht="14.25" thickBot="1">
      <c r="D92" s="237" t="e">
        <f>#REF!</f>
        <v>#REF!</v>
      </c>
    </row>
    <row r="93" spans="3:17" ht="14.25" customHeight="1">
      <c r="D93" s="12" t="s">
        <v>305</v>
      </c>
      <c r="F93" s="57" t="s">
        <v>437</v>
      </c>
    </row>
    <row r="94" spans="3:17" ht="14.25" customHeight="1" thickBot="1">
      <c r="D94" s="56" t="e">
        <f>ChartIndex!#REF!&amp;" --- "&amp;$D$92</f>
        <v>#REF!</v>
      </c>
      <c r="L94" s="10" t="s">
        <v>214</v>
      </c>
      <c r="Q94" s="10" t="s">
        <v>214</v>
      </c>
    </row>
    <row r="95" spans="3:17" ht="14.25" customHeight="1" thickBot="1">
      <c r="C95" s="236"/>
      <c r="D95" s="726"/>
      <c r="E95" s="143" t="s">
        <v>110</v>
      </c>
      <c r="F95" s="143" t="s">
        <v>107</v>
      </c>
      <c r="G95" s="143" t="s">
        <v>284</v>
      </c>
      <c r="H95" s="143" t="s">
        <v>285</v>
      </c>
      <c r="I95" s="143" t="s">
        <v>286</v>
      </c>
      <c r="J95" s="143" t="s">
        <v>287</v>
      </c>
      <c r="K95" s="143" t="s">
        <v>288</v>
      </c>
      <c r="L95" s="211" t="s">
        <v>289</v>
      </c>
    </row>
    <row r="96" spans="3:17" ht="14.25" hidden="1" customHeight="1">
      <c r="C96" s="725" t="str">
        <f t="shared" ref="C96:C131" si="12">IF(SUM(E96:H96)=0, "H", "")</f>
        <v>H</v>
      </c>
      <c r="D96" s="727" t="str">
        <f>Parameter!G62</f>
        <v>aETL</v>
      </c>
      <c r="E96" s="464">
        <f t="shared" ref="E96:L105" si="13">SUMIFS(Rev, MSup, $D$92, Y, E$95, Layer, $D96, App, "TV")</f>
        <v>0</v>
      </c>
      <c r="F96" s="464">
        <f t="shared" si="13"/>
        <v>0</v>
      </c>
      <c r="G96" s="464">
        <f t="shared" si="13"/>
        <v>0</v>
      </c>
      <c r="H96" s="464">
        <f t="shared" si="13"/>
        <v>0</v>
      </c>
      <c r="I96" s="464">
        <f t="shared" si="13"/>
        <v>0</v>
      </c>
      <c r="J96" s="464">
        <f t="shared" si="13"/>
        <v>0</v>
      </c>
      <c r="K96" s="464">
        <f t="shared" si="13"/>
        <v>0</v>
      </c>
      <c r="L96" s="465">
        <f t="shared" si="13"/>
        <v>0</v>
      </c>
    </row>
    <row r="97" spans="3:12" ht="14.25" hidden="1" customHeight="1">
      <c r="C97" s="725" t="str">
        <f t="shared" si="12"/>
        <v>H</v>
      </c>
      <c r="D97" s="727" t="str">
        <f>Parameter!G63</f>
        <v>B_Dopant</v>
      </c>
      <c r="E97" s="464">
        <f t="shared" si="13"/>
        <v>0</v>
      </c>
      <c r="F97" s="464">
        <f t="shared" si="13"/>
        <v>0</v>
      </c>
      <c r="G97" s="464">
        <f t="shared" si="13"/>
        <v>0</v>
      </c>
      <c r="H97" s="464">
        <f t="shared" si="13"/>
        <v>0</v>
      </c>
      <c r="I97" s="464">
        <f t="shared" si="13"/>
        <v>0</v>
      </c>
      <c r="J97" s="464">
        <f t="shared" si="13"/>
        <v>0</v>
      </c>
      <c r="K97" s="464">
        <f t="shared" si="13"/>
        <v>0</v>
      </c>
      <c r="L97" s="465">
        <f t="shared" si="13"/>
        <v>0</v>
      </c>
    </row>
    <row r="98" spans="3:12" ht="14.25" hidden="1" customHeight="1">
      <c r="C98" s="725" t="str">
        <f t="shared" si="12"/>
        <v>H</v>
      </c>
      <c r="D98" s="727" t="str">
        <f>Parameter!G64</f>
        <v>B_Host</v>
      </c>
      <c r="E98" s="464">
        <f t="shared" si="13"/>
        <v>0</v>
      </c>
      <c r="F98" s="464">
        <f t="shared" si="13"/>
        <v>0</v>
      </c>
      <c r="G98" s="464">
        <f t="shared" si="13"/>
        <v>0</v>
      </c>
      <c r="H98" s="464">
        <f t="shared" si="13"/>
        <v>0</v>
      </c>
      <c r="I98" s="464">
        <f t="shared" si="13"/>
        <v>0</v>
      </c>
      <c r="J98" s="464">
        <f t="shared" si="13"/>
        <v>0</v>
      </c>
      <c r="K98" s="464">
        <f t="shared" si="13"/>
        <v>0</v>
      </c>
      <c r="L98" s="465">
        <f t="shared" si="13"/>
        <v>0</v>
      </c>
    </row>
    <row r="99" spans="3:12" ht="14.25" hidden="1" customHeight="1">
      <c r="C99" s="725" t="str">
        <f t="shared" si="12"/>
        <v>H</v>
      </c>
      <c r="D99" s="727" t="str">
        <f>Parameter!G65</f>
        <v>B_Prime</v>
      </c>
      <c r="E99" s="464">
        <f t="shared" si="13"/>
        <v>0</v>
      </c>
      <c r="F99" s="464">
        <f t="shared" si="13"/>
        <v>0</v>
      </c>
      <c r="G99" s="464">
        <f t="shared" si="13"/>
        <v>0</v>
      </c>
      <c r="H99" s="464">
        <f t="shared" si="13"/>
        <v>0</v>
      </c>
      <c r="I99" s="464">
        <f t="shared" si="13"/>
        <v>0</v>
      </c>
      <c r="J99" s="464">
        <f t="shared" si="13"/>
        <v>0</v>
      </c>
      <c r="K99" s="464">
        <f t="shared" si="13"/>
        <v>0</v>
      </c>
      <c r="L99" s="465">
        <f t="shared" si="13"/>
        <v>0</v>
      </c>
    </row>
    <row r="100" spans="3:12" ht="14.25" hidden="1" customHeight="1">
      <c r="C100" s="725" t="str">
        <f t="shared" si="12"/>
        <v>H</v>
      </c>
      <c r="D100" s="727" t="str">
        <f>Parameter!G66</f>
        <v>CPL</v>
      </c>
      <c r="E100" s="464">
        <f t="shared" si="13"/>
        <v>0</v>
      </c>
      <c r="F100" s="464">
        <f t="shared" si="13"/>
        <v>0</v>
      </c>
      <c r="G100" s="464">
        <f t="shared" si="13"/>
        <v>0</v>
      </c>
      <c r="H100" s="464">
        <f t="shared" si="13"/>
        <v>0</v>
      </c>
      <c r="I100" s="464">
        <f t="shared" si="13"/>
        <v>0</v>
      </c>
      <c r="J100" s="464">
        <f t="shared" si="13"/>
        <v>0</v>
      </c>
      <c r="K100" s="464">
        <f t="shared" si="13"/>
        <v>0</v>
      </c>
      <c r="L100" s="465">
        <f t="shared" si="13"/>
        <v>0</v>
      </c>
    </row>
    <row r="101" spans="3:12" ht="14.25" hidden="1" customHeight="1">
      <c r="C101" s="725" t="str">
        <f t="shared" si="12"/>
        <v>H</v>
      </c>
      <c r="D101" s="727" t="str">
        <f>Parameter!G67</f>
        <v>EIL</v>
      </c>
      <c r="E101" s="464">
        <f t="shared" si="13"/>
        <v>0</v>
      </c>
      <c r="F101" s="464">
        <f t="shared" si="13"/>
        <v>0</v>
      </c>
      <c r="G101" s="464">
        <f t="shared" si="13"/>
        <v>0</v>
      </c>
      <c r="H101" s="464">
        <f t="shared" si="13"/>
        <v>0</v>
      </c>
      <c r="I101" s="464">
        <f t="shared" si="13"/>
        <v>0</v>
      </c>
      <c r="J101" s="464">
        <f t="shared" si="13"/>
        <v>0</v>
      </c>
      <c r="K101" s="464">
        <f t="shared" si="13"/>
        <v>0</v>
      </c>
      <c r="L101" s="465">
        <f t="shared" si="13"/>
        <v>0</v>
      </c>
    </row>
    <row r="102" spans="3:12" ht="14.25" hidden="1" customHeight="1">
      <c r="C102" s="725" t="str">
        <f t="shared" si="12"/>
        <v>H</v>
      </c>
      <c r="D102" s="727" t="str">
        <f>Parameter!G68</f>
        <v>EML_B</v>
      </c>
      <c r="E102" s="464">
        <f t="shared" si="13"/>
        <v>0</v>
      </c>
      <c r="F102" s="464">
        <f t="shared" si="13"/>
        <v>0</v>
      </c>
      <c r="G102" s="464">
        <f t="shared" si="13"/>
        <v>0</v>
      </c>
      <c r="H102" s="464">
        <f t="shared" si="13"/>
        <v>0</v>
      </c>
      <c r="I102" s="464">
        <f t="shared" si="13"/>
        <v>0</v>
      </c>
      <c r="J102" s="464">
        <f t="shared" si="13"/>
        <v>0</v>
      </c>
      <c r="K102" s="464">
        <f t="shared" si="13"/>
        <v>0</v>
      </c>
      <c r="L102" s="465">
        <f t="shared" si="13"/>
        <v>0</v>
      </c>
    </row>
    <row r="103" spans="3:12" ht="14.25" hidden="1" customHeight="1">
      <c r="C103" s="725" t="str">
        <f t="shared" si="12"/>
        <v>H</v>
      </c>
      <c r="D103" s="727" t="str">
        <f>Parameter!G69</f>
        <v>EML_G</v>
      </c>
      <c r="E103" s="464">
        <f t="shared" si="13"/>
        <v>0</v>
      </c>
      <c r="F103" s="464">
        <f t="shared" si="13"/>
        <v>0</v>
      </c>
      <c r="G103" s="464">
        <f t="shared" si="13"/>
        <v>0</v>
      </c>
      <c r="H103" s="464">
        <f t="shared" si="13"/>
        <v>0</v>
      </c>
      <c r="I103" s="464">
        <f t="shared" si="13"/>
        <v>0</v>
      </c>
      <c r="J103" s="464">
        <f t="shared" si="13"/>
        <v>0</v>
      </c>
      <c r="K103" s="464">
        <f t="shared" si="13"/>
        <v>0</v>
      </c>
      <c r="L103" s="465">
        <f t="shared" si="13"/>
        <v>0</v>
      </c>
    </row>
    <row r="104" spans="3:12" ht="14.25" hidden="1" customHeight="1">
      <c r="C104" s="725" t="str">
        <f t="shared" si="12"/>
        <v>H</v>
      </c>
      <c r="D104" s="727" t="str">
        <f>Parameter!G70</f>
        <v>EML_R</v>
      </c>
      <c r="E104" s="464">
        <f t="shared" si="13"/>
        <v>0</v>
      </c>
      <c r="F104" s="464">
        <f t="shared" si="13"/>
        <v>0</v>
      </c>
      <c r="G104" s="464">
        <f t="shared" si="13"/>
        <v>0</v>
      </c>
      <c r="H104" s="464">
        <f t="shared" si="13"/>
        <v>0</v>
      </c>
      <c r="I104" s="464">
        <f t="shared" si="13"/>
        <v>0</v>
      </c>
      <c r="J104" s="464">
        <f t="shared" si="13"/>
        <v>0</v>
      </c>
      <c r="K104" s="464">
        <f t="shared" si="13"/>
        <v>0</v>
      </c>
      <c r="L104" s="465">
        <f t="shared" si="13"/>
        <v>0</v>
      </c>
    </row>
    <row r="105" spans="3:12" ht="14.25" hidden="1" customHeight="1">
      <c r="C105" s="725" t="str">
        <f t="shared" si="12"/>
        <v>H</v>
      </c>
      <c r="D105" s="727" t="str">
        <f>Parameter!G71</f>
        <v>ETL</v>
      </c>
      <c r="E105" s="464">
        <f t="shared" si="13"/>
        <v>0</v>
      </c>
      <c r="F105" s="464">
        <f t="shared" si="13"/>
        <v>0</v>
      </c>
      <c r="G105" s="464">
        <f t="shared" si="13"/>
        <v>0</v>
      </c>
      <c r="H105" s="464">
        <f t="shared" si="13"/>
        <v>0</v>
      </c>
      <c r="I105" s="464">
        <f t="shared" si="13"/>
        <v>0</v>
      </c>
      <c r="J105" s="464">
        <f t="shared" si="13"/>
        <v>0</v>
      </c>
      <c r="K105" s="464">
        <f t="shared" si="13"/>
        <v>0</v>
      </c>
      <c r="L105" s="465">
        <f t="shared" si="13"/>
        <v>0</v>
      </c>
    </row>
    <row r="106" spans="3:12" ht="14.25" hidden="1" customHeight="1">
      <c r="C106" s="725" t="str">
        <f t="shared" si="12"/>
        <v>H</v>
      </c>
      <c r="D106" s="727" t="str">
        <f>Parameter!G72</f>
        <v>G_Dopant</v>
      </c>
      <c r="E106" s="464">
        <f t="shared" ref="E106:L115" si="14">SUMIFS(Rev, MSup, $D$92, Y, E$95, Layer, $D106, App, "TV")</f>
        <v>0</v>
      </c>
      <c r="F106" s="464">
        <f t="shared" si="14"/>
        <v>0</v>
      </c>
      <c r="G106" s="464">
        <f t="shared" si="14"/>
        <v>0</v>
      </c>
      <c r="H106" s="464">
        <f t="shared" si="14"/>
        <v>0</v>
      </c>
      <c r="I106" s="464">
        <f t="shared" si="14"/>
        <v>0</v>
      </c>
      <c r="J106" s="464">
        <f t="shared" si="14"/>
        <v>0</v>
      </c>
      <c r="K106" s="464">
        <f t="shared" si="14"/>
        <v>0</v>
      </c>
      <c r="L106" s="465">
        <f t="shared" si="14"/>
        <v>0</v>
      </c>
    </row>
    <row r="107" spans="3:12" ht="14.25" hidden="1" customHeight="1">
      <c r="C107" s="725" t="str">
        <f t="shared" si="12"/>
        <v>H</v>
      </c>
      <c r="D107" s="727" t="str">
        <f>Parameter!G73</f>
        <v>G_Host</v>
      </c>
      <c r="E107" s="464">
        <f t="shared" si="14"/>
        <v>0</v>
      </c>
      <c r="F107" s="464">
        <f t="shared" si="14"/>
        <v>0</v>
      </c>
      <c r="G107" s="464">
        <f t="shared" si="14"/>
        <v>0</v>
      </c>
      <c r="H107" s="464">
        <f t="shared" si="14"/>
        <v>0</v>
      </c>
      <c r="I107" s="464">
        <f t="shared" si="14"/>
        <v>0</v>
      </c>
      <c r="J107" s="464">
        <f t="shared" si="14"/>
        <v>0</v>
      </c>
      <c r="K107" s="464">
        <f t="shared" si="14"/>
        <v>0</v>
      </c>
      <c r="L107" s="465">
        <f t="shared" si="14"/>
        <v>0</v>
      </c>
    </row>
    <row r="108" spans="3:12" ht="14.25" hidden="1" customHeight="1">
      <c r="C108" s="725" t="str">
        <f t="shared" si="12"/>
        <v>H</v>
      </c>
      <c r="D108" s="727" t="str">
        <f>Parameter!G74</f>
        <v>G_Prime</v>
      </c>
      <c r="E108" s="464">
        <f t="shared" si="14"/>
        <v>0</v>
      </c>
      <c r="F108" s="464">
        <f t="shared" si="14"/>
        <v>0</v>
      </c>
      <c r="G108" s="464">
        <f t="shared" si="14"/>
        <v>0</v>
      </c>
      <c r="H108" s="464">
        <f t="shared" si="14"/>
        <v>0</v>
      </c>
      <c r="I108" s="464">
        <f t="shared" si="14"/>
        <v>0</v>
      </c>
      <c r="J108" s="464">
        <f t="shared" si="14"/>
        <v>0</v>
      </c>
      <c r="K108" s="464">
        <f t="shared" si="14"/>
        <v>0</v>
      </c>
      <c r="L108" s="465">
        <f t="shared" si="14"/>
        <v>0</v>
      </c>
    </row>
    <row r="109" spans="3:12" ht="14.25" hidden="1" customHeight="1">
      <c r="C109" s="725" t="str">
        <f t="shared" si="12"/>
        <v>H</v>
      </c>
      <c r="D109" s="727" t="str">
        <f>Parameter!G75</f>
        <v>HIL</v>
      </c>
      <c r="E109" s="464">
        <f t="shared" si="14"/>
        <v>0</v>
      </c>
      <c r="F109" s="464">
        <f t="shared" si="14"/>
        <v>0</v>
      </c>
      <c r="G109" s="464">
        <f t="shared" si="14"/>
        <v>0</v>
      </c>
      <c r="H109" s="464">
        <f t="shared" si="14"/>
        <v>0</v>
      </c>
      <c r="I109" s="464">
        <f t="shared" si="14"/>
        <v>0</v>
      </c>
      <c r="J109" s="464">
        <f t="shared" si="14"/>
        <v>0</v>
      </c>
      <c r="K109" s="464">
        <f t="shared" si="14"/>
        <v>0</v>
      </c>
      <c r="L109" s="465">
        <f t="shared" si="14"/>
        <v>0</v>
      </c>
    </row>
    <row r="110" spans="3:12" ht="14.25" hidden="1" customHeight="1">
      <c r="C110" s="725" t="str">
        <f t="shared" si="12"/>
        <v>H</v>
      </c>
      <c r="D110" s="727" t="str">
        <f>Parameter!G76</f>
        <v>HIL_B</v>
      </c>
      <c r="E110" s="464">
        <f t="shared" si="14"/>
        <v>0</v>
      </c>
      <c r="F110" s="464">
        <f t="shared" si="14"/>
        <v>0</v>
      </c>
      <c r="G110" s="464">
        <f t="shared" si="14"/>
        <v>0</v>
      </c>
      <c r="H110" s="464">
        <f t="shared" si="14"/>
        <v>0</v>
      </c>
      <c r="I110" s="464">
        <f t="shared" si="14"/>
        <v>0</v>
      </c>
      <c r="J110" s="464">
        <f t="shared" si="14"/>
        <v>0</v>
      </c>
      <c r="K110" s="464">
        <f t="shared" si="14"/>
        <v>0</v>
      </c>
      <c r="L110" s="465">
        <f t="shared" si="14"/>
        <v>0</v>
      </c>
    </row>
    <row r="111" spans="3:12" ht="14.25" hidden="1" customHeight="1">
      <c r="C111" s="725" t="str">
        <f t="shared" si="12"/>
        <v>H</v>
      </c>
      <c r="D111" s="727" t="str">
        <f>Parameter!G77</f>
        <v>HIL_G</v>
      </c>
      <c r="E111" s="464">
        <f t="shared" si="14"/>
        <v>0</v>
      </c>
      <c r="F111" s="464">
        <f t="shared" si="14"/>
        <v>0</v>
      </c>
      <c r="G111" s="464">
        <f t="shared" si="14"/>
        <v>0</v>
      </c>
      <c r="H111" s="464">
        <f t="shared" si="14"/>
        <v>0</v>
      </c>
      <c r="I111" s="464">
        <f t="shared" si="14"/>
        <v>0</v>
      </c>
      <c r="J111" s="464">
        <f t="shared" si="14"/>
        <v>0</v>
      </c>
      <c r="K111" s="464">
        <f t="shared" si="14"/>
        <v>0</v>
      </c>
      <c r="L111" s="465">
        <f t="shared" si="14"/>
        <v>0</v>
      </c>
    </row>
    <row r="112" spans="3:12" ht="14.25" hidden="1" customHeight="1">
      <c r="C112" s="725" t="str">
        <f t="shared" si="12"/>
        <v>H</v>
      </c>
      <c r="D112" s="727" t="str">
        <f>Parameter!G78</f>
        <v>HIL_R</v>
      </c>
      <c r="E112" s="464">
        <f t="shared" si="14"/>
        <v>0</v>
      </c>
      <c r="F112" s="464">
        <f t="shared" si="14"/>
        <v>0</v>
      </c>
      <c r="G112" s="464">
        <f t="shared" si="14"/>
        <v>0</v>
      </c>
      <c r="H112" s="464">
        <f t="shared" si="14"/>
        <v>0</v>
      </c>
      <c r="I112" s="464">
        <f t="shared" si="14"/>
        <v>0</v>
      </c>
      <c r="J112" s="464">
        <f t="shared" si="14"/>
        <v>0</v>
      </c>
      <c r="K112" s="464">
        <f t="shared" si="14"/>
        <v>0</v>
      </c>
      <c r="L112" s="465">
        <f t="shared" si="14"/>
        <v>0</v>
      </c>
    </row>
    <row r="113" spans="3:12" ht="14.25" customHeight="1">
      <c r="C113" s="725" t="str">
        <f t="shared" si="12"/>
        <v>H</v>
      </c>
      <c r="D113" s="727" t="str">
        <f>Parameter!G79</f>
        <v>HTL</v>
      </c>
      <c r="E113" s="464">
        <f t="shared" si="14"/>
        <v>0</v>
      </c>
      <c r="F113" s="464">
        <f t="shared" si="14"/>
        <v>0</v>
      </c>
      <c r="G113" s="464">
        <f t="shared" si="14"/>
        <v>0</v>
      </c>
      <c r="H113" s="464">
        <f t="shared" si="14"/>
        <v>0</v>
      </c>
      <c r="I113" s="464">
        <f t="shared" si="14"/>
        <v>0</v>
      </c>
      <c r="J113" s="464">
        <f t="shared" si="14"/>
        <v>0</v>
      </c>
      <c r="K113" s="464">
        <f t="shared" si="14"/>
        <v>0</v>
      </c>
      <c r="L113" s="465">
        <f t="shared" si="14"/>
        <v>0</v>
      </c>
    </row>
    <row r="114" spans="3:12" ht="14.25" hidden="1" customHeight="1">
      <c r="C114" s="725" t="str">
        <f t="shared" si="12"/>
        <v>H</v>
      </c>
      <c r="D114" s="727" t="str">
        <f>Parameter!G80</f>
        <v>IL_B</v>
      </c>
      <c r="E114" s="464">
        <f t="shared" si="14"/>
        <v>0</v>
      </c>
      <c r="F114" s="464">
        <f t="shared" si="14"/>
        <v>0</v>
      </c>
      <c r="G114" s="464">
        <f t="shared" si="14"/>
        <v>0</v>
      </c>
      <c r="H114" s="464">
        <f t="shared" si="14"/>
        <v>0</v>
      </c>
      <c r="I114" s="464">
        <f t="shared" si="14"/>
        <v>0</v>
      </c>
      <c r="J114" s="464">
        <f t="shared" si="14"/>
        <v>0</v>
      </c>
      <c r="K114" s="464">
        <f t="shared" si="14"/>
        <v>0</v>
      </c>
      <c r="L114" s="465">
        <f t="shared" si="14"/>
        <v>0</v>
      </c>
    </row>
    <row r="115" spans="3:12" ht="14.25" hidden="1" customHeight="1">
      <c r="C115" s="725" t="str">
        <f t="shared" si="12"/>
        <v>H</v>
      </c>
      <c r="D115" s="727" t="str">
        <f>Parameter!G81</f>
        <v>IL_G</v>
      </c>
      <c r="E115" s="464">
        <f t="shared" si="14"/>
        <v>0</v>
      </c>
      <c r="F115" s="464">
        <f t="shared" si="14"/>
        <v>0</v>
      </c>
      <c r="G115" s="464">
        <f t="shared" si="14"/>
        <v>0</v>
      </c>
      <c r="H115" s="464">
        <f t="shared" si="14"/>
        <v>0</v>
      </c>
      <c r="I115" s="464">
        <f t="shared" si="14"/>
        <v>0</v>
      </c>
      <c r="J115" s="464">
        <f t="shared" si="14"/>
        <v>0</v>
      </c>
      <c r="K115" s="464">
        <f t="shared" si="14"/>
        <v>0</v>
      </c>
      <c r="L115" s="465">
        <f t="shared" si="14"/>
        <v>0</v>
      </c>
    </row>
    <row r="116" spans="3:12" ht="14.25" hidden="1" customHeight="1">
      <c r="C116" s="725" t="str">
        <f t="shared" si="12"/>
        <v>H</v>
      </c>
      <c r="D116" s="727" t="str">
        <f>Parameter!G82</f>
        <v>IL_R</v>
      </c>
      <c r="E116" s="464">
        <f t="shared" ref="E116:L125" si="15">SUMIFS(Rev, MSup, $D$92, Y, E$95, Layer, $D116, App, "TV")</f>
        <v>0</v>
      </c>
      <c r="F116" s="464">
        <f t="shared" si="15"/>
        <v>0</v>
      </c>
      <c r="G116" s="464">
        <f t="shared" si="15"/>
        <v>0</v>
      </c>
      <c r="H116" s="464">
        <f t="shared" si="15"/>
        <v>0</v>
      </c>
      <c r="I116" s="464">
        <f t="shared" si="15"/>
        <v>0</v>
      </c>
      <c r="J116" s="464">
        <f t="shared" si="15"/>
        <v>0</v>
      </c>
      <c r="K116" s="464">
        <f t="shared" si="15"/>
        <v>0</v>
      </c>
      <c r="L116" s="465">
        <f t="shared" si="15"/>
        <v>0</v>
      </c>
    </row>
    <row r="117" spans="3:12" ht="14.25" customHeight="1">
      <c r="C117" s="725" t="str">
        <f t="shared" si="12"/>
        <v>H</v>
      </c>
      <c r="D117" s="727" t="str">
        <f>Parameter!G83</f>
        <v>n/p_CGL</v>
      </c>
      <c r="E117" s="464">
        <f t="shared" si="15"/>
        <v>0</v>
      </c>
      <c r="F117" s="464">
        <f t="shared" si="15"/>
        <v>0</v>
      </c>
      <c r="G117" s="464">
        <f t="shared" si="15"/>
        <v>0</v>
      </c>
      <c r="H117" s="464">
        <f t="shared" si="15"/>
        <v>0</v>
      </c>
      <c r="I117" s="464">
        <f t="shared" si="15"/>
        <v>0</v>
      </c>
      <c r="J117" s="464">
        <f t="shared" si="15"/>
        <v>0</v>
      </c>
      <c r="K117" s="464">
        <f t="shared" si="15"/>
        <v>0</v>
      </c>
      <c r="L117" s="465">
        <f t="shared" si="15"/>
        <v>0</v>
      </c>
    </row>
    <row r="118" spans="3:12" ht="14.25" hidden="1" customHeight="1">
      <c r="C118" s="725" t="str">
        <f t="shared" si="12"/>
        <v>H</v>
      </c>
      <c r="D118" s="727" t="str">
        <f>Parameter!G84</f>
        <v>P_Dopant</v>
      </c>
      <c r="E118" s="464">
        <f t="shared" si="15"/>
        <v>0</v>
      </c>
      <c r="F118" s="464">
        <f t="shared" si="15"/>
        <v>0</v>
      </c>
      <c r="G118" s="464">
        <f t="shared" si="15"/>
        <v>0</v>
      </c>
      <c r="H118" s="464">
        <f t="shared" si="15"/>
        <v>0</v>
      </c>
      <c r="I118" s="464">
        <f t="shared" si="15"/>
        <v>0</v>
      </c>
      <c r="J118" s="464">
        <f t="shared" si="15"/>
        <v>0</v>
      </c>
      <c r="K118" s="464">
        <f t="shared" si="15"/>
        <v>0</v>
      </c>
      <c r="L118" s="465">
        <f t="shared" si="15"/>
        <v>0</v>
      </c>
    </row>
    <row r="119" spans="3:12" ht="14.1" hidden="1" customHeight="1">
      <c r="C119" s="725" t="str">
        <f t="shared" si="12"/>
        <v>H</v>
      </c>
      <c r="D119" s="727" t="str">
        <f>Parameter!G85</f>
        <v>R_Dopant</v>
      </c>
      <c r="E119" s="464">
        <f t="shared" si="15"/>
        <v>0</v>
      </c>
      <c r="F119" s="464">
        <f t="shared" si="15"/>
        <v>0</v>
      </c>
      <c r="G119" s="464">
        <f t="shared" si="15"/>
        <v>0</v>
      </c>
      <c r="H119" s="464">
        <f t="shared" si="15"/>
        <v>0</v>
      </c>
      <c r="I119" s="464">
        <f t="shared" si="15"/>
        <v>0</v>
      </c>
      <c r="J119" s="464">
        <f t="shared" si="15"/>
        <v>0</v>
      </c>
      <c r="K119" s="464">
        <f t="shared" si="15"/>
        <v>0</v>
      </c>
      <c r="L119" s="465">
        <f t="shared" si="15"/>
        <v>0</v>
      </c>
    </row>
    <row r="120" spans="3:12" ht="14.1" customHeight="1">
      <c r="C120" s="725" t="str">
        <f t="shared" si="12"/>
        <v>H</v>
      </c>
      <c r="D120" s="727" t="str">
        <f>Parameter!G86</f>
        <v>R_Host</v>
      </c>
      <c r="E120" s="464">
        <f t="shared" si="15"/>
        <v>0</v>
      </c>
      <c r="F120" s="464">
        <f t="shared" si="15"/>
        <v>0</v>
      </c>
      <c r="G120" s="464">
        <f t="shared" si="15"/>
        <v>0</v>
      </c>
      <c r="H120" s="464">
        <f t="shared" si="15"/>
        <v>0</v>
      </c>
      <c r="I120" s="464">
        <f t="shared" si="15"/>
        <v>0</v>
      </c>
      <c r="J120" s="464">
        <f t="shared" si="15"/>
        <v>0</v>
      </c>
      <c r="K120" s="464">
        <f t="shared" si="15"/>
        <v>0</v>
      </c>
      <c r="L120" s="465">
        <f t="shared" si="15"/>
        <v>0</v>
      </c>
    </row>
    <row r="121" spans="3:12" ht="14.1" hidden="1" customHeight="1">
      <c r="C121" s="725" t="str">
        <f t="shared" si="12"/>
        <v>H</v>
      </c>
      <c r="D121" s="727" t="str">
        <f>Parameter!G87</f>
        <v>R_Prime</v>
      </c>
      <c r="E121" s="464">
        <f t="shared" si="15"/>
        <v>0</v>
      </c>
      <c r="F121" s="464">
        <f t="shared" si="15"/>
        <v>0</v>
      </c>
      <c r="G121" s="464">
        <f t="shared" si="15"/>
        <v>0</v>
      </c>
      <c r="H121" s="464">
        <f t="shared" si="15"/>
        <v>0</v>
      </c>
      <c r="I121" s="464">
        <f t="shared" si="15"/>
        <v>0</v>
      </c>
      <c r="J121" s="464">
        <f t="shared" si="15"/>
        <v>0</v>
      </c>
      <c r="K121" s="464">
        <f t="shared" si="15"/>
        <v>0</v>
      </c>
      <c r="L121" s="465">
        <f t="shared" si="15"/>
        <v>0</v>
      </c>
    </row>
    <row r="122" spans="3:12" ht="14.1" hidden="1" customHeight="1">
      <c r="C122" s="725" t="str">
        <f t="shared" si="12"/>
        <v>H</v>
      </c>
      <c r="D122" s="727" t="str">
        <f>Parameter!G88</f>
        <v>Y/G_Dopant</v>
      </c>
      <c r="E122" s="464">
        <f t="shared" si="15"/>
        <v>0</v>
      </c>
      <c r="F122" s="464">
        <f t="shared" si="15"/>
        <v>0</v>
      </c>
      <c r="G122" s="464">
        <f t="shared" si="15"/>
        <v>0</v>
      </c>
      <c r="H122" s="464">
        <f t="shared" si="15"/>
        <v>0</v>
      </c>
      <c r="I122" s="464">
        <f t="shared" si="15"/>
        <v>0</v>
      </c>
      <c r="J122" s="464">
        <f t="shared" si="15"/>
        <v>0</v>
      </c>
      <c r="K122" s="464">
        <f t="shared" si="15"/>
        <v>0</v>
      </c>
      <c r="L122" s="465">
        <f t="shared" si="15"/>
        <v>0</v>
      </c>
    </row>
    <row r="123" spans="3:12" ht="14.1" customHeight="1" thickBot="1">
      <c r="C123" s="725" t="str">
        <f t="shared" si="12"/>
        <v>H</v>
      </c>
      <c r="D123" s="727" t="str">
        <f>Parameter!G89</f>
        <v>Y/G_Host</v>
      </c>
      <c r="E123" s="464">
        <f t="shared" si="15"/>
        <v>0</v>
      </c>
      <c r="F123" s="464">
        <f t="shared" si="15"/>
        <v>0</v>
      </c>
      <c r="G123" s="464">
        <f t="shared" si="15"/>
        <v>0</v>
      </c>
      <c r="H123" s="464">
        <f t="shared" si="15"/>
        <v>0</v>
      </c>
      <c r="I123" s="464">
        <f t="shared" si="15"/>
        <v>0</v>
      </c>
      <c r="J123" s="464">
        <f t="shared" si="15"/>
        <v>0</v>
      </c>
      <c r="K123" s="464">
        <f t="shared" si="15"/>
        <v>0</v>
      </c>
      <c r="L123" s="465">
        <f t="shared" si="15"/>
        <v>0</v>
      </c>
    </row>
    <row r="124" spans="3:12" ht="14.1" hidden="1" customHeight="1">
      <c r="C124" s="725" t="str">
        <f t="shared" si="12"/>
        <v>H</v>
      </c>
      <c r="D124" s="727">
        <f>Parameter!G90</f>
        <v>0</v>
      </c>
      <c r="E124" s="464">
        <f t="shared" si="15"/>
        <v>0</v>
      </c>
      <c r="F124" s="464">
        <f t="shared" si="15"/>
        <v>0</v>
      </c>
      <c r="G124" s="464">
        <f t="shared" si="15"/>
        <v>0</v>
      </c>
      <c r="H124" s="464">
        <f t="shared" si="15"/>
        <v>0</v>
      </c>
      <c r="I124" s="464">
        <f t="shared" si="15"/>
        <v>0</v>
      </c>
      <c r="J124" s="464">
        <f t="shared" si="15"/>
        <v>0</v>
      </c>
      <c r="K124" s="464">
        <f t="shared" si="15"/>
        <v>0</v>
      </c>
      <c r="L124" s="465">
        <f t="shared" si="15"/>
        <v>0</v>
      </c>
    </row>
    <row r="125" spans="3:12" ht="14.1" hidden="1" customHeight="1">
      <c r="C125" s="725" t="str">
        <f t="shared" si="12"/>
        <v>H</v>
      </c>
      <c r="D125" s="727">
        <f>Parameter!G91</f>
        <v>0</v>
      </c>
      <c r="E125" s="464">
        <f t="shared" si="15"/>
        <v>0</v>
      </c>
      <c r="F125" s="464">
        <f t="shared" si="15"/>
        <v>0</v>
      </c>
      <c r="G125" s="464">
        <f t="shared" si="15"/>
        <v>0</v>
      </c>
      <c r="H125" s="464">
        <f t="shared" si="15"/>
        <v>0</v>
      </c>
      <c r="I125" s="464">
        <f t="shared" si="15"/>
        <v>0</v>
      </c>
      <c r="J125" s="464">
        <f t="shared" si="15"/>
        <v>0</v>
      </c>
      <c r="K125" s="464">
        <f t="shared" si="15"/>
        <v>0</v>
      </c>
      <c r="L125" s="465">
        <f t="shared" si="15"/>
        <v>0</v>
      </c>
    </row>
    <row r="126" spans="3:12" ht="14.1" hidden="1" customHeight="1">
      <c r="C126" s="725" t="str">
        <f t="shared" si="12"/>
        <v>H</v>
      </c>
      <c r="D126" s="727">
        <f>Parameter!G92</f>
        <v>0</v>
      </c>
      <c r="E126" s="464">
        <f t="shared" ref="E126:L131" si="16">SUMIFS(Rev, MSup, $D$92, Y, E$95, Layer, $D126, App, "TV")</f>
        <v>0</v>
      </c>
      <c r="F126" s="464">
        <f t="shared" si="16"/>
        <v>0</v>
      </c>
      <c r="G126" s="464">
        <f t="shared" si="16"/>
        <v>0</v>
      </c>
      <c r="H126" s="464">
        <f t="shared" si="16"/>
        <v>0</v>
      </c>
      <c r="I126" s="464">
        <f t="shared" si="16"/>
        <v>0</v>
      </c>
      <c r="J126" s="464">
        <f t="shared" si="16"/>
        <v>0</v>
      </c>
      <c r="K126" s="464">
        <f t="shared" si="16"/>
        <v>0</v>
      </c>
      <c r="L126" s="465">
        <f t="shared" si="16"/>
        <v>0</v>
      </c>
    </row>
    <row r="127" spans="3:12" ht="14.1" hidden="1" customHeight="1">
      <c r="C127" s="725" t="str">
        <f t="shared" si="12"/>
        <v>H</v>
      </c>
      <c r="D127" s="727">
        <f>Parameter!G93</f>
        <v>0</v>
      </c>
      <c r="E127" s="464">
        <f t="shared" si="16"/>
        <v>0</v>
      </c>
      <c r="F127" s="464">
        <f t="shared" si="16"/>
        <v>0</v>
      </c>
      <c r="G127" s="464">
        <f t="shared" si="16"/>
        <v>0</v>
      </c>
      <c r="H127" s="464">
        <f t="shared" si="16"/>
        <v>0</v>
      </c>
      <c r="I127" s="464">
        <f t="shared" si="16"/>
        <v>0</v>
      </c>
      <c r="J127" s="464">
        <f t="shared" si="16"/>
        <v>0</v>
      </c>
      <c r="K127" s="464">
        <f t="shared" si="16"/>
        <v>0</v>
      </c>
      <c r="L127" s="465">
        <f t="shared" si="16"/>
        <v>0</v>
      </c>
    </row>
    <row r="128" spans="3:12" ht="14.1" hidden="1" customHeight="1">
      <c r="C128" s="725" t="str">
        <f t="shared" si="12"/>
        <v>H</v>
      </c>
      <c r="D128" s="727">
        <f>Parameter!G94</f>
        <v>0</v>
      </c>
      <c r="E128" s="464">
        <f t="shared" si="16"/>
        <v>0</v>
      </c>
      <c r="F128" s="464">
        <f t="shared" si="16"/>
        <v>0</v>
      </c>
      <c r="G128" s="464">
        <f t="shared" si="16"/>
        <v>0</v>
      </c>
      <c r="H128" s="464">
        <f t="shared" si="16"/>
        <v>0</v>
      </c>
      <c r="I128" s="464">
        <f t="shared" si="16"/>
        <v>0</v>
      </c>
      <c r="J128" s="464">
        <f t="shared" si="16"/>
        <v>0</v>
      </c>
      <c r="K128" s="464">
        <f t="shared" si="16"/>
        <v>0</v>
      </c>
      <c r="L128" s="465">
        <f t="shared" si="16"/>
        <v>0</v>
      </c>
    </row>
    <row r="129" spans="3:12" ht="14.1" hidden="1" customHeight="1">
      <c r="C129" s="725" t="str">
        <f t="shared" si="12"/>
        <v>H</v>
      </c>
      <c r="D129" s="727">
        <f>Parameter!G95</f>
        <v>0</v>
      </c>
      <c r="E129" s="464">
        <f t="shared" si="16"/>
        <v>0</v>
      </c>
      <c r="F129" s="464">
        <f t="shared" si="16"/>
        <v>0</v>
      </c>
      <c r="G129" s="464">
        <f t="shared" si="16"/>
        <v>0</v>
      </c>
      <c r="H129" s="464">
        <f t="shared" si="16"/>
        <v>0</v>
      </c>
      <c r="I129" s="464">
        <f t="shared" si="16"/>
        <v>0</v>
      </c>
      <c r="J129" s="464">
        <f t="shared" si="16"/>
        <v>0</v>
      </c>
      <c r="K129" s="464">
        <f t="shared" si="16"/>
        <v>0</v>
      </c>
      <c r="L129" s="465">
        <f t="shared" si="16"/>
        <v>0</v>
      </c>
    </row>
    <row r="130" spans="3:12" ht="14.1" hidden="1" customHeight="1">
      <c r="C130" s="725" t="str">
        <f t="shared" si="12"/>
        <v>H</v>
      </c>
      <c r="D130" s="727">
        <f>Parameter!G96</f>
        <v>0</v>
      </c>
      <c r="E130" s="464">
        <f t="shared" si="16"/>
        <v>0</v>
      </c>
      <c r="F130" s="464">
        <f t="shared" si="16"/>
        <v>0</v>
      </c>
      <c r="G130" s="464">
        <f t="shared" si="16"/>
        <v>0</v>
      </c>
      <c r="H130" s="464">
        <f t="shared" si="16"/>
        <v>0</v>
      </c>
      <c r="I130" s="464">
        <f t="shared" si="16"/>
        <v>0</v>
      </c>
      <c r="J130" s="464">
        <f t="shared" si="16"/>
        <v>0</v>
      </c>
      <c r="K130" s="464">
        <f t="shared" si="16"/>
        <v>0</v>
      </c>
      <c r="L130" s="465">
        <f t="shared" si="16"/>
        <v>0</v>
      </c>
    </row>
    <row r="131" spans="3:12" ht="14.25" hidden="1" customHeight="1" thickBot="1">
      <c r="C131" s="725" t="str">
        <f t="shared" si="12"/>
        <v>H</v>
      </c>
      <c r="D131" s="727">
        <f>Parameter!G97</f>
        <v>0</v>
      </c>
      <c r="E131" s="464">
        <f t="shared" si="16"/>
        <v>0</v>
      </c>
      <c r="F131" s="464">
        <f t="shared" si="16"/>
        <v>0</v>
      </c>
      <c r="G131" s="464">
        <f t="shared" si="16"/>
        <v>0</v>
      </c>
      <c r="H131" s="464">
        <f t="shared" si="16"/>
        <v>0</v>
      </c>
      <c r="I131" s="464">
        <f t="shared" si="16"/>
        <v>0</v>
      </c>
      <c r="J131" s="464">
        <f t="shared" si="16"/>
        <v>0</v>
      </c>
      <c r="K131" s="464">
        <f t="shared" si="16"/>
        <v>0</v>
      </c>
      <c r="L131" s="465">
        <f t="shared" si="16"/>
        <v>0</v>
      </c>
    </row>
    <row r="132" spans="3:12" ht="14.25" customHeight="1" thickBot="1">
      <c r="D132" s="726" t="s">
        <v>132</v>
      </c>
      <c r="E132" s="466">
        <f t="shared" ref="E132:L132" si="17">SUM( E96:E131)</f>
        <v>0</v>
      </c>
      <c r="F132" s="466">
        <f t="shared" si="17"/>
        <v>0</v>
      </c>
      <c r="G132" s="466">
        <f t="shared" si="17"/>
        <v>0</v>
      </c>
      <c r="H132" s="466">
        <f t="shared" si="17"/>
        <v>0</v>
      </c>
      <c r="I132" s="466">
        <f t="shared" si="17"/>
        <v>0</v>
      </c>
      <c r="J132" s="466">
        <f t="shared" si="17"/>
        <v>0</v>
      </c>
      <c r="K132" s="466">
        <f t="shared" si="17"/>
        <v>0</v>
      </c>
      <c r="L132" s="467">
        <f t="shared" si="17"/>
        <v>0</v>
      </c>
    </row>
    <row r="134" spans="3:12">
      <c r="D134" s="11"/>
    </row>
  </sheetData>
  <sheetProtection algorithmName="SHA-512" hashValue="q89rHJ9bVtf0ShqtEB2/HuRm6GF5iefmp1TXmYV2QYkuLBLCmH2jA7OnOUzIah6VpRFc/1FJ1n7o5p8+ILPEmg==" saltValue="4Ww3doN8St1tpwvE21sW7Q==" spinCount="100000" sheet="1" objects="1" scenarios="1"/>
  <phoneticPr fontId="13"/>
  <pageMargins left="0.7" right="0.7" top="0.75" bottom="0.75" header="0.3" footer="0.3"/>
  <pageSetup paperSize="9" orientation="portrait" horizontalDpi="4294967293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54">
    <tabColor rgb="FFFF0000"/>
    <pageSetUpPr autoPageBreaks="0"/>
  </sheetPr>
  <dimension ref="C1:Q99"/>
  <sheetViews>
    <sheetView showGridLines="0" showZeros="0" topLeftCell="A4" zoomScale="90" zoomScaleNormal="90" workbookViewId="0">
      <selection activeCell="S32" sqref="S32"/>
    </sheetView>
  </sheetViews>
  <sheetFormatPr defaultColWidth="9" defaultRowHeight="13.5"/>
  <cols>
    <col min="1" max="3" width="4.625" style="10" customWidth="1"/>
    <col min="4" max="4" width="16" style="10" customWidth="1"/>
    <col min="5" max="17" width="9" style="10" customWidth="1"/>
    <col min="18" max="16384" width="9" style="10"/>
  </cols>
  <sheetData>
    <row r="1" spans="3:17">
      <c r="C1" s="152"/>
    </row>
    <row r="2" spans="3:17" ht="14.25" customHeight="1" thickBot="1"/>
    <row r="3" spans="3:17" ht="14.25" customHeight="1">
      <c r="D3" s="190" t="s">
        <v>216</v>
      </c>
    </row>
    <row r="4" spans="3:17" ht="14.25" customHeight="1" thickBot="1">
      <c r="D4" s="237" t="e">
        <f>#REF!</f>
        <v>#REF!</v>
      </c>
    </row>
    <row r="5" spans="3:17" s="236" customFormat="1" ht="14.25" customHeight="1">
      <c r="D5" s="12" t="s">
        <v>304</v>
      </c>
      <c r="E5" s="57" t="s">
        <v>240</v>
      </c>
    </row>
    <row r="6" spans="3:17" ht="14.25" customHeight="1" thickBot="1">
      <c r="D6" s="56" t="e">
        <f>ChartIndex!#REF!&amp;" - - - "&amp;$D$4</f>
        <v>#REF!</v>
      </c>
      <c r="L6" s="10" t="s">
        <v>215</v>
      </c>
      <c r="Q6" s="10" t="s">
        <v>214</v>
      </c>
    </row>
    <row r="7" spans="3:17" ht="14.25" customHeight="1" thickBot="1">
      <c r="C7" s="539"/>
      <c r="D7" s="726"/>
      <c r="E7" s="143" t="s">
        <v>110</v>
      </c>
      <c r="F7" s="143" t="s">
        <v>107</v>
      </c>
      <c r="G7" s="143" t="s">
        <v>284</v>
      </c>
      <c r="H7" s="143" t="s">
        <v>285</v>
      </c>
      <c r="I7" s="143" t="s">
        <v>286</v>
      </c>
      <c r="J7" s="143" t="s">
        <v>287</v>
      </c>
      <c r="K7" s="143" t="s">
        <v>288</v>
      </c>
      <c r="L7" s="211" t="s">
        <v>289</v>
      </c>
    </row>
    <row r="8" spans="3:17" ht="14.25" customHeight="1">
      <c r="C8" s="725" t="str">
        <f t="shared" ref="C8:C27" si="0">IF(SUM(E8:H8)=0, "H", "")</f>
        <v>H</v>
      </c>
      <c r="D8" s="727" t="str">
        <f>Parameter!T8</f>
        <v>AUO</v>
      </c>
      <c r="E8" s="462">
        <f t="shared" ref="E8:L17" si="1">SUMIFS(Rev, MSup, $D$4, Y, E$7, P, $D8)</f>
        <v>0</v>
      </c>
      <c r="F8" s="462">
        <f t="shared" si="1"/>
        <v>0</v>
      </c>
      <c r="G8" s="462">
        <f t="shared" si="1"/>
        <v>0</v>
      </c>
      <c r="H8" s="462">
        <f t="shared" si="1"/>
        <v>0</v>
      </c>
      <c r="I8" s="462">
        <f t="shared" si="1"/>
        <v>0</v>
      </c>
      <c r="J8" s="462">
        <f t="shared" si="1"/>
        <v>0</v>
      </c>
      <c r="K8" s="462">
        <f t="shared" si="1"/>
        <v>0</v>
      </c>
      <c r="L8" s="728">
        <f t="shared" si="1"/>
        <v>0</v>
      </c>
    </row>
    <row r="9" spans="3:17" ht="14.25" customHeight="1">
      <c r="C9" s="725" t="str">
        <f t="shared" si="0"/>
        <v>H</v>
      </c>
      <c r="D9" s="727" t="str">
        <f>Parameter!T9</f>
        <v>BOE</v>
      </c>
      <c r="E9" s="462">
        <f t="shared" si="1"/>
        <v>0</v>
      </c>
      <c r="F9" s="462">
        <f t="shared" si="1"/>
        <v>0</v>
      </c>
      <c r="G9" s="462">
        <f t="shared" si="1"/>
        <v>0</v>
      </c>
      <c r="H9" s="462">
        <f t="shared" si="1"/>
        <v>0</v>
      </c>
      <c r="I9" s="462">
        <f t="shared" si="1"/>
        <v>0</v>
      </c>
      <c r="J9" s="462">
        <f t="shared" si="1"/>
        <v>0</v>
      </c>
      <c r="K9" s="462">
        <f t="shared" si="1"/>
        <v>0</v>
      </c>
      <c r="L9" s="728">
        <f t="shared" si="1"/>
        <v>0</v>
      </c>
    </row>
    <row r="10" spans="3:17" ht="14.25" customHeight="1">
      <c r="C10" s="725" t="str">
        <f t="shared" si="0"/>
        <v>H</v>
      </c>
      <c r="D10" s="727" t="str">
        <f>Parameter!T10</f>
        <v>China Star</v>
      </c>
      <c r="E10" s="462">
        <f t="shared" si="1"/>
        <v>0</v>
      </c>
      <c r="F10" s="462">
        <f t="shared" si="1"/>
        <v>0</v>
      </c>
      <c r="G10" s="462">
        <f t="shared" si="1"/>
        <v>0</v>
      </c>
      <c r="H10" s="462">
        <f t="shared" si="1"/>
        <v>0</v>
      </c>
      <c r="I10" s="462">
        <f t="shared" si="1"/>
        <v>0</v>
      </c>
      <c r="J10" s="462">
        <f t="shared" si="1"/>
        <v>0</v>
      </c>
      <c r="K10" s="462">
        <f t="shared" si="1"/>
        <v>0</v>
      </c>
      <c r="L10" s="728">
        <f t="shared" si="1"/>
        <v>0</v>
      </c>
    </row>
    <row r="11" spans="3:17" ht="14.25" customHeight="1">
      <c r="C11" s="725" t="str">
        <f t="shared" si="0"/>
        <v>H</v>
      </c>
      <c r="D11" s="727" t="str">
        <f>Parameter!T11</f>
        <v>EDO</v>
      </c>
      <c r="E11" s="462">
        <f t="shared" si="1"/>
        <v>0</v>
      </c>
      <c r="F11" s="462">
        <f t="shared" si="1"/>
        <v>0</v>
      </c>
      <c r="G11" s="462">
        <f t="shared" si="1"/>
        <v>0</v>
      </c>
      <c r="H11" s="462">
        <f t="shared" si="1"/>
        <v>0</v>
      </c>
      <c r="I11" s="462">
        <f t="shared" si="1"/>
        <v>0</v>
      </c>
      <c r="J11" s="462">
        <f t="shared" si="1"/>
        <v>0</v>
      </c>
      <c r="K11" s="462">
        <f t="shared" si="1"/>
        <v>0</v>
      </c>
      <c r="L11" s="728">
        <f t="shared" si="1"/>
        <v>0</v>
      </c>
    </row>
    <row r="12" spans="3:17" ht="14.25" customHeight="1">
      <c r="C12" s="725" t="str">
        <f t="shared" si="0"/>
        <v>H</v>
      </c>
      <c r="D12" s="727" t="str">
        <f>Parameter!T12</f>
        <v>JDI</v>
      </c>
      <c r="E12" s="462">
        <f t="shared" si="1"/>
        <v>0</v>
      </c>
      <c r="F12" s="462">
        <f t="shared" si="1"/>
        <v>0</v>
      </c>
      <c r="G12" s="462">
        <f t="shared" si="1"/>
        <v>0</v>
      </c>
      <c r="H12" s="462">
        <f t="shared" si="1"/>
        <v>0</v>
      </c>
      <c r="I12" s="462">
        <f t="shared" si="1"/>
        <v>0</v>
      </c>
      <c r="J12" s="462">
        <f t="shared" si="1"/>
        <v>0</v>
      </c>
      <c r="K12" s="462">
        <f t="shared" si="1"/>
        <v>0</v>
      </c>
      <c r="L12" s="728">
        <f t="shared" si="1"/>
        <v>0</v>
      </c>
    </row>
    <row r="13" spans="3:17" ht="14.25" customHeight="1">
      <c r="C13" s="725" t="str">
        <f t="shared" si="0"/>
        <v>H</v>
      </c>
      <c r="D13" s="727" t="str">
        <f>Parameter!T13</f>
        <v>JOLED</v>
      </c>
      <c r="E13" s="462">
        <f t="shared" si="1"/>
        <v>0</v>
      </c>
      <c r="F13" s="462">
        <f t="shared" si="1"/>
        <v>0</v>
      </c>
      <c r="G13" s="462">
        <f t="shared" si="1"/>
        <v>0</v>
      </c>
      <c r="H13" s="462">
        <f t="shared" si="1"/>
        <v>0</v>
      </c>
      <c r="I13" s="462">
        <f t="shared" si="1"/>
        <v>0</v>
      </c>
      <c r="J13" s="462">
        <f t="shared" si="1"/>
        <v>0</v>
      </c>
      <c r="K13" s="462">
        <f t="shared" si="1"/>
        <v>0</v>
      </c>
      <c r="L13" s="728">
        <f t="shared" si="1"/>
        <v>0</v>
      </c>
    </row>
    <row r="14" spans="3:17" ht="14.25" customHeight="1">
      <c r="C14" s="725" t="str">
        <f t="shared" si="0"/>
        <v>H</v>
      </c>
      <c r="D14" s="727" t="str">
        <f>Parameter!T14</f>
        <v>LGD</v>
      </c>
      <c r="E14" s="462">
        <f t="shared" si="1"/>
        <v>0</v>
      </c>
      <c r="F14" s="462">
        <f t="shared" si="1"/>
        <v>0</v>
      </c>
      <c r="G14" s="462">
        <f t="shared" si="1"/>
        <v>0</v>
      </c>
      <c r="H14" s="462">
        <f t="shared" si="1"/>
        <v>0</v>
      </c>
      <c r="I14" s="462">
        <f t="shared" si="1"/>
        <v>0</v>
      </c>
      <c r="J14" s="462">
        <f t="shared" si="1"/>
        <v>0</v>
      </c>
      <c r="K14" s="462">
        <f t="shared" si="1"/>
        <v>0</v>
      </c>
      <c r="L14" s="728">
        <f t="shared" si="1"/>
        <v>0</v>
      </c>
    </row>
    <row r="15" spans="3:17" ht="14.25" hidden="1" customHeight="1">
      <c r="C15" s="725" t="str">
        <f t="shared" si="0"/>
        <v>H</v>
      </c>
      <c r="D15" s="727" t="str">
        <f>Parameter!T15</f>
        <v>Royole</v>
      </c>
      <c r="E15" s="462">
        <f t="shared" si="1"/>
        <v>0</v>
      </c>
      <c r="F15" s="462">
        <f t="shared" si="1"/>
        <v>0</v>
      </c>
      <c r="G15" s="462">
        <f t="shared" si="1"/>
        <v>0</v>
      </c>
      <c r="H15" s="462">
        <f t="shared" si="1"/>
        <v>0</v>
      </c>
      <c r="I15" s="462">
        <f t="shared" si="1"/>
        <v>0</v>
      </c>
      <c r="J15" s="462">
        <f t="shared" si="1"/>
        <v>0</v>
      </c>
      <c r="K15" s="462">
        <f t="shared" si="1"/>
        <v>0</v>
      </c>
      <c r="L15" s="728">
        <f t="shared" si="1"/>
        <v>0</v>
      </c>
    </row>
    <row r="16" spans="3:17" ht="14.25" customHeight="1">
      <c r="C16" s="725" t="str">
        <f t="shared" si="0"/>
        <v>H</v>
      </c>
      <c r="D16" s="727" t="str">
        <f>Parameter!T16</f>
        <v>SDC</v>
      </c>
      <c r="E16" s="462">
        <f t="shared" si="1"/>
        <v>0</v>
      </c>
      <c r="F16" s="462">
        <f t="shared" si="1"/>
        <v>0</v>
      </c>
      <c r="G16" s="462">
        <f t="shared" si="1"/>
        <v>0</v>
      </c>
      <c r="H16" s="462">
        <f t="shared" si="1"/>
        <v>0</v>
      </c>
      <c r="I16" s="462">
        <f t="shared" si="1"/>
        <v>0</v>
      </c>
      <c r="J16" s="462">
        <f t="shared" si="1"/>
        <v>0</v>
      </c>
      <c r="K16" s="462">
        <f t="shared" si="1"/>
        <v>0</v>
      </c>
      <c r="L16" s="728">
        <f t="shared" si="1"/>
        <v>0</v>
      </c>
    </row>
    <row r="17" spans="3:12" ht="14.25" customHeight="1">
      <c r="C17" s="725" t="str">
        <f t="shared" si="0"/>
        <v>H</v>
      </c>
      <c r="D17" s="727" t="str">
        <f>Parameter!T17</f>
        <v>Sharp</v>
      </c>
      <c r="E17" s="462">
        <f t="shared" si="1"/>
        <v>0</v>
      </c>
      <c r="F17" s="462">
        <f t="shared" si="1"/>
        <v>0</v>
      </c>
      <c r="G17" s="462">
        <f t="shared" si="1"/>
        <v>0</v>
      </c>
      <c r="H17" s="462">
        <f t="shared" si="1"/>
        <v>0</v>
      </c>
      <c r="I17" s="462">
        <f t="shared" si="1"/>
        <v>0</v>
      </c>
      <c r="J17" s="462">
        <f t="shared" si="1"/>
        <v>0</v>
      </c>
      <c r="K17" s="462">
        <f t="shared" si="1"/>
        <v>0</v>
      </c>
      <c r="L17" s="728">
        <f t="shared" si="1"/>
        <v>0</v>
      </c>
    </row>
    <row r="18" spans="3:12" ht="14.25" customHeight="1">
      <c r="C18" s="725" t="str">
        <f t="shared" si="0"/>
        <v>H</v>
      </c>
      <c r="D18" s="727" t="str">
        <f>Parameter!T18</f>
        <v>Tianma</v>
      </c>
      <c r="E18" s="462">
        <f t="shared" ref="E18:L27" si="2">SUMIFS(Rev, MSup, $D$4, Y, E$7, P, $D18)</f>
        <v>0</v>
      </c>
      <c r="F18" s="462">
        <f t="shared" si="2"/>
        <v>0</v>
      </c>
      <c r="G18" s="462">
        <f t="shared" si="2"/>
        <v>0</v>
      </c>
      <c r="H18" s="462">
        <f t="shared" si="2"/>
        <v>0</v>
      </c>
      <c r="I18" s="462">
        <f t="shared" si="2"/>
        <v>0</v>
      </c>
      <c r="J18" s="462">
        <f t="shared" si="2"/>
        <v>0</v>
      </c>
      <c r="K18" s="462">
        <f t="shared" si="2"/>
        <v>0</v>
      </c>
      <c r="L18" s="728">
        <f t="shared" si="2"/>
        <v>0</v>
      </c>
    </row>
    <row r="19" spans="3:12" ht="14.25" customHeight="1">
      <c r="C19" s="725" t="str">
        <f t="shared" si="0"/>
        <v>H</v>
      </c>
      <c r="D19" s="727" t="str">
        <f>Parameter!T19</f>
        <v>Truly</v>
      </c>
      <c r="E19" s="462">
        <f t="shared" si="2"/>
        <v>0</v>
      </c>
      <c r="F19" s="462">
        <f t="shared" si="2"/>
        <v>0</v>
      </c>
      <c r="G19" s="462">
        <f t="shared" si="2"/>
        <v>0</v>
      </c>
      <c r="H19" s="462">
        <f t="shared" si="2"/>
        <v>0</v>
      </c>
      <c r="I19" s="462">
        <f t="shared" si="2"/>
        <v>0</v>
      </c>
      <c r="J19" s="462">
        <f t="shared" si="2"/>
        <v>0</v>
      </c>
      <c r="K19" s="462">
        <f t="shared" si="2"/>
        <v>0</v>
      </c>
      <c r="L19" s="728">
        <f t="shared" si="2"/>
        <v>0</v>
      </c>
    </row>
    <row r="20" spans="3:12" ht="14.25" customHeight="1" thickBot="1">
      <c r="C20" s="725" t="str">
        <f t="shared" si="0"/>
        <v>H</v>
      </c>
      <c r="D20" s="727" t="str">
        <f>Parameter!T20</f>
        <v>Visionox</v>
      </c>
      <c r="E20" s="462">
        <f t="shared" si="2"/>
        <v>0</v>
      </c>
      <c r="F20" s="462">
        <f t="shared" si="2"/>
        <v>0</v>
      </c>
      <c r="G20" s="462">
        <f t="shared" si="2"/>
        <v>0</v>
      </c>
      <c r="H20" s="462">
        <f t="shared" si="2"/>
        <v>0</v>
      </c>
      <c r="I20" s="462">
        <f t="shared" si="2"/>
        <v>0</v>
      </c>
      <c r="J20" s="462">
        <f t="shared" si="2"/>
        <v>0</v>
      </c>
      <c r="K20" s="462">
        <f t="shared" si="2"/>
        <v>0</v>
      </c>
      <c r="L20" s="728">
        <f t="shared" si="2"/>
        <v>0</v>
      </c>
    </row>
    <row r="21" spans="3:12" ht="14.25" hidden="1" customHeight="1">
      <c r="C21" s="725" t="str">
        <f t="shared" si="0"/>
        <v>H</v>
      </c>
      <c r="D21" s="727">
        <f>Parameter!T21</f>
        <v>0</v>
      </c>
      <c r="E21" s="462">
        <f t="shared" si="2"/>
        <v>0</v>
      </c>
      <c r="F21" s="462">
        <f t="shared" si="2"/>
        <v>0</v>
      </c>
      <c r="G21" s="462">
        <f t="shared" si="2"/>
        <v>0</v>
      </c>
      <c r="H21" s="462">
        <f t="shared" si="2"/>
        <v>0</v>
      </c>
      <c r="I21" s="462">
        <f t="shared" si="2"/>
        <v>0</v>
      </c>
      <c r="J21" s="462">
        <f t="shared" si="2"/>
        <v>0</v>
      </c>
      <c r="K21" s="462">
        <f t="shared" si="2"/>
        <v>0</v>
      </c>
      <c r="L21" s="728">
        <f t="shared" si="2"/>
        <v>0</v>
      </c>
    </row>
    <row r="22" spans="3:12" ht="14.25" hidden="1" customHeight="1">
      <c r="C22" s="725" t="str">
        <f t="shared" si="0"/>
        <v>H</v>
      </c>
      <c r="D22" s="727">
        <f>Parameter!T22</f>
        <v>0</v>
      </c>
      <c r="E22" s="462">
        <f t="shared" si="2"/>
        <v>0</v>
      </c>
      <c r="F22" s="462">
        <f t="shared" si="2"/>
        <v>0</v>
      </c>
      <c r="G22" s="462">
        <f t="shared" si="2"/>
        <v>0</v>
      </c>
      <c r="H22" s="462">
        <f t="shared" si="2"/>
        <v>0</v>
      </c>
      <c r="I22" s="462">
        <f t="shared" si="2"/>
        <v>0</v>
      </c>
      <c r="J22" s="462">
        <f t="shared" si="2"/>
        <v>0</v>
      </c>
      <c r="K22" s="462">
        <f t="shared" si="2"/>
        <v>0</v>
      </c>
      <c r="L22" s="728">
        <f t="shared" si="2"/>
        <v>0</v>
      </c>
    </row>
    <row r="23" spans="3:12" ht="14.25" hidden="1" customHeight="1">
      <c r="C23" s="725" t="str">
        <f t="shared" si="0"/>
        <v>H</v>
      </c>
      <c r="D23" s="727">
        <f>Parameter!T23</f>
        <v>0</v>
      </c>
      <c r="E23" s="462">
        <f t="shared" si="2"/>
        <v>0</v>
      </c>
      <c r="F23" s="462">
        <f t="shared" si="2"/>
        <v>0</v>
      </c>
      <c r="G23" s="462">
        <f t="shared" si="2"/>
        <v>0</v>
      </c>
      <c r="H23" s="462">
        <f t="shared" si="2"/>
        <v>0</v>
      </c>
      <c r="I23" s="462">
        <f t="shared" si="2"/>
        <v>0</v>
      </c>
      <c r="J23" s="462">
        <f t="shared" si="2"/>
        <v>0</v>
      </c>
      <c r="K23" s="462">
        <f t="shared" si="2"/>
        <v>0</v>
      </c>
      <c r="L23" s="728">
        <f t="shared" si="2"/>
        <v>0</v>
      </c>
    </row>
    <row r="24" spans="3:12" ht="14.25" hidden="1" customHeight="1">
      <c r="C24" s="725" t="str">
        <f t="shared" si="0"/>
        <v>H</v>
      </c>
      <c r="D24" s="727">
        <f>Parameter!T24</f>
        <v>0</v>
      </c>
      <c r="E24" s="462">
        <f t="shared" si="2"/>
        <v>0</v>
      </c>
      <c r="F24" s="462">
        <f t="shared" si="2"/>
        <v>0</v>
      </c>
      <c r="G24" s="462">
        <f t="shared" si="2"/>
        <v>0</v>
      </c>
      <c r="H24" s="462">
        <f t="shared" si="2"/>
        <v>0</v>
      </c>
      <c r="I24" s="462">
        <f t="shared" si="2"/>
        <v>0</v>
      </c>
      <c r="J24" s="462">
        <f t="shared" si="2"/>
        <v>0</v>
      </c>
      <c r="K24" s="462">
        <f t="shared" si="2"/>
        <v>0</v>
      </c>
      <c r="L24" s="728">
        <f t="shared" si="2"/>
        <v>0</v>
      </c>
    </row>
    <row r="25" spans="3:12" ht="14.25" hidden="1" customHeight="1">
      <c r="C25" s="725" t="str">
        <f t="shared" si="0"/>
        <v>H</v>
      </c>
      <c r="D25" s="727">
        <f>Parameter!T25</f>
        <v>0</v>
      </c>
      <c r="E25" s="462">
        <f t="shared" si="2"/>
        <v>0</v>
      </c>
      <c r="F25" s="462">
        <f t="shared" si="2"/>
        <v>0</v>
      </c>
      <c r="G25" s="462">
        <f t="shared" si="2"/>
        <v>0</v>
      </c>
      <c r="H25" s="462">
        <f t="shared" si="2"/>
        <v>0</v>
      </c>
      <c r="I25" s="462">
        <f t="shared" si="2"/>
        <v>0</v>
      </c>
      <c r="J25" s="462">
        <f t="shared" si="2"/>
        <v>0</v>
      </c>
      <c r="K25" s="462">
        <f t="shared" si="2"/>
        <v>0</v>
      </c>
      <c r="L25" s="728">
        <f t="shared" si="2"/>
        <v>0</v>
      </c>
    </row>
    <row r="26" spans="3:12" ht="14.25" hidden="1" customHeight="1">
      <c r="C26" s="725" t="str">
        <f t="shared" si="0"/>
        <v>H</v>
      </c>
      <c r="D26" s="727">
        <f>Parameter!T26</f>
        <v>0</v>
      </c>
      <c r="E26" s="462">
        <f t="shared" si="2"/>
        <v>0</v>
      </c>
      <c r="F26" s="462">
        <f t="shared" si="2"/>
        <v>0</v>
      </c>
      <c r="G26" s="462">
        <f t="shared" si="2"/>
        <v>0</v>
      </c>
      <c r="H26" s="462">
        <f t="shared" si="2"/>
        <v>0</v>
      </c>
      <c r="I26" s="462">
        <f t="shared" si="2"/>
        <v>0</v>
      </c>
      <c r="J26" s="462">
        <f t="shared" si="2"/>
        <v>0</v>
      </c>
      <c r="K26" s="462">
        <f t="shared" si="2"/>
        <v>0</v>
      </c>
      <c r="L26" s="728">
        <f t="shared" si="2"/>
        <v>0</v>
      </c>
    </row>
    <row r="27" spans="3:12" ht="14.25" hidden="1" customHeight="1" thickBot="1">
      <c r="C27" s="725" t="str">
        <f t="shared" si="0"/>
        <v>H</v>
      </c>
      <c r="D27" s="727">
        <f>Parameter!T27</f>
        <v>0</v>
      </c>
      <c r="E27" s="462">
        <f t="shared" si="2"/>
        <v>0</v>
      </c>
      <c r="F27" s="462">
        <f t="shared" si="2"/>
        <v>0</v>
      </c>
      <c r="G27" s="462">
        <f t="shared" si="2"/>
        <v>0</v>
      </c>
      <c r="H27" s="462">
        <f t="shared" si="2"/>
        <v>0</v>
      </c>
      <c r="I27" s="462">
        <f t="shared" si="2"/>
        <v>0</v>
      </c>
      <c r="J27" s="462">
        <f t="shared" si="2"/>
        <v>0</v>
      </c>
      <c r="K27" s="462">
        <f t="shared" si="2"/>
        <v>0</v>
      </c>
      <c r="L27" s="728">
        <f t="shared" si="2"/>
        <v>0</v>
      </c>
    </row>
    <row r="28" spans="3:12" ht="14.25" customHeight="1" thickBot="1">
      <c r="D28" s="726" t="s">
        <v>132</v>
      </c>
      <c r="E28" s="463">
        <f t="shared" ref="E28:L28" si="3">SUM(E8:E27)</f>
        <v>0</v>
      </c>
      <c r="F28" s="463">
        <f t="shared" si="3"/>
        <v>0</v>
      </c>
      <c r="G28" s="463">
        <f t="shared" si="3"/>
        <v>0</v>
      </c>
      <c r="H28" s="463">
        <f t="shared" si="3"/>
        <v>0</v>
      </c>
      <c r="I28" s="463">
        <f t="shared" si="3"/>
        <v>0</v>
      </c>
      <c r="J28" s="463">
        <f t="shared" si="3"/>
        <v>0</v>
      </c>
      <c r="K28" s="463">
        <f t="shared" si="3"/>
        <v>0</v>
      </c>
      <c r="L28" s="729">
        <f t="shared" si="3"/>
        <v>0</v>
      </c>
    </row>
    <row r="29" spans="3:12" ht="14.25" customHeight="1">
      <c r="L29" s="57"/>
    </row>
    <row r="30" spans="3:12" ht="14.25" customHeight="1" thickBot="1"/>
    <row r="31" spans="3:12" ht="14.25" customHeight="1">
      <c r="D31" s="190" t="s">
        <v>194</v>
      </c>
    </row>
    <row r="32" spans="3:12" ht="14.25" customHeight="1" thickBot="1">
      <c r="D32" s="237" t="e">
        <f>#REF!</f>
        <v>#REF!</v>
      </c>
    </row>
    <row r="33" spans="3:17" s="236" customFormat="1" ht="14.25" customHeight="1">
      <c r="D33" s="12" t="s">
        <v>329</v>
      </c>
      <c r="E33" s="57" t="s">
        <v>293</v>
      </c>
      <c r="M33" s="10"/>
      <c r="P33" s="10"/>
    </row>
    <row r="34" spans="3:17" ht="14.25" customHeight="1" thickBot="1">
      <c r="D34" s="56" t="e">
        <f>ChartIndex!#REF!&amp;" - - - "&amp;$D$32</f>
        <v>#REF!</v>
      </c>
      <c r="L34" s="10" t="s">
        <v>214</v>
      </c>
      <c r="Q34" s="10" t="s">
        <v>214</v>
      </c>
    </row>
    <row r="35" spans="3:17" ht="14.25" customHeight="1" thickBot="1">
      <c r="C35" s="539"/>
      <c r="D35" s="726"/>
      <c r="E35" s="143" t="s">
        <v>110</v>
      </c>
      <c r="F35" s="143" t="s">
        <v>107</v>
      </c>
      <c r="G35" s="143" t="s">
        <v>284</v>
      </c>
      <c r="H35" s="143" t="s">
        <v>285</v>
      </c>
      <c r="I35" s="143" t="s">
        <v>286</v>
      </c>
      <c r="J35" s="143" t="s">
        <v>287</v>
      </c>
      <c r="K35" s="143" t="s">
        <v>288</v>
      </c>
      <c r="L35" s="211" t="s">
        <v>289</v>
      </c>
    </row>
    <row r="36" spans="3:17" ht="14.25" customHeight="1">
      <c r="C36" s="725" t="str">
        <f t="shared" ref="C36:C55" si="4">IF(SUM(E36:H36)=0, "H", "")</f>
        <v>H</v>
      </c>
      <c r="D36" s="727" t="str">
        <f>Parameter!T8</f>
        <v>AUO</v>
      </c>
      <c r="E36" s="462">
        <f t="shared" ref="E36:L45" si="5">SUMIFS(Rev, MSup, $D$32, Y, E$35, P, $D36, App, "Mobile")</f>
        <v>0</v>
      </c>
      <c r="F36" s="462">
        <f t="shared" si="5"/>
        <v>0</v>
      </c>
      <c r="G36" s="462">
        <f t="shared" si="5"/>
        <v>0</v>
      </c>
      <c r="H36" s="462">
        <f t="shared" si="5"/>
        <v>0</v>
      </c>
      <c r="I36" s="462">
        <f t="shared" si="5"/>
        <v>0</v>
      </c>
      <c r="J36" s="462">
        <f t="shared" si="5"/>
        <v>0</v>
      </c>
      <c r="K36" s="462">
        <f t="shared" si="5"/>
        <v>0</v>
      </c>
      <c r="L36" s="728">
        <f t="shared" si="5"/>
        <v>0</v>
      </c>
    </row>
    <row r="37" spans="3:17" ht="14.25" customHeight="1">
      <c r="C37" s="725" t="str">
        <f t="shared" si="4"/>
        <v>H</v>
      </c>
      <c r="D37" s="727" t="str">
        <f>Parameter!T9</f>
        <v>BOE</v>
      </c>
      <c r="E37" s="462">
        <f t="shared" si="5"/>
        <v>0</v>
      </c>
      <c r="F37" s="462">
        <f t="shared" si="5"/>
        <v>0</v>
      </c>
      <c r="G37" s="462">
        <f t="shared" si="5"/>
        <v>0</v>
      </c>
      <c r="H37" s="462">
        <f t="shared" si="5"/>
        <v>0</v>
      </c>
      <c r="I37" s="462">
        <f t="shared" si="5"/>
        <v>0</v>
      </c>
      <c r="J37" s="462">
        <f t="shared" si="5"/>
        <v>0</v>
      </c>
      <c r="K37" s="462">
        <f t="shared" si="5"/>
        <v>0</v>
      </c>
      <c r="L37" s="728">
        <f t="shared" si="5"/>
        <v>0</v>
      </c>
    </row>
    <row r="38" spans="3:17" ht="14.25" customHeight="1">
      <c r="C38" s="725" t="str">
        <f t="shared" si="4"/>
        <v>H</v>
      </c>
      <c r="D38" s="727" t="str">
        <f>Parameter!T10</f>
        <v>China Star</v>
      </c>
      <c r="E38" s="462">
        <f t="shared" si="5"/>
        <v>0</v>
      </c>
      <c r="F38" s="462">
        <f t="shared" si="5"/>
        <v>0</v>
      </c>
      <c r="G38" s="462">
        <f t="shared" si="5"/>
        <v>0</v>
      </c>
      <c r="H38" s="462">
        <f t="shared" si="5"/>
        <v>0</v>
      </c>
      <c r="I38" s="462">
        <f t="shared" si="5"/>
        <v>0</v>
      </c>
      <c r="J38" s="462">
        <f t="shared" si="5"/>
        <v>0</v>
      </c>
      <c r="K38" s="462">
        <f t="shared" si="5"/>
        <v>0</v>
      </c>
      <c r="L38" s="728">
        <f t="shared" si="5"/>
        <v>0</v>
      </c>
    </row>
    <row r="39" spans="3:17" ht="14.25" customHeight="1">
      <c r="C39" s="725" t="str">
        <f t="shared" si="4"/>
        <v>H</v>
      </c>
      <c r="D39" s="727" t="str">
        <f>Parameter!T11</f>
        <v>EDO</v>
      </c>
      <c r="E39" s="462">
        <f t="shared" si="5"/>
        <v>0</v>
      </c>
      <c r="F39" s="462">
        <f t="shared" si="5"/>
        <v>0</v>
      </c>
      <c r="G39" s="462">
        <f t="shared" si="5"/>
        <v>0</v>
      </c>
      <c r="H39" s="462">
        <f t="shared" si="5"/>
        <v>0</v>
      </c>
      <c r="I39" s="462">
        <f t="shared" si="5"/>
        <v>0</v>
      </c>
      <c r="J39" s="462">
        <f t="shared" si="5"/>
        <v>0</v>
      </c>
      <c r="K39" s="462">
        <f t="shared" si="5"/>
        <v>0</v>
      </c>
      <c r="L39" s="728">
        <f t="shared" si="5"/>
        <v>0</v>
      </c>
    </row>
    <row r="40" spans="3:17" ht="14.25" customHeight="1">
      <c r="C40" s="725" t="str">
        <f t="shared" si="4"/>
        <v>H</v>
      </c>
      <c r="D40" s="727" t="str">
        <f>Parameter!T12</f>
        <v>JDI</v>
      </c>
      <c r="E40" s="462">
        <f t="shared" si="5"/>
        <v>0</v>
      </c>
      <c r="F40" s="462">
        <f t="shared" si="5"/>
        <v>0</v>
      </c>
      <c r="G40" s="462">
        <f t="shared" si="5"/>
        <v>0</v>
      </c>
      <c r="H40" s="462">
        <f t="shared" si="5"/>
        <v>0</v>
      </c>
      <c r="I40" s="462">
        <f t="shared" si="5"/>
        <v>0</v>
      </c>
      <c r="J40" s="462">
        <f t="shared" si="5"/>
        <v>0</v>
      </c>
      <c r="K40" s="462">
        <f t="shared" si="5"/>
        <v>0</v>
      </c>
      <c r="L40" s="728">
        <f t="shared" si="5"/>
        <v>0</v>
      </c>
    </row>
    <row r="41" spans="3:17" ht="14.25" hidden="1" customHeight="1">
      <c r="C41" s="725" t="str">
        <f t="shared" si="4"/>
        <v>H</v>
      </c>
      <c r="D41" s="727" t="str">
        <f>Parameter!T13</f>
        <v>JOLED</v>
      </c>
      <c r="E41" s="462">
        <f t="shared" si="5"/>
        <v>0</v>
      </c>
      <c r="F41" s="462">
        <f t="shared" si="5"/>
        <v>0</v>
      </c>
      <c r="G41" s="462">
        <f t="shared" si="5"/>
        <v>0</v>
      </c>
      <c r="H41" s="462">
        <f t="shared" si="5"/>
        <v>0</v>
      </c>
      <c r="I41" s="462">
        <f t="shared" si="5"/>
        <v>0</v>
      </c>
      <c r="J41" s="462">
        <f t="shared" si="5"/>
        <v>0</v>
      </c>
      <c r="K41" s="462">
        <f t="shared" si="5"/>
        <v>0</v>
      </c>
      <c r="L41" s="728">
        <f t="shared" si="5"/>
        <v>0</v>
      </c>
    </row>
    <row r="42" spans="3:17" ht="14.25" customHeight="1">
      <c r="C42" s="725" t="str">
        <f t="shared" si="4"/>
        <v>H</v>
      </c>
      <c r="D42" s="727" t="str">
        <f>Parameter!T14</f>
        <v>LGD</v>
      </c>
      <c r="E42" s="462">
        <f t="shared" si="5"/>
        <v>0</v>
      </c>
      <c r="F42" s="462">
        <f t="shared" si="5"/>
        <v>0</v>
      </c>
      <c r="G42" s="462">
        <f t="shared" si="5"/>
        <v>0</v>
      </c>
      <c r="H42" s="462">
        <f t="shared" si="5"/>
        <v>0</v>
      </c>
      <c r="I42" s="462">
        <f t="shared" si="5"/>
        <v>0</v>
      </c>
      <c r="J42" s="462">
        <f t="shared" si="5"/>
        <v>0</v>
      </c>
      <c r="K42" s="462">
        <f t="shared" si="5"/>
        <v>0</v>
      </c>
      <c r="L42" s="728">
        <f t="shared" si="5"/>
        <v>0</v>
      </c>
    </row>
    <row r="43" spans="3:17" ht="14.25" hidden="1" customHeight="1">
      <c r="C43" s="725" t="str">
        <f t="shared" si="4"/>
        <v>H</v>
      </c>
      <c r="D43" s="727" t="str">
        <f>Parameter!T15</f>
        <v>Royole</v>
      </c>
      <c r="E43" s="462">
        <f t="shared" si="5"/>
        <v>0</v>
      </c>
      <c r="F43" s="462">
        <f t="shared" si="5"/>
        <v>0</v>
      </c>
      <c r="G43" s="462">
        <f t="shared" si="5"/>
        <v>0</v>
      </c>
      <c r="H43" s="462">
        <f t="shared" si="5"/>
        <v>0</v>
      </c>
      <c r="I43" s="462">
        <f t="shared" si="5"/>
        <v>0</v>
      </c>
      <c r="J43" s="462">
        <f t="shared" si="5"/>
        <v>0</v>
      </c>
      <c r="K43" s="462">
        <f t="shared" si="5"/>
        <v>0</v>
      </c>
      <c r="L43" s="728">
        <f t="shared" si="5"/>
        <v>0</v>
      </c>
    </row>
    <row r="44" spans="3:17" ht="14.25" customHeight="1">
      <c r="C44" s="725" t="str">
        <f t="shared" si="4"/>
        <v>H</v>
      </c>
      <c r="D44" s="727" t="str">
        <f>Parameter!T16</f>
        <v>SDC</v>
      </c>
      <c r="E44" s="462">
        <f t="shared" si="5"/>
        <v>0</v>
      </c>
      <c r="F44" s="462">
        <f t="shared" si="5"/>
        <v>0</v>
      </c>
      <c r="G44" s="462">
        <f t="shared" si="5"/>
        <v>0</v>
      </c>
      <c r="H44" s="462">
        <f t="shared" si="5"/>
        <v>0</v>
      </c>
      <c r="I44" s="462">
        <f t="shared" si="5"/>
        <v>0</v>
      </c>
      <c r="J44" s="462">
        <f t="shared" si="5"/>
        <v>0</v>
      </c>
      <c r="K44" s="462">
        <f t="shared" si="5"/>
        <v>0</v>
      </c>
      <c r="L44" s="728">
        <f t="shared" si="5"/>
        <v>0</v>
      </c>
    </row>
    <row r="45" spans="3:17" ht="14.25" customHeight="1">
      <c r="C45" s="725" t="str">
        <f t="shared" si="4"/>
        <v>H</v>
      </c>
      <c r="D45" s="727" t="str">
        <f>Parameter!T17</f>
        <v>Sharp</v>
      </c>
      <c r="E45" s="462">
        <f t="shared" si="5"/>
        <v>0</v>
      </c>
      <c r="F45" s="462">
        <f t="shared" si="5"/>
        <v>0</v>
      </c>
      <c r="G45" s="462">
        <f t="shared" si="5"/>
        <v>0</v>
      </c>
      <c r="H45" s="462">
        <f t="shared" si="5"/>
        <v>0</v>
      </c>
      <c r="I45" s="462">
        <f t="shared" si="5"/>
        <v>0</v>
      </c>
      <c r="J45" s="462">
        <f t="shared" si="5"/>
        <v>0</v>
      </c>
      <c r="K45" s="462">
        <f t="shared" si="5"/>
        <v>0</v>
      </c>
      <c r="L45" s="728">
        <f t="shared" si="5"/>
        <v>0</v>
      </c>
    </row>
    <row r="46" spans="3:17" ht="14.25" customHeight="1">
      <c r="C46" s="725" t="str">
        <f t="shared" si="4"/>
        <v>H</v>
      </c>
      <c r="D46" s="727" t="str">
        <f>Parameter!T18</f>
        <v>Tianma</v>
      </c>
      <c r="E46" s="462">
        <f t="shared" ref="E46:L55" si="6">SUMIFS(Rev, MSup, $D$32, Y, E$35, P, $D46, App, "Mobile")</f>
        <v>0</v>
      </c>
      <c r="F46" s="462">
        <f t="shared" si="6"/>
        <v>0</v>
      </c>
      <c r="G46" s="462">
        <f t="shared" si="6"/>
        <v>0</v>
      </c>
      <c r="H46" s="462">
        <f t="shared" si="6"/>
        <v>0</v>
      </c>
      <c r="I46" s="462">
        <f t="shared" si="6"/>
        <v>0</v>
      </c>
      <c r="J46" s="462">
        <f t="shared" si="6"/>
        <v>0</v>
      </c>
      <c r="K46" s="462">
        <f t="shared" si="6"/>
        <v>0</v>
      </c>
      <c r="L46" s="728">
        <f t="shared" si="6"/>
        <v>0</v>
      </c>
    </row>
    <row r="47" spans="3:17" ht="14.25" customHeight="1">
      <c r="C47" s="725" t="str">
        <f t="shared" si="4"/>
        <v>H</v>
      </c>
      <c r="D47" s="727" t="str">
        <f>Parameter!T19</f>
        <v>Truly</v>
      </c>
      <c r="E47" s="462">
        <f t="shared" si="6"/>
        <v>0</v>
      </c>
      <c r="F47" s="462">
        <f t="shared" si="6"/>
        <v>0</v>
      </c>
      <c r="G47" s="462">
        <f t="shared" si="6"/>
        <v>0</v>
      </c>
      <c r="H47" s="462">
        <f t="shared" si="6"/>
        <v>0</v>
      </c>
      <c r="I47" s="462">
        <f t="shared" si="6"/>
        <v>0</v>
      </c>
      <c r="J47" s="462">
        <f t="shared" si="6"/>
        <v>0</v>
      </c>
      <c r="K47" s="462">
        <f t="shared" si="6"/>
        <v>0</v>
      </c>
      <c r="L47" s="728">
        <f t="shared" si="6"/>
        <v>0</v>
      </c>
    </row>
    <row r="48" spans="3:17" ht="14.25" customHeight="1" thickBot="1">
      <c r="C48" s="725" t="str">
        <f t="shared" si="4"/>
        <v>H</v>
      </c>
      <c r="D48" s="727" t="str">
        <f>Parameter!T20</f>
        <v>Visionox</v>
      </c>
      <c r="E48" s="462">
        <f t="shared" si="6"/>
        <v>0</v>
      </c>
      <c r="F48" s="462">
        <f t="shared" si="6"/>
        <v>0</v>
      </c>
      <c r="G48" s="462">
        <f t="shared" si="6"/>
        <v>0</v>
      </c>
      <c r="H48" s="462">
        <f t="shared" si="6"/>
        <v>0</v>
      </c>
      <c r="I48" s="462">
        <f t="shared" si="6"/>
        <v>0</v>
      </c>
      <c r="J48" s="462">
        <f t="shared" si="6"/>
        <v>0</v>
      </c>
      <c r="K48" s="462">
        <f t="shared" si="6"/>
        <v>0</v>
      </c>
      <c r="L48" s="728">
        <f t="shared" si="6"/>
        <v>0</v>
      </c>
    </row>
    <row r="49" spans="3:17" ht="14.25" hidden="1" customHeight="1">
      <c r="C49" s="725" t="str">
        <f t="shared" si="4"/>
        <v>H</v>
      </c>
      <c r="D49" s="727">
        <f>Parameter!T21</f>
        <v>0</v>
      </c>
      <c r="E49" s="462">
        <f t="shared" si="6"/>
        <v>0</v>
      </c>
      <c r="F49" s="462">
        <f t="shared" si="6"/>
        <v>0</v>
      </c>
      <c r="G49" s="462">
        <f t="shared" si="6"/>
        <v>0</v>
      </c>
      <c r="H49" s="462">
        <f t="shared" si="6"/>
        <v>0</v>
      </c>
      <c r="I49" s="462">
        <f t="shared" si="6"/>
        <v>0</v>
      </c>
      <c r="J49" s="462">
        <f t="shared" si="6"/>
        <v>0</v>
      </c>
      <c r="K49" s="462">
        <f t="shared" si="6"/>
        <v>0</v>
      </c>
      <c r="L49" s="728">
        <f t="shared" si="6"/>
        <v>0</v>
      </c>
    </row>
    <row r="50" spans="3:17" ht="14.25" hidden="1" customHeight="1">
      <c r="C50" s="725" t="str">
        <f t="shared" si="4"/>
        <v>H</v>
      </c>
      <c r="D50" s="727">
        <f>Parameter!T22</f>
        <v>0</v>
      </c>
      <c r="E50" s="462">
        <f t="shared" si="6"/>
        <v>0</v>
      </c>
      <c r="F50" s="462">
        <f t="shared" si="6"/>
        <v>0</v>
      </c>
      <c r="G50" s="462">
        <f t="shared" si="6"/>
        <v>0</v>
      </c>
      <c r="H50" s="462">
        <f t="shared" si="6"/>
        <v>0</v>
      </c>
      <c r="I50" s="462">
        <f t="shared" si="6"/>
        <v>0</v>
      </c>
      <c r="J50" s="462">
        <f t="shared" si="6"/>
        <v>0</v>
      </c>
      <c r="K50" s="462">
        <f t="shared" si="6"/>
        <v>0</v>
      </c>
      <c r="L50" s="728">
        <f t="shared" si="6"/>
        <v>0</v>
      </c>
    </row>
    <row r="51" spans="3:17" ht="14.25" hidden="1" customHeight="1">
      <c r="C51" s="725" t="str">
        <f t="shared" si="4"/>
        <v>H</v>
      </c>
      <c r="D51" s="727">
        <f>Parameter!T23</f>
        <v>0</v>
      </c>
      <c r="E51" s="462">
        <f t="shared" si="6"/>
        <v>0</v>
      </c>
      <c r="F51" s="462">
        <f t="shared" si="6"/>
        <v>0</v>
      </c>
      <c r="G51" s="462">
        <f t="shared" si="6"/>
        <v>0</v>
      </c>
      <c r="H51" s="462">
        <f t="shared" si="6"/>
        <v>0</v>
      </c>
      <c r="I51" s="462">
        <f t="shared" si="6"/>
        <v>0</v>
      </c>
      <c r="J51" s="462">
        <f t="shared" si="6"/>
        <v>0</v>
      </c>
      <c r="K51" s="462">
        <f t="shared" si="6"/>
        <v>0</v>
      </c>
      <c r="L51" s="728">
        <f t="shared" si="6"/>
        <v>0</v>
      </c>
    </row>
    <row r="52" spans="3:17" ht="14.25" hidden="1" customHeight="1">
      <c r="C52" s="725" t="str">
        <f t="shared" si="4"/>
        <v>H</v>
      </c>
      <c r="D52" s="727">
        <f>Parameter!T24</f>
        <v>0</v>
      </c>
      <c r="E52" s="462">
        <f t="shared" si="6"/>
        <v>0</v>
      </c>
      <c r="F52" s="462">
        <f t="shared" si="6"/>
        <v>0</v>
      </c>
      <c r="G52" s="462">
        <f t="shared" si="6"/>
        <v>0</v>
      </c>
      <c r="H52" s="462">
        <f t="shared" si="6"/>
        <v>0</v>
      </c>
      <c r="I52" s="462">
        <f t="shared" si="6"/>
        <v>0</v>
      </c>
      <c r="J52" s="462">
        <f t="shared" si="6"/>
        <v>0</v>
      </c>
      <c r="K52" s="462">
        <f t="shared" si="6"/>
        <v>0</v>
      </c>
      <c r="L52" s="728">
        <f t="shared" si="6"/>
        <v>0</v>
      </c>
    </row>
    <row r="53" spans="3:17" ht="14.25" hidden="1" customHeight="1">
      <c r="C53" s="725" t="str">
        <f t="shared" si="4"/>
        <v>H</v>
      </c>
      <c r="D53" s="727">
        <f>Parameter!T25</f>
        <v>0</v>
      </c>
      <c r="E53" s="462">
        <f t="shared" si="6"/>
        <v>0</v>
      </c>
      <c r="F53" s="462">
        <f t="shared" si="6"/>
        <v>0</v>
      </c>
      <c r="G53" s="462">
        <f t="shared" si="6"/>
        <v>0</v>
      </c>
      <c r="H53" s="462">
        <f t="shared" si="6"/>
        <v>0</v>
      </c>
      <c r="I53" s="462">
        <f t="shared" si="6"/>
        <v>0</v>
      </c>
      <c r="J53" s="462">
        <f t="shared" si="6"/>
        <v>0</v>
      </c>
      <c r="K53" s="462">
        <f t="shared" si="6"/>
        <v>0</v>
      </c>
      <c r="L53" s="728">
        <f t="shared" si="6"/>
        <v>0</v>
      </c>
    </row>
    <row r="54" spans="3:17" ht="14.25" hidden="1" customHeight="1">
      <c r="C54" s="725" t="str">
        <f t="shared" si="4"/>
        <v>H</v>
      </c>
      <c r="D54" s="727">
        <f>Parameter!T26</f>
        <v>0</v>
      </c>
      <c r="E54" s="462">
        <f t="shared" si="6"/>
        <v>0</v>
      </c>
      <c r="F54" s="462">
        <f t="shared" si="6"/>
        <v>0</v>
      </c>
      <c r="G54" s="462">
        <f t="shared" si="6"/>
        <v>0</v>
      </c>
      <c r="H54" s="462">
        <f t="shared" si="6"/>
        <v>0</v>
      </c>
      <c r="I54" s="462">
        <f t="shared" si="6"/>
        <v>0</v>
      </c>
      <c r="J54" s="462">
        <f t="shared" si="6"/>
        <v>0</v>
      </c>
      <c r="K54" s="462">
        <f t="shared" si="6"/>
        <v>0</v>
      </c>
      <c r="L54" s="728">
        <f t="shared" si="6"/>
        <v>0</v>
      </c>
    </row>
    <row r="55" spans="3:17" ht="14.25" hidden="1" customHeight="1" thickBot="1">
      <c r="C55" s="725" t="str">
        <f t="shared" si="4"/>
        <v>H</v>
      </c>
      <c r="D55" s="727">
        <f>Parameter!T27</f>
        <v>0</v>
      </c>
      <c r="E55" s="462">
        <f t="shared" si="6"/>
        <v>0</v>
      </c>
      <c r="F55" s="462">
        <f t="shared" si="6"/>
        <v>0</v>
      </c>
      <c r="G55" s="462">
        <f t="shared" si="6"/>
        <v>0</v>
      </c>
      <c r="H55" s="462">
        <f t="shared" si="6"/>
        <v>0</v>
      </c>
      <c r="I55" s="462">
        <f t="shared" si="6"/>
        <v>0</v>
      </c>
      <c r="J55" s="462">
        <f t="shared" si="6"/>
        <v>0</v>
      </c>
      <c r="K55" s="462">
        <f t="shared" si="6"/>
        <v>0</v>
      </c>
      <c r="L55" s="728">
        <f t="shared" si="6"/>
        <v>0</v>
      </c>
    </row>
    <row r="56" spans="3:17" ht="14.25" customHeight="1" thickBot="1">
      <c r="D56" s="726" t="s">
        <v>132</v>
      </c>
      <c r="E56" s="463">
        <f t="shared" ref="E56:L56" si="7">SUM(E36:E55)</f>
        <v>0</v>
      </c>
      <c r="F56" s="463">
        <f t="shared" si="7"/>
        <v>0</v>
      </c>
      <c r="G56" s="463">
        <f t="shared" si="7"/>
        <v>0</v>
      </c>
      <c r="H56" s="463">
        <f t="shared" si="7"/>
        <v>0</v>
      </c>
      <c r="I56" s="463">
        <f t="shared" si="7"/>
        <v>0</v>
      </c>
      <c r="J56" s="463">
        <f t="shared" si="7"/>
        <v>0</v>
      </c>
      <c r="K56" s="463">
        <f t="shared" si="7"/>
        <v>0</v>
      </c>
      <c r="L56" s="729">
        <f t="shared" si="7"/>
        <v>0</v>
      </c>
    </row>
    <row r="57" spans="3:17" ht="14.25" customHeight="1"/>
    <row r="58" spans="3:17" ht="14.25" customHeight="1" thickBot="1"/>
    <row r="59" spans="3:17" ht="14.25" customHeight="1">
      <c r="D59" s="190" t="s">
        <v>194</v>
      </c>
    </row>
    <row r="60" spans="3:17" ht="14.25" customHeight="1" thickBot="1">
      <c r="D60" s="237" t="e">
        <f>#REF!</f>
        <v>#REF!</v>
      </c>
    </row>
    <row r="61" spans="3:17" s="236" customFormat="1" ht="14.25" customHeight="1">
      <c r="D61" s="12" t="s">
        <v>305</v>
      </c>
      <c r="E61" s="57" t="s">
        <v>294</v>
      </c>
      <c r="M61" s="10"/>
      <c r="P61" s="10"/>
    </row>
    <row r="62" spans="3:17" ht="14.25" customHeight="1" thickBot="1">
      <c r="D62" s="56" t="e">
        <f>ChartIndex!#REF!&amp;" - - - "&amp;$D$60</f>
        <v>#REF!</v>
      </c>
      <c r="L62" s="10" t="s">
        <v>214</v>
      </c>
      <c r="Q62" s="10" t="s">
        <v>214</v>
      </c>
    </row>
    <row r="63" spans="3:17" ht="14.25" customHeight="1" thickBot="1">
      <c r="C63" s="539"/>
      <c r="D63" s="726"/>
      <c r="E63" s="143" t="s">
        <v>110</v>
      </c>
      <c r="F63" s="143" t="s">
        <v>107</v>
      </c>
      <c r="G63" s="143" t="s">
        <v>284</v>
      </c>
      <c r="H63" s="143" t="s">
        <v>285</v>
      </c>
      <c r="I63" s="143" t="s">
        <v>286</v>
      </c>
      <c r="J63" s="143" t="s">
        <v>287</v>
      </c>
      <c r="K63" s="143" t="s">
        <v>288</v>
      </c>
      <c r="L63" s="211" t="s">
        <v>289</v>
      </c>
    </row>
    <row r="64" spans="3:17" ht="14.25" hidden="1" customHeight="1">
      <c r="C64" s="725" t="str">
        <f t="shared" ref="C64:C83" si="8">IF(SUM(E64:H64)=0, "H", "")</f>
        <v>H</v>
      </c>
      <c r="D64" s="727" t="str">
        <f>Parameter!T8</f>
        <v>AUO</v>
      </c>
      <c r="E64" s="462">
        <f t="shared" ref="E64:L73" si="9">SUMIFS(Rev, MSup, $D$60, Y, E$63, P, $D64, App, "TV")</f>
        <v>0</v>
      </c>
      <c r="F64" s="462">
        <f t="shared" si="9"/>
        <v>0</v>
      </c>
      <c r="G64" s="462">
        <f t="shared" si="9"/>
        <v>0</v>
      </c>
      <c r="H64" s="462">
        <f t="shared" si="9"/>
        <v>0</v>
      </c>
      <c r="I64" s="462">
        <f t="shared" si="9"/>
        <v>0</v>
      </c>
      <c r="J64" s="462">
        <f t="shared" si="9"/>
        <v>0</v>
      </c>
      <c r="K64" s="462">
        <f t="shared" si="9"/>
        <v>0</v>
      </c>
      <c r="L64" s="728">
        <f t="shared" si="9"/>
        <v>0</v>
      </c>
    </row>
    <row r="65" spans="3:12" ht="14.25" hidden="1" customHeight="1">
      <c r="C65" s="725" t="str">
        <f t="shared" si="8"/>
        <v>H</v>
      </c>
      <c r="D65" s="727" t="str">
        <f>Parameter!T9</f>
        <v>BOE</v>
      </c>
      <c r="E65" s="462">
        <f t="shared" si="9"/>
        <v>0</v>
      </c>
      <c r="F65" s="462">
        <f t="shared" si="9"/>
        <v>0</v>
      </c>
      <c r="G65" s="462">
        <f t="shared" si="9"/>
        <v>0</v>
      </c>
      <c r="H65" s="462">
        <f t="shared" si="9"/>
        <v>0</v>
      </c>
      <c r="I65" s="462">
        <f t="shared" si="9"/>
        <v>0</v>
      </c>
      <c r="J65" s="462">
        <f t="shared" si="9"/>
        <v>0</v>
      </c>
      <c r="K65" s="462">
        <f t="shared" si="9"/>
        <v>0</v>
      </c>
      <c r="L65" s="728">
        <f t="shared" si="9"/>
        <v>0</v>
      </c>
    </row>
    <row r="66" spans="3:12" ht="14.25" hidden="1" customHeight="1">
      <c r="C66" s="725" t="str">
        <f t="shared" si="8"/>
        <v>H</v>
      </c>
      <c r="D66" s="727" t="str">
        <f>Parameter!T10</f>
        <v>China Star</v>
      </c>
      <c r="E66" s="462">
        <f t="shared" si="9"/>
        <v>0</v>
      </c>
      <c r="F66" s="462">
        <f t="shared" si="9"/>
        <v>0</v>
      </c>
      <c r="G66" s="462">
        <f t="shared" si="9"/>
        <v>0</v>
      </c>
      <c r="H66" s="462">
        <f t="shared" si="9"/>
        <v>0</v>
      </c>
      <c r="I66" s="462">
        <f t="shared" si="9"/>
        <v>0</v>
      </c>
      <c r="J66" s="462">
        <f t="shared" si="9"/>
        <v>0</v>
      </c>
      <c r="K66" s="462">
        <f t="shared" si="9"/>
        <v>0</v>
      </c>
      <c r="L66" s="728">
        <f t="shared" si="9"/>
        <v>0</v>
      </c>
    </row>
    <row r="67" spans="3:12" ht="14.25" hidden="1" customHeight="1">
      <c r="C67" s="725" t="str">
        <f t="shared" si="8"/>
        <v>H</v>
      </c>
      <c r="D67" s="727" t="str">
        <f>Parameter!T11</f>
        <v>EDO</v>
      </c>
      <c r="E67" s="462">
        <f t="shared" si="9"/>
        <v>0</v>
      </c>
      <c r="F67" s="462">
        <f t="shared" si="9"/>
        <v>0</v>
      </c>
      <c r="G67" s="462">
        <f t="shared" si="9"/>
        <v>0</v>
      </c>
      <c r="H67" s="462">
        <f t="shared" si="9"/>
        <v>0</v>
      </c>
      <c r="I67" s="462">
        <f t="shared" si="9"/>
        <v>0</v>
      </c>
      <c r="J67" s="462">
        <f t="shared" si="9"/>
        <v>0</v>
      </c>
      <c r="K67" s="462">
        <f t="shared" si="9"/>
        <v>0</v>
      </c>
      <c r="L67" s="728">
        <f t="shared" si="9"/>
        <v>0</v>
      </c>
    </row>
    <row r="68" spans="3:12" ht="14.25" hidden="1" customHeight="1">
      <c r="C68" s="725" t="str">
        <f t="shared" si="8"/>
        <v>H</v>
      </c>
      <c r="D68" s="727" t="str">
        <f>Parameter!T12</f>
        <v>JDI</v>
      </c>
      <c r="E68" s="462">
        <f t="shared" si="9"/>
        <v>0</v>
      </c>
      <c r="F68" s="462">
        <f t="shared" si="9"/>
        <v>0</v>
      </c>
      <c r="G68" s="462">
        <f t="shared" si="9"/>
        <v>0</v>
      </c>
      <c r="H68" s="462">
        <f t="shared" si="9"/>
        <v>0</v>
      </c>
      <c r="I68" s="462">
        <f t="shared" si="9"/>
        <v>0</v>
      </c>
      <c r="J68" s="462">
        <f t="shared" si="9"/>
        <v>0</v>
      </c>
      <c r="K68" s="462">
        <f t="shared" si="9"/>
        <v>0</v>
      </c>
      <c r="L68" s="728">
        <f t="shared" si="9"/>
        <v>0</v>
      </c>
    </row>
    <row r="69" spans="3:12" ht="14.25" hidden="1" customHeight="1">
      <c r="C69" s="725" t="str">
        <f t="shared" si="8"/>
        <v>H</v>
      </c>
      <c r="D69" s="727" t="str">
        <f>Parameter!T13</f>
        <v>JOLED</v>
      </c>
      <c r="E69" s="462">
        <f t="shared" si="9"/>
        <v>0</v>
      </c>
      <c r="F69" s="462">
        <f t="shared" si="9"/>
        <v>0</v>
      </c>
      <c r="G69" s="462">
        <f t="shared" si="9"/>
        <v>0</v>
      </c>
      <c r="H69" s="462">
        <f t="shared" si="9"/>
        <v>0</v>
      </c>
      <c r="I69" s="462">
        <f t="shared" si="9"/>
        <v>0</v>
      </c>
      <c r="J69" s="462">
        <f t="shared" si="9"/>
        <v>0</v>
      </c>
      <c r="K69" s="462">
        <f t="shared" si="9"/>
        <v>0</v>
      </c>
      <c r="L69" s="728">
        <f t="shared" si="9"/>
        <v>0</v>
      </c>
    </row>
    <row r="70" spans="3:12" ht="14.25" customHeight="1">
      <c r="C70" s="725" t="str">
        <f t="shared" si="8"/>
        <v>H</v>
      </c>
      <c r="D70" s="727" t="str">
        <f>Parameter!T14</f>
        <v>LGD</v>
      </c>
      <c r="E70" s="462">
        <f t="shared" si="9"/>
        <v>0</v>
      </c>
      <c r="F70" s="462">
        <f t="shared" si="9"/>
        <v>0</v>
      </c>
      <c r="G70" s="462">
        <f t="shared" si="9"/>
        <v>0</v>
      </c>
      <c r="H70" s="462">
        <f t="shared" si="9"/>
        <v>0</v>
      </c>
      <c r="I70" s="462">
        <f t="shared" si="9"/>
        <v>0</v>
      </c>
      <c r="J70" s="462">
        <f t="shared" si="9"/>
        <v>0</v>
      </c>
      <c r="K70" s="462">
        <f t="shared" si="9"/>
        <v>0</v>
      </c>
      <c r="L70" s="728">
        <f t="shared" si="9"/>
        <v>0</v>
      </c>
    </row>
    <row r="71" spans="3:12" ht="14.25" hidden="1" customHeight="1">
      <c r="C71" s="725" t="str">
        <f t="shared" si="8"/>
        <v>H</v>
      </c>
      <c r="D71" s="727" t="str">
        <f>Parameter!T15</f>
        <v>Royole</v>
      </c>
      <c r="E71" s="462">
        <f t="shared" si="9"/>
        <v>0</v>
      </c>
      <c r="F71" s="462">
        <f t="shared" si="9"/>
        <v>0</v>
      </c>
      <c r="G71" s="462">
        <f t="shared" si="9"/>
        <v>0</v>
      </c>
      <c r="H71" s="462">
        <f t="shared" si="9"/>
        <v>0</v>
      </c>
      <c r="I71" s="462">
        <f t="shared" si="9"/>
        <v>0</v>
      </c>
      <c r="J71" s="462">
        <f t="shared" si="9"/>
        <v>0</v>
      </c>
      <c r="K71" s="462">
        <f t="shared" si="9"/>
        <v>0</v>
      </c>
      <c r="L71" s="728">
        <f t="shared" si="9"/>
        <v>0</v>
      </c>
    </row>
    <row r="72" spans="3:12" ht="14.25" customHeight="1" thickBot="1">
      <c r="C72" s="725" t="str">
        <f t="shared" si="8"/>
        <v>H</v>
      </c>
      <c r="D72" s="727" t="str">
        <f>Parameter!T16</f>
        <v>SDC</v>
      </c>
      <c r="E72" s="462">
        <f t="shared" si="9"/>
        <v>0</v>
      </c>
      <c r="F72" s="462">
        <f t="shared" si="9"/>
        <v>0</v>
      </c>
      <c r="G72" s="462">
        <f t="shared" si="9"/>
        <v>0</v>
      </c>
      <c r="H72" s="462">
        <f t="shared" si="9"/>
        <v>0</v>
      </c>
      <c r="I72" s="462">
        <f t="shared" si="9"/>
        <v>0</v>
      </c>
      <c r="J72" s="462">
        <f t="shared" si="9"/>
        <v>0</v>
      </c>
      <c r="K72" s="462">
        <f t="shared" si="9"/>
        <v>0</v>
      </c>
      <c r="L72" s="728">
        <f t="shared" si="9"/>
        <v>0</v>
      </c>
    </row>
    <row r="73" spans="3:12" ht="14.25" hidden="1" customHeight="1">
      <c r="C73" s="725" t="str">
        <f t="shared" si="8"/>
        <v>H</v>
      </c>
      <c r="D73" s="727" t="str">
        <f>Parameter!T17</f>
        <v>Sharp</v>
      </c>
      <c r="E73" s="462">
        <f t="shared" si="9"/>
        <v>0</v>
      </c>
      <c r="F73" s="462">
        <f t="shared" si="9"/>
        <v>0</v>
      </c>
      <c r="G73" s="462">
        <f t="shared" si="9"/>
        <v>0</v>
      </c>
      <c r="H73" s="462">
        <f t="shared" si="9"/>
        <v>0</v>
      </c>
      <c r="I73" s="462">
        <f t="shared" si="9"/>
        <v>0</v>
      </c>
      <c r="J73" s="462">
        <f t="shared" si="9"/>
        <v>0</v>
      </c>
      <c r="K73" s="462">
        <f t="shared" si="9"/>
        <v>0</v>
      </c>
      <c r="L73" s="728">
        <f t="shared" si="9"/>
        <v>0</v>
      </c>
    </row>
    <row r="74" spans="3:12" ht="14.25" hidden="1" customHeight="1">
      <c r="C74" s="725" t="str">
        <f t="shared" si="8"/>
        <v>H</v>
      </c>
      <c r="D74" s="727" t="str">
        <f>Parameter!T18</f>
        <v>Tianma</v>
      </c>
      <c r="E74" s="462">
        <f t="shared" ref="E74:L83" si="10">SUMIFS(Rev, MSup, $D$60, Y, E$63, P, $D74, App, "TV")</f>
        <v>0</v>
      </c>
      <c r="F74" s="462">
        <f t="shared" si="10"/>
        <v>0</v>
      </c>
      <c r="G74" s="462">
        <f t="shared" si="10"/>
        <v>0</v>
      </c>
      <c r="H74" s="462">
        <f t="shared" si="10"/>
        <v>0</v>
      </c>
      <c r="I74" s="462">
        <f t="shared" si="10"/>
        <v>0</v>
      </c>
      <c r="J74" s="462">
        <f t="shared" si="10"/>
        <v>0</v>
      </c>
      <c r="K74" s="462">
        <f t="shared" si="10"/>
        <v>0</v>
      </c>
      <c r="L74" s="728">
        <f t="shared" si="10"/>
        <v>0</v>
      </c>
    </row>
    <row r="75" spans="3:12" ht="14.25" hidden="1" customHeight="1">
      <c r="C75" s="725" t="str">
        <f t="shared" si="8"/>
        <v>H</v>
      </c>
      <c r="D75" s="727" t="str">
        <f>Parameter!T19</f>
        <v>Truly</v>
      </c>
      <c r="E75" s="462">
        <f t="shared" si="10"/>
        <v>0</v>
      </c>
      <c r="F75" s="462">
        <f t="shared" si="10"/>
        <v>0</v>
      </c>
      <c r="G75" s="462">
        <f t="shared" si="10"/>
        <v>0</v>
      </c>
      <c r="H75" s="462">
        <f t="shared" si="10"/>
        <v>0</v>
      </c>
      <c r="I75" s="462">
        <f t="shared" si="10"/>
        <v>0</v>
      </c>
      <c r="J75" s="462">
        <f t="shared" si="10"/>
        <v>0</v>
      </c>
      <c r="K75" s="462">
        <f t="shared" si="10"/>
        <v>0</v>
      </c>
      <c r="L75" s="728">
        <f t="shared" si="10"/>
        <v>0</v>
      </c>
    </row>
    <row r="76" spans="3:12" ht="14.25" hidden="1" customHeight="1">
      <c r="C76" s="725" t="str">
        <f t="shared" si="8"/>
        <v>H</v>
      </c>
      <c r="D76" s="727" t="str">
        <f>Parameter!T20</f>
        <v>Visionox</v>
      </c>
      <c r="E76" s="462">
        <f t="shared" si="10"/>
        <v>0</v>
      </c>
      <c r="F76" s="462">
        <f t="shared" si="10"/>
        <v>0</v>
      </c>
      <c r="G76" s="462">
        <f t="shared" si="10"/>
        <v>0</v>
      </c>
      <c r="H76" s="462">
        <f t="shared" si="10"/>
        <v>0</v>
      </c>
      <c r="I76" s="462">
        <f t="shared" si="10"/>
        <v>0</v>
      </c>
      <c r="J76" s="462">
        <f t="shared" si="10"/>
        <v>0</v>
      </c>
      <c r="K76" s="462">
        <f t="shared" si="10"/>
        <v>0</v>
      </c>
      <c r="L76" s="728">
        <f t="shared" si="10"/>
        <v>0</v>
      </c>
    </row>
    <row r="77" spans="3:12" ht="14.25" hidden="1" customHeight="1">
      <c r="C77" s="725" t="str">
        <f t="shared" si="8"/>
        <v>H</v>
      </c>
      <c r="D77" s="727">
        <f>Parameter!T21</f>
        <v>0</v>
      </c>
      <c r="E77" s="462">
        <f t="shared" si="10"/>
        <v>0</v>
      </c>
      <c r="F77" s="462">
        <f t="shared" si="10"/>
        <v>0</v>
      </c>
      <c r="G77" s="462">
        <f t="shared" si="10"/>
        <v>0</v>
      </c>
      <c r="H77" s="462">
        <f t="shared" si="10"/>
        <v>0</v>
      </c>
      <c r="I77" s="462">
        <f t="shared" si="10"/>
        <v>0</v>
      </c>
      <c r="J77" s="462">
        <f t="shared" si="10"/>
        <v>0</v>
      </c>
      <c r="K77" s="462">
        <f t="shared" si="10"/>
        <v>0</v>
      </c>
      <c r="L77" s="728">
        <f t="shared" si="10"/>
        <v>0</v>
      </c>
    </row>
    <row r="78" spans="3:12" ht="14.25" hidden="1" customHeight="1">
      <c r="C78" s="725" t="str">
        <f t="shared" si="8"/>
        <v>H</v>
      </c>
      <c r="D78" s="727">
        <f>Parameter!T22</f>
        <v>0</v>
      </c>
      <c r="E78" s="462">
        <f t="shared" si="10"/>
        <v>0</v>
      </c>
      <c r="F78" s="462">
        <f t="shared" si="10"/>
        <v>0</v>
      </c>
      <c r="G78" s="462">
        <f t="shared" si="10"/>
        <v>0</v>
      </c>
      <c r="H78" s="462">
        <f t="shared" si="10"/>
        <v>0</v>
      </c>
      <c r="I78" s="462">
        <f t="shared" si="10"/>
        <v>0</v>
      </c>
      <c r="J78" s="462">
        <f t="shared" si="10"/>
        <v>0</v>
      </c>
      <c r="K78" s="462">
        <f t="shared" si="10"/>
        <v>0</v>
      </c>
      <c r="L78" s="728">
        <f t="shared" si="10"/>
        <v>0</v>
      </c>
    </row>
    <row r="79" spans="3:12" ht="14.25" hidden="1" customHeight="1">
      <c r="C79" s="725" t="str">
        <f t="shared" si="8"/>
        <v>H</v>
      </c>
      <c r="D79" s="727">
        <f>Parameter!T23</f>
        <v>0</v>
      </c>
      <c r="E79" s="462">
        <f t="shared" si="10"/>
        <v>0</v>
      </c>
      <c r="F79" s="462">
        <f t="shared" si="10"/>
        <v>0</v>
      </c>
      <c r="G79" s="462">
        <f t="shared" si="10"/>
        <v>0</v>
      </c>
      <c r="H79" s="462">
        <f t="shared" si="10"/>
        <v>0</v>
      </c>
      <c r="I79" s="462">
        <f t="shared" si="10"/>
        <v>0</v>
      </c>
      <c r="J79" s="462">
        <f t="shared" si="10"/>
        <v>0</v>
      </c>
      <c r="K79" s="462">
        <f t="shared" si="10"/>
        <v>0</v>
      </c>
      <c r="L79" s="728">
        <f t="shared" si="10"/>
        <v>0</v>
      </c>
    </row>
    <row r="80" spans="3:12" ht="14.25" hidden="1" customHeight="1">
      <c r="C80" s="725" t="str">
        <f t="shared" si="8"/>
        <v>H</v>
      </c>
      <c r="D80" s="727">
        <f>Parameter!T24</f>
        <v>0</v>
      </c>
      <c r="E80" s="462">
        <f t="shared" si="10"/>
        <v>0</v>
      </c>
      <c r="F80" s="462">
        <f t="shared" si="10"/>
        <v>0</v>
      </c>
      <c r="G80" s="462">
        <f t="shared" si="10"/>
        <v>0</v>
      </c>
      <c r="H80" s="462">
        <f t="shared" si="10"/>
        <v>0</v>
      </c>
      <c r="I80" s="462">
        <f t="shared" si="10"/>
        <v>0</v>
      </c>
      <c r="J80" s="462">
        <f t="shared" si="10"/>
        <v>0</v>
      </c>
      <c r="K80" s="462">
        <f t="shared" si="10"/>
        <v>0</v>
      </c>
      <c r="L80" s="728">
        <f t="shared" si="10"/>
        <v>0</v>
      </c>
    </row>
    <row r="81" spans="3:17" ht="14.25" hidden="1" customHeight="1">
      <c r="C81" s="725" t="str">
        <f t="shared" si="8"/>
        <v>H</v>
      </c>
      <c r="D81" s="727">
        <f>Parameter!T25</f>
        <v>0</v>
      </c>
      <c r="E81" s="462">
        <f t="shared" si="10"/>
        <v>0</v>
      </c>
      <c r="F81" s="462">
        <f t="shared" si="10"/>
        <v>0</v>
      </c>
      <c r="G81" s="462">
        <f t="shared" si="10"/>
        <v>0</v>
      </c>
      <c r="H81" s="462">
        <f t="shared" si="10"/>
        <v>0</v>
      </c>
      <c r="I81" s="462">
        <f t="shared" si="10"/>
        <v>0</v>
      </c>
      <c r="J81" s="462">
        <f t="shared" si="10"/>
        <v>0</v>
      </c>
      <c r="K81" s="462">
        <f t="shared" si="10"/>
        <v>0</v>
      </c>
      <c r="L81" s="728">
        <f t="shared" si="10"/>
        <v>0</v>
      </c>
    </row>
    <row r="82" spans="3:17" ht="14.25" hidden="1" customHeight="1">
      <c r="C82" s="725" t="str">
        <f t="shared" si="8"/>
        <v>H</v>
      </c>
      <c r="D82" s="727">
        <f>Parameter!T26</f>
        <v>0</v>
      </c>
      <c r="E82" s="462">
        <f t="shared" si="10"/>
        <v>0</v>
      </c>
      <c r="F82" s="462">
        <f t="shared" si="10"/>
        <v>0</v>
      </c>
      <c r="G82" s="462">
        <f t="shared" si="10"/>
        <v>0</v>
      </c>
      <c r="H82" s="462">
        <f t="shared" si="10"/>
        <v>0</v>
      </c>
      <c r="I82" s="462">
        <f t="shared" si="10"/>
        <v>0</v>
      </c>
      <c r="J82" s="462">
        <f t="shared" si="10"/>
        <v>0</v>
      </c>
      <c r="K82" s="462">
        <f t="shared" si="10"/>
        <v>0</v>
      </c>
      <c r="L82" s="728">
        <f t="shared" si="10"/>
        <v>0</v>
      </c>
    </row>
    <row r="83" spans="3:17" ht="14.25" hidden="1" customHeight="1" thickBot="1">
      <c r="C83" s="725" t="str">
        <f t="shared" si="8"/>
        <v>H</v>
      </c>
      <c r="D83" s="727">
        <f>Parameter!T27</f>
        <v>0</v>
      </c>
      <c r="E83" s="462">
        <f t="shared" si="10"/>
        <v>0</v>
      </c>
      <c r="F83" s="462">
        <f t="shared" si="10"/>
        <v>0</v>
      </c>
      <c r="G83" s="462">
        <f t="shared" si="10"/>
        <v>0</v>
      </c>
      <c r="H83" s="462">
        <f t="shared" si="10"/>
        <v>0</v>
      </c>
      <c r="I83" s="462">
        <f t="shared" si="10"/>
        <v>0</v>
      </c>
      <c r="J83" s="462">
        <f t="shared" si="10"/>
        <v>0</v>
      </c>
      <c r="K83" s="462">
        <f t="shared" si="10"/>
        <v>0</v>
      </c>
      <c r="L83" s="728">
        <f t="shared" si="10"/>
        <v>0</v>
      </c>
    </row>
    <row r="84" spans="3:17" ht="14.25" customHeight="1" thickBot="1">
      <c r="D84" s="726" t="s">
        <v>132</v>
      </c>
      <c r="E84" s="463">
        <f t="shared" ref="E84:L84" si="11">SUM(E64:E83)</f>
        <v>0</v>
      </c>
      <c r="F84" s="463">
        <f t="shared" si="11"/>
        <v>0</v>
      </c>
      <c r="G84" s="463">
        <f t="shared" si="11"/>
        <v>0</v>
      </c>
      <c r="H84" s="463">
        <f t="shared" si="11"/>
        <v>0</v>
      </c>
      <c r="I84" s="463">
        <f t="shared" si="11"/>
        <v>0</v>
      </c>
      <c r="J84" s="463">
        <f t="shared" si="11"/>
        <v>0</v>
      </c>
      <c r="K84" s="463">
        <f t="shared" si="11"/>
        <v>0</v>
      </c>
      <c r="L84" s="729">
        <f t="shared" si="11"/>
        <v>0</v>
      </c>
    </row>
    <row r="85" spans="3:17" ht="14.25" customHeight="1">
      <c r="N85" s="153"/>
      <c r="O85" s="153"/>
      <c r="Q85" s="153"/>
    </row>
    <row r="86" spans="3:17" ht="14.25" customHeight="1">
      <c r="N86" s="153"/>
      <c r="O86" s="153"/>
      <c r="Q86" s="153"/>
    </row>
    <row r="87" spans="3:17" ht="14.25" customHeight="1">
      <c r="N87" s="153"/>
      <c r="O87" s="153"/>
      <c r="Q87" s="153"/>
    </row>
    <row r="88" spans="3:17" ht="14.25" customHeight="1">
      <c r="N88" s="153"/>
      <c r="O88" s="153"/>
      <c r="Q88" s="153"/>
    </row>
    <row r="89" spans="3:17" ht="14.25" customHeight="1">
      <c r="N89" s="153"/>
      <c r="O89" s="153"/>
      <c r="Q89" s="153"/>
    </row>
    <row r="90" spans="3:17" ht="14.25" customHeight="1">
      <c r="N90" s="153"/>
      <c r="O90" s="153"/>
      <c r="Q90" s="153"/>
    </row>
    <row r="91" spans="3:17" ht="14.25" customHeight="1">
      <c r="N91" s="153"/>
      <c r="O91" s="153"/>
      <c r="Q91" s="153"/>
    </row>
    <row r="92" spans="3:17" ht="14.25" customHeight="1">
      <c r="N92" s="153"/>
      <c r="O92" s="153"/>
      <c r="Q92" s="153"/>
    </row>
    <row r="93" spans="3:17" ht="14.25" customHeight="1">
      <c r="N93" s="153"/>
      <c r="O93" s="153"/>
      <c r="Q93" s="153"/>
    </row>
    <row r="94" spans="3:17" ht="14.25" customHeight="1">
      <c r="N94" s="153"/>
      <c r="O94" s="153"/>
      <c r="Q94" s="153"/>
    </row>
    <row r="95" spans="3:17" ht="14.25" customHeight="1">
      <c r="N95" s="153"/>
      <c r="O95" s="153"/>
      <c r="Q95" s="153"/>
    </row>
    <row r="96" spans="3:17" ht="14.25" customHeight="1">
      <c r="N96" s="153"/>
      <c r="O96" s="153"/>
      <c r="Q96" s="153"/>
    </row>
    <row r="97" spans="14:17" ht="14.25" customHeight="1">
      <c r="N97" s="153"/>
      <c r="O97" s="153"/>
      <c r="Q97" s="153"/>
    </row>
    <row r="98" spans="14:17" ht="14.25" customHeight="1">
      <c r="N98" s="153"/>
      <c r="O98" s="153"/>
      <c r="Q98" s="153"/>
    </row>
    <row r="99" spans="14:17" ht="14.25" customHeight="1">
      <c r="N99" s="153"/>
      <c r="O99" s="153"/>
      <c r="Q99" s="153"/>
    </row>
  </sheetData>
  <phoneticPr fontId="13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41</vt:i4>
      </vt:variant>
    </vt:vector>
  </HeadingPairs>
  <TitlesOfParts>
    <vt:vector size="41" baseType="lpstr">
      <vt:lpstr>Cover</vt:lpstr>
      <vt:lpstr>Notice</vt:lpstr>
      <vt:lpstr>Tables</vt:lpstr>
      <vt:lpstr>RevenuePivot</vt:lpstr>
      <vt:lpstr>WeightPivot</vt:lpstr>
      <vt:lpstr>Mobile_SingleLayer</vt:lpstr>
      <vt:lpstr>Mobile_SingleLayer_SDC</vt:lpstr>
      <vt:lpstr>Mobile_SingleLayer_LGD_BOE</vt:lpstr>
      <vt:lpstr>Mobile_Tandem</vt:lpstr>
      <vt:lpstr>Mobile_Tandem_SDC</vt:lpstr>
      <vt:lpstr>Mobile_Total</vt:lpstr>
      <vt:lpstr>IT_SingleLayer</vt:lpstr>
      <vt:lpstr>RGB_IJP</vt:lpstr>
      <vt:lpstr>IT_Tandem</vt:lpstr>
      <vt:lpstr>IT_Total</vt:lpstr>
      <vt:lpstr>TV_WOLED_WBC</vt:lpstr>
      <vt:lpstr>TV_WOLED_WBE</vt:lpstr>
      <vt:lpstr>TV_WOLED_WBH</vt:lpstr>
      <vt:lpstr>TV_QD_OLED</vt:lpstr>
      <vt:lpstr>TV_Polymer_IJP</vt:lpstr>
      <vt:lpstr>TV_Total</vt:lpstr>
      <vt:lpstr>AMOLED_Total</vt:lpstr>
      <vt:lpstr>ValueChain1</vt:lpstr>
      <vt:lpstr>ValueChain2</vt:lpstr>
      <vt:lpstr>SupplierData1</vt:lpstr>
      <vt:lpstr>SupplierData2</vt:lpstr>
      <vt:lpstr>ChartIndex</vt:lpstr>
      <vt:lpstr>ChData01</vt:lpstr>
      <vt:lpstr>001</vt:lpstr>
      <vt:lpstr>002</vt:lpstr>
      <vt:lpstr>003</vt:lpstr>
      <vt:lpstr>004</vt:lpstr>
      <vt:lpstr>005</vt:lpstr>
      <vt:lpstr>006</vt:lpstr>
      <vt:lpstr>007</vt:lpstr>
      <vt:lpstr>008</vt:lpstr>
      <vt:lpstr>009</vt:lpstr>
      <vt:lpstr>010</vt:lpstr>
      <vt:lpstr>011</vt:lpstr>
      <vt:lpstr>012</vt:lpstr>
      <vt:lpstr>013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Matsuno</dc:creator>
  <cp:lastModifiedBy>Kyle Jang</cp:lastModifiedBy>
  <cp:lastPrinted>2024-12-27T04:59:53Z</cp:lastPrinted>
  <dcterms:created xsi:type="dcterms:W3CDTF">2018-11-11T07:17:56Z</dcterms:created>
  <dcterms:modified xsi:type="dcterms:W3CDTF">2025-08-05T01:07:48Z</dcterms:modified>
</cp:coreProperties>
</file>